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ettler\Desktop\GOP\"/>
    </mc:Choice>
  </mc:AlternateContent>
  <bookViews>
    <workbookView xWindow="0" yWindow="0" windowWidth="17970" windowHeight="6135" firstSheet="14" activeTab="20"/>
  </bookViews>
  <sheets>
    <sheet name="original TB" sheetId="1" r:id="rId1"/>
    <sheet name="Prince Albert TB" sheetId="12" r:id="rId2"/>
    <sheet name="items list" sheetId="2" r:id="rId3"/>
    <sheet name="functional class" sheetId="4" r:id="rId4"/>
    <sheet name="mapped file" sheetId="3" r:id="rId5"/>
    <sheet name="Function Class 5.4" sheetId="13" r:id="rId6"/>
    <sheet name="Funding 5.4" sheetId="6" r:id="rId7"/>
    <sheet name="item rev" sheetId="8" r:id="rId8"/>
    <sheet name="item gains&amp;losses" sheetId="9" r:id="rId9"/>
    <sheet name="reg ind" sheetId="10" r:id="rId10"/>
    <sheet name="costing" sheetId="11" r:id="rId11"/>
    <sheet name="item exp" sheetId="7" r:id="rId12"/>
    <sheet name="Funding Source" sheetId="43" r:id="rId13"/>
    <sheet name="Capital " sheetId="49" r:id="rId14"/>
    <sheet name="Funding Revenue" sheetId="44" r:id="rId15"/>
    <sheet name=" Exp Sum" sheetId="48" r:id="rId16"/>
    <sheet name="Rev. Sum." sheetId="53" r:id="rId17"/>
    <sheet name="MM Depart" sheetId="15" r:id="rId18"/>
    <sheet name="Mayor" sheetId="17" r:id="rId19"/>
    <sheet name="Deputy Mayor" sheetId="50" r:id="rId20"/>
    <sheet name="Sreaker" sheetId="51" r:id="rId21"/>
    <sheet name="Councillors" sheetId="52" r:id="rId22"/>
    <sheet name="Tourism" sheetId="67" r:id="rId23"/>
    <sheet name="Finance" sheetId="14" r:id="rId24"/>
    <sheet name="Rates Farm Discount" sheetId="69" r:id="rId25"/>
    <sheet name="Rebate R15000 Domestic" sheetId="70" r:id="rId26"/>
    <sheet name="Rates Discretionary" sheetId="71" r:id="rId27"/>
    <sheet name="Corporate" sheetId="16" r:id="rId28"/>
    <sheet name="LED &amp; IDP" sheetId="18" r:id="rId29"/>
    <sheet name="Cemetery" sheetId="40" r:id="rId30"/>
    <sheet name="Libraries" sheetId="41" r:id="rId31"/>
    <sheet name="Thusong Cent" sheetId="46" r:id="rId32"/>
    <sheet name="Civil Defence" sheetId="39" r:id="rId33"/>
    <sheet name="Civil Def R&amp;M" sheetId="66" r:id="rId34"/>
    <sheet name="CDW" sheetId="45" r:id="rId35"/>
    <sheet name="Pub. Safe Traf." sheetId="20" r:id="rId36"/>
    <sheet name="Traf. R&amp;M" sheetId="65" r:id="rId37"/>
    <sheet name="EPWP" sheetId="19" r:id="rId38"/>
    <sheet name="Sport" sheetId="38" r:id="rId39"/>
    <sheet name="Roads Operation Costs" sheetId="37" r:id="rId40"/>
    <sheet name="Roads M&amp;R" sheetId="21" r:id="rId41"/>
    <sheet name="Parks M&amp;R" sheetId="47" r:id="rId42"/>
    <sheet name="SWR Operation Costs" sheetId="35" r:id="rId43"/>
    <sheet name="Waste COFBS" sheetId="72" r:id="rId44"/>
    <sheet name="Solid Waste Disp. M&amp;R" sheetId="24" r:id="rId45"/>
    <sheet name="WWM Operation Costs" sheetId="36" r:id="rId46"/>
    <sheet name="WWM COFBS" sheetId="73" r:id="rId47"/>
    <sheet name=" Waste Water Man. M&amp;R" sheetId="25" r:id="rId48"/>
    <sheet name="Water Operation Cost" sheetId="33" r:id="rId49"/>
    <sheet name="Water COFBS" sheetId="74" r:id="rId50"/>
    <sheet name="Water RCOFBS" sheetId="75" r:id="rId51"/>
    <sheet name="Water Dist. M&amp;R" sheetId="27" r:id="rId52"/>
    <sheet name="Elect. Operation Costs" sheetId="34" r:id="rId53"/>
    <sheet name="Elect COFBS" sheetId="76" r:id="rId54"/>
    <sheet name="Elect. M&amp;R" sheetId="23" r:id="rId55"/>
    <sheet name="Non Infras. Buildings M&amp;R" sheetId="29" r:id="rId56"/>
    <sheet name="Transport Fleet M&amp;R" sheetId="32" r:id="rId57"/>
    <sheet name="Other assets M&amp;R" sheetId="31" r:id="rId58"/>
    <sheet name="Hsg. Project" sheetId="68" r:id="rId59"/>
    <sheet name="Capex Link Rd PA" sheetId="54" r:id="rId60"/>
    <sheet name="Capex Storm Water PA" sheetId="55" r:id="rId61"/>
    <sheet name="Capex Upgrade Storm Water LG" sheetId="56" r:id="rId62"/>
    <sheet name="Capex Upg. Storm Water PA" sheetId="57" r:id="rId63"/>
    <sheet name="Capex Rehab. Waste Site PA" sheetId="58" r:id="rId64"/>
    <sheet name="Capex New Side Walks KS" sheetId="59" r:id="rId65"/>
    <sheet name="Capex Sportfield Lighting KS" sheetId="80" r:id="rId66"/>
    <sheet name="Capex New Side Walks LG" sheetId="60" r:id="rId67"/>
    <sheet name="Capex New Side Walks PA" sheetId="61" r:id="rId68"/>
    <sheet name="Capex Upg. Water Storage PA" sheetId="62" r:id="rId69"/>
    <sheet name="Capex Elect. 243 Houses" sheetId="63" r:id="rId70"/>
    <sheet name="Capex CRR Vehicles" sheetId="64" r:id="rId71"/>
    <sheet name="Sheet3" sheetId="79" r:id="rId72"/>
  </sheets>
  <definedNames>
    <definedName name="_xlnm._FilterDatabase" localSheetId="10" hidden="1">costing!$A$1:$BP$7</definedName>
    <definedName name="_xlnm._FilterDatabase" localSheetId="6" hidden="1">'Funding 5.4'!$A$1:$BP$36</definedName>
    <definedName name="_xlnm._FilterDatabase" localSheetId="8" hidden="1">'item gains&amp;losses'!$A$1:$FJ$170</definedName>
    <definedName name="_xlnm._FilterDatabase" localSheetId="7" hidden="1">'item rev'!$A$1:$FG$645</definedName>
    <definedName name="_xlnm._FilterDatabase" localSheetId="9" hidden="1">'reg ind'!$A$1:$AI$15</definedName>
  </definedNames>
  <calcPr calcId="152511"/>
</workbook>
</file>

<file path=xl/calcChain.xml><?xml version="1.0" encoding="utf-8"?>
<calcChain xmlns="http://schemas.openxmlformats.org/spreadsheetml/2006/main">
  <c r="D37" i="21" l="1"/>
  <c r="E37" i="27"/>
  <c r="F37" i="27" s="1"/>
  <c r="D37" i="27"/>
  <c r="E12" i="32" l="1"/>
  <c r="F12" i="32" s="1"/>
  <c r="D12" i="32"/>
  <c r="D18" i="37"/>
  <c r="E18" i="37" s="1"/>
  <c r="F18" i="37" s="1"/>
  <c r="H12" i="48"/>
  <c r="H39" i="48" s="1"/>
  <c r="F72" i="14"/>
  <c r="E72" i="14"/>
  <c r="D72" i="14"/>
  <c r="D70" i="14" s="1"/>
  <c r="F81" i="16"/>
  <c r="E81" i="16"/>
  <c r="F11" i="16"/>
  <c r="F12" i="16"/>
  <c r="E11" i="16"/>
  <c r="D11" i="16"/>
  <c r="BD26" i="53" l="1"/>
  <c r="P11" i="53"/>
  <c r="P47" i="53" s="1"/>
  <c r="E23" i="21"/>
  <c r="F23" i="21" s="1"/>
  <c r="E37" i="21"/>
  <c r="F37" i="21" s="1"/>
  <c r="D30" i="21"/>
  <c r="E30" i="21" s="1"/>
  <c r="F30" i="21" s="1"/>
  <c r="D24" i="21"/>
  <c r="D23" i="21"/>
  <c r="D17" i="21"/>
  <c r="D16" i="21"/>
  <c r="E16" i="21" s="1"/>
  <c r="F16" i="21" s="1"/>
  <c r="D15" i="21"/>
  <c r="E32" i="37"/>
  <c r="F32" i="37" s="1"/>
  <c r="D17" i="37"/>
  <c r="D16" i="37" s="1"/>
  <c r="L24" i="48" s="1"/>
  <c r="F53" i="34"/>
  <c r="E53" i="34"/>
  <c r="D53" i="34"/>
  <c r="E23" i="37"/>
  <c r="F23" i="37" s="1"/>
  <c r="E22" i="37"/>
  <c r="F22" i="37" s="1"/>
  <c r="E21" i="37"/>
  <c r="F21" i="37" s="1"/>
  <c r="E20" i="37"/>
  <c r="F20" i="37" s="1"/>
  <c r="E19" i="37"/>
  <c r="F19" i="37" l="1"/>
  <c r="E17" i="37"/>
  <c r="F17" i="37"/>
  <c r="F16" i="37" s="1"/>
  <c r="E16" i="37"/>
  <c r="D81" i="16" l="1"/>
  <c r="D80" i="16" s="1"/>
  <c r="D22" i="16"/>
  <c r="P111" i="44" l="1"/>
  <c r="O111" i="44"/>
  <c r="N111" i="44"/>
  <c r="F28" i="39"/>
  <c r="D30" i="14"/>
  <c r="D17" i="67"/>
  <c r="D19" i="15"/>
  <c r="O68" i="44" l="1"/>
  <c r="P68" i="44" s="1"/>
  <c r="O67" i="44"/>
  <c r="P67" i="44" s="1"/>
  <c r="O66" i="44"/>
  <c r="P66" i="44" s="1"/>
  <c r="E52" i="14" l="1"/>
  <c r="F52" i="14"/>
  <c r="E20" i="20" l="1"/>
  <c r="F20" i="20" s="1"/>
  <c r="D23" i="24"/>
  <c r="E23" i="24" s="1"/>
  <c r="F23" i="24" s="1"/>
  <c r="D25" i="24"/>
  <c r="E36" i="21"/>
  <c r="F36" i="21"/>
  <c r="F11" i="76"/>
  <c r="E11" i="76"/>
  <c r="X24" i="53" l="1"/>
  <c r="AK33" i="53"/>
  <c r="AK47" i="53" s="1"/>
  <c r="AE47" i="53"/>
  <c r="AD47" i="53"/>
  <c r="BD14" i="53"/>
  <c r="AC13" i="53"/>
  <c r="AC47" i="53" s="1"/>
  <c r="AB13" i="53"/>
  <c r="AB47" i="53" s="1"/>
  <c r="AA12" i="53"/>
  <c r="BD12" i="53" s="1"/>
  <c r="K15" i="53"/>
  <c r="K47" i="53" s="1"/>
  <c r="BB23" i="53"/>
  <c r="BB47" i="53" s="1"/>
  <c r="D54" i="34"/>
  <c r="AO38" i="53"/>
  <c r="Z11" i="53"/>
  <c r="Z47" i="53" s="1"/>
  <c r="AF28" i="53"/>
  <c r="D36" i="21"/>
  <c r="AU41" i="53"/>
  <c r="BD41" i="53" s="1"/>
  <c r="BD38" i="53"/>
  <c r="AO37" i="53"/>
  <c r="BD37" i="53" s="1"/>
  <c r="AA47" i="53" l="1"/>
  <c r="BD13" i="53"/>
  <c r="AJ34" i="53"/>
  <c r="BD34" i="53" s="1"/>
  <c r="AH31" i="53"/>
  <c r="BD31" i="53" s="1"/>
  <c r="BA20" i="53"/>
  <c r="BA47" i="53" s="1"/>
  <c r="E38" i="46"/>
  <c r="F38" i="46" s="1"/>
  <c r="U18" i="53"/>
  <c r="U47" i="53" s="1"/>
  <c r="AZ47" i="53"/>
  <c r="AY11" i="53"/>
  <c r="AY47" i="53" s="1"/>
  <c r="M23" i="53"/>
  <c r="M47" i="53" s="1"/>
  <c r="N23" i="53"/>
  <c r="N47" i="53" s="1"/>
  <c r="L15" i="53"/>
  <c r="L47" i="53" s="1"/>
  <c r="J15" i="53"/>
  <c r="J47" i="53" s="1"/>
  <c r="I15" i="53"/>
  <c r="I47" i="53" s="1"/>
  <c r="H15" i="53"/>
  <c r="H47" i="53" s="1"/>
  <c r="G15" i="53"/>
  <c r="G47" i="53" s="1"/>
  <c r="F15" i="53"/>
  <c r="F47" i="53" s="1"/>
  <c r="D13" i="76" l="1"/>
  <c r="E13" i="76"/>
  <c r="F13" i="76"/>
  <c r="D15" i="76"/>
  <c r="E15" i="76"/>
  <c r="F15" i="76"/>
  <c r="F15" i="75"/>
  <c r="E15" i="75"/>
  <c r="D15" i="75"/>
  <c r="F13" i="75"/>
  <c r="E13" i="75"/>
  <c r="D13" i="75"/>
  <c r="F15" i="74"/>
  <c r="E15" i="74"/>
  <c r="F13" i="74"/>
  <c r="E13" i="74"/>
  <c r="D13" i="74"/>
  <c r="F15" i="73"/>
  <c r="E15" i="73"/>
  <c r="D15" i="73"/>
  <c r="F13" i="73"/>
  <c r="E13" i="73"/>
  <c r="D13" i="73"/>
  <c r="F13" i="72"/>
  <c r="E13" i="72"/>
  <c r="D13" i="72"/>
  <c r="F15" i="72"/>
  <c r="E15" i="72"/>
  <c r="D15" i="72"/>
  <c r="D42" i="33"/>
  <c r="E42" i="33" s="1"/>
  <c r="F42" i="33" s="1"/>
  <c r="D13" i="71"/>
  <c r="F15" i="71"/>
  <c r="E15" i="71"/>
  <c r="D15" i="71"/>
  <c r="F16" i="70"/>
  <c r="E16" i="70"/>
  <c r="D16" i="70"/>
  <c r="D14" i="70"/>
  <c r="F15" i="69"/>
  <c r="E15" i="69"/>
  <c r="D13" i="69"/>
  <c r="D15" i="69"/>
  <c r="E28" i="36" l="1"/>
  <c r="D26" i="36"/>
  <c r="F48" i="20"/>
  <c r="E48" i="20"/>
  <c r="D48" i="20"/>
  <c r="D44" i="20" s="1"/>
  <c r="R11" i="53"/>
  <c r="R47" i="53" s="1"/>
  <c r="Q11" i="53"/>
  <c r="Q47" i="53" s="1"/>
  <c r="O11" i="53"/>
  <c r="O47" i="53" s="1"/>
  <c r="D29" i="35"/>
  <c r="AF33" i="53"/>
  <c r="AF39" i="53"/>
  <c r="AF40" i="53"/>
  <c r="AF30" i="53"/>
  <c r="F24" i="41"/>
  <c r="F23" i="41"/>
  <c r="F19" i="41"/>
  <c r="E19" i="41"/>
  <c r="E22" i="41"/>
  <c r="F22" i="41" s="1"/>
  <c r="E25" i="41"/>
  <c r="F25" i="41" s="1"/>
  <c r="E24" i="41"/>
  <c r="E23" i="41"/>
  <c r="E21" i="41"/>
  <c r="F21" i="41" s="1"/>
  <c r="E20" i="41"/>
  <c r="F20" i="41" s="1"/>
  <c r="E18" i="41"/>
  <c r="F18" i="41" s="1"/>
  <c r="E17" i="41"/>
  <c r="F17" i="41" s="1"/>
  <c r="E38" i="41"/>
  <c r="E36" i="41"/>
  <c r="F36" i="41" s="1"/>
  <c r="D11" i="53"/>
  <c r="D47" i="53" s="1"/>
  <c r="F16" i="41" l="1"/>
  <c r="F28" i="36"/>
  <c r="D26" i="35"/>
  <c r="E37" i="46"/>
  <c r="F37" i="46" s="1"/>
  <c r="D27" i="39"/>
  <c r="E27" i="39"/>
  <c r="E84" i="16"/>
  <c r="E73" i="14"/>
  <c r="E70" i="14" s="1"/>
  <c r="C39" i="53"/>
  <c r="C33" i="53"/>
  <c r="C30" i="53"/>
  <c r="W28" i="53"/>
  <c r="W47" i="53" s="1"/>
  <c r="C28" i="53"/>
  <c r="AF27" i="53"/>
  <c r="X47" i="53"/>
  <c r="C24" i="53"/>
  <c r="C22" i="53"/>
  <c r="C21" i="53"/>
  <c r="BD21" i="53" s="1"/>
  <c r="C17" i="53"/>
  <c r="D12" i="49"/>
  <c r="D55" i="34"/>
  <c r="D42" i="23"/>
  <c r="F42" i="23"/>
  <c r="E42" i="23"/>
  <c r="E29" i="23"/>
  <c r="F29" i="23" s="1"/>
  <c r="E23" i="23"/>
  <c r="E22" i="23"/>
  <c r="F22" i="23" s="1"/>
  <c r="D39" i="33"/>
  <c r="E36" i="27"/>
  <c r="F36" i="27" s="1"/>
  <c r="E40" i="33"/>
  <c r="F40" i="33" s="1"/>
  <c r="F39" i="33" s="1"/>
  <c r="F26" i="27"/>
  <c r="E26" i="27"/>
  <c r="F23" i="27"/>
  <c r="E23" i="27"/>
  <c r="F20" i="27"/>
  <c r="E20" i="27"/>
  <c r="F19" i="27"/>
  <c r="E19" i="27"/>
  <c r="F18" i="27"/>
  <c r="E18" i="27"/>
  <c r="E13" i="27"/>
  <c r="F13" i="27" s="1"/>
  <c r="E27" i="33"/>
  <c r="F27" i="33" s="1"/>
  <c r="E26" i="33"/>
  <c r="F26" i="33" s="1"/>
  <c r="F35" i="25"/>
  <c r="F19" i="25"/>
  <c r="F17" i="25"/>
  <c r="E17" i="25"/>
  <c r="E23" i="25"/>
  <c r="E22" i="25"/>
  <c r="F22" i="25" s="1"/>
  <c r="E21" i="25"/>
  <c r="F21" i="25" s="1"/>
  <c r="E19" i="25"/>
  <c r="E16" i="25"/>
  <c r="E15" i="25"/>
  <c r="E29" i="35"/>
  <c r="F29" i="35" s="1"/>
  <c r="F84" i="16" l="1"/>
  <c r="F80" i="16" s="1"/>
  <c r="E80" i="16"/>
  <c r="F27" i="39"/>
  <c r="F73" i="14"/>
  <c r="F70" i="14" s="1"/>
  <c r="BD24" i="53"/>
  <c r="E29" i="36" l="1"/>
  <c r="F29" i="36" s="1"/>
  <c r="F32" i="24"/>
  <c r="E20" i="24"/>
  <c r="F20" i="24" s="1"/>
  <c r="F17" i="24"/>
  <c r="E17" i="24"/>
  <c r="E13" i="24"/>
  <c r="F13" i="24" s="1"/>
  <c r="E12" i="24"/>
  <c r="F12" i="24" s="1"/>
  <c r="E26" i="47"/>
  <c r="F18" i="47"/>
  <c r="E18" i="47"/>
  <c r="F17" i="47"/>
  <c r="E17" i="47"/>
  <c r="F14" i="47"/>
  <c r="E14" i="47"/>
  <c r="F13" i="47"/>
  <c r="E13" i="47"/>
  <c r="F22" i="21" l="1"/>
  <c r="E22" i="21"/>
  <c r="E24" i="21"/>
  <c r="F24" i="21" s="1"/>
  <c r="E15" i="21"/>
  <c r="F34" i="37"/>
  <c r="E35" i="37"/>
  <c r="F35" i="37" s="1"/>
  <c r="E34" i="37"/>
  <c r="F20" i="65"/>
  <c r="F19" i="65" s="1"/>
  <c r="E20" i="65"/>
  <c r="E19" i="65" s="1"/>
  <c r="D19" i="65"/>
  <c r="E38" i="20"/>
  <c r="F38" i="20" s="1"/>
  <c r="E33" i="20"/>
  <c r="F33" i="20" s="1"/>
  <c r="E32" i="20"/>
  <c r="F32" i="20" s="1"/>
  <c r="E31" i="20"/>
  <c r="F31" i="20" s="1"/>
  <c r="E30" i="20"/>
  <c r="F29" i="20"/>
  <c r="E29" i="20"/>
  <c r="E25" i="20"/>
  <c r="F25" i="20" s="1"/>
  <c r="E24" i="20"/>
  <c r="F24" i="20" s="1"/>
  <c r="D23" i="45"/>
  <c r="F20" i="66"/>
  <c r="E20" i="66"/>
  <c r="D20" i="66"/>
  <c r="E15" i="66"/>
  <c r="F15" i="66" s="1"/>
  <c r="F17" i="39"/>
  <c r="E18" i="39"/>
  <c r="F18" i="39" s="1"/>
  <c r="E17" i="39"/>
  <c r="E16" i="39"/>
  <c r="F16" i="39" s="1"/>
  <c r="E12" i="39"/>
  <c r="E20" i="46"/>
  <c r="E17" i="46"/>
  <c r="F17" i="46" s="1"/>
  <c r="E18" i="40"/>
  <c r="D18" i="40"/>
  <c r="E13" i="40"/>
  <c r="E19" i="40"/>
  <c r="F19" i="40" s="1"/>
  <c r="F18" i="40" s="1"/>
  <c r="F27" i="18"/>
  <c r="E27" i="18"/>
  <c r="E22" i="18"/>
  <c r="F22" i="18" s="1"/>
  <c r="E21" i="18"/>
  <c r="F21" i="18" s="1"/>
  <c r="E19" i="18"/>
  <c r="F19" i="18" s="1"/>
  <c r="E18" i="18"/>
  <c r="E17" i="18"/>
  <c r="E16" i="18"/>
  <c r="F16" i="18" s="1"/>
  <c r="E15" i="18"/>
  <c r="F15" i="18" s="1"/>
  <c r="F71" i="16"/>
  <c r="E71" i="16"/>
  <c r="F42" i="16"/>
  <c r="F40" i="16"/>
  <c r="F38" i="16"/>
  <c r="F36" i="16"/>
  <c r="F34" i="16"/>
  <c r="F32" i="16"/>
  <c r="E42" i="16"/>
  <c r="E41" i="16"/>
  <c r="F41" i="16" s="1"/>
  <c r="E40" i="16"/>
  <c r="E39" i="16"/>
  <c r="F39" i="16" s="1"/>
  <c r="E38" i="16"/>
  <c r="E37" i="16"/>
  <c r="F37" i="16" s="1"/>
  <c r="E36" i="16"/>
  <c r="E35" i="16"/>
  <c r="F35" i="16" s="1"/>
  <c r="E34" i="16"/>
  <c r="E33" i="16"/>
  <c r="F33" i="16" s="1"/>
  <c r="E32" i="16"/>
  <c r="F23" i="16"/>
  <c r="E29" i="16"/>
  <c r="E25" i="16"/>
  <c r="F25" i="16" s="1"/>
  <c r="E23" i="16"/>
  <c r="E22" i="16"/>
  <c r="E63" i="14"/>
  <c r="F63" i="14" s="1"/>
  <c r="E38" i="14"/>
  <c r="F38" i="14" s="1"/>
  <c r="E44" i="14"/>
  <c r="F44" i="14" s="1"/>
  <c r="E42" i="14"/>
  <c r="F42" i="14" s="1"/>
  <c r="E41" i="14"/>
  <c r="F41" i="14" s="1"/>
  <c r="E40" i="14"/>
  <c r="F40" i="14" s="1"/>
  <c r="E36" i="14"/>
  <c r="F36" i="14" s="1"/>
  <c r="E30" i="14"/>
  <c r="F30" i="14" s="1"/>
  <c r="E13" i="52"/>
  <c r="F13" i="17"/>
  <c r="E14" i="17"/>
  <c r="F14" i="17" s="1"/>
  <c r="E13" i="17"/>
  <c r="E14" i="15"/>
  <c r="F14" i="15" s="1"/>
  <c r="E22" i="15"/>
  <c r="F22" i="15" s="1"/>
  <c r="E19" i="15"/>
  <c r="F19" i="15" s="1"/>
  <c r="F28" i="15"/>
  <c r="E31" i="15"/>
  <c r="F31" i="15" s="1"/>
  <c r="E30" i="15"/>
  <c r="F30" i="15" s="1"/>
  <c r="E29" i="15"/>
  <c r="F29" i="15" s="1"/>
  <c r="E28" i="15"/>
  <c r="E27" i="15"/>
  <c r="F27" i="15" s="1"/>
  <c r="E26" i="15"/>
  <c r="F26" i="15" s="1"/>
  <c r="E25" i="15"/>
  <c r="F25" i="15" s="1"/>
  <c r="E38" i="15"/>
  <c r="F38" i="15" s="1"/>
  <c r="E39" i="15"/>
  <c r="F39" i="15" s="1"/>
  <c r="F31" i="16" l="1"/>
  <c r="F12" i="39"/>
  <c r="F15" i="21"/>
  <c r="F22" i="16"/>
  <c r="E31" i="16"/>
  <c r="AW25" i="53"/>
  <c r="AW47" i="53" s="1"/>
  <c r="AX46" i="53"/>
  <c r="AX47" i="53" s="1"/>
  <c r="C10" i="53"/>
  <c r="BD10" i="53" s="1"/>
  <c r="F17" i="67"/>
  <c r="E17" i="67"/>
  <c r="T38" i="48"/>
  <c r="V38" i="48" s="1"/>
  <c r="D17" i="68"/>
  <c r="D11" i="68"/>
  <c r="D14" i="68" s="1"/>
  <c r="E19" i="14"/>
  <c r="F19" i="14" s="1"/>
  <c r="D12" i="31"/>
  <c r="E12" i="31" s="1"/>
  <c r="F12" i="31" s="1"/>
  <c r="D11" i="15"/>
  <c r="BD46" i="53" l="1"/>
  <c r="D26" i="25" l="1"/>
  <c r="D27" i="21"/>
  <c r="D14" i="40"/>
  <c r="E14" i="40" s="1"/>
  <c r="F14" i="40" s="1"/>
  <c r="D21" i="47"/>
  <c r="N31" i="48"/>
  <c r="E27" i="52"/>
  <c r="F27" i="52" s="1"/>
  <c r="E12" i="67"/>
  <c r="D11" i="67"/>
  <c r="U10" i="48" s="1"/>
  <c r="V10" i="48" s="1"/>
  <c r="F12" i="67" l="1"/>
  <c r="F11" i="67" s="1"/>
  <c r="F14" i="67" s="1"/>
  <c r="D14" i="67"/>
  <c r="E11" i="67"/>
  <c r="E14" i="67" s="1"/>
  <c r="F13" i="52"/>
  <c r="F11" i="52" s="1"/>
  <c r="D11" i="52"/>
  <c r="E59" i="14"/>
  <c r="F59" i="14" s="1"/>
  <c r="E39" i="14"/>
  <c r="F39" i="14" s="1"/>
  <c r="E52" i="16"/>
  <c r="D51" i="16"/>
  <c r="F18" i="18"/>
  <c r="F17" i="18"/>
  <c r="F14" i="18" s="1"/>
  <c r="F14" i="66"/>
  <c r="D14" i="66"/>
  <c r="E12" i="66"/>
  <c r="D11" i="66"/>
  <c r="E15" i="65"/>
  <c r="E12" i="65"/>
  <c r="D14" i="65"/>
  <c r="N21" i="48" s="1"/>
  <c r="V21" i="48" s="1"/>
  <c r="D11" i="65"/>
  <c r="T21" i="48" s="1"/>
  <c r="D28" i="37"/>
  <c r="E31" i="37"/>
  <c r="F31" i="37" s="1"/>
  <c r="E29" i="37"/>
  <c r="F29" i="37" s="1"/>
  <c r="D25" i="37"/>
  <c r="E26" i="37"/>
  <c r="F26" i="37" l="1"/>
  <c r="F25" i="37" s="1"/>
  <c r="F15" i="65"/>
  <c r="F14" i="65" s="1"/>
  <c r="F17" i="65" s="1"/>
  <c r="F12" i="66"/>
  <c r="F11" i="66" s="1"/>
  <c r="F17" i="66" s="1"/>
  <c r="F11" i="65"/>
  <c r="F12" i="65"/>
  <c r="D17" i="66"/>
  <c r="T18" i="48"/>
  <c r="V18" i="48" s="1"/>
  <c r="E11" i="65"/>
  <c r="E17" i="65" s="1"/>
  <c r="D17" i="65"/>
  <c r="F52" i="16"/>
  <c r="F51" i="16" s="1"/>
  <c r="J9" i="48"/>
  <c r="E11" i="52"/>
  <c r="E51" i="16"/>
  <c r="E14" i="66"/>
  <c r="E11" i="66"/>
  <c r="E14" i="65"/>
  <c r="E25" i="37"/>
  <c r="E27" i="47"/>
  <c r="F27" i="47" s="1"/>
  <c r="E17" i="66" l="1"/>
  <c r="E22" i="36"/>
  <c r="F22" i="36" s="1"/>
  <c r="E21" i="36"/>
  <c r="F21" i="36" s="1"/>
  <c r="O74" i="44"/>
  <c r="P74" i="44" s="1"/>
  <c r="O75" i="44"/>
  <c r="P75" i="44" s="1"/>
  <c r="N61" i="44"/>
  <c r="N60" i="44" s="1"/>
  <c r="N23" i="44" l="1"/>
  <c r="O83" i="44"/>
  <c r="P83" i="44" s="1"/>
  <c r="O43" i="44"/>
  <c r="P43" i="44" s="1"/>
  <c r="O28" i="44"/>
  <c r="P28" i="44" s="1"/>
  <c r="O19" i="44"/>
  <c r="P19" i="44" s="1"/>
  <c r="O27" i="44"/>
  <c r="P27" i="44" s="1"/>
  <c r="O61" i="44" l="1"/>
  <c r="P61" i="44" l="1"/>
  <c r="C19" i="53" l="1"/>
  <c r="BD27" i="53"/>
  <c r="BD25" i="53"/>
  <c r="AF45" i="53"/>
  <c r="BD45" i="53" s="1"/>
  <c r="AF44" i="53"/>
  <c r="BD44" i="53" s="1"/>
  <c r="AF43" i="53"/>
  <c r="BD43" i="53" s="1"/>
  <c r="AV42" i="53"/>
  <c r="AS42" i="53"/>
  <c r="AS47" i="53" s="1"/>
  <c r="AR42" i="53"/>
  <c r="AR47" i="53" s="1"/>
  <c r="C40" i="53"/>
  <c r="AT40" i="53"/>
  <c r="AT47" i="53" s="1"/>
  <c r="AQ40" i="53"/>
  <c r="AQ47" i="53" s="1"/>
  <c r="AO39" i="53"/>
  <c r="AM39" i="53"/>
  <c r="AM47" i="53" s="1"/>
  <c r="AP36" i="53"/>
  <c r="AP47" i="53" s="1"/>
  <c r="AN36" i="53"/>
  <c r="AN47" i="53" s="1"/>
  <c r="C35" i="53"/>
  <c r="AJ35" i="53"/>
  <c r="AL33" i="53"/>
  <c r="AL47" i="53" s="1"/>
  <c r="AJ33" i="53"/>
  <c r="AI33" i="53"/>
  <c r="AH32" i="53"/>
  <c r="BD32" i="53" s="1"/>
  <c r="AH30" i="53"/>
  <c r="AG30" i="53"/>
  <c r="AF29" i="53"/>
  <c r="BD29" i="53" s="1"/>
  <c r="BD28" i="53"/>
  <c r="C23" i="53"/>
  <c r="Y23" i="53"/>
  <c r="Y47" i="53" s="1"/>
  <c r="V22" i="53"/>
  <c r="V47" i="53" s="1"/>
  <c r="C20" i="53"/>
  <c r="BD20" i="53" s="1"/>
  <c r="BC19" i="53"/>
  <c r="BC47" i="53" s="1"/>
  <c r="C18" i="53"/>
  <c r="T18" i="53"/>
  <c r="T47" i="53" s="1"/>
  <c r="S17" i="53"/>
  <c r="C16" i="53"/>
  <c r="BD16" i="53" s="1"/>
  <c r="C15" i="53"/>
  <c r="BD15" i="53" s="1"/>
  <c r="C11" i="53"/>
  <c r="E11" i="53"/>
  <c r="E47" i="53" s="1"/>
  <c r="BD11" i="53" l="1"/>
  <c r="BD17" i="53"/>
  <c r="S47" i="53"/>
  <c r="BD33" i="53"/>
  <c r="BD23" i="53"/>
  <c r="BD30" i="53"/>
  <c r="BD19" i="53"/>
  <c r="BD18" i="53"/>
  <c r="BD35" i="53"/>
  <c r="BD42" i="53"/>
  <c r="BD39" i="53"/>
  <c r="AJ47" i="53"/>
  <c r="AI47" i="53"/>
  <c r="AH47" i="53"/>
  <c r="AG47" i="53"/>
  <c r="AF47" i="53"/>
  <c r="BD22" i="53"/>
  <c r="C9" i="53"/>
  <c r="BD9" i="53" s="1"/>
  <c r="C8" i="53"/>
  <c r="BD8" i="53" s="1"/>
  <c r="C7" i="53"/>
  <c r="BD7" i="53" s="1"/>
  <c r="C6" i="53"/>
  <c r="BD6" i="53" s="1"/>
  <c r="C5" i="53"/>
  <c r="BD5" i="53" s="1"/>
  <c r="N55" i="44"/>
  <c r="N53" i="44" s="1"/>
  <c r="C47" i="53" l="1"/>
  <c r="S37" i="48" l="1"/>
  <c r="R37" i="48"/>
  <c r="Q37" i="48"/>
  <c r="P37" i="48"/>
  <c r="O37" i="48"/>
  <c r="N37" i="48"/>
  <c r="M37" i="48"/>
  <c r="L37" i="48"/>
  <c r="K37" i="48"/>
  <c r="J37" i="48"/>
  <c r="I37" i="48"/>
  <c r="G37" i="48"/>
  <c r="F37" i="48"/>
  <c r="E37" i="48"/>
  <c r="P35" i="48"/>
  <c r="M35" i="48"/>
  <c r="K33" i="48"/>
  <c r="I33" i="48"/>
  <c r="F33" i="48"/>
  <c r="T32" i="48"/>
  <c r="S32" i="48"/>
  <c r="R32" i="48"/>
  <c r="Q32" i="48"/>
  <c r="O32" i="48"/>
  <c r="L32" i="48"/>
  <c r="K32" i="48"/>
  <c r="J32" i="48"/>
  <c r="I32" i="48"/>
  <c r="G32" i="48"/>
  <c r="F32" i="48"/>
  <c r="E32" i="48"/>
  <c r="M31" i="48"/>
  <c r="K31" i="48"/>
  <c r="G31" i="48"/>
  <c r="F31" i="48"/>
  <c r="M29" i="48"/>
  <c r="K29" i="48"/>
  <c r="I29" i="48"/>
  <c r="M27" i="48"/>
  <c r="K27" i="48"/>
  <c r="I27" i="48"/>
  <c r="T26" i="48"/>
  <c r="S26" i="48"/>
  <c r="R26" i="48"/>
  <c r="Q26" i="48"/>
  <c r="O26" i="48"/>
  <c r="L26" i="48"/>
  <c r="K26" i="48"/>
  <c r="J26" i="48"/>
  <c r="I26" i="48"/>
  <c r="G26" i="48"/>
  <c r="F26" i="48"/>
  <c r="E26" i="48"/>
  <c r="T24" i="48"/>
  <c r="S24" i="48"/>
  <c r="R24" i="48"/>
  <c r="Q24" i="48"/>
  <c r="O24" i="48"/>
  <c r="N24" i="48"/>
  <c r="M24" i="48"/>
  <c r="K24" i="48"/>
  <c r="I24" i="48"/>
  <c r="G24" i="48"/>
  <c r="F24" i="48"/>
  <c r="E24" i="48"/>
  <c r="O16" i="48"/>
  <c r="U14" i="48"/>
  <c r="U39" i="48" s="1"/>
  <c r="T14" i="48"/>
  <c r="S14" i="48"/>
  <c r="R14" i="48"/>
  <c r="Q14" i="48"/>
  <c r="N14" i="48"/>
  <c r="M14" i="48"/>
  <c r="L14" i="48"/>
  <c r="K14" i="48"/>
  <c r="J14" i="48"/>
  <c r="I14" i="48"/>
  <c r="F14" i="48"/>
  <c r="O14" i="48"/>
  <c r="E14" i="48"/>
  <c r="T6" i="48"/>
  <c r="S6" i="48"/>
  <c r="Q6" i="48"/>
  <c r="P6" i="48"/>
  <c r="O6" i="48"/>
  <c r="N6" i="48"/>
  <c r="L6" i="48"/>
  <c r="K6" i="48"/>
  <c r="J6" i="48"/>
  <c r="I6" i="48"/>
  <c r="G6" i="48"/>
  <c r="D49" i="34"/>
  <c r="F54" i="34"/>
  <c r="F55" i="34"/>
  <c r="E54" i="34"/>
  <c r="E49" i="34" s="1"/>
  <c r="E55" i="34"/>
  <c r="AU40" i="53"/>
  <c r="AV40" i="53"/>
  <c r="AV47" i="53" s="1"/>
  <c r="F36" i="23"/>
  <c r="E36" i="23"/>
  <c r="D36" i="23"/>
  <c r="E39" i="33"/>
  <c r="F34" i="27"/>
  <c r="E34" i="27"/>
  <c r="D34" i="27"/>
  <c r="D35" i="25"/>
  <c r="E27" i="36"/>
  <c r="F49" i="34" l="1"/>
  <c r="E26" i="36"/>
  <c r="F27" i="36"/>
  <c r="F26" i="36" s="1"/>
  <c r="AU47" i="53"/>
  <c r="BD40" i="53"/>
  <c r="AO36" i="53"/>
  <c r="E12" i="40"/>
  <c r="E16" i="40" s="1"/>
  <c r="D12" i="40"/>
  <c r="D16" i="40" s="1"/>
  <c r="F35" i="52"/>
  <c r="E35" i="52"/>
  <c r="D35" i="52"/>
  <c r="E31" i="52"/>
  <c r="F31" i="52" s="1"/>
  <c r="E30" i="52"/>
  <c r="F30" i="52" s="1"/>
  <c r="E29" i="52"/>
  <c r="F29" i="52" s="1"/>
  <c r="E28" i="52"/>
  <c r="F28" i="52" s="1"/>
  <c r="E26" i="52"/>
  <c r="F26" i="52" s="1"/>
  <c r="E25" i="52"/>
  <c r="F25" i="52" s="1"/>
  <c r="E24" i="52"/>
  <c r="E23" i="52"/>
  <c r="F23" i="52" s="1"/>
  <c r="E22" i="52"/>
  <c r="F22" i="52" s="1"/>
  <c r="D21" i="52"/>
  <c r="E18" i="52"/>
  <c r="F18" i="52" s="1"/>
  <c r="F17" i="52"/>
  <c r="E17" i="52"/>
  <c r="D16" i="52"/>
  <c r="D15" i="52" s="1"/>
  <c r="R9" i="48" s="1"/>
  <c r="F19" i="51"/>
  <c r="E19" i="51"/>
  <c r="D19" i="51"/>
  <c r="E14" i="51"/>
  <c r="F14" i="51" s="1"/>
  <c r="E13" i="51"/>
  <c r="F13" i="51" s="1"/>
  <c r="E12" i="51"/>
  <c r="F12" i="51" s="1"/>
  <c r="D11" i="51"/>
  <c r="R8" i="48" s="1"/>
  <c r="V8" i="48" s="1"/>
  <c r="F19" i="50"/>
  <c r="E19" i="50"/>
  <c r="D19" i="50"/>
  <c r="E14" i="50"/>
  <c r="E13" i="50"/>
  <c r="F13" i="50" s="1"/>
  <c r="E12" i="50"/>
  <c r="F12" i="50" s="1"/>
  <c r="D11" i="50"/>
  <c r="R7" i="48" s="1"/>
  <c r="V7" i="48" s="1"/>
  <c r="D17" i="50" l="1"/>
  <c r="D17" i="51"/>
  <c r="F11" i="51"/>
  <c r="F17" i="51" s="1"/>
  <c r="F21" i="52"/>
  <c r="P9" i="48"/>
  <c r="V9" i="48" s="1"/>
  <c r="D33" i="52"/>
  <c r="BD36" i="53"/>
  <c r="AO47" i="53"/>
  <c r="E21" i="52"/>
  <c r="E16" i="52"/>
  <c r="E11" i="51"/>
  <c r="E17" i="51" s="1"/>
  <c r="E11" i="50"/>
  <c r="E17" i="50" s="1"/>
  <c r="F14" i="50"/>
  <c r="F11" i="50" s="1"/>
  <c r="F17" i="50" s="1"/>
  <c r="F16" i="52" l="1"/>
  <c r="F15" i="52" s="1"/>
  <c r="F33" i="52" s="1"/>
  <c r="E15" i="52"/>
  <c r="E33" i="52" s="1"/>
  <c r="F46" i="15" l="1"/>
  <c r="E46" i="15"/>
  <c r="D46" i="15"/>
  <c r="O63" i="44"/>
  <c r="P63" i="44" s="1"/>
  <c r="O62" i="44"/>
  <c r="O59" i="44"/>
  <c r="P59" i="44" s="1"/>
  <c r="O58" i="44"/>
  <c r="P58" i="44" s="1"/>
  <c r="O57" i="44"/>
  <c r="P57" i="44" s="1"/>
  <c r="O56" i="44"/>
  <c r="O54" i="44"/>
  <c r="P54" i="44" s="1"/>
  <c r="O60" i="44" l="1"/>
  <c r="P62" i="44"/>
  <c r="P60" i="44" s="1"/>
  <c r="O55" i="44"/>
  <c r="P56" i="44"/>
  <c r="P55" i="44" s="1"/>
  <c r="P53" i="44" l="1"/>
  <c r="O53" i="44"/>
  <c r="O41" i="44"/>
  <c r="O76" i="44"/>
  <c r="P76" i="44" s="1"/>
  <c r="O84" i="44"/>
  <c r="P84" i="44" s="1"/>
  <c r="O79" i="44"/>
  <c r="P79" i="44" s="1"/>
  <c r="O78" i="44"/>
  <c r="P78" i="44" s="1"/>
  <c r="O51" i="44"/>
  <c r="P51" i="44" s="1"/>
  <c r="O50" i="44"/>
  <c r="P50" i="44" s="1"/>
  <c r="O47" i="44"/>
  <c r="P47" i="44" s="1"/>
  <c r="O42" i="44"/>
  <c r="P42" i="44" s="1"/>
  <c r="O36" i="44"/>
  <c r="P36" i="44" s="1"/>
  <c r="O35" i="44"/>
  <c r="P35" i="44" s="1"/>
  <c r="O34" i="44"/>
  <c r="P34" i="44" s="1"/>
  <c r="O33" i="44"/>
  <c r="P33" i="44" s="1"/>
  <c r="O32" i="44"/>
  <c r="P32" i="44" s="1"/>
  <c r="O31" i="44"/>
  <c r="O26" i="44"/>
  <c r="P26" i="44" s="1"/>
  <c r="O25" i="44"/>
  <c r="P25" i="44" s="1"/>
  <c r="O24" i="44"/>
  <c r="O21" i="44"/>
  <c r="P21" i="44" s="1"/>
  <c r="O20" i="44"/>
  <c r="P20" i="44" s="1"/>
  <c r="O16" i="44"/>
  <c r="P16" i="44" s="1"/>
  <c r="O15" i="44"/>
  <c r="P15" i="44" s="1"/>
  <c r="O14" i="44"/>
  <c r="P14" i="44" s="1"/>
  <c r="O13" i="44"/>
  <c r="P13" i="44" s="1"/>
  <c r="O12" i="44"/>
  <c r="P12" i="44" s="1"/>
  <c r="O11" i="44"/>
  <c r="P11" i="44" s="1"/>
  <c r="O10" i="44"/>
  <c r="P10" i="44" s="1"/>
  <c r="E22" i="29"/>
  <c r="E15" i="29"/>
  <c r="F15" i="29" s="1"/>
  <c r="E12" i="29"/>
  <c r="F12" i="29" s="1"/>
  <c r="E18" i="23"/>
  <c r="F18" i="23" s="1"/>
  <c r="F23" i="23"/>
  <c r="E31" i="23"/>
  <c r="F31" i="23" s="1"/>
  <c r="E30" i="23"/>
  <c r="F30" i="23" s="1"/>
  <c r="F28" i="23" s="1"/>
  <c r="E26" i="23"/>
  <c r="F26" i="23" s="1"/>
  <c r="E21" i="23"/>
  <c r="F21" i="23" s="1"/>
  <c r="E20" i="23"/>
  <c r="F20" i="23" s="1"/>
  <c r="E19" i="23"/>
  <c r="F19" i="23" s="1"/>
  <c r="E17" i="23"/>
  <c r="F17" i="23" s="1"/>
  <c r="E14" i="23"/>
  <c r="F14" i="23" s="1"/>
  <c r="E13" i="23"/>
  <c r="F13" i="23" s="1"/>
  <c r="E12" i="23"/>
  <c r="F12" i="23" s="1"/>
  <c r="E44" i="34"/>
  <c r="F44" i="34" s="1"/>
  <c r="E42" i="34"/>
  <c r="F42" i="34" s="1"/>
  <c r="E18" i="34"/>
  <c r="F18" i="34" s="1"/>
  <c r="E12" i="34"/>
  <c r="F12" i="34" s="1"/>
  <c r="E14" i="27"/>
  <c r="F14" i="27" s="1"/>
  <c r="E16" i="27"/>
  <c r="F16" i="27" s="1"/>
  <c r="E28" i="27"/>
  <c r="F28" i="27" s="1"/>
  <c r="E27" i="27"/>
  <c r="F27" i="27" s="1"/>
  <c r="E17" i="27"/>
  <c r="F17" i="27" s="1"/>
  <c r="E15" i="27"/>
  <c r="F15" i="27" s="1"/>
  <c r="E12" i="27"/>
  <c r="F12" i="27" s="1"/>
  <c r="E31" i="33"/>
  <c r="F31" i="33" s="1"/>
  <c r="E30" i="33"/>
  <c r="F30" i="33" s="1"/>
  <c r="E25" i="33"/>
  <c r="F25" i="33" s="1"/>
  <c r="E24" i="33"/>
  <c r="F24" i="33" s="1"/>
  <c r="E23" i="33"/>
  <c r="F23" i="33" s="1"/>
  <c r="E21" i="33"/>
  <c r="E18" i="33"/>
  <c r="F18" i="33" s="1"/>
  <c r="E15" i="33"/>
  <c r="F15" i="33" s="1"/>
  <c r="E12" i="33"/>
  <c r="F12" i="33" s="1"/>
  <c r="F23" i="25"/>
  <c r="E29" i="25"/>
  <c r="F29" i="25" s="1"/>
  <c r="E35" i="25"/>
  <c r="E30" i="25"/>
  <c r="F30" i="25" s="1"/>
  <c r="E26" i="25"/>
  <c r="F26" i="25" s="1"/>
  <c r="E20" i="25"/>
  <c r="F20" i="25" s="1"/>
  <c r="E18" i="25"/>
  <c r="F18" i="25" s="1"/>
  <c r="F16" i="25"/>
  <c r="F15" i="25"/>
  <c r="E12" i="25"/>
  <c r="F12" i="25" s="1"/>
  <c r="E20" i="36"/>
  <c r="F20" i="36" s="1"/>
  <c r="E15" i="36"/>
  <c r="F15" i="36" s="1"/>
  <c r="E12" i="36"/>
  <c r="F12" i="36" s="1"/>
  <c r="E26" i="24"/>
  <c r="E18" i="24"/>
  <c r="F18" i="24" s="1"/>
  <c r="E14" i="24"/>
  <c r="F14" i="24" s="1"/>
  <c r="E28" i="24"/>
  <c r="F28" i="24" s="1"/>
  <c r="E27" i="24"/>
  <c r="F27" i="24" s="1"/>
  <c r="E19" i="24"/>
  <c r="F19" i="24" s="1"/>
  <c r="E16" i="24"/>
  <c r="F16" i="24" s="1"/>
  <c r="E15" i="24"/>
  <c r="F15" i="24" s="1"/>
  <c r="E21" i="35"/>
  <c r="F21" i="35" s="1"/>
  <c r="E28" i="35"/>
  <c r="E26" i="35" s="1"/>
  <c r="E22" i="35"/>
  <c r="F22" i="35" s="1"/>
  <c r="E20" i="35"/>
  <c r="F20" i="35" s="1"/>
  <c r="E19" i="35"/>
  <c r="E15" i="35"/>
  <c r="F15" i="35" s="1"/>
  <c r="E12" i="35"/>
  <c r="F12" i="35" s="1"/>
  <c r="E25" i="47"/>
  <c r="F25" i="47" s="1"/>
  <c r="E28" i="47"/>
  <c r="F28" i="47" s="1"/>
  <c r="F26" i="47"/>
  <c r="E24" i="47"/>
  <c r="F24" i="47" s="1"/>
  <c r="E21" i="47"/>
  <c r="F21" i="47" s="1"/>
  <c r="E16" i="47"/>
  <c r="F16" i="47" s="1"/>
  <c r="E15" i="47"/>
  <c r="F15" i="47" s="1"/>
  <c r="F26" i="24" l="1"/>
  <c r="F25" i="24" s="1"/>
  <c r="E25" i="24"/>
  <c r="F11" i="27"/>
  <c r="F11" i="24"/>
  <c r="F14" i="25"/>
  <c r="F16" i="23"/>
  <c r="F28" i="35"/>
  <c r="F26" i="35" s="1"/>
  <c r="O23" i="44"/>
  <c r="P24" i="44"/>
  <c r="P23" i="44" s="1"/>
  <c r="O46" i="44"/>
  <c r="F41" i="34"/>
  <c r="F20" i="33"/>
  <c r="F18" i="35"/>
  <c r="P108" i="44"/>
  <c r="O108" i="44"/>
  <c r="O40" i="44"/>
  <c r="O30" i="44"/>
  <c r="O49" i="44"/>
  <c r="O18" i="44"/>
  <c r="P31" i="44"/>
  <c r="P30" i="44" s="1"/>
  <c r="P46" i="44"/>
  <c r="P49" i="44"/>
  <c r="P41" i="44"/>
  <c r="P40" i="44" s="1"/>
  <c r="P18" i="44"/>
  <c r="O9" i="44"/>
  <c r="P9" i="44"/>
  <c r="E32" i="21"/>
  <c r="F32" i="21" s="1"/>
  <c r="E31" i="21"/>
  <c r="F31" i="21" s="1"/>
  <c r="F29" i="21" s="1"/>
  <c r="E21" i="21"/>
  <c r="F21" i="21" s="1"/>
  <c r="E20" i="21"/>
  <c r="F20" i="21" s="1"/>
  <c r="E19" i="21"/>
  <c r="F19" i="21" s="1"/>
  <c r="E18" i="21"/>
  <c r="F18" i="21" s="1"/>
  <c r="F14" i="21" s="1"/>
  <c r="E17" i="21"/>
  <c r="E12" i="21"/>
  <c r="F12" i="21" s="1"/>
  <c r="E33" i="37"/>
  <c r="F33" i="37" s="1"/>
  <c r="E30" i="37"/>
  <c r="E13" i="37"/>
  <c r="F13" i="37" s="1"/>
  <c r="E46" i="20"/>
  <c r="E40" i="20"/>
  <c r="F40" i="20" s="1"/>
  <c r="E39" i="20"/>
  <c r="F39" i="20" s="1"/>
  <c r="E37" i="20"/>
  <c r="F37" i="20" s="1"/>
  <c r="E36" i="20"/>
  <c r="F30" i="20"/>
  <c r="E28" i="20"/>
  <c r="F28" i="20" s="1"/>
  <c r="E27" i="20"/>
  <c r="F27" i="20" s="1"/>
  <c r="E26" i="20"/>
  <c r="F26" i="20" s="1"/>
  <c r="E15" i="20"/>
  <c r="F15" i="20" s="1"/>
  <c r="E12" i="20"/>
  <c r="F12" i="20" s="1"/>
  <c r="E16" i="45"/>
  <c r="F16" i="45" s="1"/>
  <c r="E13" i="45"/>
  <c r="F13" i="45" s="1"/>
  <c r="E24" i="45"/>
  <c r="E18" i="45"/>
  <c r="F18" i="45" s="1"/>
  <c r="E17" i="45"/>
  <c r="F17" i="45" s="1"/>
  <c r="E15" i="45"/>
  <c r="F15" i="45" s="1"/>
  <c r="E14" i="45"/>
  <c r="F14" i="45" s="1"/>
  <c r="E23" i="45" l="1"/>
  <c r="F24" i="45"/>
  <c r="F23" i="45" s="1"/>
  <c r="F46" i="20"/>
  <c r="F44" i="20" s="1"/>
  <c r="E44" i="20"/>
  <c r="E14" i="21"/>
  <c r="F30" i="37"/>
  <c r="F28" i="37" s="1"/>
  <c r="E28" i="37"/>
  <c r="F23" i="20"/>
  <c r="F35" i="20"/>
  <c r="O7" i="44"/>
  <c r="P7" i="44"/>
  <c r="E21" i="39"/>
  <c r="E13" i="39" l="1"/>
  <c r="E23" i="39"/>
  <c r="F23" i="39" s="1"/>
  <c r="E22" i="39"/>
  <c r="F22" i="39" s="1"/>
  <c r="F21" i="39"/>
  <c r="E15" i="39"/>
  <c r="F15" i="39" s="1"/>
  <c r="E14" i="39"/>
  <c r="F14" i="39" s="1"/>
  <c r="E18" i="46"/>
  <c r="F18" i="46" s="1"/>
  <c r="E19" i="46"/>
  <c r="F19" i="46" s="1"/>
  <c r="F20" i="46"/>
  <c r="E29" i="46"/>
  <c r="F29" i="46" s="1"/>
  <c r="E32" i="46"/>
  <c r="F32" i="46" s="1"/>
  <c r="E31" i="46"/>
  <c r="F31" i="46" s="1"/>
  <c r="E30" i="46"/>
  <c r="F30" i="46" s="1"/>
  <c r="E28" i="46"/>
  <c r="F28" i="46" s="1"/>
  <c r="E27" i="46"/>
  <c r="F27" i="46" s="1"/>
  <c r="E26" i="46"/>
  <c r="F26" i="46" s="1"/>
  <c r="E25" i="46"/>
  <c r="F25" i="46" s="1"/>
  <c r="E24" i="46"/>
  <c r="F24" i="46" s="1"/>
  <c r="E23" i="46"/>
  <c r="F23" i="46" s="1"/>
  <c r="E12" i="46"/>
  <c r="F12" i="46" s="1"/>
  <c r="F38" i="41"/>
  <c r="E34" i="41"/>
  <c r="F34" i="41" s="1"/>
  <c r="E43" i="41"/>
  <c r="E37" i="41"/>
  <c r="F37" i="41" s="1"/>
  <c r="E35" i="41"/>
  <c r="F35" i="41" s="1"/>
  <c r="E33" i="41"/>
  <c r="F33" i="41" s="1"/>
  <c r="E32" i="41"/>
  <c r="F32" i="41" s="1"/>
  <c r="E31" i="41"/>
  <c r="F31" i="41" s="1"/>
  <c r="E28" i="41"/>
  <c r="F28" i="41" s="1"/>
  <c r="E12" i="41"/>
  <c r="F12" i="41" s="1"/>
  <c r="F13" i="40"/>
  <c r="F12" i="40" s="1"/>
  <c r="F16" i="40" s="1"/>
  <c r="E25" i="18"/>
  <c r="F25" i="18" s="1"/>
  <c r="E30" i="18"/>
  <c r="F30" i="18" s="1"/>
  <c r="E29" i="18"/>
  <c r="F29" i="18" s="1"/>
  <c r="E28" i="18"/>
  <c r="F28" i="18" s="1"/>
  <c r="E26" i="18"/>
  <c r="F26" i="18" s="1"/>
  <c r="E26" i="16"/>
  <c r="F26" i="16" s="1"/>
  <c r="E27" i="16"/>
  <c r="F27" i="16" s="1"/>
  <c r="E28" i="16"/>
  <c r="F28" i="16" s="1"/>
  <c r="F29" i="16"/>
  <c r="E61" i="16"/>
  <c r="F61" i="16" s="1"/>
  <c r="E67" i="16"/>
  <c r="F67" i="16" s="1"/>
  <c r="E76" i="16"/>
  <c r="F76" i="16" s="1"/>
  <c r="E73" i="16"/>
  <c r="F73" i="16" s="1"/>
  <c r="E70" i="16"/>
  <c r="F70" i="16" s="1"/>
  <c r="E68" i="16"/>
  <c r="F68" i="16" s="1"/>
  <c r="E66" i="16"/>
  <c r="F66" i="16" s="1"/>
  <c r="E65" i="16"/>
  <c r="F65" i="16" s="1"/>
  <c r="E64" i="16"/>
  <c r="F64" i="16" s="1"/>
  <c r="E63" i="16"/>
  <c r="F63" i="16" s="1"/>
  <c r="E62" i="16"/>
  <c r="F62" i="16" s="1"/>
  <c r="E60" i="16"/>
  <c r="F60" i="16" s="1"/>
  <c r="E59" i="16"/>
  <c r="F59" i="16" s="1"/>
  <c r="E58" i="16"/>
  <c r="F58" i="16" s="1"/>
  <c r="E57" i="16"/>
  <c r="F57" i="16" s="1"/>
  <c r="E56" i="16"/>
  <c r="F56" i="16" s="1"/>
  <c r="E49" i="16"/>
  <c r="F49" i="16" s="1"/>
  <c r="E24" i="16"/>
  <c r="F24" i="16" s="1"/>
  <c r="E17" i="16"/>
  <c r="F17" i="16" s="1"/>
  <c r="E66" i="14"/>
  <c r="F66" i="14" s="1"/>
  <c r="E65" i="14"/>
  <c r="F65" i="14" s="1"/>
  <c r="E64" i="14"/>
  <c r="F64" i="14" s="1"/>
  <c r="E62" i="14"/>
  <c r="F62" i="14" s="1"/>
  <c r="E61" i="14"/>
  <c r="F61" i="14" s="1"/>
  <c r="E60" i="14"/>
  <c r="F60" i="14" s="1"/>
  <c r="E58" i="14"/>
  <c r="F58" i="14" s="1"/>
  <c r="E57" i="14"/>
  <c r="F57" i="14" s="1"/>
  <c r="E56" i="14"/>
  <c r="F56" i="14" s="1"/>
  <c r="E55" i="14"/>
  <c r="F55" i="14" s="1"/>
  <c r="E46" i="14"/>
  <c r="E43" i="14"/>
  <c r="F43" i="14" s="1"/>
  <c r="E37" i="14"/>
  <c r="F37" i="14" s="1"/>
  <c r="E33" i="14"/>
  <c r="F33" i="14" s="1"/>
  <c r="E32" i="14"/>
  <c r="F32" i="14" s="1"/>
  <c r="E31" i="14"/>
  <c r="F31" i="14" s="1"/>
  <c r="E25" i="14"/>
  <c r="F25" i="14" s="1"/>
  <c r="E24" i="14"/>
  <c r="E18" i="14"/>
  <c r="F18" i="14" s="1"/>
  <c r="E17" i="14"/>
  <c r="F17" i="14" s="1"/>
  <c r="E15" i="14"/>
  <c r="F15" i="14" s="1"/>
  <c r="E12" i="14"/>
  <c r="E17" i="17"/>
  <c r="F17" i="17" s="1"/>
  <c r="E15" i="17"/>
  <c r="E23" i="17"/>
  <c r="F23" i="17" s="1"/>
  <c r="E22" i="17"/>
  <c r="F22" i="17" s="1"/>
  <c r="E21" i="17"/>
  <c r="F21" i="17" s="1"/>
  <c r="E20" i="17"/>
  <c r="F20" i="17" s="1"/>
  <c r="F21" i="16" l="1"/>
  <c r="F13" i="39"/>
  <c r="F11" i="39" s="1"/>
  <c r="E11" i="39"/>
  <c r="F15" i="17"/>
  <c r="E12" i="17"/>
  <c r="F42" i="41"/>
  <c r="F43" i="41"/>
  <c r="F24" i="18"/>
  <c r="F30" i="41"/>
  <c r="F16" i="46"/>
  <c r="F22" i="46"/>
  <c r="F12" i="14"/>
  <c r="F11" i="14" s="1"/>
  <c r="E22" i="14"/>
  <c r="F54" i="14"/>
  <c r="E11" i="14"/>
  <c r="F24" i="14"/>
  <c r="F22" i="14" s="1"/>
  <c r="E36" i="46"/>
  <c r="F36" i="46"/>
  <c r="E41" i="15"/>
  <c r="F41" i="15" s="1"/>
  <c r="E40" i="15"/>
  <c r="F40" i="15" s="1"/>
  <c r="E37" i="15"/>
  <c r="F37" i="15" s="1"/>
  <c r="E36" i="15"/>
  <c r="E35" i="15"/>
  <c r="E34" i="15"/>
  <c r="E20" i="15"/>
  <c r="F20" i="15" s="1"/>
  <c r="E21" i="15"/>
  <c r="F21" i="15" s="1"/>
  <c r="E13" i="15"/>
  <c r="F13" i="15" s="1"/>
  <c r="E12" i="15"/>
  <c r="F33" i="15" l="1"/>
  <c r="F12" i="15"/>
  <c r="F11" i="15" s="1"/>
  <c r="E11" i="15"/>
  <c r="E33" i="15"/>
  <c r="E27" i="21" l="1"/>
  <c r="F27" i="21" s="1"/>
  <c r="E12" i="18"/>
  <c r="F12" i="18" s="1"/>
  <c r="E11" i="48"/>
  <c r="D11" i="14"/>
  <c r="F12" i="47"/>
  <c r="E12" i="47"/>
  <c r="D23" i="47"/>
  <c r="E42" i="41"/>
  <c r="E74" i="16"/>
  <c r="F74" i="16" s="1"/>
  <c r="D72" i="16"/>
  <c r="E72" i="16" s="1"/>
  <c r="F72" i="16" s="1"/>
  <c r="E69" i="16"/>
  <c r="F69" i="16" s="1"/>
  <c r="D75" i="16"/>
  <c r="E75" i="16" s="1"/>
  <c r="F75" i="16" s="1"/>
  <c r="D55" i="16"/>
  <c r="E55" i="16" s="1"/>
  <c r="F55" i="16" s="1"/>
  <c r="F14" i="14" l="1"/>
  <c r="F6" i="48"/>
  <c r="F35" i="14"/>
  <c r="E35" i="14"/>
  <c r="F12" i="17"/>
  <c r="E17" i="15"/>
  <c r="D35" i="14"/>
  <c r="D42" i="41"/>
  <c r="D36" i="46"/>
  <c r="F17" i="19"/>
  <c r="E17" i="19"/>
  <c r="D17" i="19"/>
  <c r="F64" i="38"/>
  <c r="E64" i="38"/>
  <c r="D64" i="38"/>
  <c r="F39" i="37"/>
  <c r="E39" i="37"/>
  <c r="D39" i="37"/>
  <c r="N49" i="44"/>
  <c r="N46" i="44"/>
  <c r="N40" i="44"/>
  <c r="N9" i="44"/>
  <c r="N18" i="44"/>
  <c r="N30" i="44"/>
  <c r="E29" i="14"/>
  <c r="F29" i="14"/>
  <c r="D29" i="14"/>
  <c r="L11" i="48" s="1"/>
  <c r="T5" i="48"/>
  <c r="S5" i="48"/>
  <c r="R5" i="48"/>
  <c r="S36" i="48"/>
  <c r="R36" i="48"/>
  <c r="Q36" i="48"/>
  <c r="P36" i="48"/>
  <c r="O36" i="48"/>
  <c r="N36" i="48"/>
  <c r="M36" i="48"/>
  <c r="L36" i="48"/>
  <c r="K36" i="48"/>
  <c r="J36" i="48"/>
  <c r="I36" i="48"/>
  <c r="G36" i="48"/>
  <c r="F36" i="48"/>
  <c r="E36" i="48"/>
  <c r="S35" i="48"/>
  <c r="R35" i="48"/>
  <c r="Q35" i="48"/>
  <c r="O35" i="48"/>
  <c r="L35" i="48"/>
  <c r="K35" i="48"/>
  <c r="J35" i="48"/>
  <c r="I35" i="48"/>
  <c r="G35" i="48"/>
  <c r="F35" i="48"/>
  <c r="E35" i="48"/>
  <c r="S34" i="48"/>
  <c r="R34" i="48"/>
  <c r="Q34" i="48"/>
  <c r="O34" i="48"/>
  <c r="L34" i="48"/>
  <c r="K34" i="48"/>
  <c r="J34" i="48"/>
  <c r="I34" i="48"/>
  <c r="G34" i="48"/>
  <c r="F34" i="48"/>
  <c r="E34" i="48"/>
  <c r="T33" i="48"/>
  <c r="S33" i="48"/>
  <c r="R33" i="48"/>
  <c r="Q33" i="48"/>
  <c r="O33" i="48"/>
  <c r="N33" i="48"/>
  <c r="M33" i="48"/>
  <c r="L33" i="48"/>
  <c r="T31" i="48"/>
  <c r="S31" i="48"/>
  <c r="R31" i="48"/>
  <c r="O31" i="48"/>
  <c r="L31" i="48"/>
  <c r="S30" i="48"/>
  <c r="R30" i="48"/>
  <c r="Q30" i="48"/>
  <c r="O30" i="48"/>
  <c r="L30" i="48"/>
  <c r="K30" i="48"/>
  <c r="J30" i="48"/>
  <c r="I30" i="48"/>
  <c r="G30" i="48"/>
  <c r="F30" i="48"/>
  <c r="E30" i="48"/>
  <c r="T29" i="48"/>
  <c r="S29" i="48"/>
  <c r="R29" i="48"/>
  <c r="Q29" i="48"/>
  <c r="O29" i="48"/>
  <c r="N29" i="48"/>
  <c r="L29" i="48"/>
  <c r="G29" i="48"/>
  <c r="F29" i="48"/>
  <c r="T27" i="48"/>
  <c r="S27" i="48"/>
  <c r="R27" i="48"/>
  <c r="Q27" i="48"/>
  <c r="O27" i="48"/>
  <c r="N27" i="48"/>
  <c r="L27" i="48"/>
  <c r="G27" i="48"/>
  <c r="F27" i="48"/>
  <c r="P26" i="48"/>
  <c r="S25" i="48"/>
  <c r="R25" i="48"/>
  <c r="Q25" i="48"/>
  <c r="O25" i="48"/>
  <c r="L25" i="48"/>
  <c r="K25" i="48"/>
  <c r="J25" i="48"/>
  <c r="I25" i="48"/>
  <c r="G25" i="48"/>
  <c r="F25" i="48"/>
  <c r="T23" i="48"/>
  <c r="S23" i="48"/>
  <c r="R23" i="48"/>
  <c r="Q23" i="48"/>
  <c r="O23" i="48"/>
  <c r="N23" i="48"/>
  <c r="T22" i="48"/>
  <c r="S22" i="48"/>
  <c r="R22" i="48"/>
  <c r="Q22" i="48"/>
  <c r="O22" i="48"/>
  <c r="N22" i="48"/>
  <c r="T20" i="48"/>
  <c r="R20" i="48"/>
  <c r="Q20" i="48"/>
  <c r="O20" i="48"/>
  <c r="N20" i="48"/>
  <c r="L20" i="48"/>
  <c r="K20" i="48"/>
  <c r="I20" i="48"/>
  <c r="G20" i="48"/>
  <c r="F20" i="48"/>
  <c r="T19" i="48"/>
  <c r="S19" i="48"/>
  <c r="R19" i="48"/>
  <c r="Q19" i="48"/>
  <c r="O19" i="48"/>
  <c r="N19" i="48"/>
  <c r="M19" i="48"/>
  <c r="L19" i="48"/>
  <c r="K19" i="48"/>
  <c r="J19" i="48"/>
  <c r="I19" i="48"/>
  <c r="G19" i="48"/>
  <c r="F19" i="48"/>
  <c r="E19" i="48"/>
  <c r="T17" i="48"/>
  <c r="S17" i="48"/>
  <c r="R17" i="48"/>
  <c r="Q17" i="48"/>
  <c r="O17" i="48"/>
  <c r="N17" i="48"/>
  <c r="L17" i="48"/>
  <c r="K17" i="48"/>
  <c r="J17" i="48"/>
  <c r="I17" i="48"/>
  <c r="G17" i="48"/>
  <c r="F17" i="48"/>
  <c r="E17" i="48"/>
  <c r="T16" i="48"/>
  <c r="S16" i="48"/>
  <c r="R16" i="48"/>
  <c r="Q16" i="48"/>
  <c r="N16" i="48"/>
  <c r="L16" i="48"/>
  <c r="K16" i="48"/>
  <c r="I16" i="48"/>
  <c r="G16" i="48"/>
  <c r="F16" i="48"/>
  <c r="E16" i="48"/>
  <c r="T15" i="48"/>
  <c r="S15" i="48"/>
  <c r="R15" i="48"/>
  <c r="Q15" i="48"/>
  <c r="N15" i="48"/>
  <c r="L15" i="48"/>
  <c r="K15" i="48"/>
  <c r="I15" i="48"/>
  <c r="G15" i="48"/>
  <c r="F15" i="48"/>
  <c r="E15" i="48"/>
  <c r="F15" i="31"/>
  <c r="E15" i="31"/>
  <c r="D15" i="31"/>
  <c r="F17" i="32"/>
  <c r="E17" i="32"/>
  <c r="F11" i="32"/>
  <c r="F14" i="32" s="1"/>
  <c r="E11" i="32"/>
  <c r="E14" i="32" s="1"/>
  <c r="D11" i="32"/>
  <c r="D14" i="32" s="1"/>
  <c r="F21" i="29"/>
  <c r="E21" i="29"/>
  <c r="D21" i="29"/>
  <c r="F14" i="29"/>
  <c r="E14" i="29"/>
  <c r="D14" i="29"/>
  <c r="N35" i="48" s="1"/>
  <c r="F11" i="29"/>
  <c r="E11" i="29"/>
  <c r="E18" i="29" s="1"/>
  <c r="D11" i="29"/>
  <c r="E28" i="23"/>
  <c r="D28" i="23"/>
  <c r="P34" i="48" s="1"/>
  <c r="F25" i="23"/>
  <c r="E25" i="23"/>
  <c r="D25" i="23"/>
  <c r="N34" i="48" s="1"/>
  <c r="F11" i="23"/>
  <c r="E11" i="23"/>
  <c r="E16" i="23"/>
  <c r="D16" i="23"/>
  <c r="M34" i="48" s="1"/>
  <c r="D11" i="23"/>
  <c r="T34" i="48" s="1"/>
  <c r="E41" i="34"/>
  <c r="D41" i="34"/>
  <c r="P33" i="48" s="1"/>
  <c r="F17" i="34"/>
  <c r="E17" i="34"/>
  <c r="D17" i="34"/>
  <c r="J33" i="48" s="1"/>
  <c r="F11" i="34"/>
  <c r="E11" i="34"/>
  <c r="D11" i="34"/>
  <c r="F25" i="27"/>
  <c r="E25" i="27"/>
  <c r="D25" i="27"/>
  <c r="P32" i="48" s="1"/>
  <c r="F22" i="27"/>
  <c r="E22" i="27"/>
  <c r="D22" i="27"/>
  <c r="N32" i="48" s="1"/>
  <c r="E11" i="27"/>
  <c r="D11" i="27"/>
  <c r="F29" i="33"/>
  <c r="E29" i="33"/>
  <c r="D29" i="33"/>
  <c r="Q31" i="48" s="1"/>
  <c r="E20" i="33"/>
  <c r="D20" i="33"/>
  <c r="P31" i="48" s="1"/>
  <c r="F17" i="33"/>
  <c r="E17" i="33"/>
  <c r="D17" i="33"/>
  <c r="J31" i="48" s="1"/>
  <c r="F14" i="33"/>
  <c r="E14" i="33"/>
  <c r="D14" i="33"/>
  <c r="I31" i="48" s="1"/>
  <c r="F11" i="33"/>
  <c r="E11" i="33"/>
  <c r="E37" i="33" s="1"/>
  <c r="D11" i="33"/>
  <c r="F25" i="25"/>
  <c r="E25" i="25"/>
  <c r="D25" i="25"/>
  <c r="N30" i="48" s="1"/>
  <c r="E14" i="25"/>
  <c r="F11" i="25"/>
  <c r="E11" i="25"/>
  <c r="D11" i="25"/>
  <c r="T30" i="48" s="1"/>
  <c r="F14" i="36"/>
  <c r="E14" i="36"/>
  <c r="D14" i="36"/>
  <c r="J29" i="48" s="1"/>
  <c r="F11" i="36"/>
  <c r="E11" i="36"/>
  <c r="D11" i="36"/>
  <c r="E32" i="24"/>
  <c r="D32" i="24"/>
  <c r="P28" i="48"/>
  <c r="F22" i="24"/>
  <c r="F30" i="24" s="1"/>
  <c r="E22" i="24"/>
  <c r="E11" i="24"/>
  <c r="D11" i="24"/>
  <c r="E18" i="35"/>
  <c r="D18" i="35"/>
  <c r="P27" i="48" s="1"/>
  <c r="F14" i="35"/>
  <c r="E14" i="35"/>
  <c r="D14" i="35"/>
  <c r="J27" i="48" s="1"/>
  <c r="F11" i="35"/>
  <c r="E11" i="35"/>
  <c r="E24" i="35" s="1"/>
  <c r="D11" i="35"/>
  <c r="F32" i="47"/>
  <c r="E32" i="47"/>
  <c r="D32" i="47"/>
  <c r="F23" i="47"/>
  <c r="E23" i="47"/>
  <c r="F20" i="47"/>
  <c r="E20" i="47"/>
  <c r="D20" i="47"/>
  <c r="N26" i="48" s="1"/>
  <c r="D12" i="47"/>
  <c r="E29" i="21"/>
  <c r="D29" i="21"/>
  <c r="P25" i="48" s="1"/>
  <c r="F26" i="21"/>
  <c r="E26" i="21"/>
  <c r="D26" i="21"/>
  <c r="N25" i="48" s="1"/>
  <c r="D14" i="21"/>
  <c r="F11" i="21"/>
  <c r="F34" i="21" s="1"/>
  <c r="E11" i="21"/>
  <c r="D11" i="21"/>
  <c r="T25" i="48" s="1"/>
  <c r="F12" i="37"/>
  <c r="F37" i="37" s="1"/>
  <c r="E12" i="37"/>
  <c r="E37" i="37" s="1"/>
  <c r="D12" i="37"/>
  <c r="D37" i="37" s="1"/>
  <c r="F56" i="38"/>
  <c r="E56" i="38"/>
  <c r="D56" i="38"/>
  <c r="P23" i="48" s="1"/>
  <c r="F9" i="38"/>
  <c r="F62" i="38" s="1"/>
  <c r="E9" i="38"/>
  <c r="D9" i="38"/>
  <c r="M23" i="48" s="1"/>
  <c r="F9" i="19"/>
  <c r="E9" i="19"/>
  <c r="F12" i="19"/>
  <c r="E12" i="19"/>
  <c r="D12" i="19"/>
  <c r="P22" i="48" s="1"/>
  <c r="D9" i="19"/>
  <c r="M22" i="48" s="1"/>
  <c r="E62" i="38" l="1"/>
  <c r="F24" i="35"/>
  <c r="F37" i="33"/>
  <c r="F31" i="27"/>
  <c r="F33" i="23"/>
  <c r="F44" i="23" s="1"/>
  <c r="D24" i="35"/>
  <c r="D32" i="35" s="1"/>
  <c r="D34" i="35" s="1"/>
  <c r="D37" i="33"/>
  <c r="D18" i="29"/>
  <c r="V34" i="48"/>
  <c r="V22" i="48"/>
  <c r="F28" i="14"/>
  <c r="E46" i="33"/>
  <c r="E15" i="19"/>
  <c r="F15" i="19"/>
  <c r="D15" i="19"/>
  <c r="F18" i="29"/>
  <c r="E30" i="47"/>
  <c r="F30" i="47"/>
  <c r="E30" i="24"/>
  <c r="P24" i="48"/>
  <c r="J24" i="48"/>
  <c r="M26" i="48"/>
  <c r="D30" i="47"/>
  <c r="E27" i="48"/>
  <c r="V27" i="48" s="1"/>
  <c r="M28" i="48"/>
  <c r="E29" i="48"/>
  <c r="T36" i="48"/>
  <c r="V36" i="48" s="1"/>
  <c r="E33" i="48"/>
  <c r="M32" i="48"/>
  <c r="V32" i="48" s="1"/>
  <c r="D31" i="27"/>
  <c r="E31" i="27"/>
  <c r="E31" i="48"/>
  <c r="V31" i="48" s="1"/>
  <c r="D46" i="33"/>
  <c r="F46" i="33"/>
  <c r="T35" i="48"/>
  <c r="V35" i="48" s="1"/>
  <c r="D34" i="21"/>
  <c r="D28" i="14"/>
  <c r="F11" i="17"/>
  <c r="E33" i="23"/>
  <c r="E44" i="23" s="1"/>
  <c r="E34" i="21"/>
  <c r="M25" i="48"/>
  <c r="V25" i="48" s="1"/>
  <c r="D62" i="38"/>
  <c r="N7" i="44"/>
  <c r="D33" i="23"/>
  <c r="E35" i="20"/>
  <c r="D35" i="20"/>
  <c r="P20" i="48" s="1"/>
  <c r="E23" i="20"/>
  <c r="D23" i="20"/>
  <c r="M20" i="48" s="1"/>
  <c r="F17" i="20"/>
  <c r="E17" i="20"/>
  <c r="D17" i="20"/>
  <c r="F14" i="20"/>
  <c r="E14" i="20"/>
  <c r="D14" i="20"/>
  <c r="S20" i="48" s="1"/>
  <c r="F11" i="20"/>
  <c r="E11" i="20"/>
  <c r="D11" i="20"/>
  <c r="E20" i="48" s="1"/>
  <c r="F12" i="45"/>
  <c r="F20" i="45" s="1"/>
  <c r="E12" i="45"/>
  <c r="E20" i="45" s="1"/>
  <c r="D12" i="45"/>
  <c r="P19" i="48" s="1"/>
  <c r="F20" i="39"/>
  <c r="F25" i="39" s="1"/>
  <c r="E20" i="39"/>
  <c r="E25" i="39" s="1"/>
  <c r="D20" i="39"/>
  <c r="P17" i="48" s="1"/>
  <c r="D11" i="39"/>
  <c r="E22" i="46"/>
  <c r="D22" i="46"/>
  <c r="P16" i="48" s="1"/>
  <c r="E16" i="46"/>
  <c r="D16" i="46"/>
  <c r="F11" i="46"/>
  <c r="F34" i="46" s="1"/>
  <c r="E11" i="46"/>
  <c r="D11" i="46"/>
  <c r="J16" i="48" s="1"/>
  <c r="E30" i="41"/>
  <c r="D30" i="41"/>
  <c r="P15" i="48" s="1"/>
  <c r="F27" i="41"/>
  <c r="E27" i="41"/>
  <c r="D27" i="41"/>
  <c r="O15" i="48" s="1"/>
  <c r="V15" i="48" s="1"/>
  <c r="E16" i="41"/>
  <c r="D16" i="41"/>
  <c r="M15" i="48" s="1"/>
  <c r="F11" i="41"/>
  <c r="E11" i="41"/>
  <c r="D11" i="41"/>
  <c r="J15" i="48" s="1"/>
  <c r="F13" i="48"/>
  <c r="E13" i="48"/>
  <c r="T13" i="48"/>
  <c r="R13" i="48"/>
  <c r="Q13" i="48"/>
  <c r="O13" i="48"/>
  <c r="N13" i="48"/>
  <c r="L13" i="48"/>
  <c r="K13" i="48"/>
  <c r="J13" i="48"/>
  <c r="I13" i="48"/>
  <c r="G13" i="48"/>
  <c r="T12" i="48"/>
  <c r="S12" i="48"/>
  <c r="R12" i="48"/>
  <c r="Q12" i="48"/>
  <c r="N12" i="48"/>
  <c r="F12" i="48"/>
  <c r="E12" i="48"/>
  <c r="P14" i="48"/>
  <c r="V14" i="48" s="1"/>
  <c r="F40" i="41" l="1"/>
  <c r="F42" i="20"/>
  <c r="V19" i="48"/>
  <c r="V26" i="48"/>
  <c r="V24" i="48"/>
  <c r="E34" i="46"/>
  <c r="M16" i="48"/>
  <c r="D34" i="46"/>
  <c r="D20" i="45"/>
  <c r="F46" i="41"/>
  <c r="E42" i="20"/>
  <c r="E40" i="41"/>
  <c r="E46" i="41" s="1"/>
  <c r="D40" i="41"/>
  <c r="D46" i="41" s="1"/>
  <c r="D25" i="39"/>
  <c r="M17" i="48"/>
  <c r="V17" i="48" s="1"/>
  <c r="D42" i="20"/>
  <c r="J20" i="48"/>
  <c r="V20" i="48" l="1"/>
  <c r="V16" i="48"/>
  <c r="F34" i="18"/>
  <c r="E34" i="18"/>
  <c r="D34" i="18"/>
  <c r="E14" i="18"/>
  <c r="E24" i="18"/>
  <c r="D24" i="18"/>
  <c r="P13" i="48" s="1"/>
  <c r="D14" i="18"/>
  <c r="M13" i="48" s="1"/>
  <c r="F11" i="18"/>
  <c r="F32" i="18" s="1"/>
  <c r="E11" i="18"/>
  <c r="D11" i="18"/>
  <c r="F54" i="16"/>
  <c r="E54" i="16"/>
  <c r="D54" i="16"/>
  <c r="P12" i="48" s="1"/>
  <c r="F48" i="16"/>
  <c r="E48" i="16"/>
  <c r="D48" i="16"/>
  <c r="O12" i="48" s="1"/>
  <c r="F14" i="16"/>
  <c r="E14" i="16"/>
  <c r="E21" i="16"/>
  <c r="F45" i="16"/>
  <c r="E45" i="16"/>
  <c r="D45" i="16"/>
  <c r="K12" i="48" s="1"/>
  <c r="D31" i="16"/>
  <c r="M12" i="48" s="1"/>
  <c r="D21" i="16"/>
  <c r="D20" i="16" s="1"/>
  <c r="L12" i="48" s="1"/>
  <c r="E54" i="14"/>
  <c r="D14" i="16"/>
  <c r="M11" i="48"/>
  <c r="G11" i="48"/>
  <c r="T11" i="48"/>
  <c r="S11" i="48"/>
  <c r="R11" i="48"/>
  <c r="Q11" i="48"/>
  <c r="N11" i="48"/>
  <c r="D54" i="14"/>
  <c r="P11" i="48" s="1"/>
  <c r="F51" i="14"/>
  <c r="E51" i="14"/>
  <c r="D51" i="14"/>
  <c r="O11" i="48" s="1"/>
  <c r="F48" i="14"/>
  <c r="F68" i="14" s="1"/>
  <c r="E48" i="14"/>
  <c r="D48" i="14"/>
  <c r="K11" i="48" s="1"/>
  <c r="E28" i="14"/>
  <c r="D22" i="14"/>
  <c r="J11" i="48" s="1"/>
  <c r="E14" i="14"/>
  <c r="D14" i="14"/>
  <c r="E11" i="17"/>
  <c r="D12" i="17"/>
  <c r="F19" i="17"/>
  <c r="F26" i="17" s="1"/>
  <c r="E19" i="17"/>
  <c r="F28" i="17"/>
  <c r="E28" i="17"/>
  <c r="D28" i="17"/>
  <c r="D19" i="17"/>
  <c r="R6" i="48" s="1"/>
  <c r="Q5" i="48"/>
  <c r="D33" i="15"/>
  <c r="P5" i="48" s="1"/>
  <c r="F17" i="15"/>
  <c r="F24" i="15"/>
  <c r="E24" i="15"/>
  <c r="E16" i="15" s="1"/>
  <c r="D24" i="15"/>
  <c r="M5" i="48" s="1"/>
  <c r="D17" i="15"/>
  <c r="L5" i="48" s="1"/>
  <c r="F5" i="48"/>
  <c r="D68" i="14" l="1"/>
  <c r="D81" i="14" s="1"/>
  <c r="E68" i="14"/>
  <c r="F11" i="48"/>
  <c r="E26" i="17"/>
  <c r="M6" i="48"/>
  <c r="E6" i="48"/>
  <c r="V6" i="48" s="1"/>
  <c r="I12" i="48"/>
  <c r="E43" i="15"/>
  <c r="F19" i="16"/>
  <c r="F78" i="16" s="1"/>
  <c r="F20" i="16"/>
  <c r="E19" i="16"/>
  <c r="E78" i="16" s="1"/>
  <c r="E20" i="16"/>
  <c r="F16" i="15"/>
  <c r="F43" i="15" s="1"/>
  <c r="J12" i="48"/>
  <c r="G12" i="48"/>
  <c r="D19" i="16"/>
  <c r="D78" i="16" s="1"/>
  <c r="D16" i="15"/>
  <c r="D43" i="15" s="1"/>
  <c r="D32" i="18"/>
  <c r="S13" i="48"/>
  <c r="E32" i="18"/>
  <c r="C23" i="49"/>
  <c r="D15" i="49"/>
  <c r="E23" i="49"/>
  <c r="C15" i="49"/>
  <c r="C14" i="49" s="1"/>
  <c r="V13" i="48" l="1"/>
  <c r="V12" i="48"/>
  <c r="S39" i="48"/>
  <c r="A600" i="8"/>
  <c r="D18" i="36" l="1"/>
  <c r="D17" i="36" s="1"/>
  <c r="D24" i="36" s="1"/>
  <c r="D33" i="36" s="1"/>
  <c r="D35" i="36" s="1"/>
  <c r="D19" i="36"/>
  <c r="E19" i="36" s="1"/>
  <c r="F19" i="36" s="1"/>
  <c r="E18" i="36" l="1"/>
  <c r="E17" i="36" s="1"/>
  <c r="E24" i="36" s="1"/>
  <c r="L23" i="48"/>
  <c r="K23" i="48"/>
  <c r="J23" i="48"/>
  <c r="I23" i="48"/>
  <c r="E23" i="48"/>
  <c r="F23" i="48"/>
  <c r="Q39" i="48"/>
  <c r="E5" i="48"/>
  <c r="R39" i="48"/>
  <c r="I11" i="48"/>
  <c r="V11" i="48" s="1"/>
  <c r="O5" i="48"/>
  <c r="O39" i="48" s="1"/>
  <c r="K5" i="48"/>
  <c r="J5" i="48"/>
  <c r="I5" i="48"/>
  <c r="V23" i="48" l="1"/>
  <c r="V5" i="48"/>
  <c r="P29" i="48"/>
  <c r="V29" i="48" s="1"/>
  <c r="F18" i="36"/>
  <c r="F17" i="36" s="1"/>
  <c r="F24" i="36" s="1"/>
  <c r="J39" i="48"/>
  <c r="F39" i="48"/>
  <c r="I39" i="48"/>
  <c r="K39" i="48"/>
  <c r="D14" i="25" l="1"/>
  <c r="M30" i="48" s="1"/>
  <c r="E39" i="48"/>
  <c r="N108" i="44"/>
  <c r="M39" i="48" l="1"/>
  <c r="O80" i="44"/>
  <c r="P80" i="44" s="1"/>
  <c r="N70" i="44" l="1"/>
  <c r="O77" i="44"/>
  <c r="P77" i="44" s="1"/>
  <c r="D22" i="24"/>
  <c r="D30" i="24" s="1"/>
  <c r="E31" i="25"/>
  <c r="F31" i="25" l="1"/>
  <c r="F28" i="25" s="1"/>
  <c r="F33" i="25" s="1"/>
  <c r="E28" i="25"/>
  <c r="E33" i="25" s="1"/>
  <c r="D11" i="31"/>
  <c r="T37" i="48" s="1"/>
  <c r="D14" i="34"/>
  <c r="D46" i="34" s="1"/>
  <c r="E15" i="34"/>
  <c r="F15" i="34" s="1"/>
  <c r="N38" i="44"/>
  <c r="P70" i="44"/>
  <c r="P38" i="44" s="1"/>
  <c r="P112" i="44" s="1"/>
  <c r="O70" i="44"/>
  <c r="O38" i="44" s="1"/>
  <c r="O112" i="44" s="1"/>
  <c r="N28" i="48"/>
  <c r="V28" i="48" s="1"/>
  <c r="D28" i="25"/>
  <c r="C35" i="7"/>
  <c r="N86" i="44" l="1"/>
  <c r="N112" i="44"/>
  <c r="N114" i="44" s="1"/>
  <c r="V37" i="48"/>
  <c r="T39" i="48"/>
  <c r="D58" i="34"/>
  <c r="F11" i="31"/>
  <c r="E11" i="31"/>
  <c r="G33" i="48"/>
  <c r="V33" i="48" s="1"/>
  <c r="F14" i="34"/>
  <c r="F46" i="34" s="1"/>
  <c r="E14" i="34"/>
  <c r="E46" i="34" s="1"/>
  <c r="D33" i="25"/>
  <c r="P30" i="48"/>
  <c r="V30" i="48" s="1"/>
  <c r="N39" i="48"/>
  <c r="C493" i="7"/>
  <c r="E58" i="34" l="1"/>
  <c r="F58" i="34"/>
  <c r="G39" i="48"/>
  <c r="P39" i="48"/>
  <c r="C13" i="6"/>
  <c r="A549" i="8"/>
  <c r="A550" i="8"/>
  <c r="A551" i="8"/>
  <c r="A552" i="8"/>
  <c r="A553" i="8"/>
  <c r="A554" i="8"/>
  <c r="A546" i="8"/>
  <c r="A547" i="8"/>
  <c r="A548" i="8"/>
  <c r="A144" i="8"/>
  <c r="A145" i="8"/>
  <c r="A146" i="8"/>
  <c r="A147" i="8"/>
  <c r="A103" i="8"/>
  <c r="A645" i="8"/>
  <c r="A644" i="8"/>
  <c r="A643" i="8"/>
  <c r="A642" i="8"/>
  <c r="A641" i="8"/>
  <c r="A640" i="8"/>
  <c r="A639" i="8"/>
  <c r="A638" i="8"/>
  <c r="A637" i="8"/>
  <c r="A636" i="8"/>
  <c r="A635" i="8"/>
  <c r="A634" i="8"/>
  <c r="A633" i="8"/>
  <c r="A632" i="8"/>
  <c r="A631" i="8"/>
  <c r="A630" i="8"/>
  <c r="A629" i="8"/>
  <c r="A628" i="8"/>
  <c r="A627" i="8"/>
  <c r="A626" i="8"/>
  <c r="A625" i="8"/>
  <c r="A624" i="8"/>
  <c r="A623" i="8"/>
  <c r="A622" i="8"/>
  <c r="A621" i="8"/>
  <c r="A620" i="8"/>
  <c r="A619" i="8"/>
  <c r="A618" i="8"/>
  <c r="A617" i="8"/>
  <c r="A616" i="8"/>
  <c r="A615" i="8"/>
  <c r="A614" i="8"/>
  <c r="A613" i="8"/>
  <c r="A612" i="8"/>
  <c r="A611" i="8"/>
  <c r="A610" i="8"/>
  <c r="A609" i="8"/>
  <c r="A608" i="8"/>
  <c r="A607" i="8"/>
  <c r="A606" i="8"/>
  <c r="A605" i="8"/>
  <c r="A604" i="8"/>
  <c r="A603" i="8"/>
  <c r="A602" i="8"/>
  <c r="A601" i="8"/>
  <c r="A599" i="8"/>
  <c r="A598" i="8"/>
  <c r="A597" i="8"/>
  <c r="A596" i="8"/>
  <c r="A595" i="8"/>
  <c r="A594" i="8"/>
  <c r="A593" i="8"/>
  <c r="A592" i="8"/>
  <c r="A591" i="8"/>
  <c r="A590" i="8"/>
  <c r="A589" i="8"/>
  <c r="A588" i="8"/>
  <c r="A587" i="8"/>
  <c r="A586" i="8"/>
  <c r="A585" i="8"/>
  <c r="A584" i="8"/>
  <c r="A583" i="8"/>
  <c r="A582" i="8"/>
  <c r="A581" i="8"/>
  <c r="A580" i="8"/>
  <c r="A579" i="8"/>
  <c r="A578" i="8"/>
  <c r="A577" i="8"/>
  <c r="A576" i="8"/>
  <c r="A575" i="8"/>
  <c r="A574" i="8"/>
  <c r="A573" i="8"/>
  <c r="A572" i="8"/>
  <c r="A571" i="8"/>
  <c r="A570" i="8"/>
  <c r="A569" i="8"/>
  <c r="A568" i="8"/>
  <c r="A567" i="8"/>
  <c r="A566" i="8"/>
  <c r="A565" i="8"/>
  <c r="A564" i="8"/>
  <c r="A563" i="8"/>
  <c r="A562" i="8"/>
  <c r="A561" i="8"/>
  <c r="A560" i="8"/>
  <c r="A559" i="8"/>
  <c r="A558" i="8"/>
  <c r="A557" i="8"/>
  <c r="A556" i="8"/>
  <c r="A555" i="8"/>
  <c r="A545" i="8"/>
  <c r="A544" i="8"/>
  <c r="A543" i="8"/>
  <c r="A542" i="8"/>
  <c r="A541" i="8"/>
  <c r="A540" i="8"/>
  <c r="A539" i="8"/>
  <c r="A538" i="8"/>
  <c r="A537" i="8"/>
  <c r="A536" i="8"/>
  <c r="A535" i="8"/>
  <c r="A534" i="8"/>
  <c r="A533" i="8"/>
  <c r="A532" i="8"/>
  <c r="A531" i="8"/>
  <c r="A530" i="8"/>
  <c r="A529" i="8"/>
  <c r="A528" i="8"/>
  <c r="A527" i="8"/>
  <c r="A526" i="8"/>
  <c r="A525" i="8"/>
  <c r="A524" i="8"/>
  <c r="A523" i="8"/>
  <c r="A522" i="8"/>
  <c r="A521" i="8"/>
  <c r="A520" i="8"/>
  <c r="A519" i="8"/>
  <c r="A518" i="8"/>
  <c r="A517" i="8"/>
  <c r="A516" i="8"/>
  <c r="A515" i="8"/>
  <c r="A514" i="8"/>
  <c r="A513" i="8"/>
  <c r="A512" i="8"/>
  <c r="A511" i="8"/>
  <c r="A510" i="8"/>
  <c r="A509" i="8"/>
  <c r="A508" i="8"/>
  <c r="A507" i="8"/>
  <c r="A506" i="8"/>
  <c r="A505" i="8"/>
  <c r="A504" i="8"/>
  <c r="A503" i="8"/>
  <c r="A502" i="8"/>
  <c r="A501" i="8"/>
  <c r="A500" i="8"/>
  <c r="A499" i="8"/>
  <c r="A498" i="8"/>
  <c r="A497" i="8"/>
  <c r="A496" i="8"/>
  <c r="A495" i="8"/>
  <c r="A494" i="8"/>
  <c r="A493" i="8"/>
  <c r="A492" i="8"/>
  <c r="A491" i="8"/>
  <c r="A490" i="8"/>
  <c r="A489" i="8"/>
  <c r="A488" i="8"/>
  <c r="A487" i="8"/>
  <c r="A486" i="8"/>
  <c r="A485" i="8"/>
  <c r="A484" i="8"/>
  <c r="A483" i="8"/>
  <c r="A482" i="8"/>
  <c r="A481" i="8"/>
  <c r="A480" i="8"/>
  <c r="A479" i="8"/>
  <c r="A478" i="8"/>
  <c r="A477" i="8"/>
  <c r="A476" i="8"/>
  <c r="A475" i="8"/>
  <c r="A474" i="8"/>
  <c r="A473" i="8"/>
  <c r="A472" i="8"/>
  <c r="A471" i="8"/>
  <c r="A470" i="8"/>
  <c r="A469" i="8"/>
  <c r="A468" i="8"/>
  <c r="A467" i="8"/>
  <c r="A466" i="8"/>
  <c r="A465" i="8"/>
  <c r="A464" i="8"/>
  <c r="A463" i="8"/>
  <c r="A462" i="8"/>
  <c r="A461" i="8"/>
  <c r="A460" i="8"/>
  <c r="A459" i="8"/>
  <c r="A458" i="8"/>
  <c r="A457" i="8"/>
  <c r="A456" i="8"/>
  <c r="A455" i="8"/>
  <c r="A454" i="8"/>
  <c r="A453" i="8"/>
  <c r="A452" i="8"/>
  <c r="A451" i="8"/>
  <c r="A450" i="8"/>
  <c r="A449" i="8"/>
  <c r="A448" i="8"/>
  <c r="A447" i="8"/>
  <c r="A446" i="8"/>
  <c r="A445" i="8"/>
  <c r="A444" i="8"/>
  <c r="A443" i="8"/>
  <c r="A442" i="8"/>
  <c r="A441" i="8"/>
  <c r="A440" i="8"/>
  <c r="A439" i="8"/>
  <c r="A438" i="8"/>
  <c r="A437" i="8"/>
  <c r="A436" i="8"/>
  <c r="A435" i="8"/>
  <c r="A434" i="8"/>
  <c r="A433" i="8"/>
  <c r="A432" i="8"/>
  <c r="A431" i="8"/>
  <c r="A430" i="8"/>
  <c r="A429" i="8"/>
  <c r="A428" i="8"/>
  <c r="A427" i="8"/>
  <c r="A426" i="8"/>
  <c r="A425" i="8"/>
  <c r="A424" i="8"/>
  <c r="A423" i="8"/>
  <c r="A422" i="8"/>
  <c r="A421" i="8"/>
  <c r="A420" i="8"/>
  <c r="A419" i="8"/>
  <c r="A418" i="8"/>
  <c r="A417" i="8"/>
  <c r="A416" i="8"/>
  <c r="A415" i="8"/>
  <c r="A414" i="8"/>
  <c r="A413" i="8"/>
  <c r="A412" i="8"/>
  <c r="A411" i="8"/>
  <c r="A410" i="8"/>
  <c r="A409" i="8"/>
  <c r="A408" i="8"/>
  <c r="A407" i="8"/>
  <c r="A406" i="8"/>
  <c r="A405" i="8"/>
  <c r="A404" i="8"/>
  <c r="A403" i="8"/>
  <c r="A402" i="8"/>
  <c r="A401" i="8"/>
  <c r="A400" i="8"/>
  <c r="A399" i="8"/>
  <c r="A398" i="8"/>
  <c r="A397" i="8"/>
  <c r="A396" i="8"/>
  <c r="A395" i="8"/>
  <c r="A394" i="8"/>
  <c r="A393" i="8"/>
  <c r="A392" i="8"/>
  <c r="A391" i="8"/>
  <c r="A390" i="8"/>
  <c r="A389" i="8"/>
  <c r="A388" i="8"/>
  <c r="A387" i="8"/>
  <c r="A386" i="8"/>
  <c r="A385" i="8"/>
  <c r="A384" i="8"/>
  <c r="A383" i="8"/>
  <c r="A382" i="8"/>
  <c r="A381" i="8"/>
  <c r="A380" i="8"/>
  <c r="A379" i="8"/>
  <c r="A378" i="8"/>
  <c r="A377" i="8"/>
  <c r="A376" i="8"/>
  <c r="A375" i="8"/>
  <c r="A374" i="8"/>
  <c r="A373" i="8"/>
  <c r="A372" i="8"/>
  <c r="A371" i="8"/>
  <c r="A370" i="8"/>
  <c r="A369" i="8"/>
  <c r="A368" i="8"/>
  <c r="A367" i="8"/>
  <c r="A366" i="8"/>
  <c r="A365" i="8"/>
  <c r="A364" i="8"/>
  <c r="A363" i="8"/>
  <c r="A362" i="8"/>
  <c r="A361" i="8"/>
  <c r="A360" i="8"/>
  <c r="A359" i="8"/>
  <c r="A358" i="8"/>
  <c r="A357" i="8"/>
  <c r="A356" i="8"/>
  <c r="A355" i="8"/>
  <c r="A354" i="8"/>
  <c r="A353" i="8"/>
  <c r="A352" i="8"/>
  <c r="A351" i="8"/>
  <c r="A350" i="8"/>
  <c r="A349" i="8"/>
  <c r="A348" i="8"/>
  <c r="A347" i="8"/>
  <c r="A346" i="8"/>
  <c r="A345" i="8"/>
  <c r="A344" i="8"/>
  <c r="A343" i="8"/>
  <c r="A342" i="8"/>
  <c r="A341" i="8"/>
  <c r="A340" i="8"/>
  <c r="A339" i="8"/>
  <c r="A338" i="8"/>
  <c r="A337" i="8"/>
  <c r="A336" i="8"/>
  <c r="A335" i="8"/>
  <c r="A334" i="8"/>
  <c r="A333" i="8"/>
  <c r="A332" i="8"/>
  <c r="A331" i="8"/>
  <c r="A330" i="8"/>
  <c r="A329" i="8"/>
  <c r="A328" i="8"/>
  <c r="A327" i="8"/>
  <c r="A326" i="8"/>
  <c r="A325" i="8"/>
  <c r="A324" i="8"/>
  <c r="A323" i="8"/>
  <c r="A322" i="8"/>
  <c r="A321" i="8"/>
  <c r="A320" i="8"/>
  <c r="A319" i="8"/>
  <c r="A318" i="8"/>
  <c r="A317" i="8"/>
  <c r="A316" i="8"/>
  <c r="A315" i="8"/>
  <c r="A314" i="8"/>
  <c r="A313" i="8"/>
  <c r="A312" i="8"/>
  <c r="A311" i="8"/>
  <c r="A310" i="8"/>
  <c r="A309" i="8"/>
  <c r="A308" i="8"/>
  <c r="A307" i="8"/>
  <c r="A306" i="8"/>
  <c r="A305" i="8"/>
  <c r="A304" i="8"/>
  <c r="A303" i="8"/>
  <c r="A302" i="8"/>
  <c r="A301" i="8"/>
  <c r="A300" i="8"/>
  <c r="A299" i="8"/>
  <c r="A298" i="8"/>
  <c r="A297" i="8"/>
  <c r="A296" i="8"/>
  <c r="A295" i="8"/>
  <c r="A294" i="8"/>
  <c r="A293" i="8"/>
  <c r="A292" i="8"/>
  <c r="A291" i="8"/>
  <c r="A290" i="8"/>
  <c r="A289" i="8"/>
  <c r="A288" i="8"/>
  <c r="A287" i="8"/>
  <c r="A286" i="8"/>
  <c r="A285" i="8"/>
  <c r="A284" i="8"/>
  <c r="A283" i="8"/>
  <c r="A282" i="8"/>
  <c r="A281" i="8"/>
  <c r="A280" i="8"/>
  <c r="A279" i="8"/>
  <c r="A278" i="8"/>
  <c r="A277" i="8"/>
  <c r="A276" i="8"/>
  <c r="A275" i="8"/>
  <c r="A274" i="8"/>
  <c r="A273" i="8"/>
  <c r="A272" i="8"/>
  <c r="A271" i="8"/>
  <c r="A270" i="8"/>
  <c r="A269" i="8"/>
  <c r="A268" i="8"/>
  <c r="A267" i="8"/>
  <c r="A266" i="8"/>
  <c r="A265" i="8"/>
  <c r="A264" i="8"/>
  <c r="A263" i="8"/>
  <c r="A262" i="8"/>
  <c r="A261" i="8"/>
  <c r="A260" i="8"/>
  <c r="A259" i="8"/>
  <c r="A258" i="8"/>
  <c r="A257" i="8"/>
  <c r="A256" i="8"/>
  <c r="A255" i="8"/>
  <c r="A254" i="8"/>
  <c r="A253" i="8"/>
  <c r="A252" i="8"/>
  <c r="A251" i="8"/>
  <c r="A250" i="8"/>
  <c r="A249" i="8"/>
  <c r="A248" i="8"/>
  <c r="A247" i="8"/>
  <c r="A246" i="8"/>
  <c r="A245" i="8"/>
  <c r="A244" i="8"/>
  <c r="A243" i="8"/>
  <c r="A242" i="8"/>
  <c r="A241" i="8"/>
  <c r="A240" i="8"/>
  <c r="A239" i="8"/>
  <c r="A238" i="8"/>
  <c r="A237" i="8"/>
  <c r="A236" i="8"/>
  <c r="A235" i="8"/>
  <c r="A234" i="8"/>
  <c r="A233" i="8"/>
  <c r="A232" i="8"/>
  <c r="A231" i="8"/>
  <c r="A230" i="8"/>
  <c r="A229" i="8"/>
  <c r="A228" i="8"/>
  <c r="A227" i="8"/>
  <c r="A226" i="8"/>
  <c r="A225" i="8"/>
  <c r="A224" i="8"/>
  <c r="A223" i="8"/>
  <c r="A222" i="8"/>
  <c r="A221" i="8"/>
  <c r="A220" i="8"/>
  <c r="A219" i="8"/>
  <c r="A218" i="8"/>
  <c r="A217" i="8"/>
  <c r="A216" i="8"/>
  <c r="A215" i="8"/>
  <c r="A214" i="8"/>
  <c r="A213" i="8"/>
  <c r="A212" i="8"/>
  <c r="A211" i="8"/>
  <c r="A210" i="8"/>
  <c r="A209" i="8"/>
  <c r="A208" i="8"/>
  <c r="A207" i="8"/>
  <c r="A206" i="8"/>
  <c r="A205" i="8"/>
  <c r="A204" i="8"/>
  <c r="A203" i="8"/>
  <c r="A202" i="8"/>
  <c r="A201" i="8"/>
  <c r="A200" i="8"/>
  <c r="A199" i="8"/>
  <c r="A198" i="8"/>
  <c r="A197" i="8"/>
  <c r="A196" i="8"/>
  <c r="A195" i="8"/>
  <c r="A194" i="8"/>
  <c r="A193" i="8"/>
  <c r="A192" i="8"/>
  <c r="A191" i="8"/>
  <c r="A190" i="8"/>
  <c r="A189" i="8"/>
  <c r="A188" i="8"/>
  <c r="A187" i="8"/>
  <c r="A186" i="8"/>
  <c r="A185" i="8"/>
  <c r="A184" i="8"/>
  <c r="A183" i="8"/>
  <c r="A182" i="8"/>
  <c r="A181" i="8"/>
  <c r="A180" i="8"/>
  <c r="A179" i="8"/>
  <c r="A178" i="8"/>
  <c r="A177" i="8"/>
  <c r="A176" i="8"/>
  <c r="A175" i="8"/>
  <c r="A174" i="8"/>
  <c r="A173" i="8"/>
  <c r="A172" i="8"/>
  <c r="A171" i="8"/>
  <c r="A170" i="8"/>
  <c r="A169" i="8"/>
  <c r="A168" i="8"/>
  <c r="A167" i="8"/>
  <c r="A166" i="8"/>
  <c r="A165" i="8"/>
  <c r="A164" i="8"/>
  <c r="A163" i="8"/>
  <c r="A162" i="8"/>
  <c r="A161" i="8"/>
  <c r="A160" i="8"/>
  <c r="A159" i="8"/>
  <c r="A158" i="8"/>
  <c r="A157" i="8"/>
  <c r="A156" i="8"/>
  <c r="A155" i="8"/>
  <c r="A154" i="8"/>
  <c r="A153" i="8"/>
  <c r="A152" i="8"/>
  <c r="A151" i="8"/>
  <c r="A150" i="8"/>
  <c r="A149" i="8"/>
  <c r="A148" i="8"/>
  <c r="A143" i="8"/>
  <c r="A142" i="8"/>
  <c r="A141" i="8"/>
  <c r="A140" i="8"/>
  <c r="A139" i="8"/>
  <c r="A138" i="8"/>
  <c r="A137" i="8"/>
  <c r="A136" i="8"/>
  <c r="A135" i="8"/>
  <c r="A134" i="8"/>
  <c r="A133" i="8"/>
  <c r="A132" i="8"/>
  <c r="A131" i="8"/>
  <c r="A130" i="8"/>
  <c r="A129" i="8"/>
  <c r="A128" i="8"/>
  <c r="A127" i="8"/>
  <c r="A126" i="8"/>
  <c r="A125" i="8"/>
  <c r="A124" i="8"/>
  <c r="A123" i="8"/>
  <c r="A122" i="8"/>
  <c r="A121" i="8"/>
  <c r="A120" i="8"/>
  <c r="A119" i="8"/>
  <c r="A118" i="8"/>
  <c r="A117" i="8"/>
  <c r="A116" i="8"/>
  <c r="A115" i="8"/>
  <c r="A114" i="8"/>
  <c r="A113" i="8"/>
  <c r="A112" i="8"/>
  <c r="A111" i="8"/>
  <c r="A110" i="8"/>
  <c r="A109" i="8"/>
  <c r="A108" i="8"/>
  <c r="A107" i="8"/>
  <c r="A106" i="8"/>
  <c r="A105" i="8"/>
  <c r="A104" i="8"/>
  <c r="A102" i="8"/>
  <c r="A101" i="8"/>
  <c r="A100" i="8"/>
  <c r="A99" i="8"/>
  <c r="A98" i="8"/>
  <c r="A97" i="8"/>
  <c r="A96" i="8"/>
  <c r="A95" i="8"/>
  <c r="A94" i="8"/>
  <c r="A93" i="8"/>
  <c r="A92" i="8"/>
  <c r="A91" i="8"/>
  <c r="A90" i="8"/>
  <c r="A89" i="8"/>
  <c r="A88" i="8"/>
  <c r="A87" i="8"/>
  <c r="A86" i="8"/>
  <c r="A85" i="8"/>
  <c r="A84" i="8"/>
  <c r="A83" i="8"/>
  <c r="A82" i="8"/>
  <c r="A81" i="8"/>
  <c r="A80" i="8"/>
  <c r="A79" i="8"/>
  <c r="A78" i="8"/>
  <c r="A77" i="8"/>
  <c r="A76" i="8"/>
  <c r="A75" i="8"/>
  <c r="A74" i="8"/>
  <c r="A73" i="8"/>
  <c r="A72" i="8"/>
  <c r="A71" i="8"/>
  <c r="A70" i="8"/>
  <c r="A69" i="8"/>
  <c r="A68" i="8"/>
  <c r="A67" i="8"/>
  <c r="A66" i="8"/>
  <c r="A65" i="8"/>
  <c r="A64" i="8"/>
  <c r="A63" i="8"/>
  <c r="A62" i="8"/>
  <c r="A61" i="8"/>
  <c r="A60" i="8"/>
  <c r="A59" i="8"/>
  <c r="A58" i="8"/>
  <c r="A57" i="8"/>
  <c r="A56" i="8"/>
  <c r="A5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A12" i="8"/>
  <c r="A11" i="8"/>
  <c r="A10" i="8"/>
  <c r="A9" i="8"/>
  <c r="A8" i="8"/>
  <c r="A7" i="8"/>
  <c r="C430" i="7"/>
  <c r="A104" i="7" l="1"/>
  <c r="A184" i="7"/>
  <c r="C556" i="7"/>
  <c r="C480" i="7"/>
  <c r="A395" i="7"/>
  <c r="A25" i="7"/>
  <c r="A301" i="7" l="1"/>
  <c r="A153" i="7"/>
  <c r="C141" i="7"/>
  <c r="A567" i="7" l="1"/>
  <c r="C454" i="7"/>
  <c r="C194" i="7" l="1"/>
  <c r="C570" i="7" l="1"/>
  <c r="C562" i="7"/>
  <c r="C513" i="7"/>
  <c r="A484" i="7"/>
  <c r="A482" i="7"/>
  <c r="C449" i="7"/>
  <c r="A548" i="7" l="1"/>
  <c r="C515" i="7"/>
  <c r="A463" i="7"/>
  <c r="C231" i="7"/>
  <c r="A194" i="7"/>
  <c r="C166" i="7"/>
  <c r="A125" i="7"/>
  <c r="C50" i="7" l="1"/>
  <c r="C551" i="7"/>
  <c r="C457" i="7"/>
  <c r="F1366" i="12" l="1"/>
  <c r="F1365" i="12"/>
  <c r="F1364" i="12"/>
  <c r="F1363" i="12"/>
  <c r="F1362" i="12"/>
  <c r="F1361" i="12"/>
  <c r="F1360" i="12"/>
  <c r="F1359" i="12"/>
  <c r="F1358" i="12"/>
  <c r="F1357" i="12"/>
  <c r="F1356" i="12"/>
  <c r="F1355" i="12"/>
  <c r="F1354" i="12"/>
  <c r="F1353" i="12"/>
  <c r="F1352" i="12"/>
  <c r="F1351" i="12"/>
  <c r="F1350" i="12"/>
  <c r="F1349" i="12"/>
  <c r="F1348" i="12"/>
  <c r="F1347" i="12"/>
  <c r="F1346" i="12"/>
  <c r="F1345" i="12"/>
  <c r="F1344" i="12"/>
  <c r="F1343" i="12"/>
  <c r="F1342" i="12"/>
  <c r="F1341" i="12"/>
  <c r="F1340" i="12"/>
  <c r="F1339" i="12"/>
  <c r="F1338" i="12"/>
  <c r="F1337" i="12"/>
  <c r="F1336" i="12"/>
  <c r="F1335" i="12"/>
  <c r="F1334" i="12"/>
  <c r="F1333" i="12"/>
  <c r="F1332" i="12"/>
  <c r="F1331" i="12"/>
  <c r="F1330" i="12"/>
  <c r="F1329" i="12"/>
  <c r="F1328" i="12"/>
  <c r="F1327" i="12"/>
  <c r="F1326" i="12"/>
  <c r="F1325" i="12"/>
  <c r="F1324" i="12"/>
  <c r="F1323" i="12"/>
  <c r="F1322" i="12"/>
  <c r="F1321" i="12"/>
  <c r="F1320" i="12"/>
  <c r="F1319" i="12"/>
  <c r="F1318" i="12"/>
  <c r="F1317" i="12"/>
  <c r="F1316" i="12"/>
  <c r="F1315" i="12"/>
  <c r="F1314" i="12"/>
  <c r="F1313" i="12"/>
  <c r="F1312" i="12"/>
  <c r="F1311" i="12"/>
  <c r="F1310" i="12"/>
  <c r="F1309" i="12"/>
  <c r="F1308" i="12"/>
  <c r="F1307" i="12"/>
  <c r="F1306" i="12"/>
  <c r="F1305" i="12"/>
  <c r="F1304" i="12"/>
  <c r="F1303" i="12"/>
  <c r="F1302" i="12"/>
  <c r="F1301" i="12"/>
  <c r="F1300" i="12"/>
  <c r="F1299" i="12"/>
  <c r="F1298" i="12"/>
  <c r="F1297" i="12"/>
  <c r="F1296" i="12"/>
  <c r="F1295" i="12"/>
  <c r="F1294" i="12"/>
  <c r="F1293" i="12"/>
  <c r="F1292" i="12"/>
  <c r="F1291" i="12"/>
  <c r="F1290" i="12"/>
  <c r="F1289" i="12"/>
  <c r="F1288" i="12"/>
  <c r="F1287" i="12"/>
  <c r="F1286" i="12"/>
  <c r="F1285" i="12"/>
  <c r="F1284" i="12"/>
  <c r="F1283" i="12"/>
  <c r="F1282" i="12"/>
  <c r="F1281" i="12"/>
  <c r="F1280" i="12"/>
  <c r="F1279" i="12"/>
  <c r="F1278" i="12"/>
  <c r="F1277" i="12"/>
  <c r="F1276" i="12"/>
  <c r="F1275" i="12"/>
  <c r="F1274" i="12"/>
  <c r="F1273" i="12"/>
  <c r="F1272" i="12"/>
  <c r="F1271" i="12"/>
  <c r="F1270" i="12"/>
  <c r="F1269" i="12"/>
  <c r="F1268" i="12"/>
  <c r="F1267" i="12"/>
  <c r="F1266" i="12"/>
  <c r="F1265" i="12"/>
  <c r="F1264" i="12"/>
  <c r="F1263" i="12"/>
  <c r="F1262" i="12"/>
  <c r="F1261" i="12"/>
  <c r="F1260" i="12"/>
  <c r="F1259" i="12"/>
  <c r="F1258" i="12"/>
  <c r="F1257" i="12"/>
  <c r="F1256" i="12"/>
  <c r="F1255" i="12"/>
  <c r="F1254" i="12"/>
  <c r="F1253" i="12"/>
  <c r="F1252" i="12"/>
  <c r="F1251" i="12"/>
  <c r="F1250" i="12"/>
  <c r="F1249" i="12"/>
  <c r="F1248" i="12"/>
  <c r="F1247" i="12"/>
  <c r="F1246" i="12"/>
  <c r="F1245" i="12"/>
  <c r="F1244" i="12"/>
  <c r="F1243" i="12"/>
  <c r="F1242" i="12"/>
  <c r="F1241" i="12"/>
  <c r="F1240" i="12"/>
  <c r="F1239" i="12"/>
  <c r="F1238" i="12"/>
  <c r="F1237" i="12"/>
  <c r="F1236" i="12"/>
  <c r="F1235" i="12"/>
  <c r="F1234" i="12"/>
  <c r="F1233" i="12"/>
  <c r="F1232" i="12"/>
  <c r="F1231" i="12"/>
  <c r="F1230" i="12"/>
  <c r="F1229" i="12"/>
  <c r="F1228" i="12"/>
  <c r="F1227" i="12"/>
  <c r="F1226" i="12"/>
  <c r="F1225" i="12"/>
  <c r="F1224" i="12"/>
  <c r="F1223" i="12"/>
  <c r="F1222" i="12"/>
  <c r="F1221" i="12"/>
  <c r="F1220" i="12"/>
  <c r="F1219" i="12"/>
  <c r="F1218" i="12"/>
  <c r="F1217" i="12"/>
  <c r="F1216" i="12"/>
  <c r="F1215" i="12"/>
  <c r="F1214" i="12"/>
  <c r="F1213" i="12"/>
  <c r="F1212" i="12"/>
  <c r="F1211" i="12"/>
  <c r="F1210" i="12"/>
  <c r="F1209" i="12"/>
  <c r="F1208" i="12"/>
  <c r="F1207" i="12"/>
  <c r="F1206" i="12"/>
  <c r="F1205" i="12"/>
  <c r="F1204" i="12"/>
  <c r="F1203" i="12"/>
  <c r="F1202" i="12"/>
  <c r="F1201" i="12"/>
  <c r="F1200" i="12"/>
  <c r="F1199" i="12"/>
  <c r="F1198" i="12"/>
  <c r="F1197" i="12"/>
  <c r="F1196" i="12"/>
  <c r="F1195" i="12"/>
  <c r="F1194" i="12"/>
  <c r="F1193" i="12"/>
  <c r="F1192" i="12"/>
  <c r="F1191" i="12"/>
  <c r="F1190" i="12"/>
  <c r="F1189" i="12"/>
  <c r="F1188" i="12"/>
  <c r="F1187" i="12"/>
  <c r="F1186" i="12"/>
  <c r="F1185" i="12"/>
  <c r="F1184" i="12"/>
  <c r="F1183" i="12"/>
  <c r="F1182" i="12"/>
  <c r="F1181" i="12"/>
  <c r="F1180" i="12"/>
  <c r="F1179" i="12"/>
  <c r="F1178" i="12"/>
  <c r="F1177" i="12"/>
  <c r="F1176" i="12"/>
  <c r="F1175" i="12"/>
  <c r="F1174" i="12"/>
  <c r="F1173" i="12"/>
  <c r="F1172" i="12"/>
  <c r="F1171" i="12"/>
  <c r="F1170" i="12"/>
  <c r="F1169" i="12"/>
  <c r="F1168" i="12"/>
  <c r="F1167" i="12"/>
  <c r="F1166" i="12"/>
  <c r="F1165" i="12"/>
  <c r="F1164" i="12"/>
  <c r="F1163" i="12"/>
  <c r="F1162" i="12"/>
  <c r="F1161" i="12"/>
  <c r="F1160" i="12"/>
  <c r="F1159" i="12"/>
  <c r="F1158" i="12"/>
  <c r="F1157" i="12"/>
  <c r="F1156" i="12"/>
  <c r="F1155" i="12"/>
  <c r="F1154" i="12"/>
  <c r="F1153" i="12"/>
  <c r="F1152" i="12"/>
  <c r="F1151" i="12"/>
  <c r="F1150" i="12"/>
  <c r="F1149" i="12"/>
  <c r="F1148" i="12"/>
  <c r="F1147" i="12"/>
  <c r="F1146" i="12"/>
  <c r="F1145" i="12"/>
  <c r="F1144" i="12"/>
  <c r="F1143" i="12"/>
  <c r="F1142" i="12"/>
  <c r="F1141" i="12"/>
  <c r="F1140" i="12"/>
  <c r="F1139" i="12"/>
  <c r="F1138" i="12"/>
  <c r="F1137" i="12"/>
  <c r="F1136" i="12"/>
  <c r="F1135" i="12"/>
  <c r="F1134" i="12"/>
  <c r="F1133" i="12"/>
  <c r="F1132" i="12"/>
  <c r="F1131" i="12"/>
  <c r="F1130" i="12"/>
  <c r="F1129" i="12"/>
  <c r="F1128" i="12"/>
  <c r="F1127" i="12"/>
  <c r="F1126" i="12"/>
  <c r="F1125" i="12"/>
  <c r="F1124" i="12"/>
  <c r="F1123" i="12"/>
  <c r="F1122" i="12"/>
  <c r="F1121" i="12"/>
  <c r="F1120" i="12"/>
  <c r="F1119" i="12"/>
  <c r="F1118" i="12"/>
  <c r="F1117" i="12"/>
  <c r="F1116" i="12"/>
  <c r="F1115" i="12"/>
  <c r="F1114" i="12"/>
  <c r="F1113" i="12"/>
  <c r="F1112" i="12"/>
  <c r="F1111" i="12"/>
  <c r="F1110" i="12"/>
  <c r="F1109" i="12"/>
  <c r="F1108" i="12"/>
  <c r="F1107" i="12"/>
  <c r="F1106" i="12"/>
  <c r="F1105" i="12"/>
  <c r="F1104" i="12"/>
  <c r="F1103" i="12"/>
  <c r="F1102" i="12"/>
  <c r="F1101" i="12"/>
  <c r="F1100" i="12"/>
  <c r="F1099" i="12"/>
  <c r="F1098" i="12"/>
  <c r="F1097" i="12"/>
  <c r="F1096" i="12"/>
  <c r="F1095" i="12"/>
  <c r="F1094" i="12"/>
  <c r="F1093" i="12"/>
  <c r="F1092" i="12"/>
  <c r="F1091" i="12"/>
  <c r="F1090" i="12"/>
  <c r="F1089" i="12"/>
  <c r="F1088" i="12"/>
  <c r="F1087" i="12"/>
  <c r="F1086" i="12"/>
  <c r="F1085" i="12"/>
  <c r="F1084" i="12"/>
  <c r="F1083" i="12"/>
  <c r="F1082" i="12"/>
  <c r="F1081" i="12"/>
  <c r="F1080" i="12"/>
  <c r="F1079" i="12"/>
  <c r="F1078" i="12"/>
  <c r="F1077" i="12"/>
  <c r="F1076" i="12"/>
  <c r="F1075" i="12"/>
  <c r="F1074" i="12"/>
  <c r="F1073" i="12"/>
  <c r="F1072" i="12"/>
  <c r="F1071" i="12"/>
  <c r="F1070" i="12"/>
  <c r="F1069" i="12"/>
  <c r="F1068" i="12"/>
  <c r="F1067" i="12"/>
  <c r="F1066" i="12"/>
  <c r="F1065" i="12"/>
  <c r="F1064" i="12"/>
  <c r="F1063" i="12"/>
  <c r="F1062" i="12"/>
  <c r="F1061" i="12"/>
  <c r="F1060" i="12"/>
  <c r="F1059" i="12"/>
  <c r="F1058" i="12"/>
  <c r="F1057" i="12"/>
  <c r="F1056" i="12"/>
  <c r="F1055" i="12"/>
  <c r="F1054" i="12"/>
  <c r="F1053" i="12"/>
  <c r="F1052" i="12"/>
  <c r="F1051" i="12"/>
  <c r="F1050" i="12"/>
  <c r="F1049" i="12"/>
  <c r="F1048" i="12"/>
  <c r="F1047" i="12"/>
  <c r="F1046" i="12"/>
  <c r="F1045" i="12"/>
  <c r="F1044" i="12"/>
  <c r="F1043" i="12"/>
  <c r="F1042" i="12"/>
  <c r="F1041" i="12"/>
  <c r="F1040" i="12"/>
  <c r="F1039" i="12"/>
  <c r="F1038" i="12"/>
  <c r="F1037" i="12"/>
  <c r="F1036" i="12"/>
  <c r="F1035" i="12"/>
  <c r="F1034" i="12"/>
  <c r="F1033" i="12"/>
  <c r="F1032" i="12"/>
  <c r="F1031" i="12"/>
  <c r="F1030" i="12"/>
  <c r="F1029" i="12"/>
  <c r="F1028" i="12"/>
  <c r="F1027" i="12"/>
  <c r="F1026" i="12"/>
  <c r="F1025" i="12"/>
  <c r="F1024" i="12"/>
  <c r="F1023" i="12"/>
  <c r="F1022" i="12"/>
  <c r="F1021" i="12"/>
  <c r="F1020" i="12"/>
  <c r="F1019" i="12"/>
  <c r="F1018" i="12"/>
  <c r="F1017" i="12"/>
  <c r="F1016" i="12"/>
  <c r="F1015" i="12"/>
  <c r="F1014" i="12"/>
  <c r="F1013" i="12"/>
  <c r="F1012" i="12"/>
  <c r="F1011" i="12"/>
  <c r="F1010" i="12"/>
  <c r="F1009" i="12"/>
  <c r="F1008" i="12"/>
  <c r="F1007" i="12"/>
  <c r="F1006" i="12"/>
  <c r="F1005" i="12"/>
  <c r="F1004" i="12"/>
  <c r="F1003" i="12"/>
  <c r="F1002" i="12"/>
  <c r="F1001" i="12"/>
  <c r="F1000" i="12"/>
  <c r="F999" i="12"/>
  <c r="F998" i="12"/>
  <c r="F997" i="12"/>
  <c r="F996" i="12"/>
  <c r="F995" i="12"/>
  <c r="F994" i="12"/>
  <c r="F993" i="12"/>
  <c r="F992" i="12"/>
  <c r="F991" i="12"/>
  <c r="F990" i="12"/>
  <c r="F989" i="12"/>
  <c r="F988" i="12"/>
  <c r="F987" i="12"/>
  <c r="F986" i="12"/>
  <c r="F985" i="12"/>
  <c r="F984" i="12"/>
  <c r="F983" i="12"/>
  <c r="F982" i="12"/>
  <c r="F981" i="12"/>
  <c r="F980" i="12"/>
  <c r="F979" i="12"/>
  <c r="F978" i="12"/>
  <c r="F977" i="12"/>
  <c r="F976" i="12"/>
  <c r="F975" i="12"/>
  <c r="F974" i="12"/>
  <c r="F973" i="12"/>
  <c r="F972" i="12"/>
  <c r="F971" i="12"/>
  <c r="F970" i="12"/>
  <c r="F969" i="12"/>
  <c r="F968" i="12"/>
  <c r="F967" i="12"/>
  <c r="F966" i="12"/>
  <c r="F965" i="12"/>
  <c r="F964" i="12"/>
  <c r="F963" i="12"/>
  <c r="F962" i="12"/>
  <c r="F961" i="12"/>
  <c r="F960" i="12"/>
  <c r="F959" i="12"/>
  <c r="F958" i="12"/>
  <c r="F957" i="12"/>
  <c r="F956" i="12"/>
  <c r="F955" i="12"/>
  <c r="F954" i="12"/>
  <c r="F953" i="12"/>
  <c r="F952" i="12"/>
  <c r="F951" i="12"/>
  <c r="F950" i="12"/>
  <c r="F949" i="12"/>
  <c r="F948" i="12"/>
  <c r="F947" i="12"/>
  <c r="F946" i="12"/>
  <c r="F945" i="12"/>
  <c r="F944" i="12"/>
  <c r="F943" i="12"/>
  <c r="F942" i="12"/>
  <c r="F941" i="12"/>
  <c r="F940" i="12"/>
  <c r="F939" i="12"/>
  <c r="F938" i="12"/>
  <c r="F937" i="12"/>
  <c r="F936" i="12"/>
  <c r="F935" i="12"/>
  <c r="F934" i="12"/>
  <c r="F933" i="12"/>
  <c r="F932" i="12"/>
  <c r="F931" i="12"/>
  <c r="F930" i="12"/>
  <c r="F929" i="12"/>
  <c r="F928" i="12"/>
  <c r="F927" i="12"/>
  <c r="F926" i="12"/>
  <c r="F925" i="12"/>
  <c r="F924" i="12"/>
  <c r="F923" i="12"/>
  <c r="F922" i="12"/>
  <c r="F921" i="12"/>
  <c r="F920" i="12"/>
  <c r="F919" i="12"/>
  <c r="F918" i="12"/>
  <c r="F917" i="12"/>
  <c r="F916" i="12"/>
  <c r="F915" i="12"/>
  <c r="F914" i="12"/>
  <c r="F913" i="12"/>
  <c r="F912" i="12"/>
  <c r="F911" i="12"/>
  <c r="F910" i="12"/>
  <c r="F909" i="12"/>
  <c r="F908" i="12"/>
  <c r="F907" i="12"/>
  <c r="F906" i="12"/>
  <c r="F905" i="12"/>
  <c r="F904" i="12"/>
  <c r="F903" i="12"/>
  <c r="F902" i="12"/>
  <c r="F901" i="12"/>
  <c r="F900" i="12"/>
  <c r="F899" i="12"/>
  <c r="F898" i="12"/>
  <c r="F897" i="12"/>
  <c r="F896" i="12"/>
  <c r="F895" i="12"/>
  <c r="F894" i="12"/>
  <c r="F893" i="12"/>
  <c r="F892" i="12"/>
  <c r="F891" i="12"/>
  <c r="F890" i="12"/>
  <c r="F889" i="12"/>
  <c r="F888" i="12"/>
  <c r="F887" i="12"/>
  <c r="F886" i="12"/>
  <c r="F885" i="12"/>
  <c r="F884" i="12"/>
  <c r="F883" i="12"/>
  <c r="F882" i="12"/>
  <c r="F881" i="12"/>
  <c r="F880" i="12"/>
  <c r="F879" i="12"/>
  <c r="F878" i="12"/>
  <c r="F877" i="12"/>
  <c r="F876" i="12"/>
  <c r="F875" i="12"/>
  <c r="F874" i="12"/>
  <c r="F873" i="12"/>
  <c r="F872" i="12"/>
  <c r="F871" i="12"/>
  <c r="F870" i="12"/>
  <c r="F869" i="12"/>
  <c r="F868" i="12"/>
  <c r="F867" i="12"/>
  <c r="F866" i="12"/>
  <c r="F865" i="12"/>
  <c r="F864" i="12"/>
  <c r="F863" i="12"/>
  <c r="F862" i="12"/>
  <c r="F861" i="12"/>
  <c r="F860" i="12"/>
  <c r="F859" i="12"/>
  <c r="F858" i="12"/>
  <c r="F857" i="12"/>
  <c r="F856" i="12"/>
  <c r="F855" i="12"/>
  <c r="F854" i="12"/>
  <c r="F853" i="12"/>
  <c r="F852" i="12"/>
  <c r="F851" i="12"/>
  <c r="F850" i="12"/>
  <c r="F849" i="12"/>
  <c r="F848" i="12"/>
  <c r="F847" i="12"/>
  <c r="F846" i="12"/>
  <c r="F845" i="12"/>
  <c r="F844" i="12"/>
  <c r="F843" i="12"/>
  <c r="F842" i="12"/>
  <c r="F841" i="12"/>
  <c r="F840" i="12"/>
  <c r="F839" i="12"/>
  <c r="F838" i="12"/>
  <c r="F837" i="12"/>
  <c r="F836" i="12"/>
  <c r="F835" i="12"/>
  <c r="F834" i="12"/>
  <c r="F833" i="12"/>
  <c r="F832" i="12"/>
  <c r="F831" i="12"/>
  <c r="F830" i="12"/>
  <c r="F829" i="12"/>
  <c r="F828" i="12"/>
  <c r="F827" i="12"/>
  <c r="F826" i="12"/>
  <c r="F825" i="12"/>
  <c r="F824" i="12"/>
  <c r="F823" i="12"/>
  <c r="F822" i="12"/>
  <c r="F821" i="12"/>
  <c r="F820" i="12"/>
  <c r="F819" i="12"/>
  <c r="F818" i="12"/>
  <c r="F817" i="12"/>
  <c r="F816" i="12"/>
  <c r="F815" i="12"/>
  <c r="F814" i="12"/>
  <c r="F813" i="12"/>
  <c r="F812" i="12"/>
  <c r="F811" i="12"/>
  <c r="F810" i="12"/>
  <c r="F809" i="12"/>
  <c r="F808" i="12"/>
  <c r="F807" i="12"/>
  <c r="F806" i="12"/>
  <c r="F805" i="12"/>
  <c r="F804" i="12"/>
  <c r="F803" i="12"/>
  <c r="F802" i="12"/>
  <c r="F801" i="12"/>
  <c r="F800" i="12"/>
  <c r="F799" i="12"/>
  <c r="F798" i="12"/>
  <c r="F797" i="12"/>
  <c r="F796" i="12"/>
  <c r="F795" i="12"/>
  <c r="F794" i="12"/>
  <c r="F793" i="12"/>
  <c r="F792" i="12"/>
  <c r="F791" i="12"/>
  <c r="F790" i="12"/>
  <c r="F789" i="12"/>
  <c r="F788" i="12"/>
  <c r="F787" i="12"/>
  <c r="F786" i="12"/>
  <c r="F785" i="12"/>
  <c r="F784" i="12"/>
  <c r="F783" i="12"/>
  <c r="F782" i="12"/>
  <c r="F781" i="12"/>
  <c r="F780" i="12"/>
  <c r="F779" i="12"/>
  <c r="F778" i="12"/>
  <c r="F777" i="12"/>
  <c r="F776" i="12"/>
  <c r="F775" i="12"/>
  <c r="F774" i="12"/>
  <c r="F773" i="12"/>
  <c r="F772" i="12"/>
  <c r="F771" i="12"/>
  <c r="F770" i="12"/>
  <c r="F769" i="12"/>
  <c r="F768" i="12"/>
  <c r="F767" i="12"/>
  <c r="F766" i="12"/>
  <c r="F765" i="12"/>
  <c r="F764" i="12"/>
  <c r="F763" i="12"/>
  <c r="F762" i="12"/>
  <c r="F761" i="12"/>
  <c r="F760" i="12"/>
  <c r="F759" i="12"/>
  <c r="F758" i="12"/>
  <c r="F757" i="12"/>
  <c r="F756" i="12"/>
  <c r="F755" i="12"/>
  <c r="F754" i="12"/>
  <c r="F753" i="12"/>
  <c r="F752" i="12"/>
  <c r="F751" i="12"/>
  <c r="F750" i="12"/>
  <c r="F749" i="12"/>
  <c r="F748" i="12"/>
  <c r="F747" i="12"/>
  <c r="F746" i="12"/>
  <c r="F745" i="12"/>
  <c r="F744" i="12"/>
  <c r="F743" i="12"/>
  <c r="F742" i="12"/>
  <c r="F741" i="12"/>
  <c r="F740" i="12"/>
  <c r="F739" i="12"/>
  <c r="F738" i="12"/>
  <c r="F737" i="12"/>
  <c r="F736" i="12"/>
  <c r="F735" i="12"/>
  <c r="F734" i="12"/>
  <c r="F733" i="12"/>
  <c r="F732" i="12"/>
  <c r="F731" i="12"/>
  <c r="F730" i="12"/>
  <c r="F729" i="12"/>
  <c r="F728" i="12"/>
  <c r="F727" i="12"/>
  <c r="F726" i="12"/>
  <c r="F725" i="12"/>
  <c r="F724" i="12"/>
  <c r="F723" i="12"/>
  <c r="F722" i="12"/>
  <c r="F721" i="12"/>
  <c r="F720" i="12"/>
  <c r="F719" i="12"/>
  <c r="F718" i="12"/>
  <c r="F717" i="12"/>
  <c r="F716" i="12"/>
  <c r="F715" i="12"/>
  <c r="F714" i="12"/>
  <c r="F713" i="12"/>
  <c r="F712" i="12"/>
  <c r="F711" i="12"/>
  <c r="F710" i="12"/>
  <c r="F709" i="12"/>
  <c r="F708" i="12"/>
  <c r="F707" i="12"/>
  <c r="F706" i="12"/>
  <c r="F705" i="12"/>
  <c r="F704" i="12"/>
  <c r="F703" i="12"/>
  <c r="F702" i="12"/>
  <c r="F701" i="12"/>
  <c r="F700" i="12"/>
  <c r="F699" i="12"/>
  <c r="F698" i="12"/>
  <c r="F697" i="12"/>
  <c r="F696" i="12"/>
  <c r="F695" i="12"/>
  <c r="F694" i="12"/>
  <c r="F693" i="12"/>
  <c r="F692" i="12"/>
  <c r="F691" i="12"/>
  <c r="F690" i="12"/>
  <c r="F689" i="12"/>
  <c r="F688" i="12"/>
  <c r="F687" i="12"/>
  <c r="F686" i="12"/>
  <c r="F685" i="12"/>
  <c r="F684" i="12"/>
  <c r="F683" i="12"/>
  <c r="F682" i="12"/>
  <c r="F681" i="12"/>
  <c r="F680" i="12"/>
  <c r="F679" i="12"/>
  <c r="F678" i="12"/>
  <c r="F677" i="12"/>
  <c r="F676" i="12"/>
  <c r="F675" i="12"/>
  <c r="F674" i="12"/>
  <c r="F673" i="12"/>
  <c r="F672" i="12"/>
  <c r="F671" i="12"/>
  <c r="F670" i="12"/>
  <c r="F669" i="12"/>
  <c r="F668" i="12"/>
  <c r="F667" i="12"/>
  <c r="F666" i="12"/>
  <c r="F665" i="12"/>
  <c r="F664" i="12"/>
  <c r="F663" i="12"/>
  <c r="F662" i="12"/>
  <c r="F661" i="12"/>
  <c r="F660" i="12"/>
  <c r="F659" i="12"/>
  <c r="F658" i="12"/>
  <c r="F657" i="12"/>
  <c r="F656" i="12"/>
  <c r="F655" i="12"/>
  <c r="F654" i="12"/>
  <c r="F653" i="12"/>
  <c r="F652" i="12"/>
  <c r="F651" i="12"/>
  <c r="F650" i="12"/>
  <c r="F649" i="12"/>
  <c r="F648" i="12"/>
  <c r="F647" i="12"/>
  <c r="F646" i="12"/>
  <c r="F645" i="12"/>
  <c r="F644" i="12"/>
  <c r="F643" i="12"/>
  <c r="F642" i="12"/>
  <c r="F641" i="12"/>
  <c r="F640" i="12"/>
  <c r="F639" i="12"/>
  <c r="F638" i="12"/>
  <c r="F637" i="12"/>
  <c r="F636" i="12"/>
  <c r="F635" i="12"/>
  <c r="F634" i="12"/>
  <c r="F633" i="12"/>
  <c r="F632" i="12"/>
  <c r="F631" i="12"/>
  <c r="F630" i="12"/>
  <c r="F629" i="12"/>
  <c r="F628" i="12"/>
  <c r="F627" i="12"/>
  <c r="F626" i="12"/>
  <c r="F625" i="12"/>
  <c r="F624" i="12"/>
  <c r="F623" i="12"/>
  <c r="F622" i="12"/>
  <c r="F621" i="12"/>
  <c r="F620" i="12"/>
  <c r="F619" i="12"/>
  <c r="F618" i="12"/>
  <c r="F617" i="12"/>
  <c r="F616" i="12"/>
  <c r="F615" i="12"/>
  <c r="F614" i="12"/>
  <c r="F613" i="12"/>
  <c r="F612" i="12"/>
  <c r="F611" i="12"/>
  <c r="F610" i="12"/>
  <c r="F609" i="12"/>
  <c r="F608" i="12"/>
  <c r="F607" i="12"/>
  <c r="F606" i="12"/>
  <c r="F605" i="12"/>
  <c r="F604" i="12"/>
  <c r="F603" i="12"/>
  <c r="F602" i="12"/>
  <c r="F601" i="12"/>
  <c r="F600" i="12"/>
  <c r="F599" i="12"/>
  <c r="F598" i="12"/>
  <c r="F597" i="12"/>
  <c r="F596" i="12"/>
  <c r="F595" i="12"/>
  <c r="F594" i="12"/>
  <c r="F593" i="12"/>
  <c r="F592" i="12"/>
  <c r="F591" i="12"/>
  <c r="F590" i="12"/>
  <c r="F589" i="12"/>
  <c r="F588" i="12"/>
  <c r="F587" i="12"/>
  <c r="F586" i="12"/>
  <c r="F585" i="12"/>
  <c r="F584" i="12"/>
  <c r="F583" i="12"/>
  <c r="F582" i="12"/>
  <c r="F581" i="12"/>
  <c r="F580" i="12"/>
  <c r="F579" i="12"/>
  <c r="F578" i="12"/>
  <c r="F577" i="12"/>
  <c r="F576" i="12"/>
  <c r="F575" i="12"/>
  <c r="F574" i="12"/>
  <c r="F573" i="12"/>
  <c r="F572" i="12"/>
  <c r="F571" i="12"/>
  <c r="F570" i="12"/>
  <c r="F569" i="12"/>
  <c r="F568" i="12"/>
  <c r="F567" i="12"/>
  <c r="F566" i="12"/>
  <c r="F565" i="12"/>
  <c r="F564" i="12"/>
  <c r="F563" i="12"/>
  <c r="F562" i="12"/>
  <c r="F561" i="12"/>
  <c r="F560" i="12"/>
  <c r="F559" i="12"/>
  <c r="F558" i="12"/>
  <c r="F557" i="12"/>
  <c r="F556" i="12"/>
  <c r="F555" i="12"/>
  <c r="F554" i="12"/>
  <c r="F553" i="12"/>
  <c r="F552" i="12"/>
  <c r="F551" i="12"/>
  <c r="F550" i="12"/>
  <c r="F549" i="12"/>
  <c r="F548" i="12"/>
  <c r="F547" i="12"/>
  <c r="F546" i="12"/>
  <c r="F545" i="12"/>
  <c r="F544" i="12"/>
  <c r="F543" i="12"/>
  <c r="F542" i="12"/>
  <c r="F541" i="12"/>
  <c r="F540" i="12"/>
  <c r="F539" i="12"/>
  <c r="F538" i="12"/>
  <c r="F537" i="12"/>
  <c r="F536" i="12"/>
  <c r="F535" i="12"/>
  <c r="F534" i="12"/>
  <c r="F533" i="12"/>
  <c r="F532" i="12"/>
  <c r="F531" i="12"/>
  <c r="F530" i="12"/>
  <c r="F529" i="12"/>
  <c r="F528" i="12"/>
  <c r="F527" i="12"/>
  <c r="F526" i="12"/>
  <c r="F525" i="12"/>
  <c r="F524" i="12"/>
  <c r="F523" i="12"/>
  <c r="F522" i="12"/>
  <c r="F521" i="12"/>
  <c r="F520" i="12"/>
  <c r="F519" i="12"/>
  <c r="F518" i="12"/>
  <c r="F517" i="12"/>
  <c r="F516" i="12"/>
  <c r="F515" i="12"/>
  <c r="F514" i="12"/>
  <c r="F513" i="12"/>
  <c r="F512" i="12"/>
  <c r="F511" i="12"/>
  <c r="F510" i="12"/>
  <c r="F509" i="12"/>
  <c r="F508" i="12"/>
  <c r="F507" i="12"/>
  <c r="F506" i="12"/>
  <c r="F505" i="12"/>
  <c r="F504" i="12"/>
  <c r="F503" i="12"/>
  <c r="F502" i="12"/>
  <c r="F501" i="12"/>
  <c r="F500" i="12"/>
  <c r="F499" i="12"/>
  <c r="F498" i="12"/>
  <c r="F497" i="12"/>
  <c r="F496" i="12"/>
  <c r="F495" i="12"/>
  <c r="F494" i="12"/>
  <c r="F493" i="12"/>
  <c r="F492" i="12"/>
  <c r="F491" i="12"/>
  <c r="F490" i="12"/>
  <c r="F489" i="12"/>
  <c r="F488" i="12"/>
  <c r="F487" i="12"/>
  <c r="F486" i="12"/>
  <c r="F485" i="12"/>
  <c r="F484" i="12"/>
  <c r="F483" i="12"/>
  <c r="F482" i="12"/>
  <c r="F481" i="12"/>
  <c r="F480" i="12"/>
  <c r="F479" i="12"/>
  <c r="F478" i="12"/>
  <c r="F477" i="12"/>
  <c r="F476" i="12"/>
  <c r="F475" i="12"/>
  <c r="F474" i="12"/>
  <c r="F473" i="12"/>
  <c r="F472" i="12"/>
  <c r="F471" i="12"/>
  <c r="F470" i="12"/>
  <c r="F469" i="12"/>
  <c r="F468" i="12"/>
  <c r="F467" i="12"/>
  <c r="F466" i="12"/>
  <c r="F465" i="12"/>
  <c r="F464" i="12"/>
  <c r="F463" i="12"/>
  <c r="F462" i="12"/>
  <c r="F461" i="12"/>
  <c r="F460" i="12"/>
  <c r="F459" i="12"/>
  <c r="F458" i="12"/>
  <c r="F457" i="12"/>
  <c r="F456" i="12"/>
  <c r="F455" i="12"/>
  <c r="F454" i="12"/>
  <c r="F453" i="12"/>
  <c r="F452" i="12"/>
  <c r="F451" i="12"/>
  <c r="F450" i="12"/>
  <c r="F449" i="12"/>
  <c r="F448" i="12"/>
  <c r="F447" i="12"/>
  <c r="F446" i="12"/>
  <c r="F445" i="12"/>
  <c r="F444" i="12"/>
  <c r="F443" i="12"/>
  <c r="F442" i="12"/>
  <c r="F441" i="12"/>
  <c r="F440" i="12"/>
  <c r="F439" i="12"/>
  <c r="F438" i="12"/>
  <c r="F437" i="12"/>
  <c r="F436" i="12"/>
  <c r="F435" i="12"/>
  <c r="F434" i="12"/>
  <c r="F433" i="12"/>
  <c r="F432" i="12"/>
  <c r="F431" i="12"/>
  <c r="F430" i="12"/>
  <c r="F429" i="12"/>
  <c r="F428" i="12"/>
  <c r="F427" i="12"/>
  <c r="F426" i="12"/>
  <c r="F425" i="12"/>
  <c r="F424" i="12"/>
  <c r="F423" i="12"/>
  <c r="F422" i="12"/>
  <c r="F421" i="12"/>
  <c r="F420" i="12"/>
  <c r="F419" i="12"/>
  <c r="F418" i="12"/>
  <c r="F417" i="12"/>
  <c r="F416" i="12"/>
  <c r="F415" i="12"/>
  <c r="F414" i="12"/>
  <c r="F413" i="12"/>
  <c r="F412" i="12"/>
  <c r="F411" i="12"/>
  <c r="F410" i="12"/>
  <c r="F409" i="12"/>
  <c r="F408" i="12"/>
  <c r="F407" i="12"/>
  <c r="F406" i="12"/>
  <c r="F405" i="12"/>
  <c r="F404" i="12"/>
  <c r="F403" i="12"/>
  <c r="F402" i="12"/>
  <c r="F401" i="12"/>
  <c r="F400" i="12"/>
  <c r="F399" i="12"/>
  <c r="F398" i="12"/>
  <c r="F397" i="12"/>
  <c r="F396" i="12"/>
  <c r="F395" i="12"/>
  <c r="F394" i="12"/>
  <c r="F393" i="12"/>
  <c r="F392" i="12"/>
  <c r="F391" i="12"/>
  <c r="F390" i="12"/>
  <c r="F389" i="12"/>
  <c r="F388" i="12"/>
  <c r="F387" i="12"/>
  <c r="F386" i="12"/>
  <c r="F385" i="12"/>
  <c r="F384" i="12"/>
  <c r="F383" i="12"/>
  <c r="F382" i="12"/>
  <c r="F381" i="12"/>
  <c r="F380" i="12"/>
  <c r="F379" i="12"/>
  <c r="F378" i="12"/>
  <c r="F377" i="12"/>
  <c r="F376" i="12"/>
  <c r="F375" i="12"/>
  <c r="F374" i="12"/>
  <c r="F373" i="12"/>
  <c r="F372" i="12"/>
  <c r="F371" i="12"/>
  <c r="F370" i="12"/>
  <c r="F369" i="12"/>
  <c r="F368" i="12"/>
  <c r="F367" i="12"/>
  <c r="F366" i="12"/>
  <c r="F365" i="12"/>
  <c r="F364" i="12"/>
  <c r="F363" i="12"/>
  <c r="F362" i="12"/>
  <c r="F361" i="12"/>
  <c r="F360" i="12"/>
  <c r="F359" i="12"/>
  <c r="F358" i="12"/>
  <c r="F357" i="12"/>
  <c r="F356" i="12"/>
  <c r="F355" i="12"/>
  <c r="F354" i="12"/>
  <c r="F353" i="12"/>
  <c r="F352" i="12"/>
  <c r="F351" i="12"/>
  <c r="F350" i="12"/>
  <c r="F349" i="12"/>
  <c r="F348" i="12"/>
  <c r="F347" i="12"/>
  <c r="F346" i="12"/>
  <c r="F345" i="12"/>
  <c r="F344" i="12"/>
  <c r="F343" i="12"/>
  <c r="F342" i="12"/>
  <c r="F341" i="12"/>
  <c r="F340" i="12"/>
  <c r="F339" i="12"/>
  <c r="F338" i="12"/>
  <c r="F337" i="12"/>
  <c r="F336" i="12"/>
  <c r="F335" i="12"/>
  <c r="F334" i="12"/>
  <c r="F333" i="12"/>
  <c r="F332" i="12"/>
  <c r="F331" i="12"/>
  <c r="F330" i="12"/>
  <c r="F329" i="12"/>
  <c r="F328" i="12"/>
  <c r="F327" i="12"/>
  <c r="F326" i="12"/>
  <c r="F325" i="12"/>
  <c r="F324" i="12"/>
  <c r="F323" i="12"/>
  <c r="F322" i="12"/>
  <c r="F321" i="12"/>
  <c r="F320" i="12"/>
  <c r="F319" i="12"/>
  <c r="F318" i="12"/>
  <c r="F317" i="12"/>
  <c r="F316" i="12"/>
  <c r="F315" i="12"/>
  <c r="F314" i="12"/>
  <c r="F313" i="12"/>
  <c r="F312" i="12"/>
  <c r="F311" i="12"/>
  <c r="F310" i="12"/>
  <c r="F309" i="12"/>
  <c r="F308" i="12"/>
  <c r="F307" i="12"/>
  <c r="F306" i="12"/>
  <c r="F305" i="12"/>
  <c r="F304" i="12"/>
  <c r="F303" i="12"/>
  <c r="F302" i="12"/>
  <c r="F301" i="12"/>
  <c r="F300" i="12"/>
  <c r="F299" i="12"/>
  <c r="F298" i="12"/>
  <c r="F297" i="12"/>
  <c r="F296" i="12"/>
  <c r="F295" i="12"/>
  <c r="F294" i="12"/>
  <c r="F293" i="12"/>
  <c r="F292" i="12"/>
  <c r="F291" i="12"/>
  <c r="F290" i="12"/>
  <c r="F289" i="12"/>
  <c r="F288" i="12"/>
  <c r="F287" i="12"/>
  <c r="F286" i="12"/>
  <c r="F285" i="12"/>
  <c r="F284" i="12"/>
  <c r="F283" i="12"/>
  <c r="F282" i="12"/>
  <c r="F281" i="12"/>
  <c r="F280" i="12"/>
  <c r="F279" i="12"/>
  <c r="F278" i="12"/>
  <c r="F277" i="12"/>
  <c r="F276" i="12"/>
  <c r="F275" i="12"/>
  <c r="F274" i="12"/>
  <c r="F273" i="12"/>
  <c r="F272" i="12"/>
  <c r="F271" i="12"/>
  <c r="F270" i="12"/>
  <c r="F269" i="12"/>
  <c r="F268" i="12"/>
  <c r="F267" i="12"/>
  <c r="F266" i="12"/>
  <c r="F265" i="12"/>
  <c r="F264" i="12"/>
  <c r="F263" i="12"/>
  <c r="F262" i="12"/>
  <c r="F261" i="12"/>
  <c r="F260" i="12"/>
  <c r="F259" i="12"/>
  <c r="F258" i="12"/>
  <c r="F257" i="12"/>
  <c r="F256" i="12"/>
  <c r="F255" i="12"/>
  <c r="F254" i="12"/>
  <c r="F253" i="12"/>
  <c r="F252" i="12"/>
  <c r="F251" i="12"/>
  <c r="F250" i="12"/>
  <c r="F249" i="12"/>
  <c r="F248" i="12"/>
  <c r="F247" i="12"/>
  <c r="F246" i="12"/>
  <c r="F245" i="12"/>
  <c r="F244" i="12"/>
  <c r="F243" i="12"/>
  <c r="F242" i="12"/>
  <c r="F241" i="12"/>
  <c r="F240" i="12"/>
  <c r="F239" i="12"/>
  <c r="F238" i="12"/>
  <c r="F237" i="12"/>
  <c r="F236" i="12"/>
  <c r="F235" i="12"/>
  <c r="F234" i="12"/>
  <c r="F233" i="12"/>
  <c r="F232" i="12"/>
  <c r="F231" i="12"/>
  <c r="F230" i="12"/>
  <c r="F229" i="12"/>
  <c r="F228" i="12"/>
  <c r="F227" i="12"/>
  <c r="F226" i="12"/>
  <c r="F225" i="12"/>
  <c r="F224" i="12"/>
  <c r="F223" i="12"/>
  <c r="F222" i="12"/>
  <c r="F221" i="12"/>
  <c r="F220" i="12"/>
  <c r="F219" i="12"/>
  <c r="F218" i="12"/>
  <c r="F217" i="12"/>
  <c r="F216" i="12"/>
  <c r="F215" i="12"/>
  <c r="F214" i="12"/>
  <c r="F213" i="12"/>
  <c r="F212" i="12"/>
  <c r="F211" i="12"/>
  <c r="F210" i="12"/>
  <c r="F209" i="12"/>
  <c r="F208" i="12"/>
  <c r="F207" i="12"/>
  <c r="F206" i="12"/>
  <c r="F205" i="12"/>
  <c r="F204" i="12"/>
  <c r="F203" i="12"/>
  <c r="F202" i="12"/>
  <c r="F201" i="12"/>
  <c r="F200" i="12"/>
  <c r="F199" i="12"/>
  <c r="F198" i="12"/>
  <c r="F197" i="12"/>
  <c r="F196" i="12"/>
  <c r="F195" i="12"/>
  <c r="F194" i="12"/>
  <c r="F193" i="12"/>
  <c r="F192" i="12"/>
  <c r="F191" i="12"/>
  <c r="F190" i="12"/>
  <c r="F189" i="12"/>
  <c r="F188" i="12"/>
  <c r="F187" i="12"/>
  <c r="F186" i="12"/>
  <c r="F185" i="12"/>
  <c r="F184" i="12"/>
  <c r="F183" i="12"/>
  <c r="F182" i="12"/>
  <c r="F181" i="12"/>
  <c r="F180" i="12"/>
  <c r="F179" i="12"/>
  <c r="F178" i="12"/>
  <c r="F177" i="12"/>
  <c r="F176" i="12"/>
  <c r="F175" i="12"/>
  <c r="F174" i="12"/>
  <c r="F173" i="12"/>
  <c r="F172" i="12"/>
  <c r="F171" i="12"/>
  <c r="F170" i="12"/>
  <c r="F169" i="12"/>
  <c r="F168" i="12"/>
  <c r="F167" i="12"/>
  <c r="F166" i="12"/>
  <c r="F165" i="12"/>
  <c r="F164" i="12"/>
  <c r="F163" i="12"/>
  <c r="F162" i="12"/>
  <c r="F161" i="12"/>
  <c r="F160" i="12"/>
  <c r="F159" i="12"/>
  <c r="F158" i="12"/>
  <c r="F157" i="12"/>
  <c r="F156" i="12"/>
  <c r="F155" i="12"/>
  <c r="F154" i="12"/>
  <c r="F153" i="12"/>
  <c r="F152" i="12"/>
  <c r="F151" i="12"/>
  <c r="F150" i="12"/>
  <c r="F149" i="12"/>
  <c r="F148" i="12"/>
  <c r="F147" i="12"/>
  <c r="F146" i="12"/>
  <c r="F145" i="12"/>
  <c r="F144" i="12"/>
  <c r="F143" i="12"/>
  <c r="F142" i="12"/>
  <c r="F141" i="12"/>
  <c r="F140" i="12"/>
  <c r="F139" i="12"/>
  <c r="F138" i="12"/>
  <c r="F137" i="12"/>
  <c r="F136" i="12"/>
  <c r="F135" i="12"/>
  <c r="F134" i="12"/>
  <c r="F133" i="12"/>
  <c r="F132" i="12"/>
  <c r="F131" i="12"/>
  <c r="F130" i="12"/>
  <c r="F129" i="12"/>
  <c r="F128" i="12"/>
  <c r="F127" i="12"/>
  <c r="F126" i="12"/>
  <c r="F125" i="12"/>
  <c r="F124" i="12"/>
  <c r="F123" i="12"/>
  <c r="F122" i="12"/>
  <c r="F121" i="12"/>
  <c r="F120" i="12"/>
  <c r="F119" i="12"/>
  <c r="F118" i="12"/>
  <c r="F117" i="12"/>
  <c r="F116" i="12"/>
  <c r="F115" i="12"/>
  <c r="F114" i="12"/>
  <c r="F113" i="12"/>
  <c r="F112" i="12"/>
  <c r="F111" i="12"/>
  <c r="F110" i="12"/>
  <c r="F109" i="12"/>
  <c r="F108" i="12"/>
  <c r="F107" i="12"/>
  <c r="F106" i="12"/>
  <c r="F105" i="12"/>
  <c r="F104" i="12"/>
  <c r="F103" i="12"/>
  <c r="F102" i="12"/>
  <c r="F101" i="12"/>
  <c r="F100" i="12"/>
  <c r="F99" i="12"/>
  <c r="F98" i="12"/>
  <c r="F97" i="12"/>
  <c r="F96" i="12"/>
  <c r="F95" i="12"/>
  <c r="F94" i="12"/>
  <c r="F93" i="12"/>
  <c r="F92" i="12"/>
  <c r="F91" i="12"/>
  <c r="F90" i="12"/>
  <c r="F89" i="12"/>
  <c r="F88" i="12"/>
  <c r="F87" i="12"/>
  <c r="F86" i="12"/>
  <c r="F85" i="12"/>
  <c r="F84" i="12"/>
  <c r="F83" i="12"/>
  <c r="F82" i="12"/>
  <c r="F81" i="12"/>
  <c r="F80" i="12"/>
  <c r="F79" i="12"/>
  <c r="F78" i="12"/>
  <c r="F77" i="12"/>
  <c r="F76" i="12"/>
  <c r="F75" i="12"/>
  <c r="F74" i="12"/>
  <c r="F73" i="12"/>
  <c r="F72" i="12"/>
  <c r="F71" i="12"/>
  <c r="F70" i="12"/>
  <c r="F69" i="12"/>
  <c r="F68" i="12"/>
  <c r="F67" i="12"/>
  <c r="F66" i="12"/>
  <c r="F65" i="12"/>
  <c r="F64" i="12"/>
  <c r="F63" i="12"/>
  <c r="F62" i="12"/>
  <c r="F61" i="12"/>
  <c r="F60" i="12"/>
  <c r="F59" i="12"/>
  <c r="F58" i="12"/>
  <c r="F57" i="12"/>
  <c r="F56" i="12"/>
  <c r="F55" i="12"/>
  <c r="F54" i="12"/>
  <c r="F53" i="12"/>
  <c r="F52" i="12"/>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16" i="12"/>
  <c r="F15" i="12"/>
  <c r="F14" i="12"/>
  <c r="F13" i="12"/>
  <c r="F12" i="12"/>
  <c r="F11" i="12"/>
  <c r="F10" i="12"/>
  <c r="F9" i="12"/>
  <c r="F8" i="12"/>
  <c r="F7" i="12"/>
  <c r="F6" i="12"/>
  <c r="F5" i="12"/>
  <c r="F4" i="12"/>
  <c r="F3" i="12"/>
  <c r="F2" i="12"/>
  <c r="Q684" i="3" l="1"/>
  <c r="Q683" i="3"/>
  <c r="Q682" i="3"/>
  <c r="Q681" i="3"/>
  <c r="Q680" i="3"/>
  <c r="Q679" i="3"/>
  <c r="Q678" i="3"/>
  <c r="Q677" i="3"/>
  <c r="Q676" i="3"/>
  <c r="Q675" i="3"/>
  <c r="Q674" i="3"/>
  <c r="Q673" i="3"/>
  <c r="Q672" i="3"/>
  <c r="Q671" i="3"/>
  <c r="Q670" i="3"/>
  <c r="Q669" i="3"/>
  <c r="Q668" i="3"/>
  <c r="Q667" i="3"/>
  <c r="Q666" i="3"/>
  <c r="Q665" i="3"/>
  <c r="Q664" i="3"/>
  <c r="Q663" i="3"/>
  <c r="Q662" i="3"/>
  <c r="Q661" i="3"/>
  <c r="Q660" i="3"/>
  <c r="Q659" i="3"/>
  <c r="Q658" i="3"/>
  <c r="Q657" i="3"/>
  <c r="Q656" i="3"/>
  <c r="Q655" i="3"/>
  <c r="Q653" i="3"/>
  <c r="Q651" i="3"/>
  <c r="Q650" i="3"/>
  <c r="Q649" i="3"/>
  <c r="Q648" i="3"/>
  <c r="Q647" i="3"/>
  <c r="Q646" i="3"/>
  <c r="Q645" i="3"/>
  <c r="Q644" i="3"/>
  <c r="Q642" i="3"/>
  <c r="Q641" i="3"/>
  <c r="Q640" i="3"/>
  <c r="Q639" i="3"/>
  <c r="Q638" i="3"/>
  <c r="Q637" i="3"/>
  <c r="Q635" i="3"/>
  <c r="Q634" i="3"/>
  <c r="Q632" i="3"/>
  <c r="Q631" i="3"/>
  <c r="Q629" i="3"/>
  <c r="Q628" i="3"/>
  <c r="Q627" i="3"/>
  <c r="Q626" i="3"/>
  <c r="Q625" i="3"/>
  <c r="Q624" i="3"/>
  <c r="Q623" i="3"/>
  <c r="Q622" i="3"/>
  <c r="Q621" i="3"/>
  <c r="Q620" i="3"/>
  <c r="Q619" i="3"/>
  <c r="Q618" i="3"/>
  <c r="Q617" i="3"/>
  <c r="Q616" i="3"/>
  <c r="Q615" i="3"/>
  <c r="Q614" i="3"/>
  <c r="Q613" i="3"/>
  <c r="Q612" i="3"/>
  <c r="Q611" i="3"/>
  <c r="Q610" i="3"/>
  <c r="Q609" i="3"/>
  <c r="Q608" i="3"/>
  <c r="Q607" i="3"/>
  <c r="Q606" i="3"/>
  <c r="Q605" i="3"/>
  <c r="Q604" i="3"/>
  <c r="Q603" i="3"/>
  <c r="Q602" i="3"/>
  <c r="Q601" i="3"/>
  <c r="Q600" i="3"/>
  <c r="Q599" i="3"/>
  <c r="Q598" i="3"/>
  <c r="Q597" i="3"/>
  <c r="Q596" i="3"/>
  <c r="Q595" i="3"/>
  <c r="Q594" i="3"/>
  <c r="Q593" i="3"/>
  <c r="Q592" i="3"/>
  <c r="Q591" i="3"/>
  <c r="Q590" i="3"/>
  <c r="Q589" i="3"/>
  <c r="Q588" i="3"/>
  <c r="Q587" i="3"/>
  <c r="Q586" i="3"/>
  <c r="Q585" i="3"/>
  <c r="Q584" i="3"/>
  <c r="Q583" i="3"/>
  <c r="Q582" i="3"/>
  <c r="Q581" i="3"/>
  <c r="Q580" i="3"/>
  <c r="Q579" i="3"/>
  <c r="Q577" i="3"/>
  <c r="Q576" i="3"/>
  <c r="Q575" i="3"/>
  <c r="Q574" i="3"/>
  <c r="Q573" i="3"/>
  <c r="Q572" i="3"/>
  <c r="Q571" i="3"/>
  <c r="Q570" i="3"/>
  <c r="Q569" i="3"/>
  <c r="Q568" i="3"/>
  <c r="Q567" i="3"/>
  <c r="Q566" i="3"/>
  <c r="Q565" i="3"/>
  <c r="Q564" i="3"/>
  <c r="Q563" i="3"/>
  <c r="Q562" i="3"/>
  <c r="Q561" i="3"/>
  <c r="Q560" i="3"/>
  <c r="Q559" i="3"/>
  <c r="Q558" i="3"/>
  <c r="Q557" i="3"/>
  <c r="Q556" i="3"/>
  <c r="Q555" i="3"/>
  <c r="Q554" i="3"/>
  <c r="Q553" i="3"/>
  <c r="Q552" i="3"/>
  <c r="Q551" i="3"/>
  <c r="Q550" i="3"/>
  <c r="Q549" i="3"/>
  <c r="Q548" i="3"/>
  <c r="Q547" i="3"/>
  <c r="Q546" i="3"/>
  <c r="Q545" i="3"/>
  <c r="Q544" i="3"/>
  <c r="Q543" i="3"/>
  <c r="Q542" i="3"/>
  <c r="Q541" i="3"/>
  <c r="Q540" i="3"/>
  <c r="Q539" i="3"/>
  <c r="Q538" i="3"/>
  <c r="Q537" i="3"/>
  <c r="Q536" i="3"/>
  <c r="Q535" i="3"/>
  <c r="Q534" i="3"/>
  <c r="Q533" i="3"/>
  <c r="Q532" i="3"/>
  <c r="Q531" i="3"/>
  <c r="Q530" i="3"/>
  <c r="Q529" i="3"/>
  <c r="Q528" i="3"/>
  <c r="Q527" i="3"/>
  <c r="Q526" i="3"/>
  <c r="Q525" i="3"/>
  <c r="Q524" i="3"/>
  <c r="Q523" i="3"/>
  <c r="Q522" i="3"/>
  <c r="Q521" i="3"/>
  <c r="Q520" i="3"/>
  <c r="Q519" i="3"/>
  <c r="Q518" i="3"/>
  <c r="Q517" i="3"/>
  <c r="Q516" i="3"/>
  <c r="Q515" i="3"/>
  <c r="Q514" i="3"/>
  <c r="Q513" i="3"/>
  <c r="Q512" i="3"/>
  <c r="Q511" i="3"/>
  <c r="Q510" i="3"/>
  <c r="Q509" i="3"/>
  <c r="Q508" i="3"/>
  <c r="Q507" i="3"/>
  <c r="Q506" i="3"/>
  <c r="Q505" i="3"/>
  <c r="Q504" i="3"/>
  <c r="Q503" i="3"/>
  <c r="Q502" i="3"/>
  <c r="Q501" i="3"/>
  <c r="Q500" i="3"/>
  <c r="Q499" i="3"/>
  <c r="Q498" i="3"/>
  <c r="Q497" i="3"/>
  <c r="Q496" i="3"/>
  <c r="Q495" i="3"/>
  <c r="Q494" i="3"/>
  <c r="Q493" i="3"/>
  <c r="Q492" i="3"/>
  <c r="Q491" i="3"/>
  <c r="Q490" i="3"/>
  <c r="Q489" i="3"/>
  <c r="Q488" i="3"/>
  <c r="Q487" i="3"/>
  <c r="Q486" i="3"/>
  <c r="Q485" i="3"/>
  <c r="Q484" i="3"/>
  <c r="Q483" i="3"/>
  <c r="Q482" i="3"/>
  <c r="Q481" i="3"/>
  <c r="Q480" i="3"/>
  <c r="Q479" i="3"/>
  <c r="Q478" i="3"/>
  <c r="Q477" i="3"/>
  <c r="Q476" i="3"/>
  <c r="Q475" i="3"/>
  <c r="Q474" i="3"/>
  <c r="Q473" i="3"/>
  <c r="Q472" i="3"/>
  <c r="Q471" i="3"/>
  <c r="Q470" i="3"/>
  <c r="Q469" i="3"/>
  <c r="Q468" i="3"/>
  <c r="Q467" i="3"/>
  <c r="Q466" i="3"/>
  <c r="Q465" i="3"/>
  <c r="Q464" i="3"/>
  <c r="Q463" i="3"/>
  <c r="Q462" i="3"/>
  <c r="Q461" i="3"/>
  <c r="Q460" i="3"/>
  <c r="Q459" i="3"/>
  <c r="Q458" i="3"/>
  <c r="Q457" i="3"/>
  <c r="Q456" i="3"/>
  <c r="Q455" i="3"/>
  <c r="Q454" i="3"/>
  <c r="Q453" i="3"/>
  <c r="Q452" i="3"/>
  <c r="Q451" i="3"/>
  <c r="Q450" i="3"/>
  <c r="Q449" i="3"/>
  <c r="Q448" i="3"/>
  <c r="Q447" i="3"/>
  <c r="Q446" i="3"/>
  <c r="Q445" i="3"/>
  <c r="Q444" i="3"/>
  <c r="Q443" i="3"/>
  <c r="Q442" i="3"/>
  <c r="Q441" i="3"/>
  <c r="Q440" i="3"/>
  <c r="Q439" i="3"/>
  <c r="Q438" i="3"/>
  <c r="Q437" i="3"/>
  <c r="Q436" i="3"/>
  <c r="Q435" i="3"/>
  <c r="Q434" i="3"/>
  <c r="Q433" i="3"/>
  <c r="Q432" i="3"/>
  <c r="Q431" i="3"/>
  <c r="Q430" i="3"/>
  <c r="Q429" i="3"/>
  <c r="Q428" i="3"/>
  <c r="Q427" i="3"/>
  <c r="Q426" i="3"/>
  <c r="Q425" i="3"/>
  <c r="Q424" i="3"/>
  <c r="Q423" i="3"/>
  <c r="Q422" i="3"/>
  <c r="Q421" i="3"/>
  <c r="Q420" i="3"/>
  <c r="Q418" i="3"/>
  <c r="Q417" i="3"/>
  <c r="Q416" i="3"/>
  <c r="Q415" i="3"/>
  <c r="Q414" i="3"/>
  <c r="Q413" i="3"/>
  <c r="Q412" i="3"/>
  <c r="Q411" i="3"/>
  <c r="Q409" i="3"/>
  <c r="Q408" i="3"/>
  <c r="Q407" i="3"/>
  <c r="Q406" i="3"/>
  <c r="Q405" i="3"/>
  <c r="Q404" i="3"/>
  <c r="Q402" i="3"/>
  <c r="Q401" i="3"/>
  <c r="Q400" i="3"/>
  <c r="Q399" i="3"/>
  <c r="Q398" i="3"/>
  <c r="Q397" i="3"/>
  <c r="Q395" i="3"/>
  <c r="Q394" i="3"/>
  <c r="Q393" i="3"/>
  <c r="Q392" i="3"/>
  <c r="Q390" i="3"/>
  <c r="Q389" i="3"/>
  <c r="Q388" i="3"/>
  <c r="Q386" i="3"/>
  <c r="Q385" i="3"/>
  <c r="Q384" i="3"/>
  <c r="Q382" i="3"/>
  <c r="Q381" i="3"/>
  <c r="Q380" i="3"/>
  <c r="Q378" i="3"/>
  <c r="Q377" i="3"/>
  <c r="D377" i="3"/>
  <c r="D382" i="3" s="1"/>
  <c r="D386" i="3" s="1"/>
  <c r="D390" i="3" s="1"/>
  <c r="D394" i="3" s="1"/>
  <c r="D399" i="3" s="1"/>
  <c r="D406" i="3" s="1"/>
  <c r="D413" i="3" s="1"/>
  <c r="D422" i="3" s="1"/>
  <c r="Q376" i="3"/>
  <c r="D376" i="3"/>
  <c r="D381" i="3" s="1"/>
  <c r="D385" i="3" s="1"/>
  <c r="D389" i="3" s="1"/>
  <c r="D393" i="3" s="1"/>
  <c r="D398" i="3" s="1"/>
  <c r="D405" i="3" s="1"/>
  <c r="D412" i="3" s="1"/>
  <c r="D421" i="3" s="1"/>
  <c r="Q375" i="3"/>
  <c r="D375" i="3"/>
  <c r="D380" i="3" s="1"/>
  <c r="D384" i="3" s="1"/>
  <c r="D388" i="3" s="1"/>
  <c r="D392" i="3" s="1"/>
  <c r="D397" i="3" s="1"/>
  <c r="Q373" i="3"/>
  <c r="Q372" i="3"/>
  <c r="Q371" i="3"/>
  <c r="A7" i="11"/>
  <c r="A6" i="11"/>
  <c r="AB418" i="3" s="1"/>
  <c r="C7" i="11"/>
  <c r="C6" i="11"/>
  <c r="C15" i="10"/>
  <c r="C14" i="10"/>
  <c r="C13" i="10"/>
  <c r="C12" i="10"/>
  <c r="C11" i="10"/>
  <c r="C10" i="10"/>
  <c r="C9" i="10"/>
  <c r="C8" i="10"/>
  <c r="C7" i="10"/>
  <c r="A15" i="10"/>
  <c r="A14" i="10"/>
  <c r="A13" i="10"/>
  <c r="A12" i="10"/>
  <c r="A11" i="10"/>
  <c r="A10" i="10"/>
  <c r="A9" i="10"/>
  <c r="A8" i="10"/>
  <c r="A7" i="10"/>
  <c r="A6" i="10"/>
  <c r="Y647" i="3" s="1"/>
  <c r="C6" i="10"/>
  <c r="Q368" i="3"/>
  <c r="Q367" i="3"/>
  <c r="Q366" i="3"/>
  <c r="Q365" i="3"/>
  <c r="Q364" i="3"/>
  <c r="Q363" i="3"/>
  <c r="Q362" i="3"/>
  <c r="Q361" i="3"/>
  <c r="Q360" i="3"/>
  <c r="Q359" i="3"/>
  <c r="Q358" i="3"/>
  <c r="Q356" i="3"/>
  <c r="Q355" i="3"/>
  <c r="Q354" i="3"/>
  <c r="Q353" i="3"/>
  <c r="Q352" i="3"/>
  <c r="Q351" i="3"/>
  <c r="Q349" i="3"/>
  <c r="Q348" i="3"/>
  <c r="Q346" i="3"/>
  <c r="Q345" i="3"/>
  <c r="Q344" i="3"/>
  <c r="Q343" i="3"/>
  <c r="Q342" i="3"/>
  <c r="Q341" i="3"/>
  <c r="Q340" i="3"/>
  <c r="Q339" i="3"/>
  <c r="Q337" i="3"/>
  <c r="Q336" i="3"/>
  <c r="Q335" i="3"/>
  <c r="Q334" i="3"/>
  <c r="Q332" i="3"/>
  <c r="D332" i="3"/>
  <c r="D336" i="3" s="1"/>
  <c r="Q331" i="3"/>
  <c r="D331" i="3"/>
  <c r="D335" i="3" s="1"/>
  <c r="Q330" i="3"/>
  <c r="D330" i="3"/>
  <c r="D334" i="3" s="1"/>
  <c r="Q328" i="3"/>
  <c r="Q327" i="3"/>
  <c r="Q326" i="3"/>
  <c r="Q324" i="3"/>
  <c r="Q323" i="3"/>
  <c r="D323" i="3"/>
  <c r="Q322" i="3"/>
  <c r="D322" i="3"/>
  <c r="Q321" i="3"/>
  <c r="D321" i="3"/>
  <c r="V685" i="3"/>
  <c r="Q319" i="3"/>
  <c r="Q318" i="3"/>
  <c r="Q317" i="3"/>
  <c r="U685" i="3"/>
  <c r="C170" i="9"/>
  <c r="C169" i="9"/>
  <c r="C168" i="9"/>
  <c r="C167" i="9"/>
  <c r="C166" i="9"/>
  <c r="C165" i="9"/>
  <c r="C164" i="9"/>
  <c r="C163" i="9"/>
  <c r="C162" i="9"/>
  <c r="C161" i="9"/>
  <c r="C160" i="9"/>
  <c r="C159" i="9"/>
  <c r="C158" i="9"/>
  <c r="C157" i="9"/>
  <c r="C156" i="9"/>
  <c r="C155" i="9"/>
  <c r="C154" i="9"/>
  <c r="C153" i="9"/>
  <c r="C152" i="9"/>
  <c r="C151" i="9"/>
  <c r="C150" i="9"/>
  <c r="C149" i="9"/>
  <c r="C148" i="9"/>
  <c r="C147" i="9"/>
  <c r="C146" i="9"/>
  <c r="C145" i="9"/>
  <c r="C144" i="9"/>
  <c r="C143" i="9"/>
  <c r="C142" i="9"/>
  <c r="C141" i="9"/>
  <c r="C140" i="9"/>
  <c r="C139" i="9"/>
  <c r="C138" i="9"/>
  <c r="C137" i="9"/>
  <c r="C136" i="9"/>
  <c r="C135" i="9"/>
  <c r="C134" i="9"/>
  <c r="C133" i="9"/>
  <c r="C132" i="9"/>
  <c r="C131" i="9"/>
  <c r="C130" i="9"/>
  <c r="C129" i="9"/>
  <c r="C128" i="9"/>
  <c r="C127" i="9"/>
  <c r="C126" i="9"/>
  <c r="C125" i="9"/>
  <c r="C124" i="9"/>
  <c r="C123" i="9"/>
  <c r="C122" i="9"/>
  <c r="C121" i="9"/>
  <c r="C120" i="9"/>
  <c r="C119" i="9"/>
  <c r="C118" i="9"/>
  <c r="C117" i="9"/>
  <c r="C116" i="9"/>
  <c r="C115" i="9"/>
  <c r="C114" i="9"/>
  <c r="C113" i="9"/>
  <c r="C112" i="9"/>
  <c r="C111" i="9"/>
  <c r="C110" i="9"/>
  <c r="C109" i="9"/>
  <c r="C108" i="9"/>
  <c r="C107" i="9"/>
  <c r="C106" i="9"/>
  <c r="C105" i="9"/>
  <c r="C104" i="9"/>
  <c r="C103" i="9"/>
  <c r="C102" i="9"/>
  <c r="C101" i="9"/>
  <c r="C100" i="9"/>
  <c r="C99" i="9"/>
  <c r="C98" i="9"/>
  <c r="C97" i="9"/>
  <c r="C96" i="9"/>
  <c r="C95" i="9"/>
  <c r="C94" i="9"/>
  <c r="C93" i="9"/>
  <c r="C92" i="9"/>
  <c r="C91" i="9"/>
  <c r="C90" i="9"/>
  <c r="C89" i="9"/>
  <c r="C88" i="9"/>
  <c r="C87" i="9"/>
  <c r="C86" i="9"/>
  <c r="C85" i="9"/>
  <c r="C84" i="9"/>
  <c r="C83" i="9"/>
  <c r="C82" i="9"/>
  <c r="C81" i="9"/>
  <c r="C80" i="9"/>
  <c r="C79" i="9"/>
  <c r="C78" i="9"/>
  <c r="C77" i="9"/>
  <c r="C76" i="9"/>
  <c r="C75" i="9"/>
  <c r="C74" i="9"/>
  <c r="C73" i="9"/>
  <c r="C72" i="9"/>
  <c r="C71" i="9"/>
  <c r="C70" i="9"/>
  <c r="C69" i="9"/>
  <c r="C68" i="9"/>
  <c r="C67" i="9"/>
  <c r="C66" i="9"/>
  <c r="C65" i="9"/>
  <c r="C64" i="9"/>
  <c r="C63" i="9"/>
  <c r="C62" i="9"/>
  <c r="C61" i="9"/>
  <c r="C60" i="9"/>
  <c r="C59" i="9"/>
  <c r="C58" i="9"/>
  <c r="C57" i="9"/>
  <c r="C56" i="9"/>
  <c r="C55" i="9"/>
  <c r="C54" i="9"/>
  <c r="C53" i="9"/>
  <c r="C52" i="9"/>
  <c r="C51" i="9"/>
  <c r="C50" i="9"/>
  <c r="C49" i="9"/>
  <c r="C48" i="9"/>
  <c r="C47" i="9"/>
  <c r="C46" i="9"/>
  <c r="C45" i="9"/>
  <c r="C44" i="9"/>
  <c r="C43" i="9"/>
  <c r="C42" i="9"/>
  <c r="C41" i="9"/>
  <c r="C40" i="9"/>
  <c r="C39" i="9"/>
  <c r="C38" i="9"/>
  <c r="C37" i="9"/>
  <c r="C36" i="9"/>
  <c r="C35" i="9"/>
  <c r="C34" i="9"/>
  <c r="C33" i="9"/>
  <c r="C32" i="9"/>
  <c r="C31" i="9"/>
  <c r="C30" i="9"/>
  <c r="C29" i="9"/>
  <c r="C28" i="9"/>
  <c r="C27" i="9"/>
  <c r="C26" i="9"/>
  <c r="C25" i="9"/>
  <c r="C24" i="9"/>
  <c r="C23" i="9"/>
  <c r="C22" i="9"/>
  <c r="C21" i="9"/>
  <c r="C20" i="9"/>
  <c r="C19" i="9"/>
  <c r="C18" i="9"/>
  <c r="C17" i="9"/>
  <c r="C16" i="9"/>
  <c r="C15" i="9"/>
  <c r="C14" i="9"/>
  <c r="C13" i="9"/>
  <c r="C12" i="9"/>
  <c r="C11" i="9"/>
  <c r="C10" i="9"/>
  <c r="C9" i="9"/>
  <c r="C8" i="9"/>
  <c r="C7" i="9"/>
  <c r="Q314" i="3"/>
  <c r="Q313" i="3"/>
  <c r="Q312" i="3"/>
  <c r="Q311" i="3"/>
  <c r="Q310" i="3"/>
  <c r="Q309" i="3"/>
  <c r="Q308" i="3"/>
  <c r="Q307" i="3"/>
  <c r="Q306" i="3"/>
  <c r="Q305" i="3"/>
  <c r="Q304" i="3"/>
  <c r="Q303" i="3"/>
  <c r="Q302" i="3"/>
  <c r="Q301" i="3"/>
  <c r="Q300" i="3"/>
  <c r="Q299" i="3"/>
  <c r="Q298" i="3"/>
  <c r="Q297" i="3"/>
  <c r="Q296" i="3"/>
  <c r="Q295" i="3"/>
  <c r="Q294" i="3"/>
  <c r="Q293" i="3"/>
  <c r="Q292" i="3"/>
  <c r="Q291" i="3"/>
  <c r="Q290" i="3"/>
  <c r="Q289" i="3"/>
  <c r="Q288" i="3"/>
  <c r="Q287" i="3"/>
  <c r="Q286" i="3"/>
  <c r="Q285" i="3"/>
  <c r="Q283" i="3"/>
  <c r="Q281" i="3"/>
  <c r="Q280" i="3"/>
  <c r="Q279" i="3"/>
  <c r="Q278" i="3"/>
  <c r="Q277" i="3"/>
  <c r="Q276" i="3"/>
  <c r="Q275" i="3"/>
  <c r="Q274" i="3"/>
  <c r="Q272" i="3"/>
  <c r="Q271" i="3"/>
  <c r="Q270" i="3"/>
  <c r="Q269" i="3"/>
  <c r="Q268" i="3"/>
  <c r="Q267" i="3"/>
  <c r="Q265" i="3"/>
  <c r="Q264" i="3"/>
  <c r="Q262" i="3"/>
  <c r="Q261" i="3"/>
  <c r="Q259" i="3"/>
  <c r="Q258" i="3"/>
  <c r="Q257" i="3"/>
  <c r="Q256" i="3"/>
  <c r="Q255" i="3"/>
  <c r="Q254" i="3"/>
  <c r="Q253" i="3"/>
  <c r="Q252" i="3"/>
  <c r="Q251" i="3"/>
  <c r="Q250" i="3"/>
  <c r="Q249" i="3"/>
  <c r="Q248" i="3"/>
  <c r="Q247" i="3"/>
  <c r="Q246" i="3"/>
  <c r="Q245" i="3"/>
  <c r="Q244" i="3"/>
  <c r="Q243" i="3"/>
  <c r="Q242" i="3"/>
  <c r="Q241" i="3"/>
  <c r="Q240" i="3"/>
  <c r="Q239" i="3"/>
  <c r="Q238" i="3"/>
  <c r="Q237" i="3"/>
  <c r="Q236" i="3"/>
  <c r="Q235" i="3"/>
  <c r="Q234" i="3"/>
  <c r="Q233" i="3"/>
  <c r="Q232" i="3"/>
  <c r="Q231" i="3"/>
  <c r="Q230" i="3"/>
  <c r="Q229" i="3"/>
  <c r="Q228" i="3"/>
  <c r="Q227" i="3"/>
  <c r="Q226" i="3"/>
  <c r="Q225" i="3"/>
  <c r="Q224" i="3"/>
  <c r="Q223" i="3"/>
  <c r="Q222" i="3"/>
  <c r="Q221" i="3"/>
  <c r="Q220" i="3"/>
  <c r="Q219" i="3"/>
  <c r="Q218" i="3"/>
  <c r="Q217" i="3"/>
  <c r="Q216" i="3"/>
  <c r="Q215" i="3"/>
  <c r="Q214" i="3"/>
  <c r="Q213" i="3"/>
  <c r="Q212" i="3"/>
  <c r="Q211" i="3"/>
  <c r="Q210" i="3"/>
  <c r="Q209" i="3"/>
  <c r="Q207" i="3"/>
  <c r="Q206" i="3"/>
  <c r="Q205" i="3"/>
  <c r="Q204" i="3"/>
  <c r="Q203" i="3"/>
  <c r="Q202" i="3"/>
  <c r="Q201" i="3"/>
  <c r="Q200" i="3"/>
  <c r="Q199" i="3"/>
  <c r="Q198" i="3"/>
  <c r="Q197" i="3"/>
  <c r="Q196" i="3"/>
  <c r="Q195" i="3"/>
  <c r="Q194" i="3"/>
  <c r="Q193" i="3"/>
  <c r="Q192" i="3"/>
  <c r="Q191" i="3"/>
  <c r="Q190" i="3"/>
  <c r="Q189" i="3"/>
  <c r="Q188" i="3"/>
  <c r="Q187" i="3"/>
  <c r="Q186" i="3"/>
  <c r="Q185" i="3"/>
  <c r="Q184" i="3"/>
  <c r="Q183" i="3"/>
  <c r="Q182" i="3"/>
  <c r="Q181" i="3"/>
  <c r="Q180" i="3"/>
  <c r="Q179" i="3"/>
  <c r="Q178" i="3"/>
  <c r="Q177" i="3"/>
  <c r="Q176" i="3"/>
  <c r="Q175" i="3"/>
  <c r="Q174" i="3"/>
  <c r="Q173" i="3"/>
  <c r="Q172" i="3"/>
  <c r="Q171" i="3"/>
  <c r="Q170" i="3"/>
  <c r="Q169" i="3"/>
  <c r="Q168" i="3"/>
  <c r="Q167" i="3"/>
  <c r="Q166" i="3"/>
  <c r="Q165" i="3"/>
  <c r="Q164" i="3"/>
  <c r="Q163" i="3"/>
  <c r="Q162" i="3"/>
  <c r="Q161" i="3"/>
  <c r="Q160" i="3"/>
  <c r="Q159" i="3"/>
  <c r="Q158" i="3"/>
  <c r="Q157" i="3"/>
  <c r="Q156" i="3"/>
  <c r="Q155" i="3"/>
  <c r="Q154" i="3"/>
  <c r="Q153" i="3"/>
  <c r="Q152" i="3"/>
  <c r="Q151" i="3"/>
  <c r="Q150" i="3"/>
  <c r="Q149" i="3"/>
  <c r="Q148" i="3"/>
  <c r="Q147" i="3"/>
  <c r="Q146" i="3"/>
  <c r="Q145" i="3"/>
  <c r="Q144" i="3"/>
  <c r="Q143" i="3"/>
  <c r="Q142" i="3"/>
  <c r="Q141" i="3"/>
  <c r="Q140" i="3"/>
  <c r="Q139" i="3"/>
  <c r="Q138" i="3"/>
  <c r="Q137" i="3"/>
  <c r="Q136" i="3"/>
  <c r="Q135" i="3"/>
  <c r="Q134" i="3"/>
  <c r="Q133" i="3"/>
  <c r="Q132" i="3"/>
  <c r="Q131" i="3"/>
  <c r="Q130" i="3"/>
  <c r="Q129" i="3"/>
  <c r="Q128" i="3"/>
  <c r="Q127" i="3"/>
  <c r="Q126" i="3"/>
  <c r="Q125" i="3"/>
  <c r="Q124" i="3"/>
  <c r="Q123" i="3"/>
  <c r="Q122" i="3"/>
  <c r="Q121" i="3"/>
  <c r="Q120" i="3"/>
  <c r="Q119" i="3"/>
  <c r="Q118" i="3"/>
  <c r="Q117" i="3"/>
  <c r="Q116" i="3"/>
  <c r="Q115" i="3"/>
  <c r="Q114" i="3"/>
  <c r="Q113" i="3"/>
  <c r="Q112" i="3"/>
  <c r="Q111" i="3"/>
  <c r="Q110" i="3"/>
  <c r="Q109" i="3"/>
  <c r="Q108" i="3"/>
  <c r="Q107" i="3"/>
  <c r="Q106" i="3"/>
  <c r="Q105" i="3"/>
  <c r="Q104" i="3"/>
  <c r="Q103" i="3"/>
  <c r="Q102" i="3"/>
  <c r="Q101" i="3"/>
  <c r="Q100" i="3"/>
  <c r="Q99" i="3"/>
  <c r="Q98" i="3"/>
  <c r="Q97" i="3"/>
  <c r="Q96" i="3"/>
  <c r="Q95" i="3"/>
  <c r="Q94" i="3"/>
  <c r="Q93" i="3"/>
  <c r="Q92" i="3"/>
  <c r="Q91" i="3"/>
  <c r="Q90" i="3"/>
  <c r="Q89" i="3"/>
  <c r="Q88" i="3"/>
  <c r="Q87" i="3"/>
  <c r="Q86" i="3"/>
  <c r="Q85" i="3"/>
  <c r="Q84" i="3"/>
  <c r="Q83" i="3"/>
  <c r="Q82" i="3"/>
  <c r="Q81" i="3"/>
  <c r="Q80" i="3"/>
  <c r="Q79" i="3"/>
  <c r="Q78" i="3"/>
  <c r="Q77" i="3"/>
  <c r="Q76" i="3"/>
  <c r="Q75" i="3"/>
  <c r="Q74" i="3"/>
  <c r="Q73" i="3"/>
  <c r="Q72" i="3"/>
  <c r="Q71" i="3"/>
  <c r="Q70" i="3"/>
  <c r="Q69" i="3"/>
  <c r="Q68" i="3"/>
  <c r="Q67" i="3"/>
  <c r="Q66" i="3"/>
  <c r="Q65" i="3"/>
  <c r="Q64" i="3"/>
  <c r="Q63" i="3"/>
  <c r="Q62" i="3"/>
  <c r="Q61" i="3"/>
  <c r="Q60" i="3"/>
  <c r="Q59" i="3"/>
  <c r="Q58" i="3"/>
  <c r="Q57" i="3"/>
  <c r="Q56" i="3"/>
  <c r="Q55" i="3"/>
  <c r="Q54" i="3"/>
  <c r="Q53" i="3"/>
  <c r="Q52" i="3"/>
  <c r="Q51" i="3"/>
  <c r="Q50" i="3"/>
  <c r="Q48" i="3"/>
  <c r="Q47" i="3"/>
  <c r="Q46" i="3"/>
  <c r="D46" i="3"/>
  <c r="D55" i="3" s="1"/>
  <c r="Q45" i="3"/>
  <c r="D45" i="3"/>
  <c r="D54" i="3" s="1"/>
  <c r="Q44" i="3"/>
  <c r="D44" i="3"/>
  <c r="D53" i="3" s="1"/>
  <c r="Q43" i="3"/>
  <c r="D43" i="3"/>
  <c r="D52" i="3" s="1"/>
  <c r="Q42" i="3"/>
  <c r="D42" i="3"/>
  <c r="D51" i="3" s="1"/>
  <c r="D60" i="3" s="1"/>
  <c r="Q41" i="3"/>
  <c r="D41" i="3"/>
  <c r="D48" i="3" s="1"/>
  <c r="D57" i="3" s="1"/>
  <c r="Q32" i="3"/>
  <c r="Q31" i="3"/>
  <c r="Q30" i="3"/>
  <c r="Q29" i="3"/>
  <c r="Q28" i="3"/>
  <c r="Q27" i="3"/>
  <c r="Q25" i="3"/>
  <c r="Q24" i="3"/>
  <c r="Q23" i="3"/>
  <c r="Q22" i="3"/>
  <c r="D20" i="3"/>
  <c r="D24" i="3" s="1"/>
  <c r="D29" i="3" s="1"/>
  <c r="Q19" i="3"/>
  <c r="D19" i="3"/>
  <c r="D23" i="3" s="1"/>
  <c r="D28" i="3" s="1"/>
  <c r="Q18" i="3"/>
  <c r="D18" i="3"/>
  <c r="D22" i="3" s="1"/>
  <c r="D27" i="3" s="1"/>
  <c r="D32" i="3" s="1"/>
  <c r="Q16" i="3"/>
  <c r="Q15" i="3"/>
  <c r="Q14" i="3"/>
  <c r="C608" i="7"/>
  <c r="A608" i="7"/>
  <c r="C607" i="7"/>
  <c r="A607" i="7"/>
  <c r="C606" i="7"/>
  <c r="A606" i="7"/>
  <c r="C605" i="7"/>
  <c r="A605" i="7"/>
  <c r="C604" i="7"/>
  <c r="A604" i="7"/>
  <c r="C603" i="7"/>
  <c r="A603" i="7"/>
  <c r="C602" i="7"/>
  <c r="A602" i="7"/>
  <c r="C601" i="7"/>
  <c r="A601" i="7"/>
  <c r="C600" i="7"/>
  <c r="A600" i="7"/>
  <c r="C599" i="7"/>
  <c r="A599" i="7"/>
  <c r="C598" i="7"/>
  <c r="A598" i="7"/>
  <c r="C597" i="7"/>
  <c r="A597" i="7"/>
  <c r="C596" i="7"/>
  <c r="A596" i="7"/>
  <c r="C595" i="7"/>
  <c r="A595" i="7"/>
  <c r="C594" i="7"/>
  <c r="A594" i="7"/>
  <c r="C593" i="7"/>
  <c r="A593" i="7"/>
  <c r="C592" i="7"/>
  <c r="A592" i="7"/>
  <c r="C591" i="7"/>
  <c r="A591" i="7"/>
  <c r="C590" i="7"/>
  <c r="A590" i="7"/>
  <c r="C589" i="7"/>
  <c r="A589" i="7"/>
  <c r="C588" i="7"/>
  <c r="A588" i="7"/>
  <c r="C587" i="7"/>
  <c r="A587" i="7"/>
  <c r="C586" i="7"/>
  <c r="A586" i="7"/>
  <c r="C585" i="7"/>
  <c r="A585" i="7"/>
  <c r="C584" i="7"/>
  <c r="A584" i="7"/>
  <c r="C583" i="7"/>
  <c r="A583" i="7"/>
  <c r="C582" i="7"/>
  <c r="A582" i="7"/>
  <c r="C581" i="7"/>
  <c r="A581" i="7"/>
  <c r="C580" i="7"/>
  <c r="A580" i="7"/>
  <c r="C579" i="7"/>
  <c r="A579" i="7"/>
  <c r="C578" i="7"/>
  <c r="A578" i="7"/>
  <c r="C577" i="7"/>
  <c r="A577" i="7"/>
  <c r="C576" i="7"/>
  <c r="A576" i="7"/>
  <c r="C575" i="7"/>
  <c r="A575" i="7"/>
  <c r="C574" i="7"/>
  <c r="A574" i="7"/>
  <c r="C573" i="7"/>
  <c r="A573" i="7"/>
  <c r="C572" i="7"/>
  <c r="A572" i="7"/>
  <c r="C571" i="7"/>
  <c r="A571" i="7"/>
  <c r="A570" i="7"/>
  <c r="C569" i="7"/>
  <c r="A569" i="7"/>
  <c r="C568" i="7"/>
  <c r="A568" i="7"/>
  <c r="C567" i="7"/>
  <c r="C566" i="7"/>
  <c r="A566" i="7"/>
  <c r="C565" i="7"/>
  <c r="A565" i="7"/>
  <c r="C564" i="7"/>
  <c r="A564" i="7"/>
  <c r="C563" i="7"/>
  <c r="A563" i="7"/>
  <c r="A562" i="7"/>
  <c r="C561" i="7"/>
  <c r="A561" i="7"/>
  <c r="C560" i="7"/>
  <c r="A560" i="7"/>
  <c r="C559" i="7"/>
  <c r="A559" i="7"/>
  <c r="C558" i="7"/>
  <c r="A558" i="7"/>
  <c r="C557" i="7"/>
  <c r="A557" i="7"/>
  <c r="A556" i="7"/>
  <c r="C555" i="7"/>
  <c r="A555" i="7"/>
  <c r="C554" i="7"/>
  <c r="A554" i="7"/>
  <c r="C553" i="7"/>
  <c r="A553" i="7"/>
  <c r="C552" i="7"/>
  <c r="A552" i="7"/>
  <c r="A551" i="7"/>
  <c r="C550" i="7"/>
  <c r="A550" i="7"/>
  <c r="C549" i="7"/>
  <c r="A549" i="7"/>
  <c r="C548" i="7"/>
  <c r="C547" i="7"/>
  <c r="A547" i="7"/>
  <c r="C546" i="7"/>
  <c r="A546" i="7"/>
  <c r="C545" i="7"/>
  <c r="A545" i="7"/>
  <c r="C544" i="7"/>
  <c r="A544" i="7"/>
  <c r="C543" i="7"/>
  <c r="A543" i="7"/>
  <c r="C542" i="7"/>
  <c r="A542" i="7"/>
  <c r="C541" i="7"/>
  <c r="A541" i="7"/>
  <c r="C540" i="7"/>
  <c r="A540" i="7"/>
  <c r="C539" i="7"/>
  <c r="A539" i="7"/>
  <c r="C538" i="7"/>
  <c r="A538" i="7"/>
  <c r="C537" i="7"/>
  <c r="A537" i="7"/>
  <c r="C536" i="7"/>
  <c r="A536" i="7"/>
  <c r="C535" i="7"/>
  <c r="A535" i="7"/>
  <c r="C534" i="7"/>
  <c r="A534" i="7"/>
  <c r="C533" i="7"/>
  <c r="A533" i="7"/>
  <c r="C532" i="7"/>
  <c r="A532" i="7"/>
  <c r="C531" i="7"/>
  <c r="A531" i="7"/>
  <c r="C530" i="7"/>
  <c r="A530" i="7"/>
  <c r="C529" i="7"/>
  <c r="A529" i="7"/>
  <c r="C528" i="7"/>
  <c r="A528" i="7"/>
  <c r="C527" i="7"/>
  <c r="A527" i="7"/>
  <c r="C526" i="7"/>
  <c r="A526" i="7"/>
  <c r="C525" i="7"/>
  <c r="A525" i="7"/>
  <c r="C524" i="7"/>
  <c r="A524" i="7"/>
  <c r="C523" i="7"/>
  <c r="A523" i="7"/>
  <c r="C522" i="7"/>
  <c r="A522" i="7"/>
  <c r="C521" i="7"/>
  <c r="A521" i="7"/>
  <c r="C520" i="7"/>
  <c r="A520" i="7"/>
  <c r="C519" i="7"/>
  <c r="A519" i="7"/>
  <c r="C518" i="7"/>
  <c r="A518" i="7"/>
  <c r="C517" i="7"/>
  <c r="A517" i="7"/>
  <c r="C516" i="7"/>
  <c r="A516" i="7"/>
  <c r="A515" i="7"/>
  <c r="C514" i="7"/>
  <c r="A514" i="7"/>
  <c r="A513" i="7"/>
  <c r="C512" i="7"/>
  <c r="A512" i="7"/>
  <c r="C511" i="7"/>
  <c r="A511" i="7"/>
  <c r="C510" i="7"/>
  <c r="A510" i="7"/>
  <c r="C509" i="7"/>
  <c r="A509" i="7"/>
  <c r="C508" i="7"/>
  <c r="A508" i="7"/>
  <c r="C507" i="7"/>
  <c r="A507" i="7"/>
  <c r="C506" i="7"/>
  <c r="A506" i="7"/>
  <c r="C505" i="7"/>
  <c r="A505" i="7"/>
  <c r="C504" i="7"/>
  <c r="A504" i="7"/>
  <c r="C503" i="7"/>
  <c r="A503" i="7"/>
  <c r="C502" i="7"/>
  <c r="A502" i="7"/>
  <c r="C501" i="7"/>
  <c r="A501" i="7"/>
  <c r="C500" i="7"/>
  <c r="A500" i="7"/>
  <c r="C499" i="7"/>
  <c r="A499" i="7"/>
  <c r="C498" i="7"/>
  <c r="A498" i="7"/>
  <c r="C497" i="7"/>
  <c r="A497" i="7"/>
  <c r="C496" i="7"/>
  <c r="A496" i="7"/>
  <c r="C495" i="7"/>
  <c r="A495" i="7"/>
  <c r="C494" i="7"/>
  <c r="A494" i="7"/>
  <c r="A493" i="7"/>
  <c r="C492" i="7"/>
  <c r="A492" i="7"/>
  <c r="C491" i="7"/>
  <c r="A491" i="7"/>
  <c r="C490" i="7"/>
  <c r="A490" i="7"/>
  <c r="C489" i="7"/>
  <c r="A489" i="7"/>
  <c r="C488" i="7"/>
  <c r="A488" i="7"/>
  <c r="C487" i="7"/>
  <c r="A487" i="7"/>
  <c r="C486" i="7"/>
  <c r="A486" i="7"/>
  <c r="C485" i="7"/>
  <c r="A485" i="7"/>
  <c r="C484" i="7"/>
  <c r="C483" i="7"/>
  <c r="A483" i="7"/>
  <c r="C482" i="7"/>
  <c r="C481" i="7"/>
  <c r="A481" i="7"/>
  <c r="A480" i="7"/>
  <c r="C479" i="7"/>
  <c r="A479" i="7"/>
  <c r="C478" i="7"/>
  <c r="A478" i="7"/>
  <c r="C477" i="7"/>
  <c r="A477" i="7"/>
  <c r="C476" i="7"/>
  <c r="A476" i="7"/>
  <c r="C475" i="7"/>
  <c r="A475" i="7"/>
  <c r="C474" i="7"/>
  <c r="A474" i="7"/>
  <c r="C473" i="7"/>
  <c r="A473" i="7"/>
  <c r="C472" i="7"/>
  <c r="A472" i="7"/>
  <c r="C471" i="7"/>
  <c r="A471" i="7"/>
  <c r="C470" i="7"/>
  <c r="A470" i="7"/>
  <c r="C469" i="7"/>
  <c r="A469" i="7"/>
  <c r="C468" i="7"/>
  <c r="A468" i="7"/>
  <c r="C467" i="7"/>
  <c r="A467" i="7"/>
  <c r="C466" i="7"/>
  <c r="A466" i="7"/>
  <c r="C465" i="7"/>
  <c r="A465" i="7"/>
  <c r="C464" i="7"/>
  <c r="A464" i="7"/>
  <c r="C463" i="7"/>
  <c r="C462" i="7"/>
  <c r="A462" i="7"/>
  <c r="C461" i="7"/>
  <c r="A461" i="7"/>
  <c r="C460" i="7"/>
  <c r="A460" i="7"/>
  <c r="C459" i="7"/>
  <c r="A459" i="7"/>
  <c r="C458" i="7"/>
  <c r="A458" i="7"/>
  <c r="A457" i="7"/>
  <c r="C456" i="7"/>
  <c r="A456" i="7"/>
  <c r="C455" i="7"/>
  <c r="A455" i="7"/>
  <c r="A454" i="7"/>
  <c r="C453" i="7"/>
  <c r="A453" i="7"/>
  <c r="C452" i="7"/>
  <c r="A452" i="7"/>
  <c r="C451" i="7"/>
  <c r="A451" i="7"/>
  <c r="C450" i="7"/>
  <c r="A450" i="7"/>
  <c r="A449" i="7"/>
  <c r="C448" i="7"/>
  <c r="A448" i="7"/>
  <c r="C447" i="7"/>
  <c r="A447" i="7"/>
  <c r="C446" i="7"/>
  <c r="A446" i="7"/>
  <c r="C445" i="7"/>
  <c r="A445" i="7"/>
  <c r="C444" i="7"/>
  <c r="A444" i="7"/>
  <c r="C443" i="7"/>
  <c r="A443" i="7"/>
  <c r="C442" i="7"/>
  <c r="A442" i="7"/>
  <c r="C441" i="7"/>
  <c r="A441" i="7"/>
  <c r="C440" i="7"/>
  <c r="A440" i="7"/>
  <c r="C439" i="7"/>
  <c r="A439" i="7"/>
  <c r="C438" i="7"/>
  <c r="A438" i="7"/>
  <c r="C437" i="7"/>
  <c r="A437" i="7"/>
  <c r="C436" i="7"/>
  <c r="A436" i="7"/>
  <c r="C435" i="7"/>
  <c r="A435" i="7"/>
  <c r="C434" i="7"/>
  <c r="A434" i="7"/>
  <c r="C433" i="7"/>
  <c r="A433" i="7"/>
  <c r="C432" i="7"/>
  <c r="A432" i="7"/>
  <c r="C431" i="7"/>
  <c r="A431" i="7"/>
  <c r="A430" i="7"/>
  <c r="C429" i="7"/>
  <c r="A429" i="7"/>
  <c r="C428" i="7"/>
  <c r="A428" i="7"/>
  <c r="C427" i="7"/>
  <c r="A427" i="7"/>
  <c r="C426" i="7"/>
  <c r="A426" i="7"/>
  <c r="C425" i="7"/>
  <c r="A425" i="7"/>
  <c r="C424" i="7"/>
  <c r="A424" i="7"/>
  <c r="C423" i="7"/>
  <c r="A423" i="7"/>
  <c r="C422" i="7"/>
  <c r="A422" i="7"/>
  <c r="C421" i="7"/>
  <c r="A421" i="7"/>
  <c r="C420" i="7"/>
  <c r="A420" i="7"/>
  <c r="C419" i="7"/>
  <c r="A419" i="7"/>
  <c r="C418" i="7"/>
  <c r="A418" i="7"/>
  <c r="C417" i="7"/>
  <c r="A417" i="7"/>
  <c r="C416" i="7"/>
  <c r="A416" i="7"/>
  <c r="C415" i="7"/>
  <c r="A415" i="7"/>
  <c r="C414" i="7"/>
  <c r="A414" i="7"/>
  <c r="C413" i="7"/>
  <c r="A413" i="7"/>
  <c r="C412" i="7"/>
  <c r="A412" i="7"/>
  <c r="C411" i="7"/>
  <c r="A411" i="7"/>
  <c r="C410" i="7"/>
  <c r="A410" i="7"/>
  <c r="C409" i="7"/>
  <c r="A409" i="7"/>
  <c r="C408" i="7"/>
  <c r="A408" i="7"/>
  <c r="C407" i="7"/>
  <c r="A407" i="7"/>
  <c r="C406" i="7"/>
  <c r="A406" i="7"/>
  <c r="C405" i="7"/>
  <c r="A405" i="7"/>
  <c r="C404" i="7"/>
  <c r="A404" i="7"/>
  <c r="C403" i="7"/>
  <c r="A403" i="7"/>
  <c r="C402" i="7"/>
  <c r="A402" i="7"/>
  <c r="C401" i="7"/>
  <c r="A401" i="7"/>
  <c r="C400" i="7"/>
  <c r="A400" i="7"/>
  <c r="C399" i="7"/>
  <c r="A399" i="7"/>
  <c r="C398" i="7"/>
  <c r="A398" i="7"/>
  <c r="C397" i="7"/>
  <c r="A397" i="7"/>
  <c r="C396" i="7"/>
  <c r="A396" i="7"/>
  <c r="C395" i="7"/>
  <c r="C394" i="7"/>
  <c r="A394" i="7"/>
  <c r="C393" i="7"/>
  <c r="A393" i="7"/>
  <c r="C392" i="7"/>
  <c r="A392" i="7"/>
  <c r="C391" i="7"/>
  <c r="A391" i="7"/>
  <c r="C390" i="7"/>
  <c r="A390" i="7"/>
  <c r="C389" i="7"/>
  <c r="A389" i="7"/>
  <c r="C388" i="7"/>
  <c r="A388" i="7"/>
  <c r="C387" i="7"/>
  <c r="A387" i="7"/>
  <c r="C386" i="7"/>
  <c r="A386" i="7"/>
  <c r="C385" i="7"/>
  <c r="A385" i="7"/>
  <c r="C384" i="7"/>
  <c r="A384" i="7"/>
  <c r="C383" i="7"/>
  <c r="A383" i="7"/>
  <c r="C382" i="7"/>
  <c r="A382" i="7"/>
  <c r="C381" i="7"/>
  <c r="A381" i="7"/>
  <c r="C380" i="7"/>
  <c r="A380" i="7"/>
  <c r="C379" i="7"/>
  <c r="A379" i="7"/>
  <c r="C378" i="7"/>
  <c r="A378" i="7"/>
  <c r="C377" i="7"/>
  <c r="A377" i="7"/>
  <c r="C376" i="7"/>
  <c r="A376" i="7"/>
  <c r="C375" i="7"/>
  <c r="A375" i="7"/>
  <c r="C374" i="7"/>
  <c r="A374" i="7"/>
  <c r="C373" i="7"/>
  <c r="A373" i="7"/>
  <c r="C372" i="7"/>
  <c r="A372" i="7"/>
  <c r="C371" i="7"/>
  <c r="A371" i="7"/>
  <c r="C370" i="7"/>
  <c r="A370" i="7"/>
  <c r="C369" i="7"/>
  <c r="A369" i="7"/>
  <c r="C368" i="7"/>
  <c r="A368" i="7"/>
  <c r="C367" i="7"/>
  <c r="A367" i="7"/>
  <c r="C366" i="7"/>
  <c r="A366" i="7"/>
  <c r="C365" i="7"/>
  <c r="A365" i="7"/>
  <c r="C364" i="7"/>
  <c r="A364" i="7"/>
  <c r="C363" i="7"/>
  <c r="A363" i="7"/>
  <c r="C362" i="7"/>
  <c r="A362" i="7"/>
  <c r="C361" i="7"/>
  <c r="A361" i="7"/>
  <c r="C360" i="7"/>
  <c r="A360" i="7"/>
  <c r="C359" i="7"/>
  <c r="A359" i="7"/>
  <c r="C358" i="7"/>
  <c r="A358" i="7"/>
  <c r="C357" i="7"/>
  <c r="A357" i="7"/>
  <c r="C356" i="7"/>
  <c r="A356" i="7"/>
  <c r="C355" i="7"/>
  <c r="A355" i="7"/>
  <c r="C354" i="7"/>
  <c r="A354" i="7"/>
  <c r="C353" i="7"/>
  <c r="A353" i="7"/>
  <c r="C352" i="7"/>
  <c r="A352" i="7"/>
  <c r="C351" i="7"/>
  <c r="A351" i="7"/>
  <c r="C350" i="7"/>
  <c r="A350" i="7"/>
  <c r="C349" i="7"/>
  <c r="A349" i="7"/>
  <c r="C348" i="7"/>
  <c r="A348" i="7"/>
  <c r="C347" i="7"/>
  <c r="A347" i="7"/>
  <c r="C346" i="7"/>
  <c r="A346" i="7"/>
  <c r="C345" i="7"/>
  <c r="A345" i="7"/>
  <c r="C344" i="7"/>
  <c r="A344" i="7"/>
  <c r="C343" i="7"/>
  <c r="A343" i="7"/>
  <c r="C342" i="7"/>
  <c r="A342" i="7"/>
  <c r="C341" i="7"/>
  <c r="A341" i="7"/>
  <c r="C340" i="7"/>
  <c r="A340" i="7"/>
  <c r="C339" i="7"/>
  <c r="A339" i="7"/>
  <c r="C338" i="7"/>
  <c r="A338" i="7"/>
  <c r="C337" i="7"/>
  <c r="A337" i="7"/>
  <c r="C336" i="7"/>
  <c r="A336" i="7"/>
  <c r="C335" i="7"/>
  <c r="A335" i="7"/>
  <c r="C334" i="7"/>
  <c r="A334" i="7"/>
  <c r="C333" i="7"/>
  <c r="A333" i="7"/>
  <c r="C332" i="7"/>
  <c r="A332" i="7"/>
  <c r="C331" i="7"/>
  <c r="A331" i="7"/>
  <c r="C330" i="7"/>
  <c r="A330" i="7"/>
  <c r="C329" i="7"/>
  <c r="A329" i="7"/>
  <c r="C328" i="7"/>
  <c r="A328" i="7"/>
  <c r="C327" i="7"/>
  <c r="A327" i="7"/>
  <c r="C326" i="7"/>
  <c r="A326" i="7"/>
  <c r="C325" i="7"/>
  <c r="A325" i="7"/>
  <c r="C324" i="7"/>
  <c r="A324" i="7"/>
  <c r="C323" i="7"/>
  <c r="A323" i="7"/>
  <c r="C322" i="7"/>
  <c r="A322" i="7"/>
  <c r="C321" i="7"/>
  <c r="A321" i="7"/>
  <c r="C320" i="7"/>
  <c r="A320" i="7"/>
  <c r="C319" i="7"/>
  <c r="A319" i="7"/>
  <c r="C318" i="7"/>
  <c r="A318" i="7"/>
  <c r="C317" i="7"/>
  <c r="A317" i="7"/>
  <c r="C316" i="7"/>
  <c r="A316" i="7"/>
  <c r="C315" i="7"/>
  <c r="A315" i="7"/>
  <c r="C314" i="7"/>
  <c r="A314" i="7"/>
  <c r="C313" i="7"/>
  <c r="A313" i="7"/>
  <c r="C312" i="7"/>
  <c r="A312" i="7"/>
  <c r="C311" i="7"/>
  <c r="A311" i="7"/>
  <c r="C310" i="7"/>
  <c r="A310" i="7"/>
  <c r="C309" i="7"/>
  <c r="A309" i="7"/>
  <c r="C308" i="7"/>
  <c r="A308" i="7"/>
  <c r="C307" i="7"/>
  <c r="A307" i="7"/>
  <c r="C306" i="7"/>
  <c r="A306" i="7"/>
  <c r="C305" i="7"/>
  <c r="A305" i="7"/>
  <c r="C304" i="7"/>
  <c r="A304" i="7"/>
  <c r="C303" i="7"/>
  <c r="A303" i="7"/>
  <c r="C302" i="7"/>
  <c r="A302" i="7"/>
  <c r="C301" i="7"/>
  <c r="C300" i="7"/>
  <c r="A300" i="7"/>
  <c r="C299" i="7"/>
  <c r="A299" i="7"/>
  <c r="C298" i="7"/>
  <c r="A298" i="7"/>
  <c r="C297" i="7"/>
  <c r="A297" i="7"/>
  <c r="C296" i="7"/>
  <c r="A296" i="7"/>
  <c r="C295" i="7"/>
  <c r="A295" i="7"/>
  <c r="C294" i="7"/>
  <c r="A294" i="7"/>
  <c r="C293" i="7"/>
  <c r="A293" i="7"/>
  <c r="C292" i="7"/>
  <c r="A292" i="7"/>
  <c r="C291" i="7"/>
  <c r="A291" i="7"/>
  <c r="C290" i="7"/>
  <c r="A290" i="7"/>
  <c r="C289" i="7"/>
  <c r="A289" i="7"/>
  <c r="C288" i="7"/>
  <c r="A288" i="7"/>
  <c r="C287" i="7"/>
  <c r="A287" i="7"/>
  <c r="C286" i="7"/>
  <c r="A286" i="7"/>
  <c r="C285" i="7"/>
  <c r="A285" i="7"/>
  <c r="C284" i="7"/>
  <c r="A284" i="7"/>
  <c r="C283" i="7"/>
  <c r="A283" i="7"/>
  <c r="C282" i="7"/>
  <c r="A282" i="7"/>
  <c r="C281" i="7"/>
  <c r="A281" i="7"/>
  <c r="C280" i="7"/>
  <c r="A280" i="7"/>
  <c r="C279" i="7"/>
  <c r="A279" i="7"/>
  <c r="C278" i="7"/>
  <c r="A278" i="7"/>
  <c r="C277" i="7"/>
  <c r="A277" i="7"/>
  <c r="C276" i="7"/>
  <c r="A276" i="7"/>
  <c r="C275" i="7"/>
  <c r="A275" i="7"/>
  <c r="C274" i="7"/>
  <c r="A274" i="7"/>
  <c r="C273" i="7"/>
  <c r="A273" i="7"/>
  <c r="C272" i="7"/>
  <c r="A272" i="7"/>
  <c r="C271" i="7"/>
  <c r="A271" i="7"/>
  <c r="C270" i="7"/>
  <c r="A270" i="7"/>
  <c r="C269" i="7"/>
  <c r="A269" i="7"/>
  <c r="C268" i="7"/>
  <c r="A268" i="7"/>
  <c r="C267" i="7"/>
  <c r="A267" i="7"/>
  <c r="C266" i="7"/>
  <c r="A266" i="7"/>
  <c r="C265" i="7"/>
  <c r="A265" i="7"/>
  <c r="C264" i="7"/>
  <c r="A264" i="7"/>
  <c r="C263" i="7"/>
  <c r="A263" i="7"/>
  <c r="C262" i="7"/>
  <c r="A262" i="7"/>
  <c r="C261" i="7"/>
  <c r="A261" i="7"/>
  <c r="C260" i="7"/>
  <c r="A260" i="7"/>
  <c r="C259" i="7"/>
  <c r="A259" i="7"/>
  <c r="C258" i="7"/>
  <c r="A258" i="7"/>
  <c r="C257" i="7"/>
  <c r="A257" i="7"/>
  <c r="C256" i="7"/>
  <c r="A256" i="7"/>
  <c r="C255" i="7"/>
  <c r="A255" i="7"/>
  <c r="C254" i="7"/>
  <c r="A254" i="7"/>
  <c r="C253" i="7"/>
  <c r="A253" i="7"/>
  <c r="C252" i="7"/>
  <c r="A252" i="7"/>
  <c r="C251" i="7"/>
  <c r="A251" i="7"/>
  <c r="C250" i="7"/>
  <c r="A250" i="7"/>
  <c r="C249" i="7"/>
  <c r="A249" i="7"/>
  <c r="C248" i="7"/>
  <c r="A248" i="7"/>
  <c r="C247" i="7"/>
  <c r="A247" i="7"/>
  <c r="C246" i="7"/>
  <c r="A246" i="7"/>
  <c r="C245" i="7"/>
  <c r="A245" i="7"/>
  <c r="C244" i="7"/>
  <c r="A244" i="7"/>
  <c r="C243" i="7"/>
  <c r="A243" i="7"/>
  <c r="C242" i="7"/>
  <c r="A242" i="7"/>
  <c r="C241" i="7"/>
  <c r="A241" i="7"/>
  <c r="C240" i="7"/>
  <c r="A240" i="7"/>
  <c r="C239" i="7"/>
  <c r="A239" i="7"/>
  <c r="C238" i="7"/>
  <c r="A238" i="7"/>
  <c r="C237" i="7"/>
  <c r="A237" i="7"/>
  <c r="C236" i="7"/>
  <c r="A236" i="7"/>
  <c r="C235" i="7"/>
  <c r="A235" i="7"/>
  <c r="C234" i="7"/>
  <c r="A234" i="7"/>
  <c r="C233" i="7"/>
  <c r="A233" i="7"/>
  <c r="C232" i="7"/>
  <c r="A232" i="7"/>
  <c r="A231" i="7"/>
  <c r="C230" i="7"/>
  <c r="A230" i="7"/>
  <c r="C229" i="7"/>
  <c r="A229" i="7"/>
  <c r="C228" i="7"/>
  <c r="A228" i="7"/>
  <c r="C227" i="7"/>
  <c r="A227" i="7"/>
  <c r="C226" i="7"/>
  <c r="A226" i="7"/>
  <c r="C225" i="7"/>
  <c r="A225" i="7"/>
  <c r="C224" i="7"/>
  <c r="A224" i="7"/>
  <c r="C223" i="7"/>
  <c r="A223" i="7"/>
  <c r="C222" i="7"/>
  <c r="A222" i="7"/>
  <c r="C221" i="7"/>
  <c r="A221" i="7"/>
  <c r="C220" i="7"/>
  <c r="A220" i="7"/>
  <c r="C219" i="7"/>
  <c r="A219" i="7"/>
  <c r="C218" i="7"/>
  <c r="A218" i="7"/>
  <c r="C217" i="7"/>
  <c r="A217" i="7"/>
  <c r="C216" i="7"/>
  <c r="A216" i="7"/>
  <c r="C215" i="7"/>
  <c r="A215" i="7"/>
  <c r="C214" i="7"/>
  <c r="A214" i="7"/>
  <c r="C213" i="7"/>
  <c r="A213" i="7"/>
  <c r="C212" i="7"/>
  <c r="A212" i="7"/>
  <c r="C211" i="7"/>
  <c r="A211" i="7"/>
  <c r="C210" i="7"/>
  <c r="A210" i="7"/>
  <c r="C209" i="7"/>
  <c r="A209" i="7"/>
  <c r="C208" i="7"/>
  <c r="A208" i="7"/>
  <c r="C207" i="7"/>
  <c r="A207" i="7"/>
  <c r="C206" i="7"/>
  <c r="A206" i="7"/>
  <c r="C205" i="7"/>
  <c r="A205" i="7"/>
  <c r="C204" i="7"/>
  <c r="A204" i="7"/>
  <c r="C203" i="7"/>
  <c r="A203" i="7"/>
  <c r="C202" i="7"/>
  <c r="A202" i="7"/>
  <c r="C201" i="7"/>
  <c r="A201" i="7"/>
  <c r="C200" i="7"/>
  <c r="A200" i="7"/>
  <c r="C199" i="7"/>
  <c r="A199" i="7"/>
  <c r="C198" i="7"/>
  <c r="A198" i="7"/>
  <c r="C197" i="7"/>
  <c r="A197" i="7"/>
  <c r="C196" i="7"/>
  <c r="A196" i="7"/>
  <c r="C195" i="7"/>
  <c r="A195" i="7"/>
  <c r="C193" i="7"/>
  <c r="A193" i="7"/>
  <c r="C192" i="7"/>
  <c r="A192" i="7"/>
  <c r="C191" i="7"/>
  <c r="A191" i="7"/>
  <c r="C190" i="7"/>
  <c r="A190" i="7"/>
  <c r="C189" i="7"/>
  <c r="A189" i="7"/>
  <c r="C188" i="7"/>
  <c r="A188" i="7"/>
  <c r="C187" i="7"/>
  <c r="A187" i="7"/>
  <c r="C186" i="7"/>
  <c r="A186" i="7"/>
  <c r="C185" i="7"/>
  <c r="A185" i="7"/>
  <c r="C184" i="7"/>
  <c r="C183" i="7"/>
  <c r="A183" i="7"/>
  <c r="C182" i="7"/>
  <c r="A182" i="7"/>
  <c r="C181" i="7"/>
  <c r="A181" i="7"/>
  <c r="C180" i="7"/>
  <c r="A180" i="7"/>
  <c r="C179" i="7"/>
  <c r="A179" i="7"/>
  <c r="C178" i="7"/>
  <c r="A178" i="7"/>
  <c r="C177" i="7"/>
  <c r="A177" i="7"/>
  <c r="C176" i="7"/>
  <c r="A176" i="7"/>
  <c r="C175" i="7"/>
  <c r="A175" i="7"/>
  <c r="C174" i="7"/>
  <c r="A174" i="7"/>
  <c r="C173" i="7"/>
  <c r="A173" i="7"/>
  <c r="C172" i="7"/>
  <c r="A172" i="7"/>
  <c r="C171" i="7"/>
  <c r="A171" i="7"/>
  <c r="C170" i="7"/>
  <c r="A170" i="7"/>
  <c r="C169" i="7"/>
  <c r="A169" i="7"/>
  <c r="C168" i="7"/>
  <c r="A168" i="7"/>
  <c r="C167" i="7"/>
  <c r="A167" i="7"/>
  <c r="A166" i="7"/>
  <c r="C165" i="7"/>
  <c r="A165" i="7"/>
  <c r="C164" i="7"/>
  <c r="A164" i="7"/>
  <c r="C163" i="7"/>
  <c r="A163" i="7"/>
  <c r="C162" i="7"/>
  <c r="A162" i="7"/>
  <c r="C161" i="7"/>
  <c r="A161" i="7"/>
  <c r="C160" i="7"/>
  <c r="A160" i="7"/>
  <c r="C159" i="7"/>
  <c r="A159" i="7"/>
  <c r="C158" i="7"/>
  <c r="A158" i="7"/>
  <c r="C157" i="7"/>
  <c r="A157" i="7"/>
  <c r="C156" i="7"/>
  <c r="A156" i="7"/>
  <c r="C155" i="7"/>
  <c r="A155" i="7"/>
  <c r="C154" i="7"/>
  <c r="A154" i="7"/>
  <c r="C153" i="7"/>
  <c r="C152" i="7"/>
  <c r="A152" i="7"/>
  <c r="C151" i="7"/>
  <c r="A151" i="7"/>
  <c r="C150" i="7"/>
  <c r="A150" i="7"/>
  <c r="C149" i="7"/>
  <c r="A149" i="7"/>
  <c r="C148" i="7"/>
  <c r="A148" i="7"/>
  <c r="C147" i="7"/>
  <c r="A147" i="7"/>
  <c r="C146" i="7"/>
  <c r="A146" i="7"/>
  <c r="C145" i="7"/>
  <c r="A145" i="7"/>
  <c r="C144" i="7"/>
  <c r="A144" i="7"/>
  <c r="C143" i="7"/>
  <c r="A143" i="7"/>
  <c r="C142" i="7"/>
  <c r="A142" i="7"/>
  <c r="A141" i="7"/>
  <c r="C140" i="7"/>
  <c r="A140" i="7"/>
  <c r="C139" i="7"/>
  <c r="A139" i="7"/>
  <c r="C138" i="7"/>
  <c r="A138" i="7"/>
  <c r="C137" i="7"/>
  <c r="A137" i="7"/>
  <c r="C136" i="7"/>
  <c r="A136" i="7"/>
  <c r="C135" i="7"/>
  <c r="A135" i="7"/>
  <c r="C134" i="7"/>
  <c r="A134" i="7"/>
  <c r="C133" i="7"/>
  <c r="A133" i="7"/>
  <c r="C132" i="7"/>
  <c r="A132" i="7"/>
  <c r="C131" i="7"/>
  <c r="A131" i="7"/>
  <c r="C130" i="7"/>
  <c r="A130" i="7"/>
  <c r="C129" i="7"/>
  <c r="A129" i="7"/>
  <c r="C128" i="7"/>
  <c r="A128" i="7"/>
  <c r="C127" i="7"/>
  <c r="A127" i="7"/>
  <c r="C126" i="7"/>
  <c r="A126" i="7"/>
  <c r="C125" i="7"/>
  <c r="C124" i="7"/>
  <c r="A124" i="7"/>
  <c r="C123" i="7"/>
  <c r="A123" i="7"/>
  <c r="C122" i="7"/>
  <c r="A122" i="7"/>
  <c r="C121" i="7"/>
  <c r="A121" i="7"/>
  <c r="C120" i="7"/>
  <c r="A120" i="7"/>
  <c r="C119" i="7"/>
  <c r="A119" i="7"/>
  <c r="C118" i="7"/>
  <c r="A118" i="7"/>
  <c r="C117" i="7"/>
  <c r="A117" i="7"/>
  <c r="C116" i="7"/>
  <c r="A116" i="7"/>
  <c r="C115" i="7"/>
  <c r="A115" i="7"/>
  <c r="C114" i="7"/>
  <c r="A114" i="7"/>
  <c r="C113" i="7"/>
  <c r="A113" i="7"/>
  <c r="C112" i="7"/>
  <c r="A112" i="7"/>
  <c r="C111" i="7"/>
  <c r="A111" i="7"/>
  <c r="C110" i="7"/>
  <c r="A110" i="7"/>
  <c r="C109" i="7"/>
  <c r="A109" i="7"/>
  <c r="C108" i="7"/>
  <c r="A108" i="7"/>
  <c r="C107" i="7"/>
  <c r="A107" i="7"/>
  <c r="C106" i="7"/>
  <c r="A106" i="7"/>
  <c r="C105" i="7"/>
  <c r="A105" i="7"/>
  <c r="C104" i="7"/>
  <c r="C103" i="7"/>
  <c r="A103" i="7"/>
  <c r="C102" i="7"/>
  <c r="A102" i="7"/>
  <c r="C101" i="7"/>
  <c r="A101" i="7"/>
  <c r="C100" i="7"/>
  <c r="A100" i="7"/>
  <c r="C99" i="7"/>
  <c r="A99" i="7"/>
  <c r="C98" i="7"/>
  <c r="A98" i="7"/>
  <c r="C97" i="7"/>
  <c r="A97" i="7"/>
  <c r="C96" i="7"/>
  <c r="A96" i="7"/>
  <c r="C95" i="7"/>
  <c r="A95" i="7"/>
  <c r="C94" i="7"/>
  <c r="A94" i="7"/>
  <c r="C93" i="7"/>
  <c r="A93" i="7"/>
  <c r="C92" i="7"/>
  <c r="A92" i="7"/>
  <c r="C91" i="7"/>
  <c r="A91" i="7"/>
  <c r="C90" i="7"/>
  <c r="A90" i="7"/>
  <c r="C89" i="7"/>
  <c r="A89" i="7"/>
  <c r="C88" i="7"/>
  <c r="A88" i="7"/>
  <c r="C87" i="7"/>
  <c r="A87" i="7"/>
  <c r="C86" i="7"/>
  <c r="A86" i="7"/>
  <c r="C85" i="7"/>
  <c r="A85" i="7"/>
  <c r="C84" i="7"/>
  <c r="A84" i="7"/>
  <c r="C83" i="7"/>
  <c r="A83" i="7"/>
  <c r="C82" i="7"/>
  <c r="A82" i="7"/>
  <c r="C81" i="7"/>
  <c r="A81" i="7"/>
  <c r="C80" i="7"/>
  <c r="A80" i="7"/>
  <c r="C79" i="7"/>
  <c r="A79" i="7"/>
  <c r="C78" i="7"/>
  <c r="A78" i="7"/>
  <c r="C77" i="7"/>
  <c r="A77" i="7"/>
  <c r="C76" i="7"/>
  <c r="A76" i="7"/>
  <c r="C75" i="7"/>
  <c r="A75" i="7"/>
  <c r="C74" i="7"/>
  <c r="A74" i="7"/>
  <c r="C73" i="7"/>
  <c r="A73" i="7"/>
  <c r="C72" i="7"/>
  <c r="A72" i="7"/>
  <c r="C71" i="7"/>
  <c r="A71" i="7"/>
  <c r="C70" i="7"/>
  <c r="A70" i="7"/>
  <c r="C69" i="7"/>
  <c r="A69" i="7"/>
  <c r="C68" i="7"/>
  <c r="A68" i="7"/>
  <c r="C67" i="7"/>
  <c r="A67" i="7"/>
  <c r="C66" i="7"/>
  <c r="A66" i="7"/>
  <c r="C65" i="7"/>
  <c r="A65" i="7"/>
  <c r="C64" i="7"/>
  <c r="A64" i="7"/>
  <c r="C63" i="7"/>
  <c r="A63" i="7"/>
  <c r="C62" i="7"/>
  <c r="A62" i="7"/>
  <c r="C61" i="7"/>
  <c r="A61" i="7"/>
  <c r="C60" i="7"/>
  <c r="A60" i="7"/>
  <c r="C59" i="7"/>
  <c r="A59" i="7"/>
  <c r="C58" i="7"/>
  <c r="A58" i="7"/>
  <c r="C57" i="7"/>
  <c r="A57" i="7"/>
  <c r="C56" i="7"/>
  <c r="A56" i="7"/>
  <c r="C55" i="7"/>
  <c r="A55" i="7"/>
  <c r="C54" i="7"/>
  <c r="A54" i="7"/>
  <c r="C53" i="7"/>
  <c r="A53" i="7"/>
  <c r="C52" i="7"/>
  <c r="A52" i="7"/>
  <c r="C51" i="7"/>
  <c r="A51" i="7"/>
  <c r="A50" i="7"/>
  <c r="C49" i="7"/>
  <c r="A49" i="7"/>
  <c r="C48" i="7"/>
  <c r="A48" i="7"/>
  <c r="C47" i="7"/>
  <c r="A47" i="7"/>
  <c r="C46" i="7"/>
  <c r="A46" i="7"/>
  <c r="C45" i="7"/>
  <c r="A45" i="7"/>
  <c r="C44" i="7"/>
  <c r="A44" i="7"/>
  <c r="C43" i="7"/>
  <c r="A43" i="7"/>
  <c r="C42" i="7"/>
  <c r="A42" i="7"/>
  <c r="C41" i="7"/>
  <c r="A41" i="7"/>
  <c r="C40" i="7"/>
  <c r="A40" i="7"/>
  <c r="C39" i="7"/>
  <c r="A39" i="7"/>
  <c r="C38" i="7"/>
  <c r="A38" i="7"/>
  <c r="C37" i="7"/>
  <c r="A37" i="7"/>
  <c r="C36" i="7"/>
  <c r="A36" i="7"/>
  <c r="A35" i="7"/>
  <c r="C34" i="7"/>
  <c r="A34" i="7"/>
  <c r="C33" i="7"/>
  <c r="A33" i="7"/>
  <c r="C32" i="7"/>
  <c r="A32" i="7"/>
  <c r="C31" i="7"/>
  <c r="A31" i="7"/>
  <c r="C30" i="7"/>
  <c r="A30" i="7"/>
  <c r="C29" i="7"/>
  <c r="A29" i="7"/>
  <c r="C28" i="7"/>
  <c r="A28" i="7"/>
  <c r="C27" i="7"/>
  <c r="A27" i="7"/>
  <c r="C26" i="7"/>
  <c r="A26" i="7"/>
  <c r="C25" i="7"/>
  <c r="C24" i="7"/>
  <c r="A24" i="7"/>
  <c r="C23" i="7"/>
  <c r="A23" i="7"/>
  <c r="C22" i="7"/>
  <c r="A22" i="7"/>
  <c r="C21" i="7"/>
  <c r="A21" i="7"/>
  <c r="C20" i="7"/>
  <c r="A20" i="7"/>
  <c r="C19" i="7"/>
  <c r="A19" i="7"/>
  <c r="C18" i="7"/>
  <c r="A18" i="7"/>
  <c r="C17" i="7"/>
  <c r="A17" i="7"/>
  <c r="C16" i="7"/>
  <c r="A16" i="7"/>
  <c r="C15" i="7"/>
  <c r="A15" i="7"/>
  <c r="C14" i="7"/>
  <c r="A14" i="7"/>
  <c r="C13" i="7"/>
  <c r="A13" i="7"/>
  <c r="C12" i="7"/>
  <c r="A12" i="7"/>
  <c r="C11" i="7"/>
  <c r="A11" i="7"/>
  <c r="C10" i="7"/>
  <c r="A10" i="7"/>
  <c r="C9" i="7"/>
  <c r="A9" i="7"/>
  <c r="C8" i="7"/>
  <c r="A8" i="7"/>
  <c r="C7" i="7"/>
  <c r="A7" i="7"/>
  <c r="D62" i="3" l="1"/>
  <c r="D221" i="3" s="1"/>
  <c r="D212" i="3"/>
  <c r="D64" i="3"/>
  <c r="D214" i="3"/>
  <c r="X6" i="3"/>
  <c r="X37" i="3"/>
  <c r="X61" i="3"/>
  <c r="X87" i="3"/>
  <c r="Y17" i="3"/>
  <c r="Y50" i="3"/>
  <c r="Y82" i="3"/>
  <c r="X106" i="3"/>
  <c r="X122" i="3"/>
  <c r="X138" i="3"/>
  <c r="X154" i="3"/>
  <c r="X170" i="3"/>
  <c r="X186" i="3"/>
  <c r="X202" i="3"/>
  <c r="X218" i="3"/>
  <c r="X236" i="3"/>
  <c r="Y254" i="3"/>
  <c r="Y272" i="3"/>
  <c r="Y293" i="3"/>
  <c r="Y325" i="3"/>
  <c r="Y357" i="3"/>
  <c r="Y687" i="3"/>
  <c r="AB26" i="3"/>
  <c r="AB42" i="3"/>
  <c r="AB60" i="3"/>
  <c r="AB82" i="3"/>
  <c r="AB106" i="3"/>
  <c r="AB124" i="3"/>
  <c r="AB146" i="3"/>
  <c r="AB170" i="3"/>
  <c r="AB188" i="3"/>
  <c r="AB224" i="3"/>
  <c r="AB258" i="3"/>
  <c r="AB351" i="3"/>
  <c r="X389" i="3"/>
  <c r="X404" i="3"/>
  <c r="Y470" i="3"/>
  <c r="X12" i="3"/>
  <c r="X39" i="3"/>
  <c r="X69" i="3"/>
  <c r="X93" i="3"/>
  <c r="Y34" i="3"/>
  <c r="Y66" i="3"/>
  <c r="X98" i="3"/>
  <c r="X114" i="3"/>
  <c r="X130" i="3"/>
  <c r="X146" i="3"/>
  <c r="X162" i="3"/>
  <c r="X178" i="3"/>
  <c r="X194" i="3"/>
  <c r="X210" i="3"/>
  <c r="X227" i="3"/>
  <c r="X245" i="3"/>
  <c r="Y263" i="3"/>
  <c r="Y281" i="3"/>
  <c r="Y309" i="3"/>
  <c r="Y341" i="3"/>
  <c r="Y383" i="3"/>
  <c r="AB9" i="3"/>
  <c r="AA27" i="3"/>
  <c r="AB44" i="3"/>
  <c r="AB66" i="3"/>
  <c r="AB90" i="3"/>
  <c r="AB108" i="3"/>
  <c r="AB130" i="3"/>
  <c r="AB154" i="3"/>
  <c r="AB172" i="3"/>
  <c r="AB194" i="3"/>
  <c r="AB240" i="3"/>
  <c r="AB277" i="3"/>
  <c r="AB643" i="3"/>
  <c r="Y401" i="3"/>
  <c r="X473" i="3"/>
  <c r="Y490" i="3"/>
  <c r="X573" i="3"/>
  <c r="X674" i="3"/>
  <c r="X23" i="3"/>
  <c r="X45" i="3"/>
  <c r="X71" i="3"/>
  <c r="Y9" i="3"/>
  <c r="Y42" i="3"/>
  <c r="Y74" i="3"/>
  <c r="X102" i="3"/>
  <c r="X118" i="3"/>
  <c r="X134" i="3"/>
  <c r="X150" i="3"/>
  <c r="X166" i="3"/>
  <c r="X182" i="3"/>
  <c r="X198" i="3"/>
  <c r="X214" i="3"/>
  <c r="Y231" i="3"/>
  <c r="Y249" i="3"/>
  <c r="X268" i="3"/>
  <c r="Y286" i="3"/>
  <c r="Y317" i="3"/>
  <c r="Y349" i="3"/>
  <c r="Y630" i="3"/>
  <c r="AB11" i="3"/>
  <c r="AB28" i="3"/>
  <c r="AB50" i="3"/>
  <c r="AB74" i="3"/>
  <c r="AB92" i="3"/>
  <c r="AB114" i="3"/>
  <c r="AB138" i="3"/>
  <c r="AB156" i="3"/>
  <c r="AB178" i="3"/>
  <c r="AB204" i="3"/>
  <c r="AB242" i="3"/>
  <c r="AA296" i="3"/>
  <c r="X380" i="3"/>
  <c r="X395" i="3"/>
  <c r="AB428" i="3"/>
  <c r="AB480" i="3"/>
  <c r="Y462" i="3"/>
  <c r="Y702" i="3"/>
  <c r="X4" i="3"/>
  <c r="X29" i="3"/>
  <c r="X55" i="3"/>
  <c r="X77" i="3"/>
  <c r="Y11" i="3"/>
  <c r="Y44" i="3"/>
  <c r="Y76" i="3"/>
  <c r="X103" i="3"/>
  <c r="X119" i="3"/>
  <c r="X135" i="3"/>
  <c r="X151" i="3"/>
  <c r="X167" i="3"/>
  <c r="X183" i="3"/>
  <c r="X199" i="3"/>
  <c r="X215" i="3"/>
  <c r="Y232" i="3"/>
  <c r="X251" i="3"/>
  <c r="X269" i="3"/>
  <c r="Y288" i="3"/>
  <c r="Y320" i="3"/>
  <c r="Y352" i="3"/>
  <c r="Y643" i="3"/>
  <c r="AB17" i="3"/>
  <c r="AB34" i="3"/>
  <c r="AB58" i="3"/>
  <c r="AB76" i="3"/>
  <c r="AB98" i="3"/>
  <c r="AB122" i="3"/>
  <c r="AB140" i="3"/>
  <c r="AB162" i="3"/>
  <c r="AB186" i="3"/>
  <c r="AB222" i="3"/>
  <c r="AB249" i="3"/>
  <c r="AB298" i="3"/>
  <c r="Y380" i="3"/>
  <c r="X400" i="3"/>
  <c r="X436" i="3"/>
  <c r="Y478" i="3"/>
  <c r="D66" i="3"/>
  <c r="D216" i="3"/>
  <c r="D213" i="3"/>
  <c r="D63" i="3"/>
  <c r="AA408" i="3"/>
  <c r="AA699" i="3"/>
  <c r="AA335" i="3"/>
  <c r="AA286" i="3"/>
  <c r="AA213" i="3"/>
  <c r="AA322" i="3"/>
  <c r="AA204" i="3"/>
  <c r="AA502" i="3"/>
  <c r="AA434" i="3"/>
  <c r="AA687" i="3"/>
  <c r="AA325" i="3"/>
  <c r="AA279" i="3"/>
  <c r="AA206" i="3"/>
  <c r="AA535" i="3"/>
  <c r="AA277" i="3"/>
  <c r="AA407" i="3"/>
  <c r="AA323" i="3"/>
  <c r="AA241" i="3"/>
  <c r="AA171" i="3"/>
  <c r="AA139" i="3"/>
  <c r="AA107" i="3"/>
  <c r="AA75" i="3"/>
  <c r="AA43" i="3"/>
  <c r="AA10" i="3"/>
  <c r="AA643" i="3"/>
  <c r="AA367" i="3"/>
  <c r="AA308" i="3"/>
  <c r="AA268" i="3"/>
  <c r="AA231" i="3"/>
  <c r="AA679" i="3"/>
  <c r="AA442" i="3"/>
  <c r="AA355" i="3"/>
  <c r="AA261" i="3"/>
  <c r="D210" i="3"/>
  <c r="D262" i="3" s="1"/>
  <c r="D265" i="3" s="1"/>
  <c r="D268" i="3" s="1"/>
  <c r="AA187" i="3"/>
  <c r="AA351" i="3"/>
  <c r="D402" i="3"/>
  <c r="D409" i="3" s="1"/>
  <c r="D416" i="3" s="1"/>
  <c r="D425" i="3" s="1"/>
  <c r="D404" i="3"/>
  <c r="D411" i="3" s="1"/>
  <c r="AA123" i="3"/>
  <c r="D61" i="3"/>
  <c r="D211" i="3"/>
  <c r="AA297" i="3"/>
  <c r="D580" i="3"/>
  <c r="D632" i="3" s="1"/>
  <c r="D635" i="3" s="1"/>
  <c r="D638" i="3" s="1"/>
  <c r="D430" i="3"/>
  <c r="AA91" i="3"/>
  <c r="AA259" i="3"/>
  <c r="D69" i="3"/>
  <c r="D219" i="3"/>
  <c r="AA155" i="3"/>
  <c r="D50" i="3"/>
  <c r="AA59" i="3"/>
  <c r="AA222" i="3"/>
  <c r="X10" i="3"/>
  <c r="X43" i="3"/>
  <c r="X75" i="3"/>
  <c r="Y15" i="3"/>
  <c r="Y48" i="3"/>
  <c r="Y80" i="3"/>
  <c r="X105" i="3"/>
  <c r="X121" i="3"/>
  <c r="X137" i="3"/>
  <c r="X153" i="3"/>
  <c r="X169" i="3"/>
  <c r="X185" i="3"/>
  <c r="X201" i="3"/>
  <c r="X217" i="3"/>
  <c r="X235" i="3"/>
  <c r="X253" i="3"/>
  <c r="Y271" i="3"/>
  <c r="Y292" i="3"/>
  <c r="Y324" i="3"/>
  <c r="Y356" i="3"/>
  <c r="Y686" i="3"/>
  <c r="AA498" i="3"/>
  <c r="X372" i="3"/>
  <c r="Y486" i="3"/>
  <c r="X21" i="3"/>
  <c r="X53" i="3"/>
  <c r="X85" i="3"/>
  <c r="Y26" i="3"/>
  <c r="Y58" i="3"/>
  <c r="Y90" i="3"/>
  <c r="X110" i="3"/>
  <c r="X126" i="3"/>
  <c r="X142" i="3"/>
  <c r="X158" i="3"/>
  <c r="X174" i="3"/>
  <c r="X190" i="3"/>
  <c r="X206" i="3"/>
  <c r="Y222" i="3"/>
  <c r="Y240" i="3"/>
  <c r="X259" i="3"/>
  <c r="X277" i="3"/>
  <c r="Y301" i="3"/>
  <c r="Y333" i="3"/>
  <c r="Y365" i="3"/>
  <c r="Y695" i="3"/>
  <c r="X444" i="3"/>
  <c r="Y522" i="3"/>
  <c r="D581" i="3"/>
  <c r="D431" i="3"/>
  <c r="Y28" i="3"/>
  <c r="Y60" i="3"/>
  <c r="Y92" i="3"/>
  <c r="X111" i="3"/>
  <c r="X127" i="3"/>
  <c r="X143" i="3"/>
  <c r="X159" i="3"/>
  <c r="X175" i="3"/>
  <c r="X191" i="3"/>
  <c r="X207" i="3"/>
  <c r="Y223" i="3"/>
  <c r="Y241" i="3"/>
  <c r="X260" i="3"/>
  <c r="Y278" i="3"/>
  <c r="Y304" i="3"/>
  <c r="Y336" i="3"/>
  <c r="Y368" i="3"/>
  <c r="Y698" i="3"/>
  <c r="D71" i="3"/>
  <c r="X27" i="3"/>
  <c r="X59" i="3"/>
  <c r="X91" i="3"/>
  <c r="Y32" i="3"/>
  <c r="Y64" i="3"/>
  <c r="X97" i="3"/>
  <c r="X113" i="3"/>
  <c r="X129" i="3"/>
  <c r="X145" i="3"/>
  <c r="X161" i="3"/>
  <c r="X177" i="3"/>
  <c r="X193" i="3"/>
  <c r="X209" i="3"/>
  <c r="Y225" i="3"/>
  <c r="X244" i="3"/>
  <c r="Y262" i="3"/>
  <c r="Y280" i="3"/>
  <c r="Y308" i="3"/>
  <c r="Y340" i="3"/>
  <c r="Y379" i="3"/>
  <c r="Y514" i="3"/>
  <c r="X11" i="3"/>
  <c r="X28" i="3"/>
  <c r="X44" i="3"/>
  <c r="X60" i="3"/>
  <c r="X76" i="3"/>
  <c r="X92" i="3"/>
  <c r="Y16" i="3"/>
  <c r="Y33" i="3"/>
  <c r="Y49" i="3"/>
  <c r="Y65" i="3"/>
  <c r="Y81" i="3"/>
  <c r="Y97" i="3"/>
  <c r="Y105" i="3"/>
  <c r="Y113" i="3"/>
  <c r="Y121" i="3"/>
  <c r="Y129" i="3"/>
  <c r="Y137" i="3"/>
  <c r="Y145" i="3"/>
  <c r="Y153" i="3"/>
  <c r="Y161" i="3"/>
  <c r="Y169" i="3"/>
  <c r="Y177" i="3"/>
  <c r="Y185" i="3"/>
  <c r="Y193" i="3"/>
  <c r="Y201" i="3"/>
  <c r="Y209" i="3"/>
  <c r="Y217" i="3"/>
  <c r="Y226" i="3"/>
  <c r="Y235" i="3"/>
  <c r="Y244" i="3"/>
  <c r="Y253" i="3"/>
  <c r="X263" i="3"/>
  <c r="X272" i="3"/>
  <c r="X281" i="3"/>
  <c r="X293" i="3"/>
  <c r="X309" i="3"/>
  <c r="X325" i="3"/>
  <c r="X341" i="3"/>
  <c r="X357" i="3"/>
  <c r="X383" i="3"/>
  <c r="X687" i="3"/>
  <c r="AB15" i="3"/>
  <c r="AB32" i="3"/>
  <c r="AB48" i="3"/>
  <c r="AB64" i="3"/>
  <c r="AB80" i="3"/>
  <c r="AB96" i="3"/>
  <c r="AB112" i="3"/>
  <c r="AB128" i="3"/>
  <c r="AB144" i="3"/>
  <c r="AB160" i="3"/>
  <c r="AB176" i="3"/>
  <c r="AB192" i="3"/>
  <c r="AB210" i="3"/>
  <c r="AA229" i="3"/>
  <c r="AA247" i="3"/>
  <c r="AB265" i="3"/>
  <c r="AA284" i="3"/>
  <c r="AA305" i="3"/>
  <c r="AB331" i="3"/>
  <c r="AA363" i="3"/>
  <c r="AA695" i="3"/>
  <c r="Y390" i="3"/>
  <c r="Y424" i="3"/>
  <c r="AA490" i="3"/>
  <c r="AA529" i="3"/>
  <c r="X14" i="3"/>
  <c r="X31" i="3"/>
  <c r="X47" i="3"/>
  <c r="X63" i="3"/>
  <c r="X79" i="3"/>
  <c r="X95" i="3"/>
  <c r="Y19" i="3"/>
  <c r="Y36" i="3"/>
  <c r="Y52" i="3"/>
  <c r="Y68" i="3"/>
  <c r="Y84" i="3"/>
  <c r="X99" i="3"/>
  <c r="X107" i="3"/>
  <c r="X115" i="3"/>
  <c r="X123" i="3"/>
  <c r="X131" i="3"/>
  <c r="X139" i="3"/>
  <c r="X147" i="3"/>
  <c r="X155" i="3"/>
  <c r="X163" i="3"/>
  <c r="X171" i="3"/>
  <c r="X179" i="3"/>
  <c r="X187" i="3"/>
  <c r="X195" i="3"/>
  <c r="X203" i="3"/>
  <c r="X211" i="3"/>
  <c r="X219" i="3"/>
  <c r="X228" i="3"/>
  <c r="X237" i="3"/>
  <c r="Y246" i="3"/>
  <c r="Y255" i="3"/>
  <c r="Y264" i="3"/>
  <c r="Y273" i="3"/>
  <c r="X283" i="3"/>
  <c r="Y296" i="3"/>
  <c r="Y312" i="3"/>
  <c r="Y328" i="3"/>
  <c r="Y344" i="3"/>
  <c r="Y360" i="3"/>
  <c r="Y396" i="3"/>
  <c r="Y690" i="3"/>
  <c r="AA18" i="3"/>
  <c r="AA35" i="3"/>
  <c r="AA51" i="3"/>
  <c r="AA67" i="3"/>
  <c r="AA83" i="3"/>
  <c r="AA99" i="3"/>
  <c r="AA115" i="3"/>
  <c r="AA131" i="3"/>
  <c r="AA147" i="3"/>
  <c r="AA163" i="3"/>
  <c r="AA179" i="3"/>
  <c r="AA195" i="3"/>
  <c r="AB213" i="3"/>
  <c r="AA232" i="3"/>
  <c r="AA250" i="3"/>
  <c r="AB268" i="3"/>
  <c r="AB286" i="3"/>
  <c r="AA309" i="3"/>
  <c r="AB335" i="3"/>
  <c r="AB367" i="3"/>
  <c r="AB699" i="3"/>
  <c r="X382" i="3"/>
  <c r="AA392" i="3"/>
  <c r="Y400" i="3"/>
  <c r="AA417" i="3"/>
  <c r="X465" i="3"/>
  <c r="X96" i="3"/>
  <c r="X18" i="3"/>
  <c r="X35" i="3"/>
  <c r="X51" i="3"/>
  <c r="X67" i="3"/>
  <c r="X83" i="3"/>
  <c r="Y7" i="3"/>
  <c r="Y24" i="3"/>
  <c r="Y40" i="3"/>
  <c r="Y56" i="3"/>
  <c r="Y72" i="3"/>
  <c r="Y88" i="3"/>
  <c r="X101" i="3"/>
  <c r="X109" i="3"/>
  <c r="X117" i="3"/>
  <c r="X125" i="3"/>
  <c r="X133" i="3"/>
  <c r="X141" i="3"/>
  <c r="X149" i="3"/>
  <c r="X157" i="3"/>
  <c r="X165" i="3"/>
  <c r="X173" i="3"/>
  <c r="X181" i="3"/>
  <c r="X189" i="3"/>
  <c r="X197" i="3"/>
  <c r="X205" i="3"/>
  <c r="X213" i="3"/>
  <c r="X221" i="3"/>
  <c r="Y230" i="3"/>
  <c r="Y239" i="3"/>
  <c r="Y248" i="3"/>
  <c r="Y257" i="3"/>
  <c r="X267" i="3"/>
  <c r="X276" i="3"/>
  <c r="X285" i="3"/>
  <c r="Y300" i="3"/>
  <c r="Y316" i="3"/>
  <c r="Y332" i="3"/>
  <c r="Y348" i="3"/>
  <c r="Y364" i="3"/>
  <c r="Y578" i="3"/>
  <c r="Y694" i="3"/>
  <c r="AA86" i="3"/>
  <c r="AA82" i="3"/>
  <c r="AA78" i="3"/>
  <c r="AA74" i="3"/>
  <c r="AA70" i="3"/>
  <c r="AA66" i="3"/>
  <c r="AA62" i="3"/>
  <c r="AA58" i="3"/>
  <c r="AA54" i="3"/>
  <c r="AA50" i="3"/>
  <c r="AA46" i="3"/>
  <c r="AA42" i="3"/>
  <c r="AA38" i="3"/>
  <c r="AA34" i="3"/>
  <c r="AA30" i="3"/>
  <c r="AA26" i="3"/>
  <c r="AA22" i="3"/>
  <c r="AA17" i="3"/>
  <c r="AA13" i="3"/>
  <c r="AA9" i="3"/>
  <c r="AA5" i="3"/>
  <c r="AB85" i="3"/>
  <c r="AB81" i="3"/>
  <c r="AB77" i="3"/>
  <c r="AB73" i="3"/>
  <c r="AB69" i="3"/>
  <c r="AB65" i="3"/>
  <c r="AB61" i="3"/>
  <c r="AB57" i="3"/>
  <c r="AB53" i="3"/>
  <c r="AB49" i="3"/>
  <c r="AB45" i="3"/>
  <c r="AB41" i="3"/>
  <c r="AB37" i="3"/>
  <c r="AB33" i="3"/>
  <c r="AB29" i="3"/>
  <c r="AB25" i="3"/>
  <c r="AB21" i="3"/>
  <c r="AB16" i="3"/>
  <c r="AB12" i="3"/>
  <c r="AB8" i="3"/>
  <c r="AB4" i="3"/>
  <c r="AA85" i="3"/>
  <c r="AA81" i="3"/>
  <c r="AA77" i="3"/>
  <c r="AA73" i="3"/>
  <c r="AA69" i="3"/>
  <c r="AA65" i="3"/>
  <c r="AA61" i="3"/>
  <c r="AA57" i="3"/>
  <c r="AA53" i="3"/>
  <c r="AA49" i="3"/>
  <c r="AA45" i="3"/>
  <c r="AA41" i="3"/>
  <c r="AA37" i="3"/>
  <c r="AA33" i="3"/>
  <c r="AA29" i="3"/>
  <c r="AA25" i="3"/>
  <c r="AA21" i="3"/>
  <c r="AA16" i="3"/>
  <c r="AA12" i="3"/>
  <c r="AA8" i="3"/>
  <c r="AA4" i="3"/>
  <c r="AA594" i="3"/>
  <c r="AB472" i="3"/>
  <c r="AB469" i="3"/>
  <c r="AA420" i="3"/>
  <c r="AB397" i="3"/>
  <c r="AA376" i="3"/>
  <c r="AB371" i="3"/>
  <c r="AA692" i="3"/>
  <c r="AA403" i="3"/>
  <c r="AA360" i="3"/>
  <c r="AA344" i="3"/>
  <c r="AA330" i="3"/>
  <c r="AA317" i="3"/>
  <c r="AA303" i="3"/>
  <c r="AA292" i="3"/>
  <c r="AB282" i="3"/>
  <c r="AB273" i="3"/>
  <c r="AB264" i="3"/>
  <c r="AA255" i="3"/>
  <c r="AA246" i="3"/>
  <c r="AA237" i="3"/>
  <c r="AA228" i="3"/>
  <c r="AB218" i="3"/>
  <c r="AB209" i="3"/>
  <c r="AB200" i="3"/>
  <c r="AB191" i="3"/>
  <c r="AB183" i="3"/>
  <c r="AB175" i="3"/>
  <c r="AB167" i="3"/>
  <c r="AB159" i="3"/>
  <c r="AB151" i="3"/>
  <c r="AB143" i="3"/>
  <c r="AB135" i="3"/>
  <c r="AB127" i="3"/>
  <c r="AB119" i="3"/>
  <c r="AB111" i="3"/>
  <c r="AB103" i="3"/>
  <c r="AB95" i="3"/>
  <c r="AB87" i="3"/>
  <c r="AB79" i="3"/>
  <c r="AB71" i="3"/>
  <c r="AB63" i="3"/>
  <c r="AB55" i="3"/>
  <c r="AB47" i="3"/>
  <c r="AB39" i="3"/>
  <c r="AB31" i="3"/>
  <c r="AB23" i="3"/>
  <c r="AB14" i="3"/>
  <c r="AB6" i="3"/>
  <c r="AB464" i="3"/>
  <c r="AB461" i="3"/>
  <c r="AA437" i="3"/>
  <c r="AB432" i="3"/>
  <c r="AB399" i="3"/>
  <c r="AA397" i="3"/>
  <c r="AB390" i="3"/>
  <c r="AB378" i="3"/>
  <c r="AA373" i="3"/>
  <c r="AA371" i="3"/>
  <c r="AB691" i="3"/>
  <c r="AB396" i="3"/>
  <c r="AB359" i="3"/>
  <c r="AB343" i="3"/>
  <c r="AA329" i="3"/>
  <c r="AA316" i="3"/>
  <c r="AB302" i="3"/>
  <c r="AA291" i="3"/>
  <c r="AA282" i="3"/>
  <c r="AA273" i="3"/>
  <c r="AA264" i="3"/>
  <c r="AB254" i="3"/>
  <c r="AB245" i="3"/>
  <c r="AB236" i="3"/>
  <c r="AA227" i="3"/>
  <c r="AA218" i="3"/>
  <c r="AA209" i="3"/>
  <c r="AA200" i="3"/>
  <c r="AA191" i="3"/>
  <c r="AA183" i="3"/>
  <c r="AA175" i="3"/>
  <c r="AA167" i="3"/>
  <c r="AA159" i="3"/>
  <c r="AA151" i="3"/>
  <c r="AA143" i="3"/>
  <c r="AA135" i="3"/>
  <c r="AA127" i="3"/>
  <c r="AA119" i="3"/>
  <c r="AA111" i="3"/>
  <c r="AA103" i="3"/>
  <c r="AA95" i="3"/>
  <c r="AA87" i="3"/>
  <c r="AA79" i="3"/>
  <c r="AA71" i="3"/>
  <c r="AA63" i="3"/>
  <c r="AA55" i="3"/>
  <c r="AA47" i="3"/>
  <c r="AA39" i="3"/>
  <c r="AA31" i="3"/>
  <c r="AA23" i="3"/>
  <c r="AA14" i="3"/>
  <c r="AA6" i="3"/>
  <c r="AB493" i="3"/>
  <c r="AB456" i="3"/>
  <c r="AB453" i="3"/>
  <c r="AB442" i="3"/>
  <c r="AB434" i="3"/>
  <c r="AA429" i="3"/>
  <c r="AA390" i="3"/>
  <c r="AA381" i="3"/>
  <c r="AA691" i="3"/>
  <c r="AA396" i="3"/>
  <c r="AA359" i="3"/>
  <c r="AA343" i="3"/>
  <c r="AA328" i="3"/>
  <c r="AB314" i="3"/>
  <c r="AA302" i="3"/>
  <c r="AB290" i="3"/>
  <c r="AB281" i="3"/>
  <c r="AB272" i="3"/>
  <c r="AA263" i="3"/>
  <c r="AA254" i="3"/>
  <c r="AA245" i="3"/>
  <c r="AA236" i="3"/>
  <c r="AB226" i="3"/>
  <c r="AB217" i="3"/>
  <c r="AB208" i="3"/>
  <c r="AA199" i="3"/>
  <c r="AB190" i="3"/>
  <c r="AB182" i="3"/>
  <c r="AB174" i="3"/>
  <c r="AB166" i="3"/>
  <c r="AB158" i="3"/>
  <c r="AB150" i="3"/>
  <c r="AB142" i="3"/>
  <c r="AB134" i="3"/>
  <c r="AB126" i="3"/>
  <c r="AB118" i="3"/>
  <c r="AB110" i="3"/>
  <c r="AB102" i="3"/>
  <c r="AB94" i="3"/>
  <c r="AB86" i="3"/>
  <c r="AB78" i="3"/>
  <c r="AB70" i="3"/>
  <c r="AB62" i="3"/>
  <c r="AB54" i="3"/>
  <c r="AB46" i="3"/>
  <c r="AB38" i="3"/>
  <c r="AB30" i="3"/>
  <c r="AB22" i="3"/>
  <c r="AB13" i="3"/>
  <c r="AB5" i="3"/>
  <c r="AB591" i="3"/>
  <c r="AB519" i="3"/>
  <c r="AA418" i="3"/>
  <c r="AA404" i="3"/>
  <c r="AA380" i="3"/>
  <c r="AB375" i="3"/>
  <c r="AA700" i="3"/>
  <c r="AA652" i="3"/>
  <c r="AA368" i="3"/>
  <c r="AA352" i="3"/>
  <c r="AA336" i="3"/>
  <c r="AB323" i="3"/>
  <c r="AA310" i="3"/>
  <c r="AB297" i="3"/>
  <c r="AA287" i="3"/>
  <c r="AA278" i="3"/>
  <c r="AA269" i="3"/>
  <c r="AA260" i="3"/>
  <c r="AB250" i="3"/>
  <c r="AB241" i="3"/>
  <c r="AB232" i="3"/>
  <c r="AA223" i="3"/>
  <c r="AA214" i="3"/>
  <c r="AA205" i="3"/>
  <c r="AA196" i="3"/>
  <c r="AB187" i="3"/>
  <c r="AB179" i="3"/>
  <c r="AB171" i="3"/>
  <c r="AB163" i="3"/>
  <c r="AB155" i="3"/>
  <c r="AB147" i="3"/>
  <c r="AB139" i="3"/>
  <c r="AB131" i="3"/>
  <c r="AB123" i="3"/>
  <c r="AB115" i="3"/>
  <c r="AB107" i="3"/>
  <c r="AB99" i="3"/>
  <c r="AB91" i="3"/>
  <c r="AB83" i="3"/>
  <c r="AB75" i="3"/>
  <c r="AB67" i="3"/>
  <c r="AB59" i="3"/>
  <c r="AB51" i="3"/>
  <c r="AB43" i="3"/>
  <c r="AB35" i="3"/>
  <c r="AB27" i="3"/>
  <c r="AB18" i="3"/>
  <c r="AB10" i="3"/>
  <c r="AB19" i="3"/>
  <c r="AB36" i="3"/>
  <c r="AB52" i="3"/>
  <c r="AB68" i="3"/>
  <c r="AB84" i="3"/>
  <c r="AB100" i="3"/>
  <c r="AB116" i="3"/>
  <c r="AB132" i="3"/>
  <c r="AB148" i="3"/>
  <c r="AB164" i="3"/>
  <c r="AB180" i="3"/>
  <c r="AA197" i="3"/>
  <c r="AA215" i="3"/>
  <c r="AB233" i="3"/>
  <c r="AA252" i="3"/>
  <c r="AA270" i="3"/>
  <c r="AB288" i="3"/>
  <c r="AA311" i="3"/>
  <c r="AA339" i="3"/>
  <c r="AA379" i="3"/>
  <c r="AA400" i="3"/>
  <c r="AB409" i="3"/>
  <c r="Y429" i="3"/>
  <c r="AB433" i="3"/>
  <c r="AA441" i="3"/>
  <c r="X481" i="3"/>
  <c r="AB487" i="3"/>
  <c r="Y519" i="3"/>
  <c r="Y96" i="3"/>
  <c r="X19" i="3"/>
  <c r="X36" i="3"/>
  <c r="X52" i="3"/>
  <c r="X68" i="3"/>
  <c r="X84" i="3"/>
  <c r="Y8" i="3"/>
  <c r="Y25" i="3"/>
  <c r="Y41" i="3"/>
  <c r="Y57" i="3"/>
  <c r="Y73" i="3"/>
  <c r="Y89" i="3"/>
  <c r="Y101" i="3"/>
  <c r="Y109" i="3"/>
  <c r="Y117" i="3"/>
  <c r="Y125" i="3"/>
  <c r="Y133" i="3"/>
  <c r="Y141" i="3"/>
  <c r="Y149" i="3"/>
  <c r="Y157" i="3"/>
  <c r="Y165" i="3"/>
  <c r="Y173" i="3"/>
  <c r="Y181" i="3"/>
  <c r="Y189" i="3"/>
  <c r="Y197" i="3"/>
  <c r="Y205" i="3"/>
  <c r="Y213" i="3"/>
  <c r="Y221" i="3"/>
  <c r="X231" i="3"/>
  <c r="X240" i="3"/>
  <c r="X249" i="3"/>
  <c r="Y258" i="3"/>
  <c r="Y267" i="3"/>
  <c r="Y276" i="3"/>
  <c r="Y285" i="3"/>
  <c r="X301" i="3"/>
  <c r="X317" i="3"/>
  <c r="X333" i="3"/>
  <c r="X349" i="3"/>
  <c r="X365" i="3"/>
  <c r="X630" i="3"/>
  <c r="X695" i="3"/>
  <c r="AB7" i="3"/>
  <c r="AB24" i="3"/>
  <c r="AB40" i="3"/>
  <c r="AB56" i="3"/>
  <c r="AB72" i="3"/>
  <c r="AB88" i="3"/>
  <c r="AB104" i="3"/>
  <c r="AB120" i="3"/>
  <c r="AB136" i="3"/>
  <c r="AB152" i="3"/>
  <c r="AB168" i="3"/>
  <c r="AB184" i="3"/>
  <c r="AB201" i="3"/>
  <c r="AA220" i="3"/>
  <c r="AA238" i="3"/>
  <c r="AB256" i="3"/>
  <c r="AB274" i="3"/>
  <c r="AB293" i="3"/>
  <c r="AA319" i="3"/>
  <c r="AA347" i="3"/>
  <c r="AA578" i="3"/>
  <c r="X384" i="3"/>
  <c r="AB477" i="3"/>
  <c r="X5" i="3"/>
  <c r="X13" i="3"/>
  <c r="X22" i="3"/>
  <c r="X30" i="3"/>
  <c r="X38" i="3"/>
  <c r="X46" i="3"/>
  <c r="X54" i="3"/>
  <c r="X62" i="3"/>
  <c r="X70" i="3"/>
  <c r="X78" i="3"/>
  <c r="X86" i="3"/>
  <c r="X94" i="3"/>
  <c r="Y10" i="3"/>
  <c r="Y18" i="3"/>
  <c r="Y27" i="3"/>
  <c r="Y35" i="3"/>
  <c r="Y43" i="3"/>
  <c r="Y51" i="3"/>
  <c r="Y59" i="3"/>
  <c r="Y67" i="3"/>
  <c r="Y75" i="3"/>
  <c r="Y83" i="3"/>
  <c r="Y91" i="3"/>
  <c r="Y98" i="3"/>
  <c r="Y102" i="3"/>
  <c r="Y106" i="3"/>
  <c r="Y110" i="3"/>
  <c r="Y114" i="3"/>
  <c r="Y118" i="3"/>
  <c r="Y122" i="3"/>
  <c r="Y126" i="3"/>
  <c r="Y130" i="3"/>
  <c r="Y134" i="3"/>
  <c r="Y138" i="3"/>
  <c r="Y142" i="3"/>
  <c r="Y146" i="3"/>
  <c r="Y150" i="3"/>
  <c r="Y154" i="3"/>
  <c r="Y158" i="3"/>
  <c r="Y162" i="3"/>
  <c r="Y166" i="3"/>
  <c r="Y170" i="3"/>
  <c r="Y174" i="3"/>
  <c r="Y178" i="3"/>
  <c r="Y182" i="3"/>
  <c r="Y186" i="3"/>
  <c r="Y190" i="3"/>
  <c r="Y194" i="3"/>
  <c r="Y198" i="3"/>
  <c r="Y202" i="3"/>
  <c r="Y206" i="3"/>
  <c r="Y210" i="3"/>
  <c r="Y214" i="3"/>
  <c r="Y218" i="3"/>
  <c r="X223" i="3"/>
  <c r="Y227" i="3"/>
  <c r="X232" i="3"/>
  <c r="Y236" i="3"/>
  <c r="X241" i="3"/>
  <c r="Y245" i="3"/>
  <c r="Y250" i="3"/>
  <c r="X255" i="3"/>
  <c r="Y259" i="3"/>
  <c r="X264" i="3"/>
  <c r="Y268" i="3"/>
  <c r="X273" i="3"/>
  <c r="Y277" i="3"/>
  <c r="Y282" i="3"/>
  <c r="X287" i="3"/>
  <c r="Y294" i="3"/>
  <c r="Y302" i="3"/>
  <c r="Y310" i="3"/>
  <c r="Y318" i="3"/>
  <c r="Y326" i="3"/>
  <c r="Y334" i="3"/>
  <c r="Y342" i="3"/>
  <c r="Y350" i="3"/>
  <c r="Y358" i="3"/>
  <c r="Y366" i="3"/>
  <c r="Y387" i="3"/>
  <c r="Y633" i="3"/>
  <c r="Y688" i="3"/>
  <c r="Y696" i="3"/>
  <c r="Y384" i="3"/>
  <c r="Y426" i="3"/>
  <c r="Y434" i="3"/>
  <c r="Y442" i="3"/>
  <c r="Y448" i="3"/>
  <c r="X680" i="3"/>
  <c r="X677" i="3"/>
  <c r="Y674" i="3"/>
  <c r="X672" i="3"/>
  <c r="Y684" i="3"/>
  <c r="X682" i="3"/>
  <c r="X684" i="3"/>
  <c r="X679" i="3"/>
  <c r="Y673" i="3"/>
  <c r="X668" i="3"/>
  <c r="X660" i="3"/>
  <c r="X653" i="3"/>
  <c r="X649" i="3"/>
  <c r="Y646" i="3"/>
  <c r="X644" i="3"/>
  <c r="X640" i="3"/>
  <c r="X634" i="3"/>
  <c r="Y629" i="3"/>
  <c r="X624" i="3"/>
  <c r="Y621" i="3"/>
  <c r="X616" i="3"/>
  <c r="Y681" i="3"/>
  <c r="Y678" i="3"/>
  <c r="Y675" i="3"/>
  <c r="X673" i="3"/>
  <c r="Y665" i="3"/>
  <c r="Y662" i="3"/>
  <c r="X646" i="3"/>
  <c r="Y637" i="3"/>
  <c r="X629" i="3"/>
  <c r="Y626" i="3"/>
  <c r="X621" i="3"/>
  <c r="Y618" i="3"/>
  <c r="X681" i="3"/>
  <c r="Y683" i="3"/>
  <c r="X670" i="3"/>
  <c r="Y667" i="3"/>
  <c r="Y664" i="3"/>
  <c r="X659" i="3"/>
  <c r="X657" i="3"/>
  <c r="X655" i="3"/>
  <c r="X651" i="3"/>
  <c r="X648" i="3"/>
  <c r="X642" i="3"/>
  <c r="X639" i="3"/>
  <c r="X632" i="3"/>
  <c r="Y628" i="3"/>
  <c r="X623" i="3"/>
  <c r="Y620" i="3"/>
  <c r="X615" i="3"/>
  <c r="X683" i="3"/>
  <c r="Y680" i="3"/>
  <c r="Y677" i="3"/>
  <c r="Y672" i="3"/>
  <c r="X667" i="3"/>
  <c r="X664" i="3"/>
  <c r="Y650" i="3"/>
  <c r="Y645" i="3"/>
  <c r="Y635" i="3"/>
  <c r="X628" i="3"/>
  <c r="Y625" i="3"/>
  <c r="X620" i="3"/>
  <c r="Y617" i="3"/>
  <c r="Y670" i="3"/>
  <c r="Y666" i="3"/>
  <c r="X661" i="3"/>
  <c r="Y657" i="3"/>
  <c r="X656" i="3"/>
  <c r="Y649" i="3"/>
  <c r="Y611" i="3"/>
  <c r="X606" i="3"/>
  <c r="X678" i="3"/>
  <c r="Y676" i="3"/>
  <c r="X666" i="3"/>
  <c r="X662" i="3"/>
  <c r="Y658" i="3"/>
  <c r="X650" i="3"/>
  <c r="Y641" i="3"/>
  <c r="Y631" i="3"/>
  <c r="Y622" i="3"/>
  <c r="Y614" i="3"/>
  <c r="X676" i="3"/>
  <c r="Y671" i="3"/>
  <c r="Y663" i="3"/>
  <c r="Y659" i="3"/>
  <c r="X658" i="3"/>
  <c r="X641" i="3"/>
  <c r="Y638" i="3"/>
  <c r="X637" i="3"/>
  <c r="X631" i="3"/>
  <c r="X626" i="3"/>
  <c r="X622" i="3"/>
  <c r="X618" i="3"/>
  <c r="X614" i="3"/>
  <c r="Y613" i="3"/>
  <c r="X608" i="3"/>
  <c r="Y660" i="3"/>
  <c r="Y639" i="3"/>
  <c r="Y612" i="3"/>
  <c r="X607" i="3"/>
  <c r="Y604" i="3"/>
  <c r="X599" i="3"/>
  <c r="Y596" i="3"/>
  <c r="X594" i="3"/>
  <c r="Y591" i="3"/>
  <c r="X586" i="3"/>
  <c r="Y583" i="3"/>
  <c r="Y679" i="3"/>
  <c r="Y668" i="3"/>
  <c r="Y651" i="3"/>
  <c r="Y644" i="3"/>
  <c r="X635" i="3"/>
  <c r="Y632" i="3"/>
  <c r="Y624" i="3"/>
  <c r="X617" i="3"/>
  <c r="Y615" i="3"/>
  <c r="X603" i="3"/>
  <c r="Y598" i="3"/>
  <c r="Y594" i="3"/>
  <c r="X585" i="3"/>
  <c r="X581" i="3"/>
  <c r="Y580" i="3"/>
  <c r="X663" i="3"/>
  <c r="X638" i="3"/>
  <c r="Y619" i="3"/>
  <c r="X598" i="3"/>
  <c r="Y593" i="3"/>
  <c r="Y589" i="3"/>
  <c r="Y584" i="3"/>
  <c r="X580" i="3"/>
  <c r="Y575" i="3"/>
  <c r="Y682" i="3"/>
  <c r="X675" i="3"/>
  <c r="Y661" i="3"/>
  <c r="Y648" i="3"/>
  <c r="Y640" i="3"/>
  <c r="X619" i="3"/>
  <c r="Y602" i="3"/>
  <c r="Y597" i="3"/>
  <c r="X593" i="3"/>
  <c r="X589" i="3"/>
  <c r="Y588" i="3"/>
  <c r="X584" i="3"/>
  <c r="Y669" i="3"/>
  <c r="Y653" i="3"/>
  <c r="X645" i="3"/>
  <c r="Y642" i="3"/>
  <c r="Y634" i="3"/>
  <c r="X625" i="3"/>
  <c r="Y623" i="3"/>
  <c r="Y616" i="3"/>
  <c r="Y608" i="3"/>
  <c r="Y607" i="3"/>
  <c r="Y606" i="3"/>
  <c r="Y605" i="3"/>
  <c r="X601" i="3"/>
  <c r="X596" i="3"/>
  <c r="X592" i="3"/>
  <c r="Y587" i="3"/>
  <c r="Y582" i="3"/>
  <c r="X574" i="3"/>
  <c r="X570" i="3"/>
  <c r="X566" i="3"/>
  <c r="X562" i="3"/>
  <c r="X558" i="3"/>
  <c r="X554" i="3"/>
  <c r="X550" i="3"/>
  <c r="X665" i="3"/>
  <c r="X647" i="3"/>
  <c r="X612" i="3"/>
  <c r="X605" i="3"/>
  <c r="X595" i="3"/>
  <c r="X571" i="3"/>
  <c r="Y570" i="3"/>
  <c r="Y569" i="3"/>
  <c r="X563" i="3"/>
  <c r="Y562" i="3"/>
  <c r="Y561" i="3"/>
  <c r="X555" i="3"/>
  <c r="Y554" i="3"/>
  <c r="Y553" i="3"/>
  <c r="Y547" i="3"/>
  <c r="Y543" i="3"/>
  <c r="Y539" i="3"/>
  <c r="Y535" i="3"/>
  <c r="Y531" i="3"/>
  <c r="Y655" i="3"/>
  <c r="Y610" i="3"/>
  <c r="X587" i="3"/>
  <c r="X569" i="3"/>
  <c r="Y568" i="3"/>
  <c r="X561" i="3"/>
  <c r="Y560" i="3"/>
  <c r="X553" i="3"/>
  <c r="Y552" i="3"/>
  <c r="X547" i="3"/>
  <c r="X543" i="3"/>
  <c r="X539" i="3"/>
  <c r="X535" i="3"/>
  <c r="X531" i="3"/>
  <c r="X610" i="3"/>
  <c r="X602" i="3"/>
  <c r="Y590" i="3"/>
  <c r="X568" i="3"/>
  <c r="X560" i="3"/>
  <c r="X552" i="3"/>
  <c r="Y546" i="3"/>
  <c r="Y542" i="3"/>
  <c r="Y538" i="3"/>
  <c r="Y534" i="3"/>
  <c r="Y530" i="3"/>
  <c r="Y526" i="3"/>
  <c r="X627" i="3"/>
  <c r="X613" i="3"/>
  <c r="Y603" i="3"/>
  <c r="Y600" i="3"/>
  <c r="X597" i="3"/>
  <c r="X591" i="3"/>
  <c r="X588" i="3"/>
  <c r="X582" i="3"/>
  <c r="Y579" i="3"/>
  <c r="Y577" i="3"/>
  <c r="Y576" i="3"/>
  <c r="Y574" i="3"/>
  <c r="Y573" i="3"/>
  <c r="X567" i="3"/>
  <c r="Y566" i="3"/>
  <c r="Y565" i="3"/>
  <c r="X559" i="3"/>
  <c r="Y558" i="3"/>
  <c r="Y557" i="3"/>
  <c r="X551" i="3"/>
  <c r="Y550" i="3"/>
  <c r="Y549" i="3"/>
  <c r="Y545" i="3"/>
  <c r="Y541" i="3"/>
  <c r="Y537" i="3"/>
  <c r="Y533" i="3"/>
  <c r="Y529" i="3"/>
  <c r="Y525" i="3"/>
  <c r="Y521" i="3"/>
  <c r="Y517" i="3"/>
  <c r="Y513" i="3"/>
  <c r="Y509" i="3"/>
  <c r="Y505" i="3"/>
  <c r="Y501" i="3"/>
  <c r="X671" i="3"/>
  <c r="Y656" i="3"/>
  <c r="Y595" i="3"/>
  <c r="Y585" i="3"/>
  <c r="Y544" i="3"/>
  <c r="X532" i="3"/>
  <c r="X519" i="3"/>
  <c r="Y518" i="3"/>
  <c r="X508" i="3"/>
  <c r="Y507" i="3"/>
  <c r="X498" i="3"/>
  <c r="Y497" i="3"/>
  <c r="Y493" i="3"/>
  <c r="Y489" i="3"/>
  <c r="X486" i="3"/>
  <c r="Y627" i="3"/>
  <c r="X604" i="3"/>
  <c r="Y592" i="3"/>
  <c r="X577" i="3"/>
  <c r="Y571" i="3"/>
  <c r="Y563" i="3"/>
  <c r="Y555" i="3"/>
  <c r="X544" i="3"/>
  <c r="X533" i="3"/>
  <c r="X530" i="3"/>
  <c r="X518" i="3"/>
  <c r="X517" i="3"/>
  <c r="Y516" i="3"/>
  <c r="X507" i="3"/>
  <c r="Y506" i="3"/>
  <c r="X497" i="3"/>
  <c r="X493" i="3"/>
  <c r="X489" i="3"/>
  <c r="Y485" i="3"/>
  <c r="Y599" i="3"/>
  <c r="Y572" i="3"/>
  <c r="Y564" i="3"/>
  <c r="Y556" i="3"/>
  <c r="X545" i="3"/>
  <c r="X542" i="3"/>
  <c r="Y536" i="3"/>
  <c r="X516" i="3"/>
  <c r="Y515" i="3"/>
  <c r="X506" i="3"/>
  <c r="X505" i="3"/>
  <c r="Y504" i="3"/>
  <c r="Y496" i="3"/>
  <c r="Y492" i="3"/>
  <c r="Y488" i="3"/>
  <c r="X485" i="3"/>
  <c r="X609" i="3"/>
  <c r="X579" i="3"/>
  <c r="X548" i="3"/>
  <c r="X537" i="3"/>
  <c r="X534" i="3"/>
  <c r="Y527" i="3"/>
  <c r="X526" i="3"/>
  <c r="X524" i="3"/>
  <c r="Y523" i="3"/>
  <c r="X514" i="3"/>
  <c r="X513" i="3"/>
  <c r="Y512" i="3"/>
  <c r="X503" i="3"/>
  <c r="Y502" i="3"/>
  <c r="Y495" i="3"/>
  <c r="Y491" i="3"/>
  <c r="X484" i="3"/>
  <c r="X480" i="3"/>
  <c r="X476" i="3"/>
  <c r="X472" i="3"/>
  <c r="X468" i="3"/>
  <c r="X464" i="3"/>
  <c r="X460" i="3"/>
  <c r="X456" i="3"/>
  <c r="X452" i="3"/>
  <c r="X448" i="3"/>
  <c r="Y586" i="3"/>
  <c r="X583" i="3"/>
  <c r="X529" i="3"/>
  <c r="X525" i="3"/>
  <c r="X522" i="3"/>
  <c r="X509" i="3"/>
  <c r="X502" i="3"/>
  <c r="Y499" i="3"/>
  <c r="X490" i="3"/>
  <c r="X487" i="3"/>
  <c r="Y477" i="3"/>
  <c r="Y469" i="3"/>
  <c r="Y461" i="3"/>
  <c r="Y453" i="3"/>
  <c r="Y446" i="3"/>
  <c r="X669" i="3"/>
  <c r="Y609" i="3"/>
  <c r="X546" i="3"/>
  <c r="X541" i="3"/>
  <c r="X536" i="3"/>
  <c r="X527" i="3"/>
  <c r="X515" i="3"/>
  <c r="X499" i="3"/>
  <c r="X491" i="3"/>
  <c r="X488" i="3"/>
  <c r="Y484" i="3"/>
  <c r="Y483" i="3"/>
  <c r="X477" i="3"/>
  <c r="Y476" i="3"/>
  <c r="Y475" i="3"/>
  <c r="X469" i="3"/>
  <c r="Y468" i="3"/>
  <c r="Y467" i="3"/>
  <c r="X461" i="3"/>
  <c r="Y460" i="3"/>
  <c r="Y459" i="3"/>
  <c r="X453" i="3"/>
  <c r="Y452" i="3"/>
  <c r="Y451" i="3"/>
  <c r="X600" i="3"/>
  <c r="X575" i="3"/>
  <c r="Y567" i="3"/>
  <c r="Y559" i="3"/>
  <c r="Y551" i="3"/>
  <c r="X523" i="3"/>
  <c r="Y520" i="3"/>
  <c r="Y510" i="3"/>
  <c r="Y500" i="3"/>
  <c r="Y494" i="3"/>
  <c r="X483" i="3"/>
  <c r="Y482" i="3"/>
  <c r="X475" i="3"/>
  <c r="Y474" i="3"/>
  <c r="X467" i="3"/>
  <c r="Y466" i="3"/>
  <c r="X459" i="3"/>
  <c r="Y458" i="3"/>
  <c r="X451" i="3"/>
  <c r="Y450" i="3"/>
  <c r="Y445" i="3"/>
  <c r="Y581" i="3"/>
  <c r="Y540" i="3"/>
  <c r="Y528" i="3"/>
  <c r="Y524" i="3"/>
  <c r="Y511" i="3"/>
  <c r="Y508" i="3"/>
  <c r="X495" i="3"/>
  <c r="X492" i="3"/>
  <c r="Y481" i="3"/>
  <c r="Y473" i="3"/>
  <c r="Y465" i="3"/>
  <c r="Y457" i="3"/>
  <c r="Y449" i="3"/>
  <c r="Y444" i="3"/>
  <c r="Y440" i="3"/>
  <c r="X437" i="3"/>
  <c r="Y430" i="3"/>
  <c r="Y427" i="3"/>
  <c r="X422" i="3"/>
  <c r="Y418" i="3"/>
  <c r="Y415" i="3"/>
  <c r="X409" i="3"/>
  <c r="Y406" i="3"/>
  <c r="X521" i="3"/>
  <c r="X510" i="3"/>
  <c r="X494" i="3"/>
  <c r="X478" i="3"/>
  <c r="X470" i="3"/>
  <c r="X462" i="3"/>
  <c r="X454" i="3"/>
  <c r="X445" i="3"/>
  <c r="X442" i="3"/>
  <c r="Y441" i="3"/>
  <c r="X434" i="3"/>
  <c r="Y433" i="3"/>
  <c r="Y428" i="3"/>
  <c r="X424" i="3"/>
  <c r="X418" i="3"/>
  <c r="Y417" i="3"/>
  <c r="Y413" i="3"/>
  <c r="Y407" i="3"/>
  <c r="Y402" i="3"/>
  <c r="X397" i="3"/>
  <c r="Y393" i="3"/>
  <c r="X390" i="3"/>
  <c r="Y386" i="3"/>
  <c r="Y378" i="3"/>
  <c r="Y371" i="3"/>
  <c r="X576" i="3"/>
  <c r="X572" i="3"/>
  <c r="X564" i="3"/>
  <c r="X556" i="3"/>
  <c r="Y548" i="3"/>
  <c r="X501" i="3"/>
  <c r="Y479" i="3"/>
  <c r="Y471" i="3"/>
  <c r="Y463" i="3"/>
  <c r="Y455" i="3"/>
  <c r="X441" i="3"/>
  <c r="X440" i="3"/>
  <c r="Y439" i="3"/>
  <c r="X433" i="3"/>
  <c r="Y432" i="3"/>
  <c r="X428" i="3"/>
  <c r="Y423" i="3"/>
  <c r="X417" i="3"/>
  <c r="X413" i="3"/>
  <c r="Y412" i="3"/>
  <c r="X407" i="3"/>
  <c r="X402" i="3"/>
  <c r="Y399" i="3"/>
  <c r="X393" i="3"/>
  <c r="X386" i="3"/>
  <c r="X378" i="3"/>
  <c r="Y375" i="3"/>
  <c r="X371" i="3"/>
  <c r="X540" i="3"/>
  <c r="X512" i="3"/>
  <c r="X504" i="3"/>
  <c r="X496" i="3"/>
  <c r="X482" i="3"/>
  <c r="X479" i="3"/>
  <c r="X474" i="3"/>
  <c r="X471" i="3"/>
  <c r="X466" i="3"/>
  <c r="X463" i="3"/>
  <c r="X458" i="3"/>
  <c r="X455" i="3"/>
  <c r="X450" i="3"/>
  <c r="X446" i="3"/>
  <c r="X439" i="3"/>
  <c r="X432" i="3"/>
  <c r="X427" i="3"/>
  <c r="X423" i="3"/>
  <c r="Y416" i="3"/>
  <c r="X412" i="3"/>
  <c r="X406" i="3"/>
  <c r="X399" i="3"/>
  <c r="Y395" i="3"/>
  <c r="Y389" i="3"/>
  <c r="Y382" i="3"/>
  <c r="X375" i="3"/>
  <c r="X611" i="3"/>
  <c r="Y601" i="3"/>
  <c r="Y503" i="3"/>
  <c r="Y498" i="3"/>
  <c r="Y480" i="3"/>
  <c r="Y472" i="3"/>
  <c r="Y464" i="3"/>
  <c r="Y456" i="3"/>
  <c r="X447" i="3"/>
  <c r="X438" i="3"/>
  <c r="Y437" i="3"/>
  <c r="Y436" i="3"/>
  <c r="X431" i="3"/>
  <c r="X426" i="3"/>
  <c r="Y421" i="3"/>
  <c r="X415" i="3"/>
  <c r="X411" i="3"/>
  <c r="X405" i="3"/>
  <c r="X401" i="3"/>
  <c r="Y398" i="3"/>
  <c r="Y392" i="3"/>
  <c r="X385" i="3"/>
  <c r="Y381" i="3"/>
  <c r="X377" i="3"/>
  <c r="Y373" i="3"/>
  <c r="X429" i="3"/>
  <c r="Y420" i="3"/>
  <c r="X416" i="3"/>
  <c r="Y409" i="3"/>
  <c r="Y397" i="3"/>
  <c r="X392" i="3"/>
  <c r="X381" i="3"/>
  <c r="Y376" i="3"/>
  <c r="X702" i="3"/>
  <c r="X698" i="3"/>
  <c r="X694" i="3"/>
  <c r="X690" i="3"/>
  <c r="X686" i="3"/>
  <c r="X643" i="3"/>
  <c r="X578" i="3"/>
  <c r="X396" i="3"/>
  <c r="X379" i="3"/>
  <c r="X368" i="3"/>
  <c r="X364" i="3"/>
  <c r="X360" i="3"/>
  <c r="X356" i="3"/>
  <c r="X352" i="3"/>
  <c r="X348" i="3"/>
  <c r="X344" i="3"/>
  <c r="X340" i="3"/>
  <c r="X336" i="3"/>
  <c r="X332" i="3"/>
  <c r="X328" i="3"/>
  <c r="X324" i="3"/>
  <c r="X320" i="3"/>
  <c r="X316" i="3"/>
  <c r="X312" i="3"/>
  <c r="X308" i="3"/>
  <c r="X304" i="3"/>
  <c r="X300" i="3"/>
  <c r="X296" i="3"/>
  <c r="X292" i="3"/>
  <c r="X288" i="3"/>
  <c r="X590" i="3"/>
  <c r="X538" i="3"/>
  <c r="X520" i="3"/>
  <c r="Y438" i="3"/>
  <c r="Y435" i="3"/>
  <c r="X430" i="3"/>
  <c r="X420" i="3"/>
  <c r="X398" i="3"/>
  <c r="Y377" i="3"/>
  <c r="X376" i="3"/>
  <c r="Y701" i="3"/>
  <c r="Y697" i="3"/>
  <c r="Y693" i="3"/>
  <c r="Y689" i="3"/>
  <c r="Y685" i="3"/>
  <c r="Y636" i="3"/>
  <c r="Y419" i="3"/>
  <c r="Y391" i="3"/>
  <c r="Y374" i="3"/>
  <c r="Y367" i="3"/>
  <c r="Y363" i="3"/>
  <c r="Y359" i="3"/>
  <c r="Y355" i="3"/>
  <c r="Y351" i="3"/>
  <c r="Y347" i="3"/>
  <c r="Y343" i="3"/>
  <c r="Y339" i="3"/>
  <c r="Y335" i="3"/>
  <c r="Y331" i="3"/>
  <c r="Y327" i="3"/>
  <c r="Y323" i="3"/>
  <c r="Y319" i="3"/>
  <c r="Y315" i="3"/>
  <c r="Y311" i="3"/>
  <c r="Y307" i="3"/>
  <c r="Y303" i="3"/>
  <c r="Y299" i="3"/>
  <c r="Y295" i="3"/>
  <c r="Y291" i="3"/>
  <c r="Y287" i="3"/>
  <c r="X565" i="3"/>
  <c r="X549" i="3"/>
  <c r="X528" i="3"/>
  <c r="X500" i="3"/>
  <c r="Y447" i="3"/>
  <c r="Y443" i="3"/>
  <c r="X435" i="3"/>
  <c r="X421" i="3"/>
  <c r="Y414" i="3"/>
  <c r="Y388" i="3"/>
  <c r="Y372" i="3"/>
  <c r="X701" i="3"/>
  <c r="X697" i="3"/>
  <c r="X693" i="3"/>
  <c r="X689" i="3"/>
  <c r="X685" i="3"/>
  <c r="X636" i="3"/>
  <c r="X419" i="3"/>
  <c r="X391" i="3"/>
  <c r="X374" i="3"/>
  <c r="X367" i="3"/>
  <c r="X363" i="3"/>
  <c r="X359" i="3"/>
  <c r="X355" i="3"/>
  <c r="X351" i="3"/>
  <c r="X347" i="3"/>
  <c r="X343" i="3"/>
  <c r="X339" i="3"/>
  <c r="X335" i="3"/>
  <c r="X331" i="3"/>
  <c r="X327" i="3"/>
  <c r="X323" i="3"/>
  <c r="X319" i="3"/>
  <c r="X315" i="3"/>
  <c r="X311" i="3"/>
  <c r="X307" i="3"/>
  <c r="X303" i="3"/>
  <c r="X299" i="3"/>
  <c r="X295" i="3"/>
  <c r="X291" i="3"/>
  <c r="X511" i="3"/>
  <c r="Y487" i="3"/>
  <c r="Y431" i="3"/>
  <c r="Y404" i="3"/>
  <c r="X394" i="3"/>
  <c r="X373" i="3"/>
  <c r="X700" i="3"/>
  <c r="X696" i="3"/>
  <c r="X692" i="3"/>
  <c r="X688" i="3"/>
  <c r="X654" i="3"/>
  <c r="X633" i="3"/>
  <c r="X410" i="3"/>
  <c r="X387" i="3"/>
  <c r="X370" i="3"/>
  <c r="X366" i="3"/>
  <c r="X362" i="3"/>
  <c r="X358" i="3"/>
  <c r="X354" i="3"/>
  <c r="X350" i="3"/>
  <c r="X346" i="3"/>
  <c r="X342" i="3"/>
  <c r="X338" i="3"/>
  <c r="X334" i="3"/>
  <c r="X330" i="3"/>
  <c r="X326" i="3"/>
  <c r="X322" i="3"/>
  <c r="X318" i="3"/>
  <c r="X314" i="3"/>
  <c r="X310" i="3"/>
  <c r="X306" i="3"/>
  <c r="X302" i="3"/>
  <c r="X298" i="3"/>
  <c r="X294" i="3"/>
  <c r="X290" i="3"/>
  <c r="X286" i="3"/>
  <c r="X282" i="3"/>
  <c r="X278" i="3"/>
  <c r="X274" i="3"/>
  <c r="X270" i="3"/>
  <c r="X266" i="3"/>
  <c r="X262" i="3"/>
  <c r="X258" i="3"/>
  <c r="X254" i="3"/>
  <c r="X250" i="3"/>
  <c r="X246" i="3"/>
  <c r="X242" i="3"/>
  <c r="X238" i="3"/>
  <c r="X234" i="3"/>
  <c r="X230" i="3"/>
  <c r="X226" i="3"/>
  <c r="X222" i="3"/>
  <c r="X7" i="3"/>
  <c r="X15" i="3"/>
  <c r="X24" i="3"/>
  <c r="X32" i="3"/>
  <c r="X40" i="3"/>
  <c r="X48" i="3"/>
  <c r="X56" i="3"/>
  <c r="X64" i="3"/>
  <c r="X72" i="3"/>
  <c r="X80" i="3"/>
  <c r="X88" i="3"/>
  <c r="Y4" i="3"/>
  <c r="Y12" i="3"/>
  <c r="Y21" i="3"/>
  <c r="Y29" i="3"/>
  <c r="Y37" i="3"/>
  <c r="Y45" i="3"/>
  <c r="Y53" i="3"/>
  <c r="Y61" i="3"/>
  <c r="Y69" i="3"/>
  <c r="Y77" i="3"/>
  <c r="Y85" i="3"/>
  <c r="Y93" i="3"/>
  <c r="Y99" i="3"/>
  <c r="Y103" i="3"/>
  <c r="Y107" i="3"/>
  <c r="Y111" i="3"/>
  <c r="Y115" i="3"/>
  <c r="Y119" i="3"/>
  <c r="Y123" i="3"/>
  <c r="Y127" i="3"/>
  <c r="Y131" i="3"/>
  <c r="Y135" i="3"/>
  <c r="Y139" i="3"/>
  <c r="Y143" i="3"/>
  <c r="Y147" i="3"/>
  <c r="Y151" i="3"/>
  <c r="Y155" i="3"/>
  <c r="Y159" i="3"/>
  <c r="Y163" i="3"/>
  <c r="Y167" i="3"/>
  <c r="Y171" i="3"/>
  <c r="Y175" i="3"/>
  <c r="Y179" i="3"/>
  <c r="Y183" i="3"/>
  <c r="Y187" i="3"/>
  <c r="Y191" i="3"/>
  <c r="Y195" i="3"/>
  <c r="Y199" i="3"/>
  <c r="Y203" i="3"/>
  <c r="Y207" i="3"/>
  <c r="Y211" i="3"/>
  <c r="Y215" i="3"/>
  <c r="Y219" i="3"/>
  <c r="X224" i="3"/>
  <c r="Y228" i="3"/>
  <c r="X233" i="3"/>
  <c r="Y237" i="3"/>
  <c r="Y242" i="3"/>
  <c r="X247" i="3"/>
  <c r="Y251" i="3"/>
  <c r="X256" i="3"/>
  <c r="Y260" i="3"/>
  <c r="X265" i="3"/>
  <c r="Y269" i="3"/>
  <c r="Y274" i="3"/>
  <c r="X279" i="3"/>
  <c r="Y283" i="3"/>
  <c r="X289" i="3"/>
  <c r="X297" i="3"/>
  <c r="X305" i="3"/>
  <c r="X313" i="3"/>
  <c r="X321" i="3"/>
  <c r="X329" i="3"/>
  <c r="X337" i="3"/>
  <c r="X345" i="3"/>
  <c r="X353" i="3"/>
  <c r="X361" i="3"/>
  <c r="X369" i="3"/>
  <c r="X403" i="3"/>
  <c r="X652" i="3"/>
  <c r="X691" i="3"/>
  <c r="X699" i="3"/>
  <c r="X388" i="3"/>
  <c r="Y411" i="3"/>
  <c r="X557" i="3"/>
  <c r="X8" i="3"/>
  <c r="X16" i="3"/>
  <c r="X25" i="3"/>
  <c r="X33" i="3"/>
  <c r="X41" i="3"/>
  <c r="X49" i="3"/>
  <c r="X57" i="3"/>
  <c r="X65" i="3"/>
  <c r="X73" i="3"/>
  <c r="X81" i="3"/>
  <c r="X89" i="3"/>
  <c r="Y5" i="3"/>
  <c r="Y13" i="3"/>
  <c r="Y22" i="3"/>
  <c r="Y30" i="3"/>
  <c r="Y38" i="3"/>
  <c r="Y46" i="3"/>
  <c r="Y54" i="3"/>
  <c r="Y62" i="3"/>
  <c r="Y70" i="3"/>
  <c r="Y78" i="3"/>
  <c r="Y86" i="3"/>
  <c r="Y94" i="3"/>
  <c r="X100" i="3"/>
  <c r="X104" i="3"/>
  <c r="X108" i="3"/>
  <c r="X112" i="3"/>
  <c r="X116" i="3"/>
  <c r="X120" i="3"/>
  <c r="X124" i="3"/>
  <c r="X128" i="3"/>
  <c r="X132" i="3"/>
  <c r="X136" i="3"/>
  <c r="X140" i="3"/>
  <c r="X144" i="3"/>
  <c r="X148" i="3"/>
  <c r="X152" i="3"/>
  <c r="X156" i="3"/>
  <c r="X160" i="3"/>
  <c r="X164" i="3"/>
  <c r="X168" i="3"/>
  <c r="X172" i="3"/>
  <c r="X176" i="3"/>
  <c r="X180" i="3"/>
  <c r="X184" i="3"/>
  <c r="X188" i="3"/>
  <c r="X192" i="3"/>
  <c r="X196" i="3"/>
  <c r="X200" i="3"/>
  <c r="X204" i="3"/>
  <c r="X208" i="3"/>
  <c r="X212" i="3"/>
  <c r="X216" i="3"/>
  <c r="X220" i="3"/>
  <c r="Y224" i="3"/>
  <c r="X229" i="3"/>
  <c r="Y233" i="3"/>
  <c r="Y238" i="3"/>
  <c r="X243" i="3"/>
  <c r="Y247" i="3"/>
  <c r="X252" i="3"/>
  <c r="Y256" i="3"/>
  <c r="X261" i="3"/>
  <c r="Y265" i="3"/>
  <c r="Y270" i="3"/>
  <c r="X275" i="3"/>
  <c r="Y279" i="3"/>
  <c r="X284" i="3"/>
  <c r="Y289" i="3"/>
  <c r="Y297" i="3"/>
  <c r="Y305" i="3"/>
  <c r="Y313" i="3"/>
  <c r="Y321" i="3"/>
  <c r="Y329" i="3"/>
  <c r="Y337" i="3"/>
  <c r="Y345" i="3"/>
  <c r="Y353" i="3"/>
  <c r="Y361" i="3"/>
  <c r="Y369" i="3"/>
  <c r="Y403" i="3"/>
  <c r="Y652" i="3"/>
  <c r="Y691" i="3"/>
  <c r="Y699" i="3"/>
  <c r="X408" i="3"/>
  <c r="X414" i="3"/>
  <c r="Y422" i="3"/>
  <c r="X425" i="3"/>
  <c r="X449" i="3"/>
  <c r="Y532" i="3"/>
  <c r="X9" i="3"/>
  <c r="X17" i="3"/>
  <c r="X26" i="3"/>
  <c r="X34" i="3"/>
  <c r="X42" i="3"/>
  <c r="X50" i="3"/>
  <c r="X58" i="3"/>
  <c r="X66" i="3"/>
  <c r="X74" i="3"/>
  <c r="X82" i="3"/>
  <c r="X90" i="3"/>
  <c r="Y6" i="3"/>
  <c r="Y14" i="3"/>
  <c r="Y23" i="3"/>
  <c r="Y31" i="3"/>
  <c r="Y39" i="3"/>
  <c r="Y47" i="3"/>
  <c r="Y55" i="3"/>
  <c r="Y63" i="3"/>
  <c r="Y71" i="3"/>
  <c r="Y79" i="3"/>
  <c r="Y87" i="3"/>
  <c r="Y95" i="3"/>
  <c r="Y100" i="3"/>
  <c r="Y104" i="3"/>
  <c r="Y108" i="3"/>
  <c r="Y112" i="3"/>
  <c r="Y116" i="3"/>
  <c r="Y120" i="3"/>
  <c r="Y124" i="3"/>
  <c r="Y128" i="3"/>
  <c r="Y132" i="3"/>
  <c r="Y136" i="3"/>
  <c r="Y140" i="3"/>
  <c r="Y144" i="3"/>
  <c r="Y148" i="3"/>
  <c r="Y152" i="3"/>
  <c r="Y156" i="3"/>
  <c r="Y160" i="3"/>
  <c r="Y164" i="3"/>
  <c r="Y168" i="3"/>
  <c r="Y172" i="3"/>
  <c r="Y176" i="3"/>
  <c r="Y180" i="3"/>
  <c r="Y184" i="3"/>
  <c r="Y188" i="3"/>
  <c r="Y192" i="3"/>
  <c r="Y196" i="3"/>
  <c r="Y200" i="3"/>
  <c r="Y204" i="3"/>
  <c r="Y208" i="3"/>
  <c r="Y212" i="3"/>
  <c r="Y216" i="3"/>
  <c r="Y220" i="3"/>
  <c r="X225" i="3"/>
  <c r="Y229" i="3"/>
  <c r="Y234" i="3"/>
  <c r="X239" i="3"/>
  <c r="Y243" i="3"/>
  <c r="X248" i="3"/>
  <c r="Y252" i="3"/>
  <c r="X257" i="3"/>
  <c r="Y261" i="3"/>
  <c r="Y266" i="3"/>
  <c r="X271" i="3"/>
  <c r="Y275" i="3"/>
  <c r="X280" i="3"/>
  <c r="Y284" i="3"/>
  <c r="Y290" i="3"/>
  <c r="Y298" i="3"/>
  <c r="Y306" i="3"/>
  <c r="Y314" i="3"/>
  <c r="Y322" i="3"/>
  <c r="Y330" i="3"/>
  <c r="Y338" i="3"/>
  <c r="Y346" i="3"/>
  <c r="Y354" i="3"/>
  <c r="Y362" i="3"/>
  <c r="Y370" i="3"/>
  <c r="Y410" i="3"/>
  <c r="Y654" i="3"/>
  <c r="Y692" i="3"/>
  <c r="Y700" i="3"/>
  <c r="Y385" i="3"/>
  <c r="Y394" i="3"/>
  <c r="Y405" i="3"/>
  <c r="Y408" i="3"/>
  <c r="Y425" i="3"/>
  <c r="X443" i="3"/>
  <c r="Y454" i="3"/>
  <c r="X457" i="3"/>
  <c r="AB684" i="3"/>
  <c r="AA682" i="3"/>
  <c r="AB679" i="3"/>
  <c r="AA676" i="3"/>
  <c r="AA671" i="3"/>
  <c r="AA684" i="3"/>
  <c r="AB681" i="3"/>
  <c r="AA681" i="3"/>
  <c r="AA678" i="3"/>
  <c r="AA675" i="3"/>
  <c r="AB670" i="3"/>
  <c r="AA665" i="3"/>
  <c r="AA662" i="3"/>
  <c r="AB659" i="3"/>
  <c r="AB657" i="3"/>
  <c r="AB655" i="3"/>
  <c r="AB651" i="3"/>
  <c r="AB648" i="3"/>
  <c r="AB642" i="3"/>
  <c r="AB639" i="3"/>
  <c r="AA637" i="3"/>
  <c r="AB632" i="3"/>
  <c r="AA626" i="3"/>
  <c r="AB623" i="3"/>
  <c r="AA618" i="3"/>
  <c r="AB615" i="3"/>
  <c r="AB683" i="3"/>
  <c r="AA670" i="3"/>
  <c r="AB667" i="3"/>
  <c r="AB664" i="3"/>
  <c r="AA659" i="3"/>
  <c r="AA657" i="3"/>
  <c r="AA655" i="3"/>
  <c r="AA651" i="3"/>
  <c r="AA648" i="3"/>
  <c r="AA642" i="3"/>
  <c r="AA639" i="3"/>
  <c r="AA632" i="3"/>
  <c r="AB628" i="3"/>
  <c r="AA623" i="3"/>
  <c r="AB620" i="3"/>
  <c r="AA615" i="3"/>
  <c r="AA683" i="3"/>
  <c r="AB680" i="3"/>
  <c r="AA680" i="3"/>
  <c r="AA677" i="3"/>
  <c r="AB674" i="3"/>
  <c r="AA672" i="3"/>
  <c r="AB669" i="3"/>
  <c r="AB661" i="3"/>
  <c r="AA650" i="3"/>
  <c r="AB647" i="3"/>
  <c r="AA645" i="3"/>
  <c r="AB641" i="3"/>
  <c r="AB638" i="3"/>
  <c r="AA635" i="3"/>
  <c r="AB631" i="3"/>
  <c r="AA625" i="3"/>
  <c r="AB622" i="3"/>
  <c r="AA617" i="3"/>
  <c r="AB614" i="3"/>
  <c r="AB682" i="3"/>
  <c r="AB676" i="3"/>
  <c r="AA674" i="3"/>
  <c r="AB671" i="3"/>
  <c r="AA669" i="3"/>
  <c r="AB666" i="3"/>
  <c r="AB663" i="3"/>
  <c r="AA661" i="3"/>
  <c r="AB658" i="3"/>
  <c r="AB656" i="3"/>
  <c r="AA647" i="3"/>
  <c r="AA641" i="3"/>
  <c r="AA638" i="3"/>
  <c r="AA631" i="3"/>
  <c r="AB627" i="3"/>
  <c r="AA622" i="3"/>
  <c r="AB619" i="3"/>
  <c r="AA614" i="3"/>
  <c r="AB678" i="3"/>
  <c r="AB673" i="3"/>
  <c r="AB662" i="3"/>
  <c r="AA658" i="3"/>
  <c r="AB650" i="3"/>
  <c r="AB646" i="3"/>
  <c r="AB613" i="3"/>
  <c r="AA608" i="3"/>
  <c r="AB605" i="3"/>
  <c r="AA673" i="3"/>
  <c r="AA667" i="3"/>
  <c r="AA663" i="3"/>
  <c r="AA646" i="3"/>
  <c r="AB637" i="3"/>
  <c r="AB626" i="3"/>
  <c r="AB618" i="3"/>
  <c r="AA613" i="3"/>
  <c r="AB668" i="3"/>
  <c r="AA627" i="3"/>
  <c r="AA619" i="3"/>
  <c r="AA610" i="3"/>
  <c r="AB672" i="3"/>
  <c r="AA653" i="3"/>
  <c r="AA644" i="3"/>
  <c r="AB640" i="3"/>
  <c r="AA634" i="3"/>
  <c r="AA624" i="3"/>
  <c r="AA616" i="3"/>
  <c r="AA609" i="3"/>
  <c r="AB606" i="3"/>
  <c r="AA601" i="3"/>
  <c r="AB598" i="3"/>
  <c r="AB593" i="3"/>
  <c r="AA588" i="3"/>
  <c r="AB585" i="3"/>
  <c r="AA580" i="3"/>
  <c r="AB602" i="3"/>
  <c r="AB597" i="3"/>
  <c r="AA593" i="3"/>
  <c r="AA589" i="3"/>
  <c r="AA584" i="3"/>
  <c r="AB579" i="3"/>
  <c r="AB675" i="3"/>
  <c r="AA640" i="3"/>
  <c r="AA628" i="3"/>
  <c r="AB621" i="3"/>
  <c r="AA602" i="3"/>
  <c r="AA597" i="3"/>
  <c r="AB592" i="3"/>
  <c r="AB588" i="3"/>
  <c r="AB583" i="3"/>
  <c r="AA579" i="3"/>
  <c r="AB574" i="3"/>
  <c r="AB665" i="3"/>
  <c r="AA656" i="3"/>
  <c r="AA621" i="3"/>
  <c r="AB607" i="3"/>
  <c r="AB601" i="3"/>
  <c r="AB596" i="3"/>
  <c r="AA592" i="3"/>
  <c r="AB587" i="3"/>
  <c r="AA583" i="3"/>
  <c r="AB582" i="3"/>
  <c r="AB677" i="3"/>
  <c r="AB660" i="3"/>
  <c r="AB612" i="3"/>
  <c r="AB611" i="3"/>
  <c r="AB610" i="3"/>
  <c r="AB609" i="3"/>
  <c r="AB604" i="3"/>
  <c r="AA600" i="3"/>
  <c r="AB595" i="3"/>
  <c r="AA591" i="3"/>
  <c r="AB590" i="3"/>
  <c r="AB586" i="3"/>
  <c r="AA577" i="3"/>
  <c r="AA573" i="3"/>
  <c r="AA569" i="3"/>
  <c r="AA565" i="3"/>
  <c r="AA561" i="3"/>
  <c r="AA557" i="3"/>
  <c r="AA553" i="3"/>
  <c r="AA549" i="3"/>
  <c r="AA596" i="3"/>
  <c r="AA587" i="3"/>
  <c r="AA568" i="3"/>
  <c r="AA560" i="3"/>
  <c r="AA552" i="3"/>
  <c r="AB546" i="3"/>
  <c r="AB542" i="3"/>
  <c r="AB538" i="3"/>
  <c r="AB534" i="3"/>
  <c r="AB530" i="3"/>
  <c r="AA668" i="3"/>
  <c r="AB617" i="3"/>
  <c r="AB599" i="3"/>
  <c r="AA590" i="3"/>
  <c r="AB581" i="3"/>
  <c r="AB567" i="3"/>
  <c r="AB559" i="3"/>
  <c r="AB551" i="3"/>
  <c r="AA546" i="3"/>
  <c r="AA542" i="3"/>
  <c r="AA538" i="3"/>
  <c r="AA534" i="3"/>
  <c r="AA530" i="3"/>
  <c r="AA664" i="3"/>
  <c r="AB649" i="3"/>
  <c r="AB624" i="3"/>
  <c r="AA620" i="3"/>
  <c r="AB608" i="3"/>
  <c r="AA606" i="3"/>
  <c r="AB603" i="3"/>
  <c r="AA599" i="3"/>
  <c r="AB584" i="3"/>
  <c r="AA581" i="3"/>
  <c r="AB576" i="3"/>
  <c r="AA567" i="3"/>
  <c r="AB566" i="3"/>
  <c r="AA559" i="3"/>
  <c r="AB558" i="3"/>
  <c r="AA551" i="3"/>
  <c r="AB550" i="3"/>
  <c r="AB545" i="3"/>
  <c r="AB541" i="3"/>
  <c r="AB537" i="3"/>
  <c r="AB533" i="3"/>
  <c r="AB529" i="3"/>
  <c r="AB525" i="3"/>
  <c r="AA660" i="3"/>
  <c r="AA611" i="3"/>
  <c r="AB594" i="3"/>
  <c r="AA585" i="3"/>
  <c r="AA575" i="3"/>
  <c r="AA572" i="3"/>
  <c r="AA564" i="3"/>
  <c r="AA556" i="3"/>
  <c r="AB548" i="3"/>
  <c r="AB544" i="3"/>
  <c r="AB540" i="3"/>
  <c r="AB536" i="3"/>
  <c r="AB532" i="3"/>
  <c r="AB528" i="3"/>
  <c r="AB524" i="3"/>
  <c r="AB520" i="3"/>
  <c r="AB516" i="3"/>
  <c r="AB512" i="3"/>
  <c r="AB508" i="3"/>
  <c r="AB504" i="3"/>
  <c r="AB500" i="3"/>
  <c r="AB645" i="3"/>
  <c r="AA607" i="3"/>
  <c r="AA604" i="3"/>
  <c r="AB577" i="3"/>
  <c r="AA571" i="3"/>
  <c r="AA563" i="3"/>
  <c r="AA555" i="3"/>
  <c r="AA547" i="3"/>
  <c r="AA533" i="3"/>
  <c r="AA517" i="3"/>
  <c r="AA516" i="3"/>
  <c r="AB515" i="3"/>
  <c r="AA506" i="3"/>
  <c r="AB505" i="3"/>
  <c r="AB496" i="3"/>
  <c r="AB492" i="3"/>
  <c r="AB488" i="3"/>
  <c r="AA485" i="3"/>
  <c r="AA666" i="3"/>
  <c r="AA649" i="3"/>
  <c r="AB634" i="3"/>
  <c r="AA582" i="3"/>
  <c r="AB580" i="3"/>
  <c r="AB572" i="3"/>
  <c r="AB564" i="3"/>
  <c r="AB556" i="3"/>
  <c r="AA545" i="3"/>
  <c r="AB539" i="3"/>
  <c r="AA536" i="3"/>
  <c r="AA515" i="3"/>
  <c r="AB514" i="3"/>
  <c r="AA505" i="3"/>
  <c r="AA504" i="3"/>
  <c r="AB503" i="3"/>
  <c r="AA496" i="3"/>
  <c r="AA492" i="3"/>
  <c r="AA488" i="3"/>
  <c r="AB616" i="3"/>
  <c r="AA612" i="3"/>
  <c r="AB575" i="3"/>
  <c r="AB569" i="3"/>
  <c r="AB561" i="3"/>
  <c r="AB553" i="3"/>
  <c r="AA548" i="3"/>
  <c r="AA539" i="3"/>
  <c r="AB527" i="3"/>
  <c r="AB526" i="3"/>
  <c r="AA525" i="3"/>
  <c r="AA524" i="3"/>
  <c r="AB523" i="3"/>
  <c r="AA514" i="3"/>
  <c r="AB513" i="3"/>
  <c r="AA503" i="3"/>
  <c r="AB502" i="3"/>
  <c r="AB495" i="3"/>
  <c r="AB491" i="3"/>
  <c r="AA484" i="3"/>
  <c r="AB653" i="3"/>
  <c r="AB625" i="3"/>
  <c r="AA603" i="3"/>
  <c r="AA586" i="3"/>
  <c r="AB573" i="3"/>
  <c r="AB570" i="3"/>
  <c r="AB565" i="3"/>
  <c r="AB562" i="3"/>
  <c r="AB557" i="3"/>
  <c r="AB554" i="3"/>
  <c r="AB549" i="3"/>
  <c r="AB543" i="3"/>
  <c r="AA540" i="3"/>
  <c r="AA531" i="3"/>
  <c r="AA528" i="3"/>
  <c r="AA522" i="3"/>
  <c r="AB521" i="3"/>
  <c r="AA511" i="3"/>
  <c r="AB510" i="3"/>
  <c r="AA501" i="3"/>
  <c r="AA500" i="3"/>
  <c r="AB499" i="3"/>
  <c r="AB494" i="3"/>
  <c r="AB490" i="3"/>
  <c r="AA487" i="3"/>
  <c r="AA483" i="3"/>
  <c r="AA479" i="3"/>
  <c r="AA475" i="3"/>
  <c r="AA471" i="3"/>
  <c r="AA467" i="3"/>
  <c r="AA463" i="3"/>
  <c r="AA459" i="3"/>
  <c r="AA455" i="3"/>
  <c r="AA451" i="3"/>
  <c r="AA605" i="3"/>
  <c r="AB589" i="3"/>
  <c r="AA544" i="3"/>
  <c r="AA541" i="3"/>
  <c r="AA527" i="3"/>
  <c r="AB517" i="3"/>
  <c r="AB507" i="3"/>
  <c r="AA491" i="3"/>
  <c r="AB484" i="3"/>
  <c r="AB483" i="3"/>
  <c r="AB482" i="3"/>
  <c r="AA476" i="3"/>
  <c r="AB475" i="3"/>
  <c r="AB474" i="3"/>
  <c r="AA468" i="3"/>
  <c r="AB467" i="3"/>
  <c r="AB466" i="3"/>
  <c r="AA460" i="3"/>
  <c r="AB459" i="3"/>
  <c r="AB458" i="3"/>
  <c r="AA452" i="3"/>
  <c r="AB451" i="3"/>
  <c r="AB450" i="3"/>
  <c r="AB445" i="3"/>
  <c r="AB635" i="3"/>
  <c r="AB600" i="3"/>
  <c r="AA570" i="3"/>
  <c r="AA562" i="3"/>
  <c r="AA554" i="3"/>
  <c r="AB531" i="3"/>
  <c r="AA523" i="3"/>
  <c r="AA520" i="3"/>
  <c r="AA513" i="3"/>
  <c r="AA510" i="3"/>
  <c r="AA507" i="3"/>
  <c r="AB497" i="3"/>
  <c r="AA494" i="3"/>
  <c r="AA482" i="3"/>
  <c r="AA474" i="3"/>
  <c r="AA466" i="3"/>
  <c r="AA458" i="3"/>
  <c r="AA450" i="3"/>
  <c r="AB518" i="3"/>
  <c r="AA497" i="3"/>
  <c r="AB481" i="3"/>
  <c r="AB473" i="3"/>
  <c r="AB465" i="3"/>
  <c r="AB457" i="3"/>
  <c r="AB449" i="3"/>
  <c r="AB444" i="3"/>
  <c r="AA595" i="3"/>
  <c r="AB535" i="3"/>
  <c r="AA526" i="3"/>
  <c r="AA521" i="3"/>
  <c r="AB501" i="3"/>
  <c r="AB498" i="3"/>
  <c r="AA489" i="3"/>
  <c r="AB486" i="3"/>
  <c r="AA480" i="3"/>
  <c r="AB479" i="3"/>
  <c r="AB478" i="3"/>
  <c r="AA472" i="3"/>
  <c r="AB471" i="3"/>
  <c r="AB470" i="3"/>
  <c r="AA464" i="3"/>
  <c r="AB463" i="3"/>
  <c r="AB462" i="3"/>
  <c r="AA456" i="3"/>
  <c r="AB455" i="3"/>
  <c r="AB454" i="3"/>
  <c r="AA448" i="3"/>
  <c r="AB447" i="3"/>
  <c r="AB443" i="3"/>
  <c r="AB439" i="3"/>
  <c r="AA436" i="3"/>
  <c r="AA433" i="3"/>
  <c r="AA424" i="3"/>
  <c r="AB421" i="3"/>
  <c r="AB417" i="3"/>
  <c r="AA412" i="3"/>
  <c r="AB408" i="3"/>
  <c r="AA629" i="3"/>
  <c r="AA576" i="3"/>
  <c r="AA537" i="3"/>
  <c r="AA499" i="3"/>
  <c r="AB489" i="3"/>
  <c r="AB446" i="3"/>
  <c r="AA440" i="3"/>
  <c r="AA439" i="3"/>
  <c r="AA432" i="3"/>
  <c r="AB427" i="3"/>
  <c r="AA423" i="3"/>
  <c r="AB416" i="3"/>
  <c r="AB412" i="3"/>
  <c r="AB406" i="3"/>
  <c r="AA399" i="3"/>
  <c r="AB395" i="3"/>
  <c r="AB389" i="3"/>
  <c r="AB382" i="3"/>
  <c r="AA375" i="3"/>
  <c r="AB702" i="3"/>
  <c r="AB698" i="3"/>
  <c r="AB694" i="3"/>
  <c r="AB690" i="3"/>
  <c r="AB686" i="3"/>
  <c r="AB636" i="3"/>
  <c r="AB419" i="3"/>
  <c r="AB391" i="3"/>
  <c r="AB374" i="3"/>
  <c r="AB366" i="3"/>
  <c r="AB362" i="3"/>
  <c r="AB358" i="3"/>
  <c r="AB354" i="3"/>
  <c r="AB350" i="3"/>
  <c r="AB346" i="3"/>
  <c r="AB342" i="3"/>
  <c r="AB338" i="3"/>
  <c r="AB334" i="3"/>
  <c r="AB330" i="3"/>
  <c r="AB326" i="3"/>
  <c r="AB322" i="3"/>
  <c r="AB318" i="3"/>
  <c r="AB313" i="3"/>
  <c r="AB309" i="3"/>
  <c r="AB305" i="3"/>
  <c r="AB301" i="3"/>
  <c r="AA598" i="3"/>
  <c r="AB568" i="3"/>
  <c r="AB560" i="3"/>
  <c r="AB552" i="3"/>
  <c r="AA518" i="3"/>
  <c r="AA512" i="3"/>
  <c r="AB476" i="3"/>
  <c r="AB468" i="3"/>
  <c r="AB460" i="3"/>
  <c r="AB452" i="3"/>
  <c r="AA446" i="3"/>
  <c r="AB438" i="3"/>
  <c r="AB431" i="3"/>
  <c r="AA427" i="3"/>
  <c r="AB426" i="3"/>
  <c r="AB422" i="3"/>
  <c r="AA416" i="3"/>
  <c r="AB411" i="3"/>
  <c r="AA406" i="3"/>
  <c r="AB405" i="3"/>
  <c r="AB401" i="3"/>
  <c r="AA395" i="3"/>
  <c r="AA389" i="3"/>
  <c r="AB385" i="3"/>
  <c r="AA382" i="3"/>
  <c r="AB377" i="3"/>
  <c r="AA702" i="3"/>
  <c r="AA698" i="3"/>
  <c r="AA694" i="3"/>
  <c r="AA690" i="3"/>
  <c r="AA686" i="3"/>
  <c r="AA636" i="3"/>
  <c r="AA419" i="3"/>
  <c r="AA391" i="3"/>
  <c r="AA374" i="3"/>
  <c r="AA366" i="3"/>
  <c r="AA362" i="3"/>
  <c r="AA358" i="3"/>
  <c r="AA354" i="3"/>
  <c r="AA350" i="3"/>
  <c r="AA346" i="3"/>
  <c r="AA342" i="3"/>
  <c r="AA338" i="3"/>
  <c r="AB644" i="3"/>
  <c r="AA486" i="3"/>
  <c r="AA447" i="3"/>
  <c r="AA438" i="3"/>
  <c r="AB437" i="3"/>
  <c r="AA431" i="3"/>
  <c r="AA426" i="3"/>
  <c r="AA422" i="3"/>
  <c r="AB415" i="3"/>
  <c r="AA411" i="3"/>
  <c r="AA405" i="3"/>
  <c r="AA401" i="3"/>
  <c r="AB398" i="3"/>
  <c r="AB392" i="3"/>
  <c r="AA385" i="3"/>
  <c r="AB381" i="3"/>
  <c r="AA377" i="3"/>
  <c r="AB373" i="3"/>
  <c r="AB701" i="3"/>
  <c r="AB697" i="3"/>
  <c r="AB693" i="3"/>
  <c r="AB689" i="3"/>
  <c r="AB654" i="3"/>
  <c r="AB633" i="3"/>
  <c r="AB410" i="3"/>
  <c r="AB387" i="3"/>
  <c r="AB370" i="3"/>
  <c r="AB365" i="3"/>
  <c r="AB361" i="3"/>
  <c r="AB357" i="3"/>
  <c r="AB353" i="3"/>
  <c r="AB349" i="3"/>
  <c r="AB345" i="3"/>
  <c r="AB341" i="3"/>
  <c r="AB337" i="3"/>
  <c r="AB333" i="3"/>
  <c r="AB329" i="3"/>
  <c r="AB325" i="3"/>
  <c r="AB321" i="3"/>
  <c r="AB317" i="3"/>
  <c r="AB312" i="3"/>
  <c r="AB308" i="3"/>
  <c r="AB304" i="3"/>
  <c r="AB300" i="3"/>
  <c r="AB296" i="3"/>
  <c r="AB292" i="3"/>
  <c r="AB571" i="3"/>
  <c r="AB563" i="3"/>
  <c r="AB555" i="3"/>
  <c r="AB547" i="3"/>
  <c r="AA543" i="3"/>
  <c r="AB522" i="3"/>
  <c r="AB511" i="3"/>
  <c r="AA509" i="3"/>
  <c r="AB506" i="3"/>
  <c r="AA495" i="3"/>
  <c r="AA493" i="3"/>
  <c r="AA477" i="3"/>
  <c r="AA469" i="3"/>
  <c r="AA461" i="3"/>
  <c r="AA453" i="3"/>
  <c r="AB448" i="3"/>
  <c r="AB435" i="3"/>
  <c r="AA430" i="3"/>
  <c r="AB429" i="3"/>
  <c r="AB425" i="3"/>
  <c r="AB420" i="3"/>
  <c r="AA414" i="3"/>
  <c r="AA409" i="3"/>
  <c r="AB404" i="3"/>
  <c r="AB400" i="3"/>
  <c r="AA394" i="3"/>
  <c r="AA388" i="3"/>
  <c r="AB384" i="3"/>
  <c r="AB380" i="3"/>
  <c r="AB376" i="3"/>
  <c r="AB372" i="3"/>
  <c r="AB700" i="3"/>
  <c r="AB696" i="3"/>
  <c r="AB692" i="3"/>
  <c r="AB688" i="3"/>
  <c r="AB652" i="3"/>
  <c r="AB630" i="3"/>
  <c r="AB403" i="3"/>
  <c r="AB383" i="3"/>
  <c r="AB368" i="3"/>
  <c r="AB364" i="3"/>
  <c r="AB360" i="3"/>
  <c r="AB356" i="3"/>
  <c r="AB352" i="3"/>
  <c r="AB348" i="3"/>
  <c r="AB344" i="3"/>
  <c r="AB340" i="3"/>
  <c r="AB336" i="3"/>
  <c r="AB332" i="3"/>
  <c r="AB328" i="3"/>
  <c r="AB324" i="3"/>
  <c r="AB320" i="3"/>
  <c r="AB316" i="3"/>
  <c r="AB311" i="3"/>
  <c r="AB307" i="3"/>
  <c r="AB303" i="3"/>
  <c r="AB299" i="3"/>
  <c r="AB295" i="3"/>
  <c r="AB291" i="3"/>
  <c r="AB287" i="3"/>
  <c r="AB283" i="3"/>
  <c r="AB279" i="3"/>
  <c r="AB275" i="3"/>
  <c r="AB271" i="3"/>
  <c r="AB267" i="3"/>
  <c r="AB263" i="3"/>
  <c r="AB259" i="3"/>
  <c r="AB255" i="3"/>
  <c r="AB251" i="3"/>
  <c r="AB247" i="3"/>
  <c r="AB243" i="3"/>
  <c r="AB239" i="3"/>
  <c r="AB235" i="3"/>
  <c r="AB231" i="3"/>
  <c r="AB227" i="3"/>
  <c r="AB223" i="3"/>
  <c r="AB219" i="3"/>
  <c r="AB215" i="3"/>
  <c r="AB211" i="3"/>
  <c r="AB207" i="3"/>
  <c r="AB203" i="3"/>
  <c r="AB199" i="3"/>
  <c r="AB195" i="3"/>
  <c r="AA7" i="3"/>
  <c r="AA11" i="3"/>
  <c r="AA15" i="3"/>
  <c r="AA19" i="3"/>
  <c r="AA24" i="3"/>
  <c r="AA28" i="3"/>
  <c r="AA32" i="3"/>
  <c r="AA36" i="3"/>
  <c r="AA40" i="3"/>
  <c r="AA44" i="3"/>
  <c r="AA48" i="3"/>
  <c r="AA52" i="3"/>
  <c r="AA56" i="3"/>
  <c r="AA60" i="3"/>
  <c r="AA64" i="3"/>
  <c r="AA68" i="3"/>
  <c r="AA72" i="3"/>
  <c r="AA76" i="3"/>
  <c r="AA80" i="3"/>
  <c r="AA84" i="3"/>
  <c r="AA88" i="3"/>
  <c r="AA92" i="3"/>
  <c r="AA96" i="3"/>
  <c r="AA100" i="3"/>
  <c r="AA104" i="3"/>
  <c r="AA108" i="3"/>
  <c r="AA112" i="3"/>
  <c r="AA116" i="3"/>
  <c r="AA120" i="3"/>
  <c r="AA124" i="3"/>
  <c r="AA128" i="3"/>
  <c r="AA132" i="3"/>
  <c r="AA136" i="3"/>
  <c r="AA140" i="3"/>
  <c r="AA144" i="3"/>
  <c r="AA148" i="3"/>
  <c r="AA152" i="3"/>
  <c r="AA156" i="3"/>
  <c r="AA160" i="3"/>
  <c r="AA164" i="3"/>
  <c r="AA168" i="3"/>
  <c r="AA172" i="3"/>
  <c r="AA176" i="3"/>
  <c r="AA180" i="3"/>
  <c r="AA184" i="3"/>
  <c r="AA188" i="3"/>
  <c r="AA192" i="3"/>
  <c r="AB196" i="3"/>
  <c r="AA201" i="3"/>
  <c r="AB205" i="3"/>
  <c r="AA210" i="3"/>
  <c r="AB214" i="3"/>
  <c r="AA219" i="3"/>
  <c r="AA224" i="3"/>
  <c r="AB228" i="3"/>
  <c r="AA233" i="3"/>
  <c r="AB237" i="3"/>
  <c r="AA242" i="3"/>
  <c r="AB246" i="3"/>
  <c r="AA251" i="3"/>
  <c r="AA256" i="3"/>
  <c r="AB260" i="3"/>
  <c r="AA265" i="3"/>
  <c r="AB269" i="3"/>
  <c r="AA274" i="3"/>
  <c r="AB278" i="3"/>
  <c r="AA283" i="3"/>
  <c r="AA288" i="3"/>
  <c r="AA293" i="3"/>
  <c r="AA298" i="3"/>
  <c r="AA304" i="3"/>
  <c r="AB310" i="3"/>
  <c r="AA318" i="3"/>
  <c r="AA324" i="3"/>
  <c r="AA331" i="3"/>
  <c r="AA337" i="3"/>
  <c r="AA345" i="3"/>
  <c r="AA353" i="3"/>
  <c r="AA361" i="3"/>
  <c r="AA370" i="3"/>
  <c r="AA410" i="3"/>
  <c r="AA654" i="3"/>
  <c r="AA693" i="3"/>
  <c r="AA701" i="3"/>
  <c r="AA378" i="3"/>
  <c r="AA384" i="3"/>
  <c r="AA415" i="3"/>
  <c r="AA425" i="3"/>
  <c r="AA428" i="3"/>
  <c r="AA444" i="3"/>
  <c r="AA454" i="3"/>
  <c r="AA462" i="3"/>
  <c r="AA470" i="3"/>
  <c r="AA478" i="3"/>
  <c r="AA519" i="3"/>
  <c r="AA558" i="3"/>
  <c r="AA574" i="3"/>
  <c r="AB629" i="3"/>
  <c r="AA89" i="3"/>
  <c r="AA93" i="3"/>
  <c r="AA97" i="3"/>
  <c r="AA101" i="3"/>
  <c r="AA105" i="3"/>
  <c r="AA109" i="3"/>
  <c r="AA113" i="3"/>
  <c r="AA117" i="3"/>
  <c r="AA121" i="3"/>
  <c r="AA125" i="3"/>
  <c r="AA129" i="3"/>
  <c r="AA133" i="3"/>
  <c r="AA137" i="3"/>
  <c r="AA141" i="3"/>
  <c r="AA145" i="3"/>
  <c r="AA149" i="3"/>
  <c r="AA153" i="3"/>
  <c r="AA157" i="3"/>
  <c r="AA161" i="3"/>
  <c r="AA165" i="3"/>
  <c r="AA169" i="3"/>
  <c r="AA173" i="3"/>
  <c r="AA177" i="3"/>
  <c r="AA181" i="3"/>
  <c r="AA185" i="3"/>
  <c r="AA189" i="3"/>
  <c r="AA193" i="3"/>
  <c r="AB197" i="3"/>
  <c r="AA202" i="3"/>
  <c r="AB206" i="3"/>
  <c r="AA211" i="3"/>
  <c r="AA216" i="3"/>
  <c r="AB220" i="3"/>
  <c r="AA225" i="3"/>
  <c r="AB229" i="3"/>
  <c r="AA234" i="3"/>
  <c r="AB238" i="3"/>
  <c r="AA243" i="3"/>
  <c r="AA248" i="3"/>
  <c r="AB252" i="3"/>
  <c r="AA257" i="3"/>
  <c r="AB261" i="3"/>
  <c r="AA266" i="3"/>
  <c r="AB270" i="3"/>
  <c r="AA275" i="3"/>
  <c r="AA280" i="3"/>
  <c r="AB284" i="3"/>
  <c r="AA289" i="3"/>
  <c r="AA294" i="3"/>
  <c r="AA299" i="3"/>
  <c r="AA306" i="3"/>
  <c r="AA312" i="3"/>
  <c r="AB319" i="3"/>
  <c r="AA326" i="3"/>
  <c r="AA332" i="3"/>
  <c r="AB339" i="3"/>
  <c r="AB347" i="3"/>
  <c r="AB355" i="3"/>
  <c r="AB363" i="3"/>
  <c r="AB379" i="3"/>
  <c r="AB578" i="3"/>
  <c r="AB687" i="3"/>
  <c r="AB695" i="3"/>
  <c r="AA393" i="3"/>
  <c r="AB394" i="3"/>
  <c r="AA402" i="3"/>
  <c r="AB407" i="3"/>
  <c r="AB424" i="3"/>
  <c r="AB436" i="3"/>
  <c r="AB441" i="3"/>
  <c r="AA445" i="3"/>
  <c r="AA449" i="3"/>
  <c r="AA457" i="3"/>
  <c r="AA465" i="3"/>
  <c r="AA473" i="3"/>
  <c r="AA481" i="3"/>
  <c r="AA508" i="3"/>
  <c r="AA532" i="3"/>
  <c r="AB89" i="3"/>
  <c r="AB93" i="3"/>
  <c r="AB97" i="3"/>
  <c r="AB101" i="3"/>
  <c r="AB105" i="3"/>
  <c r="AB109" i="3"/>
  <c r="AB113" i="3"/>
  <c r="AB117" i="3"/>
  <c r="AB121" i="3"/>
  <c r="AB125" i="3"/>
  <c r="AB129" i="3"/>
  <c r="AB133" i="3"/>
  <c r="AB137" i="3"/>
  <c r="AB141" i="3"/>
  <c r="AB145" i="3"/>
  <c r="AB149" i="3"/>
  <c r="AB153" i="3"/>
  <c r="AB157" i="3"/>
  <c r="AB161" i="3"/>
  <c r="AB165" i="3"/>
  <c r="AB169" i="3"/>
  <c r="AB173" i="3"/>
  <c r="AB177" i="3"/>
  <c r="AB181" i="3"/>
  <c r="AB185" i="3"/>
  <c r="AB189" i="3"/>
  <c r="AB193" i="3"/>
  <c r="AA198" i="3"/>
  <c r="AB202" i="3"/>
  <c r="AA207" i="3"/>
  <c r="AA212" i="3"/>
  <c r="AB216" i="3"/>
  <c r="AA221" i="3"/>
  <c r="AB225" i="3"/>
  <c r="AA230" i="3"/>
  <c r="AB234" i="3"/>
  <c r="AA239" i="3"/>
  <c r="AA244" i="3"/>
  <c r="AB248" i="3"/>
  <c r="AA253" i="3"/>
  <c r="AB257" i="3"/>
  <c r="AA262" i="3"/>
  <c r="AB266" i="3"/>
  <c r="AA271" i="3"/>
  <c r="AA276" i="3"/>
  <c r="AB280" i="3"/>
  <c r="AA285" i="3"/>
  <c r="AB289" i="3"/>
  <c r="AB294" i="3"/>
  <c r="AA300" i="3"/>
  <c r="AB306" i="3"/>
  <c r="AA313" i="3"/>
  <c r="AA320" i="3"/>
  <c r="AA327" i="3"/>
  <c r="AA333" i="3"/>
  <c r="AA340" i="3"/>
  <c r="AA348" i="3"/>
  <c r="AA356" i="3"/>
  <c r="AA364" i="3"/>
  <c r="AA383" i="3"/>
  <c r="AA630" i="3"/>
  <c r="AA688" i="3"/>
  <c r="AA696" i="3"/>
  <c r="AA372" i="3"/>
  <c r="AA386" i="3"/>
  <c r="AB388" i="3"/>
  <c r="AB393" i="3"/>
  <c r="AB402" i="3"/>
  <c r="AA413" i="3"/>
  <c r="AB414" i="3"/>
  <c r="AA421" i="3"/>
  <c r="AA443" i="3"/>
  <c r="AA90" i="3"/>
  <c r="AA94" i="3"/>
  <c r="AA98" i="3"/>
  <c r="AA102" i="3"/>
  <c r="AA106" i="3"/>
  <c r="AA110" i="3"/>
  <c r="AA114" i="3"/>
  <c r="AA118" i="3"/>
  <c r="AA122" i="3"/>
  <c r="AA126" i="3"/>
  <c r="AA130" i="3"/>
  <c r="AA134" i="3"/>
  <c r="AA138" i="3"/>
  <c r="AA142" i="3"/>
  <c r="AA146" i="3"/>
  <c r="AA150" i="3"/>
  <c r="AA154" i="3"/>
  <c r="AA158" i="3"/>
  <c r="AA162" i="3"/>
  <c r="AA166" i="3"/>
  <c r="AA170" i="3"/>
  <c r="AA174" i="3"/>
  <c r="AA178" i="3"/>
  <c r="AA182" i="3"/>
  <c r="AA186" i="3"/>
  <c r="AA190" i="3"/>
  <c r="AA194" i="3"/>
  <c r="AB198" i="3"/>
  <c r="AA203" i="3"/>
  <c r="AA208" i="3"/>
  <c r="AB212" i="3"/>
  <c r="AA217" i="3"/>
  <c r="AB221" i="3"/>
  <c r="AA226" i="3"/>
  <c r="AB230" i="3"/>
  <c r="AA235" i="3"/>
  <c r="AA240" i="3"/>
  <c r="AB244" i="3"/>
  <c r="AA249" i="3"/>
  <c r="AB253" i="3"/>
  <c r="AA258" i="3"/>
  <c r="AB262" i="3"/>
  <c r="AA267" i="3"/>
  <c r="AA272" i="3"/>
  <c r="AB276" i="3"/>
  <c r="AA281" i="3"/>
  <c r="AB285" i="3"/>
  <c r="AA290" i="3"/>
  <c r="AA295" i="3"/>
  <c r="AA301" i="3"/>
  <c r="AA307" i="3"/>
  <c r="AA314" i="3"/>
  <c r="AA321" i="3"/>
  <c r="AB327" i="3"/>
  <c r="AA334" i="3"/>
  <c r="AA341" i="3"/>
  <c r="AA349" i="3"/>
  <c r="AA357" i="3"/>
  <c r="AA365" i="3"/>
  <c r="AA387" i="3"/>
  <c r="AA633" i="3"/>
  <c r="AA689" i="3"/>
  <c r="AA697" i="3"/>
  <c r="AB386" i="3"/>
  <c r="AA398" i="3"/>
  <c r="AB413" i="3"/>
  <c r="AB423" i="3"/>
  <c r="AB430" i="3"/>
  <c r="AA435" i="3"/>
  <c r="AB440" i="3"/>
  <c r="AB485" i="3"/>
  <c r="AB509" i="3"/>
  <c r="AA550" i="3"/>
  <c r="AA566" i="3"/>
  <c r="D73" i="3" l="1"/>
  <c r="D223" i="3"/>
  <c r="D589" i="3"/>
  <c r="D439" i="3"/>
  <c r="D641" i="3"/>
  <c r="D648" i="3" s="1"/>
  <c r="D645" i="3"/>
  <c r="D80" i="3"/>
  <c r="D230" i="3"/>
  <c r="D209" i="3"/>
  <c r="D261" i="3" s="1"/>
  <c r="D264" i="3" s="1"/>
  <c r="D267" i="3" s="1"/>
  <c r="D59" i="3"/>
  <c r="D271" i="3"/>
  <c r="D278" i="3" s="1"/>
  <c r="D275" i="3"/>
  <c r="D70" i="3"/>
  <c r="D220" i="3"/>
  <c r="D72" i="3"/>
  <c r="D222" i="3"/>
  <c r="D440" i="3"/>
  <c r="D590" i="3"/>
  <c r="D78" i="3"/>
  <c r="D228" i="3"/>
  <c r="D418" i="3"/>
  <c r="D427" i="3" s="1"/>
  <c r="D420" i="3"/>
  <c r="D584" i="3"/>
  <c r="D434" i="3"/>
  <c r="D75" i="3"/>
  <c r="D225" i="3"/>
  <c r="D232" i="3" l="1"/>
  <c r="D82" i="3"/>
  <c r="D79" i="3"/>
  <c r="D229" i="3"/>
  <c r="D443" i="3"/>
  <c r="D593" i="3"/>
  <c r="D81" i="3"/>
  <c r="D231" i="3"/>
  <c r="D89" i="3"/>
  <c r="D239" i="3"/>
  <c r="D429" i="3"/>
  <c r="D579" i="3"/>
  <c r="D631" i="3" s="1"/>
  <c r="D634" i="3" s="1"/>
  <c r="D637" i="3" s="1"/>
  <c r="D586" i="3"/>
  <c r="D436" i="3"/>
  <c r="D87" i="3"/>
  <c r="D237" i="3"/>
  <c r="D218" i="3"/>
  <c r="D68" i="3"/>
  <c r="D448" i="3"/>
  <c r="D598" i="3"/>
  <c r="D84" i="3"/>
  <c r="D234" i="3"/>
  <c r="D449" i="3"/>
  <c r="D599" i="3"/>
  <c r="D274" i="3"/>
  <c r="D270" i="3"/>
  <c r="D277" i="3" s="1"/>
  <c r="D91" i="3" l="1"/>
  <c r="D241" i="3"/>
  <c r="D458" i="3"/>
  <c r="D608" i="3"/>
  <c r="D98" i="3"/>
  <c r="D248" i="3"/>
  <c r="D457" i="3"/>
  <c r="D607" i="3"/>
  <c r="D452" i="3"/>
  <c r="D602" i="3"/>
  <c r="D93" i="3"/>
  <c r="D243" i="3"/>
  <c r="D445" i="3"/>
  <c r="D595" i="3"/>
  <c r="D77" i="3"/>
  <c r="D227" i="3"/>
  <c r="D644" i="3"/>
  <c r="D640" i="3"/>
  <c r="D647" i="3" s="1"/>
  <c r="D96" i="3"/>
  <c r="D246" i="3"/>
  <c r="D90" i="3"/>
  <c r="D240" i="3"/>
  <c r="D281" i="3"/>
  <c r="D283" i="3"/>
  <c r="D285" i="3" s="1"/>
  <c r="D287" i="3" s="1"/>
  <c r="D289" i="3" s="1"/>
  <c r="D291" i="3" s="1"/>
  <c r="D293" i="3" s="1"/>
  <c r="D295" i="3" s="1"/>
  <c r="D297" i="3" s="1"/>
  <c r="D299" i="3" s="1"/>
  <c r="D301" i="3" s="1"/>
  <c r="D303" i="3" s="1"/>
  <c r="D305" i="3" s="1"/>
  <c r="D307" i="3" s="1"/>
  <c r="D309" i="3" s="1"/>
  <c r="D311" i="3" s="1"/>
  <c r="D313" i="3" s="1"/>
  <c r="D438" i="3"/>
  <c r="D588" i="3"/>
  <c r="D88" i="3"/>
  <c r="D238" i="3"/>
  <c r="D100" i="3" l="1"/>
  <c r="D250" i="3"/>
  <c r="D99" i="3"/>
  <c r="D249" i="3"/>
  <c r="D454" i="3"/>
  <c r="D604" i="3"/>
  <c r="D107" i="3"/>
  <c r="D116" i="3" s="1"/>
  <c r="D125" i="3" s="1"/>
  <c r="D134" i="3" s="1"/>
  <c r="D143" i="3" s="1"/>
  <c r="D152" i="3" s="1"/>
  <c r="D161" i="3" s="1"/>
  <c r="D170" i="3" s="1"/>
  <c r="D179" i="3" s="1"/>
  <c r="D188" i="3" s="1"/>
  <c r="D197" i="3" s="1"/>
  <c r="D206" i="3" s="1"/>
  <c r="D257" i="3"/>
  <c r="D97" i="3"/>
  <c r="D247" i="3"/>
  <c r="D105" i="3"/>
  <c r="D114" i="3" s="1"/>
  <c r="D123" i="3" s="1"/>
  <c r="D132" i="3" s="1"/>
  <c r="D141" i="3" s="1"/>
  <c r="D150" i="3" s="1"/>
  <c r="D159" i="3" s="1"/>
  <c r="D168" i="3" s="1"/>
  <c r="D177" i="3" s="1"/>
  <c r="D186" i="3" s="1"/>
  <c r="D195" i="3" s="1"/>
  <c r="D204" i="3" s="1"/>
  <c r="D255" i="3"/>
  <c r="D102" i="3"/>
  <c r="D111" i="3" s="1"/>
  <c r="D120" i="3" s="1"/>
  <c r="D129" i="3" s="1"/>
  <c r="D138" i="3" s="1"/>
  <c r="D147" i="3" s="1"/>
  <c r="D156" i="3" s="1"/>
  <c r="D165" i="3" s="1"/>
  <c r="D174" i="3" s="1"/>
  <c r="D183" i="3" s="1"/>
  <c r="D192" i="3" s="1"/>
  <c r="D201" i="3" s="1"/>
  <c r="D252" i="3"/>
  <c r="D447" i="3"/>
  <c r="D597" i="3"/>
  <c r="D651" i="3"/>
  <c r="D653" i="3"/>
  <c r="D655" i="3" s="1"/>
  <c r="D657" i="3" s="1"/>
  <c r="D659" i="3" s="1"/>
  <c r="D661" i="3" s="1"/>
  <c r="D663" i="3" s="1"/>
  <c r="D665" i="3" s="1"/>
  <c r="D667" i="3" s="1"/>
  <c r="D669" i="3" s="1"/>
  <c r="D671" i="3" s="1"/>
  <c r="D673" i="3" s="1"/>
  <c r="D675" i="3" s="1"/>
  <c r="D677" i="3" s="1"/>
  <c r="D679" i="3" s="1"/>
  <c r="D681" i="3" s="1"/>
  <c r="D683" i="3" s="1"/>
  <c r="D461" i="3"/>
  <c r="D611" i="3"/>
  <c r="D467" i="3"/>
  <c r="D617" i="3"/>
  <c r="D86" i="3"/>
  <c r="D236" i="3"/>
  <c r="D466" i="3"/>
  <c r="D616" i="3"/>
  <c r="D109" i="3" l="1"/>
  <c r="D118" i="3" s="1"/>
  <c r="D127" i="3" s="1"/>
  <c r="D136" i="3" s="1"/>
  <c r="D145" i="3" s="1"/>
  <c r="D154" i="3" s="1"/>
  <c r="D163" i="3" s="1"/>
  <c r="D172" i="3" s="1"/>
  <c r="D181" i="3" s="1"/>
  <c r="D190" i="3" s="1"/>
  <c r="D199" i="3" s="1"/>
  <c r="D259" i="3"/>
  <c r="D95" i="3"/>
  <c r="D245" i="3"/>
  <c r="D456" i="3"/>
  <c r="D606" i="3"/>
  <c r="D476" i="3"/>
  <c r="D485" i="3" s="1"/>
  <c r="D494" i="3" s="1"/>
  <c r="D503" i="3" s="1"/>
  <c r="D512" i="3" s="1"/>
  <c r="D521" i="3" s="1"/>
  <c r="D530" i="3" s="1"/>
  <c r="D539" i="3" s="1"/>
  <c r="D548" i="3" s="1"/>
  <c r="D557" i="3" s="1"/>
  <c r="D566" i="3" s="1"/>
  <c r="D575" i="3" s="1"/>
  <c r="D626" i="3"/>
  <c r="D463" i="3"/>
  <c r="D613" i="3"/>
  <c r="D470" i="3"/>
  <c r="D620" i="3"/>
  <c r="D108" i="3"/>
  <c r="D117" i="3" s="1"/>
  <c r="D126" i="3" s="1"/>
  <c r="D135" i="3" s="1"/>
  <c r="D144" i="3" s="1"/>
  <c r="D153" i="3" s="1"/>
  <c r="D162" i="3" s="1"/>
  <c r="D171" i="3" s="1"/>
  <c r="D180" i="3" s="1"/>
  <c r="D189" i="3" s="1"/>
  <c r="D198" i="3" s="1"/>
  <c r="D207" i="3" s="1"/>
  <c r="D258" i="3"/>
  <c r="D475" i="3"/>
  <c r="D484" i="3" s="1"/>
  <c r="D493" i="3" s="1"/>
  <c r="D502" i="3" s="1"/>
  <c r="D511" i="3" s="1"/>
  <c r="D520" i="3" s="1"/>
  <c r="D529" i="3" s="1"/>
  <c r="D538" i="3" s="1"/>
  <c r="D547" i="3" s="1"/>
  <c r="D556" i="3" s="1"/>
  <c r="D565" i="3" s="1"/>
  <c r="D574" i="3" s="1"/>
  <c r="D625" i="3"/>
  <c r="D106" i="3"/>
  <c r="D115" i="3" s="1"/>
  <c r="D124" i="3" s="1"/>
  <c r="D133" i="3" s="1"/>
  <c r="D142" i="3" s="1"/>
  <c r="D151" i="3" s="1"/>
  <c r="D160" i="3" s="1"/>
  <c r="D169" i="3" s="1"/>
  <c r="D178" i="3" s="1"/>
  <c r="D187" i="3" s="1"/>
  <c r="D196" i="3" s="1"/>
  <c r="D205" i="3" s="1"/>
  <c r="D256" i="3"/>
  <c r="D465" i="3" l="1"/>
  <c r="D615" i="3"/>
  <c r="D479" i="3"/>
  <c r="D488" i="3" s="1"/>
  <c r="D497" i="3" s="1"/>
  <c r="D506" i="3" s="1"/>
  <c r="D515" i="3" s="1"/>
  <c r="D524" i="3" s="1"/>
  <c r="D533" i="3" s="1"/>
  <c r="D542" i="3" s="1"/>
  <c r="D551" i="3" s="1"/>
  <c r="D560" i="3" s="1"/>
  <c r="D569" i="3" s="1"/>
  <c r="D629" i="3"/>
  <c r="D104" i="3"/>
  <c r="D113" i="3" s="1"/>
  <c r="D122" i="3" s="1"/>
  <c r="D131" i="3" s="1"/>
  <c r="D140" i="3" s="1"/>
  <c r="D149" i="3" s="1"/>
  <c r="D158" i="3" s="1"/>
  <c r="D167" i="3" s="1"/>
  <c r="D176" i="3" s="1"/>
  <c r="D185" i="3" s="1"/>
  <c r="D194" i="3" s="1"/>
  <c r="D203" i="3" s="1"/>
  <c r="D254" i="3"/>
  <c r="D472" i="3"/>
  <c r="D481" i="3" s="1"/>
  <c r="D490" i="3" s="1"/>
  <c r="D499" i="3" s="1"/>
  <c r="D508" i="3" s="1"/>
  <c r="D517" i="3" s="1"/>
  <c r="D526" i="3" s="1"/>
  <c r="D535" i="3" s="1"/>
  <c r="D544" i="3" s="1"/>
  <c r="D553" i="3" s="1"/>
  <c r="D562" i="3" s="1"/>
  <c r="D571" i="3" s="1"/>
  <c r="D622" i="3"/>
  <c r="C35" i="6"/>
  <c r="C34" i="6"/>
  <c r="C33" i="6"/>
  <c r="C32" i="6"/>
  <c r="C31" i="6"/>
  <c r="C30" i="6"/>
  <c r="C29" i="6"/>
  <c r="C28" i="6"/>
  <c r="C27" i="6"/>
  <c r="C26" i="6"/>
  <c r="C25" i="6"/>
  <c r="C24" i="6"/>
  <c r="C23" i="6"/>
  <c r="C22" i="6"/>
  <c r="C21" i="6"/>
  <c r="C20" i="6"/>
  <c r="C19" i="6"/>
  <c r="C18" i="6"/>
  <c r="C17" i="6"/>
  <c r="C16" i="6"/>
  <c r="C15" i="6"/>
  <c r="C14" i="6"/>
  <c r="C12" i="6"/>
  <c r="C11" i="6"/>
  <c r="C10" i="6"/>
  <c r="C9" i="6"/>
  <c r="C8" i="6"/>
  <c r="C7" i="6"/>
  <c r="C6" i="6"/>
  <c r="C36" i="6"/>
  <c r="A33" i="6"/>
  <c r="Q33" i="6" s="1"/>
  <c r="A32" i="6"/>
  <c r="Q32" i="6" s="1"/>
  <c r="A31" i="6"/>
  <c r="Q31" i="6" s="1"/>
  <c r="A30" i="6"/>
  <c r="Q30" i="6" s="1"/>
  <c r="A29" i="6"/>
  <c r="Q29" i="6" s="1"/>
  <c r="A28" i="6"/>
  <c r="Q28" i="6" s="1"/>
  <c r="A27" i="6"/>
  <c r="Q27" i="6" s="1"/>
  <c r="A26" i="6"/>
  <c r="Q26" i="6" s="1"/>
  <c r="A25" i="6"/>
  <c r="Q25" i="6" s="1"/>
  <c r="A24" i="6"/>
  <c r="Q24" i="6" s="1"/>
  <c r="A23" i="6"/>
  <c r="Q23" i="6" s="1"/>
  <c r="A18" i="6"/>
  <c r="Q18" i="6" s="1"/>
  <c r="A17" i="6"/>
  <c r="Q17" i="6" s="1"/>
  <c r="A16" i="6"/>
  <c r="Q16" i="6" s="1"/>
  <c r="A19" i="6"/>
  <c r="Q19" i="6" s="1"/>
  <c r="A13" i="6"/>
  <c r="Q13" i="6" s="1"/>
  <c r="A12" i="6"/>
  <c r="Q12" i="6" s="1"/>
  <c r="A11" i="6"/>
  <c r="Q11" i="6" s="1"/>
  <c r="A22" i="6"/>
  <c r="Q22" i="6" s="1"/>
  <c r="A21" i="6"/>
  <c r="Q21" i="6" s="1"/>
  <c r="A20" i="6"/>
  <c r="Q20" i="6" s="1"/>
  <c r="A15" i="6"/>
  <c r="Q15" i="6" s="1"/>
  <c r="A14" i="6"/>
  <c r="Q14" i="6" s="1"/>
  <c r="A10" i="6"/>
  <c r="Q10" i="6" s="1"/>
  <c r="A9" i="6"/>
  <c r="Q9" i="6" s="1"/>
  <c r="A8" i="6"/>
  <c r="Q8" i="6" s="1"/>
  <c r="A34" i="6"/>
  <c r="Q34" i="6" s="1"/>
  <c r="A7" i="6"/>
  <c r="Q7" i="6" s="1"/>
  <c r="A36" i="6"/>
  <c r="Q36" i="6" s="1"/>
  <c r="A35" i="6"/>
  <c r="Q35" i="6" s="1"/>
  <c r="A6" i="6"/>
  <c r="R684" i="3" l="1"/>
  <c r="S681" i="3"/>
  <c r="S678" i="3"/>
  <c r="S673" i="3"/>
  <c r="S683" i="3"/>
  <c r="R683" i="3"/>
  <c r="S680" i="3"/>
  <c r="R677" i="3"/>
  <c r="R672" i="3"/>
  <c r="S669" i="3"/>
  <c r="R667" i="3"/>
  <c r="R664" i="3"/>
  <c r="S661" i="3"/>
  <c r="R659" i="3"/>
  <c r="R657" i="3"/>
  <c r="R655" i="3"/>
  <c r="R650" i="3"/>
  <c r="S647" i="3"/>
  <c r="R645" i="3"/>
  <c r="S641" i="3"/>
  <c r="R635" i="3"/>
  <c r="S631" i="3"/>
  <c r="R625" i="3"/>
  <c r="S622" i="3"/>
  <c r="R617" i="3"/>
  <c r="S614" i="3"/>
  <c r="R680" i="3"/>
  <c r="S674" i="3"/>
  <c r="R669" i="3"/>
  <c r="R661" i="3"/>
  <c r="R647" i="3"/>
  <c r="R641" i="3"/>
  <c r="S638" i="3"/>
  <c r="R631" i="3"/>
  <c r="S627" i="3"/>
  <c r="R622" i="3"/>
  <c r="S619" i="3"/>
  <c r="R614" i="3"/>
  <c r="S682" i="3"/>
  <c r="R682" i="3"/>
  <c r="R679" i="3"/>
  <c r="R676" i="3"/>
  <c r="S671" i="3"/>
  <c r="R666" i="3"/>
  <c r="R663" i="3"/>
  <c r="S660" i="3"/>
  <c r="R658" i="3"/>
  <c r="R656" i="3"/>
  <c r="R653" i="3"/>
  <c r="R649" i="3"/>
  <c r="R644" i="3"/>
  <c r="R640" i="3"/>
  <c r="R634" i="3"/>
  <c r="S629" i="3"/>
  <c r="R624" i="3"/>
  <c r="S621" i="3"/>
  <c r="R616" i="3"/>
  <c r="S684" i="3"/>
  <c r="R671" i="3"/>
  <c r="S668" i="3"/>
  <c r="S665" i="3"/>
  <c r="R660" i="3"/>
  <c r="S646" i="3"/>
  <c r="S637" i="3"/>
  <c r="R629" i="3"/>
  <c r="S626" i="3"/>
  <c r="R621" i="3"/>
  <c r="S618" i="3"/>
  <c r="S675" i="3"/>
  <c r="R665" i="3"/>
  <c r="R648" i="3"/>
  <c r="S640" i="3"/>
  <c r="S612" i="3"/>
  <c r="R607" i="3"/>
  <c r="R675" i="3"/>
  <c r="S656" i="3"/>
  <c r="S655" i="3"/>
  <c r="S649" i="3"/>
  <c r="S645" i="3"/>
  <c r="S635" i="3"/>
  <c r="S625" i="3"/>
  <c r="S617" i="3"/>
  <c r="R678" i="3"/>
  <c r="S670" i="3"/>
  <c r="S666" i="3"/>
  <c r="R609" i="3"/>
  <c r="S679" i="3"/>
  <c r="S659" i="3"/>
  <c r="S651" i="3"/>
  <c r="S642" i="3"/>
  <c r="R638" i="3"/>
  <c r="S632" i="3"/>
  <c r="R627" i="3"/>
  <c r="S623" i="3"/>
  <c r="R619" i="3"/>
  <c r="S615" i="3"/>
  <c r="S613" i="3"/>
  <c r="R608" i="3"/>
  <c r="S605" i="3"/>
  <c r="R600" i="3"/>
  <c r="S597" i="3"/>
  <c r="R595" i="3"/>
  <c r="S592" i="3"/>
  <c r="R587" i="3"/>
  <c r="S584" i="3"/>
  <c r="R673" i="3"/>
  <c r="S657" i="3"/>
  <c r="R612" i="3"/>
  <c r="R611" i="3"/>
  <c r="R610" i="3"/>
  <c r="S604" i="3"/>
  <c r="S600" i="3"/>
  <c r="R596" i="3"/>
  <c r="R591" i="3"/>
  <c r="S586" i="3"/>
  <c r="R582" i="3"/>
  <c r="R668" i="3"/>
  <c r="R651" i="3"/>
  <c r="R646" i="3"/>
  <c r="S644" i="3"/>
  <c r="R632" i="3"/>
  <c r="R626" i="3"/>
  <c r="S624" i="3"/>
  <c r="R615" i="3"/>
  <c r="R613" i="3"/>
  <c r="R604" i="3"/>
  <c r="S599" i="3"/>
  <c r="S595" i="3"/>
  <c r="S590" i="3"/>
  <c r="R586" i="3"/>
  <c r="S581" i="3"/>
  <c r="R577" i="3"/>
  <c r="R670" i="3"/>
  <c r="S663" i="3"/>
  <c r="S628" i="3"/>
  <c r="S603" i="3"/>
  <c r="R599" i="3"/>
  <c r="S594" i="3"/>
  <c r="R590" i="3"/>
  <c r="S585" i="3"/>
  <c r="R581" i="3"/>
  <c r="R681" i="3"/>
  <c r="S667" i="3"/>
  <c r="S658" i="3"/>
  <c r="S602" i="3"/>
  <c r="R598" i="3"/>
  <c r="S593" i="3"/>
  <c r="R589" i="3"/>
  <c r="R584" i="3"/>
  <c r="R580" i="3"/>
  <c r="S575" i="3"/>
  <c r="S571" i="3"/>
  <c r="S567" i="3"/>
  <c r="S563" i="3"/>
  <c r="S559" i="3"/>
  <c r="S555" i="3"/>
  <c r="S551" i="3"/>
  <c r="S677" i="3"/>
  <c r="S662" i="3"/>
  <c r="S650" i="3"/>
  <c r="R639" i="3"/>
  <c r="S634" i="3"/>
  <c r="S609" i="3"/>
  <c r="S607" i="3"/>
  <c r="S601" i="3"/>
  <c r="S598" i="3"/>
  <c r="S589" i="3"/>
  <c r="S583" i="3"/>
  <c r="S580" i="3"/>
  <c r="R573" i="3"/>
  <c r="S572" i="3"/>
  <c r="R565" i="3"/>
  <c r="S564" i="3"/>
  <c r="R557" i="3"/>
  <c r="S556" i="3"/>
  <c r="R549" i="3"/>
  <c r="R545" i="3"/>
  <c r="R541" i="3"/>
  <c r="R537" i="3"/>
  <c r="R533" i="3"/>
  <c r="S672" i="3"/>
  <c r="R662" i="3"/>
  <c r="R642" i="3"/>
  <c r="R628" i="3"/>
  <c r="R601" i="3"/>
  <c r="R592" i="3"/>
  <c r="R583" i="3"/>
  <c r="R572" i="3"/>
  <c r="R564" i="3"/>
  <c r="R556" i="3"/>
  <c r="S548" i="3"/>
  <c r="S544" i="3"/>
  <c r="S540" i="3"/>
  <c r="S536" i="3"/>
  <c r="S532" i="3"/>
  <c r="S528" i="3"/>
  <c r="S676" i="3"/>
  <c r="R605" i="3"/>
  <c r="R571" i="3"/>
  <c r="S570" i="3"/>
  <c r="R563" i="3"/>
  <c r="S562" i="3"/>
  <c r="R555" i="3"/>
  <c r="S554" i="3"/>
  <c r="R548" i="3"/>
  <c r="R544" i="3"/>
  <c r="R540" i="3"/>
  <c r="R536" i="3"/>
  <c r="R532" i="3"/>
  <c r="R528" i="3"/>
  <c r="S664" i="3"/>
  <c r="S653" i="3"/>
  <c r="R620" i="3"/>
  <c r="S616" i="3"/>
  <c r="S608" i="3"/>
  <c r="S606" i="3"/>
  <c r="R593" i="3"/>
  <c r="R569" i="3"/>
  <c r="S568" i="3"/>
  <c r="R561" i="3"/>
  <c r="S560" i="3"/>
  <c r="R553" i="3"/>
  <c r="S552" i="3"/>
  <c r="R547" i="3"/>
  <c r="R543" i="3"/>
  <c r="R539" i="3"/>
  <c r="R535" i="3"/>
  <c r="R531" i="3"/>
  <c r="R527" i="3"/>
  <c r="R523" i="3"/>
  <c r="R519" i="3"/>
  <c r="R515" i="3"/>
  <c r="R511" i="3"/>
  <c r="R507" i="3"/>
  <c r="R503" i="3"/>
  <c r="R499" i="3"/>
  <c r="S610" i="3"/>
  <c r="R602" i="3"/>
  <c r="R576" i="3"/>
  <c r="R568" i="3"/>
  <c r="R560" i="3"/>
  <c r="R552" i="3"/>
  <c r="S538" i="3"/>
  <c r="S535" i="3"/>
  <c r="S529" i="3"/>
  <c r="R522" i="3"/>
  <c r="S521" i="3"/>
  <c r="R512" i="3"/>
  <c r="S511" i="3"/>
  <c r="S510" i="3"/>
  <c r="R501" i="3"/>
  <c r="S500" i="3"/>
  <c r="R495" i="3"/>
  <c r="R491" i="3"/>
  <c r="S487" i="3"/>
  <c r="R597" i="3"/>
  <c r="S587" i="3"/>
  <c r="R585" i="3"/>
  <c r="S574" i="3"/>
  <c r="S566" i="3"/>
  <c r="S558" i="3"/>
  <c r="S550" i="3"/>
  <c r="S547" i="3"/>
  <c r="S541" i="3"/>
  <c r="R538" i="3"/>
  <c r="R529" i="3"/>
  <c r="R521" i="3"/>
  <c r="S520" i="3"/>
  <c r="R510" i="3"/>
  <c r="S509" i="3"/>
  <c r="R500" i="3"/>
  <c r="S499" i="3"/>
  <c r="S498" i="3"/>
  <c r="S494" i="3"/>
  <c r="S490" i="3"/>
  <c r="R487" i="3"/>
  <c r="S639" i="3"/>
  <c r="R574" i="3"/>
  <c r="R566" i="3"/>
  <c r="R558" i="3"/>
  <c r="R550" i="3"/>
  <c r="S530" i="3"/>
  <c r="R520" i="3"/>
  <c r="S519" i="3"/>
  <c r="S518" i="3"/>
  <c r="R509" i="3"/>
  <c r="S508" i="3"/>
  <c r="R498" i="3"/>
  <c r="R494" i="3"/>
  <c r="R490" i="3"/>
  <c r="S486" i="3"/>
  <c r="R674" i="3"/>
  <c r="S620" i="3"/>
  <c r="R606" i="3"/>
  <c r="S596" i="3"/>
  <c r="R594" i="3"/>
  <c r="S545" i="3"/>
  <c r="R542" i="3"/>
  <c r="R517" i="3"/>
  <c r="S516" i="3"/>
  <c r="R506" i="3"/>
  <c r="S505" i="3"/>
  <c r="R497" i="3"/>
  <c r="R493" i="3"/>
  <c r="R489" i="3"/>
  <c r="S485" i="3"/>
  <c r="S481" i="3"/>
  <c r="S477" i="3"/>
  <c r="S473" i="3"/>
  <c r="S469" i="3"/>
  <c r="S465" i="3"/>
  <c r="S461" i="3"/>
  <c r="S457" i="3"/>
  <c r="S453" i="3"/>
  <c r="S449" i="3"/>
  <c r="S576" i="3"/>
  <c r="S534" i="3"/>
  <c r="S504" i="3"/>
  <c r="S496" i="3"/>
  <c r="S493" i="3"/>
  <c r="R480" i="3"/>
  <c r="S479" i="3"/>
  <c r="R472" i="3"/>
  <c r="S471" i="3"/>
  <c r="R464" i="3"/>
  <c r="S463" i="3"/>
  <c r="R456" i="3"/>
  <c r="S455" i="3"/>
  <c r="R448" i="3"/>
  <c r="S648" i="3"/>
  <c r="S579" i="3"/>
  <c r="S573" i="3"/>
  <c r="S565" i="3"/>
  <c r="S557" i="3"/>
  <c r="S549" i="3"/>
  <c r="R534" i="3"/>
  <c r="S525" i="3"/>
  <c r="S522" i="3"/>
  <c r="S517" i="3"/>
  <c r="S512" i="3"/>
  <c r="R504" i="3"/>
  <c r="S502" i="3"/>
  <c r="R496" i="3"/>
  <c r="R479" i="3"/>
  <c r="S478" i="3"/>
  <c r="R471" i="3"/>
  <c r="S470" i="3"/>
  <c r="R463" i="3"/>
  <c r="S462" i="3"/>
  <c r="R455" i="3"/>
  <c r="S454" i="3"/>
  <c r="S582" i="3"/>
  <c r="R579" i="3"/>
  <c r="R570" i="3"/>
  <c r="R562" i="3"/>
  <c r="R554" i="3"/>
  <c r="S546" i="3"/>
  <c r="S531" i="3"/>
  <c r="S527" i="3"/>
  <c r="R525" i="3"/>
  <c r="S515" i="3"/>
  <c r="S507" i="3"/>
  <c r="R502" i="3"/>
  <c r="R478" i="3"/>
  <c r="R470" i="3"/>
  <c r="R462" i="3"/>
  <c r="R454" i="3"/>
  <c r="R447" i="3"/>
  <c r="R618" i="3"/>
  <c r="S591" i="3"/>
  <c r="R588" i="3"/>
  <c r="S577" i="3"/>
  <c r="S569" i="3"/>
  <c r="S561" i="3"/>
  <c r="S553" i="3"/>
  <c r="S543" i="3"/>
  <c r="S523" i="3"/>
  <c r="R518" i="3"/>
  <c r="R513" i="3"/>
  <c r="R505" i="3"/>
  <c r="R488" i="3"/>
  <c r="R484" i="3"/>
  <c r="S483" i="3"/>
  <c r="R476" i="3"/>
  <c r="S475" i="3"/>
  <c r="R468" i="3"/>
  <c r="S467" i="3"/>
  <c r="R460" i="3"/>
  <c r="S459" i="3"/>
  <c r="R452" i="3"/>
  <c r="S451" i="3"/>
  <c r="R446" i="3"/>
  <c r="R442" i="3"/>
  <c r="S438" i="3"/>
  <c r="R435" i="3"/>
  <c r="S431" i="3"/>
  <c r="S428" i="3"/>
  <c r="R423" i="3"/>
  <c r="S420" i="3"/>
  <c r="S416" i="3"/>
  <c r="R411" i="3"/>
  <c r="S407" i="3"/>
  <c r="R603" i="3"/>
  <c r="S588" i="3"/>
  <c r="R524" i="3"/>
  <c r="R516" i="3"/>
  <c r="R492" i="3"/>
  <c r="S444" i="3"/>
  <c r="R436" i="3"/>
  <c r="R430" i="3"/>
  <c r="S425" i="3"/>
  <c r="R421" i="3"/>
  <c r="S414" i="3"/>
  <c r="R409" i="3"/>
  <c r="S404" i="3"/>
  <c r="R398" i="3"/>
  <c r="S394" i="3"/>
  <c r="R392" i="3"/>
  <c r="S388" i="3"/>
  <c r="S380" i="3"/>
  <c r="R373" i="3"/>
  <c r="R637" i="3"/>
  <c r="R530" i="3"/>
  <c r="S489" i="3"/>
  <c r="R481" i="3"/>
  <c r="R473" i="3"/>
  <c r="R465" i="3"/>
  <c r="R457" i="3"/>
  <c r="R449" i="3"/>
  <c r="S445" i="3"/>
  <c r="R444" i="3"/>
  <c r="S443" i="3"/>
  <c r="S435" i="3"/>
  <c r="S434" i="3"/>
  <c r="S429" i="3"/>
  <c r="R425" i="3"/>
  <c r="R420" i="3"/>
  <c r="R414" i="3"/>
  <c r="S408" i="3"/>
  <c r="R404" i="3"/>
  <c r="S400" i="3"/>
  <c r="R394" i="3"/>
  <c r="R388" i="3"/>
  <c r="S384" i="3"/>
  <c r="R380" i="3"/>
  <c r="S376" i="3"/>
  <c r="S372" i="3"/>
  <c r="S537" i="3"/>
  <c r="S533" i="3"/>
  <c r="S526" i="3"/>
  <c r="S491" i="3"/>
  <c r="S484" i="3"/>
  <c r="S476" i="3"/>
  <c r="S468" i="3"/>
  <c r="S460" i="3"/>
  <c r="S452" i="3"/>
  <c r="R445" i="3"/>
  <c r="R443" i="3"/>
  <c r="S442" i="3"/>
  <c r="S441" i="3"/>
  <c r="R434" i="3"/>
  <c r="R429" i="3"/>
  <c r="S424" i="3"/>
  <c r="S418" i="3"/>
  <c r="S413" i="3"/>
  <c r="R408" i="3"/>
  <c r="R400" i="3"/>
  <c r="S397" i="3"/>
  <c r="S390" i="3"/>
  <c r="R384" i="3"/>
  <c r="R376" i="3"/>
  <c r="R372" i="3"/>
  <c r="S539" i="3"/>
  <c r="S514" i="3"/>
  <c r="S488" i="3"/>
  <c r="R486" i="3"/>
  <c r="R482" i="3"/>
  <c r="R474" i="3"/>
  <c r="R466" i="3"/>
  <c r="R458" i="3"/>
  <c r="R450" i="3"/>
  <c r="R440" i="3"/>
  <c r="S439" i="3"/>
  <c r="R433" i="3"/>
  <c r="S432" i="3"/>
  <c r="S427" i="3"/>
  <c r="S423" i="3"/>
  <c r="R417" i="3"/>
  <c r="S412" i="3"/>
  <c r="S406" i="3"/>
  <c r="S402" i="3"/>
  <c r="S399" i="3"/>
  <c r="S393" i="3"/>
  <c r="R386" i="3"/>
  <c r="S382" i="3"/>
  <c r="R378" i="3"/>
  <c r="S375" i="3"/>
  <c r="R371" i="3"/>
  <c r="S611" i="3"/>
  <c r="S501" i="3"/>
  <c r="S497" i="3"/>
  <c r="S482" i="3"/>
  <c r="R477" i="3"/>
  <c r="S474" i="3"/>
  <c r="R469" i="3"/>
  <c r="S466" i="3"/>
  <c r="R461" i="3"/>
  <c r="S458" i="3"/>
  <c r="R453" i="3"/>
  <c r="S450" i="3"/>
  <c r="S448" i="3"/>
  <c r="R437" i="3"/>
  <c r="S426" i="3"/>
  <c r="R412" i="3"/>
  <c r="R405" i="3"/>
  <c r="R395" i="3"/>
  <c r="R390" i="3"/>
  <c r="S385" i="3"/>
  <c r="S371" i="3"/>
  <c r="S513" i="3"/>
  <c r="R485" i="3"/>
  <c r="S440" i="3"/>
  <c r="R432" i="3"/>
  <c r="R426" i="3"/>
  <c r="R416" i="3"/>
  <c r="S401" i="3"/>
  <c r="R397" i="3"/>
  <c r="R385" i="3"/>
  <c r="S381" i="3"/>
  <c r="R575" i="3"/>
  <c r="R559" i="3"/>
  <c r="S524" i="3"/>
  <c r="S492" i="3"/>
  <c r="R413" i="3"/>
  <c r="S409" i="3"/>
  <c r="R406" i="3"/>
  <c r="R401" i="3"/>
  <c r="S392" i="3"/>
  <c r="S386" i="3"/>
  <c r="R381" i="3"/>
  <c r="S542" i="3"/>
  <c r="S503" i="3"/>
  <c r="S495" i="3"/>
  <c r="R441" i="3"/>
  <c r="S433" i="3"/>
  <c r="R424" i="3"/>
  <c r="S421" i="3"/>
  <c r="S417" i="3"/>
  <c r="R407" i="3"/>
  <c r="R402" i="3"/>
  <c r="R393" i="3"/>
  <c r="R382" i="3"/>
  <c r="R377" i="3"/>
  <c r="R546" i="3"/>
  <c r="R389" i="3"/>
  <c r="R365" i="3"/>
  <c r="R361" i="3"/>
  <c r="R356" i="3"/>
  <c r="R352" i="3"/>
  <c r="R346" i="3"/>
  <c r="R342" i="3"/>
  <c r="R551" i="3"/>
  <c r="S506" i="3"/>
  <c r="S480" i="3"/>
  <c r="R427" i="3"/>
  <c r="S366" i="3"/>
  <c r="S362" i="3"/>
  <c r="S358" i="3"/>
  <c r="S353" i="3"/>
  <c r="S348" i="3"/>
  <c r="S343" i="3"/>
  <c r="R623" i="3"/>
  <c r="R526" i="3"/>
  <c r="R483" i="3"/>
  <c r="S472" i="3"/>
  <c r="S446" i="3"/>
  <c r="S422" i="3"/>
  <c r="S405" i="3"/>
  <c r="R399" i="3"/>
  <c r="S378" i="3"/>
  <c r="R366" i="3"/>
  <c r="R362" i="3"/>
  <c r="R358" i="3"/>
  <c r="R353" i="3"/>
  <c r="R348" i="3"/>
  <c r="R343" i="3"/>
  <c r="R339" i="3"/>
  <c r="R467" i="3"/>
  <c r="S456" i="3"/>
  <c r="R367" i="3"/>
  <c r="R363" i="3"/>
  <c r="R359" i="3"/>
  <c r="R354" i="3"/>
  <c r="R349" i="3"/>
  <c r="R344" i="3"/>
  <c r="R340" i="3"/>
  <c r="S335" i="3"/>
  <c r="R334" i="3"/>
  <c r="R326" i="3"/>
  <c r="S318" i="3"/>
  <c r="R451" i="3"/>
  <c r="R418" i="3"/>
  <c r="S389" i="3"/>
  <c r="R375" i="3"/>
  <c r="S365" i="3"/>
  <c r="S360" i="3"/>
  <c r="S354" i="3"/>
  <c r="R345" i="3"/>
  <c r="S340" i="3"/>
  <c r="S334" i="3"/>
  <c r="R323" i="3"/>
  <c r="R317" i="3"/>
  <c r="R314" i="3"/>
  <c r="R310" i="3"/>
  <c r="R306" i="3"/>
  <c r="R302" i="3"/>
  <c r="R298" i="3"/>
  <c r="R294" i="3"/>
  <c r="R290" i="3"/>
  <c r="R286" i="3"/>
  <c r="S278" i="3"/>
  <c r="R277" i="3"/>
  <c r="S269" i="3"/>
  <c r="R268" i="3"/>
  <c r="S258" i="3"/>
  <c r="R257" i="3"/>
  <c r="S250" i="3"/>
  <c r="R249" i="3"/>
  <c r="S242" i="3"/>
  <c r="R241" i="3"/>
  <c r="S234" i="3"/>
  <c r="R233" i="3"/>
  <c r="S226" i="3"/>
  <c r="R225" i="3"/>
  <c r="S218" i="3"/>
  <c r="R217" i="3"/>
  <c r="S437" i="3"/>
  <c r="R422" i="3"/>
  <c r="S367" i="3"/>
  <c r="R360" i="3"/>
  <c r="S342" i="3"/>
  <c r="S337" i="3"/>
  <c r="S328" i="3"/>
  <c r="S324" i="3"/>
  <c r="S311" i="3"/>
  <c r="S307" i="3"/>
  <c r="S303" i="3"/>
  <c r="S299" i="3"/>
  <c r="S295" i="3"/>
  <c r="R567" i="3"/>
  <c r="S377" i="3"/>
  <c r="S356" i="3"/>
  <c r="S351" i="3"/>
  <c r="S344" i="3"/>
  <c r="R337" i="3"/>
  <c r="R328" i="3"/>
  <c r="R324" i="3"/>
  <c r="R318" i="3"/>
  <c r="R311" i="3"/>
  <c r="R307" i="3"/>
  <c r="R303" i="3"/>
  <c r="R299" i="3"/>
  <c r="R295" i="3"/>
  <c r="R291" i="3"/>
  <c r="R287" i="3"/>
  <c r="S280" i="3"/>
  <c r="R279" i="3"/>
  <c r="S464" i="3"/>
  <c r="R459" i="3"/>
  <c r="S436" i="3"/>
  <c r="R428" i="3"/>
  <c r="S395" i="3"/>
  <c r="R364" i="3"/>
  <c r="S346" i="3"/>
  <c r="S341" i="3"/>
  <c r="R330" i="3"/>
  <c r="S326" i="3"/>
  <c r="S321" i="3"/>
  <c r="S319" i="3"/>
  <c r="R312" i="3"/>
  <c r="R308" i="3"/>
  <c r="R304" i="3"/>
  <c r="R300" i="3"/>
  <c r="R296" i="3"/>
  <c r="R292" i="3"/>
  <c r="R288" i="3"/>
  <c r="S283" i="3"/>
  <c r="R281" i="3"/>
  <c r="S274" i="3"/>
  <c r="R272" i="3"/>
  <c r="S264" i="3"/>
  <c r="R262" i="3"/>
  <c r="S254" i="3"/>
  <c r="R253" i="3"/>
  <c r="S246" i="3"/>
  <c r="R245" i="3"/>
  <c r="S238" i="3"/>
  <c r="R237" i="3"/>
  <c r="S230" i="3"/>
  <c r="R229" i="3"/>
  <c r="S222" i="3"/>
  <c r="R221" i="3"/>
  <c r="S214" i="3"/>
  <c r="R213" i="3"/>
  <c r="S206" i="3"/>
  <c r="S202" i="3"/>
  <c r="S198" i="3"/>
  <c r="S194" i="3"/>
  <c r="S190" i="3"/>
  <c r="S186" i="3"/>
  <c r="S182" i="3"/>
  <c r="S398" i="3"/>
  <c r="S349" i="3"/>
  <c r="S336" i="3"/>
  <c r="R331" i="3"/>
  <c r="S310" i="3"/>
  <c r="S305" i="3"/>
  <c r="S300" i="3"/>
  <c r="R293" i="3"/>
  <c r="R274" i="3"/>
  <c r="S270" i="3"/>
  <c r="S267" i="3"/>
  <c r="R254" i="3"/>
  <c r="S251" i="3"/>
  <c r="S248" i="3"/>
  <c r="R238" i="3"/>
  <c r="S235" i="3"/>
  <c r="S232" i="3"/>
  <c r="R222" i="3"/>
  <c r="S219" i="3"/>
  <c r="S216" i="3"/>
  <c r="S209" i="3"/>
  <c r="R204" i="3"/>
  <c r="R201" i="3"/>
  <c r="R198" i="3"/>
  <c r="S195" i="3"/>
  <c r="R188" i="3"/>
  <c r="R185" i="3"/>
  <c r="R182" i="3"/>
  <c r="S179" i="3"/>
  <c r="S175" i="3"/>
  <c r="S171" i="3"/>
  <c r="S167" i="3"/>
  <c r="S163" i="3"/>
  <c r="S159" i="3"/>
  <c r="S155" i="3"/>
  <c r="S151" i="3"/>
  <c r="S147" i="3"/>
  <c r="S143" i="3"/>
  <c r="S139" i="3"/>
  <c r="S135" i="3"/>
  <c r="S131" i="3"/>
  <c r="S127" i="3"/>
  <c r="S123" i="3"/>
  <c r="S119" i="3"/>
  <c r="S115" i="3"/>
  <c r="S111" i="3"/>
  <c r="S107" i="3"/>
  <c r="S103" i="3"/>
  <c r="S99" i="3"/>
  <c r="S95" i="3"/>
  <c r="S91" i="3"/>
  <c r="S87" i="3"/>
  <c r="S83" i="3"/>
  <c r="R78" i="3"/>
  <c r="S74" i="3"/>
  <c r="S69" i="3"/>
  <c r="S64" i="3"/>
  <c r="R63" i="3"/>
  <c r="S57" i="3"/>
  <c r="R56" i="3"/>
  <c r="S48" i="3"/>
  <c r="S41" i="3"/>
  <c r="S29" i="3"/>
  <c r="S22" i="3"/>
  <c r="S18" i="3"/>
  <c r="R16" i="3"/>
  <c r="R438" i="3"/>
  <c r="S332" i="3"/>
  <c r="R321" i="3"/>
  <c r="S314" i="3"/>
  <c r="R275" i="3"/>
  <c r="S268" i="3"/>
  <c r="R252" i="3"/>
  <c r="R236" i="3"/>
  <c r="R220" i="3"/>
  <c r="R210" i="3"/>
  <c r="R199" i="3"/>
  <c r="R183" i="3"/>
  <c r="S60" i="3"/>
  <c r="R51" i="3"/>
  <c r="S44" i="3"/>
  <c r="S25" i="3"/>
  <c r="R439" i="3"/>
  <c r="R336" i="3"/>
  <c r="S327" i="3"/>
  <c r="R319" i="3"/>
  <c r="S312" i="3"/>
  <c r="R305" i="3"/>
  <c r="S288" i="3"/>
  <c r="S286" i="3"/>
  <c r="R283" i="3"/>
  <c r="S277" i="3"/>
  <c r="R270" i="3"/>
  <c r="R267" i="3"/>
  <c r="S262" i="3"/>
  <c r="R251" i="3"/>
  <c r="R248" i="3"/>
  <c r="S245" i="3"/>
  <c r="R235" i="3"/>
  <c r="R232" i="3"/>
  <c r="S229" i="3"/>
  <c r="R219" i="3"/>
  <c r="R216" i="3"/>
  <c r="S213" i="3"/>
  <c r="R209" i="3"/>
  <c r="S205" i="3"/>
  <c r="R195" i="3"/>
  <c r="S192" i="3"/>
  <c r="S189" i="3"/>
  <c r="R179" i="3"/>
  <c r="R175" i="3"/>
  <c r="R171" i="3"/>
  <c r="R167" i="3"/>
  <c r="R163" i="3"/>
  <c r="R159" i="3"/>
  <c r="R155" i="3"/>
  <c r="R151" i="3"/>
  <c r="R147" i="3"/>
  <c r="R143" i="3"/>
  <c r="R139" i="3"/>
  <c r="R135" i="3"/>
  <c r="R131" i="3"/>
  <c r="R127" i="3"/>
  <c r="R123" i="3"/>
  <c r="R119" i="3"/>
  <c r="R115" i="3"/>
  <c r="R111" i="3"/>
  <c r="R107" i="3"/>
  <c r="R103" i="3"/>
  <c r="R99" i="3"/>
  <c r="R95" i="3"/>
  <c r="R91" i="3"/>
  <c r="R87" i="3"/>
  <c r="R83" i="3"/>
  <c r="S79" i="3"/>
  <c r="R74" i="3"/>
  <c r="R69" i="3"/>
  <c r="R64" i="3"/>
  <c r="S58" i="3"/>
  <c r="R57" i="3"/>
  <c r="S50" i="3"/>
  <c r="R48" i="3"/>
  <c r="S42" i="3"/>
  <c r="R41" i="3"/>
  <c r="R29" i="3"/>
  <c r="S23" i="3"/>
  <c r="R22" i="3"/>
  <c r="S19" i="3"/>
  <c r="R18" i="3"/>
  <c r="S14" i="3"/>
  <c r="R514" i="3"/>
  <c r="R335" i="3"/>
  <c r="S309" i="3"/>
  <c r="S304" i="3"/>
  <c r="R297" i="3"/>
  <c r="R271" i="3"/>
  <c r="S249" i="3"/>
  <c r="S196" i="3"/>
  <c r="R75" i="3"/>
  <c r="S71" i="3"/>
  <c r="R43" i="3"/>
  <c r="R508" i="3"/>
  <c r="R475" i="3"/>
  <c r="S373" i="3"/>
  <c r="S361" i="3"/>
  <c r="R327" i="3"/>
  <c r="S302" i="3"/>
  <c r="S297" i="3"/>
  <c r="S292" i="3"/>
  <c r="S290" i="3"/>
  <c r="R280" i="3"/>
  <c r="S275" i="3"/>
  <c r="S271" i="3"/>
  <c r="R258" i="3"/>
  <c r="S255" i="3"/>
  <c r="S252" i="3"/>
  <c r="R242" i="3"/>
  <c r="S239" i="3"/>
  <c r="S236" i="3"/>
  <c r="R226" i="3"/>
  <c r="S223" i="3"/>
  <c r="S220" i="3"/>
  <c r="S210" i="3"/>
  <c r="R205" i="3"/>
  <c r="R202" i="3"/>
  <c r="S199" i="3"/>
  <c r="R192" i="3"/>
  <c r="R189" i="3"/>
  <c r="R186" i="3"/>
  <c r="S183" i="3"/>
  <c r="S176" i="3"/>
  <c r="S172" i="3"/>
  <c r="S168" i="3"/>
  <c r="S164" i="3"/>
  <c r="S160" i="3"/>
  <c r="S156" i="3"/>
  <c r="S152" i="3"/>
  <c r="S148" i="3"/>
  <c r="S144" i="3"/>
  <c r="S140" i="3"/>
  <c r="S136" i="3"/>
  <c r="S132" i="3"/>
  <c r="S128" i="3"/>
  <c r="S124" i="3"/>
  <c r="S120" i="3"/>
  <c r="S116" i="3"/>
  <c r="S112" i="3"/>
  <c r="S108" i="3"/>
  <c r="S104" i="3"/>
  <c r="S100" i="3"/>
  <c r="S96" i="3"/>
  <c r="S92" i="3"/>
  <c r="S88" i="3"/>
  <c r="S84" i="3"/>
  <c r="S80" i="3"/>
  <c r="R79" i="3"/>
  <c r="S75" i="3"/>
  <c r="S70" i="3"/>
  <c r="S65" i="3"/>
  <c r="S59" i="3"/>
  <c r="R58" i="3"/>
  <c r="S51" i="3"/>
  <c r="R50" i="3"/>
  <c r="S43" i="3"/>
  <c r="R42" i="3"/>
  <c r="S30" i="3"/>
  <c r="S24" i="3"/>
  <c r="R23" i="3"/>
  <c r="R19" i="3"/>
  <c r="R14" i="3"/>
  <c r="S368" i="3"/>
  <c r="S330" i="3"/>
  <c r="S323" i="3"/>
  <c r="R255" i="3"/>
  <c r="R239" i="3"/>
  <c r="S233" i="3"/>
  <c r="R223" i="3"/>
  <c r="S217" i="3"/>
  <c r="S193" i="3"/>
  <c r="S180" i="3"/>
  <c r="R176" i="3"/>
  <c r="R172" i="3"/>
  <c r="R168" i="3"/>
  <c r="R164" i="3"/>
  <c r="R160" i="3"/>
  <c r="R156" i="3"/>
  <c r="R152" i="3"/>
  <c r="R148" i="3"/>
  <c r="R144" i="3"/>
  <c r="R140" i="3"/>
  <c r="R136" i="3"/>
  <c r="R132" i="3"/>
  <c r="R128" i="3"/>
  <c r="R124" i="3"/>
  <c r="R120" i="3"/>
  <c r="R116" i="3"/>
  <c r="R112" i="3"/>
  <c r="R108" i="3"/>
  <c r="R104" i="3"/>
  <c r="R100" i="3"/>
  <c r="R96" i="3"/>
  <c r="R92" i="3"/>
  <c r="R88" i="3"/>
  <c r="R84" i="3"/>
  <c r="R80" i="3"/>
  <c r="S76" i="3"/>
  <c r="R70" i="3"/>
  <c r="R65" i="3"/>
  <c r="R59" i="3"/>
  <c r="S52" i="3"/>
  <c r="R30" i="3"/>
  <c r="R24" i="3"/>
  <c r="R368" i="3"/>
  <c r="S364" i="3"/>
  <c r="S355" i="3"/>
  <c r="S352" i="3"/>
  <c r="S339" i="3"/>
  <c r="R332" i="3"/>
  <c r="R309" i="3"/>
  <c r="S294" i="3"/>
  <c r="S285" i="3"/>
  <c r="R278" i="3"/>
  <c r="R264" i="3"/>
  <c r="S259" i="3"/>
  <c r="S256" i="3"/>
  <c r="R246" i="3"/>
  <c r="S243" i="3"/>
  <c r="S240" i="3"/>
  <c r="R230" i="3"/>
  <c r="S227" i="3"/>
  <c r="S224" i="3"/>
  <c r="R214" i="3"/>
  <c r="S211" i="3"/>
  <c r="R206" i="3"/>
  <c r="S203" i="3"/>
  <c r="R196" i="3"/>
  <c r="R193" i="3"/>
  <c r="R190" i="3"/>
  <c r="S187" i="3"/>
  <c r="R180" i="3"/>
  <c r="S177" i="3"/>
  <c r="S173" i="3"/>
  <c r="S169" i="3"/>
  <c r="S165" i="3"/>
  <c r="S161" i="3"/>
  <c r="S157" i="3"/>
  <c r="S153" i="3"/>
  <c r="S149" i="3"/>
  <c r="S145" i="3"/>
  <c r="S141" i="3"/>
  <c r="S137" i="3"/>
  <c r="S133" i="3"/>
  <c r="S129" i="3"/>
  <c r="S125" i="3"/>
  <c r="S121" i="3"/>
  <c r="S117" i="3"/>
  <c r="S113" i="3"/>
  <c r="S109" i="3"/>
  <c r="S105" i="3"/>
  <c r="S101" i="3"/>
  <c r="S97" i="3"/>
  <c r="S93" i="3"/>
  <c r="S89" i="3"/>
  <c r="S85" i="3"/>
  <c r="S81" i="3"/>
  <c r="R76" i="3"/>
  <c r="S72" i="3"/>
  <c r="R71" i="3"/>
  <c r="S66" i="3"/>
  <c r="R60" i="3"/>
  <c r="S53" i="3"/>
  <c r="R52" i="3"/>
  <c r="S45" i="3"/>
  <c r="R44" i="3"/>
  <c r="S31" i="3"/>
  <c r="S27" i="3"/>
  <c r="R25" i="3"/>
  <c r="S15" i="3"/>
  <c r="R431" i="3"/>
  <c r="S411" i="3"/>
  <c r="R355" i="3"/>
  <c r="S306" i="3"/>
  <c r="S301" i="3"/>
  <c r="S296" i="3"/>
  <c r="S289" i="3"/>
  <c r="S287" i="3"/>
  <c r="R285" i="3"/>
  <c r="S281" i="3"/>
  <c r="S276" i="3"/>
  <c r="S272" i="3"/>
  <c r="R259" i="3"/>
  <c r="R256" i="3"/>
  <c r="S253" i="3"/>
  <c r="R243" i="3"/>
  <c r="R240" i="3"/>
  <c r="S237" i="3"/>
  <c r="R227" i="3"/>
  <c r="R224" i="3"/>
  <c r="S221" i="3"/>
  <c r="R211" i="3"/>
  <c r="R203" i="3"/>
  <c r="S200" i="3"/>
  <c r="S197" i="3"/>
  <c r="R187" i="3"/>
  <c r="S184" i="3"/>
  <c r="S181" i="3"/>
  <c r="R177" i="3"/>
  <c r="R173" i="3"/>
  <c r="R169" i="3"/>
  <c r="R165" i="3"/>
  <c r="R161" i="3"/>
  <c r="R157" i="3"/>
  <c r="R153" i="3"/>
  <c r="R149" i="3"/>
  <c r="R145" i="3"/>
  <c r="R141" i="3"/>
  <c r="R137" i="3"/>
  <c r="R133" i="3"/>
  <c r="R129" i="3"/>
  <c r="R125" i="3"/>
  <c r="R121" i="3"/>
  <c r="R117" i="3"/>
  <c r="R113" i="3"/>
  <c r="R109" i="3"/>
  <c r="R105" i="3"/>
  <c r="R101" i="3"/>
  <c r="R97" i="3"/>
  <c r="R85" i="3"/>
  <c r="S363" i="3"/>
  <c r="R301" i="3"/>
  <c r="S291" i="3"/>
  <c r="S279" i="3"/>
  <c r="S265" i="3"/>
  <c r="R261" i="3"/>
  <c r="S241" i="3"/>
  <c r="R218" i="3"/>
  <c r="R207" i="3"/>
  <c r="R170" i="3"/>
  <c r="S166" i="3"/>
  <c r="R138" i="3"/>
  <c r="S134" i="3"/>
  <c r="R106" i="3"/>
  <c r="S102" i="3"/>
  <c r="R89" i="3"/>
  <c r="R86" i="3"/>
  <c r="S82" i="3"/>
  <c r="R77" i="3"/>
  <c r="R66" i="3"/>
  <c r="S46" i="3"/>
  <c r="R15" i="3"/>
  <c r="S162" i="3"/>
  <c r="S98" i="3"/>
  <c r="S61" i="3"/>
  <c r="S54" i="3"/>
  <c r="R46" i="3"/>
  <c r="R247" i="3"/>
  <c r="S228" i="3"/>
  <c r="S154" i="3"/>
  <c r="S122" i="3"/>
  <c r="S73" i="3"/>
  <c r="R28" i="3"/>
  <c r="S359" i="3"/>
  <c r="R351" i="3"/>
  <c r="S317" i="3"/>
  <c r="S293" i="3"/>
  <c r="R231" i="3"/>
  <c r="S212" i="3"/>
  <c r="R197" i="3"/>
  <c r="S114" i="3"/>
  <c r="S67" i="3"/>
  <c r="R27" i="3"/>
  <c r="S447" i="3"/>
  <c r="S331" i="3"/>
  <c r="R313" i="3"/>
  <c r="R234" i="3"/>
  <c r="R212" i="3"/>
  <c r="S142" i="3"/>
  <c r="S204" i="3"/>
  <c r="R181" i="3"/>
  <c r="S170" i="3"/>
  <c r="S86" i="3"/>
  <c r="S430" i="3"/>
  <c r="R341" i="3"/>
  <c r="R265" i="3"/>
  <c r="S244" i="3"/>
  <c r="S191" i="3"/>
  <c r="S188" i="3"/>
  <c r="R184" i="3"/>
  <c r="R166" i="3"/>
  <c r="R134" i="3"/>
  <c r="S130" i="3"/>
  <c r="R102" i="3"/>
  <c r="R82" i="3"/>
  <c r="R31" i="3"/>
  <c r="S415" i="3"/>
  <c r="R289" i="3"/>
  <c r="R194" i="3"/>
  <c r="R81" i="3"/>
  <c r="R68" i="3"/>
  <c r="S313" i="3"/>
  <c r="S146" i="3"/>
  <c r="S90" i="3"/>
  <c r="S78" i="3"/>
  <c r="S308" i="3"/>
  <c r="R178" i="3"/>
  <c r="R114" i="3"/>
  <c r="R90" i="3"/>
  <c r="R72" i="3"/>
  <c r="R62" i="3"/>
  <c r="S32" i="3"/>
  <c r="S16" i="3"/>
  <c r="S207" i="3"/>
  <c r="S138" i="3"/>
  <c r="R269" i="3"/>
  <c r="S247" i="3"/>
  <c r="R244" i="3"/>
  <c r="S225" i="3"/>
  <c r="R191" i="3"/>
  <c r="R162" i="3"/>
  <c r="S158" i="3"/>
  <c r="R130" i="3"/>
  <c r="S126" i="3"/>
  <c r="R98" i="3"/>
  <c r="S94" i="3"/>
  <c r="S68" i="3"/>
  <c r="S63" i="3"/>
  <c r="R61" i="3"/>
  <c r="S56" i="3"/>
  <c r="R54" i="3"/>
  <c r="S28" i="3"/>
  <c r="S345" i="3"/>
  <c r="S322" i="3"/>
  <c r="R158" i="3"/>
  <c r="R126" i="3"/>
  <c r="R94" i="3"/>
  <c r="S201" i="3"/>
  <c r="S178" i="3"/>
  <c r="R93" i="3"/>
  <c r="S62" i="3"/>
  <c r="S55" i="3"/>
  <c r="S47" i="3"/>
  <c r="R276" i="3"/>
  <c r="S174" i="3"/>
  <c r="S110" i="3"/>
  <c r="R55" i="3"/>
  <c r="S261" i="3"/>
  <c r="R215" i="3"/>
  <c r="S185" i="3"/>
  <c r="R174" i="3"/>
  <c r="R142" i="3"/>
  <c r="R110" i="3"/>
  <c r="S77" i="3"/>
  <c r="R32" i="3"/>
  <c r="R415" i="3"/>
  <c r="R322" i="3"/>
  <c r="R250" i="3"/>
  <c r="S231" i="3"/>
  <c r="R228" i="3"/>
  <c r="R154" i="3"/>
  <c r="S150" i="3"/>
  <c r="R122" i="3"/>
  <c r="S118" i="3"/>
  <c r="R73" i="3"/>
  <c r="R53" i="3"/>
  <c r="R45" i="3"/>
  <c r="S298" i="3"/>
  <c r="R150" i="3"/>
  <c r="R118" i="3"/>
  <c r="S257" i="3"/>
  <c r="S215" i="3"/>
  <c r="R146" i="3"/>
  <c r="R67" i="3"/>
  <c r="R47" i="3"/>
  <c r="R200" i="3"/>
  <c r="S106" i="3"/>
  <c r="D474" i="3"/>
  <c r="D483" i="3" s="1"/>
  <c r="D492" i="3" s="1"/>
  <c r="D501" i="3" s="1"/>
  <c r="D510" i="3" s="1"/>
  <c r="D519" i="3" s="1"/>
  <c r="D528" i="3" s="1"/>
  <c r="D537" i="3" s="1"/>
  <c r="D546" i="3" s="1"/>
  <c r="D555" i="3" s="1"/>
  <c r="D564" i="3" s="1"/>
  <c r="D573" i="3" s="1"/>
  <c r="D624" i="3"/>
  <c r="S702" i="3"/>
  <c r="R701" i="3"/>
  <c r="R8" i="3"/>
  <c r="R208" i="3"/>
  <c r="R338" i="3"/>
  <c r="R383" i="3"/>
  <c r="R630" i="3"/>
  <c r="R687" i="3"/>
  <c r="R695" i="3"/>
  <c r="S4" i="3"/>
  <c r="S26" i="3"/>
  <c r="S208" i="3"/>
  <c r="S273" i="3"/>
  <c r="S320" i="3"/>
  <c r="S338" i="3"/>
  <c r="S369" i="3"/>
  <c r="S383" i="3"/>
  <c r="S403" i="3"/>
  <c r="S630" i="3"/>
  <c r="S652" i="3"/>
  <c r="S687" i="3"/>
  <c r="S691" i="3"/>
  <c r="S695" i="3"/>
  <c r="S699" i="3"/>
  <c r="R5" i="3"/>
  <c r="R9" i="3"/>
  <c r="R13" i="3"/>
  <c r="R33" i="3"/>
  <c r="R260" i="3"/>
  <c r="R282" i="3"/>
  <c r="R325" i="3"/>
  <c r="R347" i="3"/>
  <c r="R370" i="3"/>
  <c r="R387" i="3"/>
  <c r="R410" i="3"/>
  <c r="R633" i="3"/>
  <c r="R654" i="3"/>
  <c r="R688" i="3"/>
  <c r="R692" i="3"/>
  <c r="R696" i="3"/>
  <c r="R700" i="3"/>
  <c r="S5" i="3"/>
  <c r="S9" i="3"/>
  <c r="S13" i="3"/>
  <c r="S33" i="3"/>
  <c r="S260" i="3"/>
  <c r="S282" i="3"/>
  <c r="S325" i="3"/>
  <c r="S347" i="3"/>
  <c r="S370" i="3"/>
  <c r="S387" i="3"/>
  <c r="S410" i="3"/>
  <c r="S633" i="3"/>
  <c r="S654" i="3"/>
  <c r="S688" i="3"/>
  <c r="S692" i="3"/>
  <c r="S696" i="3"/>
  <c r="S700" i="3"/>
  <c r="R12" i="3"/>
  <c r="R273" i="3"/>
  <c r="R691" i="3"/>
  <c r="S8" i="3"/>
  <c r="R6" i="3"/>
  <c r="R17" i="3"/>
  <c r="R40" i="3"/>
  <c r="R284" i="3"/>
  <c r="R350" i="3"/>
  <c r="R419" i="3"/>
  <c r="R685" i="3"/>
  <c r="R693" i="3"/>
  <c r="R697" i="3"/>
  <c r="S6" i="3"/>
  <c r="S17" i="3"/>
  <c r="S263" i="3"/>
  <c r="S329" i="3"/>
  <c r="S374" i="3"/>
  <c r="S419" i="3"/>
  <c r="S689" i="3"/>
  <c r="R7" i="3"/>
  <c r="R11" i="3"/>
  <c r="R21" i="3"/>
  <c r="R49" i="3"/>
  <c r="R266" i="3"/>
  <c r="R316" i="3"/>
  <c r="R333" i="3"/>
  <c r="R357" i="3"/>
  <c r="R379" i="3"/>
  <c r="R396" i="3"/>
  <c r="R578" i="3"/>
  <c r="R643" i="3"/>
  <c r="R686" i="3"/>
  <c r="R690" i="3"/>
  <c r="R694" i="3"/>
  <c r="R698" i="3"/>
  <c r="R702" i="3"/>
  <c r="R4" i="3"/>
  <c r="R26" i="3"/>
  <c r="R320" i="3"/>
  <c r="R369" i="3"/>
  <c r="R403" i="3"/>
  <c r="R652" i="3"/>
  <c r="R699" i="3"/>
  <c r="S12" i="3"/>
  <c r="R10" i="3"/>
  <c r="R263" i="3"/>
  <c r="R329" i="3"/>
  <c r="R374" i="3"/>
  <c r="R391" i="3"/>
  <c r="R636" i="3"/>
  <c r="R689" i="3"/>
  <c r="S10" i="3"/>
  <c r="S40" i="3"/>
  <c r="S284" i="3"/>
  <c r="S350" i="3"/>
  <c r="S391" i="3"/>
  <c r="S636" i="3"/>
  <c r="S685" i="3"/>
  <c r="S693" i="3"/>
  <c r="S697" i="3"/>
  <c r="S701" i="3"/>
  <c r="Q6" i="6"/>
  <c r="S7" i="3"/>
  <c r="S11" i="3"/>
  <c r="S21" i="3"/>
  <c r="S49" i="3"/>
  <c r="S266" i="3"/>
  <c r="S316" i="3"/>
  <c r="S333" i="3"/>
  <c r="S357" i="3"/>
  <c r="S379" i="3"/>
  <c r="S396" i="3"/>
  <c r="S578" i="3"/>
  <c r="S643" i="3"/>
  <c r="S686" i="3"/>
  <c r="S690" i="3"/>
  <c r="S694" i="3"/>
  <c r="S698" i="3"/>
  <c r="O682" i="3" l="1"/>
  <c r="O679" i="3"/>
  <c r="O676" i="3"/>
  <c r="N674" i="3"/>
  <c r="O684" i="3"/>
  <c r="N684" i="3"/>
  <c r="O681" i="3"/>
  <c r="O678" i="3"/>
  <c r="O673" i="3"/>
  <c r="N668" i="3"/>
  <c r="N665" i="3"/>
  <c r="O651" i="3"/>
  <c r="O648" i="3"/>
  <c r="N646" i="3"/>
  <c r="O642" i="3"/>
  <c r="O639" i="3"/>
  <c r="N637" i="3"/>
  <c r="O632" i="3"/>
  <c r="N626" i="3"/>
  <c r="O623" i="3"/>
  <c r="N618" i="3"/>
  <c r="O615" i="3"/>
  <c r="N681" i="3"/>
  <c r="N678" i="3"/>
  <c r="O675" i="3"/>
  <c r="N673" i="3"/>
  <c r="O670" i="3"/>
  <c r="O662" i="3"/>
  <c r="N651" i="3"/>
  <c r="N648" i="3"/>
  <c r="N642" i="3"/>
  <c r="N639" i="3"/>
  <c r="N632" i="3"/>
  <c r="O628" i="3"/>
  <c r="N623" i="3"/>
  <c r="O620" i="3"/>
  <c r="N615" i="3"/>
  <c r="O683" i="3"/>
  <c r="N683" i="3"/>
  <c r="O680" i="3"/>
  <c r="N677" i="3"/>
  <c r="N672" i="3"/>
  <c r="O669" i="3"/>
  <c r="N667" i="3"/>
  <c r="N664" i="3"/>
  <c r="O661" i="3"/>
  <c r="N659" i="3"/>
  <c r="N657" i="3"/>
  <c r="N655" i="3"/>
  <c r="N650" i="3"/>
  <c r="O647" i="3"/>
  <c r="N645" i="3"/>
  <c r="O641" i="3"/>
  <c r="N635" i="3"/>
  <c r="O631" i="3"/>
  <c r="N625" i="3"/>
  <c r="O622" i="3"/>
  <c r="N617" i="3"/>
  <c r="N680" i="3"/>
  <c r="O674" i="3"/>
  <c r="N669" i="3"/>
  <c r="N661" i="3"/>
  <c r="N647" i="3"/>
  <c r="N641" i="3"/>
  <c r="O638" i="3"/>
  <c r="N631" i="3"/>
  <c r="O627" i="3"/>
  <c r="N622" i="3"/>
  <c r="O619" i="3"/>
  <c r="O677" i="3"/>
  <c r="O668" i="3"/>
  <c r="O664" i="3"/>
  <c r="O660" i="3"/>
  <c r="O613" i="3"/>
  <c r="N608" i="3"/>
  <c r="O672" i="3"/>
  <c r="N660" i="3"/>
  <c r="O653" i="3"/>
  <c r="O644" i="3"/>
  <c r="O634" i="3"/>
  <c r="N628" i="3"/>
  <c r="O624" i="3"/>
  <c r="N620" i="3"/>
  <c r="O616" i="3"/>
  <c r="O665" i="3"/>
  <c r="N653" i="3"/>
  <c r="N644" i="3"/>
  <c r="O640" i="3"/>
  <c r="N634" i="3"/>
  <c r="O629" i="3"/>
  <c r="N624" i="3"/>
  <c r="O621" i="3"/>
  <c r="N616" i="3"/>
  <c r="N610" i="3"/>
  <c r="N682" i="3"/>
  <c r="N676" i="3"/>
  <c r="N670" i="3"/>
  <c r="N666" i="3"/>
  <c r="O658" i="3"/>
  <c r="O657" i="3"/>
  <c r="O650" i="3"/>
  <c r="O646" i="3"/>
  <c r="O637" i="3"/>
  <c r="O626" i="3"/>
  <c r="O618" i="3"/>
  <c r="O614" i="3"/>
  <c r="N609" i="3"/>
  <c r="O606" i="3"/>
  <c r="N601" i="3"/>
  <c r="O598" i="3"/>
  <c r="N596" i="3"/>
  <c r="O593" i="3"/>
  <c r="N588" i="3"/>
  <c r="O585" i="3"/>
  <c r="N580" i="3"/>
  <c r="O671" i="3"/>
  <c r="O649" i="3"/>
  <c r="N629" i="3"/>
  <c r="N627" i="3"/>
  <c r="O608" i="3"/>
  <c r="O607" i="3"/>
  <c r="N602" i="3"/>
  <c r="N597" i="3"/>
  <c r="O592" i="3"/>
  <c r="O588" i="3"/>
  <c r="O583" i="3"/>
  <c r="N671" i="3"/>
  <c r="O666" i="3"/>
  <c r="N662" i="3"/>
  <c r="N649" i="3"/>
  <c r="O609" i="3"/>
  <c r="N607" i="3"/>
  <c r="N606" i="3"/>
  <c r="O605" i="3"/>
  <c r="O601" i="3"/>
  <c r="N592" i="3"/>
  <c r="O587" i="3"/>
  <c r="N583" i="3"/>
  <c r="N579" i="3"/>
  <c r="N679" i="3"/>
  <c r="O655" i="3"/>
  <c r="O635" i="3"/>
  <c r="O617" i="3"/>
  <c r="O612" i="3"/>
  <c r="O611" i="3"/>
  <c r="O610" i="3"/>
  <c r="N605" i="3"/>
  <c r="O600" i="3"/>
  <c r="O596" i="3"/>
  <c r="O591" i="3"/>
  <c r="N587" i="3"/>
  <c r="O582" i="3"/>
  <c r="N675" i="3"/>
  <c r="O663" i="3"/>
  <c r="N640" i="3"/>
  <c r="N638" i="3"/>
  <c r="N621" i="3"/>
  <c r="N619" i="3"/>
  <c r="N604" i="3"/>
  <c r="O599" i="3"/>
  <c r="N595" i="3"/>
  <c r="O590" i="3"/>
  <c r="N586" i="3"/>
  <c r="O581" i="3"/>
  <c r="N577" i="3"/>
  <c r="N573" i="3"/>
  <c r="N569" i="3"/>
  <c r="N565" i="3"/>
  <c r="N561" i="3"/>
  <c r="N557" i="3"/>
  <c r="N553" i="3"/>
  <c r="O659" i="3"/>
  <c r="N656" i="3"/>
  <c r="N611" i="3"/>
  <c r="N603" i="3"/>
  <c r="N600" i="3"/>
  <c r="O594" i="3"/>
  <c r="N591" i="3"/>
  <c r="N585" i="3"/>
  <c r="N582" i="3"/>
  <c r="N568" i="3"/>
  <c r="O567" i="3"/>
  <c r="N560" i="3"/>
  <c r="O559" i="3"/>
  <c r="N552" i="3"/>
  <c r="O551" i="3"/>
  <c r="O546" i="3"/>
  <c r="O542" i="3"/>
  <c r="O538" i="3"/>
  <c r="O534" i="3"/>
  <c r="O530" i="3"/>
  <c r="O625" i="3"/>
  <c r="O604" i="3"/>
  <c r="N594" i="3"/>
  <c r="O579" i="3"/>
  <c r="O577" i="3"/>
  <c r="O576" i="3"/>
  <c r="O575" i="3"/>
  <c r="O574" i="3"/>
  <c r="N567" i="3"/>
  <c r="O566" i="3"/>
  <c r="N559" i="3"/>
  <c r="O558" i="3"/>
  <c r="N551" i="3"/>
  <c r="O550" i="3"/>
  <c r="N546" i="3"/>
  <c r="N542" i="3"/>
  <c r="N538" i="3"/>
  <c r="N534" i="3"/>
  <c r="N530" i="3"/>
  <c r="N658" i="3"/>
  <c r="N614" i="3"/>
  <c r="N598" i="3"/>
  <c r="O595" i="3"/>
  <c r="O589" i="3"/>
  <c r="O586" i="3"/>
  <c r="O580" i="3"/>
  <c r="N576" i="3"/>
  <c r="N575" i="3"/>
  <c r="N574" i="3"/>
  <c r="O573" i="3"/>
  <c r="N566" i="3"/>
  <c r="O565" i="3"/>
  <c r="N558" i="3"/>
  <c r="O557" i="3"/>
  <c r="N550" i="3"/>
  <c r="O549" i="3"/>
  <c r="O545" i="3"/>
  <c r="O541" i="3"/>
  <c r="O537" i="3"/>
  <c r="O533" i="3"/>
  <c r="O529" i="3"/>
  <c r="N572" i="3"/>
  <c r="O571" i="3"/>
  <c r="N564" i="3"/>
  <c r="O563" i="3"/>
  <c r="N556" i="3"/>
  <c r="O555" i="3"/>
  <c r="O548" i="3"/>
  <c r="O544" i="3"/>
  <c r="O540" i="3"/>
  <c r="O536" i="3"/>
  <c r="O532" i="3"/>
  <c r="O528" i="3"/>
  <c r="O524" i="3"/>
  <c r="O520" i="3"/>
  <c r="O516" i="3"/>
  <c r="O512" i="3"/>
  <c r="O508" i="3"/>
  <c r="O504" i="3"/>
  <c r="O500" i="3"/>
  <c r="O667" i="3"/>
  <c r="N593" i="3"/>
  <c r="O570" i="3"/>
  <c r="O562" i="3"/>
  <c r="O554" i="3"/>
  <c r="O543" i="3"/>
  <c r="N540" i="3"/>
  <c r="N537" i="3"/>
  <c r="N531" i="3"/>
  <c r="O527" i="3"/>
  <c r="O526" i="3"/>
  <c r="O525" i="3"/>
  <c r="N515" i="3"/>
  <c r="O514" i="3"/>
  <c r="N505" i="3"/>
  <c r="N504" i="3"/>
  <c r="O503" i="3"/>
  <c r="O496" i="3"/>
  <c r="O492" i="3"/>
  <c r="N485" i="3"/>
  <c r="N613" i="3"/>
  <c r="N590" i="3"/>
  <c r="N570" i="3"/>
  <c r="N562" i="3"/>
  <c r="N554" i="3"/>
  <c r="N549" i="3"/>
  <c r="N543" i="3"/>
  <c r="N528" i="3"/>
  <c r="N527" i="3"/>
  <c r="N526" i="3"/>
  <c r="N525" i="3"/>
  <c r="N524" i="3"/>
  <c r="O523" i="3"/>
  <c r="N514" i="3"/>
  <c r="O513" i="3"/>
  <c r="N503" i="3"/>
  <c r="O502" i="3"/>
  <c r="N496" i="3"/>
  <c r="N492" i="3"/>
  <c r="O488" i="3"/>
  <c r="O656" i="3"/>
  <c r="O645" i="3"/>
  <c r="O602" i="3"/>
  <c r="O568" i="3"/>
  <c r="O560" i="3"/>
  <c r="O552" i="3"/>
  <c r="O535" i="3"/>
  <c r="N532" i="3"/>
  <c r="N523" i="3"/>
  <c r="O522" i="3"/>
  <c r="N513" i="3"/>
  <c r="N512" i="3"/>
  <c r="O511" i="3"/>
  <c r="N502" i="3"/>
  <c r="O501" i="3"/>
  <c r="O495" i="3"/>
  <c r="O491" i="3"/>
  <c r="N488" i="3"/>
  <c r="N612" i="3"/>
  <c r="N599" i="3"/>
  <c r="N547" i="3"/>
  <c r="N521" i="3"/>
  <c r="N520" i="3"/>
  <c r="O519" i="3"/>
  <c r="N510" i="3"/>
  <c r="O509" i="3"/>
  <c r="N499" i="3"/>
  <c r="O498" i="3"/>
  <c r="O494" i="3"/>
  <c r="O490" i="3"/>
  <c r="N487" i="3"/>
  <c r="N483" i="3"/>
  <c r="N479" i="3"/>
  <c r="N475" i="3"/>
  <c r="N471" i="3"/>
  <c r="N467" i="3"/>
  <c r="N463" i="3"/>
  <c r="N459" i="3"/>
  <c r="N455" i="3"/>
  <c r="N451" i="3"/>
  <c r="N571" i="3"/>
  <c r="N563" i="3"/>
  <c r="N555" i="3"/>
  <c r="O547" i="3"/>
  <c r="O521" i="3"/>
  <c r="N516" i="3"/>
  <c r="N511" i="3"/>
  <c r="N498" i="3"/>
  <c r="N495" i="3"/>
  <c r="N489" i="3"/>
  <c r="O482" i="3"/>
  <c r="O474" i="3"/>
  <c r="O466" i="3"/>
  <c r="O458" i="3"/>
  <c r="O450" i="3"/>
  <c r="O445" i="3"/>
  <c r="O597" i="3"/>
  <c r="O539" i="3"/>
  <c r="N519" i="3"/>
  <c r="O506" i="3"/>
  <c r="N501" i="3"/>
  <c r="O486" i="3"/>
  <c r="N482" i="3"/>
  <c r="O481" i="3"/>
  <c r="N474" i="3"/>
  <c r="O473" i="3"/>
  <c r="N466" i="3"/>
  <c r="O465" i="3"/>
  <c r="N458" i="3"/>
  <c r="O457" i="3"/>
  <c r="N450" i="3"/>
  <c r="N663" i="3"/>
  <c r="N589" i="3"/>
  <c r="N544" i="3"/>
  <c r="N539" i="3"/>
  <c r="N509" i="3"/>
  <c r="N506" i="3"/>
  <c r="O493" i="3"/>
  <c r="N490" i="3"/>
  <c r="N486" i="3"/>
  <c r="N481" i="3"/>
  <c r="O480" i="3"/>
  <c r="N473" i="3"/>
  <c r="O472" i="3"/>
  <c r="N465" i="3"/>
  <c r="O464" i="3"/>
  <c r="N457" i="3"/>
  <c r="O456" i="3"/>
  <c r="N449" i="3"/>
  <c r="O448" i="3"/>
  <c r="O531" i="3"/>
  <c r="N517" i="3"/>
  <c r="O515" i="3"/>
  <c r="O507" i="3"/>
  <c r="O478" i="3"/>
  <c r="O470" i="3"/>
  <c r="O462" i="3"/>
  <c r="O454" i="3"/>
  <c r="O447" i="3"/>
  <c r="O443" i="3"/>
  <c r="O439" i="3"/>
  <c r="N436" i="3"/>
  <c r="N433" i="3"/>
  <c r="N424" i="3"/>
  <c r="O421" i="3"/>
  <c r="O417" i="3"/>
  <c r="N412" i="3"/>
  <c r="O408" i="3"/>
  <c r="N584" i="3"/>
  <c r="O569" i="3"/>
  <c r="O561" i="3"/>
  <c r="O553" i="3"/>
  <c r="N535" i="3"/>
  <c r="O497" i="3"/>
  <c r="N480" i="3"/>
  <c r="N477" i="3"/>
  <c r="N472" i="3"/>
  <c r="N469" i="3"/>
  <c r="N464" i="3"/>
  <c r="N461" i="3"/>
  <c r="N456" i="3"/>
  <c r="N453" i="3"/>
  <c r="O438" i="3"/>
  <c r="N432" i="3"/>
  <c r="O431" i="3"/>
  <c r="N427" i="3"/>
  <c r="O422" i="3"/>
  <c r="N416" i="3"/>
  <c r="O411" i="3"/>
  <c r="N406" i="3"/>
  <c r="N402" i="3"/>
  <c r="N399" i="3"/>
  <c r="O395" i="3"/>
  <c r="N393" i="3"/>
  <c r="O389" i="3"/>
  <c r="N382" i="3"/>
  <c r="N375" i="3"/>
  <c r="N541" i="3"/>
  <c r="N508" i="3"/>
  <c r="O505" i="3"/>
  <c r="N497" i="3"/>
  <c r="O487" i="3"/>
  <c r="O485" i="3"/>
  <c r="O483" i="3"/>
  <c r="O475" i="3"/>
  <c r="O467" i="3"/>
  <c r="O459" i="3"/>
  <c r="O451" i="3"/>
  <c r="N448" i="3"/>
  <c r="N438" i="3"/>
  <c r="O437" i="3"/>
  <c r="N431" i="3"/>
  <c r="O426" i="3"/>
  <c r="N422" i="3"/>
  <c r="O415" i="3"/>
  <c r="N411" i="3"/>
  <c r="O405" i="3"/>
  <c r="O401" i="3"/>
  <c r="N395" i="3"/>
  <c r="N389" i="3"/>
  <c r="O385" i="3"/>
  <c r="O381" i="3"/>
  <c r="O377" i="3"/>
  <c r="O603" i="3"/>
  <c r="N545" i="3"/>
  <c r="O510" i="3"/>
  <c r="O499" i="3"/>
  <c r="N494" i="3"/>
  <c r="N478" i="3"/>
  <c r="N470" i="3"/>
  <c r="N462" i="3"/>
  <c r="N454" i="3"/>
  <c r="N437" i="3"/>
  <c r="O436" i="3"/>
  <c r="O430" i="3"/>
  <c r="N426" i="3"/>
  <c r="N421" i="3"/>
  <c r="N415" i="3"/>
  <c r="O409" i="3"/>
  <c r="N405" i="3"/>
  <c r="N401" i="3"/>
  <c r="O398" i="3"/>
  <c r="O392" i="3"/>
  <c r="N385" i="3"/>
  <c r="N381" i="3"/>
  <c r="N377" i="3"/>
  <c r="O373" i="3"/>
  <c r="N581" i="3"/>
  <c r="N533" i="3"/>
  <c r="N518" i="3"/>
  <c r="N491" i="3"/>
  <c r="O484" i="3"/>
  <c r="O476" i="3"/>
  <c r="O468" i="3"/>
  <c r="O460" i="3"/>
  <c r="O452" i="3"/>
  <c r="N445" i="3"/>
  <c r="N444" i="3"/>
  <c r="N443" i="3"/>
  <c r="O442" i="3"/>
  <c r="N435" i="3"/>
  <c r="O434" i="3"/>
  <c r="O429" i="3"/>
  <c r="N425" i="3"/>
  <c r="N420" i="3"/>
  <c r="N414" i="3"/>
  <c r="N408" i="3"/>
  <c r="N404" i="3"/>
  <c r="O400" i="3"/>
  <c r="N394" i="3"/>
  <c r="N388" i="3"/>
  <c r="O384" i="3"/>
  <c r="N380" i="3"/>
  <c r="O376" i="3"/>
  <c r="O372" i="3"/>
  <c r="O518" i="3"/>
  <c r="O446" i="3"/>
  <c r="O444" i="3"/>
  <c r="N439" i="3"/>
  <c r="N428" i="3"/>
  <c r="O425" i="3"/>
  <c r="N384" i="3"/>
  <c r="N378" i="3"/>
  <c r="N373" i="3"/>
  <c r="O572" i="3"/>
  <c r="O556" i="3"/>
  <c r="N529" i="3"/>
  <c r="N493" i="3"/>
  <c r="O489" i="3"/>
  <c r="N446" i="3"/>
  <c r="N442" i="3"/>
  <c r="N434" i="3"/>
  <c r="O418" i="3"/>
  <c r="N400" i="3"/>
  <c r="O380" i="3"/>
  <c r="O375" i="3"/>
  <c r="O584" i="3"/>
  <c r="O517" i="3"/>
  <c r="O477" i="3"/>
  <c r="O469" i="3"/>
  <c r="O461" i="3"/>
  <c r="O453" i="3"/>
  <c r="N429" i="3"/>
  <c r="N418" i="3"/>
  <c r="O412" i="3"/>
  <c r="O390" i="3"/>
  <c r="O371" i="3"/>
  <c r="N500" i="3"/>
  <c r="N484" i="3"/>
  <c r="N476" i="3"/>
  <c r="N468" i="3"/>
  <c r="N460" i="3"/>
  <c r="N452" i="3"/>
  <c r="N440" i="3"/>
  <c r="O435" i="3"/>
  <c r="N423" i="3"/>
  <c r="O413" i="3"/>
  <c r="N409" i="3"/>
  <c r="O406" i="3"/>
  <c r="N397" i="3"/>
  <c r="N392" i="3"/>
  <c r="O386" i="3"/>
  <c r="N507" i="3"/>
  <c r="O441" i="3"/>
  <c r="O433" i="3"/>
  <c r="O428" i="3"/>
  <c r="O423" i="3"/>
  <c r="O368" i="3"/>
  <c r="O364" i="3"/>
  <c r="O360" i="3"/>
  <c r="O355" i="3"/>
  <c r="O351" i="3"/>
  <c r="O345" i="3"/>
  <c r="O341" i="3"/>
  <c r="N522" i="3"/>
  <c r="N447" i="3"/>
  <c r="N441" i="3"/>
  <c r="N430" i="3"/>
  <c r="N417" i="3"/>
  <c r="O382" i="3"/>
  <c r="N368" i="3"/>
  <c r="N364" i="3"/>
  <c r="N360" i="3"/>
  <c r="N355" i="3"/>
  <c r="N351" i="3"/>
  <c r="N345" i="3"/>
  <c r="O420" i="3"/>
  <c r="O402" i="3"/>
  <c r="N376" i="3"/>
  <c r="O365" i="3"/>
  <c r="O361" i="3"/>
  <c r="O356" i="3"/>
  <c r="O352" i="3"/>
  <c r="O346" i="3"/>
  <c r="O342" i="3"/>
  <c r="O337" i="3"/>
  <c r="N536" i="3"/>
  <c r="O479" i="3"/>
  <c r="O416" i="3"/>
  <c r="O399" i="3"/>
  <c r="O388" i="3"/>
  <c r="O378" i="3"/>
  <c r="O366" i="3"/>
  <c r="O362" i="3"/>
  <c r="O358" i="3"/>
  <c r="O353" i="3"/>
  <c r="O348" i="3"/>
  <c r="O343" i="3"/>
  <c r="O339" i="3"/>
  <c r="O331" i="3"/>
  <c r="N330" i="3"/>
  <c r="O324" i="3"/>
  <c r="N323" i="3"/>
  <c r="N548" i="3"/>
  <c r="N407" i="3"/>
  <c r="N398" i="3"/>
  <c r="O363" i="3"/>
  <c r="N358" i="3"/>
  <c r="N349" i="3"/>
  <c r="O336" i="3"/>
  <c r="N331" i="3"/>
  <c r="O322" i="3"/>
  <c r="N321" i="3"/>
  <c r="N319" i="3"/>
  <c r="O313" i="3"/>
  <c r="O309" i="3"/>
  <c r="O305" i="3"/>
  <c r="O301" i="3"/>
  <c r="O297" i="3"/>
  <c r="O293" i="3"/>
  <c r="O289" i="3"/>
  <c r="O285" i="3"/>
  <c r="N283" i="3"/>
  <c r="O275" i="3"/>
  <c r="N274" i="3"/>
  <c r="O265" i="3"/>
  <c r="N264" i="3"/>
  <c r="O255" i="3"/>
  <c r="N254" i="3"/>
  <c r="O247" i="3"/>
  <c r="N246" i="3"/>
  <c r="O239" i="3"/>
  <c r="N238" i="3"/>
  <c r="O231" i="3"/>
  <c r="N230" i="3"/>
  <c r="O223" i="3"/>
  <c r="N222" i="3"/>
  <c r="O215" i="3"/>
  <c r="N214" i="3"/>
  <c r="O393" i="3"/>
  <c r="N371" i="3"/>
  <c r="N363" i="3"/>
  <c r="N352" i="3"/>
  <c r="N336" i="3"/>
  <c r="O332" i="3"/>
  <c r="O327" i="3"/>
  <c r="N322" i="3"/>
  <c r="N313" i="3"/>
  <c r="N309" i="3"/>
  <c r="N305" i="3"/>
  <c r="N301" i="3"/>
  <c r="N297" i="3"/>
  <c r="N293" i="3"/>
  <c r="O471" i="3"/>
  <c r="O414" i="3"/>
  <c r="O397" i="3"/>
  <c r="N365" i="3"/>
  <c r="O354" i="3"/>
  <c r="N348" i="3"/>
  <c r="O340" i="3"/>
  <c r="O334" i="3"/>
  <c r="N332" i="3"/>
  <c r="N327" i="3"/>
  <c r="O323" i="3"/>
  <c r="O317" i="3"/>
  <c r="O314" i="3"/>
  <c r="O310" i="3"/>
  <c r="O306" i="3"/>
  <c r="O302" i="3"/>
  <c r="O298" i="3"/>
  <c r="O294" i="3"/>
  <c r="O290" i="3"/>
  <c r="O286" i="3"/>
  <c r="O277" i="3"/>
  <c r="N276" i="3"/>
  <c r="O449" i="3"/>
  <c r="O440" i="3"/>
  <c r="O432" i="3"/>
  <c r="N413" i="3"/>
  <c r="N367" i="3"/>
  <c r="N356" i="3"/>
  <c r="O344" i="3"/>
  <c r="N337" i="3"/>
  <c r="O328" i="3"/>
  <c r="N324" i="3"/>
  <c r="O318" i="3"/>
  <c r="O311" i="3"/>
  <c r="O307" i="3"/>
  <c r="O303" i="3"/>
  <c r="O299" i="3"/>
  <c r="O295" i="3"/>
  <c r="O291" i="3"/>
  <c r="O287" i="3"/>
  <c r="O279" i="3"/>
  <c r="N278" i="3"/>
  <c r="O270" i="3"/>
  <c r="N269" i="3"/>
  <c r="O259" i="3"/>
  <c r="N258" i="3"/>
  <c r="O251" i="3"/>
  <c r="N250" i="3"/>
  <c r="O243" i="3"/>
  <c r="N242" i="3"/>
  <c r="O235" i="3"/>
  <c r="N234" i="3"/>
  <c r="O227" i="3"/>
  <c r="N226" i="3"/>
  <c r="O219" i="3"/>
  <c r="N218" i="3"/>
  <c r="O211" i="3"/>
  <c r="N210" i="3"/>
  <c r="N204" i="3"/>
  <c r="N200" i="3"/>
  <c r="N196" i="3"/>
  <c r="N192" i="3"/>
  <c r="N188" i="3"/>
  <c r="N184" i="3"/>
  <c r="N180" i="3"/>
  <c r="N386" i="3"/>
  <c r="O359" i="3"/>
  <c r="N354" i="3"/>
  <c r="N328" i="3"/>
  <c r="O308" i="3"/>
  <c r="N303" i="3"/>
  <c r="N296" i="3"/>
  <c r="N291" i="3"/>
  <c r="N289" i="3"/>
  <c r="N281" i="3"/>
  <c r="O276" i="3"/>
  <c r="N272" i="3"/>
  <c r="O269" i="3"/>
  <c r="N256" i="3"/>
  <c r="N253" i="3"/>
  <c r="O250" i="3"/>
  <c r="N240" i="3"/>
  <c r="N237" i="3"/>
  <c r="O234" i="3"/>
  <c r="N224" i="3"/>
  <c r="N221" i="3"/>
  <c r="O218" i="3"/>
  <c r="N203" i="3"/>
  <c r="O200" i="3"/>
  <c r="O197" i="3"/>
  <c r="O194" i="3"/>
  <c r="N187" i="3"/>
  <c r="O184" i="3"/>
  <c r="O181" i="3"/>
  <c r="N177" i="3"/>
  <c r="N173" i="3"/>
  <c r="N169" i="3"/>
  <c r="N165" i="3"/>
  <c r="N161" i="3"/>
  <c r="N157" i="3"/>
  <c r="N153" i="3"/>
  <c r="N149" i="3"/>
  <c r="N145" i="3"/>
  <c r="N141" i="3"/>
  <c r="N137" i="3"/>
  <c r="N133" i="3"/>
  <c r="N129" i="3"/>
  <c r="N125" i="3"/>
  <c r="N121" i="3"/>
  <c r="N117" i="3"/>
  <c r="N113" i="3"/>
  <c r="N109" i="3"/>
  <c r="N105" i="3"/>
  <c r="N101" i="3"/>
  <c r="N97" i="3"/>
  <c r="N93" i="3"/>
  <c r="N89" i="3"/>
  <c r="N85" i="3"/>
  <c r="N81" i="3"/>
  <c r="O77" i="3"/>
  <c r="N72" i="3"/>
  <c r="O67" i="3"/>
  <c r="N66" i="3"/>
  <c r="O61" i="3"/>
  <c r="O54" i="3"/>
  <c r="N53" i="3"/>
  <c r="O46" i="3"/>
  <c r="N45" i="3"/>
  <c r="N31" i="3"/>
  <c r="N27" i="3"/>
  <c r="N15" i="3"/>
  <c r="N307" i="3"/>
  <c r="O288" i="3"/>
  <c r="O262" i="3"/>
  <c r="O248" i="3"/>
  <c r="O232" i="3"/>
  <c r="O216" i="3"/>
  <c r="O195" i="3"/>
  <c r="O179" i="3"/>
  <c r="O175" i="3"/>
  <c r="O167" i="3"/>
  <c r="O159" i="3"/>
  <c r="O151" i="3"/>
  <c r="O143" i="3"/>
  <c r="O131" i="3"/>
  <c r="O127" i="3"/>
  <c r="O119" i="3"/>
  <c r="O111" i="3"/>
  <c r="O103" i="3"/>
  <c r="O95" i="3"/>
  <c r="O87" i="3"/>
  <c r="O83" i="3"/>
  <c r="N78" i="3"/>
  <c r="O74" i="3"/>
  <c r="O69" i="3"/>
  <c r="O64" i="3"/>
  <c r="O57" i="3"/>
  <c r="O41" i="3"/>
  <c r="O22" i="3"/>
  <c r="O424" i="3"/>
  <c r="O404" i="3"/>
  <c r="N366" i="3"/>
  <c r="N362" i="3"/>
  <c r="N359" i="3"/>
  <c r="N341" i="3"/>
  <c r="N334" i="3"/>
  <c r="N317" i="3"/>
  <c r="N308" i="3"/>
  <c r="N298" i="3"/>
  <c r="N279" i="3"/>
  <c r="N265" i="3"/>
  <c r="O261" i="3"/>
  <c r="O257" i="3"/>
  <c r="N247" i="3"/>
  <c r="O244" i="3"/>
  <c r="O241" i="3"/>
  <c r="N231" i="3"/>
  <c r="O228" i="3"/>
  <c r="O225" i="3"/>
  <c r="N215" i="3"/>
  <c r="O212" i="3"/>
  <c r="O207" i="3"/>
  <c r="N197" i="3"/>
  <c r="N194" i="3"/>
  <c r="O191" i="3"/>
  <c r="N181" i="3"/>
  <c r="O178" i="3"/>
  <c r="O174" i="3"/>
  <c r="O170" i="3"/>
  <c r="O166" i="3"/>
  <c r="O162" i="3"/>
  <c r="O158" i="3"/>
  <c r="O154" i="3"/>
  <c r="O150" i="3"/>
  <c r="O146" i="3"/>
  <c r="O142" i="3"/>
  <c r="O138" i="3"/>
  <c r="O134" i="3"/>
  <c r="O130" i="3"/>
  <c r="O126" i="3"/>
  <c r="O122" i="3"/>
  <c r="O118" i="3"/>
  <c r="O114" i="3"/>
  <c r="O110" i="3"/>
  <c r="O106" i="3"/>
  <c r="O102" i="3"/>
  <c r="O98" i="3"/>
  <c r="O94" i="3"/>
  <c r="O90" i="3"/>
  <c r="O86" i="3"/>
  <c r="O82" i="3"/>
  <c r="N77" i="3"/>
  <c r="O73" i="3"/>
  <c r="O68" i="3"/>
  <c r="N67" i="3"/>
  <c r="O62" i="3"/>
  <c r="N61" i="3"/>
  <c r="O55" i="3"/>
  <c r="N54" i="3"/>
  <c r="O47" i="3"/>
  <c r="N46" i="3"/>
  <c r="O32" i="3"/>
  <c r="O28" i="3"/>
  <c r="O319" i="3"/>
  <c r="O283" i="3"/>
  <c r="O267" i="3"/>
  <c r="N235" i="3"/>
  <c r="N219" i="3"/>
  <c r="O213" i="3"/>
  <c r="O209" i="3"/>
  <c r="N201" i="3"/>
  <c r="N182" i="3"/>
  <c r="O171" i="3"/>
  <c r="O163" i="3"/>
  <c r="O155" i="3"/>
  <c r="O147" i="3"/>
  <c r="O139" i="3"/>
  <c r="O135" i="3"/>
  <c r="O123" i="3"/>
  <c r="O115" i="3"/>
  <c r="O107" i="3"/>
  <c r="O99" i="3"/>
  <c r="O91" i="3"/>
  <c r="N63" i="3"/>
  <c r="O29" i="3"/>
  <c r="O18" i="3"/>
  <c r="N390" i="3"/>
  <c r="N353" i="3"/>
  <c r="O349" i="3"/>
  <c r="N344" i="3"/>
  <c r="N310" i="3"/>
  <c r="O300" i="3"/>
  <c r="N295" i="3"/>
  <c r="O274" i="3"/>
  <c r="N261" i="3"/>
  <c r="N257" i="3"/>
  <c r="O254" i="3"/>
  <c r="N244" i="3"/>
  <c r="N241" i="3"/>
  <c r="O238" i="3"/>
  <c r="N228" i="3"/>
  <c r="N225" i="3"/>
  <c r="O222" i="3"/>
  <c r="N212" i="3"/>
  <c r="N207" i="3"/>
  <c r="O204" i="3"/>
  <c r="O201" i="3"/>
  <c r="O198" i="3"/>
  <c r="N191" i="3"/>
  <c r="O188" i="3"/>
  <c r="O185" i="3"/>
  <c r="O182" i="3"/>
  <c r="N178" i="3"/>
  <c r="N174" i="3"/>
  <c r="N170" i="3"/>
  <c r="N166" i="3"/>
  <c r="N162" i="3"/>
  <c r="N158" i="3"/>
  <c r="N154" i="3"/>
  <c r="N150" i="3"/>
  <c r="N146" i="3"/>
  <c r="N142" i="3"/>
  <c r="N138" i="3"/>
  <c r="N134" i="3"/>
  <c r="N130" i="3"/>
  <c r="N126" i="3"/>
  <c r="N122" i="3"/>
  <c r="N118" i="3"/>
  <c r="N114" i="3"/>
  <c r="N110" i="3"/>
  <c r="N106" i="3"/>
  <c r="N102" i="3"/>
  <c r="N98" i="3"/>
  <c r="N94" i="3"/>
  <c r="N90" i="3"/>
  <c r="N86" i="3"/>
  <c r="N82" i="3"/>
  <c r="O78" i="3"/>
  <c r="N73" i="3"/>
  <c r="N68" i="3"/>
  <c r="O63" i="3"/>
  <c r="N62" i="3"/>
  <c r="O56" i="3"/>
  <c r="N55" i="3"/>
  <c r="N47" i="3"/>
  <c r="N32" i="3"/>
  <c r="N28" i="3"/>
  <c r="O16" i="3"/>
  <c r="O463" i="3"/>
  <c r="N340" i="3"/>
  <c r="O312" i="3"/>
  <c r="N300" i="3"/>
  <c r="N286" i="3"/>
  <c r="N277" i="3"/>
  <c r="N270" i="3"/>
  <c r="N251" i="3"/>
  <c r="O245" i="3"/>
  <c r="O229" i="3"/>
  <c r="N198" i="3"/>
  <c r="N185" i="3"/>
  <c r="N56" i="3"/>
  <c r="O48" i="3"/>
  <c r="N16" i="3"/>
  <c r="O455" i="3"/>
  <c r="O407" i="3"/>
  <c r="N361" i="3"/>
  <c r="N343" i="3"/>
  <c r="N312" i="3"/>
  <c r="N302" i="3"/>
  <c r="O292" i="3"/>
  <c r="N290" i="3"/>
  <c r="N288" i="3"/>
  <c r="O280" i="3"/>
  <c r="N267" i="3"/>
  <c r="N262" i="3"/>
  <c r="O258" i="3"/>
  <c r="N248" i="3"/>
  <c r="N245" i="3"/>
  <c r="O242" i="3"/>
  <c r="N232" i="3"/>
  <c r="N229" i="3"/>
  <c r="O226" i="3"/>
  <c r="N216" i="3"/>
  <c r="N213" i="3"/>
  <c r="N209" i="3"/>
  <c r="O205" i="3"/>
  <c r="O202" i="3"/>
  <c r="N195" i="3"/>
  <c r="O192" i="3"/>
  <c r="O189" i="3"/>
  <c r="O186" i="3"/>
  <c r="N179" i="3"/>
  <c r="N175" i="3"/>
  <c r="N171" i="3"/>
  <c r="N167" i="3"/>
  <c r="N163" i="3"/>
  <c r="N159" i="3"/>
  <c r="N155" i="3"/>
  <c r="N151" i="3"/>
  <c r="N147" i="3"/>
  <c r="N143" i="3"/>
  <c r="N139" i="3"/>
  <c r="N135" i="3"/>
  <c r="N131" i="3"/>
  <c r="N127" i="3"/>
  <c r="N123" i="3"/>
  <c r="N119" i="3"/>
  <c r="N115" i="3"/>
  <c r="N111" i="3"/>
  <c r="N107" i="3"/>
  <c r="N103" i="3"/>
  <c r="N99" i="3"/>
  <c r="N95" i="3"/>
  <c r="N91" i="3"/>
  <c r="N87" i="3"/>
  <c r="N83" i="3"/>
  <c r="O79" i="3"/>
  <c r="N74" i="3"/>
  <c r="N69" i="3"/>
  <c r="N64" i="3"/>
  <c r="O58" i="3"/>
  <c r="N57" i="3"/>
  <c r="O50" i="3"/>
  <c r="N48" i="3"/>
  <c r="O42" i="3"/>
  <c r="N41" i="3"/>
  <c r="N29" i="3"/>
  <c r="O23" i="3"/>
  <c r="N22" i="3"/>
  <c r="O19" i="3"/>
  <c r="N18" i="3"/>
  <c r="O14" i="3"/>
  <c r="O427" i="3"/>
  <c r="O335" i="3"/>
  <c r="O330" i="3"/>
  <c r="O321" i="3"/>
  <c r="N318" i="3"/>
  <c r="N314" i="3"/>
  <c r="O304" i="3"/>
  <c r="N299" i="3"/>
  <c r="N292" i="3"/>
  <c r="N280" i="3"/>
  <c r="N275" i="3"/>
  <c r="O271" i="3"/>
  <c r="O268" i="3"/>
  <c r="N255" i="3"/>
  <c r="O252" i="3"/>
  <c r="O249" i="3"/>
  <c r="N239" i="3"/>
  <c r="O236" i="3"/>
  <c r="O233" i="3"/>
  <c r="N223" i="3"/>
  <c r="O220" i="3"/>
  <c r="O217" i="3"/>
  <c r="O210" i="3"/>
  <c r="N205" i="3"/>
  <c r="N202" i="3"/>
  <c r="O199" i="3"/>
  <c r="N189" i="3"/>
  <c r="N186" i="3"/>
  <c r="O183" i="3"/>
  <c r="O176" i="3"/>
  <c r="O172" i="3"/>
  <c r="O168" i="3"/>
  <c r="O164" i="3"/>
  <c r="O160" i="3"/>
  <c r="O156" i="3"/>
  <c r="O152" i="3"/>
  <c r="O148" i="3"/>
  <c r="O144" i="3"/>
  <c r="O140" i="3"/>
  <c r="O136" i="3"/>
  <c r="O132" i="3"/>
  <c r="O128" i="3"/>
  <c r="O124" i="3"/>
  <c r="O120" i="3"/>
  <c r="O116" i="3"/>
  <c r="O112" i="3"/>
  <c r="O108" i="3"/>
  <c r="O104" i="3"/>
  <c r="O100" i="3"/>
  <c r="O96" i="3"/>
  <c r="O92" i="3"/>
  <c r="O88" i="3"/>
  <c r="O84" i="3"/>
  <c r="N372" i="3"/>
  <c r="N342" i="3"/>
  <c r="O230" i="3"/>
  <c r="O196" i="3"/>
  <c r="N156" i="3"/>
  <c r="O149" i="3"/>
  <c r="N124" i="3"/>
  <c r="O117" i="3"/>
  <c r="N80" i="3"/>
  <c r="O72" i="3"/>
  <c r="O59" i="3"/>
  <c r="N50" i="3"/>
  <c r="N23" i="3"/>
  <c r="N19" i="3"/>
  <c r="N120" i="3"/>
  <c r="N42" i="3"/>
  <c r="O25" i="3"/>
  <c r="O85" i="3"/>
  <c r="O564" i="3"/>
  <c r="N268" i="3"/>
  <c r="O97" i="3"/>
  <c r="O81" i="3"/>
  <c r="O60" i="3"/>
  <c r="O125" i="3"/>
  <c r="O75" i="3"/>
  <c r="N43" i="3"/>
  <c r="O153" i="3"/>
  <c r="N128" i="3"/>
  <c r="N335" i="3"/>
  <c r="O296" i="3"/>
  <c r="O256" i="3"/>
  <c r="N252" i="3"/>
  <c r="O237" i="3"/>
  <c r="N233" i="3"/>
  <c r="O177" i="3"/>
  <c r="N152" i="3"/>
  <c r="O145" i="3"/>
  <c r="O113" i="3"/>
  <c r="N92" i="3"/>
  <c r="N59" i="3"/>
  <c r="O52" i="3"/>
  <c r="O44" i="3"/>
  <c r="O15" i="3"/>
  <c r="N259" i="3"/>
  <c r="O240" i="3"/>
  <c r="N217" i="3"/>
  <c r="O169" i="3"/>
  <c r="O137" i="3"/>
  <c r="O105" i="3"/>
  <c r="O76" i="3"/>
  <c r="O394" i="3"/>
  <c r="O281" i="3"/>
  <c r="N243" i="3"/>
  <c r="N220" i="3"/>
  <c r="N168" i="3"/>
  <c r="N65" i="3"/>
  <c r="O43" i="3"/>
  <c r="N24" i="3"/>
  <c r="O326" i="3"/>
  <c r="N132" i="3"/>
  <c r="O53" i="3"/>
  <c r="N287" i="3"/>
  <c r="N249" i="3"/>
  <c r="N193" i="3"/>
  <c r="N160" i="3"/>
  <c r="O93" i="3"/>
  <c r="N75" i="3"/>
  <c r="N346" i="3"/>
  <c r="N311" i="3"/>
  <c r="N306" i="3"/>
  <c r="N285" i="3"/>
  <c r="O214" i="3"/>
  <c r="N211" i="3"/>
  <c r="O203" i="3"/>
  <c r="N199" i="3"/>
  <c r="O180" i="3"/>
  <c r="O173" i="3"/>
  <c r="N148" i="3"/>
  <c r="O141" i="3"/>
  <c r="N116" i="3"/>
  <c r="O109" i="3"/>
  <c r="O89" i="3"/>
  <c r="O71" i="3"/>
  <c r="O66" i="3"/>
  <c r="N52" i="3"/>
  <c r="N44" i="3"/>
  <c r="N25" i="3"/>
  <c r="O278" i="3"/>
  <c r="N236" i="3"/>
  <c r="O221" i="3"/>
  <c r="O206" i="3"/>
  <c r="N176" i="3"/>
  <c r="N144" i="3"/>
  <c r="N112" i="3"/>
  <c r="N79" i="3"/>
  <c r="N71" i="3"/>
  <c r="O31" i="3"/>
  <c r="N339" i="3"/>
  <c r="N304" i="3"/>
  <c r="O272" i="3"/>
  <c r="O161" i="3"/>
  <c r="O129" i="3"/>
  <c r="N84" i="3"/>
  <c r="O30" i="3"/>
  <c r="O246" i="3"/>
  <c r="O193" i="3"/>
  <c r="O157" i="3"/>
  <c r="N70" i="3"/>
  <c r="O45" i="3"/>
  <c r="N326" i="3"/>
  <c r="N96" i="3"/>
  <c r="O367" i="3"/>
  <c r="N294" i="3"/>
  <c r="O264" i="3"/>
  <c r="N206" i="3"/>
  <c r="O187" i="3"/>
  <c r="N183" i="3"/>
  <c r="N172" i="3"/>
  <c r="O165" i="3"/>
  <c r="N140" i="3"/>
  <c r="O133" i="3"/>
  <c r="N108" i="3"/>
  <c r="O101" i="3"/>
  <c r="N88" i="3"/>
  <c r="N76" i="3"/>
  <c r="O65" i="3"/>
  <c r="N58" i="3"/>
  <c r="O51" i="3"/>
  <c r="O24" i="3"/>
  <c r="N14" i="3"/>
  <c r="O224" i="3"/>
  <c r="O190" i="3"/>
  <c r="N136" i="3"/>
  <c r="N104" i="3"/>
  <c r="O70" i="3"/>
  <c r="N51" i="3"/>
  <c r="N190" i="3"/>
  <c r="N164" i="3"/>
  <c r="N100" i="3"/>
  <c r="N60" i="3"/>
  <c r="N30" i="3"/>
  <c r="N271" i="3"/>
  <c r="O253" i="3"/>
  <c r="N227" i="3"/>
  <c r="O121" i="3"/>
  <c r="O80" i="3"/>
  <c r="O27" i="3"/>
  <c r="O702" i="3"/>
  <c r="O694" i="3"/>
  <c r="O686" i="3"/>
  <c r="O578" i="3"/>
  <c r="O379" i="3"/>
  <c r="O333" i="3"/>
  <c r="O273" i="3"/>
  <c r="O26" i="3"/>
  <c r="O8" i="3"/>
  <c r="N698" i="3"/>
  <c r="N690" i="3"/>
  <c r="N643" i="3"/>
  <c r="N396" i="3"/>
  <c r="N357" i="3"/>
  <c r="N316" i="3"/>
  <c r="N49" i="3"/>
  <c r="N11" i="3"/>
  <c r="N4" i="3"/>
  <c r="O5" i="3"/>
  <c r="N383" i="3"/>
  <c r="N26" i="3"/>
  <c r="O690" i="3"/>
  <c r="O316" i="3"/>
  <c r="N702" i="3"/>
  <c r="N686" i="3"/>
  <c r="N333" i="3"/>
  <c r="N7" i="3"/>
  <c r="O689" i="3"/>
  <c r="O315" i="3"/>
  <c r="N701" i="3"/>
  <c r="N374" i="3"/>
  <c r="N17" i="3"/>
  <c r="O688" i="3"/>
  <c r="O387" i="3"/>
  <c r="O40" i="3"/>
  <c r="N692" i="3"/>
  <c r="N325" i="3"/>
  <c r="N5" i="3"/>
  <c r="O630" i="3"/>
  <c r="O338" i="3"/>
  <c r="O9" i="3"/>
  <c r="N652" i="3"/>
  <c r="N320" i="3"/>
  <c r="O4" i="3"/>
  <c r="O701" i="3"/>
  <c r="O693" i="3"/>
  <c r="O685" i="3"/>
  <c r="O419" i="3"/>
  <c r="O374" i="3"/>
  <c r="O329" i="3"/>
  <c r="O266" i="3"/>
  <c r="O21" i="3"/>
  <c r="O7" i="3"/>
  <c r="N697" i="3"/>
  <c r="N689" i="3"/>
  <c r="N636" i="3"/>
  <c r="N391" i="3"/>
  <c r="N350" i="3"/>
  <c r="N284" i="3"/>
  <c r="N40" i="3"/>
  <c r="N10" i="3"/>
  <c r="O260" i="3"/>
  <c r="N687" i="3"/>
  <c r="N338" i="3"/>
  <c r="N8" i="3"/>
  <c r="O643" i="3"/>
  <c r="O357" i="3"/>
  <c r="O12" i="3"/>
  <c r="N578" i="3"/>
  <c r="N266" i="3"/>
  <c r="O697" i="3"/>
  <c r="O391" i="3"/>
  <c r="O49" i="3"/>
  <c r="N693" i="3"/>
  <c r="N419" i="3"/>
  <c r="N263" i="3"/>
  <c r="O696" i="3"/>
  <c r="O347" i="3"/>
  <c r="O10" i="3"/>
  <c r="N654" i="3"/>
  <c r="N370" i="3"/>
  <c r="N13" i="3"/>
  <c r="O687" i="3"/>
  <c r="O282" i="3"/>
  <c r="N699" i="3"/>
  <c r="N403" i="3"/>
  <c r="N208" i="3"/>
  <c r="O700" i="3"/>
  <c r="O692" i="3"/>
  <c r="O654" i="3"/>
  <c r="O410" i="3"/>
  <c r="O370" i="3"/>
  <c r="O325" i="3"/>
  <c r="O263" i="3"/>
  <c r="O17" i="3"/>
  <c r="O6" i="3"/>
  <c r="N696" i="3"/>
  <c r="N688" i="3"/>
  <c r="N633" i="3"/>
  <c r="N387" i="3"/>
  <c r="N347" i="3"/>
  <c r="N282" i="3"/>
  <c r="N33" i="3"/>
  <c r="N9" i="3"/>
  <c r="O699" i="3"/>
  <c r="O691" i="3"/>
  <c r="O652" i="3"/>
  <c r="O403" i="3"/>
  <c r="O369" i="3"/>
  <c r="O320" i="3"/>
  <c r="O13" i="3"/>
  <c r="N695" i="3"/>
  <c r="N630" i="3"/>
  <c r="N273" i="3"/>
  <c r="O698" i="3"/>
  <c r="O396" i="3"/>
  <c r="O208" i="3"/>
  <c r="N694" i="3"/>
  <c r="N379" i="3"/>
  <c r="N21" i="3"/>
  <c r="O636" i="3"/>
  <c r="O350" i="3"/>
  <c r="O11" i="3"/>
  <c r="N685" i="3"/>
  <c r="N329" i="3"/>
  <c r="N6" i="3"/>
  <c r="O633" i="3"/>
  <c r="O284" i="3"/>
  <c r="N700" i="3"/>
  <c r="N410" i="3"/>
  <c r="N260" i="3"/>
  <c r="O695" i="3"/>
  <c r="O383" i="3"/>
  <c r="O33" i="3"/>
  <c r="N691" i="3"/>
  <c r="N369" i="3"/>
  <c r="N12" i="3"/>
  <c r="Q702" i="3"/>
  <c r="Q701" i="3"/>
  <c r="Q700" i="3"/>
  <c r="Q699" i="3"/>
  <c r="Q698" i="3"/>
  <c r="Q697" i="3"/>
  <c r="Q696" i="3"/>
  <c r="Q695" i="3"/>
  <c r="Q694" i="3"/>
  <c r="Q693" i="3"/>
  <c r="Q692" i="3"/>
  <c r="Q691" i="3"/>
  <c r="Q690" i="3"/>
  <c r="Q689" i="3"/>
  <c r="Q688" i="3"/>
  <c r="Q687" i="3"/>
  <c r="Q686" i="3"/>
  <c r="Q654" i="3"/>
  <c r="Q652" i="3"/>
  <c r="Q643" i="3"/>
  <c r="Q636" i="3"/>
  <c r="Q633" i="3"/>
  <c r="Q630" i="3"/>
  <c r="Q578" i="3"/>
  <c r="Q419" i="3"/>
  <c r="Q410" i="3"/>
  <c r="Q403" i="3"/>
  <c r="Q396" i="3"/>
  <c r="Q391" i="3"/>
  <c r="Q387" i="3"/>
  <c r="Q383" i="3"/>
  <c r="Q379" i="3"/>
  <c r="Q374" i="3"/>
  <c r="Q370" i="3"/>
  <c r="Q357" i="3"/>
  <c r="Q350" i="3"/>
  <c r="Q347" i="3"/>
  <c r="Q338" i="3"/>
  <c r="Q333" i="3"/>
  <c r="Q329" i="3"/>
  <c r="Q325" i="3"/>
  <c r="Q320" i="3"/>
  <c r="Q316" i="3"/>
  <c r="Q284" i="3"/>
  <c r="Q282" i="3"/>
  <c r="Q273" i="3"/>
  <c r="Q266" i="3"/>
  <c r="Q263" i="3"/>
  <c r="Q260" i="3"/>
  <c r="Q208" i="3"/>
  <c r="Q49" i="3"/>
  <c r="Q40" i="3"/>
  <c r="Q33" i="3"/>
  <c r="Q26" i="3"/>
  <c r="Q21" i="3"/>
  <c r="Q17" i="3"/>
  <c r="Q13" i="3"/>
  <c r="Q12" i="3"/>
  <c r="Q11" i="3"/>
  <c r="Q10" i="3"/>
  <c r="Q9" i="3"/>
  <c r="Q8" i="3"/>
  <c r="Q7" i="3"/>
  <c r="Q6" i="3"/>
  <c r="Q5" i="3"/>
  <c r="Q4" i="3"/>
  <c r="D11" i="3"/>
  <c r="D10" i="3"/>
  <c r="D9" i="3"/>
  <c r="W370" i="3"/>
  <c r="W316" i="3"/>
  <c r="W4" i="3"/>
  <c r="B5" i="2"/>
  <c r="W5" i="3" s="1"/>
  <c r="D687" i="3"/>
  <c r="D688" i="3" s="1"/>
  <c r="D689" i="3" s="1"/>
  <c r="D690" i="3" s="1"/>
  <c r="D691" i="3" s="1"/>
  <c r="D692" i="3" s="1"/>
  <c r="D693" i="3" s="1"/>
  <c r="D694" i="3" s="1"/>
  <c r="D695" i="3" s="1"/>
  <c r="D696" i="3" s="1"/>
  <c r="D697" i="3" s="1"/>
  <c r="D698" i="3" s="1"/>
  <c r="D699" i="3" s="1"/>
  <c r="D700" i="3" s="1"/>
  <c r="D701" i="3" s="1"/>
  <c r="D702" i="3" s="1"/>
  <c r="A687" i="3"/>
  <c r="A688" i="3" s="1"/>
  <c r="A689" i="3" s="1"/>
  <c r="A690" i="3" s="1"/>
  <c r="A691" i="3" s="1"/>
  <c r="A692" i="3" s="1"/>
  <c r="A693" i="3" s="1"/>
  <c r="A694" i="3" s="1"/>
  <c r="A695" i="3" s="1"/>
  <c r="A696" i="3" s="1"/>
  <c r="A697" i="3" s="1"/>
  <c r="A698" i="3" s="1"/>
  <c r="A699" i="3" s="1"/>
  <c r="A700" i="3" s="1"/>
  <c r="A701" i="3" s="1"/>
  <c r="A702" i="3" s="1"/>
  <c r="A383" i="3"/>
  <c r="A387" i="3" s="1"/>
  <c r="A391" i="3" s="1"/>
  <c r="A396" i="3" s="1"/>
  <c r="A403" i="3" s="1"/>
  <c r="A410" i="3" s="1"/>
  <c r="A419" i="3" s="1"/>
  <c r="A578" i="3" s="1"/>
  <c r="A630" i="3" s="1"/>
  <c r="A633" i="3" s="1"/>
  <c r="A636" i="3" s="1"/>
  <c r="A643" i="3" s="1"/>
  <c r="A652" i="3" s="1"/>
  <c r="A654" i="3" s="1"/>
  <c r="D374" i="3"/>
  <c r="A374" i="3"/>
  <c r="D329" i="3"/>
  <c r="D333" i="3" s="1"/>
  <c r="D337" i="3" s="1"/>
  <c r="D320" i="3"/>
  <c r="D324" i="3" s="1"/>
  <c r="D17" i="3"/>
  <c r="D21" i="3" s="1"/>
  <c r="A17" i="3"/>
  <c r="A21" i="3" s="1"/>
  <c r="A26" i="3" s="1"/>
  <c r="A33" i="3" s="1"/>
  <c r="A40" i="3" s="1"/>
  <c r="A49" i="3" s="1"/>
  <c r="A208" i="3" s="1"/>
  <c r="A260" i="3" s="1"/>
  <c r="A263" i="3" s="1"/>
  <c r="A266" i="3" s="1"/>
  <c r="A273" i="3" s="1"/>
  <c r="A282" i="3" s="1"/>
  <c r="A284" i="3" s="1"/>
  <c r="D8" i="3"/>
  <c r="D12" i="3" s="1"/>
  <c r="A8" i="3"/>
  <c r="D379" i="3" l="1"/>
  <c r="D383" i="3" s="1"/>
  <c r="D387" i="3" s="1"/>
  <c r="D391" i="3" s="1"/>
  <c r="D378" i="3"/>
  <c r="D26" i="3"/>
  <c r="D25" i="3"/>
  <c r="D30" i="3" s="1"/>
  <c r="W371" i="3"/>
  <c r="W318" i="3"/>
  <c r="W317" i="3"/>
  <c r="B6" i="2"/>
  <c r="W372" i="3" s="1"/>
  <c r="U316" i="3"/>
  <c r="V316" i="3"/>
  <c r="U4" i="3"/>
  <c r="V4" i="3"/>
  <c r="U370" i="3"/>
  <c r="V370" i="3"/>
  <c r="U5" i="3"/>
  <c r="V5" i="3"/>
  <c r="D24" i="1"/>
  <c r="D25" i="1" s="1"/>
  <c r="D22" i="1"/>
  <c r="U317" i="3" l="1"/>
  <c r="V317" i="3"/>
  <c r="V371" i="3"/>
  <c r="U371" i="3"/>
  <c r="D33" i="3"/>
  <c r="D40" i="3" s="1"/>
  <c r="D31" i="3"/>
  <c r="U318" i="3"/>
  <c r="V318" i="3"/>
  <c r="V372" i="3"/>
  <c r="U372" i="3"/>
  <c r="D396" i="3"/>
  <c r="D395" i="3"/>
  <c r="D400" i="3" s="1"/>
  <c r="D407" i="3" s="1"/>
  <c r="D414" i="3" s="1"/>
  <c r="D423" i="3" s="1"/>
  <c r="B7" i="2"/>
  <c r="W373" i="3" s="1"/>
  <c r="W6" i="3"/>
  <c r="W7" i="3"/>
  <c r="D50" i="1"/>
  <c r="D51" i="1" s="1"/>
  <c r="D52" i="1" s="1"/>
  <c r="D53" i="1" s="1"/>
  <c r="D54" i="1" s="1"/>
  <c r="D55" i="1" s="1"/>
  <c r="D56" i="1" s="1"/>
  <c r="D57" i="1" s="1"/>
  <c r="D58" i="1" s="1"/>
  <c r="D59" i="1" s="1"/>
  <c r="D60" i="1" s="1"/>
  <c r="D61" i="1" s="1"/>
  <c r="D62" i="1" s="1"/>
  <c r="D63" i="1" s="1"/>
  <c r="D64" i="1" s="1"/>
  <c r="D65" i="1" s="1"/>
  <c r="A50" i="1"/>
  <c r="A51" i="1" s="1"/>
  <c r="A52" i="1" s="1"/>
  <c r="A53" i="1" s="1"/>
  <c r="A54" i="1" s="1"/>
  <c r="A55" i="1" s="1"/>
  <c r="A56" i="1" s="1"/>
  <c r="A57" i="1" s="1"/>
  <c r="A58" i="1" s="1"/>
  <c r="A59" i="1" s="1"/>
  <c r="A60" i="1" s="1"/>
  <c r="A61" i="1" s="1"/>
  <c r="A62" i="1" s="1"/>
  <c r="A63" i="1" s="1"/>
  <c r="A64" i="1" s="1"/>
  <c r="A65" i="1" s="1"/>
  <c r="D32" i="1"/>
  <c r="D33" i="1" s="1"/>
  <c r="D34" i="1" s="1"/>
  <c r="D35" i="1" s="1"/>
  <c r="D36" i="1" s="1"/>
  <c r="D37" i="1" s="1"/>
  <c r="D38" i="1" s="1"/>
  <c r="D39" i="1" s="1"/>
  <c r="D40" i="1" s="1"/>
  <c r="D41" i="1" s="1"/>
  <c r="D42" i="1" s="1"/>
  <c r="D43" i="1" s="1"/>
  <c r="D44" i="1" s="1"/>
  <c r="D45" i="1" s="1"/>
  <c r="D46" i="1" s="1"/>
  <c r="D47" i="1" s="1"/>
  <c r="A34" i="1"/>
  <c r="A32" i="1"/>
  <c r="D7" i="1"/>
  <c r="D8" i="1" s="1"/>
  <c r="D9" i="1" s="1"/>
  <c r="D10" i="1" s="1"/>
  <c r="D11" i="1" s="1"/>
  <c r="D12" i="1" s="1"/>
  <c r="D13" i="1" s="1"/>
  <c r="D14" i="1" s="1"/>
  <c r="D15" i="1" s="1"/>
  <c r="D16" i="1" s="1"/>
  <c r="D17" i="1" s="1"/>
  <c r="D18" i="1" s="1"/>
  <c r="D19" i="1" s="1"/>
  <c r="D5" i="1"/>
  <c r="A7" i="1"/>
  <c r="A8" i="1" s="1"/>
  <c r="A9" i="1" s="1"/>
  <c r="A10" i="1" s="1"/>
  <c r="A11" i="1" s="1"/>
  <c r="A12" i="1" s="1"/>
  <c r="A13" i="1" s="1"/>
  <c r="A14" i="1" s="1"/>
  <c r="A15" i="1" s="1"/>
  <c r="A16" i="1" s="1"/>
  <c r="A17" i="1" s="1"/>
  <c r="A18" i="1" s="1"/>
  <c r="A19" i="1" s="1"/>
  <c r="A5" i="1"/>
  <c r="A35" i="1" l="1"/>
  <c r="A36" i="1" s="1"/>
  <c r="A37" i="1" s="1"/>
  <c r="A38" i="1" s="1"/>
  <c r="A39" i="1" s="1"/>
  <c r="A40" i="1" s="1"/>
  <c r="A41" i="1" s="1"/>
  <c r="A42" i="1" s="1"/>
  <c r="A43" i="1" s="1"/>
  <c r="A44" i="1" s="1"/>
  <c r="A45" i="1" s="1"/>
  <c r="A46" i="1" s="1"/>
  <c r="A47" i="1" s="1"/>
  <c r="V373" i="3"/>
  <c r="U373" i="3"/>
  <c r="W319" i="3"/>
  <c r="B8" i="2"/>
  <c r="D49" i="3"/>
  <c r="D47" i="3"/>
  <c r="D56" i="3" s="1"/>
  <c r="U7" i="3"/>
  <c r="V7" i="3"/>
  <c r="U6" i="3"/>
  <c r="V6" i="3"/>
  <c r="D432" i="3"/>
  <c r="D582" i="3"/>
  <c r="D403" i="3"/>
  <c r="D410" i="3" s="1"/>
  <c r="D401" i="3"/>
  <c r="D408" i="3" s="1"/>
  <c r="D415" i="3" s="1"/>
  <c r="D424" i="3" s="1"/>
  <c r="B9" i="2" l="1"/>
  <c r="W375" i="3"/>
  <c r="W320" i="3"/>
  <c r="W321" i="3"/>
  <c r="D433" i="3"/>
  <c r="D583" i="3"/>
  <c r="W9" i="3"/>
  <c r="W8" i="3"/>
  <c r="D441" i="3"/>
  <c r="D591" i="3"/>
  <c r="D419" i="3"/>
  <c r="D417" i="3"/>
  <c r="D426" i="3" s="1"/>
  <c r="D208" i="3"/>
  <c r="D260" i="3" s="1"/>
  <c r="D263" i="3" s="1"/>
  <c r="D266" i="3" s="1"/>
  <c r="D58" i="3"/>
  <c r="D65" i="3"/>
  <c r="D215" i="3"/>
  <c r="W374" i="3"/>
  <c r="U319" i="3"/>
  <c r="V319" i="3"/>
  <c r="D450" i="3" l="1"/>
  <c r="D600" i="3"/>
  <c r="V320" i="3"/>
  <c r="U320" i="3"/>
  <c r="D273" i="3"/>
  <c r="D269" i="3"/>
  <c r="V9" i="3"/>
  <c r="U9" i="3"/>
  <c r="V321" i="3"/>
  <c r="U321" i="3"/>
  <c r="D435" i="3"/>
  <c r="D585" i="3"/>
  <c r="U375" i="3"/>
  <c r="V375" i="3"/>
  <c r="D74" i="3"/>
  <c r="D224" i="3"/>
  <c r="D578" i="3"/>
  <c r="D630" i="3" s="1"/>
  <c r="D633" i="3" s="1"/>
  <c r="D636" i="3" s="1"/>
  <c r="D428" i="3"/>
  <c r="V374" i="3"/>
  <c r="U374" i="3"/>
  <c r="D217" i="3"/>
  <c r="D67" i="3"/>
  <c r="D442" i="3"/>
  <c r="D592" i="3"/>
  <c r="V8" i="3"/>
  <c r="U8" i="3"/>
  <c r="B10" i="2"/>
  <c r="D444" i="3" l="1"/>
  <c r="D594" i="3"/>
  <c r="D437" i="3"/>
  <c r="D587" i="3"/>
  <c r="D272" i="3"/>
  <c r="D279" i="3" s="1"/>
  <c r="D276" i="3"/>
  <c r="D643" i="3"/>
  <c r="D639" i="3"/>
  <c r="D282" i="3"/>
  <c r="D284" i="3" s="1"/>
  <c r="D286" i="3" s="1"/>
  <c r="D288" i="3" s="1"/>
  <c r="D290" i="3" s="1"/>
  <c r="D292" i="3" s="1"/>
  <c r="D294" i="3" s="1"/>
  <c r="D296" i="3" s="1"/>
  <c r="D298" i="3" s="1"/>
  <c r="D300" i="3" s="1"/>
  <c r="D302" i="3" s="1"/>
  <c r="D304" i="3" s="1"/>
  <c r="D306" i="3" s="1"/>
  <c r="D308" i="3" s="1"/>
  <c r="D310" i="3" s="1"/>
  <c r="D312" i="3" s="1"/>
  <c r="D314" i="3" s="1"/>
  <c r="D280" i="3"/>
  <c r="B11" i="2"/>
  <c r="W376" i="3"/>
  <c r="W377" i="3"/>
  <c r="W322" i="3"/>
  <c r="D451" i="3"/>
  <c r="D601" i="3"/>
  <c r="D83" i="3"/>
  <c r="D233" i="3"/>
  <c r="D76" i="3"/>
  <c r="D226" i="3"/>
  <c r="D459" i="3"/>
  <c r="D609" i="3"/>
  <c r="W10" i="3"/>
  <c r="V322" i="3" l="1"/>
  <c r="U322" i="3"/>
  <c r="U376" i="3"/>
  <c r="V376" i="3"/>
  <c r="D92" i="3"/>
  <c r="D242" i="3"/>
  <c r="V10" i="3"/>
  <c r="U10" i="3"/>
  <c r="D460" i="3"/>
  <c r="D610" i="3"/>
  <c r="D646" i="3"/>
  <c r="D642" i="3"/>
  <c r="D649" i="3" s="1"/>
  <c r="D652" i="3"/>
  <c r="D654" i="3" s="1"/>
  <c r="D656" i="3" s="1"/>
  <c r="D658" i="3" s="1"/>
  <c r="D660" i="3" s="1"/>
  <c r="D662" i="3" s="1"/>
  <c r="D664" i="3" s="1"/>
  <c r="D666" i="3" s="1"/>
  <c r="D668" i="3" s="1"/>
  <c r="D670" i="3" s="1"/>
  <c r="D672" i="3" s="1"/>
  <c r="D674" i="3" s="1"/>
  <c r="D676" i="3" s="1"/>
  <c r="D678" i="3" s="1"/>
  <c r="D680" i="3" s="1"/>
  <c r="D682" i="3" s="1"/>
  <c r="D684" i="3" s="1"/>
  <c r="D650" i="3"/>
  <c r="D468" i="3"/>
  <c r="D618" i="3"/>
  <c r="W11" i="3"/>
  <c r="B12" i="2"/>
  <c r="W323" i="3"/>
  <c r="D85" i="3"/>
  <c r="D235" i="3"/>
  <c r="D453" i="3"/>
  <c r="D603" i="3"/>
  <c r="D446" i="3"/>
  <c r="D596" i="3"/>
  <c r="U377" i="3"/>
  <c r="V377" i="3"/>
  <c r="W378" i="3"/>
  <c r="V378" i="3" l="1"/>
  <c r="U378" i="3"/>
  <c r="V323" i="3"/>
  <c r="U323" i="3"/>
  <c r="D462" i="3"/>
  <c r="D612" i="3"/>
  <c r="D94" i="3"/>
  <c r="D244" i="3"/>
  <c r="B13" i="2"/>
  <c r="W324" i="3"/>
  <c r="D477" i="3"/>
  <c r="D486" i="3" s="1"/>
  <c r="D495" i="3" s="1"/>
  <c r="D504" i="3" s="1"/>
  <c r="D513" i="3" s="1"/>
  <c r="D522" i="3" s="1"/>
  <c r="D531" i="3" s="1"/>
  <c r="D540" i="3" s="1"/>
  <c r="D549" i="3" s="1"/>
  <c r="D558" i="3" s="1"/>
  <c r="D567" i="3" s="1"/>
  <c r="D576" i="3" s="1"/>
  <c r="D627" i="3"/>
  <c r="D469" i="3"/>
  <c r="D619" i="3"/>
  <c r="D101" i="3"/>
  <c r="D110" i="3" s="1"/>
  <c r="D119" i="3" s="1"/>
  <c r="D128" i="3" s="1"/>
  <c r="D137" i="3" s="1"/>
  <c r="D146" i="3" s="1"/>
  <c r="D155" i="3" s="1"/>
  <c r="D164" i="3" s="1"/>
  <c r="D173" i="3" s="1"/>
  <c r="D182" i="3" s="1"/>
  <c r="D191" i="3" s="1"/>
  <c r="D200" i="3" s="1"/>
  <c r="D251" i="3"/>
  <c r="U11" i="3"/>
  <c r="V11" i="3"/>
  <c r="D455" i="3"/>
  <c r="D605" i="3"/>
  <c r="D471" i="3" l="1"/>
  <c r="D480" i="3" s="1"/>
  <c r="D489" i="3" s="1"/>
  <c r="D498" i="3" s="1"/>
  <c r="D507" i="3" s="1"/>
  <c r="D516" i="3" s="1"/>
  <c r="D525" i="3" s="1"/>
  <c r="D534" i="3" s="1"/>
  <c r="D543" i="3" s="1"/>
  <c r="D552" i="3" s="1"/>
  <c r="D561" i="3" s="1"/>
  <c r="D570" i="3" s="1"/>
  <c r="D621" i="3"/>
  <c r="D478" i="3"/>
  <c r="D487" i="3" s="1"/>
  <c r="D496" i="3" s="1"/>
  <c r="D505" i="3" s="1"/>
  <c r="D514" i="3" s="1"/>
  <c r="D523" i="3" s="1"/>
  <c r="D532" i="3" s="1"/>
  <c r="D541" i="3" s="1"/>
  <c r="D550" i="3" s="1"/>
  <c r="D559" i="3" s="1"/>
  <c r="D568" i="3" s="1"/>
  <c r="D577" i="3" s="1"/>
  <c r="D628" i="3"/>
  <c r="D103" i="3"/>
  <c r="D112" i="3" s="1"/>
  <c r="D121" i="3" s="1"/>
  <c r="D130" i="3" s="1"/>
  <c r="D139" i="3" s="1"/>
  <c r="D148" i="3" s="1"/>
  <c r="D157" i="3" s="1"/>
  <c r="D166" i="3" s="1"/>
  <c r="D175" i="3" s="1"/>
  <c r="D184" i="3" s="1"/>
  <c r="D193" i="3" s="1"/>
  <c r="D202" i="3" s="1"/>
  <c r="D253" i="3"/>
  <c r="V324" i="3"/>
  <c r="U324" i="3"/>
  <c r="B14" i="2"/>
  <c r="D464" i="3"/>
  <c r="D614" i="3"/>
  <c r="D473" i="3" l="1"/>
  <c r="D482" i="3" s="1"/>
  <c r="D491" i="3" s="1"/>
  <c r="D500" i="3" s="1"/>
  <c r="D509" i="3" s="1"/>
  <c r="D518" i="3" s="1"/>
  <c r="D527" i="3" s="1"/>
  <c r="D536" i="3" s="1"/>
  <c r="D545" i="3" s="1"/>
  <c r="D554" i="3" s="1"/>
  <c r="D563" i="3" s="1"/>
  <c r="D572" i="3" s="1"/>
  <c r="D623" i="3"/>
  <c r="B15" i="2"/>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102" i="2" s="1"/>
  <c r="B103" i="2" s="1"/>
  <c r="B104" i="2" s="1"/>
  <c r="B105" i="2" s="1"/>
  <c r="B106" i="2" s="1"/>
  <c r="B107" i="2" s="1"/>
  <c r="B108" i="2" s="1"/>
  <c r="B109" i="2" s="1"/>
  <c r="B110" i="2" s="1"/>
  <c r="B111" i="2" s="1"/>
  <c r="B112" i="2" s="1"/>
  <c r="B113" i="2" s="1"/>
  <c r="B114" i="2" s="1"/>
  <c r="B115" i="2" s="1"/>
  <c r="B116" i="2" s="1"/>
  <c r="B117" i="2" s="1"/>
  <c r="B118" i="2" s="1"/>
  <c r="B119" i="2" s="1"/>
  <c r="B120" i="2" s="1"/>
  <c r="B121" i="2" s="1"/>
  <c r="B122" i="2" s="1"/>
  <c r="B123" i="2" s="1"/>
  <c r="B124" i="2" s="1"/>
  <c r="B125" i="2" s="1"/>
  <c r="B126" i="2" s="1"/>
  <c r="B127" i="2" s="1"/>
  <c r="B128" i="2" s="1"/>
  <c r="B129" i="2" s="1"/>
  <c r="B130" i="2" s="1"/>
  <c r="B131" i="2" s="1"/>
  <c r="B132" i="2" s="1"/>
  <c r="B133" i="2" s="1"/>
  <c r="B134" i="2" s="1"/>
  <c r="B135" i="2" s="1"/>
  <c r="B136" i="2" s="1"/>
  <c r="B137" i="2" s="1"/>
  <c r="B138" i="2" s="1"/>
  <c r="B139" i="2" s="1"/>
  <c r="B140" i="2" s="1"/>
  <c r="B141" i="2" s="1"/>
  <c r="B142" i="2" s="1"/>
  <c r="B143" i="2" s="1"/>
  <c r="B144" i="2" s="1"/>
  <c r="B145" i="2" s="1"/>
  <c r="B146" i="2" s="1"/>
  <c r="B147" i="2" s="1"/>
  <c r="B148" i="2" s="1"/>
  <c r="B149" i="2" s="1"/>
  <c r="B150" i="2" s="1"/>
  <c r="B151" i="2" s="1"/>
  <c r="B152" i="2" s="1"/>
  <c r="B153" i="2" s="1"/>
  <c r="B154" i="2" s="1"/>
  <c r="B155" i="2" s="1"/>
  <c r="B156" i="2" s="1"/>
  <c r="B157" i="2" s="1"/>
  <c r="B158" i="2" s="1"/>
  <c r="B159" i="2" s="1"/>
  <c r="B160" i="2" s="1"/>
  <c r="B161" i="2" s="1"/>
  <c r="B162" i="2" s="1"/>
  <c r="B163" i="2" s="1"/>
  <c r="B164" i="2" s="1"/>
  <c r="B165" i="2" s="1"/>
  <c r="B166" i="2" s="1"/>
  <c r="B167" i="2" s="1"/>
  <c r="B168" i="2" s="1"/>
  <c r="B169" i="2" s="1"/>
  <c r="B170" i="2" s="1"/>
  <c r="B171" i="2" s="1"/>
  <c r="B172" i="2" s="1"/>
  <c r="B173" i="2" s="1"/>
  <c r="B174" i="2" s="1"/>
  <c r="B175" i="2" s="1"/>
  <c r="B176" i="2" s="1"/>
  <c r="B177" i="2" s="1"/>
  <c r="B178" i="2" s="1"/>
  <c r="B179" i="2" s="1"/>
  <c r="B180" i="2" s="1"/>
  <c r="B181" i="2" s="1"/>
  <c r="B182" i="2" s="1"/>
  <c r="B183" i="2" s="1"/>
  <c r="B184" i="2" s="1"/>
  <c r="B185" i="2" s="1"/>
  <c r="B186" i="2" s="1"/>
  <c r="B187" i="2" s="1"/>
  <c r="B188" i="2" s="1"/>
  <c r="B189" i="2" s="1"/>
  <c r="B190" i="2" s="1"/>
  <c r="B191" i="2" s="1"/>
  <c r="B192" i="2" s="1"/>
  <c r="B193" i="2" s="1"/>
  <c r="B194" i="2" s="1"/>
  <c r="B195" i="2" s="1"/>
  <c r="B196" i="2" s="1"/>
  <c r="B197" i="2" s="1"/>
  <c r="B198" i="2" s="1"/>
  <c r="B199" i="2" s="1"/>
  <c r="B200" i="2" s="1"/>
  <c r="B201" i="2" s="1"/>
  <c r="B202" i="2" s="1"/>
  <c r="B203" i="2" s="1"/>
  <c r="B204" i="2" s="1"/>
  <c r="B205" i="2" s="1"/>
  <c r="B206" i="2" s="1"/>
  <c r="B207" i="2" s="1"/>
  <c r="B208" i="2" s="1"/>
  <c r="B209" i="2" s="1"/>
  <c r="B210" i="2" s="1"/>
  <c r="B211" i="2" s="1"/>
  <c r="B212" i="2" s="1"/>
  <c r="B213" i="2" s="1"/>
  <c r="B214" i="2" s="1"/>
  <c r="B215" i="2" s="1"/>
  <c r="B216" i="2" s="1"/>
  <c r="B217" i="2" s="1"/>
  <c r="B218" i="2" s="1"/>
  <c r="B219" i="2" s="1"/>
  <c r="B220" i="2" s="1"/>
  <c r="B221" i="2" s="1"/>
  <c r="B222" i="2" s="1"/>
  <c r="B223" i="2" s="1"/>
  <c r="B224" i="2" s="1"/>
  <c r="B225" i="2" s="1"/>
  <c r="B226" i="2" s="1"/>
  <c r="B227" i="2" s="1"/>
  <c r="B228" i="2" s="1"/>
  <c r="B229" i="2" s="1"/>
  <c r="B230" i="2" s="1"/>
  <c r="B231" i="2" s="1"/>
  <c r="B232" i="2" s="1"/>
  <c r="B233" i="2" s="1"/>
  <c r="B234" i="2" s="1"/>
  <c r="B235" i="2" s="1"/>
  <c r="B236" i="2" s="1"/>
  <c r="B237" i="2" s="1"/>
  <c r="B238" i="2" s="1"/>
  <c r="B239" i="2" s="1"/>
  <c r="B240" i="2" s="1"/>
  <c r="B241" i="2" s="1"/>
  <c r="B242" i="2" s="1"/>
  <c r="B243" i="2" s="1"/>
  <c r="B244" i="2" s="1"/>
  <c r="B245" i="2" s="1"/>
  <c r="B246" i="2" s="1"/>
  <c r="B247" i="2" s="1"/>
  <c r="B248" i="2" s="1"/>
  <c r="B249" i="2" s="1"/>
  <c r="B250" i="2" s="1"/>
  <c r="B251" i="2" s="1"/>
  <c r="B252" i="2" s="1"/>
  <c r="B253" i="2" s="1"/>
  <c r="B254" i="2" s="1"/>
  <c r="B255" i="2" s="1"/>
  <c r="B256" i="2" s="1"/>
  <c r="B257" i="2" s="1"/>
  <c r="B258" i="2" s="1"/>
  <c r="B259" i="2" s="1"/>
  <c r="B260" i="2" s="1"/>
  <c r="B261" i="2" s="1"/>
  <c r="B262" i="2" s="1"/>
  <c r="B263" i="2" s="1"/>
  <c r="B264" i="2" s="1"/>
  <c r="B265" i="2" s="1"/>
  <c r="B266" i="2" s="1"/>
  <c r="B267" i="2" s="1"/>
  <c r="B268" i="2" s="1"/>
  <c r="B269" i="2" s="1"/>
  <c r="B270" i="2" s="1"/>
  <c r="B271" i="2" s="1"/>
  <c r="B272" i="2" s="1"/>
  <c r="B273" i="2" s="1"/>
  <c r="B274" i="2" s="1"/>
  <c r="B275" i="2" s="1"/>
  <c r="B276" i="2" s="1"/>
  <c r="B277" i="2" s="1"/>
  <c r="B278" i="2" s="1"/>
  <c r="B279" i="2" s="1"/>
  <c r="B280" i="2" s="1"/>
  <c r="B281" i="2" s="1"/>
  <c r="B282" i="2" s="1"/>
  <c r="B283" i="2" s="1"/>
  <c r="B284" i="2" s="1"/>
  <c r="B285" i="2" s="1"/>
  <c r="B286" i="2" s="1"/>
  <c r="B287" i="2" s="1"/>
  <c r="B288" i="2" s="1"/>
  <c r="B289" i="2" s="1"/>
  <c r="B290" i="2" s="1"/>
  <c r="B291" i="2" s="1"/>
  <c r="B292" i="2" s="1"/>
  <c r="B293" i="2" s="1"/>
  <c r="B294" i="2" s="1"/>
  <c r="B295" i="2" s="1"/>
  <c r="B296" i="2" s="1"/>
  <c r="B297" i="2" s="1"/>
  <c r="B298" i="2" s="1"/>
  <c r="B299" i="2" s="1"/>
  <c r="B300" i="2" s="1"/>
  <c r="B301" i="2" s="1"/>
  <c r="B302" i="2" s="1"/>
  <c r="B303" i="2" s="1"/>
  <c r="B304" i="2" s="1"/>
  <c r="B305" i="2" s="1"/>
  <c r="B306" i="2" s="1"/>
  <c r="B307" i="2" s="1"/>
  <c r="B308" i="2" s="1"/>
  <c r="B309" i="2" s="1"/>
  <c r="B310" i="2" s="1"/>
  <c r="B311" i="2" s="1"/>
  <c r="B312" i="2" s="1"/>
  <c r="B313" i="2" s="1"/>
  <c r="B314" i="2" s="1"/>
  <c r="B315" i="2" s="1"/>
  <c r="B316" i="2" s="1"/>
  <c r="B317" i="2" s="1"/>
  <c r="B318" i="2" s="1"/>
  <c r="B319" i="2" s="1"/>
  <c r="B320" i="2" s="1"/>
  <c r="B321" i="2" s="1"/>
  <c r="B322" i="2" s="1"/>
  <c r="B323" i="2" s="1"/>
  <c r="B324" i="2" s="1"/>
  <c r="B325" i="2" s="1"/>
  <c r="B326" i="2" s="1"/>
  <c r="B327" i="2" s="1"/>
  <c r="B328" i="2" s="1"/>
  <c r="B329" i="2" s="1"/>
  <c r="B330" i="2" s="1"/>
  <c r="W1314" i="3" s="1"/>
  <c r="W49" i="3"/>
  <c r="W391" i="3"/>
  <c r="W40" i="3"/>
  <c r="W403" i="3"/>
  <c r="W338" i="3"/>
  <c r="W744" i="3"/>
  <c r="W960" i="3" l="1"/>
  <c r="W1106" i="3"/>
  <c r="W1252" i="3"/>
  <c r="W1168" i="3"/>
  <c r="W347" i="3"/>
  <c r="W832" i="3"/>
  <c r="W857" i="3"/>
  <c r="W971" i="3"/>
  <c r="W1275" i="3"/>
  <c r="W860" i="3"/>
  <c r="W284" i="3"/>
  <c r="W1090" i="3"/>
  <c r="W922" i="3"/>
  <c r="W928" i="3"/>
  <c r="W697" i="3"/>
  <c r="W1034" i="3"/>
  <c r="W873" i="3"/>
  <c r="W1108" i="3"/>
  <c r="W1107" i="3"/>
  <c r="W1140" i="3"/>
  <c r="W1169" i="3"/>
  <c r="W1355" i="3"/>
  <c r="W843" i="3"/>
  <c r="W939" i="3"/>
  <c r="W1258" i="3"/>
  <c r="W1019" i="3"/>
  <c r="W1283" i="3"/>
  <c r="W1128" i="3"/>
  <c r="W1064" i="3"/>
  <c r="W1188" i="3"/>
  <c r="W968" i="3"/>
  <c r="W1164" i="3"/>
  <c r="W1004" i="3"/>
  <c r="W874" i="3"/>
  <c r="W1009" i="3"/>
  <c r="W835" i="3"/>
  <c r="W273" i="3"/>
  <c r="W848" i="3"/>
  <c r="W712" i="3"/>
  <c r="W907" i="3"/>
  <c r="W962" i="3"/>
  <c r="W1184" i="3"/>
  <c r="W937" i="3"/>
  <c r="W889" i="3"/>
  <c r="W776" i="3"/>
  <c r="W1176" i="3"/>
  <c r="U273" i="3"/>
  <c r="V273" i="3"/>
  <c r="V49" i="3"/>
  <c r="U49" i="3"/>
  <c r="V338" i="3"/>
  <c r="U338" i="3"/>
  <c r="W828" i="3"/>
  <c r="W1146" i="3"/>
  <c r="W1354" i="3"/>
  <c r="W1041" i="3"/>
  <c r="W1296" i="3"/>
  <c r="W786" i="3"/>
  <c r="W720" i="3"/>
  <c r="W740" i="3"/>
  <c r="W707" i="3"/>
  <c r="W1347" i="3"/>
  <c r="W992" i="3"/>
  <c r="W714" i="3"/>
  <c r="W938" i="3"/>
  <c r="W33" i="3"/>
  <c r="W1059" i="3"/>
  <c r="W1273" i="3"/>
  <c r="W1307" i="3"/>
  <c r="W849" i="3"/>
  <c r="W1115" i="3"/>
  <c r="W1081" i="3"/>
  <c r="W988" i="3"/>
  <c r="W834" i="3"/>
  <c r="W1161" i="3"/>
  <c r="W1154" i="3"/>
  <c r="W954" i="3"/>
  <c r="W868" i="3"/>
  <c r="W867" i="3"/>
  <c r="W946" i="3"/>
  <c r="W756" i="3"/>
  <c r="W1340" i="3"/>
  <c r="W978" i="3"/>
  <c r="W1274" i="3"/>
  <c r="W689" i="3"/>
  <c r="W920" i="3"/>
  <c r="W1096" i="3"/>
  <c r="W972" i="3"/>
  <c r="W728" i="3"/>
  <c r="W1001" i="3"/>
  <c r="W1104" i="3"/>
  <c r="W955" i="3"/>
  <c r="W282" i="3"/>
  <c r="W1228" i="3"/>
  <c r="W993" i="3"/>
  <c r="W1185" i="3"/>
  <c r="W905" i="3"/>
  <c r="W1027" i="3"/>
  <c r="W1131" i="3"/>
  <c r="W1236" i="3"/>
  <c r="U40" i="3"/>
  <c r="V40" i="3"/>
  <c r="V347" i="3"/>
  <c r="U347" i="3"/>
  <c r="W1094" i="3"/>
  <c r="W693" i="3"/>
  <c r="W1218" i="3"/>
  <c r="W166" i="3"/>
  <c r="W569" i="3"/>
  <c r="W52" i="3"/>
  <c r="W326" i="3"/>
  <c r="W596" i="3"/>
  <c r="W566" i="3"/>
  <c r="W518" i="3"/>
  <c r="W228" i="3"/>
  <c r="W43" i="3"/>
  <c r="W57" i="3"/>
  <c r="W334" i="3"/>
  <c r="W538" i="3"/>
  <c r="W949" i="3"/>
  <c r="W388" i="3"/>
  <c r="W386" i="3"/>
  <c r="W106" i="3"/>
  <c r="W256" i="3"/>
  <c r="W168" i="3"/>
  <c r="W545" i="3"/>
  <c r="W50" i="3"/>
  <c r="W998" i="3"/>
  <c r="W219" i="3"/>
  <c r="W425" i="3"/>
  <c r="W449" i="3"/>
  <c r="W885" i="3"/>
  <c r="W1341" i="3"/>
  <c r="W310" i="3"/>
  <c r="W527" i="3"/>
  <c r="W134" i="3"/>
  <c r="W243" i="3"/>
  <c r="W489" i="3"/>
  <c r="W129" i="3"/>
  <c r="W1045" i="3"/>
  <c r="W180" i="3"/>
  <c r="W119" i="3"/>
  <c r="W1222" i="3"/>
  <c r="W311" i="3"/>
  <c r="W296" i="3"/>
  <c r="W507" i="3"/>
  <c r="W266" i="3"/>
  <c r="W16" i="3"/>
  <c r="W595" i="3"/>
  <c r="W19" i="3"/>
  <c r="W1021" i="3"/>
  <c r="W807" i="3"/>
  <c r="W198" i="3"/>
  <c r="W351" i="3"/>
  <c r="W577" i="3"/>
  <c r="W34" i="3"/>
  <c r="W1261" i="3"/>
  <c r="W120" i="3"/>
  <c r="W580" i="3"/>
  <c r="W218" i="3"/>
  <c r="W161" i="3"/>
  <c r="W494" i="3"/>
  <c r="W265" i="3"/>
  <c r="W336" i="3"/>
  <c r="W194" i="3"/>
  <c r="W471" i="3"/>
  <c r="W74" i="3"/>
  <c r="W585" i="3"/>
  <c r="W69" i="3"/>
  <c r="W725" i="3"/>
  <c r="W467" i="3"/>
  <c r="W749" i="3"/>
  <c r="W15" i="3"/>
  <c r="W519" i="3"/>
  <c r="W87" i="3"/>
  <c r="W838" i="3"/>
  <c r="W862" i="3"/>
  <c r="W589" i="3"/>
  <c r="W829" i="3"/>
  <c r="W184" i="3"/>
  <c r="W742" i="3"/>
  <c r="W1134" i="3"/>
  <c r="W63" i="3"/>
  <c r="W211" i="3"/>
  <c r="W710" i="3"/>
  <c r="W661" i="3"/>
  <c r="W264" i="3"/>
  <c r="W454" i="3"/>
  <c r="W1077" i="3"/>
  <c r="W626" i="3"/>
  <c r="W384" i="3"/>
  <c r="W957" i="3"/>
  <c r="W684" i="3"/>
  <c r="W254" i="3"/>
  <c r="W121" i="3"/>
  <c r="W245" i="3"/>
  <c r="W1237" i="3"/>
  <c r="W878" i="3"/>
  <c r="W100" i="3"/>
  <c r="W814" i="3"/>
  <c r="W274" i="3"/>
  <c r="W138" i="3"/>
  <c r="W676" i="3"/>
  <c r="W593" i="3"/>
  <c r="W1141" i="3"/>
  <c r="W65" i="3"/>
  <c r="W97" i="3"/>
  <c r="W231" i="3"/>
  <c r="W917" i="3"/>
  <c r="W446" i="3"/>
  <c r="W399" i="3"/>
  <c r="W109" i="3"/>
  <c r="W719" i="3"/>
  <c r="W765" i="3"/>
  <c r="W133" i="3"/>
  <c r="W1118" i="3"/>
  <c r="W366" i="3"/>
  <c r="W653" i="3"/>
  <c r="W152" i="3"/>
  <c r="W513" i="3"/>
  <c r="W560" i="3"/>
  <c r="W637" i="3"/>
  <c r="W620" i="3"/>
  <c r="W1205" i="3"/>
  <c r="W356" i="3"/>
  <c r="W870" i="3"/>
  <c r="W1326" i="3"/>
  <c r="W1182" i="3"/>
  <c r="W314" i="3"/>
  <c r="W942" i="3"/>
  <c r="W67" i="3"/>
  <c r="W543" i="3"/>
  <c r="W601" i="3"/>
  <c r="W72" i="3"/>
  <c r="W188" i="3"/>
  <c r="W598" i="3"/>
  <c r="W330" i="3"/>
  <c r="W299" i="3"/>
  <c r="W583" i="3"/>
  <c r="W648" i="3"/>
  <c r="W1301" i="3"/>
  <c r="W789" i="3"/>
  <c r="W416" i="3"/>
  <c r="W556" i="3"/>
  <c r="W423" i="3"/>
  <c r="W30" i="3"/>
  <c r="W460" i="3"/>
  <c r="W1318" i="3"/>
  <c r="W438" i="3"/>
  <c r="W216" i="3"/>
  <c r="W1062" i="3"/>
  <c r="W1350" i="3"/>
  <c r="W606" i="3"/>
  <c r="W18" i="3"/>
  <c r="W277" i="3"/>
  <c r="W306" i="3"/>
  <c r="W512" i="3"/>
  <c r="W623" i="3"/>
  <c r="W331" i="3"/>
  <c r="W204" i="3"/>
  <c r="W343" i="3"/>
  <c r="W485" i="3"/>
  <c r="W806" i="3"/>
  <c r="W1198" i="3"/>
  <c r="W417" i="3"/>
  <c r="W354" i="3"/>
  <c r="W934" i="3"/>
  <c r="W571" i="3"/>
  <c r="W774" i="3"/>
  <c r="W220" i="3"/>
  <c r="W141" i="3"/>
  <c r="W1365" i="3"/>
  <c r="W621" i="3"/>
  <c r="W240" i="3"/>
  <c r="W548" i="3"/>
  <c r="W41" i="3"/>
  <c r="W385" i="3"/>
  <c r="W1277" i="3"/>
  <c r="W686" i="3"/>
  <c r="W173" i="3"/>
  <c r="W225" i="3"/>
  <c r="W368" i="3"/>
  <c r="W38" i="3"/>
  <c r="W210" i="3"/>
  <c r="W418" i="3"/>
  <c r="W679" i="3"/>
  <c r="W1085" i="3"/>
  <c r="W501" i="3"/>
  <c r="W541" i="3"/>
  <c r="W667" i="3"/>
  <c r="W86" i="3"/>
  <c r="W981" i="3"/>
  <c r="W66" i="3"/>
  <c r="W280" i="3"/>
  <c r="W506" i="3"/>
  <c r="W582" i="3"/>
  <c r="W526" i="3"/>
  <c r="W293" i="3"/>
  <c r="W1254" i="3"/>
  <c r="W108" i="3"/>
  <c r="W645" i="3"/>
  <c r="W487" i="3"/>
  <c r="W434" i="3"/>
  <c r="W551" i="3"/>
  <c r="W279" i="3"/>
  <c r="W1030" i="3"/>
  <c r="W475" i="3"/>
  <c r="W983" i="3"/>
  <c r="W253" i="3"/>
  <c r="W600" i="3"/>
  <c r="W307" i="3"/>
  <c r="W206" i="3"/>
  <c r="W437" i="3"/>
  <c r="W532" i="3"/>
  <c r="W1050" i="3"/>
  <c r="W1111" i="3"/>
  <c r="W853" i="3"/>
  <c r="W1293" i="3"/>
  <c r="W262" i="3"/>
  <c r="W906" i="3"/>
  <c r="W791" i="3"/>
  <c r="W28" i="3"/>
  <c r="W590" i="3"/>
  <c r="W339" i="3"/>
  <c r="W191" i="3"/>
  <c r="W603" i="3"/>
  <c r="W61" i="3"/>
  <c r="W452" i="3"/>
  <c r="W469" i="3"/>
  <c r="W1250" i="3"/>
  <c r="W1022" i="3"/>
  <c r="W855" i="3"/>
  <c r="W20" i="3"/>
  <c r="W1245" i="3"/>
  <c r="W1281" i="3"/>
  <c r="W304" i="3"/>
  <c r="W1292" i="3"/>
  <c r="W787" i="3"/>
  <c r="W261" i="3"/>
  <c r="W181" i="3"/>
  <c r="W143" i="3"/>
  <c r="W292" i="3"/>
  <c r="W1230" i="3"/>
  <c r="W308" i="3"/>
  <c r="W894" i="3"/>
  <c r="W182" i="3"/>
  <c r="W1031" i="3"/>
  <c r="W1017" i="3"/>
  <c r="W1069" i="3"/>
  <c r="W1054" i="3"/>
  <c r="W1255" i="3"/>
  <c r="W833" i="3"/>
  <c r="W258" i="3"/>
  <c r="W1348" i="3"/>
  <c r="W1284" i="3"/>
  <c r="W691" i="3"/>
  <c r="W461" i="3"/>
  <c r="W286" i="3"/>
  <c r="W492" i="3"/>
  <c r="W1087" i="3"/>
  <c r="W178" i="3"/>
  <c r="W409" i="3"/>
  <c r="W329" i="3"/>
  <c r="W78" i="3"/>
  <c r="W607" i="3"/>
  <c r="W553" i="3"/>
  <c r="W1190" i="3"/>
  <c r="W239" i="3"/>
  <c r="W1253" i="3"/>
  <c r="W1231" i="3"/>
  <c r="W668" i="3"/>
  <c r="W522" i="3"/>
  <c r="W435" i="3"/>
  <c r="W947" i="3"/>
  <c r="W328" i="3"/>
  <c r="W695" i="3"/>
  <c r="W677" i="3"/>
  <c r="W663" i="3"/>
  <c r="W1023" i="3"/>
  <c r="W298" i="3"/>
  <c r="W190" i="3"/>
  <c r="W999" i="3"/>
  <c r="W1011" i="3"/>
  <c r="W242" i="3"/>
  <c r="W678" i="3"/>
  <c r="W597" i="3"/>
  <c r="W426" i="3"/>
  <c r="W910" i="3"/>
  <c r="W1282" i="3"/>
  <c r="W510" i="3"/>
  <c r="W703" i="3"/>
  <c r="W478" i="3"/>
  <c r="W497" i="3"/>
  <c r="W573" i="3"/>
  <c r="W1359" i="3"/>
  <c r="W151" i="3"/>
  <c r="W207" i="3"/>
  <c r="W1024" i="3"/>
  <c r="W1362" i="3"/>
  <c r="W468" i="3"/>
  <c r="W476" i="3"/>
  <c r="W453" i="3"/>
  <c r="W440" i="3"/>
  <c r="W888" i="3"/>
  <c r="W398" i="3"/>
  <c r="W325" i="3"/>
  <c r="W420" i="3"/>
  <c r="W646" i="3"/>
  <c r="W918" i="3"/>
  <c r="W966" i="3"/>
  <c r="W704" i="3"/>
  <c r="W639" i="3"/>
  <c r="W717" i="3"/>
  <c r="W591" i="3"/>
  <c r="W431" i="3"/>
  <c r="W379" i="3"/>
  <c r="W340" i="3"/>
  <c r="W473" i="3"/>
  <c r="W237" i="3"/>
  <c r="W429" i="3"/>
  <c r="W101" i="3"/>
  <c r="W785" i="3"/>
  <c r="W247" i="3"/>
  <c r="W415" i="3"/>
  <c r="W647" i="3"/>
  <c r="W775" i="3"/>
  <c r="W1142" i="3"/>
  <c r="W269" i="3"/>
  <c r="W62" i="3"/>
  <c r="W278" i="3"/>
  <c r="W367" i="3"/>
  <c r="W222" i="3"/>
  <c r="W1133" i="3"/>
  <c r="W42" i="3"/>
  <c r="W985" i="3"/>
  <c r="W197" i="3"/>
  <c r="W382" i="3"/>
  <c r="W584" i="3"/>
  <c r="W54" i="3"/>
  <c r="W479" i="3"/>
  <c r="W1071" i="3"/>
  <c r="W524" i="3"/>
  <c r="W275" i="3"/>
  <c r="W192" i="3"/>
  <c r="W629" i="3"/>
  <c r="W1016" i="3"/>
  <c r="W137" i="3"/>
  <c r="W260" i="3"/>
  <c r="W465" i="3"/>
  <c r="W246" i="3"/>
  <c r="W459" i="3"/>
  <c r="W586" i="3"/>
  <c r="W451" i="3"/>
  <c r="W950" i="3"/>
  <c r="W1319" i="3"/>
  <c r="W702" i="3"/>
  <c r="W815" i="3"/>
  <c r="W650" i="3"/>
  <c r="W301" i="3"/>
  <c r="W170" i="3"/>
  <c r="W1287" i="3"/>
  <c r="W1186" i="3"/>
  <c r="W762" i="3"/>
  <c r="W631" i="3"/>
  <c r="W866" i="3"/>
  <c r="W361" i="3"/>
  <c r="W1175" i="3"/>
  <c r="W164" i="3"/>
  <c r="W412" i="3"/>
  <c r="W244" i="3"/>
  <c r="W516" i="3"/>
  <c r="W1152" i="3"/>
  <c r="W353" i="3"/>
  <c r="W674" i="3"/>
  <c r="W669" i="3"/>
  <c r="W115" i="3"/>
  <c r="W587" i="3"/>
  <c r="W1196" i="3"/>
  <c r="W1014" i="3"/>
  <c r="W458" i="3"/>
  <c r="W624" i="3"/>
  <c r="W766" i="3"/>
  <c r="W1173" i="3"/>
  <c r="W640" i="3"/>
  <c r="W505" i="3"/>
  <c r="W405" i="3"/>
  <c r="W681" i="3"/>
  <c r="W671" i="3"/>
  <c r="W1167" i="3"/>
  <c r="W613" i="3"/>
  <c r="W1217" i="3"/>
  <c r="W1215" i="3"/>
  <c r="W233" i="3"/>
  <c r="W547" i="3"/>
  <c r="W462" i="3"/>
  <c r="W484" i="3"/>
  <c r="W1233" i="3"/>
  <c r="W149" i="3"/>
  <c r="W1358" i="3"/>
  <c r="W32" i="3"/>
  <c r="W294" i="3"/>
  <c r="W1160" i="3"/>
  <c r="W1109" i="3"/>
  <c r="W36" i="3"/>
  <c r="W592" i="3"/>
  <c r="W432" i="3"/>
  <c r="W58" i="3"/>
  <c r="W249" i="3"/>
  <c r="W975" i="3"/>
  <c r="W599" i="3"/>
  <c r="W346" i="3"/>
  <c r="W521" i="3"/>
  <c r="W113" i="3"/>
  <c r="W444" i="3"/>
  <c r="W813" i="3"/>
  <c r="W805" i="3"/>
  <c r="W750" i="3"/>
  <c r="W1335" i="3"/>
  <c r="W1150" i="3"/>
  <c r="W1191" i="3"/>
  <c r="W509" i="3"/>
  <c r="W688" i="3"/>
  <c r="W831" i="3"/>
  <c r="W659" i="3"/>
  <c r="W735" i="3"/>
  <c r="W102" i="3"/>
  <c r="W602" i="3"/>
  <c r="W406" i="3"/>
  <c r="W1310" i="3"/>
  <c r="W171" i="3"/>
  <c r="W433" i="3"/>
  <c r="W195" i="3"/>
  <c r="W1299" i="3"/>
  <c r="W574" i="3"/>
  <c r="W290" i="3"/>
  <c r="W974" i="3"/>
  <c r="W721" i="3"/>
  <c r="W23" i="3"/>
  <c r="W456" i="3"/>
  <c r="W289" i="3"/>
  <c r="W930" i="3"/>
  <c r="W1038" i="3"/>
  <c r="W1159" i="3"/>
  <c r="W542" i="3"/>
  <c r="W160" i="3"/>
  <c r="W1278" i="3"/>
  <c r="W21" i="3"/>
  <c r="W1028" i="3"/>
  <c r="W523" i="3"/>
  <c r="W1057" i="3"/>
  <c r="W427" i="3"/>
  <c r="W502" i="3"/>
  <c r="W363" i="3"/>
  <c r="W447" i="3"/>
  <c r="W13" i="3"/>
  <c r="W1046" i="3"/>
  <c r="W790" i="3"/>
  <c r="W576" i="3"/>
  <c r="W611" i="3"/>
  <c r="W401" i="3"/>
  <c r="W147" i="3"/>
  <c r="W559" i="3"/>
  <c r="W12" i="3"/>
  <c r="W123" i="3"/>
  <c r="W365" i="3"/>
  <c r="W1349" i="3"/>
  <c r="W302" i="3"/>
  <c r="W395" i="3"/>
  <c r="W448" i="3"/>
  <c r="W664" i="3"/>
  <c r="W764" i="3"/>
  <c r="W85" i="3"/>
  <c r="W212" i="3"/>
  <c r="W130" i="3"/>
  <c r="W79" i="3"/>
  <c r="W1325" i="3"/>
  <c r="W924" i="3"/>
  <c r="W238" i="3"/>
  <c r="W1327" i="3"/>
  <c r="W450" i="3"/>
  <c r="W1138" i="3"/>
  <c r="W241" i="3"/>
  <c r="W263" i="3"/>
  <c r="W617" i="3"/>
  <c r="W562" i="3"/>
  <c r="W169" i="3"/>
  <c r="W1247" i="3"/>
  <c r="W215" i="3"/>
  <c r="W936" i="3"/>
  <c r="W1181" i="3"/>
  <c r="W1289" i="3"/>
  <c r="W837" i="3"/>
  <c r="W136" i="3"/>
  <c r="W1286" i="3"/>
  <c r="W1103" i="3"/>
  <c r="W236" i="3"/>
  <c r="W200" i="3"/>
  <c r="W127" i="3"/>
  <c r="W235" i="3"/>
  <c r="W751" i="3"/>
  <c r="W37" i="3"/>
  <c r="W1238" i="3"/>
  <c r="W1203" i="3"/>
  <c r="W808" i="3"/>
  <c r="W564" i="3"/>
  <c r="W1029" i="3"/>
  <c r="W932" i="3"/>
  <c r="W146" i="3"/>
  <c r="W662" i="3"/>
  <c r="W158" i="3"/>
  <c r="W1166" i="3"/>
  <c r="W46" i="3"/>
  <c r="W1246" i="3"/>
  <c r="W271" i="3"/>
  <c r="W500" i="3"/>
  <c r="W179" i="3"/>
  <c r="W911" i="3"/>
  <c r="W199" i="3"/>
  <c r="W1294" i="3"/>
  <c r="W118" i="3"/>
  <c r="W709" i="3"/>
  <c r="W1114" i="3"/>
  <c r="W951" i="3"/>
  <c r="W1276" i="3"/>
  <c r="W1342" i="3"/>
  <c r="W887" i="3"/>
  <c r="W604" i="3"/>
  <c r="W656" i="3"/>
  <c r="W135" i="3"/>
  <c r="W625" i="3"/>
  <c r="W482" i="3"/>
  <c r="W443" i="3"/>
  <c r="W213" i="3"/>
  <c r="W203" i="3"/>
  <c r="W59" i="3"/>
  <c r="W568" i="3"/>
  <c r="W76" i="3"/>
  <c r="W1093" i="3"/>
  <c r="W632" i="3"/>
  <c r="W268" i="3"/>
  <c r="W1158" i="3"/>
  <c r="W1039" i="3"/>
  <c r="W563" i="3"/>
  <c r="W288" i="3"/>
  <c r="W144" i="3"/>
  <c r="W17" i="3"/>
  <c r="W658" i="3"/>
  <c r="W1267" i="3"/>
  <c r="W142" i="3"/>
  <c r="W48" i="3"/>
  <c r="W1020" i="3"/>
  <c r="W124" i="3"/>
  <c r="W1053" i="3"/>
  <c r="W517" i="3"/>
  <c r="W682" i="3"/>
  <c r="W359" i="3"/>
  <c r="W1127" i="3"/>
  <c r="W94" i="3"/>
  <c r="W536" i="3"/>
  <c r="W797" i="3"/>
  <c r="W55" i="3"/>
  <c r="W1036" i="3"/>
  <c r="W515" i="3"/>
  <c r="W81" i="3"/>
  <c r="W128" i="3"/>
  <c r="W1010" i="3"/>
  <c r="W176" i="3"/>
  <c r="W1080" i="3"/>
  <c r="W44" i="3"/>
  <c r="W634" i="3"/>
  <c r="W1351" i="3"/>
  <c r="W558" i="3"/>
  <c r="W531" i="3"/>
  <c r="W718" i="3"/>
  <c r="W655" i="3"/>
  <c r="W104" i="3"/>
  <c r="W845" i="3"/>
  <c r="W474" i="3"/>
  <c r="W965" i="3"/>
  <c r="W1343" i="3"/>
  <c r="W670" i="3"/>
  <c r="W1279" i="3"/>
  <c r="W498" i="3"/>
  <c r="W925" i="3"/>
  <c r="W919" i="3"/>
  <c r="W488" i="3"/>
  <c r="W748" i="3"/>
  <c r="W214" i="3"/>
  <c r="W854" i="3"/>
  <c r="W51" i="3"/>
  <c r="W422" i="3"/>
  <c r="W628" i="3"/>
  <c r="W1208" i="3"/>
  <c r="W297" i="3"/>
  <c r="W1063" i="3"/>
  <c r="W112" i="3"/>
  <c r="W400" i="3"/>
  <c r="W537" i="3"/>
  <c r="W82" i="3"/>
  <c r="W546" i="3"/>
  <c r="W1002" i="3"/>
  <c r="W1086" i="3"/>
  <c r="W529" i="3"/>
  <c r="W649" i="3"/>
  <c r="W93" i="3"/>
  <c r="W734" i="3"/>
  <c r="W1124" i="3"/>
  <c r="W283" i="3"/>
  <c r="W909" i="3"/>
  <c r="W419" i="3"/>
  <c r="W272" i="3"/>
  <c r="W96" i="3"/>
  <c r="W550" i="3"/>
  <c r="W1331" i="3"/>
  <c r="W1197" i="3"/>
  <c r="W229" i="3"/>
  <c r="W73" i="3"/>
  <c r="W185" i="3"/>
  <c r="W588" i="3"/>
  <c r="W177" i="3"/>
  <c r="W594" i="3"/>
  <c r="W223" i="3"/>
  <c r="W1079" i="3"/>
  <c r="W959" i="3"/>
  <c r="W92" i="3"/>
  <c r="W673" i="3"/>
  <c r="W230" i="3"/>
  <c r="W525" i="3"/>
  <c r="W131" i="3"/>
  <c r="W572" i="3"/>
  <c r="W122" i="3"/>
  <c r="W1202" i="3"/>
  <c r="W14" i="3"/>
  <c r="W528" i="3"/>
  <c r="W1135" i="3"/>
  <c r="W167" i="3"/>
  <c r="W1089" i="3"/>
  <c r="W1199" i="3"/>
  <c r="W759" i="3"/>
  <c r="W711" i="3"/>
  <c r="W982" i="3"/>
  <c r="W114" i="3"/>
  <c r="W745" i="3"/>
  <c r="W205" i="3"/>
  <c r="W165" i="3"/>
  <c r="W202" i="3"/>
  <c r="W327" i="3"/>
  <c r="W402" i="3"/>
  <c r="W421" i="3"/>
  <c r="W989" i="3"/>
  <c r="W958" i="3"/>
  <c r="W896" i="3"/>
  <c r="W491" i="3"/>
  <c r="W615" i="3"/>
  <c r="W227" i="3"/>
  <c r="W1025" i="3"/>
  <c r="W622" i="3"/>
  <c r="W1102" i="3"/>
  <c r="W555" i="3"/>
  <c r="W1220" i="3"/>
  <c r="W276" i="3"/>
  <c r="W60" i="3"/>
  <c r="W820" i="3"/>
  <c r="W861" i="3"/>
  <c r="W561" i="3"/>
  <c r="W683" i="3"/>
  <c r="W1088" i="3"/>
  <c r="W850" i="3"/>
  <c r="W68" i="3"/>
  <c r="W771" i="3"/>
  <c r="W1035" i="3"/>
  <c r="W846" i="3"/>
  <c r="W724" i="3"/>
  <c r="W84" i="3"/>
  <c r="W172" i="3"/>
  <c r="W635" i="3"/>
  <c r="W155" i="3"/>
  <c r="W675" i="3"/>
  <c r="W390" i="3"/>
  <c r="W1229" i="3"/>
  <c r="W105" i="3"/>
  <c r="W397" i="3"/>
  <c r="W496" i="3"/>
  <c r="W987" i="3"/>
  <c r="W1315" i="3"/>
  <c r="W1270" i="3"/>
  <c r="W530" i="3"/>
  <c r="W798" i="3"/>
  <c r="W342" i="3"/>
  <c r="W657" i="3"/>
  <c r="W933" i="3"/>
  <c r="W116" i="3"/>
  <c r="W581" i="3"/>
  <c r="W442" i="3"/>
  <c r="W1266" i="3"/>
  <c r="W899" i="3"/>
  <c r="W140" i="3"/>
  <c r="W1361" i="3"/>
  <c r="W1304" i="3"/>
  <c r="W157" i="3"/>
  <c r="W64" i="3"/>
  <c r="W578" i="3"/>
  <c r="W364" i="3"/>
  <c r="W539" i="3"/>
  <c r="W312" i="3"/>
  <c r="W77" i="3"/>
  <c r="W967" i="3"/>
  <c r="W514" i="3"/>
  <c r="W1295" i="3"/>
  <c r="W221" i="3"/>
  <c r="W407" i="3"/>
  <c r="W71" i="3"/>
  <c r="W903" i="3"/>
  <c r="W1015" i="3"/>
  <c r="W392" i="3"/>
  <c r="W554" i="3"/>
  <c r="W1055" i="3"/>
  <c r="W25" i="3"/>
  <c r="W511" i="3"/>
  <c r="W295" i="3"/>
  <c r="W823" i="3"/>
  <c r="W98" i="3"/>
  <c r="W767" i="3"/>
  <c r="W480" i="3"/>
  <c r="W174" i="3"/>
  <c r="W836" i="3"/>
  <c r="W1207" i="3"/>
  <c r="W1333" i="3"/>
  <c r="W680" i="3"/>
  <c r="W927" i="3"/>
  <c r="W1239" i="3"/>
  <c r="W996" i="3"/>
  <c r="W39" i="3"/>
  <c r="W1312" i="3"/>
  <c r="W481" i="3"/>
  <c r="W565" i="3"/>
  <c r="W248" i="3"/>
  <c r="W337" i="3"/>
  <c r="W1082" i="3"/>
  <c r="W1177" i="3"/>
  <c r="W1123" i="3"/>
  <c r="W876" i="3"/>
  <c r="W916" i="3"/>
  <c r="W1032" i="3"/>
  <c r="W893" i="3"/>
  <c r="W352" i="3"/>
  <c r="W430" i="3"/>
  <c r="W997" i="3"/>
  <c r="W1248" i="3"/>
  <c r="W943" i="3"/>
  <c r="W345" i="3"/>
  <c r="W193" i="3"/>
  <c r="W389" i="3"/>
  <c r="W685" i="3"/>
  <c r="W251" i="3"/>
  <c r="W778" i="3"/>
  <c r="W726" i="3"/>
  <c r="W232" i="3"/>
  <c r="W1120" i="3"/>
  <c r="W26" i="3"/>
  <c r="W1078" i="3"/>
  <c r="W1110" i="3"/>
  <c r="W1072" i="3"/>
  <c r="W935" i="3"/>
  <c r="W436" i="3"/>
  <c r="W1285" i="3"/>
  <c r="W360" i="3"/>
  <c r="W1132" i="3"/>
  <c r="W196" i="3"/>
  <c r="W24" i="3"/>
  <c r="W483" i="3"/>
  <c r="W99" i="3"/>
  <c r="W300" i="3"/>
  <c r="W439" i="3"/>
  <c r="W616" i="3"/>
  <c r="W743" i="3"/>
  <c r="W605" i="3"/>
  <c r="W665" i="3"/>
  <c r="W224" i="3"/>
  <c r="W847" i="3"/>
  <c r="W773" i="3"/>
  <c r="W651" i="3"/>
  <c r="W305" i="3"/>
  <c r="W732" i="3"/>
  <c r="W466" i="3"/>
  <c r="W618" i="3"/>
  <c r="W754" i="3"/>
  <c r="W267" i="3"/>
  <c r="W503" i="3"/>
  <c r="W781" i="3"/>
  <c r="W490" i="3"/>
  <c r="W757" i="3"/>
  <c r="W252" i="3"/>
  <c r="W1125" i="3"/>
  <c r="W348" i="3"/>
  <c r="W758" i="3"/>
  <c r="W411" i="3"/>
  <c r="W755" i="3"/>
  <c r="W477" i="3"/>
  <c r="W1262" i="3"/>
  <c r="W1263" i="3"/>
  <c r="W633" i="3"/>
  <c r="W1316" i="3"/>
  <c r="W1219" i="3"/>
  <c r="W387" i="3"/>
  <c r="W730" i="3"/>
  <c r="W800" i="3"/>
  <c r="W1005" i="3"/>
  <c r="W234" i="3"/>
  <c r="W609" i="3"/>
  <c r="W534" i="3"/>
  <c r="W255" i="3"/>
  <c r="W727" i="3"/>
  <c r="W1183" i="3"/>
  <c r="W902" i="3"/>
  <c r="W424" i="3"/>
  <c r="W641" i="3"/>
  <c r="W56" i="3"/>
  <c r="W470" i="3"/>
  <c r="W455" i="3"/>
  <c r="W95" i="3"/>
  <c r="W1143" i="3"/>
  <c r="W877" i="3"/>
  <c r="W1268" i="3"/>
  <c r="W22" i="3"/>
  <c r="W863" i="3"/>
  <c r="W35" i="3"/>
  <c r="W1006" i="3"/>
  <c r="W1323" i="3"/>
  <c r="W890" i="3"/>
  <c r="W883" i="3"/>
  <c r="W88" i="3"/>
  <c r="W1165" i="3"/>
  <c r="W687" i="3"/>
  <c r="W666" i="3"/>
  <c r="W332" i="3"/>
  <c r="W163" i="3"/>
  <c r="W335" i="3"/>
  <c r="W638" i="3"/>
  <c r="W801" i="3"/>
  <c r="W540" i="3"/>
  <c r="W1179" i="3"/>
  <c r="W145" i="3"/>
  <c r="W349" i="3"/>
  <c r="W309" i="3"/>
  <c r="W879" i="3"/>
  <c r="W552" i="3"/>
  <c r="W103" i="3"/>
  <c r="W796" i="3"/>
  <c r="W408" i="3"/>
  <c r="W782" i="3"/>
  <c r="W926" i="3"/>
  <c r="W1189" i="3"/>
  <c r="W45" i="3"/>
  <c r="W463" i="3"/>
  <c r="W504" i="3"/>
  <c r="W1119" i="3"/>
  <c r="W869" i="3"/>
  <c r="W441" i="3"/>
  <c r="W344" i="3"/>
  <c r="W1302" i="3"/>
  <c r="W110" i="3"/>
  <c r="W1328" i="3"/>
  <c r="W1334" i="3"/>
  <c r="W1213" i="3"/>
  <c r="W557" i="3"/>
  <c r="W1303" i="3"/>
  <c r="W1037" i="3"/>
  <c r="W1151" i="3"/>
  <c r="W852" i="3"/>
  <c r="W381" i="3"/>
  <c r="W1206" i="3"/>
  <c r="W413" i="3"/>
  <c r="W31" i="3"/>
  <c r="W570" i="3"/>
  <c r="W217" i="3"/>
  <c r="W445" i="3"/>
  <c r="W672" i="3"/>
  <c r="W1075" i="3"/>
  <c r="W701" i="3"/>
  <c r="W428" i="3"/>
  <c r="W1095" i="3"/>
  <c r="W287" i="3"/>
  <c r="W544" i="3"/>
  <c r="W1309" i="3"/>
  <c r="W91" i="3"/>
  <c r="W383" i="3"/>
  <c r="W208" i="3"/>
  <c r="W963" i="3"/>
  <c r="W986" i="3"/>
  <c r="W614" i="3"/>
  <c r="W1065" i="3"/>
  <c r="W795" i="3"/>
  <c r="W1098" i="3"/>
  <c r="W895" i="3"/>
  <c r="W111" i="3"/>
  <c r="W313" i="3"/>
  <c r="W830" i="3"/>
  <c r="W952" i="3"/>
  <c r="W47" i="3"/>
  <c r="W259" i="3"/>
  <c r="W153" i="3"/>
  <c r="W1070" i="3"/>
  <c r="W201" i="3"/>
  <c r="W508" i="3"/>
  <c r="W186" i="3"/>
  <c r="W941" i="3"/>
  <c r="W630" i="3"/>
  <c r="W53" i="3"/>
  <c r="W644" i="3"/>
  <c r="W380" i="3"/>
  <c r="W733" i="3"/>
  <c r="W1013" i="3"/>
  <c r="W886" i="3"/>
  <c r="W990" i="3"/>
  <c r="W824" i="3"/>
  <c r="W126" i="3"/>
  <c r="W839" i="3"/>
  <c r="W189" i="3"/>
  <c r="W1260" i="3"/>
  <c r="W499" i="3"/>
  <c r="W821" i="3"/>
  <c r="W404" i="3"/>
  <c r="W257" i="3"/>
  <c r="W362" i="3"/>
  <c r="W1214" i="3"/>
  <c r="W154" i="3"/>
  <c r="W89" i="3"/>
  <c r="W394" i="3"/>
  <c r="W1332" i="3"/>
  <c r="W1269" i="3"/>
  <c r="W533" i="3"/>
  <c r="W1244" i="3"/>
  <c r="W1224" i="3"/>
  <c r="W393" i="3"/>
  <c r="W970" i="3"/>
  <c r="W1170" i="3"/>
  <c r="W1043" i="3"/>
  <c r="W871" i="3"/>
  <c r="W1346" i="3"/>
  <c r="W75" i="3"/>
  <c r="W1264" i="3"/>
  <c r="W457" i="3"/>
  <c r="W472" i="3"/>
  <c r="W270" i="3"/>
  <c r="W760" i="3"/>
  <c r="W1149" i="3"/>
  <c r="W159" i="3"/>
  <c r="W358" i="3"/>
  <c r="W819" i="3"/>
  <c r="W27" i="3"/>
  <c r="W660" i="3"/>
  <c r="W281" i="3"/>
  <c r="W612" i="3"/>
  <c r="W132" i="3"/>
  <c r="W107" i="3"/>
  <c r="W535" i="3"/>
  <c r="W844" i="3"/>
  <c r="W822" i="3"/>
  <c r="W783" i="3"/>
  <c r="W90" i="3"/>
  <c r="W226" i="3"/>
  <c r="W80" i="3"/>
  <c r="W1139" i="3"/>
  <c r="W1271" i="3"/>
  <c r="W250" i="3"/>
  <c r="W1364" i="3"/>
  <c r="W619" i="3"/>
  <c r="W1317" i="3"/>
  <c r="W627" i="3"/>
  <c r="W799" i="3"/>
  <c r="W29" i="3"/>
  <c r="W1223" i="3"/>
  <c r="W694" i="3"/>
  <c r="W901" i="3"/>
  <c r="W642" i="3"/>
  <c r="W414" i="3"/>
  <c r="W579" i="3"/>
  <c r="W285" i="3"/>
  <c r="W741" i="3"/>
  <c r="W1357" i="3"/>
  <c r="W495" i="3"/>
  <c r="W187" i="3"/>
  <c r="W1212" i="3"/>
  <c r="W610" i="3"/>
  <c r="W763" i="3"/>
  <c r="W1007" i="3"/>
  <c r="W1322" i="3"/>
  <c r="W948" i="3"/>
  <c r="W1117" i="3"/>
  <c r="W493" i="3"/>
  <c r="W156" i="3"/>
  <c r="W139" i="3"/>
  <c r="W520" i="3"/>
  <c r="W802" i="3"/>
  <c r="W1192" i="3"/>
  <c r="W1101" i="3"/>
  <c r="W1126" i="3"/>
  <c r="W209" i="3"/>
  <c r="W1061" i="3"/>
  <c r="W964" i="3"/>
  <c r="W953" i="3"/>
  <c r="W150" i="3"/>
  <c r="W969" i="3"/>
  <c r="W549" i="3"/>
  <c r="W1074" i="3"/>
  <c r="W70" i="3"/>
  <c r="W117" i="3"/>
  <c r="W486" i="3"/>
  <c r="W575" i="3"/>
  <c r="W291" i="3"/>
  <c r="W1329" i="3"/>
  <c r="W162" i="3"/>
  <c r="W1156" i="3"/>
  <c r="W1099" i="3"/>
  <c r="W923" i="3"/>
  <c r="W1187" i="3"/>
  <c r="W851" i="3"/>
  <c r="W1251" i="3"/>
  <c r="W1092" i="3"/>
  <c r="W1272" i="3"/>
  <c r="W1172" i="3"/>
  <c r="W1209" i="3"/>
  <c r="W1298" i="3"/>
  <c r="W183" i="3"/>
  <c r="W1330" i="3"/>
  <c r="W816" i="3"/>
  <c r="W713" i="3"/>
  <c r="W1227" i="3"/>
  <c r="W1113" i="3"/>
  <c r="W746" i="3"/>
  <c r="W341" i="3"/>
  <c r="W1241" i="3"/>
  <c r="W1363" i="3"/>
  <c r="W333" i="3"/>
  <c r="W884" i="3"/>
  <c r="W900" i="3"/>
  <c r="W706" i="3"/>
  <c r="W1066" i="3"/>
  <c r="W812" i="3"/>
  <c r="W1026" i="3"/>
  <c r="W1116" i="3"/>
  <c r="W858" i="3"/>
  <c r="W859" i="3"/>
  <c r="W1040" i="3"/>
  <c r="W961" i="3"/>
  <c r="W1058" i="3"/>
  <c r="W1067" i="3"/>
  <c r="W1147" i="3"/>
  <c r="W736" i="3"/>
  <c r="W1083" i="3"/>
  <c r="W980" i="3"/>
  <c r="W1084" i="3"/>
  <c r="W792" i="3"/>
  <c r="W1306" i="3"/>
  <c r="W1174" i="3"/>
  <c r="W357" i="3"/>
  <c r="W1130" i="3"/>
  <c r="W1157" i="3"/>
  <c r="W872" i="3"/>
  <c r="W1265" i="3"/>
  <c r="W940" i="3"/>
  <c r="W1235" i="3"/>
  <c r="W1137" i="3"/>
  <c r="W715" i="3"/>
  <c r="W654" i="3"/>
  <c r="W410" i="3"/>
  <c r="W752" i="3"/>
  <c r="W1047" i="3"/>
  <c r="W1225" i="3"/>
  <c r="W769" i="3"/>
  <c r="W643" i="3"/>
  <c r="W770" i="3"/>
  <c r="W1321" i="3"/>
  <c r="W956" i="3"/>
  <c r="W1243" i="3"/>
  <c r="W979" i="3"/>
  <c r="W929" i="3"/>
  <c r="W994" i="3"/>
  <c r="W788" i="3"/>
  <c r="W898" i="3"/>
  <c r="W827" i="3"/>
  <c r="W811" i="3"/>
  <c r="W826" i="3"/>
  <c r="W1232" i="3"/>
  <c r="W804" i="3"/>
  <c r="W892" i="3"/>
  <c r="W1200" i="3"/>
  <c r="W1234" i="3"/>
  <c r="W1091" i="3"/>
  <c r="W698" i="3"/>
  <c r="W944" i="3"/>
  <c r="W696" i="3"/>
  <c r="W699" i="3"/>
  <c r="W738" i="3"/>
  <c r="W880" i="3"/>
  <c r="W1337" i="3"/>
  <c r="W1194" i="3"/>
  <c r="W652" i="3"/>
  <c r="W731" i="3"/>
  <c r="W865" i="3"/>
  <c r="W912" i="3"/>
  <c r="W840" i="3"/>
  <c r="W1300" i="3"/>
  <c r="W1148" i="3"/>
  <c r="W350" i="3"/>
  <c r="W1308" i="3"/>
  <c r="W1336" i="3"/>
  <c r="W636" i="3"/>
  <c r="W722" i="3"/>
  <c r="W1249" i="3"/>
  <c r="W1012" i="3"/>
  <c r="W810" i="3"/>
  <c r="W881" i="3"/>
  <c r="W995" i="3"/>
  <c r="W1221" i="3"/>
  <c r="W891" i="3"/>
  <c r="W1240" i="3"/>
  <c r="W1100" i="3"/>
  <c r="W1324" i="3"/>
  <c r="W1256" i="3"/>
  <c r="W1129" i="3"/>
  <c r="W1259" i="3"/>
  <c r="W1144" i="3"/>
  <c r="W908" i="3"/>
  <c r="W794" i="3"/>
  <c r="W973" i="3"/>
  <c r="W882" i="3"/>
  <c r="W1180" i="3"/>
  <c r="W1204" i="3"/>
  <c r="W723" i="3"/>
  <c r="W1153" i="3"/>
  <c r="W991" i="3"/>
  <c r="W984" i="3"/>
  <c r="W1311" i="3"/>
  <c r="W1320" i="3"/>
  <c r="W1290" i="3"/>
  <c r="W1201" i="3"/>
  <c r="W825" i="3"/>
  <c r="W1352" i="3"/>
  <c r="W1068" i="3"/>
  <c r="W1313" i="3"/>
  <c r="W1073" i="3"/>
  <c r="W396" i="3"/>
  <c r="W705" i="3"/>
  <c r="W1121" i="3"/>
  <c r="W1033" i="3"/>
  <c r="W931" i="3"/>
  <c r="W1366" i="3"/>
  <c r="W803" i="3"/>
  <c r="W915" i="3"/>
  <c r="W608" i="3"/>
  <c r="W1056" i="3"/>
  <c r="W768" i="3"/>
  <c r="W1003" i="3"/>
  <c r="W914" i="3"/>
  <c r="W690" i="3"/>
  <c r="W1000" i="3"/>
  <c r="W692" i="3"/>
  <c r="W1193" i="3"/>
  <c r="W864" i="3"/>
  <c r="W83" i="3"/>
  <c r="W1042" i="3"/>
  <c r="W1339" i="3"/>
  <c r="W921" i="3"/>
  <c r="W772" i="3"/>
  <c r="W1097" i="3"/>
  <c r="W1048" i="3"/>
  <c r="W761" i="3"/>
  <c r="W1226" i="3"/>
  <c r="W148" i="3"/>
  <c r="W1171" i="3"/>
  <c r="W1008" i="3"/>
  <c r="W1145" i="3"/>
  <c r="W175" i="3"/>
  <c r="W784" i="3"/>
  <c r="W1044" i="3"/>
  <c r="W464" i="3"/>
  <c r="W1163" i="3"/>
  <c r="W567" i="3"/>
  <c r="W1076" i="3"/>
  <c r="W897" i="3"/>
  <c r="W1305" i="3"/>
  <c r="W904" i="3"/>
  <c r="W739" i="3"/>
  <c r="W700" i="3"/>
  <c r="W1360" i="3"/>
  <c r="W1210" i="3"/>
  <c r="W1051" i="3"/>
  <c r="W841" i="3"/>
  <c r="W1344" i="3"/>
  <c r="W1060" i="3"/>
  <c r="W729" i="3"/>
  <c r="W809" i="3"/>
  <c r="W1353" i="3"/>
  <c r="W355" i="3"/>
  <c r="W1356" i="3"/>
  <c r="W1242" i="3"/>
  <c r="W1216" i="3"/>
  <c r="W303" i="3"/>
  <c r="W747" i="3"/>
  <c r="W737" i="3"/>
  <c r="W1211" i="3"/>
  <c r="W1345" i="3"/>
  <c r="W1257" i="3"/>
  <c r="W1052" i="3"/>
  <c r="W1297" i="3"/>
  <c r="W875" i="3"/>
  <c r="W1291" i="3"/>
  <c r="W125" i="3"/>
  <c r="W1136" i="3"/>
  <c r="W945" i="3"/>
  <c r="W1049" i="3"/>
  <c r="W976" i="3"/>
  <c r="W1018" i="3"/>
  <c r="W1280" i="3"/>
  <c r="U697" i="3"/>
  <c r="V697" i="3"/>
  <c r="W753" i="3"/>
  <c r="W1195" i="3"/>
  <c r="U403" i="3"/>
  <c r="V403" i="3"/>
  <c r="W1288" i="3"/>
  <c r="W842" i="3"/>
  <c r="U391" i="3"/>
  <c r="V391" i="3"/>
  <c r="W1178" i="3"/>
  <c r="W1112" i="3"/>
  <c r="W1162" i="3"/>
  <c r="W1122" i="3"/>
  <c r="W708" i="3"/>
  <c r="W913" i="3"/>
  <c r="W793" i="3"/>
  <c r="V284" i="3"/>
  <c r="U284" i="3"/>
  <c r="W856" i="3"/>
  <c r="W780" i="3"/>
  <c r="W1105" i="3"/>
  <c r="W1155" i="3"/>
  <c r="W818" i="3"/>
  <c r="W777" i="3"/>
  <c r="W779" i="3"/>
  <c r="W1338" i="3"/>
  <c r="W817" i="3"/>
  <c r="W977" i="3"/>
  <c r="W716" i="3"/>
  <c r="V700" i="3" l="1"/>
  <c r="U700" i="3"/>
  <c r="U520" i="3"/>
  <c r="V520" i="3"/>
  <c r="V337" i="3"/>
  <c r="U337" i="3"/>
  <c r="V397" i="3"/>
  <c r="U397" i="3"/>
  <c r="V185" i="3"/>
  <c r="U185" i="3"/>
  <c r="U419" i="3"/>
  <c r="V419" i="3"/>
  <c r="V241" i="3"/>
  <c r="U241" i="3"/>
  <c r="V102" i="3"/>
  <c r="U102" i="3"/>
  <c r="U584" i="3"/>
  <c r="V584" i="3"/>
  <c r="U357" i="3"/>
  <c r="V357" i="3"/>
  <c r="V183" i="3"/>
  <c r="U183" i="3"/>
  <c r="V486" i="3"/>
  <c r="U486" i="3"/>
  <c r="V139" i="3"/>
  <c r="U139" i="3"/>
  <c r="V610" i="3"/>
  <c r="U610" i="3"/>
  <c r="V414" i="3"/>
  <c r="U414" i="3"/>
  <c r="V90" i="3"/>
  <c r="U90" i="3"/>
  <c r="V281" i="3"/>
  <c r="U281" i="3"/>
  <c r="V270" i="3"/>
  <c r="U270" i="3"/>
  <c r="V394" i="3"/>
  <c r="U394" i="3"/>
  <c r="U499" i="3"/>
  <c r="V499" i="3"/>
  <c r="U508" i="3"/>
  <c r="V508" i="3"/>
  <c r="V313" i="3"/>
  <c r="U313" i="3"/>
  <c r="V428" i="3"/>
  <c r="U428" i="3"/>
  <c r="V413" i="3"/>
  <c r="U413" i="3"/>
  <c r="V540" i="3"/>
  <c r="U540" i="3"/>
  <c r="V22" i="3"/>
  <c r="U22" i="3"/>
  <c r="V641" i="3"/>
  <c r="U641" i="3"/>
  <c r="V234" i="3"/>
  <c r="U234" i="3"/>
  <c r="V252" i="3"/>
  <c r="U252" i="3"/>
  <c r="V466" i="3"/>
  <c r="U466" i="3"/>
  <c r="V605" i="3"/>
  <c r="U605" i="3"/>
  <c r="V196" i="3"/>
  <c r="U196" i="3"/>
  <c r="V389" i="3"/>
  <c r="U389" i="3"/>
  <c r="V248" i="3"/>
  <c r="U248" i="3"/>
  <c r="V680" i="3"/>
  <c r="U680" i="3"/>
  <c r="V312" i="3"/>
  <c r="U312" i="3"/>
  <c r="V140" i="3"/>
  <c r="U140" i="3"/>
  <c r="V342" i="3"/>
  <c r="U342" i="3"/>
  <c r="V105" i="3"/>
  <c r="U105" i="3"/>
  <c r="V561" i="3"/>
  <c r="U561" i="3"/>
  <c r="V622" i="3"/>
  <c r="U622" i="3"/>
  <c r="V421" i="3"/>
  <c r="U421" i="3"/>
  <c r="V14" i="3"/>
  <c r="U14" i="3"/>
  <c r="V92" i="3"/>
  <c r="U92" i="3"/>
  <c r="V73" i="3"/>
  <c r="U73" i="3"/>
  <c r="V44" i="3"/>
  <c r="U44" i="3"/>
  <c r="V55" i="3"/>
  <c r="U55" i="3"/>
  <c r="V144" i="3"/>
  <c r="U144" i="3"/>
  <c r="V76" i="3"/>
  <c r="U76" i="3"/>
  <c r="V135" i="3"/>
  <c r="U135" i="3"/>
  <c r="U564" i="3"/>
  <c r="V564" i="3"/>
  <c r="V200" i="3"/>
  <c r="U200" i="3"/>
  <c r="V212" i="3"/>
  <c r="U212" i="3"/>
  <c r="V365" i="3"/>
  <c r="U365" i="3"/>
  <c r="U523" i="3"/>
  <c r="V523" i="3"/>
  <c r="V294" i="3"/>
  <c r="U294" i="3"/>
  <c r="V233" i="3"/>
  <c r="U233" i="3"/>
  <c r="V505" i="3"/>
  <c r="U505" i="3"/>
  <c r="U587" i="3"/>
  <c r="V587" i="3"/>
  <c r="V412" i="3"/>
  <c r="U412" i="3"/>
  <c r="U451" i="3"/>
  <c r="V451" i="3"/>
  <c r="V629" i="3"/>
  <c r="U629" i="3"/>
  <c r="V382" i="3"/>
  <c r="U382" i="3"/>
  <c r="V62" i="3"/>
  <c r="U62" i="3"/>
  <c r="V101" i="3"/>
  <c r="U101" i="3"/>
  <c r="V398" i="3"/>
  <c r="U398" i="3"/>
  <c r="V207" i="3"/>
  <c r="U207" i="3"/>
  <c r="V190" i="3"/>
  <c r="U190" i="3"/>
  <c r="U435" i="3"/>
  <c r="V435" i="3"/>
  <c r="U607" i="3"/>
  <c r="V607" i="3"/>
  <c r="U461" i="3"/>
  <c r="V461" i="3"/>
  <c r="V143" i="3"/>
  <c r="U143" i="3"/>
  <c r="V20" i="3"/>
  <c r="U20" i="3"/>
  <c r="V191" i="3"/>
  <c r="U191" i="3"/>
  <c r="V253" i="3"/>
  <c r="U253" i="3"/>
  <c r="V645" i="3"/>
  <c r="U645" i="3"/>
  <c r="V66" i="3"/>
  <c r="U66" i="3"/>
  <c r="U418" i="3"/>
  <c r="V418" i="3"/>
  <c r="U385" i="3"/>
  <c r="V385" i="3"/>
  <c r="V343" i="3"/>
  <c r="U343" i="3"/>
  <c r="V606" i="3"/>
  <c r="U606" i="3"/>
  <c r="U423" i="3"/>
  <c r="V423" i="3"/>
  <c r="V330" i="3"/>
  <c r="U330" i="3"/>
  <c r="V314" i="3"/>
  <c r="U314" i="3"/>
  <c r="U560" i="3"/>
  <c r="V560" i="3"/>
  <c r="V15" i="3"/>
  <c r="U15" i="3"/>
  <c r="V194" i="3"/>
  <c r="U194" i="3"/>
  <c r="U595" i="3"/>
  <c r="V595" i="3"/>
  <c r="V180" i="3"/>
  <c r="U180" i="3"/>
  <c r="V168" i="3"/>
  <c r="U168" i="3"/>
  <c r="V57" i="3"/>
  <c r="U57" i="3"/>
  <c r="V569" i="3"/>
  <c r="U569" i="3"/>
  <c r="U282" i="3"/>
  <c r="V282" i="3"/>
  <c r="V689" i="3"/>
  <c r="U689" i="3"/>
  <c r="V303" i="3"/>
  <c r="U303" i="3"/>
  <c r="V608" i="3"/>
  <c r="U608" i="3"/>
  <c r="U396" i="3"/>
  <c r="V396" i="3"/>
  <c r="V643" i="3"/>
  <c r="U643" i="3"/>
  <c r="V341" i="3"/>
  <c r="U341" i="3"/>
  <c r="V117" i="3"/>
  <c r="U117" i="3"/>
  <c r="V156" i="3"/>
  <c r="U156" i="3"/>
  <c r="V642" i="3"/>
  <c r="U642" i="3"/>
  <c r="U619" i="3"/>
  <c r="V619" i="3"/>
  <c r="U660" i="3"/>
  <c r="V660" i="3"/>
  <c r="V472" i="3"/>
  <c r="U472" i="3"/>
  <c r="V89" i="3"/>
  <c r="U89" i="3"/>
  <c r="V201" i="3"/>
  <c r="U201" i="3"/>
  <c r="V111" i="3"/>
  <c r="U111" i="3"/>
  <c r="V208" i="3"/>
  <c r="U208" i="3"/>
  <c r="U701" i="3"/>
  <c r="V701" i="3"/>
  <c r="V504" i="3"/>
  <c r="U504" i="3"/>
  <c r="V103" i="3"/>
  <c r="U103" i="3"/>
  <c r="V88" i="3"/>
  <c r="U88" i="3"/>
  <c r="V424" i="3"/>
  <c r="U424" i="3"/>
  <c r="U26" i="3"/>
  <c r="V26" i="3"/>
  <c r="V193" i="3"/>
  <c r="U193" i="3"/>
  <c r="V565" i="3"/>
  <c r="U565" i="3"/>
  <c r="V295" i="3"/>
  <c r="U295" i="3"/>
  <c r="V71" i="3"/>
  <c r="U71" i="3"/>
  <c r="U539" i="3"/>
  <c r="V539" i="3"/>
  <c r="V402" i="3"/>
  <c r="U402" i="3"/>
  <c r="V229" i="3"/>
  <c r="U229" i="3"/>
  <c r="V283" i="3"/>
  <c r="U283" i="3"/>
  <c r="V546" i="3"/>
  <c r="U546" i="3"/>
  <c r="V628" i="3"/>
  <c r="U628" i="3"/>
  <c r="V104" i="3"/>
  <c r="U104" i="3"/>
  <c r="V124" i="3"/>
  <c r="U124" i="3"/>
  <c r="V288" i="3"/>
  <c r="U288" i="3"/>
  <c r="V568" i="3"/>
  <c r="U568" i="3"/>
  <c r="V656" i="3"/>
  <c r="U656" i="3"/>
  <c r="V118" i="3"/>
  <c r="U118" i="3"/>
  <c r="V46" i="3"/>
  <c r="U46" i="3"/>
  <c r="V236" i="3"/>
  <c r="U236" i="3"/>
  <c r="V215" i="3"/>
  <c r="U215" i="3"/>
  <c r="V450" i="3"/>
  <c r="U450" i="3"/>
  <c r="V85" i="3"/>
  <c r="U85" i="3"/>
  <c r="V123" i="3"/>
  <c r="U123" i="3"/>
  <c r="V289" i="3"/>
  <c r="U289" i="3"/>
  <c r="V195" i="3"/>
  <c r="U195" i="3"/>
  <c r="V659" i="3"/>
  <c r="U659" i="3"/>
  <c r="V249" i="3"/>
  <c r="U249" i="3"/>
  <c r="U32" i="3"/>
  <c r="V32" i="3"/>
  <c r="U640" i="3"/>
  <c r="V640" i="3"/>
  <c r="V115" i="3"/>
  <c r="U115" i="3"/>
  <c r="V164" i="3"/>
  <c r="U164" i="3"/>
  <c r="V170" i="3"/>
  <c r="U170" i="3"/>
  <c r="V586" i="3"/>
  <c r="U586" i="3"/>
  <c r="V192" i="3"/>
  <c r="U192" i="3"/>
  <c r="V197" i="3"/>
  <c r="U197" i="3"/>
  <c r="V269" i="3"/>
  <c r="U269" i="3"/>
  <c r="U429" i="3"/>
  <c r="V429" i="3"/>
  <c r="U639" i="3"/>
  <c r="V639" i="3"/>
  <c r="V151" i="3"/>
  <c r="U151" i="3"/>
  <c r="V298" i="3"/>
  <c r="U298" i="3"/>
  <c r="V522" i="3"/>
  <c r="U522" i="3"/>
  <c r="V78" i="3"/>
  <c r="U78" i="3"/>
  <c r="U691" i="3"/>
  <c r="V691" i="3"/>
  <c r="V181" i="3"/>
  <c r="U181" i="3"/>
  <c r="V339" i="3"/>
  <c r="U339" i="3"/>
  <c r="V108" i="3"/>
  <c r="U108" i="3"/>
  <c r="V210" i="3"/>
  <c r="U210" i="3"/>
  <c r="V41" i="3"/>
  <c r="U41" i="3"/>
  <c r="U571" i="3"/>
  <c r="V571" i="3"/>
  <c r="V204" i="3"/>
  <c r="U204" i="3"/>
  <c r="V556" i="3"/>
  <c r="U556" i="3"/>
  <c r="V598" i="3"/>
  <c r="U598" i="3"/>
  <c r="V513" i="3"/>
  <c r="U513" i="3"/>
  <c r="V109" i="3"/>
  <c r="U109" i="3"/>
  <c r="V593" i="3"/>
  <c r="U593" i="3"/>
  <c r="V245" i="3"/>
  <c r="U245" i="3"/>
  <c r="V454" i="3"/>
  <c r="U454" i="3"/>
  <c r="V184" i="3"/>
  <c r="U184" i="3"/>
  <c r="V336" i="3"/>
  <c r="U336" i="3"/>
  <c r="V34" i="3"/>
  <c r="U34" i="3"/>
  <c r="U16" i="3"/>
  <c r="V16" i="3"/>
  <c r="V256" i="3"/>
  <c r="U256" i="3"/>
  <c r="V43" i="3"/>
  <c r="U43" i="3"/>
  <c r="V166" i="3"/>
  <c r="U166" i="3"/>
  <c r="V464" i="3"/>
  <c r="U464" i="3"/>
  <c r="V83" i="3"/>
  <c r="U83" i="3"/>
  <c r="V350" i="3"/>
  <c r="U350" i="3"/>
  <c r="U627" i="3"/>
  <c r="V627" i="3"/>
  <c r="V557" i="3"/>
  <c r="U557" i="3"/>
  <c r="V56" i="3"/>
  <c r="U56" i="3"/>
  <c r="V618" i="3"/>
  <c r="U618" i="3"/>
  <c r="V24" i="3"/>
  <c r="U24" i="3"/>
  <c r="V657" i="3"/>
  <c r="U657" i="3"/>
  <c r="V84" i="3"/>
  <c r="U84" i="3"/>
  <c r="V528" i="3"/>
  <c r="U528" i="3"/>
  <c r="V474" i="3"/>
  <c r="U474" i="3"/>
  <c r="V130" i="3"/>
  <c r="U130" i="3"/>
  <c r="V278" i="3"/>
  <c r="U278" i="3"/>
  <c r="U325" i="3"/>
  <c r="V325" i="3"/>
  <c r="V510" i="3"/>
  <c r="U510" i="3"/>
  <c r="V286" i="3"/>
  <c r="U286" i="3"/>
  <c r="V280" i="3"/>
  <c r="U280" i="3"/>
  <c r="V220" i="3"/>
  <c r="U220" i="3"/>
  <c r="V119" i="3"/>
  <c r="U119" i="3"/>
  <c r="V612" i="3"/>
  <c r="U612" i="3"/>
  <c r="U31" i="3"/>
  <c r="V31" i="3"/>
  <c r="U687" i="3"/>
  <c r="V687" i="3"/>
  <c r="U633" i="3"/>
  <c r="V633" i="3"/>
  <c r="V683" i="3"/>
  <c r="U683" i="3"/>
  <c r="V673" i="3"/>
  <c r="U673" i="3"/>
  <c r="U488" i="3"/>
  <c r="V488" i="3"/>
  <c r="V517" i="3"/>
  <c r="U517" i="3"/>
  <c r="V625" i="3"/>
  <c r="U625" i="3"/>
  <c r="V576" i="3"/>
  <c r="U576" i="3"/>
  <c r="U547" i="3"/>
  <c r="V547" i="3"/>
  <c r="V244" i="3"/>
  <c r="U244" i="3"/>
  <c r="U591" i="3"/>
  <c r="V591" i="3"/>
  <c r="V553" i="3"/>
  <c r="U553" i="3"/>
  <c r="V292" i="3"/>
  <c r="U292" i="3"/>
  <c r="U487" i="3"/>
  <c r="V487" i="3"/>
  <c r="V485" i="3"/>
  <c r="U485" i="3"/>
  <c r="V18" i="3"/>
  <c r="U18" i="3"/>
  <c r="U30" i="3"/>
  <c r="V30" i="3"/>
  <c r="V637" i="3"/>
  <c r="U637" i="3"/>
  <c r="V65" i="3"/>
  <c r="U65" i="3"/>
  <c r="U471" i="3"/>
  <c r="V471" i="3"/>
  <c r="V310" i="3"/>
  <c r="U310" i="3"/>
  <c r="V209" i="3"/>
  <c r="U209" i="3"/>
  <c r="V457" i="3"/>
  <c r="U457" i="3"/>
  <c r="V154" i="3"/>
  <c r="U154" i="3"/>
  <c r="U383" i="3"/>
  <c r="V383" i="3"/>
  <c r="U463" i="3"/>
  <c r="V463" i="3"/>
  <c r="V490" i="3"/>
  <c r="U490" i="3"/>
  <c r="V360" i="3"/>
  <c r="U360" i="3"/>
  <c r="V345" i="3"/>
  <c r="U345" i="3"/>
  <c r="V481" i="3"/>
  <c r="U481" i="3"/>
  <c r="U511" i="3"/>
  <c r="V511" i="3"/>
  <c r="U407" i="3"/>
  <c r="V407" i="3"/>
  <c r="V227" i="3"/>
  <c r="U227" i="3"/>
  <c r="V327" i="3"/>
  <c r="U327" i="3"/>
  <c r="V82" i="3"/>
  <c r="U82" i="3"/>
  <c r="V422" i="3"/>
  <c r="U422" i="3"/>
  <c r="V176" i="3"/>
  <c r="U176" i="3"/>
  <c r="U563" i="3"/>
  <c r="V563" i="3"/>
  <c r="U604" i="3"/>
  <c r="V604" i="3"/>
  <c r="V669" i="3"/>
  <c r="U669" i="3"/>
  <c r="U459" i="3"/>
  <c r="V459" i="3"/>
  <c r="V426" i="3"/>
  <c r="U426" i="3"/>
  <c r="V188" i="3"/>
  <c r="U188" i="3"/>
  <c r="U467" i="3"/>
  <c r="V467" i="3"/>
  <c r="V265" i="3"/>
  <c r="U265" i="3"/>
  <c r="U577" i="3"/>
  <c r="V577" i="3"/>
  <c r="V129" i="3"/>
  <c r="U129" i="3"/>
  <c r="V106" i="3"/>
  <c r="U106" i="3"/>
  <c r="V228" i="3"/>
  <c r="U228" i="3"/>
  <c r="V250" i="3"/>
  <c r="U250" i="3"/>
  <c r="V153" i="3"/>
  <c r="U153" i="3"/>
  <c r="V91" i="3"/>
  <c r="U91" i="3"/>
  <c r="U439" i="3"/>
  <c r="V439" i="3"/>
  <c r="V25" i="3"/>
  <c r="U25" i="3"/>
  <c r="V442" i="3"/>
  <c r="U442" i="3"/>
  <c r="V223" i="3"/>
  <c r="U223" i="3"/>
  <c r="U537" i="3"/>
  <c r="V537" i="3"/>
  <c r="V94" i="3"/>
  <c r="U94" i="3"/>
  <c r="V48" i="3"/>
  <c r="U48" i="3"/>
  <c r="V238" i="3"/>
  <c r="U238" i="3"/>
  <c r="V23" i="3"/>
  <c r="U23" i="3"/>
  <c r="U444" i="3"/>
  <c r="V444" i="3"/>
  <c r="U650" i="3"/>
  <c r="V650" i="3"/>
  <c r="V573" i="3"/>
  <c r="U573" i="3"/>
  <c r="V409" i="3"/>
  <c r="U409" i="3"/>
  <c r="V182" i="3"/>
  <c r="U182" i="3"/>
  <c r="U532" i="3"/>
  <c r="V532" i="3"/>
  <c r="U667" i="3"/>
  <c r="V667" i="3"/>
  <c r="V240" i="3"/>
  <c r="U240" i="3"/>
  <c r="U623" i="3"/>
  <c r="V623" i="3"/>
  <c r="V216" i="3"/>
  <c r="U216" i="3"/>
  <c r="V72" i="3"/>
  <c r="U72" i="3"/>
  <c r="V653" i="3"/>
  <c r="U653" i="3"/>
  <c r="V446" i="3"/>
  <c r="U446" i="3"/>
  <c r="V661" i="3"/>
  <c r="U661" i="3"/>
  <c r="V494" i="3"/>
  <c r="U494" i="3"/>
  <c r="U507" i="3"/>
  <c r="V507" i="3"/>
  <c r="U425" i="3"/>
  <c r="V425" i="3"/>
  <c r="V386" i="3"/>
  <c r="U386" i="3"/>
  <c r="U693" i="3"/>
  <c r="V693" i="3"/>
  <c r="U690" i="3"/>
  <c r="V690" i="3"/>
  <c r="U636" i="3"/>
  <c r="V636" i="3"/>
  <c r="V696" i="3"/>
  <c r="U696" i="3"/>
  <c r="V162" i="3"/>
  <c r="U162" i="3"/>
  <c r="V549" i="3"/>
  <c r="U549" i="3"/>
  <c r="U535" i="3"/>
  <c r="V535" i="3"/>
  <c r="V358" i="3"/>
  <c r="U358" i="3"/>
  <c r="V75" i="3"/>
  <c r="U75" i="3"/>
  <c r="V362" i="3"/>
  <c r="U362" i="3"/>
  <c r="V126" i="3"/>
  <c r="U126" i="3"/>
  <c r="V53" i="3"/>
  <c r="U53" i="3"/>
  <c r="V259" i="3"/>
  <c r="U259" i="3"/>
  <c r="V445" i="3"/>
  <c r="U445" i="3"/>
  <c r="V309" i="3"/>
  <c r="U309" i="3"/>
  <c r="V163" i="3"/>
  <c r="U163" i="3"/>
  <c r="V95" i="3"/>
  <c r="U95" i="3"/>
  <c r="U387" i="3"/>
  <c r="V387" i="3"/>
  <c r="V411" i="3"/>
  <c r="U411" i="3"/>
  <c r="U503" i="3"/>
  <c r="V503" i="3"/>
  <c r="V300" i="3"/>
  <c r="U300" i="3"/>
  <c r="V436" i="3"/>
  <c r="U436" i="3"/>
  <c r="V39" i="3"/>
  <c r="U39" i="3"/>
  <c r="V174" i="3"/>
  <c r="U174" i="3"/>
  <c r="V64" i="3"/>
  <c r="U64" i="3"/>
  <c r="U581" i="3"/>
  <c r="V581" i="3"/>
  <c r="V155" i="3"/>
  <c r="U155" i="3"/>
  <c r="V68" i="3"/>
  <c r="U68" i="3"/>
  <c r="V276" i="3"/>
  <c r="U276" i="3"/>
  <c r="U491" i="3"/>
  <c r="V491" i="3"/>
  <c r="V165" i="3"/>
  <c r="U165" i="3"/>
  <c r="V131" i="3"/>
  <c r="U131" i="3"/>
  <c r="V594" i="3"/>
  <c r="U594" i="3"/>
  <c r="V550" i="3"/>
  <c r="U550" i="3"/>
  <c r="V93" i="3"/>
  <c r="U93" i="3"/>
  <c r="U400" i="3"/>
  <c r="V400" i="3"/>
  <c r="U670" i="3"/>
  <c r="V670" i="3"/>
  <c r="U531" i="3"/>
  <c r="V531" i="3"/>
  <c r="V128" i="3"/>
  <c r="U128" i="3"/>
  <c r="V142" i="3"/>
  <c r="U142" i="3"/>
  <c r="V213" i="3"/>
  <c r="U213" i="3"/>
  <c r="V662" i="3"/>
  <c r="U662" i="3"/>
  <c r="V37" i="3"/>
  <c r="U37" i="3"/>
  <c r="V136" i="3"/>
  <c r="U136" i="3"/>
  <c r="V562" i="3"/>
  <c r="U562" i="3"/>
  <c r="V448" i="3"/>
  <c r="U448" i="3"/>
  <c r="V147" i="3"/>
  <c r="U147" i="3"/>
  <c r="V363" i="3"/>
  <c r="U363" i="3"/>
  <c r="V160" i="3"/>
  <c r="U160" i="3"/>
  <c r="V509" i="3"/>
  <c r="U509" i="3"/>
  <c r="V113" i="3"/>
  <c r="U113" i="3"/>
  <c r="V592" i="3"/>
  <c r="U592" i="3"/>
  <c r="V624" i="3"/>
  <c r="U624" i="3"/>
  <c r="V353" i="3"/>
  <c r="U353" i="3"/>
  <c r="U465" i="3"/>
  <c r="V465" i="3"/>
  <c r="V647" i="3"/>
  <c r="U647" i="3"/>
  <c r="V340" i="3"/>
  <c r="U340" i="3"/>
  <c r="V476" i="3"/>
  <c r="U476" i="3"/>
  <c r="V497" i="3"/>
  <c r="U497" i="3"/>
  <c r="V678" i="3"/>
  <c r="U678" i="3"/>
  <c r="V677" i="3"/>
  <c r="U677" i="3"/>
  <c r="V178" i="3"/>
  <c r="U178" i="3"/>
  <c r="V258" i="3"/>
  <c r="U258" i="3"/>
  <c r="V469" i="3"/>
  <c r="U469" i="3"/>
  <c r="U437" i="3"/>
  <c r="V437" i="3"/>
  <c r="V279" i="3"/>
  <c r="U279" i="3"/>
  <c r="V526" i="3"/>
  <c r="U526" i="3"/>
  <c r="U541" i="3"/>
  <c r="V541" i="3"/>
  <c r="V225" i="3"/>
  <c r="U225" i="3"/>
  <c r="V621" i="3"/>
  <c r="U621" i="3"/>
  <c r="V417" i="3"/>
  <c r="U417" i="3"/>
  <c r="V512" i="3"/>
  <c r="U512" i="3"/>
  <c r="V438" i="3"/>
  <c r="U438" i="3"/>
  <c r="V601" i="3"/>
  <c r="U601" i="3"/>
  <c r="V356" i="3"/>
  <c r="U356" i="3"/>
  <c r="V366" i="3"/>
  <c r="U366" i="3"/>
  <c r="V274" i="3"/>
  <c r="U274" i="3"/>
  <c r="V684" i="3"/>
  <c r="U684" i="3"/>
  <c r="V69" i="3"/>
  <c r="U69" i="3"/>
  <c r="V161" i="3"/>
  <c r="U161" i="3"/>
  <c r="V198" i="3"/>
  <c r="U198" i="3"/>
  <c r="V296" i="3"/>
  <c r="U296" i="3"/>
  <c r="V243" i="3"/>
  <c r="U243" i="3"/>
  <c r="V219" i="3"/>
  <c r="U219" i="3"/>
  <c r="U388" i="3"/>
  <c r="V388" i="3"/>
  <c r="V566" i="3"/>
  <c r="U566" i="3"/>
  <c r="V125" i="3"/>
  <c r="U125" i="3"/>
  <c r="V654" i="3"/>
  <c r="U654" i="3"/>
  <c r="U575" i="3"/>
  <c r="V575" i="3"/>
  <c r="U579" i="3"/>
  <c r="V579" i="3"/>
  <c r="V226" i="3"/>
  <c r="U226" i="3"/>
  <c r="V186" i="3"/>
  <c r="U186" i="3"/>
  <c r="V408" i="3"/>
  <c r="U408" i="3"/>
  <c r="V609" i="3"/>
  <c r="U609" i="3"/>
  <c r="U665" i="3"/>
  <c r="V665" i="3"/>
  <c r="V352" i="3"/>
  <c r="U352" i="3"/>
  <c r="V98" i="3"/>
  <c r="U98" i="3"/>
  <c r="V77" i="3"/>
  <c r="U77" i="3"/>
  <c r="V114" i="3"/>
  <c r="U114" i="3"/>
  <c r="V297" i="3"/>
  <c r="U297" i="3"/>
  <c r="V634" i="3"/>
  <c r="U634" i="3"/>
  <c r="U17" i="3"/>
  <c r="V17" i="3"/>
  <c r="V271" i="3"/>
  <c r="U271" i="3"/>
  <c r="V127" i="3"/>
  <c r="U127" i="3"/>
  <c r="V574" i="3"/>
  <c r="U574" i="3"/>
  <c r="U599" i="3"/>
  <c r="V599" i="3"/>
  <c r="U405" i="3"/>
  <c r="V405" i="3"/>
  <c r="U603" i="3"/>
  <c r="V603" i="3"/>
  <c r="U600" i="3"/>
  <c r="V600" i="3"/>
  <c r="U679" i="3"/>
  <c r="V679" i="3"/>
  <c r="V299" i="3"/>
  <c r="U299" i="3"/>
  <c r="V626" i="3"/>
  <c r="U626" i="3"/>
  <c r="U519" i="3"/>
  <c r="V519" i="3"/>
  <c r="V120" i="3"/>
  <c r="U120" i="3"/>
  <c r="V19" i="3"/>
  <c r="U19" i="3"/>
  <c r="V545" i="3"/>
  <c r="U545" i="3"/>
  <c r="V334" i="3"/>
  <c r="U334" i="3"/>
  <c r="V52" i="3"/>
  <c r="U52" i="3"/>
  <c r="V175" i="3"/>
  <c r="U175" i="3"/>
  <c r="V70" i="3"/>
  <c r="U70" i="3"/>
  <c r="V493" i="3"/>
  <c r="U493" i="3"/>
  <c r="V27" i="3"/>
  <c r="U27" i="3"/>
  <c r="V189" i="3"/>
  <c r="U189" i="3"/>
  <c r="U380" i="3"/>
  <c r="V380" i="3"/>
  <c r="V381" i="3"/>
  <c r="U381" i="3"/>
  <c r="V638" i="3"/>
  <c r="U638" i="3"/>
  <c r="U477" i="3"/>
  <c r="V477" i="3"/>
  <c r="U616" i="3"/>
  <c r="V616" i="3"/>
  <c r="V364" i="3"/>
  <c r="U364" i="3"/>
  <c r="V530" i="3"/>
  <c r="U530" i="3"/>
  <c r="V390" i="3"/>
  <c r="U390" i="3"/>
  <c r="U655" i="3"/>
  <c r="V655" i="3"/>
  <c r="V536" i="3"/>
  <c r="U536" i="3"/>
  <c r="V59" i="3"/>
  <c r="U59" i="3"/>
  <c r="U12" i="3"/>
  <c r="V12" i="3"/>
  <c r="V21" i="3"/>
  <c r="U21" i="3"/>
  <c r="V275" i="3"/>
  <c r="U275" i="3"/>
  <c r="V237" i="3"/>
  <c r="U237" i="3"/>
  <c r="U440" i="3"/>
  <c r="V440" i="3"/>
  <c r="U668" i="3"/>
  <c r="V668" i="3"/>
  <c r="V590" i="3"/>
  <c r="U590" i="3"/>
  <c r="U475" i="3"/>
  <c r="V475" i="3"/>
  <c r="V86" i="3"/>
  <c r="U86" i="3"/>
  <c r="V38" i="3"/>
  <c r="U38" i="3"/>
  <c r="V548" i="3"/>
  <c r="U548" i="3"/>
  <c r="V331" i="3"/>
  <c r="U331" i="3"/>
  <c r="U416" i="3"/>
  <c r="V416" i="3"/>
  <c r="V152" i="3"/>
  <c r="U152" i="3"/>
  <c r="V399" i="3"/>
  <c r="U399" i="3"/>
  <c r="U676" i="3"/>
  <c r="V676" i="3"/>
  <c r="V121" i="3"/>
  <c r="U121" i="3"/>
  <c r="V264" i="3"/>
  <c r="U264" i="3"/>
  <c r="U266" i="3"/>
  <c r="V266" i="3"/>
  <c r="V449" i="3"/>
  <c r="U449" i="3"/>
  <c r="V694" i="3"/>
  <c r="U694" i="3"/>
  <c r="V45" i="3"/>
  <c r="U45" i="3"/>
  <c r="V335" i="3"/>
  <c r="U335" i="3"/>
  <c r="U578" i="3"/>
  <c r="V578" i="3"/>
  <c r="U675" i="3"/>
  <c r="V675" i="3"/>
  <c r="U615" i="3"/>
  <c r="V615" i="3"/>
  <c r="U572" i="3"/>
  <c r="V572" i="3"/>
  <c r="V51" i="3"/>
  <c r="U51" i="3"/>
  <c r="V199" i="3"/>
  <c r="U199" i="3"/>
  <c r="V169" i="3"/>
  <c r="U169" i="3"/>
  <c r="U559" i="3"/>
  <c r="V559" i="3"/>
  <c r="U688" i="3"/>
  <c r="V688" i="3"/>
  <c r="U613" i="3"/>
  <c r="V613" i="3"/>
  <c r="V361" i="3"/>
  <c r="U361" i="3"/>
  <c r="V524" i="3"/>
  <c r="U524" i="3"/>
  <c r="V42" i="3"/>
  <c r="U42" i="3"/>
  <c r="V473" i="3"/>
  <c r="U473" i="3"/>
  <c r="V453" i="3"/>
  <c r="U453" i="3"/>
  <c r="U663" i="3"/>
  <c r="V663" i="3"/>
  <c r="U28" i="3"/>
  <c r="V28" i="3"/>
  <c r="V368" i="3"/>
  <c r="U368" i="3"/>
  <c r="V354" i="3"/>
  <c r="U354" i="3"/>
  <c r="V138" i="3"/>
  <c r="U138" i="3"/>
  <c r="V254" i="3"/>
  <c r="U254" i="3"/>
  <c r="U589" i="3"/>
  <c r="V589" i="3"/>
  <c r="V351" i="3"/>
  <c r="U351" i="3"/>
  <c r="V489" i="3"/>
  <c r="U489" i="3"/>
  <c r="V518" i="3"/>
  <c r="U518" i="3"/>
  <c r="U33" i="3"/>
  <c r="V33" i="3"/>
  <c r="V355" i="3"/>
  <c r="U355" i="3"/>
  <c r="U567" i="3"/>
  <c r="V567" i="3"/>
  <c r="V29" i="3"/>
  <c r="U29" i="3"/>
  <c r="V107" i="3"/>
  <c r="U107" i="3"/>
  <c r="V159" i="3"/>
  <c r="U159" i="3"/>
  <c r="U533" i="3"/>
  <c r="V533" i="3"/>
  <c r="V257" i="3"/>
  <c r="U257" i="3"/>
  <c r="U630" i="3"/>
  <c r="V630" i="3"/>
  <c r="V47" i="3"/>
  <c r="U47" i="3"/>
  <c r="V544" i="3"/>
  <c r="U544" i="3"/>
  <c r="V217" i="3"/>
  <c r="U217" i="3"/>
  <c r="V344" i="3"/>
  <c r="U344" i="3"/>
  <c r="V349" i="3"/>
  <c r="U349" i="3"/>
  <c r="V332" i="3"/>
  <c r="U332" i="3"/>
  <c r="U455" i="3"/>
  <c r="V455" i="3"/>
  <c r="V255" i="3"/>
  <c r="U255" i="3"/>
  <c r="V267" i="3"/>
  <c r="U267" i="3"/>
  <c r="V99" i="3"/>
  <c r="U99" i="3"/>
  <c r="V480" i="3"/>
  <c r="U480" i="3"/>
  <c r="V554" i="3"/>
  <c r="U554" i="3"/>
  <c r="V514" i="3"/>
  <c r="U514" i="3"/>
  <c r="V157" i="3"/>
  <c r="U157" i="3"/>
  <c r="V116" i="3"/>
  <c r="U116" i="3"/>
  <c r="V635" i="3"/>
  <c r="U635" i="3"/>
  <c r="V205" i="3"/>
  <c r="U205" i="3"/>
  <c r="V167" i="3"/>
  <c r="U167" i="3"/>
  <c r="U525" i="3"/>
  <c r="V525" i="3"/>
  <c r="V177" i="3"/>
  <c r="U177" i="3"/>
  <c r="V96" i="3"/>
  <c r="U96" i="3"/>
  <c r="U649" i="3"/>
  <c r="V649" i="3"/>
  <c r="V112" i="3"/>
  <c r="U112" i="3"/>
  <c r="V214" i="3"/>
  <c r="U214" i="3"/>
  <c r="V558" i="3"/>
  <c r="U558" i="3"/>
  <c r="V81" i="3"/>
  <c r="U81" i="3"/>
  <c r="V359" i="3"/>
  <c r="U359" i="3"/>
  <c r="V268" i="3"/>
  <c r="U268" i="3"/>
  <c r="U443" i="3"/>
  <c r="V443" i="3"/>
  <c r="V179" i="3"/>
  <c r="U179" i="3"/>
  <c r="V146" i="3"/>
  <c r="U146" i="3"/>
  <c r="V617" i="3"/>
  <c r="U617" i="3"/>
  <c r="V395" i="3"/>
  <c r="U395" i="3"/>
  <c r="V401" i="3"/>
  <c r="U401" i="3"/>
  <c r="V502" i="3"/>
  <c r="U502" i="3"/>
  <c r="V542" i="3"/>
  <c r="U542" i="3"/>
  <c r="V406" i="3"/>
  <c r="U406" i="3"/>
  <c r="V521" i="3"/>
  <c r="U521" i="3"/>
  <c r="V36" i="3"/>
  <c r="U36" i="3"/>
  <c r="V484" i="3"/>
  <c r="U484" i="3"/>
  <c r="V671" i="3"/>
  <c r="U671" i="3"/>
  <c r="V458" i="3"/>
  <c r="U458" i="3"/>
  <c r="V631" i="3"/>
  <c r="U631" i="3"/>
  <c r="U702" i="3"/>
  <c r="V702" i="3"/>
  <c r="U260" i="3"/>
  <c r="V260" i="3"/>
  <c r="U479" i="3"/>
  <c r="V479" i="3"/>
  <c r="V222" i="3"/>
  <c r="U222" i="3"/>
  <c r="U415" i="3"/>
  <c r="V415" i="3"/>
  <c r="U379" i="3"/>
  <c r="V379" i="3"/>
  <c r="V646" i="3"/>
  <c r="U646" i="3"/>
  <c r="V468" i="3"/>
  <c r="U468" i="3"/>
  <c r="V478" i="3"/>
  <c r="U478" i="3"/>
  <c r="V242" i="3"/>
  <c r="U242" i="3"/>
  <c r="V695" i="3"/>
  <c r="U695" i="3"/>
  <c r="V239" i="3"/>
  <c r="U239" i="3"/>
  <c r="V308" i="3"/>
  <c r="U308" i="3"/>
  <c r="V304" i="3"/>
  <c r="U304" i="3"/>
  <c r="V452" i="3"/>
  <c r="U452" i="3"/>
  <c r="V206" i="3"/>
  <c r="U206" i="3"/>
  <c r="U551" i="3"/>
  <c r="V551" i="3"/>
  <c r="V582" i="3"/>
  <c r="U582" i="3"/>
  <c r="V501" i="3"/>
  <c r="U501" i="3"/>
  <c r="V173" i="3"/>
  <c r="U173" i="3"/>
  <c r="V306" i="3"/>
  <c r="U306" i="3"/>
  <c r="V648" i="3"/>
  <c r="U648" i="3"/>
  <c r="U543" i="3"/>
  <c r="V543" i="3"/>
  <c r="V231" i="3"/>
  <c r="U231" i="3"/>
  <c r="V211" i="3"/>
  <c r="U211" i="3"/>
  <c r="V585" i="3"/>
  <c r="U585" i="3"/>
  <c r="V218" i="3"/>
  <c r="U218" i="3"/>
  <c r="V311" i="3"/>
  <c r="U311" i="3"/>
  <c r="V134" i="3"/>
  <c r="U134" i="3"/>
  <c r="V596" i="3"/>
  <c r="U596" i="3"/>
  <c r="U692" i="3"/>
  <c r="V692" i="3"/>
  <c r="V187" i="3"/>
  <c r="U187" i="3"/>
  <c r="U393" i="3"/>
  <c r="V393" i="3"/>
  <c r="U552" i="3"/>
  <c r="V552" i="3"/>
  <c r="V305" i="3"/>
  <c r="U305" i="3"/>
  <c r="V122" i="3"/>
  <c r="U122" i="3"/>
  <c r="V498" i="3"/>
  <c r="U498" i="3"/>
  <c r="U13" i="3"/>
  <c r="V13" i="3"/>
  <c r="U456" i="3"/>
  <c r="V456" i="3"/>
  <c r="U433" i="3"/>
  <c r="V433" i="3"/>
  <c r="V58" i="3"/>
  <c r="U58" i="3"/>
  <c r="V301" i="3"/>
  <c r="U301" i="3"/>
  <c r="U329" i="3"/>
  <c r="V329" i="3"/>
  <c r="V261" i="3"/>
  <c r="U261" i="3"/>
  <c r="U699" i="3"/>
  <c r="V699" i="3"/>
  <c r="U495" i="3"/>
  <c r="V495" i="3"/>
  <c r="V644" i="3"/>
  <c r="U644" i="3"/>
  <c r="V672" i="3"/>
  <c r="U672" i="3"/>
  <c r="V110" i="3"/>
  <c r="U110" i="3"/>
  <c r="V651" i="3"/>
  <c r="U651" i="3"/>
  <c r="V232" i="3"/>
  <c r="U232" i="3"/>
  <c r="V221" i="3"/>
  <c r="U221" i="3"/>
  <c r="V60" i="3"/>
  <c r="U60" i="3"/>
  <c r="V202" i="3"/>
  <c r="U202" i="3"/>
  <c r="V203" i="3"/>
  <c r="U203" i="3"/>
  <c r="V158" i="3"/>
  <c r="U158" i="3"/>
  <c r="V664" i="3"/>
  <c r="U664" i="3"/>
  <c r="U447" i="3"/>
  <c r="V447" i="3"/>
  <c r="V171" i="3"/>
  <c r="U171" i="3"/>
  <c r="V432" i="3"/>
  <c r="U432" i="3"/>
  <c r="V149" i="3"/>
  <c r="U149" i="3"/>
  <c r="U674" i="3"/>
  <c r="V674" i="3"/>
  <c r="V246" i="3"/>
  <c r="U246" i="3"/>
  <c r="V597" i="3"/>
  <c r="U597" i="3"/>
  <c r="V293" i="3"/>
  <c r="U293" i="3"/>
  <c r="V148" i="3"/>
  <c r="U148" i="3"/>
  <c r="U652" i="3"/>
  <c r="V652" i="3"/>
  <c r="U698" i="3"/>
  <c r="V698" i="3"/>
  <c r="U410" i="3"/>
  <c r="V410" i="3"/>
  <c r="V333" i="3"/>
  <c r="U333" i="3"/>
  <c r="V291" i="3"/>
  <c r="U291" i="3"/>
  <c r="V150" i="3"/>
  <c r="U150" i="3"/>
  <c r="V285" i="3"/>
  <c r="U285" i="3"/>
  <c r="V80" i="3"/>
  <c r="U80" i="3"/>
  <c r="V132" i="3"/>
  <c r="U132" i="3"/>
  <c r="V404" i="3"/>
  <c r="U404" i="3"/>
  <c r="V614" i="3"/>
  <c r="U614" i="3"/>
  <c r="V287" i="3"/>
  <c r="U287" i="3"/>
  <c r="V570" i="3"/>
  <c r="U570" i="3"/>
  <c r="V441" i="3"/>
  <c r="U441" i="3"/>
  <c r="V145" i="3"/>
  <c r="U145" i="3"/>
  <c r="U666" i="3"/>
  <c r="V666" i="3"/>
  <c r="V35" i="3"/>
  <c r="U35" i="3"/>
  <c r="V470" i="3"/>
  <c r="U470" i="3"/>
  <c r="V534" i="3"/>
  <c r="U534" i="3"/>
  <c r="V348" i="3"/>
  <c r="U348" i="3"/>
  <c r="V224" i="3"/>
  <c r="U224" i="3"/>
  <c r="U483" i="3"/>
  <c r="V483" i="3"/>
  <c r="V251" i="3"/>
  <c r="U251" i="3"/>
  <c r="V430" i="3"/>
  <c r="U430" i="3"/>
  <c r="V392" i="3"/>
  <c r="U392" i="3"/>
  <c r="U496" i="3"/>
  <c r="V496" i="3"/>
  <c r="V172" i="3"/>
  <c r="U172" i="3"/>
  <c r="U555" i="3"/>
  <c r="V555" i="3"/>
  <c r="V230" i="3"/>
  <c r="U230" i="3"/>
  <c r="U588" i="3"/>
  <c r="V588" i="3"/>
  <c r="V272" i="3"/>
  <c r="U272" i="3"/>
  <c r="U529" i="3"/>
  <c r="V529" i="3"/>
  <c r="U515" i="3"/>
  <c r="V515" i="3"/>
  <c r="U682" i="3"/>
  <c r="V682" i="3"/>
  <c r="U658" i="3"/>
  <c r="V658" i="3"/>
  <c r="V632" i="3"/>
  <c r="U632" i="3"/>
  <c r="V482" i="3"/>
  <c r="U482" i="3"/>
  <c r="U500" i="3"/>
  <c r="V500" i="3"/>
  <c r="V235" i="3"/>
  <c r="U235" i="3"/>
  <c r="V263" i="3"/>
  <c r="U263" i="3"/>
  <c r="V79" i="3"/>
  <c r="U79" i="3"/>
  <c r="V302" i="3"/>
  <c r="U302" i="3"/>
  <c r="U611" i="3"/>
  <c r="V611" i="3"/>
  <c r="U427" i="3"/>
  <c r="V427" i="3"/>
  <c r="V290" i="3"/>
  <c r="U290" i="3"/>
  <c r="V602" i="3"/>
  <c r="U602" i="3"/>
  <c r="V346" i="3"/>
  <c r="U346" i="3"/>
  <c r="V462" i="3"/>
  <c r="U462" i="3"/>
  <c r="U681" i="3"/>
  <c r="V681" i="3"/>
  <c r="V516" i="3"/>
  <c r="U516" i="3"/>
  <c r="V137" i="3"/>
  <c r="U137" i="3"/>
  <c r="V54" i="3"/>
  <c r="U54" i="3"/>
  <c r="V367" i="3"/>
  <c r="U367" i="3"/>
  <c r="V247" i="3"/>
  <c r="U247" i="3"/>
  <c r="U431" i="3"/>
  <c r="V431" i="3"/>
  <c r="U420" i="3"/>
  <c r="V420" i="3"/>
  <c r="V328" i="3"/>
  <c r="U328" i="3"/>
  <c r="V492" i="3"/>
  <c r="U492" i="3"/>
  <c r="V61" i="3"/>
  <c r="U61" i="3"/>
  <c r="V262" i="3"/>
  <c r="U262" i="3"/>
  <c r="V307" i="3"/>
  <c r="U307" i="3"/>
  <c r="V434" i="3"/>
  <c r="U434" i="3"/>
  <c r="V506" i="3"/>
  <c r="U506" i="3"/>
  <c r="U686" i="3"/>
  <c r="V686" i="3"/>
  <c r="V141" i="3"/>
  <c r="U141" i="3"/>
  <c r="V277" i="3"/>
  <c r="U277" i="3"/>
  <c r="V460" i="3"/>
  <c r="U460" i="3"/>
  <c r="U583" i="3"/>
  <c r="V583" i="3"/>
  <c r="V67" i="3"/>
  <c r="U67" i="3"/>
  <c r="U620" i="3"/>
  <c r="V620" i="3"/>
  <c r="V133" i="3"/>
  <c r="U133" i="3"/>
  <c r="V97" i="3"/>
  <c r="U97" i="3"/>
  <c r="V100" i="3"/>
  <c r="U100" i="3"/>
  <c r="U384" i="3"/>
  <c r="V384" i="3"/>
  <c r="V63" i="3"/>
  <c r="U63" i="3"/>
  <c r="V87" i="3"/>
  <c r="U87" i="3"/>
  <c r="V74" i="3"/>
  <c r="U74" i="3"/>
  <c r="V580" i="3"/>
  <c r="U580" i="3"/>
  <c r="U527" i="3"/>
  <c r="V527" i="3"/>
  <c r="V50" i="3"/>
  <c r="U50" i="3"/>
  <c r="V538" i="3"/>
  <c r="U538" i="3"/>
  <c r="V326" i="3"/>
  <c r="U326" i="3"/>
  <c r="D11" i="17"/>
  <c r="D26" i="17" s="1"/>
  <c r="D17" i="32"/>
  <c r="V39" i="48" l="1"/>
  <c r="V41" i="48" s="1"/>
  <c r="L39" i="48"/>
  <c r="D15" i="74" l="1"/>
  <c r="BD47" i="53"/>
</calcChain>
</file>

<file path=xl/comments1.xml><?xml version="1.0" encoding="utf-8"?>
<comments xmlns="http://schemas.openxmlformats.org/spreadsheetml/2006/main">
  <authors>
    <author>Johanna</author>
  </authors>
  <commentList>
    <comment ref="X8" authorId="0" shapeId="0">
      <text>
        <r>
          <rPr>
            <b/>
            <sz val="9"/>
            <color indexed="81"/>
            <rFont val="Tahoma"/>
            <family val="2"/>
          </rPr>
          <t>Johanna:</t>
        </r>
        <r>
          <rPr>
            <sz val="9"/>
            <color indexed="81"/>
            <rFont val="Tahoma"/>
            <family val="2"/>
          </rPr>
          <t xml:space="preserve">
Consider to delete - reclassified as employee related cost
</t>
        </r>
      </text>
    </comment>
  </commentList>
</comments>
</file>

<file path=xl/comments2.xml><?xml version="1.0" encoding="utf-8"?>
<comments xmlns="http://schemas.openxmlformats.org/spreadsheetml/2006/main">
  <authors>
    <author>jvl</author>
  </authors>
  <commentList>
    <comment ref="D21" authorId="0" shapeId="0">
      <text>
        <r>
          <rPr>
            <b/>
            <sz val="9"/>
            <color indexed="81"/>
            <rFont val="Tahoma"/>
            <family val="2"/>
          </rPr>
          <t>jvl:</t>
        </r>
        <r>
          <rPr>
            <sz val="9"/>
            <color indexed="81"/>
            <rFont val="Tahoma"/>
            <family val="2"/>
          </rPr>
          <t xml:space="preserve">
</t>
        </r>
      </text>
    </comment>
  </commentList>
</comments>
</file>

<file path=xl/sharedStrings.xml><?xml version="1.0" encoding="utf-8"?>
<sst xmlns="http://schemas.openxmlformats.org/spreadsheetml/2006/main" count="235757" uniqueCount="6876">
  <si>
    <t xml:space="preserve">MUNICIPALITY XYZ </t>
  </si>
  <si>
    <t>TB AS AT XXXX/XX/XX</t>
  </si>
  <si>
    <t>Vote no</t>
  </si>
  <si>
    <t>Section no</t>
  </si>
  <si>
    <t>Item no</t>
  </si>
  <si>
    <t>Item description</t>
  </si>
  <si>
    <t>Dept no</t>
  </si>
  <si>
    <t>Salaries</t>
  </si>
  <si>
    <t>Bonus</t>
  </si>
  <si>
    <t>Contribution to Pension</t>
  </si>
  <si>
    <t>Contribution to Medical Aid</t>
  </si>
  <si>
    <t>Advertisements</t>
  </si>
  <si>
    <t>Depreciation</t>
  </si>
  <si>
    <t>Insurance</t>
  </si>
  <si>
    <t xml:space="preserve">Interest on External Borrowings              </t>
  </si>
  <si>
    <t>Contracted services</t>
  </si>
  <si>
    <t>Entertainment</t>
  </si>
  <si>
    <t>Overtime</t>
  </si>
  <si>
    <t>Travelling Allowance</t>
  </si>
  <si>
    <t>Housing Subsidy</t>
  </si>
  <si>
    <t>Fuel and Oil</t>
  </si>
  <si>
    <t>Printing and Stationery</t>
  </si>
  <si>
    <t>Subsistance and Travel</t>
  </si>
  <si>
    <t>Acting Allowance</t>
  </si>
  <si>
    <t>Department</t>
  </si>
  <si>
    <t>Municipal Manager</t>
  </si>
  <si>
    <t>Financial Services</t>
  </si>
  <si>
    <t>GFS Classification</t>
  </si>
  <si>
    <t>Executive and Council</t>
  </si>
  <si>
    <t>Budget and Treasury</t>
  </si>
  <si>
    <t>Administration</t>
  </si>
  <si>
    <t>Corporate Services</t>
  </si>
  <si>
    <t>GRAP Classification</t>
  </si>
  <si>
    <t>Employee related costs</t>
  </si>
  <si>
    <t>General Expenses</t>
  </si>
  <si>
    <t>Contracted Services</t>
  </si>
  <si>
    <t>Depreciation and Amortisation</t>
  </si>
  <si>
    <t>Finance Charges</t>
  </si>
  <si>
    <t>Council Expenses</t>
  </si>
  <si>
    <t>Remuneration of Councillors</t>
  </si>
  <si>
    <t>ITEM LIST</t>
  </si>
  <si>
    <t>Unique no</t>
  </si>
  <si>
    <t>mSCOA item description</t>
  </si>
  <si>
    <t>Expenditure: Employee Related Cost  - Senior Management: Designation - Salaries and Allowances: Basic Salary</t>
  </si>
  <si>
    <t>Expenditure: Employee Related Cost  - Senior Management: Designation - Salaries and Allowances: Basic Salary - Cost Capitalised to PPE (Credit Account)</t>
  </si>
  <si>
    <t>Expenditure: Employee Related Cost  - Municipal Staff : Salaries, Wages and Allowances - Basic Salary and Wages</t>
  </si>
  <si>
    <t>Expenditure: Employee Related Cost  - Municipal Staff : Salaries, Wages and Allowances - Basic Salary and Wages - Cost Capitalised to PPE (Credit Account)</t>
  </si>
  <si>
    <t>Expenditure: Employee Related Cost  - Senior Management: Designation - Salaries and Allowances: Bonuses</t>
  </si>
  <si>
    <t>Expenditure: Employee Related Cost  - Senior Management: Designation - Salaries and Allowances: Bonuses - Cost Capitalised to PPE (Credit Account)</t>
  </si>
  <si>
    <t>Expenditure: Employee Related Cost  - Municipal Staff : Salaries, Wages and Allowances - Bonuses</t>
  </si>
  <si>
    <t>Expenditure: Employee Related Cost  - Municipal Staff : Salaries, Wages and Allowances - Bonuses - Cost Capitalised to PPE (Credit Account)</t>
  </si>
  <si>
    <t>mSCOA definition</t>
  </si>
  <si>
    <t>Annual remuneration refers to basic salary as per IRP5 excluding allowances, benefits, performance and other bonuses and service related awards.  Annual bonus in the form of 13th cheque included in basic salary.</t>
  </si>
  <si>
    <t>This account is to be used for recording the allocation of employee related cost capitalised to Property, Plant and Projects.  By providing this account as a separate line item containing the credit entry of the capitalisation transaction provides reporting information on the "gross" employee related cost but also provides the "net" position.</t>
  </si>
  <si>
    <t>Basic salary excludes any fringe benefits, allowances or overtime compensation for services rendered by a permanent employee according to a scale as negotiated.</t>
  </si>
  <si>
    <t>Expenditure: Employee Related Cost  - Municipal Staff : Salaries, Wages and Allowances - Allowances: Service Related Benefits - Bonus</t>
  </si>
  <si>
    <t>A form of additional compensation paid/accrued to an employee or department as a reward for achieving specific goals or hitting predetermined targets. A performance bonus is compensation beyond normal wages and is typically awarded after a performance appraisal and analysis of projects completed by the employee over a specific period of time.  Included in this account is any other form of bonus given to employees.</t>
  </si>
  <si>
    <t>13th cheque as determined in terms of the conditions of employment and package structure or any other method in accordance with the municipality's policy and conditions of employment including provision and accruals.</t>
  </si>
  <si>
    <t xml:space="preserve">Expenditure: Employee Related Cost  - Senior Management: Designation - Social Contributions: Pension </t>
  </si>
  <si>
    <t>Expenditure: Employee Related Cost  - Senior Management: Designation - Social Contributions: Pension - Cost Capitalised to PPE (Credit Account)</t>
  </si>
  <si>
    <t xml:space="preserve">Expenditure: Employee Related Cost  - Municipal Staff : Social Contributions - Pension </t>
  </si>
  <si>
    <t>Expenditure: Employee Related Cost  - Municipal Staff : Social Contributions - Cost Capitalised to PPE (Credit Account)</t>
  </si>
  <si>
    <t>Employer contributions to pension funds.</t>
  </si>
  <si>
    <t xml:space="preserve">Expenditure: Employee Related Cost  - Senior Management: Designation - Social Contributions: Medical </t>
  </si>
  <si>
    <t>Expenditure: Employee Related Cost  - Senior Management: Designation - Social Contributions: Medical - Cost Capitalised to PPE (Credit Account)</t>
  </si>
  <si>
    <t xml:space="preserve">Expenditure: Employee Related Cost  - Municipal Staff : Social Contributions - Medical </t>
  </si>
  <si>
    <t>Employer contributions to medical schemes.</t>
  </si>
  <si>
    <t>Please note that for municipal staff there is only on vote for the re-allocation to capital votes for all social contributions</t>
  </si>
  <si>
    <t xml:space="preserve">Expenditure: Employee Related Cost  - Senior Management: Designation - Salaries and Allowances: Allowance - Housing Benefits </t>
  </si>
  <si>
    <t>Expenditure: Employee Related Cost  - Senior Management: Designation - Salaries and Allowances: Allowance - Housing Benefits:   Cost Capitalised to PPE (Credit Account)</t>
  </si>
  <si>
    <t>Assistance given to employees for acquiring accommodation as guided by the municipalities housing policy and conditions of employment.</t>
  </si>
  <si>
    <t>Expenditure: Employee Related Cost  - Municipal Staff : Salaries, Wages and Allowances - Allowances: Housing Benefits and Incidental - Cost Capitalised to PPE (Credit Account)</t>
  </si>
  <si>
    <t xml:space="preserve">Expenditure: Employee Related Cost  - Municipal Staff : Salaries, Wages and Allowances - Allowances: Housing Benefits and Incidental - Housing Benefits </t>
  </si>
  <si>
    <t>Expenditure: Employee Related Cost  - Municipal Staff : Salaries, Wages and Allowances - Allowances: Housing Benefits and Incidental - Rental Subsidy</t>
  </si>
  <si>
    <t>Assistance given to employees for renting accommodation as guided by the municipalities housing policy and conditions of employment.</t>
  </si>
  <si>
    <t>Expenditure: Employee Related Cost  - Senior Management: Designation - Salaries and Allowances: Service Related Benefits - Overtime</t>
  </si>
  <si>
    <t>Expenditure: Employee Related Cost  - Senior Management: Designation - Salaries and Allowances: Service Related Benefits - Overtime Cost Capitalised to PPE (Credit Account)</t>
  </si>
  <si>
    <t>Overtime paid to senior managers as agreed.  Typical senior managers are not getting paid overtime.  Exceptional circumstances might exist justifying the payment off overtime ito a municipal policy.</t>
  </si>
  <si>
    <t>Expenditure: Employee Related Cost  - Municipal Staff : Salaries, Wages and Allowances - Allowances: Overtime - Cost Capitalised to PPE (Credit Account)</t>
  </si>
  <si>
    <t>Expenditure: Employee Related Cost  - Municipal Staff : Salaries, Wages and Allowances - Allowances: Overtime - Non Structured</t>
  </si>
  <si>
    <t xml:space="preserve">Expenditure: Employee Related Cost  - Municipal Staff : Salaries, Wages and Allowances - Allowances: Overtime - Structured </t>
  </si>
  <si>
    <t>Expenditure: Employee Related Cost  - Municipal Staff : Salaries, Wages and Allowances - Allowances: Overtime - Shift Additional Remuneration</t>
  </si>
  <si>
    <t>Expenditure: Employee Related Cost  - Municipal Staff : Salaries, Wages and Allowances - Allowances: Overtime - Night Shift</t>
  </si>
  <si>
    <t>Compensation for prior approved and agreed overtime payable to shift workers for hours work in addition to the shift hours and to all non shift workers for hours worked outside their normal working hours including hours worked on Public Holidays and Sundays.</t>
  </si>
  <si>
    <t>Compulsory compensation payable as result of the requirement to work on Sundays and Public Holidays as part of a shift in a shift roster.</t>
  </si>
  <si>
    <t>Inconvenience allowance for working shifts other than normal business hours.</t>
  </si>
  <si>
    <t xml:space="preserve">Night shift allowance in general refers to work performed after 18:00 and before 6:00 the next day.  An employer may only require or permit an employee to perform night work is so agreed and if an employee is compensated by the payment of an allowance, which may a shift allowance as per the Bargaining Council Agreement, or by reduction of working hours.  Night shift allowance should not be paid out to employees who are already receiving standby allowance.  Transport is available between employees place of work at the commencement and conclusion of employees shift.  </t>
  </si>
  <si>
    <t xml:space="preserve">Expenditure: Employee Related Cost  - Senior Management: Designation - Salaries and Allowances: Allowance - Travel or Motor Vehicle </t>
  </si>
  <si>
    <t>Expenditure: Employee Related Cost  - Senior Management: Designation - Salaries and Allowances: Allowance - Travel or Motor Vehicle:   Cost Capitalised to PPE (Credit Account)</t>
  </si>
  <si>
    <t>A travel allowance is any allowance paid or advance given to an employee in respect of travelling expenses for business purposes.  Any allowance or advance in respect of travelling expenses not to have been expended on business travelling to the extent that it has been spent on private travelling (this includes travelling between the employee’s place of residence and his / her place of employment).  The following two situations are envisaged, namely 1)  a travel allowance given to an employee to finance transport (for example, a set rate or amount per pay period); and 2) a reimbursement given to an employee based on actual business travel.  [Section 8(1)(b) of the Income Tax Act, 1962]</t>
  </si>
  <si>
    <t xml:space="preserve">Expenditure: Employee Related Cost  - Senior Management: Designation - Salaries and Allowances: Allowance - Accommodation, Travel and Incidental </t>
  </si>
  <si>
    <t>Expenditure: Employee Related Cost  - Senior Management: Designation - Salaries and Allowances: Allowance - Accommodation, Travel and Incidental:   Cost Capitalised to PPE (Credit Account)</t>
  </si>
  <si>
    <t>This account provides for accommodation, travelling and incidental cost paid to employees as provided for ito service contracts.</t>
  </si>
  <si>
    <t xml:space="preserve">Expenditure: Employee Related Cost  - Municipal Staff : Salaries, Wages and Allowances - Allowances: Accommodation, Travel and Incidental </t>
  </si>
  <si>
    <t>Expenditure: Employee Related Cost  - Municipal Staff : Salaries, Wages and Allowances - Allowances: Accommodation, Travel and Incidental - Cost Capitalised to PPE (Credit Account)</t>
  </si>
  <si>
    <t>Transport allowance paid to employees qualifying for the  Essential User Scheme as per their conditions of service.</t>
  </si>
  <si>
    <t xml:space="preserve">Expenditure: Employee Related Cost  - Municipal Staff : Salaries, Wages and Allowances - Allowances: Housing Benefits and Incidental - Essential User </t>
  </si>
  <si>
    <t>Expenditure: Operational Cost - Advertising, Publicity and Marketing: Auctions</t>
  </si>
  <si>
    <t>Expenditure: Operational Cost - Advertising, Publicity and Marketing: Bursaries (Non-employees)</t>
  </si>
  <si>
    <t>Expenditure: Operational Cost - Advertising, Publicity and Marketing: Corporate and Municipal Activities</t>
  </si>
  <si>
    <t>Expenditure: Operational Cost - Advertising, Publicity and Marketing: Customer/Client Information</t>
  </si>
  <si>
    <t xml:space="preserve">Expenditure: Operational Cost - Advertising, Publicity and Marketing: Gifts and Promotional Items </t>
  </si>
  <si>
    <t>Expenditure: Operational Cost - Advertising, Publicity and Marketing: Municipal Newsletters</t>
  </si>
  <si>
    <t>Expenditure: Operational Cost - Advertising, Publicity and Marketing: Signs</t>
  </si>
  <si>
    <t xml:space="preserve">Expenditure: Operational Cost - Advertising, Publicity and Marketing: Staff Recruitment </t>
  </si>
  <si>
    <t>Expenditure: Operational Cost - Advertising, Publicity and Marketing: Tenders</t>
  </si>
  <si>
    <t xml:space="preserve">Cost incurred in publishing advertisements for auctions to dispose of obsolete assets in compliance with procurement and asset management policies.  </t>
  </si>
  <si>
    <t>Cost incurred in the publishing of notices in a local or national newspaper for students not employed by the municipality to apply for bursaries offered by the municipality.</t>
  </si>
  <si>
    <t>Costs incurred relating to the promotion and selling of products or services related to the activities of the municipality by any media, e.g. TV, radio and newspapers.  Include in this account would be draft and final budget adverts, council meeting and public participation, notice and town planning on sub-divisions, rezoning town development etc.</t>
  </si>
  <si>
    <t>Advertising to encourage payment of municipal accounts, client and customer payment and service centres or special discounts for settlement of accounts in arrear.</t>
  </si>
  <si>
    <t>Costs incurred in providing gifts without charge to the recipient (an individual or entity) or for the  promotion of an event carrying the municipality, the states' or projects slogan. Gifts must be of a gratuitous nature and be a token of appreciation.  Promotional items should serve the purpose of promoting the image of the municipality, project or state. This item include tracksuits, T-shirts and other promotional items.</t>
  </si>
  <si>
    <t>Cost incurred for printing and distribution of municipal newsletters.</t>
  </si>
  <si>
    <t>Cost incurred in placing poster, signs and boards for municipal activities.</t>
  </si>
  <si>
    <t>Cost incurred in the publishing of notices in a local or national newspaper for recruiting potential candidates  to apply for vacancies on the establishment. Also included in this item are advertisements to recruit interns.</t>
  </si>
  <si>
    <t xml:space="preserve">Cost incurred in publishing tender requests for the attention and information of potential providers of goods and service in compliance with procurement policies made to newspapers and other agencies for the placement and design of advertisements for tenders.  </t>
  </si>
  <si>
    <t>Expenditure: Contracted Services - Outsourced Services</t>
  </si>
  <si>
    <t>Expenditure: Contracted Services - Outsourced Services: Administrative and Support Staff</t>
  </si>
  <si>
    <t>Expenditure: Contracted Services - Outsourced Services: Alien Vegetation Control</t>
  </si>
  <si>
    <t>Expenditure: Contracted Services - Outsourced Services: Animal Care</t>
  </si>
  <si>
    <t>Expenditure: Contracted Services - Outsourced Services: Burial Services</t>
  </si>
  <si>
    <t>Expenditure: Contracted Services - Outsourced Services: Business and Advisory</t>
  </si>
  <si>
    <t>Expenditure: Contracted Services - Outsourced Services: Business and Advisory - Accounting and Auditing</t>
  </si>
  <si>
    <t>Expenditure: Contracted Services - Outsourced Services: Business and Advisory - Business and Financial Management</t>
  </si>
  <si>
    <t xml:space="preserve">Expenditure: Contracted Services - Outsourced Services: Business and Advisory - Commissions and Committees </t>
  </si>
  <si>
    <t>Expenditure: Contracted Services - Outsourced Services: Business and Advisory - Communications</t>
  </si>
  <si>
    <t>Expenditure: Contracted Services - Outsourced Services: Business and Advisory - Human Resources</t>
  </si>
  <si>
    <t>Expenditure: Contracted Services - Outsourced Services: Business and Advisory - Occupational Health and Safety</t>
  </si>
  <si>
    <t>Expenditure: Contracted Services - Outsourced Services: Business and Advisory - Organisational</t>
  </si>
  <si>
    <t>Expenditure: Contracted Services - Outsourced Services: Business and Advisory - Project Management</t>
  </si>
  <si>
    <t>Expenditure: Contracted Services - Outsourced Services: Business and Advisory - Research and Advisory</t>
  </si>
  <si>
    <t>Expenditure: Contracted Services - Outsourced Services: Business and Advisory - Qualification Verification</t>
  </si>
  <si>
    <t xml:space="preserve">Expenditure: Contracted Services - Outsourced Services: Business and Advisory - Quality Control </t>
  </si>
  <si>
    <t>Expenditure: Contracted Services - Outsourced Services: Business and Advisory - Valuer</t>
  </si>
  <si>
    <t>Expenditure: Contracted Services - Outsourced Services: Catering Services</t>
  </si>
  <si>
    <t>Expenditure: Contracted Services - Outsourced Services: Call Centre</t>
  </si>
  <si>
    <t>Expenditure: Contracted Services - Outsourced Services: Cleaning Services</t>
  </si>
  <si>
    <t>Expenditure: Contracted Services - Outsourced Services: Clearing and Grass Cutting Services</t>
  </si>
  <si>
    <t>Expenditure: Contracted Services - Outsourced Services: Fire Services</t>
  </si>
  <si>
    <t>Expenditure: Contracted Services - Outsourced Services: Hygiene Services</t>
  </si>
  <si>
    <t>Expenditure: Contracted Services - Outsourced Services: Internal Auditors</t>
  </si>
  <si>
    <t>Expenditure: Contracted Services - Outsourced Services: Illegal Dumping</t>
  </si>
  <si>
    <t>Expenditure: Contracted Services - Outsourced Services: Litter Picking and Street Cleaning</t>
  </si>
  <si>
    <t>Expenditure: Contracted Services - Outsourced Services: Medical Waste Removal</t>
  </si>
  <si>
    <t>Expenditure: Contracted Services - Outsourced Services: Meter Management</t>
  </si>
  <si>
    <t>Expenditure: Contracted Services - Outsourced Services: Medical Services [Medical Health Services &amp; Support]</t>
  </si>
  <si>
    <t>Expenditure: Contracted Services - Outsourced Services: Mini Dumping Sites</t>
  </si>
  <si>
    <t>Expenditure: Contracted Services - Outsourced Services: Organic and Building Refuse Removal</t>
  </si>
  <si>
    <t>Expenditure: Contracted Services - Outsourced Services: Personnel and Labour</t>
  </si>
  <si>
    <t>Expenditure: Contracted Services - Outsourced Services: Post Mortem</t>
  </si>
  <si>
    <t>Expenditure: Contracted Services - Outsourced Services: Professional Staff</t>
  </si>
  <si>
    <t>Expenditure: Contracted Services - Outsourced Services: Connection/Dis-connection</t>
  </si>
  <si>
    <t>Expenditure: Contracted Services - Outsourced Services: Connection/Dis-connection - Electricity</t>
  </si>
  <si>
    <t>Expenditure: Contracted Services - Outsourced Services: Connection/Dis-connection - Restricted Water Flow</t>
  </si>
  <si>
    <t>Expenditure: Contracted Services - Outsourced Services: Connection/Dis-connection - Water</t>
  </si>
  <si>
    <t>Expenditure: Contracted Services - Outsourced Services: Refuse Removal</t>
  </si>
  <si>
    <t>Expenditure: Contracted Services - Outsourced Services: Removal of Structures and Illegal Signs</t>
  </si>
  <si>
    <t>Expenditure: Contracted Services - Outsourced Services: Researcher</t>
  </si>
  <si>
    <t>Expenditure: Contracted Services - Outsourced Services: Security Services</t>
  </si>
  <si>
    <t>Expenditure: Contracted Services - Outsourced Services: Sewerage Services</t>
  </si>
  <si>
    <t>Expenditure: Contracted Services - Outsourced Services: Swimming Supervision</t>
  </si>
  <si>
    <t>Expenditure: Contracted Services - Outsourced Services: Translators, Scribes and Editors</t>
  </si>
  <si>
    <t>Expenditure: Contracted Services - Outsourced Services: Traffic Fines Management</t>
  </si>
  <si>
    <t>Expenditure: Contracted Services - Outsourced Services: Veterinary Services</t>
  </si>
  <si>
    <t>Expenditure: Contracted Services - Outsourced Services: Transport Services</t>
  </si>
  <si>
    <t>Expenditure: Contracted Services - Outsourced Services: Drivers Licence Cards</t>
  </si>
  <si>
    <t>Expenditure: Contracted Services - Outsourced Services: Electrical</t>
  </si>
  <si>
    <t>Expenditure: Contracted Services - Consultants and Professional Services: Business and Advisory</t>
  </si>
  <si>
    <t>Expenditure: Contracted Services - Consultants and Professional Services: Business and Advisory - Accounting and Auditing</t>
  </si>
  <si>
    <t>Expenditure: Contracted Services - Consultants and Professional Services: Business and Advisory - Air Pollution</t>
  </si>
  <si>
    <t>Expenditure: Contracted Services - Consultants and Professional Services: Business and Advisory - Audit Committee</t>
  </si>
  <si>
    <t>Expenditure: Contracted Services - Consultants and Professional Services: Business and Advisory - Board Member</t>
  </si>
  <si>
    <t>Expenditure: Contracted Services - Consultants and Professional Services: Business and Advisory - Business and Financial Management</t>
  </si>
  <si>
    <t xml:space="preserve">Expenditure: Contracted Services - Consultants and Professional Services: Business and Advisory - Commissions and Committees </t>
  </si>
  <si>
    <t>Expenditure: Contracted Services - Consultants and Professional Services: Business and Advisory - Communications</t>
  </si>
  <si>
    <t>Expenditure: Contracted Services - Consultants and Professional Services: Business and Advisory - Human Resources</t>
  </si>
  <si>
    <t>Expenditure: Contracted Services - Consultants and Professional Services: Business and Advisory - Medical Examinations</t>
  </si>
  <si>
    <t>Expenditure: Contracted Services - Consultants and Professional Services: Business and Advisory - Occupational Health and Safety</t>
  </si>
  <si>
    <t>Expenditure: Contracted Services - Consultants and Professional Services: Business and Advisory - Organisational</t>
  </si>
  <si>
    <t>Expenditure: Contracted Services - Consultants and Professional Services: Business and Advisory - Project Management</t>
  </si>
  <si>
    <t>Expenditure: Contracted Services - Consultants and Professional Services: Business and Advisory - Research and Advisory</t>
  </si>
  <si>
    <t>Expenditure: Contracted Services - Consultants and Professional Services: Business and Advisory - Qualification Verification</t>
  </si>
  <si>
    <t xml:space="preserve">Expenditure: Contracted Services - Consultants and Professional Services: Business and Advisory - Quality Control </t>
  </si>
  <si>
    <t>Expenditure: Contracted Services - Consultants and Professional Services: Business and Advisory - Valuer and Assessors</t>
  </si>
  <si>
    <t>Expenditure: Contracted Services - Consultants and Professional Services: Business and Advisory - Foresic Investigators</t>
  </si>
  <si>
    <t>Expenditure: Contracted Services - Consultants and Professional Services: Infrastructure and Planning</t>
  </si>
  <si>
    <t>Expenditure: Contracted Services - Consultants and Professional Services: Infrastructure and Planning - Architectural</t>
  </si>
  <si>
    <t>Expenditure: Contracted Services - Consultants and Professional Services: Infrastructure and Planning - Agriculture</t>
  </si>
  <si>
    <t>Expenditure: Contracted Services - Consultants and Professional Services: Infrastructure and Planning - Ecological</t>
  </si>
  <si>
    <t>Expenditure: Contracted Services - Consultants and Professional Services: Infrastructure and Planning - Engineering</t>
  </si>
  <si>
    <t>Expenditure: Contracted Services - Consultants and Professional Services: Infrastructure and Planning - Engineering: Aeronautical</t>
  </si>
  <si>
    <t>Expenditure: Contracted Services - Consultants and Professional Services: Infrastructure and Planning - Engineering: Agricultural</t>
  </si>
  <si>
    <t>Expenditure: Contracted Services - Consultants and Professional Services: Infrastructure and Planning - Engineering: Chemical</t>
  </si>
  <si>
    <t>Expenditure: Contracted Services - Consultants and Professional Services: Infrastructure and Planning - Engineering: Civil</t>
  </si>
  <si>
    <t>Expenditure: Contracted Services - Consultants and Professional Services: Infrastructure and Planning - Engineering: Electrical</t>
  </si>
  <si>
    <t>Expenditure: Contracted Services - Consultants and Professional Services: Infrastructure and Planning - Engineering: Industrial</t>
  </si>
  <si>
    <t>Expenditure: Contracted Services - Consultants and Professional Services: Infrastructure and Planning - Engineering: Mechanical</t>
  </si>
  <si>
    <t>Expenditure: Contracted Services - Consultants and Professional Services: Infrastructure and Planning - Engineering: Metallurgical</t>
  </si>
  <si>
    <t>Expenditure: Contracted Services - Consultants and Professional Services: Infrastructure and Planning - Engineering: Mining</t>
  </si>
  <si>
    <t>Expenditure: Contracted Services - Consultants and Professional Services: Infrastructure and Planning - Engineering: Structural</t>
  </si>
  <si>
    <t>Expenditure: Contracted Services - Consultants and Professional Services: Infrastructure and Planning - Geodetic, Control and Surveys</t>
  </si>
  <si>
    <t>Expenditure: Contracted Services - Consultants and Professional Services: Infrastructure and Planning - Geoinformatic Services</t>
  </si>
  <si>
    <t>Expenditure: Contracted Services - Consultants and Professional Services: Infrastructure and Planning - Geologist</t>
  </si>
  <si>
    <t>Expenditure: Contracted Services - Consultants and Professional Services: Infrastructure and Planning - Land and Quantity Surveyors</t>
  </si>
  <si>
    <t>Expenditure: Contracted Services - Consultants and Professional Services: Infrastructure and Planning - Landscape Designer</t>
  </si>
  <si>
    <t>Expenditure: Contracted Services - Consultants and Professional Services: Infrastructure and Planning - Town Planner</t>
  </si>
  <si>
    <t>Expenditure: Contracted Services - Consultants and Professional Services: Laboratory Services</t>
  </si>
  <si>
    <t>Expenditure: Contracted Services - Consultants and Professional Services: Laboratory Services - Agriculture</t>
  </si>
  <si>
    <t xml:space="preserve">Expenditure: Contracted Services - Consultants and Professional Services: Laboratory Services - Medical </t>
  </si>
  <si>
    <t>Expenditure: Contracted Services - Consultants and Professional Services: Laboratory Services - Roads</t>
  </si>
  <si>
    <t xml:space="preserve">Expenditure: Contracted Services - Consultants and Professional Services: Laboratory Services - Water </t>
  </si>
  <si>
    <t>Expenditure: Contracted Services - Consultants and Professional Services: Legal Cost</t>
  </si>
  <si>
    <t>Expenditure: Contracted Services - Consultants and Professional Services: Legal Cost - Legal Advice and Litigation</t>
  </si>
  <si>
    <t>Expenditure: Contracted Services - Consultants and Professional Services: Legal Cost - Issue of Summons</t>
  </si>
  <si>
    <t xml:space="preserve">Expenditure: Contracted Services - Consultants and Professional Services: Legal Cost - Collection </t>
  </si>
  <si>
    <t>Expenditure: Contracted Services - Contractors: Aerial Photography</t>
  </si>
  <si>
    <t>Expenditure: Contracted Services - Contractors: Aerial Surveillance</t>
  </si>
  <si>
    <t>Expenditure: Contracted Services - Contractors: Artists and Performers</t>
  </si>
  <si>
    <t>Expenditure: Contracted Services - Contractors: Auctioneers</t>
  </si>
  <si>
    <t>Expenditure: Contracted Services - Contractors: Audio-visual Services</t>
  </si>
  <si>
    <t>Expenditure: Contracted Services - Contractors: Bore Waterhole Drilling</t>
  </si>
  <si>
    <t>Expenditure: Contracted Services - Contractors: Bottling and Packaging</t>
  </si>
  <si>
    <t xml:space="preserve">Expenditure: Contracted Services - Contractors: Building </t>
  </si>
  <si>
    <t>Expenditure: Contracted Services - Contractors: Chipping</t>
  </si>
  <si>
    <t>Expenditure: Contracted Services - Contractors: Catering Services</t>
  </si>
  <si>
    <t>Expenditure: Contracted Services - Contractors: Distribution of Electricity by Others</t>
  </si>
  <si>
    <t>Expenditure: Contracted Services - Contractors: Distribution of Electricity by Others - Network Charges</t>
  </si>
  <si>
    <t>Expenditure: Contracted Services - Contractors: Distribution of Electricity by Others - Ancillary Charges</t>
  </si>
  <si>
    <t>Expenditure: Contracted Services - Contractors: Distribution of Electricity by Others - Reliability Charges</t>
  </si>
  <si>
    <t>Expenditure: Contracted Services - Contractors: Electrical</t>
  </si>
  <si>
    <t>Expenditure: Contracted Services - Contractors: Employee Wellness</t>
  </si>
  <si>
    <t>Expenditure: Contracted Services - Contractors: Event Promoters</t>
  </si>
  <si>
    <t>Expenditure: Contracted Services - Contractors: First Aid</t>
  </si>
  <si>
    <t>Expenditure: Contracted Services - Contractors: Fire Protection</t>
  </si>
  <si>
    <t>Expenditure: Contracted Services - Contractors: Fire Services</t>
  </si>
  <si>
    <t>Expenditure: Contracted Services - Contractors: Gardening Services</t>
  </si>
  <si>
    <t>Expenditure: Contracted Services - Contractors: Gas</t>
  </si>
  <si>
    <t>Expenditure: Contracted Services - Contractors: Graphic Designers</t>
  </si>
  <si>
    <t>Expenditure: Contracted Services - Contractors: Grading of Sport Fields</t>
  </si>
  <si>
    <t>Expenditure: Contracted Services - Contractors: Haulage</t>
  </si>
  <si>
    <t>Expenditure: Contracted Services - Contractors: Interior Decorator</t>
  </si>
  <si>
    <t>Expenditure: Contracted Services - Contractors: Inspection Fees</t>
  </si>
  <si>
    <t>Expenditure: Contracted Services - Contractors: Maintenance of Buildings and Facilities</t>
  </si>
  <si>
    <t>Expenditure: Contracted Services - Contractors: Maintenance of Equipment</t>
  </si>
  <si>
    <t>Expenditure: Contracted Services - Contractors: Maintenance of Unspecified Assets</t>
  </si>
  <si>
    <t>Expenditure: Contracted Services - Contractors: Management of Informal Settlements</t>
  </si>
  <si>
    <t>Expenditure: Contracted Services - Contractors: Medical Services</t>
  </si>
  <si>
    <t>Expenditure: Contracted Services - Contractors: Mint of Decorations</t>
  </si>
  <si>
    <t>Expenditure: Contracted Services - Contractors: Pest Control and Fumigation</t>
  </si>
  <si>
    <t>Expenditure: Contracted Services - Contractors: Photographer</t>
  </si>
  <si>
    <t>Expenditure: Contracted Services - Contractors: Plants, Flowers and Other Decorations</t>
  </si>
  <si>
    <t>Expenditure: Contracted Services - Contractors: Prepaid Electricity Vendors</t>
  </si>
  <si>
    <t>Expenditure: Contracted Services - Contractors: Preservation/Restoration/Dismantling/Cleaning Services</t>
  </si>
  <si>
    <t>Expenditure: Contracted Services - Contractors: Relief Drivers</t>
  </si>
  <si>
    <t>Expenditure: Contracted Services - Contractors: Tracing Agents and Debt Collectors</t>
  </si>
  <si>
    <t>Expenditure: Contracted Services - Contractors: Traffic and Street Lights</t>
  </si>
  <si>
    <t>Expenditure: Contracted Services - Contractors: Transmission of Electricity by Other</t>
  </si>
  <si>
    <t>Expenditure: Contracted Services - Contractors: Transmission of Electricity by Other - Network Charges</t>
  </si>
  <si>
    <t>Expenditure: Contracted Services - Contractors: Transmission of Electricity by Other - Ancillary Charges</t>
  </si>
  <si>
    <t>Expenditure: Contracted Services - Contractors: Transmission of Electricity by Other - Reliability Charges</t>
  </si>
  <si>
    <t xml:space="preserve">Expenditure: Contracted Services - Contractors: Transportation </t>
  </si>
  <si>
    <t>Expenditure: Contracted Services - Contractors: Safeguard and Security</t>
  </si>
  <si>
    <t>Expenditure: Contracted Services - Contractors: Sewerage Services</t>
  </si>
  <si>
    <t>Expenditure: Contracted Services - Contractors: Sports and Recreation</t>
  </si>
  <si>
    <t>Expenditure: Contracted Services - Contractors: Stage and Sound Crew</t>
  </si>
  <si>
    <t>Expenditure: Contracted Services - Contractors: Prepaid Water Vendors</t>
  </si>
  <si>
    <t>Expenditure: Contracted Services - Contractors: Exibit Installators</t>
  </si>
  <si>
    <t>Expenditure: Contracted Services - Contractors: Shark Nets</t>
  </si>
  <si>
    <t>Expenditure: Contracted Services - Contractors: Stream Cleaning and Ditching</t>
  </si>
  <si>
    <t>Expenditure: Contracted Services - Contractors: Removal of Hazadous Waste</t>
  </si>
  <si>
    <t>Expenditure: Contracted Services - Contractors: Forestry</t>
  </si>
  <si>
    <t>Expenditure: Contracted Services - Contractors: Air Traffic and Navigation</t>
  </si>
  <si>
    <t>Making use of agency staff or outsourced staff for administrative, support staff and "traffic point duty".</t>
  </si>
  <si>
    <t xml:space="preserve">External service providers used by the municipality for the control of alien vegetation being 1) declared noxious weeds (toxic to humans or cattle and which can infest agricultural crops 2) declared invasive weeds (usually less dangerous than the former but are non the less invasive and thus threaten the survival of other species and 3) plants perceived as "weeds" which are not classified within the two former groups and are not "declared" as such. [Conservation of Agricultural Resources Act No 43 of 1983]  </t>
  </si>
  <si>
    <t>Making use of external service providers to assist with animal care, such as the SPCA, Wet Nose or Volunteers.</t>
  </si>
  <si>
    <t>External service providers are used to render this service. Cash payments to households for burial services should be classified as transfers to households and not under this item.  Included under this item will be environmental management contracts for grave digging and pauper burials.</t>
  </si>
  <si>
    <t xml:space="preserve">This group of accounts provides for Business and Advisory Services provided by Consultants and Professional Service Providers.  </t>
  </si>
  <si>
    <t>Consultancy services provided by registered accountants and auditors for activities that could or should be performed by the municipality.</t>
  </si>
  <si>
    <t>Consultancy services are the provision of specialised professional services regarding Financial Management and Procurement Management that cannot be maintained in-house. The legal status can be an individual, partnership or corporation for activities that could or should be performed by the municipality.</t>
  </si>
  <si>
    <t>Costs incurred for professional services for special commissions of enquiry and members of committees other than the audit committee, performance committee, etc.</t>
  </si>
  <si>
    <t>Professional advice to the municipality on its external and internal  communication strategies for activities that could or should be performed by the municipality.</t>
  </si>
  <si>
    <t>Consultancy services are the provision of specialised professional services of a technical or specialised nature related to Human Resources Management that cannot be maintained in-house. The legal status can be an individual, partnership or corporation for activities that could or should be performed by the municipality.</t>
  </si>
  <si>
    <t>Expenditure incurred for occupational health, safety and risk assessment consultants which is a cross-disciplinary area concerned with protecting the safety, health and welfare of people engaged in the work- or employment environment. As a secondary effect, it may also protect co-workers, family members, employers, customers, suppliers, nearby communities, and other members of the public who are impacted by the workplace environment.   Risk assessment is the determination of quantitative or qualitative value of risk related to a concrete situation and a recognised threat which involve the calculations of risk, magnitudes of  loss and the probability that the loss will occur for activities that could or should be performed by the municipality.</t>
  </si>
  <si>
    <t xml:space="preserve">Expenditure incurred for professional advice to the municipality on the organisational structure, including advice on transformation, streamlining and stabilisation of the municipality and its service delivery activities. </t>
  </si>
  <si>
    <t>Expenditure incurred for professional fees for persons (individuals) or companies contracted to manage specific large projects on behalf of the municipality for activities that could or should be performed by the municipality.</t>
  </si>
  <si>
    <t>Expenditure incurred for specialist research and advisory services related to the development, refinement or evaluation of policies to the municipality (Usually these kinds of specialist research and advisory services would be done by recognised specialists in the relevant field, who very often are working as individuals, universities or research institutes.  Also Environment studies done for land under claim to determine the impact a change of business will have on the land and surrounding environment and needs assessments are done whilst settling the claims to assess what the community's requirements are and if it will be met by the way the claim is settled for activities that could or should be performed by the municipality.</t>
  </si>
  <si>
    <t>Costs incurred for professional services for qualification verification of employees and candidates for positions for activities that could or should be performed by the municipality.</t>
  </si>
  <si>
    <t>Consultancy services are the provision of specialised professional services of a technical or specialised nature related to quality control that cannot be maintained in-house. The legal status can be an individual, partnership or corporation, including electricity, water and air for activities that could or should be performed by the municipality.</t>
  </si>
  <si>
    <t>Cost incurred in obtaining the professional services of a valuer for valuing property, plant and equipment or providing assistance with compilation of the municipal valuation roll for activities that could or should be performed by the municipality.</t>
  </si>
  <si>
    <t xml:space="preserve">Catering services outsourced for detainees, patients, prisoners, communities, armed forces, social welfare facilities, universities, training colleges and schools. </t>
  </si>
  <si>
    <t>Municipalities make use of call centre for various reasons and functions.  If these call centre are handled by external service providers the related cost need to be recorded to this item.</t>
  </si>
  <si>
    <t>Cost incurred in making use of an external service provider for domestic cleaning services whether it be offices or any other rented or municipal owned properties.</t>
  </si>
  <si>
    <t>If the municipality make use of external service providers for assisting in the clearing and cleaning of bushes, ervin, fire belt, alien, invasive trees and tree/grass cutting the cost need to be recorded to this item.  This would include the hiring of unemployed for assisting in these tasks.</t>
  </si>
  <si>
    <t>If the municipality make use of external service providers for assisting in providing a fire service the cost need to be recorded to this item.</t>
  </si>
  <si>
    <t>External service providers used by the municipality in providing hygiene services such as public toilets, toilet facilities in municipal buildings, waste and rain water causing hygiene concerns and problems, sewerage spills resulting from blocked drains, etc.</t>
  </si>
  <si>
    <t>Contracted-in and co-sourced audit services where the municipality make use of external service providers.</t>
  </si>
  <si>
    <t>If the municipality make use of external service providers to remove and clean-up "illegal dumping" of waste and refuse.</t>
  </si>
  <si>
    <t>External service providers or making use of contract workers to assist in litter picking in cleaning the municipal area.</t>
  </si>
  <si>
    <t>Hospitals, clinics, medical practioners and laboratories generate various forms of medical waste to be disposed of in terms of Waste Legislation. In order to ensure the appropriate removal of waste the service is outsourced to specialist external services providers by the municipality.</t>
  </si>
  <si>
    <t>The municipality make use of external service providers for the management of water and electricity meters including checking for tampering, calibration, replacing meters, reading meters and securing meters if instructed to disconnect and reconnect on instruction.</t>
  </si>
  <si>
    <t xml:space="preserve">Costs incurred for services rendered by private nurses at clinics and includes nursing and ambulance services. </t>
  </si>
  <si>
    <t>If the municipality make use of external service providers to managed "Mini Dumping Sites" including activities such as collecting dumping fees, ensuring that only permissible waste are dumped, take care of the site according to environmental requirements and secure the site from illegal settlements.</t>
  </si>
  <si>
    <t>If the municipality make use of external service providers for assisting in the removal of organic (garden) and building refuse removal the cost need to be recorded to this item.</t>
  </si>
  <si>
    <t>Staff contracted in to fill temporary vacancies or fill ad hoc positions (non professional staff) excluded from this allocation is personnel and labour directly contracted in/appointed by the municipality remunerated through the payroll system.</t>
  </si>
  <si>
    <t>Costs incurred in examining the deceased body in cases where death is unknown or where a post mortem has been specifically requested.</t>
  </si>
  <si>
    <t xml:space="preserve">Use of external service for providing professional services normally provided by </t>
  </si>
  <si>
    <t>The cost of services rendered by external bodies i.r.o the disconnection and/or reconnection of meters and new installations of meters.</t>
  </si>
  <si>
    <t>The cost of services rendered by external bodies i.r.o the disconnection and/or reconnection of meters and new installations of meters for electricity and water.</t>
  </si>
  <si>
    <t>The cost of services rendered by external contractors for the implementation/removal of water flow restriction apparatus for customers not paying accounts.</t>
  </si>
  <si>
    <t>The cost of services rendered by external bodies i.r.o the disconnection and/or reconnection of meters and new installations of meters specifically for water.</t>
  </si>
  <si>
    <t>External service provider used for the removal of municipal waste (trash, garbage, refuse or rubbish) being a waste type consisting of everyday items we consume and discard.  It predominantly includes food and yard waste, containers and product packaging, inorganic waste for residential, commercial, institutional and industrial sources.  Examples of inorganic wastes are appliances, newspapers, clothing, food scrapes, boxes, disposable tableware, office and classroom paper, furniture, wood pallets, rubber tires, and cafeteria wastes.  Municipal solid waste does not include industrial wastes, agricultural wastes, and sewage sludge.  The term residual waste relates to waste left from household sources containing materials that have not been separated out or sent for reprocessing.   The removal of any other waste not specifically provided for are included in this account.</t>
  </si>
  <si>
    <t>The use of contractors to remove illegal structures, signage, posters, advertisements, etc.  This item exclude Informal Settlement Management.</t>
  </si>
  <si>
    <t>This account is used for routine research, such as market research or surveys, conducted on behalf of the entity on an agency or an outsourced basis. (Usually this kind of research would be outsourced to ‘research’ companies). Research on land under claim outsourced .</t>
  </si>
  <si>
    <t>Cost incurred for the rendering of security services including safe guarding of cash in transit, personal bodyguards, guard services for public events and functions, monitoring of alarms, crime prevention, access control to buildings and public places, rapid and armed response both public and staff.</t>
  </si>
  <si>
    <t>Contractors used for sewerage and sanitation services, including suction pump vehicle (honey suckers) and removal of sludge from drying beds.</t>
  </si>
  <si>
    <t>Cost incurred for making use of contractors for swimming supervision at municipal swimming pools.</t>
  </si>
  <si>
    <t xml:space="preserve">External translator, interpreting service, speech writing and editing used by the municipality to assist at public participation meetings, newsletters, public hearings and addresses, communications, letters, newsletters, etc.  </t>
  </si>
  <si>
    <t>This account provides for the outsourcing of traffic management for example camera fine management and collection thereof.</t>
  </si>
  <si>
    <t>Costs incurred for services rendered by persons caring for sick, hurt or injured animals. Included are consultation fees, medication and hospitalisation of animals.</t>
  </si>
  <si>
    <t>Service provider to assist the municipality in providing transportation services to the public and staff, for example Integrated Rapid Transport (IRT) services.</t>
  </si>
  <si>
    <t>Contractor for the production of  new card licences</t>
  </si>
  <si>
    <t>Cost incurred in the use of electrical contractors (electricians) for installing cabling, meters, transformers and transmitters, cable replacement in the maintenance of electrical infrastructure and equipment.</t>
  </si>
  <si>
    <t>Consultancy services provided by registered accountants and auditors.</t>
  </si>
  <si>
    <t>Consultancy services provided to assist the municipality in monitoring air pollution resulting from the introduction of chemicals, particular matter or biological materials that cause harm or discomfort to humans or other living organisms, or cause damage to the natural environment or built environment into the atmosphere.</t>
  </si>
  <si>
    <t>Compensation paid to external audit committee members for attending meeting.</t>
  </si>
  <si>
    <t>Consultation fees incurred for external board members attendance at Board Meetings.</t>
  </si>
  <si>
    <t xml:space="preserve">Provision of specialised professional services regarding Financial Management and Procurement Management that cannot be maintained in-house. The legal status can be an individual, partnership or corporation. </t>
  </si>
  <si>
    <t>Professional services for special commissions of enquiry and members of committees other than the audit committee, performance committee, etc.</t>
  </si>
  <si>
    <t>Professional advice to the municipality on its external and internal  communication strategies.</t>
  </si>
  <si>
    <t xml:space="preserve">Specialised professional services of a technical or specialised nature related to Human Resources Management that cannot be maintained in-house. </t>
  </si>
  <si>
    <t>Referring employees for medical examinations at the expense of the municipality, for example if more than the acceptable sick leave are taken within a cycle, etc.</t>
  </si>
  <si>
    <t>Occupational health, safety and risk assessment consultants which is a cross-disciplinary area concerned with protecting the safety, health and welfare of people engaged in the work- or employment environment. As a secondary effect, it may also protect co-workers, family members, employers, customers, suppliers, nearby communities, and other members of the public who are impacted by the workplace environment.   Risk assessment is the determination of quantitative or qualitative value of risk related to a concrete situation and a recognised threat which involve the calculations of risk, magnitudes of  loss and the probability that the loss will occur.</t>
  </si>
  <si>
    <t xml:space="preserve">Professional advice to the municipality on the organisational structure, including advice on transformation, streamlining and stabilisation of the municipality and its service delivery activities. </t>
  </si>
  <si>
    <t>Professional fees for persons (individuals) or companies contracted to manage specific large projects on behalf of the municipality.</t>
  </si>
  <si>
    <t>Specialist research and advisory services related to the development, refinement or evaluation of policies to the municipality (Usually these kinds of specialist research and advisory services would be done by recognised specialists in the relevant field, who very often are working as individuals, universities or research institutes.  Also environmental studies done for land under claim to determine the impact a change of business will have on the land and surrounding environment and needs assessments are done whilst settling the claims to assess what the community's requirements are and if it will be met by the way the claim is settled.</t>
  </si>
  <si>
    <t>Professional services for qualification verification of employees and candidates for positions.</t>
  </si>
  <si>
    <t>Specialised professional services of a technical or specialised nature related to quality control that cannot be maintained in-house. The legal status can be an individual, partnership or corporation, including electricity, water and air.</t>
  </si>
  <si>
    <t>Professional services of a valuer for valuing property, plant and equipment or providing assistance with compilation of the municipal valuation roll or insurance requirements.</t>
  </si>
  <si>
    <t>Provision of investigative forensic services</t>
  </si>
  <si>
    <t xml:space="preserve">Infrastructure and Planning Consultants and Professionals.   </t>
  </si>
  <si>
    <t>Architectural services being the art and science of designing buildings and structure including the design of the total built environment: from the macro level of town planning, urban design and landscape architecture to the micro level of construction details and, sometimes, furniture, etc.</t>
  </si>
  <si>
    <t>Services relating to infrastructure and planning specific to agriculture being the science, art and business of cultivating soil, producing crops, and raising livestock; farming.</t>
  </si>
  <si>
    <t>This item includes services relating to ecology, such as studies in the science of the relationship between organisms and their environment, or studying the relationships between human groups and their physical and social environment and the study of the detrimental effects of modern civilisation on the environment, with a view toward prevention or reversal through conservation.</t>
  </si>
  <si>
    <t>Consulting services refer to specialist services and skills provided that are required for the achievement of a specific objective, with the aim of providing expert and professional advise on a time and material basis, this group specifically providing for the engineering sector.</t>
  </si>
  <si>
    <t xml:space="preserve">Aerospace engineering is the branch of engineering behind the design, construction and science of aircraft and spacecraft. Aerospace engineering has broken into two major branches: aeronautical engineering and astronautically engineering. </t>
  </si>
  <si>
    <t>Agricultural engineers apply engineering science and technology to agricultural production and processing, and to the management of natural resources. Agricultural engineers design agricultural machinery, equipment, and agricultural structures.</t>
  </si>
  <si>
    <t>Chemical engineering is the branch of engineering that deals with the application of physical science (e.g. chemistry and physics), with mathematics, to the process of converting raw materials or chemicals into more useful or valuable forms. In addition to producing useful materials, chemical engineering is also concerned with pioneering valuable new materials and techniques, an important form of research and development.</t>
  </si>
  <si>
    <t>Civil engineering is a professional engineering discipline that deals with the design, construction and maintenance of the physical and naturally built environment, including works such as bridges, roads, canals, dams and buildings.</t>
  </si>
  <si>
    <t>Electrical engineering, sometimes referred to as electrical and electronic engineering, is a field of engineering that deals with the study and application of electricity, electronics and electromagnetism. It covers a range of subtopics including power, electronics, control systems, signal processing and telecommunications.</t>
  </si>
  <si>
    <t xml:space="preserve">Industrial engineering is a branch of engineering that concerns the development, improvement, implementation and evaluation of integrated systems of people, money, knowledge, information, equipment, energy, material and process. Industrial engineering draws upon the principles and methods of engineering analysis and synthesis, as well as mathematical, physical and social sciences together with the principles and methods of engineering analysis and design to specify, predict and evaluate the results to be obtained from such systems. Industrial engineers work to eliminate waste of time, money, materials, energy, and other resources. Industrial engineering is also known as operations management, systems engineering, production engineering, manufacturing engineering or manufacturing systems engineering. Where as most engineering disciplines apply skills to very specific areas, industrial engineering is applied in virtually every industry. Examples of where industrial engineering might be used include shortening lines (or queues) at a theme park or streamlining an operating room. </t>
  </si>
  <si>
    <t>Mechanical engineering is an engineering discipline that involves the application of principles of physics for analysis, design, manufacturing, and maintenance of mechanical systems. Mechanical engineers design and build engines and power plants, structures and vehicles of all sizes. Mechanical engineers also design and analyze motor vehicles, aircraft, heating and cooling systems, watercraft, manufacturing plants, industrial equipment and machinery, robotics, medical devices and more.</t>
  </si>
  <si>
    <t>The scientific study of the structures and uses of metals.</t>
  </si>
  <si>
    <t xml:space="preserve">Mining engineering is an engineering discipline that involves the practice, the theory, the science, the technology, and application of extracting and processing minerals from a naturally occurring environment. Mining engineering also includes processing minerals for additional value. </t>
  </si>
  <si>
    <t xml:space="preserve">Structural engineering is a field of engineering dealing with the design of structures that support or resist loads. Structural engineering is usually considered a specialty within civil engineering. Structural engineers are most commonly involved in the design of buildings and large non-building structures but they can also be involved in the design of machinery, medical equipment, vehicles or any items where the structural integrity of the design item affects its function or safety. </t>
  </si>
  <si>
    <t>Geotechnical engineer is an expert who evaluates and stabilises foundations for buildings, roads and other structures. Geotechnical engineering deals with geology, soil and rock mechanics, foundation engineering, ground improvement, land reclamation, deep excavation, underground construction and related work.</t>
  </si>
  <si>
    <t xml:space="preserve">Creation of geographic information from manipulating geographic data  in a computerised system.  Typical applications are land registration, hydrology, cadastral, land evaluation, planning or environmental observation.  Service may come in many different forms, such as maps or images taken from the air or from space, e.g. remote sensing data.  Geodata is stored in a database, having special extensions for storing, handling and manipulation.  Geoinformation is the useful output, produced by analysing data with a computer program called a "geographic information system".  </t>
  </si>
  <si>
    <t>Cost incurred in making use of a professional service provider relating to the science of geology, such as studying the physical structure and processes of the earth and planets of the solar system.</t>
  </si>
  <si>
    <t>Control of the cost on construction projects.  The methods employed, cover a range of activities which may include cost planning, value engineering, feasibility studies, cost benefit analysis, lifecycle costing, valuation and cost estimation.</t>
  </si>
  <si>
    <t xml:space="preserve">Services provided by a landscape designer, being the planning, design and sometimes oversight of an exterior landscape or space.  </t>
  </si>
  <si>
    <t xml:space="preserve">Services provided in the field of urban planning for public health and safety.  Services may relate to the formulation of plans for short- and long-term growth and renewal of urban and suburban communities; the study of land use compatibility, economic, environmental and social trends and  problems to determine the best use of land and resources. Town planners consider environmental matters such as sustainable development, air pollution, traffic congestions, crime, land values, legislation and zoning codes.  The are usually hired by developers, private property owners, private planning firms, and local governments to assist in the large-scale planning of master planned communities, private/public housing, commercial development, community redevelopment, environmental expertise, public facilities, and public transportation systems.  </t>
  </si>
  <si>
    <t>This group of items includes the cost associated with making use of consultants or professionals for laboratory services such as scientific experiments, research, manufacturing of drugs or chemicals, observation and testing.</t>
  </si>
  <si>
    <t>This  item include the cost associated with making use of consultants or professionals for laboratory services such as scientific experiments, research, manufacturing of drugs or chemicals, observation and testing specifically relating to agriculture.</t>
  </si>
  <si>
    <t>This item includes the cost associated with making use of consultants or professionals for laboratory services (including the National Health Laboratory Services and "other services providers") such as scientific experiments, research, manufacturing of drugs or chemicals, observation and testing specifically relating to human health (medical).</t>
  </si>
  <si>
    <t>This item includes the cost associated with making use of consultants or professionals for laboratory services provided for testing of road surfaces and any other tests relating to roads.</t>
  </si>
  <si>
    <t>This item includes the cost associated with making use of consultants or professionals for laboratory services provided for testing of water samples, water quality and water related laboratory services.</t>
  </si>
  <si>
    <t>Costs incurred for legal services includes legal advise, messenger of court, conveyance for both private law firms.</t>
  </si>
  <si>
    <t>Services rendered by an attorney duly admitted to practice as an attorney in any part of the Republic of South Africa. Legal advice includes services such as:  arbitration, business law, litigation (civil), commercial , company law, human rights, conveyance,  employment law, environmental law, family law, insolvency, intellectual property, labour law, liquidation, mediation, property law, taxation, litigation (general), litigation (commercial), litigation (corporate), MVA claims, company registrations, mining, corporate, insurance law, commercial drafting, sequestrations, financial markets, high court practice, constitutional, liquor Law, town planning, litigation (high court), litigation (magistrates court), industrial relations, water law, international transactions and litigation (tax).</t>
  </si>
  <si>
    <t xml:space="preserve">Messenger of the court fees are incurred only on civil cases.  A civil case refers to a matter where there is money involved (non payment of fees), for example, the department has not been paying its electricity or water bill.  Money to pay for messenger of the court fees. </t>
  </si>
  <si>
    <t>Cost incurred for issuing warning to customers, collection cost of outstanding debt, fines and penalties.</t>
  </si>
  <si>
    <t>Aerial photography is the process of taking photographs from a camera mounted in an aircraft or balloon.  Aerial photographs are used extensively in cartography to provide detailed geographical information in the production of maps.</t>
  </si>
  <si>
    <t>Costs incurred by the municipality for utilising aerial surveillance service being the gathering of surveillance, usually visual imagery or video, from an airborne vehicle, such as helicopters or military aircrafts for reasons such as crime prevention, emergency and disaster management, high way patrols, helicopter Services, etc</t>
  </si>
  <si>
    <t>The hiring of artists and/or performers for festivals organised by the municipality.</t>
  </si>
  <si>
    <t xml:space="preserve">Costs incurred for services rendered by an auctioneer who conducts a public sale in which goods and capital assets are sold to the highest bidder. This payment usually equals a fixed percentage of the selling price obtained.  </t>
  </si>
  <si>
    <t>Cost incurred for the services provided by a person, not employed by the department relating to the recording and reproduction of sound and sight. "Consultants used in the creation, development and production of videos, films, DVD or other audio visual materials".</t>
  </si>
  <si>
    <t>Bore waterhole drilling contractors used for the rendering of service not qualifying for capitalisation.</t>
  </si>
  <si>
    <t>Cost incurred for using service provider to either pack, label or bottle goods produced by the municipality, i.e. the bottling and labelling of wine or packaging of for e.g. vegetables that are produced by community projects themselves. The contactor will in most instances provide the packaging material, labour and necessary machinery and equipment to do the packaging, labelling and bottling. This item excludes wrapping and packaging materials purchased by the municipality for their own purpose. The latter is allocated in the inventory category under goods and services.</t>
  </si>
  <si>
    <t>Building contractors providing services not recognised as capital but rather repairs and maintenance.</t>
  </si>
  <si>
    <t xml:space="preserve">Cost incurred for "chipping" of solid waste for recycling metal, glass, wood, etc.  </t>
  </si>
  <si>
    <t>Catering services outsourced for detainees, patients, prisoners, communities, armed forces, social welfare facilities, universities, training colleges  and schools. This category specifically excludes internal catering which is provided for separately as entertainment.</t>
  </si>
  <si>
    <t>This account should record amounts payable to others for distribution  of the utility's electricity using distribution power system facilities owned by others  [NERSA GG 626]</t>
  </si>
  <si>
    <t>This account should record amounts payable to others for distribution  of the utility's electricity using distribution power system facilities owned by others  [NERSA GG 626]  Specific definition o/s from NERSA!</t>
  </si>
  <si>
    <t>Cost incurred for service providers for internal seminars and awareness programs in assisting employees in addressing specific needs and problems either in their workplace or private affairs. This includes programs relating to psychological, physical, financial, etc. Examples of such programs will include HIV awareness, financial awareness or self defence classes by contractors who come to the workplace to instruct etc.   It is important to note that this item excludes medical wellness programs which include physical tests such as cholesterol, blood pressure, diabetes or advisory services by dieticians or any other medical related issue. The latter should be classified  under the specific item for medical services and also does not include training programmes as defined in the training definitions, neither should the cost for any materials, or venues and facilities for those wellness contractors be classified under this item, but to the specific items as available for those items on the chart.</t>
  </si>
  <si>
    <t>Promoters develop marketing strategies for events ranging from concerts to sporting tournaments. Event promoters work with television, radio, special-events coordinators, ticket sellers, reviewers, bulk mailers, and local merchants to market a product/service.  They are also involved in locating and booking the venues, artists, performers, stage and sound crew as well as the marketing strategies. It will also include market related cost payable to motivational speakers at public events, team building sessions etc.</t>
  </si>
  <si>
    <t>Costs incurred with regards to first aid facilities required for government occupied buildings. This facilities are fixed to the walls in the building. All costs incurred should be allocated to this item even if procured from an external service provider.</t>
  </si>
  <si>
    <t>Cost incurred for the purpose of fire prevention and fire fighting affairs and services operation of regular and auxiliary fire brigades and of other fire fighting training programs. Includes: civil protection services such as mountain rescue, beach surveillance, evacuation of flooded areas, and provision, service  and inspection of fire extinguishers and sprinkler systems.  All costs incurred should be allocated to this item even if procured from an external service provider.</t>
  </si>
  <si>
    <t>Cost incurred for contractors and other authorities i.r.o the prevention of fires and for fire brigade charges</t>
  </si>
  <si>
    <t>Cost incurred for domestic gardening services provided by service organisations. All costs incurred should be allocated to this item even if procured from an external service provider.  Contracted out to a company, outsourcing of gardening service or acquiring of plants and flowers for own use.</t>
  </si>
  <si>
    <t>Costs incurred for usage in the daily operation of fixed property related equipment such as gas for stoves. Expenses incurred should be allocated to this item even if procured from an external service provider.</t>
  </si>
  <si>
    <t>Design or create graphics to meet specific commercial or promotional needs, such as packaging, displays, or logos. May use a variety of mediums to achieve artistic or decorative effects.</t>
  </si>
  <si>
    <t>Contractors used for grading (1-5% slope allowed from the centre of the field to outer corners) and drainage of sports fields according to generally accepted norms and standards.    Essential process in constructing sports fields.</t>
  </si>
  <si>
    <t>Transport of waste between sites and from sites for recycling.  Service provided by a contractor.</t>
  </si>
  <si>
    <t>This item provides for the expertise of an interior decorator to provide advice in the art of decorating a room so that it is attractive, easy to use, and functions well with the existing architecture .   </t>
  </si>
  <si>
    <t>Contractors used for water and electricity meter inspections to detect tampering and confirm accuracy of metering use.</t>
  </si>
  <si>
    <t>Costs incurred for making use of contractors for  maintaining and repairing of buildings and facilities. Transactions allocated to this item is applicable only if the maintenance and repair does not extend the useful life of the asset and result in future cash inflows into the organisation. Examples would be painting, waterproofing, replacing carpets, fix broken windows, etc.  Detail of Buildings and Facilities to be selected from the Project Segment.</t>
  </si>
  <si>
    <t>Costs incurred for making use of contractors for  maintaining and repairing of equipment. Transactions allocated to this item is applicable only if the maintenance and repair does not extend the useful life of the asset and result in future cash inflows.  Examples would be replacing filters or gas in an air conditioner, servicing of machinery and equipment and ordinary service of a motor vehicle.  Detail of Plant and Equipment to be selected from the Project Segment.</t>
  </si>
  <si>
    <t>Costs incurred for making use of contractors for  maintaining and repairing of assets not specifically provided.  Transactions allocated to this item is applicable only if the maintenance and repair does not extend the useful life of the asset and result in future cash inflows into the organization. Included in this item are maintenance of all other assets, not included under the categories for machinery and equipment e.g. biological assets, software and intangible assets, heritage assets, transport assets, etc. Examples would be  maintenance of other assets such as roads, harbours and other infrastructure assets (all other assets not included in property maintenance or machinery and equipment).   Detail of "other assets" to be selected from the Project Segment.</t>
  </si>
  <si>
    <t>Contractors used for removal of illegal settlements, structures and occupants.</t>
  </si>
  <si>
    <t>Clinics might from time to time require the services of private medical practioners  to render services when staff shortages occur.  This is a short term arrangement for a specific requirement or need. Includes payment to private medical practitioners for services to employees as a result of injury on duty. Costs incurred by private medical centres for examination of sick patients of which the cost is carried by the municipality. Municipalities acquire the services of medical staff to render medical services to employees at the workplace to enhance employment wellness.</t>
  </si>
  <si>
    <t>Draft/mint of decorations/medals for the Mayor and Deputy Mayor not subjected to capitalisation.</t>
  </si>
  <si>
    <t>Cost incurred for contracting in Pest Control services for managing pests in the municipal area, such as rats, cockroaches, termites including fumigation cost using chemicals to prevent pests.</t>
  </si>
  <si>
    <t>Costs incurred for services rendered by photographer for official photo's.</t>
  </si>
  <si>
    <t>Costs incurred for plants, flowers, wreaths used at memorial services and other decorations used for special events.</t>
  </si>
  <si>
    <t>Contractors for vending of "prepaid electricity", including maintenance of vending machines.</t>
  </si>
  <si>
    <t xml:space="preserve">Costs incurred of services relating to restoration and preservation of items that should be stored for a long period of time whilst not in use and the restoration of art items. Excluded from this item are normal maintenance and repairs. Also included are the cost for dismantling and cleaning of assets to be stored for a unspecified period of time as well as the cost associated with the demolition of assets. 
</t>
  </si>
  <si>
    <t>Contractors used for assisting in driving municipal vehicles during strikes or other shortages of drivers occur.</t>
  </si>
  <si>
    <t>The expenditure incurred i.r.o services rendered by collecting firms with regard to outstanding accounts, including legal fees in this regard.</t>
  </si>
  <si>
    <t>Contractors appointed for the management of traffic and street lights such as replacing light bulbs, poles and traffic lights damaged in accidents, etc.</t>
  </si>
  <si>
    <t>This account should record amounts payable to others for transmission of the utility's electricity using transmission power system facilities owned by others.  [NERSA GG 626]  Specific definition outstanding from NERSA.</t>
  </si>
  <si>
    <t>Contractor for furniture removal, removal of abandoned vehicles, pounding of vehicles and "tow-in" of municipal vehicles and motors parked restricting entrance/exit gates.</t>
  </si>
  <si>
    <t>Cost incurred relating to safeguarding of property, for example armed response provided by ADT, Chubb or other(s) and security services for example reception or motor entrances access control outsourced.</t>
  </si>
  <si>
    <t>A person, not appointed permanently by the municipality, assisting specifically with sport and recreation. Sport being an activity involving physical exertion and skill in which an individual or team competes against another for recreation an enjoyable leisure.</t>
  </si>
  <si>
    <t>Expenditure incurred for contractors hired who specialise in setting up stage and sound at special events, festivals and celebrations.</t>
  </si>
  <si>
    <t>Contractors for vending of "prepaid water", including maintenance of vending machines.</t>
  </si>
  <si>
    <t xml:space="preserve">Contractors hired for the installation of exibits </t>
  </si>
  <si>
    <t>Contractors used for the maintenance of shark nets</t>
  </si>
  <si>
    <t xml:space="preserve">Contractors employed to clear  blocked  streams </t>
  </si>
  <si>
    <t>Deals with any chemical waste that needs to be disposed off and not medical waste</t>
  </si>
  <si>
    <t xml:space="preserve">Reforestation deals with protection of environmentally sensitive areas. This involves removal of alien vegetation, planting of indigenous trees, maintenance of wetlands, etc. </t>
  </si>
  <si>
    <t>These are contractors that are engaged or the services outsourced to control air traffic at municipal airports.  They basically direct air traffic in the air space above the Airport and direct planes for landing and take off. They perform the same function as Air Traffic controllers at all the airports. We don’t have the skills internally and have to engage professionals to undertake this function on our behalf.</t>
  </si>
  <si>
    <t>Expenditure: Contracted Services</t>
  </si>
  <si>
    <t>Expenditure: Contracted Services - Consultants and Professional Services</t>
  </si>
  <si>
    <t>Expenditure: Contracted Services - Contractors</t>
  </si>
  <si>
    <t xml:space="preserve">This group of accounts distinguish between "Agency and Support/Outsourced Services, Contractors and Professional and Special Services".  </t>
  </si>
  <si>
    <t>The municipality should have the capacity and expertise to carry out certain services, but for some reasons not utilising their own staff. The reasons might include temporary incapacity or the outsourcing of services to save costs, for example cleaning, security and recruitment. In evaluating the classification of agency/outsourced services it should be established whether the services being procured could have been provided by the municipality itself. It could also be that the municipality ordinarily has the expertise to provide the service but temporarily could not do so or to save costs.</t>
  </si>
  <si>
    <t>Consulting services refer to specialist services and skills provided that are required for the achievement of a specific objective, with the aim of providing expert and professional advise on a time and material basis. It is unnecessary to maintain these skills in-house, since they are required on a once-off or temporary basis. Therefore a consultant is a professional person appointed by the department to provide technical and specialist advise or to assist with he design and implementation of specific projects/programs. The legal status of this person can be an individual a partnership or a corporation. The fact that a consultant is defined as a professional person implies that the consultant is professionally qualified. The provision of advise or service is in line with a contractual arrangement. Remuneration is usually based on an hourly fee or a fixed fee for a product/deliverable.   This category consists of groups for "Business and Advisory Services", "Infrastructure and Planning", "Laboratory" and "Legal Service".</t>
  </si>
  <si>
    <t>Contractors are required to provide services that are not the core business of the municipality. It is normally not cost effective to maintain these skills within the department.  Contractors include costs associated with the use of contracted individuals or businesses on projects or tasks. This does not include amounts payable to contractors in respect of provision of services such as cleaning and security even if a staff element can be identified. Note also that it is common practice that the said contractor provides all the materials required for the project - he/she tenders for the whole project, materials included.</t>
  </si>
  <si>
    <t>Depreciation is the systematic allocation of the cost of an asset from the Statement of Financial Position to Depreciation Expense on the Statement of Financial Performance over the useful life of the asset.  Amortisation is the systematic allocation of the discount, premium or issue cost of a financial instrument over the life of the instrument, or an intangible asset over a certain period.  Amortisation is the systematic allocation of the depreciable amount of an intangible asset over its useful life.</t>
  </si>
  <si>
    <t>Amortisation is the systematic allocation of the depreciable amount of an intangible asset over its useful life.</t>
  </si>
  <si>
    <t>Amortisation of intangible assets [GRAP 101.77/121]</t>
  </si>
  <si>
    <t xml:space="preserve">Depreciation is the systematic allocation of the cost of an asset from the Statement of Financial Position to depreciation expense on the Statement of Financial Performance over the useful life of the asset.  </t>
  </si>
  <si>
    <t>Depreciation of biological assets recognised at cost if fair value is not available.  [GRAP 101.52]</t>
  </si>
  <si>
    <t>Depreciation recognised on buildings, distinction made for complying to the NERSA reporting requirements or if not an alternative classification to be applied.</t>
  </si>
  <si>
    <t>Depreciation recognised on buildings including all functions or if complying to NERSA requirements excluding the electricity function.</t>
  </si>
  <si>
    <t>Depreciation recognised on buildings including  if complying to NERSA requirements.</t>
  </si>
  <si>
    <t>Depreciation recognised on buildings including  if complying to NERSA requirements specifically for distribution plant.</t>
  </si>
  <si>
    <t>Depreciation recognised on buildings including  if complying to NERSA requirements specifically for general plant.</t>
  </si>
  <si>
    <t>Depreciation recognised on computer equipment, distinction made for complying to the NERSA reporting requirements or if not an alternative classification to be applied.</t>
  </si>
  <si>
    <t>Depreciation recognised on computer equipment including all functions or if complying to NERSA requirements excluding the electricity function.</t>
  </si>
  <si>
    <t>Depreciation recognised on computer equipment including  if complying to NERSA requirements.</t>
  </si>
  <si>
    <t>Depreciation recognised on furniture and office equipment, distinction made for complying to the NERSA reporting requirements or if not an alternative classification to be applied.</t>
  </si>
  <si>
    <t>Depreciation recognised on furniture and office equipment including all functions or if complying to NERSA requirements excluding the electricity function.</t>
  </si>
  <si>
    <t>Depreciation recognised on furniture and office equipment including  if complying to NERSA requirements.</t>
  </si>
  <si>
    <t>Depreciation recognised on infrastructure airports.</t>
  </si>
  <si>
    <t>Depreciation recognised on infrastructure electricity, distinction made for complying to the NERSA reporting requirements or if not an alternative classification to be applied.</t>
  </si>
  <si>
    <t>Depreciation recognised on infrastructure electricity including all functions or if complying to NERSA requirements excluding the electricity function.</t>
  </si>
  <si>
    <t>Depreciation recognised on infrastructure electricity including  if complying to NERSA requirements.</t>
  </si>
  <si>
    <t>Depreciation recognised on infrastructure roads, pavements, bridges and storm water</t>
  </si>
  <si>
    <t>Depreciation recognised on infrastructure gas supply systems.</t>
  </si>
  <si>
    <t>Depreciation recognised on infrastructure railways.</t>
  </si>
  <si>
    <t>Depreciation recognised on infrastructure waste management.</t>
  </si>
  <si>
    <t>Depreciation recognised on infrastructure transportation.</t>
  </si>
  <si>
    <t>Depreciation recognised on infrastructure water.</t>
  </si>
  <si>
    <t>Depreciation recognised on infrastructure waste water management.</t>
  </si>
  <si>
    <t>Depreciation on investment property recognised on the cost model.  [GRAP 16.88]</t>
  </si>
  <si>
    <t>Depreciation recognised on landfill sites.</t>
  </si>
  <si>
    <t>Depreciation recognised on machinery and equipment, distinction made for complying to the NERSA reporting requirements or if not an alternative classification to be applied.</t>
  </si>
  <si>
    <t>Depreciation recognised on machinery and equipment including all functions or if complying to NERSA requirements excluding the electricity function.</t>
  </si>
  <si>
    <t>Depreciation recognised on machinery and equipment including  if complying to NERSA requirements.</t>
  </si>
  <si>
    <t>Depreciation recognised on transport assets, distinction made for complying to the NERSA reporting requirements or if not an alternative classification to be applied.</t>
  </si>
  <si>
    <t>Depreciation recognised on transport assets including all functions or if complying to NERSA requirements excluding the electricity function.</t>
  </si>
  <si>
    <t>Depreciation recognised on transport assets including  if complying to NERSA requirements.</t>
  </si>
  <si>
    <t>Depreciation recognised on libraries.</t>
  </si>
  <si>
    <t>Depreciation recognised on zoo, marine and non-biological animals.</t>
  </si>
  <si>
    <t xml:space="preserve">Expenditure: Depreciation and Amortisation </t>
  </si>
  <si>
    <t>Expenditure: Depreciation and Amortisation  - Amortisation</t>
  </si>
  <si>
    <t>Expenditure: Depreciation and Amortisation  - Amortisation: Intangible Assets</t>
  </si>
  <si>
    <t>Expenditure: Depreciation and Amortisation  - Depreciation</t>
  </si>
  <si>
    <t>Expenditure: Depreciation and Amortisation  - Depreciation: Biological Assets</t>
  </si>
  <si>
    <t>Expenditure: Depreciation and Amortisation  - Depreciation: Buildings</t>
  </si>
  <si>
    <t>Expenditure: Depreciation and Amortisation  - Depreciation: Buildings - All or excl NERSA</t>
  </si>
  <si>
    <t>Expenditure: Depreciation and Amortisation  - Depreciation: Buildings - NERSA</t>
  </si>
  <si>
    <t xml:space="preserve">Expenditure: Depreciation and Amortisation  - Depreciation: Buildings - NERSA: Distribution  </t>
  </si>
  <si>
    <t xml:space="preserve">Expenditure: Depreciation and Amortisation  - Depreciation: Buildings - NERSA: General Plant </t>
  </si>
  <si>
    <t>Expenditure: Depreciation and Amortisation  - Depreciation: Computer Equipment</t>
  </si>
  <si>
    <t>Expenditure: Depreciation and Amortisation  - Depreciation: Computer Equipment - All or excl NERSA</t>
  </si>
  <si>
    <t>Expenditure: Depreciation and Amortisation  - Depreciation: Computer Equipment - NERSA</t>
  </si>
  <si>
    <t>Expenditure: Depreciation and Amortisation  - Depreciation: Furniture and Office Equipment</t>
  </si>
  <si>
    <t>Expenditure: Depreciation and Amortisation  - Depreciation: Furniture and Office Equipment - All excl NERSA</t>
  </si>
  <si>
    <t>Expenditure: Depreciation and Amortisation  - Depreciation: Furniture and Office Equipment - NERSA</t>
  </si>
  <si>
    <t>Expenditure: Depreciation and Amortisation  - Depreciation: Infrastructure Airports</t>
  </si>
  <si>
    <t>Expenditure: Depreciation and Amortisation  - Depreciation: Infrastructure Electricity</t>
  </si>
  <si>
    <t>Expenditure: Depreciation and Amortisation  - Depreciation: Infrastructure Electricity - All or excl NERSA</t>
  </si>
  <si>
    <t>Expenditure: Depreciation and Amortisation  - Depreciation: Infrastructure Electricity - NERSA</t>
  </si>
  <si>
    <t xml:space="preserve">Expenditure: Depreciation and Amortisation  - Depreciation: Infrastructure Electricity - NERSA: Transformer Station Equipment - Normally Primary above 132 kv  </t>
  </si>
  <si>
    <t>Expenditure: Depreciation and Amortisation  - Depreciation: Infrastructure Electricity - NERSA: Transformer Station Equipment - Normally Primary below 132 kv</t>
  </si>
  <si>
    <t>Expenditure: Depreciation and Amortisation  - Depreciation: Infrastructure Electricity - NERSA: System Communication and Control</t>
  </si>
  <si>
    <t>Expenditure: Depreciation and Amortisation  - Depreciation: Infrastructure Electricity - NERSA: Storage Battery Equipment</t>
  </si>
  <si>
    <t>Expenditure: Depreciation and Amortisation  - Depreciation: Infrastructure Electricity - NERSA: Poles, Towers and Fixtures</t>
  </si>
  <si>
    <t>Expenditure: Depreciation and Amortisation  - Depreciation: Infrastructure Electricity - NERSA: Overhead Conductors and Devices</t>
  </si>
  <si>
    <t>Expenditure: Depreciation and Amortisation  - Depreciation: Infrastructure Electricity - NERSA: Underground Conduit</t>
  </si>
  <si>
    <t>Expenditure: Depreciation and Amortisation  - Depreciation: Infrastructure Electricity - NERSA: Underground Conductor Devices</t>
  </si>
  <si>
    <t>Expenditure: Depreciation and Amortisation  - Depreciation: Infrastructure Electricity - NERSA: Conventional Meters</t>
  </si>
  <si>
    <t>Expenditure: Depreciation and Amortisation  - Depreciation: Infrastructure Electricity - NERSA: Automated/Prepaid Meters</t>
  </si>
  <si>
    <t>Expenditure: Depreciation and Amortisation  - Depreciation: Infrastructure Electricity - NERSA: Other Installations on Customers Premises</t>
  </si>
  <si>
    <t>Expenditure: Depreciation and Amortisation  - Depreciation: Infrastructure Electricity - NERSA: Leased Property on Customer Premises</t>
  </si>
  <si>
    <t>Expenditure: Depreciation and Amortisation  - Depreciation: Infrastructure Electricity - NERSA: Street Lighting and Signal Systems</t>
  </si>
  <si>
    <t xml:space="preserve">Expenditure: Depreciation and Amortisation  - Depreciation: Infrastructure Electricity - NERSA: Plant Leased to Others </t>
  </si>
  <si>
    <t>Expenditure: Depreciation and Amortisation  - Depreciation: Infrastructure Electricity - NERSA: Electric Plant held for Future Use</t>
  </si>
  <si>
    <t>Expenditure: Depreciation and Amortisation  - Depreciation: Infrastructure Roads, Pavements, Bridges and Storm Water</t>
  </si>
  <si>
    <t>Expenditure: Depreciation and Amortisation  - Depreciation: Infrastructure Gas Supply Systems</t>
  </si>
  <si>
    <t>Expenditure: Depreciation and Amortisation  - Depreciation: Infrastructure Railways</t>
  </si>
  <si>
    <t>Expenditure: Depreciation and Amortisation  - Depreciation: Infrastructure Waste Management</t>
  </si>
  <si>
    <t>Expenditure: Depreciation and Amortisation  - Depreciation: Infrastructure Transportation</t>
  </si>
  <si>
    <t>Expenditure: Depreciation and Amortisation  - Depreciation: Infrastructure Water</t>
  </si>
  <si>
    <t xml:space="preserve">Expenditure: Depreciation and Amortisation  - Depreciation: Infrastructure Waste Water Management </t>
  </si>
  <si>
    <t>Expenditure: Depreciation and Amortisation  - Depreciation: Investment Property</t>
  </si>
  <si>
    <t>Expenditure: Depreciation and Amortisation  - Depreciation: Landfill Sites</t>
  </si>
  <si>
    <t>Expenditure: Depreciation and Amortisation  - Depreciation: Machinery and Equipment</t>
  </si>
  <si>
    <t>Expenditure: Depreciation and Amortisation  - Depreciation: Machinery and Equipment - All or excl NERSA</t>
  </si>
  <si>
    <t>Expenditure: Depreciation and Amortisation  - Depreciation: Machinery and Equipment - NERSA</t>
  </si>
  <si>
    <t>Expenditure: Depreciation and Amortisation  - Depreciation: Transport Assets</t>
  </si>
  <si>
    <t>Expenditure: Depreciation and Amortisation  - Depreciation: Transport Assets - All or excl NERSA</t>
  </si>
  <si>
    <t>Expenditure: Depreciation and Amortisation  - Depreciation: Transport Assets - NERSA</t>
  </si>
  <si>
    <t>Expenditure: Depreciation and Amortisation  - Depreciation: Libraries</t>
  </si>
  <si>
    <t>Expenditure: Depreciation and Amortisation  - Depreciation: Zoo, Marine and Non-biological Animals</t>
  </si>
  <si>
    <t>Expenditure: Operational Cost - Entertainment: Mayor</t>
  </si>
  <si>
    <t>Expenditure: Operational Cost - Entertainment: Councillors</t>
  </si>
  <si>
    <t>Expenditure: Operational Cost - Entertainment: Senior Management</t>
  </si>
  <si>
    <t>Entertainments expenditure incurred for entertainment expenses by the Mayor and Deputy Mayor as determined by the councils policy.</t>
  </si>
  <si>
    <t>Entertainments expenditure incurred for entertainment expenses by the Councillors as determined by the councils policy.</t>
  </si>
  <si>
    <t>Entertainments expenditure incurred for entertainment expenses by the Senior Manager as determined by the councils policy.</t>
  </si>
  <si>
    <t>Consumable stores procured subjected to the standard vat rate.</t>
  </si>
  <si>
    <t>Certain basic food stuff subjected to zero-rated vat and fuel levy goods and farming goods such animal feed, animal remedies, fertilizer, pesticide and plants and seeds in a form used for cultivation.</t>
  </si>
  <si>
    <t>Expenditure: Inventory Consumed - Consumables: Standard Rated</t>
  </si>
  <si>
    <t xml:space="preserve">Expenditure: Inventory Consumed - Consumables: Zero Rated </t>
  </si>
  <si>
    <t>Expenditure: Operational Cost - Wet Fuel</t>
  </si>
  <si>
    <t>Payment for fuel supplied by vendor (Topping up) when hiring fleet, plant or equipment (externally)</t>
  </si>
  <si>
    <t>Expenditure: Operational Cost - Insurance Underwriting: Insurance Aggregation</t>
  </si>
  <si>
    <t>Expenditure: Operational Cost - Insurance Underwriting: Claims paid to Third Parties</t>
  </si>
  <si>
    <t>Expenditure: Operational Cost - Insurance Underwriting: Insurance Brokers Fees</t>
  </si>
  <si>
    <t>Expenditure: Operational Cost - Insurance Underwriting: Insurance Claims</t>
  </si>
  <si>
    <t>Expenditure: Operational Cost - Insurance Underwriting: Excess Payments</t>
  </si>
  <si>
    <t>Expenditure: Operational Cost - Insurance Underwriting: Risk Management Programs</t>
  </si>
  <si>
    <t>Expenditure: Operational Cost - Insurance Underwriting: Premiums</t>
  </si>
  <si>
    <t>Insurance aggregation is a process of finding multiple insurance quotes at one time so the buyer can make an accurate comparison of insurance policies based on identical information given to each company.</t>
  </si>
  <si>
    <t>Claims paid to third parties.</t>
  </si>
  <si>
    <t>Insurance Brokers Fees expenses</t>
  </si>
  <si>
    <t>Costs paid towards claims incurred for damages to municipal property and assets, e.g. material, subcontractor costs, etc.  [Self insured - pay-outs]</t>
  </si>
  <si>
    <t>An excess payment, also known as a deductible, is a fixed contribution that must be paid each time a car is repaired with the charges billed to an automotive insurance policy. Normally this payment is made directly to the accident repair "garage" when the car is collected.  If the accident was the other driver's fault, and this fault is accepted by the third party's insurer, then the vehicle owner may be able to reclaim the excess payment from the other person's insurance company. If  the insurance company settles a claim in terms of the insurance contract a fixed agreed amount as determined by the agreement with the insurer are usually deducted from the settlement payment either paid by the municipality when making replacements.</t>
  </si>
  <si>
    <t>Risk Management Program expenses.</t>
  </si>
  <si>
    <t>Monthly premiums paid towards short term insurance either transfers made to thee general insurance fund or self insurance fund.</t>
  </si>
  <si>
    <t>Expenditure: Interest, Dividends and Rent on Land - Interest Paid: Borrowings - Annuity Loans</t>
  </si>
  <si>
    <t>Expenditure: Interest, Dividends and Rent on Land - Interest Paid: Borrowings - Bankers Acceptance Certificate</t>
  </si>
  <si>
    <t>Expenditure: Interest, Dividends and Rent on Land - Interest Paid: Borrowings - Derivative Financial Liability</t>
  </si>
  <si>
    <t>Expenditure: Interest, Dividends and Rent on Land - Interest Paid: Borrowings - Government Loans</t>
  </si>
  <si>
    <t xml:space="preserve">Expenditure: Interest, Dividends and Rent on Land - Interest Paid: Borrowings - Local Registered Stock </t>
  </si>
  <si>
    <t>Expenditure: Interest, Dividends and Rent on Land - Interest Paid: Borrowings - Marketable Bonds</t>
  </si>
  <si>
    <t>Expenditure: Interest, Dividends and Rent on Land - Interest Paid: Borrowings - Non-marketable Bonds</t>
  </si>
  <si>
    <t>Expenditure: Interest, Dividends and Rent on Land - Interest Paid: Borrowings - Public Private Partnerships Liabilities</t>
  </si>
  <si>
    <t>Expenditure: Interest, Dividends and Rent on Land - Interest Paid: Borrowings - Securities</t>
  </si>
  <si>
    <t>Interest paid on annuity loans.</t>
  </si>
  <si>
    <t>Interest paid on bankers acceptance certificate.</t>
  </si>
  <si>
    <t>Interest paid on derivative financial liability.</t>
  </si>
  <si>
    <t>Interest paid on government loans.</t>
  </si>
  <si>
    <t>Interest paid on local registered stock.</t>
  </si>
  <si>
    <t>Interest paid on marketable bonds.</t>
  </si>
  <si>
    <t>Interest paid on non-marketable bonds</t>
  </si>
  <si>
    <t>Interest paid on PPP Liabilities.</t>
  </si>
  <si>
    <t>Interest paid on securities.</t>
  </si>
  <si>
    <t>Expenditure: Operational Cost - Printing. Publications and Books</t>
  </si>
  <si>
    <t>Printing, publications and books, not inventory related and including development of photos, subscriptions to newspapers, magazines and periodics, law amendments and updates, accounting and tax handbooks only used for limited period and then gets updated.  This item includes reference and library books</t>
  </si>
  <si>
    <t>Expenditure: Operational Cost - Travel and Subsistence</t>
  </si>
  <si>
    <t>Expenditure: Operational Cost - Travel and Subsistence: Domestic</t>
  </si>
  <si>
    <t>Expenditure: Operational Cost - Travel and Subsistence: Domestic - Accommodation</t>
  </si>
  <si>
    <t>Expenditure: Operational Cost - Travel and Subsistence: Domestic - Daily Allowance</t>
  </si>
  <si>
    <t>Expenditure: Operational Cost - Travel and Subsistence: Domestic - Food and Beverage (Served)</t>
  </si>
  <si>
    <t>Expenditure: Operational Cost - Travel and Subsistence: Domestic - Incidental Cost</t>
  </si>
  <si>
    <t>Expenditure: Operational Cost - Travel and Subsistence: Domestic - Transport without Operator</t>
  </si>
  <si>
    <t>Expenditure: Operational Cost - Travel and Subsistence: Domestic - Transport without Operator: Car Rental</t>
  </si>
  <si>
    <t>Expenditure: Operational Cost - Travel and Subsistence: Domestic - Transport without Operator: Own Transport</t>
  </si>
  <si>
    <t>Expenditure: Operational Cost - Travel and Subsistence: Domestic - Transport with Operator</t>
  </si>
  <si>
    <t>Expenditure: Operational Cost - Travel and Subsistence: Domestic - Transport with Operator: Other Transport Provider</t>
  </si>
  <si>
    <t>Expenditure: Operational Cost - Travel and Subsistence: Domestic - Transport with Operator: Public Transport</t>
  </si>
  <si>
    <t>Expenditure: Operational Cost - Travel and Subsistence: Domestic - Transport with Operator: Public Transport - Air Transport</t>
  </si>
  <si>
    <t>Expenditure: Operational Cost - Travel and Subsistence: Domestic - Transport with Operator: Public Transport - Railway Transport</t>
  </si>
  <si>
    <t>Expenditure: Operational Cost - Travel and Subsistence: Domestic - Transport with Operator: Public Transport - Road Transport</t>
  </si>
  <si>
    <t>Expenditure: Operational Cost - Travel and Subsistence: Domestic - Transport with Operator: Public Transport - Water Transport</t>
  </si>
  <si>
    <t>Expenditure: Operational Cost - Travel and Subsistence: Foreign</t>
  </si>
  <si>
    <t>Expenditure: Operational Cost - Travel and Subsistence: Foreign - Accommodation</t>
  </si>
  <si>
    <t>Expenditure: Operational Cost - Travel and Subsistence: Foreign - Daily Allowance</t>
  </si>
  <si>
    <t>Expenditure: Operational Cost - Travel and Subsistence: Foreign - Food and Beverage</t>
  </si>
  <si>
    <t>Expenditure: Operational Cost - Travel and Subsistence: Foreign - Incidental Cost</t>
  </si>
  <si>
    <t>Expenditure: Operational Cost - Travel and Subsistence: Foreign - Transport without Operator</t>
  </si>
  <si>
    <t>Expenditure: Operational Cost - Travel and Subsistence: Foreign - Transport without Operator: Car Rental</t>
  </si>
  <si>
    <t>Expenditure: Operational Cost - Travel and Subsistence: Foreign - Transport with Operator</t>
  </si>
  <si>
    <t>Expenditure: Operational Cost - Travel and Subsistence: Foreign - Transport with Operator: Other Transport Providers</t>
  </si>
  <si>
    <t>Expenditure: Operational Cost - Travel and Subsistence: Foreign - Transport with Operator: Public Transport</t>
  </si>
  <si>
    <t>Expenditure: Operational Cost - Travel and Subsistence: Foreign - Transport with Operator: Public Transport - Air Transport</t>
  </si>
  <si>
    <t>Expenditure: Operational Cost - Travel and Subsistence: Foreign - Transport with Operator: Public Transport - Railway Transport</t>
  </si>
  <si>
    <t>Expenditure: Operational Cost - Travel and Subsistence: Foreign - Transport with Operator: Public Transport - Road Transport</t>
  </si>
  <si>
    <t>Expenditure: Operational Cost - Travel and Subsistence: Foreign - Transport with Operator: Public Transport - Water Transport</t>
  </si>
  <si>
    <t>Expenditure: Operational Cost - Travel and Subsistence: Non-employees</t>
  </si>
  <si>
    <t>Travel and subsistence includes all domestic and foreign travel related expenditure paid for employees and non-employees. This item in specific covers expenditure on accommodation cost, food and beverage, incidental cost, and car rental paid for official travelling purposes. Departmental policies apply when these expenditure are incurred.</t>
  </si>
  <si>
    <t>Travel and subsistence expenditure for local trips within the borders of South Africa.</t>
  </si>
  <si>
    <t>If an employee must take an official journey the employer shall meet reasonable actual accommodation costs, if any.   Accommodation includes a room, building or space where someone may stay or live.  This item includes the accommodation cost either directly paid by the department or reimbursed to the employee.</t>
  </si>
  <si>
    <t xml:space="preserve">Special daily allowance (smaller tariff) to compensate for incidental expenses where actual expenses are claimed meaning that the actual accommodation and meals cost are paid to a travel agency, or hotel or the claimant be re-imbursed. Those expenses are allocated to the specific items provided for in the chart. Fixed daily subsistence allowance (bigger tariff) is payable in circumstances where actual expenses are not claimed for example a person would stay with family and no accommodation or meals are paid to a third party. Also under this item provision is made for daily allowances payable to camping personnel. The separation allowance should also be allocated to daily allowance. </t>
  </si>
  <si>
    <t>Actual purchases of food and beverages served over the counter (take always) or in a restaurant.</t>
  </si>
  <si>
    <t xml:space="preserve">Requisitions of minor, casual or sub-ordinate nature, for example telephone cost, toll fees, parking fees, making of photocopies when on an official trip. </t>
  </si>
  <si>
    <t>Transport expenditure without an operator for local trips within the borders of South Africa. This category includes car rental and Km allowances.</t>
  </si>
  <si>
    <t>Car hire costs incurred on behalf of an employee required to travel to various locations within South Africa in performing his official duties. Examples of services providers are AVIS, Imperial, Budget, etc.</t>
  </si>
  <si>
    <t>If an employee must use private transport to carry out his/her duties, the employer may: I) provide an allowance to cover reasonable actual costs, and/or compensate the employee according to tariffs prescribed.</t>
  </si>
  <si>
    <t>Transport expenditure with an operator for local trips within the borders of South Africa. This category includes chauffer and shuttle services, air tickets, train tickets, taxi and boat transport.</t>
  </si>
  <si>
    <t>A motor vehicle is obtained from the a private rental firm together with a driver.  Example is a  chauffeur driven vehicle such as Unity car hire.</t>
  </si>
  <si>
    <t>Transport with operator implies public transport for example air, railways, road and water with an operator.  (bus with a driver)</t>
  </si>
  <si>
    <t>Scheduled freight and passenger services, departing from national and international airports within the boundaries of South Africa. Travelling to Cape Town for portfolio committee meetings, SCOPA hearings and any other official business making use of air travel.  Include are the airport taxes, luggage handling fees, VAT and cost of the ticket. Excluded is the travel agency fees.</t>
  </si>
  <si>
    <t>Scheduled freight and passenger services using trains, departing from railway networks within  the boundaries of South Africa.</t>
  </si>
  <si>
    <t>Scheduled freight and passenger services, for example bus services and unscheduled taxi and shuttle services within  the South African Boundaries.</t>
  </si>
  <si>
    <t>Scheduled freight and passenger services by boat or ship, departing and arriving and South African harbours and ports.</t>
  </si>
  <si>
    <t xml:space="preserve">If an employee must take an official journey outside the borders of SA, the employer shall meet reasonable actual expenditure.  </t>
  </si>
  <si>
    <t xml:space="preserve">If an employee must take an official journey outside the borders of SA, the employer shall meet reasonable actual accommodation costs, if any.   Accommodation includes a room, building or space where someone may stay or live.  This item includes the accommodation cost either directly paid by the department or reimbursed to the employee.  
</t>
  </si>
  <si>
    <t>Acquisitions of minor, casual or sub-ordinate nature, for example telephone cost, toll fees, parking fees, making of photocopies.</t>
  </si>
  <si>
    <t>Transport expenditure without an operator for foreign trips outside he borders of South Africa.  This item includes car rental in a foreign country.</t>
  </si>
  <si>
    <t>Car hire costs incurred on behalf of an employee required to travel to various locations on official journeys outside South Africa.</t>
  </si>
  <si>
    <t>Transport expenditure with an operator for foreign trips outside the borders of South Africa. This category includes chauffer and shuttle services, air tickets, train tickets, taxi and boat transport.</t>
  </si>
  <si>
    <t>A motor vehicle is obtained outside the borders of SA, from the a private rental firm together with a driver.  Example is a  chauffeur driven vehicle.</t>
  </si>
  <si>
    <t>Public transport provided to or in foreign countries to government officials such as air tickets, taxis, boats, trains on official foreign trips.</t>
  </si>
  <si>
    <t>Scheduled freight and passenger services, departing from national and international airports outside  the boundaries of South Africa. Travelling outside South Africa for  official business making use of air travel.  Include are the airport taxes, luggage handling fees, VAT and cost of the ticket. Excluded is travel agency fees.</t>
  </si>
  <si>
    <t>Scheduled freight and passenger services, departing from railway and underground networks outside  the boundaries of South Africa.</t>
  </si>
  <si>
    <t>Scheduled freight and passenger services, for example bus services and unscheduled taxi and shuttle services outside the South African boundaries.</t>
  </si>
  <si>
    <t>Scheduled freight and passenger services, departing and arriving at harbours and ports outside the South African boundaries.</t>
  </si>
  <si>
    <t>Travel and subsistence cost paid to an individual not in the employment of the municipality. Examples include re-imbursing a candidate attending an interview. This item excludes transport provided for municipal activities.</t>
  </si>
  <si>
    <t>Acting Allowance payable within the provision of the municipality's policy to an employee who is "acting in a position of another employee in his/her absence" and in addition remains responsible for his original duties, functions and powers.  Allowance specific to hold of a position and job related included in this allocation, for example danger pay, secondment, etc. (This allowance is paid to an employee that is required to perform duties in a higher position in a different or the same Directorate and is being released of his/her current duties.  The allowance is the difference between the remuneration of the current position and that of the position being seconded to.  It is not the same as “acting” where you are required to perform your own duties as well as the duties in the position you are required to act in.)</t>
  </si>
  <si>
    <t>Acting allowance capitalised</t>
  </si>
  <si>
    <t>Expenditure: Employee Related Cost  - Senior Management: Designation - Salaries and Allowances: Allowance - Acting and Post Related Allowances</t>
  </si>
  <si>
    <t>Expenditure: Employee Related Cost  - Senior Management: Designation - Salaries and Allowances: Allowance - Acting:  Cost Capitalised to PPE (Credit Account)</t>
  </si>
  <si>
    <t>Acting Allowance payable within the provision of the municipality's policy to an employee who is "acting in a position of another employee in his/her absence" and in addition remains responsible for his original duties, functions and powers.  Allowance specific to hold of a position and job related included in this allocation, for example cashers, danger pay, secondment.  (This allowance is paid to an employee that is required to perform duties in a higher position in a different or the same Directorate and is being released of his/her current duties.  The allowance is the difference between the remuneration of the current position and that of the position being seconded to.  It is not the same as “acting” where you are required to perform your own duties as well as the duties in the position you are required to act in.)</t>
  </si>
  <si>
    <t>Expenditure: Employee Related Cost  - Municipal Staff : Salaries, Wages and Allowances - Allowances: Service Related Benefits - Acting and Post Related Allowances</t>
  </si>
  <si>
    <t>Expenditure: Employee Related Cost  - Municipal Staff : Salaries, Wages and Allowances - Allowances: Service Related Benefits - Cost Capitalised to PPE (Credit Account)</t>
  </si>
  <si>
    <t>Expenditure: Remuneration of Councillors - Designation: Allowances and Service Related Benefits - Office-bearer Allowance</t>
  </si>
  <si>
    <t>Expenditure: Remuneration of Councillors - Designation: Allowances and Service Related Benefits - Out of pocket Expenses</t>
  </si>
  <si>
    <t>Expenditure: Remuneration of Councillors - Designation: Allowances and Service Related Benefits - Travelling Allowance</t>
  </si>
  <si>
    <t>Expenditure: Remuneration of Councillors - Designation: Allowances and Service Related Benefits - Use of Personal Facilities</t>
  </si>
  <si>
    <t>Expenditure: Remuneration of Councillors - Designation: Allowances and Service Related Benefits - Market Related Non-pensionable Allowance</t>
  </si>
  <si>
    <t>Expenditure: Remuneration of Councillors - Designation: Basic Salary</t>
  </si>
  <si>
    <t>Expenditure: Remuneration of Councillors - Designation: Cell phone Allowance</t>
  </si>
  <si>
    <t>Expenditure: Remuneration of Councillors - Designation: Housing Allowance</t>
  </si>
  <si>
    <t>Expenditure: Remuneration of Councillors - Designation: In-kind Benefits</t>
  </si>
  <si>
    <t>Expenditure: Remuneration of Councillors - Designation: Motor Vehicle Allowance</t>
  </si>
  <si>
    <t>Expenditure: Remuneration of Councillors - Designation: Social Contributions - Pension Fund Contributions</t>
  </si>
  <si>
    <t>Expenditure: Remuneration of Councillors - Designation: Social Contributions - Medial Aid Benefits</t>
  </si>
  <si>
    <t>An office-bearer allowance as determined by the Remuneration of Public Office Bearers Act, 1998 (Act No 20 of 1998) including 3G card allowance.</t>
  </si>
  <si>
    <t>A reimbursement for reasonable and actual out of pocket expenses incurred during the execution of official and ceremonial duties as determined by the Remuneration of Public Office Bearers Act, 1998 (Act No 20 of 1998).</t>
  </si>
  <si>
    <t>An allowance as determined by the Remuneration of Public Office Bearers Act, 1998 (Act No 20 of 1998) based on selection of options and additional allowances.</t>
  </si>
  <si>
    <t>An allowance as determined by the Remuneration of Public Office Bearers Act, 1998 (Act No 20 of 1998) of an monthly amount in respect of a full-time councillor who does not have the use of council owned facilities.</t>
  </si>
  <si>
    <t>Market Related Non-pensionable Allowance</t>
  </si>
  <si>
    <t>Salary as determined by the Remuneration of Public Office Bearers Act, 1998 (Act No 20 of 1998).  Salary of full-time councillors consisting off Executive Mayor or Mayor, Speakers, Deputy Executive Major or Deputy Mayor, Members of the Executive Committee or Mayoral Committee, Whip and Chairperson of a sub-council.</t>
  </si>
  <si>
    <t>An allowance as determined by the Remuneration of Public Office Bearers Act, 1998 (Act No 20 of 1998) of a fixed monthly amount.</t>
  </si>
  <si>
    <t>A fix housing allowances as determined by the Remuneration of Public Office Bearers Act, 1998 (Act No 20 of 1998) of an monthly amount provided that such an allowance is not payable where the municipal council makes housing available to the councillor concerned.</t>
  </si>
  <si>
    <t>In-kind benefits provides for the inclusion of the benefit determined at the fair value thereof.</t>
  </si>
  <si>
    <t>This is the motor vehicle allowance paid to councillors to acquire a personal motor vehicle.</t>
  </si>
  <si>
    <t>Contributions to be made by the municipal council to the pension fund are determined as a % of the members salary as determined by the Act, the Act being the Remuneration of Public Office Bearers Act, 1998 (Act No. 20 of 1998)</t>
  </si>
  <si>
    <t>Contributions to be made by the municipal council to the medical aid fund are determined as a 2/3 of the membership fee limited to an amount as determined by the Remuneration of Public Office Bearers Act, 1998 (Act No. 20 of 1998)</t>
  </si>
  <si>
    <t>mSCOA Project</t>
  </si>
  <si>
    <t>Account number</t>
  </si>
  <si>
    <t>GUID</t>
  </si>
  <si>
    <t>Description</t>
  </si>
  <si>
    <t>mSCOA Function</t>
  </si>
  <si>
    <t>Municipal Standard Classification</t>
  </si>
  <si>
    <t>mSCOA Item</t>
  </si>
  <si>
    <t>mSCOA Funding</t>
  </si>
  <si>
    <t>mSCOA Regional Indicator</t>
  </si>
  <si>
    <t>mSCOA Costing</t>
  </si>
  <si>
    <t>Category</t>
  </si>
  <si>
    <t>E</t>
  </si>
  <si>
    <t>Executive and Council: Core Function - Municipal Manager, Town Secretary and Chief Executive</t>
  </si>
  <si>
    <t>Executive and Council: Core Function - Mayor and Council</t>
  </si>
  <si>
    <t>Finance and Administration: Core Function - Finance</t>
  </si>
  <si>
    <t>Finance and Administration: Core Function - Administrative and Corporate Support</t>
  </si>
  <si>
    <t>Functional Classification</t>
  </si>
  <si>
    <t>CAN ONLY BE COMPLETED WITH THE ASSISTANCE OF THE MUNICIPALITY</t>
  </si>
  <si>
    <t>mSCOA  VERSION 5.4  [Released November 2015]</t>
  </si>
  <si>
    <t>SEGMENT:  FUNCTION</t>
  </si>
  <si>
    <t>STANDARD CHART OF ACCOUNTS</t>
  </si>
  <si>
    <t>Definitions</t>
  </si>
  <si>
    <t>LD DB Import Level</t>
  </si>
  <si>
    <t xml:space="preserve">Posting Level </t>
  </si>
  <si>
    <t>VAT Indicators</t>
  </si>
  <si>
    <t>CODE STRUCTURE</t>
  </si>
  <si>
    <t>Count</t>
  </si>
  <si>
    <t>Posting Level (Yes/No)</t>
  </si>
  <si>
    <t>Breakdown Required (Yes/No)</t>
  </si>
  <si>
    <t>Principle</t>
  </si>
  <si>
    <t>Applicability</t>
  </si>
  <si>
    <t>REPORTING STRUCTURE</t>
  </si>
  <si>
    <t>GFS</t>
  </si>
  <si>
    <t>1</t>
  </si>
  <si>
    <t>2</t>
  </si>
  <si>
    <t>3</t>
  </si>
  <si>
    <t>4</t>
  </si>
  <si>
    <t>5</t>
  </si>
  <si>
    <t>6</t>
  </si>
  <si>
    <t>7</t>
  </si>
  <si>
    <t>8</t>
  </si>
  <si>
    <t>9</t>
  </si>
  <si>
    <t>To discuss at the mSCOA TC WG and Request for Comments</t>
  </si>
  <si>
    <t>N/a</t>
  </si>
  <si>
    <t>0000</t>
  </si>
  <si>
    <t>FX</t>
  </si>
  <si>
    <t>000</t>
  </si>
  <si>
    <t>No</t>
  </si>
  <si>
    <t>Function is the standardised vote structure referred to in Section 1 of the Municipal Finance Management Act.  Function is one of the main segments into which the budget of a municipality is divided for the appropriation of money for the different departments or functional areas of the municipality specifying the total amount appropriated for the purposes of the department or functional area.</t>
  </si>
  <si>
    <t>Function</t>
  </si>
  <si>
    <t>5de97fa5-cd70-4ccf-a0d7-b165508a6602</t>
  </si>
  <si>
    <t>001</t>
  </si>
  <si>
    <t>Core Function</t>
  </si>
  <si>
    <t>Yes</t>
  </si>
  <si>
    <t xml:space="preserve">Sub-sub-functions to be added at the discretion of the municipality.  </t>
  </si>
  <si>
    <t>Posting level if the municipality do not require a further breakdown to sub-sub-function.</t>
  </si>
  <si>
    <t>002</t>
  </si>
  <si>
    <t>Animal Care and Diseases</t>
  </si>
  <si>
    <t>Standard Rates</t>
  </si>
  <si>
    <t>003</t>
  </si>
  <si>
    <t>004</t>
  </si>
  <si>
    <t>Child Care Facilities</t>
  </si>
  <si>
    <t>005</t>
  </si>
  <si>
    <t>Community Halls and Facilities</t>
  </si>
  <si>
    <t>006</t>
  </si>
  <si>
    <t>Libraries and Archives</t>
  </si>
  <si>
    <t>Exempt Supplies</t>
  </si>
  <si>
    <t>007</t>
  </si>
  <si>
    <t>Literacy Programmes</t>
  </si>
  <si>
    <t>008</t>
  </si>
  <si>
    <t>Museums and Art Galleries</t>
  </si>
  <si>
    <t>009</t>
  </si>
  <si>
    <t>Theatres</t>
  </si>
  <si>
    <t>010</t>
  </si>
  <si>
    <t>Zoo's</t>
  </si>
  <si>
    <t>Non-core functions as determined ito the Constitution section 156(4) and 229 with Schedule 4A and 5A read with Sections 83 and 84 of the Local Government Municipal Structures Act, directing on the functions and powers of district and local municipalities.  [Potentially unfunded mandates - MFMA Circular 74]</t>
  </si>
  <si>
    <t>Non-core Function</t>
  </si>
  <si>
    <t>Agricultural</t>
  </si>
  <si>
    <t>Consumer Protection</t>
  </si>
  <si>
    <t>Cultural Matters</t>
  </si>
  <si>
    <t>Disaster Management</t>
  </si>
  <si>
    <t>Education</t>
  </si>
  <si>
    <t>Indigenous and Customary Law</t>
  </si>
  <si>
    <t>011</t>
  </si>
  <si>
    <t>Industrial Promotion</t>
  </si>
  <si>
    <t>012</t>
  </si>
  <si>
    <t>Language Policy</t>
  </si>
  <si>
    <t>013</t>
  </si>
  <si>
    <t>014</t>
  </si>
  <si>
    <t>015</t>
  </si>
  <si>
    <t>Media Services</t>
  </si>
  <si>
    <t>016</t>
  </si>
  <si>
    <t>017</t>
  </si>
  <si>
    <t>Population Development</t>
  </si>
  <si>
    <t>018</t>
  </si>
  <si>
    <t>Provincial Cultural Matters</t>
  </si>
  <si>
    <t>019</t>
  </si>
  <si>
    <t>020</t>
  </si>
  <si>
    <t>Electricity</t>
  </si>
  <si>
    <t>Core Function as determined ito the Constitution section 156(1) and 229 with Schedule 4 and 5 Tabled B read with Sections 83 and 84 of the Local Government Municipal Structures Act, directing on the functions and powers of district and local municipalities.  [Funded Mandates - MFMA Circular 74].</t>
  </si>
  <si>
    <t xml:space="preserve">Electricity </t>
  </si>
  <si>
    <t>Street Lighting and Signal Systems</t>
  </si>
  <si>
    <t>Environmental Protection</t>
  </si>
  <si>
    <t>Biodiversity and Landscape</t>
  </si>
  <si>
    <t>Coastal Protection</t>
  </si>
  <si>
    <t>Pollution Control</t>
  </si>
  <si>
    <t>Indigenous Forests</t>
  </si>
  <si>
    <t>Nature Conservation</t>
  </si>
  <si>
    <t>Soil Conservation</t>
  </si>
  <si>
    <t>Executives are the person(s) or group of persons having administrative or supervisory authority in the municipality.  The council is the legislative body that governs a municipality</t>
  </si>
  <si>
    <t>20cb5623-3e38-43d3-b0ee-4ae1909ccb53</t>
  </si>
  <si>
    <t>42744e79-e423-468f-b351-ac310e4ee057</t>
  </si>
  <si>
    <t>0101</t>
  </si>
  <si>
    <t>All costs for Mayoral, Councillor and committee expenses. Including the costs of providing physical amenities for these activities.  [Included in GFS:  Executive and Council:  Mayor and Council]</t>
  </si>
  <si>
    <t>Mayor and Council</t>
  </si>
  <si>
    <t>14c16f42-a4c5-476d-a516-f5b19e72f213</t>
  </si>
  <si>
    <t>d322a6d8-8a77-4f3e-b409-e49df0b85989</t>
  </si>
  <si>
    <t>0102</t>
  </si>
  <si>
    <t>All costs for  Municipal Manager, Town Secretary and Chief Executive costs Including the costs of providing physical amenities for these activities.  Cost not directly attributable to specific functions such as water, electricity, sanitation.  This sub-functions provides for appointments made in terms of section 57 of the Local Government Municipal Systems Act, 2000.  [Included in GFS ~ Executive and Council:  Municipal Manager]</t>
  </si>
  <si>
    <t>Municipal Manager, Town Secretary and Chief Executive</t>
  </si>
  <si>
    <t>b05b69c0-3318-482e-bb6d-dc8d54e8a3e8</t>
  </si>
  <si>
    <t>f3333fef-376f-4d03-b158-f7050b66056d</t>
  </si>
  <si>
    <t>All activities relates to the finance function such as the cost of the Chief Financial Officer, financial statements, budgets, management reporting, revenue collection (credit control), financial asset and liability management (treasury &amp; cash management), rates, procurement (orders, tenders, contract management etc), levies, audit, creditors etc.</t>
  </si>
  <si>
    <t>Finance and Administration</t>
  </si>
  <si>
    <t>80c7484a-5113-435c-8a3d-9bc09dc97c08</t>
  </si>
  <si>
    <t>178ffe08-bf6a-43ad-8733-48f6bb0b8638</t>
  </si>
  <si>
    <t>Administration includes providing centralised administrative, office support, legal services, managing departmental, personnel and financial administration, determining working methods and procedures; and exercising managerial and administrative control. Corporate services are activities that combine or consolidate certain "municipal"-wide needed support services, provided based on specialised knowledge, best practices, and technology to serve internal (and sometimes external) customers and business partners.</t>
  </si>
  <si>
    <t>Administrative and Corporate Support</t>
  </si>
  <si>
    <t>d9cd8cdb-1b46-4b31-96a0-4a8eec9a6f2f</t>
  </si>
  <si>
    <t>0f52d9e5-907f-4d9f-934f-57dc012524d6</t>
  </si>
  <si>
    <t>0205</t>
  </si>
  <si>
    <t xml:space="preserve">This function provides for asset management being the systematic process of operating, maintaining, upgrading, and disposing of assets cost-effectively.  Municipal Finance Management Act, Section 63(1):  The accounting officer of a municipality is responsible for the management of (a) the assets of the municipality, including the safeguarding and the maintenance of those assets.  </t>
  </si>
  <si>
    <t>Asset Management</t>
  </si>
  <si>
    <t>c2d5098f-1f9e-4a39-9bab-9b7b230d2c0f</t>
  </si>
  <si>
    <t>0e51e5d3-5805-402b-a5dc-3b94852c29c0</t>
  </si>
  <si>
    <t>0201</t>
  </si>
  <si>
    <t xml:space="preserve">This function give recognition to the requirement set-out in the Municipal Finance Management Act, Section 80 that every municipality must have a budget and treasury office.  See the separate function provided for "treasury office".  </t>
  </si>
  <si>
    <t>Budget and Treasury Office</t>
  </si>
  <si>
    <t>e63b2767-2929-4101-8de7-ec5d4aef082f</t>
  </si>
  <si>
    <t>c80f9188-81ce-4ffe-8a38-098a987032df</t>
  </si>
  <si>
    <t xml:space="preserve">The finance function such as the cost of the Chief Financial Officer, financial statements, management reporting, revenue collection (credit control), rates, levies, audit coordination, creditors etc.  The Municipal Finance Management Act, Section 62 set out the general financial management functions.  </t>
  </si>
  <si>
    <t>Finance</t>
  </si>
  <si>
    <t>d10ad916-494f-460d-8d47-e08cd3043ae5</t>
  </si>
  <si>
    <t>67347610-1db2-421f-a89a-f87e772911eb</t>
  </si>
  <si>
    <t>This function provides for fleet management being the management of the municipality's transportation fleet.   This function not specifically defined being within the powers and functions of a district municipality by section 83 and 84 of the Local Government Municipal Structures Act, however the MEC may alter these functions in terms of section 85 of this act.</t>
  </si>
  <si>
    <t>Fleet Management</t>
  </si>
  <si>
    <t>57f7bf0c-8e62-470d-9693-dc89018f7244</t>
  </si>
  <si>
    <t>c57d4368-34c4-4b96-8470-2264a2fa849c</t>
  </si>
  <si>
    <t>0202</t>
  </si>
  <si>
    <t>All activities related to the human resources function such as selection and recruitment, induction, career development, counselling, payroll, occupational health and safety, etc.</t>
  </si>
  <si>
    <t>Human Resources</t>
  </si>
  <si>
    <t>c390ee0d-bfe2-4cfa-ac59-2d4edc8457cc</t>
  </si>
  <si>
    <t>6dc327fd-c352-440b-9366-63fce6a71335</t>
  </si>
  <si>
    <t>0203</t>
  </si>
  <si>
    <t>All activities relating to information technology services.</t>
  </si>
  <si>
    <t>Information Technology</t>
  </si>
  <si>
    <t>ee16f627-6b47-4dea-a8b8-de0d751c1d38</t>
  </si>
  <si>
    <t>f3a9aaa9-529a-40d1-b981-722b2f743267</t>
  </si>
  <si>
    <t>This function provide for legal services being the services involving legal or law related matters like issue of legal opinion, filing, pleading and defending of law suits etc by a lawyer or attorney practicing law related services within the municipality.</t>
  </si>
  <si>
    <t>Legal Services</t>
  </si>
  <si>
    <t>8c0ffd41-89bc-4297-b178-07f0acf61798</t>
  </si>
  <si>
    <t>d001b930-0f88-4eb0-bcde-e8736dbf200e</t>
  </si>
  <si>
    <t>The function provides for marketing, publicity, customer relations (call centres) and media co-ordination.</t>
  </si>
  <si>
    <t>Marketing, Customer Relations, Publicity and Media Co-ordination</t>
  </si>
  <si>
    <t>b0f62d16-a184-4e98-a116-bf03609c12a9</t>
  </si>
  <si>
    <t>a44af869-3d8e-4700-8a18-d0b94888f882</t>
  </si>
  <si>
    <t>0204</t>
  </si>
  <si>
    <t xml:space="preserve">Municipality owned and operated (including leased properties) is the operation, control and oversight of real estate as used in its most broad terms. </t>
  </si>
  <si>
    <t>Property Services</t>
  </si>
  <si>
    <t>0dfde8de-4a2a-4c01-8913-e12ec2010c01</t>
  </si>
  <si>
    <t>7bfc7c06-9b62-4cad-816b-78ab18ec23e3</t>
  </si>
  <si>
    <t>This function provides for risk management within the municipality being the identification, assessment, and prioritization of risks (defined in ISO 31000 as the effect of uncertainty on objectives) followed by coordinated and economical application of resources to minimize, monitor, and control the probability and/or impact of unfortunate events or to maximize the realization of opportunities.  Risk management is required ito the Municipal Finance Management Act, Section 62 (c)I.</t>
  </si>
  <si>
    <t>Risk Management</t>
  </si>
  <si>
    <t>c0b19936-df33-45e9-a1ca-7efa0cad6d9d</t>
  </si>
  <si>
    <t>a0417e64-ef9b-4d7d-8721-6fd6b304450d</t>
  </si>
  <si>
    <t>This function provides for security services within the municipality being the protection of personnel and/or municipal assets.  Other security services such as roving patrol, bodyguard, and guard dog services are also included.</t>
  </si>
  <si>
    <t>Security Services</t>
  </si>
  <si>
    <t>5c5ab7d5-c90b-44d9-ab3d-952e096f24a5</t>
  </si>
  <si>
    <t>57eb57f7-9f9a-43e8-a53f-0e222f65a66d</t>
  </si>
  <si>
    <t>This function relates to procurement including orders, tenders and contract management.  Supply Chain Management is required ito the Municipal Finance Management Act, Section 110.</t>
  </si>
  <si>
    <t xml:space="preserve">Supply Chain Management </t>
  </si>
  <si>
    <t>1b799b49-aec1-4994-9f84-340d247496f6</t>
  </si>
  <si>
    <t>89aa6d98-8ca6-4416-8143-f6f22ef86160</t>
  </si>
  <si>
    <t>Municipal valuation services as required in terms of Section 33 of the Local Government Municipal Property Rates Act.</t>
  </si>
  <si>
    <t>Valuation Service</t>
  </si>
  <si>
    <t>f83770f2-3613-4ebb-a5c5-a87b9b18b255</t>
  </si>
  <si>
    <t>7a72b54f-5d07-49be-9fce-a165060a7b01</t>
  </si>
  <si>
    <t>6118c12f-836c-4f38-94df-b10582352e48</t>
  </si>
  <si>
    <t>This function provides for asset management being the systematic process of operating, maintaining, upgrading, and disposing of assets cost-effectively.  Municipal Finance Management Act, Section 63(1):  The accounting officer of a municipality is responsible for the management of (a) the assets of the municipality, including the safeguarding and the maintenance of those assets.  
[This sub-function provides for activities done by district municipality to assist local municipalities]</t>
  </si>
  <si>
    <t>13516ab2-0abc-4e2c-b142-c99b36e9d935</t>
  </si>
  <si>
    <t>24184d52-b9a8-4cef-83da-d1d50994250d</t>
  </si>
  <si>
    <t>This function provides for fleet management being the management of the municipality's transportation fleet.   
[This sub-function provides for activities done by district municipality to assist local municipalities]</t>
  </si>
  <si>
    <t>8af8d7c4-86fe-4484-9cf5-021c97c1b53c</t>
  </si>
  <si>
    <t>bf46d84e-4fea-4a03-ad06-6fd16646a88a</t>
  </si>
  <si>
    <t>All activities related to the human resources function such as selection and recruitment, induction, career development, counselling, payroll, occupational health and safety, etc.  
[This sub-function provides for activities done by district municipality to assist local municipalities]</t>
  </si>
  <si>
    <t>d0546194-15e8-47a3-a8d2-17de035049c9</t>
  </si>
  <si>
    <t>a3247f45-2fa8-40df-bdd1-70640148bada</t>
  </si>
  <si>
    <t>All activities relating to information technology services.  
[This sub-function provides for activities done by district municipality to assist local municipalities]</t>
  </si>
  <si>
    <t>55f45ebc-e9e4-495c-b69b-d3cf58c21eb9</t>
  </si>
  <si>
    <t>ae31871f-57b7-4e3d-86b8-30887b86ec28</t>
  </si>
  <si>
    <t>This function provide for legal services being the services involving legal or law related matters like issue of legal opinion, filing, pleading and defending of law suits etc by a lawyer or attorney practicing law related services within the municipality.  [This sub-function provides for activities done by district municipality to assist local municipalities]</t>
  </si>
  <si>
    <t>82d2dc81-76b4-4640-8e32-8e2feac86475</t>
  </si>
  <si>
    <t>47697da2-b67b-4f55-aabb-b4b704dd23c1</t>
  </si>
  <si>
    <t>The function provides for marketing, publicity, customer relations (call centres) and media co-ordination.  [This sub-function provides for activities done by district municipality to assist local municipalities]</t>
  </si>
  <si>
    <t>b94695bb-4398-456f-88c9-8573f19609cf</t>
  </si>
  <si>
    <t>99c0d474-4fa0-499b-b0fb-445d0f006f1c</t>
  </si>
  <si>
    <t>Municipality owned and operated (including leased properties) is the operation, control and oversight of real estate as used in its most broad terms.  
[This sub-function provides for activities done by district municipality to assist local municipalities]</t>
  </si>
  <si>
    <t>8bb43280-82ce-49af-9c37-936a829240fe</t>
  </si>
  <si>
    <t>088e5cef-638e-47cd-b168-3530412b4f1b</t>
  </si>
  <si>
    <t>This function provides for risk management within the municipality being the identification, assessment, and prioritization of risks (defined in ISO 31000 as the effect of uncertainty on objectives) followed by coordinated and economical application of resources to minimize, monitor, and control the probability and/or impact of unfortunate events or to maximize the realization of opportunities.  Risk management is required ito the Municipal Finance Management Act, Section 62 (c)i.  [This sub-function provides for activities done by district municipality to assist local municipalities]</t>
  </si>
  <si>
    <t>429b997e-e135-4e0a-a9dc-f58d2fef164f</t>
  </si>
  <si>
    <t>452b326f-da2c-4c3c-9de8-0a79c133ddf4</t>
  </si>
  <si>
    <t>This function provides for security services within the municipality being the protection of personnel and/or municipal assets.  Other security services such as roving patrol, bodyguard, and guard dog services are also included.  
[This sub-function provides for activities done by district municipality to assist local municipalities]</t>
  </si>
  <si>
    <t>397982aa-0818-434c-bd3d-e2f357b0cfe6</t>
  </si>
  <si>
    <t>60485e0b-d923-44f4-ae32-46bb643bacc8</t>
  </si>
  <si>
    <t>Health</t>
  </si>
  <si>
    <t>Health Services</t>
  </si>
  <si>
    <t>Laboratory Services</t>
  </si>
  <si>
    <t>Ambulance</t>
  </si>
  <si>
    <t>Housing</t>
  </si>
  <si>
    <t>Informal Settlements</t>
  </si>
  <si>
    <t>Internal Audit</t>
  </si>
  <si>
    <t>Governance Function</t>
  </si>
  <si>
    <t>Other</t>
  </si>
  <si>
    <t>Abattoirs</t>
  </si>
  <si>
    <t>Air Transport</t>
  </si>
  <si>
    <t>Licensing and Regulation</t>
  </si>
  <si>
    <t>Tourism</t>
  </si>
  <si>
    <t>Forestry</t>
  </si>
  <si>
    <t>Planning and Development</t>
  </si>
  <si>
    <t>Corporate Wide Strategic Planning (IDPs, LEDs)</t>
  </si>
  <si>
    <t>Economic Development/Planning</t>
  </si>
  <si>
    <t>Provincial Planning</t>
  </si>
  <si>
    <t>Regional Planning and Development</t>
  </si>
  <si>
    <t>Public Safety</t>
  </si>
  <si>
    <t>Fire Fighting and Protection</t>
  </si>
  <si>
    <t>Road Transport</t>
  </si>
  <si>
    <t>Pounds</t>
  </si>
  <si>
    <t>Public Transport</t>
  </si>
  <si>
    <t>Roads</t>
  </si>
  <si>
    <t>Sport and Recreation</t>
  </si>
  <si>
    <t>Community Parks (including Nurseries)</t>
  </si>
  <si>
    <t>Swimming Pools</t>
  </si>
  <si>
    <t>Waste Management</t>
  </si>
  <si>
    <t>Recycling</t>
  </si>
  <si>
    <t>Solid Waste Disposal (Landfill Sites)</t>
  </si>
  <si>
    <t>Solid Waste Removal</t>
  </si>
  <si>
    <t>Street Cleaning</t>
  </si>
  <si>
    <t>Waste Water Management</t>
  </si>
  <si>
    <t>Public Toilets</t>
  </si>
  <si>
    <t>Sewerage</t>
  </si>
  <si>
    <t>Storm Water Management</t>
  </si>
  <si>
    <t>Water Distribution</t>
  </si>
  <si>
    <t>Water Storage</t>
  </si>
  <si>
    <t xml:space="preserve"> </t>
  </si>
  <si>
    <t>Function: Executive and Council - Core Function: Municipal Manager, Town Secretary and Chief Executive - Municipal Manager, Town Secretary and Chief Executive</t>
  </si>
  <si>
    <t>FX004001002001000000000000000000</t>
  </si>
  <si>
    <t>Function: Executive and Council - Core Function: Mayor and Council - Mayor and Council</t>
  </si>
  <si>
    <t>Function: Finance and Administration - Core Function: Finance: Finance</t>
  </si>
  <si>
    <t>Function: Finance and Administration - Core Function: Administrative and Corporate Support: Administrative and Corporate Support</t>
  </si>
  <si>
    <t>ASSISTANCE OF THE MUNICIPALITY REQUIRED TO ENSURE FUNDING SOURCES ARE CORRECT</t>
  </si>
  <si>
    <t>SEGMENT:  FUNDING</t>
  </si>
  <si>
    <t>BRF</t>
  </si>
  <si>
    <t>IYR</t>
  </si>
  <si>
    <t>VAT Status</t>
  </si>
  <si>
    <t>Code Structure</t>
  </si>
  <si>
    <t>LG DB</t>
  </si>
  <si>
    <t>A1</t>
  </si>
  <si>
    <t>SA19</t>
  </si>
  <si>
    <t>10</t>
  </si>
  <si>
    <t>FD</t>
  </si>
  <si>
    <t>All</t>
  </si>
  <si>
    <t>Funding sources available to the municipalities to invest in municipal activities</t>
  </si>
  <si>
    <t>Fund</t>
  </si>
  <si>
    <t>3b60c880-756e-42e6-b609-778569e8d219</t>
  </si>
  <si>
    <t>Sources of funding for general use to execute the functions and powers allocated to the Municipality.  This category includes Major Tariff Services, Fines, Penalties and Forfeits, Taxes, Returns on Investments (interest and dividends) and Equitable Share.  Less material services rendered, administrative, registration fees, sale of assets also falls within this category.</t>
  </si>
  <si>
    <t>Revenue</t>
  </si>
  <si>
    <t>1b7462e9-6450-44f9-ace4-d765a2f73698</t>
  </si>
  <si>
    <t xml:space="preserve">This item includes revenue of a general nature without any specific conditions directing the use of the funds.  </t>
  </si>
  <si>
    <t>General Revenue</t>
  </si>
  <si>
    <t>decd3df3-a7b5-4c7e-9173-cf10c3fc6b92</t>
  </si>
  <si>
    <t xml:space="preserve">Funds generated from the disposal of property, plant and equipment.  </t>
  </si>
  <si>
    <t>Disposal of Property, Plant and Equipment</t>
  </si>
  <si>
    <t>7b4035d1-6fa5-4c1d-baa4-2ad413bcb47a</t>
  </si>
  <si>
    <t>Capital Expenditure and Fund Sources - Capital Expenditure</t>
  </si>
  <si>
    <t>[5000]  Other</t>
  </si>
  <si>
    <t>Local Government's equitable share of nationally raised revenue to enable municipalities to provide a basic level of services to low-income households in their areas of jurisdiction at an affordable cost.</t>
  </si>
  <si>
    <t>Equitable Share</t>
  </si>
  <si>
    <t>b24ed953-03ae-4467-ba3b-3fc158896032</t>
  </si>
  <si>
    <t>The institutional component funded the administration cost.</t>
  </si>
  <si>
    <t>f0c53085-75fb-4e5e-8051-fc77a0123dcb</t>
  </si>
  <si>
    <t>The subsidy amount per poor households below the threshold level was R276.17, which was to cover water, sanitation, refuse removal, energy and included an amount of 10% to be used for maintenance.</t>
  </si>
  <si>
    <t>Basic Services</t>
  </si>
  <si>
    <t>a74a7092-3e54-4051-abbc-aa066a50ca1e</t>
  </si>
  <si>
    <t>Community services were a new component to cover things that were not in the Basic Services, like health and parks.  (Division of Revenue Act revision to formula 2013)</t>
  </si>
  <si>
    <t>Community Services</t>
  </si>
  <si>
    <t>7962f3f3-d47c-4cae-9e37-8a91c6022073</t>
  </si>
  <si>
    <t>Funds generated from the enforcement of legislation and levying of fines or penalties to offenders in terms of a court of law and other quasi judicial bodies.</t>
  </si>
  <si>
    <t>Fines, Penalties and Forfeits</t>
  </si>
  <si>
    <t>67455a2c-b77f-42a3-b4a9-9916dab727ab</t>
  </si>
  <si>
    <t>Funds generated from the receipt of returns on cash investments and amounts owing by external parties to the municipality.</t>
  </si>
  <si>
    <t>Interest and Dividends</t>
  </si>
  <si>
    <t>e5d172ad-1bb4-4f21-b49b-fdb03725d8f4</t>
  </si>
  <si>
    <t>Funds collected from interest received on external investment and outstanding debtors.</t>
  </si>
  <si>
    <t>Interest</t>
  </si>
  <si>
    <t>e3395a21-472c-43a1-8b35-0bd9dce5bbc5</t>
  </si>
  <si>
    <t xml:space="preserve">Funds collected from interest received on external investment. </t>
  </si>
  <si>
    <t>External Investment</t>
  </si>
  <si>
    <t>ecab83f0-cba3-410a-9711-e4b3fc2eab65</t>
  </si>
  <si>
    <t>Funds collected from interest received on outstanding debtors.</t>
  </si>
  <si>
    <t>Outstanding Debtors</t>
  </si>
  <si>
    <t>da01fb3c-592d-44dd-afe5-eb244dc08854</t>
  </si>
  <si>
    <t>Funds collected from dividends received on equity investments held in municipal entities or other external entities.</t>
  </si>
  <si>
    <t>Dividends Received</t>
  </si>
  <si>
    <t>d4797901-304d-4293-ba43-23e997ddd729</t>
  </si>
  <si>
    <t>Funds generated from the issuing/renewal of licences and permits in terms of legislation.</t>
  </si>
  <si>
    <t>Licences and Permits</t>
  </si>
  <si>
    <t>ea2c0678-4a10-4f26-b9d6-921bf20aec49</t>
  </si>
  <si>
    <t>Funds generated from rental of facilities and equipment to the community at fixed rates.</t>
  </si>
  <si>
    <t>Rental of Facilities and Equipment</t>
  </si>
  <si>
    <t>6f09f371-592b-46ae-b920-487ccf693a01</t>
  </si>
  <si>
    <t>Funds collected providing agency services to national or provincial departments and/or district municipalities to local municipalities.</t>
  </si>
  <si>
    <t>Agency Services</t>
  </si>
  <si>
    <t>648dc040-6684-4c2d-a776-ad19fc3f50ef</t>
  </si>
  <si>
    <t>Funds generated from the provision of municipal services in accordance with a tariff policy as envisaged in the Municipal Systems Act, Act No 32 of 2000, and section 74.</t>
  </si>
  <si>
    <t xml:space="preserve">Municipal Services </t>
  </si>
  <si>
    <t>1db7d993-4a56-4f91-80e8-a4ac0742b6a6</t>
  </si>
  <si>
    <t>Funds generated from the provision of electricity to the community and levied in terms of the municipalities tariff policy as envisaged in the Municipal Systems Act, Act No 32 of 2000, section 74.</t>
  </si>
  <si>
    <t>94f2296d-bb2b-4274-99f3-84051815e481</t>
  </si>
  <si>
    <t>Other funds not separately specified (due to their materiality) which is for services provided to the community and levied in accordance with a tariff policy as envisaged in the Municipal Systems Act, Act No  32 of 2000, section 74.</t>
  </si>
  <si>
    <t>Other (less material sources)</t>
  </si>
  <si>
    <t>bed3e37b-0341-4045-b08a-fc78214a6ee9</t>
  </si>
  <si>
    <t>Funds generated from the provision of refuse removal services to the community and levied in terms of the municipalities’ tariff policy as envisaged in the Municipal Systems Act, Act No 32 of 2000, section 74.</t>
  </si>
  <si>
    <t>Waste</t>
  </si>
  <si>
    <t>ac3573a5-1b7a-420e-b037-4a4388ff0ff7</t>
  </si>
  <si>
    <t>Funds generated from the provision of sanitation services to the community and levied in terms of the municipalities tariff policy as envisaged in the Municipal Systems Act, Act No 32 of 2000, section 74.</t>
  </si>
  <si>
    <t>Waste Water</t>
  </si>
  <si>
    <t>9257bcbd-f49b-4d57-8ec1-5792780d80fd</t>
  </si>
  <si>
    <t>Funds generated from the provision of water to the community and levied in terms of the municipalities tariff policy as envisaged in the Municipal Systems Act, Act No 32 of 2000, section 74.</t>
  </si>
  <si>
    <t>Water</t>
  </si>
  <si>
    <t>52a60eaf-aaaf-4b60-8200-0a88bb64e70f</t>
  </si>
  <si>
    <t xml:space="preserve">Funds generated from the collection of (new taxes) instituted in terms of the Municipal Fiscal Powers and Functions Act, No 12 of 2007.  Also included in this group of accounts is property rates levied in terms of the Local Government Municipal Property Rates Act, No 6 of 2004.  </t>
  </si>
  <si>
    <t>Taxes</t>
  </si>
  <si>
    <t>083ed333-f77f-43a9-95fb-b30134082561</t>
  </si>
  <si>
    <t>Urban Transport run by municipalities as commercial services.</t>
  </si>
  <si>
    <t>Property Rates</t>
  </si>
  <si>
    <t>8cdf9a1d-2fb1-42ef-a914-c080d1e08739</t>
  </si>
  <si>
    <t xml:space="preserve">Special Rating Areas as determined by the Local Government:  Municipal Property Rates Act, Section 22 Special Rating Areas.  </t>
  </si>
  <si>
    <t>Special Rating Areas</t>
  </si>
  <si>
    <t>9c3d13dd-0363-469e-92d2-71c8e86081d7</t>
  </si>
  <si>
    <t>Funds generated from property rates levied in terms of the Local Government: Municipal Property Rate Act 2004 excluding special rating areas as defined in this Act.</t>
  </si>
  <si>
    <t>Levies</t>
  </si>
  <si>
    <t>5692f970-c29c-4044-80d7-1bcdbdd34348</t>
  </si>
  <si>
    <t>Provide detail to SCOA Technical Committee for addition of accounts</t>
  </si>
  <si>
    <t>Funds generated from the collection of (new taxes) instituted in terms of the Municipal Fiscal Powers and Functions Act, No 12 of 2007.</t>
  </si>
  <si>
    <t>Other Taxes and Surcharges</t>
  </si>
  <si>
    <t>2ec7b519-44c8-4c8f-b675-c53b230e0d1e</t>
  </si>
  <si>
    <t>RSC Replacement Levy</t>
  </si>
  <si>
    <t>Fuel Levy</t>
  </si>
  <si>
    <t>f9efbeb7-ec9f-4489-8570-c2222fe5b0d6</t>
  </si>
  <si>
    <t>Commercial Services are separately identified as these services either need to meet "break-even points" or make a profit and should not be cross-subsidised by tariff services, equitable share, grants or contributions as Fresh Produce Markets, Abattoirs, etc.</t>
  </si>
  <si>
    <t>Commercial Services</t>
  </si>
  <si>
    <t>2a61a5ec-e1b6-40bd-9f02-2ef3c1d286ff</t>
  </si>
  <si>
    <t>Airports</t>
  </si>
  <si>
    <t>Unemployment Insurance</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</si>
  <si>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</si>
  <si>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</si>
  <si>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</si>
  <si>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</si>
  <si>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</si>
  <si>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</si>
  <si>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</si>
  <si>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</si>
  <si>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</si>
  <si>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</si>
  <si>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</si>
  <si>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</si>
  <si>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</si>
  <si>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</si>
  <si>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</si>
  <si>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</si>
  <si>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</si>
  <si>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</si>
  <si>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</si>
  <si>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</si>
  <si>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</si>
  <si>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</si>
  <si>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</si>
  <si>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</si>
  <si>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</si>
  <si>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</si>
  <si>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</si>
  <si>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</si>
  <si>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</si>
  <si>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</si>
  <si>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</si>
  <si>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</si>
  <si>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</si>
  <si>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</si>
  <si>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</si>
  <si>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</si>
  <si>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</si>
  <si>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</si>
  <si>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</si>
  <si>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</si>
  <si>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</si>
  <si>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</si>
  <si>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</si>
  <si>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</si>
  <si>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</si>
  <si>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</si>
  <si>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</si>
  <si>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Not to be used</t>
  </si>
  <si>
    <t>District Municipalities</t>
  </si>
  <si>
    <t>Eastern Cape</t>
  </si>
  <si>
    <t>Free State</t>
  </si>
  <si>
    <t>Gauteng</t>
  </si>
  <si>
    <t>Limpopo</t>
  </si>
  <si>
    <t>Mpumalanga</t>
  </si>
  <si>
    <t>Northern Cape</t>
  </si>
  <si>
    <t>Western Cape</t>
  </si>
  <si>
    <t>Sports and Recreation</t>
  </si>
  <si>
    <t>KwazuluNatal</t>
  </si>
  <si>
    <t xml:space="preserve">Water </t>
  </si>
  <si>
    <t>Fire Services</t>
  </si>
  <si>
    <t>Annuity Loans</t>
  </si>
  <si>
    <t>Bankers Acceptance Certificate</t>
  </si>
  <si>
    <t>Derivative Financial Liability</t>
  </si>
  <si>
    <t>Government Loans</t>
  </si>
  <si>
    <t xml:space="preserve">Local Registered Stock </t>
  </si>
  <si>
    <t>Marketable Bonds</t>
  </si>
  <si>
    <t>Non-marketable Bonds</t>
  </si>
  <si>
    <t>Securities</t>
  </si>
  <si>
    <t>Recording of transactions not specific to funding source (funds available for capital and operational spending)</t>
  </si>
  <si>
    <t>Non-funding Transactions</t>
  </si>
  <si>
    <t>ac97d0b1-d32f-4077-947c-f147177f7bfb</t>
  </si>
  <si>
    <t>Fund: Revenue - Taxes: Property Rates - Levies</t>
  </si>
  <si>
    <t>FD001003001002000000000000000000000000</t>
  </si>
  <si>
    <t>Fund: Revenue - General Revenue: Equitable Share - Administration</t>
  </si>
  <si>
    <t>Fund: Non-funding Transactions</t>
  </si>
  <si>
    <t>SEGMENT:  ITEM EXPENDITURE</t>
  </si>
  <si>
    <t>LINK TO FUNCTION</t>
  </si>
  <si>
    <t>O/s not updated to latest function information</t>
  </si>
  <si>
    <t>Community and Social Service</t>
  </si>
  <si>
    <t>Planning and Develoment</t>
  </si>
  <si>
    <t>Posting Level</t>
  </si>
  <si>
    <t>VAT Indicator</t>
  </si>
  <si>
    <t>Non-core</t>
  </si>
  <si>
    <t>O/s</t>
  </si>
  <si>
    <t>Budget Reporting Table (Schedule A)</t>
  </si>
  <si>
    <t>Budget Return Forms</t>
  </si>
  <si>
    <t>IYM (Schedule C)</t>
  </si>
  <si>
    <t>IYM - RETURN FORMS</t>
  </si>
  <si>
    <t>11</t>
  </si>
  <si>
    <t>12</t>
  </si>
  <si>
    <t>13</t>
  </si>
  <si>
    <t>Aged Care, Home Assistance and Transport Facilities</t>
  </si>
  <si>
    <t>Cemetaries, Funeral Parlours and Crematoriums</t>
  </si>
  <si>
    <t>Animal Care, Control and Diseases</t>
  </si>
  <si>
    <t>Electricity and Gas Distribution</t>
  </si>
  <si>
    <t>Street Lighting</t>
  </si>
  <si>
    <t>Electricity Generation</t>
  </si>
  <si>
    <t>Supply Chain Management</t>
  </si>
  <si>
    <t>Valuation Services</t>
  </si>
  <si>
    <t>Health Service</t>
  </si>
  <si>
    <t>Laboratory Servuce</t>
  </si>
  <si>
    <t>Markets:  Street Trading</t>
  </si>
  <si>
    <t>Town Planning, Building Regulations and Enforcement, City Engineer</t>
  </si>
  <si>
    <t>Urban and Rural Development</t>
  </si>
  <si>
    <t>Civil Defence (Municipal Commando's)</t>
  </si>
  <si>
    <t>Other:  Control of Public Nuisance</t>
  </si>
  <si>
    <t>Other:  Cleansing</t>
  </si>
  <si>
    <t>Other:  Disaster Management</t>
  </si>
  <si>
    <t>Other:  Fencing and Fences</t>
  </si>
  <si>
    <t>Other:  Licensing and Control of Animals</t>
  </si>
  <si>
    <t>Other:  Police Forces, Traffic and Street Parking Control</t>
  </si>
  <si>
    <t>Note 1</t>
  </si>
  <si>
    <t>Parking Garages</t>
  </si>
  <si>
    <t>Public Buses</t>
  </si>
  <si>
    <t>Other:  Taxi Ranks</t>
  </si>
  <si>
    <t>Provincial Roads and Traffic</t>
  </si>
  <si>
    <t>Road Traffic Regulation</t>
  </si>
  <si>
    <t>Vehicle Licensing and Testing</t>
  </si>
  <si>
    <t>Beaches and Jetties for Recreation</t>
  </si>
  <si>
    <t>Billboards and Amusement Facilities</t>
  </si>
  <si>
    <t>Camping Sites</t>
  </si>
  <si>
    <t>Lakes, Dams and Jetties for Recreation</t>
  </si>
  <si>
    <t>Sports, Grounds and Stadiums</t>
  </si>
  <si>
    <t>Casino's, Racing, Gambling and Wagering</t>
  </si>
  <si>
    <t>Provincial Recreation and Amenities</t>
  </si>
  <si>
    <t>Provincial Sport</t>
  </si>
  <si>
    <t>Treatment</t>
  </si>
  <si>
    <t>N/ate 1</t>
  </si>
  <si>
    <t>A1
Asset Management</t>
  </si>
  <si>
    <t>A2 &amp; A2A</t>
  </si>
  <si>
    <t>A4</t>
  </si>
  <si>
    <t>SA1</t>
  </si>
  <si>
    <t>SA1
Repairs and Maintenance</t>
  </si>
  <si>
    <t>SA21</t>
  </si>
  <si>
    <t>SA22</t>
  </si>
  <si>
    <t>SA23</t>
  </si>
  <si>
    <t>SA30</t>
  </si>
  <si>
    <t>SA34d</t>
  </si>
  <si>
    <t>OSB</t>
  </si>
  <si>
    <t>CFB</t>
  </si>
  <si>
    <t>C1</t>
  </si>
  <si>
    <t>C4</t>
  </si>
  <si>
    <t>C7</t>
  </si>
  <si>
    <t>C8</t>
  </si>
  <si>
    <t>SC9</t>
  </si>
  <si>
    <t>SC10</t>
  </si>
  <si>
    <t>OSA</t>
  </si>
  <si>
    <t>CFA</t>
  </si>
  <si>
    <t>Statement of Financial Performance</t>
  </si>
  <si>
    <t>Notes to the AFS</t>
  </si>
  <si>
    <t>IE</t>
  </si>
  <si>
    <t>Expenses are decreases in economic benefits or service potential during the reporting period in the form of outflows or consumption of assets or incurrence's of liabilities that result in decrease in net assets, other than those relating to distributions of owners.  [GRAP 1]</t>
  </si>
  <si>
    <t>Expenditure</t>
  </si>
  <si>
    <t>ba848e95-01c1-4448-bb00-ab4fe8c2371d</t>
  </si>
  <si>
    <t xml:space="preserve">The irrecoverable debts that are written off during the financial year as approved by the Council allocated according to the type of service provided to the customer.  </t>
  </si>
  <si>
    <t>Bad Debts Written Off</t>
  </si>
  <si>
    <t>1cf602dd-a304-41d5-ace0-b80c24672c74</t>
  </si>
  <si>
    <t>AdInBd</t>
  </si>
  <si>
    <t>d712ca2c-c377-4581-be33-e664dee676ce</t>
  </si>
  <si>
    <t>Consolidated Budget Summary:  Financial Performance:  Other Expenditure</t>
  </si>
  <si>
    <t>Consolidated Budgeted Financial Performance (Revenue and Expenditure by Standard Classification) - Expenditure - Standard</t>
  </si>
  <si>
    <t>Expenditure by Type:  Other Expenditure</t>
  </si>
  <si>
    <t>Expenditure by TypeOther Expenditure by Type - General Expenses</t>
  </si>
  <si>
    <t>[4400]  Other Expenditure</t>
  </si>
  <si>
    <t>e7209ab2-c8f1-4ffc-a3e7-354fd4e0deb5</t>
  </si>
  <si>
    <t>2585187d-88db-49e7-accc-be898d71a864</t>
  </si>
  <si>
    <t>3798ec99-6ecd-415d-a4bb-04e004bf67fe</t>
  </si>
  <si>
    <t>058f9069-6a4c-4b39-94f9-a2b252fa19cb</t>
  </si>
  <si>
    <t>28984767-f0fc-4e8d-9862-4b2c849517fe</t>
  </si>
  <si>
    <t>Bulk purchases of electricity from Eskom and waterboards, etc.</t>
  </si>
  <si>
    <t>Bulk Purchases</t>
  </si>
  <si>
    <t>e42eaaef-3a8b-4874-8b16-0f65841f8f97</t>
  </si>
  <si>
    <t>This account should record the cost of all electricity purchased for resale. [NERSA GG 625]</t>
  </si>
  <si>
    <t>c4e5c39f-45ae-4a5d-aba7-50bb8698bb37</t>
  </si>
  <si>
    <t>StdIn</t>
  </si>
  <si>
    <t>This account should record the cost of all electricity purchased for resale from Escom.</t>
  </si>
  <si>
    <t>ESCOM</t>
  </si>
  <si>
    <t>7967cbfc-b463-4e0a-a8c2-221403f69a9b</t>
  </si>
  <si>
    <t>Consolidated Budget Summary:  Financial Performance:  Materials and Bulk Purchases</t>
  </si>
  <si>
    <t xml:space="preserve">Expenditure by Type:  Bulk Purchases </t>
  </si>
  <si>
    <t>Expenditure by TypeBulk Purchases - Electricity Bulk Purchases</t>
  </si>
  <si>
    <t>[4100]  Bulk Purchases</t>
  </si>
  <si>
    <t>Power generators that are not affiliated with a vertically integrated utility.  The candidates are earmarked to contribute 14216MW to South Africa’s total installed capacity, as part of the Department of Energy’s renewable energy bidding programme. HE National Energy Regulator of South Africa (Nersa) has approved the licensing of 28 independent power producers as preferred bidders for the first phase of the government’s renewable energy programme.  The programme aims to produce 3725MW of electricity from wind, solar concentration, photovoltaic, small hydro-gas, biogas, biomass and landfill gas by 2016.  The programme is a change for SA, which gets less than 2% of its energy from renewable resources and has only one substantial electricity provider, state utility Eskom. SA relies on coal, a non-renewable resource, for more than 90% of its energy requirements.</t>
  </si>
  <si>
    <t xml:space="preserve">Independent Power Producers </t>
  </si>
  <si>
    <t>260c2a14-5db7-43e1-a05e-d813d8d38bc6</t>
  </si>
  <si>
    <t>This account is to record purchase of electricity from "green electricity" sources.</t>
  </si>
  <si>
    <t>Green Electricity</t>
  </si>
  <si>
    <t>001e7873-180d-4b9a-a62c-7c69a0f84aca</t>
  </si>
  <si>
    <t>The cost i.r.o the bulk purchases of electricity from independent providers.</t>
  </si>
  <si>
    <t>Green Charges</t>
  </si>
  <si>
    <t>95ff8df0-a9c3-439b-a116-ab9a8c3fd5d0</t>
  </si>
  <si>
    <t>Certification and rights for the purchase of electricity from independent provides for resale.</t>
  </si>
  <si>
    <t>Green Rights and Certificates</t>
  </si>
  <si>
    <t>5bcf5275-a3be-4cf8-aae6-4461487cde1c</t>
  </si>
  <si>
    <t xml:space="preserve">Cogeneration (also combined heat and power, CHP) is the use of a heat engine or a power station to simultaneously generate both electricity and useful heat.  Renewable energy is energy that comes from natural resources such as sunlight, wind, rain, tides, waves and geothermal heat. </t>
  </si>
  <si>
    <t>Renewable, Cogen, etc</t>
  </si>
  <si>
    <t>004e6060-4dae-41b9-be91-441d9d2d5026</t>
  </si>
  <si>
    <t>Production of electricity for own use with a captive power plant installed usually on one's own premises. It may be owned by the consumer, or by a third-party under a power-supply contract.</t>
  </si>
  <si>
    <t>Self Generation</t>
  </si>
  <si>
    <t>dbca0d94-09c2-4840-af44-9dcc169bf894</t>
  </si>
  <si>
    <t>The cost of raw water purchases from the Department of Water Affairs/Water Boards.</t>
  </si>
  <si>
    <t>9d75b4f7-c576-4ca7-bce2-b51c616184a5</t>
  </si>
  <si>
    <t>0af6a506-a44b-4f83-a65b-03d7fd508c89</t>
  </si>
  <si>
    <t>Outsourced Services</t>
  </si>
  <si>
    <t>3cdfbe87-dfe9-4811-8183-f5926f8f0301</t>
  </si>
  <si>
    <t>Administrative and Support Staff</t>
  </si>
  <si>
    <t>1a5246fc-17da-4fab-af6f-0b0126e87b6f</t>
  </si>
  <si>
    <t>Expenditure by Type:  Contracted Services</t>
  </si>
  <si>
    <t>Expenditure by TypeContracted Services</t>
  </si>
  <si>
    <t>Repairs and Maintenance:  Contracted Services</t>
  </si>
  <si>
    <t>[4200]  Contracted Services</t>
  </si>
  <si>
    <t>Alien Vegetation Control</t>
  </si>
  <si>
    <t>56aa9681-2cf5-4465-aa2c-b66d74fe85d1</t>
  </si>
  <si>
    <t>Animal Care</t>
  </si>
  <si>
    <t>62f8f78e-7cf5-436e-895b-16225f52a90b</t>
  </si>
  <si>
    <t>Burial Services</t>
  </si>
  <si>
    <t>38833fb0-e379-460c-9d95-a13f4df76188</t>
  </si>
  <si>
    <t>Business and Advisory</t>
  </si>
  <si>
    <t>527f684e-b4f5-4bb0-8787-4855d2578c96</t>
  </si>
  <si>
    <t>Accounting and Auditing</t>
  </si>
  <si>
    <t>45005ecd-35eb-4640-8fcb-ff1d2d18111c</t>
  </si>
  <si>
    <t>Business and Financial Management</t>
  </si>
  <si>
    <t>d7dc8f7d-6cf3-45e7-b52b-cd3e015711c3</t>
  </si>
  <si>
    <t xml:space="preserve">Commissions and Committees </t>
  </si>
  <si>
    <t>21622fa0-51e7-4365-aab2-27b20bd5cb9e</t>
  </si>
  <si>
    <t>Communications</t>
  </si>
  <si>
    <t>d4d419be-0cdd-45f4-a9c1-b67c5ff8c4ce</t>
  </si>
  <si>
    <t>c4b8f662-8269-4577-a132-6eace20bcb68</t>
  </si>
  <si>
    <t>Occupational Health and Safety</t>
  </si>
  <si>
    <t>125974fc-9b68-464d-a502-7e2045b1263f</t>
  </si>
  <si>
    <t>Organisational</t>
  </si>
  <si>
    <t>ca5ad58f-8240-4e8a-9ef1-809b9bd32f97</t>
  </si>
  <si>
    <t>Project Management</t>
  </si>
  <si>
    <t>f30348a9-bbdf-4465-86b2-fc02aa0f40cc</t>
  </si>
  <si>
    <t>Research and Advisory</t>
  </si>
  <si>
    <t>bf617571-4b9e-47a9-a952-8ed0bbb89f5a</t>
  </si>
  <si>
    <t>Qualification Verification</t>
  </si>
  <si>
    <t>690dd89f-33ae-4b1b-8f0b-f801998489e4</t>
  </si>
  <si>
    <t xml:space="preserve">Quality Control </t>
  </si>
  <si>
    <t>82b85371-ca5c-4db5-b65b-63fc64ab04fa</t>
  </si>
  <si>
    <t>Valuer</t>
  </si>
  <si>
    <t>184c574e-db44-4299-ad33-fb2c0273744e</t>
  </si>
  <si>
    <t>Catering Services</t>
  </si>
  <si>
    <t>ddde6a75-7115-45cb-bbb7-14b8a3c46fe3</t>
  </si>
  <si>
    <t>Call Centre</t>
  </si>
  <si>
    <t>c29db569-50d4-495b-bcdf-a9f4b4815c8a</t>
  </si>
  <si>
    <t>Cleaning Services</t>
  </si>
  <si>
    <t>ea79a1d4-dd40-4b4d-afe9-8fce5029c5bd</t>
  </si>
  <si>
    <t>Clearing and Grass Cutting Services</t>
  </si>
  <si>
    <t>f0c67060-a0dd-437d-b166-b769d95dab65</t>
  </si>
  <si>
    <t>81899028-a23c-41fa-8e65-307c58989311</t>
  </si>
  <si>
    <t>Hygiene Services</t>
  </si>
  <si>
    <t>28371137-b4a9-4ca3-97a6-2014ad3029ff</t>
  </si>
  <si>
    <t>Internal Auditors</t>
  </si>
  <si>
    <t>fb1c151f-62d9-4eb7-b623-3757e02f5dde</t>
  </si>
  <si>
    <t>Illegal Dumping</t>
  </si>
  <si>
    <t>4bfab08d-c918-4840-879e-99ffd2283433</t>
  </si>
  <si>
    <t>Litter Picking and Street Cleaning</t>
  </si>
  <si>
    <t>ad9c9f71-c09b-4dc4-b547-fa6e283c4339</t>
  </si>
  <si>
    <t>Medical Waste Removal</t>
  </si>
  <si>
    <t>c3951b12-4b75-4ecb-9b4f-96c9d0350950</t>
  </si>
  <si>
    <t>Meter Management</t>
  </si>
  <si>
    <t>ba3caad4-9502-4f28-bf66-874447f92ab1</t>
  </si>
  <si>
    <t>Medical Services [Medical Health Services &amp; Support]</t>
  </si>
  <si>
    <t>0dea8f15-fb0f-4a1e-8123-c8aff3d0319c</t>
  </si>
  <si>
    <t>Mini Dumping Sites</t>
  </si>
  <si>
    <t>23e521a7-b030-4cf8-9902-32ac85210ee0</t>
  </si>
  <si>
    <t>Organic and Building Refuse Removal</t>
  </si>
  <si>
    <t>2fe34746-03dd-4275-86ca-4fca6640489a</t>
  </si>
  <si>
    <t>Personnel and Labour</t>
  </si>
  <si>
    <t>0313a787-adc3-42e4-b1d0-de419291ebef</t>
  </si>
  <si>
    <t>Post Mortem</t>
  </si>
  <si>
    <t>f341f8da-fd12-4e72-85e7-cf7d745ca448</t>
  </si>
  <si>
    <t>Professional Staff</t>
  </si>
  <si>
    <t>bfbb491f-f22b-4057-943b-03e93da0f28a</t>
  </si>
  <si>
    <t>Connection/Dis-connection</t>
  </si>
  <si>
    <t>04e40a53-56f5-4e3b-a7d0-3396d9050fc9</t>
  </si>
  <si>
    <t>8b1c3870-93ea-4612-a244-b0ee65bf2350</t>
  </si>
  <si>
    <t>Restricted Water Flow</t>
  </si>
  <si>
    <t>784ac120-b557-42f4-9753-b80bc5c125c0</t>
  </si>
  <si>
    <t>61ef5ebb-374d-4d26-84d6-bfecce444673</t>
  </si>
  <si>
    <t>Refuse Removal</t>
  </si>
  <si>
    <t>f49ae09e-9f52-4cf6-8973-f932a7e4319c</t>
  </si>
  <si>
    <t>Removal of Structures and Illegal Signs</t>
  </si>
  <si>
    <t>cf058bdb-7525-475c-afb7-723d7aebce30</t>
  </si>
  <si>
    <t>Researcher</t>
  </si>
  <si>
    <t>92d9edb3-9bfa-4174-b79a-8f16c663485f</t>
  </si>
  <si>
    <t>a8fa065e-1a74-43c7-b5f4-1a46f1d6199d</t>
  </si>
  <si>
    <t>Sewerage Services</t>
  </si>
  <si>
    <t>996ee29d-2d98-4925-b255-2fdcf918f375</t>
  </si>
  <si>
    <t>Swimming Supervision</t>
  </si>
  <si>
    <t>101ccf89-efaf-4194-bb4b-50af3bde1702</t>
  </si>
  <si>
    <t>Translators, Scribes and Editors</t>
  </si>
  <si>
    <t>fb0b297f-ed55-4f0f-8ab9-d14ff16b6fe0</t>
  </si>
  <si>
    <t>ZeroIn</t>
  </si>
  <si>
    <t>Traffic Fines Management</t>
  </si>
  <si>
    <t>110c2de1-e47f-4faf-9924-9a2098cd8570</t>
  </si>
  <si>
    <t>Veterinary Services</t>
  </si>
  <si>
    <t>8295fac9-a9e2-4a6a-8ba4-70b2c428a14c</t>
  </si>
  <si>
    <t>Transport Services</t>
  </si>
  <si>
    <t>9c006fcb-be92-4d6c-8e44-2f8eb85fb42a</t>
  </si>
  <si>
    <t>Drivers Licence Cards</t>
  </si>
  <si>
    <t>29fa3957-4543-4ca0-a822-f7ecf02d3332</t>
  </si>
  <si>
    <t>Electrical</t>
  </si>
  <si>
    <t>44ebfcb1-1fdb-41e0-be79-0676c79f85b2</t>
  </si>
  <si>
    <t>Consultants and Professional Services</t>
  </si>
  <si>
    <t>2d4729e0-3e7c-4b5c-b70b-fdf79fcb8f54</t>
  </si>
  <si>
    <t>56bc2bb3-1344-48bd-afbe-8ce7ceec92ce</t>
  </si>
  <si>
    <t>55a14ace-f36e-49f5-8d66-85009a542e6d</t>
  </si>
  <si>
    <t>Expenditure by TypeConsultant Fees</t>
  </si>
  <si>
    <t>Air Pollution</t>
  </si>
  <si>
    <t>cb7b79c1-3136-4f0d-b0b6-cc425e7e4c97</t>
  </si>
  <si>
    <t>Audit Committee</t>
  </si>
  <si>
    <t>005988d5-a596-4015-a39d-16549d059c04</t>
  </si>
  <si>
    <t>Board Member</t>
  </si>
  <si>
    <t>09698270-d0aa-411e-b2f8-38e1e732821b</t>
  </si>
  <si>
    <t>053b1b7d-a69d-412c-bd7d-9688a9cf1a23</t>
  </si>
  <si>
    <t>3ce63afb-b71a-43ea-8fc9-41c4d1109fa8</t>
  </si>
  <si>
    <t>7fecb2f8-1476-4338-a713-342157914160</t>
  </si>
  <si>
    <t>55553fce-9001-4f46-be5b-f8dd4763875c</t>
  </si>
  <si>
    <t>Medical Examinations</t>
  </si>
  <si>
    <t>0e96099d-1c0f-49a4-860c-e26ae7cf0fbd</t>
  </si>
  <si>
    <t>b2e47c37-7f1d-4b8a-9fcf-3d9701797554</t>
  </si>
  <si>
    <t>eaf6f09b-cc2a-47cd-bfc2-387af8b7ce7b</t>
  </si>
  <si>
    <t>e561dfb8-c3fc-4501-af31-702093ea5fed</t>
  </si>
  <si>
    <t>42fbd460-61e7-4f23-bb7d-3d6510778782</t>
  </si>
  <si>
    <t>7f6930ac-3826-454f-82c2-21ba6b5a4106</t>
  </si>
  <si>
    <t>640bd946-670d-4777-ac59-916123e63afc</t>
  </si>
  <si>
    <t>Valuer and Assessors</t>
  </si>
  <si>
    <t>3fd16a88-bf73-45d1-8108-d911b1c1c05e</t>
  </si>
  <si>
    <t>Foresic Investigators</t>
  </si>
  <si>
    <t>47ae8613-905c-4328-9398-a97b1337b03a</t>
  </si>
  <si>
    <t>Infrastructure and Planning</t>
  </si>
  <si>
    <t>63123b31-b4c8-4d4d-907c-cec79b0d74f2</t>
  </si>
  <si>
    <t>Architectural</t>
  </si>
  <si>
    <t>d24a31d7-cf91-45a2-84b3-03c388780e16</t>
  </si>
  <si>
    <t>Agriculture</t>
  </si>
  <si>
    <t>9b45c214-2d58-496c-b804-276e5b173d11</t>
  </si>
  <si>
    <t>Ecological</t>
  </si>
  <si>
    <t>cf8f1914-603f-4094-87fb-3e673857c60f</t>
  </si>
  <si>
    <t>Engineering</t>
  </si>
  <si>
    <t>a36959b3-c1e8-4eda-b27b-129ff4495808</t>
  </si>
  <si>
    <t>Aeronautical</t>
  </si>
  <si>
    <t>5f2bc878-5531-4f16-a560-96a8eeacb671</t>
  </si>
  <si>
    <t>edc63435-b95c-463f-86b3-6906866547cb</t>
  </si>
  <si>
    <t>Chemical</t>
  </si>
  <si>
    <t>07da716a-44ad-4b2f-9f9c-312f87b48fac</t>
  </si>
  <si>
    <t>Civil</t>
  </si>
  <si>
    <t>37e0208c-d1b9-4698-a72c-ed162ae7e1af</t>
  </si>
  <si>
    <t>164f55e6-6922-4dc6-9702-990c2723882b</t>
  </si>
  <si>
    <t>Industrial</t>
  </si>
  <si>
    <t>6d56cf35-015a-4122-8aeb-ae7730b02793</t>
  </si>
  <si>
    <t>Mechanical</t>
  </si>
  <si>
    <t>0e885d66-e2d0-4457-b09b-76e52cf057d3</t>
  </si>
  <si>
    <t>Metallurgical</t>
  </si>
  <si>
    <t>0dfa5603-1a67-4e6e-8fb4-43e8dc13ad53</t>
  </si>
  <si>
    <t>Mining</t>
  </si>
  <si>
    <t>caf95646-ff66-4126-a920-476f06239d76</t>
  </si>
  <si>
    <t>Structural</t>
  </si>
  <si>
    <t>6d94becc-285e-484d-917e-ee8a7868d3a3</t>
  </si>
  <si>
    <t>Geodetic, Control and Surveys</t>
  </si>
  <si>
    <t>a35089a9-851c-4310-bf9b-d9faf8eb4ad1</t>
  </si>
  <si>
    <t>Geoinformatic Services</t>
  </si>
  <si>
    <t>c1a60cfc-8401-4268-8be6-ac37614b072f</t>
  </si>
  <si>
    <t>Geologist</t>
  </si>
  <si>
    <t>50622b56-8d45-4866-90dc-7f2489b0cdce</t>
  </si>
  <si>
    <t>Land and Quantity Surveyors</t>
  </si>
  <si>
    <t>09b6072e-1e45-4a17-8eb5-21029fba5463</t>
  </si>
  <si>
    <t>Landscape Designer</t>
  </si>
  <si>
    <t>838def14-96a3-4ad8-99fb-be32e713f24d</t>
  </si>
  <si>
    <t>Town Planner</t>
  </si>
  <si>
    <t>67965d9f-743a-4639-b97f-e12f04807501</t>
  </si>
  <si>
    <t>7d1e7137-120a-41e3-9e76-7c810b5299dd</t>
  </si>
  <si>
    <t>25ab776b-366d-402f-b073-045a42d7f3bd</t>
  </si>
  <si>
    <t xml:space="preserve">Medical </t>
  </si>
  <si>
    <t>f4705e60-a52c-484a-95ce-c509934f004e</t>
  </si>
  <si>
    <t>62464724-5960-4afd-9560-42c5c2d5958e</t>
  </si>
  <si>
    <t>0b091c05-a1da-4c3f-904d-0064a1e13c93</t>
  </si>
  <si>
    <t>Legal Cost</t>
  </si>
  <si>
    <t>4d370419-e9c6-4382-b14f-54d7f3fc869f</t>
  </si>
  <si>
    <t>Legal Advice and Litigation</t>
  </si>
  <si>
    <t>70565d91-66a3-4c39-876c-9f06b3276529</t>
  </si>
  <si>
    <t>Issue of Summons</t>
  </si>
  <si>
    <t>2d5f738a-de5c-4557-ab2b-b3bab2b4d620</t>
  </si>
  <si>
    <t xml:space="preserve">Collection </t>
  </si>
  <si>
    <t>15cc1208-bf34-46f1-abb4-50b410684a30</t>
  </si>
  <si>
    <t>Contractors</t>
  </si>
  <si>
    <t>bdc7fcba-90b2-4ce9-b3b6-31a5298f67b6</t>
  </si>
  <si>
    <t>Aerial Photography</t>
  </si>
  <si>
    <t>160fc642-2fb7-455a-8500-cfd9f8b189c4</t>
  </si>
  <si>
    <t>Aerial Surveillance</t>
  </si>
  <si>
    <t>9a781e38-006f-475b-a92a-3c6aa8c893d6</t>
  </si>
  <si>
    <t>Artists and Performers</t>
  </si>
  <si>
    <t>e743692c-0b64-4d6b-9d31-278a390cb45e</t>
  </si>
  <si>
    <t>Auctioneers</t>
  </si>
  <si>
    <t>923bed4f-8f6d-4ec4-9f97-7bc32819f57f</t>
  </si>
  <si>
    <t>Audio-visual Services</t>
  </si>
  <si>
    <t>517aa31c-7e17-48e1-bf86-49c5a9d42e6d</t>
  </si>
  <si>
    <t>Bore Waterhole Drilling</t>
  </si>
  <si>
    <t>8a29c899-a682-46a8-a1a9-739205de422c</t>
  </si>
  <si>
    <t>Bottling and Packaging</t>
  </si>
  <si>
    <t>9d310e21-bd15-47f7-8ba3-3a501e35ce0a</t>
  </si>
  <si>
    <t xml:space="preserve">Building </t>
  </si>
  <si>
    <t>e61a4c2c-d41e-4080-b140-0c37e3aa717e</t>
  </si>
  <si>
    <t>Chipping</t>
  </si>
  <si>
    <t>aff8bd96-3c03-46fa-bede-487b3afb2d1d</t>
  </si>
  <si>
    <t>9a1247e5-6d44-4b68-a4f2-1e0d00a55d87</t>
  </si>
  <si>
    <t>Distribution of Electricity by Others</t>
  </si>
  <si>
    <t>750de53a-435f-4328-a03f-2d31c19f0908</t>
  </si>
  <si>
    <t>Network Charges</t>
  </si>
  <si>
    <t>e0666172-787b-4551-a45a-83cbb7f606a6</t>
  </si>
  <si>
    <t>Ancillary Charges</t>
  </si>
  <si>
    <t>5303272b-4c06-4e9f-bc6c-4501baa47e6d</t>
  </si>
  <si>
    <t>Reliability Charges</t>
  </si>
  <si>
    <t>ccab0a2c-c30a-4b6d-a5c6-2a40bc7dd8f9</t>
  </si>
  <si>
    <t>9b618ec9-2832-4e1e-8aa9-0afd8f085c2b</t>
  </si>
  <si>
    <t>Employee Wellness</t>
  </si>
  <si>
    <t>a80ba101-834e-430a-8921-413dfa75f3bd</t>
  </si>
  <si>
    <t>Event Promoters</t>
  </si>
  <si>
    <t>d8a5ad89-3f16-41dc-a243-e7ab0b94f1fe</t>
  </si>
  <si>
    <t>First Aid</t>
  </si>
  <si>
    <t>eda51ffc-4836-4611-a5ac-188210d26222</t>
  </si>
  <si>
    <t>Fire Protection</t>
  </si>
  <si>
    <t>82e41dac-099e-4899-9a82-71e55e76bb77</t>
  </si>
  <si>
    <t>51550f6e-f5a8-4bf4-ba19-a1bfbc9a55bd</t>
  </si>
  <si>
    <t>Gardening Services</t>
  </si>
  <si>
    <t>034d30e9-bba7-41ee-afec-cacd210d729f</t>
  </si>
  <si>
    <t>Gas</t>
  </si>
  <si>
    <t>64e8df8f-323e-4aab-b647-4ed709ca59ac</t>
  </si>
  <si>
    <t>Graphic Designers</t>
  </si>
  <si>
    <t>05fe49ab-183b-4f9e-aaf3-63ad5be12beb</t>
  </si>
  <si>
    <t>Grading of Sport Fields</t>
  </si>
  <si>
    <t>1e596d77-1a4a-4b98-96c6-7aff594b35dc</t>
  </si>
  <si>
    <t>Haulage</t>
  </si>
  <si>
    <t>ed557dd9-05be-42ec-9aee-6c23c85f880b</t>
  </si>
  <si>
    <t>Interior Decorator</t>
  </si>
  <si>
    <t>df2c8ec8-3a1e-44c7-baa1-c9e96296e489</t>
  </si>
  <si>
    <t>Inspection Fees</t>
  </si>
  <si>
    <t>35020510-364c-4e33-b08e-e836f8266ad4</t>
  </si>
  <si>
    <t>Maintenance of Buildings and Facilities</t>
  </si>
  <si>
    <t>164e4e65-7b56-4201-bd41-620fbdc099ea</t>
  </si>
  <si>
    <t>Maintenance of Equipment</t>
  </si>
  <si>
    <t>2032e879-efa1-470a-8d86-cce9f493c275</t>
  </si>
  <si>
    <t>Maintenance of Unspecified Assets</t>
  </si>
  <si>
    <t>8af603f4-1efc-471f-8efb-a4081255c8ee</t>
  </si>
  <si>
    <t>Management of Informal Settlements</t>
  </si>
  <si>
    <t>cb278477-870d-48a1-8757-0bef21b3294f</t>
  </si>
  <si>
    <t>Medical Services</t>
  </si>
  <si>
    <t>d78df303-bd40-43d6-b2e3-3e62f44d29c5</t>
  </si>
  <si>
    <t>Mint of Decorations</t>
  </si>
  <si>
    <t>3965110c-f795-4517-b9cf-2faf16118519</t>
  </si>
  <si>
    <t>Pest Control and Fumigation</t>
  </si>
  <si>
    <t>ba020fff-0077-42a4-9d04-0f993f0d2391</t>
  </si>
  <si>
    <t>Photographer</t>
  </si>
  <si>
    <t>3d48a62f-59ea-430a-8f22-66fd8183ef20</t>
  </si>
  <si>
    <t>Plants, Flowers and Other Decorations</t>
  </si>
  <si>
    <t>80fc38df-25bb-4d31-a9eb-502493ab8909</t>
  </si>
  <si>
    <t>Prepaid Electricity Vendors</t>
  </si>
  <si>
    <t>253a56b8-0242-4951-b414-6a6aacaafc84</t>
  </si>
  <si>
    <t>Preservation/Restoration/Dismantling/Cleaning Services</t>
  </si>
  <si>
    <t>799102e1-fd9b-4fc5-b338-6ec519646972</t>
  </si>
  <si>
    <t>Relief Drivers</t>
  </si>
  <si>
    <t>48ee2ca9-98fd-4ce5-9e3a-d1458563c921</t>
  </si>
  <si>
    <t>Tracing Agents and Debt Collectors</t>
  </si>
  <si>
    <t>c80cd1ef-8db7-42ce-a2ee-6e0d0bf5889e</t>
  </si>
  <si>
    <t>Traffic and Street Lights</t>
  </si>
  <si>
    <t>f8889f94-bcba-43eb-9233-c4b1472d52d4</t>
  </si>
  <si>
    <t>Transmission of Electricity by Other</t>
  </si>
  <si>
    <t>de1b50ca-c308-4197-92a7-a939db3f8f06</t>
  </si>
  <si>
    <t>98a8a82d-6e7f-45c6-869a-2731b3809f8d</t>
  </si>
  <si>
    <t>abd0271f-9bd4-43f1-99ee-ad107974cd25</t>
  </si>
  <si>
    <t>11ca3e4d-e0f1-436b-a5f6-50f142ea66ca</t>
  </si>
  <si>
    <t xml:space="preserve">Transportation </t>
  </si>
  <si>
    <t>c6511b92-cd40-40b9-8de0-b4a72bc781b7</t>
  </si>
  <si>
    <t>Safeguard and Security</t>
  </si>
  <si>
    <t>de9786e8-f4f5-49e2-b23d-43a788af4ffb</t>
  </si>
  <si>
    <t>2b5551b7-7c58-4397-ac29-7efa60d7c0fb</t>
  </si>
  <si>
    <t>f013b706-b724-455c-9f36-b5135eb56a49</t>
  </si>
  <si>
    <t>Stage and Sound Crew</t>
  </si>
  <si>
    <t>f42e08ca-1ad7-4cfe-8840-3e85755b0e72</t>
  </si>
  <si>
    <t>Prepaid Water Vendors</t>
  </si>
  <si>
    <t>7c3ca077-4d38-4b78-98ed-ebc816b468c7</t>
  </si>
  <si>
    <t>Exibit Installators</t>
  </si>
  <si>
    <t>a04c56de-0ace-4e89-be5b-1fee4ab6a6c2</t>
  </si>
  <si>
    <t>Shark Nets</t>
  </si>
  <si>
    <t>1830e484-5ef9-4d48-b82f-aeac1304ddf3</t>
  </si>
  <si>
    <t>Stream Cleaning and Ditching</t>
  </si>
  <si>
    <t>eba8fc21-782d-413a-b33c-7847fe791558</t>
  </si>
  <si>
    <t>Removal of Hazadous Waste</t>
  </si>
  <si>
    <t>1bce2fd6-34e8-4137-96d9-44f78b027850</t>
  </si>
  <si>
    <t>32845092-1e2c-40de-9253-0dc8cfd146f6</t>
  </si>
  <si>
    <t>Air Traffic and Navigation</t>
  </si>
  <si>
    <t>f3dfaeef-7710-410b-810e-f6ff636b4985</t>
  </si>
  <si>
    <t xml:space="preserve">Depreciation and Amortisation </t>
  </si>
  <si>
    <t>826f4ab3-8f42-4d1d-b2f1-1051f96bbdfe</t>
  </si>
  <si>
    <t>Amortisation</t>
  </si>
  <si>
    <t>76854408-89c8-4b48-9783-3d1a5ce2396d</t>
  </si>
  <si>
    <t>Intangible Assets</t>
  </si>
  <si>
    <t>16cd3e5e-de8c-4217-8d60-7da1b5639d47</t>
  </si>
  <si>
    <t>Consolidated Budget Summary:  Financial Performance:  Depreciation and Asset Impairment</t>
  </si>
  <si>
    <t>Consolidated Budget Summary:  Asset Management - Depreciation  &amp; Impairment</t>
  </si>
  <si>
    <t>Expenditure by Type:  Depreciation &amp; Asset Impairment</t>
  </si>
  <si>
    <t>Consolidated Depreciation by Asset Class:  Intangibles</t>
  </si>
  <si>
    <t>[3700]  Depreciation and Asset Impairment</t>
  </si>
  <si>
    <t>b3c28110-341b-49db-b54b-29f095146b96</t>
  </si>
  <si>
    <t>Biological Assets</t>
  </si>
  <si>
    <t>fd261a44-b633-4d31-9219-6d1a9c544c51</t>
  </si>
  <si>
    <t>Consolidated Depreciation by Asset Class:  Biological Assets</t>
  </si>
  <si>
    <t>Buildings</t>
  </si>
  <si>
    <t>f6104c90-c8a6-4434-ad06-dba3375f8279</t>
  </si>
  <si>
    <t>All or excl NERSA</t>
  </si>
  <si>
    <t>ef86d439-4ea2-4e9b-b8d3-fab1917eb8a1</t>
  </si>
  <si>
    <t>Consolidated Depreciation by Asset Class:  Other Assets:  Other Buildings/Civic Land and Buildings</t>
  </si>
  <si>
    <t>NERSA</t>
  </si>
  <si>
    <t>4167abb5-5c4a-4d15-a91e-ed56a2587d11</t>
  </si>
  <si>
    <t xml:space="preserve">Distribution  </t>
  </si>
  <si>
    <t>fc8d21a7-a0ae-4087-9c82-fc08a9971d76</t>
  </si>
  <si>
    <t xml:space="preserve">General Plant </t>
  </si>
  <si>
    <t>0fd810ad-0f1f-42c7-8c55-f4071f5a94e1</t>
  </si>
  <si>
    <t>Computer Equipment</t>
  </si>
  <si>
    <t>5bc4af14-5dea-4fd0-96ec-3bf5c7b882c0</t>
  </si>
  <si>
    <t>ebad9342-e75b-489b-a620-1c929c06bf36</t>
  </si>
  <si>
    <t>Consolidated Depreciation by Asset Class:  Other Assets:  Computer Equipment</t>
  </si>
  <si>
    <t>916995fa-69eb-4738-be56-295952543065</t>
  </si>
  <si>
    <t>Furniture and Office Equipment</t>
  </si>
  <si>
    <t>cb5cae3e-4698-47cf-99d4-5bc609c98f2a</t>
  </si>
  <si>
    <t>All excl NERSA</t>
  </si>
  <si>
    <t>3fe94904-692f-41d4-8c2d-6e22117938f5</t>
  </si>
  <si>
    <t>Consolidated Depreciation by Asset Class:  Other Assets:  Furniture and Office Equipment</t>
  </si>
  <si>
    <t>36bbc59f-102f-426c-9e09-8d9116dee45d</t>
  </si>
  <si>
    <t>Infrastructure Airports</t>
  </si>
  <si>
    <t>c480d5f0-0da8-4c73-9c1c-48ba187c4a48</t>
  </si>
  <si>
    <t>Consolidated Depreciation by Asset Class:  Infrastructure:  Infrastructure Other - Other</t>
  </si>
  <si>
    <t>Infrastructure Electricity</t>
  </si>
  <si>
    <t>71096c94-c3b8-4ab8-abe6-3d91616f8141</t>
  </si>
  <si>
    <t>6cd2778b-2b6f-496e-944f-1640934a3dd4</t>
  </si>
  <si>
    <t>Consolidated Depreciation by Asset Class:  Infrastructure:  Infrastructure Electricity - Transmission &amp; Reticulation</t>
  </si>
  <si>
    <t>e1a271ff-db7b-4fe3-8a77-ff231aec8c47</t>
  </si>
  <si>
    <t xml:space="preserve">Transformer Station Equipment - Normally Primary above 132 kv  </t>
  </si>
  <si>
    <t>70cfd648-4a20-4a90-afc8-6fbc535397d0</t>
  </si>
  <si>
    <t>Transformer Station Equipment - Normally Primary below 132 kv</t>
  </si>
  <si>
    <t>03e45cdf-9d18-413c-b5a8-bf5610b0555a</t>
  </si>
  <si>
    <t>System Communication and Control</t>
  </si>
  <si>
    <t>b280c187-496d-4ee4-a10b-6b112a91b690</t>
  </si>
  <si>
    <t>Storage Battery Equipment</t>
  </si>
  <si>
    <t>f95aebcf-1c79-4299-9f31-e30164e0a1e1</t>
  </si>
  <si>
    <t>Poles, Towers and Fixtures</t>
  </si>
  <si>
    <t>5f1688da-d82b-4b58-97d5-8eb6b1722083</t>
  </si>
  <si>
    <t>Overhead Conductors and Devices</t>
  </si>
  <si>
    <t>e76a1ad5-68f0-4b49-8f50-7c39c9ed4893</t>
  </si>
  <si>
    <t>Underground Conduit</t>
  </si>
  <si>
    <t>1e4e2de2-12db-493f-80ce-8544341a3b6b</t>
  </si>
  <si>
    <t>Underground Conductor Devices</t>
  </si>
  <si>
    <t>8e6d3e48-a42e-4b78-809a-2e0c0743e3e4</t>
  </si>
  <si>
    <t>Conventional Meters</t>
  </si>
  <si>
    <t>8a61fb98-7f5c-4efe-8b60-cf87a33e3c57</t>
  </si>
  <si>
    <t>Automated/Prepaid Meters</t>
  </si>
  <si>
    <t>e74c63b7-e7bf-432b-a990-8f013eb660d8</t>
  </si>
  <si>
    <t>Other Installations on Customers Premises</t>
  </si>
  <si>
    <t>c0e9671a-aa02-4583-a950-27708af4ea79</t>
  </si>
  <si>
    <t>Leased Property on Customer Premises</t>
  </si>
  <si>
    <t>32e10155-8d18-4751-8b71-3b3030980c5d</t>
  </si>
  <si>
    <t>07728588-cb63-4da1-af73-32505dd677d0</t>
  </si>
  <si>
    <t>Consolidated Depreciation by Asset Class:  Infrastructure:  Infrastructure Electricity - Street Light</t>
  </si>
  <si>
    <t xml:space="preserve">Plant Leased to Others </t>
  </si>
  <si>
    <t>f3b11f6f-8e5f-413b-82f7-b527224d6a94</t>
  </si>
  <si>
    <t>Electric Plant held for Future Use</t>
  </si>
  <si>
    <t>e37e6305-cbc4-43c8-82a6-c67a8af289f4</t>
  </si>
  <si>
    <t>Infrastructure Roads, Pavements, Bridges and Storm Water</t>
  </si>
  <si>
    <t>82a330cb-fc99-4685-9a34-5b75cac1d430</t>
  </si>
  <si>
    <t>Consolidated Depreciation by Asset Class:  Infrastructure:  Infrastructure Road Transport</t>
  </si>
  <si>
    <t>Infrastructure Gas Supply Systems</t>
  </si>
  <si>
    <t>19526d59-23eb-46ec-91b3-2dfc5c5abc3d</t>
  </si>
  <si>
    <t>Consolidated Depreciation by Asset Class:  Infrastructure:  Infrastructure Other - Gas</t>
  </si>
  <si>
    <t>Infrastructure Railways</t>
  </si>
  <si>
    <t>c9f3993e-0496-468a-a62c-9cc35ed9d09c</t>
  </si>
  <si>
    <t>Infrastructure Waste Management</t>
  </si>
  <si>
    <t>eaeb0e12-1f0b-46b8-957c-b76b3055a984</t>
  </si>
  <si>
    <t>Consolidated Depreciation by Asset Class:  Infrastructure:  Infrastructure Waste Management</t>
  </si>
  <si>
    <t>Infrastructure Transportation</t>
  </si>
  <si>
    <t>ab96ff88-ef34-4c56-8c89-1626bb4f4c1b</t>
  </si>
  <si>
    <t>Consolidated Depreciation by Asset Class:  Infrastructure:  Infrastructure Transportation</t>
  </si>
  <si>
    <t>Infrastructure Water</t>
  </si>
  <si>
    <t>b9727261-a1ec-4b82-b642-8d9de5f47458</t>
  </si>
  <si>
    <t>Consolidated Depreciation by Asset Class:  Infrastructure:  Water</t>
  </si>
  <si>
    <t xml:space="preserve">Infrastructure Waste Water Management </t>
  </si>
  <si>
    <t>b4cfc96d-30c7-4f4a-a75b-c798e5cf1818</t>
  </si>
  <si>
    <t>Consolidated Depreciation by Asset Class:  Infrastructure:  Waste Water Management</t>
  </si>
  <si>
    <t>Investment Property</t>
  </si>
  <si>
    <t>ab10ee77-bf72-4681-8990-475ed9952304</t>
  </si>
  <si>
    <t>Consolidated Depreciation by Asset Class:  Infrastructure:  Investment Property</t>
  </si>
  <si>
    <t>Landfill Sites</t>
  </si>
  <si>
    <t>7dfe7624-683f-4519-91bc-c1094419255b</t>
  </si>
  <si>
    <t>Consolidated Depreciation by Asset Class:  Infrastructure:  Landfill Sites</t>
  </si>
  <si>
    <t>Machinery and Equipment</t>
  </si>
  <si>
    <t>99290159-5e73-48a5-91b1-fb0dd4ef9ed4</t>
  </si>
  <si>
    <t>3d22ed01-8d57-4911-8688-e12f98d1b239</t>
  </si>
  <si>
    <t>Consolidated Depreciation by Asset Class:  Other Assets:  Plant &amp; Equipment</t>
  </si>
  <si>
    <t>ad48b4c2-3f11-429e-abfd-c1d08b76cc6a</t>
  </si>
  <si>
    <t>Transport Assets</t>
  </si>
  <si>
    <t>e6c69ff1-adef-42df-b564-a052001c0da5</t>
  </si>
  <si>
    <t>9f4cbb0a-1495-40b0-888c-ea068b906d70</t>
  </si>
  <si>
    <t>Consolidated Depreciation by Asset Class:  Other Assets:  General Vehicles/Specialised Vehicles</t>
  </si>
  <si>
    <t>f11d866b-f9c5-4496-8aa4-b3c978a17e52</t>
  </si>
  <si>
    <t>Libraries</t>
  </si>
  <si>
    <t>a614604b-029d-4bb8-8b2a-d771b183bc7d</t>
  </si>
  <si>
    <t>Zoo, Marine and Non-biological Animals</t>
  </si>
  <si>
    <t>a7a54f28-20f1-4548-9c63-d447a4bfba62</t>
  </si>
  <si>
    <t>This item includes all payments to employees except social contributions, defined below.  Employee Related Cost distinguish between Senior Managers and Other Staff as Section 124(1)(c) of the MFMA required disclosures of the details of remuneration for all senior managers and the Standard of GRAP on Related Party Disclosure requires disclosure of key management personnel (GRAP 20 Related Party Disclosure - no effective date determined by the Minister thus IPSAS 20 Related Parties need to be applied.  Key management personnel in the context of municipalities referring to the senior management group, including the chief executive (municipal manager).</t>
  </si>
  <si>
    <t xml:space="preserve">Employee Related Cost </t>
  </si>
  <si>
    <t>b56d792d-8884-4286-8805-c7c5dd99164c</t>
  </si>
  <si>
    <t>Section 75 Municipal Systems Act.   As required by Section 124(1)(c) of the MFMA disclosure is required of the remuneration for all senior managers and IPSAS 20 (GRAP 20 when effective).  For example the Municipal Manager, Chief Financial Officer and Senior Directors/Executives.  Compensation related cost and allowances excluding Social Contributions.</t>
  </si>
  <si>
    <t>Senior Management</t>
  </si>
  <si>
    <t>bd686317-c1e1-4f7f-94da-16da1a09f528</t>
  </si>
  <si>
    <t>Duplicate and then follow the indicators for posting level</t>
  </si>
  <si>
    <t>Senior Management need to provide for the different dispensation within the group for the extraction of reporting information from SCOA.  Provision is made for typical designation within the group "senior manager".  The structure need to be duplicated based on the organisational structure/requirements of the municipality.</t>
  </si>
  <si>
    <t>Designation</t>
  </si>
  <si>
    <t>bdc4c835-0887-48a9-aeef-a0db2cde2b35</t>
  </si>
  <si>
    <t>Note 2</t>
  </si>
  <si>
    <t xml:space="preserve">Note 41 - Employee Related Cost:  Designations </t>
  </si>
  <si>
    <t>This group of accounts provides by senior manager a breakdown of the compensation paid to the employee classified according to "annual remuneration, performance and bonuses, travel, motor vehicle, accommodation, subsistence and service related benefits.</t>
  </si>
  <si>
    <t>Salaries and Allowances</t>
  </si>
  <si>
    <t>7711f9de-2e49-4b65-a8f3-3fb648788a13</t>
  </si>
  <si>
    <t>EIn</t>
  </si>
  <si>
    <t>Basic Salary</t>
  </si>
  <si>
    <t>bc55a561-6df1-4b00-a51d-d74a96a4ec22</t>
  </si>
  <si>
    <t>Consolidated Budget Summary:  Financial Performance:  Employee Cost</t>
  </si>
  <si>
    <t>Expenditure by Type:  Employee Related Costs</t>
  </si>
  <si>
    <t>Employee Related Costs:  Basic Salaries and Wages</t>
  </si>
  <si>
    <t>Repairs and Maintenance:  Employee Related Cost</t>
  </si>
  <si>
    <t>Summary Councillor and Staff Benefits:  Senior Managers of the Municipality - Basic Salary and Wages</t>
  </si>
  <si>
    <t>Employee Related Cost</t>
  </si>
  <si>
    <t>Employee Related Cost - Wages and Salaries</t>
  </si>
  <si>
    <t>Employee Cost</t>
  </si>
  <si>
    <t>Employee Related Costs</t>
  </si>
  <si>
    <t>Suppliers and Employees</t>
  </si>
  <si>
    <t>Senior Managers of the Municipality:  Basic Salaries and Wages</t>
  </si>
  <si>
    <t>Cash Payments by Type:  Employee Related Costs</t>
  </si>
  <si>
    <t>[3000]  Employee Related Cost - Wages &amp; Salaries</t>
  </si>
  <si>
    <t>[4010]  Employee Related Cost</t>
  </si>
  <si>
    <t>Note 41 - Employee Related Cost:  Salaries and Wages</t>
  </si>
  <si>
    <t>Note 41 - Employee Related Cost:  Designations - Annual Remuneration</t>
  </si>
  <si>
    <t>Basic Salary - Cost Capitalised to PPE (Credit Account)</t>
  </si>
  <si>
    <t>79f0fffb-9b8e-4902-9ac1-8c46872c9e8e</t>
  </si>
  <si>
    <t>Employee Related Costs:  Less:  Employee Costs Capitalised to PPE</t>
  </si>
  <si>
    <t>Less Employee Costs Capitalised</t>
  </si>
  <si>
    <t>[3200]  Less Employee Costs Capitalised</t>
  </si>
  <si>
    <t>Bonuses</t>
  </si>
  <si>
    <t>06af9902-1cb8-4efb-b2bd-760a64bc71dd</t>
  </si>
  <si>
    <t>Employee Related Costs:  Performance Bonus</t>
  </si>
  <si>
    <t>Summary Councillor and Staff Benefits:  Senior Managers of the Municipality - Performance Bonus</t>
  </si>
  <si>
    <t>Senior Managers of the Municipality:  Performance Bonus</t>
  </si>
  <si>
    <t>Note 41 - Employee Related Cost:  Performance and Other Bonuses</t>
  </si>
  <si>
    <t>Note 41 - Employee Related Cost:  Designations - Performance and Other Bonusses</t>
  </si>
  <si>
    <t>Bonuses - Cost Capitalised to PPE (Credit Account)</t>
  </si>
  <si>
    <t>68d3615a-4371-4b76-960b-b5cb5fba5f2a</t>
  </si>
  <si>
    <t>Allowances paid in accordance with the municipality's policy for senior managers and conditions of employment.</t>
  </si>
  <si>
    <t>Allowance</t>
  </si>
  <si>
    <t>fe59e24f-3598-43e4-af9a-986bd467f35e</t>
  </si>
  <si>
    <t>Cellular and Telephone Allowances paid to employees for compensation for official use of private phones.</t>
  </si>
  <si>
    <t xml:space="preserve">Cellular and Telephone </t>
  </si>
  <si>
    <t>88b5a736-ff82-42d1-9a91-94a36ded32e5</t>
  </si>
  <si>
    <t>Employee Related Costs:  Cellphone Allowance</t>
  </si>
  <si>
    <t>Summary Councillor and Staff Benefits:  Senior Managers of the Municipality - Cellphone Allowance</t>
  </si>
  <si>
    <t>Senior Managers of the Municipality:  Cellphone Allowance</t>
  </si>
  <si>
    <t>Note 41 - Employee Related Cost:  Other Employee Related Cost</t>
  </si>
  <si>
    <t>Note 41 - Employee Related Cost:  Designations - Travel, Motor Car, Accommodation, Subsistence and Other Allowance</t>
  </si>
  <si>
    <t>Cellular and Telephone Cost Capitalised to PPE (Credit Account)</t>
  </si>
  <si>
    <t>f9d0a458-e6f7-4923-b309-c253996b51cd</t>
  </si>
  <si>
    <t xml:space="preserve">Housing Benefits </t>
  </si>
  <si>
    <t>a53c69ff-c7b3-44b3-b194-b9ec951ec61a</t>
  </si>
  <si>
    <t>Employee Related Costs:  Housing allowance</t>
  </si>
  <si>
    <t>Summary Councillor and Staff Benefits:  Senior Managers of the Municipality - Housing Allowance</t>
  </si>
  <si>
    <t>Senior Managers of the Municipality:  Housing Allowance</t>
  </si>
  <si>
    <t>Note 41 - Employee Related Cost:  Housing Benefits and Allowances</t>
  </si>
  <si>
    <t>Housing Benefits:   Cost Capitalised to PPE (Credit Account)</t>
  </si>
  <si>
    <t>302ebbcf-6820-42d1-b390-4438fa3e05ee</t>
  </si>
  <si>
    <t xml:space="preserve">Travel or Motor Vehicle </t>
  </si>
  <si>
    <t>ee4fc231-a008-4a49-8a81-ce26017f4280</t>
  </si>
  <si>
    <t>Employee Related Costs:  Motor Vehicle Allowance</t>
  </si>
  <si>
    <t>Summary Councillor and Staff Benefits:  Senior Managers of the Municipality - Motor Vehicle Allowance</t>
  </si>
  <si>
    <t>Senior Managers of the Municipality:  Motor Vehicle Allowance</t>
  </si>
  <si>
    <t>Note 41 - Employee Related Cost:  Travel Motor Car, Accommodation, Subsistence and Other Allowance</t>
  </si>
  <si>
    <t>Travel or Motor Vehicle:   Cost Capitalised to PPE (Credit Account)</t>
  </si>
  <si>
    <t>5624dee8-4bf1-4cf8-a244-724f54a21879</t>
  </si>
  <si>
    <t xml:space="preserve">Accommodation, Travel and Incidental </t>
  </si>
  <si>
    <t>c3251e6a-5b0b-426e-afb0-808398ebbfb6</t>
  </si>
  <si>
    <t>Employee Related Costs:  Other Benefits and Allowances</t>
  </si>
  <si>
    <t>Summary Councillor and Staff Benefits:  Senior Managers of the Municipality - Other Benefits and Allowances</t>
  </si>
  <si>
    <t>Senior Managers of the Municipality:  Other Benefits and Allowances</t>
  </si>
  <si>
    <t>Accommodation, Travel and Incidental:   Cost Capitalised to PPE (Credit Account)</t>
  </si>
  <si>
    <t>e02d8e3c-dbf9-4bea-a39c-d8ac1f7d7c19</t>
  </si>
  <si>
    <t>Acting and Post Related Allowances</t>
  </si>
  <si>
    <t>a2487493-53fc-487a-abe8-5d40a6d49a1d</t>
  </si>
  <si>
    <t>Acting:  Cost Capitalised to PPE (Credit Account)</t>
  </si>
  <si>
    <t>39e7fea1-7ee5-4b18-8865-7e03a5bb3ce4</t>
  </si>
  <si>
    <t>An amount other than salaries or wages, paid to employees as per conditions of service which are either fixed or advised based on time and materiality. Examples included here: - First Aid Allowance - Fire Driving Allowance - Diving Allowance - Sewer Allowance - etc</t>
  </si>
  <si>
    <t xml:space="preserve">Non-pensionable </t>
  </si>
  <si>
    <t>66363bef-25e2-4a15-be76-1791a2550542</t>
  </si>
  <si>
    <t>Non-pensionable allowanve capitalised</t>
  </si>
  <si>
    <t>Non-pensionable:  Cost Capitalised to PPE (Credit Account)</t>
  </si>
  <si>
    <t>360e1894-912b-4da5-8b9e-b7ac05456bb5</t>
  </si>
  <si>
    <t>This group of accounts provides for Service Based Benefits and Bonuses such as 13th cheques, cashing in of leave (if provided for in the Leave Policy of the Municipality) and awards given based on long service (if provided for by the Long Service Award policy of the Municipality).</t>
  </si>
  <si>
    <t>Service Related Benefits</t>
  </si>
  <si>
    <t>a29ea51b-4ec9-443e-9c59-f9411b51bff7</t>
  </si>
  <si>
    <t>e6f8c731-ef42-4e68-a7e2-cbe5c3f33d47</t>
  </si>
  <si>
    <t>Employee Related Costs:  Overtime</t>
  </si>
  <si>
    <t>Summary Councillor and Staff Benefits:  Senior Managers of the Municipality - Overtime</t>
  </si>
  <si>
    <t>Senior Managers of the Municipality:  Overtime</t>
  </si>
  <si>
    <t>Note 41 - Employee Related Cost:  Overtime Payments</t>
  </si>
  <si>
    <t>Overtime Cost Capitalised to PPE (Credit Account)</t>
  </si>
  <si>
    <t>b879ae00-a68d-4a31-b430-91705ed58bdb</t>
  </si>
  <si>
    <t>Long Service Benefit paid to employees as determined in term of the municipality's policy either and/or conditions of employment.</t>
  </si>
  <si>
    <t>Long Service Award</t>
  </si>
  <si>
    <t>c4cb4726-71e2-4d55-a4b2-b86c654d6b1c</t>
  </si>
  <si>
    <t>Employee Related Costs:  Long Service Award</t>
  </si>
  <si>
    <t>Summary Councillor and Staff Benefits:  Senior Managers of the Municipality - Long Service Awards</t>
  </si>
  <si>
    <t>Senior Managers of the Municipality:  Long Service Awards</t>
  </si>
  <si>
    <t>Note 41 - Employee Related Cost:  Long Service Awards</t>
  </si>
  <si>
    <t>Long Service Award:   Cost Capitalised to PPE (Credit Account)</t>
  </si>
  <si>
    <t>f2933f08-ce08-4e61-9483-c69b8b3f5b3a</t>
  </si>
  <si>
    <t>Discounting accumulated leave for cash payment if the municipality's policy provides for discounting include leave accrued or provided.</t>
  </si>
  <si>
    <t>Leave Pay</t>
  </si>
  <si>
    <t>c2e25370-3645-4043-802f-4412df056f80</t>
  </si>
  <si>
    <t>Employee Related Costs:  Payments in Lieu of Leave</t>
  </si>
  <si>
    <t>Summary Councillor and Staff Benefits:  Senior Managers of the Municipality - Payments in Lieu of Leave</t>
  </si>
  <si>
    <t>Senior Managers of the Municipality:  Payments in Lieu of Leave</t>
  </si>
  <si>
    <t>Leave Pay:  Cost Capitalised to PPE (Credit Account)</t>
  </si>
  <si>
    <t>7a485510-a94e-46e6-bc31-7578257eda9d</t>
  </si>
  <si>
    <t>Allowance given to officials in terms of employment contracts.</t>
  </si>
  <si>
    <t xml:space="preserve">Entertainment </t>
  </si>
  <si>
    <t>9e0fbc8e-6b56-4b98-9286-2244a1681c60</t>
  </si>
  <si>
    <t>Entertainment cost capitalised to PPE</t>
  </si>
  <si>
    <t>Entertainment :  Cost Capitalised to PPE (Credit Account)</t>
  </si>
  <si>
    <t>0242b35e-dc61-4daa-a378-2c8eaf362a6c</t>
  </si>
  <si>
    <t xml:space="preserve">This allowance is paid in terms of a Scarce Skills Policy aiming at identifying scarce skills within the municipality, recruiting individual with such scare skills and retaining the employees with these skills. </t>
  </si>
  <si>
    <t xml:space="preserve">Scarcity </t>
  </si>
  <si>
    <t>1d03b930-6eae-438f-8675-718c57895cb3</t>
  </si>
  <si>
    <t>Scarcity:  Cost Capitalised to PPE (Credit Account)</t>
  </si>
  <si>
    <t>0cd6006d-a48f-46ce-bd77-e3a90f9b518f</t>
  </si>
  <si>
    <t>Note 41 - Other Employee Related Cost</t>
  </si>
  <si>
    <t xml:space="preserve">Payments, actual or imputed, by government units to social insurance schemes to obtain entitlement to social benefits for their employees, including pensions and other retirement benefits. </t>
  </si>
  <si>
    <t>Social Contributions</t>
  </si>
  <si>
    <t>0b3b50f4-3164-4859-b661-8fb31c272ff1</t>
  </si>
  <si>
    <t>Employer contributions to insurance schemes.</t>
  </si>
  <si>
    <t>Group Life Insurance</t>
  </si>
  <si>
    <t>12a4535e-3ce3-4565-84d6-4291ed6ac51a</t>
  </si>
  <si>
    <t>Employee Related Cost - Social Contributions</t>
  </si>
  <si>
    <t>[3100]  Employee Related Costs - Social Contributions</t>
  </si>
  <si>
    <t>Note 41 - Employee Related Cost:  Designation - Contributions to UIF, Medical and Pension Fund</t>
  </si>
  <si>
    <t>ae0911d4-054c-4c5c-8fc6-a57fa7247db9</t>
  </si>
  <si>
    <t>Employee Related Costs:  Medical Aid Contribution</t>
  </si>
  <si>
    <t>Summary Councillor and Staff Benefits:  Senior Managers of the Municipality - Medical Aid Contributions</t>
  </si>
  <si>
    <t>Senior Managers of the Municipality:  Medical Aid Contributions</t>
  </si>
  <si>
    <t>Note 41 - Employee Related Cost:  Contributions for UIF, pensions and medical aid</t>
  </si>
  <si>
    <t>Employer contributions to pension funds and unemployment insurance fund.</t>
  </si>
  <si>
    <t xml:space="preserve">Pension </t>
  </si>
  <si>
    <t>f12b88dc-0bf6-4bae-a17e-bb82d2d8055a</t>
  </si>
  <si>
    <t>Employee Related Costs:  Pension and UIF Contribution</t>
  </si>
  <si>
    <t>Summary Councillor and Staff Benefits:  Senior Managers of the Municipality - Pension and UIF Contributions</t>
  </si>
  <si>
    <t>Senior Managers of the Municipality:  Pension and UIF Contributions</t>
  </si>
  <si>
    <t>Employer contributions to UIF.</t>
  </si>
  <si>
    <t>038abdcc-0af9-4477-88a4-910eb251fc87</t>
  </si>
  <si>
    <t>Group Life Insurance - Cost Capitalised to PPE (Credit Account)</t>
  </si>
  <si>
    <t>9473d301-79e3-43b6-9528-5dc36f3c28e6</t>
  </si>
  <si>
    <t>Medical - Cost Capitalised to PPE (Credit Account)</t>
  </si>
  <si>
    <t>d0fa4104-b71d-4112-b554-2f66d7c2592c</t>
  </si>
  <si>
    <t>Pension - Cost Capitalised to PPE (Credit Account)</t>
  </si>
  <si>
    <t>de3403c8-4a5b-4537-aab1-f74a990f6f98</t>
  </si>
  <si>
    <t>Unemployment Insurance  - Cost Capitalised to PPE (Credit Account)</t>
  </si>
  <si>
    <t>bc3c9f91-5864-4a0b-a989-799c263708a8</t>
  </si>
  <si>
    <t>Employer contributions to the South African Local Government Bargaining Council</t>
  </si>
  <si>
    <t>Bargaining Council</t>
  </si>
  <si>
    <t>7f70058c-99eb-4e09-8294-d62734b3e779</t>
  </si>
  <si>
    <t>Bargaining Council Cost Capitalised to PPE (Credit Account)</t>
  </si>
  <si>
    <t>4ea02ed6-458d-4fc3-bab3-5eba68a13614</t>
  </si>
  <si>
    <t xml:space="preserve">In-kind benefits provides for the inclusion of the benefit determined at the fair value thereof and includee any benefit given to an employee that is not cash, for example a free medical check-up once a year.  </t>
  </si>
  <si>
    <t>In-kind Benefits</t>
  </si>
  <si>
    <t>798e37fd-fc4c-4a8d-9fa9-282d4f04f184</t>
  </si>
  <si>
    <t>In-kind Benefits - Cost Capitalised to PPE (Credit Account)</t>
  </si>
  <si>
    <t>962dbc30-2462-4239-9f13-226282845ee8</t>
  </si>
  <si>
    <t>The actuarial present value of the post-retirement benefits of an employer that are attributed to employee service that is rendered to a particular date. These benefits are those other than pensions.</t>
  </si>
  <si>
    <t>Post-retirement Benefit</t>
  </si>
  <si>
    <t>cb84ff78-3a6e-4464-9ad9-befe81c25b35</t>
  </si>
  <si>
    <t>Post-retierment benefit for medical.</t>
  </si>
  <si>
    <t>Medical</t>
  </si>
  <si>
    <t>39621e75-a35b-40c4-b1bc-58ecc230958f</t>
  </si>
  <si>
    <t>The increase in the present value of the defined benefit obligation resulting from employee service in the current period.  [GRAP 25.08]</t>
  </si>
  <si>
    <t>Current Service Cost</t>
  </si>
  <si>
    <t>3b2e3e38-28cd-4449-84da-a79fff1bc3eb</t>
  </si>
  <si>
    <t>Employee Related Costs:  Post-retirement Benefit Obligation</t>
  </si>
  <si>
    <t>Summary Councillor and Staff Benefits:  Senior Managers of the Municipality - Post-retirement Benefit Obligations</t>
  </si>
  <si>
    <t>Senior Managers of the Municipality:  Post-retirement Benefit Obligation</t>
  </si>
  <si>
    <t>Note 52:  Employee Benefits - 52.1:  Defined Benefits Plan - Statement of Financial Performance:  Post-employment:  Medical Benefits</t>
  </si>
  <si>
    <t>The increase during a period in the present value of a defined benefit obligation which arises because the benefits are one period closer to settlement.  [GRAP 25.08]</t>
  </si>
  <si>
    <t>Interest Cost</t>
  </si>
  <si>
    <t>bcb46f06-1438-4c1f-acc9-61654268a82a</t>
  </si>
  <si>
    <t>Actuarial gains/losses comprise experience adjustments (the effects of differences between the previous actuarial assumptions and what has actually occurred) and the effects of changes in actuarial assumptions.</t>
  </si>
  <si>
    <t>Actuarial Gains and Losses</t>
  </si>
  <si>
    <t>68da9be4-9166-4fd4-975e-89743ea82137</t>
  </si>
  <si>
    <t>Past service cost is the change in the present value of the defined benefit obligation for employee service in prior periods, resulting in the current period from the introduction of, or changes to, post-employment benefits or other long term employee benefit.</t>
  </si>
  <si>
    <t>Past Service Cost</t>
  </si>
  <si>
    <t>ed476414-ecca-4dd5-85b7-7c489a1d8f0b</t>
  </si>
  <si>
    <t>Adjustments arising fro applying the "limit - asset recognition ceiling" as guided by the Standard of GRAP 25 Employee Benefts, paragraph 68.</t>
  </si>
  <si>
    <t>Effect of "asset recognition ceiling"</t>
  </si>
  <si>
    <t>e04b53dc-4fe9-4928-925a-ee7440342fa5</t>
  </si>
  <si>
    <t>Expected return on plan assets is based on expectations, at the beginning of the reporting period, of returns over the entire life of the related obligation.  The expected return reflects changes in fair value of plan assets held during the period as a result of acutal contributions paid into the fund and actual benefits paid out of the fund.</t>
  </si>
  <si>
    <t>Expected return on Plan Assets/Reimbursement Rights</t>
  </si>
  <si>
    <t>61c5da17-22ab-4ae7-ad28-f1e8a8c08200</t>
  </si>
  <si>
    <t>Curtailment is the act or process of reducing the municipality's operations; this is often linked to restructuring.  The effects of curtailments are the reduction in the obligation due to restructuring.  Settlement occurs when the municipality enters into a transaction that eliminates future legal or constructive obligations for part or all the benefits provided under a defined benefit plan.</t>
  </si>
  <si>
    <t>Curtailment and Settlement</t>
  </si>
  <si>
    <t>d5457ceb-5066-44b7-96b9-ef575cf6a9cb</t>
  </si>
  <si>
    <t>Payments made to defined contribution funds</t>
  </si>
  <si>
    <t>Defined Contribution Fund Expenses</t>
  </si>
  <si>
    <t>9bc09faa-1010-4c0f-a56e-d2697977752d</t>
  </si>
  <si>
    <t xml:space="preserve">Note 52:  Employee Benefits - 52.2:  Defined Contribution Plans </t>
  </si>
  <si>
    <t>Post-retierment benefit for pension.</t>
  </si>
  <si>
    <t>Pension</t>
  </si>
  <si>
    <t>135a6012-b458-4a70-8477-5f3b71b948e2</t>
  </si>
  <si>
    <t>c3bf433f-ec34-4c5d-8a82-f717b8d62b82</t>
  </si>
  <si>
    <t xml:space="preserve">Note 52:  Employee Benefits - 52.1:  Defined Benefits Plan - Statement of Financial Performance:  Post-employment:  Pension Benefits </t>
  </si>
  <si>
    <t>197aab42-993a-4543-9d10-f5b61cae577a</t>
  </si>
  <si>
    <t>9652df37-dab4-4619-a3af-31d0920be43a</t>
  </si>
  <si>
    <t>47b45e43-e188-4474-893c-464be03aa690</t>
  </si>
  <si>
    <t>5448069c-7751-4ebf-b12e-856cd629bee0</t>
  </si>
  <si>
    <t>4476e967-de6c-49e7-b4ac-354759ad28d0</t>
  </si>
  <si>
    <t>0e82def5-ce1d-4c04-8e4d-d9b0dc82aa77</t>
  </si>
  <si>
    <t>534f4f59-6322-456b-90c4-43544490d31e</t>
  </si>
  <si>
    <t>Post-retirement Benefit - Cost Capitalised to PPE (Credit Account)</t>
  </si>
  <si>
    <t>2a37fe84-f8a4-4063-8fc4-cb6059716018</t>
  </si>
  <si>
    <t>This category provides for compensation paid to employees excluding social contributions other than senior management.  Included are interns paid through the payroll system.</t>
  </si>
  <si>
    <t xml:space="preserve">Municipal Staff </t>
  </si>
  <si>
    <t>8db85089-421a-45ca-bc54-af0268c2d827</t>
  </si>
  <si>
    <t>This group of accounts provides a breakdown of the compensation paid to the employee classified according to "annual remuneration, performance and bonuses, travel, motor vehicle, accommodation, subsistence and service related benefits".</t>
  </si>
  <si>
    <t>Salaries, Wages and Allowances</t>
  </si>
  <si>
    <t>bc587438-741f-4acb-a2e4-3cc4c3a0f414</t>
  </si>
  <si>
    <t>Basic Salary and Wages</t>
  </si>
  <si>
    <t>1c05d43b-3739-4265-b346-d6879d7bdfaa</t>
  </si>
  <si>
    <t>Summary Councillor and Staff Benefits:  Other Municipal Staff - Basic Salaries and Wages</t>
  </si>
  <si>
    <t>Other Municipal Staff:  Basic Salaries and Wages</t>
  </si>
  <si>
    <t>Basic Salary and Wages - Cost Capitalised to PPE (Credit Account)</t>
  </si>
  <si>
    <t>dca0c721-aeb7-44c9-a5f3-d7059dde188c</t>
  </si>
  <si>
    <t>80f4e079-f733-4354-ba34-583a5f3f37d2</t>
  </si>
  <si>
    <t>Summary Councillor and Staff Benefits:  Other Municipal Staff - Performance Based Bonus</t>
  </si>
  <si>
    <t>Other Municipal Staff:  Performance Bonus</t>
  </si>
  <si>
    <t>12355f09-d59c-4858-9b6e-2cb3e41470a0</t>
  </si>
  <si>
    <t>Allowances</t>
  </si>
  <si>
    <t>e2baf31b-8638-472d-972c-9c5e0a5b40e6</t>
  </si>
  <si>
    <t>51688b00-8e9e-43f2-b0de-d7539f9911cc</t>
  </si>
  <si>
    <t>Summary Councillor and Staff Benefits:  Other Municipal Staff - Other Benefits and Allowances</t>
  </si>
  <si>
    <t>Other Municipal Staff:  Other Benefits and Allowances</t>
  </si>
  <si>
    <t>Accommodation, Travel and Incidental - Cost Capitalised to PPE (Credit Account)</t>
  </si>
  <si>
    <t>ad66ce3d-f466-47fc-8be3-ac3799bf6dd9</t>
  </si>
  <si>
    <t>6822a752-ace6-46ed-a0a5-0610cb786dd6</t>
  </si>
  <si>
    <t>Summary Councillor and Staff Benefits:  Other Municipal Staff - Cellphone Allowances</t>
  </si>
  <si>
    <t>Other Municipal Staff:  Cellphone Allowance</t>
  </si>
  <si>
    <t>Cellular and Telephone:   Cost Capitalised to PPE (Credit Account)</t>
  </si>
  <si>
    <t>a6488394-f3bc-4e6c-a14b-c453532da79b</t>
  </si>
  <si>
    <t>Housing Benefits and Incidental</t>
  </si>
  <si>
    <t>ece3720a-e5e8-48f5-8dfe-7a5c6bfd7da6</t>
  </si>
  <si>
    <t>Cost Capitalised to PPE (Credit Account)</t>
  </si>
  <si>
    <t>ffd58000-e952-481a-bcc9-34db7a53d7c2</t>
  </si>
  <si>
    <t>Summary Councillor and Staff Benefits:  Other Municipal Staff - Housing Allowance</t>
  </si>
  <si>
    <t>Other Municipal Staff:  Housing Allowance</t>
  </si>
  <si>
    <t xml:space="preserve">Essential User </t>
  </si>
  <si>
    <t>15fee286-1302-446c-890f-f10df9c12718</t>
  </si>
  <si>
    <t>7f35558a-384c-4306-93db-68bf7f846bb0</t>
  </si>
  <si>
    <t>Compensation for out of pocket cost for cleaning of clothes whilst away from home for official business.</t>
  </si>
  <si>
    <t xml:space="preserve">Laundry </t>
  </si>
  <si>
    <t>be819cd5-ddf3-4f34-87c0-00ed20dc57f4</t>
  </si>
  <si>
    <t>Rental Subsidy</t>
  </si>
  <si>
    <t>7e67b8ab-3936-461c-afbe-f591ca1d3513</t>
  </si>
  <si>
    <t>d47ca0da-696e-494d-ad17-6288150e24e3</t>
  </si>
  <si>
    <t>Summary Councillor and Staff Benefits:  Other Municipal Staff - Payments in Lieu of Leave</t>
  </si>
  <si>
    <t>Other Municipal Staff:  Payments in Lieu of Leave</t>
  </si>
  <si>
    <t>f4a3f28c-6527-41de-9be8-4a1cb4d73d8b</t>
  </si>
  <si>
    <t>ef1d73f9-3638-40ac-b710-1831fbc14f9d</t>
  </si>
  <si>
    <t>Summary Councillor and Staff Benefits:  Other Municipal Staff - Motor Vehicle Allowance</t>
  </si>
  <si>
    <t>Other Municipal Staff:  Motor Vehicle Allowance</t>
  </si>
  <si>
    <t>2ea40dca-25ea-4e27-aad2-3dc7c39f9310</t>
  </si>
  <si>
    <t>Overtime as defined by the Basic Conditions of Employment Act (No. 75 of 1997), Chapter 2 Section 10 consisting of payments, accruals and provisions.</t>
  </si>
  <si>
    <t>6154cea6-83d1-4ea4-83a9-681971f06e13</t>
  </si>
  <si>
    <t>06228b7f-94f4-487e-b56e-c1ec81a9e4f2</t>
  </si>
  <si>
    <t>Summary Councillor and Staff Benefits:  Other Municipal Staff - Overtime</t>
  </si>
  <si>
    <t>Other Municipal Staff:  Overtime</t>
  </si>
  <si>
    <t>Non Structured</t>
  </si>
  <si>
    <t>21eb537d-40d1-4bf3-b459-cec96ee28f30</t>
  </si>
  <si>
    <t xml:space="preserve">Structured </t>
  </si>
  <si>
    <t>ac152fb6-d300-4322-a5ab-07a61b9006f5</t>
  </si>
  <si>
    <t>Shift Additional Remuneration</t>
  </si>
  <si>
    <t>d771016b-d844-4d07-bf54-e1b2f01f81dc</t>
  </si>
  <si>
    <t>Night Shift</t>
  </si>
  <si>
    <t>5085cf8c-7688-4d84-b80e-4418b0c42daa</t>
  </si>
  <si>
    <t>This group of accounts provides for Service Based Benefits and Bonuses such as 13th cheques, cashing in of leave (if provided for in the Leave Policy of the Municipality) and awards given based on long service (if provided for by the Long Service Award policy of the Municipality) and due to the conditions of employment as agreed.</t>
  </si>
  <si>
    <t>4aeac4ef-8a3a-4254-9acf-e89acfd024b0</t>
  </si>
  <si>
    <t>274a2c93-d4d5-4b60-8942-3b703528605d</t>
  </si>
  <si>
    <t>00897d04-2beb-4dd8-9f03-138685c5a333</t>
  </si>
  <si>
    <t>f8db0224-cc9c-4958-84fa-66e56aa82574</t>
  </si>
  <si>
    <t>Additional allowance paid to life and duty guards as per the municipality' employee compensation policy and conditions of employment.</t>
  </si>
  <si>
    <t>Lifeguard/Duty Squads</t>
  </si>
  <si>
    <t>42a89b93-8c88-4be3-aa25-6befb9f233cd</t>
  </si>
  <si>
    <t>Employees who has completed an exceptional number of years get this award.  Including accrual</t>
  </si>
  <si>
    <t>c546ffb1-f4b4-449d-a44d-3816adf79f33</t>
  </si>
  <si>
    <t>Summary Councillor and Staff Benefits:  Other Municipal Staff - Long Service Award</t>
  </si>
  <si>
    <t>Other Municipal Staff:  Long Service Awards</t>
  </si>
  <si>
    <t xml:space="preserve">Operational Allowance to Fire Department employees or "Mess Fees Contribution". </t>
  </si>
  <si>
    <t>Fire Brigade</t>
  </si>
  <si>
    <t>4fe9385c-f6b5-4060-9d6b-f43c98718330</t>
  </si>
  <si>
    <t>Scarcity Allowance</t>
  </si>
  <si>
    <t>d43ceb63-2541-4fde-9d84-dc298fe508ab</t>
  </si>
  <si>
    <t>Is a compensatory allowance which is paid to an employee when he/she is instructed to keep himself/herself readily available to work after normal working hours for standby duty.</t>
  </si>
  <si>
    <t>Standby Allowance</t>
  </si>
  <si>
    <t>2d2b9e8e-b1f4-4202-a0ee-668f469de046</t>
  </si>
  <si>
    <t>An allowance given for staff making use of "own tools" for business purposes as determined by the employee compensation policy and conditions of employment.</t>
  </si>
  <si>
    <t>Tools Allowance</t>
  </si>
  <si>
    <t>fe74764f-db0f-4b9c-99e2-29d78f1857af</t>
  </si>
  <si>
    <t>If a condition of employment prescribes that whilst on duty to wear a special uniform which is clearly distinguishable from ordinary clothing this tax-free allowance is paid to them to enable the purchase of this uniform or protective clothing.</t>
  </si>
  <si>
    <t>Uniform/Special/Protective Clothing</t>
  </si>
  <si>
    <t>9bd80e9e-89f9-4fc9-a10a-fd64eebb8c87</t>
  </si>
  <si>
    <t>b0865ba8-5afb-4ac3-9ceb-3d96ae99c474</t>
  </si>
  <si>
    <t>98d3cb2e-a405-43e9-a6a9-d7807fa7a96f</t>
  </si>
  <si>
    <t>24bcabdf-b196-452d-a587-0dc1da5960ed</t>
  </si>
  <si>
    <t>6c5fb00e-3340-416d-b1f0-04a9cbc4825c</t>
  </si>
  <si>
    <t>30dadbf0-c4a2-48f5-a618-f252405e39c9</t>
  </si>
  <si>
    <t>2e9f8192-659f-40b0-b167-7e4c233dda36</t>
  </si>
  <si>
    <t>Summary Councillor and Staff Benefits:  Other Municipal Staff # Other Benefits and Allowances</t>
  </si>
  <si>
    <t>2b28ccfb-dc64-4968-acc7-7f7a5cc3fa51</t>
  </si>
  <si>
    <t>57f5b54f-7d24-466a-98d2-225f64b456b4</t>
  </si>
  <si>
    <t>b8bb0470-cd2b-465b-91d6-bce51ffa4911</t>
  </si>
  <si>
    <t>Summary Councillor and Staff Benefits:  Other Municipal Staff - Medical Aid Contributions</t>
  </si>
  <si>
    <t>Other Municipal Staff:  Medical Aid Contributions</t>
  </si>
  <si>
    <t>b6792f2f-0283-4a10-a1f9-87a50e1633f5</t>
  </si>
  <si>
    <t>Summary Councillor and Staff Benefits:  Other Municipal Staff - Pension and UIF Contribution</t>
  </si>
  <si>
    <t>Other Municipal Staff:  Pension and UIF Contributions</t>
  </si>
  <si>
    <t>Employer contributions to unemployment insurance fund.</t>
  </si>
  <si>
    <t>b23abe1e-5e6e-4c6f-bf53-8cf292c25e73</t>
  </si>
  <si>
    <t>Under defined benefit plans the municipality's obligation is to provide the agreed benefits to current and former employees and actuarial risk (that benefits will cost more than expected) and investment risk fall in substance, on the municipality.  If actuarial or investment experience are worse than expected, the municipality's obligation may be increased.  This account is for recording the contribution to this provision.</t>
  </si>
  <si>
    <t>0ab707e1-cb12-4805-8e59-e139dfe642c2</t>
  </si>
  <si>
    <t>ede03f19-cee9-4084-b0ff-374486c73178</t>
  </si>
  <si>
    <t>d48a3cb9-5ab6-4381-8a87-1af57082b89a</t>
  </si>
  <si>
    <t>Summary Councillor and Staff Benefits:  Other Municipal Staff - Post Retirement Benefit Obligation</t>
  </si>
  <si>
    <t>Other Municipal Staff:  Post-retirement Benefit Obligations</t>
  </si>
  <si>
    <t>1fad0641-5911-4d58-82bf-ffbad290437b</t>
  </si>
  <si>
    <t>ced43602-d5fe-4bdd-9d4a-8717fdf761d3</t>
  </si>
  <si>
    <t>de3a87a6-97c5-4954-b394-32956abc7ebf</t>
  </si>
  <si>
    <t>e7d32f7a-b829-4216-a73d-60405e082252</t>
  </si>
  <si>
    <t>718d8335-f4cc-4296-a19e-9e475db4a72b</t>
  </si>
  <si>
    <t>18595c4f-3553-4a3a-a06e-058929176760</t>
  </si>
  <si>
    <t>0f7e73d9-4014-4f5d-aeb5-13579a8e19a9</t>
  </si>
  <si>
    <t>6f5a61e8-b0dc-4bbb-bfc6-b2a52bbe518f</t>
  </si>
  <si>
    <t>421f2137-e9df-48de-baec-f89fef57719a</t>
  </si>
  <si>
    <t>221cdc91-f936-4103-a571-8b7f74019e03</t>
  </si>
  <si>
    <t>48378337-6ace-4129-a4cc-dd32d1aa8398</t>
  </si>
  <si>
    <t>9d015506-6476-4958-a2af-5292c326147b</t>
  </si>
  <si>
    <t>5d8e734d-fffd-46f1-98c9-57d5d2cf0977</t>
  </si>
  <si>
    <t>d571f9d0-c164-4ddc-9c86-d63d5addecff</t>
  </si>
  <si>
    <t>9a111047-e0bc-454a-b67b-88a4d53ef71b</t>
  </si>
  <si>
    <t>1eaae835-7b3b-4a8a-9c32-67efdd367168</t>
  </si>
  <si>
    <t>5eb54bbb-3b94-47e6-9727-e28222328d90</t>
  </si>
  <si>
    <t>This item includes the total value of interest payments, dividends and payment for the use of land owned by another party.</t>
  </si>
  <si>
    <t>Interest, Dividends and Rent on Land</t>
  </si>
  <si>
    <t>2e51769d-ac79-4f24-9924-f4bb6ee8d646</t>
  </si>
  <si>
    <t>Distribution paid to shareholders holding shares in municipal entities.</t>
  </si>
  <si>
    <t>Dividends Paid</t>
  </si>
  <si>
    <t>6f3e855b-b8d9-4268-9733-e5ca07cfe167</t>
  </si>
  <si>
    <t>Consolidated Budget Summary:  Financial Performance:  Finance Charges</t>
  </si>
  <si>
    <t>Expenditure by Type:  Finance Charges</t>
  </si>
  <si>
    <t>[5700]  Dividends Paid  (Municipal Entities Only)</t>
  </si>
  <si>
    <t>This item includes the total value of interest payments. These are payments associated with debt, for example interest on borrowing and overdraft facilities.  Interest payments on bills and bonds issued by other government units are also included here.  Interest paid on overdue accounts should also be included under this item. Interest include Public Sector (Domestic and Foreign) and Private Sector (Domestic and Foreign).</t>
  </si>
  <si>
    <t>Interest Paid</t>
  </si>
  <si>
    <t>3d588ffd-6e21-46d8-8470-6a859ba2187a</t>
  </si>
  <si>
    <t>Interest paid on backdated salary increases to employees in terms of a court order.</t>
  </si>
  <si>
    <t>Arrears Salaries</t>
  </si>
  <si>
    <t>a4590320-0841-43af-b31d-d7b5129c3deb</t>
  </si>
  <si>
    <t>[3900]  Interest Expense - External Borrowings</t>
  </si>
  <si>
    <t xml:space="preserve">Interest paid due to a municipality holding a bank overdraft at a commercial bank. </t>
  </si>
  <si>
    <t xml:space="preserve">Bank Overdraft </t>
  </si>
  <si>
    <t>03f7059f-dbc4-42a9-ad7f-cad0581d5af8</t>
  </si>
  <si>
    <t xml:space="preserve">The cost i.r.o the interest on external loans. </t>
  </si>
  <si>
    <t>Borrowings</t>
  </si>
  <si>
    <t>578ac7ae-b8fe-44ae-9b7d-96f149f3eb9f</t>
  </si>
  <si>
    <t>ffe29822-eacd-4f83-bcb4-fc0a3f362665</t>
  </si>
  <si>
    <t>575aa4ad-ca9a-413f-be5f-d46f912057f1</t>
  </si>
  <si>
    <t>1addcf05-9a0a-45d2-be13-049b93a271e5</t>
  </si>
  <si>
    <t>59dfd98e-c4d6-4af1-9e39-916a6f6cc2fc</t>
  </si>
  <si>
    <t>861709b7-fa60-44a3-8fb9-96634b05f6bb</t>
  </si>
  <si>
    <t>05f8d761-b8e2-48b2-b302-2fa2693d6283</t>
  </si>
  <si>
    <t>e604bb9b-af6b-43f2-bd4c-6064e02d4faa</t>
  </si>
  <si>
    <t>Interest paid on non-annuity loans</t>
  </si>
  <si>
    <t>77d86dc0-c9a0-4194-8ea1-cf51f8cbf5b1</t>
  </si>
  <si>
    <t>0b01e008-9bdd-4c74-bd86-e1f9e56df069</t>
  </si>
  <si>
    <t>Public Private Partnerships Liabilities</t>
  </si>
  <si>
    <t>7ed41895-370a-4b63-8e8c-07ae9d404c57</t>
  </si>
  <si>
    <t>ba6cfa11-f2c4-4491-b758-d5edaa29e2a0</t>
  </si>
  <si>
    <t>Discounting of financial instruments carried at amortised cost (limited cases)</t>
  </si>
  <si>
    <t>Discounting of Financial Instruments</t>
  </si>
  <si>
    <t>854d52f1-fa57-4649-8857-2bed3ce85639</t>
  </si>
  <si>
    <t>Interest due resulting from finance leases.</t>
  </si>
  <si>
    <t>Finance Leases</t>
  </si>
  <si>
    <t>31730900-3ba9-4bb3-86d7-166a1d26215d</t>
  </si>
  <si>
    <t>Where discounting is used, the carrying amount of a provision increases in each period to reflect the passage of time.  This increase is recognised as an interest expense.  GRAP 104 Financial Instruments</t>
  </si>
  <si>
    <t>Interest costs non-current Provisions</t>
  </si>
  <si>
    <t>4a919bf3-13dc-4646-b3c5-f7690a624501</t>
  </si>
  <si>
    <t>Interest payable due to overdue accounts.</t>
  </si>
  <si>
    <t>Overdue Accounts</t>
  </si>
  <si>
    <t>228d89eb-4690-4dff-a764-3874fb40b21e</t>
  </si>
  <si>
    <t>Interest is paid on the "overpayment of rates" due to pending query outcomes.</t>
  </si>
  <si>
    <t>Overpayments of Interest due to Queries Resolved</t>
  </si>
  <si>
    <t>faaaff1d-adec-46ce-8801-4999a117dd87</t>
  </si>
  <si>
    <t>The payment of interest on deposits for example rent, consumer accounts (water and electricity), etc.</t>
  </si>
  <si>
    <t>Deposits</t>
  </si>
  <si>
    <t>fae352be-ee71-4383-8d61-a7af9091f49a</t>
  </si>
  <si>
    <t>Interest payable on intercompany/parent subsidiary loans.</t>
  </si>
  <si>
    <t>Intercompany/Parent-subsidiary Transactions</t>
  </si>
  <si>
    <t>67c05f5f-6168-4b6c-8e53-955a15bcf61c</t>
  </si>
  <si>
    <t>[0900]  Borrowing</t>
  </si>
  <si>
    <t>Includes only rent of land, and royalties, exploration and rights of use.  Rent of buildings are included in operating leases.  The "land" portion of the financial lease of buildings must also be included here.</t>
  </si>
  <si>
    <t>Rent on Land</t>
  </si>
  <si>
    <t>ed1706be-f731-44f0-b982-cf8874ffbc44</t>
  </si>
  <si>
    <t>The amount of inventories recognised as an expense during the period.  GRAP 12.45(d)  The amount of inventories recognised as an expense during the period, which is often referred to as cost of sales, consists of those costs previously included in the measurement of inventory that has now been sold, exchanged or distributed, and unallocated production overheads and abnormal amounts of production cost of inventories.  GRAP 12.47</t>
  </si>
  <si>
    <t>Inventory Consumed</t>
  </si>
  <si>
    <t>eebead14-6096-41a7-b406-cb6ee2f06858</t>
  </si>
  <si>
    <t>Inventories are assets in the form of materials or supplies to be consumed in the production process; in the form of materials or supplies to be consumed or distributed in the rendering of services; held for sale or distribution in the ordinary course of operations or in the process of production for sale or distribution. (GRAP 12 .07). This category includes all other inventory consumables that are note catered for in the major inventory categories, like linen, seeds and seedlings, workplace decorations, cell phone accessories, etc.</t>
  </si>
  <si>
    <t>Consumables</t>
  </si>
  <si>
    <t>56811855-2bba-4ddf-9e6d-855f59fae5e1</t>
  </si>
  <si>
    <t>Standard Rated</t>
  </si>
  <si>
    <t>5413fd45-6d43-4c37-abf2-40cacd5fb0ce</t>
  </si>
  <si>
    <t>Expenditure by Type:  Other Materials</t>
  </si>
  <si>
    <t>Repairs and Maintenance:  Other Material</t>
  </si>
  <si>
    <t>[4110]  Other Materials</t>
  </si>
  <si>
    <t>Zin</t>
  </si>
  <si>
    <t xml:space="preserve">Zero Rated </t>
  </si>
  <si>
    <t>64757f21-a63a-4c0b-a054-070bc9c79022</t>
  </si>
  <si>
    <t xml:space="preserve">Finished goods are goods that have completed required manufacturing process and are awaiting to be fitted/mixed/processed with final product or final product or final product itself could also be called as finished goods.  </t>
  </si>
  <si>
    <t>Finished Goods</t>
  </si>
  <si>
    <t>bb61c060-ee98-4082-9370-ee1eca4b2db7</t>
  </si>
  <si>
    <t>bc337a25-3bee-4533-bc47-ad192d385f5a</t>
  </si>
  <si>
    <t>Inventories are assets in the form of materials or supplies to be consumed in the production process; in the form of materials or supplies to be consumed or distributed in the rendering of services; held for sale or distribution in the ordinary course of operations or in the process of production for sale or distribution. (GRAP 12 .07). Materials and supplies will include items like building materials, hardware, painting materials and workshop accessories, etc.</t>
  </si>
  <si>
    <t>Materials and Supplies</t>
  </si>
  <si>
    <t>b51e2dcf-64f8-4c95-9361-ef9d3a076f4f</t>
  </si>
  <si>
    <t>87329e94-4bfb-4a20-8ae7-78b0bffbe227</t>
  </si>
  <si>
    <t>1574ade7-ab00-4811-a1f7-be4e7c4cc319</t>
  </si>
  <si>
    <t>Water stock must be accounted for as inventory.  This will include water purchased and not yet sold at reporting date insofar as it is stored (controlled) in reservoirs and pipes at year end.  Water stock also includes any water purification costs incurred for non-purchased water.  Pre-purified, non-purchased water should not be capitalised as part of inventory.  The cost of water purchased and not yeast sold at reporting comprises the purchase price, import duties, and other taxes (other than those subsequently recoverable by the municipalities from the taxing authorities, such as VAT) and transport, handling and other costs directly attributable to the acquisition of finished goods, materials and services.  Importantly, trade discounts, rebates and other similar items are deducted in determining the costs of purchase.</t>
  </si>
  <si>
    <t>714e8920-85c7-470a-9d00-2145aa38c98c</t>
  </si>
  <si>
    <t>090d6689-5ac5-4143-8405-db36cd1f892c</t>
  </si>
  <si>
    <t>cf9651e9-401d-4e03-b181-d62f56ee6bab</t>
  </si>
  <si>
    <t xml:space="preserve">Housing stock held for resale. </t>
  </si>
  <si>
    <t>Housing Stock</t>
  </si>
  <si>
    <t>137263f0-4472-4a4b-9dc5-bc1de7eb0913</t>
  </si>
  <si>
    <t xml:space="preserve">Agricultural produce after harvest are recognised and measured in accordance with GRAP 12 on Inventory.  </t>
  </si>
  <si>
    <t>460954ec-885d-4553-b88e-0cf4a087233b</t>
  </si>
  <si>
    <t>Land classified as inventory and sold during the reporting period.</t>
  </si>
  <si>
    <t>Land</t>
  </si>
  <si>
    <t>49ce83bd-b413-4d9d-8e8f-a5128bd03a85</t>
  </si>
  <si>
    <t>Remuneration as determined by the Remuneration of Public Office Bearers Act, 1998 (Act No 20 of 1998).  Salary of full/part time councillors including the Executive Mayor or Mayor, Speakers, Deputy Executive Major or Deputy Mayor, Members of the Executive Committee or Mayoral Committee, Whip and Chairperson of a sub-council, etc.</t>
  </si>
  <si>
    <t>3e15c687-769e-45d0-a58e-ffc0ab589c51</t>
  </si>
  <si>
    <t xml:space="preserve">Duplicated the classification to provide for designations and use posting levels as indicated.  </t>
  </si>
  <si>
    <t>e2c57d85-e5db-4c73-a7a6-f6ae4cbf06f3</t>
  </si>
  <si>
    <t>Allowances as determined by the Remuneration of Public Office Bearers Act, 1998 (Act No 20 of 1998).  Salary of full-time councillors consisting off Executive Mayor or Mayor, Speakers, Deputy Executive Major or Deputy Mayor, Members of the Executive Committee or Mayoral Committee, Whip and Chairperson of a sub-council.</t>
  </si>
  <si>
    <t>Allowances and Service Related Benefits</t>
  </si>
  <si>
    <t>f8c1d415-6584-4fc9-99a2-f81483c805d4</t>
  </si>
  <si>
    <t>Ein</t>
  </si>
  <si>
    <t>Office-bearer Allowance</t>
  </si>
  <si>
    <t>a095048a-eec6-4583-bb02-e291fd3ed1b8</t>
  </si>
  <si>
    <t>Consolidated Budget Summary:  Financial Performance:  Remuneration of Councillors</t>
  </si>
  <si>
    <t>Expenditure by Type:  Remuneration of Councillors</t>
  </si>
  <si>
    <t>[3400]  Remuneration of Councilors</t>
  </si>
  <si>
    <t>Out of pocket Expenses</t>
  </si>
  <si>
    <t>66699d4e-1001-4a56-8f4d-e939365b44b7</t>
  </si>
  <si>
    <t>fc14eefd-ed3a-471a-892a-deb3189889de</t>
  </si>
  <si>
    <t>Use of Personal Facilities</t>
  </si>
  <si>
    <t>db60417b-e7db-41fe-9b16-64c32c175d41</t>
  </si>
  <si>
    <t>60e97969-4a14-44cb-a10b-ee2e76b52451</t>
  </si>
  <si>
    <t>89829667-fa4d-4070-8d92-cdad17fd9863</t>
  </si>
  <si>
    <t>Summary Councillor and Staff Benefits:  Councillors (Political Office Bearers plus Other) # Basic Salary and Wages</t>
  </si>
  <si>
    <t>Cell phone Allowance</t>
  </si>
  <si>
    <t>8314fefa-b3a1-4199-a8ac-b66a9056a198</t>
  </si>
  <si>
    <t>Summary Councillor and Staff Benefits:  Councillors (Political Office Bearers plus Other) # Cellphone Allowance</t>
  </si>
  <si>
    <t>Housing Allowance</t>
  </si>
  <si>
    <t>5245122c-c3b8-48d8-94a8-8117cacc152d</t>
  </si>
  <si>
    <t>Summary Councillor and Staff Benefits:  Councillors (Political Office Bearers plus Other) # Housing Allowance</t>
  </si>
  <si>
    <t>2d1b00ec-0591-4f40-a073-a7ec7e2e28f1</t>
  </si>
  <si>
    <t>Summary Councillor and Staff Benefits:  Councillors (Political Office Bearers plus Other) # Other Benefits and Allowances</t>
  </si>
  <si>
    <t>Motor Vehicle Allowance</t>
  </si>
  <si>
    <t>6d683a16-86e2-46ca-b5a4-4f6f024eb5df</t>
  </si>
  <si>
    <t>Summary Councillor and Staff Benefits:  Councillors (Political Office Bearers plus Other) # Motor Vehicle Allowance</t>
  </si>
  <si>
    <t xml:space="preserve">Payments, actual or imputed, by municipalities to social insurance schemes to obtain entitlement to social benefits for their employees, including pensions and other retirement benefits. </t>
  </si>
  <si>
    <t>67bad55f-4e7b-41cc-a869-19a143ad083d</t>
  </si>
  <si>
    <t>Pension Fund Contributions</t>
  </si>
  <si>
    <t>724f2111-e49c-47dc-8b74-52d22fec5993</t>
  </si>
  <si>
    <t>Summary Councillor and Staff Benefits:  Councillors (Political Office Bearers plus Other) # Pension Fund and UIF Contributions</t>
  </si>
  <si>
    <t>Medial Aid Benefits</t>
  </si>
  <si>
    <t>1f805023-1f51-4641-b7ca-21155285e58f</t>
  </si>
  <si>
    <t>Summary Councillor and Staff Benefits:  Councillors (Political Office Bearers plus Other) # Medical Aid Contribution</t>
  </si>
  <si>
    <t>An operating lease is a lease other than a finance lease. A lease is classified as an operating lease if it does not transfer substantially all the risks and rewards incidental to ownership.  Land use portion of a building finance lease must be recorded under Rental of Land.</t>
  </si>
  <si>
    <t>Operating Leases</t>
  </si>
  <si>
    <t>ec7355d3-4eaa-41c2-b800-230a68469687</t>
  </si>
  <si>
    <t>Classification of payments made for operational leases pertaining to biological or cultivated assets.</t>
  </si>
  <si>
    <t>Biological or Cultivated Assets</t>
  </si>
  <si>
    <t>02439f2e-df8e-4de1-964e-3d69b310a158</t>
  </si>
  <si>
    <t xml:space="preserve">Expenditure by Type:  Other Expenditure </t>
  </si>
  <si>
    <t>Classification of payments made for operational leases pertaining to buildings.</t>
  </si>
  <si>
    <t>d817a43a-17d0-41bc-ad8f-7bb8f4f4cd4b</t>
  </si>
  <si>
    <t>Classification of payments made for operational leases pertaining to computer equipment.</t>
  </si>
  <si>
    <t>6f39e374-ac31-4782-919d-26506cd6fa17</t>
  </si>
  <si>
    <t>Classification of payments made for operational leases pertaining to furniture and office equipment.</t>
  </si>
  <si>
    <t>15423bf5-47b0-4066-a335-371e0e1a2d51</t>
  </si>
  <si>
    <t>Classification of payments made for operational leases pertaining to heritage assets.</t>
  </si>
  <si>
    <t>Heritage Assets</t>
  </si>
  <si>
    <t>fd2fffd6-b45c-494a-9989-a8778ad9aa40</t>
  </si>
  <si>
    <t>Classification of payments made for operational leases pertaining to infrastructure.</t>
  </si>
  <si>
    <t>Infrastructure</t>
  </si>
  <si>
    <t>9f8ddd48-89fd-4612-b139-2c9c0c5024f6</t>
  </si>
  <si>
    <t>Classification of payments made for operational leases pertaining to infrastructure - Airports.</t>
  </si>
  <si>
    <t>2927cab7-c45d-4b81-aa65-ec06ca36f17a</t>
  </si>
  <si>
    <t>Classification of payments made for operational leases pertaining to infrastructure - Cemeteries.</t>
  </si>
  <si>
    <t>Cemeteries</t>
  </si>
  <si>
    <t>53c43990-93db-4342-a831-eef0be3640c9</t>
  </si>
  <si>
    <t>Classification of payments made for operational leases pertaining to infrastructure - Electricity.</t>
  </si>
  <si>
    <t>2bb88a2f-161c-484a-86e0-247d824887e5</t>
  </si>
  <si>
    <t>Classification of payments made for operational leases pertaining to infrastructure - Roads.</t>
  </si>
  <si>
    <t>0c75d85d-c38c-4153-a2ab-f171fe87872b</t>
  </si>
  <si>
    <t>Classification of payments made for operational leases pertaining to infrastructure - Solid Waste Disposal.</t>
  </si>
  <si>
    <t>Solid Waste Disposal</t>
  </si>
  <si>
    <t>83bdd2fd-e810-42a3-b405-27509ba74ba1</t>
  </si>
  <si>
    <t>Classification of payments made for operational leases pertaining to infrastructure - Transportation.</t>
  </si>
  <si>
    <t>Transportation</t>
  </si>
  <si>
    <t>7c77bfe8-9dca-421f-a997-b57b2262b741</t>
  </si>
  <si>
    <t>Classification of payments made for operational leases pertaining to infrastructure - Water.</t>
  </si>
  <si>
    <t>cd64b84a-9c08-4cf2-be7b-10a168c92a38</t>
  </si>
  <si>
    <t>Classification of payments made for operational leases pertaining to infrastructure - Intangible Assets.</t>
  </si>
  <si>
    <t>71040e9b-68ab-44cd-848e-6443a5b5d2dd</t>
  </si>
  <si>
    <t>Classification of payments made for operational leases pertaining to infrastructure - Investment Properties.</t>
  </si>
  <si>
    <t>Investment Properties</t>
  </si>
  <si>
    <t>27133f32-9881-4bd6-ac5c-cd88068facae</t>
  </si>
  <si>
    <t>Classification of payments made for operational leases pertaining to infrastructure - Machinery and Equipment.</t>
  </si>
  <si>
    <t>fdab7dda-85b3-42d8-9f92-146c102c61d4</t>
  </si>
  <si>
    <t>Classification of payments made for operational leases pertaining to infrastructure - Transport Assets.</t>
  </si>
  <si>
    <t>8ebc30f8-15a2-4a49-b9db-85000893b7d2</t>
  </si>
  <si>
    <t>An operating expense is a day-to-day expense such as sales and administration, or research &amp; development, accounting expenses, license fees, advertising, office expenses, utilities such as telephone, insurance, property management, travel and vehicle expenses.</t>
  </si>
  <si>
    <t>Operational Cost</t>
  </si>
  <si>
    <t>a4721d03-69cb-46ef-af42-3463bf43d5b3</t>
  </si>
  <si>
    <t>Cost incurred in giving awards in reconnection of achievements.</t>
  </si>
  <si>
    <t>Achievements and Awards</t>
  </si>
  <si>
    <t>7a249b59-ee30-4d49-9472-39657dc62682</t>
  </si>
  <si>
    <t>Communication intended to inform potential customers about products and services.  Advertising media includes television, radio, movies, magazines, newspapers, video games, internet, billboards, etc.</t>
  </si>
  <si>
    <t>Advertising, Publicity and Marketing</t>
  </si>
  <si>
    <t>79cde5a7-09cd-40f7-b2bb-071c16118667</t>
  </si>
  <si>
    <t>Auctions</t>
  </si>
  <si>
    <t>d749cc8d-6c89-48c8-b111-bf22b9d0f186</t>
  </si>
  <si>
    <t>Bursaries (Non-employees)</t>
  </si>
  <si>
    <t>c7c034cd-075c-4511-ac97-103e0f33b633</t>
  </si>
  <si>
    <t>Corporate and Municipal Activities</t>
  </si>
  <si>
    <t>94ded894-6bd4-4532-9789-fc4219fcfbe2</t>
  </si>
  <si>
    <t>Customer/Client Information</t>
  </si>
  <si>
    <t>14d48e4f-f3a3-42ba-a0cd-076ddc81b6ce</t>
  </si>
  <si>
    <t xml:space="preserve">Gifts and Promotional Items </t>
  </si>
  <si>
    <t>f2dc42e2-0ace-4aeb-8cd8-f53c7dc081ad</t>
  </si>
  <si>
    <t>Municipal Newsletters</t>
  </si>
  <si>
    <t>44fc19a0-5ebc-4430-99a4-5fffdf9d0dba</t>
  </si>
  <si>
    <t>Signs</t>
  </si>
  <si>
    <t>20c674c6-ab2d-45f2-ae20-57b3d813682e</t>
  </si>
  <si>
    <t xml:space="preserve">Staff Recruitment </t>
  </si>
  <si>
    <t>df76d9ae-77b7-420d-90ff-8b26b21d5d8d</t>
  </si>
  <si>
    <t>Tenders</t>
  </si>
  <si>
    <t>c41e73cf-e872-46ec-bb45-9e65f45ad9fd</t>
  </si>
  <si>
    <t>Plant and equipment procured at less than the asset threshold to be expensed under this item.   Capitalisation Threshold is the value above which assets are treated as capital assets and entered into an asset register from which reporting in the financial statements (specifically the Statement of Financial Position) is extracted.</t>
  </si>
  <si>
    <t>Assets less than the Capitalisation Threshold</t>
  </si>
  <si>
    <t>1a7bf1af-bb30-4945-a099-eaa6c7c0f7cb</t>
  </si>
  <si>
    <t>The Constitution of South Africa Section 188 determines that the Auditor-General must audit and report on the accounts, financial statements and financial management of all national and provincial departments and administrations, as well as all municipalities.</t>
  </si>
  <si>
    <t>External Audit Fees</t>
  </si>
  <si>
    <t>9d895130-09b2-4e2d-b6b9-b94ecce14150</t>
  </si>
  <si>
    <t>The item includes all charges and levies imposed by a financial institution or other provider of financial services for the benefit of using a current account or bank charge card/credit card, deposit or investment or financing account excluding interest charged on overdue accounts or bank overdrafts.</t>
  </si>
  <si>
    <t>Bank Charges, Facility and Card Fees</t>
  </si>
  <si>
    <t>991257f6-4a45-4dfe-aaf3-210ab52a95da</t>
  </si>
  <si>
    <t xml:space="preserve">Bank charges and card fees payable to financial institutions.  </t>
  </si>
  <si>
    <t>Bank Accounts</t>
  </si>
  <si>
    <t>518dcc34-963c-48a7-aa5c-4667278ec643</t>
  </si>
  <si>
    <t>Bank charges incurred by third party service providers by whom financial transactions are managed on behalf of municipalities, for example third party vending of pre-paid electricity includes both cash handling and debit/credit card bank charges.  These costs need to be recorded separately in the municipalities records so as to manage and report accordingly.</t>
  </si>
  <si>
    <t>Third Parties</t>
  </si>
  <si>
    <t>001daa26-eef5-4486-8452-e7a486f722b5</t>
  </si>
  <si>
    <t>Bank charges and services charged on credit/debit/fleet/charged cards.</t>
  </si>
  <si>
    <t xml:space="preserve">Fleet and Other Credit/Debit Cards </t>
  </si>
  <si>
    <t>962b23d7-8579-4eeb-8ece-09ac753759a9</t>
  </si>
  <si>
    <t xml:space="preserve">Charges levied for the administration of investments held  by institutions administrated under the Bank Act, e.g. First National Bank, ABSA, Nedbank, etc. All charges levied are allocated to this account, except for interest paid on bank overdrafts. </t>
  </si>
  <si>
    <t>Investments</t>
  </si>
  <si>
    <t>a561c5af-8f1c-4dcf-a65c-6b17898c386c</t>
  </si>
  <si>
    <t>Bank charges and services fees charged on finance agreements with banks, etc.</t>
  </si>
  <si>
    <t>Lease Payments</t>
  </si>
  <si>
    <t>96101fe9-2364-443f-9a3b-9a465e84d7c5</t>
  </si>
  <si>
    <t>Bank Fees and other administrative levies charged by financial institutions on providing long and short term loans, borrowings and bonds on property to the municipality.</t>
  </si>
  <si>
    <t>Long and Short Term Loans and Borrowings</t>
  </si>
  <si>
    <t>1cdb7e1d-b47b-41a7-8a4a-67c18498117d</t>
  </si>
  <si>
    <t>ZIn</t>
  </si>
  <si>
    <t>Agency shop fees payable to the South African Local Government Bargaining Council determined by the Collective Agreement as a % of the employee's monthly salary up to a maximum of RX.</t>
  </si>
  <si>
    <t>bb9a514c-f87e-4054-a1e9-2e7ef067b53b</t>
  </si>
  <si>
    <t>Capitalise and defer over period of bond.</t>
  </si>
  <si>
    <t>Bond Issue Amortisation Costs</t>
  </si>
  <si>
    <t>f2639441-56b3-40d9-b876-1c628d238b2f</t>
  </si>
  <si>
    <t>Fees paid for the utilisation of Insurance Brokers.</t>
  </si>
  <si>
    <t>Brokers Fees</t>
  </si>
  <si>
    <t>a3378b3e-3163-4de9-a39f-713b01248a52</t>
  </si>
  <si>
    <t xml:space="preserve">Bursaries include payments made to provide direct support to employees for studying at universities or other tertiary institutions, where all the conditions and terms have been complied with in terms of the contract with the bursary holder. </t>
  </si>
  <si>
    <t>Bursaries (Employees)</t>
  </si>
  <si>
    <t>eacbdd63-11d4-45d6-b22b-c15336d86ff8</t>
  </si>
  <si>
    <t>Discount given to customers for early payment of amounts owing by them also referred to as "settlement discount".</t>
  </si>
  <si>
    <t xml:space="preserve">Cash Discount </t>
  </si>
  <si>
    <t>da123610-b93f-4c2a-9b5f-db515f5185be</t>
  </si>
  <si>
    <t>Expenditure incurred on individuals employed or contracted to the municipality or individuals outside the employee of the municipality, in connection with the activities of the municipality or department within a municipality, that directly relates to the achievement of its objectives. Such expenditure includes but is not limited to catering for Lekgotla, conferences, workshops, indabas, courses, forums, hearings and meetings held with the intention to discuss the municipality's activities, launches and public addresses, interviews and training sessions, diner and drinks supplied at function for employees, catering and eatery provided for committee meetings and forums.  The reason for the distinction between entertainment and catering is derived from section 17(2)(a)(i) being that municipalities are able to deduct input tax in regard to creating or maintaining those recreational facilities, but where entertainment goods or services are acquired for the purpose of hosting an event at sporting or recreational facilities or public amenities must be considered under section 17(2)(a)(i) of the VAT Act.</t>
  </si>
  <si>
    <t>Catering Municipal Activities</t>
  </si>
  <si>
    <t>49f0f667-8798-4cc9-ae40-a7a7f181a942</t>
  </si>
  <si>
    <t>Cleaning cost for car valet services and laundry incurred by the municipality if these services are not outsourced.</t>
  </si>
  <si>
    <t>5e911876-85e0-4a70-ac51-d4d1247baf55</t>
  </si>
  <si>
    <t>Dry cleaning and laundry services for items other that those that forms part of the building which will be allocated to owned and leasehold expenditure.</t>
  </si>
  <si>
    <t>Laundry Services</t>
  </si>
  <si>
    <t>a3124201-1420-4072-b1eb-14eb8a1a4107</t>
  </si>
  <si>
    <t>Car valet and washing services for municipal vehicles.</t>
  </si>
  <si>
    <t>Car Valet and Washing Services</t>
  </si>
  <si>
    <t>4aab15fa-7e1b-473c-b353-38fd9509ca64</t>
  </si>
  <si>
    <t>Commission is a form of payment to an agent for services rendered.</t>
  </si>
  <si>
    <t>Commission</t>
  </si>
  <si>
    <t>b36d2a8e-dfa0-4a60-a494-417aa02379aa</t>
  </si>
  <si>
    <t>The commission payable to external bodies for the collection of income via for example "easy pay" or other pre-paid systems.</t>
  </si>
  <si>
    <t>Third Party Vendors</t>
  </si>
  <si>
    <t>151e5eed-dcda-4e02-9d34-0cb8295d53eb</t>
  </si>
  <si>
    <t>Commission paid to Vendors for selling "Prepaid Electricity" to consumers.</t>
  </si>
  <si>
    <t xml:space="preserve">Prepaid Electricity           </t>
  </si>
  <si>
    <t>372695c9-52f3-48aa-98a7-251c63c16246</t>
  </si>
  <si>
    <t>Cost incurred relating to the selling of municipal property such as houses, ervin and buildings.</t>
  </si>
  <si>
    <t>Cost relating to the Sale of Houses</t>
  </si>
  <si>
    <t>0a64218a-b7d2-4426-ac03-f67940a8977f</t>
  </si>
  <si>
    <t>Costs incurred in the use of courier services for transporting documents/parcels from one to a specified destination. Examples - Docex, XPS, DHL, etc.</t>
  </si>
  <si>
    <t>Courier and Delivery Services</t>
  </si>
  <si>
    <t>13362672-cae6-4923-855d-d247e8d2aa5a</t>
  </si>
  <si>
    <t xml:space="preserve">Expenditure incurred for the usages of telephones, faxes, telegraphs and telex for communication purposes, including costs for teleconferences.  Communication by telephones and faxes includes the sending of messages electronically i.e. the sending of a message, image or document via a fax machine or a telephone or cell phone.  Telex is a communications system using teleprinters that communicate via telephone lines.  Teleconference is a meeting via telecommunications equipment: a meeting held among people in different places by means of telecommunications equipment. Includes all costs for the usage of telecommunication equipment, including rentals.  </t>
  </si>
  <si>
    <t>Communication</t>
  </si>
  <si>
    <t>384b1ebc-11d2-4aec-9d73-49a3ebc92b57</t>
  </si>
  <si>
    <t>Monthly service provider subscription fees, call costs, itemised billing, CLI, 3G and other operating expenses for cellular phones should be allocated to this item.</t>
  </si>
  <si>
    <t>Cellular Contract (Subscription and Calls)</t>
  </si>
  <si>
    <t>c0330128-daa7-458d-ac9c-db190103500c</t>
  </si>
  <si>
    <t>Annual payment made to the SABC and other licensing authorities (SAMRO)  for a permit to view television programs and to listen to the radio or "music license's". Annual payment made to obtain a television and radio licence including ICASA Radio licences, alarm systems, etc</t>
  </si>
  <si>
    <t>Licences (Radio and Television)</t>
  </si>
  <si>
    <t>edff49ce-3990-45bb-bbf4-4887f139787c</t>
  </si>
  <si>
    <t>Postage is the amount payable for the carrying of the article by post, including any special charge or additional fee payable for special services supplied in relation to the carrying of the article.  Stamp is the officially issued postage label, often adhesive, attesting that payment has been rendered for mail delivery. Franking Machine is the machine which prints a franked impression on an envelope to record the amount of postage paid.  Advance payment is made to the Post Office  based on the average usage of the franking machine.   Excluded are courier services for delivering of documents and articles, e.g. by DHL Speed Services and XPS.</t>
  </si>
  <si>
    <t>Postage/Stamps/Franking Machines</t>
  </si>
  <si>
    <t>5890cecb-21cd-4f11-85cd-0b04db4bdfda</t>
  </si>
  <si>
    <t>Costs incurred in broadcasting a message to the public are included in the account for example  television and radio communication.  Acquisitions of radio transmissions include all costs relating to the use of electromagnetic waves for communication i.e. narrowcasting has traditionally been understood as the dissemination of information (usually by radio or television) to a narrow audience, not to the general population. In the context of out-of-home television, this term often refers to the display of content on large Plasma or LCD screens run over a broadcast network.</t>
  </si>
  <si>
    <t>Radio and TV Transmissions</t>
  </si>
  <si>
    <t>8305b420-3510-4fea-a113-f077a7792aa3</t>
  </si>
  <si>
    <t>Costs incurred in the renting of post boxes and private bags from the Post Office or Post Net usually on an annual basis. This is usually an annual payment.</t>
  </si>
  <si>
    <t>Rent Private Bag and Postal Box</t>
  </si>
  <si>
    <t>4be982a6-7ce0-4f5f-9929-ebc1b6560ecb</t>
  </si>
  <si>
    <t>Cost include monthly subscription for Mnet and DSTV.</t>
  </si>
  <si>
    <t>Satellite Signals</t>
  </si>
  <si>
    <t>9ac4b06e-1d57-47c7-8ef3-73e8ba205408</t>
  </si>
  <si>
    <t>Subscriptions fees or bundle charges for sending bulk or customised SMS messages.</t>
  </si>
  <si>
    <t>SMS Bulk Message Service</t>
  </si>
  <si>
    <t>75fc073f-bca6-446f-839f-99e78adfdc31</t>
  </si>
  <si>
    <t>Payments for the usages of telephones, faxes, telegraphs and telex for communication purposes, including costs for teleconferences.  Communication by telephones and faxes includes the  sending of messages electronically i.e. the sending of a message, image or document via a fax machine or a telephone or cell phone. Included in this item are the monthly charges for routers on the current Telkom PABX systems. Telex is a communications system using teleprinters that communicate via telephone lines.  Teleconference is a meeting via telecommunications equipment: a meeting held among people in different places by means of telecommunications equipment. Payments include all costs for the usage of telecommunication equipment, including rentals.  Telecommunication equipment includes phones, faxes, telegraphs and telex excluding cellular phones.</t>
  </si>
  <si>
    <t>Telephone, Fax, Telegraph and Telex</t>
  </si>
  <si>
    <t>941ab780-cdfa-4842-bb68-a7f5ce3e333e</t>
  </si>
  <si>
    <t>Telephone bills for the systems - related to alarm systems used at reservoirs and water lines</t>
  </si>
  <si>
    <t xml:space="preserve">Telemetric Systems </t>
  </si>
  <si>
    <t>8e253ef8-5f88-44f5-9f6e-e99d3b66f6fd</t>
  </si>
  <si>
    <t xml:space="preserve">Expenditure incurred for the installation of telephone systems excluding any capital outlays.  This is usually of a once off nature. </t>
  </si>
  <si>
    <t>Telephone Installation</t>
  </si>
  <si>
    <t>7d961c0a-0511-44fd-8af1-a87210126f1a</t>
  </si>
  <si>
    <t xml:space="preserve">Contribution to the provision for alien vegetation to reflect the current best estimate.  Provisions need to be reviewed at each reporting date and adjusted to reflect the current best estimate.  Where discounting is used, the carrying amount of a provision increase in each period to reflect the passage of time.  This increase is recognised in nterest charges. </t>
  </si>
  <si>
    <t>Contribution to Provisions</t>
  </si>
  <si>
    <t>b8816132-1315-442a-b28b-c243d9333480</t>
  </si>
  <si>
    <t>Provision to be made for the management of alien vegetation in terms of environmental requirements.</t>
  </si>
  <si>
    <t>Alien Vegetation</t>
  </si>
  <si>
    <t>e0191f32-0f3d-4064-96e5-816bca916ba5</t>
  </si>
  <si>
    <t>Expenditure:  Contribution to Provisions</t>
  </si>
  <si>
    <t>[4550]  Contributions To/(From) Provisions</t>
  </si>
  <si>
    <t>Decommission, dismantling and or restoration cost refers to the liability for the legal obligation associated with the retirement of a tangible long-lived asset that a company is required to settle as a result of an existing or enacted law, statute, ordinance or written or oral contract or by legal construction of a contract under the doctrine of promissory estoppels.  An asset retirement cost represents the amount capitalised when the liability is recognised for the long-lived asset that gives rise to the legal obligation.</t>
  </si>
  <si>
    <t>Decommissioning Cost</t>
  </si>
  <si>
    <t>74c503fb-eb6e-4ca7-a8ae-fb4dd87debd9</t>
  </si>
  <si>
    <t>Provision created for the rehabilitation of landfill sites.</t>
  </si>
  <si>
    <t>Rehabilitation of Landfill Sites</t>
  </si>
  <si>
    <t>d7678c2c-4007-4a80-86ba-088bf2b558c7</t>
  </si>
  <si>
    <t>Payment of copyright fees and royalties payable to music companies for the right to play music at public events, etc.</t>
  </si>
  <si>
    <t>Copy Right Fees</t>
  </si>
  <si>
    <t>56cca5ac-c952-49fc-975c-ace6e6a121ae</t>
  </si>
  <si>
    <t xml:space="preserve">Fees payable to the Registrar of Deeds for extraction of information on ownership of property. </t>
  </si>
  <si>
    <t>Deeds</t>
  </si>
  <si>
    <t>f8812268-0d0d-46f6-8e44-b30fccded618</t>
  </si>
  <si>
    <t>Payment of drivers licence costs for an incumbent who's job requires a drivers licence and costs are carried by his/her employer. Driver of motor vehicle is required to be licensed in terms of the National Road Traffic Act, 1996. (Act)  No person shall drive a motor vehicle on a public road-  (a) except under the authority and in accordance with the conditions of a licence issued to him or her in terms of the Act or of any document deemed to be a licence for the purposes of this Act; and (b) unless he or she keeps such licence or document or any other prescribed authorisation with him or her in the vehicle. Professional driver to have permit - (1) No person shall drive a motor vehicle in respect of which an operator is registered on a public road except in accordance with the conditions of a permit (to be known as a professional driving permit) issued to him or her in accordance with this Act and unless he or she keeps such permit with him or her in the vehicle: Provided that this subsection shall not apply to the holder of a learner's licence who drives such vehicle while he or she is accompanied by a person registered as a professional driver in respect of that class of vehicle.  Including retesting fees.</t>
  </si>
  <si>
    <t>Drivers Licences and Permits</t>
  </si>
  <si>
    <t>50397222-7ef9-46a9-abf3-195f0c89e8d1</t>
  </si>
  <si>
    <t>District fees for dumping including the dumping fees and fixed cost.</t>
  </si>
  <si>
    <t>Dumping Fees (District Council)</t>
  </si>
  <si>
    <t>83e3bde5-9691-49bc-b6f1-6251a7a163f7</t>
  </si>
  <si>
    <t xml:space="preserve">Once-off payment to Eskom for new substations (Non Capitalised Cost).  </t>
  </si>
  <si>
    <t>Eskom Connection Fees</t>
  </si>
  <si>
    <t>98f38a2d-442f-4728-b968-207880bdf161</t>
  </si>
  <si>
    <t>Section 14 of the National Building Regulations and Building Standards Amendment Act require any person licensed or authorized by a local authority to carry  out the  installation, alteration or repair of any electrical wiring connected or of which connection is desired with the electrical supply or distribution works of such local authority or any statutory body, shall, at the request of the owner of a building of which the erection has been completed or of any person having an interest therein (or of  the local authority)  issue a certificate if he is satisfied that the electrical wiring and other electrical installations in such building  are in accordance with the provisions of all applicable laws. All costs incurred should be allocated to this item even if procured from an external service provider.</t>
  </si>
  <si>
    <t>Electricity Compliance Certificate</t>
  </si>
  <si>
    <t>d9484667-8ee6-4a4a-bb70-2fdc5688a6d0</t>
  </si>
  <si>
    <t>Entertainment expenditure incurred by members of the Senior Management Service (SMS) as well as Mayors and his/her office bearers in performance of their duties. Such expenditure includes, but is not limited to:(a) Luncheon meetings held with colleagues, foreign delegations and/or other individuals in and outside the municipality; and (b) purchase of dinner during authorised overtime. This item does not include, but is not limited to, spending on: (a) Gifts (including flowers) to individuals; (b) Private entertainment; (c) Cost of meals claimed by individuals when away from home on official duty.</t>
  </si>
  <si>
    <t>bb4b17f5-bcbc-4b15-a918-4bcab3498602</t>
  </si>
  <si>
    <t>Mayor</t>
  </si>
  <si>
    <t>f07ac227-419c-499c-a601-034a08aa1656</t>
  </si>
  <si>
    <t>Councillors</t>
  </si>
  <si>
    <t>b9acce15-8dc1-4c89-9ad6-6f84a5262251</t>
  </si>
  <si>
    <t>b5612cf8-c146-4f6a-9dca-c7ee42670769</t>
  </si>
  <si>
    <t>Expenses incurred from computer services provided by external/outsourced service providers.</t>
  </si>
  <si>
    <t>External Computer Service</t>
  </si>
  <si>
    <t>80a8fd75-57a0-4eca-a510-a60ea638b205</t>
  </si>
  <si>
    <t>Communication lines at the municipal control centre and server room and other remote offices where data lines are operational.</t>
  </si>
  <si>
    <t>Data Lines</t>
  </si>
  <si>
    <t>902adf21-3c45-45ef-8b39-fd7efd0a456a</t>
  </si>
  <si>
    <t>Licence fees paid for GPS licensing (GIS Information)</t>
  </si>
  <si>
    <t>GPS Licence Fees</t>
  </si>
  <si>
    <t>68bb58a1-cb74-4f18-92d1-36a02204c760</t>
  </si>
  <si>
    <t>Any other computer services provided by external service providers.</t>
  </si>
  <si>
    <t>Information Services</t>
  </si>
  <si>
    <t>e11c9416-fc80-4af8-8289-6cbd0f56ef83</t>
  </si>
  <si>
    <t>Costs incurred for internet connectivity to other service providers other than SITA, e.g. Mweb, World online, Iafrica, etc.</t>
  </si>
  <si>
    <t>Internet Charge</t>
  </si>
  <si>
    <t>f52f10ed-538a-4a68-973f-434078f062a7</t>
  </si>
  <si>
    <t>Costs incurred for the use of the mainframe computer facilities and data centres.</t>
  </si>
  <si>
    <t>Mainframe Time</t>
  </si>
  <si>
    <t>9304b283-8873-4590-a516-a94189e5b83f</t>
  </si>
  <si>
    <t>Costs incurred for moving, adding or replacing network extensions and cables as required.</t>
  </si>
  <si>
    <t xml:space="preserve">Network Extensions </t>
  </si>
  <si>
    <t>adf32595-07c2-4c28-857e-271f19e8248e</t>
  </si>
  <si>
    <t>Costs incurred for utilising remote server access.</t>
  </si>
  <si>
    <t>Remote Server Access</t>
  </si>
  <si>
    <t>9343d920-c385-4a78-88ea-8d3480d1f464</t>
  </si>
  <si>
    <t>Costs incurred for making use of recovery centre hosting.</t>
  </si>
  <si>
    <t>Recovery Centre Hosting Charges</t>
  </si>
  <si>
    <t>c26d1497-70f5-4c3a-99ab-3a38f0522230</t>
  </si>
  <si>
    <t>Costs incurred to obtain a document granting permission for the use of computer programs to ensure that the operators of materials and resources are acknowledged and rewarded for their work, as well as ensuring that the materials are used legally and without risk of prosecution.</t>
  </si>
  <si>
    <t>Software Licences</t>
  </si>
  <si>
    <t>61183e74-16b1-46ba-89d7-6aa72cfafe60</t>
  </si>
  <si>
    <t>Services provided by contractors to promote the effective utilisation of information technology to enhance the efficiency at the municipality.</t>
  </si>
  <si>
    <t>Specialised Computer Service</t>
  </si>
  <si>
    <t>a6ab3404-4a5f-418b-b872-b8c463295e7e</t>
  </si>
  <si>
    <t>Costs incurred for the provision of technical, functional and business advice and support regarding information technology.</t>
  </si>
  <si>
    <t>System Adviser</t>
  </si>
  <si>
    <t>7b40b944-7cbf-4346-a862-95707af6b13b</t>
  </si>
  <si>
    <t>System development costs incurred for services rendered with regard to developing and establishing network operating systems.</t>
  </si>
  <si>
    <t>System Development</t>
  </si>
  <si>
    <t>e52fbd1e-ed26-4216-a4cb-a45ca65b5f26</t>
  </si>
  <si>
    <t>Services provided for setting up and maintaining wireless networks.</t>
  </si>
  <si>
    <t>Wireless Network</t>
  </si>
  <si>
    <t>176ce8d4-a1da-401d-b3b1-32ac4eaec4cf</t>
  </si>
  <si>
    <t>Costs incurred by officials wearing firearms for protection purposes, e.g. flight carrier fees.</t>
  </si>
  <si>
    <t>Firearm Handling Fees</t>
  </si>
  <si>
    <t>23aa8ed0-ffdd-4f46-96c0-aa78b5eb258a</t>
  </si>
  <si>
    <t>Costs incurred for the transport of goods in bulk by truck, train, ship or aircraft.</t>
  </si>
  <si>
    <t>Freight Services</t>
  </si>
  <si>
    <t>9e78a121-5ebd-4309-91ab-c96cbf2904f0</t>
  </si>
  <si>
    <t>Compensation paid to "full time union representative" not included in compensation of employees.</t>
  </si>
  <si>
    <t>Full Time Union Representative</t>
  </si>
  <si>
    <t>ad01f695-8af2-41ab-9c23-e88c805e9f6f</t>
  </si>
  <si>
    <t>Payment given to a  person (professional or voluntary assistance) for services for which fees are not legally or traditionally required.  This gratuity is usually not equal to the economic value of the service provided. Motivational speakers delivering a resume at a training session without charging the department at the normal hourly rates.  Payments made equal to market rates should be classified as "Consultants, contractors and special services" under the type of consultant/ contractor delivering the service.</t>
  </si>
  <si>
    <t>Honoraria (Voluntarily Workers)</t>
  </si>
  <si>
    <t>9e0d0d95-8401-4d04-aa88-4bb97c7ef3c6</t>
  </si>
  <si>
    <t>Allocation to be used for the classification of insurance related costs including self insurance funds.</t>
  </si>
  <si>
    <t>Insurance Underwriting</t>
  </si>
  <si>
    <t>4c237a16-eb61-4148-96b5-f4151acb4fa5</t>
  </si>
  <si>
    <t>Insurance Aggregation</t>
  </si>
  <si>
    <t>fb0a974d-99ed-475e-b028-c3e44f836603</t>
  </si>
  <si>
    <t>Claims paid to Third Parties</t>
  </si>
  <si>
    <t>f4d09031-4075-4923-87d4-7f67893b0691</t>
  </si>
  <si>
    <t>Insurance Brokers Fees</t>
  </si>
  <si>
    <t>325cba67-c8ec-4867-a5e8-d9e336027718</t>
  </si>
  <si>
    <t>Insurance Claims</t>
  </si>
  <si>
    <t>8d16c3d1-e035-45d7-9fc7-4b9e5162752b</t>
  </si>
  <si>
    <t>Excess Payments</t>
  </si>
  <si>
    <t>b4669f67-00e4-4082-9db8-b32f2668665a</t>
  </si>
  <si>
    <t>Risk Management Programs</t>
  </si>
  <si>
    <t>58139594-9576-49ba-b704-0eda599d9a33</t>
  </si>
  <si>
    <t>Premiums</t>
  </si>
  <si>
    <t>bfbf874d-a9e4-4a02-ac45-bf4094fb6ee9</t>
  </si>
  <si>
    <t>Various land related costs</t>
  </si>
  <si>
    <t>Land Alienation Costs</t>
  </si>
  <si>
    <t>f28351b8-8f86-4750-b2fa-c79526538fd6</t>
  </si>
  <si>
    <t>Learnerships are introduced in the Skills Development Act.   Section 18(2) are learnerships provided for unemployed people. The cost elements included in this category comprise: 1)  Additional staff required to oversee and manage learnerships. 2) Cost of supervision and mentorship (e.g. an additional consolidated increment for every mentor). 3) Off-the-job education and training costs (including transport and fees for training provider). 4) Assessment costs for each learner. 5) Recruitment costs. 6) Range of allowances to be paid for these learners. 7) Office set-up costs for these learners (including office equipment, computers, stationery, phone and fax facilities.</t>
  </si>
  <si>
    <t>Learnerships and Internships</t>
  </si>
  <si>
    <t>08e3e6ec-ab46-4c1b-8cd0-0b11a5b558c8</t>
  </si>
  <si>
    <t>The payment of charges raised by the Department of Water Affairs based on a specified cent value per KI on Bulk Water purchased and include Catchment Management Areas Levy, Water Research Levy and Trans Caledon Tunnel Authority (TCTA) charges.</t>
  </si>
  <si>
    <t>Levies Paid - Water Resource Management Charges</t>
  </si>
  <si>
    <t>e489a311-f050-4ed6-bb90-f4cd31fa7b30</t>
  </si>
  <si>
    <t>Expenses incurred for obtaining "licences" such as drivers licences, motor vehicle licence and registrations, public driver permits, etc.</t>
  </si>
  <si>
    <t xml:space="preserve">Licences </t>
  </si>
  <si>
    <t>f201cf90-ae6b-4aa1-b092-a2bb47cff001</t>
  </si>
  <si>
    <t>Expenses incurred for making use of "Licence Agency" for collecting drivers licences, motor vehicle licence registrations, etc from the municipality.</t>
  </si>
  <si>
    <t>Licence Agency Fees</t>
  </si>
  <si>
    <t>bebf239c-8967-46ba-bec2-87ba6ade34cd</t>
  </si>
  <si>
    <t>Expenses incurred in obtaining motor vehicle licence and registration renewals or new issues.</t>
  </si>
  <si>
    <t>Motor Vehicle Licence and Registrations</t>
  </si>
  <si>
    <t>08e8d12a-b342-427d-878b-ca783ef02e8b</t>
  </si>
  <si>
    <t>SAMRO licences for playing music in community halls.</t>
  </si>
  <si>
    <t>Performing Arts</t>
  </si>
  <si>
    <t>8b31784c-bb9c-469b-afdb-d978cb3a1a1a</t>
  </si>
  <si>
    <t>Expenses paid to an entity/department charging a management fee for rendering various services, for example housing scheme administration, property management services, running of municipal services, including body corporate levies.</t>
  </si>
  <si>
    <t>Management Fee</t>
  </si>
  <si>
    <t>3d58507d-3f8b-4b68-bedf-6e3c047dfc7f</t>
  </si>
  <si>
    <t xml:space="preserve">Costs incurred relating to electricity, power, water, sewerage, waste removal and property rates required for municipal occupied buildings paid to Municipalities. </t>
  </si>
  <si>
    <t>Municipal Services</t>
  </si>
  <si>
    <t>ee3f8d3e-9f3e-4a96-8539-bed8877105f0</t>
  </si>
  <si>
    <t>Costs incurred for service rendered by agencies/entities that specialises in recruiting candidates across sectors and disciplines as well as the administration and support of candidates for the municipality. The agency/entity typically recruits for permanent appointment.</t>
  </si>
  <si>
    <t>Personnel Agency Fees [Personnel Recruitment Costs]</t>
  </si>
  <si>
    <t>94c9dca5-6b47-438b-a3f0-b97f901147ae</t>
  </si>
  <si>
    <t>Registration fees may refer to payments made in relation to image registration (part of computer or vision), printing registration (part of printing visible colour), FCC registration programme for telephone equipment. Also, registration fees payable for attending events, seminars and conferences.</t>
  </si>
  <si>
    <t>Registration Fees</t>
  </si>
  <si>
    <t>5a23d09b-d933-435f-9708-3eda4f4d969a</t>
  </si>
  <si>
    <t>Registration fees paid to register with professional and regulatory bodies excluding the annual membership or subscription fees.  Usually these bodies levy a "once-off "registration fees for enrolling new members.</t>
  </si>
  <si>
    <t>Professional and Regulatory Bodies</t>
  </si>
  <si>
    <t>d6ab7c5f-13b9-43d8-bfcc-41aadf9b8030</t>
  </si>
  <si>
    <t>Registration fees paid for attending workshops and seminars.  This item would exclude accommodation and travel cost to attend and be included in Travel and Subsistence.</t>
  </si>
  <si>
    <t>Seminars, Conferences, Workshops and Events</t>
  </si>
  <si>
    <t>8a85b7fa-ec92-47dd-a4db-524a331cd188</t>
  </si>
  <si>
    <t>Fees paid for the attendance of National congresses/seminars/ symposiums and workshops. Excludes accommodation and transport which must be allocated to travelling and subsistence.</t>
  </si>
  <si>
    <t>National</t>
  </si>
  <si>
    <t>81ddb85d-5ba0-413a-aea1-6a86b7ec19be</t>
  </si>
  <si>
    <t>Fees paid for the attendance of International congresses/seminars/ symposiums and workshops. Excludes accommodation and transport which must be allocated to travelling and subsistence.</t>
  </si>
  <si>
    <t>International</t>
  </si>
  <si>
    <t>5d8135ff-dcbf-429b-b875-d5d90979f737</t>
  </si>
  <si>
    <t>Cost incurred to get access to data information used for research and analysis purposes and systems for example, ITC, Home Affairs system, AKTEX system, StaticsSA or SARS data information. Also monies payable to the deeds trading account to obtain deeds registration certificates. This is for WAN access to users of this information database and not the software use license fee. The information provided is not seen as an intangible asset of the entity and constitutes the payment for a good or service current payments. This information could be in the form of a DVD, CD or other hardcopy format or directly online.</t>
  </si>
  <si>
    <t>System Access and Information Fees</t>
  </si>
  <si>
    <t>3a996e0a-df3c-4e48-a5eb-9ed22df0367d</t>
  </si>
  <si>
    <t>Cost incurred for services rendered by Travel Agency.  Fees for the administration and management of travel arrangements of employees. It is important to note that any transaction administration fee payable to a service provider is excluded from the scope of the agency fee account.  In addition, a fee payable to a car rental service provider in respect of traffic fines should not form part of expenditure, but should be recovered from the employee receiving the traffic fine.</t>
  </si>
  <si>
    <t>Travel Agency Fees</t>
  </si>
  <si>
    <t>ef69d195-9e57-407c-9c8e-5a2f07eb2b94</t>
  </si>
  <si>
    <t>Cost incurred in procuring office decorations such as flowers, small ornaments, paintings, plants, table cloths, etc of low value and thus not capitalised.</t>
  </si>
  <si>
    <t>Office Decorations</t>
  </si>
  <si>
    <t>211e5066-ea9a-4b65-8579-8462ddf89ba8</t>
  </si>
  <si>
    <t>Printing. Publications and Books</t>
  </si>
  <si>
    <t>46fc8d46-1ab0-497d-a8de-d956cc315b74</t>
  </si>
  <si>
    <t>Where an employee or official are required to pay fees to an independent institution in order to fulfil the role as required by their employment contract or the position they have been appointed in and fees payable to maintain occupation where maintenance of standards is required for public safety, (e.g. auditors with IRBA) Other examples of items to be included are SAICA, PAAB, CIA, IPFA, SAIGO, Institute of Mechanical Engineers, MASA, etc. Excluded from this item are course registration fees which is allocated under training expense.</t>
  </si>
  <si>
    <t>Professional Bodies, Membership and Subscription</t>
  </si>
  <si>
    <t>0b83967f-67d6-4d3c-91fe-c03fb9576d25</t>
  </si>
  <si>
    <t>Remuneration to ward committee members [framework]</t>
  </si>
  <si>
    <t>Remuneration to Ward Committees</t>
  </si>
  <si>
    <t>7cc00ef4-5874-4634-a9c3-6ab6114227d5</t>
  </si>
  <si>
    <t>Cost paid for re-imbursing an employee if transferred from one city to another.  This would include transport of household, own transport, temporary accommodation, etc.</t>
  </si>
  <si>
    <t>Resettlement Cost</t>
  </si>
  <si>
    <t>8fb608c6-efe9-4c80-ac99-b75baa60189f</t>
  </si>
  <si>
    <t>Expenditure incurred as a reward for "whistleblowers" associated with forensic auditing and the fraud hotline.</t>
  </si>
  <si>
    <t>Rewards Incentives</t>
  </si>
  <si>
    <t>6834793e-9435-47ab-9f83-10bdb8df588e</t>
  </si>
  <si>
    <t>"Roadworthy", in relation to a vehicle, means a vehicle which complies with the relevant provisions of the Road Traffic Act (Act) otherwise in a fit condition to be operated on a public road; A roadworthy certificate, is a certificate issued in terms of section 64 of this  Act requiring the examination of motor vehicle and issue of roadworthy certificate and roadworthy certificate disc.  Upon receipt of an application referred to in section 63, an appropriately graded examiner of vehicles shall test and examine the motor vehicle concerned in the manner and in respect of the features as prescribed.</t>
  </si>
  <si>
    <t>Road Worthy Test</t>
  </si>
  <si>
    <t>3b5bca8a-1b3c-462e-89ba-88dcecf275fc</t>
  </si>
  <si>
    <t>Employers must pay 1% of their employers pay to the skills development levy.</t>
  </si>
  <si>
    <t>Skills Development Fund Levy</t>
  </si>
  <si>
    <t>c87fcfc1-960f-4bd4-9c90-aaca45924927</t>
  </si>
  <si>
    <t>Cost incurred in extracting documents from CIPRO, AKTEX, NCA, etc.</t>
  </si>
  <si>
    <t>Search Fees</t>
  </si>
  <si>
    <t>fda8310c-bce4-4805-a259-8d554400d9f8</t>
  </si>
  <si>
    <t>Cost incurred for conducting land surveys and obtaining servitudes to allow land use arrangements.</t>
  </si>
  <si>
    <t>Servitudes and Land Surveys</t>
  </si>
  <si>
    <t>d741cf45-be1e-43e4-86d5-088cf14daa24</t>
  </si>
  <si>
    <t xml:space="preserve">The purchasing and erection of all street name signs and name boards  </t>
  </si>
  <si>
    <t>Signage</t>
  </si>
  <si>
    <t>81cf07b5-b329-4207-ab3e-1bc720208cc3</t>
  </si>
  <si>
    <t>Cost incurred for archiving of files and documents to kept in terms of the MFMA.</t>
  </si>
  <si>
    <t>Storage of Files (Archiving)</t>
  </si>
  <si>
    <t>9b95b733-6c32-4dd0-9720-e3ffcea16ef7</t>
  </si>
  <si>
    <t>Cost incurred for storage of furniture and equipment or any other movable assets or goods.</t>
  </si>
  <si>
    <t>Storage of Assets and Goods</t>
  </si>
  <si>
    <t>85e4cba3-122d-4a65-b387-7f31bb14066f</t>
  </si>
  <si>
    <t>Small losses on cashier deposits and petty cash floats.</t>
  </si>
  <si>
    <t>Small Differences Tolerances</t>
  </si>
  <si>
    <t>50a27c83-4216-4987-8adb-5d0dec93d2a2</t>
  </si>
  <si>
    <t>Taking over of study loan incurred by an employee for full time study before appointed by the municipality.  In return the employee agrees to work for the department for a specified period of time  In the event the term of service is not completed a pro-rata refund could be claimed from the employee depending on the agreement with the municipality.</t>
  </si>
  <si>
    <t>Taking over Contractual Obligations</t>
  </si>
  <si>
    <t>e42d61db-6734-437c-8b8e-b8ad2a64c786</t>
  </si>
  <si>
    <t>Toll gates fees paid to SANRAL for making use of National Roads</t>
  </si>
  <si>
    <t xml:space="preserve">Toll Gate Fees </t>
  </si>
  <si>
    <t>f8f9b1ea-7c4d-434f-98c3-5cabd868599e</t>
  </si>
  <si>
    <t>Expenses associated with transport provided by the municipality for transporting people during the execution of its mandate. Expenditure includes transport to public events, transport of scholars, patients and corps, illegal immigrants deportation, excursions and children vagrants.</t>
  </si>
  <si>
    <t xml:space="preserve">Transport Provided as Part of Departmental Activities </t>
  </si>
  <si>
    <t>15192b56-3eff-4338-8ced-c7e891805eba</t>
  </si>
  <si>
    <t>The conveyance of school children and the public to venues in celebration of special events such as heritage day, etc.</t>
  </si>
  <si>
    <t>Events</t>
  </si>
  <si>
    <t>c2718055-9021-400f-83fd-0fcd8ab289c8</t>
  </si>
  <si>
    <t>Transport provided to employees to attend funerals of family members and other officials.</t>
  </si>
  <si>
    <t>Funerals</t>
  </si>
  <si>
    <t>0248e952-0151-43eb-877a-bcfa0a5fa202</t>
  </si>
  <si>
    <t>The conveyance, by means of a motor vehicle, of a patient to any place where he is to receive medical treatment from a person authorized to administer such treatment in terms of any law relating to the medical profession, or from any place where he has received such treatment; and the conveyance of any coffin or corpse, “excluding the conveyance of coffins for the purpose of supplementing stock;" Costs incurred for transporting patients from one hospital facility to another and corps from hospitals to mortuaries. Excluding transport of patients by ambulance and corps.</t>
  </si>
  <si>
    <t>Patients and Corpse</t>
  </si>
  <si>
    <t>e74c770d-ea6f-4009-8f7c-378609e315be</t>
  </si>
  <si>
    <t>Transport cost relating to municipal employees, for example for working overtime.</t>
  </si>
  <si>
    <t xml:space="preserve">Municipal Activities </t>
  </si>
  <si>
    <t>61e9eb0f-9ce5-447f-bede-d4e25ec9e094</t>
  </si>
  <si>
    <t>Travel and Subsistence</t>
  </si>
  <si>
    <t>99690fe4-169b-45e8-8699-be71f32aeca9</t>
  </si>
  <si>
    <t>Domestic</t>
  </si>
  <si>
    <t>861fcdc2-5968-4559-8671-4a586ff59239</t>
  </si>
  <si>
    <t>Accommodation</t>
  </si>
  <si>
    <t>e598c3b8-3c45-4b44-a92c-e22bb6225498</t>
  </si>
  <si>
    <t>Repairs and Maintenance:  Other Expenditure</t>
  </si>
  <si>
    <t>Daily Allowance</t>
  </si>
  <si>
    <t>fd03dca7-ea15-4293-9ab3-1da45074ec7c</t>
  </si>
  <si>
    <t>Food and Beverage (Served)</t>
  </si>
  <si>
    <t>44fd58bf-087c-42a6-99bb-d946fa5a66d3</t>
  </si>
  <si>
    <t>Incidental Cost</t>
  </si>
  <si>
    <t>99341a8f-bc98-49aa-bcd7-73e525774f45</t>
  </si>
  <si>
    <t>Transport without Operator</t>
  </si>
  <si>
    <t>515adde0-5131-469b-9765-7e0f8d1c7882</t>
  </si>
  <si>
    <t>Car Rental</t>
  </si>
  <si>
    <t>2a922f34-70d6-4fa2-9b4e-c723bb0b9589</t>
  </si>
  <si>
    <t>Own Transport</t>
  </si>
  <si>
    <t>61acaf9b-3176-43fd-b290-2701b18f617f</t>
  </si>
  <si>
    <t>Transport with Operator</t>
  </si>
  <si>
    <t>a36fdf82-1d4b-4244-8464-b5621f53f1d5</t>
  </si>
  <si>
    <t>Other Transport Provider</t>
  </si>
  <si>
    <t>9fb53c97-d0a2-4180-9dc3-383e2bfdfb93</t>
  </si>
  <si>
    <t>941ea6f2-9086-467c-a268-e929b062533f</t>
  </si>
  <si>
    <t>69d006a8-c744-42ce-8df1-c1fd4bb61aa6</t>
  </si>
  <si>
    <t>Railway Transport</t>
  </si>
  <si>
    <t>8ef87ebe-d2e8-428c-a87e-f847bd8bb52e</t>
  </si>
  <si>
    <t>f901836a-ecda-4fc5-a6c8-8917a0e7a6cd</t>
  </si>
  <si>
    <t>Water Transport</t>
  </si>
  <si>
    <t>05f514de-83d7-4a67-bf2a-e8d43b70a600</t>
  </si>
  <si>
    <t>Foreign</t>
  </si>
  <si>
    <t>af73ad57-5a79-4dd9-9ce6-1495045080b8</t>
  </si>
  <si>
    <t>a950ce9a-3622-4350-ad9b-3cf1a999a1e8</t>
  </si>
  <si>
    <t>406146fd-9ab6-4907-ab36-d47a5329b94d</t>
  </si>
  <si>
    <t>Food and Beverage</t>
  </si>
  <si>
    <t>b1773286-2c97-49aa-8ebe-c6e9e1b4f9b8</t>
  </si>
  <si>
    <t>42fc6db6-a2f9-4765-9087-ae29da23af2b</t>
  </si>
  <si>
    <t>04495293-946d-4dcb-8c10-5650e6acb2f6</t>
  </si>
  <si>
    <t>c6be3ea4-6d89-46ee-a40a-403df2b8cf3a</t>
  </si>
  <si>
    <t>483559e2-7f0c-4372-8a76-fd5ee604e363</t>
  </si>
  <si>
    <t>Other Transport Providers</t>
  </si>
  <si>
    <t>a3de1fd0-e7d8-41ae-82d9-fed3a8d68317</t>
  </si>
  <si>
    <t>a5099286-e02a-4ff9-bf02-5c1e07188728</t>
  </si>
  <si>
    <t>4fcbd398-1971-4440-a112-9ceb78dbebf0</t>
  </si>
  <si>
    <t>25ea9940-2907-4393-be66-a27bcb8cc300</t>
  </si>
  <si>
    <t>0b03a4e2-7014-48b6-9f77-432912553043</t>
  </si>
  <si>
    <t>b9d75b73-8091-4cac-9ef6-525c12630a8c</t>
  </si>
  <si>
    <t>Non-employees</t>
  </si>
  <si>
    <t>f233d6ea-021b-4adc-884b-d527750777f1</t>
  </si>
  <si>
    <t>Uniform and Protective clothing purchased for issue to employees.</t>
  </si>
  <si>
    <t>Uniform and Protective Clothing</t>
  </si>
  <si>
    <t>b97a40d5-b8be-4b7c-a935-254863475da6</t>
  </si>
  <si>
    <t>This is used to record all payments associated with vehicle tracking; including the initial payment of the installation of the tracking device as well as the associated monthly tracking fees.</t>
  </si>
  <si>
    <t>Vehicle Tracking</t>
  </si>
  <si>
    <t>53dafab6-bfee-4317-ad39-1f929bf44c7e</t>
  </si>
  <si>
    <t>Warrantees and guarantees form part of the elements of cost at initial purchase price of an asset  which should be capitalised. However, once the warrantee has expired and need to re-new such warrantee the cost should be expensed against this item.</t>
  </si>
  <si>
    <t>Warrantees and Guarantees</t>
  </si>
  <si>
    <t>1e49f43b-db4c-4193-8657-2f33706bad54</t>
  </si>
  <si>
    <t>Wet Fuel</t>
  </si>
  <si>
    <t>12df9be9-ce17-496f-862a-1735427d770b</t>
  </si>
  <si>
    <t>Workmen's Compensation by to the Commissioner in terms of the Occupational Injuries and Diseases Act of 1993 (COIDA)</t>
  </si>
  <si>
    <t xml:space="preserve">Workmen's Compensation Fund </t>
  </si>
  <si>
    <t>29b484ea-c2e5-4231-a223-b995dc29455d</t>
  </si>
  <si>
    <t>Expenses due to exchange transactions between municipalities and their subsidiary municipal entities.</t>
  </si>
  <si>
    <t>1889785c-f15b-4daa-8be6-6cb6ada28b88</t>
  </si>
  <si>
    <t>Monthly payments to Eskom to re-imburse their portion of the free basic electricity provided to indigents.</t>
  </si>
  <si>
    <t>Indigent Relief</t>
  </si>
  <si>
    <t>e96d27d2-276f-4796-aece-091c9adde98d</t>
  </si>
  <si>
    <t>Purchase of samples for testing.  Example food for health and safety testing</t>
  </si>
  <si>
    <t>Samples and Specimens</t>
  </si>
  <si>
    <t>855e616d-4652-4400-9727-e9e4e2612bfb</t>
  </si>
  <si>
    <t>Parking spacce for staff and visitors.</t>
  </si>
  <si>
    <t>Parking Fees</t>
  </si>
  <si>
    <t>c40c78e4-c8bb-481e-877d-dbeeba7ccd92</t>
  </si>
  <si>
    <t>This category provides for of all unrequited payments made by the municipality.  A payment is unrequited provided that the municipality does not receive anything of similar value directly in return for the transfer to another party.  Both current and capital transfers are included in this item.   Municipalities distinguish between transfers to provinces, district municipalities, departmental agencies and accounts, universities and Technicons, public corporations, private enterprises, foreign government and international institutions, non-profit organisations and households.  This group of accounts provide for "operational and capital transfers and subsidies" made "in-kind or in monetary value".</t>
  </si>
  <si>
    <t>Transfers and Subsidies</t>
  </si>
  <si>
    <t>64233fb8-07fe-45b2-bdb8-90338ae441dd</t>
  </si>
  <si>
    <t>DC 14:  Joe Gqabi</t>
  </si>
  <si>
    <t>Museums</t>
  </si>
  <si>
    <t>Discontinued Operations</t>
  </si>
  <si>
    <t>Position Paper</t>
  </si>
  <si>
    <t>Property Rates Rebate</t>
  </si>
  <si>
    <t>Municipal Property Rates Act, section 2(f) “owners of agricultural properties who are bona fide farmers.</t>
  </si>
  <si>
    <t>Bona Fide Farmers Rebate or Exemption</t>
  </si>
  <si>
    <t>Municipal Property Rates Act, section 2(a)</t>
  </si>
  <si>
    <t>Indigent Owners</t>
  </si>
  <si>
    <t>Municipal Property Rates Act, section 2(b) “owners dependent on pensions or social grants for their livelihood”</t>
  </si>
  <si>
    <t>Pensioners/Social Grants</t>
  </si>
  <si>
    <t>Temporary Relief Rebate</t>
  </si>
  <si>
    <t xml:space="preserve">Phase-in Reductions/Discounts  </t>
  </si>
  <si>
    <t>Municipal additional rebate above the general residential rebate</t>
  </si>
  <si>
    <t>Discretionary Residential Rebate</t>
  </si>
  <si>
    <t>An entry shall disclose a single amount on the face of the statement of financial performance on the effects of discontinued operations and disposals of non-current assets (or disposal groups)  including revenue.  [GRAP 100.35(b)]</t>
  </si>
  <si>
    <t>Eout</t>
  </si>
  <si>
    <t>Default</t>
  </si>
  <si>
    <t>SEGMENT:  ITEM - REVENUE</t>
  </si>
  <si>
    <t>DEFINITIONS</t>
  </si>
  <si>
    <t>LINK TO FUNCTION not updated to Version 5.3</t>
  </si>
  <si>
    <t>Link to BRF</t>
  </si>
  <si>
    <t xml:space="preserve">Count </t>
  </si>
  <si>
    <t>SA11</t>
  </si>
  <si>
    <t>SA12a&amp;b</t>
  </si>
  <si>
    <t>SA13a</t>
  </si>
  <si>
    <t>SA18</t>
  </si>
  <si>
    <t>Cemetaries and Crematoriums</t>
  </si>
  <si>
    <t>Other Community:  Animal Care</t>
  </si>
  <si>
    <t>Other Community:  Literacy Programmes</t>
  </si>
  <si>
    <t>Other Social:  Theatres</t>
  </si>
  <si>
    <t>Other Social:  Zoo's</t>
  </si>
  <si>
    <t>Animal Control and Diseases</t>
  </si>
  <si>
    <t>Archives</t>
  </si>
  <si>
    <t>Electricity Distribution</t>
  </si>
  <si>
    <t>Other:  Coastal Protection</t>
  </si>
  <si>
    <t>Budget</t>
  </si>
  <si>
    <t>Other:  Asset Management</t>
  </si>
  <si>
    <t>Other:   Fleet Management</t>
  </si>
  <si>
    <t>Other:  Legal Services</t>
  </si>
  <si>
    <t>Other:  Marketing, Publicity and Media Co-ordination</t>
  </si>
  <si>
    <t>Other:  Risk Management</t>
  </si>
  <si>
    <t>Other:  Security Services</t>
  </si>
  <si>
    <t>Treasury Office</t>
  </si>
  <si>
    <t>Health Inspections</t>
  </si>
  <si>
    <t>Licensing and Regulation:  Liquor Licensing</t>
  </si>
  <si>
    <t>Markets:  Trade</t>
  </si>
  <si>
    <t>IR</t>
  </si>
  <si>
    <t>The gross inflow of economic benefits or service potential during the reporting period when those inflows result in an increase in net assets, other than increases relating to contributions from owners.</t>
  </si>
  <si>
    <t>cc2cef6d-3ee7-4bde-a103-85f06f8235c6</t>
  </si>
  <si>
    <t xml:space="preserve">Covers all rates rebates, exemption and discounts given to households and other customer groups either in general or specifically.  Covers all free services or service discounts given to households and other customer groups in relation to services for which the municipality normally charges.  Must be the revenue cost to the municipality of providing these rebates, discounts and free services and includes the revenue cost to the municipality of providing the free basic services to households according to national policy and must not include the cost of debt write-offs.  </t>
  </si>
  <si>
    <t>Contra Accounts</t>
  </si>
  <si>
    <t>48c1dc1f-7689-441f-ad51-f9a282f4bc90</t>
  </si>
  <si>
    <t>Covers the free basic services according to national policy, i.e. 6 kl water, 50 kWh electricity, free sewerage and free weekly refuse removal.  Must be the actual cost to the municipality and not the revenue cost to the municipality of providing these services.  Refer to Operational Cost for the equal deduction for Cost of Free Basic Services.</t>
  </si>
  <si>
    <t>Cost of Free Basic Services</t>
  </si>
  <si>
    <t>720ad1af-a99d-432c-8dd7-419a3e20593a</t>
  </si>
  <si>
    <t>This account provides for the free basic service according to national policy being 50 kwh electricity per household per month.  Refer to Operational Cost for the equal deduction for Cost of Free Basic Services.</t>
  </si>
  <si>
    <t>Electricity (50 kwh per household per month)</t>
  </si>
  <si>
    <t>605b8064-4deb-464d-85bf-913c6c77fab6</t>
  </si>
  <si>
    <t>Consolidated Budget Summary:  Free Services - Cost of Free Basic Services Provided</t>
  </si>
  <si>
    <t>This account provides for the free basic service according to national policy being the minimum level of service for sanitation.  Refer to Operational Cost for the equal deduction for Cost of Free Basic Services sanitation free minimum level of service.</t>
  </si>
  <si>
    <t>Waste Water Management (free minimum level service)</t>
  </si>
  <si>
    <t>d78f2ad6-41f1-4454-a260-c311c9548f69</t>
  </si>
  <si>
    <t>This account provides for the free basic service according to national policy being removal of solid waste once a week.  Refer to Operational Cost for the equal deduction for Cost of Free Basic Services solid waste.</t>
  </si>
  <si>
    <t>Waste Management (removed once a week)</t>
  </si>
  <si>
    <t>76abfe3e-bc90-4e3f-bbfd-64275dbd6a7b</t>
  </si>
  <si>
    <t>This account provides for the free basic service according to national policy being 6 kl of water per household per month.   Refer to Operational Cost for the equal deduction for Cost of Free Basic Services.</t>
  </si>
  <si>
    <t>Water (6 kl per household per month)</t>
  </si>
  <si>
    <t>ac34b81e-cd49-45b4-96be-cbd60a6d624e</t>
  </si>
  <si>
    <t>Covers all rates rebates, exemption and discounts given to households and other customer groups either in general or specifically.  Covers all free services or service discounts given to households and other customer groups in relation to services for which the municipality normally charges.  Must be the revenue cost to the municipality of providing these rebates, discounts and free services and includes the revenue cost to the municipality of providing the free basic services to households according to national policy and must not include the cost of debt write-offs.  Entry:  Debit Cost of Free Basic Services (Expenditure), Credit Transfers to Households</t>
  </si>
  <si>
    <t>Revenue Cost of Free Services</t>
  </si>
  <si>
    <t>972bf106-06f5-4d74-a8bc-aa49e011f8da</t>
  </si>
  <si>
    <t>This account provides for the revenue cost of free electricity services provided including free basic services.</t>
  </si>
  <si>
    <t>Electricity (Other Energy)</t>
  </si>
  <si>
    <t>17af3312-0705-4208-8848-52365ba6b49e</t>
  </si>
  <si>
    <t>Consolidated Budget Summary:  Free Services - Revenue Cost of Free Services Provided</t>
  </si>
  <si>
    <t>Revenue Items:  Service Charges - Electricity Revenue  #less Revenue Foregone</t>
  </si>
  <si>
    <t xml:space="preserve">This account provides for the revenue cost of free housing given to the top structures of the municipality.  </t>
  </si>
  <si>
    <t>Housing (Top Structures)</t>
  </si>
  <si>
    <t>a98e7763-3c6f-4649-8056-d4d8148e680b</t>
  </si>
  <si>
    <t xml:space="preserve">This account provides for the revenue cost of free municipal housing - rental rebates given. </t>
  </si>
  <si>
    <t>Rental Rebates</t>
  </si>
  <si>
    <t>cbf2afd4-c60b-4cee-ace2-473cb8d16bba</t>
  </si>
  <si>
    <t>This account provides for the revenue cost of free refuse services provided including free basic services.</t>
  </si>
  <si>
    <t>3669db8d-6d25-4a1c-94c2-19a2e90ed490</t>
  </si>
  <si>
    <t>Revenue Items:  Service Charges - Refuse Revenue  #less Revenue Foregone</t>
  </si>
  <si>
    <t>This account provides for the revenue cost of free sanitation services provided including free basic services.</t>
  </si>
  <si>
    <t>d0c497d8-da79-45d1-a015-5b9ad82b26e6</t>
  </si>
  <si>
    <t>Revenue Items:  Service Charges - Sanitation Revenue  #less Revenue Foregone</t>
  </si>
  <si>
    <t>This account provides for the revenue cost of free water services provided including free basic services.</t>
  </si>
  <si>
    <t>cf8a7998-3c1a-4ee7-a487-314d3c4b9819</t>
  </si>
  <si>
    <t>Revenue Items:  Service Charges - Water Revenue  #less Revenue Foregone</t>
  </si>
  <si>
    <t>Revenue foregone are reflected as "income" on the revenue side and "expenditure" on the expenditure side.  Revenue foregone consist of section 15 of the Municipal Property Rates Act, Exemptions, Reductions and Rebates and excludes section 17 "Other Impermissible Rates" and section 21 "Compulsory Phasing-in of Certain Rates".  Purpose is to record Property rates at Gross and provide for revenue foregone as a Deduction.  The cumulative impact of this type of revenue given away need to be extracted.  Entry would be Property Rates Debtors Credit, Revenue Foregone Debit Expenditure Chart - disclose set-off!  Need to indicate to OAG the importance from Budget Perspective and being transparent in reporting in AFS!</t>
  </si>
  <si>
    <t>17ac8330-2736-44d0-8a65-4b7201256a5e</t>
  </si>
  <si>
    <t>e81cfae7-de88-404b-8f08-9bce1cef6527</t>
  </si>
  <si>
    <t>Revenue Items:  Property Rates - Total Property Rates #less Revenue Foregone</t>
  </si>
  <si>
    <t>Rebates Exemptions - Bona Fide Farmers</t>
  </si>
  <si>
    <t>Exemptions, Reductions and Rebates - Bona Fide Farmers Rebate or Exemption</t>
  </si>
  <si>
    <t>c7064c26-6743-46cd-ae38-5fd532010e55</t>
  </si>
  <si>
    <t>Exemptions, Reductions and Rebates - R15 000 Threshold Rebate</t>
  </si>
  <si>
    <t>7cc891dc-675a-41c7-9be1-6d7e3f72e984</t>
  </si>
  <si>
    <t>Rebates Exemptions - Indigent</t>
  </si>
  <si>
    <t>Exemptions, Reductions and Rebates - Indigent rebate or exemption</t>
  </si>
  <si>
    <t>e2315a2c-0d64-4b8c-a558-e559bc728560</t>
  </si>
  <si>
    <t>Rebates Exemptions - Pensioners</t>
  </si>
  <si>
    <t>Exemptions, Reductions and Rebates - Pensioners/Social Grants Rebate or Exemption</t>
  </si>
  <si>
    <t>Municipal Property Rates Act, section 2(c) “owners temporarily without income”.  Municipal Property Rates Act, section 2(d) “owners of property situated within in area affected by (i) a disaster within the meaning of the Disaster Management Act, 2002 (Act No 57 of 2002) and (ii) any other serious adverse social or economic conditions.</t>
  </si>
  <si>
    <t>1742e21b-5a46-4870-b6a5-41e92c78a722</t>
  </si>
  <si>
    <t>Rebates Exemptions - Other</t>
  </si>
  <si>
    <t>Exemptions, Reductions and Rebates - Temporary Relief Rebate or Exemption</t>
  </si>
  <si>
    <t>The Local Government Municipal Property Rates Act provides for "rate levied on newly rateable property must be phased in over a period of three financial years, subject to subsection 21(5) of the Act."</t>
  </si>
  <si>
    <t>52055ff6-fe00-403d-a907-fb87215523a4</t>
  </si>
  <si>
    <t>Rebates Exemptions - Phase-in Reductions/Discounts</t>
  </si>
  <si>
    <t>Exemptions, Reductions and Rebates - Other Rebates or Exemptions</t>
  </si>
  <si>
    <t>Excess over above R15000 residential rebate given by some municipalities</t>
  </si>
  <si>
    <t>General Residential Rebate (excess exceeding R15000 Threshold Rebate)</t>
  </si>
  <si>
    <t>7eac36ae-e000-4dad-937a-db28ff4a18b9</t>
  </si>
  <si>
    <t>40270fe4-62fd-4d5c-baea-eb3497c34c9b</t>
  </si>
  <si>
    <t xml:space="preserve">Owners of property situated in area affected by (i) a disaster within the meaning of the Disaster Management Act, 2002 (Act No. 57 of 2002) or any other serious adverse social or economic conditions as defined by Section 15(2)d of the Municipal Property Rates Act, No of 2004.  </t>
  </si>
  <si>
    <t>Disaster or Adverse Conditions</t>
  </si>
  <si>
    <t>a809e999-1ebc-433f-acb8-982ad610fb42</t>
  </si>
  <si>
    <t>d8800c4f-143b-4857-8e26-b5775a634431</t>
  </si>
  <si>
    <t>Consolidated Budget Summary:  Financial Performance - Other Own Revenue</t>
  </si>
  <si>
    <t>Revenue by Source:  Other Revenue</t>
  </si>
  <si>
    <t>Consolidated Budgeted Financial Performance (Revenue and Expenditure( by Standard Classification:  Expenditure - Standards</t>
  </si>
  <si>
    <t>Revenue Items:  Other Revenue by Source</t>
  </si>
  <si>
    <t>[1700]  Other Revenue</t>
  </si>
  <si>
    <t>Exchange transactions are transactions in which one entity receive assets or service, or has liabilities extinguished, and directly gives approximately equal value (primarily in the form of cash, goods, services, or use of assets) to another entity in exchange.</t>
  </si>
  <si>
    <t>Exchange Revenue</t>
  </si>
  <si>
    <t>447149f1-bb46-46b6-978d-b249867f6d59</t>
  </si>
  <si>
    <t xml:space="preserve">Compensation received by the municipality to compensate the department for cost to provide the agency service should be recognised as receipts and not set-off against the expenditure.  </t>
  </si>
  <si>
    <t>b7929211-5704-4f53-8d99-b10aebbf65c4</t>
  </si>
  <si>
    <t>Commission or management fees received for agency functions on behalf of district municipalities.</t>
  </si>
  <si>
    <t>4e7ae5e9-bc1b-4281-a978-87b7213c086c</t>
  </si>
  <si>
    <t>Revenue by Source:  Agency Services</t>
  </si>
  <si>
    <t>f9104c3e-1a82-4a82-abca-6dddc42de1e1</t>
  </si>
  <si>
    <t>f3401209-8e41-48b2-8023-c82b9f6eebec</t>
  </si>
  <si>
    <t>Commission or management fees received for agency functions on behalf of district municipalities.  Information provided by the district municipality.</t>
  </si>
  <si>
    <t>Water and Sanitation</t>
  </si>
  <si>
    <t>8d8922f6-1bf4-4a6d-9b90-0710de40cfcc</t>
  </si>
  <si>
    <t>feba91a3-eee8-430c-a0c9-0ea0488d3459</t>
  </si>
  <si>
    <t>70b50549-0c4e-48ca-ab4b-04292df14b9d</t>
  </si>
  <si>
    <t>b1fc1a97-b498-4669-b5bd-5eb23c1a82db</t>
  </si>
  <si>
    <t>46484155-7d33-4680-8918-789c4a8e7fbe</t>
  </si>
  <si>
    <t>fafc71b4-7526-4f6d-bf6f-b24444fcaec1</t>
  </si>
  <si>
    <t>420828f5-da2c-444e-841c-6a0a4b1b5cf0</t>
  </si>
  <si>
    <t>Northwest</t>
  </si>
  <si>
    <t>159dfe14-bd2e-4947-9d67-7f45e19b3804</t>
  </si>
  <si>
    <t>882e1dea-c1e4-43bf-9f5c-c46b965ebbf9</t>
  </si>
  <si>
    <t>Commission or management fees received for agency functions on behalf of national departments undertaken by municipalities as per agency agreement.</t>
  </si>
  <si>
    <t>3ff6c643-3b6b-4084-a675-b509c762cd9e</t>
  </si>
  <si>
    <t>Commission or management fees received for agency functions on behalf of provincial departments, for example vehicle registration handled on behalf of province.</t>
  </si>
  <si>
    <t>Provincial</t>
  </si>
  <si>
    <t>ca73f249-0f81-4953-aa99-8fed67ab812f</t>
  </si>
  <si>
    <t>7e1ecd9b-ef3f-462c-9bdd-ff1b117a44c2</t>
  </si>
  <si>
    <t>Commission or management fees received specifically relating to agency services provided by municipalities on behalf of the Eastern Cape Provincial Department of Public Works and Roads for the administration of road ordinances - issue of driver's licenses.</t>
  </si>
  <si>
    <t>Provincial Department of Public Works and Roads</t>
  </si>
  <si>
    <t>42934e49-5b0d-41df-8956-bb55093a1a56</t>
  </si>
  <si>
    <t>Road Ordinances</t>
  </si>
  <si>
    <t>54e71913-66c0-44d2-a038-3ef09764df4d</t>
  </si>
  <si>
    <t>Commission or management fees received specifically relating to agency services provided by municipalities on behalf of the Eastern Cape Provincial Department of Public Works and Roads for the administration of road ordinances - issue of driver's licenses.  Information provided by the provincial department.</t>
  </si>
  <si>
    <t>Driver's Licenses</t>
  </si>
  <si>
    <t>13b1fdbd-3314-44ea-960f-cf57a34c40c7</t>
  </si>
  <si>
    <t>Vehicle Registration</t>
  </si>
  <si>
    <t>ff711fd5-29a0-4ff1-a222-3b35f0f33c63</t>
  </si>
  <si>
    <t>3a9d33b7-06c9-421c-8e94-3625db35812d</t>
  </si>
  <si>
    <t>403b342c-091a-40b6-a189-477faf3b1c67</t>
  </si>
  <si>
    <t>525ad311-ba0e-4201-af81-5d1132df57d0</t>
  </si>
  <si>
    <t>Commission or management fees received specifically relating to agency services provided by municipalities on behalf of the KwazuluNatal Department of Transport for the administration of road ordinances.</t>
  </si>
  <si>
    <t>Provincial Department of Transport</t>
  </si>
  <si>
    <t>a9b9d89d-ebd2-4d47-86ed-335bffffd97f</t>
  </si>
  <si>
    <t>Commission or management fees received specifically relating to agency services provided by municipalities on behalf of the KwazuluNatal Department of Transport for the administration of road ordinances. Information provided by the provincial department.</t>
  </si>
  <si>
    <t>f48ec9c5-46c8-4e7f-84e4-0aae34d0aafe</t>
  </si>
  <si>
    <t>Commission or management fees received specifically relating to agency services provided by municipalities on behalf of the KwazuluNatal Department of Transport for the administration of road ordinances specifically driver's licenses.  Information provided by the provincial department.</t>
  </si>
  <si>
    <t>4d9f4fc1-768c-4fd5-b1c4-602307238f8c</t>
  </si>
  <si>
    <t>Commission or management fees received specifically relating to agency services provided by municipalities on behalf of the KwazuluNatal Department of Transport for the administration of road ordinances specifically vehicle registration.</t>
  </si>
  <si>
    <t>038317a2-30b2-4a7e-8776-f107890aba01</t>
  </si>
  <si>
    <t>d8c43563-d7ac-450b-bd68-7fd72b7b49e3</t>
  </si>
  <si>
    <t>46f2ebe0-36eb-4970-bc8d-2d38e6dea886</t>
  </si>
  <si>
    <t>c96a1cc4-aaa6-4871-8efb-0b3ed4962bdd</t>
  </si>
  <si>
    <t>06467fa9-7461-4f67-9486-a1e45b8f6db0</t>
  </si>
  <si>
    <t>801fb20e-c65e-409b-8a65-2b005de6f703</t>
  </si>
  <si>
    <t xml:space="preserve">Commission or management fees received specifically relating to agency services provided by municipalities on behalf of the Western Cape Provincial Department of Public Works and Roads.  Information provided by the provincial department.  </t>
  </si>
  <si>
    <t>e7433861-bbd8-40fe-9a5c-780e7184f84c</t>
  </si>
  <si>
    <t xml:space="preserve">Commission or management fees received specifically relating to agency services provided by municipalities on behalf of the Western Cape Provincial Department of Public Works and Roads for the administration of road ordinances.  Information provided by the provincial department.  </t>
  </si>
  <si>
    <t>9abb2451-eb44-4c34-ad48-54465874e30d</t>
  </si>
  <si>
    <t xml:space="preserve">Commission or management fees received specifically relating to agency services provided by municipalities on behalf of the Western Cape Provincial Department of Public Works and Roads for the administration of road ordinances - issue of driver's licenses.  Information provided by the provincial department.  </t>
  </si>
  <si>
    <t>6878d434-d092-4728-80d7-d0641099807c</t>
  </si>
  <si>
    <t>[1500]  Agency Services</t>
  </si>
  <si>
    <t xml:space="preserve">Commission or management fees received specifically relating to agency services provided by municipalities on behalf of the Western Cape Provincial Department of Public Works and Roads for the administration of road ordinances - issue of vehicle registration.  Information provided by the provincial department.  </t>
  </si>
  <si>
    <t>31a4a15a-a665-4d14-b582-e8d236a00187</t>
  </si>
  <si>
    <t>Consist of the income associated with ownership of interest-bearing financial instruments, such as bank deposits, loans extended to others, and bills and bonds issued by others.  Dividends come in the form of receipts from shares and distribution of profits to the owner.  Rent on land is the receipts due to ownership of land.</t>
  </si>
  <si>
    <t>Interest, Dividend and Rent on Land</t>
  </si>
  <si>
    <t>f893f7b4-5ec2-40c9-b933-2b3938a4e23f</t>
  </si>
  <si>
    <t>This group of accounts provides for the classification of interest on interest-bearing instruments.  Interest is classified as either exchange or non-exchange based on the nature of the underlying transactions. This means that if interest is levied on a receivable which is recognised and initially measured in accordance with the Standard of GRAP on Revenue from Exchange Transactions, then any interest is exchange in nature. Likewise, if a receivable is recognised and initially measured in accordance with the Standard of GRAP on Revenue from Non-exchange Transactions (Taxes and Transfers), then any interest levied on that receivable is non-exchange in nature. As an example, if interest is levied on taxes, which is non-exchange revenue and within the scope of the Standard of GRAP on Revenue from Non-exchange Transactions (Taxes and Transfers), then any interest levied is also classified as non-exchange revenue.</t>
  </si>
  <si>
    <t>182e8048-babe-4dc7-987f-f52f56803550</t>
  </si>
  <si>
    <t>This account is to be used for interest charged by the municipalities on overdue accounts receivable in accordance with the debt management policy of the municipality and include the accounts provided for in current and non-current assets for receivables, receivables from non-exchange transactions and receivables from exchange transactions.</t>
  </si>
  <si>
    <t>Receivables</t>
  </si>
  <si>
    <t>0af1efe4-aa0f-43f1-82c4-af508793c7a1</t>
  </si>
  <si>
    <t>Interest raised on debt due from affiliates/related parties and associated companies.</t>
  </si>
  <si>
    <t>Affiliates/Related Parties/Associated Companies</t>
  </si>
  <si>
    <t>c8320388-d7a9-4333-a727-b8d4bdbaa1b4</t>
  </si>
  <si>
    <t>Revenue by Source:  Outstanding Debtors</t>
  </si>
  <si>
    <t>[1000]  Interest Earned - Outstanidng Debtors</t>
  </si>
  <si>
    <t>Interest raised on overdue electricity accounts.</t>
  </si>
  <si>
    <t>54e61f01-1702-4c37-8966-2e83e23f218c</t>
  </si>
  <si>
    <t>Interest raised on arrears from waste housing development schemes.</t>
  </si>
  <si>
    <t xml:space="preserve">Housing </t>
  </si>
  <si>
    <t>b0fcb8e7-6830-4844-b074-7055117ea0e2</t>
  </si>
  <si>
    <t>Interest raised on arrears from housing land sales.</t>
  </si>
  <si>
    <t>Housing Land Sales</t>
  </si>
  <si>
    <t>b60f096f-63fb-461e-9a1a-aba2eb373099</t>
  </si>
  <si>
    <t>Interest raised on amounts due from transfers/sale from housing selling schemes.</t>
  </si>
  <si>
    <t>Housing Selling Schemes</t>
  </si>
  <si>
    <t>7580e59f-c38b-4991-9995-1733509b5e33</t>
  </si>
  <si>
    <t>Interest raised on outstanding accounts for merchandising, jobbing and contracts outstanding accounts, including markets.</t>
  </si>
  <si>
    <t>Merchandising, Jobbing and Contracts</t>
  </si>
  <si>
    <t>7cc99949-f774-42c3-bfa1-17f31a0d3357</t>
  </si>
  <si>
    <t>8f2d3a80-47d0-476f-a3f3-3bd750fb76a2</t>
  </si>
  <si>
    <t>Interest raised by the municipality on arrears from rental collections on municipal properties.</t>
  </si>
  <si>
    <t>Property Rental Debtors</t>
  </si>
  <si>
    <t>c1278cf7-00a2-403c-ae16-2ece2b93ff85</t>
  </si>
  <si>
    <t>Interest received from SARS on amount due.</t>
  </si>
  <si>
    <t>SARS</t>
  </si>
  <si>
    <t>d105961a-6a6e-4d1f-91b8-fca4f3736fe7</t>
  </si>
  <si>
    <t>Interest raised on outstanding accounts for service charges.</t>
  </si>
  <si>
    <t>Service Charges</t>
  </si>
  <si>
    <t>25ba5a34-5d7b-43e2-b000-d7828e63788b</t>
  </si>
  <si>
    <t>Interest raised on arrears from sporting and other bodies.</t>
  </si>
  <si>
    <t>Sporting and Other Bodies</t>
  </si>
  <si>
    <t>15eafd12-a236-4631-944b-607d9dad2f3d</t>
  </si>
  <si>
    <t>Interest raised on arrear staff loans.</t>
  </si>
  <si>
    <t xml:space="preserve">Staff </t>
  </si>
  <si>
    <t>7fa5a3ab-92c5-48c8-bfb6-e38d825fe89f</t>
  </si>
  <si>
    <t>Interest raised on arrears from waste management.</t>
  </si>
  <si>
    <t>a8480fb0-18d1-46b9-9465-0611612fba48</t>
  </si>
  <si>
    <t xml:space="preserve">Interest raised on arrear from waste water management.  </t>
  </si>
  <si>
    <t>6acf6322-5eb8-4fab-ac0a-25409a8471f2</t>
  </si>
  <si>
    <t>Interest raised on arrear water accounts.</t>
  </si>
  <si>
    <t>a0f08fe7-83ed-40b2-b19f-913891461543</t>
  </si>
  <si>
    <t xml:space="preserve">Interest earned during the reporting period whether or not received or billed.  </t>
  </si>
  <si>
    <t>Current and Non-current Assets</t>
  </si>
  <si>
    <t>cddc0b0d-f4b0-44ae-afb5-c01fbb9e6ccc</t>
  </si>
  <si>
    <t>Interest earned on moneys kept in commercial deposit accounts, for example Nedbank, ABSA and First National classified as "cash and cash equivalents" in the statement of financial position.</t>
  </si>
  <si>
    <t>5296fd94-4ceb-4eac-90c9-2ef4d06074ba</t>
  </si>
  <si>
    <t>Consolidated Budget Summary:  Financial Performance - Investment Revenue</t>
  </si>
  <si>
    <t>Revenue by Source:  External Investment</t>
  </si>
  <si>
    <t>[0800]  Interest Earned - External Investment</t>
  </si>
  <si>
    <t>Interest earned on investments</t>
  </si>
  <si>
    <t>Investment</t>
  </si>
  <si>
    <t>0693a816-2fa4-4750-a297-993a74a3a927</t>
  </si>
  <si>
    <t xml:space="preserve">Interest earned on short-term highly liquid investments that are readily convertible to known amounts of cash and which are subject to an insignificant risk of changes in value and </t>
  </si>
  <si>
    <t>Short Term Investments and Call Accounts</t>
  </si>
  <si>
    <t>707eb088-a6ab-44d7-9c1b-4b10abe40462</t>
  </si>
  <si>
    <t>Interest income (calculated using the effective interest method) for financial instruments at amortised cost and interest income  on impaired financial assets accrued in accordance with GRAP 104.</t>
  </si>
  <si>
    <t>Deemed Interest</t>
  </si>
  <si>
    <t>c6f3cd77-9784-439f-96d2-31a95b4b962a</t>
  </si>
  <si>
    <t>Dividends received from equity participation in private and public sector investments</t>
  </si>
  <si>
    <t>Dividends</t>
  </si>
  <si>
    <t>cf559f8e-e6e7-4ca4-9181-2865e9bd7be9</t>
  </si>
  <si>
    <t>Revenue by Source:  Dividends Received</t>
  </si>
  <si>
    <t>Dividends received from external investments for example share listed on the JSE.</t>
  </si>
  <si>
    <t>f7226d6e-32c0-4bdd-b501-904ba3a7fd1c</t>
  </si>
  <si>
    <t>[1100]  Dividends Received</t>
  </si>
  <si>
    <t>Dividends received from municipal entities.</t>
  </si>
  <si>
    <t>Municipal Entities</t>
  </si>
  <si>
    <t>b0dad606-ccb8-4a5e-bd5c-b61238b161fb</t>
  </si>
  <si>
    <t>[2600]  Dividends Received - Internal (Municipal Entities)</t>
  </si>
  <si>
    <t>The item consists of the money received due to ownership of land.  This item also includes all revenue due to ownership of sub-soil assets and other commercially exploitable naturally occurring assets such as virgin forests, game and fisheries.</t>
  </si>
  <si>
    <t>4e3043a9-4c16-40d7-ada5-b0aa5c8deb2b</t>
  </si>
  <si>
    <t>Rent received from the letting of land excluding the fixed structures on it.</t>
  </si>
  <si>
    <t>fd37a362-62e3-4be2-9884-dab0a052feac</t>
  </si>
  <si>
    <t>Fees received for the use by farms of municipal land for grazing by animals.</t>
  </si>
  <si>
    <t xml:space="preserve">Grazing Fees                              </t>
  </si>
  <si>
    <t>52168b09-e7c7-4faf-9207-65f10a4a0a74</t>
  </si>
  <si>
    <t>[0700]  Rent of Facilities and Equipment</t>
  </si>
  <si>
    <t>Fees received for the use by "others" of municipal undeveloped land.</t>
  </si>
  <si>
    <t>Undeveloped Land</t>
  </si>
  <si>
    <t>28d5c0b9-a4d7-48f5-8785-44de63a1f689</t>
  </si>
  <si>
    <t>Revenue collected resulting from prospecting, mining and royalties.</t>
  </si>
  <si>
    <t>Prospecting, Mining, Royalties</t>
  </si>
  <si>
    <t>7bd7bd8b-40b0-494b-8d1f-99c2babff79b</t>
  </si>
  <si>
    <t>Royalties (payment to the holder of a patent or copyright or resource for the right to use their property), received by the municipality.</t>
  </si>
  <si>
    <t>Royalties</t>
  </si>
  <si>
    <t>c0bc5546-fe86-4de7-bdc0-60104e13b05c</t>
  </si>
  <si>
    <t>Collection of surface rental as determined in the Transformation of Certain Rum Areas Act, Act No 94 of 1998.</t>
  </si>
  <si>
    <t>Surface Rental</t>
  </si>
  <si>
    <t>2ca917aa-e9cf-41ed-a53f-8f7cd8b18bdf</t>
  </si>
  <si>
    <t>Monthly payments for servitudes if for a limited period and not capitalised.</t>
  </si>
  <si>
    <t>Servitudes</t>
  </si>
  <si>
    <t>df31d191-dee8-4054-b0f1-b9b971363dd6</t>
  </si>
  <si>
    <t>Operational revenue refers to all other income not elsewhere classified such as administrative fees, bad debts recovered,  breakages, commission,  discounts and early settlements, etc.</t>
  </si>
  <si>
    <t>Operational Revenue</t>
  </si>
  <si>
    <t>e7c1df4e-ba5d-43aa-a495-beee1718ca81</t>
  </si>
  <si>
    <t>StdOut</t>
  </si>
  <si>
    <t>This account is used to record the cost recovered from customers for bank returned cheques payments, EFT rejections, commission and handling fees levied by the municipalities bank and administrative handling fees levied by the municipality, registration of contractors on databases such as plumbers, electricians, etc</t>
  </si>
  <si>
    <t xml:space="preserve">Administrative Handling Fees </t>
  </si>
  <si>
    <t>17584d23-bb7b-47f6-b176-d12c1bc7bb74</t>
  </si>
  <si>
    <t>Recoveries made after writing-of bad debts.</t>
  </si>
  <si>
    <t>Bad Debts Recovered</t>
  </si>
  <si>
    <t>8fa6f9d7-8f00-4790-b407-6ff4c357d464</t>
  </si>
  <si>
    <t>Collection or deposits forfeited for breakages at municipal facilities including refunds by the public for lost books, CDs/DVDs, etc.</t>
  </si>
  <si>
    <t>Breakages and Losses Recovered</t>
  </si>
  <si>
    <t>cc12eab1-2d53-4fa3-b4f7-e40addc033d9</t>
  </si>
  <si>
    <t>Fees recovered from customers for follow up, reminder service (including bulk SMS notifications), final notice fees, collection agent, or attorney for the payment of outstanding debt to the municipality.  These fees to be recorded separately from the service charges.</t>
  </si>
  <si>
    <t>Collection Charges</t>
  </si>
  <si>
    <t>aa9feb16-1139-4265-ae6b-e334d6c02b3f</t>
  </si>
  <si>
    <t>Commission received for administering of service on behalf of other entities, organisations or individual.</t>
  </si>
  <si>
    <t>cbc9aae9-c750-4103-9bac-ce8420721afe</t>
  </si>
  <si>
    <t>Commission received for the deduction of insurance and other premiums from employees salaries.</t>
  </si>
  <si>
    <t>f87034ad-3117-4050-9e66-2982c60ddad3</t>
  </si>
  <si>
    <t>Commission received for the handling of transactions on behalf of a third party.</t>
  </si>
  <si>
    <t>Transaction Handling Fees</t>
  </si>
  <si>
    <t>5117f2a7-826b-43dd-9fa8-6b7102a1c2d1</t>
  </si>
  <si>
    <t>This account should be used for recording discounts on early settlements of accounts by the municipality.</t>
  </si>
  <si>
    <t>Discounts and Early Settlements</t>
  </si>
  <si>
    <t>c50fac29-2748-44b4-8b87-f6fe9ddb229e</t>
  </si>
  <si>
    <t>Excess cash from cashiers for unknown reasons.</t>
  </si>
  <si>
    <t>Incidental Cash Surpluses</t>
  </si>
  <si>
    <t>cee0a73c-5f71-4696-990a-9704684fa0da</t>
  </si>
  <si>
    <t>Inspection fees for any licence/permits issued to ensure compliance to the provisions for obtaining such a licence or permit ito the municipal ordinance or by-law, illegal dumping/structures/water and electricity use, safety and health infringements, etc.</t>
  </si>
  <si>
    <t>aef70c68-cbd8-4b6e-b68a-d0297386aa14</t>
  </si>
  <si>
    <t>Routine inspection of abattoirs  in terms of Section 15 of the Meat Safety Act, Act No 40 of 2000.  The fees payable for this inspection are determined by the Regulations and are allocated to this item.</t>
  </si>
  <si>
    <t>Abattoir Inspection</t>
  </si>
  <si>
    <t>4a52bc42-6d0a-45ea-89b1-3a1216c62554</t>
  </si>
  <si>
    <t>This group of items provide for inspection under the administration of the Department of Agriculture and the collection of fees relating.</t>
  </si>
  <si>
    <t>Agricultural Activities</t>
  </si>
  <si>
    <t>93a78ddc-0958-45f0-b2e8-34163e0f576a</t>
  </si>
  <si>
    <t>Inspection fees collected from owners, kennels, pet shops, veterinaries, etc.</t>
  </si>
  <si>
    <t>Animal Housing Inspection</t>
  </si>
  <si>
    <t>52228612-7938-4819-bd83-58ccdd1446fb</t>
  </si>
  <si>
    <t>Inspection fees collected from owners of old age homes, child care, public places, schools in the interest of community health and safety.</t>
  </si>
  <si>
    <t>Facilities</t>
  </si>
  <si>
    <t>41326efd-d672-46b9-9a56-388cef30935f</t>
  </si>
  <si>
    <t>Inspection fees for any licence/permits issued to ensure compliance to the provisions for obtaining such a licence or permit ito the municipal ordinance or by-law.</t>
  </si>
  <si>
    <t>Statutory Services</t>
  </si>
  <si>
    <t>50e9aee7-6cbe-46cb-a6d3-a28789dfd8ca</t>
  </si>
  <si>
    <t>Inspection of animals kept in quarantine before being slaughtered or pound.</t>
  </si>
  <si>
    <t>Quarantine Inspection</t>
  </si>
  <si>
    <t>56794def-95c1-4341-894e-c1f359a62b73</t>
  </si>
  <si>
    <t>The act of enrolling to comply with legislative requirements.</t>
  </si>
  <si>
    <t>f95e0e03-4622-45f7-86b9-00e2eee9048c</t>
  </si>
  <si>
    <t>Registration fees paid for the keeping of "inflammable material" based on conditions as determined by the municipal by-laws.</t>
  </si>
  <si>
    <t>Inflammable Material</t>
  </si>
  <si>
    <t>1aa8076d-3530-4db7-a3d4-8971f8366fa1</t>
  </si>
  <si>
    <t>Landing fees levied by municipalities based on the certified mass of aircrafts landing/departing from municipal air fields.</t>
  </si>
  <si>
    <t>Landing Fees (Aerodrome)</t>
  </si>
  <si>
    <t>321633d7-c726-4c7b-a83a-5b2383230b59</t>
  </si>
  <si>
    <t>This group of items provide for registration fees collected by the National or Provincial Departments of Transport.</t>
  </si>
  <si>
    <t xml:space="preserve">Road and Transport </t>
  </si>
  <si>
    <t>c7d87051-6650-4b91-9841-f782146af841</t>
  </si>
  <si>
    <t>All motor vehicles operating on South African public roads must be registered.    [National Road Traffic Act, No. 93 of 1996 Section 4 and 5)</t>
  </si>
  <si>
    <t xml:space="preserve">Motor Vehicle Registration </t>
  </si>
  <si>
    <t>0f88e5eb-e6dc-4c49-becb-8c882a580b80</t>
  </si>
  <si>
    <t>If, upon receipt of an application referred to in section 38, the MEC is satisfied that the prescribed requirements for registration of the testing station concerned have been met, he or she shall register and grade such testing station on the conditions and in the manner prescribed, and shall give notice of such registration in the Provincial Gazette: Provided that the MEC may provisionally register and grade a testing station operated by a registering authority, on the conditions and in the manner prescribed.</t>
  </si>
  <si>
    <t>Private Testing Station</t>
  </si>
  <si>
    <t>bf909652-c312-43d2-a185-910dfd748d6a</t>
  </si>
  <si>
    <t>Collection of fees paid regarding any matters directed through National or Provincial Road Ordinances.</t>
  </si>
  <si>
    <t>Road Ordinance</t>
  </si>
  <si>
    <t>181cba39-dab6-450d-8482-05e2c1847dfc</t>
  </si>
  <si>
    <t>Any person desiring to obtain a roadworthy certificate shall apply in the prescribed manner to an appropriately graded testing station.  A fees is paid for the testing of the vehicle and issue of certificate.</t>
  </si>
  <si>
    <t>Road Worthy Certificate Application</t>
  </si>
  <si>
    <t>3a3f1e0d-4fdb-4910-a714-441cb31fbd50</t>
  </si>
  <si>
    <t>The Provincial Taxi Registrar’s Office is in the process of registering taxi associations in the Province in line with the processes unfolding for the implementation of the Taxi Recapitalisation Programme.  All taxi operators must belong to a taxi association and must be registered in the Provincial Taxi Register. These associations are required to pay a certain fee before they can be registered.  A unique reference numbers for each taxi association has been created in order to enable them to deposit the monies into the departmental bank account.</t>
  </si>
  <si>
    <t>Taxi Association</t>
  </si>
  <si>
    <t>ab0c68fc-c333-44fe-ba47-963b442b5f6c</t>
  </si>
  <si>
    <t>Copyright fees/royalties fees charged by reference library for the use of reference of copyrighted material.</t>
  </si>
  <si>
    <t xml:space="preserve">Copyright/Royalty </t>
  </si>
  <si>
    <t>18fc42da-b24a-4444-8536-d8820be810c2</t>
  </si>
  <si>
    <t>Recoveries made from staff for various reasons, e.g. security cards, private use of telephones etc.</t>
  </si>
  <si>
    <t>Staff Recoveries</t>
  </si>
  <si>
    <t>e9aae554-f13a-441a-86b3-b6158294a246</t>
  </si>
  <si>
    <t>This group of items provide for registration fees collected from responding to requests for information.</t>
  </si>
  <si>
    <t>Request for Information</t>
  </si>
  <si>
    <t>96d1bd9e-6586-48f6-8e21-d747208b6551</t>
  </si>
  <si>
    <t>Fees paid for obtaining a copy of an accident report (no criminal case opened by the SAPS) from the municipality.</t>
  </si>
  <si>
    <t>Accident Reports</t>
  </si>
  <si>
    <t>809a237e-c5f9-48d8-8c09-2871d1848691</t>
  </si>
  <si>
    <t>The Promotion of Access to Information Act, 2001, requires that specific information must be made available on request, at a prescribed fees (if applicable), for example microfilming records.</t>
  </si>
  <si>
    <t>Access to Information Act</t>
  </si>
  <si>
    <t>6e63e420-e12e-4a29-acb9-c11292b9bb82</t>
  </si>
  <si>
    <t>Revenue collected flowing from the re-issue of a IRP5 certificate.</t>
  </si>
  <si>
    <t>Duplicate IRP 5 Certificate</t>
  </si>
  <si>
    <t>5a8dd487-4016-4d1a-af0e-72cfe690fa55</t>
  </si>
  <si>
    <t>Fees collected from making reports and information available to the public such as statistics, address lists, supply of information, printing from information searches such as the internet.</t>
  </si>
  <si>
    <t>Municipal Information and Statistics</t>
  </si>
  <si>
    <t>fbd9b810-cd7f-4d0b-8b7b-e13fc39ac765</t>
  </si>
  <si>
    <t>Various requests are received for information on NATIS.  This can be by lawyers who handle claims in terms of the Road Accident Fund.</t>
  </si>
  <si>
    <t>eNATIS</t>
  </si>
  <si>
    <t>c08884a0-a6c8-4e3e-b7ae-faff28b3f386</t>
  </si>
  <si>
    <t>Printing and Copy Fees of Building Plans</t>
  </si>
  <si>
    <t>Plan Printing and Duplicates</t>
  </si>
  <si>
    <t>5519b232-6846-4e20-8a2b-ba4b6f11067d</t>
  </si>
  <si>
    <t>Insurance refund received other than used for set-off against replacement of movable assets including COID.</t>
  </si>
  <si>
    <t>Insurance Refund</t>
  </si>
  <si>
    <t>568e02cf-2544-44dd-bfee-20a876133198</t>
  </si>
  <si>
    <t>Property sold at nominal value to non-profit organisation at the conditional that if sold a percentage of value to be refunded to the municipality</t>
  </si>
  <si>
    <t>Sale of Property</t>
  </si>
  <si>
    <t>5c9ac286-b87a-4a6d-8122-6897f5c70c5e</t>
  </si>
  <si>
    <t>Private works done by the municipality recovered from the recipient</t>
  </si>
  <si>
    <t>9095dad7-5e3e-4738-a001-3cea5fe3ed9d</t>
  </si>
  <si>
    <t>By law municipalities (unless an exemption certificate had been issued) have to contribute towards the Skills Development Fund to help develop and improve skills.  If contributed to the SDL, registered with the LG Seta, submitted a workplace skills planned and annual training report for 1 April to 30 March of the following year by 30 June that same year a refund maybe claimed.  This account provides for the refund received from the Skills Development Levy.</t>
  </si>
  <si>
    <t>Skills Development Levy Refund</t>
  </si>
  <si>
    <t>687b58fe-f895-485c-8bc8-42947d7ce301</t>
  </si>
  <si>
    <t>Repayment of bursaries if conditions not met.</t>
  </si>
  <si>
    <t>Bursary Refund</t>
  </si>
  <si>
    <t>297e6706-0660-41c9-938a-d1c016b23225</t>
  </si>
  <si>
    <t xml:space="preserve">The recovery of infrastructure maintenance costs where the actions of a third party directly contributed to the infrastructure maintenance costs. An example is where a company’s trucks are causing damage to the road and we will then recover these costs from them. </t>
  </si>
  <si>
    <t xml:space="preserve">Recovery Infrastructure Maintenance </t>
  </si>
  <si>
    <t>95b2e20e-7e5f-4ab7-825b-b99e4754a80b</t>
  </si>
  <si>
    <t>Operating lease income received by the municipality from external use.  Distinction is made between rental income based on market related versus non-market related rates.</t>
  </si>
  <si>
    <t>Rental from Fixed Assets</t>
  </si>
  <si>
    <t>6c4a98ad-5404-40b6-b125-167e119ff0b4</t>
  </si>
  <si>
    <t>This group of accounts provides for the recognition of rental income from non-market related rates.</t>
  </si>
  <si>
    <t>Non-market Related</t>
  </si>
  <si>
    <t>ad824d55-977b-438e-9629-a6818fe302f1</t>
  </si>
  <si>
    <t>This group of accounts provides for the recognition of rental income from non-market related rates for investment property.</t>
  </si>
  <si>
    <t>ad8a84a9-e745-4c69-bad6-c973f1c59f10</t>
  </si>
  <si>
    <t>Lease revenue recognised on the straight-line basis over the lease term.</t>
  </si>
  <si>
    <t>Straight-lined Operating</t>
  </si>
  <si>
    <t>b3e975bd-aaa3-48e5-b32c-6f1e8bd04c43</t>
  </si>
  <si>
    <t>Revenue by Source:  Rental of Facilities and Equipment</t>
  </si>
  <si>
    <t>Contingent rent is that portion of the lease payments that is not fixed in amount but is based on future amount of a factor that changes other than with the passage of time (e.g. Percentage of future sales, amount of future use, future price indexes, future market rates of interest).</t>
  </si>
  <si>
    <t>Contingent</t>
  </si>
  <si>
    <t>da033bb1-c531-460d-ad12-200225971d63</t>
  </si>
  <si>
    <t>Sub-lease operating lease income from subletting to a third party.</t>
  </si>
  <si>
    <t>Sub-lease Payment</t>
  </si>
  <si>
    <t>04ca462c-3135-47b1-a5f7-a3c68d184093</t>
  </si>
  <si>
    <t>Rentals done on an ad-hoc basis usually for limited periods.</t>
  </si>
  <si>
    <t>Ad-hoc rentals</t>
  </si>
  <si>
    <t>63b05110-c82a-489f-b41c-1a63e737212c</t>
  </si>
  <si>
    <t>d7dd1039-aad0-47c5-b6ca-82fd9f7da962</t>
  </si>
  <si>
    <t>09bcce23-7654-407b-b50e-cbf9650966ce</t>
  </si>
  <si>
    <t>5548f379-5370-4617-b039-4383cb2adc8d</t>
  </si>
  <si>
    <t>9ff98090-aa4a-4fb0-bb0d-99ef7066159c</t>
  </si>
  <si>
    <t>fbf4e837-eb72-420e-95f9-81bdf30b02c0</t>
  </si>
  <si>
    <t>c65b940d-d6bd-4fe8-a168-13f4216323dd</t>
  </si>
  <si>
    <t>8ed6f5e9-cfad-4a29-9518-7021de866ee4</t>
  </si>
  <si>
    <t>a366f8dc-d8ff-4a5c-9b48-65870a4e9629</t>
  </si>
  <si>
    <t>d9a7a637-cbff-40a5-87da-1d168f8cb7aa</t>
  </si>
  <si>
    <t>25dd3106-2224-4823-a8ba-a7b258505215</t>
  </si>
  <si>
    <t>This group of accounts provides for the recognition of rental income from non-market related rates for property, plant and equipment.</t>
  </si>
  <si>
    <t>Property Plant and Equipment</t>
  </si>
  <si>
    <t>71c92604-b7d8-4960-b7b6-02490b11dfb3</t>
  </si>
  <si>
    <t>918395e8-e7ca-4cc0-9393-130bf7774114</t>
  </si>
  <si>
    <t>3930121a-dc81-4922-941f-8ea2287653bf</t>
  </si>
  <si>
    <t>4474fb63-6dfe-447b-bacc-4aae303046e8</t>
  </si>
  <si>
    <t xml:space="preserve">Excluding Residential </t>
  </si>
  <si>
    <t>7a6b60ee-fa47-4b00-ba14-76a0503c6103</t>
  </si>
  <si>
    <t>Residential</t>
  </si>
  <si>
    <t>2ddc99fa-a2e4-4052-8e42-1c7418f820f4</t>
  </si>
  <si>
    <t>77034c86-9fd6-4d97-addd-a3b79641cd9c</t>
  </si>
  <si>
    <t>ed8f7b82-a00c-4dce-a816-c1803a3a3ee6</t>
  </si>
  <si>
    <t>fd81022f-166c-40f8-92a6-a3cb233a329c</t>
  </si>
  <si>
    <t>b72941e6-7aea-4c1b-a98d-66ef84b4fdad</t>
  </si>
  <si>
    <t>Infrastructure Cemeteries</t>
  </si>
  <si>
    <t>b2b647ea-fc7b-44a6-92f4-d5587a7f56a7</t>
  </si>
  <si>
    <t>c2ad9923-1f81-497b-a4a5-f2f49c9791c9</t>
  </si>
  <si>
    <t>Infrastructure Roads</t>
  </si>
  <si>
    <t>e714d9a7-cedd-4b5c-96fd-6dd834815fe9</t>
  </si>
  <si>
    <t>Infrastructure Solid Waste Disposal</t>
  </si>
  <si>
    <t>1fe4505a-ee43-4a31-9abf-e0e389e2c4c3</t>
  </si>
  <si>
    <t>bb9f69b7-bbfa-49e4-af31-77e83a0a76bb</t>
  </si>
  <si>
    <t>ae37171f-be04-457b-bd75-6df5edfe68e7</t>
  </si>
  <si>
    <t>fbd4e522-a658-486c-898d-9546bcee0d92</t>
  </si>
  <si>
    <t>3edc5a00-1bc8-445c-9d52-c0a08e564e25</t>
  </si>
  <si>
    <t>9735f7c0-96ba-46da-ae67-b7a01ca70063</t>
  </si>
  <si>
    <t>19131f54-ea67-45d2-9d70-626a6ae9a768</t>
  </si>
  <si>
    <t>Zoo, Marine and Other Animals</t>
  </si>
  <si>
    <t>c1ea524e-9338-4a20-b671-00d9562facd8</t>
  </si>
  <si>
    <t>ec4b8cd8-2ad6-4da0-a7c8-d839361907a0</t>
  </si>
  <si>
    <t>2decc6bc-c14e-43ae-bd6e-55857ba7bdef</t>
  </si>
  <si>
    <t>38f4cb94-269b-4371-b4f4-9237fa11afbf</t>
  </si>
  <si>
    <t>d056ac5a-eb1c-429f-930f-194460617155</t>
  </si>
  <si>
    <t>b1cb9bd9-334e-4b39-90ef-6263c9ee6712</t>
  </si>
  <si>
    <t>25e63843-64c8-4765-bfe6-5ac7cd8bb0e0</t>
  </si>
  <si>
    <t>b99d4809-2b23-4f01-91ce-1ce7ced4d4ae</t>
  </si>
  <si>
    <t>7c83723e-3e89-46ec-8861-9916f6c4657c</t>
  </si>
  <si>
    <t>3a0c1c20-eb10-4290-b548-ed701ec3c271</t>
  </si>
  <si>
    <t>fd40a1b5-55d5-43cd-ae49-75b1a627d1b4</t>
  </si>
  <si>
    <t>bc2555f7-96d8-4ca8-8e49-4fcb33f7a683</t>
  </si>
  <si>
    <t>fc50e039-8e74-43a7-b3e2-da4be7dc74b2</t>
  </si>
  <si>
    <t>26cdfd87-f36a-4024-8c55-e83e5a841309</t>
  </si>
  <si>
    <t>3e36526e-7a1b-48a8-b4a6-2ab7dda045d9</t>
  </si>
  <si>
    <t>06e30cc1-0790-45f8-8097-4ff54dcc9dc0</t>
  </si>
  <si>
    <t>06708cb0-248e-4ea7-9f77-a28c99c0f2c9</t>
  </si>
  <si>
    <t>46e2394a-52b7-44e9-a5da-88de627d8a09</t>
  </si>
  <si>
    <t>50b49e7f-1a6b-411b-8b8f-a8400e00a6b4</t>
  </si>
  <si>
    <t>bcb45724-e9b5-43ee-aa0a-17721995ce7e</t>
  </si>
  <si>
    <t>3615c8ce-dae8-4dbd-b9f3-df20921d5ee9</t>
  </si>
  <si>
    <t>6e7ca248-f150-4bd4-a7ab-597182018408</t>
  </si>
  <si>
    <t>Contingent rent is that portion of the lease payments that is not fixed in amount but is based on future amount of a factor that changes other than with the passage of time (e.g. Percentage of future sales, amount of future use, future price indexes, future</t>
  </si>
  <si>
    <t>4f770145-d108-4e83-b647-b556c62eb405</t>
  </si>
  <si>
    <t>68d47137-347a-41e2-ad36-b5675d456caf</t>
  </si>
  <si>
    <t>1ddaad25-b87c-4af4-b3c1-e691032cc93e</t>
  </si>
  <si>
    <t>72ba5c79-bae0-412a-aff1-3433377f32a3</t>
  </si>
  <si>
    <t>e584e32d-f9de-4d70-aff0-8e1a42301ca9</t>
  </si>
  <si>
    <t>52f37fd9-fa6c-4736-ba4c-591dfc7f37a8</t>
  </si>
  <si>
    <t>36cbf35a-2fe5-4d01-b77d-06bb986e950a</t>
  </si>
  <si>
    <t>5c0e5218-30f4-4719-9841-a5347286280d</t>
  </si>
  <si>
    <t>6dd51bbf-a17c-4d80-930c-fae3f476501b</t>
  </si>
  <si>
    <t>fff64596-f239-479b-bdb6-ad7bd0a7590a</t>
  </si>
  <si>
    <t>42b2c973-00b1-474e-be2d-5f19bc4ee55a</t>
  </si>
  <si>
    <t>c9a4f43e-e90f-405a-8ec9-304cb0399691</t>
  </si>
  <si>
    <t>4ce37dc7-cd39-4dcb-b0df-1c05db2fc13a</t>
  </si>
  <si>
    <t>bc3baf70-0eb1-4e19-ad85-71801b7a414c</t>
  </si>
  <si>
    <t>f8f851af-0069-4b26-a366-ace366107c2b</t>
  </si>
  <si>
    <t>1c1ae300-00f3-4d7c-8d6e-531d578428d5</t>
  </si>
  <si>
    <t>20caa41f-9954-40c1-a9c6-b308c8e4aebc</t>
  </si>
  <si>
    <t>200da06b-8c2f-471c-954b-5374b0d5e00f</t>
  </si>
  <si>
    <t>1c6c5211-eb15-4921-a809-658ec23358bd</t>
  </si>
  <si>
    <t>c6309445-b86d-4654-aadd-f3be643b5bc1</t>
  </si>
  <si>
    <t>9c3343d6-a810-4589-ac04-cbeaa06b06f9</t>
  </si>
  <si>
    <t>8716a524-8017-48db-ad88-5fd0108e7038</t>
  </si>
  <si>
    <t>a9e2ea1d-d2ca-454d-beae-24f659e4f36a</t>
  </si>
  <si>
    <t>49ed31d1-f96c-4683-a7df-f80199cd9a39</t>
  </si>
  <si>
    <t>072f61ea-9562-4a0a-8c1a-9360669b5435</t>
  </si>
  <si>
    <t>e1405b98-1449-45c6-afdf-3287b2cd265c</t>
  </si>
  <si>
    <t>31c0307d-69ba-4793-aaf9-b2c76f30f154</t>
  </si>
  <si>
    <t>4cd83332-b92f-476e-b452-87b5864d8eac</t>
  </si>
  <si>
    <t>dd98a45e-1f8e-49af-bf7e-c4e11b76c0a0</t>
  </si>
  <si>
    <t>5da0950b-1adf-45c2-b7c5-2e0085d86286</t>
  </si>
  <si>
    <t>0fac0f63-3ed3-449b-8a9c-cf763c6cde4d</t>
  </si>
  <si>
    <t>57abf8f7-42cb-4416-8499-fc83864cfe14</t>
  </si>
  <si>
    <t>fc48bb1c-0b9f-4fa4-a1ce-9936073dd9ef</t>
  </si>
  <si>
    <t>2ed8756c-6861-4b78-a490-665a429c5e2c</t>
  </si>
  <si>
    <t>ac3aba91-03b0-44ef-be9d-ef0abd46eeb3</t>
  </si>
  <si>
    <t>4538a80e-5f21-4ac8-8068-b8ec16d9607b</t>
  </si>
  <si>
    <t>e4c97a90-715a-4d89-a377-da4752c04bf1</t>
  </si>
  <si>
    <t>3410ba1a-0fa1-47b6-a800-30b3453145f6</t>
  </si>
  <si>
    <t>a1b00353-9f69-466d-901b-377bb0d3b996</t>
  </si>
  <si>
    <t>d62740d7-4602-41ec-a5be-a7f18ebd834f</t>
  </si>
  <si>
    <t>cf30b14c-62f6-49df-9e34-209f195d7528</t>
  </si>
  <si>
    <t>40524602-fc16-482c-bdb7-a3be67719c9d</t>
  </si>
  <si>
    <t>4953f0d9-f3b4-4bef-9b71-65b6e18a76a3</t>
  </si>
  <si>
    <t>This group of accounts provides for the recognition of rental income from market related rates.</t>
  </si>
  <si>
    <t>Market Related</t>
  </si>
  <si>
    <t>a679d487-e4a8-49f4-9a2c-ba57b95dfdbf</t>
  </si>
  <si>
    <t>This group of accounts provides for the recognition of rental income from market related rates for investment property.</t>
  </si>
  <si>
    <t>75b14407-bb28-4107-aafb-94d9416a7941</t>
  </si>
  <si>
    <t>3082426c-45f1-4abc-a1d7-6f860bc4e988</t>
  </si>
  <si>
    <t>7fc94255-ba4a-4fb8-a68d-5c2319bbefa5</t>
  </si>
  <si>
    <t>3c928584-3b46-4533-8626-4eb954bd5cea</t>
  </si>
  <si>
    <t>252580d1-9960-462f-8715-608da42f33dc</t>
  </si>
  <si>
    <t>460d3070-218b-4d71-a595-dad0efc57158</t>
  </si>
  <si>
    <t>49050b1b-915c-4051-ae3d-50e9fa2b2910</t>
  </si>
  <si>
    <t>a1003a9a-982d-480c-b83d-853f65d80a16</t>
  </si>
  <si>
    <t>78e2fb2e-2556-4fbf-a555-72f628aa3192</t>
  </si>
  <si>
    <t>a273a4a4-9966-4590-bada-a0109c5590e5</t>
  </si>
  <si>
    <t>dd245b75-9748-429e-aaa2-0be7c00cefd4</t>
  </si>
  <si>
    <t>bdcb98b2-228b-4068-aace-349c9008fd82</t>
  </si>
  <si>
    <t>ae26f987-3c4a-420e-831f-410dbb919750</t>
  </si>
  <si>
    <t>59c580d0-bd41-41ae-b4fd-84716c00e1f3</t>
  </si>
  <si>
    <t>c255d5db-5ed3-4d6d-8b0e-3a07d5f7c18d</t>
  </si>
  <si>
    <t>This group of accounts provides for the recognition of rental income from market related rates for property, plant and equipment.</t>
  </si>
  <si>
    <t>074761fc-424f-4410-b4f1-de653863528b</t>
  </si>
  <si>
    <t>e28b01e4-72d4-4dba-8813-c3f053beceaa</t>
  </si>
  <si>
    <t>939a6570-9e90-4d85-84ba-b0a9460d3eaa</t>
  </si>
  <si>
    <t>58126ddb-ca34-4887-80ec-1656125f328d</t>
  </si>
  <si>
    <t>8a88a1a5-b29c-48fd-9cc3-ec9144cb5e63</t>
  </si>
  <si>
    <t>9855a823-3b9c-468e-b135-fdc46d891256</t>
  </si>
  <si>
    <t>3ec173e9-60f8-45e7-a2e6-d9382ee8922b</t>
  </si>
  <si>
    <t>a381862e-5f0d-4d6f-811e-968ed236b007</t>
  </si>
  <si>
    <t>6576a60d-1869-4ef7-8499-a7771bea59f4</t>
  </si>
  <si>
    <t>d1e1600b-e042-4045-87f8-6a754d594f2d</t>
  </si>
  <si>
    <t>31ab61d6-58e2-416b-9afb-503e73359e05</t>
  </si>
  <si>
    <t>4ae61842-5023-4378-ba3d-d778882ddbb7</t>
  </si>
  <si>
    <t>909c76fe-a185-4e32-8226-f3661df59fd6</t>
  </si>
  <si>
    <t>45c610ee-fe75-4744-8b4f-2d9fd586a2e4</t>
  </si>
  <si>
    <t>3f71428b-cb1c-42ab-bb8f-b5ca4bbd70b2</t>
  </si>
  <si>
    <t>aeebc653-d019-49e5-82ab-97f6510b5d61</t>
  </si>
  <si>
    <t>27c7bc30-a102-4b9d-930c-b58d0bc39309</t>
  </si>
  <si>
    <t>3017cf48-2c2a-41d7-ac79-84357b24c1e4</t>
  </si>
  <si>
    <t>e29268f1-1d6f-41bb-8c56-989b947594c5</t>
  </si>
  <si>
    <t>03f2c5c7-f336-452d-aa56-c49a77e0b9b3</t>
  </si>
  <si>
    <t>4880735a-9c30-48f1-bd99-a75c8764a393</t>
  </si>
  <si>
    <t>972fa5ed-a2bf-4c38-91a0-0a94c20230c4</t>
  </si>
  <si>
    <t>5fffeffa-a93e-4de4-8933-9db69f5b43f0</t>
  </si>
  <si>
    <t>ad224f35-6e15-429d-91e2-cf33a72c68bd</t>
  </si>
  <si>
    <t>13bd6fb0-86ac-44dd-83ba-23d18d7922c4</t>
  </si>
  <si>
    <t>c3282066-7fab-4654-be92-7ee616a84143</t>
  </si>
  <si>
    <t>556d92d3-130c-451e-bfc2-59db67158611</t>
  </si>
  <si>
    <t>aa448934-19ff-4d71-b334-004195dfc7a5</t>
  </si>
  <si>
    <t>29eb09b2-969a-438e-8d8b-f8854c275c79</t>
  </si>
  <si>
    <t>57ec5ff3-c6dc-47f5-8c46-53853c2ecbab</t>
  </si>
  <si>
    <t>a813b6bd-8c32-4e09-8236-2310081ffb87</t>
  </si>
  <si>
    <t>e73594cb-741e-4349-a27a-27af0dd20706</t>
  </si>
  <si>
    <t>cd09012b-35f9-4586-b38f-95f9259fe3c1</t>
  </si>
  <si>
    <t>4f30f4d1-4830-477b-b76f-2761c303d946</t>
  </si>
  <si>
    <t>06c58c2a-8272-4d06-af4e-692213100e39</t>
  </si>
  <si>
    <t>97fafbca-1a84-4005-8b3a-98d4b919fa3d</t>
  </si>
  <si>
    <t>fc8d3289-da0f-4bb4-bc1d-6a00008c8f6e</t>
  </si>
  <si>
    <t>67adf97e-68e3-455e-ae26-c324c3d4dc57</t>
  </si>
  <si>
    <t>1cd7257c-c849-456c-a1b2-3833899ec33a</t>
  </si>
  <si>
    <t>030ac6e8-8fb8-4447-ac77-2af04d1e1a47</t>
  </si>
  <si>
    <t>4293a41d-fd24-4aa2-8256-1eaf1887f9c5</t>
  </si>
  <si>
    <t>2a585844-e989-43b3-b1b2-1dbc52c376c1</t>
  </si>
  <si>
    <t>002b12fe-3565-4cc5-8305-04c1891cb9af</t>
  </si>
  <si>
    <t>37b0e618-c272-4287-a20d-84dcc2f28e41</t>
  </si>
  <si>
    <t>3ba528f7-ae9f-47a0-ad8a-22938cdd2c70</t>
  </si>
  <si>
    <t>9c527a4f-daba-4378-81ca-e048af57e909</t>
  </si>
  <si>
    <t>44a52bdc-4016-4ef1-8d1d-b3a0aa5ad25a</t>
  </si>
  <si>
    <t>e3df7186-1f70-4ab2-a0f0-5f0fe79ef45e</t>
  </si>
  <si>
    <t>1b816e5a-e893-4043-b1de-9b8b5062b821</t>
  </si>
  <si>
    <t>cdda7909-1226-4024-9251-8b21005bad6d</t>
  </si>
  <si>
    <t>226abe02-faf7-4e27-a6fc-f8884b61945d</t>
  </si>
  <si>
    <t>c422aed9-d952-45b6-904b-e761a93c646b</t>
  </si>
  <si>
    <t>f1fc09fb-fd68-4654-aa20-d6e2ffffd39c</t>
  </si>
  <si>
    <t>b9a06478-b88d-4b0f-9ee1-614fae29d6ac</t>
  </si>
  <si>
    <t>52280a3a-0a54-4a49-bba8-bc1613621517</t>
  </si>
  <si>
    <t>fe363792-b00f-40e5-86ba-6715a3a276d5</t>
  </si>
  <si>
    <t>36b5f074-ae9c-4acf-ad69-5157083241f2</t>
  </si>
  <si>
    <t>3c32cb0b-4df2-4676-95c3-cda61d9dc0c3</t>
  </si>
  <si>
    <t>6252d10d-87a3-46f4-9653-98cb27334dee</t>
  </si>
  <si>
    <t>afe479cf-bebd-48c2-ada6-0902bba7767b</t>
  </si>
  <si>
    <t>99c00004-f3bc-4f2d-8903-c7e4f19a913b</t>
  </si>
  <si>
    <t>299c072c-d39b-4b95-9ab5-792f5d8bf0ed</t>
  </si>
  <si>
    <t>ecb0e6d6-b1f9-4ce6-bb04-eabd1d7dc3d1</t>
  </si>
  <si>
    <t>e0d5e60e-79d6-41cf-b3bd-048b0b97f6a9</t>
  </si>
  <si>
    <t>94ff93c0-2870-418e-b421-de6b279de5fe</t>
  </si>
  <si>
    <t>8e85ab35-0666-4ef9-8cdf-b3686b9662d7</t>
  </si>
  <si>
    <t>d2207226-fb29-46fd-a9d0-7a2444eb10ab</t>
  </si>
  <si>
    <t>fa23f9d1-c02d-4a84-abb2-eae8bb692c3e</t>
  </si>
  <si>
    <t>55011b41-adef-4322-9002-d676524172b5</t>
  </si>
  <si>
    <t>01ded935-d2b4-4b1b-84b4-cf61182998c7</t>
  </si>
  <si>
    <t>e40a65ab-a430-4a7d-98aa-2dc02f8008d9</t>
  </si>
  <si>
    <t>ca72f726-44ff-425d-8012-2c9adab6b78b</t>
  </si>
  <si>
    <t>932784e1-81f1-4744-a098-7330fa32713f</t>
  </si>
  <si>
    <t>190e0d71-118e-4417-ad34-94fcc5507030</t>
  </si>
  <si>
    <t>5014fa61-2211-4ed6-ab91-638f80c092fa</t>
  </si>
  <si>
    <t>98ac3816-1417-4095-b362-c6003ceb6d5c</t>
  </si>
  <si>
    <t>c0590930-24e0-4e0b-8825-cbab7f0bec71</t>
  </si>
  <si>
    <t xml:space="preserve">This category consist of sales and services rendered provided that the municipality produced or partially produced the good or service.  </t>
  </si>
  <si>
    <t xml:space="preserve">Sales of Goods and Rendering of Services  </t>
  </si>
  <si>
    <t>6978d072-787a-4f09-9659-0b5e7134a1c2</t>
  </si>
  <si>
    <t>Fees collected by the Municipality from external attendants for training and academic services made available to the public and other municipalities.</t>
  </si>
  <si>
    <t>Academic Services</t>
  </si>
  <si>
    <t>c763907b-178c-4f1e-83c4-feda58b58a78</t>
  </si>
  <si>
    <t>Student pays for books, types or other material which relates to the course the student is taking.</t>
  </si>
  <si>
    <t>Course Material</t>
  </si>
  <si>
    <t>075de40a-7136-40ae-9192-890be0b20d45</t>
  </si>
  <si>
    <t>Students pays for a course that is held in a organised and precise manner.</t>
  </si>
  <si>
    <t>Formal Training</t>
  </si>
  <si>
    <t>34d5dfe5-8d3b-446f-b740-706b05809302</t>
  </si>
  <si>
    <t>Students pays for a course that is not held in a organised and precise manner.</t>
  </si>
  <si>
    <t>Informal Training</t>
  </si>
  <si>
    <t>9d7f141c-6251-4247-a057-787699e7a3e4</t>
  </si>
  <si>
    <t>This item is for the classification of money collected from the enrolment for training/courses, attendance and tuition fees and fees payable for writing exams.</t>
  </si>
  <si>
    <t>Registration, Tuition and Exam Fees</t>
  </si>
  <si>
    <t>973bd935-ee99-4fd0-8c39-71530208a639</t>
  </si>
  <si>
    <t>This item is for fees collected for giving temporary accommodation to trainees/students whilst attending courses/training, specifically personnel.</t>
  </si>
  <si>
    <t>Temporary Accommodation Personnel</t>
  </si>
  <si>
    <t>50336d02-a0d4-4a24-929b-c840109263ae</t>
  </si>
  <si>
    <t>This item is for fees collected for giving temporary accommodation to trainees/students whilst attending courses/training, specifically non employees.</t>
  </si>
  <si>
    <t>Temporary Accommodation Students</t>
  </si>
  <si>
    <t>acfd1215-6b90-4a72-9d2b-9101fc10c557</t>
  </si>
  <si>
    <t>This item is for fees collected for providing transport specifically for academic services.</t>
  </si>
  <si>
    <t>Transportation Fees</t>
  </si>
  <si>
    <t>e86b1330-459b-4b37-9cd9-00645f03018f</t>
  </si>
  <si>
    <t>This item provide for revenue collected from advertising for external parties through municipal activities.</t>
  </si>
  <si>
    <t>b282024d-2cbe-4495-a707-877a32ec1719</t>
  </si>
  <si>
    <t>Revenue collected for making available a place where tents, huts, or other temporary shelters are set up for temporary accommodation or recreational purposes including caravan stands.</t>
  </si>
  <si>
    <t>Camping Fees</t>
  </si>
  <si>
    <t>42b09445-792b-49b0-ad7d-98b796fc28bd</t>
  </si>
  <si>
    <t>Fees collected from providing cremation or mortuary services including pauper coffin sales, burial fees, tokens and plates and garden of remembrance fees.</t>
  </si>
  <si>
    <t xml:space="preserve">Cemetery and Burial </t>
  </si>
  <si>
    <t>c3b9b6e3-05c0-4cbd-9db6-12362560a7ce</t>
  </si>
  <si>
    <t>Fees received for the service rendered for the cleaning of ervin; disposal and transfer of waste, dumping of garden refuse, cutting of grass and trees, drain blokages, etc</t>
  </si>
  <si>
    <t xml:space="preserve">Cleaning and Removal </t>
  </si>
  <si>
    <t>9966be5f-b912-4e0d-b815-7ce08b8f9cb3</t>
  </si>
  <si>
    <t>This item is for fees collected from providing computer services to external parties, for example sale of broadband, dates, GIS Services, etc.</t>
  </si>
  <si>
    <t>Computer Services</t>
  </si>
  <si>
    <t>f952b18b-42d0-4908-9b1b-5e426c3a58c0</t>
  </si>
  <si>
    <t>Collection of fees charged for the provision of daytime training, supervision, recreation, and often medical services for children of preschool age, for the disabled, or for the elderly.</t>
  </si>
  <si>
    <t>Day Care Fees</t>
  </si>
  <si>
    <t>ac9fd5bb-0281-4be5-8a8c-1011b34a2d4a</t>
  </si>
  <si>
    <t>The levy on developers in the instance where additional real rights are conferred on properties where such rights have a direct impact on bulk/major services such as roads, water, sewers, solid waste storm water and electricity. The contributions are based on agreed unit rates / tariffs and the developer makes a contribution towards the delivery of services.</t>
  </si>
  <si>
    <t>Development Charges</t>
  </si>
  <si>
    <t>8ef45844-0b40-417f-8e5a-16af252836c6</t>
  </si>
  <si>
    <t>Collection of fees charged for domestic service, work performed in a household by someone who is not a member of the family.</t>
  </si>
  <si>
    <t>Domestic Services</t>
  </si>
  <si>
    <t>56ea8598-d970-4178-bb7b-9afbc61b50b0</t>
  </si>
  <si>
    <t xml:space="preserve">Fees collected from one or more persons accompanying another to guide, protect, or show honour.
</t>
  </si>
  <si>
    <t>Escort Fees</t>
  </si>
  <si>
    <t>bf1ba98f-0efa-405d-a861-e54ada7abc6f</t>
  </si>
  <si>
    <t>Revenue collected from attending or entering a venue for concerts, presentations,  ceremonies or events and public entertainment such as swimming pool, aquariums, air shows, etc.</t>
  </si>
  <si>
    <t>Entrance Fees</t>
  </si>
  <si>
    <t>e899b402-51ba-40b6-9b4d-350a95342bb5</t>
  </si>
  <si>
    <t>Fees collected for upfront payment of parking for use based on specific applications.</t>
  </si>
  <si>
    <t>Exempted Parking</t>
  </si>
  <si>
    <t>6d377007-15d9-470b-8663-a567b42fcc46</t>
  </si>
  <si>
    <t>Fees collected for providing fire services if a person or institution could be held responsible for causing a fire.</t>
  </si>
  <si>
    <t>4b189d88-eb62-4678-93b0-59e19cdf3175</t>
  </si>
  <si>
    <t>This item provides for money collected from providing health services such as patient fees, professional fees, ambulance fees, laundry, orthopaedic and surgical aids, cremation and pathology.</t>
  </si>
  <si>
    <t>f5bd457d-a2ea-4972-bb0a-4a01c01bdb39</t>
  </si>
  <si>
    <t>Accommodation for staff and other individuals including hostel fees.</t>
  </si>
  <si>
    <t>Housing (Boarding Services)</t>
  </si>
  <si>
    <t>16ba0d10-e0dd-479d-9ef6-7512f46898df</t>
  </si>
  <si>
    <t>Accommodation for staff including hostel fees.</t>
  </si>
  <si>
    <t>Staff</t>
  </si>
  <si>
    <t>bb754f12-581b-4fdb-87cc-b1f9b8a8d327</t>
  </si>
  <si>
    <t>Accommodation for other individuals including hostel fees.</t>
  </si>
  <si>
    <t>Private</t>
  </si>
  <si>
    <t>581d2e21-46ec-4480-b335-36c125c59871</t>
  </si>
  <si>
    <t>Fees collected from providing a service for a process or procedure that protects the body against an infectious disease. A vaccination is a type of immunization.</t>
  </si>
  <si>
    <t>Immunisation Fees</t>
  </si>
  <si>
    <t>9c06bc1e-89c5-4107-bec4-eae7405562cd</t>
  </si>
  <si>
    <t>Fees collected from providing scientific research and experiments.</t>
  </si>
  <si>
    <t>b2eb0251-8817-43bf-bc2d-450950128e29</t>
  </si>
  <si>
    <t>Legal fees recovered from third parties.</t>
  </si>
  <si>
    <t>Legal Fees</t>
  </si>
  <si>
    <t>21a54b20-b43e-4849-b662-e79b4eb3c6c1</t>
  </si>
  <si>
    <t>Fees collected from municipal library services provided to the community.  If this service is done on behalf of the province this would recorded as an agency fees through a control account in the Statement of Financial Position and only the management fees paid to the municipality for administration of this services recognised as revenue.</t>
  </si>
  <si>
    <t>Library Fees</t>
  </si>
  <si>
    <t>0e66f000-79c5-45f7-931a-46bf3067d2cd</t>
  </si>
  <si>
    <t xml:space="preserve">Fees paid by members for lending a book for an agreed period. </t>
  </si>
  <si>
    <t xml:space="preserve">Loan Fees </t>
  </si>
  <si>
    <t>0e5af657-31dd-4007-955b-f8a2cb8a63d3</t>
  </si>
  <si>
    <t>Fees paid by the community to become a member of the community library and lend books .</t>
  </si>
  <si>
    <t xml:space="preserve">Membership </t>
  </si>
  <si>
    <t>816ca5df-32c6-4374-a650-8097201f0b87</t>
  </si>
  <si>
    <t>Copyright and Royalty Fee</t>
  </si>
  <si>
    <t>e6163c71-787b-4314-8c20-913362bce443</t>
  </si>
  <si>
    <t>Fees charged for providing management service to other entities. Also included under this item is revenue flowing from managing vending machines by municipalities on behalf of private companies.</t>
  </si>
  <si>
    <t>Management Fees</t>
  </si>
  <si>
    <t>1a125bf0-8fba-4724-b8f1-c83d02b8f36b</t>
  </si>
  <si>
    <t>Money collected from the sale of meals and refreshments.</t>
  </si>
  <si>
    <t>Meal and Refreshment</t>
  </si>
  <si>
    <t>22824e79-7147-42bd-9376-c2d6de9e1818</t>
  </si>
  <si>
    <t>Membership fees from subscribing to a service, such as copies of voter roles, valuation roles, or other municipal information, gym fees, art club, etc.</t>
  </si>
  <si>
    <t>Membership Fees</t>
  </si>
  <si>
    <t>204cd0a8-dc51-4adf-a66b-b24c90e992da</t>
  </si>
  <si>
    <t>Fees paid for the object and appeals against property valuations.</t>
  </si>
  <si>
    <t>Objections and Appeals</t>
  </si>
  <si>
    <t>2d3c9ca4-f4a6-4c46-8167-19f2f98deccf</t>
  </si>
  <si>
    <t xml:space="preserve">Parking meter fees collected and other public parking spaces. </t>
  </si>
  <si>
    <t>ce6fa6c9-260d-4886-839f-31e546122756</t>
  </si>
  <si>
    <t>Fees collected from providing photocopying and fax services to individuals and entities.</t>
  </si>
  <si>
    <t>Photocopies and Faxes</t>
  </si>
  <si>
    <t>7b91900a-f19d-40af-9dcd-30eb0448c1a6</t>
  </si>
  <si>
    <t>0c26b15d-0e41-4d75-bcaa-7d4ecf6dfc02</t>
  </si>
  <si>
    <t>The act of offering an improvement to replace a mistake; setting right or making changes to a document and the fees recovered for this service.</t>
  </si>
  <si>
    <t>Amendment Fees</t>
  </si>
  <si>
    <t>ff3cecea-8999-4039-9dea-eb35d132ce11</t>
  </si>
  <si>
    <t xml:space="preserve">Land use ensure that all land and properties are used only according to their permitted land-use or zoning rights.  New applications by property owners and developers are considered for changing permitted land uses, zoning rights and their accompanying restrictions, which are in turn specified in zoning scheme.  This responsibility is done in accordance with the municipalities commitment to sustainable and equitable development.  Consents (Conditional use) – Fees charged for applications for secondary zoning rights(conditional use rights). and -Departure Fees – Fees charged for applications in terms of uses and rights contrary to what the Zoning Scheme allows. </t>
  </si>
  <si>
    <t>Application Fees for Land Usage</t>
  </si>
  <si>
    <t>c5d3b3b8-3220-48fe-9d1a-ed6029d928c5</t>
  </si>
  <si>
    <t>When submitting a building plan application, scrutiny fees will be calculated according to municipal ordinance per square meter.  These fees must be paid in full on submission of the application and are not refundable if the application is rejected.  Entails the change in land use.  Removal of restrictions and the rezoning in terms of the removal of Restriction Act (Act 84 of 1967).</t>
  </si>
  <si>
    <t>Building Plan Approval</t>
  </si>
  <si>
    <t>a38047db-e340-44b2-8319-2eaf90071502</t>
  </si>
  <si>
    <t>Fees payable for changes to "Clauses" contained in Building Plans, e.g. Specifications for boundary walls, height and roof type, external furnishes, etc.</t>
  </si>
  <si>
    <t>Building Plan Clause Levy</t>
  </si>
  <si>
    <t>3541c24c-dfea-44a9-b33f-08cc85dec917</t>
  </si>
  <si>
    <t xml:space="preserve">Rates clearance certificate provided by the municipality to the transfer attorney when a property is changing ownership.  </t>
  </si>
  <si>
    <t>Clearance Certificates</t>
  </si>
  <si>
    <t>b33adc86-ebcf-4240-bf24-3fdde2b508d9</t>
  </si>
  <si>
    <t>Fees collected for the drainage of water from leaking pipes, sewerage or ground water or storm water and flood water.</t>
  </si>
  <si>
    <t>Drainage Fees</t>
  </si>
  <si>
    <t>a4517efb-d02a-419f-9143-4e64b969721f</t>
  </si>
  <si>
    <t>Fees charged for encroaching building lines i.r.o building regulations.</t>
  </si>
  <si>
    <t>Encroachment Fees</t>
  </si>
  <si>
    <t>78434a89-9ae0-4608-a497-f228209cc899</t>
  </si>
  <si>
    <t>This account is for the fees paid by developers/home owners for obtaining an occupation certificate.  An occupation certificate is compulsory for every building before occupation, as required by the National Building Regulations and Building Standards Act (1977). This is to show that all requirements have been met and to safeguard the owner.  The occupational certificate specifies the type of building – freestanding, terraced, cluster complex, town house complex, apartment or commercial building. The certificate is required before water and electricity deposits can be accepted for newly built properties.</t>
  </si>
  <si>
    <t>Occupation Certificates</t>
  </si>
  <si>
    <t>f18d6089-3225-489a-a38c-8ed30ffd1a1d</t>
  </si>
  <si>
    <t>The recovery of cost where the owner applies for removal of certain town planning restrictions for example rezoning.</t>
  </si>
  <si>
    <t>Removal of Restrictions</t>
  </si>
  <si>
    <t>fc39e49a-280a-44a8-bbdd-abc9d69e7b0e</t>
  </si>
  <si>
    <t>This account provides for fees collected from "town planning".  Town planning is a technical and political process concerned with the control of the use of land and design of the urban environment, including transportation networks, to guide and ensure the orderly development of settlements and communities. It concerns itself with research and analysis, strategic thinking, architecture, urban design, public consultation, policy recommendations, implementation and management.</t>
  </si>
  <si>
    <t>Town Planning and Servitudes</t>
  </si>
  <si>
    <t>5444cb93-34ee-47d2-b0a8-28311a1351fe</t>
  </si>
  <si>
    <t>This group of accounts provide for the sale of goods to third parties.</t>
  </si>
  <si>
    <t>Sale of Goods</t>
  </si>
  <si>
    <t>8883d723-8d95-488f-beea-4d607a1addf8</t>
  </si>
  <si>
    <t>Revenue raised from the sale of agricultural products incidental to the activities of the municipality.</t>
  </si>
  <si>
    <t>Agricultural Products</t>
  </si>
  <si>
    <t>8bcb1fbe-68fb-4a1a-9316-a822ba50df2d</t>
  </si>
  <si>
    <t>The support provided in a form of actual grazing in times of drought/disaster.  Applicants pay a fee for their animals to graze on municipal property.</t>
  </si>
  <si>
    <t>Cattle Crazing</t>
  </si>
  <si>
    <t>7f86f6df-3054-413a-bc25-fa95f8c5f1b7</t>
  </si>
  <si>
    <t>Revenue raised from the sale of fresh farm products (animals).</t>
  </si>
  <si>
    <t>Fresh Farm Products (Animals)</t>
  </si>
  <si>
    <t>10873b07-f99a-4ba9-82d6-f7d4cad75949</t>
  </si>
  <si>
    <t>Revenue raised from the sale of plants.</t>
  </si>
  <si>
    <t>Nursery Sale of Plants</t>
  </si>
  <si>
    <t>92f7d840-19f8-4a55-b002-f36f6b2a5082</t>
  </si>
  <si>
    <t>Allocation of income received from the sale of assets with an original cost of less than the capitalisation threshold.</t>
  </si>
  <si>
    <t xml:space="preserve">Assets &lt; Capitalisation Threshold </t>
  </si>
  <si>
    <t>99e62f60-9810-4bd7-91df-8cb4aee26d70</t>
  </si>
  <si>
    <t xml:space="preserve">Revenue raised from the sale of promotional items, corporate gifts, stuffed animals, souvenirs, t-shirts, photographs, tattoos, etc.  </t>
  </si>
  <si>
    <t>Promotions, Corporate  Gifts and Curios</t>
  </si>
  <si>
    <t>e1ecfca8-f2f1-485a-92de-ffaa8d839e21</t>
  </si>
  <si>
    <t>Revenue raised from the sale of various publications and printed matter by the municipality.</t>
  </si>
  <si>
    <t>Publications</t>
  </si>
  <si>
    <t>bbc46baf-0699-4900-8663-ff0cbcfeb7a0</t>
  </si>
  <si>
    <t>Revenue raised from the sale of books by the municipality.</t>
  </si>
  <si>
    <t>Books</t>
  </si>
  <si>
    <t>4e4af89a-0447-413b-a14b-17d484b5cd47</t>
  </si>
  <si>
    <t>Revenue raised from the sale of charts/posters by the municipality.</t>
  </si>
  <si>
    <t>Charts/Posters</t>
  </si>
  <si>
    <t>85e4545a-ccb9-4597-a4b0-bfb9bafbc2ed</t>
  </si>
  <si>
    <t>Revenue raised from the sale of departmental publications.</t>
  </si>
  <si>
    <t>Departmental Publications</t>
  </si>
  <si>
    <t>40a5ad37-c692-4085-b56c-40a7d4be14e6</t>
  </si>
  <si>
    <t>Revenue raised from the sale of maps.</t>
  </si>
  <si>
    <t>Maps</t>
  </si>
  <si>
    <t>240bfad4-9f41-40f7-87df-4de725f91df7</t>
  </si>
  <si>
    <t>Revenue raised from the sale of plans.</t>
  </si>
  <si>
    <t>Plans</t>
  </si>
  <si>
    <t>a7d736c8-77ad-4d3d-9d6b-6818fa444438</t>
  </si>
  <si>
    <t>Revenue raised from the sale of printed matter by the municipality.</t>
  </si>
  <si>
    <t>Prints</t>
  </si>
  <si>
    <t>e38518e2-811c-44cd-87b5-b64df6df5f40</t>
  </si>
  <si>
    <t>Revenue raised from the sale of tender documents.</t>
  </si>
  <si>
    <t>Tender Documents</t>
  </si>
  <si>
    <t>923ab01d-0d8b-44fa-9d41-ba4e81d22cd3</t>
  </si>
  <si>
    <t>Money received from the sale of valuation roll information to third parties.</t>
  </si>
  <si>
    <t>Valuation Rolls</t>
  </si>
  <si>
    <t>1a2d3f9d-a797-4177-9a8b-1c9569f08554</t>
  </si>
  <si>
    <t>Money received from the sale of the voters roll to third parties.</t>
  </si>
  <si>
    <t>Voters Role</t>
  </si>
  <si>
    <t>712c69d8-3f0d-41fa-a5dd-b251e7b03de7</t>
  </si>
  <si>
    <t>Sale of ticket rolls</t>
  </si>
  <si>
    <t>Ticket Rolls</t>
  </si>
  <si>
    <t>10a04dd0-b1f2-41e0-a62e-c6fed0429fcc</t>
  </si>
  <si>
    <t>Sale of beach and river sand</t>
  </si>
  <si>
    <t>Beach and River Sand</t>
  </si>
  <si>
    <t>bc5d9f22-380c-454d-835b-6560cd00dd5e</t>
  </si>
  <si>
    <t>Sale of bandwidth to Private Enterprises</t>
  </si>
  <si>
    <t>Bandwidth</t>
  </si>
  <si>
    <t>6d5876fe-f38b-4c22-9376-0217ada92ecf</t>
  </si>
  <si>
    <t>Sale of minor and less material items not warranting separate items, for example keys, locks, etc.</t>
  </si>
  <si>
    <t>a681b336-863a-4093-a177-440d2b437039</t>
  </si>
  <si>
    <t>This relates to splitting an existing parcel of land into many parcels (Zoning remains the same) which is the sub-division fee payable. Consolidation refers to taking many parcels of adjacent land and consolidating it into one property, again the zoning does not change.</t>
  </si>
  <si>
    <t>Sub-division and Consolidation Fees</t>
  </si>
  <si>
    <t>f8f46900-86a5-4a2d-a6ab-83d5157f8e96</t>
  </si>
  <si>
    <t>Money collected from pest control service provided by the municipality, for example rates, mice, bees, etc.</t>
  </si>
  <si>
    <t>Pest Control</t>
  </si>
  <si>
    <t>0fb51b55-8031-44f5-a529-e3aa606c96a2</t>
  </si>
  <si>
    <t>This item includes sales of all items that are not considered capital assets and not produced by the municipality.</t>
  </si>
  <si>
    <t>Scrap, Waste &amp; Other Goods</t>
  </si>
  <si>
    <t>1ab25fdf-d32b-48a6-9d81-9086d29a1441</t>
  </si>
  <si>
    <t>Sales of all by-products i.e. compost, abattoir related products, logs, effluent water, etc</t>
  </si>
  <si>
    <t>By Products</t>
  </si>
  <si>
    <t>b0812891-4fd4-41e0-b34d-a463e8bfe058</t>
  </si>
  <si>
    <t>Money received for the sale of waste sold for recycling by third parties</t>
  </si>
  <si>
    <t>Recycling of Waste</t>
  </si>
  <si>
    <t>b85e9667-9e37-4538-8ba1-b097034083aa</t>
  </si>
  <si>
    <t>Money received by the municipality for the collection and removal of coal.</t>
  </si>
  <si>
    <t>Removal and Disposal of Coal</t>
  </si>
  <si>
    <t>3948c6c6-4b4e-4af0-a9b4-edc3243bfc9e</t>
  </si>
  <si>
    <t>Money received from the sale of scrap material.</t>
  </si>
  <si>
    <t>Scrap</t>
  </si>
  <si>
    <t>2383328c-3e03-4380-b00e-db92ae16074f</t>
  </si>
  <si>
    <t>Money received for the sales of swimming pool back wash to third parties.</t>
  </si>
  <si>
    <t>Swimming Pool Back Wash</t>
  </si>
  <si>
    <t>8b9f9a31-df3a-49de-aa2e-a78f099db6ca</t>
  </si>
  <si>
    <t>Income derive from affluent treatment</t>
  </si>
  <si>
    <t>Treatment Effluent</t>
  </si>
  <si>
    <t>70c0fb10-135f-4e06-9a63-2f57de6a5fd1</t>
  </si>
  <si>
    <t>Money received from the sale of waste paper materials.</t>
  </si>
  <si>
    <t>Waste Paper</t>
  </si>
  <si>
    <t>1bd73300-108d-4728-a862-e73d8e0e1402</t>
  </si>
  <si>
    <t>Money received from sales made at informal markets.  This is not the account for recording rental received from the use of exhibition space, tables at city markets, etc.</t>
  </si>
  <si>
    <t>Streets/Street Markets (Informal Traders)</t>
  </si>
  <si>
    <t>0e9fe97e-5578-4557-9a6c-8d8a567cdfb1</t>
  </si>
  <si>
    <t>Fees received from squatters for relocation.</t>
  </si>
  <si>
    <t>Squatter Re-allocation</t>
  </si>
  <si>
    <t>615701bb-614e-4856-b47b-d6d4d76ffca3</t>
  </si>
  <si>
    <t xml:space="preserve">This item is for the collection of transport fees from clients  or staff for making use of transport arrange by the municipality, e.g. Bus fares to Airport, Inner City Bus Fares, Special Bus Services, etc.  </t>
  </si>
  <si>
    <t>Transport Fees</t>
  </si>
  <si>
    <t>f6cf1199-03d2-49e2-8423-86841d78d52a</t>
  </si>
  <si>
    <t>The act or process of assessing value or price; an appraisal, issue of valuation certificates, appeal fees, etc.</t>
  </si>
  <si>
    <t>ecd257a8-6060-498e-aebe-c7d0fcdd2603</t>
  </si>
  <si>
    <t>Fees charged at weighbridges</t>
  </si>
  <si>
    <t>Weighbridge Fees</t>
  </si>
  <si>
    <t>b2d0122b-fac0-4545-9b4c-f3731f9d21d1</t>
  </si>
  <si>
    <t>Sale of protective covers for water meters</t>
  </si>
  <si>
    <t>Water Meter Protectors</t>
  </si>
  <si>
    <t>ec2b9950-ad32-4472-a08c-cf79ae23a78d</t>
  </si>
  <si>
    <t>Payment for issue of buyers card to public to be able to purchase goods at the Bulk Markets</t>
  </si>
  <si>
    <t>Buyers Card</t>
  </si>
  <si>
    <t>6e581934-cd0e-4b59-b303-65d0d4b38a3f</t>
  </si>
  <si>
    <t>Recovery of traffic control services provided by metro police to Private Enterprises</t>
  </si>
  <si>
    <t>Traffic Control</t>
  </si>
  <si>
    <t>93a5cf1b-135c-42ce-8496-36f44b315272</t>
  </si>
  <si>
    <t>Sale of stone and gravel from municipal quarries to the public.</t>
  </si>
  <si>
    <t>Stone and Gravel</t>
  </si>
  <si>
    <t>43192c9c-8aa9-4fc4-82ea-ea0934684d9c</t>
  </si>
  <si>
    <t>NT has a paper on Carbon Credits that may be useful in explaining the concept as well. We have initiatives that lower our carbon footprint such as our Gas to Electricity project and are awarded Carbon Credits for the savings in Carbon Dioxide produced (1 Carbon Credit represents 1 ton of Carbon Dioxide). We can sell these Carbon Credits to companies internationally who will use these to offset their carbon footprint. Initially the World Bank hand bought all our carbon credits bit we are no trading them on the open market</t>
  </si>
  <si>
    <t>Sale of Carbon Credits</t>
  </si>
  <si>
    <t>bb903142-c9aa-4916-b498-242b7156e1e5</t>
  </si>
  <si>
    <t>Application fee payable for permit to demolishing an existing building.</t>
  </si>
  <si>
    <t>Demolition Application Fees</t>
  </si>
  <si>
    <t>2854843c-adff-4edc-8059-47612a8b9bd0</t>
  </si>
  <si>
    <t xml:space="preserve">This group of accounts provides for the basic services delivered by municipalities.   </t>
  </si>
  <si>
    <t>e060505b-a548-43a8-a378-e13a2baba875</t>
  </si>
  <si>
    <t xml:space="preserve">Sale of electricity by the municipality to the community.  </t>
  </si>
  <si>
    <t>8849c3f5-55bf-4ad4-8163-542f07c5dc5d</t>
  </si>
  <si>
    <t>Revenue on maintenance of appliances, wiring; piping or other installations on customers' premises. [NERSA Reporting Requirements]</t>
  </si>
  <si>
    <t xml:space="preserve">Appliance Maintenance </t>
  </si>
  <si>
    <t>3cdf31fd-786a-480e-bf38-5ee6400c8429</t>
  </si>
  <si>
    <t>Consolidated Budget Summary:  Financial Performance - Service Charges</t>
  </si>
  <si>
    <t>Revenue by Source:  Service Charges - Electricity Revenue</t>
  </si>
  <si>
    <t>Revenue Items:  Service Charges - Electricity Revenue  #Total Service Charges - Electricity Revenue</t>
  </si>
  <si>
    <t>[0400]  Service Charges</t>
  </si>
  <si>
    <t>Fees charge for connecting/reconnecting a new user or disconnect user to the water or electricity distribution network.  Reported as part of Total Other Income ito NERSA IS1:  Fees for changing, connecting or disconnecting service.  See Miscellaneous Service Revenue - Other [IS1].</t>
  </si>
  <si>
    <t xml:space="preserve">Connection/Reconnection </t>
  </si>
  <si>
    <t>cdabca49-ecc1-4b4d-8cfa-da2ca5ef587d</t>
  </si>
  <si>
    <t>Service fees charge for changing/replacing circuit breakers.</t>
  </si>
  <si>
    <t>Change Circuit Breaker</t>
  </si>
  <si>
    <t>ca79d014-a3bf-4869-9937-99f5b4841fa4</t>
  </si>
  <si>
    <t>Fees charged for the installation of new meters.  [NERSA Regulatory Reporting Requirements]</t>
  </si>
  <si>
    <t>Connections New</t>
  </si>
  <si>
    <t>18123445-8b2e-48a5-a599-eb38b8b2c505</t>
  </si>
  <si>
    <t>Special tariff for service connections used by housing in large developments (government schemes).   [NERSA Regulatory Reporting Requirements]</t>
  </si>
  <si>
    <t>Government Housing</t>
  </si>
  <si>
    <t>c148d1f0-8493-4b5a-a63f-93b446eaa9e2</t>
  </si>
  <si>
    <t>Service connections used by non-government housing. [NERSA Regulatory Reporting Requirements]</t>
  </si>
  <si>
    <t>Non-government Housing</t>
  </si>
  <si>
    <t>36d97a84-3ec6-4991-afe3-21d8338685c1</t>
  </si>
  <si>
    <t>Fees charged for the disconnection and reconnection of meters.   [NERSA Regulatory Reporting Requirements]</t>
  </si>
  <si>
    <t>Disconnection/Reconnection Fees</t>
  </si>
  <si>
    <t>c7cf7ca3-97e8-4c72-a34b-c3e5c77275bc</t>
  </si>
  <si>
    <t>Fees charged for providing temporary electricity connections for exhibitions, sport events, etc.</t>
  </si>
  <si>
    <t>Temporary Connection Fee</t>
  </si>
  <si>
    <t>e3984c93-2b1a-4797-a0d6-61d439c16dbf</t>
  </si>
  <si>
    <t>Fees collected from other services providers making use of Electricity Poles for other uses.</t>
  </si>
  <si>
    <t>Joint Pole Usage</t>
  </si>
  <si>
    <t>d1555676-7781-4a0e-b8fd-a2d30aea7f7d</t>
  </si>
  <si>
    <t xml:space="preserve">Fees gained from third parties for work done to complete meter compliance testing.  </t>
  </si>
  <si>
    <t>Meter Compliance Testing</t>
  </si>
  <si>
    <t>1f11e730-6b3e-40e7-b771-01dec9363574</t>
  </si>
  <si>
    <t>Fees collected from the  test water or electricity meters, special readings, call-out fees and off-cycle reads.</t>
  </si>
  <si>
    <t>Meter Reading Fees</t>
  </si>
  <si>
    <t>87933de2-b138-4343-9d84-1385da0e216a</t>
  </si>
  <si>
    <t>Payments in lieu of notice revenues collected from customers.  Penalties charged for not giving notice as determined by contractual arrangements</t>
  </si>
  <si>
    <t>Notice Revenues</t>
  </si>
  <si>
    <t>b2978d92-de38-4f3a-8c1e-da1a30ee16ee</t>
  </si>
  <si>
    <t xml:space="preserve">Net credit or debit (cost less net salvage and less payment from customers) on closing of work orders for plant installed for temporary service of less than one year.  </t>
  </si>
  <si>
    <t xml:space="preserve">Temporary Service Plant </t>
  </si>
  <si>
    <t>6c129c3f-3086-4fe6-8f6f-7e1e8cc8ffbc</t>
  </si>
  <si>
    <t>This group of accounts provide for the sale of electricity to third parties using the NERSA classification and includes availability charges.</t>
  </si>
  <si>
    <t>Electricity Sales</t>
  </si>
  <si>
    <t>a54d2d13-1693-4ccc-979f-cf59e2e5973b</t>
  </si>
  <si>
    <t>This account should record all revenue resulting from the sale of electrical energy used by customers classified as agricultural/rural/farm dwellings.  Records should be maintained so that the quantity of electricity sold and the revenue received under each rate schedule is readily available.</t>
  </si>
  <si>
    <t>Agricultural/Rural/Farm Dwellings Tariffs</t>
  </si>
  <si>
    <t>1332d335-3eac-4071-8320-b4fecc0731d4</t>
  </si>
  <si>
    <t>This account should record all revenue resulting from the sale of electricity energy used by customers classified as commercial conventional (single phase).  Records should be maintained so that the quantity of electricity sold and the revenue received under each rate schedule is readily available.</t>
  </si>
  <si>
    <t>Commercial Conventional (Single Phase)</t>
  </si>
  <si>
    <t>864a0647-13fb-4dd6-be51-6c14b0811198</t>
  </si>
  <si>
    <t>This account should record all revenue resulting from the sale of electrical energy used by customers classified as commercial conventional (3-phase).  Records should be maintained so that the quantity of electricity sold and the revenue received under each rate schedule is readily available.</t>
  </si>
  <si>
    <t>Commercial Conventional (3-Phase)</t>
  </si>
  <si>
    <t>f2f7d547-9e2d-438f-80ca-770a59bcbcac</t>
  </si>
  <si>
    <t xml:space="preserve">This account should record all revenue resulting from the sale of electrical energy used by customers classified as commercial prepaid.  Records should be maintained so that the quantity of electricity sold and the revenue received under each rate schedule is readily available.  </t>
  </si>
  <si>
    <t>Commercial Prepaid</t>
  </si>
  <si>
    <t>bb942643-72a0-4789-9175-aab26afe8ef0</t>
  </si>
  <si>
    <t>This account should record the net billing for electricity supplied for low usage domestic (indigent/prepaid) purposes.  Records should be maintained so that the quantity of electricity sold and the revenue received under each rate schedule is readily available.</t>
  </si>
  <si>
    <t xml:space="preserve">Domestic Low </t>
  </si>
  <si>
    <t>920f4721-c889-4b75-bbf4-4b5653cc7709</t>
  </si>
  <si>
    <t>Homelight is a suite of electricity tariffs that provides a subsidy to low-usage for single-phase residential supplies in urban and electrification areas.  Homelight 1 and 2 is any combination of appliances can be used at the same time as long as the capacity of all appliances does not exceed a maximum of 4200 W fore 20A limited supplies and 12500W for 60A limited supplies.</t>
  </si>
  <si>
    <t>Home light 1 20A</t>
  </si>
  <si>
    <t>891a3b4a-13a2-41eb-8de6-3d4dbd2addd6</t>
  </si>
  <si>
    <t>Home light 1 60A</t>
  </si>
  <si>
    <t>803263a2-532a-4b57-a51b-130da229d4b8</t>
  </si>
  <si>
    <t>Home light 2 20A</t>
  </si>
  <si>
    <t>688267d4-ead3-400c-9dd8-aae5fc02154d</t>
  </si>
  <si>
    <t>Home light 2 60A</t>
  </si>
  <si>
    <t>204c9b0c-a6a7-4c22-b812-3d55cb1ed1bd</t>
  </si>
  <si>
    <t>Prepaid electricity.</t>
  </si>
  <si>
    <t>Prepaid</t>
  </si>
  <si>
    <t>982be2c3-93b5-48a1-bd78-56c6bc138f61</t>
  </si>
  <si>
    <t>This account should record the net billing for electricity supplied for low usage domestic (indigent/prepaid) purposes.  Records should be maintained so that the quantity of electricity sold and the revenue received under each rate schedule is readily available.  Homepower standard is the electricity tariff suitable for residential customers and low consumption supplies such as churches, schools, halls, clinics, old-age homes or similar supplies in urban areas with an NMD of up to 100 kva.</t>
  </si>
  <si>
    <t>Domestic High</t>
  </si>
  <si>
    <t>72ad9d30-c8be-4e84-8d38-228c348057a6</t>
  </si>
  <si>
    <t>Homepower 1 dual-phase 32 kVA (80A per phase) three phases 25 kVA (40 A per phase)</t>
  </si>
  <si>
    <t>Home power 1</t>
  </si>
  <si>
    <t>0051a881-9898-4297-8194-526c20907da1</t>
  </si>
  <si>
    <t>Homepower 2 dual-phase 64 kVA (150 A per phase) three phases 50 kVA (80 A per phase)</t>
  </si>
  <si>
    <t>Home power 2</t>
  </si>
  <si>
    <t>753a9394-1907-4fb9-9ee2-7ff8a2a57dd5</t>
  </si>
  <si>
    <t>Homepower 3 dual-phase 100 kVA (225 A per phase) three phases 100 kVA (150 A per phase)</t>
  </si>
  <si>
    <t>Home power 3</t>
  </si>
  <si>
    <t>120f6f74-4b7e-47dd-96c3-93f4921adee7</t>
  </si>
  <si>
    <t>Homepower 4 single-phase 16kVA (80A per phase)</t>
  </si>
  <si>
    <t>Home power 4</t>
  </si>
  <si>
    <t>05f99939-8709-4323-ad90-50530082aada</t>
  </si>
  <si>
    <t>Homepower Bulk - Electricity tariff for residential bulk supplies &gt; 100 kVA, typically sectional title developments and multiple housing unit, in urban areas connected prior to 1 January 2004.</t>
  </si>
  <si>
    <t>Home power Bulk</t>
  </si>
  <si>
    <t>2345276c-edc7-44a4-aece-3b77a65aa91d</t>
  </si>
  <si>
    <t>7f32c6dc-05de-43a2-ae90-de1615ac8eac</t>
  </si>
  <si>
    <t>This account should record all revenue resulting from the sale of electrical energy used by customers classified as industrial low-voltage.  Records should be maintained so the  quantity of electricity sold and the revenue received under each rate schedule is readily available.</t>
  </si>
  <si>
    <t>Industrial (400 Volts) (Low Voltage)</t>
  </si>
  <si>
    <t>e7b2cf47-ac8d-4a72-8bc2-79c7920e8253</t>
  </si>
  <si>
    <t>This account should record all revenue resulting from the sale of electrical energy used by customers classified as industrial high-voltage.  Records should be maintained so that the quantity of electricity sold and the revenue received under each rate schedule is readily available.</t>
  </si>
  <si>
    <t>Industrial (11 000 Volts) (High Voltage)</t>
  </si>
  <si>
    <t>62e459ae-405d-40a3-b61c-129531a2bb53</t>
  </si>
  <si>
    <t>This account should record all revenue resulting from the sale of electrical energy used by customers classified as industrial high-voltage exceeding 11 KVA.</t>
  </si>
  <si>
    <t>Industrial  more than (11 000 Volts) (High Voltage)</t>
  </si>
  <si>
    <t>58db275c-ad12-4ea4-a951-d0176b964f1e</t>
  </si>
  <si>
    <t>This account should record all revenues (tariff, non-conventional or non-tariff) for services and charges billed to affiliates, in accordance with the provisions of each Utility's policy on affiliate transactions as prescribed in RRM Volume 1.  These transactions are not specifically provided for in other accounts.  NOTE:  This account will be broken down by major revenue classifications per utility specific requirements.</t>
  </si>
  <si>
    <t>Miscellaneous Services Revenue Affiliates and Inter Affiliates</t>
  </si>
  <si>
    <t>68f4c725-0527-4d8e-97a3-caec45c1123a</t>
  </si>
  <si>
    <t>This account should record both unbilled revenue adjustments and prior year billing adjustments.  Each adjustment should be completely described.</t>
  </si>
  <si>
    <t>Revenue Adjustment</t>
  </si>
  <si>
    <t>8955829a-0fb6-41ab-b1f9-af29e5d5603a</t>
  </si>
  <si>
    <t>This account should record all revenue resulting from the sale of electrical energy used by customers classified under special/negotiated tariff arrangements.  Records should be maintained so that the quantity of electricity sold and the revenue received under each rate schedule is readily available.</t>
  </si>
  <si>
    <t>Special Negotiated Tariffs</t>
  </si>
  <si>
    <t>65845508-7f14-4558-a935-023d3e82b136</t>
  </si>
  <si>
    <t xml:space="preserve">This account should record all revenue resulting from the sale of electrical energy used by customers classified as sports grounds/churches/holiday/old age homes.  Records should be maintained so that the quantity of electricity sold and the revenue received under each rate schedule is readily available. </t>
  </si>
  <si>
    <t>Sports Grounds/Churches/Holiday/Old-age homes</t>
  </si>
  <si>
    <t>07da2c2a-5280-4206-93c7-95aa7f054a9d</t>
  </si>
  <si>
    <t>This account should record all revenue resulting from the sale of electrical energy used for the lighting of streets and parks.</t>
  </si>
  <si>
    <t>9825ea71-7d75-4e90-81fc-1b41b6621c93</t>
  </si>
  <si>
    <t>This account should record all revenue resulting from the sale of electrical energy used for water pumps.  Records should be maintained so that the quantity of electricity sold and the revenue received under each rate schedule is readily available.</t>
  </si>
  <si>
    <t>Water pumps</t>
  </si>
  <si>
    <t>ac03444b-7a8a-4d9a-91a5-b1a4fd1d8ce3</t>
  </si>
  <si>
    <t xml:space="preserve">This account should record revenues from network distribution charge that should not be included in sale/distribution/reticulation of electricity accounts.  </t>
  </si>
  <si>
    <t>Electricity Distribution Revenue for Services</t>
  </si>
  <si>
    <t>8b28575b-2b31-4092-9bd7-381b8c762f3a</t>
  </si>
  <si>
    <t>Wheeling is the transmission of electricity by an entity that does not own or directly use the electricity that it is transmitting.  Wheeling service being the use of the transmission facilities of one system to transmit power and energy by agreement of, and for, another system with a corresponding wheeling charge.</t>
  </si>
  <si>
    <t>491bc517-5c10-4d84-89dc-510e7607069a</t>
  </si>
  <si>
    <t>Ancillary charges occur from those services necessary to support the transmission of energy from resources to loads while maintaining reliable operation of the transmission provider’s transmission system.  Ancillary services include black start service, non-spinning reserve service, regulation and frequent response service, replacement reserve service, spinning reserve service and voltage support service.</t>
  </si>
  <si>
    <t>bc298523-5166-4c7a-bddd-07cea50ce474</t>
  </si>
  <si>
    <t>Clarification pending from NERSA</t>
  </si>
  <si>
    <t>Losses</t>
  </si>
  <si>
    <t>48c9cc8b-52d0-417d-a679-9ccd4879597d</t>
  </si>
  <si>
    <t>Electricity Services Incidental to Energy Sales</t>
  </si>
  <si>
    <t>9cb3dc05-5bd3-42f7-ae50-d2fc0fcd0588</t>
  </si>
  <si>
    <t>Basic fees levied for service availability but not used.</t>
  </si>
  <si>
    <t>Availability Charges</t>
  </si>
  <si>
    <t>340a4ddf-0290-4d8e-a14b-2a4da82247eb</t>
  </si>
  <si>
    <t>This set of accounts provide for partial or non-compliance to the NERSA Requirements as per the Regulatory Reporting Manual.</t>
  </si>
  <si>
    <t>Non-compliance to NERSA</t>
  </si>
  <si>
    <t>9657f076-9931-4781-a12f-a72541c1f5a8</t>
  </si>
  <si>
    <t>Provide for specific accounts for not meeting the NERSA Requirements</t>
  </si>
  <si>
    <t>Commercial Conventional</t>
  </si>
  <si>
    <t>cfaa7b0c-f5fc-462f-9598-3fb0be9aacd6</t>
  </si>
  <si>
    <t>Fixed Basic Charge</t>
  </si>
  <si>
    <t>c1bf71ef-61cd-4c67-97bf-baa82c9bcbce</t>
  </si>
  <si>
    <t>Prepaid Meters</t>
  </si>
  <si>
    <t>192aac33-553f-4c0d-9298-62b6f0c0c295</t>
  </si>
  <si>
    <t>Credit Metering</t>
  </si>
  <si>
    <t>23489e32-edd0-4074-953b-afacbe42a657</t>
  </si>
  <si>
    <t>Electricity Sales Prepaid Meters</t>
  </si>
  <si>
    <t>f0d012ae-1838-4983-b9f7-ae7712a18198</t>
  </si>
  <si>
    <t>Lifeline</t>
  </si>
  <si>
    <t>3c7cc601-eb68-4486-abe7-e228380f9773</t>
  </si>
  <si>
    <t>a5cfa866-b2d2-4ee5-9822-f94613fa44a6</t>
  </si>
  <si>
    <t>Tampered Meters</t>
  </si>
  <si>
    <t>7aafecfa-224c-4c2c-88e2-a2a166765078</t>
  </si>
  <si>
    <t>Green Electricity Certificates</t>
  </si>
  <si>
    <t>61ee5317-557d-49e8-b7d9-4aec076c6875</t>
  </si>
  <si>
    <t>Revenue collected from sales and services rendered relating to Waste Management including availability charges.</t>
  </si>
  <si>
    <t>19499114-6a81-4edc-8569-f9bb14725540</t>
  </si>
  <si>
    <t>Revenue collected from the sale of municipal carrier bags.</t>
  </si>
  <si>
    <t>Carrier Bags</t>
  </si>
  <si>
    <t>a8d23314-dd98-4f0c-b203-97dfcb079708</t>
  </si>
  <si>
    <t>Revenue by Source:  Service Charges - Refuse Revenue</t>
  </si>
  <si>
    <t>Revenue collected from solid waste disposal at landfill sites or transfer stations.</t>
  </si>
  <si>
    <t>Disposal Facilities</t>
  </si>
  <si>
    <t>18ba7ac5-04f4-4fb5-85e8-d49acedd26c1</t>
  </si>
  <si>
    <t>Revenue Items:  Service Charges - Refuse Revenue  #Landfill Revenue</t>
  </si>
  <si>
    <t>Service charges collected from the sale of municipal refuse bags.</t>
  </si>
  <si>
    <t>Refuse Bags</t>
  </si>
  <si>
    <t>bd254116-539b-4631-9b63-0aa80f6d64db</t>
  </si>
  <si>
    <t>Revenue Items:  Service Charges - Refuse Revenue    #less Revenue Foregone</t>
  </si>
  <si>
    <t>Fees collected from the removal of  Waste (also known as rubbish, trash, refuse, garbage, junk and litter) is unwanted or useless materials.</t>
  </si>
  <si>
    <t>cb116ffa-9dce-4dc2-a439-d4b9dbfd034b</t>
  </si>
  <si>
    <t>Waste Management Tariffs:  Domestic:  Basic Charge</t>
  </si>
  <si>
    <t>Including refuse bins,  "wheelie bins" and "baboon proof bins", etc.</t>
  </si>
  <si>
    <t>Waste Bins</t>
  </si>
  <si>
    <t>f39a6633-fb67-4c19-be1e-9bd595684d86</t>
  </si>
  <si>
    <t>ddae12e1-25a4-47f8-9f9a-e210209a9cf4</t>
  </si>
  <si>
    <t>Fees for skips (waste containers) delivered by special trucks and collected for emptying at landfill sites or transfer stations.</t>
  </si>
  <si>
    <t>Skip</t>
  </si>
  <si>
    <t>1f91674c-b47c-435a-a8c0-b36fbfa6a140</t>
  </si>
  <si>
    <t>Revenue collected from sales and services rendered relating to Waste Water Management including availability charges.</t>
  </si>
  <si>
    <t>365af021-7d32-4e35-acd0-49c8d75ed4cc</t>
  </si>
  <si>
    <t>Fees collected from the sale of industrial effluent.</t>
  </si>
  <si>
    <t>Industrial Effluent</t>
  </si>
  <si>
    <t>c4b49f25-d186-4849-93bd-d0abf7da3099</t>
  </si>
  <si>
    <t>Revenue by Source:  Service Charges - Sanitation Revenue</t>
  </si>
  <si>
    <t xml:space="preserve">Revenue Items:  Service Charges - Sanitation Revenue  #Total Service Charges - Sanitation Revenue </t>
  </si>
  <si>
    <t>Income derive from effluent treatment</t>
  </si>
  <si>
    <t>Treatment of Effluent</t>
  </si>
  <si>
    <t>1991b2a3-b332-4963-b01d-f3839ed56ebe</t>
  </si>
  <si>
    <t>Formulation and application of measures designed to protect public health and disposal of sewage and the fees received for providing such a service to the community.</t>
  </si>
  <si>
    <t>Sanitation Charges</t>
  </si>
  <si>
    <t>638d7d97-52ee-45a0-a785-869f5df983ab</t>
  </si>
  <si>
    <t>Waste Water Tariffs:  Domestic - Basic Charge/Fixed Fee</t>
  </si>
  <si>
    <t>Fees collected from providing water for agricultural and rural use.</t>
  </si>
  <si>
    <t>Agricultural and Rural</t>
  </si>
  <si>
    <t>6d16d85d-53c9-48dd-b4d9-a9c250e0f49a</t>
  </si>
  <si>
    <t>Service charges from waste removal in excess of basic service being once a week.</t>
  </si>
  <si>
    <t>Higher Level Service</t>
  </si>
  <si>
    <t>afd3ef4d-2d34-4404-ba09-542d10c38258</t>
  </si>
  <si>
    <t>The infrastructure necessary to provide a sanitation facility which is safe, reliable, private, protected from the weather and ventilated, keeps smells to a minimum, is easy to keep clean, minimises the risk of the spread of sanitation-related disease by facilitating the appropriate control of disease carrying flies and pests, and enables safe and appropriate treatment and/or removal of human waste water in an environmentally sound manner.  The provision of a basic sanitation facility which is easily accessible to a household, the sustainable operation of the facility, including the safe removal of human waste and waste water from premises where this is appropriate and necessary, and the communication of good sanitation, hygiene and related practice.  Waterborne sanitation service connected to septic tank and/or sewerage system.</t>
  </si>
  <si>
    <t>Industrial Waste Water</t>
  </si>
  <si>
    <t>65c7f0f4-eb36-4891-bce6-4038c075719e</t>
  </si>
  <si>
    <t>18026b60-5aec-43ac-9846-7cedd936893c</t>
  </si>
  <si>
    <t>Fees charge for connecting/reconnecting a new user or disconnect user to the sewer network</t>
  </si>
  <si>
    <t>Connection/Reconnection</t>
  </si>
  <si>
    <t>9a661c3e-7caf-41ad-bab5-59bac62f7501</t>
  </si>
  <si>
    <t>Charges collected from removal of waste water and sewerage from  tanks.  [Honey suckers]</t>
  </si>
  <si>
    <t>Pump/Removal of Waste Water</t>
  </si>
  <si>
    <t>18429438-ec6c-4115-a9d4-016ad577bb19</t>
  </si>
  <si>
    <t>Revenue collected from sales and services rendered relating to Water including availability charges.</t>
  </si>
  <si>
    <t>3c2a5d90-f58e-48c9-8df1-a0747ddf2a51</t>
  </si>
  <si>
    <t xml:space="preserve">Fees charge for connecting/reconnecting a new user or disconnect user to the water network. </t>
  </si>
  <si>
    <t>Connection/Disconnection</t>
  </si>
  <si>
    <t>08d7ba32-badd-4514-89a8-6fe512572ccc</t>
  </si>
  <si>
    <t>Revenue by Source:  Service Charges - Water Revenue</t>
  </si>
  <si>
    <t>Revenue Items:  Service Charges - Water Revenue  #Total Service Charges - Water Revenue</t>
  </si>
  <si>
    <t>Water Tariffs:  Domestic - Basic Charge/Fixed Fee (Rands/Month)</t>
  </si>
  <si>
    <t>Fees collected from testing water meters, special readings and call-out fees.</t>
  </si>
  <si>
    <t>3e6c4a94-75ad-4329-af4e-bcedd099adfb</t>
  </si>
  <si>
    <t>Sales of water to the community.</t>
  </si>
  <si>
    <t xml:space="preserve">Sale </t>
  </si>
  <si>
    <t>f51dcc20-d9f6-496d-8a33-8ddef122df99</t>
  </si>
  <si>
    <t>Sales of water to the community using conventional meters.</t>
  </si>
  <si>
    <t>Conventional</t>
  </si>
  <si>
    <t>9342d6fc-3216-43fd-a308-7cd9ad4ac4d1</t>
  </si>
  <si>
    <t>Sales of water to the community through a pre-paid system.</t>
  </si>
  <si>
    <t>5503a17c-c5a4-487c-95e3-2746950fb5eb</t>
  </si>
  <si>
    <t>Sales of water generated from providing agricultural and rural water.</t>
  </si>
  <si>
    <t>Agricultural and Rural Water Service</t>
  </si>
  <si>
    <t>d1d7b5cf-5979-466f-a7ee-271508205a4c</t>
  </si>
  <si>
    <t>Yard or and house connection - more than 6000 litres potable water per formal connection per month as per need; with a minimum flow of 10 litres per minute; sustainable facility which is available for at least 350 days per year and not interrupted for more than 48 consecutive hours per incident; and communication of good water - use, hygiene and related practice.</t>
  </si>
  <si>
    <t>Urban Higher Level Service</t>
  </si>
  <si>
    <t>a5e84d5f-9311-45c8-a572-a9f305a8200e</t>
  </si>
  <si>
    <t xml:space="preserve">Water used for industrial purposes such as fabricating, manufacturing, processing, washing, and cooling, and includes such industries as steel, chemical and allied products, paper and allied products, mining, and petroleum refining.  Alternatively referred to as "clarified water" being water purified only to the extent it is used for industrial purposes. i.e. not potable water </t>
  </si>
  <si>
    <t>Industrial Water</t>
  </si>
  <si>
    <t>9622c44a-e93b-4b66-826a-abcf59af5d04</t>
  </si>
  <si>
    <t>ae5957ee-f3bd-4dec-bde0-487d5c2629be</t>
  </si>
  <si>
    <t>Revenue generated due to exchange transactions between municipalities and their subsidiary municipal entities.</t>
  </si>
  <si>
    <t>51f63d20-c522-48f4-a703-f58546a36d38</t>
  </si>
  <si>
    <t>Note O/s</t>
  </si>
  <si>
    <t>A4 SA1?</t>
  </si>
  <si>
    <t>Y</t>
  </si>
  <si>
    <t>IS1</t>
  </si>
  <si>
    <t>Operating Revenue:  Agency Services</t>
  </si>
  <si>
    <t xml:space="preserve">Granting of licences or permits associated with a regulatory function by government.  Fees recognised under this category must result from a principle agreement.  If the municipality act as an agent on behalf of provincial or national government the transaction need to be treated accordingly.  Judgment need to be applied in deciding whether the "licence or permits" need to be classified as exchange or non-exchange revenue. </t>
  </si>
  <si>
    <t>Licences or Permits</t>
  </si>
  <si>
    <t>55de21a8-3cb2-4d7d-9365-baa68dfb30dd</t>
  </si>
  <si>
    <t>Angling licenses are issued for catching fish in inland fresh water areas (water which do not permanently or at any time during the year form part of the sea).</t>
  </si>
  <si>
    <t xml:space="preserve">Angling/Fishing </t>
  </si>
  <si>
    <t>f9175f91-0812-486c-82ce-8b5ecfd724f3</t>
  </si>
  <si>
    <t>Revenue by Source:  Licences or Permits</t>
  </si>
  <si>
    <t>[1400]  Licences and Permits</t>
  </si>
  <si>
    <t>Boat licenses to utilise boats on municipal dams and rivers.</t>
  </si>
  <si>
    <t xml:space="preserve">Boat </t>
  </si>
  <si>
    <t>ea14d87e-a0c3-48a9-8f45-9e70e00287e3</t>
  </si>
  <si>
    <t>Depending on the Municipal Ordinances Dog Licences/Permits are issued for dogs owned either exceeding a prescribed number of dogs.</t>
  </si>
  <si>
    <t xml:space="preserve">Dog </t>
  </si>
  <si>
    <t>f2f22e85-975b-493e-92ce-39ad837a73f3</t>
  </si>
  <si>
    <t>This license is issued to the public authorising them to be in possession of endangered and protected fauna/flora species.  This is also issued to researchers so that they can obtain samples of fauna/flora species for research purposes.</t>
  </si>
  <si>
    <t>Fauna and Flora</t>
  </si>
  <si>
    <t>4121207c-43e1-4f7a-96c2-90d929e79772</t>
  </si>
  <si>
    <t>Permits issued/fees charged for filming rights within the municipal area.</t>
  </si>
  <si>
    <t>Filming Fees</t>
  </si>
  <si>
    <t>376a6056-4f62-49d6-b8ec-c804a74dca48</t>
  </si>
  <si>
    <t>Moneys received to obtain a permit for keeping game on private property.</t>
  </si>
  <si>
    <t xml:space="preserve">Game </t>
  </si>
  <si>
    <t>71c45222-f61a-4f1c-a84a-c16a133feadc</t>
  </si>
  <si>
    <t>Tops refers to regulations relating to listed threatened and protected species as defined in the Biodiversity Act 2004 (Act 10/2004).</t>
  </si>
  <si>
    <t>Threatened and Protected Species</t>
  </si>
  <si>
    <t>fa0588dd-87ec-4b3f-86b6-b0aab2208941</t>
  </si>
  <si>
    <t>Depending on the Municipal by-laws health certificates and permits may be issued for "hazardous uses of premises", "private sewage works", "offensive trades", "hairdressing, beauty and cosmetology services", "second-hand goods", "accommodation establishments", "dry-cleaning and laundry", "nursery homes", "child-care services", 'keeping of animals", etc.</t>
  </si>
  <si>
    <t>Health Certificates</t>
  </si>
  <si>
    <t>f8e691a7-2f60-417e-a786-429eb984ad05</t>
  </si>
  <si>
    <t>Permits issued by municipalities for access to hiking trails by hikers and usual covers entrance fees.</t>
  </si>
  <si>
    <t>Hiking Trails</t>
  </si>
  <si>
    <t>966b35dc-0705-45ff-ac29-78b52c1f70c4</t>
  </si>
  <si>
    <t xml:space="preserve">Licences issued for the collecting and storing of food.  </t>
  </si>
  <si>
    <t>Hoarding (Collecting/Storing)</t>
  </si>
  <si>
    <t>dc6b9c8f-260b-4bb0-8ef3-364c3a330f5e</t>
  </si>
  <si>
    <t>Trading licences are governed by the Business Act of 199, No 71 which states that the following businesses require licences: 1) sale or supply of meals or perishable foodstuffs; 2) provision of certain types of health facilities or entertainment and 3) hawking in meals or perishable food.</t>
  </si>
  <si>
    <t xml:space="preserve">Trading </t>
  </si>
  <si>
    <t>ce539ec5-3698-4523-b46a-fc181c6e2c3c</t>
  </si>
  <si>
    <t>Moneys received for licences and permits relating to road and transport.</t>
  </si>
  <si>
    <t>Road and Transport</t>
  </si>
  <si>
    <t>c67296db-21ed-4cd6-890c-9d91394ed13a</t>
  </si>
  <si>
    <t>In terms of section 81 of the National Road Traffic Act, Act No 93 of 1996 an MEC may, subject to such conditions and upon payment of such fees or charges as determined, authorise in writing, either generally or specifically, the operation on a public road of a vehicle which does not comply with the provisions of this Act or the conveyance on a public road of passengers or any load otherwise than in accordance with the provisions of this Act.  Permits issued by the Provincial Roads Authority.</t>
  </si>
  <si>
    <t xml:space="preserve">Abnormal Loads </t>
  </si>
  <si>
    <t>f1ca6dc3-1b6d-40d4-a7d8-3854b1520364</t>
  </si>
  <si>
    <t>Licence and permits levied in terms of the municipal by-laws and might cover games, races and sport events on public roads, marches and protest actions, street functions, etc.</t>
  </si>
  <si>
    <t xml:space="preserve">Activities on Public Roads </t>
  </si>
  <si>
    <t>5acb45a5-92a8-493b-abed-9bd34aa23a01</t>
  </si>
  <si>
    <t xml:space="preserve">Fee for temporary drivers licence (that is valid for 6 months) allowing the person to drive a specific vehicle as described in the licence on public roads including issuing of duplicate drivers licences either applying for a drivers licence by making an appoint to be tested.  </t>
  </si>
  <si>
    <t>Drivers Licence Application/Duplicate Drivers Licences</t>
  </si>
  <si>
    <t>5df4423b-e8eb-413f-8c49-328717b626fd</t>
  </si>
  <si>
    <t>Fee payable for a person to issue a driver's licence after the person passed the learners drivers test so that the person can learn how to drive a motor bike, motor vehicle or truck.</t>
  </si>
  <si>
    <t>Drivers Licence Certificate</t>
  </si>
  <si>
    <t>fde19b46-68d9-484f-b9cd-56ed349b66cc</t>
  </si>
  <si>
    <t>Certificate issued to allow the transport of flammable substances.</t>
  </si>
  <si>
    <t xml:space="preserve">Flammable </t>
  </si>
  <si>
    <t>702bed5d-1d8b-404d-b030-c1caa05ed2e2</t>
  </si>
  <si>
    <t>Fee payable to obtain a certificate for a person to be an instructor. The person with the licence may instruct pupils on how to drive a motor vehicle in order to obtain a driver's licence.</t>
  </si>
  <si>
    <t xml:space="preserve">Instructor Certificate </t>
  </si>
  <si>
    <t>e41a1c75-e4a4-4b66-82f1-94874464342a</t>
  </si>
  <si>
    <t>Application fees collected for making an appointment to write a "learners licence test".</t>
  </si>
  <si>
    <t xml:space="preserve">Learner Licence Application </t>
  </si>
  <si>
    <t>c08a95de-5ee1-4407-a8f0-5c5d7b046efd</t>
  </si>
  <si>
    <t>Fees paid for the issue of a learners licence.</t>
  </si>
  <si>
    <t>Learners Certificate</t>
  </si>
  <si>
    <t>3ef9add5-7a42-4147-923c-bce67690edad</t>
  </si>
  <si>
    <t>Licence issued to "licence inspectors" to credible for certifying/inspecting drivers licences.</t>
  </si>
  <si>
    <t>Licence Inspectors</t>
  </si>
  <si>
    <t>2e030ce0-4189-4e36-b6a8-2c601bbd3d60</t>
  </si>
  <si>
    <t>Licence fees paid by an official to be authorised to be "licence test official".</t>
  </si>
  <si>
    <t>Licence Test Officers</t>
  </si>
  <si>
    <t>c425092b-ae0f-42c9-b3ba-5f9002013307</t>
  </si>
  <si>
    <t>Annual renewal/new issue of motor vehicle licences.</t>
  </si>
  <si>
    <t>Motor Vehicle Licence</t>
  </si>
  <si>
    <t>5367d8f7-4b06-4500-9f1f-e0fd885cb4dc</t>
  </si>
  <si>
    <t>Issue/re-issue of operators and public drivers permits</t>
  </si>
  <si>
    <t>Operators and Public Drivers Permits</t>
  </si>
  <si>
    <t>d69f674f-18b8-4152-bf43-43129e27737d</t>
  </si>
  <si>
    <t xml:space="preserve">In respect of each public bus for which application for the right to use a bus rank was made. </t>
  </si>
  <si>
    <t>Bus Rank</t>
  </si>
  <si>
    <t>c49d30d4-95e3-4e73-896f-4db05d1bb4bc</t>
  </si>
  <si>
    <t xml:space="preserve">In respect of each  taxi for which application for the right to use a taxi rank was made. </t>
  </si>
  <si>
    <t>Taxi Rant</t>
  </si>
  <si>
    <t>fb43297f-febb-45f5-9de6-e7d9e30089e6</t>
  </si>
  <si>
    <t>Permit issued upon payment of a prescribed fee: Market Porter means a person who is authorised  to operate on the market with a trolley or pallet jack;</t>
  </si>
  <si>
    <t>Market Porters</t>
  </si>
  <si>
    <t>a1b02f49-2537-4dac-ac17-6501b7f68733</t>
  </si>
  <si>
    <t>In a non-exchange transaction, the municipality either receive value from another entity without directly giving approximately equal value in exchange, or gives value to another entity without directly receiving approximately equal value in exchange.</t>
  </si>
  <si>
    <t>Non-exchange Revenue</t>
  </si>
  <si>
    <t>26051964-2306-495d-998b-9c8b6da93022</t>
  </si>
  <si>
    <t xml:space="preserve">This item consist of all compulsory receipts imposed by a court or quasi-judicial body.  Out-of-court settlements are also included in this category.  As with taxes, this item consists of unrequited, compulsory transactions.  Thus, the recipient municipality does not provide anything in return for these receipts.  </t>
  </si>
  <si>
    <t>281a064d-a15a-4e3f-9f56-61f01912cc15</t>
  </si>
  <si>
    <t>This account is to be used for the recording of money collected from fines resulting from a crime or offence.</t>
  </si>
  <si>
    <t>Fines</t>
  </si>
  <si>
    <t>b1103860-1a79-40b4-8726-c7145fd4d001</t>
  </si>
  <si>
    <t>This account is to be used for the recording of building fines due to not erecting buildings according to the approved plans for the construction.</t>
  </si>
  <si>
    <t>135ba273-73cf-45bf-b46d-4f12a19aa6e4</t>
  </si>
  <si>
    <t>Revenue by Source:  Fines</t>
  </si>
  <si>
    <t>[1300]  Fines</t>
  </si>
  <si>
    <t>This account is to be used for illegal connections for electricity, disconnection, reconnection and theft, if the guilty person are found.  This account also to include fines imposed for cable theft.</t>
  </si>
  <si>
    <t>Illegal Connections - Electricity</t>
  </si>
  <si>
    <t>1f6d3d8f-0343-43df-ae45-7ddfe562fb09</t>
  </si>
  <si>
    <t>This account is to be used for illegal water use by the community.</t>
  </si>
  <si>
    <t>Illegal Connections - Water</t>
  </si>
  <si>
    <t>9c8170d8-4fbb-4ddf-a4c8-512edc4e03a3</t>
  </si>
  <si>
    <t>This account is to be used for any other fines than traffic, illegal water and electricity use, building fines, etc</t>
  </si>
  <si>
    <t>Law Enforcement</t>
  </si>
  <si>
    <t>1764a187-f536-4cdb-90ea-854cf1ef242d</t>
  </si>
  <si>
    <t>This account is to be used for fees imposed on library members for lending books not returned timely.</t>
  </si>
  <si>
    <t>Overdue Books Fine</t>
  </si>
  <si>
    <t>1b1b8a90-74c0-498d-a092-ac6af92bb8a7</t>
  </si>
  <si>
    <t>Fines for cars illegal parked, stray animals, cell phones and illegal trader stock "collected and pounded".</t>
  </si>
  <si>
    <t>Pound Fees</t>
  </si>
  <si>
    <t>00ab8c39-4e63-4d6a-9a17-108a57d2073a</t>
  </si>
  <si>
    <t>This account is to be used for all fines resulting from "Road and Transport" and related Acts and Regulations and include goods illegally transported on public roads, spot fines for traffic sign offences, speed and reckless driving, tractors and trailers on prohibited roads or not road worthy, and admission of guilt fines.</t>
  </si>
  <si>
    <t>Traffic</t>
  </si>
  <si>
    <t>b8164c9c-cb1b-4f78-bec1-7ec8ef11ccde</t>
  </si>
  <si>
    <t>Traffic fines collected by court.</t>
  </si>
  <si>
    <t>Court Fines</t>
  </si>
  <si>
    <t>e0d9a860-b859-431e-aa8b-03a4753ef988</t>
  </si>
  <si>
    <t>Traffic fines collected by service provider.</t>
  </si>
  <si>
    <t>Service Provider</t>
  </si>
  <si>
    <t>4a7e2393-c065-4236-a3f2-cbf1e9a16e22</t>
  </si>
  <si>
    <t>Traffic fines collected by the municipality</t>
  </si>
  <si>
    <t>Municipal</t>
  </si>
  <si>
    <t>fc9c2c41-a194-47d7-99b3-02f93ac225da</t>
  </si>
  <si>
    <t>Fines imposed on Councillors for contraventions.</t>
  </si>
  <si>
    <t>6855464d-e83d-48f5-bf80-2f4ded4bfcd0</t>
  </si>
  <si>
    <t>Something, especially a sum of money, required as a forfeit for an offense.</t>
  </si>
  <si>
    <t>Penalties</t>
  </si>
  <si>
    <t>7263d850-417b-4671-a47f-0b2304fd7e46</t>
  </si>
  <si>
    <t>Penalties paid for in addition to interest for defaulting on outstanding payments due to the municipality.</t>
  </si>
  <si>
    <t xml:space="preserve">Property Rates </t>
  </si>
  <si>
    <t>12afd049-f238-457d-b4b6-dfa9fbad689f</t>
  </si>
  <si>
    <t>[0300]  Property Rates - Penalties and Collection Charges</t>
  </si>
  <si>
    <t>This account is to be used for the penalties charged on disconnection of water and electricity in addition or supplementary to paying a fine.</t>
  </si>
  <si>
    <t>Disconnection Fees</t>
  </si>
  <si>
    <t>094a5bb9-450d-4476-b51f-ffc73f6a2947</t>
  </si>
  <si>
    <t>Penalties paid on motor vehicle licenses for defaulting on the renewal of licenses.</t>
  </si>
  <si>
    <t>2dbb5b07-d205-4bf4-873f-9217982a090f</t>
  </si>
  <si>
    <t>Penalties charged by the municipality to vendors for the withdrawal of tenders.</t>
  </si>
  <si>
    <t>Tender Withdrawal</t>
  </si>
  <si>
    <t>e91818d2-84b2-4bb8-bacb-afeab7febfba</t>
  </si>
  <si>
    <t>Penalties levied by municipality to bus operator for not providing services as per the agreed schedule.</t>
  </si>
  <si>
    <t>Bus Operator Penalties</t>
  </si>
  <si>
    <t>97acb237-d0ad-4f92-a39e-9ea38c4d6441</t>
  </si>
  <si>
    <t>Forfeits are something surrendered or subject to surrender as punishment for a crime, an offence, an error, or a breach of contract.  Money or proceeds arising from sales of goods that are surrendered or confiscated as punishment for committing a crime, an offence, an error or a breach of contract.</t>
  </si>
  <si>
    <t xml:space="preserve"> Forfeits</t>
  </si>
  <si>
    <t>5478cbce-c229-4c0a-af21-62ce7590a542</t>
  </si>
  <si>
    <t xml:space="preserve">This account is to be used for unclaimed deposits, security deposits forfeited or amounts not refunded to contractors after finalising projects.  </t>
  </si>
  <si>
    <t>b1703d47-c2a5-40cd-92b7-d0015d2c95ac</t>
  </si>
  <si>
    <t>This account is to be used for the "forfeit" of retention money due to service providers withhold until the successful completion of projects.</t>
  </si>
  <si>
    <t>Retentions</t>
  </si>
  <si>
    <t>05f92421-f227-4006-a5dd-a77b85937a76</t>
  </si>
  <si>
    <t>Collection of unclaimed monies from consumers by the municipality.</t>
  </si>
  <si>
    <t>Unclaimed Money</t>
  </si>
  <si>
    <t>96fdc6ea-3a6d-4507-8d35-6939d935386a</t>
  </si>
  <si>
    <t>a6fecfa4-88a1-4880-8d6d-3f654ada2b1f</t>
  </si>
  <si>
    <t>d537a00b-47ed-45cb-93f9-a116f91b8f73</t>
  </si>
  <si>
    <t>4b4b6ae1-152d-4f38-8b44-ac05257acaa7</t>
  </si>
  <si>
    <t>1aad5742-4e01-4539-94e9-c42b72ff41b2</t>
  </si>
  <si>
    <t>e13fe708-39db-4b4b-8295-46e4d24be761</t>
  </si>
  <si>
    <t>f81d5548-5a95-4c11-af9e-a7db076f28df</t>
  </si>
  <si>
    <t>4720543e-a824-4679-a0cb-b4faaf79353f</t>
  </si>
  <si>
    <t>e2e15046-f24a-409c-b197-6341d20ebd90</t>
  </si>
  <si>
    <t>71732eb0-3763-4cfd-9b2f-38908b95f943</t>
  </si>
  <si>
    <t>afc8d0f6-6bc1-401c-a80c-d427db97d86c</t>
  </si>
  <si>
    <t>a1d3aeb9-1f8e-4625-bfc9-26edec38d53c</t>
  </si>
  <si>
    <t>88e77af2-1eee-4e94-b575-adc7f23d2c34</t>
  </si>
  <si>
    <t>a993fc98-e98d-4714-b608-97cf8ed8d8c9</t>
  </si>
  <si>
    <t>301fbadd-01f2-493d-99b2-9bd75fb78b13</t>
  </si>
  <si>
    <t>57b94f4f-d9fb-4cc2-ab86-c75ea9b864b1</t>
  </si>
  <si>
    <t>93cf48d2-b887-4009-a736-a0d06563656b</t>
  </si>
  <si>
    <t>591f57a8-9271-4a18-8a74-6c29abf35527</t>
  </si>
  <si>
    <t>0d8a6311-5134-451a-a41b-66b6895102bc</t>
  </si>
  <si>
    <t>ed045827-f4d6-4da3-af62-60d1cdb809f2</t>
  </si>
  <si>
    <t>7d0c8214-940c-43f0-8bc9-91ede92ae66d</t>
  </si>
  <si>
    <t>ac7ce1e0-d600-4dcf-ba06-5a8254d9db04</t>
  </si>
  <si>
    <t>c214dc68-2374-4973-9377-7e9afa5ce4fc</t>
  </si>
  <si>
    <t>ded37752-9283-42eb-843c-c557cbc2338e</t>
  </si>
  <si>
    <t>ce43dfa6-7fcc-4724-b78b-301f5d5edd2c</t>
  </si>
  <si>
    <t>05bb7159-b54c-4166-995a-a4c455390d34</t>
  </si>
  <si>
    <t>511f1d0d-40bd-43ce-8f65-37b7fa17782e</t>
  </si>
  <si>
    <t>0721bb49-19ea-4ec5-865e-4ee784c3bb9a</t>
  </si>
  <si>
    <t>01041d80-9543-453a-81d7-1a2c4fc97e2b</t>
  </si>
  <si>
    <t>2c6697f1-35eb-4da4-838f-4e1991c2063a</t>
  </si>
  <si>
    <t>28535de4-0b84-4933-9ed4-3a35eefe7746</t>
  </si>
  <si>
    <t xml:space="preserve">Property Rates means a municipal rate on property envisaged in section 229 (1)(a) of the Constitution read with the Municipal Property Rate Act 6 of 2004 as amended by the Municipal Property Rates Amendment Act, 2014.  Rateable property means property on which a municipality may in terms of section 8 levy a rate and excludes impermissible rates as per section 17 of the Act.  </t>
  </si>
  <si>
    <t>9eaf36d9-4e7c-46a9-83a4-f0ad7d0f2d16</t>
  </si>
  <si>
    <t>Zout</t>
  </si>
  <si>
    <t>Property rates levied on properties used for office buildings, medical centres, hotels, malls, retail stores, shopping centres, garages, guesthouses, bed-and-breakfast and multifamily housing buildings included in a valuation roll in terms of section 8(2)c of the Municipal Property Rate Act 6 of 2004 as amended by the Municipal Property Rates Amendment Act, 2014.  As determined by Section 8(4)a of the Municipal Property Rates Amendment Act.</t>
  </si>
  <si>
    <t>Business and Commercial Properties</t>
  </si>
  <si>
    <t>da117518-c106-4bd0-ba9a-5bba11209718</t>
  </si>
  <si>
    <t>Consolidated Budget Summary:  Financial Performance - Property Rates</t>
  </si>
  <si>
    <t>Revenue by Source:  Property Rates</t>
  </si>
  <si>
    <t xml:space="preserve">Revenue Items:  Property Rates - Total Property Rates </t>
  </si>
  <si>
    <t>Rate Revenue:  Rate Revenue Budget</t>
  </si>
  <si>
    <t>Rate Revenue:  Rate Revenue Budget #Bus &amp; Comm.</t>
  </si>
  <si>
    <t>Property Rates:  Business and Commercial Properties</t>
  </si>
  <si>
    <t>[0200]  Property Rates</t>
  </si>
  <si>
    <t xml:space="preserve">This classification would not be applicable if the Municipal Property Rates Amendment Act, 2014 have been implemented by the municipality.  Communal Land is defined in the Communal Land Rights Act, No 11 of 2004 as being land contemplated in section 2 which is, or to be, occupied or used by members of a community subject to the rules or custom of that community.  Section 9 of this act directs that a property used for multi purposes must, for rates purposes, be assigned to a category determined by the municipality for properties used for (a) a purpose corresponding with the permitted use of the property; (b) a purpose corresponding with the dominant use of the property or (c) multiple purpose in terms of section 8(2)(r).  Subsection 2 determines that a rate levied on a property assigned in terms of subsection (1)(c) to a category of properties used for multiple purposes must be determined by (a) apportioning the market value of the property, in a manner as may be prescribed, to the different purposes for which the property is used; and (b) applying the rates applicable to the categories determined by the municipality for properties used for those purposes to the different market value apportionments. Accordingly “Communal Land” are sub-divided according to the use of the property or parts thereof in agricultural, residential, industrial, business and commercial and other purposes not specified above.  </t>
  </si>
  <si>
    <t>Communal Land</t>
  </si>
  <si>
    <t>79f5506c-ceb3-4629-a8a5-43eb70f9e399</t>
  </si>
  <si>
    <t>This classification would not be applicable if the Municipal Property Rates Amendment Act, 2014 have been implemented by the municipality.  Property rates on “Communal Land” used for business and commercial and/or apportioned in terms of section 9 of the Municipal Properties Rates Act, Act No 6 of 2004 and included in a valuation roll in terms of section 48(20(b) of the same act.</t>
  </si>
  <si>
    <t>Business and Commercial</t>
  </si>
  <si>
    <t>74350fdc-0a67-4e8f-b4b8-614af34f9b5d</t>
  </si>
  <si>
    <t>Rate Revenue:  Rate Revenue Budget #Comm. Land</t>
  </si>
  <si>
    <t>Property Rates:  Communal Land Business and Commercial</t>
  </si>
  <si>
    <t xml:space="preserve"> This classification would not be applicable if the Municipal Property Rates Amendment Act, 2014 have been implemented by the municipality.  Property rates on “Communal Land” used for farm property and/or apportioned in terms of section 9 of the Municipal Properties Rates Act, Act No 6 of 2004 and included in a valuation roll in terms of section 48(20(b) of the same act.</t>
  </si>
  <si>
    <t>Farm Property</t>
  </si>
  <si>
    <t>b3591485-aaff-48aa-8d2e-40ae6057fa2d</t>
  </si>
  <si>
    <t>Property Rates:  Communal Land Farm Property</t>
  </si>
  <si>
    <t>This classification would not be applicable if the Municipal Property Rates Amendment Act, 2014 have been implemented by the municipality.  Property rates on “Communal Land” used for “other purposes” and/or apportioned in terms of section 9 of the Municipal Properties Rates Act, Act No 6 of 2004 and included in a valuation roll in terms of section 48(20(b) of the same act.  Posting level need to be specified.</t>
  </si>
  <si>
    <t>6186cabf-316f-494b-a136-464deba231c1</t>
  </si>
  <si>
    <t>Property Rates:  Communal Land Other</t>
  </si>
  <si>
    <t>This classification would not be applicable if the Municipal Property Rates Amendment Act, 2014 have been implemented by the municipality.  Property rates on “Communal Land” used for residential purposes and/or apportioned in terms of section 9 of the Municipal Properties Rates Act, Act No 6 of 2004 and included in a valuation roll in terms of section 48(20(b) of the same act.</t>
  </si>
  <si>
    <t>073dac16-18f6-4dfe-b243-d7176693c108</t>
  </si>
  <si>
    <t>Property Rates:  Communal Land Residential</t>
  </si>
  <si>
    <t>This classification would not be applicable if the Municipal Property Rates Amendment Act, 2014 have been implemented by the municipality.  Property rates on “Communal Land” used for small holdings and/or apportioned in terms of section 9 of the Municipal Properties Rates Act, Act No 6 of 2004 and included in a valuation roll in terms of section 48(20(b) of the same act.</t>
  </si>
  <si>
    <t>Small Holdings</t>
  </si>
  <si>
    <t>965d9c48-8d35-4589-bbc4-22ce7503993e</t>
  </si>
  <si>
    <t>Property Rates:  Communal Land Small Holdings</t>
  </si>
  <si>
    <t xml:space="preserve">This classification would not be applicable if the Municipal Property Rates Amendment Act, 2014 have been implemented by the municipality.  New category included for Agricultural Properties.  Property rates levied on properties permitted for farming such as the cultivation of animals, plants, fungi and other life forms for food, fibre and other products used to sustain life included in a valuation roll in terms of section 48(20(b) of the Municipal Property Rates Act, No 6 of 2004.  “Permitted use”, in relation to a property, means the limited purposes for which the property may be used in terms of (a) any restrictions imposed by (i) a condition of title; (ii) a provision of a town planning or land use scheme; or (iii) any legislation applicable to any specific property or properties; or (b) any alleviation of any such restrictions.  [Municipal Properties Rates Act, Act No 6 of 2004]  Section 9 of this act directs that a property used for multi purposes must, for rates purposes, be assigned to a category determined by the municipality for properties used for (a) a purpose corresponding with the permitted use of the property; (b) a purpose corresponding with the dominant use of the property or (c) multiple purpose in terms of section 8(2)(r).  Subsection 2 determines that a rate levied on a property assigned in terms of subsection (1)(c) to a category of properties used for multiple purposes must be determined by (a) apportioning the market value of the property, in a manner as may be prescribed, to the different purposes for which the property is used; and (b) applying the rates applicable to the categories determined by the municipality for properties used for those purposes to the different market value apportionments.   Accordingly Farm Properties are sub-divided according to the use of the property or parts thereof in agricultural, residential, industrial, business and commercial and other purposes not specified above.   </t>
  </si>
  <si>
    <t>Farm Properties</t>
  </si>
  <si>
    <t>6af17278-724c-4384-bb43-cbede394781f</t>
  </si>
  <si>
    <t>This classification would not be applicable if the Municipal Property Rates Amendment Act, 2014 have been implemented by the municipality.  New category included for Agricultural Properties.  Property rates levied on farming properties used for agricultural purposes and/or apportioned in terms of section 9 of the Municipal Properties Rates Act, Act No 6 of 2004 and included in a valuation roll in terms of section 48(20(b) of the same act.</t>
  </si>
  <si>
    <t>Agricultural Purposes</t>
  </si>
  <si>
    <t>fc1f5fc3-d4f8-4b5a-9187-9b7b90ab48be</t>
  </si>
  <si>
    <t>Rate Revenue:  Rate Revenue Budget #Farm Props</t>
  </si>
  <si>
    <t>Property Rates:  Farm Properties - used</t>
  </si>
  <si>
    <t>This classification would not be applicable if the Municipal Property Rates Amendment Act, 2014 have been implemented by the municipality.  New category included for Agricultural Properties.  Property rates levied on farming properties used for business and commercial purposes and/or apportioned in terms of section 9 of the Municipal Properties Rates Act, Act No 6 of 2004 and included in a valuation roll in terms of section 48(20(b) of the same act.</t>
  </si>
  <si>
    <t>a7eab4a2-3d02-487a-a031-e7617b7d92da</t>
  </si>
  <si>
    <t>This classification would not be applicable if the Municipal Property Rates Amendment Act, 2014 have been implemented by the municipality.  New category included for Agricultural Properties.  Property rates levied on farming properties used for industrial purposes and/or apportioned in terms of section 9 of the Municipal Properties Rates Act, Act No 6 of 2004 and included in a valuation roll in terms of section 48(20(b) of the same act.</t>
  </si>
  <si>
    <t>Industrial Purposes</t>
  </si>
  <si>
    <t>e5e7d9a9-1c14-4b9a-9efc-564a0ac439fd</t>
  </si>
  <si>
    <t>This classification would not be applicable if the Municipal Property Rates Amendment Act, 2014 have been implemented by the municipality.  New category included for Agricultural Properties.  Property rates levied on farming properties used for residential purposes and/or apportioned in terms of section 9 of the Municipal Properties Rates Act, Act No 6 of 2004 and included in a valuation roll in terms of section 48(20(b) of the same act.</t>
  </si>
  <si>
    <t>Residential Properties</t>
  </si>
  <si>
    <t>519098fe-6f92-4aae-9583-627aa5e68c89</t>
  </si>
  <si>
    <t>This classification would not be applicable if the Municipal Property Rates Amendment Act, 2014 have been implemented by the municipality.  New category included for Agricultural Properties.  Property rates levied on farming properties used for “other purposes than specified” and/or apportioned in terms of section 9 of the Municipal Properties Rates Act, Act No 6 of 2004 and included in a valuation roll in terms of section 48(20(b) of the same act.</t>
  </si>
  <si>
    <t>Other purposes than the above</t>
  </si>
  <si>
    <t>a340ad9c-49d6-4082-8f6e-7298e1db8715</t>
  </si>
  <si>
    <t>This classification would not be applicable if the Municipal Property Rates Amendment Act, 2014 have been implemented by the municipality.  New category included for Agricultural Properties.  Property rates levied on farming properties not used for any purpose included in a valuation roll in terms of section 48(20(b) of the same act.</t>
  </si>
  <si>
    <t>Farm Properties not used for any purpose</t>
  </si>
  <si>
    <t>43336369-16e8-491e-b59b-d383de71bd3b</t>
  </si>
  <si>
    <t>Property Rates:  Farm Properties - N/at used</t>
  </si>
  <si>
    <t>This classification would not be applicable if the Municipal Property Rates Amendment Act, 2014 have been implemented by the municipality. Formal and Informal Settlements (or also called squatter settlements) sometimes illegal or unauthorised is a settlement of impoverished people who live in improvised dwellings made from scrap materials, often plywood, corrugated metal and sheets of plastic and do not have proper sanitation, electricity or telephone services.</t>
  </si>
  <si>
    <t>Formal and Informal Settlements</t>
  </si>
  <si>
    <t>9310e09a-f540-4b76-b957-68b683ce4ed6</t>
  </si>
  <si>
    <t>Rate Revenue:  Rate Revenue Budget #Formal &amp; Informal Settle</t>
  </si>
  <si>
    <t>Property Rates:  Formal/Informal Settlements</t>
  </si>
  <si>
    <t>Property rates levied on industrial properties such as factories, warehouses, industrial parks, manufacturing and processing included in a valuation roll in terms of section 8(2)b of the Municipal Property Rate Act 6 of 2004 as amended by the Municipal Property Rates Amendment Act, 2014.  As determined by Section 8(4)a of the Municipal Property Rates Amendment Act.</t>
  </si>
  <si>
    <t>Industrial Properties</t>
  </si>
  <si>
    <t>c09dc085-ccaa-4bd3-9e1e-612d69c5453e</t>
  </si>
  <si>
    <t>Rate Revenue:  Rate Revenue Budget #Industrial Properties</t>
  </si>
  <si>
    <t>Property Rates:  Industrial Properties</t>
  </si>
  <si>
    <t>Mining property means a property used for mining operations as defined in the Mineral and Petroleum Resources Development Act, 2002 (Act No 28 of 2002) included in a valuation roll n terms of section 8(2)e of the Municipal Property Rate Act 6 of 2004 as amended by the Municipal Property Rates Amendment Act, 2014.  As determined by Section 8(4)a of the Municipal Property Rates Amendment Act.</t>
  </si>
  <si>
    <t>Mining Properties</t>
  </si>
  <si>
    <t>8030879c-fc6f-434c-bec8-36790a52ceb5</t>
  </si>
  <si>
    <t>Rate Revenue:  Rate Revenue Budget #Mining Properties</t>
  </si>
  <si>
    <t>N/at in SA13a</t>
  </si>
  <si>
    <t>This classification would not be applicable if the Municipal Property Rates Amendment Act, 2014 have been implemented by the municipality. Property rates levied on Municipal Properties (including municipal entities as defined in the Municipal Systems act) included in a valuation roll in terms of section 48(20(b) of the Municipal Property Rates Act, No 6 of 2004.</t>
  </si>
  <si>
    <t>Municipal Properties</t>
  </si>
  <si>
    <t>cb8da1ed-162f-4518-a8f5-4770eba9362f</t>
  </si>
  <si>
    <t>Rate Revenue:  Rate Revenue Budget #Muni Props</t>
  </si>
  <si>
    <t>Property Rates:  Municipal Properties</t>
  </si>
  <si>
    <t>This classification would not be applicable if the Municipal Property Rates Amendment Act, 2014 have been implemented by the municipality. Property rates levied on “National Monument Properties” included in a valuation roll in terms of section 48(20(b) of the Municipal Property Rates Act, No 6 of 2004.  Property on which national monuments are proclaimed.</t>
  </si>
  <si>
    <t>National Monument Properties</t>
  </si>
  <si>
    <t>0c353696-6f8c-4c1f-8cae-abfe913722ef</t>
  </si>
  <si>
    <t>Rate Revenue:  Rate Revenue Budget #National Munuments</t>
  </si>
  <si>
    <t>Property Rates:  National Monuments Properties</t>
  </si>
  <si>
    <t>This classification would not be applicable if the Municipal Property Rates Amendment Act, 2014 have been implemented by the municipality. Property rates levied on “Privately Owned Town serviced by the Owner” included in a valuation roll in terms of section 48(20)(b) of the Municipal Property Rates Act, No 6 of 2004. </t>
  </si>
  <si>
    <t>Privately Owned Towns Serviced by the Owner</t>
  </si>
  <si>
    <t>e9721ac3-1e78-4fd9-9884-fec61de4016f</t>
  </si>
  <si>
    <t>Rate Revenue:  Rate Revenue Budget #Private Owned Towns</t>
  </si>
  <si>
    <t>Property Rates:  Privately Owned Towns Services by the Owner</t>
  </si>
  <si>
    <t xml:space="preserve">This classification would not be applicable if the Municipal Property Rates Amendment Act, 2014 have been implemented by the municipality. Property rates levied on “Protected Areas” included in a valuation roll in terms of section 48(20(b) of the Municipal Property Rates Act, No 6 of 2004.  </t>
  </si>
  <si>
    <t>Protected Areas</t>
  </si>
  <si>
    <t>a108729c-a782-40d2-b21a-7fa2cb8a8a07</t>
  </si>
  <si>
    <t>Rate Revenue:  Rate Revenue Budget #Protected Areas</t>
  </si>
  <si>
    <t>Property Rates:  Protected Areas</t>
  </si>
  <si>
    <t>Properties owned by public benefit organisations and used for specified public benefit activities provided for by section 8(2)h of the Municipal Property Rate Act 6 of 2004 as amended by the Municipal Property Rates Amendment Act, 2014.  As determined by Section 8(4)a of the Municipal Property Rates Amendment Act.</t>
  </si>
  <si>
    <t>Public Benefit Organisations</t>
  </si>
  <si>
    <t>304f285d-6d55-427e-b80f-9251235d1fdb</t>
  </si>
  <si>
    <t>Rate Revenue:  Rate Revenue Budget #Public Benefit Organisations</t>
  </si>
  <si>
    <t>Public service infrastructure means publicly controlled infrastructure of the following kinds: (a) national, provincial or other public roads on which goods, services or labour move across a municipal boundary, (b) water or sewer pipes, ducts or other conduits, dams, water supply reservoirs, water treatment plants or water pumps forming part of a water sewer scheme serving the public, (c) power stations, power substations or power lines forming part of an electricity scheme serving the public, (d) gas or liquid fuel plants or refineries or pipelines for gas or liquid fuels, forming part of a scheme for transporting such fuels, (e) railways lines forming part of a national railway stations, (f) communication towers, masts, exchanges or lines forming part of a communication system serving the public, (g) railways, aprons and the air traffic control unit at national and provincial airports, including the vacant land known as the obstacle free zone surrounding these, which must be vacant for air navigation purposes, (h) breakwaters, sea walls, channels, basins, quay walls, jetties, roads, railway or infrastructure used for the provision of water, lights, power, sewerage or similar services or ports, or navigational aids comprising lighthouses, radio navigation aids, buoys, beacons or any other device or system used to assist the sage and efficient navigation of vessels, (i) any other publicly controlled infrastructure as may be prescribed or (j) a right registered against immovable property in connection with infrastructure mentioned in paragraphs (a) to (i) included in a valuation roll in terms of section 8(2)g of the Municipal Property Rate Act 6 of 2004 as amended by the Municipal Property Rates Amendment Act, 2014.  As determined by Section 8(4)a of the Municipal Property Rates Amendment Act.</t>
  </si>
  <si>
    <t>Public Service Infrastructure Properties</t>
  </si>
  <si>
    <t>84d0c0ca-1fbd-496e-9ee5-1cbec9726b0b</t>
  </si>
  <si>
    <t>Rate Revenue:  Rate Revenue Budget #Public Service Infra</t>
  </si>
  <si>
    <t>Property Rates:  Public Service Infrastructure</t>
  </si>
  <si>
    <t>Residential property means a property included in a valuation roll in terms of section 48(2)(b) in respect of which the primary use or permitted use if for residential purposes without derogating from section 9 of the Municipal Property Rate Act 6 of 2004 as amended by the Municipal Property Rates Amendment Act, 2014.  As determined by Section 8(4)a of the Municipal Property Rates Amendment Act.</t>
  </si>
  <si>
    <t>f17ca614-a5ae-48e1-812c-611a04fe2d27</t>
  </si>
  <si>
    <t>Property rates levied on developed residential properties included in a valuation roll in terms of section 48(20)(b) of the Municipal Property Rates Act, No 6 of 2004.   This distinction is made based on the provision included in section 8(3) of the Municipal Property Rate Act 6 of 2004 as amended by the Municipal Property Rates Amendment Act, 2014:  "a municipality may determine additional categories of rateable properties, including vacant land.  As determined by Section 8(4)a of the Municipal Property Rates Amendment Act.</t>
  </si>
  <si>
    <t>Developed</t>
  </si>
  <si>
    <t>73b069b6-79db-4389-8b98-8d0b51bebe66</t>
  </si>
  <si>
    <t>Rate Revenue:  Rate Revenue Budget #Resi</t>
  </si>
  <si>
    <t>Property Rates:  Residential Properties</t>
  </si>
  <si>
    <t>Property rates levied on undeveloped residential properties included in a valuation roll in terms of section 48(20)(b) of the Municipal Property Rates Act, No 6 of 2004.  This distinction is made based on the provision included in section 8(3) of the Municipal Property Rate Act 6 of 2004 as amended by the Municipal Property Rates Amendment Act, 2014:  "a municipality may determine additional categories of rateable properties, including vacant land.  As determined by Section 8(4)a of the Municipal Property Rates Amendment Act.</t>
  </si>
  <si>
    <t>Vacant Land</t>
  </si>
  <si>
    <t>b714e46d-bd70-409e-91fb-f199838743db</t>
  </si>
  <si>
    <t>Property Rates:  Residential Properties - Vacant Land</t>
  </si>
  <si>
    <t xml:space="preserve">This classification would not be applicable if the Municipal Property Rates Amendment Act, 2014 have been implemented by the municipality. Property rates levied on “Restitution and Redistribution Properties" included in a valuation roll in terms of section 48(20(b) of the Municipal Property Rates Act, No 6 of 2004.  Land reform involves the changing of laws, regulations or customs regarding land ownership.  Land reform may consist of a government-initiated or government-backed property redistribution, generally of agricultural land. Land reform can, therefore, refer to transfer of ownership from the more powerful to the less powerful: such as from a relatively small number of wealthy (or noble) owners with extensive land holdings (e.g., plantations, large ranches, or agribusiness plots) to individual ownership by those who work the land.  Such transfers of ownership may be with or without compensation; compensation may vary from token amounts to the full value of the land. </t>
  </si>
  <si>
    <t>Restitution and Redistribution Properties (Section 8(2)n)</t>
  </si>
  <si>
    <t>0ed05e28-1d57-40af-ab48-f5443a777c86</t>
  </si>
  <si>
    <t>This classification would not be applicable if the Municipal Property Rates Amendment Act, 2014 have been implemented by the municipality. Restitution of Land Rights Act:  To provide for the restitution of rights in land in respect of which persons or communities were dispossessed under or for the purpose of furthering the objects of any racially based discriminatory law; to establish a Commission on Restitution of Land Rights and a Land Claims Court; and to provide for matters connected therewith.  Property rates levied on “Restitution and Redistribution Properties” included in a valuation roll in terms of section 48(20)(b) of the Municipal Property Rates Act, No 6 of 2004.   To enable communities to form juristic persons, to be known as communal property associations in order to acquire, hold and manage property on a basis agreed to by members of a community in terms of a written constitution; and to provide for matters connected therewith.</t>
  </si>
  <si>
    <t>Communal Property Associations Act</t>
  </si>
  <si>
    <t>64c0d497-6595-4d77-b1f4-8b6971ebafb4</t>
  </si>
  <si>
    <t>Rate Revenue:  Rate Revenue Budget #Section 8(2)(n)(N/ate 1)</t>
  </si>
  <si>
    <t>Property Rates:  Restitution and Redistribution Properties</t>
  </si>
  <si>
    <t xml:space="preserve">This classification would not be applicable if the Municipal Property Rates Amendment Act, 2014 have been implemented by the municipality. Land and Assistance Act:  To provide for the designation of certain land; to regulate the subdivision of such land and the settlement of persons thereon; to provide for the rendering of financial assistance for the acquisition of land and to secure tenure rights; and to provide for matters connected therewith.  Property rates levied on “Restitution and Redistribution Properties” included in a valuation roll in terms of section 48(20)(b) of the Municipal Property Rates Act, No 6 of 2004.  </t>
  </si>
  <si>
    <t>Land and Assistance Act or Restitution of Land Rights Act</t>
  </si>
  <si>
    <t>77cd00ba-fe07-468b-ae61-be0351861471</t>
  </si>
  <si>
    <t xml:space="preserve">This classification would not be applicable if the Municipal Property Rates Amendment Act, 2014 have been implemented by the municipality.  New category included for Agricultural Properties.  Property rates levied on properties permitted for “small holdings” being small farms supporting a single family with a mixture of cash crops and subsistence farming and their rural lifestyle provided, included in a valuation roll in terms of section 48(20)(b) of the Municipal Property Rates Act, No 6 of 2004.  “Permitted use”, in relation to a property, means the limited purposes for which the property may be used in terms of (a) any restrictions imposed by (i) a condition of title; (ii) a provision of a town planning or land use scheme; or (iii) any legislation applicable to any specific property or properties; or (b) any alleviation of any such restrictions.  [Municipal Properties Rates Act, Act No 6 of 2004]  Section 9 of this act directs that a property used for multi purposes must, for rates purposes, be assigned to a category determined by the municipality for properties used for (a) a purpose corresponding with the permitted use of the property; (b) a purpose corresponding with the dominant use of the property or (c) multiple purpose in terms of section 8(2)(r).  Subsection 2 determines that a rate levied on a property assigned in terms of subsection (1)(c) to a category of properties used for multiple purposes must be determined by (a) apportioning the market value of the property, in a manner as may be prescribed, to the different purposes for which the property is used; and (b) applying the rates applicable to the categories determined by the municipality for properties used for those purposes to the different market value apportionments.   Accordingly “Small Holdings” are sub-divided according to the use of the property or parts thereof in agricultural, residential, industrial, business and commercial and other purposes not specified above.   </t>
  </si>
  <si>
    <t>30e4c0d3-0341-4bfa-9cf7-6a5304ba03ed</t>
  </si>
  <si>
    <t>This classification would not be applicable if the Municipal Property Rates Amendment Act, 2014 have been implemented by the municipality.  New category included for Agricultural Properties.  Property rates levied on “Small Holdings” used for agricultural purposes and/or apportioned in terms of section 9 of the Municipal Properties Rates Act, Act No 6 of 2004 and included in a valuation roll in terms of section 48(20)(b) of the same act.</t>
  </si>
  <si>
    <t>7c0212b6-20a9-4441-bdd1-296fb6453d27</t>
  </si>
  <si>
    <t>Property Rates:  Small Holdings</t>
  </si>
  <si>
    <t>This classification would not be applicable if the Municipal Property Rates Amendment Act, 2014 have been implemented by the municipality.  New category included for Agricultural Properties.  Property rates levied on “Small Holdings” used for business and commercial purposes and/or apportioned in terms of section 9 of the Municipal Properties Rates Act, Act No 6 of 2004 and included in a valuation roll in terms of section 48(20(b) of the same act.</t>
  </si>
  <si>
    <t>Business and Commercial Purposes</t>
  </si>
  <si>
    <t>2b2cf732-09fb-4ba0-a456-53e1df1192bb</t>
  </si>
  <si>
    <t>This classification would not be applicable if the Municipal Property Rates Amendment Act, 2014 have been implemented by the municipality.  New category included for Agricultural Properties.  Property rates on “Small Holdings” used for industrial purposes and/or apportioned in terms of section 9 of the Municipal Properties Rates Act, Act No 6 of 2004 and included in a valuation roll in terms of section 48(20)(b) of the same act.</t>
  </si>
  <si>
    <t>d8647abf-0ce6-4882-8055-fea4a03d1a43</t>
  </si>
  <si>
    <t>This classification would not be applicable if the Municipal Property Rates Amendment Act, 2014 have been implemented by the municipality.  New category included for Agricultural Properties.  Property rates levied on “Small Holdings” used for “other purposes than specified” and/or apportioned in terms of section 9 of the Municipal Properties Rates Act, Act No 6 of 2004 and included in a valuation roll in terms of section 48(20)(b) of the same act.</t>
  </si>
  <si>
    <t>Purposes other than the above (specify)</t>
  </si>
  <si>
    <t>dd2cee6f-f6ee-439f-af0d-65a70599aba4</t>
  </si>
  <si>
    <t>This classification would not be applicable if the Municipal Property Rates Amendment Act, 2014 have been implemented by the municipality.  New category included for Agricultural Properties.  Property rates levied on “Small Holdings” used for residential purposes and/or apportioned in terms of section 9 of the Municipal Properties Rates Act, Act No 6 of 2004 and included in a valuation roll in terms of section 48(20)(b) of the same act.</t>
  </si>
  <si>
    <t>Residential Purposes</t>
  </si>
  <si>
    <t>e50cf3b0-a884-4406-a28b-35a9fc74823e</t>
  </si>
  <si>
    <t>Section 22(1) of the Municipal Property Rate Act 6 of 2004 as amended by the Municipal Property Rates Amendment Act, 2014. determines that  “the Municipality may by resolution of council determine a special rating area and levy an additional rate on property in that area for the purpose of raising funds for improving or upgrading that are differentiate by category of property".   As determined by Section 8(4)a of the Municipal Property Rates Amendment Act.</t>
  </si>
  <si>
    <t>Special Rating Area</t>
  </si>
  <si>
    <t>fd129073-6006-4e41-920c-87e82e42f309</t>
  </si>
  <si>
    <t>0b1ec8f8-2046-4ace-9463-89ccc8a1ba92</t>
  </si>
  <si>
    <t>b9ae737d-f328-4af0-acc3-b0965a1771ec</t>
  </si>
  <si>
    <t>Rate Revenue:  Special Rating Areas</t>
  </si>
  <si>
    <t>Rating:  Special Rating Areas</t>
  </si>
  <si>
    <t>Properties owned by an organ of state and used for public service purposes as provided for in section 8(2)f of the Municipal Property Rate Act 6 of 2004 as amended by the Municipal Property Rates Amendment Act, 2014.  As determined by Section 8(4)a of the Municipal Property Rates Amendment Act.</t>
  </si>
  <si>
    <t>State-owned Properties</t>
  </si>
  <si>
    <t>df62dc2f-064f-4d77-b5c5-a9dddb2d1d05</t>
  </si>
  <si>
    <t>Rate Revenue:  State-owned</t>
  </si>
  <si>
    <t>Property Rates:  State Owned Properties</t>
  </si>
  <si>
    <t>This classification would not be applicable if the Municipal Property Rates Amendment Act, 2014 have been implemented by the municipality.  This category provides for "property rates" levied on State-owned Properties under the custodianship of National Government (National Department of Public Works) as provided for in GIAMA (Government Immovable Asset Management Act, Act 19 of 2007).</t>
  </si>
  <si>
    <t>State Trust Land</t>
  </si>
  <si>
    <t>77f9cb1c-4c79-4750-9707-f93dbecbd82a</t>
  </si>
  <si>
    <t>Rate Revenue:  State Trust Land</t>
  </si>
  <si>
    <t>Property Rates:  State Trust Land</t>
  </si>
  <si>
    <t>Agricultural property means property that is used primarily for agricultural purposes but, without derogating from section 9, excluded any portion thereof that is used commercially for the hospitality of guests, and excluded the use of the property for the purpose of eco-tourism or for the trading in or hunting of game as provided for in Section 8(2)d of the Municipal Property Rate Act 6 of 2004 as amended by the Municipal Property Rates Amendment Act, 2014.  As determined by Section 8(4)a of the Municipal Property Rates Amendment Act.</t>
  </si>
  <si>
    <t>Agricultural Property</t>
  </si>
  <si>
    <t>ee9aa987-600b-4667-906b-f7213a3d473c</t>
  </si>
  <si>
    <t>Multiple purpose use properties as provided for in Section 8(2)i and defined in Section 9 of the Municipal Property Rate Act 6 of 2004 as amended by the Municipal Property Rates Amendment Act, 2014.  As determined by Section 8(4)a of the Municipal Property Rates Amendment Act.</t>
  </si>
  <si>
    <t>Multiple Purposes</t>
  </si>
  <si>
    <t>a200149d-6ac1-49f2-8f51-60bd3442e296</t>
  </si>
  <si>
    <t>Any other categories of property as may be determined by the Minister, with the concurrence of the Minister of Finance as provided for in Section 8(2)j of the Municipal Property Rate Act 6 of 2004 as amended by the Municipal Property Rates Amendment Act, 2014.  As determined by Section 8(4)a of the Municipal Property Rates Amendment Act.</t>
  </si>
  <si>
    <t>Other Categories</t>
  </si>
  <si>
    <t>3f8c980b-72e1-42ee-8b92-1576564d1ce4</t>
  </si>
  <si>
    <t>Surcharges and Taxes</t>
  </si>
  <si>
    <t>86f0c82e-8016-494c-a06a-d982ea674a4c</t>
  </si>
  <si>
    <t>A “municipal surcharge” is defined in the Act as a charge in excess of the base tariff that a municipality may impose on fees for a municipal service provided by or on behalf of a municipality in terms of section 229(1)(a) of the Constitution.</t>
  </si>
  <si>
    <t>Surcharges</t>
  </si>
  <si>
    <t>8aa25cab-1153-4a0d-a47b-72120fbdc3dd</t>
  </si>
  <si>
    <t>In general a tax (levies and duties has the same meaning as a tax) may be defined as a government impost which is not in turn for a specific benefit. There is not necessarily a direct relationship between the benefits provided by government to taxpayers and the tax payable. Taxes are taken into general revenue and used for general purposes. The taxpayer receives no specific service in return for his/her/its payment, but receives a set of general services normally referred to as public goods, such as municipal roads, street lighting and the like.</t>
  </si>
  <si>
    <t>e25766b3-746d-4a79-9629-173e9a696316</t>
  </si>
  <si>
    <t>SEGMENT:  ITEM - GAINS AND LOSSES</t>
  </si>
  <si>
    <t>guid</t>
  </si>
  <si>
    <t>Breakdown Required</t>
  </si>
  <si>
    <t>A1 Asset Management</t>
  </si>
  <si>
    <t>IZ</t>
  </si>
  <si>
    <t>Gains and losses are treated as a separate group of accounts due to the nature of these transaction.  Gains arise from the proceeds of the transaction exceeding the recognised value and losses from the recognised value exceeding the proceeds realised from the transaction.</t>
  </si>
  <si>
    <t>Gains and Losses</t>
  </si>
  <si>
    <t>1f2cbc33-d269-4c44-b37b-bbcdd14676d7</t>
  </si>
  <si>
    <t>26bd6021-ac08-4436-8ef7-7585969e77e7</t>
  </si>
  <si>
    <t>38450554-0455-49e5-bf5b-8bc51cb91d96</t>
  </si>
  <si>
    <t>Consolidated Budgeted Financial Performance (Revenue and Expenditure by Standard Classification) - Revenue - Standard</t>
  </si>
  <si>
    <t>87ff4b70-809e-417c-95cc-87685d8b9d56</t>
  </si>
  <si>
    <t>Consolidated Budget Summary:  Financial Performance - Other Expenditure</t>
  </si>
  <si>
    <t>Consolidated Budgeted Financial Performance (Revenue and Expenditure by Standard Classification)</t>
  </si>
  <si>
    <t>The gain or loss recognised on the measurement to fair value less costs to sell or on the disposal of the assets or disposal group(s) constituting the discontinued operations.  [GRAP 100.35(b)(iv) and .22 to .27]</t>
  </si>
  <si>
    <t>Discontinued Operations and Disposals of Non-current Assets</t>
  </si>
  <si>
    <t>6069c828-5ffc-4876-99c7-8e39801bcf19</t>
  </si>
  <si>
    <t>Gains</t>
  </si>
  <si>
    <t>71d48f03-91d3-4a8d-8f25-0214d62f3458</t>
  </si>
  <si>
    <t>613ea476-45de-4a70-b4e6-6195045e23fd</t>
  </si>
  <si>
    <t>The gain or loss arising from the derecognition of an intangible asset shall be determined as the difference between the net disposal proceeds, if any, and the carrying amount of the asset.  It shall be recognised in surplus or deficit when the asset is derecognised (unless the Standard of GRAP on leases requires otherwise on a sale and leaseback.  GRAP 102.116</t>
  </si>
  <si>
    <t>Disposal of Fixed and Intangible Assets</t>
  </si>
  <si>
    <t>23946631-2859-45b9-ae59-180e3568853e</t>
  </si>
  <si>
    <t>527c1516-7448-4597-9a63-672cc78c4778</t>
  </si>
  <si>
    <t>Revenue by Source:  Gains on Disposal</t>
  </si>
  <si>
    <t>7f2fd32b-c451-4e42-b247-83cc1180d3db</t>
  </si>
  <si>
    <t>Expenditure by Type:  Loss on Disposal</t>
  </si>
  <si>
    <t>In terms of the Standards of GRAP 101 on Agriculture if, during the current period the municipality measured biological assets at their cost less any accumulated depreciation and any accumulated impairment losses the municipality need to recognise the gain or loss on disposal of biological assets.  [GRAP 101.53]</t>
  </si>
  <si>
    <t>af9822ff-6cd6-458f-b4d4-0082addbb601</t>
  </si>
  <si>
    <t>f61f2afd-2fec-479b-aa9e-b704be3d8fee</t>
  </si>
  <si>
    <t>9a3b52d1-3f59-461a-a79d-4df33d1d12d1</t>
  </si>
  <si>
    <t>The gain or loss arising from the derecognition of a heritage asset shall be determined as the difference between the net disposal proceeds, if any, and the carrying amount of the heritage asset.  Such difference is recognised in surplus or deficit when the heritage asset is derecognised.  [GRAP 103.80]</t>
  </si>
  <si>
    <t>a2271d20-b663-4eae-b1ea-8dc6e5ab0c0c</t>
  </si>
  <si>
    <t>21d672d4-fd43-4fdf-94bb-dfb486de9d41</t>
  </si>
  <si>
    <t>ad18b86d-703d-45b9-b46f-d6336ed2ec73</t>
  </si>
  <si>
    <t>Gains or losses arising from the retirement or disposal of investment property shall be determined as the difference between the net disposal proceeds and the carrying amount of the asset and shall be recognised in surplus/deficit in the period of the retirement or disposal.  [GRAP 16.81]</t>
  </si>
  <si>
    <t>fce561be-be24-4e21-adf3-f0085bbe13e9</t>
  </si>
  <si>
    <t>955bbb76-5083-4930-b183-cf40aa8b03c7</t>
  </si>
  <si>
    <t>b246060d-8f34-485a-b68c-09a257e6309e</t>
  </si>
  <si>
    <t>The gain or loss arising from the derecognition of an item of property, plant and equipment shall be determined as the difference between the net disposal proceeds, if any, and the carrying amount of the item.</t>
  </si>
  <si>
    <t>Property, Plant and Equipment</t>
  </si>
  <si>
    <t>92368619-2746-43dd-a4a5-6ea6f38000df</t>
  </si>
  <si>
    <t>9aa21040-d09b-414d-a964-585ae92edc6c</t>
  </si>
  <si>
    <t>575f5444-8244-473b-b906-de1bdf93e2d9</t>
  </si>
  <si>
    <t>b653fbb5-5543-4428-8d8a-922342dc420c</t>
  </si>
  <si>
    <t>fd510f3b-df22-4d3a-a9a2-657f48658cee</t>
  </si>
  <si>
    <t>5a65b847-3e23-40ad-9c2c-585d47e94f0a</t>
  </si>
  <si>
    <t>331fdde9-63cd-4c4c-805d-2e4f1df33961</t>
  </si>
  <si>
    <t>4e1af56d-380b-47c7-9d59-b13a911a4e62</t>
  </si>
  <si>
    <t>fa38eaf0-56f9-4840-b124-3016be5dc870</t>
  </si>
  <si>
    <t>a6352c36-2aa6-4b61-bb68-3ee1ad637c3d</t>
  </si>
  <si>
    <t>6e451e36-8ac3-443b-9141-7e3221273845</t>
  </si>
  <si>
    <t>7da848ff-f73f-4b73-aff6-24b9e7963a38</t>
  </si>
  <si>
    <t>b0f75cf2-cfd2-4a1f-9a0e-1e27c9bc7c56</t>
  </si>
  <si>
    <t>4fa819e6-7a4f-4ddc-b2c3-2abaf854a949</t>
  </si>
  <si>
    <t>9c2ba82f-b4fc-4586-85ec-c19c1d07089c</t>
  </si>
  <si>
    <t>aa1449c8-c4e8-41b8-b919-9fe171d6b0fd</t>
  </si>
  <si>
    <t>Infrastructure Gas Supplies</t>
  </si>
  <si>
    <t>07bf43db-4ca4-4c4c-9bad-8c395b7ff6f3</t>
  </si>
  <si>
    <t>d1791bef-8ca9-482c-b23e-96e1fc7b7e26</t>
  </si>
  <si>
    <t>56b648c9-6f77-4adf-a036-7bb0672fcb78</t>
  </si>
  <si>
    <t>b2b89987-22a2-4752-9de3-d22b9dd8ac05</t>
  </si>
  <si>
    <t>936f3c3a-2aca-4e4d-bc7e-9b0a16b427f1</t>
  </si>
  <si>
    <t>9501ef57-2f7d-4f54-9b5b-175799befa3f</t>
  </si>
  <si>
    <t>064b6175-f529-4c22-b00d-7078ba064259</t>
  </si>
  <si>
    <t>47e61a13-ef68-4f12-a3ec-056f993ae3a6</t>
  </si>
  <si>
    <t>ca8760ec-7523-4b0b-885d-e49752b4d510</t>
  </si>
  <si>
    <t>c6354bab-9288-4f9d-8676-b54a59666a31</t>
  </si>
  <si>
    <t>aa33e420-9584-4742-a5b3-ddff70e995df</t>
  </si>
  <si>
    <t>ee16c860-8dad-4f2f-bcff-2d4465d9f763</t>
  </si>
  <si>
    <t>826c28a9-99b7-4f7f-a492-199f8bc03622</t>
  </si>
  <si>
    <t>73d4ec8a-7114-4444-b747-aa3bb9c4311e</t>
  </si>
  <si>
    <t>e1426b11-cdff-4370-b330-3eade9a5f7d4</t>
  </si>
  <si>
    <t>Infrastructure Waste Water Management</t>
  </si>
  <si>
    <t>1d711baf-46f4-47d4-85fa-a3dc842fa836</t>
  </si>
  <si>
    <t>155908c2-9d42-4ea9-bde0-9e9a6d130a08</t>
  </si>
  <si>
    <t>6c4adbf1-60ef-43ef-b893-c159541111ba</t>
  </si>
  <si>
    <t>4badf699-4183-4d7d-817e-abb986081d1b</t>
  </si>
  <si>
    <t>162e7469-5b75-4555-a661-895fdfcb8e02</t>
  </si>
  <si>
    <t>5048df42-66be-4c6a-bc7c-a69b04fad2a9</t>
  </si>
  <si>
    <t>89240382-5161-4ae2-9f9d-0e22ee54a663</t>
  </si>
  <si>
    <t>7382c78c-4ef8-424c-90c4-e6e41f96002b</t>
  </si>
  <si>
    <t>3a144e60-7047-4487-a8b8-a19b604d5c3b</t>
  </si>
  <si>
    <t>15c923f1-509a-4644-af4b-e01de8f01ff7</t>
  </si>
  <si>
    <t>1329c0a5-66cc-4203-9942-1e3e6d32d949</t>
  </si>
  <si>
    <t>d6ad4db1-c6f9-4719-9b08-dd9234fcd30c</t>
  </si>
  <si>
    <t>cac8eb33-619f-498f-bb9b-466b6c10026c</t>
  </si>
  <si>
    <t>bfd868d3-9f14-4b7c-a343-75d01924fd4d</t>
  </si>
  <si>
    <t>61d18aca-977b-4fad-8f34-e8ba28a1659b</t>
  </si>
  <si>
    <t>c6324894-aec9-4c19-ac12-b909460340fd</t>
  </si>
  <si>
    <t>012099c8-a5ee-4319-9574-a712f01ca2da</t>
  </si>
  <si>
    <t>1d937d53-69a4-43b8-8053-20f04df77cc9</t>
  </si>
  <si>
    <t>Zoo, Marine and Non-biological Assets</t>
  </si>
  <si>
    <t>be97569c-711b-4ca2-bdf5-9fec0cde5b71</t>
  </si>
  <si>
    <t>f2472e7c-97b2-446c-b3aa-d6ba54dc8ee7</t>
  </si>
  <si>
    <t>a727b8bb-a830-400c-b8ee-32c6e6785726</t>
  </si>
  <si>
    <t>The loss arising from the change in the fair value of a financial asset or liabilities measured at fair value recognised in surplus or deficit.  Included in this account would be loss on financial instruments and discounting of debtors.</t>
  </si>
  <si>
    <t>Fair Value Adjustment</t>
  </si>
  <si>
    <t>e677a06b-03d4-4b14-b3ef-b694dd9ef4bf</t>
  </si>
  <si>
    <t>A gains or loss arsing on initial recognition of a biological asset at fair value less estimated point-of-sale costs and from a change in fair value less estimated point-of-sale costs and from a change in fair value less estimated point-of-sale costs of a biological asset shall be included in surplus or deficit for the period in which it relates.  [GRAP 101.38]</t>
  </si>
  <si>
    <t>d3eb4faa-cbcb-482a-94ab-b79615a63114</t>
  </si>
  <si>
    <t>f62b56c1-a9b7-4542-b972-5bf30005807c</t>
  </si>
  <si>
    <t>d19daf7c-bcc7-4724-805b-c2b3c5511b71</t>
  </si>
  <si>
    <t>The cumulative change in fair value recognised in surplus or deficit on a sale of investment property from a pool of assets in which the cost model is used into a pool in which the fair value model is used.  [GRAP 16.85(d)]</t>
  </si>
  <si>
    <t>61057934-8278-4220-bc49-f81be2b7c989</t>
  </si>
  <si>
    <t>080819c2-c539-4028-a916-1f86f7ae8859</t>
  </si>
  <si>
    <t>c1091e82-2ed0-44e2-8a4c-88cdc084c04b</t>
  </si>
  <si>
    <t>Gains and losses on the valuation of investments at fair value.</t>
  </si>
  <si>
    <t xml:space="preserve">Investments </t>
  </si>
  <si>
    <t>aa000034-9e78-4b0b-9c85-5aca017098e9</t>
  </si>
  <si>
    <t>Gains on the valuation of investments at fair value.</t>
  </si>
  <si>
    <t>339cfdbb-4184-483a-9d71-d1bc3248baa3</t>
  </si>
  <si>
    <t>Losses on the valuation of investments at fair value.</t>
  </si>
  <si>
    <t>51b22fed-87b4-4695-a43e-d5504eb18acd</t>
  </si>
  <si>
    <t>Gains and losses on interest rate swaps</t>
  </si>
  <si>
    <t>Interest rate Swaps</t>
  </si>
  <si>
    <t>6936ac1e-ab42-438e-bf41-f91a0e2965cf</t>
  </si>
  <si>
    <t>Gains on interest rate swaps</t>
  </si>
  <si>
    <t>7be3fb59-1bad-4eb9-838b-effe10c5c35d</t>
  </si>
  <si>
    <t>Losses on interest rate swaps</t>
  </si>
  <si>
    <t>3bd6a3d1-949b-4cb3-bc41-c20901f4f569</t>
  </si>
  <si>
    <t>This item is for the recognition of gain/loss incurred in foreign exchange transactions.</t>
  </si>
  <si>
    <t xml:space="preserve">Foreign Exchange </t>
  </si>
  <si>
    <t>d312dd6e-b557-4709-858d-9b100fb1aeb0</t>
  </si>
  <si>
    <t>ed15db64-9fae-4703-b3ab-8da2530b0e98</t>
  </si>
  <si>
    <t>5babf686-0d98-4d83-9f8c-72f7318c1007</t>
  </si>
  <si>
    <t>Impairment is a decrease in the value of an asset to an amount that is less than the amount under the cost basis.</t>
  </si>
  <si>
    <t xml:space="preserve">Impairment Loss </t>
  </si>
  <si>
    <t>5e16ed1e-eb84-40e2-9cab-119aacecaa7f</t>
  </si>
  <si>
    <t>Biological asset carried at cost less accumulated depreciation and impairment.  [GRAP 101.52]</t>
  </si>
  <si>
    <t>d6d9e1d3-5fba-48d8-8cfe-3f307b75174e</t>
  </si>
  <si>
    <t>Consolidated Budget Summary:  Financial Performance - Depreciation and Asset Impairment</t>
  </si>
  <si>
    <t>Consolidated Budget Summary:  Asset Management - Depreciation &amp; Asset Impairment</t>
  </si>
  <si>
    <t>Impairment losses recognised in surplus/deficit in accordance with the Standards of GRAP on Impairment of Non-cash-generating Assets and Impairment of Cash-generating Asset.  [GRAP103.33/83(c)]</t>
  </si>
  <si>
    <t>e35b4f47-ea54-44d8-8f01-b41b6aeed2df</t>
  </si>
  <si>
    <t>Impairment losses recognised/Impairment losses reversed in surplus or deficit during the period in accordance with the Standards of GRAP on Impairment of Assets.</t>
  </si>
  <si>
    <t>517a2ff1-b0b5-4848-a673-ac7132f75a23</t>
  </si>
  <si>
    <t>Impairment loss recognised during the period.  [GRAP 16.88] if recognised on the cost model.</t>
  </si>
  <si>
    <t>33c341e9-bbb5-458e-90f7-34dc562ff741</t>
  </si>
  <si>
    <t>Impairment is a loss in the future economic benefits or service potential of an asset, over and above the systematic recognition of the loss of the asset's future economic benefits or service potential through depreciation (amortisation),  GRAP 21.73(a)</t>
  </si>
  <si>
    <t>65a53046-11bb-4b7f-9c55-1ac7055c7f76</t>
  </si>
  <si>
    <t>de4a6635-70e9-4204-b436-a88f8f44d272</t>
  </si>
  <si>
    <t>b4ff4284-7d6a-41ee-8977-3c5072403825</t>
  </si>
  <si>
    <t>b84fdd8b-d75f-439c-9056-69f1a97d9104</t>
  </si>
  <si>
    <t>84dde125-0ffb-4965-a8c4-a2e3850f1ff8</t>
  </si>
  <si>
    <t>309646f2-a5a8-418f-a88a-67f2214a6a31</t>
  </si>
  <si>
    <t>d1b38719-d931-4718-a75f-c3406c71e2b5</t>
  </si>
  <si>
    <t>c7818b18-a305-4d16-8f36-58c5f184f5be</t>
  </si>
  <si>
    <t>82715669-b703-4423-8cc7-d174c26998c3</t>
  </si>
  <si>
    <t>8b14a5f9-a25b-4fac-8d93-dcd9f0aa1862</t>
  </si>
  <si>
    <t>c6820c4e-07b6-4e05-88fb-85691d067d49</t>
  </si>
  <si>
    <t>23b47f2b-10ec-41e5-a931-a62168bdf9f4</t>
  </si>
  <si>
    <t>ded8bf30-3af2-4bf9-a74b-cff2ba96ecd1</t>
  </si>
  <si>
    <t>6234524c-216e-4204-bbb1-a1151c9a567d</t>
  </si>
  <si>
    <t>fd5dfecd-85b8-4380-8c2f-1431a5c14720</t>
  </si>
  <si>
    <t>d1907f3c-10d4-4c31-a10b-d5af80a12cbe</t>
  </si>
  <si>
    <t>e504ff47-2b25-463c-9df2-c3b98fd54e2b</t>
  </si>
  <si>
    <t xml:space="preserve">Impairment is a decrease in the value of an asset to an amount that is less than the amount under the cost basis.  </t>
  </si>
  <si>
    <t>Other Receivables from Non-exchange Revenue</t>
  </si>
  <si>
    <t>0f6daf70-4f6b-4c61-8a4c-1efb60d65819</t>
  </si>
  <si>
    <t>Impairment is a decrease in the value of an asset to an amount that is less than the amount under the cost basis.  This account include insurance claims, transfers and subsidies, unauthorised expenditure/irregular expenditure.</t>
  </si>
  <si>
    <t>Non Specific Accounts</t>
  </si>
  <si>
    <t>d89ea294-7dcc-4778-858c-6fe538c12f2f</t>
  </si>
  <si>
    <t>[3500]  Debt Impairment</t>
  </si>
  <si>
    <t>9e82d266-bf51-4240-8d39-75464d4f8f0c</t>
  </si>
  <si>
    <t>Trade and Other Receivables from Exchange Transactions</t>
  </si>
  <si>
    <t>70408566-2983-49be-ac82-b7e29a60f0a3</t>
  </si>
  <si>
    <t>e0d7cb87-b691-47fb-a558-5c1ae12308d4</t>
  </si>
  <si>
    <t>Impairment is a decrease in the value of an asset to an amount that is less than the amount under the cost basis.  This account include merchandising, jobbing, property rental, service charges, etc.</t>
  </si>
  <si>
    <t>65e766bf-5e46-479a-bf8a-739e7f38717d</t>
  </si>
  <si>
    <t>21639035-793f-4899-80fd-5ee80039c330</t>
  </si>
  <si>
    <t>8307f3f0-7172-4893-a7be-7bd84ca7efb8</t>
  </si>
  <si>
    <t>7a7902c9-6ae2-43dc-9e6d-e5e5f478fcaf</t>
  </si>
  <si>
    <t>Reversal of impairment losses recognised in surplus/deficit in accordance with the Standards of GRAP on Impairment of Non-cash-generating Assets and Impairment of Cash-generating Asset.  [GRAP103.83(c)]</t>
  </si>
  <si>
    <t>Reversal of Impairment Loss</t>
  </si>
  <si>
    <t>7c381123-4c5d-4354-8052-05ae15270de6</t>
  </si>
  <si>
    <t>cf6ce1dc-c316-4dae-8f0e-9ced00745ccd</t>
  </si>
  <si>
    <t>db7a8f56-bbbb-4ecf-975d-051bfe8aa3bd</t>
  </si>
  <si>
    <t>f133f7c4-de08-44e7-8620-15eec939baf9</t>
  </si>
  <si>
    <t>504dcd9f-f239-41b9-9cef-f9a908f9fff8</t>
  </si>
  <si>
    <t>33fc7e86-42d4-4693-bfb6-5b0c955567d7</t>
  </si>
  <si>
    <t>bb4e793a-3ba4-4d5f-b3e0-5e0a5ecf0e8d</t>
  </si>
  <si>
    <t>48d8542d-0ae6-44ec-853d-324956bea4be</t>
  </si>
  <si>
    <t>f8fb7a06-c6a5-42fc-ac7f-df8619609370</t>
  </si>
  <si>
    <t>593aac15-5a5c-4410-8a3e-131633738ce4</t>
  </si>
  <si>
    <t>95cc7a81-b227-4c93-8049-ffe26fb32498</t>
  </si>
  <si>
    <t>4e0f6a46-2d3c-4e9b-8035-4b7d00f4bae2</t>
  </si>
  <si>
    <t>c5d2fb97-8ab9-414b-a8b9-2f47190a0835</t>
  </si>
  <si>
    <t>d3b4414e-a017-458b-9749-f2c9d98cd7d5</t>
  </si>
  <si>
    <t>05ac5c8a-aa9b-44fe-93c7-0c66664826e8</t>
  </si>
  <si>
    <t>5b1e42d9-dab5-48aa-b849-a23cadc40c8f</t>
  </si>
  <si>
    <t>8c2afbdd-9cc3-4c9f-b0c8-ff4c8d55ad7b</t>
  </si>
  <si>
    <t>5f5a0a84-e3eb-4698-b7eb-eba0eff953a1</t>
  </si>
  <si>
    <t>55c228e3-f192-46af-8fc2-0c12782949b5</t>
  </si>
  <si>
    <t>186323e7-f340-4a87-b337-a876e394d231</t>
  </si>
  <si>
    <t>d6b29f0f-0f36-4c4e-8d6f-7055649e290a</t>
  </si>
  <si>
    <t>47a9ec8d-c459-4eea-866e-a1d67cc6af9e</t>
  </si>
  <si>
    <t>8875e8a5-921f-469c-8e25-13743b410ef7</t>
  </si>
  <si>
    <t>3be1764a-58d6-4095-9a6b-ce3c88820d89</t>
  </si>
  <si>
    <t>a3c0af65-a998-49d0-b9c3-2ec22ebf3f3a</t>
  </si>
  <si>
    <t>ab6c110f-4743-4f45-9488-9416502686b2</t>
  </si>
  <si>
    <t>1548f9ec-d20a-4bb6-b28d-15cb972e5675</t>
  </si>
  <si>
    <t>d026276a-dddf-437b-9e4f-34f632fedd2b</t>
  </si>
  <si>
    <t>eb6a7add-aa34-4085-b11e-dfa55bf5ed39</t>
  </si>
  <si>
    <t>54d5b320-1a78-406e-88a3-3dca3681fb82</t>
  </si>
  <si>
    <t>0e163e71-6d2a-4ca0-aba3-5db9bdfd2677</t>
  </si>
  <si>
    <t>The amount of any write-down of inventories to net realisable value and all losses of inventories shall be recognised as an expense in the period the write-down or loss occurs.</t>
  </si>
  <si>
    <t>Inventory</t>
  </si>
  <si>
    <t>122c7a73-dae3-4015-acf7-ffd313583b88</t>
  </si>
  <si>
    <t xml:space="preserve">Gains </t>
  </si>
  <si>
    <t>28b1d2d7-19c3-4fda-8f4f-0be64767b682</t>
  </si>
  <si>
    <t>2195912e-55c7-49ee-8702-f1fc73eecb5c</t>
  </si>
  <si>
    <t>A new assessment is made of net realisable value in each subsequent period.  When the circumstances that previously caused inventories to be written down below cost no longer exist or when there is clear evidence of an increase in net realisable value because of changed economic circumstances, the amount of the write-down is reversed (i.e. the reversal is limited to the amount of the original write-down) so that the new carrying amount is the lower of the cost and the revised net realisable value.  This occurs, for example, when an item of inventory that is carried at net realisable value, because its selling price has declined, is still on hand in a subsequent period and its selling price has increased.</t>
  </si>
  <si>
    <t>Reversal of write down to net-relealisable Value</t>
  </si>
  <si>
    <t>d67a0a49-b501-4234-bc56-82fa2bd683b7</t>
  </si>
  <si>
    <t>Write-down to net-relealisable Value</t>
  </si>
  <si>
    <t>b4dde714-0fb8-46e7-934e-7af754b3132d</t>
  </si>
  <si>
    <t>This group of accounts provide for reporting on non-revenue water to the Department of Water Affairs</t>
  </si>
  <si>
    <t>Non-revenue Water Losses</t>
  </si>
  <si>
    <t>01929127-a012-438e-a0da-9d7eb6663261</t>
  </si>
  <si>
    <t>Volume of water authorised and metered, but unbilled by the Water Service Authority</t>
  </si>
  <si>
    <t>Un-billed Metered Consumption</t>
  </si>
  <si>
    <t>416b514d-52a1-434d-b018-f86622ecfcd2</t>
  </si>
  <si>
    <t>Volume of water authorised but un-metered and unbilled by the Water Service Authority</t>
  </si>
  <si>
    <t>Un-billed Un-metered Consumption</t>
  </si>
  <si>
    <t>12fbe373-7156-4b03-87ec-ff1fdc5469cb</t>
  </si>
  <si>
    <t>Water losses as a result of customer meter inaccuracies, illegal connections and water not billed for because of data transfer errors.</t>
  </si>
  <si>
    <t>Apparent Commercial Losses</t>
  </si>
  <si>
    <t>d9bbb46b-aa90-4f7b-aeb3-7359fc8cc87a</t>
  </si>
  <si>
    <t>Customer Meter Inaccuracies</t>
  </si>
  <si>
    <t>d8f653d1-9af4-45e0-937f-6fdfe4cf1575</t>
  </si>
  <si>
    <t>Water losses as a result of leakage on transmission and distribution mains, leakage and overflows at storage tanks/reservoirs and leakage on service connections up to point of customer meter.</t>
  </si>
  <si>
    <t>Real Physical Losses</t>
  </si>
  <si>
    <t>4977c2ca-363a-4496-9ccc-e388c9bfd6dc</t>
  </si>
  <si>
    <t>Leakage on Transmission and Distribution Mains</t>
  </si>
  <si>
    <t>182abd95-a1a7-4709-a146-0fd966664c73</t>
  </si>
  <si>
    <t>Leakage and Overflows at Storage Tanks/Reservoirs</t>
  </si>
  <si>
    <t>47e08147-2f6d-417f-9f9c-2d89250434f9</t>
  </si>
  <si>
    <t>Leakage on Service Connections up to the point of Customer Meter</t>
  </si>
  <si>
    <t>d4071d7a-d698-465d-85a1-d20f76d4bde2</t>
  </si>
  <si>
    <t>Water used (lost) during the process of operation, repair and maintenance</t>
  </si>
  <si>
    <t>Water used and lost during Operation and Maintenance</t>
  </si>
  <si>
    <t>123b1bd3-3a9d-4f27-8666-e7877815e385</t>
  </si>
  <si>
    <t>SEGMENT:  REGIONAL INDICATOR</t>
  </si>
  <si>
    <t>RX</t>
  </si>
  <si>
    <t xml:space="preserve">The purpose of the regional segment is to assign municipal expenditure and at the discretion of the municipality some revenue to the lowest relevant geographical region to identify the communities that benefit from spending.  This implies that expenditure must be recorded so that the final impact of such spending can be measured by region in order to get a regional view of the economic impact of government spending.  </t>
  </si>
  <si>
    <t>Regional</t>
  </si>
  <si>
    <t>564ed09c-083d-48c6-9f53-c0f1b07dce1a</t>
  </si>
  <si>
    <t>This classification provides regional indicators distinguishing at the highest level between national, provincial or local government.</t>
  </si>
  <si>
    <t>Regional Identifier</t>
  </si>
  <si>
    <t>427b0965-17fb-4d15-9e0f-3cb2f48784ce</t>
  </si>
  <si>
    <t>The regional indicator relevant to beneficiaries at a local government level are set-up by province.</t>
  </si>
  <si>
    <t>Local Government by Province</t>
  </si>
  <si>
    <t>44a5a021-036b-4fe6-95ea-5cffbbdd7055</t>
  </si>
  <si>
    <t>Regional indicators for the Eastern Cape Province.</t>
  </si>
  <si>
    <t>fe337908-16cf-4f2a-9655-989b3ca8cdc6</t>
  </si>
  <si>
    <t>Detail to be provided to define the posting level.</t>
  </si>
  <si>
    <t>Wards</t>
  </si>
  <si>
    <t>Regional indicators for the Municipalities within the provincial boundaries.</t>
  </si>
  <si>
    <t>859d5932-6ddc-4a55-bf23-ce34f1d7e992</t>
  </si>
  <si>
    <t>Regional Indicators set-up by district municipalities</t>
  </si>
  <si>
    <t>Services provided benefit a specific municipality within the district.</t>
  </si>
  <si>
    <t>Administrative or Head Office (Including Satellite Offices)</t>
  </si>
  <si>
    <t>Whole of the Municipality</t>
  </si>
  <si>
    <t>Administrative office for the municipality for identification of spending contributing to the administrative and day-to-running of the office.</t>
  </si>
  <si>
    <t>Wards for the identification of spending contributing to specific wards.  Detail to be included as relevant to the municipality.</t>
  </si>
  <si>
    <t>Services provided benefit the whole of the municipality other detail information is not available to allocate to the lower levels.</t>
  </si>
  <si>
    <t xml:space="preserve">DC13 Chris Hani </t>
  </si>
  <si>
    <t>2026ebea-3ab2-4260-a7db-397f644daadb</t>
  </si>
  <si>
    <t>EC136 Emalahleni</t>
  </si>
  <si>
    <t>45333021-60ea-430f-9c18-e25bb44f317d</t>
  </si>
  <si>
    <t>f2564b3b-f64a-4df4-9e78-f1a994736e35</t>
  </si>
  <si>
    <t>d120ebe5-6651-4135-9ba7-d5d2ff9a7f15</t>
  </si>
  <si>
    <t>3549e29f-8acd-4691-9c70-a8834f5be099</t>
  </si>
  <si>
    <t>Regional: Regional Identifier  - Local Government by Province: Eastern Cape  - District Municipalities: DC13 Chris Hani   - EC136 Emalahleni: Administrative or Head Office (Including Satellite Offices)</t>
  </si>
  <si>
    <t>Regional: Regional Identifier  - Local Government by Province: Eastern Cape  - District Municipalities: DC13 Chris Hani   - EC136 Emalahleni: Whole of the Municipality</t>
  </si>
  <si>
    <t>SEGMENT:  COSTING</t>
  </si>
  <si>
    <t xml:space="preserve">LG DB </t>
  </si>
  <si>
    <t>AFS</t>
  </si>
  <si>
    <t>CO</t>
  </si>
  <si>
    <t xml:space="preserve">Costing </t>
  </si>
  <si>
    <t>1deb6fa3-b56a-4a06-a4bf-6a9fcf0900bd</t>
  </si>
  <si>
    <t>All transactions not relevant to the allocation of secondary cost to be classified within this account.</t>
  </si>
  <si>
    <t>47c7ba65-c270-4a7f-91ba-3842eb629ddf</t>
  </si>
  <si>
    <t>Costing : Default</t>
  </si>
  <si>
    <t>FOR EXERCISE PURPOSES</t>
  </si>
  <si>
    <t>Tn</t>
  </si>
  <si>
    <t>Fn</t>
  </si>
  <si>
    <t>Dp</t>
  </si>
  <si>
    <t>Sc</t>
  </si>
  <si>
    <t>ItemSub</t>
  </si>
  <si>
    <t>Concatenate</t>
  </si>
  <si>
    <t xml:space="preserve">Description                                      </t>
  </si>
  <si>
    <t>Year Opening Bal</t>
  </si>
  <si>
    <t xml:space="preserve">Year Debit Move </t>
  </si>
  <si>
    <t>Year Credit Move</t>
  </si>
  <si>
    <t xml:space="preserve">YTD Debit Bal   </t>
  </si>
  <si>
    <t xml:space="preserve">YTD Credit Bal  </t>
  </si>
  <si>
    <t xml:space="preserve">Y/E Xfer Amt    </t>
  </si>
  <si>
    <t>R</t>
  </si>
  <si>
    <t>L</t>
  </si>
  <si>
    <t xml:space="preserve">Behuisings Ontw Fonds    Beginsaldo              </t>
  </si>
  <si>
    <t xml:space="preserve">Behuisings Ontw Fonds    Bydraes                 </t>
  </si>
  <si>
    <t xml:space="preserve">Behuisings Ontw Fonds    Rente ontvang           </t>
  </si>
  <si>
    <t xml:space="preserve">Behuisings Ontw Fonds    Ander Inkomste          </t>
  </si>
  <si>
    <t xml:space="preserve">Behuisings Ontw Fonds    Kapitale Uitgawe        </t>
  </si>
  <si>
    <t xml:space="preserve">Behuisings Ontw Fonds    Bedryfsuitgawe          </t>
  </si>
  <si>
    <t xml:space="preserve">Kapitaal Vervang Reserwe Beginsaldo              </t>
  </si>
  <si>
    <t xml:space="preserve">Kapitaal Vervang Reserwe Bydraes                 </t>
  </si>
  <si>
    <t xml:space="preserve">Kapitaal Vervang Reserwe Rente ontvang           </t>
  </si>
  <si>
    <t xml:space="preserve">Kapitaal Vervang Reserwe Ander Inkomste          </t>
  </si>
  <si>
    <t xml:space="preserve">Kapitaal Vervang Reserwe Uitgawe                 </t>
  </si>
  <si>
    <t xml:space="preserve">Onaangewende Surplus     Saldo 1 Julie           </t>
  </si>
  <si>
    <t xml:space="preserve">OPGEHOOPTE SURPLUS       Regstelling van foute   </t>
  </si>
  <si>
    <t xml:space="preserve">OPGEHOOPTE SURPLUS       OORDRAG NA/VAN RESERWES </t>
  </si>
  <si>
    <t xml:space="preserve">Inkomste en Uitgawe      Netto                   </t>
  </si>
  <si>
    <t xml:space="preserve">UITGAWES                                         </t>
  </si>
  <si>
    <t xml:space="preserve">INKOMSTE                                         </t>
  </si>
  <si>
    <t xml:space="preserve">MEUBELS EN TOERUSTING                            </t>
  </si>
  <si>
    <t xml:space="preserve">Voortgesette Aftree Voor Beginsaldo              </t>
  </si>
  <si>
    <t xml:space="preserve">Voortgesette Aftree Voor Bydraes                 </t>
  </si>
  <si>
    <t xml:space="preserve">Voortgesette Aftree Voor Uitgawe                 </t>
  </si>
  <si>
    <t xml:space="preserve">Voortgesette Aftree Voor Toename a.g.v. korting  </t>
  </si>
  <si>
    <t>Voortgesette Aftree Voor Oorplaas na huidige voor</t>
  </si>
  <si>
    <t xml:space="preserve">Ex-Gratia Pensioen Voors Beginsaldo              </t>
  </si>
  <si>
    <t xml:space="preserve">Ex-Gratia Pensioen Voors Bydraes                 </t>
  </si>
  <si>
    <t xml:space="preserve">Ex-Gratia Pensioen Voors Uitgawe                 </t>
  </si>
  <si>
    <t xml:space="preserve">Ex-Gratia Pensioen Voors Toename a.g.v. korting  </t>
  </si>
  <si>
    <t>Ex-Gratia Pensioen Voors Oorplaas na huidige voor</t>
  </si>
  <si>
    <t xml:space="preserve">Voorsiening vir lang die Beginsaldo              </t>
  </si>
  <si>
    <t xml:space="preserve">Voorsiening vir lang die Bydraes                 </t>
  </si>
  <si>
    <t xml:space="preserve">Voorsiening vir lang die Uitgawe                 </t>
  </si>
  <si>
    <t xml:space="preserve">Voorsiening vir lang die Toename a.g.v. korting  </t>
  </si>
  <si>
    <t>Voorsiening vir lang die Oorplaas na huidige voor</t>
  </si>
  <si>
    <t xml:space="preserve">Verbruikersdepositos     Beginsaldo              </t>
  </si>
  <si>
    <t xml:space="preserve">Verbruikersdepositos     ONTVANG:ELEKTRISITEIT   </t>
  </si>
  <si>
    <t xml:space="preserve">Verbruikersdepositos     TERUGBETALING:ELEK.     </t>
  </si>
  <si>
    <t xml:space="preserve">VERBRUIKERSDEPOSITOS     ONTVANG:WATER           </t>
  </si>
  <si>
    <t xml:space="preserve">VERBRUIKERSDEPOSITOS     TERUGBETALING:WATER     </t>
  </si>
  <si>
    <t xml:space="preserve">Verbruikersdeposito      ONTVANG - HUUR          </t>
  </si>
  <si>
    <t xml:space="preserve">VERBRUIKERSDEPOSITO      TERUGBETALING - HUUR    </t>
  </si>
  <si>
    <t xml:space="preserve">Elektrisiteits Depositos Beginsaldo              </t>
  </si>
  <si>
    <t xml:space="preserve">Elektrisiteits Depositos Ontvang                 </t>
  </si>
  <si>
    <t xml:space="preserve">Elektrisiteits Depositos Aangewend               </t>
  </si>
  <si>
    <t xml:space="preserve">Huur Deposito's          Beginsaldo              </t>
  </si>
  <si>
    <t xml:space="preserve">Huur Deposito's          Ontvang                 </t>
  </si>
  <si>
    <t xml:space="preserve">Huur Deposito's          Aangewend               </t>
  </si>
  <si>
    <t xml:space="preserve">Water Deposito's         Beginsaldo              </t>
  </si>
  <si>
    <t xml:space="preserve">Water Deposito's         Ontvang                 </t>
  </si>
  <si>
    <t xml:space="preserve">Water Deposito's         Aangewend               </t>
  </si>
  <si>
    <t xml:space="preserve">Prestasie Bonus          Beginsaldo              </t>
  </si>
  <si>
    <t xml:space="preserve">Prestasie Bonus          Bydraes                 </t>
  </si>
  <si>
    <t xml:space="preserve">Prestasie Bonus          Rente ontvang           </t>
  </si>
  <si>
    <t xml:space="preserve">Prestasie Bonus          Ander Inkomste          </t>
  </si>
  <si>
    <t xml:space="preserve">Prestasie Bonus          Uitgawe                 </t>
  </si>
  <si>
    <t xml:space="preserve">BELASTING                Beginsaldo              </t>
  </si>
  <si>
    <t xml:space="preserve">BELASTING                Bydraes                 </t>
  </si>
  <si>
    <t xml:space="preserve">BELASTING                Rente ontvang           </t>
  </si>
  <si>
    <t xml:space="preserve">BELASTING                Ander Inkomste          </t>
  </si>
  <si>
    <t xml:space="preserve">BELASTING                Uitgawe                 </t>
  </si>
  <si>
    <t xml:space="preserve">Oninbare Skuld           Beginsaldo              </t>
  </si>
  <si>
    <t xml:space="preserve">Oninbare Skuld           Bydraes                 </t>
  </si>
  <si>
    <t xml:space="preserve">Oninbare Skuld           Rente ontvang           </t>
  </si>
  <si>
    <t xml:space="preserve">Oninbare Skuld           Ander Inkomste          </t>
  </si>
  <si>
    <t xml:space="preserve">Oninbare Skuld           Uitgawe                 </t>
  </si>
  <si>
    <t xml:space="preserve">BEGINSALDO                                       </t>
  </si>
  <si>
    <t xml:space="preserve">BYDRAES                                          </t>
  </si>
  <si>
    <t xml:space="preserve">RENTE ONTVANG                                    </t>
  </si>
  <si>
    <t xml:space="preserve">ANDER INKOMSTE                                   </t>
  </si>
  <si>
    <t xml:space="preserve">Verlofgratifikasiefonds  Beginsaldo              </t>
  </si>
  <si>
    <t xml:space="preserve">Verlofgratifikasiefonds  Bydraes                 </t>
  </si>
  <si>
    <t xml:space="preserve">Verlofgratifikasiefonds  Rente ontvang           </t>
  </si>
  <si>
    <t xml:space="preserve">Verlofgratifikasiefonds  Ander Inkomste          </t>
  </si>
  <si>
    <t xml:space="preserve">Verlofgratifikasiefonds  Uitgawe                 </t>
  </si>
  <si>
    <t xml:space="preserve">NA AFTREDE VOORDELE      Beginsaldo              </t>
  </si>
  <si>
    <t xml:space="preserve">NA AFTREDE VOORDELE      Bydraes                 </t>
  </si>
  <si>
    <t xml:space="preserve">Bedryfskrediteure        Beginsaldo              </t>
  </si>
  <si>
    <t xml:space="preserve">Bedryfskrediteure        Krediteure Betalings    </t>
  </si>
  <si>
    <t xml:space="preserve">Bedryfskrediteure        Krediteure Aankope      </t>
  </si>
  <si>
    <t>Bedryfskrediteure        Krediteure Integrasie (G</t>
  </si>
  <si>
    <t>Bedryfskrediteure        Krediteure Integrasie Le</t>
  </si>
  <si>
    <t>Bedryfskrediteure        Krediteure "Default" Rek</t>
  </si>
  <si>
    <t xml:space="preserve">Jaar Einde Krediteure    Beginsaldo              </t>
  </si>
  <si>
    <t xml:space="preserve">Jaar Einde Krediteure    Debiet                  </t>
  </si>
  <si>
    <t xml:space="preserve">Jaar Einde Krediteure    Krediet                 </t>
  </si>
  <si>
    <t xml:space="preserve">Voertuig Lisensies       Openings balans         </t>
  </si>
  <si>
    <t xml:space="preserve">Voertuig lisensies       Bedrae ontvang          </t>
  </si>
  <si>
    <t xml:space="preserve">Voertuig lisensie        Kommissie en BTW        </t>
  </si>
  <si>
    <t>Voertuig lisensies       Betalings aan WK en RTMC</t>
  </si>
  <si>
    <t xml:space="preserve">ONGEIDENTIFISEERDE       DEPOSITO'S              </t>
  </si>
  <si>
    <t xml:space="preserve">DEBITEURE BETALINGS      VOORUIT ONTVANG         </t>
  </si>
  <si>
    <t xml:space="preserve">MOTOR REGISTRASIE        KONTROLE                </t>
  </si>
  <si>
    <t xml:space="preserve">BIBLIOTEEK VERLORE BOEKE                         </t>
  </si>
  <si>
    <t xml:space="preserve">BIBLIOTEEK:EISE VIR      POSGELD                 </t>
  </si>
  <si>
    <t xml:space="preserve">DEPOSITO'S VOORUIT       ONTVANG                 </t>
  </si>
  <si>
    <t xml:space="preserve">RETENSIE                                         </t>
  </si>
  <si>
    <t xml:space="preserve">Afwag Krediteure Rekenin PLAKAAT DEPOSITOS       </t>
  </si>
  <si>
    <t xml:space="preserve">AFWAG KREDITEURE         KANSELLERDE DEB. TJEKS  </t>
  </si>
  <si>
    <t xml:space="preserve">VOORUIT ONTVANGDE INK                            </t>
  </si>
  <si>
    <t xml:space="preserve">ANDER KREDITEURE         OG FOOIE OORSKREI 1%    </t>
  </si>
  <si>
    <t xml:space="preserve">TOEVALLINGS              ESKOM GEBRUIK NA FAKT.  </t>
  </si>
  <si>
    <t xml:space="preserve">Depositos: Tenders                               </t>
  </si>
  <si>
    <t xml:space="preserve">Depositos: HOP HUISE                             </t>
  </si>
  <si>
    <t xml:space="preserve">Depositos: WATERAANSLUIT INGS                    </t>
  </si>
  <si>
    <t xml:space="preserve">Depositos:ANDER DEPOSITO S                       </t>
  </si>
  <si>
    <t xml:space="preserve">MIG                                              </t>
  </si>
  <si>
    <t xml:space="preserve">MSIG                                             </t>
  </si>
  <si>
    <t xml:space="preserve">FMG                                              </t>
  </si>
  <si>
    <t xml:space="preserve">MASIBAMBANI PROJEK                               </t>
  </si>
  <si>
    <t xml:space="preserve">TAXI RANK PA                                     </t>
  </si>
  <si>
    <t xml:space="preserve">PONT OOR GAMKADAM                                </t>
  </si>
  <si>
    <t xml:space="preserve">PRINS ALBERT SPORT                               </t>
  </si>
  <si>
    <t xml:space="preserve">KLAARSTROOM SPORT                                </t>
  </si>
  <si>
    <t xml:space="preserve">LAE KOSTE BEHUISING                              </t>
  </si>
  <si>
    <t xml:space="preserve">PRIORITEIT DISTRIKRAAD                           </t>
  </si>
  <si>
    <t xml:space="preserve">ARMOEDEVERLIGTING                                </t>
  </si>
  <si>
    <t xml:space="preserve">SONERINGSSKEM                                    </t>
  </si>
  <si>
    <t xml:space="preserve">LEEU GAMKA TRANSNET                              </t>
  </si>
  <si>
    <t xml:space="preserve">WATERPLAN                                        </t>
  </si>
  <si>
    <t xml:space="preserve">DROOGTE HULP                                     </t>
  </si>
  <si>
    <t xml:space="preserve">BROODBAKPROJEK L/GAMKA                           </t>
  </si>
  <si>
    <t xml:space="preserve">THUSONG SENTRUM                                  </t>
  </si>
  <si>
    <t xml:space="preserve">EPWP                     EPWP                    </t>
  </si>
  <si>
    <t xml:space="preserve">EPWP DISTRIKS MUNISIPALI TEIT                    </t>
  </si>
  <si>
    <t xml:space="preserve">FINANSIELE BESTUURDER    ONDERSTEUNING           </t>
  </si>
  <si>
    <t xml:space="preserve">OPENBARE WERKE INFRASTR.                         </t>
  </si>
  <si>
    <t xml:space="preserve">Openbare Vervoer         Infrastruktuur          </t>
  </si>
  <si>
    <t xml:space="preserve">GE-INTEGREERDE NASIONALE ELEKTRISITEITS PROGRAM  </t>
  </si>
  <si>
    <t xml:space="preserve">VERGOEDING WYKSKOMITTEE  LEDE                    </t>
  </si>
  <si>
    <t xml:space="preserve">BIBLIOTEEK VOORWAARDELIK  TOEKENNING             </t>
  </si>
  <si>
    <t xml:space="preserve">Behuisingsprojek                                 </t>
  </si>
  <si>
    <t xml:space="preserve">Ontwikkeling             Sport &amp; Rekreasie Fasil </t>
  </si>
  <si>
    <t xml:space="preserve">RESEAL CHURCH STREET -   PUBLIC WORKS            </t>
  </si>
  <si>
    <t xml:space="preserve">REPLACE HYDRANTS AND     VALVES - DEPT WATER     </t>
  </si>
  <si>
    <t xml:space="preserve">REPLACE BULKMETERS -     DEPT WATER AFFAIRS      </t>
  </si>
  <si>
    <t xml:space="preserve">PEDESTRIAN PATHWAYS -    PUBLIC WORKS            </t>
  </si>
  <si>
    <t xml:space="preserve">SDBIP 2014/2015 - PROV                           </t>
  </si>
  <si>
    <t xml:space="preserve">INTERNAL AUDIT/RISK -    PROV                    </t>
  </si>
  <si>
    <t xml:space="preserve">CDW'S                                            </t>
  </si>
  <si>
    <t xml:space="preserve">BEHUISINGSPROJEK - LEEU  GAMKA                   </t>
  </si>
  <si>
    <t xml:space="preserve">FINANCIAL ASS. 14/15                             </t>
  </si>
  <si>
    <t xml:space="preserve">RESERVOIR BACKPAY: AUREC ON                      </t>
  </si>
  <si>
    <t xml:space="preserve">NAT TESOURIE OUDIT KOSTE                         </t>
  </si>
  <si>
    <t xml:space="preserve">VOLDOENINGS MODEL                                </t>
  </si>
  <si>
    <t xml:space="preserve">ACIP                                             </t>
  </si>
  <si>
    <t xml:space="preserve">BEHUISINGS GRANT UITGAWE                         </t>
  </si>
  <si>
    <t xml:space="preserve">MIG OPENINGS BALANS                              </t>
  </si>
  <si>
    <t xml:space="preserve">ONTVANG KAPITAAL                                 </t>
  </si>
  <si>
    <t xml:space="preserve">MIG ONTVANGS BEDRYFS                             </t>
  </si>
  <si>
    <t xml:space="preserve">MIG UITGAWES KAPITAAL                            </t>
  </si>
  <si>
    <t xml:space="preserve">MIG BTW KAPITAAL                                 </t>
  </si>
  <si>
    <t xml:space="preserve">MIG UITGAWES BEDRYFS                             </t>
  </si>
  <si>
    <t xml:space="preserve">MIG BTW BEDRYFS                                  </t>
  </si>
  <si>
    <t xml:space="preserve">MIG TRUGBETAAL NT                                </t>
  </si>
  <si>
    <t xml:space="preserve">MIG PMU ONTVANGS                                 </t>
  </si>
  <si>
    <t xml:space="preserve">MIG PMU BEDRYFSUITGAWES                          </t>
  </si>
  <si>
    <t xml:space="preserve">BEDRYFS BTW                                      </t>
  </si>
  <si>
    <t xml:space="preserve">BATE VERIFIKASIE                                 </t>
  </si>
  <si>
    <t xml:space="preserve">EPWP                     Beginsaldo              </t>
  </si>
  <si>
    <t xml:space="preserve">EPWP                     Ontvang - Kapitaal      </t>
  </si>
  <si>
    <t xml:space="preserve">EPWP                     Ontvang - Operasioneel  </t>
  </si>
  <si>
    <t xml:space="preserve">EPWP                     Operasionele Besteding  </t>
  </si>
  <si>
    <t xml:space="preserve">OPHOOP: BOUROMMEL DEPOSI TO                      </t>
  </si>
  <si>
    <t xml:space="preserve">OPHOOP: BOUROMMEL HUUR                           </t>
  </si>
  <si>
    <t xml:space="preserve">FINANSIELE BESTUUR       ONTVANG BEDRYFS         </t>
  </si>
  <si>
    <t xml:space="preserve">FINANSIELE BESTUUR       KAPITALE UITGAWE        </t>
  </si>
  <si>
    <t xml:space="preserve">FINANSIELE BESTUUR       BEDRYFS UITGAWES        </t>
  </si>
  <si>
    <t xml:space="preserve">FINANSIELE BESTUUR       BEDRYFS BTW             </t>
  </si>
  <si>
    <t xml:space="preserve">MSIG                     ONTVANG BEDRYFS         </t>
  </si>
  <si>
    <t xml:space="preserve">MSIG                     BEDRYFS UITGAWES        </t>
  </si>
  <si>
    <t xml:space="preserve">MISG                     BEDRYFS BTW             </t>
  </si>
  <si>
    <t xml:space="preserve">INEP                     OPENINGS BALANS         </t>
  </si>
  <si>
    <t xml:space="preserve">INEP                     ONTVANG KAPITAAL        </t>
  </si>
  <si>
    <t xml:space="preserve">INEP                     KAPITAAL UITGAWES       </t>
  </si>
  <si>
    <t xml:space="preserve">INEP                     BTW KAPITAAL            </t>
  </si>
  <si>
    <t xml:space="preserve">BEHUISING                OPENINGS BALANCE        </t>
  </si>
  <si>
    <t xml:space="preserve">BEHUISING                ONTVANG KAPITAAL        </t>
  </si>
  <si>
    <t xml:space="preserve">BEHUISING                ONTVANG BEDRYS          </t>
  </si>
  <si>
    <t xml:space="preserve">BEHUISING                KAPITALE UITGAWES       </t>
  </si>
  <si>
    <t xml:space="preserve">BEHUISING                BEDRYFS UITGAWES        </t>
  </si>
  <si>
    <t xml:space="preserve">DEPT VERVOET             OPENINGS BALANS         </t>
  </si>
  <si>
    <t xml:space="preserve">WK DEPT VERVOER          ONTVANG BEDRYFS         </t>
  </si>
  <si>
    <t xml:space="preserve">WK DEPT VERVOER          BEDRYFS UITGAWES        </t>
  </si>
  <si>
    <t xml:space="preserve">WK DEPT VERVOER          BTW BEDRYFS             </t>
  </si>
  <si>
    <t xml:space="preserve">BESTUURS BYSTAND         OPENING SALDO           </t>
  </si>
  <si>
    <t xml:space="preserve">BESTUURS BYSTAND         ONTVANG KAPITAAL        </t>
  </si>
  <si>
    <t xml:space="preserve">BESTUURS BYSTAND         ONTVANG BESDRYFS        </t>
  </si>
  <si>
    <t xml:space="preserve">BESTUURS BYSTAND         KAPITAAL BESTEDING      </t>
  </si>
  <si>
    <t xml:space="preserve">BESTUURS BYSTAND         BEDRYFS UITGAWES        </t>
  </si>
  <si>
    <t xml:space="preserve">BESTUURS BYSTAND         BTW BEDRYFS             </t>
  </si>
  <si>
    <t xml:space="preserve">CDW                      ONTVANG BEDRYFS         </t>
  </si>
  <si>
    <t xml:space="preserve">CDW                      BEDRYFS UITGAWES        </t>
  </si>
  <si>
    <t xml:space="preserve">BIBLIOTEEK               ONTVANG BEDRYFS         </t>
  </si>
  <si>
    <t xml:space="preserve">BIBLIOTEEK               KAPITALE UITGAWE        </t>
  </si>
  <si>
    <t xml:space="preserve">BIBLIOTEEK               BTW KAPITAAL            </t>
  </si>
  <si>
    <t xml:space="preserve">BIBLIOTEEK               BEDRYFS UITGAWES        </t>
  </si>
  <si>
    <t xml:space="preserve">THUSONG SENTRUM          OPENING BALANCE         </t>
  </si>
  <si>
    <t xml:space="preserve">THUSONG SENTRUM          ONTVANG BEDRYS          </t>
  </si>
  <si>
    <t xml:space="preserve">THUSONG BEDRYFSUITGAWES                          </t>
  </si>
  <si>
    <t xml:space="preserve">INFRA BYSTAND            OPENINGS BALANS         </t>
  </si>
  <si>
    <t xml:space="preserve">INFRA BYSTAND            ONTVANG KAPITAAL        </t>
  </si>
  <si>
    <t xml:space="preserve">INFRA BYSTAND            ONTVANG BEDRYFS         </t>
  </si>
  <si>
    <t xml:space="preserve">INFRA BYSTAND            UITGAWES KAPITAAL       </t>
  </si>
  <si>
    <t xml:space="preserve">INFRA BYSTAND            BTW KAPITAAL            </t>
  </si>
  <si>
    <t xml:space="preserve">INFRA BYSTAND            BEDRYFS UITGAWES        </t>
  </si>
  <si>
    <t xml:space="preserve">MUN PRESTASIE BESTUUR    ONTVANG BEDRYFS         </t>
  </si>
  <si>
    <t xml:space="preserve">MUN PRESTASIE BESTUUR    BEDRYFS UITGAWES        </t>
  </si>
  <si>
    <t xml:space="preserve">DWA ACIP                 OPENINGS BALANS         </t>
  </si>
  <si>
    <t xml:space="preserve">DWA ACIP                 ONTVANG KAPITAAL        </t>
  </si>
  <si>
    <t xml:space="preserve">DWA ACIP                 BTW KAPITAAL            </t>
  </si>
  <si>
    <t xml:space="preserve">DWA ACIP                 BEDRYFS UITGAWES        </t>
  </si>
  <si>
    <t xml:space="preserve">PROV BESPOEDIG BEHUISING OPENINGS BALANS         </t>
  </si>
  <si>
    <t xml:space="preserve">PROV BESPOEDIG BEHUISING ONTVANG KAPITAAL        </t>
  </si>
  <si>
    <t xml:space="preserve">PROV BESPOEDIG BEHUISING KAPITAAL UITGAWES       </t>
  </si>
  <si>
    <t xml:space="preserve">PROV BESPOEDIG BEHUISING BTW KAPITAAL            </t>
  </si>
  <si>
    <t xml:space="preserve">WK BESPOEDIG BEHUISNG    BEDRYFS UITGAWES        </t>
  </si>
  <si>
    <t xml:space="preserve">WK BESPOEDIG BEHUISING   BTW BEDRYFS             </t>
  </si>
  <si>
    <t xml:space="preserve">WK PROV SPORT            OPENINS BALANS          </t>
  </si>
  <si>
    <t xml:space="preserve">WK PROV SPORT            ONTVANG BEDRYFS         </t>
  </si>
  <si>
    <t xml:space="preserve">WK PROV SPORT            BEDRYFS UITGAWES        </t>
  </si>
  <si>
    <t xml:space="preserve">EPWP SKDM                ONTVANG BEDRYFS         </t>
  </si>
  <si>
    <t xml:space="preserve">EPWP SKDM                BEDRYFS UITGAWES        </t>
  </si>
  <si>
    <t xml:space="preserve">IGNITE COMPLIANCE MODEL  ONTVANG BEDRYFS         </t>
  </si>
  <si>
    <t xml:space="preserve">IGNITE COMPLIANCE MODEL  BEDRYFS UITGAWES        </t>
  </si>
  <si>
    <t xml:space="preserve">WK PROV SW SAAL BELIGTIN OPENINS BALANCE         </t>
  </si>
  <si>
    <t xml:space="preserve">WK PROV SW SAAL BELIGTIN ONTVANG KAPITAAL        </t>
  </si>
  <si>
    <t xml:space="preserve">WC PROV DROOGTE HULP     OPENINGS BALANS         </t>
  </si>
  <si>
    <t xml:space="preserve">WC PROV DROOGTE HULP     ONTVANG KAPITAAL        </t>
  </si>
  <si>
    <t xml:space="preserve">WK PROV PR ADVERTISING   ONTVANG BEDRYFS         </t>
  </si>
  <si>
    <t xml:space="preserve">WK PROV ADVERTENSIES     BEDRYFS UITGAWES        </t>
  </si>
  <si>
    <t xml:space="preserve">WK PROV ADVERTENSIE      BEDRYFS BTW             </t>
  </si>
  <si>
    <t xml:space="preserve">WK PROV PR ELEK M/PLAN   ONTVANG BEDRYFS         </t>
  </si>
  <si>
    <t xml:space="preserve">WK PROV ELEK MEESTER PLA BEDRYFS UITGAWES        </t>
  </si>
  <si>
    <t xml:space="preserve">WC PROV ELEK MEESTERPLAN BEDRYS BTW              </t>
  </si>
  <si>
    <t xml:space="preserve">WK PROV GOP PROJEKTE     ONTVANG KAPITAAL        </t>
  </si>
  <si>
    <t xml:space="preserve">WC PROV GOP PROJEKTE     ONTVANG BEDRYF          </t>
  </si>
  <si>
    <t xml:space="preserve">WK PROV GOP PROJEKTE     KAPITAAL UITGAWES       </t>
  </si>
  <si>
    <t xml:space="preserve">WK PROV GOP PROJEKTE     BTW KAPITAAL            </t>
  </si>
  <si>
    <t xml:space="preserve">WK PROV DROOGTE HULP     OPENINGS BALANS         </t>
  </si>
  <si>
    <t xml:space="preserve">WK PROV DROOGTE HULP     ONTVANG KAPITAAL        </t>
  </si>
  <si>
    <t xml:space="preserve">WK PROV DROOGTE HULP     ONTVANG BEDRYFS         </t>
  </si>
  <si>
    <t xml:space="preserve">WK PROV DROOGTE HULP     KAPITAAL UITGAWES       </t>
  </si>
  <si>
    <t xml:space="preserve">WK PROV DROOGTE HULP     KAPITAAL BTW            </t>
  </si>
  <si>
    <t xml:space="preserve">WK PROV DROOGTE HULP     BEDRYFS UITGAWES        </t>
  </si>
  <si>
    <t xml:space="preserve">WK PROV DROOGTE HULP     BEDRYFS BTW             </t>
  </si>
  <si>
    <t xml:space="preserve">WK PROV DROOGTE HULP     TERUGBETAAL AAN PT      </t>
  </si>
  <si>
    <t xml:space="preserve">BTW Inkomste                                     </t>
  </si>
  <si>
    <t xml:space="preserve">BTW Uitgawe                                      </t>
  </si>
  <si>
    <t xml:space="preserve">BTW Uitgawe Kapitaal                             </t>
  </si>
  <si>
    <t xml:space="preserve">BTW Heffings Uitstaande                          </t>
  </si>
  <si>
    <t xml:space="preserve">BTW AFWAG REKENING                               </t>
  </si>
  <si>
    <t xml:space="preserve">BTW Uitstaande Krediteur  Fakture                </t>
  </si>
  <si>
    <t xml:space="preserve">Lang Termyn Huurkope                             </t>
  </si>
  <si>
    <t xml:space="preserve">Korttermyn Huurkope                              </t>
  </si>
  <si>
    <t xml:space="preserve">Publieke Donasies        Begin Saldo             </t>
  </si>
  <si>
    <t xml:space="preserve">Publieke Donasies        Ontvang - Operasioneel  </t>
  </si>
  <si>
    <t xml:space="preserve">BTW INSET KAPITAAL                               </t>
  </si>
  <si>
    <t xml:space="preserve">GROND EN GEBOUE KOSTE     BEGIN SALDO            </t>
  </si>
  <si>
    <t xml:space="preserve">GROND EN GEBOUE KOSTE    TOEVOEGINGS             </t>
  </si>
  <si>
    <t xml:space="preserve">GROND EN GEBOUE KOSTE    AFSKRYWINGS             </t>
  </si>
  <si>
    <t xml:space="preserve">INFRASTRUKTUUR KOSTE     BEGINSALDO              </t>
  </si>
  <si>
    <t xml:space="preserve">INFRASTRUKTUUR KOSTE     TOEVOEGINGS             </t>
  </si>
  <si>
    <t xml:space="preserve">INFRASTRUKTUUR KOSTE     AFSKRYWINGS             </t>
  </si>
  <si>
    <t xml:space="preserve">GEMEENSKAPSBATES KOSTE   BEGINSALDO              </t>
  </si>
  <si>
    <t xml:space="preserve">GEMEENSKAPSBATES KOSTE   TOEVOEGINGS             </t>
  </si>
  <si>
    <t xml:space="preserve">BRUIKHUUR KOSTE          BEGINSALDO              </t>
  </si>
  <si>
    <t xml:space="preserve">BRUIKHUUR KOSTE          TOEVOEGINGS             </t>
  </si>
  <si>
    <t xml:space="preserve">BRUIKHUUR  KOSTE         BEGINSALDO              </t>
  </si>
  <si>
    <t xml:space="preserve">ERFENIS BATES KOSTE      BEGINSALDO              </t>
  </si>
  <si>
    <t xml:space="preserve">ANDER BATES KOSTE        BEGINSALDO              </t>
  </si>
  <si>
    <t xml:space="preserve">ANDER BATES KOSTE        TOEVOEGINGS             </t>
  </si>
  <si>
    <t xml:space="preserve">ANDER BATES KOSTE        AFSKRYWINGS             </t>
  </si>
  <si>
    <t xml:space="preserve">BELLEGGINGS EIENDOMKOSTE BEGISALDO               </t>
  </si>
  <si>
    <t xml:space="preserve">BELEGGINGS EINDOMKOSTE   TOEVOEGINGS             </t>
  </si>
  <si>
    <t xml:space="preserve">BELEGINGS EIENDOMKOSTE   AFSKRYWINGS             </t>
  </si>
  <si>
    <t xml:space="preserve">KAP. REHAB. KOSTE        OPENINGS BALANS         </t>
  </si>
  <si>
    <t xml:space="preserve">KAP. REHAB. KOSTE        TOEVOEGINGS             </t>
  </si>
  <si>
    <t xml:space="preserve">GROND EN GEB OPG WAARD   BEGINSALDO              </t>
  </si>
  <si>
    <t xml:space="preserve">GROND EN GEBOU OPG DEPR  TOEVOEGINGS             </t>
  </si>
  <si>
    <t xml:space="preserve">GROND EN GEBOU OPG WAARD AFSKRYWINGS             </t>
  </si>
  <si>
    <t xml:space="preserve">INFRASTRUKTUUR OPG WAARD BEGINSALDO              </t>
  </si>
  <si>
    <t xml:space="preserve">INFRASTRUKTUUR OPG WAARD TOEVOEGINGS             </t>
  </si>
  <si>
    <t xml:space="preserve">INFRASTRUKTUUR OPG WAARD AFSKRYWINGS             </t>
  </si>
  <si>
    <t xml:space="preserve">GEMEENSBATES OPG DEPR    BEGINSALDO              </t>
  </si>
  <si>
    <t xml:space="preserve">GEMEENSKAP BATES OPG DEP TOEVOEGINGS             </t>
  </si>
  <si>
    <t xml:space="preserve">BRUIKHUUR BATES OPG DEPR BEGINSALDO              </t>
  </si>
  <si>
    <t xml:space="preserve">BRUIKHUUR BATES OPG DEPR TOEVOEGINGS             </t>
  </si>
  <si>
    <t xml:space="preserve">BRUIKHUUR OPG DEPR       AFSKRYWINGS             </t>
  </si>
  <si>
    <t xml:space="preserve">ANDER BATES OPG DEPR     BEGINSALDO              </t>
  </si>
  <si>
    <t xml:space="preserve">ERFENISBATES OPG DEPR    TOEVOEGINGS             </t>
  </si>
  <si>
    <t xml:space="preserve">ERFENIS BATES OPG DEPR   AFSKRYWINGS             </t>
  </si>
  <si>
    <t xml:space="preserve">BEL EIENDOM OPG DEPR     BEGINSALDO              </t>
  </si>
  <si>
    <t xml:space="preserve">BEL EIENDOM OPG DEPR     TOEVOEGINGS             </t>
  </si>
  <si>
    <t xml:space="preserve">BELL EIENDOM OPG DEPR    AFSKRYWINGS             </t>
  </si>
  <si>
    <t xml:space="preserve">SLYTASIE                                         </t>
  </si>
  <si>
    <t xml:space="preserve">OPG DEPR KAP REHAB       OPENINGS BALANS         </t>
  </si>
  <si>
    <t xml:space="preserve">OPG DEPR KAP REHAB KOSTE TOEVOEGINGS             </t>
  </si>
  <si>
    <t xml:space="preserve">OPG. WAARDEDAAL. KAP REH OPENINGS BALANCE        </t>
  </si>
  <si>
    <t xml:space="preserve">OPG WAARDEDAAL KAP REHAB TOEVOEGINGS             </t>
  </si>
  <si>
    <t xml:space="preserve">Non Current Assets Held  Beginsaldo              </t>
  </si>
  <si>
    <t xml:space="preserve">Non Current Assets Held  Toevoegings             </t>
  </si>
  <si>
    <t xml:space="preserve">Non Current Assets Held  Afskrywings             </t>
  </si>
  <si>
    <t xml:space="preserve">Intangible Assets        Beginsaldo              </t>
  </si>
  <si>
    <t xml:space="preserve">Intangible Assets        Toevoegings             </t>
  </si>
  <si>
    <t xml:space="preserve">Intangible Assets        Afskrywings             </t>
  </si>
  <si>
    <t xml:space="preserve">Amortisasie              Beginsaldo              </t>
  </si>
  <si>
    <t xml:space="preserve">Amortisasie              Toevoegings             </t>
  </si>
  <si>
    <t xml:space="preserve">Amortisasie              Afskrywings             </t>
  </si>
  <si>
    <t xml:space="preserve">Beleggings Eiendomme     Beginsaldo              </t>
  </si>
  <si>
    <t xml:space="preserve">Beleggings Eiendomme     Toevoegings             </t>
  </si>
  <si>
    <t xml:space="preserve">Beleggings Eiendomme     Afskrywings             </t>
  </si>
  <si>
    <t xml:space="preserve">Algemene Beleggings      Saldo 1 Julie           </t>
  </si>
  <si>
    <t xml:space="preserve">Algemene Beleggings      Bydraes                 </t>
  </si>
  <si>
    <t xml:space="preserve">Algemene Beleggings      Rente                   </t>
  </si>
  <si>
    <t xml:space="preserve">Algemene Beleggings      Uitgawe                 </t>
  </si>
  <si>
    <t xml:space="preserve">LT DEB. SELFBOU                                  </t>
  </si>
  <si>
    <t xml:space="preserve">ELEKTRISITEIT                                    </t>
  </si>
  <si>
    <t xml:space="preserve">WATER                                            </t>
  </si>
  <si>
    <t xml:space="preserve">Prins Albert Stoor                               </t>
  </si>
  <si>
    <t xml:space="preserve">Bates - Gehou vir Verkoo p                       </t>
  </si>
  <si>
    <t xml:space="preserve">GEOND EN GEBOUE                                  </t>
  </si>
  <si>
    <t xml:space="preserve">VOORRAAD                 BIBLIOTEEK              </t>
  </si>
  <si>
    <t xml:space="preserve">MTN Toring                                       </t>
  </si>
  <si>
    <t xml:space="preserve">Welgemoed Leeu Gamka     Gebou                   </t>
  </si>
  <si>
    <t xml:space="preserve">THUSONG - DEPT.VERVOER                           </t>
  </si>
  <si>
    <t xml:space="preserve">THUSONG - SASSA                                  </t>
  </si>
  <si>
    <t xml:space="preserve">THUSONG - OVK                                    </t>
  </si>
  <si>
    <t xml:space="preserve">Brandweer                Beginsaldo              </t>
  </si>
  <si>
    <t xml:space="preserve">Brandweer                Heffings                </t>
  </si>
  <si>
    <t xml:space="preserve">Brandweer                Terugbetalings          </t>
  </si>
  <si>
    <t>Brandweer                Ongeallokeerde Debiteure</t>
  </si>
  <si>
    <t xml:space="preserve">Brandweer                Oorhandigings           </t>
  </si>
  <si>
    <t xml:space="preserve">Brandweer                Debiet &amp; Krediet Notas  </t>
  </si>
  <si>
    <t xml:space="preserve">Brandweer                Betalings Ontvang       </t>
  </si>
  <si>
    <t xml:space="preserve">Brandweer                Rente Gehef             </t>
  </si>
  <si>
    <t xml:space="preserve">Eiendoms Belasting       Begin Saldo             </t>
  </si>
  <si>
    <t xml:space="preserve">Eiendoms Belasting       Belasting Heffings      </t>
  </si>
  <si>
    <t>Eiendoms Belasting       Belasting Terugbetalings</t>
  </si>
  <si>
    <t xml:space="preserve">Eiendoms Belasting       Oorhandigings           </t>
  </si>
  <si>
    <t xml:space="preserve">Eiendoms Belasting       Debiet &amp; Krediet Notas  </t>
  </si>
  <si>
    <t xml:space="preserve">Eiendoms Belasting       Betalings Ontvang       </t>
  </si>
  <si>
    <t xml:space="preserve">Eiendoms Belasting       Rente Gehef             </t>
  </si>
  <si>
    <t xml:space="preserve">Elektrisiteit            Beginsaldo              </t>
  </si>
  <si>
    <t xml:space="preserve">Electrisiteit            Heffings                </t>
  </si>
  <si>
    <t xml:space="preserve">Elektrisiteit            Terugbetalings          </t>
  </si>
  <si>
    <t xml:space="preserve">Elektrisiteit            Oorhandigings           </t>
  </si>
  <si>
    <t xml:space="preserve">Elektrisiteit            Debiet &amp; Krediet Notas  </t>
  </si>
  <si>
    <t xml:space="preserve">Elektrisiteit            Betalings Ontvang       </t>
  </si>
  <si>
    <t xml:space="preserve">Elektrisiteit            Rente Gehef             </t>
  </si>
  <si>
    <t xml:space="preserve">Huur                     Begin Saldo             </t>
  </si>
  <si>
    <t xml:space="preserve">Huur                     Heffings                </t>
  </si>
  <si>
    <t xml:space="preserve">Huur                     Terugbetalings          </t>
  </si>
  <si>
    <t>Huur                     Ongeallokeerde Debiteure</t>
  </si>
  <si>
    <t xml:space="preserve">Huur                     Oorhandigings           </t>
  </si>
  <si>
    <t xml:space="preserve">Huur                     Debiet &amp; Krediet Notas  </t>
  </si>
  <si>
    <t xml:space="preserve">Huur                     Betalings Ontvang       </t>
  </si>
  <si>
    <t xml:space="preserve">Huur                     Rente Gehef             </t>
  </si>
  <si>
    <t xml:space="preserve">Riool                    Beginsaldo              </t>
  </si>
  <si>
    <t xml:space="preserve">Riool                    Heffings                </t>
  </si>
  <si>
    <t xml:space="preserve">Riool                    Terugbetalings          </t>
  </si>
  <si>
    <t>Riool                    Ongeallokeerde Debiteure</t>
  </si>
  <si>
    <t xml:space="preserve">Riool                    Oorhandigings           </t>
  </si>
  <si>
    <t xml:space="preserve">Riool                    Debiet &amp; Krediet Notas  </t>
  </si>
  <si>
    <t xml:space="preserve">Riool                    Betalings Ontvang       </t>
  </si>
  <si>
    <t xml:space="preserve">Riool                    Rente Gehef             </t>
  </si>
  <si>
    <t xml:space="preserve">Sanitasie                Beginsaldo              </t>
  </si>
  <si>
    <t xml:space="preserve">Sanitasie                Heffings                </t>
  </si>
  <si>
    <t xml:space="preserve">Sanitasie                Terugbetalings          </t>
  </si>
  <si>
    <t xml:space="preserve">Sanitasie                Ongellokeerde Debiteure </t>
  </si>
  <si>
    <t xml:space="preserve">Sanitation               Oorhandigings           </t>
  </si>
  <si>
    <t xml:space="preserve">Sanitasie                Debiet &amp; Krediet Notas  </t>
  </si>
  <si>
    <t xml:space="preserve">Sanitasie                Betalings Ontvang       </t>
  </si>
  <si>
    <t xml:space="preserve">Sanitasie                Rente Gehef             </t>
  </si>
  <si>
    <t xml:space="preserve">Vullis                   Beginsaldo              </t>
  </si>
  <si>
    <t xml:space="preserve">Vullis                   Heffings                </t>
  </si>
  <si>
    <t xml:space="preserve">Vullis                   Terugbetalings          </t>
  </si>
  <si>
    <t xml:space="preserve">Vullis                   Oorhandigings           </t>
  </si>
  <si>
    <t xml:space="preserve">Vullis                   Debiet &amp; Krediet Notas  </t>
  </si>
  <si>
    <t xml:space="preserve">Vullis                   Betalings Ontvang       </t>
  </si>
  <si>
    <t xml:space="preserve">Vullis                   Rente Gehef             </t>
  </si>
  <si>
    <t xml:space="preserve">Water                    Beginsaldo              </t>
  </si>
  <si>
    <t xml:space="preserve">Water                    Heffings                </t>
  </si>
  <si>
    <t xml:space="preserve">Water                    Terugbetalings          </t>
  </si>
  <si>
    <t xml:space="preserve">Water                    Oorhandigings           </t>
  </si>
  <si>
    <t xml:space="preserve">Water                    Debiet &amp; Krediet Notas  </t>
  </si>
  <si>
    <t xml:space="preserve">Water                    Betalings Ontvang       </t>
  </si>
  <si>
    <t xml:space="preserve">Water                    Rente Gehef             </t>
  </si>
  <si>
    <t xml:space="preserve">Diverse Debiteure        Beginsaldo              </t>
  </si>
  <si>
    <t xml:space="preserve">Diverse Debiteure        Heffings                </t>
  </si>
  <si>
    <t xml:space="preserve">Diverse Debiteure        Terugbetalings          </t>
  </si>
  <si>
    <t>Diverse Debiteure        Ongeallokeerde Debiteure</t>
  </si>
  <si>
    <t xml:space="preserve">Diverse Debiteure        Oorhandigings           </t>
  </si>
  <si>
    <t xml:space="preserve">Diverse Debiteure        Debiet &amp; Krediet Notas  </t>
  </si>
  <si>
    <t xml:space="preserve">Diverse Debiteure        Betalings Ontvang       </t>
  </si>
  <si>
    <t xml:space="preserve">Diverse Debiteure        Rente Gehef             </t>
  </si>
  <si>
    <t xml:space="preserve">Diverse Debiteure                                </t>
  </si>
  <si>
    <t xml:space="preserve">Divers Debiteure:Verkeer                         </t>
  </si>
  <si>
    <t xml:space="preserve">Opgehoopte VoorS. Verkee rsboetes                </t>
  </si>
  <si>
    <t xml:space="preserve">Omvattende Gesondheid                            </t>
  </si>
  <si>
    <t xml:space="preserve">Versekeringseise         Beginsaldo              </t>
  </si>
  <si>
    <t xml:space="preserve">Versekeringseise         Uitgawe                 </t>
  </si>
  <si>
    <t xml:space="preserve">Versekeringseise         Eise                    </t>
  </si>
  <si>
    <t xml:space="preserve">Versekeringseise         Betalings Ontvang       </t>
  </si>
  <si>
    <t xml:space="preserve">Verkeer Verhaalbare      Uitgawes                </t>
  </si>
  <si>
    <t xml:space="preserve">DIVERSE DEBITEURE                                </t>
  </si>
  <si>
    <t xml:space="preserve">VERHAALBARE UITGAWES                             </t>
  </si>
  <si>
    <t xml:space="preserve">HUISHUUR:SELFBOUSKEMA                            </t>
  </si>
  <si>
    <t xml:space="preserve">VERKEERSKONTROLE REKENIN G                       </t>
  </si>
  <si>
    <t xml:space="preserve">OORSPANDERING KLEINBOERE                         </t>
  </si>
  <si>
    <t xml:space="preserve">ELEKTRISITEIT  BELEGGING                         </t>
  </si>
  <si>
    <t xml:space="preserve">ANDER DEBITEURE                                  </t>
  </si>
  <si>
    <t xml:space="preserve">DIVERSE KONTRAS                                  </t>
  </si>
  <si>
    <t xml:space="preserve">BIBLIOTEEK EISE                                  </t>
  </si>
  <si>
    <t xml:space="preserve">BRANDEWEER IN KREDIET                            </t>
  </si>
  <si>
    <t xml:space="preserve">ELEKTRISITEIT DEPOSITO:  LEEU GAMKA              </t>
  </si>
  <si>
    <t xml:space="preserve">ELEKTRISITEIT DEPOSITO   KLAARSTROOM             </t>
  </si>
  <si>
    <t xml:space="preserve">ELEKTRISITEIT DEPOSITO   TREINTJIESRIVIER        </t>
  </si>
  <si>
    <t xml:space="preserve">DIVERSE ANDER                                    </t>
  </si>
  <si>
    <t xml:space="preserve">ABSA SAMWU VOORSORGFONDS                         </t>
  </si>
  <si>
    <t xml:space="preserve">WK VOERTUIG LISENSIE     OORBETAAL               </t>
  </si>
  <si>
    <t xml:space="preserve">FAKTURE BETWIS           CVW                     </t>
  </si>
  <si>
    <t xml:space="preserve">VOORUITBETAALDE UITGAWES                         </t>
  </si>
  <si>
    <t xml:space="preserve">Primere bank             Balans 1 Julie          </t>
  </si>
  <si>
    <t xml:space="preserve">Primere bank             Inkomste                </t>
  </si>
  <si>
    <t xml:space="preserve">Primere Bank             Regstelling             </t>
  </si>
  <si>
    <t xml:space="preserve">Primere Bank             Uitgawes                </t>
  </si>
  <si>
    <t>BANK SLIM METER          OPENINGS BALANCE 1 JULIE</t>
  </si>
  <si>
    <t xml:space="preserve">BANK SLIM METER          INKOMSTE                </t>
  </si>
  <si>
    <t xml:space="preserve">BANK SLIM METER          REGSTELLINGS            </t>
  </si>
  <si>
    <t xml:space="preserve">BANK SLIM METER          UITGAWES                </t>
  </si>
  <si>
    <t xml:space="preserve">Verkeer Bank             Openings balance        </t>
  </si>
  <si>
    <t xml:space="preserve">Verkeer Bank             Inkomste                </t>
  </si>
  <si>
    <t xml:space="preserve">Traffic bank             Regstellings            </t>
  </si>
  <si>
    <t xml:space="preserve">Verkeer Bank             Uitgawes                </t>
  </si>
  <si>
    <t xml:space="preserve">Kleinkas                                         </t>
  </si>
  <si>
    <t xml:space="preserve">Kassier Prins Albert                             </t>
  </si>
  <si>
    <t xml:space="preserve">Kassier Leeu Gamka                               </t>
  </si>
  <si>
    <t xml:space="preserve">Swembad                                          </t>
  </si>
  <si>
    <t xml:space="preserve">KONTANT WISSEL           PA VERKEER              </t>
  </si>
  <si>
    <t xml:space="preserve">Salarisse                                        </t>
  </si>
  <si>
    <t xml:space="preserve">Lone                                             </t>
  </si>
  <si>
    <t xml:space="preserve">Salaris Voorskotte                               </t>
  </si>
  <si>
    <t xml:space="preserve">Mediesefondsbydraes                              </t>
  </si>
  <si>
    <t xml:space="preserve">Pensioenfondsbydraes                             </t>
  </si>
  <si>
    <t xml:space="preserve">Bedingingsraad           Bydraes                 </t>
  </si>
  <si>
    <t xml:space="preserve">Groepversekering                                 </t>
  </si>
  <si>
    <t xml:space="preserve">Verbandlenings                                   </t>
  </si>
  <si>
    <t xml:space="preserve">Amptenare Tel/Sel Aftrek                         </t>
  </si>
  <si>
    <t xml:space="preserve">Mediese Eise                                     </t>
  </si>
  <si>
    <t xml:space="preserve">GMU                                              </t>
  </si>
  <si>
    <t xml:space="preserve">Werkloosheidsversekering                         </t>
  </si>
  <si>
    <t xml:space="preserve">Inkomstebelasting (LBS)                          </t>
  </si>
  <si>
    <t xml:space="preserve">Skuldbeslagorders                                </t>
  </si>
  <si>
    <t xml:space="preserve">Assuransies                                      </t>
  </si>
  <si>
    <t xml:space="preserve">Diensterekenings         Personeel               </t>
  </si>
  <si>
    <t xml:space="preserve">Munisipale Rekenings                             </t>
  </si>
  <si>
    <t xml:space="preserve">SAMWU Lenings                                    </t>
  </si>
  <si>
    <t xml:space="preserve">SAMWU                                            </t>
  </si>
  <si>
    <t xml:space="preserve">IMATU                                            </t>
  </si>
  <si>
    <t xml:space="preserve">SALGBC                                           </t>
  </si>
  <si>
    <t>Diverse Debiteure        Voortgesette Lede Bydrae</t>
  </si>
  <si>
    <t xml:space="preserve">Toerisme                                         </t>
  </si>
  <si>
    <t xml:space="preserve">Eerste Nasionale Bank                            </t>
  </si>
  <si>
    <t xml:space="preserve">SANLAM                                           </t>
  </si>
  <si>
    <t xml:space="preserve">Diverse                                          </t>
  </si>
  <si>
    <t xml:space="preserve">Karoo Plattelandse Werke                         </t>
  </si>
  <si>
    <t xml:space="preserve">Metropolitan Lewens                              </t>
  </si>
  <si>
    <t xml:space="preserve">Vaardigheids Heffing SDL                         </t>
  </si>
  <si>
    <t xml:space="preserve">Legal Wise                                       </t>
  </si>
  <si>
    <t xml:space="preserve">Ou Mutual                                        </t>
  </si>
  <si>
    <t xml:space="preserve">African Life                                     </t>
  </si>
  <si>
    <t xml:space="preserve">Rentmeester                                      </t>
  </si>
  <si>
    <t xml:space="preserve">Hospersa                                         </t>
  </si>
  <si>
    <t xml:space="preserve">African Bank                                     </t>
  </si>
  <si>
    <t xml:space="preserve">SAMWU Voorsorgfonds                              </t>
  </si>
  <si>
    <t xml:space="preserve">GEMS                                             </t>
  </si>
  <si>
    <t xml:space="preserve">ANC                                              </t>
  </si>
  <si>
    <t xml:space="preserve">VOERTUIG VERSEKERING                             </t>
  </si>
  <si>
    <t xml:space="preserve">Integrasie Kontrole Verw                         </t>
  </si>
  <si>
    <t xml:space="preserve">Integrasie Kontra Verwer                         </t>
  </si>
  <si>
    <t xml:space="preserve">Integrasie Afwagrekening                         </t>
  </si>
  <si>
    <t xml:space="preserve">Oordra Saldo's                                   </t>
  </si>
  <si>
    <t xml:space="preserve">Ongeallokeerde Debiteure Distriksmunisipaliteit  </t>
  </si>
  <si>
    <t xml:space="preserve">Ongeallokeerde Debiteure                         </t>
  </si>
  <si>
    <t xml:space="preserve">Debiteure Int. Verwerp.  Kontrole                </t>
  </si>
  <si>
    <t xml:space="preserve">Debiteure Int. Verwerp.  Kontra                  </t>
  </si>
  <si>
    <t xml:space="preserve">Debtors Re-Allocations   Integrasie              </t>
  </si>
  <si>
    <t xml:space="preserve">KAPITAAL MIG STRORWATER  BITTERWATER             </t>
  </si>
  <si>
    <t xml:space="preserve">MIG PA SYPAADJIES                                </t>
  </si>
  <si>
    <t xml:space="preserve">KONTRAKTEERDE DIENSTE    VERVANG WATER METERS    </t>
  </si>
  <si>
    <t xml:space="preserve">PROV INFRA GRANT         FENCING LG REFUSE       </t>
  </si>
  <si>
    <t>PROV GRANT BELIGTING     SYDWELL WILLIAMS SENTRUM</t>
  </si>
  <si>
    <t xml:space="preserve">DOHS LG                  RISING RING MAIN 2      </t>
  </si>
  <si>
    <t xml:space="preserve">DOHS LG                  PUMPING MAIN STAGE 2    </t>
  </si>
  <si>
    <t xml:space="preserve">DOHS LG AND PA ROAD      WATER TREATMENT WORKS   </t>
  </si>
  <si>
    <t xml:space="preserve">DOHS PA ROAD             SEWERAGE PACKAGE PLANT  </t>
  </si>
  <si>
    <t>DOHS LG PA ROAD PACKAGE$ INTERMEDIATE INSTALLATIO</t>
  </si>
  <si>
    <t xml:space="preserve">CONTRIBUTED PPE          TRANSNET                </t>
  </si>
  <si>
    <t xml:space="preserve">KAPITAAL BYDRAE          PARKE                   </t>
  </si>
  <si>
    <t xml:space="preserve">Equitable Share                                  </t>
  </si>
  <si>
    <t>I</t>
  </si>
  <si>
    <t xml:space="preserve">Bonusse                                          </t>
  </si>
  <si>
    <t xml:space="preserve">Behuisingsubsidie                                </t>
  </si>
  <si>
    <t xml:space="preserve">Selfoontoelaag                                   </t>
  </si>
  <si>
    <t xml:space="preserve">Verlofuitbetaling                                </t>
  </si>
  <si>
    <t xml:space="preserve">Ongevalleversekering                             </t>
  </si>
  <si>
    <t xml:space="preserve">Geboue                                           </t>
  </si>
  <si>
    <t xml:space="preserve">Advertensiekoste                                 </t>
  </si>
  <si>
    <t xml:space="preserve">Koerante                                         </t>
  </si>
  <si>
    <t xml:space="preserve">Drukwerk en Skryfbehoeft                         </t>
  </si>
  <si>
    <t xml:space="preserve">REGSKOSTE                                        </t>
  </si>
  <si>
    <t xml:space="preserve">LED                                              </t>
  </si>
  <si>
    <t xml:space="preserve">Toeslag: Werktuighuur                            </t>
  </si>
  <si>
    <t xml:space="preserve">SMS Grootmaat                                    </t>
  </si>
  <si>
    <t xml:space="preserve">Vaardigheidsheffing                              </t>
  </si>
  <si>
    <t xml:space="preserve">Reis &amp; Verblyfkoste: Amp                         </t>
  </si>
  <si>
    <t xml:space="preserve">OPLEIDING - LGSETA                               </t>
  </si>
  <si>
    <t xml:space="preserve">Raadslede                                        </t>
  </si>
  <si>
    <t xml:space="preserve">SASRIA VERSEKERING                               </t>
  </si>
  <si>
    <t xml:space="preserve">Bates                                            </t>
  </si>
  <si>
    <t xml:space="preserve">INTANGIBLE ASSETS                                </t>
  </si>
  <si>
    <t xml:space="preserve">GEMEENSKAPSONTWIKKELING  VAKANSIE PROGRAM        </t>
  </si>
  <si>
    <t xml:space="preserve">TOERISME ONTWIKKELING                            </t>
  </si>
  <si>
    <t xml:space="preserve">DISKRESIONERE FONDS:     DONASIES                </t>
  </si>
  <si>
    <t xml:space="preserve">DISKRESIONERE FONDS:     ORGANISASIES            </t>
  </si>
  <si>
    <t xml:space="preserve">Onthaalkoste                                     </t>
  </si>
  <si>
    <t xml:space="preserve">Versekering: Algemeen                            </t>
  </si>
  <si>
    <t xml:space="preserve">Olyffees                                         </t>
  </si>
  <si>
    <t xml:space="preserve">Fotos Raadslede                                  </t>
  </si>
  <si>
    <t xml:space="preserve">BURGEMEESTER'S BALL                              </t>
  </si>
  <si>
    <t xml:space="preserve">ARMOEDE VERLIGTINGS      PROJEK:PA               </t>
  </si>
  <si>
    <t xml:space="preserve">ARMOEDE VERLIGTINGS      PROJEK:LG               </t>
  </si>
  <si>
    <t xml:space="preserve">ARMOEDE VERLIGTINGS      PROJEK:KS               </t>
  </si>
  <si>
    <t xml:space="preserve">ARMOEDE VERLIGTINGS      PROJEK:PA ANDER         </t>
  </si>
  <si>
    <t xml:space="preserve">Diverse Uitgawes                                 </t>
  </si>
  <si>
    <t xml:space="preserve">Opleidingskoste                                  </t>
  </si>
  <si>
    <t xml:space="preserve">Kranse en Ruikers                                </t>
  </si>
  <si>
    <t xml:space="preserve">WYKSKOMITEE                                      </t>
  </si>
  <si>
    <t xml:space="preserve">Feeste                                           </t>
  </si>
  <si>
    <t xml:space="preserve">KAPITAAL UITGAWES        IT MATERIAAL            </t>
  </si>
  <si>
    <t xml:space="preserve">KAPITAAL UITGAWES        3M LOW COST MANUEL BARR </t>
  </si>
  <si>
    <t xml:space="preserve">BRON VAN FINANSIERING    SURPLUS KONTANT         </t>
  </si>
  <si>
    <t xml:space="preserve">BTW VAN SUBSIDIES        ONTVANG ERKEN           </t>
  </si>
  <si>
    <t xml:space="preserve">BOETES: ASOD                                     </t>
  </si>
  <si>
    <t xml:space="preserve">Akturial Wins                                    </t>
  </si>
  <si>
    <t xml:space="preserve">Rente op Beleggings en   Lopende                 </t>
  </si>
  <si>
    <t xml:space="preserve">Lopend                                           </t>
  </si>
  <si>
    <t xml:space="preserve">Toeslag op Dienste                               </t>
  </si>
  <si>
    <t xml:space="preserve">TENDER DOKUMENTE                                 </t>
  </si>
  <si>
    <t xml:space="preserve">BYDAE NAT TESOURIER      OUDITKOSTE              </t>
  </si>
  <si>
    <t xml:space="preserve">VERSEKERINGS EIS                                 </t>
  </si>
  <si>
    <t xml:space="preserve">Fees Stalletjies                                 </t>
  </si>
  <si>
    <t xml:space="preserve">Naslaanfooie                                     </t>
  </si>
  <si>
    <t xml:space="preserve">Surplus Kontant                                  </t>
  </si>
  <si>
    <t xml:space="preserve">VERHAAL STUDIE GELDE                             </t>
  </si>
  <si>
    <t xml:space="preserve">Verlore Boeke                                    </t>
  </si>
  <si>
    <t xml:space="preserve">Waardasiesertifikate                             </t>
  </si>
  <si>
    <t xml:space="preserve">Wins op Verkoop van Bate                         </t>
  </si>
  <si>
    <t xml:space="preserve">Vervoertoelaag                                   </t>
  </si>
  <si>
    <t xml:space="preserve">Bystand                                          </t>
  </si>
  <si>
    <t xml:space="preserve">BYDRAES NA AFTREDE       VOORDELE                </t>
  </si>
  <si>
    <t xml:space="preserve">VOORSIENING VAN SLEGTE   SKULDE                  </t>
  </si>
  <si>
    <t xml:space="preserve">Masjinerie/Geboue                                </t>
  </si>
  <si>
    <t xml:space="preserve">Rekenaar                                         </t>
  </si>
  <si>
    <t xml:space="preserve">AKTUARIELE VERLIES                               </t>
  </si>
  <si>
    <t xml:space="preserve">Rente: Huurkoop                                  </t>
  </si>
  <si>
    <t xml:space="preserve">KONTRAKTEERDE DIENSTE    TARIEWE NAGAAN OUDIT    </t>
  </si>
  <si>
    <t xml:space="preserve">Ouditkoste                                       </t>
  </si>
  <si>
    <t xml:space="preserve">Bankkoste                                        </t>
  </si>
  <si>
    <t xml:space="preserve">Kongresgelde                                     </t>
  </si>
  <si>
    <t xml:space="preserve">Bestuur Van Terrein                              </t>
  </si>
  <si>
    <t xml:space="preserve">Rente Betaal                                     </t>
  </si>
  <si>
    <t xml:space="preserve">Materiaal                                        </t>
  </si>
  <si>
    <t xml:space="preserve">PRE-PAID                                         </t>
  </si>
  <si>
    <t xml:space="preserve">Posgeld                                          </t>
  </si>
  <si>
    <t xml:space="preserve">Fotostaat Masjien        Huurkoop                </t>
  </si>
  <si>
    <t xml:space="preserve">Sekuriteits Dienste                              </t>
  </si>
  <si>
    <t xml:space="preserve">Opmeetkoste                                      </t>
  </si>
  <si>
    <t xml:space="preserve">Finansieringskostes                              </t>
  </si>
  <si>
    <t xml:space="preserve">Telefoon &amp; Posgeld                               </t>
  </si>
  <si>
    <t xml:space="preserve">Finansieele Kostes                               </t>
  </si>
  <si>
    <t xml:space="preserve">Skattingskoste                                   </t>
  </si>
  <si>
    <t xml:space="preserve">KAPITALE UITGAWES        STOELE                  </t>
  </si>
  <si>
    <t xml:space="preserve">KAITAAL UITGAWES         AIRMAX MIMO NANOBEAM    </t>
  </si>
  <si>
    <t xml:space="preserve">KAPITAAL UITGAWES        E-BOIL                  </t>
  </si>
  <si>
    <t xml:space="preserve">Verlies met Verkoop van   Bate                   </t>
  </si>
  <si>
    <t xml:space="preserve">ADMINISTRASIEKOSTE                               </t>
  </si>
  <si>
    <t xml:space="preserve">OORPLASING NA RESERWES   KAPITAAL VERVANGING     </t>
  </si>
  <si>
    <t xml:space="preserve">Resedensieël                                     </t>
  </si>
  <si>
    <t xml:space="preserve">Belasting Kortings                               </t>
  </si>
  <si>
    <t xml:space="preserve">Admin:OVK Kantoorhuur                            </t>
  </si>
  <si>
    <t xml:space="preserve">Huur: Treintjiesrivier                           </t>
  </si>
  <si>
    <t xml:space="preserve">Huur: Meent              Klein Vee Boere         </t>
  </si>
  <si>
    <t xml:space="preserve">Huur: Saal                                       </t>
  </si>
  <si>
    <t xml:space="preserve">Huur: Sportgronde                                </t>
  </si>
  <si>
    <t xml:space="preserve">Huur: Wonings                                    </t>
  </si>
  <si>
    <t xml:space="preserve">Huur: Gemeenskapsaal                             </t>
  </si>
  <si>
    <t xml:space="preserve">Bouplanne                                        </t>
  </si>
  <si>
    <t xml:space="preserve">Diverse Inkomste                                 </t>
  </si>
  <si>
    <t xml:space="preserve">Fotostate en Fakse                               </t>
  </si>
  <si>
    <t xml:space="preserve">Stads Beplannings Fooie                          </t>
  </si>
  <si>
    <t xml:space="preserve">Gereedskap en Toerusting                         </t>
  </si>
  <si>
    <t xml:space="preserve">Meubels en Toerusting                            </t>
  </si>
  <si>
    <t xml:space="preserve">Voertuig: Herstel &amp; Onde                         </t>
  </si>
  <si>
    <t xml:space="preserve">VODACOM SMS'E                                    </t>
  </si>
  <si>
    <t xml:space="preserve">Skoonmaakmiddels                                 </t>
  </si>
  <si>
    <t xml:space="preserve">Transportaktes                                   </t>
  </si>
  <si>
    <t xml:space="preserve">Interne Audit            Oudit Kommittee         </t>
  </si>
  <si>
    <t xml:space="preserve">Interne Oudit            Interne Oudit Fooie     </t>
  </si>
  <si>
    <t xml:space="preserve">Elektrisiteit                                    </t>
  </si>
  <si>
    <t xml:space="preserve">Brandstof en Olie                                </t>
  </si>
  <si>
    <t xml:space="preserve">Regskoste &amp; Invorderings                         </t>
  </si>
  <si>
    <t xml:space="preserve">Lisensies &amp; Motorregistr                         </t>
  </si>
  <si>
    <t xml:space="preserve">Ledegeld &amp; Heffings                              </t>
  </si>
  <si>
    <t xml:space="preserve">Kantoorbenodighede                               </t>
  </si>
  <si>
    <t xml:space="preserve">DISSIPLINERE OPTREDE                             </t>
  </si>
  <si>
    <t xml:space="preserve">Fotostaatmasjien                                 </t>
  </si>
  <si>
    <t xml:space="preserve">VOORSIENING VERLOFFONDS                          </t>
  </si>
  <si>
    <t xml:space="preserve">Posbushuur                                       </t>
  </si>
  <si>
    <t xml:space="preserve">Eksterne rekenaar diens  Inligting stelsels      </t>
  </si>
  <si>
    <t xml:space="preserve">Waardasies                                       </t>
  </si>
  <si>
    <t xml:space="preserve">KAPITAAL UITGAWES        LUGREELING              </t>
  </si>
  <si>
    <t xml:space="preserve">Diverse Toelae                                   </t>
  </si>
  <si>
    <t xml:space="preserve">KAPITALE OORDRAG INK     BIBLIOTEEK              </t>
  </si>
  <si>
    <t xml:space="preserve">VERSEKERINGS EIS         LG SAAL                 </t>
  </si>
  <si>
    <t xml:space="preserve">Huur - Geboue                                    </t>
  </si>
  <si>
    <t xml:space="preserve">VERSEKERINGS KOSTE       LG SAAL                 </t>
  </si>
  <si>
    <t xml:space="preserve">VAARDIGHEIDS HEFFING                             </t>
  </si>
  <si>
    <t xml:space="preserve">KAPITALE UITGAWE         WAAIERS L G             </t>
  </si>
  <si>
    <t xml:space="preserve">KAPITAAL UITGAWES        TAFELS                  </t>
  </si>
  <si>
    <t xml:space="preserve">Bydrae: Provinsie                                </t>
  </si>
  <si>
    <t xml:space="preserve">Boetes                                           </t>
  </si>
  <si>
    <t xml:space="preserve">Begraafplaas                                     </t>
  </si>
  <si>
    <t xml:space="preserve">Inventaris Items                                 </t>
  </si>
  <si>
    <t xml:space="preserve">POSGELD PROVINSIE                                </t>
  </si>
  <si>
    <t xml:space="preserve">Assuransie Kompensasie                           </t>
  </si>
  <si>
    <t xml:space="preserve">KAPITALE UITGAWES        BOEK OPSPORING STELSEL  </t>
  </si>
  <si>
    <t xml:space="preserve">BRON VAN FINANSIERING    P.R OORDRAGTE EN GRANTS </t>
  </si>
  <si>
    <t xml:space="preserve">Water                                            </t>
  </si>
  <si>
    <t xml:space="preserve">DIENSTE GELD             CW's                    </t>
  </si>
  <si>
    <t xml:space="preserve">Huishoudelike Uitgawes                           </t>
  </si>
  <si>
    <t xml:space="preserve">BEMARKINGSKOSTE                                  </t>
  </si>
  <si>
    <t xml:space="preserve">Huur:Perseel                                     </t>
  </si>
  <si>
    <t xml:space="preserve">Oortyd                                           </t>
  </si>
  <si>
    <t xml:space="preserve">LANDDROS BOETES                                  </t>
  </si>
  <si>
    <t xml:space="preserve">Heffings                                         </t>
  </si>
  <si>
    <t xml:space="preserve">SHERPA:ANDER                                     </t>
  </si>
  <si>
    <t xml:space="preserve">Uniforms / Oorklere                              </t>
  </si>
  <si>
    <t xml:space="preserve">Pompe                                            </t>
  </si>
  <si>
    <t xml:space="preserve">Brandstof: Pompe                                 </t>
  </si>
  <si>
    <t xml:space="preserve">Brandstof: Voertuie                              </t>
  </si>
  <si>
    <t xml:space="preserve">Verkeersboetes                                   </t>
  </si>
  <si>
    <t xml:space="preserve">Voertuig Registrasies                            </t>
  </si>
  <si>
    <t xml:space="preserve">Handelslisensies                                 </t>
  </si>
  <si>
    <t xml:space="preserve">Bestuurders Lisensies                            </t>
  </si>
  <si>
    <t xml:space="preserve">SHERPA:SALARIS                                   </t>
  </si>
  <si>
    <t xml:space="preserve">Algemeen                                         </t>
  </si>
  <si>
    <t xml:space="preserve">Padtekens                                        </t>
  </si>
  <si>
    <t xml:space="preserve">KOMMISSIE VERKEERSBOETES                         </t>
  </si>
  <si>
    <t xml:space="preserve">VOORSIEN. VERKEERSBOETES                         </t>
  </si>
  <si>
    <t xml:space="preserve">BESTUURSLISENSIE         KAARTE                  </t>
  </si>
  <si>
    <t xml:space="preserve">Voertuig: Bande                                  </t>
  </si>
  <si>
    <t xml:space="preserve">GESKENKEDE BATES                                 </t>
  </si>
  <si>
    <t xml:space="preserve">TERUGSKRYF WAARDEDALING                          </t>
  </si>
  <si>
    <t xml:space="preserve">Vullisverwydering                                </t>
  </si>
  <si>
    <t xml:space="preserve">Vullissakke                                      </t>
  </si>
  <si>
    <t xml:space="preserve">Subsidie: Diensteheffing                         </t>
  </si>
  <si>
    <t xml:space="preserve">Bestuur van Terrein                              </t>
  </si>
  <si>
    <t xml:space="preserve">DEPRECIATION             KAP REHAB KOSTE         </t>
  </si>
  <si>
    <t xml:space="preserve">WAARDEDALING             KAP REHAB KOSTE         </t>
  </si>
  <si>
    <t xml:space="preserve">Pompe en Toerusting                              </t>
  </si>
  <si>
    <t xml:space="preserve">Ontsmettingsmiddel                               </t>
  </si>
  <si>
    <t xml:space="preserve">Lisensies                                        </t>
  </si>
  <si>
    <t xml:space="preserve">Verhoging van Geslote    StortingsTerrein        </t>
  </si>
  <si>
    <t xml:space="preserve">Watersuiwering: Materiaa                         </t>
  </si>
  <si>
    <t xml:space="preserve">Aansluitings                                     </t>
  </si>
  <si>
    <t xml:space="preserve">Basiese Heffings                                 </t>
  </si>
  <si>
    <t xml:space="preserve">Emmers                                           </t>
  </si>
  <si>
    <t xml:space="preserve">Netwerk                                          </t>
  </si>
  <si>
    <t xml:space="preserve">KAPITAAL UITGAWES        KS RIOOL WERKE          </t>
  </si>
  <si>
    <t xml:space="preserve">KAPITAAL UITGAWES        RIOOL POMP PETROL       </t>
  </si>
  <si>
    <t xml:space="preserve">Rioolsuigings                                    </t>
  </si>
  <si>
    <t xml:space="preserve">KAPITAAL ONVANGSTE       POMP                    </t>
  </si>
  <si>
    <t xml:space="preserve">KAPITAAL UITGAWES        TENK                    </t>
  </si>
  <si>
    <t xml:space="preserve">NIE KONTANT VOORDELE     MISA DIENSTE            </t>
  </si>
  <si>
    <t xml:space="preserve">Huur: MTN Perseel                                </t>
  </si>
  <si>
    <t xml:space="preserve">Huur:Landbou Vereniging  Leeu Gamka/Welgemoed    </t>
  </si>
  <si>
    <t xml:space="preserve">Gruis &amp; Sand Verkope                             </t>
  </si>
  <si>
    <t xml:space="preserve">VERSEKERINGSEIS:ODENDAAL                         </t>
  </si>
  <si>
    <t xml:space="preserve">Langdiensbonusse                                 </t>
  </si>
  <si>
    <t xml:space="preserve">Omheinings                                       </t>
  </si>
  <si>
    <t xml:space="preserve">Paaie                                            </t>
  </si>
  <si>
    <t xml:space="preserve">Resevoir                                         </t>
  </si>
  <si>
    <t xml:space="preserve">Windpomp                                         </t>
  </si>
  <si>
    <t xml:space="preserve">KONTRAKTEERDE DIENSTE    INGENIEURSDIENSTE       </t>
  </si>
  <si>
    <t xml:space="preserve">KONTRAKTEERDE DIENSTE    INGENIUERS DIENSTE MISA </t>
  </si>
  <si>
    <t xml:space="preserve">KONTRAKTEERDE DIENSTE    BEROEPS VEILIGHEID      </t>
  </si>
  <si>
    <t xml:space="preserve">Versekering: Voertuie                            </t>
  </si>
  <si>
    <t xml:space="preserve">Masjien Huur                                     </t>
  </si>
  <si>
    <t xml:space="preserve">Riool                                            </t>
  </si>
  <si>
    <t xml:space="preserve">KAPITAAL FINANS HUUR     KONICA C284E            </t>
  </si>
  <si>
    <t xml:space="preserve">BRON VAN FINANSIERING    LEASES                  </t>
  </si>
  <si>
    <t xml:space="preserve">PROV DROOGTE HELP        INKOMSTE VERVANGING     </t>
  </si>
  <si>
    <t xml:space="preserve">Beskikbaarheidsfooie                             </t>
  </si>
  <si>
    <t xml:space="preserve">Heraansluitings &amp; Herste                         </t>
  </si>
  <si>
    <t xml:space="preserve">Verbruik                                         </t>
  </si>
  <si>
    <t xml:space="preserve">Diensaansluitings                                </t>
  </si>
  <si>
    <t xml:space="preserve">Verspreidingsnetwerk     Werklose Persone        </t>
  </si>
  <si>
    <t xml:space="preserve">Besproeings Netwerk                              </t>
  </si>
  <si>
    <t xml:space="preserve">DEPARTEMENT WATER WESE   GROOTMAAT WATER AANKOPE </t>
  </si>
  <si>
    <t xml:space="preserve">Cost of Sales: Technical Losses                  </t>
  </si>
  <si>
    <t xml:space="preserve">Cost of Sales: Non-Tech  Losses                  </t>
  </si>
  <si>
    <t xml:space="preserve">Cost of Sales: Free      basic Services          </t>
  </si>
  <si>
    <t xml:space="preserve">Heffing Dept. Water                              </t>
  </si>
  <si>
    <t xml:space="preserve">Labratorium Dienste      Water                   </t>
  </si>
  <si>
    <t xml:space="preserve">JAARLIKSE WATERVERBRUIK  HEFFING KWEEK VALLEI    </t>
  </si>
  <si>
    <t xml:space="preserve">WATER                    SANS 241                </t>
  </si>
  <si>
    <t xml:space="preserve">WATER                    PROSES OUDIT            </t>
  </si>
  <si>
    <t xml:space="preserve">Watersuiwering: Chloor                           </t>
  </si>
  <si>
    <t xml:space="preserve">Watergebruik heffing                             </t>
  </si>
  <si>
    <t xml:space="preserve">Waternavorsing: Heffing                          </t>
  </si>
  <si>
    <t xml:space="preserve">KAPITALE UITGAWES        WATER POMPE             </t>
  </si>
  <si>
    <t xml:space="preserve">KAPITAAL UITGAWES        VEGA DL90-10-1          </t>
  </si>
  <si>
    <t xml:space="preserve">Vooruitbetaaldemeters    Pre-Paid                </t>
  </si>
  <si>
    <t xml:space="preserve">VOORAFBETAAL ELEK        SLIM METER PROJEK       </t>
  </si>
  <si>
    <t xml:space="preserve">Straatligte                                      </t>
  </si>
  <si>
    <t xml:space="preserve">Vooruitbetaalde Meters                           </t>
  </si>
  <si>
    <t xml:space="preserve">Elektriese Dienste                               </t>
  </si>
  <si>
    <t xml:space="preserve">KONTRAKTEERDE DIENSTE    ELEKTRISITEITS TARIEWE  </t>
  </si>
  <si>
    <t xml:space="preserve">KOMMISSIE: ELEKTRISITEI                          </t>
  </si>
  <si>
    <t xml:space="preserve">Straatverligting                                 </t>
  </si>
  <si>
    <t xml:space="preserve">Vervoer en Vraggeld                              </t>
  </si>
  <si>
    <t xml:space="preserve">KAPITAAL UITGWES         TELESCOPIC LINK STICK   </t>
  </si>
  <si>
    <t xml:space="preserve">KAPITALE OORDRAG INK     FMG                     </t>
  </si>
  <si>
    <t xml:space="preserve">FMG CAPITAL                                      </t>
  </si>
  <si>
    <t xml:space="preserve">MIG INKOMSTE BEDRYFS                             </t>
  </si>
  <si>
    <t xml:space="preserve">Ifrastruktuur Ondersteun                         </t>
  </si>
  <si>
    <t xml:space="preserve">DEPARTEMENT BEHUISING                            </t>
  </si>
  <si>
    <t xml:space="preserve">BEDRYFS OORDRAGTE INK    BESPOEDIG BEHUISING     </t>
  </si>
  <si>
    <t xml:space="preserve">Landelike Ontwikkeling   Ekonomiese Strategie    </t>
  </si>
  <si>
    <t xml:space="preserve">BEHUISING                                        </t>
  </si>
  <si>
    <t xml:space="preserve">PROJEK VOORBEREIDING     SUBSIDIE:PPG            </t>
  </si>
  <si>
    <t xml:space="preserve">OPLEIDING                ABAKUS                  </t>
  </si>
  <si>
    <t xml:space="preserve">Kwesbare B3 Munisipale   Skenking                </t>
  </si>
  <si>
    <t xml:space="preserve">EPWP                                             </t>
  </si>
  <si>
    <t xml:space="preserve">BEHUISING INKOMSTE                               </t>
  </si>
  <si>
    <t xml:space="preserve">Instand.&amp;Konstruksie van Vervoer Infrastruktuur  </t>
  </si>
  <si>
    <t xml:space="preserve">Ge-Integreerde Nasionale Elektrisiteits Program  </t>
  </si>
  <si>
    <t xml:space="preserve">Provinsiaal              Sport &amp; Ontspanning     </t>
  </si>
  <si>
    <t xml:space="preserve">ONTWERP VAN GOV SISTEEM                          </t>
  </si>
  <si>
    <t xml:space="preserve">INTERNE OUDIT                                    </t>
  </si>
  <si>
    <t xml:space="preserve">INKOMSTE INVORDERING                             </t>
  </si>
  <si>
    <t xml:space="preserve">IMPLEMENTEER MSCOA                               </t>
  </si>
  <si>
    <t xml:space="preserve">MFIP                                             </t>
  </si>
  <si>
    <t xml:space="preserve">PROV INFRA               BEDRYFS SKENKING        </t>
  </si>
  <si>
    <t xml:space="preserve">PROV BELIGTING           KAPITAAL SKENKING       </t>
  </si>
  <si>
    <t xml:space="preserve">PROV ELEK MEESTERPLAN    BEDRYFS SKENKING        </t>
  </si>
  <si>
    <t xml:space="preserve">PROV WK GROOTMAAT SMS    BEDRYS SUBSIDIE         </t>
  </si>
  <si>
    <t xml:space="preserve">Munisipale Prestasie     Bestuur Skenking        </t>
  </si>
  <si>
    <t xml:space="preserve">EPWP SKDM                                        </t>
  </si>
  <si>
    <t xml:space="preserve">WK BESTUURSBYSTAND       REKORD BEST SISTEEM     </t>
  </si>
  <si>
    <t xml:space="preserve">WK BESTUURSBYSTAND       LANG TERMYN FIN PLAN    </t>
  </si>
  <si>
    <t xml:space="preserve">WK TESOURIE              DROOGTE HULP            </t>
  </si>
  <si>
    <t xml:space="preserve">WK DEPT PLAASLIKE REG.   DROOGTE HULP            </t>
  </si>
  <si>
    <t xml:space="preserve">WK PLAASLIKE REGERING    GOP PROJEKTE            </t>
  </si>
  <si>
    <t xml:space="preserve">Compliance Model Ignite                          </t>
  </si>
  <si>
    <t xml:space="preserve">BYDRAE KAPITAAL          TRANSNET                </t>
  </si>
  <si>
    <t xml:space="preserve">BYDRAE KAPITAAL          PARKE                   </t>
  </si>
  <si>
    <t xml:space="preserve">KAPITAAL BYDRAE          REKENAARS EN DRUKKER    </t>
  </si>
  <si>
    <t xml:space="preserve">KONTRAKTEERDE DIENSTE    ELEK MEESTER PLAN       </t>
  </si>
  <si>
    <t xml:space="preserve">KONTRAKTEERDE DIENSTE    OPMEETING               </t>
  </si>
  <si>
    <t xml:space="preserve">KONTRAKTEERDE DIENSTE    LANGTERMYN FIN PLAN     </t>
  </si>
  <si>
    <t xml:space="preserve">KONTRAKTEERDE DIENSTE    GOP PROJEKTE            </t>
  </si>
  <si>
    <t xml:space="preserve">FINANSIELE BESTUUR       SUBSIDIE:FMG            </t>
  </si>
  <si>
    <t xml:space="preserve">MIG:PMU                                          </t>
  </si>
  <si>
    <t xml:space="preserve">MUNISIPALE STELSEL VERBE TERINGS SUBSIDIE:MSIG   </t>
  </si>
  <si>
    <t xml:space="preserve">Kwesbare B3 Munisipale   Skening                 </t>
  </si>
  <si>
    <t xml:space="preserve">SDBIP 2014/2015 - PROV.  TREASURY                </t>
  </si>
  <si>
    <t xml:space="preserve">INTERNAL AUDIT/RISK   -  PROV TREASURY           </t>
  </si>
  <si>
    <t xml:space="preserve">EPWP                     VULLIS                  </t>
  </si>
  <si>
    <t xml:space="preserve">EPWP                     WATER                   </t>
  </si>
  <si>
    <t xml:space="preserve">EPWP                     RIOOL                   </t>
  </si>
  <si>
    <t xml:space="preserve">EPWP                     PUBLIEKE WERKE          </t>
  </si>
  <si>
    <t xml:space="preserve">EPWP                     SUIGTENK                </t>
  </si>
  <si>
    <t xml:space="preserve">EPWP                     ADMIN                   </t>
  </si>
  <si>
    <t xml:space="preserve">EPWP                     SKOONMAKERS             </t>
  </si>
  <si>
    <t xml:space="preserve">EPWP                     BIBLIOTEEK              </t>
  </si>
  <si>
    <t xml:space="preserve">EPWP                     FINANSIES               </t>
  </si>
  <si>
    <t xml:space="preserve">EPWP                     STORTINGSTERREIN        </t>
  </si>
  <si>
    <t xml:space="preserve">EPWP                     STUDENTE                </t>
  </si>
  <si>
    <t xml:space="preserve">EPWP                     SKDM                    </t>
  </si>
  <si>
    <t xml:space="preserve">EPWP                     PAAIE                   </t>
  </si>
  <si>
    <t xml:space="preserve">EPWP                     OPRUIMING               </t>
  </si>
  <si>
    <t xml:space="preserve">EPWP                     SEKURITEIT              </t>
  </si>
  <si>
    <t xml:space="preserve">EPWP                     ADMI KOSTE 5%           </t>
  </si>
  <si>
    <t xml:space="preserve">FINANSIEELE BESTUUR      ONDERSTEUNING           </t>
  </si>
  <si>
    <t xml:space="preserve">Municipal Performance    Management Grant        </t>
  </si>
  <si>
    <t xml:space="preserve">Prov. Interne Oudit                              </t>
  </si>
  <si>
    <t xml:space="preserve">GEINTEGREERDE BEHUISINGS PROJEK                  </t>
  </si>
  <si>
    <t xml:space="preserve">BEHUISING - LEEU GAMKA                           </t>
  </si>
  <si>
    <t xml:space="preserve">2 Voertuie                                       </t>
  </si>
  <si>
    <t xml:space="preserve">REKORDS BESTUURS STELSEL                         </t>
  </si>
  <si>
    <t xml:space="preserve">BRON VAN FINANSIERING    NATIONAAL OORDRAGTE     </t>
  </si>
  <si>
    <t xml:space="preserve">OORDRAG VANAF RESERWES   KAPITAAL VERVANGING     </t>
  </si>
  <si>
    <t xml:space="preserve">MIG INFRASTRUKTUUR                               </t>
  </si>
  <si>
    <t xml:space="preserve">OPGRADEER STRATE:KVR                             </t>
  </si>
  <si>
    <t xml:space="preserve">MSIG:REKENAARTOERUSTING                          </t>
  </si>
  <si>
    <t xml:space="preserve">WATERVOORSIENING:KVR                             </t>
  </si>
  <si>
    <t xml:space="preserve">CRR:KAPITAAL PROJEKTE    ADMINISTRASIE           </t>
  </si>
  <si>
    <t xml:space="preserve">CRR:KAPITAAL PROJEKTE    ELEKTRISITEIT           </t>
  </si>
  <si>
    <t xml:space="preserve">CRR:KAPITAAL PROJEKTE    PUBLIEKE WERKE          </t>
  </si>
  <si>
    <t xml:space="preserve">CRR:KAPITAAL PROJEKTE    RIOOL                   </t>
  </si>
  <si>
    <t xml:space="preserve">CRR:KAPITAAL PROJEKTE    WATER                   </t>
  </si>
  <si>
    <t xml:space="preserve">OPGRADEER GRONDSTRATE:   KVR                     </t>
  </si>
  <si>
    <t xml:space="preserve">MIG:INSTALLEER VAN GROOT MAAT METERS             </t>
  </si>
  <si>
    <t xml:space="preserve">MIG:PLAVEI VAN TOEGANGS  PAAIE                   </t>
  </si>
  <si>
    <t xml:space="preserve">MIG:OPGRADEER VAN GROOT  MAAT INFR. SANITASIE    </t>
  </si>
  <si>
    <t xml:space="preserve">MIG:REHABILITEER VAN     VULLISSTORTINGS TERREIN </t>
  </si>
  <si>
    <t xml:space="preserve">MIG:OPGRADEER VAN WATER  PYP LYN                 </t>
  </si>
  <si>
    <t xml:space="preserve">MIG:OPGRADEER VAN        OKSIDASIE DAM(RELINING) </t>
  </si>
  <si>
    <t xml:space="preserve">MIG:KLAARSTROOM 200KL    RESERVOIR               </t>
  </si>
  <si>
    <t xml:space="preserve">MIG:OPGRADEER VAN WATER  SUIWERINGSWERKE L/G     </t>
  </si>
  <si>
    <t xml:space="preserve">BEHUISINGS PROJEK                                </t>
  </si>
  <si>
    <t xml:space="preserve">Kapitaal MIG             K/S Riool Pomp          </t>
  </si>
  <si>
    <t xml:space="preserve">Kapitaal MIG             K/S Riool               </t>
  </si>
  <si>
    <t xml:space="preserve">KAPITAAL MIG STORMWATER  NOOREINDE               </t>
  </si>
  <si>
    <t xml:space="preserve">KAPITAAL MIG             LG NUWE SPORTS VELDE    </t>
  </si>
  <si>
    <t xml:space="preserve">KAPITAAL MIG SPORTGRONDE KLAARSTROOM             </t>
  </si>
  <si>
    <t xml:space="preserve">KAPITAAL MIG             PA NUWE SPORTS VELD     </t>
  </si>
  <si>
    <t xml:space="preserve">KAPITAAL MIG             PA SPORT ABLUSIE        </t>
  </si>
  <si>
    <t xml:space="preserve">KVR VOERTUIE                                     </t>
  </si>
  <si>
    <t xml:space="preserve">KVR KERSVERSIERINGS &amp;    TAFELS LG               </t>
  </si>
  <si>
    <t xml:space="preserve">K/S AFVAL WATER SUIWERIN GSWERKE FASE 2          </t>
  </si>
  <si>
    <t xml:space="preserve">P/A SWEMBAD MIG                                  </t>
  </si>
  <si>
    <t xml:space="preserve">P/A AFVALWATER SUIWERING WERKE                   </t>
  </si>
  <si>
    <t xml:space="preserve">P/A RESERVOIR                                    </t>
  </si>
  <si>
    <t xml:space="preserve">KAPITAAL MIG             PA WATER SUIWERINGS     </t>
  </si>
  <si>
    <t xml:space="preserve">KAPITAAL MIG             LG OPGRADEER WATER      </t>
  </si>
  <si>
    <t xml:space="preserve">P/A TOEGANGS PAAIE                               </t>
  </si>
  <si>
    <t xml:space="preserve">ONTWIKKELING VAN SPORT   EN ONTSPANNING          </t>
  </si>
  <si>
    <t xml:space="preserve">KLAARSTROOM NEW BOREHOLE AND PIPELINE            </t>
  </si>
  <si>
    <t xml:space="preserve">LEEU-GAMKA NEW BULK      SANITATION INFRASTR.    </t>
  </si>
  <si>
    <t xml:space="preserve">Leeu Gamka Opgradering   StormWater Sisteem      </t>
  </si>
  <si>
    <t>Prins Albert Rehabilit.  Vullis Stortings Terrein</t>
  </si>
  <si>
    <t xml:space="preserve">DOHS LG WWTW ELEKTRIES                           </t>
  </si>
  <si>
    <t xml:space="preserve">Prov.Sport &amp; Ontspanning                         </t>
  </si>
  <si>
    <t xml:space="preserve">MIG - Prins Albert       Water Pyplyn            </t>
  </si>
  <si>
    <t xml:space="preserve">Geintegreerde Nasionale  Elektrisiteitsprogram   </t>
  </si>
  <si>
    <t xml:space="preserve">DOHS OPMEETING                                   </t>
  </si>
  <si>
    <t xml:space="preserve">MIG PA STORMWATER                                </t>
  </si>
  <si>
    <t xml:space="preserve">FMG REKENAARS                                    </t>
  </si>
  <si>
    <t xml:space="preserve">MIG LG SYPAADJIES                                </t>
  </si>
  <si>
    <t xml:space="preserve">MIG KLAARSTROOM NUWE     WATER POMPSTASIE        </t>
  </si>
  <si>
    <t xml:space="preserve">KAPITAAL MIG             PA STORTINGS TERREIN    </t>
  </si>
  <si>
    <t xml:space="preserve">LG BOORGATE                                      </t>
  </si>
  <si>
    <t xml:space="preserve">KS BOORGAT               DROOGTE HULP            </t>
  </si>
  <si>
    <t xml:space="preserve">KAPITAAL UITGAWES        OPGRADEER PA OEFENVELD  </t>
  </si>
  <si>
    <t xml:space="preserve">KAPITAAL UITGAWES        OPGRADEER ODENDAAL      </t>
  </si>
  <si>
    <t xml:space="preserve">KAPITALE UITGAWES        LG SPORTS GRONDE        </t>
  </si>
  <si>
    <t xml:space="preserve">KAPITAAL UITGAWES        OPGRADEER AFVAL STASIES </t>
  </si>
  <si>
    <t xml:space="preserve">KAPITAAL UITGAWES        VOERTUIG KLAARSTROOM    </t>
  </si>
  <si>
    <t xml:space="preserve">KAPITAAL UITGAWES        VOERTUIE PRINS ALBERT   </t>
  </si>
  <si>
    <t xml:space="preserve">KAPITAAL UITGAWES        OPGRADEER RAAD SAAL     </t>
  </si>
  <si>
    <t xml:space="preserve">KAPITAAL UITGAWES        BELIGTING LG            </t>
  </si>
  <si>
    <t xml:space="preserve">KAPITAAL UITGAWES        TABLETTE                </t>
  </si>
  <si>
    <t xml:space="preserve">BRON VAN FIANASIERING    DONASIES                </t>
  </si>
  <si>
    <t xml:space="preserve">  </t>
  </si>
  <si>
    <t xml:space="preserve">       </t>
  </si>
  <si>
    <t xml:space="preserve">INK / UIT TOTAAL:                                </t>
  </si>
  <si>
    <t xml:space="preserve">                </t>
  </si>
  <si>
    <t xml:space="preserve">Community service is a service or activity that is performed by the municipality for the benefit of the public or its institutions.  Social services seeks to improve the quality of life and wellbeing of an individual, group, or community by intervening through research, policy, community organising, direct practices, and teaching on behalf of those afflicted with poverty or any real or perceived social injustices and violations of their human rights.  Research is often focused on areas such as human development, social policy, public administration, psychotherapy, program evaluation, and international and community development.  </t>
  </si>
  <si>
    <t>Community and Social Services</t>
  </si>
  <si>
    <t>f76330f6-8ca7-4118-b6f7-b5f7a6c52f8d</t>
  </si>
  <si>
    <t>Core Function as determined ito the Constitution section 156(1) and 229 with Schedule 4B and 5B read with Sections 83 and 84 of the Local Government Municipal Structures Act, directing on the functions and powers of district and local municipalities.  [Funded Mandates - MFMA Circular 74].</t>
  </si>
  <si>
    <t>e34114c2-5447-4f6c-a6dd-df3c742b6ac1</t>
  </si>
  <si>
    <t xml:space="preserve">Non-taxable </t>
  </si>
  <si>
    <t>0506</t>
  </si>
  <si>
    <t>Aged care includes old age homes, home assistance and transport facilities, etc.  [Included in GFS ~ Community and Social Services:  Aged Care.  No reference made in the Constitution Schedule 4/5 Tables A/B neither in the Local Government Municipal Structures Act Sections 83 and 84.]</t>
  </si>
  <si>
    <t>Aged Care</t>
  </si>
  <si>
    <t>b4fda0a6-a48f-4ac1-b71a-077a3a7bf7e8</t>
  </si>
  <si>
    <t>Only Non-core ~ no comments received to date.</t>
  </si>
  <si>
    <t>61185155-d3a1-4f71-9cac-f2abb742ff7d</t>
  </si>
  <si>
    <t>0507</t>
  </si>
  <si>
    <t>Facilities for the accommodation, care and burials of animals.  [Included in GFS - Community and Social Services:  Other Community.  The Constitution Schedule 5 Tables B provide for facilities for the accommodation, care and burials of animals.  No specific reference in the Local Government Municipal Structures Act Sections 83 and 84]</t>
  </si>
  <si>
    <t>22c30aed-1a1a-4461-9e0b-cee988e7f764</t>
  </si>
  <si>
    <t>As per definition this sub-function is considered to be core based on Schedule 5B of the Constitution.</t>
  </si>
  <si>
    <t>379cbd5c-2c82-42fa-a8c1-3adcf97210b5</t>
  </si>
  <si>
    <t>0504</t>
  </si>
  <si>
    <t>All costs relating to cemeteries, funeral parlours and crematoriums.  
[Included in GFS ~ Community and Social Services:  Other Community.  The Constitution Schedule 5B (Core) provides for cemeteries, funeral parlours and crematoria.  Further to this the Local Government Municipal Structures Act, Section 84 indicates the functions and powers assigned to the District Municipality.  Section 84(l) of this Act provides for "the establishment, conduct and control of cemeteries and crematoria serving the area of a major proportion of municipalities in the district.  Reference to "funeral parlours" is limited to the Constitution Schedule 5B]</t>
  </si>
  <si>
    <t>Cemeteries, Funeral Parlours and Crematoriums</t>
  </si>
  <si>
    <t>cfb24886-9ea8-4869-9228-1bb57586766f</t>
  </si>
  <si>
    <t>Core as per definition included.  No comments received motivating Non-core.</t>
  </si>
  <si>
    <t>ba7a3e30-8c47-498d-a65a-3b5b9b1a77d7</t>
  </si>
  <si>
    <t>0505</t>
  </si>
  <si>
    <t>Child Care Facilities for example facilities for providing early child hood development, i.e. play grounds, educational facility but not providing education or teaching, etc. 
[Included in GFS ~ Community and Social Services:  Child Care.  The Constitution Schedule 4B (Core) provide for child care facilities.  Not specifically defined being within the powers and functions of a district municipality by section 83 and 84 of the Local Government Municipal Structures Act, however the MEC may alter these functions in terms of section 85 of this Act]</t>
  </si>
  <si>
    <t>f7959927-bcaa-4145-b4ca-7b876c0f6107</t>
  </si>
  <si>
    <t>5082efa3-67e2-4342-b8ce-4328f3046d7c</t>
  </si>
  <si>
    <t>0503</t>
  </si>
  <si>
    <t xml:space="preserve">Exhibition halls and places for community gatherings.   Refers to the integrated management of multiple and interdisciplinary technologies, personnel, systems, security, access control, space and other related processes. Facility management (or facilities management or FM) is an interdisciplinary field devoted to the coordination of space, infrastructure, people and the organization, associated with the administration of office blocks, workshops, and executive office space.  
[Included in GFS - Public Places.  The Constitution Schedule 5B (Core) provide for public places.  Not specifically defined being within the powers and functions of a district municipality by section 83 and 84 of the Local Government Municipal Structures Act, however the MEC may alter these functions in terms of section 85 of this Act.]  </t>
  </si>
  <si>
    <t>fd25f5bb-bb2d-4182-8c83-019b2e8d5549</t>
  </si>
  <si>
    <t>6fa14a15-a164-42cb-a263-a0b007852bc5</t>
  </si>
  <si>
    <t>0501</t>
  </si>
  <si>
    <t>All activities relating to libraries and archives.  
[Included in GFS - Community and Social Services:  Libraries and Archives.  No reference made in the Constitution Schedule 4/5 Tables A/B neither in the Local Government Municipal Structures Act Sections 83 and 84]</t>
  </si>
  <si>
    <t>c7a88f28-f630-4a9d-8bff-d72c185361e2</t>
  </si>
  <si>
    <t>0f6032ee-c792-4735-aef9-9bdf01ab5d0c</t>
  </si>
  <si>
    <t>Including literacy programmes, etc.  [Included in GFS - Community and Social Services:  Other Social.  No reference made in the Constitution Schedule 4/5 Tables A/B neither in the Local Government Municipal Structures Act Sections 83 and 84]</t>
  </si>
  <si>
    <t>7936e479-bcbd-4f5e-9883-8531a5df749d</t>
  </si>
  <si>
    <t>9ba5be6d-de92-4911-a316-7fc206712edc</t>
  </si>
  <si>
    <t>0502</t>
  </si>
  <si>
    <t>Including monuments, historic houses and sites.
[Included in GFS - Community and Social Services:  Other Social.  No reference made in the Constitution Schedule 4/5 Tables A/B neither in the Local Government Municipal Structures Act Sections 83 and 84]</t>
  </si>
  <si>
    <t>45327a0a-0f7f-4bcc-825f-af966bc78cd9</t>
  </si>
  <si>
    <t>72ef5a0b-3479-4bcb-9e86-4179e3ac1575</t>
  </si>
  <si>
    <t>0508</t>
  </si>
  <si>
    <t>This function provides for theatres.  [Included in GFS ~ Community and Social Services:  Other Community.  The Constitution Schedule 5B (Core) provides for "public places."  Not specifically defined being within the powers and functions of a district municipality by section 83 and 84 of the Local Government Municipal Structures Act, however the MEC may alter these functions in terms of section 85 of this Act.]</t>
  </si>
  <si>
    <t>7015a6bf-85ab-472b-bd04-cd809a90e899</t>
  </si>
  <si>
    <t>If "theatres" are defined within the context of public places - core functions.</t>
  </si>
  <si>
    <t>76d73e4e-ec6c-46a6-89fa-8845216a08af</t>
  </si>
  <si>
    <t>This function provides for zoo's.  [Included in GFS ~ Community and Social Services:  Other Community.  The Constitution Schedule 5B (Core) provides for "public places."  Not specifically defined being within the powers and functions of a district municipality by section 83 and 84 of the Local Government Municipal Structures Act, however the MEC may alter these functions in terms of section 85 of this Act.]</t>
  </si>
  <si>
    <t>8cc91228-7dcd-4986-9081-fdf4c181ce0e</t>
  </si>
  <si>
    <t>If "zoo's" are defined within the context of public places - core functions.</t>
  </si>
  <si>
    <t>abe06fc7-6981-411b-be6d-7a7bb2b64d0d</t>
  </si>
  <si>
    <t>bfd587bc-a66e-4387-84d4-9758b3328f86</t>
  </si>
  <si>
    <t>Including old age homes, home assistance and transport facilities, etc as provided by district municipalities.   [Included in GFS ~ Community and Social Services:  Aged Care.  The Constitution Schedule 4A (non-core) provides for "welfare services."  Not specifically defined being within the powers and functions of a district municipality by section 83 and 84 of the Local Government Municipal Structures Act, however the MEC may alter these functions in terms of section 85 of this Act.]</t>
  </si>
  <si>
    <t>b1d27418-12e2-4307-8754-8ff67a3e186f</t>
  </si>
  <si>
    <t>See note for Core</t>
  </si>
  <si>
    <t>8844d43d-3fbc-427d-a8f9-f047e9b0a906</t>
  </si>
  <si>
    <t>All activities included in agricultural.  [Included in GFS ~ Community and Social Services:  Other Community.  The Constitution Schedule 4A (non-core) provides for "agriculture."  Not specifically defined being within the powers and functions of a district municipality by section 83 and 84 of the Local Government Municipal Structures Act, however the MEC may alter these functions in terms of section 85 of this Act.]</t>
  </si>
  <si>
    <t>1bc50304-b19a-4ca0-a700-663837a715bc</t>
  </si>
  <si>
    <t>d811b4a0-bb38-42b0-a782-dfb688cac70f</t>
  </si>
  <si>
    <t>Facilities for the accommodation, care and burials of animals.   [Included in GFS ~ Community and Social Services:  Other Community.  The Constitution Schedule 4A (Non-core) refers to "animal control and diseases" and Schedule 5A (Non-core) refers to "veterinary services, excluding regulation of the profession.  Not specifically defined being within the powers and functions of a district municipality by section 83 and 84 of the Local Government Municipal Structures Act, however the MEC may alter these functions in terms of section 85 of this Act]</t>
  </si>
  <si>
    <t>0aa3f3b5-c8f1-4c1d-9934-7027c2a56bba</t>
  </si>
  <si>
    <t>Based on the definition this sub-function is considered to be core based on Schedule 5B of the Constitution.</t>
  </si>
  <si>
    <t>52ba329e-4414-4f88-998c-7e11c18890f6</t>
  </si>
  <si>
    <t>Child Care Facilities for example facilities for providing early child hood development, i.e. play grounds, educational facility but not providing education or teaching, etc.  [Included in GFS ~ Community and Social Services:  Child Care.  The Constitution Schedule 4A (Non-core) refers to welfare services.  Not specifically defined being within the powers and functions of a district municipality by section 83 and 84 of the Local Government Municipal Structures Act, however the MEC may alter these functions in terms of section 85 of this Act]</t>
  </si>
  <si>
    <t>8389122f-2b0c-4f56-8c9e-9283343fc3a6</t>
  </si>
  <si>
    <t>9239a3c9-0229-43e6-a0e7-de20e7cc7b18</t>
  </si>
  <si>
    <t xml:space="preserve">Exhibition halls and places for community gatherings.   Refers to the integrated management of multiple and interdisciplinary technologies, personnel, systems, security, access control, space and other related processes. Facility management (or facilities management or FM) is an interdisciplinary field devoted to the coordination of space, infrastructure, people and the organization, associated with the administration of office blocks, workshops, and executive office space.  [Included in GFS ~ Community and Social Services:  Community Halls and Facilities.  Not specifically defined being within the powers and functions of a district municipality by section 83 and 84 of the Local Government Municipal Structures Act, however the MEC may alter these functions in terms of section 85 of this Act.]  </t>
  </si>
  <si>
    <t>176a587d-d511-4fa5-9094-1601093ddfe1</t>
  </si>
  <si>
    <t>315a0f4d-28ad-4cd2-a4a5-afb34a6a8e1f</t>
  </si>
  <si>
    <t>All activities relating to consumer protection.  [Included in  GFS ~ Community and Social Services:  Other Community.  The Constitution Schedule 4A (Non-core) refers to consumer protection.  Not specifically defined being within the powers and functions of a district municipality by section 83 and 84 of the Local Government Municipal Structures Act, however the MEC may alter these functions in terms of section 85 of this Act]</t>
  </si>
  <si>
    <t>277afad9-036c-4c91-8f74-66b22d90c153</t>
  </si>
  <si>
    <t>b74425cc-cd5f-4380-865a-ea796ced3f72</t>
  </si>
  <si>
    <t>Non-core functions as determined ito the Constitution section 156(4) with Schedule 4A providing for all activities related to consumer protection.  
[Included in GFS ~ Community and Social Services:  Other Community.  The Constitution Schedule 4A (Non-core) refers to cultural matters.  Not specifically defined being within the powers and functions of a district municipality by section 83 and 84 of the Local Government Municipal Structures Act, however the MEC may alter these functions in terms of section 85 of this Act.]</t>
  </si>
  <si>
    <t>5b4405ee-2beb-41c0-baad-0228c6f537f3</t>
  </si>
  <si>
    <t>d89462ad-3491-44f4-8960-a2b5f7475e9c</t>
  </si>
  <si>
    <t>Disaster management is dealing with and avoiding both natural and man-made disasters. It involves preparedness, response and recovery in order to lessen the impact of disasters including preparedness training. All aspects of emergency management deal with the processes used to the community from the consequences of disasters, wars and acts of terrorism. Disaster management doesn't necessarily avert or eliminate the threats themselves, although the study and prediction of the threats is an important part of the field. The basic level of emergency management are the various kinds of search and rescue activity.  [Included in GFS ~ Community and Social Services:  Other Community.  Non-core functions as determined ito the Constitution section 156(4) with Schedule 4A and provides for disaster management.   Not specifically defined being within the powers and functions of a district municipality by section 83 and 84 of the Local Government Municipal Structures Act, however the MEC may alter these functions in terms of section 85 of this act.]</t>
  </si>
  <si>
    <t>fd976e13-9291-4113-88eb-f3daf29e335b</t>
  </si>
  <si>
    <t>39043a95-c08d-4bfc-bce2-b4e1763b0d24</t>
  </si>
  <si>
    <t xml:space="preserve">All activities relating to education (literacy programmes?), etc.  [Included in GFS ~ Community and Social Services:  Other Community.  Education at all levels, excluding tertiary education as per Schedule 4A (Non-core) of the Constitution.  Not specifically defined being within the powers and functions of a district municipality by section 83 and 84 of the Local Government Municipal Structures Act, however the MEC may alter these functions in terms of section 85 of this Act.]  
</t>
  </si>
  <si>
    <t>7f4c9ca3-07a7-46ec-9642-0a46aa0e20e7</t>
  </si>
  <si>
    <t>Duplication of "literacy"?</t>
  </si>
  <si>
    <t>fa4eb94d-09d7-4731-954e-7fd20b09c314</t>
  </si>
  <si>
    <t xml:space="preserve">[Included in GFS ~ Community and Social Services:  Other Community.  Indigenous and Customary Law as per Schedule 4A (Non-core) of the Constitution.  Not specifically defined being within the powers and functions of a district municipality by section 83 and 84 of the Local Government Municipal Structures Act, however the MEC may alter these functions in terms of section 85 of this Act.]  </t>
  </si>
  <si>
    <t>a722895f-e6b2-4080-a476-9542aef666b2</t>
  </si>
  <si>
    <t>3e692f6c-9c4a-4769-a134-8bd82002ee8a</t>
  </si>
  <si>
    <t xml:space="preserve">[Included in GFS ~ Community and Social Services:  Other Community.  Industrial Promotion as per Schedule 4A (Non-core) of the Constitution.  Not specifically defined being within the powers and functions of a district municipality by section 83 and 84 of the Local Government Municipal Structures Act, however the MEC may alter these functions in terms of section 85 of this Act.]  </t>
  </si>
  <si>
    <t>066c2fde-a160-4c49-8ae0-8409ed985fdf</t>
  </si>
  <si>
    <t>3190ba8d-eeba-4d1d-893d-f71d17300bde</t>
  </si>
  <si>
    <t xml:space="preserve">[Included in GFS ~ Community and Social Services:  Other Community.  Language policy as per Schedule 4A (Non-core) of the Constitution.  Not specifically defined being within the powers and functions of a district municipality by section 83 and 84 of the Local Government Municipal Structures Act, however the MEC may alter these functions in terms of section 85 of this Act.]  </t>
  </si>
  <si>
    <t>4c0329d5-a05e-4d1a-9f2a-643184d599a5</t>
  </si>
  <si>
    <t>c4453e1b-46ec-4729-aaa5-e8e23b2013cb</t>
  </si>
  <si>
    <t xml:space="preserve">All activities relating to libraries and archives.  [Included in GFS ~ Community and Social Services:  Library and Archives.  Archives other than National Archives/Libraries as per Schedule 5A (Non-core) of the Constitution.  Not specifically defined being within the powers and functions of a district municipality by section 83 and 84 of the Local Government Municipal Structures Act, however the MEC may alter these functions in terms of section 85 of this Act.]  </t>
  </si>
  <si>
    <t>cb3dcce7-1ef2-4cde-8122-9102119c9ab1</t>
  </si>
  <si>
    <t>92aebb43-91da-45ab-a98d-95be1511fb78</t>
  </si>
  <si>
    <t>b882847a-ce54-4b27-9cea-8334b6754949</t>
  </si>
  <si>
    <t>Only Non-core ~ no comments received to date - see education duplication?</t>
  </si>
  <si>
    <t>a716cf66-ed98-4bbd-8c34-93e46a788abd</t>
  </si>
  <si>
    <t xml:space="preserve">All activities relating to education (literacy programmes?), etc.  [Included in GFS ~ Community and Social Services:  Other Community.  Media Services as per Schedule 4A (Non-core) of the Constitution.  Not specifically defined being within the powers and functions of a district municipality by section 83 and 84 of the Local Government Municipal Structures Act, however the MEC may alter these functions in terms of section 85 of this Act.]  
</t>
  </si>
  <si>
    <t>1d83c65d-df9e-4dd8-a65d-d2a5455646f1</t>
  </si>
  <si>
    <t>Not a duplication with libraries?
Communication channels through which news, entertainment, education, data, or promotional messages are disseminated. Media includes every broadcasting and narrowcasting medium such as newspapers, magazines, TV, radio, billboards, direct mail, telephone, fax, and internet. Media is the plural of medium and can take a plural or singular verb, depending on the sense intended.  2.Data storage material divided into three broad categories according to the recording method: (1) Magnetic, such as diskettes, disks, tapes, (2) Optical, such as microfiche, and (3) Magneto-Optical, such as CDs and DVDs.</t>
  </si>
  <si>
    <t>8e3853ed-b177-4cf1-974a-b0c99a04bc5f</t>
  </si>
  <si>
    <t>All activities relating to museums and art galleries.  [Included in GFS ~ Community and Social Services:  Museums and Art Galleries.  Non-core functions as determined ito the Constitution section 156(4) with Schedule 5A and provides for museums other than national museums.  Not specifically defined being within the powers and functions of a district municipality by section 83 and 84 of the Local Government Municipal Structures Act, however the MEC may alter these functions in terms of section 85 of this Act.]</t>
  </si>
  <si>
    <t>58873bc1-5bb9-40a1-94b9-2ec653c5c869</t>
  </si>
  <si>
    <t>19c4ee4f-5db0-4df5-bfd7-fd470e1a01bd</t>
  </si>
  <si>
    <t>All activities relating to population development.  [Included in GFS ~ Community and Social Services:  Other Community.  Non-core functions as determined ito the Constitution section 156(4) with Schedule 5A and provides for population development.  Not specifically defined being within the powers and functions of a district municipality by section 83 and 84 of the Local Government Municipal Structures Act, however the MEC may alter these functions in terms of section 85 of this Act.]+T230</t>
  </si>
  <si>
    <t>958ca7c6-ef8c-4d6a-9343-96394db7d870</t>
  </si>
  <si>
    <t>d8b0f0ed-bc05-4825-bcfe-1877860ba3a8</t>
  </si>
  <si>
    <t>All activities relating to provincial cultural matters.  [Included in GFS ~ Community and Social Services:  Other Community.  Non-core functions as determined ito the Constitution section 156(4) with Schedule 5A and provides for museums other than national museums.  Not specifically defined being within the powers and functions of a district municipality by section 83 and 84 of the Local Government Municipal Structures Act, however the MEC may alter these functions in terms of section 85 of this Act.]</t>
  </si>
  <si>
    <t>f6d5389b-511d-49b5-a574-8abc60634c52</t>
  </si>
  <si>
    <t>9039c911-6920-48d6-a3a5-07218039d5c6</t>
  </si>
  <si>
    <t>This function provides for theatres.  [Included in GFS ~ Community and Social Services:  Other Community.  Public places ito the Constitution section 156(4) with Schedule 5B.  Not specifically defined being within the powers and functions of a district municipality by section 83 and 84 of the Local Government Municipal Structures Act, however the MEC may alter these functions in terms of section 85 of this Act.]</t>
  </si>
  <si>
    <t>e908324d-a2ab-4702-a4a8-26d102cac32e</t>
  </si>
  <si>
    <t>07e7f67a-87c8-4b77-b629-925ed2b1e3e7</t>
  </si>
  <si>
    <t>This function provides for zoo's. [Included in GFS ~ Community and Social Services:  Other Community.  Public places ito the Constitution section 156(4) with Schedule 5B.  Not specifically defined being within the powers and functions of a district municipality by section 83 and 84 of the Local Government Municipal Structures Act, however the MEC may alter these functions in terms of section 85 of this Act.]</t>
  </si>
  <si>
    <t>30a87651-7266-44e5-998a-a476a17c2bce</t>
  </si>
  <si>
    <t>a797a4d7-533a-42da-8e3f-90ec84bd2d81</t>
  </si>
  <si>
    <t xml:space="preserve">This function covers both traditional sources of electricity such as thermal or hydro suppliesvand newer sources such as wind or solar heat.  </t>
  </si>
  <si>
    <t>5ed59d8b-47f3-45be-a6f8-350f59f8c3c8</t>
  </si>
  <si>
    <t>628d3062-8fda-44bd-a24f-90c80af988ad</t>
  </si>
  <si>
    <t>1301</t>
  </si>
  <si>
    <t>Including bulk purchase and distribution infrastructure, etc.  [Included in GFS ~ Electricity:  Distribution.  The Constitution defines in Schedule 4B electricity and gas reticulation and the Local Government Municipal Structures Act, section 84(c) provides for the function and power for the district municipality, being bulk supply of Electricity and Gas, which includes for the purpose of supply, the transmission, distribution and, where applicable, the generation of Electricity and Gas.</t>
  </si>
  <si>
    <t>52f48124-4765-4d4c-9775-0a05f75ae793</t>
  </si>
  <si>
    <t>d0a8c200-23d4-4309-8ea5-97922584a36d</t>
  </si>
  <si>
    <t>1303</t>
  </si>
  <si>
    <t>Operating, maintenance and capital expenditure on the infrastructure category street lighting, including highway lighting for traffic, fire alarm, police and other signal systems.  [Included in GFS ~ Public Safety:  Street Lighting.  The Constitution defines in Schedule 5B street lighting.  Strictly according to  the Local Government Municipal Structures Act, section 84(c) provides for the function and power for the district municipality, being bulk supply of Electricity and Gas, which includes for the purpose of supply, the transmission, distribution and, where applicable, the generation of Electricity and Gas.]</t>
  </si>
  <si>
    <t>afffee17-c5c4-478c-86d9-10206c2d2c90</t>
  </si>
  <si>
    <t>5efb28bb-c786-49af-8a50-44a8b229bf7f</t>
  </si>
  <si>
    <t>This function deals with the administration of energy affairs and services which chiefly concern the production, distribution and utilisation of heat in the form of steam, hot water or hot air.  Includes non-electric eneryg produced by wind or solar heat.</t>
  </si>
  <si>
    <t>Nonelectric Energy</t>
  </si>
  <si>
    <t>37950c96-9d8a-403b-8c45-328fbca85559</t>
  </si>
  <si>
    <t>f64506a7-398a-46e2-b8db-f8a8c4136a5b</t>
  </si>
  <si>
    <t>99d596dc-6880-429e-ad2a-c824f240fd60</t>
  </si>
  <si>
    <t>1302</t>
  </si>
  <si>
    <t>5c6db030-9b8c-418b-bda3-adeb13833f60</t>
  </si>
  <si>
    <t>81039af3-bf16-404d-8908-6abf7eaa337a</t>
  </si>
  <si>
    <t>8d9d7df5-148b-4010-9766-734fe673fbab</t>
  </si>
  <si>
    <t>2fcf53bc-aa8a-4940-9f1d-284aa8ec285b</t>
  </si>
  <si>
    <r>
      <t>Environmental Protection</t>
    </r>
    <r>
      <rPr>
        <sz val="10"/>
        <color rgb="FFFF0000"/>
        <rFont val="Arial"/>
        <family val="2"/>
      </rPr>
      <t xml:space="preserve"> refers to the various combinations of scientific, technical, and advisory activities (including modification processes, i.e., the influence of manmade and natural factors) required to acquire, produce, and supply information on the past, present, and future states of space, atmospheric, oceanographic, and terrestrial surroundings for use in decision-making processes, or to modify those surroundings to enhance operations.</t>
    </r>
  </si>
  <si>
    <t>7f6ccebc-ca59-4318-9429-68f68652e500</t>
  </si>
  <si>
    <t>65b2630d-1d54-4fa9-b8e2-3fa920365690</t>
  </si>
  <si>
    <t>0902</t>
  </si>
  <si>
    <t>Includes activities relating to the protection of flora and fauna species, the protection of habitats and the protection of landscapes for their aesthetic values (e.g. rehabilitation of abandoned mines and query sites)
[Included in GFS ~ Environmental Protection:  Biodiversity and Landscape.  environment, administration of indigenous forests, and nature conservation included in Schedule 4A of the Constitution.  Not specifically defined being within the powers and functions of a district municipality by section 83 and 84 of the Local Government Municipal Structures Act, however the MEC may alter these functions in terms of section 85 of this Act]</t>
  </si>
  <si>
    <t>13c08b6f-593f-471f-b0c2-2409bee3f0cb</t>
  </si>
  <si>
    <t>3a960753-3fc5-4d7b-9f2c-609b8d2540ed</t>
  </si>
  <si>
    <t>0903</t>
  </si>
  <si>
    <t>Includes coastal protection, etc.  [Included in GFS ~ Environmental Protection:  Other - Coastal Protection.  Pontoons, ferries, jetties, peers and harbours, excluding the regulation of international and national shipping and matters related thereto included in Schedule 4B of the Constitution.  Not specifically defined being within the powers and functions of a district municipality by section 83 and 84 of the Local Government Municipal Structures Act, however the MEC may alter these functions in terms of section 85 of this Act]</t>
  </si>
  <si>
    <t>5a252742-7d90-4a77-8e0d-080c55e33442</t>
  </si>
  <si>
    <t>17aa31d4-ce66-430e-8910-ca4d0af2534b</t>
  </si>
  <si>
    <t>Air pollution and climate protection, soil and groundwater protection, noise  and vibration abatement, protection against radiation, etc.   [Included in GFS ~ Environmental Protection:  Pollution Control.  Schedule 4B of the Constitution includes air pollutions and Schedule 5B of the Constitution noise pollution.  Not specifically defined being within the powers and functions of a district municipality by section 83 and 84 of the Local Government Municipal Structures Act, however the MEC may alter these functions in terms of section 85 of this Act]</t>
  </si>
  <si>
    <t>22e8f035-1278-49ae-8cb6-c0d3f7f51514</t>
  </si>
  <si>
    <t>2eb09acc-33a6-46dc-a9f1-d62f31df6b03</t>
  </si>
  <si>
    <t>80dcc507-5b89-4373-a5e1-c3f4aba9ed0c</t>
  </si>
  <si>
    <t>Administration of indigenous forests.  [Included in GFS ~ Environmental Protection:  Biodiversity and Landscape.  The Constitution Schedule 4A provides for Administration of indigenous forests.  Not specifically defined being within the powers and functions of a district municipality by section 83 and 84 of the Local Government Municipal Structures Act, however the MEC may alter these functions in terms of section 85 of this Act.]</t>
  </si>
  <si>
    <t>35ae8d18-ed73-407d-a205-9bce021688aa</t>
  </si>
  <si>
    <t>9064ca45-9345-453c-ba8d-1c6480a9b625</t>
  </si>
  <si>
    <t>Nature conservation excluding national parks, national botanical gardens and marine resources.  [Not included in GFS ~ Nature conservation ito the Constitution section 156(4) read with Schedule 4A.  Not specifically defined being within the powers and functions of a district municipality by section 83 and 84 of the Local Government Municipal Structures Act, however the MEC may alter these functions in terms of section 85 of this Act.]</t>
  </si>
  <si>
    <t>a8f19d91-b95d-44b9-8e04-ebd933ba4725</t>
  </si>
  <si>
    <t>c0071d28-99c1-45b3-ba46-20b452463d60</t>
  </si>
  <si>
    <t>Air pollution and climate protection, soil and groundwater protection, noise  and vibration abatement, protection against radiation, etc. 
[Included in GFS ~ Environmental Protection:  Pollution Control.  Schedule 4A of the Constitution includes pollution control.  Not specifically defined being within the powers and functions of a district municipality by section 83 and 84 of the Local Government Municipal Structures Act, however the MEC may alter these functions in terms of section 85 of this Act]</t>
  </si>
  <si>
    <t>ad1d12a2-873e-46c2-a482-53db5b0793b2</t>
  </si>
  <si>
    <t>5307ec58-9dfb-4b0c-8a58-d87cdc2a0afa</t>
  </si>
  <si>
    <t>Soil conservation.  [Included in GFS ~ Environmental Protections:  Biodiversity and Landscape.  Soil conservation included in Schedule 4A of the Constitution.  Not specifically defined being within the powers and functions of a district municipality by section 83 and 84 of the Local Government Municipal Structures Act, however the MEC may alter these functions in terms of section 85 of this Act]</t>
  </si>
  <si>
    <t>4fc6ff61-8a62-42b8-abf4-1acba2aef81c</t>
  </si>
  <si>
    <t>a794a94c-3292-4b8a-b972-5c8b299fb827</t>
  </si>
  <si>
    <t>This group of accounts includes all costs relating to Health.  Section 24 of the Constitution of the Republic of South Africa entrenches the right of all citizens to live in an environment that is not harmful to their health or well-being. Section 83 of the National Health Act, 2003 (Act 61 of 2003), defines municipal health services and clearly stipulates the responsibilities of municipalities in the performance of such services.   Environmental health comprises those aspects of human health, including quality of life, that are determined by physical, chemical, biological, social and psychosocial factors in the environment. It also refers to the theory and practices of assessing, correcting, controlling and preventing factors in the environment that can adversely affect the health of present and future generations.  Environmental health services are services that implement environmental health policies through monitoring and controlling, which improve environmental parameters and encourage the use of environmentally friendly and healthy technologies and behaviours. Controlling and monitoring also play a leading role in suggesting and developing new policy areas.  (These definitions are in line with the definitions of the World Health Organization.)</t>
  </si>
  <si>
    <t>1b1aba2d-b076-46a5-abe0-a5c1784bc3a0</t>
  </si>
  <si>
    <t>83c28242-6977-43c8-a4b6-0b823d638684</t>
  </si>
  <si>
    <t>0403</t>
  </si>
  <si>
    <t>This function includes food control, health inspections, surveillance and prevention of communicable diseases, etc.  Section 24 of the Constitution of the Republic of South Africa entrenches the right of all citizens to live in an environment that is not harmful to their health or well-being. Section 83 of the National Health Act, 2003 (Act 61 of 2003), defines municipal health services and clearly stipulates the responsibilities of municipalities in the performance of such services.   [Included in GFS ~ Health:  Clinics.  Schedule 4B of the Constitution includes municipal health services.  Specifically defined being within the powers and functions of a district municipality by section 83 and 84 of the Local Government Municipal Structures Act, however the MEC may alter these functions in terms of section 85 of this Act - "municipal health services serving the area of the district".]</t>
  </si>
  <si>
    <t>d00dfc5f-ad21-422c-bff2-483ed238a2f4</t>
  </si>
  <si>
    <t>20d7a098-87d4-4ade-a800-fe572974622a</t>
  </si>
  <si>
    <t>Definition outstanding.  Water testing and quality management?
[Included in GFS ~ Health:  Other.  Schedule 4B of the Constitution includes municipal health services.  Specifically defined being within the powers and functions of a district municipality by section 83 and 84 of the Local Government Municipal Structures Act, however the MEC may alter these functions in terms of section 85 of this Act - "municipal health services serving the area of the district".]</t>
  </si>
  <si>
    <t>e659bfb4-f9de-4c0d-be71-d3fd1745f47f</t>
  </si>
  <si>
    <t>Definition outstanding.  Water testing and quality management?</t>
  </si>
  <si>
    <t>9aeb6608-5e93-488f-adaf-1ce663413942</t>
  </si>
  <si>
    <t>3d73326d-a240-4aeb-8676-1a3b7aca6433</t>
  </si>
  <si>
    <t>0402</t>
  </si>
  <si>
    <t>Includes all costs relating to Ambulances.  [Included in GFS ~ Health:  Ambulance.  Schedule 4A of the Constitution provides for health services, Schedule 5A for ambulance services.  This function not specifically defined being within the powers and functions of a district municipality by section 83 and 84 of the Local Government Municipal Structures Act, however the MEC may alter these functions in terms of section 85 of this Act.]</t>
  </si>
  <si>
    <t>79a269e9-20bb-421e-bb08-335424596d6c</t>
  </si>
  <si>
    <t>77a91662-cb65-4d9b-a6c7-e20f9a669f0a</t>
  </si>
  <si>
    <t>0401</t>
  </si>
  <si>
    <t>This function includes food control, health inspections, surveillance and prevention of communicable diseases, etc.  Section 24 of the Constitution of the Republic of South Africa entrenches the right of all citizens to live in an environment that is not harmful to their health or well-being. Section 83 of the National Health Act, 2003 (Act 61 of 2003), defines municipal health services and clearly stipulates the responsibilities of municipalities in the performance of such services.   [Included in GFS ~ Health:  Other.  Schedule 4A of the Constitution includes health services. ]</t>
  </si>
  <si>
    <t>0a69c096-4635-499a-b16b-daad24c9c024</t>
  </si>
  <si>
    <t>aeb3e927-e9c2-4b3c-a5d9-2cc1fe16ed86</t>
  </si>
  <si>
    <t>All activities associated with the provision of housing.</t>
  </si>
  <si>
    <t>332c73c8-800e-4a6b-85a8-2114746176f3</t>
  </si>
  <si>
    <t>cc93bc01-404b-4394-84df-810c72301ed4</t>
  </si>
  <si>
    <t>0601</t>
  </si>
  <si>
    <t>This function provides for the management and eradication of housing backlogs, provides incremental low-cost housing opportunities for households below certain income brackets, provides opportunities for credit-link houses in mixed developments, provides special needs housing for the aged, the disabled, people with HIV and aids and children who are orphaned by HIV, provide rental housing options, etc.  [Included in GFS ~ Schedule 4A of the Constitution includes housing.  Not specifically defined being within the powers and functions of a district municipality by section 83 and 84 of the Local Government Municipal Structures Act, however the MEC may alter these functions in terms of section 85 of this Act.]</t>
  </si>
  <si>
    <t>d13c5cbd-7020-48fa-8bf0-456b72836eb7</t>
  </si>
  <si>
    <t>Housing to be defined as core function.  Accredited - awaiting?</t>
  </si>
  <si>
    <t>600af0bf-7b13-4030-8d6a-6496e24eb507</t>
  </si>
  <si>
    <t>The function assist in curbing land evasions and educated communities on the problems caused by land invasions, provides layout plans for informal settlements and identifies land than can be developed for the relocation of informal settlements. destigmatises hostels by converting them into family units and develops economic ventures, operates and effective waiting-list system and educates communities about the importance of the waiting list.
[Included in GFS ~ Schedule 4A of the Constitution includes housing.  Not specifically defined being within the powers and functions of a district municipality by section 83 and 84 of the Local Government Municipal Structures Act, however the MEC may alter these functions in terms of section 85 of this Act - "municipal health services serving the area of the district]</t>
  </si>
  <si>
    <t>8bafe65f-b6ae-4211-9750-1cd3b409f2e8</t>
  </si>
  <si>
    <t>881b6701-1bc0-4360-892e-409871881d86</t>
  </si>
  <si>
    <t>9ab32a5b-3732-4432-a31a-acc575d4d2f9</t>
  </si>
  <si>
    <t>This function provides for the management and eradication of housing backlogs, provides incremental low-cost housing opportunities for households below certain income brackets, provides opportunities for credit-link houses in mixed developments, provides special needs housing for the aged, the disabled, people with HIV and aids and children who are orphaned by HIV, provide rental housing options, etc.  [Included in GFS ~ Schedule 4A of the Constitution includes housing.  Not specifically defined being within the powers and functions of a district municipality by section 83 and 84 of the Local Government Municipal Structures Act, however the MEC may alter these functions in terms of section 85 of this Act]</t>
  </si>
  <si>
    <t>2be3b24b-d72a-48bd-a37e-f31f5740af7f</t>
  </si>
  <si>
    <t>db25977d-5db7-4f77-9525-1e345d214a0a</t>
  </si>
  <si>
    <t>The function assist in curbing land evasions and educated communities on the problems caused by land invasions, provides layout plans for informal settlements and identifies land than can be developed for the relocation of informal settlements. destigmatises hostels by converting them into family units and develops economic ventures, operates and effective waiting-list system and educates communities about the importance of the waiting list.  [Included in GFS ~ Schedule 4A of the Constitution includes housing.  Not specifically defined being within the powers and functions of a district municipality by section 83 and 84 of the Local Government Municipal Structures Act, however the MEC may alter these functions in terms of section 85 of this Act - "municipal health services serving the area of the district]</t>
  </si>
  <si>
    <t>a01d0ea0-1102-4164-a6de-0a21c6196c0e</t>
  </si>
  <si>
    <t>b353e487-1daa-4357-a3d8-7e71ebaeae3e</t>
  </si>
  <si>
    <t>This function provides for internal audit as provided for in the Municipal Finance Management Act, Section 62(c).</t>
  </si>
  <si>
    <t>c2698f2a-7b96-4892-8298-d43458d68d02</t>
  </si>
  <si>
    <t>47e2be25-9b28-4caf-a21d-aa7b9718df9e</t>
  </si>
  <si>
    <t>94a549db-a47d-40d6-b747-0d655bcd7ff9</t>
  </si>
  <si>
    <t>15e72a49-cac8-46a3-a850-5352163e5772</t>
  </si>
  <si>
    <t>2c5bc5fc-552c-454a-8ced-7c7faf4016ac</t>
  </si>
  <si>
    <t xml:space="preserve">This function provides for "core and non-core functions" specifically listed as determined ito the Constitution section 156 with Schedule 4/5 A/B with Sections 83 and 84 of the Local Government Municipal Structures Act, but not separately specific in the classification framework.  </t>
  </si>
  <si>
    <t>b87bbe49-6746-42e7-acbc-3b5a0d15cb7b</t>
  </si>
  <si>
    <t>895c14d2-148f-40c2-8905-86b09eb13c52</t>
  </si>
  <si>
    <t>1402</t>
  </si>
  <si>
    <t>Includes all activities relating to the establishment, conduct and control of  municipal abattoirs.  [Included in GFS ~ Other:  Abattoirs.  Schedule 5B of the Constitution includes municipal abattoirs.  Specifically defined being within the powers and functions of a district municipality by section 83 and 84 of the Local Government Municipal Structures Act, however the MEC may alter these functions in terms of section 85 of this Act - "the establishment, conduct and control of fresh produce markets and abattoirs serving the area of a major proportion of the municipalities in the district"]</t>
  </si>
  <si>
    <t>58fba1f5-ac7e-48eb-9a3b-aaad992396ef</t>
  </si>
  <si>
    <t>3d29ac16-e831-498f-98c0-f9ed28e1db68</t>
  </si>
  <si>
    <t>1401</t>
  </si>
  <si>
    <t>Includes all activities relating to municipal airports.  [Included in GFS ~ Schedule 4B of the Constitution includes municipal airports.  Not specifically defined being within the powers and functions of a district municipality by section 83 and 84 of the Local Government Municipal Structures Act, however the MEC may alter these functions in terms of section 85 of this Act - Municipal Airports serving the Area of the District Municipality as a whole.]</t>
  </si>
  <si>
    <t>b74ce686-83e7-4253-bc21-a269754954ce</t>
  </si>
  <si>
    <t>07c3a5ce-5bf6-4d27-89ad-c39ade8feb41</t>
  </si>
  <si>
    <t>1404</t>
  </si>
  <si>
    <t>All activities associated with the forestry industry.  [Included in GFS - Reference O/s? Not specifically defined being within the powers and functions of a district municipality by section 83 and 84 of the Local Government Municipal Structures Act, however the MEC may alter these functions in terms of section 85 of this Act]</t>
  </si>
  <si>
    <t xml:space="preserve">Forestry </t>
  </si>
  <si>
    <t>54d5839a-6100-459d-99bb-4d2c26bede12</t>
  </si>
  <si>
    <t>Reference outstanding?</t>
  </si>
  <si>
    <t>6c82ce19-388c-4f73-9af5-dedaaf39ce94</t>
  </si>
  <si>
    <t>1406</t>
  </si>
  <si>
    <t>Include licensing of food and liquor sales to the public and licensing of street traders (hawkers control) and business.  Does not include building or planning regulation or vehicle licensing.  [Included in GFS ~ Planning and Development:  Licensing and Regulation.  Core Function as determined ito the Constitution section 156(1) with Schedule 4B providing for trading regulations and 5B for licensing and control of undertakings that sell food to the public.  Not specifically defined being within the powers and functions of a district municipality by section 83 and 84 of the Local Government Municipal Structures Act, however the MEC may alter these functions in terms of section 85 of this Act]</t>
  </si>
  <si>
    <t>e4863871-b181-46d7-b53b-ff1c635dc91c</t>
  </si>
  <si>
    <t>b9c3b4e1-e952-45af-9ff2-1ce30bdfef4a</t>
  </si>
  <si>
    <t>Includes all activities relating to the operation of markets – fresh produce, etc.  
[Included in GFS - Core Function as determined ito the Constitution section 156(1) with Schedule 5B providing for markets and street trading.  Specifically being within the powers and functions of a district municipality by section 83 and 84 of the Local Government Municipal Structures Act, however the MEC may alter these functions in terms of section 85 of this Act - the establishment, conduct and control of fresh produce markets and abattoirs serving the area of a major portion of municipalities in the district.]</t>
  </si>
  <si>
    <t>Markets</t>
  </si>
  <si>
    <t>77585e9b-7ee7-42e1-a1b4-764a0b847298</t>
  </si>
  <si>
    <t>cd68a02d-1ef2-457b-870f-5580015f91e5</t>
  </si>
  <si>
    <t>1403</t>
  </si>
  <si>
    <t>Includes all activities relating to the promotion and development of tourism.  
[Included in GFS ~ Other:  Tourism.  Core Function as determined ito the Constitution section 156(1) with Schedule 4B read with Section 84(m) of the Local Government Municipal Structures Act - promotion of local tourism for the area of the district municipality.]</t>
  </si>
  <si>
    <t>4c702b2f-4433-4b5c-bc5c-4c0512de4c89</t>
  </si>
  <si>
    <t>637432c6-db61-405f-890e-55b3f99587d8</t>
  </si>
  <si>
    <t>e319d83e-de2d-4873-a9ad-fe479789e02c</t>
  </si>
  <si>
    <t>Includes all activities relating to the establishment, conduct and control of  municipal abattoirs.  [Included in GFS ~ Other:  Abattoirs.  Schedule 5A of the Constitution includes abattoirs.]</t>
  </si>
  <si>
    <t>bdd901f3-42d9-4166-9a06-08ddc769b2cf</t>
  </si>
  <si>
    <t>fa443b96-1b29-4643-8efa-b8c937e911ae</t>
  </si>
  <si>
    <t>Includes all activities relating to municipal airports.   [Included in GFS ~ Schedule 4A of the Constitution includes airports other than international and national airports.]</t>
  </si>
  <si>
    <t>601c2579-22bc-40e3-b982-8ad7e2401e06</t>
  </si>
  <si>
    <t>be735646-b664-466e-a48e-4f6a159c28b1</t>
  </si>
  <si>
    <t>f45ca2bf-d3b2-4f81-9400-aae38a793d7d</t>
  </si>
  <si>
    <t>c3050f12-132d-43f5-9415-a36bb8406713</t>
  </si>
  <si>
    <t>Include licensing of food and liquor sales to the public and licensing of street traders (hawkers control) and business.  Does not include building or planning regulation or vehicle licensing.  [Included in GFS ~ Planning and Development:  Licensing and Regulation.  Non-core Function as determined ito the Constitution section 156(1) with Schedule 5Afor liquor licences.  Not specifically defined being within the powers and functions of a district municipality by section 83 and 84 of the Local Government Municipal Structures Act, however the MEC may alter these functions in terms of section 85 of this Act]</t>
  </si>
  <si>
    <t>b56cd81a-1009-40a5-ab6f-f8bd5fda8db8</t>
  </si>
  <si>
    <t>153259f6-1f08-4df3-a474-21a294ba4463</t>
  </si>
  <si>
    <t>Includes all activities relating to the operation of markets – fresh produce, etc.  [Included in GFS ~ Other:  Markets.  Non-core Function as determined ito the Constitution section 156(1) with Schedule 4Afor trade.  Not specifically defined being within the powers and functions of a district municipality by section 83 and 84 of the Local Government Municipal Structures Act, however the MEC may alter these functions in terms of section 85 of this Act]</t>
  </si>
  <si>
    <t>185e67e0-124d-47d4-882f-0b1cde0e2c1d</t>
  </si>
  <si>
    <t>4e3d5709-1617-429f-99b8-8f9d23317c41</t>
  </si>
  <si>
    <t>Includes all activities relating to the promotion and development of tourism.  
[Included in GFS - Other:  Tourism.  Non-core function as determined ito the Constitution section 156(1) with Schedule 4A providing for tourism.  Not specifically defined being within the powers and functions of a district municipality by section 83 and 84 of the Local Government Municipal Structures Act, however the MEC may alter these functions in terms of section 85 of this Act]</t>
  </si>
  <si>
    <t>f71b3d57-e49c-492a-97ce-a69cc12106b3</t>
  </si>
  <si>
    <t>d317de10-fc16-4529-ac77-fef08672af07</t>
  </si>
  <si>
    <t>Planning operates within a legal framework, which strives to ensure that municipalities deliver their developmentally oriented planning objectives in terms of Section 152 and 153 of the Constitution.  A balance is required to be struck between the various and often competing social, economic and environmental interests, and public and private interests, situated between national, provincial, district and local level.  Municipal Planning is a function assigned to municipalities in terms of section 156 of the Constitution of the Republic of South Africa read with Part B of Schedule 4 and in terms of which municipalities have both executive authority and a right to administer to the extent set out in Section 155.  A role ranging from the formulation and approval of the integrated development plan and the spatial development framework for the municipality, to adopting land use schemes enshrining individual property rights, to the judgement of development applications and thereby ultimately promoting sustainable development, balancing economic, social, and environment interests ensuring inclusive development and the management of our unique natural resources.</t>
  </si>
  <si>
    <t>e504539b-2013-49ae-86c1-08b685c00f58</t>
  </si>
  <si>
    <t>0c6a2072-efb8-4c57-a654-0c6f5d5881ba</t>
  </si>
  <si>
    <t>0801</t>
  </si>
  <si>
    <t>Billboards and the display of advertisements in public places.  [Included in GFS - Planning and Development:  Economic Development/Planning.  Core Function as determined ito the Constitution section 156(1) with Schedule 5B providing for billboards and the display of advertisements in public places.  Not specifically defined being within the powers and functions of a district municipality by section 83 and 84 of the Local Government Municipal Structures Act, however the MEC may alter these functions in terms of section 85 of this Act]</t>
  </si>
  <si>
    <t>Billboards</t>
  </si>
  <si>
    <t>25c0d38e-7f65-4cae-b739-708d493f559e</t>
  </si>
  <si>
    <t>ae6e3e7b-6b9a-4f93-b173-d5779fd6811c</t>
  </si>
  <si>
    <t>Clarify with SARS</t>
  </si>
  <si>
    <t>0301</t>
  </si>
  <si>
    <t>Provides for Corporate Wide Strategic Planning (IDPs, LEDs, etc).   [Included in GFS - Planning and Development:  Economic Development/Planning.  Core Function as determined ito the Constitution section 156(1) with Schedule 4B providing for municipal planning.  Specifically defined being within the powers and functions of a district municipality by section 83 and 84 of the Local Government Municipal Structures Act, however the MEC may alter these functions in terms of section 85 of this Act - integrated development planning for the district municipality as a whole including a framework for integrated development plans of all municipalities in the area of the district municipality, taking into account the integrated development plans of those local municipalities.]</t>
  </si>
  <si>
    <t>634dd0e2-ab18-4260-844c-aeb535fa4a23</t>
  </si>
  <si>
    <t>883643f9-8ff9-482c-9c37-1e3cfdbb22ec</t>
  </si>
  <si>
    <t>The Central City Improvement District is a private–public partnership formed by the property owners of a defined geographical area to provide top–up or complementary services over and above what the Metro's provide.  These services help Cities to be a clean, safe and caring city.   [Included in GFS - Economic Development and Planning.  Core Function determined ito the Constitution section 156(1) with Schedule 4B providing for municipal planning.   Not-specifically defined being within the powers and functions of a district municipality by section 84of the Local Government Municipal Structures Act, however the MEC may alter these functions in terms of section 85 of this Act.</t>
  </si>
  <si>
    <t>Central City Improvement District</t>
  </si>
  <si>
    <t>397fd0e4-a596-4458-aa47-125a185d0cfb</t>
  </si>
  <si>
    <t>0f78f42c-afe1-48a5-9ea2-51d5f5c994b5</t>
  </si>
  <si>
    <t>The Local Government Municipal Structures Act, Section 83(3) provides that a district municipality must seek to achieve the integrated, sustainable and equitable social and economic development of its area as a whole by (a) ensuring integrated development planning for the district as a whole; (b) promoting bulk infrastructural development and services for the district as a whole; (c) building the capacity of local municipalities in its area to perform their functions and exercise their powers where such capacity is lacking; and (d) promoting the equitable distribution of resources between the local municipalities in its area to ensure appropriate levels of municipal services within the area.</t>
  </si>
  <si>
    <t>Development Facilitation</t>
  </si>
  <si>
    <t>0ece4b85-ea7b-4ee6-8dc1-b50c10302b98</t>
  </si>
  <si>
    <t>e8aba1cd-7bec-4426-97e0-6a04f2677ea8</t>
  </si>
  <si>
    <t>Provides for Economic Planning and Development.  [Included in GFS - Planning and Development:  Economic Development Planning.  Core Function as determined ito the Constitution section 156(1) with Schedule 4B providing for municipal planning.  Furthermore this is required by the Municipal System Act, Section 23.  Specifically defined being within the powers and functions of a district municipality by section 84(6)a Local Government Municipal Structures Act, however the MEC may alter these functions in terms of section 85 of this Act - Integrated development-planning for the district municipality as a whole, including a framework for integrated development plans for all municipalities in the area of the district municipality, taking into account the integrated development plans of those local municipalities.]</t>
  </si>
  <si>
    <t>24162850-6e5c-44f2-ade0-da52f75f06e8</t>
  </si>
  <si>
    <t>e38be026-aa91-4710-9bdc-3b0f3755cc1a</t>
  </si>
  <si>
    <t>0302</t>
  </si>
  <si>
    <t>Includes Town Planning, Building Regulations and Enforcement, City Engineer (from a town planning perspective), etc.   [Included in GFS - Planning and Development:  Town Planning and Building Enforcement.  Core Functions as determined ito the Constitution section 156(1) with Schedule 4B Municipal Planning.   Not specifically defined by section 84 of the Local Government Municipal Structures Act to be a function of a district municipality.]</t>
  </si>
  <si>
    <t>Town Planning, Building Regulations and Enforcement, and City Engineer</t>
  </si>
  <si>
    <t>7112a626-f842-409f-8ac3-0ad302f08ace</t>
  </si>
  <si>
    <t>e65f548d-c3fb-4eb6-b042-e507e9eec386</t>
  </si>
  <si>
    <t>The PMU is a unit established within the municipality that is dedicated to manage infrastructure capital projects. They are accountable to the council and management structure of the municipality in which they are established.</t>
  </si>
  <si>
    <t>Project Management Unit</t>
  </si>
  <si>
    <t>6086b4a4-5dc6-46e9-836a-186a049c6a9a</t>
  </si>
  <si>
    <t>15e7fc9a-7613-41bd-b0e9-57024945d7d9</t>
  </si>
  <si>
    <t>Specific for support by district municipalities to local municipalities for planning and development activities or requirements.  [Included in GFS - Planning and Development.:  Town Planning/Building Enforcement.  The Local Government Municipal Structures Act, Section 83(3) provides that a district municipality must seek to achieve amongst other requirements promoting bulk infrastructural development and services for the district as a whole, building the capacity of local municipalities in its area to perform their functions and exercise their powers where such capacity is lacking; and (d) promoting the equitable distribution of resources between the local municipalities in its area to ensure appropriate levels of municipal services within the area.]</t>
  </si>
  <si>
    <t>Support to Local Municipalities</t>
  </si>
  <si>
    <t>1f2268dc-cbca-4285-81e8-4aca413f067c</t>
  </si>
  <si>
    <t>6156f5a3-852e-419b-bf7c-1fc396a78518</t>
  </si>
  <si>
    <t>762f0c42-571c-4883-8b11-69b74cc5d648</t>
  </si>
  <si>
    <r>
      <t>Non-core function as determined ito Schedule 5A read with Section 83 and 84 of the Local Government Municipal Structures Act.  [Included in GFS ~ Planning and Development:  Economic Development/Planning.  The Constitution section 156(4) with Schedule 5A of the Constitution provides for provincial planning.  Not-specifically defined being within the powers and functions of a district municipa</t>
    </r>
    <r>
      <rPr>
        <b/>
        <sz val="8"/>
        <color rgb="FFFF0000"/>
        <rFont val="Arial"/>
        <family val="2"/>
      </rPr>
      <t>l</t>
    </r>
    <r>
      <rPr>
        <sz val="8"/>
        <color rgb="FFFF0000"/>
        <rFont val="Arial"/>
        <family val="2"/>
      </rPr>
      <t>ity by section 83 and 84 of the Local Government Municipal Structures Act, however the MEC may alter these functions in terms of section 85 of this Act.]</t>
    </r>
  </si>
  <si>
    <t>6a2d746b-6e49-467f-91f1-0a54fd04d052</t>
  </si>
  <si>
    <t>a9f68450-6f0b-4d41-8009-60060ecb9c77</t>
  </si>
  <si>
    <r>
      <t>Non-core function as determined ito Schedule 5A read with Section 83 and 84 of the Local Government Municipal Structures Act.  [Included in GFS ~ Planning and Development:  Economic Development/Planning.  The Constitution section 156(4) with Schedule 5A of the Constitution provides for regional planning and development.  Not-specifically defined being within the powers and functions of a district municipa</t>
    </r>
    <r>
      <rPr>
        <b/>
        <sz val="8"/>
        <color rgb="FFFF0000"/>
        <rFont val="Arial"/>
        <family val="2"/>
      </rPr>
      <t>l</t>
    </r>
    <r>
      <rPr>
        <sz val="8"/>
        <color rgb="FFFF0000"/>
        <rFont val="Arial"/>
        <family val="2"/>
      </rPr>
      <t>ity by section 83 and 84 of the Local Government Municipal Structures Act, however the MEC may alter these functions in terms of section 85 of this Act.]</t>
    </r>
  </si>
  <si>
    <t>175208f0-425b-4a29-9eed-0d53e3d60eeb</t>
  </si>
  <si>
    <t>da286b7e-a1b0-420e-a2b4-219a874580f3</t>
  </si>
  <si>
    <t>The Central City Improvement District is a private–public partnership formed by the property owners of a defined geographical area to provide top–up or complementary services over and above what is provided by the municipality.  These services help Cities to be a clean, safe and caring city.</t>
  </si>
  <si>
    <t>7bf62d68-6ab4-44ec-a495-bf82602a3d28</t>
  </si>
  <si>
    <t>5cd4fa32-1410-4cc4-a432-cb9d4b051487</t>
  </si>
  <si>
    <t>Public safety involves the prevention of and protection from events that could endanger the safety of the general public from significant danger, injury/harm, or damage, such as crimes or disasters (natural or man-made).</t>
  </si>
  <si>
    <t>bc3710f3-3c29-437d-8b29-e6f737906a17</t>
  </si>
  <si>
    <t>5573efca-de31-4616-8588-990b887638d2</t>
  </si>
  <si>
    <t>0703</t>
  </si>
  <si>
    <t>Includes municipal commandos (not policing), crime prevention and awareness such CCTV camera monitoring, running of campaigns in respect of drug and crime prevention awareness.  [Included in GFS ~ Public Safety:  Civil Defence.  No specific reference found in Schedule 4B/5B?]</t>
  </si>
  <si>
    <t>Civil Defence</t>
  </si>
  <si>
    <t>400e073c-f57d-4183-96a2-341c252721bd</t>
  </si>
  <si>
    <t>Legislation providing for this function?</t>
  </si>
  <si>
    <t>a547e78a-9504-4d9a-bcea-6dc723b7bf4a</t>
  </si>
  <si>
    <t>0704</t>
  </si>
  <si>
    <t>The aggregation of services offered by a municipality in which resources for example decontamination of water, soil and other natural resources are kept clean.  This function exclude street and public area cleaning for example by street sweeping, trash pick-ups, etc.  [Included in GFS:  Public Safety:  Other. The Constitution section 156(4) with Schedule 5B of the Constitution provides for "cleansing".  Not-specifically defined being within the powers and functions of a district municipality by section 83 and 84 of the Local Government Municipal Structures Act, however the MEC may alter these functions in terms of section 85 of this Act.]</t>
  </si>
  <si>
    <t>Cleansing</t>
  </si>
  <si>
    <t>1458846d-c302-42da-8b3e-f1f8a870fb82</t>
  </si>
  <si>
    <t>67748544-6f71-4794-9aa3-220b4a2cb241</t>
  </si>
  <si>
    <t>The term public nuisance covers a wide variety of minor crimes that threaten the health, morals, safety, comfort, convenience, or welfare of a community.
[Included in GFS ~ Public Safety:  Other - Control of Public Nuisance.  The Constitution section 156(4) with Schedule 5B of the Constitution provides for "control of public nuisance".  Not-specifically defined being within the powers and functions of a district municipality by section 83 and 84 of the Local Government Municipal Structures Act, however the MEC may alter these functions in terms of section 85 of this Act.]</t>
  </si>
  <si>
    <t>Control of Public Nuisances</t>
  </si>
  <si>
    <t>e3a4d45e-68ae-45c2-a076-9eafbc47b513</t>
  </si>
  <si>
    <t>979a4349-026b-4226-941f-622648c561bc</t>
  </si>
  <si>
    <t>[Included in GFS ~ Public Safety:  Other.  The Constitution section 156(4) with Schedule 5B of the Constitution provides for "fencing and fences".  Not-specifically defined being within the powers and functions of a district municipality by section 83 and 84 of the Local Government Municipal Structures Act, however the MEC may alter these functions in terms of section 85 of this Act.]</t>
  </si>
  <si>
    <t xml:space="preserve">Fencing and Fences </t>
  </si>
  <si>
    <t>d74e63a3-ecb5-44f7-a2fb-9ae7cd598bb2</t>
  </si>
  <si>
    <t>044f82e1-bbb4-4190-b772-2ff5020adecc</t>
  </si>
  <si>
    <t>0702</t>
  </si>
  <si>
    <t>Fire fighting and protection which includes planning, co-ordination and regulation of fire-services, specialised fire fighting services such as mountain, veld and chemical fire services, co-ordination of the standardisation of infrastructure, vehicles, equipment and procedures and training of fire officers.
[Included in GFS ~ Public Safety:  Fire.  The Constitution section 156(4) with Schedule 4B of the Constitution provides for "fire-fighting services".  Specifically defined being within the powers and functions of a district municipality by section 84(6)j of the Local Government Municipal Structures Act, however the MEC may alter these functions in terms of section 85 of this Act - fire fighting services serving the area of the district municipality as a whole].</t>
  </si>
  <si>
    <t>7d0e3d77-2e69-49c5-98d4-7eb77ca4bde9</t>
  </si>
  <si>
    <t>e786cb3f-4469-4006-b4de-43a60322eeaf</t>
  </si>
  <si>
    <t>Includes licensing and control of animals.  [Included in GFS ~ Public Safety:  Other - Licensing and Control of Animals.  The Constitution section 156(4) with Schedule 5B of the Constitution provides for "control of public nuisances/licensing of dogs/pounds".  Not-specifically defined being within the powers and functions of a district municipality by section 84(6)j of the Local Government Municipal Structures Act, however the MEC may alter these functions in terms of section 85 of this Act.]</t>
  </si>
  <si>
    <t>Licensing and Control of Animals</t>
  </si>
  <si>
    <t>f0574516-9bb9-4980-a7e2-e8517c50e5d0</t>
  </si>
  <si>
    <t>07ef383f-abbf-497b-a3d8-f7d4705ed5c4</t>
  </si>
  <si>
    <t>0701</t>
  </si>
  <si>
    <t>Includes police forces and traffic and street parking control.  [Included in GFS ~ Public Safety:  Police.  The Constitution section 156(4) with Schedule 5B of the Constitution provides for "traffic and parking".  Not-specifically defined being within the powers and functions of a district municipality by section 84(6)j of the Local Government Municipal Structures Act, however the MEC may alter these functions in terms of section 85 of this Act.]</t>
  </si>
  <si>
    <t>Police Forces, Traffic and Street Parking Control</t>
  </si>
  <si>
    <t>6a3a7dc2-e1e2-492b-9d32-a1c89b7c0766</t>
  </si>
  <si>
    <t>44b85bd1-865b-403f-886e-e6df91d4a865</t>
  </si>
  <si>
    <t>b120b715-54ad-4a01-89f0-678aa90d9f97</t>
  </si>
  <si>
    <t>The aggregation of services offered by a municipality in which resources for example decontamination of water, soil and other natural resources are kept clean.  This function exclude street and public area cleaning for example by street sweeping, trash pick-ups, etc.  [Included in GFS ~ Public Safety:  Other.  The Constitution section 156(4) with Schedule 5B of the Constitution provides for "cleansing".  Not-specifically defined being within the powers and functions of a district municipality by section 83 and 84 of the Local Government Municipal Structures Act, however the MEC may alter these functions in terms of section 85 of this Act.]</t>
  </si>
  <si>
    <t>69fb482c-deb9-4e81-8bb1-9c9da25cf724</t>
  </si>
  <si>
    <t>43a3037d-287f-44a7-a4ae-a3216744fb8d</t>
  </si>
  <si>
    <t>d83d400b-5c87-4dab-aa98-229df924d37a</t>
  </si>
  <si>
    <t>2ead20d8-748d-4085-90c1-f5d27835d3df</t>
  </si>
  <si>
    <t>Road transport is transport on roads of passengers or goods including roads infrastructure within the municipal area.</t>
  </si>
  <si>
    <t>60299550-10fb-4762-83d9-2f9c953441b7</t>
  </si>
  <si>
    <t>737af25c-e202-4a86-8ae3-c584d90888b1</t>
  </si>
  <si>
    <t>1103</t>
  </si>
  <si>
    <t>Includes police forces and traffic and street parking control.  [Included in GFS ~ Public Safety:  Police.  The Constitution section 156(4) with Schedules 5B  provides for "traffic and parking".  B168]</t>
  </si>
  <si>
    <t>6be6eafc-2fd3-43c5-817c-90fa9e4d5034</t>
  </si>
  <si>
    <t>Why separate from traffic and parking.</t>
  </si>
  <si>
    <t>e5ea96a3-1154-4bfd-821f-f59fbc0ebb40</t>
  </si>
  <si>
    <t>1105</t>
  </si>
  <si>
    <t>Add detail to the sub-function at the discretion of the municipality provided within the definition of the sub-function.</t>
  </si>
  <si>
    <t xml:space="preserve">[Included in GFS ~ Public Safety/Police.  The Constitution section 156(4) with Schedules 4B of the Constitution provided for "pounds". </t>
  </si>
  <si>
    <t>2c6040eb-9dd8-41ea-84a0-e8a6010b188f</t>
  </si>
  <si>
    <t xml:space="preserve">Why separate </t>
  </si>
  <si>
    <t>372560ac-01d4-457c-a3bf-ca02b5b59c3d</t>
  </si>
  <si>
    <t>1102</t>
  </si>
  <si>
    <t xml:space="preserve">All activities relating to the provision of public bus services.  Included in GFS ~ Public Transport.  The Constitution section 156(4) with Schedule 4B provides for municipal public transport.  Sections 83 and 84 of the Local Government Municipal Structures Act includes the regulation of passenger transport services.  </t>
  </si>
  <si>
    <t>d4e173a9-fc70-4cfa-adc7-01dff05ca0cc</t>
  </si>
  <si>
    <t>c793f283-651d-4e97-b55c-9ded321b521e</t>
  </si>
  <si>
    <t>1101</t>
  </si>
  <si>
    <t>Operating, maintenance and capital expenditure on the major infrastructure category of roads.  Included in GFS ~ Road Transport:  Roads.  Municipal Roads as per Schedule 5B of the Constitution read with Sections 83 and 84 of the Local Government Municipal Structures Act - municipal roads which form an integral part of a road transport system for the area of the district municipality as a whole.]</t>
  </si>
  <si>
    <t>74893b35-82ee-4b63-9c1f-619c72eb2671</t>
  </si>
  <si>
    <t>be26bea6-58e3-4497-b52c-0bf597208207</t>
  </si>
  <si>
    <t>Includes activities associated with taxi ranks.</t>
  </si>
  <si>
    <t>Taxi Ranks</t>
  </si>
  <si>
    <t>ccf46be0-3022-43a9-b1b7-5cae61050fc8</t>
  </si>
  <si>
    <t>1ba26e54-d30e-49dd-8bce-2657f8290afb</t>
  </si>
  <si>
    <t>a3440c95-389a-40ed-a215-edcebbbf8470</t>
  </si>
  <si>
    <t>Providing of an agency service on behalf of Province and National for the regulation of road traffic, for example fines, vehicle licensing and testing, drivers licensing and testing, etc.  [Included in GFS:  Road Transport:  Vehicle Licensing and Testing.  The Constitution section 156(4) with Schedule 4A/5A provides for road traffic regulation and provincial roads and traffic. Not-specifically defined being within the powers and functions of a district municipality by section 84(6)j of the Local Government Municipal Structures Act, however the MEC may alter these functions in terms of section 85 of this Act.]</t>
  </si>
  <si>
    <t>Road and Traffic Regulation</t>
  </si>
  <si>
    <t>3de4ebd4-011f-46ae-a4fc-33f20fba7680</t>
  </si>
  <si>
    <t>81e26025-8a7e-485a-b96d-814b817bc7e2</t>
  </si>
  <si>
    <t>[Included in GFS:  Road Transport:  Public Buses  The Constitution section 156(4) with Schedule 4A provide for public transport. Not-specifically defined being within the powers and functions of a district municipality by section 84(6)j of the Local Government Municipal Structures Act, however the MEC may alter these functions in terms of section 85 of this Act.]</t>
  </si>
  <si>
    <t>47da2858-951e-4586-a04a-e1e061840ae3</t>
  </si>
  <si>
    <t>e9c8c172-8551-4151-b33a-e665b2c17c10</t>
  </si>
  <si>
    <t>Operating, maintenance and capital expenditure on the major infrastructure category of roads.  [Included in GFS:  Road Transport:  Roads.  Schedule 5A of the Constitution provide for provincial roads and traffic.  Not specifically defined being within the powers and functions of a district municipality by section 83 and 84 of the Local Government Municipal Structures Act, however the MEC may alter these functions in terms of section 85 of this Act.</t>
  </si>
  <si>
    <t>96673756-e90e-4826-9804-cb78393d1e01</t>
  </si>
  <si>
    <t>b2673700-28fd-4a89-ba14-65993216e3f7</t>
  </si>
  <si>
    <t>Not specifically defined being within the powers and functions of a district municipality by section 83 and 84 of the Local Government Municipal Structures Act, however the MEC may alter these functions in terms of section 85 of this act.</t>
  </si>
  <si>
    <t>e539d395-5d32-44e8-8587-a930210b5235</t>
  </si>
  <si>
    <t>abe22e20-b234-419e-9df0-11a10e04918b</t>
  </si>
  <si>
    <r>
      <t xml:space="preserve">The definition of </t>
    </r>
    <r>
      <rPr>
        <i/>
        <sz val="8"/>
        <color rgb="FFFF0000"/>
        <rFont val="Arial"/>
        <family val="2"/>
      </rPr>
      <t>sport</t>
    </r>
    <r>
      <rPr>
        <sz val="8"/>
        <color rgb="FFFF0000"/>
        <rFont val="Arial"/>
        <family val="2"/>
      </rPr>
      <t xml:space="preserve"> usually includes a broad and inclusive spectrum of activities in which people of all ages and abilities can participate, with an emphasis on the positive values of sport. In 2008, the UN Inter-Agency Task Force on Sport for Development and Peace defined sport, for the purposes of development, as ‘all forms of physical activity that contribute to physical fitness, mental well-being and social interaction, such as play, recreation, organised or competitive sport, and indigenous sports and games’.  </t>
    </r>
    <r>
      <rPr>
        <i/>
        <sz val="8"/>
        <color rgb="FFFF0000"/>
        <rFont val="Arial"/>
        <family val="2"/>
      </rPr>
      <t>Recreation</t>
    </r>
    <r>
      <rPr>
        <sz val="8"/>
        <color rgb="FFFF0000"/>
        <rFont val="Arial"/>
        <family val="2"/>
      </rPr>
      <t xml:space="preserve"> encompasses diverse experiences with the following characteristic: “in leisure time, not rule-bound, non-competitive, overlap with other areas e.g. arts and culture; education, purely for fun and enjoyment, examples: knitting; sewing; bird watching; listening to music; watching movies; playing computer games.</t>
    </r>
  </si>
  <si>
    <t>058fb8b5-07e0-4085-bf31-0072bbcd8d6b</t>
  </si>
  <si>
    <t>b818b733-1f36-4c04-9088-bf2ceb188910</t>
  </si>
  <si>
    <t>Pontoons, ferries, jetties, piers and harbours, excluding the regulation of international and national shipping and matters related thereto.  B166</t>
  </si>
  <si>
    <t xml:space="preserve">Beaches and Jetties </t>
  </si>
  <si>
    <t>29ff62c6-14ed-4a12-922e-d46671055cfc</t>
  </si>
  <si>
    <t>1798dfcb-6d28-419a-9c01-c501c9cb9e41</t>
  </si>
  <si>
    <t>Community parks including Nurseries..  [Included in GFS ~ Sport and Recreation.  The Constitution section 156(1) and 229 read with Schedule 5B provide for municipal parks and recreation.  Not-specifically defined being within the powers and functions of a district municipality by section 84(6)j of the Local Government Municipal Structures Act, however the MEC may alter these functions in terms of section 85 of this Act.]</t>
  </si>
  <si>
    <t>bb658703-5d59-4f8e-90ec-8ec67f2ef736</t>
  </si>
  <si>
    <t>c746317f-626c-4092-b71c-e7194f3d8b8a</t>
  </si>
  <si>
    <t>This function includes lakes, dams, jetties, accommodation, camping sites, swimming pools, etc used for recreation.  [Included in GFS ~ Sport and Recreation.  The Constitution section 156(1) and 229 read with Schedule 5B provide for municipal parks and recreation.  Not-specifically defined being within the powers and functions of a district municipality by section 84(6)j of the Local Government Municipal Structures Act, however the MEC may alter these functions in terms of section 85 of this Act.]+B150</t>
  </si>
  <si>
    <t>Recreational Facilities</t>
  </si>
  <si>
    <t>916e2c40-c662-4ebf-830f-c648d055422c</t>
  </si>
  <si>
    <t>c91683cc-ca5a-4118-b55f-132ec0c3bf1e</t>
  </si>
  <si>
    <t>Sports grounds and stadiums.  Included in GFS ~ Sport and Recreation.  The Constitution section 156(1) and 229 read with Schedule 5B provide for local sport and facilities  Not-specifically defined being within the powers and functions of a district municipality by section 84(6)j of the Local Government Municipal Structures Act, however the MEC may alter these functions in terms of section 85 of this Act.]</t>
  </si>
  <si>
    <t>Sports Grounds and Stadiums</t>
  </si>
  <si>
    <t>d9c75f8e-ab11-4cd0-b4b8-a907c8f1b284</t>
  </si>
  <si>
    <t>35f914ed-b099-4a36-890d-69e60fc0e57c</t>
  </si>
  <si>
    <t>af45e2fc-9e10-49c9-a8ce-3984d6e69414</t>
  </si>
  <si>
    <t>Casinos, racing, gambling and wagering, excluding lotteries and sport pools. [Included in GFS ~ Sport and Recreation.  The Constitution section 156(1) and 229 read with Schedule 4A provide for casinos, racing, gambling and wagering excluding lotteries and sport pools.  Not-specifically defined being within the powers and functions of a district municipality by section 84(6)j of the Local Government Municipal Structures Act, however the MEC may alter these functions in terms of section 85 of this Act.]</t>
  </si>
  <si>
    <t>Casinos, Racing, Gambling, Wagering</t>
  </si>
  <si>
    <t>c480d31c-f226-4717-8a91-d255a01beb8b</t>
  </si>
  <si>
    <t>86e827a3-4061-4601-86bb-13e885206bfc</t>
  </si>
  <si>
    <t>Community parks including Nurseries..  [Included in GFS ~ Sport and Recreation.  The Constitution section 156(1) and 229 read with Schedule 5B provide for municipal parks and recreation.  B168]</t>
  </si>
  <si>
    <t>406583ef-72b8-4bd4-8c3a-4ee268d166a0</t>
  </si>
  <si>
    <t>a4dcbab2-1868-41f5-b964-e357aea0acaf</t>
  </si>
  <si>
    <t>Lakes, Dams and Jetties for Recreation.  [Included in GFS ~ Sport and Recreation.  The Constitution section 156(1) and 229 read with Schedule 5A provide for provincial recreation and amenities.  Not-specifically defined being within the powers and functions of a district municipality by section 84(6)j of the Local Government Municipal Structures Act, however the MEC may alter these functions in terms of section 85 of this Act.]</t>
  </si>
  <si>
    <t>9f7dce09-9ef6-4538-bf22-9cca61267c82</t>
  </si>
  <si>
    <t>2ba79054-eb25-4b8e-a56c-a6aa87bcffb4</t>
  </si>
  <si>
    <t>Sports grounds and stadiums.  [Included in GFS ~ Sport and Recreation.  The Constitution section 156(1) and 229 read with Schedule 5A provide for provincial sport.  Not-specifically defined being within the powers and functions of a district municipality by section 84(6)j of the Local Government Municipal Structures Act, however the MEC may alter these functions in terms of section 85 of this Act.]</t>
  </si>
  <si>
    <t>c1027d6f-2f16-4f78-9e60-78219e5b324e</t>
  </si>
  <si>
    <t>e63908e9-4e7e-4455-ad95-2721683b34a9</t>
  </si>
  <si>
    <t>Swimming pools.  [Included in GFS ~ Sport and Recreation.  The Constitution section 156(1) and 229 read with Schedule 5A provide for provincial recreation and amenities.  Not-specifically defined being within the powers and functions of a district municipality by section 84(6)j of the Local Government Municipal Structures Act, however the MEC may alter these functions in terms of section 85 of this Act.]</t>
  </si>
  <si>
    <t>679fd052-2813-4fa5-892a-8cdc8af1581d</t>
  </si>
  <si>
    <t>c5314ec8-1f38-4fb6-ab2c-fd272c4a2d34</t>
  </si>
  <si>
    <t>The collection, transportation, and disposal of garbage, sewage, and other waste products.  Waste management encompasses management of all processes and resources for proper handling of waste materials, from maintenance of waste transport trucks and dumping facilities to compliance with health codes and environmental regulations</t>
  </si>
  <si>
    <t>c3ba77d9-36a4-4c4a-b248-3e9dba641aac</t>
  </si>
  <si>
    <t>e029f032-fe21-4260-a769-c82de52b1f4e</t>
  </si>
  <si>
    <t>1011</t>
  </si>
  <si>
    <t>Provides for the function of dealing with recycling.  [Included in GFS ~ Waste Management:  Solid Waste.  The Constitution section 156(1) and 229 read with Schedule 5B provide for refuse dumps and solid waste disposal.  Specifically defined being within the powers and functions of a district municipality by section 84(6)j of the Local Government Municipal Structures Act, however the MEC may alter these functions in terms of section 85 of this Act - Solid waste disposal sites serving the area of the district municipality as a whole, in so far as it related to the determination of a waste disposal strategy, the regulation of waste disposal, the establishment, operation and control of waste disposal sites, bulk waste transfer facilities and waste disposal facilities for more than one local municipality in the district.]</t>
  </si>
  <si>
    <t>20632b70-9c2e-4b25-9883-54d875eaf2c0</t>
  </si>
  <si>
    <t>e9454209-a201-46a7-bfb6-019658a324ae</t>
  </si>
  <si>
    <t>Includes refuse removal, solid waste disposal (landfill sites), street cleaning, recycling, etc.   [Included in GFS ~ Waste Management:  Solid Waste.  The Constitution section 156(1) and 229 read with Schedule 5B provide for refuse dumps and solid waste disposal.  Specifically defined being within the powers and functions of a district municipality by section 84(6)j of the Local Government Municipal Structures Act, however the MEC may alter these functions in terms of section 85 of this Act - Solid waste disposal sites serving the area of the district municipality as a whole, in so far as it related to the determination of a waste disposal strategy, the regulation of waste disposal, the establishment, operation and control of waste disposal sites, bulk waste transfer facilities and waste disposal facilities for more than one local municipality in the district.]</t>
  </si>
  <si>
    <t>3598f5c9-abae-4a41-90bd-1660d130dd91</t>
  </si>
  <si>
    <t>84c380c3-3b7f-4f6e-b3e1-ca680365dc85</t>
  </si>
  <si>
    <t>Refuse removal, re-use dumps and solid waste disposal.   [Included in GFS ~ Waste Management:  Solid Waste.  The Constitution section 156(1) and 229 read with Schedule 5B provide for refuse dumps and solid waste disposal.  Specifically defined being within the powers and functions of a district municipality by section 84(6)j of the Local Government Municipal Structures Act, however the MEC may alter these functions in terms of section 85 of this Act - Solid waste disposal sites serving the area of the district municipality as a whole, in so far as it related to the determination of a waste disposal strategy, the regulation of waste disposal, the establishment, operation and control of waste disposal sites, bulk waste transfer facilities and waste disposal facilities for more than one local municipality in the district.]</t>
  </si>
  <si>
    <t>42904048-462a-4f59-91ae-67854b5738df</t>
  </si>
  <si>
    <t>028ec562-fa32-4462-9c8f-90ca38ed33ae</t>
  </si>
  <si>
    <t>Provides for the function of dealing with street cleaning.  [Included in GFS ~ Waste Management:  Solid Waste.  The Constitution section 156(1) and 229 read with Schedule 5B provide for refuse dumps and solid waste disposal.  Specifically defined being within the powers and functions of a district municipality by section 84(6)j of the Local Government Municipal Structures Act, however the MEC may alter these functions in terms of section 85 of this Act - Solid waste disposal sites serving the area of the district municipality as a whole, in so far as it related to the determination of a waste disposal strategy, the regulation of waste disposal, the establishment, operation and control of waste disposal sites, bulk waste transfer facilities and waste disposal facilities for more than one local municipality in the district.]</t>
  </si>
  <si>
    <t>e03a9646-9d31-4809-b27d-8d375015f302</t>
  </si>
  <si>
    <t>a848eb3e-501d-4fa1-b9d8-a38330d702c1</t>
  </si>
  <si>
    <t>c278bd0b-3e54-4ccc-bd2f-cdcc4ed09427</t>
  </si>
  <si>
    <t>a1af08e0-417a-40d3-9bdc-a8d52a772de2</t>
  </si>
  <si>
    <t>41458ea0-a968-4c5d-afc6-3a06de61c95e</t>
  </si>
  <si>
    <t>d18010dd-5fed-4da8-8aa6-a81ede53035a</t>
  </si>
  <si>
    <t>1bd7f8ac-2a2c-4fda-8e28-060acd38017b</t>
  </si>
  <si>
    <t>e22869c0-11b8-44a8-a937-f25f09bc870c</t>
  </si>
  <si>
    <t>43cba9e1-4f12-4828-89b8-792810a32596</t>
  </si>
  <si>
    <t>4a4f6dc6-537e-4f92-8f92-d47dd15f77bd</t>
  </si>
  <si>
    <t>cf09f113-ff37-44a8-8abf-f84cfcc019d5</t>
  </si>
  <si>
    <t xml:space="preserve">Waste water management encompasses a broad range of tasks that promote effective and responsible water use, treatment, and disposal and encourage the protection and restoration watersheds. </t>
  </si>
  <si>
    <t>8ff90b64-116c-4f3a-8b4f-643cb841969e</t>
  </si>
  <si>
    <t>d34a5ee6-abab-4ba0-9863-5993ce3480c3</t>
  </si>
  <si>
    <t>1003</t>
  </si>
  <si>
    <t>This includes all activities relating to Public Toilets.  [Included in GFS ~ Waste Water Management:  Public Toilet.  The Constitution section 156(1) and 229 read with Schedule 5B provides for public amenities  Not-specifically defined being within the powers and functions of a district municipality by section 84(6)j of the Local Government Municipal Structures Act, however the MEC may alter these functions in terms of section 85 of this Act.]</t>
  </si>
  <si>
    <t>35c6a2ca-1f64-43be-97e8-6c9486b3142a</t>
  </si>
  <si>
    <t>fef5561d-b0fd-4bec-9e8d-8e80a920f873</t>
  </si>
  <si>
    <t>1001</t>
  </si>
  <si>
    <t>This does not include water purification for human consumption (refer water).  [Included in GFS ~ Waste Water Management:  Sewerage.  The Constitution section 156(1) and 229 read with Schedule 4B provides for water and sanitation management.  Specifically defined being within the powers and functions of a district municipality by section 84(6)j of the Local Government Municipal Structures Act, however the MEC may alter these functions in terms of section 85 of this Act. - bulk sewerage purification works and main sewage disposal that affects a significant proportion of municipalities in the district - domestic waste-water and sewage disposal systems.]</t>
  </si>
  <si>
    <t>1739c5e7-d29a-407c-b922-ce8475040e73</t>
  </si>
  <si>
    <t>c0faf3f7-55b6-4ef6-b0e3-76b190e04071</t>
  </si>
  <si>
    <t>1002</t>
  </si>
  <si>
    <t>This includes construction, maintenance, operating, etc.  Storm water management systems in built-up areas [Included in GFS ~ Waste Water Management:  Storm Water Management.  The Constitution section 156(1) and 229 read with Schedule 4B provides for storm water management systems in built-up areas.  Not-specifically defined being within the powers and functions of a district municipality by section 84(6)j of the Local Government Municipal Structures Act, however the MEC may alter these functions in terms of section 85 of this Act.]</t>
  </si>
  <si>
    <t>9693b145-7d79-42ee-b56f-163ac2434a68</t>
  </si>
  <si>
    <t>db604ef6-5789-48aa-9471-0416d939e152</t>
  </si>
  <si>
    <t>This function provides for treatment as directed by the Department of Water Affairs.  [Included in GFS ~ Waste Water Management:  Sewerage.  The Constitution section 156(1) and 229 read with Schedule 4B provides for water and sanitation management.  Not-specifically defined being within the powers and functions of a district municipality by section 84(6)j of the Local Government Municipal Structures Act, however the MEC may alter these functions in terms of section 85 of this Act.]</t>
  </si>
  <si>
    <t>Waste Water Treatment</t>
  </si>
  <si>
    <t>5acbcf73-d282-4567-92bd-b9073a6d4e71</t>
  </si>
  <si>
    <t>5c9ccd67-5342-4b10-b8d3-d33e47342674</t>
  </si>
  <si>
    <t>15edde5b-bbe9-4686-9a7f-5f51336248b6</t>
  </si>
  <si>
    <t>Not specifically defined being within the powers and functions of a district municipality by section 83 and 84 of the Local Government Municipal Structures Act, however the MEC may alter these functions in terms of section 85 of this Act.  Added at request of district municipalities.</t>
  </si>
  <si>
    <t>e368eea1-f9ee-4029-bcb1-5eb263f3071a</t>
  </si>
  <si>
    <t>f4f1bf81-7ec2-438d-8ac0-d6c4d566c774</t>
  </si>
  <si>
    <t>3b5468da-d467-4d3a-a6ad-5c4f2d760cae</t>
  </si>
  <si>
    <t>eeb4b5c2-de1b-4935-b492-8c32b2ede6ff</t>
  </si>
  <si>
    <t>4e6b40af-dba2-4ea4-9d51-92d52e7b23f7</t>
  </si>
  <si>
    <t>e079cd37-20c2-4f0d-b9f6-7aa8758d2db7</t>
  </si>
  <si>
    <t>0a62efa6-f324-452b-b7d0-4fca80178f4b</t>
  </si>
  <si>
    <t>d422fdbb-3af6-4d2f-92ae-0827638441b9</t>
  </si>
  <si>
    <t xml:space="preserve">Water resource management is the activity of planning, developing, distributing and managing the optimum use of water resources.  It is a sub-set of water cycle management.  Water resource management planning has regard to all the competing demands for water and seeks to allocate water on an equitable basis to satisfy all uses and demands.  </t>
  </si>
  <si>
    <t>Water Management</t>
  </si>
  <si>
    <t>22adc657-944f-44bd-a397-7cf4fe9b4c5b</t>
  </si>
  <si>
    <t>5684a61b-aa8a-45b3-b9ce-d2e64ba06ccb</t>
  </si>
  <si>
    <t>1202</t>
  </si>
  <si>
    <t>This function provides for treatment as directed by the Department of Water Affairs.  [Included in GFS ~ Water:  Distribution.  The Constitution section 156(1) and 229 read with Schedule 4B provides for water and sanitation management.  Specifically defined being within the powers and functions of a district municipality by section 84(6)j of the Local Government Municipal Structures Act, however the MEC may alter these functions in terms of section 85 of this Act. - bulk supply of water that affects a significant proportion of municipalities in the district - potable water systems.]</t>
  </si>
  <si>
    <t>Water Treatment</t>
  </si>
  <si>
    <t>733999aa-d9fd-4255-b28d-9864d3c98636</t>
  </si>
  <si>
    <t>Posting level if the municipality do not require a further breakdown to sub-sub-funct</t>
  </si>
  <si>
    <t>8d169b5c-4e3b-47d0-9195-7d3e724fd650</t>
  </si>
  <si>
    <t>1201</t>
  </si>
  <si>
    <t>Including bulk purchases and distribution infrastructure etc.  [Included in GFS ~ Water:  Distribution.  The Constitution section 156(1) and 229 read with Schedule 4B provides for potable water supply systems.  Specifically defined being within the powers and functions of a district municipality by section 84(6)j of the Local Government Municipal Structures Act, however the MEC may alter these functions in terms of section 85 of this Act. - bulk supply of water that affects a significant proportion of municipalities in the district - potable water systems.]</t>
  </si>
  <si>
    <t>1342f40b-865e-481e-a925-f6152990eb1a</t>
  </si>
  <si>
    <t>2d32384d-4dba-4870-9ac0-bbfec6f0151b</t>
  </si>
  <si>
    <t>Including storage infrastructure such as dams and reservoirs as well as activities to prepare the water for use such as purification and water recycling.  [Included in GFS ~ Water:  Distribution.  The Constitution section 156(1) and 229 read with Schedule 4B provides for potable water supply systems.  Specifically defined being within the powers and functions of a district municipality by section 84(6)j of the Local Government Municipal Structures Act, however the MEC may alter these functions in terms of section 85 of this Act. - bulk supply of water that affects a significant proportion of municipalities in the district - potable water systems.]</t>
  </si>
  <si>
    <t>a6aba3c0-cc56-46d6-9fb6-7776be0c3ce8</t>
  </si>
  <si>
    <t>4e384fd0-e30f-4d2d-9c70-281473554248</t>
  </si>
  <si>
    <t>08a99f56-826b-4abc-b4f9-d31041d597e1</t>
  </si>
  <si>
    <t>b900072b-fb61-415f-a4e6-9fca377c7c76</t>
  </si>
  <si>
    <t>4d9ffd2e-6b70-4f23-ae1f-dca6aeafdd80</t>
  </si>
  <si>
    <t>1fc4e0ae-ff0f-4631-8f96-c2026cb366fa</t>
  </si>
  <si>
    <t>8c3febfc-4df5-4f16-b686-97528267d032</t>
  </si>
  <si>
    <t>6e185cac-a32b-4bd2-b407-548a5f9a9ef0</t>
  </si>
  <si>
    <t>f1f1de87-1b50-4449-beff-9948e9f65a8d</t>
  </si>
  <si>
    <t>mSCOA Core Functional Classification</t>
  </si>
  <si>
    <t>Cemetries</t>
  </si>
  <si>
    <t>Technical Services</t>
  </si>
  <si>
    <t>Community and Social Services: Core Function - Cemeteries, Funeral Parlours and Cremaroriums</t>
  </si>
  <si>
    <t>Waste Management: Core Function - Solid Waste Removal</t>
  </si>
  <si>
    <t>Road Transport: Core Function - Roads</t>
  </si>
  <si>
    <t>Electricity: Core Function - Electricity</t>
  </si>
  <si>
    <t>Electricity: Core Function - Street Lighting</t>
  </si>
  <si>
    <t>Water Management: Core Function - Water Treatment</t>
  </si>
  <si>
    <t>Water Management: Core Function - Water Distribution</t>
  </si>
  <si>
    <t>Water Management: Core Function - Water Storage</t>
  </si>
  <si>
    <t>Waste Water Management: Core Function - Public Toilets</t>
  </si>
  <si>
    <t>Waste Management: Core Function - Solid Waste Disposal (Landfill Sites)</t>
  </si>
  <si>
    <t>Sport and Recreation: Core Function - Sports Grounds and Stadiums</t>
  </si>
  <si>
    <t>Public Safety: Core Function - Police Force, Traffic and  Street Parking Control</t>
  </si>
  <si>
    <t>Planning and Development: Core Function - Town Planning, Building Regulations and Enforcement and City Engineer</t>
  </si>
  <si>
    <t>Planning and Development: Core Function - Corporate Wide Strategic Plan (IDPs, LEDs)</t>
  </si>
  <si>
    <t>Museum</t>
  </si>
  <si>
    <t>Community Halls</t>
  </si>
  <si>
    <t>Community and Social Services: Core Function - Community Halls and Facilities</t>
  </si>
  <si>
    <t>Finance and Administration: Core Function - Human Resources</t>
  </si>
  <si>
    <t>Finance and Administration: Core Function - Budget and Traesury Office</t>
  </si>
  <si>
    <t>Finance and Administration: Core Function - Valuation Services</t>
  </si>
  <si>
    <t>Finance and Administration: Core Function - Supply Chain Management</t>
  </si>
  <si>
    <t>Internal Audit: Core Function - Governance Function</t>
  </si>
  <si>
    <t>Finance and Administration: Core Function - Information Technology</t>
  </si>
  <si>
    <t>Finance and Administration: Core Function - Legal services</t>
  </si>
  <si>
    <t>Community and Social Services: Non-Core Function - Libraries and Archives</t>
  </si>
  <si>
    <t>Community and Social Services: Non-Core Function - Museums and Art Galleries</t>
  </si>
  <si>
    <t>Community and Social Services: Core Function - Civil Defence</t>
  </si>
  <si>
    <t>PRINCE ALBERT MUNICIPALITY</t>
  </si>
  <si>
    <t>IE005001001001001000000000000000000000</t>
  </si>
  <si>
    <t>IE005001001001003000000000000000000000</t>
  </si>
  <si>
    <t xml:space="preserve">Expenditure: Employee Related Cost  - Senior Management: Designation - Salaries and Allowances: Allowance - Cellular and Telephone </t>
  </si>
  <si>
    <t>IE005001001001005001000000000000000000</t>
  </si>
  <si>
    <t>IE005001001001005003000000000000000000</t>
  </si>
  <si>
    <t>IE005001001001005005000000000000000000</t>
  </si>
  <si>
    <t>IE005001001001005006000000000000000000</t>
  </si>
  <si>
    <t>IE005001001001006009000000000000000000</t>
  </si>
  <si>
    <t>Expenditure: Employee Related Cost  - Senior Management: Designation - Social Contributions: Group Life Insurance</t>
  </si>
  <si>
    <t>Expenditure: Employee Related Cost  - Senior Management: Designation - Social Contributions: Unemployment Insurance</t>
  </si>
  <si>
    <t>Expenditure: Employee Related Cost  - Senior Management: Designation - Social Contributions: Bargaining Council</t>
  </si>
  <si>
    <t>IE005001001002001000000000000000000000</t>
  </si>
  <si>
    <t>IE005001001002002000000000000000000000</t>
  </si>
  <si>
    <t>IE005001001002007000000000000000000000</t>
  </si>
  <si>
    <t>IE005002001001000000000000000000000000</t>
  </si>
  <si>
    <t>IE005002001002000000000000000000000000</t>
  </si>
  <si>
    <t>IE005002001003000000000000000000000000</t>
  </si>
  <si>
    <t>IE005002001004000000000000000000000000</t>
  </si>
  <si>
    <t xml:space="preserve">Expenditure: Employee Related Cost  - Municipal Staff : Salaries, Wages and Allowances - Allowances: Cellular and Telephone </t>
  </si>
  <si>
    <t>Expenditure: Employee Related Cost  - Municipal Staff : Salaries, Wages and Allowances - Allowances: Cellular and Telephone:   Cost Capitalised to PPE (Credit Account)</t>
  </si>
  <si>
    <t>Expenditure: Employee Related Cost  - Municipal Staff : Salaries, Wages and Allowances - Allowances: Housing Benefits and Incidental</t>
  </si>
  <si>
    <t xml:space="preserve">Expenditure: Employee Related Cost  - Municipal Staff : Salaries, Wages and Allowances - Allowances: Housing Benefits and Incidental - Laundry </t>
  </si>
  <si>
    <t>Expenditure: Employee Related Cost  - Municipal Staff : Salaries, Wages and Allowances - Allowances: Leave Pay</t>
  </si>
  <si>
    <t>Expenditure: Employee Related Cost  - Municipal Staff : Salaries, Wages and Allowances - Allowances: Leave Pay:  Cost Capitalised to PPE (Credit Account)</t>
  </si>
  <si>
    <t xml:space="preserve">Expenditure: Employee Related Cost  - Municipal Staff : Salaries, Wages and Allowances - Allowances: Travel or Motor Vehicle </t>
  </si>
  <si>
    <t>Expenditure: Employee Related Cost  - Municipal Staff : Salaries, Wages and Allowances - Allowances: Travel or Motor Vehicle:   Cost Capitalised to PPE (Credit Account)</t>
  </si>
  <si>
    <t>IE005002001005001000000000000000000000</t>
  </si>
  <si>
    <t>IE005002001005002000000000000000000000</t>
  </si>
  <si>
    <t>IE005002001005003000000000000000000000</t>
  </si>
  <si>
    <t>IE005002001005004000000000000000000000</t>
  </si>
  <si>
    <t>IE005002001005005000000000000000000000</t>
  </si>
  <si>
    <t>IE005002001005005001000000000000000000</t>
  </si>
  <si>
    <t>IE005002001005005002000000000000000000</t>
  </si>
  <si>
    <t>IE005002001005005003000000000000000000</t>
  </si>
  <si>
    <t>IE005002001005005004000000000000000000</t>
  </si>
  <si>
    <t>IE005002001005005005000000000000000000</t>
  </si>
  <si>
    <t>IE005002001005006000000000000000000000</t>
  </si>
  <si>
    <t>IE005002001005007000000000000000000000</t>
  </si>
  <si>
    <t>IE005002001005008000000000000000000000</t>
  </si>
  <si>
    <t>IE005002001005009000000000000000000000</t>
  </si>
  <si>
    <t>Expenditure: Employee Related Cost  - Municipal Staff : Salaries, Wages and Allowances - Allowances: Overtime</t>
  </si>
  <si>
    <t>IE005002001005010000000000000000000000</t>
  </si>
  <si>
    <t>IE005002001005010001000000000000000000</t>
  </si>
  <si>
    <t>IE005002001005010002000000000000000000</t>
  </si>
  <si>
    <t>IE005002001005010003000000000000000000</t>
  </si>
  <si>
    <t>IE005002001005010004000000000000000000</t>
  </si>
  <si>
    <t>IE005002001005010005000000000000000000</t>
  </si>
  <si>
    <t>Expenditure: Employee Related Cost  - Municipal Staff : Salaries, Wages and Allowances - Allowances: Service Related Benefits - Long Service Award</t>
  </si>
  <si>
    <t>IE005002001005011005000000000000000000</t>
  </si>
  <si>
    <t>Expenditure: Employee Related Cost  - Municipal Staff : Salaries, Wages and Allowances - Allowances: Service Related Benefits - Standby Allowance</t>
  </si>
  <si>
    <t>IE005002001005011008000000000000000000</t>
  </si>
  <si>
    <t>Expenditure: Employee Related Cost  - Municipal Staff : Salaries, Wages and Allowances - Allowances: Service Related Benefits - Uniform/Special/Protective Clothing</t>
  </si>
  <si>
    <t>IE005002001005011010000000000000000000</t>
  </si>
  <si>
    <t>Expenditure: Employee Related Cost  - Municipal Staff : Social Contributions - Bargaining Council</t>
  </si>
  <si>
    <t>Expenditure: Employee Related Cost  - Municipal Staff : Social Contributions - Group Life Insurance</t>
  </si>
  <si>
    <t>Expenditure: Employee Related Cost  - Municipal Staff : Social Contributions - Unemployment Insurance</t>
  </si>
  <si>
    <t>IE005002002002000000000000000000000000</t>
  </si>
  <si>
    <t>IE005002002003000000000000000000000000</t>
  </si>
  <si>
    <t>IE005002002004000000000000000000000000</t>
  </si>
  <si>
    <t>IE005002002005000000000000000000000000</t>
  </si>
  <si>
    <t>IE005002002006000000000000000000000000</t>
  </si>
  <si>
    <t>Expenditure: Employee Related Cost  - Municipal Staff : Post-retirement Benefit - Medical: Current Service Cost</t>
  </si>
  <si>
    <t>Expenditure: Employee Related Cost  - Municipal Staff : Post-retirement Benefit - Medical: Interest Cost</t>
  </si>
  <si>
    <t>Expenditure: Employee Related Cost  - Municipal Staff : Post-retirement Benefit - Medical: Actuarial Gains and Losses</t>
  </si>
  <si>
    <t>IE005002003001001000000000000000000000</t>
  </si>
  <si>
    <t>IE005002003001002000000000000000000000</t>
  </si>
  <si>
    <t>IE005002003001003000000000000000000000</t>
  </si>
  <si>
    <t>Expenditure: Employee Related Cost  - Municipal Staff : Post-retirement Benefit - Pension: Current Service Cost</t>
  </si>
  <si>
    <t>Expenditure: Employee Related Cost  - Municipal Staff : Post-retirement Benefit - Pension: Interest Cost</t>
  </si>
  <si>
    <t>Expenditure: Employee Related Cost  - Municipal Staff : Post-retirement Benefit - Pension: Actuarial Gains and Losses</t>
  </si>
  <si>
    <t>IE005002003002001000000000000000000000</t>
  </si>
  <si>
    <t>IE005002003002002000000000000000000000</t>
  </si>
  <si>
    <t>IE005002003002003000000000000000000000</t>
  </si>
  <si>
    <t>IE010002001000000000000000000000000000</t>
  </si>
  <si>
    <t>IE010002003000000000000000000000000000</t>
  </si>
  <si>
    <t>IE010002006000000000000000000000000000</t>
  </si>
  <si>
    <t>IE010002008000000000000000000000000000</t>
  </si>
  <si>
    <t>IE010002009000000000000000000000000000</t>
  </si>
  <si>
    <t>Expenditure: Operational Cost - Assets less than the Capitalisation Threshold</t>
  </si>
  <si>
    <t>IE010003000000000000000000000000000000</t>
  </si>
  <si>
    <t>Expenditure: Operational Cost - External Audit Fees</t>
  </si>
  <si>
    <t>IE010004000000000000000000000000000000</t>
  </si>
  <si>
    <t>IE010030007000000000000000000000000000</t>
  </si>
  <si>
    <t>Expenditure: Operational Cost - Registration Fees: Seminars, Conferences, Workshops and Events - National</t>
  </si>
  <si>
    <t>IE010038002001000000000000000000000000</t>
  </si>
  <si>
    <t>IE010042000000000000000000000000000000</t>
  </si>
  <si>
    <t>Expenditure: Operational Cost - Professional Bodies, Membership and Subscription</t>
  </si>
  <si>
    <t>IE010043000000000000000000000000000000</t>
  </si>
  <si>
    <t>Expenditure: Operational Cost - Skills Development Fund Levy</t>
  </si>
  <si>
    <t>IE010048000000000000000000000000000000</t>
  </si>
  <si>
    <t>IE010058001001000000000000000000000000</t>
  </si>
  <si>
    <t>IE010058001002000000000000000000000000</t>
  </si>
  <si>
    <t>IE010058001005002000000000000000000000</t>
  </si>
  <si>
    <t xml:space="preserve">Expenditure: Operational Cost - Workmen's Compensation Fund </t>
  </si>
  <si>
    <t>IE010063000000000000000000000000000000</t>
  </si>
  <si>
    <t>IE003001012000000000000000000000000000</t>
  </si>
  <si>
    <t>IE003002001003000000000000000000000000</t>
  </si>
  <si>
    <t>IE003002004001000000000000000000000000</t>
  </si>
  <si>
    <t>Expenditure: Operational Cost</t>
  </si>
  <si>
    <t>IE004001001000000000000000000000000000</t>
  </si>
  <si>
    <t>IE004002003000000000000000000000000000</t>
  </si>
  <si>
    <t>Expenditure: Employee Related Cost  - Senior Management</t>
  </si>
  <si>
    <t>Expenditure: Employee Related Cost  - Senior Management - Municipal Manager</t>
  </si>
  <si>
    <t xml:space="preserve">Expenditure: Employee Related Cost  - Municipal Staff </t>
  </si>
  <si>
    <t>IE003001016000000000000000000000000000</t>
  </si>
  <si>
    <t>IE003002001001000000000000000000000000</t>
  </si>
  <si>
    <t>IE003002001016000000000000000000000000</t>
  </si>
  <si>
    <t>IE003002004003000000000000000000000000</t>
  </si>
  <si>
    <t>IE004002017000000000000000000000000000</t>
  </si>
  <si>
    <t>Expenditure: Interest, Dividends and Rent on Land</t>
  </si>
  <si>
    <t>Expenditure: Interest, Dividends and Rent on Land - Interest Paid: Finance Leases</t>
  </si>
  <si>
    <t>IE006002005000000000000000000000000000</t>
  </si>
  <si>
    <t>Expenditure: Operating Leases</t>
  </si>
  <si>
    <t>Expenditure: Operating Leases - Investment Properties</t>
  </si>
  <si>
    <t>IE009008000000000000000000000000000000</t>
  </si>
  <si>
    <t>Expenditure: Operational Cost - Bank Charges, Facility and Card Fees: Bank Accounts</t>
  </si>
  <si>
    <t>IE010005001000000000000000000000000000</t>
  </si>
  <si>
    <t>Expenditure: Operational Cost - Communication: Postage/Stamps/Franking Machines</t>
  </si>
  <si>
    <t>IE010016003000000000000000000000000000</t>
  </si>
  <si>
    <t>Expenditure: Operational Cost - Communication: Rent Private Bag and Postal Box</t>
  </si>
  <si>
    <t>IE010016005000000000000000000000000000</t>
  </si>
  <si>
    <t>Expenditure: Operational Cost - Communication: Telephone, Fax, Telegraph and Telex</t>
  </si>
  <si>
    <t>IE010016008000000000000000000000000000</t>
  </si>
  <si>
    <t>Expenditure: Operational Cost - Deeds</t>
  </si>
  <si>
    <t>IE010019000000000000000000000000000000</t>
  </si>
  <si>
    <t>Expenditure: Operational Cost - External Computer Service: Software Licences</t>
  </si>
  <si>
    <t>IE010025009000000000000000000000000000</t>
  </si>
  <si>
    <t>Expenditure: Operational Cost - Learnerships and Internships</t>
  </si>
  <si>
    <t>IE010032000000000000000000000000000000</t>
  </si>
  <si>
    <t>Expenditure: Operational Cost - Municipal Services</t>
  </si>
  <si>
    <t>IE010036000000000000000000000000000000</t>
  </si>
  <si>
    <t>IE010058001005000000000000000000000000</t>
  </si>
  <si>
    <t>Expenditure: Operational Cost - Licences : Motor Vehicle Licence and Registrations</t>
  </si>
  <si>
    <t>IE010034002000000000000000000000000000</t>
  </si>
  <si>
    <t>Expenditure: Remuneration of Councillors - Mayor: Basic Salary</t>
  </si>
  <si>
    <t>Expenditure: Remuneration of Councillors - Mayor: Cell phone Allowance</t>
  </si>
  <si>
    <t>Expenditure: Remuneration of Councillors - Mayor: Motor Vehicle Allowance</t>
  </si>
  <si>
    <t>Expenditure: Remuneration of Councillors - Mayor: Social Contributions - Pension Fund Contributions</t>
  </si>
  <si>
    <t>IE008001002000000000000000000000000000</t>
  </si>
  <si>
    <t>IE008001003000000000000000000000000000</t>
  </si>
  <si>
    <t>IE008001006000000000000000000000000000</t>
  </si>
  <si>
    <t>IE008001007001000000000000000000000000</t>
  </si>
  <si>
    <t>Expenditure: Remuneration of Councillors - Deputy Mayor: Basic Salary</t>
  </si>
  <si>
    <t>Expenditure: Remuneration of Councillors - Deputy Mayor: Cell phone Allowance</t>
  </si>
  <si>
    <t>Expenditure: Remuneration of Councillors - Deputy Mayor: Motor Vehicle Allowance</t>
  </si>
  <si>
    <t>Expenditure: Remuneration of Councillors - Deputy Mayor: Social Contributions - Pension Fund Contributions</t>
  </si>
  <si>
    <t>Expenditure: Remuneration of Councillors - Speaker: Basic Salary</t>
  </si>
  <si>
    <t>Expenditure: Remuneration of Councillors - Speaker: Cell phone Allowance</t>
  </si>
  <si>
    <t>Expenditure: Remuneration of Councillors - Speaker: Motor Vehicle Allowance</t>
  </si>
  <si>
    <t>Expenditure: Remuneration of Councillors - Speaker: Social Contributions - Pension Fund Contributions</t>
  </si>
  <si>
    <t>Expenditure: Remuneration of Councillors - Councillors: Basic Salary</t>
  </si>
  <si>
    <t>Expenditure: Remuneration of Councillors - Councillors: Cell phone Allowance</t>
  </si>
  <si>
    <t>Expenditure: Remuneration of Councillors - Councillors: Motor Vehicle Allowance</t>
  </si>
  <si>
    <t>Expenditure: Remuneration of Councillors - Councillors: Social Contributions - Pension Fund Contributions</t>
  </si>
  <si>
    <t>Expenditure: Operational Cost - Remuneration to Ward Committees</t>
  </si>
  <si>
    <t>IE010044000000000000000000000000000000</t>
  </si>
  <si>
    <t>Contracted Service</t>
  </si>
  <si>
    <t>IE010024002000000000000000000000000000</t>
  </si>
  <si>
    <t>IE004002016000000000000000000000000000</t>
  </si>
  <si>
    <t>Expenditure: Operational Cost - Uniform and Protective Clothing</t>
  </si>
  <si>
    <t>IE010059000000000000000000000000000000</t>
  </si>
  <si>
    <t>IE010062000000000000000000000000000000</t>
  </si>
  <si>
    <t>Expenditure: Inventory Consumed</t>
  </si>
  <si>
    <t>Expenditure: Inventory Consumed - Materials and Supplies</t>
  </si>
  <si>
    <t>IE007004000000000000000000000000000000</t>
  </si>
  <si>
    <t>IE003003026000000000000000000000000000</t>
  </si>
  <si>
    <t>IE003002003004000000000000000000000000</t>
  </si>
  <si>
    <t>IE003003012000000000000000000000000000</t>
  </si>
  <si>
    <t>IE003003038000000000000000000000000000</t>
  </si>
  <si>
    <t>Waste Water Management: Core Function - Storm Water Management</t>
  </si>
  <si>
    <t>IE003003025000000000000000000000000000</t>
  </si>
  <si>
    <t>IE003003027000000000000000000000000000</t>
  </si>
  <si>
    <t>Expenditure: Bad Debts Written Off</t>
  </si>
  <si>
    <t>Expenditure: Bulk Purchases</t>
  </si>
  <si>
    <t>IE004002012000000000000000000000000000</t>
  </si>
  <si>
    <t>Expenditure: Operational Cost - Levies Paid - Water Resource Management Charges</t>
  </si>
  <si>
    <t>IE010033000000000000000000000000000000</t>
  </si>
  <si>
    <t>Expenditure: Bulk Purchases - Electricity : ESCOM</t>
  </si>
  <si>
    <t>IE002001001000000000000000000000000000</t>
  </si>
  <si>
    <t>IE004002006002000000000000000000000000</t>
  </si>
  <si>
    <t>IE004002006002001000000000000000000000</t>
  </si>
  <si>
    <t>IE004002006002002000000000000000000000</t>
  </si>
  <si>
    <t>IE004002006002003000000000000000000000</t>
  </si>
  <si>
    <t>IE004002006002004000000000000000000000</t>
  </si>
  <si>
    <t>IE004002006002005000000000000000000000</t>
  </si>
  <si>
    <t>IE004002006002006000000000000000000000</t>
  </si>
  <si>
    <t>IE004002006002007000000000000000000000</t>
  </si>
  <si>
    <t>IE004002006002008000000000000000000000</t>
  </si>
  <si>
    <t>IE004002006002009000000000000000000000</t>
  </si>
  <si>
    <t>IE004002006002010000000000000000000000</t>
  </si>
  <si>
    <t>IE004002006002011000000000000000000000</t>
  </si>
  <si>
    <t>IE004002006002012000000000000000000000</t>
  </si>
  <si>
    <t>IE004002006002013000000000000000000000</t>
  </si>
  <si>
    <t>IE004002006002014000000000000000000000</t>
  </si>
  <si>
    <t>IE004002006002015000000000000000000000</t>
  </si>
  <si>
    <t>IE004002016001000000000000000000000000</t>
  </si>
  <si>
    <t>IE004002016002000000000000000000000000</t>
  </si>
  <si>
    <t>IE004002017001000000000000000000000000</t>
  </si>
  <si>
    <t>IE004002017002000000000000000000000000</t>
  </si>
  <si>
    <t>Expenditure: Operational Cost - Commission: Third Party Vendors</t>
  </si>
  <si>
    <t>IE010013001000000000000000000000000000</t>
  </si>
  <si>
    <t>IE004002010000000000000000000000000000</t>
  </si>
  <si>
    <t>IE004002007000000000000000000000000000</t>
  </si>
  <si>
    <t>IE004002002000000000000000000000000000</t>
  </si>
  <si>
    <t>IE004002004001000000000000000000000000</t>
  </si>
  <si>
    <t>IE004002003001000000000000000000000000</t>
  </si>
  <si>
    <t>Expenditure: Operating Leases - Furniture and Office Equipment</t>
  </si>
  <si>
    <t>IE009004000000000000000000000000000000</t>
  </si>
  <si>
    <t>Funding</t>
  </si>
  <si>
    <t>IR000000000000000000000000000000000000</t>
  </si>
  <si>
    <t>IR001000000000000000000000000000000000</t>
  </si>
  <si>
    <t>IR001001000000000000000000000000000000</t>
  </si>
  <si>
    <t>IR001001001000000000000000000000000000</t>
  </si>
  <si>
    <t>IR001001002000000000000000000000000000</t>
  </si>
  <si>
    <t>IR001001003000000000000000000000000000</t>
  </si>
  <si>
    <t>IR001001004000000000000000000000000000</t>
  </si>
  <si>
    <t>IR001002000000000000000000000000000000</t>
  </si>
  <si>
    <t>IR001002001000000000000000000000000000</t>
  </si>
  <si>
    <t>IR001002002000000000000000000000000000</t>
  </si>
  <si>
    <t>IR001002003000000000000000000000000000</t>
  </si>
  <si>
    <t>IR001002004000000000000000000000000000</t>
  </si>
  <si>
    <t>IR001002005000000000000000000000000000</t>
  </si>
  <si>
    <t>IR001002006000000000000000000000000000</t>
  </si>
  <si>
    <t>IR001003000000000000000000000000000000</t>
  </si>
  <si>
    <t>IR001003001000000000000000000000000000</t>
  </si>
  <si>
    <t>IR001003003000000000000000000000000000</t>
  </si>
  <si>
    <t>IR001003004000000000000000000000000000</t>
  </si>
  <si>
    <t>IR001003005000000000000000000000000000</t>
  </si>
  <si>
    <t>IR001003006000000000000000000000000000</t>
  </si>
  <si>
    <t>IR001003007000000000000000000000000000</t>
  </si>
  <si>
    <t>IR003002001001002000000000000000000000</t>
  </si>
  <si>
    <t>IR003002000000000000000000000000000000</t>
  </si>
  <si>
    <t>IR003002001000000000000000000000000000</t>
  </si>
  <si>
    <t>IR003002001001000000000000000000000000</t>
  </si>
  <si>
    <t>IR003002001001008000000000000000000000</t>
  </si>
  <si>
    <t>IR003002001001013000000000000000000000</t>
  </si>
  <si>
    <t>IR003002001001014000000000000000000000</t>
  </si>
  <si>
    <t>IR003002001001015000000000000000000000</t>
  </si>
  <si>
    <t>IR003002001002000000000000000000000000</t>
  </si>
  <si>
    <t>IR003002001002001000000000000000000000</t>
  </si>
  <si>
    <t>IR003002001002002000000000000000000000</t>
  </si>
  <si>
    <t>IR003002001002003000000000000000000000</t>
  </si>
  <si>
    <t>IR003002003000000000000000000000000000</t>
  </si>
  <si>
    <t>IR003002003001000000000000000000000000</t>
  </si>
  <si>
    <t>IR003002003001001000000000000000000000</t>
  </si>
  <si>
    <t>IR003002003001002000000000000000000000</t>
  </si>
  <si>
    <t>IR003003000000000000000000000000000000</t>
  </si>
  <si>
    <t>IR003003002000000000000000000000000000</t>
  </si>
  <si>
    <t>IR003003004000000000000000000000000000</t>
  </si>
  <si>
    <t>IR003003005000000000000000000000000000</t>
  </si>
  <si>
    <t>IR003003005001000000000000000000000000</t>
  </si>
  <si>
    <t>IR003003007000000000000000000000000000</t>
  </si>
  <si>
    <t>IR003003009000000000000000000000000000</t>
  </si>
  <si>
    <t>IR003003009003000000000000000000000000</t>
  </si>
  <si>
    <t>IR003003009003001000000000000000000000</t>
  </si>
  <si>
    <t>IR003003009003002000000000000000000000</t>
  </si>
  <si>
    <t>IR003003009003003000000000000000000000</t>
  </si>
  <si>
    <t>IR003003009003004000000000000000000000</t>
  </si>
  <si>
    <t>IR003003011000000000000000000000000000</t>
  </si>
  <si>
    <t>IR003003011002000000000000000000000000</t>
  </si>
  <si>
    <t>IR003003011003000000000000000000000000</t>
  </si>
  <si>
    <t>IR003003011004000000000000000000000000</t>
  </si>
  <si>
    <t>IR003003011005000000000000000000000000</t>
  </si>
  <si>
    <t>IR003003011006000000000000000000000000</t>
  </si>
  <si>
    <t>IR003003012000000000000000000000000000</t>
  </si>
  <si>
    <t>IR003003013000000000000000000000000000</t>
  </si>
  <si>
    <t>IR003004000000000000000000000000000000</t>
  </si>
  <si>
    <t>IR003004001000000000000000000000000000</t>
  </si>
  <si>
    <t>IR003004001001000000000000000000000000</t>
  </si>
  <si>
    <t>IR003004001001001000000000000000000000</t>
  </si>
  <si>
    <t>IR003004002000000000000000000000000000</t>
  </si>
  <si>
    <t>IR003004002001000000000000000000000000</t>
  </si>
  <si>
    <t>IR003004002001001000000000000000000000</t>
  </si>
  <si>
    <t>IR003005000000000000000000000000000000</t>
  </si>
  <si>
    <t>IR003005002000000000000000000000000000</t>
  </si>
  <si>
    <t>IR003005004000000000000000000000000000</t>
  </si>
  <si>
    <t>IR003005019000000000000000000000000000</t>
  </si>
  <si>
    <t>IR003005019001000000000000000000000000</t>
  </si>
  <si>
    <t>IR003005019002000000000000000000000000</t>
  </si>
  <si>
    <t>IR003005025000000000000000000000000000</t>
  </si>
  <si>
    <t>IR003005029000000000000000000000000000</t>
  </si>
  <si>
    <t>IR003005033000000000000000000000000000</t>
  </si>
  <si>
    <t>IR003005034000000000000000000000000000</t>
  </si>
  <si>
    <t>IR003005035000000000000000000000000000</t>
  </si>
  <si>
    <t>IR003005036000000000000000000000000000</t>
  </si>
  <si>
    <t>IR003005037000000000000000000000000000</t>
  </si>
  <si>
    <t>IR003005037002000000000000000000000000</t>
  </si>
  <si>
    <t>IR003005037004000000000000000000000000</t>
  </si>
  <si>
    <t>IR003005037004007000000000000000000000</t>
  </si>
  <si>
    <t>IR003005037006000000000000000000000000</t>
  </si>
  <si>
    <t>IR003005038000000000000000000000000000</t>
  </si>
  <si>
    <t>IR003005038004000000000000000000000000</t>
  </si>
  <si>
    <t>IR003006000000000000000000000000000000</t>
  </si>
  <si>
    <t>IR003006001000000000000000000000000000</t>
  </si>
  <si>
    <t>IR003006001001000000000000000000000000</t>
  </si>
  <si>
    <t>IR003006001002000000000000000000000000</t>
  </si>
  <si>
    <t>IR003006001002001000000000000000000000</t>
  </si>
  <si>
    <t>IR003006001002002000000000000000000000</t>
  </si>
  <si>
    <t>IR003006001002002001000000000000000000</t>
  </si>
  <si>
    <t>IR003006001002002002000000000000000000</t>
  </si>
  <si>
    <t>IR003006001002003000000000000000000000</t>
  </si>
  <si>
    <t>IR003006001002004000000000000000000000</t>
  </si>
  <si>
    <t>IR003006001003000000000000000000000000</t>
  </si>
  <si>
    <t>IR003006001004000000000000000000000000</t>
  </si>
  <si>
    <t>IR003006001005000000000000000000000000</t>
  </si>
  <si>
    <t>IR003006001006000000000000000000000000</t>
  </si>
  <si>
    <t>IR003006001007000000000000000000000000</t>
  </si>
  <si>
    <t>IR003006001008000000000000000000000000</t>
  </si>
  <si>
    <t>IR003006001008001000000000000000000000</t>
  </si>
  <si>
    <t>IR003006001008002000000000000000000000</t>
  </si>
  <si>
    <t>IR003006001008003000000000000000000000</t>
  </si>
  <si>
    <t>IR003006001008004000000000000000000000</t>
  </si>
  <si>
    <t>IR003006001008005000000000000000000000</t>
  </si>
  <si>
    <t>IR003006001008005001000000000000000000</t>
  </si>
  <si>
    <t>IR003006001008005002000000000000000000</t>
  </si>
  <si>
    <t>IR003006001008005003000000000000000000</t>
  </si>
  <si>
    <t>IR003006001008005004000000000000000000</t>
  </si>
  <si>
    <t>IR003006001008005005000000000000000000</t>
  </si>
  <si>
    <t>IR003006001008006000000000000000000000</t>
  </si>
  <si>
    <t>IR003006001008006001000000000000000000</t>
  </si>
  <si>
    <t>IR003006001008006002000000000000000000</t>
  </si>
  <si>
    <t>IR003006001008006003000000000000000000</t>
  </si>
  <si>
    <t>IR003006001008006004000000000000000000</t>
  </si>
  <si>
    <t>IR003006001008006005000000000000000000</t>
  </si>
  <si>
    <t>IR003006001008006006000000000000000000</t>
  </si>
  <si>
    <t>IR003006001008007000000000000000000000</t>
  </si>
  <si>
    <t>IR003006001008008000000000000000000000</t>
  </si>
  <si>
    <t>IR003006001008010000000000000000000000</t>
  </si>
  <si>
    <t>IR003006001008011000000000000000000000</t>
  </si>
  <si>
    <t>IR003006001008012000000000000000000000</t>
  </si>
  <si>
    <t>IR003006001008013000000000000000000000</t>
  </si>
  <si>
    <t>IR003006001008014000000000000000000000</t>
  </si>
  <si>
    <t>IR003006001008015000000000000000000000</t>
  </si>
  <si>
    <t>IR003006001009000000000000000000000000</t>
  </si>
  <si>
    <t>IR003006001009001000000000000000000000</t>
  </si>
  <si>
    <t>IR003006001009002000000000000000000000</t>
  </si>
  <si>
    <t>IR003006001009003000000000000000000000</t>
  </si>
  <si>
    <t>IR003006001009004000000000000000000000</t>
  </si>
  <si>
    <t>IR003006001010000000000000000000000000</t>
  </si>
  <si>
    <t>IR003006002000000000000000000000000000</t>
  </si>
  <si>
    <t>IR003006002001000000000000000000000000</t>
  </si>
  <si>
    <t>IR003006002002000000000000000000000000</t>
  </si>
  <si>
    <t>IR003006002003000000000000000000000000</t>
  </si>
  <si>
    <t>IR003006002004000000000000000000000000</t>
  </si>
  <si>
    <t>IR003006002005000000000000000000000000</t>
  </si>
  <si>
    <t>IR003006002006000000000000000000000000</t>
  </si>
  <si>
    <t>IR003006003000000000000000000000000000</t>
  </si>
  <si>
    <t>IR003006003001000000000000000000000000</t>
  </si>
  <si>
    <t>IR003006003002000000000000000000000000</t>
  </si>
  <si>
    <t>IR003006003003000000000000000000000000</t>
  </si>
  <si>
    <t>IR003006003004000000000000000000000000</t>
  </si>
  <si>
    <t>IR003006003005000000000000000000000000</t>
  </si>
  <si>
    <t>IR003006003006000000000000000000000000</t>
  </si>
  <si>
    <t>IR003006003007000000000000000000000000</t>
  </si>
  <si>
    <t>IR003006003008000000000000000000000000</t>
  </si>
  <si>
    <t>IR003006003009000000000000000000000000</t>
  </si>
  <si>
    <t>IR003006004000000000000000000000000000</t>
  </si>
  <si>
    <t>IR003006004001000000000000000000000000</t>
  </si>
  <si>
    <t>IR003006004002000000000000000000000000</t>
  </si>
  <si>
    <t>IR003006004003000000000000000000000000</t>
  </si>
  <si>
    <t>IR003006004003001000000000000000000000</t>
  </si>
  <si>
    <t>IR003006004003002000000000000000000000</t>
  </si>
  <si>
    <t>IR003006004004000000000000000000000000</t>
  </si>
  <si>
    <t>IR003006004005000000000000000000000000</t>
  </si>
  <si>
    <t>IR003006004006000000000000000000000000</t>
  </si>
  <si>
    <t>IR003006004007000000000000000000000000</t>
  </si>
  <si>
    <t>IR003008000000000000000000000000000000</t>
  </si>
  <si>
    <t>IR003008011000000000000000000000000000</t>
  </si>
  <si>
    <t>IR003008012000000000000000000000000000</t>
  </si>
  <si>
    <t>IR003008012001000000000000000000000000</t>
  </si>
  <si>
    <t>IR003008012004000000000000000000000000</t>
  </si>
  <si>
    <t>IR003008012008000000000000000000000000</t>
  </si>
  <si>
    <t>IR003008012009000000000000000000000000</t>
  </si>
  <si>
    <t>IR003008012010000000000000000000000000</t>
  </si>
  <si>
    <t>IR003008012011000000000000000000000000</t>
  </si>
  <si>
    <t>IR003008012012000000000000000000000000</t>
  </si>
  <si>
    <t>IR003000000000000000000000000000000000</t>
  </si>
  <si>
    <t>IR004000000000000000000000000000000000</t>
  </si>
  <si>
    <t>IR004001000000000000000000000000000000</t>
  </si>
  <si>
    <t>IR004001001000000000000000000000000000</t>
  </si>
  <si>
    <t>IR004001001001000000000000000000000000</t>
  </si>
  <si>
    <t>IR004001001002000000000000000000000000</t>
  </si>
  <si>
    <t>IR004001001003000000000000000000000000</t>
  </si>
  <si>
    <t>IR004001001004000000000000000000000000</t>
  </si>
  <si>
    <t>IR004001001005000000000000000000000000</t>
  </si>
  <si>
    <t>IR004001001006000000000000000000000000</t>
  </si>
  <si>
    <t>IR004001001007000000000000000000000000</t>
  </si>
  <si>
    <t>IR004001002000000000000000000000000000</t>
  </si>
  <si>
    <t>IR004001002001000000000000000000000000</t>
  </si>
  <si>
    <t>IR004001002002000000000000000000000000</t>
  </si>
  <si>
    <t>IR004001002003000000000000000000000000</t>
  </si>
  <si>
    <t>IR004001003000000000000000000000000000</t>
  </si>
  <si>
    <t>IR004001003001000000000000000000000000</t>
  </si>
  <si>
    <t>IR004001003002000000000000000000000000</t>
  </si>
  <si>
    <t>IR004001003003000000000000000000000000</t>
  </si>
  <si>
    <t>IR004002000000000000000000000000000000</t>
  </si>
  <si>
    <t>IR004002011000000000000000000000000000</t>
  </si>
  <si>
    <t>IR004002012000000000000000000000000000</t>
  </si>
  <si>
    <t>IR004002012001000000000000000000000000</t>
  </si>
  <si>
    <t>IR004002012004000000000000000000000000</t>
  </si>
  <si>
    <t>IR004002012010000000000000000000000000</t>
  </si>
  <si>
    <t>IR004002012011000000000000000000000000</t>
  </si>
  <si>
    <t>IR004002012012000000000000000000000000</t>
  </si>
  <si>
    <t>IR004002012013000000000000000000000000</t>
  </si>
  <si>
    <t>IR004002012014000000000000000000000000</t>
  </si>
  <si>
    <t>IR004003000000000000000000000000000000</t>
  </si>
  <si>
    <t>IR004003001000000000000000000000000000</t>
  </si>
  <si>
    <t>IR004003002000000000000000000000000000</t>
  </si>
  <si>
    <t>IR004003002001000000000000000000000000</t>
  </si>
  <si>
    <t>IR004003002002000000000000000000000000</t>
  </si>
  <si>
    <t>IR004003002003000000000000000000000000</t>
  </si>
  <si>
    <t>IR004003002004000000000000000000000000</t>
  </si>
  <si>
    <t>IR004003002005000000000000000000000000</t>
  </si>
  <si>
    <t>IR004003003000000000000000000000000000</t>
  </si>
  <si>
    <t>IR004003003001000000000000000000000000</t>
  </si>
  <si>
    <t>IR004003003002000000000000000000000000</t>
  </si>
  <si>
    <t>IR004003003003000000000000000000000000</t>
  </si>
  <si>
    <t>IR004003003004000000000000000000000000</t>
  </si>
  <si>
    <t>IR004003003005000000000000000000000000</t>
  </si>
  <si>
    <t>IR004003003006000000000000000000000000</t>
  </si>
  <si>
    <t>IR004003004000000000000000000000000000</t>
  </si>
  <si>
    <t>IR004003005000000000000000000000000000</t>
  </si>
  <si>
    <t>IR004003006000000000000000000000000000</t>
  </si>
  <si>
    <t>IR004003007000000000000000000000000000</t>
  </si>
  <si>
    <t>IR004003008000000000000000000000000000</t>
  </si>
  <si>
    <t>IR004003009000000000000000000000000000</t>
  </si>
  <si>
    <t>IR004003010000000000000000000000000000</t>
  </si>
  <si>
    <t>IR004003011000000000000000000000000000</t>
  </si>
  <si>
    <t>IR004003012000000000000000000000000000</t>
  </si>
  <si>
    <t>IR004003013000000000000000000000000000</t>
  </si>
  <si>
    <t>IR004003013001000000000000000000000000</t>
  </si>
  <si>
    <t>IR004003013002000000000000000000000000</t>
  </si>
  <si>
    <t>IR004003014000000000000000000000000000</t>
  </si>
  <si>
    <t>IR004003014001000000000000000000000000</t>
  </si>
  <si>
    <t>IR004003014002000000000000000000000000</t>
  </si>
  <si>
    <t>IR004003015000000000000000000000000000</t>
  </si>
  <si>
    <t>IR004003015001000000000000000000000000</t>
  </si>
  <si>
    <t>IR004003015002000000000000000000000000</t>
  </si>
  <si>
    <t>IR004003015003000000000000000000000000</t>
  </si>
  <si>
    <t>IR004003015004000000000000000000000000</t>
  </si>
  <si>
    <t>IR004003015005000000000000000000000000</t>
  </si>
  <si>
    <t>IR004003016000000000000000000000000000</t>
  </si>
  <si>
    <t>IR004003017000000000000000000000000000</t>
  </si>
  <si>
    <t>IR004003018000000000000000000000000000</t>
  </si>
  <si>
    <t>mSCOA FUNDING SEGMENT</t>
  </si>
  <si>
    <t>IZ009003000000000000000000000000000000</t>
  </si>
  <si>
    <t>IZ009005000000000000000000000000000000</t>
  </si>
  <si>
    <t>IZ009006000000000000000000000000000000</t>
  </si>
  <si>
    <t>IZ009007000000000000000000000000000000</t>
  </si>
  <si>
    <t>IZ009008000000000000000000000000000000</t>
  </si>
  <si>
    <t>IZ009009000000000000000000000000000000</t>
  </si>
  <si>
    <t>Funding Source</t>
  </si>
  <si>
    <t>FD001001002003000000000000000000000000</t>
  </si>
  <si>
    <t xml:space="preserve">Transfers and Subsidies : Operational - Monetary Allocations: National Government  </t>
  </si>
  <si>
    <t xml:space="preserve">Transfers and Subsidies : Operational - Monetary Allocations: Provincial Government  </t>
  </si>
  <si>
    <t xml:space="preserve">Transfers and Subsidies : Capital- Monetary Allocations: National Government  </t>
  </si>
  <si>
    <t>Municipal Water Infrastructure Grant  [Schedule 5B]</t>
  </si>
  <si>
    <t>FD003001002005003000000000000000000000</t>
  </si>
  <si>
    <t>Expenditure: Operational Cost - Contribution to Provisions: Rehabilitation of Landfill Sites</t>
  </si>
  <si>
    <t>IE010017003000000000000000000000000000</t>
  </si>
  <si>
    <t>2017/2018</t>
  </si>
  <si>
    <t>IE003001005004000000000000000000000000</t>
  </si>
  <si>
    <t>Expenditure: Operational Cost - System Access and Information Fees</t>
  </si>
  <si>
    <t>IE010039000000000000000000000000000000</t>
  </si>
  <si>
    <t>CDW</t>
  </si>
  <si>
    <t>Expenditure: Operational Cost - Cleaning Services</t>
  </si>
  <si>
    <t>IE010012000000000000000000000000000000</t>
  </si>
  <si>
    <t>IE003001031000000000000000000000000000</t>
  </si>
  <si>
    <t>Waste Water Management: Core Function - Sewerage</t>
  </si>
  <si>
    <t>IR003005042000000000000000000000000000</t>
  </si>
  <si>
    <t>Total Expenditure</t>
  </si>
  <si>
    <t>Total Transfers and Subsidies Revenue</t>
  </si>
  <si>
    <t>Total  Funding Source</t>
  </si>
  <si>
    <t>IR003003001000000000000000000000000000</t>
  </si>
  <si>
    <t>Prince Albert Municipality</t>
  </si>
  <si>
    <t>LED &amp; IDP</t>
  </si>
  <si>
    <t>Cemetery</t>
  </si>
  <si>
    <t>Thusong Centre</t>
  </si>
  <si>
    <t>Public Safety Traffic</t>
  </si>
  <si>
    <t>EPWP</t>
  </si>
  <si>
    <t>Roads Operating Costs</t>
  </si>
  <si>
    <t>Roads Maintenance &amp; Repairs</t>
  </si>
  <si>
    <t>Parks Maintenance &amp; Repairs</t>
  </si>
  <si>
    <t>Solid Waste Operational Costs</t>
  </si>
  <si>
    <t>Solid Waste Maintenance &amp; Repairs</t>
  </si>
  <si>
    <t>Waste Water Management Operational Costs</t>
  </si>
  <si>
    <t>Waste Water Management Maintenance &amp; Repairs</t>
  </si>
  <si>
    <t>Water Operational Costs</t>
  </si>
  <si>
    <t>Water Maintenance &amp; Repairs</t>
  </si>
  <si>
    <t>Electricity Operational Costs</t>
  </si>
  <si>
    <t>Electricity Maintenance &amp; Repairs</t>
  </si>
  <si>
    <t>Non-Infrastracture Buildings</t>
  </si>
  <si>
    <t>Transport Fleet</t>
  </si>
  <si>
    <t>Other Assets Maintenance &amp; Repairs</t>
  </si>
  <si>
    <t>Expenditure: Employee Related Cost  - Municipal Staff : Salaries, Wages and Allowances</t>
  </si>
  <si>
    <t>IE005002001000000000000000000000000000</t>
  </si>
  <si>
    <t>Expenditure: Employee Related Cost  - Municipal Staff : Salaries, Wages and Allowances - Allowances</t>
  </si>
  <si>
    <t>IE005002001005000000000000000000000000</t>
  </si>
  <si>
    <t>Expenditure: Employee Related Cost  - Municipal Staff : Salaries, Wages and Allowances - Allowances: Service Related Benefits</t>
  </si>
  <si>
    <t>IE005002001005011000000000000000000000</t>
  </si>
  <si>
    <t>Expenditure: Employee Related Cost  - Municipal Staff : Social Contributions</t>
  </si>
  <si>
    <t>IE005002002000000000000000000000000000</t>
  </si>
  <si>
    <t>Expenditure: Employee Related Cost  - Municipal Staff : Post-retirement Benefit</t>
  </si>
  <si>
    <t>IE005002003000000000000000000000000000</t>
  </si>
  <si>
    <t>Expenditure: Employee Related Cost  - Municipal Staff : Post-retirement Benefit - Medical</t>
  </si>
  <si>
    <t>IE005002003001000000000000000000000000</t>
  </si>
  <si>
    <t>Expenditure: Employee Related Cost  - Municipal Staff : Post-retirement Benefit - Pension</t>
  </si>
  <si>
    <t>IE005002003002000000000000000000000000</t>
  </si>
  <si>
    <t>VOTE NUMBER</t>
  </si>
  <si>
    <t>DETAIL DESCRIPTIONS</t>
  </si>
  <si>
    <t>DETAIL DESCRIPTION</t>
  </si>
  <si>
    <t>IE003003000000000000000000000000000000</t>
  </si>
  <si>
    <t>IE001000000000000000000000000000000000</t>
  </si>
  <si>
    <t>IE004002013000000000000000000000000000</t>
  </si>
  <si>
    <t>1600ca77-cebe-4232-a9b5-ad817475729f</t>
  </si>
  <si>
    <t>52aea4aa-051c-4b97-89b1-1b2dcade6ff4</t>
  </si>
  <si>
    <t>Equitable Share - Community Services</t>
  </si>
  <si>
    <t>CAPITAL PROJECTS 2017/2018</t>
  </si>
  <si>
    <t>Prince Albert</t>
  </si>
  <si>
    <t>Upgrade Waste Water Treatment Plant</t>
  </si>
  <si>
    <t>Leeu-Gamka</t>
  </si>
  <si>
    <t>Upgrade Stormwater System</t>
  </si>
  <si>
    <t>Prince Albert: Noord End</t>
  </si>
  <si>
    <t>Rehabilitate Solid Waste Disposal Site</t>
  </si>
  <si>
    <t>New Sidewalks</t>
  </si>
  <si>
    <t>Link Road and Stormwater system</t>
  </si>
  <si>
    <t>Upgrade WWTW Klaarstroom</t>
  </si>
  <si>
    <t>2018/2019</t>
  </si>
  <si>
    <t>Klaarstroom</t>
  </si>
  <si>
    <t>Upgrade WWTS Effluent Ph2 &amp; Irrigation System</t>
  </si>
  <si>
    <t>Prince Albert (Budget Maintenance; project 180073)</t>
  </si>
  <si>
    <t>New Access Road</t>
  </si>
  <si>
    <t>Leeu-Gamka: Bitterwater</t>
  </si>
  <si>
    <t>Upgrade Sports Field: Ablution, Drainage &amp; Turf</t>
  </si>
  <si>
    <t>New Sports Field: Ablution, Drainage &amp; Turf</t>
  </si>
  <si>
    <t>Registered MIG Project Value</t>
  </si>
  <si>
    <t>New Water Pump Station</t>
  </si>
  <si>
    <t>PMU</t>
  </si>
  <si>
    <t>2019/2020</t>
  </si>
  <si>
    <t>IE003000000000000000000000000000000000</t>
  </si>
  <si>
    <t xml:space="preserve">Expenditure: Employee Related Cost </t>
  </si>
  <si>
    <t>IE005000000000000000000000000000000000</t>
  </si>
  <si>
    <t>IE005001000000000000000000000000000000</t>
  </si>
  <si>
    <t>IE005001001000000000000000000000000000</t>
  </si>
  <si>
    <t>IE005002000000000000000000000000000000</t>
  </si>
  <si>
    <t>IE010000000000000000000000000000000000</t>
  </si>
  <si>
    <t>IE004000000000000000000000000000000000</t>
  </si>
  <si>
    <t>IE006000000000000000000000000000000000</t>
  </si>
  <si>
    <t>IE009000000000000000000000000000000000</t>
  </si>
  <si>
    <t>Expenditure: Employee Related Cost  - Senior Management - Corporate Services Manager</t>
  </si>
  <si>
    <t>IE003001000000000000000000000000000000</t>
  </si>
  <si>
    <t>0c6a4820-b935-43d4-a2cc-cc092b46d05f</t>
  </si>
  <si>
    <t>IR008000000000000000000000000000000000</t>
  </si>
  <si>
    <t>IE000000000000000000000000000000000000</t>
  </si>
  <si>
    <t>IE003002000000000000000000000000000000</t>
  </si>
  <si>
    <t>IE007000000000000000000000000000000000</t>
  </si>
  <si>
    <t>IE002000000000000000000000000000000000</t>
  </si>
  <si>
    <t>IZ009000000000000000000000000000000000</t>
  </si>
  <si>
    <t>Expenditure: Operational Cost - Communication: SMS Bulk Message Service</t>
  </si>
  <si>
    <t>IE010016007000000000000000000000000000</t>
  </si>
  <si>
    <t>PO003044001000000000000000000000000000</t>
  </si>
  <si>
    <t>96128939-c1cc-4169-8a62-4bbe6f21a1d6</t>
  </si>
  <si>
    <t>FX004001002000000000000000000000000</t>
  </si>
  <si>
    <t>Fund:Operational - Revenue - General Revenue - Equitable Share</t>
  </si>
  <si>
    <t>FD001001001002000000000000000000000000</t>
  </si>
  <si>
    <t>Regional:Regional Identifier - Local Government by Province - Western Cape - District Municipalities - DC05 Central Karoo - Municipalities - WC052 Prince Albert - Administrative or Head Office (Including Satellite Offices)</t>
  </si>
  <si>
    <t>RX002003009002005003002001000000000000</t>
  </si>
  <si>
    <t>c9c4980c-a62f-4895-8f7f-23e9ef93ffb5</t>
  </si>
  <si>
    <t>FX004001001000000000000000000000000</t>
  </si>
  <si>
    <t>PO003050002000000000000000</t>
  </si>
  <si>
    <t>3038a512-8440-4058-b4c1-68d90c4e8d20</t>
  </si>
  <si>
    <t>Function:Finance and Administration-Core Function-Budget and Treasury Office</t>
  </si>
  <si>
    <t>FX005001003000000000000000000000000</t>
  </si>
  <si>
    <t>FX005001001000000000000000000000000</t>
  </si>
  <si>
    <t>PO003044008000000000000000000000000000</t>
  </si>
  <si>
    <t>c8ea2bdf-0f79-4253-9553-0694a446bb4c</t>
  </si>
  <si>
    <t>FX010001002000000000000000000000000</t>
  </si>
  <si>
    <t>PO001002002001002001011001000000000000</t>
  </si>
  <si>
    <t>96beab7e-2a81-423a-ba44-8f1993ff29d9</t>
  </si>
  <si>
    <t>FX001001003000000000000000000000000</t>
  </si>
  <si>
    <t>PO003007014000000000000000000000000000</t>
  </si>
  <si>
    <t>0cc6a658-34e6-410b-8f66-6d421a70d93d</t>
  </si>
  <si>
    <t>FX001002014000000000000000000000000</t>
  </si>
  <si>
    <t>FD001002001008009006000000000000000000</t>
  </si>
  <si>
    <t>f297ae32-00e5-4b47-b01c-16e692b5ce85</t>
  </si>
  <si>
    <t>PO003007003000000000000000000000000000</t>
  </si>
  <si>
    <t>06ebea2b-55a1-4f32-be06-81d13400a81d</t>
  </si>
  <si>
    <t>FX001001005000000000000000000000000</t>
  </si>
  <si>
    <t>PO003014002000000000000000000000000000</t>
  </si>
  <si>
    <t>b2679a63-d863-44af-ada6-a8020e8658ed</t>
  </si>
  <si>
    <t>FX001002008000000000000000000000000</t>
  </si>
  <si>
    <t>FX010001005000000000000000000000000</t>
  </si>
  <si>
    <t>FD001002001002009005001000000000000000</t>
  </si>
  <si>
    <t>c150a66e-f1b5-433e-8400-4f4ab7fab622</t>
  </si>
  <si>
    <t>PO003038000000000000000000000000000000</t>
  </si>
  <si>
    <t>fecca159-7acc-4f60-8f27-283ec3548d3f</t>
  </si>
  <si>
    <t>FX012001001000000000000000000000000</t>
  </si>
  <si>
    <t>FD001001001003000000000000000000000000</t>
  </si>
  <si>
    <t>PO003016001000000000000000000000000000</t>
  </si>
  <si>
    <t>d7388c2f-addc-484c-b71f-228e0f6dd3d6</t>
  </si>
  <si>
    <t>FD001002002005010000000000000000000000</t>
  </si>
  <si>
    <t>PO003043002000000000000000000000000000</t>
  </si>
  <si>
    <t>a2b49c02-0561-4f05-b439-319d1fc14392</t>
  </si>
  <si>
    <t>FX013002004000000000000000000000000</t>
  </si>
  <si>
    <t>PO004001002002001000000000000000000000</t>
  </si>
  <si>
    <t>174d3db9-5f6d-4328-8ef5-6a7e24154386</t>
  </si>
  <si>
    <t>FX012001004000000000000000000000000</t>
  </si>
  <si>
    <t>FD001001001009001002000000000000000000</t>
  </si>
  <si>
    <t>PO004001001004000000000000000000000000</t>
  </si>
  <si>
    <t>8f085dda-e486-455e-a479-dae247519667</t>
  </si>
  <si>
    <t>FX014001003000000000000000000000000</t>
  </si>
  <si>
    <t>FD001001001008003000000000000000000000</t>
  </si>
  <si>
    <t>PO001001002001004001000000000000000000</t>
  </si>
  <si>
    <t>f11e841d-d4ec-4041-a464-c44ccd89e8aa</t>
  </si>
  <si>
    <t>FX014001002000000000000000000000000</t>
  </si>
  <si>
    <t>PO001001002001002002000000000000000000</t>
  </si>
  <si>
    <t>b76093f4-9c95-42a3-a853-d53d35168078</t>
  </si>
  <si>
    <t>PO004001001007003000000000000000000000</t>
  </si>
  <si>
    <t>4e30e1dd-ea74-4f57-b032-4f19a7ac5124</t>
  </si>
  <si>
    <t>FX015001002000000000000000000000000</t>
  </si>
  <si>
    <t>FD001001001008004000000000000000000000</t>
  </si>
  <si>
    <t>PO001001002001008003000000000000000000</t>
  </si>
  <si>
    <t>d4275bd7-e581-4856-a54e-ad717c7b2871</t>
  </si>
  <si>
    <t>PO004001002006000000000000000000000000</t>
  </si>
  <si>
    <t>12a61147-7682-42e3-a11c-46fc86342f5b</t>
  </si>
  <si>
    <t>FX016001002000000000000000000000000</t>
  </si>
  <si>
    <t>FD001001001008005000000000000000000000</t>
  </si>
  <si>
    <t>PO001001002001007000000000000000000000</t>
  </si>
  <si>
    <t>6d292501-7298-402d-9de5-a583717150cf</t>
  </si>
  <si>
    <t>PO004001001001000000000000000000000000</t>
  </si>
  <si>
    <t>2aa8f949-066b-4d39-9583-1292f1da2c24</t>
  </si>
  <si>
    <t>FX002001001000000000000000000000000</t>
  </si>
  <si>
    <t>FD001001001008001000000000000000000000</t>
  </si>
  <si>
    <t>PO001001002002001000000000000000000000</t>
  </si>
  <si>
    <t>c485cb50-b639-4a5c-954f-5d9c65aaa1d2</t>
  </si>
  <si>
    <t>PO001002002001003001001002000000000000</t>
  </si>
  <si>
    <t>2220cc33-9051-4177-a3f1-d4c1c7281c1c</t>
  </si>
  <si>
    <t>PO001002002001010000000000000000000000</t>
  </si>
  <si>
    <t>c17c6ed0-3d98-4d4e-af9e-f868da93726b</t>
  </si>
  <si>
    <t>FX005002002000000000000000000000000</t>
  </si>
  <si>
    <t>PO001002002001005000000000000000000000</t>
  </si>
  <si>
    <t>5774ce1d-23d2-425b-8efc-f412bfdb5fe0</t>
  </si>
  <si>
    <t>FX005001007000000000000000000000000</t>
  </si>
  <si>
    <t>Revenue-Exchange Revenue-Service Charges-Waste Management-Refuse Removal</t>
  </si>
  <si>
    <t>Revenue-Exchange Revenue-Interest, Dividend and Rent on Land-Interest-Receivables-Waste Management</t>
  </si>
  <si>
    <t>FD001001001000000000000000000000000000</t>
  </si>
  <si>
    <t>Revenue-Exchange Revenue-Interest, Dividend and Rent on Land-Interest-Receivables-Electricity</t>
  </si>
  <si>
    <t>Revenue-Exchange Revenue-Service Charges-Electricity-Electricity Sales-Domestic Low-Prepaid</t>
  </si>
  <si>
    <t>Revenue-Exchange Revenue-Service Charges-Electricity-Electricity Sales-Domestic Low-Conventional</t>
  </si>
  <si>
    <t>Revenue-Exchange Revenue-Service Charges-Electricity-Availability Charges</t>
  </si>
  <si>
    <t>Revenue-Exchange Revenue-Service Charges-Electricity-Connection/Reconnection-Disconnection/Reconnection Fees</t>
  </si>
  <si>
    <t>Revenue-Exchange Revenue-Service Charges-Electricity-Connection/Reconnection-Connections New</t>
  </si>
  <si>
    <t>IR002006001001008004001000000000000000</t>
  </si>
  <si>
    <t>IR002006001010000000000000000000000000</t>
  </si>
  <si>
    <t>IR002006001008004004000000000000000000</t>
  </si>
  <si>
    <t>IR002006001002003000000000000000000000</t>
  </si>
  <si>
    <t>IR002006001002002000000000000000000000</t>
  </si>
  <si>
    <t>IR002002001001002000000000000000000000</t>
  </si>
  <si>
    <t>IR002002001001012000000000000000000000</t>
  </si>
  <si>
    <t>IR002006002004000000000000000000000000</t>
  </si>
  <si>
    <t>Revenue-Exchange Revenue-Interest, Dividend and Rent on Land-Interest-Receivables-Waste Water Management</t>
  </si>
  <si>
    <t>IR002002001001013000000000000000000000</t>
  </si>
  <si>
    <t>IR002006003009000000000000000000000000</t>
  </si>
  <si>
    <t>IR002006003003000000000000000000000000</t>
  </si>
  <si>
    <t>Revenue-Exchange Revenue-Service Charges-Waste Water Management-Sanitation Charges</t>
  </si>
  <si>
    <t>Revenue-Exchange Revenue-Service Charges-Waste Water Management-Pump Removal Waste Water</t>
  </si>
  <si>
    <t xml:space="preserve">Revenue-Exchange Revenue-Interest, Dividend and Rent on Land-Interest-Receivables-Water </t>
  </si>
  <si>
    <t>IR002002001001014000000000000000000000</t>
  </si>
  <si>
    <t>Revenue-Exchange Revenue-Service Charges-Water-Connection/Reconnection-Disconnection/Reconnection Fees</t>
  </si>
  <si>
    <t>IR002006004001000000000000000000000000</t>
  </si>
  <si>
    <t>Revenue-Exchange Revenue-Service Charges-Water-Availability Charges</t>
  </si>
  <si>
    <t>IR002006004007000000000000000000000000</t>
  </si>
  <si>
    <t>Revenue-Exchange Revenue-Service Charges-Water- Sales-Conventional</t>
  </si>
  <si>
    <t>IR002006004003001000000000000000000000</t>
  </si>
  <si>
    <t>Revenue-Non-exchange Revenue</t>
  </si>
  <si>
    <t>Revenue-Exchange Revenue</t>
  </si>
  <si>
    <t xml:space="preserve">Recvenue-Non-Exchange Revenue-Fines, Penalties and Forfaits </t>
  </si>
  <si>
    <t>Recvenue-Non-Exchange Revenue-Fines, Penalties and Forfaits-Fines-Overdue Book Fines</t>
  </si>
  <si>
    <t>IR003001001004000000000000000000000000</t>
  </si>
  <si>
    <t>Recvenue-Non-Exchange Revenue-Fines, Penalties and Forfaits-Fines-Traffic-Court Fineses</t>
  </si>
  <si>
    <t>Recvenue-Non-Exchange Revenue-Fines, Penalties and Forfaits-Fines-Traffic-Service Provider</t>
  </si>
  <si>
    <t>Recvenue-Non-Exchange Revenue-Fines, Penalties and Forfaits-Fines-Traffic-Municipal</t>
  </si>
  <si>
    <t>IR003001001006001000000000000000000000</t>
  </si>
  <si>
    <t>IR003001001006002000000000000000000000</t>
  </si>
  <si>
    <t>IR003001001006003000000000000000000000</t>
  </si>
  <si>
    <t>Recvenue-Non-Exchange Revenue-Fines, Penalties and Forfaits-Penalties-Property Rates</t>
  </si>
  <si>
    <t>IR003001002001000000000000000000000000</t>
  </si>
  <si>
    <t>Recvenue-Non-Exchange Revenue-Fines, Penalties and Forfaits</t>
  </si>
  <si>
    <t>Revenue: Non-exchange Revenue - Licences or Permits - Road and Transport - Motor Vehicle Licence</t>
  </si>
  <si>
    <t xml:space="preserve">Revenue: Non-exchange Revenue - Licences or Permits </t>
  </si>
  <si>
    <t>Revenue: Non-exchange Revenue - Licences or Permits - Road and Transport - Operators and Public Drivers Permits</t>
  </si>
  <si>
    <t>IR003002012012000000000000000000000000</t>
  </si>
  <si>
    <t>IR003002012011000000000000000000000000</t>
  </si>
  <si>
    <t>Revenue: Non-exchange Revenue - Property Rates</t>
  </si>
  <si>
    <t>Revenue: Non-exchange Revenue - Property Rates - Business and Commercial Properties</t>
  </si>
  <si>
    <t>Revenue: Non-exchange Revenue - Property Rates - Farm Properties</t>
  </si>
  <si>
    <t>Revenue: Non-exchange Revenue - Property Rates - Farm Properties - Agricultural Purposes</t>
  </si>
  <si>
    <t>Revenue: Non-exchange Revenue - Property Rates - Farm Properties - Other purposes than the above</t>
  </si>
  <si>
    <t>IR003003003000000000000000000000000000</t>
  </si>
  <si>
    <t>IR003003003001000000000000000000000000</t>
  </si>
  <si>
    <t>IR003003003005000000000000000000000000</t>
  </si>
  <si>
    <t>Revenue: Non-exchange Revenue - Property Rates - Public Benefit Organisations</t>
  </si>
  <si>
    <t>Revenue: Non-exchange Revenue - Property Rates - Public Service Infrastructure Properties</t>
  </si>
  <si>
    <t>Revenue: Non-exchange Revenue - Property Rates - Residential Properties</t>
  </si>
  <si>
    <t>Revenue: Non-exchange Revenue - Property Rates - Residential Properties - Developed</t>
  </si>
  <si>
    <t>Revenue: Non-exchange Revenue - Property Rates - Residential Properties - Vacant Land</t>
  </si>
  <si>
    <t>Revenue: Non-exchange Revenue - Property Rates - State-owned Properties</t>
  </si>
  <si>
    <t>IR003003013001000000000000000000000000</t>
  </si>
  <si>
    <t>IR003003013002000000000000000000000000</t>
  </si>
  <si>
    <t>IR003003017000000000000000000000000000</t>
  </si>
  <si>
    <t>Revenue: Exchange Revenue - Interest, Dividend and Rent on Land - Interest - Current and Non-current Assets</t>
  </si>
  <si>
    <t>Revenue: Exchange Revenue - Interest, Dividend and Rent on Land - Interest - Current and Non-current Assets - Bank Accounts</t>
  </si>
  <si>
    <t>Revenue: Exchange Revenue - Interest, Dividend and Rent on Land - Interest - Current and Non-current Assets - Short Term Investments and Call Accounts</t>
  </si>
  <si>
    <t>IR002002001002000000000000000000000000</t>
  </si>
  <si>
    <t>IR002002001002001000000000000000000000</t>
  </si>
  <si>
    <t>IR002002001002003000000000000000000000</t>
  </si>
  <si>
    <t>Revenue: Exchange Revenue - Interest, Dividend and Rent on Land - Rent on Land</t>
  </si>
  <si>
    <t xml:space="preserve">Revenue: Exchange Revenue - Interest, Dividend and Rent on Land - Rent on Land - Land - Grazing Fees                              </t>
  </si>
  <si>
    <t>Revenue: Exchange Revenue - Interest, Dividend and Rent on Land - Rent on Land - Land</t>
  </si>
  <si>
    <t>IR002002003000000000000000000000000000</t>
  </si>
  <si>
    <t>IR002002003001000000000000000000000000</t>
  </si>
  <si>
    <t>IR002002003001001000000000000000000000</t>
  </si>
  <si>
    <t xml:space="preserve">Revenue: Non-exchange Revenue - Interest, Dividend and Rent on Land - Interest - Receivables - Property Rates </t>
  </si>
  <si>
    <t>b3d7a369-0f2f-4c58-82a9-ac2a2f6db7d4</t>
  </si>
  <si>
    <t>IR003006001001001000000000000000000000</t>
  </si>
  <si>
    <t>Revenue: Exchange Revenue - Rental from Fixed Assets - Non-market Related - Investment Property</t>
  </si>
  <si>
    <t>Revenue: Exchange Revenue - Rental from Fixed Assets - Non-market Related - Investment Property - Straight-lined Operating</t>
  </si>
  <si>
    <t>IR002004001001000000000000000000000000</t>
  </si>
  <si>
    <t>IR002004001001001000000000000000000000</t>
  </si>
  <si>
    <t xml:space="preserve">Revenue: Exchange Revenue - Sales of Goods and Rendering of Services - Cemetery and Burial </t>
  </si>
  <si>
    <t>IR002005004000000000000000000000000000</t>
  </si>
  <si>
    <t>Revenue: Exchange Revenue - Sales of Goods and Rendering of Services - Photocopies and Faxes</t>
  </si>
  <si>
    <t>IR002005025000000000000000000000000000</t>
  </si>
  <si>
    <t>Revenue: Exchange Revenue - Sales of Goods and Rendering of Services - Building Plan Approval</t>
  </si>
  <si>
    <t>IR002005028000000000000000000000000000</t>
  </si>
  <si>
    <t>Revenue: Exchange Revenue - Sales of Goods and Rendering of Services - Town Planning and Servitudes</t>
  </si>
  <si>
    <t>IR002005035000000000000000000000000000</t>
  </si>
  <si>
    <t>Revenue: Exchange Revenue - Sales of Goods and Rendering of Services - Valuation Services</t>
  </si>
  <si>
    <t>IR002005041000000000000000000000000000</t>
  </si>
  <si>
    <t>Revenue: Non-exchange Revenue - Transfers and Subsidies - Operational - Monetary Allocations - National Governments - Local Government Financial Management Grant  [Schedule 5B]</t>
  </si>
  <si>
    <t>15e8b6cd-825e-4dca-b8ec-a514cd87d649</t>
  </si>
  <si>
    <t>IR003005002002005004000000000000000000</t>
  </si>
  <si>
    <t>Revenue: Non-exchange Revenue - Transfers and Subsidies - Operational - Monetary Allocations - National Revenue Fund - Equitable Share</t>
  </si>
  <si>
    <t>ae2d30b3-a912-452e-9971-827714c98dbd</t>
  </si>
  <si>
    <t>IR003005002002006002000000000000000000</t>
  </si>
  <si>
    <t>Revenue: Non-exchange Revenue - Transfers and Subsidies - Operational - Monetary Allocations - Provincial Government - WC - Libraries, Archives and Museums - Library Service Conditional Grant</t>
  </si>
  <si>
    <t>2c492dd0-0d44-4cb0-8909-4c8e93d68887</t>
  </si>
  <si>
    <t>Revenue: Non-exchange Revenue - Transfers and Subsidies - Operational - Monetary Allocations - Provincial Government - WC - Other - Community Development Programme</t>
  </si>
  <si>
    <t>7ea90a38-7d8f-458a-9eae-addf3d4db111</t>
  </si>
  <si>
    <t>IR003005002002009009011007000000000000</t>
  </si>
  <si>
    <t>IR003005002002009009006001000000000000</t>
  </si>
  <si>
    <t>Revenue: Non-exchange Revenue - Transfers and Subsidies - Capital - Monetary Allocations - National Government - Municipal Infrastructure Grant [Schedule 5B]</t>
  </si>
  <si>
    <t>affcd880-53bd-4e0c-b548-5318bf4c67ab</t>
  </si>
  <si>
    <t>IR003005001002005002000000000000000000</t>
  </si>
  <si>
    <t>Revenue: Non-exchange Revenue - Transfers and Subsidies - Capital - Monetary Allocations - National Government - Integrated National Electrification Programme (Municipal Grant)  [Schedule 5B]</t>
  </si>
  <si>
    <t>58050af5-16dc-4321-81db-79e3a1313f8f</t>
  </si>
  <si>
    <t>IR003005001002005001000000000000000000</t>
  </si>
  <si>
    <t>Revenue-Exchange Revenue-Service Charges</t>
  </si>
  <si>
    <t>mSCOA ITEM REVENUE SEGMENT</t>
  </si>
  <si>
    <t>MUNICIPAL REVENUE SOURCES</t>
  </si>
  <si>
    <t>Project: Operational :Typical Work Streams - Strategic Management and Governance - Administrative Strategy and Planning</t>
  </si>
  <si>
    <t>Function: Function Executive and Council-Core Function-Municipal Manager, Town Secretary and Chief Executive</t>
  </si>
  <si>
    <t>Function: Executive and Council-Core Function-Mayor and Council</t>
  </si>
  <si>
    <t>Fund: Operational - Revenue - General Revenue - Equitable Share</t>
  </si>
  <si>
    <t>Regional: Regional Identifier - Local Government by Province - Western Cape - District Municipalities - DC05 Central Karoo - Municipalities - WC052 Prince Albert - Administrative or Head Office (Including Satellite Offices)</t>
  </si>
  <si>
    <t>Expenditure: Inventory Consumed:Consumables - Standard Rated</t>
  </si>
  <si>
    <t>IE007001001000000000000000000000000000</t>
  </si>
  <si>
    <t>Wins</t>
  </si>
  <si>
    <t>Function: Water Management-Core Function-Water Distribution</t>
  </si>
  <si>
    <t>Fund: Operational - Revenue - General Revenue - Service Charges - Water</t>
  </si>
  <si>
    <t>Operational: Maintenance - Infrastructure - Corrective Maintenance - Planned - Water Supply Infrastructure</t>
  </si>
  <si>
    <t xml:space="preserve">Expenditure: Remuneration of Councillors </t>
  </si>
  <si>
    <t>Executive and Council Mayor</t>
  </si>
  <si>
    <t>Executive and Council Deputy Mayor</t>
  </si>
  <si>
    <t>Executive and Council Speaker</t>
  </si>
  <si>
    <t>Executive and Council Councillors</t>
  </si>
  <si>
    <t>1002a</t>
  </si>
  <si>
    <t>1002b</t>
  </si>
  <si>
    <t>1002c</t>
  </si>
  <si>
    <t xml:space="preserve">Expenditure Remuniration of Councillors </t>
  </si>
  <si>
    <t xml:space="preserve">Fund: Operational - Revenue - General Revenue </t>
  </si>
  <si>
    <t>Project: Operational :Typical Work Streams - Financial Management Grant - Budget and Treasury Office</t>
  </si>
  <si>
    <t>Project: Operational :Typical Work Streams - Strategic Management and Governance - IDP Planning and Revision</t>
  </si>
  <si>
    <t>Function: Planning and Development-Core Function-Corporate Wide Strategic Planning (IDPs, LEDs)</t>
  </si>
  <si>
    <t>Project: Operational :Maintenance - Non-infrastructure - Corrective Maintenance - Planned - Community Assets - Community Facilities - Cemeteries/Crematoria - Land</t>
  </si>
  <si>
    <t>Function: Community and Social Services-Core Function-Cemeteries, Funeral Parlours and Crematoriums</t>
  </si>
  <si>
    <t>Project: Operational :Typical Work Streams - Community Development - Library Programmes</t>
  </si>
  <si>
    <t>Function: Community and Social Services-Non-core Function-Literacy Programmes</t>
  </si>
  <si>
    <t>Fund: Operational - Transfers and Subsidies  - Allocations In-kind - Provincial Government - Western Cape - Libraries, Archives and Museums</t>
  </si>
  <si>
    <t>Project: Operational :Typical Work Streams - Community Development - Community Development Initiatives</t>
  </si>
  <si>
    <t>Function: Community and Social Services-Core Function-Community Halls and Facilities</t>
  </si>
  <si>
    <t>Project: Operational :Typical Work Streams - Emergency and Disaster Management - Disaster Management</t>
  </si>
  <si>
    <t>Function: Community and Social Services-Non-core Function-Disaster Management</t>
  </si>
  <si>
    <t>Function: Planning and Development-Core Function-Economic Development/Planning</t>
  </si>
  <si>
    <t>Fund: Operational - Transfers and Subsidies  - Allocations In-kind - District Municipalities - Western Cape - DC 05 - Central Karoo - Community and Social Services</t>
  </si>
  <si>
    <t>Project: Operational :Typical Work Streams - Public Protection and Safety</t>
  </si>
  <si>
    <t>Function: Road Transport-Core Function-Police Forces, Traffic and Street Parking Control</t>
  </si>
  <si>
    <t>Fund: Operational - Revenue - General Revenue - Fines, Penalties and Forfeits</t>
  </si>
  <si>
    <t>Project: Operational :Typical Work Streams - Expanded Public Works Programme - Project</t>
  </si>
  <si>
    <t>Fund: Operational - Transfers and Subsidies  - Monetary Allocations - National Government - Expanded Public Works Programme Integrated Grant for Municipalities  [Schedule 5B]</t>
  </si>
  <si>
    <t xml:space="preserve">Project: Operational :Typical Work Streams - Sport Development - Marathons, Sport and Recreation </t>
  </si>
  <si>
    <t>Function: Sport and Recreation-Non-core Function-Sports Grounds and Stadiums</t>
  </si>
  <si>
    <t>Project: Operational :Infrastructure Projects  - Existing  - Upgrading - Roads Infrastructure - Roads</t>
  </si>
  <si>
    <t>Function: Road Transport-Core Function-Roads</t>
  </si>
  <si>
    <t>Fund: Operational - Revenue - General Revenue - Taxes - Property Rates - Levies</t>
  </si>
  <si>
    <t>Project: Operational :Maintenance - Infrastructure - Corrective Maintenance - Planned - Roads Infrastructure - Road Structures</t>
  </si>
  <si>
    <t>Project: Operational :Infrastructure Projects  - Existing  - Renewal - Solid Waste Infrastructure</t>
  </si>
  <si>
    <t>Function: Waste Management-Core Function-Solid Waste Removal</t>
  </si>
  <si>
    <t>Fund: Operational - Revenue - General Revenue - Service Charges - Waste</t>
  </si>
  <si>
    <t>Project: Operational :Maintenance - Infrastructure - Corrective Maintenance - Planned - Solid Waste Disposal - Landfill Sites</t>
  </si>
  <si>
    <t>Function: Waste Management-Core Function-Solid Waste Disposal (Landfill Sites)</t>
  </si>
  <si>
    <t>Project: Operational :Infrastructure Projects  - Existing  - Renewal - Sanitation Infrastructure - Waste Water Treatment Works</t>
  </si>
  <si>
    <t>Function: Waste Water Management-Core Function-Sewerage</t>
  </si>
  <si>
    <t>Fund: Operational - Revenue - General Revenue - Service Charges - Waste Water</t>
  </si>
  <si>
    <t>Project: Operational :Maintenance - Infrastructure - Corrective Maintenance - Planned - Sanitation Infrastructure - Waste Water Treatment</t>
  </si>
  <si>
    <t>Project: Operational: Infrastructure Projects  - Existing  - Upgrading - Water Supply Infrastructure</t>
  </si>
  <si>
    <t>Project: Operational :Infrastructure Projects  - Existing  - Renewal - Electrical Infrastructure</t>
  </si>
  <si>
    <t xml:space="preserve">Function: Energy Sources-Core Function-Electricity </t>
  </si>
  <si>
    <t>Fund: Operational - Revenue - General Revenue - Service Charges - Electricity</t>
  </si>
  <si>
    <t>Project: Operational :Maintenance - Infrastructure - Corrective Maintenance - Emergency - Electrical Infrastructure</t>
  </si>
  <si>
    <t>Project: Operational :Maintenance - Non-infrastructure - Corrective Maintenance - Planned - Other Assets - Operational Buildings - Municipal Offices - Buildings</t>
  </si>
  <si>
    <t>Project: Operational :Maintenance - Non-infrastructure - Corrective Maintenance - Planned - Transport Assets</t>
  </si>
  <si>
    <t>Project: Operational :Maintenance - Non-infrastructure - Corrective Maintenance - Planned - Furniture and Office Equipment</t>
  </si>
  <si>
    <t>Revenue Budget Summary mSCOA 2017/2018</t>
  </si>
  <si>
    <t>Expenditure Budget Summary mSCOA 2017/2018</t>
  </si>
  <si>
    <t>Expenditure Items</t>
  </si>
  <si>
    <t>Revenue Items</t>
  </si>
  <si>
    <t>Municipal Standard Classification: Municipal Manager</t>
  </si>
  <si>
    <t>Costing: Default</t>
  </si>
  <si>
    <t>CO003000000000000000000000000000000000</t>
  </si>
  <si>
    <t>Project: Capital: Infrastructure - New - Roads Infrastructure - Road Structures</t>
  </si>
  <si>
    <t>Function: Road Transport - Core Function - Roads</t>
  </si>
  <si>
    <t>ac63b9c7-01b6-470b-8cf2-0758578d4ad4</t>
  </si>
  <si>
    <t>PC001002006002000000000000000000000000</t>
  </si>
  <si>
    <t>Fund: Municipal Infrastructure Grant</t>
  </si>
  <si>
    <t>FD002002001005004000000000000000000000</t>
  </si>
  <si>
    <t>0626f18b-e0a5-47a0-af4b-abd55f5232e9</t>
  </si>
  <si>
    <t>Regional: Regional Identifier - Local Government by Province:Western Cape - District Municipalities: DC05 Central Karoo - Municipalities: WC052 Prince Albert - Ward: Prince Albert</t>
  </si>
  <si>
    <t>da6e8ade-7cd7-496e-ac4e-996a7e2f0da8</t>
  </si>
  <si>
    <t>RX002003009002005004002002002000000000</t>
  </si>
  <si>
    <t>Item assets</t>
  </si>
  <si>
    <t xml:space="preserve">Liabilities:Current Liabilities - Trade and Other Payable Non-exchange Transactions: Transfers and Subsidies Unspent - Operational: Monetary AllocationsNational Government: Municipal Infrastructure Grant  [Schedule 5B] - Transferred to Revenue/Capital Expenditure  </t>
  </si>
  <si>
    <t>3a82a1b2-8ecb-4418-a65a-901801a577a5</t>
  </si>
  <si>
    <t>IL001007002002002005035003000000000000</t>
  </si>
  <si>
    <t>Project: Capital: Infrastructure - New - Storm water Infrastructure - Storm water Conveyance</t>
  </si>
  <si>
    <t>0fda24c0-d29c-4ae5-8bb9-0a3f3b51668c</t>
  </si>
  <si>
    <t>PC001002007002000000000000000000000000</t>
  </si>
  <si>
    <t>Function: Waste Water Management - Core Function - Storm Water Management</t>
  </si>
  <si>
    <t>FX015001003000000000000000000000000</t>
  </si>
  <si>
    <t>SMC: Noord End Storm Water Drainage</t>
  </si>
  <si>
    <t xml:space="preserve">SMC: Link Road Noord End </t>
  </si>
  <si>
    <t>Assets: Non-current Assets -Property, Plant and Equipment -Cost Model -Storm water Infrastructure -Cost -Acquisitions</t>
  </si>
  <si>
    <t>fe1a0d2e-3280-4090-af03-ad0fd42fe4e0</t>
  </si>
  <si>
    <t>IA002015001016001002000000000000000000</t>
  </si>
  <si>
    <t>Project: Capital: Infrastructure - Existing - Upgrading - Storm water Infrastructure - Storm water Conveyance</t>
  </si>
  <si>
    <t>PC001001002007002000000000000000000000</t>
  </si>
  <si>
    <t>7316207f-0b09-49ae-9dce-098c2562dd5e</t>
  </si>
  <si>
    <t>Regional: Regional Identifier - Local Government by Province:Western Cape - District Municipalities: DC05 Central Karoo - Municipalities: WC052 Prince Albert - Ward: Leeu Gamka</t>
  </si>
  <si>
    <t>b9a5306c-9408-4106-9b6f-3379ccd235ca</t>
  </si>
  <si>
    <t>RX002003009002005004002002001000000000</t>
  </si>
  <si>
    <t>Project: Capital: Infrastructure - Existing - Renewal - Solid Waste Infrastructure - Landfill Sites</t>
  </si>
  <si>
    <t>c3bbcdf1-19e8-4f96-9736-6ece89d8b5da</t>
  </si>
  <si>
    <t>PC001001001002001000000000000000000000</t>
  </si>
  <si>
    <t>Function: Waste Management - Core Function - Solid Waste Disposal (Landfill Sites)</t>
  </si>
  <si>
    <t>SMC: Rehabilitate Solid Waste Disposal Site Prince Albert</t>
  </si>
  <si>
    <t>Assets: Non-current Assets -Property, Plant and Equipment -Revaluation -Solid Waste Infrastructure -Cost -Decommissioning, Restoration and Similar Liabilities</t>
  </si>
  <si>
    <t>122b665d-a840-4b1f-8092-b00ad8fe039f</t>
  </si>
  <si>
    <t>IA002015002006001004000000000000000000</t>
  </si>
  <si>
    <t>Regional: Regional Identifier - Local Government by Province:Western Cape - District Municipalities: DC05 Central Karoo - Municipalities: WC052 Prince Albert - Ward: Klaarstroom</t>
  </si>
  <si>
    <t>433e5ba9-2691-4af1-b65a-201abda5808c</t>
  </si>
  <si>
    <t>RX002003009002005004002002003000000000</t>
  </si>
  <si>
    <t>SMC: New Side Walks Klaarstroom</t>
  </si>
  <si>
    <t>Assets: Non-current Assets -Property, Plant and Equipment -Revaluation -Roads Infrastructure -Cost -Acquisitions</t>
  </si>
  <si>
    <t>cc35aa71-8446-4fb2-905d-32933d49c0f2</t>
  </si>
  <si>
    <t>IA002015002015001002000000000000000000</t>
  </si>
  <si>
    <t>SMC: New Side Walks Prince Albert</t>
  </si>
  <si>
    <t>SMC: New Side Walks Leeu Gamka</t>
  </si>
  <si>
    <t>Project: Capital: Infrastructure - Existing - Renewal - Water Supply Infrastructure - Reservoirs</t>
  </si>
  <si>
    <t>ba10edbf-45f2-4777-a590-e05f4585b2fc</t>
  </si>
  <si>
    <t>PC001001001004003000000000000000000000</t>
  </si>
  <si>
    <t>Function: Water Management - Core Function - Water Storage</t>
  </si>
  <si>
    <t>FX016001003000000000000000000000000</t>
  </si>
  <si>
    <t>SMC: Upgrade Water Storage Prince Albert</t>
  </si>
  <si>
    <t>Assets: Non-current Assets -Property, Plant and Equipment -Leased Assets -Water Supply Infrastructure -Reservoirs -Cost -Acquisitions</t>
  </si>
  <si>
    <t>b2d24652-c4c7-4533-a0fb-dd652b45f5bf</t>
  </si>
  <si>
    <t>IA002015003004006001002000000000000000</t>
  </si>
  <si>
    <t>Project: Capital: Infrastructure - New - Electrical Infrastructure - LV Networks</t>
  </si>
  <si>
    <t>19dba5aa-fb0e-4d5f-9099-4fa684b7da56</t>
  </si>
  <si>
    <t>PC001002001008000000000000000000000000</t>
  </si>
  <si>
    <t xml:space="preserve">Function: Energy Sources - Core Function - Electricity </t>
  </si>
  <si>
    <t>Fund: Integrated National Electrification Programme (Municipal Grant)  [Schedule 5B]</t>
  </si>
  <si>
    <t>da5befa0-e11c-45c4-8600-b18f34dbbf44</t>
  </si>
  <si>
    <t>FD002002002005001000000000000000000000</t>
  </si>
  <si>
    <t>SMC: Electricity for 243 Low Cost Housing</t>
  </si>
  <si>
    <t>Assets: Non-current Assets -Property, Plant and Equipment -Cost Model -Electrical Infrastructure -In-use -LV Networks -Cost -Acquisitions</t>
  </si>
  <si>
    <t>04cd18c6-da13-4ee8-9b08-8a6fba31373e</t>
  </si>
  <si>
    <t>IA002015001003001007001002000000000000</t>
  </si>
  <si>
    <t xml:space="preserve">Liabilities:Current Liabilities - Trade and Other Payable Non-exchange Transactions: Transfers and Subsidies Unspent - Capital: Monetary Allocations: National Government: Integrated National Electrification Programme (Municipal Grant)  [Schedule 5B] - Transferred to Revenue/Capital Expenditure  </t>
  </si>
  <si>
    <t>c0bba05b-1833-465d-9a09-8c0b1772162e</t>
  </si>
  <si>
    <t>IL001007002001002005001003000000000000</t>
  </si>
  <si>
    <t>bda040d4-428a-40ac-9d29-0a94d311d122</t>
  </si>
  <si>
    <t>PC002003010000000000000000000000000000</t>
  </si>
  <si>
    <t>Project: Capital: Non-infrastructure - New - Transport Assets</t>
  </si>
  <si>
    <t>Function: Finance and Administration - Core Function - Fleet Management</t>
  </si>
  <si>
    <t>FX005001005000000000000000000000000</t>
  </si>
  <si>
    <t>c1f5b8f4-9b3f-41ad-a76d-9536639895b5</t>
  </si>
  <si>
    <t>FD002001000000000000000000000000000000</t>
  </si>
  <si>
    <t>Regional: Regional Identifier - Local Government by Province:Western Cape - District Municipalities: DC05 Central Karoo - Municipalities: WC052 Prince Albert - Whole of the Municipality</t>
  </si>
  <si>
    <t>ed679331-c7f8-4257-88a8-5c48028d2728</t>
  </si>
  <si>
    <t>RX002003009002005004002003000000000000</t>
  </si>
  <si>
    <t>Assets: Non-current Assets -Property, Plant and Equipment -Cost Model -Transport Assets -Future Use -Cost -Acquisitions</t>
  </si>
  <si>
    <t>88bb8cde-3071-4da6-905f-a39408b81225</t>
  </si>
  <si>
    <t>IA002015001002002001002000000000000000</t>
  </si>
  <si>
    <t>Net Assets: Reserves and Funds - Capital Replacement Reserve - Transfers to/from Reserves</t>
  </si>
  <si>
    <t>32fb306e-d96d-4047-922d-920b2b631720</t>
  </si>
  <si>
    <t>LN004005004000000000000000000000000000</t>
  </si>
  <si>
    <t>Fund: Capital Expenditure &amp; Funds Sources / Capital Expenditure / Internally Generated Funds</t>
  </si>
  <si>
    <t>SMC: Purchasing of Two Vehicles 1 Tonners</t>
  </si>
  <si>
    <t>Municipal Standard Classification: Executive and Council</t>
  </si>
  <si>
    <t>Municipal Standard Classification: Finance and Administration</t>
  </si>
  <si>
    <t>Municipal Standard Classification: Corporate Services</t>
  </si>
  <si>
    <t>Municipal Standard Classification: Community Development</t>
  </si>
  <si>
    <t>Municipal Standard Classification: Cemetery</t>
  </si>
  <si>
    <t>Municipal Standard Classification: Library</t>
  </si>
  <si>
    <t>Municipal Standard Classification: Community Facilities</t>
  </si>
  <si>
    <t>Municipal Standard Classification: Civil defence</t>
  </si>
  <si>
    <t>Municipal Standard Classification: Traffic Services</t>
  </si>
  <si>
    <t>Municipal Standard Classification: Public Works</t>
  </si>
  <si>
    <t>Municipal Standard Classification: Parks and Recreation</t>
  </si>
  <si>
    <t>Municipal Standard Classification: Refuse Removal</t>
  </si>
  <si>
    <t>Municipal Standard Classification: Sanitation and Sewerage</t>
  </si>
  <si>
    <t>Municipal Standard Classification: Water</t>
  </si>
  <si>
    <t>Municipal Standard Classification: Electricity</t>
  </si>
  <si>
    <t>Municipal Standard Classification: Municipal Buildings</t>
  </si>
  <si>
    <t>Municipal Standard Classification: Municipal Vehicles</t>
  </si>
  <si>
    <t>Municipal Standard Classification: Furniture and Equipment</t>
  </si>
  <si>
    <t>Operational: Maintenance - Non-infrastructure - Preventative Maintenance - Interval Based - Community Assets - Community Facilities - Parks - Land</t>
  </si>
  <si>
    <t>PO001002001001002001013001000000000000</t>
  </si>
  <si>
    <t>ba4578fa-9e89-4c8e-9716-ee2f7c8a4865</t>
  </si>
  <si>
    <t>SMC: Leeu Gamka Storm Water Drainage</t>
  </si>
  <si>
    <t>SMC: Upgrade Noord End Storm Water Drainage Prince Albert</t>
  </si>
  <si>
    <t>Revenue: Non-exchange Revenue - Transfers and Subsidies - Operational - Allocations In-kind - Departmental Agencies and Accounts - NDA - Local Government, Water and Related Service SETA</t>
  </si>
  <si>
    <t>5426c200-c475-4a04-aa68-f2619d6c8bb8</t>
  </si>
  <si>
    <t>IR003005002001001003090000000000000000</t>
  </si>
  <si>
    <t>Revenue: Non-exchange Revenue - Transfers and Subsidies - Operational - Monetary Allocations - National Governments - Operation Clean Audit</t>
  </si>
  <si>
    <t>c563e144-6ca8-4dba-9d94-1839e2b2f530</t>
  </si>
  <si>
    <t>IR003005002002005014000000000000000000</t>
  </si>
  <si>
    <t>Revenue: Exchange Revenue - Sales of Goods and Rendering of Services - Sale of Goods - Publications - Tender Documents</t>
  </si>
  <si>
    <t>IR002005036004007000000000000000000000</t>
  </si>
  <si>
    <t>Revenue: Non-exchange Revenue - Surcharges and Taxes - Taxes</t>
  </si>
  <si>
    <t>Revenue: Exchange Revenue - Service Charges - Water - Connection/Disconnection</t>
  </si>
  <si>
    <t xml:space="preserve">Revenue: Exchange Revenue - Sales of Goods and Rendering of Services - Cleaning and Removal </t>
  </si>
  <si>
    <t>IR002005005000000000000000000000000000</t>
  </si>
  <si>
    <t>Revenue: Exchange Revenue - Sales of Goods and Rendering of Services - Fire Services</t>
  </si>
  <si>
    <t>IR002005013000000000000000000000000000</t>
  </si>
  <si>
    <t>Revenue: Exchange Revenue - Rental from Fixed Assets - Non-market Related - Investment Property - Ad-hoc rentals</t>
  </si>
  <si>
    <t>IR002004001001004000000000000000000000</t>
  </si>
  <si>
    <t>Expenditure: Operational Cost:Licences - Motor Vehicle Licence and Registrations</t>
  </si>
  <si>
    <t>IE010033002000000000000000000000000000</t>
  </si>
  <si>
    <t>Function: Finance and Administration - Core Function - Administrative and Corporate Support</t>
  </si>
  <si>
    <t>Operational: Typical Work Streams - Tourism - Tourism Development</t>
  </si>
  <si>
    <t>49d5c86c-959b-47b2-9c0f-a2d9c95effda</t>
  </si>
  <si>
    <t>PO003046003000000000000000000000000000</t>
  </si>
  <si>
    <t>Function: Other - Core Function - Tourism</t>
  </si>
  <si>
    <t>FX009001006000000000000000000000000</t>
  </si>
  <si>
    <t>Municipal Standard Classification: Tourism</t>
  </si>
  <si>
    <t>Expenditure: Transfers and Subsidies:Operational - Monetary Allocations: Non-profit institutions - Tourism</t>
  </si>
  <si>
    <t>6c6471c2-3812-4e65-8d9f-7f549259c0eb</t>
  </si>
  <si>
    <t>IE011002002005011000000000000000000000</t>
  </si>
  <si>
    <t>Expenditure Transfers and Susidies: Operational</t>
  </si>
  <si>
    <t>Expenditure: Transfers and Subsidies:Operational - Monetary Allocations: Non-profit institutions - Unspecified</t>
  </si>
  <si>
    <t>efa8d304-d29b-4584-896b-eed1f4f08061</t>
  </si>
  <si>
    <t>IE011002002005022000000000000000000000</t>
  </si>
  <si>
    <t>Function: Community and Social Services - Core Function - Community Halls and Facilities</t>
  </si>
  <si>
    <t>Function: Finance and Administration - Non-core Function - Fleet Management</t>
  </si>
  <si>
    <t>Function: Finance and Administration - Core Function - Information Technology</t>
  </si>
  <si>
    <t>1002d</t>
  </si>
  <si>
    <t>1011a</t>
  </si>
  <si>
    <t>1009a</t>
  </si>
  <si>
    <t>Civil Defence R&amp;M</t>
  </si>
  <si>
    <t>Public Safety Traffic R&amp;M</t>
  </si>
  <si>
    <t>Expenditure: Contracted Services: Outsourced Services - Business and Advisory: Project Management</t>
  </si>
  <si>
    <t>IE003001005008000000000000000000000000</t>
  </si>
  <si>
    <t>Expenditure: Contracted Services: Consultants and Professional Services - Business and Advisory: Organisational</t>
  </si>
  <si>
    <t>IE003002001011000000000000000000000000</t>
  </si>
  <si>
    <t>Revenue: Non-exchange Revenue - Transfers and Subsidies - Operational - Monetary Allocations - National Governments - Expanded Public Works Programme Integrated Grant for Municipalities  [Schedule 5B]</t>
  </si>
  <si>
    <t>1ddf9abe-daa6-42b9-95d4-4036f0187d4f</t>
  </si>
  <si>
    <t>IR003005002002005002000000000000000000</t>
  </si>
  <si>
    <t>Revenue: Non-exchange Revenue - Transfers and Subsidies - Operational - Monetary Allocations - National Governments - Municipal Systems Improvement Grant  [Schedule 5B]</t>
  </si>
  <si>
    <t>afecb406-63cd-4a06-88ad-462144777ac7</t>
  </si>
  <si>
    <t>IR003005002002005006000000000000000000</t>
  </si>
  <si>
    <t>Revenue: Non-exchange Revenue - Transfers and Subsidies - Operational - Monetary Allocations - Provincial Government - WC - Maintenance of Road Infrastructure</t>
  </si>
  <si>
    <t>fcd61dae-14fe-41a4-b40f-84aa37a4c837</t>
  </si>
  <si>
    <t>IR003005002002009009007000000000000000</t>
  </si>
  <si>
    <t>Revenue: Non-exchange Revenue - Transfers and Subsidies - Operational - Monetary Allocations - Provincial Government - WC - Other - Regional Socio-economic Project/Violence Prevention through Urban Upgrading (RSEP/VPUU) Municipal Projects</t>
  </si>
  <si>
    <t>29ce30f6-1acc-4f5d-a589-228e047ef13f</t>
  </si>
  <si>
    <t>IR003005002002009009011022000000000000</t>
  </si>
  <si>
    <t>Revenue: Non-exchange Revenue - Transfers and Subsidies - Operational - Monetary Allocations - Provincial Government - WC - Other - Financial Management Support (WC_FMGSG)</t>
  </si>
  <si>
    <t>Revenue: Non-exchange Revenue - Transfers and Subsidies - Operational - Monetary Allocations - Provincial Government - WC - Housing - Human Settlement Development</t>
  </si>
  <si>
    <t>c3634a3c-d18d-4853-ab87-7bf4e8e75dbb</t>
  </si>
  <si>
    <t>IR003005002002009009003001000000000000</t>
  </si>
  <si>
    <t>Revenue: Non-exchange Revenue - Transfers and Subsidies - Operational - Monetary Allocations - Provincial Government - WC - Capacity Building</t>
  </si>
  <si>
    <t>2a95ba97-5a03-4abf-88ee-430b15ca6e8b</t>
  </si>
  <si>
    <t>IR003005002002009009010000000000000000</t>
  </si>
  <si>
    <t>Operational: Typical Work Streams - Community Development - Housing Projects</t>
  </si>
  <si>
    <t>2a4e8c9a-80a1-41cf-87e5-eb14d49a7ef8</t>
  </si>
  <si>
    <t>PO003007015000000000000000000000000000</t>
  </si>
  <si>
    <t>Function: Housing - Non-core Function - Housing</t>
  </si>
  <si>
    <t>FX007002001000000000000000000000000</t>
  </si>
  <si>
    <t>Fund: Capital Expenditure &amp; Funds Sources / Capital Expenditure / Transfers Recognised - Capital</t>
  </si>
  <si>
    <t>38332519-42e3-403a-bd04-0a7676a289ba</t>
  </si>
  <si>
    <t>FD002002001008009003001000000000000000</t>
  </si>
  <si>
    <t>Municipal Standard Classification: HOP Housing</t>
  </si>
  <si>
    <t>Expenditure: Transfers and Subsidies:Operational - Monetary Allocations: Provincial Government - Western Cape: Housing - Human Settlement and Development</t>
  </si>
  <si>
    <t>3c15e18f-453d-48f4-aa2a-fd0f483d8166</t>
  </si>
  <si>
    <t>IE011002002007009003001000000000000000</t>
  </si>
  <si>
    <t>Traffic R&amp;M</t>
  </si>
  <si>
    <t>Operational: Typical Work Streams - Property Rates Rebate - Bona Fide Farmers Rebate or Exemption</t>
  </si>
  <si>
    <t>PO003059001000000000000000000000000000</t>
  </si>
  <si>
    <t>Function: Finance and Administration - Core Function - Finance</t>
  </si>
  <si>
    <t>FX005001004000000000000000000000000</t>
  </si>
  <si>
    <t>Operational: Typical Work Streams - Property Rates Rebate - General Residential Rebate (excess exceeding R15000 Threshold Rebate)</t>
  </si>
  <si>
    <t>PO003059006000000000000000000000000000</t>
  </si>
  <si>
    <t>Operational: Typical Work Streams - Property Rates Rebate - Discretionary</t>
  </si>
  <si>
    <t>PO003059007000000000000000000000000000</t>
  </si>
  <si>
    <t>Municipal Standard Classification: Property Rates</t>
  </si>
  <si>
    <t>1003a</t>
  </si>
  <si>
    <t>1003b</t>
  </si>
  <si>
    <t>1103c</t>
  </si>
  <si>
    <t>1003c</t>
  </si>
  <si>
    <t>Rates Farm Discount</t>
  </si>
  <si>
    <t>Rebate R15000 Domestic</t>
  </si>
  <si>
    <t>Rates Discretionary Rebates</t>
  </si>
  <si>
    <t>Revenue: Non-exchange Revenue - Property Rates - Communal Land - Business and Commercial</t>
  </si>
  <si>
    <t>IR003003002001000000000000000000000000</t>
  </si>
  <si>
    <t>Operational: Typical Work Streams - Cost of Free Basic Services - Waste Management (removed once a week)</t>
  </si>
  <si>
    <t>PO003057003000000000000000000000000000</t>
  </si>
  <si>
    <t>Loss</t>
  </si>
  <si>
    <t>Operational: Typical Work Streams - Revenue Cost of Free Services - Waste Water Management</t>
  </si>
  <si>
    <t>PO003058005000000000000000000000000000</t>
  </si>
  <si>
    <t>PO003057004000000000000000000000000000</t>
  </si>
  <si>
    <t>Project: Operational: Typical Work Streams - Cost of Free Basic Services - Water (6 kl per household per month)</t>
  </si>
  <si>
    <t>Revenue: Exchange Revenue - Service Charges - Water - Sale - Conventional</t>
  </si>
  <si>
    <t>Operational: Typical Work Streams - Revenue Cost of Free Services - Water</t>
  </si>
  <si>
    <t>PO003058006000000000000000000000000000</t>
  </si>
  <si>
    <t>Operational: Typical Work Streams - Cost of Free Basic Services - Electricity (50 kwh per household per month)</t>
  </si>
  <si>
    <t>PO003057001000000000000000000000000000</t>
  </si>
  <si>
    <t>1017a</t>
  </si>
  <si>
    <t>Waste COFBS</t>
  </si>
  <si>
    <t>1019a</t>
  </si>
  <si>
    <t>Waste Water Management COFBS</t>
  </si>
  <si>
    <t>1021a</t>
  </si>
  <si>
    <t>1021b</t>
  </si>
  <si>
    <t>Water COFBS</t>
  </si>
  <si>
    <t>Water RCOFBS</t>
  </si>
  <si>
    <t>1023a</t>
  </si>
  <si>
    <t>Electricity COFBS</t>
  </si>
  <si>
    <t>Revenue Cost of Free Basic Services</t>
  </si>
  <si>
    <t>Regional Indicator Description</t>
  </si>
  <si>
    <t>Regional Indicator Account Number</t>
  </si>
  <si>
    <t>Regional Indicator GUID Number</t>
  </si>
  <si>
    <t>Costing Description</t>
  </si>
  <si>
    <t>Costing Account Number</t>
  </si>
  <si>
    <t>Costing GUID Number</t>
  </si>
  <si>
    <t>CO002004000000000000000000000000000000</t>
  </si>
  <si>
    <t>Municipal Specified Project (IDP Ref.)</t>
  </si>
  <si>
    <t>FD003000000000000000000000000000000000</t>
  </si>
  <si>
    <t>Item</t>
  </si>
  <si>
    <t>Default Transactions</t>
  </si>
  <si>
    <t>63348e37-464e-4ac0-a13a-e577838ff961</t>
  </si>
  <si>
    <t>PD000000000000000000000000000000000000</t>
  </si>
  <si>
    <t>Project description</t>
  </si>
  <si>
    <t>Project Account number</t>
  </si>
  <si>
    <t>Project GUID number</t>
  </si>
  <si>
    <t>Function Description</t>
  </si>
  <si>
    <t>Function Account Number</t>
  </si>
  <si>
    <t>Function GUID Number</t>
  </si>
  <si>
    <t>Funding Description</t>
  </si>
  <si>
    <t>Funding Account Number</t>
  </si>
  <si>
    <t>Funding GUID Number</t>
  </si>
  <si>
    <t xml:space="preserve"> Financial viability (clean audit, corruption)</t>
  </si>
  <si>
    <t>Grants Received</t>
  </si>
  <si>
    <t>Capital: Non-infrastructure - New - Community Assets - Sport and Recreation Facilities - Outdoor Facilities</t>
  </si>
  <si>
    <t>33e74b23-bed4-4d33-a1c6-84e8acd0ace9</t>
  </si>
  <si>
    <t>PC002003002002002000000000000000000000</t>
  </si>
  <si>
    <t>Function: Sport and Recreation - Core Function - Sports Grounds and Stadiums</t>
  </si>
  <si>
    <t>FX013001004000000000000000000000000</t>
  </si>
  <si>
    <t>SMC: Sportfield Lighting Klaarstroom</t>
  </si>
  <si>
    <t>Assets: Non-current Assets -Property, Plant and Equipment -Cost Model -Community Assets -Cost -Acquisitions</t>
  </si>
  <si>
    <t>2902d441-53a0-4ac0-9366-22abe56c29cf</t>
  </si>
  <si>
    <t>IA002015001017001002000000000000000000</t>
  </si>
  <si>
    <t>Transfers and Subsidies : Capital- Monetary Allocations: Capital Replacement Fund</t>
  </si>
  <si>
    <t>Expenditure: Employee Related Cost  - Senior Management - Technical Services Manager</t>
  </si>
  <si>
    <t>Sub - Total</t>
  </si>
  <si>
    <t>Expenditure: Contracted Services: Outsourced Services - Business and Advisory: Research and Advisory</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</si>
</sst>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 #,##0_ ;_ * \-#,##0_ ;_ * &quot;-&quot;_ ;_ @_ "/>
    <numFmt numFmtId="43" formatCode="_ * #,##0.00_ ;_ * \-#,##0.00_ ;_ * &quot;-&quot;??_ ;_ @_ "/>
    <numFmt numFmtId="164" formatCode="_ [$R-436]\ * #,##0_ ;_ [$R-436]\ * \-#,##0_ ;_ [$R-436]\ * &quot;-&quot;_ ;_ @_ "/>
    <numFmt numFmtId="165" formatCode="_ * #,##0_ ;_ * \-#,##0_ ;_ * &quot;-&quot;??_ ;_ @_ "/>
  </numFmts>
  <fonts count="51" x14ac:knownFonts="1">
    <font>
      <sz val="11"/>
      <color theme="1"/>
      <name val="Calibri"/>
      <family val="2"/>
      <scheme val="minor"/>
    </font>
    <font>
      <b/>
      <sz val="11"/>
      <color theme="1"/>
      <name val="Calibri"/>
      <family val="2"/>
      <scheme val="minor"/>
    </font>
    <font>
      <b/>
      <sz val="8"/>
      <color theme="1"/>
      <name val="Calibri"/>
      <family val="2"/>
      <scheme val="minor"/>
    </font>
    <font>
      <sz val="8"/>
      <color theme="1"/>
      <name val="Calibri"/>
      <family val="2"/>
      <scheme val="minor"/>
    </font>
    <font>
      <b/>
      <sz val="10"/>
      <color theme="1"/>
      <name val="Calibri"/>
      <family val="2"/>
      <scheme val="minor"/>
    </font>
    <font>
      <sz val="10"/>
      <color theme="1"/>
      <name val="Calibri"/>
      <family val="2"/>
      <scheme val="minor"/>
    </font>
    <font>
      <b/>
      <sz val="10"/>
      <color rgb="FFFF0000"/>
      <name val="Calibri"/>
      <family val="2"/>
      <scheme val="minor"/>
    </font>
    <font>
      <sz val="11"/>
      <color theme="1"/>
      <name val="Calibri"/>
      <family val="2"/>
      <scheme val="minor"/>
    </font>
    <font>
      <b/>
      <sz val="8"/>
      <name val="Arial"/>
      <family val="2"/>
    </font>
    <font>
      <sz val="8"/>
      <name val="Arial"/>
      <family val="2"/>
    </font>
    <font>
      <sz val="8"/>
      <color rgb="FFFF0000"/>
      <name val="Arial"/>
      <family val="2"/>
    </font>
    <font>
      <i/>
      <sz val="8"/>
      <name val="Arial"/>
      <family val="2"/>
    </font>
    <font>
      <i/>
      <sz val="8"/>
      <color rgb="FFFF0000"/>
      <name val="Arial"/>
      <family val="2"/>
    </font>
    <font>
      <sz val="10"/>
      <name val="Arial"/>
      <family val="2"/>
    </font>
    <font>
      <b/>
      <sz val="8"/>
      <color rgb="FFFF0000"/>
      <name val="Arial"/>
      <family val="2"/>
    </font>
    <font>
      <sz val="8"/>
      <name val="Calibri"/>
      <family val="2"/>
      <scheme val="minor"/>
    </font>
    <font>
      <sz val="10"/>
      <color rgb="FFFF0000"/>
      <name val="Calibri"/>
      <family val="2"/>
      <scheme val="minor"/>
    </font>
    <font>
      <sz val="10"/>
      <name val="MS Sans Serif"/>
      <family val="2"/>
    </font>
    <font>
      <b/>
      <sz val="8"/>
      <color rgb="FF0070C0"/>
      <name val="Arial"/>
      <family val="2"/>
    </font>
    <font>
      <b/>
      <sz val="8"/>
      <color theme="1"/>
      <name val="Arial"/>
      <family val="2"/>
    </font>
    <font>
      <sz val="8"/>
      <color rgb="FF0070C0"/>
      <name val="Arial"/>
      <family val="2"/>
    </font>
    <font>
      <sz val="8"/>
      <color theme="1"/>
      <name val="Arial"/>
      <family val="2"/>
    </font>
    <font>
      <sz val="8"/>
      <color rgb="FFFF0000"/>
      <name val="Calibri"/>
      <family val="2"/>
      <scheme val="minor"/>
    </font>
    <font>
      <i/>
      <sz val="8"/>
      <color theme="1"/>
      <name val="Arial"/>
      <family val="2"/>
    </font>
    <font>
      <i/>
      <sz val="8"/>
      <color rgb="FF0070C0"/>
      <name val="Arial"/>
      <family val="2"/>
    </font>
    <font>
      <b/>
      <sz val="9"/>
      <color indexed="81"/>
      <name val="Tahoma"/>
      <family val="2"/>
    </font>
    <font>
      <sz val="9"/>
      <color indexed="81"/>
      <name val="Tahoma"/>
      <family val="2"/>
    </font>
    <font>
      <b/>
      <u/>
      <sz val="12"/>
      <color theme="1"/>
      <name val="Calibri"/>
      <family val="2"/>
      <scheme val="minor"/>
    </font>
    <font>
      <b/>
      <sz val="12"/>
      <color theme="1"/>
      <name val="Calibri"/>
      <family val="2"/>
      <scheme val="minor"/>
    </font>
    <font>
      <b/>
      <i/>
      <sz val="8"/>
      <name val="Arial"/>
      <family val="2"/>
    </font>
    <font>
      <i/>
      <sz val="10"/>
      <color rgb="FFFF0000"/>
      <name val="Arial"/>
      <family val="2"/>
    </font>
    <font>
      <sz val="10"/>
      <color rgb="FFFF0000"/>
      <name val="Arial"/>
      <family val="2"/>
    </font>
    <font>
      <b/>
      <u/>
      <sz val="16"/>
      <color theme="1"/>
      <name val="Calibri"/>
      <family val="2"/>
      <scheme val="minor"/>
    </font>
    <font>
      <b/>
      <sz val="14"/>
      <color theme="1"/>
      <name val="Calibri"/>
      <family val="2"/>
      <scheme val="minor"/>
    </font>
    <font>
      <sz val="11"/>
      <name val="Calibri"/>
      <family val="2"/>
      <scheme val="minor"/>
    </font>
    <font>
      <b/>
      <u/>
      <sz val="14"/>
      <color theme="1"/>
      <name val="Calibri"/>
      <family val="2"/>
      <scheme val="minor"/>
    </font>
    <font>
      <sz val="14"/>
      <color theme="1"/>
      <name val="Calibri"/>
      <family val="2"/>
      <scheme val="minor"/>
    </font>
    <font>
      <sz val="11"/>
      <color theme="1"/>
      <name val="Arial"/>
      <family val="2"/>
    </font>
    <font>
      <b/>
      <i/>
      <u/>
      <sz val="14"/>
      <color theme="1"/>
      <name val="Calibri"/>
      <family val="2"/>
      <scheme val="minor"/>
    </font>
    <font>
      <sz val="11"/>
      <name val="Arial"/>
      <family val="2"/>
    </font>
    <font>
      <b/>
      <u/>
      <sz val="11"/>
      <color theme="1"/>
      <name val="Calibri"/>
      <family val="2"/>
      <scheme val="minor"/>
    </font>
    <font>
      <b/>
      <u/>
      <sz val="14"/>
      <name val="Arial"/>
      <family val="2"/>
    </font>
    <font>
      <sz val="12"/>
      <color theme="1"/>
      <name val="Calibri"/>
      <family val="2"/>
      <scheme val="minor"/>
    </font>
    <font>
      <sz val="12"/>
      <name val="Calibri"/>
      <family val="2"/>
      <scheme val="minor"/>
    </font>
    <font>
      <b/>
      <sz val="12"/>
      <name val="Calibri"/>
      <family val="2"/>
      <scheme val="minor"/>
    </font>
    <font>
      <b/>
      <u/>
      <sz val="14"/>
      <color theme="1"/>
      <name val="Arial"/>
      <family val="2"/>
    </font>
    <font>
      <b/>
      <i/>
      <u/>
      <sz val="16"/>
      <color theme="1"/>
      <name val="Calibri"/>
      <family val="2"/>
      <scheme val="minor"/>
    </font>
    <font>
      <b/>
      <sz val="14"/>
      <name val="Calibri"/>
      <family val="2"/>
      <scheme val="minor"/>
    </font>
    <font>
      <b/>
      <sz val="16"/>
      <name val="Calibri"/>
      <family val="2"/>
      <scheme val="minor"/>
    </font>
    <font>
      <sz val="11"/>
      <color rgb="FFFF0000"/>
      <name val="Calibri"/>
      <family val="2"/>
      <scheme val="minor"/>
    </font>
    <font>
      <sz val="12"/>
      <color rgb="FFFF0000"/>
      <name val="Calibri"/>
      <family val="2"/>
      <scheme val="minor"/>
    </font>
  </fonts>
  <fills count="20">
    <fill>
      <patternFill patternType="none"/>
    </fill>
    <fill>
      <patternFill patternType="gray125"/>
    </fill>
    <fill>
      <patternFill patternType="solid">
        <fgColor rgb="FFFF0000"/>
        <bgColor indexed="64"/>
      </patternFill>
    </fill>
    <fill>
      <patternFill patternType="solid">
        <fgColor rgb="FF66FF33"/>
        <bgColor indexed="64"/>
      </patternFill>
    </fill>
    <fill>
      <patternFill patternType="solid">
        <fgColor rgb="FFCCFF99"/>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00FF00"/>
        <bgColor indexed="64"/>
      </patternFill>
    </fill>
    <fill>
      <patternFill patternType="solid">
        <fgColor rgb="FF66FF33"/>
        <bgColor rgb="FF000000"/>
      </patternFill>
    </fill>
    <fill>
      <patternFill patternType="solid">
        <fgColor rgb="FFCCFF99"/>
        <bgColor rgb="FF000000"/>
      </patternFill>
    </fill>
    <fill>
      <patternFill patternType="solid">
        <fgColor rgb="FF99FF66"/>
        <bgColor rgb="FF000000"/>
      </patternFill>
    </fill>
    <fill>
      <patternFill patternType="solid">
        <fgColor rgb="FFFFFFFF"/>
        <bgColor rgb="FF000000"/>
      </patternFill>
    </fill>
    <fill>
      <patternFill patternType="solid">
        <fgColor rgb="FFFFFF00"/>
        <bgColor rgb="FF000000"/>
      </patternFill>
    </fill>
    <fill>
      <patternFill patternType="solid">
        <fgColor rgb="FFFFC000"/>
        <bgColor rgb="FF000000"/>
      </patternFill>
    </fill>
    <fill>
      <patternFill patternType="solid">
        <fgColor rgb="FFCCECFF"/>
        <bgColor rgb="FF000000"/>
      </patternFill>
    </fill>
    <fill>
      <patternFill patternType="solid">
        <fgColor rgb="FFB1A0C7"/>
        <bgColor rgb="FF000000"/>
      </patternFill>
    </fill>
    <fill>
      <patternFill patternType="solid">
        <fgColor theme="0"/>
        <bgColor rgb="FF000000"/>
      </patternFill>
    </fill>
    <fill>
      <patternFill patternType="solid">
        <fgColor rgb="FF92D050"/>
        <bgColor indexed="64"/>
      </patternFill>
    </fill>
    <fill>
      <patternFill patternType="solid">
        <fgColor theme="4" tint="0.39997558519241921"/>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double">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double">
        <color indexed="64"/>
      </bottom>
      <diagonal/>
    </border>
  </borders>
  <cellStyleXfs count="10">
    <xf numFmtId="0" fontId="0" fillId="0" borderId="0"/>
    <xf numFmtId="43" fontId="7" fillId="0" borderId="0" applyFont="0" applyFill="0" applyBorder="0" applyAlignment="0" applyProtection="0"/>
    <xf numFmtId="0" fontId="13" fillId="0" borderId="0"/>
    <xf numFmtId="0" fontId="7" fillId="0" borderId="0"/>
    <xf numFmtId="0" fontId="13" fillId="0" borderId="0"/>
    <xf numFmtId="0" fontId="17" fillId="0" borderId="0"/>
    <xf numFmtId="164" fontId="9" fillId="0" borderId="0"/>
    <xf numFmtId="0" fontId="10" fillId="6" borderId="1">
      <alignment horizontal="left" vertical="top" wrapText="1"/>
    </xf>
    <xf numFmtId="0" fontId="7" fillId="0" borderId="0"/>
    <xf numFmtId="0" fontId="42" fillId="0" borderId="0"/>
  </cellStyleXfs>
  <cellXfs count="688">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0" fontId="0" fillId="0" borderId="0" xfId="0" applyNumberFormat="1"/>
    <xf numFmtId="0" fontId="2" fillId="0" borderId="0" xfId="0" applyFont="1"/>
    <xf numFmtId="0" fontId="3" fillId="0" borderId="0" xfId="0" applyFont="1"/>
    <xf numFmtId="0" fontId="3" fillId="0" borderId="0" xfId="0" applyFont="1" applyAlignment="1">
      <alignment wrapText="1"/>
    </xf>
    <xf numFmtId="0" fontId="3" fillId="0" borderId="0" xfId="0" applyFont="1" applyAlignment="1">
      <alignment vertical="top"/>
    </xf>
    <xf numFmtId="0" fontId="2" fillId="2" borderId="0" xfId="0" applyFont="1" applyFill="1" applyAlignment="1">
      <alignment vertical="top"/>
    </xf>
    <xf numFmtId="0" fontId="2" fillId="0" borderId="1" xfId="0" applyFont="1" applyBorder="1" applyAlignment="1">
      <alignment horizontal="center"/>
    </xf>
    <xf numFmtId="0" fontId="2" fillId="0" borderId="1" xfId="0" applyFont="1" applyBorder="1" applyAlignment="1">
      <alignment horizontal="center" wrapText="1"/>
    </xf>
    <xf numFmtId="0" fontId="4" fillId="0" borderId="0" xfId="0" applyFont="1"/>
    <xf numFmtId="0" fontId="5" fillId="0" borderId="0" xfId="0" applyFont="1"/>
    <xf numFmtId="0" fontId="4" fillId="0" borderId="1" xfId="0" applyFont="1" applyBorder="1" applyAlignment="1">
      <alignment horizontal="center"/>
    </xf>
    <xf numFmtId="0" fontId="4" fillId="0" borderId="1" xfId="0" applyFont="1" applyBorder="1"/>
    <xf numFmtId="0" fontId="5" fillId="0" borderId="1" xfId="0" applyFont="1" applyBorder="1"/>
    <xf numFmtId="0" fontId="9" fillId="5" borderId="1" xfId="0" applyFont="1" applyFill="1" applyBorder="1" applyAlignment="1">
      <alignment horizontal="left" vertical="top" wrapText="1"/>
    </xf>
    <xf numFmtId="0" fontId="9" fillId="5" borderId="1" xfId="0" applyFont="1" applyFill="1" applyBorder="1" applyAlignment="1">
      <alignment vertical="top" wrapText="1"/>
    </xf>
    <xf numFmtId="0" fontId="10" fillId="6" borderId="1" xfId="0" applyFont="1" applyFill="1" applyBorder="1" applyAlignment="1">
      <alignment horizontal="left" vertical="top" wrapText="1"/>
    </xf>
    <xf numFmtId="0" fontId="9" fillId="5" borderId="1" xfId="0" applyFont="1" applyFill="1" applyBorder="1" applyAlignment="1">
      <alignment vertical="top"/>
    </xf>
    <xf numFmtId="49" fontId="9" fillId="5" borderId="1" xfId="0" applyNumberFormat="1" applyFont="1" applyFill="1" applyBorder="1" applyAlignment="1">
      <alignment vertical="top"/>
    </xf>
    <xf numFmtId="0" fontId="10" fillId="6" borderId="1" xfId="0" applyFont="1" applyFill="1" applyBorder="1" applyAlignment="1">
      <alignment vertical="top" wrapText="1"/>
    </xf>
    <xf numFmtId="49" fontId="9" fillId="5" borderId="1" xfId="0" applyNumberFormat="1" applyFont="1" applyFill="1" applyBorder="1" applyAlignment="1">
      <alignment horizontal="left" vertical="top"/>
    </xf>
    <xf numFmtId="0" fontId="10" fillId="6" borderId="1" xfId="0" applyFont="1" applyFill="1" applyBorder="1" applyAlignment="1">
      <alignment vertical="top"/>
    </xf>
    <xf numFmtId="49" fontId="10" fillId="6" borderId="1" xfId="0" applyNumberFormat="1" applyFont="1" applyFill="1" applyBorder="1" applyAlignment="1">
      <alignment horizontal="left" vertical="top"/>
    </xf>
    <xf numFmtId="0" fontId="9" fillId="0" borderId="1" xfId="0" applyFont="1" applyFill="1" applyBorder="1" applyAlignment="1">
      <alignment vertical="top"/>
    </xf>
    <xf numFmtId="0" fontId="9" fillId="5" borderId="1" xfId="0" applyFont="1" applyFill="1" applyBorder="1" applyAlignment="1">
      <alignment horizontal="left" vertical="top"/>
    </xf>
    <xf numFmtId="0" fontId="10" fillId="6" borderId="1" xfId="0" applyFont="1" applyFill="1" applyBorder="1" applyAlignment="1">
      <alignment horizontal="left" vertical="top"/>
    </xf>
    <xf numFmtId="0" fontId="9" fillId="5" borderId="0" xfId="0" applyFont="1" applyFill="1" applyAlignment="1">
      <alignment vertical="top"/>
    </xf>
    <xf numFmtId="0" fontId="10" fillId="6" borderId="0" xfId="0" applyFont="1" applyFill="1" applyAlignment="1"/>
    <xf numFmtId="0" fontId="10" fillId="6" borderId="1" xfId="2" applyFont="1" applyFill="1" applyBorder="1" applyAlignment="1">
      <alignment vertical="top"/>
    </xf>
    <xf numFmtId="0" fontId="0" fillId="0" borderId="0" xfId="0" applyAlignment="1"/>
    <xf numFmtId="0" fontId="8" fillId="4" borderId="0" xfId="0" applyFont="1" applyFill="1" applyBorder="1" applyAlignment="1">
      <alignment horizontal="center" vertical="center"/>
    </xf>
    <xf numFmtId="0" fontId="9" fillId="5" borderId="1" xfId="2" applyFont="1" applyFill="1" applyBorder="1" applyAlignment="1">
      <alignment vertical="top"/>
    </xf>
    <xf numFmtId="0" fontId="8" fillId="4" borderId="7" xfId="0" applyFont="1" applyFill="1" applyBorder="1" applyAlignment="1">
      <alignment horizontal="center" vertical="center" wrapText="1"/>
    </xf>
    <xf numFmtId="0" fontId="8" fillId="5" borderId="1" xfId="0" applyFont="1" applyFill="1" applyBorder="1" applyAlignment="1">
      <alignment horizontal="center" vertical="center"/>
    </xf>
    <xf numFmtId="0" fontId="8" fillId="5" borderId="0" xfId="0" applyFont="1" applyFill="1" applyAlignment="1">
      <alignment horizontal="center" vertical="center"/>
    </xf>
    <xf numFmtId="0" fontId="8" fillId="5" borderId="1" xfId="0" applyFont="1" applyFill="1" applyBorder="1" applyAlignment="1">
      <alignment horizontal="center" vertical="center" wrapText="1"/>
    </xf>
    <xf numFmtId="0" fontId="8" fillId="5" borderId="0" xfId="0" applyFont="1" applyFill="1" applyAlignment="1">
      <alignment horizontal="center" vertical="center" wrapText="1"/>
    </xf>
    <xf numFmtId="0" fontId="9" fillId="5" borderId="1" xfId="0" applyFont="1" applyFill="1" applyBorder="1" applyAlignment="1">
      <alignment horizontal="center" vertical="center" wrapText="1"/>
    </xf>
    <xf numFmtId="0" fontId="9" fillId="5" borderId="0" xfId="0" applyFont="1" applyFill="1" applyAlignment="1">
      <alignment horizontal="center" vertical="center" wrapText="1"/>
    </xf>
    <xf numFmtId="0" fontId="9" fillId="5" borderId="0" xfId="0" applyFont="1" applyFill="1" applyBorder="1" applyAlignment="1">
      <alignment horizontal="left" vertical="top"/>
    </xf>
    <xf numFmtId="0" fontId="10" fillId="6" borderId="0" xfId="0" applyFont="1" applyFill="1" applyBorder="1" applyAlignment="1">
      <alignment horizontal="left" vertical="top"/>
    </xf>
    <xf numFmtId="11" fontId="9" fillId="5" borderId="1" xfId="0" applyNumberFormat="1" applyFont="1" applyFill="1" applyBorder="1" applyAlignment="1">
      <alignment horizontal="left" vertical="top"/>
    </xf>
    <xf numFmtId="0" fontId="9" fillId="2" borderId="1" xfId="0" applyFont="1" applyFill="1" applyBorder="1" applyAlignment="1">
      <alignment vertical="top"/>
    </xf>
    <xf numFmtId="0" fontId="9" fillId="2" borderId="1" xfId="0" applyFont="1" applyFill="1" applyBorder="1" applyAlignment="1">
      <alignment horizontal="left" vertical="top"/>
    </xf>
    <xf numFmtId="0" fontId="9" fillId="2" borderId="0" xfId="0" applyFont="1" applyFill="1" applyBorder="1" applyAlignment="1">
      <alignment horizontal="left" vertical="top"/>
    </xf>
    <xf numFmtId="0" fontId="9" fillId="5" borderId="1" xfId="0" applyFont="1" applyFill="1" applyBorder="1" applyAlignment="1">
      <alignment vertical="center"/>
    </xf>
    <xf numFmtId="11" fontId="10" fillId="6" borderId="1" xfId="0" applyNumberFormat="1" applyFont="1" applyFill="1" applyBorder="1" applyAlignment="1">
      <alignment horizontal="left" vertical="top"/>
    </xf>
    <xf numFmtId="49" fontId="10" fillId="6" borderId="1" xfId="0" applyNumberFormat="1" applyFont="1" applyFill="1" applyBorder="1" applyAlignment="1">
      <alignment vertical="top"/>
    </xf>
    <xf numFmtId="0" fontId="9" fillId="5" borderId="1" xfId="0" applyFont="1" applyFill="1" applyBorder="1" applyAlignment="1"/>
    <xf numFmtId="2" fontId="9" fillId="5" borderId="1" xfId="1" quotePrefix="1" applyNumberFormat="1" applyFont="1" applyFill="1" applyBorder="1" applyAlignment="1">
      <alignment vertical="top"/>
    </xf>
    <xf numFmtId="0" fontId="9" fillId="5" borderId="1" xfId="2" applyNumberFormat="1" applyFont="1" applyFill="1" applyBorder="1" applyAlignment="1">
      <alignment vertical="top"/>
    </xf>
    <xf numFmtId="0" fontId="9" fillId="6" borderId="1" xfId="0" applyFont="1" applyFill="1" applyBorder="1" applyAlignment="1">
      <alignment horizontal="left" vertical="top"/>
    </xf>
    <xf numFmtId="0" fontId="10" fillId="6" borderId="0" xfId="0" applyFont="1" applyFill="1" applyAlignment="1">
      <alignment vertical="top"/>
    </xf>
    <xf numFmtId="0" fontId="9" fillId="5" borderId="0" xfId="0" applyFont="1" applyFill="1" applyAlignment="1">
      <alignment horizontal="left" vertical="top"/>
    </xf>
    <xf numFmtId="0" fontId="8" fillId="3" borderId="2" xfId="0" applyFont="1" applyFill="1" applyBorder="1" applyAlignment="1">
      <alignment vertical="center"/>
    </xf>
    <xf numFmtId="0" fontId="8" fillId="3" borderId="0" xfId="0" applyFont="1" applyFill="1" applyBorder="1" applyAlignment="1">
      <alignment vertical="center"/>
    </xf>
    <xf numFmtId="0" fontId="14" fillId="6" borderId="1" xfId="0" applyFont="1" applyFill="1" applyBorder="1" applyAlignment="1">
      <alignment horizontal="center" vertical="center"/>
    </xf>
    <xf numFmtId="49" fontId="8" fillId="4" borderId="1" xfId="0" applyNumberFormat="1" applyFont="1" applyFill="1" applyBorder="1" applyAlignment="1">
      <alignment horizontal="center" vertical="center"/>
    </xf>
    <xf numFmtId="49" fontId="9" fillId="5" borderId="1" xfId="0" applyNumberFormat="1" applyFont="1" applyFill="1" applyBorder="1" applyAlignment="1">
      <alignment horizontal="center" vertical="center"/>
    </xf>
    <xf numFmtId="49" fontId="9" fillId="2" borderId="1" xfId="0" applyNumberFormat="1" applyFont="1" applyFill="1" applyBorder="1" applyAlignment="1">
      <alignment horizontal="left" vertical="top"/>
    </xf>
    <xf numFmtId="49" fontId="10" fillId="6" borderId="1" xfId="0" applyNumberFormat="1" applyFont="1" applyFill="1" applyBorder="1" applyAlignment="1" applyProtection="1">
      <alignment horizontal="left" vertical="top"/>
    </xf>
    <xf numFmtId="49" fontId="9" fillId="5" borderId="1" xfId="0" applyNumberFormat="1" applyFont="1" applyFill="1" applyBorder="1" applyAlignment="1" applyProtection="1">
      <alignment horizontal="left" vertical="top"/>
    </xf>
    <xf numFmtId="0" fontId="8" fillId="4" borderId="8" xfId="0" applyFont="1" applyFill="1" applyBorder="1" applyAlignment="1">
      <alignment horizontal="center" vertical="center"/>
    </xf>
    <xf numFmtId="0" fontId="8" fillId="4" borderId="12" xfId="0" applyFont="1" applyFill="1" applyBorder="1" applyAlignment="1">
      <alignment horizontal="center" vertical="center"/>
    </xf>
    <xf numFmtId="0" fontId="9" fillId="5" borderId="1" xfId="0" applyFont="1" applyFill="1" applyBorder="1" applyAlignment="1">
      <alignment horizontal="left" vertical="center" wrapText="1"/>
    </xf>
    <xf numFmtId="0" fontId="8" fillId="3" borderId="2" xfId="0" applyFont="1" applyFill="1" applyBorder="1" applyAlignment="1">
      <alignment vertical="top" wrapText="1"/>
    </xf>
    <xf numFmtId="0" fontId="8" fillId="3" borderId="0" xfId="0" applyFont="1" applyFill="1" applyBorder="1" applyAlignment="1">
      <alignment horizontal="left" vertical="top"/>
    </xf>
    <xf numFmtId="0" fontId="8" fillId="4" borderId="1" xfId="0" applyFont="1" applyFill="1" applyBorder="1" applyAlignment="1">
      <alignment horizontal="left" vertical="top"/>
    </xf>
    <xf numFmtId="0" fontId="9" fillId="4" borderId="1" xfId="0" applyFont="1" applyFill="1" applyBorder="1" applyAlignment="1">
      <alignment horizontal="left" vertical="top" wrapText="1"/>
    </xf>
    <xf numFmtId="0" fontId="20" fillId="5" borderId="1" xfId="0" applyFont="1" applyFill="1" applyBorder="1" applyAlignment="1">
      <alignment horizontal="left" vertical="top"/>
    </xf>
    <xf numFmtId="0" fontId="20" fillId="6" borderId="1" xfId="0" applyFont="1" applyFill="1" applyBorder="1" applyAlignment="1">
      <alignment horizontal="left" vertical="top"/>
    </xf>
    <xf numFmtId="0" fontId="21" fillId="5" borderId="0" xfId="0" applyFont="1" applyFill="1" applyAlignment="1">
      <alignment horizontal="left" vertical="top"/>
    </xf>
    <xf numFmtId="0" fontId="11" fillId="5" borderId="1" xfId="0" applyFont="1" applyFill="1" applyBorder="1" applyAlignment="1">
      <alignment horizontal="left" vertical="top"/>
    </xf>
    <xf numFmtId="0" fontId="24" fillId="5" borderId="1" xfId="0" applyFont="1" applyFill="1" applyBorder="1" applyAlignment="1">
      <alignment horizontal="left" vertical="top"/>
    </xf>
    <xf numFmtId="0" fontId="12" fillId="6" borderId="1" xfId="0" applyFont="1" applyFill="1" applyBorder="1" applyAlignment="1">
      <alignment horizontal="left" vertical="top"/>
    </xf>
    <xf numFmtId="0" fontId="21" fillId="5" borderId="1" xfId="0" applyFont="1" applyFill="1" applyBorder="1" applyAlignment="1">
      <alignment horizontal="left" vertical="top"/>
    </xf>
    <xf numFmtId="0" fontId="9" fillId="0" borderId="1" xfId="0" applyFont="1" applyFill="1" applyBorder="1" applyAlignment="1">
      <alignment horizontal="left" vertical="top"/>
    </xf>
    <xf numFmtId="0" fontId="20" fillId="0" borderId="1" xfId="0" applyFont="1" applyFill="1" applyBorder="1" applyAlignment="1">
      <alignment horizontal="left" vertical="top"/>
    </xf>
    <xf numFmtId="0" fontId="10" fillId="6" borderId="0" xfId="0" applyFont="1" applyFill="1" applyAlignment="1">
      <alignment horizontal="left" vertical="top"/>
    </xf>
    <xf numFmtId="0" fontId="20" fillId="2" borderId="1" xfId="0" applyFont="1" applyFill="1" applyBorder="1" applyAlignment="1">
      <alignment horizontal="left" vertical="top"/>
    </xf>
    <xf numFmtId="49" fontId="9" fillId="5" borderId="5" xfId="0" applyNumberFormat="1" applyFont="1" applyFill="1" applyBorder="1" applyAlignment="1">
      <alignment vertical="top"/>
    </xf>
    <xf numFmtId="49" fontId="9" fillId="5" borderId="6" xfId="0" applyNumberFormat="1" applyFont="1" applyFill="1" applyBorder="1" applyAlignment="1">
      <alignment vertical="top"/>
    </xf>
    <xf numFmtId="0" fontId="9" fillId="5" borderId="1" xfId="0" applyFont="1" applyFill="1" applyBorder="1" applyAlignment="1">
      <alignment horizontal="right" vertical="top"/>
    </xf>
    <xf numFmtId="0" fontId="9" fillId="5" borderId="1" xfId="0" quotePrefix="1" applyFont="1" applyFill="1" applyBorder="1" applyAlignment="1">
      <alignment horizontal="left" vertical="top"/>
    </xf>
    <xf numFmtId="0" fontId="20" fillId="5" borderId="1" xfId="0" applyFont="1" applyFill="1" applyBorder="1" applyAlignment="1">
      <alignment vertical="top"/>
    </xf>
    <xf numFmtId="0" fontId="20" fillId="5" borderId="5" xfId="0" applyFont="1" applyFill="1" applyBorder="1" applyAlignment="1">
      <alignment vertical="top"/>
    </xf>
    <xf numFmtId="0" fontId="10" fillId="4" borderId="1" xfId="0" applyFont="1" applyFill="1" applyBorder="1" applyAlignment="1">
      <alignment horizontal="left" vertical="top" wrapText="1"/>
    </xf>
    <xf numFmtId="0" fontId="21" fillId="5" borderId="5" xfId="0" applyFont="1" applyFill="1" applyBorder="1" applyAlignment="1">
      <alignment horizontal="left" vertical="top"/>
    </xf>
    <xf numFmtId="0" fontId="21" fillId="6" borderId="5" xfId="0" applyFont="1" applyFill="1" applyBorder="1" applyAlignment="1">
      <alignment horizontal="left" vertical="top"/>
    </xf>
    <xf numFmtId="0" fontId="10" fillId="6" borderId="5" xfId="0" applyFont="1" applyFill="1" applyBorder="1" applyAlignment="1">
      <alignment horizontal="left" vertical="top"/>
    </xf>
    <xf numFmtId="0" fontId="9" fillId="5" borderId="1" xfId="0" applyNumberFormat="1" applyFont="1" applyFill="1" applyBorder="1" applyAlignment="1">
      <alignment horizontal="left" vertical="top"/>
    </xf>
    <xf numFmtId="0" fontId="22" fillId="6" borderId="1" xfId="0" applyFont="1" applyFill="1" applyBorder="1" applyAlignment="1">
      <alignment horizontal="left" vertical="top"/>
    </xf>
    <xf numFmtId="0" fontId="10" fillId="2" borderId="1" xfId="0" applyFont="1" applyFill="1" applyBorder="1" applyAlignment="1">
      <alignment horizontal="left" vertical="top"/>
    </xf>
    <xf numFmtId="0" fontId="8" fillId="3" borderId="0" xfId="0" applyFont="1" applyFill="1" applyBorder="1" applyAlignment="1">
      <alignment vertical="top"/>
    </xf>
    <xf numFmtId="0" fontId="8" fillId="3" borderId="1" xfId="0" applyFont="1" applyFill="1" applyBorder="1" applyAlignment="1">
      <alignment horizontal="left" vertical="top"/>
    </xf>
    <xf numFmtId="0" fontId="18" fillId="4" borderId="1" xfId="0" applyFont="1" applyFill="1" applyBorder="1" applyAlignment="1">
      <alignment horizontal="left" vertical="top"/>
    </xf>
    <xf numFmtId="0" fontId="19" fillId="4" borderId="1" xfId="0" applyFont="1" applyFill="1" applyBorder="1" applyAlignment="1">
      <alignment horizontal="left" vertical="top"/>
    </xf>
    <xf numFmtId="0" fontId="19" fillId="4" borderId="5" xfId="0" applyFont="1" applyFill="1" applyBorder="1" applyAlignment="1">
      <alignment horizontal="left" vertical="top"/>
    </xf>
    <xf numFmtId="0" fontId="18" fillId="4" borderId="5" xfId="0" applyFont="1" applyFill="1" applyBorder="1" applyAlignment="1">
      <alignment horizontal="left" vertical="top"/>
    </xf>
    <xf numFmtId="0" fontId="8" fillId="4" borderId="5" xfId="0" applyFont="1" applyFill="1" applyBorder="1" applyAlignment="1">
      <alignment horizontal="left" vertical="top"/>
    </xf>
    <xf numFmtId="0" fontId="14" fillId="4" borderId="1" xfId="0" applyFont="1" applyFill="1" applyBorder="1" applyAlignment="1">
      <alignment horizontal="left" vertical="top"/>
    </xf>
    <xf numFmtId="49" fontId="8" fillId="4" borderId="1" xfId="0" applyNumberFormat="1" applyFont="1" applyFill="1" applyBorder="1" applyAlignment="1">
      <alignment horizontal="left" vertical="top"/>
    </xf>
    <xf numFmtId="0" fontId="20" fillId="5" borderId="5" xfId="0" applyFont="1" applyFill="1" applyBorder="1" applyAlignment="1">
      <alignment horizontal="left" vertical="top"/>
    </xf>
    <xf numFmtId="0" fontId="9" fillId="5" borderId="5" xfId="0" applyFont="1" applyFill="1" applyBorder="1" applyAlignment="1">
      <alignment horizontal="left" vertical="top"/>
    </xf>
    <xf numFmtId="0" fontId="20" fillId="6" borderId="5" xfId="0" applyFont="1" applyFill="1" applyBorder="1" applyAlignment="1">
      <alignment horizontal="left" vertical="top"/>
    </xf>
    <xf numFmtId="0" fontId="9" fillId="6" borderId="5" xfId="0" applyFont="1" applyFill="1" applyBorder="1" applyAlignment="1">
      <alignment horizontal="left" vertical="top"/>
    </xf>
    <xf numFmtId="49" fontId="11" fillId="5" borderId="1" xfId="0" applyNumberFormat="1" applyFont="1" applyFill="1" applyBorder="1" applyAlignment="1">
      <alignment horizontal="left" vertical="top"/>
    </xf>
    <xf numFmtId="0" fontId="23" fillId="5" borderId="1" xfId="0" applyFont="1" applyFill="1" applyBorder="1" applyAlignment="1">
      <alignment horizontal="left" vertical="top"/>
    </xf>
    <xf numFmtId="0" fontId="11" fillId="5" borderId="5" xfId="0" applyFont="1" applyFill="1" applyBorder="1" applyAlignment="1">
      <alignment horizontal="left" vertical="top"/>
    </xf>
    <xf numFmtId="49" fontId="12" fillId="6" borderId="1" xfId="0" applyNumberFormat="1" applyFont="1" applyFill="1" applyBorder="1" applyAlignment="1">
      <alignment horizontal="left" vertical="top"/>
    </xf>
    <xf numFmtId="0" fontId="23" fillId="6" borderId="1" xfId="0" applyFont="1" applyFill="1" applyBorder="1" applyAlignment="1">
      <alignment horizontal="left" vertical="top"/>
    </xf>
    <xf numFmtId="0" fontId="21" fillId="6" borderId="1" xfId="0" applyFont="1" applyFill="1" applyBorder="1" applyAlignment="1">
      <alignment horizontal="left" vertical="top"/>
    </xf>
    <xf numFmtId="49" fontId="21" fillId="5" borderId="1" xfId="0" applyNumberFormat="1" applyFont="1" applyFill="1" applyBorder="1" applyAlignment="1">
      <alignment horizontal="left" vertical="top"/>
    </xf>
    <xf numFmtId="0" fontId="3" fillId="5" borderId="1" xfId="0" applyFont="1" applyFill="1" applyBorder="1" applyAlignment="1">
      <alignment horizontal="left" vertical="top"/>
    </xf>
    <xf numFmtId="0" fontId="21" fillId="0" borderId="1" xfId="0" applyFont="1" applyFill="1" applyBorder="1" applyAlignment="1">
      <alignment horizontal="left" vertical="top"/>
    </xf>
    <xf numFmtId="0" fontId="21" fillId="0" borderId="5" xfId="0" applyFont="1" applyFill="1" applyBorder="1" applyAlignment="1">
      <alignment horizontal="left" vertical="top"/>
    </xf>
    <xf numFmtId="0" fontId="9" fillId="0" borderId="5" xfId="0" applyFont="1" applyFill="1" applyBorder="1" applyAlignment="1">
      <alignment horizontal="left" vertical="top"/>
    </xf>
    <xf numFmtId="0" fontId="15" fillId="0" borderId="1" xfId="0" applyFont="1" applyFill="1" applyBorder="1" applyAlignment="1">
      <alignment horizontal="left" vertical="top"/>
    </xf>
    <xf numFmtId="0" fontId="21" fillId="2" borderId="1" xfId="0" applyFont="1" applyFill="1" applyBorder="1" applyAlignment="1">
      <alignment horizontal="left" vertical="top"/>
    </xf>
    <xf numFmtId="0" fontId="21" fillId="2" borderId="5" xfId="0" applyFont="1" applyFill="1" applyBorder="1" applyAlignment="1">
      <alignment horizontal="left" vertical="top"/>
    </xf>
    <xf numFmtId="0" fontId="20" fillId="2" borderId="5" xfId="0" applyFont="1" applyFill="1" applyBorder="1" applyAlignment="1">
      <alignment horizontal="left" vertical="top"/>
    </xf>
    <xf numFmtId="0" fontId="9" fillId="2" borderId="5" xfId="0" applyFont="1" applyFill="1" applyBorder="1" applyAlignment="1">
      <alignment horizontal="left" vertical="top"/>
    </xf>
    <xf numFmtId="49" fontId="9" fillId="0" borderId="1" xfId="0" applyNumberFormat="1" applyFont="1" applyFill="1" applyBorder="1" applyAlignment="1">
      <alignment horizontal="left" vertical="top"/>
    </xf>
    <xf numFmtId="0" fontId="20" fillId="0" borderId="5" xfId="0" applyFont="1" applyFill="1" applyBorder="1" applyAlignment="1">
      <alignment horizontal="left" vertical="top"/>
    </xf>
    <xf numFmtId="0" fontId="10" fillId="0" borderId="1" xfId="0" applyFont="1" applyFill="1" applyBorder="1" applyAlignment="1">
      <alignment horizontal="left" vertical="top"/>
    </xf>
    <xf numFmtId="0" fontId="9" fillId="5" borderId="1" xfId="4" applyFont="1" applyFill="1" applyBorder="1" applyAlignment="1">
      <alignment horizontal="left" vertical="top"/>
    </xf>
    <xf numFmtId="0" fontId="10" fillId="5" borderId="1" xfId="0" applyFont="1" applyFill="1" applyBorder="1" applyAlignment="1">
      <alignment horizontal="left" vertical="top"/>
    </xf>
    <xf numFmtId="0" fontId="8" fillId="4" borderId="8" xfId="0" applyFont="1" applyFill="1" applyBorder="1" applyAlignment="1">
      <alignment horizontal="left" vertical="top"/>
    </xf>
    <xf numFmtId="0" fontId="8" fillId="4" borderId="12" xfId="0" applyFont="1" applyFill="1" applyBorder="1" applyAlignment="1">
      <alignment horizontal="left" vertical="top"/>
    </xf>
    <xf numFmtId="0" fontId="9" fillId="5" borderId="5" xfId="0" applyFont="1" applyFill="1" applyBorder="1" applyAlignment="1">
      <alignment vertical="top"/>
    </xf>
    <xf numFmtId="0" fontId="8" fillId="3" borderId="11" xfId="0" applyFont="1" applyFill="1" applyBorder="1" applyAlignment="1">
      <alignment vertical="center"/>
    </xf>
    <xf numFmtId="0" fontId="8" fillId="5" borderId="0" xfId="0" applyFont="1" applyFill="1" applyBorder="1" applyAlignment="1">
      <alignment horizontal="center" vertical="center"/>
    </xf>
    <xf numFmtId="0" fontId="8" fillId="3" borderId="0" xfId="0" applyFont="1" applyFill="1" applyBorder="1" applyAlignment="1">
      <alignment horizontal="center" vertical="center"/>
    </xf>
    <xf numFmtId="0" fontId="8" fillId="4" borderId="0" xfId="0" applyFont="1" applyFill="1" applyBorder="1" applyAlignment="1">
      <alignment horizontal="center"/>
    </xf>
    <xf numFmtId="2" fontId="9" fillId="5" borderId="1" xfId="1" applyNumberFormat="1" applyFont="1" applyFill="1" applyBorder="1" applyAlignment="1">
      <alignment vertical="top"/>
    </xf>
    <xf numFmtId="2" fontId="9" fillId="2" borderId="1" xfId="1" quotePrefix="1" applyNumberFormat="1" applyFont="1" applyFill="1" applyBorder="1" applyAlignment="1">
      <alignment vertical="top"/>
    </xf>
    <xf numFmtId="2" fontId="10" fillId="6" borderId="1" xfId="1" quotePrefix="1" applyNumberFormat="1" applyFont="1" applyFill="1" applyBorder="1" applyAlignment="1">
      <alignment vertical="top"/>
    </xf>
    <xf numFmtId="0" fontId="10" fillId="6" borderId="10" xfId="0" applyFont="1" applyFill="1" applyBorder="1" applyAlignment="1">
      <alignment horizontal="left" vertical="top"/>
    </xf>
    <xf numFmtId="0" fontId="10" fillId="6" borderId="1" xfId="0" applyFont="1" applyFill="1" applyBorder="1" applyAlignment="1"/>
    <xf numFmtId="49" fontId="10" fillId="5" borderId="1" xfId="0" applyNumberFormat="1" applyFont="1" applyFill="1" applyBorder="1" applyAlignment="1">
      <alignment horizontal="left" vertical="top"/>
    </xf>
    <xf numFmtId="0" fontId="9" fillId="5" borderId="1" xfId="0" applyFont="1" applyFill="1" applyBorder="1" applyAlignment="1">
      <alignment horizontal="left"/>
    </xf>
    <xf numFmtId="0" fontId="9" fillId="2" borderId="0" xfId="0" applyFont="1" applyFill="1" applyAlignment="1">
      <alignment vertical="top"/>
    </xf>
    <xf numFmtId="2" fontId="9" fillId="0" borderId="1" xfId="1" quotePrefix="1" applyNumberFormat="1" applyFont="1" applyFill="1" applyBorder="1" applyAlignment="1">
      <alignment vertical="top"/>
    </xf>
    <xf numFmtId="0" fontId="9" fillId="0" borderId="0" xfId="0" applyFont="1" applyFill="1" applyBorder="1" applyAlignment="1">
      <alignment horizontal="left" vertical="top"/>
    </xf>
    <xf numFmtId="0" fontId="8" fillId="3" borderId="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left" vertical="center"/>
    </xf>
    <xf numFmtId="49" fontId="8" fillId="4" borderId="1" xfId="0" quotePrefix="1" applyNumberFormat="1" applyFont="1" applyFill="1" applyBorder="1" applyAlignment="1">
      <alignment horizontal="center" vertical="center"/>
    </xf>
    <xf numFmtId="49" fontId="9" fillId="2" borderId="1" xfId="0" applyNumberFormat="1" applyFont="1" applyFill="1" applyBorder="1" applyAlignment="1">
      <alignment vertical="top"/>
    </xf>
    <xf numFmtId="49" fontId="9" fillId="2" borderId="1" xfId="0" applyNumberFormat="1" applyFont="1" applyFill="1" applyBorder="1" applyAlignment="1" applyProtection="1">
      <alignment horizontal="left" vertical="top"/>
    </xf>
    <xf numFmtId="0" fontId="9" fillId="5" borderId="1" xfId="2" applyFont="1" applyFill="1" applyBorder="1" applyAlignment="1">
      <alignment horizontal="left" vertical="top"/>
    </xf>
    <xf numFmtId="0" fontId="10" fillId="6" borderId="1" xfId="2" applyFont="1" applyFill="1" applyBorder="1" applyAlignment="1">
      <alignment horizontal="left" vertical="top"/>
    </xf>
    <xf numFmtId="0" fontId="9" fillId="6" borderId="1" xfId="2" applyFont="1" applyFill="1" applyBorder="1" applyAlignment="1">
      <alignment horizontal="left" vertical="top"/>
    </xf>
    <xf numFmtId="0" fontId="9" fillId="5" borderId="0" xfId="0" applyFont="1" applyFill="1" applyAlignment="1"/>
    <xf numFmtId="49" fontId="10" fillId="5" borderId="1" xfId="0" applyNumberFormat="1" applyFont="1" applyFill="1" applyBorder="1" applyAlignment="1">
      <alignment vertical="top"/>
    </xf>
    <xf numFmtId="49" fontId="10" fillId="5" borderId="1" xfId="0" applyNumberFormat="1" applyFont="1" applyFill="1" applyBorder="1" applyAlignment="1" applyProtection="1">
      <alignment horizontal="left" vertical="top"/>
    </xf>
    <xf numFmtId="0" fontId="10" fillId="6" borderId="1" xfId="2" applyNumberFormat="1" applyFont="1" applyFill="1" applyBorder="1" applyAlignment="1">
      <alignment vertical="top"/>
    </xf>
    <xf numFmtId="0" fontId="21" fillId="2" borderId="1" xfId="0" applyFont="1" applyFill="1" applyBorder="1" applyAlignment="1">
      <alignment vertical="top"/>
    </xf>
    <xf numFmtId="0" fontId="9" fillId="2" borderId="1" xfId="2" applyFont="1" applyFill="1" applyBorder="1" applyAlignment="1">
      <alignment vertical="top"/>
    </xf>
    <xf numFmtId="49" fontId="9" fillId="0" borderId="1" xfId="0" applyNumberFormat="1" applyFont="1" applyFill="1" applyBorder="1" applyAlignment="1">
      <alignment vertical="top"/>
    </xf>
    <xf numFmtId="49" fontId="9" fillId="0" borderId="1" xfId="0" applyNumberFormat="1" applyFont="1" applyFill="1" applyBorder="1" applyAlignment="1" applyProtection="1">
      <alignment horizontal="left" vertical="top"/>
    </xf>
    <xf numFmtId="0" fontId="8" fillId="8" borderId="1" xfId="0" applyFont="1" applyFill="1" applyBorder="1" applyAlignment="1">
      <alignment horizontal="left" vertical="center"/>
    </xf>
    <xf numFmtId="0" fontId="8" fillId="4" borderId="1" xfId="0" applyFont="1" applyFill="1" applyBorder="1" applyAlignment="1">
      <alignment vertical="center"/>
    </xf>
    <xf numFmtId="0" fontId="8" fillId="8" borderId="1" xfId="0" applyFont="1" applyFill="1" applyBorder="1" applyAlignment="1">
      <alignment vertical="top"/>
    </xf>
    <xf numFmtId="0" fontId="8" fillId="8" borderId="1" xfId="0" applyFont="1" applyFill="1" applyBorder="1" applyAlignment="1">
      <alignment horizontal="left" vertical="top"/>
    </xf>
    <xf numFmtId="0" fontId="8" fillId="8" borderId="1" xfId="0" applyFont="1" applyFill="1" applyBorder="1" applyAlignment="1">
      <alignment horizontal="right" vertical="center"/>
    </xf>
    <xf numFmtId="49" fontId="8" fillId="4" borderId="1" xfId="0" applyNumberFormat="1" applyFont="1" applyFill="1" applyBorder="1" applyAlignment="1">
      <alignment vertical="center"/>
    </xf>
    <xf numFmtId="0" fontId="4" fillId="0" borderId="7" xfId="0" applyFont="1" applyBorder="1"/>
    <xf numFmtId="49" fontId="9" fillId="5" borderId="1" xfId="0" applyNumberFormat="1" applyFont="1" applyFill="1" applyBorder="1" applyAlignment="1">
      <alignment vertical="center"/>
    </xf>
    <xf numFmtId="0" fontId="9" fillId="5" borderId="1" xfId="0" applyFont="1" applyFill="1" applyBorder="1" applyAlignment="1">
      <alignment horizontal="center" vertical="center"/>
    </xf>
    <xf numFmtId="49" fontId="9" fillId="5" borderId="1" xfId="0" applyNumberFormat="1" applyFont="1" applyFill="1" applyBorder="1" applyAlignment="1">
      <alignment horizontal="left"/>
    </xf>
    <xf numFmtId="0" fontId="9" fillId="0" borderId="1" xfId="0" applyFont="1" applyFill="1" applyBorder="1" applyAlignment="1"/>
    <xf numFmtId="0" fontId="8" fillId="4" borderId="0" xfId="0" applyFont="1" applyFill="1" applyAlignment="1">
      <alignment horizontal="center" vertical="center"/>
    </xf>
    <xf numFmtId="0" fontId="9" fillId="5" borderId="12" xfId="0" applyFont="1" applyFill="1" applyBorder="1" applyAlignment="1">
      <alignment horizontal="left" vertical="top"/>
    </xf>
    <xf numFmtId="0" fontId="10" fillId="6" borderId="12" xfId="0" applyFont="1" applyFill="1" applyBorder="1" applyAlignment="1">
      <alignment horizontal="left" vertical="top"/>
    </xf>
    <xf numFmtId="0" fontId="8" fillId="4" borderId="7" xfId="0" applyFont="1" applyFill="1" applyBorder="1" applyAlignment="1">
      <alignment horizontal="center" vertical="center"/>
    </xf>
    <xf numFmtId="0" fontId="9" fillId="5" borderId="12" xfId="0" applyFont="1" applyFill="1" applyBorder="1" applyAlignment="1">
      <alignment horizontal="left" vertical="center"/>
    </xf>
    <xf numFmtId="0" fontId="9" fillId="5" borderId="12" xfId="0" applyFont="1" applyFill="1" applyBorder="1" applyAlignment="1">
      <alignment horizontal="center" vertical="center"/>
    </xf>
    <xf numFmtId="0" fontId="9" fillId="5" borderId="0" xfId="0" applyFont="1" applyFill="1" applyAlignment="1">
      <alignment horizontal="center" vertical="center"/>
    </xf>
    <xf numFmtId="0" fontId="9" fillId="5" borderId="3" xfId="0" applyFont="1" applyFill="1" applyBorder="1" applyAlignment="1">
      <alignment horizontal="left" vertical="center"/>
    </xf>
    <xf numFmtId="0" fontId="5" fillId="0" borderId="1" xfId="0" applyFont="1" applyBorder="1" applyAlignment="1">
      <alignment horizontal="center"/>
    </xf>
    <xf numFmtId="0" fontId="5" fillId="2" borderId="1" xfId="0" applyFont="1" applyFill="1" applyBorder="1" applyAlignment="1">
      <alignment horizontal="center"/>
    </xf>
    <xf numFmtId="0" fontId="5" fillId="2" borderId="1" xfId="0" applyFont="1" applyFill="1" applyBorder="1"/>
    <xf numFmtId="0" fontId="4" fillId="2" borderId="1" xfId="0" applyFont="1" applyFill="1" applyBorder="1"/>
    <xf numFmtId="0" fontId="5" fillId="0" borderId="1" xfId="0" applyNumberFormat="1" applyFont="1" applyBorder="1"/>
    <xf numFmtId="0" fontId="6" fillId="0" borderId="1" xfId="0" applyFont="1" applyBorder="1" applyAlignment="1">
      <alignment horizontal="center"/>
    </xf>
    <xf numFmtId="0" fontId="16" fillId="0" borderId="1" xfId="0" applyFont="1" applyBorder="1" applyAlignment="1">
      <alignment horizontal="center"/>
    </xf>
    <xf numFmtId="0" fontId="0" fillId="6" borderId="0" xfId="0" applyFill="1"/>
    <xf numFmtId="0" fontId="0" fillId="7" borderId="0" xfId="0" applyFill="1"/>
    <xf numFmtId="0" fontId="27" fillId="7" borderId="0" xfId="0" applyFont="1" applyFill="1"/>
    <xf numFmtId="0" fontId="28" fillId="7" borderId="1" xfId="0" applyFont="1" applyFill="1" applyBorder="1"/>
    <xf numFmtId="0" fontId="28" fillId="7" borderId="0" xfId="0" applyFont="1" applyFill="1"/>
    <xf numFmtId="0" fontId="9" fillId="0" borderId="1" xfId="0" applyFont="1" applyFill="1" applyBorder="1" applyAlignment="1">
      <alignment vertical="top" wrapText="1"/>
    </xf>
    <xf numFmtId="49" fontId="9" fillId="0" borderId="1" xfId="0" applyNumberFormat="1" applyFont="1" applyFill="1" applyBorder="1" applyAlignment="1">
      <alignment horizontal="left" vertical="top" wrapText="1"/>
    </xf>
    <xf numFmtId="49" fontId="11" fillId="0" borderId="1" xfId="0" applyNumberFormat="1"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1" xfId="0" applyFont="1" applyFill="1" applyBorder="1" applyAlignment="1">
      <alignment vertical="top" wrapText="1"/>
    </xf>
    <xf numFmtId="0" fontId="10" fillId="0" borderId="0" xfId="0" applyFont="1" applyFill="1" applyBorder="1" applyAlignment="1">
      <alignment vertical="top"/>
    </xf>
    <xf numFmtId="11" fontId="9" fillId="0" borderId="1" xfId="0" applyNumberFormat="1" applyFont="1" applyFill="1" applyBorder="1" applyAlignment="1">
      <alignment vertical="top"/>
    </xf>
    <xf numFmtId="0" fontId="8" fillId="10" borderId="4" xfId="0" applyFont="1" applyFill="1" applyBorder="1" applyAlignment="1">
      <alignment horizontal="left" vertical="center" wrapText="1"/>
    </xf>
    <xf numFmtId="0" fontId="8" fillId="10" borderId="0" xfId="0" applyFont="1" applyFill="1" applyBorder="1" applyAlignment="1">
      <alignment horizontal="center" vertical="center" wrapText="1"/>
    </xf>
    <xf numFmtId="0" fontId="8" fillId="11" borderId="0" xfId="0" applyFont="1" applyFill="1" applyBorder="1" applyAlignment="1">
      <alignment horizontal="left" vertical="center" wrapText="1"/>
    </xf>
    <xf numFmtId="0" fontId="8" fillId="10" borderId="11" xfId="0" applyFont="1" applyFill="1" applyBorder="1" applyAlignment="1">
      <alignment horizontal="center" vertical="center" wrapText="1"/>
    </xf>
    <xf numFmtId="0" fontId="8" fillId="11" borderId="0" xfId="0" applyFont="1" applyFill="1" applyBorder="1" applyAlignment="1">
      <alignment vertical="center"/>
    </xf>
    <xf numFmtId="49" fontId="8" fillId="10" borderId="1" xfId="0" applyNumberFormat="1" applyFont="1" applyFill="1" applyBorder="1" applyAlignment="1">
      <alignment horizontal="left" wrapText="1"/>
    </xf>
    <xf numFmtId="49" fontId="29" fillId="10" borderId="1" xfId="0" applyNumberFormat="1" applyFont="1" applyFill="1" applyBorder="1" applyAlignment="1">
      <alignment horizontal="left" wrapText="1"/>
    </xf>
    <xf numFmtId="49" fontId="8" fillId="10" borderId="1" xfId="0" applyNumberFormat="1" applyFont="1" applyFill="1" applyBorder="1" applyAlignment="1">
      <alignment wrapText="1"/>
    </xf>
    <xf numFmtId="0" fontId="8" fillId="10" borderId="10" xfId="0" applyFont="1" applyFill="1" applyBorder="1" applyAlignment="1">
      <alignment horizontal="left" vertical="top" wrapText="1"/>
    </xf>
    <xf numFmtId="0" fontId="8" fillId="10" borderId="1" xfId="0" applyFont="1" applyFill="1" applyBorder="1" applyAlignment="1">
      <alignment horizontal="left" vertical="top" wrapText="1"/>
    </xf>
    <xf numFmtId="0" fontId="8" fillId="10" borderId="13" xfId="0" applyFont="1" applyFill="1" applyBorder="1" applyAlignment="1">
      <alignment horizontal="center" vertical="center" wrapText="1"/>
    </xf>
    <xf numFmtId="0" fontId="8" fillId="11" borderId="0" xfId="0" applyFont="1" applyFill="1" applyBorder="1" applyAlignment="1">
      <alignment vertical="top" wrapText="1"/>
    </xf>
    <xf numFmtId="0" fontId="9" fillId="12" borderId="1" xfId="0" applyFont="1" applyFill="1" applyBorder="1" applyAlignment="1">
      <alignment horizontal="left" vertical="top" wrapText="1"/>
    </xf>
    <xf numFmtId="49" fontId="9" fillId="12" borderId="1" xfId="0" applyNumberFormat="1" applyFont="1" applyFill="1" applyBorder="1" applyAlignment="1">
      <alignment horizontal="left" wrapText="1"/>
    </xf>
    <xf numFmtId="49" fontId="10" fillId="13" borderId="1" xfId="0" applyNumberFormat="1" applyFont="1" applyFill="1" applyBorder="1" applyAlignment="1">
      <alignment horizontal="left" wrapText="1"/>
    </xf>
    <xf numFmtId="49" fontId="11" fillId="12" borderId="1" xfId="0" applyNumberFormat="1" applyFont="1" applyFill="1" applyBorder="1" applyAlignment="1">
      <alignment horizontal="left" wrapText="1"/>
    </xf>
    <xf numFmtId="49" fontId="9" fillId="12" borderId="1" xfId="0" applyNumberFormat="1" applyFont="1" applyFill="1" applyBorder="1" applyAlignment="1">
      <alignment wrapText="1"/>
    </xf>
    <xf numFmtId="0" fontId="9" fillId="12" borderId="1" xfId="0" applyFont="1" applyFill="1" applyBorder="1" applyAlignment="1">
      <alignment vertical="top" wrapText="1"/>
    </xf>
    <xf numFmtId="0" fontId="10" fillId="13" borderId="1" xfId="0" applyFont="1" applyFill="1" applyBorder="1" applyAlignment="1">
      <alignment horizontal="left" vertical="top" wrapText="1"/>
    </xf>
    <xf numFmtId="0" fontId="9" fillId="12" borderId="1" xfId="0" applyFont="1" applyFill="1" applyBorder="1" applyAlignment="1">
      <alignment vertical="top"/>
    </xf>
    <xf numFmtId="0" fontId="9" fillId="12" borderId="0" xfId="0" applyFont="1" applyFill="1" applyBorder="1" applyAlignment="1">
      <alignment vertical="top" wrapText="1"/>
    </xf>
    <xf numFmtId="49" fontId="9" fillId="12" borderId="1" xfId="0" applyNumberFormat="1" applyFont="1" applyFill="1" applyBorder="1" applyAlignment="1">
      <alignment vertical="top"/>
    </xf>
    <xf numFmtId="49" fontId="9" fillId="12" borderId="1" xfId="0" applyNumberFormat="1" applyFont="1" applyFill="1" applyBorder="1" applyAlignment="1">
      <alignment horizontal="left" vertical="top" wrapText="1"/>
    </xf>
    <xf numFmtId="49" fontId="11" fillId="12" borderId="1" xfId="0" applyNumberFormat="1" applyFont="1" applyFill="1" applyBorder="1" applyAlignment="1">
      <alignment horizontal="left" vertical="top" wrapText="1"/>
    </xf>
    <xf numFmtId="0" fontId="10" fillId="13" borderId="1" xfId="0" applyNumberFormat="1" applyFont="1" applyFill="1" applyBorder="1" applyAlignment="1">
      <alignment vertical="top" wrapText="1"/>
    </xf>
    <xf numFmtId="0" fontId="10" fillId="13" borderId="1" xfId="0" applyFont="1" applyFill="1" applyBorder="1" applyAlignment="1">
      <alignment vertical="top" wrapText="1"/>
    </xf>
    <xf numFmtId="0" fontId="9" fillId="12" borderId="0" xfId="0" applyFont="1" applyFill="1" applyBorder="1" applyAlignment="1">
      <alignment vertical="top"/>
    </xf>
    <xf numFmtId="49" fontId="9" fillId="12" borderId="1" xfId="0" applyNumberFormat="1" applyFont="1" applyFill="1" applyBorder="1" applyAlignment="1">
      <alignment horizontal="left" vertical="top"/>
    </xf>
    <xf numFmtId="0" fontId="10" fillId="13" borderId="1" xfId="0" applyFont="1" applyFill="1" applyBorder="1" applyAlignment="1">
      <alignment vertical="top"/>
    </xf>
    <xf numFmtId="11" fontId="9" fillId="12" borderId="1" xfId="0" applyNumberFormat="1" applyFont="1" applyFill="1" applyBorder="1" applyAlignment="1">
      <alignment vertical="top"/>
    </xf>
    <xf numFmtId="49" fontId="10" fillId="13" borderId="1" xfId="0" applyNumberFormat="1" applyFont="1" applyFill="1" applyBorder="1" applyAlignment="1">
      <alignment horizontal="left" vertical="top"/>
    </xf>
    <xf numFmtId="49" fontId="10" fillId="13" borderId="1" xfId="0" applyNumberFormat="1" applyFont="1" applyFill="1" applyBorder="1" applyAlignment="1">
      <alignment horizontal="left" vertical="top" wrapText="1"/>
    </xf>
    <xf numFmtId="49" fontId="12" fillId="13" borderId="1" xfId="0" applyNumberFormat="1" applyFont="1" applyFill="1" applyBorder="1" applyAlignment="1">
      <alignment horizontal="left" vertical="top" wrapText="1"/>
    </xf>
    <xf numFmtId="0" fontId="10" fillId="14" borderId="1" xfId="0" applyFont="1" applyFill="1" applyBorder="1" applyAlignment="1">
      <alignment vertical="top" wrapText="1"/>
    </xf>
    <xf numFmtId="11" fontId="10" fillId="13" borderId="1" xfId="0" applyNumberFormat="1" applyFont="1" applyFill="1" applyBorder="1" applyAlignment="1">
      <alignment vertical="top" wrapText="1"/>
    </xf>
    <xf numFmtId="0" fontId="10" fillId="13" borderId="0" xfId="0" applyFont="1" applyFill="1" applyBorder="1" applyAlignment="1">
      <alignment wrapText="1"/>
    </xf>
    <xf numFmtId="0" fontId="9" fillId="15" borderId="1" xfId="0" applyFont="1" applyFill="1" applyBorder="1" applyAlignment="1">
      <alignment vertical="top" wrapText="1"/>
    </xf>
    <xf numFmtId="0" fontId="10" fillId="15" borderId="1" xfId="0" applyFont="1" applyFill="1" applyBorder="1" applyAlignment="1">
      <alignment vertical="top" wrapText="1"/>
    </xf>
    <xf numFmtId="0" fontId="9" fillId="13" borderId="1" xfId="0" applyFont="1" applyFill="1" applyBorder="1" applyAlignment="1">
      <alignment vertical="top"/>
    </xf>
    <xf numFmtId="0" fontId="9" fillId="13" borderId="1" xfId="0" applyFont="1" applyFill="1" applyBorder="1" applyAlignment="1">
      <alignment vertical="top" wrapText="1"/>
    </xf>
    <xf numFmtId="49" fontId="9" fillId="13" borderId="1" xfId="0" applyNumberFormat="1" applyFont="1" applyFill="1" applyBorder="1" applyAlignment="1">
      <alignment horizontal="left" vertical="top" wrapText="1"/>
    </xf>
    <xf numFmtId="49" fontId="11" fillId="13" borderId="1" xfId="0" applyNumberFormat="1" applyFont="1" applyFill="1" applyBorder="1" applyAlignment="1">
      <alignment horizontal="left" vertical="top" wrapText="1"/>
    </xf>
    <xf numFmtId="0" fontId="9" fillId="13" borderId="0" xfId="0" applyFont="1" applyFill="1" applyBorder="1" applyAlignment="1">
      <alignment vertical="top"/>
    </xf>
    <xf numFmtId="49" fontId="10" fillId="16" borderId="1" xfId="0" applyNumberFormat="1" applyFont="1" applyFill="1" applyBorder="1" applyAlignment="1">
      <alignment horizontal="left" vertical="top"/>
    </xf>
    <xf numFmtId="11" fontId="10" fillId="13" borderId="1" xfId="0" applyNumberFormat="1" applyFont="1" applyFill="1" applyBorder="1" applyAlignment="1">
      <alignment vertical="top"/>
    </xf>
    <xf numFmtId="0" fontId="10" fillId="13" borderId="0" xfId="0" applyFont="1" applyFill="1" applyBorder="1" applyAlignment="1">
      <alignment vertical="top"/>
    </xf>
    <xf numFmtId="0" fontId="30" fillId="13" borderId="0" xfId="0" applyFont="1" applyFill="1" applyBorder="1" applyAlignment="1">
      <alignment wrapText="1"/>
    </xf>
    <xf numFmtId="49" fontId="9" fillId="12" borderId="1" xfId="0" applyNumberFormat="1" applyFont="1" applyFill="1" applyBorder="1" applyAlignment="1">
      <alignment vertical="top" wrapText="1"/>
    </xf>
    <xf numFmtId="0" fontId="10" fillId="13" borderId="1" xfId="2" applyFont="1" applyFill="1" applyBorder="1" applyAlignment="1">
      <alignment vertical="top" wrapText="1"/>
    </xf>
    <xf numFmtId="0" fontId="9" fillId="12" borderId="1" xfId="2" applyFont="1" applyFill="1" applyBorder="1" applyAlignment="1">
      <alignment vertical="top" wrapText="1"/>
    </xf>
    <xf numFmtId="0" fontId="9" fillId="12" borderId="1" xfId="0" applyFont="1" applyFill="1" applyBorder="1" applyAlignment="1">
      <alignment horizontal="left" vertical="top"/>
    </xf>
    <xf numFmtId="0" fontId="10" fillId="13" borderId="1" xfId="0" applyFont="1" applyFill="1" applyBorder="1" applyAlignment="1">
      <alignment horizontal="left" vertical="top"/>
    </xf>
    <xf numFmtId="0" fontId="9" fillId="12" borderId="1" xfId="0" applyNumberFormat="1" applyFont="1" applyFill="1" applyBorder="1" applyAlignment="1">
      <alignment vertical="top" wrapText="1"/>
    </xf>
    <xf numFmtId="0" fontId="29" fillId="12" borderId="1" xfId="0" applyFont="1" applyFill="1" applyBorder="1" applyAlignment="1">
      <alignment vertical="top"/>
    </xf>
    <xf numFmtId="0" fontId="29" fillId="12" borderId="0" xfId="0" applyFont="1" applyFill="1" applyBorder="1" applyAlignment="1">
      <alignment vertical="top"/>
    </xf>
    <xf numFmtId="49" fontId="9" fillId="13" borderId="1" xfId="0" applyNumberFormat="1" applyFont="1" applyFill="1" applyBorder="1" applyAlignment="1">
      <alignment horizontal="left" vertical="top"/>
    </xf>
    <xf numFmtId="0" fontId="10" fillId="12" borderId="1" xfId="0" applyFont="1" applyFill="1" applyBorder="1" applyAlignment="1">
      <alignment vertical="top" wrapText="1"/>
    </xf>
    <xf numFmtId="0" fontId="10" fillId="12" borderId="1" xfId="0" applyFont="1" applyFill="1" applyBorder="1" applyAlignment="1">
      <alignment vertical="top"/>
    </xf>
    <xf numFmtId="0" fontId="9" fillId="17" borderId="1" xfId="0" applyFont="1" applyFill="1" applyBorder="1" applyAlignment="1">
      <alignment vertical="top" wrapText="1"/>
    </xf>
    <xf numFmtId="0" fontId="9" fillId="17" borderId="1" xfId="0" applyFont="1" applyFill="1" applyBorder="1" applyAlignment="1">
      <alignment vertical="top"/>
    </xf>
    <xf numFmtId="0" fontId="10" fillId="17" borderId="1" xfId="0" applyFont="1" applyFill="1" applyBorder="1" applyAlignment="1">
      <alignment vertical="top" wrapText="1"/>
    </xf>
    <xf numFmtId="0" fontId="10" fillId="17" borderId="1" xfId="0" applyFont="1" applyFill="1" applyBorder="1" applyAlignment="1">
      <alignment vertical="top"/>
    </xf>
    <xf numFmtId="0" fontId="33" fillId="0" borderId="0" xfId="0" applyFont="1" applyAlignment="1">
      <alignment horizontal="center"/>
    </xf>
    <xf numFmtId="0" fontId="34" fillId="5" borderId="1" xfId="0" applyFont="1" applyFill="1" applyBorder="1" applyAlignment="1">
      <alignment horizontal="left" vertical="top" wrapText="1"/>
    </xf>
    <xf numFmtId="0" fontId="34" fillId="5" borderId="0" xfId="0" applyFont="1" applyFill="1" applyBorder="1" applyAlignment="1">
      <alignment horizontal="left" vertical="top" wrapText="1"/>
    </xf>
    <xf numFmtId="0" fontId="34" fillId="5" borderId="1" xfId="0" applyFont="1" applyFill="1" applyBorder="1"/>
    <xf numFmtId="0" fontId="34" fillId="5" borderId="10" xfId="0" applyFont="1" applyFill="1" applyBorder="1" applyAlignment="1">
      <alignment horizontal="left" vertical="top" wrapText="1"/>
    </xf>
    <xf numFmtId="0" fontId="34" fillId="5" borderId="0" xfId="0" applyFont="1" applyFill="1" applyBorder="1"/>
    <xf numFmtId="0" fontId="35" fillId="0" borderId="0" xfId="0" applyFont="1"/>
    <xf numFmtId="0" fontId="36" fillId="0" borderId="0" xfId="0" applyFont="1" applyAlignment="1">
      <alignment horizontal="center"/>
    </xf>
    <xf numFmtId="0" fontId="0" fillId="0" borderId="0" xfId="0" applyFont="1"/>
    <xf numFmtId="0" fontId="5" fillId="6" borderId="1" xfId="0" applyFont="1" applyFill="1" applyBorder="1"/>
    <xf numFmtId="0" fontId="5" fillId="18" borderId="1" xfId="0" applyFont="1" applyFill="1" applyBorder="1"/>
    <xf numFmtId="0" fontId="21" fillId="0" borderId="0" xfId="0" applyFont="1"/>
    <xf numFmtId="0" fontId="0" fillId="0" borderId="1" xfId="0" applyBorder="1"/>
    <xf numFmtId="0" fontId="39" fillId="5" borderId="1" xfId="0" applyFont="1" applyFill="1" applyBorder="1" applyAlignment="1">
      <alignment vertical="top"/>
    </xf>
    <xf numFmtId="2" fontId="39" fillId="5" borderId="1" xfId="1" applyNumberFormat="1" applyFont="1" applyFill="1" applyBorder="1" applyAlignment="1">
      <alignment vertical="top"/>
    </xf>
    <xf numFmtId="0" fontId="0" fillId="0" borderId="1" xfId="0" applyFont="1" applyBorder="1"/>
    <xf numFmtId="2" fontId="39" fillId="5" borderId="1" xfId="1" quotePrefix="1" applyNumberFormat="1" applyFont="1" applyFill="1" applyBorder="1" applyAlignment="1">
      <alignment vertical="top"/>
    </xf>
    <xf numFmtId="0" fontId="37" fillId="0" borderId="1" xfId="0" applyFont="1" applyBorder="1"/>
    <xf numFmtId="0" fontId="39" fillId="5" borderId="1" xfId="0" applyFont="1" applyFill="1" applyBorder="1" applyAlignment="1">
      <alignment horizontal="left" vertical="top"/>
    </xf>
    <xf numFmtId="0" fontId="39" fillId="5" borderId="1" xfId="0" applyFont="1" applyFill="1" applyBorder="1" applyAlignment="1">
      <alignment horizontal="left"/>
    </xf>
    <xf numFmtId="0" fontId="39" fillId="0" borderId="1" xfId="0" applyFont="1" applyFill="1" applyBorder="1" applyAlignment="1">
      <alignment vertical="top"/>
    </xf>
    <xf numFmtId="0" fontId="40" fillId="0" borderId="0" xfId="0" applyFont="1"/>
    <xf numFmtId="0" fontId="41" fillId="5" borderId="0" xfId="0" applyFont="1" applyFill="1" applyBorder="1" applyAlignment="1">
      <alignment vertical="top"/>
    </xf>
    <xf numFmtId="0" fontId="27" fillId="0" borderId="0" xfId="0" applyFont="1" applyAlignment="1">
      <alignment horizontal="center"/>
    </xf>
    <xf numFmtId="0" fontId="40" fillId="0" borderId="0" xfId="0" applyFont="1" applyAlignment="1">
      <alignment horizontal="center"/>
    </xf>
    <xf numFmtId="41" fontId="0" fillId="0" borderId="0" xfId="0" applyNumberFormat="1"/>
    <xf numFmtId="41" fontId="42" fillId="0" borderId="0" xfId="0" applyNumberFormat="1" applyFont="1"/>
    <xf numFmtId="0" fontId="28" fillId="0" borderId="0" xfId="0" applyFont="1"/>
    <xf numFmtId="41" fontId="28" fillId="0" borderId="16" xfId="0" applyNumberFormat="1" applyFont="1" applyBorder="1"/>
    <xf numFmtId="41" fontId="42" fillId="0" borderId="0" xfId="0" applyNumberFormat="1" applyFont="1" applyBorder="1"/>
    <xf numFmtId="41" fontId="1" fillId="0" borderId="16" xfId="0" applyNumberFormat="1" applyFont="1" applyBorder="1"/>
    <xf numFmtId="0" fontId="33" fillId="0" borderId="0" xfId="0" applyFont="1"/>
    <xf numFmtId="41" fontId="33" fillId="0" borderId="17" xfId="0" applyNumberFormat="1" applyFont="1" applyBorder="1"/>
    <xf numFmtId="0" fontId="45" fillId="0" borderId="0" xfId="0" applyFont="1"/>
    <xf numFmtId="0" fontId="1" fillId="0" borderId="0" xfId="0" applyFont="1" applyAlignment="1">
      <alignment horizontal="left"/>
    </xf>
    <xf numFmtId="0" fontId="28" fillId="0" borderId="0" xfId="0" applyFont="1" applyAlignment="1">
      <alignment horizontal="left"/>
    </xf>
    <xf numFmtId="0" fontId="27" fillId="0" borderId="0" xfId="0" applyFont="1" applyAlignment="1">
      <alignment wrapText="1"/>
    </xf>
    <xf numFmtId="0" fontId="40" fillId="0" borderId="0" xfId="0" applyFont="1" applyAlignment="1">
      <alignment wrapText="1"/>
    </xf>
    <xf numFmtId="0" fontId="28" fillId="0" borderId="0" xfId="0" applyFont="1" applyAlignment="1">
      <alignment wrapText="1"/>
    </xf>
    <xf numFmtId="0" fontId="0" fillId="0" borderId="0" xfId="0" applyAlignment="1">
      <alignment wrapText="1"/>
    </xf>
    <xf numFmtId="0" fontId="40" fillId="0" borderId="0" xfId="0" applyFont="1" applyAlignment="1">
      <alignment horizontal="center" wrapText="1"/>
    </xf>
    <xf numFmtId="41" fontId="1" fillId="0" borderId="0" xfId="0" applyNumberFormat="1" applyFont="1" applyBorder="1"/>
    <xf numFmtId="0" fontId="0" fillId="0" borderId="12" xfId="0" applyBorder="1"/>
    <xf numFmtId="0" fontId="34" fillId="5" borderId="1" xfId="0" applyFont="1" applyFill="1" applyBorder="1" applyAlignment="1">
      <alignment horizontal="left" vertical="top"/>
    </xf>
    <xf numFmtId="0" fontId="40" fillId="0" borderId="1" xfId="0" applyFont="1" applyBorder="1" applyAlignment="1">
      <alignment horizontal="center"/>
    </xf>
    <xf numFmtId="0" fontId="27" fillId="0" borderId="1" xfId="0" applyFont="1" applyBorder="1" applyAlignment="1">
      <alignment horizontal="center"/>
    </xf>
    <xf numFmtId="0" fontId="33" fillId="0" borderId="1" xfId="0" applyFont="1" applyBorder="1" applyAlignment="1">
      <alignment horizontal="center"/>
    </xf>
    <xf numFmtId="0" fontId="0" fillId="0" borderId="1" xfId="0" applyFont="1" applyBorder="1" applyAlignment="1">
      <alignment horizontal="center"/>
    </xf>
    <xf numFmtId="41" fontId="42" fillId="0" borderId="1" xfId="0" applyNumberFormat="1" applyFont="1" applyBorder="1" applyAlignment="1">
      <alignment horizontal="center"/>
    </xf>
    <xf numFmtId="41" fontId="42" fillId="5" borderId="1" xfId="0" applyNumberFormat="1" applyFont="1" applyFill="1" applyBorder="1" applyAlignment="1">
      <alignment horizontal="center"/>
    </xf>
    <xf numFmtId="41" fontId="43" fillId="5" borderId="1" xfId="0" applyNumberFormat="1" applyFont="1" applyFill="1" applyBorder="1" applyAlignment="1">
      <alignment horizontal="center" vertical="top" wrapText="1"/>
    </xf>
    <xf numFmtId="0" fontId="34" fillId="0" borderId="1" xfId="0" applyFont="1" applyBorder="1"/>
    <xf numFmtId="0" fontId="28" fillId="0" borderId="1" xfId="0" applyFont="1" applyBorder="1"/>
    <xf numFmtId="41" fontId="0" fillId="0" borderId="1" xfId="0" applyNumberFormat="1" applyBorder="1"/>
    <xf numFmtId="41" fontId="42" fillId="0" borderId="12" xfId="0" applyNumberFormat="1" applyFont="1" applyBorder="1" applyAlignment="1">
      <alignment horizontal="center"/>
    </xf>
    <xf numFmtId="41" fontId="28" fillId="0" borderId="18" xfId="0" applyNumberFormat="1" applyFont="1" applyBorder="1" applyAlignment="1">
      <alignment horizontal="center"/>
    </xf>
    <xf numFmtId="41" fontId="43" fillId="5" borderId="12" xfId="0" applyNumberFormat="1" applyFont="1" applyFill="1" applyBorder="1" applyAlignment="1">
      <alignment horizontal="center" vertical="top" wrapText="1"/>
    </xf>
    <xf numFmtId="0" fontId="34" fillId="5" borderId="12" xfId="0" applyFont="1" applyFill="1" applyBorder="1" applyAlignment="1">
      <alignment horizontal="left" vertical="top" wrapText="1"/>
    </xf>
    <xf numFmtId="41" fontId="44" fillId="5" borderId="18" xfId="0" applyNumberFormat="1" applyFont="1" applyFill="1" applyBorder="1" applyAlignment="1">
      <alignment horizontal="center" vertical="top" wrapText="1"/>
    </xf>
    <xf numFmtId="41" fontId="28" fillId="5" borderId="18" xfId="0" applyNumberFormat="1" applyFont="1" applyFill="1" applyBorder="1" applyAlignment="1">
      <alignment horizontal="center"/>
    </xf>
    <xf numFmtId="41" fontId="42" fillId="5" borderId="12" xfId="0" applyNumberFormat="1" applyFont="1" applyFill="1" applyBorder="1" applyAlignment="1">
      <alignment horizontal="center"/>
    </xf>
    <xf numFmtId="0" fontId="40" fillId="0" borderId="20" xfId="0" applyFont="1" applyBorder="1" applyAlignment="1">
      <alignment horizontal="center"/>
    </xf>
    <xf numFmtId="0" fontId="40" fillId="0" borderId="21" xfId="0" applyFont="1" applyBorder="1" applyAlignment="1">
      <alignment horizontal="center"/>
    </xf>
    <xf numFmtId="0" fontId="27" fillId="0" borderId="21" xfId="0" applyFont="1" applyBorder="1" applyAlignment="1">
      <alignment horizontal="center"/>
    </xf>
    <xf numFmtId="0" fontId="33" fillId="0" borderId="24" xfId="0" applyFont="1" applyBorder="1" applyAlignment="1">
      <alignment horizontal="center"/>
    </xf>
    <xf numFmtId="0" fontId="33" fillId="0" borderId="23" xfId="0" applyFont="1" applyBorder="1"/>
    <xf numFmtId="41" fontId="28" fillId="0" borderId="25" xfId="0" applyNumberFormat="1" applyFont="1" applyBorder="1" applyAlignment="1">
      <alignment horizontal="center"/>
    </xf>
    <xf numFmtId="0" fontId="0" fillId="0" borderId="23" xfId="0" applyBorder="1"/>
    <xf numFmtId="0" fontId="34" fillId="5" borderId="23" xfId="0" applyFont="1" applyFill="1" applyBorder="1" applyAlignment="1">
      <alignment horizontal="left" vertical="top" wrapText="1"/>
    </xf>
    <xf numFmtId="0" fontId="34" fillId="5" borderId="24" xfId="0" applyFont="1" applyFill="1" applyBorder="1" applyAlignment="1">
      <alignment horizontal="left" vertical="top" wrapText="1"/>
    </xf>
    <xf numFmtId="0" fontId="47" fillId="5" borderId="23" xfId="0" applyFont="1" applyFill="1" applyBorder="1" applyAlignment="1">
      <alignment horizontal="left" vertical="top" wrapText="1"/>
    </xf>
    <xf numFmtId="0" fontId="44" fillId="5" borderId="23" xfId="0" applyFont="1" applyFill="1" applyBorder="1" applyAlignment="1">
      <alignment horizontal="left" vertical="top" wrapText="1"/>
    </xf>
    <xf numFmtId="0" fontId="34" fillId="5" borderId="26" xfId="0" applyFont="1" applyFill="1" applyBorder="1" applyAlignment="1">
      <alignment horizontal="left" vertical="top" wrapText="1"/>
    </xf>
    <xf numFmtId="0" fontId="0" fillId="0" borderId="24" xfId="0" applyBorder="1"/>
    <xf numFmtId="0" fontId="1" fillId="0" borderId="23" xfId="0" applyFont="1" applyBorder="1"/>
    <xf numFmtId="0" fontId="27" fillId="0" borderId="23" xfId="0" applyFont="1" applyBorder="1"/>
    <xf numFmtId="0" fontId="0" fillId="0" borderId="23" xfId="0" applyFont="1" applyBorder="1"/>
    <xf numFmtId="0" fontId="35" fillId="0" borderId="23" xfId="0" applyFont="1" applyBorder="1"/>
    <xf numFmtId="0" fontId="0" fillId="0" borderId="26" xfId="0" applyBorder="1"/>
    <xf numFmtId="0" fontId="28" fillId="0" borderId="23" xfId="0" applyFont="1" applyBorder="1"/>
    <xf numFmtId="0" fontId="0" fillId="0" borderId="28" xfId="0" applyBorder="1"/>
    <xf numFmtId="0" fontId="0" fillId="0" borderId="29" xfId="0" applyBorder="1"/>
    <xf numFmtId="0" fontId="0" fillId="0" borderId="30" xfId="0" applyBorder="1"/>
    <xf numFmtId="0" fontId="33" fillId="0" borderId="23" xfId="0" applyFont="1" applyBorder="1" applyAlignment="1">
      <alignment wrapText="1"/>
    </xf>
    <xf numFmtId="41" fontId="42" fillId="0" borderId="1" xfId="0" applyNumberFormat="1" applyFont="1" applyBorder="1"/>
    <xf numFmtId="41" fontId="42" fillId="0" borderId="12" xfId="0" applyNumberFormat="1" applyFont="1" applyBorder="1"/>
    <xf numFmtId="41" fontId="28" fillId="0" borderId="18" xfId="0" applyNumberFormat="1" applyFont="1" applyBorder="1"/>
    <xf numFmtId="41" fontId="1" fillId="0" borderId="18" xfId="0" applyNumberFormat="1" applyFont="1" applyBorder="1"/>
    <xf numFmtId="41" fontId="42" fillId="0" borderId="18" xfId="0" applyNumberFormat="1" applyFont="1" applyBorder="1"/>
    <xf numFmtId="0" fontId="28" fillId="0" borderId="1" xfId="0" applyFont="1" applyBorder="1" applyAlignment="1">
      <alignment horizontal="center"/>
    </xf>
    <xf numFmtId="0" fontId="0" fillId="0" borderId="20" xfId="0" applyBorder="1"/>
    <xf numFmtId="0" fontId="0" fillId="0" borderId="21" xfId="0" applyBorder="1"/>
    <xf numFmtId="0" fontId="28" fillId="0" borderId="21" xfId="0" applyFont="1" applyBorder="1" applyAlignment="1">
      <alignment horizontal="center"/>
    </xf>
    <xf numFmtId="41" fontId="42" fillId="0" borderId="25" xfId="0" applyNumberFormat="1" applyFont="1" applyBorder="1"/>
    <xf numFmtId="41" fontId="1" fillId="0" borderId="25" xfId="0" applyNumberFormat="1" applyFont="1" applyBorder="1"/>
    <xf numFmtId="41" fontId="42" fillId="6" borderId="12" xfId="0" applyNumberFormat="1" applyFont="1" applyFill="1" applyBorder="1"/>
    <xf numFmtId="41" fontId="42" fillId="5" borderId="1" xfId="0" applyNumberFormat="1" applyFont="1" applyFill="1" applyBorder="1"/>
    <xf numFmtId="0" fontId="42" fillId="0" borderId="23" xfId="0" applyFont="1" applyBorder="1"/>
    <xf numFmtId="41" fontId="0" fillId="0" borderId="18" xfId="0" applyNumberFormat="1" applyBorder="1"/>
    <xf numFmtId="41" fontId="0" fillId="0" borderId="25" xfId="0" applyNumberFormat="1" applyBorder="1"/>
    <xf numFmtId="41" fontId="42" fillId="0" borderId="12" xfId="0" applyNumberFormat="1" applyFont="1" applyBorder="1" applyAlignment="1">
      <alignment horizontal="right"/>
    </xf>
    <xf numFmtId="0" fontId="42" fillId="0" borderId="12" xfId="0" applyFont="1" applyBorder="1"/>
    <xf numFmtId="0" fontId="42" fillId="0" borderId="26" xfId="0" applyFont="1" applyBorder="1"/>
    <xf numFmtId="41" fontId="42" fillId="0" borderId="9" xfId="0" applyNumberFormat="1" applyFont="1" applyBorder="1"/>
    <xf numFmtId="0" fontId="0" fillId="0" borderId="9" xfId="0" applyBorder="1"/>
    <xf numFmtId="0" fontId="0" fillId="0" borderId="32" xfId="0" applyBorder="1"/>
    <xf numFmtId="41" fontId="42" fillId="0" borderId="19" xfId="0" applyNumberFormat="1" applyFont="1" applyBorder="1"/>
    <xf numFmtId="41" fontId="42" fillId="0" borderId="27" xfId="0" applyNumberFormat="1" applyFont="1" applyBorder="1"/>
    <xf numFmtId="0" fontId="40" fillId="0" borderId="23" xfId="0" applyFont="1" applyBorder="1" applyAlignment="1">
      <alignment horizontal="center"/>
    </xf>
    <xf numFmtId="41" fontId="42" fillId="5" borderId="12" xfId="0" applyNumberFormat="1" applyFont="1" applyFill="1" applyBorder="1"/>
    <xf numFmtId="41" fontId="42" fillId="0" borderId="29" xfId="0" applyNumberFormat="1" applyFont="1" applyBorder="1"/>
    <xf numFmtId="41" fontId="0" fillId="0" borderId="12" xfId="0" applyNumberFormat="1" applyBorder="1"/>
    <xf numFmtId="41" fontId="0" fillId="0" borderId="26" xfId="0" applyNumberFormat="1" applyBorder="1"/>
    <xf numFmtId="0" fontId="42" fillId="0" borderId="1" xfId="0" applyFont="1" applyBorder="1"/>
    <xf numFmtId="41" fontId="28" fillId="0" borderId="25" xfId="0" applyNumberFormat="1" applyFont="1" applyBorder="1"/>
    <xf numFmtId="41" fontId="27" fillId="0" borderId="1" xfId="0" applyNumberFormat="1" applyFont="1" applyBorder="1" applyAlignment="1">
      <alignment horizontal="center"/>
    </xf>
    <xf numFmtId="41" fontId="28" fillId="0" borderId="12" xfId="0" applyNumberFormat="1" applyFont="1" applyBorder="1"/>
    <xf numFmtId="41" fontId="28" fillId="0" borderId="26" xfId="0" applyNumberFormat="1" applyFont="1" applyBorder="1"/>
    <xf numFmtId="41" fontId="28" fillId="0" borderId="14" xfId="0" applyNumberFormat="1" applyFont="1" applyBorder="1"/>
    <xf numFmtId="0" fontId="42" fillId="0" borderId="24" xfId="0" applyFont="1" applyBorder="1"/>
    <xf numFmtId="0" fontId="0" fillId="0" borderId="33" xfId="0" applyBorder="1"/>
    <xf numFmtId="0" fontId="0" fillId="0" borderId="7" xfId="0" applyBorder="1"/>
    <xf numFmtId="41" fontId="0" fillId="0" borderId="9" xfId="0" applyNumberFormat="1" applyBorder="1"/>
    <xf numFmtId="0" fontId="0" fillId="0" borderId="34" xfId="0" applyBorder="1"/>
    <xf numFmtId="0" fontId="28" fillId="0" borderId="12" xfId="0" applyFont="1" applyBorder="1" applyAlignment="1">
      <alignment horizontal="center"/>
    </xf>
    <xf numFmtId="0" fontId="40" fillId="0" borderId="12" xfId="0" applyFont="1" applyBorder="1" applyAlignment="1">
      <alignment horizontal="center"/>
    </xf>
    <xf numFmtId="0" fontId="40" fillId="0" borderId="26" xfId="0" applyFont="1" applyBorder="1" applyAlignment="1">
      <alignment horizontal="center"/>
    </xf>
    <xf numFmtId="41" fontId="28" fillId="5" borderId="12" xfId="0" applyNumberFormat="1" applyFont="1" applyFill="1" applyBorder="1" applyAlignment="1">
      <alignment horizontal="center"/>
    </xf>
    <xf numFmtId="0" fontId="32" fillId="0" borderId="0" xfId="0" applyFont="1" applyAlignment="1"/>
    <xf numFmtId="0" fontId="35" fillId="0" borderId="0" xfId="0" applyFont="1" applyAlignment="1"/>
    <xf numFmtId="0" fontId="35" fillId="5" borderId="0" xfId="0" applyFont="1" applyFill="1" applyAlignment="1"/>
    <xf numFmtId="0" fontId="42" fillId="0" borderId="0" xfId="0" applyFont="1"/>
    <xf numFmtId="165" fontId="42" fillId="0" borderId="12" xfId="1" applyNumberFormat="1" applyFont="1" applyBorder="1"/>
    <xf numFmtId="165" fontId="42" fillId="0" borderId="12" xfId="0" applyNumberFormat="1" applyFont="1" applyBorder="1" applyAlignment="1">
      <alignment horizontal="center"/>
    </xf>
    <xf numFmtId="165" fontId="42" fillId="0" borderId="24" xfId="0" applyNumberFormat="1" applyFont="1" applyBorder="1"/>
    <xf numFmtId="165" fontId="42" fillId="0" borderId="1" xfId="0" applyNumberFormat="1" applyFont="1" applyBorder="1"/>
    <xf numFmtId="165" fontId="42" fillId="0" borderId="12" xfId="0" applyNumberFormat="1" applyFont="1" applyBorder="1"/>
    <xf numFmtId="0" fontId="42" fillId="0" borderId="29" xfId="0" applyFont="1" applyBorder="1"/>
    <xf numFmtId="0" fontId="42" fillId="0" borderId="30" xfId="0" applyFont="1" applyBorder="1"/>
    <xf numFmtId="43" fontId="42" fillId="0" borderId="12" xfId="0" applyNumberFormat="1" applyFont="1" applyBorder="1"/>
    <xf numFmtId="0" fontId="27" fillId="0" borderId="22" xfId="0" applyFont="1" applyBorder="1" applyAlignment="1">
      <alignment horizontal="center"/>
    </xf>
    <xf numFmtId="165" fontId="0" fillId="0" borderId="0" xfId="0" applyNumberFormat="1"/>
    <xf numFmtId="41" fontId="42" fillId="5" borderId="0" xfId="0" applyNumberFormat="1" applyFont="1" applyFill="1"/>
    <xf numFmtId="165" fontId="42" fillId="0" borderId="0" xfId="1" applyNumberFormat="1" applyFont="1"/>
    <xf numFmtId="165" fontId="42" fillId="0" borderId="0" xfId="0" applyNumberFormat="1" applyFont="1"/>
    <xf numFmtId="41" fontId="28" fillId="5" borderId="16" xfId="0" applyNumberFormat="1" applyFont="1" applyFill="1" applyBorder="1"/>
    <xf numFmtId="165" fontId="42" fillId="0" borderId="26" xfId="1" applyNumberFormat="1" applyFont="1" applyBorder="1"/>
    <xf numFmtId="41" fontId="42" fillId="0" borderId="26" xfId="0" applyNumberFormat="1" applyFont="1" applyBorder="1"/>
    <xf numFmtId="43" fontId="42" fillId="0" borderId="26" xfId="0" applyNumberFormat="1" applyFont="1" applyBorder="1"/>
    <xf numFmtId="165" fontId="42" fillId="0" borderId="1" xfId="1" applyNumberFormat="1" applyFont="1" applyBorder="1"/>
    <xf numFmtId="165" fontId="0" fillId="0" borderId="0" xfId="1" applyNumberFormat="1" applyFont="1"/>
    <xf numFmtId="165" fontId="28" fillId="0" borderId="18" xfId="1" applyNumberFormat="1" applyFont="1" applyBorder="1"/>
    <xf numFmtId="41" fontId="42" fillId="0" borderId="7" xfId="0" applyNumberFormat="1" applyFont="1" applyBorder="1"/>
    <xf numFmtId="0" fontId="42" fillId="0" borderId="7" xfId="0" applyFont="1" applyBorder="1"/>
    <xf numFmtId="165" fontId="42" fillId="0" borderId="24" xfId="1" applyNumberFormat="1" applyFont="1" applyBorder="1"/>
    <xf numFmtId="41" fontId="28" fillId="5" borderId="18" xfId="0" applyNumberFormat="1" applyFont="1" applyFill="1" applyBorder="1"/>
    <xf numFmtId="41" fontId="28" fillId="0" borderId="29" xfId="0" applyNumberFormat="1" applyFont="1" applyBorder="1"/>
    <xf numFmtId="41" fontId="28" fillId="0" borderId="30" xfId="0" applyNumberFormat="1" applyFont="1" applyBorder="1"/>
    <xf numFmtId="41" fontId="28" fillId="5" borderId="25" xfId="0" applyNumberFormat="1" applyFont="1" applyFill="1" applyBorder="1"/>
    <xf numFmtId="0" fontId="0" fillId="0" borderId="0" xfId="0" applyBorder="1"/>
    <xf numFmtId="165" fontId="42" fillId="0" borderId="9" xfId="1" applyNumberFormat="1" applyFont="1" applyBorder="1"/>
    <xf numFmtId="165" fontId="42" fillId="0" borderId="7" xfId="1" applyNumberFormat="1" applyFont="1" applyBorder="1"/>
    <xf numFmtId="0" fontId="35" fillId="0" borderId="0" xfId="0" applyFont="1" applyAlignment="1">
      <alignment horizontal="center"/>
    </xf>
    <xf numFmtId="0" fontId="0" fillId="0" borderId="33" xfId="0" applyFont="1" applyBorder="1"/>
    <xf numFmtId="165" fontId="42" fillId="0" borderId="7" xfId="0" applyNumberFormat="1" applyFont="1" applyBorder="1"/>
    <xf numFmtId="0" fontId="0" fillId="0" borderId="9" xfId="0" applyFill="1" applyBorder="1"/>
    <xf numFmtId="41" fontId="49" fillId="0" borderId="0" xfId="0" applyNumberFormat="1" applyFont="1"/>
    <xf numFmtId="41" fontId="42" fillId="0" borderId="24" xfId="0" applyNumberFormat="1" applyFont="1" applyBorder="1"/>
    <xf numFmtId="41" fontId="42" fillId="0" borderId="35" xfId="0" applyNumberFormat="1" applyFont="1" applyBorder="1"/>
    <xf numFmtId="0" fontId="35" fillId="0" borderId="33" xfId="0" applyFont="1" applyBorder="1"/>
    <xf numFmtId="165" fontId="42" fillId="0" borderId="26" xfId="0" applyNumberFormat="1" applyFont="1" applyBorder="1"/>
    <xf numFmtId="0" fontId="0" fillId="0" borderId="0" xfId="0" applyAlignment="1">
      <alignment horizontal="right"/>
    </xf>
    <xf numFmtId="0" fontId="28" fillId="0" borderId="22" xfId="0" applyFont="1" applyBorder="1" applyAlignment="1">
      <alignment horizontal="center"/>
    </xf>
    <xf numFmtId="0" fontId="0" fillId="0" borderId="36" xfId="0" applyBorder="1"/>
    <xf numFmtId="0" fontId="27" fillId="0" borderId="36" xfId="0" applyFont="1" applyBorder="1" applyAlignment="1">
      <alignment wrapText="1"/>
    </xf>
    <xf numFmtId="43" fontId="42" fillId="0" borderId="24" xfId="0" applyNumberFormat="1" applyFont="1" applyBorder="1"/>
    <xf numFmtId="0" fontId="0" fillId="0" borderId="38" xfId="0" applyBorder="1"/>
    <xf numFmtId="0" fontId="0" fillId="0" borderId="39" xfId="0" applyBorder="1"/>
    <xf numFmtId="0" fontId="0" fillId="0" borderId="40" xfId="0" applyBorder="1"/>
    <xf numFmtId="0" fontId="0" fillId="0" borderId="41" xfId="0" applyBorder="1"/>
    <xf numFmtId="0" fontId="28" fillId="0" borderId="41" xfId="0" applyFont="1" applyBorder="1"/>
    <xf numFmtId="0" fontId="35" fillId="0" borderId="41" xfId="0" applyFont="1" applyBorder="1"/>
    <xf numFmtId="41" fontId="42" fillId="0" borderId="24" xfId="0" applyNumberFormat="1" applyFont="1" applyBorder="1" applyAlignment="1">
      <alignment horizontal="center"/>
    </xf>
    <xf numFmtId="41" fontId="44" fillId="5" borderId="25" xfId="0" applyNumberFormat="1" applyFont="1" applyFill="1" applyBorder="1" applyAlignment="1">
      <alignment horizontal="center" vertical="top" wrapText="1"/>
    </xf>
    <xf numFmtId="41" fontId="28" fillId="5" borderId="25" xfId="0" applyNumberFormat="1" applyFont="1" applyFill="1" applyBorder="1" applyAlignment="1">
      <alignment horizontal="center"/>
    </xf>
    <xf numFmtId="0" fontId="48" fillId="5" borderId="23" xfId="0" applyFont="1" applyFill="1" applyBorder="1" applyAlignment="1">
      <alignment horizontal="left" vertical="top" wrapText="1"/>
    </xf>
    <xf numFmtId="0" fontId="0" fillId="0" borderId="29" xfId="0" applyFont="1" applyBorder="1"/>
    <xf numFmtId="0" fontId="0" fillId="0" borderId="39" xfId="0" applyFont="1" applyBorder="1"/>
    <xf numFmtId="0" fontId="0" fillId="0" borderId="40" xfId="0" applyFont="1" applyBorder="1"/>
    <xf numFmtId="0" fontId="27" fillId="0" borderId="23" xfId="0" applyFont="1" applyBorder="1" applyAlignment="1">
      <alignment wrapText="1"/>
    </xf>
    <xf numFmtId="0" fontId="0" fillId="0" borderId="36" xfId="0" applyFont="1" applyBorder="1"/>
    <xf numFmtId="41" fontId="42" fillId="0" borderId="32" xfId="0" applyNumberFormat="1" applyFont="1" applyBorder="1"/>
    <xf numFmtId="0" fontId="1" fillId="0" borderId="0" xfId="0" applyFont="1" applyAlignment="1">
      <alignment wrapText="1"/>
    </xf>
    <xf numFmtId="0" fontId="0" fillId="0" borderId="14" xfId="0" applyBorder="1"/>
    <xf numFmtId="0" fontId="0" fillId="0" borderId="0" xfId="0" applyBorder="1" applyAlignment="1">
      <alignment horizontal="right"/>
    </xf>
    <xf numFmtId="165" fontId="0" fillId="0" borderId="14" xfId="1" applyNumberFormat="1" applyFont="1" applyBorder="1"/>
    <xf numFmtId="165" fontId="0" fillId="0" borderId="16" xfId="0" applyNumberFormat="1" applyBorder="1"/>
    <xf numFmtId="165" fontId="28" fillId="0" borderId="25" xfId="1" applyNumberFormat="1" applyFont="1" applyBorder="1"/>
    <xf numFmtId="165" fontId="42" fillId="0" borderId="42" xfId="1" applyNumberFormat="1" applyFont="1" applyBorder="1"/>
    <xf numFmtId="165" fontId="42" fillId="0" borderId="43" xfId="1" applyNumberFormat="1" applyFont="1" applyBorder="1"/>
    <xf numFmtId="165" fontId="0" fillId="0" borderId="12" xfId="1" applyNumberFormat="1" applyFont="1" applyBorder="1"/>
    <xf numFmtId="165" fontId="0" fillId="0" borderId="26" xfId="1" applyNumberFormat="1" applyFont="1" applyBorder="1"/>
    <xf numFmtId="165" fontId="1" fillId="0" borderId="18" xfId="0" applyNumberFormat="1" applyFont="1" applyBorder="1"/>
    <xf numFmtId="165" fontId="1" fillId="0" borderId="25" xfId="0" applyNumberFormat="1" applyFont="1" applyBorder="1"/>
    <xf numFmtId="0" fontId="35" fillId="0" borderId="0" xfId="0" applyFont="1" applyAlignment="1">
      <alignment horizontal="center"/>
    </xf>
    <xf numFmtId="0" fontId="33" fillId="0" borderId="23" xfId="0" applyFont="1" applyBorder="1" applyAlignment="1">
      <alignment horizontal="center"/>
    </xf>
    <xf numFmtId="0" fontId="35" fillId="0" borderId="23" xfId="0" applyFont="1" applyBorder="1" applyAlignment="1">
      <alignment horizontal="center"/>
    </xf>
    <xf numFmtId="165" fontId="0" fillId="0" borderId="1" xfId="1" applyNumberFormat="1" applyFont="1" applyBorder="1"/>
    <xf numFmtId="0" fontId="35" fillId="0" borderId="23" xfId="0" applyFont="1" applyFill="1" applyBorder="1" applyAlignment="1">
      <alignment horizontal="center"/>
    </xf>
    <xf numFmtId="165" fontId="0" fillId="0" borderId="24" xfId="1" applyNumberFormat="1" applyFont="1" applyBorder="1"/>
    <xf numFmtId="0" fontId="33" fillId="0" borderId="1" xfId="0" applyFont="1" applyBorder="1"/>
    <xf numFmtId="0" fontId="1" fillId="0" borderId="1" xfId="0" applyFont="1" applyBorder="1"/>
    <xf numFmtId="165" fontId="0" fillId="0" borderId="24" xfId="0" applyNumberFormat="1" applyBorder="1"/>
    <xf numFmtId="41" fontId="0" fillId="0" borderId="24" xfId="0" applyNumberFormat="1" applyBorder="1"/>
    <xf numFmtId="165" fontId="42" fillId="0" borderId="32" xfId="1" applyNumberFormat="1" applyFont="1" applyBorder="1"/>
    <xf numFmtId="0" fontId="28" fillId="0" borderId="5" xfId="0" applyFont="1" applyBorder="1"/>
    <xf numFmtId="0" fontId="40" fillId="0" borderId="1" xfId="0" applyFont="1" applyBorder="1" applyAlignment="1"/>
    <xf numFmtId="0" fontId="35" fillId="0" borderId="1" xfId="0" applyFont="1" applyBorder="1" applyAlignment="1"/>
    <xf numFmtId="0" fontId="35" fillId="5" borderId="1" xfId="0" applyFont="1" applyFill="1" applyBorder="1" applyAlignment="1"/>
    <xf numFmtId="0" fontId="35" fillId="0" borderId="1" xfId="0" applyFont="1" applyBorder="1" applyAlignment="1">
      <alignment horizontal="center"/>
    </xf>
    <xf numFmtId="0" fontId="28" fillId="0" borderId="1" xfId="0" applyFont="1" applyBorder="1" applyAlignment="1"/>
    <xf numFmtId="0" fontId="42" fillId="0" borderId="1" xfId="0" applyFont="1" applyBorder="1" applyAlignment="1"/>
    <xf numFmtId="0" fontId="0" fillId="0" borderId="1" xfId="0" applyFont="1" applyBorder="1" applyAlignment="1"/>
    <xf numFmtId="41" fontId="28" fillId="6" borderId="16" xfId="0" applyNumberFormat="1" applyFont="1" applyFill="1" applyBorder="1"/>
    <xf numFmtId="41" fontId="42" fillId="6" borderId="0" xfId="0" applyNumberFormat="1" applyFont="1" applyFill="1"/>
    <xf numFmtId="43" fontId="42" fillId="0" borderId="0" xfId="0" applyNumberFormat="1" applyFont="1"/>
    <xf numFmtId="41" fontId="42" fillId="18" borderId="0" xfId="0" applyNumberFormat="1" applyFont="1" applyFill="1"/>
    <xf numFmtId="165" fontId="42" fillId="0" borderId="26" xfId="0" applyNumberFormat="1" applyFont="1" applyBorder="1" applyAlignment="1">
      <alignment horizontal="right"/>
    </xf>
    <xf numFmtId="165" fontId="1" fillId="0" borderId="18" xfId="1" applyNumberFormat="1" applyFont="1" applyBorder="1"/>
    <xf numFmtId="165" fontId="1" fillId="0" borderId="25" xfId="1" applyNumberFormat="1" applyFont="1" applyBorder="1"/>
    <xf numFmtId="0" fontId="0" fillId="0" borderId="37" xfId="0" applyBorder="1"/>
    <xf numFmtId="41" fontId="28" fillId="0" borderId="31" xfId="0" applyNumberFormat="1" applyFont="1" applyBorder="1"/>
    <xf numFmtId="41" fontId="28" fillId="0" borderId="19" xfId="0" applyNumberFormat="1" applyFont="1" applyBorder="1"/>
    <xf numFmtId="165" fontId="42" fillId="0" borderId="35" xfId="1" applyNumberFormat="1" applyFont="1" applyBorder="1"/>
    <xf numFmtId="0" fontId="28" fillId="0" borderId="7" xfId="0" applyFont="1" applyBorder="1"/>
    <xf numFmtId="165" fontId="28" fillId="0" borderId="1" xfId="1" applyNumberFormat="1" applyFont="1" applyBorder="1"/>
    <xf numFmtId="0" fontId="27" fillId="0" borderId="24" xfId="0" applyFont="1" applyBorder="1" applyAlignment="1">
      <alignment horizontal="center"/>
    </xf>
    <xf numFmtId="165" fontId="28" fillId="0" borderId="24" xfId="1" applyNumberFormat="1" applyFont="1" applyBorder="1"/>
    <xf numFmtId="0" fontId="42" fillId="0" borderId="28" xfId="0" applyFont="1" applyBorder="1"/>
    <xf numFmtId="165" fontId="42" fillId="0" borderId="29" xfId="1" applyNumberFormat="1" applyFont="1" applyBorder="1"/>
    <xf numFmtId="165" fontId="42" fillId="0" borderId="30" xfId="1" applyNumberFormat="1" applyFont="1" applyBorder="1"/>
    <xf numFmtId="0" fontId="0" fillId="0" borderId="2" xfId="0" applyBorder="1"/>
    <xf numFmtId="0" fontId="42" fillId="0" borderId="11" xfId="0" applyFont="1" applyBorder="1" applyAlignment="1">
      <alignment horizontal="left"/>
    </xf>
    <xf numFmtId="41" fontId="44" fillId="5" borderId="19" xfId="0" applyNumberFormat="1" applyFont="1" applyFill="1" applyBorder="1" applyAlignment="1">
      <alignment horizontal="center" vertical="top" wrapText="1"/>
    </xf>
    <xf numFmtId="41" fontId="44" fillId="5" borderId="27" xfId="0" applyNumberFormat="1" applyFont="1" applyFill="1" applyBorder="1" applyAlignment="1">
      <alignment horizontal="center" vertical="top" wrapText="1"/>
    </xf>
    <xf numFmtId="43" fontId="42" fillId="0" borderId="24" xfId="0" applyNumberFormat="1" applyFont="1" applyBorder="1" applyAlignment="1">
      <alignment horizontal="center"/>
    </xf>
    <xf numFmtId="0" fontId="0" fillId="0" borderId="0" xfId="0" applyFill="1" applyBorder="1"/>
    <xf numFmtId="165" fontId="0" fillId="0" borderId="0" xfId="0" applyNumberFormat="1" applyBorder="1"/>
    <xf numFmtId="165" fontId="0" fillId="0" borderId="0" xfId="1" applyNumberFormat="1" applyFont="1" applyBorder="1"/>
    <xf numFmtId="43" fontId="42" fillId="0" borderId="1" xfId="0" applyNumberFormat="1" applyFont="1" applyBorder="1" applyAlignment="1">
      <alignment horizontal="center"/>
    </xf>
    <xf numFmtId="165" fontId="42" fillId="0" borderId="1" xfId="0" applyNumberFormat="1" applyFont="1" applyBorder="1" applyAlignment="1">
      <alignment horizontal="center"/>
    </xf>
    <xf numFmtId="165" fontId="42" fillId="0" borderId="24" xfId="0" applyNumberFormat="1" applyFont="1" applyBorder="1" applyAlignment="1">
      <alignment horizontal="center"/>
    </xf>
    <xf numFmtId="41" fontId="28" fillId="0" borderId="27" xfId="0" applyNumberFormat="1" applyFont="1" applyBorder="1"/>
    <xf numFmtId="41" fontId="28" fillId="0" borderId="44" xfId="0" applyNumberFormat="1" applyFont="1" applyBorder="1"/>
    <xf numFmtId="0" fontId="42" fillId="0" borderId="35" xfId="0" applyFont="1" applyBorder="1"/>
    <xf numFmtId="0" fontId="28" fillId="0" borderId="33" xfId="0" applyFont="1" applyBorder="1"/>
    <xf numFmtId="165" fontId="28" fillId="0" borderId="7" xfId="1" applyNumberFormat="1" applyFont="1" applyBorder="1"/>
    <xf numFmtId="165" fontId="28" fillId="0" borderId="35" xfId="1" applyNumberFormat="1" applyFont="1" applyBorder="1"/>
    <xf numFmtId="43" fontId="42" fillId="0" borderId="26" xfId="1" applyNumberFormat="1" applyFont="1" applyBorder="1"/>
    <xf numFmtId="165" fontId="42" fillId="0" borderId="26" xfId="0" applyNumberFormat="1" applyFont="1" applyBorder="1" applyAlignment="1">
      <alignment horizontal="center"/>
    </xf>
    <xf numFmtId="165" fontId="28" fillId="0" borderId="18" xfId="0" applyNumberFormat="1" applyFont="1" applyBorder="1"/>
    <xf numFmtId="0" fontId="28" fillId="0" borderId="18" xfId="0" applyFont="1" applyBorder="1"/>
    <xf numFmtId="0" fontId="28" fillId="0" borderId="25" xfId="0" applyFont="1" applyBorder="1"/>
    <xf numFmtId="0" fontId="27" fillId="0" borderId="18" xfId="0" applyFont="1" applyBorder="1" applyAlignment="1">
      <alignment horizontal="center"/>
    </xf>
    <xf numFmtId="0" fontId="27" fillId="0" borderId="25" xfId="0" applyFont="1" applyBorder="1" applyAlignment="1">
      <alignment horizontal="center"/>
    </xf>
    <xf numFmtId="165" fontId="28" fillId="0" borderId="18" xfId="0" applyNumberFormat="1" applyFont="1" applyBorder="1" applyAlignment="1">
      <alignment horizontal="center"/>
    </xf>
    <xf numFmtId="41" fontId="42" fillId="0" borderId="26" xfId="0" applyNumberFormat="1" applyFont="1" applyBorder="1" applyAlignment="1">
      <alignment horizontal="center"/>
    </xf>
    <xf numFmtId="0" fontId="0" fillId="0" borderId="5" xfId="0" applyBorder="1"/>
    <xf numFmtId="0" fontId="0" fillId="0" borderId="8" xfId="0" applyBorder="1"/>
    <xf numFmtId="41" fontId="42" fillId="0" borderId="7" xfId="0" applyNumberFormat="1" applyFont="1" applyBorder="1" applyAlignment="1">
      <alignment horizontal="center"/>
    </xf>
    <xf numFmtId="41" fontId="42" fillId="0" borderId="35" xfId="0" applyNumberFormat="1" applyFont="1" applyBorder="1" applyAlignment="1">
      <alignment horizontal="center"/>
    </xf>
    <xf numFmtId="41" fontId="42" fillId="7" borderId="0" xfId="0" applyNumberFormat="1" applyFont="1" applyFill="1"/>
    <xf numFmtId="165" fontId="42" fillId="0" borderId="0" xfId="1" applyNumberFormat="1" applyFont="1" applyBorder="1"/>
    <xf numFmtId="41" fontId="28" fillId="0" borderId="1" xfId="0" applyNumberFormat="1" applyFont="1" applyBorder="1" applyAlignment="1">
      <alignment horizontal="center"/>
    </xf>
    <xf numFmtId="41" fontId="28" fillId="0" borderId="24" xfId="0" applyNumberFormat="1" applyFont="1" applyBorder="1" applyAlignment="1">
      <alignment horizontal="center"/>
    </xf>
    <xf numFmtId="165" fontId="42" fillId="0" borderId="37" xfId="0" applyNumberFormat="1" applyFont="1" applyBorder="1"/>
    <xf numFmtId="0" fontId="40" fillId="0" borderId="45" xfId="0" applyFont="1" applyBorder="1" applyAlignment="1">
      <alignment horizontal="center"/>
    </xf>
    <xf numFmtId="0" fontId="40" fillId="0" borderId="46" xfId="0" applyFont="1" applyBorder="1" applyAlignment="1">
      <alignment horizontal="center"/>
    </xf>
    <xf numFmtId="0" fontId="27" fillId="0" borderId="46" xfId="0" applyFont="1" applyBorder="1" applyAlignment="1">
      <alignment horizontal="center"/>
    </xf>
    <xf numFmtId="0" fontId="28" fillId="0" borderId="46" xfId="0" applyFont="1" applyBorder="1" applyAlignment="1">
      <alignment horizontal="center"/>
    </xf>
    <xf numFmtId="0" fontId="27" fillId="0" borderId="47" xfId="0" applyFont="1" applyBorder="1" applyAlignment="1">
      <alignment horizontal="center"/>
    </xf>
    <xf numFmtId="0" fontId="0" fillId="0" borderId="22" xfId="0" applyBorder="1"/>
    <xf numFmtId="0" fontId="1" fillId="0" borderId="9" xfId="0" applyFont="1" applyFill="1" applyBorder="1"/>
    <xf numFmtId="0" fontId="0" fillId="0" borderId="0" xfId="0" applyFill="1" applyBorder="1" applyAlignment="1">
      <alignment horizontal="right"/>
    </xf>
    <xf numFmtId="41" fontId="28" fillId="0" borderId="1" xfId="0" applyNumberFormat="1" applyFont="1" applyBorder="1"/>
    <xf numFmtId="41" fontId="28" fillId="0" borderId="24" xfId="0" applyNumberFormat="1" applyFont="1" applyBorder="1"/>
    <xf numFmtId="165" fontId="42" fillId="0" borderId="0" xfId="1" applyNumberFormat="1" applyFont="1" applyFill="1" applyBorder="1"/>
    <xf numFmtId="0" fontId="0" fillId="0" borderId="11" xfId="0" applyFill="1" applyBorder="1"/>
    <xf numFmtId="41" fontId="28" fillId="7" borderId="16" xfId="0" applyNumberFormat="1" applyFont="1" applyFill="1" applyBorder="1"/>
    <xf numFmtId="41" fontId="42" fillId="5" borderId="0" xfId="0" applyNumberFormat="1" applyFont="1" applyFill="1" applyBorder="1"/>
    <xf numFmtId="41" fontId="42" fillId="7" borderId="0" xfId="0" applyNumberFormat="1" applyFont="1" applyFill="1" applyBorder="1"/>
    <xf numFmtId="0" fontId="2" fillId="6" borderId="1" xfId="0" applyFont="1" applyFill="1" applyBorder="1" applyAlignment="1">
      <alignment horizontal="center" vertical="center"/>
    </xf>
    <xf numFmtId="0" fontId="0" fillId="6" borderId="0" xfId="0" applyFill="1" applyAlignment="1">
      <alignment horizontal="center"/>
    </xf>
    <xf numFmtId="43" fontId="0" fillId="0" borderId="0" xfId="0" applyNumberFormat="1"/>
    <xf numFmtId="0" fontId="49" fillId="0" borderId="0" xfId="0" applyFont="1"/>
    <xf numFmtId="41" fontId="28" fillId="0" borderId="7" xfId="0" applyNumberFormat="1" applyFont="1" applyBorder="1"/>
    <xf numFmtId="165" fontId="0" fillId="0" borderId="29" xfId="1" applyNumberFormat="1" applyFont="1" applyBorder="1"/>
    <xf numFmtId="165" fontId="0" fillId="0" borderId="30" xfId="1" applyNumberFormat="1" applyFont="1" applyBorder="1"/>
    <xf numFmtId="0" fontId="42" fillId="0" borderId="8" xfId="0" applyFont="1" applyBorder="1"/>
    <xf numFmtId="41" fontId="42" fillId="19" borderId="3" xfId="0" applyNumberFormat="1" applyFont="1" applyFill="1" applyBorder="1"/>
    <xf numFmtId="41" fontId="42" fillId="19" borderId="12" xfId="0" applyNumberFormat="1" applyFont="1" applyFill="1" applyBorder="1"/>
    <xf numFmtId="165" fontId="42" fillId="19" borderId="26" xfId="0" applyNumberFormat="1" applyFont="1" applyFill="1" applyBorder="1"/>
    <xf numFmtId="41" fontId="42" fillId="19" borderId="5" xfId="0" applyNumberFormat="1" applyFont="1" applyFill="1" applyBorder="1"/>
    <xf numFmtId="165" fontId="42" fillId="19" borderId="12" xfId="0" applyNumberFormat="1" applyFont="1" applyFill="1" applyBorder="1"/>
    <xf numFmtId="41" fontId="42" fillId="19" borderId="26" xfId="0" applyNumberFormat="1" applyFont="1" applyFill="1" applyBorder="1"/>
    <xf numFmtId="41" fontId="42" fillId="19" borderId="48" xfId="0" applyNumberFormat="1" applyFont="1" applyFill="1" applyBorder="1"/>
    <xf numFmtId="41" fontId="42" fillId="0" borderId="5" xfId="0" applyNumberFormat="1" applyFont="1" applyBorder="1"/>
    <xf numFmtId="0" fontId="34" fillId="0" borderId="0" xfId="0" applyFont="1"/>
    <xf numFmtId="41" fontId="43" fillId="5" borderId="1" xfId="0" applyNumberFormat="1" applyFont="1" applyFill="1" applyBorder="1"/>
    <xf numFmtId="41" fontId="50" fillId="7" borderId="0" xfId="0" applyNumberFormat="1" applyFont="1" applyFill="1"/>
    <xf numFmtId="41" fontId="43" fillId="7" borderId="0" xfId="0" applyNumberFormat="1" applyFont="1" applyFill="1"/>
    <xf numFmtId="0" fontId="40" fillId="0" borderId="34" xfId="0" applyFont="1" applyBorder="1" applyAlignment="1">
      <alignment horizontal="center"/>
    </xf>
    <xf numFmtId="0" fontId="27" fillId="0" borderId="12" xfId="0" applyFont="1" applyBorder="1" applyAlignment="1">
      <alignment horizontal="center"/>
    </xf>
    <xf numFmtId="0" fontId="27" fillId="0" borderId="26" xfId="0" applyFont="1" applyBorder="1" applyAlignment="1">
      <alignment horizontal="center"/>
    </xf>
    <xf numFmtId="0" fontId="39" fillId="5" borderId="1" xfId="0" applyFont="1" applyFill="1" applyBorder="1" applyAlignment="1">
      <alignment horizontal="left" vertical="top" wrapText="1"/>
    </xf>
    <xf numFmtId="165" fontId="28" fillId="0" borderId="18" xfId="1" applyNumberFormat="1" applyFont="1" applyBorder="1" applyAlignment="1">
      <alignment horizontal="center"/>
    </xf>
    <xf numFmtId="165" fontId="42" fillId="0" borderId="12" xfId="1" applyNumberFormat="1" applyFont="1" applyBorder="1" applyAlignment="1">
      <alignment horizontal="center"/>
    </xf>
    <xf numFmtId="0" fontId="0" fillId="0" borderId="10" xfId="0" applyBorder="1"/>
    <xf numFmtId="41" fontId="28" fillId="18" borderId="16" xfId="0" applyNumberFormat="1" applyFont="1" applyFill="1" applyBorder="1"/>
    <xf numFmtId="165" fontId="0" fillId="5" borderId="0" xfId="1" applyNumberFormat="1" applyFont="1" applyFill="1"/>
    <xf numFmtId="165" fontId="0" fillId="5" borderId="0" xfId="0" applyNumberFormat="1" applyFill="1"/>
    <xf numFmtId="165" fontId="49" fillId="5" borderId="0" xfId="0" applyNumberFormat="1" applyFont="1" applyFill="1"/>
    <xf numFmtId="0" fontId="0" fillId="5" borderId="0" xfId="0" applyFill="1"/>
    <xf numFmtId="41" fontId="0" fillId="5" borderId="0" xfId="0" applyNumberFormat="1" applyFill="1"/>
    <xf numFmtId="165" fontId="1" fillId="5" borderId="0" xfId="0" applyNumberFormat="1" applyFont="1" applyFill="1"/>
    <xf numFmtId="41" fontId="0" fillId="5" borderId="16" xfId="0" applyNumberFormat="1" applyFill="1" applyBorder="1"/>
    <xf numFmtId="0" fontId="49" fillId="5" borderId="0" xfId="0" applyFont="1" applyFill="1"/>
    <xf numFmtId="9" fontId="0" fillId="5" borderId="0" xfId="0" applyNumberFormat="1" applyFill="1"/>
    <xf numFmtId="0" fontId="4" fillId="0" borderId="7" xfId="0" applyFont="1" applyBorder="1" applyAlignment="1">
      <alignment horizontal="center"/>
    </xf>
    <xf numFmtId="0" fontId="6" fillId="0" borderId="0" xfId="0" applyNumberFormat="1" applyFont="1" applyAlignment="1">
      <alignment horizontal="center"/>
    </xf>
    <xf numFmtId="0" fontId="6" fillId="0" borderId="0" xfId="0" applyFont="1" applyAlignment="1">
      <alignment horizontal="center"/>
    </xf>
    <xf numFmtId="0" fontId="8" fillId="9" borderId="2" xfId="0" applyFont="1" applyFill="1" applyBorder="1" applyAlignment="1">
      <alignment horizontal="left" vertical="center" wrapText="1"/>
    </xf>
    <xf numFmtId="0" fontId="8" fillId="9" borderId="0" xfId="0" applyFont="1" applyFill="1" applyBorder="1" applyAlignment="1">
      <alignment horizontal="left" vertical="center" wrapText="1"/>
    </xf>
    <xf numFmtId="0" fontId="8" fillId="9" borderId="3" xfId="0" applyFont="1" applyFill="1" applyBorder="1" applyAlignment="1">
      <alignment horizontal="left" vertical="center" wrapText="1"/>
    </xf>
    <xf numFmtId="0" fontId="8" fillId="9" borderId="4" xfId="0" applyFont="1" applyFill="1" applyBorder="1" applyAlignment="1">
      <alignment horizontal="left" vertical="center" wrapText="1"/>
    </xf>
    <xf numFmtId="0" fontId="8" fillId="10" borderId="5" xfId="0" applyFont="1" applyFill="1" applyBorder="1" applyAlignment="1">
      <alignment horizontal="center" vertical="center" wrapText="1"/>
    </xf>
    <xf numFmtId="0" fontId="8" fillId="10" borderId="6" xfId="0" applyFont="1" applyFill="1" applyBorder="1" applyAlignment="1">
      <alignment horizontal="center" vertical="center" wrapText="1"/>
    </xf>
    <xf numFmtId="0" fontId="8" fillId="10" borderId="7" xfId="0" applyFont="1" applyFill="1" applyBorder="1" applyAlignment="1">
      <alignment horizontal="center" vertical="center" wrapText="1"/>
    </xf>
    <xf numFmtId="0" fontId="8" fillId="10" borderId="9" xfId="0" applyFont="1" applyFill="1" applyBorder="1" applyAlignment="1">
      <alignment horizontal="center" vertical="center" wrapText="1"/>
    </xf>
    <xf numFmtId="0" fontId="8" fillId="10" borderId="12" xfId="0" applyFont="1" applyFill="1" applyBorder="1" applyAlignment="1">
      <alignment horizontal="center" vertical="center" wrapText="1"/>
    </xf>
    <xf numFmtId="0" fontId="8" fillId="10" borderId="8" xfId="0" applyFont="1" applyFill="1" applyBorder="1" applyAlignment="1">
      <alignment horizontal="left" vertical="top" wrapText="1"/>
    </xf>
    <xf numFmtId="0" fontId="8" fillId="10" borderId="2" xfId="0" applyFont="1" applyFill="1" applyBorder="1" applyAlignment="1">
      <alignment horizontal="left" vertical="top" wrapText="1"/>
    </xf>
    <xf numFmtId="0" fontId="8" fillId="10" borderId="3" xfId="0" applyFont="1" applyFill="1" applyBorder="1" applyAlignment="1">
      <alignment horizontal="left" vertical="top" wrapText="1"/>
    </xf>
    <xf numFmtId="0" fontId="8" fillId="10" borderId="7" xfId="0" applyFont="1" applyFill="1" applyBorder="1" applyAlignment="1">
      <alignment horizontal="left" vertical="top" wrapText="1"/>
    </xf>
    <xf numFmtId="0" fontId="8" fillId="10" borderId="12" xfId="0" applyFont="1" applyFill="1" applyBorder="1" applyAlignment="1">
      <alignment horizontal="left" vertical="top" wrapText="1"/>
    </xf>
    <xf numFmtId="0" fontId="8" fillId="10" borderId="10" xfId="0" applyFont="1" applyFill="1" applyBorder="1" applyAlignment="1">
      <alignment vertical="center" wrapText="1"/>
    </xf>
    <xf numFmtId="0" fontId="8" fillId="10" borderId="1" xfId="0" applyFont="1" applyFill="1" applyBorder="1" applyAlignment="1">
      <alignment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4"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7"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12" xfId="0" applyFont="1" applyFill="1" applyBorder="1" applyAlignment="1">
      <alignment horizontal="center" vertical="center"/>
    </xf>
    <xf numFmtId="0" fontId="8" fillId="5" borderId="1" xfId="0" applyFont="1" applyFill="1" applyBorder="1" applyAlignment="1">
      <alignment horizontal="center" vertical="top"/>
    </xf>
    <xf numFmtId="0" fontId="8" fillId="4" borderId="7"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8" xfId="0" applyFont="1" applyFill="1" applyBorder="1" applyAlignment="1">
      <alignment horizontal="left" vertical="top"/>
    </xf>
    <xf numFmtId="0" fontId="8" fillId="4" borderId="3" xfId="0" applyFont="1" applyFill="1" applyBorder="1" applyAlignment="1">
      <alignment horizontal="left" vertical="top"/>
    </xf>
    <xf numFmtId="0" fontId="8" fillId="4" borderId="8" xfId="0" applyFont="1" applyFill="1" applyBorder="1" applyAlignment="1">
      <alignment horizontal="left" vertical="top" wrapText="1"/>
    </xf>
    <xf numFmtId="0" fontId="8" fillId="4" borderId="3" xfId="0" applyFont="1" applyFill="1" applyBorder="1" applyAlignment="1">
      <alignment horizontal="left" vertical="top" wrapText="1"/>
    </xf>
    <xf numFmtId="0" fontId="8" fillId="3" borderId="3" xfId="0" applyFont="1" applyFill="1" applyBorder="1" applyAlignment="1">
      <alignment horizontal="left" vertical="center"/>
    </xf>
    <xf numFmtId="0" fontId="8" fillId="3" borderId="4" xfId="0" applyFont="1" applyFill="1" applyBorder="1" applyAlignment="1">
      <alignment horizontal="left" vertical="center"/>
    </xf>
    <xf numFmtId="0" fontId="8" fillId="4" borderId="8" xfId="0" applyFont="1" applyFill="1" applyBorder="1" applyAlignment="1">
      <alignment horizontal="center" vertical="center"/>
    </xf>
    <xf numFmtId="0" fontId="8" fillId="4" borderId="14" xfId="0" applyFont="1" applyFill="1" applyBorder="1" applyAlignment="1">
      <alignment horizontal="center" vertical="center"/>
    </xf>
    <xf numFmtId="0" fontId="8" fillId="4" borderId="15"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13" xfId="0" applyFont="1" applyFill="1" applyBorder="1" applyAlignment="1">
      <alignment horizontal="center" vertical="center"/>
    </xf>
    <xf numFmtId="0" fontId="8" fillId="4" borderId="1" xfId="0" applyFont="1" applyFill="1" applyBorder="1" applyAlignment="1">
      <alignment horizontal="center"/>
    </xf>
    <xf numFmtId="0" fontId="8" fillId="4" borderId="1" xfId="0" applyFont="1" applyFill="1" applyBorder="1" applyAlignment="1">
      <alignment horizontal="left" vertical="center"/>
    </xf>
    <xf numFmtId="0" fontId="8" fillId="4" borderId="1" xfId="0" applyFont="1" applyFill="1" applyBorder="1" applyAlignment="1">
      <alignment horizontal="center" vertical="center"/>
    </xf>
    <xf numFmtId="0" fontId="9" fillId="4" borderId="1" xfId="0" applyFont="1" applyFill="1" applyBorder="1" applyAlignment="1">
      <alignment horizontal="center" vertical="center"/>
    </xf>
    <xf numFmtId="49" fontId="8" fillId="4" borderId="5" xfId="0" applyNumberFormat="1" applyFont="1" applyFill="1" applyBorder="1" applyAlignment="1">
      <alignment horizontal="center" vertical="center"/>
    </xf>
    <xf numFmtId="49" fontId="8" fillId="4" borderId="6" xfId="0" applyNumberFormat="1" applyFont="1" applyFill="1" applyBorder="1" applyAlignment="1">
      <alignment horizontal="center" vertical="center"/>
    </xf>
    <xf numFmtId="49" fontId="8" fillId="4" borderId="10" xfId="0" applyNumberFormat="1" applyFont="1" applyFill="1" applyBorder="1" applyAlignment="1">
      <alignment horizontal="center" vertical="center"/>
    </xf>
    <xf numFmtId="0" fontId="8" fillId="4" borderId="7" xfId="0" applyFont="1" applyFill="1" applyBorder="1" applyAlignment="1">
      <alignment horizontal="left" vertical="top"/>
    </xf>
    <xf numFmtId="0" fontId="8" fillId="4" borderId="12" xfId="0" applyFont="1" applyFill="1" applyBorder="1" applyAlignment="1">
      <alignment horizontal="left" vertical="top"/>
    </xf>
    <xf numFmtId="0" fontId="8" fillId="8" borderId="3" xfId="0" applyFont="1" applyFill="1" applyBorder="1" applyAlignment="1">
      <alignment horizontal="left" vertical="center"/>
    </xf>
    <xf numFmtId="0" fontId="8" fillId="8" borderId="4" xfId="0" applyFont="1" applyFill="1" applyBorder="1" applyAlignment="1">
      <alignment horizontal="left" vertical="center"/>
    </xf>
    <xf numFmtId="0" fontId="8" fillId="4" borderId="1" xfId="0" applyFont="1" applyFill="1" applyBorder="1" applyAlignment="1">
      <alignment vertical="center"/>
    </xf>
    <xf numFmtId="0" fontId="15" fillId="4" borderId="1" xfId="0" applyFont="1" applyFill="1" applyBorder="1" applyAlignment="1">
      <alignment horizontal="center" vertical="center"/>
    </xf>
    <xf numFmtId="49" fontId="8" fillId="4" borderId="1" xfId="0" applyNumberFormat="1" applyFont="1" applyFill="1" applyBorder="1" applyAlignment="1">
      <alignment horizontal="center" vertical="center"/>
    </xf>
    <xf numFmtId="0" fontId="8" fillId="3" borderId="3" xfId="0" applyFont="1" applyFill="1" applyBorder="1" applyAlignment="1">
      <alignment horizontal="left" vertical="top" wrapText="1"/>
    </xf>
    <xf numFmtId="0" fontId="8" fillId="3" borderId="4" xfId="0" applyFont="1" applyFill="1" applyBorder="1" applyAlignment="1">
      <alignment horizontal="left" vertical="top" wrapText="1"/>
    </xf>
    <xf numFmtId="49" fontId="8" fillId="4" borderId="8" xfId="0" applyNumberFormat="1" applyFont="1" applyFill="1" applyBorder="1" applyAlignment="1">
      <alignment horizontal="left" vertical="top" wrapText="1"/>
    </xf>
    <xf numFmtId="49" fontId="8" fillId="4" borderId="14" xfId="0" applyNumberFormat="1" applyFont="1" applyFill="1" applyBorder="1" applyAlignment="1">
      <alignment horizontal="left" vertical="top" wrapText="1"/>
    </xf>
    <xf numFmtId="49" fontId="8" fillId="4" borderId="15" xfId="0" applyNumberFormat="1" applyFont="1" applyFill="1" applyBorder="1" applyAlignment="1">
      <alignment horizontal="left" vertical="top" wrapText="1"/>
    </xf>
    <xf numFmtId="49" fontId="8" fillId="4" borderId="3" xfId="0" applyNumberFormat="1" applyFont="1" applyFill="1" applyBorder="1" applyAlignment="1">
      <alignment horizontal="left" vertical="top" wrapText="1"/>
    </xf>
    <xf numFmtId="49" fontId="8" fillId="4" borderId="4" xfId="0" applyNumberFormat="1" applyFont="1" applyFill="1" applyBorder="1" applyAlignment="1">
      <alignment horizontal="left" vertical="top" wrapText="1"/>
    </xf>
    <xf numFmtId="49" fontId="8" fillId="4" borderId="13" xfId="0" applyNumberFormat="1" applyFont="1" applyFill="1" applyBorder="1" applyAlignment="1">
      <alignment horizontal="left" vertical="top" wrapText="1"/>
    </xf>
    <xf numFmtId="0" fontId="8" fillId="4" borderId="9" xfId="0" applyFont="1" applyFill="1" applyBorder="1" applyAlignment="1">
      <alignment horizontal="left" vertical="top"/>
    </xf>
    <xf numFmtId="0" fontId="8" fillId="4" borderId="14" xfId="0" applyFont="1" applyFill="1" applyBorder="1" applyAlignment="1">
      <alignment horizontal="left" vertical="top"/>
    </xf>
    <xf numFmtId="0" fontId="8" fillId="4" borderId="15" xfId="0" applyFont="1" applyFill="1" applyBorder="1" applyAlignment="1">
      <alignment horizontal="left" vertical="top"/>
    </xf>
    <xf numFmtId="0" fontId="8" fillId="4" borderId="4" xfId="0" applyFont="1" applyFill="1" applyBorder="1" applyAlignment="1">
      <alignment horizontal="left" vertical="top"/>
    </xf>
    <xf numFmtId="0" fontId="8" fillId="4" borderId="13" xfId="0" applyFont="1" applyFill="1" applyBorder="1" applyAlignment="1">
      <alignment horizontal="left" vertical="top"/>
    </xf>
    <xf numFmtId="0" fontId="8" fillId="4" borderId="5" xfId="0" applyFont="1" applyFill="1" applyBorder="1" applyAlignment="1">
      <alignment horizontal="left" vertical="top"/>
    </xf>
    <xf numFmtId="0" fontId="8" fillId="4" borderId="6" xfId="0" applyFont="1" applyFill="1" applyBorder="1" applyAlignment="1">
      <alignment horizontal="left" vertical="top"/>
    </xf>
    <xf numFmtId="0" fontId="8" fillId="4" borderId="10" xfId="0" applyFont="1" applyFill="1" applyBorder="1" applyAlignment="1">
      <alignment horizontal="left" vertical="top"/>
    </xf>
    <xf numFmtId="0" fontId="8" fillId="4" borderId="7" xfId="0" applyFont="1" applyFill="1" applyBorder="1" applyAlignment="1">
      <alignment horizontal="left" vertical="top" wrapText="1"/>
    </xf>
    <xf numFmtId="0" fontId="8" fillId="4" borderId="12" xfId="0" applyFont="1" applyFill="1" applyBorder="1" applyAlignment="1">
      <alignment horizontal="left" vertical="top" wrapText="1"/>
    </xf>
    <xf numFmtId="49" fontId="8" fillId="4" borderId="5" xfId="0" applyNumberFormat="1" applyFont="1" applyFill="1" applyBorder="1" applyAlignment="1">
      <alignment horizontal="left" vertical="top"/>
    </xf>
    <xf numFmtId="49" fontId="8" fillId="4" borderId="6" xfId="0" applyNumberFormat="1" applyFont="1" applyFill="1" applyBorder="1" applyAlignment="1">
      <alignment horizontal="left" vertical="top"/>
    </xf>
    <xf numFmtId="49" fontId="8" fillId="4" borderId="10" xfId="0" applyNumberFormat="1" applyFont="1" applyFill="1" applyBorder="1" applyAlignment="1">
      <alignment horizontal="left" vertical="top"/>
    </xf>
    <xf numFmtId="49" fontId="8" fillId="4" borderId="7" xfId="0" applyNumberFormat="1" applyFont="1" applyFill="1" applyBorder="1" applyAlignment="1">
      <alignment horizontal="left" vertical="top"/>
    </xf>
    <xf numFmtId="49" fontId="8" fillId="4" borderId="12" xfId="0" applyNumberFormat="1" applyFont="1" applyFill="1" applyBorder="1" applyAlignment="1">
      <alignment horizontal="left" vertical="top"/>
    </xf>
    <xf numFmtId="0" fontId="18" fillId="4" borderId="5" xfId="0" applyFont="1" applyFill="1" applyBorder="1" applyAlignment="1">
      <alignment horizontal="left" vertical="top"/>
    </xf>
    <xf numFmtId="0" fontId="18" fillId="4" borderId="10" xfId="0" applyFont="1" applyFill="1" applyBorder="1" applyAlignment="1">
      <alignment horizontal="left" vertical="top"/>
    </xf>
    <xf numFmtId="0" fontId="18" fillId="4" borderId="6" xfId="0" applyFont="1" applyFill="1" applyBorder="1" applyAlignment="1">
      <alignment horizontal="left" vertical="top"/>
    </xf>
    <xf numFmtId="0" fontId="19" fillId="4" borderId="5" xfId="0" applyFont="1" applyFill="1" applyBorder="1" applyAlignment="1">
      <alignment horizontal="left" vertical="top"/>
    </xf>
    <xf numFmtId="0" fontId="19" fillId="4" borderId="10" xfId="0" applyFont="1" applyFill="1" applyBorder="1" applyAlignment="1">
      <alignment horizontal="left" vertical="top"/>
    </xf>
    <xf numFmtId="0" fontId="19" fillId="4" borderId="6" xfId="0" applyFont="1" applyFill="1" applyBorder="1" applyAlignment="1">
      <alignment horizontal="left" vertical="top"/>
    </xf>
    <xf numFmtId="0" fontId="32" fillId="0" borderId="0" xfId="0" applyFont="1" applyAlignment="1">
      <alignment horizontal="center"/>
    </xf>
    <xf numFmtId="0" fontId="38" fillId="0" borderId="0" xfId="0" applyFont="1" applyAlignment="1">
      <alignment horizontal="center"/>
    </xf>
    <xf numFmtId="0" fontId="40" fillId="0" borderId="0" xfId="0" applyFont="1" applyAlignment="1">
      <alignment horizontal="center"/>
    </xf>
    <xf numFmtId="0" fontId="35" fillId="0" borderId="0" xfId="0" applyFont="1" applyAlignment="1">
      <alignment horizontal="center"/>
    </xf>
    <xf numFmtId="0" fontId="46" fillId="0" borderId="0" xfId="0" applyFont="1" applyAlignment="1">
      <alignment horizontal="center"/>
    </xf>
    <xf numFmtId="0" fontId="0" fillId="0" borderId="0" xfId="0" applyAlignment="1">
      <alignment horizontal="center"/>
    </xf>
    <xf numFmtId="0" fontId="32" fillId="0" borderId="4" xfId="0" applyFont="1" applyBorder="1" applyAlignment="1">
      <alignment horizontal="center"/>
    </xf>
  </cellXfs>
  <cellStyles count="10">
    <cellStyle name="Changes and Inserts" xfId="7"/>
    <cellStyle name="Comma" xfId="1" builtinId="3"/>
    <cellStyle name="Normal" xfId="0" builtinId="0"/>
    <cellStyle name="Normal 11" xfId="3"/>
    <cellStyle name="Normal 2" xfId="8"/>
    <cellStyle name="Normal 2 2" xfId="9"/>
    <cellStyle name="Normal 2 5" xfId="6"/>
    <cellStyle name="Normal 3" xfId="5"/>
    <cellStyle name="Normal 4" xfId="4"/>
    <cellStyle name="Normal_Sheet1" xfId="2"/>
  </cellStyles>
  <dxfs count="0"/>
  <tableStyles count="0" defaultTableStyle="TableStyleMedium2" defaultPivotStyle="PivotStyleLight16"/>
  <colors>
    <mruColors>
      <color rgb="FF00CC00"/>
      <color rgb="FF008000"/>
      <color rgb="FF669900"/>
      <color rgb="FFFFFF66"/>
      <color rgb="FFCCFF33"/>
      <color rgb="FFFFFFCC"/>
      <color rgb="FFFFFF99"/>
      <color rgb="FFFF3300"/>
      <color rgb="FF4D4D4D"/>
      <color rgb="FFCC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5.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hyperlink" Target="http://www.capetownccid.co.za/" TargetMode="External"/><Relationship Id="rId2" Type="http://schemas.openxmlformats.org/officeDocument/2006/relationships/hyperlink" Target="http://en.wikipedia.org/wiki/Municipality" TargetMode="External"/><Relationship Id="rId1" Type="http://schemas.openxmlformats.org/officeDocument/2006/relationships/hyperlink" Target="http://www.capetownccid.co.za/" TargetMode="External"/></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topLeftCell="A16" workbookViewId="0">
      <selection activeCell="F4" sqref="F4"/>
    </sheetView>
  </sheetViews>
  <sheetFormatPr defaultRowHeight="15" x14ac:dyDescent="0.25"/>
  <cols>
    <col min="1" max="1" width="12.7109375" customWidth="1"/>
    <col min="2" max="4" width="10.7109375" customWidth="1"/>
    <col min="5" max="5" width="35.7109375" bestFit="1" customWidth="1"/>
    <col min="6" max="6" width="18.140625" bestFit="1" customWidth="1"/>
    <col min="7" max="7" width="20.5703125" bestFit="1" customWidth="1"/>
    <col min="8" max="8" width="28.7109375" bestFit="1" customWidth="1"/>
  </cols>
  <sheetData>
    <row r="1" spans="1:8" x14ac:dyDescent="0.25">
      <c r="A1" s="2" t="s">
        <v>0</v>
      </c>
    </row>
    <row r="2" spans="1:8" x14ac:dyDescent="0.25">
      <c r="A2" s="2" t="s">
        <v>1</v>
      </c>
    </row>
    <row r="3" spans="1:8" s="3" customFormat="1" x14ac:dyDescent="0.25">
      <c r="A3" s="3" t="s">
        <v>2</v>
      </c>
      <c r="B3" s="3" t="s">
        <v>6</v>
      </c>
      <c r="C3" s="3" t="s">
        <v>3</v>
      </c>
      <c r="D3" s="3" t="s">
        <v>4</v>
      </c>
      <c r="E3" s="3" t="s">
        <v>5</v>
      </c>
      <c r="F3" s="3" t="s">
        <v>24</v>
      </c>
      <c r="G3" s="3" t="s">
        <v>27</v>
      </c>
      <c r="H3" s="3" t="s">
        <v>32</v>
      </c>
    </row>
    <row r="4" spans="1:8" x14ac:dyDescent="0.25">
      <c r="A4" s="1">
        <v>110121001</v>
      </c>
      <c r="B4" s="1">
        <v>10</v>
      </c>
      <c r="C4" s="1">
        <v>12</v>
      </c>
      <c r="D4" s="1">
        <v>5001</v>
      </c>
      <c r="E4" t="s">
        <v>7</v>
      </c>
      <c r="F4" t="s">
        <v>25</v>
      </c>
      <c r="G4" t="s">
        <v>28</v>
      </c>
      <c r="H4" t="s">
        <v>33</v>
      </c>
    </row>
    <row r="5" spans="1:8" x14ac:dyDescent="0.25">
      <c r="A5" s="1">
        <f>A4+1</f>
        <v>110121002</v>
      </c>
      <c r="B5" s="1">
        <v>10</v>
      </c>
      <c r="C5" s="1">
        <v>12</v>
      </c>
      <c r="D5" s="1">
        <f>D4+1</f>
        <v>5002</v>
      </c>
      <c r="E5" t="s">
        <v>8</v>
      </c>
      <c r="F5" t="s">
        <v>25</v>
      </c>
      <c r="G5" t="s">
        <v>28</v>
      </c>
      <c r="H5" t="s">
        <v>33</v>
      </c>
    </row>
    <row r="6" spans="1:8" x14ac:dyDescent="0.25">
      <c r="A6" s="1">
        <v>110121004</v>
      </c>
      <c r="B6" s="1">
        <v>10</v>
      </c>
      <c r="C6" s="1">
        <v>12</v>
      </c>
      <c r="D6" s="1">
        <v>5004</v>
      </c>
      <c r="E6" t="s">
        <v>9</v>
      </c>
      <c r="F6" t="s">
        <v>25</v>
      </c>
      <c r="G6" t="s">
        <v>28</v>
      </c>
      <c r="H6" t="s">
        <v>33</v>
      </c>
    </row>
    <row r="7" spans="1:8" x14ac:dyDescent="0.25">
      <c r="A7" s="1">
        <f t="shared" ref="A7:A47" si="0">A6+1</f>
        <v>110121005</v>
      </c>
      <c r="B7" s="1">
        <v>10</v>
      </c>
      <c r="C7" s="1">
        <v>12</v>
      </c>
      <c r="D7" s="1">
        <f t="shared" ref="D7:D19" si="1">D6+1</f>
        <v>5005</v>
      </c>
      <c r="E7" t="s">
        <v>10</v>
      </c>
      <c r="F7" t="s">
        <v>25</v>
      </c>
      <c r="G7" t="s">
        <v>28</v>
      </c>
      <c r="H7" t="s">
        <v>33</v>
      </c>
    </row>
    <row r="8" spans="1:8" x14ac:dyDescent="0.25">
      <c r="A8" s="1">
        <f t="shared" si="0"/>
        <v>110121006</v>
      </c>
      <c r="B8" s="1">
        <v>10</v>
      </c>
      <c r="C8" s="1">
        <v>12</v>
      </c>
      <c r="D8" s="1">
        <f t="shared" si="1"/>
        <v>5006</v>
      </c>
      <c r="E8" t="s">
        <v>19</v>
      </c>
      <c r="F8" t="s">
        <v>25</v>
      </c>
      <c r="G8" t="s">
        <v>28</v>
      </c>
      <c r="H8" t="s">
        <v>33</v>
      </c>
    </row>
    <row r="9" spans="1:8" x14ac:dyDescent="0.25">
      <c r="A9" s="1">
        <f t="shared" si="0"/>
        <v>110121007</v>
      </c>
      <c r="B9" s="1">
        <v>10</v>
      </c>
      <c r="C9" s="1">
        <v>12</v>
      </c>
      <c r="D9" s="1">
        <f t="shared" si="1"/>
        <v>5007</v>
      </c>
      <c r="E9" t="s">
        <v>17</v>
      </c>
      <c r="F9" t="s">
        <v>25</v>
      </c>
      <c r="G9" t="s">
        <v>28</v>
      </c>
      <c r="H9" t="s">
        <v>33</v>
      </c>
    </row>
    <row r="10" spans="1:8" x14ac:dyDescent="0.25">
      <c r="A10" s="1">
        <f t="shared" si="0"/>
        <v>110121008</v>
      </c>
      <c r="B10" s="1">
        <v>10</v>
      </c>
      <c r="C10" s="1">
        <v>12</v>
      </c>
      <c r="D10" s="1">
        <f t="shared" si="1"/>
        <v>5008</v>
      </c>
      <c r="E10" t="s">
        <v>18</v>
      </c>
      <c r="F10" t="s">
        <v>25</v>
      </c>
      <c r="G10" t="s">
        <v>28</v>
      </c>
      <c r="H10" t="s">
        <v>33</v>
      </c>
    </row>
    <row r="11" spans="1:8" x14ac:dyDescent="0.25">
      <c r="A11" s="1">
        <f t="shared" si="0"/>
        <v>110121009</v>
      </c>
      <c r="B11" s="1">
        <v>10</v>
      </c>
      <c r="C11" s="1">
        <v>12</v>
      </c>
      <c r="D11" s="1">
        <f t="shared" si="1"/>
        <v>5009</v>
      </c>
      <c r="E11" t="s">
        <v>11</v>
      </c>
      <c r="F11" t="s">
        <v>25</v>
      </c>
      <c r="G11" t="s">
        <v>28</v>
      </c>
      <c r="H11" t="s">
        <v>34</v>
      </c>
    </row>
    <row r="12" spans="1:8" x14ac:dyDescent="0.25">
      <c r="A12" s="1">
        <f t="shared" si="0"/>
        <v>110121010</v>
      </c>
      <c r="B12" s="1">
        <v>10</v>
      </c>
      <c r="C12" s="1">
        <v>12</v>
      </c>
      <c r="D12" s="1">
        <f t="shared" si="1"/>
        <v>5010</v>
      </c>
      <c r="E12" t="s">
        <v>15</v>
      </c>
      <c r="F12" t="s">
        <v>25</v>
      </c>
      <c r="G12" t="s">
        <v>28</v>
      </c>
      <c r="H12" t="s">
        <v>35</v>
      </c>
    </row>
    <row r="13" spans="1:8" x14ac:dyDescent="0.25">
      <c r="A13" s="1">
        <f t="shared" si="0"/>
        <v>110121011</v>
      </c>
      <c r="B13" s="1">
        <v>10</v>
      </c>
      <c r="C13" s="1">
        <v>12</v>
      </c>
      <c r="D13" s="1">
        <f t="shared" si="1"/>
        <v>5011</v>
      </c>
      <c r="E13" t="s">
        <v>12</v>
      </c>
      <c r="F13" t="s">
        <v>25</v>
      </c>
      <c r="G13" t="s">
        <v>28</v>
      </c>
      <c r="H13" t="s">
        <v>36</v>
      </c>
    </row>
    <row r="14" spans="1:8" x14ac:dyDescent="0.25">
      <c r="A14" s="1">
        <f t="shared" si="0"/>
        <v>110121012</v>
      </c>
      <c r="B14" s="1">
        <v>10</v>
      </c>
      <c r="C14" s="1">
        <v>12</v>
      </c>
      <c r="D14" s="1">
        <f t="shared" si="1"/>
        <v>5012</v>
      </c>
      <c r="E14" t="s">
        <v>16</v>
      </c>
      <c r="F14" t="s">
        <v>25</v>
      </c>
      <c r="G14" t="s">
        <v>28</v>
      </c>
      <c r="H14" t="s">
        <v>34</v>
      </c>
    </row>
    <row r="15" spans="1:8" x14ac:dyDescent="0.25">
      <c r="A15" s="1">
        <f t="shared" si="0"/>
        <v>110121013</v>
      </c>
      <c r="B15" s="1">
        <v>10</v>
      </c>
      <c r="C15" s="1">
        <v>12</v>
      </c>
      <c r="D15" s="1">
        <f t="shared" si="1"/>
        <v>5013</v>
      </c>
      <c r="E15" t="s">
        <v>20</v>
      </c>
      <c r="F15" t="s">
        <v>25</v>
      </c>
      <c r="G15" t="s">
        <v>28</v>
      </c>
      <c r="H15" t="s">
        <v>34</v>
      </c>
    </row>
    <row r="16" spans="1:8" x14ac:dyDescent="0.25">
      <c r="A16" s="1">
        <f t="shared" si="0"/>
        <v>110121014</v>
      </c>
      <c r="B16" s="1">
        <v>10</v>
      </c>
      <c r="C16" s="1">
        <v>12</v>
      </c>
      <c r="D16" s="1">
        <f t="shared" si="1"/>
        <v>5014</v>
      </c>
      <c r="E16" t="s">
        <v>13</v>
      </c>
      <c r="F16" t="s">
        <v>25</v>
      </c>
      <c r="G16" t="s">
        <v>28</v>
      </c>
      <c r="H16" t="s">
        <v>34</v>
      </c>
    </row>
    <row r="17" spans="1:8" x14ac:dyDescent="0.25">
      <c r="A17" s="1">
        <f t="shared" si="0"/>
        <v>110121015</v>
      </c>
      <c r="B17" s="1">
        <v>10</v>
      </c>
      <c r="C17" s="1">
        <v>12</v>
      </c>
      <c r="D17" s="1">
        <f t="shared" si="1"/>
        <v>5015</v>
      </c>
      <c r="E17" s="4" t="s">
        <v>14</v>
      </c>
      <c r="F17" t="s">
        <v>25</v>
      </c>
      <c r="G17" t="s">
        <v>28</v>
      </c>
      <c r="H17" t="s">
        <v>37</v>
      </c>
    </row>
    <row r="18" spans="1:8" x14ac:dyDescent="0.25">
      <c r="A18" s="1">
        <f t="shared" si="0"/>
        <v>110121016</v>
      </c>
      <c r="B18" s="1">
        <v>10</v>
      </c>
      <c r="C18" s="1">
        <v>12</v>
      </c>
      <c r="D18" s="1">
        <f t="shared" si="1"/>
        <v>5016</v>
      </c>
      <c r="E18" s="4" t="s">
        <v>21</v>
      </c>
      <c r="F18" t="s">
        <v>25</v>
      </c>
      <c r="G18" t="s">
        <v>28</v>
      </c>
      <c r="H18" t="s">
        <v>34</v>
      </c>
    </row>
    <row r="19" spans="1:8" x14ac:dyDescent="0.25">
      <c r="A19" s="1">
        <f t="shared" si="0"/>
        <v>110121017</v>
      </c>
      <c r="B19" s="1">
        <v>10</v>
      </c>
      <c r="C19" s="1">
        <v>12</v>
      </c>
      <c r="D19" s="1">
        <f t="shared" si="1"/>
        <v>5017</v>
      </c>
      <c r="E19" s="4" t="s">
        <v>22</v>
      </c>
      <c r="F19" t="s">
        <v>25</v>
      </c>
      <c r="G19" t="s">
        <v>28</v>
      </c>
      <c r="H19" t="s">
        <v>34</v>
      </c>
    </row>
    <row r="20" spans="1:8" x14ac:dyDescent="0.25">
      <c r="A20" s="1"/>
      <c r="B20" s="1"/>
      <c r="C20" s="1"/>
      <c r="D20" s="1"/>
    </row>
    <row r="21" spans="1:8" x14ac:dyDescent="0.25">
      <c r="A21" s="1">
        <v>110131001</v>
      </c>
      <c r="B21" s="1">
        <v>10</v>
      </c>
      <c r="C21" s="1">
        <v>13</v>
      </c>
      <c r="D21" s="1">
        <v>5001</v>
      </c>
      <c r="E21" t="s">
        <v>7</v>
      </c>
      <c r="F21" t="s">
        <v>38</v>
      </c>
      <c r="G21" t="s">
        <v>28</v>
      </c>
      <c r="H21" t="s">
        <v>33</v>
      </c>
    </row>
    <row r="22" spans="1:8" x14ac:dyDescent="0.25">
      <c r="A22" s="1">
        <v>110131002</v>
      </c>
      <c r="B22" s="1">
        <v>10</v>
      </c>
      <c r="C22" s="1">
        <v>13</v>
      </c>
      <c r="D22" s="1">
        <f>D21+1</f>
        <v>5002</v>
      </c>
      <c r="E22" t="s">
        <v>8</v>
      </c>
      <c r="F22" t="s">
        <v>38</v>
      </c>
      <c r="G22" t="s">
        <v>28</v>
      </c>
      <c r="H22" t="s">
        <v>33</v>
      </c>
    </row>
    <row r="23" spans="1:8" x14ac:dyDescent="0.25">
      <c r="A23" s="1">
        <v>110131004</v>
      </c>
      <c r="B23" s="1">
        <v>10</v>
      </c>
      <c r="C23" s="1">
        <v>13</v>
      </c>
      <c r="D23" s="1">
        <v>5004</v>
      </c>
      <c r="E23" t="s">
        <v>9</v>
      </c>
      <c r="F23" t="s">
        <v>38</v>
      </c>
      <c r="G23" t="s">
        <v>28</v>
      </c>
      <c r="H23" t="s">
        <v>33</v>
      </c>
    </row>
    <row r="24" spans="1:8" x14ac:dyDescent="0.25">
      <c r="A24" s="1">
        <v>110131005</v>
      </c>
      <c r="B24" s="1">
        <v>10</v>
      </c>
      <c r="C24" s="1">
        <v>13</v>
      </c>
      <c r="D24" s="1">
        <f t="shared" ref="D24:D25" si="2">D23+1</f>
        <v>5005</v>
      </c>
      <c r="E24" t="s">
        <v>10</v>
      </c>
      <c r="F24" t="s">
        <v>38</v>
      </c>
      <c r="G24" t="s">
        <v>28</v>
      </c>
      <c r="H24" t="s">
        <v>33</v>
      </c>
    </row>
    <row r="25" spans="1:8" x14ac:dyDescent="0.25">
      <c r="A25" s="1">
        <v>110131006</v>
      </c>
      <c r="B25" s="1">
        <v>10</v>
      </c>
      <c r="C25" s="1">
        <v>13</v>
      </c>
      <c r="D25" s="1">
        <f t="shared" si="2"/>
        <v>5006</v>
      </c>
      <c r="E25" t="s">
        <v>19</v>
      </c>
      <c r="F25" t="s">
        <v>38</v>
      </c>
      <c r="G25" t="s">
        <v>28</v>
      </c>
      <c r="H25" t="s">
        <v>33</v>
      </c>
    </row>
    <row r="26" spans="1:8" x14ac:dyDescent="0.25">
      <c r="A26" s="1">
        <v>110131009</v>
      </c>
      <c r="B26" s="1">
        <v>10</v>
      </c>
      <c r="C26" s="1">
        <v>13</v>
      </c>
      <c r="D26" s="1">
        <v>5009</v>
      </c>
      <c r="E26" t="s">
        <v>11</v>
      </c>
      <c r="F26" t="s">
        <v>38</v>
      </c>
      <c r="G26" t="s">
        <v>28</v>
      </c>
      <c r="H26" t="s">
        <v>34</v>
      </c>
    </row>
    <row r="27" spans="1:8" x14ac:dyDescent="0.25">
      <c r="A27" s="1">
        <v>110131012</v>
      </c>
      <c r="B27" s="1">
        <v>10</v>
      </c>
      <c r="C27" s="1">
        <v>13</v>
      </c>
      <c r="D27" s="1">
        <v>5012</v>
      </c>
      <c r="E27" t="s">
        <v>16</v>
      </c>
      <c r="F27" t="s">
        <v>38</v>
      </c>
      <c r="G27" t="s">
        <v>28</v>
      </c>
      <c r="H27" t="s">
        <v>34</v>
      </c>
    </row>
    <row r="28" spans="1:8" x14ac:dyDescent="0.25">
      <c r="A28" s="1">
        <v>110131014</v>
      </c>
      <c r="B28" s="1">
        <v>10</v>
      </c>
      <c r="C28" s="1">
        <v>13</v>
      </c>
      <c r="D28" s="1">
        <v>5014</v>
      </c>
      <c r="E28" t="s">
        <v>13</v>
      </c>
      <c r="F28" t="s">
        <v>38</v>
      </c>
      <c r="G28" t="s">
        <v>28</v>
      </c>
      <c r="H28" t="s">
        <v>34</v>
      </c>
    </row>
    <row r="29" spans="1:8" x14ac:dyDescent="0.25">
      <c r="A29" s="1">
        <v>110131018</v>
      </c>
      <c r="B29" s="1">
        <v>10</v>
      </c>
      <c r="C29" s="1">
        <v>13</v>
      </c>
      <c r="D29" s="1">
        <v>5018</v>
      </c>
      <c r="E29" t="s">
        <v>39</v>
      </c>
      <c r="F29" t="s">
        <v>38</v>
      </c>
      <c r="G29" t="s">
        <v>28</v>
      </c>
      <c r="H29" t="s">
        <v>39</v>
      </c>
    </row>
    <row r="30" spans="1:8" x14ac:dyDescent="0.25">
      <c r="A30" s="1"/>
      <c r="B30" s="1"/>
      <c r="C30" s="1"/>
      <c r="D30" s="1"/>
    </row>
    <row r="31" spans="1:8" x14ac:dyDescent="0.25">
      <c r="A31" s="1">
        <v>111101001</v>
      </c>
      <c r="B31" s="1">
        <v>11</v>
      </c>
      <c r="C31" s="1">
        <v>10</v>
      </c>
      <c r="D31" s="1">
        <v>5001</v>
      </c>
      <c r="E31" t="s">
        <v>7</v>
      </c>
      <c r="F31" t="s">
        <v>26</v>
      </c>
      <c r="G31" t="s">
        <v>29</v>
      </c>
      <c r="H31" t="s">
        <v>33</v>
      </c>
    </row>
    <row r="32" spans="1:8" x14ac:dyDescent="0.25">
      <c r="A32" s="1">
        <f>A31+1</f>
        <v>111101002</v>
      </c>
      <c r="B32" s="1">
        <v>11</v>
      </c>
      <c r="C32" s="1">
        <v>10</v>
      </c>
      <c r="D32" s="1">
        <f>D31+1</f>
        <v>5002</v>
      </c>
      <c r="E32" t="s">
        <v>8</v>
      </c>
      <c r="F32" t="s">
        <v>26</v>
      </c>
      <c r="G32" t="s">
        <v>29</v>
      </c>
      <c r="H32" t="s">
        <v>33</v>
      </c>
    </row>
    <row r="33" spans="1:8" x14ac:dyDescent="0.25">
      <c r="A33" s="1">
        <v>111101003</v>
      </c>
      <c r="B33" s="1">
        <v>11</v>
      </c>
      <c r="C33" s="1">
        <v>10</v>
      </c>
      <c r="D33" s="1">
        <f t="shared" ref="D33:D47" si="3">D32+1</f>
        <v>5003</v>
      </c>
      <c r="E33" t="s">
        <v>23</v>
      </c>
      <c r="F33" t="s">
        <v>26</v>
      </c>
      <c r="G33" t="s">
        <v>29</v>
      </c>
      <c r="H33" t="s">
        <v>33</v>
      </c>
    </row>
    <row r="34" spans="1:8" x14ac:dyDescent="0.25">
      <c r="A34" s="1">
        <f>A33+1</f>
        <v>111101004</v>
      </c>
      <c r="B34" s="1">
        <v>11</v>
      </c>
      <c r="C34" s="1">
        <v>10</v>
      </c>
      <c r="D34" s="1">
        <f t="shared" si="3"/>
        <v>5004</v>
      </c>
      <c r="E34" t="s">
        <v>9</v>
      </c>
      <c r="F34" t="s">
        <v>26</v>
      </c>
      <c r="G34" t="s">
        <v>29</v>
      </c>
      <c r="H34" t="s">
        <v>33</v>
      </c>
    </row>
    <row r="35" spans="1:8" x14ac:dyDescent="0.25">
      <c r="A35" s="1">
        <f t="shared" si="0"/>
        <v>111101005</v>
      </c>
      <c r="B35" s="1">
        <v>11</v>
      </c>
      <c r="C35" s="1">
        <v>10</v>
      </c>
      <c r="D35" s="1">
        <f t="shared" si="3"/>
        <v>5005</v>
      </c>
      <c r="E35" t="s">
        <v>10</v>
      </c>
      <c r="F35" t="s">
        <v>26</v>
      </c>
      <c r="G35" t="s">
        <v>29</v>
      </c>
      <c r="H35" t="s">
        <v>33</v>
      </c>
    </row>
    <row r="36" spans="1:8" x14ac:dyDescent="0.25">
      <c r="A36" s="1">
        <f t="shared" si="0"/>
        <v>111101006</v>
      </c>
      <c r="B36" s="1">
        <v>11</v>
      </c>
      <c r="C36" s="1">
        <v>10</v>
      </c>
      <c r="D36" s="1">
        <f t="shared" si="3"/>
        <v>5006</v>
      </c>
      <c r="E36" t="s">
        <v>19</v>
      </c>
      <c r="F36" t="s">
        <v>26</v>
      </c>
      <c r="G36" t="s">
        <v>29</v>
      </c>
      <c r="H36" t="s">
        <v>33</v>
      </c>
    </row>
    <row r="37" spans="1:8" x14ac:dyDescent="0.25">
      <c r="A37" s="1">
        <f t="shared" si="0"/>
        <v>111101007</v>
      </c>
      <c r="B37" s="1">
        <v>11</v>
      </c>
      <c r="C37" s="1">
        <v>10</v>
      </c>
      <c r="D37" s="1">
        <f t="shared" si="3"/>
        <v>5007</v>
      </c>
      <c r="E37" t="s">
        <v>17</v>
      </c>
      <c r="F37" t="s">
        <v>26</v>
      </c>
      <c r="G37" t="s">
        <v>29</v>
      </c>
      <c r="H37" t="s">
        <v>33</v>
      </c>
    </row>
    <row r="38" spans="1:8" x14ac:dyDescent="0.25">
      <c r="A38" s="1">
        <f t="shared" si="0"/>
        <v>111101008</v>
      </c>
      <c r="B38" s="1">
        <v>11</v>
      </c>
      <c r="C38" s="1">
        <v>10</v>
      </c>
      <c r="D38" s="1">
        <f t="shared" si="3"/>
        <v>5008</v>
      </c>
      <c r="E38" t="s">
        <v>18</v>
      </c>
      <c r="F38" t="s">
        <v>26</v>
      </c>
      <c r="G38" t="s">
        <v>29</v>
      </c>
      <c r="H38" t="s">
        <v>33</v>
      </c>
    </row>
    <row r="39" spans="1:8" x14ac:dyDescent="0.25">
      <c r="A39" s="1">
        <f t="shared" si="0"/>
        <v>111101009</v>
      </c>
      <c r="B39" s="1">
        <v>11</v>
      </c>
      <c r="C39" s="1">
        <v>10</v>
      </c>
      <c r="D39" s="1">
        <f t="shared" si="3"/>
        <v>5009</v>
      </c>
      <c r="E39" t="s">
        <v>11</v>
      </c>
      <c r="F39" t="s">
        <v>26</v>
      </c>
      <c r="G39" t="s">
        <v>29</v>
      </c>
      <c r="H39" t="s">
        <v>34</v>
      </c>
    </row>
    <row r="40" spans="1:8" x14ac:dyDescent="0.25">
      <c r="A40" s="1">
        <f t="shared" si="0"/>
        <v>111101010</v>
      </c>
      <c r="B40" s="1">
        <v>11</v>
      </c>
      <c r="C40" s="1">
        <v>10</v>
      </c>
      <c r="D40" s="1">
        <f t="shared" si="3"/>
        <v>5010</v>
      </c>
      <c r="E40" t="s">
        <v>15</v>
      </c>
      <c r="F40" t="s">
        <v>26</v>
      </c>
      <c r="G40" t="s">
        <v>29</v>
      </c>
      <c r="H40" t="s">
        <v>35</v>
      </c>
    </row>
    <row r="41" spans="1:8" x14ac:dyDescent="0.25">
      <c r="A41" s="1">
        <f t="shared" si="0"/>
        <v>111101011</v>
      </c>
      <c r="B41" s="1">
        <v>11</v>
      </c>
      <c r="C41" s="1">
        <v>10</v>
      </c>
      <c r="D41" s="1">
        <f t="shared" si="3"/>
        <v>5011</v>
      </c>
      <c r="E41" t="s">
        <v>12</v>
      </c>
      <c r="F41" t="s">
        <v>26</v>
      </c>
      <c r="G41" t="s">
        <v>29</v>
      </c>
      <c r="H41" t="s">
        <v>36</v>
      </c>
    </row>
    <row r="42" spans="1:8" x14ac:dyDescent="0.25">
      <c r="A42" s="1">
        <f t="shared" si="0"/>
        <v>111101012</v>
      </c>
      <c r="B42" s="1">
        <v>11</v>
      </c>
      <c r="C42" s="1">
        <v>10</v>
      </c>
      <c r="D42" s="1">
        <f t="shared" si="3"/>
        <v>5012</v>
      </c>
      <c r="E42" t="s">
        <v>16</v>
      </c>
      <c r="F42" t="s">
        <v>26</v>
      </c>
      <c r="G42" t="s">
        <v>29</v>
      </c>
      <c r="H42" t="s">
        <v>34</v>
      </c>
    </row>
    <row r="43" spans="1:8" x14ac:dyDescent="0.25">
      <c r="A43" s="1">
        <f t="shared" si="0"/>
        <v>111101013</v>
      </c>
      <c r="B43" s="1">
        <v>11</v>
      </c>
      <c r="C43" s="1">
        <v>10</v>
      </c>
      <c r="D43" s="1">
        <f t="shared" si="3"/>
        <v>5013</v>
      </c>
      <c r="E43" t="s">
        <v>20</v>
      </c>
      <c r="F43" t="s">
        <v>26</v>
      </c>
      <c r="G43" t="s">
        <v>29</v>
      </c>
      <c r="H43" t="s">
        <v>34</v>
      </c>
    </row>
    <row r="44" spans="1:8" x14ac:dyDescent="0.25">
      <c r="A44" s="1">
        <f t="shared" si="0"/>
        <v>111101014</v>
      </c>
      <c r="B44" s="1">
        <v>11</v>
      </c>
      <c r="C44" s="1">
        <v>10</v>
      </c>
      <c r="D44" s="1">
        <f t="shared" si="3"/>
        <v>5014</v>
      </c>
      <c r="E44" t="s">
        <v>13</v>
      </c>
      <c r="F44" t="s">
        <v>26</v>
      </c>
      <c r="G44" t="s">
        <v>29</v>
      </c>
      <c r="H44" t="s">
        <v>34</v>
      </c>
    </row>
    <row r="45" spans="1:8" x14ac:dyDescent="0.25">
      <c r="A45" s="1">
        <f t="shared" si="0"/>
        <v>111101015</v>
      </c>
      <c r="B45" s="1">
        <v>11</v>
      </c>
      <c r="C45" s="1">
        <v>10</v>
      </c>
      <c r="D45" s="1">
        <f t="shared" si="3"/>
        <v>5015</v>
      </c>
      <c r="E45" s="4" t="s">
        <v>14</v>
      </c>
      <c r="F45" t="s">
        <v>26</v>
      </c>
      <c r="G45" t="s">
        <v>29</v>
      </c>
      <c r="H45" t="s">
        <v>37</v>
      </c>
    </row>
    <row r="46" spans="1:8" x14ac:dyDescent="0.25">
      <c r="A46" s="1">
        <f t="shared" si="0"/>
        <v>111101016</v>
      </c>
      <c r="B46" s="1">
        <v>11</v>
      </c>
      <c r="C46" s="1">
        <v>10</v>
      </c>
      <c r="D46" s="1">
        <f t="shared" si="3"/>
        <v>5016</v>
      </c>
      <c r="E46" s="4" t="s">
        <v>21</v>
      </c>
      <c r="F46" t="s">
        <v>26</v>
      </c>
      <c r="G46" t="s">
        <v>29</v>
      </c>
      <c r="H46" t="s">
        <v>34</v>
      </c>
    </row>
    <row r="47" spans="1:8" x14ac:dyDescent="0.25">
      <c r="A47" s="1">
        <f t="shared" si="0"/>
        <v>111101017</v>
      </c>
      <c r="B47" s="1">
        <v>11</v>
      </c>
      <c r="C47" s="1">
        <v>10</v>
      </c>
      <c r="D47" s="1">
        <f t="shared" si="3"/>
        <v>5017</v>
      </c>
      <c r="E47" s="4" t="s">
        <v>22</v>
      </c>
      <c r="F47" t="s">
        <v>26</v>
      </c>
      <c r="G47" t="s">
        <v>29</v>
      </c>
      <c r="H47" t="s">
        <v>34</v>
      </c>
    </row>
    <row r="48" spans="1:8" x14ac:dyDescent="0.25">
      <c r="A48" s="1"/>
      <c r="B48" s="1"/>
      <c r="C48" s="1"/>
      <c r="D48" s="1"/>
    </row>
    <row r="49" spans="1:8" x14ac:dyDescent="0.25">
      <c r="A49" s="1">
        <v>112131001</v>
      </c>
      <c r="B49" s="1">
        <v>12</v>
      </c>
      <c r="C49" s="1">
        <v>13</v>
      </c>
      <c r="D49" s="1">
        <v>5001</v>
      </c>
      <c r="E49" t="s">
        <v>7</v>
      </c>
      <c r="F49" t="s">
        <v>30</v>
      </c>
      <c r="G49" t="s">
        <v>31</v>
      </c>
      <c r="H49" t="s">
        <v>33</v>
      </c>
    </row>
    <row r="50" spans="1:8" x14ac:dyDescent="0.25">
      <c r="A50" s="1">
        <f>A49+1</f>
        <v>112131002</v>
      </c>
      <c r="B50" s="1">
        <v>12</v>
      </c>
      <c r="C50" s="1">
        <v>13</v>
      </c>
      <c r="D50" s="1">
        <f>D49+1</f>
        <v>5002</v>
      </c>
      <c r="E50" t="s">
        <v>8</v>
      </c>
      <c r="F50" t="s">
        <v>30</v>
      </c>
      <c r="G50" t="s">
        <v>31</v>
      </c>
      <c r="H50" t="s">
        <v>33</v>
      </c>
    </row>
    <row r="51" spans="1:8" x14ac:dyDescent="0.25">
      <c r="A51" s="1">
        <f t="shared" ref="A51:A65" si="4">A50+1</f>
        <v>112131003</v>
      </c>
      <c r="B51" s="1">
        <v>12</v>
      </c>
      <c r="C51" s="1">
        <v>13</v>
      </c>
      <c r="D51" s="1">
        <f t="shared" ref="D51:D65" si="5">D50+1</f>
        <v>5003</v>
      </c>
      <c r="E51" t="s">
        <v>23</v>
      </c>
      <c r="F51" t="s">
        <v>30</v>
      </c>
      <c r="G51" t="s">
        <v>31</v>
      </c>
      <c r="H51" t="s">
        <v>33</v>
      </c>
    </row>
    <row r="52" spans="1:8" x14ac:dyDescent="0.25">
      <c r="A52" s="1">
        <f t="shared" si="4"/>
        <v>112131004</v>
      </c>
      <c r="B52" s="1">
        <v>12</v>
      </c>
      <c r="C52" s="1">
        <v>13</v>
      </c>
      <c r="D52" s="1">
        <f t="shared" si="5"/>
        <v>5004</v>
      </c>
      <c r="E52" t="s">
        <v>9</v>
      </c>
      <c r="F52" t="s">
        <v>30</v>
      </c>
      <c r="G52" t="s">
        <v>31</v>
      </c>
      <c r="H52" t="s">
        <v>33</v>
      </c>
    </row>
    <row r="53" spans="1:8" x14ac:dyDescent="0.25">
      <c r="A53" s="1">
        <f t="shared" si="4"/>
        <v>112131005</v>
      </c>
      <c r="B53" s="1">
        <v>12</v>
      </c>
      <c r="C53" s="1">
        <v>13</v>
      </c>
      <c r="D53" s="1">
        <f t="shared" si="5"/>
        <v>5005</v>
      </c>
      <c r="E53" t="s">
        <v>10</v>
      </c>
      <c r="F53" t="s">
        <v>30</v>
      </c>
      <c r="G53" t="s">
        <v>31</v>
      </c>
      <c r="H53" t="s">
        <v>33</v>
      </c>
    </row>
    <row r="54" spans="1:8" x14ac:dyDescent="0.25">
      <c r="A54" s="1">
        <f t="shared" si="4"/>
        <v>112131006</v>
      </c>
      <c r="B54" s="1">
        <v>12</v>
      </c>
      <c r="C54" s="1">
        <v>13</v>
      </c>
      <c r="D54" s="1">
        <f t="shared" si="5"/>
        <v>5006</v>
      </c>
      <c r="E54" t="s">
        <v>19</v>
      </c>
      <c r="F54" t="s">
        <v>30</v>
      </c>
      <c r="G54" t="s">
        <v>31</v>
      </c>
      <c r="H54" t="s">
        <v>33</v>
      </c>
    </row>
    <row r="55" spans="1:8" x14ac:dyDescent="0.25">
      <c r="A55" s="1">
        <f t="shared" si="4"/>
        <v>112131007</v>
      </c>
      <c r="B55" s="1">
        <v>12</v>
      </c>
      <c r="C55" s="1">
        <v>13</v>
      </c>
      <c r="D55" s="1">
        <f t="shared" si="5"/>
        <v>5007</v>
      </c>
      <c r="E55" t="s">
        <v>17</v>
      </c>
      <c r="F55" t="s">
        <v>30</v>
      </c>
      <c r="G55" t="s">
        <v>31</v>
      </c>
      <c r="H55" t="s">
        <v>33</v>
      </c>
    </row>
    <row r="56" spans="1:8" x14ac:dyDescent="0.25">
      <c r="A56" s="1">
        <f t="shared" si="4"/>
        <v>112131008</v>
      </c>
      <c r="B56" s="1">
        <v>12</v>
      </c>
      <c r="C56" s="1">
        <v>13</v>
      </c>
      <c r="D56" s="1">
        <f t="shared" si="5"/>
        <v>5008</v>
      </c>
      <c r="E56" t="s">
        <v>18</v>
      </c>
      <c r="F56" t="s">
        <v>30</v>
      </c>
      <c r="G56" t="s">
        <v>31</v>
      </c>
      <c r="H56" t="s">
        <v>33</v>
      </c>
    </row>
    <row r="57" spans="1:8" x14ac:dyDescent="0.25">
      <c r="A57" s="1">
        <f t="shared" si="4"/>
        <v>112131009</v>
      </c>
      <c r="B57" s="1">
        <v>12</v>
      </c>
      <c r="C57" s="1">
        <v>13</v>
      </c>
      <c r="D57" s="1">
        <f t="shared" si="5"/>
        <v>5009</v>
      </c>
      <c r="E57" t="s">
        <v>11</v>
      </c>
      <c r="F57" t="s">
        <v>30</v>
      </c>
      <c r="G57" t="s">
        <v>31</v>
      </c>
      <c r="H57" t="s">
        <v>34</v>
      </c>
    </row>
    <row r="58" spans="1:8" x14ac:dyDescent="0.25">
      <c r="A58" s="1">
        <f t="shared" si="4"/>
        <v>112131010</v>
      </c>
      <c r="B58" s="1">
        <v>12</v>
      </c>
      <c r="C58" s="1">
        <v>13</v>
      </c>
      <c r="D58" s="1">
        <f t="shared" si="5"/>
        <v>5010</v>
      </c>
      <c r="E58" t="s">
        <v>15</v>
      </c>
      <c r="F58" t="s">
        <v>30</v>
      </c>
      <c r="G58" t="s">
        <v>31</v>
      </c>
      <c r="H58" t="s">
        <v>35</v>
      </c>
    </row>
    <row r="59" spans="1:8" x14ac:dyDescent="0.25">
      <c r="A59" s="1">
        <f t="shared" si="4"/>
        <v>112131011</v>
      </c>
      <c r="B59" s="1">
        <v>12</v>
      </c>
      <c r="C59" s="1">
        <v>13</v>
      </c>
      <c r="D59" s="1">
        <f t="shared" si="5"/>
        <v>5011</v>
      </c>
      <c r="E59" t="s">
        <v>12</v>
      </c>
      <c r="F59" t="s">
        <v>30</v>
      </c>
      <c r="G59" t="s">
        <v>31</v>
      </c>
      <c r="H59" t="s">
        <v>36</v>
      </c>
    </row>
    <row r="60" spans="1:8" x14ac:dyDescent="0.25">
      <c r="A60" s="1">
        <f t="shared" si="4"/>
        <v>112131012</v>
      </c>
      <c r="B60" s="1">
        <v>12</v>
      </c>
      <c r="C60" s="1">
        <v>13</v>
      </c>
      <c r="D60" s="1">
        <f t="shared" si="5"/>
        <v>5012</v>
      </c>
      <c r="E60" t="s">
        <v>16</v>
      </c>
      <c r="F60" t="s">
        <v>30</v>
      </c>
      <c r="G60" t="s">
        <v>31</v>
      </c>
      <c r="H60" t="s">
        <v>34</v>
      </c>
    </row>
    <row r="61" spans="1:8" x14ac:dyDescent="0.25">
      <c r="A61" s="1">
        <f t="shared" si="4"/>
        <v>112131013</v>
      </c>
      <c r="B61" s="1">
        <v>12</v>
      </c>
      <c r="C61" s="1">
        <v>13</v>
      </c>
      <c r="D61" s="1">
        <f t="shared" si="5"/>
        <v>5013</v>
      </c>
      <c r="E61" t="s">
        <v>20</v>
      </c>
      <c r="F61" t="s">
        <v>30</v>
      </c>
      <c r="G61" t="s">
        <v>31</v>
      </c>
      <c r="H61" t="s">
        <v>34</v>
      </c>
    </row>
    <row r="62" spans="1:8" x14ac:dyDescent="0.25">
      <c r="A62" s="1">
        <f t="shared" si="4"/>
        <v>112131014</v>
      </c>
      <c r="B62" s="1">
        <v>12</v>
      </c>
      <c r="C62" s="1">
        <v>13</v>
      </c>
      <c r="D62" s="1">
        <f t="shared" si="5"/>
        <v>5014</v>
      </c>
      <c r="E62" t="s">
        <v>13</v>
      </c>
      <c r="F62" t="s">
        <v>30</v>
      </c>
      <c r="G62" t="s">
        <v>31</v>
      </c>
      <c r="H62" t="s">
        <v>34</v>
      </c>
    </row>
    <row r="63" spans="1:8" x14ac:dyDescent="0.25">
      <c r="A63" s="1">
        <f t="shared" si="4"/>
        <v>112131015</v>
      </c>
      <c r="B63" s="1">
        <v>12</v>
      </c>
      <c r="C63" s="1">
        <v>13</v>
      </c>
      <c r="D63" s="1">
        <f t="shared" si="5"/>
        <v>5015</v>
      </c>
      <c r="E63" s="4" t="s">
        <v>14</v>
      </c>
      <c r="F63" t="s">
        <v>30</v>
      </c>
      <c r="G63" t="s">
        <v>31</v>
      </c>
      <c r="H63" t="s">
        <v>37</v>
      </c>
    </row>
    <row r="64" spans="1:8" x14ac:dyDescent="0.25">
      <c r="A64" s="1">
        <f t="shared" si="4"/>
        <v>112131016</v>
      </c>
      <c r="B64" s="1">
        <v>12</v>
      </c>
      <c r="C64" s="1">
        <v>13</v>
      </c>
      <c r="D64" s="1">
        <f t="shared" si="5"/>
        <v>5016</v>
      </c>
      <c r="E64" s="4" t="s">
        <v>21</v>
      </c>
      <c r="F64" t="s">
        <v>30</v>
      </c>
      <c r="G64" t="s">
        <v>31</v>
      </c>
      <c r="H64" t="s">
        <v>34</v>
      </c>
    </row>
    <row r="65" spans="1:8" x14ac:dyDescent="0.25">
      <c r="A65" s="1">
        <f t="shared" si="4"/>
        <v>112131017</v>
      </c>
      <c r="B65" s="1">
        <v>12</v>
      </c>
      <c r="C65" s="1">
        <v>13</v>
      </c>
      <c r="D65" s="1">
        <f t="shared" si="5"/>
        <v>5017</v>
      </c>
      <c r="E65" s="4" t="s">
        <v>22</v>
      </c>
      <c r="F65" t="s">
        <v>30</v>
      </c>
      <c r="G65" t="s">
        <v>31</v>
      </c>
      <c r="H65" t="s">
        <v>34</v>
      </c>
    </row>
    <row r="66" spans="1:8" x14ac:dyDescent="0.25">
      <c r="A66" s="1"/>
      <c r="B66" s="1"/>
      <c r="C66" s="1"/>
      <c r="D66" s="1"/>
    </row>
    <row r="67" spans="1:8" x14ac:dyDescent="0.25">
      <c r="A67" s="1"/>
      <c r="B67" s="1"/>
      <c r="C67" s="1"/>
      <c r="D67" s="1"/>
    </row>
    <row r="68" spans="1:8" x14ac:dyDescent="0.25">
      <c r="A68" s="1"/>
      <c r="B68" s="1"/>
      <c r="C68" s="1"/>
      <c r="D68" s="1"/>
    </row>
    <row r="69" spans="1:8" x14ac:dyDescent="0.25">
      <c r="A69" s="1"/>
      <c r="B69" s="1"/>
      <c r="C69" s="1"/>
      <c r="D69" s="1"/>
    </row>
    <row r="70" spans="1:8" x14ac:dyDescent="0.25">
      <c r="A70" s="1"/>
      <c r="B70" s="1"/>
      <c r="C70" s="1"/>
      <c r="D70" s="1"/>
    </row>
    <row r="71" spans="1:8" x14ac:dyDescent="0.25">
      <c r="A71" s="1"/>
      <c r="B71" s="1"/>
      <c r="C71" s="1"/>
      <c r="D71" s="1"/>
    </row>
    <row r="72" spans="1:8" x14ac:dyDescent="0.25">
      <c r="A72" s="1"/>
      <c r="B72" s="1"/>
      <c r="C72" s="1"/>
      <c r="D72" s="1"/>
    </row>
    <row r="73" spans="1:8" x14ac:dyDescent="0.25">
      <c r="A73" s="1"/>
      <c r="B73" s="1"/>
      <c r="C73" s="1"/>
      <c r="D73" s="1"/>
    </row>
    <row r="74" spans="1:8" x14ac:dyDescent="0.25">
      <c r="A74" s="1"/>
      <c r="B74" s="1"/>
      <c r="C74" s="1"/>
      <c r="D74" s="1"/>
    </row>
    <row r="75" spans="1:8" x14ac:dyDescent="0.25">
      <c r="A75" s="1"/>
      <c r="B75" s="1"/>
      <c r="C75" s="1"/>
      <c r="D75" s="1"/>
    </row>
    <row r="76" spans="1:8" x14ac:dyDescent="0.25">
      <c r="A76" s="1"/>
      <c r="B76" s="1"/>
      <c r="C76" s="1"/>
      <c r="D76" s="1"/>
    </row>
    <row r="77" spans="1:8" x14ac:dyDescent="0.25">
      <c r="A77" s="1"/>
      <c r="B77" s="1"/>
      <c r="C77" s="1"/>
      <c r="D77" s="1"/>
    </row>
    <row r="78" spans="1:8" x14ac:dyDescent="0.25">
      <c r="A78" s="1"/>
      <c r="B78" s="1"/>
      <c r="C78" s="1"/>
      <c r="D78" s="1"/>
    </row>
    <row r="79" spans="1:8" x14ac:dyDescent="0.25">
      <c r="A79" s="1"/>
      <c r="B79" s="1"/>
      <c r="C79" s="1"/>
      <c r="D79" s="1"/>
    </row>
    <row r="80" spans="1:8" x14ac:dyDescent="0.25">
      <c r="A80" s="1"/>
      <c r="B80" s="1"/>
      <c r="C80" s="1"/>
      <c r="D80" s="1"/>
    </row>
    <row r="81" spans="1:4" x14ac:dyDescent="0.25">
      <c r="A81" s="1"/>
      <c r="B81" s="1"/>
      <c r="C81" s="1"/>
      <c r="D81" s="1"/>
    </row>
    <row r="82" spans="1:4" x14ac:dyDescent="0.25">
      <c r="A82" s="1"/>
      <c r="B82" s="1"/>
      <c r="C82" s="1"/>
      <c r="D82" s="1"/>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5"/>
  <sheetViews>
    <sheetView workbookViewId="0">
      <selection activeCell="AD12" sqref="AD12"/>
    </sheetView>
  </sheetViews>
  <sheetFormatPr defaultRowHeight="15" x14ac:dyDescent="0.25"/>
  <cols>
    <col min="1" max="1" width="108.5703125" style="32" customWidth="1"/>
    <col min="2" max="2" width="3.42578125" style="32" customWidth="1"/>
    <col min="3" max="3" width="34.7109375" style="32" bestFit="1" customWidth="1"/>
    <col min="4" max="17" width="3.42578125" style="32" hidden="1" customWidth="1"/>
    <col min="18" max="21" width="11.140625" style="32" hidden="1" customWidth="1"/>
    <col min="22" max="22" width="32.140625" style="32" customWidth="1"/>
    <col min="23" max="33" width="2.85546875" style="32" customWidth="1"/>
    <col min="34" max="34" width="37.7109375" style="32" customWidth="1"/>
    <col min="35" max="35" width="39" style="32" customWidth="1"/>
  </cols>
  <sheetData>
    <row r="1" spans="1:35" ht="15" customHeight="1" x14ac:dyDescent="0.25">
      <c r="A1" s="57" t="s">
        <v>669</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row>
    <row r="2" spans="1:35" x14ac:dyDescent="0.25">
      <c r="A2" s="630" t="s">
        <v>4327</v>
      </c>
      <c r="B2" s="631"/>
      <c r="C2" s="631"/>
      <c r="D2" s="631"/>
      <c r="E2" s="631"/>
      <c r="F2" s="631"/>
      <c r="G2" s="631"/>
      <c r="H2" s="631"/>
      <c r="I2" s="631"/>
      <c r="J2" s="631"/>
      <c r="K2" s="631"/>
      <c r="L2" s="631"/>
      <c r="M2" s="631"/>
      <c r="N2" s="631"/>
      <c r="O2" s="631"/>
      <c r="P2" s="631"/>
      <c r="Q2" s="631"/>
      <c r="R2" s="631"/>
      <c r="S2" s="631"/>
      <c r="T2" s="631"/>
      <c r="U2" s="631"/>
      <c r="V2" s="631"/>
      <c r="W2" s="631"/>
      <c r="X2" s="631"/>
      <c r="Y2" s="631"/>
      <c r="Z2" s="631"/>
      <c r="AA2" s="631"/>
      <c r="AB2" s="631"/>
      <c r="AC2" s="631"/>
      <c r="AD2" s="631"/>
      <c r="AE2" s="631"/>
      <c r="AF2" s="631"/>
      <c r="AG2" s="631"/>
      <c r="AH2" s="631"/>
      <c r="AI2" s="631"/>
    </row>
    <row r="3" spans="1:35" x14ac:dyDescent="0.25">
      <c r="A3" s="640" t="s">
        <v>671</v>
      </c>
      <c r="B3" s="640"/>
      <c r="C3" s="640"/>
      <c r="D3" s="640"/>
      <c r="E3" s="640"/>
      <c r="F3" s="640"/>
      <c r="G3" s="640"/>
      <c r="H3" s="640"/>
      <c r="I3" s="640"/>
      <c r="J3" s="640"/>
      <c r="K3" s="640"/>
      <c r="L3" s="640"/>
      <c r="M3" s="640"/>
      <c r="N3" s="640"/>
      <c r="O3" s="640"/>
      <c r="P3" s="640"/>
      <c r="Q3" s="640"/>
      <c r="R3" s="640"/>
      <c r="S3" s="640"/>
      <c r="T3" s="640"/>
      <c r="U3" s="640"/>
      <c r="V3" s="640" t="s">
        <v>672</v>
      </c>
      <c r="W3" s="640" t="s">
        <v>682</v>
      </c>
      <c r="X3" s="640"/>
      <c r="Y3" s="640"/>
      <c r="Z3" s="640"/>
      <c r="AA3" s="640"/>
      <c r="AB3" s="640"/>
      <c r="AC3" s="640"/>
      <c r="AD3" s="640"/>
      <c r="AE3" s="640"/>
      <c r="AF3" s="640"/>
      <c r="AG3" s="640"/>
      <c r="AH3" s="640"/>
      <c r="AI3" s="640" t="s">
        <v>653</v>
      </c>
    </row>
    <row r="4" spans="1:35" x14ac:dyDescent="0.25">
      <c r="A4" s="60" t="s">
        <v>1096</v>
      </c>
      <c r="B4" s="640" t="s">
        <v>915</v>
      </c>
      <c r="C4" s="149"/>
      <c r="D4" s="651" t="s">
        <v>676</v>
      </c>
      <c r="E4" s="651"/>
      <c r="F4" s="651"/>
      <c r="G4" s="651"/>
      <c r="H4" s="651"/>
      <c r="I4" s="651"/>
      <c r="J4" s="651"/>
      <c r="K4" s="651"/>
      <c r="L4" s="651"/>
      <c r="M4" s="651"/>
      <c r="N4" s="651"/>
      <c r="O4" s="651"/>
      <c r="P4" s="651"/>
      <c r="Q4" s="640" t="s">
        <v>677</v>
      </c>
      <c r="R4" s="640" t="s">
        <v>678</v>
      </c>
      <c r="S4" s="640" t="s">
        <v>679</v>
      </c>
      <c r="T4" s="640" t="s">
        <v>680</v>
      </c>
      <c r="U4" s="640" t="s">
        <v>681</v>
      </c>
      <c r="V4" s="640"/>
      <c r="W4" s="640">
        <v>1</v>
      </c>
      <c r="X4" s="640">
        <v>2</v>
      </c>
      <c r="Y4" s="640">
        <v>3</v>
      </c>
      <c r="Z4" s="640">
        <v>4</v>
      </c>
      <c r="AA4" s="640">
        <v>5</v>
      </c>
      <c r="AB4" s="640">
        <v>6</v>
      </c>
      <c r="AC4" s="640">
        <v>7</v>
      </c>
      <c r="AD4" s="640">
        <v>8</v>
      </c>
      <c r="AE4" s="640">
        <v>9</v>
      </c>
      <c r="AF4" s="640">
        <v>10</v>
      </c>
      <c r="AG4" s="640">
        <v>11</v>
      </c>
      <c r="AH4" s="640">
        <v>12</v>
      </c>
      <c r="AI4" s="640"/>
    </row>
    <row r="5" spans="1:35" x14ac:dyDescent="0.25">
      <c r="A5" s="60"/>
      <c r="B5" s="640"/>
      <c r="C5" s="149"/>
      <c r="D5" s="60">
        <v>1</v>
      </c>
      <c r="E5" s="60">
        <v>2</v>
      </c>
      <c r="F5" s="60">
        <v>3</v>
      </c>
      <c r="G5" s="60">
        <v>4</v>
      </c>
      <c r="H5" s="60" t="s">
        <v>688</v>
      </c>
      <c r="I5" s="60" t="s">
        <v>689</v>
      </c>
      <c r="J5" s="60" t="s">
        <v>690</v>
      </c>
      <c r="K5" s="60" t="s">
        <v>691</v>
      </c>
      <c r="L5" s="60" t="s">
        <v>692</v>
      </c>
      <c r="M5" s="60" t="s">
        <v>920</v>
      </c>
      <c r="N5" s="60" t="s">
        <v>1104</v>
      </c>
      <c r="O5" s="60" t="s">
        <v>1105</v>
      </c>
      <c r="P5" s="60" t="s">
        <v>1106</v>
      </c>
      <c r="Q5" s="640"/>
      <c r="R5" s="640"/>
      <c r="S5" s="640"/>
      <c r="T5" s="640"/>
      <c r="U5" s="640"/>
      <c r="V5" s="640"/>
      <c r="W5" s="640"/>
      <c r="X5" s="640"/>
      <c r="Y5" s="640"/>
      <c r="Z5" s="640"/>
      <c r="AA5" s="640"/>
      <c r="AB5" s="640"/>
      <c r="AC5" s="640"/>
      <c r="AD5" s="640"/>
      <c r="AE5" s="640"/>
      <c r="AF5" s="640"/>
      <c r="AG5" s="640"/>
      <c r="AH5" s="640"/>
      <c r="AI5" s="640"/>
    </row>
    <row r="6" spans="1:35" x14ac:dyDescent="0.25">
      <c r="A6" s="175" t="str">
        <f>CONCATENATE($W$6)</f>
        <v>Regional</v>
      </c>
      <c r="B6" s="48" t="s">
        <v>694</v>
      </c>
      <c r="C6" s="48" t="str">
        <f>CONCATENATE(D6,E6,F6,G6,H6,I6,J6,K6,L6,M6,N6,O6,P6)</f>
        <v>RX000000000000000000000000000000000000</v>
      </c>
      <c r="D6" s="172" t="s">
        <v>4328</v>
      </c>
      <c r="E6" s="172" t="s">
        <v>697</v>
      </c>
      <c r="F6" s="172" t="s">
        <v>697</v>
      </c>
      <c r="G6" s="172" t="s">
        <v>697</v>
      </c>
      <c r="H6" s="172" t="s">
        <v>697</v>
      </c>
      <c r="I6" s="172" t="s">
        <v>697</v>
      </c>
      <c r="J6" s="172" t="s">
        <v>697</v>
      </c>
      <c r="K6" s="172" t="s">
        <v>697</v>
      </c>
      <c r="L6" s="172" t="s">
        <v>697</v>
      </c>
      <c r="M6" s="172" t="s">
        <v>697</v>
      </c>
      <c r="N6" s="172" t="s">
        <v>697</v>
      </c>
      <c r="O6" s="172" t="s">
        <v>697</v>
      </c>
      <c r="P6" s="172" t="s">
        <v>697</v>
      </c>
      <c r="Q6" s="51"/>
      <c r="R6" s="51" t="s">
        <v>698</v>
      </c>
      <c r="S6" s="51" t="s">
        <v>698</v>
      </c>
      <c r="T6" s="51" t="s">
        <v>694</v>
      </c>
      <c r="U6" s="141" t="s">
        <v>922</v>
      </c>
      <c r="V6" s="51" t="s">
        <v>4329</v>
      </c>
      <c r="W6" s="48" t="s">
        <v>4330</v>
      </c>
      <c r="X6" s="173"/>
      <c r="Y6" s="173"/>
      <c r="Z6" s="173"/>
      <c r="AA6" s="173"/>
      <c r="AB6" s="173"/>
      <c r="AC6" s="173"/>
      <c r="AD6" s="173"/>
      <c r="AE6" s="173"/>
      <c r="AF6" s="173"/>
      <c r="AG6" s="173"/>
      <c r="AH6" s="173"/>
      <c r="AI6" s="48" t="s">
        <v>4331</v>
      </c>
    </row>
    <row r="7" spans="1:35" x14ac:dyDescent="0.25">
      <c r="A7" s="175" t="str">
        <f>CONCATENATE($W$6,": ",$X$7)</f>
        <v>Regional: Regional Identifier</v>
      </c>
      <c r="B7" s="51" t="s">
        <v>694</v>
      </c>
      <c r="C7" s="51" t="str">
        <f t="shared" ref="C7:C15" si="0">CONCATENATE(D7,E7,F7,G7,H7,I7,J7,K7,L7,M7,N7,O7,P7)</f>
        <v>RX002000000000000000000000000000000000</v>
      </c>
      <c r="D7" s="174" t="s">
        <v>4328</v>
      </c>
      <c r="E7" s="174" t="s">
        <v>707</v>
      </c>
      <c r="F7" s="174" t="s">
        <v>697</v>
      </c>
      <c r="G7" s="174" t="s">
        <v>697</v>
      </c>
      <c r="H7" s="174" t="s">
        <v>697</v>
      </c>
      <c r="I7" s="174" t="s">
        <v>697</v>
      </c>
      <c r="J7" s="174" t="s">
        <v>697</v>
      </c>
      <c r="K7" s="174" t="s">
        <v>697</v>
      </c>
      <c r="L7" s="174" t="s">
        <v>697</v>
      </c>
      <c r="M7" s="174" t="s">
        <v>697</v>
      </c>
      <c r="N7" s="174" t="s">
        <v>697</v>
      </c>
      <c r="O7" s="174" t="s">
        <v>697</v>
      </c>
      <c r="P7" s="174" t="s">
        <v>697</v>
      </c>
      <c r="Q7" s="51"/>
      <c r="R7" s="51" t="s">
        <v>698</v>
      </c>
      <c r="S7" s="51" t="s">
        <v>698</v>
      </c>
      <c r="T7" s="51" t="s">
        <v>694</v>
      </c>
      <c r="U7" s="141" t="s">
        <v>922</v>
      </c>
      <c r="V7" s="51" t="s">
        <v>4332</v>
      </c>
      <c r="W7" s="51" t="s">
        <v>905</v>
      </c>
      <c r="X7" s="51" t="s">
        <v>4333</v>
      </c>
      <c r="Y7" s="51"/>
      <c r="Z7" s="51"/>
      <c r="AA7" s="51"/>
      <c r="AB7" s="51"/>
      <c r="AC7" s="51"/>
      <c r="AD7" s="51"/>
      <c r="AE7" s="51"/>
      <c r="AF7" s="51"/>
      <c r="AG7" s="51"/>
      <c r="AH7" s="51"/>
      <c r="AI7" s="51" t="s">
        <v>4334</v>
      </c>
    </row>
    <row r="8" spans="1:35" x14ac:dyDescent="0.25">
      <c r="A8" s="175" t="str">
        <f>CONCATENATE($W$6,": ",$X$7,"  - ",$Y$8)</f>
        <v>Regional: Regional Identifier  - Local Government by Province</v>
      </c>
      <c r="B8" s="51" t="s">
        <v>694</v>
      </c>
      <c r="C8" s="51" t="str">
        <f t="shared" si="0"/>
        <v>RX002003000000000000000000000000000000</v>
      </c>
      <c r="D8" s="174" t="s">
        <v>4328</v>
      </c>
      <c r="E8" s="174" t="s">
        <v>707</v>
      </c>
      <c r="F8" s="174" t="s">
        <v>710</v>
      </c>
      <c r="G8" s="174" t="s">
        <v>697</v>
      </c>
      <c r="H8" s="174" t="s">
        <v>697</v>
      </c>
      <c r="I8" s="174" t="s">
        <v>697</v>
      </c>
      <c r="J8" s="174" t="s">
        <v>697</v>
      </c>
      <c r="K8" s="174" t="s">
        <v>697</v>
      </c>
      <c r="L8" s="174" t="s">
        <v>697</v>
      </c>
      <c r="M8" s="174" t="s">
        <v>697</v>
      </c>
      <c r="N8" s="174" t="s">
        <v>697</v>
      </c>
      <c r="O8" s="174" t="s">
        <v>697</v>
      </c>
      <c r="P8" s="174" t="s">
        <v>697</v>
      </c>
      <c r="Q8" s="51"/>
      <c r="R8" s="51" t="s">
        <v>698</v>
      </c>
      <c r="S8" s="51" t="s">
        <v>698</v>
      </c>
      <c r="T8" s="51" t="s">
        <v>694</v>
      </c>
      <c r="U8" s="141" t="s">
        <v>922</v>
      </c>
      <c r="V8" s="51" t="s">
        <v>4335</v>
      </c>
      <c r="W8" s="51" t="s">
        <v>905</v>
      </c>
      <c r="X8" s="51"/>
      <c r="Y8" s="51" t="s">
        <v>4336</v>
      </c>
      <c r="Z8" s="51"/>
      <c r="AA8" s="51"/>
      <c r="AB8" s="51"/>
      <c r="AC8" s="51"/>
      <c r="AD8" s="51"/>
      <c r="AE8" s="51"/>
      <c r="AF8" s="51"/>
      <c r="AG8" s="51"/>
      <c r="AH8" s="51"/>
      <c r="AI8" s="51" t="s">
        <v>4337</v>
      </c>
    </row>
    <row r="9" spans="1:35" x14ac:dyDescent="0.25">
      <c r="A9" s="175" t="str">
        <f>CONCATENATE($W$6,": ",$X$7,"  - ",$Y$8,": ",$Z$9)</f>
        <v>Regional: Regional Identifier  - Local Government by Province: Eastern Cape</v>
      </c>
      <c r="B9" s="51" t="s">
        <v>694</v>
      </c>
      <c r="C9" s="51" t="str">
        <f t="shared" si="0"/>
        <v>RX002003001000000000000000000000000000</v>
      </c>
      <c r="D9" s="174" t="s">
        <v>4328</v>
      </c>
      <c r="E9" s="174" t="s">
        <v>707</v>
      </c>
      <c r="F9" s="174" t="s">
        <v>710</v>
      </c>
      <c r="G9" s="174" t="s">
        <v>702</v>
      </c>
      <c r="H9" s="174" t="s">
        <v>697</v>
      </c>
      <c r="I9" s="174" t="s">
        <v>697</v>
      </c>
      <c r="J9" s="174" t="s">
        <v>697</v>
      </c>
      <c r="K9" s="174" t="s">
        <v>697</v>
      </c>
      <c r="L9" s="174" t="s">
        <v>697</v>
      </c>
      <c r="M9" s="174" t="s">
        <v>697</v>
      </c>
      <c r="N9" s="174" t="s">
        <v>697</v>
      </c>
      <c r="O9" s="174" t="s">
        <v>697</v>
      </c>
      <c r="P9" s="174" t="s">
        <v>697</v>
      </c>
      <c r="Q9" s="51"/>
      <c r="R9" s="51" t="s">
        <v>698</v>
      </c>
      <c r="S9" s="51" t="s">
        <v>698</v>
      </c>
      <c r="T9" s="51" t="s">
        <v>694</v>
      </c>
      <c r="U9" s="141" t="s">
        <v>922</v>
      </c>
      <c r="V9" s="51" t="s">
        <v>4338</v>
      </c>
      <c r="W9" s="51" t="s">
        <v>905</v>
      </c>
      <c r="X9" s="51"/>
      <c r="Y9" s="51"/>
      <c r="Z9" s="51" t="s">
        <v>1065</v>
      </c>
      <c r="AA9" s="51"/>
      <c r="AB9" s="51"/>
      <c r="AC9" s="51"/>
      <c r="AD9" s="51"/>
      <c r="AE9" s="51"/>
      <c r="AF9" s="51"/>
      <c r="AG9" s="51"/>
      <c r="AH9" s="51"/>
      <c r="AI9" s="51" t="s">
        <v>4339</v>
      </c>
    </row>
    <row r="10" spans="1:35" x14ac:dyDescent="0.25">
      <c r="A10" s="175" t="str">
        <f>CONCATENATE($W$6,": ",$X$7,"  - ",$Y$8,": ",$Z$9,"  - ",$AA$10)</f>
        <v>Regional: Regional Identifier  - Local Government by Province: Eastern Cape  - District Municipalities</v>
      </c>
      <c r="B10" s="51" t="s">
        <v>694</v>
      </c>
      <c r="C10" s="51" t="str">
        <f t="shared" si="0"/>
        <v>RX002003001002000000000000000000000000</v>
      </c>
      <c r="D10" s="174" t="s">
        <v>4328</v>
      </c>
      <c r="E10" s="174" t="s">
        <v>707</v>
      </c>
      <c r="F10" s="174" t="s">
        <v>710</v>
      </c>
      <c r="G10" s="174" t="s">
        <v>702</v>
      </c>
      <c r="H10" s="174" t="s">
        <v>707</v>
      </c>
      <c r="I10" s="174" t="s">
        <v>697</v>
      </c>
      <c r="J10" s="174" t="s">
        <v>697</v>
      </c>
      <c r="K10" s="174" t="s">
        <v>697</v>
      </c>
      <c r="L10" s="174" t="s">
        <v>697</v>
      </c>
      <c r="M10" s="174" t="s">
        <v>697</v>
      </c>
      <c r="N10" s="174" t="s">
        <v>697</v>
      </c>
      <c r="O10" s="174" t="s">
        <v>697</v>
      </c>
      <c r="P10" s="174" t="s">
        <v>697</v>
      </c>
      <c r="Q10" s="51"/>
      <c r="R10" s="51" t="s">
        <v>698</v>
      </c>
      <c r="S10" s="51" t="s">
        <v>698</v>
      </c>
      <c r="T10" s="141" t="s">
        <v>694</v>
      </c>
      <c r="U10" s="141" t="s">
        <v>922</v>
      </c>
      <c r="V10" s="51" t="s">
        <v>4342</v>
      </c>
      <c r="W10" s="51" t="s">
        <v>905</v>
      </c>
      <c r="X10" s="51"/>
      <c r="Y10" s="51"/>
      <c r="Z10" s="51"/>
      <c r="AA10" s="51" t="s">
        <v>1064</v>
      </c>
      <c r="AB10" s="51"/>
      <c r="AC10" s="51"/>
      <c r="AD10" s="51"/>
      <c r="AE10" s="51"/>
      <c r="AF10" s="51"/>
      <c r="AG10" s="51"/>
      <c r="AH10" s="51"/>
      <c r="AI10" s="51" t="s">
        <v>4343</v>
      </c>
    </row>
    <row r="11" spans="1:35" x14ac:dyDescent="0.25">
      <c r="A11" s="175" t="str">
        <f>CONCATENATE($W$6,": ",$X$7,"  - ",$Y$8,": ",$Z$9,"  - ",$AA$10,": ",AB11)</f>
        <v xml:space="preserve">Regional: Regional Identifier  - Local Government by Province: Eastern Cape  - District Municipalities: DC13 Chris Hani </v>
      </c>
      <c r="B11" s="51" t="s">
        <v>694</v>
      </c>
      <c r="C11" s="51" t="str">
        <f t="shared" si="0"/>
        <v>RX002003001002003000000000000000000000</v>
      </c>
      <c r="D11" s="174" t="s">
        <v>4328</v>
      </c>
      <c r="E11" s="174" t="s">
        <v>707</v>
      </c>
      <c r="F11" s="174" t="s">
        <v>710</v>
      </c>
      <c r="G11" s="174" t="s">
        <v>702</v>
      </c>
      <c r="H11" s="174" t="s">
        <v>707</v>
      </c>
      <c r="I11" s="174" t="s">
        <v>710</v>
      </c>
      <c r="J11" s="174" t="s">
        <v>697</v>
      </c>
      <c r="K11" s="174" t="s">
        <v>697</v>
      </c>
      <c r="L11" s="174" t="s">
        <v>697</v>
      </c>
      <c r="M11" s="174" t="s">
        <v>697</v>
      </c>
      <c r="N11" s="174" t="s">
        <v>697</v>
      </c>
      <c r="O11" s="174" t="s">
        <v>697</v>
      </c>
      <c r="P11" s="174" t="s">
        <v>697</v>
      </c>
      <c r="Q11" s="51"/>
      <c r="R11" s="51" t="s">
        <v>698</v>
      </c>
      <c r="S11" s="51" t="s">
        <v>698</v>
      </c>
      <c r="T11" s="141" t="s">
        <v>694</v>
      </c>
      <c r="U11" s="141" t="s">
        <v>922</v>
      </c>
      <c r="V11" s="51" t="s">
        <v>4344</v>
      </c>
      <c r="W11" s="51" t="s">
        <v>905</v>
      </c>
      <c r="X11" s="51"/>
      <c r="Y11" s="51"/>
      <c r="Z11" s="51"/>
      <c r="AA11" s="51"/>
      <c r="AB11" s="51" t="s">
        <v>4351</v>
      </c>
      <c r="AC11" s="51"/>
      <c r="AD11" s="51"/>
      <c r="AE11" s="51"/>
      <c r="AF11" s="51"/>
      <c r="AG11" s="51"/>
      <c r="AH11" s="51"/>
      <c r="AI11" s="51" t="s">
        <v>4352</v>
      </c>
    </row>
    <row r="12" spans="1:35" x14ac:dyDescent="0.25">
      <c r="A12" s="175" t="str">
        <f>CONCATENATE($W$6,": ",$X$7,"  - ",$Y$8,": ",$Z$9,"  - ",$AA$10,": ",$AB$11,"  - ",$AD$12)</f>
        <v>Regional: Regional Identifier  - Local Government by Province: Eastern Cape  - District Municipalities: DC13 Chris Hani   - EC136 Emalahleni</v>
      </c>
      <c r="B12" s="51" t="s">
        <v>694</v>
      </c>
      <c r="C12" s="51" t="str">
        <f t="shared" si="0"/>
        <v>RX002003001002003003006000000000000000</v>
      </c>
      <c r="D12" s="174" t="s">
        <v>4328</v>
      </c>
      <c r="E12" s="174" t="s">
        <v>707</v>
      </c>
      <c r="F12" s="174" t="s">
        <v>710</v>
      </c>
      <c r="G12" s="174" t="s">
        <v>702</v>
      </c>
      <c r="H12" s="174" t="s">
        <v>707</v>
      </c>
      <c r="I12" s="174" t="s">
        <v>710</v>
      </c>
      <c r="J12" s="174" t="s">
        <v>710</v>
      </c>
      <c r="K12" s="174" t="s">
        <v>715</v>
      </c>
      <c r="L12" s="174" t="s">
        <v>697</v>
      </c>
      <c r="M12" s="174" t="s">
        <v>697</v>
      </c>
      <c r="N12" s="174" t="s">
        <v>697</v>
      </c>
      <c r="O12" s="174" t="s">
        <v>697</v>
      </c>
      <c r="P12" s="174" t="s">
        <v>697</v>
      </c>
      <c r="Q12" s="51"/>
      <c r="R12" s="51" t="s">
        <v>698</v>
      </c>
      <c r="S12" s="51" t="s">
        <v>698</v>
      </c>
      <c r="T12" s="141" t="s">
        <v>694</v>
      </c>
      <c r="U12" s="141" t="s">
        <v>922</v>
      </c>
      <c r="V12" s="51" t="s">
        <v>4345</v>
      </c>
      <c r="W12" s="51" t="s">
        <v>905</v>
      </c>
      <c r="X12" s="51"/>
      <c r="Y12" s="51"/>
      <c r="Z12" s="51"/>
      <c r="AA12" s="51"/>
      <c r="AB12" s="51"/>
      <c r="AC12" s="51"/>
      <c r="AD12" s="51" t="s">
        <v>4353</v>
      </c>
      <c r="AE12" s="51"/>
      <c r="AF12" s="51"/>
      <c r="AG12" s="51"/>
      <c r="AH12" s="51"/>
      <c r="AI12" s="51" t="s">
        <v>4354</v>
      </c>
    </row>
    <row r="13" spans="1:35" x14ac:dyDescent="0.25">
      <c r="A13" s="175" t="str">
        <f>CONCATENATE($W$6,": ",$X$7,"  - ",$Y$8,": ",$Z$9,"  - ",$AA$10,": ",$AB$11,"  - ",$AD$12,": ",AE13)</f>
        <v>Regional: Regional Identifier  - Local Government by Province: Eastern Cape  - District Municipalities: DC13 Chris Hani   - EC136 Emalahleni: Administrative or Head Office (Including Satellite Offices)</v>
      </c>
      <c r="B13" s="51" t="s">
        <v>694</v>
      </c>
      <c r="C13" s="51" t="str">
        <f t="shared" si="0"/>
        <v>RX002003001002003003006001000000000000</v>
      </c>
      <c r="D13" s="174" t="s">
        <v>4328</v>
      </c>
      <c r="E13" s="174" t="s">
        <v>707</v>
      </c>
      <c r="F13" s="174" t="s">
        <v>710</v>
      </c>
      <c r="G13" s="174" t="s">
        <v>702</v>
      </c>
      <c r="H13" s="174" t="s">
        <v>707</v>
      </c>
      <c r="I13" s="174" t="s">
        <v>710</v>
      </c>
      <c r="J13" s="174" t="s">
        <v>710</v>
      </c>
      <c r="K13" s="174" t="s">
        <v>715</v>
      </c>
      <c r="L13" s="174" t="s">
        <v>702</v>
      </c>
      <c r="M13" s="174" t="s">
        <v>697</v>
      </c>
      <c r="N13" s="174" t="s">
        <v>697</v>
      </c>
      <c r="O13" s="174" t="s">
        <v>697</v>
      </c>
      <c r="P13" s="174" t="s">
        <v>697</v>
      </c>
      <c r="Q13" s="51"/>
      <c r="R13" s="141" t="s">
        <v>704</v>
      </c>
      <c r="S13" s="51" t="s">
        <v>698</v>
      </c>
      <c r="T13" s="141" t="s">
        <v>694</v>
      </c>
      <c r="U13" s="141" t="s">
        <v>922</v>
      </c>
      <c r="V13" s="51" t="s">
        <v>4348</v>
      </c>
      <c r="W13" s="51" t="s">
        <v>905</v>
      </c>
      <c r="X13" s="51"/>
      <c r="Y13" s="51"/>
      <c r="Z13" s="51"/>
      <c r="AA13" s="51"/>
      <c r="AB13" s="51"/>
      <c r="AC13" s="51"/>
      <c r="AD13" s="51"/>
      <c r="AE13" s="51" t="s">
        <v>4346</v>
      </c>
      <c r="AF13" s="51"/>
      <c r="AG13" s="51"/>
      <c r="AH13" s="51"/>
      <c r="AI13" s="51" t="s">
        <v>4355</v>
      </c>
    </row>
    <row r="14" spans="1:35" x14ac:dyDescent="0.25">
      <c r="A14" s="175" t="str">
        <f t="shared" ref="A14:A15" si="1">CONCATENATE($W$6,": ",$X$7,"  - ",$Y$8,": ",$Z$9,"  - ",$AA$10,": ",$AB$11,"  - ",$AD$12,": ",AE14)</f>
        <v>Regional: Regional Identifier  - Local Government by Province: Eastern Cape  - District Municipalities: DC13 Chris Hani   - EC136 Emalahleni: Wards</v>
      </c>
      <c r="B14" s="51" t="s">
        <v>694</v>
      </c>
      <c r="C14" s="51" t="str">
        <f t="shared" si="0"/>
        <v>RX002003001002003003006002000000000000</v>
      </c>
      <c r="D14" s="174" t="s">
        <v>4328</v>
      </c>
      <c r="E14" s="174" t="s">
        <v>707</v>
      </c>
      <c r="F14" s="174" t="s">
        <v>710</v>
      </c>
      <c r="G14" s="174" t="s">
        <v>702</v>
      </c>
      <c r="H14" s="174" t="s">
        <v>707</v>
      </c>
      <c r="I14" s="174" t="s">
        <v>710</v>
      </c>
      <c r="J14" s="174" t="s">
        <v>710</v>
      </c>
      <c r="K14" s="174" t="s">
        <v>715</v>
      </c>
      <c r="L14" s="174" t="s">
        <v>707</v>
      </c>
      <c r="M14" s="174" t="s">
        <v>697</v>
      </c>
      <c r="N14" s="174" t="s">
        <v>697</v>
      </c>
      <c r="O14" s="174" t="s">
        <v>697</v>
      </c>
      <c r="P14" s="174" t="s">
        <v>697</v>
      </c>
      <c r="Q14" s="51"/>
      <c r="R14" s="51" t="s">
        <v>698</v>
      </c>
      <c r="S14" s="51" t="s">
        <v>698</v>
      </c>
      <c r="T14" s="141" t="s">
        <v>4340</v>
      </c>
      <c r="U14" s="141" t="s">
        <v>922</v>
      </c>
      <c r="V14" s="51" t="s">
        <v>4349</v>
      </c>
      <c r="W14" s="51" t="s">
        <v>905</v>
      </c>
      <c r="X14" s="51"/>
      <c r="Y14" s="51"/>
      <c r="Z14" s="51"/>
      <c r="AA14" s="51"/>
      <c r="AB14" s="51"/>
      <c r="AC14" s="51"/>
      <c r="AD14" s="51"/>
      <c r="AE14" s="51" t="s">
        <v>4341</v>
      </c>
      <c r="AF14" s="51"/>
      <c r="AG14" s="51"/>
      <c r="AH14" s="51"/>
      <c r="AI14" s="51" t="s">
        <v>4356</v>
      </c>
    </row>
    <row r="15" spans="1:35" x14ac:dyDescent="0.25">
      <c r="A15" s="175" t="str">
        <f t="shared" si="1"/>
        <v>Regional: Regional Identifier  - Local Government by Province: Eastern Cape  - District Municipalities: DC13 Chris Hani   - EC136 Emalahleni: Whole of the Municipality</v>
      </c>
      <c r="B15" s="51" t="s">
        <v>694</v>
      </c>
      <c r="C15" s="51" t="str">
        <f t="shared" si="0"/>
        <v>RX002003001002003003006003000000000000</v>
      </c>
      <c r="D15" s="174" t="s">
        <v>4328</v>
      </c>
      <c r="E15" s="174" t="s">
        <v>707</v>
      </c>
      <c r="F15" s="174" t="s">
        <v>710</v>
      </c>
      <c r="G15" s="174" t="s">
        <v>702</v>
      </c>
      <c r="H15" s="174" t="s">
        <v>707</v>
      </c>
      <c r="I15" s="174" t="s">
        <v>710</v>
      </c>
      <c r="J15" s="174" t="s">
        <v>710</v>
      </c>
      <c r="K15" s="174" t="s">
        <v>715</v>
      </c>
      <c r="L15" s="174" t="s">
        <v>710</v>
      </c>
      <c r="M15" s="174" t="s">
        <v>697</v>
      </c>
      <c r="N15" s="174" t="s">
        <v>697</v>
      </c>
      <c r="O15" s="174" t="s">
        <v>697</v>
      </c>
      <c r="P15" s="174" t="s">
        <v>697</v>
      </c>
      <c r="Q15" s="51"/>
      <c r="R15" s="141" t="s">
        <v>704</v>
      </c>
      <c r="S15" s="51" t="s">
        <v>698</v>
      </c>
      <c r="T15" s="141" t="s">
        <v>694</v>
      </c>
      <c r="U15" s="141" t="s">
        <v>922</v>
      </c>
      <c r="V15" s="51" t="s">
        <v>4350</v>
      </c>
      <c r="W15" s="51" t="s">
        <v>905</v>
      </c>
      <c r="X15" s="51"/>
      <c r="Y15" s="51"/>
      <c r="Z15" s="51"/>
      <c r="AA15" s="51"/>
      <c r="AB15" s="51"/>
      <c r="AC15" s="51"/>
      <c r="AD15" s="51"/>
      <c r="AE15" s="51" t="s">
        <v>4347</v>
      </c>
      <c r="AF15" s="51"/>
      <c r="AG15" s="51"/>
      <c r="AH15" s="51"/>
      <c r="AI15" s="51" t="s">
        <v>4357</v>
      </c>
    </row>
  </sheetData>
  <autoFilter ref="A1:AI15"/>
  <mergeCells count="24">
    <mergeCell ref="AG4:AG5"/>
    <mergeCell ref="AH4:AH5"/>
    <mergeCell ref="Z4:Z5"/>
    <mergeCell ref="AA4:AA5"/>
    <mergeCell ref="AB4:AB5"/>
    <mergeCell ref="AC4:AC5"/>
    <mergeCell ref="AD4:AD5"/>
    <mergeCell ref="AE4:AE5"/>
    <mergeCell ref="Y4:Y5"/>
    <mergeCell ref="A2:AI2"/>
    <mergeCell ref="A3:U3"/>
    <mergeCell ref="V3:V5"/>
    <mergeCell ref="W3:AH3"/>
    <mergeCell ref="AI3:AI5"/>
    <mergeCell ref="B4:B5"/>
    <mergeCell ref="D4:P4"/>
    <mergeCell ref="Q4:Q5"/>
    <mergeCell ref="R4:R5"/>
    <mergeCell ref="S4:S5"/>
    <mergeCell ref="T4:T5"/>
    <mergeCell ref="U4:U5"/>
    <mergeCell ref="W4:W5"/>
    <mergeCell ref="X4:X5"/>
    <mergeCell ref="AF4:AF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7"/>
  <sheetViews>
    <sheetView topLeftCell="C1" workbookViewId="0">
      <selection activeCell="A7" sqref="A7"/>
    </sheetView>
  </sheetViews>
  <sheetFormatPr defaultRowHeight="15" x14ac:dyDescent="0.25"/>
  <cols>
    <col min="1" max="1" width="24" style="32" customWidth="1"/>
    <col min="2" max="2" width="9.140625" style="32"/>
    <col min="3" max="3" width="34.85546875" style="32" bestFit="1" customWidth="1"/>
    <col min="4" max="4" width="3.140625" style="32" bestFit="1" customWidth="1"/>
    <col min="5" max="16" width="3.5703125" style="32" bestFit="1" customWidth="1"/>
    <col min="17" max="17" width="5.7109375" style="32" bestFit="1" customWidth="1"/>
    <col min="18" max="22" width="9.140625" style="32"/>
    <col min="23" max="30" width="2.85546875" style="32" customWidth="1"/>
    <col min="31" max="34" width="9.140625" style="32"/>
    <col min="35" max="35" width="31.42578125" style="32" bestFit="1" customWidth="1"/>
    <col min="36" max="68" width="9.140625" style="32"/>
  </cols>
  <sheetData>
    <row r="1" spans="1:68" x14ac:dyDescent="0.25">
      <c r="A1" s="57" t="s">
        <v>669</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row>
    <row r="2" spans="1:68" x14ac:dyDescent="0.25">
      <c r="A2" s="630" t="s">
        <v>4360</v>
      </c>
      <c r="B2" s="631"/>
      <c r="C2" s="631"/>
      <c r="D2" s="631"/>
      <c r="E2" s="631"/>
      <c r="F2" s="631"/>
      <c r="G2" s="631"/>
      <c r="H2" s="631"/>
      <c r="I2" s="631"/>
      <c r="J2" s="631"/>
      <c r="K2" s="631"/>
      <c r="L2" s="631"/>
      <c r="M2" s="631"/>
      <c r="N2" s="631"/>
      <c r="O2" s="631"/>
      <c r="P2" s="631"/>
      <c r="Q2" s="631"/>
      <c r="R2" s="631"/>
      <c r="S2" s="631"/>
      <c r="T2" s="631"/>
      <c r="U2" s="63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row>
    <row r="3" spans="1:68" x14ac:dyDescent="0.25">
      <c r="A3" s="623" t="s">
        <v>671</v>
      </c>
      <c r="B3" s="624"/>
      <c r="C3" s="624"/>
      <c r="D3" s="624"/>
      <c r="E3" s="624"/>
      <c r="F3" s="624"/>
      <c r="G3" s="624"/>
      <c r="H3" s="624"/>
      <c r="I3" s="624"/>
      <c r="J3" s="624"/>
      <c r="K3" s="624"/>
      <c r="L3" s="624"/>
      <c r="M3" s="624"/>
      <c r="N3" s="624"/>
      <c r="O3" s="624"/>
      <c r="P3" s="624"/>
      <c r="Q3" s="624"/>
      <c r="R3" s="624"/>
      <c r="S3" s="624"/>
      <c r="T3" s="624"/>
      <c r="U3" s="625"/>
      <c r="V3" s="617" t="s">
        <v>672</v>
      </c>
      <c r="W3" s="623" t="s">
        <v>682</v>
      </c>
      <c r="X3" s="624"/>
      <c r="Y3" s="624"/>
      <c r="Z3" s="624"/>
      <c r="AA3" s="624"/>
      <c r="AB3" s="624"/>
      <c r="AC3" s="624"/>
      <c r="AD3" s="624"/>
      <c r="AE3" s="624"/>
      <c r="AF3" s="624"/>
      <c r="AG3" s="624"/>
      <c r="AH3" s="625"/>
      <c r="AI3" s="617" t="s">
        <v>653</v>
      </c>
      <c r="AJ3" s="179"/>
      <c r="AK3" s="149"/>
      <c r="AL3" s="149"/>
      <c r="AM3" s="176"/>
      <c r="AN3" s="176"/>
      <c r="AO3" s="176"/>
      <c r="AP3" s="176"/>
      <c r="AQ3" s="176"/>
      <c r="AR3" s="176"/>
      <c r="AS3" s="176"/>
      <c r="AT3" s="176"/>
      <c r="AU3" s="176"/>
      <c r="AV3" s="176"/>
      <c r="AW3" s="176"/>
      <c r="AX3" s="176"/>
      <c r="AY3" s="176"/>
      <c r="AZ3" s="176"/>
      <c r="BA3" s="176"/>
      <c r="BB3" s="176"/>
      <c r="BC3" s="176"/>
      <c r="BD3" s="176"/>
      <c r="BE3" s="176"/>
      <c r="BF3" s="176"/>
      <c r="BG3" s="176"/>
      <c r="BH3" s="176"/>
      <c r="BI3" s="176"/>
      <c r="BJ3" s="176"/>
      <c r="BK3" s="176"/>
      <c r="BL3" s="176"/>
      <c r="BM3" s="176"/>
      <c r="BN3" s="176"/>
      <c r="BO3" s="176"/>
      <c r="BP3" s="176"/>
    </row>
    <row r="4" spans="1:68" x14ac:dyDescent="0.25">
      <c r="A4" s="617" t="s">
        <v>674</v>
      </c>
      <c r="B4" s="617" t="s">
        <v>915</v>
      </c>
      <c r="C4" s="65"/>
      <c r="D4" s="623" t="s">
        <v>916</v>
      </c>
      <c r="E4" s="624"/>
      <c r="F4" s="624"/>
      <c r="G4" s="624"/>
      <c r="H4" s="624"/>
      <c r="I4" s="624"/>
      <c r="J4" s="624"/>
      <c r="K4" s="624"/>
      <c r="L4" s="624"/>
      <c r="M4" s="624"/>
      <c r="N4" s="624"/>
      <c r="O4" s="624"/>
      <c r="P4" s="625"/>
      <c r="Q4" s="617" t="s">
        <v>677</v>
      </c>
      <c r="R4" s="617" t="s">
        <v>678</v>
      </c>
      <c r="S4" s="617" t="s">
        <v>679</v>
      </c>
      <c r="T4" s="617" t="s">
        <v>680</v>
      </c>
      <c r="U4" s="626" t="s">
        <v>681</v>
      </c>
      <c r="V4" s="618"/>
      <c r="W4" s="617">
        <v>1</v>
      </c>
      <c r="X4" s="617">
        <v>2</v>
      </c>
      <c r="Y4" s="617">
        <v>3</v>
      </c>
      <c r="Z4" s="617">
        <v>4</v>
      </c>
      <c r="AA4" s="617">
        <v>5</v>
      </c>
      <c r="AB4" s="617">
        <v>6</v>
      </c>
      <c r="AC4" s="617">
        <v>7</v>
      </c>
      <c r="AD4" s="617">
        <v>8</v>
      </c>
      <c r="AE4" s="617">
        <v>9</v>
      </c>
      <c r="AF4" s="617">
        <v>10</v>
      </c>
      <c r="AG4" s="617">
        <v>11</v>
      </c>
      <c r="AH4" s="617">
        <v>12</v>
      </c>
      <c r="AI4" s="618"/>
      <c r="AJ4" s="626" t="s">
        <v>4361</v>
      </c>
      <c r="AK4" s="149" t="s">
        <v>4362</v>
      </c>
      <c r="AL4" s="149" t="s">
        <v>913</v>
      </c>
      <c r="AM4" s="176"/>
      <c r="AN4" s="176"/>
      <c r="AO4" s="176"/>
      <c r="AP4" s="176"/>
      <c r="AQ4" s="176"/>
      <c r="AR4" s="176"/>
      <c r="AS4" s="176"/>
      <c r="AT4" s="176"/>
      <c r="AU4" s="176"/>
      <c r="AV4" s="176"/>
      <c r="AW4" s="176"/>
      <c r="AX4" s="176"/>
      <c r="AY4" s="176"/>
      <c r="AZ4" s="176"/>
      <c r="BA4" s="176"/>
      <c r="BB4" s="176"/>
      <c r="BC4" s="176"/>
      <c r="BD4" s="176"/>
      <c r="BE4" s="176"/>
      <c r="BF4" s="176"/>
      <c r="BG4" s="176"/>
      <c r="BH4" s="176"/>
      <c r="BI4" s="176"/>
      <c r="BJ4" s="176"/>
      <c r="BK4" s="176"/>
      <c r="BL4" s="176"/>
      <c r="BM4" s="176"/>
      <c r="BN4" s="176"/>
      <c r="BO4" s="176"/>
      <c r="BP4" s="176"/>
    </row>
    <row r="5" spans="1:68" x14ac:dyDescent="0.25">
      <c r="A5" s="619"/>
      <c r="B5" s="619"/>
      <c r="C5" s="66"/>
      <c r="D5" s="149">
        <v>1</v>
      </c>
      <c r="E5" s="60">
        <v>2</v>
      </c>
      <c r="F5" s="60">
        <v>3</v>
      </c>
      <c r="G5" s="60">
        <v>4</v>
      </c>
      <c r="H5" s="60">
        <v>5</v>
      </c>
      <c r="I5" s="60">
        <v>6</v>
      </c>
      <c r="J5" s="60">
        <v>7</v>
      </c>
      <c r="K5" s="60">
        <v>8</v>
      </c>
      <c r="L5" s="60">
        <v>9</v>
      </c>
      <c r="M5" s="60">
        <v>10</v>
      </c>
      <c r="N5" s="60">
        <v>11</v>
      </c>
      <c r="O5" s="60">
        <v>12</v>
      </c>
      <c r="P5" s="60">
        <v>13</v>
      </c>
      <c r="Q5" s="619"/>
      <c r="R5" s="619"/>
      <c r="S5" s="619"/>
      <c r="T5" s="619"/>
      <c r="U5" s="627"/>
      <c r="V5" s="619"/>
      <c r="W5" s="619"/>
      <c r="X5" s="619"/>
      <c r="Y5" s="619"/>
      <c r="Z5" s="619"/>
      <c r="AA5" s="619"/>
      <c r="AB5" s="619"/>
      <c r="AC5" s="619"/>
      <c r="AD5" s="619"/>
      <c r="AE5" s="619"/>
      <c r="AF5" s="619"/>
      <c r="AG5" s="619"/>
      <c r="AH5" s="619"/>
      <c r="AI5" s="619"/>
      <c r="AJ5" s="627"/>
      <c r="AK5" s="149"/>
      <c r="AL5" s="149"/>
      <c r="AM5" s="176"/>
      <c r="AN5" s="176"/>
      <c r="AO5" s="176"/>
      <c r="AP5" s="176"/>
      <c r="AQ5" s="176"/>
      <c r="AR5" s="176"/>
      <c r="AS5" s="176"/>
      <c r="AT5" s="176"/>
      <c r="AU5" s="176"/>
      <c r="AV5" s="176"/>
      <c r="AW5" s="176"/>
      <c r="AX5" s="176"/>
      <c r="AY5" s="176"/>
      <c r="AZ5" s="176"/>
      <c r="BA5" s="176"/>
      <c r="BB5" s="176"/>
      <c r="BC5" s="176"/>
      <c r="BD5" s="176"/>
      <c r="BE5" s="176"/>
      <c r="BF5" s="176"/>
      <c r="BG5" s="176"/>
      <c r="BH5" s="176"/>
      <c r="BI5" s="176"/>
      <c r="BJ5" s="176"/>
      <c r="BK5" s="176"/>
      <c r="BL5" s="176"/>
      <c r="BM5" s="176"/>
      <c r="BN5" s="176"/>
      <c r="BO5" s="176"/>
      <c r="BP5" s="176"/>
    </row>
    <row r="6" spans="1:68" x14ac:dyDescent="0.25">
      <c r="A6" s="183" t="str">
        <f>CONCATENATE($W$6)</f>
        <v xml:space="preserve">Costing </v>
      </c>
      <c r="B6" s="180" t="s">
        <v>694</v>
      </c>
      <c r="C6" s="180" t="str">
        <f>CONCATENATE(D6,E6,F6,G6,H6,I6,J6,K6,L6,M6,N6,O6,P6)</f>
        <v>CO000000000000000000000000000000000000</v>
      </c>
      <c r="D6" s="28" t="s">
        <v>4363</v>
      </c>
      <c r="E6" s="21" t="s">
        <v>697</v>
      </c>
      <c r="F6" s="21" t="s">
        <v>697</v>
      </c>
      <c r="G6" s="21" t="s">
        <v>697</v>
      </c>
      <c r="H6" s="61" t="s">
        <v>697</v>
      </c>
      <c r="I6" s="61" t="s">
        <v>697</v>
      </c>
      <c r="J6" s="61" t="s">
        <v>697</v>
      </c>
      <c r="K6" s="61" t="s">
        <v>697</v>
      </c>
      <c r="L6" s="61" t="s">
        <v>697</v>
      </c>
      <c r="M6" s="61" t="s">
        <v>697</v>
      </c>
      <c r="N6" s="61" t="s">
        <v>697</v>
      </c>
      <c r="O6" s="61" t="s">
        <v>697</v>
      </c>
      <c r="P6" s="61" t="s">
        <v>697</v>
      </c>
      <c r="Q6" s="27"/>
      <c r="R6" s="27" t="s">
        <v>698</v>
      </c>
      <c r="S6" s="27" t="s">
        <v>698</v>
      </c>
      <c r="T6" s="177" t="s">
        <v>694</v>
      </c>
      <c r="U6" s="177"/>
      <c r="V6" s="178" t="s">
        <v>694</v>
      </c>
      <c r="W6" s="177" t="s">
        <v>4364</v>
      </c>
      <c r="X6" s="181"/>
      <c r="Y6" s="181"/>
      <c r="Z6" s="181"/>
      <c r="AA6" s="181"/>
      <c r="AB6" s="181"/>
      <c r="AC6" s="181"/>
      <c r="AD6" s="181"/>
      <c r="AE6" s="181"/>
      <c r="AF6" s="181"/>
      <c r="AG6" s="181"/>
      <c r="AH6" s="181"/>
      <c r="AI6" s="27" t="s">
        <v>4365</v>
      </c>
      <c r="AJ6" s="177" t="s">
        <v>694</v>
      </c>
      <c r="AK6" s="173"/>
      <c r="AL6" s="173"/>
      <c r="AM6" s="182"/>
      <c r="AN6" s="182"/>
      <c r="AO6" s="182"/>
      <c r="AP6" s="182"/>
      <c r="AQ6" s="182"/>
      <c r="AR6" s="182"/>
      <c r="AS6" s="182"/>
      <c r="AT6" s="182"/>
      <c r="AU6" s="182"/>
      <c r="AV6" s="182"/>
      <c r="AW6" s="182"/>
      <c r="AX6" s="182"/>
      <c r="AY6" s="182"/>
      <c r="AZ6" s="182"/>
      <c r="BA6" s="182"/>
      <c r="BB6" s="182"/>
      <c r="BC6" s="182"/>
      <c r="BD6" s="182"/>
      <c r="BE6" s="182"/>
      <c r="BF6" s="182"/>
      <c r="BG6" s="182"/>
      <c r="BH6" s="182"/>
      <c r="BI6" s="182"/>
      <c r="BJ6" s="182"/>
      <c r="BK6" s="182"/>
      <c r="BL6" s="182"/>
      <c r="BM6" s="182"/>
      <c r="BN6" s="182"/>
      <c r="BO6" s="182"/>
      <c r="BP6" s="182"/>
    </row>
    <row r="7" spans="1:68" x14ac:dyDescent="0.25">
      <c r="A7" s="27" t="str">
        <f>CONCATENATE($W$6,": ",Y7)</f>
        <v>Costing : Default</v>
      </c>
      <c r="B7" s="27" t="s">
        <v>694</v>
      </c>
      <c r="C7" s="27" t="str">
        <f t="shared" ref="C7" si="0">CONCATENATE(D7,E7,F7,G7,H7,I7,J7,K7,L7,M7,N7,O7,P7)</f>
        <v>CO002004000000000000000000000000000000</v>
      </c>
      <c r="D7" s="28" t="s">
        <v>4363</v>
      </c>
      <c r="E7" s="21" t="s">
        <v>707</v>
      </c>
      <c r="F7" s="21" t="s">
        <v>711</v>
      </c>
      <c r="G7" s="21" t="s">
        <v>697</v>
      </c>
      <c r="H7" s="23" t="s">
        <v>697</v>
      </c>
      <c r="I7" s="23" t="s">
        <v>697</v>
      </c>
      <c r="J7" s="23" t="s">
        <v>697</v>
      </c>
      <c r="K7" s="23" t="s">
        <v>697</v>
      </c>
      <c r="L7" s="23" t="s">
        <v>697</v>
      </c>
      <c r="M7" s="23" t="s">
        <v>697</v>
      </c>
      <c r="N7" s="23" t="s">
        <v>697</v>
      </c>
      <c r="O7" s="23" t="s">
        <v>697</v>
      </c>
      <c r="P7" s="23" t="s">
        <v>697</v>
      </c>
      <c r="Q7" s="27"/>
      <c r="R7" s="27" t="s">
        <v>704</v>
      </c>
      <c r="S7" s="27" t="s">
        <v>698</v>
      </c>
      <c r="T7" s="27" t="s">
        <v>694</v>
      </c>
      <c r="U7" s="28"/>
      <c r="V7" s="28" t="s">
        <v>4366</v>
      </c>
      <c r="W7" s="27" t="s">
        <v>905</v>
      </c>
      <c r="X7" s="56"/>
      <c r="Y7" s="27" t="s">
        <v>2600</v>
      </c>
      <c r="Z7" s="27"/>
      <c r="AA7" s="27"/>
      <c r="AB7" s="27"/>
      <c r="AC7" s="27"/>
      <c r="AD7" s="27"/>
      <c r="AE7" s="27"/>
      <c r="AF7" s="27"/>
      <c r="AG7" s="27"/>
      <c r="AH7" s="27"/>
      <c r="AI7" s="27" t="s">
        <v>4367</v>
      </c>
      <c r="AJ7" s="28" t="s">
        <v>704</v>
      </c>
      <c r="AK7" s="27"/>
      <c r="AL7" s="27"/>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row>
  </sheetData>
  <autoFilter ref="A1:BP7"/>
  <mergeCells count="26">
    <mergeCell ref="AE4:AE5"/>
    <mergeCell ref="AF4:AF5"/>
    <mergeCell ref="AG4:AG5"/>
    <mergeCell ref="AH4:AH5"/>
    <mergeCell ref="AJ4:AJ5"/>
    <mergeCell ref="Y4:Y5"/>
    <mergeCell ref="Z4:Z5"/>
    <mergeCell ref="AA4:AA5"/>
    <mergeCell ref="AB4:AB5"/>
    <mergeCell ref="AC4:AC5"/>
    <mergeCell ref="A2:BP2"/>
    <mergeCell ref="A3:U3"/>
    <mergeCell ref="V3:V5"/>
    <mergeCell ref="W3:AH3"/>
    <mergeCell ref="AI3:AI5"/>
    <mergeCell ref="A4:A5"/>
    <mergeCell ref="B4:B5"/>
    <mergeCell ref="D4:P4"/>
    <mergeCell ref="Q4:Q5"/>
    <mergeCell ref="AD4:AD5"/>
    <mergeCell ref="R4:R5"/>
    <mergeCell ref="S4:S5"/>
    <mergeCell ref="T4:T5"/>
    <mergeCell ref="U4:U5"/>
    <mergeCell ref="W4:W5"/>
    <mergeCell ref="X4:X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L608"/>
  <sheetViews>
    <sheetView topLeftCell="A325" workbookViewId="0">
      <selection activeCell="A333" sqref="A333"/>
    </sheetView>
  </sheetViews>
  <sheetFormatPr defaultRowHeight="15" x14ac:dyDescent="0.25"/>
  <cols>
    <col min="1" max="1" width="103" customWidth="1"/>
    <col min="2" max="2" width="5.5703125" style="32" customWidth="1"/>
    <col min="3" max="3" width="20.42578125" style="32" customWidth="1"/>
    <col min="4" max="4" width="2.140625" style="32" customWidth="1"/>
    <col min="5" max="5" width="3.5703125" style="32" customWidth="1"/>
    <col min="6" max="6" width="0.140625" style="32" customWidth="1"/>
    <col min="7" max="12" width="3.5703125" style="32" hidden="1" customWidth="1"/>
    <col min="13" max="13" width="1.7109375" style="32" hidden="1" customWidth="1"/>
    <col min="14" max="16" width="3.5703125" style="32" hidden="1" customWidth="1"/>
    <col min="17" max="17" width="1" style="32" customWidth="1"/>
    <col min="18" max="18" width="6.5703125" style="32" customWidth="1"/>
    <col min="19" max="19" width="4.140625" style="32" customWidth="1"/>
    <col min="20" max="20" width="8.140625" style="32" customWidth="1"/>
    <col min="21" max="21" width="1.28515625" style="32" customWidth="1"/>
    <col min="22" max="22" width="13.140625" style="32" customWidth="1"/>
    <col min="23" max="29" width="2.5703125" style="32" customWidth="1"/>
    <col min="30" max="30" width="2" style="32" customWidth="1"/>
    <col min="31" max="33" width="2.5703125" style="32" hidden="1" customWidth="1"/>
    <col min="34" max="34" width="35.140625" style="32" hidden="1" customWidth="1"/>
    <col min="35" max="35" width="31.42578125" style="32" bestFit="1" customWidth="1"/>
    <col min="36" max="36" width="9" style="32" customWidth="1"/>
    <col min="37" max="123" width="4.140625" style="32" customWidth="1"/>
    <col min="124" max="124" width="5" style="32" customWidth="1"/>
    <col min="125" max="170" width="4.140625" style="32" customWidth="1"/>
    <col min="171" max="181" width="2.5703125" style="32" customWidth="1"/>
    <col min="182" max="182" width="3.7109375" style="32" customWidth="1"/>
    <col min="183" max="183" width="5" style="32" customWidth="1"/>
    <col min="184" max="189" width="3" style="32" customWidth="1"/>
    <col min="190" max="190" width="37.7109375" style="32" customWidth="1"/>
    <col min="191" max="191" width="36.42578125" style="32" customWidth="1"/>
    <col min="192" max="192" width="3.7109375" style="32" customWidth="1"/>
    <col min="193" max="193" width="45.85546875" style="32" customWidth="1"/>
    <col min="194" max="194" width="31.85546875" style="32" customWidth="1"/>
  </cols>
  <sheetData>
    <row r="1" spans="1:194" x14ac:dyDescent="0.25">
      <c r="A1" s="68" t="s">
        <v>669</v>
      </c>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96"/>
      <c r="BI1" s="96"/>
      <c r="BJ1" s="96"/>
      <c r="BK1" s="96"/>
      <c r="BL1" s="96"/>
      <c r="BM1" s="96"/>
      <c r="BN1" s="96"/>
      <c r="BO1" s="96"/>
      <c r="BP1" s="96"/>
      <c r="BQ1" s="96"/>
      <c r="BR1" s="69"/>
      <c r="BS1" s="69"/>
      <c r="BT1" s="69"/>
      <c r="BU1" s="69"/>
      <c r="BV1" s="69"/>
      <c r="BW1" s="69"/>
      <c r="BX1" s="69"/>
      <c r="BY1" s="69"/>
      <c r="BZ1" s="69"/>
      <c r="CA1" s="69"/>
      <c r="CB1" s="69"/>
      <c r="CC1" s="69"/>
      <c r="CD1" s="69"/>
      <c r="CE1" s="69"/>
      <c r="CF1" s="69"/>
      <c r="CG1" s="69"/>
      <c r="CH1" s="69"/>
      <c r="CI1" s="69"/>
      <c r="CJ1" s="69"/>
      <c r="CK1" s="69"/>
      <c r="CL1" s="69"/>
      <c r="CM1" s="69"/>
      <c r="CN1" s="69"/>
      <c r="CO1" s="69"/>
      <c r="CP1" s="69"/>
      <c r="CQ1" s="69"/>
      <c r="CR1" s="69"/>
      <c r="CS1" s="69"/>
      <c r="CT1" s="69"/>
      <c r="CU1" s="97"/>
      <c r="CV1" s="69"/>
      <c r="CW1" s="69"/>
      <c r="CX1" s="69"/>
      <c r="CY1" s="69"/>
      <c r="CZ1" s="69"/>
      <c r="DA1" s="69"/>
      <c r="DB1" s="69"/>
      <c r="DC1" s="69"/>
      <c r="DD1" s="69"/>
      <c r="DE1" s="69"/>
      <c r="DF1" s="69"/>
      <c r="DG1" s="69"/>
      <c r="DH1" s="69"/>
      <c r="DI1" s="69"/>
      <c r="DJ1" s="69"/>
      <c r="DK1" s="69"/>
      <c r="DL1" s="69"/>
      <c r="DM1" s="69"/>
      <c r="DN1" s="69"/>
      <c r="DO1" s="69"/>
      <c r="DP1" s="69"/>
      <c r="DQ1" s="69"/>
      <c r="DR1" s="69"/>
      <c r="DS1" s="69"/>
      <c r="DT1" s="69"/>
      <c r="DU1" s="69"/>
      <c r="DV1" s="69"/>
      <c r="DW1" s="69"/>
      <c r="DX1" s="69"/>
      <c r="DY1" s="69"/>
      <c r="DZ1" s="69"/>
      <c r="EA1" s="69"/>
      <c r="EB1" s="69"/>
      <c r="EC1" s="69"/>
      <c r="ED1" s="69"/>
      <c r="EE1" s="69"/>
      <c r="EF1" s="69"/>
      <c r="EG1" s="69"/>
      <c r="EH1" s="69"/>
      <c r="EI1" s="69"/>
      <c r="EJ1" s="69"/>
      <c r="EK1" s="69"/>
      <c r="EL1" s="69"/>
      <c r="EM1" s="69"/>
      <c r="EN1" s="69"/>
      <c r="EO1" s="69"/>
      <c r="EP1" s="69"/>
      <c r="EQ1" s="69"/>
      <c r="ER1" s="69"/>
      <c r="ES1" s="69"/>
      <c r="ET1" s="69"/>
      <c r="EU1" s="69"/>
      <c r="EV1" s="69"/>
      <c r="EW1" s="69"/>
      <c r="EX1" s="69"/>
      <c r="EY1" s="69"/>
      <c r="EZ1" s="69"/>
      <c r="FA1" s="69"/>
      <c r="FB1" s="69"/>
      <c r="FC1" s="69"/>
      <c r="FD1" s="69"/>
      <c r="FE1" s="69"/>
      <c r="FF1" s="69"/>
      <c r="FG1" s="69"/>
      <c r="FH1" s="69"/>
      <c r="FI1" s="69"/>
      <c r="FJ1" s="69"/>
      <c r="FK1" s="69"/>
      <c r="FL1" s="69"/>
      <c r="FM1" s="69"/>
      <c r="FN1" s="69"/>
      <c r="FO1" s="69"/>
      <c r="FP1" s="69"/>
      <c r="FQ1" s="69"/>
      <c r="FR1" s="69"/>
      <c r="FS1" s="69"/>
      <c r="FT1" s="69"/>
      <c r="FU1" s="69"/>
      <c r="FV1" s="69"/>
      <c r="FW1" s="69"/>
      <c r="FX1" s="69"/>
      <c r="FY1" s="69"/>
      <c r="FZ1" s="69"/>
      <c r="GA1" s="69"/>
      <c r="GB1" s="69"/>
      <c r="GC1" s="69"/>
      <c r="GD1" s="69"/>
      <c r="GE1" s="69"/>
      <c r="GF1" s="69"/>
      <c r="GG1" s="69"/>
      <c r="GH1" s="69"/>
      <c r="GI1" s="69"/>
      <c r="GJ1" s="69"/>
      <c r="GK1" s="69"/>
      <c r="GL1" s="69"/>
    </row>
    <row r="2" spans="1:194" x14ac:dyDescent="0.25">
      <c r="A2" s="652" t="s">
        <v>1091</v>
      </c>
      <c r="B2" s="653"/>
      <c r="C2" s="653"/>
      <c r="D2" s="653"/>
      <c r="E2" s="653"/>
      <c r="F2" s="653"/>
      <c r="G2" s="653"/>
      <c r="H2" s="653"/>
      <c r="I2" s="653"/>
      <c r="J2" s="653"/>
      <c r="K2" s="653"/>
      <c r="L2" s="653"/>
      <c r="M2" s="653"/>
      <c r="N2" s="653"/>
      <c r="O2" s="653"/>
      <c r="P2" s="653"/>
      <c r="Q2" s="653"/>
      <c r="R2" s="653"/>
      <c r="S2" s="653"/>
      <c r="T2" s="653"/>
      <c r="U2" s="653"/>
      <c r="V2" s="653"/>
      <c r="W2" s="653"/>
      <c r="X2" s="653"/>
      <c r="Y2" s="653"/>
      <c r="Z2" s="653"/>
      <c r="AA2" s="653"/>
      <c r="AB2" s="653"/>
      <c r="AC2" s="653"/>
      <c r="AD2" s="653"/>
      <c r="AE2" s="653"/>
      <c r="AF2" s="653"/>
      <c r="AG2" s="653"/>
      <c r="AH2" s="653"/>
      <c r="AI2" s="653"/>
      <c r="AJ2" s="653"/>
      <c r="AK2" s="653"/>
      <c r="AL2" s="653"/>
      <c r="AM2" s="653"/>
      <c r="AN2" s="653"/>
      <c r="AO2" s="653"/>
      <c r="AP2" s="653"/>
      <c r="AQ2" s="653"/>
      <c r="AR2" s="653"/>
      <c r="AS2" s="653"/>
      <c r="AT2" s="653"/>
      <c r="AU2" s="653"/>
      <c r="AV2" s="653"/>
      <c r="AW2" s="653"/>
      <c r="AX2" s="653"/>
      <c r="AY2" s="653"/>
      <c r="AZ2" s="653"/>
      <c r="BA2" s="653"/>
      <c r="BB2" s="653"/>
      <c r="BC2" s="653"/>
      <c r="BD2" s="653"/>
      <c r="BE2" s="653"/>
      <c r="BF2" s="653"/>
      <c r="BG2" s="653"/>
      <c r="BH2" s="653"/>
      <c r="BI2" s="653"/>
      <c r="BJ2" s="653"/>
      <c r="BK2" s="653"/>
      <c r="BL2" s="653"/>
      <c r="BM2" s="653"/>
      <c r="BN2" s="653"/>
      <c r="BO2" s="653"/>
      <c r="BP2" s="653"/>
      <c r="BQ2" s="653"/>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97"/>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row>
    <row r="3" spans="1:194" x14ac:dyDescent="0.25">
      <c r="A3" s="654" t="s">
        <v>671</v>
      </c>
      <c r="B3" s="655"/>
      <c r="C3" s="655"/>
      <c r="D3" s="655"/>
      <c r="E3" s="655"/>
      <c r="F3" s="655"/>
      <c r="G3" s="655"/>
      <c r="H3" s="655"/>
      <c r="I3" s="655"/>
      <c r="J3" s="655"/>
      <c r="K3" s="655"/>
      <c r="L3" s="655"/>
      <c r="M3" s="655"/>
      <c r="N3" s="655"/>
      <c r="O3" s="655"/>
      <c r="P3" s="655"/>
      <c r="Q3" s="655"/>
      <c r="R3" s="655"/>
      <c r="S3" s="655"/>
      <c r="T3" s="655"/>
      <c r="U3" s="656"/>
      <c r="V3" s="645" t="s">
        <v>672</v>
      </c>
      <c r="W3" s="626" t="s">
        <v>682</v>
      </c>
      <c r="X3" s="661"/>
      <c r="Y3" s="661"/>
      <c r="Z3" s="661"/>
      <c r="AA3" s="661"/>
      <c r="AB3" s="661"/>
      <c r="AC3" s="661"/>
      <c r="AD3" s="661"/>
      <c r="AE3" s="661"/>
      <c r="AF3" s="661"/>
      <c r="AG3" s="661"/>
      <c r="AH3" s="662"/>
      <c r="AI3" s="70" t="s">
        <v>653</v>
      </c>
      <c r="AJ3" s="70"/>
      <c r="AK3" s="70" t="s">
        <v>1092</v>
      </c>
      <c r="AL3" s="70"/>
      <c r="AM3" s="70"/>
      <c r="AN3" s="70"/>
      <c r="AO3" s="70"/>
      <c r="AP3" s="70"/>
      <c r="AQ3" s="70"/>
      <c r="AR3" s="70"/>
      <c r="AS3" s="70"/>
      <c r="AT3" s="70"/>
      <c r="AU3" s="70" t="s">
        <v>1092</v>
      </c>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c r="DI3" s="70"/>
      <c r="DJ3" s="70"/>
      <c r="DK3" s="70"/>
      <c r="DL3" s="70"/>
      <c r="DM3" s="70"/>
      <c r="DN3" s="70"/>
      <c r="DO3" s="70"/>
      <c r="DP3" s="70"/>
      <c r="DQ3" s="70"/>
      <c r="DR3" s="70"/>
      <c r="DS3" s="70"/>
      <c r="DT3" s="665" t="s">
        <v>1093</v>
      </c>
      <c r="DU3" s="666"/>
      <c r="DV3" s="666"/>
      <c r="DW3" s="666"/>
      <c r="DX3" s="666"/>
      <c r="DY3" s="666"/>
      <c r="DZ3" s="666"/>
      <c r="EA3" s="666"/>
      <c r="EB3" s="666"/>
      <c r="EC3" s="666"/>
      <c r="ED3" s="666"/>
      <c r="EE3" s="666"/>
      <c r="EF3" s="666"/>
      <c r="EG3" s="666"/>
      <c r="EH3" s="666"/>
      <c r="EI3" s="666"/>
      <c r="EJ3" s="666"/>
      <c r="EK3" s="666"/>
      <c r="EL3" s="666"/>
      <c r="EM3" s="666"/>
      <c r="EN3" s="666"/>
      <c r="EO3" s="666"/>
      <c r="EP3" s="666"/>
      <c r="EQ3" s="666"/>
      <c r="ER3" s="666"/>
      <c r="ES3" s="666"/>
      <c r="ET3" s="666"/>
      <c r="EU3" s="666"/>
      <c r="EV3" s="666"/>
      <c r="EW3" s="666"/>
      <c r="EX3" s="666"/>
      <c r="EY3" s="666"/>
      <c r="EZ3" s="666"/>
      <c r="FA3" s="666"/>
      <c r="FB3" s="666"/>
      <c r="FC3" s="666"/>
      <c r="FD3" s="666"/>
      <c r="FE3" s="666"/>
      <c r="FF3" s="666"/>
      <c r="FG3" s="666"/>
      <c r="FH3" s="666"/>
      <c r="FI3" s="666"/>
      <c r="FJ3" s="666"/>
      <c r="FK3" s="666"/>
      <c r="FL3" s="666"/>
      <c r="FM3" s="666"/>
      <c r="FN3" s="667"/>
      <c r="FO3" s="98"/>
      <c r="FP3" s="98"/>
      <c r="FQ3" s="98"/>
      <c r="FR3" s="98"/>
      <c r="FS3" s="98"/>
      <c r="FT3" s="98"/>
      <c r="FU3" s="98"/>
      <c r="FV3" s="98"/>
      <c r="FW3" s="99"/>
      <c r="FX3" s="99"/>
      <c r="FY3" s="98"/>
      <c r="FZ3" s="100"/>
      <c r="GA3" s="100"/>
      <c r="GB3" s="100"/>
      <c r="GC3" s="100"/>
      <c r="GD3" s="100"/>
      <c r="GE3" s="100"/>
      <c r="GF3" s="100"/>
      <c r="GG3" s="100"/>
      <c r="GH3" s="101"/>
      <c r="GI3" s="102"/>
      <c r="GJ3" s="70"/>
      <c r="GK3" s="103"/>
      <c r="GL3" s="70"/>
    </row>
    <row r="4" spans="1:194" x14ac:dyDescent="0.25">
      <c r="A4" s="657"/>
      <c r="B4" s="658"/>
      <c r="C4" s="658"/>
      <c r="D4" s="658"/>
      <c r="E4" s="658"/>
      <c r="F4" s="658"/>
      <c r="G4" s="658"/>
      <c r="H4" s="658"/>
      <c r="I4" s="658"/>
      <c r="J4" s="658"/>
      <c r="K4" s="658"/>
      <c r="L4" s="658"/>
      <c r="M4" s="658"/>
      <c r="N4" s="658"/>
      <c r="O4" s="658"/>
      <c r="P4" s="658"/>
      <c r="Q4" s="658"/>
      <c r="R4" s="658"/>
      <c r="S4" s="658"/>
      <c r="T4" s="658"/>
      <c r="U4" s="659"/>
      <c r="V4" s="660"/>
      <c r="W4" s="627"/>
      <c r="X4" s="663"/>
      <c r="Y4" s="663"/>
      <c r="Z4" s="663"/>
      <c r="AA4" s="663"/>
      <c r="AB4" s="663"/>
      <c r="AC4" s="663"/>
      <c r="AD4" s="663"/>
      <c r="AE4" s="663"/>
      <c r="AF4" s="663"/>
      <c r="AG4" s="663"/>
      <c r="AH4" s="664"/>
      <c r="AI4" s="70"/>
      <c r="AJ4" s="70"/>
      <c r="AK4" s="70" t="s">
        <v>1094</v>
      </c>
      <c r="AL4" s="70"/>
      <c r="AM4" s="70"/>
      <c r="AN4" s="70"/>
      <c r="AO4" s="70"/>
      <c r="AP4" s="70"/>
      <c r="AQ4" s="70"/>
      <c r="AR4" s="70"/>
      <c r="AS4" s="70"/>
      <c r="AT4" s="70"/>
      <c r="AU4" s="70" t="s">
        <v>1094</v>
      </c>
      <c r="AV4" s="70"/>
      <c r="AW4" s="70"/>
      <c r="AX4" s="70"/>
      <c r="AY4" s="70"/>
      <c r="AZ4" s="70"/>
      <c r="BA4" s="70"/>
      <c r="BB4" s="70"/>
      <c r="BC4" s="70"/>
      <c r="BD4" s="70"/>
      <c r="BE4" s="70"/>
      <c r="BF4" s="70"/>
      <c r="BG4" s="70"/>
      <c r="BH4" s="70"/>
      <c r="BI4" s="70"/>
      <c r="BJ4" s="70"/>
      <c r="BK4" s="70"/>
      <c r="BL4" s="70"/>
      <c r="BM4" s="70"/>
      <c r="BN4" s="70"/>
      <c r="BO4" s="70" t="s">
        <v>749</v>
      </c>
      <c r="BP4" s="70"/>
      <c r="BQ4" s="70"/>
      <c r="BR4" s="70" t="s">
        <v>753</v>
      </c>
      <c r="BS4" s="70"/>
      <c r="BT4" s="70"/>
      <c r="BU4" s="70"/>
      <c r="BV4" s="70"/>
      <c r="BW4" s="70"/>
      <c r="BX4" s="70"/>
      <c r="BY4" s="70" t="s">
        <v>28</v>
      </c>
      <c r="BZ4" s="70"/>
      <c r="CA4" s="70" t="s">
        <v>774</v>
      </c>
      <c r="CB4" s="70"/>
      <c r="CC4" s="70"/>
      <c r="CD4" s="70"/>
      <c r="CE4" s="70"/>
      <c r="CF4" s="70"/>
      <c r="CG4" s="70"/>
      <c r="CH4" s="70"/>
      <c r="CI4" s="70"/>
      <c r="CJ4" s="70"/>
      <c r="CK4" s="70"/>
      <c r="CL4" s="70"/>
      <c r="CM4" s="70"/>
      <c r="CN4" s="70"/>
      <c r="CO4" s="70"/>
      <c r="CP4" s="70"/>
      <c r="CQ4" s="70"/>
      <c r="CR4" s="70"/>
      <c r="CS4" s="70"/>
      <c r="CT4" s="70"/>
      <c r="CU4" s="70"/>
      <c r="CV4" s="70"/>
      <c r="CW4" s="70"/>
      <c r="CX4" s="70" t="s">
        <v>866</v>
      </c>
      <c r="CY4" s="70"/>
      <c r="CZ4" s="70"/>
      <c r="DA4" s="70"/>
      <c r="DB4" s="665" t="s">
        <v>870</v>
      </c>
      <c r="DC4" s="666"/>
      <c r="DD4" s="666"/>
      <c r="DE4" s="667"/>
      <c r="DF4" s="70" t="s">
        <v>872</v>
      </c>
      <c r="DG4" s="665" t="s">
        <v>874</v>
      </c>
      <c r="DH4" s="666"/>
      <c r="DI4" s="666"/>
      <c r="DJ4" s="666"/>
      <c r="DK4" s="666"/>
      <c r="DL4" s="666"/>
      <c r="DM4" s="666"/>
      <c r="DN4" s="666"/>
      <c r="DO4" s="666"/>
      <c r="DP4" s="666"/>
      <c r="DQ4" s="666"/>
      <c r="DR4" s="667"/>
      <c r="DS4" s="70" t="s">
        <v>1095</v>
      </c>
      <c r="DT4" s="70"/>
      <c r="DU4" s="70"/>
      <c r="DV4" s="70"/>
      <c r="DW4" s="70"/>
      <c r="DX4" s="70"/>
      <c r="DY4" s="70" t="s">
        <v>885</v>
      </c>
      <c r="DZ4" s="70"/>
      <c r="EA4" s="70"/>
      <c r="EB4" s="70"/>
      <c r="EC4" s="70"/>
      <c r="ED4" s="70"/>
      <c r="EE4" s="70"/>
      <c r="EF4" s="70"/>
      <c r="EG4" s="70"/>
      <c r="EH4" s="70" t="s">
        <v>887</v>
      </c>
      <c r="EI4" s="70"/>
      <c r="EJ4" s="70"/>
      <c r="EK4" s="70"/>
      <c r="EL4" s="70"/>
      <c r="EM4" s="70"/>
      <c r="EN4" s="70"/>
      <c r="EO4" s="70"/>
      <c r="EP4" s="70"/>
      <c r="EQ4" s="70" t="s">
        <v>891</v>
      </c>
      <c r="ER4" s="70"/>
      <c r="ES4" s="70"/>
      <c r="ET4" s="70"/>
      <c r="EU4" s="70"/>
      <c r="EV4" s="70"/>
      <c r="EW4" s="70"/>
      <c r="EX4" s="70"/>
      <c r="EY4" s="70"/>
      <c r="EZ4" s="70"/>
      <c r="FA4" s="70" t="s">
        <v>894</v>
      </c>
      <c r="FB4" s="70"/>
      <c r="FC4" s="70"/>
      <c r="FD4" s="70"/>
      <c r="FE4" s="70"/>
      <c r="FF4" s="70" t="s">
        <v>899</v>
      </c>
      <c r="FG4" s="70"/>
      <c r="FH4" s="70"/>
      <c r="FI4" s="70"/>
      <c r="FJ4" s="70"/>
      <c r="FK4" s="70" t="s">
        <v>990</v>
      </c>
      <c r="FL4" s="70"/>
      <c r="FM4" s="70"/>
      <c r="FN4" s="70"/>
      <c r="FO4" s="98"/>
      <c r="FP4" s="98"/>
      <c r="FQ4" s="98"/>
      <c r="FR4" s="98"/>
      <c r="FS4" s="98"/>
      <c r="FT4" s="98"/>
      <c r="FU4" s="98"/>
      <c r="FV4" s="98"/>
      <c r="FW4" s="99"/>
      <c r="FX4" s="99"/>
      <c r="FY4" s="98"/>
      <c r="FZ4" s="100"/>
      <c r="GA4" s="100"/>
      <c r="GB4" s="100"/>
      <c r="GC4" s="100"/>
      <c r="GD4" s="100"/>
      <c r="GE4" s="100"/>
      <c r="GF4" s="100"/>
      <c r="GG4" s="100"/>
      <c r="GH4" s="101"/>
      <c r="GI4" s="102"/>
      <c r="GJ4" s="70"/>
      <c r="GK4" s="103"/>
      <c r="GL4" s="70"/>
    </row>
    <row r="5" spans="1:194" x14ac:dyDescent="0.25">
      <c r="A5" s="668" t="s">
        <v>1096</v>
      </c>
      <c r="B5" s="645" t="s">
        <v>1097</v>
      </c>
      <c r="C5" s="130"/>
      <c r="D5" s="670" t="s">
        <v>916</v>
      </c>
      <c r="E5" s="671"/>
      <c r="F5" s="671"/>
      <c r="G5" s="671"/>
      <c r="H5" s="671"/>
      <c r="I5" s="671"/>
      <c r="J5" s="671"/>
      <c r="K5" s="671"/>
      <c r="L5" s="671"/>
      <c r="M5" s="671"/>
      <c r="N5" s="671"/>
      <c r="O5" s="671"/>
      <c r="P5" s="672"/>
      <c r="Q5" s="673" t="s">
        <v>677</v>
      </c>
      <c r="R5" s="645" t="s">
        <v>678</v>
      </c>
      <c r="S5" s="645" t="s">
        <v>679</v>
      </c>
      <c r="T5" s="645" t="s">
        <v>680</v>
      </c>
      <c r="U5" s="626" t="s">
        <v>681</v>
      </c>
      <c r="V5" s="660"/>
      <c r="W5" s="645">
        <v>1</v>
      </c>
      <c r="X5" s="645">
        <v>2</v>
      </c>
      <c r="Y5" s="645">
        <v>3</v>
      </c>
      <c r="Z5" s="645">
        <v>4</v>
      </c>
      <c r="AA5" s="645">
        <v>5</v>
      </c>
      <c r="AB5" s="645">
        <v>6</v>
      </c>
      <c r="AC5" s="645">
        <v>7</v>
      </c>
      <c r="AD5" s="645">
        <v>8</v>
      </c>
      <c r="AE5" s="645">
        <v>9</v>
      </c>
      <c r="AF5" s="645">
        <v>10</v>
      </c>
      <c r="AG5" s="645">
        <v>11</v>
      </c>
      <c r="AH5" s="645">
        <v>12</v>
      </c>
      <c r="AI5" s="70"/>
      <c r="AJ5" s="626" t="s">
        <v>673</v>
      </c>
      <c r="AK5" s="70" t="s">
        <v>703</v>
      </c>
      <c r="AL5" s="70" t="s">
        <v>703</v>
      </c>
      <c r="AM5" s="70" t="s">
        <v>703</v>
      </c>
      <c r="AN5" s="70" t="s">
        <v>703</v>
      </c>
      <c r="AO5" s="70" t="s">
        <v>703</v>
      </c>
      <c r="AP5" s="70" t="s">
        <v>703</v>
      </c>
      <c r="AQ5" s="70" t="s">
        <v>703</v>
      </c>
      <c r="AR5" s="70" t="s">
        <v>703</v>
      </c>
      <c r="AS5" s="70" t="s">
        <v>703</v>
      </c>
      <c r="AT5" s="70" t="s">
        <v>703</v>
      </c>
      <c r="AU5" s="70" t="s">
        <v>1098</v>
      </c>
      <c r="AV5" s="70" t="s">
        <v>1098</v>
      </c>
      <c r="AW5" s="70" t="s">
        <v>1098</v>
      </c>
      <c r="AX5" s="70" t="s">
        <v>1098</v>
      </c>
      <c r="AY5" s="70" t="s">
        <v>1098</v>
      </c>
      <c r="AZ5" s="70" t="s">
        <v>1098</v>
      </c>
      <c r="BA5" s="70" t="s">
        <v>1098</v>
      </c>
      <c r="BB5" s="70" t="s">
        <v>1098</v>
      </c>
      <c r="BC5" s="70" t="s">
        <v>1098</v>
      </c>
      <c r="BD5" s="70" t="s">
        <v>1098</v>
      </c>
      <c r="BE5" s="70" t="s">
        <v>1098</v>
      </c>
      <c r="BF5" s="70" t="s">
        <v>1098</v>
      </c>
      <c r="BG5" s="70" t="s">
        <v>1098</v>
      </c>
      <c r="BH5" s="70" t="s">
        <v>1098</v>
      </c>
      <c r="BI5" s="70" t="s">
        <v>1098</v>
      </c>
      <c r="BJ5" s="70" t="s">
        <v>1098</v>
      </c>
      <c r="BK5" s="70" t="s">
        <v>1098</v>
      </c>
      <c r="BL5" s="70" t="s">
        <v>1098</v>
      </c>
      <c r="BM5" s="70" t="s">
        <v>703</v>
      </c>
      <c r="BN5" s="70" t="s">
        <v>703</v>
      </c>
      <c r="BO5" s="70" t="s">
        <v>703</v>
      </c>
      <c r="BP5" s="70" t="s">
        <v>703</v>
      </c>
      <c r="BQ5" s="70" t="s">
        <v>1098</v>
      </c>
      <c r="BR5" s="70" t="s">
        <v>703</v>
      </c>
      <c r="BS5" s="70" t="s">
        <v>703</v>
      </c>
      <c r="BT5" s="70" t="s">
        <v>703</v>
      </c>
      <c r="BU5" s="70" t="s">
        <v>1098</v>
      </c>
      <c r="BV5" s="70" t="s">
        <v>1098</v>
      </c>
      <c r="BW5" s="70" t="s">
        <v>1098</v>
      </c>
      <c r="BX5" s="70" t="s">
        <v>1098</v>
      </c>
      <c r="BY5" s="70" t="s">
        <v>703</v>
      </c>
      <c r="BZ5" s="70" t="s">
        <v>703</v>
      </c>
      <c r="CA5" s="70" t="s">
        <v>703</v>
      </c>
      <c r="CB5" s="70" t="s">
        <v>703</v>
      </c>
      <c r="CC5" s="70" t="s">
        <v>703</v>
      </c>
      <c r="CD5" s="70" t="s">
        <v>703</v>
      </c>
      <c r="CE5" s="70" t="s">
        <v>703</v>
      </c>
      <c r="CF5" s="70" t="s">
        <v>703</v>
      </c>
      <c r="CG5" s="70" t="s">
        <v>703</v>
      </c>
      <c r="CH5" s="70" t="s">
        <v>703</v>
      </c>
      <c r="CI5" s="70" t="s">
        <v>703</v>
      </c>
      <c r="CJ5" s="70" t="s">
        <v>703</v>
      </c>
      <c r="CK5" s="70" t="s">
        <v>703</v>
      </c>
      <c r="CL5" s="70" t="s">
        <v>703</v>
      </c>
      <c r="CM5" s="70" t="s">
        <v>703</v>
      </c>
      <c r="CN5" s="70" t="s">
        <v>703</v>
      </c>
      <c r="CO5" s="70" t="s">
        <v>1098</v>
      </c>
      <c r="CP5" s="70" t="s">
        <v>1098</v>
      </c>
      <c r="CQ5" s="70" t="s">
        <v>1098</v>
      </c>
      <c r="CR5" s="70" t="s">
        <v>1098</v>
      </c>
      <c r="CS5" s="70" t="s">
        <v>1098</v>
      </c>
      <c r="CT5" s="70" t="s">
        <v>1098</v>
      </c>
      <c r="CU5" s="70" t="s">
        <v>1098</v>
      </c>
      <c r="CV5" s="70" t="s">
        <v>1098</v>
      </c>
      <c r="CW5" s="70" t="s">
        <v>1098</v>
      </c>
      <c r="CX5" s="70" t="s">
        <v>703</v>
      </c>
      <c r="CY5" s="70" t="s">
        <v>703</v>
      </c>
      <c r="CZ5" s="70" t="s">
        <v>1098</v>
      </c>
      <c r="DA5" s="70" t="s">
        <v>1098</v>
      </c>
      <c r="DB5" s="665" t="s">
        <v>703</v>
      </c>
      <c r="DC5" s="667"/>
      <c r="DD5" s="665" t="s">
        <v>1098</v>
      </c>
      <c r="DE5" s="667"/>
      <c r="DF5" s="70" t="s">
        <v>703</v>
      </c>
      <c r="DG5" s="70" t="s">
        <v>703</v>
      </c>
      <c r="DH5" s="70" t="s">
        <v>703</v>
      </c>
      <c r="DI5" s="70" t="s">
        <v>703</v>
      </c>
      <c r="DJ5" s="70" t="s">
        <v>703</v>
      </c>
      <c r="DK5" s="70" t="s">
        <v>703</v>
      </c>
      <c r="DL5" s="70" t="s">
        <v>703</v>
      </c>
      <c r="DM5" s="70" t="s">
        <v>703</v>
      </c>
      <c r="DN5" s="70" t="s">
        <v>1098</v>
      </c>
      <c r="DO5" s="70" t="s">
        <v>1098</v>
      </c>
      <c r="DP5" s="70" t="s">
        <v>1098</v>
      </c>
      <c r="DQ5" s="70" t="s">
        <v>1098</v>
      </c>
      <c r="DR5" s="70" t="s">
        <v>1098</v>
      </c>
      <c r="DS5" s="70" t="s">
        <v>1099</v>
      </c>
      <c r="DT5" s="70" t="s">
        <v>703</v>
      </c>
      <c r="DU5" s="70" t="s">
        <v>703</v>
      </c>
      <c r="DV5" s="70" t="s">
        <v>1098</v>
      </c>
      <c r="DW5" s="70" t="s">
        <v>1098</v>
      </c>
      <c r="DX5" s="70" t="s">
        <v>1098</v>
      </c>
      <c r="DY5" s="70" t="s">
        <v>703</v>
      </c>
      <c r="DZ5" s="70" t="s">
        <v>703</v>
      </c>
      <c r="EA5" s="70" t="s">
        <v>703</v>
      </c>
      <c r="EB5" s="70" t="s">
        <v>703</v>
      </c>
      <c r="EC5" s="70" t="s">
        <v>703</v>
      </c>
      <c r="ED5" s="70" t="s">
        <v>703</v>
      </c>
      <c r="EE5" s="70" t="s">
        <v>703</v>
      </c>
      <c r="EF5" s="70" t="s">
        <v>703</v>
      </c>
      <c r="EG5" s="70" t="s">
        <v>1098</v>
      </c>
      <c r="EH5" s="70" t="s">
        <v>703</v>
      </c>
      <c r="EI5" s="70" t="s">
        <v>703</v>
      </c>
      <c r="EJ5" s="70" t="s">
        <v>703</v>
      </c>
      <c r="EK5" s="70" t="s">
        <v>703</v>
      </c>
      <c r="EL5" s="70" t="s">
        <v>703</v>
      </c>
      <c r="EM5" s="70" t="s">
        <v>1098</v>
      </c>
      <c r="EN5" s="70" t="s">
        <v>1098</v>
      </c>
      <c r="EO5" s="70" t="s">
        <v>1098</v>
      </c>
      <c r="EP5" s="70" t="s">
        <v>1098</v>
      </c>
      <c r="EQ5" s="70" t="s">
        <v>703</v>
      </c>
      <c r="ER5" s="70" t="s">
        <v>703</v>
      </c>
      <c r="ES5" s="70" t="s">
        <v>703</v>
      </c>
      <c r="ET5" s="70" t="s">
        <v>703</v>
      </c>
      <c r="EU5" s="70" t="s">
        <v>703</v>
      </c>
      <c r="EV5" s="70" t="s">
        <v>703</v>
      </c>
      <c r="EW5" s="70" t="s">
        <v>703</v>
      </c>
      <c r="EX5" s="70" t="s">
        <v>1098</v>
      </c>
      <c r="EY5" s="70" t="s">
        <v>1098</v>
      </c>
      <c r="EZ5" s="70" t="s">
        <v>1098</v>
      </c>
      <c r="FA5" s="70" t="s">
        <v>703</v>
      </c>
      <c r="FB5" s="70" t="s">
        <v>703</v>
      </c>
      <c r="FC5" s="70" t="s">
        <v>703</v>
      </c>
      <c r="FD5" s="70" t="s">
        <v>703</v>
      </c>
      <c r="FE5" s="70" t="s">
        <v>1098</v>
      </c>
      <c r="FF5" s="70" t="s">
        <v>703</v>
      </c>
      <c r="FG5" s="70" t="s">
        <v>703</v>
      </c>
      <c r="FH5" s="70" t="s">
        <v>703</v>
      </c>
      <c r="FI5" s="70" t="s">
        <v>703</v>
      </c>
      <c r="FJ5" s="70" t="s">
        <v>1098</v>
      </c>
      <c r="FK5" s="70" t="s">
        <v>703</v>
      </c>
      <c r="FL5" s="70" t="s">
        <v>703</v>
      </c>
      <c r="FM5" s="70" t="s">
        <v>703</v>
      </c>
      <c r="FN5" s="70" t="s">
        <v>1098</v>
      </c>
      <c r="FO5" s="675" t="s">
        <v>1100</v>
      </c>
      <c r="FP5" s="677"/>
      <c r="FQ5" s="677"/>
      <c r="FR5" s="677"/>
      <c r="FS5" s="677"/>
      <c r="FT5" s="677"/>
      <c r="FU5" s="677"/>
      <c r="FV5" s="677"/>
      <c r="FW5" s="677"/>
      <c r="FX5" s="677"/>
      <c r="FY5" s="676"/>
      <c r="FZ5" s="678" t="s">
        <v>1101</v>
      </c>
      <c r="GA5" s="679"/>
      <c r="GB5" s="678" t="s">
        <v>1102</v>
      </c>
      <c r="GC5" s="680"/>
      <c r="GD5" s="680"/>
      <c r="GE5" s="680"/>
      <c r="GF5" s="680"/>
      <c r="GG5" s="679"/>
      <c r="GH5" s="675" t="s">
        <v>1103</v>
      </c>
      <c r="GI5" s="676"/>
      <c r="GJ5" s="70"/>
      <c r="GK5" s="103"/>
      <c r="GL5" s="70"/>
    </row>
    <row r="6" spans="1:194" x14ac:dyDescent="0.25">
      <c r="A6" s="669"/>
      <c r="B6" s="646"/>
      <c r="C6" s="131"/>
      <c r="D6" s="104" t="s">
        <v>684</v>
      </c>
      <c r="E6" s="104" t="s">
        <v>685</v>
      </c>
      <c r="F6" s="104" t="s">
        <v>686</v>
      </c>
      <c r="G6" s="104" t="s">
        <v>687</v>
      </c>
      <c r="H6" s="104" t="s">
        <v>688</v>
      </c>
      <c r="I6" s="104" t="s">
        <v>689</v>
      </c>
      <c r="J6" s="104" t="s">
        <v>690</v>
      </c>
      <c r="K6" s="104" t="s">
        <v>691</v>
      </c>
      <c r="L6" s="104" t="s">
        <v>692</v>
      </c>
      <c r="M6" s="104" t="s">
        <v>920</v>
      </c>
      <c r="N6" s="104" t="s">
        <v>1104</v>
      </c>
      <c r="O6" s="104" t="s">
        <v>1105</v>
      </c>
      <c r="P6" s="104" t="s">
        <v>1106</v>
      </c>
      <c r="Q6" s="674"/>
      <c r="R6" s="646"/>
      <c r="S6" s="646"/>
      <c r="T6" s="646"/>
      <c r="U6" s="627"/>
      <c r="V6" s="646"/>
      <c r="W6" s="646"/>
      <c r="X6" s="646"/>
      <c r="Y6" s="646"/>
      <c r="Z6" s="646"/>
      <c r="AA6" s="646"/>
      <c r="AB6" s="646"/>
      <c r="AC6" s="646"/>
      <c r="AD6" s="646"/>
      <c r="AE6" s="646"/>
      <c r="AF6" s="646"/>
      <c r="AG6" s="646"/>
      <c r="AH6" s="646"/>
      <c r="AI6" s="70"/>
      <c r="AJ6" s="627"/>
      <c r="AK6" s="70" t="s">
        <v>1107</v>
      </c>
      <c r="AL6" s="70" t="s">
        <v>708</v>
      </c>
      <c r="AM6" s="70" t="s">
        <v>1108</v>
      </c>
      <c r="AN6" s="70" t="s">
        <v>712</v>
      </c>
      <c r="AO6" s="70" t="s">
        <v>714</v>
      </c>
      <c r="AP6" s="70" t="s">
        <v>716</v>
      </c>
      <c r="AQ6" s="70" t="s">
        <v>719</v>
      </c>
      <c r="AR6" s="70" t="s">
        <v>721</v>
      </c>
      <c r="AS6" s="70" t="s">
        <v>723</v>
      </c>
      <c r="AT6" s="70" t="s">
        <v>725</v>
      </c>
      <c r="AU6" s="70" t="s">
        <v>1107</v>
      </c>
      <c r="AV6" s="70" t="s">
        <v>728</v>
      </c>
      <c r="AW6" s="70" t="s">
        <v>1109</v>
      </c>
      <c r="AX6" s="70" t="s">
        <v>712</v>
      </c>
      <c r="AY6" s="70" t="s">
        <v>714</v>
      </c>
      <c r="AZ6" s="70" t="s">
        <v>729</v>
      </c>
      <c r="BA6" s="70" t="s">
        <v>730</v>
      </c>
      <c r="BB6" s="70" t="s">
        <v>731</v>
      </c>
      <c r="BC6" s="70" t="s">
        <v>732</v>
      </c>
      <c r="BD6" s="70" t="s">
        <v>733</v>
      </c>
      <c r="BE6" s="70" t="s">
        <v>735</v>
      </c>
      <c r="BF6" s="70" t="s">
        <v>737</v>
      </c>
      <c r="BG6" s="70" t="s">
        <v>716</v>
      </c>
      <c r="BH6" s="70" t="s">
        <v>719</v>
      </c>
      <c r="BI6" s="70" t="s">
        <v>741</v>
      </c>
      <c r="BJ6" s="70" t="s">
        <v>721</v>
      </c>
      <c r="BK6" s="70" t="s">
        <v>744</v>
      </c>
      <c r="BL6" s="70" t="s">
        <v>746</v>
      </c>
      <c r="BM6" s="70" t="s">
        <v>723</v>
      </c>
      <c r="BN6" s="70" t="s">
        <v>725</v>
      </c>
      <c r="BO6" s="70" t="s">
        <v>1110</v>
      </c>
      <c r="BP6" s="70" t="s">
        <v>1111</v>
      </c>
      <c r="BQ6" s="70" t="s">
        <v>1112</v>
      </c>
      <c r="BR6" s="70" t="s">
        <v>754</v>
      </c>
      <c r="BS6" s="70" t="s">
        <v>755</v>
      </c>
      <c r="BT6" s="70" t="s">
        <v>756</v>
      </c>
      <c r="BU6" s="70" t="s">
        <v>757</v>
      </c>
      <c r="BV6" s="70" t="s">
        <v>758</v>
      </c>
      <c r="BW6" s="70" t="s">
        <v>756</v>
      </c>
      <c r="BX6" s="70" t="s">
        <v>759</v>
      </c>
      <c r="BY6" s="70" t="s">
        <v>765</v>
      </c>
      <c r="BZ6" s="70" t="s">
        <v>770</v>
      </c>
      <c r="CA6" s="70" t="s">
        <v>778</v>
      </c>
      <c r="CB6" s="70" t="s">
        <v>783</v>
      </c>
      <c r="CC6" s="70" t="s">
        <v>788</v>
      </c>
      <c r="CD6" s="70" t="s">
        <v>792</v>
      </c>
      <c r="CE6" s="70" t="s">
        <v>796</v>
      </c>
      <c r="CF6" s="70" t="s">
        <v>801</v>
      </c>
      <c r="CG6" s="70" t="s">
        <v>806</v>
      </c>
      <c r="CH6" s="70" t="s">
        <v>810</v>
      </c>
      <c r="CI6" s="70" t="s">
        <v>814</v>
      </c>
      <c r="CJ6" s="70" t="s">
        <v>819</v>
      </c>
      <c r="CK6" s="70" t="s">
        <v>823</v>
      </c>
      <c r="CL6" s="70" t="s">
        <v>827</v>
      </c>
      <c r="CM6" s="70" t="s">
        <v>1113</v>
      </c>
      <c r="CN6" s="70" t="s">
        <v>1114</v>
      </c>
      <c r="CO6" s="70" t="s">
        <v>783</v>
      </c>
      <c r="CP6" s="70" t="s">
        <v>796</v>
      </c>
      <c r="CQ6" s="70" t="s">
        <v>801</v>
      </c>
      <c r="CR6" s="70" t="s">
        <v>806</v>
      </c>
      <c r="CS6" s="70" t="s">
        <v>810</v>
      </c>
      <c r="CT6" s="70" t="s">
        <v>814</v>
      </c>
      <c r="CU6" s="70" t="s">
        <v>819</v>
      </c>
      <c r="CV6" s="70" t="s">
        <v>823</v>
      </c>
      <c r="CW6" s="70" t="s">
        <v>827</v>
      </c>
      <c r="CX6" s="70" t="s">
        <v>1115</v>
      </c>
      <c r="CY6" s="70" t="s">
        <v>1116</v>
      </c>
      <c r="CZ6" s="70" t="s">
        <v>869</v>
      </c>
      <c r="DA6" s="70" t="s">
        <v>1115</v>
      </c>
      <c r="DB6" s="70" t="s">
        <v>870</v>
      </c>
      <c r="DC6" s="70" t="s">
        <v>871</v>
      </c>
      <c r="DD6" s="70" t="s">
        <v>870</v>
      </c>
      <c r="DE6" s="70" t="s">
        <v>871</v>
      </c>
      <c r="DF6" s="70" t="s">
        <v>873</v>
      </c>
      <c r="DG6" s="70" t="s">
        <v>875</v>
      </c>
      <c r="DH6" s="70" t="s">
        <v>876</v>
      </c>
      <c r="DI6" s="70" t="s">
        <v>879</v>
      </c>
      <c r="DJ6" s="70" t="s">
        <v>877</v>
      </c>
      <c r="DK6" s="70" t="s">
        <v>1117</v>
      </c>
      <c r="DL6" s="70" t="s">
        <v>878</v>
      </c>
      <c r="DM6" s="70" t="s">
        <v>875</v>
      </c>
      <c r="DN6" s="70" t="s">
        <v>876</v>
      </c>
      <c r="DO6" s="70" t="s">
        <v>879</v>
      </c>
      <c r="DP6" s="70" t="s">
        <v>877</v>
      </c>
      <c r="DQ6" s="70" t="s">
        <v>1117</v>
      </c>
      <c r="DR6" s="70" t="s">
        <v>878</v>
      </c>
      <c r="DS6" s="70"/>
      <c r="DT6" s="70" t="s">
        <v>882</v>
      </c>
      <c r="DU6" s="70" t="s">
        <v>1118</v>
      </c>
      <c r="DV6" s="70" t="s">
        <v>883</v>
      </c>
      <c r="DW6" s="70" t="s">
        <v>884</v>
      </c>
      <c r="DX6" s="70" t="s">
        <v>1119</v>
      </c>
      <c r="DY6" s="70" t="s">
        <v>1120</v>
      </c>
      <c r="DZ6" s="70" t="s">
        <v>886</v>
      </c>
      <c r="EA6" s="70" t="s">
        <v>1121</v>
      </c>
      <c r="EB6" s="70" t="s">
        <v>1122</v>
      </c>
      <c r="EC6" s="70" t="s">
        <v>1123</v>
      </c>
      <c r="ED6" s="70" t="s">
        <v>1124</v>
      </c>
      <c r="EE6" s="70" t="s">
        <v>1125</v>
      </c>
      <c r="EF6" s="70" t="s">
        <v>1126</v>
      </c>
      <c r="EG6" s="70" t="s">
        <v>1127</v>
      </c>
      <c r="EH6" s="70" t="s">
        <v>1128</v>
      </c>
      <c r="EI6" s="70" t="s">
        <v>1129</v>
      </c>
      <c r="EJ6" s="70" t="s">
        <v>890</v>
      </c>
      <c r="EK6" s="70" t="s">
        <v>1130</v>
      </c>
      <c r="EL6" s="70" t="s">
        <v>888</v>
      </c>
      <c r="EM6" s="70" t="s">
        <v>1131</v>
      </c>
      <c r="EN6" s="70" t="s">
        <v>889</v>
      </c>
      <c r="EO6" s="70" t="s">
        <v>1132</v>
      </c>
      <c r="EP6" s="70" t="s">
        <v>1133</v>
      </c>
      <c r="EQ6" s="70" t="s">
        <v>1134</v>
      </c>
      <c r="ER6" s="70" t="s">
        <v>1135</v>
      </c>
      <c r="ES6" s="70" t="s">
        <v>1136</v>
      </c>
      <c r="ET6" s="70" t="s">
        <v>892</v>
      </c>
      <c r="EU6" s="70" t="s">
        <v>1137</v>
      </c>
      <c r="EV6" s="70" t="s">
        <v>1138</v>
      </c>
      <c r="EW6" s="70" t="s">
        <v>893</v>
      </c>
      <c r="EX6" s="70" t="s">
        <v>1139</v>
      </c>
      <c r="EY6" s="70" t="s">
        <v>1140</v>
      </c>
      <c r="EZ6" s="70" t="s">
        <v>1141</v>
      </c>
      <c r="FA6" s="70" t="s">
        <v>895</v>
      </c>
      <c r="FB6" s="70" t="s">
        <v>896</v>
      </c>
      <c r="FC6" s="70" t="s">
        <v>897</v>
      </c>
      <c r="FD6" s="70" t="s">
        <v>898</v>
      </c>
      <c r="FE6" s="70" t="s">
        <v>1127</v>
      </c>
      <c r="FF6" s="70" t="s">
        <v>901</v>
      </c>
      <c r="FG6" s="70" t="s">
        <v>902</v>
      </c>
      <c r="FH6" s="70" t="s">
        <v>900</v>
      </c>
      <c r="FI6" s="70" t="s">
        <v>1142</v>
      </c>
      <c r="FJ6" s="70" t="s">
        <v>1143</v>
      </c>
      <c r="FK6" s="70" t="s">
        <v>903</v>
      </c>
      <c r="FL6" s="70" t="s">
        <v>904</v>
      </c>
      <c r="FM6" s="70" t="s">
        <v>1142</v>
      </c>
      <c r="FN6" s="70" t="s">
        <v>1127</v>
      </c>
      <c r="FO6" s="98" t="s">
        <v>918</v>
      </c>
      <c r="FP6" s="98" t="s">
        <v>1144</v>
      </c>
      <c r="FQ6" s="98" t="s">
        <v>1145</v>
      </c>
      <c r="FR6" s="98" t="s">
        <v>1146</v>
      </c>
      <c r="FS6" s="98" t="s">
        <v>1147</v>
      </c>
      <c r="FT6" s="98" t="s">
        <v>1148</v>
      </c>
      <c r="FU6" s="98" t="s">
        <v>1149</v>
      </c>
      <c r="FV6" s="98" t="s">
        <v>1150</v>
      </c>
      <c r="FW6" s="99" t="s">
        <v>1151</v>
      </c>
      <c r="FX6" s="99" t="s">
        <v>1152</v>
      </c>
      <c r="FY6" s="98" t="s">
        <v>1153</v>
      </c>
      <c r="FZ6" s="100" t="s">
        <v>1154</v>
      </c>
      <c r="GA6" s="100" t="s">
        <v>1155</v>
      </c>
      <c r="GB6" s="100" t="s">
        <v>1156</v>
      </c>
      <c r="GC6" s="100" t="s">
        <v>1157</v>
      </c>
      <c r="GD6" s="100" t="s">
        <v>1158</v>
      </c>
      <c r="GE6" s="100" t="s">
        <v>1159</v>
      </c>
      <c r="GF6" s="100" t="s">
        <v>1160</v>
      </c>
      <c r="GG6" s="100" t="s">
        <v>1161</v>
      </c>
      <c r="GH6" s="101" t="s">
        <v>1162</v>
      </c>
      <c r="GI6" s="102" t="s">
        <v>1163</v>
      </c>
      <c r="GJ6" s="70" t="s">
        <v>1164</v>
      </c>
      <c r="GK6" s="103" t="s">
        <v>1165</v>
      </c>
      <c r="GL6" s="70" t="s">
        <v>1165</v>
      </c>
    </row>
    <row r="7" spans="1:194" x14ac:dyDescent="0.25">
      <c r="A7" s="71" t="str">
        <f>CONCATENATE($W$7)</f>
        <v>Expenditure</v>
      </c>
      <c r="B7" s="27" t="s">
        <v>694</v>
      </c>
      <c r="C7" s="27" t="str">
        <f>CONCATENATE(D7,E7,F7,G7,H7,I7,J7,K7,L7,M7,N7,O7,P7)</f>
        <v>IE000000000000000000000000000000000000</v>
      </c>
      <c r="D7" s="23" t="s">
        <v>1166</v>
      </c>
      <c r="E7" s="23" t="s">
        <v>697</v>
      </c>
      <c r="F7" s="23" t="s">
        <v>697</v>
      </c>
      <c r="G7" s="23" t="s">
        <v>697</v>
      </c>
      <c r="H7" s="23" t="s">
        <v>697</v>
      </c>
      <c r="I7" s="23" t="s">
        <v>697</v>
      </c>
      <c r="J7" s="23" t="s">
        <v>697</v>
      </c>
      <c r="K7" s="23" t="s">
        <v>697</v>
      </c>
      <c r="L7" s="23" t="s">
        <v>697</v>
      </c>
      <c r="M7" s="23" t="s">
        <v>697</v>
      </c>
      <c r="N7" s="23" t="s">
        <v>697</v>
      </c>
      <c r="O7" s="23" t="s">
        <v>697</v>
      </c>
      <c r="P7" s="23" t="s">
        <v>697</v>
      </c>
      <c r="Q7" s="27">
        <v>0</v>
      </c>
      <c r="R7" s="27" t="s">
        <v>698</v>
      </c>
      <c r="S7" s="27" t="s">
        <v>698</v>
      </c>
      <c r="T7" s="27" t="s">
        <v>694</v>
      </c>
      <c r="U7" s="28"/>
      <c r="V7" s="27" t="s">
        <v>1167</v>
      </c>
      <c r="W7" s="27" t="s">
        <v>1168</v>
      </c>
      <c r="X7" s="27"/>
      <c r="Y7" s="27"/>
      <c r="Z7" s="27"/>
      <c r="AA7" s="27"/>
      <c r="AB7" s="27"/>
      <c r="AC7" s="27"/>
      <c r="AD7" s="27"/>
      <c r="AE7" s="27"/>
      <c r="AF7" s="27"/>
      <c r="AG7" s="27"/>
      <c r="AH7" s="27"/>
      <c r="AI7" s="27" t="s">
        <v>1169</v>
      </c>
      <c r="AJ7" s="28" t="s">
        <v>694</v>
      </c>
      <c r="AK7" s="27" t="s">
        <v>694</v>
      </c>
      <c r="AL7" s="27" t="s">
        <v>694</v>
      </c>
      <c r="AM7" s="27" t="s">
        <v>694</v>
      </c>
      <c r="AN7" s="27" t="s">
        <v>694</v>
      </c>
      <c r="AO7" s="27" t="s">
        <v>694</v>
      </c>
      <c r="AP7" s="27" t="s">
        <v>694</v>
      </c>
      <c r="AQ7" s="27" t="s">
        <v>694</v>
      </c>
      <c r="AR7" s="27" t="s">
        <v>694</v>
      </c>
      <c r="AS7" s="27" t="s">
        <v>694</v>
      </c>
      <c r="AT7" s="27" t="s">
        <v>694</v>
      </c>
      <c r="AU7" s="27" t="s">
        <v>694</v>
      </c>
      <c r="AV7" s="27" t="s">
        <v>694</v>
      </c>
      <c r="AW7" s="27" t="s">
        <v>694</v>
      </c>
      <c r="AX7" s="27" t="s">
        <v>694</v>
      </c>
      <c r="AY7" s="27" t="s">
        <v>694</v>
      </c>
      <c r="AZ7" s="27" t="s">
        <v>694</v>
      </c>
      <c r="BA7" s="27" t="s">
        <v>694</v>
      </c>
      <c r="BB7" s="27" t="s">
        <v>694</v>
      </c>
      <c r="BC7" s="27" t="s">
        <v>694</v>
      </c>
      <c r="BD7" s="27" t="s">
        <v>694</v>
      </c>
      <c r="BE7" s="27" t="s">
        <v>694</v>
      </c>
      <c r="BF7" s="27" t="s">
        <v>694</v>
      </c>
      <c r="BG7" s="27" t="s">
        <v>694</v>
      </c>
      <c r="BH7" s="27" t="s">
        <v>694</v>
      </c>
      <c r="BI7" s="27" t="s">
        <v>694</v>
      </c>
      <c r="BJ7" s="27" t="s">
        <v>694</v>
      </c>
      <c r="BK7" s="27" t="s">
        <v>694</v>
      </c>
      <c r="BL7" s="27" t="s">
        <v>694</v>
      </c>
      <c r="BM7" s="27" t="s">
        <v>694</v>
      </c>
      <c r="BN7" s="27" t="s">
        <v>694</v>
      </c>
      <c r="BO7" s="27" t="s">
        <v>694</v>
      </c>
      <c r="BP7" s="27" t="s">
        <v>694</v>
      </c>
      <c r="BQ7" s="27" t="s">
        <v>694</v>
      </c>
      <c r="BR7" s="27" t="s">
        <v>694</v>
      </c>
      <c r="BS7" s="27" t="s">
        <v>694</v>
      </c>
      <c r="BT7" s="27" t="s">
        <v>694</v>
      </c>
      <c r="BU7" s="27" t="s">
        <v>694</v>
      </c>
      <c r="BV7" s="27" t="s">
        <v>694</v>
      </c>
      <c r="BW7" s="27" t="s">
        <v>694</v>
      </c>
      <c r="BX7" s="27" t="s">
        <v>694</v>
      </c>
      <c r="BY7" s="27" t="s">
        <v>694</v>
      </c>
      <c r="BZ7" s="27" t="s">
        <v>694</v>
      </c>
      <c r="CA7" s="27" t="s">
        <v>694</v>
      </c>
      <c r="CB7" s="27" t="s">
        <v>694</v>
      </c>
      <c r="CC7" s="27" t="s">
        <v>694</v>
      </c>
      <c r="CD7" s="27" t="s">
        <v>694</v>
      </c>
      <c r="CE7" s="27" t="s">
        <v>694</v>
      </c>
      <c r="CF7" s="27" t="s">
        <v>694</v>
      </c>
      <c r="CG7" s="27" t="s">
        <v>694</v>
      </c>
      <c r="CH7" s="27" t="s">
        <v>694</v>
      </c>
      <c r="CI7" s="27" t="s">
        <v>694</v>
      </c>
      <c r="CJ7" s="27" t="s">
        <v>694</v>
      </c>
      <c r="CK7" s="27" t="s">
        <v>694</v>
      </c>
      <c r="CL7" s="27" t="s">
        <v>694</v>
      </c>
      <c r="CM7" s="27" t="s">
        <v>694</v>
      </c>
      <c r="CN7" s="27" t="s">
        <v>694</v>
      </c>
      <c r="CO7" s="27" t="s">
        <v>694</v>
      </c>
      <c r="CP7" s="27" t="s">
        <v>694</v>
      </c>
      <c r="CQ7" s="27" t="s">
        <v>694</v>
      </c>
      <c r="CR7" s="27" t="s">
        <v>694</v>
      </c>
      <c r="CS7" s="27" t="s">
        <v>694</v>
      </c>
      <c r="CT7" s="27" t="s">
        <v>694</v>
      </c>
      <c r="CU7" s="27" t="s">
        <v>694</v>
      </c>
      <c r="CV7" s="27" t="s">
        <v>694</v>
      </c>
      <c r="CW7" s="27" t="s">
        <v>694</v>
      </c>
      <c r="CX7" s="27" t="s">
        <v>694</v>
      </c>
      <c r="CY7" s="27" t="s">
        <v>694</v>
      </c>
      <c r="CZ7" s="27" t="s">
        <v>694</v>
      </c>
      <c r="DA7" s="27" t="s">
        <v>694</v>
      </c>
      <c r="DB7" s="27" t="s">
        <v>694</v>
      </c>
      <c r="DC7" s="27" t="s">
        <v>694</v>
      </c>
      <c r="DD7" s="27" t="s">
        <v>694</v>
      </c>
      <c r="DE7" s="27" t="s">
        <v>694</v>
      </c>
      <c r="DF7" s="27" t="s">
        <v>694</v>
      </c>
      <c r="DG7" s="27" t="s">
        <v>694</v>
      </c>
      <c r="DH7" s="27" t="s">
        <v>694</v>
      </c>
      <c r="DI7" s="27" t="s">
        <v>694</v>
      </c>
      <c r="DJ7" s="27" t="s">
        <v>694</v>
      </c>
      <c r="DK7" s="27" t="s">
        <v>694</v>
      </c>
      <c r="DL7" s="27" t="s">
        <v>694</v>
      </c>
      <c r="DM7" s="27" t="s">
        <v>694</v>
      </c>
      <c r="DN7" s="27" t="s">
        <v>694</v>
      </c>
      <c r="DO7" s="27" t="s">
        <v>694</v>
      </c>
      <c r="DP7" s="27" t="s">
        <v>694</v>
      </c>
      <c r="DQ7" s="27" t="s">
        <v>694</v>
      </c>
      <c r="DR7" s="27" t="s">
        <v>694</v>
      </c>
      <c r="DS7" s="27"/>
      <c r="DT7" s="27" t="s">
        <v>694</v>
      </c>
      <c r="DU7" s="27" t="s">
        <v>694</v>
      </c>
      <c r="DV7" s="27" t="s">
        <v>694</v>
      </c>
      <c r="DW7" s="27" t="s">
        <v>694</v>
      </c>
      <c r="DX7" s="27" t="s">
        <v>694</v>
      </c>
      <c r="DY7" s="27" t="s">
        <v>694</v>
      </c>
      <c r="DZ7" s="27" t="s">
        <v>694</v>
      </c>
      <c r="EA7" s="27" t="s">
        <v>694</v>
      </c>
      <c r="EB7" s="27" t="s">
        <v>694</v>
      </c>
      <c r="EC7" s="27" t="s">
        <v>694</v>
      </c>
      <c r="ED7" s="27" t="s">
        <v>694</v>
      </c>
      <c r="EE7" s="27" t="s">
        <v>694</v>
      </c>
      <c r="EF7" s="27" t="s">
        <v>694</v>
      </c>
      <c r="EG7" s="27" t="s">
        <v>694</v>
      </c>
      <c r="EH7" s="27" t="s">
        <v>694</v>
      </c>
      <c r="EI7" s="27" t="s">
        <v>694</v>
      </c>
      <c r="EJ7" s="27" t="s">
        <v>694</v>
      </c>
      <c r="EK7" s="27" t="s">
        <v>694</v>
      </c>
      <c r="EL7" s="27" t="s">
        <v>694</v>
      </c>
      <c r="EM7" s="27" t="s">
        <v>694</v>
      </c>
      <c r="EN7" s="27" t="s">
        <v>694</v>
      </c>
      <c r="EO7" s="27" t="s">
        <v>694</v>
      </c>
      <c r="EP7" s="27" t="s">
        <v>694</v>
      </c>
      <c r="EQ7" s="27" t="s">
        <v>694</v>
      </c>
      <c r="ER7" s="27" t="s">
        <v>694</v>
      </c>
      <c r="ES7" s="27" t="s">
        <v>694</v>
      </c>
      <c r="ET7" s="27" t="s">
        <v>694</v>
      </c>
      <c r="EU7" s="27" t="s">
        <v>694</v>
      </c>
      <c r="EV7" s="27" t="s">
        <v>694</v>
      </c>
      <c r="EW7" s="27" t="s">
        <v>694</v>
      </c>
      <c r="EX7" s="27" t="s">
        <v>694</v>
      </c>
      <c r="EY7" s="27" t="s">
        <v>694</v>
      </c>
      <c r="EZ7" s="27" t="s">
        <v>694</v>
      </c>
      <c r="FA7" s="27" t="s">
        <v>694</v>
      </c>
      <c r="FB7" s="27" t="s">
        <v>694</v>
      </c>
      <c r="FC7" s="27" t="s">
        <v>694</v>
      </c>
      <c r="FD7" s="27" t="s">
        <v>694</v>
      </c>
      <c r="FE7" s="27" t="s">
        <v>694</v>
      </c>
      <c r="FF7" s="27" t="s">
        <v>694</v>
      </c>
      <c r="FG7" s="27" t="s">
        <v>694</v>
      </c>
      <c r="FH7" s="27" t="s">
        <v>694</v>
      </c>
      <c r="FI7" s="27" t="s">
        <v>694</v>
      </c>
      <c r="FJ7" s="27" t="s">
        <v>694</v>
      </c>
      <c r="FK7" s="27" t="s">
        <v>694</v>
      </c>
      <c r="FL7" s="27" t="s">
        <v>694</v>
      </c>
      <c r="FM7" s="27" t="s">
        <v>694</v>
      </c>
      <c r="FN7" s="27" t="s">
        <v>694</v>
      </c>
      <c r="FO7" s="72" t="s">
        <v>698</v>
      </c>
      <c r="FP7" s="72" t="s">
        <v>698</v>
      </c>
      <c r="FQ7" s="72" t="s">
        <v>698</v>
      </c>
      <c r="FR7" s="72" t="s">
        <v>698</v>
      </c>
      <c r="FS7" s="72" t="s">
        <v>698</v>
      </c>
      <c r="FT7" s="72" t="s">
        <v>698</v>
      </c>
      <c r="FU7" s="72" t="s">
        <v>698</v>
      </c>
      <c r="FV7" s="72" t="s">
        <v>698</v>
      </c>
      <c r="FW7" s="78" t="s">
        <v>698</v>
      </c>
      <c r="FX7" s="78" t="s">
        <v>698</v>
      </c>
      <c r="FY7" s="72" t="s">
        <v>698</v>
      </c>
      <c r="FZ7" s="90"/>
      <c r="GA7" s="90"/>
      <c r="GB7" s="90"/>
      <c r="GC7" s="90"/>
      <c r="GD7" s="90"/>
      <c r="GE7" s="90"/>
      <c r="GF7" s="90"/>
      <c r="GG7" s="90"/>
      <c r="GH7" s="105" t="s">
        <v>694</v>
      </c>
      <c r="GI7" s="106"/>
      <c r="GJ7" s="27"/>
      <c r="GK7" s="28"/>
      <c r="GL7" s="27"/>
    </row>
    <row r="8" spans="1:194" x14ac:dyDescent="0.25">
      <c r="A8" s="71" t="str">
        <f>CONCATENATE($W$7,": ",$X$8)</f>
        <v>Expenditure: Bad Debts Written Off</v>
      </c>
      <c r="B8" s="27" t="s">
        <v>694</v>
      </c>
      <c r="C8" s="27" t="str">
        <f>CONCATENATE(D8,E8,F8,G8,H8,I8,J8,K8,L8,M8,N8,O8,P8)</f>
        <v>IE001000000000000000000000000000000000</v>
      </c>
      <c r="D8" s="23" t="s">
        <v>1166</v>
      </c>
      <c r="E8" s="23" t="s">
        <v>702</v>
      </c>
      <c r="F8" s="23" t="s">
        <v>697</v>
      </c>
      <c r="G8" s="23" t="s">
        <v>697</v>
      </c>
      <c r="H8" s="23" t="s">
        <v>697</v>
      </c>
      <c r="I8" s="23" t="s">
        <v>697</v>
      </c>
      <c r="J8" s="23" t="s">
        <v>697</v>
      </c>
      <c r="K8" s="23" t="s">
        <v>697</v>
      </c>
      <c r="L8" s="23" t="s">
        <v>697</v>
      </c>
      <c r="M8" s="23" t="s">
        <v>697</v>
      </c>
      <c r="N8" s="23" t="s">
        <v>697</v>
      </c>
      <c r="O8" s="23" t="s">
        <v>697</v>
      </c>
      <c r="P8" s="23" t="s">
        <v>697</v>
      </c>
      <c r="Q8" s="27">
        <v>0</v>
      </c>
      <c r="R8" s="28" t="s">
        <v>704</v>
      </c>
      <c r="S8" s="27" t="s">
        <v>698</v>
      </c>
      <c r="T8" s="27" t="s">
        <v>694</v>
      </c>
      <c r="U8" s="28"/>
      <c r="V8" s="27" t="s">
        <v>1170</v>
      </c>
      <c r="W8" s="27" t="s">
        <v>905</v>
      </c>
      <c r="X8" s="27" t="s">
        <v>1171</v>
      </c>
      <c r="Y8" s="27"/>
      <c r="Z8" s="27"/>
      <c r="AA8" s="27"/>
      <c r="AB8" s="27"/>
      <c r="AC8" s="27"/>
      <c r="AD8" s="27"/>
      <c r="AE8" s="27"/>
      <c r="AF8" s="27"/>
      <c r="AG8" s="27"/>
      <c r="AH8" s="27"/>
      <c r="AI8" s="27" t="s">
        <v>1172</v>
      </c>
      <c r="AJ8" s="28" t="s">
        <v>704</v>
      </c>
      <c r="AK8" s="27" t="s">
        <v>694</v>
      </c>
      <c r="AL8" s="27" t="s">
        <v>694</v>
      </c>
      <c r="AM8" s="27" t="s">
        <v>694</v>
      </c>
      <c r="AN8" s="27" t="s">
        <v>694</v>
      </c>
      <c r="AO8" s="27" t="s">
        <v>694</v>
      </c>
      <c r="AP8" s="27" t="s">
        <v>694</v>
      </c>
      <c r="AQ8" s="27" t="s">
        <v>694</v>
      </c>
      <c r="AR8" s="27" t="s">
        <v>694</v>
      </c>
      <c r="AS8" s="27" t="s">
        <v>694</v>
      </c>
      <c r="AT8" s="27" t="s">
        <v>694</v>
      </c>
      <c r="AU8" s="27" t="s">
        <v>694</v>
      </c>
      <c r="AV8" s="27" t="s">
        <v>694</v>
      </c>
      <c r="AW8" s="27" t="s">
        <v>694</v>
      </c>
      <c r="AX8" s="27" t="s">
        <v>694</v>
      </c>
      <c r="AY8" s="27" t="s">
        <v>694</v>
      </c>
      <c r="AZ8" s="27" t="s">
        <v>694</v>
      </c>
      <c r="BA8" s="27" t="s">
        <v>694</v>
      </c>
      <c r="BB8" s="27" t="s">
        <v>694</v>
      </c>
      <c r="BC8" s="27" t="s">
        <v>694</v>
      </c>
      <c r="BD8" s="27" t="s">
        <v>694</v>
      </c>
      <c r="BE8" s="27" t="s">
        <v>694</v>
      </c>
      <c r="BF8" s="27" t="s">
        <v>694</v>
      </c>
      <c r="BG8" s="27" t="s">
        <v>694</v>
      </c>
      <c r="BH8" s="27" t="s">
        <v>694</v>
      </c>
      <c r="BI8" s="27" t="s">
        <v>694</v>
      </c>
      <c r="BJ8" s="27" t="s">
        <v>694</v>
      </c>
      <c r="BK8" s="27" t="s">
        <v>694</v>
      </c>
      <c r="BL8" s="27" t="s">
        <v>694</v>
      </c>
      <c r="BM8" s="27" t="s">
        <v>694</v>
      </c>
      <c r="BN8" s="27" t="s">
        <v>694</v>
      </c>
      <c r="BO8" s="27" t="s">
        <v>694</v>
      </c>
      <c r="BP8" s="27" t="s">
        <v>694</v>
      </c>
      <c r="BQ8" s="27" t="s">
        <v>694</v>
      </c>
      <c r="BR8" s="27" t="s">
        <v>694</v>
      </c>
      <c r="BS8" s="27" t="s">
        <v>694</v>
      </c>
      <c r="BT8" s="27" t="s">
        <v>694</v>
      </c>
      <c r="BU8" s="27" t="s">
        <v>694</v>
      </c>
      <c r="BV8" s="27" t="s">
        <v>694</v>
      </c>
      <c r="BW8" s="27" t="s">
        <v>694</v>
      </c>
      <c r="BX8" s="27" t="s">
        <v>694</v>
      </c>
      <c r="BY8" s="27" t="s">
        <v>694</v>
      </c>
      <c r="BZ8" s="27" t="s">
        <v>694</v>
      </c>
      <c r="CA8" s="27" t="s">
        <v>694</v>
      </c>
      <c r="CB8" s="27" t="s">
        <v>694</v>
      </c>
      <c r="CC8" s="27" t="s">
        <v>694</v>
      </c>
      <c r="CD8" s="27" t="s">
        <v>694</v>
      </c>
      <c r="CE8" s="27" t="s">
        <v>694</v>
      </c>
      <c r="CF8" s="27" t="s">
        <v>694</v>
      </c>
      <c r="CG8" s="27" t="s">
        <v>694</v>
      </c>
      <c r="CH8" s="27" t="s">
        <v>694</v>
      </c>
      <c r="CI8" s="27" t="s">
        <v>694</v>
      </c>
      <c r="CJ8" s="27" t="s">
        <v>694</v>
      </c>
      <c r="CK8" s="27" t="s">
        <v>694</v>
      </c>
      <c r="CL8" s="27" t="s">
        <v>694</v>
      </c>
      <c r="CM8" s="27" t="s">
        <v>694</v>
      </c>
      <c r="CN8" s="27" t="s">
        <v>694</v>
      </c>
      <c r="CO8" s="27" t="s">
        <v>694</v>
      </c>
      <c r="CP8" s="27" t="s">
        <v>694</v>
      </c>
      <c r="CQ8" s="27" t="s">
        <v>694</v>
      </c>
      <c r="CR8" s="27" t="s">
        <v>694</v>
      </c>
      <c r="CS8" s="27" t="s">
        <v>694</v>
      </c>
      <c r="CT8" s="27" t="s">
        <v>694</v>
      </c>
      <c r="CU8" s="27" t="s">
        <v>694</v>
      </c>
      <c r="CV8" s="27" t="s">
        <v>694</v>
      </c>
      <c r="CW8" s="27" t="s">
        <v>694</v>
      </c>
      <c r="CX8" s="27" t="s">
        <v>694</v>
      </c>
      <c r="CY8" s="27" t="s">
        <v>694</v>
      </c>
      <c r="CZ8" s="27" t="s">
        <v>694</v>
      </c>
      <c r="DA8" s="27" t="s">
        <v>694</v>
      </c>
      <c r="DB8" s="27" t="s">
        <v>694</v>
      </c>
      <c r="DC8" s="27" t="s">
        <v>694</v>
      </c>
      <c r="DD8" s="27" t="s">
        <v>694</v>
      </c>
      <c r="DE8" s="27" t="s">
        <v>694</v>
      </c>
      <c r="DF8" s="27" t="s">
        <v>694</v>
      </c>
      <c r="DG8" s="27" t="s">
        <v>694</v>
      </c>
      <c r="DH8" s="27" t="s">
        <v>694</v>
      </c>
      <c r="DI8" s="27" t="s">
        <v>694</v>
      </c>
      <c r="DJ8" s="27" t="s">
        <v>694</v>
      </c>
      <c r="DK8" s="27" t="s">
        <v>694</v>
      </c>
      <c r="DL8" s="27" t="s">
        <v>694</v>
      </c>
      <c r="DM8" s="27" t="s">
        <v>694</v>
      </c>
      <c r="DN8" s="27" t="s">
        <v>694</v>
      </c>
      <c r="DO8" s="27" t="s">
        <v>694</v>
      </c>
      <c r="DP8" s="27" t="s">
        <v>694</v>
      </c>
      <c r="DQ8" s="27" t="s">
        <v>694</v>
      </c>
      <c r="DR8" s="27" t="s">
        <v>694</v>
      </c>
      <c r="DS8" s="27"/>
      <c r="DT8" s="27" t="s">
        <v>694</v>
      </c>
      <c r="DU8" s="27" t="s">
        <v>694</v>
      </c>
      <c r="DV8" s="27" t="s">
        <v>694</v>
      </c>
      <c r="DW8" s="27" t="s">
        <v>694</v>
      </c>
      <c r="DX8" s="27" t="s">
        <v>694</v>
      </c>
      <c r="DY8" s="27" t="s">
        <v>694</v>
      </c>
      <c r="DZ8" s="27" t="s">
        <v>694</v>
      </c>
      <c r="EA8" s="27" t="s">
        <v>694</v>
      </c>
      <c r="EB8" s="27" t="s">
        <v>694</v>
      </c>
      <c r="EC8" s="27" t="s">
        <v>694</v>
      </c>
      <c r="ED8" s="27" t="s">
        <v>694</v>
      </c>
      <c r="EE8" s="27" t="s">
        <v>694</v>
      </c>
      <c r="EF8" s="27" t="s">
        <v>694</v>
      </c>
      <c r="EG8" s="27" t="s">
        <v>694</v>
      </c>
      <c r="EH8" s="27" t="s">
        <v>694</v>
      </c>
      <c r="EI8" s="27" t="s">
        <v>694</v>
      </c>
      <c r="EJ8" s="27" t="s">
        <v>694</v>
      </c>
      <c r="EK8" s="27" t="s">
        <v>694</v>
      </c>
      <c r="EL8" s="27" t="s">
        <v>694</v>
      </c>
      <c r="EM8" s="27" t="s">
        <v>694</v>
      </c>
      <c r="EN8" s="27" t="s">
        <v>694</v>
      </c>
      <c r="EO8" s="27" t="s">
        <v>694</v>
      </c>
      <c r="EP8" s="27" t="s">
        <v>694</v>
      </c>
      <c r="EQ8" s="27" t="s">
        <v>694</v>
      </c>
      <c r="ER8" s="27" t="s">
        <v>694</v>
      </c>
      <c r="ES8" s="27" t="s">
        <v>694</v>
      </c>
      <c r="ET8" s="27" t="s">
        <v>694</v>
      </c>
      <c r="EU8" s="27" t="s">
        <v>694</v>
      </c>
      <c r="EV8" s="27" t="s">
        <v>694</v>
      </c>
      <c r="EW8" s="27" t="s">
        <v>694</v>
      </c>
      <c r="EX8" s="27" t="s">
        <v>694</v>
      </c>
      <c r="EY8" s="27" t="s">
        <v>694</v>
      </c>
      <c r="EZ8" s="27" t="s">
        <v>694</v>
      </c>
      <c r="FA8" s="27" t="s">
        <v>694</v>
      </c>
      <c r="FB8" s="27" t="s">
        <v>694</v>
      </c>
      <c r="FC8" s="27" t="s">
        <v>694</v>
      </c>
      <c r="FD8" s="27" t="s">
        <v>694</v>
      </c>
      <c r="FE8" s="27" t="s">
        <v>694</v>
      </c>
      <c r="FF8" s="27" t="s">
        <v>694</v>
      </c>
      <c r="FG8" s="27" t="s">
        <v>694</v>
      </c>
      <c r="FH8" s="27" t="s">
        <v>694</v>
      </c>
      <c r="FI8" s="27" t="s">
        <v>694</v>
      </c>
      <c r="FJ8" s="27" t="s">
        <v>694</v>
      </c>
      <c r="FK8" s="27" t="s">
        <v>694</v>
      </c>
      <c r="FL8" s="27" t="s">
        <v>694</v>
      </c>
      <c r="FM8" s="27" t="s">
        <v>694</v>
      </c>
      <c r="FN8" s="27" t="s">
        <v>694</v>
      </c>
      <c r="FO8" s="72" t="s">
        <v>698</v>
      </c>
      <c r="FP8" s="72" t="s">
        <v>698</v>
      </c>
      <c r="FQ8" s="72" t="s">
        <v>698</v>
      </c>
      <c r="FR8" s="72" t="s">
        <v>698</v>
      </c>
      <c r="FS8" s="72" t="s">
        <v>698</v>
      </c>
      <c r="FT8" s="72" t="s">
        <v>698</v>
      </c>
      <c r="FU8" s="72" t="s">
        <v>698</v>
      </c>
      <c r="FV8" s="72" t="s">
        <v>698</v>
      </c>
      <c r="FW8" s="78" t="s">
        <v>698</v>
      </c>
      <c r="FX8" s="78" t="s">
        <v>698</v>
      </c>
      <c r="FY8" s="72" t="s">
        <v>698</v>
      </c>
      <c r="FZ8" s="90"/>
      <c r="GA8" s="90"/>
      <c r="GB8" s="90"/>
      <c r="GC8" s="90"/>
      <c r="GD8" s="90"/>
      <c r="GE8" s="90"/>
      <c r="GF8" s="90"/>
      <c r="GG8" s="90"/>
      <c r="GH8" s="105" t="s">
        <v>694</v>
      </c>
      <c r="GI8" s="106"/>
      <c r="GJ8" s="27"/>
      <c r="GK8" s="28"/>
      <c r="GL8" s="27"/>
    </row>
    <row r="9" spans="1:194" x14ac:dyDescent="0.25">
      <c r="A9" s="71" t="str">
        <f t="shared" ref="A9:A14" si="0">CONCATENATE($W$7,": ",$X$8)</f>
        <v>Expenditure: Bad Debts Written Off</v>
      </c>
      <c r="B9" s="27" t="s">
        <v>1173</v>
      </c>
      <c r="C9" s="27" t="str">
        <f t="shared" ref="C9:C72" si="1">CONCATENATE(D9,E9,F9,G9,H9,I9,J9,K9,L9,M9,N9,O9,P9)</f>
        <v>IE001001000000000000000000000000000000</v>
      </c>
      <c r="D9" s="23" t="s">
        <v>1166</v>
      </c>
      <c r="E9" s="23" t="s">
        <v>702</v>
      </c>
      <c r="F9" s="23" t="s">
        <v>702</v>
      </c>
      <c r="G9" s="23" t="s">
        <v>697</v>
      </c>
      <c r="H9" s="23" t="s">
        <v>697</v>
      </c>
      <c r="I9" s="23" t="s">
        <v>697</v>
      </c>
      <c r="J9" s="23" t="s">
        <v>697</v>
      </c>
      <c r="K9" s="23" t="s">
        <v>697</v>
      </c>
      <c r="L9" s="23" t="s">
        <v>697</v>
      </c>
      <c r="M9" s="23" t="s">
        <v>697</v>
      </c>
      <c r="N9" s="23" t="s">
        <v>697</v>
      </c>
      <c r="O9" s="23" t="s">
        <v>697</v>
      </c>
      <c r="P9" s="23" t="s">
        <v>697</v>
      </c>
      <c r="Q9" s="27">
        <v>0</v>
      </c>
      <c r="R9" s="27" t="s">
        <v>698</v>
      </c>
      <c r="S9" s="27" t="s">
        <v>698</v>
      </c>
      <c r="T9" s="28" t="s">
        <v>694</v>
      </c>
      <c r="U9" s="28"/>
      <c r="V9" s="27" t="s">
        <v>1063</v>
      </c>
      <c r="W9" s="27" t="s">
        <v>905</v>
      </c>
      <c r="X9" s="27"/>
      <c r="Y9" s="27" t="s">
        <v>1063</v>
      </c>
      <c r="Z9" s="27"/>
      <c r="AA9" s="27"/>
      <c r="AB9" s="27"/>
      <c r="AC9" s="27"/>
      <c r="AD9" s="27"/>
      <c r="AE9" s="27"/>
      <c r="AF9" s="27"/>
      <c r="AG9" s="27"/>
      <c r="AH9" s="27"/>
      <c r="AI9" s="27" t="s">
        <v>1174</v>
      </c>
      <c r="AJ9" s="28" t="s">
        <v>694</v>
      </c>
      <c r="AK9" s="27" t="s">
        <v>698</v>
      </c>
      <c r="AL9" s="27" t="s">
        <v>698</v>
      </c>
      <c r="AM9" s="27" t="s">
        <v>698</v>
      </c>
      <c r="AN9" s="27" t="s">
        <v>698</v>
      </c>
      <c r="AO9" s="27" t="s">
        <v>698</v>
      </c>
      <c r="AP9" s="27" t="s">
        <v>698</v>
      </c>
      <c r="AQ9" s="27" t="s">
        <v>698</v>
      </c>
      <c r="AR9" s="27" t="s">
        <v>698</v>
      </c>
      <c r="AS9" s="27" t="s">
        <v>698</v>
      </c>
      <c r="AT9" s="27" t="s">
        <v>698</v>
      </c>
      <c r="AU9" s="27" t="s">
        <v>698</v>
      </c>
      <c r="AV9" s="27" t="s">
        <v>698</v>
      </c>
      <c r="AW9" s="27" t="s">
        <v>698</v>
      </c>
      <c r="AX9" s="27" t="s">
        <v>698</v>
      </c>
      <c r="AY9" s="27" t="s">
        <v>698</v>
      </c>
      <c r="AZ9" s="27" t="s">
        <v>698</v>
      </c>
      <c r="BA9" s="27" t="s">
        <v>698</v>
      </c>
      <c r="BB9" s="27" t="s">
        <v>698</v>
      </c>
      <c r="BC9" s="27" t="s">
        <v>698</v>
      </c>
      <c r="BD9" s="27" t="s">
        <v>698</v>
      </c>
      <c r="BE9" s="27" t="s">
        <v>698</v>
      </c>
      <c r="BF9" s="27" t="s">
        <v>698</v>
      </c>
      <c r="BG9" s="27" t="s">
        <v>698</v>
      </c>
      <c r="BH9" s="27" t="s">
        <v>698</v>
      </c>
      <c r="BI9" s="27" t="s">
        <v>698</v>
      </c>
      <c r="BJ9" s="27" t="s">
        <v>698</v>
      </c>
      <c r="BK9" s="27" t="s">
        <v>698</v>
      </c>
      <c r="BL9" s="27" t="s">
        <v>698</v>
      </c>
      <c r="BM9" s="27" t="s">
        <v>698</v>
      </c>
      <c r="BN9" s="27" t="s">
        <v>698</v>
      </c>
      <c r="BO9" s="27" t="s">
        <v>704</v>
      </c>
      <c r="BP9" s="27" t="s">
        <v>704</v>
      </c>
      <c r="BQ9" s="27" t="s">
        <v>704</v>
      </c>
      <c r="BR9" s="27" t="s">
        <v>698</v>
      </c>
      <c r="BS9" s="27" t="s">
        <v>698</v>
      </c>
      <c r="BT9" s="27" t="s">
        <v>698</v>
      </c>
      <c r="BU9" s="27" t="s">
        <v>698</v>
      </c>
      <c r="BV9" s="27" t="s">
        <v>698</v>
      </c>
      <c r="BW9" s="27" t="s">
        <v>698</v>
      </c>
      <c r="BX9" s="27" t="s">
        <v>698</v>
      </c>
      <c r="BY9" s="27" t="s">
        <v>698</v>
      </c>
      <c r="BZ9" s="27" t="s">
        <v>698</v>
      </c>
      <c r="CA9" s="27" t="s">
        <v>698</v>
      </c>
      <c r="CB9" s="27" t="s">
        <v>698</v>
      </c>
      <c r="CC9" s="27" t="s">
        <v>698</v>
      </c>
      <c r="CD9" s="27" t="s">
        <v>698</v>
      </c>
      <c r="CE9" s="27" t="s">
        <v>698</v>
      </c>
      <c r="CF9" s="27" t="s">
        <v>698</v>
      </c>
      <c r="CG9" s="27" t="s">
        <v>698</v>
      </c>
      <c r="CH9" s="27" t="s">
        <v>698</v>
      </c>
      <c r="CI9" s="27" t="s">
        <v>698</v>
      </c>
      <c r="CJ9" s="27" t="s">
        <v>698</v>
      </c>
      <c r="CK9" s="27" t="s">
        <v>698</v>
      </c>
      <c r="CL9" s="27" t="s">
        <v>698</v>
      </c>
      <c r="CM9" s="27" t="s">
        <v>698</v>
      </c>
      <c r="CN9" s="27" t="s">
        <v>698</v>
      </c>
      <c r="CO9" s="27" t="s">
        <v>698</v>
      </c>
      <c r="CP9" s="27" t="s">
        <v>698</v>
      </c>
      <c r="CQ9" s="27" t="s">
        <v>698</v>
      </c>
      <c r="CR9" s="27" t="s">
        <v>698</v>
      </c>
      <c r="CS9" s="27" t="s">
        <v>698</v>
      </c>
      <c r="CT9" s="27" t="s">
        <v>698</v>
      </c>
      <c r="CU9" s="27" t="s">
        <v>698</v>
      </c>
      <c r="CV9" s="27" t="s">
        <v>698</v>
      </c>
      <c r="CW9" s="27" t="s">
        <v>698</v>
      </c>
      <c r="CX9" s="27" t="s">
        <v>698</v>
      </c>
      <c r="CY9" s="27" t="s">
        <v>698</v>
      </c>
      <c r="CZ9" s="27" t="s">
        <v>698</v>
      </c>
      <c r="DA9" s="27" t="s">
        <v>698</v>
      </c>
      <c r="DB9" s="27" t="s">
        <v>698</v>
      </c>
      <c r="DC9" s="27" t="s">
        <v>698</v>
      </c>
      <c r="DD9" s="27" t="s">
        <v>698</v>
      </c>
      <c r="DE9" s="27" t="s">
        <v>698</v>
      </c>
      <c r="DF9" s="27" t="s">
        <v>698</v>
      </c>
      <c r="DG9" s="27" t="s">
        <v>698</v>
      </c>
      <c r="DH9" s="27" t="s">
        <v>698</v>
      </c>
      <c r="DI9" s="27" t="s">
        <v>698</v>
      </c>
      <c r="DJ9" s="27" t="s">
        <v>698</v>
      </c>
      <c r="DK9" s="27" t="s">
        <v>698</v>
      </c>
      <c r="DL9" s="27" t="s">
        <v>698</v>
      </c>
      <c r="DM9" s="27" t="s">
        <v>698</v>
      </c>
      <c r="DN9" s="27" t="s">
        <v>698</v>
      </c>
      <c r="DO9" s="27" t="s">
        <v>698</v>
      </c>
      <c r="DP9" s="27" t="s">
        <v>698</v>
      </c>
      <c r="DQ9" s="27" t="s">
        <v>698</v>
      </c>
      <c r="DR9" s="27" t="s">
        <v>698</v>
      </c>
      <c r="DS9" s="27"/>
      <c r="DT9" s="27" t="s">
        <v>698</v>
      </c>
      <c r="DU9" s="27" t="s">
        <v>698</v>
      </c>
      <c r="DV9" s="27" t="s">
        <v>698</v>
      </c>
      <c r="DW9" s="27" t="s">
        <v>698</v>
      </c>
      <c r="DX9" s="27" t="s">
        <v>698</v>
      </c>
      <c r="DY9" s="27" t="s">
        <v>698</v>
      </c>
      <c r="DZ9" s="27" t="s">
        <v>698</v>
      </c>
      <c r="EA9" s="27" t="s">
        <v>698</v>
      </c>
      <c r="EB9" s="27" t="s">
        <v>698</v>
      </c>
      <c r="EC9" s="27" t="s">
        <v>698</v>
      </c>
      <c r="ED9" s="27" t="s">
        <v>698</v>
      </c>
      <c r="EE9" s="27" t="s">
        <v>698</v>
      </c>
      <c r="EF9" s="27" t="s">
        <v>698</v>
      </c>
      <c r="EG9" s="27" t="s">
        <v>694</v>
      </c>
      <c r="EH9" s="27" t="s">
        <v>698</v>
      </c>
      <c r="EI9" s="27" t="s">
        <v>698</v>
      </c>
      <c r="EJ9" s="27" t="s">
        <v>698</v>
      </c>
      <c r="EK9" s="27" t="s">
        <v>698</v>
      </c>
      <c r="EL9" s="27" t="s">
        <v>698</v>
      </c>
      <c r="EM9" s="27" t="s">
        <v>698</v>
      </c>
      <c r="EN9" s="27" t="s">
        <v>698</v>
      </c>
      <c r="EO9" s="27" t="s">
        <v>698</v>
      </c>
      <c r="EP9" s="27" t="s">
        <v>698</v>
      </c>
      <c r="EQ9" s="27" t="s">
        <v>698</v>
      </c>
      <c r="ER9" s="27" t="s">
        <v>698</v>
      </c>
      <c r="ES9" s="27" t="s">
        <v>698</v>
      </c>
      <c r="ET9" s="27" t="s">
        <v>698</v>
      </c>
      <c r="EU9" s="27" t="s">
        <v>698</v>
      </c>
      <c r="EV9" s="27" t="s">
        <v>698</v>
      </c>
      <c r="EW9" s="27" t="s">
        <v>698</v>
      </c>
      <c r="EX9" s="27" t="s">
        <v>698</v>
      </c>
      <c r="EY9" s="27" t="s">
        <v>698</v>
      </c>
      <c r="EZ9" s="27" t="s">
        <v>698</v>
      </c>
      <c r="FA9" s="27" t="s">
        <v>698</v>
      </c>
      <c r="FB9" s="27" t="s">
        <v>698</v>
      </c>
      <c r="FC9" s="27" t="s">
        <v>698</v>
      </c>
      <c r="FD9" s="27" t="s">
        <v>698</v>
      </c>
      <c r="FE9" s="27" t="s">
        <v>694</v>
      </c>
      <c r="FF9" s="27" t="s">
        <v>698</v>
      </c>
      <c r="FG9" s="27" t="s">
        <v>698</v>
      </c>
      <c r="FH9" s="27" t="s">
        <v>698</v>
      </c>
      <c r="FI9" s="27" t="s">
        <v>698</v>
      </c>
      <c r="FJ9" s="27" t="s">
        <v>694</v>
      </c>
      <c r="FK9" s="27" t="s">
        <v>698</v>
      </c>
      <c r="FL9" s="27" t="s">
        <v>698</v>
      </c>
      <c r="FM9" s="27" t="s">
        <v>698</v>
      </c>
      <c r="FN9" s="27" t="s">
        <v>694</v>
      </c>
      <c r="FO9" s="72" t="s">
        <v>1175</v>
      </c>
      <c r="FP9" s="72" t="s">
        <v>698</v>
      </c>
      <c r="FQ9" s="72" t="s">
        <v>1176</v>
      </c>
      <c r="FR9" s="72" t="s">
        <v>1177</v>
      </c>
      <c r="FS9" s="72" t="s">
        <v>1178</v>
      </c>
      <c r="FT9" s="72" t="s">
        <v>698</v>
      </c>
      <c r="FU9" s="72" t="s">
        <v>698</v>
      </c>
      <c r="FV9" s="72" t="s">
        <v>698</v>
      </c>
      <c r="FW9" s="78" t="s">
        <v>698</v>
      </c>
      <c r="FX9" s="78" t="s">
        <v>698</v>
      </c>
      <c r="FY9" s="72" t="s">
        <v>698</v>
      </c>
      <c r="FZ9" s="90"/>
      <c r="GA9" s="90"/>
      <c r="GB9" s="90"/>
      <c r="GC9" s="90"/>
      <c r="GD9" s="90"/>
      <c r="GE9" s="90"/>
      <c r="GF9" s="90"/>
      <c r="GG9" s="90"/>
      <c r="GH9" s="105" t="s">
        <v>1179</v>
      </c>
      <c r="GI9" s="106"/>
      <c r="GJ9" s="27"/>
      <c r="GK9" s="28"/>
      <c r="GL9" s="27"/>
    </row>
    <row r="10" spans="1:194" x14ac:dyDescent="0.25">
      <c r="A10" s="71" t="str">
        <f t="shared" si="0"/>
        <v>Expenditure: Bad Debts Written Off</v>
      </c>
      <c r="B10" s="27" t="s">
        <v>1173</v>
      </c>
      <c r="C10" s="27" t="str">
        <f t="shared" si="1"/>
        <v>IE001002000000000000000000000000000000</v>
      </c>
      <c r="D10" s="23" t="s">
        <v>1166</v>
      </c>
      <c r="E10" s="23" t="s">
        <v>702</v>
      </c>
      <c r="F10" s="23" t="s">
        <v>707</v>
      </c>
      <c r="G10" s="23" t="s">
        <v>697</v>
      </c>
      <c r="H10" s="23" t="s">
        <v>697</v>
      </c>
      <c r="I10" s="23" t="s">
        <v>697</v>
      </c>
      <c r="J10" s="23" t="s">
        <v>697</v>
      </c>
      <c r="K10" s="23" t="s">
        <v>697</v>
      </c>
      <c r="L10" s="23" t="s">
        <v>697</v>
      </c>
      <c r="M10" s="23" t="s">
        <v>697</v>
      </c>
      <c r="N10" s="23" t="s">
        <v>697</v>
      </c>
      <c r="O10" s="23" t="s">
        <v>697</v>
      </c>
      <c r="P10" s="23" t="s">
        <v>697</v>
      </c>
      <c r="Q10" s="27">
        <v>0</v>
      </c>
      <c r="R10" s="27" t="s">
        <v>698</v>
      </c>
      <c r="S10" s="27" t="s">
        <v>698</v>
      </c>
      <c r="T10" s="28" t="s">
        <v>694</v>
      </c>
      <c r="U10" s="28"/>
      <c r="V10" s="27" t="s">
        <v>1063</v>
      </c>
      <c r="W10" s="27" t="s">
        <v>905</v>
      </c>
      <c r="X10" s="27"/>
      <c r="Y10" s="27" t="s">
        <v>1063</v>
      </c>
      <c r="Z10" s="27"/>
      <c r="AA10" s="27"/>
      <c r="AB10" s="27"/>
      <c r="AC10" s="27"/>
      <c r="AD10" s="27"/>
      <c r="AE10" s="27"/>
      <c r="AF10" s="27"/>
      <c r="AG10" s="27"/>
      <c r="AH10" s="27"/>
      <c r="AI10" s="27" t="s">
        <v>1180</v>
      </c>
      <c r="AJ10" s="28" t="s">
        <v>694</v>
      </c>
      <c r="AK10" s="27" t="s">
        <v>704</v>
      </c>
      <c r="AL10" s="27" t="s">
        <v>704</v>
      </c>
      <c r="AM10" s="27" t="s">
        <v>704</v>
      </c>
      <c r="AN10" s="27" t="s">
        <v>704</v>
      </c>
      <c r="AO10" s="27" t="s">
        <v>704</v>
      </c>
      <c r="AP10" s="27" t="s">
        <v>704</v>
      </c>
      <c r="AQ10" s="27" t="s">
        <v>704</v>
      </c>
      <c r="AR10" s="27" t="s">
        <v>704</v>
      </c>
      <c r="AS10" s="27" t="s">
        <v>704</v>
      </c>
      <c r="AT10" s="27" t="s">
        <v>704</v>
      </c>
      <c r="AU10" s="27" t="s">
        <v>704</v>
      </c>
      <c r="AV10" s="27" t="s">
        <v>704</v>
      </c>
      <c r="AW10" s="27" t="s">
        <v>704</v>
      </c>
      <c r="AX10" s="27" t="s">
        <v>704</v>
      </c>
      <c r="AY10" s="27" t="s">
        <v>704</v>
      </c>
      <c r="AZ10" s="27" t="s">
        <v>704</v>
      </c>
      <c r="BA10" s="27" t="s">
        <v>704</v>
      </c>
      <c r="BB10" s="27" t="s">
        <v>704</v>
      </c>
      <c r="BC10" s="27" t="s">
        <v>704</v>
      </c>
      <c r="BD10" s="27" t="s">
        <v>704</v>
      </c>
      <c r="BE10" s="27" t="s">
        <v>704</v>
      </c>
      <c r="BF10" s="27" t="s">
        <v>704</v>
      </c>
      <c r="BG10" s="27" t="s">
        <v>704</v>
      </c>
      <c r="BH10" s="27" t="s">
        <v>704</v>
      </c>
      <c r="BI10" s="27" t="s">
        <v>704</v>
      </c>
      <c r="BJ10" s="27" t="s">
        <v>704</v>
      </c>
      <c r="BK10" s="27" t="s">
        <v>704</v>
      </c>
      <c r="BL10" s="27" t="s">
        <v>704</v>
      </c>
      <c r="BM10" s="27" t="s">
        <v>704</v>
      </c>
      <c r="BN10" s="27" t="s">
        <v>704</v>
      </c>
      <c r="BO10" s="27" t="s">
        <v>698</v>
      </c>
      <c r="BP10" s="27" t="s">
        <v>698</v>
      </c>
      <c r="BQ10" s="27" t="s">
        <v>698</v>
      </c>
      <c r="BR10" s="27" t="s">
        <v>704</v>
      </c>
      <c r="BS10" s="27" t="s">
        <v>704</v>
      </c>
      <c r="BT10" s="27" t="s">
        <v>704</v>
      </c>
      <c r="BU10" s="27" t="s">
        <v>704</v>
      </c>
      <c r="BV10" s="27" t="s">
        <v>704</v>
      </c>
      <c r="BW10" s="27" t="s">
        <v>704</v>
      </c>
      <c r="BX10" s="27" t="s">
        <v>704</v>
      </c>
      <c r="BY10" s="27" t="s">
        <v>704</v>
      </c>
      <c r="BZ10" s="27" t="s">
        <v>704</v>
      </c>
      <c r="CA10" s="27" t="s">
        <v>704</v>
      </c>
      <c r="CB10" s="27" t="s">
        <v>704</v>
      </c>
      <c r="CC10" s="27" t="s">
        <v>704</v>
      </c>
      <c r="CD10" s="27" t="s">
        <v>704</v>
      </c>
      <c r="CE10" s="27" t="s">
        <v>704</v>
      </c>
      <c r="CF10" s="27" t="s">
        <v>704</v>
      </c>
      <c r="CG10" s="27" t="s">
        <v>704</v>
      </c>
      <c r="CH10" s="27" t="s">
        <v>704</v>
      </c>
      <c r="CI10" s="27" t="s">
        <v>704</v>
      </c>
      <c r="CJ10" s="27" t="s">
        <v>704</v>
      </c>
      <c r="CK10" s="27" t="s">
        <v>704</v>
      </c>
      <c r="CL10" s="27" t="s">
        <v>704</v>
      </c>
      <c r="CM10" s="27" t="s">
        <v>704</v>
      </c>
      <c r="CN10" s="27" t="s">
        <v>704</v>
      </c>
      <c r="CO10" s="27" t="s">
        <v>704</v>
      </c>
      <c r="CP10" s="27" t="s">
        <v>704</v>
      </c>
      <c r="CQ10" s="27" t="s">
        <v>704</v>
      </c>
      <c r="CR10" s="27" t="s">
        <v>704</v>
      </c>
      <c r="CS10" s="27" t="s">
        <v>704</v>
      </c>
      <c r="CT10" s="27" t="s">
        <v>704</v>
      </c>
      <c r="CU10" s="27" t="s">
        <v>704</v>
      </c>
      <c r="CV10" s="27" t="s">
        <v>704</v>
      </c>
      <c r="CW10" s="27" t="s">
        <v>704</v>
      </c>
      <c r="CX10" s="27" t="s">
        <v>704</v>
      </c>
      <c r="CY10" s="27" t="s">
        <v>704</v>
      </c>
      <c r="CZ10" s="27" t="s">
        <v>704</v>
      </c>
      <c r="DA10" s="27" t="s">
        <v>704</v>
      </c>
      <c r="DB10" s="27" t="s">
        <v>698</v>
      </c>
      <c r="DC10" s="27" t="s">
        <v>698</v>
      </c>
      <c r="DD10" s="27" t="s">
        <v>698</v>
      </c>
      <c r="DE10" s="27" t="s">
        <v>698</v>
      </c>
      <c r="DF10" s="27" t="s">
        <v>704</v>
      </c>
      <c r="DG10" s="27" t="s">
        <v>704</v>
      </c>
      <c r="DH10" s="27" t="s">
        <v>704</v>
      </c>
      <c r="DI10" s="27" t="s">
        <v>704</v>
      </c>
      <c r="DJ10" s="27" t="s">
        <v>704</v>
      </c>
      <c r="DK10" s="27" t="s">
        <v>704</v>
      </c>
      <c r="DL10" s="27" t="s">
        <v>704</v>
      </c>
      <c r="DM10" s="27" t="s">
        <v>704</v>
      </c>
      <c r="DN10" s="27" t="s">
        <v>704</v>
      </c>
      <c r="DO10" s="27" t="s">
        <v>704</v>
      </c>
      <c r="DP10" s="27" t="s">
        <v>704</v>
      </c>
      <c r="DQ10" s="27" t="s">
        <v>704</v>
      </c>
      <c r="DR10" s="27" t="s">
        <v>704</v>
      </c>
      <c r="DS10" s="27"/>
      <c r="DT10" s="27" t="s">
        <v>704</v>
      </c>
      <c r="DU10" s="27" t="s">
        <v>704</v>
      </c>
      <c r="DV10" s="27" t="s">
        <v>704</v>
      </c>
      <c r="DW10" s="27" t="s">
        <v>704</v>
      </c>
      <c r="DX10" s="27" t="s">
        <v>704</v>
      </c>
      <c r="DY10" s="27" t="s">
        <v>704</v>
      </c>
      <c r="DZ10" s="27" t="s">
        <v>704</v>
      </c>
      <c r="EA10" s="27" t="s">
        <v>704</v>
      </c>
      <c r="EB10" s="27" t="s">
        <v>704</v>
      </c>
      <c r="EC10" s="27" t="s">
        <v>704</v>
      </c>
      <c r="ED10" s="27" t="s">
        <v>704</v>
      </c>
      <c r="EE10" s="27" t="s">
        <v>704</v>
      </c>
      <c r="EF10" s="27" t="s">
        <v>704</v>
      </c>
      <c r="EG10" s="27" t="s">
        <v>694</v>
      </c>
      <c r="EH10" s="27" t="s">
        <v>704</v>
      </c>
      <c r="EI10" s="27" t="s">
        <v>704</v>
      </c>
      <c r="EJ10" s="27" t="s">
        <v>704</v>
      </c>
      <c r="EK10" s="27" t="s">
        <v>704</v>
      </c>
      <c r="EL10" s="27" t="s">
        <v>704</v>
      </c>
      <c r="EM10" s="27" t="s">
        <v>704</v>
      </c>
      <c r="EN10" s="27" t="s">
        <v>704</v>
      </c>
      <c r="EO10" s="27" t="s">
        <v>704</v>
      </c>
      <c r="EP10" s="27" t="s">
        <v>704</v>
      </c>
      <c r="EQ10" s="27" t="s">
        <v>704</v>
      </c>
      <c r="ER10" s="27" t="s">
        <v>704</v>
      </c>
      <c r="ES10" s="27" t="s">
        <v>704</v>
      </c>
      <c r="ET10" s="27" t="s">
        <v>704</v>
      </c>
      <c r="EU10" s="27" t="s">
        <v>704</v>
      </c>
      <c r="EV10" s="27" t="s">
        <v>704</v>
      </c>
      <c r="EW10" s="27" t="s">
        <v>704</v>
      </c>
      <c r="EX10" s="27" t="s">
        <v>704</v>
      </c>
      <c r="EY10" s="27" t="s">
        <v>704</v>
      </c>
      <c r="EZ10" s="27" t="s">
        <v>704</v>
      </c>
      <c r="FA10" s="27" t="s">
        <v>698</v>
      </c>
      <c r="FB10" s="27" t="s">
        <v>698</v>
      </c>
      <c r="FC10" s="27" t="s">
        <v>698</v>
      </c>
      <c r="FD10" s="27" t="s">
        <v>698</v>
      </c>
      <c r="FE10" s="27" t="s">
        <v>694</v>
      </c>
      <c r="FF10" s="27" t="s">
        <v>698</v>
      </c>
      <c r="FG10" s="27" t="s">
        <v>698</v>
      </c>
      <c r="FH10" s="27" t="s">
        <v>698</v>
      </c>
      <c r="FI10" s="27" t="s">
        <v>698</v>
      </c>
      <c r="FJ10" s="27" t="s">
        <v>694</v>
      </c>
      <c r="FK10" s="27" t="s">
        <v>698</v>
      </c>
      <c r="FL10" s="27" t="s">
        <v>698</v>
      </c>
      <c r="FM10" s="27" t="s">
        <v>698</v>
      </c>
      <c r="FN10" s="27" t="s">
        <v>694</v>
      </c>
      <c r="FO10" s="72" t="s">
        <v>1175</v>
      </c>
      <c r="FP10" s="72" t="s">
        <v>698</v>
      </c>
      <c r="FQ10" s="72" t="s">
        <v>1176</v>
      </c>
      <c r="FR10" s="72" t="s">
        <v>1177</v>
      </c>
      <c r="FS10" s="72" t="s">
        <v>1178</v>
      </c>
      <c r="FT10" s="72" t="s">
        <v>698</v>
      </c>
      <c r="FU10" s="72" t="s">
        <v>698</v>
      </c>
      <c r="FV10" s="72" t="s">
        <v>698</v>
      </c>
      <c r="FW10" s="78" t="s">
        <v>698</v>
      </c>
      <c r="FX10" s="78" t="s">
        <v>698</v>
      </c>
      <c r="FY10" s="72" t="s">
        <v>698</v>
      </c>
      <c r="FZ10" s="90"/>
      <c r="GA10" s="90"/>
      <c r="GB10" s="90"/>
      <c r="GC10" s="90"/>
      <c r="GD10" s="90"/>
      <c r="GE10" s="90"/>
      <c r="GF10" s="90"/>
      <c r="GG10" s="90"/>
      <c r="GH10" s="105" t="s">
        <v>1179</v>
      </c>
      <c r="GI10" s="106"/>
      <c r="GJ10" s="27"/>
      <c r="GK10" s="28"/>
      <c r="GL10" s="27"/>
    </row>
    <row r="11" spans="1:194" x14ac:dyDescent="0.25">
      <c r="A11" s="71" t="str">
        <f t="shared" si="0"/>
        <v>Expenditure: Bad Debts Written Off</v>
      </c>
      <c r="B11" s="27" t="s">
        <v>1173</v>
      </c>
      <c r="C11" s="27" t="str">
        <f t="shared" si="1"/>
        <v>IE001003000000000000000000000000000000</v>
      </c>
      <c r="D11" s="23" t="s">
        <v>1166</v>
      </c>
      <c r="E11" s="23" t="s">
        <v>702</v>
      </c>
      <c r="F11" s="23" t="s">
        <v>710</v>
      </c>
      <c r="G11" s="23" t="s">
        <v>697</v>
      </c>
      <c r="H11" s="23" t="s">
        <v>697</v>
      </c>
      <c r="I11" s="23" t="s">
        <v>697</v>
      </c>
      <c r="J11" s="23" t="s">
        <v>697</v>
      </c>
      <c r="K11" s="23" t="s">
        <v>697</v>
      </c>
      <c r="L11" s="23" t="s">
        <v>697</v>
      </c>
      <c r="M11" s="23" t="s">
        <v>697</v>
      </c>
      <c r="N11" s="23" t="s">
        <v>697</v>
      </c>
      <c r="O11" s="23" t="s">
        <v>697</v>
      </c>
      <c r="P11" s="23" t="s">
        <v>697</v>
      </c>
      <c r="Q11" s="27">
        <v>0</v>
      </c>
      <c r="R11" s="27" t="s">
        <v>698</v>
      </c>
      <c r="S11" s="27" t="s">
        <v>698</v>
      </c>
      <c r="T11" s="28" t="s">
        <v>694</v>
      </c>
      <c r="U11" s="28"/>
      <c r="V11" s="27" t="s">
        <v>1063</v>
      </c>
      <c r="W11" s="27" t="s">
        <v>905</v>
      </c>
      <c r="X11" s="27"/>
      <c r="Y11" s="27" t="s">
        <v>1063</v>
      </c>
      <c r="Z11" s="27"/>
      <c r="AA11" s="27"/>
      <c r="AB11" s="27"/>
      <c r="AC11" s="27"/>
      <c r="AD11" s="27"/>
      <c r="AE11" s="27"/>
      <c r="AF11" s="27"/>
      <c r="AG11" s="27"/>
      <c r="AH11" s="27"/>
      <c r="AI11" s="27" t="s">
        <v>1181</v>
      </c>
      <c r="AJ11" s="28" t="s">
        <v>694</v>
      </c>
      <c r="AK11" s="27" t="s">
        <v>698</v>
      </c>
      <c r="AL11" s="27" t="s">
        <v>698</v>
      </c>
      <c r="AM11" s="27" t="s">
        <v>698</v>
      </c>
      <c r="AN11" s="27" t="s">
        <v>698</v>
      </c>
      <c r="AO11" s="27" t="s">
        <v>698</v>
      </c>
      <c r="AP11" s="27" t="s">
        <v>698</v>
      </c>
      <c r="AQ11" s="27" t="s">
        <v>698</v>
      </c>
      <c r="AR11" s="27" t="s">
        <v>698</v>
      </c>
      <c r="AS11" s="27" t="s">
        <v>698</v>
      </c>
      <c r="AT11" s="27" t="s">
        <v>698</v>
      </c>
      <c r="AU11" s="27" t="s">
        <v>698</v>
      </c>
      <c r="AV11" s="27" t="s">
        <v>698</v>
      </c>
      <c r="AW11" s="27" t="s">
        <v>698</v>
      </c>
      <c r="AX11" s="27" t="s">
        <v>698</v>
      </c>
      <c r="AY11" s="27" t="s">
        <v>698</v>
      </c>
      <c r="AZ11" s="27" t="s">
        <v>698</v>
      </c>
      <c r="BA11" s="27" t="s">
        <v>698</v>
      </c>
      <c r="BB11" s="27" t="s">
        <v>698</v>
      </c>
      <c r="BC11" s="27" t="s">
        <v>698</v>
      </c>
      <c r="BD11" s="27" t="s">
        <v>698</v>
      </c>
      <c r="BE11" s="27" t="s">
        <v>698</v>
      </c>
      <c r="BF11" s="27" t="s">
        <v>698</v>
      </c>
      <c r="BG11" s="27" t="s">
        <v>698</v>
      </c>
      <c r="BH11" s="27" t="s">
        <v>698</v>
      </c>
      <c r="BI11" s="27" t="s">
        <v>698</v>
      </c>
      <c r="BJ11" s="27" t="s">
        <v>698</v>
      </c>
      <c r="BK11" s="27" t="s">
        <v>698</v>
      </c>
      <c r="BL11" s="27" t="s">
        <v>698</v>
      </c>
      <c r="BM11" s="27" t="s">
        <v>698</v>
      </c>
      <c r="BN11" s="27" t="s">
        <v>698</v>
      </c>
      <c r="BO11" s="27" t="s">
        <v>698</v>
      </c>
      <c r="BP11" s="27" t="s">
        <v>698</v>
      </c>
      <c r="BQ11" s="27" t="s">
        <v>698</v>
      </c>
      <c r="BR11" s="27" t="s">
        <v>698</v>
      </c>
      <c r="BS11" s="27" t="s">
        <v>698</v>
      </c>
      <c r="BT11" s="27" t="s">
        <v>698</v>
      </c>
      <c r="BU11" s="27" t="s">
        <v>698</v>
      </c>
      <c r="BV11" s="27" t="s">
        <v>698</v>
      </c>
      <c r="BW11" s="27" t="s">
        <v>698</v>
      </c>
      <c r="BX11" s="27" t="s">
        <v>698</v>
      </c>
      <c r="BY11" s="27" t="s">
        <v>698</v>
      </c>
      <c r="BZ11" s="27" t="s">
        <v>698</v>
      </c>
      <c r="CA11" s="27" t="s">
        <v>698</v>
      </c>
      <c r="CB11" s="27" t="s">
        <v>698</v>
      </c>
      <c r="CC11" s="27" t="s">
        <v>698</v>
      </c>
      <c r="CD11" s="27" t="s">
        <v>698</v>
      </c>
      <c r="CE11" s="27" t="s">
        <v>698</v>
      </c>
      <c r="CF11" s="27" t="s">
        <v>698</v>
      </c>
      <c r="CG11" s="27" t="s">
        <v>698</v>
      </c>
      <c r="CH11" s="27" t="s">
        <v>698</v>
      </c>
      <c r="CI11" s="27" t="s">
        <v>698</v>
      </c>
      <c r="CJ11" s="27" t="s">
        <v>698</v>
      </c>
      <c r="CK11" s="27" t="s">
        <v>698</v>
      </c>
      <c r="CL11" s="27" t="s">
        <v>698</v>
      </c>
      <c r="CM11" s="27" t="s">
        <v>698</v>
      </c>
      <c r="CN11" s="27" t="s">
        <v>698</v>
      </c>
      <c r="CO11" s="27" t="s">
        <v>698</v>
      </c>
      <c r="CP11" s="27" t="s">
        <v>698</v>
      </c>
      <c r="CQ11" s="27" t="s">
        <v>698</v>
      </c>
      <c r="CR11" s="27" t="s">
        <v>698</v>
      </c>
      <c r="CS11" s="27" t="s">
        <v>698</v>
      </c>
      <c r="CT11" s="27" t="s">
        <v>698</v>
      </c>
      <c r="CU11" s="27" t="s">
        <v>698</v>
      </c>
      <c r="CV11" s="27" t="s">
        <v>698</v>
      </c>
      <c r="CW11" s="27" t="s">
        <v>698</v>
      </c>
      <c r="CX11" s="27" t="s">
        <v>698</v>
      </c>
      <c r="CY11" s="27" t="s">
        <v>698</v>
      </c>
      <c r="CZ11" s="27" t="s">
        <v>698</v>
      </c>
      <c r="DA11" s="27" t="s">
        <v>698</v>
      </c>
      <c r="DB11" s="27" t="s">
        <v>698</v>
      </c>
      <c r="DC11" s="27" t="s">
        <v>698</v>
      </c>
      <c r="DD11" s="27" t="s">
        <v>698</v>
      </c>
      <c r="DE11" s="27" t="s">
        <v>698</v>
      </c>
      <c r="DF11" s="27" t="s">
        <v>698</v>
      </c>
      <c r="DG11" s="27" t="s">
        <v>698</v>
      </c>
      <c r="DH11" s="27" t="s">
        <v>698</v>
      </c>
      <c r="DI11" s="27" t="s">
        <v>698</v>
      </c>
      <c r="DJ11" s="27" t="s">
        <v>698</v>
      </c>
      <c r="DK11" s="27" t="s">
        <v>698</v>
      </c>
      <c r="DL11" s="27" t="s">
        <v>698</v>
      </c>
      <c r="DM11" s="27" t="s">
        <v>698</v>
      </c>
      <c r="DN11" s="27" t="s">
        <v>698</v>
      </c>
      <c r="DO11" s="27" t="s">
        <v>698</v>
      </c>
      <c r="DP11" s="27" t="s">
        <v>698</v>
      </c>
      <c r="DQ11" s="27" t="s">
        <v>698</v>
      </c>
      <c r="DR11" s="27" t="s">
        <v>698</v>
      </c>
      <c r="DS11" s="27"/>
      <c r="DT11" s="27" t="s">
        <v>698</v>
      </c>
      <c r="DU11" s="27" t="s">
        <v>698</v>
      </c>
      <c r="DV11" s="27" t="s">
        <v>698</v>
      </c>
      <c r="DW11" s="27" t="s">
        <v>698</v>
      </c>
      <c r="DX11" s="27" t="s">
        <v>698</v>
      </c>
      <c r="DY11" s="27" t="s">
        <v>698</v>
      </c>
      <c r="DZ11" s="27" t="s">
        <v>698</v>
      </c>
      <c r="EA11" s="27" t="s">
        <v>698</v>
      </c>
      <c r="EB11" s="27" t="s">
        <v>698</v>
      </c>
      <c r="EC11" s="27" t="s">
        <v>698</v>
      </c>
      <c r="ED11" s="27" t="s">
        <v>698</v>
      </c>
      <c r="EE11" s="27" t="s">
        <v>698</v>
      </c>
      <c r="EF11" s="27" t="s">
        <v>698</v>
      </c>
      <c r="EG11" s="27" t="s">
        <v>694</v>
      </c>
      <c r="EH11" s="27" t="s">
        <v>698</v>
      </c>
      <c r="EI11" s="27" t="s">
        <v>698</v>
      </c>
      <c r="EJ11" s="27" t="s">
        <v>698</v>
      </c>
      <c r="EK11" s="27" t="s">
        <v>698</v>
      </c>
      <c r="EL11" s="27" t="s">
        <v>698</v>
      </c>
      <c r="EM11" s="27" t="s">
        <v>698</v>
      </c>
      <c r="EN11" s="27" t="s">
        <v>698</v>
      </c>
      <c r="EO11" s="27" t="s">
        <v>698</v>
      </c>
      <c r="EP11" s="27" t="s">
        <v>698</v>
      </c>
      <c r="EQ11" s="27" t="s">
        <v>698</v>
      </c>
      <c r="ER11" s="27" t="s">
        <v>698</v>
      </c>
      <c r="ES11" s="27" t="s">
        <v>698</v>
      </c>
      <c r="ET11" s="27" t="s">
        <v>698</v>
      </c>
      <c r="EU11" s="27" t="s">
        <v>698</v>
      </c>
      <c r="EV11" s="27" t="s">
        <v>698</v>
      </c>
      <c r="EW11" s="27" t="s">
        <v>698</v>
      </c>
      <c r="EX11" s="27" t="s">
        <v>698</v>
      </c>
      <c r="EY11" s="27" t="s">
        <v>698</v>
      </c>
      <c r="EZ11" s="27" t="s">
        <v>698</v>
      </c>
      <c r="FA11" s="27" t="s">
        <v>698</v>
      </c>
      <c r="FB11" s="27" t="s">
        <v>698</v>
      </c>
      <c r="FC11" s="27" t="s">
        <v>698</v>
      </c>
      <c r="FD11" s="27" t="s">
        <v>698</v>
      </c>
      <c r="FE11" s="27" t="s">
        <v>694</v>
      </c>
      <c r="FF11" s="27" t="s">
        <v>698</v>
      </c>
      <c r="FG11" s="27" t="s">
        <v>698</v>
      </c>
      <c r="FH11" s="27" t="s">
        <v>698</v>
      </c>
      <c r="FI11" s="27" t="s">
        <v>698</v>
      </c>
      <c r="FJ11" s="27" t="s">
        <v>694</v>
      </c>
      <c r="FK11" s="27" t="s">
        <v>698</v>
      </c>
      <c r="FL11" s="27" t="s">
        <v>698</v>
      </c>
      <c r="FM11" s="27" t="s">
        <v>698</v>
      </c>
      <c r="FN11" s="27" t="s">
        <v>694</v>
      </c>
      <c r="FO11" s="72" t="s">
        <v>1175</v>
      </c>
      <c r="FP11" s="72" t="s">
        <v>698</v>
      </c>
      <c r="FQ11" s="72" t="s">
        <v>1176</v>
      </c>
      <c r="FR11" s="72" t="s">
        <v>1177</v>
      </c>
      <c r="FS11" s="72" t="s">
        <v>1178</v>
      </c>
      <c r="FT11" s="72" t="s">
        <v>698</v>
      </c>
      <c r="FU11" s="72" t="s">
        <v>698</v>
      </c>
      <c r="FV11" s="72" t="s">
        <v>698</v>
      </c>
      <c r="FW11" s="78" t="s">
        <v>698</v>
      </c>
      <c r="FX11" s="78" t="s">
        <v>698</v>
      </c>
      <c r="FY11" s="72" t="s">
        <v>698</v>
      </c>
      <c r="FZ11" s="90"/>
      <c r="GA11" s="90"/>
      <c r="GB11" s="90"/>
      <c r="GC11" s="90"/>
      <c r="GD11" s="90"/>
      <c r="GE11" s="90"/>
      <c r="GF11" s="90"/>
      <c r="GG11" s="90"/>
      <c r="GH11" s="105" t="s">
        <v>1179</v>
      </c>
      <c r="GI11" s="106"/>
      <c r="GJ11" s="27"/>
      <c r="GK11" s="28"/>
      <c r="GL11" s="27"/>
    </row>
    <row r="12" spans="1:194" x14ac:dyDescent="0.25">
      <c r="A12" s="71" t="str">
        <f t="shared" si="0"/>
        <v>Expenditure: Bad Debts Written Off</v>
      </c>
      <c r="B12" s="27" t="s">
        <v>1173</v>
      </c>
      <c r="C12" s="27" t="str">
        <f t="shared" si="1"/>
        <v>IE001004000000000000000000000000000000</v>
      </c>
      <c r="D12" s="23" t="s">
        <v>1166</v>
      </c>
      <c r="E12" s="23" t="s">
        <v>702</v>
      </c>
      <c r="F12" s="23" t="s">
        <v>711</v>
      </c>
      <c r="G12" s="23" t="s">
        <v>697</v>
      </c>
      <c r="H12" s="23" t="s">
        <v>697</v>
      </c>
      <c r="I12" s="23" t="s">
        <v>697</v>
      </c>
      <c r="J12" s="23" t="s">
        <v>697</v>
      </c>
      <c r="K12" s="23" t="s">
        <v>697</v>
      </c>
      <c r="L12" s="23" t="s">
        <v>697</v>
      </c>
      <c r="M12" s="23" t="s">
        <v>697</v>
      </c>
      <c r="N12" s="23" t="s">
        <v>697</v>
      </c>
      <c r="O12" s="23" t="s">
        <v>697</v>
      </c>
      <c r="P12" s="23" t="s">
        <v>697</v>
      </c>
      <c r="Q12" s="27">
        <v>0</v>
      </c>
      <c r="R12" s="27" t="s">
        <v>698</v>
      </c>
      <c r="S12" s="27" t="s">
        <v>698</v>
      </c>
      <c r="T12" s="28" t="s">
        <v>694</v>
      </c>
      <c r="U12" s="28"/>
      <c r="V12" s="27" t="s">
        <v>1063</v>
      </c>
      <c r="W12" s="27" t="s">
        <v>905</v>
      </c>
      <c r="X12" s="27"/>
      <c r="Y12" s="27" t="s">
        <v>1063</v>
      </c>
      <c r="Z12" s="27"/>
      <c r="AA12" s="27"/>
      <c r="AB12" s="27"/>
      <c r="AC12" s="27"/>
      <c r="AD12" s="27"/>
      <c r="AE12" s="27"/>
      <c r="AF12" s="27"/>
      <c r="AG12" s="27"/>
      <c r="AH12" s="27"/>
      <c r="AI12" s="27" t="s">
        <v>1182</v>
      </c>
      <c r="AJ12" s="28" t="s">
        <v>694</v>
      </c>
      <c r="AK12" s="27" t="s">
        <v>698</v>
      </c>
      <c r="AL12" s="27" t="s">
        <v>698</v>
      </c>
      <c r="AM12" s="27" t="s">
        <v>698</v>
      </c>
      <c r="AN12" s="27" t="s">
        <v>698</v>
      </c>
      <c r="AO12" s="27" t="s">
        <v>698</v>
      </c>
      <c r="AP12" s="27" t="s">
        <v>698</v>
      </c>
      <c r="AQ12" s="27" t="s">
        <v>698</v>
      </c>
      <c r="AR12" s="27" t="s">
        <v>698</v>
      </c>
      <c r="AS12" s="27" t="s">
        <v>698</v>
      </c>
      <c r="AT12" s="27" t="s">
        <v>698</v>
      </c>
      <c r="AU12" s="27" t="s">
        <v>698</v>
      </c>
      <c r="AV12" s="27" t="s">
        <v>698</v>
      </c>
      <c r="AW12" s="27" t="s">
        <v>698</v>
      </c>
      <c r="AX12" s="27" t="s">
        <v>698</v>
      </c>
      <c r="AY12" s="27" t="s">
        <v>698</v>
      </c>
      <c r="AZ12" s="27" t="s">
        <v>698</v>
      </c>
      <c r="BA12" s="27" t="s">
        <v>698</v>
      </c>
      <c r="BB12" s="27" t="s">
        <v>698</v>
      </c>
      <c r="BC12" s="27" t="s">
        <v>698</v>
      </c>
      <c r="BD12" s="27" t="s">
        <v>698</v>
      </c>
      <c r="BE12" s="27" t="s">
        <v>698</v>
      </c>
      <c r="BF12" s="27" t="s">
        <v>698</v>
      </c>
      <c r="BG12" s="27" t="s">
        <v>698</v>
      </c>
      <c r="BH12" s="27" t="s">
        <v>698</v>
      </c>
      <c r="BI12" s="27" t="s">
        <v>698</v>
      </c>
      <c r="BJ12" s="27" t="s">
        <v>698</v>
      </c>
      <c r="BK12" s="27" t="s">
        <v>698</v>
      </c>
      <c r="BL12" s="27" t="s">
        <v>698</v>
      </c>
      <c r="BM12" s="27" t="s">
        <v>698</v>
      </c>
      <c r="BN12" s="27" t="s">
        <v>698</v>
      </c>
      <c r="BO12" s="27" t="s">
        <v>698</v>
      </c>
      <c r="BP12" s="27" t="s">
        <v>698</v>
      </c>
      <c r="BQ12" s="27" t="s">
        <v>698</v>
      </c>
      <c r="BR12" s="27" t="s">
        <v>698</v>
      </c>
      <c r="BS12" s="27" t="s">
        <v>698</v>
      </c>
      <c r="BT12" s="27" t="s">
        <v>698</v>
      </c>
      <c r="BU12" s="27" t="s">
        <v>698</v>
      </c>
      <c r="BV12" s="27" t="s">
        <v>698</v>
      </c>
      <c r="BW12" s="27" t="s">
        <v>698</v>
      </c>
      <c r="BX12" s="27" t="s">
        <v>698</v>
      </c>
      <c r="BY12" s="27" t="s">
        <v>698</v>
      </c>
      <c r="BZ12" s="27" t="s">
        <v>698</v>
      </c>
      <c r="CA12" s="27" t="s">
        <v>698</v>
      </c>
      <c r="CB12" s="27" t="s">
        <v>698</v>
      </c>
      <c r="CC12" s="27" t="s">
        <v>698</v>
      </c>
      <c r="CD12" s="27" t="s">
        <v>698</v>
      </c>
      <c r="CE12" s="27" t="s">
        <v>698</v>
      </c>
      <c r="CF12" s="27" t="s">
        <v>698</v>
      </c>
      <c r="CG12" s="27" t="s">
        <v>698</v>
      </c>
      <c r="CH12" s="27" t="s">
        <v>698</v>
      </c>
      <c r="CI12" s="27" t="s">
        <v>698</v>
      </c>
      <c r="CJ12" s="27" t="s">
        <v>698</v>
      </c>
      <c r="CK12" s="27" t="s">
        <v>698</v>
      </c>
      <c r="CL12" s="27" t="s">
        <v>698</v>
      </c>
      <c r="CM12" s="27" t="s">
        <v>698</v>
      </c>
      <c r="CN12" s="27" t="s">
        <v>698</v>
      </c>
      <c r="CO12" s="27" t="s">
        <v>698</v>
      </c>
      <c r="CP12" s="27" t="s">
        <v>698</v>
      </c>
      <c r="CQ12" s="27" t="s">
        <v>698</v>
      </c>
      <c r="CR12" s="27" t="s">
        <v>698</v>
      </c>
      <c r="CS12" s="27" t="s">
        <v>698</v>
      </c>
      <c r="CT12" s="27" t="s">
        <v>698</v>
      </c>
      <c r="CU12" s="27" t="s">
        <v>698</v>
      </c>
      <c r="CV12" s="27" t="s">
        <v>698</v>
      </c>
      <c r="CW12" s="27" t="s">
        <v>698</v>
      </c>
      <c r="CX12" s="27" t="s">
        <v>698</v>
      </c>
      <c r="CY12" s="27" t="s">
        <v>698</v>
      </c>
      <c r="CZ12" s="27" t="s">
        <v>698</v>
      </c>
      <c r="DA12" s="27" t="s">
        <v>698</v>
      </c>
      <c r="DB12" s="27" t="s">
        <v>698</v>
      </c>
      <c r="DC12" s="27" t="s">
        <v>698</v>
      </c>
      <c r="DD12" s="27" t="s">
        <v>698</v>
      </c>
      <c r="DE12" s="27" t="s">
        <v>698</v>
      </c>
      <c r="DF12" s="27" t="s">
        <v>698</v>
      </c>
      <c r="DG12" s="27" t="s">
        <v>698</v>
      </c>
      <c r="DH12" s="27" t="s">
        <v>698</v>
      </c>
      <c r="DI12" s="27" t="s">
        <v>698</v>
      </c>
      <c r="DJ12" s="27" t="s">
        <v>698</v>
      </c>
      <c r="DK12" s="27" t="s">
        <v>698</v>
      </c>
      <c r="DL12" s="27" t="s">
        <v>698</v>
      </c>
      <c r="DM12" s="27" t="s">
        <v>698</v>
      </c>
      <c r="DN12" s="27" t="s">
        <v>698</v>
      </c>
      <c r="DO12" s="27" t="s">
        <v>698</v>
      </c>
      <c r="DP12" s="27" t="s">
        <v>698</v>
      </c>
      <c r="DQ12" s="27" t="s">
        <v>698</v>
      </c>
      <c r="DR12" s="27" t="s">
        <v>698</v>
      </c>
      <c r="DS12" s="27"/>
      <c r="DT12" s="27" t="s">
        <v>698</v>
      </c>
      <c r="DU12" s="27" t="s">
        <v>698</v>
      </c>
      <c r="DV12" s="27" t="s">
        <v>698</v>
      </c>
      <c r="DW12" s="27" t="s">
        <v>698</v>
      </c>
      <c r="DX12" s="27" t="s">
        <v>698</v>
      </c>
      <c r="DY12" s="27" t="s">
        <v>698</v>
      </c>
      <c r="DZ12" s="27" t="s">
        <v>698</v>
      </c>
      <c r="EA12" s="27" t="s">
        <v>698</v>
      </c>
      <c r="EB12" s="27" t="s">
        <v>698</v>
      </c>
      <c r="EC12" s="27" t="s">
        <v>698</v>
      </c>
      <c r="ED12" s="27" t="s">
        <v>698</v>
      </c>
      <c r="EE12" s="27" t="s">
        <v>698</v>
      </c>
      <c r="EF12" s="27" t="s">
        <v>698</v>
      </c>
      <c r="EG12" s="27" t="s">
        <v>694</v>
      </c>
      <c r="EH12" s="27" t="s">
        <v>698</v>
      </c>
      <c r="EI12" s="27" t="s">
        <v>698</v>
      </c>
      <c r="EJ12" s="27" t="s">
        <v>698</v>
      </c>
      <c r="EK12" s="27" t="s">
        <v>698</v>
      </c>
      <c r="EL12" s="27" t="s">
        <v>698</v>
      </c>
      <c r="EM12" s="27" t="s">
        <v>698</v>
      </c>
      <c r="EN12" s="27" t="s">
        <v>698</v>
      </c>
      <c r="EO12" s="27" t="s">
        <v>698</v>
      </c>
      <c r="EP12" s="27" t="s">
        <v>698</v>
      </c>
      <c r="EQ12" s="27" t="s">
        <v>698</v>
      </c>
      <c r="ER12" s="27" t="s">
        <v>698</v>
      </c>
      <c r="ES12" s="27" t="s">
        <v>698</v>
      </c>
      <c r="ET12" s="27" t="s">
        <v>698</v>
      </c>
      <c r="EU12" s="27" t="s">
        <v>698</v>
      </c>
      <c r="EV12" s="27" t="s">
        <v>698</v>
      </c>
      <c r="EW12" s="27" t="s">
        <v>698</v>
      </c>
      <c r="EX12" s="27" t="s">
        <v>698</v>
      </c>
      <c r="EY12" s="27" t="s">
        <v>698</v>
      </c>
      <c r="EZ12" s="27" t="s">
        <v>698</v>
      </c>
      <c r="FA12" s="27" t="s">
        <v>704</v>
      </c>
      <c r="FB12" s="27" t="s">
        <v>704</v>
      </c>
      <c r="FC12" s="27" t="s">
        <v>704</v>
      </c>
      <c r="FD12" s="27" t="s">
        <v>704</v>
      </c>
      <c r="FE12" s="27" t="s">
        <v>694</v>
      </c>
      <c r="FF12" s="27" t="s">
        <v>698</v>
      </c>
      <c r="FG12" s="27" t="s">
        <v>698</v>
      </c>
      <c r="FH12" s="27" t="s">
        <v>698</v>
      </c>
      <c r="FI12" s="27" t="s">
        <v>698</v>
      </c>
      <c r="FJ12" s="27" t="s">
        <v>694</v>
      </c>
      <c r="FK12" s="27" t="s">
        <v>698</v>
      </c>
      <c r="FL12" s="27" t="s">
        <v>698</v>
      </c>
      <c r="FM12" s="27" t="s">
        <v>698</v>
      </c>
      <c r="FN12" s="27" t="s">
        <v>694</v>
      </c>
      <c r="FO12" s="72" t="s">
        <v>1175</v>
      </c>
      <c r="FP12" s="72" t="s">
        <v>698</v>
      </c>
      <c r="FQ12" s="72" t="s">
        <v>1176</v>
      </c>
      <c r="FR12" s="72" t="s">
        <v>1177</v>
      </c>
      <c r="FS12" s="72" t="s">
        <v>1178</v>
      </c>
      <c r="FT12" s="72" t="s">
        <v>698</v>
      </c>
      <c r="FU12" s="72" t="s">
        <v>698</v>
      </c>
      <c r="FV12" s="72" t="s">
        <v>698</v>
      </c>
      <c r="FW12" s="78" t="s">
        <v>698</v>
      </c>
      <c r="FX12" s="78" t="s">
        <v>698</v>
      </c>
      <c r="FY12" s="72" t="s">
        <v>698</v>
      </c>
      <c r="FZ12" s="90"/>
      <c r="GA12" s="90"/>
      <c r="GB12" s="90"/>
      <c r="GC12" s="90"/>
      <c r="GD12" s="90"/>
      <c r="GE12" s="90"/>
      <c r="GF12" s="90"/>
      <c r="GG12" s="90"/>
      <c r="GH12" s="105" t="s">
        <v>1179</v>
      </c>
      <c r="GI12" s="106"/>
      <c r="GJ12" s="27"/>
      <c r="GK12" s="28"/>
      <c r="GL12" s="27"/>
    </row>
    <row r="13" spans="1:194" x14ac:dyDescent="0.25">
      <c r="A13" s="71" t="str">
        <f t="shared" si="0"/>
        <v>Expenditure: Bad Debts Written Off</v>
      </c>
      <c r="B13" s="27" t="s">
        <v>1173</v>
      </c>
      <c r="C13" s="27" t="str">
        <f t="shared" si="1"/>
        <v>IE001005000000000000000000000000000000</v>
      </c>
      <c r="D13" s="23" t="s">
        <v>1166</v>
      </c>
      <c r="E13" s="23" t="s">
        <v>702</v>
      </c>
      <c r="F13" s="23" t="s">
        <v>713</v>
      </c>
      <c r="G13" s="23" t="s">
        <v>697</v>
      </c>
      <c r="H13" s="23" t="s">
        <v>697</v>
      </c>
      <c r="I13" s="23" t="s">
        <v>697</v>
      </c>
      <c r="J13" s="23" t="s">
        <v>697</v>
      </c>
      <c r="K13" s="23" t="s">
        <v>697</v>
      </c>
      <c r="L13" s="23" t="s">
        <v>697</v>
      </c>
      <c r="M13" s="23" t="s">
        <v>697</v>
      </c>
      <c r="N13" s="23" t="s">
        <v>697</v>
      </c>
      <c r="O13" s="23" t="s">
        <v>697</v>
      </c>
      <c r="P13" s="23" t="s">
        <v>697</v>
      </c>
      <c r="Q13" s="27">
        <v>0</v>
      </c>
      <c r="R13" s="27" t="s">
        <v>698</v>
      </c>
      <c r="S13" s="27" t="s">
        <v>698</v>
      </c>
      <c r="T13" s="28" t="s">
        <v>694</v>
      </c>
      <c r="U13" s="28"/>
      <c r="V13" s="27" t="s">
        <v>1063</v>
      </c>
      <c r="W13" s="27" t="s">
        <v>905</v>
      </c>
      <c r="X13" s="27"/>
      <c r="Y13" s="27" t="s">
        <v>1063</v>
      </c>
      <c r="Z13" s="27"/>
      <c r="AA13" s="27"/>
      <c r="AB13" s="27"/>
      <c r="AC13" s="27"/>
      <c r="AD13" s="27"/>
      <c r="AE13" s="27"/>
      <c r="AF13" s="27"/>
      <c r="AG13" s="27"/>
      <c r="AH13" s="27"/>
      <c r="AI13" s="27" t="s">
        <v>1183</v>
      </c>
      <c r="AJ13" s="28" t="s">
        <v>694</v>
      </c>
      <c r="AK13" s="27" t="s">
        <v>698</v>
      </c>
      <c r="AL13" s="27" t="s">
        <v>698</v>
      </c>
      <c r="AM13" s="27" t="s">
        <v>698</v>
      </c>
      <c r="AN13" s="27" t="s">
        <v>698</v>
      </c>
      <c r="AO13" s="27" t="s">
        <v>698</v>
      </c>
      <c r="AP13" s="27" t="s">
        <v>698</v>
      </c>
      <c r="AQ13" s="27" t="s">
        <v>698</v>
      </c>
      <c r="AR13" s="27" t="s">
        <v>698</v>
      </c>
      <c r="AS13" s="27" t="s">
        <v>698</v>
      </c>
      <c r="AT13" s="27" t="s">
        <v>698</v>
      </c>
      <c r="AU13" s="27" t="s">
        <v>698</v>
      </c>
      <c r="AV13" s="27" t="s">
        <v>698</v>
      </c>
      <c r="AW13" s="27" t="s">
        <v>698</v>
      </c>
      <c r="AX13" s="27" t="s">
        <v>698</v>
      </c>
      <c r="AY13" s="27" t="s">
        <v>698</v>
      </c>
      <c r="AZ13" s="27" t="s">
        <v>698</v>
      </c>
      <c r="BA13" s="27" t="s">
        <v>698</v>
      </c>
      <c r="BB13" s="27" t="s">
        <v>698</v>
      </c>
      <c r="BC13" s="27" t="s">
        <v>698</v>
      </c>
      <c r="BD13" s="27" t="s">
        <v>698</v>
      </c>
      <c r="BE13" s="27" t="s">
        <v>698</v>
      </c>
      <c r="BF13" s="27" t="s">
        <v>698</v>
      </c>
      <c r="BG13" s="27" t="s">
        <v>698</v>
      </c>
      <c r="BH13" s="27" t="s">
        <v>698</v>
      </c>
      <c r="BI13" s="27" t="s">
        <v>698</v>
      </c>
      <c r="BJ13" s="27" t="s">
        <v>698</v>
      </c>
      <c r="BK13" s="27" t="s">
        <v>698</v>
      </c>
      <c r="BL13" s="27" t="s">
        <v>698</v>
      </c>
      <c r="BM13" s="27" t="s">
        <v>698</v>
      </c>
      <c r="BN13" s="27" t="s">
        <v>698</v>
      </c>
      <c r="BO13" s="27" t="s">
        <v>698</v>
      </c>
      <c r="BP13" s="27" t="s">
        <v>698</v>
      </c>
      <c r="BQ13" s="27" t="s">
        <v>698</v>
      </c>
      <c r="BR13" s="27" t="s">
        <v>698</v>
      </c>
      <c r="BS13" s="27" t="s">
        <v>698</v>
      </c>
      <c r="BT13" s="27" t="s">
        <v>698</v>
      </c>
      <c r="BU13" s="27" t="s">
        <v>698</v>
      </c>
      <c r="BV13" s="27" t="s">
        <v>698</v>
      </c>
      <c r="BW13" s="27" t="s">
        <v>698</v>
      </c>
      <c r="BX13" s="27" t="s">
        <v>698</v>
      </c>
      <c r="BY13" s="27" t="s">
        <v>698</v>
      </c>
      <c r="BZ13" s="27" t="s">
        <v>698</v>
      </c>
      <c r="CA13" s="27" t="s">
        <v>698</v>
      </c>
      <c r="CB13" s="27" t="s">
        <v>698</v>
      </c>
      <c r="CC13" s="27" t="s">
        <v>698</v>
      </c>
      <c r="CD13" s="27" t="s">
        <v>698</v>
      </c>
      <c r="CE13" s="27" t="s">
        <v>698</v>
      </c>
      <c r="CF13" s="27" t="s">
        <v>698</v>
      </c>
      <c r="CG13" s="27" t="s">
        <v>698</v>
      </c>
      <c r="CH13" s="27" t="s">
        <v>698</v>
      </c>
      <c r="CI13" s="27" t="s">
        <v>698</v>
      </c>
      <c r="CJ13" s="27" t="s">
        <v>698</v>
      </c>
      <c r="CK13" s="27" t="s">
        <v>698</v>
      </c>
      <c r="CL13" s="27" t="s">
        <v>698</v>
      </c>
      <c r="CM13" s="27" t="s">
        <v>698</v>
      </c>
      <c r="CN13" s="27" t="s">
        <v>698</v>
      </c>
      <c r="CO13" s="27" t="s">
        <v>698</v>
      </c>
      <c r="CP13" s="27" t="s">
        <v>698</v>
      </c>
      <c r="CQ13" s="27" t="s">
        <v>698</v>
      </c>
      <c r="CR13" s="27" t="s">
        <v>698</v>
      </c>
      <c r="CS13" s="27" t="s">
        <v>698</v>
      </c>
      <c r="CT13" s="27" t="s">
        <v>698</v>
      </c>
      <c r="CU13" s="27" t="s">
        <v>698</v>
      </c>
      <c r="CV13" s="27" t="s">
        <v>698</v>
      </c>
      <c r="CW13" s="27" t="s">
        <v>698</v>
      </c>
      <c r="CX13" s="27" t="s">
        <v>698</v>
      </c>
      <c r="CY13" s="27" t="s">
        <v>698</v>
      </c>
      <c r="CZ13" s="27" t="s">
        <v>698</v>
      </c>
      <c r="DA13" s="27" t="s">
        <v>698</v>
      </c>
      <c r="DB13" s="27" t="s">
        <v>698</v>
      </c>
      <c r="DC13" s="27" t="s">
        <v>698</v>
      </c>
      <c r="DD13" s="27" t="s">
        <v>698</v>
      </c>
      <c r="DE13" s="27" t="s">
        <v>698</v>
      </c>
      <c r="DF13" s="27" t="s">
        <v>698</v>
      </c>
      <c r="DG13" s="27" t="s">
        <v>698</v>
      </c>
      <c r="DH13" s="27" t="s">
        <v>698</v>
      </c>
      <c r="DI13" s="27" t="s">
        <v>698</v>
      </c>
      <c r="DJ13" s="27" t="s">
        <v>698</v>
      </c>
      <c r="DK13" s="27" t="s">
        <v>698</v>
      </c>
      <c r="DL13" s="27" t="s">
        <v>698</v>
      </c>
      <c r="DM13" s="27" t="s">
        <v>698</v>
      </c>
      <c r="DN13" s="27" t="s">
        <v>698</v>
      </c>
      <c r="DO13" s="27" t="s">
        <v>698</v>
      </c>
      <c r="DP13" s="27" t="s">
        <v>698</v>
      </c>
      <c r="DQ13" s="27" t="s">
        <v>698</v>
      </c>
      <c r="DR13" s="27" t="s">
        <v>698</v>
      </c>
      <c r="DS13" s="27"/>
      <c r="DT13" s="27" t="s">
        <v>698</v>
      </c>
      <c r="DU13" s="27" t="s">
        <v>698</v>
      </c>
      <c r="DV13" s="27" t="s">
        <v>698</v>
      </c>
      <c r="DW13" s="27" t="s">
        <v>698</v>
      </c>
      <c r="DX13" s="27" t="s">
        <v>698</v>
      </c>
      <c r="DY13" s="27" t="s">
        <v>698</v>
      </c>
      <c r="DZ13" s="27" t="s">
        <v>698</v>
      </c>
      <c r="EA13" s="27" t="s">
        <v>698</v>
      </c>
      <c r="EB13" s="27" t="s">
        <v>698</v>
      </c>
      <c r="EC13" s="27" t="s">
        <v>698</v>
      </c>
      <c r="ED13" s="27" t="s">
        <v>698</v>
      </c>
      <c r="EE13" s="27" t="s">
        <v>698</v>
      </c>
      <c r="EF13" s="27" t="s">
        <v>698</v>
      </c>
      <c r="EG13" s="27" t="s">
        <v>694</v>
      </c>
      <c r="EH13" s="27" t="s">
        <v>698</v>
      </c>
      <c r="EI13" s="27" t="s">
        <v>698</v>
      </c>
      <c r="EJ13" s="27" t="s">
        <v>698</v>
      </c>
      <c r="EK13" s="27" t="s">
        <v>698</v>
      </c>
      <c r="EL13" s="27" t="s">
        <v>698</v>
      </c>
      <c r="EM13" s="27" t="s">
        <v>698</v>
      </c>
      <c r="EN13" s="27" t="s">
        <v>698</v>
      </c>
      <c r="EO13" s="27" t="s">
        <v>698</v>
      </c>
      <c r="EP13" s="27" t="s">
        <v>698</v>
      </c>
      <c r="EQ13" s="27" t="s">
        <v>698</v>
      </c>
      <c r="ER13" s="27" t="s">
        <v>698</v>
      </c>
      <c r="ES13" s="27" t="s">
        <v>698</v>
      </c>
      <c r="ET13" s="27" t="s">
        <v>698</v>
      </c>
      <c r="EU13" s="27" t="s">
        <v>698</v>
      </c>
      <c r="EV13" s="27" t="s">
        <v>698</v>
      </c>
      <c r="EW13" s="27" t="s">
        <v>698</v>
      </c>
      <c r="EX13" s="27" t="s">
        <v>698</v>
      </c>
      <c r="EY13" s="27" t="s">
        <v>698</v>
      </c>
      <c r="EZ13" s="27" t="s">
        <v>698</v>
      </c>
      <c r="FA13" s="27" t="s">
        <v>698</v>
      </c>
      <c r="FB13" s="27" t="s">
        <v>698</v>
      </c>
      <c r="FC13" s="27" t="s">
        <v>698</v>
      </c>
      <c r="FD13" s="27" t="s">
        <v>698</v>
      </c>
      <c r="FE13" s="27" t="s">
        <v>694</v>
      </c>
      <c r="FF13" s="27" t="s">
        <v>704</v>
      </c>
      <c r="FG13" s="27" t="s">
        <v>704</v>
      </c>
      <c r="FH13" s="27" t="s">
        <v>704</v>
      </c>
      <c r="FI13" s="27" t="s">
        <v>704</v>
      </c>
      <c r="FJ13" s="27" t="s">
        <v>694</v>
      </c>
      <c r="FK13" s="27" t="s">
        <v>698</v>
      </c>
      <c r="FL13" s="27" t="s">
        <v>698</v>
      </c>
      <c r="FM13" s="27" t="s">
        <v>698</v>
      </c>
      <c r="FN13" s="27" t="s">
        <v>694</v>
      </c>
      <c r="FO13" s="72" t="s">
        <v>1175</v>
      </c>
      <c r="FP13" s="72" t="s">
        <v>698</v>
      </c>
      <c r="FQ13" s="72" t="s">
        <v>1176</v>
      </c>
      <c r="FR13" s="72" t="s">
        <v>1177</v>
      </c>
      <c r="FS13" s="72" t="s">
        <v>1178</v>
      </c>
      <c r="FT13" s="72" t="s">
        <v>698</v>
      </c>
      <c r="FU13" s="72" t="s">
        <v>698</v>
      </c>
      <c r="FV13" s="72" t="s">
        <v>698</v>
      </c>
      <c r="FW13" s="78" t="s">
        <v>698</v>
      </c>
      <c r="FX13" s="78" t="s">
        <v>698</v>
      </c>
      <c r="FY13" s="72" t="s">
        <v>698</v>
      </c>
      <c r="FZ13" s="90"/>
      <c r="GA13" s="90"/>
      <c r="GB13" s="90"/>
      <c r="GC13" s="90"/>
      <c r="GD13" s="90"/>
      <c r="GE13" s="90"/>
      <c r="GF13" s="90"/>
      <c r="GG13" s="90"/>
      <c r="GH13" s="105" t="s">
        <v>1179</v>
      </c>
      <c r="GI13" s="106"/>
      <c r="GJ13" s="27"/>
      <c r="GK13" s="28"/>
      <c r="GL13" s="27"/>
    </row>
    <row r="14" spans="1:194" x14ac:dyDescent="0.25">
      <c r="A14" s="71" t="str">
        <f t="shared" si="0"/>
        <v>Expenditure: Bad Debts Written Off</v>
      </c>
      <c r="B14" s="27" t="s">
        <v>1173</v>
      </c>
      <c r="C14" s="27" t="str">
        <f t="shared" si="1"/>
        <v>IE001006000000000000000000000000000000</v>
      </c>
      <c r="D14" s="23" t="s">
        <v>1166</v>
      </c>
      <c r="E14" s="23" t="s">
        <v>702</v>
      </c>
      <c r="F14" s="23" t="s">
        <v>715</v>
      </c>
      <c r="G14" s="23" t="s">
        <v>697</v>
      </c>
      <c r="H14" s="23" t="s">
        <v>697</v>
      </c>
      <c r="I14" s="23" t="s">
        <v>697</v>
      </c>
      <c r="J14" s="23" t="s">
        <v>697</v>
      </c>
      <c r="K14" s="23" t="s">
        <v>697</v>
      </c>
      <c r="L14" s="23" t="s">
        <v>697</v>
      </c>
      <c r="M14" s="23" t="s">
        <v>697</v>
      </c>
      <c r="N14" s="23" t="s">
        <v>697</v>
      </c>
      <c r="O14" s="23" t="s">
        <v>697</v>
      </c>
      <c r="P14" s="23" t="s">
        <v>697</v>
      </c>
      <c r="Q14" s="27">
        <v>0</v>
      </c>
      <c r="R14" s="27" t="s">
        <v>698</v>
      </c>
      <c r="S14" s="27" t="s">
        <v>698</v>
      </c>
      <c r="T14" s="28" t="s">
        <v>694</v>
      </c>
      <c r="U14" s="28"/>
      <c r="V14" s="27" t="s">
        <v>1063</v>
      </c>
      <c r="W14" s="27" t="s">
        <v>905</v>
      </c>
      <c r="X14" s="27"/>
      <c r="Y14" s="27" t="s">
        <v>1063</v>
      </c>
      <c r="Z14" s="27"/>
      <c r="AA14" s="27"/>
      <c r="AB14" s="27"/>
      <c r="AC14" s="27"/>
      <c r="AD14" s="27"/>
      <c r="AE14" s="27"/>
      <c r="AF14" s="27"/>
      <c r="AG14" s="27"/>
      <c r="AH14" s="27"/>
      <c r="AI14" s="27" t="s">
        <v>1184</v>
      </c>
      <c r="AJ14" s="28" t="s">
        <v>694</v>
      </c>
      <c r="AK14" s="27" t="s">
        <v>698</v>
      </c>
      <c r="AL14" s="27" t="s">
        <v>698</v>
      </c>
      <c r="AM14" s="27" t="s">
        <v>698</v>
      </c>
      <c r="AN14" s="27" t="s">
        <v>698</v>
      </c>
      <c r="AO14" s="27" t="s">
        <v>698</v>
      </c>
      <c r="AP14" s="27" t="s">
        <v>698</v>
      </c>
      <c r="AQ14" s="27" t="s">
        <v>698</v>
      </c>
      <c r="AR14" s="27" t="s">
        <v>698</v>
      </c>
      <c r="AS14" s="27" t="s">
        <v>698</v>
      </c>
      <c r="AT14" s="27" t="s">
        <v>698</v>
      </c>
      <c r="AU14" s="27" t="s">
        <v>698</v>
      </c>
      <c r="AV14" s="27" t="s">
        <v>698</v>
      </c>
      <c r="AW14" s="27" t="s">
        <v>698</v>
      </c>
      <c r="AX14" s="27" t="s">
        <v>698</v>
      </c>
      <c r="AY14" s="27" t="s">
        <v>698</v>
      </c>
      <c r="AZ14" s="27" t="s">
        <v>698</v>
      </c>
      <c r="BA14" s="27" t="s">
        <v>698</v>
      </c>
      <c r="BB14" s="27" t="s">
        <v>698</v>
      </c>
      <c r="BC14" s="27" t="s">
        <v>698</v>
      </c>
      <c r="BD14" s="27" t="s">
        <v>698</v>
      </c>
      <c r="BE14" s="27" t="s">
        <v>698</v>
      </c>
      <c r="BF14" s="27" t="s">
        <v>698</v>
      </c>
      <c r="BG14" s="27" t="s">
        <v>698</v>
      </c>
      <c r="BH14" s="27" t="s">
        <v>698</v>
      </c>
      <c r="BI14" s="27" t="s">
        <v>698</v>
      </c>
      <c r="BJ14" s="27" t="s">
        <v>698</v>
      </c>
      <c r="BK14" s="27" t="s">
        <v>698</v>
      </c>
      <c r="BL14" s="27" t="s">
        <v>698</v>
      </c>
      <c r="BM14" s="27" t="s">
        <v>698</v>
      </c>
      <c r="BN14" s="27" t="s">
        <v>698</v>
      </c>
      <c r="BO14" s="27" t="s">
        <v>698</v>
      </c>
      <c r="BP14" s="27" t="s">
        <v>698</v>
      </c>
      <c r="BQ14" s="27" t="s">
        <v>698</v>
      </c>
      <c r="BR14" s="27" t="s">
        <v>698</v>
      </c>
      <c r="BS14" s="27" t="s">
        <v>698</v>
      </c>
      <c r="BT14" s="27" t="s">
        <v>698</v>
      </c>
      <c r="BU14" s="27" t="s">
        <v>698</v>
      </c>
      <c r="BV14" s="27" t="s">
        <v>698</v>
      </c>
      <c r="BW14" s="27" t="s">
        <v>698</v>
      </c>
      <c r="BX14" s="27" t="s">
        <v>698</v>
      </c>
      <c r="BY14" s="27" t="s">
        <v>698</v>
      </c>
      <c r="BZ14" s="27" t="s">
        <v>698</v>
      </c>
      <c r="CA14" s="27" t="s">
        <v>698</v>
      </c>
      <c r="CB14" s="27" t="s">
        <v>698</v>
      </c>
      <c r="CC14" s="27" t="s">
        <v>698</v>
      </c>
      <c r="CD14" s="27" t="s">
        <v>698</v>
      </c>
      <c r="CE14" s="27" t="s">
        <v>698</v>
      </c>
      <c r="CF14" s="27" t="s">
        <v>698</v>
      </c>
      <c r="CG14" s="27" t="s">
        <v>698</v>
      </c>
      <c r="CH14" s="27" t="s">
        <v>698</v>
      </c>
      <c r="CI14" s="27" t="s">
        <v>698</v>
      </c>
      <c r="CJ14" s="27" t="s">
        <v>698</v>
      </c>
      <c r="CK14" s="27" t="s">
        <v>698</v>
      </c>
      <c r="CL14" s="27" t="s">
        <v>698</v>
      </c>
      <c r="CM14" s="27" t="s">
        <v>698</v>
      </c>
      <c r="CN14" s="27" t="s">
        <v>698</v>
      </c>
      <c r="CO14" s="27" t="s">
        <v>698</v>
      </c>
      <c r="CP14" s="27" t="s">
        <v>698</v>
      </c>
      <c r="CQ14" s="27" t="s">
        <v>698</v>
      </c>
      <c r="CR14" s="27" t="s">
        <v>698</v>
      </c>
      <c r="CS14" s="27" t="s">
        <v>698</v>
      </c>
      <c r="CT14" s="27" t="s">
        <v>698</v>
      </c>
      <c r="CU14" s="27" t="s">
        <v>698</v>
      </c>
      <c r="CV14" s="27" t="s">
        <v>698</v>
      </c>
      <c r="CW14" s="27" t="s">
        <v>698</v>
      </c>
      <c r="CX14" s="27" t="s">
        <v>698</v>
      </c>
      <c r="CY14" s="27" t="s">
        <v>698</v>
      </c>
      <c r="CZ14" s="27" t="s">
        <v>698</v>
      </c>
      <c r="DA14" s="27" t="s">
        <v>698</v>
      </c>
      <c r="DB14" s="27" t="s">
        <v>698</v>
      </c>
      <c r="DC14" s="27" t="s">
        <v>698</v>
      </c>
      <c r="DD14" s="27" t="s">
        <v>698</v>
      </c>
      <c r="DE14" s="27" t="s">
        <v>698</v>
      </c>
      <c r="DF14" s="27" t="s">
        <v>698</v>
      </c>
      <c r="DG14" s="27" t="s">
        <v>698</v>
      </c>
      <c r="DH14" s="27" t="s">
        <v>698</v>
      </c>
      <c r="DI14" s="27" t="s">
        <v>698</v>
      </c>
      <c r="DJ14" s="27" t="s">
        <v>698</v>
      </c>
      <c r="DK14" s="27" t="s">
        <v>698</v>
      </c>
      <c r="DL14" s="27" t="s">
        <v>698</v>
      </c>
      <c r="DM14" s="27" t="s">
        <v>698</v>
      </c>
      <c r="DN14" s="27" t="s">
        <v>698</v>
      </c>
      <c r="DO14" s="27" t="s">
        <v>698</v>
      </c>
      <c r="DP14" s="27" t="s">
        <v>698</v>
      </c>
      <c r="DQ14" s="27" t="s">
        <v>698</v>
      </c>
      <c r="DR14" s="27" t="s">
        <v>698</v>
      </c>
      <c r="DS14" s="27"/>
      <c r="DT14" s="27" t="s">
        <v>698</v>
      </c>
      <c r="DU14" s="27" t="s">
        <v>698</v>
      </c>
      <c r="DV14" s="27" t="s">
        <v>698</v>
      </c>
      <c r="DW14" s="27" t="s">
        <v>698</v>
      </c>
      <c r="DX14" s="27" t="s">
        <v>698</v>
      </c>
      <c r="DY14" s="27" t="s">
        <v>698</v>
      </c>
      <c r="DZ14" s="27" t="s">
        <v>698</v>
      </c>
      <c r="EA14" s="27" t="s">
        <v>698</v>
      </c>
      <c r="EB14" s="27" t="s">
        <v>698</v>
      </c>
      <c r="EC14" s="27" t="s">
        <v>698</v>
      </c>
      <c r="ED14" s="27" t="s">
        <v>698</v>
      </c>
      <c r="EE14" s="27" t="s">
        <v>698</v>
      </c>
      <c r="EF14" s="27" t="s">
        <v>698</v>
      </c>
      <c r="EG14" s="27" t="s">
        <v>694</v>
      </c>
      <c r="EH14" s="27" t="s">
        <v>698</v>
      </c>
      <c r="EI14" s="27" t="s">
        <v>698</v>
      </c>
      <c r="EJ14" s="27" t="s">
        <v>698</v>
      </c>
      <c r="EK14" s="27" t="s">
        <v>698</v>
      </c>
      <c r="EL14" s="27" t="s">
        <v>698</v>
      </c>
      <c r="EM14" s="27" t="s">
        <v>698</v>
      </c>
      <c r="EN14" s="27" t="s">
        <v>698</v>
      </c>
      <c r="EO14" s="27" t="s">
        <v>698</v>
      </c>
      <c r="EP14" s="27" t="s">
        <v>698</v>
      </c>
      <c r="EQ14" s="27" t="s">
        <v>698</v>
      </c>
      <c r="ER14" s="27" t="s">
        <v>698</v>
      </c>
      <c r="ES14" s="27" t="s">
        <v>698</v>
      </c>
      <c r="ET14" s="27" t="s">
        <v>698</v>
      </c>
      <c r="EU14" s="27" t="s">
        <v>698</v>
      </c>
      <c r="EV14" s="27" t="s">
        <v>698</v>
      </c>
      <c r="EW14" s="27" t="s">
        <v>698</v>
      </c>
      <c r="EX14" s="27" t="s">
        <v>698</v>
      </c>
      <c r="EY14" s="27" t="s">
        <v>698</v>
      </c>
      <c r="EZ14" s="27" t="s">
        <v>698</v>
      </c>
      <c r="FA14" s="27" t="s">
        <v>698</v>
      </c>
      <c r="FB14" s="27" t="s">
        <v>698</v>
      </c>
      <c r="FC14" s="27" t="s">
        <v>698</v>
      </c>
      <c r="FD14" s="27" t="s">
        <v>698</v>
      </c>
      <c r="FE14" s="27" t="s">
        <v>694</v>
      </c>
      <c r="FF14" s="27" t="s">
        <v>698</v>
      </c>
      <c r="FG14" s="27" t="s">
        <v>698</v>
      </c>
      <c r="FH14" s="27" t="s">
        <v>698</v>
      </c>
      <c r="FI14" s="27" t="s">
        <v>698</v>
      </c>
      <c r="FJ14" s="27" t="s">
        <v>694</v>
      </c>
      <c r="FK14" s="27" t="s">
        <v>704</v>
      </c>
      <c r="FL14" s="27" t="s">
        <v>704</v>
      </c>
      <c r="FM14" s="27" t="s">
        <v>704</v>
      </c>
      <c r="FN14" s="27" t="s">
        <v>694</v>
      </c>
      <c r="FO14" s="72" t="s">
        <v>1175</v>
      </c>
      <c r="FP14" s="72" t="s">
        <v>698</v>
      </c>
      <c r="FQ14" s="72" t="s">
        <v>1176</v>
      </c>
      <c r="FR14" s="72" t="s">
        <v>1177</v>
      </c>
      <c r="FS14" s="72" t="s">
        <v>1178</v>
      </c>
      <c r="FT14" s="72" t="s">
        <v>698</v>
      </c>
      <c r="FU14" s="72" t="s">
        <v>698</v>
      </c>
      <c r="FV14" s="72" t="s">
        <v>698</v>
      </c>
      <c r="FW14" s="78" t="s">
        <v>698</v>
      </c>
      <c r="FX14" s="78" t="s">
        <v>698</v>
      </c>
      <c r="FY14" s="72" t="s">
        <v>698</v>
      </c>
      <c r="FZ14" s="90"/>
      <c r="GA14" s="90"/>
      <c r="GB14" s="90"/>
      <c r="GC14" s="90"/>
      <c r="GD14" s="90"/>
      <c r="GE14" s="90"/>
      <c r="GF14" s="90"/>
      <c r="GG14" s="90"/>
      <c r="GH14" s="105" t="s">
        <v>1179</v>
      </c>
      <c r="GI14" s="106"/>
      <c r="GJ14" s="27"/>
      <c r="GK14" s="28"/>
      <c r="GL14" s="27"/>
    </row>
    <row r="15" spans="1:194" x14ac:dyDescent="0.25">
      <c r="A15" s="71" t="str">
        <f>CONCATENATE($W$7,": ",$X$15)</f>
        <v>Expenditure: Bulk Purchases</v>
      </c>
      <c r="B15" s="27" t="s">
        <v>694</v>
      </c>
      <c r="C15" s="27" t="str">
        <f t="shared" si="1"/>
        <v>IE002000000000000000000000000000000000</v>
      </c>
      <c r="D15" s="23" t="s">
        <v>1166</v>
      </c>
      <c r="E15" s="23" t="s">
        <v>707</v>
      </c>
      <c r="F15" s="23" t="s">
        <v>697</v>
      </c>
      <c r="G15" s="23" t="s">
        <v>697</v>
      </c>
      <c r="H15" s="23" t="s">
        <v>697</v>
      </c>
      <c r="I15" s="23" t="s">
        <v>697</v>
      </c>
      <c r="J15" s="23" t="s">
        <v>697</v>
      </c>
      <c r="K15" s="23" t="s">
        <v>697</v>
      </c>
      <c r="L15" s="23" t="s">
        <v>697</v>
      </c>
      <c r="M15" s="23" t="s">
        <v>697</v>
      </c>
      <c r="N15" s="23" t="s">
        <v>697</v>
      </c>
      <c r="O15" s="23" t="s">
        <v>697</v>
      </c>
      <c r="P15" s="23" t="s">
        <v>697</v>
      </c>
      <c r="Q15" s="27">
        <v>0</v>
      </c>
      <c r="R15" s="27" t="s">
        <v>698</v>
      </c>
      <c r="S15" s="27" t="s">
        <v>698</v>
      </c>
      <c r="T15" s="28" t="s">
        <v>694</v>
      </c>
      <c r="U15" s="28"/>
      <c r="V15" s="28" t="s">
        <v>1185</v>
      </c>
      <c r="W15" s="27" t="s">
        <v>905</v>
      </c>
      <c r="X15" s="27" t="s">
        <v>1186</v>
      </c>
      <c r="Y15" s="27"/>
      <c r="Z15" s="27"/>
      <c r="AA15" s="27"/>
      <c r="AB15" s="27"/>
      <c r="AC15" s="27"/>
      <c r="AD15" s="27"/>
      <c r="AE15" s="27"/>
      <c r="AF15" s="27"/>
      <c r="AG15" s="27"/>
      <c r="AH15" s="27"/>
      <c r="AI15" s="27" t="s">
        <v>1187</v>
      </c>
      <c r="AJ15" s="28" t="s">
        <v>694</v>
      </c>
      <c r="AK15" s="27" t="s">
        <v>694</v>
      </c>
      <c r="AL15" s="27" t="s">
        <v>694</v>
      </c>
      <c r="AM15" s="27" t="s">
        <v>694</v>
      </c>
      <c r="AN15" s="27" t="s">
        <v>694</v>
      </c>
      <c r="AO15" s="27" t="s">
        <v>694</v>
      </c>
      <c r="AP15" s="27" t="s">
        <v>694</v>
      </c>
      <c r="AQ15" s="27" t="s">
        <v>694</v>
      </c>
      <c r="AR15" s="27" t="s">
        <v>694</v>
      </c>
      <c r="AS15" s="27" t="s">
        <v>694</v>
      </c>
      <c r="AT15" s="27" t="s">
        <v>694</v>
      </c>
      <c r="AU15" s="27" t="s">
        <v>694</v>
      </c>
      <c r="AV15" s="27" t="s">
        <v>694</v>
      </c>
      <c r="AW15" s="27" t="s">
        <v>694</v>
      </c>
      <c r="AX15" s="27" t="s">
        <v>694</v>
      </c>
      <c r="AY15" s="27" t="s">
        <v>694</v>
      </c>
      <c r="AZ15" s="27" t="s">
        <v>694</v>
      </c>
      <c r="BA15" s="27" t="s">
        <v>694</v>
      </c>
      <c r="BB15" s="27" t="s">
        <v>694</v>
      </c>
      <c r="BC15" s="27" t="s">
        <v>694</v>
      </c>
      <c r="BD15" s="27" t="s">
        <v>694</v>
      </c>
      <c r="BE15" s="27" t="s">
        <v>694</v>
      </c>
      <c r="BF15" s="27" t="s">
        <v>694</v>
      </c>
      <c r="BG15" s="27" t="s">
        <v>694</v>
      </c>
      <c r="BH15" s="27" t="s">
        <v>694</v>
      </c>
      <c r="BI15" s="27" t="s">
        <v>694</v>
      </c>
      <c r="BJ15" s="27" t="s">
        <v>694</v>
      </c>
      <c r="BK15" s="27" t="s">
        <v>694</v>
      </c>
      <c r="BL15" s="27" t="s">
        <v>694</v>
      </c>
      <c r="BM15" s="27" t="s">
        <v>694</v>
      </c>
      <c r="BN15" s="27" t="s">
        <v>694</v>
      </c>
      <c r="BO15" s="27" t="s">
        <v>694</v>
      </c>
      <c r="BP15" s="27" t="s">
        <v>694</v>
      </c>
      <c r="BQ15" s="27" t="s">
        <v>694</v>
      </c>
      <c r="BR15" s="27" t="s">
        <v>694</v>
      </c>
      <c r="BS15" s="27" t="s">
        <v>694</v>
      </c>
      <c r="BT15" s="27" t="s">
        <v>694</v>
      </c>
      <c r="BU15" s="27" t="s">
        <v>694</v>
      </c>
      <c r="BV15" s="27" t="s">
        <v>694</v>
      </c>
      <c r="BW15" s="27" t="s">
        <v>694</v>
      </c>
      <c r="BX15" s="27" t="s">
        <v>694</v>
      </c>
      <c r="BY15" s="27" t="s">
        <v>694</v>
      </c>
      <c r="BZ15" s="27" t="s">
        <v>694</v>
      </c>
      <c r="CA15" s="27" t="s">
        <v>694</v>
      </c>
      <c r="CB15" s="27" t="s">
        <v>694</v>
      </c>
      <c r="CC15" s="27" t="s">
        <v>694</v>
      </c>
      <c r="CD15" s="27" t="s">
        <v>694</v>
      </c>
      <c r="CE15" s="27" t="s">
        <v>694</v>
      </c>
      <c r="CF15" s="27" t="s">
        <v>694</v>
      </c>
      <c r="CG15" s="27" t="s">
        <v>694</v>
      </c>
      <c r="CH15" s="27" t="s">
        <v>694</v>
      </c>
      <c r="CI15" s="27" t="s">
        <v>694</v>
      </c>
      <c r="CJ15" s="27" t="s">
        <v>694</v>
      </c>
      <c r="CK15" s="27" t="s">
        <v>694</v>
      </c>
      <c r="CL15" s="27" t="s">
        <v>694</v>
      </c>
      <c r="CM15" s="27" t="s">
        <v>694</v>
      </c>
      <c r="CN15" s="27" t="s">
        <v>694</v>
      </c>
      <c r="CO15" s="27" t="s">
        <v>694</v>
      </c>
      <c r="CP15" s="27" t="s">
        <v>694</v>
      </c>
      <c r="CQ15" s="27" t="s">
        <v>694</v>
      </c>
      <c r="CR15" s="27" t="s">
        <v>694</v>
      </c>
      <c r="CS15" s="27" t="s">
        <v>694</v>
      </c>
      <c r="CT15" s="27" t="s">
        <v>694</v>
      </c>
      <c r="CU15" s="27" t="s">
        <v>694</v>
      </c>
      <c r="CV15" s="27" t="s">
        <v>694</v>
      </c>
      <c r="CW15" s="27" t="s">
        <v>694</v>
      </c>
      <c r="CX15" s="27" t="s">
        <v>694</v>
      </c>
      <c r="CY15" s="27" t="s">
        <v>694</v>
      </c>
      <c r="CZ15" s="27" t="s">
        <v>694</v>
      </c>
      <c r="DA15" s="27" t="s">
        <v>694</v>
      </c>
      <c r="DB15" s="27" t="s">
        <v>694</v>
      </c>
      <c r="DC15" s="27" t="s">
        <v>694</v>
      </c>
      <c r="DD15" s="27" t="s">
        <v>694</v>
      </c>
      <c r="DE15" s="27" t="s">
        <v>694</v>
      </c>
      <c r="DF15" s="27" t="s">
        <v>694</v>
      </c>
      <c r="DG15" s="27" t="s">
        <v>694</v>
      </c>
      <c r="DH15" s="27" t="s">
        <v>694</v>
      </c>
      <c r="DI15" s="27" t="s">
        <v>694</v>
      </c>
      <c r="DJ15" s="27" t="s">
        <v>694</v>
      </c>
      <c r="DK15" s="27" t="s">
        <v>694</v>
      </c>
      <c r="DL15" s="27" t="s">
        <v>694</v>
      </c>
      <c r="DM15" s="27" t="s">
        <v>694</v>
      </c>
      <c r="DN15" s="27" t="s">
        <v>694</v>
      </c>
      <c r="DO15" s="27" t="s">
        <v>694</v>
      </c>
      <c r="DP15" s="27" t="s">
        <v>694</v>
      </c>
      <c r="DQ15" s="27" t="s">
        <v>694</v>
      </c>
      <c r="DR15" s="27" t="s">
        <v>694</v>
      </c>
      <c r="DS15" s="27"/>
      <c r="DT15" s="27" t="s">
        <v>694</v>
      </c>
      <c r="DU15" s="27" t="s">
        <v>694</v>
      </c>
      <c r="DV15" s="27" t="s">
        <v>694</v>
      </c>
      <c r="DW15" s="27" t="s">
        <v>694</v>
      </c>
      <c r="DX15" s="27" t="s">
        <v>694</v>
      </c>
      <c r="DY15" s="27" t="s">
        <v>694</v>
      </c>
      <c r="DZ15" s="27" t="s">
        <v>694</v>
      </c>
      <c r="EA15" s="27" t="s">
        <v>694</v>
      </c>
      <c r="EB15" s="27" t="s">
        <v>694</v>
      </c>
      <c r="EC15" s="27" t="s">
        <v>694</v>
      </c>
      <c r="ED15" s="27" t="s">
        <v>694</v>
      </c>
      <c r="EE15" s="27" t="s">
        <v>694</v>
      </c>
      <c r="EF15" s="27" t="s">
        <v>694</v>
      </c>
      <c r="EG15" s="27" t="s">
        <v>694</v>
      </c>
      <c r="EH15" s="27" t="s">
        <v>694</v>
      </c>
      <c r="EI15" s="27" t="s">
        <v>694</v>
      </c>
      <c r="EJ15" s="27" t="s">
        <v>694</v>
      </c>
      <c r="EK15" s="27" t="s">
        <v>694</v>
      </c>
      <c r="EL15" s="27" t="s">
        <v>694</v>
      </c>
      <c r="EM15" s="27" t="s">
        <v>694</v>
      </c>
      <c r="EN15" s="27" t="s">
        <v>694</v>
      </c>
      <c r="EO15" s="27" t="s">
        <v>694</v>
      </c>
      <c r="EP15" s="27" t="s">
        <v>694</v>
      </c>
      <c r="EQ15" s="27" t="s">
        <v>694</v>
      </c>
      <c r="ER15" s="27" t="s">
        <v>694</v>
      </c>
      <c r="ES15" s="27" t="s">
        <v>694</v>
      </c>
      <c r="ET15" s="27" t="s">
        <v>694</v>
      </c>
      <c r="EU15" s="27" t="s">
        <v>694</v>
      </c>
      <c r="EV15" s="27" t="s">
        <v>694</v>
      </c>
      <c r="EW15" s="27" t="s">
        <v>694</v>
      </c>
      <c r="EX15" s="27" t="s">
        <v>694</v>
      </c>
      <c r="EY15" s="27" t="s">
        <v>694</v>
      </c>
      <c r="EZ15" s="27" t="s">
        <v>694</v>
      </c>
      <c r="FA15" s="27" t="s">
        <v>694</v>
      </c>
      <c r="FB15" s="27" t="s">
        <v>694</v>
      </c>
      <c r="FC15" s="27" t="s">
        <v>694</v>
      </c>
      <c r="FD15" s="27" t="s">
        <v>694</v>
      </c>
      <c r="FE15" s="27" t="s">
        <v>694</v>
      </c>
      <c r="FF15" s="27" t="s">
        <v>694</v>
      </c>
      <c r="FG15" s="27" t="s">
        <v>694</v>
      </c>
      <c r="FH15" s="27" t="s">
        <v>694</v>
      </c>
      <c r="FI15" s="27" t="s">
        <v>694</v>
      </c>
      <c r="FJ15" s="27" t="s">
        <v>694</v>
      </c>
      <c r="FK15" s="27" t="s">
        <v>694</v>
      </c>
      <c r="FL15" s="27" t="s">
        <v>694</v>
      </c>
      <c r="FM15" s="27" t="s">
        <v>694</v>
      </c>
      <c r="FN15" s="27" t="s">
        <v>694</v>
      </c>
      <c r="FO15" s="72" t="s">
        <v>698</v>
      </c>
      <c r="FP15" s="72" t="s">
        <v>698</v>
      </c>
      <c r="FQ15" s="72" t="s">
        <v>698</v>
      </c>
      <c r="FR15" s="72" t="s">
        <v>698</v>
      </c>
      <c r="FS15" s="72" t="s">
        <v>698</v>
      </c>
      <c r="FT15" s="72" t="s">
        <v>698</v>
      </c>
      <c r="FU15" s="72" t="s">
        <v>698</v>
      </c>
      <c r="FV15" s="72" t="s">
        <v>698</v>
      </c>
      <c r="FW15" s="78" t="s">
        <v>698</v>
      </c>
      <c r="FX15" s="78" t="s">
        <v>698</v>
      </c>
      <c r="FY15" s="72" t="s">
        <v>698</v>
      </c>
      <c r="FZ15" s="90"/>
      <c r="GA15" s="90"/>
      <c r="GB15" s="90"/>
      <c r="GC15" s="90"/>
      <c r="GD15" s="90"/>
      <c r="GE15" s="90"/>
      <c r="GF15" s="90"/>
      <c r="GG15" s="90"/>
      <c r="GH15" s="105" t="s">
        <v>694</v>
      </c>
      <c r="GI15" s="106"/>
      <c r="GJ15" s="27"/>
      <c r="GK15" s="28"/>
      <c r="GL15" s="27"/>
    </row>
    <row r="16" spans="1:194" x14ac:dyDescent="0.25">
      <c r="A16" s="71" t="str">
        <f>CONCATENATE($W$7,": ",$X$15," - ",$Y$16)</f>
        <v xml:space="preserve">Expenditure: Bulk Purchases - Electricity </v>
      </c>
      <c r="B16" s="27" t="s">
        <v>694</v>
      </c>
      <c r="C16" s="27" t="str">
        <f t="shared" si="1"/>
        <v>IE002001000000000000000000000000000000</v>
      </c>
      <c r="D16" s="23" t="s">
        <v>1166</v>
      </c>
      <c r="E16" s="23" t="s">
        <v>707</v>
      </c>
      <c r="F16" s="23" t="s">
        <v>702</v>
      </c>
      <c r="G16" s="23" t="s">
        <v>697</v>
      </c>
      <c r="H16" s="23" t="s">
        <v>697</v>
      </c>
      <c r="I16" s="23" t="s">
        <v>697</v>
      </c>
      <c r="J16" s="23" t="s">
        <v>697</v>
      </c>
      <c r="K16" s="23" t="s">
        <v>697</v>
      </c>
      <c r="L16" s="23" t="s">
        <v>697</v>
      </c>
      <c r="M16" s="23" t="s">
        <v>697</v>
      </c>
      <c r="N16" s="23" t="s">
        <v>697</v>
      </c>
      <c r="O16" s="23" t="s">
        <v>697</v>
      </c>
      <c r="P16" s="23" t="s">
        <v>697</v>
      </c>
      <c r="Q16" s="27">
        <v>0</v>
      </c>
      <c r="R16" s="27" t="s">
        <v>698</v>
      </c>
      <c r="S16" s="27" t="s">
        <v>698</v>
      </c>
      <c r="T16" s="28" t="s">
        <v>694</v>
      </c>
      <c r="U16" s="28"/>
      <c r="V16" s="27" t="s">
        <v>1188</v>
      </c>
      <c r="W16" s="27" t="s">
        <v>905</v>
      </c>
      <c r="X16" s="27"/>
      <c r="Y16" s="27" t="s">
        <v>751</v>
      </c>
      <c r="Z16" s="27"/>
      <c r="AA16" s="27"/>
      <c r="AB16" s="27"/>
      <c r="AC16" s="27"/>
      <c r="AD16" s="27"/>
      <c r="AE16" s="27"/>
      <c r="AF16" s="27"/>
      <c r="AG16" s="27"/>
      <c r="AH16" s="27"/>
      <c r="AI16" s="27" t="s">
        <v>1189</v>
      </c>
      <c r="AJ16" s="28" t="s">
        <v>694</v>
      </c>
      <c r="AK16" s="27" t="s">
        <v>694</v>
      </c>
      <c r="AL16" s="27" t="s">
        <v>694</v>
      </c>
      <c r="AM16" s="27" t="s">
        <v>694</v>
      </c>
      <c r="AN16" s="27" t="s">
        <v>694</v>
      </c>
      <c r="AO16" s="27" t="s">
        <v>694</v>
      </c>
      <c r="AP16" s="27" t="s">
        <v>694</v>
      </c>
      <c r="AQ16" s="27" t="s">
        <v>694</v>
      </c>
      <c r="AR16" s="27" t="s">
        <v>694</v>
      </c>
      <c r="AS16" s="27" t="s">
        <v>694</v>
      </c>
      <c r="AT16" s="27" t="s">
        <v>694</v>
      </c>
      <c r="AU16" s="27" t="s">
        <v>694</v>
      </c>
      <c r="AV16" s="27" t="s">
        <v>694</v>
      </c>
      <c r="AW16" s="27" t="s">
        <v>694</v>
      </c>
      <c r="AX16" s="27" t="s">
        <v>694</v>
      </c>
      <c r="AY16" s="27" t="s">
        <v>694</v>
      </c>
      <c r="AZ16" s="27" t="s">
        <v>694</v>
      </c>
      <c r="BA16" s="27" t="s">
        <v>694</v>
      </c>
      <c r="BB16" s="27" t="s">
        <v>694</v>
      </c>
      <c r="BC16" s="27" t="s">
        <v>694</v>
      </c>
      <c r="BD16" s="27" t="s">
        <v>694</v>
      </c>
      <c r="BE16" s="27" t="s">
        <v>694</v>
      </c>
      <c r="BF16" s="27" t="s">
        <v>694</v>
      </c>
      <c r="BG16" s="27" t="s">
        <v>694</v>
      </c>
      <c r="BH16" s="27" t="s">
        <v>694</v>
      </c>
      <c r="BI16" s="27" t="s">
        <v>694</v>
      </c>
      <c r="BJ16" s="27" t="s">
        <v>694</v>
      </c>
      <c r="BK16" s="27" t="s">
        <v>694</v>
      </c>
      <c r="BL16" s="27" t="s">
        <v>694</v>
      </c>
      <c r="BM16" s="27" t="s">
        <v>694</v>
      </c>
      <c r="BN16" s="27" t="s">
        <v>694</v>
      </c>
      <c r="BO16" s="27" t="s">
        <v>694</v>
      </c>
      <c r="BP16" s="27" t="s">
        <v>694</v>
      </c>
      <c r="BQ16" s="27" t="s">
        <v>694</v>
      </c>
      <c r="BR16" s="27" t="s">
        <v>694</v>
      </c>
      <c r="BS16" s="27" t="s">
        <v>694</v>
      </c>
      <c r="BT16" s="27" t="s">
        <v>694</v>
      </c>
      <c r="BU16" s="27" t="s">
        <v>694</v>
      </c>
      <c r="BV16" s="27" t="s">
        <v>694</v>
      </c>
      <c r="BW16" s="27" t="s">
        <v>694</v>
      </c>
      <c r="BX16" s="27" t="s">
        <v>694</v>
      </c>
      <c r="BY16" s="27" t="s">
        <v>694</v>
      </c>
      <c r="BZ16" s="27" t="s">
        <v>694</v>
      </c>
      <c r="CA16" s="27" t="s">
        <v>694</v>
      </c>
      <c r="CB16" s="27" t="s">
        <v>694</v>
      </c>
      <c r="CC16" s="27" t="s">
        <v>694</v>
      </c>
      <c r="CD16" s="27" t="s">
        <v>694</v>
      </c>
      <c r="CE16" s="27" t="s">
        <v>694</v>
      </c>
      <c r="CF16" s="27" t="s">
        <v>694</v>
      </c>
      <c r="CG16" s="27" t="s">
        <v>694</v>
      </c>
      <c r="CH16" s="27" t="s">
        <v>694</v>
      </c>
      <c r="CI16" s="27" t="s">
        <v>694</v>
      </c>
      <c r="CJ16" s="27" t="s">
        <v>694</v>
      </c>
      <c r="CK16" s="27" t="s">
        <v>694</v>
      </c>
      <c r="CL16" s="27" t="s">
        <v>694</v>
      </c>
      <c r="CM16" s="27" t="s">
        <v>694</v>
      </c>
      <c r="CN16" s="27" t="s">
        <v>694</v>
      </c>
      <c r="CO16" s="27" t="s">
        <v>694</v>
      </c>
      <c r="CP16" s="27" t="s">
        <v>694</v>
      </c>
      <c r="CQ16" s="27" t="s">
        <v>694</v>
      </c>
      <c r="CR16" s="27" t="s">
        <v>694</v>
      </c>
      <c r="CS16" s="27" t="s">
        <v>694</v>
      </c>
      <c r="CT16" s="27" t="s">
        <v>694</v>
      </c>
      <c r="CU16" s="27" t="s">
        <v>694</v>
      </c>
      <c r="CV16" s="27" t="s">
        <v>694</v>
      </c>
      <c r="CW16" s="27" t="s">
        <v>694</v>
      </c>
      <c r="CX16" s="27" t="s">
        <v>694</v>
      </c>
      <c r="CY16" s="27" t="s">
        <v>694</v>
      </c>
      <c r="CZ16" s="27" t="s">
        <v>694</v>
      </c>
      <c r="DA16" s="27" t="s">
        <v>694</v>
      </c>
      <c r="DB16" s="27" t="s">
        <v>694</v>
      </c>
      <c r="DC16" s="27" t="s">
        <v>694</v>
      </c>
      <c r="DD16" s="27" t="s">
        <v>694</v>
      </c>
      <c r="DE16" s="27" t="s">
        <v>694</v>
      </c>
      <c r="DF16" s="27" t="s">
        <v>694</v>
      </c>
      <c r="DG16" s="27" t="s">
        <v>694</v>
      </c>
      <c r="DH16" s="27" t="s">
        <v>694</v>
      </c>
      <c r="DI16" s="27" t="s">
        <v>694</v>
      </c>
      <c r="DJ16" s="27" t="s">
        <v>694</v>
      </c>
      <c r="DK16" s="27" t="s">
        <v>694</v>
      </c>
      <c r="DL16" s="27" t="s">
        <v>694</v>
      </c>
      <c r="DM16" s="27" t="s">
        <v>694</v>
      </c>
      <c r="DN16" s="27" t="s">
        <v>694</v>
      </c>
      <c r="DO16" s="27" t="s">
        <v>694</v>
      </c>
      <c r="DP16" s="27" t="s">
        <v>694</v>
      </c>
      <c r="DQ16" s="27" t="s">
        <v>694</v>
      </c>
      <c r="DR16" s="27" t="s">
        <v>694</v>
      </c>
      <c r="DS16" s="27"/>
      <c r="DT16" s="27" t="s">
        <v>694</v>
      </c>
      <c r="DU16" s="27" t="s">
        <v>694</v>
      </c>
      <c r="DV16" s="27" t="s">
        <v>694</v>
      </c>
      <c r="DW16" s="27" t="s">
        <v>694</v>
      </c>
      <c r="DX16" s="27" t="s">
        <v>694</v>
      </c>
      <c r="DY16" s="27" t="s">
        <v>694</v>
      </c>
      <c r="DZ16" s="27" t="s">
        <v>694</v>
      </c>
      <c r="EA16" s="27" t="s">
        <v>694</v>
      </c>
      <c r="EB16" s="27" t="s">
        <v>694</v>
      </c>
      <c r="EC16" s="27" t="s">
        <v>694</v>
      </c>
      <c r="ED16" s="27" t="s">
        <v>694</v>
      </c>
      <c r="EE16" s="27" t="s">
        <v>694</v>
      </c>
      <c r="EF16" s="27" t="s">
        <v>694</v>
      </c>
      <c r="EG16" s="27" t="s">
        <v>694</v>
      </c>
      <c r="EH16" s="27" t="s">
        <v>694</v>
      </c>
      <c r="EI16" s="27" t="s">
        <v>694</v>
      </c>
      <c r="EJ16" s="27" t="s">
        <v>694</v>
      </c>
      <c r="EK16" s="27" t="s">
        <v>694</v>
      </c>
      <c r="EL16" s="27" t="s">
        <v>694</v>
      </c>
      <c r="EM16" s="27" t="s">
        <v>694</v>
      </c>
      <c r="EN16" s="27" t="s">
        <v>694</v>
      </c>
      <c r="EO16" s="27" t="s">
        <v>694</v>
      </c>
      <c r="EP16" s="27" t="s">
        <v>694</v>
      </c>
      <c r="EQ16" s="27" t="s">
        <v>694</v>
      </c>
      <c r="ER16" s="27" t="s">
        <v>694</v>
      </c>
      <c r="ES16" s="27" t="s">
        <v>694</v>
      </c>
      <c r="ET16" s="27" t="s">
        <v>694</v>
      </c>
      <c r="EU16" s="27" t="s">
        <v>694</v>
      </c>
      <c r="EV16" s="27" t="s">
        <v>694</v>
      </c>
      <c r="EW16" s="27" t="s">
        <v>694</v>
      </c>
      <c r="EX16" s="27" t="s">
        <v>694</v>
      </c>
      <c r="EY16" s="27" t="s">
        <v>694</v>
      </c>
      <c r="EZ16" s="27" t="s">
        <v>694</v>
      </c>
      <c r="FA16" s="27" t="s">
        <v>694</v>
      </c>
      <c r="FB16" s="27" t="s">
        <v>694</v>
      </c>
      <c r="FC16" s="27" t="s">
        <v>694</v>
      </c>
      <c r="FD16" s="27" t="s">
        <v>694</v>
      </c>
      <c r="FE16" s="27" t="s">
        <v>694</v>
      </c>
      <c r="FF16" s="27" t="s">
        <v>694</v>
      </c>
      <c r="FG16" s="27" t="s">
        <v>694</v>
      </c>
      <c r="FH16" s="27" t="s">
        <v>694</v>
      </c>
      <c r="FI16" s="27" t="s">
        <v>694</v>
      </c>
      <c r="FJ16" s="27" t="s">
        <v>694</v>
      </c>
      <c r="FK16" s="27" t="s">
        <v>694</v>
      </c>
      <c r="FL16" s="27" t="s">
        <v>694</v>
      </c>
      <c r="FM16" s="27" t="s">
        <v>694</v>
      </c>
      <c r="FN16" s="27" t="s">
        <v>694</v>
      </c>
      <c r="FO16" s="72" t="s">
        <v>698</v>
      </c>
      <c r="FP16" s="72" t="s">
        <v>698</v>
      </c>
      <c r="FQ16" s="72" t="s">
        <v>698</v>
      </c>
      <c r="FR16" s="72" t="s">
        <v>698</v>
      </c>
      <c r="FS16" s="72" t="s">
        <v>698</v>
      </c>
      <c r="FT16" s="72" t="s">
        <v>698</v>
      </c>
      <c r="FU16" s="72" t="s">
        <v>698</v>
      </c>
      <c r="FV16" s="72" t="s">
        <v>698</v>
      </c>
      <c r="FW16" s="78" t="s">
        <v>698</v>
      </c>
      <c r="FX16" s="78" t="s">
        <v>698</v>
      </c>
      <c r="FY16" s="72" t="s">
        <v>698</v>
      </c>
      <c r="FZ16" s="90"/>
      <c r="GA16" s="90"/>
      <c r="GB16" s="90"/>
      <c r="GC16" s="90"/>
      <c r="GD16" s="90"/>
      <c r="GE16" s="90"/>
      <c r="GF16" s="90"/>
      <c r="GG16" s="90"/>
      <c r="GH16" s="105" t="s">
        <v>694</v>
      </c>
      <c r="GI16" s="106"/>
      <c r="GJ16" s="27"/>
      <c r="GK16" s="28"/>
      <c r="GL16" s="27"/>
    </row>
    <row r="17" spans="1:194" x14ac:dyDescent="0.25">
      <c r="A17" s="71" t="str">
        <f>CONCATENATE($W$7,": ",$X$15," - ",$Y$16,": ",Z17)</f>
        <v>Expenditure: Bulk Purchases - Electricity : ESCOM</v>
      </c>
      <c r="B17" s="27" t="s">
        <v>1190</v>
      </c>
      <c r="C17" s="27" t="str">
        <f t="shared" si="1"/>
        <v>IE002001001000000000000000000000000000</v>
      </c>
      <c r="D17" s="23" t="s">
        <v>1166</v>
      </c>
      <c r="E17" s="23" t="s">
        <v>707</v>
      </c>
      <c r="F17" s="23" t="s">
        <v>702</v>
      </c>
      <c r="G17" s="23" t="s">
        <v>702</v>
      </c>
      <c r="H17" s="23" t="s">
        <v>697</v>
      </c>
      <c r="I17" s="23" t="s">
        <v>697</v>
      </c>
      <c r="J17" s="23" t="s">
        <v>697</v>
      </c>
      <c r="K17" s="23" t="s">
        <v>697</v>
      </c>
      <c r="L17" s="23" t="s">
        <v>697</v>
      </c>
      <c r="M17" s="23" t="s">
        <v>697</v>
      </c>
      <c r="N17" s="23" t="s">
        <v>697</v>
      </c>
      <c r="O17" s="23" t="s">
        <v>697</v>
      </c>
      <c r="P17" s="23" t="s">
        <v>697</v>
      </c>
      <c r="Q17" s="27">
        <v>0</v>
      </c>
      <c r="R17" s="27" t="s">
        <v>704</v>
      </c>
      <c r="S17" s="27" t="s">
        <v>698</v>
      </c>
      <c r="T17" s="27" t="s">
        <v>694</v>
      </c>
      <c r="U17" s="28"/>
      <c r="V17" s="28" t="s">
        <v>1191</v>
      </c>
      <c r="W17" s="27" t="s">
        <v>905</v>
      </c>
      <c r="X17" s="27"/>
      <c r="Y17" s="27"/>
      <c r="Z17" s="27" t="s">
        <v>1192</v>
      </c>
      <c r="AA17" s="27"/>
      <c r="AB17" s="27"/>
      <c r="AC17" s="27"/>
      <c r="AD17" s="27"/>
      <c r="AE17" s="27"/>
      <c r="AF17" s="27"/>
      <c r="AG17" s="27"/>
      <c r="AH17" s="27"/>
      <c r="AI17" s="27" t="s">
        <v>1193</v>
      </c>
      <c r="AJ17" s="28" t="s">
        <v>704</v>
      </c>
      <c r="AK17" s="27" t="s">
        <v>698</v>
      </c>
      <c r="AL17" s="27" t="s">
        <v>698</v>
      </c>
      <c r="AM17" s="27" t="s">
        <v>698</v>
      </c>
      <c r="AN17" s="27" t="s">
        <v>698</v>
      </c>
      <c r="AO17" s="27" t="s">
        <v>698</v>
      </c>
      <c r="AP17" s="27" t="s">
        <v>698</v>
      </c>
      <c r="AQ17" s="27" t="s">
        <v>698</v>
      </c>
      <c r="AR17" s="27" t="s">
        <v>698</v>
      </c>
      <c r="AS17" s="27" t="s">
        <v>698</v>
      </c>
      <c r="AT17" s="27" t="s">
        <v>698</v>
      </c>
      <c r="AU17" s="27" t="s">
        <v>698</v>
      </c>
      <c r="AV17" s="27" t="s">
        <v>698</v>
      </c>
      <c r="AW17" s="27" t="s">
        <v>698</v>
      </c>
      <c r="AX17" s="27" t="s">
        <v>698</v>
      </c>
      <c r="AY17" s="27" t="s">
        <v>698</v>
      </c>
      <c r="AZ17" s="27" t="s">
        <v>698</v>
      </c>
      <c r="BA17" s="27" t="s">
        <v>698</v>
      </c>
      <c r="BB17" s="27" t="s">
        <v>698</v>
      </c>
      <c r="BC17" s="27" t="s">
        <v>698</v>
      </c>
      <c r="BD17" s="27" t="s">
        <v>698</v>
      </c>
      <c r="BE17" s="27" t="s">
        <v>698</v>
      </c>
      <c r="BF17" s="27" t="s">
        <v>698</v>
      </c>
      <c r="BG17" s="27" t="s">
        <v>698</v>
      </c>
      <c r="BH17" s="27" t="s">
        <v>698</v>
      </c>
      <c r="BI17" s="27" t="s">
        <v>698</v>
      </c>
      <c r="BJ17" s="27" t="s">
        <v>698</v>
      </c>
      <c r="BK17" s="27" t="s">
        <v>698</v>
      </c>
      <c r="BL17" s="27" t="s">
        <v>698</v>
      </c>
      <c r="BM17" s="27" t="s">
        <v>698</v>
      </c>
      <c r="BN17" s="27" t="s">
        <v>698</v>
      </c>
      <c r="BO17" s="27" t="s">
        <v>704</v>
      </c>
      <c r="BP17" s="27" t="s">
        <v>704</v>
      </c>
      <c r="BQ17" s="27" t="s">
        <v>704</v>
      </c>
      <c r="BR17" s="27" t="s">
        <v>698</v>
      </c>
      <c r="BS17" s="27" t="s">
        <v>698</v>
      </c>
      <c r="BT17" s="27" t="s">
        <v>698</v>
      </c>
      <c r="BU17" s="27" t="s">
        <v>698</v>
      </c>
      <c r="BV17" s="27" t="s">
        <v>698</v>
      </c>
      <c r="BW17" s="27" t="s">
        <v>698</v>
      </c>
      <c r="BX17" s="27" t="s">
        <v>698</v>
      </c>
      <c r="BY17" s="27" t="s">
        <v>698</v>
      </c>
      <c r="BZ17" s="27" t="s">
        <v>698</v>
      </c>
      <c r="CA17" s="27" t="s">
        <v>698</v>
      </c>
      <c r="CB17" s="27" t="s">
        <v>698</v>
      </c>
      <c r="CC17" s="27" t="s">
        <v>698</v>
      </c>
      <c r="CD17" s="27" t="s">
        <v>698</v>
      </c>
      <c r="CE17" s="27" t="s">
        <v>698</v>
      </c>
      <c r="CF17" s="27" t="s">
        <v>698</v>
      </c>
      <c r="CG17" s="27" t="s">
        <v>698</v>
      </c>
      <c r="CH17" s="27" t="s">
        <v>698</v>
      </c>
      <c r="CI17" s="27" t="s">
        <v>698</v>
      </c>
      <c r="CJ17" s="27" t="s">
        <v>698</v>
      </c>
      <c r="CK17" s="27" t="s">
        <v>698</v>
      </c>
      <c r="CL17" s="27" t="s">
        <v>698</v>
      </c>
      <c r="CM17" s="27" t="s">
        <v>698</v>
      </c>
      <c r="CN17" s="27" t="s">
        <v>698</v>
      </c>
      <c r="CO17" s="27" t="s">
        <v>698</v>
      </c>
      <c r="CP17" s="27" t="s">
        <v>698</v>
      </c>
      <c r="CQ17" s="27" t="s">
        <v>698</v>
      </c>
      <c r="CR17" s="27" t="s">
        <v>698</v>
      </c>
      <c r="CS17" s="27" t="s">
        <v>698</v>
      </c>
      <c r="CT17" s="27" t="s">
        <v>698</v>
      </c>
      <c r="CU17" s="27" t="s">
        <v>698</v>
      </c>
      <c r="CV17" s="27" t="s">
        <v>698</v>
      </c>
      <c r="CW17" s="27" t="s">
        <v>698</v>
      </c>
      <c r="CX17" s="27" t="s">
        <v>698</v>
      </c>
      <c r="CY17" s="27" t="s">
        <v>698</v>
      </c>
      <c r="CZ17" s="27" t="s">
        <v>698</v>
      </c>
      <c r="DA17" s="27" t="s">
        <v>698</v>
      </c>
      <c r="DB17" s="27" t="s">
        <v>698</v>
      </c>
      <c r="DC17" s="27" t="s">
        <v>698</v>
      </c>
      <c r="DD17" s="27" t="s">
        <v>698</v>
      </c>
      <c r="DE17" s="27" t="s">
        <v>698</v>
      </c>
      <c r="DF17" s="27" t="s">
        <v>698</v>
      </c>
      <c r="DG17" s="27" t="s">
        <v>698</v>
      </c>
      <c r="DH17" s="27" t="s">
        <v>698</v>
      </c>
      <c r="DI17" s="27" t="s">
        <v>698</v>
      </c>
      <c r="DJ17" s="27" t="s">
        <v>698</v>
      </c>
      <c r="DK17" s="27" t="s">
        <v>698</v>
      </c>
      <c r="DL17" s="27" t="s">
        <v>698</v>
      </c>
      <c r="DM17" s="27" t="s">
        <v>698</v>
      </c>
      <c r="DN17" s="27" t="s">
        <v>698</v>
      </c>
      <c r="DO17" s="27" t="s">
        <v>698</v>
      </c>
      <c r="DP17" s="27" t="s">
        <v>698</v>
      </c>
      <c r="DQ17" s="27" t="s">
        <v>698</v>
      </c>
      <c r="DR17" s="27" t="s">
        <v>698</v>
      </c>
      <c r="DS17" s="27"/>
      <c r="DT17" s="27" t="s">
        <v>698</v>
      </c>
      <c r="DU17" s="27" t="s">
        <v>698</v>
      </c>
      <c r="DV17" s="27" t="s">
        <v>698</v>
      </c>
      <c r="DW17" s="27" t="s">
        <v>698</v>
      </c>
      <c r="DX17" s="27" t="s">
        <v>698</v>
      </c>
      <c r="DY17" s="27" t="s">
        <v>698</v>
      </c>
      <c r="DZ17" s="27" t="s">
        <v>698</v>
      </c>
      <c r="EA17" s="27" t="s">
        <v>698</v>
      </c>
      <c r="EB17" s="27" t="s">
        <v>698</v>
      </c>
      <c r="EC17" s="27" t="s">
        <v>698</v>
      </c>
      <c r="ED17" s="27" t="s">
        <v>698</v>
      </c>
      <c r="EE17" s="27" t="s">
        <v>698</v>
      </c>
      <c r="EF17" s="27" t="s">
        <v>698</v>
      </c>
      <c r="EG17" s="27" t="s">
        <v>694</v>
      </c>
      <c r="EH17" s="27" t="s">
        <v>698</v>
      </c>
      <c r="EI17" s="27" t="s">
        <v>698</v>
      </c>
      <c r="EJ17" s="27" t="s">
        <v>698</v>
      </c>
      <c r="EK17" s="27" t="s">
        <v>698</v>
      </c>
      <c r="EL17" s="27" t="s">
        <v>698</v>
      </c>
      <c r="EM17" s="27" t="s">
        <v>698</v>
      </c>
      <c r="EN17" s="27" t="s">
        <v>698</v>
      </c>
      <c r="EO17" s="27" t="s">
        <v>698</v>
      </c>
      <c r="EP17" s="27" t="s">
        <v>698</v>
      </c>
      <c r="EQ17" s="27" t="s">
        <v>698</v>
      </c>
      <c r="ER17" s="27" t="s">
        <v>698</v>
      </c>
      <c r="ES17" s="27" t="s">
        <v>698</v>
      </c>
      <c r="ET17" s="27" t="s">
        <v>698</v>
      </c>
      <c r="EU17" s="27" t="s">
        <v>698</v>
      </c>
      <c r="EV17" s="27" t="s">
        <v>698</v>
      </c>
      <c r="EW17" s="27" t="s">
        <v>698</v>
      </c>
      <c r="EX17" s="27" t="s">
        <v>698</v>
      </c>
      <c r="EY17" s="27" t="s">
        <v>698</v>
      </c>
      <c r="EZ17" s="27" t="s">
        <v>698</v>
      </c>
      <c r="FA17" s="27" t="s">
        <v>698</v>
      </c>
      <c r="FB17" s="27" t="s">
        <v>698</v>
      </c>
      <c r="FC17" s="27" t="s">
        <v>698</v>
      </c>
      <c r="FD17" s="27" t="s">
        <v>698</v>
      </c>
      <c r="FE17" s="27" t="s">
        <v>694</v>
      </c>
      <c r="FF17" s="27" t="s">
        <v>698</v>
      </c>
      <c r="FG17" s="27" t="s">
        <v>698</v>
      </c>
      <c r="FH17" s="27" t="s">
        <v>698</v>
      </c>
      <c r="FI17" s="27" t="s">
        <v>698</v>
      </c>
      <c r="FJ17" s="27" t="s">
        <v>694</v>
      </c>
      <c r="FK17" s="27" t="s">
        <v>698</v>
      </c>
      <c r="FL17" s="27" t="s">
        <v>698</v>
      </c>
      <c r="FM17" s="27" t="s">
        <v>698</v>
      </c>
      <c r="FN17" s="27" t="s">
        <v>694</v>
      </c>
      <c r="FO17" s="72" t="s">
        <v>1194</v>
      </c>
      <c r="FP17" s="72" t="s">
        <v>698</v>
      </c>
      <c r="FQ17" s="72" t="s">
        <v>1176</v>
      </c>
      <c r="FR17" s="72" t="s">
        <v>1195</v>
      </c>
      <c r="FS17" s="72" t="s">
        <v>1196</v>
      </c>
      <c r="FT17" s="72" t="s">
        <v>698</v>
      </c>
      <c r="FU17" s="72" t="s">
        <v>698</v>
      </c>
      <c r="FV17" s="72" t="s">
        <v>698</v>
      </c>
      <c r="FW17" s="78" t="s">
        <v>698</v>
      </c>
      <c r="FX17" s="78" t="s">
        <v>698</v>
      </c>
      <c r="FY17" s="72" t="s">
        <v>698</v>
      </c>
      <c r="FZ17" s="90"/>
      <c r="GA17" s="90"/>
      <c r="GB17" s="90"/>
      <c r="GC17" s="90"/>
      <c r="GD17" s="90"/>
      <c r="GE17" s="90"/>
      <c r="GF17" s="90"/>
      <c r="GG17" s="90"/>
      <c r="GH17" s="105" t="s">
        <v>1197</v>
      </c>
      <c r="GI17" s="106"/>
      <c r="GJ17" s="27"/>
      <c r="GK17" s="28"/>
      <c r="GL17" s="27"/>
    </row>
    <row r="18" spans="1:194" x14ac:dyDescent="0.25">
      <c r="A18" s="71" t="str">
        <f>CONCATENATE($W$7,": ",$X$15," - ",$Y$16,": ",$Z$18)</f>
        <v xml:space="preserve">Expenditure: Bulk Purchases - Electricity : Independent Power Producers </v>
      </c>
      <c r="B18" s="27" t="s">
        <v>694</v>
      </c>
      <c r="C18" s="27" t="str">
        <f t="shared" si="1"/>
        <v>IE002001002000000000000000000000000000</v>
      </c>
      <c r="D18" s="23" t="s">
        <v>1166</v>
      </c>
      <c r="E18" s="23" t="s">
        <v>707</v>
      </c>
      <c r="F18" s="23" t="s">
        <v>702</v>
      </c>
      <c r="G18" s="23" t="s">
        <v>707</v>
      </c>
      <c r="H18" s="23" t="s">
        <v>697</v>
      </c>
      <c r="I18" s="23" t="s">
        <v>697</v>
      </c>
      <c r="J18" s="23" t="s">
        <v>697</v>
      </c>
      <c r="K18" s="23" t="s">
        <v>697</v>
      </c>
      <c r="L18" s="23" t="s">
        <v>697</v>
      </c>
      <c r="M18" s="23" t="s">
        <v>697</v>
      </c>
      <c r="N18" s="23" t="s">
        <v>697</v>
      </c>
      <c r="O18" s="23" t="s">
        <v>697</v>
      </c>
      <c r="P18" s="23" t="s">
        <v>697</v>
      </c>
      <c r="Q18" s="27">
        <v>0</v>
      </c>
      <c r="R18" s="27" t="s">
        <v>698</v>
      </c>
      <c r="S18" s="27" t="s">
        <v>698</v>
      </c>
      <c r="T18" s="27" t="s">
        <v>694</v>
      </c>
      <c r="U18" s="28"/>
      <c r="V18" s="27" t="s">
        <v>1198</v>
      </c>
      <c r="W18" s="27" t="s">
        <v>905</v>
      </c>
      <c r="X18" s="27"/>
      <c r="Y18" s="27"/>
      <c r="Z18" s="27" t="s">
        <v>1199</v>
      </c>
      <c r="AA18" s="27"/>
      <c r="AB18" s="27"/>
      <c r="AC18" s="27"/>
      <c r="AD18" s="27"/>
      <c r="AE18" s="27"/>
      <c r="AF18" s="27"/>
      <c r="AG18" s="27"/>
      <c r="AH18" s="27"/>
      <c r="AI18" s="27" t="s">
        <v>1200</v>
      </c>
      <c r="AJ18" s="28" t="s">
        <v>694</v>
      </c>
      <c r="AK18" s="27" t="s">
        <v>694</v>
      </c>
      <c r="AL18" s="27" t="s">
        <v>694</v>
      </c>
      <c r="AM18" s="27" t="s">
        <v>694</v>
      </c>
      <c r="AN18" s="27" t="s">
        <v>694</v>
      </c>
      <c r="AO18" s="27" t="s">
        <v>694</v>
      </c>
      <c r="AP18" s="27" t="s">
        <v>694</v>
      </c>
      <c r="AQ18" s="27" t="s">
        <v>694</v>
      </c>
      <c r="AR18" s="27" t="s">
        <v>694</v>
      </c>
      <c r="AS18" s="27" t="s">
        <v>694</v>
      </c>
      <c r="AT18" s="27" t="s">
        <v>694</v>
      </c>
      <c r="AU18" s="27" t="s">
        <v>694</v>
      </c>
      <c r="AV18" s="27" t="s">
        <v>694</v>
      </c>
      <c r="AW18" s="27" t="s">
        <v>694</v>
      </c>
      <c r="AX18" s="27" t="s">
        <v>694</v>
      </c>
      <c r="AY18" s="27" t="s">
        <v>694</v>
      </c>
      <c r="AZ18" s="27" t="s">
        <v>694</v>
      </c>
      <c r="BA18" s="27" t="s">
        <v>694</v>
      </c>
      <c r="BB18" s="27" t="s">
        <v>694</v>
      </c>
      <c r="BC18" s="27" t="s">
        <v>694</v>
      </c>
      <c r="BD18" s="27" t="s">
        <v>694</v>
      </c>
      <c r="BE18" s="27" t="s">
        <v>694</v>
      </c>
      <c r="BF18" s="27" t="s">
        <v>694</v>
      </c>
      <c r="BG18" s="27" t="s">
        <v>694</v>
      </c>
      <c r="BH18" s="27" t="s">
        <v>694</v>
      </c>
      <c r="BI18" s="27" t="s">
        <v>694</v>
      </c>
      <c r="BJ18" s="27" t="s">
        <v>694</v>
      </c>
      <c r="BK18" s="27" t="s">
        <v>694</v>
      </c>
      <c r="BL18" s="27" t="s">
        <v>694</v>
      </c>
      <c r="BM18" s="27" t="s">
        <v>694</v>
      </c>
      <c r="BN18" s="27" t="s">
        <v>694</v>
      </c>
      <c r="BO18" s="27" t="s">
        <v>694</v>
      </c>
      <c r="BP18" s="27" t="s">
        <v>694</v>
      </c>
      <c r="BQ18" s="27" t="s">
        <v>694</v>
      </c>
      <c r="BR18" s="27" t="s">
        <v>694</v>
      </c>
      <c r="BS18" s="27" t="s">
        <v>694</v>
      </c>
      <c r="BT18" s="27" t="s">
        <v>694</v>
      </c>
      <c r="BU18" s="27" t="s">
        <v>694</v>
      </c>
      <c r="BV18" s="27" t="s">
        <v>694</v>
      </c>
      <c r="BW18" s="27" t="s">
        <v>694</v>
      </c>
      <c r="BX18" s="27" t="s">
        <v>694</v>
      </c>
      <c r="BY18" s="27" t="s">
        <v>694</v>
      </c>
      <c r="BZ18" s="27" t="s">
        <v>694</v>
      </c>
      <c r="CA18" s="27" t="s">
        <v>694</v>
      </c>
      <c r="CB18" s="27" t="s">
        <v>694</v>
      </c>
      <c r="CC18" s="27" t="s">
        <v>694</v>
      </c>
      <c r="CD18" s="27" t="s">
        <v>694</v>
      </c>
      <c r="CE18" s="27" t="s">
        <v>694</v>
      </c>
      <c r="CF18" s="27" t="s">
        <v>694</v>
      </c>
      <c r="CG18" s="27" t="s">
        <v>694</v>
      </c>
      <c r="CH18" s="27" t="s">
        <v>694</v>
      </c>
      <c r="CI18" s="27" t="s">
        <v>694</v>
      </c>
      <c r="CJ18" s="27" t="s">
        <v>694</v>
      </c>
      <c r="CK18" s="27" t="s">
        <v>694</v>
      </c>
      <c r="CL18" s="27" t="s">
        <v>694</v>
      </c>
      <c r="CM18" s="27" t="s">
        <v>694</v>
      </c>
      <c r="CN18" s="27" t="s">
        <v>694</v>
      </c>
      <c r="CO18" s="27" t="s">
        <v>694</v>
      </c>
      <c r="CP18" s="27" t="s">
        <v>694</v>
      </c>
      <c r="CQ18" s="27" t="s">
        <v>694</v>
      </c>
      <c r="CR18" s="27" t="s">
        <v>694</v>
      </c>
      <c r="CS18" s="27" t="s">
        <v>694</v>
      </c>
      <c r="CT18" s="27" t="s">
        <v>694</v>
      </c>
      <c r="CU18" s="27" t="s">
        <v>694</v>
      </c>
      <c r="CV18" s="27" t="s">
        <v>694</v>
      </c>
      <c r="CW18" s="27" t="s">
        <v>694</v>
      </c>
      <c r="CX18" s="27" t="s">
        <v>694</v>
      </c>
      <c r="CY18" s="27" t="s">
        <v>694</v>
      </c>
      <c r="CZ18" s="27" t="s">
        <v>694</v>
      </c>
      <c r="DA18" s="27" t="s">
        <v>694</v>
      </c>
      <c r="DB18" s="27" t="s">
        <v>694</v>
      </c>
      <c r="DC18" s="27" t="s">
        <v>694</v>
      </c>
      <c r="DD18" s="27" t="s">
        <v>694</v>
      </c>
      <c r="DE18" s="27" t="s">
        <v>694</v>
      </c>
      <c r="DF18" s="27" t="s">
        <v>694</v>
      </c>
      <c r="DG18" s="27" t="s">
        <v>694</v>
      </c>
      <c r="DH18" s="27" t="s">
        <v>694</v>
      </c>
      <c r="DI18" s="27" t="s">
        <v>694</v>
      </c>
      <c r="DJ18" s="27" t="s">
        <v>694</v>
      </c>
      <c r="DK18" s="27" t="s">
        <v>694</v>
      </c>
      <c r="DL18" s="27" t="s">
        <v>694</v>
      </c>
      <c r="DM18" s="27" t="s">
        <v>694</v>
      </c>
      <c r="DN18" s="27" t="s">
        <v>694</v>
      </c>
      <c r="DO18" s="27" t="s">
        <v>694</v>
      </c>
      <c r="DP18" s="27" t="s">
        <v>694</v>
      </c>
      <c r="DQ18" s="27" t="s">
        <v>694</v>
      </c>
      <c r="DR18" s="27" t="s">
        <v>694</v>
      </c>
      <c r="DS18" s="27"/>
      <c r="DT18" s="27" t="s">
        <v>694</v>
      </c>
      <c r="DU18" s="27" t="s">
        <v>694</v>
      </c>
      <c r="DV18" s="27" t="s">
        <v>694</v>
      </c>
      <c r="DW18" s="27" t="s">
        <v>694</v>
      </c>
      <c r="DX18" s="27" t="s">
        <v>694</v>
      </c>
      <c r="DY18" s="27" t="s">
        <v>694</v>
      </c>
      <c r="DZ18" s="27" t="s">
        <v>694</v>
      </c>
      <c r="EA18" s="27" t="s">
        <v>694</v>
      </c>
      <c r="EB18" s="27" t="s">
        <v>694</v>
      </c>
      <c r="EC18" s="27" t="s">
        <v>694</v>
      </c>
      <c r="ED18" s="27" t="s">
        <v>694</v>
      </c>
      <c r="EE18" s="27" t="s">
        <v>694</v>
      </c>
      <c r="EF18" s="27" t="s">
        <v>694</v>
      </c>
      <c r="EG18" s="27" t="s">
        <v>694</v>
      </c>
      <c r="EH18" s="27" t="s">
        <v>694</v>
      </c>
      <c r="EI18" s="27" t="s">
        <v>694</v>
      </c>
      <c r="EJ18" s="27" t="s">
        <v>694</v>
      </c>
      <c r="EK18" s="27" t="s">
        <v>694</v>
      </c>
      <c r="EL18" s="27" t="s">
        <v>694</v>
      </c>
      <c r="EM18" s="27" t="s">
        <v>694</v>
      </c>
      <c r="EN18" s="27" t="s">
        <v>694</v>
      </c>
      <c r="EO18" s="27" t="s">
        <v>694</v>
      </c>
      <c r="EP18" s="27" t="s">
        <v>694</v>
      </c>
      <c r="EQ18" s="27" t="s">
        <v>694</v>
      </c>
      <c r="ER18" s="27" t="s">
        <v>694</v>
      </c>
      <c r="ES18" s="27" t="s">
        <v>694</v>
      </c>
      <c r="ET18" s="27" t="s">
        <v>694</v>
      </c>
      <c r="EU18" s="27" t="s">
        <v>694</v>
      </c>
      <c r="EV18" s="27" t="s">
        <v>694</v>
      </c>
      <c r="EW18" s="27" t="s">
        <v>694</v>
      </c>
      <c r="EX18" s="27" t="s">
        <v>694</v>
      </c>
      <c r="EY18" s="27" t="s">
        <v>694</v>
      </c>
      <c r="EZ18" s="27" t="s">
        <v>694</v>
      </c>
      <c r="FA18" s="27" t="s">
        <v>694</v>
      </c>
      <c r="FB18" s="27" t="s">
        <v>694</v>
      </c>
      <c r="FC18" s="27" t="s">
        <v>694</v>
      </c>
      <c r="FD18" s="27" t="s">
        <v>694</v>
      </c>
      <c r="FE18" s="27" t="s">
        <v>694</v>
      </c>
      <c r="FF18" s="27" t="s">
        <v>694</v>
      </c>
      <c r="FG18" s="27" t="s">
        <v>694</v>
      </c>
      <c r="FH18" s="27" t="s">
        <v>694</v>
      </c>
      <c r="FI18" s="27" t="s">
        <v>694</v>
      </c>
      <c r="FJ18" s="27" t="s">
        <v>694</v>
      </c>
      <c r="FK18" s="27" t="s">
        <v>694</v>
      </c>
      <c r="FL18" s="27" t="s">
        <v>694</v>
      </c>
      <c r="FM18" s="27" t="s">
        <v>694</v>
      </c>
      <c r="FN18" s="27" t="s">
        <v>694</v>
      </c>
      <c r="FO18" s="72" t="s">
        <v>698</v>
      </c>
      <c r="FP18" s="72" t="s">
        <v>698</v>
      </c>
      <c r="FQ18" s="72" t="s">
        <v>698</v>
      </c>
      <c r="FR18" s="72" t="s">
        <v>1195</v>
      </c>
      <c r="FS18" s="72" t="s">
        <v>1196</v>
      </c>
      <c r="FT18" s="72" t="s">
        <v>698</v>
      </c>
      <c r="FU18" s="72" t="s">
        <v>698</v>
      </c>
      <c r="FV18" s="72" t="s">
        <v>698</v>
      </c>
      <c r="FW18" s="78" t="s">
        <v>698</v>
      </c>
      <c r="FX18" s="78" t="s">
        <v>698</v>
      </c>
      <c r="FY18" s="72" t="s">
        <v>698</v>
      </c>
      <c r="FZ18" s="90"/>
      <c r="GA18" s="90"/>
      <c r="GB18" s="90"/>
      <c r="GC18" s="90"/>
      <c r="GD18" s="90"/>
      <c r="GE18" s="90"/>
      <c r="GF18" s="90"/>
      <c r="GG18" s="90"/>
      <c r="GH18" s="105" t="s">
        <v>694</v>
      </c>
      <c r="GI18" s="106"/>
      <c r="GJ18" s="27"/>
      <c r="GK18" s="28"/>
      <c r="GL18" s="27"/>
    </row>
    <row r="19" spans="1:194" x14ac:dyDescent="0.25">
      <c r="A19" s="71" t="str">
        <f>CONCATENATE($W$7,": ",$X$15," - ",$Y$16,": ",$Z$18," - ",AA19)</f>
        <v>Expenditure: Bulk Purchases - Electricity : Independent Power Producers  - Green Electricity</v>
      </c>
      <c r="B19" s="27" t="s">
        <v>694</v>
      </c>
      <c r="C19" s="27" t="str">
        <f t="shared" si="1"/>
        <v>IE002001002001000000000000000000000000</v>
      </c>
      <c r="D19" s="23" t="s">
        <v>1166</v>
      </c>
      <c r="E19" s="23" t="s">
        <v>707</v>
      </c>
      <c r="F19" s="23" t="s">
        <v>702</v>
      </c>
      <c r="G19" s="23" t="s">
        <v>707</v>
      </c>
      <c r="H19" s="23" t="s">
        <v>702</v>
      </c>
      <c r="I19" s="23" t="s">
        <v>697</v>
      </c>
      <c r="J19" s="23" t="s">
        <v>697</v>
      </c>
      <c r="K19" s="23" t="s">
        <v>697</v>
      </c>
      <c r="L19" s="23" t="s">
        <v>697</v>
      </c>
      <c r="M19" s="23" t="s">
        <v>697</v>
      </c>
      <c r="N19" s="23" t="s">
        <v>697</v>
      </c>
      <c r="O19" s="23" t="s">
        <v>697</v>
      </c>
      <c r="P19" s="23" t="s">
        <v>697</v>
      </c>
      <c r="Q19" s="27">
        <v>0</v>
      </c>
      <c r="R19" s="27" t="s">
        <v>698</v>
      </c>
      <c r="S19" s="27" t="s">
        <v>698</v>
      </c>
      <c r="T19" s="27" t="s">
        <v>694</v>
      </c>
      <c r="U19" s="28"/>
      <c r="V19" s="27" t="s">
        <v>1201</v>
      </c>
      <c r="W19" s="28" t="s">
        <v>905</v>
      </c>
      <c r="X19" s="28"/>
      <c r="Y19" s="28"/>
      <c r="Z19" s="28"/>
      <c r="AA19" s="28" t="s">
        <v>1202</v>
      </c>
      <c r="AB19" s="28"/>
      <c r="AC19" s="28"/>
      <c r="AD19" s="28"/>
      <c r="AE19" s="28"/>
      <c r="AF19" s="28"/>
      <c r="AG19" s="28"/>
      <c r="AH19" s="28"/>
      <c r="AI19" s="44" t="s">
        <v>1203</v>
      </c>
      <c r="AJ19" s="28" t="s">
        <v>694</v>
      </c>
      <c r="AK19" s="27" t="s">
        <v>694</v>
      </c>
      <c r="AL19" s="27" t="s">
        <v>694</v>
      </c>
      <c r="AM19" s="27" t="s">
        <v>694</v>
      </c>
      <c r="AN19" s="27" t="s">
        <v>694</v>
      </c>
      <c r="AO19" s="27" t="s">
        <v>694</v>
      </c>
      <c r="AP19" s="27" t="s">
        <v>694</v>
      </c>
      <c r="AQ19" s="27" t="s">
        <v>694</v>
      </c>
      <c r="AR19" s="27" t="s">
        <v>694</v>
      </c>
      <c r="AS19" s="27" t="s">
        <v>694</v>
      </c>
      <c r="AT19" s="27" t="s">
        <v>694</v>
      </c>
      <c r="AU19" s="27" t="s">
        <v>694</v>
      </c>
      <c r="AV19" s="27" t="s">
        <v>694</v>
      </c>
      <c r="AW19" s="27" t="s">
        <v>694</v>
      </c>
      <c r="AX19" s="27" t="s">
        <v>694</v>
      </c>
      <c r="AY19" s="27" t="s">
        <v>694</v>
      </c>
      <c r="AZ19" s="27" t="s">
        <v>694</v>
      </c>
      <c r="BA19" s="27" t="s">
        <v>694</v>
      </c>
      <c r="BB19" s="27" t="s">
        <v>694</v>
      </c>
      <c r="BC19" s="27" t="s">
        <v>694</v>
      </c>
      <c r="BD19" s="27" t="s">
        <v>694</v>
      </c>
      <c r="BE19" s="27" t="s">
        <v>694</v>
      </c>
      <c r="BF19" s="27" t="s">
        <v>694</v>
      </c>
      <c r="BG19" s="27" t="s">
        <v>694</v>
      </c>
      <c r="BH19" s="27" t="s">
        <v>694</v>
      </c>
      <c r="BI19" s="27" t="s">
        <v>694</v>
      </c>
      <c r="BJ19" s="27" t="s">
        <v>694</v>
      </c>
      <c r="BK19" s="27" t="s">
        <v>694</v>
      </c>
      <c r="BL19" s="27" t="s">
        <v>694</v>
      </c>
      <c r="BM19" s="27" t="s">
        <v>694</v>
      </c>
      <c r="BN19" s="27" t="s">
        <v>694</v>
      </c>
      <c r="BO19" s="27" t="s">
        <v>694</v>
      </c>
      <c r="BP19" s="27" t="s">
        <v>694</v>
      </c>
      <c r="BQ19" s="27" t="s">
        <v>694</v>
      </c>
      <c r="BR19" s="27" t="s">
        <v>694</v>
      </c>
      <c r="BS19" s="27" t="s">
        <v>694</v>
      </c>
      <c r="BT19" s="27" t="s">
        <v>694</v>
      </c>
      <c r="BU19" s="27" t="s">
        <v>694</v>
      </c>
      <c r="BV19" s="27" t="s">
        <v>694</v>
      </c>
      <c r="BW19" s="27" t="s">
        <v>694</v>
      </c>
      <c r="BX19" s="27" t="s">
        <v>694</v>
      </c>
      <c r="BY19" s="27" t="s">
        <v>694</v>
      </c>
      <c r="BZ19" s="27" t="s">
        <v>694</v>
      </c>
      <c r="CA19" s="27" t="s">
        <v>694</v>
      </c>
      <c r="CB19" s="27" t="s">
        <v>694</v>
      </c>
      <c r="CC19" s="27" t="s">
        <v>694</v>
      </c>
      <c r="CD19" s="27" t="s">
        <v>694</v>
      </c>
      <c r="CE19" s="27" t="s">
        <v>694</v>
      </c>
      <c r="CF19" s="27" t="s">
        <v>694</v>
      </c>
      <c r="CG19" s="27" t="s">
        <v>694</v>
      </c>
      <c r="CH19" s="27" t="s">
        <v>694</v>
      </c>
      <c r="CI19" s="27" t="s">
        <v>694</v>
      </c>
      <c r="CJ19" s="27" t="s">
        <v>694</v>
      </c>
      <c r="CK19" s="27" t="s">
        <v>694</v>
      </c>
      <c r="CL19" s="27" t="s">
        <v>694</v>
      </c>
      <c r="CM19" s="27" t="s">
        <v>694</v>
      </c>
      <c r="CN19" s="27" t="s">
        <v>694</v>
      </c>
      <c r="CO19" s="27" t="s">
        <v>694</v>
      </c>
      <c r="CP19" s="27" t="s">
        <v>694</v>
      </c>
      <c r="CQ19" s="27" t="s">
        <v>694</v>
      </c>
      <c r="CR19" s="27" t="s">
        <v>694</v>
      </c>
      <c r="CS19" s="27" t="s">
        <v>694</v>
      </c>
      <c r="CT19" s="27" t="s">
        <v>694</v>
      </c>
      <c r="CU19" s="27" t="s">
        <v>694</v>
      </c>
      <c r="CV19" s="27" t="s">
        <v>694</v>
      </c>
      <c r="CW19" s="27" t="s">
        <v>694</v>
      </c>
      <c r="CX19" s="27" t="s">
        <v>694</v>
      </c>
      <c r="CY19" s="27" t="s">
        <v>694</v>
      </c>
      <c r="CZ19" s="27" t="s">
        <v>694</v>
      </c>
      <c r="DA19" s="27" t="s">
        <v>694</v>
      </c>
      <c r="DB19" s="27" t="s">
        <v>694</v>
      </c>
      <c r="DC19" s="27" t="s">
        <v>694</v>
      </c>
      <c r="DD19" s="27" t="s">
        <v>694</v>
      </c>
      <c r="DE19" s="27" t="s">
        <v>694</v>
      </c>
      <c r="DF19" s="27" t="s">
        <v>694</v>
      </c>
      <c r="DG19" s="27" t="s">
        <v>694</v>
      </c>
      <c r="DH19" s="27" t="s">
        <v>694</v>
      </c>
      <c r="DI19" s="27" t="s">
        <v>694</v>
      </c>
      <c r="DJ19" s="27" t="s">
        <v>694</v>
      </c>
      <c r="DK19" s="27" t="s">
        <v>694</v>
      </c>
      <c r="DL19" s="27" t="s">
        <v>694</v>
      </c>
      <c r="DM19" s="27" t="s">
        <v>694</v>
      </c>
      <c r="DN19" s="27" t="s">
        <v>694</v>
      </c>
      <c r="DO19" s="27" t="s">
        <v>694</v>
      </c>
      <c r="DP19" s="27" t="s">
        <v>694</v>
      </c>
      <c r="DQ19" s="27" t="s">
        <v>694</v>
      </c>
      <c r="DR19" s="27" t="s">
        <v>694</v>
      </c>
      <c r="DS19" s="27"/>
      <c r="DT19" s="27" t="s">
        <v>694</v>
      </c>
      <c r="DU19" s="27" t="s">
        <v>694</v>
      </c>
      <c r="DV19" s="27" t="s">
        <v>694</v>
      </c>
      <c r="DW19" s="27" t="s">
        <v>694</v>
      </c>
      <c r="DX19" s="27" t="s">
        <v>694</v>
      </c>
      <c r="DY19" s="27" t="s">
        <v>694</v>
      </c>
      <c r="DZ19" s="27" t="s">
        <v>694</v>
      </c>
      <c r="EA19" s="27" t="s">
        <v>694</v>
      </c>
      <c r="EB19" s="27" t="s">
        <v>694</v>
      </c>
      <c r="EC19" s="27" t="s">
        <v>694</v>
      </c>
      <c r="ED19" s="27" t="s">
        <v>694</v>
      </c>
      <c r="EE19" s="27" t="s">
        <v>694</v>
      </c>
      <c r="EF19" s="27" t="s">
        <v>694</v>
      </c>
      <c r="EG19" s="27" t="s">
        <v>694</v>
      </c>
      <c r="EH19" s="27" t="s">
        <v>694</v>
      </c>
      <c r="EI19" s="27" t="s">
        <v>694</v>
      </c>
      <c r="EJ19" s="27" t="s">
        <v>694</v>
      </c>
      <c r="EK19" s="27" t="s">
        <v>694</v>
      </c>
      <c r="EL19" s="27" t="s">
        <v>694</v>
      </c>
      <c r="EM19" s="27" t="s">
        <v>694</v>
      </c>
      <c r="EN19" s="27" t="s">
        <v>694</v>
      </c>
      <c r="EO19" s="27" t="s">
        <v>694</v>
      </c>
      <c r="EP19" s="27" t="s">
        <v>694</v>
      </c>
      <c r="EQ19" s="27" t="s">
        <v>694</v>
      </c>
      <c r="ER19" s="27" t="s">
        <v>694</v>
      </c>
      <c r="ES19" s="27" t="s">
        <v>694</v>
      </c>
      <c r="ET19" s="27" t="s">
        <v>694</v>
      </c>
      <c r="EU19" s="27" t="s">
        <v>694</v>
      </c>
      <c r="EV19" s="27" t="s">
        <v>694</v>
      </c>
      <c r="EW19" s="27" t="s">
        <v>694</v>
      </c>
      <c r="EX19" s="27" t="s">
        <v>694</v>
      </c>
      <c r="EY19" s="27" t="s">
        <v>694</v>
      </c>
      <c r="EZ19" s="27" t="s">
        <v>694</v>
      </c>
      <c r="FA19" s="27" t="s">
        <v>694</v>
      </c>
      <c r="FB19" s="27" t="s">
        <v>694</v>
      </c>
      <c r="FC19" s="27" t="s">
        <v>694</v>
      </c>
      <c r="FD19" s="27" t="s">
        <v>694</v>
      </c>
      <c r="FE19" s="27" t="s">
        <v>694</v>
      </c>
      <c r="FF19" s="27" t="s">
        <v>694</v>
      </c>
      <c r="FG19" s="27" t="s">
        <v>694</v>
      </c>
      <c r="FH19" s="27" t="s">
        <v>694</v>
      </c>
      <c r="FI19" s="27" t="s">
        <v>694</v>
      </c>
      <c r="FJ19" s="27" t="s">
        <v>694</v>
      </c>
      <c r="FK19" s="27" t="s">
        <v>694</v>
      </c>
      <c r="FL19" s="27" t="s">
        <v>694</v>
      </c>
      <c r="FM19" s="27" t="s">
        <v>694</v>
      </c>
      <c r="FN19" s="27" t="s">
        <v>694</v>
      </c>
      <c r="FO19" s="72" t="s">
        <v>698</v>
      </c>
      <c r="FP19" s="72" t="s">
        <v>698</v>
      </c>
      <c r="FQ19" s="72" t="s">
        <v>698</v>
      </c>
      <c r="FR19" s="72" t="s">
        <v>698</v>
      </c>
      <c r="FS19" s="72" t="s">
        <v>698</v>
      </c>
      <c r="FT19" s="72" t="s">
        <v>698</v>
      </c>
      <c r="FU19" s="72" t="s">
        <v>698</v>
      </c>
      <c r="FV19" s="72" t="s">
        <v>698</v>
      </c>
      <c r="FW19" s="78" t="s">
        <v>698</v>
      </c>
      <c r="FX19" s="78" t="s">
        <v>698</v>
      </c>
      <c r="FY19" s="72" t="s">
        <v>698</v>
      </c>
      <c r="FZ19" s="90"/>
      <c r="GA19" s="90"/>
      <c r="GB19" s="90"/>
      <c r="GC19" s="90"/>
      <c r="GD19" s="90"/>
      <c r="GE19" s="90"/>
      <c r="GF19" s="90"/>
      <c r="GG19" s="90"/>
      <c r="GH19" s="105" t="s">
        <v>694</v>
      </c>
      <c r="GI19" s="106"/>
      <c r="GJ19" s="27"/>
      <c r="GK19" s="28"/>
      <c r="GL19" s="27"/>
    </row>
    <row r="20" spans="1:194" x14ac:dyDescent="0.25">
      <c r="A20" s="71" t="str">
        <f>CONCATENATE($W$7,": ",$X$15," - ",$Y$16,": ",$Z$18," - ",AA19,": ",AB20)</f>
        <v>Expenditure: Bulk Purchases - Electricity : Independent Power Producers  - Green Electricity: Green Charges</v>
      </c>
      <c r="B20" s="27" t="s">
        <v>1190</v>
      </c>
      <c r="C20" s="27" t="str">
        <f t="shared" si="1"/>
        <v>IE002001002001001000000000000000000000</v>
      </c>
      <c r="D20" s="23" t="s">
        <v>1166</v>
      </c>
      <c r="E20" s="23" t="s">
        <v>707</v>
      </c>
      <c r="F20" s="23" t="s">
        <v>702</v>
      </c>
      <c r="G20" s="23" t="s">
        <v>707</v>
      </c>
      <c r="H20" s="23" t="s">
        <v>702</v>
      </c>
      <c r="I20" s="23" t="s">
        <v>702</v>
      </c>
      <c r="J20" s="23" t="s">
        <v>697</v>
      </c>
      <c r="K20" s="23" t="s">
        <v>697</v>
      </c>
      <c r="L20" s="23" t="s">
        <v>697</v>
      </c>
      <c r="M20" s="23" t="s">
        <v>697</v>
      </c>
      <c r="N20" s="23" t="s">
        <v>697</v>
      </c>
      <c r="O20" s="23" t="s">
        <v>697</v>
      </c>
      <c r="P20" s="23" t="s">
        <v>697</v>
      </c>
      <c r="Q20" s="27">
        <v>0</v>
      </c>
      <c r="R20" s="27" t="s">
        <v>704</v>
      </c>
      <c r="S20" s="27" t="s">
        <v>698</v>
      </c>
      <c r="T20" s="28" t="s">
        <v>694</v>
      </c>
      <c r="U20" s="28"/>
      <c r="V20" s="27" t="s">
        <v>1204</v>
      </c>
      <c r="W20" s="28" t="s">
        <v>905</v>
      </c>
      <c r="X20" s="28"/>
      <c r="Y20" s="28"/>
      <c r="Z20" s="28"/>
      <c r="AA20" s="28"/>
      <c r="AB20" s="28" t="s">
        <v>1205</v>
      </c>
      <c r="AC20" s="28"/>
      <c r="AD20" s="28"/>
      <c r="AE20" s="28"/>
      <c r="AF20" s="28"/>
      <c r="AG20" s="28"/>
      <c r="AH20" s="28"/>
      <c r="AI20" s="27" t="s">
        <v>1206</v>
      </c>
      <c r="AJ20" s="28" t="s">
        <v>704</v>
      </c>
      <c r="AK20" s="27" t="s">
        <v>698</v>
      </c>
      <c r="AL20" s="27" t="s">
        <v>698</v>
      </c>
      <c r="AM20" s="27" t="s">
        <v>698</v>
      </c>
      <c r="AN20" s="27" t="s">
        <v>698</v>
      </c>
      <c r="AO20" s="27" t="s">
        <v>698</v>
      </c>
      <c r="AP20" s="27" t="s">
        <v>698</v>
      </c>
      <c r="AQ20" s="27" t="s">
        <v>698</v>
      </c>
      <c r="AR20" s="27" t="s">
        <v>698</v>
      </c>
      <c r="AS20" s="27" t="s">
        <v>698</v>
      </c>
      <c r="AT20" s="27" t="s">
        <v>698</v>
      </c>
      <c r="AU20" s="27" t="s">
        <v>698</v>
      </c>
      <c r="AV20" s="27" t="s">
        <v>698</v>
      </c>
      <c r="AW20" s="27" t="s">
        <v>698</v>
      </c>
      <c r="AX20" s="27" t="s">
        <v>698</v>
      </c>
      <c r="AY20" s="27" t="s">
        <v>698</v>
      </c>
      <c r="AZ20" s="27" t="s">
        <v>698</v>
      </c>
      <c r="BA20" s="27" t="s">
        <v>698</v>
      </c>
      <c r="BB20" s="27" t="s">
        <v>698</v>
      </c>
      <c r="BC20" s="27" t="s">
        <v>698</v>
      </c>
      <c r="BD20" s="27" t="s">
        <v>698</v>
      </c>
      <c r="BE20" s="27" t="s">
        <v>698</v>
      </c>
      <c r="BF20" s="27" t="s">
        <v>698</v>
      </c>
      <c r="BG20" s="27" t="s">
        <v>698</v>
      </c>
      <c r="BH20" s="27" t="s">
        <v>698</v>
      </c>
      <c r="BI20" s="27" t="s">
        <v>698</v>
      </c>
      <c r="BJ20" s="27" t="s">
        <v>698</v>
      </c>
      <c r="BK20" s="27" t="s">
        <v>698</v>
      </c>
      <c r="BL20" s="27" t="s">
        <v>698</v>
      </c>
      <c r="BM20" s="27" t="s">
        <v>698</v>
      </c>
      <c r="BN20" s="27" t="s">
        <v>698</v>
      </c>
      <c r="BO20" s="27" t="s">
        <v>704</v>
      </c>
      <c r="BP20" s="27" t="s">
        <v>704</v>
      </c>
      <c r="BQ20" s="27" t="s">
        <v>704</v>
      </c>
      <c r="BR20" s="27" t="s">
        <v>698</v>
      </c>
      <c r="BS20" s="27" t="s">
        <v>698</v>
      </c>
      <c r="BT20" s="27" t="s">
        <v>698</v>
      </c>
      <c r="BU20" s="27" t="s">
        <v>698</v>
      </c>
      <c r="BV20" s="27" t="s">
        <v>698</v>
      </c>
      <c r="BW20" s="27" t="s">
        <v>698</v>
      </c>
      <c r="BX20" s="27" t="s">
        <v>698</v>
      </c>
      <c r="BY20" s="27" t="s">
        <v>698</v>
      </c>
      <c r="BZ20" s="27" t="s">
        <v>698</v>
      </c>
      <c r="CA20" s="27" t="s">
        <v>698</v>
      </c>
      <c r="CB20" s="27" t="s">
        <v>698</v>
      </c>
      <c r="CC20" s="27" t="s">
        <v>698</v>
      </c>
      <c r="CD20" s="27" t="s">
        <v>698</v>
      </c>
      <c r="CE20" s="27" t="s">
        <v>698</v>
      </c>
      <c r="CF20" s="27" t="s">
        <v>698</v>
      </c>
      <c r="CG20" s="27" t="s">
        <v>698</v>
      </c>
      <c r="CH20" s="27" t="s">
        <v>698</v>
      </c>
      <c r="CI20" s="27" t="s">
        <v>698</v>
      </c>
      <c r="CJ20" s="27" t="s">
        <v>698</v>
      </c>
      <c r="CK20" s="27" t="s">
        <v>698</v>
      </c>
      <c r="CL20" s="27" t="s">
        <v>698</v>
      </c>
      <c r="CM20" s="27" t="s">
        <v>698</v>
      </c>
      <c r="CN20" s="27" t="s">
        <v>698</v>
      </c>
      <c r="CO20" s="27" t="s">
        <v>698</v>
      </c>
      <c r="CP20" s="27" t="s">
        <v>698</v>
      </c>
      <c r="CQ20" s="27" t="s">
        <v>698</v>
      </c>
      <c r="CR20" s="27" t="s">
        <v>698</v>
      </c>
      <c r="CS20" s="27" t="s">
        <v>698</v>
      </c>
      <c r="CT20" s="27" t="s">
        <v>698</v>
      </c>
      <c r="CU20" s="27" t="s">
        <v>698</v>
      </c>
      <c r="CV20" s="27" t="s">
        <v>698</v>
      </c>
      <c r="CW20" s="27" t="s">
        <v>698</v>
      </c>
      <c r="CX20" s="27" t="s">
        <v>698</v>
      </c>
      <c r="CY20" s="27" t="s">
        <v>698</v>
      </c>
      <c r="CZ20" s="27" t="s">
        <v>698</v>
      </c>
      <c r="DA20" s="27" t="s">
        <v>698</v>
      </c>
      <c r="DB20" s="27" t="s">
        <v>698</v>
      </c>
      <c r="DC20" s="27" t="s">
        <v>698</v>
      </c>
      <c r="DD20" s="27" t="s">
        <v>698</v>
      </c>
      <c r="DE20" s="27" t="s">
        <v>698</v>
      </c>
      <c r="DF20" s="27" t="s">
        <v>698</v>
      </c>
      <c r="DG20" s="27" t="s">
        <v>698</v>
      </c>
      <c r="DH20" s="27" t="s">
        <v>698</v>
      </c>
      <c r="DI20" s="27" t="s">
        <v>698</v>
      </c>
      <c r="DJ20" s="27" t="s">
        <v>698</v>
      </c>
      <c r="DK20" s="27" t="s">
        <v>698</v>
      </c>
      <c r="DL20" s="27" t="s">
        <v>698</v>
      </c>
      <c r="DM20" s="27" t="s">
        <v>698</v>
      </c>
      <c r="DN20" s="27" t="s">
        <v>698</v>
      </c>
      <c r="DO20" s="27" t="s">
        <v>698</v>
      </c>
      <c r="DP20" s="27" t="s">
        <v>698</v>
      </c>
      <c r="DQ20" s="27" t="s">
        <v>698</v>
      </c>
      <c r="DR20" s="27" t="s">
        <v>698</v>
      </c>
      <c r="DS20" s="27"/>
      <c r="DT20" s="27" t="s">
        <v>698</v>
      </c>
      <c r="DU20" s="27" t="s">
        <v>698</v>
      </c>
      <c r="DV20" s="27" t="s">
        <v>698</v>
      </c>
      <c r="DW20" s="27" t="s">
        <v>698</v>
      </c>
      <c r="DX20" s="27" t="s">
        <v>698</v>
      </c>
      <c r="DY20" s="27" t="s">
        <v>698</v>
      </c>
      <c r="DZ20" s="27" t="s">
        <v>698</v>
      </c>
      <c r="EA20" s="27" t="s">
        <v>698</v>
      </c>
      <c r="EB20" s="27" t="s">
        <v>698</v>
      </c>
      <c r="EC20" s="27" t="s">
        <v>698</v>
      </c>
      <c r="ED20" s="27" t="s">
        <v>698</v>
      </c>
      <c r="EE20" s="27" t="s">
        <v>698</v>
      </c>
      <c r="EF20" s="27" t="s">
        <v>698</v>
      </c>
      <c r="EG20" s="27" t="s">
        <v>694</v>
      </c>
      <c r="EH20" s="27" t="s">
        <v>698</v>
      </c>
      <c r="EI20" s="27" t="s">
        <v>698</v>
      </c>
      <c r="EJ20" s="27" t="s">
        <v>698</v>
      </c>
      <c r="EK20" s="27" t="s">
        <v>698</v>
      </c>
      <c r="EL20" s="27" t="s">
        <v>698</v>
      </c>
      <c r="EM20" s="27" t="s">
        <v>698</v>
      </c>
      <c r="EN20" s="27" t="s">
        <v>698</v>
      </c>
      <c r="EO20" s="27" t="s">
        <v>698</v>
      </c>
      <c r="EP20" s="27" t="s">
        <v>698</v>
      </c>
      <c r="EQ20" s="27" t="s">
        <v>698</v>
      </c>
      <c r="ER20" s="27" t="s">
        <v>698</v>
      </c>
      <c r="ES20" s="27" t="s">
        <v>698</v>
      </c>
      <c r="ET20" s="27" t="s">
        <v>698</v>
      </c>
      <c r="EU20" s="27" t="s">
        <v>698</v>
      </c>
      <c r="EV20" s="27" t="s">
        <v>698</v>
      </c>
      <c r="EW20" s="27" t="s">
        <v>698</v>
      </c>
      <c r="EX20" s="27" t="s">
        <v>698</v>
      </c>
      <c r="EY20" s="27" t="s">
        <v>698</v>
      </c>
      <c r="EZ20" s="27" t="s">
        <v>698</v>
      </c>
      <c r="FA20" s="27" t="s">
        <v>698</v>
      </c>
      <c r="FB20" s="27" t="s">
        <v>698</v>
      </c>
      <c r="FC20" s="27" t="s">
        <v>698</v>
      </c>
      <c r="FD20" s="27" t="s">
        <v>698</v>
      </c>
      <c r="FE20" s="27" t="s">
        <v>694</v>
      </c>
      <c r="FF20" s="27" t="s">
        <v>698</v>
      </c>
      <c r="FG20" s="27" t="s">
        <v>698</v>
      </c>
      <c r="FH20" s="27" t="s">
        <v>698</v>
      </c>
      <c r="FI20" s="27" t="s">
        <v>698</v>
      </c>
      <c r="FJ20" s="27" t="s">
        <v>694</v>
      </c>
      <c r="FK20" s="27" t="s">
        <v>698</v>
      </c>
      <c r="FL20" s="27" t="s">
        <v>698</v>
      </c>
      <c r="FM20" s="27" t="s">
        <v>698</v>
      </c>
      <c r="FN20" s="27" t="s">
        <v>694</v>
      </c>
      <c r="FO20" s="72" t="s">
        <v>1194</v>
      </c>
      <c r="FP20" s="72" t="s">
        <v>698</v>
      </c>
      <c r="FQ20" s="72" t="s">
        <v>1176</v>
      </c>
      <c r="FR20" s="72" t="s">
        <v>1195</v>
      </c>
      <c r="FS20" s="72" t="s">
        <v>1196</v>
      </c>
      <c r="FT20" s="72" t="s">
        <v>698</v>
      </c>
      <c r="FU20" s="72" t="s">
        <v>698</v>
      </c>
      <c r="FV20" s="72" t="s">
        <v>698</v>
      </c>
      <c r="FW20" s="78" t="s">
        <v>698</v>
      </c>
      <c r="FX20" s="78" t="s">
        <v>698</v>
      </c>
      <c r="FY20" s="72" t="s">
        <v>698</v>
      </c>
      <c r="FZ20" s="90"/>
      <c r="GA20" s="90"/>
      <c r="GB20" s="90"/>
      <c r="GC20" s="90"/>
      <c r="GD20" s="90"/>
      <c r="GE20" s="90"/>
      <c r="GF20" s="90"/>
      <c r="GG20" s="90"/>
      <c r="GH20" s="105" t="s">
        <v>1197</v>
      </c>
      <c r="GI20" s="106"/>
      <c r="GJ20" s="27"/>
      <c r="GK20" s="28"/>
      <c r="GL20" s="27"/>
    </row>
    <row r="21" spans="1:194" x14ac:dyDescent="0.25">
      <c r="A21" s="71" t="str">
        <f>CONCATENATE($W$7,": ",$X$15," - ",$Y$16,": ",$Z$18," - ",AA19,": ",AB21)</f>
        <v>Expenditure: Bulk Purchases - Electricity : Independent Power Producers  - Green Electricity: Green Rights and Certificates</v>
      </c>
      <c r="B21" s="27" t="s">
        <v>1190</v>
      </c>
      <c r="C21" s="27" t="str">
        <f t="shared" si="1"/>
        <v>IE002001002001002000000000000000000000</v>
      </c>
      <c r="D21" s="23" t="s">
        <v>1166</v>
      </c>
      <c r="E21" s="23" t="s">
        <v>707</v>
      </c>
      <c r="F21" s="23" t="s">
        <v>702</v>
      </c>
      <c r="G21" s="23" t="s">
        <v>707</v>
      </c>
      <c r="H21" s="23" t="s">
        <v>702</v>
      </c>
      <c r="I21" s="23" t="s">
        <v>707</v>
      </c>
      <c r="J21" s="23" t="s">
        <v>697</v>
      </c>
      <c r="K21" s="23" t="s">
        <v>697</v>
      </c>
      <c r="L21" s="23" t="s">
        <v>697</v>
      </c>
      <c r="M21" s="23" t="s">
        <v>697</v>
      </c>
      <c r="N21" s="23" t="s">
        <v>697</v>
      </c>
      <c r="O21" s="23" t="s">
        <v>697</v>
      </c>
      <c r="P21" s="23" t="s">
        <v>697</v>
      </c>
      <c r="Q21" s="27">
        <v>0</v>
      </c>
      <c r="R21" s="27" t="s">
        <v>704</v>
      </c>
      <c r="S21" s="27" t="s">
        <v>698</v>
      </c>
      <c r="T21" s="28" t="s">
        <v>694</v>
      </c>
      <c r="U21" s="28"/>
      <c r="V21" s="27" t="s">
        <v>1207</v>
      </c>
      <c r="W21" s="28" t="s">
        <v>905</v>
      </c>
      <c r="X21" s="28"/>
      <c r="Y21" s="28"/>
      <c r="Z21" s="28"/>
      <c r="AA21" s="28"/>
      <c r="AB21" s="28" t="s">
        <v>1208</v>
      </c>
      <c r="AC21" s="28"/>
      <c r="AD21" s="28"/>
      <c r="AE21" s="28"/>
      <c r="AF21" s="28"/>
      <c r="AG21" s="28"/>
      <c r="AH21" s="28"/>
      <c r="AI21" s="27" t="s">
        <v>1209</v>
      </c>
      <c r="AJ21" s="28" t="s">
        <v>704</v>
      </c>
      <c r="AK21" s="27" t="s">
        <v>698</v>
      </c>
      <c r="AL21" s="27" t="s">
        <v>698</v>
      </c>
      <c r="AM21" s="27" t="s">
        <v>698</v>
      </c>
      <c r="AN21" s="27" t="s">
        <v>698</v>
      </c>
      <c r="AO21" s="27" t="s">
        <v>698</v>
      </c>
      <c r="AP21" s="27" t="s">
        <v>698</v>
      </c>
      <c r="AQ21" s="27" t="s">
        <v>698</v>
      </c>
      <c r="AR21" s="27" t="s">
        <v>698</v>
      </c>
      <c r="AS21" s="27" t="s">
        <v>698</v>
      </c>
      <c r="AT21" s="27" t="s">
        <v>698</v>
      </c>
      <c r="AU21" s="27" t="s">
        <v>698</v>
      </c>
      <c r="AV21" s="27" t="s">
        <v>698</v>
      </c>
      <c r="AW21" s="27" t="s">
        <v>698</v>
      </c>
      <c r="AX21" s="27" t="s">
        <v>698</v>
      </c>
      <c r="AY21" s="27" t="s">
        <v>698</v>
      </c>
      <c r="AZ21" s="27" t="s">
        <v>698</v>
      </c>
      <c r="BA21" s="27" t="s">
        <v>698</v>
      </c>
      <c r="BB21" s="27" t="s">
        <v>698</v>
      </c>
      <c r="BC21" s="27" t="s">
        <v>698</v>
      </c>
      <c r="BD21" s="27" t="s">
        <v>698</v>
      </c>
      <c r="BE21" s="27" t="s">
        <v>698</v>
      </c>
      <c r="BF21" s="27" t="s">
        <v>698</v>
      </c>
      <c r="BG21" s="27" t="s">
        <v>698</v>
      </c>
      <c r="BH21" s="27" t="s">
        <v>698</v>
      </c>
      <c r="BI21" s="27" t="s">
        <v>698</v>
      </c>
      <c r="BJ21" s="27" t="s">
        <v>698</v>
      </c>
      <c r="BK21" s="27" t="s">
        <v>698</v>
      </c>
      <c r="BL21" s="27" t="s">
        <v>698</v>
      </c>
      <c r="BM21" s="27" t="s">
        <v>698</v>
      </c>
      <c r="BN21" s="27" t="s">
        <v>698</v>
      </c>
      <c r="BO21" s="27" t="s">
        <v>704</v>
      </c>
      <c r="BP21" s="27" t="s">
        <v>704</v>
      </c>
      <c r="BQ21" s="27" t="s">
        <v>704</v>
      </c>
      <c r="BR21" s="27" t="s">
        <v>698</v>
      </c>
      <c r="BS21" s="27" t="s">
        <v>698</v>
      </c>
      <c r="BT21" s="27" t="s">
        <v>698</v>
      </c>
      <c r="BU21" s="27" t="s">
        <v>698</v>
      </c>
      <c r="BV21" s="27" t="s">
        <v>698</v>
      </c>
      <c r="BW21" s="27" t="s">
        <v>698</v>
      </c>
      <c r="BX21" s="27" t="s">
        <v>698</v>
      </c>
      <c r="BY21" s="27" t="s">
        <v>698</v>
      </c>
      <c r="BZ21" s="27" t="s">
        <v>698</v>
      </c>
      <c r="CA21" s="27" t="s">
        <v>698</v>
      </c>
      <c r="CB21" s="27" t="s">
        <v>698</v>
      </c>
      <c r="CC21" s="27" t="s">
        <v>698</v>
      </c>
      <c r="CD21" s="27" t="s">
        <v>698</v>
      </c>
      <c r="CE21" s="27" t="s">
        <v>698</v>
      </c>
      <c r="CF21" s="27" t="s">
        <v>698</v>
      </c>
      <c r="CG21" s="27" t="s">
        <v>698</v>
      </c>
      <c r="CH21" s="27" t="s">
        <v>698</v>
      </c>
      <c r="CI21" s="27" t="s">
        <v>698</v>
      </c>
      <c r="CJ21" s="27" t="s">
        <v>698</v>
      </c>
      <c r="CK21" s="27" t="s">
        <v>698</v>
      </c>
      <c r="CL21" s="27" t="s">
        <v>698</v>
      </c>
      <c r="CM21" s="27" t="s">
        <v>698</v>
      </c>
      <c r="CN21" s="27" t="s">
        <v>698</v>
      </c>
      <c r="CO21" s="27" t="s">
        <v>698</v>
      </c>
      <c r="CP21" s="27" t="s">
        <v>698</v>
      </c>
      <c r="CQ21" s="27" t="s">
        <v>698</v>
      </c>
      <c r="CR21" s="27" t="s">
        <v>698</v>
      </c>
      <c r="CS21" s="27" t="s">
        <v>698</v>
      </c>
      <c r="CT21" s="27" t="s">
        <v>698</v>
      </c>
      <c r="CU21" s="27" t="s">
        <v>698</v>
      </c>
      <c r="CV21" s="27" t="s">
        <v>698</v>
      </c>
      <c r="CW21" s="27" t="s">
        <v>698</v>
      </c>
      <c r="CX21" s="27" t="s">
        <v>698</v>
      </c>
      <c r="CY21" s="27" t="s">
        <v>698</v>
      </c>
      <c r="CZ21" s="27" t="s">
        <v>698</v>
      </c>
      <c r="DA21" s="27" t="s">
        <v>698</v>
      </c>
      <c r="DB21" s="27" t="s">
        <v>698</v>
      </c>
      <c r="DC21" s="27" t="s">
        <v>698</v>
      </c>
      <c r="DD21" s="27" t="s">
        <v>698</v>
      </c>
      <c r="DE21" s="27" t="s">
        <v>698</v>
      </c>
      <c r="DF21" s="27" t="s">
        <v>698</v>
      </c>
      <c r="DG21" s="27" t="s">
        <v>698</v>
      </c>
      <c r="DH21" s="27" t="s">
        <v>698</v>
      </c>
      <c r="DI21" s="27" t="s">
        <v>698</v>
      </c>
      <c r="DJ21" s="27" t="s">
        <v>698</v>
      </c>
      <c r="DK21" s="27" t="s">
        <v>698</v>
      </c>
      <c r="DL21" s="27" t="s">
        <v>698</v>
      </c>
      <c r="DM21" s="27" t="s">
        <v>698</v>
      </c>
      <c r="DN21" s="27" t="s">
        <v>698</v>
      </c>
      <c r="DO21" s="27" t="s">
        <v>698</v>
      </c>
      <c r="DP21" s="27" t="s">
        <v>698</v>
      </c>
      <c r="DQ21" s="27" t="s">
        <v>698</v>
      </c>
      <c r="DR21" s="27" t="s">
        <v>698</v>
      </c>
      <c r="DS21" s="27"/>
      <c r="DT21" s="27" t="s">
        <v>698</v>
      </c>
      <c r="DU21" s="27" t="s">
        <v>698</v>
      </c>
      <c r="DV21" s="27" t="s">
        <v>698</v>
      </c>
      <c r="DW21" s="27" t="s">
        <v>698</v>
      </c>
      <c r="DX21" s="27" t="s">
        <v>698</v>
      </c>
      <c r="DY21" s="27" t="s">
        <v>698</v>
      </c>
      <c r="DZ21" s="27" t="s">
        <v>698</v>
      </c>
      <c r="EA21" s="27" t="s">
        <v>698</v>
      </c>
      <c r="EB21" s="27" t="s">
        <v>698</v>
      </c>
      <c r="EC21" s="27" t="s">
        <v>698</v>
      </c>
      <c r="ED21" s="27" t="s">
        <v>698</v>
      </c>
      <c r="EE21" s="27" t="s">
        <v>698</v>
      </c>
      <c r="EF21" s="27" t="s">
        <v>698</v>
      </c>
      <c r="EG21" s="27" t="s">
        <v>694</v>
      </c>
      <c r="EH21" s="27" t="s">
        <v>698</v>
      </c>
      <c r="EI21" s="27" t="s">
        <v>698</v>
      </c>
      <c r="EJ21" s="27" t="s">
        <v>698</v>
      </c>
      <c r="EK21" s="27" t="s">
        <v>698</v>
      </c>
      <c r="EL21" s="27" t="s">
        <v>698</v>
      </c>
      <c r="EM21" s="27" t="s">
        <v>698</v>
      </c>
      <c r="EN21" s="27" t="s">
        <v>698</v>
      </c>
      <c r="EO21" s="27" t="s">
        <v>698</v>
      </c>
      <c r="EP21" s="27" t="s">
        <v>698</v>
      </c>
      <c r="EQ21" s="27" t="s">
        <v>698</v>
      </c>
      <c r="ER21" s="27" t="s">
        <v>698</v>
      </c>
      <c r="ES21" s="27" t="s">
        <v>698</v>
      </c>
      <c r="ET21" s="27" t="s">
        <v>698</v>
      </c>
      <c r="EU21" s="27" t="s">
        <v>698</v>
      </c>
      <c r="EV21" s="27" t="s">
        <v>698</v>
      </c>
      <c r="EW21" s="27" t="s">
        <v>698</v>
      </c>
      <c r="EX21" s="27" t="s">
        <v>698</v>
      </c>
      <c r="EY21" s="27" t="s">
        <v>698</v>
      </c>
      <c r="EZ21" s="27" t="s">
        <v>698</v>
      </c>
      <c r="FA21" s="27" t="s">
        <v>698</v>
      </c>
      <c r="FB21" s="27" t="s">
        <v>698</v>
      </c>
      <c r="FC21" s="27" t="s">
        <v>698</v>
      </c>
      <c r="FD21" s="27" t="s">
        <v>698</v>
      </c>
      <c r="FE21" s="27" t="s">
        <v>694</v>
      </c>
      <c r="FF21" s="27" t="s">
        <v>698</v>
      </c>
      <c r="FG21" s="27" t="s">
        <v>698</v>
      </c>
      <c r="FH21" s="27" t="s">
        <v>698</v>
      </c>
      <c r="FI21" s="27" t="s">
        <v>698</v>
      </c>
      <c r="FJ21" s="27" t="s">
        <v>694</v>
      </c>
      <c r="FK21" s="27" t="s">
        <v>698</v>
      </c>
      <c r="FL21" s="27" t="s">
        <v>698</v>
      </c>
      <c r="FM21" s="27" t="s">
        <v>698</v>
      </c>
      <c r="FN21" s="27" t="s">
        <v>694</v>
      </c>
      <c r="FO21" s="72" t="s">
        <v>1194</v>
      </c>
      <c r="FP21" s="72" t="s">
        <v>698</v>
      </c>
      <c r="FQ21" s="72" t="s">
        <v>1176</v>
      </c>
      <c r="FR21" s="72" t="s">
        <v>1195</v>
      </c>
      <c r="FS21" s="72" t="s">
        <v>1196</v>
      </c>
      <c r="FT21" s="72" t="s">
        <v>698</v>
      </c>
      <c r="FU21" s="72" t="s">
        <v>698</v>
      </c>
      <c r="FV21" s="72" t="s">
        <v>698</v>
      </c>
      <c r="FW21" s="78" t="s">
        <v>698</v>
      </c>
      <c r="FX21" s="78" t="s">
        <v>698</v>
      </c>
      <c r="FY21" s="72" t="s">
        <v>698</v>
      </c>
      <c r="FZ21" s="90"/>
      <c r="GA21" s="90"/>
      <c r="GB21" s="90"/>
      <c r="GC21" s="90"/>
      <c r="GD21" s="90"/>
      <c r="GE21" s="90"/>
      <c r="GF21" s="90"/>
      <c r="GG21" s="90"/>
      <c r="GH21" s="105" t="s">
        <v>1197</v>
      </c>
      <c r="GI21" s="106"/>
      <c r="GJ21" s="27"/>
      <c r="GK21" s="28"/>
      <c r="GL21" s="27"/>
    </row>
    <row r="22" spans="1:194" x14ac:dyDescent="0.25">
      <c r="A22" s="71" t="str">
        <f>CONCATENATE($W$7,": ",$X$15," - ",$Y$16,": ",$Z$18," - ",AA22)</f>
        <v>Expenditure: Bulk Purchases - Electricity : Independent Power Producers  - Renewable, Cogen, etc</v>
      </c>
      <c r="B22" s="27" t="s">
        <v>1190</v>
      </c>
      <c r="C22" s="27" t="str">
        <f t="shared" si="1"/>
        <v>IE002001002002000000000000000000000000</v>
      </c>
      <c r="D22" s="23" t="s">
        <v>1166</v>
      </c>
      <c r="E22" s="23" t="s">
        <v>707</v>
      </c>
      <c r="F22" s="23" t="s">
        <v>702</v>
      </c>
      <c r="G22" s="23" t="s">
        <v>707</v>
      </c>
      <c r="H22" s="23" t="s">
        <v>707</v>
      </c>
      <c r="I22" s="23" t="s">
        <v>697</v>
      </c>
      <c r="J22" s="23" t="s">
        <v>697</v>
      </c>
      <c r="K22" s="23" t="s">
        <v>697</v>
      </c>
      <c r="L22" s="23" t="s">
        <v>697</v>
      </c>
      <c r="M22" s="23" t="s">
        <v>697</v>
      </c>
      <c r="N22" s="23" t="s">
        <v>697</v>
      </c>
      <c r="O22" s="23" t="s">
        <v>697</v>
      </c>
      <c r="P22" s="23" t="s">
        <v>697</v>
      </c>
      <c r="Q22" s="27">
        <v>0</v>
      </c>
      <c r="R22" s="27" t="s">
        <v>704</v>
      </c>
      <c r="S22" s="27" t="s">
        <v>698</v>
      </c>
      <c r="T22" s="28" t="s">
        <v>694</v>
      </c>
      <c r="U22" s="28"/>
      <c r="V22" s="28" t="s">
        <v>1210</v>
      </c>
      <c r="W22" s="28" t="s">
        <v>905</v>
      </c>
      <c r="X22" s="28"/>
      <c r="Y22" s="28"/>
      <c r="Z22" s="28"/>
      <c r="AA22" s="28" t="s">
        <v>1211</v>
      </c>
      <c r="AB22" s="28"/>
      <c r="AC22" s="28"/>
      <c r="AD22" s="28"/>
      <c r="AE22" s="28"/>
      <c r="AF22" s="28"/>
      <c r="AG22" s="28"/>
      <c r="AH22" s="28"/>
      <c r="AI22" s="44" t="s">
        <v>1212</v>
      </c>
      <c r="AJ22" s="28" t="s">
        <v>704</v>
      </c>
      <c r="AK22" s="27" t="s">
        <v>698</v>
      </c>
      <c r="AL22" s="27" t="s">
        <v>698</v>
      </c>
      <c r="AM22" s="27" t="s">
        <v>698</v>
      </c>
      <c r="AN22" s="27" t="s">
        <v>698</v>
      </c>
      <c r="AO22" s="27" t="s">
        <v>698</v>
      </c>
      <c r="AP22" s="27" t="s">
        <v>698</v>
      </c>
      <c r="AQ22" s="27" t="s">
        <v>698</v>
      </c>
      <c r="AR22" s="27" t="s">
        <v>698</v>
      </c>
      <c r="AS22" s="27" t="s">
        <v>698</v>
      </c>
      <c r="AT22" s="27" t="s">
        <v>698</v>
      </c>
      <c r="AU22" s="27" t="s">
        <v>698</v>
      </c>
      <c r="AV22" s="27" t="s">
        <v>698</v>
      </c>
      <c r="AW22" s="27" t="s">
        <v>698</v>
      </c>
      <c r="AX22" s="27" t="s">
        <v>698</v>
      </c>
      <c r="AY22" s="27" t="s">
        <v>698</v>
      </c>
      <c r="AZ22" s="27" t="s">
        <v>698</v>
      </c>
      <c r="BA22" s="27" t="s">
        <v>698</v>
      </c>
      <c r="BB22" s="27" t="s">
        <v>698</v>
      </c>
      <c r="BC22" s="27" t="s">
        <v>698</v>
      </c>
      <c r="BD22" s="27" t="s">
        <v>698</v>
      </c>
      <c r="BE22" s="27" t="s">
        <v>698</v>
      </c>
      <c r="BF22" s="27" t="s">
        <v>698</v>
      </c>
      <c r="BG22" s="27" t="s">
        <v>698</v>
      </c>
      <c r="BH22" s="27" t="s">
        <v>698</v>
      </c>
      <c r="BI22" s="27" t="s">
        <v>698</v>
      </c>
      <c r="BJ22" s="27" t="s">
        <v>698</v>
      </c>
      <c r="BK22" s="27" t="s">
        <v>698</v>
      </c>
      <c r="BL22" s="27" t="s">
        <v>698</v>
      </c>
      <c r="BM22" s="27" t="s">
        <v>698</v>
      </c>
      <c r="BN22" s="27" t="s">
        <v>698</v>
      </c>
      <c r="BO22" s="27" t="s">
        <v>704</v>
      </c>
      <c r="BP22" s="27" t="s">
        <v>704</v>
      </c>
      <c r="BQ22" s="27" t="s">
        <v>704</v>
      </c>
      <c r="BR22" s="27" t="s">
        <v>698</v>
      </c>
      <c r="BS22" s="27" t="s">
        <v>698</v>
      </c>
      <c r="BT22" s="27" t="s">
        <v>698</v>
      </c>
      <c r="BU22" s="27" t="s">
        <v>698</v>
      </c>
      <c r="BV22" s="27" t="s">
        <v>698</v>
      </c>
      <c r="BW22" s="27" t="s">
        <v>698</v>
      </c>
      <c r="BX22" s="27" t="s">
        <v>698</v>
      </c>
      <c r="BY22" s="27" t="s">
        <v>698</v>
      </c>
      <c r="BZ22" s="27" t="s">
        <v>698</v>
      </c>
      <c r="CA22" s="27" t="s">
        <v>698</v>
      </c>
      <c r="CB22" s="27" t="s">
        <v>698</v>
      </c>
      <c r="CC22" s="27" t="s">
        <v>698</v>
      </c>
      <c r="CD22" s="27" t="s">
        <v>698</v>
      </c>
      <c r="CE22" s="27" t="s">
        <v>698</v>
      </c>
      <c r="CF22" s="27" t="s">
        <v>698</v>
      </c>
      <c r="CG22" s="27" t="s">
        <v>698</v>
      </c>
      <c r="CH22" s="27" t="s">
        <v>698</v>
      </c>
      <c r="CI22" s="27" t="s">
        <v>698</v>
      </c>
      <c r="CJ22" s="27" t="s">
        <v>698</v>
      </c>
      <c r="CK22" s="27" t="s">
        <v>698</v>
      </c>
      <c r="CL22" s="27" t="s">
        <v>698</v>
      </c>
      <c r="CM22" s="27" t="s">
        <v>698</v>
      </c>
      <c r="CN22" s="27" t="s">
        <v>698</v>
      </c>
      <c r="CO22" s="27" t="s">
        <v>698</v>
      </c>
      <c r="CP22" s="27" t="s">
        <v>698</v>
      </c>
      <c r="CQ22" s="27" t="s">
        <v>698</v>
      </c>
      <c r="CR22" s="27" t="s">
        <v>698</v>
      </c>
      <c r="CS22" s="27" t="s">
        <v>698</v>
      </c>
      <c r="CT22" s="27" t="s">
        <v>698</v>
      </c>
      <c r="CU22" s="27" t="s">
        <v>698</v>
      </c>
      <c r="CV22" s="27" t="s">
        <v>698</v>
      </c>
      <c r="CW22" s="27" t="s">
        <v>698</v>
      </c>
      <c r="CX22" s="27" t="s">
        <v>698</v>
      </c>
      <c r="CY22" s="27" t="s">
        <v>698</v>
      </c>
      <c r="CZ22" s="27" t="s">
        <v>698</v>
      </c>
      <c r="DA22" s="27" t="s">
        <v>698</v>
      </c>
      <c r="DB22" s="27" t="s">
        <v>698</v>
      </c>
      <c r="DC22" s="27" t="s">
        <v>698</v>
      </c>
      <c r="DD22" s="27" t="s">
        <v>698</v>
      </c>
      <c r="DE22" s="27" t="s">
        <v>698</v>
      </c>
      <c r="DF22" s="27" t="s">
        <v>698</v>
      </c>
      <c r="DG22" s="27" t="s">
        <v>698</v>
      </c>
      <c r="DH22" s="27" t="s">
        <v>698</v>
      </c>
      <c r="DI22" s="27" t="s">
        <v>698</v>
      </c>
      <c r="DJ22" s="27" t="s">
        <v>698</v>
      </c>
      <c r="DK22" s="27" t="s">
        <v>698</v>
      </c>
      <c r="DL22" s="27" t="s">
        <v>698</v>
      </c>
      <c r="DM22" s="27" t="s">
        <v>698</v>
      </c>
      <c r="DN22" s="27" t="s">
        <v>698</v>
      </c>
      <c r="DO22" s="27" t="s">
        <v>698</v>
      </c>
      <c r="DP22" s="27" t="s">
        <v>698</v>
      </c>
      <c r="DQ22" s="27" t="s">
        <v>698</v>
      </c>
      <c r="DR22" s="27" t="s">
        <v>698</v>
      </c>
      <c r="DS22" s="27"/>
      <c r="DT22" s="27" t="s">
        <v>698</v>
      </c>
      <c r="DU22" s="27" t="s">
        <v>698</v>
      </c>
      <c r="DV22" s="27" t="s">
        <v>698</v>
      </c>
      <c r="DW22" s="27" t="s">
        <v>698</v>
      </c>
      <c r="DX22" s="27" t="s">
        <v>698</v>
      </c>
      <c r="DY22" s="27" t="s">
        <v>698</v>
      </c>
      <c r="DZ22" s="27" t="s">
        <v>698</v>
      </c>
      <c r="EA22" s="27" t="s">
        <v>698</v>
      </c>
      <c r="EB22" s="27" t="s">
        <v>698</v>
      </c>
      <c r="EC22" s="27" t="s">
        <v>698</v>
      </c>
      <c r="ED22" s="27" t="s">
        <v>698</v>
      </c>
      <c r="EE22" s="27" t="s">
        <v>698</v>
      </c>
      <c r="EF22" s="27" t="s">
        <v>698</v>
      </c>
      <c r="EG22" s="27" t="s">
        <v>694</v>
      </c>
      <c r="EH22" s="27" t="s">
        <v>698</v>
      </c>
      <c r="EI22" s="27" t="s">
        <v>698</v>
      </c>
      <c r="EJ22" s="27" t="s">
        <v>698</v>
      </c>
      <c r="EK22" s="27" t="s">
        <v>698</v>
      </c>
      <c r="EL22" s="27" t="s">
        <v>698</v>
      </c>
      <c r="EM22" s="27" t="s">
        <v>698</v>
      </c>
      <c r="EN22" s="27" t="s">
        <v>698</v>
      </c>
      <c r="EO22" s="27" t="s">
        <v>698</v>
      </c>
      <c r="EP22" s="27" t="s">
        <v>698</v>
      </c>
      <c r="EQ22" s="27" t="s">
        <v>698</v>
      </c>
      <c r="ER22" s="27" t="s">
        <v>698</v>
      </c>
      <c r="ES22" s="27" t="s">
        <v>698</v>
      </c>
      <c r="ET22" s="27" t="s">
        <v>698</v>
      </c>
      <c r="EU22" s="27" t="s">
        <v>698</v>
      </c>
      <c r="EV22" s="27" t="s">
        <v>698</v>
      </c>
      <c r="EW22" s="27" t="s">
        <v>698</v>
      </c>
      <c r="EX22" s="27" t="s">
        <v>698</v>
      </c>
      <c r="EY22" s="27" t="s">
        <v>698</v>
      </c>
      <c r="EZ22" s="27" t="s">
        <v>698</v>
      </c>
      <c r="FA22" s="27" t="s">
        <v>698</v>
      </c>
      <c r="FB22" s="27" t="s">
        <v>698</v>
      </c>
      <c r="FC22" s="27" t="s">
        <v>698</v>
      </c>
      <c r="FD22" s="27" t="s">
        <v>698</v>
      </c>
      <c r="FE22" s="27" t="s">
        <v>694</v>
      </c>
      <c r="FF22" s="27" t="s">
        <v>698</v>
      </c>
      <c r="FG22" s="27" t="s">
        <v>698</v>
      </c>
      <c r="FH22" s="27" t="s">
        <v>698</v>
      </c>
      <c r="FI22" s="27" t="s">
        <v>698</v>
      </c>
      <c r="FJ22" s="27" t="s">
        <v>694</v>
      </c>
      <c r="FK22" s="27" t="s">
        <v>698</v>
      </c>
      <c r="FL22" s="27" t="s">
        <v>698</v>
      </c>
      <c r="FM22" s="27" t="s">
        <v>698</v>
      </c>
      <c r="FN22" s="27" t="s">
        <v>694</v>
      </c>
      <c r="FO22" s="72" t="s">
        <v>1194</v>
      </c>
      <c r="FP22" s="72" t="s">
        <v>698</v>
      </c>
      <c r="FQ22" s="72" t="s">
        <v>1176</v>
      </c>
      <c r="FR22" s="72" t="s">
        <v>1195</v>
      </c>
      <c r="FS22" s="72" t="s">
        <v>1196</v>
      </c>
      <c r="FT22" s="72" t="s">
        <v>698</v>
      </c>
      <c r="FU22" s="72" t="s">
        <v>698</v>
      </c>
      <c r="FV22" s="72" t="s">
        <v>698</v>
      </c>
      <c r="FW22" s="78" t="s">
        <v>698</v>
      </c>
      <c r="FX22" s="78" t="s">
        <v>698</v>
      </c>
      <c r="FY22" s="72" t="s">
        <v>698</v>
      </c>
      <c r="FZ22" s="90"/>
      <c r="GA22" s="90"/>
      <c r="GB22" s="90"/>
      <c r="GC22" s="90"/>
      <c r="GD22" s="90"/>
      <c r="GE22" s="90"/>
      <c r="GF22" s="90"/>
      <c r="GG22" s="90"/>
      <c r="GH22" s="105" t="s">
        <v>1197</v>
      </c>
      <c r="GI22" s="106"/>
      <c r="GJ22" s="27"/>
      <c r="GK22" s="28"/>
      <c r="GL22" s="27"/>
    </row>
    <row r="23" spans="1:194" x14ac:dyDescent="0.25">
      <c r="A23" s="71" t="str">
        <f>CONCATENATE($W$7,": ",$X$15," - ",$Y$16,": ",Z23)</f>
        <v>Expenditure: Bulk Purchases - Electricity : Self Generation</v>
      </c>
      <c r="B23" s="27" t="s">
        <v>1190</v>
      </c>
      <c r="C23" s="27" t="str">
        <f t="shared" si="1"/>
        <v>IE002001003000000000000000000000000000</v>
      </c>
      <c r="D23" s="23" t="s">
        <v>1166</v>
      </c>
      <c r="E23" s="23" t="s">
        <v>707</v>
      </c>
      <c r="F23" s="23" t="s">
        <v>702</v>
      </c>
      <c r="G23" s="23" t="s">
        <v>710</v>
      </c>
      <c r="H23" s="23" t="s">
        <v>697</v>
      </c>
      <c r="I23" s="23" t="s">
        <v>697</v>
      </c>
      <c r="J23" s="23" t="s">
        <v>697</v>
      </c>
      <c r="K23" s="23" t="s">
        <v>697</v>
      </c>
      <c r="L23" s="23" t="s">
        <v>697</v>
      </c>
      <c r="M23" s="23" t="s">
        <v>697</v>
      </c>
      <c r="N23" s="23" t="s">
        <v>697</v>
      </c>
      <c r="O23" s="23" t="s">
        <v>697</v>
      </c>
      <c r="P23" s="23" t="s">
        <v>697</v>
      </c>
      <c r="Q23" s="27">
        <v>0</v>
      </c>
      <c r="R23" s="27" t="s">
        <v>704</v>
      </c>
      <c r="S23" s="27" t="s">
        <v>698</v>
      </c>
      <c r="T23" s="28" t="s">
        <v>694</v>
      </c>
      <c r="U23" s="28"/>
      <c r="V23" s="28" t="s">
        <v>1213</v>
      </c>
      <c r="W23" s="27" t="s">
        <v>905</v>
      </c>
      <c r="X23" s="27"/>
      <c r="Y23" s="27"/>
      <c r="Z23" s="27" t="s">
        <v>1214</v>
      </c>
      <c r="AA23" s="27"/>
      <c r="AB23" s="27"/>
      <c r="AC23" s="27"/>
      <c r="AD23" s="27"/>
      <c r="AE23" s="27"/>
      <c r="AF23" s="27"/>
      <c r="AG23" s="27"/>
      <c r="AH23" s="27"/>
      <c r="AI23" s="27" t="s">
        <v>1215</v>
      </c>
      <c r="AJ23" s="28" t="s">
        <v>704</v>
      </c>
      <c r="AK23" s="27" t="s">
        <v>698</v>
      </c>
      <c r="AL23" s="27" t="s">
        <v>698</v>
      </c>
      <c r="AM23" s="27" t="s">
        <v>698</v>
      </c>
      <c r="AN23" s="27" t="s">
        <v>698</v>
      </c>
      <c r="AO23" s="27" t="s">
        <v>698</v>
      </c>
      <c r="AP23" s="27" t="s">
        <v>698</v>
      </c>
      <c r="AQ23" s="27" t="s">
        <v>698</v>
      </c>
      <c r="AR23" s="27" t="s">
        <v>698</v>
      </c>
      <c r="AS23" s="27" t="s">
        <v>698</v>
      </c>
      <c r="AT23" s="27" t="s">
        <v>698</v>
      </c>
      <c r="AU23" s="27" t="s">
        <v>698</v>
      </c>
      <c r="AV23" s="27" t="s">
        <v>698</v>
      </c>
      <c r="AW23" s="27" t="s">
        <v>698</v>
      </c>
      <c r="AX23" s="27" t="s">
        <v>698</v>
      </c>
      <c r="AY23" s="27" t="s">
        <v>698</v>
      </c>
      <c r="AZ23" s="27" t="s">
        <v>698</v>
      </c>
      <c r="BA23" s="27" t="s">
        <v>698</v>
      </c>
      <c r="BB23" s="27" t="s">
        <v>698</v>
      </c>
      <c r="BC23" s="27" t="s">
        <v>698</v>
      </c>
      <c r="BD23" s="27" t="s">
        <v>698</v>
      </c>
      <c r="BE23" s="27" t="s">
        <v>698</v>
      </c>
      <c r="BF23" s="27" t="s">
        <v>698</v>
      </c>
      <c r="BG23" s="27" t="s">
        <v>698</v>
      </c>
      <c r="BH23" s="27" t="s">
        <v>698</v>
      </c>
      <c r="BI23" s="27" t="s">
        <v>698</v>
      </c>
      <c r="BJ23" s="27" t="s">
        <v>698</v>
      </c>
      <c r="BK23" s="27" t="s">
        <v>698</v>
      </c>
      <c r="BL23" s="27" t="s">
        <v>698</v>
      </c>
      <c r="BM23" s="27" t="s">
        <v>698</v>
      </c>
      <c r="BN23" s="27" t="s">
        <v>698</v>
      </c>
      <c r="BO23" s="27" t="s">
        <v>704</v>
      </c>
      <c r="BP23" s="27" t="s">
        <v>704</v>
      </c>
      <c r="BQ23" s="27" t="s">
        <v>704</v>
      </c>
      <c r="BR23" s="27" t="s">
        <v>698</v>
      </c>
      <c r="BS23" s="27" t="s">
        <v>698</v>
      </c>
      <c r="BT23" s="27" t="s">
        <v>698</v>
      </c>
      <c r="BU23" s="27" t="s">
        <v>698</v>
      </c>
      <c r="BV23" s="27" t="s">
        <v>698</v>
      </c>
      <c r="BW23" s="27" t="s">
        <v>698</v>
      </c>
      <c r="BX23" s="27" t="s">
        <v>698</v>
      </c>
      <c r="BY23" s="27" t="s">
        <v>698</v>
      </c>
      <c r="BZ23" s="27" t="s">
        <v>698</v>
      </c>
      <c r="CA23" s="27" t="s">
        <v>698</v>
      </c>
      <c r="CB23" s="27" t="s">
        <v>698</v>
      </c>
      <c r="CC23" s="27" t="s">
        <v>698</v>
      </c>
      <c r="CD23" s="27" t="s">
        <v>698</v>
      </c>
      <c r="CE23" s="27" t="s">
        <v>698</v>
      </c>
      <c r="CF23" s="27" t="s">
        <v>698</v>
      </c>
      <c r="CG23" s="27" t="s">
        <v>698</v>
      </c>
      <c r="CH23" s="27" t="s">
        <v>698</v>
      </c>
      <c r="CI23" s="27" t="s">
        <v>698</v>
      </c>
      <c r="CJ23" s="27" t="s">
        <v>698</v>
      </c>
      <c r="CK23" s="27" t="s">
        <v>698</v>
      </c>
      <c r="CL23" s="27" t="s">
        <v>698</v>
      </c>
      <c r="CM23" s="27" t="s">
        <v>698</v>
      </c>
      <c r="CN23" s="27" t="s">
        <v>698</v>
      </c>
      <c r="CO23" s="27" t="s">
        <v>698</v>
      </c>
      <c r="CP23" s="27" t="s">
        <v>698</v>
      </c>
      <c r="CQ23" s="27" t="s">
        <v>698</v>
      </c>
      <c r="CR23" s="27" t="s">
        <v>698</v>
      </c>
      <c r="CS23" s="27" t="s">
        <v>698</v>
      </c>
      <c r="CT23" s="27" t="s">
        <v>698</v>
      </c>
      <c r="CU23" s="27" t="s">
        <v>698</v>
      </c>
      <c r="CV23" s="27" t="s">
        <v>698</v>
      </c>
      <c r="CW23" s="27" t="s">
        <v>698</v>
      </c>
      <c r="CX23" s="27" t="s">
        <v>698</v>
      </c>
      <c r="CY23" s="27" t="s">
        <v>698</v>
      </c>
      <c r="CZ23" s="27" t="s">
        <v>698</v>
      </c>
      <c r="DA23" s="27" t="s">
        <v>698</v>
      </c>
      <c r="DB23" s="27" t="s">
        <v>698</v>
      </c>
      <c r="DC23" s="27" t="s">
        <v>698</v>
      </c>
      <c r="DD23" s="27" t="s">
        <v>698</v>
      </c>
      <c r="DE23" s="27" t="s">
        <v>698</v>
      </c>
      <c r="DF23" s="27" t="s">
        <v>698</v>
      </c>
      <c r="DG23" s="27" t="s">
        <v>698</v>
      </c>
      <c r="DH23" s="27" t="s">
        <v>698</v>
      </c>
      <c r="DI23" s="27" t="s">
        <v>698</v>
      </c>
      <c r="DJ23" s="27" t="s">
        <v>698</v>
      </c>
      <c r="DK23" s="27" t="s">
        <v>698</v>
      </c>
      <c r="DL23" s="27" t="s">
        <v>698</v>
      </c>
      <c r="DM23" s="27" t="s">
        <v>698</v>
      </c>
      <c r="DN23" s="27" t="s">
        <v>698</v>
      </c>
      <c r="DO23" s="27" t="s">
        <v>698</v>
      </c>
      <c r="DP23" s="27" t="s">
        <v>698</v>
      </c>
      <c r="DQ23" s="27" t="s">
        <v>698</v>
      </c>
      <c r="DR23" s="27" t="s">
        <v>698</v>
      </c>
      <c r="DS23" s="27"/>
      <c r="DT23" s="27" t="s">
        <v>698</v>
      </c>
      <c r="DU23" s="27" t="s">
        <v>698</v>
      </c>
      <c r="DV23" s="27" t="s">
        <v>698</v>
      </c>
      <c r="DW23" s="27" t="s">
        <v>698</v>
      </c>
      <c r="DX23" s="27" t="s">
        <v>698</v>
      </c>
      <c r="DY23" s="27" t="s">
        <v>698</v>
      </c>
      <c r="DZ23" s="27" t="s">
        <v>698</v>
      </c>
      <c r="EA23" s="27" t="s">
        <v>698</v>
      </c>
      <c r="EB23" s="27" t="s">
        <v>698</v>
      </c>
      <c r="EC23" s="27" t="s">
        <v>698</v>
      </c>
      <c r="ED23" s="27" t="s">
        <v>698</v>
      </c>
      <c r="EE23" s="27" t="s">
        <v>698</v>
      </c>
      <c r="EF23" s="27" t="s">
        <v>698</v>
      </c>
      <c r="EG23" s="27" t="s">
        <v>694</v>
      </c>
      <c r="EH23" s="27" t="s">
        <v>698</v>
      </c>
      <c r="EI23" s="27" t="s">
        <v>698</v>
      </c>
      <c r="EJ23" s="27" t="s">
        <v>698</v>
      </c>
      <c r="EK23" s="27" t="s">
        <v>698</v>
      </c>
      <c r="EL23" s="27" t="s">
        <v>698</v>
      </c>
      <c r="EM23" s="27" t="s">
        <v>698</v>
      </c>
      <c r="EN23" s="27" t="s">
        <v>698</v>
      </c>
      <c r="EO23" s="27" t="s">
        <v>698</v>
      </c>
      <c r="EP23" s="27" t="s">
        <v>698</v>
      </c>
      <c r="EQ23" s="27" t="s">
        <v>698</v>
      </c>
      <c r="ER23" s="27" t="s">
        <v>698</v>
      </c>
      <c r="ES23" s="27" t="s">
        <v>698</v>
      </c>
      <c r="ET23" s="27" t="s">
        <v>698</v>
      </c>
      <c r="EU23" s="27" t="s">
        <v>698</v>
      </c>
      <c r="EV23" s="27" t="s">
        <v>698</v>
      </c>
      <c r="EW23" s="27" t="s">
        <v>698</v>
      </c>
      <c r="EX23" s="27" t="s">
        <v>698</v>
      </c>
      <c r="EY23" s="27" t="s">
        <v>698</v>
      </c>
      <c r="EZ23" s="27" t="s">
        <v>698</v>
      </c>
      <c r="FA23" s="27" t="s">
        <v>698</v>
      </c>
      <c r="FB23" s="27" t="s">
        <v>698</v>
      </c>
      <c r="FC23" s="27" t="s">
        <v>698</v>
      </c>
      <c r="FD23" s="27" t="s">
        <v>698</v>
      </c>
      <c r="FE23" s="27" t="s">
        <v>694</v>
      </c>
      <c r="FF23" s="27" t="s">
        <v>698</v>
      </c>
      <c r="FG23" s="27" t="s">
        <v>698</v>
      </c>
      <c r="FH23" s="27" t="s">
        <v>698</v>
      </c>
      <c r="FI23" s="27" t="s">
        <v>698</v>
      </c>
      <c r="FJ23" s="27" t="s">
        <v>694</v>
      </c>
      <c r="FK23" s="27" t="s">
        <v>698</v>
      </c>
      <c r="FL23" s="27" t="s">
        <v>698</v>
      </c>
      <c r="FM23" s="27" t="s">
        <v>698</v>
      </c>
      <c r="FN23" s="27" t="s">
        <v>694</v>
      </c>
      <c r="FO23" s="72" t="s">
        <v>1194</v>
      </c>
      <c r="FP23" s="72" t="s">
        <v>698</v>
      </c>
      <c r="FQ23" s="72" t="s">
        <v>1176</v>
      </c>
      <c r="FR23" s="72" t="s">
        <v>1195</v>
      </c>
      <c r="FS23" s="72" t="s">
        <v>1196</v>
      </c>
      <c r="FT23" s="72" t="s">
        <v>698</v>
      </c>
      <c r="FU23" s="72" t="s">
        <v>698</v>
      </c>
      <c r="FV23" s="72" t="s">
        <v>698</v>
      </c>
      <c r="FW23" s="78" t="s">
        <v>698</v>
      </c>
      <c r="FX23" s="78" t="s">
        <v>698</v>
      </c>
      <c r="FY23" s="72" t="s">
        <v>698</v>
      </c>
      <c r="FZ23" s="90"/>
      <c r="GA23" s="90"/>
      <c r="GB23" s="90"/>
      <c r="GC23" s="90"/>
      <c r="GD23" s="90"/>
      <c r="GE23" s="90"/>
      <c r="GF23" s="90"/>
      <c r="GG23" s="90"/>
      <c r="GH23" s="105" t="s">
        <v>1197</v>
      </c>
      <c r="GI23" s="106"/>
      <c r="GJ23" s="27"/>
      <c r="GK23" s="28"/>
      <c r="GL23" s="27"/>
    </row>
    <row r="24" spans="1:194" x14ac:dyDescent="0.25">
      <c r="A24" s="71" t="str">
        <f>CONCATENATE($W$7,": ",$X$15," - ",$Y$24)</f>
        <v>Expenditure: Bulk Purchases - Water</v>
      </c>
      <c r="B24" s="27"/>
      <c r="C24" s="27" t="str">
        <f t="shared" si="1"/>
        <v>IE002002000000000000000000000000000000</v>
      </c>
      <c r="D24" s="23" t="s">
        <v>1166</v>
      </c>
      <c r="E24" s="23" t="s">
        <v>707</v>
      </c>
      <c r="F24" s="23" t="s">
        <v>707</v>
      </c>
      <c r="G24" s="23" t="s">
        <v>697</v>
      </c>
      <c r="H24" s="23" t="s">
        <v>697</v>
      </c>
      <c r="I24" s="23" t="s">
        <v>697</v>
      </c>
      <c r="J24" s="23" t="s">
        <v>697</v>
      </c>
      <c r="K24" s="23" t="s">
        <v>697</v>
      </c>
      <c r="L24" s="23" t="s">
        <v>697</v>
      </c>
      <c r="M24" s="23" t="s">
        <v>697</v>
      </c>
      <c r="N24" s="23" t="s">
        <v>697</v>
      </c>
      <c r="O24" s="23" t="s">
        <v>697</v>
      </c>
      <c r="P24" s="23" t="s">
        <v>697</v>
      </c>
      <c r="Q24" s="27"/>
      <c r="R24" s="27" t="s">
        <v>704</v>
      </c>
      <c r="S24" s="27" t="s">
        <v>698</v>
      </c>
      <c r="T24" s="28" t="s">
        <v>694</v>
      </c>
      <c r="U24" s="28"/>
      <c r="V24" s="27" t="s">
        <v>1216</v>
      </c>
      <c r="W24" s="27" t="s">
        <v>905</v>
      </c>
      <c r="X24" s="27"/>
      <c r="Y24" s="27" t="s">
        <v>990</v>
      </c>
      <c r="Z24" s="27"/>
      <c r="AA24" s="27"/>
      <c r="AB24" s="27"/>
      <c r="AC24" s="27"/>
      <c r="AD24" s="27"/>
      <c r="AE24" s="27"/>
      <c r="AF24" s="27"/>
      <c r="AG24" s="27"/>
      <c r="AH24" s="27"/>
      <c r="AI24" s="27" t="s">
        <v>1217</v>
      </c>
      <c r="AJ24" s="28" t="s">
        <v>704</v>
      </c>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72"/>
      <c r="FP24" s="72"/>
      <c r="FQ24" s="72"/>
      <c r="FR24" s="72"/>
      <c r="FS24" s="72"/>
      <c r="FT24" s="72"/>
      <c r="FU24" s="72"/>
      <c r="FV24" s="72"/>
      <c r="FW24" s="78" t="s">
        <v>698</v>
      </c>
      <c r="FX24" s="78" t="s">
        <v>698</v>
      </c>
      <c r="FY24" s="72"/>
      <c r="FZ24" s="90"/>
      <c r="GA24" s="90"/>
      <c r="GB24" s="90"/>
      <c r="GC24" s="90"/>
      <c r="GD24" s="90"/>
      <c r="GE24" s="90"/>
      <c r="GF24" s="90"/>
      <c r="GG24" s="90"/>
      <c r="GH24" s="105"/>
      <c r="GI24" s="106"/>
      <c r="GJ24" s="27"/>
      <c r="GK24" s="28"/>
      <c r="GL24" s="27"/>
    </row>
    <row r="25" spans="1:194" x14ac:dyDescent="0.25">
      <c r="A25" s="71" t="str">
        <f>CONCATENATE($W$7,": ",$X$25)</f>
        <v>Expenditure: Contracted Services</v>
      </c>
      <c r="B25" s="27" t="s">
        <v>694</v>
      </c>
      <c r="C25" s="27" t="str">
        <f t="shared" si="1"/>
        <v>IE003000000000000000000000000000000000</v>
      </c>
      <c r="D25" s="23" t="s">
        <v>1166</v>
      </c>
      <c r="E25" s="23" t="s">
        <v>710</v>
      </c>
      <c r="F25" s="23" t="s">
        <v>697</v>
      </c>
      <c r="G25" s="23" t="s">
        <v>697</v>
      </c>
      <c r="H25" s="23" t="s">
        <v>697</v>
      </c>
      <c r="I25" s="23" t="s">
        <v>697</v>
      </c>
      <c r="J25" s="23" t="s">
        <v>697</v>
      </c>
      <c r="K25" s="23" t="s">
        <v>697</v>
      </c>
      <c r="L25" s="23" t="s">
        <v>697</v>
      </c>
      <c r="M25" s="23" t="s">
        <v>697</v>
      </c>
      <c r="N25" s="23" t="s">
        <v>697</v>
      </c>
      <c r="O25" s="23" t="s">
        <v>697</v>
      </c>
      <c r="P25" s="23" t="s">
        <v>697</v>
      </c>
      <c r="Q25" s="27">
        <v>0</v>
      </c>
      <c r="R25" s="27" t="s">
        <v>698</v>
      </c>
      <c r="S25" s="27" t="s">
        <v>698</v>
      </c>
      <c r="T25" s="27" t="s">
        <v>694</v>
      </c>
      <c r="U25" s="28"/>
      <c r="V25" s="27" t="s">
        <v>421</v>
      </c>
      <c r="W25" s="27" t="s">
        <v>905</v>
      </c>
      <c r="X25" s="27" t="s">
        <v>35</v>
      </c>
      <c r="Y25" s="27"/>
      <c r="Z25" s="27"/>
      <c r="AA25" s="27"/>
      <c r="AB25" s="27"/>
      <c r="AC25" s="27"/>
      <c r="AD25" s="27"/>
      <c r="AE25" s="27"/>
      <c r="AF25" s="27"/>
      <c r="AG25" s="27"/>
      <c r="AH25" s="27"/>
      <c r="AI25" s="27" t="s">
        <v>1218</v>
      </c>
      <c r="AJ25" s="28" t="s">
        <v>694</v>
      </c>
      <c r="AK25" s="27" t="s">
        <v>694</v>
      </c>
      <c r="AL25" s="27" t="s">
        <v>694</v>
      </c>
      <c r="AM25" s="27" t="s">
        <v>694</v>
      </c>
      <c r="AN25" s="27" t="s">
        <v>694</v>
      </c>
      <c r="AO25" s="27" t="s">
        <v>694</v>
      </c>
      <c r="AP25" s="27" t="s">
        <v>694</v>
      </c>
      <c r="AQ25" s="27" t="s">
        <v>694</v>
      </c>
      <c r="AR25" s="27" t="s">
        <v>694</v>
      </c>
      <c r="AS25" s="27" t="s">
        <v>694</v>
      </c>
      <c r="AT25" s="27" t="s">
        <v>694</v>
      </c>
      <c r="AU25" s="27" t="s">
        <v>694</v>
      </c>
      <c r="AV25" s="27" t="s">
        <v>694</v>
      </c>
      <c r="AW25" s="27" t="s">
        <v>694</v>
      </c>
      <c r="AX25" s="27" t="s">
        <v>694</v>
      </c>
      <c r="AY25" s="27" t="s">
        <v>694</v>
      </c>
      <c r="AZ25" s="27" t="s">
        <v>694</v>
      </c>
      <c r="BA25" s="27" t="s">
        <v>694</v>
      </c>
      <c r="BB25" s="27" t="s">
        <v>694</v>
      </c>
      <c r="BC25" s="27" t="s">
        <v>694</v>
      </c>
      <c r="BD25" s="27" t="s">
        <v>694</v>
      </c>
      <c r="BE25" s="27" t="s">
        <v>694</v>
      </c>
      <c r="BF25" s="27" t="s">
        <v>694</v>
      </c>
      <c r="BG25" s="27" t="s">
        <v>694</v>
      </c>
      <c r="BH25" s="27" t="s">
        <v>694</v>
      </c>
      <c r="BI25" s="27" t="s">
        <v>694</v>
      </c>
      <c r="BJ25" s="27" t="s">
        <v>694</v>
      </c>
      <c r="BK25" s="27" t="s">
        <v>694</v>
      </c>
      <c r="BL25" s="27" t="s">
        <v>694</v>
      </c>
      <c r="BM25" s="27" t="s">
        <v>694</v>
      </c>
      <c r="BN25" s="27" t="s">
        <v>694</v>
      </c>
      <c r="BO25" s="27" t="s">
        <v>694</v>
      </c>
      <c r="BP25" s="27" t="s">
        <v>694</v>
      </c>
      <c r="BQ25" s="27" t="s">
        <v>694</v>
      </c>
      <c r="BR25" s="27" t="s">
        <v>694</v>
      </c>
      <c r="BS25" s="27" t="s">
        <v>694</v>
      </c>
      <c r="BT25" s="27" t="s">
        <v>694</v>
      </c>
      <c r="BU25" s="27" t="s">
        <v>694</v>
      </c>
      <c r="BV25" s="27" t="s">
        <v>694</v>
      </c>
      <c r="BW25" s="27" t="s">
        <v>694</v>
      </c>
      <c r="BX25" s="27" t="s">
        <v>694</v>
      </c>
      <c r="BY25" s="27" t="s">
        <v>694</v>
      </c>
      <c r="BZ25" s="27" t="s">
        <v>694</v>
      </c>
      <c r="CA25" s="27" t="s">
        <v>694</v>
      </c>
      <c r="CB25" s="27" t="s">
        <v>694</v>
      </c>
      <c r="CC25" s="27" t="s">
        <v>694</v>
      </c>
      <c r="CD25" s="27" t="s">
        <v>694</v>
      </c>
      <c r="CE25" s="27" t="s">
        <v>694</v>
      </c>
      <c r="CF25" s="27" t="s">
        <v>694</v>
      </c>
      <c r="CG25" s="27" t="s">
        <v>694</v>
      </c>
      <c r="CH25" s="27" t="s">
        <v>694</v>
      </c>
      <c r="CI25" s="27" t="s">
        <v>694</v>
      </c>
      <c r="CJ25" s="27" t="s">
        <v>694</v>
      </c>
      <c r="CK25" s="27" t="s">
        <v>694</v>
      </c>
      <c r="CL25" s="27" t="s">
        <v>694</v>
      </c>
      <c r="CM25" s="27" t="s">
        <v>694</v>
      </c>
      <c r="CN25" s="27" t="s">
        <v>694</v>
      </c>
      <c r="CO25" s="27" t="s">
        <v>694</v>
      </c>
      <c r="CP25" s="27" t="s">
        <v>694</v>
      </c>
      <c r="CQ25" s="27" t="s">
        <v>694</v>
      </c>
      <c r="CR25" s="27" t="s">
        <v>694</v>
      </c>
      <c r="CS25" s="27" t="s">
        <v>694</v>
      </c>
      <c r="CT25" s="27" t="s">
        <v>694</v>
      </c>
      <c r="CU25" s="27" t="s">
        <v>694</v>
      </c>
      <c r="CV25" s="27" t="s">
        <v>694</v>
      </c>
      <c r="CW25" s="27" t="s">
        <v>694</v>
      </c>
      <c r="CX25" s="27" t="s">
        <v>694</v>
      </c>
      <c r="CY25" s="27" t="s">
        <v>694</v>
      </c>
      <c r="CZ25" s="27" t="s">
        <v>694</v>
      </c>
      <c r="DA25" s="27" t="s">
        <v>694</v>
      </c>
      <c r="DB25" s="27" t="s">
        <v>694</v>
      </c>
      <c r="DC25" s="27" t="s">
        <v>694</v>
      </c>
      <c r="DD25" s="27" t="s">
        <v>694</v>
      </c>
      <c r="DE25" s="27" t="s">
        <v>694</v>
      </c>
      <c r="DF25" s="27" t="s">
        <v>694</v>
      </c>
      <c r="DG25" s="27" t="s">
        <v>694</v>
      </c>
      <c r="DH25" s="27" t="s">
        <v>694</v>
      </c>
      <c r="DI25" s="27" t="s">
        <v>694</v>
      </c>
      <c r="DJ25" s="27" t="s">
        <v>694</v>
      </c>
      <c r="DK25" s="27" t="s">
        <v>694</v>
      </c>
      <c r="DL25" s="27" t="s">
        <v>694</v>
      </c>
      <c r="DM25" s="27" t="s">
        <v>694</v>
      </c>
      <c r="DN25" s="27" t="s">
        <v>694</v>
      </c>
      <c r="DO25" s="27" t="s">
        <v>694</v>
      </c>
      <c r="DP25" s="27" t="s">
        <v>694</v>
      </c>
      <c r="DQ25" s="27" t="s">
        <v>694</v>
      </c>
      <c r="DR25" s="27" t="s">
        <v>694</v>
      </c>
      <c r="DS25" s="27"/>
      <c r="DT25" s="27" t="s">
        <v>694</v>
      </c>
      <c r="DU25" s="27" t="s">
        <v>694</v>
      </c>
      <c r="DV25" s="27" t="s">
        <v>694</v>
      </c>
      <c r="DW25" s="27" t="s">
        <v>694</v>
      </c>
      <c r="DX25" s="27" t="s">
        <v>694</v>
      </c>
      <c r="DY25" s="27" t="s">
        <v>694</v>
      </c>
      <c r="DZ25" s="27" t="s">
        <v>694</v>
      </c>
      <c r="EA25" s="27" t="s">
        <v>694</v>
      </c>
      <c r="EB25" s="27" t="s">
        <v>694</v>
      </c>
      <c r="EC25" s="27" t="s">
        <v>694</v>
      </c>
      <c r="ED25" s="27" t="s">
        <v>694</v>
      </c>
      <c r="EE25" s="27" t="s">
        <v>694</v>
      </c>
      <c r="EF25" s="27" t="s">
        <v>694</v>
      </c>
      <c r="EG25" s="27" t="s">
        <v>694</v>
      </c>
      <c r="EH25" s="27" t="s">
        <v>694</v>
      </c>
      <c r="EI25" s="27" t="s">
        <v>694</v>
      </c>
      <c r="EJ25" s="27" t="s">
        <v>694</v>
      </c>
      <c r="EK25" s="27" t="s">
        <v>694</v>
      </c>
      <c r="EL25" s="27" t="s">
        <v>694</v>
      </c>
      <c r="EM25" s="27" t="s">
        <v>694</v>
      </c>
      <c r="EN25" s="27" t="s">
        <v>694</v>
      </c>
      <c r="EO25" s="27" t="s">
        <v>694</v>
      </c>
      <c r="EP25" s="27" t="s">
        <v>694</v>
      </c>
      <c r="EQ25" s="27" t="s">
        <v>694</v>
      </c>
      <c r="ER25" s="27" t="s">
        <v>694</v>
      </c>
      <c r="ES25" s="27" t="s">
        <v>694</v>
      </c>
      <c r="ET25" s="27" t="s">
        <v>694</v>
      </c>
      <c r="EU25" s="27" t="s">
        <v>694</v>
      </c>
      <c r="EV25" s="27" t="s">
        <v>694</v>
      </c>
      <c r="EW25" s="27" t="s">
        <v>694</v>
      </c>
      <c r="EX25" s="27" t="s">
        <v>694</v>
      </c>
      <c r="EY25" s="27" t="s">
        <v>694</v>
      </c>
      <c r="EZ25" s="27" t="s">
        <v>694</v>
      </c>
      <c r="FA25" s="27" t="s">
        <v>694</v>
      </c>
      <c r="FB25" s="27" t="s">
        <v>694</v>
      </c>
      <c r="FC25" s="27" t="s">
        <v>694</v>
      </c>
      <c r="FD25" s="27" t="s">
        <v>694</v>
      </c>
      <c r="FE25" s="27" t="s">
        <v>694</v>
      </c>
      <c r="FF25" s="27" t="s">
        <v>694</v>
      </c>
      <c r="FG25" s="27" t="s">
        <v>694</v>
      </c>
      <c r="FH25" s="27" t="s">
        <v>694</v>
      </c>
      <c r="FI25" s="27" t="s">
        <v>694</v>
      </c>
      <c r="FJ25" s="27" t="s">
        <v>694</v>
      </c>
      <c r="FK25" s="27" t="s">
        <v>694</v>
      </c>
      <c r="FL25" s="27" t="s">
        <v>694</v>
      </c>
      <c r="FM25" s="27" t="s">
        <v>694</v>
      </c>
      <c r="FN25" s="27" t="s">
        <v>694</v>
      </c>
      <c r="FO25" s="72" t="s">
        <v>698</v>
      </c>
      <c r="FP25" s="72" t="s">
        <v>698</v>
      </c>
      <c r="FQ25" s="72" t="s">
        <v>698</v>
      </c>
      <c r="FR25" s="72" t="s">
        <v>698</v>
      </c>
      <c r="FS25" s="72" t="s">
        <v>698</v>
      </c>
      <c r="FT25" s="72" t="s">
        <v>698</v>
      </c>
      <c r="FU25" s="72" t="s">
        <v>698</v>
      </c>
      <c r="FV25" s="72" t="s">
        <v>698</v>
      </c>
      <c r="FW25" s="78" t="s">
        <v>698</v>
      </c>
      <c r="FX25" s="78" t="s">
        <v>698</v>
      </c>
      <c r="FY25" s="72" t="s">
        <v>698</v>
      </c>
      <c r="FZ25" s="90"/>
      <c r="GA25" s="90"/>
      <c r="GB25" s="90"/>
      <c r="GC25" s="90"/>
      <c r="GD25" s="90"/>
      <c r="GE25" s="90"/>
      <c r="GF25" s="90"/>
      <c r="GG25" s="90"/>
      <c r="GH25" s="105" t="s">
        <v>694</v>
      </c>
      <c r="GI25" s="106"/>
      <c r="GJ25" s="27"/>
      <c r="GK25" s="28"/>
      <c r="GL25" s="27"/>
    </row>
    <row r="26" spans="1:194" x14ac:dyDescent="0.25">
      <c r="A26" s="71" t="str">
        <f>CONCATENATE($W$7,": ",$X$25," - ",$Y$26)</f>
        <v>Expenditure: Contracted Services - Outsourced Services</v>
      </c>
      <c r="B26" s="27" t="s">
        <v>694</v>
      </c>
      <c r="C26" s="27" t="str">
        <f t="shared" si="1"/>
        <v>IE003001000000000000000000000000000000</v>
      </c>
      <c r="D26" s="23" t="s">
        <v>1166</v>
      </c>
      <c r="E26" s="23" t="s">
        <v>710</v>
      </c>
      <c r="F26" s="23" t="s">
        <v>702</v>
      </c>
      <c r="G26" s="23" t="s">
        <v>697</v>
      </c>
      <c r="H26" s="23" t="s">
        <v>697</v>
      </c>
      <c r="I26" s="23" t="s">
        <v>697</v>
      </c>
      <c r="J26" s="23" t="s">
        <v>697</v>
      </c>
      <c r="K26" s="23" t="s">
        <v>697</v>
      </c>
      <c r="L26" s="23" t="s">
        <v>697</v>
      </c>
      <c r="M26" s="23" t="s">
        <v>697</v>
      </c>
      <c r="N26" s="23" t="s">
        <v>697</v>
      </c>
      <c r="O26" s="23" t="s">
        <v>697</v>
      </c>
      <c r="P26" s="23" t="s">
        <v>697</v>
      </c>
      <c r="Q26" s="27">
        <v>0</v>
      </c>
      <c r="R26" s="27" t="s">
        <v>698</v>
      </c>
      <c r="S26" s="27" t="s">
        <v>698</v>
      </c>
      <c r="T26" s="27" t="s">
        <v>694</v>
      </c>
      <c r="U26" s="28"/>
      <c r="V26" s="27" t="s">
        <v>422</v>
      </c>
      <c r="W26" s="27" t="s">
        <v>905</v>
      </c>
      <c r="X26" s="27"/>
      <c r="Y26" s="27" t="s">
        <v>1219</v>
      </c>
      <c r="Z26" s="27"/>
      <c r="AA26" s="27"/>
      <c r="AB26" s="27"/>
      <c r="AC26" s="27"/>
      <c r="AD26" s="27"/>
      <c r="AE26" s="27"/>
      <c r="AF26" s="27"/>
      <c r="AG26" s="27"/>
      <c r="AH26" s="27"/>
      <c r="AI26" s="27" t="s">
        <v>1220</v>
      </c>
      <c r="AJ26" s="28" t="s">
        <v>694</v>
      </c>
      <c r="AK26" s="27" t="s">
        <v>694</v>
      </c>
      <c r="AL26" s="27" t="s">
        <v>694</v>
      </c>
      <c r="AM26" s="27" t="s">
        <v>694</v>
      </c>
      <c r="AN26" s="27" t="s">
        <v>694</v>
      </c>
      <c r="AO26" s="27" t="s">
        <v>694</v>
      </c>
      <c r="AP26" s="27" t="s">
        <v>694</v>
      </c>
      <c r="AQ26" s="27" t="s">
        <v>694</v>
      </c>
      <c r="AR26" s="27" t="s">
        <v>694</v>
      </c>
      <c r="AS26" s="27" t="s">
        <v>694</v>
      </c>
      <c r="AT26" s="27" t="s">
        <v>694</v>
      </c>
      <c r="AU26" s="27" t="s">
        <v>694</v>
      </c>
      <c r="AV26" s="27" t="s">
        <v>694</v>
      </c>
      <c r="AW26" s="27" t="s">
        <v>694</v>
      </c>
      <c r="AX26" s="27" t="s">
        <v>694</v>
      </c>
      <c r="AY26" s="27" t="s">
        <v>694</v>
      </c>
      <c r="AZ26" s="27" t="s">
        <v>694</v>
      </c>
      <c r="BA26" s="27" t="s">
        <v>694</v>
      </c>
      <c r="BB26" s="27" t="s">
        <v>694</v>
      </c>
      <c r="BC26" s="27" t="s">
        <v>694</v>
      </c>
      <c r="BD26" s="27" t="s">
        <v>694</v>
      </c>
      <c r="BE26" s="27" t="s">
        <v>694</v>
      </c>
      <c r="BF26" s="27" t="s">
        <v>694</v>
      </c>
      <c r="BG26" s="27" t="s">
        <v>694</v>
      </c>
      <c r="BH26" s="27" t="s">
        <v>694</v>
      </c>
      <c r="BI26" s="27" t="s">
        <v>694</v>
      </c>
      <c r="BJ26" s="27" t="s">
        <v>694</v>
      </c>
      <c r="BK26" s="27" t="s">
        <v>694</v>
      </c>
      <c r="BL26" s="27" t="s">
        <v>694</v>
      </c>
      <c r="BM26" s="27" t="s">
        <v>694</v>
      </c>
      <c r="BN26" s="27" t="s">
        <v>694</v>
      </c>
      <c r="BO26" s="27" t="s">
        <v>694</v>
      </c>
      <c r="BP26" s="27" t="s">
        <v>694</v>
      </c>
      <c r="BQ26" s="27" t="s">
        <v>694</v>
      </c>
      <c r="BR26" s="27" t="s">
        <v>694</v>
      </c>
      <c r="BS26" s="27" t="s">
        <v>694</v>
      </c>
      <c r="BT26" s="27" t="s">
        <v>694</v>
      </c>
      <c r="BU26" s="27" t="s">
        <v>694</v>
      </c>
      <c r="BV26" s="27" t="s">
        <v>694</v>
      </c>
      <c r="BW26" s="27" t="s">
        <v>694</v>
      </c>
      <c r="BX26" s="27" t="s">
        <v>694</v>
      </c>
      <c r="BY26" s="27" t="s">
        <v>694</v>
      </c>
      <c r="BZ26" s="27" t="s">
        <v>694</v>
      </c>
      <c r="CA26" s="27" t="s">
        <v>694</v>
      </c>
      <c r="CB26" s="27" t="s">
        <v>694</v>
      </c>
      <c r="CC26" s="27" t="s">
        <v>694</v>
      </c>
      <c r="CD26" s="27" t="s">
        <v>694</v>
      </c>
      <c r="CE26" s="27" t="s">
        <v>694</v>
      </c>
      <c r="CF26" s="27" t="s">
        <v>694</v>
      </c>
      <c r="CG26" s="27" t="s">
        <v>694</v>
      </c>
      <c r="CH26" s="27" t="s">
        <v>694</v>
      </c>
      <c r="CI26" s="27" t="s">
        <v>694</v>
      </c>
      <c r="CJ26" s="27" t="s">
        <v>694</v>
      </c>
      <c r="CK26" s="27" t="s">
        <v>694</v>
      </c>
      <c r="CL26" s="27" t="s">
        <v>694</v>
      </c>
      <c r="CM26" s="27" t="s">
        <v>694</v>
      </c>
      <c r="CN26" s="27" t="s">
        <v>694</v>
      </c>
      <c r="CO26" s="27" t="s">
        <v>694</v>
      </c>
      <c r="CP26" s="27" t="s">
        <v>694</v>
      </c>
      <c r="CQ26" s="27" t="s">
        <v>694</v>
      </c>
      <c r="CR26" s="27" t="s">
        <v>694</v>
      </c>
      <c r="CS26" s="27" t="s">
        <v>694</v>
      </c>
      <c r="CT26" s="27" t="s">
        <v>694</v>
      </c>
      <c r="CU26" s="27" t="s">
        <v>694</v>
      </c>
      <c r="CV26" s="27" t="s">
        <v>694</v>
      </c>
      <c r="CW26" s="27" t="s">
        <v>694</v>
      </c>
      <c r="CX26" s="27" t="s">
        <v>694</v>
      </c>
      <c r="CY26" s="27" t="s">
        <v>694</v>
      </c>
      <c r="CZ26" s="27" t="s">
        <v>694</v>
      </c>
      <c r="DA26" s="27" t="s">
        <v>694</v>
      </c>
      <c r="DB26" s="27" t="s">
        <v>694</v>
      </c>
      <c r="DC26" s="27" t="s">
        <v>694</v>
      </c>
      <c r="DD26" s="27" t="s">
        <v>694</v>
      </c>
      <c r="DE26" s="27" t="s">
        <v>694</v>
      </c>
      <c r="DF26" s="27" t="s">
        <v>694</v>
      </c>
      <c r="DG26" s="27" t="s">
        <v>694</v>
      </c>
      <c r="DH26" s="27" t="s">
        <v>694</v>
      </c>
      <c r="DI26" s="27" t="s">
        <v>694</v>
      </c>
      <c r="DJ26" s="27" t="s">
        <v>694</v>
      </c>
      <c r="DK26" s="27" t="s">
        <v>694</v>
      </c>
      <c r="DL26" s="27" t="s">
        <v>694</v>
      </c>
      <c r="DM26" s="27" t="s">
        <v>694</v>
      </c>
      <c r="DN26" s="27" t="s">
        <v>694</v>
      </c>
      <c r="DO26" s="27" t="s">
        <v>694</v>
      </c>
      <c r="DP26" s="27" t="s">
        <v>694</v>
      </c>
      <c r="DQ26" s="27" t="s">
        <v>694</v>
      </c>
      <c r="DR26" s="27" t="s">
        <v>694</v>
      </c>
      <c r="DS26" s="27"/>
      <c r="DT26" s="27" t="s">
        <v>694</v>
      </c>
      <c r="DU26" s="27" t="s">
        <v>694</v>
      </c>
      <c r="DV26" s="27" t="s">
        <v>694</v>
      </c>
      <c r="DW26" s="27" t="s">
        <v>694</v>
      </c>
      <c r="DX26" s="27" t="s">
        <v>694</v>
      </c>
      <c r="DY26" s="27" t="s">
        <v>694</v>
      </c>
      <c r="DZ26" s="27" t="s">
        <v>694</v>
      </c>
      <c r="EA26" s="27" t="s">
        <v>694</v>
      </c>
      <c r="EB26" s="27" t="s">
        <v>694</v>
      </c>
      <c r="EC26" s="27" t="s">
        <v>694</v>
      </c>
      <c r="ED26" s="27" t="s">
        <v>694</v>
      </c>
      <c r="EE26" s="27" t="s">
        <v>694</v>
      </c>
      <c r="EF26" s="27" t="s">
        <v>694</v>
      </c>
      <c r="EG26" s="27" t="s">
        <v>694</v>
      </c>
      <c r="EH26" s="27" t="s">
        <v>694</v>
      </c>
      <c r="EI26" s="27" t="s">
        <v>694</v>
      </c>
      <c r="EJ26" s="27" t="s">
        <v>694</v>
      </c>
      <c r="EK26" s="27" t="s">
        <v>694</v>
      </c>
      <c r="EL26" s="27" t="s">
        <v>694</v>
      </c>
      <c r="EM26" s="27" t="s">
        <v>694</v>
      </c>
      <c r="EN26" s="27" t="s">
        <v>694</v>
      </c>
      <c r="EO26" s="27" t="s">
        <v>694</v>
      </c>
      <c r="EP26" s="27" t="s">
        <v>694</v>
      </c>
      <c r="EQ26" s="27" t="s">
        <v>694</v>
      </c>
      <c r="ER26" s="27" t="s">
        <v>694</v>
      </c>
      <c r="ES26" s="27" t="s">
        <v>694</v>
      </c>
      <c r="ET26" s="27" t="s">
        <v>694</v>
      </c>
      <c r="EU26" s="27" t="s">
        <v>694</v>
      </c>
      <c r="EV26" s="27" t="s">
        <v>694</v>
      </c>
      <c r="EW26" s="27" t="s">
        <v>694</v>
      </c>
      <c r="EX26" s="27" t="s">
        <v>694</v>
      </c>
      <c r="EY26" s="27" t="s">
        <v>694</v>
      </c>
      <c r="EZ26" s="27" t="s">
        <v>694</v>
      </c>
      <c r="FA26" s="27" t="s">
        <v>694</v>
      </c>
      <c r="FB26" s="27" t="s">
        <v>694</v>
      </c>
      <c r="FC26" s="27" t="s">
        <v>694</v>
      </c>
      <c r="FD26" s="27" t="s">
        <v>694</v>
      </c>
      <c r="FE26" s="27" t="s">
        <v>694</v>
      </c>
      <c r="FF26" s="27" t="s">
        <v>694</v>
      </c>
      <c r="FG26" s="27" t="s">
        <v>694</v>
      </c>
      <c r="FH26" s="27" t="s">
        <v>694</v>
      </c>
      <c r="FI26" s="27" t="s">
        <v>694</v>
      </c>
      <c r="FJ26" s="27" t="s">
        <v>694</v>
      </c>
      <c r="FK26" s="27" t="s">
        <v>694</v>
      </c>
      <c r="FL26" s="27" t="s">
        <v>694</v>
      </c>
      <c r="FM26" s="27" t="s">
        <v>694</v>
      </c>
      <c r="FN26" s="27" t="s">
        <v>694</v>
      </c>
      <c r="FO26" s="72" t="s">
        <v>698</v>
      </c>
      <c r="FP26" s="72" t="s">
        <v>698</v>
      </c>
      <c r="FQ26" s="72" t="s">
        <v>698</v>
      </c>
      <c r="FR26" s="72" t="s">
        <v>698</v>
      </c>
      <c r="FS26" s="72" t="s">
        <v>698</v>
      </c>
      <c r="FT26" s="72" t="s">
        <v>698</v>
      </c>
      <c r="FU26" s="72" t="s">
        <v>698</v>
      </c>
      <c r="FV26" s="72" t="s">
        <v>698</v>
      </c>
      <c r="FW26" s="78" t="s">
        <v>698</v>
      </c>
      <c r="FX26" s="78" t="s">
        <v>698</v>
      </c>
      <c r="FY26" s="72" t="s">
        <v>698</v>
      </c>
      <c r="FZ26" s="90"/>
      <c r="GA26" s="90"/>
      <c r="GB26" s="90"/>
      <c r="GC26" s="90"/>
      <c r="GD26" s="90"/>
      <c r="GE26" s="90"/>
      <c r="GF26" s="90"/>
      <c r="GG26" s="90"/>
      <c r="GH26" s="105" t="s">
        <v>694</v>
      </c>
      <c r="GI26" s="106"/>
      <c r="GJ26" s="27"/>
      <c r="GK26" s="28"/>
      <c r="GL26" s="27"/>
    </row>
    <row r="27" spans="1:194" x14ac:dyDescent="0.25">
      <c r="A27" s="71" t="str">
        <f>CONCATENATE($W$7,": ",$X$25," - ",$Y$26,": ",Z27)</f>
        <v>Expenditure: Contracted Services - Outsourced Services: Administrative and Support Staff</v>
      </c>
      <c r="B27" s="27" t="s">
        <v>1190</v>
      </c>
      <c r="C27" s="27" t="str">
        <f t="shared" si="1"/>
        <v>IE003001001000000000000000000000000000</v>
      </c>
      <c r="D27" s="23" t="s">
        <v>1166</v>
      </c>
      <c r="E27" s="23" t="s">
        <v>710</v>
      </c>
      <c r="F27" s="23" t="s">
        <v>702</v>
      </c>
      <c r="G27" s="23" t="s">
        <v>702</v>
      </c>
      <c r="H27" s="23" t="s">
        <v>697</v>
      </c>
      <c r="I27" s="23" t="s">
        <v>697</v>
      </c>
      <c r="J27" s="23" t="s">
        <v>697</v>
      </c>
      <c r="K27" s="23" t="s">
        <v>697</v>
      </c>
      <c r="L27" s="23" t="s">
        <v>697</v>
      </c>
      <c r="M27" s="23" t="s">
        <v>697</v>
      </c>
      <c r="N27" s="23" t="s">
        <v>697</v>
      </c>
      <c r="O27" s="23" t="s">
        <v>697</v>
      </c>
      <c r="P27" s="23" t="s">
        <v>697</v>
      </c>
      <c r="Q27" s="27">
        <v>0</v>
      </c>
      <c r="R27" s="27" t="s">
        <v>704</v>
      </c>
      <c r="S27" s="27" t="s">
        <v>698</v>
      </c>
      <c r="T27" s="28" t="s">
        <v>694</v>
      </c>
      <c r="U27" s="28"/>
      <c r="V27" s="27" t="s">
        <v>271</v>
      </c>
      <c r="W27" s="27" t="s">
        <v>905</v>
      </c>
      <c r="X27" s="27"/>
      <c r="Y27" s="27"/>
      <c r="Z27" s="27" t="s">
        <v>1221</v>
      </c>
      <c r="AA27" s="27"/>
      <c r="AB27" s="27"/>
      <c r="AC27" s="27"/>
      <c r="AD27" s="27"/>
      <c r="AE27" s="27"/>
      <c r="AF27" s="27"/>
      <c r="AG27" s="27"/>
      <c r="AH27" s="27"/>
      <c r="AI27" s="27" t="s">
        <v>1222</v>
      </c>
      <c r="AJ27" s="28" t="s">
        <v>704</v>
      </c>
      <c r="AK27" s="27" t="s">
        <v>704</v>
      </c>
      <c r="AL27" s="27" t="s">
        <v>704</v>
      </c>
      <c r="AM27" s="27" t="s">
        <v>704</v>
      </c>
      <c r="AN27" s="27" t="s">
        <v>704</v>
      </c>
      <c r="AO27" s="27" t="s">
        <v>704</v>
      </c>
      <c r="AP27" s="27" t="s">
        <v>704</v>
      </c>
      <c r="AQ27" s="27" t="s">
        <v>704</v>
      </c>
      <c r="AR27" s="27" t="s">
        <v>704</v>
      </c>
      <c r="AS27" s="27" t="s">
        <v>704</v>
      </c>
      <c r="AT27" s="27" t="s">
        <v>704</v>
      </c>
      <c r="AU27" s="27" t="s">
        <v>704</v>
      </c>
      <c r="AV27" s="27" t="s">
        <v>704</v>
      </c>
      <c r="AW27" s="27" t="s">
        <v>704</v>
      </c>
      <c r="AX27" s="27" t="s">
        <v>704</v>
      </c>
      <c r="AY27" s="27" t="s">
        <v>704</v>
      </c>
      <c r="AZ27" s="27" t="s">
        <v>704</v>
      </c>
      <c r="BA27" s="27" t="s">
        <v>704</v>
      </c>
      <c r="BB27" s="27" t="s">
        <v>704</v>
      </c>
      <c r="BC27" s="27" t="s">
        <v>704</v>
      </c>
      <c r="BD27" s="27" t="s">
        <v>704</v>
      </c>
      <c r="BE27" s="27" t="s">
        <v>704</v>
      </c>
      <c r="BF27" s="27" t="s">
        <v>704</v>
      </c>
      <c r="BG27" s="27" t="s">
        <v>704</v>
      </c>
      <c r="BH27" s="27" t="s">
        <v>704</v>
      </c>
      <c r="BI27" s="27" t="s">
        <v>704</v>
      </c>
      <c r="BJ27" s="27" t="s">
        <v>704</v>
      </c>
      <c r="BK27" s="27" t="s">
        <v>704</v>
      </c>
      <c r="BL27" s="27" t="s">
        <v>704</v>
      </c>
      <c r="BM27" s="27" t="s">
        <v>704</v>
      </c>
      <c r="BN27" s="27" t="s">
        <v>704</v>
      </c>
      <c r="BO27" s="27" t="s">
        <v>704</v>
      </c>
      <c r="BP27" s="27" t="s">
        <v>704</v>
      </c>
      <c r="BQ27" s="27" t="s">
        <v>704</v>
      </c>
      <c r="BR27" s="27" t="s">
        <v>704</v>
      </c>
      <c r="BS27" s="27" t="s">
        <v>704</v>
      </c>
      <c r="BT27" s="27" t="s">
        <v>704</v>
      </c>
      <c r="BU27" s="27" t="s">
        <v>704</v>
      </c>
      <c r="BV27" s="27" t="s">
        <v>704</v>
      </c>
      <c r="BW27" s="27" t="s">
        <v>704</v>
      </c>
      <c r="BX27" s="27" t="s">
        <v>704</v>
      </c>
      <c r="BY27" s="27" t="s">
        <v>704</v>
      </c>
      <c r="BZ27" s="27" t="s">
        <v>704</v>
      </c>
      <c r="CA27" s="27" t="s">
        <v>704</v>
      </c>
      <c r="CB27" s="27" t="s">
        <v>704</v>
      </c>
      <c r="CC27" s="27" t="s">
        <v>704</v>
      </c>
      <c r="CD27" s="27" t="s">
        <v>704</v>
      </c>
      <c r="CE27" s="27" t="s">
        <v>704</v>
      </c>
      <c r="CF27" s="27" t="s">
        <v>704</v>
      </c>
      <c r="CG27" s="27" t="s">
        <v>704</v>
      </c>
      <c r="CH27" s="27" t="s">
        <v>704</v>
      </c>
      <c r="CI27" s="27" t="s">
        <v>704</v>
      </c>
      <c r="CJ27" s="27" t="s">
        <v>704</v>
      </c>
      <c r="CK27" s="27" t="s">
        <v>704</v>
      </c>
      <c r="CL27" s="27" t="s">
        <v>704</v>
      </c>
      <c r="CM27" s="27" t="s">
        <v>704</v>
      </c>
      <c r="CN27" s="27" t="s">
        <v>704</v>
      </c>
      <c r="CO27" s="27" t="s">
        <v>704</v>
      </c>
      <c r="CP27" s="27" t="s">
        <v>704</v>
      </c>
      <c r="CQ27" s="27" t="s">
        <v>704</v>
      </c>
      <c r="CR27" s="27" t="s">
        <v>704</v>
      </c>
      <c r="CS27" s="27" t="s">
        <v>704</v>
      </c>
      <c r="CT27" s="27" t="s">
        <v>704</v>
      </c>
      <c r="CU27" s="27" t="s">
        <v>704</v>
      </c>
      <c r="CV27" s="27" t="s">
        <v>704</v>
      </c>
      <c r="CW27" s="27" t="s">
        <v>704</v>
      </c>
      <c r="CX27" s="27" t="s">
        <v>704</v>
      </c>
      <c r="CY27" s="27" t="s">
        <v>704</v>
      </c>
      <c r="CZ27" s="27" t="s">
        <v>704</v>
      </c>
      <c r="DA27" s="27" t="s">
        <v>704</v>
      </c>
      <c r="DB27" s="27" t="s">
        <v>704</v>
      </c>
      <c r="DC27" s="27" t="s">
        <v>704</v>
      </c>
      <c r="DD27" s="27" t="s">
        <v>704</v>
      </c>
      <c r="DE27" s="27" t="s">
        <v>704</v>
      </c>
      <c r="DF27" s="27" t="s">
        <v>704</v>
      </c>
      <c r="DG27" s="27" t="s">
        <v>704</v>
      </c>
      <c r="DH27" s="27" t="s">
        <v>704</v>
      </c>
      <c r="DI27" s="27" t="s">
        <v>704</v>
      </c>
      <c r="DJ27" s="27" t="s">
        <v>704</v>
      </c>
      <c r="DK27" s="27" t="s">
        <v>704</v>
      </c>
      <c r="DL27" s="27" t="s">
        <v>704</v>
      </c>
      <c r="DM27" s="27" t="s">
        <v>704</v>
      </c>
      <c r="DN27" s="27" t="s">
        <v>704</v>
      </c>
      <c r="DO27" s="27" t="s">
        <v>704</v>
      </c>
      <c r="DP27" s="27" t="s">
        <v>704</v>
      </c>
      <c r="DQ27" s="27" t="s">
        <v>704</v>
      </c>
      <c r="DR27" s="27" t="s">
        <v>704</v>
      </c>
      <c r="DS27" s="27"/>
      <c r="DT27" s="27" t="s">
        <v>704</v>
      </c>
      <c r="DU27" s="27" t="s">
        <v>704</v>
      </c>
      <c r="DV27" s="27" t="s">
        <v>704</v>
      </c>
      <c r="DW27" s="27" t="s">
        <v>704</v>
      </c>
      <c r="DX27" s="27" t="s">
        <v>704</v>
      </c>
      <c r="DY27" s="27" t="s">
        <v>704</v>
      </c>
      <c r="DZ27" s="27" t="s">
        <v>704</v>
      </c>
      <c r="EA27" s="27" t="s">
        <v>704</v>
      </c>
      <c r="EB27" s="27" t="s">
        <v>704</v>
      </c>
      <c r="EC27" s="27" t="s">
        <v>704</v>
      </c>
      <c r="ED27" s="27" t="s">
        <v>704</v>
      </c>
      <c r="EE27" s="27" t="s">
        <v>704</v>
      </c>
      <c r="EF27" s="27" t="s">
        <v>704</v>
      </c>
      <c r="EG27" s="27" t="s">
        <v>694</v>
      </c>
      <c r="EH27" s="27" t="s">
        <v>704</v>
      </c>
      <c r="EI27" s="27" t="s">
        <v>704</v>
      </c>
      <c r="EJ27" s="27" t="s">
        <v>704</v>
      </c>
      <c r="EK27" s="27" t="s">
        <v>704</v>
      </c>
      <c r="EL27" s="27" t="s">
        <v>704</v>
      </c>
      <c r="EM27" s="27" t="s">
        <v>704</v>
      </c>
      <c r="EN27" s="27" t="s">
        <v>704</v>
      </c>
      <c r="EO27" s="27" t="s">
        <v>704</v>
      </c>
      <c r="EP27" s="27" t="s">
        <v>704</v>
      </c>
      <c r="EQ27" s="27" t="s">
        <v>704</v>
      </c>
      <c r="ER27" s="27" t="s">
        <v>704</v>
      </c>
      <c r="ES27" s="27" t="s">
        <v>704</v>
      </c>
      <c r="ET27" s="27" t="s">
        <v>704</v>
      </c>
      <c r="EU27" s="27" t="s">
        <v>704</v>
      </c>
      <c r="EV27" s="27" t="s">
        <v>704</v>
      </c>
      <c r="EW27" s="27" t="s">
        <v>704</v>
      </c>
      <c r="EX27" s="27" t="s">
        <v>704</v>
      </c>
      <c r="EY27" s="27" t="s">
        <v>704</v>
      </c>
      <c r="EZ27" s="27" t="s">
        <v>704</v>
      </c>
      <c r="FA27" s="27" t="s">
        <v>704</v>
      </c>
      <c r="FB27" s="27" t="s">
        <v>704</v>
      </c>
      <c r="FC27" s="27" t="s">
        <v>704</v>
      </c>
      <c r="FD27" s="27" t="s">
        <v>704</v>
      </c>
      <c r="FE27" s="27" t="s">
        <v>694</v>
      </c>
      <c r="FF27" s="27" t="s">
        <v>704</v>
      </c>
      <c r="FG27" s="27" t="s">
        <v>704</v>
      </c>
      <c r="FH27" s="27" t="s">
        <v>704</v>
      </c>
      <c r="FI27" s="27" t="s">
        <v>704</v>
      </c>
      <c r="FJ27" s="27" t="s">
        <v>694</v>
      </c>
      <c r="FK27" s="27" t="s">
        <v>704</v>
      </c>
      <c r="FL27" s="27" t="s">
        <v>704</v>
      </c>
      <c r="FM27" s="27" t="s">
        <v>704</v>
      </c>
      <c r="FN27" s="27" t="s">
        <v>694</v>
      </c>
      <c r="FO27" s="72" t="s">
        <v>1175</v>
      </c>
      <c r="FP27" s="72" t="s">
        <v>698</v>
      </c>
      <c r="FQ27" s="72" t="s">
        <v>1176</v>
      </c>
      <c r="FR27" s="72" t="s">
        <v>1223</v>
      </c>
      <c r="FS27" s="72" t="s">
        <v>1224</v>
      </c>
      <c r="FT27" s="72" t="s">
        <v>1225</v>
      </c>
      <c r="FU27" s="72" t="s">
        <v>698</v>
      </c>
      <c r="FV27" s="72" t="s">
        <v>698</v>
      </c>
      <c r="FW27" s="78" t="s">
        <v>698</v>
      </c>
      <c r="FX27" s="78" t="s">
        <v>698</v>
      </c>
      <c r="FY27" s="72" t="s">
        <v>698</v>
      </c>
      <c r="FZ27" s="90"/>
      <c r="GA27" s="90"/>
      <c r="GB27" s="90"/>
      <c r="GC27" s="90"/>
      <c r="GD27" s="90"/>
      <c r="GE27" s="90"/>
      <c r="GF27" s="90"/>
      <c r="GG27" s="90"/>
      <c r="GH27" s="105" t="s">
        <v>1226</v>
      </c>
      <c r="GI27" s="106"/>
      <c r="GJ27" s="27"/>
      <c r="GK27" s="28"/>
      <c r="GL27" s="27"/>
    </row>
    <row r="28" spans="1:194" x14ac:dyDescent="0.25">
      <c r="A28" s="71" t="str">
        <f t="shared" ref="A28:A76" si="2">CONCATENATE($W$7,": ",$X$25," - ",$Y$26,": ",Z28)</f>
        <v>Expenditure: Contracted Services - Outsourced Services: Alien Vegetation Control</v>
      </c>
      <c r="B28" s="27" t="s">
        <v>1190</v>
      </c>
      <c r="C28" s="27" t="str">
        <f t="shared" si="1"/>
        <v>IE003001002000000000000000000000000000</v>
      </c>
      <c r="D28" s="23" t="s">
        <v>1166</v>
      </c>
      <c r="E28" s="23" t="s">
        <v>710</v>
      </c>
      <c r="F28" s="23" t="s">
        <v>702</v>
      </c>
      <c r="G28" s="23" t="s">
        <v>707</v>
      </c>
      <c r="H28" s="23" t="s">
        <v>697</v>
      </c>
      <c r="I28" s="23" t="s">
        <v>697</v>
      </c>
      <c r="J28" s="23" t="s">
        <v>697</v>
      </c>
      <c r="K28" s="23" t="s">
        <v>697</v>
      </c>
      <c r="L28" s="23" t="s">
        <v>697</v>
      </c>
      <c r="M28" s="23" t="s">
        <v>697</v>
      </c>
      <c r="N28" s="23" t="s">
        <v>697</v>
      </c>
      <c r="O28" s="23" t="s">
        <v>697</v>
      </c>
      <c r="P28" s="23" t="s">
        <v>697</v>
      </c>
      <c r="Q28" s="27">
        <v>0</v>
      </c>
      <c r="R28" s="27" t="s">
        <v>704</v>
      </c>
      <c r="S28" s="27" t="s">
        <v>698</v>
      </c>
      <c r="T28" s="28" t="s">
        <v>694</v>
      </c>
      <c r="U28" s="28"/>
      <c r="V28" s="27" t="s">
        <v>272</v>
      </c>
      <c r="W28" s="27" t="s">
        <v>905</v>
      </c>
      <c r="X28" s="27"/>
      <c r="Y28" s="27"/>
      <c r="Z28" s="27" t="s">
        <v>1227</v>
      </c>
      <c r="AA28" s="27"/>
      <c r="AB28" s="27"/>
      <c r="AC28" s="27"/>
      <c r="AD28" s="27"/>
      <c r="AE28" s="27"/>
      <c r="AF28" s="27"/>
      <c r="AG28" s="27"/>
      <c r="AH28" s="27"/>
      <c r="AI28" s="27" t="s">
        <v>1228</v>
      </c>
      <c r="AJ28" s="28" t="s">
        <v>704</v>
      </c>
      <c r="AK28" s="27" t="s">
        <v>698</v>
      </c>
      <c r="AL28" s="27" t="s">
        <v>698</v>
      </c>
      <c r="AM28" s="27" t="s">
        <v>698</v>
      </c>
      <c r="AN28" s="27" t="s">
        <v>698</v>
      </c>
      <c r="AO28" s="27" t="s">
        <v>698</v>
      </c>
      <c r="AP28" s="27" t="s">
        <v>698</v>
      </c>
      <c r="AQ28" s="27" t="s">
        <v>698</v>
      </c>
      <c r="AR28" s="27" t="s">
        <v>698</v>
      </c>
      <c r="AS28" s="27" t="s">
        <v>698</v>
      </c>
      <c r="AT28" s="27" t="s">
        <v>698</v>
      </c>
      <c r="AU28" s="27" t="s">
        <v>698</v>
      </c>
      <c r="AV28" s="27" t="s">
        <v>698</v>
      </c>
      <c r="AW28" s="27" t="s">
        <v>698</v>
      </c>
      <c r="AX28" s="27" t="s">
        <v>698</v>
      </c>
      <c r="AY28" s="27" t="s">
        <v>698</v>
      </c>
      <c r="AZ28" s="27" t="s">
        <v>698</v>
      </c>
      <c r="BA28" s="27" t="s">
        <v>698</v>
      </c>
      <c r="BB28" s="27" t="s">
        <v>698</v>
      </c>
      <c r="BC28" s="27" t="s">
        <v>698</v>
      </c>
      <c r="BD28" s="27" t="s">
        <v>698</v>
      </c>
      <c r="BE28" s="27" t="s">
        <v>698</v>
      </c>
      <c r="BF28" s="27" t="s">
        <v>698</v>
      </c>
      <c r="BG28" s="27" t="s">
        <v>698</v>
      </c>
      <c r="BH28" s="27" t="s">
        <v>698</v>
      </c>
      <c r="BI28" s="27" t="s">
        <v>698</v>
      </c>
      <c r="BJ28" s="27" t="s">
        <v>698</v>
      </c>
      <c r="BK28" s="27" t="s">
        <v>698</v>
      </c>
      <c r="BL28" s="27" t="s">
        <v>698</v>
      </c>
      <c r="BM28" s="27" t="s">
        <v>698</v>
      </c>
      <c r="BN28" s="27" t="s">
        <v>698</v>
      </c>
      <c r="BO28" s="27" t="s">
        <v>698</v>
      </c>
      <c r="BP28" s="27" t="s">
        <v>698</v>
      </c>
      <c r="BQ28" s="27" t="s">
        <v>698</v>
      </c>
      <c r="BR28" s="27" t="s">
        <v>704</v>
      </c>
      <c r="BS28" s="27" t="s">
        <v>704</v>
      </c>
      <c r="BT28" s="27" t="s">
        <v>704</v>
      </c>
      <c r="BU28" s="27" t="s">
        <v>704</v>
      </c>
      <c r="BV28" s="27" t="s">
        <v>704</v>
      </c>
      <c r="BW28" s="27" t="s">
        <v>704</v>
      </c>
      <c r="BX28" s="27" t="s">
        <v>704</v>
      </c>
      <c r="BY28" s="27" t="s">
        <v>698</v>
      </c>
      <c r="BZ28" s="27" t="s">
        <v>698</v>
      </c>
      <c r="CA28" s="27" t="s">
        <v>698</v>
      </c>
      <c r="CB28" s="27" t="s">
        <v>698</v>
      </c>
      <c r="CC28" s="27" t="s">
        <v>698</v>
      </c>
      <c r="CD28" s="27" t="s">
        <v>698</v>
      </c>
      <c r="CE28" s="27" t="s">
        <v>698</v>
      </c>
      <c r="CF28" s="27" t="s">
        <v>698</v>
      </c>
      <c r="CG28" s="27" t="s">
        <v>698</v>
      </c>
      <c r="CH28" s="27" t="s">
        <v>698</v>
      </c>
      <c r="CI28" s="27" t="s">
        <v>698</v>
      </c>
      <c r="CJ28" s="27" t="s">
        <v>698</v>
      </c>
      <c r="CK28" s="27" t="s">
        <v>698</v>
      </c>
      <c r="CL28" s="27" t="s">
        <v>698</v>
      </c>
      <c r="CM28" s="27" t="s">
        <v>698</v>
      </c>
      <c r="CN28" s="27" t="s">
        <v>698</v>
      </c>
      <c r="CO28" s="27" t="s">
        <v>698</v>
      </c>
      <c r="CP28" s="27" t="s">
        <v>698</v>
      </c>
      <c r="CQ28" s="27" t="s">
        <v>698</v>
      </c>
      <c r="CR28" s="27" t="s">
        <v>698</v>
      </c>
      <c r="CS28" s="27" t="s">
        <v>698</v>
      </c>
      <c r="CT28" s="27" t="s">
        <v>698</v>
      </c>
      <c r="CU28" s="27" t="s">
        <v>698</v>
      </c>
      <c r="CV28" s="27" t="s">
        <v>698</v>
      </c>
      <c r="CW28" s="27" t="s">
        <v>698</v>
      </c>
      <c r="CX28" s="27" t="s">
        <v>698</v>
      </c>
      <c r="CY28" s="27" t="s">
        <v>698</v>
      </c>
      <c r="CZ28" s="27" t="s">
        <v>698</v>
      </c>
      <c r="DA28" s="27" t="s">
        <v>698</v>
      </c>
      <c r="DB28" s="27" t="s">
        <v>704</v>
      </c>
      <c r="DC28" s="27" t="s">
        <v>704</v>
      </c>
      <c r="DD28" s="27" t="s">
        <v>704</v>
      </c>
      <c r="DE28" s="27" t="s">
        <v>704</v>
      </c>
      <c r="DF28" s="27" t="s">
        <v>698</v>
      </c>
      <c r="DG28" s="27" t="s">
        <v>698</v>
      </c>
      <c r="DH28" s="27" t="s">
        <v>698</v>
      </c>
      <c r="DI28" s="27" t="s">
        <v>698</v>
      </c>
      <c r="DJ28" s="27" t="s">
        <v>698</v>
      </c>
      <c r="DK28" s="27" t="s">
        <v>698</v>
      </c>
      <c r="DL28" s="27" t="s">
        <v>698</v>
      </c>
      <c r="DM28" s="27" t="s">
        <v>698</v>
      </c>
      <c r="DN28" s="27" t="s">
        <v>698</v>
      </c>
      <c r="DO28" s="27" t="s">
        <v>698</v>
      </c>
      <c r="DP28" s="27" t="s">
        <v>698</v>
      </c>
      <c r="DQ28" s="27" t="s">
        <v>698</v>
      </c>
      <c r="DR28" s="27" t="s">
        <v>698</v>
      </c>
      <c r="DS28" s="27"/>
      <c r="DT28" s="27" t="s">
        <v>698</v>
      </c>
      <c r="DU28" s="27" t="s">
        <v>698</v>
      </c>
      <c r="DV28" s="27" t="s">
        <v>698</v>
      </c>
      <c r="DW28" s="27" t="s">
        <v>698</v>
      </c>
      <c r="DX28" s="27" t="s">
        <v>698</v>
      </c>
      <c r="DY28" s="27" t="s">
        <v>698</v>
      </c>
      <c r="DZ28" s="27" t="s">
        <v>698</v>
      </c>
      <c r="EA28" s="27" t="s">
        <v>698</v>
      </c>
      <c r="EB28" s="27" t="s">
        <v>698</v>
      </c>
      <c r="EC28" s="27" t="s">
        <v>698</v>
      </c>
      <c r="ED28" s="27" t="s">
        <v>698</v>
      </c>
      <c r="EE28" s="27" t="s">
        <v>698</v>
      </c>
      <c r="EF28" s="27" t="s">
        <v>698</v>
      </c>
      <c r="EG28" s="27" t="s">
        <v>694</v>
      </c>
      <c r="EH28" s="27" t="s">
        <v>698</v>
      </c>
      <c r="EI28" s="27" t="s">
        <v>698</v>
      </c>
      <c r="EJ28" s="27" t="s">
        <v>698</v>
      </c>
      <c r="EK28" s="27" t="s">
        <v>698</v>
      </c>
      <c r="EL28" s="27" t="s">
        <v>698</v>
      </c>
      <c r="EM28" s="27" t="s">
        <v>698</v>
      </c>
      <c r="EN28" s="27" t="s">
        <v>698</v>
      </c>
      <c r="EO28" s="27" t="s">
        <v>698</v>
      </c>
      <c r="EP28" s="27" t="s">
        <v>698</v>
      </c>
      <c r="EQ28" s="27" t="s">
        <v>698</v>
      </c>
      <c r="ER28" s="27" t="s">
        <v>698</v>
      </c>
      <c r="ES28" s="27" t="s">
        <v>698</v>
      </c>
      <c r="ET28" s="27" t="s">
        <v>698</v>
      </c>
      <c r="EU28" s="27" t="s">
        <v>698</v>
      </c>
      <c r="EV28" s="27" t="s">
        <v>698</v>
      </c>
      <c r="EW28" s="27" t="s">
        <v>698</v>
      </c>
      <c r="EX28" s="27" t="s">
        <v>698</v>
      </c>
      <c r="EY28" s="27" t="s">
        <v>698</v>
      </c>
      <c r="EZ28" s="27" t="s">
        <v>698</v>
      </c>
      <c r="FA28" s="27" t="s">
        <v>698</v>
      </c>
      <c r="FB28" s="27" t="s">
        <v>698</v>
      </c>
      <c r="FC28" s="27" t="s">
        <v>698</v>
      </c>
      <c r="FD28" s="27" t="s">
        <v>698</v>
      </c>
      <c r="FE28" s="27" t="s">
        <v>694</v>
      </c>
      <c r="FF28" s="27" t="s">
        <v>698</v>
      </c>
      <c r="FG28" s="27" t="s">
        <v>698</v>
      </c>
      <c r="FH28" s="27" t="s">
        <v>698</v>
      </c>
      <c r="FI28" s="27" t="s">
        <v>698</v>
      </c>
      <c r="FJ28" s="27" t="s">
        <v>694</v>
      </c>
      <c r="FK28" s="27" t="s">
        <v>698</v>
      </c>
      <c r="FL28" s="27" t="s">
        <v>698</v>
      </c>
      <c r="FM28" s="27" t="s">
        <v>698</v>
      </c>
      <c r="FN28" s="27" t="s">
        <v>694</v>
      </c>
      <c r="FO28" s="72" t="s">
        <v>1175</v>
      </c>
      <c r="FP28" s="72" t="s">
        <v>698</v>
      </c>
      <c r="FQ28" s="72" t="s">
        <v>1176</v>
      </c>
      <c r="FR28" s="72" t="s">
        <v>1223</v>
      </c>
      <c r="FS28" s="72" t="s">
        <v>1224</v>
      </c>
      <c r="FT28" s="72" t="s">
        <v>1225</v>
      </c>
      <c r="FU28" s="72" t="s">
        <v>698</v>
      </c>
      <c r="FV28" s="72" t="s">
        <v>698</v>
      </c>
      <c r="FW28" s="78" t="s">
        <v>698</v>
      </c>
      <c r="FX28" s="78" t="s">
        <v>698</v>
      </c>
      <c r="FY28" s="72" t="s">
        <v>698</v>
      </c>
      <c r="FZ28" s="90"/>
      <c r="GA28" s="90"/>
      <c r="GB28" s="90"/>
      <c r="GC28" s="90"/>
      <c r="GD28" s="90"/>
      <c r="GE28" s="90"/>
      <c r="GF28" s="90"/>
      <c r="GG28" s="90"/>
      <c r="GH28" s="105" t="s">
        <v>1226</v>
      </c>
      <c r="GI28" s="106"/>
      <c r="GJ28" s="27"/>
      <c r="GK28" s="28"/>
      <c r="GL28" s="27"/>
    </row>
    <row r="29" spans="1:194" x14ac:dyDescent="0.25">
      <c r="A29" s="71" t="str">
        <f t="shared" si="2"/>
        <v>Expenditure: Contracted Services - Outsourced Services: Animal Care</v>
      </c>
      <c r="B29" s="27" t="s">
        <v>1190</v>
      </c>
      <c r="C29" s="27" t="str">
        <f t="shared" si="1"/>
        <v>IE003001003000000000000000000000000000</v>
      </c>
      <c r="D29" s="23" t="s">
        <v>1166</v>
      </c>
      <c r="E29" s="23" t="s">
        <v>710</v>
      </c>
      <c r="F29" s="23" t="s">
        <v>702</v>
      </c>
      <c r="G29" s="23" t="s">
        <v>710</v>
      </c>
      <c r="H29" s="23" t="s">
        <v>697</v>
      </c>
      <c r="I29" s="23" t="s">
        <v>697</v>
      </c>
      <c r="J29" s="23" t="s">
        <v>697</v>
      </c>
      <c r="K29" s="23" t="s">
        <v>697</v>
      </c>
      <c r="L29" s="23" t="s">
        <v>697</v>
      </c>
      <c r="M29" s="23" t="s">
        <v>697</v>
      </c>
      <c r="N29" s="23" t="s">
        <v>697</v>
      </c>
      <c r="O29" s="23" t="s">
        <v>697</v>
      </c>
      <c r="P29" s="23" t="s">
        <v>697</v>
      </c>
      <c r="Q29" s="27">
        <v>0</v>
      </c>
      <c r="R29" s="27" t="s">
        <v>704</v>
      </c>
      <c r="S29" s="27" t="s">
        <v>698</v>
      </c>
      <c r="T29" s="28" t="s">
        <v>694</v>
      </c>
      <c r="U29" s="28"/>
      <c r="V29" s="27" t="s">
        <v>273</v>
      </c>
      <c r="W29" s="27" t="s">
        <v>905</v>
      </c>
      <c r="X29" s="27"/>
      <c r="Y29" s="27"/>
      <c r="Z29" s="27" t="s">
        <v>1229</v>
      </c>
      <c r="AA29" s="27"/>
      <c r="AB29" s="27"/>
      <c r="AC29" s="27"/>
      <c r="AD29" s="27"/>
      <c r="AE29" s="27"/>
      <c r="AF29" s="27"/>
      <c r="AG29" s="27"/>
      <c r="AH29" s="27"/>
      <c r="AI29" s="27" t="s">
        <v>1230</v>
      </c>
      <c r="AJ29" s="28" t="s">
        <v>704</v>
      </c>
      <c r="AK29" s="27" t="s">
        <v>698</v>
      </c>
      <c r="AL29" s="27" t="s">
        <v>704</v>
      </c>
      <c r="AM29" s="27" t="s">
        <v>698</v>
      </c>
      <c r="AN29" s="27" t="s">
        <v>698</v>
      </c>
      <c r="AO29" s="27" t="s">
        <v>698</v>
      </c>
      <c r="AP29" s="27" t="s">
        <v>698</v>
      </c>
      <c r="AQ29" s="27" t="s">
        <v>698</v>
      </c>
      <c r="AR29" s="27" t="s">
        <v>698</v>
      </c>
      <c r="AS29" s="27" t="s">
        <v>698</v>
      </c>
      <c r="AT29" s="27" t="s">
        <v>704</v>
      </c>
      <c r="AU29" s="27" t="s">
        <v>698</v>
      </c>
      <c r="AV29" s="27" t="s">
        <v>698</v>
      </c>
      <c r="AW29" s="27" t="s">
        <v>704</v>
      </c>
      <c r="AX29" s="27" t="s">
        <v>698</v>
      </c>
      <c r="AY29" s="27" t="s">
        <v>698</v>
      </c>
      <c r="AZ29" s="27" t="s">
        <v>698</v>
      </c>
      <c r="BA29" s="27" t="s">
        <v>698</v>
      </c>
      <c r="BB29" s="27" t="s">
        <v>698</v>
      </c>
      <c r="BC29" s="27" t="s">
        <v>698</v>
      </c>
      <c r="BD29" s="27" t="s">
        <v>698</v>
      </c>
      <c r="BE29" s="27" t="s">
        <v>698</v>
      </c>
      <c r="BF29" s="27" t="s">
        <v>698</v>
      </c>
      <c r="BG29" s="27" t="s">
        <v>698</v>
      </c>
      <c r="BH29" s="27" t="s">
        <v>698</v>
      </c>
      <c r="BI29" s="27" t="s">
        <v>698</v>
      </c>
      <c r="BJ29" s="27" t="s">
        <v>698</v>
      </c>
      <c r="BK29" s="27" t="s">
        <v>698</v>
      </c>
      <c r="BL29" s="27" t="s">
        <v>698</v>
      </c>
      <c r="BM29" s="27" t="s">
        <v>698</v>
      </c>
      <c r="BN29" s="27" t="s">
        <v>704</v>
      </c>
      <c r="BO29" s="27" t="s">
        <v>698</v>
      </c>
      <c r="BP29" s="27" t="s">
        <v>698</v>
      </c>
      <c r="BQ29" s="27" t="s">
        <v>698</v>
      </c>
      <c r="BR29" s="27" t="s">
        <v>698</v>
      </c>
      <c r="BS29" s="27" t="s">
        <v>698</v>
      </c>
      <c r="BT29" s="27" t="s">
        <v>698</v>
      </c>
      <c r="BU29" s="27" t="s">
        <v>698</v>
      </c>
      <c r="BV29" s="27" t="s">
        <v>698</v>
      </c>
      <c r="BW29" s="27" t="s">
        <v>698</v>
      </c>
      <c r="BX29" s="27" t="s">
        <v>698</v>
      </c>
      <c r="BY29" s="27" t="s">
        <v>698</v>
      </c>
      <c r="BZ29" s="27" t="s">
        <v>698</v>
      </c>
      <c r="CA29" s="27" t="s">
        <v>698</v>
      </c>
      <c r="CB29" s="27" t="s">
        <v>698</v>
      </c>
      <c r="CC29" s="27" t="s">
        <v>698</v>
      </c>
      <c r="CD29" s="27" t="s">
        <v>698</v>
      </c>
      <c r="CE29" s="27" t="s">
        <v>698</v>
      </c>
      <c r="CF29" s="27" t="s">
        <v>698</v>
      </c>
      <c r="CG29" s="27" t="s">
        <v>698</v>
      </c>
      <c r="CH29" s="27" t="s">
        <v>698</v>
      </c>
      <c r="CI29" s="27" t="s">
        <v>698</v>
      </c>
      <c r="CJ29" s="27" t="s">
        <v>698</v>
      </c>
      <c r="CK29" s="27" t="s">
        <v>698</v>
      </c>
      <c r="CL29" s="27" t="s">
        <v>698</v>
      </c>
      <c r="CM29" s="27" t="s">
        <v>698</v>
      </c>
      <c r="CN29" s="27" t="s">
        <v>698</v>
      </c>
      <c r="CO29" s="27" t="s">
        <v>698</v>
      </c>
      <c r="CP29" s="27" t="s">
        <v>698</v>
      </c>
      <c r="CQ29" s="27" t="s">
        <v>698</v>
      </c>
      <c r="CR29" s="27" t="s">
        <v>698</v>
      </c>
      <c r="CS29" s="27" t="s">
        <v>698</v>
      </c>
      <c r="CT29" s="27" t="s">
        <v>698</v>
      </c>
      <c r="CU29" s="27" t="s">
        <v>698</v>
      </c>
      <c r="CV29" s="27" t="s">
        <v>698</v>
      </c>
      <c r="CW29" s="27" t="s">
        <v>698</v>
      </c>
      <c r="CX29" s="27" t="s">
        <v>698</v>
      </c>
      <c r="CY29" s="27" t="s">
        <v>698</v>
      </c>
      <c r="CZ29" s="27" t="s">
        <v>698</v>
      </c>
      <c r="DA29" s="27" t="s">
        <v>698</v>
      </c>
      <c r="DB29" s="27" t="s">
        <v>704</v>
      </c>
      <c r="DC29" s="27" t="s">
        <v>704</v>
      </c>
      <c r="DD29" s="27" t="s">
        <v>704</v>
      </c>
      <c r="DE29" s="27" t="s">
        <v>704</v>
      </c>
      <c r="DF29" s="27" t="s">
        <v>698</v>
      </c>
      <c r="DG29" s="27" t="s">
        <v>698</v>
      </c>
      <c r="DH29" s="27" t="s">
        <v>698</v>
      </c>
      <c r="DI29" s="27" t="s">
        <v>698</v>
      </c>
      <c r="DJ29" s="27" t="s">
        <v>698</v>
      </c>
      <c r="DK29" s="27" t="s">
        <v>698</v>
      </c>
      <c r="DL29" s="27" t="s">
        <v>698</v>
      </c>
      <c r="DM29" s="27" t="s">
        <v>698</v>
      </c>
      <c r="DN29" s="27" t="s">
        <v>698</v>
      </c>
      <c r="DO29" s="27" t="s">
        <v>698</v>
      </c>
      <c r="DP29" s="27" t="s">
        <v>698</v>
      </c>
      <c r="DQ29" s="27" t="s">
        <v>698</v>
      </c>
      <c r="DR29" s="27" t="s">
        <v>698</v>
      </c>
      <c r="DS29" s="27"/>
      <c r="DT29" s="27" t="s">
        <v>698</v>
      </c>
      <c r="DU29" s="27" t="s">
        <v>698</v>
      </c>
      <c r="DV29" s="27" t="s">
        <v>698</v>
      </c>
      <c r="DW29" s="27" t="s">
        <v>698</v>
      </c>
      <c r="DX29" s="27" t="s">
        <v>698</v>
      </c>
      <c r="DY29" s="27" t="s">
        <v>698</v>
      </c>
      <c r="DZ29" s="27" t="s">
        <v>698</v>
      </c>
      <c r="EA29" s="27" t="s">
        <v>698</v>
      </c>
      <c r="EB29" s="27" t="s">
        <v>698</v>
      </c>
      <c r="EC29" s="27" t="s">
        <v>698</v>
      </c>
      <c r="ED29" s="27" t="s">
        <v>698</v>
      </c>
      <c r="EE29" s="27" t="s">
        <v>698</v>
      </c>
      <c r="EF29" s="27" t="s">
        <v>698</v>
      </c>
      <c r="EG29" s="27" t="s">
        <v>694</v>
      </c>
      <c r="EH29" s="27" t="s">
        <v>698</v>
      </c>
      <c r="EI29" s="27" t="s">
        <v>698</v>
      </c>
      <c r="EJ29" s="27" t="s">
        <v>698</v>
      </c>
      <c r="EK29" s="27" t="s">
        <v>698</v>
      </c>
      <c r="EL29" s="27" t="s">
        <v>698</v>
      </c>
      <c r="EM29" s="27" t="s">
        <v>698</v>
      </c>
      <c r="EN29" s="27" t="s">
        <v>698</v>
      </c>
      <c r="EO29" s="27" t="s">
        <v>698</v>
      </c>
      <c r="EP29" s="27" t="s">
        <v>698</v>
      </c>
      <c r="EQ29" s="27" t="s">
        <v>698</v>
      </c>
      <c r="ER29" s="27" t="s">
        <v>698</v>
      </c>
      <c r="ES29" s="27" t="s">
        <v>698</v>
      </c>
      <c r="ET29" s="27" t="s">
        <v>698</v>
      </c>
      <c r="EU29" s="27" t="s">
        <v>698</v>
      </c>
      <c r="EV29" s="27" t="s">
        <v>698</v>
      </c>
      <c r="EW29" s="27" t="s">
        <v>698</v>
      </c>
      <c r="EX29" s="27" t="s">
        <v>698</v>
      </c>
      <c r="EY29" s="27" t="s">
        <v>698</v>
      </c>
      <c r="EZ29" s="27" t="s">
        <v>698</v>
      </c>
      <c r="FA29" s="27" t="s">
        <v>698</v>
      </c>
      <c r="FB29" s="27" t="s">
        <v>698</v>
      </c>
      <c r="FC29" s="27" t="s">
        <v>698</v>
      </c>
      <c r="FD29" s="27" t="s">
        <v>698</v>
      </c>
      <c r="FE29" s="27" t="s">
        <v>694</v>
      </c>
      <c r="FF29" s="27" t="s">
        <v>698</v>
      </c>
      <c r="FG29" s="27" t="s">
        <v>698</v>
      </c>
      <c r="FH29" s="27" t="s">
        <v>698</v>
      </c>
      <c r="FI29" s="27" t="s">
        <v>698</v>
      </c>
      <c r="FJ29" s="27" t="s">
        <v>694</v>
      </c>
      <c r="FK29" s="27" t="s">
        <v>698</v>
      </c>
      <c r="FL29" s="27" t="s">
        <v>698</v>
      </c>
      <c r="FM29" s="27" t="s">
        <v>698</v>
      </c>
      <c r="FN29" s="27" t="s">
        <v>694</v>
      </c>
      <c r="FO29" s="72" t="s">
        <v>1175</v>
      </c>
      <c r="FP29" s="72" t="s">
        <v>698</v>
      </c>
      <c r="FQ29" s="72" t="s">
        <v>1176</v>
      </c>
      <c r="FR29" s="72" t="s">
        <v>1223</v>
      </c>
      <c r="FS29" s="72" t="s">
        <v>1224</v>
      </c>
      <c r="FT29" s="72" t="s">
        <v>698</v>
      </c>
      <c r="FU29" s="72" t="s">
        <v>698</v>
      </c>
      <c r="FV29" s="72" t="s">
        <v>698</v>
      </c>
      <c r="FW29" s="78" t="s">
        <v>698</v>
      </c>
      <c r="FX29" s="78" t="s">
        <v>698</v>
      </c>
      <c r="FY29" s="72" t="s">
        <v>698</v>
      </c>
      <c r="FZ29" s="90"/>
      <c r="GA29" s="90"/>
      <c r="GB29" s="90"/>
      <c r="GC29" s="90"/>
      <c r="GD29" s="90"/>
      <c r="GE29" s="90"/>
      <c r="GF29" s="90"/>
      <c r="GG29" s="90"/>
      <c r="GH29" s="105" t="s">
        <v>1226</v>
      </c>
      <c r="GI29" s="106"/>
      <c r="GJ29" s="27"/>
      <c r="GK29" s="28"/>
      <c r="GL29" s="27"/>
    </row>
    <row r="30" spans="1:194" x14ac:dyDescent="0.25">
      <c r="A30" s="71" t="str">
        <f t="shared" si="2"/>
        <v>Expenditure: Contracted Services - Outsourced Services: Burial Services</v>
      </c>
      <c r="B30" s="27" t="s">
        <v>1190</v>
      </c>
      <c r="C30" s="27" t="str">
        <f t="shared" si="1"/>
        <v>IE003001004000000000000000000000000000</v>
      </c>
      <c r="D30" s="23" t="s">
        <v>1166</v>
      </c>
      <c r="E30" s="23" t="s">
        <v>710</v>
      </c>
      <c r="F30" s="23" t="s">
        <v>702</v>
      </c>
      <c r="G30" s="23" t="s">
        <v>711</v>
      </c>
      <c r="H30" s="23" t="s">
        <v>697</v>
      </c>
      <c r="I30" s="23" t="s">
        <v>697</v>
      </c>
      <c r="J30" s="23" t="s">
        <v>697</v>
      </c>
      <c r="K30" s="23" t="s">
        <v>697</v>
      </c>
      <c r="L30" s="23" t="s">
        <v>697</v>
      </c>
      <c r="M30" s="23" t="s">
        <v>697</v>
      </c>
      <c r="N30" s="23" t="s">
        <v>697</v>
      </c>
      <c r="O30" s="23" t="s">
        <v>697</v>
      </c>
      <c r="P30" s="23" t="s">
        <v>697</v>
      </c>
      <c r="Q30" s="27">
        <v>0</v>
      </c>
      <c r="R30" s="27" t="s">
        <v>704</v>
      </c>
      <c r="S30" s="27" t="s">
        <v>698</v>
      </c>
      <c r="T30" s="28" t="s">
        <v>694</v>
      </c>
      <c r="U30" s="28"/>
      <c r="V30" s="27" t="s">
        <v>274</v>
      </c>
      <c r="W30" s="27" t="s">
        <v>905</v>
      </c>
      <c r="X30" s="27"/>
      <c r="Y30" s="27"/>
      <c r="Z30" s="27" t="s">
        <v>1231</v>
      </c>
      <c r="AA30" s="27"/>
      <c r="AB30" s="27"/>
      <c r="AC30" s="27"/>
      <c r="AD30" s="27"/>
      <c r="AE30" s="27"/>
      <c r="AF30" s="27"/>
      <c r="AG30" s="27"/>
      <c r="AH30" s="27"/>
      <c r="AI30" s="27" t="s">
        <v>1232</v>
      </c>
      <c r="AJ30" s="28" t="s">
        <v>704</v>
      </c>
      <c r="AK30" s="27" t="s">
        <v>698</v>
      </c>
      <c r="AL30" s="27" t="s">
        <v>698</v>
      </c>
      <c r="AM30" s="27" t="s">
        <v>704</v>
      </c>
      <c r="AN30" s="27" t="s">
        <v>698</v>
      </c>
      <c r="AO30" s="27" t="s">
        <v>698</v>
      </c>
      <c r="AP30" s="27" t="s">
        <v>698</v>
      </c>
      <c r="AQ30" s="27" t="s">
        <v>698</v>
      </c>
      <c r="AR30" s="27" t="s">
        <v>698</v>
      </c>
      <c r="AS30" s="27" t="s">
        <v>698</v>
      </c>
      <c r="AT30" s="27" t="s">
        <v>698</v>
      </c>
      <c r="AU30" s="27" t="s">
        <v>698</v>
      </c>
      <c r="AV30" s="27" t="s">
        <v>698</v>
      </c>
      <c r="AW30" s="27" t="s">
        <v>698</v>
      </c>
      <c r="AX30" s="27" t="s">
        <v>698</v>
      </c>
      <c r="AY30" s="27" t="s">
        <v>698</v>
      </c>
      <c r="AZ30" s="27" t="s">
        <v>698</v>
      </c>
      <c r="BA30" s="27" t="s">
        <v>698</v>
      </c>
      <c r="BB30" s="27" t="s">
        <v>698</v>
      </c>
      <c r="BC30" s="27" t="s">
        <v>698</v>
      </c>
      <c r="BD30" s="27" t="s">
        <v>698</v>
      </c>
      <c r="BE30" s="27" t="s">
        <v>698</v>
      </c>
      <c r="BF30" s="27" t="s">
        <v>698</v>
      </c>
      <c r="BG30" s="27" t="s">
        <v>698</v>
      </c>
      <c r="BH30" s="27" t="s">
        <v>698</v>
      </c>
      <c r="BI30" s="27" t="s">
        <v>698</v>
      </c>
      <c r="BJ30" s="27" t="s">
        <v>698</v>
      </c>
      <c r="BK30" s="27" t="s">
        <v>698</v>
      </c>
      <c r="BL30" s="27" t="s">
        <v>698</v>
      </c>
      <c r="BM30" s="27" t="s">
        <v>698</v>
      </c>
      <c r="BN30" s="27" t="s">
        <v>698</v>
      </c>
      <c r="BO30" s="27" t="s">
        <v>698</v>
      </c>
      <c r="BP30" s="27" t="s">
        <v>698</v>
      </c>
      <c r="BQ30" s="27" t="s">
        <v>698</v>
      </c>
      <c r="BR30" s="27" t="s">
        <v>698</v>
      </c>
      <c r="BS30" s="27" t="s">
        <v>698</v>
      </c>
      <c r="BT30" s="27" t="s">
        <v>698</v>
      </c>
      <c r="BU30" s="27" t="s">
        <v>698</v>
      </c>
      <c r="BV30" s="27" t="s">
        <v>698</v>
      </c>
      <c r="BW30" s="27" t="s">
        <v>698</v>
      </c>
      <c r="BX30" s="27" t="s">
        <v>698</v>
      </c>
      <c r="BY30" s="27" t="s">
        <v>698</v>
      </c>
      <c r="BZ30" s="27" t="s">
        <v>698</v>
      </c>
      <c r="CA30" s="27" t="s">
        <v>698</v>
      </c>
      <c r="CB30" s="27" t="s">
        <v>698</v>
      </c>
      <c r="CC30" s="27" t="s">
        <v>698</v>
      </c>
      <c r="CD30" s="27" t="s">
        <v>698</v>
      </c>
      <c r="CE30" s="27" t="s">
        <v>698</v>
      </c>
      <c r="CF30" s="27" t="s">
        <v>698</v>
      </c>
      <c r="CG30" s="27" t="s">
        <v>698</v>
      </c>
      <c r="CH30" s="27" t="s">
        <v>698</v>
      </c>
      <c r="CI30" s="27" t="s">
        <v>698</v>
      </c>
      <c r="CJ30" s="27" t="s">
        <v>698</v>
      </c>
      <c r="CK30" s="27" t="s">
        <v>698</v>
      </c>
      <c r="CL30" s="27" t="s">
        <v>698</v>
      </c>
      <c r="CM30" s="27" t="s">
        <v>698</v>
      </c>
      <c r="CN30" s="27" t="s">
        <v>698</v>
      </c>
      <c r="CO30" s="27" t="s">
        <v>698</v>
      </c>
      <c r="CP30" s="27" t="s">
        <v>698</v>
      </c>
      <c r="CQ30" s="27" t="s">
        <v>698</v>
      </c>
      <c r="CR30" s="27" t="s">
        <v>698</v>
      </c>
      <c r="CS30" s="27" t="s">
        <v>698</v>
      </c>
      <c r="CT30" s="27" t="s">
        <v>698</v>
      </c>
      <c r="CU30" s="27" t="s">
        <v>698</v>
      </c>
      <c r="CV30" s="27" t="s">
        <v>698</v>
      </c>
      <c r="CW30" s="27" t="s">
        <v>698</v>
      </c>
      <c r="CX30" s="27" t="s">
        <v>698</v>
      </c>
      <c r="CY30" s="27" t="s">
        <v>698</v>
      </c>
      <c r="CZ30" s="27" t="s">
        <v>698</v>
      </c>
      <c r="DA30" s="27" t="s">
        <v>698</v>
      </c>
      <c r="DB30" s="27" t="s">
        <v>704</v>
      </c>
      <c r="DC30" s="27" t="s">
        <v>704</v>
      </c>
      <c r="DD30" s="27" t="s">
        <v>704</v>
      </c>
      <c r="DE30" s="27" t="s">
        <v>704</v>
      </c>
      <c r="DF30" s="27" t="s">
        <v>698</v>
      </c>
      <c r="DG30" s="27" t="s">
        <v>698</v>
      </c>
      <c r="DH30" s="27" t="s">
        <v>698</v>
      </c>
      <c r="DI30" s="27" t="s">
        <v>698</v>
      </c>
      <c r="DJ30" s="27" t="s">
        <v>698</v>
      </c>
      <c r="DK30" s="27" t="s">
        <v>698</v>
      </c>
      <c r="DL30" s="27" t="s">
        <v>698</v>
      </c>
      <c r="DM30" s="27" t="s">
        <v>698</v>
      </c>
      <c r="DN30" s="27" t="s">
        <v>698</v>
      </c>
      <c r="DO30" s="27" t="s">
        <v>698</v>
      </c>
      <c r="DP30" s="27" t="s">
        <v>698</v>
      </c>
      <c r="DQ30" s="27" t="s">
        <v>698</v>
      </c>
      <c r="DR30" s="27" t="s">
        <v>698</v>
      </c>
      <c r="DS30" s="27"/>
      <c r="DT30" s="27" t="s">
        <v>698</v>
      </c>
      <c r="DU30" s="27" t="s">
        <v>698</v>
      </c>
      <c r="DV30" s="27" t="s">
        <v>698</v>
      </c>
      <c r="DW30" s="27" t="s">
        <v>698</v>
      </c>
      <c r="DX30" s="27" t="s">
        <v>698</v>
      </c>
      <c r="DY30" s="27" t="s">
        <v>698</v>
      </c>
      <c r="DZ30" s="27" t="s">
        <v>698</v>
      </c>
      <c r="EA30" s="27" t="s">
        <v>698</v>
      </c>
      <c r="EB30" s="27" t="s">
        <v>698</v>
      </c>
      <c r="EC30" s="27" t="s">
        <v>698</v>
      </c>
      <c r="ED30" s="27" t="s">
        <v>698</v>
      </c>
      <c r="EE30" s="27" t="s">
        <v>698</v>
      </c>
      <c r="EF30" s="27" t="s">
        <v>698</v>
      </c>
      <c r="EG30" s="27" t="s">
        <v>694</v>
      </c>
      <c r="EH30" s="27" t="s">
        <v>698</v>
      </c>
      <c r="EI30" s="27" t="s">
        <v>698</v>
      </c>
      <c r="EJ30" s="27" t="s">
        <v>698</v>
      </c>
      <c r="EK30" s="27" t="s">
        <v>698</v>
      </c>
      <c r="EL30" s="27" t="s">
        <v>698</v>
      </c>
      <c r="EM30" s="27" t="s">
        <v>698</v>
      </c>
      <c r="EN30" s="27" t="s">
        <v>698</v>
      </c>
      <c r="EO30" s="27" t="s">
        <v>698</v>
      </c>
      <c r="EP30" s="27" t="s">
        <v>698</v>
      </c>
      <c r="EQ30" s="27" t="s">
        <v>698</v>
      </c>
      <c r="ER30" s="27" t="s">
        <v>698</v>
      </c>
      <c r="ES30" s="27" t="s">
        <v>698</v>
      </c>
      <c r="ET30" s="27" t="s">
        <v>698</v>
      </c>
      <c r="EU30" s="27" t="s">
        <v>698</v>
      </c>
      <c r="EV30" s="27" t="s">
        <v>698</v>
      </c>
      <c r="EW30" s="27" t="s">
        <v>698</v>
      </c>
      <c r="EX30" s="27" t="s">
        <v>698</v>
      </c>
      <c r="EY30" s="27" t="s">
        <v>698</v>
      </c>
      <c r="EZ30" s="27" t="s">
        <v>698</v>
      </c>
      <c r="FA30" s="27" t="s">
        <v>698</v>
      </c>
      <c r="FB30" s="27" t="s">
        <v>698</v>
      </c>
      <c r="FC30" s="27" t="s">
        <v>698</v>
      </c>
      <c r="FD30" s="27" t="s">
        <v>698</v>
      </c>
      <c r="FE30" s="27" t="s">
        <v>694</v>
      </c>
      <c r="FF30" s="27" t="s">
        <v>698</v>
      </c>
      <c r="FG30" s="27" t="s">
        <v>698</v>
      </c>
      <c r="FH30" s="27" t="s">
        <v>698</v>
      </c>
      <c r="FI30" s="27" t="s">
        <v>698</v>
      </c>
      <c r="FJ30" s="27" t="s">
        <v>694</v>
      </c>
      <c r="FK30" s="27" t="s">
        <v>698</v>
      </c>
      <c r="FL30" s="27" t="s">
        <v>698</v>
      </c>
      <c r="FM30" s="27" t="s">
        <v>698</v>
      </c>
      <c r="FN30" s="27" t="s">
        <v>694</v>
      </c>
      <c r="FO30" s="72" t="s">
        <v>1175</v>
      </c>
      <c r="FP30" s="72" t="s">
        <v>698</v>
      </c>
      <c r="FQ30" s="72" t="s">
        <v>1176</v>
      </c>
      <c r="FR30" s="72" t="s">
        <v>1223</v>
      </c>
      <c r="FS30" s="72" t="s">
        <v>1224</v>
      </c>
      <c r="FT30" s="72" t="s">
        <v>698</v>
      </c>
      <c r="FU30" s="72" t="s">
        <v>698</v>
      </c>
      <c r="FV30" s="72" t="s">
        <v>698</v>
      </c>
      <c r="FW30" s="78" t="s">
        <v>698</v>
      </c>
      <c r="FX30" s="78" t="s">
        <v>698</v>
      </c>
      <c r="FY30" s="72" t="s">
        <v>698</v>
      </c>
      <c r="FZ30" s="90"/>
      <c r="GA30" s="90"/>
      <c r="GB30" s="90"/>
      <c r="GC30" s="90"/>
      <c r="GD30" s="90"/>
      <c r="GE30" s="90"/>
      <c r="GF30" s="90"/>
      <c r="GG30" s="90"/>
      <c r="GH30" s="105" t="s">
        <v>1226</v>
      </c>
      <c r="GI30" s="106"/>
      <c r="GJ30" s="27"/>
      <c r="GK30" s="28"/>
      <c r="GL30" s="27"/>
    </row>
    <row r="31" spans="1:194" x14ac:dyDescent="0.25">
      <c r="A31" s="71" t="str">
        <f>CONCATENATE($W$7,": ",$X$25," - ",$Y$26,": ",$Z$31)</f>
        <v>Expenditure: Contracted Services - Outsourced Services: Business and Advisory</v>
      </c>
      <c r="B31" s="27" t="s">
        <v>694</v>
      </c>
      <c r="C31" s="27" t="str">
        <f t="shared" si="1"/>
        <v>IE003001005000000000000000000000000000</v>
      </c>
      <c r="D31" s="23" t="s">
        <v>1166</v>
      </c>
      <c r="E31" s="23" t="s">
        <v>710</v>
      </c>
      <c r="F31" s="23" t="s">
        <v>702</v>
      </c>
      <c r="G31" s="23" t="s">
        <v>713</v>
      </c>
      <c r="H31" s="23" t="s">
        <v>697</v>
      </c>
      <c r="I31" s="23" t="s">
        <v>697</v>
      </c>
      <c r="J31" s="23" t="s">
        <v>697</v>
      </c>
      <c r="K31" s="23" t="s">
        <v>697</v>
      </c>
      <c r="L31" s="23" t="s">
        <v>697</v>
      </c>
      <c r="M31" s="23" t="s">
        <v>697</v>
      </c>
      <c r="N31" s="23" t="s">
        <v>697</v>
      </c>
      <c r="O31" s="23" t="s">
        <v>697</v>
      </c>
      <c r="P31" s="23" t="s">
        <v>697</v>
      </c>
      <c r="Q31" s="27">
        <v>0</v>
      </c>
      <c r="R31" s="27" t="s">
        <v>698</v>
      </c>
      <c r="S31" s="27" t="s">
        <v>698</v>
      </c>
      <c r="T31" s="27" t="s">
        <v>694</v>
      </c>
      <c r="U31" s="28"/>
      <c r="V31" s="27" t="s">
        <v>275</v>
      </c>
      <c r="W31" s="27" t="s">
        <v>905</v>
      </c>
      <c r="X31" s="27"/>
      <c r="Y31" s="27"/>
      <c r="Z31" s="27" t="s">
        <v>1233</v>
      </c>
      <c r="AA31" s="27"/>
      <c r="AB31" s="27"/>
      <c r="AC31" s="27"/>
      <c r="AD31" s="27"/>
      <c r="AE31" s="27"/>
      <c r="AF31" s="27"/>
      <c r="AG31" s="27"/>
      <c r="AH31" s="27"/>
      <c r="AI31" s="27" t="s">
        <v>1234</v>
      </c>
      <c r="AJ31" s="28" t="s">
        <v>694</v>
      </c>
      <c r="AK31" s="27" t="s">
        <v>694</v>
      </c>
      <c r="AL31" s="27" t="s">
        <v>694</v>
      </c>
      <c r="AM31" s="27" t="s">
        <v>694</v>
      </c>
      <c r="AN31" s="27" t="s">
        <v>694</v>
      </c>
      <c r="AO31" s="27" t="s">
        <v>694</v>
      </c>
      <c r="AP31" s="27" t="s">
        <v>694</v>
      </c>
      <c r="AQ31" s="27" t="s">
        <v>694</v>
      </c>
      <c r="AR31" s="27" t="s">
        <v>694</v>
      </c>
      <c r="AS31" s="27" t="s">
        <v>694</v>
      </c>
      <c r="AT31" s="27" t="s">
        <v>694</v>
      </c>
      <c r="AU31" s="27" t="s">
        <v>694</v>
      </c>
      <c r="AV31" s="27" t="s">
        <v>694</v>
      </c>
      <c r="AW31" s="27" t="s">
        <v>694</v>
      </c>
      <c r="AX31" s="27" t="s">
        <v>694</v>
      </c>
      <c r="AY31" s="27" t="s">
        <v>694</v>
      </c>
      <c r="AZ31" s="27" t="s">
        <v>694</v>
      </c>
      <c r="BA31" s="27" t="s">
        <v>694</v>
      </c>
      <c r="BB31" s="27" t="s">
        <v>694</v>
      </c>
      <c r="BC31" s="27" t="s">
        <v>694</v>
      </c>
      <c r="BD31" s="27" t="s">
        <v>694</v>
      </c>
      <c r="BE31" s="27" t="s">
        <v>694</v>
      </c>
      <c r="BF31" s="27" t="s">
        <v>694</v>
      </c>
      <c r="BG31" s="27" t="s">
        <v>694</v>
      </c>
      <c r="BH31" s="27" t="s">
        <v>694</v>
      </c>
      <c r="BI31" s="27" t="s">
        <v>694</v>
      </c>
      <c r="BJ31" s="27" t="s">
        <v>694</v>
      </c>
      <c r="BK31" s="27" t="s">
        <v>694</v>
      </c>
      <c r="BL31" s="27" t="s">
        <v>694</v>
      </c>
      <c r="BM31" s="27" t="s">
        <v>694</v>
      </c>
      <c r="BN31" s="27" t="s">
        <v>694</v>
      </c>
      <c r="BO31" s="27" t="s">
        <v>694</v>
      </c>
      <c r="BP31" s="27" t="s">
        <v>694</v>
      </c>
      <c r="BQ31" s="27" t="s">
        <v>694</v>
      </c>
      <c r="BR31" s="27" t="s">
        <v>694</v>
      </c>
      <c r="BS31" s="27" t="s">
        <v>694</v>
      </c>
      <c r="BT31" s="27" t="s">
        <v>694</v>
      </c>
      <c r="BU31" s="27" t="s">
        <v>694</v>
      </c>
      <c r="BV31" s="27" t="s">
        <v>694</v>
      </c>
      <c r="BW31" s="27" t="s">
        <v>694</v>
      </c>
      <c r="BX31" s="27" t="s">
        <v>694</v>
      </c>
      <c r="BY31" s="27" t="s">
        <v>694</v>
      </c>
      <c r="BZ31" s="27" t="s">
        <v>694</v>
      </c>
      <c r="CA31" s="27" t="s">
        <v>694</v>
      </c>
      <c r="CB31" s="27" t="s">
        <v>694</v>
      </c>
      <c r="CC31" s="27" t="s">
        <v>694</v>
      </c>
      <c r="CD31" s="27" t="s">
        <v>694</v>
      </c>
      <c r="CE31" s="27" t="s">
        <v>694</v>
      </c>
      <c r="CF31" s="27" t="s">
        <v>694</v>
      </c>
      <c r="CG31" s="27" t="s">
        <v>694</v>
      </c>
      <c r="CH31" s="27" t="s">
        <v>694</v>
      </c>
      <c r="CI31" s="27" t="s">
        <v>694</v>
      </c>
      <c r="CJ31" s="27" t="s">
        <v>694</v>
      </c>
      <c r="CK31" s="27" t="s">
        <v>694</v>
      </c>
      <c r="CL31" s="27" t="s">
        <v>694</v>
      </c>
      <c r="CM31" s="27" t="s">
        <v>694</v>
      </c>
      <c r="CN31" s="27" t="s">
        <v>694</v>
      </c>
      <c r="CO31" s="27" t="s">
        <v>694</v>
      </c>
      <c r="CP31" s="27" t="s">
        <v>694</v>
      </c>
      <c r="CQ31" s="27" t="s">
        <v>694</v>
      </c>
      <c r="CR31" s="27" t="s">
        <v>694</v>
      </c>
      <c r="CS31" s="27" t="s">
        <v>694</v>
      </c>
      <c r="CT31" s="27" t="s">
        <v>694</v>
      </c>
      <c r="CU31" s="27" t="s">
        <v>694</v>
      </c>
      <c r="CV31" s="27" t="s">
        <v>694</v>
      </c>
      <c r="CW31" s="27" t="s">
        <v>694</v>
      </c>
      <c r="CX31" s="27" t="s">
        <v>694</v>
      </c>
      <c r="CY31" s="27" t="s">
        <v>694</v>
      </c>
      <c r="CZ31" s="27" t="s">
        <v>694</v>
      </c>
      <c r="DA31" s="27" t="s">
        <v>694</v>
      </c>
      <c r="DB31" s="27" t="s">
        <v>694</v>
      </c>
      <c r="DC31" s="27" t="s">
        <v>694</v>
      </c>
      <c r="DD31" s="27" t="s">
        <v>694</v>
      </c>
      <c r="DE31" s="27" t="s">
        <v>694</v>
      </c>
      <c r="DF31" s="27" t="s">
        <v>694</v>
      </c>
      <c r="DG31" s="27" t="s">
        <v>694</v>
      </c>
      <c r="DH31" s="27" t="s">
        <v>694</v>
      </c>
      <c r="DI31" s="27" t="s">
        <v>694</v>
      </c>
      <c r="DJ31" s="27" t="s">
        <v>694</v>
      </c>
      <c r="DK31" s="27" t="s">
        <v>694</v>
      </c>
      <c r="DL31" s="27" t="s">
        <v>694</v>
      </c>
      <c r="DM31" s="27" t="s">
        <v>694</v>
      </c>
      <c r="DN31" s="27" t="s">
        <v>694</v>
      </c>
      <c r="DO31" s="27" t="s">
        <v>694</v>
      </c>
      <c r="DP31" s="27" t="s">
        <v>694</v>
      </c>
      <c r="DQ31" s="27" t="s">
        <v>694</v>
      </c>
      <c r="DR31" s="27" t="s">
        <v>694</v>
      </c>
      <c r="DS31" s="27"/>
      <c r="DT31" s="27" t="s">
        <v>694</v>
      </c>
      <c r="DU31" s="27" t="s">
        <v>694</v>
      </c>
      <c r="DV31" s="27" t="s">
        <v>694</v>
      </c>
      <c r="DW31" s="27" t="s">
        <v>694</v>
      </c>
      <c r="DX31" s="27" t="s">
        <v>694</v>
      </c>
      <c r="DY31" s="27" t="s">
        <v>694</v>
      </c>
      <c r="DZ31" s="27" t="s">
        <v>694</v>
      </c>
      <c r="EA31" s="27" t="s">
        <v>694</v>
      </c>
      <c r="EB31" s="27" t="s">
        <v>694</v>
      </c>
      <c r="EC31" s="27" t="s">
        <v>694</v>
      </c>
      <c r="ED31" s="27" t="s">
        <v>694</v>
      </c>
      <c r="EE31" s="27" t="s">
        <v>694</v>
      </c>
      <c r="EF31" s="27" t="s">
        <v>694</v>
      </c>
      <c r="EG31" s="27" t="s">
        <v>694</v>
      </c>
      <c r="EH31" s="27" t="s">
        <v>694</v>
      </c>
      <c r="EI31" s="27" t="s">
        <v>694</v>
      </c>
      <c r="EJ31" s="27" t="s">
        <v>694</v>
      </c>
      <c r="EK31" s="27" t="s">
        <v>694</v>
      </c>
      <c r="EL31" s="27" t="s">
        <v>694</v>
      </c>
      <c r="EM31" s="27" t="s">
        <v>694</v>
      </c>
      <c r="EN31" s="27" t="s">
        <v>694</v>
      </c>
      <c r="EO31" s="27" t="s">
        <v>694</v>
      </c>
      <c r="EP31" s="27" t="s">
        <v>694</v>
      </c>
      <c r="EQ31" s="27" t="s">
        <v>694</v>
      </c>
      <c r="ER31" s="27" t="s">
        <v>694</v>
      </c>
      <c r="ES31" s="27" t="s">
        <v>694</v>
      </c>
      <c r="ET31" s="27" t="s">
        <v>694</v>
      </c>
      <c r="EU31" s="27" t="s">
        <v>694</v>
      </c>
      <c r="EV31" s="27" t="s">
        <v>694</v>
      </c>
      <c r="EW31" s="27" t="s">
        <v>694</v>
      </c>
      <c r="EX31" s="27" t="s">
        <v>694</v>
      </c>
      <c r="EY31" s="27" t="s">
        <v>694</v>
      </c>
      <c r="EZ31" s="27" t="s">
        <v>694</v>
      </c>
      <c r="FA31" s="27" t="s">
        <v>694</v>
      </c>
      <c r="FB31" s="27" t="s">
        <v>694</v>
      </c>
      <c r="FC31" s="27" t="s">
        <v>694</v>
      </c>
      <c r="FD31" s="27" t="s">
        <v>694</v>
      </c>
      <c r="FE31" s="27" t="s">
        <v>694</v>
      </c>
      <c r="FF31" s="27" t="s">
        <v>694</v>
      </c>
      <c r="FG31" s="27" t="s">
        <v>694</v>
      </c>
      <c r="FH31" s="27" t="s">
        <v>694</v>
      </c>
      <c r="FI31" s="27" t="s">
        <v>694</v>
      </c>
      <c r="FJ31" s="27" t="s">
        <v>694</v>
      </c>
      <c r="FK31" s="27" t="s">
        <v>694</v>
      </c>
      <c r="FL31" s="27" t="s">
        <v>694</v>
      </c>
      <c r="FM31" s="27" t="s">
        <v>694</v>
      </c>
      <c r="FN31" s="27" t="s">
        <v>694</v>
      </c>
      <c r="FO31" s="72" t="s">
        <v>698</v>
      </c>
      <c r="FP31" s="72" t="s">
        <v>698</v>
      </c>
      <c r="FQ31" s="72" t="s">
        <v>698</v>
      </c>
      <c r="FR31" s="72" t="s">
        <v>698</v>
      </c>
      <c r="FS31" s="72" t="s">
        <v>698</v>
      </c>
      <c r="FT31" s="72" t="s">
        <v>698</v>
      </c>
      <c r="FU31" s="72" t="s">
        <v>698</v>
      </c>
      <c r="FV31" s="72" t="s">
        <v>698</v>
      </c>
      <c r="FW31" s="78" t="s">
        <v>698</v>
      </c>
      <c r="FX31" s="78" t="s">
        <v>698</v>
      </c>
      <c r="FY31" s="72" t="s">
        <v>698</v>
      </c>
      <c r="FZ31" s="90"/>
      <c r="GA31" s="90"/>
      <c r="GB31" s="90"/>
      <c r="GC31" s="90"/>
      <c r="GD31" s="90"/>
      <c r="GE31" s="90"/>
      <c r="GF31" s="90"/>
      <c r="GG31" s="90"/>
      <c r="GH31" s="105" t="s">
        <v>694</v>
      </c>
      <c r="GI31" s="106"/>
      <c r="GJ31" s="27"/>
      <c r="GK31" s="28"/>
      <c r="GL31" s="27"/>
    </row>
    <row r="32" spans="1:194" x14ac:dyDescent="0.25">
      <c r="A32" s="71" t="str">
        <f>CONCATENATE($W$7,": ",$X$25," - ",$Y$26,": ",$Z$31," - ",AA32)</f>
        <v>Expenditure: Contracted Services - Outsourced Services: Business and Advisory - Accounting and Auditing</v>
      </c>
      <c r="B32" s="27" t="s">
        <v>1190</v>
      </c>
      <c r="C32" s="27" t="str">
        <f t="shared" si="1"/>
        <v>IE003001005001000000000000000000000000</v>
      </c>
      <c r="D32" s="23" t="s">
        <v>1166</v>
      </c>
      <c r="E32" s="23" t="s">
        <v>710</v>
      </c>
      <c r="F32" s="23" t="s">
        <v>702</v>
      </c>
      <c r="G32" s="23" t="s">
        <v>713</v>
      </c>
      <c r="H32" s="23" t="s">
        <v>702</v>
      </c>
      <c r="I32" s="23" t="s">
        <v>697</v>
      </c>
      <c r="J32" s="23" t="s">
        <v>697</v>
      </c>
      <c r="K32" s="23" t="s">
        <v>697</v>
      </c>
      <c r="L32" s="23" t="s">
        <v>697</v>
      </c>
      <c r="M32" s="23" t="s">
        <v>697</v>
      </c>
      <c r="N32" s="23" t="s">
        <v>697</v>
      </c>
      <c r="O32" s="23" t="s">
        <v>697</v>
      </c>
      <c r="P32" s="23" t="s">
        <v>697</v>
      </c>
      <c r="Q32" s="27">
        <v>0</v>
      </c>
      <c r="R32" s="27" t="s">
        <v>704</v>
      </c>
      <c r="S32" s="27" t="s">
        <v>698</v>
      </c>
      <c r="T32" s="28" t="s">
        <v>694</v>
      </c>
      <c r="U32" s="28"/>
      <c r="V32" s="27" t="s">
        <v>276</v>
      </c>
      <c r="W32" s="28" t="s">
        <v>905</v>
      </c>
      <c r="X32" s="28"/>
      <c r="Y32" s="28"/>
      <c r="Z32" s="28"/>
      <c r="AA32" s="28" t="s">
        <v>1235</v>
      </c>
      <c r="AB32" s="28"/>
      <c r="AC32" s="28"/>
      <c r="AD32" s="28"/>
      <c r="AE32" s="28"/>
      <c r="AF32" s="28"/>
      <c r="AG32" s="28"/>
      <c r="AH32" s="28"/>
      <c r="AI32" s="27" t="s">
        <v>1236</v>
      </c>
      <c r="AJ32" s="28" t="s">
        <v>704</v>
      </c>
      <c r="AK32" s="27" t="s">
        <v>698</v>
      </c>
      <c r="AL32" s="27" t="s">
        <v>698</v>
      </c>
      <c r="AM32" s="27" t="s">
        <v>698</v>
      </c>
      <c r="AN32" s="27" t="s">
        <v>698</v>
      </c>
      <c r="AO32" s="27" t="s">
        <v>698</v>
      </c>
      <c r="AP32" s="27" t="s">
        <v>698</v>
      </c>
      <c r="AQ32" s="27" t="s">
        <v>698</v>
      </c>
      <c r="AR32" s="27" t="s">
        <v>698</v>
      </c>
      <c r="AS32" s="27" t="s">
        <v>698</v>
      </c>
      <c r="AT32" s="27" t="s">
        <v>698</v>
      </c>
      <c r="AU32" s="27" t="s">
        <v>698</v>
      </c>
      <c r="AV32" s="27" t="s">
        <v>698</v>
      </c>
      <c r="AW32" s="27" t="s">
        <v>698</v>
      </c>
      <c r="AX32" s="27" t="s">
        <v>698</v>
      </c>
      <c r="AY32" s="27" t="s">
        <v>698</v>
      </c>
      <c r="AZ32" s="27" t="s">
        <v>698</v>
      </c>
      <c r="BA32" s="27" t="s">
        <v>698</v>
      </c>
      <c r="BB32" s="27" t="s">
        <v>698</v>
      </c>
      <c r="BC32" s="27" t="s">
        <v>698</v>
      </c>
      <c r="BD32" s="27" t="s">
        <v>698</v>
      </c>
      <c r="BE32" s="27" t="s">
        <v>698</v>
      </c>
      <c r="BF32" s="27" t="s">
        <v>698</v>
      </c>
      <c r="BG32" s="27" t="s">
        <v>698</v>
      </c>
      <c r="BH32" s="27" t="s">
        <v>698</v>
      </c>
      <c r="BI32" s="27" t="s">
        <v>698</v>
      </c>
      <c r="BJ32" s="27" t="s">
        <v>698</v>
      </c>
      <c r="BK32" s="27" t="s">
        <v>698</v>
      </c>
      <c r="BL32" s="27" t="s">
        <v>698</v>
      </c>
      <c r="BM32" s="27" t="s">
        <v>698</v>
      </c>
      <c r="BN32" s="27" t="s">
        <v>698</v>
      </c>
      <c r="BO32" s="27" t="s">
        <v>698</v>
      </c>
      <c r="BP32" s="27" t="s">
        <v>698</v>
      </c>
      <c r="BQ32" s="27" t="s">
        <v>698</v>
      </c>
      <c r="BR32" s="27" t="s">
        <v>698</v>
      </c>
      <c r="BS32" s="27" t="s">
        <v>698</v>
      </c>
      <c r="BT32" s="27" t="s">
        <v>698</v>
      </c>
      <c r="BU32" s="27" t="s">
        <v>698</v>
      </c>
      <c r="BV32" s="27" t="s">
        <v>698</v>
      </c>
      <c r="BW32" s="27" t="s">
        <v>698</v>
      </c>
      <c r="BX32" s="27" t="s">
        <v>698</v>
      </c>
      <c r="BY32" s="27" t="s">
        <v>698</v>
      </c>
      <c r="BZ32" s="27" t="s">
        <v>698</v>
      </c>
      <c r="CA32" s="27" t="s">
        <v>704</v>
      </c>
      <c r="CB32" s="27" t="s">
        <v>704</v>
      </c>
      <c r="CC32" s="27" t="s">
        <v>704</v>
      </c>
      <c r="CD32" s="27" t="s">
        <v>704</v>
      </c>
      <c r="CE32" s="27" t="s">
        <v>704</v>
      </c>
      <c r="CF32" s="27" t="s">
        <v>704</v>
      </c>
      <c r="CG32" s="27" t="s">
        <v>704</v>
      </c>
      <c r="CH32" s="27" t="s">
        <v>704</v>
      </c>
      <c r="CI32" s="27" t="s">
        <v>704</v>
      </c>
      <c r="CJ32" s="27" t="s">
        <v>704</v>
      </c>
      <c r="CK32" s="27" t="s">
        <v>704</v>
      </c>
      <c r="CL32" s="27" t="s">
        <v>704</v>
      </c>
      <c r="CM32" s="27" t="s">
        <v>704</v>
      </c>
      <c r="CN32" s="27" t="s">
        <v>704</v>
      </c>
      <c r="CO32" s="27" t="s">
        <v>704</v>
      </c>
      <c r="CP32" s="27" t="s">
        <v>704</v>
      </c>
      <c r="CQ32" s="27" t="s">
        <v>704</v>
      </c>
      <c r="CR32" s="27" t="s">
        <v>704</v>
      </c>
      <c r="CS32" s="27" t="s">
        <v>704</v>
      </c>
      <c r="CT32" s="27" t="s">
        <v>704</v>
      </c>
      <c r="CU32" s="27" t="s">
        <v>704</v>
      </c>
      <c r="CV32" s="27" t="s">
        <v>704</v>
      </c>
      <c r="CW32" s="27" t="s">
        <v>704</v>
      </c>
      <c r="CX32" s="27" t="s">
        <v>698</v>
      </c>
      <c r="CY32" s="27" t="s">
        <v>698</v>
      </c>
      <c r="CZ32" s="27" t="s">
        <v>698</v>
      </c>
      <c r="DA32" s="27" t="s">
        <v>698</v>
      </c>
      <c r="DB32" s="27" t="s">
        <v>704</v>
      </c>
      <c r="DC32" s="27" t="s">
        <v>704</v>
      </c>
      <c r="DD32" s="27" t="s">
        <v>704</v>
      </c>
      <c r="DE32" s="27" t="s">
        <v>704</v>
      </c>
      <c r="DF32" s="27" t="s">
        <v>698</v>
      </c>
      <c r="DG32" s="27" t="s">
        <v>698</v>
      </c>
      <c r="DH32" s="27" t="s">
        <v>698</v>
      </c>
      <c r="DI32" s="27" t="s">
        <v>698</v>
      </c>
      <c r="DJ32" s="27" t="s">
        <v>698</v>
      </c>
      <c r="DK32" s="27" t="s">
        <v>698</v>
      </c>
      <c r="DL32" s="27" t="s">
        <v>698</v>
      </c>
      <c r="DM32" s="27" t="s">
        <v>698</v>
      </c>
      <c r="DN32" s="27" t="s">
        <v>698</v>
      </c>
      <c r="DO32" s="27" t="s">
        <v>698</v>
      </c>
      <c r="DP32" s="27" t="s">
        <v>698</v>
      </c>
      <c r="DQ32" s="27" t="s">
        <v>698</v>
      </c>
      <c r="DR32" s="27" t="s">
        <v>698</v>
      </c>
      <c r="DS32" s="27"/>
      <c r="DT32" s="27" t="s">
        <v>698</v>
      </c>
      <c r="DU32" s="27" t="s">
        <v>698</v>
      </c>
      <c r="DV32" s="27" t="s">
        <v>698</v>
      </c>
      <c r="DW32" s="27" t="s">
        <v>698</v>
      </c>
      <c r="DX32" s="27" t="s">
        <v>698</v>
      </c>
      <c r="DY32" s="27" t="s">
        <v>698</v>
      </c>
      <c r="DZ32" s="27" t="s">
        <v>698</v>
      </c>
      <c r="EA32" s="27" t="s">
        <v>698</v>
      </c>
      <c r="EB32" s="27" t="s">
        <v>698</v>
      </c>
      <c r="EC32" s="27" t="s">
        <v>698</v>
      </c>
      <c r="ED32" s="27" t="s">
        <v>698</v>
      </c>
      <c r="EE32" s="27" t="s">
        <v>698</v>
      </c>
      <c r="EF32" s="27" t="s">
        <v>698</v>
      </c>
      <c r="EG32" s="27" t="s">
        <v>694</v>
      </c>
      <c r="EH32" s="27" t="s">
        <v>698</v>
      </c>
      <c r="EI32" s="27" t="s">
        <v>698</v>
      </c>
      <c r="EJ32" s="27" t="s">
        <v>698</v>
      </c>
      <c r="EK32" s="27" t="s">
        <v>698</v>
      </c>
      <c r="EL32" s="27" t="s">
        <v>698</v>
      </c>
      <c r="EM32" s="27" t="s">
        <v>698</v>
      </c>
      <c r="EN32" s="27" t="s">
        <v>698</v>
      </c>
      <c r="EO32" s="27" t="s">
        <v>698</v>
      </c>
      <c r="EP32" s="27" t="s">
        <v>698</v>
      </c>
      <c r="EQ32" s="27" t="s">
        <v>698</v>
      </c>
      <c r="ER32" s="27" t="s">
        <v>698</v>
      </c>
      <c r="ES32" s="27" t="s">
        <v>698</v>
      </c>
      <c r="ET32" s="27" t="s">
        <v>698</v>
      </c>
      <c r="EU32" s="27" t="s">
        <v>698</v>
      </c>
      <c r="EV32" s="27" t="s">
        <v>698</v>
      </c>
      <c r="EW32" s="27" t="s">
        <v>698</v>
      </c>
      <c r="EX32" s="27" t="s">
        <v>698</v>
      </c>
      <c r="EY32" s="27" t="s">
        <v>698</v>
      </c>
      <c r="EZ32" s="27" t="s">
        <v>698</v>
      </c>
      <c r="FA32" s="27" t="s">
        <v>698</v>
      </c>
      <c r="FB32" s="27" t="s">
        <v>698</v>
      </c>
      <c r="FC32" s="27" t="s">
        <v>698</v>
      </c>
      <c r="FD32" s="27" t="s">
        <v>698</v>
      </c>
      <c r="FE32" s="27" t="s">
        <v>694</v>
      </c>
      <c r="FF32" s="27" t="s">
        <v>698</v>
      </c>
      <c r="FG32" s="27" t="s">
        <v>698</v>
      </c>
      <c r="FH32" s="27" t="s">
        <v>698</v>
      </c>
      <c r="FI32" s="27" t="s">
        <v>698</v>
      </c>
      <c r="FJ32" s="27" t="s">
        <v>694</v>
      </c>
      <c r="FK32" s="27" t="s">
        <v>698</v>
      </c>
      <c r="FL32" s="27" t="s">
        <v>698</v>
      </c>
      <c r="FM32" s="27" t="s">
        <v>698</v>
      </c>
      <c r="FN32" s="27" t="s">
        <v>694</v>
      </c>
      <c r="FO32" s="72" t="s">
        <v>1175</v>
      </c>
      <c r="FP32" s="72" t="s">
        <v>698</v>
      </c>
      <c r="FQ32" s="72" t="s">
        <v>1176</v>
      </c>
      <c r="FR32" s="72" t="s">
        <v>1223</v>
      </c>
      <c r="FS32" s="72" t="s">
        <v>1224</v>
      </c>
      <c r="FT32" s="72" t="s">
        <v>698</v>
      </c>
      <c r="FU32" s="72" t="s">
        <v>698</v>
      </c>
      <c r="FV32" s="72" t="s">
        <v>698</v>
      </c>
      <c r="FW32" s="78" t="s">
        <v>698</v>
      </c>
      <c r="FX32" s="78" t="s">
        <v>698</v>
      </c>
      <c r="FY32" s="72" t="s">
        <v>698</v>
      </c>
      <c r="FZ32" s="90"/>
      <c r="GA32" s="90"/>
      <c r="GB32" s="90"/>
      <c r="GC32" s="90"/>
      <c r="GD32" s="90"/>
      <c r="GE32" s="90"/>
      <c r="GF32" s="90"/>
      <c r="GG32" s="90"/>
      <c r="GH32" s="105" t="s">
        <v>1226</v>
      </c>
      <c r="GI32" s="106"/>
      <c r="GJ32" s="27"/>
      <c r="GK32" s="28"/>
      <c r="GL32" s="27"/>
    </row>
    <row r="33" spans="1:194" x14ac:dyDescent="0.25">
      <c r="A33" s="71" t="str">
        <f t="shared" ref="A33:A43" si="3">CONCATENATE($W$7,": ",$X$25," - ",$Y$26,": ",$Z$31," - ",AA33)</f>
        <v>Expenditure: Contracted Services - Outsourced Services: Business and Advisory - Business and Financial Management</v>
      </c>
      <c r="B33" s="27" t="s">
        <v>1190</v>
      </c>
      <c r="C33" s="27" t="str">
        <f t="shared" si="1"/>
        <v>IE003001005002000000000000000000000000</v>
      </c>
      <c r="D33" s="23" t="s">
        <v>1166</v>
      </c>
      <c r="E33" s="23" t="s">
        <v>710</v>
      </c>
      <c r="F33" s="23" t="s">
        <v>702</v>
      </c>
      <c r="G33" s="23" t="s">
        <v>713</v>
      </c>
      <c r="H33" s="23" t="s">
        <v>707</v>
      </c>
      <c r="I33" s="23" t="s">
        <v>697</v>
      </c>
      <c r="J33" s="23" t="s">
        <v>697</v>
      </c>
      <c r="K33" s="23" t="s">
        <v>697</v>
      </c>
      <c r="L33" s="23" t="s">
        <v>697</v>
      </c>
      <c r="M33" s="23" t="s">
        <v>697</v>
      </c>
      <c r="N33" s="23" t="s">
        <v>697</v>
      </c>
      <c r="O33" s="23" t="s">
        <v>697</v>
      </c>
      <c r="P33" s="23" t="s">
        <v>697</v>
      </c>
      <c r="Q33" s="27">
        <v>0</v>
      </c>
      <c r="R33" s="27" t="s">
        <v>704</v>
      </c>
      <c r="S33" s="27" t="s">
        <v>698</v>
      </c>
      <c r="T33" s="28" t="s">
        <v>694</v>
      </c>
      <c r="U33" s="28"/>
      <c r="V33" s="27" t="s">
        <v>277</v>
      </c>
      <c r="W33" s="27" t="s">
        <v>905</v>
      </c>
      <c r="X33" s="27"/>
      <c r="Y33" s="27"/>
      <c r="Z33" s="27"/>
      <c r="AA33" s="27" t="s">
        <v>1237</v>
      </c>
      <c r="AB33" s="27"/>
      <c r="AC33" s="27"/>
      <c r="AD33" s="27"/>
      <c r="AE33" s="27"/>
      <c r="AF33" s="27"/>
      <c r="AG33" s="27"/>
      <c r="AH33" s="27"/>
      <c r="AI33" s="27" t="s">
        <v>1238</v>
      </c>
      <c r="AJ33" s="28" t="s">
        <v>704</v>
      </c>
      <c r="AK33" s="27" t="s">
        <v>698</v>
      </c>
      <c r="AL33" s="27" t="s">
        <v>698</v>
      </c>
      <c r="AM33" s="27" t="s">
        <v>698</v>
      </c>
      <c r="AN33" s="27" t="s">
        <v>698</v>
      </c>
      <c r="AO33" s="27" t="s">
        <v>698</v>
      </c>
      <c r="AP33" s="27" t="s">
        <v>698</v>
      </c>
      <c r="AQ33" s="27" t="s">
        <v>698</v>
      </c>
      <c r="AR33" s="27" t="s">
        <v>698</v>
      </c>
      <c r="AS33" s="27" t="s">
        <v>698</v>
      </c>
      <c r="AT33" s="27" t="s">
        <v>698</v>
      </c>
      <c r="AU33" s="27" t="s">
        <v>698</v>
      </c>
      <c r="AV33" s="27" t="s">
        <v>698</v>
      </c>
      <c r="AW33" s="27" t="s">
        <v>698</v>
      </c>
      <c r="AX33" s="27" t="s">
        <v>698</v>
      </c>
      <c r="AY33" s="27" t="s">
        <v>698</v>
      </c>
      <c r="AZ33" s="27" t="s">
        <v>698</v>
      </c>
      <c r="BA33" s="27" t="s">
        <v>698</v>
      </c>
      <c r="BB33" s="27" t="s">
        <v>698</v>
      </c>
      <c r="BC33" s="27" t="s">
        <v>698</v>
      </c>
      <c r="BD33" s="27" t="s">
        <v>698</v>
      </c>
      <c r="BE33" s="27" t="s">
        <v>698</v>
      </c>
      <c r="BF33" s="27" t="s">
        <v>698</v>
      </c>
      <c r="BG33" s="27" t="s">
        <v>698</v>
      </c>
      <c r="BH33" s="27" t="s">
        <v>698</v>
      </c>
      <c r="BI33" s="27" t="s">
        <v>698</v>
      </c>
      <c r="BJ33" s="27" t="s">
        <v>698</v>
      </c>
      <c r="BK33" s="27" t="s">
        <v>698</v>
      </c>
      <c r="BL33" s="27" t="s">
        <v>698</v>
      </c>
      <c r="BM33" s="27" t="s">
        <v>698</v>
      </c>
      <c r="BN33" s="27" t="s">
        <v>698</v>
      </c>
      <c r="BO33" s="27" t="s">
        <v>698</v>
      </c>
      <c r="BP33" s="27" t="s">
        <v>698</v>
      </c>
      <c r="BQ33" s="27" t="s">
        <v>698</v>
      </c>
      <c r="BR33" s="27" t="s">
        <v>698</v>
      </c>
      <c r="BS33" s="27" t="s">
        <v>698</v>
      </c>
      <c r="BT33" s="27" t="s">
        <v>698</v>
      </c>
      <c r="BU33" s="27" t="s">
        <v>698</v>
      </c>
      <c r="BV33" s="27" t="s">
        <v>698</v>
      </c>
      <c r="BW33" s="27" t="s">
        <v>698</v>
      </c>
      <c r="BX33" s="27" t="s">
        <v>698</v>
      </c>
      <c r="BY33" s="27" t="s">
        <v>698</v>
      </c>
      <c r="BZ33" s="27" t="s">
        <v>698</v>
      </c>
      <c r="CA33" s="27" t="s">
        <v>704</v>
      </c>
      <c r="CB33" s="27" t="s">
        <v>704</v>
      </c>
      <c r="CC33" s="27" t="s">
        <v>704</v>
      </c>
      <c r="CD33" s="27" t="s">
        <v>704</v>
      </c>
      <c r="CE33" s="27" t="s">
        <v>704</v>
      </c>
      <c r="CF33" s="27" t="s">
        <v>704</v>
      </c>
      <c r="CG33" s="27" t="s">
        <v>704</v>
      </c>
      <c r="CH33" s="27" t="s">
        <v>704</v>
      </c>
      <c r="CI33" s="27" t="s">
        <v>704</v>
      </c>
      <c r="CJ33" s="27" t="s">
        <v>704</v>
      </c>
      <c r="CK33" s="27" t="s">
        <v>704</v>
      </c>
      <c r="CL33" s="27" t="s">
        <v>704</v>
      </c>
      <c r="CM33" s="27" t="s">
        <v>704</v>
      </c>
      <c r="CN33" s="27" t="s">
        <v>704</v>
      </c>
      <c r="CO33" s="27" t="s">
        <v>704</v>
      </c>
      <c r="CP33" s="27" t="s">
        <v>704</v>
      </c>
      <c r="CQ33" s="27" t="s">
        <v>704</v>
      </c>
      <c r="CR33" s="27" t="s">
        <v>704</v>
      </c>
      <c r="CS33" s="27" t="s">
        <v>704</v>
      </c>
      <c r="CT33" s="27" t="s">
        <v>704</v>
      </c>
      <c r="CU33" s="27" t="s">
        <v>704</v>
      </c>
      <c r="CV33" s="27" t="s">
        <v>704</v>
      </c>
      <c r="CW33" s="27" t="s">
        <v>704</v>
      </c>
      <c r="CX33" s="27" t="s">
        <v>698</v>
      </c>
      <c r="CY33" s="27" t="s">
        <v>698</v>
      </c>
      <c r="CZ33" s="27" t="s">
        <v>698</v>
      </c>
      <c r="DA33" s="27" t="s">
        <v>698</v>
      </c>
      <c r="DB33" s="27" t="s">
        <v>704</v>
      </c>
      <c r="DC33" s="27" t="s">
        <v>704</v>
      </c>
      <c r="DD33" s="27" t="s">
        <v>704</v>
      </c>
      <c r="DE33" s="27" t="s">
        <v>704</v>
      </c>
      <c r="DF33" s="27" t="s">
        <v>698</v>
      </c>
      <c r="DG33" s="27" t="s">
        <v>698</v>
      </c>
      <c r="DH33" s="27" t="s">
        <v>698</v>
      </c>
      <c r="DI33" s="27" t="s">
        <v>698</v>
      </c>
      <c r="DJ33" s="27" t="s">
        <v>698</v>
      </c>
      <c r="DK33" s="27" t="s">
        <v>698</v>
      </c>
      <c r="DL33" s="27" t="s">
        <v>698</v>
      </c>
      <c r="DM33" s="27" t="s">
        <v>698</v>
      </c>
      <c r="DN33" s="27" t="s">
        <v>698</v>
      </c>
      <c r="DO33" s="27" t="s">
        <v>698</v>
      </c>
      <c r="DP33" s="27" t="s">
        <v>698</v>
      </c>
      <c r="DQ33" s="27" t="s">
        <v>698</v>
      </c>
      <c r="DR33" s="27" t="s">
        <v>698</v>
      </c>
      <c r="DS33" s="27"/>
      <c r="DT33" s="27" t="s">
        <v>698</v>
      </c>
      <c r="DU33" s="27" t="s">
        <v>698</v>
      </c>
      <c r="DV33" s="27" t="s">
        <v>698</v>
      </c>
      <c r="DW33" s="27" t="s">
        <v>698</v>
      </c>
      <c r="DX33" s="27" t="s">
        <v>698</v>
      </c>
      <c r="DY33" s="27" t="s">
        <v>698</v>
      </c>
      <c r="DZ33" s="27" t="s">
        <v>698</v>
      </c>
      <c r="EA33" s="27" t="s">
        <v>698</v>
      </c>
      <c r="EB33" s="27" t="s">
        <v>698</v>
      </c>
      <c r="EC33" s="27" t="s">
        <v>698</v>
      </c>
      <c r="ED33" s="27" t="s">
        <v>698</v>
      </c>
      <c r="EE33" s="27" t="s">
        <v>698</v>
      </c>
      <c r="EF33" s="27" t="s">
        <v>698</v>
      </c>
      <c r="EG33" s="27" t="s">
        <v>694</v>
      </c>
      <c r="EH33" s="27" t="s">
        <v>698</v>
      </c>
      <c r="EI33" s="27" t="s">
        <v>698</v>
      </c>
      <c r="EJ33" s="27" t="s">
        <v>698</v>
      </c>
      <c r="EK33" s="27" t="s">
        <v>698</v>
      </c>
      <c r="EL33" s="27" t="s">
        <v>698</v>
      </c>
      <c r="EM33" s="27" t="s">
        <v>698</v>
      </c>
      <c r="EN33" s="27" t="s">
        <v>698</v>
      </c>
      <c r="EO33" s="27" t="s">
        <v>698</v>
      </c>
      <c r="EP33" s="27" t="s">
        <v>698</v>
      </c>
      <c r="EQ33" s="27" t="s">
        <v>698</v>
      </c>
      <c r="ER33" s="27" t="s">
        <v>698</v>
      </c>
      <c r="ES33" s="27" t="s">
        <v>698</v>
      </c>
      <c r="ET33" s="27" t="s">
        <v>698</v>
      </c>
      <c r="EU33" s="27" t="s">
        <v>698</v>
      </c>
      <c r="EV33" s="27" t="s">
        <v>698</v>
      </c>
      <c r="EW33" s="27" t="s">
        <v>698</v>
      </c>
      <c r="EX33" s="27" t="s">
        <v>698</v>
      </c>
      <c r="EY33" s="27" t="s">
        <v>698</v>
      </c>
      <c r="EZ33" s="27" t="s">
        <v>698</v>
      </c>
      <c r="FA33" s="27" t="s">
        <v>698</v>
      </c>
      <c r="FB33" s="27" t="s">
        <v>698</v>
      </c>
      <c r="FC33" s="27" t="s">
        <v>698</v>
      </c>
      <c r="FD33" s="27" t="s">
        <v>698</v>
      </c>
      <c r="FE33" s="27" t="s">
        <v>694</v>
      </c>
      <c r="FF33" s="27" t="s">
        <v>698</v>
      </c>
      <c r="FG33" s="27" t="s">
        <v>698</v>
      </c>
      <c r="FH33" s="27" t="s">
        <v>698</v>
      </c>
      <c r="FI33" s="27" t="s">
        <v>698</v>
      </c>
      <c r="FJ33" s="27" t="s">
        <v>694</v>
      </c>
      <c r="FK33" s="27" t="s">
        <v>698</v>
      </c>
      <c r="FL33" s="27" t="s">
        <v>698</v>
      </c>
      <c r="FM33" s="27" t="s">
        <v>698</v>
      </c>
      <c r="FN33" s="27" t="s">
        <v>694</v>
      </c>
      <c r="FO33" s="72" t="s">
        <v>1175</v>
      </c>
      <c r="FP33" s="72" t="s">
        <v>698</v>
      </c>
      <c r="FQ33" s="72" t="s">
        <v>1176</v>
      </c>
      <c r="FR33" s="72" t="s">
        <v>1223</v>
      </c>
      <c r="FS33" s="72" t="s">
        <v>1224</v>
      </c>
      <c r="FT33" s="72" t="s">
        <v>698</v>
      </c>
      <c r="FU33" s="72" t="s">
        <v>698</v>
      </c>
      <c r="FV33" s="72" t="s">
        <v>698</v>
      </c>
      <c r="FW33" s="78" t="s">
        <v>698</v>
      </c>
      <c r="FX33" s="78" t="s">
        <v>698</v>
      </c>
      <c r="FY33" s="72" t="s">
        <v>698</v>
      </c>
      <c r="FZ33" s="90"/>
      <c r="GA33" s="90"/>
      <c r="GB33" s="90"/>
      <c r="GC33" s="90"/>
      <c r="GD33" s="90"/>
      <c r="GE33" s="90"/>
      <c r="GF33" s="90"/>
      <c r="GG33" s="90"/>
      <c r="GH33" s="105" t="s">
        <v>1226</v>
      </c>
      <c r="GI33" s="106"/>
      <c r="GJ33" s="27"/>
      <c r="GK33" s="28"/>
      <c r="GL33" s="27"/>
    </row>
    <row r="34" spans="1:194" x14ac:dyDescent="0.25">
      <c r="A34" s="71" t="str">
        <f t="shared" si="3"/>
        <v xml:space="preserve">Expenditure: Contracted Services - Outsourced Services: Business and Advisory - Commissions and Committees </v>
      </c>
      <c r="B34" s="27" t="s">
        <v>1190</v>
      </c>
      <c r="C34" s="27" t="str">
        <f t="shared" si="1"/>
        <v>IE003001005003000000000000000000000000</v>
      </c>
      <c r="D34" s="23" t="s">
        <v>1166</v>
      </c>
      <c r="E34" s="23" t="s">
        <v>710</v>
      </c>
      <c r="F34" s="23" t="s">
        <v>702</v>
      </c>
      <c r="G34" s="23" t="s">
        <v>713</v>
      </c>
      <c r="H34" s="23" t="s">
        <v>710</v>
      </c>
      <c r="I34" s="23" t="s">
        <v>697</v>
      </c>
      <c r="J34" s="23" t="s">
        <v>697</v>
      </c>
      <c r="K34" s="23" t="s">
        <v>697</v>
      </c>
      <c r="L34" s="23" t="s">
        <v>697</v>
      </c>
      <c r="M34" s="23" t="s">
        <v>697</v>
      </c>
      <c r="N34" s="23" t="s">
        <v>697</v>
      </c>
      <c r="O34" s="23" t="s">
        <v>697</v>
      </c>
      <c r="P34" s="23" t="s">
        <v>697</v>
      </c>
      <c r="Q34" s="27">
        <v>0</v>
      </c>
      <c r="R34" s="27" t="s">
        <v>704</v>
      </c>
      <c r="S34" s="27" t="s">
        <v>698</v>
      </c>
      <c r="T34" s="28" t="s">
        <v>694</v>
      </c>
      <c r="U34" s="28"/>
      <c r="V34" s="27" t="s">
        <v>278</v>
      </c>
      <c r="W34" s="27" t="s">
        <v>905</v>
      </c>
      <c r="X34" s="27"/>
      <c r="Y34" s="27"/>
      <c r="Z34" s="27"/>
      <c r="AA34" s="27" t="s">
        <v>1239</v>
      </c>
      <c r="AB34" s="27"/>
      <c r="AC34" s="27"/>
      <c r="AD34" s="27"/>
      <c r="AE34" s="27"/>
      <c r="AF34" s="27"/>
      <c r="AG34" s="27"/>
      <c r="AH34" s="27"/>
      <c r="AI34" s="27" t="s">
        <v>1240</v>
      </c>
      <c r="AJ34" s="28" t="s">
        <v>704</v>
      </c>
      <c r="AK34" s="27" t="s">
        <v>698</v>
      </c>
      <c r="AL34" s="27" t="s">
        <v>698</v>
      </c>
      <c r="AM34" s="27" t="s">
        <v>698</v>
      </c>
      <c r="AN34" s="27" t="s">
        <v>698</v>
      </c>
      <c r="AO34" s="27" t="s">
        <v>698</v>
      </c>
      <c r="AP34" s="27" t="s">
        <v>698</v>
      </c>
      <c r="AQ34" s="27" t="s">
        <v>698</v>
      </c>
      <c r="AR34" s="27" t="s">
        <v>698</v>
      </c>
      <c r="AS34" s="27" t="s">
        <v>698</v>
      </c>
      <c r="AT34" s="27" t="s">
        <v>698</v>
      </c>
      <c r="AU34" s="27" t="s">
        <v>698</v>
      </c>
      <c r="AV34" s="27" t="s">
        <v>698</v>
      </c>
      <c r="AW34" s="27" t="s">
        <v>698</v>
      </c>
      <c r="AX34" s="27" t="s">
        <v>698</v>
      </c>
      <c r="AY34" s="27" t="s">
        <v>698</v>
      </c>
      <c r="AZ34" s="27" t="s">
        <v>698</v>
      </c>
      <c r="BA34" s="27" t="s">
        <v>698</v>
      </c>
      <c r="BB34" s="27" t="s">
        <v>698</v>
      </c>
      <c r="BC34" s="27" t="s">
        <v>698</v>
      </c>
      <c r="BD34" s="27" t="s">
        <v>698</v>
      </c>
      <c r="BE34" s="27" t="s">
        <v>698</v>
      </c>
      <c r="BF34" s="27" t="s">
        <v>698</v>
      </c>
      <c r="BG34" s="27" t="s">
        <v>698</v>
      </c>
      <c r="BH34" s="27" t="s">
        <v>698</v>
      </c>
      <c r="BI34" s="27" t="s">
        <v>698</v>
      </c>
      <c r="BJ34" s="27" t="s">
        <v>698</v>
      </c>
      <c r="BK34" s="27" t="s">
        <v>698</v>
      </c>
      <c r="BL34" s="27" t="s">
        <v>698</v>
      </c>
      <c r="BM34" s="27" t="s">
        <v>698</v>
      </c>
      <c r="BN34" s="27" t="s">
        <v>698</v>
      </c>
      <c r="BO34" s="27" t="s">
        <v>698</v>
      </c>
      <c r="BP34" s="27" t="s">
        <v>698</v>
      </c>
      <c r="BQ34" s="27" t="s">
        <v>698</v>
      </c>
      <c r="BR34" s="27" t="s">
        <v>698</v>
      </c>
      <c r="BS34" s="27" t="s">
        <v>698</v>
      </c>
      <c r="BT34" s="27" t="s">
        <v>698</v>
      </c>
      <c r="BU34" s="27" t="s">
        <v>698</v>
      </c>
      <c r="BV34" s="27" t="s">
        <v>698</v>
      </c>
      <c r="BW34" s="27" t="s">
        <v>698</v>
      </c>
      <c r="BX34" s="27" t="s">
        <v>698</v>
      </c>
      <c r="BY34" s="27" t="s">
        <v>704</v>
      </c>
      <c r="BZ34" s="27" t="s">
        <v>704</v>
      </c>
      <c r="CA34" s="27" t="s">
        <v>698</v>
      </c>
      <c r="CB34" s="27" t="s">
        <v>698</v>
      </c>
      <c r="CC34" s="27" t="s">
        <v>698</v>
      </c>
      <c r="CD34" s="27" t="s">
        <v>698</v>
      </c>
      <c r="CE34" s="27" t="s">
        <v>698</v>
      </c>
      <c r="CF34" s="27" t="s">
        <v>698</v>
      </c>
      <c r="CG34" s="27" t="s">
        <v>698</v>
      </c>
      <c r="CH34" s="27" t="s">
        <v>698</v>
      </c>
      <c r="CI34" s="27" t="s">
        <v>698</v>
      </c>
      <c r="CJ34" s="27" t="s">
        <v>698</v>
      </c>
      <c r="CK34" s="27" t="s">
        <v>698</v>
      </c>
      <c r="CL34" s="27" t="s">
        <v>698</v>
      </c>
      <c r="CM34" s="27" t="s">
        <v>698</v>
      </c>
      <c r="CN34" s="27" t="s">
        <v>698</v>
      </c>
      <c r="CO34" s="27" t="s">
        <v>698</v>
      </c>
      <c r="CP34" s="27" t="s">
        <v>698</v>
      </c>
      <c r="CQ34" s="27" t="s">
        <v>698</v>
      </c>
      <c r="CR34" s="27" t="s">
        <v>698</v>
      </c>
      <c r="CS34" s="27" t="s">
        <v>698</v>
      </c>
      <c r="CT34" s="27" t="s">
        <v>698</v>
      </c>
      <c r="CU34" s="27" t="s">
        <v>698</v>
      </c>
      <c r="CV34" s="27" t="s">
        <v>698</v>
      </c>
      <c r="CW34" s="27" t="s">
        <v>698</v>
      </c>
      <c r="CX34" s="27" t="s">
        <v>698</v>
      </c>
      <c r="CY34" s="27" t="s">
        <v>698</v>
      </c>
      <c r="CZ34" s="27" t="s">
        <v>698</v>
      </c>
      <c r="DA34" s="27" t="s">
        <v>698</v>
      </c>
      <c r="DB34" s="27" t="s">
        <v>704</v>
      </c>
      <c r="DC34" s="27" t="s">
        <v>704</v>
      </c>
      <c r="DD34" s="27" t="s">
        <v>704</v>
      </c>
      <c r="DE34" s="27" t="s">
        <v>704</v>
      </c>
      <c r="DF34" s="27" t="s">
        <v>698</v>
      </c>
      <c r="DG34" s="27" t="s">
        <v>698</v>
      </c>
      <c r="DH34" s="27" t="s">
        <v>698</v>
      </c>
      <c r="DI34" s="27" t="s">
        <v>698</v>
      </c>
      <c r="DJ34" s="27" t="s">
        <v>698</v>
      </c>
      <c r="DK34" s="27" t="s">
        <v>698</v>
      </c>
      <c r="DL34" s="27" t="s">
        <v>698</v>
      </c>
      <c r="DM34" s="27" t="s">
        <v>698</v>
      </c>
      <c r="DN34" s="27" t="s">
        <v>698</v>
      </c>
      <c r="DO34" s="27" t="s">
        <v>698</v>
      </c>
      <c r="DP34" s="27" t="s">
        <v>698</v>
      </c>
      <c r="DQ34" s="27" t="s">
        <v>698</v>
      </c>
      <c r="DR34" s="27" t="s">
        <v>698</v>
      </c>
      <c r="DS34" s="27"/>
      <c r="DT34" s="27" t="s">
        <v>698</v>
      </c>
      <c r="DU34" s="27" t="s">
        <v>698</v>
      </c>
      <c r="DV34" s="27" t="s">
        <v>698</v>
      </c>
      <c r="DW34" s="27" t="s">
        <v>698</v>
      </c>
      <c r="DX34" s="27" t="s">
        <v>698</v>
      </c>
      <c r="DY34" s="27" t="s">
        <v>698</v>
      </c>
      <c r="DZ34" s="27" t="s">
        <v>698</v>
      </c>
      <c r="EA34" s="27" t="s">
        <v>698</v>
      </c>
      <c r="EB34" s="27" t="s">
        <v>698</v>
      </c>
      <c r="EC34" s="27" t="s">
        <v>698</v>
      </c>
      <c r="ED34" s="27" t="s">
        <v>698</v>
      </c>
      <c r="EE34" s="27" t="s">
        <v>698</v>
      </c>
      <c r="EF34" s="27" t="s">
        <v>698</v>
      </c>
      <c r="EG34" s="27" t="s">
        <v>694</v>
      </c>
      <c r="EH34" s="27" t="s">
        <v>698</v>
      </c>
      <c r="EI34" s="27" t="s">
        <v>698</v>
      </c>
      <c r="EJ34" s="27" t="s">
        <v>698</v>
      </c>
      <c r="EK34" s="27" t="s">
        <v>698</v>
      </c>
      <c r="EL34" s="27" t="s">
        <v>698</v>
      </c>
      <c r="EM34" s="27" t="s">
        <v>698</v>
      </c>
      <c r="EN34" s="27" t="s">
        <v>698</v>
      </c>
      <c r="EO34" s="27" t="s">
        <v>698</v>
      </c>
      <c r="EP34" s="27" t="s">
        <v>698</v>
      </c>
      <c r="EQ34" s="27" t="s">
        <v>698</v>
      </c>
      <c r="ER34" s="27" t="s">
        <v>698</v>
      </c>
      <c r="ES34" s="27" t="s">
        <v>698</v>
      </c>
      <c r="ET34" s="27" t="s">
        <v>698</v>
      </c>
      <c r="EU34" s="27" t="s">
        <v>698</v>
      </c>
      <c r="EV34" s="27" t="s">
        <v>698</v>
      </c>
      <c r="EW34" s="27" t="s">
        <v>698</v>
      </c>
      <c r="EX34" s="27" t="s">
        <v>698</v>
      </c>
      <c r="EY34" s="27" t="s">
        <v>698</v>
      </c>
      <c r="EZ34" s="27" t="s">
        <v>698</v>
      </c>
      <c r="FA34" s="27" t="s">
        <v>698</v>
      </c>
      <c r="FB34" s="27" t="s">
        <v>698</v>
      </c>
      <c r="FC34" s="27" t="s">
        <v>698</v>
      </c>
      <c r="FD34" s="27" t="s">
        <v>698</v>
      </c>
      <c r="FE34" s="27" t="s">
        <v>694</v>
      </c>
      <c r="FF34" s="27" t="s">
        <v>698</v>
      </c>
      <c r="FG34" s="27" t="s">
        <v>698</v>
      </c>
      <c r="FH34" s="27" t="s">
        <v>698</v>
      </c>
      <c r="FI34" s="27" t="s">
        <v>698</v>
      </c>
      <c r="FJ34" s="27" t="s">
        <v>694</v>
      </c>
      <c r="FK34" s="27" t="s">
        <v>698</v>
      </c>
      <c r="FL34" s="27" t="s">
        <v>698</v>
      </c>
      <c r="FM34" s="27" t="s">
        <v>698</v>
      </c>
      <c r="FN34" s="27" t="s">
        <v>694</v>
      </c>
      <c r="FO34" s="72" t="s">
        <v>1175</v>
      </c>
      <c r="FP34" s="72" t="s">
        <v>698</v>
      </c>
      <c r="FQ34" s="72" t="s">
        <v>1176</v>
      </c>
      <c r="FR34" s="72" t="s">
        <v>1223</v>
      </c>
      <c r="FS34" s="72" t="s">
        <v>1224</v>
      </c>
      <c r="FT34" s="72" t="s">
        <v>698</v>
      </c>
      <c r="FU34" s="72" t="s">
        <v>698</v>
      </c>
      <c r="FV34" s="72" t="s">
        <v>698</v>
      </c>
      <c r="FW34" s="78" t="s">
        <v>698</v>
      </c>
      <c r="FX34" s="78" t="s">
        <v>698</v>
      </c>
      <c r="FY34" s="72" t="s">
        <v>698</v>
      </c>
      <c r="FZ34" s="90"/>
      <c r="GA34" s="90"/>
      <c r="GB34" s="90"/>
      <c r="GC34" s="90"/>
      <c r="GD34" s="90"/>
      <c r="GE34" s="90"/>
      <c r="GF34" s="90"/>
      <c r="GG34" s="90"/>
      <c r="GH34" s="105" t="s">
        <v>1226</v>
      </c>
      <c r="GI34" s="106"/>
      <c r="GJ34" s="27"/>
      <c r="GK34" s="28"/>
      <c r="GL34" s="27"/>
    </row>
    <row r="35" spans="1:194" x14ac:dyDescent="0.25">
      <c r="A35" s="71" t="str">
        <f t="shared" si="3"/>
        <v>Expenditure: Contracted Services - Outsourced Services: Business and Advisory - Communications</v>
      </c>
      <c r="B35" s="27" t="s">
        <v>1190</v>
      </c>
      <c r="C35" s="27" t="str">
        <f t="shared" si="1"/>
        <v>IE003001005004000000000000000000000000</v>
      </c>
      <c r="D35" s="23" t="s">
        <v>1166</v>
      </c>
      <c r="E35" s="23" t="s">
        <v>710</v>
      </c>
      <c r="F35" s="23" t="s">
        <v>702</v>
      </c>
      <c r="G35" s="23" t="s">
        <v>713</v>
      </c>
      <c r="H35" s="23" t="s">
        <v>711</v>
      </c>
      <c r="I35" s="23" t="s">
        <v>697</v>
      </c>
      <c r="J35" s="23" t="s">
        <v>697</v>
      </c>
      <c r="K35" s="23" t="s">
        <v>697</v>
      </c>
      <c r="L35" s="23" t="s">
        <v>697</v>
      </c>
      <c r="M35" s="23" t="s">
        <v>697</v>
      </c>
      <c r="N35" s="23" t="s">
        <v>697</v>
      </c>
      <c r="O35" s="23" t="s">
        <v>697</v>
      </c>
      <c r="P35" s="23" t="s">
        <v>697</v>
      </c>
      <c r="Q35" s="27">
        <v>0</v>
      </c>
      <c r="R35" s="27" t="s">
        <v>704</v>
      </c>
      <c r="S35" s="27" t="s">
        <v>698</v>
      </c>
      <c r="T35" s="28" t="s">
        <v>694</v>
      </c>
      <c r="U35" s="28"/>
      <c r="V35" s="27" t="s">
        <v>279</v>
      </c>
      <c r="W35" s="27" t="s">
        <v>905</v>
      </c>
      <c r="X35" s="27"/>
      <c r="Y35" s="27"/>
      <c r="Z35" s="27"/>
      <c r="AA35" s="27" t="s">
        <v>1241</v>
      </c>
      <c r="AB35" s="27"/>
      <c r="AC35" s="27"/>
      <c r="AD35" s="27"/>
      <c r="AE35" s="27"/>
      <c r="AF35" s="27"/>
      <c r="AG35" s="27"/>
      <c r="AH35" s="27"/>
      <c r="AI35" s="27" t="s">
        <v>1242</v>
      </c>
      <c r="AJ35" s="28" t="s">
        <v>704</v>
      </c>
      <c r="AK35" s="27" t="s">
        <v>698</v>
      </c>
      <c r="AL35" s="27" t="s">
        <v>698</v>
      </c>
      <c r="AM35" s="27" t="s">
        <v>698</v>
      </c>
      <c r="AN35" s="27" t="s">
        <v>698</v>
      </c>
      <c r="AO35" s="27" t="s">
        <v>698</v>
      </c>
      <c r="AP35" s="27" t="s">
        <v>698</v>
      </c>
      <c r="AQ35" s="27" t="s">
        <v>698</v>
      </c>
      <c r="AR35" s="27" t="s">
        <v>698</v>
      </c>
      <c r="AS35" s="27" t="s">
        <v>698</v>
      </c>
      <c r="AT35" s="27" t="s">
        <v>698</v>
      </c>
      <c r="AU35" s="27" t="s">
        <v>698</v>
      </c>
      <c r="AV35" s="27" t="s">
        <v>698</v>
      </c>
      <c r="AW35" s="27" t="s">
        <v>698</v>
      </c>
      <c r="AX35" s="27" t="s">
        <v>698</v>
      </c>
      <c r="AY35" s="27" t="s">
        <v>698</v>
      </c>
      <c r="AZ35" s="27" t="s">
        <v>698</v>
      </c>
      <c r="BA35" s="27" t="s">
        <v>698</v>
      </c>
      <c r="BB35" s="27" t="s">
        <v>698</v>
      </c>
      <c r="BC35" s="27" t="s">
        <v>698</v>
      </c>
      <c r="BD35" s="27" t="s">
        <v>698</v>
      </c>
      <c r="BE35" s="27" t="s">
        <v>698</v>
      </c>
      <c r="BF35" s="27" t="s">
        <v>698</v>
      </c>
      <c r="BG35" s="27" t="s">
        <v>698</v>
      </c>
      <c r="BH35" s="27" t="s">
        <v>698</v>
      </c>
      <c r="BI35" s="27" t="s">
        <v>698</v>
      </c>
      <c r="BJ35" s="27" t="s">
        <v>698</v>
      </c>
      <c r="BK35" s="27" t="s">
        <v>698</v>
      </c>
      <c r="BL35" s="27" t="s">
        <v>698</v>
      </c>
      <c r="BM35" s="27" t="s">
        <v>698</v>
      </c>
      <c r="BN35" s="27" t="s">
        <v>698</v>
      </c>
      <c r="BO35" s="27" t="s">
        <v>698</v>
      </c>
      <c r="BP35" s="27" t="s">
        <v>698</v>
      </c>
      <c r="BQ35" s="27" t="s">
        <v>698</v>
      </c>
      <c r="BR35" s="27" t="s">
        <v>698</v>
      </c>
      <c r="BS35" s="27" t="s">
        <v>698</v>
      </c>
      <c r="BT35" s="27" t="s">
        <v>698</v>
      </c>
      <c r="BU35" s="27" t="s">
        <v>698</v>
      </c>
      <c r="BV35" s="27" t="s">
        <v>698</v>
      </c>
      <c r="BW35" s="27" t="s">
        <v>698</v>
      </c>
      <c r="BX35" s="27" t="s">
        <v>698</v>
      </c>
      <c r="BY35" s="27" t="s">
        <v>698</v>
      </c>
      <c r="BZ35" s="27" t="s">
        <v>698</v>
      </c>
      <c r="CA35" s="27" t="s">
        <v>698</v>
      </c>
      <c r="CB35" s="27" t="s">
        <v>698</v>
      </c>
      <c r="CC35" s="27" t="s">
        <v>698</v>
      </c>
      <c r="CD35" s="27" t="s">
        <v>698</v>
      </c>
      <c r="CE35" s="27" t="s">
        <v>698</v>
      </c>
      <c r="CF35" s="27" t="s">
        <v>698</v>
      </c>
      <c r="CG35" s="27" t="s">
        <v>698</v>
      </c>
      <c r="CH35" s="27" t="s">
        <v>698</v>
      </c>
      <c r="CI35" s="27" t="s">
        <v>704</v>
      </c>
      <c r="CJ35" s="27" t="s">
        <v>698</v>
      </c>
      <c r="CK35" s="27" t="s">
        <v>698</v>
      </c>
      <c r="CL35" s="27" t="s">
        <v>698</v>
      </c>
      <c r="CM35" s="27" t="s">
        <v>698</v>
      </c>
      <c r="CN35" s="27" t="s">
        <v>698</v>
      </c>
      <c r="CO35" s="27" t="s">
        <v>698</v>
      </c>
      <c r="CP35" s="27" t="s">
        <v>698</v>
      </c>
      <c r="CQ35" s="27" t="s">
        <v>698</v>
      </c>
      <c r="CR35" s="27" t="s">
        <v>698</v>
      </c>
      <c r="CS35" s="27" t="s">
        <v>698</v>
      </c>
      <c r="CT35" s="27" t="s">
        <v>704</v>
      </c>
      <c r="CU35" s="27" t="s">
        <v>698</v>
      </c>
      <c r="CV35" s="27" t="s">
        <v>698</v>
      </c>
      <c r="CW35" s="27" t="s">
        <v>698</v>
      </c>
      <c r="CX35" s="27" t="s">
        <v>698</v>
      </c>
      <c r="CY35" s="27" t="s">
        <v>698</v>
      </c>
      <c r="CZ35" s="27" t="s">
        <v>698</v>
      </c>
      <c r="DA35" s="27" t="s">
        <v>698</v>
      </c>
      <c r="DB35" s="27" t="s">
        <v>704</v>
      </c>
      <c r="DC35" s="27" t="s">
        <v>704</v>
      </c>
      <c r="DD35" s="27" t="s">
        <v>704</v>
      </c>
      <c r="DE35" s="27" t="s">
        <v>704</v>
      </c>
      <c r="DF35" s="27" t="s">
        <v>698</v>
      </c>
      <c r="DG35" s="27" t="s">
        <v>698</v>
      </c>
      <c r="DH35" s="27" t="s">
        <v>698</v>
      </c>
      <c r="DI35" s="27" t="s">
        <v>698</v>
      </c>
      <c r="DJ35" s="27" t="s">
        <v>698</v>
      </c>
      <c r="DK35" s="27" t="s">
        <v>698</v>
      </c>
      <c r="DL35" s="27" t="s">
        <v>698</v>
      </c>
      <c r="DM35" s="27" t="s">
        <v>698</v>
      </c>
      <c r="DN35" s="27" t="s">
        <v>698</v>
      </c>
      <c r="DO35" s="27" t="s">
        <v>698</v>
      </c>
      <c r="DP35" s="27" t="s">
        <v>698</v>
      </c>
      <c r="DQ35" s="27" t="s">
        <v>698</v>
      </c>
      <c r="DR35" s="27" t="s">
        <v>698</v>
      </c>
      <c r="DS35" s="27"/>
      <c r="DT35" s="27" t="s">
        <v>698</v>
      </c>
      <c r="DU35" s="27" t="s">
        <v>698</v>
      </c>
      <c r="DV35" s="27" t="s">
        <v>698</v>
      </c>
      <c r="DW35" s="27" t="s">
        <v>698</v>
      </c>
      <c r="DX35" s="27" t="s">
        <v>698</v>
      </c>
      <c r="DY35" s="27" t="s">
        <v>698</v>
      </c>
      <c r="DZ35" s="27" t="s">
        <v>698</v>
      </c>
      <c r="EA35" s="27" t="s">
        <v>698</v>
      </c>
      <c r="EB35" s="27" t="s">
        <v>698</v>
      </c>
      <c r="EC35" s="27" t="s">
        <v>698</v>
      </c>
      <c r="ED35" s="27" t="s">
        <v>698</v>
      </c>
      <c r="EE35" s="27" t="s">
        <v>698</v>
      </c>
      <c r="EF35" s="27" t="s">
        <v>698</v>
      </c>
      <c r="EG35" s="27" t="s">
        <v>694</v>
      </c>
      <c r="EH35" s="27" t="s">
        <v>698</v>
      </c>
      <c r="EI35" s="27" t="s">
        <v>698</v>
      </c>
      <c r="EJ35" s="27" t="s">
        <v>698</v>
      </c>
      <c r="EK35" s="27" t="s">
        <v>698</v>
      </c>
      <c r="EL35" s="27" t="s">
        <v>698</v>
      </c>
      <c r="EM35" s="27" t="s">
        <v>698</v>
      </c>
      <c r="EN35" s="27" t="s">
        <v>698</v>
      </c>
      <c r="EO35" s="27" t="s">
        <v>698</v>
      </c>
      <c r="EP35" s="27" t="s">
        <v>698</v>
      </c>
      <c r="EQ35" s="27" t="s">
        <v>698</v>
      </c>
      <c r="ER35" s="27" t="s">
        <v>698</v>
      </c>
      <c r="ES35" s="27" t="s">
        <v>698</v>
      </c>
      <c r="ET35" s="27" t="s">
        <v>698</v>
      </c>
      <c r="EU35" s="27" t="s">
        <v>698</v>
      </c>
      <c r="EV35" s="27" t="s">
        <v>698</v>
      </c>
      <c r="EW35" s="27" t="s">
        <v>698</v>
      </c>
      <c r="EX35" s="27" t="s">
        <v>698</v>
      </c>
      <c r="EY35" s="27" t="s">
        <v>698</v>
      </c>
      <c r="EZ35" s="27" t="s">
        <v>698</v>
      </c>
      <c r="FA35" s="27" t="s">
        <v>698</v>
      </c>
      <c r="FB35" s="27" t="s">
        <v>698</v>
      </c>
      <c r="FC35" s="27" t="s">
        <v>698</v>
      </c>
      <c r="FD35" s="27" t="s">
        <v>698</v>
      </c>
      <c r="FE35" s="27" t="s">
        <v>694</v>
      </c>
      <c r="FF35" s="27" t="s">
        <v>698</v>
      </c>
      <c r="FG35" s="27" t="s">
        <v>698</v>
      </c>
      <c r="FH35" s="27" t="s">
        <v>698</v>
      </c>
      <c r="FI35" s="27" t="s">
        <v>698</v>
      </c>
      <c r="FJ35" s="27" t="s">
        <v>694</v>
      </c>
      <c r="FK35" s="27" t="s">
        <v>698</v>
      </c>
      <c r="FL35" s="27" t="s">
        <v>698</v>
      </c>
      <c r="FM35" s="27" t="s">
        <v>698</v>
      </c>
      <c r="FN35" s="27" t="s">
        <v>694</v>
      </c>
      <c r="FO35" s="72" t="s">
        <v>1175</v>
      </c>
      <c r="FP35" s="72" t="s">
        <v>698</v>
      </c>
      <c r="FQ35" s="72" t="s">
        <v>1176</v>
      </c>
      <c r="FR35" s="72" t="s">
        <v>1223</v>
      </c>
      <c r="FS35" s="72" t="s">
        <v>1224</v>
      </c>
      <c r="FT35" s="72" t="s">
        <v>698</v>
      </c>
      <c r="FU35" s="72" t="s">
        <v>698</v>
      </c>
      <c r="FV35" s="72" t="s">
        <v>698</v>
      </c>
      <c r="FW35" s="78" t="s">
        <v>698</v>
      </c>
      <c r="FX35" s="78" t="s">
        <v>698</v>
      </c>
      <c r="FY35" s="72" t="s">
        <v>698</v>
      </c>
      <c r="FZ35" s="90"/>
      <c r="GA35" s="90"/>
      <c r="GB35" s="90"/>
      <c r="GC35" s="90"/>
      <c r="GD35" s="90"/>
      <c r="GE35" s="90"/>
      <c r="GF35" s="90"/>
      <c r="GG35" s="90"/>
      <c r="GH35" s="105" t="s">
        <v>1226</v>
      </c>
      <c r="GI35" s="106"/>
      <c r="GJ35" s="27"/>
      <c r="GK35" s="28"/>
      <c r="GL35" s="27"/>
    </row>
    <row r="36" spans="1:194" x14ac:dyDescent="0.25">
      <c r="A36" s="71" t="str">
        <f t="shared" si="3"/>
        <v>Expenditure: Contracted Services - Outsourced Services: Business and Advisory - Human Resources</v>
      </c>
      <c r="B36" s="27" t="s">
        <v>1190</v>
      </c>
      <c r="C36" s="27" t="str">
        <f t="shared" si="1"/>
        <v>IE003001005005000000000000000000000000</v>
      </c>
      <c r="D36" s="23" t="s">
        <v>1166</v>
      </c>
      <c r="E36" s="23" t="s">
        <v>710</v>
      </c>
      <c r="F36" s="23" t="s">
        <v>702</v>
      </c>
      <c r="G36" s="23" t="s">
        <v>713</v>
      </c>
      <c r="H36" s="23" t="s">
        <v>713</v>
      </c>
      <c r="I36" s="23" t="s">
        <v>697</v>
      </c>
      <c r="J36" s="23" t="s">
        <v>697</v>
      </c>
      <c r="K36" s="23" t="s">
        <v>697</v>
      </c>
      <c r="L36" s="23" t="s">
        <v>697</v>
      </c>
      <c r="M36" s="23" t="s">
        <v>697</v>
      </c>
      <c r="N36" s="23" t="s">
        <v>697</v>
      </c>
      <c r="O36" s="23" t="s">
        <v>697</v>
      </c>
      <c r="P36" s="23" t="s">
        <v>697</v>
      </c>
      <c r="Q36" s="27">
        <v>0</v>
      </c>
      <c r="R36" s="27" t="s">
        <v>704</v>
      </c>
      <c r="S36" s="27" t="s">
        <v>698</v>
      </c>
      <c r="T36" s="28" t="s">
        <v>694</v>
      </c>
      <c r="U36" s="28"/>
      <c r="V36" s="27" t="s">
        <v>280</v>
      </c>
      <c r="W36" s="27" t="s">
        <v>905</v>
      </c>
      <c r="X36" s="27"/>
      <c r="Y36" s="27"/>
      <c r="Z36" s="27"/>
      <c r="AA36" s="27" t="s">
        <v>801</v>
      </c>
      <c r="AB36" s="27"/>
      <c r="AC36" s="27"/>
      <c r="AD36" s="27"/>
      <c r="AE36" s="27"/>
      <c r="AF36" s="27"/>
      <c r="AG36" s="27"/>
      <c r="AH36" s="27"/>
      <c r="AI36" s="27" t="s">
        <v>1243</v>
      </c>
      <c r="AJ36" s="28" t="s">
        <v>704</v>
      </c>
      <c r="AK36" s="27" t="s">
        <v>698</v>
      </c>
      <c r="AL36" s="27" t="s">
        <v>698</v>
      </c>
      <c r="AM36" s="27" t="s">
        <v>698</v>
      </c>
      <c r="AN36" s="27" t="s">
        <v>698</v>
      </c>
      <c r="AO36" s="27" t="s">
        <v>698</v>
      </c>
      <c r="AP36" s="27" t="s">
        <v>698</v>
      </c>
      <c r="AQ36" s="27" t="s">
        <v>698</v>
      </c>
      <c r="AR36" s="27" t="s">
        <v>698</v>
      </c>
      <c r="AS36" s="27" t="s">
        <v>698</v>
      </c>
      <c r="AT36" s="27" t="s">
        <v>698</v>
      </c>
      <c r="AU36" s="27" t="s">
        <v>698</v>
      </c>
      <c r="AV36" s="27" t="s">
        <v>698</v>
      </c>
      <c r="AW36" s="27" t="s">
        <v>698</v>
      </c>
      <c r="AX36" s="27" t="s">
        <v>698</v>
      </c>
      <c r="AY36" s="27" t="s">
        <v>698</v>
      </c>
      <c r="AZ36" s="27" t="s">
        <v>698</v>
      </c>
      <c r="BA36" s="27" t="s">
        <v>698</v>
      </c>
      <c r="BB36" s="27" t="s">
        <v>698</v>
      </c>
      <c r="BC36" s="27" t="s">
        <v>698</v>
      </c>
      <c r="BD36" s="27" t="s">
        <v>698</v>
      </c>
      <c r="BE36" s="27" t="s">
        <v>698</v>
      </c>
      <c r="BF36" s="27" t="s">
        <v>698</v>
      </c>
      <c r="BG36" s="27" t="s">
        <v>698</v>
      </c>
      <c r="BH36" s="27" t="s">
        <v>698</v>
      </c>
      <c r="BI36" s="27" t="s">
        <v>698</v>
      </c>
      <c r="BJ36" s="27" t="s">
        <v>698</v>
      </c>
      <c r="BK36" s="27" t="s">
        <v>698</v>
      </c>
      <c r="BL36" s="27" t="s">
        <v>698</v>
      </c>
      <c r="BM36" s="27" t="s">
        <v>698</v>
      </c>
      <c r="BN36" s="27" t="s">
        <v>698</v>
      </c>
      <c r="BO36" s="27" t="s">
        <v>698</v>
      </c>
      <c r="BP36" s="27" t="s">
        <v>698</v>
      </c>
      <c r="BQ36" s="27" t="s">
        <v>698</v>
      </c>
      <c r="BR36" s="27" t="s">
        <v>698</v>
      </c>
      <c r="BS36" s="27" t="s">
        <v>698</v>
      </c>
      <c r="BT36" s="27" t="s">
        <v>698</v>
      </c>
      <c r="BU36" s="27" t="s">
        <v>698</v>
      </c>
      <c r="BV36" s="27" t="s">
        <v>698</v>
      </c>
      <c r="BW36" s="27" t="s">
        <v>698</v>
      </c>
      <c r="BX36" s="27" t="s">
        <v>698</v>
      </c>
      <c r="BY36" s="27" t="s">
        <v>698</v>
      </c>
      <c r="BZ36" s="27" t="s">
        <v>698</v>
      </c>
      <c r="CA36" s="27" t="s">
        <v>698</v>
      </c>
      <c r="CB36" s="27" t="s">
        <v>698</v>
      </c>
      <c r="CC36" s="27" t="s">
        <v>698</v>
      </c>
      <c r="CD36" s="27" t="s">
        <v>698</v>
      </c>
      <c r="CE36" s="27" t="s">
        <v>698</v>
      </c>
      <c r="CF36" s="27" t="s">
        <v>704</v>
      </c>
      <c r="CG36" s="27" t="s">
        <v>698</v>
      </c>
      <c r="CH36" s="27" t="s">
        <v>698</v>
      </c>
      <c r="CI36" s="27" t="s">
        <v>698</v>
      </c>
      <c r="CJ36" s="27" t="s">
        <v>698</v>
      </c>
      <c r="CK36" s="27" t="s">
        <v>698</v>
      </c>
      <c r="CL36" s="27" t="s">
        <v>698</v>
      </c>
      <c r="CM36" s="27" t="s">
        <v>698</v>
      </c>
      <c r="CN36" s="27" t="s">
        <v>698</v>
      </c>
      <c r="CO36" s="27" t="s">
        <v>698</v>
      </c>
      <c r="CP36" s="27" t="s">
        <v>698</v>
      </c>
      <c r="CQ36" s="27" t="s">
        <v>704</v>
      </c>
      <c r="CR36" s="27" t="s">
        <v>698</v>
      </c>
      <c r="CS36" s="27" t="s">
        <v>698</v>
      </c>
      <c r="CT36" s="27" t="s">
        <v>698</v>
      </c>
      <c r="CU36" s="27" t="s">
        <v>698</v>
      </c>
      <c r="CV36" s="27" t="s">
        <v>698</v>
      </c>
      <c r="CW36" s="27" t="s">
        <v>698</v>
      </c>
      <c r="CX36" s="27" t="s">
        <v>698</v>
      </c>
      <c r="CY36" s="27" t="s">
        <v>698</v>
      </c>
      <c r="CZ36" s="27" t="s">
        <v>698</v>
      </c>
      <c r="DA36" s="27" t="s">
        <v>698</v>
      </c>
      <c r="DB36" s="27" t="s">
        <v>704</v>
      </c>
      <c r="DC36" s="27" t="s">
        <v>704</v>
      </c>
      <c r="DD36" s="27" t="s">
        <v>704</v>
      </c>
      <c r="DE36" s="27" t="s">
        <v>704</v>
      </c>
      <c r="DF36" s="27" t="s">
        <v>698</v>
      </c>
      <c r="DG36" s="27" t="s">
        <v>698</v>
      </c>
      <c r="DH36" s="27" t="s">
        <v>698</v>
      </c>
      <c r="DI36" s="27" t="s">
        <v>698</v>
      </c>
      <c r="DJ36" s="27" t="s">
        <v>698</v>
      </c>
      <c r="DK36" s="27" t="s">
        <v>698</v>
      </c>
      <c r="DL36" s="27" t="s">
        <v>698</v>
      </c>
      <c r="DM36" s="27" t="s">
        <v>698</v>
      </c>
      <c r="DN36" s="27" t="s">
        <v>698</v>
      </c>
      <c r="DO36" s="27" t="s">
        <v>698</v>
      </c>
      <c r="DP36" s="27" t="s">
        <v>698</v>
      </c>
      <c r="DQ36" s="27" t="s">
        <v>698</v>
      </c>
      <c r="DR36" s="27" t="s">
        <v>698</v>
      </c>
      <c r="DS36" s="27"/>
      <c r="DT36" s="27" t="s">
        <v>698</v>
      </c>
      <c r="DU36" s="27" t="s">
        <v>698</v>
      </c>
      <c r="DV36" s="27" t="s">
        <v>698</v>
      </c>
      <c r="DW36" s="27" t="s">
        <v>698</v>
      </c>
      <c r="DX36" s="27" t="s">
        <v>698</v>
      </c>
      <c r="DY36" s="27" t="s">
        <v>698</v>
      </c>
      <c r="DZ36" s="27" t="s">
        <v>698</v>
      </c>
      <c r="EA36" s="27" t="s">
        <v>698</v>
      </c>
      <c r="EB36" s="27" t="s">
        <v>698</v>
      </c>
      <c r="EC36" s="27" t="s">
        <v>698</v>
      </c>
      <c r="ED36" s="27" t="s">
        <v>698</v>
      </c>
      <c r="EE36" s="27" t="s">
        <v>698</v>
      </c>
      <c r="EF36" s="27" t="s">
        <v>698</v>
      </c>
      <c r="EG36" s="27" t="s">
        <v>694</v>
      </c>
      <c r="EH36" s="27" t="s">
        <v>698</v>
      </c>
      <c r="EI36" s="27" t="s">
        <v>698</v>
      </c>
      <c r="EJ36" s="27" t="s">
        <v>698</v>
      </c>
      <c r="EK36" s="27" t="s">
        <v>698</v>
      </c>
      <c r="EL36" s="27" t="s">
        <v>698</v>
      </c>
      <c r="EM36" s="27" t="s">
        <v>698</v>
      </c>
      <c r="EN36" s="27" t="s">
        <v>698</v>
      </c>
      <c r="EO36" s="27" t="s">
        <v>698</v>
      </c>
      <c r="EP36" s="27" t="s">
        <v>698</v>
      </c>
      <c r="EQ36" s="27" t="s">
        <v>698</v>
      </c>
      <c r="ER36" s="27" t="s">
        <v>698</v>
      </c>
      <c r="ES36" s="27" t="s">
        <v>698</v>
      </c>
      <c r="ET36" s="27" t="s">
        <v>698</v>
      </c>
      <c r="EU36" s="27" t="s">
        <v>698</v>
      </c>
      <c r="EV36" s="27" t="s">
        <v>698</v>
      </c>
      <c r="EW36" s="27" t="s">
        <v>698</v>
      </c>
      <c r="EX36" s="27" t="s">
        <v>698</v>
      </c>
      <c r="EY36" s="27" t="s">
        <v>698</v>
      </c>
      <c r="EZ36" s="27" t="s">
        <v>698</v>
      </c>
      <c r="FA36" s="27" t="s">
        <v>698</v>
      </c>
      <c r="FB36" s="27" t="s">
        <v>698</v>
      </c>
      <c r="FC36" s="27" t="s">
        <v>698</v>
      </c>
      <c r="FD36" s="27" t="s">
        <v>698</v>
      </c>
      <c r="FE36" s="27" t="s">
        <v>694</v>
      </c>
      <c r="FF36" s="27" t="s">
        <v>698</v>
      </c>
      <c r="FG36" s="27" t="s">
        <v>698</v>
      </c>
      <c r="FH36" s="27" t="s">
        <v>698</v>
      </c>
      <c r="FI36" s="27" t="s">
        <v>698</v>
      </c>
      <c r="FJ36" s="27" t="s">
        <v>694</v>
      </c>
      <c r="FK36" s="27" t="s">
        <v>698</v>
      </c>
      <c r="FL36" s="27" t="s">
        <v>698</v>
      </c>
      <c r="FM36" s="27" t="s">
        <v>698</v>
      </c>
      <c r="FN36" s="27" t="s">
        <v>694</v>
      </c>
      <c r="FO36" s="72" t="s">
        <v>1175</v>
      </c>
      <c r="FP36" s="72" t="s">
        <v>698</v>
      </c>
      <c r="FQ36" s="72" t="s">
        <v>1176</v>
      </c>
      <c r="FR36" s="72" t="s">
        <v>1223</v>
      </c>
      <c r="FS36" s="72" t="s">
        <v>1224</v>
      </c>
      <c r="FT36" s="72" t="s">
        <v>698</v>
      </c>
      <c r="FU36" s="72" t="s">
        <v>698</v>
      </c>
      <c r="FV36" s="72" t="s">
        <v>698</v>
      </c>
      <c r="FW36" s="78" t="s">
        <v>698</v>
      </c>
      <c r="FX36" s="78" t="s">
        <v>698</v>
      </c>
      <c r="FY36" s="72" t="s">
        <v>698</v>
      </c>
      <c r="FZ36" s="90"/>
      <c r="GA36" s="90"/>
      <c r="GB36" s="90"/>
      <c r="GC36" s="90"/>
      <c r="GD36" s="90"/>
      <c r="GE36" s="90"/>
      <c r="GF36" s="90"/>
      <c r="GG36" s="90"/>
      <c r="GH36" s="105" t="s">
        <v>1226</v>
      </c>
      <c r="GI36" s="106"/>
      <c r="GJ36" s="27"/>
      <c r="GK36" s="28"/>
      <c r="GL36" s="27"/>
    </row>
    <row r="37" spans="1:194" x14ac:dyDescent="0.25">
      <c r="A37" s="71" t="str">
        <f t="shared" si="3"/>
        <v>Expenditure: Contracted Services - Outsourced Services: Business and Advisory - Occupational Health and Safety</v>
      </c>
      <c r="B37" s="27" t="s">
        <v>1190</v>
      </c>
      <c r="C37" s="27" t="str">
        <f t="shared" si="1"/>
        <v>IE003001005006000000000000000000000000</v>
      </c>
      <c r="D37" s="23" t="s">
        <v>1166</v>
      </c>
      <c r="E37" s="23" t="s">
        <v>710</v>
      </c>
      <c r="F37" s="23" t="s">
        <v>702</v>
      </c>
      <c r="G37" s="23" t="s">
        <v>713</v>
      </c>
      <c r="H37" s="23" t="s">
        <v>715</v>
      </c>
      <c r="I37" s="23" t="s">
        <v>697</v>
      </c>
      <c r="J37" s="23" t="s">
        <v>697</v>
      </c>
      <c r="K37" s="23" t="s">
        <v>697</v>
      </c>
      <c r="L37" s="23" t="s">
        <v>697</v>
      </c>
      <c r="M37" s="23" t="s">
        <v>697</v>
      </c>
      <c r="N37" s="23" t="s">
        <v>697</v>
      </c>
      <c r="O37" s="23" t="s">
        <v>697</v>
      </c>
      <c r="P37" s="23" t="s">
        <v>697</v>
      </c>
      <c r="Q37" s="27">
        <v>0</v>
      </c>
      <c r="R37" s="27" t="s">
        <v>704</v>
      </c>
      <c r="S37" s="27" t="s">
        <v>698</v>
      </c>
      <c r="T37" s="28" t="s">
        <v>694</v>
      </c>
      <c r="U37" s="28"/>
      <c r="V37" s="27" t="s">
        <v>281</v>
      </c>
      <c r="W37" s="27" t="s">
        <v>905</v>
      </c>
      <c r="X37" s="27"/>
      <c r="Y37" s="27"/>
      <c r="Z37" s="27"/>
      <c r="AA37" s="27" t="s">
        <v>1244</v>
      </c>
      <c r="AB37" s="27"/>
      <c r="AC37" s="27"/>
      <c r="AD37" s="27"/>
      <c r="AE37" s="27"/>
      <c r="AF37" s="27"/>
      <c r="AG37" s="27"/>
      <c r="AH37" s="27"/>
      <c r="AI37" s="27" t="s">
        <v>1245</v>
      </c>
      <c r="AJ37" s="28" t="s">
        <v>704</v>
      </c>
      <c r="AK37" s="27" t="s">
        <v>698</v>
      </c>
      <c r="AL37" s="27" t="s">
        <v>698</v>
      </c>
      <c r="AM37" s="27" t="s">
        <v>698</v>
      </c>
      <c r="AN37" s="27" t="s">
        <v>698</v>
      </c>
      <c r="AO37" s="27" t="s">
        <v>698</v>
      </c>
      <c r="AP37" s="27" t="s">
        <v>698</v>
      </c>
      <c r="AQ37" s="27" t="s">
        <v>698</v>
      </c>
      <c r="AR37" s="27" t="s">
        <v>698</v>
      </c>
      <c r="AS37" s="27" t="s">
        <v>698</v>
      </c>
      <c r="AT37" s="27" t="s">
        <v>698</v>
      </c>
      <c r="AU37" s="27" t="s">
        <v>698</v>
      </c>
      <c r="AV37" s="27" t="s">
        <v>698</v>
      </c>
      <c r="AW37" s="27" t="s">
        <v>698</v>
      </c>
      <c r="AX37" s="27" t="s">
        <v>698</v>
      </c>
      <c r="AY37" s="27" t="s">
        <v>698</v>
      </c>
      <c r="AZ37" s="27" t="s">
        <v>698</v>
      </c>
      <c r="BA37" s="27" t="s">
        <v>698</v>
      </c>
      <c r="BB37" s="27" t="s">
        <v>698</v>
      </c>
      <c r="BC37" s="27" t="s">
        <v>698</v>
      </c>
      <c r="BD37" s="27" t="s">
        <v>698</v>
      </c>
      <c r="BE37" s="27" t="s">
        <v>698</v>
      </c>
      <c r="BF37" s="27" t="s">
        <v>698</v>
      </c>
      <c r="BG37" s="27" t="s">
        <v>698</v>
      </c>
      <c r="BH37" s="27" t="s">
        <v>698</v>
      </c>
      <c r="BI37" s="27" t="s">
        <v>698</v>
      </c>
      <c r="BJ37" s="27" t="s">
        <v>698</v>
      </c>
      <c r="BK37" s="27" t="s">
        <v>698</v>
      </c>
      <c r="BL37" s="27" t="s">
        <v>698</v>
      </c>
      <c r="BM37" s="27" t="s">
        <v>698</v>
      </c>
      <c r="BN37" s="27" t="s">
        <v>698</v>
      </c>
      <c r="BO37" s="27" t="s">
        <v>704</v>
      </c>
      <c r="BP37" s="27" t="s">
        <v>704</v>
      </c>
      <c r="BQ37" s="27" t="s">
        <v>704</v>
      </c>
      <c r="BR37" s="27" t="s">
        <v>698</v>
      </c>
      <c r="BS37" s="27" t="s">
        <v>698</v>
      </c>
      <c r="BT37" s="27" t="s">
        <v>698</v>
      </c>
      <c r="BU37" s="27" t="s">
        <v>698</v>
      </c>
      <c r="BV37" s="27" t="s">
        <v>698</v>
      </c>
      <c r="BW37" s="27" t="s">
        <v>698</v>
      </c>
      <c r="BX37" s="27" t="s">
        <v>698</v>
      </c>
      <c r="BY37" s="27" t="s">
        <v>698</v>
      </c>
      <c r="BZ37" s="27" t="s">
        <v>698</v>
      </c>
      <c r="CA37" s="27" t="s">
        <v>698</v>
      </c>
      <c r="CB37" s="27" t="s">
        <v>704</v>
      </c>
      <c r="CC37" s="27" t="s">
        <v>698</v>
      </c>
      <c r="CD37" s="27" t="s">
        <v>698</v>
      </c>
      <c r="CE37" s="27" t="s">
        <v>698</v>
      </c>
      <c r="CF37" s="27" t="s">
        <v>698</v>
      </c>
      <c r="CG37" s="27" t="s">
        <v>698</v>
      </c>
      <c r="CH37" s="27" t="s">
        <v>698</v>
      </c>
      <c r="CI37" s="27" t="s">
        <v>698</v>
      </c>
      <c r="CJ37" s="27" t="s">
        <v>704</v>
      </c>
      <c r="CK37" s="27" t="s">
        <v>704</v>
      </c>
      <c r="CL37" s="27" t="s">
        <v>698</v>
      </c>
      <c r="CM37" s="27" t="s">
        <v>698</v>
      </c>
      <c r="CN37" s="27" t="s">
        <v>704</v>
      </c>
      <c r="CO37" s="27" t="s">
        <v>704</v>
      </c>
      <c r="CP37" s="27" t="s">
        <v>698</v>
      </c>
      <c r="CQ37" s="27" t="s">
        <v>698</v>
      </c>
      <c r="CR37" s="27" t="s">
        <v>698</v>
      </c>
      <c r="CS37" s="27" t="s">
        <v>698</v>
      </c>
      <c r="CT37" s="27" t="s">
        <v>698</v>
      </c>
      <c r="CU37" s="27" t="s">
        <v>704</v>
      </c>
      <c r="CV37" s="27" t="s">
        <v>704</v>
      </c>
      <c r="CW37" s="27" t="s">
        <v>698</v>
      </c>
      <c r="CX37" s="27" t="s">
        <v>698</v>
      </c>
      <c r="CY37" s="27" t="s">
        <v>698</v>
      </c>
      <c r="CZ37" s="27" t="s">
        <v>698</v>
      </c>
      <c r="DA37" s="27" t="s">
        <v>698</v>
      </c>
      <c r="DB37" s="27" t="s">
        <v>704</v>
      </c>
      <c r="DC37" s="27" t="s">
        <v>704</v>
      </c>
      <c r="DD37" s="27" t="s">
        <v>704</v>
      </c>
      <c r="DE37" s="27" t="s">
        <v>704</v>
      </c>
      <c r="DF37" s="27" t="s">
        <v>698</v>
      </c>
      <c r="DG37" s="27" t="s">
        <v>704</v>
      </c>
      <c r="DH37" s="27" t="s">
        <v>704</v>
      </c>
      <c r="DI37" s="27" t="s">
        <v>704</v>
      </c>
      <c r="DJ37" s="27" t="s">
        <v>698</v>
      </c>
      <c r="DK37" s="27" t="s">
        <v>698</v>
      </c>
      <c r="DL37" s="27" t="s">
        <v>698</v>
      </c>
      <c r="DM37" s="27" t="s">
        <v>704</v>
      </c>
      <c r="DN37" s="27" t="s">
        <v>704</v>
      </c>
      <c r="DO37" s="27" t="s">
        <v>704</v>
      </c>
      <c r="DP37" s="27" t="s">
        <v>698</v>
      </c>
      <c r="DQ37" s="27" t="s">
        <v>698</v>
      </c>
      <c r="DR37" s="27" t="s">
        <v>698</v>
      </c>
      <c r="DS37" s="27"/>
      <c r="DT37" s="27" t="s">
        <v>698</v>
      </c>
      <c r="DU37" s="27" t="s">
        <v>698</v>
      </c>
      <c r="DV37" s="27" t="s">
        <v>698</v>
      </c>
      <c r="DW37" s="27" t="s">
        <v>698</v>
      </c>
      <c r="DX37" s="27" t="s">
        <v>698</v>
      </c>
      <c r="DY37" s="27" t="s">
        <v>698</v>
      </c>
      <c r="DZ37" s="27" t="s">
        <v>698</v>
      </c>
      <c r="EA37" s="27" t="s">
        <v>698</v>
      </c>
      <c r="EB37" s="27" t="s">
        <v>698</v>
      </c>
      <c r="EC37" s="27" t="s">
        <v>698</v>
      </c>
      <c r="ED37" s="27" t="s">
        <v>698</v>
      </c>
      <c r="EE37" s="27" t="s">
        <v>698</v>
      </c>
      <c r="EF37" s="27" t="s">
        <v>698</v>
      </c>
      <c r="EG37" s="27" t="s">
        <v>694</v>
      </c>
      <c r="EH37" s="27" t="s">
        <v>698</v>
      </c>
      <c r="EI37" s="27" t="s">
        <v>698</v>
      </c>
      <c r="EJ37" s="27" t="s">
        <v>698</v>
      </c>
      <c r="EK37" s="27" t="s">
        <v>698</v>
      </c>
      <c r="EL37" s="27" t="s">
        <v>698</v>
      </c>
      <c r="EM37" s="27" t="s">
        <v>698</v>
      </c>
      <c r="EN37" s="27" t="s">
        <v>698</v>
      </c>
      <c r="EO37" s="27" t="s">
        <v>698</v>
      </c>
      <c r="EP37" s="27" t="s">
        <v>698</v>
      </c>
      <c r="EQ37" s="27" t="s">
        <v>704</v>
      </c>
      <c r="ER37" s="27" t="s">
        <v>698</v>
      </c>
      <c r="ES37" s="27" t="s">
        <v>698</v>
      </c>
      <c r="ET37" s="27" t="s">
        <v>698</v>
      </c>
      <c r="EU37" s="27" t="s">
        <v>698</v>
      </c>
      <c r="EV37" s="27" t="s">
        <v>698</v>
      </c>
      <c r="EW37" s="27" t="s">
        <v>698</v>
      </c>
      <c r="EX37" s="27" t="s">
        <v>698</v>
      </c>
      <c r="EY37" s="27" t="s">
        <v>698</v>
      </c>
      <c r="EZ37" s="27" t="s">
        <v>698</v>
      </c>
      <c r="FA37" s="27" t="s">
        <v>704</v>
      </c>
      <c r="FB37" s="27" t="s">
        <v>704</v>
      </c>
      <c r="FC37" s="27" t="s">
        <v>704</v>
      </c>
      <c r="FD37" s="27" t="s">
        <v>704</v>
      </c>
      <c r="FE37" s="27" t="s">
        <v>694</v>
      </c>
      <c r="FF37" s="27" t="s">
        <v>704</v>
      </c>
      <c r="FG37" s="27" t="s">
        <v>704</v>
      </c>
      <c r="FH37" s="27" t="s">
        <v>704</v>
      </c>
      <c r="FI37" s="27" t="s">
        <v>704</v>
      </c>
      <c r="FJ37" s="27" t="s">
        <v>694</v>
      </c>
      <c r="FK37" s="27" t="s">
        <v>704</v>
      </c>
      <c r="FL37" s="27" t="s">
        <v>704</v>
      </c>
      <c r="FM37" s="27" t="s">
        <v>704</v>
      </c>
      <c r="FN37" s="27" t="s">
        <v>694</v>
      </c>
      <c r="FO37" s="72" t="s">
        <v>1175</v>
      </c>
      <c r="FP37" s="72" t="s">
        <v>698</v>
      </c>
      <c r="FQ37" s="72" t="s">
        <v>1176</v>
      </c>
      <c r="FR37" s="72" t="s">
        <v>1223</v>
      </c>
      <c r="FS37" s="72" t="s">
        <v>1224</v>
      </c>
      <c r="FT37" s="72" t="s">
        <v>698</v>
      </c>
      <c r="FU37" s="72" t="s">
        <v>698</v>
      </c>
      <c r="FV37" s="72" t="s">
        <v>698</v>
      </c>
      <c r="FW37" s="78" t="s">
        <v>698</v>
      </c>
      <c r="FX37" s="78" t="s">
        <v>698</v>
      </c>
      <c r="FY37" s="72" t="s">
        <v>698</v>
      </c>
      <c r="FZ37" s="90"/>
      <c r="GA37" s="90"/>
      <c r="GB37" s="90"/>
      <c r="GC37" s="90"/>
      <c r="GD37" s="90"/>
      <c r="GE37" s="90"/>
      <c r="GF37" s="90"/>
      <c r="GG37" s="90"/>
      <c r="GH37" s="105" t="s">
        <v>1226</v>
      </c>
      <c r="GI37" s="106"/>
      <c r="GJ37" s="27"/>
      <c r="GK37" s="28"/>
      <c r="GL37" s="27"/>
    </row>
    <row r="38" spans="1:194" x14ac:dyDescent="0.25">
      <c r="A38" s="71" t="str">
        <f t="shared" si="3"/>
        <v>Expenditure: Contracted Services - Outsourced Services: Business and Advisory - Organisational</v>
      </c>
      <c r="B38" s="27" t="s">
        <v>1190</v>
      </c>
      <c r="C38" s="27" t="str">
        <f t="shared" si="1"/>
        <v>IE003001005007000000000000000000000000</v>
      </c>
      <c r="D38" s="23" t="s">
        <v>1166</v>
      </c>
      <c r="E38" s="23" t="s">
        <v>710</v>
      </c>
      <c r="F38" s="23" t="s">
        <v>702</v>
      </c>
      <c r="G38" s="23" t="s">
        <v>713</v>
      </c>
      <c r="H38" s="23" t="s">
        <v>718</v>
      </c>
      <c r="I38" s="23" t="s">
        <v>697</v>
      </c>
      <c r="J38" s="23" t="s">
        <v>697</v>
      </c>
      <c r="K38" s="23" t="s">
        <v>697</v>
      </c>
      <c r="L38" s="23" t="s">
        <v>697</v>
      </c>
      <c r="M38" s="23" t="s">
        <v>697</v>
      </c>
      <c r="N38" s="23" t="s">
        <v>697</v>
      </c>
      <c r="O38" s="23" t="s">
        <v>697</v>
      </c>
      <c r="P38" s="23" t="s">
        <v>697</v>
      </c>
      <c r="Q38" s="27">
        <v>0</v>
      </c>
      <c r="R38" s="27" t="s">
        <v>704</v>
      </c>
      <c r="S38" s="27" t="s">
        <v>698</v>
      </c>
      <c r="T38" s="28" t="s">
        <v>694</v>
      </c>
      <c r="U38" s="28"/>
      <c r="V38" s="27" t="s">
        <v>282</v>
      </c>
      <c r="W38" s="27" t="s">
        <v>905</v>
      </c>
      <c r="X38" s="27"/>
      <c r="Y38" s="27"/>
      <c r="Z38" s="27"/>
      <c r="AA38" s="27" t="s">
        <v>1246</v>
      </c>
      <c r="AB38" s="27"/>
      <c r="AC38" s="27"/>
      <c r="AD38" s="27"/>
      <c r="AE38" s="27"/>
      <c r="AF38" s="27"/>
      <c r="AG38" s="27"/>
      <c r="AH38" s="27"/>
      <c r="AI38" s="27" t="s">
        <v>1247</v>
      </c>
      <c r="AJ38" s="28" t="s">
        <v>704</v>
      </c>
      <c r="AK38" s="27" t="s">
        <v>698</v>
      </c>
      <c r="AL38" s="27" t="s">
        <v>698</v>
      </c>
      <c r="AM38" s="27" t="s">
        <v>698</v>
      </c>
      <c r="AN38" s="27" t="s">
        <v>698</v>
      </c>
      <c r="AO38" s="27" t="s">
        <v>698</v>
      </c>
      <c r="AP38" s="27" t="s">
        <v>698</v>
      </c>
      <c r="AQ38" s="27" t="s">
        <v>698</v>
      </c>
      <c r="AR38" s="27" t="s">
        <v>698</v>
      </c>
      <c r="AS38" s="27" t="s">
        <v>698</v>
      </c>
      <c r="AT38" s="27" t="s">
        <v>698</v>
      </c>
      <c r="AU38" s="27" t="s">
        <v>698</v>
      </c>
      <c r="AV38" s="27" t="s">
        <v>698</v>
      </c>
      <c r="AW38" s="27" t="s">
        <v>698</v>
      </c>
      <c r="AX38" s="27" t="s">
        <v>698</v>
      </c>
      <c r="AY38" s="27" t="s">
        <v>698</v>
      </c>
      <c r="AZ38" s="27" t="s">
        <v>698</v>
      </c>
      <c r="BA38" s="27" t="s">
        <v>698</v>
      </c>
      <c r="BB38" s="27" t="s">
        <v>698</v>
      </c>
      <c r="BC38" s="27" t="s">
        <v>698</v>
      </c>
      <c r="BD38" s="27" t="s">
        <v>698</v>
      </c>
      <c r="BE38" s="27" t="s">
        <v>698</v>
      </c>
      <c r="BF38" s="27" t="s">
        <v>698</v>
      </c>
      <c r="BG38" s="27" t="s">
        <v>698</v>
      </c>
      <c r="BH38" s="27" t="s">
        <v>698</v>
      </c>
      <c r="BI38" s="27" t="s">
        <v>698</v>
      </c>
      <c r="BJ38" s="27" t="s">
        <v>698</v>
      </c>
      <c r="BK38" s="27" t="s">
        <v>698</v>
      </c>
      <c r="BL38" s="27" t="s">
        <v>698</v>
      </c>
      <c r="BM38" s="27" t="s">
        <v>698</v>
      </c>
      <c r="BN38" s="27" t="s">
        <v>698</v>
      </c>
      <c r="BO38" s="27" t="s">
        <v>698</v>
      </c>
      <c r="BP38" s="27" t="s">
        <v>698</v>
      </c>
      <c r="BQ38" s="27" t="s">
        <v>698</v>
      </c>
      <c r="BR38" s="27" t="s">
        <v>698</v>
      </c>
      <c r="BS38" s="27" t="s">
        <v>698</v>
      </c>
      <c r="BT38" s="27" t="s">
        <v>698</v>
      </c>
      <c r="BU38" s="27" t="s">
        <v>698</v>
      </c>
      <c r="BV38" s="27" t="s">
        <v>698</v>
      </c>
      <c r="BW38" s="27" t="s">
        <v>698</v>
      </c>
      <c r="BX38" s="27" t="s">
        <v>698</v>
      </c>
      <c r="BY38" s="27" t="s">
        <v>698</v>
      </c>
      <c r="BZ38" s="27" t="s">
        <v>698</v>
      </c>
      <c r="CA38" s="27" t="s">
        <v>698</v>
      </c>
      <c r="CB38" s="27" t="s">
        <v>698</v>
      </c>
      <c r="CC38" s="27" t="s">
        <v>698</v>
      </c>
      <c r="CD38" s="27" t="s">
        <v>698</v>
      </c>
      <c r="CE38" s="27" t="s">
        <v>698</v>
      </c>
      <c r="CF38" s="27" t="s">
        <v>698</v>
      </c>
      <c r="CG38" s="27" t="s">
        <v>698</v>
      </c>
      <c r="CH38" s="27" t="s">
        <v>698</v>
      </c>
      <c r="CI38" s="27" t="s">
        <v>698</v>
      </c>
      <c r="CJ38" s="27" t="s">
        <v>698</v>
      </c>
      <c r="CK38" s="27" t="s">
        <v>704</v>
      </c>
      <c r="CL38" s="27" t="s">
        <v>698</v>
      </c>
      <c r="CM38" s="27" t="s">
        <v>698</v>
      </c>
      <c r="CN38" s="27" t="s">
        <v>698</v>
      </c>
      <c r="CO38" s="27" t="s">
        <v>698</v>
      </c>
      <c r="CP38" s="27" t="s">
        <v>698</v>
      </c>
      <c r="CQ38" s="27" t="s">
        <v>698</v>
      </c>
      <c r="CR38" s="27" t="s">
        <v>698</v>
      </c>
      <c r="CS38" s="27" t="s">
        <v>698</v>
      </c>
      <c r="CT38" s="27" t="s">
        <v>698</v>
      </c>
      <c r="CU38" s="27" t="s">
        <v>698</v>
      </c>
      <c r="CV38" s="27" t="s">
        <v>704</v>
      </c>
      <c r="CW38" s="27" t="s">
        <v>698</v>
      </c>
      <c r="CX38" s="27" t="s">
        <v>698</v>
      </c>
      <c r="CY38" s="27" t="s">
        <v>698</v>
      </c>
      <c r="CZ38" s="27" t="s">
        <v>698</v>
      </c>
      <c r="DA38" s="27" t="s">
        <v>698</v>
      </c>
      <c r="DB38" s="27" t="s">
        <v>704</v>
      </c>
      <c r="DC38" s="27" t="s">
        <v>704</v>
      </c>
      <c r="DD38" s="27" t="s">
        <v>704</v>
      </c>
      <c r="DE38" s="27" t="s">
        <v>704</v>
      </c>
      <c r="DF38" s="27" t="s">
        <v>704</v>
      </c>
      <c r="DG38" s="27" t="s">
        <v>704</v>
      </c>
      <c r="DH38" s="27" t="s">
        <v>704</v>
      </c>
      <c r="DI38" s="27" t="s">
        <v>704</v>
      </c>
      <c r="DJ38" s="27" t="s">
        <v>704</v>
      </c>
      <c r="DK38" s="27" t="s">
        <v>704</v>
      </c>
      <c r="DL38" s="27" t="s">
        <v>704</v>
      </c>
      <c r="DM38" s="27" t="s">
        <v>704</v>
      </c>
      <c r="DN38" s="27" t="s">
        <v>704</v>
      </c>
      <c r="DO38" s="27" t="s">
        <v>704</v>
      </c>
      <c r="DP38" s="27" t="s">
        <v>704</v>
      </c>
      <c r="DQ38" s="27" t="s">
        <v>704</v>
      </c>
      <c r="DR38" s="27" t="s">
        <v>704</v>
      </c>
      <c r="DS38" s="27"/>
      <c r="DT38" s="27" t="s">
        <v>704</v>
      </c>
      <c r="DU38" s="27" t="s">
        <v>704</v>
      </c>
      <c r="DV38" s="27" t="s">
        <v>704</v>
      </c>
      <c r="DW38" s="27" t="s">
        <v>704</v>
      </c>
      <c r="DX38" s="27" t="s">
        <v>704</v>
      </c>
      <c r="DY38" s="27" t="s">
        <v>698</v>
      </c>
      <c r="DZ38" s="27" t="s">
        <v>698</v>
      </c>
      <c r="EA38" s="27" t="s">
        <v>698</v>
      </c>
      <c r="EB38" s="27" t="s">
        <v>698</v>
      </c>
      <c r="EC38" s="27" t="s">
        <v>698</v>
      </c>
      <c r="ED38" s="27" t="s">
        <v>698</v>
      </c>
      <c r="EE38" s="27" t="s">
        <v>698</v>
      </c>
      <c r="EF38" s="27" t="s">
        <v>698</v>
      </c>
      <c r="EG38" s="27" t="s">
        <v>694</v>
      </c>
      <c r="EH38" s="27" t="s">
        <v>698</v>
      </c>
      <c r="EI38" s="27" t="s">
        <v>698</v>
      </c>
      <c r="EJ38" s="27" t="s">
        <v>698</v>
      </c>
      <c r="EK38" s="27" t="s">
        <v>698</v>
      </c>
      <c r="EL38" s="27" t="s">
        <v>698</v>
      </c>
      <c r="EM38" s="27" t="s">
        <v>698</v>
      </c>
      <c r="EN38" s="27" t="s">
        <v>698</v>
      </c>
      <c r="EO38" s="27" t="s">
        <v>698</v>
      </c>
      <c r="EP38" s="27" t="s">
        <v>698</v>
      </c>
      <c r="EQ38" s="27" t="s">
        <v>698</v>
      </c>
      <c r="ER38" s="27" t="s">
        <v>698</v>
      </c>
      <c r="ES38" s="27" t="s">
        <v>698</v>
      </c>
      <c r="ET38" s="27" t="s">
        <v>698</v>
      </c>
      <c r="EU38" s="27" t="s">
        <v>698</v>
      </c>
      <c r="EV38" s="27" t="s">
        <v>698</v>
      </c>
      <c r="EW38" s="27" t="s">
        <v>698</v>
      </c>
      <c r="EX38" s="27" t="s">
        <v>698</v>
      </c>
      <c r="EY38" s="27" t="s">
        <v>698</v>
      </c>
      <c r="EZ38" s="27" t="s">
        <v>698</v>
      </c>
      <c r="FA38" s="27" t="s">
        <v>698</v>
      </c>
      <c r="FB38" s="27" t="s">
        <v>698</v>
      </c>
      <c r="FC38" s="27" t="s">
        <v>698</v>
      </c>
      <c r="FD38" s="27" t="s">
        <v>698</v>
      </c>
      <c r="FE38" s="27" t="s">
        <v>694</v>
      </c>
      <c r="FF38" s="27" t="s">
        <v>698</v>
      </c>
      <c r="FG38" s="27" t="s">
        <v>698</v>
      </c>
      <c r="FH38" s="27" t="s">
        <v>698</v>
      </c>
      <c r="FI38" s="27" t="s">
        <v>698</v>
      </c>
      <c r="FJ38" s="27" t="s">
        <v>694</v>
      </c>
      <c r="FK38" s="27" t="s">
        <v>698</v>
      </c>
      <c r="FL38" s="27" t="s">
        <v>698</v>
      </c>
      <c r="FM38" s="27" t="s">
        <v>698</v>
      </c>
      <c r="FN38" s="27" t="s">
        <v>694</v>
      </c>
      <c r="FO38" s="72" t="s">
        <v>1175</v>
      </c>
      <c r="FP38" s="72" t="s">
        <v>698</v>
      </c>
      <c r="FQ38" s="72" t="s">
        <v>1176</v>
      </c>
      <c r="FR38" s="72" t="s">
        <v>1223</v>
      </c>
      <c r="FS38" s="72" t="s">
        <v>1224</v>
      </c>
      <c r="FT38" s="72" t="s">
        <v>698</v>
      </c>
      <c r="FU38" s="72" t="s">
        <v>698</v>
      </c>
      <c r="FV38" s="72" t="s">
        <v>698</v>
      </c>
      <c r="FW38" s="78" t="s">
        <v>698</v>
      </c>
      <c r="FX38" s="78" t="s">
        <v>698</v>
      </c>
      <c r="FY38" s="72" t="s">
        <v>698</v>
      </c>
      <c r="FZ38" s="90"/>
      <c r="GA38" s="90"/>
      <c r="GB38" s="90"/>
      <c r="GC38" s="90"/>
      <c r="GD38" s="90"/>
      <c r="GE38" s="90"/>
      <c r="GF38" s="90"/>
      <c r="GG38" s="90"/>
      <c r="GH38" s="105" t="s">
        <v>1226</v>
      </c>
      <c r="GI38" s="106"/>
      <c r="GJ38" s="27"/>
      <c r="GK38" s="28"/>
      <c r="GL38" s="27"/>
    </row>
    <row r="39" spans="1:194" x14ac:dyDescent="0.25">
      <c r="A39" s="71" t="str">
        <f t="shared" si="3"/>
        <v>Expenditure: Contracted Services - Outsourced Services: Business and Advisory - Project Management</v>
      </c>
      <c r="B39" s="27" t="s">
        <v>1190</v>
      </c>
      <c r="C39" s="27" t="str">
        <f t="shared" si="1"/>
        <v>IE003001005008000000000000000000000000</v>
      </c>
      <c r="D39" s="23" t="s">
        <v>1166</v>
      </c>
      <c r="E39" s="23" t="s">
        <v>710</v>
      </c>
      <c r="F39" s="23" t="s">
        <v>702</v>
      </c>
      <c r="G39" s="23" t="s">
        <v>713</v>
      </c>
      <c r="H39" s="23" t="s">
        <v>720</v>
      </c>
      <c r="I39" s="23" t="s">
        <v>697</v>
      </c>
      <c r="J39" s="23" t="s">
        <v>697</v>
      </c>
      <c r="K39" s="23" t="s">
        <v>697</v>
      </c>
      <c r="L39" s="23" t="s">
        <v>697</v>
      </c>
      <c r="M39" s="23" t="s">
        <v>697</v>
      </c>
      <c r="N39" s="23" t="s">
        <v>697</v>
      </c>
      <c r="O39" s="23" t="s">
        <v>697</v>
      </c>
      <c r="P39" s="23" t="s">
        <v>697</v>
      </c>
      <c r="Q39" s="27">
        <v>0</v>
      </c>
      <c r="R39" s="27" t="s">
        <v>704</v>
      </c>
      <c r="S39" s="27" t="s">
        <v>698</v>
      </c>
      <c r="T39" s="28" t="s">
        <v>694</v>
      </c>
      <c r="U39" s="28"/>
      <c r="V39" s="27" t="s">
        <v>283</v>
      </c>
      <c r="W39" s="27" t="s">
        <v>905</v>
      </c>
      <c r="X39" s="27"/>
      <c r="Y39" s="27"/>
      <c r="Z39" s="27"/>
      <c r="AA39" s="27" t="s">
        <v>1248</v>
      </c>
      <c r="AB39" s="27"/>
      <c r="AC39" s="27"/>
      <c r="AD39" s="27"/>
      <c r="AE39" s="27"/>
      <c r="AF39" s="27"/>
      <c r="AG39" s="27"/>
      <c r="AH39" s="27"/>
      <c r="AI39" s="27" t="s">
        <v>1249</v>
      </c>
      <c r="AJ39" s="28" t="s">
        <v>704</v>
      </c>
      <c r="AK39" s="27" t="s">
        <v>704</v>
      </c>
      <c r="AL39" s="27" t="s">
        <v>704</v>
      </c>
      <c r="AM39" s="27" t="s">
        <v>704</v>
      </c>
      <c r="AN39" s="27" t="s">
        <v>704</v>
      </c>
      <c r="AO39" s="27" t="s">
        <v>704</v>
      </c>
      <c r="AP39" s="27" t="s">
        <v>704</v>
      </c>
      <c r="AQ39" s="27" t="s">
        <v>704</v>
      </c>
      <c r="AR39" s="27" t="s">
        <v>704</v>
      </c>
      <c r="AS39" s="27" t="s">
        <v>704</v>
      </c>
      <c r="AT39" s="27" t="s">
        <v>704</v>
      </c>
      <c r="AU39" s="27" t="s">
        <v>704</v>
      </c>
      <c r="AV39" s="27" t="s">
        <v>704</v>
      </c>
      <c r="AW39" s="27" t="s">
        <v>704</v>
      </c>
      <c r="AX39" s="27" t="s">
        <v>704</v>
      </c>
      <c r="AY39" s="27" t="s">
        <v>704</v>
      </c>
      <c r="AZ39" s="27" t="s">
        <v>704</v>
      </c>
      <c r="BA39" s="27" t="s">
        <v>704</v>
      </c>
      <c r="BB39" s="27" t="s">
        <v>704</v>
      </c>
      <c r="BC39" s="27" t="s">
        <v>704</v>
      </c>
      <c r="BD39" s="27" t="s">
        <v>704</v>
      </c>
      <c r="BE39" s="27" t="s">
        <v>704</v>
      </c>
      <c r="BF39" s="27" t="s">
        <v>704</v>
      </c>
      <c r="BG39" s="27" t="s">
        <v>704</v>
      </c>
      <c r="BH39" s="27" t="s">
        <v>704</v>
      </c>
      <c r="BI39" s="27" t="s">
        <v>704</v>
      </c>
      <c r="BJ39" s="27" t="s">
        <v>704</v>
      </c>
      <c r="BK39" s="27" t="s">
        <v>704</v>
      </c>
      <c r="BL39" s="27" t="s">
        <v>704</v>
      </c>
      <c r="BM39" s="27" t="s">
        <v>704</v>
      </c>
      <c r="BN39" s="27" t="s">
        <v>704</v>
      </c>
      <c r="BO39" s="27" t="s">
        <v>704</v>
      </c>
      <c r="BP39" s="27" t="s">
        <v>704</v>
      </c>
      <c r="BQ39" s="27" t="s">
        <v>704</v>
      </c>
      <c r="BR39" s="27" t="s">
        <v>704</v>
      </c>
      <c r="BS39" s="27" t="s">
        <v>704</v>
      </c>
      <c r="BT39" s="27" t="s">
        <v>704</v>
      </c>
      <c r="BU39" s="27" t="s">
        <v>704</v>
      </c>
      <c r="BV39" s="27" t="s">
        <v>704</v>
      </c>
      <c r="BW39" s="27" t="s">
        <v>704</v>
      </c>
      <c r="BX39" s="27" t="s">
        <v>704</v>
      </c>
      <c r="BY39" s="27" t="s">
        <v>698</v>
      </c>
      <c r="BZ39" s="27" t="s">
        <v>698</v>
      </c>
      <c r="CA39" s="27" t="s">
        <v>704</v>
      </c>
      <c r="CB39" s="27" t="s">
        <v>704</v>
      </c>
      <c r="CC39" s="27" t="s">
        <v>704</v>
      </c>
      <c r="CD39" s="27" t="s">
        <v>704</v>
      </c>
      <c r="CE39" s="27" t="s">
        <v>704</v>
      </c>
      <c r="CF39" s="27" t="s">
        <v>704</v>
      </c>
      <c r="CG39" s="27" t="s">
        <v>704</v>
      </c>
      <c r="CH39" s="27" t="s">
        <v>704</v>
      </c>
      <c r="CI39" s="27" t="s">
        <v>704</v>
      </c>
      <c r="CJ39" s="27" t="s">
        <v>704</v>
      </c>
      <c r="CK39" s="27" t="s">
        <v>704</v>
      </c>
      <c r="CL39" s="27" t="s">
        <v>704</v>
      </c>
      <c r="CM39" s="27" t="s">
        <v>704</v>
      </c>
      <c r="CN39" s="27" t="s">
        <v>704</v>
      </c>
      <c r="CO39" s="27" t="s">
        <v>704</v>
      </c>
      <c r="CP39" s="27" t="s">
        <v>704</v>
      </c>
      <c r="CQ39" s="27" t="s">
        <v>704</v>
      </c>
      <c r="CR39" s="27" t="s">
        <v>704</v>
      </c>
      <c r="CS39" s="27" t="s">
        <v>704</v>
      </c>
      <c r="CT39" s="27" t="s">
        <v>704</v>
      </c>
      <c r="CU39" s="27" t="s">
        <v>704</v>
      </c>
      <c r="CV39" s="27" t="s">
        <v>704</v>
      </c>
      <c r="CW39" s="27" t="s">
        <v>704</v>
      </c>
      <c r="CX39" s="27" t="s">
        <v>704</v>
      </c>
      <c r="CY39" s="27" t="s">
        <v>704</v>
      </c>
      <c r="CZ39" s="27" t="s">
        <v>704</v>
      </c>
      <c r="DA39" s="27" t="s">
        <v>704</v>
      </c>
      <c r="DB39" s="27" t="s">
        <v>704</v>
      </c>
      <c r="DC39" s="27" t="s">
        <v>704</v>
      </c>
      <c r="DD39" s="27" t="s">
        <v>704</v>
      </c>
      <c r="DE39" s="27" t="s">
        <v>704</v>
      </c>
      <c r="DF39" s="27" t="s">
        <v>704</v>
      </c>
      <c r="DG39" s="27" t="s">
        <v>704</v>
      </c>
      <c r="DH39" s="27" t="s">
        <v>704</v>
      </c>
      <c r="DI39" s="27" t="s">
        <v>704</v>
      </c>
      <c r="DJ39" s="27" t="s">
        <v>704</v>
      </c>
      <c r="DK39" s="27" t="s">
        <v>704</v>
      </c>
      <c r="DL39" s="27" t="s">
        <v>704</v>
      </c>
      <c r="DM39" s="27" t="s">
        <v>704</v>
      </c>
      <c r="DN39" s="27" t="s">
        <v>704</v>
      </c>
      <c r="DO39" s="27" t="s">
        <v>704</v>
      </c>
      <c r="DP39" s="27" t="s">
        <v>704</v>
      </c>
      <c r="DQ39" s="27" t="s">
        <v>704</v>
      </c>
      <c r="DR39" s="27" t="s">
        <v>704</v>
      </c>
      <c r="DS39" s="27"/>
      <c r="DT39" s="27" t="s">
        <v>704</v>
      </c>
      <c r="DU39" s="27" t="s">
        <v>704</v>
      </c>
      <c r="DV39" s="27" t="s">
        <v>704</v>
      </c>
      <c r="DW39" s="27" t="s">
        <v>704</v>
      </c>
      <c r="DX39" s="27" t="s">
        <v>704</v>
      </c>
      <c r="DY39" s="27" t="s">
        <v>704</v>
      </c>
      <c r="DZ39" s="27" t="s">
        <v>704</v>
      </c>
      <c r="EA39" s="27" t="s">
        <v>704</v>
      </c>
      <c r="EB39" s="27" t="s">
        <v>704</v>
      </c>
      <c r="EC39" s="27" t="s">
        <v>704</v>
      </c>
      <c r="ED39" s="27" t="s">
        <v>704</v>
      </c>
      <c r="EE39" s="27" t="s">
        <v>704</v>
      </c>
      <c r="EF39" s="27" t="s">
        <v>704</v>
      </c>
      <c r="EG39" s="27" t="s">
        <v>694</v>
      </c>
      <c r="EH39" s="27" t="s">
        <v>704</v>
      </c>
      <c r="EI39" s="27" t="s">
        <v>704</v>
      </c>
      <c r="EJ39" s="27" t="s">
        <v>704</v>
      </c>
      <c r="EK39" s="27" t="s">
        <v>704</v>
      </c>
      <c r="EL39" s="27" t="s">
        <v>704</v>
      </c>
      <c r="EM39" s="27" t="s">
        <v>704</v>
      </c>
      <c r="EN39" s="27" t="s">
        <v>704</v>
      </c>
      <c r="EO39" s="27" t="s">
        <v>704</v>
      </c>
      <c r="EP39" s="27" t="s">
        <v>704</v>
      </c>
      <c r="EQ39" s="27" t="s">
        <v>704</v>
      </c>
      <c r="ER39" s="27" t="s">
        <v>704</v>
      </c>
      <c r="ES39" s="27" t="s">
        <v>704</v>
      </c>
      <c r="ET39" s="27" t="s">
        <v>704</v>
      </c>
      <c r="EU39" s="27" t="s">
        <v>704</v>
      </c>
      <c r="EV39" s="27" t="s">
        <v>704</v>
      </c>
      <c r="EW39" s="27" t="s">
        <v>704</v>
      </c>
      <c r="EX39" s="27" t="s">
        <v>704</v>
      </c>
      <c r="EY39" s="27" t="s">
        <v>704</v>
      </c>
      <c r="EZ39" s="27" t="s">
        <v>704</v>
      </c>
      <c r="FA39" s="27" t="s">
        <v>704</v>
      </c>
      <c r="FB39" s="27" t="s">
        <v>704</v>
      </c>
      <c r="FC39" s="27" t="s">
        <v>704</v>
      </c>
      <c r="FD39" s="27" t="s">
        <v>704</v>
      </c>
      <c r="FE39" s="27" t="s">
        <v>694</v>
      </c>
      <c r="FF39" s="27" t="s">
        <v>704</v>
      </c>
      <c r="FG39" s="27" t="s">
        <v>704</v>
      </c>
      <c r="FH39" s="27" t="s">
        <v>704</v>
      </c>
      <c r="FI39" s="27" t="s">
        <v>704</v>
      </c>
      <c r="FJ39" s="27" t="s">
        <v>694</v>
      </c>
      <c r="FK39" s="27" t="s">
        <v>704</v>
      </c>
      <c r="FL39" s="27" t="s">
        <v>704</v>
      </c>
      <c r="FM39" s="27" t="s">
        <v>704</v>
      </c>
      <c r="FN39" s="27" t="s">
        <v>694</v>
      </c>
      <c r="FO39" s="72" t="s">
        <v>1175</v>
      </c>
      <c r="FP39" s="72" t="s">
        <v>698</v>
      </c>
      <c r="FQ39" s="72" t="s">
        <v>1176</v>
      </c>
      <c r="FR39" s="72" t="s">
        <v>1223</v>
      </c>
      <c r="FS39" s="72" t="s">
        <v>1224</v>
      </c>
      <c r="FT39" s="72" t="s">
        <v>1225</v>
      </c>
      <c r="FU39" s="72" t="s">
        <v>698</v>
      </c>
      <c r="FV39" s="72" t="s">
        <v>698</v>
      </c>
      <c r="FW39" s="78" t="s">
        <v>698</v>
      </c>
      <c r="FX39" s="78" t="s">
        <v>698</v>
      </c>
      <c r="FY39" s="72" t="s">
        <v>698</v>
      </c>
      <c r="FZ39" s="90"/>
      <c r="GA39" s="90"/>
      <c r="GB39" s="90"/>
      <c r="GC39" s="90"/>
      <c r="GD39" s="90"/>
      <c r="GE39" s="90"/>
      <c r="GF39" s="90"/>
      <c r="GG39" s="90"/>
      <c r="GH39" s="105" t="s">
        <v>1226</v>
      </c>
      <c r="GI39" s="106"/>
      <c r="GJ39" s="27"/>
      <c r="GK39" s="28"/>
      <c r="GL39" s="27"/>
    </row>
    <row r="40" spans="1:194" x14ac:dyDescent="0.25">
      <c r="A40" s="71" t="str">
        <f t="shared" si="3"/>
        <v>Expenditure: Contracted Services - Outsourced Services: Business and Advisory - Research and Advisory</v>
      </c>
      <c r="B40" s="27" t="s">
        <v>1190</v>
      </c>
      <c r="C40" s="27" t="str">
        <f t="shared" si="1"/>
        <v>IE003001005009000000000000000000000000</v>
      </c>
      <c r="D40" s="23" t="s">
        <v>1166</v>
      </c>
      <c r="E40" s="23" t="s">
        <v>710</v>
      </c>
      <c r="F40" s="23" t="s">
        <v>702</v>
      </c>
      <c r="G40" s="23" t="s">
        <v>713</v>
      </c>
      <c r="H40" s="23" t="s">
        <v>722</v>
      </c>
      <c r="I40" s="23" t="s">
        <v>697</v>
      </c>
      <c r="J40" s="23" t="s">
        <v>697</v>
      </c>
      <c r="K40" s="23" t="s">
        <v>697</v>
      </c>
      <c r="L40" s="23" t="s">
        <v>697</v>
      </c>
      <c r="M40" s="23" t="s">
        <v>697</v>
      </c>
      <c r="N40" s="23" t="s">
        <v>697</v>
      </c>
      <c r="O40" s="23" t="s">
        <v>697</v>
      </c>
      <c r="P40" s="23" t="s">
        <v>697</v>
      </c>
      <c r="Q40" s="27">
        <v>0</v>
      </c>
      <c r="R40" s="27" t="s">
        <v>704</v>
      </c>
      <c r="S40" s="27" t="s">
        <v>698</v>
      </c>
      <c r="T40" s="28" t="s">
        <v>694</v>
      </c>
      <c r="U40" s="28"/>
      <c r="V40" s="27" t="s">
        <v>284</v>
      </c>
      <c r="W40" s="27" t="s">
        <v>905</v>
      </c>
      <c r="X40" s="27"/>
      <c r="Y40" s="27"/>
      <c r="Z40" s="27"/>
      <c r="AA40" s="27" t="s">
        <v>1250</v>
      </c>
      <c r="AB40" s="27"/>
      <c r="AC40" s="27"/>
      <c r="AD40" s="27"/>
      <c r="AE40" s="27"/>
      <c r="AF40" s="27"/>
      <c r="AG40" s="27"/>
      <c r="AH40" s="27"/>
      <c r="AI40" s="27" t="s">
        <v>1251</v>
      </c>
      <c r="AJ40" s="28" t="s">
        <v>704</v>
      </c>
      <c r="AK40" s="27" t="s">
        <v>704</v>
      </c>
      <c r="AL40" s="27" t="s">
        <v>704</v>
      </c>
      <c r="AM40" s="27" t="s">
        <v>704</v>
      </c>
      <c r="AN40" s="27" t="s">
        <v>704</v>
      </c>
      <c r="AO40" s="27" t="s">
        <v>704</v>
      </c>
      <c r="AP40" s="27" t="s">
        <v>704</v>
      </c>
      <c r="AQ40" s="27" t="s">
        <v>704</v>
      </c>
      <c r="AR40" s="27" t="s">
        <v>704</v>
      </c>
      <c r="AS40" s="27" t="s">
        <v>704</v>
      </c>
      <c r="AT40" s="27" t="s">
        <v>704</v>
      </c>
      <c r="AU40" s="27" t="s">
        <v>704</v>
      </c>
      <c r="AV40" s="27" t="s">
        <v>704</v>
      </c>
      <c r="AW40" s="27" t="s">
        <v>704</v>
      </c>
      <c r="AX40" s="27" t="s">
        <v>704</v>
      </c>
      <c r="AY40" s="27" t="s">
        <v>704</v>
      </c>
      <c r="AZ40" s="27" t="s">
        <v>704</v>
      </c>
      <c r="BA40" s="27" t="s">
        <v>704</v>
      </c>
      <c r="BB40" s="27" t="s">
        <v>704</v>
      </c>
      <c r="BC40" s="27" t="s">
        <v>704</v>
      </c>
      <c r="BD40" s="27" t="s">
        <v>704</v>
      </c>
      <c r="BE40" s="27" t="s">
        <v>704</v>
      </c>
      <c r="BF40" s="27" t="s">
        <v>704</v>
      </c>
      <c r="BG40" s="27" t="s">
        <v>704</v>
      </c>
      <c r="BH40" s="27" t="s">
        <v>704</v>
      </c>
      <c r="BI40" s="27" t="s">
        <v>704</v>
      </c>
      <c r="BJ40" s="27" t="s">
        <v>704</v>
      </c>
      <c r="BK40" s="27" t="s">
        <v>704</v>
      </c>
      <c r="BL40" s="27" t="s">
        <v>704</v>
      </c>
      <c r="BM40" s="27" t="s">
        <v>704</v>
      </c>
      <c r="BN40" s="27" t="s">
        <v>704</v>
      </c>
      <c r="BO40" s="27" t="s">
        <v>704</v>
      </c>
      <c r="BP40" s="27" t="s">
        <v>704</v>
      </c>
      <c r="BQ40" s="27" t="s">
        <v>704</v>
      </c>
      <c r="BR40" s="27" t="s">
        <v>704</v>
      </c>
      <c r="BS40" s="27" t="s">
        <v>704</v>
      </c>
      <c r="BT40" s="27" t="s">
        <v>704</v>
      </c>
      <c r="BU40" s="27" t="s">
        <v>704</v>
      </c>
      <c r="BV40" s="27" t="s">
        <v>704</v>
      </c>
      <c r="BW40" s="27" t="s">
        <v>704</v>
      </c>
      <c r="BX40" s="27" t="s">
        <v>704</v>
      </c>
      <c r="BY40" s="27" t="s">
        <v>698</v>
      </c>
      <c r="BZ40" s="27" t="s">
        <v>698</v>
      </c>
      <c r="CA40" s="27" t="s">
        <v>704</v>
      </c>
      <c r="CB40" s="27" t="s">
        <v>704</v>
      </c>
      <c r="CC40" s="27" t="s">
        <v>704</v>
      </c>
      <c r="CD40" s="27" t="s">
        <v>704</v>
      </c>
      <c r="CE40" s="27" t="s">
        <v>704</v>
      </c>
      <c r="CF40" s="27" t="s">
        <v>704</v>
      </c>
      <c r="CG40" s="27" t="s">
        <v>704</v>
      </c>
      <c r="CH40" s="27" t="s">
        <v>704</v>
      </c>
      <c r="CI40" s="27" t="s">
        <v>704</v>
      </c>
      <c r="CJ40" s="27" t="s">
        <v>704</v>
      </c>
      <c r="CK40" s="27" t="s">
        <v>704</v>
      </c>
      <c r="CL40" s="27" t="s">
        <v>704</v>
      </c>
      <c r="CM40" s="27" t="s">
        <v>704</v>
      </c>
      <c r="CN40" s="27" t="s">
        <v>704</v>
      </c>
      <c r="CO40" s="27" t="s">
        <v>704</v>
      </c>
      <c r="CP40" s="27" t="s">
        <v>704</v>
      </c>
      <c r="CQ40" s="27" t="s">
        <v>704</v>
      </c>
      <c r="CR40" s="27" t="s">
        <v>704</v>
      </c>
      <c r="CS40" s="27" t="s">
        <v>704</v>
      </c>
      <c r="CT40" s="27" t="s">
        <v>704</v>
      </c>
      <c r="CU40" s="27" t="s">
        <v>704</v>
      </c>
      <c r="CV40" s="27" t="s">
        <v>704</v>
      </c>
      <c r="CW40" s="27" t="s">
        <v>704</v>
      </c>
      <c r="CX40" s="27" t="s">
        <v>704</v>
      </c>
      <c r="CY40" s="27" t="s">
        <v>704</v>
      </c>
      <c r="CZ40" s="27" t="s">
        <v>704</v>
      </c>
      <c r="DA40" s="27" t="s">
        <v>704</v>
      </c>
      <c r="DB40" s="27" t="s">
        <v>704</v>
      </c>
      <c r="DC40" s="27" t="s">
        <v>704</v>
      </c>
      <c r="DD40" s="27" t="s">
        <v>704</v>
      </c>
      <c r="DE40" s="27" t="s">
        <v>704</v>
      </c>
      <c r="DF40" s="27" t="s">
        <v>704</v>
      </c>
      <c r="DG40" s="27" t="s">
        <v>704</v>
      </c>
      <c r="DH40" s="27" t="s">
        <v>704</v>
      </c>
      <c r="DI40" s="27" t="s">
        <v>704</v>
      </c>
      <c r="DJ40" s="27" t="s">
        <v>704</v>
      </c>
      <c r="DK40" s="27" t="s">
        <v>704</v>
      </c>
      <c r="DL40" s="27" t="s">
        <v>704</v>
      </c>
      <c r="DM40" s="27" t="s">
        <v>704</v>
      </c>
      <c r="DN40" s="27" t="s">
        <v>704</v>
      </c>
      <c r="DO40" s="27" t="s">
        <v>704</v>
      </c>
      <c r="DP40" s="27" t="s">
        <v>704</v>
      </c>
      <c r="DQ40" s="27" t="s">
        <v>704</v>
      </c>
      <c r="DR40" s="27" t="s">
        <v>704</v>
      </c>
      <c r="DS40" s="27"/>
      <c r="DT40" s="27" t="s">
        <v>704</v>
      </c>
      <c r="DU40" s="27" t="s">
        <v>704</v>
      </c>
      <c r="DV40" s="27" t="s">
        <v>704</v>
      </c>
      <c r="DW40" s="27" t="s">
        <v>704</v>
      </c>
      <c r="DX40" s="27" t="s">
        <v>704</v>
      </c>
      <c r="DY40" s="27" t="s">
        <v>704</v>
      </c>
      <c r="DZ40" s="27" t="s">
        <v>704</v>
      </c>
      <c r="EA40" s="27" t="s">
        <v>704</v>
      </c>
      <c r="EB40" s="27" t="s">
        <v>704</v>
      </c>
      <c r="EC40" s="27" t="s">
        <v>704</v>
      </c>
      <c r="ED40" s="27" t="s">
        <v>704</v>
      </c>
      <c r="EE40" s="27" t="s">
        <v>704</v>
      </c>
      <c r="EF40" s="27" t="s">
        <v>704</v>
      </c>
      <c r="EG40" s="27" t="s">
        <v>694</v>
      </c>
      <c r="EH40" s="27" t="s">
        <v>704</v>
      </c>
      <c r="EI40" s="27" t="s">
        <v>704</v>
      </c>
      <c r="EJ40" s="27" t="s">
        <v>704</v>
      </c>
      <c r="EK40" s="27" t="s">
        <v>704</v>
      </c>
      <c r="EL40" s="27" t="s">
        <v>704</v>
      </c>
      <c r="EM40" s="27" t="s">
        <v>704</v>
      </c>
      <c r="EN40" s="27" t="s">
        <v>704</v>
      </c>
      <c r="EO40" s="27" t="s">
        <v>704</v>
      </c>
      <c r="EP40" s="27" t="s">
        <v>704</v>
      </c>
      <c r="EQ40" s="27" t="s">
        <v>704</v>
      </c>
      <c r="ER40" s="27" t="s">
        <v>704</v>
      </c>
      <c r="ES40" s="27" t="s">
        <v>704</v>
      </c>
      <c r="ET40" s="27" t="s">
        <v>704</v>
      </c>
      <c r="EU40" s="27" t="s">
        <v>704</v>
      </c>
      <c r="EV40" s="27" t="s">
        <v>704</v>
      </c>
      <c r="EW40" s="27" t="s">
        <v>704</v>
      </c>
      <c r="EX40" s="27" t="s">
        <v>704</v>
      </c>
      <c r="EY40" s="27" t="s">
        <v>704</v>
      </c>
      <c r="EZ40" s="27" t="s">
        <v>704</v>
      </c>
      <c r="FA40" s="27" t="s">
        <v>704</v>
      </c>
      <c r="FB40" s="27" t="s">
        <v>704</v>
      </c>
      <c r="FC40" s="27" t="s">
        <v>704</v>
      </c>
      <c r="FD40" s="27" t="s">
        <v>704</v>
      </c>
      <c r="FE40" s="27" t="s">
        <v>694</v>
      </c>
      <c r="FF40" s="27" t="s">
        <v>704</v>
      </c>
      <c r="FG40" s="27" t="s">
        <v>704</v>
      </c>
      <c r="FH40" s="27" t="s">
        <v>704</v>
      </c>
      <c r="FI40" s="27" t="s">
        <v>704</v>
      </c>
      <c r="FJ40" s="27" t="s">
        <v>694</v>
      </c>
      <c r="FK40" s="27" t="s">
        <v>704</v>
      </c>
      <c r="FL40" s="27" t="s">
        <v>704</v>
      </c>
      <c r="FM40" s="27" t="s">
        <v>704</v>
      </c>
      <c r="FN40" s="27" t="s">
        <v>694</v>
      </c>
      <c r="FO40" s="72" t="s">
        <v>1175</v>
      </c>
      <c r="FP40" s="72" t="s">
        <v>698</v>
      </c>
      <c r="FQ40" s="72" t="s">
        <v>1176</v>
      </c>
      <c r="FR40" s="72" t="s">
        <v>1223</v>
      </c>
      <c r="FS40" s="72" t="s">
        <v>1224</v>
      </c>
      <c r="FT40" s="72" t="s">
        <v>1225</v>
      </c>
      <c r="FU40" s="72" t="s">
        <v>698</v>
      </c>
      <c r="FV40" s="72" t="s">
        <v>698</v>
      </c>
      <c r="FW40" s="78" t="s">
        <v>698</v>
      </c>
      <c r="FX40" s="78" t="s">
        <v>698</v>
      </c>
      <c r="FY40" s="72" t="s">
        <v>698</v>
      </c>
      <c r="FZ40" s="90"/>
      <c r="GA40" s="90"/>
      <c r="GB40" s="90"/>
      <c r="GC40" s="90"/>
      <c r="GD40" s="90"/>
      <c r="GE40" s="90"/>
      <c r="GF40" s="90"/>
      <c r="GG40" s="90"/>
      <c r="GH40" s="105" t="s">
        <v>1226</v>
      </c>
      <c r="GI40" s="106"/>
      <c r="GJ40" s="27"/>
      <c r="GK40" s="28"/>
      <c r="GL40" s="27"/>
    </row>
    <row r="41" spans="1:194" x14ac:dyDescent="0.25">
      <c r="A41" s="71" t="str">
        <f t="shared" si="3"/>
        <v>Expenditure: Contracted Services - Outsourced Services: Business and Advisory - Qualification Verification</v>
      </c>
      <c r="B41" s="27" t="s">
        <v>1190</v>
      </c>
      <c r="C41" s="27" t="str">
        <f t="shared" si="1"/>
        <v>IE003001005010000000000000000000000000</v>
      </c>
      <c r="D41" s="23" t="s">
        <v>1166</v>
      </c>
      <c r="E41" s="23" t="s">
        <v>710</v>
      </c>
      <c r="F41" s="23" t="s">
        <v>702</v>
      </c>
      <c r="G41" s="23" t="s">
        <v>713</v>
      </c>
      <c r="H41" s="23" t="s">
        <v>724</v>
      </c>
      <c r="I41" s="23" t="s">
        <v>697</v>
      </c>
      <c r="J41" s="23" t="s">
        <v>697</v>
      </c>
      <c r="K41" s="23" t="s">
        <v>697</v>
      </c>
      <c r="L41" s="23" t="s">
        <v>697</v>
      </c>
      <c r="M41" s="23" t="s">
        <v>697</v>
      </c>
      <c r="N41" s="23" t="s">
        <v>697</v>
      </c>
      <c r="O41" s="23" t="s">
        <v>697</v>
      </c>
      <c r="P41" s="23" t="s">
        <v>697</v>
      </c>
      <c r="Q41" s="27">
        <v>0</v>
      </c>
      <c r="R41" s="27" t="s">
        <v>704</v>
      </c>
      <c r="S41" s="27" t="s">
        <v>698</v>
      </c>
      <c r="T41" s="28" t="s">
        <v>694</v>
      </c>
      <c r="U41" s="28"/>
      <c r="V41" s="27" t="s">
        <v>285</v>
      </c>
      <c r="W41" s="27" t="s">
        <v>905</v>
      </c>
      <c r="X41" s="27"/>
      <c r="Y41" s="27"/>
      <c r="Z41" s="27"/>
      <c r="AA41" s="27" t="s">
        <v>1252</v>
      </c>
      <c r="AB41" s="27"/>
      <c r="AC41" s="27"/>
      <c r="AD41" s="27"/>
      <c r="AE41" s="27"/>
      <c r="AF41" s="27"/>
      <c r="AG41" s="27"/>
      <c r="AH41" s="27"/>
      <c r="AI41" s="27" t="s">
        <v>1253</v>
      </c>
      <c r="AJ41" s="28" t="s">
        <v>704</v>
      </c>
      <c r="AK41" s="27" t="s">
        <v>698</v>
      </c>
      <c r="AL41" s="27" t="s">
        <v>698</v>
      </c>
      <c r="AM41" s="27" t="s">
        <v>698</v>
      </c>
      <c r="AN41" s="27" t="s">
        <v>698</v>
      </c>
      <c r="AO41" s="27" t="s">
        <v>698</v>
      </c>
      <c r="AP41" s="27" t="s">
        <v>698</v>
      </c>
      <c r="AQ41" s="27" t="s">
        <v>698</v>
      </c>
      <c r="AR41" s="27" t="s">
        <v>698</v>
      </c>
      <c r="AS41" s="27" t="s">
        <v>698</v>
      </c>
      <c r="AT41" s="27" t="s">
        <v>698</v>
      </c>
      <c r="AU41" s="27" t="s">
        <v>698</v>
      </c>
      <c r="AV41" s="27" t="s">
        <v>698</v>
      </c>
      <c r="AW41" s="27" t="s">
        <v>698</v>
      </c>
      <c r="AX41" s="27" t="s">
        <v>698</v>
      </c>
      <c r="AY41" s="27" t="s">
        <v>698</v>
      </c>
      <c r="AZ41" s="27" t="s">
        <v>698</v>
      </c>
      <c r="BA41" s="27" t="s">
        <v>698</v>
      </c>
      <c r="BB41" s="27" t="s">
        <v>698</v>
      </c>
      <c r="BC41" s="27" t="s">
        <v>698</v>
      </c>
      <c r="BD41" s="27" t="s">
        <v>698</v>
      </c>
      <c r="BE41" s="27" t="s">
        <v>698</v>
      </c>
      <c r="BF41" s="27" t="s">
        <v>698</v>
      </c>
      <c r="BG41" s="27" t="s">
        <v>698</v>
      </c>
      <c r="BH41" s="27" t="s">
        <v>698</v>
      </c>
      <c r="BI41" s="27" t="s">
        <v>698</v>
      </c>
      <c r="BJ41" s="27" t="s">
        <v>698</v>
      </c>
      <c r="BK41" s="27" t="s">
        <v>698</v>
      </c>
      <c r="BL41" s="27" t="s">
        <v>698</v>
      </c>
      <c r="BM41" s="27" t="s">
        <v>698</v>
      </c>
      <c r="BN41" s="27" t="s">
        <v>698</v>
      </c>
      <c r="BO41" s="27" t="s">
        <v>698</v>
      </c>
      <c r="BP41" s="27" t="s">
        <v>698</v>
      </c>
      <c r="BQ41" s="27" t="s">
        <v>698</v>
      </c>
      <c r="BR41" s="27" t="s">
        <v>698</v>
      </c>
      <c r="BS41" s="27" t="s">
        <v>698</v>
      </c>
      <c r="BT41" s="27" t="s">
        <v>698</v>
      </c>
      <c r="BU41" s="27" t="s">
        <v>698</v>
      </c>
      <c r="BV41" s="27" t="s">
        <v>698</v>
      </c>
      <c r="BW41" s="27" t="s">
        <v>698</v>
      </c>
      <c r="BX41" s="27" t="s">
        <v>698</v>
      </c>
      <c r="BY41" s="27" t="s">
        <v>698</v>
      </c>
      <c r="BZ41" s="27" t="s">
        <v>698</v>
      </c>
      <c r="CA41" s="27" t="s">
        <v>698</v>
      </c>
      <c r="CB41" s="27" t="s">
        <v>698</v>
      </c>
      <c r="CC41" s="27" t="s">
        <v>698</v>
      </c>
      <c r="CD41" s="27" t="s">
        <v>698</v>
      </c>
      <c r="CE41" s="27" t="s">
        <v>698</v>
      </c>
      <c r="CF41" s="27" t="s">
        <v>704</v>
      </c>
      <c r="CG41" s="27" t="s">
        <v>698</v>
      </c>
      <c r="CH41" s="27" t="s">
        <v>698</v>
      </c>
      <c r="CI41" s="27" t="s">
        <v>698</v>
      </c>
      <c r="CJ41" s="27" t="s">
        <v>698</v>
      </c>
      <c r="CK41" s="27" t="s">
        <v>698</v>
      </c>
      <c r="CL41" s="27" t="s">
        <v>698</v>
      </c>
      <c r="CM41" s="27" t="s">
        <v>698</v>
      </c>
      <c r="CN41" s="27" t="s">
        <v>698</v>
      </c>
      <c r="CO41" s="27" t="s">
        <v>698</v>
      </c>
      <c r="CP41" s="27" t="s">
        <v>698</v>
      </c>
      <c r="CQ41" s="27" t="s">
        <v>704</v>
      </c>
      <c r="CR41" s="27" t="s">
        <v>698</v>
      </c>
      <c r="CS41" s="27" t="s">
        <v>698</v>
      </c>
      <c r="CT41" s="27" t="s">
        <v>698</v>
      </c>
      <c r="CU41" s="27" t="s">
        <v>698</v>
      </c>
      <c r="CV41" s="27" t="s">
        <v>698</v>
      </c>
      <c r="CW41" s="27" t="s">
        <v>698</v>
      </c>
      <c r="CX41" s="27" t="s">
        <v>698</v>
      </c>
      <c r="CY41" s="27" t="s">
        <v>698</v>
      </c>
      <c r="CZ41" s="27" t="s">
        <v>698</v>
      </c>
      <c r="DA41" s="27" t="s">
        <v>698</v>
      </c>
      <c r="DB41" s="27" t="s">
        <v>704</v>
      </c>
      <c r="DC41" s="27" t="s">
        <v>704</v>
      </c>
      <c r="DD41" s="27" t="s">
        <v>704</v>
      </c>
      <c r="DE41" s="27" t="s">
        <v>704</v>
      </c>
      <c r="DF41" s="27" t="s">
        <v>698</v>
      </c>
      <c r="DG41" s="27" t="s">
        <v>698</v>
      </c>
      <c r="DH41" s="27" t="s">
        <v>698</v>
      </c>
      <c r="DI41" s="27" t="s">
        <v>698</v>
      </c>
      <c r="DJ41" s="27" t="s">
        <v>698</v>
      </c>
      <c r="DK41" s="27" t="s">
        <v>698</v>
      </c>
      <c r="DL41" s="27" t="s">
        <v>698</v>
      </c>
      <c r="DM41" s="27" t="s">
        <v>698</v>
      </c>
      <c r="DN41" s="27" t="s">
        <v>698</v>
      </c>
      <c r="DO41" s="27" t="s">
        <v>698</v>
      </c>
      <c r="DP41" s="27" t="s">
        <v>698</v>
      </c>
      <c r="DQ41" s="27" t="s">
        <v>698</v>
      </c>
      <c r="DR41" s="27" t="s">
        <v>698</v>
      </c>
      <c r="DS41" s="27"/>
      <c r="DT41" s="27" t="s">
        <v>698</v>
      </c>
      <c r="DU41" s="27" t="s">
        <v>698</v>
      </c>
      <c r="DV41" s="27" t="s">
        <v>698</v>
      </c>
      <c r="DW41" s="27" t="s">
        <v>698</v>
      </c>
      <c r="DX41" s="27" t="s">
        <v>698</v>
      </c>
      <c r="DY41" s="27" t="s">
        <v>698</v>
      </c>
      <c r="DZ41" s="27" t="s">
        <v>698</v>
      </c>
      <c r="EA41" s="27" t="s">
        <v>698</v>
      </c>
      <c r="EB41" s="27" t="s">
        <v>698</v>
      </c>
      <c r="EC41" s="27" t="s">
        <v>698</v>
      </c>
      <c r="ED41" s="27" t="s">
        <v>698</v>
      </c>
      <c r="EE41" s="27" t="s">
        <v>698</v>
      </c>
      <c r="EF41" s="27" t="s">
        <v>698</v>
      </c>
      <c r="EG41" s="27" t="s">
        <v>694</v>
      </c>
      <c r="EH41" s="27" t="s">
        <v>698</v>
      </c>
      <c r="EI41" s="27" t="s">
        <v>698</v>
      </c>
      <c r="EJ41" s="27" t="s">
        <v>698</v>
      </c>
      <c r="EK41" s="27" t="s">
        <v>698</v>
      </c>
      <c r="EL41" s="27" t="s">
        <v>698</v>
      </c>
      <c r="EM41" s="27" t="s">
        <v>698</v>
      </c>
      <c r="EN41" s="27" t="s">
        <v>698</v>
      </c>
      <c r="EO41" s="27" t="s">
        <v>698</v>
      </c>
      <c r="EP41" s="27" t="s">
        <v>698</v>
      </c>
      <c r="EQ41" s="27" t="s">
        <v>698</v>
      </c>
      <c r="ER41" s="27" t="s">
        <v>698</v>
      </c>
      <c r="ES41" s="27" t="s">
        <v>698</v>
      </c>
      <c r="ET41" s="27" t="s">
        <v>698</v>
      </c>
      <c r="EU41" s="27" t="s">
        <v>698</v>
      </c>
      <c r="EV41" s="27" t="s">
        <v>698</v>
      </c>
      <c r="EW41" s="27" t="s">
        <v>698</v>
      </c>
      <c r="EX41" s="27" t="s">
        <v>698</v>
      </c>
      <c r="EY41" s="27" t="s">
        <v>698</v>
      </c>
      <c r="EZ41" s="27" t="s">
        <v>698</v>
      </c>
      <c r="FA41" s="27" t="s">
        <v>698</v>
      </c>
      <c r="FB41" s="27" t="s">
        <v>698</v>
      </c>
      <c r="FC41" s="27" t="s">
        <v>698</v>
      </c>
      <c r="FD41" s="27" t="s">
        <v>698</v>
      </c>
      <c r="FE41" s="27" t="s">
        <v>694</v>
      </c>
      <c r="FF41" s="27" t="s">
        <v>698</v>
      </c>
      <c r="FG41" s="27" t="s">
        <v>698</v>
      </c>
      <c r="FH41" s="27" t="s">
        <v>698</v>
      </c>
      <c r="FI41" s="27" t="s">
        <v>698</v>
      </c>
      <c r="FJ41" s="27" t="s">
        <v>694</v>
      </c>
      <c r="FK41" s="27" t="s">
        <v>698</v>
      </c>
      <c r="FL41" s="27" t="s">
        <v>698</v>
      </c>
      <c r="FM41" s="27" t="s">
        <v>698</v>
      </c>
      <c r="FN41" s="27" t="s">
        <v>694</v>
      </c>
      <c r="FO41" s="72" t="s">
        <v>1175</v>
      </c>
      <c r="FP41" s="72" t="s">
        <v>698</v>
      </c>
      <c r="FQ41" s="72" t="s">
        <v>1176</v>
      </c>
      <c r="FR41" s="72" t="s">
        <v>1223</v>
      </c>
      <c r="FS41" s="72" t="s">
        <v>1224</v>
      </c>
      <c r="FT41" s="72" t="s">
        <v>698</v>
      </c>
      <c r="FU41" s="72" t="s">
        <v>698</v>
      </c>
      <c r="FV41" s="72" t="s">
        <v>698</v>
      </c>
      <c r="FW41" s="78" t="s">
        <v>698</v>
      </c>
      <c r="FX41" s="78" t="s">
        <v>698</v>
      </c>
      <c r="FY41" s="72" t="s">
        <v>698</v>
      </c>
      <c r="FZ41" s="90"/>
      <c r="GA41" s="90"/>
      <c r="GB41" s="90"/>
      <c r="GC41" s="90"/>
      <c r="GD41" s="90"/>
      <c r="GE41" s="90"/>
      <c r="GF41" s="90"/>
      <c r="GG41" s="90"/>
      <c r="GH41" s="105" t="s">
        <v>1226</v>
      </c>
      <c r="GI41" s="106"/>
      <c r="GJ41" s="27"/>
      <c r="GK41" s="28"/>
      <c r="GL41" s="27"/>
    </row>
    <row r="42" spans="1:194" x14ac:dyDescent="0.25">
      <c r="A42" s="71" t="str">
        <f t="shared" si="3"/>
        <v xml:space="preserve">Expenditure: Contracted Services - Outsourced Services: Business and Advisory - Quality Control </v>
      </c>
      <c r="B42" s="27" t="s">
        <v>1190</v>
      </c>
      <c r="C42" s="27" t="str">
        <f t="shared" si="1"/>
        <v>IE003001005011000000000000000000000000</v>
      </c>
      <c r="D42" s="23" t="s">
        <v>1166</v>
      </c>
      <c r="E42" s="23" t="s">
        <v>710</v>
      </c>
      <c r="F42" s="23" t="s">
        <v>702</v>
      </c>
      <c r="G42" s="23" t="s">
        <v>713</v>
      </c>
      <c r="H42" s="23" t="s">
        <v>734</v>
      </c>
      <c r="I42" s="23" t="s">
        <v>697</v>
      </c>
      <c r="J42" s="23" t="s">
        <v>697</v>
      </c>
      <c r="K42" s="23" t="s">
        <v>697</v>
      </c>
      <c r="L42" s="23" t="s">
        <v>697</v>
      </c>
      <c r="M42" s="23" t="s">
        <v>697</v>
      </c>
      <c r="N42" s="23" t="s">
        <v>697</v>
      </c>
      <c r="O42" s="23" t="s">
        <v>697</v>
      </c>
      <c r="P42" s="23" t="s">
        <v>697</v>
      </c>
      <c r="Q42" s="27">
        <v>0</v>
      </c>
      <c r="R42" s="27" t="s">
        <v>704</v>
      </c>
      <c r="S42" s="27" t="s">
        <v>698</v>
      </c>
      <c r="T42" s="28" t="s">
        <v>694</v>
      </c>
      <c r="U42" s="28"/>
      <c r="V42" s="27" t="s">
        <v>286</v>
      </c>
      <c r="W42" s="27" t="s">
        <v>905</v>
      </c>
      <c r="X42" s="27"/>
      <c r="Y42" s="27"/>
      <c r="Z42" s="27"/>
      <c r="AA42" s="27" t="s">
        <v>1254</v>
      </c>
      <c r="AB42" s="27"/>
      <c r="AC42" s="27"/>
      <c r="AD42" s="27"/>
      <c r="AE42" s="27"/>
      <c r="AF42" s="27"/>
      <c r="AG42" s="27"/>
      <c r="AH42" s="27"/>
      <c r="AI42" s="27" t="s">
        <v>1255</v>
      </c>
      <c r="AJ42" s="28" t="s">
        <v>704</v>
      </c>
      <c r="AK42" s="27" t="s">
        <v>704</v>
      </c>
      <c r="AL42" s="27" t="s">
        <v>704</v>
      </c>
      <c r="AM42" s="27" t="s">
        <v>704</v>
      </c>
      <c r="AN42" s="27" t="s">
        <v>704</v>
      </c>
      <c r="AO42" s="27" t="s">
        <v>704</v>
      </c>
      <c r="AP42" s="27" t="s">
        <v>704</v>
      </c>
      <c r="AQ42" s="27" t="s">
        <v>704</v>
      </c>
      <c r="AR42" s="27" t="s">
        <v>704</v>
      </c>
      <c r="AS42" s="27" t="s">
        <v>704</v>
      </c>
      <c r="AT42" s="27" t="s">
        <v>704</v>
      </c>
      <c r="AU42" s="27" t="s">
        <v>704</v>
      </c>
      <c r="AV42" s="27" t="s">
        <v>704</v>
      </c>
      <c r="AW42" s="27" t="s">
        <v>704</v>
      </c>
      <c r="AX42" s="27" t="s">
        <v>704</v>
      </c>
      <c r="AY42" s="27" t="s">
        <v>704</v>
      </c>
      <c r="AZ42" s="27" t="s">
        <v>704</v>
      </c>
      <c r="BA42" s="27" t="s">
        <v>704</v>
      </c>
      <c r="BB42" s="27" t="s">
        <v>704</v>
      </c>
      <c r="BC42" s="27" t="s">
        <v>704</v>
      </c>
      <c r="BD42" s="27" t="s">
        <v>704</v>
      </c>
      <c r="BE42" s="27" t="s">
        <v>704</v>
      </c>
      <c r="BF42" s="27" t="s">
        <v>704</v>
      </c>
      <c r="BG42" s="27" t="s">
        <v>704</v>
      </c>
      <c r="BH42" s="27" t="s">
        <v>704</v>
      </c>
      <c r="BI42" s="27" t="s">
        <v>704</v>
      </c>
      <c r="BJ42" s="27" t="s">
        <v>704</v>
      </c>
      <c r="BK42" s="27" t="s">
        <v>704</v>
      </c>
      <c r="BL42" s="27" t="s">
        <v>704</v>
      </c>
      <c r="BM42" s="27" t="s">
        <v>704</v>
      </c>
      <c r="BN42" s="27" t="s">
        <v>704</v>
      </c>
      <c r="BO42" s="27" t="s">
        <v>704</v>
      </c>
      <c r="BP42" s="27" t="s">
        <v>704</v>
      </c>
      <c r="BQ42" s="27" t="s">
        <v>704</v>
      </c>
      <c r="BR42" s="27" t="s">
        <v>704</v>
      </c>
      <c r="BS42" s="27" t="s">
        <v>704</v>
      </c>
      <c r="BT42" s="27" t="s">
        <v>704</v>
      </c>
      <c r="BU42" s="27" t="s">
        <v>704</v>
      </c>
      <c r="BV42" s="27" t="s">
        <v>704</v>
      </c>
      <c r="BW42" s="27" t="s">
        <v>704</v>
      </c>
      <c r="BX42" s="27" t="s">
        <v>704</v>
      </c>
      <c r="BY42" s="27" t="s">
        <v>698</v>
      </c>
      <c r="BZ42" s="27" t="s">
        <v>698</v>
      </c>
      <c r="CA42" s="27" t="s">
        <v>704</v>
      </c>
      <c r="CB42" s="27" t="s">
        <v>704</v>
      </c>
      <c r="CC42" s="27" t="s">
        <v>704</v>
      </c>
      <c r="CD42" s="27" t="s">
        <v>704</v>
      </c>
      <c r="CE42" s="27" t="s">
        <v>704</v>
      </c>
      <c r="CF42" s="27" t="s">
        <v>704</v>
      </c>
      <c r="CG42" s="27" t="s">
        <v>704</v>
      </c>
      <c r="CH42" s="27" t="s">
        <v>704</v>
      </c>
      <c r="CI42" s="27" t="s">
        <v>704</v>
      </c>
      <c r="CJ42" s="27" t="s">
        <v>704</v>
      </c>
      <c r="CK42" s="27" t="s">
        <v>704</v>
      </c>
      <c r="CL42" s="27" t="s">
        <v>704</v>
      </c>
      <c r="CM42" s="27" t="s">
        <v>704</v>
      </c>
      <c r="CN42" s="27" t="s">
        <v>704</v>
      </c>
      <c r="CO42" s="27" t="s">
        <v>704</v>
      </c>
      <c r="CP42" s="27" t="s">
        <v>704</v>
      </c>
      <c r="CQ42" s="27" t="s">
        <v>704</v>
      </c>
      <c r="CR42" s="27" t="s">
        <v>704</v>
      </c>
      <c r="CS42" s="27" t="s">
        <v>704</v>
      </c>
      <c r="CT42" s="27" t="s">
        <v>704</v>
      </c>
      <c r="CU42" s="27" t="s">
        <v>704</v>
      </c>
      <c r="CV42" s="27" t="s">
        <v>704</v>
      </c>
      <c r="CW42" s="27" t="s">
        <v>704</v>
      </c>
      <c r="CX42" s="27" t="s">
        <v>704</v>
      </c>
      <c r="CY42" s="27" t="s">
        <v>704</v>
      </c>
      <c r="CZ42" s="27" t="s">
        <v>704</v>
      </c>
      <c r="DA42" s="27" t="s">
        <v>704</v>
      </c>
      <c r="DB42" s="27" t="s">
        <v>704</v>
      </c>
      <c r="DC42" s="27" t="s">
        <v>704</v>
      </c>
      <c r="DD42" s="27" t="s">
        <v>704</v>
      </c>
      <c r="DE42" s="27" t="s">
        <v>704</v>
      </c>
      <c r="DF42" s="27" t="s">
        <v>704</v>
      </c>
      <c r="DG42" s="27" t="s">
        <v>704</v>
      </c>
      <c r="DH42" s="27" t="s">
        <v>704</v>
      </c>
      <c r="DI42" s="27" t="s">
        <v>704</v>
      </c>
      <c r="DJ42" s="27" t="s">
        <v>704</v>
      </c>
      <c r="DK42" s="27" t="s">
        <v>704</v>
      </c>
      <c r="DL42" s="27" t="s">
        <v>704</v>
      </c>
      <c r="DM42" s="27" t="s">
        <v>704</v>
      </c>
      <c r="DN42" s="27" t="s">
        <v>704</v>
      </c>
      <c r="DO42" s="27" t="s">
        <v>704</v>
      </c>
      <c r="DP42" s="27" t="s">
        <v>704</v>
      </c>
      <c r="DQ42" s="27" t="s">
        <v>704</v>
      </c>
      <c r="DR42" s="27" t="s">
        <v>704</v>
      </c>
      <c r="DS42" s="27"/>
      <c r="DT42" s="27" t="s">
        <v>704</v>
      </c>
      <c r="DU42" s="27" t="s">
        <v>704</v>
      </c>
      <c r="DV42" s="27" t="s">
        <v>704</v>
      </c>
      <c r="DW42" s="27" t="s">
        <v>704</v>
      </c>
      <c r="DX42" s="27" t="s">
        <v>704</v>
      </c>
      <c r="DY42" s="27" t="s">
        <v>704</v>
      </c>
      <c r="DZ42" s="27" t="s">
        <v>704</v>
      </c>
      <c r="EA42" s="27" t="s">
        <v>704</v>
      </c>
      <c r="EB42" s="27" t="s">
        <v>704</v>
      </c>
      <c r="EC42" s="27" t="s">
        <v>704</v>
      </c>
      <c r="ED42" s="27" t="s">
        <v>704</v>
      </c>
      <c r="EE42" s="27" t="s">
        <v>704</v>
      </c>
      <c r="EF42" s="27" t="s">
        <v>704</v>
      </c>
      <c r="EG42" s="27" t="s">
        <v>694</v>
      </c>
      <c r="EH42" s="27" t="s">
        <v>704</v>
      </c>
      <c r="EI42" s="27" t="s">
        <v>704</v>
      </c>
      <c r="EJ42" s="27" t="s">
        <v>704</v>
      </c>
      <c r="EK42" s="27" t="s">
        <v>704</v>
      </c>
      <c r="EL42" s="27" t="s">
        <v>704</v>
      </c>
      <c r="EM42" s="27" t="s">
        <v>704</v>
      </c>
      <c r="EN42" s="27" t="s">
        <v>704</v>
      </c>
      <c r="EO42" s="27" t="s">
        <v>704</v>
      </c>
      <c r="EP42" s="27" t="s">
        <v>704</v>
      </c>
      <c r="EQ42" s="27" t="s">
        <v>704</v>
      </c>
      <c r="ER42" s="27" t="s">
        <v>704</v>
      </c>
      <c r="ES42" s="27" t="s">
        <v>704</v>
      </c>
      <c r="ET42" s="27" t="s">
        <v>704</v>
      </c>
      <c r="EU42" s="27" t="s">
        <v>704</v>
      </c>
      <c r="EV42" s="27" t="s">
        <v>704</v>
      </c>
      <c r="EW42" s="27" t="s">
        <v>704</v>
      </c>
      <c r="EX42" s="27" t="s">
        <v>704</v>
      </c>
      <c r="EY42" s="27" t="s">
        <v>704</v>
      </c>
      <c r="EZ42" s="27" t="s">
        <v>704</v>
      </c>
      <c r="FA42" s="27" t="s">
        <v>704</v>
      </c>
      <c r="FB42" s="27" t="s">
        <v>704</v>
      </c>
      <c r="FC42" s="27" t="s">
        <v>704</v>
      </c>
      <c r="FD42" s="27" t="s">
        <v>704</v>
      </c>
      <c r="FE42" s="27" t="s">
        <v>694</v>
      </c>
      <c r="FF42" s="27" t="s">
        <v>704</v>
      </c>
      <c r="FG42" s="27" t="s">
        <v>704</v>
      </c>
      <c r="FH42" s="27" t="s">
        <v>704</v>
      </c>
      <c r="FI42" s="27" t="s">
        <v>704</v>
      </c>
      <c r="FJ42" s="27" t="s">
        <v>694</v>
      </c>
      <c r="FK42" s="27" t="s">
        <v>704</v>
      </c>
      <c r="FL42" s="27" t="s">
        <v>704</v>
      </c>
      <c r="FM42" s="27" t="s">
        <v>704</v>
      </c>
      <c r="FN42" s="27" t="s">
        <v>694</v>
      </c>
      <c r="FO42" s="72" t="s">
        <v>1175</v>
      </c>
      <c r="FP42" s="72" t="s">
        <v>698</v>
      </c>
      <c r="FQ42" s="72" t="s">
        <v>1176</v>
      </c>
      <c r="FR42" s="72" t="s">
        <v>1223</v>
      </c>
      <c r="FS42" s="72" t="s">
        <v>1224</v>
      </c>
      <c r="FT42" s="72" t="s">
        <v>1225</v>
      </c>
      <c r="FU42" s="72" t="s">
        <v>698</v>
      </c>
      <c r="FV42" s="72" t="s">
        <v>698</v>
      </c>
      <c r="FW42" s="78" t="s">
        <v>698</v>
      </c>
      <c r="FX42" s="78" t="s">
        <v>698</v>
      </c>
      <c r="FY42" s="72" t="s">
        <v>698</v>
      </c>
      <c r="FZ42" s="90"/>
      <c r="GA42" s="90"/>
      <c r="GB42" s="90"/>
      <c r="GC42" s="90"/>
      <c r="GD42" s="90"/>
      <c r="GE42" s="90"/>
      <c r="GF42" s="90"/>
      <c r="GG42" s="90"/>
      <c r="GH42" s="105" t="s">
        <v>1226</v>
      </c>
      <c r="GI42" s="106"/>
      <c r="GJ42" s="27"/>
      <c r="GK42" s="28"/>
      <c r="GL42" s="27"/>
    </row>
    <row r="43" spans="1:194" x14ac:dyDescent="0.25">
      <c r="A43" s="71" t="str">
        <f t="shared" si="3"/>
        <v>Expenditure: Contracted Services - Outsourced Services: Business and Advisory - Valuer</v>
      </c>
      <c r="B43" s="27" t="s">
        <v>1190</v>
      </c>
      <c r="C43" s="27" t="str">
        <f t="shared" si="1"/>
        <v>IE003001005012000000000000000000000000</v>
      </c>
      <c r="D43" s="23" t="s">
        <v>1166</v>
      </c>
      <c r="E43" s="23" t="s">
        <v>710</v>
      </c>
      <c r="F43" s="23" t="s">
        <v>702</v>
      </c>
      <c r="G43" s="23" t="s">
        <v>713</v>
      </c>
      <c r="H43" s="23" t="s">
        <v>736</v>
      </c>
      <c r="I43" s="23" t="s">
        <v>697</v>
      </c>
      <c r="J43" s="23" t="s">
        <v>697</v>
      </c>
      <c r="K43" s="23" t="s">
        <v>697</v>
      </c>
      <c r="L43" s="23" t="s">
        <v>697</v>
      </c>
      <c r="M43" s="23" t="s">
        <v>697</v>
      </c>
      <c r="N43" s="23" t="s">
        <v>697</v>
      </c>
      <c r="O43" s="23" t="s">
        <v>697</v>
      </c>
      <c r="P43" s="23" t="s">
        <v>697</v>
      </c>
      <c r="Q43" s="27">
        <v>0</v>
      </c>
      <c r="R43" s="27" t="s">
        <v>704</v>
      </c>
      <c r="S43" s="27" t="s">
        <v>698</v>
      </c>
      <c r="T43" s="28" t="s">
        <v>694</v>
      </c>
      <c r="U43" s="28"/>
      <c r="V43" s="27" t="s">
        <v>287</v>
      </c>
      <c r="W43" s="27" t="s">
        <v>905</v>
      </c>
      <c r="X43" s="27"/>
      <c r="Y43" s="27"/>
      <c r="Z43" s="27"/>
      <c r="AA43" s="27" t="s">
        <v>1256</v>
      </c>
      <c r="AB43" s="27"/>
      <c r="AC43" s="27"/>
      <c r="AD43" s="27"/>
      <c r="AE43" s="27"/>
      <c r="AF43" s="27"/>
      <c r="AG43" s="27"/>
      <c r="AH43" s="27"/>
      <c r="AI43" s="27" t="s">
        <v>1257</v>
      </c>
      <c r="AJ43" s="28" t="s">
        <v>704</v>
      </c>
      <c r="AK43" s="27" t="s">
        <v>698</v>
      </c>
      <c r="AL43" s="27" t="s">
        <v>698</v>
      </c>
      <c r="AM43" s="27" t="s">
        <v>698</v>
      </c>
      <c r="AN43" s="27" t="s">
        <v>698</v>
      </c>
      <c r="AO43" s="27" t="s">
        <v>698</v>
      </c>
      <c r="AP43" s="27" t="s">
        <v>698</v>
      </c>
      <c r="AQ43" s="27" t="s">
        <v>698</v>
      </c>
      <c r="AR43" s="27" t="s">
        <v>698</v>
      </c>
      <c r="AS43" s="27" t="s">
        <v>698</v>
      </c>
      <c r="AT43" s="27" t="s">
        <v>698</v>
      </c>
      <c r="AU43" s="27" t="s">
        <v>698</v>
      </c>
      <c r="AV43" s="27" t="s">
        <v>698</v>
      </c>
      <c r="AW43" s="27" t="s">
        <v>698</v>
      </c>
      <c r="AX43" s="27" t="s">
        <v>698</v>
      </c>
      <c r="AY43" s="27" t="s">
        <v>698</v>
      </c>
      <c r="AZ43" s="27" t="s">
        <v>698</v>
      </c>
      <c r="BA43" s="27" t="s">
        <v>698</v>
      </c>
      <c r="BB43" s="27" t="s">
        <v>698</v>
      </c>
      <c r="BC43" s="27" t="s">
        <v>698</v>
      </c>
      <c r="BD43" s="27" t="s">
        <v>698</v>
      </c>
      <c r="BE43" s="27" t="s">
        <v>698</v>
      </c>
      <c r="BF43" s="27" t="s">
        <v>698</v>
      </c>
      <c r="BG43" s="27" t="s">
        <v>698</v>
      </c>
      <c r="BH43" s="27" t="s">
        <v>698</v>
      </c>
      <c r="BI43" s="27" t="s">
        <v>698</v>
      </c>
      <c r="BJ43" s="27" t="s">
        <v>698</v>
      </c>
      <c r="BK43" s="27" t="s">
        <v>698</v>
      </c>
      <c r="BL43" s="27" t="s">
        <v>698</v>
      </c>
      <c r="BM43" s="27" t="s">
        <v>698</v>
      </c>
      <c r="BN43" s="27" t="s">
        <v>698</v>
      </c>
      <c r="BO43" s="27" t="s">
        <v>698</v>
      </c>
      <c r="BP43" s="27" t="s">
        <v>698</v>
      </c>
      <c r="BQ43" s="27" t="s">
        <v>698</v>
      </c>
      <c r="BR43" s="27" t="s">
        <v>698</v>
      </c>
      <c r="BS43" s="27" t="s">
        <v>698</v>
      </c>
      <c r="BT43" s="27" t="s">
        <v>698</v>
      </c>
      <c r="BU43" s="27" t="s">
        <v>698</v>
      </c>
      <c r="BV43" s="27" t="s">
        <v>698</v>
      </c>
      <c r="BW43" s="27" t="s">
        <v>698</v>
      </c>
      <c r="BX43" s="27" t="s">
        <v>698</v>
      </c>
      <c r="BY43" s="27" t="s">
        <v>698</v>
      </c>
      <c r="BZ43" s="27" t="s">
        <v>698</v>
      </c>
      <c r="CA43" s="27" t="s">
        <v>698</v>
      </c>
      <c r="CB43" s="27" t="s">
        <v>704</v>
      </c>
      <c r="CC43" s="27" t="s">
        <v>698</v>
      </c>
      <c r="CD43" s="27" t="s">
        <v>698</v>
      </c>
      <c r="CE43" s="27" t="s">
        <v>698</v>
      </c>
      <c r="CF43" s="27" t="s">
        <v>698</v>
      </c>
      <c r="CG43" s="27" t="s">
        <v>698</v>
      </c>
      <c r="CH43" s="27" t="s">
        <v>698</v>
      </c>
      <c r="CI43" s="27" t="s">
        <v>698</v>
      </c>
      <c r="CJ43" s="27" t="s">
        <v>704</v>
      </c>
      <c r="CK43" s="27" t="s">
        <v>698</v>
      </c>
      <c r="CL43" s="27" t="s">
        <v>698</v>
      </c>
      <c r="CM43" s="27" t="s">
        <v>698</v>
      </c>
      <c r="CN43" s="27" t="s">
        <v>704</v>
      </c>
      <c r="CO43" s="27" t="s">
        <v>704</v>
      </c>
      <c r="CP43" s="27" t="s">
        <v>698</v>
      </c>
      <c r="CQ43" s="27" t="s">
        <v>698</v>
      </c>
      <c r="CR43" s="27" t="s">
        <v>698</v>
      </c>
      <c r="CS43" s="27" t="s">
        <v>698</v>
      </c>
      <c r="CT43" s="27" t="s">
        <v>698</v>
      </c>
      <c r="CU43" s="27" t="s">
        <v>704</v>
      </c>
      <c r="CV43" s="27" t="s">
        <v>698</v>
      </c>
      <c r="CW43" s="27" t="s">
        <v>698</v>
      </c>
      <c r="CX43" s="27" t="s">
        <v>698</v>
      </c>
      <c r="CY43" s="27" t="s">
        <v>698</v>
      </c>
      <c r="CZ43" s="27" t="s">
        <v>698</v>
      </c>
      <c r="DA43" s="27" t="s">
        <v>698</v>
      </c>
      <c r="DB43" s="27" t="s">
        <v>704</v>
      </c>
      <c r="DC43" s="27" t="s">
        <v>704</v>
      </c>
      <c r="DD43" s="27" t="s">
        <v>704</v>
      </c>
      <c r="DE43" s="27" t="s">
        <v>704</v>
      </c>
      <c r="DF43" s="27" t="s">
        <v>698</v>
      </c>
      <c r="DG43" s="27" t="s">
        <v>698</v>
      </c>
      <c r="DH43" s="27" t="s">
        <v>698</v>
      </c>
      <c r="DI43" s="27" t="s">
        <v>698</v>
      </c>
      <c r="DJ43" s="27" t="s">
        <v>698</v>
      </c>
      <c r="DK43" s="27" t="s">
        <v>698</v>
      </c>
      <c r="DL43" s="27" t="s">
        <v>698</v>
      </c>
      <c r="DM43" s="27" t="s">
        <v>698</v>
      </c>
      <c r="DN43" s="27" t="s">
        <v>698</v>
      </c>
      <c r="DO43" s="27" t="s">
        <v>698</v>
      </c>
      <c r="DP43" s="27" t="s">
        <v>698</v>
      </c>
      <c r="DQ43" s="27" t="s">
        <v>698</v>
      </c>
      <c r="DR43" s="27" t="s">
        <v>698</v>
      </c>
      <c r="DS43" s="27"/>
      <c r="DT43" s="27" t="s">
        <v>698</v>
      </c>
      <c r="DU43" s="27" t="s">
        <v>698</v>
      </c>
      <c r="DV43" s="27" t="s">
        <v>698</v>
      </c>
      <c r="DW43" s="27" t="s">
        <v>698</v>
      </c>
      <c r="DX43" s="27" t="s">
        <v>698</v>
      </c>
      <c r="DY43" s="27" t="s">
        <v>698</v>
      </c>
      <c r="DZ43" s="27" t="s">
        <v>698</v>
      </c>
      <c r="EA43" s="27" t="s">
        <v>698</v>
      </c>
      <c r="EB43" s="27" t="s">
        <v>698</v>
      </c>
      <c r="EC43" s="27" t="s">
        <v>698</v>
      </c>
      <c r="ED43" s="27" t="s">
        <v>698</v>
      </c>
      <c r="EE43" s="27" t="s">
        <v>698</v>
      </c>
      <c r="EF43" s="27" t="s">
        <v>698</v>
      </c>
      <c r="EG43" s="27" t="s">
        <v>694</v>
      </c>
      <c r="EH43" s="27" t="s">
        <v>698</v>
      </c>
      <c r="EI43" s="27" t="s">
        <v>698</v>
      </c>
      <c r="EJ43" s="27" t="s">
        <v>698</v>
      </c>
      <c r="EK43" s="27" t="s">
        <v>698</v>
      </c>
      <c r="EL43" s="27" t="s">
        <v>698</v>
      </c>
      <c r="EM43" s="27" t="s">
        <v>698</v>
      </c>
      <c r="EN43" s="27" t="s">
        <v>698</v>
      </c>
      <c r="EO43" s="27" t="s">
        <v>698</v>
      </c>
      <c r="EP43" s="27" t="s">
        <v>698</v>
      </c>
      <c r="EQ43" s="27" t="s">
        <v>698</v>
      </c>
      <c r="ER43" s="27" t="s">
        <v>698</v>
      </c>
      <c r="ES43" s="27" t="s">
        <v>698</v>
      </c>
      <c r="ET43" s="27" t="s">
        <v>698</v>
      </c>
      <c r="EU43" s="27" t="s">
        <v>698</v>
      </c>
      <c r="EV43" s="27" t="s">
        <v>698</v>
      </c>
      <c r="EW43" s="27" t="s">
        <v>698</v>
      </c>
      <c r="EX43" s="27" t="s">
        <v>698</v>
      </c>
      <c r="EY43" s="27" t="s">
        <v>698</v>
      </c>
      <c r="EZ43" s="27" t="s">
        <v>698</v>
      </c>
      <c r="FA43" s="27" t="s">
        <v>698</v>
      </c>
      <c r="FB43" s="27" t="s">
        <v>698</v>
      </c>
      <c r="FC43" s="27" t="s">
        <v>698</v>
      </c>
      <c r="FD43" s="27" t="s">
        <v>698</v>
      </c>
      <c r="FE43" s="27" t="s">
        <v>694</v>
      </c>
      <c r="FF43" s="27" t="s">
        <v>698</v>
      </c>
      <c r="FG43" s="27" t="s">
        <v>698</v>
      </c>
      <c r="FH43" s="27" t="s">
        <v>698</v>
      </c>
      <c r="FI43" s="27" t="s">
        <v>698</v>
      </c>
      <c r="FJ43" s="27" t="s">
        <v>694</v>
      </c>
      <c r="FK43" s="27" t="s">
        <v>698</v>
      </c>
      <c r="FL43" s="27" t="s">
        <v>698</v>
      </c>
      <c r="FM43" s="27" t="s">
        <v>698</v>
      </c>
      <c r="FN43" s="27" t="s">
        <v>694</v>
      </c>
      <c r="FO43" s="72" t="s">
        <v>1175</v>
      </c>
      <c r="FP43" s="72" t="s">
        <v>698</v>
      </c>
      <c r="FQ43" s="72" t="s">
        <v>1176</v>
      </c>
      <c r="FR43" s="72" t="s">
        <v>1223</v>
      </c>
      <c r="FS43" s="72" t="s">
        <v>1224</v>
      </c>
      <c r="FT43" s="72" t="s">
        <v>698</v>
      </c>
      <c r="FU43" s="72" t="s">
        <v>698</v>
      </c>
      <c r="FV43" s="72" t="s">
        <v>698</v>
      </c>
      <c r="FW43" s="78" t="s">
        <v>698</v>
      </c>
      <c r="FX43" s="78" t="s">
        <v>698</v>
      </c>
      <c r="FY43" s="72" t="s">
        <v>698</v>
      </c>
      <c r="FZ43" s="90"/>
      <c r="GA43" s="90"/>
      <c r="GB43" s="90"/>
      <c r="GC43" s="90"/>
      <c r="GD43" s="90"/>
      <c r="GE43" s="90"/>
      <c r="GF43" s="90"/>
      <c r="GG43" s="90"/>
      <c r="GH43" s="105" t="s">
        <v>1226</v>
      </c>
      <c r="GI43" s="106"/>
      <c r="GJ43" s="27"/>
      <c r="GK43" s="28"/>
      <c r="GL43" s="27"/>
    </row>
    <row r="44" spans="1:194" x14ac:dyDescent="0.25">
      <c r="A44" s="71" t="str">
        <f t="shared" si="2"/>
        <v>Expenditure: Contracted Services - Outsourced Services: Catering Services</v>
      </c>
      <c r="B44" s="27" t="s">
        <v>1190</v>
      </c>
      <c r="C44" s="27" t="str">
        <f t="shared" si="1"/>
        <v>IE003001006000000000000000000000000000</v>
      </c>
      <c r="D44" s="23" t="s">
        <v>1166</v>
      </c>
      <c r="E44" s="23" t="s">
        <v>710</v>
      </c>
      <c r="F44" s="23" t="s">
        <v>702</v>
      </c>
      <c r="G44" s="23" t="s">
        <v>715</v>
      </c>
      <c r="H44" s="23" t="s">
        <v>697</v>
      </c>
      <c r="I44" s="23" t="s">
        <v>697</v>
      </c>
      <c r="J44" s="23" t="s">
        <v>697</v>
      </c>
      <c r="K44" s="23" t="s">
        <v>697</v>
      </c>
      <c r="L44" s="23" t="s">
        <v>697</v>
      </c>
      <c r="M44" s="23" t="s">
        <v>697</v>
      </c>
      <c r="N44" s="23" t="s">
        <v>697</v>
      </c>
      <c r="O44" s="23" t="s">
        <v>697</v>
      </c>
      <c r="P44" s="23" t="s">
        <v>697</v>
      </c>
      <c r="Q44" s="27">
        <v>0</v>
      </c>
      <c r="R44" s="27" t="s">
        <v>704</v>
      </c>
      <c r="S44" s="27" t="s">
        <v>698</v>
      </c>
      <c r="T44" s="28" t="s">
        <v>694</v>
      </c>
      <c r="U44" s="28"/>
      <c r="V44" s="27" t="s">
        <v>288</v>
      </c>
      <c r="W44" s="27" t="s">
        <v>905</v>
      </c>
      <c r="X44" s="27"/>
      <c r="Y44" s="27"/>
      <c r="Z44" s="27" t="s">
        <v>1258</v>
      </c>
      <c r="AA44" s="27"/>
      <c r="AB44" s="27"/>
      <c r="AC44" s="27"/>
      <c r="AD44" s="27"/>
      <c r="AE44" s="27"/>
      <c r="AF44" s="27"/>
      <c r="AG44" s="27"/>
      <c r="AH44" s="27"/>
      <c r="AI44" s="27" t="s">
        <v>1259</v>
      </c>
      <c r="AJ44" s="28" t="s">
        <v>704</v>
      </c>
      <c r="AK44" s="27" t="s">
        <v>704</v>
      </c>
      <c r="AL44" s="27" t="s">
        <v>704</v>
      </c>
      <c r="AM44" s="27" t="s">
        <v>704</v>
      </c>
      <c r="AN44" s="27" t="s">
        <v>704</v>
      </c>
      <c r="AO44" s="27" t="s">
        <v>704</v>
      </c>
      <c r="AP44" s="27" t="s">
        <v>704</v>
      </c>
      <c r="AQ44" s="27" t="s">
        <v>704</v>
      </c>
      <c r="AR44" s="27" t="s">
        <v>704</v>
      </c>
      <c r="AS44" s="27" t="s">
        <v>704</v>
      </c>
      <c r="AT44" s="27" t="s">
        <v>704</v>
      </c>
      <c r="AU44" s="27" t="s">
        <v>704</v>
      </c>
      <c r="AV44" s="27" t="s">
        <v>704</v>
      </c>
      <c r="AW44" s="27" t="s">
        <v>704</v>
      </c>
      <c r="AX44" s="27" t="s">
        <v>704</v>
      </c>
      <c r="AY44" s="27" t="s">
        <v>704</v>
      </c>
      <c r="AZ44" s="27" t="s">
        <v>704</v>
      </c>
      <c r="BA44" s="27" t="s">
        <v>704</v>
      </c>
      <c r="BB44" s="27" t="s">
        <v>704</v>
      </c>
      <c r="BC44" s="27" t="s">
        <v>704</v>
      </c>
      <c r="BD44" s="27" t="s">
        <v>704</v>
      </c>
      <c r="BE44" s="27" t="s">
        <v>704</v>
      </c>
      <c r="BF44" s="27" t="s">
        <v>704</v>
      </c>
      <c r="BG44" s="27" t="s">
        <v>704</v>
      </c>
      <c r="BH44" s="27" t="s">
        <v>704</v>
      </c>
      <c r="BI44" s="27" t="s">
        <v>704</v>
      </c>
      <c r="BJ44" s="27" t="s">
        <v>704</v>
      </c>
      <c r="BK44" s="27" t="s">
        <v>704</v>
      </c>
      <c r="BL44" s="27" t="s">
        <v>704</v>
      </c>
      <c r="BM44" s="27" t="s">
        <v>704</v>
      </c>
      <c r="BN44" s="27" t="s">
        <v>704</v>
      </c>
      <c r="BO44" s="27" t="s">
        <v>704</v>
      </c>
      <c r="BP44" s="27" t="s">
        <v>704</v>
      </c>
      <c r="BQ44" s="27" t="s">
        <v>704</v>
      </c>
      <c r="BR44" s="27" t="s">
        <v>704</v>
      </c>
      <c r="BS44" s="27" t="s">
        <v>704</v>
      </c>
      <c r="BT44" s="27" t="s">
        <v>704</v>
      </c>
      <c r="BU44" s="27" t="s">
        <v>704</v>
      </c>
      <c r="BV44" s="27" t="s">
        <v>704</v>
      </c>
      <c r="BW44" s="27" t="s">
        <v>704</v>
      </c>
      <c r="BX44" s="27" t="s">
        <v>704</v>
      </c>
      <c r="BY44" s="27" t="s">
        <v>704</v>
      </c>
      <c r="BZ44" s="27" t="s">
        <v>704</v>
      </c>
      <c r="CA44" s="27" t="s">
        <v>704</v>
      </c>
      <c r="CB44" s="27" t="s">
        <v>704</v>
      </c>
      <c r="CC44" s="27" t="s">
        <v>704</v>
      </c>
      <c r="CD44" s="27" t="s">
        <v>704</v>
      </c>
      <c r="CE44" s="27" t="s">
        <v>704</v>
      </c>
      <c r="CF44" s="27" t="s">
        <v>704</v>
      </c>
      <c r="CG44" s="27" t="s">
        <v>704</v>
      </c>
      <c r="CH44" s="27" t="s">
        <v>704</v>
      </c>
      <c r="CI44" s="27" t="s">
        <v>704</v>
      </c>
      <c r="CJ44" s="27" t="s">
        <v>704</v>
      </c>
      <c r="CK44" s="27" t="s">
        <v>704</v>
      </c>
      <c r="CL44" s="27" t="s">
        <v>704</v>
      </c>
      <c r="CM44" s="27" t="s">
        <v>704</v>
      </c>
      <c r="CN44" s="27" t="s">
        <v>704</v>
      </c>
      <c r="CO44" s="27" t="s">
        <v>704</v>
      </c>
      <c r="CP44" s="27" t="s">
        <v>704</v>
      </c>
      <c r="CQ44" s="27" t="s">
        <v>704</v>
      </c>
      <c r="CR44" s="27" t="s">
        <v>704</v>
      </c>
      <c r="CS44" s="27" t="s">
        <v>704</v>
      </c>
      <c r="CT44" s="27" t="s">
        <v>704</v>
      </c>
      <c r="CU44" s="27" t="s">
        <v>704</v>
      </c>
      <c r="CV44" s="27" t="s">
        <v>704</v>
      </c>
      <c r="CW44" s="27" t="s">
        <v>704</v>
      </c>
      <c r="CX44" s="27" t="s">
        <v>704</v>
      </c>
      <c r="CY44" s="27" t="s">
        <v>704</v>
      </c>
      <c r="CZ44" s="27" t="s">
        <v>704</v>
      </c>
      <c r="DA44" s="27" t="s">
        <v>704</v>
      </c>
      <c r="DB44" s="27" t="s">
        <v>704</v>
      </c>
      <c r="DC44" s="27" t="s">
        <v>704</v>
      </c>
      <c r="DD44" s="27" t="s">
        <v>704</v>
      </c>
      <c r="DE44" s="27" t="s">
        <v>704</v>
      </c>
      <c r="DF44" s="27" t="s">
        <v>704</v>
      </c>
      <c r="DG44" s="27" t="s">
        <v>704</v>
      </c>
      <c r="DH44" s="27" t="s">
        <v>704</v>
      </c>
      <c r="DI44" s="27" t="s">
        <v>704</v>
      </c>
      <c r="DJ44" s="27" t="s">
        <v>704</v>
      </c>
      <c r="DK44" s="27" t="s">
        <v>704</v>
      </c>
      <c r="DL44" s="27" t="s">
        <v>704</v>
      </c>
      <c r="DM44" s="27" t="s">
        <v>704</v>
      </c>
      <c r="DN44" s="27" t="s">
        <v>704</v>
      </c>
      <c r="DO44" s="27" t="s">
        <v>704</v>
      </c>
      <c r="DP44" s="27" t="s">
        <v>704</v>
      </c>
      <c r="DQ44" s="27" t="s">
        <v>704</v>
      </c>
      <c r="DR44" s="27" t="s">
        <v>704</v>
      </c>
      <c r="DS44" s="27"/>
      <c r="DT44" s="27" t="s">
        <v>704</v>
      </c>
      <c r="DU44" s="27" t="s">
        <v>704</v>
      </c>
      <c r="DV44" s="27" t="s">
        <v>704</v>
      </c>
      <c r="DW44" s="27" t="s">
        <v>704</v>
      </c>
      <c r="DX44" s="27" t="s">
        <v>704</v>
      </c>
      <c r="DY44" s="27" t="s">
        <v>704</v>
      </c>
      <c r="DZ44" s="27" t="s">
        <v>704</v>
      </c>
      <c r="EA44" s="27" t="s">
        <v>704</v>
      </c>
      <c r="EB44" s="27" t="s">
        <v>704</v>
      </c>
      <c r="EC44" s="27" t="s">
        <v>704</v>
      </c>
      <c r="ED44" s="27" t="s">
        <v>704</v>
      </c>
      <c r="EE44" s="27" t="s">
        <v>704</v>
      </c>
      <c r="EF44" s="27" t="s">
        <v>704</v>
      </c>
      <c r="EG44" s="27" t="s">
        <v>694</v>
      </c>
      <c r="EH44" s="27" t="s">
        <v>704</v>
      </c>
      <c r="EI44" s="27" t="s">
        <v>704</v>
      </c>
      <c r="EJ44" s="27" t="s">
        <v>704</v>
      </c>
      <c r="EK44" s="27" t="s">
        <v>704</v>
      </c>
      <c r="EL44" s="27" t="s">
        <v>704</v>
      </c>
      <c r="EM44" s="27" t="s">
        <v>704</v>
      </c>
      <c r="EN44" s="27" t="s">
        <v>704</v>
      </c>
      <c r="EO44" s="27" t="s">
        <v>704</v>
      </c>
      <c r="EP44" s="27" t="s">
        <v>704</v>
      </c>
      <c r="EQ44" s="27" t="s">
        <v>704</v>
      </c>
      <c r="ER44" s="27" t="s">
        <v>704</v>
      </c>
      <c r="ES44" s="27" t="s">
        <v>704</v>
      </c>
      <c r="ET44" s="27" t="s">
        <v>704</v>
      </c>
      <c r="EU44" s="27" t="s">
        <v>704</v>
      </c>
      <c r="EV44" s="27" t="s">
        <v>704</v>
      </c>
      <c r="EW44" s="27" t="s">
        <v>704</v>
      </c>
      <c r="EX44" s="27" t="s">
        <v>704</v>
      </c>
      <c r="EY44" s="27" t="s">
        <v>704</v>
      </c>
      <c r="EZ44" s="27" t="s">
        <v>704</v>
      </c>
      <c r="FA44" s="27" t="s">
        <v>704</v>
      </c>
      <c r="FB44" s="27" t="s">
        <v>704</v>
      </c>
      <c r="FC44" s="27" t="s">
        <v>704</v>
      </c>
      <c r="FD44" s="27" t="s">
        <v>704</v>
      </c>
      <c r="FE44" s="27" t="s">
        <v>694</v>
      </c>
      <c r="FF44" s="27" t="s">
        <v>704</v>
      </c>
      <c r="FG44" s="27" t="s">
        <v>704</v>
      </c>
      <c r="FH44" s="27" t="s">
        <v>704</v>
      </c>
      <c r="FI44" s="27" t="s">
        <v>704</v>
      </c>
      <c r="FJ44" s="27" t="s">
        <v>694</v>
      </c>
      <c r="FK44" s="27" t="s">
        <v>704</v>
      </c>
      <c r="FL44" s="27" t="s">
        <v>704</v>
      </c>
      <c r="FM44" s="27" t="s">
        <v>704</v>
      </c>
      <c r="FN44" s="27" t="s">
        <v>694</v>
      </c>
      <c r="FO44" s="72" t="s">
        <v>1175</v>
      </c>
      <c r="FP44" s="72" t="s">
        <v>698</v>
      </c>
      <c r="FQ44" s="72" t="s">
        <v>1176</v>
      </c>
      <c r="FR44" s="72" t="s">
        <v>1223</v>
      </c>
      <c r="FS44" s="72" t="s">
        <v>1224</v>
      </c>
      <c r="FT44" s="72" t="s">
        <v>698</v>
      </c>
      <c r="FU44" s="72" t="s">
        <v>698</v>
      </c>
      <c r="FV44" s="72" t="s">
        <v>698</v>
      </c>
      <c r="FW44" s="78" t="s">
        <v>698</v>
      </c>
      <c r="FX44" s="78" t="s">
        <v>698</v>
      </c>
      <c r="FY44" s="72" t="s">
        <v>698</v>
      </c>
      <c r="FZ44" s="90"/>
      <c r="GA44" s="90"/>
      <c r="GB44" s="90"/>
      <c r="GC44" s="90"/>
      <c r="GD44" s="90"/>
      <c r="GE44" s="90"/>
      <c r="GF44" s="90"/>
      <c r="GG44" s="90"/>
      <c r="GH44" s="105" t="s">
        <v>1226</v>
      </c>
      <c r="GI44" s="106"/>
      <c r="GJ44" s="27"/>
      <c r="GK44" s="28"/>
      <c r="GL44" s="27"/>
    </row>
    <row r="45" spans="1:194" x14ac:dyDescent="0.25">
      <c r="A45" s="71" t="str">
        <f t="shared" si="2"/>
        <v>Expenditure: Contracted Services - Outsourced Services: Call Centre</v>
      </c>
      <c r="B45" s="27" t="s">
        <v>1190</v>
      </c>
      <c r="C45" s="27" t="str">
        <f t="shared" si="1"/>
        <v>IE003001007000000000000000000000000000</v>
      </c>
      <c r="D45" s="23" t="s">
        <v>1166</v>
      </c>
      <c r="E45" s="23" t="s">
        <v>710</v>
      </c>
      <c r="F45" s="23" t="s">
        <v>702</v>
      </c>
      <c r="G45" s="23" t="s">
        <v>718</v>
      </c>
      <c r="H45" s="23" t="s">
        <v>697</v>
      </c>
      <c r="I45" s="23" t="s">
        <v>697</v>
      </c>
      <c r="J45" s="23" t="s">
        <v>697</v>
      </c>
      <c r="K45" s="23" t="s">
        <v>697</v>
      </c>
      <c r="L45" s="23" t="s">
        <v>697</v>
      </c>
      <c r="M45" s="23" t="s">
        <v>697</v>
      </c>
      <c r="N45" s="23" t="s">
        <v>697</v>
      </c>
      <c r="O45" s="23" t="s">
        <v>697</v>
      </c>
      <c r="P45" s="23" t="s">
        <v>697</v>
      </c>
      <c r="Q45" s="27">
        <v>0</v>
      </c>
      <c r="R45" s="27" t="s">
        <v>704</v>
      </c>
      <c r="S45" s="27" t="s">
        <v>698</v>
      </c>
      <c r="T45" s="28" t="s">
        <v>694</v>
      </c>
      <c r="U45" s="28"/>
      <c r="V45" s="27" t="s">
        <v>289</v>
      </c>
      <c r="W45" s="27" t="s">
        <v>905</v>
      </c>
      <c r="X45" s="27"/>
      <c r="Y45" s="27"/>
      <c r="Z45" s="27" t="s">
        <v>1260</v>
      </c>
      <c r="AA45" s="27"/>
      <c r="AB45" s="27"/>
      <c r="AC45" s="27"/>
      <c r="AD45" s="27"/>
      <c r="AE45" s="27"/>
      <c r="AF45" s="27"/>
      <c r="AG45" s="27"/>
      <c r="AH45" s="27"/>
      <c r="AI45" s="27" t="s">
        <v>1261</v>
      </c>
      <c r="AJ45" s="28" t="s">
        <v>704</v>
      </c>
      <c r="AK45" s="27" t="s">
        <v>698</v>
      </c>
      <c r="AL45" s="27" t="s">
        <v>698</v>
      </c>
      <c r="AM45" s="27" t="s">
        <v>698</v>
      </c>
      <c r="AN45" s="27" t="s">
        <v>698</v>
      </c>
      <c r="AO45" s="27" t="s">
        <v>698</v>
      </c>
      <c r="AP45" s="27" t="s">
        <v>698</v>
      </c>
      <c r="AQ45" s="27" t="s">
        <v>698</v>
      </c>
      <c r="AR45" s="27" t="s">
        <v>698</v>
      </c>
      <c r="AS45" s="27" t="s">
        <v>698</v>
      </c>
      <c r="AT45" s="27" t="s">
        <v>698</v>
      </c>
      <c r="AU45" s="27" t="s">
        <v>698</v>
      </c>
      <c r="AV45" s="27" t="s">
        <v>698</v>
      </c>
      <c r="AW45" s="27" t="s">
        <v>698</v>
      </c>
      <c r="AX45" s="27" t="s">
        <v>698</v>
      </c>
      <c r="AY45" s="27" t="s">
        <v>698</v>
      </c>
      <c r="AZ45" s="27" t="s">
        <v>698</v>
      </c>
      <c r="BA45" s="27" t="s">
        <v>698</v>
      </c>
      <c r="BB45" s="27" t="s">
        <v>698</v>
      </c>
      <c r="BC45" s="27" t="s">
        <v>698</v>
      </c>
      <c r="BD45" s="27" t="s">
        <v>698</v>
      </c>
      <c r="BE45" s="27" t="s">
        <v>698</v>
      </c>
      <c r="BF45" s="27" t="s">
        <v>698</v>
      </c>
      <c r="BG45" s="27" t="s">
        <v>698</v>
      </c>
      <c r="BH45" s="27" t="s">
        <v>698</v>
      </c>
      <c r="BI45" s="27" t="s">
        <v>698</v>
      </c>
      <c r="BJ45" s="27" t="s">
        <v>698</v>
      </c>
      <c r="BK45" s="27" t="s">
        <v>698</v>
      </c>
      <c r="BL45" s="27" t="s">
        <v>698</v>
      </c>
      <c r="BM45" s="27" t="s">
        <v>698</v>
      </c>
      <c r="BN45" s="27" t="s">
        <v>698</v>
      </c>
      <c r="BO45" s="27" t="s">
        <v>704</v>
      </c>
      <c r="BP45" s="27" t="s">
        <v>704</v>
      </c>
      <c r="BQ45" s="27" t="s">
        <v>698</v>
      </c>
      <c r="BR45" s="27" t="s">
        <v>698</v>
      </c>
      <c r="BS45" s="27" t="s">
        <v>698</v>
      </c>
      <c r="BT45" s="27" t="s">
        <v>698</v>
      </c>
      <c r="BU45" s="27" t="s">
        <v>698</v>
      </c>
      <c r="BV45" s="27" t="s">
        <v>698</v>
      </c>
      <c r="BW45" s="27" t="s">
        <v>698</v>
      </c>
      <c r="BX45" s="27" t="s">
        <v>698</v>
      </c>
      <c r="BY45" s="27" t="s">
        <v>698</v>
      </c>
      <c r="BZ45" s="27" t="s">
        <v>698</v>
      </c>
      <c r="CA45" s="27" t="s">
        <v>698</v>
      </c>
      <c r="CB45" s="27" t="s">
        <v>698</v>
      </c>
      <c r="CC45" s="27" t="s">
        <v>698</v>
      </c>
      <c r="CD45" s="27" t="s">
        <v>698</v>
      </c>
      <c r="CE45" s="27" t="s">
        <v>698</v>
      </c>
      <c r="CF45" s="27" t="s">
        <v>698</v>
      </c>
      <c r="CG45" s="27" t="s">
        <v>698</v>
      </c>
      <c r="CH45" s="27" t="s">
        <v>698</v>
      </c>
      <c r="CI45" s="27" t="s">
        <v>704</v>
      </c>
      <c r="CJ45" s="27" t="s">
        <v>698</v>
      </c>
      <c r="CK45" s="27" t="s">
        <v>704</v>
      </c>
      <c r="CL45" s="27" t="s">
        <v>698</v>
      </c>
      <c r="CM45" s="27" t="s">
        <v>698</v>
      </c>
      <c r="CN45" s="27" t="s">
        <v>698</v>
      </c>
      <c r="CO45" s="27" t="s">
        <v>698</v>
      </c>
      <c r="CP45" s="27" t="s">
        <v>698</v>
      </c>
      <c r="CQ45" s="27" t="s">
        <v>698</v>
      </c>
      <c r="CR45" s="27" t="s">
        <v>698</v>
      </c>
      <c r="CS45" s="27" t="s">
        <v>698</v>
      </c>
      <c r="CT45" s="27" t="s">
        <v>704</v>
      </c>
      <c r="CU45" s="27" t="s">
        <v>698</v>
      </c>
      <c r="CV45" s="27" t="s">
        <v>704</v>
      </c>
      <c r="CW45" s="27" t="s">
        <v>698</v>
      </c>
      <c r="CX45" s="27" t="s">
        <v>704</v>
      </c>
      <c r="CY45" s="27" t="s">
        <v>704</v>
      </c>
      <c r="CZ45" s="27" t="s">
        <v>704</v>
      </c>
      <c r="DA45" s="27" t="s">
        <v>704</v>
      </c>
      <c r="DB45" s="27" t="s">
        <v>704</v>
      </c>
      <c r="DC45" s="27" t="s">
        <v>704</v>
      </c>
      <c r="DD45" s="27" t="s">
        <v>704</v>
      </c>
      <c r="DE45" s="27" t="s">
        <v>704</v>
      </c>
      <c r="DF45" s="27" t="s">
        <v>698</v>
      </c>
      <c r="DG45" s="27" t="s">
        <v>698</v>
      </c>
      <c r="DH45" s="27" t="s">
        <v>698</v>
      </c>
      <c r="DI45" s="27" t="s">
        <v>698</v>
      </c>
      <c r="DJ45" s="27" t="s">
        <v>698</v>
      </c>
      <c r="DK45" s="27" t="s">
        <v>698</v>
      </c>
      <c r="DL45" s="27" t="s">
        <v>698</v>
      </c>
      <c r="DM45" s="27" t="s">
        <v>698</v>
      </c>
      <c r="DN45" s="27" t="s">
        <v>698</v>
      </c>
      <c r="DO45" s="27" t="s">
        <v>698</v>
      </c>
      <c r="DP45" s="27" t="s">
        <v>698</v>
      </c>
      <c r="DQ45" s="27" t="s">
        <v>698</v>
      </c>
      <c r="DR45" s="27" t="s">
        <v>698</v>
      </c>
      <c r="DS45" s="27"/>
      <c r="DT45" s="27" t="s">
        <v>698</v>
      </c>
      <c r="DU45" s="27" t="s">
        <v>698</v>
      </c>
      <c r="DV45" s="27" t="s">
        <v>698</v>
      </c>
      <c r="DW45" s="27" t="s">
        <v>698</v>
      </c>
      <c r="DX45" s="27" t="s">
        <v>698</v>
      </c>
      <c r="DY45" s="27" t="s">
        <v>704</v>
      </c>
      <c r="DZ45" s="27" t="s">
        <v>704</v>
      </c>
      <c r="EA45" s="27" t="s">
        <v>704</v>
      </c>
      <c r="EB45" s="27" t="s">
        <v>704</v>
      </c>
      <c r="EC45" s="27" t="s">
        <v>704</v>
      </c>
      <c r="ED45" s="27" t="s">
        <v>698</v>
      </c>
      <c r="EE45" s="27" t="s">
        <v>698</v>
      </c>
      <c r="EF45" s="27" t="s">
        <v>704</v>
      </c>
      <c r="EG45" s="27" t="s">
        <v>694</v>
      </c>
      <c r="EH45" s="27" t="s">
        <v>704</v>
      </c>
      <c r="EI45" s="27" t="s">
        <v>704</v>
      </c>
      <c r="EJ45" s="27" t="s">
        <v>704</v>
      </c>
      <c r="EK45" s="27" t="s">
        <v>704</v>
      </c>
      <c r="EL45" s="27" t="s">
        <v>698</v>
      </c>
      <c r="EM45" s="27" t="s">
        <v>704</v>
      </c>
      <c r="EN45" s="27" t="s">
        <v>704</v>
      </c>
      <c r="EO45" s="27" t="s">
        <v>698</v>
      </c>
      <c r="EP45" s="27" t="s">
        <v>698</v>
      </c>
      <c r="EQ45" s="27" t="s">
        <v>698</v>
      </c>
      <c r="ER45" s="27" t="s">
        <v>698</v>
      </c>
      <c r="ES45" s="27" t="s">
        <v>698</v>
      </c>
      <c r="ET45" s="27" t="s">
        <v>698</v>
      </c>
      <c r="EU45" s="27" t="s">
        <v>698</v>
      </c>
      <c r="EV45" s="27" t="s">
        <v>698</v>
      </c>
      <c r="EW45" s="27" t="s">
        <v>698</v>
      </c>
      <c r="EX45" s="27" t="s">
        <v>698</v>
      </c>
      <c r="EY45" s="27" t="s">
        <v>698</v>
      </c>
      <c r="EZ45" s="27" t="s">
        <v>698</v>
      </c>
      <c r="FA45" s="27" t="s">
        <v>698</v>
      </c>
      <c r="FB45" s="27" t="s">
        <v>698</v>
      </c>
      <c r="FC45" s="27" t="s">
        <v>698</v>
      </c>
      <c r="FD45" s="27" t="s">
        <v>698</v>
      </c>
      <c r="FE45" s="27" t="s">
        <v>694</v>
      </c>
      <c r="FF45" s="27" t="s">
        <v>704</v>
      </c>
      <c r="FG45" s="27" t="s">
        <v>704</v>
      </c>
      <c r="FH45" s="27" t="s">
        <v>704</v>
      </c>
      <c r="FI45" s="27" t="s">
        <v>704</v>
      </c>
      <c r="FJ45" s="27" t="s">
        <v>694</v>
      </c>
      <c r="FK45" s="27" t="s">
        <v>704</v>
      </c>
      <c r="FL45" s="27" t="s">
        <v>704</v>
      </c>
      <c r="FM45" s="27" t="s">
        <v>704</v>
      </c>
      <c r="FN45" s="27" t="s">
        <v>694</v>
      </c>
      <c r="FO45" s="72" t="s">
        <v>1175</v>
      </c>
      <c r="FP45" s="72" t="s">
        <v>698</v>
      </c>
      <c r="FQ45" s="72" t="s">
        <v>1176</v>
      </c>
      <c r="FR45" s="72" t="s">
        <v>1223</v>
      </c>
      <c r="FS45" s="72" t="s">
        <v>1224</v>
      </c>
      <c r="FT45" s="72" t="s">
        <v>698</v>
      </c>
      <c r="FU45" s="72" t="s">
        <v>698</v>
      </c>
      <c r="FV45" s="72" t="s">
        <v>698</v>
      </c>
      <c r="FW45" s="78" t="s">
        <v>698</v>
      </c>
      <c r="FX45" s="78" t="s">
        <v>698</v>
      </c>
      <c r="FY45" s="72" t="s">
        <v>698</v>
      </c>
      <c r="FZ45" s="90"/>
      <c r="GA45" s="90"/>
      <c r="GB45" s="90"/>
      <c r="GC45" s="90"/>
      <c r="GD45" s="90"/>
      <c r="GE45" s="90"/>
      <c r="GF45" s="90"/>
      <c r="GG45" s="90"/>
      <c r="GH45" s="105" t="s">
        <v>1226</v>
      </c>
      <c r="GI45" s="106"/>
      <c r="GJ45" s="27"/>
      <c r="GK45" s="28"/>
      <c r="GL45" s="27"/>
    </row>
    <row r="46" spans="1:194" x14ac:dyDescent="0.25">
      <c r="A46" s="71" t="str">
        <f t="shared" si="2"/>
        <v>Expenditure: Contracted Services - Outsourced Services: Cleaning Services</v>
      </c>
      <c r="B46" s="27" t="s">
        <v>1190</v>
      </c>
      <c r="C46" s="27" t="str">
        <f t="shared" si="1"/>
        <v>IE003001008000000000000000000000000000</v>
      </c>
      <c r="D46" s="23" t="s">
        <v>1166</v>
      </c>
      <c r="E46" s="23" t="s">
        <v>710</v>
      </c>
      <c r="F46" s="23" t="s">
        <v>702</v>
      </c>
      <c r="G46" s="23" t="s">
        <v>720</v>
      </c>
      <c r="H46" s="23" t="s">
        <v>697</v>
      </c>
      <c r="I46" s="23" t="s">
        <v>697</v>
      </c>
      <c r="J46" s="23" t="s">
        <v>697</v>
      </c>
      <c r="K46" s="23" t="s">
        <v>697</v>
      </c>
      <c r="L46" s="23" t="s">
        <v>697</v>
      </c>
      <c r="M46" s="23" t="s">
        <v>697</v>
      </c>
      <c r="N46" s="23" t="s">
        <v>697</v>
      </c>
      <c r="O46" s="23" t="s">
        <v>697</v>
      </c>
      <c r="P46" s="23" t="s">
        <v>697</v>
      </c>
      <c r="Q46" s="27">
        <v>0</v>
      </c>
      <c r="R46" s="27" t="s">
        <v>704</v>
      </c>
      <c r="S46" s="27" t="s">
        <v>698</v>
      </c>
      <c r="T46" s="28" t="s">
        <v>694</v>
      </c>
      <c r="U46" s="28"/>
      <c r="V46" s="27" t="s">
        <v>290</v>
      </c>
      <c r="W46" s="27" t="s">
        <v>905</v>
      </c>
      <c r="X46" s="27"/>
      <c r="Y46" s="27"/>
      <c r="Z46" s="27" t="s">
        <v>1262</v>
      </c>
      <c r="AA46" s="27"/>
      <c r="AB46" s="27"/>
      <c r="AC46" s="27"/>
      <c r="AD46" s="27"/>
      <c r="AE46" s="27"/>
      <c r="AF46" s="27"/>
      <c r="AG46" s="27"/>
      <c r="AH46" s="27"/>
      <c r="AI46" s="27" t="s">
        <v>1263</v>
      </c>
      <c r="AJ46" s="28" t="s">
        <v>704</v>
      </c>
      <c r="AK46" s="27" t="s">
        <v>704</v>
      </c>
      <c r="AL46" s="27" t="s">
        <v>704</v>
      </c>
      <c r="AM46" s="27" t="s">
        <v>704</v>
      </c>
      <c r="AN46" s="27" t="s">
        <v>704</v>
      </c>
      <c r="AO46" s="27" t="s">
        <v>704</v>
      </c>
      <c r="AP46" s="27" t="s">
        <v>704</v>
      </c>
      <c r="AQ46" s="27" t="s">
        <v>704</v>
      </c>
      <c r="AR46" s="27" t="s">
        <v>704</v>
      </c>
      <c r="AS46" s="27" t="s">
        <v>704</v>
      </c>
      <c r="AT46" s="27" t="s">
        <v>704</v>
      </c>
      <c r="AU46" s="27" t="s">
        <v>704</v>
      </c>
      <c r="AV46" s="27" t="s">
        <v>704</v>
      </c>
      <c r="AW46" s="27" t="s">
        <v>704</v>
      </c>
      <c r="AX46" s="27" t="s">
        <v>704</v>
      </c>
      <c r="AY46" s="27" t="s">
        <v>704</v>
      </c>
      <c r="AZ46" s="27" t="s">
        <v>704</v>
      </c>
      <c r="BA46" s="27" t="s">
        <v>704</v>
      </c>
      <c r="BB46" s="27" t="s">
        <v>704</v>
      </c>
      <c r="BC46" s="27" t="s">
        <v>704</v>
      </c>
      <c r="BD46" s="27" t="s">
        <v>704</v>
      </c>
      <c r="BE46" s="27" t="s">
        <v>704</v>
      </c>
      <c r="BF46" s="27" t="s">
        <v>704</v>
      </c>
      <c r="BG46" s="27" t="s">
        <v>704</v>
      </c>
      <c r="BH46" s="27" t="s">
        <v>704</v>
      </c>
      <c r="BI46" s="27" t="s">
        <v>704</v>
      </c>
      <c r="BJ46" s="27" t="s">
        <v>704</v>
      </c>
      <c r="BK46" s="27" t="s">
        <v>704</v>
      </c>
      <c r="BL46" s="27" t="s">
        <v>704</v>
      </c>
      <c r="BM46" s="27" t="s">
        <v>704</v>
      </c>
      <c r="BN46" s="27" t="s">
        <v>704</v>
      </c>
      <c r="BO46" s="27" t="s">
        <v>698</v>
      </c>
      <c r="BP46" s="27" t="s">
        <v>698</v>
      </c>
      <c r="BQ46" s="27" t="s">
        <v>698</v>
      </c>
      <c r="BR46" s="27" t="s">
        <v>698</v>
      </c>
      <c r="BS46" s="27" t="s">
        <v>698</v>
      </c>
      <c r="BT46" s="27" t="s">
        <v>698</v>
      </c>
      <c r="BU46" s="27" t="s">
        <v>704</v>
      </c>
      <c r="BV46" s="27" t="s">
        <v>704</v>
      </c>
      <c r="BW46" s="27" t="s">
        <v>704</v>
      </c>
      <c r="BX46" s="27" t="s">
        <v>704</v>
      </c>
      <c r="BY46" s="27" t="s">
        <v>698</v>
      </c>
      <c r="BZ46" s="27" t="s">
        <v>698</v>
      </c>
      <c r="CA46" s="27" t="s">
        <v>698</v>
      </c>
      <c r="CB46" s="27" t="s">
        <v>698</v>
      </c>
      <c r="CC46" s="27" t="s">
        <v>698</v>
      </c>
      <c r="CD46" s="27" t="s">
        <v>698</v>
      </c>
      <c r="CE46" s="27" t="s">
        <v>698</v>
      </c>
      <c r="CF46" s="27" t="s">
        <v>698</v>
      </c>
      <c r="CG46" s="27" t="s">
        <v>698</v>
      </c>
      <c r="CH46" s="27" t="s">
        <v>698</v>
      </c>
      <c r="CI46" s="27" t="s">
        <v>698</v>
      </c>
      <c r="CJ46" s="27" t="s">
        <v>698</v>
      </c>
      <c r="CK46" s="27" t="s">
        <v>698</v>
      </c>
      <c r="CL46" s="27" t="s">
        <v>698</v>
      </c>
      <c r="CM46" s="27" t="s">
        <v>698</v>
      </c>
      <c r="CN46" s="27" t="s">
        <v>698</v>
      </c>
      <c r="CO46" s="27" t="s">
        <v>698</v>
      </c>
      <c r="CP46" s="27" t="s">
        <v>698</v>
      </c>
      <c r="CQ46" s="27" t="s">
        <v>698</v>
      </c>
      <c r="CR46" s="27" t="s">
        <v>698</v>
      </c>
      <c r="CS46" s="27" t="s">
        <v>698</v>
      </c>
      <c r="CT46" s="27" t="s">
        <v>698</v>
      </c>
      <c r="CU46" s="27" t="s">
        <v>698</v>
      </c>
      <c r="CV46" s="27" t="s">
        <v>698</v>
      </c>
      <c r="CW46" s="27" t="s">
        <v>698</v>
      </c>
      <c r="CX46" s="27" t="s">
        <v>698</v>
      </c>
      <c r="CY46" s="27" t="s">
        <v>698</v>
      </c>
      <c r="CZ46" s="27" t="s">
        <v>698</v>
      </c>
      <c r="DA46" s="27" t="s">
        <v>698</v>
      </c>
      <c r="DB46" s="27" t="s">
        <v>704</v>
      </c>
      <c r="DC46" s="27" t="s">
        <v>704</v>
      </c>
      <c r="DD46" s="27" t="s">
        <v>704</v>
      </c>
      <c r="DE46" s="27" t="s">
        <v>704</v>
      </c>
      <c r="DF46" s="27" t="s">
        <v>704</v>
      </c>
      <c r="DG46" s="27" t="s">
        <v>704</v>
      </c>
      <c r="DH46" s="27" t="s">
        <v>704</v>
      </c>
      <c r="DI46" s="27" t="s">
        <v>704</v>
      </c>
      <c r="DJ46" s="27" t="s">
        <v>704</v>
      </c>
      <c r="DK46" s="27" t="s">
        <v>704</v>
      </c>
      <c r="DL46" s="27" t="s">
        <v>698</v>
      </c>
      <c r="DM46" s="27" t="s">
        <v>704</v>
      </c>
      <c r="DN46" s="27" t="s">
        <v>704</v>
      </c>
      <c r="DO46" s="27" t="s">
        <v>704</v>
      </c>
      <c r="DP46" s="27" t="s">
        <v>704</v>
      </c>
      <c r="DQ46" s="27" t="s">
        <v>704</v>
      </c>
      <c r="DR46" s="27" t="s">
        <v>698</v>
      </c>
      <c r="DS46" s="27"/>
      <c r="DT46" s="27" t="s">
        <v>698</v>
      </c>
      <c r="DU46" s="27" t="s">
        <v>698</v>
      </c>
      <c r="DV46" s="27" t="s">
        <v>698</v>
      </c>
      <c r="DW46" s="27" t="s">
        <v>698</v>
      </c>
      <c r="DX46" s="27" t="s">
        <v>698</v>
      </c>
      <c r="DY46" s="27" t="s">
        <v>698</v>
      </c>
      <c r="DZ46" s="27" t="s">
        <v>704</v>
      </c>
      <c r="EA46" s="27" t="s">
        <v>704</v>
      </c>
      <c r="EB46" s="27" t="s">
        <v>704</v>
      </c>
      <c r="EC46" s="27" t="s">
        <v>704</v>
      </c>
      <c r="ED46" s="27" t="s">
        <v>704</v>
      </c>
      <c r="EE46" s="27" t="s">
        <v>704</v>
      </c>
      <c r="EF46" s="27" t="s">
        <v>704</v>
      </c>
      <c r="EG46" s="27" t="s">
        <v>694</v>
      </c>
      <c r="EH46" s="27" t="s">
        <v>698</v>
      </c>
      <c r="EI46" s="27" t="s">
        <v>698</v>
      </c>
      <c r="EJ46" s="27" t="s">
        <v>698</v>
      </c>
      <c r="EK46" s="27" t="s">
        <v>698</v>
      </c>
      <c r="EL46" s="27" t="s">
        <v>698</v>
      </c>
      <c r="EM46" s="27" t="s">
        <v>698</v>
      </c>
      <c r="EN46" s="27" t="s">
        <v>698</v>
      </c>
      <c r="EO46" s="27" t="s">
        <v>698</v>
      </c>
      <c r="EP46" s="27" t="s">
        <v>698</v>
      </c>
      <c r="EQ46" s="27" t="s">
        <v>704</v>
      </c>
      <c r="ER46" s="27" t="s">
        <v>704</v>
      </c>
      <c r="ES46" s="27" t="s">
        <v>704</v>
      </c>
      <c r="ET46" s="27" t="s">
        <v>704</v>
      </c>
      <c r="EU46" s="27" t="s">
        <v>704</v>
      </c>
      <c r="EV46" s="27" t="s">
        <v>704</v>
      </c>
      <c r="EW46" s="27" t="s">
        <v>704</v>
      </c>
      <c r="EX46" s="27" t="s">
        <v>704</v>
      </c>
      <c r="EY46" s="27" t="s">
        <v>704</v>
      </c>
      <c r="EZ46" s="27" t="s">
        <v>704</v>
      </c>
      <c r="FA46" s="27" t="s">
        <v>704</v>
      </c>
      <c r="FB46" s="27" t="s">
        <v>704</v>
      </c>
      <c r="FC46" s="27" t="s">
        <v>704</v>
      </c>
      <c r="FD46" s="27" t="s">
        <v>704</v>
      </c>
      <c r="FE46" s="27" t="s">
        <v>694</v>
      </c>
      <c r="FF46" s="27" t="s">
        <v>704</v>
      </c>
      <c r="FG46" s="27" t="s">
        <v>704</v>
      </c>
      <c r="FH46" s="27" t="s">
        <v>704</v>
      </c>
      <c r="FI46" s="27" t="s">
        <v>704</v>
      </c>
      <c r="FJ46" s="27" t="s">
        <v>694</v>
      </c>
      <c r="FK46" s="27" t="s">
        <v>704</v>
      </c>
      <c r="FL46" s="27" t="s">
        <v>704</v>
      </c>
      <c r="FM46" s="27" t="s">
        <v>704</v>
      </c>
      <c r="FN46" s="27" t="s">
        <v>694</v>
      </c>
      <c r="FO46" s="72" t="s">
        <v>1175</v>
      </c>
      <c r="FP46" s="72" t="s">
        <v>698</v>
      </c>
      <c r="FQ46" s="72" t="s">
        <v>1176</v>
      </c>
      <c r="FR46" s="72" t="s">
        <v>1223</v>
      </c>
      <c r="FS46" s="72" t="s">
        <v>1224</v>
      </c>
      <c r="FT46" s="72" t="s">
        <v>1225</v>
      </c>
      <c r="FU46" s="72" t="s">
        <v>698</v>
      </c>
      <c r="FV46" s="72" t="s">
        <v>698</v>
      </c>
      <c r="FW46" s="78" t="s">
        <v>698</v>
      </c>
      <c r="FX46" s="78" t="s">
        <v>698</v>
      </c>
      <c r="FY46" s="72" t="s">
        <v>698</v>
      </c>
      <c r="FZ46" s="90"/>
      <c r="GA46" s="90"/>
      <c r="GB46" s="90"/>
      <c r="GC46" s="90"/>
      <c r="GD46" s="90"/>
      <c r="GE46" s="90"/>
      <c r="GF46" s="90"/>
      <c r="GG46" s="90"/>
      <c r="GH46" s="105" t="s">
        <v>1226</v>
      </c>
      <c r="GI46" s="106"/>
      <c r="GJ46" s="27"/>
      <c r="GK46" s="28"/>
      <c r="GL46" s="27"/>
    </row>
    <row r="47" spans="1:194" x14ac:dyDescent="0.25">
      <c r="A47" s="71" t="str">
        <f t="shared" si="2"/>
        <v>Expenditure: Contracted Services - Outsourced Services: Clearing and Grass Cutting Services</v>
      </c>
      <c r="B47" s="27" t="s">
        <v>1190</v>
      </c>
      <c r="C47" s="27" t="str">
        <f t="shared" si="1"/>
        <v>IE003001009000000000000000000000000000</v>
      </c>
      <c r="D47" s="23" t="s">
        <v>1166</v>
      </c>
      <c r="E47" s="23" t="s">
        <v>710</v>
      </c>
      <c r="F47" s="23" t="s">
        <v>702</v>
      </c>
      <c r="G47" s="23" t="s">
        <v>722</v>
      </c>
      <c r="H47" s="23" t="s">
        <v>697</v>
      </c>
      <c r="I47" s="23" t="s">
        <v>697</v>
      </c>
      <c r="J47" s="23" t="s">
        <v>697</v>
      </c>
      <c r="K47" s="23" t="s">
        <v>697</v>
      </c>
      <c r="L47" s="23" t="s">
        <v>697</v>
      </c>
      <c r="M47" s="23" t="s">
        <v>697</v>
      </c>
      <c r="N47" s="23" t="s">
        <v>697</v>
      </c>
      <c r="O47" s="23" t="s">
        <v>697</v>
      </c>
      <c r="P47" s="23" t="s">
        <v>697</v>
      </c>
      <c r="Q47" s="27">
        <v>0</v>
      </c>
      <c r="R47" s="27" t="s">
        <v>704</v>
      </c>
      <c r="S47" s="27" t="s">
        <v>698</v>
      </c>
      <c r="T47" s="28" t="s">
        <v>694</v>
      </c>
      <c r="U47" s="28"/>
      <c r="V47" s="27" t="s">
        <v>291</v>
      </c>
      <c r="W47" s="27" t="s">
        <v>905</v>
      </c>
      <c r="X47" s="27"/>
      <c r="Y47" s="27"/>
      <c r="Z47" s="27" t="s">
        <v>1264</v>
      </c>
      <c r="AA47" s="27"/>
      <c r="AB47" s="27"/>
      <c r="AC47" s="27"/>
      <c r="AD47" s="27"/>
      <c r="AE47" s="27"/>
      <c r="AF47" s="27"/>
      <c r="AG47" s="27"/>
      <c r="AH47" s="27"/>
      <c r="AI47" s="27" t="s">
        <v>1265</v>
      </c>
      <c r="AJ47" s="28" t="s">
        <v>704</v>
      </c>
      <c r="AK47" s="27" t="s">
        <v>704</v>
      </c>
      <c r="AL47" s="27" t="s">
        <v>704</v>
      </c>
      <c r="AM47" s="27" t="s">
        <v>704</v>
      </c>
      <c r="AN47" s="27" t="s">
        <v>704</v>
      </c>
      <c r="AO47" s="27" t="s">
        <v>704</v>
      </c>
      <c r="AP47" s="27" t="s">
        <v>704</v>
      </c>
      <c r="AQ47" s="27" t="s">
        <v>704</v>
      </c>
      <c r="AR47" s="27" t="s">
        <v>704</v>
      </c>
      <c r="AS47" s="27" t="s">
        <v>704</v>
      </c>
      <c r="AT47" s="27" t="s">
        <v>704</v>
      </c>
      <c r="AU47" s="27" t="s">
        <v>704</v>
      </c>
      <c r="AV47" s="27" t="s">
        <v>704</v>
      </c>
      <c r="AW47" s="27" t="s">
        <v>704</v>
      </c>
      <c r="AX47" s="27" t="s">
        <v>704</v>
      </c>
      <c r="AY47" s="27" t="s">
        <v>704</v>
      </c>
      <c r="AZ47" s="27" t="s">
        <v>704</v>
      </c>
      <c r="BA47" s="27" t="s">
        <v>704</v>
      </c>
      <c r="BB47" s="27" t="s">
        <v>704</v>
      </c>
      <c r="BC47" s="27" t="s">
        <v>704</v>
      </c>
      <c r="BD47" s="27" t="s">
        <v>704</v>
      </c>
      <c r="BE47" s="27" t="s">
        <v>704</v>
      </c>
      <c r="BF47" s="27" t="s">
        <v>704</v>
      </c>
      <c r="BG47" s="27" t="s">
        <v>704</v>
      </c>
      <c r="BH47" s="27" t="s">
        <v>704</v>
      </c>
      <c r="BI47" s="27" t="s">
        <v>704</v>
      </c>
      <c r="BJ47" s="27" t="s">
        <v>704</v>
      </c>
      <c r="BK47" s="27" t="s">
        <v>704</v>
      </c>
      <c r="BL47" s="27" t="s">
        <v>704</v>
      </c>
      <c r="BM47" s="27" t="s">
        <v>704</v>
      </c>
      <c r="BN47" s="27" t="s">
        <v>704</v>
      </c>
      <c r="BO47" s="27" t="s">
        <v>698</v>
      </c>
      <c r="BP47" s="27" t="s">
        <v>698</v>
      </c>
      <c r="BQ47" s="27" t="s">
        <v>698</v>
      </c>
      <c r="BR47" s="27" t="s">
        <v>698</v>
      </c>
      <c r="BS47" s="27" t="s">
        <v>698</v>
      </c>
      <c r="BT47" s="27" t="s">
        <v>698</v>
      </c>
      <c r="BU47" s="27" t="s">
        <v>704</v>
      </c>
      <c r="BV47" s="27" t="s">
        <v>704</v>
      </c>
      <c r="BW47" s="27" t="s">
        <v>704</v>
      </c>
      <c r="BX47" s="27" t="s">
        <v>704</v>
      </c>
      <c r="BY47" s="27" t="s">
        <v>698</v>
      </c>
      <c r="BZ47" s="27" t="s">
        <v>698</v>
      </c>
      <c r="CA47" s="27" t="s">
        <v>698</v>
      </c>
      <c r="CB47" s="27" t="s">
        <v>698</v>
      </c>
      <c r="CC47" s="27" t="s">
        <v>698</v>
      </c>
      <c r="CD47" s="27" t="s">
        <v>698</v>
      </c>
      <c r="CE47" s="27" t="s">
        <v>698</v>
      </c>
      <c r="CF47" s="27" t="s">
        <v>698</v>
      </c>
      <c r="CG47" s="27" t="s">
        <v>698</v>
      </c>
      <c r="CH47" s="27" t="s">
        <v>698</v>
      </c>
      <c r="CI47" s="27" t="s">
        <v>698</v>
      </c>
      <c r="CJ47" s="27" t="s">
        <v>698</v>
      </c>
      <c r="CK47" s="27" t="s">
        <v>698</v>
      </c>
      <c r="CL47" s="27" t="s">
        <v>698</v>
      </c>
      <c r="CM47" s="27" t="s">
        <v>698</v>
      </c>
      <c r="CN47" s="27" t="s">
        <v>698</v>
      </c>
      <c r="CO47" s="27" t="s">
        <v>698</v>
      </c>
      <c r="CP47" s="27" t="s">
        <v>698</v>
      </c>
      <c r="CQ47" s="27" t="s">
        <v>698</v>
      </c>
      <c r="CR47" s="27" t="s">
        <v>698</v>
      </c>
      <c r="CS47" s="27" t="s">
        <v>698</v>
      </c>
      <c r="CT47" s="27" t="s">
        <v>698</v>
      </c>
      <c r="CU47" s="27" t="s">
        <v>698</v>
      </c>
      <c r="CV47" s="27" t="s">
        <v>698</v>
      </c>
      <c r="CW47" s="27" t="s">
        <v>698</v>
      </c>
      <c r="CX47" s="27" t="s">
        <v>698</v>
      </c>
      <c r="CY47" s="27" t="s">
        <v>698</v>
      </c>
      <c r="CZ47" s="27" t="s">
        <v>698</v>
      </c>
      <c r="DA47" s="27" t="s">
        <v>698</v>
      </c>
      <c r="DB47" s="27" t="s">
        <v>704</v>
      </c>
      <c r="DC47" s="27" t="s">
        <v>704</v>
      </c>
      <c r="DD47" s="27" t="s">
        <v>704</v>
      </c>
      <c r="DE47" s="27" t="s">
        <v>704</v>
      </c>
      <c r="DF47" s="27" t="s">
        <v>698</v>
      </c>
      <c r="DG47" s="27" t="s">
        <v>698</v>
      </c>
      <c r="DH47" s="27" t="s">
        <v>698</v>
      </c>
      <c r="DI47" s="27" t="s">
        <v>698</v>
      </c>
      <c r="DJ47" s="27" t="s">
        <v>698</v>
      </c>
      <c r="DK47" s="27" t="s">
        <v>698</v>
      </c>
      <c r="DL47" s="27" t="s">
        <v>698</v>
      </c>
      <c r="DM47" s="27" t="s">
        <v>698</v>
      </c>
      <c r="DN47" s="27" t="s">
        <v>698</v>
      </c>
      <c r="DO47" s="27" t="s">
        <v>698</v>
      </c>
      <c r="DP47" s="27" t="s">
        <v>698</v>
      </c>
      <c r="DQ47" s="27" t="s">
        <v>698</v>
      </c>
      <c r="DR47" s="27" t="s">
        <v>698</v>
      </c>
      <c r="DS47" s="27"/>
      <c r="DT47" s="27" t="s">
        <v>698</v>
      </c>
      <c r="DU47" s="27" t="s">
        <v>698</v>
      </c>
      <c r="DV47" s="27" t="s">
        <v>698</v>
      </c>
      <c r="DW47" s="27" t="s">
        <v>698</v>
      </c>
      <c r="DX47" s="27" t="s">
        <v>698</v>
      </c>
      <c r="DY47" s="27" t="s">
        <v>698</v>
      </c>
      <c r="DZ47" s="27" t="s">
        <v>704</v>
      </c>
      <c r="EA47" s="27" t="s">
        <v>698</v>
      </c>
      <c r="EB47" s="27" t="s">
        <v>704</v>
      </c>
      <c r="EC47" s="27" t="s">
        <v>698</v>
      </c>
      <c r="ED47" s="27" t="s">
        <v>698</v>
      </c>
      <c r="EE47" s="27" t="s">
        <v>698</v>
      </c>
      <c r="EF47" s="27" t="s">
        <v>698</v>
      </c>
      <c r="EG47" s="27" t="s">
        <v>694</v>
      </c>
      <c r="EH47" s="27" t="s">
        <v>698</v>
      </c>
      <c r="EI47" s="27" t="s">
        <v>698</v>
      </c>
      <c r="EJ47" s="27" t="s">
        <v>698</v>
      </c>
      <c r="EK47" s="27" t="s">
        <v>698</v>
      </c>
      <c r="EL47" s="27" t="s">
        <v>698</v>
      </c>
      <c r="EM47" s="27" t="s">
        <v>698</v>
      </c>
      <c r="EN47" s="27" t="s">
        <v>698</v>
      </c>
      <c r="EO47" s="27" t="s">
        <v>698</v>
      </c>
      <c r="EP47" s="27" t="s">
        <v>698</v>
      </c>
      <c r="EQ47" s="27" t="s">
        <v>704</v>
      </c>
      <c r="ER47" s="27" t="s">
        <v>704</v>
      </c>
      <c r="ES47" s="27" t="s">
        <v>704</v>
      </c>
      <c r="ET47" s="27" t="s">
        <v>704</v>
      </c>
      <c r="EU47" s="27" t="s">
        <v>704</v>
      </c>
      <c r="EV47" s="27" t="s">
        <v>704</v>
      </c>
      <c r="EW47" s="27" t="s">
        <v>704</v>
      </c>
      <c r="EX47" s="27" t="s">
        <v>704</v>
      </c>
      <c r="EY47" s="27" t="s">
        <v>704</v>
      </c>
      <c r="EZ47" s="27" t="s">
        <v>704</v>
      </c>
      <c r="FA47" s="27" t="s">
        <v>704</v>
      </c>
      <c r="FB47" s="27" t="s">
        <v>704</v>
      </c>
      <c r="FC47" s="27" t="s">
        <v>704</v>
      </c>
      <c r="FD47" s="27" t="s">
        <v>704</v>
      </c>
      <c r="FE47" s="27" t="s">
        <v>694</v>
      </c>
      <c r="FF47" s="27" t="s">
        <v>704</v>
      </c>
      <c r="FG47" s="27" t="s">
        <v>704</v>
      </c>
      <c r="FH47" s="27" t="s">
        <v>704</v>
      </c>
      <c r="FI47" s="27" t="s">
        <v>704</v>
      </c>
      <c r="FJ47" s="27" t="s">
        <v>694</v>
      </c>
      <c r="FK47" s="27" t="s">
        <v>704</v>
      </c>
      <c r="FL47" s="27" t="s">
        <v>704</v>
      </c>
      <c r="FM47" s="27" t="s">
        <v>704</v>
      </c>
      <c r="FN47" s="27" t="s">
        <v>694</v>
      </c>
      <c r="FO47" s="72" t="s">
        <v>1175</v>
      </c>
      <c r="FP47" s="72" t="s">
        <v>698</v>
      </c>
      <c r="FQ47" s="72" t="s">
        <v>1176</v>
      </c>
      <c r="FR47" s="72" t="s">
        <v>1223</v>
      </c>
      <c r="FS47" s="72" t="s">
        <v>1224</v>
      </c>
      <c r="FT47" s="72" t="s">
        <v>1225</v>
      </c>
      <c r="FU47" s="72" t="s">
        <v>698</v>
      </c>
      <c r="FV47" s="72" t="s">
        <v>698</v>
      </c>
      <c r="FW47" s="78" t="s">
        <v>698</v>
      </c>
      <c r="FX47" s="78" t="s">
        <v>698</v>
      </c>
      <c r="FY47" s="72" t="s">
        <v>698</v>
      </c>
      <c r="FZ47" s="90"/>
      <c r="GA47" s="90"/>
      <c r="GB47" s="90"/>
      <c r="GC47" s="90"/>
      <c r="GD47" s="90"/>
      <c r="GE47" s="90"/>
      <c r="GF47" s="90"/>
      <c r="GG47" s="90"/>
      <c r="GH47" s="105" t="s">
        <v>1226</v>
      </c>
      <c r="GI47" s="106"/>
      <c r="GJ47" s="27"/>
      <c r="GK47" s="28"/>
      <c r="GL47" s="27"/>
    </row>
    <row r="48" spans="1:194" x14ac:dyDescent="0.25">
      <c r="A48" s="71" t="str">
        <f t="shared" si="2"/>
        <v>Expenditure: Contracted Services - Outsourced Services: Fire Services</v>
      </c>
      <c r="B48" s="27" t="s">
        <v>1190</v>
      </c>
      <c r="C48" s="27" t="str">
        <f t="shared" si="1"/>
        <v>IE003001010000000000000000000000000000</v>
      </c>
      <c r="D48" s="23" t="s">
        <v>1166</v>
      </c>
      <c r="E48" s="23" t="s">
        <v>710</v>
      </c>
      <c r="F48" s="23" t="s">
        <v>702</v>
      </c>
      <c r="G48" s="23" t="s">
        <v>724</v>
      </c>
      <c r="H48" s="23" t="s">
        <v>697</v>
      </c>
      <c r="I48" s="23" t="s">
        <v>697</v>
      </c>
      <c r="J48" s="23" t="s">
        <v>697</v>
      </c>
      <c r="K48" s="23" t="s">
        <v>697</v>
      </c>
      <c r="L48" s="23" t="s">
        <v>697</v>
      </c>
      <c r="M48" s="23" t="s">
        <v>697</v>
      </c>
      <c r="N48" s="23" t="s">
        <v>697</v>
      </c>
      <c r="O48" s="23" t="s">
        <v>697</v>
      </c>
      <c r="P48" s="23" t="s">
        <v>697</v>
      </c>
      <c r="Q48" s="27">
        <v>0</v>
      </c>
      <c r="R48" s="27" t="s">
        <v>704</v>
      </c>
      <c r="S48" s="27" t="s">
        <v>698</v>
      </c>
      <c r="T48" s="28" t="s">
        <v>694</v>
      </c>
      <c r="U48" s="28"/>
      <c r="V48" s="27" t="s">
        <v>292</v>
      </c>
      <c r="W48" s="27" t="s">
        <v>905</v>
      </c>
      <c r="X48" s="27"/>
      <c r="Y48" s="27"/>
      <c r="Z48" s="27" t="s">
        <v>1075</v>
      </c>
      <c r="AA48" s="27"/>
      <c r="AB48" s="27"/>
      <c r="AC48" s="27"/>
      <c r="AD48" s="27"/>
      <c r="AE48" s="27"/>
      <c r="AF48" s="27"/>
      <c r="AG48" s="27"/>
      <c r="AH48" s="27"/>
      <c r="AI48" s="27" t="s">
        <v>1266</v>
      </c>
      <c r="AJ48" s="28" t="s">
        <v>704</v>
      </c>
      <c r="AK48" s="27" t="s">
        <v>698</v>
      </c>
      <c r="AL48" s="27" t="s">
        <v>698</v>
      </c>
      <c r="AM48" s="27" t="s">
        <v>698</v>
      </c>
      <c r="AN48" s="27" t="s">
        <v>698</v>
      </c>
      <c r="AO48" s="27" t="s">
        <v>698</v>
      </c>
      <c r="AP48" s="27" t="s">
        <v>698</v>
      </c>
      <c r="AQ48" s="27" t="s">
        <v>698</v>
      </c>
      <c r="AR48" s="27" t="s">
        <v>698</v>
      </c>
      <c r="AS48" s="27" t="s">
        <v>698</v>
      </c>
      <c r="AT48" s="27" t="s">
        <v>698</v>
      </c>
      <c r="AU48" s="27" t="s">
        <v>698</v>
      </c>
      <c r="AV48" s="27" t="s">
        <v>698</v>
      </c>
      <c r="AW48" s="27" t="s">
        <v>698</v>
      </c>
      <c r="AX48" s="27" t="s">
        <v>698</v>
      </c>
      <c r="AY48" s="27" t="s">
        <v>698</v>
      </c>
      <c r="AZ48" s="27" t="s">
        <v>698</v>
      </c>
      <c r="BA48" s="27" t="s">
        <v>698</v>
      </c>
      <c r="BB48" s="27" t="s">
        <v>698</v>
      </c>
      <c r="BC48" s="27" t="s">
        <v>698</v>
      </c>
      <c r="BD48" s="27" t="s">
        <v>698</v>
      </c>
      <c r="BE48" s="27" t="s">
        <v>698</v>
      </c>
      <c r="BF48" s="27" t="s">
        <v>698</v>
      </c>
      <c r="BG48" s="27" t="s">
        <v>698</v>
      </c>
      <c r="BH48" s="27" t="s">
        <v>698</v>
      </c>
      <c r="BI48" s="27" t="s">
        <v>698</v>
      </c>
      <c r="BJ48" s="27" t="s">
        <v>698</v>
      </c>
      <c r="BK48" s="27" t="s">
        <v>698</v>
      </c>
      <c r="BL48" s="27" t="s">
        <v>698</v>
      </c>
      <c r="BM48" s="27" t="s">
        <v>698</v>
      </c>
      <c r="BN48" s="27" t="s">
        <v>698</v>
      </c>
      <c r="BO48" s="27" t="s">
        <v>698</v>
      </c>
      <c r="BP48" s="27" t="s">
        <v>698</v>
      </c>
      <c r="BQ48" s="27" t="s">
        <v>698</v>
      </c>
      <c r="BR48" s="27" t="s">
        <v>698</v>
      </c>
      <c r="BS48" s="27" t="s">
        <v>698</v>
      </c>
      <c r="BT48" s="27" t="s">
        <v>698</v>
      </c>
      <c r="BU48" s="27" t="s">
        <v>698</v>
      </c>
      <c r="BV48" s="27" t="s">
        <v>698</v>
      </c>
      <c r="BW48" s="27" t="s">
        <v>698</v>
      </c>
      <c r="BX48" s="27" t="s">
        <v>698</v>
      </c>
      <c r="BY48" s="27" t="s">
        <v>698</v>
      </c>
      <c r="BZ48" s="27" t="s">
        <v>698</v>
      </c>
      <c r="CA48" s="27" t="s">
        <v>698</v>
      </c>
      <c r="CB48" s="27" t="s">
        <v>698</v>
      </c>
      <c r="CC48" s="27" t="s">
        <v>698</v>
      </c>
      <c r="CD48" s="27" t="s">
        <v>698</v>
      </c>
      <c r="CE48" s="27" t="s">
        <v>698</v>
      </c>
      <c r="CF48" s="27" t="s">
        <v>698</v>
      </c>
      <c r="CG48" s="27" t="s">
        <v>698</v>
      </c>
      <c r="CH48" s="27" t="s">
        <v>698</v>
      </c>
      <c r="CI48" s="27" t="s">
        <v>698</v>
      </c>
      <c r="CJ48" s="27" t="s">
        <v>698</v>
      </c>
      <c r="CK48" s="27" t="s">
        <v>698</v>
      </c>
      <c r="CL48" s="27" t="s">
        <v>698</v>
      </c>
      <c r="CM48" s="27" t="s">
        <v>698</v>
      </c>
      <c r="CN48" s="27" t="s">
        <v>698</v>
      </c>
      <c r="CO48" s="27" t="s">
        <v>698</v>
      </c>
      <c r="CP48" s="27" t="s">
        <v>698</v>
      </c>
      <c r="CQ48" s="27" t="s">
        <v>698</v>
      </c>
      <c r="CR48" s="27" t="s">
        <v>698</v>
      </c>
      <c r="CS48" s="27" t="s">
        <v>698</v>
      </c>
      <c r="CT48" s="27" t="s">
        <v>698</v>
      </c>
      <c r="CU48" s="27" t="s">
        <v>698</v>
      </c>
      <c r="CV48" s="27" t="s">
        <v>698</v>
      </c>
      <c r="CW48" s="27" t="s">
        <v>698</v>
      </c>
      <c r="CX48" s="27" t="s">
        <v>698</v>
      </c>
      <c r="CY48" s="27" t="s">
        <v>698</v>
      </c>
      <c r="CZ48" s="27" t="s">
        <v>698</v>
      </c>
      <c r="DA48" s="27" t="s">
        <v>698</v>
      </c>
      <c r="DB48" s="27" t="s">
        <v>704</v>
      </c>
      <c r="DC48" s="27" t="s">
        <v>704</v>
      </c>
      <c r="DD48" s="27" t="s">
        <v>704</v>
      </c>
      <c r="DE48" s="27" t="s">
        <v>704</v>
      </c>
      <c r="DF48" s="27" t="s">
        <v>698</v>
      </c>
      <c r="DG48" s="27" t="s">
        <v>698</v>
      </c>
      <c r="DH48" s="27" t="s">
        <v>704</v>
      </c>
      <c r="DI48" s="27" t="s">
        <v>704</v>
      </c>
      <c r="DJ48" s="27" t="s">
        <v>698</v>
      </c>
      <c r="DK48" s="27" t="s">
        <v>698</v>
      </c>
      <c r="DL48" s="27" t="s">
        <v>698</v>
      </c>
      <c r="DM48" s="27" t="s">
        <v>698</v>
      </c>
      <c r="DN48" s="27" t="s">
        <v>704</v>
      </c>
      <c r="DO48" s="27" t="s">
        <v>704</v>
      </c>
      <c r="DP48" s="27" t="s">
        <v>698</v>
      </c>
      <c r="DQ48" s="27" t="s">
        <v>698</v>
      </c>
      <c r="DR48" s="27" t="s">
        <v>698</v>
      </c>
      <c r="DS48" s="27"/>
      <c r="DT48" s="27" t="s">
        <v>698</v>
      </c>
      <c r="DU48" s="27" t="s">
        <v>698</v>
      </c>
      <c r="DV48" s="27" t="s">
        <v>698</v>
      </c>
      <c r="DW48" s="27" t="s">
        <v>698</v>
      </c>
      <c r="DX48" s="27" t="s">
        <v>698</v>
      </c>
      <c r="DY48" s="27" t="s">
        <v>698</v>
      </c>
      <c r="DZ48" s="27" t="s">
        <v>704</v>
      </c>
      <c r="EA48" s="27" t="s">
        <v>698</v>
      </c>
      <c r="EB48" s="27" t="s">
        <v>698</v>
      </c>
      <c r="EC48" s="27" t="s">
        <v>704</v>
      </c>
      <c r="ED48" s="27" t="s">
        <v>698</v>
      </c>
      <c r="EE48" s="27" t="s">
        <v>698</v>
      </c>
      <c r="EF48" s="27" t="s">
        <v>698</v>
      </c>
      <c r="EG48" s="27" t="s">
        <v>694</v>
      </c>
      <c r="EH48" s="27" t="s">
        <v>698</v>
      </c>
      <c r="EI48" s="27" t="s">
        <v>698</v>
      </c>
      <c r="EJ48" s="27" t="s">
        <v>698</v>
      </c>
      <c r="EK48" s="27" t="s">
        <v>698</v>
      </c>
      <c r="EL48" s="27" t="s">
        <v>698</v>
      </c>
      <c r="EM48" s="27" t="s">
        <v>698</v>
      </c>
      <c r="EN48" s="27" t="s">
        <v>698</v>
      </c>
      <c r="EO48" s="27" t="s">
        <v>698</v>
      </c>
      <c r="EP48" s="27" t="s">
        <v>698</v>
      </c>
      <c r="EQ48" s="27" t="s">
        <v>704</v>
      </c>
      <c r="ER48" s="27" t="s">
        <v>704</v>
      </c>
      <c r="ES48" s="27" t="s">
        <v>704</v>
      </c>
      <c r="ET48" s="27" t="s">
        <v>704</v>
      </c>
      <c r="EU48" s="27" t="s">
        <v>704</v>
      </c>
      <c r="EV48" s="27" t="s">
        <v>704</v>
      </c>
      <c r="EW48" s="27" t="s">
        <v>704</v>
      </c>
      <c r="EX48" s="27" t="s">
        <v>704</v>
      </c>
      <c r="EY48" s="27" t="s">
        <v>704</v>
      </c>
      <c r="EZ48" s="27" t="s">
        <v>704</v>
      </c>
      <c r="FA48" s="27" t="s">
        <v>698</v>
      </c>
      <c r="FB48" s="27" t="s">
        <v>698</v>
      </c>
      <c r="FC48" s="27" t="s">
        <v>698</v>
      </c>
      <c r="FD48" s="27" t="s">
        <v>698</v>
      </c>
      <c r="FE48" s="27" t="s">
        <v>694</v>
      </c>
      <c r="FF48" s="27" t="s">
        <v>698</v>
      </c>
      <c r="FG48" s="27" t="s">
        <v>698</v>
      </c>
      <c r="FH48" s="27" t="s">
        <v>698</v>
      </c>
      <c r="FI48" s="27" t="s">
        <v>698</v>
      </c>
      <c r="FJ48" s="27" t="s">
        <v>694</v>
      </c>
      <c r="FK48" s="27" t="s">
        <v>698</v>
      </c>
      <c r="FL48" s="27" t="s">
        <v>698</v>
      </c>
      <c r="FM48" s="27" t="s">
        <v>698</v>
      </c>
      <c r="FN48" s="27" t="s">
        <v>694</v>
      </c>
      <c r="FO48" s="72" t="s">
        <v>1175</v>
      </c>
      <c r="FP48" s="72" t="s">
        <v>698</v>
      </c>
      <c r="FQ48" s="72" t="s">
        <v>1176</v>
      </c>
      <c r="FR48" s="72" t="s">
        <v>1223</v>
      </c>
      <c r="FS48" s="72" t="s">
        <v>1224</v>
      </c>
      <c r="FT48" s="72" t="s">
        <v>1225</v>
      </c>
      <c r="FU48" s="72" t="s">
        <v>698</v>
      </c>
      <c r="FV48" s="72" t="s">
        <v>698</v>
      </c>
      <c r="FW48" s="78" t="s">
        <v>698</v>
      </c>
      <c r="FX48" s="78" t="s">
        <v>698</v>
      </c>
      <c r="FY48" s="72" t="s">
        <v>698</v>
      </c>
      <c r="FZ48" s="90"/>
      <c r="GA48" s="90"/>
      <c r="GB48" s="90"/>
      <c r="GC48" s="90"/>
      <c r="GD48" s="90"/>
      <c r="GE48" s="90"/>
      <c r="GF48" s="90"/>
      <c r="GG48" s="90"/>
      <c r="GH48" s="105" t="s">
        <v>1226</v>
      </c>
      <c r="GI48" s="106"/>
      <c r="GJ48" s="27"/>
      <c r="GK48" s="28"/>
      <c r="GL48" s="27"/>
    </row>
    <row r="49" spans="1:194" x14ac:dyDescent="0.25">
      <c r="A49" s="71" t="str">
        <f t="shared" si="2"/>
        <v>Expenditure: Contracted Services - Outsourced Services: Hygiene Services</v>
      </c>
      <c r="B49" s="27" t="s">
        <v>1190</v>
      </c>
      <c r="C49" s="27" t="str">
        <f t="shared" si="1"/>
        <v>IE003001011000000000000000000000000000</v>
      </c>
      <c r="D49" s="23" t="s">
        <v>1166</v>
      </c>
      <c r="E49" s="23" t="s">
        <v>710</v>
      </c>
      <c r="F49" s="23" t="s">
        <v>702</v>
      </c>
      <c r="G49" s="23" t="s">
        <v>734</v>
      </c>
      <c r="H49" s="23" t="s">
        <v>697</v>
      </c>
      <c r="I49" s="23" t="s">
        <v>697</v>
      </c>
      <c r="J49" s="23" t="s">
        <v>697</v>
      </c>
      <c r="K49" s="23" t="s">
        <v>697</v>
      </c>
      <c r="L49" s="23" t="s">
        <v>697</v>
      </c>
      <c r="M49" s="23" t="s">
        <v>697</v>
      </c>
      <c r="N49" s="23" t="s">
        <v>697</v>
      </c>
      <c r="O49" s="23" t="s">
        <v>697</v>
      </c>
      <c r="P49" s="23" t="s">
        <v>697</v>
      </c>
      <c r="Q49" s="27">
        <v>0</v>
      </c>
      <c r="R49" s="27" t="s">
        <v>704</v>
      </c>
      <c r="S49" s="27" t="s">
        <v>698</v>
      </c>
      <c r="T49" s="28" t="s">
        <v>694</v>
      </c>
      <c r="U49" s="28"/>
      <c r="V49" s="27" t="s">
        <v>293</v>
      </c>
      <c r="W49" s="27" t="s">
        <v>905</v>
      </c>
      <c r="X49" s="27"/>
      <c r="Y49" s="27"/>
      <c r="Z49" s="27" t="s">
        <v>1267</v>
      </c>
      <c r="AA49" s="27"/>
      <c r="AB49" s="27"/>
      <c r="AC49" s="27"/>
      <c r="AD49" s="27"/>
      <c r="AE49" s="27"/>
      <c r="AF49" s="27"/>
      <c r="AG49" s="27"/>
      <c r="AH49" s="27"/>
      <c r="AI49" s="27" t="s">
        <v>1268</v>
      </c>
      <c r="AJ49" s="28" t="s">
        <v>704</v>
      </c>
      <c r="AK49" s="27" t="s">
        <v>704</v>
      </c>
      <c r="AL49" s="27" t="s">
        <v>704</v>
      </c>
      <c r="AM49" s="27" t="s">
        <v>704</v>
      </c>
      <c r="AN49" s="27" t="s">
        <v>704</v>
      </c>
      <c r="AO49" s="27" t="s">
        <v>704</v>
      </c>
      <c r="AP49" s="27" t="s">
        <v>704</v>
      </c>
      <c r="AQ49" s="27" t="s">
        <v>704</v>
      </c>
      <c r="AR49" s="27" t="s">
        <v>704</v>
      </c>
      <c r="AS49" s="27" t="s">
        <v>704</v>
      </c>
      <c r="AT49" s="27" t="s">
        <v>704</v>
      </c>
      <c r="AU49" s="27" t="s">
        <v>704</v>
      </c>
      <c r="AV49" s="27" t="s">
        <v>704</v>
      </c>
      <c r="AW49" s="27" t="s">
        <v>704</v>
      </c>
      <c r="AX49" s="27" t="s">
        <v>704</v>
      </c>
      <c r="AY49" s="27" t="s">
        <v>704</v>
      </c>
      <c r="AZ49" s="27" t="s">
        <v>704</v>
      </c>
      <c r="BA49" s="27" t="s">
        <v>704</v>
      </c>
      <c r="BB49" s="27" t="s">
        <v>704</v>
      </c>
      <c r="BC49" s="27" t="s">
        <v>704</v>
      </c>
      <c r="BD49" s="27" t="s">
        <v>704</v>
      </c>
      <c r="BE49" s="27" t="s">
        <v>704</v>
      </c>
      <c r="BF49" s="27" t="s">
        <v>704</v>
      </c>
      <c r="BG49" s="27" t="s">
        <v>704</v>
      </c>
      <c r="BH49" s="27" t="s">
        <v>704</v>
      </c>
      <c r="BI49" s="27" t="s">
        <v>704</v>
      </c>
      <c r="BJ49" s="27" t="s">
        <v>704</v>
      </c>
      <c r="BK49" s="27" t="s">
        <v>704</v>
      </c>
      <c r="BL49" s="27" t="s">
        <v>704</v>
      </c>
      <c r="BM49" s="27" t="s">
        <v>704</v>
      </c>
      <c r="BN49" s="27" t="s">
        <v>704</v>
      </c>
      <c r="BO49" s="27" t="s">
        <v>698</v>
      </c>
      <c r="BP49" s="27" t="s">
        <v>698</v>
      </c>
      <c r="BQ49" s="27" t="s">
        <v>698</v>
      </c>
      <c r="BR49" s="27" t="s">
        <v>698</v>
      </c>
      <c r="BS49" s="27" t="s">
        <v>698</v>
      </c>
      <c r="BT49" s="27" t="s">
        <v>698</v>
      </c>
      <c r="BU49" s="27" t="s">
        <v>698</v>
      </c>
      <c r="BV49" s="27" t="s">
        <v>698</v>
      </c>
      <c r="BW49" s="27" t="s">
        <v>698</v>
      </c>
      <c r="BX49" s="27" t="s">
        <v>698</v>
      </c>
      <c r="BY49" s="27" t="s">
        <v>698</v>
      </c>
      <c r="BZ49" s="27" t="s">
        <v>698</v>
      </c>
      <c r="CA49" s="27" t="s">
        <v>698</v>
      </c>
      <c r="CB49" s="27" t="s">
        <v>698</v>
      </c>
      <c r="CC49" s="27" t="s">
        <v>698</v>
      </c>
      <c r="CD49" s="27" t="s">
        <v>698</v>
      </c>
      <c r="CE49" s="27" t="s">
        <v>698</v>
      </c>
      <c r="CF49" s="27" t="s">
        <v>698</v>
      </c>
      <c r="CG49" s="27" t="s">
        <v>698</v>
      </c>
      <c r="CH49" s="27" t="s">
        <v>698</v>
      </c>
      <c r="CI49" s="27" t="s">
        <v>698</v>
      </c>
      <c r="CJ49" s="27" t="s">
        <v>698</v>
      </c>
      <c r="CK49" s="27" t="s">
        <v>698</v>
      </c>
      <c r="CL49" s="27" t="s">
        <v>698</v>
      </c>
      <c r="CM49" s="27" t="s">
        <v>698</v>
      </c>
      <c r="CN49" s="27" t="s">
        <v>698</v>
      </c>
      <c r="CO49" s="27" t="s">
        <v>698</v>
      </c>
      <c r="CP49" s="27" t="s">
        <v>698</v>
      </c>
      <c r="CQ49" s="27" t="s">
        <v>698</v>
      </c>
      <c r="CR49" s="27" t="s">
        <v>698</v>
      </c>
      <c r="CS49" s="27" t="s">
        <v>698</v>
      </c>
      <c r="CT49" s="27" t="s">
        <v>698</v>
      </c>
      <c r="CU49" s="27" t="s">
        <v>698</v>
      </c>
      <c r="CV49" s="27" t="s">
        <v>698</v>
      </c>
      <c r="CW49" s="27" t="s">
        <v>698</v>
      </c>
      <c r="CX49" s="27" t="s">
        <v>704</v>
      </c>
      <c r="CY49" s="27" t="s">
        <v>704</v>
      </c>
      <c r="CZ49" s="27" t="s">
        <v>704</v>
      </c>
      <c r="DA49" s="27" t="s">
        <v>704</v>
      </c>
      <c r="DB49" s="27" t="s">
        <v>704</v>
      </c>
      <c r="DC49" s="27" t="s">
        <v>704</v>
      </c>
      <c r="DD49" s="27" t="s">
        <v>704</v>
      </c>
      <c r="DE49" s="27" t="s">
        <v>704</v>
      </c>
      <c r="DF49" s="27" t="s">
        <v>698</v>
      </c>
      <c r="DG49" s="27" t="s">
        <v>704</v>
      </c>
      <c r="DH49" s="27" t="s">
        <v>698</v>
      </c>
      <c r="DI49" s="27" t="s">
        <v>698</v>
      </c>
      <c r="DJ49" s="27" t="s">
        <v>698</v>
      </c>
      <c r="DK49" s="27" t="s">
        <v>698</v>
      </c>
      <c r="DL49" s="27" t="s">
        <v>698</v>
      </c>
      <c r="DM49" s="27" t="s">
        <v>704</v>
      </c>
      <c r="DN49" s="27" t="s">
        <v>698</v>
      </c>
      <c r="DO49" s="27" t="s">
        <v>698</v>
      </c>
      <c r="DP49" s="27" t="s">
        <v>698</v>
      </c>
      <c r="DQ49" s="27" t="s">
        <v>698</v>
      </c>
      <c r="DR49" s="27" t="s">
        <v>698</v>
      </c>
      <c r="DS49" s="27"/>
      <c r="DT49" s="27" t="s">
        <v>698</v>
      </c>
      <c r="DU49" s="27" t="s">
        <v>698</v>
      </c>
      <c r="DV49" s="27" t="s">
        <v>698</v>
      </c>
      <c r="DW49" s="27" t="s">
        <v>698</v>
      </c>
      <c r="DX49" s="27" t="s">
        <v>698</v>
      </c>
      <c r="DY49" s="27" t="s">
        <v>698</v>
      </c>
      <c r="DZ49" s="27" t="s">
        <v>698</v>
      </c>
      <c r="EA49" s="27" t="s">
        <v>698</v>
      </c>
      <c r="EB49" s="27" t="s">
        <v>698</v>
      </c>
      <c r="EC49" s="27" t="s">
        <v>704</v>
      </c>
      <c r="ED49" s="27" t="s">
        <v>698</v>
      </c>
      <c r="EE49" s="27" t="s">
        <v>698</v>
      </c>
      <c r="EF49" s="27" t="s">
        <v>698</v>
      </c>
      <c r="EG49" s="27" t="s">
        <v>694</v>
      </c>
      <c r="EH49" s="27" t="s">
        <v>698</v>
      </c>
      <c r="EI49" s="27" t="s">
        <v>698</v>
      </c>
      <c r="EJ49" s="27" t="s">
        <v>698</v>
      </c>
      <c r="EK49" s="27" t="s">
        <v>698</v>
      </c>
      <c r="EL49" s="27" t="s">
        <v>698</v>
      </c>
      <c r="EM49" s="27" t="s">
        <v>698</v>
      </c>
      <c r="EN49" s="27" t="s">
        <v>698</v>
      </c>
      <c r="EO49" s="27" t="s">
        <v>698</v>
      </c>
      <c r="EP49" s="27" t="s">
        <v>698</v>
      </c>
      <c r="EQ49" s="27" t="s">
        <v>704</v>
      </c>
      <c r="ER49" s="27" t="s">
        <v>704</v>
      </c>
      <c r="ES49" s="27" t="s">
        <v>704</v>
      </c>
      <c r="ET49" s="27" t="s">
        <v>704</v>
      </c>
      <c r="EU49" s="27" t="s">
        <v>704</v>
      </c>
      <c r="EV49" s="27" t="s">
        <v>704</v>
      </c>
      <c r="EW49" s="27" t="s">
        <v>704</v>
      </c>
      <c r="EX49" s="27" t="s">
        <v>704</v>
      </c>
      <c r="EY49" s="27" t="s">
        <v>704</v>
      </c>
      <c r="EZ49" s="27" t="s">
        <v>704</v>
      </c>
      <c r="FA49" s="27" t="s">
        <v>698</v>
      </c>
      <c r="FB49" s="27" t="s">
        <v>698</v>
      </c>
      <c r="FC49" s="27" t="s">
        <v>698</v>
      </c>
      <c r="FD49" s="27" t="s">
        <v>698</v>
      </c>
      <c r="FE49" s="27" t="s">
        <v>694</v>
      </c>
      <c r="FF49" s="27" t="s">
        <v>698</v>
      </c>
      <c r="FG49" s="27" t="s">
        <v>698</v>
      </c>
      <c r="FH49" s="27" t="s">
        <v>698</v>
      </c>
      <c r="FI49" s="27" t="s">
        <v>698</v>
      </c>
      <c r="FJ49" s="27" t="s">
        <v>694</v>
      </c>
      <c r="FK49" s="27" t="s">
        <v>698</v>
      </c>
      <c r="FL49" s="27" t="s">
        <v>698</v>
      </c>
      <c r="FM49" s="27" t="s">
        <v>698</v>
      </c>
      <c r="FN49" s="27" t="s">
        <v>694</v>
      </c>
      <c r="FO49" s="72" t="s">
        <v>1175</v>
      </c>
      <c r="FP49" s="72" t="s">
        <v>698</v>
      </c>
      <c r="FQ49" s="72" t="s">
        <v>1176</v>
      </c>
      <c r="FR49" s="72" t="s">
        <v>1223</v>
      </c>
      <c r="FS49" s="72" t="s">
        <v>1224</v>
      </c>
      <c r="FT49" s="72" t="s">
        <v>1225</v>
      </c>
      <c r="FU49" s="72" t="s">
        <v>698</v>
      </c>
      <c r="FV49" s="72" t="s">
        <v>698</v>
      </c>
      <c r="FW49" s="78" t="s">
        <v>698</v>
      </c>
      <c r="FX49" s="78" t="s">
        <v>698</v>
      </c>
      <c r="FY49" s="72" t="s">
        <v>698</v>
      </c>
      <c r="FZ49" s="90"/>
      <c r="GA49" s="90"/>
      <c r="GB49" s="90"/>
      <c r="GC49" s="90"/>
      <c r="GD49" s="90"/>
      <c r="GE49" s="90"/>
      <c r="GF49" s="90"/>
      <c r="GG49" s="90"/>
      <c r="GH49" s="105" t="s">
        <v>1226</v>
      </c>
      <c r="GI49" s="106"/>
      <c r="GJ49" s="27"/>
      <c r="GK49" s="28"/>
      <c r="GL49" s="27"/>
    </row>
    <row r="50" spans="1:194" x14ac:dyDescent="0.25">
      <c r="A50" s="71" t="str">
        <f t="shared" si="2"/>
        <v>Expenditure: Contracted Services - Outsourced Services: Internal Auditors</v>
      </c>
      <c r="B50" s="27" t="s">
        <v>1190</v>
      </c>
      <c r="C50" s="27" t="str">
        <f t="shared" si="1"/>
        <v>IE003001012000000000000000000000000000</v>
      </c>
      <c r="D50" s="23" t="s">
        <v>1166</v>
      </c>
      <c r="E50" s="23" t="s">
        <v>710</v>
      </c>
      <c r="F50" s="23" t="s">
        <v>702</v>
      </c>
      <c r="G50" s="23" t="s">
        <v>736</v>
      </c>
      <c r="H50" s="23" t="s">
        <v>697</v>
      </c>
      <c r="I50" s="23" t="s">
        <v>697</v>
      </c>
      <c r="J50" s="23" t="s">
        <v>697</v>
      </c>
      <c r="K50" s="23" t="s">
        <v>697</v>
      </c>
      <c r="L50" s="23" t="s">
        <v>697</v>
      </c>
      <c r="M50" s="23" t="s">
        <v>697</v>
      </c>
      <c r="N50" s="23" t="s">
        <v>697</v>
      </c>
      <c r="O50" s="23" t="s">
        <v>697</v>
      </c>
      <c r="P50" s="23" t="s">
        <v>697</v>
      </c>
      <c r="Q50" s="27">
        <v>0</v>
      </c>
      <c r="R50" s="27" t="s">
        <v>704</v>
      </c>
      <c r="S50" s="27" t="s">
        <v>698</v>
      </c>
      <c r="T50" s="28" t="s">
        <v>694</v>
      </c>
      <c r="U50" s="28"/>
      <c r="V50" s="27" t="s">
        <v>294</v>
      </c>
      <c r="W50" s="27" t="s">
        <v>905</v>
      </c>
      <c r="X50" s="27"/>
      <c r="Y50" s="27"/>
      <c r="Z50" s="27" t="s">
        <v>1269</v>
      </c>
      <c r="AA50" s="27"/>
      <c r="AB50" s="27"/>
      <c r="AC50" s="27"/>
      <c r="AD50" s="27"/>
      <c r="AE50" s="27"/>
      <c r="AF50" s="27"/>
      <c r="AG50" s="27"/>
      <c r="AH50" s="27"/>
      <c r="AI50" s="27" t="s">
        <v>1270</v>
      </c>
      <c r="AJ50" s="28" t="s">
        <v>704</v>
      </c>
      <c r="AK50" s="27" t="s">
        <v>698</v>
      </c>
      <c r="AL50" s="27" t="s">
        <v>698</v>
      </c>
      <c r="AM50" s="27" t="s">
        <v>698</v>
      </c>
      <c r="AN50" s="27" t="s">
        <v>698</v>
      </c>
      <c r="AO50" s="27" t="s">
        <v>698</v>
      </c>
      <c r="AP50" s="27" t="s">
        <v>698</v>
      </c>
      <c r="AQ50" s="27" t="s">
        <v>698</v>
      </c>
      <c r="AR50" s="27" t="s">
        <v>698</v>
      </c>
      <c r="AS50" s="27" t="s">
        <v>698</v>
      </c>
      <c r="AT50" s="27" t="s">
        <v>698</v>
      </c>
      <c r="AU50" s="27" t="s">
        <v>698</v>
      </c>
      <c r="AV50" s="27" t="s">
        <v>698</v>
      </c>
      <c r="AW50" s="27" t="s">
        <v>698</v>
      </c>
      <c r="AX50" s="27" t="s">
        <v>698</v>
      </c>
      <c r="AY50" s="27" t="s">
        <v>698</v>
      </c>
      <c r="AZ50" s="27" t="s">
        <v>698</v>
      </c>
      <c r="BA50" s="27" t="s">
        <v>698</v>
      </c>
      <c r="BB50" s="27" t="s">
        <v>698</v>
      </c>
      <c r="BC50" s="27" t="s">
        <v>698</v>
      </c>
      <c r="BD50" s="27" t="s">
        <v>698</v>
      </c>
      <c r="BE50" s="27" t="s">
        <v>698</v>
      </c>
      <c r="BF50" s="27" t="s">
        <v>698</v>
      </c>
      <c r="BG50" s="27" t="s">
        <v>698</v>
      </c>
      <c r="BH50" s="27" t="s">
        <v>698</v>
      </c>
      <c r="BI50" s="27" t="s">
        <v>698</v>
      </c>
      <c r="BJ50" s="27" t="s">
        <v>698</v>
      </c>
      <c r="BK50" s="27" t="s">
        <v>698</v>
      </c>
      <c r="BL50" s="27" t="s">
        <v>698</v>
      </c>
      <c r="BM50" s="27" t="s">
        <v>698</v>
      </c>
      <c r="BN50" s="27" t="s">
        <v>698</v>
      </c>
      <c r="BO50" s="27" t="s">
        <v>698</v>
      </c>
      <c r="BP50" s="27" t="s">
        <v>698</v>
      </c>
      <c r="BQ50" s="27" t="s">
        <v>698</v>
      </c>
      <c r="BR50" s="27" t="s">
        <v>698</v>
      </c>
      <c r="BS50" s="27" t="s">
        <v>698</v>
      </c>
      <c r="BT50" s="27" t="s">
        <v>698</v>
      </c>
      <c r="BU50" s="27" t="s">
        <v>698</v>
      </c>
      <c r="BV50" s="27" t="s">
        <v>698</v>
      </c>
      <c r="BW50" s="27" t="s">
        <v>698</v>
      </c>
      <c r="BX50" s="27" t="s">
        <v>698</v>
      </c>
      <c r="BY50" s="27" t="s">
        <v>698</v>
      </c>
      <c r="BZ50" s="27" t="s">
        <v>698</v>
      </c>
      <c r="CA50" s="27" t="s">
        <v>698</v>
      </c>
      <c r="CB50" s="27" t="s">
        <v>698</v>
      </c>
      <c r="CC50" s="27" t="s">
        <v>698</v>
      </c>
      <c r="CD50" s="27" t="s">
        <v>698</v>
      </c>
      <c r="CE50" s="27" t="s">
        <v>698</v>
      </c>
      <c r="CF50" s="27" t="s">
        <v>698</v>
      </c>
      <c r="CG50" s="27" t="s">
        <v>698</v>
      </c>
      <c r="CH50" s="27" t="s">
        <v>698</v>
      </c>
      <c r="CI50" s="27" t="s">
        <v>698</v>
      </c>
      <c r="CJ50" s="27" t="s">
        <v>698</v>
      </c>
      <c r="CK50" s="27" t="s">
        <v>698</v>
      </c>
      <c r="CL50" s="27" t="s">
        <v>698</v>
      </c>
      <c r="CM50" s="27" t="s">
        <v>698</v>
      </c>
      <c r="CN50" s="27" t="s">
        <v>698</v>
      </c>
      <c r="CO50" s="27" t="s">
        <v>698</v>
      </c>
      <c r="CP50" s="27" t="s">
        <v>698</v>
      </c>
      <c r="CQ50" s="27" t="s">
        <v>698</v>
      </c>
      <c r="CR50" s="27" t="s">
        <v>698</v>
      </c>
      <c r="CS50" s="27" t="s">
        <v>698</v>
      </c>
      <c r="CT50" s="27" t="s">
        <v>698</v>
      </c>
      <c r="CU50" s="27" t="s">
        <v>698</v>
      </c>
      <c r="CV50" s="27" t="s">
        <v>698</v>
      </c>
      <c r="CW50" s="27" t="s">
        <v>698</v>
      </c>
      <c r="CX50" s="27" t="s">
        <v>698</v>
      </c>
      <c r="CY50" s="27" t="s">
        <v>698</v>
      </c>
      <c r="CZ50" s="27" t="s">
        <v>698</v>
      </c>
      <c r="DA50" s="27" t="s">
        <v>698</v>
      </c>
      <c r="DB50" s="27" t="s">
        <v>704</v>
      </c>
      <c r="DC50" s="27" t="s">
        <v>704</v>
      </c>
      <c r="DD50" s="27" t="s">
        <v>704</v>
      </c>
      <c r="DE50" s="27" t="s">
        <v>704</v>
      </c>
      <c r="DF50" s="27" t="s">
        <v>704</v>
      </c>
      <c r="DG50" s="27" t="s">
        <v>698</v>
      </c>
      <c r="DH50" s="27" t="s">
        <v>698</v>
      </c>
      <c r="DI50" s="27" t="s">
        <v>698</v>
      </c>
      <c r="DJ50" s="27" t="s">
        <v>698</v>
      </c>
      <c r="DK50" s="27" t="s">
        <v>698</v>
      </c>
      <c r="DL50" s="27" t="s">
        <v>698</v>
      </c>
      <c r="DM50" s="27" t="s">
        <v>698</v>
      </c>
      <c r="DN50" s="27" t="s">
        <v>698</v>
      </c>
      <c r="DO50" s="27" t="s">
        <v>698</v>
      </c>
      <c r="DP50" s="27" t="s">
        <v>698</v>
      </c>
      <c r="DQ50" s="27" t="s">
        <v>698</v>
      </c>
      <c r="DR50" s="27" t="s">
        <v>698</v>
      </c>
      <c r="DS50" s="27"/>
      <c r="DT50" s="27" t="s">
        <v>698</v>
      </c>
      <c r="DU50" s="27" t="s">
        <v>698</v>
      </c>
      <c r="DV50" s="27" t="s">
        <v>698</v>
      </c>
      <c r="DW50" s="27" t="s">
        <v>698</v>
      </c>
      <c r="DX50" s="27" t="s">
        <v>698</v>
      </c>
      <c r="DY50" s="27" t="s">
        <v>698</v>
      </c>
      <c r="DZ50" s="27" t="s">
        <v>698</v>
      </c>
      <c r="EA50" s="27" t="s">
        <v>698</v>
      </c>
      <c r="EB50" s="27" t="s">
        <v>698</v>
      </c>
      <c r="EC50" s="27" t="s">
        <v>698</v>
      </c>
      <c r="ED50" s="27" t="s">
        <v>698</v>
      </c>
      <c r="EE50" s="27" t="s">
        <v>698</v>
      </c>
      <c r="EF50" s="27" t="s">
        <v>698</v>
      </c>
      <c r="EG50" s="27" t="s">
        <v>694</v>
      </c>
      <c r="EH50" s="27" t="s">
        <v>698</v>
      </c>
      <c r="EI50" s="27" t="s">
        <v>698</v>
      </c>
      <c r="EJ50" s="27" t="s">
        <v>698</v>
      </c>
      <c r="EK50" s="27" t="s">
        <v>698</v>
      </c>
      <c r="EL50" s="27" t="s">
        <v>698</v>
      </c>
      <c r="EM50" s="27" t="s">
        <v>698</v>
      </c>
      <c r="EN50" s="27" t="s">
        <v>698</v>
      </c>
      <c r="EO50" s="27" t="s">
        <v>698</v>
      </c>
      <c r="EP50" s="27" t="s">
        <v>698</v>
      </c>
      <c r="EQ50" s="27" t="s">
        <v>698</v>
      </c>
      <c r="ER50" s="27" t="s">
        <v>698</v>
      </c>
      <c r="ES50" s="27" t="s">
        <v>698</v>
      </c>
      <c r="ET50" s="27" t="s">
        <v>698</v>
      </c>
      <c r="EU50" s="27" t="s">
        <v>698</v>
      </c>
      <c r="EV50" s="27" t="s">
        <v>698</v>
      </c>
      <c r="EW50" s="27" t="s">
        <v>698</v>
      </c>
      <c r="EX50" s="27" t="s">
        <v>698</v>
      </c>
      <c r="EY50" s="27" t="s">
        <v>698</v>
      </c>
      <c r="EZ50" s="27" t="s">
        <v>698</v>
      </c>
      <c r="FA50" s="27" t="s">
        <v>698</v>
      </c>
      <c r="FB50" s="27" t="s">
        <v>698</v>
      </c>
      <c r="FC50" s="27" t="s">
        <v>698</v>
      </c>
      <c r="FD50" s="27" t="s">
        <v>698</v>
      </c>
      <c r="FE50" s="27" t="s">
        <v>694</v>
      </c>
      <c r="FF50" s="27" t="s">
        <v>698</v>
      </c>
      <c r="FG50" s="27" t="s">
        <v>698</v>
      </c>
      <c r="FH50" s="27" t="s">
        <v>698</v>
      </c>
      <c r="FI50" s="27" t="s">
        <v>698</v>
      </c>
      <c r="FJ50" s="27" t="s">
        <v>694</v>
      </c>
      <c r="FK50" s="27" t="s">
        <v>698</v>
      </c>
      <c r="FL50" s="27" t="s">
        <v>698</v>
      </c>
      <c r="FM50" s="27" t="s">
        <v>698</v>
      </c>
      <c r="FN50" s="27" t="s">
        <v>694</v>
      </c>
      <c r="FO50" s="72" t="s">
        <v>1175</v>
      </c>
      <c r="FP50" s="72" t="s">
        <v>698</v>
      </c>
      <c r="FQ50" s="72" t="s">
        <v>1176</v>
      </c>
      <c r="FR50" s="72" t="s">
        <v>1223</v>
      </c>
      <c r="FS50" s="72" t="s">
        <v>1224</v>
      </c>
      <c r="FT50" s="72" t="s">
        <v>698</v>
      </c>
      <c r="FU50" s="72" t="s">
        <v>698</v>
      </c>
      <c r="FV50" s="72" t="s">
        <v>698</v>
      </c>
      <c r="FW50" s="78" t="s">
        <v>698</v>
      </c>
      <c r="FX50" s="78" t="s">
        <v>698</v>
      </c>
      <c r="FY50" s="72" t="s">
        <v>698</v>
      </c>
      <c r="FZ50" s="90"/>
      <c r="GA50" s="90"/>
      <c r="GB50" s="90"/>
      <c r="GC50" s="90"/>
      <c r="GD50" s="90"/>
      <c r="GE50" s="90"/>
      <c r="GF50" s="90"/>
      <c r="GG50" s="90"/>
      <c r="GH50" s="105" t="s">
        <v>1226</v>
      </c>
      <c r="GI50" s="106"/>
      <c r="GJ50" s="27"/>
      <c r="GK50" s="28"/>
      <c r="GL50" s="27"/>
    </row>
    <row r="51" spans="1:194" x14ac:dyDescent="0.25">
      <c r="A51" s="71" t="str">
        <f t="shared" si="2"/>
        <v>Expenditure: Contracted Services - Outsourced Services: Illegal Dumping</v>
      </c>
      <c r="B51" s="27" t="s">
        <v>1190</v>
      </c>
      <c r="C51" s="27" t="str">
        <f t="shared" si="1"/>
        <v>IE003001013000000000000000000000000000</v>
      </c>
      <c r="D51" s="23" t="s">
        <v>1166</v>
      </c>
      <c r="E51" s="23" t="s">
        <v>710</v>
      </c>
      <c r="F51" s="23" t="s">
        <v>702</v>
      </c>
      <c r="G51" s="23" t="s">
        <v>738</v>
      </c>
      <c r="H51" s="23" t="s">
        <v>697</v>
      </c>
      <c r="I51" s="23" t="s">
        <v>697</v>
      </c>
      <c r="J51" s="23" t="s">
        <v>697</v>
      </c>
      <c r="K51" s="23" t="s">
        <v>697</v>
      </c>
      <c r="L51" s="23" t="s">
        <v>697</v>
      </c>
      <c r="M51" s="23" t="s">
        <v>697</v>
      </c>
      <c r="N51" s="23" t="s">
        <v>697</v>
      </c>
      <c r="O51" s="23" t="s">
        <v>697</v>
      </c>
      <c r="P51" s="23" t="s">
        <v>697</v>
      </c>
      <c r="Q51" s="27">
        <v>0</v>
      </c>
      <c r="R51" s="27" t="s">
        <v>704</v>
      </c>
      <c r="S51" s="27" t="s">
        <v>698</v>
      </c>
      <c r="T51" s="28" t="s">
        <v>694</v>
      </c>
      <c r="U51" s="28"/>
      <c r="V51" s="27" t="s">
        <v>295</v>
      </c>
      <c r="W51" s="27" t="s">
        <v>905</v>
      </c>
      <c r="X51" s="27"/>
      <c r="Y51" s="27"/>
      <c r="Z51" s="27" t="s">
        <v>1271</v>
      </c>
      <c r="AA51" s="27"/>
      <c r="AB51" s="27"/>
      <c r="AC51" s="27"/>
      <c r="AD51" s="27"/>
      <c r="AE51" s="27"/>
      <c r="AF51" s="27"/>
      <c r="AG51" s="27"/>
      <c r="AH51" s="27"/>
      <c r="AI51" s="27" t="s">
        <v>1272</v>
      </c>
      <c r="AJ51" s="28" t="s">
        <v>704</v>
      </c>
      <c r="AK51" s="27" t="s">
        <v>698</v>
      </c>
      <c r="AL51" s="27" t="s">
        <v>698</v>
      </c>
      <c r="AM51" s="27" t="s">
        <v>698</v>
      </c>
      <c r="AN51" s="27" t="s">
        <v>698</v>
      </c>
      <c r="AO51" s="27" t="s">
        <v>698</v>
      </c>
      <c r="AP51" s="27" t="s">
        <v>698</v>
      </c>
      <c r="AQ51" s="27" t="s">
        <v>698</v>
      </c>
      <c r="AR51" s="27" t="s">
        <v>698</v>
      </c>
      <c r="AS51" s="27" t="s">
        <v>698</v>
      </c>
      <c r="AT51" s="27" t="s">
        <v>698</v>
      </c>
      <c r="AU51" s="27" t="s">
        <v>698</v>
      </c>
      <c r="AV51" s="27" t="s">
        <v>698</v>
      </c>
      <c r="AW51" s="27" t="s">
        <v>698</v>
      </c>
      <c r="AX51" s="27" t="s">
        <v>698</v>
      </c>
      <c r="AY51" s="27" t="s">
        <v>698</v>
      </c>
      <c r="AZ51" s="27" t="s">
        <v>698</v>
      </c>
      <c r="BA51" s="27" t="s">
        <v>698</v>
      </c>
      <c r="BB51" s="27" t="s">
        <v>698</v>
      </c>
      <c r="BC51" s="27" t="s">
        <v>698</v>
      </c>
      <c r="BD51" s="27" t="s">
        <v>698</v>
      </c>
      <c r="BE51" s="27" t="s">
        <v>698</v>
      </c>
      <c r="BF51" s="27" t="s">
        <v>698</v>
      </c>
      <c r="BG51" s="27" t="s">
        <v>698</v>
      </c>
      <c r="BH51" s="27" t="s">
        <v>698</v>
      </c>
      <c r="BI51" s="27" t="s">
        <v>698</v>
      </c>
      <c r="BJ51" s="27" t="s">
        <v>698</v>
      </c>
      <c r="BK51" s="27" t="s">
        <v>698</v>
      </c>
      <c r="BL51" s="27" t="s">
        <v>698</v>
      </c>
      <c r="BM51" s="27" t="s">
        <v>698</v>
      </c>
      <c r="BN51" s="27" t="s">
        <v>698</v>
      </c>
      <c r="BO51" s="27" t="s">
        <v>698</v>
      </c>
      <c r="BP51" s="27" t="s">
        <v>698</v>
      </c>
      <c r="BQ51" s="27" t="s">
        <v>698</v>
      </c>
      <c r="BR51" s="27" t="s">
        <v>698</v>
      </c>
      <c r="BS51" s="27" t="s">
        <v>698</v>
      </c>
      <c r="BT51" s="27" t="s">
        <v>698</v>
      </c>
      <c r="BU51" s="27" t="s">
        <v>698</v>
      </c>
      <c r="BV51" s="27" t="s">
        <v>698</v>
      </c>
      <c r="BW51" s="27" t="s">
        <v>698</v>
      </c>
      <c r="BX51" s="27" t="s">
        <v>698</v>
      </c>
      <c r="BY51" s="27" t="s">
        <v>698</v>
      </c>
      <c r="BZ51" s="27" t="s">
        <v>698</v>
      </c>
      <c r="CA51" s="27" t="s">
        <v>698</v>
      </c>
      <c r="CB51" s="27" t="s">
        <v>698</v>
      </c>
      <c r="CC51" s="27" t="s">
        <v>698</v>
      </c>
      <c r="CD51" s="27" t="s">
        <v>698</v>
      </c>
      <c r="CE51" s="27" t="s">
        <v>698</v>
      </c>
      <c r="CF51" s="27" t="s">
        <v>698</v>
      </c>
      <c r="CG51" s="27" t="s">
        <v>698</v>
      </c>
      <c r="CH51" s="27" t="s">
        <v>698</v>
      </c>
      <c r="CI51" s="27" t="s">
        <v>698</v>
      </c>
      <c r="CJ51" s="27" t="s">
        <v>698</v>
      </c>
      <c r="CK51" s="27" t="s">
        <v>698</v>
      </c>
      <c r="CL51" s="27" t="s">
        <v>698</v>
      </c>
      <c r="CM51" s="27" t="s">
        <v>698</v>
      </c>
      <c r="CN51" s="27" t="s">
        <v>698</v>
      </c>
      <c r="CO51" s="27" t="s">
        <v>698</v>
      </c>
      <c r="CP51" s="27" t="s">
        <v>698</v>
      </c>
      <c r="CQ51" s="27" t="s">
        <v>698</v>
      </c>
      <c r="CR51" s="27" t="s">
        <v>698</v>
      </c>
      <c r="CS51" s="27" t="s">
        <v>698</v>
      </c>
      <c r="CT51" s="27" t="s">
        <v>698</v>
      </c>
      <c r="CU51" s="27" t="s">
        <v>698</v>
      </c>
      <c r="CV51" s="27" t="s">
        <v>698</v>
      </c>
      <c r="CW51" s="27" t="s">
        <v>698</v>
      </c>
      <c r="CX51" s="27" t="s">
        <v>698</v>
      </c>
      <c r="CY51" s="27" t="s">
        <v>698</v>
      </c>
      <c r="CZ51" s="27" t="s">
        <v>698</v>
      </c>
      <c r="DA51" s="27" t="s">
        <v>698</v>
      </c>
      <c r="DB51" s="27" t="s">
        <v>704</v>
      </c>
      <c r="DC51" s="27" t="s">
        <v>704</v>
      </c>
      <c r="DD51" s="27" t="s">
        <v>704</v>
      </c>
      <c r="DE51" s="27" t="s">
        <v>704</v>
      </c>
      <c r="DF51" s="27" t="s">
        <v>698</v>
      </c>
      <c r="DG51" s="27" t="s">
        <v>698</v>
      </c>
      <c r="DH51" s="27" t="s">
        <v>698</v>
      </c>
      <c r="DI51" s="27" t="s">
        <v>698</v>
      </c>
      <c r="DJ51" s="27" t="s">
        <v>698</v>
      </c>
      <c r="DK51" s="27" t="s">
        <v>698</v>
      </c>
      <c r="DL51" s="27" t="s">
        <v>698</v>
      </c>
      <c r="DM51" s="27" t="s">
        <v>698</v>
      </c>
      <c r="DN51" s="27" t="s">
        <v>698</v>
      </c>
      <c r="DO51" s="27" t="s">
        <v>698</v>
      </c>
      <c r="DP51" s="27" t="s">
        <v>698</v>
      </c>
      <c r="DQ51" s="27" t="s">
        <v>698</v>
      </c>
      <c r="DR51" s="27" t="s">
        <v>698</v>
      </c>
      <c r="DS51" s="27"/>
      <c r="DT51" s="27" t="s">
        <v>698</v>
      </c>
      <c r="DU51" s="27" t="s">
        <v>698</v>
      </c>
      <c r="DV51" s="27" t="s">
        <v>698</v>
      </c>
      <c r="DW51" s="27" t="s">
        <v>698</v>
      </c>
      <c r="DX51" s="27" t="s">
        <v>698</v>
      </c>
      <c r="DY51" s="27" t="s">
        <v>698</v>
      </c>
      <c r="DZ51" s="27" t="s">
        <v>698</v>
      </c>
      <c r="EA51" s="27" t="s">
        <v>698</v>
      </c>
      <c r="EB51" s="27" t="s">
        <v>698</v>
      </c>
      <c r="EC51" s="27" t="s">
        <v>698</v>
      </c>
      <c r="ED51" s="27" t="s">
        <v>698</v>
      </c>
      <c r="EE51" s="27" t="s">
        <v>698</v>
      </c>
      <c r="EF51" s="27" t="s">
        <v>698</v>
      </c>
      <c r="EG51" s="27" t="s">
        <v>694</v>
      </c>
      <c r="EH51" s="27" t="s">
        <v>698</v>
      </c>
      <c r="EI51" s="27" t="s">
        <v>698</v>
      </c>
      <c r="EJ51" s="27" t="s">
        <v>698</v>
      </c>
      <c r="EK51" s="27" t="s">
        <v>698</v>
      </c>
      <c r="EL51" s="27" t="s">
        <v>698</v>
      </c>
      <c r="EM51" s="27" t="s">
        <v>698</v>
      </c>
      <c r="EN51" s="27" t="s">
        <v>698</v>
      </c>
      <c r="EO51" s="27" t="s">
        <v>698</v>
      </c>
      <c r="EP51" s="27" t="s">
        <v>698</v>
      </c>
      <c r="EQ51" s="27" t="s">
        <v>704</v>
      </c>
      <c r="ER51" s="27" t="s">
        <v>704</v>
      </c>
      <c r="ES51" s="27" t="s">
        <v>704</v>
      </c>
      <c r="ET51" s="27" t="s">
        <v>704</v>
      </c>
      <c r="EU51" s="27" t="s">
        <v>704</v>
      </c>
      <c r="EV51" s="27" t="s">
        <v>704</v>
      </c>
      <c r="EW51" s="27" t="s">
        <v>704</v>
      </c>
      <c r="EX51" s="27" t="s">
        <v>704</v>
      </c>
      <c r="EY51" s="27" t="s">
        <v>704</v>
      </c>
      <c r="EZ51" s="27" t="s">
        <v>704</v>
      </c>
      <c r="FA51" s="27" t="s">
        <v>704</v>
      </c>
      <c r="FB51" s="27" t="s">
        <v>704</v>
      </c>
      <c r="FC51" s="27" t="s">
        <v>704</v>
      </c>
      <c r="FD51" s="27" t="s">
        <v>704</v>
      </c>
      <c r="FE51" s="27" t="s">
        <v>694</v>
      </c>
      <c r="FF51" s="27" t="s">
        <v>704</v>
      </c>
      <c r="FG51" s="27" t="s">
        <v>704</v>
      </c>
      <c r="FH51" s="27" t="s">
        <v>704</v>
      </c>
      <c r="FI51" s="27" t="s">
        <v>704</v>
      </c>
      <c r="FJ51" s="27" t="s">
        <v>694</v>
      </c>
      <c r="FK51" s="27" t="s">
        <v>704</v>
      </c>
      <c r="FL51" s="27" t="s">
        <v>704</v>
      </c>
      <c r="FM51" s="27" t="s">
        <v>704</v>
      </c>
      <c r="FN51" s="27" t="s">
        <v>694</v>
      </c>
      <c r="FO51" s="72" t="s">
        <v>1175</v>
      </c>
      <c r="FP51" s="72" t="s">
        <v>698</v>
      </c>
      <c r="FQ51" s="72" t="s">
        <v>1176</v>
      </c>
      <c r="FR51" s="72" t="s">
        <v>1223</v>
      </c>
      <c r="FS51" s="72" t="s">
        <v>1224</v>
      </c>
      <c r="FT51" s="72" t="s">
        <v>1225</v>
      </c>
      <c r="FU51" s="72" t="s">
        <v>698</v>
      </c>
      <c r="FV51" s="72" t="s">
        <v>698</v>
      </c>
      <c r="FW51" s="78" t="s">
        <v>698</v>
      </c>
      <c r="FX51" s="78" t="s">
        <v>698</v>
      </c>
      <c r="FY51" s="72" t="s">
        <v>698</v>
      </c>
      <c r="FZ51" s="90"/>
      <c r="GA51" s="90"/>
      <c r="GB51" s="90"/>
      <c r="GC51" s="90"/>
      <c r="GD51" s="90"/>
      <c r="GE51" s="90"/>
      <c r="GF51" s="90"/>
      <c r="GG51" s="90"/>
      <c r="GH51" s="105" t="s">
        <v>1226</v>
      </c>
      <c r="GI51" s="106"/>
      <c r="GJ51" s="27"/>
      <c r="GK51" s="28"/>
      <c r="GL51" s="27"/>
    </row>
    <row r="52" spans="1:194" x14ac:dyDescent="0.25">
      <c r="A52" s="71" t="str">
        <f t="shared" si="2"/>
        <v>Expenditure: Contracted Services - Outsourced Services: Litter Picking and Street Cleaning</v>
      </c>
      <c r="B52" s="27" t="s">
        <v>1190</v>
      </c>
      <c r="C52" s="27" t="str">
        <f t="shared" si="1"/>
        <v>IE003001014000000000000000000000000000</v>
      </c>
      <c r="D52" s="23" t="s">
        <v>1166</v>
      </c>
      <c r="E52" s="23" t="s">
        <v>710</v>
      </c>
      <c r="F52" s="23" t="s">
        <v>702</v>
      </c>
      <c r="G52" s="23" t="s">
        <v>739</v>
      </c>
      <c r="H52" s="23" t="s">
        <v>697</v>
      </c>
      <c r="I52" s="23" t="s">
        <v>697</v>
      </c>
      <c r="J52" s="23" t="s">
        <v>697</v>
      </c>
      <c r="K52" s="23" t="s">
        <v>697</v>
      </c>
      <c r="L52" s="23" t="s">
        <v>697</v>
      </c>
      <c r="M52" s="23" t="s">
        <v>697</v>
      </c>
      <c r="N52" s="23" t="s">
        <v>697</v>
      </c>
      <c r="O52" s="23" t="s">
        <v>697</v>
      </c>
      <c r="P52" s="23" t="s">
        <v>697</v>
      </c>
      <c r="Q52" s="27">
        <v>0</v>
      </c>
      <c r="R52" s="27" t="s">
        <v>704</v>
      </c>
      <c r="S52" s="27" t="s">
        <v>698</v>
      </c>
      <c r="T52" s="28" t="s">
        <v>694</v>
      </c>
      <c r="U52" s="28"/>
      <c r="V52" s="27" t="s">
        <v>296</v>
      </c>
      <c r="W52" s="27" t="s">
        <v>905</v>
      </c>
      <c r="X52" s="27"/>
      <c r="Y52" s="27"/>
      <c r="Z52" s="27" t="s">
        <v>1273</v>
      </c>
      <c r="AA52" s="27"/>
      <c r="AB52" s="27"/>
      <c r="AC52" s="27"/>
      <c r="AD52" s="27"/>
      <c r="AE52" s="27"/>
      <c r="AF52" s="27"/>
      <c r="AG52" s="27"/>
      <c r="AH52" s="27"/>
      <c r="AI52" s="27" t="s">
        <v>1274</v>
      </c>
      <c r="AJ52" s="28" t="s">
        <v>704</v>
      </c>
      <c r="AK52" s="27" t="s">
        <v>698</v>
      </c>
      <c r="AL52" s="27" t="s">
        <v>698</v>
      </c>
      <c r="AM52" s="27" t="s">
        <v>698</v>
      </c>
      <c r="AN52" s="27" t="s">
        <v>698</v>
      </c>
      <c r="AO52" s="27" t="s">
        <v>698</v>
      </c>
      <c r="AP52" s="27" t="s">
        <v>698</v>
      </c>
      <c r="AQ52" s="27" t="s">
        <v>698</v>
      </c>
      <c r="AR52" s="27" t="s">
        <v>698</v>
      </c>
      <c r="AS52" s="27" t="s">
        <v>698</v>
      </c>
      <c r="AT52" s="27" t="s">
        <v>698</v>
      </c>
      <c r="AU52" s="27" t="s">
        <v>698</v>
      </c>
      <c r="AV52" s="27" t="s">
        <v>698</v>
      </c>
      <c r="AW52" s="27" t="s">
        <v>698</v>
      </c>
      <c r="AX52" s="27" t="s">
        <v>698</v>
      </c>
      <c r="AY52" s="27" t="s">
        <v>698</v>
      </c>
      <c r="AZ52" s="27" t="s">
        <v>698</v>
      </c>
      <c r="BA52" s="27" t="s">
        <v>698</v>
      </c>
      <c r="BB52" s="27" t="s">
        <v>698</v>
      </c>
      <c r="BC52" s="27" t="s">
        <v>698</v>
      </c>
      <c r="BD52" s="27" t="s">
        <v>698</v>
      </c>
      <c r="BE52" s="27" t="s">
        <v>698</v>
      </c>
      <c r="BF52" s="27" t="s">
        <v>698</v>
      </c>
      <c r="BG52" s="27" t="s">
        <v>698</v>
      </c>
      <c r="BH52" s="27" t="s">
        <v>698</v>
      </c>
      <c r="BI52" s="27" t="s">
        <v>698</v>
      </c>
      <c r="BJ52" s="27" t="s">
        <v>698</v>
      </c>
      <c r="BK52" s="27" t="s">
        <v>698</v>
      </c>
      <c r="BL52" s="27" t="s">
        <v>698</v>
      </c>
      <c r="BM52" s="27" t="s">
        <v>698</v>
      </c>
      <c r="BN52" s="27" t="s">
        <v>698</v>
      </c>
      <c r="BO52" s="27" t="s">
        <v>698</v>
      </c>
      <c r="BP52" s="27" t="s">
        <v>698</v>
      </c>
      <c r="BQ52" s="27" t="s">
        <v>698</v>
      </c>
      <c r="BR52" s="27" t="s">
        <v>698</v>
      </c>
      <c r="BS52" s="27" t="s">
        <v>698</v>
      </c>
      <c r="BT52" s="27" t="s">
        <v>698</v>
      </c>
      <c r="BU52" s="27" t="s">
        <v>698</v>
      </c>
      <c r="BV52" s="27" t="s">
        <v>698</v>
      </c>
      <c r="BW52" s="27" t="s">
        <v>698</v>
      </c>
      <c r="BX52" s="27" t="s">
        <v>698</v>
      </c>
      <c r="BY52" s="27" t="s">
        <v>698</v>
      </c>
      <c r="BZ52" s="27" t="s">
        <v>698</v>
      </c>
      <c r="CA52" s="27" t="s">
        <v>698</v>
      </c>
      <c r="CB52" s="27" t="s">
        <v>698</v>
      </c>
      <c r="CC52" s="27" t="s">
        <v>698</v>
      </c>
      <c r="CD52" s="27" t="s">
        <v>698</v>
      </c>
      <c r="CE52" s="27" t="s">
        <v>698</v>
      </c>
      <c r="CF52" s="27" t="s">
        <v>698</v>
      </c>
      <c r="CG52" s="27" t="s">
        <v>698</v>
      </c>
      <c r="CH52" s="27" t="s">
        <v>698</v>
      </c>
      <c r="CI52" s="27" t="s">
        <v>698</v>
      </c>
      <c r="CJ52" s="27" t="s">
        <v>698</v>
      </c>
      <c r="CK52" s="27" t="s">
        <v>698</v>
      </c>
      <c r="CL52" s="27" t="s">
        <v>698</v>
      </c>
      <c r="CM52" s="27" t="s">
        <v>698</v>
      </c>
      <c r="CN52" s="27" t="s">
        <v>698</v>
      </c>
      <c r="CO52" s="27" t="s">
        <v>698</v>
      </c>
      <c r="CP52" s="27" t="s">
        <v>698</v>
      </c>
      <c r="CQ52" s="27" t="s">
        <v>698</v>
      </c>
      <c r="CR52" s="27" t="s">
        <v>698</v>
      </c>
      <c r="CS52" s="27" t="s">
        <v>698</v>
      </c>
      <c r="CT52" s="27" t="s">
        <v>698</v>
      </c>
      <c r="CU52" s="27" t="s">
        <v>698</v>
      </c>
      <c r="CV52" s="27" t="s">
        <v>698</v>
      </c>
      <c r="CW52" s="27" t="s">
        <v>698</v>
      </c>
      <c r="CX52" s="27" t="s">
        <v>698</v>
      </c>
      <c r="CY52" s="27" t="s">
        <v>698</v>
      </c>
      <c r="CZ52" s="27" t="s">
        <v>698</v>
      </c>
      <c r="DA52" s="27" t="s">
        <v>698</v>
      </c>
      <c r="DB52" s="27" t="s">
        <v>704</v>
      </c>
      <c r="DC52" s="27" t="s">
        <v>704</v>
      </c>
      <c r="DD52" s="27" t="s">
        <v>704</v>
      </c>
      <c r="DE52" s="27" t="s">
        <v>704</v>
      </c>
      <c r="DF52" s="27" t="s">
        <v>698</v>
      </c>
      <c r="DG52" s="27" t="s">
        <v>698</v>
      </c>
      <c r="DH52" s="27" t="s">
        <v>698</v>
      </c>
      <c r="DI52" s="27" t="s">
        <v>698</v>
      </c>
      <c r="DJ52" s="27" t="s">
        <v>698</v>
      </c>
      <c r="DK52" s="27" t="s">
        <v>698</v>
      </c>
      <c r="DL52" s="27" t="s">
        <v>698</v>
      </c>
      <c r="DM52" s="27" t="s">
        <v>698</v>
      </c>
      <c r="DN52" s="27" t="s">
        <v>698</v>
      </c>
      <c r="DO52" s="27" t="s">
        <v>698</v>
      </c>
      <c r="DP52" s="27" t="s">
        <v>698</v>
      </c>
      <c r="DQ52" s="27" t="s">
        <v>698</v>
      </c>
      <c r="DR52" s="27" t="s">
        <v>698</v>
      </c>
      <c r="DS52" s="27"/>
      <c r="DT52" s="27" t="s">
        <v>698</v>
      </c>
      <c r="DU52" s="27" t="s">
        <v>698</v>
      </c>
      <c r="DV52" s="27" t="s">
        <v>698</v>
      </c>
      <c r="DW52" s="27" t="s">
        <v>698</v>
      </c>
      <c r="DX52" s="27" t="s">
        <v>698</v>
      </c>
      <c r="DY52" s="27" t="s">
        <v>698</v>
      </c>
      <c r="DZ52" s="27" t="s">
        <v>698</v>
      </c>
      <c r="EA52" s="27" t="s">
        <v>698</v>
      </c>
      <c r="EB52" s="27" t="s">
        <v>704</v>
      </c>
      <c r="EC52" s="27" t="s">
        <v>698</v>
      </c>
      <c r="ED52" s="27" t="s">
        <v>698</v>
      </c>
      <c r="EE52" s="27" t="s">
        <v>698</v>
      </c>
      <c r="EF52" s="27" t="s">
        <v>698</v>
      </c>
      <c r="EG52" s="27" t="s">
        <v>694</v>
      </c>
      <c r="EH52" s="27" t="s">
        <v>698</v>
      </c>
      <c r="EI52" s="27" t="s">
        <v>698</v>
      </c>
      <c r="EJ52" s="27" t="s">
        <v>698</v>
      </c>
      <c r="EK52" s="27" t="s">
        <v>698</v>
      </c>
      <c r="EL52" s="27" t="s">
        <v>698</v>
      </c>
      <c r="EM52" s="27" t="s">
        <v>698</v>
      </c>
      <c r="EN52" s="27" t="s">
        <v>698</v>
      </c>
      <c r="EO52" s="27" t="s">
        <v>698</v>
      </c>
      <c r="EP52" s="27" t="s">
        <v>698</v>
      </c>
      <c r="EQ52" s="27" t="s">
        <v>704</v>
      </c>
      <c r="ER52" s="27" t="s">
        <v>704</v>
      </c>
      <c r="ES52" s="27" t="s">
        <v>704</v>
      </c>
      <c r="ET52" s="27" t="s">
        <v>704</v>
      </c>
      <c r="EU52" s="27" t="s">
        <v>704</v>
      </c>
      <c r="EV52" s="27" t="s">
        <v>704</v>
      </c>
      <c r="EW52" s="27" t="s">
        <v>704</v>
      </c>
      <c r="EX52" s="27" t="s">
        <v>704</v>
      </c>
      <c r="EY52" s="27" t="s">
        <v>704</v>
      </c>
      <c r="EZ52" s="27" t="s">
        <v>704</v>
      </c>
      <c r="FA52" s="27" t="s">
        <v>698</v>
      </c>
      <c r="FB52" s="27" t="s">
        <v>698</v>
      </c>
      <c r="FC52" s="27" t="s">
        <v>698</v>
      </c>
      <c r="FD52" s="27" t="s">
        <v>698</v>
      </c>
      <c r="FE52" s="27" t="s">
        <v>694</v>
      </c>
      <c r="FF52" s="27" t="s">
        <v>698</v>
      </c>
      <c r="FG52" s="27" t="s">
        <v>698</v>
      </c>
      <c r="FH52" s="27" t="s">
        <v>698</v>
      </c>
      <c r="FI52" s="27" t="s">
        <v>698</v>
      </c>
      <c r="FJ52" s="27" t="s">
        <v>694</v>
      </c>
      <c r="FK52" s="27" t="s">
        <v>698</v>
      </c>
      <c r="FL52" s="27" t="s">
        <v>698</v>
      </c>
      <c r="FM52" s="27" t="s">
        <v>698</v>
      </c>
      <c r="FN52" s="27" t="s">
        <v>694</v>
      </c>
      <c r="FO52" s="72" t="s">
        <v>1175</v>
      </c>
      <c r="FP52" s="72" t="s">
        <v>698</v>
      </c>
      <c r="FQ52" s="72" t="s">
        <v>1176</v>
      </c>
      <c r="FR52" s="72" t="s">
        <v>1223</v>
      </c>
      <c r="FS52" s="72" t="s">
        <v>1224</v>
      </c>
      <c r="FT52" s="72" t="s">
        <v>1225</v>
      </c>
      <c r="FU52" s="72" t="s">
        <v>698</v>
      </c>
      <c r="FV52" s="72" t="s">
        <v>698</v>
      </c>
      <c r="FW52" s="78" t="s">
        <v>698</v>
      </c>
      <c r="FX52" s="78" t="s">
        <v>698</v>
      </c>
      <c r="FY52" s="72" t="s">
        <v>698</v>
      </c>
      <c r="FZ52" s="90"/>
      <c r="GA52" s="90"/>
      <c r="GB52" s="90"/>
      <c r="GC52" s="90"/>
      <c r="GD52" s="90"/>
      <c r="GE52" s="90"/>
      <c r="GF52" s="90"/>
      <c r="GG52" s="90"/>
      <c r="GH52" s="105" t="s">
        <v>1226</v>
      </c>
      <c r="GI52" s="106"/>
      <c r="GJ52" s="27"/>
      <c r="GK52" s="28"/>
      <c r="GL52" s="27"/>
    </row>
    <row r="53" spans="1:194" x14ac:dyDescent="0.25">
      <c r="A53" s="71" t="str">
        <f t="shared" si="2"/>
        <v>Expenditure: Contracted Services - Outsourced Services: Medical Waste Removal</v>
      </c>
      <c r="B53" s="27" t="s">
        <v>1190</v>
      </c>
      <c r="C53" s="27" t="str">
        <f t="shared" si="1"/>
        <v>IE003001015000000000000000000000000000</v>
      </c>
      <c r="D53" s="23" t="s">
        <v>1166</v>
      </c>
      <c r="E53" s="23" t="s">
        <v>710</v>
      </c>
      <c r="F53" s="23" t="s">
        <v>702</v>
      </c>
      <c r="G53" s="23" t="s">
        <v>740</v>
      </c>
      <c r="H53" s="23" t="s">
        <v>697</v>
      </c>
      <c r="I53" s="23" t="s">
        <v>697</v>
      </c>
      <c r="J53" s="23" t="s">
        <v>697</v>
      </c>
      <c r="K53" s="23" t="s">
        <v>697</v>
      </c>
      <c r="L53" s="23" t="s">
        <v>697</v>
      </c>
      <c r="M53" s="23" t="s">
        <v>697</v>
      </c>
      <c r="N53" s="23" t="s">
        <v>697</v>
      </c>
      <c r="O53" s="23" t="s">
        <v>697</v>
      </c>
      <c r="P53" s="23" t="s">
        <v>697</v>
      </c>
      <c r="Q53" s="27">
        <v>0</v>
      </c>
      <c r="R53" s="27" t="s">
        <v>704</v>
      </c>
      <c r="S53" s="27" t="s">
        <v>698</v>
      </c>
      <c r="T53" s="28" t="s">
        <v>694</v>
      </c>
      <c r="U53" s="28"/>
      <c r="V53" s="27" t="s">
        <v>297</v>
      </c>
      <c r="W53" s="27" t="s">
        <v>905</v>
      </c>
      <c r="X53" s="27"/>
      <c r="Y53" s="27"/>
      <c r="Z53" s="27" t="s">
        <v>1275</v>
      </c>
      <c r="AA53" s="27"/>
      <c r="AB53" s="27"/>
      <c r="AC53" s="27"/>
      <c r="AD53" s="27"/>
      <c r="AE53" s="27"/>
      <c r="AF53" s="27"/>
      <c r="AG53" s="27"/>
      <c r="AH53" s="27"/>
      <c r="AI53" s="27" t="s">
        <v>1276</v>
      </c>
      <c r="AJ53" s="28" t="s">
        <v>704</v>
      </c>
      <c r="AK53" s="27" t="s">
        <v>698</v>
      </c>
      <c r="AL53" s="27" t="s">
        <v>698</v>
      </c>
      <c r="AM53" s="27" t="s">
        <v>698</v>
      </c>
      <c r="AN53" s="27" t="s">
        <v>698</v>
      </c>
      <c r="AO53" s="27" t="s">
        <v>698</v>
      </c>
      <c r="AP53" s="27" t="s">
        <v>698</v>
      </c>
      <c r="AQ53" s="27" t="s">
        <v>698</v>
      </c>
      <c r="AR53" s="27" t="s">
        <v>698</v>
      </c>
      <c r="AS53" s="27" t="s">
        <v>698</v>
      </c>
      <c r="AT53" s="27" t="s">
        <v>698</v>
      </c>
      <c r="AU53" s="27" t="s">
        <v>698</v>
      </c>
      <c r="AV53" s="27" t="s">
        <v>698</v>
      </c>
      <c r="AW53" s="27" t="s">
        <v>698</v>
      </c>
      <c r="AX53" s="27" t="s">
        <v>698</v>
      </c>
      <c r="AY53" s="27" t="s">
        <v>698</v>
      </c>
      <c r="AZ53" s="27" t="s">
        <v>698</v>
      </c>
      <c r="BA53" s="27" t="s">
        <v>698</v>
      </c>
      <c r="BB53" s="27" t="s">
        <v>698</v>
      </c>
      <c r="BC53" s="27" t="s">
        <v>698</v>
      </c>
      <c r="BD53" s="27" t="s">
        <v>698</v>
      </c>
      <c r="BE53" s="27" t="s">
        <v>698</v>
      </c>
      <c r="BF53" s="27" t="s">
        <v>698</v>
      </c>
      <c r="BG53" s="27" t="s">
        <v>698</v>
      </c>
      <c r="BH53" s="27" t="s">
        <v>698</v>
      </c>
      <c r="BI53" s="27" t="s">
        <v>698</v>
      </c>
      <c r="BJ53" s="27" t="s">
        <v>698</v>
      </c>
      <c r="BK53" s="27" t="s">
        <v>698</v>
      </c>
      <c r="BL53" s="27" t="s">
        <v>698</v>
      </c>
      <c r="BM53" s="27" t="s">
        <v>698</v>
      </c>
      <c r="BN53" s="27" t="s">
        <v>698</v>
      </c>
      <c r="BO53" s="27" t="s">
        <v>698</v>
      </c>
      <c r="BP53" s="27" t="s">
        <v>698</v>
      </c>
      <c r="BQ53" s="27" t="s">
        <v>698</v>
      </c>
      <c r="BR53" s="27" t="s">
        <v>698</v>
      </c>
      <c r="BS53" s="27" t="s">
        <v>698</v>
      </c>
      <c r="BT53" s="27" t="s">
        <v>698</v>
      </c>
      <c r="BU53" s="27" t="s">
        <v>698</v>
      </c>
      <c r="BV53" s="27" t="s">
        <v>698</v>
      </c>
      <c r="BW53" s="27" t="s">
        <v>698</v>
      </c>
      <c r="BX53" s="27" t="s">
        <v>698</v>
      </c>
      <c r="BY53" s="27" t="s">
        <v>698</v>
      </c>
      <c r="BZ53" s="27" t="s">
        <v>698</v>
      </c>
      <c r="CA53" s="27" t="s">
        <v>698</v>
      </c>
      <c r="CB53" s="27" t="s">
        <v>698</v>
      </c>
      <c r="CC53" s="27" t="s">
        <v>698</v>
      </c>
      <c r="CD53" s="27" t="s">
        <v>698</v>
      </c>
      <c r="CE53" s="27" t="s">
        <v>698</v>
      </c>
      <c r="CF53" s="27" t="s">
        <v>698</v>
      </c>
      <c r="CG53" s="27" t="s">
        <v>698</v>
      </c>
      <c r="CH53" s="27" t="s">
        <v>698</v>
      </c>
      <c r="CI53" s="27" t="s">
        <v>698</v>
      </c>
      <c r="CJ53" s="27" t="s">
        <v>698</v>
      </c>
      <c r="CK53" s="27" t="s">
        <v>698</v>
      </c>
      <c r="CL53" s="27" t="s">
        <v>698</v>
      </c>
      <c r="CM53" s="27" t="s">
        <v>698</v>
      </c>
      <c r="CN53" s="27" t="s">
        <v>698</v>
      </c>
      <c r="CO53" s="27" t="s">
        <v>698</v>
      </c>
      <c r="CP53" s="27" t="s">
        <v>698</v>
      </c>
      <c r="CQ53" s="27" t="s">
        <v>698</v>
      </c>
      <c r="CR53" s="27" t="s">
        <v>698</v>
      </c>
      <c r="CS53" s="27" t="s">
        <v>698</v>
      </c>
      <c r="CT53" s="27" t="s">
        <v>698</v>
      </c>
      <c r="CU53" s="27" t="s">
        <v>698</v>
      </c>
      <c r="CV53" s="27" t="s">
        <v>698</v>
      </c>
      <c r="CW53" s="27" t="s">
        <v>698</v>
      </c>
      <c r="CX53" s="27" t="s">
        <v>698</v>
      </c>
      <c r="CY53" s="27" t="s">
        <v>698</v>
      </c>
      <c r="CZ53" s="27" t="s">
        <v>698</v>
      </c>
      <c r="DA53" s="27" t="s">
        <v>698</v>
      </c>
      <c r="DB53" s="27" t="s">
        <v>704</v>
      </c>
      <c r="DC53" s="27" t="s">
        <v>704</v>
      </c>
      <c r="DD53" s="27" t="s">
        <v>704</v>
      </c>
      <c r="DE53" s="27" t="s">
        <v>704</v>
      </c>
      <c r="DF53" s="27" t="s">
        <v>698</v>
      </c>
      <c r="DG53" s="27" t="s">
        <v>698</v>
      </c>
      <c r="DH53" s="27" t="s">
        <v>698</v>
      </c>
      <c r="DI53" s="27" t="s">
        <v>698</v>
      </c>
      <c r="DJ53" s="27" t="s">
        <v>698</v>
      </c>
      <c r="DK53" s="27" t="s">
        <v>698</v>
      </c>
      <c r="DL53" s="27" t="s">
        <v>698</v>
      </c>
      <c r="DM53" s="27" t="s">
        <v>698</v>
      </c>
      <c r="DN53" s="27" t="s">
        <v>698</v>
      </c>
      <c r="DO53" s="27" t="s">
        <v>698</v>
      </c>
      <c r="DP53" s="27" t="s">
        <v>698</v>
      </c>
      <c r="DQ53" s="27" t="s">
        <v>698</v>
      </c>
      <c r="DR53" s="27" t="s">
        <v>698</v>
      </c>
      <c r="DS53" s="27"/>
      <c r="DT53" s="27" t="s">
        <v>698</v>
      </c>
      <c r="DU53" s="27" t="s">
        <v>698</v>
      </c>
      <c r="DV53" s="27" t="s">
        <v>698</v>
      </c>
      <c r="DW53" s="27" t="s">
        <v>698</v>
      </c>
      <c r="DX53" s="27" t="s">
        <v>698</v>
      </c>
      <c r="DY53" s="27" t="s">
        <v>698</v>
      </c>
      <c r="DZ53" s="27" t="s">
        <v>698</v>
      </c>
      <c r="EA53" s="27" t="s">
        <v>698</v>
      </c>
      <c r="EB53" s="27" t="s">
        <v>698</v>
      </c>
      <c r="EC53" s="27" t="s">
        <v>704</v>
      </c>
      <c r="ED53" s="27" t="s">
        <v>698</v>
      </c>
      <c r="EE53" s="27" t="s">
        <v>698</v>
      </c>
      <c r="EF53" s="27" t="s">
        <v>698</v>
      </c>
      <c r="EG53" s="27" t="s">
        <v>694</v>
      </c>
      <c r="EH53" s="27" t="s">
        <v>698</v>
      </c>
      <c r="EI53" s="27" t="s">
        <v>698</v>
      </c>
      <c r="EJ53" s="27" t="s">
        <v>698</v>
      </c>
      <c r="EK53" s="27" t="s">
        <v>698</v>
      </c>
      <c r="EL53" s="27" t="s">
        <v>698</v>
      </c>
      <c r="EM53" s="27" t="s">
        <v>698</v>
      </c>
      <c r="EN53" s="27" t="s">
        <v>698</v>
      </c>
      <c r="EO53" s="27" t="s">
        <v>698</v>
      </c>
      <c r="EP53" s="27" t="s">
        <v>698</v>
      </c>
      <c r="EQ53" s="27" t="s">
        <v>698</v>
      </c>
      <c r="ER53" s="27" t="s">
        <v>698</v>
      </c>
      <c r="ES53" s="27" t="s">
        <v>698</v>
      </c>
      <c r="ET53" s="27" t="s">
        <v>698</v>
      </c>
      <c r="EU53" s="27" t="s">
        <v>698</v>
      </c>
      <c r="EV53" s="27" t="s">
        <v>698</v>
      </c>
      <c r="EW53" s="27" t="s">
        <v>698</v>
      </c>
      <c r="EX53" s="27" t="s">
        <v>698</v>
      </c>
      <c r="EY53" s="27" t="s">
        <v>698</v>
      </c>
      <c r="EZ53" s="27" t="s">
        <v>698</v>
      </c>
      <c r="FA53" s="27" t="s">
        <v>698</v>
      </c>
      <c r="FB53" s="27" t="s">
        <v>698</v>
      </c>
      <c r="FC53" s="27" t="s">
        <v>698</v>
      </c>
      <c r="FD53" s="27" t="s">
        <v>698</v>
      </c>
      <c r="FE53" s="27" t="s">
        <v>694</v>
      </c>
      <c r="FF53" s="27" t="s">
        <v>698</v>
      </c>
      <c r="FG53" s="27" t="s">
        <v>698</v>
      </c>
      <c r="FH53" s="27" t="s">
        <v>698</v>
      </c>
      <c r="FI53" s="27" t="s">
        <v>698</v>
      </c>
      <c r="FJ53" s="27" t="s">
        <v>694</v>
      </c>
      <c r="FK53" s="27" t="s">
        <v>698</v>
      </c>
      <c r="FL53" s="27" t="s">
        <v>698</v>
      </c>
      <c r="FM53" s="27" t="s">
        <v>698</v>
      </c>
      <c r="FN53" s="27" t="s">
        <v>694</v>
      </c>
      <c r="FO53" s="72" t="s">
        <v>1175</v>
      </c>
      <c r="FP53" s="72" t="s">
        <v>698</v>
      </c>
      <c r="FQ53" s="72" t="s">
        <v>1176</v>
      </c>
      <c r="FR53" s="72" t="s">
        <v>1223</v>
      </c>
      <c r="FS53" s="72" t="s">
        <v>1224</v>
      </c>
      <c r="FT53" s="72" t="s">
        <v>698</v>
      </c>
      <c r="FU53" s="72" t="s">
        <v>698</v>
      </c>
      <c r="FV53" s="72" t="s">
        <v>698</v>
      </c>
      <c r="FW53" s="78" t="s">
        <v>698</v>
      </c>
      <c r="FX53" s="78" t="s">
        <v>698</v>
      </c>
      <c r="FY53" s="72" t="s">
        <v>698</v>
      </c>
      <c r="FZ53" s="90"/>
      <c r="GA53" s="90"/>
      <c r="GB53" s="90"/>
      <c r="GC53" s="90"/>
      <c r="GD53" s="90"/>
      <c r="GE53" s="90"/>
      <c r="GF53" s="90"/>
      <c r="GG53" s="90"/>
      <c r="GH53" s="105" t="s">
        <v>1226</v>
      </c>
      <c r="GI53" s="106"/>
      <c r="GJ53" s="27"/>
      <c r="GK53" s="28"/>
      <c r="GL53" s="27"/>
    </row>
    <row r="54" spans="1:194" x14ac:dyDescent="0.25">
      <c r="A54" s="71" t="str">
        <f t="shared" si="2"/>
        <v>Expenditure: Contracted Services - Outsourced Services: Meter Management</v>
      </c>
      <c r="B54" s="27" t="s">
        <v>1190</v>
      </c>
      <c r="C54" s="27" t="str">
        <f t="shared" si="1"/>
        <v>IE003001016000000000000000000000000000</v>
      </c>
      <c r="D54" s="23" t="s">
        <v>1166</v>
      </c>
      <c r="E54" s="23" t="s">
        <v>710</v>
      </c>
      <c r="F54" s="23" t="s">
        <v>702</v>
      </c>
      <c r="G54" s="23" t="s">
        <v>742</v>
      </c>
      <c r="H54" s="23" t="s">
        <v>697</v>
      </c>
      <c r="I54" s="23" t="s">
        <v>697</v>
      </c>
      <c r="J54" s="23" t="s">
        <v>697</v>
      </c>
      <c r="K54" s="23" t="s">
        <v>697</v>
      </c>
      <c r="L54" s="23" t="s">
        <v>697</v>
      </c>
      <c r="M54" s="23" t="s">
        <v>697</v>
      </c>
      <c r="N54" s="23" t="s">
        <v>697</v>
      </c>
      <c r="O54" s="23" t="s">
        <v>697</v>
      </c>
      <c r="P54" s="23" t="s">
        <v>697</v>
      </c>
      <c r="Q54" s="27">
        <v>0</v>
      </c>
      <c r="R54" s="27" t="s">
        <v>704</v>
      </c>
      <c r="S54" s="27" t="s">
        <v>698</v>
      </c>
      <c r="T54" s="28" t="s">
        <v>694</v>
      </c>
      <c r="U54" s="28"/>
      <c r="V54" s="27" t="s">
        <v>298</v>
      </c>
      <c r="W54" s="27" t="s">
        <v>905</v>
      </c>
      <c r="X54" s="27"/>
      <c r="Y54" s="27"/>
      <c r="Z54" s="27" t="s">
        <v>1277</v>
      </c>
      <c r="AA54" s="27"/>
      <c r="AB54" s="27"/>
      <c r="AC54" s="27"/>
      <c r="AD54" s="27"/>
      <c r="AE54" s="27"/>
      <c r="AF54" s="27"/>
      <c r="AG54" s="27"/>
      <c r="AH54" s="27"/>
      <c r="AI54" s="27" t="s">
        <v>1278</v>
      </c>
      <c r="AJ54" s="28" t="s">
        <v>704</v>
      </c>
      <c r="AK54" s="27" t="s">
        <v>698</v>
      </c>
      <c r="AL54" s="27" t="s">
        <v>698</v>
      </c>
      <c r="AM54" s="27" t="s">
        <v>698</v>
      </c>
      <c r="AN54" s="27" t="s">
        <v>698</v>
      </c>
      <c r="AO54" s="27" t="s">
        <v>698</v>
      </c>
      <c r="AP54" s="27" t="s">
        <v>698</v>
      </c>
      <c r="AQ54" s="27" t="s">
        <v>698</v>
      </c>
      <c r="AR54" s="27" t="s">
        <v>698</v>
      </c>
      <c r="AS54" s="27" t="s">
        <v>698</v>
      </c>
      <c r="AT54" s="27" t="s">
        <v>698</v>
      </c>
      <c r="AU54" s="27" t="s">
        <v>698</v>
      </c>
      <c r="AV54" s="27" t="s">
        <v>698</v>
      </c>
      <c r="AW54" s="27" t="s">
        <v>698</v>
      </c>
      <c r="AX54" s="27" t="s">
        <v>698</v>
      </c>
      <c r="AY54" s="27" t="s">
        <v>698</v>
      </c>
      <c r="AZ54" s="27" t="s">
        <v>698</v>
      </c>
      <c r="BA54" s="27" t="s">
        <v>698</v>
      </c>
      <c r="BB54" s="27" t="s">
        <v>698</v>
      </c>
      <c r="BC54" s="27" t="s">
        <v>698</v>
      </c>
      <c r="BD54" s="27" t="s">
        <v>698</v>
      </c>
      <c r="BE54" s="27" t="s">
        <v>698</v>
      </c>
      <c r="BF54" s="27" t="s">
        <v>698</v>
      </c>
      <c r="BG54" s="27" t="s">
        <v>698</v>
      </c>
      <c r="BH54" s="27" t="s">
        <v>698</v>
      </c>
      <c r="BI54" s="27" t="s">
        <v>698</v>
      </c>
      <c r="BJ54" s="27" t="s">
        <v>698</v>
      </c>
      <c r="BK54" s="27" t="s">
        <v>698</v>
      </c>
      <c r="BL54" s="27" t="s">
        <v>698</v>
      </c>
      <c r="BM54" s="27" t="s">
        <v>698</v>
      </c>
      <c r="BN54" s="27" t="s">
        <v>698</v>
      </c>
      <c r="BO54" s="27" t="s">
        <v>698</v>
      </c>
      <c r="BP54" s="27" t="s">
        <v>698</v>
      </c>
      <c r="BQ54" s="27" t="s">
        <v>698</v>
      </c>
      <c r="BR54" s="27" t="s">
        <v>698</v>
      </c>
      <c r="BS54" s="27" t="s">
        <v>698</v>
      </c>
      <c r="BT54" s="27" t="s">
        <v>698</v>
      </c>
      <c r="BU54" s="27" t="s">
        <v>698</v>
      </c>
      <c r="BV54" s="27" t="s">
        <v>698</v>
      </c>
      <c r="BW54" s="27" t="s">
        <v>698</v>
      </c>
      <c r="BX54" s="27" t="s">
        <v>698</v>
      </c>
      <c r="BY54" s="27" t="s">
        <v>698</v>
      </c>
      <c r="BZ54" s="27" t="s">
        <v>698</v>
      </c>
      <c r="CA54" s="27" t="s">
        <v>698</v>
      </c>
      <c r="CB54" s="27" t="s">
        <v>698</v>
      </c>
      <c r="CC54" s="27" t="s">
        <v>698</v>
      </c>
      <c r="CD54" s="27" t="s">
        <v>698</v>
      </c>
      <c r="CE54" s="27" t="s">
        <v>698</v>
      </c>
      <c r="CF54" s="27" t="s">
        <v>698</v>
      </c>
      <c r="CG54" s="27" t="s">
        <v>698</v>
      </c>
      <c r="CH54" s="27" t="s">
        <v>698</v>
      </c>
      <c r="CI54" s="27" t="s">
        <v>698</v>
      </c>
      <c r="CJ54" s="27" t="s">
        <v>698</v>
      </c>
      <c r="CK54" s="27" t="s">
        <v>698</v>
      </c>
      <c r="CL54" s="27" t="s">
        <v>698</v>
      </c>
      <c r="CM54" s="27" t="s">
        <v>698</v>
      </c>
      <c r="CN54" s="27" t="s">
        <v>698</v>
      </c>
      <c r="CO54" s="27" t="s">
        <v>698</v>
      </c>
      <c r="CP54" s="27" t="s">
        <v>698</v>
      </c>
      <c r="CQ54" s="27" t="s">
        <v>698</v>
      </c>
      <c r="CR54" s="27" t="s">
        <v>698</v>
      </c>
      <c r="CS54" s="27" t="s">
        <v>698</v>
      </c>
      <c r="CT54" s="27" t="s">
        <v>698</v>
      </c>
      <c r="CU54" s="27" t="s">
        <v>698</v>
      </c>
      <c r="CV54" s="27" t="s">
        <v>698</v>
      </c>
      <c r="CW54" s="27" t="s">
        <v>698</v>
      </c>
      <c r="CX54" s="27" t="s">
        <v>698</v>
      </c>
      <c r="CY54" s="27" t="s">
        <v>698</v>
      </c>
      <c r="CZ54" s="27" t="s">
        <v>698</v>
      </c>
      <c r="DA54" s="27" t="s">
        <v>698</v>
      </c>
      <c r="DB54" s="27" t="s">
        <v>704</v>
      </c>
      <c r="DC54" s="27" t="s">
        <v>704</v>
      </c>
      <c r="DD54" s="27" t="s">
        <v>704</v>
      </c>
      <c r="DE54" s="27" t="s">
        <v>704</v>
      </c>
      <c r="DF54" s="27" t="s">
        <v>698</v>
      </c>
      <c r="DG54" s="27" t="s">
        <v>698</v>
      </c>
      <c r="DH54" s="27" t="s">
        <v>698</v>
      </c>
      <c r="DI54" s="27" t="s">
        <v>698</v>
      </c>
      <c r="DJ54" s="27" t="s">
        <v>698</v>
      </c>
      <c r="DK54" s="27" t="s">
        <v>698</v>
      </c>
      <c r="DL54" s="27" t="s">
        <v>698</v>
      </c>
      <c r="DM54" s="27" t="s">
        <v>698</v>
      </c>
      <c r="DN54" s="27" t="s">
        <v>698</v>
      </c>
      <c r="DO54" s="27" t="s">
        <v>698</v>
      </c>
      <c r="DP54" s="27" t="s">
        <v>698</v>
      </c>
      <c r="DQ54" s="27" t="s">
        <v>698</v>
      </c>
      <c r="DR54" s="27" t="s">
        <v>698</v>
      </c>
      <c r="DS54" s="27"/>
      <c r="DT54" s="27" t="s">
        <v>698</v>
      </c>
      <c r="DU54" s="27" t="s">
        <v>698</v>
      </c>
      <c r="DV54" s="27" t="s">
        <v>698</v>
      </c>
      <c r="DW54" s="27" t="s">
        <v>698</v>
      </c>
      <c r="DX54" s="27" t="s">
        <v>698</v>
      </c>
      <c r="DY54" s="27" t="s">
        <v>698</v>
      </c>
      <c r="DZ54" s="27" t="s">
        <v>698</v>
      </c>
      <c r="EA54" s="27" t="s">
        <v>698</v>
      </c>
      <c r="EB54" s="27" t="s">
        <v>698</v>
      </c>
      <c r="EC54" s="27" t="s">
        <v>698</v>
      </c>
      <c r="ED54" s="27" t="s">
        <v>698</v>
      </c>
      <c r="EE54" s="27" t="s">
        <v>698</v>
      </c>
      <c r="EF54" s="27" t="s">
        <v>698</v>
      </c>
      <c r="EG54" s="27" t="s">
        <v>694</v>
      </c>
      <c r="EH54" s="27" t="s">
        <v>698</v>
      </c>
      <c r="EI54" s="27" t="s">
        <v>698</v>
      </c>
      <c r="EJ54" s="27" t="s">
        <v>698</v>
      </c>
      <c r="EK54" s="27" t="s">
        <v>698</v>
      </c>
      <c r="EL54" s="27" t="s">
        <v>698</v>
      </c>
      <c r="EM54" s="27" t="s">
        <v>698</v>
      </c>
      <c r="EN54" s="27" t="s">
        <v>698</v>
      </c>
      <c r="EO54" s="27" t="s">
        <v>698</v>
      </c>
      <c r="EP54" s="27" t="s">
        <v>698</v>
      </c>
      <c r="EQ54" s="27" t="s">
        <v>698</v>
      </c>
      <c r="ER54" s="27" t="s">
        <v>698</v>
      </c>
      <c r="ES54" s="27" t="s">
        <v>698</v>
      </c>
      <c r="ET54" s="27" t="s">
        <v>698</v>
      </c>
      <c r="EU54" s="27" t="s">
        <v>698</v>
      </c>
      <c r="EV54" s="27" t="s">
        <v>698</v>
      </c>
      <c r="EW54" s="27" t="s">
        <v>698</v>
      </c>
      <c r="EX54" s="27" t="s">
        <v>698</v>
      </c>
      <c r="EY54" s="27" t="s">
        <v>698</v>
      </c>
      <c r="EZ54" s="27" t="s">
        <v>698</v>
      </c>
      <c r="FA54" s="27" t="s">
        <v>698</v>
      </c>
      <c r="FB54" s="27" t="s">
        <v>698</v>
      </c>
      <c r="FC54" s="27" t="s">
        <v>698</v>
      </c>
      <c r="FD54" s="27" t="s">
        <v>698</v>
      </c>
      <c r="FE54" s="27" t="s">
        <v>694</v>
      </c>
      <c r="FF54" s="27" t="s">
        <v>698</v>
      </c>
      <c r="FG54" s="27" t="s">
        <v>698</v>
      </c>
      <c r="FH54" s="27" t="s">
        <v>698</v>
      </c>
      <c r="FI54" s="27" t="s">
        <v>698</v>
      </c>
      <c r="FJ54" s="27" t="s">
        <v>694</v>
      </c>
      <c r="FK54" s="27" t="s">
        <v>698</v>
      </c>
      <c r="FL54" s="27" t="s">
        <v>698</v>
      </c>
      <c r="FM54" s="27" t="s">
        <v>698</v>
      </c>
      <c r="FN54" s="27" t="s">
        <v>694</v>
      </c>
      <c r="FO54" s="72" t="s">
        <v>1175</v>
      </c>
      <c r="FP54" s="72" t="s">
        <v>698</v>
      </c>
      <c r="FQ54" s="72" t="s">
        <v>1176</v>
      </c>
      <c r="FR54" s="72" t="s">
        <v>1223</v>
      </c>
      <c r="FS54" s="72" t="s">
        <v>1224</v>
      </c>
      <c r="FT54" s="72" t="s">
        <v>698</v>
      </c>
      <c r="FU54" s="72" t="s">
        <v>698</v>
      </c>
      <c r="FV54" s="72" t="s">
        <v>698</v>
      </c>
      <c r="FW54" s="78" t="s">
        <v>698</v>
      </c>
      <c r="FX54" s="78" t="s">
        <v>698</v>
      </c>
      <c r="FY54" s="72" t="s">
        <v>698</v>
      </c>
      <c r="FZ54" s="90"/>
      <c r="GA54" s="90"/>
      <c r="GB54" s="90"/>
      <c r="GC54" s="90"/>
      <c r="GD54" s="90"/>
      <c r="GE54" s="90"/>
      <c r="GF54" s="90"/>
      <c r="GG54" s="90"/>
      <c r="GH54" s="105" t="s">
        <v>1226</v>
      </c>
      <c r="GI54" s="106"/>
      <c r="GJ54" s="27"/>
      <c r="GK54" s="28"/>
      <c r="GL54" s="27"/>
    </row>
    <row r="55" spans="1:194" x14ac:dyDescent="0.25">
      <c r="A55" s="71" t="str">
        <f t="shared" si="2"/>
        <v>Expenditure: Contracted Services - Outsourced Services: Medical Services [Medical Health Services &amp; Support]</v>
      </c>
      <c r="B55" s="27" t="s">
        <v>1190</v>
      </c>
      <c r="C55" s="27" t="str">
        <f t="shared" si="1"/>
        <v>IE003001017000000000000000000000000000</v>
      </c>
      <c r="D55" s="23" t="s">
        <v>1166</v>
      </c>
      <c r="E55" s="23" t="s">
        <v>710</v>
      </c>
      <c r="F55" s="23" t="s">
        <v>702</v>
      </c>
      <c r="G55" s="23" t="s">
        <v>743</v>
      </c>
      <c r="H55" s="23" t="s">
        <v>697</v>
      </c>
      <c r="I55" s="23" t="s">
        <v>697</v>
      </c>
      <c r="J55" s="23" t="s">
        <v>697</v>
      </c>
      <c r="K55" s="23" t="s">
        <v>697</v>
      </c>
      <c r="L55" s="23" t="s">
        <v>697</v>
      </c>
      <c r="M55" s="23" t="s">
        <v>697</v>
      </c>
      <c r="N55" s="23" t="s">
        <v>697</v>
      </c>
      <c r="O55" s="23" t="s">
        <v>697</v>
      </c>
      <c r="P55" s="23" t="s">
        <v>697</v>
      </c>
      <c r="Q55" s="27">
        <v>0</v>
      </c>
      <c r="R55" s="27" t="s">
        <v>704</v>
      </c>
      <c r="S55" s="27" t="s">
        <v>698</v>
      </c>
      <c r="T55" s="28" t="s">
        <v>694</v>
      </c>
      <c r="U55" s="28"/>
      <c r="V55" s="27" t="s">
        <v>299</v>
      </c>
      <c r="W55" s="27" t="s">
        <v>905</v>
      </c>
      <c r="X55" s="27"/>
      <c r="Y55" s="27"/>
      <c r="Z55" s="27" t="s">
        <v>1279</v>
      </c>
      <c r="AA55" s="27"/>
      <c r="AB55" s="27"/>
      <c r="AC55" s="27"/>
      <c r="AD55" s="27"/>
      <c r="AE55" s="27"/>
      <c r="AF55" s="27"/>
      <c r="AG55" s="27"/>
      <c r="AH55" s="27"/>
      <c r="AI55" s="27" t="s">
        <v>1280</v>
      </c>
      <c r="AJ55" s="28" t="s">
        <v>704</v>
      </c>
      <c r="AK55" s="27" t="s">
        <v>704</v>
      </c>
      <c r="AL55" s="27" t="s">
        <v>698</v>
      </c>
      <c r="AM55" s="27" t="s">
        <v>698</v>
      </c>
      <c r="AN55" s="27" t="s">
        <v>704</v>
      </c>
      <c r="AO55" s="27" t="s">
        <v>698</v>
      </c>
      <c r="AP55" s="27" t="s">
        <v>698</v>
      </c>
      <c r="AQ55" s="27" t="s">
        <v>698</v>
      </c>
      <c r="AR55" s="27" t="s">
        <v>698</v>
      </c>
      <c r="AS55" s="27" t="s">
        <v>698</v>
      </c>
      <c r="AT55" s="27" t="s">
        <v>698</v>
      </c>
      <c r="AU55" s="27" t="s">
        <v>704</v>
      </c>
      <c r="AV55" s="27" t="s">
        <v>698</v>
      </c>
      <c r="AW55" s="27" t="s">
        <v>698</v>
      </c>
      <c r="AX55" s="27" t="s">
        <v>704</v>
      </c>
      <c r="AY55" s="27" t="s">
        <v>698</v>
      </c>
      <c r="AZ55" s="27" t="s">
        <v>698</v>
      </c>
      <c r="BA55" s="27" t="s">
        <v>698</v>
      </c>
      <c r="BB55" s="27" t="s">
        <v>704</v>
      </c>
      <c r="BC55" s="27" t="s">
        <v>698</v>
      </c>
      <c r="BD55" s="27" t="s">
        <v>698</v>
      </c>
      <c r="BE55" s="27" t="s">
        <v>698</v>
      </c>
      <c r="BF55" s="27" t="s">
        <v>698</v>
      </c>
      <c r="BG55" s="27" t="s">
        <v>698</v>
      </c>
      <c r="BH55" s="27" t="s">
        <v>698</v>
      </c>
      <c r="BI55" s="27" t="s">
        <v>704</v>
      </c>
      <c r="BJ55" s="27" t="s">
        <v>698</v>
      </c>
      <c r="BK55" s="27" t="s">
        <v>698</v>
      </c>
      <c r="BL55" s="27" t="s">
        <v>698</v>
      </c>
      <c r="BM55" s="27" t="s">
        <v>698</v>
      </c>
      <c r="BN55" s="27" t="s">
        <v>698</v>
      </c>
      <c r="BO55" s="27" t="s">
        <v>698</v>
      </c>
      <c r="BP55" s="27" t="s">
        <v>698</v>
      </c>
      <c r="BQ55" s="27" t="s">
        <v>698</v>
      </c>
      <c r="BR55" s="27" t="s">
        <v>698</v>
      </c>
      <c r="BS55" s="27" t="s">
        <v>698</v>
      </c>
      <c r="BT55" s="27" t="s">
        <v>698</v>
      </c>
      <c r="BU55" s="27" t="s">
        <v>698</v>
      </c>
      <c r="BV55" s="27" t="s">
        <v>698</v>
      </c>
      <c r="BW55" s="27" t="s">
        <v>698</v>
      </c>
      <c r="BX55" s="27" t="s">
        <v>698</v>
      </c>
      <c r="BY55" s="27" t="s">
        <v>698</v>
      </c>
      <c r="BZ55" s="27" t="s">
        <v>698</v>
      </c>
      <c r="CA55" s="27" t="s">
        <v>698</v>
      </c>
      <c r="CB55" s="27" t="s">
        <v>698</v>
      </c>
      <c r="CC55" s="27" t="s">
        <v>698</v>
      </c>
      <c r="CD55" s="27" t="s">
        <v>698</v>
      </c>
      <c r="CE55" s="27" t="s">
        <v>698</v>
      </c>
      <c r="CF55" s="27" t="s">
        <v>698</v>
      </c>
      <c r="CG55" s="27" t="s">
        <v>698</v>
      </c>
      <c r="CH55" s="27" t="s">
        <v>698</v>
      </c>
      <c r="CI55" s="27" t="s">
        <v>698</v>
      </c>
      <c r="CJ55" s="27" t="s">
        <v>698</v>
      </c>
      <c r="CK55" s="27" t="s">
        <v>698</v>
      </c>
      <c r="CL55" s="27" t="s">
        <v>698</v>
      </c>
      <c r="CM55" s="27" t="s">
        <v>698</v>
      </c>
      <c r="CN55" s="27" t="s">
        <v>698</v>
      </c>
      <c r="CO55" s="27" t="s">
        <v>698</v>
      </c>
      <c r="CP55" s="27" t="s">
        <v>698</v>
      </c>
      <c r="CQ55" s="27" t="s">
        <v>698</v>
      </c>
      <c r="CR55" s="27" t="s">
        <v>698</v>
      </c>
      <c r="CS55" s="27" t="s">
        <v>698</v>
      </c>
      <c r="CT55" s="27" t="s">
        <v>698</v>
      </c>
      <c r="CU55" s="27" t="s">
        <v>698</v>
      </c>
      <c r="CV55" s="27" t="s">
        <v>698</v>
      </c>
      <c r="CW55" s="27" t="s">
        <v>698</v>
      </c>
      <c r="CX55" s="27" t="s">
        <v>704</v>
      </c>
      <c r="CY55" s="27" t="s">
        <v>704</v>
      </c>
      <c r="CZ55" s="27" t="s">
        <v>704</v>
      </c>
      <c r="DA55" s="27" t="s">
        <v>704</v>
      </c>
      <c r="DB55" s="27" t="s">
        <v>704</v>
      </c>
      <c r="DC55" s="27" t="s">
        <v>704</v>
      </c>
      <c r="DD55" s="27" t="s">
        <v>704</v>
      </c>
      <c r="DE55" s="27" t="s">
        <v>704</v>
      </c>
      <c r="DF55" s="27" t="s">
        <v>698</v>
      </c>
      <c r="DG55" s="27" t="s">
        <v>698</v>
      </c>
      <c r="DH55" s="27" t="s">
        <v>698</v>
      </c>
      <c r="DI55" s="27" t="s">
        <v>698</v>
      </c>
      <c r="DJ55" s="27" t="s">
        <v>698</v>
      </c>
      <c r="DK55" s="27" t="s">
        <v>698</v>
      </c>
      <c r="DL55" s="27" t="s">
        <v>698</v>
      </c>
      <c r="DM55" s="27" t="s">
        <v>698</v>
      </c>
      <c r="DN55" s="27" t="s">
        <v>698</v>
      </c>
      <c r="DO55" s="27" t="s">
        <v>698</v>
      </c>
      <c r="DP55" s="27" t="s">
        <v>698</v>
      </c>
      <c r="DQ55" s="27" t="s">
        <v>698</v>
      </c>
      <c r="DR55" s="27" t="s">
        <v>698</v>
      </c>
      <c r="DS55" s="27"/>
      <c r="DT55" s="27" t="s">
        <v>698</v>
      </c>
      <c r="DU55" s="27" t="s">
        <v>698</v>
      </c>
      <c r="DV55" s="27" t="s">
        <v>698</v>
      </c>
      <c r="DW55" s="27" t="s">
        <v>698</v>
      </c>
      <c r="DX55" s="27" t="s">
        <v>698</v>
      </c>
      <c r="DY55" s="27" t="s">
        <v>698</v>
      </c>
      <c r="DZ55" s="27" t="s">
        <v>698</v>
      </c>
      <c r="EA55" s="27" t="s">
        <v>698</v>
      </c>
      <c r="EB55" s="27" t="s">
        <v>698</v>
      </c>
      <c r="EC55" s="27" t="s">
        <v>698</v>
      </c>
      <c r="ED55" s="27" t="s">
        <v>698</v>
      </c>
      <c r="EE55" s="27" t="s">
        <v>698</v>
      </c>
      <c r="EF55" s="27" t="s">
        <v>698</v>
      </c>
      <c r="EG55" s="27" t="s">
        <v>694</v>
      </c>
      <c r="EH55" s="27" t="s">
        <v>698</v>
      </c>
      <c r="EI55" s="27" t="s">
        <v>698</v>
      </c>
      <c r="EJ55" s="27" t="s">
        <v>698</v>
      </c>
      <c r="EK55" s="27" t="s">
        <v>698</v>
      </c>
      <c r="EL55" s="27" t="s">
        <v>698</v>
      </c>
      <c r="EM55" s="27" t="s">
        <v>698</v>
      </c>
      <c r="EN55" s="27" t="s">
        <v>698</v>
      </c>
      <c r="EO55" s="27" t="s">
        <v>698</v>
      </c>
      <c r="EP55" s="27" t="s">
        <v>698</v>
      </c>
      <c r="EQ55" s="27" t="s">
        <v>698</v>
      </c>
      <c r="ER55" s="27" t="s">
        <v>698</v>
      </c>
      <c r="ES55" s="27" t="s">
        <v>698</v>
      </c>
      <c r="ET55" s="27" t="s">
        <v>698</v>
      </c>
      <c r="EU55" s="27" t="s">
        <v>698</v>
      </c>
      <c r="EV55" s="27" t="s">
        <v>698</v>
      </c>
      <c r="EW55" s="27" t="s">
        <v>698</v>
      </c>
      <c r="EX55" s="27" t="s">
        <v>698</v>
      </c>
      <c r="EY55" s="27" t="s">
        <v>698</v>
      </c>
      <c r="EZ55" s="27" t="s">
        <v>698</v>
      </c>
      <c r="FA55" s="27" t="s">
        <v>698</v>
      </c>
      <c r="FB55" s="27" t="s">
        <v>698</v>
      </c>
      <c r="FC55" s="27" t="s">
        <v>698</v>
      </c>
      <c r="FD55" s="27" t="s">
        <v>698</v>
      </c>
      <c r="FE55" s="27" t="s">
        <v>694</v>
      </c>
      <c r="FF55" s="27" t="s">
        <v>698</v>
      </c>
      <c r="FG55" s="27" t="s">
        <v>698</v>
      </c>
      <c r="FH55" s="27" t="s">
        <v>698</v>
      </c>
      <c r="FI55" s="27" t="s">
        <v>698</v>
      </c>
      <c r="FJ55" s="27" t="s">
        <v>694</v>
      </c>
      <c r="FK55" s="27" t="s">
        <v>698</v>
      </c>
      <c r="FL55" s="27" t="s">
        <v>698</v>
      </c>
      <c r="FM55" s="27" t="s">
        <v>698</v>
      </c>
      <c r="FN55" s="27" t="s">
        <v>694</v>
      </c>
      <c r="FO55" s="72" t="s">
        <v>1175</v>
      </c>
      <c r="FP55" s="72" t="s">
        <v>698</v>
      </c>
      <c r="FQ55" s="72" t="s">
        <v>1176</v>
      </c>
      <c r="FR55" s="72" t="s">
        <v>1223</v>
      </c>
      <c r="FS55" s="72" t="s">
        <v>1224</v>
      </c>
      <c r="FT55" s="72" t="s">
        <v>698</v>
      </c>
      <c r="FU55" s="72" t="s">
        <v>698</v>
      </c>
      <c r="FV55" s="72" t="s">
        <v>698</v>
      </c>
      <c r="FW55" s="78" t="s">
        <v>698</v>
      </c>
      <c r="FX55" s="78" t="s">
        <v>698</v>
      </c>
      <c r="FY55" s="72" t="s">
        <v>698</v>
      </c>
      <c r="FZ55" s="90"/>
      <c r="GA55" s="90"/>
      <c r="GB55" s="90"/>
      <c r="GC55" s="90"/>
      <c r="GD55" s="90"/>
      <c r="GE55" s="90"/>
      <c r="GF55" s="90"/>
      <c r="GG55" s="90"/>
      <c r="GH55" s="105" t="s">
        <v>1226</v>
      </c>
      <c r="GI55" s="106"/>
      <c r="GJ55" s="27"/>
      <c r="GK55" s="28"/>
      <c r="GL55" s="27"/>
    </row>
    <row r="56" spans="1:194" x14ac:dyDescent="0.25">
      <c r="A56" s="71" t="str">
        <f t="shared" si="2"/>
        <v>Expenditure: Contracted Services - Outsourced Services: Mini Dumping Sites</v>
      </c>
      <c r="B56" s="27" t="s">
        <v>1190</v>
      </c>
      <c r="C56" s="27" t="str">
        <f t="shared" si="1"/>
        <v>IE003001018000000000000000000000000000</v>
      </c>
      <c r="D56" s="23" t="s">
        <v>1166</v>
      </c>
      <c r="E56" s="23" t="s">
        <v>710</v>
      </c>
      <c r="F56" s="23" t="s">
        <v>702</v>
      </c>
      <c r="G56" s="23" t="s">
        <v>745</v>
      </c>
      <c r="H56" s="23" t="s">
        <v>697</v>
      </c>
      <c r="I56" s="23" t="s">
        <v>697</v>
      </c>
      <c r="J56" s="23" t="s">
        <v>697</v>
      </c>
      <c r="K56" s="23" t="s">
        <v>697</v>
      </c>
      <c r="L56" s="23" t="s">
        <v>697</v>
      </c>
      <c r="M56" s="23" t="s">
        <v>697</v>
      </c>
      <c r="N56" s="23" t="s">
        <v>697</v>
      </c>
      <c r="O56" s="23" t="s">
        <v>697</v>
      </c>
      <c r="P56" s="23" t="s">
        <v>697</v>
      </c>
      <c r="Q56" s="27">
        <v>0</v>
      </c>
      <c r="R56" s="27" t="s">
        <v>704</v>
      </c>
      <c r="S56" s="27" t="s">
        <v>698</v>
      </c>
      <c r="T56" s="28" t="s">
        <v>694</v>
      </c>
      <c r="U56" s="28"/>
      <c r="V56" s="27" t="s">
        <v>300</v>
      </c>
      <c r="W56" s="27" t="s">
        <v>905</v>
      </c>
      <c r="X56" s="27"/>
      <c r="Y56" s="27"/>
      <c r="Z56" s="27" t="s">
        <v>1281</v>
      </c>
      <c r="AA56" s="27"/>
      <c r="AB56" s="27"/>
      <c r="AC56" s="27"/>
      <c r="AD56" s="27"/>
      <c r="AE56" s="27"/>
      <c r="AF56" s="27"/>
      <c r="AG56" s="27"/>
      <c r="AH56" s="27"/>
      <c r="AI56" s="44" t="s">
        <v>1282</v>
      </c>
      <c r="AJ56" s="28" t="s">
        <v>704</v>
      </c>
      <c r="AK56" s="27" t="s">
        <v>698</v>
      </c>
      <c r="AL56" s="27" t="s">
        <v>698</v>
      </c>
      <c r="AM56" s="27" t="s">
        <v>698</v>
      </c>
      <c r="AN56" s="27" t="s">
        <v>698</v>
      </c>
      <c r="AO56" s="27" t="s">
        <v>698</v>
      </c>
      <c r="AP56" s="27" t="s">
        <v>698</v>
      </c>
      <c r="AQ56" s="27" t="s">
        <v>698</v>
      </c>
      <c r="AR56" s="27" t="s">
        <v>698</v>
      </c>
      <c r="AS56" s="27" t="s">
        <v>698</v>
      </c>
      <c r="AT56" s="27" t="s">
        <v>698</v>
      </c>
      <c r="AU56" s="27" t="s">
        <v>698</v>
      </c>
      <c r="AV56" s="27" t="s">
        <v>698</v>
      </c>
      <c r="AW56" s="27" t="s">
        <v>698</v>
      </c>
      <c r="AX56" s="27" t="s">
        <v>698</v>
      </c>
      <c r="AY56" s="27" t="s">
        <v>698</v>
      </c>
      <c r="AZ56" s="27" t="s">
        <v>698</v>
      </c>
      <c r="BA56" s="27" t="s">
        <v>698</v>
      </c>
      <c r="BB56" s="27" t="s">
        <v>698</v>
      </c>
      <c r="BC56" s="27" t="s">
        <v>698</v>
      </c>
      <c r="BD56" s="27" t="s">
        <v>698</v>
      </c>
      <c r="BE56" s="27" t="s">
        <v>698</v>
      </c>
      <c r="BF56" s="27" t="s">
        <v>698</v>
      </c>
      <c r="BG56" s="27" t="s">
        <v>698</v>
      </c>
      <c r="BH56" s="27" t="s">
        <v>698</v>
      </c>
      <c r="BI56" s="27" t="s">
        <v>698</v>
      </c>
      <c r="BJ56" s="27" t="s">
        <v>698</v>
      </c>
      <c r="BK56" s="27" t="s">
        <v>698</v>
      </c>
      <c r="BL56" s="27" t="s">
        <v>698</v>
      </c>
      <c r="BM56" s="27" t="s">
        <v>698</v>
      </c>
      <c r="BN56" s="27" t="s">
        <v>698</v>
      </c>
      <c r="BO56" s="27" t="s">
        <v>698</v>
      </c>
      <c r="BP56" s="27" t="s">
        <v>698</v>
      </c>
      <c r="BQ56" s="27" t="s">
        <v>698</v>
      </c>
      <c r="BR56" s="27" t="s">
        <v>698</v>
      </c>
      <c r="BS56" s="27" t="s">
        <v>698</v>
      </c>
      <c r="BT56" s="27" t="s">
        <v>698</v>
      </c>
      <c r="BU56" s="27" t="s">
        <v>698</v>
      </c>
      <c r="BV56" s="27" t="s">
        <v>698</v>
      </c>
      <c r="BW56" s="27" t="s">
        <v>698</v>
      </c>
      <c r="BX56" s="27" t="s">
        <v>698</v>
      </c>
      <c r="BY56" s="27" t="s">
        <v>698</v>
      </c>
      <c r="BZ56" s="27" t="s">
        <v>698</v>
      </c>
      <c r="CA56" s="27" t="s">
        <v>698</v>
      </c>
      <c r="CB56" s="27" t="s">
        <v>698</v>
      </c>
      <c r="CC56" s="27" t="s">
        <v>698</v>
      </c>
      <c r="CD56" s="27" t="s">
        <v>698</v>
      </c>
      <c r="CE56" s="27" t="s">
        <v>698</v>
      </c>
      <c r="CF56" s="27" t="s">
        <v>698</v>
      </c>
      <c r="CG56" s="27" t="s">
        <v>698</v>
      </c>
      <c r="CH56" s="27" t="s">
        <v>698</v>
      </c>
      <c r="CI56" s="27" t="s">
        <v>698</v>
      </c>
      <c r="CJ56" s="27" t="s">
        <v>698</v>
      </c>
      <c r="CK56" s="27" t="s">
        <v>698</v>
      </c>
      <c r="CL56" s="27" t="s">
        <v>698</v>
      </c>
      <c r="CM56" s="27" t="s">
        <v>698</v>
      </c>
      <c r="CN56" s="27" t="s">
        <v>698</v>
      </c>
      <c r="CO56" s="27" t="s">
        <v>698</v>
      </c>
      <c r="CP56" s="27" t="s">
        <v>698</v>
      </c>
      <c r="CQ56" s="27" t="s">
        <v>698</v>
      </c>
      <c r="CR56" s="27" t="s">
        <v>698</v>
      </c>
      <c r="CS56" s="27" t="s">
        <v>698</v>
      </c>
      <c r="CT56" s="27" t="s">
        <v>698</v>
      </c>
      <c r="CU56" s="27" t="s">
        <v>698</v>
      </c>
      <c r="CV56" s="27" t="s">
        <v>698</v>
      </c>
      <c r="CW56" s="27" t="s">
        <v>698</v>
      </c>
      <c r="CX56" s="27" t="s">
        <v>698</v>
      </c>
      <c r="CY56" s="27" t="s">
        <v>698</v>
      </c>
      <c r="CZ56" s="27" t="s">
        <v>698</v>
      </c>
      <c r="DA56" s="27" t="s">
        <v>698</v>
      </c>
      <c r="DB56" s="27" t="s">
        <v>704</v>
      </c>
      <c r="DC56" s="27" t="s">
        <v>704</v>
      </c>
      <c r="DD56" s="27" t="s">
        <v>704</v>
      </c>
      <c r="DE56" s="27" t="s">
        <v>704</v>
      </c>
      <c r="DF56" s="27" t="s">
        <v>698</v>
      </c>
      <c r="DG56" s="27" t="s">
        <v>698</v>
      </c>
      <c r="DH56" s="27" t="s">
        <v>698</v>
      </c>
      <c r="DI56" s="27" t="s">
        <v>698</v>
      </c>
      <c r="DJ56" s="27" t="s">
        <v>698</v>
      </c>
      <c r="DK56" s="27" t="s">
        <v>698</v>
      </c>
      <c r="DL56" s="27" t="s">
        <v>698</v>
      </c>
      <c r="DM56" s="27" t="s">
        <v>698</v>
      </c>
      <c r="DN56" s="27" t="s">
        <v>698</v>
      </c>
      <c r="DO56" s="27" t="s">
        <v>698</v>
      </c>
      <c r="DP56" s="27" t="s">
        <v>698</v>
      </c>
      <c r="DQ56" s="27" t="s">
        <v>698</v>
      </c>
      <c r="DR56" s="27" t="s">
        <v>698</v>
      </c>
      <c r="DS56" s="27"/>
      <c r="DT56" s="27" t="s">
        <v>698</v>
      </c>
      <c r="DU56" s="27" t="s">
        <v>698</v>
      </c>
      <c r="DV56" s="27" t="s">
        <v>698</v>
      </c>
      <c r="DW56" s="27" t="s">
        <v>698</v>
      </c>
      <c r="DX56" s="27" t="s">
        <v>698</v>
      </c>
      <c r="DY56" s="27" t="s">
        <v>698</v>
      </c>
      <c r="DZ56" s="27" t="s">
        <v>698</v>
      </c>
      <c r="EA56" s="27" t="s">
        <v>698</v>
      </c>
      <c r="EB56" s="27" t="s">
        <v>698</v>
      </c>
      <c r="EC56" s="27" t="s">
        <v>698</v>
      </c>
      <c r="ED56" s="27" t="s">
        <v>698</v>
      </c>
      <c r="EE56" s="27" t="s">
        <v>698</v>
      </c>
      <c r="EF56" s="27" t="s">
        <v>698</v>
      </c>
      <c r="EG56" s="27" t="s">
        <v>694</v>
      </c>
      <c r="EH56" s="27" t="s">
        <v>698</v>
      </c>
      <c r="EI56" s="27" t="s">
        <v>698</v>
      </c>
      <c r="EJ56" s="27" t="s">
        <v>698</v>
      </c>
      <c r="EK56" s="27" t="s">
        <v>698</v>
      </c>
      <c r="EL56" s="27" t="s">
        <v>698</v>
      </c>
      <c r="EM56" s="27" t="s">
        <v>698</v>
      </c>
      <c r="EN56" s="27" t="s">
        <v>698</v>
      </c>
      <c r="EO56" s="27" t="s">
        <v>698</v>
      </c>
      <c r="EP56" s="27" t="s">
        <v>698</v>
      </c>
      <c r="EQ56" s="27" t="s">
        <v>698</v>
      </c>
      <c r="ER56" s="27" t="s">
        <v>698</v>
      </c>
      <c r="ES56" s="27" t="s">
        <v>698</v>
      </c>
      <c r="ET56" s="27" t="s">
        <v>698</v>
      </c>
      <c r="EU56" s="27" t="s">
        <v>698</v>
      </c>
      <c r="EV56" s="27" t="s">
        <v>698</v>
      </c>
      <c r="EW56" s="27" t="s">
        <v>698</v>
      </c>
      <c r="EX56" s="27" t="s">
        <v>698</v>
      </c>
      <c r="EY56" s="27" t="s">
        <v>698</v>
      </c>
      <c r="EZ56" s="27" t="s">
        <v>698</v>
      </c>
      <c r="FA56" s="27" t="s">
        <v>704</v>
      </c>
      <c r="FB56" s="27" t="s">
        <v>704</v>
      </c>
      <c r="FC56" s="27" t="s">
        <v>704</v>
      </c>
      <c r="FD56" s="27" t="s">
        <v>704</v>
      </c>
      <c r="FE56" s="27" t="s">
        <v>694</v>
      </c>
      <c r="FF56" s="27" t="s">
        <v>698</v>
      </c>
      <c r="FG56" s="27" t="s">
        <v>698</v>
      </c>
      <c r="FH56" s="27" t="s">
        <v>698</v>
      </c>
      <c r="FI56" s="27" t="s">
        <v>698</v>
      </c>
      <c r="FJ56" s="27" t="s">
        <v>694</v>
      </c>
      <c r="FK56" s="27" t="s">
        <v>698</v>
      </c>
      <c r="FL56" s="27" t="s">
        <v>698</v>
      </c>
      <c r="FM56" s="27" t="s">
        <v>698</v>
      </c>
      <c r="FN56" s="27" t="s">
        <v>694</v>
      </c>
      <c r="FO56" s="72" t="s">
        <v>1175</v>
      </c>
      <c r="FP56" s="72" t="s">
        <v>698</v>
      </c>
      <c r="FQ56" s="72" t="s">
        <v>1176</v>
      </c>
      <c r="FR56" s="72" t="s">
        <v>1223</v>
      </c>
      <c r="FS56" s="72" t="s">
        <v>1224</v>
      </c>
      <c r="FT56" s="72" t="s">
        <v>698</v>
      </c>
      <c r="FU56" s="72" t="s">
        <v>698</v>
      </c>
      <c r="FV56" s="72" t="s">
        <v>698</v>
      </c>
      <c r="FW56" s="78" t="s">
        <v>698</v>
      </c>
      <c r="FX56" s="78" t="s">
        <v>698</v>
      </c>
      <c r="FY56" s="72" t="s">
        <v>698</v>
      </c>
      <c r="FZ56" s="90"/>
      <c r="GA56" s="90"/>
      <c r="GB56" s="90"/>
      <c r="GC56" s="90"/>
      <c r="GD56" s="90"/>
      <c r="GE56" s="90"/>
      <c r="GF56" s="90"/>
      <c r="GG56" s="90"/>
      <c r="GH56" s="105" t="s">
        <v>1226</v>
      </c>
      <c r="GI56" s="106"/>
      <c r="GJ56" s="27"/>
      <c r="GK56" s="28"/>
      <c r="GL56" s="27"/>
    </row>
    <row r="57" spans="1:194" x14ac:dyDescent="0.25">
      <c r="A57" s="71" t="str">
        <f t="shared" si="2"/>
        <v>Expenditure: Contracted Services - Outsourced Services: Organic and Building Refuse Removal</v>
      </c>
      <c r="B57" s="27" t="s">
        <v>1190</v>
      </c>
      <c r="C57" s="27" t="str">
        <f t="shared" si="1"/>
        <v>IE003001019000000000000000000000000000</v>
      </c>
      <c r="D57" s="23" t="s">
        <v>1166</v>
      </c>
      <c r="E57" s="23" t="s">
        <v>710</v>
      </c>
      <c r="F57" s="23" t="s">
        <v>702</v>
      </c>
      <c r="G57" s="23" t="s">
        <v>747</v>
      </c>
      <c r="H57" s="23" t="s">
        <v>697</v>
      </c>
      <c r="I57" s="23" t="s">
        <v>697</v>
      </c>
      <c r="J57" s="23" t="s">
        <v>697</v>
      </c>
      <c r="K57" s="23" t="s">
        <v>697</v>
      </c>
      <c r="L57" s="23" t="s">
        <v>697</v>
      </c>
      <c r="M57" s="23" t="s">
        <v>697</v>
      </c>
      <c r="N57" s="23" t="s">
        <v>697</v>
      </c>
      <c r="O57" s="23" t="s">
        <v>697</v>
      </c>
      <c r="P57" s="23" t="s">
        <v>697</v>
      </c>
      <c r="Q57" s="27">
        <v>0</v>
      </c>
      <c r="R57" s="27" t="s">
        <v>704</v>
      </c>
      <c r="S57" s="27" t="s">
        <v>698</v>
      </c>
      <c r="T57" s="28" t="s">
        <v>694</v>
      </c>
      <c r="U57" s="28"/>
      <c r="V57" s="27" t="s">
        <v>301</v>
      </c>
      <c r="W57" s="27" t="s">
        <v>905</v>
      </c>
      <c r="X57" s="27"/>
      <c r="Y57" s="27"/>
      <c r="Z57" s="27" t="s">
        <v>1283</v>
      </c>
      <c r="AA57" s="27"/>
      <c r="AB57" s="27"/>
      <c r="AC57" s="27"/>
      <c r="AD57" s="27"/>
      <c r="AE57" s="27"/>
      <c r="AF57" s="27"/>
      <c r="AG57" s="27"/>
      <c r="AH57" s="27"/>
      <c r="AI57" s="27" t="s">
        <v>1284</v>
      </c>
      <c r="AJ57" s="28" t="s">
        <v>704</v>
      </c>
      <c r="AK57" s="27" t="s">
        <v>698</v>
      </c>
      <c r="AL57" s="27" t="s">
        <v>698</v>
      </c>
      <c r="AM57" s="27" t="s">
        <v>698</v>
      </c>
      <c r="AN57" s="27" t="s">
        <v>698</v>
      </c>
      <c r="AO57" s="27" t="s">
        <v>698</v>
      </c>
      <c r="AP57" s="27" t="s">
        <v>698</v>
      </c>
      <c r="AQ57" s="27" t="s">
        <v>698</v>
      </c>
      <c r="AR57" s="27" t="s">
        <v>698</v>
      </c>
      <c r="AS57" s="27" t="s">
        <v>698</v>
      </c>
      <c r="AT57" s="27" t="s">
        <v>698</v>
      </c>
      <c r="AU57" s="27" t="s">
        <v>698</v>
      </c>
      <c r="AV57" s="27" t="s">
        <v>698</v>
      </c>
      <c r="AW57" s="27" t="s">
        <v>698</v>
      </c>
      <c r="AX57" s="27" t="s">
        <v>698</v>
      </c>
      <c r="AY57" s="27" t="s">
        <v>698</v>
      </c>
      <c r="AZ57" s="27" t="s">
        <v>698</v>
      </c>
      <c r="BA57" s="27" t="s">
        <v>698</v>
      </c>
      <c r="BB57" s="27" t="s">
        <v>698</v>
      </c>
      <c r="BC57" s="27" t="s">
        <v>698</v>
      </c>
      <c r="BD57" s="27" t="s">
        <v>698</v>
      </c>
      <c r="BE57" s="27" t="s">
        <v>698</v>
      </c>
      <c r="BF57" s="27" t="s">
        <v>698</v>
      </c>
      <c r="BG57" s="27" t="s">
        <v>698</v>
      </c>
      <c r="BH57" s="27" t="s">
        <v>698</v>
      </c>
      <c r="BI57" s="27" t="s">
        <v>698</v>
      </c>
      <c r="BJ57" s="27" t="s">
        <v>698</v>
      </c>
      <c r="BK57" s="27" t="s">
        <v>698</v>
      </c>
      <c r="BL57" s="27" t="s">
        <v>698</v>
      </c>
      <c r="BM57" s="27" t="s">
        <v>698</v>
      </c>
      <c r="BN57" s="27" t="s">
        <v>698</v>
      </c>
      <c r="BO57" s="27" t="s">
        <v>698</v>
      </c>
      <c r="BP57" s="27" t="s">
        <v>698</v>
      </c>
      <c r="BQ57" s="27" t="s">
        <v>698</v>
      </c>
      <c r="BR57" s="27" t="s">
        <v>698</v>
      </c>
      <c r="BS57" s="27" t="s">
        <v>698</v>
      </c>
      <c r="BT57" s="27" t="s">
        <v>698</v>
      </c>
      <c r="BU57" s="27" t="s">
        <v>698</v>
      </c>
      <c r="BV57" s="27" t="s">
        <v>698</v>
      </c>
      <c r="BW57" s="27" t="s">
        <v>698</v>
      </c>
      <c r="BX57" s="27" t="s">
        <v>698</v>
      </c>
      <c r="BY57" s="27" t="s">
        <v>698</v>
      </c>
      <c r="BZ57" s="27" t="s">
        <v>698</v>
      </c>
      <c r="CA57" s="27" t="s">
        <v>698</v>
      </c>
      <c r="CB57" s="27" t="s">
        <v>698</v>
      </c>
      <c r="CC57" s="27" t="s">
        <v>698</v>
      </c>
      <c r="CD57" s="27" t="s">
        <v>698</v>
      </c>
      <c r="CE57" s="27" t="s">
        <v>698</v>
      </c>
      <c r="CF57" s="27" t="s">
        <v>698</v>
      </c>
      <c r="CG57" s="27" t="s">
        <v>698</v>
      </c>
      <c r="CH57" s="27" t="s">
        <v>698</v>
      </c>
      <c r="CI57" s="27" t="s">
        <v>698</v>
      </c>
      <c r="CJ57" s="27" t="s">
        <v>698</v>
      </c>
      <c r="CK57" s="27" t="s">
        <v>698</v>
      </c>
      <c r="CL57" s="27" t="s">
        <v>698</v>
      </c>
      <c r="CM57" s="27" t="s">
        <v>698</v>
      </c>
      <c r="CN57" s="27" t="s">
        <v>698</v>
      </c>
      <c r="CO57" s="27" t="s">
        <v>698</v>
      </c>
      <c r="CP57" s="27" t="s">
        <v>698</v>
      </c>
      <c r="CQ57" s="27" t="s">
        <v>698</v>
      </c>
      <c r="CR57" s="27" t="s">
        <v>698</v>
      </c>
      <c r="CS57" s="27" t="s">
        <v>698</v>
      </c>
      <c r="CT57" s="27" t="s">
        <v>698</v>
      </c>
      <c r="CU57" s="27" t="s">
        <v>698</v>
      </c>
      <c r="CV57" s="27" t="s">
        <v>698</v>
      </c>
      <c r="CW57" s="27" t="s">
        <v>698</v>
      </c>
      <c r="CX57" s="27" t="s">
        <v>698</v>
      </c>
      <c r="CY57" s="27" t="s">
        <v>698</v>
      </c>
      <c r="CZ57" s="27" t="s">
        <v>698</v>
      </c>
      <c r="DA57" s="27" t="s">
        <v>698</v>
      </c>
      <c r="DB57" s="27" t="s">
        <v>704</v>
      </c>
      <c r="DC57" s="27" t="s">
        <v>704</v>
      </c>
      <c r="DD57" s="27" t="s">
        <v>704</v>
      </c>
      <c r="DE57" s="27" t="s">
        <v>704</v>
      </c>
      <c r="DF57" s="27" t="s">
        <v>698</v>
      </c>
      <c r="DG57" s="27" t="s">
        <v>698</v>
      </c>
      <c r="DH57" s="27" t="s">
        <v>698</v>
      </c>
      <c r="DI57" s="27" t="s">
        <v>698</v>
      </c>
      <c r="DJ57" s="27" t="s">
        <v>698</v>
      </c>
      <c r="DK57" s="27" t="s">
        <v>698</v>
      </c>
      <c r="DL57" s="27" t="s">
        <v>698</v>
      </c>
      <c r="DM57" s="27" t="s">
        <v>698</v>
      </c>
      <c r="DN57" s="27" t="s">
        <v>698</v>
      </c>
      <c r="DO57" s="27" t="s">
        <v>698</v>
      </c>
      <c r="DP57" s="27" t="s">
        <v>698</v>
      </c>
      <c r="DQ57" s="27" t="s">
        <v>698</v>
      </c>
      <c r="DR57" s="27" t="s">
        <v>698</v>
      </c>
      <c r="DS57" s="27"/>
      <c r="DT57" s="27" t="s">
        <v>698</v>
      </c>
      <c r="DU57" s="27" t="s">
        <v>698</v>
      </c>
      <c r="DV57" s="27" t="s">
        <v>698</v>
      </c>
      <c r="DW57" s="27" t="s">
        <v>698</v>
      </c>
      <c r="DX57" s="27" t="s">
        <v>698</v>
      </c>
      <c r="DY57" s="27" t="s">
        <v>698</v>
      </c>
      <c r="DZ57" s="27" t="s">
        <v>698</v>
      </c>
      <c r="EA57" s="27" t="s">
        <v>698</v>
      </c>
      <c r="EB57" s="27" t="s">
        <v>698</v>
      </c>
      <c r="EC57" s="27" t="s">
        <v>698</v>
      </c>
      <c r="ED57" s="27" t="s">
        <v>698</v>
      </c>
      <c r="EE57" s="27" t="s">
        <v>698</v>
      </c>
      <c r="EF57" s="27" t="s">
        <v>698</v>
      </c>
      <c r="EG57" s="27" t="s">
        <v>694</v>
      </c>
      <c r="EH57" s="27" t="s">
        <v>698</v>
      </c>
      <c r="EI57" s="27" t="s">
        <v>698</v>
      </c>
      <c r="EJ57" s="27" t="s">
        <v>698</v>
      </c>
      <c r="EK57" s="27" t="s">
        <v>698</v>
      </c>
      <c r="EL57" s="27" t="s">
        <v>698</v>
      </c>
      <c r="EM57" s="27" t="s">
        <v>698</v>
      </c>
      <c r="EN57" s="27" t="s">
        <v>698</v>
      </c>
      <c r="EO57" s="27" t="s">
        <v>698</v>
      </c>
      <c r="EP57" s="27" t="s">
        <v>698</v>
      </c>
      <c r="EQ57" s="27" t="s">
        <v>698</v>
      </c>
      <c r="ER57" s="27" t="s">
        <v>698</v>
      </c>
      <c r="ES57" s="27" t="s">
        <v>698</v>
      </c>
      <c r="ET57" s="27" t="s">
        <v>698</v>
      </c>
      <c r="EU57" s="27" t="s">
        <v>698</v>
      </c>
      <c r="EV57" s="27" t="s">
        <v>698</v>
      </c>
      <c r="EW57" s="27" t="s">
        <v>698</v>
      </c>
      <c r="EX57" s="27" t="s">
        <v>698</v>
      </c>
      <c r="EY57" s="27" t="s">
        <v>698</v>
      </c>
      <c r="EZ57" s="27" t="s">
        <v>698</v>
      </c>
      <c r="FA57" s="27" t="s">
        <v>704</v>
      </c>
      <c r="FB57" s="27" t="s">
        <v>704</v>
      </c>
      <c r="FC57" s="27" t="s">
        <v>704</v>
      </c>
      <c r="FD57" s="27" t="s">
        <v>704</v>
      </c>
      <c r="FE57" s="27" t="s">
        <v>694</v>
      </c>
      <c r="FF57" s="27" t="s">
        <v>698</v>
      </c>
      <c r="FG57" s="27" t="s">
        <v>698</v>
      </c>
      <c r="FH57" s="27" t="s">
        <v>698</v>
      </c>
      <c r="FI57" s="27" t="s">
        <v>698</v>
      </c>
      <c r="FJ57" s="27" t="s">
        <v>694</v>
      </c>
      <c r="FK57" s="27" t="s">
        <v>698</v>
      </c>
      <c r="FL57" s="27" t="s">
        <v>698</v>
      </c>
      <c r="FM57" s="27" t="s">
        <v>698</v>
      </c>
      <c r="FN57" s="27" t="s">
        <v>694</v>
      </c>
      <c r="FO57" s="72" t="s">
        <v>1175</v>
      </c>
      <c r="FP57" s="72" t="s">
        <v>698</v>
      </c>
      <c r="FQ57" s="72" t="s">
        <v>1176</v>
      </c>
      <c r="FR57" s="72" t="s">
        <v>1223</v>
      </c>
      <c r="FS57" s="72" t="s">
        <v>1224</v>
      </c>
      <c r="FT57" s="72" t="s">
        <v>698</v>
      </c>
      <c r="FU57" s="72" t="s">
        <v>698</v>
      </c>
      <c r="FV57" s="72" t="s">
        <v>698</v>
      </c>
      <c r="FW57" s="78" t="s">
        <v>698</v>
      </c>
      <c r="FX57" s="78" t="s">
        <v>698</v>
      </c>
      <c r="FY57" s="72" t="s">
        <v>698</v>
      </c>
      <c r="FZ57" s="90"/>
      <c r="GA57" s="90"/>
      <c r="GB57" s="90"/>
      <c r="GC57" s="90"/>
      <c r="GD57" s="90"/>
      <c r="GE57" s="90"/>
      <c r="GF57" s="90"/>
      <c r="GG57" s="90"/>
      <c r="GH57" s="105" t="s">
        <v>1226</v>
      </c>
      <c r="GI57" s="106"/>
      <c r="GJ57" s="27"/>
      <c r="GK57" s="28"/>
      <c r="GL57" s="27"/>
    </row>
    <row r="58" spans="1:194" x14ac:dyDescent="0.25">
      <c r="A58" s="71" t="str">
        <f t="shared" si="2"/>
        <v>Expenditure: Contracted Services - Outsourced Services: Personnel and Labour</v>
      </c>
      <c r="B58" s="27" t="s">
        <v>1190</v>
      </c>
      <c r="C58" s="27" t="str">
        <f t="shared" si="1"/>
        <v>IE003001020000000000000000000000000000</v>
      </c>
      <c r="D58" s="23" t="s">
        <v>1166</v>
      </c>
      <c r="E58" s="23" t="s">
        <v>710</v>
      </c>
      <c r="F58" s="23" t="s">
        <v>702</v>
      </c>
      <c r="G58" s="23" t="s">
        <v>748</v>
      </c>
      <c r="H58" s="23" t="s">
        <v>697</v>
      </c>
      <c r="I58" s="23" t="s">
        <v>697</v>
      </c>
      <c r="J58" s="23" t="s">
        <v>697</v>
      </c>
      <c r="K58" s="23" t="s">
        <v>697</v>
      </c>
      <c r="L58" s="23" t="s">
        <v>697</v>
      </c>
      <c r="M58" s="23" t="s">
        <v>697</v>
      </c>
      <c r="N58" s="23" t="s">
        <v>697</v>
      </c>
      <c r="O58" s="23" t="s">
        <v>697</v>
      </c>
      <c r="P58" s="23" t="s">
        <v>697</v>
      </c>
      <c r="Q58" s="27">
        <v>0</v>
      </c>
      <c r="R58" s="27" t="s">
        <v>704</v>
      </c>
      <c r="S58" s="27" t="s">
        <v>698</v>
      </c>
      <c r="T58" s="28" t="s">
        <v>694</v>
      </c>
      <c r="U58" s="28"/>
      <c r="V58" s="27" t="s">
        <v>302</v>
      </c>
      <c r="W58" s="27" t="s">
        <v>905</v>
      </c>
      <c r="X58" s="27"/>
      <c r="Y58" s="27"/>
      <c r="Z58" s="27" t="s">
        <v>1285</v>
      </c>
      <c r="AA58" s="27"/>
      <c r="AB58" s="27"/>
      <c r="AC58" s="27"/>
      <c r="AD58" s="27"/>
      <c r="AE58" s="27"/>
      <c r="AF58" s="27"/>
      <c r="AG58" s="27"/>
      <c r="AH58" s="27"/>
      <c r="AI58" s="27" t="s">
        <v>1286</v>
      </c>
      <c r="AJ58" s="28" t="s">
        <v>704</v>
      </c>
      <c r="AK58" s="27" t="s">
        <v>704</v>
      </c>
      <c r="AL58" s="27" t="s">
        <v>704</v>
      </c>
      <c r="AM58" s="27" t="s">
        <v>704</v>
      </c>
      <c r="AN58" s="27" t="s">
        <v>704</v>
      </c>
      <c r="AO58" s="27" t="s">
        <v>704</v>
      </c>
      <c r="AP58" s="27" t="s">
        <v>704</v>
      </c>
      <c r="AQ58" s="27" t="s">
        <v>704</v>
      </c>
      <c r="AR58" s="27" t="s">
        <v>704</v>
      </c>
      <c r="AS58" s="27" t="s">
        <v>704</v>
      </c>
      <c r="AT58" s="27" t="s">
        <v>704</v>
      </c>
      <c r="AU58" s="27" t="s">
        <v>704</v>
      </c>
      <c r="AV58" s="27" t="s">
        <v>704</v>
      </c>
      <c r="AW58" s="27" t="s">
        <v>704</v>
      </c>
      <c r="AX58" s="27" t="s">
        <v>704</v>
      </c>
      <c r="AY58" s="27" t="s">
        <v>704</v>
      </c>
      <c r="AZ58" s="27" t="s">
        <v>704</v>
      </c>
      <c r="BA58" s="27" t="s">
        <v>704</v>
      </c>
      <c r="BB58" s="27" t="s">
        <v>704</v>
      </c>
      <c r="BC58" s="27" t="s">
        <v>704</v>
      </c>
      <c r="BD58" s="27" t="s">
        <v>704</v>
      </c>
      <c r="BE58" s="27" t="s">
        <v>704</v>
      </c>
      <c r="BF58" s="27" t="s">
        <v>704</v>
      </c>
      <c r="BG58" s="27" t="s">
        <v>704</v>
      </c>
      <c r="BH58" s="27" t="s">
        <v>704</v>
      </c>
      <c r="BI58" s="27" t="s">
        <v>704</v>
      </c>
      <c r="BJ58" s="27" t="s">
        <v>704</v>
      </c>
      <c r="BK58" s="27" t="s">
        <v>704</v>
      </c>
      <c r="BL58" s="27" t="s">
        <v>704</v>
      </c>
      <c r="BM58" s="27" t="s">
        <v>704</v>
      </c>
      <c r="BN58" s="27" t="s">
        <v>704</v>
      </c>
      <c r="BO58" s="27" t="s">
        <v>704</v>
      </c>
      <c r="BP58" s="27" t="s">
        <v>704</v>
      </c>
      <c r="BQ58" s="27" t="s">
        <v>704</v>
      </c>
      <c r="BR58" s="27" t="s">
        <v>704</v>
      </c>
      <c r="BS58" s="27" t="s">
        <v>704</v>
      </c>
      <c r="BT58" s="27" t="s">
        <v>704</v>
      </c>
      <c r="BU58" s="27" t="s">
        <v>704</v>
      </c>
      <c r="BV58" s="27" t="s">
        <v>704</v>
      </c>
      <c r="BW58" s="27" t="s">
        <v>704</v>
      </c>
      <c r="BX58" s="27" t="s">
        <v>704</v>
      </c>
      <c r="BY58" s="27" t="s">
        <v>704</v>
      </c>
      <c r="BZ58" s="27" t="s">
        <v>704</v>
      </c>
      <c r="CA58" s="27" t="s">
        <v>704</v>
      </c>
      <c r="CB58" s="27" t="s">
        <v>704</v>
      </c>
      <c r="CC58" s="27" t="s">
        <v>704</v>
      </c>
      <c r="CD58" s="27" t="s">
        <v>704</v>
      </c>
      <c r="CE58" s="27" t="s">
        <v>704</v>
      </c>
      <c r="CF58" s="27" t="s">
        <v>704</v>
      </c>
      <c r="CG58" s="27" t="s">
        <v>704</v>
      </c>
      <c r="CH58" s="27" t="s">
        <v>704</v>
      </c>
      <c r="CI58" s="27" t="s">
        <v>704</v>
      </c>
      <c r="CJ58" s="27" t="s">
        <v>704</v>
      </c>
      <c r="CK58" s="27" t="s">
        <v>704</v>
      </c>
      <c r="CL58" s="27" t="s">
        <v>704</v>
      </c>
      <c r="CM58" s="27" t="s">
        <v>704</v>
      </c>
      <c r="CN58" s="27" t="s">
        <v>704</v>
      </c>
      <c r="CO58" s="27" t="s">
        <v>704</v>
      </c>
      <c r="CP58" s="27" t="s">
        <v>704</v>
      </c>
      <c r="CQ58" s="27" t="s">
        <v>704</v>
      </c>
      <c r="CR58" s="27" t="s">
        <v>704</v>
      </c>
      <c r="CS58" s="27" t="s">
        <v>704</v>
      </c>
      <c r="CT58" s="27" t="s">
        <v>704</v>
      </c>
      <c r="CU58" s="27" t="s">
        <v>704</v>
      </c>
      <c r="CV58" s="27" t="s">
        <v>704</v>
      </c>
      <c r="CW58" s="27" t="s">
        <v>704</v>
      </c>
      <c r="CX58" s="27" t="s">
        <v>704</v>
      </c>
      <c r="CY58" s="27" t="s">
        <v>704</v>
      </c>
      <c r="CZ58" s="27" t="s">
        <v>704</v>
      </c>
      <c r="DA58" s="27" t="s">
        <v>704</v>
      </c>
      <c r="DB58" s="27" t="s">
        <v>704</v>
      </c>
      <c r="DC58" s="27" t="s">
        <v>704</v>
      </c>
      <c r="DD58" s="27" t="s">
        <v>704</v>
      </c>
      <c r="DE58" s="27" t="s">
        <v>704</v>
      </c>
      <c r="DF58" s="27" t="s">
        <v>704</v>
      </c>
      <c r="DG58" s="27" t="s">
        <v>704</v>
      </c>
      <c r="DH58" s="27" t="s">
        <v>704</v>
      </c>
      <c r="DI58" s="27" t="s">
        <v>704</v>
      </c>
      <c r="DJ58" s="27" t="s">
        <v>704</v>
      </c>
      <c r="DK58" s="27" t="s">
        <v>704</v>
      </c>
      <c r="DL58" s="27" t="s">
        <v>704</v>
      </c>
      <c r="DM58" s="27" t="s">
        <v>704</v>
      </c>
      <c r="DN58" s="27" t="s">
        <v>704</v>
      </c>
      <c r="DO58" s="27" t="s">
        <v>704</v>
      </c>
      <c r="DP58" s="27" t="s">
        <v>704</v>
      </c>
      <c r="DQ58" s="27" t="s">
        <v>704</v>
      </c>
      <c r="DR58" s="27" t="s">
        <v>704</v>
      </c>
      <c r="DS58" s="27"/>
      <c r="DT58" s="27" t="s">
        <v>704</v>
      </c>
      <c r="DU58" s="27" t="s">
        <v>704</v>
      </c>
      <c r="DV58" s="27" t="s">
        <v>704</v>
      </c>
      <c r="DW58" s="27" t="s">
        <v>704</v>
      </c>
      <c r="DX58" s="27" t="s">
        <v>704</v>
      </c>
      <c r="DY58" s="27" t="s">
        <v>704</v>
      </c>
      <c r="DZ58" s="27" t="s">
        <v>704</v>
      </c>
      <c r="EA58" s="27" t="s">
        <v>704</v>
      </c>
      <c r="EB58" s="27" t="s">
        <v>704</v>
      </c>
      <c r="EC58" s="27" t="s">
        <v>704</v>
      </c>
      <c r="ED58" s="27" t="s">
        <v>704</v>
      </c>
      <c r="EE58" s="27" t="s">
        <v>704</v>
      </c>
      <c r="EF58" s="27" t="s">
        <v>704</v>
      </c>
      <c r="EG58" s="27" t="s">
        <v>694</v>
      </c>
      <c r="EH58" s="27" t="s">
        <v>704</v>
      </c>
      <c r="EI58" s="27" t="s">
        <v>704</v>
      </c>
      <c r="EJ58" s="27" t="s">
        <v>704</v>
      </c>
      <c r="EK58" s="27" t="s">
        <v>704</v>
      </c>
      <c r="EL58" s="27" t="s">
        <v>704</v>
      </c>
      <c r="EM58" s="27" t="s">
        <v>704</v>
      </c>
      <c r="EN58" s="27" t="s">
        <v>704</v>
      </c>
      <c r="EO58" s="27" t="s">
        <v>704</v>
      </c>
      <c r="EP58" s="27" t="s">
        <v>704</v>
      </c>
      <c r="EQ58" s="27" t="s">
        <v>704</v>
      </c>
      <c r="ER58" s="27" t="s">
        <v>704</v>
      </c>
      <c r="ES58" s="27" t="s">
        <v>704</v>
      </c>
      <c r="ET58" s="27" t="s">
        <v>704</v>
      </c>
      <c r="EU58" s="27" t="s">
        <v>704</v>
      </c>
      <c r="EV58" s="27" t="s">
        <v>704</v>
      </c>
      <c r="EW58" s="27" t="s">
        <v>704</v>
      </c>
      <c r="EX58" s="27" t="s">
        <v>704</v>
      </c>
      <c r="EY58" s="27" t="s">
        <v>704</v>
      </c>
      <c r="EZ58" s="27" t="s">
        <v>704</v>
      </c>
      <c r="FA58" s="27" t="s">
        <v>704</v>
      </c>
      <c r="FB58" s="27" t="s">
        <v>704</v>
      </c>
      <c r="FC58" s="27" t="s">
        <v>704</v>
      </c>
      <c r="FD58" s="27" t="s">
        <v>704</v>
      </c>
      <c r="FE58" s="27" t="s">
        <v>694</v>
      </c>
      <c r="FF58" s="27" t="s">
        <v>704</v>
      </c>
      <c r="FG58" s="27" t="s">
        <v>704</v>
      </c>
      <c r="FH58" s="27" t="s">
        <v>704</v>
      </c>
      <c r="FI58" s="27" t="s">
        <v>704</v>
      </c>
      <c r="FJ58" s="27" t="s">
        <v>694</v>
      </c>
      <c r="FK58" s="27" t="s">
        <v>704</v>
      </c>
      <c r="FL58" s="27" t="s">
        <v>704</v>
      </c>
      <c r="FM58" s="27" t="s">
        <v>704</v>
      </c>
      <c r="FN58" s="27" t="s">
        <v>694</v>
      </c>
      <c r="FO58" s="72" t="s">
        <v>1175</v>
      </c>
      <c r="FP58" s="72" t="s">
        <v>698</v>
      </c>
      <c r="FQ58" s="72" t="s">
        <v>1176</v>
      </c>
      <c r="FR58" s="72" t="s">
        <v>1223</v>
      </c>
      <c r="FS58" s="72" t="s">
        <v>1224</v>
      </c>
      <c r="FT58" s="72" t="s">
        <v>1225</v>
      </c>
      <c r="FU58" s="72" t="s">
        <v>698</v>
      </c>
      <c r="FV58" s="72" t="s">
        <v>698</v>
      </c>
      <c r="FW58" s="78" t="s">
        <v>698</v>
      </c>
      <c r="FX58" s="78" t="s">
        <v>698</v>
      </c>
      <c r="FY58" s="72" t="s">
        <v>698</v>
      </c>
      <c r="FZ58" s="90"/>
      <c r="GA58" s="90"/>
      <c r="GB58" s="90"/>
      <c r="GC58" s="90"/>
      <c r="GD58" s="90"/>
      <c r="GE58" s="90"/>
      <c r="GF58" s="90"/>
      <c r="GG58" s="90"/>
      <c r="GH58" s="105" t="s">
        <v>1226</v>
      </c>
      <c r="GI58" s="106"/>
      <c r="GJ58" s="27"/>
      <c r="GK58" s="28"/>
      <c r="GL58" s="27"/>
    </row>
    <row r="59" spans="1:194" x14ac:dyDescent="0.25">
      <c r="A59" s="71" t="str">
        <f t="shared" si="2"/>
        <v>Expenditure: Contracted Services - Outsourced Services: Post Mortem</v>
      </c>
      <c r="B59" s="27" t="s">
        <v>1190</v>
      </c>
      <c r="C59" s="27" t="str">
        <f t="shared" si="1"/>
        <v>IE003001021000000000000000000000000000</v>
      </c>
      <c r="D59" s="23" t="s">
        <v>1166</v>
      </c>
      <c r="E59" s="23" t="s">
        <v>710</v>
      </c>
      <c r="F59" s="23" t="s">
        <v>702</v>
      </c>
      <c r="G59" s="23" t="s">
        <v>1016</v>
      </c>
      <c r="H59" s="23" t="s">
        <v>697</v>
      </c>
      <c r="I59" s="23" t="s">
        <v>697</v>
      </c>
      <c r="J59" s="23" t="s">
        <v>697</v>
      </c>
      <c r="K59" s="23" t="s">
        <v>697</v>
      </c>
      <c r="L59" s="23" t="s">
        <v>697</v>
      </c>
      <c r="M59" s="23" t="s">
        <v>697</v>
      </c>
      <c r="N59" s="23" t="s">
        <v>697</v>
      </c>
      <c r="O59" s="23" t="s">
        <v>697</v>
      </c>
      <c r="P59" s="23" t="s">
        <v>697</v>
      </c>
      <c r="Q59" s="27">
        <v>0</v>
      </c>
      <c r="R59" s="27" t="s">
        <v>704</v>
      </c>
      <c r="S59" s="27" t="s">
        <v>698</v>
      </c>
      <c r="T59" s="28" t="s">
        <v>694</v>
      </c>
      <c r="U59" s="28"/>
      <c r="V59" s="27" t="s">
        <v>303</v>
      </c>
      <c r="W59" s="27" t="s">
        <v>905</v>
      </c>
      <c r="X59" s="27"/>
      <c r="Y59" s="27"/>
      <c r="Z59" s="27" t="s">
        <v>1287</v>
      </c>
      <c r="AA59" s="27"/>
      <c r="AB59" s="27"/>
      <c r="AC59" s="27"/>
      <c r="AD59" s="27"/>
      <c r="AE59" s="27"/>
      <c r="AF59" s="27"/>
      <c r="AG59" s="27"/>
      <c r="AH59" s="27"/>
      <c r="AI59" s="27" t="s">
        <v>1288</v>
      </c>
      <c r="AJ59" s="28" t="s">
        <v>704</v>
      </c>
      <c r="AK59" s="27" t="s">
        <v>698</v>
      </c>
      <c r="AL59" s="27" t="s">
        <v>698</v>
      </c>
      <c r="AM59" s="27" t="s">
        <v>704</v>
      </c>
      <c r="AN59" s="27" t="s">
        <v>698</v>
      </c>
      <c r="AO59" s="27" t="s">
        <v>698</v>
      </c>
      <c r="AP59" s="27" t="s">
        <v>698</v>
      </c>
      <c r="AQ59" s="27" t="s">
        <v>698</v>
      </c>
      <c r="AR59" s="27" t="s">
        <v>698</v>
      </c>
      <c r="AS59" s="27" t="s">
        <v>698</v>
      </c>
      <c r="AT59" s="27" t="s">
        <v>698</v>
      </c>
      <c r="AU59" s="27" t="s">
        <v>698</v>
      </c>
      <c r="AV59" s="27" t="s">
        <v>698</v>
      </c>
      <c r="AW59" s="27" t="s">
        <v>698</v>
      </c>
      <c r="AX59" s="27" t="s">
        <v>698</v>
      </c>
      <c r="AY59" s="27" t="s">
        <v>698</v>
      </c>
      <c r="AZ59" s="27" t="s">
        <v>698</v>
      </c>
      <c r="BA59" s="27" t="s">
        <v>698</v>
      </c>
      <c r="BB59" s="27" t="s">
        <v>698</v>
      </c>
      <c r="BC59" s="27" t="s">
        <v>698</v>
      </c>
      <c r="BD59" s="27" t="s">
        <v>698</v>
      </c>
      <c r="BE59" s="27" t="s">
        <v>698</v>
      </c>
      <c r="BF59" s="27" t="s">
        <v>698</v>
      </c>
      <c r="BG59" s="27" t="s">
        <v>698</v>
      </c>
      <c r="BH59" s="27" t="s">
        <v>698</v>
      </c>
      <c r="BI59" s="27" t="s">
        <v>698</v>
      </c>
      <c r="BJ59" s="27" t="s">
        <v>698</v>
      </c>
      <c r="BK59" s="27" t="s">
        <v>698</v>
      </c>
      <c r="BL59" s="27" t="s">
        <v>698</v>
      </c>
      <c r="BM59" s="27" t="s">
        <v>698</v>
      </c>
      <c r="BN59" s="27" t="s">
        <v>698</v>
      </c>
      <c r="BO59" s="27" t="s">
        <v>698</v>
      </c>
      <c r="BP59" s="27" t="s">
        <v>698</v>
      </c>
      <c r="BQ59" s="27" t="s">
        <v>698</v>
      </c>
      <c r="BR59" s="27" t="s">
        <v>698</v>
      </c>
      <c r="BS59" s="27" t="s">
        <v>698</v>
      </c>
      <c r="BT59" s="27" t="s">
        <v>698</v>
      </c>
      <c r="BU59" s="27" t="s">
        <v>698</v>
      </c>
      <c r="BV59" s="27" t="s">
        <v>698</v>
      </c>
      <c r="BW59" s="27" t="s">
        <v>698</v>
      </c>
      <c r="BX59" s="27" t="s">
        <v>698</v>
      </c>
      <c r="BY59" s="27" t="s">
        <v>698</v>
      </c>
      <c r="BZ59" s="27" t="s">
        <v>698</v>
      </c>
      <c r="CA59" s="27" t="s">
        <v>698</v>
      </c>
      <c r="CB59" s="27" t="s">
        <v>698</v>
      </c>
      <c r="CC59" s="27" t="s">
        <v>698</v>
      </c>
      <c r="CD59" s="27" t="s">
        <v>698</v>
      </c>
      <c r="CE59" s="27" t="s">
        <v>698</v>
      </c>
      <c r="CF59" s="27" t="s">
        <v>698</v>
      </c>
      <c r="CG59" s="27" t="s">
        <v>698</v>
      </c>
      <c r="CH59" s="27" t="s">
        <v>698</v>
      </c>
      <c r="CI59" s="27" t="s">
        <v>698</v>
      </c>
      <c r="CJ59" s="27" t="s">
        <v>698</v>
      </c>
      <c r="CK59" s="27" t="s">
        <v>698</v>
      </c>
      <c r="CL59" s="27" t="s">
        <v>698</v>
      </c>
      <c r="CM59" s="27" t="s">
        <v>698</v>
      </c>
      <c r="CN59" s="27" t="s">
        <v>698</v>
      </c>
      <c r="CO59" s="27" t="s">
        <v>698</v>
      </c>
      <c r="CP59" s="27" t="s">
        <v>698</v>
      </c>
      <c r="CQ59" s="27" t="s">
        <v>698</v>
      </c>
      <c r="CR59" s="27" t="s">
        <v>698</v>
      </c>
      <c r="CS59" s="27" t="s">
        <v>698</v>
      </c>
      <c r="CT59" s="27" t="s">
        <v>698</v>
      </c>
      <c r="CU59" s="27" t="s">
        <v>698</v>
      </c>
      <c r="CV59" s="27" t="s">
        <v>698</v>
      </c>
      <c r="CW59" s="27" t="s">
        <v>698</v>
      </c>
      <c r="CX59" s="27" t="s">
        <v>698</v>
      </c>
      <c r="CY59" s="27" t="s">
        <v>698</v>
      </c>
      <c r="CZ59" s="27" t="s">
        <v>698</v>
      </c>
      <c r="DA59" s="27" t="s">
        <v>698</v>
      </c>
      <c r="DB59" s="27" t="s">
        <v>704</v>
      </c>
      <c r="DC59" s="27" t="s">
        <v>704</v>
      </c>
      <c r="DD59" s="27" t="s">
        <v>704</v>
      </c>
      <c r="DE59" s="27" t="s">
        <v>704</v>
      </c>
      <c r="DF59" s="27" t="s">
        <v>698</v>
      </c>
      <c r="DG59" s="27" t="s">
        <v>698</v>
      </c>
      <c r="DH59" s="27" t="s">
        <v>698</v>
      </c>
      <c r="DI59" s="27" t="s">
        <v>698</v>
      </c>
      <c r="DJ59" s="27" t="s">
        <v>698</v>
      </c>
      <c r="DK59" s="27" t="s">
        <v>698</v>
      </c>
      <c r="DL59" s="27" t="s">
        <v>698</v>
      </c>
      <c r="DM59" s="27" t="s">
        <v>698</v>
      </c>
      <c r="DN59" s="27" t="s">
        <v>698</v>
      </c>
      <c r="DO59" s="27" t="s">
        <v>698</v>
      </c>
      <c r="DP59" s="27" t="s">
        <v>698</v>
      </c>
      <c r="DQ59" s="27" t="s">
        <v>698</v>
      </c>
      <c r="DR59" s="27" t="s">
        <v>698</v>
      </c>
      <c r="DS59" s="27"/>
      <c r="DT59" s="27" t="s">
        <v>698</v>
      </c>
      <c r="DU59" s="27" t="s">
        <v>698</v>
      </c>
      <c r="DV59" s="27" t="s">
        <v>698</v>
      </c>
      <c r="DW59" s="27" t="s">
        <v>698</v>
      </c>
      <c r="DX59" s="27" t="s">
        <v>698</v>
      </c>
      <c r="DY59" s="27" t="s">
        <v>698</v>
      </c>
      <c r="DZ59" s="27" t="s">
        <v>698</v>
      </c>
      <c r="EA59" s="27" t="s">
        <v>698</v>
      </c>
      <c r="EB59" s="27" t="s">
        <v>698</v>
      </c>
      <c r="EC59" s="27" t="s">
        <v>698</v>
      </c>
      <c r="ED59" s="27" t="s">
        <v>698</v>
      </c>
      <c r="EE59" s="27" t="s">
        <v>698</v>
      </c>
      <c r="EF59" s="27" t="s">
        <v>698</v>
      </c>
      <c r="EG59" s="27" t="s">
        <v>694</v>
      </c>
      <c r="EH59" s="27" t="s">
        <v>698</v>
      </c>
      <c r="EI59" s="27" t="s">
        <v>698</v>
      </c>
      <c r="EJ59" s="27" t="s">
        <v>698</v>
      </c>
      <c r="EK59" s="27" t="s">
        <v>698</v>
      </c>
      <c r="EL59" s="27" t="s">
        <v>698</v>
      </c>
      <c r="EM59" s="27" t="s">
        <v>698</v>
      </c>
      <c r="EN59" s="27" t="s">
        <v>698</v>
      </c>
      <c r="EO59" s="27" t="s">
        <v>698</v>
      </c>
      <c r="EP59" s="27" t="s">
        <v>698</v>
      </c>
      <c r="EQ59" s="27" t="s">
        <v>698</v>
      </c>
      <c r="ER59" s="27" t="s">
        <v>698</v>
      </c>
      <c r="ES59" s="27" t="s">
        <v>698</v>
      </c>
      <c r="ET59" s="27" t="s">
        <v>698</v>
      </c>
      <c r="EU59" s="27" t="s">
        <v>698</v>
      </c>
      <c r="EV59" s="27" t="s">
        <v>698</v>
      </c>
      <c r="EW59" s="27" t="s">
        <v>698</v>
      </c>
      <c r="EX59" s="27" t="s">
        <v>698</v>
      </c>
      <c r="EY59" s="27" t="s">
        <v>698</v>
      </c>
      <c r="EZ59" s="27" t="s">
        <v>698</v>
      </c>
      <c r="FA59" s="27" t="s">
        <v>698</v>
      </c>
      <c r="FB59" s="27" t="s">
        <v>698</v>
      </c>
      <c r="FC59" s="27" t="s">
        <v>698</v>
      </c>
      <c r="FD59" s="27" t="s">
        <v>698</v>
      </c>
      <c r="FE59" s="27" t="s">
        <v>694</v>
      </c>
      <c r="FF59" s="27" t="s">
        <v>698</v>
      </c>
      <c r="FG59" s="27" t="s">
        <v>698</v>
      </c>
      <c r="FH59" s="27" t="s">
        <v>698</v>
      </c>
      <c r="FI59" s="27" t="s">
        <v>698</v>
      </c>
      <c r="FJ59" s="27" t="s">
        <v>694</v>
      </c>
      <c r="FK59" s="27" t="s">
        <v>698</v>
      </c>
      <c r="FL59" s="27" t="s">
        <v>698</v>
      </c>
      <c r="FM59" s="27" t="s">
        <v>698</v>
      </c>
      <c r="FN59" s="27" t="s">
        <v>694</v>
      </c>
      <c r="FO59" s="72" t="s">
        <v>1175</v>
      </c>
      <c r="FP59" s="72" t="s">
        <v>698</v>
      </c>
      <c r="FQ59" s="72" t="s">
        <v>1176</v>
      </c>
      <c r="FR59" s="72" t="s">
        <v>1223</v>
      </c>
      <c r="FS59" s="72" t="s">
        <v>1224</v>
      </c>
      <c r="FT59" s="72" t="s">
        <v>698</v>
      </c>
      <c r="FU59" s="72" t="s">
        <v>698</v>
      </c>
      <c r="FV59" s="72" t="s">
        <v>698</v>
      </c>
      <c r="FW59" s="78" t="s">
        <v>698</v>
      </c>
      <c r="FX59" s="78" t="s">
        <v>698</v>
      </c>
      <c r="FY59" s="72" t="s">
        <v>698</v>
      </c>
      <c r="FZ59" s="90"/>
      <c r="GA59" s="90"/>
      <c r="GB59" s="90"/>
      <c r="GC59" s="90"/>
      <c r="GD59" s="90"/>
      <c r="GE59" s="90"/>
      <c r="GF59" s="90"/>
      <c r="GG59" s="90"/>
      <c r="GH59" s="105" t="s">
        <v>1226</v>
      </c>
      <c r="GI59" s="106"/>
      <c r="GJ59" s="27"/>
      <c r="GK59" s="28"/>
      <c r="GL59" s="27"/>
    </row>
    <row r="60" spans="1:194" x14ac:dyDescent="0.25">
      <c r="A60" s="71" t="str">
        <f t="shared" si="2"/>
        <v>Expenditure: Contracted Services - Outsourced Services: Professional Staff</v>
      </c>
      <c r="B60" s="27" t="s">
        <v>1190</v>
      </c>
      <c r="C60" s="27" t="str">
        <f t="shared" si="1"/>
        <v>IE003001022000000000000000000000000000</v>
      </c>
      <c r="D60" s="23" t="s">
        <v>1166</v>
      </c>
      <c r="E60" s="23" t="s">
        <v>710</v>
      </c>
      <c r="F60" s="23" t="s">
        <v>702</v>
      </c>
      <c r="G60" s="23" t="s">
        <v>1017</v>
      </c>
      <c r="H60" s="23" t="s">
        <v>697</v>
      </c>
      <c r="I60" s="23" t="s">
        <v>697</v>
      </c>
      <c r="J60" s="23" t="s">
        <v>697</v>
      </c>
      <c r="K60" s="23" t="s">
        <v>697</v>
      </c>
      <c r="L60" s="23" t="s">
        <v>697</v>
      </c>
      <c r="M60" s="23" t="s">
        <v>697</v>
      </c>
      <c r="N60" s="23" t="s">
        <v>697</v>
      </c>
      <c r="O60" s="23" t="s">
        <v>697</v>
      </c>
      <c r="P60" s="23" t="s">
        <v>697</v>
      </c>
      <c r="Q60" s="27">
        <v>0</v>
      </c>
      <c r="R60" s="27" t="s">
        <v>704</v>
      </c>
      <c r="S60" s="27" t="s">
        <v>698</v>
      </c>
      <c r="T60" s="28" t="s">
        <v>694</v>
      </c>
      <c r="U60" s="28"/>
      <c r="V60" s="27" t="s">
        <v>304</v>
      </c>
      <c r="W60" s="27" t="s">
        <v>905</v>
      </c>
      <c r="X60" s="27"/>
      <c r="Y60" s="27"/>
      <c r="Z60" s="27" t="s">
        <v>1289</v>
      </c>
      <c r="AA60" s="27"/>
      <c r="AB60" s="27"/>
      <c r="AC60" s="27"/>
      <c r="AD60" s="27"/>
      <c r="AE60" s="27"/>
      <c r="AF60" s="27"/>
      <c r="AG60" s="27"/>
      <c r="AH60" s="27"/>
      <c r="AI60" s="27" t="s">
        <v>1290</v>
      </c>
      <c r="AJ60" s="28" t="s">
        <v>704</v>
      </c>
      <c r="AK60" s="27" t="s">
        <v>704</v>
      </c>
      <c r="AL60" s="27" t="s">
        <v>704</v>
      </c>
      <c r="AM60" s="27" t="s">
        <v>704</v>
      </c>
      <c r="AN60" s="27" t="s">
        <v>704</v>
      </c>
      <c r="AO60" s="27" t="s">
        <v>704</v>
      </c>
      <c r="AP60" s="27" t="s">
        <v>704</v>
      </c>
      <c r="AQ60" s="27" t="s">
        <v>704</v>
      </c>
      <c r="AR60" s="27" t="s">
        <v>704</v>
      </c>
      <c r="AS60" s="27" t="s">
        <v>704</v>
      </c>
      <c r="AT60" s="27" t="s">
        <v>704</v>
      </c>
      <c r="AU60" s="27" t="s">
        <v>704</v>
      </c>
      <c r="AV60" s="27" t="s">
        <v>704</v>
      </c>
      <c r="AW60" s="27" t="s">
        <v>704</v>
      </c>
      <c r="AX60" s="27" t="s">
        <v>704</v>
      </c>
      <c r="AY60" s="27" t="s">
        <v>704</v>
      </c>
      <c r="AZ60" s="27" t="s">
        <v>704</v>
      </c>
      <c r="BA60" s="27" t="s">
        <v>704</v>
      </c>
      <c r="BB60" s="27" t="s">
        <v>704</v>
      </c>
      <c r="BC60" s="27" t="s">
        <v>704</v>
      </c>
      <c r="BD60" s="27" t="s">
        <v>704</v>
      </c>
      <c r="BE60" s="27" t="s">
        <v>704</v>
      </c>
      <c r="BF60" s="27" t="s">
        <v>704</v>
      </c>
      <c r="BG60" s="27" t="s">
        <v>704</v>
      </c>
      <c r="BH60" s="27" t="s">
        <v>704</v>
      </c>
      <c r="BI60" s="27" t="s">
        <v>704</v>
      </c>
      <c r="BJ60" s="27" t="s">
        <v>704</v>
      </c>
      <c r="BK60" s="27" t="s">
        <v>704</v>
      </c>
      <c r="BL60" s="27" t="s">
        <v>704</v>
      </c>
      <c r="BM60" s="27" t="s">
        <v>704</v>
      </c>
      <c r="BN60" s="27" t="s">
        <v>704</v>
      </c>
      <c r="BO60" s="27" t="s">
        <v>704</v>
      </c>
      <c r="BP60" s="27" t="s">
        <v>704</v>
      </c>
      <c r="BQ60" s="27" t="s">
        <v>704</v>
      </c>
      <c r="BR60" s="27" t="s">
        <v>704</v>
      </c>
      <c r="BS60" s="27" t="s">
        <v>704</v>
      </c>
      <c r="BT60" s="27" t="s">
        <v>704</v>
      </c>
      <c r="BU60" s="27" t="s">
        <v>704</v>
      </c>
      <c r="BV60" s="27" t="s">
        <v>704</v>
      </c>
      <c r="BW60" s="27" t="s">
        <v>704</v>
      </c>
      <c r="BX60" s="27" t="s">
        <v>704</v>
      </c>
      <c r="BY60" s="27" t="s">
        <v>704</v>
      </c>
      <c r="BZ60" s="27" t="s">
        <v>704</v>
      </c>
      <c r="CA60" s="27" t="s">
        <v>704</v>
      </c>
      <c r="CB60" s="27" t="s">
        <v>704</v>
      </c>
      <c r="CC60" s="27" t="s">
        <v>704</v>
      </c>
      <c r="CD60" s="27" t="s">
        <v>704</v>
      </c>
      <c r="CE60" s="27" t="s">
        <v>704</v>
      </c>
      <c r="CF60" s="27" t="s">
        <v>704</v>
      </c>
      <c r="CG60" s="27" t="s">
        <v>704</v>
      </c>
      <c r="CH60" s="27" t="s">
        <v>704</v>
      </c>
      <c r="CI60" s="27" t="s">
        <v>704</v>
      </c>
      <c r="CJ60" s="27" t="s">
        <v>704</v>
      </c>
      <c r="CK60" s="27" t="s">
        <v>704</v>
      </c>
      <c r="CL60" s="27" t="s">
        <v>704</v>
      </c>
      <c r="CM60" s="27" t="s">
        <v>704</v>
      </c>
      <c r="CN60" s="27" t="s">
        <v>704</v>
      </c>
      <c r="CO60" s="27" t="s">
        <v>704</v>
      </c>
      <c r="CP60" s="27" t="s">
        <v>704</v>
      </c>
      <c r="CQ60" s="27" t="s">
        <v>704</v>
      </c>
      <c r="CR60" s="27" t="s">
        <v>704</v>
      </c>
      <c r="CS60" s="27" t="s">
        <v>704</v>
      </c>
      <c r="CT60" s="27" t="s">
        <v>704</v>
      </c>
      <c r="CU60" s="27" t="s">
        <v>704</v>
      </c>
      <c r="CV60" s="27" t="s">
        <v>704</v>
      </c>
      <c r="CW60" s="27" t="s">
        <v>704</v>
      </c>
      <c r="CX60" s="27" t="s">
        <v>704</v>
      </c>
      <c r="CY60" s="27" t="s">
        <v>704</v>
      </c>
      <c r="CZ60" s="27" t="s">
        <v>704</v>
      </c>
      <c r="DA60" s="27" t="s">
        <v>704</v>
      </c>
      <c r="DB60" s="27" t="s">
        <v>704</v>
      </c>
      <c r="DC60" s="27" t="s">
        <v>704</v>
      </c>
      <c r="DD60" s="27" t="s">
        <v>704</v>
      </c>
      <c r="DE60" s="27" t="s">
        <v>704</v>
      </c>
      <c r="DF60" s="27" t="s">
        <v>704</v>
      </c>
      <c r="DG60" s="27" t="s">
        <v>704</v>
      </c>
      <c r="DH60" s="27" t="s">
        <v>704</v>
      </c>
      <c r="DI60" s="27" t="s">
        <v>704</v>
      </c>
      <c r="DJ60" s="27" t="s">
        <v>704</v>
      </c>
      <c r="DK60" s="27" t="s">
        <v>704</v>
      </c>
      <c r="DL60" s="27" t="s">
        <v>704</v>
      </c>
      <c r="DM60" s="27" t="s">
        <v>704</v>
      </c>
      <c r="DN60" s="27" t="s">
        <v>704</v>
      </c>
      <c r="DO60" s="27" t="s">
        <v>704</v>
      </c>
      <c r="DP60" s="27" t="s">
        <v>704</v>
      </c>
      <c r="DQ60" s="27" t="s">
        <v>704</v>
      </c>
      <c r="DR60" s="27" t="s">
        <v>704</v>
      </c>
      <c r="DS60" s="27"/>
      <c r="DT60" s="27" t="s">
        <v>704</v>
      </c>
      <c r="DU60" s="27" t="s">
        <v>704</v>
      </c>
      <c r="DV60" s="27" t="s">
        <v>704</v>
      </c>
      <c r="DW60" s="27" t="s">
        <v>704</v>
      </c>
      <c r="DX60" s="27" t="s">
        <v>704</v>
      </c>
      <c r="DY60" s="27" t="s">
        <v>704</v>
      </c>
      <c r="DZ60" s="27" t="s">
        <v>704</v>
      </c>
      <c r="EA60" s="27" t="s">
        <v>704</v>
      </c>
      <c r="EB60" s="27" t="s">
        <v>704</v>
      </c>
      <c r="EC60" s="27" t="s">
        <v>704</v>
      </c>
      <c r="ED60" s="27" t="s">
        <v>704</v>
      </c>
      <c r="EE60" s="27" t="s">
        <v>704</v>
      </c>
      <c r="EF60" s="27" t="s">
        <v>704</v>
      </c>
      <c r="EG60" s="27" t="s">
        <v>694</v>
      </c>
      <c r="EH60" s="27" t="s">
        <v>704</v>
      </c>
      <c r="EI60" s="27" t="s">
        <v>704</v>
      </c>
      <c r="EJ60" s="27" t="s">
        <v>704</v>
      </c>
      <c r="EK60" s="27" t="s">
        <v>704</v>
      </c>
      <c r="EL60" s="27" t="s">
        <v>704</v>
      </c>
      <c r="EM60" s="27" t="s">
        <v>704</v>
      </c>
      <c r="EN60" s="27" t="s">
        <v>704</v>
      </c>
      <c r="EO60" s="27" t="s">
        <v>704</v>
      </c>
      <c r="EP60" s="27" t="s">
        <v>704</v>
      </c>
      <c r="EQ60" s="27" t="s">
        <v>704</v>
      </c>
      <c r="ER60" s="27" t="s">
        <v>704</v>
      </c>
      <c r="ES60" s="27" t="s">
        <v>704</v>
      </c>
      <c r="ET60" s="27" t="s">
        <v>704</v>
      </c>
      <c r="EU60" s="27" t="s">
        <v>704</v>
      </c>
      <c r="EV60" s="27" t="s">
        <v>704</v>
      </c>
      <c r="EW60" s="27" t="s">
        <v>704</v>
      </c>
      <c r="EX60" s="27" t="s">
        <v>704</v>
      </c>
      <c r="EY60" s="27" t="s">
        <v>704</v>
      </c>
      <c r="EZ60" s="27" t="s">
        <v>704</v>
      </c>
      <c r="FA60" s="27" t="s">
        <v>704</v>
      </c>
      <c r="FB60" s="27" t="s">
        <v>704</v>
      </c>
      <c r="FC60" s="27" t="s">
        <v>704</v>
      </c>
      <c r="FD60" s="27" t="s">
        <v>704</v>
      </c>
      <c r="FE60" s="27" t="s">
        <v>694</v>
      </c>
      <c r="FF60" s="27" t="s">
        <v>704</v>
      </c>
      <c r="FG60" s="27" t="s">
        <v>704</v>
      </c>
      <c r="FH60" s="27" t="s">
        <v>704</v>
      </c>
      <c r="FI60" s="27" t="s">
        <v>704</v>
      </c>
      <c r="FJ60" s="27" t="s">
        <v>694</v>
      </c>
      <c r="FK60" s="27" t="s">
        <v>704</v>
      </c>
      <c r="FL60" s="27" t="s">
        <v>704</v>
      </c>
      <c r="FM60" s="27" t="s">
        <v>704</v>
      </c>
      <c r="FN60" s="27" t="s">
        <v>694</v>
      </c>
      <c r="FO60" s="72" t="s">
        <v>1175</v>
      </c>
      <c r="FP60" s="72" t="s">
        <v>698</v>
      </c>
      <c r="FQ60" s="72" t="s">
        <v>1176</v>
      </c>
      <c r="FR60" s="72" t="s">
        <v>1223</v>
      </c>
      <c r="FS60" s="72" t="s">
        <v>1224</v>
      </c>
      <c r="FT60" s="72" t="s">
        <v>1225</v>
      </c>
      <c r="FU60" s="72" t="s">
        <v>698</v>
      </c>
      <c r="FV60" s="72" t="s">
        <v>698</v>
      </c>
      <c r="FW60" s="78" t="s">
        <v>698</v>
      </c>
      <c r="FX60" s="78" t="s">
        <v>698</v>
      </c>
      <c r="FY60" s="72" t="s">
        <v>698</v>
      </c>
      <c r="FZ60" s="90"/>
      <c r="GA60" s="90"/>
      <c r="GB60" s="90"/>
      <c r="GC60" s="90"/>
      <c r="GD60" s="90"/>
      <c r="GE60" s="90"/>
      <c r="GF60" s="90"/>
      <c r="GG60" s="90"/>
      <c r="GH60" s="105" t="s">
        <v>1226</v>
      </c>
      <c r="GI60" s="106"/>
      <c r="GJ60" s="27"/>
      <c r="GK60" s="28"/>
      <c r="GL60" s="27"/>
    </row>
    <row r="61" spans="1:194" x14ac:dyDescent="0.25">
      <c r="A61" s="71" t="str">
        <f>CONCATENATE($W$7,": ",$X$25," - ",$Y$26,": ",$Z$61)</f>
        <v>Expenditure: Contracted Services - Outsourced Services: Connection/Dis-connection</v>
      </c>
      <c r="B61" s="27" t="s">
        <v>694</v>
      </c>
      <c r="C61" s="27" t="str">
        <f t="shared" si="1"/>
        <v>IE003001023000000000000000000000000000</v>
      </c>
      <c r="D61" s="23" t="s">
        <v>1166</v>
      </c>
      <c r="E61" s="23" t="s">
        <v>710</v>
      </c>
      <c r="F61" s="23" t="s">
        <v>702</v>
      </c>
      <c r="G61" s="23" t="s">
        <v>1018</v>
      </c>
      <c r="H61" s="23" t="s">
        <v>697</v>
      </c>
      <c r="I61" s="23" t="s">
        <v>697</v>
      </c>
      <c r="J61" s="23" t="s">
        <v>697</v>
      </c>
      <c r="K61" s="23" t="s">
        <v>697</v>
      </c>
      <c r="L61" s="23" t="s">
        <v>697</v>
      </c>
      <c r="M61" s="23" t="s">
        <v>697</v>
      </c>
      <c r="N61" s="23" t="s">
        <v>697</v>
      </c>
      <c r="O61" s="23" t="s">
        <v>697</v>
      </c>
      <c r="P61" s="23" t="s">
        <v>697</v>
      </c>
      <c r="Q61" s="27">
        <v>0</v>
      </c>
      <c r="R61" s="28" t="s">
        <v>698</v>
      </c>
      <c r="S61" s="27" t="s">
        <v>698</v>
      </c>
      <c r="T61" s="28" t="s">
        <v>694</v>
      </c>
      <c r="U61" s="28"/>
      <c r="V61" s="27" t="s">
        <v>305</v>
      </c>
      <c r="W61" s="27" t="s">
        <v>905</v>
      </c>
      <c r="X61" s="27"/>
      <c r="Y61" s="27"/>
      <c r="Z61" s="27" t="s">
        <v>1291</v>
      </c>
      <c r="AA61" s="27"/>
      <c r="AB61" s="27"/>
      <c r="AC61" s="27"/>
      <c r="AD61" s="27"/>
      <c r="AE61" s="27"/>
      <c r="AF61" s="27"/>
      <c r="AG61" s="27"/>
      <c r="AH61" s="27"/>
      <c r="AI61" s="27" t="s">
        <v>1292</v>
      </c>
      <c r="AJ61" s="28" t="s">
        <v>694</v>
      </c>
      <c r="AK61" s="27" t="s">
        <v>694</v>
      </c>
      <c r="AL61" s="27" t="s">
        <v>694</v>
      </c>
      <c r="AM61" s="27" t="s">
        <v>694</v>
      </c>
      <c r="AN61" s="27" t="s">
        <v>694</v>
      </c>
      <c r="AO61" s="27" t="s">
        <v>694</v>
      </c>
      <c r="AP61" s="27" t="s">
        <v>694</v>
      </c>
      <c r="AQ61" s="27" t="s">
        <v>694</v>
      </c>
      <c r="AR61" s="27" t="s">
        <v>694</v>
      </c>
      <c r="AS61" s="27" t="s">
        <v>694</v>
      </c>
      <c r="AT61" s="27" t="s">
        <v>694</v>
      </c>
      <c r="AU61" s="27" t="s">
        <v>694</v>
      </c>
      <c r="AV61" s="27" t="s">
        <v>694</v>
      </c>
      <c r="AW61" s="27" t="s">
        <v>694</v>
      </c>
      <c r="AX61" s="27" t="s">
        <v>694</v>
      </c>
      <c r="AY61" s="27" t="s">
        <v>694</v>
      </c>
      <c r="AZ61" s="27" t="s">
        <v>694</v>
      </c>
      <c r="BA61" s="27" t="s">
        <v>694</v>
      </c>
      <c r="BB61" s="27" t="s">
        <v>694</v>
      </c>
      <c r="BC61" s="27" t="s">
        <v>694</v>
      </c>
      <c r="BD61" s="27" t="s">
        <v>694</v>
      </c>
      <c r="BE61" s="27" t="s">
        <v>694</v>
      </c>
      <c r="BF61" s="27" t="s">
        <v>694</v>
      </c>
      <c r="BG61" s="27" t="s">
        <v>694</v>
      </c>
      <c r="BH61" s="27" t="s">
        <v>694</v>
      </c>
      <c r="BI61" s="27" t="s">
        <v>694</v>
      </c>
      <c r="BJ61" s="27" t="s">
        <v>694</v>
      </c>
      <c r="BK61" s="27" t="s">
        <v>694</v>
      </c>
      <c r="BL61" s="27" t="s">
        <v>694</v>
      </c>
      <c r="BM61" s="27" t="s">
        <v>694</v>
      </c>
      <c r="BN61" s="27" t="s">
        <v>694</v>
      </c>
      <c r="BO61" s="27" t="s">
        <v>694</v>
      </c>
      <c r="BP61" s="27" t="s">
        <v>694</v>
      </c>
      <c r="BQ61" s="27" t="s">
        <v>694</v>
      </c>
      <c r="BR61" s="27" t="s">
        <v>694</v>
      </c>
      <c r="BS61" s="27" t="s">
        <v>694</v>
      </c>
      <c r="BT61" s="27" t="s">
        <v>694</v>
      </c>
      <c r="BU61" s="27" t="s">
        <v>694</v>
      </c>
      <c r="BV61" s="27" t="s">
        <v>694</v>
      </c>
      <c r="BW61" s="27" t="s">
        <v>694</v>
      </c>
      <c r="BX61" s="27" t="s">
        <v>694</v>
      </c>
      <c r="BY61" s="27" t="s">
        <v>694</v>
      </c>
      <c r="BZ61" s="27" t="s">
        <v>694</v>
      </c>
      <c r="CA61" s="27" t="s">
        <v>694</v>
      </c>
      <c r="CB61" s="27" t="s">
        <v>694</v>
      </c>
      <c r="CC61" s="27" t="s">
        <v>694</v>
      </c>
      <c r="CD61" s="27" t="s">
        <v>694</v>
      </c>
      <c r="CE61" s="27" t="s">
        <v>694</v>
      </c>
      <c r="CF61" s="27" t="s">
        <v>694</v>
      </c>
      <c r="CG61" s="27" t="s">
        <v>694</v>
      </c>
      <c r="CH61" s="27" t="s">
        <v>694</v>
      </c>
      <c r="CI61" s="27" t="s">
        <v>694</v>
      </c>
      <c r="CJ61" s="27" t="s">
        <v>694</v>
      </c>
      <c r="CK61" s="27" t="s">
        <v>694</v>
      </c>
      <c r="CL61" s="27" t="s">
        <v>694</v>
      </c>
      <c r="CM61" s="27" t="s">
        <v>694</v>
      </c>
      <c r="CN61" s="27" t="s">
        <v>694</v>
      </c>
      <c r="CO61" s="27" t="s">
        <v>694</v>
      </c>
      <c r="CP61" s="27" t="s">
        <v>694</v>
      </c>
      <c r="CQ61" s="27" t="s">
        <v>694</v>
      </c>
      <c r="CR61" s="27" t="s">
        <v>694</v>
      </c>
      <c r="CS61" s="27" t="s">
        <v>694</v>
      </c>
      <c r="CT61" s="27" t="s">
        <v>694</v>
      </c>
      <c r="CU61" s="27" t="s">
        <v>694</v>
      </c>
      <c r="CV61" s="27" t="s">
        <v>694</v>
      </c>
      <c r="CW61" s="27" t="s">
        <v>694</v>
      </c>
      <c r="CX61" s="27" t="s">
        <v>694</v>
      </c>
      <c r="CY61" s="27" t="s">
        <v>694</v>
      </c>
      <c r="CZ61" s="27" t="s">
        <v>694</v>
      </c>
      <c r="DA61" s="27" t="s">
        <v>694</v>
      </c>
      <c r="DB61" s="27" t="s">
        <v>694</v>
      </c>
      <c r="DC61" s="27"/>
      <c r="DD61" s="27" t="s">
        <v>694</v>
      </c>
      <c r="DE61" s="27"/>
      <c r="DF61" s="27" t="s">
        <v>694</v>
      </c>
      <c r="DG61" s="27" t="s">
        <v>694</v>
      </c>
      <c r="DH61" s="27" t="s">
        <v>694</v>
      </c>
      <c r="DI61" s="27" t="s">
        <v>694</v>
      </c>
      <c r="DJ61" s="27" t="s">
        <v>694</v>
      </c>
      <c r="DK61" s="27" t="s">
        <v>694</v>
      </c>
      <c r="DL61" s="27" t="s">
        <v>694</v>
      </c>
      <c r="DM61" s="27" t="s">
        <v>694</v>
      </c>
      <c r="DN61" s="27" t="s">
        <v>694</v>
      </c>
      <c r="DO61" s="27" t="s">
        <v>694</v>
      </c>
      <c r="DP61" s="27" t="s">
        <v>694</v>
      </c>
      <c r="DQ61" s="27" t="s">
        <v>694</v>
      </c>
      <c r="DR61" s="27" t="s">
        <v>694</v>
      </c>
      <c r="DS61" s="27"/>
      <c r="DT61" s="27" t="s">
        <v>694</v>
      </c>
      <c r="DU61" s="27" t="s">
        <v>694</v>
      </c>
      <c r="DV61" s="27" t="s">
        <v>694</v>
      </c>
      <c r="DW61" s="27" t="s">
        <v>694</v>
      </c>
      <c r="DX61" s="27" t="s">
        <v>694</v>
      </c>
      <c r="DY61" s="27" t="s">
        <v>694</v>
      </c>
      <c r="DZ61" s="27" t="s">
        <v>694</v>
      </c>
      <c r="EA61" s="27" t="s">
        <v>694</v>
      </c>
      <c r="EB61" s="27" t="s">
        <v>694</v>
      </c>
      <c r="EC61" s="27" t="s">
        <v>694</v>
      </c>
      <c r="ED61" s="27" t="s">
        <v>694</v>
      </c>
      <c r="EE61" s="27" t="s">
        <v>694</v>
      </c>
      <c r="EF61" s="27" t="s">
        <v>694</v>
      </c>
      <c r="EG61" s="27" t="s">
        <v>694</v>
      </c>
      <c r="EH61" s="27" t="s">
        <v>694</v>
      </c>
      <c r="EI61" s="27" t="s">
        <v>694</v>
      </c>
      <c r="EJ61" s="27" t="s">
        <v>694</v>
      </c>
      <c r="EK61" s="27" t="s">
        <v>694</v>
      </c>
      <c r="EL61" s="27" t="s">
        <v>694</v>
      </c>
      <c r="EM61" s="27" t="s">
        <v>694</v>
      </c>
      <c r="EN61" s="27" t="s">
        <v>694</v>
      </c>
      <c r="EO61" s="27" t="s">
        <v>694</v>
      </c>
      <c r="EP61" s="27" t="s">
        <v>694</v>
      </c>
      <c r="EQ61" s="27" t="s">
        <v>694</v>
      </c>
      <c r="ER61" s="27" t="s">
        <v>694</v>
      </c>
      <c r="ES61" s="27" t="s">
        <v>694</v>
      </c>
      <c r="ET61" s="27" t="s">
        <v>694</v>
      </c>
      <c r="EU61" s="27" t="s">
        <v>694</v>
      </c>
      <c r="EV61" s="27" t="s">
        <v>694</v>
      </c>
      <c r="EW61" s="27" t="s">
        <v>694</v>
      </c>
      <c r="EX61" s="27" t="s">
        <v>694</v>
      </c>
      <c r="EY61" s="27" t="s">
        <v>694</v>
      </c>
      <c r="EZ61" s="27" t="s">
        <v>694</v>
      </c>
      <c r="FA61" s="27" t="s">
        <v>694</v>
      </c>
      <c r="FB61" s="27" t="s">
        <v>694</v>
      </c>
      <c r="FC61" s="27" t="s">
        <v>694</v>
      </c>
      <c r="FD61" s="27" t="s">
        <v>694</v>
      </c>
      <c r="FE61" s="27" t="s">
        <v>694</v>
      </c>
      <c r="FF61" s="27" t="s">
        <v>694</v>
      </c>
      <c r="FG61" s="27" t="s">
        <v>694</v>
      </c>
      <c r="FH61" s="27" t="s">
        <v>694</v>
      </c>
      <c r="FI61" s="27" t="s">
        <v>694</v>
      </c>
      <c r="FJ61" s="27" t="s">
        <v>694</v>
      </c>
      <c r="FK61" s="27" t="s">
        <v>694</v>
      </c>
      <c r="FL61" s="27" t="s">
        <v>694</v>
      </c>
      <c r="FM61" s="27" t="s">
        <v>694</v>
      </c>
      <c r="FN61" s="27" t="s">
        <v>694</v>
      </c>
      <c r="FO61" s="72" t="s">
        <v>698</v>
      </c>
      <c r="FP61" s="72" t="s">
        <v>698</v>
      </c>
      <c r="FQ61" s="72" t="s">
        <v>698</v>
      </c>
      <c r="FR61" s="72" t="s">
        <v>698</v>
      </c>
      <c r="FS61" s="72" t="s">
        <v>698</v>
      </c>
      <c r="FT61" s="72" t="s">
        <v>698</v>
      </c>
      <c r="FU61" s="72" t="s">
        <v>698</v>
      </c>
      <c r="FV61" s="72" t="s">
        <v>698</v>
      </c>
      <c r="FW61" s="78" t="s">
        <v>698</v>
      </c>
      <c r="FX61" s="78" t="s">
        <v>698</v>
      </c>
      <c r="FY61" s="72" t="s">
        <v>698</v>
      </c>
      <c r="FZ61" s="90"/>
      <c r="GA61" s="90"/>
      <c r="GB61" s="90"/>
      <c r="GC61" s="90"/>
      <c r="GD61" s="90"/>
      <c r="GE61" s="90"/>
      <c r="GF61" s="90"/>
      <c r="GG61" s="90"/>
      <c r="GH61" s="105" t="s">
        <v>694</v>
      </c>
      <c r="GI61" s="106"/>
      <c r="GJ61" s="27"/>
      <c r="GK61" s="28"/>
      <c r="GL61" s="27"/>
    </row>
    <row r="62" spans="1:194" x14ac:dyDescent="0.25">
      <c r="A62" s="71" t="str">
        <f>CONCATENATE($W$7,": ",$X$25," - ",$Y$26,": ",$Z$61," - ",AA62)</f>
        <v>Expenditure: Contracted Services - Outsourced Services: Connection/Dis-connection - Electricity</v>
      </c>
      <c r="B62" s="27" t="s">
        <v>1190</v>
      </c>
      <c r="C62" s="27" t="str">
        <f t="shared" si="1"/>
        <v>IE003001023001000000000000000000000000</v>
      </c>
      <c r="D62" s="23" t="s">
        <v>1166</v>
      </c>
      <c r="E62" s="23" t="s">
        <v>710</v>
      </c>
      <c r="F62" s="23" t="s">
        <v>702</v>
      </c>
      <c r="G62" s="23" t="s">
        <v>1018</v>
      </c>
      <c r="H62" s="23" t="s">
        <v>702</v>
      </c>
      <c r="I62" s="23" t="s">
        <v>697</v>
      </c>
      <c r="J62" s="23" t="s">
        <v>697</v>
      </c>
      <c r="K62" s="23" t="s">
        <v>697</v>
      </c>
      <c r="L62" s="23" t="s">
        <v>697</v>
      </c>
      <c r="M62" s="23" t="s">
        <v>697</v>
      </c>
      <c r="N62" s="23" t="s">
        <v>697</v>
      </c>
      <c r="O62" s="23" t="s">
        <v>697</v>
      </c>
      <c r="P62" s="23" t="s">
        <v>697</v>
      </c>
      <c r="Q62" s="27">
        <v>0</v>
      </c>
      <c r="R62" s="27" t="s">
        <v>704</v>
      </c>
      <c r="S62" s="27" t="s">
        <v>698</v>
      </c>
      <c r="T62" s="28" t="s">
        <v>694</v>
      </c>
      <c r="U62" s="28"/>
      <c r="V62" s="27" t="s">
        <v>306</v>
      </c>
      <c r="W62" s="27" t="s">
        <v>905</v>
      </c>
      <c r="X62" s="27"/>
      <c r="Y62" s="27"/>
      <c r="Z62" s="27"/>
      <c r="AA62" s="27" t="s">
        <v>749</v>
      </c>
      <c r="AB62" s="27"/>
      <c r="AC62" s="27"/>
      <c r="AD62" s="27"/>
      <c r="AE62" s="27"/>
      <c r="AF62" s="27"/>
      <c r="AG62" s="27"/>
      <c r="AH62" s="27"/>
      <c r="AI62" s="27" t="s">
        <v>1293</v>
      </c>
      <c r="AJ62" s="28" t="s">
        <v>704</v>
      </c>
      <c r="AK62" s="27" t="s">
        <v>698</v>
      </c>
      <c r="AL62" s="27" t="s">
        <v>698</v>
      </c>
      <c r="AM62" s="27" t="s">
        <v>698</v>
      </c>
      <c r="AN62" s="27" t="s">
        <v>698</v>
      </c>
      <c r="AO62" s="27" t="s">
        <v>698</v>
      </c>
      <c r="AP62" s="27" t="s">
        <v>698</v>
      </c>
      <c r="AQ62" s="27" t="s">
        <v>698</v>
      </c>
      <c r="AR62" s="27" t="s">
        <v>698</v>
      </c>
      <c r="AS62" s="27" t="s">
        <v>698</v>
      </c>
      <c r="AT62" s="27" t="s">
        <v>698</v>
      </c>
      <c r="AU62" s="27" t="s">
        <v>698</v>
      </c>
      <c r="AV62" s="27" t="s">
        <v>698</v>
      </c>
      <c r="AW62" s="27" t="s">
        <v>698</v>
      </c>
      <c r="AX62" s="27" t="s">
        <v>698</v>
      </c>
      <c r="AY62" s="27" t="s">
        <v>698</v>
      </c>
      <c r="AZ62" s="27" t="s">
        <v>698</v>
      </c>
      <c r="BA62" s="27" t="s">
        <v>698</v>
      </c>
      <c r="BB62" s="27" t="s">
        <v>698</v>
      </c>
      <c r="BC62" s="27" t="s">
        <v>698</v>
      </c>
      <c r="BD62" s="27" t="s">
        <v>698</v>
      </c>
      <c r="BE62" s="27" t="s">
        <v>698</v>
      </c>
      <c r="BF62" s="27" t="s">
        <v>698</v>
      </c>
      <c r="BG62" s="27" t="s">
        <v>698</v>
      </c>
      <c r="BH62" s="27" t="s">
        <v>698</v>
      </c>
      <c r="BI62" s="27" t="s">
        <v>698</v>
      </c>
      <c r="BJ62" s="27" t="s">
        <v>698</v>
      </c>
      <c r="BK62" s="27" t="s">
        <v>698</v>
      </c>
      <c r="BL62" s="27" t="s">
        <v>698</v>
      </c>
      <c r="BM62" s="27" t="s">
        <v>698</v>
      </c>
      <c r="BN62" s="27" t="s">
        <v>698</v>
      </c>
      <c r="BO62" s="27" t="s">
        <v>704</v>
      </c>
      <c r="BP62" s="27" t="s">
        <v>704</v>
      </c>
      <c r="BQ62" s="27" t="s">
        <v>704</v>
      </c>
      <c r="BR62" s="27" t="s">
        <v>698</v>
      </c>
      <c r="BS62" s="27" t="s">
        <v>698</v>
      </c>
      <c r="BT62" s="27" t="s">
        <v>698</v>
      </c>
      <c r="BU62" s="27" t="s">
        <v>698</v>
      </c>
      <c r="BV62" s="27" t="s">
        <v>698</v>
      </c>
      <c r="BW62" s="27" t="s">
        <v>698</v>
      </c>
      <c r="BX62" s="27" t="s">
        <v>698</v>
      </c>
      <c r="BY62" s="27" t="s">
        <v>698</v>
      </c>
      <c r="BZ62" s="27" t="s">
        <v>698</v>
      </c>
      <c r="CA62" s="27" t="s">
        <v>698</v>
      </c>
      <c r="CB62" s="27" t="s">
        <v>698</v>
      </c>
      <c r="CC62" s="27" t="s">
        <v>698</v>
      </c>
      <c r="CD62" s="27" t="s">
        <v>698</v>
      </c>
      <c r="CE62" s="27" t="s">
        <v>698</v>
      </c>
      <c r="CF62" s="27" t="s">
        <v>698</v>
      </c>
      <c r="CG62" s="27" t="s">
        <v>698</v>
      </c>
      <c r="CH62" s="27" t="s">
        <v>698</v>
      </c>
      <c r="CI62" s="27" t="s">
        <v>698</v>
      </c>
      <c r="CJ62" s="27" t="s">
        <v>698</v>
      </c>
      <c r="CK62" s="27" t="s">
        <v>698</v>
      </c>
      <c r="CL62" s="27" t="s">
        <v>698</v>
      </c>
      <c r="CM62" s="27" t="s">
        <v>698</v>
      </c>
      <c r="CN62" s="27" t="s">
        <v>698</v>
      </c>
      <c r="CO62" s="27" t="s">
        <v>698</v>
      </c>
      <c r="CP62" s="27" t="s">
        <v>698</v>
      </c>
      <c r="CQ62" s="27" t="s">
        <v>698</v>
      </c>
      <c r="CR62" s="27" t="s">
        <v>698</v>
      </c>
      <c r="CS62" s="27" t="s">
        <v>698</v>
      </c>
      <c r="CT62" s="27" t="s">
        <v>698</v>
      </c>
      <c r="CU62" s="27" t="s">
        <v>698</v>
      </c>
      <c r="CV62" s="27" t="s">
        <v>698</v>
      </c>
      <c r="CW62" s="27" t="s">
        <v>698</v>
      </c>
      <c r="CX62" s="27" t="s">
        <v>698</v>
      </c>
      <c r="CY62" s="27" t="s">
        <v>698</v>
      </c>
      <c r="CZ62" s="27" t="s">
        <v>698</v>
      </c>
      <c r="DA62" s="27" t="s">
        <v>698</v>
      </c>
      <c r="DB62" s="27" t="s">
        <v>698</v>
      </c>
      <c r="DC62" s="27" t="s">
        <v>698</v>
      </c>
      <c r="DD62" s="27" t="s">
        <v>698</v>
      </c>
      <c r="DE62" s="27" t="s">
        <v>698</v>
      </c>
      <c r="DF62" s="27" t="s">
        <v>698</v>
      </c>
      <c r="DG62" s="27" t="s">
        <v>698</v>
      </c>
      <c r="DH62" s="27" t="s">
        <v>698</v>
      </c>
      <c r="DI62" s="27" t="s">
        <v>698</v>
      </c>
      <c r="DJ62" s="27" t="s">
        <v>698</v>
      </c>
      <c r="DK62" s="27" t="s">
        <v>698</v>
      </c>
      <c r="DL62" s="27" t="s">
        <v>698</v>
      </c>
      <c r="DM62" s="27" t="s">
        <v>698</v>
      </c>
      <c r="DN62" s="27" t="s">
        <v>698</v>
      </c>
      <c r="DO62" s="27" t="s">
        <v>698</v>
      </c>
      <c r="DP62" s="27" t="s">
        <v>698</v>
      </c>
      <c r="DQ62" s="27" t="s">
        <v>698</v>
      </c>
      <c r="DR62" s="27" t="s">
        <v>698</v>
      </c>
      <c r="DS62" s="27"/>
      <c r="DT62" s="27" t="s">
        <v>698</v>
      </c>
      <c r="DU62" s="27" t="s">
        <v>698</v>
      </c>
      <c r="DV62" s="27" t="s">
        <v>698</v>
      </c>
      <c r="DW62" s="27" t="s">
        <v>698</v>
      </c>
      <c r="DX62" s="27" t="s">
        <v>698</v>
      </c>
      <c r="DY62" s="27" t="s">
        <v>698</v>
      </c>
      <c r="DZ62" s="27" t="s">
        <v>698</v>
      </c>
      <c r="EA62" s="27" t="s">
        <v>698</v>
      </c>
      <c r="EB62" s="27" t="s">
        <v>698</v>
      </c>
      <c r="EC62" s="27" t="s">
        <v>698</v>
      </c>
      <c r="ED62" s="27" t="s">
        <v>698</v>
      </c>
      <c r="EE62" s="27" t="s">
        <v>698</v>
      </c>
      <c r="EF62" s="27" t="s">
        <v>698</v>
      </c>
      <c r="EG62" s="27" t="s">
        <v>694</v>
      </c>
      <c r="EH62" s="27" t="s">
        <v>698</v>
      </c>
      <c r="EI62" s="27" t="s">
        <v>698</v>
      </c>
      <c r="EJ62" s="27" t="s">
        <v>698</v>
      </c>
      <c r="EK62" s="27" t="s">
        <v>698</v>
      </c>
      <c r="EL62" s="27" t="s">
        <v>698</v>
      </c>
      <c r="EM62" s="27" t="s">
        <v>698</v>
      </c>
      <c r="EN62" s="27" t="s">
        <v>698</v>
      </c>
      <c r="EO62" s="27" t="s">
        <v>698</v>
      </c>
      <c r="EP62" s="27" t="s">
        <v>698</v>
      </c>
      <c r="EQ62" s="27" t="s">
        <v>698</v>
      </c>
      <c r="ER62" s="27" t="s">
        <v>698</v>
      </c>
      <c r="ES62" s="27" t="s">
        <v>698</v>
      </c>
      <c r="ET62" s="27" t="s">
        <v>698</v>
      </c>
      <c r="EU62" s="27" t="s">
        <v>698</v>
      </c>
      <c r="EV62" s="27" t="s">
        <v>698</v>
      </c>
      <c r="EW62" s="27" t="s">
        <v>698</v>
      </c>
      <c r="EX62" s="27" t="s">
        <v>698</v>
      </c>
      <c r="EY62" s="27" t="s">
        <v>698</v>
      </c>
      <c r="EZ62" s="27" t="s">
        <v>698</v>
      </c>
      <c r="FA62" s="27" t="s">
        <v>698</v>
      </c>
      <c r="FB62" s="27" t="s">
        <v>698</v>
      </c>
      <c r="FC62" s="27" t="s">
        <v>698</v>
      </c>
      <c r="FD62" s="27" t="s">
        <v>698</v>
      </c>
      <c r="FE62" s="27" t="s">
        <v>694</v>
      </c>
      <c r="FF62" s="27" t="s">
        <v>698</v>
      </c>
      <c r="FG62" s="27" t="s">
        <v>698</v>
      </c>
      <c r="FH62" s="27" t="s">
        <v>698</v>
      </c>
      <c r="FI62" s="27" t="s">
        <v>698</v>
      </c>
      <c r="FJ62" s="27" t="s">
        <v>694</v>
      </c>
      <c r="FK62" s="27" t="s">
        <v>698</v>
      </c>
      <c r="FL62" s="27" t="s">
        <v>698</v>
      </c>
      <c r="FM62" s="27" t="s">
        <v>698</v>
      </c>
      <c r="FN62" s="27" t="s">
        <v>694</v>
      </c>
      <c r="FO62" s="72" t="s">
        <v>1175</v>
      </c>
      <c r="FP62" s="72" t="s">
        <v>698</v>
      </c>
      <c r="FQ62" s="72" t="s">
        <v>1176</v>
      </c>
      <c r="FR62" s="72" t="s">
        <v>1223</v>
      </c>
      <c r="FS62" s="72" t="s">
        <v>1224</v>
      </c>
      <c r="FT62" s="72" t="s">
        <v>698</v>
      </c>
      <c r="FU62" s="72" t="s">
        <v>698</v>
      </c>
      <c r="FV62" s="72" t="s">
        <v>698</v>
      </c>
      <c r="FW62" s="78" t="s">
        <v>698</v>
      </c>
      <c r="FX62" s="78" t="s">
        <v>698</v>
      </c>
      <c r="FY62" s="72" t="s">
        <v>698</v>
      </c>
      <c r="FZ62" s="90"/>
      <c r="GA62" s="90"/>
      <c r="GB62" s="90"/>
      <c r="GC62" s="90"/>
      <c r="GD62" s="90"/>
      <c r="GE62" s="90"/>
      <c r="GF62" s="90"/>
      <c r="GG62" s="90"/>
      <c r="GH62" s="105" t="s">
        <v>1226</v>
      </c>
      <c r="GI62" s="106"/>
      <c r="GJ62" s="27"/>
      <c r="GK62" s="28"/>
      <c r="GL62" s="27"/>
    </row>
    <row r="63" spans="1:194" x14ac:dyDescent="0.25">
      <c r="A63" s="71" t="str">
        <f t="shared" ref="A63:A64" si="4">CONCATENATE($W$7,": ",$X$25," - ",$Y$26,": ",$Z$61," - ",AA63)</f>
        <v>Expenditure: Contracted Services - Outsourced Services: Connection/Dis-connection - Restricted Water Flow</v>
      </c>
      <c r="B63" s="27" t="s">
        <v>1190</v>
      </c>
      <c r="C63" s="27" t="str">
        <f t="shared" si="1"/>
        <v>IE003001023002000000000000000000000000</v>
      </c>
      <c r="D63" s="23" t="s">
        <v>1166</v>
      </c>
      <c r="E63" s="23" t="s">
        <v>710</v>
      </c>
      <c r="F63" s="23" t="s">
        <v>702</v>
      </c>
      <c r="G63" s="23" t="s">
        <v>1018</v>
      </c>
      <c r="H63" s="23" t="s">
        <v>707</v>
      </c>
      <c r="I63" s="23" t="s">
        <v>697</v>
      </c>
      <c r="J63" s="23" t="s">
        <v>697</v>
      </c>
      <c r="K63" s="23" t="s">
        <v>697</v>
      </c>
      <c r="L63" s="23" t="s">
        <v>697</v>
      </c>
      <c r="M63" s="23" t="s">
        <v>697</v>
      </c>
      <c r="N63" s="23" t="s">
        <v>697</v>
      </c>
      <c r="O63" s="23" t="s">
        <v>697</v>
      </c>
      <c r="P63" s="23" t="s">
        <v>697</v>
      </c>
      <c r="Q63" s="27">
        <v>0</v>
      </c>
      <c r="R63" s="27" t="s">
        <v>704</v>
      </c>
      <c r="S63" s="27" t="s">
        <v>698</v>
      </c>
      <c r="T63" s="28" t="s">
        <v>694</v>
      </c>
      <c r="U63" s="28"/>
      <c r="V63" s="27" t="s">
        <v>307</v>
      </c>
      <c r="W63" s="27" t="s">
        <v>905</v>
      </c>
      <c r="X63" s="27"/>
      <c r="Y63" s="27"/>
      <c r="Z63" s="27"/>
      <c r="AA63" s="27" t="s">
        <v>1294</v>
      </c>
      <c r="AB63" s="27"/>
      <c r="AC63" s="27"/>
      <c r="AD63" s="27"/>
      <c r="AE63" s="27"/>
      <c r="AF63" s="27"/>
      <c r="AG63" s="27"/>
      <c r="AH63" s="27"/>
      <c r="AI63" s="27" t="s">
        <v>1295</v>
      </c>
      <c r="AJ63" s="28" t="s">
        <v>704</v>
      </c>
      <c r="AK63" s="27" t="s">
        <v>698</v>
      </c>
      <c r="AL63" s="27" t="s">
        <v>698</v>
      </c>
      <c r="AM63" s="27" t="s">
        <v>698</v>
      </c>
      <c r="AN63" s="27" t="s">
        <v>698</v>
      </c>
      <c r="AO63" s="27" t="s">
        <v>698</v>
      </c>
      <c r="AP63" s="27" t="s">
        <v>698</v>
      </c>
      <c r="AQ63" s="27" t="s">
        <v>698</v>
      </c>
      <c r="AR63" s="27" t="s">
        <v>698</v>
      </c>
      <c r="AS63" s="27" t="s">
        <v>698</v>
      </c>
      <c r="AT63" s="27" t="s">
        <v>698</v>
      </c>
      <c r="AU63" s="27" t="s">
        <v>698</v>
      </c>
      <c r="AV63" s="27" t="s">
        <v>698</v>
      </c>
      <c r="AW63" s="27" t="s">
        <v>698</v>
      </c>
      <c r="AX63" s="27" t="s">
        <v>698</v>
      </c>
      <c r="AY63" s="27" t="s">
        <v>698</v>
      </c>
      <c r="AZ63" s="27" t="s">
        <v>698</v>
      </c>
      <c r="BA63" s="27" t="s">
        <v>698</v>
      </c>
      <c r="BB63" s="27" t="s">
        <v>698</v>
      </c>
      <c r="BC63" s="27" t="s">
        <v>698</v>
      </c>
      <c r="BD63" s="27" t="s">
        <v>698</v>
      </c>
      <c r="BE63" s="27" t="s">
        <v>698</v>
      </c>
      <c r="BF63" s="27" t="s">
        <v>698</v>
      </c>
      <c r="BG63" s="27" t="s">
        <v>698</v>
      </c>
      <c r="BH63" s="27" t="s">
        <v>698</v>
      </c>
      <c r="BI63" s="27" t="s">
        <v>698</v>
      </c>
      <c r="BJ63" s="27" t="s">
        <v>698</v>
      </c>
      <c r="BK63" s="27" t="s">
        <v>698</v>
      </c>
      <c r="BL63" s="27" t="s">
        <v>698</v>
      </c>
      <c r="BM63" s="27" t="s">
        <v>698</v>
      </c>
      <c r="BN63" s="27" t="s">
        <v>698</v>
      </c>
      <c r="BO63" s="27" t="s">
        <v>698</v>
      </c>
      <c r="BP63" s="27" t="s">
        <v>698</v>
      </c>
      <c r="BQ63" s="27" t="s">
        <v>698</v>
      </c>
      <c r="BR63" s="27" t="s">
        <v>698</v>
      </c>
      <c r="BS63" s="27" t="s">
        <v>698</v>
      </c>
      <c r="BT63" s="27" t="s">
        <v>698</v>
      </c>
      <c r="BU63" s="27" t="s">
        <v>698</v>
      </c>
      <c r="BV63" s="27" t="s">
        <v>698</v>
      </c>
      <c r="BW63" s="27" t="s">
        <v>698</v>
      </c>
      <c r="BX63" s="27" t="s">
        <v>698</v>
      </c>
      <c r="BY63" s="27" t="s">
        <v>698</v>
      </c>
      <c r="BZ63" s="27" t="s">
        <v>698</v>
      </c>
      <c r="CA63" s="27" t="s">
        <v>698</v>
      </c>
      <c r="CB63" s="27" t="s">
        <v>698</v>
      </c>
      <c r="CC63" s="27" t="s">
        <v>698</v>
      </c>
      <c r="CD63" s="27" t="s">
        <v>698</v>
      </c>
      <c r="CE63" s="27" t="s">
        <v>698</v>
      </c>
      <c r="CF63" s="27" t="s">
        <v>698</v>
      </c>
      <c r="CG63" s="27" t="s">
        <v>698</v>
      </c>
      <c r="CH63" s="27" t="s">
        <v>698</v>
      </c>
      <c r="CI63" s="27" t="s">
        <v>698</v>
      </c>
      <c r="CJ63" s="27" t="s">
        <v>698</v>
      </c>
      <c r="CK63" s="27" t="s">
        <v>698</v>
      </c>
      <c r="CL63" s="27" t="s">
        <v>698</v>
      </c>
      <c r="CM63" s="27" t="s">
        <v>698</v>
      </c>
      <c r="CN63" s="27" t="s">
        <v>698</v>
      </c>
      <c r="CO63" s="27" t="s">
        <v>698</v>
      </c>
      <c r="CP63" s="27" t="s">
        <v>698</v>
      </c>
      <c r="CQ63" s="27" t="s">
        <v>698</v>
      </c>
      <c r="CR63" s="27" t="s">
        <v>698</v>
      </c>
      <c r="CS63" s="27" t="s">
        <v>698</v>
      </c>
      <c r="CT63" s="27" t="s">
        <v>698</v>
      </c>
      <c r="CU63" s="27" t="s">
        <v>698</v>
      </c>
      <c r="CV63" s="27" t="s">
        <v>698</v>
      </c>
      <c r="CW63" s="27" t="s">
        <v>698</v>
      </c>
      <c r="CX63" s="27" t="s">
        <v>698</v>
      </c>
      <c r="CY63" s="27" t="s">
        <v>698</v>
      </c>
      <c r="CZ63" s="27" t="s">
        <v>698</v>
      </c>
      <c r="DA63" s="27" t="s">
        <v>698</v>
      </c>
      <c r="DB63" s="27" t="s">
        <v>698</v>
      </c>
      <c r="DC63" s="27" t="s">
        <v>698</v>
      </c>
      <c r="DD63" s="27" t="s">
        <v>698</v>
      </c>
      <c r="DE63" s="27" t="s">
        <v>698</v>
      </c>
      <c r="DF63" s="27" t="s">
        <v>698</v>
      </c>
      <c r="DG63" s="27" t="s">
        <v>698</v>
      </c>
      <c r="DH63" s="27" t="s">
        <v>698</v>
      </c>
      <c r="DI63" s="27" t="s">
        <v>698</v>
      </c>
      <c r="DJ63" s="27" t="s">
        <v>698</v>
      </c>
      <c r="DK63" s="27" t="s">
        <v>698</v>
      </c>
      <c r="DL63" s="27" t="s">
        <v>698</v>
      </c>
      <c r="DM63" s="27" t="s">
        <v>698</v>
      </c>
      <c r="DN63" s="27" t="s">
        <v>698</v>
      </c>
      <c r="DO63" s="27" t="s">
        <v>698</v>
      </c>
      <c r="DP63" s="27" t="s">
        <v>698</v>
      </c>
      <c r="DQ63" s="27" t="s">
        <v>698</v>
      </c>
      <c r="DR63" s="27" t="s">
        <v>698</v>
      </c>
      <c r="DS63" s="27"/>
      <c r="DT63" s="27" t="s">
        <v>698</v>
      </c>
      <c r="DU63" s="27" t="s">
        <v>698</v>
      </c>
      <c r="DV63" s="27" t="s">
        <v>698</v>
      </c>
      <c r="DW63" s="27" t="s">
        <v>698</v>
      </c>
      <c r="DX63" s="27" t="s">
        <v>698</v>
      </c>
      <c r="DY63" s="27" t="s">
        <v>698</v>
      </c>
      <c r="DZ63" s="27" t="s">
        <v>698</v>
      </c>
      <c r="EA63" s="27" t="s">
        <v>698</v>
      </c>
      <c r="EB63" s="27" t="s">
        <v>698</v>
      </c>
      <c r="EC63" s="27" t="s">
        <v>698</v>
      </c>
      <c r="ED63" s="27" t="s">
        <v>698</v>
      </c>
      <c r="EE63" s="27" t="s">
        <v>698</v>
      </c>
      <c r="EF63" s="27" t="s">
        <v>698</v>
      </c>
      <c r="EG63" s="27" t="s">
        <v>694</v>
      </c>
      <c r="EH63" s="27" t="s">
        <v>698</v>
      </c>
      <c r="EI63" s="27" t="s">
        <v>698</v>
      </c>
      <c r="EJ63" s="27" t="s">
        <v>698</v>
      </c>
      <c r="EK63" s="27" t="s">
        <v>698</v>
      </c>
      <c r="EL63" s="27" t="s">
        <v>698</v>
      </c>
      <c r="EM63" s="27" t="s">
        <v>698</v>
      </c>
      <c r="EN63" s="27" t="s">
        <v>698</v>
      </c>
      <c r="EO63" s="27" t="s">
        <v>698</v>
      </c>
      <c r="EP63" s="27" t="s">
        <v>698</v>
      </c>
      <c r="EQ63" s="27" t="s">
        <v>698</v>
      </c>
      <c r="ER63" s="27" t="s">
        <v>698</v>
      </c>
      <c r="ES63" s="27" t="s">
        <v>698</v>
      </c>
      <c r="ET63" s="27" t="s">
        <v>698</v>
      </c>
      <c r="EU63" s="27" t="s">
        <v>698</v>
      </c>
      <c r="EV63" s="27" t="s">
        <v>698</v>
      </c>
      <c r="EW63" s="27" t="s">
        <v>698</v>
      </c>
      <c r="EX63" s="27" t="s">
        <v>698</v>
      </c>
      <c r="EY63" s="27" t="s">
        <v>698</v>
      </c>
      <c r="EZ63" s="27" t="s">
        <v>698</v>
      </c>
      <c r="FA63" s="27" t="s">
        <v>698</v>
      </c>
      <c r="FB63" s="27" t="s">
        <v>698</v>
      </c>
      <c r="FC63" s="27" t="s">
        <v>698</v>
      </c>
      <c r="FD63" s="27" t="s">
        <v>698</v>
      </c>
      <c r="FE63" s="27" t="s">
        <v>694</v>
      </c>
      <c r="FF63" s="27" t="s">
        <v>698</v>
      </c>
      <c r="FG63" s="27" t="s">
        <v>698</v>
      </c>
      <c r="FH63" s="27" t="s">
        <v>698</v>
      </c>
      <c r="FI63" s="27" t="s">
        <v>698</v>
      </c>
      <c r="FJ63" s="27" t="s">
        <v>694</v>
      </c>
      <c r="FK63" s="27" t="s">
        <v>704</v>
      </c>
      <c r="FL63" s="27" t="s">
        <v>704</v>
      </c>
      <c r="FM63" s="27" t="s">
        <v>704</v>
      </c>
      <c r="FN63" s="27" t="s">
        <v>694</v>
      </c>
      <c r="FO63" s="72" t="s">
        <v>1175</v>
      </c>
      <c r="FP63" s="72" t="s">
        <v>698</v>
      </c>
      <c r="FQ63" s="72" t="s">
        <v>1176</v>
      </c>
      <c r="FR63" s="72" t="s">
        <v>1223</v>
      </c>
      <c r="FS63" s="72" t="s">
        <v>1224</v>
      </c>
      <c r="FT63" s="72" t="s">
        <v>698</v>
      </c>
      <c r="FU63" s="72" t="s">
        <v>698</v>
      </c>
      <c r="FV63" s="72" t="s">
        <v>698</v>
      </c>
      <c r="FW63" s="78" t="s">
        <v>698</v>
      </c>
      <c r="FX63" s="78" t="s">
        <v>698</v>
      </c>
      <c r="FY63" s="72" t="s">
        <v>698</v>
      </c>
      <c r="FZ63" s="90"/>
      <c r="GA63" s="90"/>
      <c r="GB63" s="90"/>
      <c r="GC63" s="90"/>
      <c r="GD63" s="90"/>
      <c r="GE63" s="90"/>
      <c r="GF63" s="90"/>
      <c r="GG63" s="90"/>
      <c r="GH63" s="105" t="s">
        <v>1226</v>
      </c>
      <c r="GI63" s="106"/>
      <c r="GJ63" s="27"/>
      <c r="GK63" s="28"/>
      <c r="GL63" s="27"/>
    </row>
    <row r="64" spans="1:194" x14ac:dyDescent="0.25">
      <c r="A64" s="71" t="str">
        <f t="shared" si="4"/>
        <v>Expenditure: Contracted Services - Outsourced Services: Connection/Dis-connection - Water</v>
      </c>
      <c r="B64" s="27" t="s">
        <v>1190</v>
      </c>
      <c r="C64" s="27" t="str">
        <f t="shared" si="1"/>
        <v>IE003001023003000000000000000000000000</v>
      </c>
      <c r="D64" s="23" t="s">
        <v>1166</v>
      </c>
      <c r="E64" s="23" t="s">
        <v>710</v>
      </c>
      <c r="F64" s="23" t="s">
        <v>702</v>
      </c>
      <c r="G64" s="23" t="s">
        <v>1018</v>
      </c>
      <c r="H64" s="23" t="s">
        <v>710</v>
      </c>
      <c r="I64" s="23" t="s">
        <v>697</v>
      </c>
      <c r="J64" s="23" t="s">
        <v>697</v>
      </c>
      <c r="K64" s="23" t="s">
        <v>697</v>
      </c>
      <c r="L64" s="23" t="s">
        <v>697</v>
      </c>
      <c r="M64" s="23" t="s">
        <v>697</v>
      </c>
      <c r="N64" s="23" t="s">
        <v>697</v>
      </c>
      <c r="O64" s="23" t="s">
        <v>697</v>
      </c>
      <c r="P64" s="23" t="s">
        <v>697</v>
      </c>
      <c r="Q64" s="27">
        <v>0</v>
      </c>
      <c r="R64" s="27" t="s">
        <v>704</v>
      </c>
      <c r="S64" s="27" t="s">
        <v>698</v>
      </c>
      <c r="T64" s="28" t="s">
        <v>694</v>
      </c>
      <c r="U64" s="28"/>
      <c r="V64" s="27" t="s">
        <v>308</v>
      </c>
      <c r="W64" s="27" t="s">
        <v>905</v>
      </c>
      <c r="X64" s="27"/>
      <c r="Y64" s="27"/>
      <c r="Z64" s="27"/>
      <c r="AA64" s="27" t="s">
        <v>990</v>
      </c>
      <c r="AB64" s="27"/>
      <c r="AC64" s="27"/>
      <c r="AD64" s="27"/>
      <c r="AE64" s="27"/>
      <c r="AF64" s="27"/>
      <c r="AG64" s="27"/>
      <c r="AH64" s="27"/>
      <c r="AI64" s="27" t="s">
        <v>1296</v>
      </c>
      <c r="AJ64" s="28" t="s">
        <v>704</v>
      </c>
      <c r="AK64" s="27" t="s">
        <v>698</v>
      </c>
      <c r="AL64" s="27" t="s">
        <v>698</v>
      </c>
      <c r="AM64" s="27" t="s">
        <v>698</v>
      </c>
      <c r="AN64" s="27" t="s">
        <v>698</v>
      </c>
      <c r="AO64" s="27" t="s">
        <v>698</v>
      </c>
      <c r="AP64" s="27" t="s">
        <v>698</v>
      </c>
      <c r="AQ64" s="27" t="s">
        <v>698</v>
      </c>
      <c r="AR64" s="27" t="s">
        <v>698</v>
      </c>
      <c r="AS64" s="27" t="s">
        <v>698</v>
      </c>
      <c r="AT64" s="27" t="s">
        <v>698</v>
      </c>
      <c r="AU64" s="27" t="s">
        <v>698</v>
      </c>
      <c r="AV64" s="27" t="s">
        <v>698</v>
      </c>
      <c r="AW64" s="27" t="s">
        <v>698</v>
      </c>
      <c r="AX64" s="27" t="s">
        <v>698</v>
      </c>
      <c r="AY64" s="27" t="s">
        <v>698</v>
      </c>
      <c r="AZ64" s="27" t="s">
        <v>698</v>
      </c>
      <c r="BA64" s="27" t="s">
        <v>698</v>
      </c>
      <c r="BB64" s="27" t="s">
        <v>698</v>
      </c>
      <c r="BC64" s="27" t="s">
        <v>698</v>
      </c>
      <c r="BD64" s="27" t="s">
        <v>698</v>
      </c>
      <c r="BE64" s="27" t="s">
        <v>698</v>
      </c>
      <c r="BF64" s="27" t="s">
        <v>698</v>
      </c>
      <c r="BG64" s="27" t="s">
        <v>698</v>
      </c>
      <c r="BH64" s="27" t="s">
        <v>698</v>
      </c>
      <c r="BI64" s="27" t="s">
        <v>698</v>
      </c>
      <c r="BJ64" s="27" t="s">
        <v>698</v>
      </c>
      <c r="BK64" s="27" t="s">
        <v>698</v>
      </c>
      <c r="BL64" s="27" t="s">
        <v>698</v>
      </c>
      <c r="BM64" s="27" t="s">
        <v>698</v>
      </c>
      <c r="BN64" s="27" t="s">
        <v>698</v>
      </c>
      <c r="BO64" s="27" t="s">
        <v>698</v>
      </c>
      <c r="BP64" s="27" t="s">
        <v>698</v>
      </c>
      <c r="BQ64" s="27" t="s">
        <v>698</v>
      </c>
      <c r="BR64" s="27" t="s">
        <v>698</v>
      </c>
      <c r="BS64" s="27" t="s">
        <v>698</v>
      </c>
      <c r="BT64" s="27" t="s">
        <v>698</v>
      </c>
      <c r="BU64" s="27" t="s">
        <v>698</v>
      </c>
      <c r="BV64" s="27" t="s">
        <v>698</v>
      </c>
      <c r="BW64" s="27" t="s">
        <v>698</v>
      </c>
      <c r="BX64" s="27" t="s">
        <v>698</v>
      </c>
      <c r="BY64" s="27" t="s">
        <v>698</v>
      </c>
      <c r="BZ64" s="27" t="s">
        <v>698</v>
      </c>
      <c r="CA64" s="27" t="s">
        <v>698</v>
      </c>
      <c r="CB64" s="27" t="s">
        <v>698</v>
      </c>
      <c r="CC64" s="27" t="s">
        <v>698</v>
      </c>
      <c r="CD64" s="27" t="s">
        <v>698</v>
      </c>
      <c r="CE64" s="27" t="s">
        <v>698</v>
      </c>
      <c r="CF64" s="27" t="s">
        <v>698</v>
      </c>
      <c r="CG64" s="27" t="s">
        <v>698</v>
      </c>
      <c r="CH64" s="27" t="s">
        <v>698</v>
      </c>
      <c r="CI64" s="27" t="s">
        <v>698</v>
      </c>
      <c r="CJ64" s="27" t="s">
        <v>698</v>
      </c>
      <c r="CK64" s="27" t="s">
        <v>698</v>
      </c>
      <c r="CL64" s="27" t="s">
        <v>698</v>
      </c>
      <c r="CM64" s="27" t="s">
        <v>698</v>
      </c>
      <c r="CN64" s="27" t="s">
        <v>698</v>
      </c>
      <c r="CO64" s="27" t="s">
        <v>698</v>
      </c>
      <c r="CP64" s="27" t="s">
        <v>698</v>
      </c>
      <c r="CQ64" s="27" t="s">
        <v>698</v>
      </c>
      <c r="CR64" s="27" t="s">
        <v>698</v>
      </c>
      <c r="CS64" s="27" t="s">
        <v>698</v>
      </c>
      <c r="CT64" s="27" t="s">
        <v>698</v>
      </c>
      <c r="CU64" s="27" t="s">
        <v>698</v>
      </c>
      <c r="CV64" s="27" t="s">
        <v>698</v>
      </c>
      <c r="CW64" s="27" t="s">
        <v>698</v>
      </c>
      <c r="CX64" s="27" t="s">
        <v>698</v>
      </c>
      <c r="CY64" s="27" t="s">
        <v>698</v>
      </c>
      <c r="CZ64" s="27" t="s">
        <v>698</v>
      </c>
      <c r="DA64" s="27" t="s">
        <v>698</v>
      </c>
      <c r="DB64" s="27" t="s">
        <v>698</v>
      </c>
      <c r="DC64" s="27" t="s">
        <v>698</v>
      </c>
      <c r="DD64" s="27" t="s">
        <v>698</v>
      </c>
      <c r="DE64" s="27" t="s">
        <v>698</v>
      </c>
      <c r="DF64" s="27" t="s">
        <v>698</v>
      </c>
      <c r="DG64" s="27" t="s">
        <v>698</v>
      </c>
      <c r="DH64" s="27" t="s">
        <v>698</v>
      </c>
      <c r="DI64" s="27" t="s">
        <v>698</v>
      </c>
      <c r="DJ64" s="27" t="s">
        <v>698</v>
      </c>
      <c r="DK64" s="27" t="s">
        <v>698</v>
      </c>
      <c r="DL64" s="27" t="s">
        <v>698</v>
      </c>
      <c r="DM64" s="27" t="s">
        <v>698</v>
      </c>
      <c r="DN64" s="27" t="s">
        <v>698</v>
      </c>
      <c r="DO64" s="27" t="s">
        <v>698</v>
      </c>
      <c r="DP64" s="27" t="s">
        <v>698</v>
      </c>
      <c r="DQ64" s="27" t="s">
        <v>698</v>
      </c>
      <c r="DR64" s="27" t="s">
        <v>698</v>
      </c>
      <c r="DS64" s="27"/>
      <c r="DT64" s="27" t="s">
        <v>698</v>
      </c>
      <c r="DU64" s="27" t="s">
        <v>698</v>
      </c>
      <c r="DV64" s="27" t="s">
        <v>698</v>
      </c>
      <c r="DW64" s="27" t="s">
        <v>698</v>
      </c>
      <c r="DX64" s="27" t="s">
        <v>698</v>
      </c>
      <c r="DY64" s="27" t="s">
        <v>698</v>
      </c>
      <c r="DZ64" s="27" t="s">
        <v>698</v>
      </c>
      <c r="EA64" s="27" t="s">
        <v>698</v>
      </c>
      <c r="EB64" s="27" t="s">
        <v>698</v>
      </c>
      <c r="EC64" s="27" t="s">
        <v>698</v>
      </c>
      <c r="ED64" s="27" t="s">
        <v>698</v>
      </c>
      <c r="EE64" s="27" t="s">
        <v>698</v>
      </c>
      <c r="EF64" s="27" t="s">
        <v>698</v>
      </c>
      <c r="EG64" s="27" t="s">
        <v>694</v>
      </c>
      <c r="EH64" s="27" t="s">
        <v>698</v>
      </c>
      <c r="EI64" s="27" t="s">
        <v>698</v>
      </c>
      <c r="EJ64" s="27" t="s">
        <v>698</v>
      </c>
      <c r="EK64" s="27" t="s">
        <v>698</v>
      </c>
      <c r="EL64" s="27" t="s">
        <v>698</v>
      </c>
      <c r="EM64" s="27" t="s">
        <v>698</v>
      </c>
      <c r="EN64" s="27" t="s">
        <v>698</v>
      </c>
      <c r="EO64" s="27" t="s">
        <v>698</v>
      </c>
      <c r="EP64" s="27" t="s">
        <v>698</v>
      </c>
      <c r="EQ64" s="27" t="s">
        <v>698</v>
      </c>
      <c r="ER64" s="27" t="s">
        <v>698</v>
      </c>
      <c r="ES64" s="27" t="s">
        <v>698</v>
      </c>
      <c r="ET64" s="27" t="s">
        <v>698</v>
      </c>
      <c r="EU64" s="27" t="s">
        <v>698</v>
      </c>
      <c r="EV64" s="27" t="s">
        <v>698</v>
      </c>
      <c r="EW64" s="27" t="s">
        <v>698</v>
      </c>
      <c r="EX64" s="27" t="s">
        <v>698</v>
      </c>
      <c r="EY64" s="27" t="s">
        <v>698</v>
      </c>
      <c r="EZ64" s="27" t="s">
        <v>698</v>
      </c>
      <c r="FA64" s="27" t="s">
        <v>698</v>
      </c>
      <c r="FB64" s="27" t="s">
        <v>698</v>
      </c>
      <c r="FC64" s="27" t="s">
        <v>698</v>
      </c>
      <c r="FD64" s="27" t="s">
        <v>698</v>
      </c>
      <c r="FE64" s="27" t="s">
        <v>694</v>
      </c>
      <c r="FF64" s="27" t="s">
        <v>698</v>
      </c>
      <c r="FG64" s="27" t="s">
        <v>698</v>
      </c>
      <c r="FH64" s="27" t="s">
        <v>698</v>
      </c>
      <c r="FI64" s="27" t="s">
        <v>698</v>
      </c>
      <c r="FJ64" s="27" t="s">
        <v>694</v>
      </c>
      <c r="FK64" s="27" t="s">
        <v>704</v>
      </c>
      <c r="FL64" s="27" t="s">
        <v>704</v>
      </c>
      <c r="FM64" s="27" t="s">
        <v>704</v>
      </c>
      <c r="FN64" s="27" t="s">
        <v>694</v>
      </c>
      <c r="FO64" s="72" t="s">
        <v>1175</v>
      </c>
      <c r="FP64" s="72" t="s">
        <v>698</v>
      </c>
      <c r="FQ64" s="72" t="s">
        <v>1176</v>
      </c>
      <c r="FR64" s="72" t="s">
        <v>1223</v>
      </c>
      <c r="FS64" s="72" t="s">
        <v>1224</v>
      </c>
      <c r="FT64" s="72" t="s">
        <v>698</v>
      </c>
      <c r="FU64" s="72" t="s">
        <v>698</v>
      </c>
      <c r="FV64" s="72" t="s">
        <v>698</v>
      </c>
      <c r="FW64" s="78" t="s">
        <v>698</v>
      </c>
      <c r="FX64" s="78" t="s">
        <v>698</v>
      </c>
      <c r="FY64" s="72" t="s">
        <v>698</v>
      </c>
      <c r="FZ64" s="90"/>
      <c r="GA64" s="90"/>
      <c r="GB64" s="90"/>
      <c r="GC64" s="90"/>
      <c r="GD64" s="90"/>
      <c r="GE64" s="90"/>
      <c r="GF64" s="90"/>
      <c r="GG64" s="90"/>
      <c r="GH64" s="105" t="s">
        <v>1226</v>
      </c>
      <c r="GI64" s="106"/>
      <c r="GJ64" s="27"/>
      <c r="GK64" s="28"/>
      <c r="GL64" s="27"/>
    </row>
    <row r="65" spans="1:194" x14ac:dyDescent="0.25">
      <c r="A65" s="71" t="str">
        <f t="shared" si="2"/>
        <v>Expenditure: Contracted Services - Outsourced Services: Refuse Removal</v>
      </c>
      <c r="B65" s="27" t="s">
        <v>1190</v>
      </c>
      <c r="C65" s="27" t="str">
        <f t="shared" si="1"/>
        <v>IE003001024000000000000000000000000000</v>
      </c>
      <c r="D65" s="23" t="s">
        <v>1166</v>
      </c>
      <c r="E65" s="23" t="s">
        <v>710</v>
      </c>
      <c r="F65" s="23" t="s">
        <v>702</v>
      </c>
      <c r="G65" s="23" t="s">
        <v>1019</v>
      </c>
      <c r="H65" s="23" t="s">
        <v>697</v>
      </c>
      <c r="I65" s="23" t="s">
        <v>697</v>
      </c>
      <c r="J65" s="23" t="s">
        <v>697</v>
      </c>
      <c r="K65" s="23" t="s">
        <v>697</v>
      </c>
      <c r="L65" s="23" t="s">
        <v>697</v>
      </c>
      <c r="M65" s="23" t="s">
        <v>697</v>
      </c>
      <c r="N65" s="23" t="s">
        <v>697</v>
      </c>
      <c r="O65" s="23" t="s">
        <v>697</v>
      </c>
      <c r="P65" s="23" t="s">
        <v>697</v>
      </c>
      <c r="Q65" s="27">
        <v>0</v>
      </c>
      <c r="R65" s="27" t="s">
        <v>704</v>
      </c>
      <c r="S65" s="27" t="s">
        <v>698</v>
      </c>
      <c r="T65" s="28" t="s">
        <v>694</v>
      </c>
      <c r="U65" s="28"/>
      <c r="V65" s="27" t="s">
        <v>309</v>
      </c>
      <c r="W65" s="27" t="s">
        <v>905</v>
      </c>
      <c r="X65" s="27"/>
      <c r="Y65" s="27"/>
      <c r="Z65" s="27" t="s">
        <v>1297</v>
      </c>
      <c r="AA65" s="27"/>
      <c r="AB65" s="27"/>
      <c r="AC65" s="27"/>
      <c r="AD65" s="27"/>
      <c r="AE65" s="27"/>
      <c r="AF65" s="27"/>
      <c r="AG65" s="27"/>
      <c r="AH65" s="27"/>
      <c r="AI65" s="27" t="s">
        <v>1298</v>
      </c>
      <c r="AJ65" s="28" t="s">
        <v>704</v>
      </c>
      <c r="AK65" s="27" t="s">
        <v>698</v>
      </c>
      <c r="AL65" s="27" t="s">
        <v>698</v>
      </c>
      <c r="AM65" s="27" t="s">
        <v>698</v>
      </c>
      <c r="AN65" s="27" t="s">
        <v>698</v>
      </c>
      <c r="AO65" s="27" t="s">
        <v>698</v>
      </c>
      <c r="AP65" s="27" t="s">
        <v>698</v>
      </c>
      <c r="AQ65" s="27" t="s">
        <v>698</v>
      </c>
      <c r="AR65" s="27" t="s">
        <v>698</v>
      </c>
      <c r="AS65" s="27" t="s">
        <v>698</v>
      </c>
      <c r="AT65" s="27" t="s">
        <v>698</v>
      </c>
      <c r="AU65" s="27" t="s">
        <v>698</v>
      </c>
      <c r="AV65" s="27" t="s">
        <v>698</v>
      </c>
      <c r="AW65" s="27" t="s">
        <v>698</v>
      </c>
      <c r="AX65" s="27" t="s">
        <v>698</v>
      </c>
      <c r="AY65" s="27" t="s">
        <v>698</v>
      </c>
      <c r="AZ65" s="27" t="s">
        <v>698</v>
      </c>
      <c r="BA65" s="27" t="s">
        <v>698</v>
      </c>
      <c r="BB65" s="27" t="s">
        <v>698</v>
      </c>
      <c r="BC65" s="27" t="s">
        <v>698</v>
      </c>
      <c r="BD65" s="27" t="s">
        <v>698</v>
      </c>
      <c r="BE65" s="27" t="s">
        <v>698</v>
      </c>
      <c r="BF65" s="27" t="s">
        <v>698</v>
      </c>
      <c r="BG65" s="27" t="s">
        <v>698</v>
      </c>
      <c r="BH65" s="27" t="s">
        <v>698</v>
      </c>
      <c r="BI65" s="27" t="s">
        <v>698</v>
      </c>
      <c r="BJ65" s="27" t="s">
        <v>698</v>
      </c>
      <c r="BK65" s="27" t="s">
        <v>698</v>
      </c>
      <c r="BL65" s="27" t="s">
        <v>698</v>
      </c>
      <c r="BM65" s="27" t="s">
        <v>698</v>
      </c>
      <c r="BN65" s="27" t="s">
        <v>698</v>
      </c>
      <c r="BO65" s="27" t="s">
        <v>698</v>
      </c>
      <c r="BP65" s="27" t="s">
        <v>698</v>
      </c>
      <c r="BQ65" s="27" t="s">
        <v>698</v>
      </c>
      <c r="BR65" s="27" t="s">
        <v>698</v>
      </c>
      <c r="BS65" s="27" t="s">
        <v>698</v>
      </c>
      <c r="BT65" s="27" t="s">
        <v>698</v>
      </c>
      <c r="BU65" s="27" t="s">
        <v>698</v>
      </c>
      <c r="BV65" s="27" t="s">
        <v>698</v>
      </c>
      <c r="BW65" s="27" t="s">
        <v>698</v>
      </c>
      <c r="BX65" s="27" t="s">
        <v>698</v>
      </c>
      <c r="BY65" s="27" t="s">
        <v>698</v>
      </c>
      <c r="BZ65" s="27" t="s">
        <v>698</v>
      </c>
      <c r="CA65" s="27" t="s">
        <v>698</v>
      </c>
      <c r="CB65" s="27" t="s">
        <v>698</v>
      </c>
      <c r="CC65" s="27" t="s">
        <v>698</v>
      </c>
      <c r="CD65" s="27" t="s">
        <v>698</v>
      </c>
      <c r="CE65" s="27" t="s">
        <v>698</v>
      </c>
      <c r="CF65" s="27" t="s">
        <v>698</v>
      </c>
      <c r="CG65" s="27" t="s">
        <v>698</v>
      </c>
      <c r="CH65" s="27" t="s">
        <v>698</v>
      </c>
      <c r="CI65" s="27" t="s">
        <v>698</v>
      </c>
      <c r="CJ65" s="27" t="s">
        <v>698</v>
      </c>
      <c r="CK65" s="27" t="s">
        <v>698</v>
      </c>
      <c r="CL65" s="27" t="s">
        <v>698</v>
      </c>
      <c r="CM65" s="27" t="s">
        <v>698</v>
      </c>
      <c r="CN65" s="27" t="s">
        <v>698</v>
      </c>
      <c r="CO65" s="27" t="s">
        <v>698</v>
      </c>
      <c r="CP65" s="27" t="s">
        <v>698</v>
      </c>
      <c r="CQ65" s="27" t="s">
        <v>698</v>
      </c>
      <c r="CR65" s="27" t="s">
        <v>698</v>
      </c>
      <c r="CS65" s="27" t="s">
        <v>698</v>
      </c>
      <c r="CT65" s="27" t="s">
        <v>698</v>
      </c>
      <c r="CU65" s="27" t="s">
        <v>698</v>
      </c>
      <c r="CV65" s="27" t="s">
        <v>698</v>
      </c>
      <c r="CW65" s="27" t="s">
        <v>698</v>
      </c>
      <c r="CX65" s="27" t="s">
        <v>698</v>
      </c>
      <c r="CY65" s="27" t="s">
        <v>698</v>
      </c>
      <c r="CZ65" s="27" t="s">
        <v>698</v>
      </c>
      <c r="DA65" s="27" t="s">
        <v>698</v>
      </c>
      <c r="DB65" s="27" t="s">
        <v>704</v>
      </c>
      <c r="DC65" s="27" t="s">
        <v>704</v>
      </c>
      <c r="DD65" s="27" t="s">
        <v>704</v>
      </c>
      <c r="DE65" s="27" t="s">
        <v>704</v>
      </c>
      <c r="DF65" s="27" t="s">
        <v>698</v>
      </c>
      <c r="DG65" s="27" t="s">
        <v>698</v>
      </c>
      <c r="DH65" s="27" t="s">
        <v>698</v>
      </c>
      <c r="DI65" s="27" t="s">
        <v>698</v>
      </c>
      <c r="DJ65" s="27" t="s">
        <v>698</v>
      </c>
      <c r="DK65" s="27" t="s">
        <v>698</v>
      </c>
      <c r="DL65" s="27" t="s">
        <v>698</v>
      </c>
      <c r="DM65" s="27" t="s">
        <v>698</v>
      </c>
      <c r="DN65" s="27" t="s">
        <v>698</v>
      </c>
      <c r="DO65" s="27" t="s">
        <v>698</v>
      </c>
      <c r="DP65" s="27" t="s">
        <v>698</v>
      </c>
      <c r="DQ65" s="27" t="s">
        <v>698</v>
      </c>
      <c r="DR65" s="27" t="s">
        <v>698</v>
      </c>
      <c r="DS65" s="27"/>
      <c r="DT65" s="27" t="s">
        <v>698</v>
      </c>
      <c r="DU65" s="27" t="s">
        <v>698</v>
      </c>
      <c r="DV65" s="27" t="s">
        <v>698</v>
      </c>
      <c r="DW65" s="27" t="s">
        <v>698</v>
      </c>
      <c r="DX65" s="27" t="s">
        <v>698</v>
      </c>
      <c r="DY65" s="27" t="s">
        <v>698</v>
      </c>
      <c r="DZ65" s="27" t="s">
        <v>698</v>
      </c>
      <c r="EA65" s="27" t="s">
        <v>698</v>
      </c>
      <c r="EB65" s="27" t="s">
        <v>698</v>
      </c>
      <c r="EC65" s="27" t="s">
        <v>698</v>
      </c>
      <c r="ED65" s="27" t="s">
        <v>698</v>
      </c>
      <c r="EE65" s="27" t="s">
        <v>698</v>
      </c>
      <c r="EF65" s="27" t="s">
        <v>698</v>
      </c>
      <c r="EG65" s="27" t="s">
        <v>694</v>
      </c>
      <c r="EH65" s="27" t="s">
        <v>698</v>
      </c>
      <c r="EI65" s="27" t="s">
        <v>698</v>
      </c>
      <c r="EJ65" s="27" t="s">
        <v>698</v>
      </c>
      <c r="EK65" s="27" t="s">
        <v>698</v>
      </c>
      <c r="EL65" s="27" t="s">
        <v>698</v>
      </c>
      <c r="EM65" s="27" t="s">
        <v>698</v>
      </c>
      <c r="EN65" s="27" t="s">
        <v>698</v>
      </c>
      <c r="EO65" s="27" t="s">
        <v>698</v>
      </c>
      <c r="EP65" s="27" t="s">
        <v>698</v>
      </c>
      <c r="EQ65" s="27" t="s">
        <v>698</v>
      </c>
      <c r="ER65" s="27" t="s">
        <v>698</v>
      </c>
      <c r="ES65" s="27" t="s">
        <v>698</v>
      </c>
      <c r="ET65" s="27" t="s">
        <v>698</v>
      </c>
      <c r="EU65" s="27" t="s">
        <v>698</v>
      </c>
      <c r="EV65" s="27" t="s">
        <v>698</v>
      </c>
      <c r="EW65" s="27" t="s">
        <v>698</v>
      </c>
      <c r="EX65" s="27" t="s">
        <v>698</v>
      </c>
      <c r="EY65" s="27" t="s">
        <v>698</v>
      </c>
      <c r="EZ65" s="27" t="s">
        <v>698</v>
      </c>
      <c r="FA65" s="27" t="s">
        <v>704</v>
      </c>
      <c r="FB65" s="27" t="s">
        <v>704</v>
      </c>
      <c r="FC65" s="27" t="s">
        <v>704</v>
      </c>
      <c r="FD65" s="27" t="s">
        <v>704</v>
      </c>
      <c r="FE65" s="27" t="s">
        <v>694</v>
      </c>
      <c r="FF65" s="27" t="s">
        <v>698</v>
      </c>
      <c r="FG65" s="27" t="s">
        <v>698</v>
      </c>
      <c r="FH65" s="27" t="s">
        <v>698</v>
      </c>
      <c r="FI65" s="27" t="s">
        <v>698</v>
      </c>
      <c r="FJ65" s="27" t="s">
        <v>694</v>
      </c>
      <c r="FK65" s="27" t="s">
        <v>698</v>
      </c>
      <c r="FL65" s="27" t="s">
        <v>698</v>
      </c>
      <c r="FM65" s="27" t="s">
        <v>698</v>
      </c>
      <c r="FN65" s="27" t="s">
        <v>694</v>
      </c>
      <c r="FO65" s="72" t="s">
        <v>1175</v>
      </c>
      <c r="FP65" s="72" t="s">
        <v>698</v>
      </c>
      <c r="FQ65" s="72" t="s">
        <v>1176</v>
      </c>
      <c r="FR65" s="72" t="s">
        <v>1223</v>
      </c>
      <c r="FS65" s="72" t="s">
        <v>1224</v>
      </c>
      <c r="FT65" s="72" t="s">
        <v>698</v>
      </c>
      <c r="FU65" s="72" t="s">
        <v>698</v>
      </c>
      <c r="FV65" s="72" t="s">
        <v>698</v>
      </c>
      <c r="FW65" s="78" t="s">
        <v>698</v>
      </c>
      <c r="FX65" s="78" t="s">
        <v>698</v>
      </c>
      <c r="FY65" s="72" t="s">
        <v>698</v>
      </c>
      <c r="FZ65" s="90"/>
      <c r="GA65" s="90"/>
      <c r="GB65" s="90"/>
      <c r="GC65" s="90"/>
      <c r="GD65" s="90"/>
      <c r="GE65" s="90"/>
      <c r="GF65" s="90"/>
      <c r="GG65" s="90"/>
      <c r="GH65" s="105" t="s">
        <v>1226</v>
      </c>
      <c r="GI65" s="106"/>
      <c r="GJ65" s="27"/>
      <c r="GK65" s="28"/>
      <c r="GL65" s="27"/>
    </row>
    <row r="66" spans="1:194" x14ac:dyDescent="0.25">
      <c r="A66" s="71" t="str">
        <f t="shared" si="2"/>
        <v>Expenditure: Contracted Services - Outsourced Services: Removal of Structures and Illegal Signs</v>
      </c>
      <c r="B66" s="27" t="s">
        <v>1190</v>
      </c>
      <c r="C66" s="27" t="str">
        <f t="shared" si="1"/>
        <v>IE003001025000000000000000000000000000</v>
      </c>
      <c r="D66" s="23" t="s">
        <v>1166</v>
      </c>
      <c r="E66" s="23" t="s">
        <v>710</v>
      </c>
      <c r="F66" s="23" t="s">
        <v>702</v>
      </c>
      <c r="G66" s="23" t="s">
        <v>1020</v>
      </c>
      <c r="H66" s="23" t="s">
        <v>697</v>
      </c>
      <c r="I66" s="23" t="s">
        <v>697</v>
      </c>
      <c r="J66" s="23" t="s">
        <v>697</v>
      </c>
      <c r="K66" s="23" t="s">
        <v>697</v>
      </c>
      <c r="L66" s="23" t="s">
        <v>697</v>
      </c>
      <c r="M66" s="23" t="s">
        <v>697</v>
      </c>
      <c r="N66" s="23" t="s">
        <v>697</v>
      </c>
      <c r="O66" s="23" t="s">
        <v>697</v>
      </c>
      <c r="P66" s="23" t="s">
        <v>697</v>
      </c>
      <c r="Q66" s="27">
        <v>0</v>
      </c>
      <c r="R66" s="27" t="s">
        <v>704</v>
      </c>
      <c r="S66" s="27" t="s">
        <v>698</v>
      </c>
      <c r="T66" s="28" t="s">
        <v>694</v>
      </c>
      <c r="U66" s="28"/>
      <c r="V66" s="27" t="s">
        <v>310</v>
      </c>
      <c r="W66" s="27" t="s">
        <v>905</v>
      </c>
      <c r="X66" s="27"/>
      <c r="Y66" s="27"/>
      <c r="Z66" s="27" t="s">
        <v>1299</v>
      </c>
      <c r="AA66" s="27"/>
      <c r="AB66" s="27"/>
      <c r="AC66" s="27"/>
      <c r="AD66" s="27"/>
      <c r="AE66" s="27"/>
      <c r="AF66" s="27"/>
      <c r="AG66" s="27"/>
      <c r="AH66" s="27"/>
      <c r="AI66" s="27" t="s">
        <v>1300</v>
      </c>
      <c r="AJ66" s="28" t="s">
        <v>704</v>
      </c>
      <c r="AK66" s="27" t="s">
        <v>698</v>
      </c>
      <c r="AL66" s="27" t="s">
        <v>698</v>
      </c>
      <c r="AM66" s="27" t="s">
        <v>698</v>
      </c>
      <c r="AN66" s="27" t="s">
        <v>698</v>
      </c>
      <c r="AO66" s="27" t="s">
        <v>698</v>
      </c>
      <c r="AP66" s="27" t="s">
        <v>698</v>
      </c>
      <c r="AQ66" s="27" t="s">
        <v>698</v>
      </c>
      <c r="AR66" s="27" t="s">
        <v>698</v>
      </c>
      <c r="AS66" s="27" t="s">
        <v>698</v>
      </c>
      <c r="AT66" s="27" t="s">
        <v>698</v>
      </c>
      <c r="AU66" s="27" t="s">
        <v>698</v>
      </c>
      <c r="AV66" s="27" t="s">
        <v>698</v>
      </c>
      <c r="AW66" s="27" t="s">
        <v>698</v>
      </c>
      <c r="AX66" s="27" t="s">
        <v>698</v>
      </c>
      <c r="AY66" s="27" t="s">
        <v>698</v>
      </c>
      <c r="AZ66" s="27" t="s">
        <v>698</v>
      </c>
      <c r="BA66" s="27" t="s">
        <v>698</v>
      </c>
      <c r="BB66" s="27" t="s">
        <v>698</v>
      </c>
      <c r="BC66" s="27" t="s">
        <v>698</v>
      </c>
      <c r="BD66" s="27" t="s">
        <v>698</v>
      </c>
      <c r="BE66" s="27" t="s">
        <v>698</v>
      </c>
      <c r="BF66" s="27" t="s">
        <v>698</v>
      </c>
      <c r="BG66" s="27" t="s">
        <v>698</v>
      </c>
      <c r="BH66" s="27" t="s">
        <v>698</v>
      </c>
      <c r="BI66" s="27" t="s">
        <v>698</v>
      </c>
      <c r="BJ66" s="27" t="s">
        <v>698</v>
      </c>
      <c r="BK66" s="27" t="s">
        <v>698</v>
      </c>
      <c r="BL66" s="27" t="s">
        <v>698</v>
      </c>
      <c r="BM66" s="27" t="s">
        <v>698</v>
      </c>
      <c r="BN66" s="27" t="s">
        <v>698</v>
      </c>
      <c r="BO66" s="27" t="s">
        <v>704</v>
      </c>
      <c r="BP66" s="27" t="s">
        <v>704</v>
      </c>
      <c r="BQ66" s="27" t="s">
        <v>704</v>
      </c>
      <c r="BR66" s="27" t="s">
        <v>698</v>
      </c>
      <c r="BS66" s="27" t="s">
        <v>698</v>
      </c>
      <c r="BT66" s="27" t="s">
        <v>698</v>
      </c>
      <c r="BU66" s="27" t="s">
        <v>698</v>
      </c>
      <c r="BV66" s="27" t="s">
        <v>698</v>
      </c>
      <c r="BW66" s="27" t="s">
        <v>698</v>
      </c>
      <c r="BX66" s="27" t="s">
        <v>698</v>
      </c>
      <c r="BY66" s="27" t="s">
        <v>698</v>
      </c>
      <c r="BZ66" s="27" t="s">
        <v>698</v>
      </c>
      <c r="CA66" s="27" t="s">
        <v>698</v>
      </c>
      <c r="CB66" s="27" t="s">
        <v>698</v>
      </c>
      <c r="CC66" s="27" t="s">
        <v>698</v>
      </c>
      <c r="CD66" s="27" t="s">
        <v>698</v>
      </c>
      <c r="CE66" s="27" t="s">
        <v>698</v>
      </c>
      <c r="CF66" s="27" t="s">
        <v>698</v>
      </c>
      <c r="CG66" s="27" t="s">
        <v>698</v>
      </c>
      <c r="CH66" s="27" t="s">
        <v>698</v>
      </c>
      <c r="CI66" s="27" t="s">
        <v>698</v>
      </c>
      <c r="CJ66" s="27" t="s">
        <v>698</v>
      </c>
      <c r="CK66" s="27" t="s">
        <v>698</v>
      </c>
      <c r="CL66" s="27" t="s">
        <v>698</v>
      </c>
      <c r="CM66" s="27" t="s">
        <v>698</v>
      </c>
      <c r="CN66" s="27" t="s">
        <v>698</v>
      </c>
      <c r="CO66" s="27" t="s">
        <v>698</v>
      </c>
      <c r="CP66" s="27" t="s">
        <v>698</v>
      </c>
      <c r="CQ66" s="27" t="s">
        <v>698</v>
      </c>
      <c r="CR66" s="27" t="s">
        <v>698</v>
      </c>
      <c r="CS66" s="27" t="s">
        <v>698</v>
      </c>
      <c r="CT66" s="27" t="s">
        <v>698</v>
      </c>
      <c r="CU66" s="27" t="s">
        <v>698</v>
      </c>
      <c r="CV66" s="27" t="s">
        <v>698</v>
      </c>
      <c r="CW66" s="27" t="s">
        <v>698</v>
      </c>
      <c r="CX66" s="27" t="s">
        <v>698</v>
      </c>
      <c r="CY66" s="27" t="s">
        <v>698</v>
      </c>
      <c r="CZ66" s="27" t="s">
        <v>698</v>
      </c>
      <c r="DA66" s="27" t="s">
        <v>698</v>
      </c>
      <c r="DB66" s="27" t="s">
        <v>704</v>
      </c>
      <c r="DC66" s="27" t="s">
        <v>704</v>
      </c>
      <c r="DD66" s="27" t="s">
        <v>704</v>
      </c>
      <c r="DE66" s="27" t="s">
        <v>704</v>
      </c>
      <c r="DF66" s="27" t="s">
        <v>698</v>
      </c>
      <c r="DG66" s="27" t="s">
        <v>698</v>
      </c>
      <c r="DH66" s="27" t="s">
        <v>698</v>
      </c>
      <c r="DI66" s="27" t="s">
        <v>698</v>
      </c>
      <c r="DJ66" s="27" t="s">
        <v>698</v>
      </c>
      <c r="DK66" s="27" t="s">
        <v>698</v>
      </c>
      <c r="DL66" s="27" t="s">
        <v>698</v>
      </c>
      <c r="DM66" s="27" t="s">
        <v>698</v>
      </c>
      <c r="DN66" s="27" t="s">
        <v>698</v>
      </c>
      <c r="DO66" s="27" t="s">
        <v>698</v>
      </c>
      <c r="DP66" s="27" t="s">
        <v>698</v>
      </c>
      <c r="DQ66" s="27" t="s">
        <v>698</v>
      </c>
      <c r="DR66" s="27" t="s">
        <v>698</v>
      </c>
      <c r="DS66" s="27"/>
      <c r="DT66" s="27" t="s">
        <v>698</v>
      </c>
      <c r="DU66" s="27" t="s">
        <v>704</v>
      </c>
      <c r="DV66" s="27" t="s">
        <v>698</v>
      </c>
      <c r="DW66" s="27" t="s">
        <v>704</v>
      </c>
      <c r="DX66" s="27" t="s">
        <v>704</v>
      </c>
      <c r="DY66" s="27" t="s">
        <v>698</v>
      </c>
      <c r="DZ66" s="27" t="s">
        <v>698</v>
      </c>
      <c r="EA66" s="27" t="s">
        <v>704</v>
      </c>
      <c r="EB66" s="27" t="s">
        <v>704</v>
      </c>
      <c r="EC66" s="27" t="s">
        <v>698</v>
      </c>
      <c r="ED66" s="27" t="s">
        <v>698</v>
      </c>
      <c r="EE66" s="27" t="s">
        <v>698</v>
      </c>
      <c r="EF66" s="27" t="s">
        <v>698</v>
      </c>
      <c r="EG66" s="27" t="s">
        <v>694</v>
      </c>
      <c r="EH66" s="27" t="s">
        <v>698</v>
      </c>
      <c r="EI66" s="27" t="s">
        <v>698</v>
      </c>
      <c r="EJ66" s="27" t="s">
        <v>698</v>
      </c>
      <c r="EK66" s="27" t="s">
        <v>698</v>
      </c>
      <c r="EL66" s="27" t="s">
        <v>698</v>
      </c>
      <c r="EM66" s="27" t="s">
        <v>698</v>
      </c>
      <c r="EN66" s="27" t="s">
        <v>698</v>
      </c>
      <c r="EO66" s="27" t="s">
        <v>698</v>
      </c>
      <c r="EP66" s="27" t="s">
        <v>698</v>
      </c>
      <c r="EQ66" s="27" t="s">
        <v>698</v>
      </c>
      <c r="ER66" s="27" t="s">
        <v>698</v>
      </c>
      <c r="ES66" s="27" t="s">
        <v>698</v>
      </c>
      <c r="ET66" s="27" t="s">
        <v>698</v>
      </c>
      <c r="EU66" s="27" t="s">
        <v>698</v>
      </c>
      <c r="EV66" s="27" t="s">
        <v>698</v>
      </c>
      <c r="EW66" s="27" t="s">
        <v>698</v>
      </c>
      <c r="EX66" s="27" t="s">
        <v>698</v>
      </c>
      <c r="EY66" s="27" t="s">
        <v>698</v>
      </c>
      <c r="EZ66" s="27" t="s">
        <v>698</v>
      </c>
      <c r="FA66" s="27" t="s">
        <v>698</v>
      </c>
      <c r="FB66" s="27" t="s">
        <v>698</v>
      </c>
      <c r="FC66" s="27" t="s">
        <v>698</v>
      </c>
      <c r="FD66" s="27" t="s">
        <v>698</v>
      </c>
      <c r="FE66" s="27" t="s">
        <v>694</v>
      </c>
      <c r="FF66" s="27" t="s">
        <v>698</v>
      </c>
      <c r="FG66" s="27" t="s">
        <v>698</v>
      </c>
      <c r="FH66" s="27" t="s">
        <v>698</v>
      </c>
      <c r="FI66" s="27" t="s">
        <v>698</v>
      </c>
      <c r="FJ66" s="27" t="s">
        <v>694</v>
      </c>
      <c r="FK66" s="27" t="s">
        <v>698</v>
      </c>
      <c r="FL66" s="27" t="s">
        <v>698</v>
      </c>
      <c r="FM66" s="27" t="s">
        <v>698</v>
      </c>
      <c r="FN66" s="27" t="s">
        <v>694</v>
      </c>
      <c r="FO66" s="72" t="s">
        <v>1175</v>
      </c>
      <c r="FP66" s="72" t="s">
        <v>698</v>
      </c>
      <c r="FQ66" s="72" t="s">
        <v>1176</v>
      </c>
      <c r="FR66" s="72" t="s">
        <v>1223</v>
      </c>
      <c r="FS66" s="72" t="s">
        <v>1224</v>
      </c>
      <c r="FT66" s="72" t="s">
        <v>698</v>
      </c>
      <c r="FU66" s="72" t="s">
        <v>698</v>
      </c>
      <c r="FV66" s="72" t="s">
        <v>698</v>
      </c>
      <c r="FW66" s="78" t="s">
        <v>698</v>
      </c>
      <c r="FX66" s="78" t="s">
        <v>698</v>
      </c>
      <c r="FY66" s="72" t="s">
        <v>698</v>
      </c>
      <c r="FZ66" s="90"/>
      <c r="GA66" s="90"/>
      <c r="GB66" s="90"/>
      <c r="GC66" s="90"/>
      <c r="GD66" s="90"/>
      <c r="GE66" s="90"/>
      <c r="GF66" s="90"/>
      <c r="GG66" s="90"/>
      <c r="GH66" s="105" t="s">
        <v>1226</v>
      </c>
      <c r="GI66" s="106"/>
      <c r="GJ66" s="27"/>
      <c r="GK66" s="28"/>
      <c r="GL66" s="27"/>
    </row>
    <row r="67" spans="1:194" x14ac:dyDescent="0.25">
      <c r="A67" s="71" t="str">
        <f t="shared" si="2"/>
        <v>Expenditure: Contracted Services - Outsourced Services: Researcher</v>
      </c>
      <c r="B67" s="27" t="s">
        <v>1190</v>
      </c>
      <c r="C67" s="27" t="str">
        <f t="shared" si="1"/>
        <v>IE003001026000000000000000000000000000</v>
      </c>
      <c r="D67" s="23" t="s">
        <v>1166</v>
      </c>
      <c r="E67" s="23" t="s">
        <v>710</v>
      </c>
      <c r="F67" s="23" t="s">
        <v>702</v>
      </c>
      <c r="G67" s="23" t="s">
        <v>1021</v>
      </c>
      <c r="H67" s="23" t="s">
        <v>697</v>
      </c>
      <c r="I67" s="23" t="s">
        <v>697</v>
      </c>
      <c r="J67" s="23" t="s">
        <v>697</v>
      </c>
      <c r="K67" s="23" t="s">
        <v>697</v>
      </c>
      <c r="L67" s="23" t="s">
        <v>697</v>
      </c>
      <c r="M67" s="23" t="s">
        <v>697</v>
      </c>
      <c r="N67" s="23" t="s">
        <v>697</v>
      </c>
      <c r="O67" s="23" t="s">
        <v>697</v>
      </c>
      <c r="P67" s="23" t="s">
        <v>697</v>
      </c>
      <c r="Q67" s="27">
        <v>0</v>
      </c>
      <c r="R67" s="27" t="s">
        <v>704</v>
      </c>
      <c r="S67" s="27" t="s">
        <v>698</v>
      </c>
      <c r="T67" s="28" t="s">
        <v>694</v>
      </c>
      <c r="U67" s="28"/>
      <c r="V67" s="27" t="s">
        <v>311</v>
      </c>
      <c r="W67" s="27" t="s">
        <v>905</v>
      </c>
      <c r="X67" s="27"/>
      <c r="Y67" s="27"/>
      <c r="Z67" s="27" t="s">
        <v>1301</v>
      </c>
      <c r="AA67" s="27"/>
      <c r="AB67" s="27"/>
      <c r="AC67" s="27"/>
      <c r="AD67" s="27"/>
      <c r="AE67" s="27"/>
      <c r="AF67" s="27"/>
      <c r="AG67" s="27"/>
      <c r="AH67" s="27"/>
      <c r="AI67" s="27" t="s">
        <v>1302</v>
      </c>
      <c r="AJ67" s="28" t="s">
        <v>704</v>
      </c>
      <c r="AK67" s="27" t="s">
        <v>698</v>
      </c>
      <c r="AL67" s="27" t="s">
        <v>698</v>
      </c>
      <c r="AM67" s="27" t="s">
        <v>698</v>
      </c>
      <c r="AN67" s="27" t="s">
        <v>698</v>
      </c>
      <c r="AO67" s="27" t="s">
        <v>698</v>
      </c>
      <c r="AP67" s="27" t="s">
        <v>698</v>
      </c>
      <c r="AQ67" s="27" t="s">
        <v>698</v>
      </c>
      <c r="AR67" s="27" t="s">
        <v>698</v>
      </c>
      <c r="AS67" s="27" t="s">
        <v>698</v>
      </c>
      <c r="AT67" s="27" t="s">
        <v>698</v>
      </c>
      <c r="AU67" s="27" t="s">
        <v>698</v>
      </c>
      <c r="AV67" s="27" t="s">
        <v>698</v>
      </c>
      <c r="AW67" s="27" t="s">
        <v>698</v>
      </c>
      <c r="AX67" s="27" t="s">
        <v>698</v>
      </c>
      <c r="AY67" s="27" t="s">
        <v>698</v>
      </c>
      <c r="AZ67" s="27" t="s">
        <v>698</v>
      </c>
      <c r="BA67" s="27" t="s">
        <v>698</v>
      </c>
      <c r="BB67" s="27" t="s">
        <v>698</v>
      </c>
      <c r="BC67" s="27" t="s">
        <v>698</v>
      </c>
      <c r="BD67" s="27" t="s">
        <v>698</v>
      </c>
      <c r="BE67" s="27" t="s">
        <v>698</v>
      </c>
      <c r="BF67" s="27" t="s">
        <v>698</v>
      </c>
      <c r="BG67" s="27" t="s">
        <v>698</v>
      </c>
      <c r="BH67" s="27" t="s">
        <v>698</v>
      </c>
      <c r="BI67" s="27" t="s">
        <v>698</v>
      </c>
      <c r="BJ67" s="27" t="s">
        <v>698</v>
      </c>
      <c r="BK67" s="27" t="s">
        <v>698</v>
      </c>
      <c r="BL67" s="27" t="s">
        <v>698</v>
      </c>
      <c r="BM67" s="27" t="s">
        <v>698</v>
      </c>
      <c r="BN67" s="27" t="s">
        <v>698</v>
      </c>
      <c r="BO67" s="27" t="s">
        <v>698</v>
      </c>
      <c r="BP67" s="27" t="s">
        <v>698</v>
      </c>
      <c r="BQ67" s="27" t="s">
        <v>698</v>
      </c>
      <c r="BR67" s="27" t="s">
        <v>698</v>
      </c>
      <c r="BS67" s="27" t="s">
        <v>698</v>
      </c>
      <c r="BT67" s="27" t="s">
        <v>698</v>
      </c>
      <c r="BU67" s="27" t="s">
        <v>698</v>
      </c>
      <c r="BV67" s="27" t="s">
        <v>698</v>
      </c>
      <c r="BW67" s="27" t="s">
        <v>698</v>
      </c>
      <c r="BX67" s="27" t="s">
        <v>698</v>
      </c>
      <c r="BY67" s="27" t="s">
        <v>698</v>
      </c>
      <c r="BZ67" s="27" t="s">
        <v>698</v>
      </c>
      <c r="CA67" s="27" t="s">
        <v>698</v>
      </c>
      <c r="CB67" s="27" t="s">
        <v>698</v>
      </c>
      <c r="CC67" s="27" t="s">
        <v>698</v>
      </c>
      <c r="CD67" s="27" t="s">
        <v>698</v>
      </c>
      <c r="CE67" s="27" t="s">
        <v>698</v>
      </c>
      <c r="CF67" s="27" t="s">
        <v>698</v>
      </c>
      <c r="CG67" s="27" t="s">
        <v>698</v>
      </c>
      <c r="CH67" s="27" t="s">
        <v>698</v>
      </c>
      <c r="CI67" s="27" t="s">
        <v>698</v>
      </c>
      <c r="CJ67" s="27" t="s">
        <v>698</v>
      </c>
      <c r="CK67" s="27" t="s">
        <v>698</v>
      </c>
      <c r="CL67" s="27" t="s">
        <v>698</v>
      </c>
      <c r="CM67" s="27" t="s">
        <v>698</v>
      </c>
      <c r="CN67" s="27" t="s">
        <v>698</v>
      </c>
      <c r="CO67" s="27" t="s">
        <v>698</v>
      </c>
      <c r="CP67" s="27" t="s">
        <v>698</v>
      </c>
      <c r="CQ67" s="27" t="s">
        <v>698</v>
      </c>
      <c r="CR67" s="27" t="s">
        <v>698</v>
      </c>
      <c r="CS67" s="27" t="s">
        <v>698</v>
      </c>
      <c r="CT67" s="27" t="s">
        <v>698</v>
      </c>
      <c r="CU67" s="27" t="s">
        <v>698</v>
      </c>
      <c r="CV67" s="27" t="s">
        <v>698</v>
      </c>
      <c r="CW67" s="27" t="s">
        <v>698</v>
      </c>
      <c r="CX67" s="27" t="s">
        <v>698</v>
      </c>
      <c r="CY67" s="27" t="s">
        <v>698</v>
      </c>
      <c r="CZ67" s="27" t="s">
        <v>698</v>
      </c>
      <c r="DA67" s="27" t="s">
        <v>698</v>
      </c>
      <c r="DB67" s="27" t="s">
        <v>704</v>
      </c>
      <c r="DC67" s="27" t="s">
        <v>704</v>
      </c>
      <c r="DD67" s="27" t="s">
        <v>704</v>
      </c>
      <c r="DE67" s="27" t="s">
        <v>704</v>
      </c>
      <c r="DF67" s="27" t="s">
        <v>698</v>
      </c>
      <c r="DG67" s="27" t="s">
        <v>698</v>
      </c>
      <c r="DH67" s="27" t="s">
        <v>698</v>
      </c>
      <c r="DI67" s="27" t="s">
        <v>698</v>
      </c>
      <c r="DJ67" s="27" t="s">
        <v>698</v>
      </c>
      <c r="DK67" s="27" t="s">
        <v>698</v>
      </c>
      <c r="DL67" s="27" t="s">
        <v>698</v>
      </c>
      <c r="DM67" s="27" t="s">
        <v>698</v>
      </c>
      <c r="DN67" s="27" t="s">
        <v>698</v>
      </c>
      <c r="DO67" s="27" t="s">
        <v>698</v>
      </c>
      <c r="DP67" s="27" t="s">
        <v>698</v>
      </c>
      <c r="DQ67" s="27" t="s">
        <v>698</v>
      </c>
      <c r="DR67" s="27" t="s">
        <v>698</v>
      </c>
      <c r="DS67" s="27"/>
      <c r="DT67" s="27" t="s">
        <v>704</v>
      </c>
      <c r="DU67" s="27" t="s">
        <v>704</v>
      </c>
      <c r="DV67" s="27" t="s">
        <v>704</v>
      </c>
      <c r="DW67" s="27" t="s">
        <v>704</v>
      </c>
      <c r="DX67" s="27" t="s">
        <v>704</v>
      </c>
      <c r="DY67" s="27" t="s">
        <v>698</v>
      </c>
      <c r="DZ67" s="27" t="s">
        <v>698</v>
      </c>
      <c r="EA67" s="27" t="s">
        <v>698</v>
      </c>
      <c r="EB67" s="27" t="s">
        <v>698</v>
      </c>
      <c r="EC67" s="27" t="s">
        <v>698</v>
      </c>
      <c r="ED67" s="27" t="s">
        <v>698</v>
      </c>
      <c r="EE67" s="27" t="s">
        <v>698</v>
      </c>
      <c r="EF67" s="27" t="s">
        <v>698</v>
      </c>
      <c r="EG67" s="27" t="s">
        <v>694</v>
      </c>
      <c r="EH67" s="27" t="s">
        <v>698</v>
      </c>
      <c r="EI67" s="27" t="s">
        <v>698</v>
      </c>
      <c r="EJ67" s="27" t="s">
        <v>698</v>
      </c>
      <c r="EK67" s="27" t="s">
        <v>698</v>
      </c>
      <c r="EL67" s="27" t="s">
        <v>698</v>
      </c>
      <c r="EM67" s="27" t="s">
        <v>698</v>
      </c>
      <c r="EN67" s="27" t="s">
        <v>698</v>
      </c>
      <c r="EO67" s="27" t="s">
        <v>698</v>
      </c>
      <c r="EP67" s="27" t="s">
        <v>698</v>
      </c>
      <c r="EQ67" s="27" t="s">
        <v>698</v>
      </c>
      <c r="ER67" s="27" t="s">
        <v>698</v>
      </c>
      <c r="ES67" s="27" t="s">
        <v>698</v>
      </c>
      <c r="ET67" s="27" t="s">
        <v>698</v>
      </c>
      <c r="EU67" s="27" t="s">
        <v>698</v>
      </c>
      <c r="EV67" s="27" t="s">
        <v>698</v>
      </c>
      <c r="EW67" s="27" t="s">
        <v>698</v>
      </c>
      <c r="EX67" s="27" t="s">
        <v>698</v>
      </c>
      <c r="EY67" s="27" t="s">
        <v>698</v>
      </c>
      <c r="EZ67" s="27" t="s">
        <v>698</v>
      </c>
      <c r="FA67" s="27" t="s">
        <v>698</v>
      </c>
      <c r="FB67" s="27" t="s">
        <v>698</v>
      </c>
      <c r="FC67" s="27" t="s">
        <v>698</v>
      </c>
      <c r="FD67" s="27" t="s">
        <v>698</v>
      </c>
      <c r="FE67" s="27" t="s">
        <v>694</v>
      </c>
      <c r="FF67" s="27" t="s">
        <v>698</v>
      </c>
      <c r="FG67" s="27" t="s">
        <v>698</v>
      </c>
      <c r="FH67" s="27" t="s">
        <v>698</v>
      </c>
      <c r="FI67" s="27" t="s">
        <v>698</v>
      </c>
      <c r="FJ67" s="27" t="s">
        <v>694</v>
      </c>
      <c r="FK67" s="27" t="s">
        <v>698</v>
      </c>
      <c r="FL67" s="27" t="s">
        <v>698</v>
      </c>
      <c r="FM67" s="27" t="s">
        <v>698</v>
      </c>
      <c r="FN67" s="27" t="s">
        <v>694</v>
      </c>
      <c r="FO67" s="72" t="s">
        <v>1175</v>
      </c>
      <c r="FP67" s="72" t="s">
        <v>698</v>
      </c>
      <c r="FQ67" s="72" t="s">
        <v>1176</v>
      </c>
      <c r="FR67" s="72" t="s">
        <v>1223</v>
      </c>
      <c r="FS67" s="72" t="s">
        <v>1224</v>
      </c>
      <c r="FT67" s="72" t="s">
        <v>698</v>
      </c>
      <c r="FU67" s="72" t="s">
        <v>698</v>
      </c>
      <c r="FV67" s="72" t="s">
        <v>698</v>
      </c>
      <c r="FW67" s="78" t="s">
        <v>698</v>
      </c>
      <c r="FX67" s="78" t="s">
        <v>698</v>
      </c>
      <c r="FY67" s="72" t="s">
        <v>698</v>
      </c>
      <c r="FZ67" s="90"/>
      <c r="GA67" s="90"/>
      <c r="GB67" s="90"/>
      <c r="GC67" s="90"/>
      <c r="GD67" s="90"/>
      <c r="GE67" s="90"/>
      <c r="GF67" s="90"/>
      <c r="GG67" s="90"/>
      <c r="GH67" s="105" t="s">
        <v>1226</v>
      </c>
      <c r="GI67" s="106"/>
      <c r="GJ67" s="27"/>
      <c r="GK67" s="28"/>
      <c r="GL67" s="27"/>
    </row>
    <row r="68" spans="1:194" x14ac:dyDescent="0.25">
      <c r="A68" s="71" t="str">
        <f t="shared" si="2"/>
        <v>Expenditure: Contracted Services - Outsourced Services: Security Services</v>
      </c>
      <c r="B68" s="27" t="s">
        <v>1190</v>
      </c>
      <c r="C68" s="27" t="str">
        <f t="shared" si="1"/>
        <v>IE003001027000000000000000000000000000</v>
      </c>
      <c r="D68" s="23" t="s">
        <v>1166</v>
      </c>
      <c r="E68" s="23" t="s">
        <v>710</v>
      </c>
      <c r="F68" s="23" t="s">
        <v>702</v>
      </c>
      <c r="G68" s="23" t="s">
        <v>1022</v>
      </c>
      <c r="H68" s="23" t="s">
        <v>697</v>
      </c>
      <c r="I68" s="23" t="s">
        <v>697</v>
      </c>
      <c r="J68" s="23" t="s">
        <v>697</v>
      </c>
      <c r="K68" s="23" t="s">
        <v>697</v>
      </c>
      <c r="L68" s="23" t="s">
        <v>697</v>
      </c>
      <c r="M68" s="23" t="s">
        <v>697</v>
      </c>
      <c r="N68" s="23" t="s">
        <v>697</v>
      </c>
      <c r="O68" s="23" t="s">
        <v>697</v>
      </c>
      <c r="P68" s="23" t="s">
        <v>697</v>
      </c>
      <c r="Q68" s="27">
        <v>0</v>
      </c>
      <c r="R68" s="27" t="s">
        <v>704</v>
      </c>
      <c r="S68" s="27" t="s">
        <v>698</v>
      </c>
      <c r="T68" s="28" t="s">
        <v>694</v>
      </c>
      <c r="U68" s="28"/>
      <c r="V68" s="28" t="s">
        <v>312</v>
      </c>
      <c r="W68" s="27" t="s">
        <v>905</v>
      </c>
      <c r="X68" s="27"/>
      <c r="Y68" s="27"/>
      <c r="Z68" s="27" t="s">
        <v>827</v>
      </c>
      <c r="AA68" s="27"/>
      <c r="AB68" s="27"/>
      <c r="AC68" s="27"/>
      <c r="AD68" s="27"/>
      <c r="AE68" s="27"/>
      <c r="AF68" s="27"/>
      <c r="AG68" s="27"/>
      <c r="AH68" s="27"/>
      <c r="AI68" s="27" t="s">
        <v>1303</v>
      </c>
      <c r="AJ68" s="28" t="s">
        <v>704</v>
      </c>
      <c r="AK68" s="27" t="s">
        <v>698</v>
      </c>
      <c r="AL68" s="27" t="s">
        <v>698</v>
      </c>
      <c r="AM68" s="27" t="s">
        <v>698</v>
      </c>
      <c r="AN68" s="27" t="s">
        <v>698</v>
      </c>
      <c r="AO68" s="27" t="s">
        <v>698</v>
      </c>
      <c r="AP68" s="27" t="s">
        <v>698</v>
      </c>
      <c r="AQ68" s="27" t="s">
        <v>698</v>
      </c>
      <c r="AR68" s="27" t="s">
        <v>698</v>
      </c>
      <c r="AS68" s="27" t="s">
        <v>698</v>
      </c>
      <c r="AT68" s="27" t="s">
        <v>698</v>
      </c>
      <c r="AU68" s="27" t="s">
        <v>698</v>
      </c>
      <c r="AV68" s="27" t="s">
        <v>698</v>
      </c>
      <c r="AW68" s="27" t="s">
        <v>698</v>
      </c>
      <c r="AX68" s="27" t="s">
        <v>698</v>
      </c>
      <c r="AY68" s="27" t="s">
        <v>698</v>
      </c>
      <c r="AZ68" s="27" t="s">
        <v>698</v>
      </c>
      <c r="BA68" s="27" t="s">
        <v>698</v>
      </c>
      <c r="BB68" s="27" t="s">
        <v>698</v>
      </c>
      <c r="BC68" s="27" t="s">
        <v>698</v>
      </c>
      <c r="BD68" s="27" t="s">
        <v>698</v>
      </c>
      <c r="BE68" s="27" t="s">
        <v>698</v>
      </c>
      <c r="BF68" s="27" t="s">
        <v>698</v>
      </c>
      <c r="BG68" s="27" t="s">
        <v>698</v>
      </c>
      <c r="BH68" s="27" t="s">
        <v>698</v>
      </c>
      <c r="BI68" s="27" t="s">
        <v>698</v>
      </c>
      <c r="BJ68" s="27" t="s">
        <v>698</v>
      </c>
      <c r="BK68" s="27" t="s">
        <v>698</v>
      </c>
      <c r="BL68" s="27" t="s">
        <v>698</v>
      </c>
      <c r="BM68" s="27" t="s">
        <v>698</v>
      </c>
      <c r="BN68" s="27" t="s">
        <v>698</v>
      </c>
      <c r="BO68" s="27" t="s">
        <v>698</v>
      </c>
      <c r="BP68" s="27" t="s">
        <v>698</v>
      </c>
      <c r="BQ68" s="27" t="s">
        <v>698</v>
      </c>
      <c r="BR68" s="27" t="s">
        <v>698</v>
      </c>
      <c r="BS68" s="27" t="s">
        <v>698</v>
      </c>
      <c r="BT68" s="27" t="s">
        <v>698</v>
      </c>
      <c r="BU68" s="27" t="s">
        <v>698</v>
      </c>
      <c r="BV68" s="27" t="s">
        <v>698</v>
      </c>
      <c r="BW68" s="27" t="s">
        <v>698</v>
      </c>
      <c r="BX68" s="27" t="s">
        <v>698</v>
      </c>
      <c r="BY68" s="27" t="s">
        <v>698</v>
      </c>
      <c r="BZ68" s="27" t="s">
        <v>698</v>
      </c>
      <c r="CA68" s="27" t="s">
        <v>698</v>
      </c>
      <c r="CB68" s="27" t="s">
        <v>698</v>
      </c>
      <c r="CC68" s="27" t="s">
        <v>698</v>
      </c>
      <c r="CD68" s="27" t="s">
        <v>698</v>
      </c>
      <c r="CE68" s="27" t="s">
        <v>698</v>
      </c>
      <c r="CF68" s="27" t="s">
        <v>698</v>
      </c>
      <c r="CG68" s="27" t="s">
        <v>698</v>
      </c>
      <c r="CH68" s="27" t="s">
        <v>698</v>
      </c>
      <c r="CI68" s="27" t="s">
        <v>698</v>
      </c>
      <c r="CJ68" s="27" t="s">
        <v>698</v>
      </c>
      <c r="CK68" s="27" t="s">
        <v>698</v>
      </c>
      <c r="CL68" s="27" t="s">
        <v>704</v>
      </c>
      <c r="CM68" s="27" t="s">
        <v>698</v>
      </c>
      <c r="CN68" s="27" t="s">
        <v>698</v>
      </c>
      <c r="CO68" s="27" t="s">
        <v>698</v>
      </c>
      <c r="CP68" s="27" t="s">
        <v>698</v>
      </c>
      <c r="CQ68" s="27" t="s">
        <v>698</v>
      </c>
      <c r="CR68" s="27" t="s">
        <v>698</v>
      </c>
      <c r="CS68" s="27" t="s">
        <v>698</v>
      </c>
      <c r="CT68" s="27" t="s">
        <v>698</v>
      </c>
      <c r="CU68" s="27" t="s">
        <v>698</v>
      </c>
      <c r="CV68" s="27" t="s">
        <v>698</v>
      </c>
      <c r="CW68" s="27" t="s">
        <v>704</v>
      </c>
      <c r="CX68" s="27" t="s">
        <v>698</v>
      </c>
      <c r="CY68" s="27" t="s">
        <v>698</v>
      </c>
      <c r="CZ68" s="27" t="s">
        <v>698</v>
      </c>
      <c r="DA68" s="27" t="s">
        <v>698</v>
      </c>
      <c r="DB68" s="27" t="s">
        <v>704</v>
      </c>
      <c r="DC68" s="27" t="s">
        <v>704</v>
      </c>
      <c r="DD68" s="27" t="s">
        <v>704</v>
      </c>
      <c r="DE68" s="27" t="s">
        <v>704</v>
      </c>
      <c r="DF68" s="27" t="s">
        <v>698</v>
      </c>
      <c r="DG68" s="27" t="s">
        <v>698</v>
      </c>
      <c r="DH68" s="27" t="s">
        <v>698</v>
      </c>
      <c r="DI68" s="27" t="s">
        <v>698</v>
      </c>
      <c r="DJ68" s="27" t="s">
        <v>698</v>
      </c>
      <c r="DK68" s="27" t="s">
        <v>698</v>
      </c>
      <c r="DL68" s="27" t="s">
        <v>698</v>
      </c>
      <c r="DM68" s="27" t="s">
        <v>698</v>
      </c>
      <c r="DN68" s="27" t="s">
        <v>698</v>
      </c>
      <c r="DO68" s="27" t="s">
        <v>698</v>
      </c>
      <c r="DP68" s="27" t="s">
        <v>698</v>
      </c>
      <c r="DQ68" s="27" t="s">
        <v>698</v>
      </c>
      <c r="DR68" s="27" t="s">
        <v>698</v>
      </c>
      <c r="DS68" s="27"/>
      <c r="DT68" s="27" t="s">
        <v>698</v>
      </c>
      <c r="DU68" s="27" t="s">
        <v>698</v>
      </c>
      <c r="DV68" s="27" t="s">
        <v>698</v>
      </c>
      <c r="DW68" s="27" t="s">
        <v>698</v>
      </c>
      <c r="DX68" s="27" t="s">
        <v>698</v>
      </c>
      <c r="DY68" s="27" t="s">
        <v>698</v>
      </c>
      <c r="DZ68" s="27" t="s">
        <v>698</v>
      </c>
      <c r="EA68" s="27" t="s">
        <v>698</v>
      </c>
      <c r="EB68" s="27" t="s">
        <v>698</v>
      </c>
      <c r="EC68" s="27" t="s">
        <v>698</v>
      </c>
      <c r="ED68" s="27" t="s">
        <v>698</v>
      </c>
      <c r="EE68" s="27" t="s">
        <v>698</v>
      </c>
      <c r="EF68" s="27" t="s">
        <v>698</v>
      </c>
      <c r="EG68" s="27" t="s">
        <v>694</v>
      </c>
      <c r="EH68" s="27" t="s">
        <v>698</v>
      </c>
      <c r="EI68" s="27" t="s">
        <v>698</v>
      </c>
      <c r="EJ68" s="27" t="s">
        <v>698</v>
      </c>
      <c r="EK68" s="27" t="s">
        <v>698</v>
      </c>
      <c r="EL68" s="27" t="s">
        <v>698</v>
      </c>
      <c r="EM68" s="27" t="s">
        <v>698</v>
      </c>
      <c r="EN68" s="27" t="s">
        <v>698</v>
      </c>
      <c r="EO68" s="27" t="s">
        <v>698</v>
      </c>
      <c r="EP68" s="27" t="s">
        <v>698</v>
      </c>
      <c r="EQ68" s="27" t="s">
        <v>698</v>
      </c>
      <c r="ER68" s="27" t="s">
        <v>698</v>
      </c>
      <c r="ES68" s="27" t="s">
        <v>698</v>
      </c>
      <c r="ET68" s="27" t="s">
        <v>698</v>
      </c>
      <c r="EU68" s="27" t="s">
        <v>698</v>
      </c>
      <c r="EV68" s="27" t="s">
        <v>698</v>
      </c>
      <c r="EW68" s="27" t="s">
        <v>698</v>
      </c>
      <c r="EX68" s="27" t="s">
        <v>698</v>
      </c>
      <c r="EY68" s="27" t="s">
        <v>698</v>
      </c>
      <c r="EZ68" s="27" t="s">
        <v>698</v>
      </c>
      <c r="FA68" s="27" t="s">
        <v>698</v>
      </c>
      <c r="FB68" s="27" t="s">
        <v>698</v>
      </c>
      <c r="FC68" s="27" t="s">
        <v>698</v>
      </c>
      <c r="FD68" s="27" t="s">
        <v>698</v>
      </c>
      <c r="FE68" s="27" t="s">
        <v>694</v>
      </c>
      <c r="FF68" s="27" t="s">
        <v>698</v>
      </c>
      <c r="FG68" s="27" t="s">
        <v>698</v>
      </c>
      <c r="FH68" s="27" t="s">
        <v>698</v>
      </c>
      <c r="FI68" s="27" t="s">
        <v>698</v>
      </c>
      <c r="FJ68" s="27" t="s">
        <v>694</v>
      </c>
      <c r="FK68" s="27" t="s">
        <v>698</v>
      </c>
      <c r="FL68" s="27" t="s">
        <v>698</v>
      </c>
      <c r="FM68" s="27" t="s">
        <v>698</v>
      </c>
      <c r="FN68" s="27" t="s">
        <v>694</v>
      </c>
      <c r="FO68" s="72" t="s">
        <v>1175</v>
      </c>
      <c r="FP68" s="72" t="s">
        <v>698</v>
      </c>
      <c r="FQ68" s="72" t="s">
        <v>1176</v>
      </c>
      <c r="FR68" s="72" t="s">
        <v>1223</v>
      </c>
      <c r="FS68" s="72" t="s">
        <v>1224</v>
      </c>
      <c r="FT68" s="72" t="s">
        <v>1225</v>
      </c>
      <c r="FU68" s="72" t="s">
        <v>698</v>
      </c>
      <c r="FV68" s="72" t="s">
        <v>698</v>
      </c>
      <c r="FW68" s="78" t="s">
        <v>698</v>
      </c>
      <c r="FX68" s="78" t="s">
        <v>698</v>
      </c>
      <c r="FY68" s="72" t="s">
        <v>698</v>
      </c>
      <c r="FZ68" s="90"/>
      <c r="GA68" s="90"/>
      <c r="GB68" s="90"/>
      <c r="GC68" s="90"/>
      <c r="GD68" s="90"/>
      <c r="GE68" s="90"/>
      <c r="GF68" s="90"/>
      <c r="GG68" s="90"/>
      <c r="GH68" s="105" t="s">
        <v>1226</v>
      </c>
      <c r="GI68" s="106"/>
      <c r="GJ68" s="27"/>
      <c r="GK68" s="28"/>
      <c r="GL68" s="27"/>
    </row>
    <row r="69" spans="1:194" x14ac:dyDescent="0.25">
      <c r="A69" s="71" t="str">
        <f t="shared" si="2"/>
        <v>Expenditure: Contracted Services - Outsourced Services: Sewerage Services</v>
      </c>
      <c r="B69" s="27" t="s">
        <v>1190</v>
      </c>
      <c r="C69" s="27" t="str">
        <f t="shared" si="1"/>
        <v>IE003001028000000000000000000000000000</v>
      </c>
      <c r="D69" s="23" t="s">
        <v>1166</v>
      </c>
      <c r="E69" s="23" t="s">
        <v>710</v>
      </c>
      <c r="F69" s="23" t="s">
        <v>702</v>
      </c>
      <c r="G69" s="23" t="s">
        <v>1023</v>
      </c>
      <c r="H69" s="23" t="s">
        <v>697</v>
      </c>
      <c r="I69" s="23" t="s">
        <v>697</v>
      </c>
      <c r="J69" s="23" t="s">
        <v>697</v>
      </c>
      <c r="K69" s="23" t="s">
        <v>697</v>
      </c>
      <c r="L69" s="23" t="s">
        <v>697</v>
      </c>
      <c r="M69" s="23" t="s">
        <v>697</v>
      </c>
      <c r="N69" s="23" t="s">
        <v>697</v>
      </c>
      <c r="O69" s="23" t="s">
        <v>697</v>
      </c>
      <c r="P69" s="23" t="s">
        <v>697</v>
      </c>
      <c r="Q69" s="27">
        <v>0</v>
      </c>
      <c r="R69" s="27" t="s">
        <v>704</v>
      </c>
      <c r="S69" s="27" t="s">
        <v>698</v>
      </c>
      <c r="T69" s="28" t="s">
        <v>694</v>
      </c>
      <c r="U69" s="28"/>
      <c r="V69" s="27" t="s">
        <v>313</v>
      </c>
      <c r="W69" s="27" t="s">
        <v>905</v>
      </c>
      <c r="X69" s="27"/>
      <c r="Y69" s="27"/>
      <c r="Z69" s="27" t="s">
        <v>1304</v>
      </c>
      <c r="AA69" s="27"/>
      <c r="AB69" s="27"/>
      <c r="AC69" s="27"/>
      <c r="AD69" s="27"/>
      <c r="AE69" s="27"/>
      <c r="AF69" s="27"/>
      <c r="AG69" s="27"/>
      <c r="AH69" s="27"/>
      <c r="AI69" s="27" t="s">
        <v>1305</v>
      </c>
      <c r="AJ69" s="28" t="s">
        <v>704</v>
      </c>
      <c r="AK69" s="27" t="s">
        <v>698</v>
      </c>
      <c r="AL69" s="27" t="s">
        <v>698</v>
      </c>
      <c r="AM69" s="27" t="s">
        <v>698</v>
      </c>
      <c r="AN69" s="27" t="s">
        <v>698</v>
      </c>
      <c r="AO69" s="27" t="s">
        <v>698</v>
      </c>
      <c r="AP69" s="27" t="s">
        <v>698</v>
      </c>
      <c r="AQ69" s="27" t="s">
        <v>698</v>
      </c>
      <c r="AR69" s="27" t="s">
        <v>698</v>
      </c>
      <c r="AS69" s="27" t="s">
        <v>698</v>
      </c>
      <c r="AT69" s="27" t="s">
        <v>698</v>
      </c>
      <c r="AU69" s="27" t="s">
        <v>698</v>
      </c>
      <c r="AV69" s="27" t="s">
        <v>698</v>
      </c>
      <c r="AW69" s="27" t="s">
        <v>698</v>
      </c>
      <c r="AX69" s="27" t="s">
        <v>698</v>
      </c>
      <c r="AY69" s="27" t="s">
        <v>698</v>
      </c>
      <c r="AZ69" s="27" t="s">
        <v>698</v>
      </c>
      <c r="BA69" s="27" t="s">
        <v>698</v>
      </c>
      <c r="BB69" s="27" t="s">
        <v>698</v>
      </c>
      <c r="BC69" s="27" t="s">
        <v>698</v>
      </c>
      <c r="BD69" s="27" t="s">
        <v>698</v>
      </c>
      <c r="BE69" s="27" t="s">
        <v>698</v>
      </c>
      <c r="BF69" s="27" t="s">
        <v>698</v>
      </c>
      <c r="BG69" s="27" t="s">
        <v>698</v>
      </c>
      <c r="BH69" s="27" t="s">
        <v>698</v>
      </c>
      <c r="BI69" s="27" t="s">
        <v>698</v>
      </c>
      <c r="BJ69" s="27" t="s">
        <v>698</v>
      </c>
      <c r="BK69" s="27" t="s">
        <v>698</v>
      </c>
      <c r="BL69" s="27" t="s">
        <v>698</v>
      </c>
      <c r="BM69" s="27" t="s">
        <v>698</v>
      </c>
      <c r="BN69" s="27" t="s">
        <v>698</v>
      </c>
      <c r="BO69" s="27" t="s">
        <v>698</v>
      </c>
      <c r="BP69" s="27" t="s">
        <v>698</v>
      </c>
      <c r="BQ69" s="27" t="s">
        <v>698</v>
      </c>
      <c r="BR69" s="27" t="s">
        <v>698</v>
      </c>
      <c r="BS69" s="27" t="s">
        <v>698</v>
      </c>
      <c r="BT69" s="27" t="s">
        <v>698</v>
      </c>
      <c r="BU69" s="27" t="s">
        <v>698</v>
      </c>
      <c r="BV69" s="27" t="s">
        <v>698</v>
      </c>
      <c r="BW69" s="27" t="s">
        <v>698</v>
      </c>
      <c r="BX69" s="27" t="s">
        <v>698</v>
      </c>
      <c r="BY69" s="27" t="s">
        <v>698</v>
      </c>
      <c r="BZ69" s="27" t="s">
        <v>698</v>
      </c>
      <c r="CA69" s="27" t="s">
        <v>698</v>
      </c>
      <c r="CB69" s="27" t="s">
        <v>698</v>
      </c>
      <c r="CC69" s="27" t="s">
        <v>698</v>
      </c>
      <c r="CD69" s="27" t="s">
        <v>698</v>
      </c>
      <c r="CE69" s="27" t="s">
        <v>698</v>
      </c>
      <c r="CF69" s="27" t="s">
        <v>698</v>
      </c>
      <c r="CG69" s="27" t="s">
        <v>698</v>
      </c>
      <c r="CH69" s="27" t="s">
        <v>698</v>
      </c>
      <c r="CI69" s="27" t="s">
        <v>698</v>
      </c>
      <c r="CJ69" s="27" t="s">
        <v>698</v>
      </c>
      <c r="CK69" s="27" t="s">
        <v>698</v>
      </c>
      <c r="CL69" s="27" t="s">
        <v>698</v>
      </c>
      <c r="CM69" s="27" t="s">
        <v>698</v>
      </c>
      <c r="CN69" s="27" t="s">
        <v>698</v>
      </c>
      <c r="CO69" s="27" t="s">
        <v>698</v>
      </c>
      <c r="CP69" s="27" t="s">
        <v>698</v>
      </c>
      <c r="CQ69" s="27" t="s">
        <v>698</v>
      </c>
      <c r="CR69" s="27" t="s">
        <v>698</v>
      </c>
      <c r="CS69" s="27" t="s">
        <v>698</v>
      </c>
      <c r="CT69" s="27" t="s">
        <v>698</v>
      </c>
      <c r="CU69" s="27" t="s">
        <v>698</v>
      </c>
      <c r="CV69" s="27" t="s">
        <v>698</v>
      </c>
      <c r="CW69" s="27" t="s">
        <v>698</v>
      </c>
      <c r="CX69" s="27" t="s">
        <v>698</v>
      </c>
      <c r="CY69" s="27" t="s">
        <v>698</v>
      </c>
      <c r="CZ69" s="27" t="s">
        <v>698</v>
      </c>
      <c r="DA69" s="27" t="s">
        <v>698</v>
      </c>
      <c r="DB69" s="27" t="s">
        <v>704</v>
      </c>
      <c r="DC69" s="27" t="s">
        <v>704</v>
      </c>
      <c r="DD69" s="27" t="s">
        <v>704</v>
      </c>
      <c r="DE69" s="27" t="s">
        <v>704</v>
      </c>
      <c r="DF69" s="27" t="s">
        <v>698</v>
      </c>
      <c r="DG69" s="27" t="s">
        <v>698</v>
      </c>
      <c r="DH69" s="27" t="s">
        <v>698</v>
      </c>
      <c r="DI69" s="27" t="s">
        <v>698</v>
      </c>
      <c r="DJ69" s="27" t="s">
        <v>698</v>
      </c>
      <c r="DK69" s="27" t="s">
        <v>698</v>
      </c>
      <c r="DL69" s="27" t="s">
        <v>698</v>
      </c>
      <c r="DM69" s="27" t="s">
        <v>698</v>
      </c>
      <c r="DN69" s="27" t="s">
        <v>698</v>
      </c>
      <c r="DO69" s="27" t="s">
        <v>698</v>
      </c>
      <c r="DP69" s="27" t="s">
        <v>698</v>
      </c>
      <c r="DQ69" s="27" t="s">
        <v>698</v>
      </c>
      <c r="DR69" s="27" t="s">
        <v>698</v>
      </c>
      <c r="DS69" s="27"/>
      <c r="DT69" s="27" t="s">
        <v>698</v>
      </c>
      <c r="DU69" s="27" t="s">
        <v>698</v>
      </c>
      <c r="DV69" s="27" t="s">
        <v>698</v>
      </c>
      <c r="DW69" s="27" t="s">
        <v>698</v>
      </c>
      <c r="DX69" s="27" t="s">
        <v>698</v>
      </c>
      <c r="DY69" s="27" t="s">
        <v>698</v>
      </c>
      <c r="DZ69" s="27" t="s">
        <v>698</v>
      </c>
      <c r="EA69" s="27" t="s">
        <v>698</v>
      </c>
      <c r="EB69" s="27" t="s">
        <v>698</v>
      </c>
      <c r="EC69" s="27" t="s">
        <v>698</v>
      </c>
      <c r="ED69" s="27" t="s">
        <v>698</v>
      </c>
      <c r="EE69" s="27" t="s">
        <v>698</v>
      </c>
      <c r="EF69" s="27" t="s">
        <v>698</v>
      </c>
      <c r="EG69" s="27" t="s">
        <v>694</v>
      </c>
      <c r="EH69" s="27" t="s">
        <v>698</v>
      </c>
      <c r="EI69" s="27" t="s">
        <v>698</v>
      </c>
      <c r="EJ69" s="27" t="s">
        <v>698</v>
      </c>
      <c r="EK69" s="27" t="s">
        <v>698</v>
      </c>
      <c r="EL69" s="27" t="s">
        <v>698</v>
      </c>
      <c r="EM69" s="27" t="s">
        <v>698</v>
      </c>
      <c r="EN69" s="27" t="s">
        <v>698</v>
      </c>
      <c r="EO69" s="27" t="s">
        <v>698</v>
      </c>
      <c r="EP69" s="27" t="s">
        <v>698</v>
      </c>
      <c r="EQ69" s="27" t="s">
        <v>698</v>
      </c>
      <c r="ER69" s="27" t="s">
        <v>698</v>
      </c>
      <c r="ES69" s="27" t="s">
        <v>698</v>
      </c>
      <c r="ET69" s="27" t="s">
        <v>698</v>
      </c>
      <c r="EU69" s="27" t="s">
        <v>698</v>
      </c>
      <c r="EV69" s="27" t="s">
        <v>698</v>
      </c>
      <c r="EW69" s="27" t="s">
        <v>698</v>
      </c>
      <c r="EX69" s="27" t="s">
        <v>698</v>
      </c>
      <c r="EY69" s="27" t="s">
        <v>698</v>
      </c>
      <c r="EZ69" s="27" t="s">
        <v>698</v>
      </c>
      <c r="FA69" s="27" t="s">
        <v>704</v>
      </c>
      <c r="FB69" s="27" t="s">
        <v>704</v>
      </c>
      <c r="FC69" s="27" t="s">
        <v>704</v>
      </c>
      <c r="FD69" s="27" t="s">
        <v>704</v>
      </c>
      <c r="FE69" s="27" t="s">
        <v>694</v>
      </c>
      <c r="FF69" s="27" t="s">
        <v>698</v>
      </c>
      <c r="FG69" s="27" t="s">
        <v>698</v>
      </c>
      <c r="FH69" s="27" t="s">
        <v>698</v>
      </c>
      <c r="FI69" s="27" t="s">
        <v>698</v>
      </c>
      <c r="FJ69" s="27" t="s">
        <v>694</v>
      </c>
      <c r="FK69" s="27" t="s">
        <v>698</v>
      </c>
      <c r="FL69" s="27" t="s">
        <v>698</v>
      </c>
      <c r="FM69" s="27" t="s">
        <v>698</v>
      </c>
      <c r="FN69" s="27" t="s">
        <v>694</v>
      </c>
      <c r="FO69" s="72" t="s">
        <v>1175</v>
      </c>
      <c r="FP69" s="72" t="s">
        <v>698</v>
      </c>
      <c r="FQ69" s="72" t="s">
        <v>1176</v>
      </c>
      <c r="FR69" s="72" t="s">
        <v>1223</v>
      </c>
      <c r="FS69" s="72" t="s">
        <v>1224</v>
      </c>
      <c r="FT69" s="72" t="s">
        <v>1225</v>
      </c>
      <c r="FU69" s="72" t="s">
        <v>698</v>
      </c>
      <c r="FV69" s="72" t="s">
        <v>698</v>
      </c>
      <c r="FW69" s="78" t="s">
        <v>698</v>
      </c>
      <c r="FX69" s="78" t="s">
        <v>698</v>
      </c>
      <c r="FY69" s="72" t="s">
        <v>698</v>
      </c>
      <c r="FZ69" s="90"/>
      <c r="GA69" s="90"/>
      <c r="GB69" s="90"/>
      <c r="GC69" s="90"/>
      <c r="GD69" s="90"/>
      <c r="GE69" s="90"/>
      <c r="GF69" s="90"/>
      <c r="GG69" s="90"/>
      <c r="GH69" s="105" t="s">
        <v>1226</v>
      </c>
      <c r="GI69" s="106"/>
      <c r="GJ69" s="27"/>
      <c r="GK69" s="28"/>
      <c r="GL69" s="27"/>
    </row>
    <row r="70" spans="1:194" x14ac:dyDescent="0.25">
      <c r="A70" s="71" t="str">
        <f t="shared" si="2"/>
        <v>Expenditure: Contracted Services - Outsourced Services: Swimming Supervision</v>
      </c>
      <c r="B70" s="27" t="s">
        <v>1190</v>
      </c>
      <c r="C70" s="27" t="str">
        <f t="shared" si="1"/>
        <v>IE003001029000000000000000000000000000</v>
      </c>
      <c r="D70" s="23" t="s">
        <v>1166</v>
      </c>
      <c r="E70" s="23" t="s">
        <v>710</v>
      </c>
      <c r="F70" s="23" t="s">
        <v>702</v>
      </c>
      <c r="G70" s="23" t="s">
        <v>1024</v>
      </c>
      <c r="H70" s="23" t="s">
        <v>697</v>
      </c>
      <c r="I70" s="23" t="s">
        <v>697</v>
      </c>
      <c r="J70" s="23" t="s">
        <v>697</v>
      </c>
      <c r="K70" s="23" t="s">
        <v>697</v>
      </c>
      <c r="L70" s="23" t="s">
        <v>697</v>
      </c>
      <c r="M70" s="23" t="s">
        <v>697</v>
      </c>
      <c r="N70" s="23" t="s">
        <v>697</v>
      </c>
      <c r="O70" s="23" t="s">
        <v>697</v>
      </c>
      <c r="P70" s="23" t="s">
        <v>697</v>
      </c>
      <c r="Q70" s="27">
        <v>0</v>
      </c>
      <c r="R70" s="27" t="s">
        <v>704</v>
      </c>
      <c r="S70" s="27" t="s">
        <v>698</v>
      </c>
      <c r="T70" s="28" t="s">
        <v>694</v>
      </c>
      <c r="U70" s="28"/>
      <c r="V70" s="27" t="s">
        <v>314</v>
      </c>
      <c r="W70" s="27" t="s">
        <v>905</v>
      </c>
      <c r="X70" s="27"/>
      <c r="Y70" s="27"/>
      <c r="Z70" s="27" t="s">
        <v>1306</v>
      </c>
      <c r="AA70" s="27"/>
      <c r="AB70" s="27"/>
      <c r="AC70" s="27"/>
      <c r="AD70" s="27"/>
      <c r="AE70" s="27"/>
      <c r="AF70" s="27"/>
      <c r="AG70" s="27"/>
      <c r="AH70" s="27"/>
      <c r="AI70" s="27" t="s">
        <v>1307</v>
      </c>
      <c r="AJ70" s="28" t="s">
        <v>704</v>
      </c>
      <c r="AK70" s="27" t="s">
        <v>698</v>
      </c>
      <c r="AL70" s="27" t="s">
        <v>698</v>
      </c>
      <c r="AM70" s="27" t="s">
        <v>698</v>
      </c>
      <c r="AN70" s="27" t="s">
        <v>698</v>
      </c>
      <c r="AO70" s="27" t="s">
        <v>698</v>
      </c>
      <c r="AP70" s="27" t="s">
        <v>698</v>
      </c>
      <c r="AQ70" s="27" t="s">
        <v>698</v>
      </c>
      <c r="AR70" s="27" t="s">
        <v>698</v>
      </c>
      <c r="AS70" s="27" t="s">
        <v>698</v>
      </c>
      <c r="AT70" s="27" t="s">
        <v>698</v>
      </c>
      <c r="AU70" s="27" t="s">
        <v>698</v>
      </c>
      <c r="AV70" s="27" t="s">
        <v>698</v>
      </c>
      <c r="AW70" s="27" t="s">
        <v>698</v>
      </c>
      <c r="AX70" s="27" t="s">
        <v>698</v>
      </c>
      <c r="AY70" s="27" t="s">
        <v>698</v>
      </c>
      <c r="AZ70" s="27" t="s">
        <v>698</v>
      </c>
      <c r="BA70" s="27" t="s">
        <v>698</v>
      </c>
      <c r="BB70" s="27" t="s">
        <v>698</v>
      </c>
      <c r="BC70" s="27" t="s">
        <v>698</v>
      </c>
      <c r="BD70" s="27" t="s">
        <v>698</v>
      </c>
      <c r="BE70" s="27" t="s">
        <v>698</v>
      </c>
      <c r="BF70" s="27" t="s">
        <v>698</v>
      </c>
      <c r="BG70" s="27" t="s">
        <v>698</v>
      </c>
      <c r="BH70" s="27" t="s">
        <v>698</v>
      </c>
      <c r="BI70" s="27" t="s">
        <v>698</v>
      </c>
      <c r="BJ70" s="27" t="s">
        <v>698</v>
      </c>
      <c r="BK70" s="27" t="s">
        <v>698</v>
      </c>
      <c r="BL70" s="27" t="s">
        <v>698</v>
      </c>
      <c r="BM70" s="27" t="s">
        <v>698</v>
      </c>
      <c r="BN70" s="27" t="s">
        <v>698</v>
      </c>
      <c r="BO70" s="27" t="s">
        <v>698</v>
      </c>
      <c r="BP70" s="27" t="s">
        <v>698</v>
      </c>
      <c r="BQ70" s="27" t="s">
        <v>698</v>
      </c>
      <c r="BR70" s="27" t="s">
        <v>698</v>
      </c>
      <c r="BS70" s="27" t="s">
        <v>704</v>
      </c>
      <c r="BT70" s="27" t="s">
        <v>698</v>
      </c>
      <c r="BU70" s="27" t="s">
        <v>698</v>
      </c>
      <c r="BV70" s="27" t="s">
        <v>698</v>
      </c>
      <c r="BW70" s="27" t="s">
        <v>698</v>
      </c>
      <c r="BX70" s="27" t="s">
        <v>698</v>
      </c>
      <c r="BY70" s="27" t="s">
        <v>698</v>
      </c>
      <c r="BZ70" s="27" t="s">
        <v>698</v>
      </c>
      <c r="CA70" s="27" t="s">
        <v>698</v>
      </c>
      <c r="CB70" s="27" t="s">
        <v>698</v>
      </c>
      <c r="CC70" s="27" t="s">
        <v>698</v>
      </c>
      <c r="CD70" s="27" t="s">
        <v>698</v>
      </c>
      <c r="CE70" s="27" t="s">
        <v>698</v>
      </c>
      <c r="CF70" s="27" t="s">
        <v>698</v>
      </c>
      <c r="CG70" s="27" t="s">
        <v>698</v>
      </c>
      <c r="CH70" s="27" t="s">
        <v>698</v>
      </c>
      <c r="CI70" s="27" t="s">
        <v>698</v>
      </c>
      <c r="CJ70" s="27" t="s">
        <v>698</v>
      </c>
      <c r="CK70" s="27" t="s">
        <v>698</v>
      </c>
      <c r="CL70" s="27" t="s">
        <v>698</v>
      </c>
      <c r="CM70" s="27" t="s">
        <v>698</v>
      </c>
      <c r="CN70" s="27" t="s">
        <v>698</v>
      </c>
      <c r="CO70" s="27" t="s">
        <v>698</v>
      </c>
      <c r="CP70" s="27" t="s">
        <v>698</v>
      </c>
      <c r="CQ70" s="27" t="s">
        <v>698</v>
      </c>
      <c r="CR70" s="27" t="s">
        <v>698</v>
      </c>
      <c r="CS70" s="27" t="s">
        <v>698</v>
      </c>
      <c r="CT70" s="27" t="s">
        <v>698</v>
      </c>
      <c r="CU70" s="27" t="s">
        <v>698</v>
      </c>
      <c r="CV70" s="27" t="s">
        <v>698</v>
      </c>
      <c r="CW70" s="27" t="s">
        <v>698</v>
      </c>
      <c r="CX70" s="27" t="s">
        <v>698</v>
      </c>
      <c r="CY70" s="27" t="s">
        <v>698</v>
      </c>
      <c r="CZ70" s="27" t="s">
        <v>698</v>
      </c>
      <c r="DA70" s="27" t="s">
        <v>698</v>
      </c>
      <c r="DB70" s="27" t="s">
        <v>698</v>
      </c>
      <c r="DC70" s="27" t="s">
        <v>698</v>
      </c>
      <c r="DD70" s="27" t="s">
        <v>698</v>
      </c>
      <c r="DE70" s="27" t="s">
        <v>698</v>
      </c>
      <c r="DF70" s="27" t="s">
        <v>698</v>
      </c>
      <c r="DG70" s="27" t="s">
        <v>698</v>
      </c>
      <c r="DH70" s="27" t="s">
        <v>698</v>
      </c>
      <c r="DI70" s="27" t="s">
        <v>698</v>
      </c>
      <c r="DJ70" s="27" t="s">
        <v>698</v>
      </c>
      <c r="DK70" s="27" t="s">
        <v>698</v>
      </c>
      <c r="DL70" s="27" t="s">
        <v>698</v>
      </c>
      <c r="DM70" s="27" t="s">
        <v>698</v>
      </c>
      <c r="DN70" s="27" t="s">
        <v>698</v>
      </c>
      <c r="DO70" s="27" t="s">
        <v>698</v>
      </c>
      <c r="DP70" s="27" t="s">
        <v>698</v>
      </c>
      <c r="DQ70" s="27" t="s">
        <v>698</v>
      </c>
      <c r="DR70" s="27" t="s">
        <v>698</v>
      </c>
      <c r="DS70" s="27"/>
      <c r="DT70" s="27" t="s">
        <v>698</v>
      </c>
      <c r="DU70" s="27" t="s">
        <v>698</v>
      </c>
      <c r="DV70" s="27" t="s">
        <v>698</v>
      </c>
      <c r="DW70" s="27" t="s">
        <v>698</v>
      </c>
      <c r="DX70" s="27" t="s">
        <v>698</v>
      </c>
      <c r="DY70" s="27" t="s">
        <v>698</v>
      </c>
      <c r="DZ70" s="27" t="s">
        <v>698</v>
      </c>
      <c r="EA70" s="27" t="s">
        <v>698</v>
      </c>
      <c r="EB70" s="27" t="s">
        <v>698</v>
      </c>
      <c r="EC70" s="27" t="s">
        <v>698</v>
      </c>
      <c r="ED70" s="27" t="s">
        <v>698</v>
      </c>
      <c r="EE70" s="27" t="s">
        <v>698</v>
      </c>
      <c r="EF70" s="27" t="s">
        <v>698</v>
      </c>
      <c r="EG70" s="27" t="s">
        <v>694</v>
      </c>
      <c r="EH70" s="27" t="s">
        <v>698</v>
      </c>
      <c r="EI70" s="27" t="s">
        <v>698</v>
      </c>
      <c r="EJ70" s="27" t="s">
        <v>698</v>
      </c>
      <c r="EK70" s="27" t="s">
        <v>698</v>
      </c>
      <c r="EL70" s="27" t="s">
        <v>698</v>
      </c>
      <c r="EM70" s="27" t="s">
        <v>698</v>
      </c>
      <c r="EN70" s="27" t="s">
        <v>698</v>
      </c>
      <c r="EO70" s="27" t="s">
        <v>698</v>
      </c>
      <c r="EP70" s="27" t="s">
        <v>698</v>
      </c>
      <c r="EQ70" s="27" t="s">
        <v>704</v>
      </c>
      <c r="ER70" s="27" t="s">
        <v>698</v>
      </c>
      <c r="ES70" s="27" t="s">
        <v>698</v>
      </c>
      <c r="ET70" s="27" t="s">
        <v>698</v>
      </c>
      <c r="EU70" s="27" t="s">
        <v>704</v>
      </c>
      <c r="EV70" s="27" t="s">
        <v>698</v>
      </c>
      <c r="EW70" s="27" t="s">
        <v>704</v>
      </c>
      <c r="EX70" s="27" t="s">
        <v>698</v>
      </c>
      <c r="EY70" s="27" t="s">
        <v>698</v>
      </c>
      <c r="EZ70" s="27" t="s">
        <v>698</v>
      </c>
      <c r="FA70" s="27" t="s">
        <v>698</v>
      </c>
      <c r="FB70" s="27" t="s">
        <v>698</v>
      </c>
      <c r="FC70" s="27" t="s">
        <v>698</v>
      </c>
      <c r="FD70" s="27" t="s">
        <v>698</v>
      </c>
      <c r="FE70" s="27" t="s">
        <v>694</v>
      </c>
      <c r="FF70" s="27" t="s">
        <v>698</v>
      </c>
      <c r="FG70" s="27" t="s">
        <v>698</v>
      </c>
      <c r="FH70" s="27" t="s">
        <v>698</v>
      </c>
      <c r="FI70" s="27" t="s">
        <v>698</v>
      </c>
      <c r="FJ70" s="27" t="s">
        <v>694</v>
      </c>
      <c r="FK70" s="27" t="s">
        <v>698</v>
      </c>
      <c r="FL70" s="27" t="s">
        <v>698</v>
      </c>
      <c r="FM70" s="27" t="s">
        <v>698</v>
      </c>
      <c r="FN70" s="27" t="s">
        <v>694</v>
      </c>
      <c r="FO70" s="72" t="s">
        <v>1175</v>
      </c>
      <c r="FP70" s="72" t="s">
        <v>698</v>
      </c>
      <c r="FQ70" s="72" t="s">
        <v>1176</v>
      </c>
      <c r="FR70" s="72" t="s">
        <v>1223</v>
      </c>
      <c r="FS70" s="72" t="s">
        <v>1224</v>
      </c>
      <c r="FT70" s="72" t="s">
        <v>1225</v>
      </c>
      <c r="FU70" s="72" t="s">
        <v>698</v>
      </c>
      <c r="FV70" s="72" t="s">
        <v>698</v>
      </c>
      <c r="FW70" s="78" t="s">
        <v>698</v>
      </c>
      <c r="FX70" s="78" t="s">
        <v>698</v>
      </c>
      <c r="FY70" s="72" t="s">
        <v>698</v>
      </c>
      <c r="FZ70" s="90"/>
      <c r="GA70" s="90"/>
      <c r="GB70" s="90"/>
      <c r="GC70" s="90"/>
      <c r="GD70" s="90"/>
      <c r="GE70" s="90"/>
      <c r="GF70" s="90"/>
      <c r="GG70" s="90"/>
      <c r="GH70" s="105" t="s">
        <v>1226</v>
      </c>
      <c r="GI70" s="106"/>
      <c r="GJ70" s="27"/>
      <c r="GK70" s="28"/>
      <c r="GL70" s="27"/>
    </row>
    <row r="71" spans="1:194" x14ac:dyDescent="0.25">
      <c r="A71" s="71" t="str">
        <f t="shared" si="2"/>
        <v>Expenditure: Contracted Services - Outsourced Services: Translators, Scribes and Editors</v>
      </c>
      <c r="B71" s="27" t="s">
        <v>1190</v>
      </c>
      <c r="C71" s="27" t="str">
        <f t="shared" si="1"/>
        <v>IE003001030000000000000000000000000000</v>
      </c>
      <c r="D71" s="23" t="s">
        <v>1166</v>
      </c>
      <c r="E71" s="23" t="s">
        <v>710</v>
      </c>
      <c r="F71" s="23" t="s">
        <v>702</v>
      </c>
      <c r="G71" s="23" t="s">
        <v>1025</v>
      </c>
      <c r="H71" s="23" t="s">
        <v>697</v>
      </c>
      <c r="I71" s="23" t="s">
        <v>697</v>
      </c>
      <c r="J71" s="23" t="s">
        <v>697</v>
      </c>
      <c r="K71" s="23" t="s">
        <v>697</v>
      </c>
      <c r="L71" s="23" t="s">
        <v>697</v>
      </c>
      <c r="M71" s="23" t="s">
        <v>697</v>
      </c>
      <c r="N71" s="23" t="s">
        <v>697</v>
      </c>
      <c r="O71" s="23" t="s">
        <v>697</v>
      </c>
      <c r="P71" s="23" t="s">
        <v>697</v>
      </c>
      <c r="Q71" s="27">
        <v>0</v>
      </c>
      <c r="R71" s="27" t="s">
        <v>704</v>
      </c>
      <c r="S71" s="27" t="s">
        <v>698</v>
      </c>
      <c r="T71" s="28" t="s">
        <v>694</v>
      </c>
      <c r="U71" s="28"/>
      <c r="V71" s="28" t="s">
        <v>315</v>
      </c>
      <c r="W71" s="28" t="s">
        <v>905</v>
      </c>
      <c r="X71" s="28"/>
      <c r="Y71" s="28"/>
      <c r="Z71" s="28" t="s">
        <v>1308</v>
      </c>
      <c r="AA71" s="28"/>
      <c r="AB71" s="28"/>
      <c r="AC71" s="28"/>
      <c r="AD71" s="28"/>
      <c r="AE71" s="28"/>
      <c r="AF71" s="28"/>
      <c r="AG71" s="28"/>
      <c r="AH71" s="28"/>
      <c r="AI71" s="27" t="s">
        <v>1309</v>
      </c>
      <c r="AJ71" s="28" t="s">
        <v>704</v>
      </c>
      <c r="AK71" s="27" t="s">
        <v>698</v>
      </c>
      <c r="AL71" s="27" t="s">
        <v>698</v>
      </c>
      <c r="AM71" s="27" t="s">
        <v>698</v>
      </c>
      <c r="AN71" s="27" t="s">
        <v>698</v>
      </c>
      <c r="AO71" s="27" t="s">
        <v>698</v>
      </c>
      <c r="AP71" s="27" t="s">
        <v>698</v>
      </c>
      <c r="AQ71" s="27" t="s">
        <v>704</v>
      </c>
      <c r="AR71" s="27" t="s">
        <v>698</v>
      </c>
      <c r="AS71" s="27" t="s">
        <v>698</v>
      </c>
      <c r="AT71" s="27" t="s">
        <v>698</v>
      </c>
      <c r="AU71" s="27" t="s">
        <v>698</v>
      </c>
      <c r="AV71" s="27" t="s">
        <v>698</v>
      </c>
      <c r="AW71" s="27" t="s">
        <v>698</v>
      </c>
      <c r="AX71" s="27" t="s">
        <v>698</v>
      </c>
      <c r="AY71" s="27" t="s">
        <v>698</v>
      </c>
      <c r="AZ71" s="27" t="s">
        <v>698</v>
      </c>
      <c r="BA71" s="27" t="s">
        <v>704</v>
      </c>
      <c r="BB71" s="27" t="s">
        <v>698</v>
      </c>
      <c r="BC71" s="27" t="s">
        <v>704</v>
      </c>
      <c r="BD71" s="27" t="s">
        <v>698</v>
      </c>
      <c r="BE71" s="27" t="s">
        <v>698</v>
      </c>
      <c r="BF71" s="27" t="s">
        <v>704</v>
      </c>
      <c r="BG71" s="27" t="s">
        <v>698</v>
      </c>
      <c r="BH71" s="27" t="s">
        <v>704</v>
      </c>
      <c r="BI71" s="27" t="s">
        <v>704</v>
      </c>
      <c r="BJ71" s="27" t="s">
        <v>698</v>
      </c>
      <c r="BK71" s="27" t="s">
        <v>698</v>
      </c>
      <c r="BL71" s="27" t="s">
        <v>698</v>
      </c>
      <c r="BM71" s="27" t="s">
        <v>698</v>
      </c>
      <c r="BN71" s="27" t="s">
        <v>698</v>
      </c>
      <c r="BO71" s="27" t="s">
        <v>698</v>
      </c>
      <c r="BP71" s="27" t="s">
        <v>698</v>
      </c>
      <c r="BQ71" s="27" t="s">
        <v>698</v>
      </c>
      <c r="BR71" s="27" t="s">
        <v>698</v>
      </c>
      <c r="BS71" s="27" t="s">
        <v>698</v>
      </c>
      <c r="BT71" s="27" t="s">
        <v>698</v>
      </c>
      <c r="BU71" s="27" t="s">
        <v>698</v>
      </c>
      <c r="BV71" s="27" t="s">
        <v>698</v>
      </c>
      <c r="BW71" s="27" t="s">
        <v>698</v>
      </c>
      <c r="BX71" s="27" t="s">
        <v>698</v>
      </c>
      <c r="BY71" s="27" t="s">
        <v>698</v>
      </c>
      <c r="BZ71" s="27" t="s">
        <v>698</v>
      </c>
      <c r="CA71" s="27" t="s">
        <v>698</v>
      </c>
      <c r="CB71" s="27" t="s">
        <v>698</v>
      </c>
      <c r="CC71" s="27" t="s">
        <v>698</v>
      </c>
      <c r="CD71" s="27" t="s">
        <v>698</v>
      </c>
      <c r="CE71" s="27" t="s">
        <v>698</v>
      </c>
      <c r="CF71" s="27" t="s">
        <v>698</v>
      </c>
      <c r="CG71" s="27" t="s">
        <v>698</v>
      </c>
      <c r="CH71" s="27" t="s">
        <v>698</v>
      </c>
      <c r="CI71" s="27" t="s">
        <v>698</v>
      </c>
      <c r="CJ71" s="27" t="s">
        <v>698</v>
      </c>
      <c r="CK71" s="27" t="s">
        <v>698</v>
      </c>
      <c r="CL71" s="27" t="s">
        <v>698</v>
      </c>
      <c r="CM71" s="27" t="s">
        <v>698</v>
      </c>
      <c r="CN71" s="27" t="s">
        <v>698</v>
      </c>
      <c r="CO71" s="27" t="s">
        <v>698</v>
      </c>
      <c r="CP71" s="27" t="s">
        <v>698</v>
      </c>
      <c r="CQ71" s="27" t="s">
        <v>698</v>
      </c>
      <c r="CR71" s="27" t="s">
        <v>698</v>
      </c>
      <c r="CS71" s="27" t="s">
        <v>698</v>
      </c>
      <c r="CT71" s="27" t="s">
        <v>698</v>
      </c>
      <c r="CU71" s="27" t="s">
        <v>698</v>
      </c>
      <c r="CV71" s="27" t="s">
        <v>698</v>
      </c>
      <c r="CW71" s="27" t="s">
        <v>698</v>
      </c>
      <c r="CX71" s="27" t="s">
        <v>698</v>
      </c>
      <c r="CY71" s="27" t="s">
        <v>698</v>
      </c>
      <c r="CZ71" s="27" t="s">
        <v>698</v>
      </c>
      <c r="DA71" s="27" t="s">
        <v>698</v>
      </c>
      <c r="DB71" s="27" t="s">
        <v>698</v>
      </c>
      <c r="DC71" s="27" t="s">
        <v>698</v>
      </c>
      <c r="DD71" s="27" t="s">
        <v>698</v>
      </c>
      <c r="DE71" s="27" t="s">
        <v>698</v>
      </c>
      <c r="DF71" s="27" t="s">
        <v>698</v>
      </c>
      <c r="DG71" s="27" t="s">
        <v>698</v>
      </c>
      <c r="DH71" s="27" t="s">
        <v>698</v>
      </c>
      <c r="DI71" s="27" t="s">
        <v>698</v>
      </c>
      <c r="DJ71" s="27" t="s">
        <v>698</v>
      </c>
      <c r="DK71" s="27" t="s">
        <v>698</v>
      </c>
      <c r="DL71" s="27" t="s">
        <v>698</v>
      </c>
      <c r="DM71" s="27" t="s">
        <v>698</v>
      </c>
      <c r="DN71" s="27" t="s">
        <v>698</v>
      </c>
      <c r="DO71" s="27" t="s">
        <v>698</v>
      </c>
      <c r="DP71" s="27" t="s">
        <v>698</v>
      </c>
      <c r="DQ71" s="27" t="s">
        <v>698</v>
      </c>
      <c r="DR71" s="27" t="s">
        <v>698</v>
      </c>
      <c r="DS71" s="27"/>
      <c r="DT71" s="27" t="s">
        <v>698</v>
      </c>
      <c r="DU71" s="27" t="s">
        <v>698</v>
      </c>
      <c r="DV71" s="27" t="s">
        <v>698</v>
      </c>
      <c r="DW71" s="27" t="s">
        <v>698</v>
      </c>
      <c r="DX71" s="27" t="s">
        <v>698</v>
      </c>
      <c r="DY71" s="27" t="s">
        <v>698</v>
      </c>
      <c r="DZ71" s="27" t="s">
        <v>698</v>
      </c>
      <c r="EA71" s="27" t="s">
        <v>698</v>
      </c>
      <c r="EB71" s="27" t="s">
        <v>698</v>
      </c>
      <c r="EC71" s="27" t="s">
        <v>698</v>
      </c>
      <c r="ED71" s="27" t="s">
        <v>698</v>
      </c>
      <c r="EE71" s="27" t="s">
        <v>698</v>
      </c>
      <c r="EF71" s="27" t="s">
        <v>698</v>
      </c>
      <c r="EG71" s="27" t="s">
        <v>694</v>
      </c>
      <c r="EH71" s="27" t="s">
        <v>698</v>
      </c>
      <c r="EI71" s="27" t="s">
        <v>698</v>
      </c>
      <c r="EJ71" s="27" t="s">
        <v>698</v>
      </c>
      <c r="EK71" s="27" t="s">
        <v>698</v>
      </c>
      <c r="EL71" s="27" t="s">
        <v>698</v>
      </c>
      <c r="EM71" s="27" t="s">
        <v>698</v>
      </c>
      <c r="EN71" s="27" t="s">
        <v>698</v>
      </c>
      <c r="EO71" s="27" t="s">
        <v>698</v>
      </c>
      <c r="EP71" s="27" t="s">
        <v>698</v>
      </c>
      <c r="EQ71" s="27" t="s">
        <v>698</v>
      </c>
      <c r="ER71" s="27" t="s">
        <v>698</v>
      </c>
      <c r="ES71" s="27" t="s">
        <v>698</v>
      </c>
      <c r="ET71" s="27" t="s">
        <v>698</v>
      </c>
      <c r="EU71" s="27" t="s">
        <v>698</v>
      </c>
      <c r="EV71" s="27" t="s">
        <v>698</v>
      </c>
      <c r="EW71" s="27" t="s">
        <v>698</v>
      </c>
      <c r="EX71" s="27" t="s">
        <v>698</v>
      </c>
      <c r="EY71" s="27" t="s">
        <v>698</v>
      </c>
      <c r="EZ71" s="27" t="s">
        <v>698</v>
      </c>
      <c r="FA71" s="27" t="s">
        <v>698</v>
      </c>
      <c r="FB71" s="27" t="s">
        <v>698</v>
      </c>
      <c r="FC71" s="27" t="s">
        <v>698</v>
      </c>
      <c r="FD71" s="27" t="s">
        <v>698</v>
      </c>
      <c r="FE71" s="27" t="s">
        <v>694</v>
      </c>
      <c r="FF71" s="27" t="s">
        <v>698</v>
      </c>
      <c r="FG71" s="27" t="s">
        <v>698</v>
      </c>
      <c r="FH71" s="27" t="s">
        <v>698</v>
      </c>
      <c r="FI71" s="27" t="s">
        <v>698</v>
      </c>
      <c r="FJ71" s="27" t="s">
        <v>694</v>
      </c>
      <c r="FK71" s="27" t="s">
        <v>698</v>
      </c>
      <c r="FL71" s="27" t="s">
        <v>698</v>
      </c>
      <c r="FM71" s="27" t="s">
        <v>698</v>
      </c>
      <c r="FN71" s="27" t="s">
        <v>694</v>
      </c>
      <c r="FO71" s="72" t="s">
        <v>1175</v>
      </c>
      <c r="FP71" s="72" t="s">
        <v>698</v>
      </c>
      <c r="FQ71" s="72" t="s">
        <v>1176</v>
      </c>
      <c r="FR71" s="72" t="s">
        <v>1223</v>
      </c>
      <c r="FS71" s="72" t="s">
        <v>1224</v>
      </c>
      <c r="FT71" s="72" t="s">
        <v>698</v>
      </c>
      <c r="FU71" s="72" t="s">
        <v>698</v>
      </c>
      <c r="FV71" s="72" t="s">
        <v>698</v>
      </c>
      <c r="FW71" s="78" t="s">
        <v>698</v>
      </c>
      <c r="FX71" s="78" t="s">
        <v>698</v>
      </c>
      <c r="FY71" s="72" t="s">
        <v>698</v>
      </c>
      <c r="FZ71" s="90"/>
      <c r="GA71" s="90"/>
      <c r="GB71" s="90"/>
      <c r="GC71" s="90"/>
      <c r="GD71" s="90"/>
      <c r="GE71" s="90"/>
      <c r="GF71" s="90"/>
      <c r="GG71" s="90"/>
      <c r="GH71" s="105" t="s">
        <v>1226</v>
      </c>
      <c r="GI71" s="106"/>
      <c r="GJ71" s="27"/>
      <c r="GK71" s="28"/>
      <c r="GL71" s="27"/>
    </row>
    <row r="72" spans="1:194" x14ac:dyDescent="0.25">
      <c r="A72" s="71" t="str">
        <f t="shared" si="2"/>
        <v>Expenditure: Contracted Services - Outsourced Services: Traffic Fines Management</v>
      </c>
      <c r="B72" s="27" t="s">
        <v>1310</v>
      </c>
      <c r="C72" s="27" t="str">
        <f t="shared" si="1"/>
        <v>IE003001031000000000000000000000000000</v>
      </c>
      <c r="D72" s="23" t="s">
        <v>1166</v>
      </c>
      <c r="E72" s="23" t="s">
        <v>710</v>
      </c>
      <c r="F72" s="23" t="s">
        <v>702</v>
      </c>
      <c r="G72" s="23" t="s">
        <v>1026</v>
      </c>
      <c r="H72" s="23" t="s">
        <v>697</v>
      </c>
      <c r="I72" s="23" t="s">
        <v>697</v>
      </c>
      <c r="J72" s="23" t="s">
        <v>697</v>
      </c>
      <c r="K72" s="23" t="s">
        <v>697</v>
      </c>
      <c r="L72" s="23" t="s">
        <v>697</v>
      </c>
      <c r="M72" s="23" t="s">
        <v>697</v>
      </c>
      <c r="N72" s="23" t="s">
        <v>697</v>
      </c>
      <c r="O72" s="23" t="s">
        <v>697</v>
      </c>
      <c r="P72" s="23" t="s">
        <v>697</v>
      </c>
      <c r="Q72" s="27">
        <v>0</v>
      </c>
      <c r="R72" s="27" t="s">
        <v>704</v>
      </c>
      <c r="S72" s="27" t="s">
        <v>698</v>
      </c>
      <c r="T72" s="28" t="s">
        <v>694</v>
      </c>
      <c r="U72" s="28"/>
      <c r="V72" s="27" t="s">
        <v>316</v>
      </c>
      <c r="W72" s="27" t="s">
        <v>905</v>
      </c>
      <c r="X72" s="27"/>
      <c r="Y72" s="27"/>
      <c r="Z72" s="27" t="s">
        <v>1311</v>
      </c>
      <c r="AA72" s="27"/>
      <c r="AB72" s="27"/>
      <c r="AC72" s="27"/>
      <c r="AD72" s="27"/>
      <c r="AE72" s="27"/>
      <c r="AF72" s="27"/>
      <c r="AG72" s="27"/>
      <c r="AH72" s="27"/>
      <c r="AI72" s="27" t="s">
        <v>1312</v>
      </c>
      <c r="AJ72" s="28" t="s">
        <v>704</v>
      </c>
      <c r="AK72" s="27" t="s">
        <v>698</v>
      </c>
      <c r="AL72" s="27" t="s">
        <v>698</v>
      </c>
      <c r="AM72" s="27" t="s">
        <v>698</v>
      </c>
      <c r="AN72" s="27" t="s">
        <v>698</v>
      </c>
      <c r="AO72" s="27" t="s">
        <v>698</v>
      </c>
      <c r="AP72" s="27" t="s">
        <v>698</v>
      </c>
      <c r="AQ72" s="27" t="s">
        <v>698</v>
      </c>
      <c r="AR72" s="27" t="s">
        <v>698</v>
      </c>
      <c r="AS72" s="27" t="s">
        <v>698</v>
      </c>
      <c r="AT72" s="27" t="s">
        <v>698</v>
      </c>
      <c r="AU72" s="27" t="s">
        <v>698</v>
      </c>
      <c r="AV72" s="27" t="s">
        <v>698</v>
      </c>
      <c r="AW72" s="27" t="s">
        <v>698</v>
      </c>
      <c r="AX72" s="27" t="s">
        <v>698</v>
      </c>
      <c r="AY72" s="27" t="s">
        <v>698</v>
      </c>
      <c r="AZ72" s="27" t="s">
        <v>698</v>
      </c>
      <c r="BA72" s="27" t="s">
        <v>698</v>
      </c>
      <c r="BB72" s="27" t="s">
        <v>698</v>
      </c>
      <c r="BC72" s="27" t="s">
        <v>698</v>
      </c>
      <c r="BD72" s="27" t="s">
        <v>698</v>
      </c>
      <c r="BE72" s="27" t="s">
        <v>698</v>
      </c>
      <c r="BF72" s="27" t="s">
        <v>698</v>
      </c>
      <c r="BG72" s="27" t="s">
        <v>698</v>
      </c>
      <c r="BH72" s="27" t="s">
        <v>698</v>
      </c>
      <c r="BI72" s="27" t="s">
        <v>698</v>
      </c>
      <c r="BJ72" s="27" t="s">
        <v>698</v>
      </c>
      <c r="BK72" s="27" t="s">
        <v>698</v>
      </c>
      <c r="BL72" s="27" t="s">
        <v>698</v>
      </c>
      <c r="BM72" s="27" t="s">
        <v>698</v>
      </c>
      <c r="BN72" s="27" t="s">
        <v>698</v>
      </c>
      <c r="BO72" s="27" t="s">
        <v>698</v>
      </c>
      <c r="BP72" s="27" t="s">
        <v>698</v>
      </c>
      <c r="BQ72" s="27" t="s">
        <v>698</v>
      </c>
      <c r="BR72" s="27" t="s">
        <v>698</v>
      </c>
      <c r="BS72" s="27" t="s">
        <v>698</v>
      </c>
      <c r="BT72" s="27" t="s">
        <v>698</v>
      </c>
      <c r="BU72" s="27" t="s">
        <v>698</v>
      </c>
      <c r="BV72" s="27" t="s">
        <v>698</v>
      </c>
      <c r="BW72" s="27" t="s">
        <v>698</v>
      </c>
      <c r="BX72" s="27" t="s">
        <v>698</v>
      </c>
      <c r="BY72" s="27" t="s">
        <v>698</v>
      </c>
      <c r="BZ72" s="27" t="s">
        <v>698</v>
      </c>
      <c r="CA72" s="27" t="s">
        <v>698</v>
      </c>
      <c r="CB72" s="27" t="s">
        <v>698</v>
      </c>
      <c r="CC72" s="27" t="s">
        <v>698</v>
      </c>
      <c r="CD72" s="27" t="s">
        <v>698</v>
      </c>
      <c r="CE72" s="27" t="s">
        <v>698</v>
      </c>
      <c r="CF72" s="27" t="s">
        <v>698</v>
      </c>
      <c r="CG72" s="27" t="s">
        <v>698</v>
      </c>
      <c r="CH72" s="27" t="s">
        <v>698</v>
      </c>
      <c r="CI72" s="27" t="s">
        <v>698</v>
      </c>
      <c r="CJ72" s="27" t="s">
        <v>698</v>
      </c>
      <c r="CK72" s="27" t="s">
        <v>698</v>
      </c>
      <c r="CL72" s="27" t="s">
        <v>698</v>
      </c>
      <c r="CM72" s="27" t="s">
        <v>698</v>
      </c>
      <c r="CN72" s="27" t="s">
        <v>698</v>
      </c>
      <c r="CO72" s="27" t="s">
        <v>698</v>
      </c>
      <c r="CP72" s="27" t="s">
        <v>698</v>
      </c>
      <c r="CQ72" s="27" t="s">
        <v>698</v>
      </c>
      <c r="CR72" s="27" t="s">
        <v>698</v>
      </c>
      <c r="CS72" s="27" t="s">
        <v>698</v>
      </c>
      <c r="CT72" s="27" t="s">
        <v>698</v>
      </c>
      <c r="CU72" s="27" t="s">
        <v>698</v>
      </c>
      <c r="CV72" s="27" t="s">
        <v>698</v>
      </c>
      <c r="CW72" s="27" t="s">
        <v>698</v>
      </c>
      <c r="CX72" s="27" t="s">
        <v>698</v>
      </c>
      <c r="CY72" s="27" t="s">
        <v>698</v>
      </c>
      <c r="CZ72" s="27" t="s">
        <v>698</v>
      </c>
      <c r="DA72" s="27" t="s">
        <v>698</v>
      </c>
      <c r="DB72" s="27" t="s">
        <v>698</v>
      </c>
      <c r="DC72" s="27" t="s">
        <v>698</v>
      </c>
      <c r="DD72" s="27" t="s">
        <v>698</v>
      </c>
      <c r="DE72" s="27" t="s">
        <v>698</v>
      </c>
      <c r="DF72" s="27" t="s">
        <v>698</v>
      </c>
      <c r="DG72" s="27" t="s">
        <v>698</v>
      </c>
      <c r="DH72" s="27" t="s">
        <v>698</v>
      </c>
      <c r="DI72" s="27" t="s">
        <v>698</v>
      </c>
      <c r="DJ72" s="27" t="s">
        <v>704</v>
      </c>
      <c r="DK72" s="27" t="s">
        <v>698</v>
      </c>
      <c r="DL72" s="27" t="s">
        <v>698</v>
      </c>
      <c r="DM72" s="27" t="s">
        <v>698</v>
      </c>
      <c r="DN72" s="27" t="s">
        <v>698</v>
      </c>
      <c r="DO72" s="27" t="s">
        <v>698</v>
      </c>
      <c r="DP72" s="27" t="s">
        <v>704</v>
      </c>
      <c r="DQ72" s="27" t="s">
        <v>698</v>
      </c>
      <c r="DR72" s="27" t="s">
        <v>698</v>
      </c>
      <c r="DS72" s="27"/>
      <c r="DT72" s="27" t="s">
        <v>698</v>
      </c>
      <c r="DU72" s="27" t="s">
        <v>698</v>
      </c>
      <c r="DV72" s="27" t="s">
        <v>698</v>
      </c>
      <c r="DW72" s="27" t="s">
        <v>698</v>
      </c>
      <c r="DX72" s="27" t="s">
        <v>698</v>
      </c>
      <c r="DY72" s="27" t="s">
        <v>698</v>
      </c>
      <c r="DZ72" s="27" t="s">
        <v>698</v>
      </c>
      <c r="EA72" s="27" t="s">
        <v>698</v>
      </c>
      <c r="EB72" s="27" t="s">
        <v>698</v>
      </c>
      <c r="EC72" s="27" t="s">
        <v>698</v>
      </c>
      <c r="ED72" s="27" t="s">
        <v>698</v>
      </c>
      <c r="EE72" s="27" t="s">
        <v>698</v>
      </c>
      <c r="EF72" s="27" t="s">
        <v>698</v>
      </c>
      <c r="EG72" s="27" t="s">
        <v>694</v>
      </c>
      <c r="EH72" s="27" t="s">
        <v>698</v>
      </c>
      <c r="EI72" s="27" t="s">
        <v>698</v>
      </c>
      <c r="EJ72" s="27" t="s">
        <v>698</v>
      </c>
      <c r="EK72" s="27" t="s">
        <v>698</v>
      </c>
      <c r="EL72" s="27" t="s">
        <v>698</v>
      </c>
      <c r="EM72" s="27" t="s">
        <v>704</v>
      </c>
      <c r="EN72" s="27" t="s">
        <v>698</v>
      </c>
      <c r="EO72" s="27" t="s">
        <v>704</v>
      </c>
      <c r="EP72" s="27" t="s">
        <v>704</v>
      </c>
      <c r="EQ72" s="27" t="s">
        <v>698</v>
      </c>
      <c r="ER72" s="27" t="s">
        <v>698</v>
      </c>
      <c r="ES72" s="27" t="s">
        <v>698</v>
      </c>
      <c r="ET72" s="27" t="s">
        <v>698</v>
      </c>
      <c r="EU72" s="27" t="s">
        <v>698</v>
      </c>
      <c r="EV72" s="27" t="s">
        <v>698</v>
      </c>
      <c r="EW72" s="27" t="s">
        <v>698</v>
      </c>
      <c r="EX72" s="27" t="s">
        <v>698</v>
      </c>
      <c r="EY72" s="27" t="s">
        <v>698</v>
      </c>
      <c r="EZ72" s="27" t="s">
        <v>698</v>
      </c>
      <c r="FA72" s="27" t="s">
        <v>698</v>
      </c>
      <c r="FB72" s="27" t="s">
        <v>698</v>
      </c>
      <c r="FC72" s="27" t="s">
        <v>698</v>
      </c>
      <c r="FD72" s="27" t="s">
        <v>698</v>
      </c>
      <c r="FE72" s="27" t="s">
        <v>694</v>
      </c>
      <c r="FF72" s="27" t="s">
        <v>698</v>
      </c>
      <c r="FG72" s="27" t="s">
        <v>698</v>
      </c>
      <c r="FH72" s="27" t="s">
        <v>698</v>
      </c>
      <c r="FI72" s="27" t="s">
        <v>698</v>
      </c>
      <c r="FJ72" s="27" t="s">
        <v>694</v>
      </c>
      <c r="FK72" s="27" t="s">
        <v>698</v>
      </c>
      <c r="FL72" s="27" t="s">
        <v>698</v>
      </c>
      <c r="FM72" s="27" t="s">
        <v>698</v>
      </c>
      <c r="FN72" s="27" t="s">
        <v>694</v>
      </c>
      <c r="FO72" s="72" t="s">
        <v>1175</v>
      </c>
      <c r="FP72" s="72" t="s">
        <v>698</v>
      </c>
      <c r="FQ72" s="72" t="s">
        <v>1176</v>
      </c>
      <c r="FR72" s="72" t="s">
        <v>1223</v>
      </c>
      <c r="FS72" s="72" t="s">
        <v>1224</v>
      </c>
      <c r="FT72" s="72" t="s">
        <v>698</v>
      </c>
      <c r="FU72" s="72" t="s">
        <v>698</v>
      </c>
      <c r="FV72" s="72" t="s">
        <v>698</v>
      </c>
      <c r="FW72" s="78" t="s">
        <v>698</v>
      </c>
      <c r="FX72" s="78" t="s">
        <v>698</v>
      </c>
      <c r="FY72" s="72" t="s">
        <v>698</v>
      </c>
      <c r="FZ72" s="90"/>
      <c r="GA72" s="90"/>
      <c r="GB72" s="90"/>
      <c r="GC72" s="90"/>
      <c r="GD72" s="90"/>
      <c r="GE72" s="90"/>
      <c r="GF72" s="90"/>
      <c r="GG72" s="90"/>
      <c r="GH72" s="105" t="s">
        <v>1226</v>
      </c>
      <c r="GI72" s="106"/>
      <c r="GJ72" s="27"/>
      <c r="GK72" s="28"/>
      <c r="GL72" s="27"/>
    </row>
    <row r="73" spans="1:194" x14ac:dyDescent="0.25">
      <c r="A73" s="71" t="str">
        <f t="shared" si="2"/>
        <v>Expenditure: Contracted Services - Outsourced Services: Veterinary Services</v>
      </c>
      <c r="B73" s="27" t="s">
        <v>1190</v>
      </c>
      <c r="C73" s="27" t="str">
        <f t="shared" ref="C73:C136" si="5">CONCATENATE(D73,E73,F73,G73,H73,I73,J73,K73,L73,M73,N73,O73,P73)</f>
        <v>IE003001032000000000000000000000000000</v>
      </c>
      <c r="D73" s="23" t="s">
        <v>1166</v>
      </c>
      <c r="E73" s="23" t="s">
        <v>710</v>
      </c>
      <c r="F73" s="23" t="s">
        <v>702</v>
      </c>
      <c r="G73" s="23" t="s">
        <v>1027</v>
      </c>
      <c r="H73" s="23" t="s">
        <v>697</v>
      </c>
      <c r="I73" s="23" t="s">
        <v>697</v>
      </c>
      <c r="J73" s="23" t="s">
        <v>697</v>
      </c>
      <c r="K73" s="23" t="s">
        <v>697</v>
      </c>
      <c r="L73" s="23" t="s">
        <v>697</v>
      </c>
      <c r="M73" s="23" t="s">
        <v>697</v>
      </c>
      <c r="N73" s="23" t="s">
        <v>697</v>
      </c>
      <c r="O73" s="23" t="s">
        <v>697</v>
      </c>
      <c r="P73" s="23" t="s">
        <v>697</v>
      </c>
      <c r="Q73" s="27">
        <v>0</v>
      </c>
      <c r="R73" s="27" t="s">
        <v>704</v>
      </c>
      <c r="S73" s="27" t="s">
        <v>698</v>
      </c>
      <c r="T73" s="28" t="s">
        <v>694</v>
      </c>
      <c r="U73" s="28"/>
      <c r="V73" s="27" t="s">
        <v>317</v>
      </c>
      <c r="W73" s="27" t="s">
        <v>905</v>
      </c>
      <c r="X73" s="27"/>
      <c r="Y73" s="27"/>
      <c r="Z73" s="27" t="s">
        <v>1313</v>
      </c>
      <c r="AA73" s="27"/>
      <c r="AB73" s="27"/>
      <c r="AC73" s="27"/>
      <c r="AD73" s="27"/>
      <c r="AE73" s="27"/>
      <c r="AF73" s="27"/>
      <c r="AG73" s="27"/>
      <c r="AH73" s="27"/>
      <c r="AI73" s="27" t="s">
        <v>1314</v>
      </c>
      <c r="AJ73" s="28" t="s">
        <v>704</v>
      </c>
      <c r="AK73" s="27" t="s">
        <v>698</v>
      </c>
      <c r="AL73" s="27" t="s">
        <v>704</v>
      </c>
      <c r="AM73" s="27" t="s">
        <v>698</v>
      </c>
      <c r="AN73" s="27" t="s">
        <v>698</v>
      </c>
      <c r="AO73" s="27" t="s">
        <v>698</v>
      </c>
      <c r="AP73" s="27" t="s">
        <v>698</v>
      </c>
      <c r="AQ73" s="27" t="s">
        <v>698</v>
      </c>
      <c r="AR73" s="27" t="s">
        <v>698</v>
      </c>
      <c r="AS73" s="27" t="s">
        <v>698</v>
      </c>
      <c r="AT73" s="27" t="s">
        <v>704</v>
      </c>
      <c r="AU73" s="27" t="s">
        <v>698</v>
      </c>
      <c r="AV73" s="27" t="s">
        <v>698</v>
      </c>
      <c r="AW73" s="27" t="s">
        <v>704</v>
      </c>
      <c r="AX73" s="27" t="s">
        <v>698</v>
      </c>
      <c r="AY73" s="27" t="s">
        <v>698</v>
      </c>
      <c r="AZ73" s="27" t="s">
        <v>698</v>
      </c>
      <c r="BA73" s="27" t="s">
        <v>698</v>
      </c>
      <c r="BB73" s="27" t="s">
        <v>698</v>
      </c>
      <c r="BC73" s="27" t="s">
        <v>698</v>
      </c>
      <c r="BD73" s="27" t="s">
        <v>698</v>
      </c>
      <c r="BE73" s="27" t="s">
        <v>698</v>
      </c>
      <c r="BF73" s="27" t="s">
        <v>698</v>
      </c>
      <c r="BG73" s="27" t="s">
        <v>698</v>
      </c>
      <c r="BH73" s="27" t="s">
        <v>698</v>
      </c>
      <c r="BI73" s="27" t="s">
        <v>698</v>
      </c>
      <c r="BJ73" s="27" t="s">
        <v>698</v>
      </c>
      <c r="BK73" s="27" t="s">
        <v>698</v>
      </c>
      <c r="BL73" s="27" t="s">
        <v>698</v>
      </c>
      <c r="BM73" s="27" t="s">
        <v>698</v>
      </c>
      <c r="BN73" s="27" t="s">
        <v>704</v>
      </c>
      <c r="BO73" s="27" t="s">
        <v>698</v>
      </c>
      <c r="BP73" s="27" t="s">
        <v>698</v>
      </c>
      <c r="BQ73" s="27" t="s">
        <v>698</v>
      </c>
      <c r="BR73" s="27" t="s">
        <v>698</v>
      </c>
      <c r="BS73" s="27" t="s">
        <v>698</v>
      </c>
      <c r="BT73" s="27" t="s">
        <v>698</v>
      </c>
      <c r="BU73" s="27" t="s">
        <v>698</v>
      </c>
      <c r="BV73" s="27" t="s">
        <v>698</v>
      </c>
      <c r="BW73" s="27" t="s">
        <v>698</v>
      </c>
      <c r="BX73" s="27" t="s">
        <v>698</v>
      </c>
      <c r="BY73" s="27" t="s">
        <v>698</v>
      </c>
      <c r="BZ73" s="27" t="s">
        <v>698</v>
      </c>
      <c r="CA73" s="27" t="s">
        <v>698</v>
      </c>
      <c r="CB73" s="27" t="s">
        <v>698</v>
      </c>
      <c r="CC73" s="27" t="s">
        <v>698</v>
      </c>
      <c r="CD73" s="27" t="s">
        <v>698</v>
      </c>
      <c r="CE73" s="27" t="s">
        <v>698</v>
      </c>
      <c r="CF73" s="27" t="s">
        <v>698</v>
      </c>
      <c r="CG73" s="27" t="s">
        <v>698</v>
      </c>
      <c r="CH73" s="27" t="s">
        <v>698</v>
      </c>
      <c r="CI73" s="27" t="s">
        <v>698</v>
      </c>
      <c r="CJ73" s="27" t="s">
        <v>698</v>
      </c>
      <c r="CK73" s="27" t="s">
        <v>698</v>
      </c>
      <c r="CL73" s="27" t="s">
        <v>698</v>
      </c>
      <c r="CM73" s="27" t="s">
        <v>698</v>
      </c>
      <c r="CN73" s="27" t="s">
        <v>698</v>
      </c>
      <c r="CO73" s="27" t="s">
        <v>698</v>
      </c>
      <c r="CP73" s="27" t="s">
        <v>698</v>
      </c>
      <c r="CQ73" s="27" t="s">
        <v>698</v>
      </c>
      <c r="CR73" s="27" t="s">
        <v>698</v>
      </c>
      <c r="CS73" s="27" t="s">
        <v>698</v>
      </c>
      <c r="CT73" s="27" t="s">
        <v>698</v>
      </c>
      <c r="CU73" s="27" t="s">
        <v>698</v>
      </c>
      <c r="CV73" s="27" t="s">
        <v>698</v>
      </c>
      <c r="CW73" s="27" t="s">
        <v>698</v>
      </c>
      <c r="CX73" s="27" t="s">
        <v>698</v>
      </c>
      <c r="CY73" s="27" t="s">
        <v>698</v>
      </c>
      <c r="CZ73" s="27" t="s">
        <v>698</v>
      </c>
      <c r="DA73" s="27" t="s">
        <v>698</v>
      </c>
      <c r="DB73" s="27" t="s">
        <v>698</v>
      </c>
      <c r="DC73" s="27" t="s">
        <v>698</v>
      </c>
      <c r="DD73" s="27" t="s">
        <v>698</v>
      </c>
      <c r="DE73" s="27" t="s">
        <v>698</v>
      </c>
      <c r="DF73" s="27" t="s">
        <v>698</v>
      </c>
      <c r="DG73" s="27" t="s">
        <v>698</v>
      </c>
      <c r="DH73" s="27" t="s">
        <v>698</v>
      </c>
      <c r="DI73" s="27" t="s">
        <v>698</v>
      </c>
      <c r="DJ73" s="27" t="s">
        <v>698</v>
      </c>
      <c r="DK73" s="27" t="s">
        <v>698</v>
      </c>
      <c r="DL73" s="27" t="s">
        <v>698</v>
      </c>
      <c r="DM73" s="27" t="s">
        <v>698</v>
      </c>
      <c r="DN73" s="27" t="s">
        <v>698</v>
      </c>
      <c r="DO73" s="27" t="s">
        <v>698</v>
      </c>
      <c r="DP73" s="27" t="s">
        <v>698</v>
      </c>
      <c r="DQ73" s="27" t="s">
        <v>698</v>
      </c>
      <c r="DR73" s="27" t="s">
        <v>698</v>
      </c>
      <c r="DS73" s="27"/>
      <c r="DT73" s="27" t="s">
        <v>698</v>
      </c>
      <c r="DU73" s="27" t="s">
        <v>698</v>
      </c>
      <c r="DV73" s="27" t="s">
        <v>698</v>
      </c>
      <c r="DW73" s="27" t="s">
        <v>698</v>
      </c>
      <c r="DX73" s="27" t="s">
        <v>698</v>
      </c>
      <c r="DY73" s="27" t="s">
        <v>698</v>
      </c>
      <c r="DZ73" s="27" t="s">
        <v>698</v>
      </c>
      <c r="EA73" s="27" t="s">
        <v>698</v>
      </c>
      <c r="EB73" s="27" t="s">
        <v>698</v>
      </c>
      <c r="EC73" s="27" t="s">
        <v>698</v>
      </c>
      <c r="ED73" s="27" t="s">
        <v>698</v>
      </c>
      <c r="EE73" s="27" t="s">
        <v>698</v>
      </c>
      <c r="EF73" s="27" t="s">
        <v>698</v>
      </c>
      <c r="EG73" s="27" t="s">
        <v>694</v>
      </c>
      <c r="EH73" s="27" t="s">
        <v>698</v>
      </c>
      <c r="EI73" s="27" t="s">
        <v>698</v>
      </c>
      <c r="EJ73" s="27" t="s">
        <v>698</v>
      </c>
      <c r="EK73" s="27" t="s">
        <v>698</v>
      </c>
      <c r="EL73" s="27" t="s">
        <v>698</v>
      </c>
      <c r="EM73" s="27" t="s">
        <v>698</v>
      </c>
      <c r="EN73" s="27" t="s">
        <v>698</v>
      </c>
      <c r="EO73" s="27" t="s">
        <v>698</v>
      </c>
      <c r="EP73" s="27" t="s">
        <v>698</v>
      </c>
      <c r="EQ73" s="27" t="s">
        <v>698</v>
      </c>
      <c r="ER73" s="27" t="s">
        <v>698</v>
      </c>
      <c r="ES73" s="27" t="s">
        <v>698</v>
      </c>
      <c r="ET73" s="27" t="s">
        <v>698</v>
      </c>
      <c r="EU73" s="27" t="s">
        <v>698</v>
      </c>
      <c r="EV73" s="27" t="s">
        <v>698</v>
      </c>
      <c r="EW73" s="27" t="s">
        <v>698</v>
      </c>
      <c r="EX73" s="27" t="s">
        <v>698</v>
      </c>
      <c r="EY73" s="27" t="s">
        <v>698</v>
      </c>
      <c r="EZ73" s="27" t="s">
        <v>698</v>
      </c>
      <c r="FA73" s="27" t="s">
        <v>698</v>
      </c>
      <c r="FB73" s="27" t="s">
        <v>698</v>
      </c>
      <c r="FC73" s="27" t="s">
        <v>698</v>
      </c>
      <c r="FD73" s="27" t="s">
        <v>698</v>
      </c>
      <c r="FE73" s="27" t="s">
        <v>694</v>
      </c>
      <c r="FF73" s="27" t="s">
        <v>698</v>
      </c>
      <c r="FG73" s="27" t="s">
        <v>698</v>
      </c>
      <c r="FH73" s="27" t="s">
        <v>698</v>
      </c>
      <c r="FI73" s="27" t="s">
        <v>698</v>
      </c>
      <c r="FJ73" s="27" t="s">
        <v>694</v>
      </c>
      <c r="FK73" s="27" t="s">
        <v>698</v>
      </c>
      <c r="FL73" s="27" t="s">
        <v>698</v>
      </c>
      <c r="FM73" s="27" t="s">
        <v>698</v>
      </c>
      <c r="FN73" s="27" t="s">
        <v>694</v>
      </c>
      <c r="FO73" s="72" t="s">
        <v>1175</v>
      </c>
      <c r="FP73" s="72" t="s">
        <v>698</v>
      </c>
      <c r="FQ73" s="72" t="s">
        <v>1176</v>
      </c>
      <c r="FR73" s="72" t="s">
        <v>1223</v>
      </c>
      <c r="FS73" s="72" t="s">
        <v>1224</v>
      </c>
      <c r="FT73" s="72" t="s">
        <v>698</v>
      </c>
      <c r="FU73" s="72" t="s">
        <v>698</v>
      </c>
      <c r="FV73" s="72" t="s">
        <v>698</v>
      </c>
      <c r="FW73" s="78" t="s">
        <v>698</v>
      </c>
      <c r="FX73" s="78" t="s">
        <v>698</v>
      </c>
      <c r="FY73" s="72" t="s">
        <v>698</v>
      </c>
      <c r="FZ73" s="90"/>
      <c r="GA73" s="90"/>
      <c r="GB73" s="90"/>
      <c r="GC73" s="90"/>
      <c r="GD73" s="90"/>
      <c r="GE73" s="90"/>
      <c r="GF73" s="90"/>
      <c r="GG73" s="90"/>
      <c r="GH73" s="105" t="s">
        <v>1226</v>
      </c>
      <c r="GI73" s="106"/>
      <c r="GJ73" s="27"/>
      <c r="GK73" s="28"/>
      <c r="GL73" s="27"/>
    </row>
    <row r="74" spans="1:194" x14ac:dyDescent="0.25">
      <c r="A74" s="71" t="str">
        <f t="shared" si="2"/>
        <v>Expenditure: Contracted Services - Outsourced Services: Transport Services</v>
      </c>
      <c r="B74" s="28"/>
      <c r="C74" s="28" t="str">
        <f t="shared" si="5"/>
        <v>IE003001033000000000000000000000000000</v>
      </c>
      <c r="D74" s="25" t="s">
        <v>1166</v>
      </c>
      <c r="E74" s="25" t="s">
        <v>710</v>
      </c>
      <c r="F74" s="25" t="s">
        <v>702</v>
      </c>
      <c r="G74" s="25" t="s">
        <v>1028</v>
      </c>
      <c r="H74" s="25" t="s">
        <v>697</v>
      </c>
      <c r="I74" s="25" t="s">
        <v>697</v>
      </c>
      <c r="J74" s="25" t="s">
        <v>697</v>
      </c>
      <c r="K74" s="25" t="s">
        <v>697</v>
      </c>
      <c r="L74" s="25" t="s">
        <v>697</v>
      </c>
      <c r="M74" s="25" t="s">
        <v>697</v>
      </c>
      <c r="N74" s="25" t="s">
        <v>697</v>
      </c>
      <c r="O74" s="25" t="s">
        <v>697</v>
      </c>
      <c r="P74" s="25" t="s">
        <v>697</v>
      </c>
      <c r="Q74" s="28"/>
      <c r="R74" s="28" t="s">
        <v>704</v>
      </c>
      <c r="S74" s="28" t="s">
        <v>698</v>
      </c>
      <c r="T74" s="28" t="s">
        <v>694</v>
      </c>
      <c r="U74" s="28"/>
      <c r="V74" s="28" t="s">
        <v>318</v>
      </c>
      <c r="W74" s="28" t="s">
        <v>905</v>
      </c>
      <c r="X74" s="28"/>
      <c r="Y74" s="28"/>
      <c r="Z74" s="28" t="s">
        <v>1315</v>
      </c>
      <c r="AA74" s="28"/>
      <c r="AB74" s="28"/>
      <c r="AC74" s="28"/>
      <c r="AD74" s="28"/>
      <c r="AE74" s="28"/>
      <c r="AF74" s="28"/>
      <c r="AG74" s="28"/>
      <c r="AH74" s="28"/>
      <c r="AI74" s="28" t="s">
        <v>1316</v>
      </c>
      <c r="AJ74" s="28" t="s">
        <v>704</v>
      </c>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c r="DV74" s="28"/>
      <c r="DW74" s="28"/>
      <c r="DX74" s="28"/>
      <c r="DY74" s="28"/>
      <c r="DZ74" s="28"/>
      <c r="EA74" s="28"/>
      <c r="EB74" s="28"/>
      <c r="EC74" s="28"/>
      <c r="ED74" s="28"/>
      <c r="EE74" s="28"/>
      <c r="EF74" s="28"/>
      <c r="EG74" s="28"/>
      <c r="EH74" s="28"/>
      <c r="EI74" s="28"/>
      <c r="EJ74" s="28"/>
      <c r="EK74" s="28"/>
      <c r="EL74" s="28"/>
      <c r="EM74" s="28"/>
      <c r="EN74" s="28"/>
      <c r="EO74" s="28"/>
      <c r="EP74" s="28"/>
      <c r="EQ74" s="28"/>
      <c r="ER74" s="28"/>
      <c r="ES74" s="28"/>
      <c r="ET74" s="28"/>
      <c r="EU74" s="28"/>
      <c r="EV74" s="28"/>
      <c r="EW74" s="28"/>
      <c r="EX74" s="28"/>
      <c r="EY74" s="28"/>
      <c r="EZ74" s="28"/>
      <c r="FA74" s="28"/>
      <c r="FB74" s="28"/>
      <c r="FC74" s="28"/>
      <c r="FD74" s="28"/>
      <c r="FE74" s="28"/>
      <c r="FF74" s="28"/>
      <c r="FG74" s="28"/>
      <c r="FH74" s="28"/>
      <c r="FI74" s="28"/>
      <c r="FJ74" s="28"/>
      <c r="FK74" s="28"/>
      <c r="FL74" s="28"/>
      <c r="FM74" s="28"/>
      <c r="FN74" s="28"/>
      <c r="FO74" s="73"/>
      <c r="FP74" s="73"/>
      <c r="FQ74" s="73"/>
      <c r="FR74" s="73"/>
      <c r="FS74" s="73"/>
      <c r="FT74" s="73"/>
      <c r="FU74" s="73"/>
      <c r="FV74" s="73"/>
      <c r="FW74" s="78" t="s">
        <v>698</v>
      </c>
      <c r="FX74" s="78" t="s">
        <v>698</v>
      </c>
      <c r="FY74" s="73"/>
      <c r="FZ74" s="91"/>
      <c r="GA74" s="91"/>
      <c r="GB74" s="91"/>
      <c r="GC74" s="91"/>
      <c r="GD74" s="91"/>
      <c r="GE74" s="91"/>
      <c r="GF74" s="91"/>
      <c r="GG74" s="91"/>
      <c r="GH74" s="107"/>
      <c r="GI74" s="108"/>
      <c r="GJ74" s="28"/>
      <c r="GK74" s="28"/>
      <c r="GL74" s="28"/>
    </row>
    <row r="75" spans="1:194" x14ac:dyDescent="0.25">
      <c r="A75" s="71" t="str">
        <f t="shared" si="2"/>
        <v>Expenditure: Contracted Services - Outsourced Services: Drivers Licence Cards</v>
      </c>
      <c r="B75" s="28"/>
      <c r="C75" s="28" t="str">
        <f t="shared" si="5"/>
        <v>IE003001034000000000000000000000000000</v>
      </c>
      <c r="D75" s="25" t="s">
        <v>1166</v>
      </c>
      <c r="E75" s="25" t="s">
        <v>710</v>
      </c>
      <c r="F75" s="25" t="s">
        <v>702</v>
      </c>
      <c r="G75" s="25" t="s">
        <v>1029</v>
      </c>
      <c r="H75" s="25" t="s">
        <v>697</v>
      </c>
      <c r="I75" s="25" t="s">
        <v>697</v>
      </c>
      <c r="J75" s="25" t="s">
        <v>697</v>
      </c>
      <c r="K75" s="25" t="s">
        <v>697</v>
      </c>
      <c r="L75" s="25" t="s">
        <v>697</v>
      </c>
      <c r="M75" s="25" t="s">
        <v>697</v>
      </c>
      <c r="N75" s="25" t="s">
        <v>697</v>
      </c>
      <c r="O75" s="25" t="s">
        <v>697</v>
      </c>
      <c r="P75" s="25" t="s">
        <v>697</v>
      </c>
      <c r="Q75" s="28"/>
      <c r="R75" s="28" t="s">
        <v>704</v>
      </c>
      <c r="S75" s="28" t="s">
        <v>698</v>
      </c>
      <c r="T75" s="28" t="s">
        <v>694</v>
      </c>
      <c r="U75" s="28"/>
      <c r="V75" s="28" t="s">
        <v>319</v>
      </c>
      <c r="W75" s="28" t="s">
        <v>905</v>
      </c>
      <c r="X75" s="28"/>
      <c r="Y75" s="28"/>
      <c r="Z75" s="28" t="s">
        <v>1317</v>
      </c>
      <c r="AA75" s="28"/>
      <c r="AB75" s="28"/>
      <c r="AC75" s="28"/>
      <c r="AD75" s="28"/>
      <c r="AE75" s="28"/>
      <c r="AF75" s="28"/>
      <c r="AG75" s="28"/>
      <c r="AH75" s="28"/>
      <c r="AI75" s="28" t="s">
        <v>1318</v>
      </c>
      <c r="AJ75" s="28" t="s">
        <v>704</v>
      </c>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c r="DE75" s="28"/>
      <c r="DF75" s="28"/>
      <c r="DG75" s="28"/>
      <c r="DH75" s="28"/>
      <c r="DI75" s="28"/>
      <c r="DJ75" s="28"/>
      <c r="DK75" s="28"/>
      <c r="DL75" s="28"/>
      <c r="DM75" s="28"/>
      <c r="DN75" s="28"/>
      <c r="DO75" s="28"/>
      <c r="DP75" s="28"/>
      <c r="DQ75" s="28"/>
      <c r="DR75" s="28"/>
      <c r="DS75" s="28"/>
      <c r="DT75" s="28"/>
      <c r="DU75" s="28"/>
      <c r="DV75" s="28"/>
      <c r="DW75" s="28"/>
      <c r="DX75" s="28"/>
      <c r="DY75" s="28"/>
      <c r="DZ75" s="28"/>
      <c r="EA75" s="28"/>
      <c r="EB75" s="28"/>
      <c r="EC75" s="28"/>
      <c r="ED75" s="28"/>
      <c r="EE75" s="28"/>
      <c r="EF75" s="28"/>
      <c r="EG75" s="28"/>
      <c r="EH75" s="28"/>
      <c r="EI75" s="28"/>
      <c r="EJ75" s="28"/>
      <c r="EK75" s="28"/>
      <c r="EL75" s="28"/>
      <c r="EM75" s="28"/>
      <c r="EN75" s="28"/>
      <c r="EO75" s="28"/>
      <c r="EP75" s="28"/>
      <c r="EQ75" s="28"/>
      <c r="ER75" s="28"/>
      <c r="ES75" s="28"/>
      <c r="ET75" s="28"/>
      <c r="EU75" s="28"/>
      <c r="EV75" s="28"/>
      <c r="EW75" s="28"/>
      <c r="EX75" s="28"/>
      <c r="EY75" s="28"/>
      <c r="EZ75" s="28"/>
      <c r="FA75" s="28"/>
      <c r="FB75" s="28"/>
      <c r="FC75" s="28"/>
      <c r="FD75" s="28"/>
      <c r="FE75" s="28"/>
      <c r="FF75" s="28"/>
      <c r="FG75" s="28"/>
      <c r="FH75" s="28"/>
      <c r="FI75" s="28"/>
      <c r="FJ75" s="28"/>
      <c r="FK75" s="28"/>
      <c r="FL75" s="28"/>
      <c r="FM75" s="28"/>
      <c r="FN75" s="28"/>
      <c r="FO75" s="73"/>
      <c r="FP75" s="73"/>
      <c r="FQ75" s="73"/>
      <c r="FR75" s="73"/>
      <c r="FS75" s="73"/>
      <c r="FT75" s="73"/>
      <c r="FU75" s="73"/>
      <c r="FV75" s="73"/>
      <c r="FW75" s="78"/>
      <c r="FX75" s="78"/>
      <c r="FY75" s="73"/>
      <c r="FZ75" s="91"/>
      <c r="GA75" s="91"/>
      <c r="GB75" s="91"/>
      <c r="GC75" s="91"/>
      <c r="GD75" s="91"/>
      <c r="GE75" s="91"/>
      <c r="GF75" s="91"/>
      <c r="GG75" s="91"/>
      <c r="GH75" s="107"/>
      <c r="GI75" s="108"/>
      <c r="GJ75" s="28"/>
      <c r="GK75" s="28"/>
      <c r="GL75" s="28"/>
    </row>
    <row r="76" spans="1:194" x14ac:dyDescent="0.25">
      <c r="A76" s="71" t="str">
        <f t="shared" si="2"/>
        <v>Expenditure: Contracted Services - Outsourced Services: Electrical</v>
      </c>
      <c r="B76" s="28" t="s">
        <v>1190</v>
      </c>
      <c r="C76" s="28" t="str">
        <f t="shared" si="5"/>
        <v>IE003001035000000000000000000000000000</v>
      </c>
      <c r="D76" s="25" t="s">
        <v>1166</v>
      </c>
      <c r="E76" s="25" t="s">
        <v>710</v>
      </c>
      <c r="F76" s="25" t="s">
        <v>702</v>
      </c>
      <c r="G76" s="25" t="s">
        <v>1030</v>
      </c>
      <c r="H76" s="25" t="s">
        <v>697</v>
      </c>
      <c r="I76" s="25" t="s">
        <v>697</v>
      </c>
      <c r="J76" s="25" t="s">
        <v>697</v>
      </c>
      <c r="K76" s="25" t="s">
        <v>697</v>
      </c>
      <c r="L76" s="25" t="s">
        <v>697</v>
      </c>
      <c r="M76" s="25" t="s">
        <v>697</v>
      </c>
      <c r="N76" s="25" t="s">
        <v>697</v>
      </c>
      <c r="O76" s="25" t="s">
        <v>697</v>
      </c>
      <c r="P76" s="25" t="s">
        <v>697</v>
      </c>
      <c r="Q76" s="28">
        <v>0</v>
      </c>
      <c r="R76" s="28" t="s">
        <v>704</v>
      </c>
      <c r="S76" s="28" t="s">
        <v>698</v>
      </c>
      <c r="T76" s="28" t="s">
        <v>694</v>
      </c>
      <c r="U76" s="28"/>
      <c r="V76" s="28" t="s">
        <v>320</v>
      </c>
      <c r="W76" s="28" t="s">
        <v>905</v>
      </c>
      <c r="X76" s="28"/>
      <c r="Y76" s="28"/>
      <c r="Z76" s="28" t="s">
        <v>1319</v>
      </c>
      <c r="AA76" s="28"/>
      <c r="AB76" s="28"/>
      <c r="AC76" s="28"/>
      <c r="AD76" s="28"/>
      <c r="AE76" s="28"/>
      <c r="AF76" s="28"/>
      <c r="AG76" s="28"/>
      <c r="AH76" s="28"/>
      <c r="AI76" s="28" t="s">
        <v>1320</v>
      </c>
      <c r="AJ76" s="28" t="s">
        <v>704</v>
      </c>
      <c r="AK76" s="28" t="s">
        <v>698</v>
      </c>
      <c r="AL76" s="28" t="s">
        <v>698</v>
      </c>
      <c r="AM76" s="28" t="s">
        <v>698</v>
      </c>
      <c r="AN76" s="28" t="s">
        <v>698</v>
      </c>
      <c r="AO76" s="28" t="s">
        <v>698</v>
      </c>
      <c r="AP76" s="28" t="s">
        <v>698</v>
      </c>
      <c r="AQ76" s="28" t="s">
        <v>698</v>
      </c>
      <c r="AR76" s="28" t="s">
        <v>698</v>
      </c>
      <c r="AS76" s="28" t="s">
        <v>698</v>
      </c>
      <c r="AT76" s="28" t="s">
        <v>698</v>
      </c>
      <c r="AU76" s="28" t="s">
        <v>698</v>
      </c>
      <c r="AV76" s="28" t="s">
        <v>698</v>
      </c>
      <c r="AW76" s="28" t="s">
        <v>698</v>
      </c>
      <c r="AX76" s="28" t="s">
        <v>698</v>
      </c>
      <c r="AY76" s="28" t="s">
        <v>698</v>
      </c>
      <c r="AZ76" s="28" t="s">
        <v>698</v>
      </c>
      <c r="BA76" s="28" t="s">
        <v>698</v>
      </c>
      <c r="BB76" s="28" t="s">
        <v>698</v>
      </c>
      <c r="BC76" s="28" t="s">
        <v>698</v>
      </c>
      <c r="BD76" s="28" t="s">
        <v>698</v>
      </c>
      <c r="BE76" s="28" t="s">
        <v>698</v>
      </c>
      <c r="BF76" s="28" t="s">
        <v>698</v>
      </c>
      <c r="BG76" s="28" t="s">
        <v>698</v>
      </c>
      <c r="BH76" s="28" t="s">
        <v>698</v>
      </c>
      <c r="BI76" s="28" t="s">
        <v>698</v>
      </c>
      <c r="BJ76" s="28" t="s">
        <v>698</v>
      </c>
      <c r="BK76" s="28" t="s">
        <v>698</v>
      </c>
      <c r="BL76" s="28" t="s">
        <v>698</v>
      </c>
      <c r="BM76" s="28" t="s">
        <v>698</v>
      </c>
      <c r="BN76" s="28" t="s">
        <v>698</v>
      </c>
      <c r="BO76" s="28" t="s">
        <v>704</v>
      </c>
      <c r="BP76" s="28" t="s">
        <v>704</v>
      </c>
      <c r="BQ76" s="28" t="s">
        <v>704</v>
      </c>
      <c r="BR76" s="28" t="s">
        <v>698</v>
      </c>
      <c r="BS76" s="28" t="s">
        <v>698</v>
      </c>
      <c r="BT76" s="28" t="s">
        <v>698</v>
      </c>
      <c r="BU76" s="28" t="s">
        <v>698</v>
      </c>
      <c r="BV76" s="28" t="s">
        <v>698</v>
      </c>
      <c r="BW76" s="28" t="s">
        <v>698</v>
      </c>
      <c r="BX76" s="28" t="s">
        <v>698</v>
      </c>
      <c r="BY76" s="28" t="s">
        <v>698</v>
      </c>
      <c r="BZ76" s="28" t="s">
        <v>698</v>
      </c>
      <c r="CA76" s="28" t="s">
        <v>698</v>
      </c>
      <c r="CB76" s="28" t="s">
        <v>698</v>
      </c>
      <c r="CC76" s="28" t="s">
        <v>698</v>
      </c>
      <c r="CD76" s="28" t="s">
        <v>698</v>
      </c>
      <c r="CE76" s="28" t="s">
        <v>698</v>
      </c>
      <c r="CF76" s="28" t="s">
        <v>698</v>
      </c>
      <c r="CG76" s="28" t="s">
        <v>698</v>
      </c>
      <c r="CH76" s="28" t="s">
        <v>698</v>
      </c>
      <c r="CI76" s="28" t="s">
        <v>698</v>
      </c>
      <c r="CJ76" s="28" t="s">
        <v>698</v>
      </c>
      <c r="CK76" s="28" t="s">
        <v>698</v>
      </c>
      <c r="CL76" s="28" t="s">
        <v>698</v>
      </c>
      <c r="CM76" s="28" t="s">
        <v>698</v>
      </c>
      <c r="CN76" s="28" t="s">
        <v>698</v>
      </c>
      <c r="CO76" s="28" t="s">
        <v>698</v>
      </c>
      <c r="CP76" s="28" t="s">
        <v>698</v>
      </c>
      <c r="CQ76" s="28" t="s">
        <v>698</v>
      </c>
      <c r="CR76" s="28" t="s">
        <v>698</v>
      </c>
      <c r="CS76" s="28" t="s">
        <v>698</v>
      </c>
      <c r="CT76" s="28" t="s">
        <v>698</v>
      </c>
      <c r="CU76" s="28" t="s">
        <v>698</v>
      </c>
      <c r="CV76" s="28" t="s">
        <v>698</v>
      </c>
      <c r="CW76" s="28" t="s">
        <v>698</v>
      </c>
      <c r="CX76" s="28" t="s">
        <v>698</v>
      </c>
      <c r="CY76" s="28" t="s">
        <v>698</v>
      </c>
      <c r="CZ76" s="28" t="s">
        <v>698</v>
      </c>
      <c r="DA76" s="28" t="s">
        <v>698</v>
      </c>
      <c r="DB76" s="28" t="s">
        <v>704</v>
      </c>
      <c r="DC76" s="28" t="s">
        <v>704</v>
      </c>
      <c r="DD76" s="28" t="s">
        <v>704</v>
      </c>
      <c r="DE76" s="28" t="s">
        <v>704</v>
      </c>
      <c r="DF76" s="28" t="s">
        <v>698</v>
      </c>
      <c r="DG76" s="28" t="s">
        <v>698</v>
      </c>
      <c r="DH76" s="28" t="s">
        <v>698</v>
      </c>
      <c r="DI76" s="28" t="s">
        <v>698</v>
      </c>
      <c r="DJ76" s="28" t="s">
        <v>698</v>
      </c>
      <c r="DK76" s="28" t="s">
        <v>698</v>
      </c>
      <c r="DL76" s="28" t="s">
        <v>698</v>
      </c>
      <c r="DM76" s="28" t="s">
        <v>698</v>
      </c>
      <c r="DN76" s="28" t="s">
        <v>698</v>
      </c>
      <c r="DO76" s="28" t="s">
        <v>698</v>
      </c>
      <c r="DP76" s="28" t="s">
        <v>698</v>
      </c>
      <c r="DQ76" s="28" t="s">
        <v>698</v>
      </c>
      <c r="DR76" s="28" t="s">
        <v>698</v>
      </c>
      <c r="DS76" s="28"/>
      <c r="DT76" s="28" t="s">
        <v>698</v>
      </c>
      <c r="DU76" s="28" t="s">
        <v>698</v>
      </c>
      <c r="DV76" s="28" t="s">
        <v>698</v>
      </c>
      <c r="DW76" s="28" t="s">
        <v>698</v>
      </c>
      <c r="DX76" s="28" t="s">
        <v>698</v>
      </c>
      <c r="DY76" s="28" t="s">
        <v>698</v>
      </c>
      <c r="DZ76" s="28" t="s">
        <v>698</v>
      </c>
      <c r="EA76" s="28" t="s">
        <v>698</v>
      </c>
      <c r="EB76" s="28" t="s">
        <v>698</v>
      </c>
      <c r="EC76" s="28" t="s">
        <v>698</v>
      </c>
      <c r="ED76" s="28" t="s">
        <v>698</v>
      </c>
      <c r="EE76" s="28" t="s">
        <v>698</v>
      </c>
      <c r="EF76" s="28" t="s">
        <v>698</v>
      </c>
      <c r="EG76" s="28" t="s">
        <v>694</v>
      </c>
      <c r="EH76" s="28" t="s">
        <v>698</v>
      </c>
      <c r="EI76" s="28" t="s">
        <v>698</v>
      </c>
      <c r="EJ76" s="28" t="s">
        <v>698</v>
      </c>
      <c r="EK76" s="28" t="s">
        <v>698</v>
      </c>
      <c r="EL76" s="28" t="s">
        <v>698</v>
      </c>
      <c r="EM76" s="28" t="s">
        <v>698</v>
      </c>
      <c r="EN76" s="28" t="s">
        <v>698</v>
      </c>
      <c r="EO76" s="28" t="s">
        <v>698</v>
      </c>
      <c r="EP76" s="28" t="s">
        <v>698</v>
      </c>
      <c r="EQ76" s="28" t="s">
        <v>698</v>
      </c>
      <c r="ER76" s="28" t="s">
        <v>698</v>
      </c>
      <c r="ES76" s="28" t="s">
        <v>698</v>
      </c>
      <c r="ET76" s="28" t="s">
        <v>698</v>
      </c>
      <c r="EU76" s="28" t="s">
        <v>698</v>
      </c>
      <c r="EV76" s="28" t="s">
        <v>698</v>
      </c>
      <c r="EW76" s="28" t="s">
        <v>698</v>
      </c>
      <c r="EX76" s="28" t="s">
        <v>698</v>
      </c>
      <c r="EY76" s="28" t="s">
        <v>698</v>
      </c>
      <c r="EZ76" s="28" t="s">
        <v>698</v>
      </c>
      <c r="FA76" s="28" t="s">
        <v>698</v>
      </c>
      <c r="FB76" s="28" t="s">
        <v>698</v>
      </c>
      <c r="FC76" s="28" t="s">
        <v>698</v>
      </c>
      <c r="FD76" s="28" t="s">
        <v>698</v>
      </c>
      <c r="FE76" s="28" t="s">
        <v>694</v>
      </c>
      <c r="FF76" s="28" t="s">
        <v>698</v>
      </c>
      <c r="FG76" s="28" t="s">
        <v>698</v>
      </c>
      <c r="FH76" s="28" t="s">
        <v>698</v>
      </c>
      <c r="FI76" s="28" t="s">
        <v>698</v>
      </c>
      <c r="FJ76" s="28" t="s">
        <v>694</v>
      </c>
      <c r="FK76" s="28" t="s">
        <v>698</v>
      </c>
      <c r="FL76" s="28" t="s">
        <v>698</v>
      </c>
      <c r="FM76" s="28" t="s">
        <v>698</v>
      </c>
      <c r="FN76" s="28" t="s">
        <v>694</v>
      </c>
      <c r="FO76" s="28" t="s">
        <v>1175</v>
      </c>
      <c r="FP76" s="28" t="s">
        <v>698</v>
      </c>
      <c r="FQ76" s="28" t="s">
        <v>1176</v>
      </c>
      <c r="FR76" s="28" t="s">
        <v>1223</v>
      </c>
      <c r="FS76" s="28" t="s">
        <v>1224</v>
      </c>
      <c r="FT76" s="28" t="s">
        <v>1225</v>
      </c>
      <c r="FU76" s="28" t="s">
        <v>698</v>
      </c>
      <c r="FV76" s="28" t="s">
        <v>698</v>
      </c>
      <c r="FW76" s="28" t="s">
        <v>698</v>
      </c>
      <c r="FX76" s="28" t="s">
        <v>698</v>
      </c>
      <c r="FY76" s="28" t="s">
        <v>698</v>
      </c>
      <c r="FZ76" s="92"/>
      <c r="GA76" s="92"/>
      <c r="GB76" s="92"/>
      <c r="GC76" s="92"/>
      <c r="GD76" s="92"/>
      <c r="GE76" s="92"/>
      <c r="GF76" s="92"/>
      <c r="GG76" s="92"/>
      <c r="GH76" s="92" t="s">
        <v>1226</v>
      </c>
      <c r="GI76" s="92"/>
      <c r="GJ76" s="28"/>
      <c r="GK76" s="28"/>
      <c r="GL76" s="28"/>
    </row>
    <row r="77" spans="1:194" x14ac:dyDescent="0.25">
      <c r="A77" s="71" t="str">
        <f>CONCATENATE($W$7,": ",$X$25," - ",$Y$77)</f>
        <v>Expenditure: Contracted Services - Consultants and Professional Services</v>
      </c>
      <c r="B77" s="27" t="s">
        <v>694</v>
      </c>
      <c r="C77" s="27" t="str">
        <f t="shared" si="5"/>
        <v>IE003002000000000000000000000000000000</v>
      </c>
      <c r="D77" s="23" t="s">
        <v>1166</v>
      </c>
      <c r="E77" s="23" t="s">
        <v>710</v>
      </c>
      <c r="F77" s="23" t="s">
        <v>707</v>
      </c>
      <c r="G77" s="23" t="s">
        <v>697</v>
      </c>
      <c r="H77" s="23" t="s">
        <v>697</v>
      </c>
      <c r="I77" s="23" t="s">
        <v>697</v>
      </c>
      <c r="J77" s="23" t="s">
        <v>697</v>
      </c>
      <c r="K77" s="23" t="s">
        <v>697</v>
      </c>
      <c r="L77" s="23" t="s">
        <v>697</v>
      </c>
      <c r="M77" s="23" t="s">
        <v>697</v>
      </c>
      <c r="N77" s="23" t="s">
        <v>697</v>
      </c>
      <c r="O77" s="23" t="s">
        <v>697</v>
      </c>
      <c r="P77" s="23" t="s">
        <v>697</v>
      </c>
      <c r="Q77" s="27">
        <v>0</v>
      </c>
      <c r="R77" s="27" t="s">
        <v>698</v>
      </c>
      <c r="S77" s="27" t="s">
        <v>698</v>
      </c>
      <c r="T77" s="27" t="s">
        <v>694</v>
      </c>
      <c r="U77" s="28"/>
      <c r="V77" s="27" t="s">
        <v>423</v>
      </c>
      <c r="W77" s="27" t="s">
        <v>905</v>
      </c>
      <c r="X77" s="27"/>
      <c r="Y77" s="27" t="s">
        <v>1321</v>
      </c>
      <c r="Z77" s="27"/>
      <c r="AA77" s="27"/>
      <c r="AB77" s="27"/>
      <c r="AC77" s="27"/>
      <c r="AD77" s="27"/>
      <c r="AE77" s="27"/>
      <c r="AF77" s="27"/>
      <c r="AG77" s="27"/>
      <c r="AH77" s="27"/>
      <c r="AI77" s="27" t="s">
        <v>1322</v>
      </c>
      <c r="AJ77" s="28" t="s">
        <v>694</v>
      </c>
      <c r="AK77" s="27" t="s">
        <v>694</v>
      </c>
      <c r="AL77" s="27" t="s">
        <v>694</v>
      </c>
      <c r="AM77" s="27" t="s">
        <v>694</v>
      </c>
      <c r="AN77" s="27" t="s">
        <v>694</v>
      </c>
      <c r="AO77" s="27" t="s">
        <v>694</v>
      </c>
      <c r="AP77" s="27" t="s">
        <v>694</v>
      </c>
      <c r="AQ77" s="27" t="s">
        <v>694</v>
      </c>
      <c r="AR77" s="27" t="s">
        <v>694</v>
      </c>
      <c r="AS77" s="27" t="s">
        <v>694</v>
      </c>
      <c r="AT77" s="27" t="s">
        <v>694</v>
      </c>
      <c r="AU77" s="27" t="s">
        <v>694</v>
      </c>
      <c r="AV77" s="27" t="s">
        <v>694</v>
      </c>
      <c r="AW77" s="27" t="s">
        <v>694</v>
      </c>
      <c r="AX77" s="27" t="s">
        <v>694</v>
      </c>
      <c r="AY77" s="27" t="s">
        <v>694</v>
      </c>
      <c r="AZ77" s="27" t="s">
        <v>694</v>
      </c>
      <c r="BA77" s="27" t="s">
        <v>694</v>
      </c>
      <c r="BB77" s="27" t="s">
        <v>694</v>
      </c>
      <c r="BC77" s="27" t="s">
        <v>694</v>
      </c>
      <c r="BD77" s="27" t="s">
        <v>694</v>
      </c>
      <c r="BE77" s="27" t="s">
        <v>694</v>
      </c>
      <c r="BF77" s="27" t="s">
        <v>694</v>
      </c>
      <c r="BG77" s="27" t="s">
        <v>694</v>
      </c>
      <c r="BH77" s="27" t="s">
        <v>694</v>
      </c>
      <c r="BI77" s="27" t="s">
        <v>694</v>
      </c>
      <c r="BJ77" s="27" t="s">
        <v>694</v>
      </c>
      <c r="BK77" s="27" t="s">
        <v>694</v>
      </c>
      <c r="BL77" s="27" t="s">
        <v>694</v>
      </c>
      <c r="BM77" s="27" t="s">
        <v>694</v>
      </c>
      <c r="BN77" s="27" t="s">
        <v>694</v>
      </c>
      <c r="BO77" s="27" t="s">
        <v>694</v>
      </c>
      <c r="BP77" s="27" t="s">
        <v>694</v>
      </c>
      <c r="BQ77" s="27" t="s">
        <v>694</v>
      </c>
      <c r="BR77" s="27" t="s">
        <v>694</v>
      </c>
      <c r="BS77" s="27" t="s">
        <v>694</v>
      </c>
      <c r="BT77" s="27" t="s">
        <v>694</v>
      </c>
      <c r="BU77" s="27" t="s">
        <v>694</v>
      </c>
      <c r="BV77" s="27" t="s">
        <v>694</v>
      </c>
      <c r="BW77" s="27" t="s">
        <v>694</v>
      </c>
      <c r="BX77" s="27" t="s">
        <v>694</v>
      </c>
      <c r="BY77" s="27" t="s">
        <v>694</v>
      </c>
      <c r="BZ77" s="27" t="s">
        <v>694</v>
      </c>
      <c r="CA77" s="27" t="s">
        <v>694</v>
      </c>
      <c r="CB77" s="27" t="s">
        <v>694</v>
      </c>
      <c r="CC77" s="27" t="s">
        <v>694</v>
      </c>
      <c r="CD77" s="27" t="s">
        <v>694</v>
      </c>
      <c r="CE77" s="27" t="s">
        <v>694</v>
      </c>
      <c r="CF77" s="27" t="s">
        <v>694</v>
      </c>
      <c r="CG77" s="27" t="s">
        <v>694</v>
      </c>
      <c r="CH77" s="27" t="s">
        <v>694</v>
      </c>
      <c r="CI77" s="27" t="s">
        <v>694</v>
      </c>
      <c r="CJ77" s="27" t="s">
        <v>694</v>
      </c>
      <c r="CK77" s="27" t="s">
        <v>694</v>
      </c>
      <c r="CL77" s="27" t="s">
        <v>694</v>
      </c>
      <c r="CM77" s="27" t="s">
        <v>694</v>
      </c>
      <c r="CN77" s="27" t="s">
        <v>694</v>
      </c>
      <c r="CO77" s="27" t="s">
        <v>694</v>
      </c>
      <c r="CP77" s="27" t="s">
        <v>694</v>
      </c>
      <c r="CQ77" s="27" t="s">
        <v>694</v>
      </c>
      <c r="CR77" s="27" t="s">
        <v>694</v>
      </c>
      <c r="CS77" s="27" t="s">
        <v>694</v>
      </c>
      <c r="CT77" s="27" t="s">
        <v>694</v>
      </c>
      <c r="CU77" s="27" t="s">
        <v>694</v>
      </c>
      <c r="CV77" s="27" t="s">
        <v>694</v>
      </c>
      <c r="CW77" s="27" t="s">
        <v>694</v>
      </c>
      <c r="CX77" s="27" t="s">
        <v>694</v>
      </c>
      <c r="CY77" s="27" t="s">
        <v>694</v>
      </c>
      <c r="CZ77" s="27" t="s">
        <v>694</v>
      </c>
      <c r="DA77" s="27" t="s">
        <v>694</v>
      </c>
      <c r="DB77" s="27" t="s">
        <v>694</v>
      </c>
      <c r="DC77" s="27" t="s">
        <v>694</v>
      </c>
      <c r="DD77" s="27" t="s">
        <v>694</v>
      </c>
      <c r="DE77" s="27" t="s">
        <v>694</v>
      </c>
      <c r="DF77" s="27" t="s">
        <v>694</v>
      </c>
      <c r="DG77" s="27" t="s">
        <v>694</v>
      </c>
      <c r="DH77" s="27" t="s">
        <v>694</v>
      </c>
      <c r="DI77" s="27" t="s">
        <v>694</v>
      </c>
      <c r="DJ77" s="27" t="s">
        <v>694</v>
      </c>
      <c r="DK77" s="27" t="s">
        <v>694</v>
      </c>
      <c r="DL77" s="27" t="s">
        <v>694</v>
      </c>
      <c r="DM77" s="27" t="s">
        <v>694</v>
      </c>
      <c r="DN77" s="27" t="s">
        <v>694</v>
      </c>
      <c r="DO77" s="27" t="s">
        <v>694</v>
      </c>
      <c r="DP77" s="27" t="s">
        <v>694</v>
      </c>
      <c r="DQ77" s="27" t="s">
        <v>694</v>
      </c>
      <c r="DR77" s="27" t="s">
        <v>694</v>
      </c>
      <c r="DS77" s="27"/>
      <c r="DT77" s="27" t="s">
        <v>694</v>
      </c>
      <c r="DU77" s="27" t="s">
        <v>694</v>
      </c>
      <c r="DV77" s="27" t="s">
        <v>694</v>
      </c>
      <c r="DW77" s="27" t="s">
        <v>694</v>
      </c>
      <c r="DX77" s="27" t="s">
        <v>694</v>
      </c>
      <c r="DY77" s="27" t="s">
        <v>694</v>
      </c>
      <c r="DZ77" s="27" t="s">
        <v>694</v>
      </c>
      <c r="EA77" s="27" t="s">
        <v>694</v>
      </c>
      <c r="EB77" s="27" t="s">
        <v>694</v>
      </c>
      <c r="EC77" s="27" t="s">
        <v>694</v>
      </c>
      <c r="ED77" s="27" t="s">
        <v>694</v>
      </c>
      <c r="EE77" s="27" t="s">
        <v>694</v>
      </c>
      <c r="EF77" s="27" t="s">
        <v>694</v>
      </c>
      <c r="EG77" s="27" t="s">
        <v>694</v>
      </c>
      <c r="EH77" s="27" t="s">
        <v>694</v>
      </c>
      <c r="EI77" s="27" t="s">
        <v>694</v>
      </c>
      <c r="EJ77" s="27" t="s">
        <v>694</v>
      </c>
      <c r="EK77" s="27" t="s">
        <v>694</v>
      </c>
      <c r="EL77" s="27" t="s">
        <v>694</v>
      </c>
      <c r="EM77" s="27" t="s">
        <v>694</v>
      </c>
      <c r="EN77" s="27" t="s">
        <v>694</v>
      </c>
      <c r="EO77" s="27" t="s">
        <v>694</v>
      </c>
      <c r="EP77" s="27" t="s">
        <v>694</v>
      </c>
      <c r="EQ77" s="27" t="s">
        <v>694</v>
      </c>
      <c r="ER77" s="27" t="s">
        <v>694</v>
      </c>
      <c r="ES77" s="27" t="s">
        <v>694</v>
      </c>
      <c r="ET77" s="27" t="s">
        <v>694</v>
      </c>
      <c r="EU77" s="27" t="s">
        <v>694</v>
      </c>
      <c r="EV77" s="27" t="s">
        <v>694</v>
      </c>
      <c r="EW77" s="27" t="s">
        <v>694</v>
      </c>
      <c r="EX77" s="27" t="s">
        <v>694</v>
      </c>
      <c r="EY77" s="27" t="s">
        <v>694</v>
      </c>
      <c r="EZ77" s="27" t="s">
        <v>694</v>
      </c>
      <c r="FA77" s="27" t="s">
        <v>694</v>
      </c>
      <c r="FB77" s="27" t="s">
        <v>694</v>
      </c>
      <c r="FC77" s="27" t="s">
        <v>694</v>
      </c>
      <c r="FD77" s="27" t="s">
        <v>694</v>
      </c>
      <c r="FE77" s="27" t="s">
        <v>694</v>
      </c>
      <c r="FF77" s="27" t="s">
        <v>694</v>
      </c>
      <c r="FG77" s="27" t="s">
        <v>694</v>
      </c>
      <c r="FH77" s="27" t="s">
        <v>694</v>
      </c>
      <c r="FI77" s="27" t="s">
        <v>694</v>
      </c>
      <c r="FJ77" s="27" t="s">
        <v>694</v>
      </c>
      <c r="FK77" s="27" t="s">
        <v>694</v>
      </c>
      <c r="FL77" s="27" t="s">
        <v>694</v>
      </c>
      <c r="FM77" s="27" t="s">
        <v>694</v>
      </c>
      <c r="FN77" s="27" t="s">
        <v>694</v>
      </c>
      <c r="FO77" s="72" t="s">
        <v>698</v>
      </c>
      <c r="FP77" s="72" t="s">
        <v>698</v>
      </c>
      <c r="FQ77" s="72" t="s">
        <v>698</v>
      </c>
      <c r="FR77" s="72" t="s">
        <v>698</v>
      </c>
      <c r="FS77" s="72" t="s">
        <v>698</v>
      </c>
      <c r="FT77" s="72" t="s">
        <v>698</v>
      </c>
      <c r="FU77" s="72" t="s">
        <v>698</v>
      </c>
      <c r="FV77" s="72" t="s">
        <v>698</v>
      </c>
      <c r="FW77" s="78" t="s">
        <v>698</v>
      </c>
      <c r="FX77" s="78" t="s">
        <v>698</v>
      </c>
      <c r="FY77" s="72" t="s">
        <v>698</v>
      </c>
      <c r="FZ77" s="90"/>
      <c r="GA77" s="90"/>
      <c r="GB77" s="90"/>
      <c r="GC77" s="90"/>
      <c r="GD77" s="90"/>
      <c r="GE77" s="90"/>
      <c r="GF77" s="90"/>
      <c r="GG77" s="90"/>
      <c r="GH77" s="105" t="s">
        <v>694</v>
      </c>
      <c r="GI77" s="106"/>
      <c r="GJ77" s="27"/>
      <c r="GK77" s="28"/>
      <c r="GL77" s="27"/>
    </row>
    <row r="78" spans="1:194" x14ac:dyDescent="0.25">
      <c r="A78" s="71" t="str">
        <f>CONCATENATE($W$7,": ",$X$25," - ",$Y$77,": ",$Z$78)</f>
        <v>Expenditure: Contracted Services - Consultants and Professional Services: Business and Advisory</v>
      </c>
      <c r="B78" s="27" t="s">
        <v>694</v>
      </c>
      <c r="C78" s="27" t="str">
        <f t="shared" si="5"/>
        <v>IE003002001000000000000000000000000000</v>
      </c>
      <c r="D78" s="23" t="s">
        <v>1166</v>
      </c>
      <c r="E78" s="23" t="s">
        <v>710</v>
      </c>
      <c r="F78" s="23" t="s">
        <v>707</v>
      </c>
      <c r="G78" s="23" t="s">
        <v>702</v>
      </c>
      <c r="H78" s="23" t="s">
        <v>697</v>
      </c>
      <c r="I78" s="23" t="s">
        <v>697</v>
      </c>
      <c r="J78" s="23" t="s">
        <v>697</v>
      </c>
      <c r="K78" s="23" t="s">
        <v>697</v>
      </c>
      <c r="L78" s="23" t="s">
        <v>697</v>
      </c>
      <c r="M78" s="23" t="s">
        <v>697</v>
      </c>
      <c r="N78" s="23" t="s">
        <v>697</v>
      </c>
      <c r="O78" s="23" t="s">
        <v>697</v>
      </c>
      <c r="P78" s="23" t="s">
        <v>697</v>
      </c>
      <c r="Q78" s="27">
        <v>0</v>
      </c>
      <c r="R78" s="27" t="s">
        <v>698</v>
      </c>
      <c r="S78" s="27" t="s">
        <v>698</v>
      </c>
      <c r="T78" s="27" t="s">
        <v>694</v>
      </c>
      <c r="U78" s="28"/>
      <c r="V78" s="27" t="s">
        <v>275</v>
      </c>
      <c r="W78" s="27" t="s">
        <v>905</v>
      </c>
      <c r="X78" s="27"/>
      <c r="Y78" s="27"/>
      <c r="Z78" s="27" t="s">
        <v>1233</v>
      </c>
      <c r="AA78" s="27"/>
      <c r="AB78" s="27"/>
      <c r="AC78" s="27"/>
      <c r="AD78" s="27"/>
      <c r="AE78" s="27"/>
      <c r="AF78" s="27"/>
      <c r="AG78" s="27"/>
      <c r="AH78" s="27"/>
      <c r="AI78" s="27" t="s">
        <v>1323</v>
      </c>
      <c r="AJ78" s="28" t="s">
        <v>694</v>
      </c>
      <c r="AK78" s="27" t="s">
        <v>694</v>
      </c>
      <c r="AL78" s="27" t="s">
        <v>694</v>
      </c>
      <c r="AM78" s="27" t="s">
        <v>694</v>
      </c>
      <c r="AN78" s="27" t="s">
        <v>694</v>
      </c>
      <c r="AO78" s="27" t="s">
        <v>694</v>
      </c>
      <c r="AP78" s="27" t="s">
        <v>694</v>
      </c>
      <c r="AQ78" s="27" t="s">
        <v>694</v>
      </c>
      <c r="AR78" s="27" t="s">
        <v>694</v>
      </c>
      <c r="AS78" s="27" t="s">
        <v>694</v>
      </c>
      <c r="AT78" s="27" t="s">
        <v>694</v>
      </c>
      <c r="AU78" s="27" t="s">
        <v>694</v>
      </c>
      <c r="AV78" s="27" t="s">
        <v>694</v>
      </c>
      <c r="AW78" s="27" t="s">
        <v>694</v>
      </c>
      <c r="AX78" s="27" t="s">
        <v>694</v>
      </c>
      <c r="AY78" s="27" t="s">
        <v>694</v>
      </c>
      <c r="AZ78" s="27" t="s">
        <v>694</v>
      </c>
      <c r="BA78" s="27" t="s">
        <v>694</v>
      </c>
      <c r="BB78" s="27" t="s">
        <v>694</v>
      </c>
      <c r="BC78" s="27" t="s">
        <v>694</v>
      </c>
      <c r="BD78" s="27" t="s">
        <v>694</v>
      </c>
      <c r="BE78" s="27" t="s">
        <v>694</v>
      </c>
      <c r="BF78" s="27" t="s">
        <v>694</v>
      </c>
      <c r="BG78" s="27" t="s">
        <v>694</v>
      </c>
      <c r="BH78" s="27" t="s">
        <v>694</v>
      </c>
      <c r="BI78" s="27" t="s">
        <v>694</v>
      </c>
      <c r="BJ78" s="27" t="s">
        <v>694</v>
      </c>
      <c r="BK78" s="27" t="s">
        <v>694</v>
      </c>
      <c r="BL78" s="27" t="s">
        <v>694</v>
      </c>
      <c r="BM78" s="27" t="s">
        <v>694</v>
      </c>
      <c r="BN78" s="27" t="s">
        <v>694</v>
      </c>
      <c r="BO78" s="27" t="s">
        <v>694</v>
      </c>
      <c r="BP78" s="27" t="s">
        <v>694</v>
      </c>
      <c r="BQ78" s="27" t="s">
        <v>694</v>
      </c>
      <c r="BR78" s="27" t="s">
        <v>694</v>
      </c>
      <c r="BS78" s="27" t="s">
        <v>694</v>
      </c>
      <c r="BT78" s="27" t="s">
        <v>694</v>
      </c>
      <c r="BU78" s="27" t="s">
        <v>694</v>
      </c>
      <c r="BV78" s="27" t="s">
        <v>694</v>
      </c>
      <c r="BW78" s="27" t="s">
        <v>694</v>
      </c>
      <c r="BX78" s="27" t="s">
        <v>694</v>
      </c>
      <c r="BY78" s="27" t="s">
        <v>694</v>
      </c>
      <c r="BZ78" s="27" t="s">
        <v>694</v>
      </c>
      <c r="CA78" s="27" t="s">
        <v>694</v>
      </c>
      <c r="CB78" s="27" t="s">
        <v>694</v>
      </c>
      <c r="CC78" s="27" t="s">
        <v>694</v>
      </c>
      <c r="CD78" s="27" t="s">
        <v>694</v>
      </c>
      <c r="CE78" s="27" t="s">
        <v>694</v>
      </c>
      <c r="CF78" s="27" t="s">
        <v>694</v>
      </c>
      <c r="CG78" s="27" t="s">
        <v>694</v>
      </c>
      <c r="CH78" s="27" t="s">
        <v>694</v>
      </c>
      <c r="CI78" s="27" t="s">
        <v>694</v>
      </c>
      <c r="CJ78" s="27" t="s">
        <v>694</v>
      </c>
      <c r="CK78" s="27" t="s">
        <v>694</v>
      </c>
      <c r="CL78" s="27" t="s">
        <v>694</v>
      </c>
      <c r="CM78" s="27" t="s">
        <v>694</v>
      </c>
      <c r="CN78" s="27" t="s">
        <v>694</v>
      </c>
      <c r="CO78" s="27" t="s">
        <v>694</v>
      </c>
      <c r="CP78" s="27" t="s">
        <v>694</v>
      </c>
      <c r="CQ78" s="27" t="s">
        <v>694</v>
      </c>
      <c r="CR78" s="27" t="s">
        <v>694</v>
      </c>
      <c r="CS78" s="27" t="s">
        <v>694</v>
      </c>
      <c r="CT78" s="27" t="s">
        <v>694</v>
      </c>
      <c r="CU78" s="27" t="s">
        <v>694</v>
      </c>
      <c r="CV78" s="27" t="s">
        <v>694</v>
      </c>
      <c r="CW78" s="27" t="s">
        <v>694</v>
      </c>
      <c r="CX78" s="27" t="s">
        <v>694</v>
      </c>
      <c r="CY78" s="27" t="s">
        <v>694</v>
      </c>
      <c r="CZ78" s="27" t="s">
        <v>694</v>
      </c>
      <c r="DA78" s="27" t="s">
        <v>694</v>
      </c>
      <c r="DB78" s="27" t="s">
        <v>694</v>
      </c>
      <c r="DC78" s="27" t="s">
        <v>694</v>
      </c>
      <c r="DD78" s="27" t="s">
        <v>694</v>
      </c>
      <c r="DE78" s="27" t="s">
        <v>694</v>
      </c>
      <c r="DF78" s="27" t="s">
        <v>694</v>
      </c>
      <c r="DG78" s="27" t="s">
        <v>694</v>
      </c>
      <c r="DH78" s="27" t="s">
        <v>694</v>
      </c>
      <c r="DI78" s="27" t="s">
        <v>694</v>
      </c>
      <c r="DJ78" s="27" t="s">
        <v>694</v>
      </c>
      <c r="DK78" s="27" t="s">
        <v>694</v>
      </c>
      <c r="DL78" s="27" t="s">
        <v>694</v>
      </c>
      <c r="DM78" s="27" t="s">
        <v>694</v>
      </c>
      <c r="DN78" s="27" t="s">
        <v>694</v>
      </c>
      <c r="DO78" s="27" t="s">
        <v>694</v>
      </c>
      <c r="DP78" s="27" t="s">
        <v>694</v>
      </c>
      <c r="DQ78" s="27" t="s">
        <v>694</v>
      </c>
      <c r="DR78" s="27" t="s">
        <v>694</v>
      </c>
      <c r="DS78" s="27"/>
      <c r="DT78" s="27" t="s">
        <v>694</v>
      </c>
      <c r="DU78" s="27" t="s">
        <v>694</v>
      </c>
      <c r="DV78" s="27" t="s">
        <v>694</v>
      </c>
      <c r="DW78" s="27" t="s">
        <v>694</v>
      </c>
      <c r="DX78" s="27" t="s">
        <v>694</v>
      </c>
      <c r="DY78" s="27" t="s">
        <v>694</v>
      </c>
      <c r="DZ78" s="27" t="s">
        <v>694</v>
      </c>
      <c r="EA78" s="27" t="s">
        <v>694</v>
      </c>
      <c r="EB78" s="27" t="s">
        <v>694</v>
      </c>
      <c r="EC78" s="27" t="s">
        <v>694</v>
      </c>
      <c r="ED78" s="27" t="s">
        <v>694</v>
      </c>
      <c r="EE78" s="27" t="s">
        <v>694</v>
      </c>
      <c r="EF78" s="27" t="s">
        <v>694</v>
      </c>
      <c r="EG78" s="27" t="s">
        <v>694</v>
      </c>
      <c r="EH78" s="27" t="s">
        <v>694</v>
      </c>
      <c r="EI78" s="27" t="s">
        <v>694</v>
      </c>
      <c r="EJ78" s="27" t="s">
        <v>694</v>
      </c>
      <c r="EK78" s="27" t="s">
        <v>694</v>
      </c>
      <c r="EL78" s="27" t="s">
        <v>694</v>
      </c>
      <c r="EM78" s="27" t="s">
        <v>694</v>
      </c>
      <c r="EN78" s="27" t="s">
        <v>694</v>
      </c>
      <c r="EO78" s="27" t="s">
        <v>694</v>
      </c>
      <c r="EP78" s="27" t="s">
        <v>694</v>
      </c>
      <c r="EQ78" s="27" t="s">
        <v>694</v>
      </c>
      <c r="ER78" s="27" t="s">
        <v>694</v>
      </c>
      <c r="ES78" s="27" t="s">
        <v>694</v>
      </c>
      <c r="ET78" s="27" t="s">
        <v>694</v>
      </c>
      <c r="EU78" s="27" t="s">
        <v>694</v>
      </c>
      <c r="EV78" s="27" t="s">
        <v>694</v>
      </c>
      <c r="EW78" s="27" t="s">
        <v>694</v>
      </c>
      <c r="EX78" s="27" t="s">
        <v>694</v>
      </c>
      <c r="EY78" s="27" t="s">
        <v>694</v>
      </c>
      <c r="EZ78" s="27" t="s">
        <v>694</v>
      </c>
      <c r="FA78" s="27" t="s">
        <v>694</v>
      </c>
      <c r="FB78" s="27" t="s">
        <v>694</v>
      </c>
      <c r="FC78" s="27" t="s">
        <v>694</v>
      </c>
      <c r="FD78" s="27" t="s">
        <v>694</v>
      </c>
      <c r="FE78" s="27" t="s">
        <v>694</v>
      </c>
      <c r="FF78" s="27" t="s">
        <v>694</v>
      </c>
      <c r="FG78" s="27" t="s">
        <v>694</v>
      </c>
      <c r="FH78" s="27" t="s">
        <v>694</v>
      </c>
      <c r="FI78" s="27" t="s">
        <v>694</v>
      </c>
      <c r="FJ78" s="27" t="s">
        <v>694</v>
      </c>
      <c r="FK78" s="27" t="s">
        <v>694</v>
      </c>
      <c r="FL78" s="27" t="s">
        <v>694</v>
      </c>
      <c r="FM78" s="27" t="s">
        <v>694</v>
      </c>
      <c r="FN78" s="27" t="s">
        <v>694</v>
      </c>
      <c r="FO78" s="72" t="s">
        <v>698</v>
      </c>
      <c r="FP78" s="72" t="s">
        <v>698</v>
      </c>
      <c r="FQ78" s="72" t="s">
        <v>698</v>
      </c>
      <c r="FR78" s="72" t="s">
        <v>698</v>
      </c>
      <c r="FS78" s="72" t="s">
        <v>698</v>
      </c>
      <c r="FT78" s="72" t="s">
        <v>698</v>
      </c>
      <c r="FU78" s="72" t="s">
        <v>698</v>
      </c>
      <c r="FV78" s="72" t="s">
        <v>698</v>
      </c>
      <c r="FW78" s="78" t="s">
        <v>698</v>
      </c>
      <c r="FX78" s="78" t="s">
        <v>698</v>
      </c>
      <c r="FY78" s="72" t="s">
        <v>698</v>
      </c>
      <c r="FZ78" s="90"/>
      <c r="GA78" s="90"/>
      <c r="GB78" s="90"/>
      <c r="GC78" s="90"/>
      <c r="GD78" s="90"/>
      <c r="GE78" s="90"/>
      <c r="GF78" s="90"/>
      <c r="GG78" s="90"/>
      <c r="GH78" s="105" t="s">
        <v>694</v>
      </c>
      <c r="GI78" s="106"/>
      <c r="GJ78" s="27"/>
      <c r="GK78" s="28"/>
      <c r="GL78" s="27"/>
    </row>
    <row r="79" spans="1:194" x14ac:dyDescent="0.25">
      <c r="A79" s="71" t="str">
        <f>CONCATENATE($W$7,": ",$X$25," - ",$Y$77,": ",$Z$78," - ",AA79)</f>
        <v>Expenditure: Contracted Services - Consultants and Professional Services: Business and Advisory - Accounting and Auditing</v>
      </c>
      <c r="B79" s="27" t="s">
        <v>1190</v>
      </c>
      <c r="C79" s="27" t="str">
        <f t="shared" si="5"/>
        <v>IE003002001001000000000000000000000000</v>
      </c>
      <c r="D79" s="23" t="s">
        <v>1166</v>
      </c>
      <c r="E79" s="23" t="s">
        <v>710</v>
      </c>
      <c r="F79" s="23" t="s">
        <v>707</v>
      </c>
      <c r="G79" s="23" t="s">
        <v>702</v>
      </c>
      <c r="H79" s="23" t="s">
        <v>702</v>
      </c>
      <c r="I79" s="23" t="s">
        <v>697</v>
      </c>
      <c r="J79" s="23" t="s">
        <v>697</v>
      </c>
      <c r="K79" s="23" t="s">
        <v>697</v>
      </c>
      <c r="L79" s="23" t="s">
        <v>697</v>
      </c>
      <c r="M79" s="23" t="s">
        <v>697</v>
      </c>
      <c r="N79" s="23" t="s">
        <v>697</v>
      </c>
      <c r="O79" s="23" t="s">
        <v>697</v>
      </c>
      <c r="P79" s="23" t="s">
        <v>697</v>
      </c>
      <c r="Q79" s="27">
        <v>0</v>
      </c>
      <c r="R79" s="27" t="s">
        <v>704</v>
      </c>
      <c r="S79" s="27" t="s">
        <v>698</v>
      </c>
      <c r="T79" s="28" t="s">
        <v>694</v>
      </c>
      <c r="U79" s="28"/>
      <c r="V79" s="27" t="s">
        <v>321</v>
      </c>
      <c r="W79" s="28" t="s">
        <v>905</v>
      </c>
      <c r="X79" s="28"/>
      <c r="Y79" s="28"/>
      <c r="Z79" s="28"/>
      <c r="AA79" s="28" t="s">
        <v>1235</v>
      </c>
      <c r="AB79" s="28"/>
      <c r="AC79" s="28"/>
      <c r="AD79" s="28"/>
      <c r="AE79" s="28"/>
      <c r="AF79" s="28"/>
      <c r="AG79" s="28"/>
      <c r="AH79" s="28"/>
      <c r="AI79" s="27" t="s">
        <v>1324</v>
      </c>
      <c r="AJ79" s="28" t="s">
        <v>704</v>
      </c>
      <c r="AK79" s="27" t="s">
        <v>698</v>
      </c>
      <c r="AL79" s="27" t="s">
        <v>698</v>
      </c>
      <c r="AM79" s="27" t="s">
        <v>698</v>
      </c>
      <c r="AN79" s="27" t="s">
        <v>698</v>
      </c>
      <c r="AO79" s="27" t="s">
        <v>698</v>
      </c>
      <c r="AP79" s="27" t="s">
        <v>698</v>
      </c>
      <c r="AQ79" s="27" t="s">
        <v>698</v>
      </c>
      <c r="AR79" s="27" t="s">
        <v>698</v>
      </c>
      <c r="AS79" s="27" t="s">
        <v>698</v>
      </c>
      <c r="AT79" s="27" t="s">
        <v>698</v>
      </c>
      <c r="AU79" s="27" t="s">
        <v>698</v>
      </c>
      <c r="AV79" s="27" t="s">
        <v>698</v>
      </c>
      <c r="AW79" s="27" t="s">
        <v>698</v>
      </c>
      <c r="AX79" s="27" t="s">
        <v>698</v>
      </c>
      <c r="AY79" s="27" t="s">
        <v>698</v>
      </c>
      <c r="AZ79" s="27" t="s">
        <v>698</v>
      </c>
      <c r="BA79" s="27" t="s">
        <v>698</v>
      </c>
      <c r="BB79" s="27" t="s">
        <v>698</v>
      </c>
      <c r="BC79" s="27" t="s">
        <v>698</v>
      </c>
      <c r="BD79" s="27" t="s">
        <v>698</v>
      </c>
      <c r="BE79" s="27" t="s">
        <v>698</v>
      </c>
      <c r="BF79" s="27" t="s">
        <v>698</v>
      </c>
      <c r="BG79" s="27" t="s">
        <v>698</v>
      </c>
      <c r="BH79" s="27" t="s">
        <v>698</v>
      </c>
      <c r="BI79" s="27" t="s">
        <v>698</v>
      </c>
      <c r="BJ79" s="27" t="s">
        <v>698</v>
      </c>
      <c r="BK79" s="27" t="s">
        <v>698</v>
      </c>
      <c r="BL79" s="27" t="s">
        <v>698</v>
      </c>
      <c r="BM79" s="27" t="s">
        <v>698</v>
      </c>
      <c r="BN79" s="27" t="s">
        <v>698</v>
      </c>
      <c r="BO79" s="27" t="s">
        <v>698</v>
      </c>
      <c r="BP79" s="27" t="s">
        <v>698</v>
      </c>
      <c r="BQ79" s="27" t="s">
        <v>698</v>
      </c>
      <c r="BR79" s="27" t="s">
        <v>698</v>
      </c>
      <c r="BS79" s="27" t="s">
        <v>698</v>
      </c>
      <c r="BT79" s="27" t="s">
        <v>698</v>
      </c>
      <c r="BU79" s="27" t="s">
        <v>698</v>
      </c>
      <c r="BV79" s="27" t="s">
        <v>698</v>
      </c>
      <c r="BW79" s="27" t="s">
        <v>698</v>
      </c>
      <c r="BX79" s="27" t="s">
        <v>698</v>
      </c>
      <c r="BY79" s="27" t="s">
        <v>698</v>
      </c>
      <c r="BZ79" s="27" t="s">
        <v>698</v>
      </c>
      <c r="CA79" s="27" t="s">
        <v>704</v>
      </c>
      <c r="CB79" s="27" t="s">
        <v>704</v>
      </c>
      <c r="CC79" s="27" t="s">
        <v>704</v>
      </c>
      <c r="CD79" s="27" t="s">
        <v>704</v>
      </c>
      <c r="CE79" s="27" t="s">
        <v>698</v>
      </c>
      <c r="CF79" s="27" t="s">
        <v>698</v>
      </c>
      <c r="CG79" s="27" t="s">
        <v>698</v>
      </c>
      <c r="CH79" s="27" t="s">
        <v>698</v>
      </c>
      <c r="CI79" s="27" t="s">
        <v>698</v>
      </c>
      <c r="CJ79" s="27" t="s">
        <v>698</v>
      </c>
      <c r="CK79" s="27" t="s">
        <v>698</v>
      </c>
      <c r="CL79" s="27" t="s">
        <v>698</v>
      </c>
      <c r="CM79" s="27" t="s">
        <v>698</v>
      </c>
      <c r="CN79" s="27" t="s">
        <v>698</v>
      </c>
      <c r="CO79" s="27" t="s">
        <v>704</v>
      </c>
      <c r="CP79" s="27" t="s">
        <v>698</v>
      </c>
      <c r="CQ79" s="27" t="s">
        <v>698</v>
      </c>
      <c r="CR79" s="27" t="s">
        <v>698</v>
      </c>
      <c r="CS79" s="27" t="s">
        <v>698</v>
      </c>
      <c r="CT79" s="27" t="s">
        <v>698</v>
      </c>
      <c r="CU79" s="27" t="s">
        <v>698</v>
      </c>
      <c r="CV79" s="27" t="s">
        <v>698</v>
      </c>
      <c r="CW79" s="27" t="s">
        <v>698</v>
      </c>
      <c r="CX79" s="27" t="s">
        <v>698</v>
      </c>
      <c r="CY79" s="27" t="s">
        <v>698</v>
      </c>
      <c r="CZ79" s="27" t="s">
        <v>698</v>
      </c>
      <c r="DA79" s="27" t="s">
        <v>698</v>
      </c>
      <c r="DB79" s="27" t="s">
        <v>704</v>
      </c>
      <c r="DC79" s="27" t="s">
        <v>704</v>
      </c>
      <c r="DD79" s="27" t="s">
        <v>704</v>
      </c>
      <c r="DE79" s="27" t="s">
        <v>704</v>
      </c>
      <c r="DF79" s="27" t="s">
        <v>698</v>
      </c>
      <c r="DG79" s="27" t="s">
        <v>698</v>
      </c>
      <c r="DH79" s="27" t="s">
        <v>698</v>
      </c>
      <c r="DI79" s="27" t="s">
        <v>698</v>
      </c>
      <c r="DJ79" s="27" t="s">
        <v>698</v>
      </c>
      <c r="DK79" s="27" t="s">
        <v>698</v>
      </c>
      <c r="DL79" s="27" t="s">
        <v>698</v>
      </c>
      <c r="DM79" s="27" t="s">
        <v>698</v>
      </c>
      <c r="DN79" s="27" t="s">
        <v>698</v>
      </c>
      <c r="DO79" s="27" t="s">
        <v>698</v>
      </c>
      <c r="DP79" s="27" t="s">
        <v>698</v>
      </c>
      <c r="DQ79" s="27" t="s">
        <v>698</v>
      </c>
      <c r="DR79" s="27" t="s">
        <v>698</v>
      </c>
      <c r="DS79" s="27"/>
      <c r="DT79" s="27" t="s">
        <v>698</v>
      </c>
      <c r="DU79" s="27" t="s">
        <v>698</v>
      </c>
      <c r="DV79" s="27" t="s">
        <v>698</v>
      </c>
      <c r="DW79" s="27" t="s">
        <v>698</v>
      </c>
      <c r="DX79" s="27" t="s">
        <v>698</v>
      </c>
      <c r="DY79" s="27" t="s">
        <v>698</v>
      </c>
      <c r="DZ79" s="27" t="s">
        <v>698</v>
      </c>
      <c r="EA79" s="27" t="s">
        <v>698</v>
      </c>
      <c r="EB79" s="27" t="s">
        <v>698</v>
      </c>
      <c r="EC79" s="27" t="s">
        <v>698</v>
      </c>
      <c r="ED79" s="27" t="s">
        <v>698</v>
      </c>
      <c r="EE79" s="27" t="s">
        <v>698</v>
      </c>
      <c r="EF79" s="27" t="s">
        <v>698</v>
      </c>
      <c r="EG79" s="27" t="s">
        <v>694</v>
      </c>
      <c r="EH79" s="27" t="s">
        <v>698</v>
      </c>
      <c r="EI79" s="27" t="s">
        <v>698</v>
      </c>
      <c r="EJ79" s="27" t="s">
        <v>698</v>
      </c>
      <c r="EK79" s="27" t="s">
        <v>698</v>
      </c>
      <c r="EL79" s="27" t="s">
        <v>698</v>
      </c>
      <c r="EM79" s="27" t="s">
        <v>698</v>
      </c>
      <c r="EN79" s="27" t="s">
        <v>698</v>
      </c>
      <c r="EO79" s="27" t="s">
        <v>698</v>
      </c>
      <c r="EP79" s="27" t="s">
        <v>698</v>
      </c>
      <c r="EQ79" s="27" t="s">
        <v>698</v>
      </c>
      <c r="ER79" s="27" t="s">
        <v>698</v>
      </c>
      <c r="ES79" s="27" t="s">
        <v>698</v>
      </c>
      <c r="ET79" s="27" t="s">
        <v>698</v>
      </c>
      <c r="EU79" s="27" t="s">
        <v>698</v>
      </c>
      <c r="EV79" s="27" t="s">
        <v>698</v>
      </c>
      <c r="EW79" s="27" t="s">
        <v>698</v>
      </c>
      <c r="EX79" s="27" t="s">
        <v>698</v>
      </c>
      <c r="EY79" s="27" t="s">
        <v>698</v>
      </c>
      <c r="EZ79" s="27" t="s">
        <v>698</v>
      </c>
      <c r="FA79" s="27" t="s">
        <v>698</v>
      </c>
      <c r="FB79" s="27" t="s">
        <v>698</v>
      </c>
      <c r="FC79" s="27" t="s">
        <v>698</v>
      </c>
      <c r="FD79" s="27" t="s">
        <v>698</v>
      </c>
      <c r="FE79" s="27" t="s">
        <v>694</v>
      </c>
      <c r="FF79" s="27" t="s">
        <v>698</v>
      </c>
      <c r="FG79" s="27" t="s">
        <v>698</v>
      </c>
      <c r="FH79" s="27" t="s">
        <v>698</v>
      </c>
      <c r="FI79" s="27" t="s">
        <v>698</v>
      </c>
      <c r="FJ79" s="27" t="s">
        <v>694</v>
      </c>
      <c r="FK79" s="27" t="s">
        <v>698</v>
      </c>
      <c r="FL79" s="27" t="s">
        <v>698</v>
      </c>
      <c r="FM79" s="27" t="s">
        <v>698</v>
      </c>
      <c r="FN79" s="27" t="s">
        <v>694</v>
      </c>
      <c r="FO79" s="72" t="s">
        <v>1175</v>
      </c>
      <c r="FP79" s="72" t="s">
        <v>698</v>
      </c>
      <c r="FQ79" s="72" t="s">
        <v>1176</v>
      </c>
      <c r="FR79" s="72" t="s">
        <v>1177</v>
      </c>
      <c r="FS79" s="72" t="s">
        <v>1325</v>
      </c>
      <c r="FT79" s="72" t="s">
        <v>698</v>
      </c>
      <c r="FU79" s="72" t="s">
        <v>698</v>
      </c>
      <c r="FV79" s="72" t="s">
        <v>698</v>
      </c>
      <c r="FW79" s="78" t="s">
        <v>698</v>
      </c>
      <c r="FX79" s="78" t="s">
        <v>698</v>
      </c>
      <c r="FY79" s="72" t="s">
        <v>698</v>
      </c>
      <c r="FZ79" s="90"/>
      <c r="GA79" s="90"/>
      <c r="GB79" s="90"/>
      <c r="GC79" s="90"/>
      <c r="GD79" s="90"/>
      <c r="GE79" s="90"/>
      <c r="GF79" s="90"/>
      <c r="GG79" s="90"/>
      <c r="GH79" s="105" t="s">
        <v>1226</v>
      </c>
      <c r="GI79" s="106"/>
      <c r="GJ79" s="27"/>
      <c r="GK79" s="28"/>
      <c r="GL79" s="27"/>
    </row>
    <row r="80" spans="1:194" x14ac:dyDescent="0.25">
      <c r="A80" s="71" t="str">
        <f t="shared" ref="A80:A95" si="6">CONCATENATE($W$7,": ",$X$25," - ",$Y$77,": ",$Z$78," - ",AA80)</f>
        <v>Expenditure: Contracted Services - Consultants and Professional Services: Business and Advisory - Air Pollution</v>
      </c>
      <c r="B80" s="27" t="s">
        <v>1190</v>
      </c>
      <c r="C80" s="27" t="str">
        <f t="shared" si="5"/>
        <v>IE003002001002000000000000000000000000</v>
      </c>
      <c r="D80" s="23" t="s">
        <v>1166</v>
      </c>
      <c r="E80" s="23" t="s">
        <v>710</v>
      </c>
      <c r="F80" s="23" t="s">
        <v>707</v>
      </c>
      <c r="G80" s="23" t="s">
        <v>702</v>
      </c>
      <c r="H80" s="23" t="s">
        <v>707</v>
      </c>
      <c r="I80" s="23" t="s">
        <v>697</v>
      </c>
      <c r="J80" s="23" t="s">
        <v>697</v>
      </c>
      <c r="K80" s="23" t="s">
        <v>697</v>
      </c>
      <c r="L80" s="23" t="s">
        <v>697</v>
      </c>
      <c r="M80" s="23" t="s">
        <v>697</v>
      </c>
      <c r="N80" s="23" t="s">
        <v>697</v>
      </c>
      <c r="O80" s="23" t="s">
        <v>697</v>
      </c>
      <c r="P80" s="23" t="s">
        <v>697</v>
      </c>
      <c r="Q80" s="27">
        <v>0</v>
      </c>
      <c r="R80" s="27" t="s">
        <v>704</v>
      </c>
      <c r="S80" s="27" t="s">
        <v>698</v>
      </c>
      <c r="T80" s="28" t="s">
        <v>694</v>
      </c>
      <c r="U80" s="28"/>
      <c r="V80" s="28" t="s">
        <v>322</v>
      </c>
      <c r="W80" s="27" t="s">
        <v>905</v>
      </c>
      <c r="X80" s="27"/>
      <c r="Y80" s="27"/>
      <c r="Z80" s="27"/>
      <c r="AA80" s="27" t="s">
        <v>1326</v>
      </c>
      <c r="AB80" s="27"/>
      <c r="AC80" s="27"/>
      <c r="AD80" s="27"/>
      <c r="AE80" s="27"/>
      <c r="AF80" s="27"/>
      <c r="AG80" s="27"/>
      <c r="AH80" s="27"/>
      <c r="AI80" s="27" t="s">
        <v>1327</v>
      </c>
      <c r="AJ80" s="28" t="s">
        <v>704</v>
      </c>
      <c r="AK80" s="27" t="s">
        <v>698</v>
      </c>
      <c r="AL80" s="27" t="s">
        <v>698</v>
      </c>
      <c r="AM80" s="27" t="s">
        <v>698</v>
      </c>
      <c r="AN80" s="27" t="s">
        <v>698</v>
      </c>
      <c r="AO80" s="27" t="s">
        <v>698</v>
      </c>
      <c r="AP80" s="27" t="s">
        <v>698</v>
      </c>
      <c r="AQ80" s="27" t="s">
        <v>698</v>
      </c>
      <c r="AR80" s="27" t="s">
        <v>698</v>
      </c>
      <c r="AS80" s="27" t="s">
        <v>698</v>
      </c>
      <c r="AT80" s="27" t="s">
        <v>698</v>
      </c>
      <c r="AU80" s="27" t="s">
        <v>698</v>
      </c>
      <c r="AV80" s="27" t="s">
        <v>698</v>
      </c>
      <c r="AW80" s="27" t="s">
        <v>698</v>
      </c>
      <c r="AX80" s="27" t="s">
        <v>698</v>
      </c>
      <c r="AY80" s="27" t="s">
        <v>698</v>
      </c>
      <c r="AZ80" s="27" t="s">
        <v>698</v>
      </c>
      <c r="BA80" s="27" t="s">
        <v>698</v>
      </c>
      <c r="BB80" s="27" t="s">
        <v>698</v>
      </c>
      <c r="BC80" s="27" t="s">
        <v>698</v>
      </c>
      <c r="BD80" s="27" t="s">
        <v>698</v>
      </c>
      <c r="BE80" s="27" t="s">
        <v>698</v>
      </c>
      <c r="BF80" s="27" t="s">
        <v>698</v>
      </c>
      <c r="BG80" s="27" t="s">
        <v>698</v>
      </c>
      <c r="BH80" s="27" t="s">
        <v>698</v>
      </c>
      <c r="BI80" s="27" t="s">
        <v>698</v>
      </c>
      <c r="BJ80" s="27" t="s">
        <v>698</v>
      </c>
      <c r="BK80" s="27" t="s">
        <v>698</v>
      </c>
      <c r="BL80" s="27" t="s">
        <v>698</v>
      </c>
      <c r="BM80" s="27" t="s">
        <v>698</v>
      </c>
      <c r="BN80" s="27" t="s">
        <v>698</v>
      </c>
      <c r="BO80" s="27" t="s">
        <v>698</v>
      </c>
      <c r="BP80" s="27" t="s">
        <v>698</v>
      </c>
      <c r="BQ80" s="27" t="s">
        <v>698</v>
      </c>
      <c r="BR80" s="27" t="s">
        <v>698</v>
      </c>
      <c r="BS80" s="27" t="s">
        <v>698</v>
      </c>
      <c r="BT80" s="27" t="s">
        <v>704</v>
      </c>
      <c r="BU80" s="27" t="s">
        <v>698</v>
      </c>
      <c r="BV80" s="27" t="s">
        <v>698</v>
      </c>
      <c r="BW80" s="27" t="s">
        <v>698</v>
      </c>
      <c r="BX80" s="27" t="s">
        <v>698</v>
      </c>
      <c r="BY80" s="27" t="s">
        <v>698</v>
      </c>
      <c r="BZ80" s="27" t="s">
        <v>698</v>
      </c>
      <c r="CA80" s="27" t="s">
        <v>698</v>
      </c>
      <c r="CB80" s="27" t="s">
        <v>698</v>
      </c>
      <c r="CC80" s="27" t="s">
        <v>698</v>
      </c>
      <c r="CD80" s="27" t="s">
        <v>698</v>
      </c>
      <c r="CE80" s="27" t="s">
        <v>698</v>
      </c>
      <c r="CF80" s="27" t="s">
        <v>698</v>
      </c>
      <c r="CG80" s="27" t="s">
        <v>698</v>
      </c>
      <c r="CH80" s="27" t="s">
        <v>698</v>
      </c>
      <c r="CI80" s="27" t="s">
        <v>698</v>
      </c>
      <c r="CJ80" s="27" t="s">
        <v>698</v>
      </c>
      <c r="CK80" s="27" t="s">
        <v>698</v>
      </c>
      <c r="CL80" s="27" t="s">
        <v>698</v>
      </c>
      <c r="CM80" s="27" t="s">
        <v>698</v>
      </c>
      <c r="CN80" s="27" t="s">
        <v>698</v>
      </c>
      <c r="CO80" s="27" t="s">
        <v>698</v>
      </c>
      <c r="CP80" s="27" t="s">
        <v>698</v>
      </c>
      <c r="CQ80" s="27" t="s">
        <v>698</v>
      </c>
      <c r="CR80" s="27" t="s">
        <v>698</v>
      </c>
      <c r="CS80" s="27" t="s">
        <v>698</v>
      </c>
      <c r="CT80" s="27" t="s">
        <v>698</v>
      </c>
      <c r="CU80" s="27" t="s">
        <v>698</v>
      </c>
      <c r="CV80" s="27" t="s">
        <v>698</v>
      </c>
      <c r="CW80" s="27" t="s">
        <v>698</v>
      </c>
      <c r="CX80" s="27" t="s">
        <v>698</v>
      </c>
      <c r="CY80" s="27" t="s">
        <v>698</v>
      </c>
      <c r="CZ80" s="27" t="s">
        <v>698</v>
      </c>
      <c r="DA80" s="27" t="s">
        <v>698</v>
      </c>
      <c r="DB80" s="27" t="s">
        <v>704</v>
      </c>
      <c r="DC80" s="27" t="s">
        <v>704</v>
      </c>
      <c r="DD80" s="27" t="s">
        <v>704</v>
      </c>
      <c r="DE80" s="27" t="s">
        <v>704</v>
      </c>
      <c r="DF80" s="27" t="s">
        <v>698</v>
      </c>
      <c r="DG80" s="27" t="s">
        <v>698</v>
      </c>
      <c r="DH80" s="27" t="s">
        <v>698</v>
      </c>
      <c r="DI80" s="27" t="s">
        <v>698</v>
      </c>
      <c r="DJ80" s="27" t="s">
        <v>698</v>
      </c>
      <c r="DK80" s="27" t="s">
        <v>698</v>
      </c>
      <c r="DL80" s="27" t="s">
        <v>698</v>
      </c>
      <c r="DM80" s="27" t="s">
        <v>698</v>
      </c>
      <c r="DN80" s="27" t="s">
        <v>698</v>
      </c>
      <c r="DO80" s="27" t="s">
        <v>698</v>
      </c>
      <c r="DP80" s="27" t="s">
        <v>698</v>
      </c>
      <c r="DQ80" s="27" t="s">
        <v>698</v>
      </c>
      <c r="DR80" s="27" t="s">
        <v>698</v>
      </c>
      <c r="DS80" s="27"/>
      <c r="DT80" s="27" t="s">
        <v>698</v>
      </c>
      <c r="DU80" s="27" t="s">
        <v>698</v>
      </c>
      <c r="DV80" s="27" t="s">
        <v>698</v>
      </c>
      <c r="DW80" s="27" t="s">
        <v>698</v>
      </c>
      <c r="DX80" s="27" t="s">
        <v>698</v>
      </c>
      <c r="DY80" s="27" t="s">
        <v>698</v>
      </c>
      <c r="DZ80" s="27" t="s">
        <v>698</v>
      </c>
      <c r="EA80" s="27" t="s">
        <v>698</v>
      </c>
      <c r="EB80" s="27" t="s">
        <v>698</v>
      </c>
      <c r="EC80" s="27" t="s">
        <v>698</v>
      </c>
      <c r="ED80" s="27" t="s">
        <v>698</v>
      </c>
      <c r="EE80" s="27" t="s">
        <v>698</v>
      </c>
      <c r="EF80" s="27" t="s">
        <v>698</v>
      </c>
      <c r="EG80" s="27" t="s">
        <v>694</v>
      </c>
      <c r="EH80" s="27" t="s">
        <v>698</v>
      </c>
      <c r="EI80" s="27" t="s">
        <v>698</v>
      </c>
      <c r="EJ80" s="27" t="s">
        <v>698</v>
      </c>
      <c r="EK80" s="27" t="s">
        <v>698</v>
      </c>
      <c r="EL80" s="27" t="s">
        <v>698</v>
      </c>
      <c r="EM80" s="27" t="s">
        <v>698</v>
      </c>
      <c r="EN80" s="27" t="s">
        <v>698</v>
      </c>
      <c r="EO80" s="27" t="s">
        <v>698</v>
      </c>
      <c r="EP80" s="27" t="s">
        <v>698</v>
      </c>
      <c r="EQ80" s="27" t="s">
        <v>698</v>
      </c>
      <c r="ER80" s="27" t="s">
        <v>698</v>
      </c>
      <c r="ES80" s="27" t="s">
        <v>698</v>
      </c>
      <c r="ET80" s="27" t="s">
        <v>698</v>
      </c>
      <c r="EU80" s="27" t="s">
        <v>698</v>
      </c>
      <c r="EV80" s="27" t="s">
        <v>698</v>
      </c>
      <c r="EW80" s="27" t="s">
        <v>698</v>
      </c>
      <c r="EX80" s="27" t="s">
        <v>698</v>
      </c>
      <c r="EY80" s="27" t="s">
        <v>698</v>
      </c>
      <c r="EZ80" s="27" t="s">
        <v>698</v>
      </c>
      <c r="FA80" s="27" t="s">
        <v>698</v>
      </c>
      <c r="FB80" s="27" t="s">
        <v>698</v>
      </c>
      <c r="FC80" s="27" t="s">
        <v>698</v>
      </c>
      <c r="FD80" s="27" t="s">
        <v>698</v>
      </c>
      <c r="FE80" s="27" t="s">
        <v>694</v>
      </c>
      <c r="FF80" s="27" t="s">
        <v>698</v>
      </c>
      <c r="FG80" s="27" t="s">
        <v>698</v>
      </c>
      <c r="FH80" s="27" t="s">
        <v>698</v>
      </c>
      <c r="FI80" s="27" t="s">
        <v>698</v>
      </c>
      <c r="FJ80" s="27" t="s">
        <v>694</v>
      </c>
      <c r="FK80" s="27" t="s">
        <v>698</v>
      </c>
      <c r="FL80" s="27" t="s">
        <v>698</v>
      </c>
      <c r="FM80" s="27" t="s">
        <v>698</v>
      </c>
      <c r="FN80" s="27" t="s">
        <v>694</v>
      </c>
      <c r="FO80" s="72" t="s">
        <v>1175</v>
      </c>
      <c r="FP80" s="72" t="s">
        <v>698</v>
      </c>
      <c r="FQ80" s="72" t="s">
        <v>1176</v>
      </c>
      <c r="FR80" s="72" t="s">
        <v>1177</v>
      </c>
      <c r="FS80" s="72" t="s">
        <v>1325</v>
      </c>
      <c r="FT80" s="72" t="s">
        <v>698</v>
      </c>
      <c r="FU80" s="72" t="s">
        <v>698</v>
      </c>
      <c r="FV80" s="72" t="s">
        <v>698</v>
      </c>
      <c r="FW80" s="78" t="s">
        <v>698</v>
      </c>
      <c r="FX80" s="78" t="s">
        <v>698</v>
      </c>
      <c r="FY80" s="72" t="s">
        <v>698</v>
      </c>
      <c r="FZ80" s="90"/>
      <c r="GA80" s="90"/>
      <c r="GB80" s="90"/>
      <c r="GC80" s="90"/>
      <c r="GD80" s="90"/>
      <c r="GE80" s="90"/>
      <c r="GF80" s="90"/>
      <c r="GG80" s="90"/>
      <c r="GH80" s="105" t="s">
        <v>1226</v>
      </c>
      <c r="GI80" s="106"/>
      <c r="GJ80" s="27"/>
      <c r="GK80" s="28"/>
      <c r="GL80" s="27"/>
    </row>
    <row r="81" spans="1:194" x14ac:dyDescent="0.25">
      <c r="A81" s="71" t="str">
        <f t="shared" si="6"/>
        <v>Expenditure: Contracted Services - Consultants and Professional Services: Business and Advisory - Audit Committee</v>
      </c>
      <c r="B81" s="27" t="s">
        <v>1190</v>
      </c>
      <c r="C81" s="27" t="str">
        <f t="shared" si="5"/>
        <v>IE003002001003000000000000000000000000</v>
      </c>
      <c r="D81" s="23" t="s">
        <v>1166</v>
      </c>
      <c r="E81" s="23" t="s">
        <v>710</v>
      </c>
      <c r="F81" s="23" t="s">
        <v>707</v>
      </c>
      <c r="G81" s="23" t="s">
        <v>702</v>
      </c>
      <c r="H81" s="23" t="s">
        <v>710</v>
      </c>
      <c r="I81" s="23" t="s">
        <v>697</v>
      </c>
      <c r="J81" s="23" t="s">
        <v>697</v>
      </c>
      <c r="K81" s="23" t="s">
        <v>697</v>
      </c>
      <c r="L81" s="23" t="s">
        <v>697</v>
      </c>
      <c r="M81" s="23" t="s">
        <v>697</v>
      </c>
      <c r="N81" s="23" t="s">
        <v>697</v>
      </c>
      <c r="O81" s="23" t="s">
        <v>697</v>
      </c>
      <c r="P81" s="23" t="s">
        <v>697</v>
      </c>
      <c r="Q81" s="27">
        <v>0</v>
      </c>
      <c r="R81" s="27" t="s">
        <v>704</v>
      </c>
      <c r="S81" s="27" t="s">
        <v>698</v>
      </c>
      <c r="T81" s="28" t="s">
        <v>694</v>
      </c>
      <c r="U81" s="28"/>
      <c r="V81" s="27" t="s">
        <v>323</v>
      </c>
      <c r="W81" s="27" t="s">
        <v>905</v>
      </c>
      <c r="X81" s="27"/>
      <c r="Y81" s="27"/>
      <c r="Z81" s="27"/>
      <c r="AA81" s="27" t="s">
        <v>1328</v>
      </c>
      <c r="AB81" s="27"/>
      <c r="AC81" s="27"/>
      <c r="AD81" s="27"/>
      <c r="AE81" s="27"/>
      <c r="AF81" s="27"/>
      <c r="AG81" s="27"/>
      <c r="AH81" s="27"/>
      <c r="AI81" s="27" t="s">
        <v>1329</v>
      </c>
      <c r="AJ81" s="28" t="s">
        <v>704</v>
      </c>
      <c r="AK81" s="27" t="s">
        <v>698</v>
      </c>
      <c r="AL81" s="27" t="s">
        <v>698</v>
      </c>
      <c r="AM81" s="27" t="s">
        <v>698</v>
      </c>
      <c r="AN81" s="27" t="s">
        <v>698</v>
      </c>
      <c r="AO81" s="27" t="s">
        <v>698</v>
      </c>
      <c r="AP81" s="27" t="s">
        <v>698</v>
      </c>
      <c r="AQ81" s="27" t="s">
        <v>698</v>
      </c>
      <c r="AR81" s="27" t="s">
        <v>698</v>
      </c>
      <c r="AS81" s="27" t="s">
        <v>698</v>
      </c>
      <c r="AT81" s="27" t="s">
        <v>698</v>
      </c>
      <c r="AU81" s="27" t="s">
        <v>698</v>
      </c>
      <c r="AV81" s="27" t="s">
        <v>698</v>
      </c>
      <c r="AW81" s="27" t="s">
        <v>698</v>
      </c>
      <c r="AX81" s="27" t="s">
        <v>698</v>
      </c>
      <c r="AY81" s="27" t="s">
        <v>698</v>
      </c>
      <c r="AZ81" s="27" t="s">
        <v>698</v>
      </c>
      <c r="BA81" s="27" t="s">
        <v>698</v>
      </c>
      <c r="BB81" s="27" t="s">
        <v>698</v>
      </c>
      <c r="BC81" s="27" t="s">
        <v>698</v>
      </c>
      <c r="BD81" s="27" t="s">
        <v>698</v>
      </c>
      <c r="BE81" s="27" t="s">
        <v>698</v>
      </c>
      <c r="BF81" s="27" t="s">
        <v>698</v>
      </c>
      <c r="BG81" s="27" t="s">
        <v>698</v>
      </c>
      <c r="BH81" s="27" t="s">
        <v>698</v>
      </c>
      <c r="BI81" s="27" t="s">
        <v>698</v>
      </c>
      <c r="BJ81" s="27" t="s">
        <v>698</v>
      </c>
      <c r="BK81" s="27" t="s">
        <v>698</v>
      </c>
      <c r="BL81" s="27" t="s">
        <v>698</v>
      </c>
      <c r="BM81" s="27" t="s">
        <v>698</v>
      </c>
      <c r="BN81" s="27" t="s">
        <v>698</v>
      </c>
      <c r="BO81" s="27" t="s">
        <v>698</v>
      </c>
      <c r="BP81" s="27" t="s">
        <v>698</v>
      </c>
      <c r="BQ81" s="27" t="s">
        <v>698</v>
      </c>
      <c r="BR81" s="27" t="s">
        <v>698</v>
      </c>
      <c r="BS81" s="27" t="s">
        <v>698</v>
      </c>
      <c r="BT81" s="27" t="s">
        <v>698</v>
      </c>
      <c r="BU81" s="27" t="s">
        <v>698</v>
      </c>
      <c r="BV81" s="27" t="s">
        <v>698</v>
      </c>
      <c r="BW81" s="27" t="s">
        <v>698</v>
      </c>
      <c r="BX81" s="27" t="s">
        <v>698</v>
      </c>
      <c r="BY81" s="27" t="s">
        <v>704</v>
      </c>
      <c r="BZ81" s="27" t="s">
        <v>698</v>
      </c>
      <c r="CA81" s="27" t="s">
        <v>698</v>
      </c>
      <c r="CB81" s="27" t="s">
        <v>698</v>
      </c>
      <c r="CC81" s="27" t="s">
        <v>698</v>
      </c>
      <c r="CD81" s="27" t="s">
        <v>698</v>
      </c>
      <c r="CE81" s="27" t="s">
        <v>698</v>
      </c>
      <c r="CF81" s="27" t="s">
        <v>698</v>
      </c>
      <c r="CG81" s="27" t="s">
        <v>698</v>
      </c>
      <c r="CH81" s="27" t="s">
        <v>698</v>
      </c>
      <c r="CI81" s="27" t="s">
        <v>698</v>
      </c>
      <c r="CJ81" s="27" t="s">
        <v>698</v>
      </c>
      <c r="CK81" s="27" t="s">
        <v>698</v>
      </c>
      <c r="CL81" s="27" t="s">
        <v>698</v>
      </c>
      <c r="CM81" s="27" t="s">
        <v>698</v>
      </c>
      <c r="CN81" s="27" t="s">
        <v>698</v>
      </c>
      <c r="CO81" s="27" t="s">
        <v>698</v>
      </c>
      <c r="CP81" s="27" t="s">
        <v>698</v>
      </c>
      <c r="CQ81" s="27" t="s">
        <v>698</v>
      </c>
      <c r="CR81" s="27" t="s">
        <v>698</v>
      </c>
      <c r="CS81" s="27" t="s">
        <v>698</v>
      </c>
      <c r="CT81" s="27" t="s">
        <v>698</v>
      </c>
      <c r="CU81" s="27" t="s">
        <v>698</v>
      </c>
      <c r="CV81" s="27" t="s">
        <v>698</v>
      </c>
      <c r="CW81" s="27" t="s">
        <v>698</v>
      </c>
      <c r="CX81" s="27" t="s">
        <v>698</v>
      </c>
      <c r="CY81" s="27" t="s">
        <v>698</v>
      </c>
      <c r="CZ81" s="27" t="s">
        <v>698</v>
      </c>
      <c r="DA81" s="27" t="s">
        <v>698</v>
      </c>
      <c r="DB81" s="27" t="s">
        <v>704</v>
      </c>
      <c r="DC81" s="27" t="s">
        <v>704</v>
      </c>
      <c r="DD81" s="27" t="s">
        <v>704</v>
      </c>
      <c r="DE81" s="27" t="s">
        <v>704</v>
      </c>
      <c r="DF81" s="27" t="s">
        <v>698</v>
      </c>
      <c r="DG81" s="27" t="s">
        <v>698</v>
      </c>
      <c r="DH81" s="27" t="s">
        <v>698</v>
      </c>
      <c r="DI81" s="27" t="s">
        <v>698</v>
      </c>
      <c r="DJ81" s="27" t="s">
        <v>698</v>
      </c>
      <c r="DK81" s="27" t="s">
        <v>698</v>
      </c>
      <c r="DL81" s="27" t="s">
        <v>698</v>
      </c>
      <c r="DM81" s="27" t="s">
        <v>698</v>
      </c>
      <c r="DN81" s="27" t="s">
        <v>698</v>
      </c>
      <c r="DO81" s="27" t="s">
        <v>698</v>
      </c>
      <c r="DP81" s="27" t="s">
        <v>698</v>
      </c>
      <c r="DQ81" s="27" t="s">
        <v>698</v>
      </c>
      <c r="DR81" s="27" t="s">
        <v>698</v>
      </c>
      <c r="DS81" s="27"/>
      <c r="DT81" s="27" t="s">
        <v>698</v>
      </c>
      <c r="DU81" s="27" t="s">
        <v>698</v>
      </c>
      <c r="DV81" s="27" t="s">
        <v>698</v>
      </c>
      <c r="DW81" s="27" t="s">
        <v>698</v>
      </c>
      <c r="DX81" s="27" t="s">
        <v>698</v>
      </c>
      <c r="DY81" s="27" t="s">
        <v>698</v>
      </c>
      <c r="DZ81" s="27" t="s">
        <v>698</v>
      </c>
      <c r="EA81" s="27" t="s">
        <v>698</v>
      </c>
      <c r="EB81" s="27" t="s">
        <v>698</v>
      </c>
      <c r="EC81" s="27" t="s">
        <v>698</v>
      </c>
      <c r="ED81" s="27" t="s">
        <v>698</v>
      </c>
      <c r="EE81" s="27" t="s">
        <v>698</v>
      </c>
      <c r="EF81" s="27" t="s">
        <v>698</v>
      </c>
      <c r="EG81" s="27" t="s">
        <v>694</v>
      </c>
      <c r="EH81" s="27" t="s">
        <v>698</v>
      </c>
      <c r="EI81" s="27" t="s">
        <v>698</v>
      </c>
      <c r="EJ81" s="27" t="s">
        <v>698</v>
      </c>
      <c r="EK81" s="27" t="s">
        <v>698</v>
      </c>
      <c r="EL81" s="27" t="s">
        <v>698</v>
      </c>
      <c r="EM81" s="27" t="s">
        <v>698</v>
      </c>
      <c r="EN81" s="27" t="s">
        <v>698</v>
      </c>
      <c r="EO81" s="27" t="s">
        <v>698</v>
      </c>
      <c r="EP81" s="27" t="s">
        <v>698</v>
      </c>
      <c r="EQ81" s="27" t="s">
        <v>698</v>
      </c>
      <c r="ER81" s="27" t="s">
        <v>698</v>
      </c>
      <c r="ES81" s="27" t="s">
        <v>698</v>
      </c>
      <c r="ET81" s="27" t="s">
        <v>698</v>
      </c>
      <c r="EU81" s="27" t="s">
        <v>698</v>
      </c>
      <c r="EV81" s="27" t="s">
        <v>698</v>
      </c>
      <c r="EW81" s="27" t="s">
        <v>698</v>
      </c>
      <c r="EX81" s="27" t="s">
        <v>698</v>
      </c>
      <c r="EY81" s="27" t="s">
        <v>698</v>
      </c>
      <c r="EZ81" s="27" t="s">
        <v>698</v>
      </c>
      <c r="FA81" s="27" t="s">
        <v>698</v>
      </c>
      <c r="FB81" s="27" t="s">
        <v>698</v>
      </c>
      <c r="FC81" s="27" t="s">
        <v>698</v>
      </c>
      <c r="FD81" s="27" t="s">
        <v>698</v>
      </c>
      <c r="FE81" s="27" t="s">
        <v>694</v>
      </c>
      <c r="FF81" s="27" t="s">
        <v>698</v>
      </c>
      <c r="FG81" s="27" t="s">
        <v>698</v>
      </c>
      <c r="FH81" s="27" t="s">
        <v>698</v>
      </c>
      <c r="FI81" s="27" t="s">
        <v>698</v>
      </c>
      <c r="FJ81" s="27" t="s">
        <v>694</v>
      </c>
      <c r="FK81" s="27" t="s">
        <v>698</v>
      </c>
      <c r="FL81" s="27" t="s">
        <v>698</v>
      </c>
      <c r="FM81" s="27" t="s">
        <v>698</v>
      </c>
      <c r="FN81" s="27" t="s">
        <v>694</v>
      </c>
      <c r="FO81" s="72" t="s">
        <v>1175</v>
      </c>
      <c r="FP81" s="72" t="s">
        <v>698</v>
      </c>
      <c r="FQ81" s="72" t="s">
        <v>1176</v>
      </c>
      <c r="FR81" s="72" t="s">
        <v>1177</v>
      </c>
      <c r="FS81" s="72" t="s">
        <v>1325</v>
      </c>
      <c r="FT81" s="72" t="s">
        <v>698</v>
      </c>
      <c r="FU81" s="72" t="s">
        <v>698</v>
      </c>
      <c r="FV81" s="72" t="s">
        <v>698</v>
      </c>
      <c r="FW81" s="78" t="s">
        <v>698</v>
      </c>
      <c r="FX81" s="78" t="s">
        <v>698</v>
      </c>
      <c r="FY81" s="72" t="s">
        <v>698</v>
      </c>
      <c r="FZ81" s="90"/>
      <c r="GA81" s="90"/>
      <c r="GB81" s="90"/>
      <c r="GC81" s="90"/>
      <c r="GD81" s="90"/>
      <c r="GE81" s="90"/>
      <c r="GF81" s="90"/>
      <c r="GG81" s="90"/>
      <c r="GH81" s="105" t="s">
        <v>1226</v>
      </c>
      <c r="GI81" s="106"/>
      <c r="GJ81" s="27"/>
      <c r="GK81" s="28"/>
      <c r="GL81" s="27"/>
    </row>
    <row r="82" spans="1:194" x14ac:dyDescent="0.25">
      <c r="A82" s="71" t="str">
        <f t="shared" si="6"/>
        <v>Expenditure: Contracted Services - Consultants and Professional Services: Business and Advisory - Board Member</v>
      </c>
      <c r="B82" s="27" t="s">
        <v>1190</v>
      </c>
      <c r="C82" s="27" t="str">
        <f t="shared" si="5"/>
        <v>IE003002001004000000000000000000000000</v>
      </c>
      <c r="D82" s="23" t="s">
        <v>1166</v>
      </c>
      <c r="E82" s="23" t="s">
        <v>710</v>
      </c>
      <c r="F82" s="23" t="s">
        <v>707</v>
      </c>
      <c r="G82" s="23" t="s">
        <v>702</v>
      </c>
      <c r="H82" s="23" t="s">
        <v>711</v>
      </c>
      <c r="I82" s="23" t="s">
        <v>697</v>
      </c>
      <c r="J82" s="23" t="s">
        <v>697</v>
      </c>
      <c r="K82" s="23" t="s">
        <v>697</v>
      </c>
      <c r="L82" s="23" t="s">
        <v>697</v>
      </c>
      <c r="M82" s="23" t="s">
        <v>697</v>
      </c>
      <c r="N82" s="23" t="s">
        <v>697</v>
      </c>
      <c r="O82" s="23" t="s">
        <v>697</v>
      </c>
      <c r="P82" s="23" t="s">
        <v>697</v>
      </c>
      <c r="Q82" s="27">
        <v>0</v>
      </c>
      <c r="R82" s="27" t="s">
        <v>704</v>
      </c>
      <c r="S82" s="27" t="s">
        <v>698</v>
      </c>
      <c r="T82" s="28" t="s">
        <v>694</v>
      </c>
      <c r="U82" s="28"/>
      <c r="V82" s="27" t="s">
        <v>324</v>
      </c>
      <c r="W82" s="27" t="s">
        <v>905</v>
      </c>
      <c r="X82" s="27"/>
      <c r="Y82" s="27"/>
      <c r="Z82" s="27"/>
      <c r="AA82" s="27" t="s">
        <v>1330</v>
      </c>
      <c r="AB82" s="27"/>
      <c r="AC82" s="27"/>
      <c r="AD82" s="27"/>
      <c r="AE82" s="27"/>
      <c r="AF82" s="27"/>
      <c r="AG82" s="27"/>
      <c r="AH82" s="27"/>
      <c r="AI82" s="27" t="s">
        <v>1331</v>
      </c>
      <c r="AJ82" s="28" t="s">
        <v>704</v>
      </c>
      <c r="AK82" s="27" t="s">
        <v>698</v>
      </c>
      <c r="AL82" s="27" t="s">
        <v>698</v>
      </c>
      <c r="AM82" s="27" t="s">
        <v>698</v>
      </c>
      <c r="AN82" s="27" t="s">
        <v>698</v>
      </c>
      <c r="AO82" s="27" t="s">
        <v>698</v>
      </c>
      <c r="AP82" s="27" t="s">
        <v>698</v>
      </c>
      <c r="AQ82" s="27" t="s">
        <v>698</v>
      </c>
      <c r="AR82" s="27" t="s">
        <v>698</v>
      </c>
      <c r="AS82" s="27" t="s">
        <v>698</v>
      </c>
      <c r="AT82" s="27" t="s">
        <v>698</v>
      </c>
      <c r="AU82" s="27" t="s">
        <v>698</v>
      </c>
      <c r="AV82" s="27" t="s">
        <v>698</v>
      </c>
      <c r="AW82" s="27" t="s">
        <v>698</v>
      </c>
      <c r="AX82" s="27" t="s">
        <v>698</v>
      </c>
      <c r="AY82" s="27" t="s">
        <v>698</v>
      </c>
      <c r="AZ82" s="27" t="s">
        <v>698</v>
      </c>
      <c r="BA82" s="27" t="s">
        <v>698</v>
      </c>
      <c r="BB82" s="27" t="s">
        <v>698</v>
      </c>
      <c r="BC82" s="27" t="s">
        <v>698</v>
      </c>
      <c r="BD82" s="27" t="s">
        <v>698</v>
      </c>
      <c r="BE82" s="27" t="s">
        <v>698</v>
      </c>
      <c r="BF82" s="27" t="s">
        <v>698</v>
      </c>
      <c r="BG82" s="27" t="s">
        <v>698</v>
      </c>
      <c r="BH82" s="27" t="s">
        <v>698</v>
      </c>
      <c r="BI82" s="27" t="s">
        <v>698</v>
      </c>
      <c r="BJ82" s="27" t="s">
        <v>698</v>
      </c>
      <c r="BK82" s="27" t="s">
        <v>698</v>
      </c>
      <c r="BL82" s="27" t="s">
        <v>698</v>
      </c>
      <c r="BM82" s="27" t="s">
        <v>698</v>
      </c>
      <c r="BN82" s="27" t="s">
        <v>698</v>
      </c>
      <c r="BO82" s="27" t="s">
        <v>698</v>
      </c>
      <c r="BP82" s="27" t="s">
        <v>698</v>
      </c>
      <c r="BQ82" s="27" t="s">
        <v>698</v>
      </c>
      <c r="BR82" s="27" t="s">
        <v>698</v>
      </c>
      <c r="BS82" s="27" t="s">
        <v>698</v>
      </c>
      <c r="BT82" s="27" t="s">
        <v>698</v>
      </c>
      <c r="BU82" s="27" t="s">
        <v>698</v>
      </c>
      <c r="BV82" s="27" t="s">
        <v>698</v>
      </c>
      <c r="BW82" s="27" t="s">
        <v>698</v>
      </c>
      <c r="BX82" s="27" t="s">
        <v>698</v>
      </c>
      <c r="BY82" s="27" t="s">
        <v>704</v>
      </c>
      <c r="BZ82" s="27" t="s">
        <v>698</v>
      </c>
      <c r="CA82" s="27" t="s">
        <v>698</v>
      </c>
      <c r="CB82" s="27" t="s">
        <v>698</v>
      </c>
      <c r="CC82" s="27" t="s">
        <v>698</v>
      </c>
      <c r="CD82" s="27" t="s">
        <v>698</v>
      </c>
      <c r="CE82" s="27" t="s">
        <v>698</v>
      </c>
      <c r="CF82" s="27" t="s">
        <v>698</v>
      </c>
      <c r="CG82" s="27" t="s">
        <v>698</v>
      </c>
      <c r="CH82" s="27" t="s">
        <v>698</v>
      </c>
      <c r="CI82" s="27" t="s">
        <v>698</v>
      </c>
      <c r="CJ82" s="27" t="s">
        <v>698</v>
      </c>
      <c r="CK82" s="27" t="s">
        <v>698</v>
      </c>
      <c r="CL82" s="27" t="s">
        <v>698</v>
      </c>
      <c r="CM82" s="27" t="s">
        <v>698</v>
      </c>
      <c r="CN82" s="27" t="s">
        <v>698</v>
      </c>
      <c r="CO82" s="27" t="s">
        <v>698</v>
      </c>
      <c r="CP82" s="27" t="s">
        <v>698</v>
      </c>
      <c r="CQ82" s="27" t="s">
        <v>698</v>
      </c>
      <c r="CR82" s="27" t="s">
        <v>698</v>
      </c>
      <c r="CS82" s="27" t="s">
        <v>698</v>
      </c>
      <c r="CT82" s="27" t="s">
        <v>698</v>
      </c>
      <c r="CU82" s="27" t="s">
        <v>698</v>
      </c>
      <c r="CV82" s="27" t="s">
        <v>698</v>
      </c>
      <c r="CW82" s="27" t="s">
        <v>698</v>
      </c>
      <c r="CX82" s="27" t="s">
        <v>698</v>
      </c>
      <c r="CY82" s="27" t="s">
        <v>698</v>
      </c>
      <c r="CZ82" s="27" t="s">
        <v>698</v>
      </c>
      <c r="DA82" s="27" t="s">
        <v>698</v>
      </c>
      <c r="DB82" s="27" t="s">
        <v>704</v>
      </c>
      <c r="DC82" s="27" t="s">
        <v>704</v>
      </c>
      <c r="DD82" s="27" t="s">
        <v>704</v>
      </c>
      <c r="DE82" s="27" t="s">
        <v>704</v>
      </c>
      <c r="DF82" s="27" t="s">
        <v>698</v>
      </c>
      <c r="DG82" s="27" t="s">
        <v>698</v>
      </c>
      <c r="DH82" s="27" t="s">
        <v>698</v>
      </c>
      <c r="DI82" s="27" t="s">
        <v>698</v>
      </c>
      <c r="DJ82" s="27" t="s">
        <v>698</v>
      </c>
      <c r="DK82" s="27" t="s">
        <v>698</v>
      </c>
      <c r="DL82" s="27" t="s">
        <v>698</v>
      </c>
      <c r="DM82" s="27" t="s">
        <v>698</v>
      </c>
      <c r="DN82" s="27" t="s">
        <v>698</v>
      </c>
      <c r="DO82" s="27" t="s">
        <v>698</v>
      </c>
      <c r="DP82" s="27" t="s">
        <v>698</v>
      </c>
      <c r="DQ82" s="27" t="s">
        <v>698</v>
      </c>
      <c r="DR82" s="27" t="s">
        <v>698</v>
      </c>
      <c r="DS82" s="27"/>
      <c r="DT82" s="27" t="s">
        <v>698</v>
      </c>
      <c r="DU82" s="27" t="s">
        <v>698</v>
      </c>
      <c r="DV82" s="27" t="s">
        <v>698</v>
      </c>
      <c r="DW82" s="27" t="s">
        <v>698</v>
      </c>
      <c r="DX82" s="27" t="s">
        <v>698</v>
      </c>
      <c r="DY82" s="27" t="s">
        <v>698</v>
      </c>
      <c r="DZ82" s="27" t="s">
        <v>698</v>
      </c>
      <c r="EA82" s="27" t="s">
        <v>698</v>
      </c>
      <c r="EB82" s="27" t="s">
        <v>698</v>
      </c>
      <c r="EC82" s="27" t="s">
        <v>698</v>
      </c>
      <c r="ED82" s="27" t="s">
        <v>698</v>
      </c>
      <c r="EE82" s="27" t="s">
        <v>698</v>
      </c>
      <c r="EF82" s="27" t="s">
        <v>698</v>
      </c>
      <c r="EG82" s="27" t="s">
        <v>694</v>
      </c>
      <c r="EH82" s="27" t="s">
        <v>698</v>
      </c>
      <c r="EI82" s="27" t="s">
        <v>698</v>
      </c>
      <c r="EJ82" s="27" t="s">
        <v>698</v>
      </c>
      <c r="EK82" s="27" t="s">
        <v>698</v>
      </c>
      <c r="EL82" s="27" t="s">
        <v>698</v>
      </c>
      <c r="EM82" s="27" t="s">
        <v>698</v>
      </c>
      <c r="EN82" s="27" t="s">
        <v>698</v>
      </c>
      <c r="EO82" s="27" t="s">
        <v>698</v>
      </c>
      <c r="EP82" s="27" t="s">
        <v>698</v>
      </c>
      <c r="EQ82" s="27" t="s">
        <v>698</v>
      </c>
      <c r="ER82" s="27" t="s">
        <v>698</v>
      </c>
      <c r="ES82" s="27" t="s">
        <v>698</v>
      </c>
      <c r="ET82" s="27" t="s">
        <v>698</v>
      </c>
      <c r="EU82" s="27" t="s">
        <v>698</v>
      </c>
      <c r="EV82" s="27" t="s">
        <v>698</v>
      </c>
      <c r="EW82" s="27" t="s">
        <v>698</v>
      </c>
      <c r="EX82" s="27" t="s">
        <v>698</v>
      </c>
      <c r="EY82" s="27" t="s">
        <v>698</v>
      </c>
      <c r="EZ82" s="27" t="s">
        <v>698</v>
      </c>
      <c r="FA82" s="27" t="s">
        <v>698</v>
      </c>
      <c r="FB82" s="27" t="s">
        <v>698</v>
      </c>
      <c r="FC82" s="27" t="s">
        <v>698</v>
      </c>
      <c r="FD82" s="27" t="s">
        <v>698</v>
      </c>
      <c r="FE82" s="27" t="s">
        <v>694</v>
      </c>
      <c r="FF82" s="27" t="s">
        <v>698</v>
      </c>
      <c r="FG82" s="27" t="s">
        <v>698</v>
      </c>
      <c r="FH82" s="27" t="s">
        <v>698</v>
      </c>
      <c r="FI82" s="27" t="s">
        <v>698</v>
      </c>
      <c r="FJ82" s="27" t="s">
        <v>694</v>
      </c>
      <c r="FK82" s="27" t="s">
        <v>698</v>
      </c>
      <c r="FL82" s="27" t="s">
        <v>698</v>
      </c>
      <c r="FM82" s="27" t="s">
        <v>698</v>
      </c>
      <c r="FN82" s="27" t="s">
        <v>694</v>
      </c>
      <c r="FO82" s="72" t="s">
        <v>1175</v>
      </c>
      <c r="FP82" s="72" t="s">
        <v>698</v>
      </c>
      <c r="FQ82" s="72" t="s">
        <v>1176</v>
      </c>
      <c r="FR82" s="72" t="s">
        <v>1177</v>
      </c>
      <c r="FS82" s="72" t="s">
        <v>1325</v>
      </c>
      <c r="FT82" s="72" t="s">
        <v>698</v>
      </c>
      <c r="FU82" s="72" t="s">
        <v>698</v>
      </c>
      <c r="FV82" s="72" t="s">
        <v>698</v>
      </c>
      <c r="FW82" s="78" t="s">
        <v>698</v>
      </c>
      <c r="FX82" s="78" t="s">
        <v>698</v>
      </c>
      <c r="FY82" s="72" t="s">
        <v>698</v>
      </c>
      <c r="FZ82" s="90"/>
      <c r="GA82" s="90"/>
      <c r="GB82" s="90"/>
      <c r="GC82" s="90"/>
      <c r="GD82" s="90"/>
      <c r="GE82" s="90"/>
      <c r="GF82" s="90"/>
      <c r="GG82" s="90"/>
      <c r="GH82" s="105" t="s">
        <v>1226</v>
      </c>
      <c r="GI82" s="106"/>
      <c r="GJ82" s="27"/>
      <c r="GK82" s="28"/>
      <c r="GL82" s="27"/>
    </row>
    <row r="83" spans="1:194" x14ac:dyDescent="0.25">
      <c r="A83" s="71" t="str">
        <f t="shared" si="6"/>
        <v>Expenditure: Contracted Services - Consultants and Professional Services: Business and Advisory - Business and Financial Management</v>
      </c>
      <c r="B83" s="27" t="s">
        <v>1190</v>
      </c>
      <c r="C83" s="27" t="str">
        <f t="shared" si="5"/>
        <v>IE003002001005000000000000000000000000</v>
      </c>
      <c r="D83" s="23" t="s">
        <v>1166</v>
      </c>
      <c r="E83" s="23" t="s">
        <v>710</v>
      </c>
      <c r="F83" s="23" t="s">
        <v>707</v>
      </c>
      <c r="G83" s="23" t="s">
        <v>702</v>
      </c>
      <c r="H83" s="23" t="s">
        <v>713</v>
      </c>
      <c r="I83" s="23" t="s">
        <v>697</v>
      </c>
      <c r="J83" s="23" t="s">
        <v>697</v>
      </c>
      <c r="K83" s="23" t="s">
        <v>697</v>
      </c>
      <c r="L83" s="23" t="s">
        <v>697</v>
      </c>
      <c r="M83" s="23" t="s">
        <v>697</v>
      </c>
      <c r="N83" s="23" t="s">
        <v>697</v>
      </c>
      <c r="O83" s="23" t="s">
        <v>697</v>
      </c>
      <c r="P83" s="23" t="s">
        <v>697</v>
      </c>
      <c r="Q83" s="27">
        <v>0</v>
      </c>
      <c r="R83" s="27" t="s">
        <v>704</v>
      </c>
      <c r="S83" s="27" t="s">
        <v>698</v>
      </c>
      <c r="T83" s="28" t="s">
        <v>694</v>
      </c>
      <c r="U83" s="28"/>
      <c r="V83" s="27" t="s">
        <v>325</v>
      </c>
      <c r="W83" s="27" t="s">
        <v>905</v>
      </c>
      <c r="X83" s="27"/>
      <c r="Y83" s="27"/>
      <c r="Z83" s="27"/>
      <c r="AA83" s="27" t="s">
        <v>1237</v>
      </c>
      <c r="AB83" s="27"/>
      <c r="AC83" s="27"/>
      <c r="AD83" s="27"/>
      <c r="AE83" s="27"/>
      <c r="AF83" s="27"/>
      <c r="AG83" s="27"/>
      <c r="AH83" s="27"/>
      <c r="AI83" s="27" t="s">
        <v>1332</v>
      </c>
      <c r="AJ83" s="28" t="s">
        <v>704</v>
      </c>
      <c r="AK83" s="27" t="s">
        <v>698</v>
      </c>
      <c r="AL83" s="27" t="s">
        <v>698</v>
      </c>
      <c r="AM83" s="27" t="s">
        <v>698</v>
      </c>
      <c r="AN83" s="27" t="s">
        <v>698</v>
      </c>
      <c r="AO83" s="27" t="s">
        <v>698</v>
      </c>
      <c r="AP83" s="27" t="s">
        <v>698</v>
      </c>
      <c r="AQ83" s="27" t="s">
        <v>698</v>
      </c>
      <c r="AR83" s="27" t="s">
        <v>698</v>
      </c>
      <c r="AS83" s="27" t="s">
        <v>698</v>
      </c>
      <c r="AT83" s="27" t="s">
        <v>698</v>
      </c>
      <c r="AU83" s="27" t="s">
        <v>698</v>
      </c>
      <c r="AV83" s="27" t="s">
        <v>698</v>
      </c>
      <c r="AW83" s="27" t="s">
        <v>698</v>
      </c>
      <c r="AX83" s="27" t="s">
        <v>698</v>
      </c>
      <c r="AY83" s="27" t="s">
        <v>698</v>
      </c>
      <c r="AZ83" s="27" t="s">
        <v>698</v>
      </c>
      <c r="BA83" s="27" t="s">
        <v>698</v>
      </c>
      <c r="BB83" s="27" t="s">
        <v>698</v>
      </c>
      <c r="BC83" s="27" t="s">
        <v>698</v>
      </c>
      <c r="BD83" s="27" t="s">
        <v>698</v>
      </c>
      <c r="BE83" s="27" t="s">
        <v>698</v>
      </c>
      <c r="BF83" s="27" t="s">
        <v>698</v>
      </c>
      <c r="BG83" s="27" t="s">
        <v>698</v>
      </c>
      <c r="BH83" s="27" t="s">
        <v>698</v>
      </c>
      <c r="BI83" s="27" t="s">
        <v>698</v>
      </c>
      <c r="BJ83" s="27" t="s">
        <v>698</v>
      </c>
      <c r="BK83" s="27" t="s">
        <v>698</v>
      </c>
      <c r="BL83" s="27" t="s">
        <v>698</v>
      </c>
      <c r="BM83" s="27" t="s">
        <v>698</v>
      </c>
      <c r="BN83" s="27" t="s">
        <v>698</v>
      </c>
      <c r="BO83" s="27" t="s">
        <v>698</v>
      </c>
      <c r="BP83" s="27" t="s">
        <v>698</v>
      </c>
      <c r="BQ83" s="27" t="s">
        <v>698</v>
      </c>
      <c r="BR83" s="27" t="s">
        <v>698</v>
      </c>
      <c r="BS83" s="27" t="s">
        <v>698</v>
      </c>
      <c r="BT83" s="27" t="s">
        <v>698</v>
      </c>
      <c r="BU83" s="27" t="s">
        <v>698</v>
      </c>
      <c r="BV83" s="27" t="s">
        <v>698</v>
      </c>
      <c r="BW83" s="27" t="s">
        <v>698</v>
      </c>
      <c r="BX83" s="27" t="s">
        <v>698</v>
      </c>
      <c r="BY83" s="27" t="s">
        <v>698</v>
      </c>
      <c r="BZ83" s="27" t="s">
        <v>698</v>
      </c>
      <c r="CA83" s="27" t="s">
        <v>704</v>
      </c>
      <c r="CB83" s="27" t="s">
        <v>704</v>
      </c>
      <c r="CC83" s="27" t="s">
        <v>704</v>
      </c>
      <c r="CD83" s="27" t="s">
        <v>704</v>
      </c>
      <c r="CE83" s="27" t="s">
        <v>704</v>
      </c>
      <c r="CF83" s="27" t="s">
        <v>704</v>
      </c>
      <c r="CG83" s="27" t="s">
        <v>704</v>
      </c>
      <c r="CH83" s="27" t="s">
        <v>704</v>
      </c>
      <c r="CI83" s="27" t="s">
        <v>704</v>
      </c>
      <c r="CJ83" s="27" t="s">
        <v>704</v>
      </c>
      <c r="CK83" s="27" t="s">
        <v>704</v>
      </c>
      <c r="CL83" s="27" t="s">
        <v>704</v>
      </c>
      <c r="CM83" s="27" t="s">
        <v>704</v>
      </c>
      <c r="CN83" s="27" t="s">
        <v>704</v>
      </c>
      <c r="CO83" s="27" t="s">
        <v>704</v>
      </c>
      <c r="CP83" s="27" t="s">
        <v>704</v>
      </c>
      <c r="CQ83" s="27" t="s">
        <v>704</v>
      </c>
      <c r="CR83" s="27" t="s">
        <v>704</v>
      </c>
      <c r="CS83" s="27" t="s">
        <v>704</v>
      </c>
      <c r="CT83" s="27" t="s">
        <v>704</v>
      </c>
      <c r="CU83" s="27" t="s">
        <v>704</v>
      </c>
      <c r="CV83" s="27" t="s">
        <v>704</v>
      </c>
      <c r="CW83" s="27" t="s">
        <v>704</v>
      </c>
      <c r="CX83" s="27" t="s">
        <v>698</v>
      </c>
      <c r="CY83" s="27" t="s">
        <v>698</v>
      </c>
      <c r="CZ83" s="27" t="s">
        <v>698</v>
      </c>
      <c r="DA83" s="27" t="s">
        <v>698</v>
      </c>
      <c r="DB83" s="27" t="s">
        <v>704</v>
      </c>
      <c r="DC83" s="27" t="s">
        <v>704</v>
      </c>
      <c r="DD83" s="27" t="s">
        <v>704</v>
      </c>
      <c r="DE83" s="27" t="s">
        <v>704</v>
      </c>
      <c r="DF83" s="27" t="s">
        <v>698</v>
      </c>
      <c r="DG83" s="27" t="s">
        <v>698</v>
      </c>
      <c r="DH83" s="27" t="s">
        <v>698</v>
      </c>
      <c r="DI83" s="27" t="s">
        <v>698</v>
      </c>
      <c r="DJ83" s="27" t="s">
        <v>698</v>
      </c>
      <c r="DK83" s="27" t="s">
        <v>698</v>
      </c>
      <c r="DL83" s="27" t="s">
        <v>698</v>
      </c>
      <c r="DM83" s="27" t="s">
        <v>698</v>
      </c>
      <c r="DN83" s="27" t="s">
        <v>698</v>
      </c>
      <c r="DO83" s="27" t="s">
        <v>698</v>
      </c>
      <c r="DP83" s="27" t="s">
        <v>698</v>
      </c>
      <c r="DQ83" s="27" t="s">
        <v>698</v>
      </c>
      <c r="DR83" s="27" t="s">
        <v>698</v>
      </c>
      <c r="DS83" s="27"/>
      <c r="DT83" s="27" t="s">
        <v>698</v>
      </c>
      <c r="DU83" s="27" t="s">
        <v>698</v>
      </c>
      <c r="DV83" s="27" t="s">
        <v>698</v>
      </c>
      <c r="DW83" s="27" t="s">
        <v>698</v>
      </c>
      <c r="DX83" s="27" t="s">
        <v>698</v>
      </c>
      <c r="DY83" s="27" t="s">
        <v>698</v>
      </c>
      <c r="DZ83" s="27" t="s">
        <v>698</v>
      </c>
      <c r="EA83" s="27" t="s">
        <v>698</v>
      </c>
      <c r="EB83" s="27" t="s">
        <v>698</v>
      </c>
      <c r="EC83" s="27" t="s">
        <v>698</v>
      </c>
      <c r="ED83" s="27" t="s">
        <v>698</v>
      </c>
      <c r="EE83" s="27" t="s">
        <v>698</v>
      </c>
      <c r="EF83" s="27" t="s">
        <v>698</v>
      </c>
      <c r="EG83" s="27" t="s">
        <v>694</v>
      </c>
      <c r="EH83" s="27" t="s">
        <v>698</v>
      </c>
      <c r="EI83" s="27" t="s">
        <v>698</v>
      </c>
      <c r="EJ83" s="27" t="s">
        <v>698</v>
      </c>
      <c r="EK83" s="27" t="s">
        <v>698</v>
      </c>
      <c r="EL83" s="27" t="s">
        <v>698</v>
      </c>
      <c r="EM83" s="27" t="s">
        <v>698</v>
      </c>
      <c r="EN83" s="27" t="s">
        <v>698</v>
      </c>
      <c r="EO83" s="27" t="s">
        <v>698</v>
      </c>
      <c r="EP83" s="27" t="s">
        <v>698</v>
      </c>
      <c r="EQ83" s="27" t="s">
        <v>698</v>
      </c>
      <c r="ER83" s="27" t="s">
        <v>698</v>
      </c>
      <c r="ES83" s="27" t="s">
        <v>698</v>
      </c>
      <c r="ET83" s="27" t="s">
        <v>698</v>
      </c>
      <c r="EU83" s="27" t="s">
        <v>698</v>
      </c>
      <c r="EV83" s="27" t="s">
        <v>698</v>
      </c>
      <c r="EW83" s="27" t="s">
        <v>698</v>
      </c>
      <c r="EX83" s="27" t="s">
        <v>698</v>
      </c>
      <c r="EY83" s="27" t="s">
        <v>698</v>
      </c>
      <c r="EZ83" s="27" t="s">
        <v>698</v>
      </c>
      <c r="FA83" s="27" t="s">
        <v>698</v>
      </c>
      <c r="FB83" s="27" t="s">
        <v>698</v>
      </c>
      <c r="FC83" s="27" t="s">
        <v>698</v>
      </c>
      <c r="FD83" s="27" t="s">
        <v>698</v>
      </c>
      <c r="FE83" s="27" t="s">
        <v>694</v>
      </c>
      <c r="FF83" s="27" t="s">
        <v>698</v>
      </c>
      <c r="FG83" s="27" t="s">
        <v>698</v>
      </c>
      <c r="FH83" s="27" t="s">
        <v>698</v>
      </c>
      <c r="FI83" s="27" t="s">
        <v>698</v>
      </c>
      <c r="FJ83" s="27" t="s">
        <v>694</v>
      </c>
      <c r="FK83" s="27" t="s">
        <v>698</v>
      </c>
      <c r="FL83" s="27" t="s">
        <v>698</v>
      </c>
      <c r="FM83" s="27" t="s">
        <v>698</v>
      </c>
      <c r="FN83" s="27" t="s">
        <v>694</v>
      </c>
      <c r="FO83" s="72" t="s">
        <v>1175</v>
      </c>
      <c r="FP83" s="72" t="s">
        <v>698</v>
      </c>
      <c r="FQ83" s="72" t="s">
        <v>1176</v>
      </c>
      <c r="FR83" s="72" t="s">
        <v>1177</v>
      </c>
      <c r="FS83" s="72" t="s">
        <v>1325</v>
      </c>
      <c r="FT83" s="72" t="s">
        <v>698</v>
      </c>
      <c r="FU83" s="72" t="s">
        <v>698</v>
      </c>
      <c r="FV83" s="72" t="s">
        <v>698</v>
      </c>
      <c r="FW83" s="78" t="s">
        <v>698</v>
      </c>
      <c r="FX83" s="78" t="s">
        <v>698</v>
      </c>
      <c r="FY83" s="72" t="s">
        <v>698</v>
      </c>
      <c r="FZ83" s="90"/>
      <c r="GA83" s="90"/>
      <c r="GB83" s="90"/>
      <c r="GC83" s="90"/>
      <c r="GD83" s="90"/>
      <c r="GE83" s="90"/>
      <c r="GF83" s="90"/>
      <c r="GG83" s="90"/>
      <c r="GH83" s="105" t="s">
        <v>1226</v>
      </c>
      <c r="GI83" s="106"/>
      <c r="GJ83" s="27"/>
      <c r="GK83" s="28"/>
      <c r="GL83" s="27"/>
    </row>
    <row r="84" spans="1:194" x14ac:dyDescent="0.25">
      <c r="A84" s="71" t="str">
        <f t="shared" si="6"/>
        <v xml:space="preserve">Expenditure: Contracted Services - Consultants and Professional Services: Business and Advisory - Commissions and Committees </v>
      </c>
      <c r="B84" s="27" t="s">
        <v>1190</v>
      </c>
      <c r="C84" s="27" t="str">
        <f t="shared" si="5"/>
        <v>IE003002001006000000000000000000000000</v>
      </c>
      <c r="D84" s="23" t="s">
        <v>1166</v>
      </c>
      <c r="E84" s="23" t="s">
        <v>710</v>
      </c>
      <c r="F84" s="23" t="s">
        <v>707</v>
      </c>
      <c r="G84" s="23" t="s">
        <v>702</v>
      </c>
      <c r="H84" s="23" t="s">
        <v>715</v>
      </c>
      <c r="I84" s="23" t="s">
        <v>697</v>
      </c>
      <c r="J84" s="23" t="s">
        <v>697</v>
      </c>
      <c r="K84" s="23" t="s">
        <v>697</v>
      </c>
      <c r="L84" s="23" t="s">
        <v>697</v>
      </c>
      <c r="M84" s="23" t="s">
        <v>697</v>
      </c>
      <c r="N84" s="23" t="s">
        <v>697</v>
      </c>
      <c r="O84" s="23" t="s">
        <v>697</v>
      </c>
      <c r="P84" s="23" t="s">
        <v>697</v>
      </c>
      <c r="Q84" s="27">
        <v>0</v>
      </c>
      <c r="R84" s="27" t="s">
        <v>704</v>
      </c>
      <c r="S84" s="27" t="s">
        <v>698</v>
      </c>
      <c r="T84" s="28" t="s">
        <v>694</v>
      </c>
      <c r="U84" s="28"/>
      <c r="V84" s="27" t="s">
        <v>326</v>
      </c>
      <c r="W84" s="27" t="s">
        <v>905</v>
      </c>
      <c r="X84" s="27"/>
      <c r="Y84" s="27"/>
      <c r="Z84" s="27"/>
      <c r="AA84" s="27" t="s">
        <v>1239</v>
      </c>
      <c r="AB84" s="27"/>
      <c r="AC84" s="27"/>
      <c r="AD84" s="27"/>
      <c r="AE84" s="27"/>
      <c r="AF84" s="27"/>
      <c r="AG84" s="27"/>
      <c r="AH84" s="27"/>
      <c r="AI84" s="27" t="s">
        <v>1333</v>
      </c>
      <c r="AJ84" s="28" t="s">
        <v>704</v>
      </c>
      <c r="AK84" s="27" t="s">
        <v>698</v>
      </c>
      <c r="AL84" s="27" t="s">
        <v>698</v>
      </c>
      <c r="AM84" s="27" t="s">
        <v>698</v>
      </c>
      <c r="AN84" s="27" t="s">
        <v>698</v>
      </c>
      <c r="AO84" s="27" t="s">
        <v>698</v>
      </c>
      <c r="AP84" s="27" t="s">
        <v>698</v>
      </c>
      <c r="AQ84" s="27" t="s">
        <v>698</v>
      </c>
      <c r="AR84" s="27" t="s">
        <v>698</v>
      </c>
      <c r="AS84" s="27" t="s">
        <v>698</v>
      </c>
      <c r="AT84" s="27" t="s">
        <v>698</v>
      </c>
      <c r="AU84" s="27" t="s">
        <v>698</v>
      </c>
      <c r="AV84" s="27" t="s">
        <v>698</v>
      </c>
      <c r="AW84" s="27" t="s">
        <v>698</v>
      </c>
      <c r="AX84" s="27" t="s">
        <v>698</v>
      </c>
      <c r="AY84" s="27" t="s">
        <v>698</v>
      </c>
      <c r="AZ84" s="27" t="s">
        <v>698</v>
      </c>
      <c r="BA84" s="27" t="s">
        <v>698</v>
      </c>
      <c r="BB84" s="27" t="s">
        <v>698</v>
      </c>
      <c r="BC84" s="27" t="s">
        <v>698</v>
      </c>
      <c r="BD84" s="27" t="s">
        <v>698</v>
      </c>
      <c r="BE84" s="27" t="s">
        <v>698</v>
      </c>
      <c r="BF84" s="27" t="s">
        <v>698</v>
      </c>
      <c r="BG84" s="27" t="s">
        <v>698</v>
      </c>
      <c r="BH84" s="27" t="s">
        <v>698</v>
      </c>
      <c r="BI84" s="27" t="s">
        <v>698</v>
      </c>
      <c r="BJ84" s="27" t="s">
        <v>698</v>
      </c>
      <c r="BK84" s="27" t="s">
        <v>698</v>
      </c>
      <c r="BL84" s="27" t="s">
        <v>698</v>
      </c>
      <c r="BM84" s="27" t="s">
        <v>698</v>
      </c>
      <c r="BN84" s="27" t="s">
        <v>698</v>
      </c>
      <c r="BO84" s="27" t="s">
        <v>698</v>
      </c>
      <c r="BP84" s="27" t="s">
        <v>698</v>
      </c>
      <c r="BQ84" s="27" t="s">
        <v>698</v>
      </c>
      <c r="BR84" s="27" t="s">
        <v>698</v>
      </c>
      <c r="BS84" s="27" t="s">
        <v>698</v>
      </c>
      <c r="BT84" s="27" t="s">
        <v>698</v>
      </c>
      <c r="BU84" s="27" t="s">
        <v>698</v>
      </c>
      <c r="BV84" s="27" t="s">
        <v>698</v>
      </c>
      <c r="BW84" s="27" t="s">
        <v>698</v>
      </c>
      <c r="BX84" s="27" t="s">
        <v>698</v>
      </c>
      <c r="BY84" s="27" t="s">
        <v>704</v>
      </c>
      <c r="BZ84" s="27" t="s">
        <v>704</v>
      </c>
      <c r="CA84" s="27" t="s">
        <v>698</v>
      </c>
      <c r="CB84" s="27" t="s">
        <v>698</v>
      </c>
      <c r="CC84" s="27" t="s">
        <v>698</v>
      </c>
      <c r="CD84" s="27" t="s">
        <v>698</v>
      </c>
      <c r="CE84" s="27" t="s">
        <v>698</v>
      </c>
      <c r="CF84" s="27" t="s">
        <v>698</v>
      </c>
      <c r="CG84" s="27" t="s">
        <v>698</v>
      </c>
      <c r="CH84" s="27" t="s">
        <v>698</v>
      </c>
      <c r="CI84" s="27" t="s">
        <v>698</v>
      </c>
      <c r="CJ84" s="27" t="s">
        <v>698</v>
      </c>
      <c r="CK84" s="27" t="s">
        <v>698</v>
      </c>
      <c r="CL84" s="27" t="s">
        <v>698</v>
      </c>
      <c r="CM84" s="27" t="s">
        <v>698</v>
      </c>
      <c r="CN84" s="27" t="s">
        <v>698</v>
      </c>
      <c r="CO84" s="27" t="s">
        <v>698</v>
      </c>
      <c r="CP84" s="27" t="s">
        <v>698</v>
      </c>
      <c r="CQ84" s="27" t="s">
        <v>698</v>
      </c>
      <c r="CR84" s="27" t="s">
        <v>698</v>
      </c>
      <c r="CS84" s="27" t="s">
        <v>698</v>
      </c>
      <c r="CT84" s="27" t="s">
        <v>698</v>
      </c>
      <c r="CU84" s="27" t="s">
        <v>698</v>
      </c>
      <c r="CV84" s="27" t="s">
        <v>698</v>
      </c>
      <c r="CW84" s="27" t="s">
        <v>698</v>
      </c>
      <c r="CX84" s="27" t="s">
        <v>698</v>
      </c>
      <c r="CY84" s="27" t="s">
        <v>698</v>
      </c>
      <c r="CZ84" s="27" t="s">
        <v>698</v>
      </c>
      <c r="DA84" s="27" t="s">
        <v>698</v>
      </c>
      <c r="DB84" s="27" t="s">
        <v>704</v>
      </c>
      <c r="DC84" s="27" t="s">
        <v>704</v>
      </c>
      <c r="DD84" s="27" t="s">
        <v>704</v>
      </c>
      <c r="DE84" s="27" t="s">
        <v>704</v>
      </c>
      <c r="DF84" s="27" t="s">
        <v>698</v>
      </c>
      <c r="DG84" s="27" t="s">
        <v>698</v>
      </c>
      <c r="DH84" s="27" t="s">
        <v>698</v>
      </c>
      <c r="DI84" s="27" t="s">
        <v>698</v>
      </c>
      <c r="DJ84" s="27" t="s">
        <v>698</v>
      </c>
      <c r="DK84" s="27" t="s">
        <v>698</v>
      </c>
      <c r="DL84" s="27" t="s">
        <v>698</v>
      </c>
      <c r="DM84" s="27" t="s">
        <v>698</v>
      </c>
      <c r="DN84" s="27" t="s">
        <v>698</v>
      </c>
      <c r="DO84" s="27" t="s">
        <v>698</v>
      </c>
      <c r="DP84" s="27" t="s">
        <v>698</v>
      </c>
      <c r="DQ84" s="27" t="s">
        <v>698</v>
      </c>
      <c r="DR84" s="27" t="s">
        <v>698</v>
      </c>
      <c r="DS84" s="27"/>
      <c r="DT84" s="27" t="s">
        <v>698</v>
      </c>
      <c r="DU84" s="27" t="s">
        <v>698</v>
      </c>
      <c r="DV84" s="27" t="s">
        <v>698</v>
      </c>
      <c r="DW84" s="27" t="s">
        <v>698</v>
      </c>
      <c r="DX84" s="27" t="s">
        <v>698</v>
      </c>
      <c r="DY84" s="27" t="s">
        <v>698</v>
      </c>
      <c r="DZ84" s="27" t="s">
        <v>698</v>
      </c>
      <c r="EA84" s="27" t="s">
        <v>698</v>
      </c>
      <c r="EB84" s="27" t="s">
        <v>698</v>
      </c>
      <c r="EC84" s="27" t="s">
        <v>698</v>
      </c>
      <c r="ED84" s="27" t="s">
        <v>698</v>
      </c>
      <c r="EE84" s="27" t="s">
        <v>698</v>
      </c>
      <c r="EF84" s="27" t="s">
        <v>698</v>
      </c>
      <c r="EG84" s="27" t="s">
        <v>694</v>
      </c>
      <c r="EH84" s="27" t="s">
        <v>698</v>
      </c>
      <c r="EI84" s="27" t="s">
        <v>698</v>
      </c>
      <c r="EJ84" s="27" t="s">
        <v>698</v>
      </c>
      <c r="EK84" s="27" t="s">
        <v>698</v>
      </c>
      <c r="EL84" s="27" t="s">
        <v>698</v>
      </c>
      <c r="EM84" s="27" t="s">
        <v>698</v>
      </c>
      <c r="EN84" s="27" t="s">
        <v>698</v>
      </c>
      <c r="EO84" s="27" t="s">
        <v>698</v>
      </c>
      <c r="EP84" s="27" t="s">
        <v>698</v>
      </c>
      <c r="EQ84" s="27" t="s">
        <v>698</v>
      </c>
      <c r="ER84" s="27" t="s">
        <v>698</v>
      </c>
      <c r="ES84" s="27" t="s">
        <v>698</v>
      </c>
      <c r="ET84" s="27" t="s">
        <v>698</v>
      </c>
      <c r="EU84" s="27" t="s">
        <v>698</v>
      </c>
      <c r="EV84" s="27" t="s">
        <v>698</v>
      </c>
      <c r="EW84" s="27" t="s">
        <v>698</v>
      </c>
      <c r="EX84" s="27" t="s">
        <v>698</v>
      </c>
      <c r="EY84" s="27" t="s">
        <v>698</v>
      </c>
      <c r="EZ84" s="27" t="s">
        <v>698</v>
      </c>
      <c r="FA84" s="27" t="s">
        <v>698</v>
      </c>
      <c r="FB84" s="27" t="s">
        <v>698</v>
      </c>
      <c r="FC84" s="27" t="s">
        <v>698</v>
      </c>
      <c r="FD84" s="27" t="s">
        <v>698</v>
      </c>
      <c r="FE84" s="27" t="s">
        <v>694</v>
      </c>
      <c r="FF84" s="27" t="s">
        <v>698</v>
      </c>
      <c r="FG84" s="27" t="s">
        <v>698</v>
      </c>
      <c r="FH84" s="27" t="s">
        <v>698</v>
      </c>
      <c r="FI84" s="27" t="s">
        <v>698</v>
      </c>
      <c r="FJ84" s="27" t="s">
        <v>694</v>
      </c>
      <c r="FK84" s="27" t="s">
        <v>698</v>
      </c>
      <c r="FL84" s="27" t="s">
        <v>698</v>
      </c>
      <c r="FM84" s="27" t="s">
        <v>698</v>
      </c>
      <c r="FN84" s="27" t="s">
        <v>694</v>
      </c>
      <c r="FO84" s="72" t="s">
        <v>1175</v>
      </c>
      <c r="FP84" s="72" t="s">
        <v>698</v>
      </c>
      <c r="FQ84" s="72" t="s">
        <v>1176</v>
      </c>
      <c r="FR84" s="72" t="s">
        <v>1177</v>
      </c>
      <c r="FS84" s="72" t="s">
        <v>1325</v>
      </c>
      <c r="FT84" s="72" t="s">
        <v>698</v>
      </c>
      <c r="FU84" s="72" t="s">
        <v>698</v>
      </c>
      <c r="FV84" s="72" t="s">
        <v>698</v>
      </c>
      <c r="FW84" s="78" t="s">
        <v>698</v>
      </c>
      <c r="FX84" s="78" t="s">
        <v>698</v>
      </c>
      <c r="FY84" s="72" t="s">
        <v>698</v>
      </c>
      <c r="FZ84" s="90"/>
      <c r="GA84" s="90"/>
      <c r="GB84" s="90"/>
      <c r="GC84" s="90"/>
      <c r="GD84" s="90"/>
      <c r="GE84" s="90"/>
      <c r="GF84" s="90"/>
      <c r="GG84" s="90"/>
      <c r="GH84" s="105" t="s">
        <v>1226</v>
      </c>
      <c r="GI84" s="106"/>
      <c r="GJ84" s="27"/>
      <c r="GK84" s="28"/>
      <c r="GL84" s="27"/>
    </row>
    <row r="85" spans="1:194" x14ac:dyDescent="0.25">
      <c r="A85" s="71" t="str">
        <f t="shared" si="6"/>
        <v>Expenditure: Contracted Services - Consultants and Professional Services: Business and Advisory - Communications</v>
      </c>
      <c r="B85" s="27" t="s">
        <v>1190</v>
      </c>
      <c r="C85" s="27" t="str">
        <f t="shared" si="5"/>
        <v>IE003002001007000000000000000000000000</v>
      </c>
      <c r="D85" s="23" t="s">
        <v>1166</v>
      </c>
      <c r="E85" s="23" t="s">
        <v>710</v>
      </c>
      <c r="F85" s="23" t="s">
        <v>707</v>
      </c>
      <c r="G85" s="23" t="s">
        <v>702</v>
      </c>
      <c r="H85" s="23" t="s">
        <v>718</v>
      </c>
      <c r="I85" s="23" t="s">
        <v>697</v>
      </c>
      <c r="J85" s="23" t="s">
        <v>697</v>
      </c>
      <c r="K85" s="23" t="s">
        <v>697</v>
      </c>
      <c r="L85" s="23" t="s">
        <v>697</v>
      </c>
      <c r="M85" s="23" t="s">
        <v>697</v>
      </c>
      <c r="N85" s="23" t="s">
        <v>697</v>
      </c>
      <c r="O85" s="23" t="s">
        <v>697</v>
      </c>
      <c r="P85" s="23" t="s">
        <v>697</v>
      </c>
      <c r="Q85" s="27">
        <v>0</v>
      </c>
      <c r="R85" s="27" t="s">
        <v>704</v>
      </c>
      <c r="S85" s="27" t="s">
        <v>698</v>
      </c>
      <c r="T85" s="28" t="s">
        <v>694</v>
      </c>
      <c r="U85" s="28"/>
      <c r="V85" s="27" t="s">
        <v>327</v>
      </c>
      <c r="W85" s="27" t="s">
        <v>905</v>
      </c>
      <c r="X85" s="27"/>
      <c r="Y85" s="27"/>
      <c r="Z85" s="27"/>
      <c r="AA85" s="27" t="s">
        <v>1241</v>
      </c>
      <c r="AB85" s="27"/>
      <c r="AC85" s="27"/>
      <c r="AD85" s="27"/>
      <c r="AE85" s="27"/>
      <c r="AF85" s="27"/>
      <c r="AG85" s="27"/>
      <c r="AH85" s="27"/>
      <c r="AI85" s="27" t="s">
        <v>1334</v>
      </c>
      <c r="AJ85" s="28" t="s">
        <v>704</v>
      </c>
      <c r="AK85" s="27" t="s">
        <v>698</v>
      </c>
      <c r="AL85" s="27" t="s">
        <v>698</v>
      </c>
      <c r="AM85" s="27" t="s">
        <v>698</v>
      </c>
      <c r="AN85" s="27" t="s">
        <v>698</v>
      </c>
      <c r="AO85" s="27" t="s">
        <v>698</v>
      </c>
      <c r="AP85" s="27" t="s">
        <v>698</v>
      </c>
      <c r="AQ85" s="27" t="s">
        <v>698</v>
      </c>
      <c r="AR85" s="27" t="s">
        <v>698</v>
      </c>
      <c r="AS85" s="27" t="s">
        <v>698</v>
      </c>
      <c r="AT85" s="27" t="s">
        <v>698</v>
      </c>
      <c r="AU85" s="27" t="s">
        <v>698</v>
      </c>
      <c r="AV85" s="27" t="s">
        <v>698</v>
      </c>
      <c r="AW85" s="27" t="s">
        <v>698</v>
      </c>
      <c r="AX85" s="27" t="s">
        <v>698</v>
      </c>
      <c r="AY85" s="27" t="s">
        <v>698</v>
      </c>
      <c r="AZ85" s="27" t="s">
        <v>698</v>
      </c>
      <c r="BA85" s="27" t="s">
        <v>698</v>
      </c>
      <c r="BB85" s="27" t="s">
        <v>698</v>
      </c>
      <c r="BC85" s="27" t="s">
        <v>698</v>
      </c>
      <c r="BD85" s="27" t="s">
        <v>698</v>
      </c>
      <c r="BE85" s="27" t="s">
        <v>698</v>
      </c>
      <c r="BF85" s="27" t="s">
        <v>698</v>
      </c>
      <c r="BG85" s="27" t="s">
        <v>698</v>
      </c>
      <c r="BH85" s="27" t="s">
        <v>698</v>
      </c>
      <c r="BI85" s="27" t="s">
        <v>704</v>
      </c>
      <c r="BJ85" s="27" t="s">
        <v>698</v>
      </c>
      <c r="BK85" s="27" t="s">
        <v>698</v>
      </c>
      <c r="BL85" s="27" t="s">
        <v>698</v>
      </c>
      <c r="BM85" s="27" t="s">
        <v>698</v>
      </c>
      <c r="BN85" s="27" t="s">
        <v>698</v>
      </c>
      <c r="BO85" s="27" t="s">
        <v>698</v>
      </c>
      <c r="BP85" s="27" t="s">
        <v>698</v>
      </c>
      <c r="BQ85" s="27" t="s">
        <v>698</v>
      </c>
      <c r="BR85" s="27" t="s">
        <v>698</v>
      </c>
      <c r="BS85" s="27" t="s">
        <v>698</v>
      </c>
      <c r="BT85" s="27" t="s">
        <v>698</v>
      </c>
      <c r="BU85" s="27" t="s">
        <v>698</v>
      </c>
      <c r="BV85" s="27" t="s">
        <v>698</v>
      </c>
      <c r="BW85" s="27" t="s">
        <v>698</v>
      </c>
      <c r="BX85" s="27" t="s">
        <v>698</v>
      </c>
      <c r="BY85" s="27" t="s">
        <v>698</v>
      </c>
      <c r="BZ85" s="27" t="s">
        <v>698</v>
      </c>
      <c r="CA85" s="27" t="s">
        <v>698</v>
      </c>
      <c r="CB85" s="27" t="s">
        <v>698</v>
      </c>
      <c r="CC85" s="27" t="s">
        <v>698</v>
      </c>
      <c r="CD85" s="27" t="s">
        <v>698</v>
      </c>
      <c r="CE85" s="27" t="s">
        <v>698</v>
      </c>
      <c r="CF85" s="27" t="s">
        <v>698</v>
      </c>
      <c r="CG85" s="27" t="s">
        <v>698</v>
      </c>
      <c r="CH85" s="27" t="s">
        <v>698</v>
      </c>
      <c r="CI85" s="27" t="s">
        <v>704</v>
      </c>
      <c r="CJ85" s="27" t="s">
        <v>698</v>
      </c>
      <c r="CK85" s="27" t="s">
        <v>698</v>
      </c>
      <c r="CL85" s="27" t="s">
        <v>698</v>
      </c>
      <c r="CM85" s="27" t="s">
        <v>698</v>
      </c>
      <c r="CN85" s="27" t="s">
        <v>698</v>
      </c>
      <c r="CO85" s="27" t="s">
        <v>698</v>
      </c>
      <c r="CP85" s="27" t="s">
        <v>698</v>
      </c>
      <c r="CQ85" s="27" t="s">
        <v>698</v>
      </c>
      <c r="CR85" s="27" t="s">
        <v>698</v>
      </c>
      <c r="CS85" s="27" t="s">
        <v>698</v>
      </c>
      <c r="CT85" s="27" t="s">
        <v>704</v>
      </c>
      <c r="CU85" s="27" t="s">
        <v>698</v>
      </c>
      <c r="CV85" s="27" t="s">
        <v>698</v>
      </c>
      <c r="CW85" s="27" t="s">
        <v>698</v>
      </c>
      <c r="CX85" s="27" t="s">
        <v>698</v>
      </c>
      <c r="CY85" s="27" t="s">
        <v>698</v>
      </c>
      <c r="CZ85" s="27" t="s">
        <v>698</v>
      </c>
      <c r="DA85" s="27" t="s">
        <v>698</v>
      </c>
      <c r="DB85" s="27" t="s">
        <v>704</v>
      </c>
      <c r="DC85" s="27" t="s">
        <v>704</v>
      </c>
      <c r="DD85" s="27" t="s">
        <v>704</v>
      </c>
      <c r="DE85" s="27" t="s">
        <v>704</v>
      </c>
      <c r="DF85" s="27" t="s">
        <v>698</v>
      </c>
      <c r="DG85" s="27" t="s">
        <v>698</v>
      </c>
      <c r="DH85" s="27" t="s">
        <v>698</v>
      </c>
      <c r="DI85" s="27" t="s">
        <v>698</v>
      </c>
      <c r="DJ85" s="27" t="s">
        <v>698</v>
      </c>
      <c r="DK85" s="27" t="s">
        <v>698</v>
      </c>
      <c r="DL85" s="27" t="s">
        <v>698</v>
      </c>
      <c r="DM85" s="27" t="s">
        <v>698</v>
      </c>
      <c r="DN85" s="27" t="s">
        <v>698</v>
      </c>
      <c r="DO85" s="27" t="s">
        <v>698</v>
      </c>
      <c r="DP85" s="27" t="s">
        <v>698</v>
      </c>
      <c r="DQ85" s="27" t="s">
        <v>698</v>
      </c>
      <c r="DR85" s="27" t="s">
        <v>698</v>
      </c>
      <c r="DS85" s="27"/>
      <c r="DT85" s="27" t="s">
        <v>698</v>
      </c>
      <c r="DU85" s="27" t="s">
        <v>698</v>
      </c>
      <c r="DV85" s="27" t="s">
        <v>698</v>
      </c>
      <c r="DW85" s="27" t="s">
        <v>698</v>
      </c>
      <c r="DX85" s="27" t="s">
        <v>698</v>
      </c>
      <c r="DY85" s="27" t="s">
        <v>698</v>
      </c>
      <c r="DZ85" s="27" t="s">
        <v>698</v>
      </c>
      <c r="EA85" s="27" t="s">
        <v>698</v>
      </c>
      <c r="EB85" s="27" t="s">
        <v>698</v>
      </c>
      <c r="EC85" s="27" t="s">
        <v>698</v>
      </c>
      <c r="ED85" s="27" t="s">
        <v>698</v>
      </c>
      <c r="EE85" s="27" t="s">
        <v>698</v>
      </c>
      <c r="EF85" s="27" t="s">
        <v>698</v>
      </c>
      <c r="EG85" s="27" t="s">
        <v>694</v>
      </c>
      <c r="EH85" s="27" t="s">
        <v>698</v>
      </c>
      <c r="EI85" s="27" t="s">
        <v>698</v>
      </c>
      <c r="EJ85" s="27" t="s">
        <v>698</v>
      </c>
      <c r="EK85" s="27" t="s">
        <v>698</v>
      </c>
      <c r="EL85" s="27" t="s">
        <v>698</v>
      </c>
      <c r="EM85" s="27" t="s">
        <v>698</v>
      </c>
      <c r="EN85" s="27" t="s">
        <v>698</v>
      </c>
      <c r="EO85" s="27" t="s">
        <v>698</v>
      </c>
      <c r="EP85" s="27" t="s">
        <v>698</v>
      </c>
      <c r="EQ85" s="27" t="s">
        <v>698</v>
      </c>
      <c r="ER85" s="27" t="s">
        <v>698</v>
      </c>
      <c r="ES85" s="27" t="s">
        <v>698</v>
      </c>
      <c r="ET85" s="27" t="s">
        <v>698</v>
      </c>
      <c r="EU85" s="27" t="s">
        <v>698</v>
      </c>
      <c r="EV85" s="27" t="s">
        <v>698</v>
      </c>
      <c r="EW85" s="27" t="s">
        <v>698</v>
      </c>
      <c r="EX85" s="27" t="s">
        <v>698</v>
      </c>
      <c r="EY85" s="27" t="s">
        <v>698</v>
      </c>
      <c r="EZ85" s="27" t="s">
        <v>698</v>
      </c>
      <c r="FA85" s="27" t="s">
        <v>698</v>
      </c>
      <c r="FB85" s="27" t="s">
        <v>698</v>
      </c>
      <c r="FC85" s="27" t="s">
        <v>698</v>
      </c>
      <c r="FD85" s="27" t="s">
        <v>698</v>
      </c>
      <c r="FE85" s="27" t="s">
        <v>694</v>
      </c>
      <c r="FF85" s="27" t="s">
        <v>698</v>
      </c>
      <c r="FG85" s="27" t="s">
        <v>698</v>
      </c>
      <c r="FH85" s="27" t="s">
        <v>698</v>
      </c>
      <c r="FI85" s="27" t="s">
        <v>698</v>
      </c>
      <c r="FJ85" s="27" t="s">
        <v>694</v>
      </c>
      <c r="FK85" s="27" t="s">
        <v>698</v>
      </c>
      <c r="FL85" s="27" t="s">
        <v>698</v>
      </c>
      <c r="FM85" s="27" t="s">
        <v>698</v>
      </c>
      <c r="FN85" s="27" t="s">
        <v>694</v>
      </c>
      <c r="FO85" s="72" t="s">
        <v>1175</v>
      </c>
      <c r="FP85" s="72" t="s">
        <v>698</v>
      </c>
      <c r="FQ85" s="72" t="s">
        <v>1176</v>
      </c>
      <c r="FR85" s="72" t="s">
        <v>1177</v>
      </c>
      <c r="FS85" s="72" t="s">
        <v>1325</v>
      </c>
      <c r="FT85" s="72" t="s">
        <v>698</v>
      </c>
      <c r="FU85" s="72" t="s">
        <v>698</v>
      </c>
      <c r="FV85" s="72" t="s">
        <v>698</v>
      </c>
      <c r="FW85" s="78" t="s">
        <v>698</v>
      </c>
      <c r="FX85" s="78" t="s">
        <v>698</v>
      </c>
      <c r="FY85" s="72" t="s">
        <v>698</v>
      </c>
      <c r="FZ85" s="90"/>
      <c r="GA85" s="90"/>
      <c r="GB85" s="90"/>
      <c r="GC85" s="90"/>
      <c r="GD85" s="90"/>
      <c r="GE85" s="90"/>
      <c r="GF85" s="90"/>
      <c r="GG85" s="90"/>
      <c r="GH85" s="105" t="s">
        <v>1226</v>
      </c>
      <c r="GI85" s="106"/>
      <c r="GJ85" s="27"/>
      <c r="GK85" s="28"/>
      <c r="GL85" s="27"/>
    </row>
    <row r="86" spans="1:194" x14ac:dyDescent="0.25">
      <c r="A86" s="71" t="str">
        <f t="shared" si="6"/>
        <v>Expenditure: Contracted Services - Consultants and Professional Services: Business and Advisory - Human Resources</v>
      </c>
      <c r="B86" s="27" t="s">
        <v>1190</v>
      </c>
      <c r="C86" s="27" t="str">
        <f t="shared" si="5"/>
        <v>IE003002001008000000000000000000000000</v>
      </c>
      <c r="D86" s="23" t="s">
        <v>1166</v>
      </c>
      <c r="E86" s="23" t="s">
        <v>710</v>
      </c>
      <c r="F86" s="23" t="s">
        <v>707</v>
      </c>
      <c r="G86" s="23" t="s">
        <v>702</v>
      </c>
      <c r="H86" s="23" t="s">
        <v>720</v>
      </c>
      <c r="I86" s="23" t="s">
        <v>697</v>
      </c>
      <c r="J86" s="23" t="s">
        <v>697</v>
      </c>
      <c r="K86" s="23" t="s">
        <v>697</v>
      </c>
      <c r="L86" s="23" t="s">
        <v>697</v>
      </c>
      <c r="M86" s="23" t="s">
        <v>697</v>
      </c>
      <c r="N86" s="23" t="s">
        <v>697</v>
      </c>
      <c r="O86" s="23" t="s">
        <v>697</v>
      </c>
      <c r="P86" s="23" t="s">
        <v>697</v>
      </c>
      <c r="Q86" s="27">
        <v>0</v>
      </c>
      <c r="R86" s="27" t="s">
        <v>704</v>
      </c>
      <c r="S86" s="27" t="s">
        <v>698</v>
      </c>
      <c r="T86" s="28" t="s">
        <v>694</v>
      </c>
      <c r="U86" s="28"/>
      <c r="V86" s="27" t="s">
        <v>328</v>
      </c>
      <c r="W86" s="27" t="s">
        <v>905</v>
      </c>
      <c r="X86" s="27"/>
      <c r="Y86" s="27"/>
      <c r="Z86" s="27"/>
      <c r="AA86" s="27" t="s">
        <v>801</v>
      </c>
      <c r="AB86" s="27"/>
      <c r="AC86" s="27"/>
      <c r="AD86" s="27"/>
      <c r="AE86" s="27"/>
      <c r="AF86" s="27"/>
      <c r="AG86" s="27"/>
      <c r="AH86" s="27"/>
      <c r="AI86" s="27" t="s">
        <v>1335</v>
      </c>
      <c r="AJ86" s="28" t="s">
        <v>704</v>
      </c>
      <c r="AK86" s="27" t="s">
        <v>698</v>
      </c>
      <c r="AL86" s="27" t="s">
        <v>698</v>
      </c>
      <c r="AM86" s="27" t="s">
        <v>698</v>
      </c>
      <c r="AN86" s="27" t="s">
        <v>698</v>
      </c>
      <c r="AO86" s="27" t="s">
        <v>698</v>
      </c>
      <c r="AP86" s="27" t="s">
        <v>698</v>
      </c>
      <c r="AQ86" s="27" t="s">
        <v>698</v>
      </c>
      <c r="AR86" s="27" t="s">
        <v>698</v>
      </c>
      <c r="AS86" s="27" t="s">
        <v>698</v>
      </c>
      <c r="AT86" s="27" t="s">
        <v>698</v>
      </c>
      <c r="AU86" s="27" t="s">
        <v>698</v>
      </c>
      <c r="AV86" s="27" t="s">
        <v>698</v>
      </c>
      <c r="AW86" s="27" t="s">
        <v>698</v>
      </c>
      <c r="AX86" s="27" t="s">
        <v>698</v>
      </c>
      <c r="AY86" s="27" t="s">
        <v>698</v>
      </c>
      <c r="AZ86" s="27" t="s">
        <v>698</v>
      </c>
      <c r="BA86" s="27" t="s">
        <v>698</v>
      </c>
      <c r="BB86" s="27" t="s">
        <v>698</v>
      </c>
      <c r="BC86" s="27" t="s">
        <v>698</v>
      </c>
      <c r="BD86" s="27" t="s">
        <v>698</v>
      </c>
      <c r="BE86" s="27" t="s">
        <v>698</v>
      </c>
      <c r="BF86" s="27" t="s">
        <v>698</v>
      </c>
      <c r="BG86" s="27" t="s">
        <v>698</v>
      </c>
      <c r="BH86" s="27" t="s">
        <v>698</v>
      </c>
      <c r="BI86" s="27" t="s">
        <v>698</v>
      </c>
      <c r="BJ86" s="27" t="s">
        <v>698</v>
      </c>
      <c r="BK86" s="27" t="s">
        <v>698</v>
      </c>
      <c r="BL86" s="27" t="s">
        <v>698</v>
      </c>
      <c r="BM86" s="27" t="s">
        <v>698</v>
      </c>
      <c r="BN86" s="27" t="s">
        <v>698</v>
      </c>
      <c r="BO86" s="27" t="s">
        <v>698</v>
      </c>
      <c r="BP86" s="27" t="s">
        <v>698</v>
      </c>
      <c r="BQ86" s="27" t="s">
        <v>698</v>
      </c>
      <c r="BR86" s="27" t="s">
        <v>698</v>
      </c>
      <c r="BS86" s="27" t="s">
        <v>698</v>
      </c>
      <c r="BT86" s="27" t="s">
        <v>698</v>
      </c>
      <c r="BU86" s="27" t="s">
        <v>698</v>
      </c>
      <c r="BV86" s="27" t="s">
        <v>698</v>
      </c>
      <c r="BW86" s="27" t="s">
        <v>698</v>
      </c>
      <c r="BX86" s="27" t="s">
        <v>698</v>
      </c>
      <c r="BY86" s="27" t="s">
        <v>698</v>
      </c>
      <c r="BZ86" s="27" t="s">
        <v>698</v>
      </c>
      <c r="CA86" s="27" t="s">
        <v>698</v>
      </c>
      <c r="CB86" s="27" t="s">
        <v>698</v>
      </c>
      <c r="CC86" s="27" t="s">
        <v>698</v>
      </c>
      <c r="CD86" s="27" t="s">
        <v>698</v>
      </c>
      <c r="CE86" s="27" t="s">
        <v>698</v>
      </c>
      <c r="CF86" s="27" t="s">
        <v>704</v>
      </c>
      <c r="CG86" s="27" t="s">
        <v>698</v>
      </c>
      <c r="CH86" s="27" t="s">
        <v>698</v>
      </c>
      <c r="CI86" s="27" t="s">
        <v>698</v>
      </c>
      <c r="CJ86" s="27" t="s">
        <v>698</v>
      </c>
      <c r="CK86" s="27" t="s">
        <v>698</v>
      </c>
      <c r="CL86" s="27" t="s">
        <v>698</v>
      </c>
      <c r="CM86" s="27" t="s">
        <v>698</v>
      </c>
      <c r="CN86" s="27" t="s">
        <v>698</v>
      </c>
      <c r="CO86" s="27" t="s">
        <v>698</v>
      </c>
      <c r="CP86" s="27" t="s">
        <v>698</v>
      </c>
      <c r="CQ86" s="27" t="s">
        <v>704</v>
      </c>
      <c r="CR86" s="27" t="s">
        <v>698</v>
      </c>
      <c r="CS86" s="27" t="s">
        <v>698</v>
      </c>
      <c r="CT86" s="27" t="s">
        <v>698</v>
      </c>
      <c r="CU86" s="27" t="s">
        <v>698</v>
      </c>
      <c r="CV86" s="27" t="s">
        <v>698</v>
      </c>
      <c r="CW86" s="27" t="s">
        <v>698</v>
      </c>
      <c r="CX86" s="27" t="s">
        <v>698</v>
      </c>
      <c r="CY86" s="27" t="s">
        <v>698</v>
      </c>
      <c r="CZ86" s="27" t="s">
        <v>698</v>
      </c>
      <c r="DA86" s="27" t="s">
        <v>698</v>
      </c>
      <c r="DB86" s="27" t="s">
        <v>704</v>
      </c>
      <c r="DC86" s="27" t="s">
        <v>704</v>
      </c>
      <c r="DD86" s="27" t="s">
        <v>704</v>
      </c>
      <c r="DE86" s="27" t="s">
        <v>704</v>
      </c>
      <c r="DF86" s="27" t="s">
        <v>698</v>
      </c>
      <c r="DG86" s="27" t="s">
        <v>698</v>
      </c>
      <c r="DH86" s="27" t="s">
        <v>698</v>
      </c>
      <c r="DI86" s="27" t="s">
        <v>698</v>
      </c>
      <c r="DJ86" s="27" t="s">
        <v>698</v>
      </c>
      <c r="DK86" s="27" t="s">
        <v>698</v>
      </c>
      <c r="DL86" s="27" t="s">
        <v>698</v>
      </c>
      <c r="DM86" s="27" t="s">
        <v>698</v>
      </c>
      <c r="DN86" s="27" t="s">
        <v>698</v>
      </c>
      <c r="DO86" s="27" t="s">
        <v>698</v>
      </c>
      <c r="DP86" s="27" t="s">
        <v>698</v>
      </c>
      <c r="DQ86" s="27" t="s">
        <v>698</v>
      </c>
      <c r="DR86" s="27" t="s">
        <v>698</v>
      </c>
      <c r="DS86" s="27"/>
      <c r="DT86" s="27" t="s">
        <v>698</v>
      </c>
      <c r="DU86" s="27" t="s">
        <v>698</v>
      </c>
      <c r="DV86" s="27" t="s">
        <v>698</v>
      </c>
      <c r="DW86" s="27" t="s">
        <v>698</v>
      </c>
      <c r="DX86" s="27" t="s">
        <v>698</v>
      </c>
      <c r="DY86" s="27" t="s">
        <v>698</v>
      </c>
      <c r="DZ86" s="27" t="s">
        <v>698</v>
      </c>
      <c r="EA86" s="27" t="s">
        <v>698</v>
      </c>
      <c r="EB86" s="27" t="s">
        <v>698</v>
      </c>
      <c r="EC86" s="27" t="s">
        <v>698</v>
      </c>
      <c r="ED86" s="27" t="s">
        <v>698</v>
      </c>
      <c r="EE86" s="27" t="s">
        <v>698</v>
      </c>
      <c r="EF86" s="27" t="s">
        <v>698</v>
      </c>
      <c r="EG86" s="27" t="s">
        <v>694</v>
      </c>
      <c r="EH86" s="27" t="s">
        <v>698</v>
      </c>
      <c r="EI86" s="27" t="s">
        <v>698</v>
      </c>
      <c r="EJ86" s="27" t="s">
        <v>698</v>
      </c>
      <c r="EK86" s="27" t="s">
        <v>698</v>
      </c>
      <c r="EL86" s="27" t="s">
        <v>698</v>
      </c>
      <c r="EM86" s="27" t="s">
        <v>698</v>
      </c>
      <c r="EN86" s="27" t="s">
        <v>698</v>
      </c>
      <c r="EO86" s="27" t="s">
        <v>698</v>
      </c>
      <c r="EP86" s="27" t="s">
        <v>698</v>
      </c>
      <c r="EQ86" s="27" t="s">
        <v>698</v>
      </c>
      <c r="ER86" s="27" t="s">
        <v>698</v>
      </c>
      <c r="ES86" s="27" t="s">
        <v>698</v>
      </c>
      <c r="ET86" s="27" t="s">
        <v>698</v>
      </c>
      <c r="EU86" s="27" t="s">
        <v>698</v>
      </c>
      <c r="EV86" s="27" t="s">
        <v>698</v>
      </c>
      <c r="EW86" s="27" t="s">
        <v>698</v>
      </c>
      <c r="EX86" s="27" t="s">
        <v>698</v>
      </c>
      <c r="EY86" s="27" t="s">
        <v>698</v>
      </c>
      <c r="EZ86" s="27" t="s">
        <v>698</v>
      </c>
      <c r="FA86" s="27" t="s">
        <v>698</v>
      </c>
      <c r="FB86" s="27" t="s">
        <v>698</v>
      </c>
      <c r="FC86" s="27" t="s">
        <v>698</v>
      </c>
      <c r="FD86" s="27" t="s">
        <v>698</v>
      </c>
      <c r="FE86" s="27" t="s">
        <v>694</v>
      </c>
      <c r="FF86" s="27" t="s">
        <v>698</v>
      </c>
      <c r="FG86" s="27" t="s">
        <v>698</v>
      </c>
      <c r="FH86" s="27" t="s">
        <v>698</v>
      </c>
      <c r="FI86" s="27" t="s">
        <v>698</v>
      </c>
      <c r="FJ86" s="27" t="s">
        <v>694</v>
      </c>
      <c r="FK86" s="27" t="s">
        <v>698</v>
      </c>
      <c r="FL86" s="27" t="s">
        <v>698</v>
      </c>
      <c r="FM86" s="27" t="s">
        <v>698</v>
      </c>
      <c r="FN86" s="27" t="s">
        <v>694</v>
      </c>
      <c r="FO86" s="72" t="s">
        <v>1175</v>
      </c>
      <c r="FP86" s="72" t="s">
        <v>698</v>
      </c>
      <c r="FQ86" s="72" t="s">
        <v>1176</v>
      </c>
      <c r="FR86" s="72" t="s">
        <v>1177</v>
      </c>
      <c r="FS86" s="72" t="s">
        <v>1325</v>
      </c>
      <c r="FT86" s="72" t="s">
        <v>698</v>
      </c>
      <c r="FU86" s="72" t="s">
        <v>698</v>
      </c>
      <c r="FV86" s="72" t="s">
        <v>698</v>
      </c>
      <c r="FW86" s="78" t="s">
        <v>698</v>
      </c>
      <c r="FX86" s="78" t="s">
        <v>698</v>
      </c>
      <c r="FY86" s="72" t="s">
        <v>698</v>
      </c>
      <c r="FZ86" s="90"/>
      <c r="GA86" s="90"/>
      <c r="GB86" s="90"/>
      <c r="GC86" s="90"/>
      <c r="GD86" s="90"/>
      <c r="GE86" s="90"/>
      <c r="GF86" s="90"/>
      <c r="GG86" s="90"/>
      <c r="GH86" s="105" t="s">
        <v>1226</v>
      </c>
      <c r="GI86" s="106"/>
      <c r="GJ86" s="27"/>
      <c r="GK86" s="28"/>
      <c r="GL86" s="27"/>
    </row>
    <row r="87" spans="1:194" x14ac:dyDescent="0.25">
      <c r="A87" s="71" t="str">
        <f t="shared" si="6"/>
        <v>Expenditure: Contracted Services - Consultants and Professional Services: Business and Advisory - Medical Examinations</v>
      </c>
      <c r="B87" s="27" t="s">
        <v>1190</v>
      </c>
      <c r="C87" s="27" t="str">
        <f t="shared" si="5"/>
        <v>IE003002001009000000000000000000000000</v>
      </c>
      <c r="D87" s="23" t="s">
        <v>1166</v>
      </c>
      <c r="E87" s="23" t="s">
        <v>710</v>
      </c>
      <c r="F87" s="23" t="s">
        <v>707</v>
      </c>
      <c r="G87" s="23" t="s">
        <v>702</v>
      </c>
      <c r="H87" s="23" t="s">
        <v>722</v>
      </c>
      <c r="I87" s="23" t="s">
        <v>697</v>
      </c>
      <c r="J87" s="23" t="s">
        <v>697</v>
      </c>
      <c r="K87" s="23" t="s">
        <v>697</v>
      </c>
      <c r="L87" s="23" t="s">
        <v>697</v>
      </c>
      <c r="M87" s="23" t="s">
        <v>697</v>
      </c>
      <c r="N87" s="23" t="s">
        <v>697</v>
      </c>
      <c r="O87" s="23" t="s">
        <v>697</v>
      </c>
      <c r="P87" s="23" t="s">
        <v>697</v>
      </c>
      <c r="Q87" s="27">
        <v>0</v>
      </c>
      <c r="R87" s="27" t="s">
        <v>704</v>
      </c>
      <c r="S87" s="27" t="s">
        <v>698</v>
      </c>
      <c r="T87" s="28" t="s">
        <v>694</v>
      </c>
      <c r="U87" s="28"/>
      <c r="V87" s="27" t="s">
        <v>329</v>
      </c>
      <c r="W87" s="27" t="s">
        <v>905</v>
      </c>
      <c r="X87" s="27"/>
      <c r="Y87" s="27"/>
      <c r="Z87" s="27"/>
      <c r="AA87" s="27" t="s">
        <v>1336</v>
      </c>
      <c r="AB87" s="27"/>
      <c r="AC87" s="27"/>
      <c r="AD87" s="27"/>
      <c r="AE87" s="27"/>
      <c r="AF87" s="27"/>
      <c r="AG87" s="27"/>
      <c r="AH87" s="27"/>
      <c r="AI87" s="44" t="s">
        <v>1337</v>
      </c>
      <c r="AJ87" s="28" t="s">
        <v>704</v>
      </c>
      <c r="AK87" s="27" t="s">
        <v>698</v>
      </c>
      <c r="AL87" s="27" t="s">
        <v>698</v>
      </c>
      <c r="AM87" s="27" t="s">
        <v>698</v>
      </c>
      <c r="AN87" s="27" t="s">
        <v>698</v>
      </c>
      <c r="AO87" s="27" t="s">
        <v>698</v>
      </c>
      <c r="AP87" s="27" t="s">
        <v>698</v>
      </c>
      <c r="AQ87" s="27" t="s">
        <v>698</v>
      </c>
      <c r="AR87" s="27" t="s">
        <v>698</v>
      </c>
      <c r="AS87" s="27" t="s">
        <v>698</v>
      </c>
      <c r="AT87" s="27" t="s">
        <v>698</v>
      </c>
      <c r="AU87" s="27" t="s">
        <v>698</v>
      </c>
      <c r="AV87" s="27" t="s">
        <v>698</v>
      </c>
      <c r="AW87" s="27" t="s">
        <v>698</v>
      </c>
      <c r="AX87" s="27" t="s">
        <v>698</v>
      </c>
      <c r="AY87" s="27" t="s">
        <v>698</v>
      </c>
      <c r="AZ87" s="27" t="s">
        <v>698</v>
      </c>
      <c r="BA87" s="27" t="s">
        <v>698</v>
      </c>
      <c r="BB87" s="27" t="s">
        <v>698</v>
      </c>
      <c r="BC87" s="27" t="s">
        <v>698</v>
      </c>
      <c r="BD87" s="27" t="s">
        <v>698</v>
      </c>
      <c r="BE87" s="27" t="s">
        <v>698</v>
      </c>
      <c r="BF87" s="27" t="s">
        <v>698</v>
      </c>
      <c r="BG87" s="27" t="s">
        <v>698</v>
      </c>
      <c r="BH87" s="27" t="s">
        <v>698</v>
      </c>
      <c r="BI87" s="27" t="s">
        <v>698</v>
      </c>
      <c r="BJ87" s="27" t="s">
        <v>698</v>
      </c>
      <c r="BK87" s="27" t="s">
        <v>698</v>
      </c>
      <c r="BL87" s="27" t="s">
        <v>698</v>
      </c>
      <c r="BM87" s="27" t="s">
        <v>698</v>
      </c>
      <c r="BN87" s="27" t="s">
        <v>698</v>
      </c>
      <c r="BO87" s="27" t="s">
        <v>698</v>
      </c>
      <c r="BP87" s="27" t="s">
        <v>698</v>
      </c>
      <c r="BQ87" s="27" t="s">
        <v>698</v>
      </c>
      <c r="BR87" s="27" t="s">
        <v>698</v>
      </c>
      <c r="BS87" s="27" t="s">
        <v>698</v>
      </c>
      <c r="BT87" s="27" t="s">
        <v>698</v>
      </c>
      <c r="BU87" s="27" t="s">
        <v>698</v>
      </c>
      <c r="BV87" s="27" t="s">
        <v>698</v>
      </c>
      <c r="BW87" s="27" t="s">
        <v>698</v>
      </c>
      <c r="BX87" s="27" t="s">
        <v>698</v>
      </c>
      <c r="BY87" s="27" t="s">
        <v>698</v>
      </c>
      <c r="BZ87" s="27" t="s">
        <v>698</v>
      </c>
      <c r="CA87" s="27" t="s">
        <v>698</v>
      </c>
      <c r="CB87" s="27" t="s">
        <v>698</v>
      </c>
      <c r="CC87" s="27" t="s">
        <v>698</v>
      </c>
      <c r="CD87" s="27" t="s">
        <v>698</v>
      </c>
      <c r="CE87" s="27" t="s">
        <v>698</v>
      </c>
      <c r="CF87" s="27" t="s">
        <v>698</v>
      </c>
      <c r="CG87" s="27" t="s">
        <v>698</v>
      </c>
      <c r="CH87" s="27" t="s">
        <v>698</v>
      </c>
      <c r="CI87" s="27" t="s">
        <v>698</v>
      </c>
      <c r="CJ87" s="27" t="s">
        <v>698</v>
      </c>
      <c r="CK87" s="27" t="s">
        <v>698</v>
      </c>
      <c r="CL87" s="27" t="s">
        <v>698</v>
      </c>
      <c r="CM87" s="27" t="s">
        <v>698</v>
      </c>
      <c r="CN87" s="27" t="s">
        <v>698</v>
      </c>
      <c r="CO87" s="27" t="s">
        <v>698</v>
      </c>
      <c r="CP87" s="27" t="s">
        <v>698</v>
      </c>
      <c r="CQ87" s="27" t="s">
        <v>698</v>
      </c>
      <c r="CR87" s="27" t="s">
        <v>698</v>
      </c>
      <c r="CS87" s="27" t="s">
        <v>698</v>
      </c>
      <c r="CT87" s="27" t="s">
        <v>698</v>
      </c>
      <c r="CU87" s="27" t="s">
        <v>698</v>
      </c>
      <c r="CV87" s="27" t="s">
        <v>698</v>
      </c>
      <c r="CW87" s="27" t="s">
        <v>698</v>
      </c>
      <c r="CX87" s="27" t="s">
        <v>704</v>
      </c>
      <c r="CY87" s="27" t="s">
        <v>704</v>
      </c>
      <c r="CZ87" s="27" t="s">
        <v>704</v>
      </c>
      <c r="DA87" s="27" t="s">
        <v>704</v>
      </c>
      <c r="DB87" s="27" t="s">
        <v>704</v>
      </c>
      <c r="DC87" s="27" t="s">
        <v>704</v>
      </c>
      <c r="DD87" s="27" t="s">
        <v>704</v>
      </c>
      <c r="DE87" s="27" t="s">
        <v>704</v>
      </c>
      <c r="DF87" s="27" t="s">
        <v>698</v>
      </c>
      <c r="DG87" s="27" t="s">
        <v>698</v>
      </c>
      <c r="DH87" s="27" t="s">
        <v>698</v>
      </c>
      <c r="DI87" s="27" t="s">
        <v>698</v>
      </c>
      <c r="DJ87" s="27" t="s">
        <v>698</v>
      </c>
      <c r="DK87" s="27" t="s">
        <v>698</v>
      </c>
      <c r="DL87" s="27" t="s">
        <v>698</v>
      </c>
      <c r="DM87" s="27" t="s">
        <v>698</v>
      </c>
      <c r="DN87" s="27" t="s">
        <v>698</v>
      </c>
      <c r="DO87" s="27" t="s">
        <v>698</v>
      </c>
      <c r="DP87" s="27" t="s">
        <v>698</v>
      </c>
      <c r="DQ87" s="27" t="s">
        <v>698</v>
      </c>
      <c r="DR87" s="27" t="s">
        <v>698</v>
      </c>
      <c r="DS87" s="27"/>
      <c r="DT87" s="27" t="s">
        <v>698</v>
      </c>
      <c r="DU87" s="27" t="s">
        <v>698</v>
      </c>
      <c r="DV87" s="27" t="s">
        <v>698</v>
      </c>
      <c r="DW87" s="27" t="s">
        <v>698</v>
      </c>
      <c r="DX87" s="27" t="s">
        <v>698</v>
      </c>
      <c r="DY87" s="27" t="s">
        <v>698</v>
      </c>
      <c r="DZ87" s="27" t="s">
        <v>698</v>
      </c>
      <c r="EA87" s="27" t="s">
        <v>698</v>
      </c>
      <c r="EB87" s="27" t="s">
        <v>698</v>
      </c>
      <c r="EC87" s="27" t="s">
        <v>698</v>
      </c>
      <c r="ED87" s="27" t="s">
        <v>698</v>
      </c>
      <c r="EE87" s="27" t="s">
        <v>698</v>
      </c>
      <c r="EF87" s="27" t="s">
        <v>698</v>
      </c>
      <c r="EG87" s="27" t="s">
        <v>694</v>
      </c>
      <c r="EH87" s="27" t="s">
        <v>698</v>
      </c>
      <c r="EI87" s="27" t="s">
        <v>698</v>
      </c>
      <c r="EJ87" s="27" t="s">
        <v>698</v>
      </c>
      <c r="EK87" s="27" t="s">
        <v>698</v>
      </c>
      <c r="EL87" s="27" t="s">
        <v>698</v>
      </c>
      <c r="EM87" s="27" t="s">
        <v>698</v>
      </c>
      <c r="EN87" s="27" t="s">
        <v>698</v>
      </c>
      <c r="EO87" s="27" t="s">
        <v>698</v>
      </c>
      <c r="EP87" s="27" t="s">
        <v>698</v>
      </c>
      <c r="EQ87" s="27" t="s">
        <v>698</v>
      </c>
      <c r="ER87" s="27" t="s">
        <v>698</v>
      </c>
      <c r="ES87" s="27" t="s">
        <v>698</v>
      </c>
      <c r="ET87" s="27" t="s">
        <v>698</v>
      </c>
      <c r="EU87" s="27" t="s">
        <v>698</v>
      </c>
      <c r="EV87" s="27" t="s">
        <v>698</v>
      </c>
      <c r="EW87" s="27" t="s">
        <v>698</v>
      </c>
      <c r="EX87" s="27" t="s">
        <v>698</v>
      </c>
      <c r="EY87" s="27" t="s">
        <v>698</v>
      </c>
      <c r="EZ87" s="27" t="s">
        <v>698</v>
      </c>
      <c r="FA87" s="27" t="s">
        <v>698</v>
      </c>
      <c r="FB87" s="27" t="s">
        <v>698</v>
      </c>
      <c r="FC87" s="27" t="s">
        <v>698</v>
      </c>
      <c r="FD87" s="27" t="s">
        <v>698</v>
      </c>
      <c r="FE87" s="27" t="s">
        <v>694</v>
      </c>
      <c r="FF87" s="27" t="s">
        <v>698</v>
      </c>
      <c r="FG87" s="27" t="s">
        <v>698</v>
      </c>
      <c r="FH87" s="27" t="s">
        <v>698</v>
      </c>
      <c r="FI87" s="27" t="s">
        <v>698</v>
      </c>
      <c r="FJ87" s="27" t="s">
        <v>694</v>
      </c>
      <c r="FK87" s="27" t="s">
        <v>698</v>
      </c>
      <c r="FL87" s="27" t="s">
        <v>698</v>
      </c>
      <c r="FM87" s="27" t="s">
        <v>698</v>
      </c>
      <c r="FN87" s="27" t="s">
        <v>694</v>
      </c>
      <c r="FO87" s="72" t="s">
        <v>1175</v>
      </c>
      <c r="FP87" s="72" t="s">
        <v>698</v>
      </c>
      <c r="FQ87" s="72" t="s">
        <v>1176</v>
      </c>
      <c r="FR87" s="72" t="s">
        <v>1177</v>
      </c>
      <c r="FS87" s="72" t="s">
        <v>1325</v>
      </c>
      <c r="FT87" s="72" t="s">
        <v>698</v>
      </c>
      <c r="FU87" s="72" t="s">
        <v>698</v>
      </c>
      <c r="FV87" s="72" t="s">
        <v>698</v>
      </c>
      <c r="FW87" s="78" t="s">
        <v>698</v>
      </c>
      <c r="FX87" s="78" t="s">
        <v>698</v>
      </c>
      <c r="FY87" s="72" t="s">
        <v>698</v>
      </c>
      <c r="FZ87" s="90"/>
      <c r="GA87" s="90"/>
      <c r="GB87" s="90"/>
      <c r="GC87" s="90"/>
      <c r="GD87" s="90"/>
      <c r="GE87" s="90"/>
      <c r="GF87" s="90"/>
      <c r="GG87" s="90"/>
      <c r="GH87" s="105" t="s">
        <v>1226</v>
      </c>
      <c r="GI87" s="106"/>
      <c r="GJ87" s="27"/>
      <c r="GK87" s="28"/>
      <c r="GL87" s="27"/>
    </row>
    <row r="88" spans="1:194" x14ac:dyDescent="0.25">
      <c r="A88" s="71" t="str">
        <f t="shared" si="6"/>
        <v>Expenditure: Contracted Services - Consultants and Professional Services: Business and Advisory - Occupational Health and Safety</v>
      </c>
      <c r="B88" s="27" t="s">
        <v>1190</v>
      </c>
      <c r="C88" s="27" t="str">
        <f t="shared" si="5"/>
        <v>IE003002001010000000000000000000000000</v>
      </c>
      <c r="D88" s="23" t="s">
        <v>1166</v>
      </c>
      <c r="E88" s="23" t="s">
        <v>710</v>
      </c>
      <c r="F88" s="23" t="s">
        <v>707</v>
      </c>
      <c r="G88" s="23" t="s">
        <v>702</v>
      </c>
      <c r="H88" s="23" t="s">
        <v>724</v>
      </c>
      <c r="I88" s="23" t="s">
        <v>697</v>
      </c>
      <c r="J88" s="23" t="s">
        <v>697</v>
      </c>
      <c r="K88" s="23" t="s">
        <v>697</v>
      </c>
      <c r="L88" s="23" t="s">
        <v>697</v>
      </c>
      <c r="M88" s="23" t="s">
        <v>697</v>
      </c>
      <c r="N88" s="23" t="s">
        <v>697</v>
      </c>
      <c r="O88" s="23" t="s">
        <v>697</v>
      </c>
      <c r="P88" s="23" t="s">
        <v>697</v>
      </c>
      <c r="Q88" s="27">
        <v>0</v>
      </c>
      <c r="R88" s="27" t="s">
        <v>704</v>
      </c>
      <c r="S88" s="27" t="s">
        <v>698</v>
      </c>
      <c r="T88" s="28" t="s">
        <v>694</v>
      </c>
      <c r="U88" s="28"/>
      <c r="V88" s="27" t="s">
        <v>330</v>
      </c>
      <c r="W88" s="27" t="s">
        <v>905</v>
      </c>
      <c r="X88" s="27"/>
      <c r="Y88" s="27"/>
      <c r="Z88" s="27"/>
      <c r="AA88" s="27" t="s">
        <v>1244</v>
      </c>
      <c r="AB88" s="27"/>
      <c r="AC88" s="27"/>
      <c r="AD88" s="27"/>
      <c r="AE88" s="27"/>
      <c r="AF88" s="27"/>
      <c r="AG88" s="27"/>
      <c r="AH88" s="27"/>
      <c r="AI88" s="27" t="s">
        <v>1338</v>
      </c>
      <c r="AJ88" s="28" t="s">
        <v>704</v>
      </c>
      <c r="AK88" s="27" t="s">
        <v>698</v>
      </c>
      <c r="AL88" s="27" t="s">
        <v>698</v>
      </c>
      <c r="AM88" s="27" t="s">
        <v>698</v>
      </c>
      <c r="AN88" s="27" t="s">
        <v>698</v>
      </c>
      <c r="AO88" s="27" t="s">
        <v>698</v>
      </c>
      <c r="AP88" s="27" t="s">
        <v>698</v>
      </c>
      <c r="AQ88" s="27" t="s">
        <v>698</v>
      </c>
      <c r="AR88" s="27" t="s">
        <v>698</v>
      </c>
      <c r="AS88" s="27" t="s">
        <v>698</v>
      </c>
      <c r="AT88" s="27" t="s">
        <v>698</v>
      </c>
      <c r="AU88" s="27" t="s">
        <v>698</v>
      </c>
      <c r="AV88" s="27" t="s">
        <v>698</v>
      </c>
      <c r="AW88" s="27" t="s">
        <v>698</v>
      </c>
      <c r="AX88" s="27" t="s">
        <v>698</v>
      </c>
      <c r="AY88" s="27" t="s">
        <v>698</v>
      </c>
      <c r="AZ88" s="27" t="s">
        <v>698</v>
      </c>
      <c r="BA88" s="27" t="s">
        <v>698</v>
      </c>
      <c r="BB88" s="27" t="s">
        <v>698</v>
      </c>
      <c r="BC88" s="27" t="s">
        <v>698</v>
      </c>
      <c r="BD88" s="27" t="s">
        <v>698</v>
      </c>
      <c r="BE88" s="27" t="s">
        <v>698</v>
      </c>
      <c r="BF88" s="27" t="s">
        <v>698</v>
      </c>
      <c r="BG88" s="27" t="s">
        <v>698</v>
      </c>
      <c r="BH88" s="27" t="s">
        <v>698</v>
      </c>
      <c r="BI88" s="27" t="s">
        <v>698</v>
      </c>
      <c r="BJ88" s="27" t="s">
        <v>698</v>
      </c>
      <c r="BK88" s="27" t="s">
        <v>698</v>
      </c>
      <c r="BL88" s="27" t="s">
        <v>698</v>
      </c>
      <c r="BM88" s="27" t="s">
        <v>698</v>
      </c>
      <c r="BN88" s="27" t="s">
        <v>698</v>
      </c>
      <c r="BO88" s="27" t="s">
        <v>698</v>
      </c>
      <c r="BP88" s="27" t="s">
        <v>698</v>
      </c>
      <c r="BQ88" s="27" t="s">
        <v>698</v>
      </c>
      <c r="BR88" s="27" t="s">
        <v>698</v>
      </c>
      <c r="BS88" s="27" t="s">
        <v>698</v>
      </c>
      <c r="BT88" s="27" t="s">
        <v>698</v>
      </c>
      <c r="BU88" s="27" t="s">
        <v>698</v>
      </c>
      <c r="BV88" s="27" t="s">
        <v>698</v>
      </c>
      <c r="BW88" s="27" t="s">
        <v>698</v>
      </c>
      <c r="BX88" s="27" t="s">
        <v>698</v>
      </c>
      <c r="BY88" s="27" t="s">
        <v>698</v>
      </c>
      <c r="BZ88" s="27" t="s">
        <v>698</v>
      </c>
      <c r="CA88" s="27" t="s">
        <v>698</v>
      </c>
      <c r="CB88" s="27" t="s">
        <v>698</v>
      </c>
      <c r="CC88" s="27" t="s">
        <v>698</v>
      </c>
      <c r="CD88" s="27" t="s">
        <v>698</v>
      </c>
      <c r="CE88" s="27" t="s">
        <v>698</v>
      </c>
      <c r="CF88" s="27" t="s">
        <v>698</v>
      </c>
      <c r="CG88" s="27" t="s">
        <v>698</v>
      </c>
      <c r="CH88" s="27" t="s">
        <v>698</v>
      </c>
      <c r="CI88" s="27" t="s">
        <v>698</v>
      </c>
      <c r="CJ88" s="27" t="s">
        <v>698</v>
      </c>
      <c r="CK88" s="27" t="s">
        <v>698</v>
      </c>
      <c r="CL88" s="27" t="s">
        <v>698</v>
      </c>
      <c r="CM88" s="27" t="s">
        <v>698</v>
      </c>
      <c r="CN88" s="27" t="s">
        <v>698</v>
      </c>
      <c r="CO88" s="27" t="s">
        <v>698</v>
      </c>
      <c r="CP88" s="27" t="s">
        <v>698</v>
      </c>
      <c r="CQ88" s="27" t="s">
        <v>698</v>
      </c>
      <c r="CR88" s="27" t="s">
        <v>698</v>
      </c>
      <c r="CS88" s="27" t="s">
        <v>698</v>
      </c>
      <c r="CT88" s="27" t="s">
        <v>698</v>
      </c>
      <c r="CU88" s="27" t="s">
        <v>698</v>
      </c>
      <c r="CV88" s="27" t="s">
        <v>698</v>
      </c>
      <c r="CW88" s="27" t="s">
        <v>698</v>
      </c>
      <c r="CX88" s="27" t="s">
        <v>698</v>
      </c>
      <c r="CY88" s="27" t="s">
        <v>698</v>
      </c>
      <c r="CZ88" s="27" t="s">
        <v>698</v>
      </c>
      <c r="DA88" s="27" t="s">
        <v>698</v>
      </c>
      <c r="DB88" s="27" t="s">
        <v>704</v>
      </c>
      <c r="DC88" s="27" t="s">
        <v>704</v>
      </c>
      <c r="DD88" s="27" t="s">
        <v>704</v>
      </c>
      <c r="DE88" s="27" t="s">
        <v>704</v>
      </c>
      <c r="DF88" s="27" t="s">
        <v>698</v>
      </c>
      <c r="DG88" s="27" t="s">
        <v>698</v>
      </c>
      <c r="DH88" s="27" t="s">
        <v>698</v>
      </c>
      <c r="DI88" s="27" t="s">
        <v>698</v>
      </c>
      <c r="DJ88" s="27" t="s">
        <v>704</v>
      </c>
      <c r="DK88" s="27" t="s">
        <v>698</v>
      </c>
      <c r="DL88" s="27" t="s">
        <v>698</v>
      </c>
      <c r="DM88" s="27" t="s">
        <v>698</v>
      </c>
      <c r="DN88" s="27" t="s">
        <v>698</v>
      </c>
      <c r="DO88" s="27" t="s">
        <v>698</v>
      </c>
      <c r="DP88" s="27" t="s">
        <v>704</v>
      </c>
      <c r="DQ88" s="27" t="s">
        <v>698</v>
      </c>
      <c r="DR88" s="27" t="s">
        <v>698</v>
      </c>
      <c r="DS88" s="27"/>
      <c r="DT88" s="27" t="s">
        <v>698</v>
      </c>
      <c r="DU88" s="27" t="s">
        <v>698</v>
      </c>
      <c r="DV88" s="27" t="s">
        <v>698</v>
      </c>
      <c r="DW88" s="27" t="s">
        <v>698</v>
      </c>
      <c r="DX88" s="27" t="s">
        <v>698</v>
      </c>
      <c r="DY88" s="27" t="s">
        <v>698</v>
      </c>
      <c r="DZ88" s="27" t="s">
        <v>698</v>
      </c>
      <c r="EA88" s="27" t="s">
        <v>698</v>
      </c>
      <c r="EB88" s="27" t="s">
        <v>698</v>
      </c>
      <c r="EC88" s="27" t="s">
        <v>698</v>
      </c>
      <c r="ED88" s="27" t="s">
        <v>698</v>
      </c>
      <c r="EE88" s="27" t="s">
        <v>698</v>
      </c>
      <c r="EF88" s="27" t="s">
        <v>698</v>
      </c>
      <c r="EG88" s="27" t="s">
        <v>694</v>
      </c>
      <c r="EH88" s="27" t="s">
        <v>698</v>
      </c>
      <c r="EI88" s="27" t="s">
        <v>698</v>
      </c>
      <c r="EJ88" s="27" t="s">
        <v>698</v>
      </c>
      <c r="EK88" s="27" t="s">
        <v>698</v>
      </c>
      <c r="EL88" s="27" t="s">
        <v>698</v>
      </c>
      <c r="EM88" s="27" t="s">
        <v>698</v>
      </c>
      <c r="EN88" s="27" t="s">
        <v>698</v>
      </c>
      <c r="EO88" s="27" t="s">
        <v>698</v>
      </c>
      <c r="EP88" s="27" t="s">
        <v>698</v>
      </c>
      <c r="EQ88" s="27" t="s">
        <v>698</v>
      </c>
      <c r="ER88" s="27" t="s">
        <v>698</v>
      </c>
      <c r="ES88" s="27" t="s">
        <v>698</v>
      </c>
      <c r="ET88" s="27" t="s">
        <v>698</v>
      </c>
      <c r="EU88" s="27" t="s">
        <v>698</v>
      </c>
      <c r="EV88" s="27" t="s">
        <v>698</v>
      </c>
      <c r="EW88" s="27" t="s">
        <v>698</v>
      </c>
      <c r="EX88" s="27" t="s">
        <v>698</v>
      </c>
      <c r="EY88" s="27" t="s">
        <v>698</v>
      </c>
      <c r="EZ88" s="27" t="s">
        <v>698</v>
      </c>
      <c r="FA88" s="27" t="s">
        <v>698</v>
      </c>
      <c r="FB88" s="27" t="s">
        <v>698</v>
      </c>
      <c r="FC88" s="27" t="s">
        <v>698</v>
      </c>
      <c r="FD88" s="27" t="s">
        <v>698</v>
      </c>
      <c r="FE88" s="27" t="s">
        <v>694</v>
      </c>
      <c r="FF88" s="27" t="s">
        <v>698</v>
      </c>
      <c r="FG88" s="27" t="s">
        <v>698</v>
      </c>
      <c r="FH88" s="27" t="s">
        <v>698</v>
      </c>
      <c r="FI88" s="27" t="s">
        <v>698</v>
      </c>
      <c r="FJ88" s="27" t="s">
        <v>694</v>
      </c>
      <c r="FK88" s="27" t="s">
        <v>698</v>
      </c>
      <c r="FL88" s="27" t="s">
        <v>698</v>
      </c>
      <c r="FM88" s="27" t="s">
        <v>698</v>
      </c>
      <c r="FN88" s="27" t="s">
        <v>694</v>
      </c>
      <c r="FO88" s="72" t="s">
        <v>1175</v>
      </c>
      <c r="FP88" s="72" t="s">
        <v>698</v>
      </c>
      <c r="FQ88" s="72" t="s">
        <v>1176</v>
      </c>
      <c r="FR88" s="72" t="s">
        <v>1177</v>
      </c>
      <c r="FS88" s="72" t="s">
        <v>1325</v>
      </c>
      <c r="FT88" s="72" t="s">
        <v>1225</v>
      </c>
      <c r="FU88" s="72" t="s">
        <v>698</v>
      </c>
      <c r="FV88" s="72" t="s">
        <v>698</v>
      </c>
      <c r="FW88" s="78" t="s">
        <v>698</v>
      </c>
      <c r="FX88" s="78" t="s">
        <v>698</v>
      </c>
      <c r="FY88" s="72" t="s">
        <v>698</v>
      </c>
      <c r="FZ88" s="90"/>
      <c r="GA88" s="90"/>
      <c r="GB88" s="90"/>
      <c r="GC88" s="90"/>
      <c r="GD88" s="90"/>
      <c r="GE88" s="90"/>
      <c r="GF88" s="90"/>
      <c r="GG88" s="90"/>
      <c r="GH88" s="105" t="s">
        <v>1226</v>
      </c>
      <c r="GI88" s="106"/>
      <c r="GJ88" s="27"/>
      <c r="GK88" s="28"/>
      <c r="GL88" s="27"/>
    </row>
    <row r="89" spans="1:194" x14ac:dyDescent="0.25">
      <c r="A89" s="71" t="str">
        <f t="shared" si="6"/>
        <v>Expenditure: Contracted Services - Consultants and Professional Services: Business and Advisory - Organisational</v>
      </c>
      <c r="B89" s="27" t="s">
        <v>1190</v>
      </c>
      <c r="C89" s="27" t="str">
        <f t="shared" si="5"/>
        <v>IE003002001011000000000000000000000000</v>
      </c>
      <c r="D89" s="23" t="s">
        <v>1166</v>
      </c>
      <c r="E89" s="23" t="s">
        <v>710</v>
      </c>
      <c r="F89" s="23" t="s">
        <v>707</v>
      </c>
      <c r="G89" s="23" t="s">
        <v>702</v>
      </c>
      <c r="H89" s="23" t="s">
        <v>734</v>
      </c>
      <c r="I89" s="23" t="s">
        <v>697</v>
      </c>
      <c r="J89" s="23" t="s">
        <v>697</v>
      </c>
      <c r="K89" s="23" t="s">
        <v>697</v>
      </c>
      <c r="L89" s="23" t="s">
        <v>697</v>
      </c>
      <c r="M89" s="23" t="s">
        <v>697</v>
      </c>
      <c r="N89" s="23" t="s">
        <v>697</v>
      </c>
      <c r="O89" s="23" t="s">
        <v>697</v>
      </c>
      <c r="P89" s="23" t="s">
        <v>697</v>
      </c>
      <c r="Q89" s="27">
        <v>0</v>
      </c>
      <c r="R89" s="27" t="s">
        <v>704</v>
      </c>
      <c r="S89" s="27" t="s">
        <v>698</v>
      </c>
      <c r="T89" s="28" t="s">
        <v>694</v>
      </c>
      <c r="U89" s="28"/>
      <c r="V89" s="27" t="s">
        <v>331</v>
      </c>
      <c r="W89" s="27" t="s">
        <v>905</v>
      </c>
      <c r="X89" s="27"/>
      <c r="Y89" s="27"/>
      <c r="Z89" s="27"/>
      <c r="AA89" s="27" t="s">
        <v>1246</v>
      </c>
      <c r="AB89" s="27"/>
      <c r="AC89" s="27"/>
      <c r="AD89" s="27"/>
      <c r="AE89" s="27"/>
      <c r="AF89" s="27"/>
      <c r="AG89" s="27"/>
      <c r="AH89" s="27"/>
      <c r="AI89" s="27" t="s">
        <v>1339</v>
      </c>
      <c r="AJ89" s="28" t="s">
        <v>704</v>
      </c>
      <c r="AK89" s="27" t="s">
        <v>698</v>
      </c>
      <c r="AL89" s="27" t="s">
        <v>698</v>
      </c>
      <c r="AM89" s="27" t="s">
        <v>698</v>
      </c>
      <c r="AN89" s="27" t="s">
        <v>698</v>
      </c>
      <c r="AO89" s="27" t="s">
        <v>698</v>
      </c>
      <c r="AP89" s="27" t="s">
        <v>698</v>
      </c>
      <c r="AQ89" s="27" t="s">
        <v>698</v>
      </c>
      <c r="AR89" s="27" t="s">
        <v>698</v>
      </c>
      <c r="AS89" s="27" t="s">
        <v>698</v>
      </c>
      <c r="AT89" s="27" t="s">
        <v>698</v>
      </c>
      <c r="AU89" s="27" t="s">
        <v>698</v>
      </c>
      <c r="AV89" s="27" t="s">
        <v>698</v>
      </c>
      <c r="AW89" s="27" t="s">
        <v>698</v>
      </c>
      <c r="AX89" s="27" t="s">
        <v>698</v>
      </c>
      <c r="AY89" s="27" t="s">
        <v>698</v>
      </c>
      <c r="AZ89" s="27" t="s">
        <v>698</v>
      </c>
      <c r="BA89" s="27" t="s">
        <v>698</v>
      </c>
      <c r="BB89" s="27" t="s">
        <v>698</v>
      </c>
      <c r="BC89" s="27" t="s">
        <v>698</v>
      </c>
      <c r="BD89" s="27" t="s">
        <v>698</v>
      </c>
      <c r="BE89" s="27" t="s">
        <v>698</v>
      </c>
      <c r="BF89" s="27" t="s">
        <v>698</v>
      </c>
      <c r="BG89" s="27" t="s">
        <v>698</v>
      </c>
      <c r="BH89" s="27" t="s">
        <v>698</v>
      </c>
      <c r="BI89" s="27" t="s">
        <v>698</v>
      </c>
      <c r="BJ89" s="27" t="s">
        <v>698</v>
      </c>
      <c r="BK89" s="27" t="s">
        <v>698</v>
      </c>
      <c r="BL89" s="27" t="s">
        <v>698</v>
      </c>
      <c r="BM89" s="27" t="s">
        <v>698</v>
      </c>
      <c r="BN89" s="27" t="s">
        <v>698</v>
      </c>
      <c r="BO89" s="27" t="s">
        <v>698</v>
      </c>
      <c r="BP89" s="27" t="s">
        <v>698</v>
      </c>
      <c r="BQ89" s="27" t="s">
        <v>698</v>
      </c>
      <c r="BR89" s="27" t="s">
        <v>698</v>
      </c>
      <c r="BS89" s="27" t="s">
        <v>698</v>
      </c>
      <c r="BT89" s="27" t="s">
        <v>698</v>
      </c>
      <c r="BU89" s="27" t="s">
        <v>698</v>
      </c>
      <c r="BV89" s="27" t="s">
        <v>698</v>
      </c>
      <c r="BW89" s="27" t="s">
        <v>698</v>
      </c>
      <c r="BX89" s="27" t="s">
        <v>698</v>
      </c>
      <c r="BY89" s="27" t="s">
        <v>704</v>
      </c>
      <c r="BZ89" s="27" t="s">
        <v>704</v>
      </c>
      <c r="CA89" s="27" t="s">
        <v>704</v>
      </c>
      <c r="CB89" s="27" t="s">
        <v>704</v>
      </c>
      <c r="CC89" s="27" t="s">
        <v>704</v>
      </c>
      <c r="CD89" s="27" t="s">
        <v>704</v>
      </c>
      <c r="CE89" s="27" t="s">
        <v>704</v>
      </c>
      <c r="CF89" s="27" t="s">
        <v>704</v>
      </c>
      <c r="CG89" s="27" t="s">
        <v>704</v>
      </c>
      <c r="CH89" s="27" t="s">
        <v>704</v>
      </c>
      <c r="CI89" s="27" t="s">
        <v>704</v>
      </c>
      <c r="CJ89" s="27" t="s">
        <v>704</v>
      </c>
      <c r="CK89" s="27" t="s">
        <v>704</v>
      </c>
      <c r="CL89" s="27" t="s">
        <v>704</v>
      </c>
      <c r="CM89" s="27" t="s">
        <v>704</v>
      </c>
      <c r="CN89" s="27" t="s">
        <v>704</v>
      </c>
      <c r="CO89" s="27" t="s">
        <v>704</v>
      </c>
      <c r="CP89" s="27" t="s">
        <v>704</v>
      </c>
      <c r="CQ89" s="27" t="s">
        <v>704</v>
      </c>
      <c r="CR89" s="27" t="s">
        <v>704</v>
      </c>
      <c r="CS89" s="27" t="s">
        <v>704</v>
      </c>
      <c r="CT89" s="27" t="s">
        <v>704</v>
      </c>
      <c r="CU89" s="27" t="s">
        <v>704</v>
      </c>
      <c r="CV89" s="27" t="s">
        <v>704</v>
      </c>
      <c r="CW89" s="27" t="s">
        <v>704</v>
      </c>
      <c r="CX89" s="27" t="s">
        <v>698</v>
      </c>
      <c r="CY89" s="27" t="s">
        <v>698</v>
      </c>
      <c r="CZ89" s="27" t="s">
        <v>698</v>
      </c>
      <c r="DA89" s="27" t="s">
        <v>698</v>
      </c>
      <c r="DB89" s="27" t="s">
        <v>704</v>
      </c>
      <c r="DC89" s="27" t="s">
        <v>704</v>
      </c>
      <c r="DD89" s="27" t="s">
        <v>704</v>
      </c>
      <c r="DE89" s="27" t="s">
        <v>704</v>
      </c>
      <c r="DF89" s="27" t="s">
        <v>698</v>
      </c>
      <c r="DG89" s="27" t="s">
        <v>698</v>
      </c>
      <c r="DH89" s="27" t="s">
        <v>698</v>
      </c>
      <c r="DI89" s="27" t="s">
        <v>698</v>
      </c>
      <c r="DJ89" s="27" t="s">
        <v>698</v>
      </c>
      <c r="DK89" s="27" t="s">
        <v>698</v>
      </c>
      <c r="DL89" s="27" t="s">
        <v>698</v>
      </c>
      <c r="DM89" s="27" t="s">
        <v>698</v>
      </c>
      <c r="DN89" s="27" t="s">
        <v>698</v>
      </c>
      <c r="DO89" s="27" t="s">
        <v>698</v>
      </c>
      <c r="DP89" s="27" t="s">
        <v>698</v>
      </c>
      <c r="DQ89" s="27" t="s">
        <v>698</v>
      </c>
      <c r="DR89" s="27" t="s">
        <v>698</v>
      </c>
      <c r="DS89" s="27"/>
      <c r="DT89" s="27" t="s">
        <v>704</v>
      </c>
      <c r="DU89" s="27" t="s">
        <v>704</v>
      </c>
      <c r="DV89" s="27" t="s">
        <v>704</v>
      </c>
      <c r="DW89" s="27" t="s">
        <v>704</v>
      </c>
      <c r="DX89" s="27" t="s">
        <v>704</v>
      </c>
      <c r="DY89" s="27" t="s">
        <v>698</v>
      </c>
      <c r="DZ89" s="27" t="s">
        <v>698</v>
      </c>
      <c r="EA89" s="27" t="s">
        <v>698</v>
      </c>
      <c r="EB89" s="27" t="s">
        <v>698</v>
      </c>
      <c r="EC89" s="27" t="s">
        <v>698</v>
      </c>
      <c r="ED89" s="27" t="s">
        <v>698</v>
      </c>
      <c r="EE89" s="27" t="s">
        <v>698</v>
      </c>
      <c r="EF89" s="27" t="s">
        <v>698</v>
      </c>
      <c r="EG89" s="27" t="s">
        <v>694</v>
      </c>
      <c r="EH89" s="27" t="s">
        <v>698</v>
      </c>
      <c r="EI89" s="27" t="s">
        <v>698</v>
      </c>
      <c r="EJ89" s="27" t="s">
        <v>698</v>
      </c>
      <c r="EK89" s="27" t="s">
        <v>698</v>
      </c>
      <c r="EL89" s="27" t="s">
        <v>698</v>
      </c>
      <c r="EM89" s="27" t="s">
        <v>698</v>
      </c>
      <c r="EN89" s="27" t="s">
        <v>698</v>
      </c>
      <c r="EO89" s="27" t="s">
        <v>698</v>
      </c>
      <c r="EP89" s="27" t="s">
        <v>698</v>
      </c>
      <c r="EQ89" s="27" t="s">
        <v>698</v>
      </c>
      <c r="ER89" s="27" t="s">
        <v>698</v>
      </c>
      <c r="ES89" s="27" t="s">
        <v>698</v>
      </c>
      <c r="ET89" s="27" t="s">
        <v>698</v>
      </c>
      <c r="EU89" s="27" t="s">
        <v>698</v>
      </c>
      <c r="EV89" s="27" t="s">
        <v>698</v>
      </c>
      <c r="EW89" s="27" t="s">
        <v>698</v>
      </c>
      <c r="EX89" s="27" t="s">
        <v>698</v>
      </c>
      <c r="EY89" s="27" t="s">
        <v>698</v>
      </c>
      <c r="EZ89" s="27" t="s">
        <v>698</v>
      </c>
      <c r="FA89" s="27" t="s">
        <v>698</v>
      </c>
      <c r="FB89" s="27" t="s">
        <v>698</v>
      </c>
      <c r="FC89" s="27" t="s">
        <v>698</v>
      </c>
      <c r="FD89" s="27" t="s">
        <v>698</v>
      </c>
      <c r="FE89" s="27" t="s">
        <v>694</v>
      </c>
      <c r="FF89" s="27" t="s">
        <v>698</v>
      </c>
      <c r="FG89" s="27" t="s">
        <v>698</v>
      </c>
      <c r="FH89" s="27" t="s">
        <v>698</v>
      </c>
      <c r="FI89" s="27" t="s">
        <v>698</v>
      </c>
      <c r="FJ89" s="27" t="s">
        <v>694</v>
      </c>
      <c r="FK89" s="27" t="s">
        <v>698</v>
      </c>
      <c r="FL89" s="27" t="s">
        <v>698</v>
      </c>
      <c r="FM89" s="27" t="s">
        <v>698</v>
      </c>
      <c r="FN89" s="27" t="s">
        <v>694</v>
      </c>
      <c r="FO89" s="72" t="s">
        <v>1175</v>
      </c>
      <c r="FP89" s="72" t="s">
        <v>698</v>
      </c>
      <c r="FQ89" s="72" t="s">
        <v>1176</v>
      </c>
      <c r="FR89" s="72" t="s">
        <v>1177</v>
      </c>
      <c r="FS89" s="72" t="s">
        <v>1325</v>
      </c>
      <c r="FT89" s="72" t="s">
        <v>698</v>
      </c>
      <c r="FU89" s="72" t="s">
        <v>698</v>
      </c>
      <c r="FV89" s="72" t="s">
        <v>698</v>
      </c>
      <c r="FW89" s="78" t="s">
        <v>698</v>
      </c>
      <c r="FX89" s="78" t="s">
        <v>698</v>
      </c>
      <c r="FY89" s="72" t="s">
        <v>698</v>
      </c>
      <c r="FZ89" s="90"/>
      <c r="GA89" s="90"/>
      <c r="GB89" s="90"/>
      <c r="GC89" s="90"/>
      <c r="GD89" s="90"/>
      <c r="GE89" s="90"/>
      <c r="GF89" s="90"/>
      <c r="GG89" s="90"/>
      <c r="GH89" s="105" t="s">
        <v>1226</v>
      </c>
      <c r="GI89" s="106"/>
      <c r="GJ89" s="27"/>
      <c r="GK89" s="28"/>
      <c r="GL89" s="27"/>
    </row>
    <row r="90" spans="1:194" x14ac:dyDescent="0.25">
      <c r="A90" s="71" t="str">
        <f t="shared" si="6"/>
        <v>Expenditure: Contracted Services - Consultants and Professional Services: Business and Advisory - Project Management</v>
      </c>
      <c r="B90" s="27" t="s">
        <v>1190</v>
      </c>
      <c r="C90" s="27" t="str">
        <f t="shared" si="5"/>
        <v>IE003002001012000000000000000000000000</v>
      </c>
      <c r="D90" s="23" t="s">
        <v>1166</v>
      </c>
      <c r="E90" s="23" t="s">
        <v>710</v>
      </c>
      <c r="F90" s="23" t="s">
        <v>707</v>
      </c>
      <c r="G90" s="23" t="s">
        <v>702</v>
      </c>
      <c r="H90" s="23" t="s">
        <v>736</v>
      </c>
      <c r="I90" s="23" t="s">
        <v>697</v>
      </c>
      <c r="J90" s="23" t="s">
        <v>697</v>
      </c>
      <c r="K90" s="23" t="s">
        <v>697</v>
      </c>
      <c r="L90" s="23" t="s">
        <v>697</v>
      </c>
      <c r="M90" s="23" t="s">
        <v>697</v>
      </c>
      <c r="N90" s="23" t="s">
        <v>697</v>
      </c>
      <c r="O90" s="23" t="s">
        <v>697</v>
      </c>
      <c r="P90" s="23" t="s">
        <v>697</v>
      </c>
      <c r="Q90" s="27">
        <v>0</v>
      </c>
      <c r="R90" s="27" t="s">
        <v>704</v>
      </c>
      <c r="S90" s="27" t="s">
        <v>698</v>
      </c>
      <c r="T90" s="28" t="s">
        <v>694</v>
      </c>
      <c r="U90" s="28"/>
      <c r="V90" s="27" t="s">
        <v>332</v>
      </c>
      <c r="W90" s="27" t="s">
        <v>905</v>
      </c>
      <c r="X90" s="27"/>
      <c r="Y90" s="27"/>
      <c r="Z90" s="27"/>
      <c r="AA90" s="27" t="s">
        <v>1248</v>
      </c>
      <c r="AB90" s="27"/>
      <c r="AC90" s="27"/>
      <c r="AD90" s="27"/>
      <c r="AE90" s="27"/>
      <c r="AF90" s="27"/>
      <c r="AG90" s="27"/>
      <c r="AH90" s="27"/>
      <c r="AI90" s="27" t="s">
        <v>1340</v>
      </c>
      <c r="AJ90" s="28" t="s">
        <v>704</v>
      </c>
      <c r="AK90" s="27" t="s">
        <v>704</v>
      </c>
      <c r="AL90" s="27" t="s">
        <v>704</v>
      </c>
      <c r="AM90" s="27" t="s">
        <v>704</v>
      </c>
      <c r="AN90" s="27" t="s">
        <v>704</v>
      </c>
      <c r="AO90" s="27" t="s">
        <v>704</v>
      </c>
      <c r="AP90" s="27" t="s">
        <v>704</v>
      </c>
      <c r="AQ90" s="27" t="s">
        <v>704</v>
      </c>
      <c r="AR90" s="27" t="s">
        <v>704</v>
      </c>
      <c r="AS90" s="27" t="s">
        <v>704</v>
      </c>
      <c r="AT90" s="27" t="s">
        <v>704</v>
      </c>
      <c r="AU90" s="27" t="s">
        <v>704</v>
      </c>
      <c r="AV90" s="27" t="s">
        <v>704</v>
      </c>
      <c r="AW90" s="27" t="s">
        <v>704</v>
      </c>
      <c r="AX90" s="27" t="s">
        <v>704</v>
      </c>
      <c r="AY90" s="27" t="s">
        <v>704</v>
      </c>
      <c r="AZ90" s="27" t="s">
        <v>704</v>
      </c>
      <c r="BA90" s="27" t="s">
        <v>704</v>
      </c>
      <c r="BB90" s="27" t="s">
        <v>704</v>
      </c>
      <c r="BC90" s="27" t="s">
        <v>704</v>
      </c>
      <c r="BD90" s="27" t="s">
        <v>704</v>
      </c>
      <c r="BE90" s="27" t="s">
        <v>704</v>
      </c>
      <c r="BF90" s="27" t="s">
        <v>704</v>
      </c>
      <c r="BG90" s="27" t="s">
        <v>704</v>
      </c>
      <c r="BH90" s="27" t="s">
        <v>704</v>
      </c>
      <c r="BI90" s="27" t="s">
        <v>704</v>
      </c>
      <c r="BJ90" s="27" t="s">
        <v>704</v>
      </c>
      <c r="BK90" s="27" t="s">
        <v>704</v>
      </c>
      <c r="BL90" s="27" t="s">
        <v>704</v>
      </c>
      <c r="BM90" s="27" t="s">
        <v>704</v>
      </c>
      <c r="BN90" s="27" t="s">
        <v>704</v>
      </c>
      <c r="BO90" s="27" t="s">
        <v>704</v>
      </c>
      <c r="BP90" s="27" t="s">
        <v>704</v>
      </c>
      <c r="BQ90" s="27" t="s">
        <v>704</v>
      </c>
      <c r="BR90" s="27" t="s">
        <v>704</v>
      </c>
      <c r="BS90" s="27" t="s">
        <v>704</v>
      </c>
      <c r="BT90" s="27" t="s">
        <v>704</v>
      </c>
      <c r="BU90" s="27" t="s">
        <v>704</v>
      </c>
      <c r="BV90" s="27" t="s">
        <v>704</v>
      </c>
      <c r="BW90" s="27" t="s">
        <v>704</v>
      </c>
      <c r="BX90" s="27" t="s">
        <v>704</v>
      </c>
      <c r="BY90" s="27" t="s">
        <v>704</v>
      </c>
      <c r="BZ90" s="27" t="s">
        <v>704</v>
      </c>
      <c r="CA90" s="27" t="s">
        <v>704</v>
      </c>
      <c r="CB90" s="27" t="s">
        <v>704</v>
      </c>
      <c r="CC90" s="27" t="s">
        <v>704</v>
      </c>
      <c r="CD90" s="27" t="s">
        <v>704</v>
      </c>
      <c r="CE90" s="27" t="s">
        <v>704</v>
      </c>
      <c r="CF90" s="27" t="s">
        <v>704</v>
      </c>
      <c r="CG90" s="27" t="s">
        <v>704</v>
      </c>
      <c r="CH90" s="27" t="s">
        <v>704</v>
      </c>
      <c r="CI90" s="27" t="s">
        <v>704</v>
      </c>
      <c r="CJ90" s="27" t="s">
        <v>704</v>
      </c>
      <c r="CK90" s="27" t="s">
        <v>704</v>
      </c>
      <c r="CL90" s="27" t="s">
        <v>704</v>
      </c>
      <c r="CM90" s="27" t="s">
        <v>704</v>
      </c>
      <c r="CN90" s="27" t="s">
        <v>704</v>
      </c>
      <c r="CO90" s="27" t="s">
        <v>704</v>
      </c>
      <c r="CP90" s="27" t="s">
        <v>704</v>
      </c>
      <c r="CQ90" s="27" t="s">
        <v>704</v>
      </c>
      <c r="CR90" s="27" t="s">
        <v>704</v>
      </c>
      <c r="CS90" s="27" t="s">
        <v>704</v>
      </c>
      <c r="CT90" s="27" t="s">
        <v>704</v>
      </c>
      <c r="CU90" s="27" t="s">
        <v>704</v>
      </c>
      <c r="CV90" s="27" t="s">
        <v>704</v>
      </c>
      <c r="CW90" s="27" t="s">
        <v>704</v>
      </c>
      <c r="CX90" s="27" t="s">
        <v>704</v>
      </c>
      <c r="CY90" s="27" t="s">
        <v>704</v>
      </c>
      <c r="CZ90" s="27" t="s">
        <v>704</v>
      </c>
      <c r="DA90" s="27" t="s">
        <v>704</v>
      </c>
      <c r="DB90" s="27" t="s">
        <v>704</v>
      </c>
      <c r="DC90" s="27" t="s">
        <v>704</v>
      </c>
      <c r="DD90" s="27" t="s">
        <v>704</v>
      </c>
      <c r="DE90" s="27" t="s">
        <v>704</v>
      </c>
      <c r="DF90" s="27" t="s">
        <v>704</v>
      </c>
      <c r="DG90" s="27" t="s">
        <v>704</v>
      </c>
      <c r="DH90" s="27" t="s">
        <v>704</v>
      </c>
      <c r="DI90" s="27" t="s">
        <v>704</v>
      </c>
      <c r="DJ90" s="27" t="s">
        <v>704</v>
      </c>
      <c r="DK90" s="27" t="s">
        <v>704</v>
      </c>
      <c r="DL90" s="27" t="s">
        <v>704</v>
      </c>
      <c r="DM90" s="27" t="s">
        <v>704</v>
      </c>
      <c r="DN90" s="27" t="s">
        <v>704</v>
      </c>
      <c r="DO90" s="27" t="s">
        <v>704</v>
      </c>
      <c r="DP90" s="27" t="s">
        <v>704</v>
      </c>
      <c r="DQ90" s="27" t="s">
        <v>704</v>
      </c>
      <c r="DR90" s="27" t="s">
        <v>704</v>
      </c>
      <c r="DS90" s="27"/>
      <c r="DT90" s="27" t="s">
        <v>704</v>
      </c>
      <c r="DU90" s="27" t="s">
        <v>704</v>
      </c>
      <c r="DV90" s="27" t="s">
        <v>704</v>
      </c>
      <c r="DW90" s="27" t="s">
        <v>704</v>
      </c>
      <c r="DX90" s="27" t="s">
        <v>704</v>
      </c>
      <c r="DY90" s="27" t="s">
        <v>704</v>
      </c>
      <c r="DZ90" s="27" t="s">
        <v>704</v>
      </c>
      <c r="EA90" s="27" t="s">
        <v>704</v>
      </c>
      <c r="EB90" s="27" t="s">
        <v>704</v>
      </c>
      <c r="EC90" s="27" t="s">
        <v>704</v>
      </c>
      <c r="ED90" s="27" t="s">
        <v>704</v>
      </c>
      <c r="EE90" s="27" t="s">
        <v>704</v>
      </c>
      <c r="EF90" s="27" t="s">
        <v>704</v>
      </c>
      <c r="EG90" s="27" t="s">
        <v>694</v>
      </c>
      <c r="EH90" s="27" t="s">
        <v>704</v>
      </c>
      <c r="EI90" s="27" t="s">
        <v>704</v>
      </c>
      <c r="EJ90" s="27" t="s">
        <v>704</v>
      </c>
      <c r="EK90" s="27" t="s">
        <v>704</v>
      </c>
      <c r="EL90" s="27" t="s">
        <v>704</v>
      </c>
      <c r="EM90" s="27" t="s">
        <v>704</v>
      </c>
      <c r="EN90" s="27" t="s">
        <v>704</v>
      </c>
      <c r="EO90" s="27" t="s">
        <v>704</v>
      </c>
      <c r="EP90" s="27" t="s">
        <v>704</v>
      </c>
      <c r="EQ90" s="27" t="s">
        <v>704</v>
      </c>
      <c r="ER90" s="27" t="s">
        <v>704</v>
      </c>
      <c r="ES90" s="27" t="s">
        <v>704</v>
      </c>
      <c r="ET90" s="27" t="s">
        <v>704</v>
      </c>
      <c r="EU90" s="27" t="s">
        <v>704</v>
      </c>
      <c r="EV90" s="27" t="s">
        <v>704</v>
      </c>
      <c r="EW90" s="27" t="s">
        <v>704</v>
      </c>
      <c r="EX90" s="27" t="s">
        <v>704</v>
      </c>
      <c r="EY90" s="27" t="s">
        <v>704</v>
      </c>
      <c r="EZ90" s="27" t="s">
        <v>704</v>
      </c>
      <c r="FA90" s="27" t="s">
        <v>704</v>
      </c>
      <c r="FB90" s="27" t="s">
        <v>704</v>
      </c>
      <c r="FC90" s="27" t="s">
        <v>704</v>
      </c>
      <c r="FD90" s="27" t="s">
        <v>704</v>
      </c>
      <c r="FE90" s="27" t="s">
        <v>694</v>
      </c>
      <c r="FF90" s="27" t="s">
        <v>704</v>
      </c>
      <c r="FG90" s="27" t="s">
        <v>704</v>
      </c>
      <c r="FH90" s="27" t="s">
        <v>704</v>
      </c>
      <c r="FI90" s="27" t="s">
        <v>704</v>
      </c>
      <c r="FJ90" s="27" t="s">
        <v>694</v>
      </c>
      <c r="FK90" s="27" t="s">
        <v>704</v>
      </c>
      <c r="FL90" s="27" t="s">
        <v>704</v>
      </c>
      <c r="FM90" s="27" t="s">
        <v>704</v>
      </c>
      <c r="FN90" s="27" t="s">
        <v>694</v>
      </c>
      <c r="FO90" s="72" t="s">
        <v>1175</v>
      </c>
      <c r="FP90" s="72" t="s">
        <v>698</v>
      </c>
      <c r="FQ90" s="72" t="s">
        <v>1176</v>
      </c>
      <c r="FR90" s="72" t="s">
        <v>1177</v>
      </c>
      <c r="FS90" s="72" t="s">
        <v>1325</v>
      </c>
      <c r="FT90" s="72" t="s">
        <v>1225</v>
      </c>
      <c r="FU90" s="72" t="s">
        <v>698</v>
      </c>
      <c r="FV90" s="72" t="s">
        <v>698</v>
      </c>
      <c r="FW90" s="78" t="s">
        <v>698</v>
      </c>
      <c r="FX90" s="78" t="s">
        <v>698</v>
      </c>
      <c r="FY90" s="72" t="s">
        <v>698</v>
      </c>
      <c r="FZ90" s="90"/>
      <c r="GA90" s="90"/>
      <c r="GB90" s="90"/>
      <c r="GC90" s="90"/>
      <c r="GD90" s="90"/>
      <c r="GE90" s="90"/>
      <c r="GF90" s="90"/>
      <c r="GG90" s="90"/>
      <c r="GH90" s="105" t="s">
        <v>1226</v>
      </c>
      <c r="GI90" s="106"/>
      <c r="GJ90" s="27"/>
      <c r="GK90" s="28"/>
      <c r="GL90" s="27"/>
    </row>
    <row r="91" spans="1:194" x14ac:dyDescent="0.25">
      <c r="A91" s="71" t="str">
        <f t="shared" si="6"/>
        <v>Expenditure: Contracted Services - Consultants and Professional Services: Business and Advisory - Research and Advisory</v>
      </c>
      <c r="B91" s="27" t="s">
        <v>1190</v>
      </c>
      <c r="C91" s="27" t="str">
        <f t="shared" si="5"/>
        <v>IE003002001013000000000000000000000000</v>
      </c>
      <c r="D91" s="23" t="s">
        <v>1166</v>
      </c>
      <c r="E91" s="23" t="s">
        <v>710</v>
      </c>
      <c r="F91" s="23" t="s">
        <v>707</v>
      </c>
      <c r="G91" s="23" t="s">
        <v>702</v>
      </c>
      <c r="H91" s="23" t="s">
        <v>738</v>
      </c>
      <c r="I91" s="23" t="s">
        <v>697</v>
      </c>
      <c r="J91" s="23" t="s">
        <v>697</v>
      </c>
      <c r="K91" s="23" t="s">
        <v>697</v>
      </c>
      <c r="L91" s="23" t="s">
        <v>697</v>
      </c>
      <c r="M91" s="23" t="s">
        <v>697</v>
      </c>
      <c r="N91" s="23" t="s">
        <v>697</v>
      </c>
      <c r="O91" s="23" t="s">
        <v>697</v>
      </c>
      <c r="P91" s="23" t="s">
        <v>697</v>
      </c>
      <c r="Q91" s="27">
        <v>0</v>
      </c>
      <c r="R91" s="27" t="s">
        <v>704</v>
      </c>
      <c r="S91" s="27" t="s">
        <v>698</v>
      </c>
      <c r="T91" s="28" t="s">
        <v>694</v>
      </c>
      <c r="U91" s="28"/>
      <c r="V91" s="27" t="s">
        <v>333</v>
      </c>
      <c r="W91" s="27" t="s">
        <v>905</v>
      </c>
      <c r="X91" s="27"/>
      <c r="Y91" s="27"/>
      <c r="Z91" s="27"/>
      <c r="AA91" s="27" t="s">
        <v>1250</v>
      </c>
      <c r="AB91" s="27"/>
      <c r="AC91" s="27"/>
      <c r="AD91" s="27"/>
      <c r="AE91" s="27"/>
      <c r="AF91" s="27"/>
      <c r="AG91" s="27"/>
      <c r="AH91" s="27"/>
      <c r="AI91" s="27" t="s">
        <v>1341</v>
      </c>
      <c r="AJ91" s="28" t="s">
        <v>704</v>
      </c>
      <c r="AK91" s="27" t="s">
        <v>704</v>
      </c>
      <c r="AL91" s="27" t="s">
        <v>704</v>
      </c>
      <c r="AM91" s="27" t="s">
        <v>704</v>
      </c>
      <c r="AN91" s="27" t="s">
        <v>704</v>
      </c>
      <c r="AO91" s="27" t="s">
        <v>704</v>
      </c>
      <c r="AP91" s="27" t="s">
        <v>704</v>
      </c>
      <c r="AQ91" s="27" t="s">
        <v>704</v>
      </c>
      <c r="AR91" s="27" t="s">
        <v>704</v>
      </c>
      <c r="AS91" s="27" t="s">
        <v>704</v>
      </c>
      <c r="AT91" s="27" t="s">
        <v>704</v>
      </c>
      <c r="AU91" s="27" t="s">
        <v>704</v>
      </c>
      <c r="AV91" s="27" t="s">
        <v>704</v>
      </c>
      <c r="AW91" s="27" t="s">
        <v>704</v>
      </c>
      <c r="AX91" s="27" t="s">
        <v>704</v>
      </c>
      <c r="AY91" s="27" t="s">
        <v>704</v>
      </c>
      <c r="AZ91" s="27" t="s">
        <v>704</v>
      </c>
      <c r="BA91" s="27" t="s">
        <v>704</v>
      </c>
      <c r="BB91" s="27" t="s">
        <v>704</v>
      </c>
      <c r="BC91" s="27" t="s">
        <v>704</v>
      </c>
      <c r="BD91" s="27" t="s">
        <v>704</v>
      </c>
      <c r="BE91" s="27" t="s">
        <v>704</v>
      </c>
      <c r="BF91" s="27" t="s">
        <v>704</v>
      </c>
      <c r="BG91" s="27" t="s">
        <v>704</v>
      </c>
      <c r="BH91" s="27" t="s">
        <v>704</v>
      </c>
      <c r="BI91" s="27" t="s">
        <v>704</v>
      </c>
      <c r="BJ91" s="27" t="s">
        <v>704</v>
      </c>
      <c r="BK91" s="27" t="s">
        <v>704</v>
      </c>
      <c r="BL91" s="27" t="s">
        <v>704</v>
      </c>
      <c r="BM91" s="27" t="s">
        <v>704</v>
      </c>
      <c r="BN91" s="27" t="s">
        <v>704</v>
      </c>
      <c r="BO91" s="27" t="s">
        <v>704</v>
      </c>
      <c r="BP91" s="27" t="s">
        <v>704</v>
      </c>
      <c r="BQ91" s="27" t="s">
        <v>704</v>
      </c>
      <c r="BR91" s="27" t="s">
        <v>704</v>
      </c>
      <c r="BS91" s="27" t="s">
        <v>704</v>
      </c>
      <c r="BT91" s="27" t="s">
        <v>704</v>
      </c>
      <c r="BU91" s="27" t="s">
        <v>704</v>
      </c>
      <c r="BV91" s="27" t="s">
        <v>704</v>
      </c>
      <c r="BW91" s="27" t="s">
        <v>704</v>
      </c>
      <c r="BX91" s="27" t="s">
        <v>704</v>
      </c>
      <c r="BY91" s="27" t="s">
        <v>704</v>
      </c>
      <c r="BZ91" s="27" t="s">
        <v>704</v>
      </c>
      <c r="CA91" s="27" t="s">
        <v>704</v>
      </c>
      <c r="CB91" s="27" t="s">
        <v>704</v>
      </c>
      <c r="CC91" s="27" t="s">
        <v>704</v>
      </c>
      <c r="CD91" s="27" t="s">
        <v>704</v>
      </c>
      <c r="CE91" s="27" t="s">
        <v>704</v>
      </c>
      <c r="CF91" s="27" t="s">
        <v>704</v>
      </c>
      <c r="CG91" s="27" t="s">
        <v>704</v>
      </c>
      <c r="CH91" s="27" t="s">
        <v>704</v>
      </c>
      <c r="CI91" s="27" t="s">
        <v>704</v>
      </c>
      <c r="CJ91" s="27" t="s">
        <v>704</v>
      </c>
      <c r="CK91" s="27" t="s">
        <v>704</v>
      </c>
      <c r="CL91" s="27" t="s">
        <v>704</v>
      </c>
      <c r="CM91" s="27" t="s">
        <v>704</v>
      </c>
      <c r="CN91" s="27" t="s">
        <v>704</v>
      </c>
      <c r="CO91" s="27" t="s">
        <v>704</v>
      </c>
      <c r="CP91" s="27" t="s">
        <v>704</v>
      </c>
      <c r="CQ91" s="27" t="s">
        <v>704</v>
      </c>
      <c r="CR91" s="27" t="s">
        <v>704</v>
      </c>
      <c r="CS91" s="27" t="s">
        <v>704</v>
      </c>
      <c r="CT91" s="27" t="s">
        <v>704</v>
      </c>
      <c r="CU91" s="27" t="s">
        <v>704</v>
      </c>
      <c r="CV91" s="27" t="s">
        <v>704</v>
      </c>
      <c r="CW91" s="27" t="s">
        <v>704</v>
      </c>
      <c r="CX91" s="27" t="s">
        <v>704</v>
      </c>
      <c r="CY91" s="27" t="s">
        <v>704</v>
      </c>
      <c r="CZ91" s="27" t="s">
        <v>704</v>
      </c>
      <c r="DA91" s="27" t="s">
        <v>704</v>
      </c>
      <c r="DB91" s="27" t="s">
        <v>704</v>
      </c>
      <c r="DC91" s="27" t="s">
        <v>704</v>
      </c>
      <c r="DD91" s="27" t="s">
        <v>704</v>
      </c>
      <c r="DE91" s="27" t="s">
        <v>704</v>
      </c>
      <c r="DF91" s="27" t="s">
        <v>704</v>
      </c>
      <c r="DG91" s="27" t="s">
        <v>704</v>
      </c>
      <c r="DH91" s="27" t="s">
        <v>704</v>
      </c>
      <c r="DI91" s="27" t="s">
        <v>704</v>
      </c>
      <c r="DJ91" s="27" t="s">
        <v>704</v>
      </c>
      <c r="DK91" s="27" t="s">
        <v>704</v>
      </c>
      <c r="DL91" s="27" t="s">
        <v>704</v>
      </c>
      <c r="DM91" s="27" t="s">
        <v>704</v>
      </c>
      <c r="DN91" s="27" t="s">
        <v>704</v>
      </c>
      <c r="DO91" s="27" t="s">
        <v>704</v>
      </c>
      <c r="DP91" s="27" t="s">
        <v>704</v>
      </c>
      <c r="DQ91" s="27" t="s">
        <v>704</v>
      </c>
      <c r="DR91" s="27" t="s">
        <v>704</v>
      </c>
      <c r="DS91" s="27"/>
      <c r="DT91" s="27" t="s">
        <v>704</v>
      </c>
      <c r="DU91" s="27" t="s">
        <v>704</v>
      </c>
      <c r="DV91" s="27" t="s">
        <v>704</v>
      </c>
      <c r="DW91" s="27" t="s">
        <v>704</v>
      </c>
      <c r="DX91" s="27" t="s">
        <v>704</v>
      </c>
      <c r="DY91" s="27" t="s">
        <v>704</v>
      </c>
      <c r="DZ91" s="27" t="s">
        <v>704</v>
      </c>
      <c r="EA91" s="27" t="s">
        <v>704</v>
      </c>
      <c r="EB91" s="27" t="s">
        <v>704</v>
      </c>
      <c r="EC91" s="27" t="s">
        <v>704</v>
      </c>
      <c r="ED91" s="27" t="s">
        <v>704</v>
      </c>
      <c r="EE91" s="27" t="s">
        <v>704</v>
      </c>
      <c r="EF91" s="27" t="s">
        <v>704</v>
      </c>
      <c r="EG91" s="27" t="s">
        <v>694</v>
      </c>
      <c r="EH91" s="27" t="s">
        <v>704</v>
      </c>
      <c r="EI91" s="27" t="s">
        <v>704</v>
      </c>
      <c r="EJ91" s="27" t="s">
        <v>704</v>
      </c>
      <c r="EK91" s="27" t="s">
        <v>704</v>
      </c>
      <c r="EL91" s="27" t="s">
        <v>704</v>
      </c>
      <c r="EM91" s="27" t="s">
        <v>704</v>
      </c>
      <c r="EN91" s="27" t="s">
        <v>704</v>
      </c>
      <c r="EO91" s="27" t="s">
        <v>704</v>
      </c>
      <c r="EP91" s="27" t="s">
        <v>704</v>
      </c>
      <c r="EQ91" s="27" t="s">
        <v>704</v>
      </c>
      <c r="ER91" s="27" t="s">
        <v>704</v>
      </c>
      <c r="ES91" s="27" t="s">
        <v>704</v>
      </c>
      <c r="ET91" s="27" t="s">
        <v>704</v>
      </c>
      <c r="EU91" s="27" t="s">
        <v>704</v>
      </c>
      <c r="EV91" s="27" t="s">
        <v>704</v>
      </c>
      <c r="EW91" s="27" t="s">
        <v>704</v>
      </c>
      <c r="EX91" s="27" t="s">
        <v>704</v>
      </c>
      <c r="EY91" s="27" t="s">
        <v>704</v>
      </c>
      <c r="EZ91" s="27" t="s">
        <v>704</v>
      </c>
      <c r="FA91" s="27" t="s">
        <v>704</v>
      </c>
      <c r="FB91" s="27" t="s">
        <v>704</v>
      </c>
      <c r="FC91" s="27" t="s">
        <v>704</v>
      </c>
      <c r="FD91" s="27" t="s">
        <v>704</v>
      </c>
      <c r="FE91" s="27" t="s">
        <v>694</v>
      </c>
      <c r="FF91" s="27" t="s">
        <v>704</v>
      </c>
      <c r="FG91" s="27" t="s">
        <v>704</v>
      </c>
      <c r="FH91" s="27" t="s">
        <v>704</v>
      </c>
      <c r="FI91" s="27" t="s">
        <v>704</v>
      </c>
      <c r="FJ91" s="27" t="s">
        <v>694</v>
      </c>
      <c r="FK91" s="27" t="s">
        <v>704</v>
      </c>
      <c r="FL91" s="27" t="s">
        <v>704</v>
      </c>
      <c r="FM91" s="27" t="s">
        <v>704</v>
      </c>
      <c r="FN91" s="27" t="s">
        <v>694</v>
      </c>
      <c r="FO91" s="72" t="s">
        <v>1175</v>
      </c>
      <c r="FP91" s="72" t="s">
        <v>698</v>
      </c>
      <c r="FQ91" s="72" t="s">
        <v>1176</v>
      </c>
      <c r="FR91" s="72" t="s">
        <v>1177</v>
      </c>
      <c r="FS91" s="72" t="s">
        <v>1325</v>
      </c>
      <c r="FT91" s="72" t="s">
        <v>698</v>
      </c>
      <c r="FU91" s="72" t="s">
        <v>698</v>
      </c>
      <c r="FV91" s="72" t="s">
        <v>698</v>
      </c>
      <c r="FW91" s="78" t="s">
        <v>698</v>
      </c>
      <c r="FX91" s="78" t="s">
        <v>698</v>
      </c>
      <c r="FY91" s="72" t="s">
        <v>698</v>
      </c>
      <c r="FZ91" s="90"/>
      <c r="GA91" s="90"/>
      <c r="GB91" s="90"/>
      <c r="GC91" s="90"/>
      <c r="GD91" s="90"/>
      <c r="GE91" s="90"/>
      <c r="GF91" s="90"/>
      <c r="GG91" s="90"/>
      <c r="GH91" s="105" t="s">
        <v>1226</v>
      </c>
      <c r="GI91" s="106"/>
      <c r="GJ91" s="27"/>
      <c r="GK91" s="28"/>
      <c r="GL91" s="27"/>
    </row>
    <row r="92" spans="1:194" x14ac:dyDescent="0.25">
      <c r="A92" s="71" t="str">
        <f t="shared" si="6"/>
        <v>Expenditure: Contracted Services - Consultants and Professional Services: Business and Advisory - Qualification Verification</v>
      </c>
      <c r="B92" s="27" t="s">
        <v>1190</v>
      </c>
      <c r="C92" s="27" t="str">
        <f t="shared" si="5"/>
        <v>IE003002001014000000000000000000000000</v>
      </c>
      <c r="D92" s="23" t="s">
        <v>1166</v>
      </c>
      <c r="E92" s="23" t="s">
        <v>710</v>
      </c>
      <c r="F92" s="23" t="s">
        <v>707</v>
      </c>
      <c r="G92" s="23" t="s">
        <v>702</v>
      </c>
      <c r="H92" s="23" t="s">
        <v>739</v>
      </c>
      <c r="I92" s="23" t="s">
        <v>697</v>
      </c>
      <c r="J92" s="23" t="s">
        <v>697</v>
      </c>
      <c r="K92" s="23" t="s">
        <v>697</v>
      </c>
      <c r="L92" s="23" t="s">
        <v>697</v>
      </c>
      <c r="M92" s="23" t="s">
        <v>697</v>
      </c>
      <c r="N92" s="23" t="s">
        <v>697</v>
      </c>
      <c r="O92" s="23" t="s">
        <v>697</v>
      </c>
      <c r="P92" s="23" t="s">
        <v>697</v>
      </c>
      <c r="Q92" s="27">
        <v>0</v>
      </c>
      <c r="R92" s="27" t="s">
        <v>704</v>
      </c>
      <c r="S92" s="27" t="s">
        <v>698</v>
      </c>
      <c r="T92" s="28" t="s">
        <v>694</v>
      </c>
      <c r="U92" s="28"/>
      <c r="V92" s="27" t="s">
        <v>334</v>
      </c>
      <c r="W92" s="27" t="s">
        <v>905</v>
      </c>
      <c r="X92" s="27"/>
      <c r="Y92" s="27"/>
      <c r="Z92" s="27"/>
      <c r="AA92" s="27" t="s">
        <v>1252</v>
      </c>
      <c r="AB92" s="27"/>
      <c r="AC92" s="27"/>
      <c r="AD92" s="27"/>
      <c r="AE92" s="27"/>
      <c r="AF92" s="27"/>
      <c r="AG92" s="27"/>
      <c r="AH92" s="27"/>
      <c r="AI92" s="27" t="s">
        <v>1342</v>
      </c>
      <c r="AJ92" s="28" t="s">
        <v>704</v>
      </c>
      <c r="AK92" s="27" t="s">
        <v>698</v>
      </c>
      <c r="AL92" s="27" t="s">
        <v>698</v>
      </c>
      <c r="AM92" s="27" t="s">
        <v>698</v>
      </c>
      <c r="AN92" s="27" t="s">
        <v>698</v>
      </c>
      <c r="AO92" s="27" t="s">
        <v>698</v>
      </c>
      <c r="AP92" s="27" t="s">
        <v>698</v>
      </c>
      <c r="AQ92" s="27" t="s">
        <v>698</v>
      </c>
      <c r="AR92" s="27" t="s">
        <v>698</v>
      </c>
      <c r="AS92" s="27" t="s">
        <v>698</v>
      </c>
      <c r="AT92" s="27" t="s">
        <v>698</v>
      </c>
      <c r="AU92" s="27" t="s">
        <v>698</v>
      </c>
      <c r="AV92" s="27" t="s">
        <v>698</v>
      </c>
      <c r="AW92" s="27" t="s">
        <v>698</v>
      </c>
      <c r="AX92" s="27" t="s">
        <v>698</v>
      </c>
      <c r="AY92" s="27" t="s">
        <v>698</v>
      </c>
      <c r="AZ92" s="27" t="s">
        <v>698</v>
      </c>
      <c r="BA92" s="27" t="s">
        <v>698</v>
      </c>
      <c r="BB92" s="27" t="s">
        <v>698</v>
      </c>
      <c r="BC92" s="27" t="s">
        <v>698</v>
      </c>
      <c r="BD92" s="27" t="s">
        <v>698</v>
      </c>
      <c r="BE92" s="27" t="s">
        <v>698</v>
      </c>
      <c r="BF92" s="27" t="s">
        <v>698</v>
      </c>
      <c r="BG92" s="27" t="s">
        <v>698</v>
      </c>
      <c r="BH92" s="27" t="s">
        <v>698</v>
      </c>
      <c r="BI92" s="27" t="s">
        <v>698</v>
      </c>
      <c r="BJ92" s="27" t="s">
        <v>698</v>
      </c>
      <c r="BK92" s="27" t="s">
        <v>698</v>
      </c>
      <c r="BL92" s="27" t="s">
        <v>698</v>
      </c>
      <c r="BM92" s="27" t="s">
        <v>698</v>
      </c>
      <c r="BN92" s="27" t="s">
        <v>698</v>
      </c>
      <c r="BO92" s="27" t="s">
        <v>698</v>
      </c>
      <c r="BP92" s="27" t="s">
        <v>698</v>
      </c>
      <c r="BQ92" s="27" t="s">
        <v>698</v>
      </c>
      <c r="BR92" s="27" t="s">
        <v>698</v>
      </c>
      <c r="BS92" s="27" t="s">
        <v>698</v>
      </c>
      <c r="BT92" s="27" t="s">
        <v>698</v>
      </c>
      <c r="BU92" s="27" t="s">
        <v>698</v>
      </c>
      <c r="BV92" s="27" t="s">
        <v>698</v>
      </c>
      <c r="BW92" s="27" t="s">
        <v>698</v>
      </c>
      <c r="BX92" s="27" t="s">
        <v>698</v>
      </c>
      <c r="BY92" s="27" t="s">
        <v>698</v>
      </c>
      <c r="BZ92" s="27" t="s">
        <v>698</v>
      </c>
      <c r="CA92" s="27" t="s">
        <v>698</v>
      </c>
      <c r="CB92" s="27" t="s">
        <v>698</v>
      </c>
      <c r="CC92" s="27" t="s">
        <v>698</v>
      </c>
      <c r="CD92" s="27" t="s">
        <v>698</v>
      </c>
      <c r="CE92" s="27" t="s">
        <v>698</v>
      </c>
      <c r="CF92" s="27" t="s">
        <v>704</v>
      </c>
      <c r="CG92" s="27" t="s">
        <v>698</v>
      </c>
      <c r="CH92" s="27" t="s">
        <v>698</v>
      </c>
      <c r="CI92" s="27" t="s">
        <v>698</v>
      </c>
      <c r="CJ92" s="27" t="s">
        <v>698</v>
      </c>
      <c r="CK92" s="27" t="s">
        <v>698</v>
      </c>
      <c r="CL92" s="27" t="s">
        <v>698</v>
      </c>
      <c r="CM92" s="27" t="s">
        <v>698</v>
      </c>
      <c r="CN92" s="27" t="s">
        <v>698</v>
      </c>
      <c r="CO92" s="27" t="s">
        <v>698</v>
      </c>
      <c r="CP92" s="27" t="s">
        <v>698</v>
      </c>
      <c r="CQ92" s="27" t="s">
        <v>704</v>
      </c>
      <c r="CR92" s="27" t="s">
        <v>698</v>
      </c>
      <c r="CS92" s="27" t="s">
        <v>698</v>
      </c>
      <c r="CT92" s="27" t="s">
        <v>698</v>
      </c>
      <c r="CU92" s="27" t="s">
        <v>698</v>
      </c>
      <c r="CV92" s="27" t="s">
        <v>698</v>
      </c>
      <c r="CW92" s="27" t="s">
        <v>698</v>
      </c>
      <c r="CX92" s="27" t="s">
        <v>698</v>
      </c>
      <c r="CY92" s="27" t="s">
        <v>698</v>
      </c>
      <c r="CZ92" s="27" t="s">
        <v>698</v>
      </c>
      <c r="DA92" s="27" t="s">
        <v>698</v>
      </c>
      <c r="DB92" s="27" t="s">
        <v>704</v>
      </c>
      <c r="DC92" s="27" t="s">
        <v>704</v>
      </c>
      <c r="DD92" s="27" t="s">
        <v>704</v>
      </c>
      <c r="DE92" s="27" t="s">
        <v>704</v>
      </c>
      <c r="DF92" s="27" t="s">
        <v>698</v>
      </c>
      <c r="DG92" s="27" t="s">
        <v>698</v>
      </c>
      <c r="DH92" s="27" t="s">
        <v>698</v>
      </c>
      <c r="DI92" s="27" t="s">
        <v>698</v>
      </c>
      <c r="DJ92" s="27" t="s">
        <v>698</v>
      </c>
      <c r="DK92" s="27" t="s">
        <v>698</v>
      </c>
      <c r="DL92" s="27" t="s">
        <v>698</v>
      </c>
      <c r="DM92" s="27" t="s">
        <v>698</v>
      </c>
      <c r="DN92" s="27" t="s">
        <v>698</v>
      </c>
      <c r="DO92" s="27" t="s">
        <v>698</v>
      </c>
      <c r="DP92" s="27" t="s">
        <v>698</v>
      </c>
      <c r="DQ92" s="27" t="s">
        <v>698</v>
      </c>
      <c r="DR92" s="27" t="s">
        <v>698</v>
      </c>
      <c r="DS92" s="27"/>
      <c r="DT92" s="27" t="s">
        <v>698</v>
      </c>
      <c r="DU92" s="27" t="s">
        <v>698</v>
      </c>
      <c r="DV92" s="27" t="s">
        <v>698</v>
      </c>
      <c r="DW92" s="27" t="s">
        <v>698</v>
      </c>
      <c r="DX92" s="27" t="s">
        <v>698</v>
      </c>
      <c r="DY92" s="27" t="s">
        <v>698</v>
      </c>
      <c r="DZ92" s="27" t="s">
        <v>698</v>
      </c>
      <c r="EA92" s="27" t="s">
        <v>698</v>
      </c>
      <c r="EB92" s="27" t="s">
        <v>698</v>
      </c>
      <c r="EC92" s="27" t="s">
        <v>698</v>
      </c>
      <c r="ED92" s="27" t="s">
        <v>698</v>
      </c>
      <c r="EE92" s="27" t="s">
        <v>698</v>
      </c>
      <c r="EF92" s="27" t="s">
        <v>698</v>
      </c>
      <c r="EG92" s="27" t="s">
        <v>694</v>
      </c>
      <c r="EH92" s="27" t="s">
        <v>698</v>
      </c>
      <c r="EI92" s="27" t="s">
        <v>698</v>
      </c>
      <c r="EJ92" s="27" t="s">
        <v>698</v>
      </c>
      <c r="EK92" s="27" t="s">
        <v>698</v>
      </c>
      <c r="EL92" s="27" t="s">
        <v>698</v>
      </c>
      <c r="EM92" s="27" t="s">
        <v>698</v>
      </c>
      <c r="EN92" s="27" t="s">
        <v>698</v>
      </c>
      <c r="EO92" s="27" t="s">
        <v>698</v>
      </c>
      <c r="EP92" s="27" t="s">
        <v>698</v>
      </c>
      <c r="EQ92" s="27" t="s">
        <v>698</v>
      </c>
      <c r="ER92" s="27" t="s">
        <v>698</v>
      </c>
      <c r="ES92" s="27" t="s">
        <v>698</v>
      </c>
      <c r="ET92" s="27" t="s">
        <v>698</v>
      </c>
      <c r="EU92" s="27" t="s">
        <v>698</v>
      </c>
      <c r="EV92" s="27" t="s">
        <v>698</v>
      </c>
      <c r="EW92" s="27" t="s">
        <v>698</v>
      </c>
      <c r="EX92" s="27" t="s">
        <v>698</v>
      </c>
      <c r="EY92" s="27" t="s">
        <v>698</v>
      </c>
      <c r="EZ92" s="27" t="s">
        <v>698</v>
      </c>
      <c r="FA92" s="27" t="s">
        <v>698</v>
      </c>
      <c r="FB92" s="27" t="s">
        <v>698</v>
      </c>
      <c r="FC92" s="27" t="s">
        <v>698</v>
      </c>
      <c r="FD92" s="27" t="s">
        <v>698</v>
      </c>
      <c r="FE92" s="27" t="s">
        <v>694</v>
      </c>
      <c r="FF92" s="27" t="s">
        <v>698</v>
      </c>
      <c r="FG92" s="27" t="s">
        <v>698</v>
      </c>
      <c r="FH92" s="27" t="s">
        <v>698</v>
      </c>
      <c r="FI92" s="27" t="s">
        <v>698</v>
      </c>
      <c r="FJ92" s="27" t="s">
        <v>694</v>
      </c>
      <c r="FK92" s="27" t="s">
        <v>698</v>
      </c>
      <c r="FL92" s="27" t="s">
        <v>698</v>
      </c>
      <c r="FM92" s="27" t="s">
        <v>698</v>
      </c>
      <c r="FN92" s="27" t="s">
        <v>694</v>
      </c>
      <c r="FO92" s="72" t="s">
        <v>1175</v>
      </c>
      <c r="FP92" s="72" t="s">
        <v>698</v>
      </c>
      <c r="FQ92" s="72" t="s">
        <v>1176</v>
      </c>
      <c r="FR92" s="72" t="s">
        <v>1177</v>
      </c>
      <c r="FS92" s="72" t="s">
        <v>1325</v>
      </c>
      <c r="FT92" s="72" t="s">
        <v>698</v>
      </c>
      <c r="FU92" s="72" t="s">
        <v>698</v>
      </c>
      <c r="FV92" s="72" t="s">
        <v>698</v>
      </c>
      <c r="FW92" s="78" t="s">
        <v>698</v>
      </c>
      <c r="FX92" s="78" t="s">
        <v>698</v>
      </c>
      <c r="FY92" s="72" t="s">
        <v>698</v>
      </c>
      <c r="FZ92" s="90"/>
      <c r="GA92" s="90"/>
      <c r="GB92" s="90"/>
      <c r="GC92" s="90"/>
      <c r="GD92" s="90"/>
      <c r="GE92" s="90"/>
      <c r="GF92" s="90"/>
      <c r="GG92" s="90"/>
      <c r="GH92" s="105" t="s">
        <v>1226</v>
      </c>
      <c r="GI92" s="106"/>
      <c r="GJ92" s="27"/>
      <c r="GK92" s="28"/>
      <c r="GL92" s="27"/>
    </row>
    <row r="93" spans="1:194" x14ac:dyDescent="0.25">
      <c r="A93" s="71" t="str">
        <f t="shared" si="6"/>
        <v xml:space="preserve">Expenditure: Contracted Services - Consultants and Professional Services: Business and Advisory - Quality Control </v>
      </c>
      <c r="B93" s="27" t="s">
        <v>1190</v>
      </c>
      <c r="C93" s="27" t="str">
        <f t="shared" si="5"/>
        <v>IE003002001015000000000000000000000000</v>
      </c>
      <c r="D93" s="23" t="s">
        <v>1166</v>
      </c>
      <c r="E93" s="23" t="s">
        <v>710</v>
      </c>
      <c r="F93" s="23" t="s">
        <v>707</v>
      </c>
      <c r="G93" s="23" t="s">
        <v>702</v>
      </c>
      <c r="H93" s="23" t="s">
        <v>740</v>
      </c>
      <c r="I93" s="23" t="s">
        <v>697</v>
      </c>
      <c r="J93" s="23" t="s">
        <v>697</v>
      </c>
      <c r="K93" s="23" t="s">
        <v>697</v>
      </c>
      <c r="L93" s="23" t="s">
        <v>697</v>
      </c>
      <c r="M93" s="23" t="s">
        <v>697</v>
      </c>
      <c r="N93" s="23" t="s">
        <v>697</v>
      </c>
      <c r="O93" s="23" t="s">
        <v>697</v>
      </c>
      <c r="P93" s="23" t="s">
        <v>697</v>
      </c>
      <c r="Q93" s="27">
        <v>0</v>
      </c>
      <c r="R93" s="27" t="s">
        <v>704</v>
      </c>
      <c r="S93" s="27" t="s">
        <v>698</v>
      </c>
      <c r="T93" s="28" t="s">
        <v>694</v>
      </c>
      <c r="U93" s="28"/>
      <c r="V93" s="27" t="s">
        <v>335</v>
      </c>
      <c r="W93" s="27" t="s">
        <v>905</v>
      </c>
      <c r="X93" s="27"/>
      <c r="Y93" s="27"/>
      <c r="Z93" s="27"/>
      <c r="AA93" s="27" t="s">
        <v>1254</v>
      </c>
      <c r="AB93" s="27"/>
      <c r="AC93" s="27"/>
      <c r="AD93" s="27"/>
      <c r="AE93" s="27"/>
      <c r="AF93" s="27"/>
      <c r="AG93" s="27"/>
      <c r="AH93" s="27"/>
      <c r="AI93" s="27" t="s">
        <v>1343</v>
      </c>
      <c r="AJ93" s="28" t="s">
        <v>704</v>
      </c>
      <c r="AK93" s="27" t="s">
        <v>704</v>
      </c>
      <c r="AL93" s="27" t="s">
        <v>704</v>
      </c>
      <c r="AM93" s="27" t="s">
        <v>704</v>
      </c>
      <c r="AN93" s="27" t="s">
        <v>704</v>
      </c>
      <c r="AO93" s="27" t="s">
        <v>704</v>
      </c>
      <c r="AP93" s="27" t="s">
        <v>704</v>
      </c>
      <c r="AQ93" s="27" t="s">
        <v>704</v>
      </c>
      <c r="AR93" s="27" t="s">
        <v>704</v>
      </c>
      <c r="AS93" s="27" t="s">
        <v>704</v>
      </c>
      <c r="AT93" s="27" t="s">
        <v>704</v>
      </c>
      <c r="AU93" s="27" t="s">
        <v>704</v>
      </c>
      <c r="AV93" s="27" t="s">
        <v>704</v>
      </c>
      <c r="AW93" s="27" t="s">
        <v>704</v>
      </c>
      <c r="AX93" s="27" t="s">
        <v>704</v>
      </c>
      <c r="AY93" s="27" t="s">
        <v>704</v>
      </c>
      <c r="AZ93" s="27" t="s">
        <v>704</v>
      </c>
      <c r="BA93" s="27" t="s">
        <v>704</v>
      </c>
      <c r="BB93" s="27" t="s">
        <v>704</v>
      </c>
      <c r="BC93" s="27" t="s">
        <v>704</v>
      </c>
      <c r="BD93" s="27" t="s">
        <v>704</v>
      </c>
      <c r="BE93" s="27" t="s">
        <v>704</v>
      </c>
      <c r="BF93" s="27" t="s">
        <v>704</v>
      </c>
      <c r="BG93" s="27" t="s">
        <v>704</v>
      </c>
      <c r="BH93" s="27" t="s">
        <v>704</v>
      </c>
      <c r="BI93" s="27" t="s">
        <v>704</v>
      </c>
      <c r="BJ93" s="27" t="s">
        <v>704</v>
      </c>
      <c r="BK93" s="27" t="s">
        <v>704</v>
      </c>
      <c r="BL93" s="27" t="s">
        <v>704</v>
      </c>
      <c r="BM93" s="27" t="s">
        <v>704</v>
      </c>
      <c r="BN93" s="27" t="s">
        <v>704</v>
      </c>
      <c r="BO93" s="27" t="s">
        <v>704</v>
      </c>
      <c r="BP93" s="27" t="s">
        <v>704</v>
      </c>
      <c r="BQ93" s="27" t="s">
        <v>704</v>
      </c>
      <c r="BR93" s="27" t="s">
        <v>704</v>
      </c>
      <c r="BS93" s="27" t="s">
        <v>704</v>
      </c>
      <c r="BT93" s="27" t="s">
        <v>704</v>
      </c>
      <c r="BU93" s="27" t="s">
        <v>704</v>
      </c>
      <c r="BV93" s="27" t="s">
        <v>704</v>
      </c>
      <c r="BW93" s="27" t="s">
        <v>704</v>
      </c>
      <c r="BX93" s="27" t="s">
        <v>704</v>
      </c>
      <c r="BY93" s="27" t="s">
        <v>704</v>
      </c>
      <c r="BZ93" s="27" t="s">
        <v>704</v>
      </c>
      <c r="CA93" s="27" t="s">
        <v>704</v>
      </c>
      <c r="CB93" s="27" t="s">
        <v>704</v>
      </c>
      <c r="CC93" s="27" t="s">
        <v>704</v>
      </c>
      <c r="CD93" s="27" t="s">
        <v>704</v>
      </c>
      <c r="CE93" s="27" t="s">
        <v>704</v>
      </c>
      <c r="CF93" s="27" t="s">
        <v>704</v>
      </c>
      <c r="CG93" s="27" t="s">
        <v>704</v>
      </c>
      <c r="CH93" s="27" t="s">
        <v>704</v>
      </c>
      <c r="CI93" s="27" t="s">
        <v>704</v>
      </c>
      <c r="CJ93" s="27" t="s">
        <v>704</v>
      </c>
      <c r="CK93" s="27" t="s">
        <v>704</v>
      </c>
      <c r="CL93" s="27" t="s">
        <v>704</v>
      </c>
      <c r="CM93" s="27" t="s">
        <v>704</v>
      </c>
      <c r="CN93" s="27" t="s">
        <v>704</v>
      </c>
      <c r="CO93" s="27" t="s">
        <v>704</v>
      </c>
      <c r="CP93" s="27" t="s">
        <v>704</v>
      </c>
      <c r="CQ93" s="27" t="s">
        <v>704</v>
      </c>
      <c r="CR93" s="27" t="s">
        <v>704</v>
      </c>
      <c r="CS93" s="27" t="s">
        <v>704</v>
      </c>
      <c r="CT93" s="27" t="s">
        <v>704</v>
      </c>
      <c r="CU93" s="27" t="s">
        <v>704</v>
      </c>
      <c r="CV93" s="27" t="s">
        <v>704</v>
      </c>
      <c r="CW93" s="27" t="s">
        <v>704</v>
      </c>
      <c r="CX93" s="27" t="s">
        <v>704</v>
      </c>
      <c r="CY93" s="27" t="s">
        <v>704</v>
      </c>
      <c r="CZ93" s="27" t="s">
        <v>704</v>
      </c>
      <c r="DA93" s="27" t="s">
        <v>704</v>
      </c>
      <c r="DB93" s="27" t="s">
        <v>704</v>
      </c>
      <c r="DC93" s="27" t="s">
        <v>704</v>
      </c>
      <c r="DD93" s="27" t="s">
        <v>704</v>
      </c>
      <c r="DE93" s="27" t="s">
        <v>704</v>
      </c>
      <c r="DF93" s="27" t="s">
        <v>704</v>
      </c>
      <c r="DG93" s="27" t="s">
        <v>704</v>
      </c>
      <c r="DH93" s="27" t="s">
        <v>704</v>
      </c>
      <c r="DI93" s="27" t="s">
        <v>704</v>
      </c>
      <c r="DJ93" s="27" t="s">
        <v>704</v>
      </c>
      <c r="DK93" s="27" t="s">
        <v>704</v>
      </c>
      <c r="DL93" s="27" t="s">
        <v>704</v>
      </c>
      <c r="DM93" s="27" t="s">
        <v>704</v>
      </c>
      <c r="DN93" s="27" t="s">
        <v>704</v>
      </c>
      <c r="DO93" s="27" t="s">
        <v>704</v>
      </c>
      <c r="DP93" s="27" t="s">
        <v>704</v>
      </c>
      <c r="DQ93" s="27" t="s">
        <v>704</v>
      </c>
      <c r="DR93" s="27" t="s">
        <v>704</v>
      </c>
      <c r="DS93" s="27"/>
      <c r="DT93" s="27" t="s">
        <v>704</v>
      </c>
      <c r="DU93" s="27" t="s">
        <v>704</v>
      </c>
      <c r="DV93" s="27" t="s">
        <v>704</v>
      </c>
      <c r="DW93" s="27" t="s">
        <v>704</v>
      </c>
      <c r="DX93" s="27" t="s">
        <v>704</v>
      </c>
      <c r="DY93" s="27" t="s">
        <v>704</v>
      </c>
      <c r="DZ93" s="27" t="s">
        <v>704</v>
      </c>
      <c r="EA93" s="27" t="s">
        <v>704</v>
      </c>
      <c r="EB93" s="27" t="s">
        <v>704</v>
      </c>
      <c r="EC93" s="27" t="s">
        <v>704</v>
      </c>
      <c r="ED93" s="27" t="s">
        <v>704</v>
      </c>
      <c r="EE93" s="27" t="s">
        <v>704</v>
      </c>
      <c r="EF93" s="27" t="s">
        <v>704</v>
      </c>
      <c r="EG93" s="27" t="s">
        <v>694</v>
      </c>
      <c r="EH93" s="27" t="s">
        <v>704</v>
      </c>
      <c r="EI93" s="27" t="s">
        <v>704</v>
      </c>
      <c r="EJ93" s="27" t="s">
        <v>704</v>
      </c>
      <c r="EK93" s="27" t="s">
        <v>704</v>
      </c>
      <c r="EL93" s="27" t="s">
        <v>704</v>
      </c>
      <c r="EM93" s="27" t="s">
        <v>704</v>
      </c>
      <c r="EN93" s="27" t="s">
        <v>704</v>
      </c>
      <c r="EO93" s="27" t="s">
        <v>704</v>
      </c>
      <c r="EP93" s="27" t="s">
        <v>704</v>
      </c>
      <c r="EQ93" s="27" t="s">
        <v>704</v>
      </c>
      <c r="ER93" s="27" t="s">
        <v>704</v>
      </c>
      <c r="ES93" s="27" t="s">
        <v>704</v>
      </c>
      <c r="ET93" s="27" t="s">
        <v>704</v>
      </c>
      <c r="EU93" s="27" t="s">
        <v>704</v>
      </c>
      <c r="EV93" s="27" t="s">
        <v>704</v>
      </c>
      <c r="EW93" s="27" t="s">
        <v>704</v>
      </c>
      <c r="EX93" s="27" t="s">
        <v>704</v>
      </c>
      <c r="EY93" s="27" t="s">
        <v>704</v>
      </c>
      <c r="EZ93" s="27" t="s">
        <v>704</v>
      </c>
      <c r="FA93" s="27" t="s">
        <v>704</v>
      </c>
      <c r="FB93" s="27" t="s">
        <v>704</v>
      </c>
      <c r="FC93" s="27" t="s">
        <v>704</v>
      </c>
      <c r="FD93" s="27" t="s">
        <v>704</v>
      </c>
      <c r="FE93" s="27" t="s">
        <v>694</v>
      </c>
      <c r="FF93" s="27" t="s">
        <v>704</v>
      </c>
      <c r="FG93" s="27" t="s">
        <v>704</v>
      </c>
      <c r="FH93" s="27" t="s">
        <v>704</v>
      </c>
      <c r="FI93" s="27" t="s">
        <v>704</v>
      </c>
      <c r="FJ93" s="27" t="s">
        <v>694</v>
      </c>
      <c r="FK93" s="27" t="s">
        <v>704</v>
      </c>
      <c r="FL93" s="27" t="s">
        <v>704</v>
      </c>
      <c r="FM93" s="27" t="s">
        <v>704</v>
      </c>
      <c r="FN93" s="27" t="s">
        <v>694</v>
      </c>
      <c r="FO93" s="72" t="s">
        <v>1175</v>
      </c>
      <c r="FP93" s="72" t="s">
        <v>698</v>
      </c>
      <c r="FQ93" s="72" t="s">
        <v>1176</v>
      </c>
      <c r="FR93" s="72" t="s">
        <v>1177</v>
      </c>
      <c r="FS93" s="72" t="s">
        <v>1325</v>
      </c>
      <c r="FT93" s="72" t="s">
        <v>1225</v>
      </c>
      <c r="FU93" s="72" t="s">
        <v>698</v>
      </c>
      <c r="FV93" s="72" t="s">
        <v>698</v>
      </c>
      <c r="FW93" s="78" t="s">
        <v>698</v>
      </c>
      <c r="FX93" s="78" t="s">
        <v>698</v>
      </c>
      <c r="FY93" s="72" t="s">
        <v>698</v>
      </c>
      <c r="FZ93" s="90"/>
      <c r="GA93" s="90"/>
      <c r="GB93" s="90"/>
      <c r="GC93" s="90"/>
      <c r="GD93" s="90"/>
      <c r="GE93" s="90"/>
      <c r="GF93" s="90"/>
      <c r="GG93" s="90"/>
      <c r="GH93" s="105" t="s">
        <v>1226</v>
      </c>
      <c r="GI93" s="106"/>
      <c r="GJ93" s="27"/>
      <c r="GK93" s="28"/>
      <c r="GL93" s="27"/>
    </row>
    <row r="94" spans="1:194" x14ac:dyDescent="0.25">
      <c r="A94" s="71" t="str">
        <f t="shared" si="6"/>
        <v>Expenditure: Contracted Services - Consultants and Professional Services: Business and Advisory - Valuer and Assessors</v>
      </c>
      <c r="B94" s="28" t="s">
        <v>1190</v>
      </c>
      <c r="C94" s="28" t="str">
        <f t="shared" si="5"/>
        <v>IE003002001016000000000000000000000000</v>
      </c>
      <c r="D94" s="25" t="s">
        <v>1166</v>
      </c>
      <c r="E94" s="25" t="s">
        <v>710</v>
      </c>
      <c r="F94" s="25" t="s">
        <v>707</v>
      </c>
      <c r="G94" s="25" t="s">
        <v>702</v>
      </c>
      <c r="H94" s="25" t="s">
        <v>742</v>
      </c>
      <c r="I94" s="25" t="s">
        <v>697</v>
      </c>
      <c r="J94" s="25" t="s">
        <v>697</v>
      </c>
      <c r="K94" s="25" t="s">
        <v>697</v>
      </c>
      <c r="L94" s="25" t="s">
        <v>697</v>
      </c>
      <c r="M94" s="25" t="s">
        <v>697</v>
      </c>
      <c r="N94" s="25" t="s">
        <v>697</v>
      </c>
      <c r="O94" s="25" t="s">
        <v>697</v>
      </c>
      <c r="P94" s="25" t="s">
        <v>697</v>
      </c>
      <c r="Q94" s="28">
        <v>0</v>
      </c>
      <c r="R94" s="28" t="s">
        <v>704</v>
      </c>
      <c r="S94" s="28" t="s">
        <v>698</v>
      </c>
      <c r="T94" s="28" t="s">
        <v>694</v>
      </c>
      <c r="U94" s="28"/>
      <c r="V94" s="28" t="s">
        <v>336</v>
      </c>
      <c r="W94" s="28" t="s">
        <v>905</v>
      </c>
      <c r="X94" s="28"/>
      <c r="Y94" s="28"/>
      <c r="Z94" s="28"/>
      <c r="AA94" s="28" t="s">
        <v>1344</v>
      </c>
      <c r="AB94" s="28"/>
      <c r="AC94" s="28"/>
      <c r="AD94" s="28"/>
      <c r="AE94" s="28"/>
      <c r="AF94" s="28"/>
      <c r="AG94" s="28"/>
      <c r="AH94" s="28"/>
      <c r="AI94" s="28" t="s">
        <v>1345</v>
      </c>
      <c r="AJ94" s="28" t="s">
        <v>704</v>
      </c>
      <c r="AK94" s="28" t="s">
        <v>698</v>
      </c>
      <c r="AL94" s="28" t="s">
        <v>698</v>
      </c>
      <c r="AM94" s="28" t="s">
        <v>698</v>
      </c>
      <c r="AN94" s="28" t="s">
        <v>698</v>
      </c>
      <c r="AO94" s="28" t="s">
        <v>698</v>
      </c>
      <c r="AP94" s="28" t="s">
        <v>698</v>
      </c>
      <c r="AQ94" s="28" t="s">
        <v>698</v>
      </c>
      <c r="AR94" s="28" t="s">
        <v>698</v>
      </c>
      <c r="AS94" s="28" t="s">
        <v>698</v>
      </c>
      <c r="AT94" s="28" t="s">
        <v>698</v>
      </c>
      <c r="AU94" s="28" t="s">
        <v>698</v>
      </c>
      <c r="AV94" s="28" t="s">
        <v>698</v>
      </c>
      <c r="AW94" s="28" t="s">
        <v>698</v>
      </c>
      <c r="AX94" s="28" t="s">
        <v>698</v>
      </c>
      <c r="AY94" s="28" t="s">
        <v>698</v>
      </c>
      <c r="AZ94" s="28" t="s">
        <v>698</v>
      </c>
      <c r="BA94" s="28" t="s">
        <v>698</v>
      </c>
      <c r="BB94" s="28" t="s">
        <v>698</v>
      </c>
      <c r="BC94" s="28" t="s">
        <v>698</v>
      </c>
      <c r="BD94" s="28" t="s">
        <v>698</v>
      </c>
      <c r="BE94" s="28" t="s">
        <v>698</v>
      </c>
      <c r="BF94" s="28" t="s">
        <v>698</v>
      </c>
      <c r="BG94" s="28" t="s">
        <v>698</v>
      </c>
      <c r="BH94" s="28" t="s">
        <v>698</v>
      </c>
      <c r="BI94" s="28" t="s">
        <v>698</v>
      </c>
      <c r="BJ94" s="28" t="s">
        <v>698</v>
      </c>
      <c r="BK94" s="28" t="s">
        <v>698</v>
      </c>
      <c r="BL94" s="28" t="s">
        <v>698</v>
      </c>
      <c r="BM94" s="28" t="s">
        <v>698</v>
      </c>
      <c r="BN94" s="28" t="s">
        <v>698</v>
      </c>
      <c r="BO94" s="28" t="s">
        <v>698</v>
      </c>
      <c r="BP94" s="28" t="s">
        <v>698</v>
      </c>
      <c r="BQ94" s="28" t="s">
        <v>698</v>
      </c>
      <c r="BR94" s="28" t="s">
        <v>698</v>
      </c>
      <c r="BS94" s="28" t="s">
        <v>698</v>
      </c>
      <c r="BT94" s="28" t="s">
        <v>698</v>
      </c>
      <c r="BU94" s="28" t="s">
        <v>698</v>
      </c>
      <c r="BV94" s="28" t="s">
        <v>698</v>
      </c>
      <c r="BW94" s="28" t="s">
        <v>698</v>
      </c>
      <c r="BX94" s="28" t="s">
        <v>698</v>
      </c>
      <c r="BY94" s="28" t="s">
        <v>698</v>
      </c>
      <c r="BZ94" s="28" t="s">
        <v>698</v>
      </c>
      <c r="CA94" s="28" t="s">
        <v>698</v>
      </c>
      <c r="CB94" s="28" t="s">
        <v>698</v>
      </c>
      <c r="CC94" s="28" t="s">
        <v>698</v>
      </c>
      <c r="CD94" s="28" t="s">
        <v>698</v>
      </c>
      <c r="CE94" s="28" t="s">
        <v>698</v>
      </c>
      <c r="CF94" s="28" t="s">
        <v>698</v>
      </c>
      <c r="CG94" s="28" t="s">
        <v>698</v>
      </c>
      <c r="CH94" s="28" t="s">
        <v>698</v>
      </c>
      <c r="CI94" s="28" t="s">
        <v>698</v>
      </c>
      <c r="CJ94" s="28" t="s">
        <v>704</v>
      </c>
      <c r="CK94" s="28" t="s">
        <v>698</v>
      </c>
      <c r="CL94" s="28" t="s">
        <v>698</v>
      </c>
      <c r="CM94" s="28" t="s">
        <v>698</v>
      </c>
      <c r="CN94" s="28" t="s">
        <v>704</v>
      </c>
      <c r="CO94" s="28" t="s">
        <v>698</v>
      </c>
      <c r="CP94" s="28" t="s">
        <v>698</v>
      </c>
      <c r="CQ94" s="28" t="s">
        <v>698</v>
      </c>
      <c r="CR94" s="28" t="s">
        <v>698</v>
      </c>
      <c r="CS94" s="28" t="s">
        <v>698</v>
      </c>
      <c r="CT94" s="28" t="s">
        <v>698</v>
      </c>
      <c r="CU94" s="28" t="s">
        <v>704</v>
      </c>
      <c r="CV94" s="28" t="s">
        <v>698</v>
      </c>
      <c r="CW94" s="28" t="s">
        <v>698</v>
      </c>
      <c r="CX94" s="28" t="s">
        <v>698</v>
      </c>
      <c r="CY94" s="28" t="s">
        <v>698</v>
      </c>
      <c r="CZ94" s="28" t="s">
        <v>698</v>
      </c>
      <c r="DA94" s="28" t="s">
        <v>698</v>
      </c>
      <c r="DB94" s="28" t="s">
        <v>704</v>
      </c>
      <c r="DC94" s="28" t="s">
        <v>704</v>
      </c>
      <c r="DD94" s="28" t="s">
        <v>704</v>
      </c>
      <c r="DE94" s="28" t="s">
        <v>704</v>
      </c>
      <c r="DF94" s="28" t="s">
        <v>698</v>
      </c>
      <c r="DG94" s="28" t="s">
        <v>698</v>
      </c>
      <c r="DH94" s="28" t="s">
        <v>698</v>
      </c>
      <c r="DI94" s="28" t="s">
        <v>698</v>
      </c>
      <c r="DJ94" s="28" t="s">
        <v>698</v>
      </c>
      <c r="DK94" s="28" t="s">
        <v>698</v>
      </c>
      <c r="DL94" s="28" t="s">
        <v>698</v>
      </c>
      <c r="DM94" s="28" t="s">
        <v>698</v>
      </c>
      <c r="DN94" s="28" t="s">
        <v>698</v>
      </c>
      <c r="DO94" s="28" t="s">
        <v>698</v>
      </c>
      <c r="DP94" s="28" t="s">
        <v>698</v>
      </c>
      <c r="DQ94" s="28" t="s">
        <v>698</v>
      </c>
      <c r="DR94" s="28" t="s">
        <v>698</v>
      </c>
      <c r="DS94" s="28"/>
      <c r="DT94" s="28" t="s">
        <v>698</v>
      </c>
      <c r="DU94" s="28" t="s">
        <v>698</v>
      </c>
      <c r="DV94" s="28" t="s">
        <v>698</v>
      </c>
      <c r="DW94" s="28" t="s">
        <v>698</v>
      </c>
      <c r="DX94" s="28" t="s">
        <v>698</v>
      </c>
      <c r="DY94" s="28" t="s">
        <v>698</v>
      </c>
      <c r="DZ94" s="28" t="s">
        <v>698</v>
      </c>
      <c r="EA94" s="28" t="s">
        <v>698</v>
      </c>
      <c r="EB94" s="28" t="s">
        <v>698</v>
      </c>
      <c r="EC94" s="28" t="s">
        <v>698</v>
      </c>
      <c r="ED94" s="28" t="s">
        <v>698</v>
      </c>
      <c r="EE94" s="28" t="s">
        <v>698</v>
      </c>
      <c r="EF94" s="28" t="s">
        <v>698</v>
      </c>
      <c r="EG94" s="28" t="s">
        <v>694</v>
      </c>
      <c r="EH94" s="28" t="s">
        <v>698</v>
      </c>
      <c r="EI94" s="28" t="s">
        <v>698</v>
      </c>
      <c r="EJ94" s="28" t="s">
        <v>698</v>
      </c>
      <c r="EK94" s="28" t="s">
        <v>698</v>
      </c>
      <c r="EL94" s="28" t="s">
        <v>698</v>
      </c>
      <c r="EM94" s="28" t="s">
        <v>698</v>
      </c>
      <c r="EN94" s="28" t="s">
        <v>698</v>
      </c>
      <c r="EO94" s="28" t="s">
        <v>698</v>
      </c>
      <c r="EP94" s="28" t="s">
        <v>698</v>
      </c>
      <c r="EQ94" s="28" t="s">
        <v>698</v>
      </c>
      <c r="ER94" s="28" t="s">
        <v>698</v>
      </c>
      <c r="ES94" s="28" t="s">
        <v>698</v>
      </c>
      <c r="ET94" s="28" t="s">
        <v>698</v>
      </c>
      <c r="EU94" s="28" t="s">
        <v>698</v>
      </c>
      <c r="EV94" s="28" t="s">
        <v>698</v>
      </c>
      <c r="EW94" s="28" t="s">
        <v>698</v>
      </c>
      <c r="EX94" s="28" t="s">
        <v>698</v>
      </c>
      <c r="EY94" s="28" t="s">
        <v>698</v>
      </c>
      <c r="EZ94" s="28" t="s">
        <v>698</v>
      </c>
      <c r="FA94" s="28" t="s">
        <v>698</v>
      </c>
      <c r="FB94" s="28" t="s">
        <v>698</v>
      </c>
      <c r="FC94" s="28" t="s">
        <v>698</v>
      </c>
      <c r="FD94" s="28" t="s">
        <v>698</v>
      </c>
      <c r="FE94" s="28" t="s">
        <v>694</v>
      </c>
      <c r="FF94" s="28" t="s">
        <v>698</v>
      </c>
      <c r="FG94" s="28" t="s">
        <v>698</v>
      </c>
      <c r="FH94" s="28" t="s">
        <v>698</v>
      </c>
      <c r="FI94" s="28" t="s">
        <v>698</v>
      </c>
      <c r="FJ94" s="28" t="s">
        <v>694</v>
      </c>
      <c r="FK94" s="28" t="s">
        <v>698</v>
      </c>
      <c r="FL94" s="28" t="s">
        <v>698</v>
      </c>
      <c r="FM94" s="28" t="s">
        <v>698</v>
      </c>
      <c r="FN94" s="28" t="s">
        <v>694</v>
      </c>
      <c r="FO94" s="28" t="s">
        <v>1175</v>
      </c>
      <c r="FP94" s="28" t="s">
        <v>698</v>
      </c>
      <c r="FQ94" s="28" t="s">
        <v>1176</v>
      </c>
      <c r="FR94" s="28" t="s">
        <v>1177</v>
      </c>
      <c r="FS94" s="28" t="s">
        <v>1325</v>
      </c>
      <c r="FT94" s="28" t="s">
        <v>698</v>
      </c>
      <c r="FU94" s="28" t="s">
        <v>698</v>
      </c>
      <c r="FV94" s="28" t="s">
        <v>698</v>
      </c>
      <c r="FW94" s="28" t="s">
        <v>698</v>
      </c>
      <c r="FX94" s="28" t="s">
        <v>698</v>
      </c>
      <c r="FY94" s="28" t="s">
        <v>698</v>
      </c>
      <c r="FZ94" s="92"/>
      <c r="GA94" s="92"/>
      <c r="GB94" s="92"/>
      <c r="GC94" s="92"/>
      <c r="GD94" s="92"/>
      <c r="GE94" s="92"/>
      <c r="GF94" s="92"/>
      <c r="GG94" s="92"/>
      <c r="GH94" s="92" t="s">
        <v>1226</v>
      </c>
      <c r="GI94" s="92"/>
      <c r="GJ94" s="28"/>
      <c r="GK94" s="28"/>
      <c r="GL94" s="28"/>
    </row>
    <row r="95" spans="1:194" x14ac:dyDescent="0.25">
      <c r="A95" s="71" t="str">
        <f t="shared" si="6"/>
        <v>Expenditure: Contracted Services - Consultants and Professional Services: Business and Advisory - Foresic Investigators</v>
      </c>
      <c r="B95" s="28"/>
      <c r="C95" s="28" t="str">
        <f t="shared" si="5"/>
        <v>IE003002001017000000000000000000000000</v>
      </c>
      <c r="D95" s="25" t="s">
        <v>1166</v>
      </c>
      <c r="E95" s="25" t="s">
        <v>710</v>
      </c>
      <c r="F95" s="25" t="s">
        <v>707</v>
      </c>
      <c r="G95" s="25" t="s">
        <v>702</v>
      </c>
      <c r="H95" s="25" t="s">
        <v>743</v>
      </c>
      <c r="I95" s="25" t="s">
        <v>697</v>
      </c>
      <c r="J95" s="25" t="s">
        <v>697</v>
      </c>
      <c r="K95" s="25" t="s">
        <v>697</v>
      </c>
      <c r="L95" s="25" t="s">
        <v>697</v>
      </c>
      <c r="M95" s="25" t="s">
        <v>697</v>
      </c>
      <c r="N95" s="25" t="s">
        <v>697</v>
      </c>
      <c r="O95" s="25" t="s">
        <v>697</v>
      </c>
      <c r="P95" s="25" t="s">
        <v>697</v>
      </c>
      <c r="Q95" s="28"/>
      <c r="R95" s="28" t="s">
        <v>704</v>
      </c>
      <c r="S95" s="28" t="s">
        <v>698</v>
      </c>
      <c r="T95" s="28" t="s">
        <v>694</v>
      </c>
      <c r="U95" s="28"/>
      <c r="V95" s="28" t="s">
        <v>337</v>
      </c>
      <c r="W95" s="28" t="s">
        <v>905</v>
      </c>
      <c r="X95" s="28"/>
      <c r="Y95" s="28"/>
      <c r="Z95" s="28"/>
      <c r="AA95" s="28" t="s">
        <v>1346</v>
      </c>
      <c r="AB95" s="28"/>
      <c r="AC95" s="28"/>
      <c r="AD95" s="28"/>
      <c r="AE95" s="28"/>
      <c r="AF95" s="28"/>
      <c r="AG95" s="28"/>
      <c r="AH95" s="28"/>
      <c r="AI95" s="28" t="s">
        <v>1347</v>
      </c>
      <c r="AJ95" s="28" t="s">
        <v>704</v>
      </c>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c r="CH95" s="28"/>
      <c r="CI95" s="28"/>
      <c r="CJ95" s="28"/>
      <c r="CK95" s="28"/>
      <c r="CL95" s="28"/>
      <c r="CM95" s="28"/>
      <c r="CN95" s="28"/>
      <c r="CO95" s="28"/>
      <c r="CP95" s="28"/>
      <c r="CQ95" s="28"/>
      <c r="CR95" s="28"/>
      <c r="CS95" s="28"/>
      <c r="CT95" s="28"/>
      <c r="CU95" s="28"/>
      <c r="CV95" s="28"/>
      <c r="CW95" s="28"/>
      <c r="CX95" s="28"/>
      <c r="CY95" s="28"/>
      <c r="CZ95" s="28"/>
      <c r="DA95" s="28"/>
      <c r="DB95" s="28"/>
      <c r="DC95" s="28"/>
      <c r="DD95" s="28"/>
      <c r="DE95" s="28"/>
      <c r="DF95" s="28"/>
      <c r="DG95" s="28"/>
      <c r="DH95" s="28"/>
      <c r="DI95" s="28"/>
      <c r="DJ95" s="28"/>
      <c r="DK95" s="28"/>
      <c r="DL95" s="28"/>
      <c r="DM95" s="28"/>
      <c r="DN95" s="28"/>
      <c r="DO95" s="28"/>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8"/>
      <c r="EY95" s="28"/>
      <c r="EZ95" s="28"/>
      <c r="FA95" s="28"/>
      <c r="FB95" s="28"/>
      <c r="FC95" s="28"/>
      <c r="FD95" s="28"/>
      <c r="FE95" s="28"/>
      <c r="FF95" s="28"/>
      <c r="FG95" s="28"/>
      <c r="FH95" s="28"/>
      <c r="FI95" s="28"/>
      <c r="FJ95" s="28"/>
      <c r="FK95" s="28"/>
      <c r="FL95" s="28"/>
      <c r="FM95" s="28"/>
      <c r="FN95" s="28"/>
      <c r="FO95" s="28"/>
      <c r="FP95" s="28"/>
      <c r="FQ95" s="28"/>
      <c r="FR95" s="28"/>
      <c r="FS95" s="28"/>
      <c r="FT95" s="28"/>
      <c r="FU95" s="28"/>
      <c r="FV95" s="28"/>
      <c r="FW95" s="28"/>
      <c r="FX95" s="28"/>
      <c r="FY95" s="28"/>
      <c r="FZ95" s="92"/>
      <c r="GA95" s="92"/>
      <c r="GB95" s="92"/>
      <c r="GC95" s="92"/>
      <c r="GD95" s="92"/>
      <c r="GE95" s="92"/>
      <c r="GF95" s="92"/>
      <c r="GG95" s="92"/>
      <c r="GH95" s="92"/>
      <c r="GI95" s="92"/>
      <c r="GJ95" s="28"/>
      <c r="GK95" s="28"/>
      <c r="GL95" s="28"/>
    </row>
    <row r="96" spans="1:194" x14ac:dyDescent="0.25">
      <c r="A96" s="71" t="str">
        <f>CONCATENATE($W$7,": ",$X$25," - ",$Y$77,": ",$Z$96)</f>
        <v>Expenditure: Contracted Services - Consultants and Professional Services: Infrastructure and Planning</v>
      </c>
      <c r="B96" s="27" t="s">
        <v>694</v>
      </c>
      <c r="C96" s="27" t="str">
        <f t="shared" si="5"/>
        <v>IE003002002000000000000000000000000000</v>
      </c>
      <c r="D96" s="23" t="s">
        <v>1166</v>
      </c>
      <c r="E96" s="23" t="s">
        <v>710</v>
      </c>
      <c r="F96" s="23" t="s">
        <v>707</v>
      </c>
      <c r="G96" s="23" t="s">
        <v>707</v>
      </c>
      <c r="H96" s="23" t="s">
        <v>697</v>
      </c>
      <c r="I96" s="23" t="s">
        <v>697</v>
      </c>
      <c r="J96" s="23" t="s">
        <v>697</v>
      </c>
      <c r="K96" s="23" t="s">
        <v>697</v>
      </c>
      <c r="L96" s="23" t="s">
        <v>697</v>
      </c>
      <c r="M96" s="23" t="s">
        <v>697</v>
      </c>
      <c r="N96" s="23" t="s">
        <v>697</v>
      </c>
      <c r="O96" s="23" t="s">
        <v>697</v>
      </c>
      <c r="P96" s="23" t="s">
        <v>697</v>
      </c>
      <c r="Q96" s="27">
        <v>0</v>
      </c>
      <c r="R96" s="27" t="s">
        <v>698</v>
      </c>
      <c r="S96" s="27" t="s">
        <v>698</v>
      </c>
      <c r="T96" s="27" t="s">
        <v>694</v>
      </c>
      <c r="U96" s="28"/>
      <c r="V96" s="27" t="s">
        <v>338</v>
      </c>
      <c r="W96" s="27" t="s">
        <v>905</v>
      </c>
      <c r="X96" s="27"/>
      <c r="Y96" s="27"/>
      <c r="Z96" s="27" t="s">
        <v>1348</v>
      </c>
      <c r="AA96" s="27"/>
      <c r="AB96" s="27"/>
      <c r="AC96" s="27"/>
      <c r="AD96" s="27"/>
      <c r="AE96" s="27"/>
      <c r="AF96" s="27"/>
      <c r="AG96" s="27"/>
      <c r="AH96" s="27"/>
      <c r="AI96" s="27" t="s">
        <v>1349</v>
      </c>
      <c r="AJ96" s="28" t="s">
        <v>694</v>
      </c>
      <c r="AK96" s="27" t="s">
        <v>694</v>
      </c>
      <c r="AL96" s="27" t="s">
        <v>694</v>
      </c>
      <c r="AM96" s="27" t="s">
        <v>694</v>
      </c>
      <c r="AN96" s="27" t="s">
        <v>694</v>
      </c>
      <c r="AO96" s="27" t="s">
        <v>694</v>
      </c>
      <c r="AP96" s="27" t="s">
        <v>694</v>
      </c>
      <c r="AQ96" s="27" t="s">
        <v>694</v>
      </c>
      <c r="AR96" s="27" t="s">
        <v>694</v>
      </c>
      <c r="AS96" s="27" t="s">
        <v>694</v>
      </c>
      <c r="AT96" s="27" t="s">
        <v>694</v>
      </c>
      <c r="AU96" s="27" t="s">
        <v>694</v>
      </c>
      <c r="AV96" s="27" t="s">
        <v>694</v>
      </c>
      <c r="AW96" s="27" t="s">
        <v>694</v>
      </c>
      <c r="AX96" s="27" t="s">
        <v>694</v>
      </c>
      <c r="AY96" s="27" t="s">
        <v>694</v>
      </c>
      <c r="AZ96" s="27" t="s">
        <v>694</v>
      </c>
      <c r="BA96" s="27" t="s">
        <v>694</v>
      </c>
      <c r="BB96" s="27" t="s">
        <v>694</v>
      </c>
      <c r="BC96" s="27" t="s">
        <v>694</v>
      </c>
      <c r="BD96" s="27" t="s">
        <v>694</v>
      </c>
      <c r="BE96" s="27" t="s">
        <v>694</v>
      </c>
      <c r="BF96" s="27" t="s">
        <v>694</v>
      </c>
      <c r="BG96" s="27" t="s">
        <v>694</v>
      </c>
      <c r="BH96" s="27" t="s">
        <v>694</v>
      </c>
      <c r="BI96" s="27" t="s">
        <v>694</v>
      </c>
      <c r="BJ96" s="27" t="s">
        <v>694</v>
      </c>
      <c r="BK96" s="27" t="s">
        <v>694</v>
      </c>
      <c r="BL96" s="27" t="s">
        <v>694</v>
      </c>
      <c r="BM96" s="27" t="s">
        <v>694</v>
      </c>
      <c r="BN96" s="27" t="s">
        <v>694</v>
      </c>
      <c r="BO96" s="27" t="s">
        <v>694</v>
      </c>
      <c r="BP96" s="27" t="s">
        <v>694</v>
      </c>
      <c r="BQ96" s="27" t="s">
        <v>694</v>
      </c>
      <c r="BR96" s="27" t="s">
        <v>694</v>
      </c>
      <c r="BS96" s="27" t="s">
        <v>694</v>
      </c>
      <c r="BT96" s="27" t="s">
        <v>694</v>
      </c>
      <c r="BU96" s="27" t="s">
        <v>694</v>
      </c>
      <c r="BV96" s="27" t="s">
        <v>694</v>
      </c>
      <c r="BW96" s="27" t="s">
        <v>694</v>
      </c>
      <c r="BX96" s="27" t="s">
        <v>694</v>
      </c>
      <c r="BY96" s="27" t="s">
        <v>694</v>
      </c>
      <c r="BZ96" s="27" t="s">
        <v>694</v>
      </c>
      <c r="CA96" s="27" t="s">
        <v>694</v>
      </c>
      <c r="CB96" s="27" t="s">
        <v>694</v>
      </c>
      <c r="CC96" s="27" t="s">
        <v>694</v>
      </c>
      <c r="CD96" s="27" t="s">
        <v>694</v>
      </c>
      <c r="CE96" s="27" t="s">
        <v>694</v>
      </c>
      <c r="CF96" s="27" t="s">
        <v>694</v>
      </c>
      <c r="CG96" s="27" t="s">
        <v>694</v>
      </c>
      <c r="CH96" s="27" t="s">
        <v>694</v>
      </c>
      <c r="CI96" s="27" t="s">
        <v>694</v>
      </c>
      <c r="CJ96" s="27" t="s">
        <v>694</v>
      </c>
      <c r="CK96" s="27" t="s">
        <v>694</v>
      </c>
      <c r="CL96" s="27" t="s">
        <v>694</v>
      </c>
      <c r="CM96" s="27" t="s">
        <v>694</v>
      </c>
      <c r="CN96" s="27" t="s">
        <v>694</v>
      </c>
      <c r="CO96" s="27" t="s">
        <v>694</v>
      </c>
      <c r="CP96" s="27" t="s">
        <v>694</v>
      </c>
      <c r="CQ96" s="27" t="s">
        <v>694</v>
      </c>
      <c r="CR96" s="27" t="s">
        <v>694</v>
      </c>
      <c r="CS96" s="27" t="s">
        <v>694</v>
      </c>
      <c r="CT96" s="27" t="s">
        <v>694</v>
      </c>
      <c r="CU96" s="27" t="s">
        <v>694</v>
      </c>
      <c r="CV96" s="27" t="s">
        <v>694</v>
      </c>
      <c r="CW96" s="27" t="s">
        <v>694</v>
      </c>
      <c r="CX96" s="27" t="s">
        <v>694</v>
      </c>
      <c r="CY96" s="27" t="s">
        <v>694</v>
      </c>
      <c r="CZ96" s="27" t="s">
        <v>694</v>
      </c>
      <c r="DA96" s="27" t="s">
        <v>694</v>
      </c>
      <c r="DB96" s="27" t="s">
        <v>694</v>
      </c>
      <c r="DC96" s="27" t="s">
        <v>694</v>
      </c>
      <c r="DD96" s="27" t="s">
        <v>694</v>
      </c>
      <c r="DE96" s="27" t="s">
        <v>694</v>
      </c>
      <c r="DF96" s="27" t="s">
        <v>694</v>
      </c>
      <c r="DG96" s="27" t="s">
        <v>694</v>
      </c>
      <c r="DH96" s="27" t="s">
        <v>694</v>
      </c>
      <c r="DI96" s="27" t="s">
        <v>694</v>
      </c>
      <c r="DJ96" s="27" t="s">
        <v>694</v>
      </c>
      <c r="DK96" s="27" t="s">
        <v>694</v>
      </c>
      <c r="DL96" s="27" t="s">
        <v>694</v>
      </c>
      <c r="DM96" s="27" t="s">
        <v>694</v>
      </c>
      <c r="DN96" s="27" t="s">
        <v>694</v>
      </c>
      <c r="DO96" s="27" t="s">
        <v>694</v>
      </c>
      <c r="DP96" s="27" t="s">
        <v>694</v>
      </c>
      <c r="DQ96" s="27" t="s">
        <v>694</v>
      </c>
      <c r="DR96" s="27" t="s">
        <v>694</v>
      </c>
      <c r="DS96" s="27"/>
      <c r="DT96" s="27" t="s">
        <v>694</v>
      </c>
      <c r="DU96" s="27" t="s">
        <v>694</v>
      </c>
      <c r="DV96" s="27" t="s">
        <v>694</v>
      </c>
      <c r="DW96" s="27" t="s">
        <v>694</v>
      </c>
      <c r="DX96" s="27" t="s">
        <v>694</v>
      </c>
      <c r="DY96" s="27" t="s">
        <v>694</v>
      </c>
      <c r="DZ96" s="27" t="s">
        <v>694</v>
      </c>
      <c r="EA96" s="27" t="s">
        <v>694</v>
      </c>
      <c r="EB96" s="27" t="s">
        <v>694</v>
      </c>
      <c r="EC96" s="27" t="s">
        <v>694</v>
      </c>
      <c r="ED96" s="27" t="s">
        <v>694</v>
      </c>
      <c r="EE96" s="27" t="s">
        <v>694</v>
      </c>
      <c r="EF96" s="27" t="s">
        <v>694</v>
      </c>
      <c r="EG96" s="27" t="s">
        <v>694</v>
      </c>
      <c r="EH96" s="27" t="s">
        <v>694</v>
      </c>
      <c r="EI96" s="27" t="s">
        <v>694</v>
      </c>
      <c r="EJ96" s="27" t="s">
        <v>694</v>
      </c>
      <c r="EK96" s="27" t="s">
        <v>694</v>
      </c>
      <c r="EL96" s="27" t="s">
        <v>694</v>
      </c>
      <c r="EM96" s="27" t="s">
        <v>694</v>
      </c>
      <c r="EN96" s="27" t="s">
        <v>694</v>
      </c>
      <c r="EO96" s="27" t="s">
        <v>694</v>
      </c>
      <c r="EP96" s="27" t="s">
        <v>694</v>
      </c>
      <c r="EQ96" s="27" t="s">
        <v>694</v>
      </c>
      <c r="ER96" s="27" t="s">
        <v>694</v>
      </c>
      <c r="ES96" s="27" t="s">
        <v>694</v>
      </c>
      <c r="ET96" s="27" t="s">
        <v>694</v>
      </c>
      <c r="EU96" s="27" t="s">
        <v>694</v>
      </c>
      <c r="EV96" s="27" t="s">
        <v>694</v>
      </c>
      <c r="EW96" s="27" t="s">
        <v>694</v>
      </c>
      <c r="EX96" s="27" t="s">
        <v>694</v>
      </c>
      <c r="EY96" s="27" t="s">
        <v>694</v>
      </c>
      <c r="EZ96" s="27" t="s">
        <v>694</v>
      </c>
      <c r="FA96" s="27" t="s">
        <v>694</v>
      </c>
      <c r="FB96" s="27" t="s">
        <v>694</v>
      </c>
      <c r="FC96" s="27" t="s">
        <v>694</v>
      </c>
      <c r="FD96" s="27" t="s">
        <v>694</v>
      </c>
      <c r="FE96" s="27" t="s">
        <v>694</v>
      </c>
      <c r="FF96" s="27" t="s">
        <v>694</v>
      </c>
      <c r="FG96" s="27" t="s">
        <v>694</v>
      </c>
      <c r="FH96" s="27" t="s">
        <v>694</v>
      </c>
      <c r="FI96" s="27" t="s">
        <v>694</v>
      </c>
      <c r="FJ96" s="27" t="s">
        <v>694</v>
      </c>
      <c r="FK96" s="27" t="s">
        <v>694</v>
      </c>
      <c r="FL96" s="27" t="s">
        <v>694</v>
      </c>
      <c r="FM96" s="27" t="s">
        <v>694</v>
      </c>
      <c r="FN96" s="27" t="s">
        <v>694</v>
      </c>
      <c r="FO96" s="72" t="s">
        <v>698</v>
      </c>
      <c r="FP96" s="72" t="s">
        <v>698</v>
      </c>
      <c r="FQ96" s="72" t="s">
        <v>698</v>
      </c>
      <c r="FR96" s="72" t="s">
        <v>698</v>
      </c>
      <c r="FS96" s="72" t="s">
        <v>698</v>
      </c>
      <c r="FT96" s="72" t="s">
        <v>698</v>
      </c>
      <c r="FU96" s="72" t="s">
        <v>698</v>
      </c>
      <c r="FV96" s="72" t="s">
        <v>698</v>
      </c>
      <c r="FW96" s="78" t="s">
        <v>698</v>
      </c>
      <c r="FX96" s="78" t="s">
        <v>698</v>
      </c>
      <c r="FY96" s="72" t="s">
        <v>698</v>
      </c>
      <c r="FZ96" s="90"/>
      <c r="GA96" s="90"/>
      <c r="GB96" s="90"/>
      <c r="GC96" s="90"/>
      <c r="GD96" s="90"/>
      <c r="GE96" s="90"/>
      <c r="GF96" s="90"/>
      <c r="GG96" s="90"/>
      <c r="GH96" s="105" t="s">
        <v>694</v>
      </c>
      <c r="GI96" s="106"/>
      <c r="GJ96" s="27"/>
      <c r="GK96" s="28"/>
      <c r="GL96" s="27"/>
    </row>
    <row r="97" spans="1:194" x14ac:dyDescent="0.25">
      <c r="A97" s="71" t="str">
        <f>CONCATENATE($W$7,": ",$X$25," - ",$Y$77,": ",$Z$96," - ",AA97)</f>
        <v>Expenditure: Contracted Services - Consultants and Professional Services: Infrastructure and Planning - Architectural</v>
      </c>
      <c r="B97" s="27" t="s">
        <v>1190</v>
      </c>
      <c r="C97" s="27" t="str">
        <f t="shared" si="5"/>
        <v>IE003002002001000000000000000000000000</v>
      </c>
      <c r="D97" s="23" t="s">
        <v>1166</v>
      </c>
      <c r="E97" s="23" t="s">
        <v>710</v>
      </c>
      <c r="F97" s="23" t="s">
        <v>707</v>
      </c>
      <c r="G97" s="23" t="s">
        <v>707</v>
      </c>
      <c r="H97" s="23" t="s">
        <v>702</v>
      </c>
      <c r="I97" s="23" t="s">
        <v>697</v>
      </c>
      <c r="J97" s="23" t="s">
        <v>697</v>
      </c>
      <c r="K97" s="23" t="s">
        <v>697</v>
      </c>
      <c r="L97" s="23" t="s">
        <v>697</v>
      </c>
      <c r="M97" s="23" t="s">
        <v>697</v>
      </c>
      <c r="N97" s="23" t="s">
        <v>697</v>
      </c>
      <c r="O97" s="23" t="s">
        <v>697</v>
      </c>
      <c r="P97" s="23" t="s">
        <v>697</v>
      </c>
      <c r="Q97" s="27">
        <v>0</v>
      </c>
      <c r="R97" s="27" t="s">
        <v>704</v>
      </c>
      <c r="S97" s="27" t="s">
        <v>698</v>
      </c>
      <c r="T97" s="28" t="s">
        <v>694</v>
      </c>
      <c r="U97" s="28"/>
      <c r="V97" s="27" t="s">
        <v>339</v>
      </c>
      <c r="W97" s="27" t="s">
        <v>905</v>
      </c>
      <c r="X97" s="27"/>
      <c r="Y97" s="27"/>
      <c r="Z97" s="27"/>
      <c r="AA97" s="27" t="s">
        <v>1350</v>
      </c>
      <c r="AB97" s="27"/>
      <c r="AC97" s="27"/>
      <c r="AD97" s="27"/>
      <c r="AE97" s="27"/>
      <c r="AF97" s="27"/>
      <c r="AG97" s="27"/>
      <c r="AH97" s="27"/>
      <c r="AI97" s="27" t="s">
        <v>1351</v>
      </c>
      <c r="AJ97" s="28" t="s">
        <v>704</v>
      </c>
      <c r="AK97" s="27" t="s">
        <v>698</v>
      </c>
      <c r="AL97" s="27" t="s">
        <v>698</v>
      </c>
      <c r="AM97" s="27" t="s">
        <v>698</v>
      </c>
      <c r="AN97" s="27" t="s">
        <v>698</v>
      </c>
      <c r="AO97" s="27" t="s">
        <v>698</v>
      </c>
      <c r="AP97" s="27" t="s">
        <v>698</v>
      </c>
      <c r="AQ97" s="27" t="s">
        <v>698</v>
      </c>
      <c r="AR97" s="27" t="s">
        <v>698</v>
      </c>
      <c r="AS97" s="27" t="s">
        <v>698</v>
      </c>
      <c r="AT97" s="27" t="s">
        <v>698</v>
      </c>
      <c r="AU97" s="27" t="s">
        <v>698</v>
      </c>
      <c r="AV97" s="27" t="s">
        <v>698</v>
      </c>
      <c r="AW97" s="27" t="s">
        <v>698</v>
      </c>
      <c r="AX97" s="27" t="s">
        <v>698</v>
      </c>
      <c r="AY97" s="27" t="s">
        <v>698</v>
      </c>
      <c r="AZ97" s="27" t="s">
        <v>698</v>
      </c>
      <c r="BA97" s="27" t="s">
        <v>698</v>
      </c>
      <c r="BB97" s="27" t="s">
        <v>698</v>
      </c>
      <c r="BC97" s="27" t="s">
        <v>698</v>
      </c>
      <c r="BD97" s="27" t="s">
        <v>698</v>
      </c>
      <c r="BE97" s="27" t="s">
        <v>698</v>
      </c>
      <c r="BF97" s="27" t="s">
        <v>698</v>
      </c>
      <c r="BG97" s="27" t="s">
        <v>698</v>
      </c>
      <c r="BH97" s="27" t="s">
        <v>698</v>
      </c>
      <c r="BI97" s="27" t="s">
        <v>698</v>
      </c>
      <c r="BJ97" s="27" t="s">
        <v>698</v>
      </c>
      <c r="BK97" s="27" t="s">
        <v>698</v>
      </c>
      <c r="BL97" s="27" t="s">
        <v>698</v>
      </c>
      <c r="BM97" s="27" t="s">
        <v>698</v>
      </c>
      <c r="BN97" s="27" t="s">
        <v>698</v>
      </c>
      <c r="BO97" s="27" t="s">
        <v>698</v>
      </c>
      <c r="BP97" s="27" t="s">
        <v>698</v>
      </c>
      <c r="BQ97" s="27" t="s">
        <v>698</v>
      </c>
      <c r="BR97" s="27" t="s">
        <v>698</v>
      </c>
      <c r="BS97" s="27" t="s">
        <v>698</v>
      </c>
      <c r="BT97" s="27" t="s">
        <v>698</v>
      </c>
      <c r="BU97" s="27" t="s">
        <v>698</v>
      </c>
      <c r="BV97" s="27" t="s">
        <v>698</v>
      </c>
      <c r="BW97" s="27" t="s">
        <v>698</v>
      </c>
      <c r="BX97" s="27" t="s">
        <v>698</v>
      </c>
      <c r="BY97" s="27" t="s">
        <v>698</v>
      </c>
      <c r="BZ97" s="27" t="s">
        <v>698</v>
      </c>
      <c r="CA97" s="27" t="s">
        <v>698</v>
      </c>
      <c r="CB97" s="27" t="s">
        <v>698</v>
      </c>
      <c r="CC97" s="27" t="s">
        <v>698</v>
      </c>
      <c r="CD97" s="27" t="s">
        <v>698</v>
      </c>
      <c r="CE97" s="27" t="s">
        <v>698</v>
      </c>
      <c r="CF97" s="27" t="s">
        <v>698</v>
      </c>
      <c r="CG97" s="27" t="s">
        <v>698</v>
      </c>
      <c r="CH97" s="27" t="s">
        <v>698</v>
      </c>
      <c r="CI97" s="27" t="s">
        <v>698</v>
      </c>
      <c r="CJ97" s="27" t="s">
        <v>698</v>
      </c>
      <c r="CK97" s="27" t="s">
        <v>698</v>
      </c>
      <c r="CL97" s="27" t="s">
        <v>698</v>
      </c>
      <c r="CM97" s="27" t="s">
        <v>698</v>
      </c>
      <c r="CN97" s="27" t="s">
        <v>698</v>
      </c>
      <c r="CO97" s="27" t="s">
        <v>698</v>
      </c>
      <c r="CP97" s="27" t="s">
        <v>698</v>
      </c>
      <c r="CQ97" s="27" t="s">
        <v>698</v>
      </c>
      <c r="CR97" s="27" t="s">
        <v>698</v>
      </c>
      <c r="CS97" s="27" t="s">
        <v>698</v>
      </c>
      <c r="CT97" s="27" t="s">
        <v>698</v>
      </c>
      <c r="CU97" s="27" t="s">
        <v>698</v>
      </c>
      <c r="CV97" s="27" t="s">
        <v>698</v>
      </c>
      <c r="CW97" s="27" t="s">
        <v>698</v>
      </c>
      <c r="CX97" s="27" t="s">
        <v>698</v>
      </c>
      <c r="CY97" s="27" t="s">
        <v>698</v>
      </c>
      <c r="CZ97" s="27" t="s">
        <v>698</v>
      </c>
      <c r="DA97" s="27" t="s">
        <v>698</v>
      </c>
      <c r="DB97" s="27" t="s">
        <v>704</v>
      </c>
      <c r="DC97" s="27" t="s">
        <v>704</v>
      </c>
      <c r="DD97" s="27" t="s">
        <v>704</v>
      </c>
      <c r="DE97" s="27" t="s">
        <v>704</v>
      </c>
      <c r="DF97" s="27" t="s">
        <v>698</v>
      </c>
      <c r="DG97" s="27" t="s">
        <v>698</v>
      </c>
      <c r="DH97" s="27" t="s">
        <v>698</v>
      </c>
      <c r="DI97" s="27" t="s">
        <v>698</v>
      </c>
      <c r="DJ97" s="27" t="s">
        <v>698</v>
      </c>
      <c r="DK97" s="27" t="s">
        <v>698</v>
      </c>
      <c r="DL97" s="27" t="s">
        <v>698</v>
      </c>
      <c r="DM97" s="27" t="s">
        <v>698</v>
      </c>
      <c r="DN97" s="27" t="s">
        <v>698</v>
      </c>
      <c r="DO97" s="27" t="s">
        <v>698</v>
      </c>
      <c r="DP97" s="27" t="s">
        <v>698</v>
      </c>
      <c r="DQ97" s="27" t="s">
        <v>698</v>
      </c>
      <c r="DR97" s="27" t="s">
        <v>698</v>
      </c>
      <c r="DS97" s="27"/>
      <c r="DT97" s="27" t="s">
        <v>698</v>
      </c>
      <c r="DU97" s="27" t="s">
        <v>704</v>
      </c>
      <c r="DV97" s="27" t="s">
        <v>704</v>
      </c>
      <c r="DW97" s="27" t="s">
        <v>704</v>
      </c>
      <c r="DX97" s="27" t="s">
        <v>704</v>
      </c>
      <c r="DY97" s="27" t="s">
        <v>698</v>
      </c>
      <c r="DZ97" s="27" t="s">
        <v>698</v>
      </c>
      <c r="EA97" s="27" t="s">
        <v>698</v>
      </c>
      <c r="EB97" s="27" t="s">
        <v>698</v>
      </c>
      <c r="EC97" s="27" t="s">
        <v>698</v>
      </c>
      <c r="ED97" s="27" t="s">
        <v>698</v>
      </c>
      <c r="EE97" s="27" t="s">
        <v>698</v>
      </c>
      <c r="EF97" s="27" t="s">
        <v>698</v>
      </c>
      <c r="EG97" s="27" t="s">
        <v>694</v>
      </c>
      <c r="EH97" s="27" t="s">
        <v>698</v>
      </c>
      <c r="EI97" s="27" t="s">
        <v>698</v>
      </c>
      <c r="EJ97" s="27" t="s">
        <v>698</v>
      </c>
      <c r="EK97" s="27" t="s">
        <v>698</v>
      </c>
      <c r="EL97" s="27" t="s">
        <v>698</v>
      </c>
      <c r="EM97" s="27" t="s">
        <v>698</v>
      </c>
      <c r="EN97" s="27" t="s">
        <v>698</v>
      </c>
      <c r="EO97" s="27" t="s">
        <v>698</v>
      </c>
      <c r="EP97" s="27" t="s">
        <v>698</v>
      </c>
      <c r="EQ97" s="27" t="s">
        <v>698</v>
      </c>
      <c r="ER97" s="27" t="s">
        <v>698</v>
      </c>
      <c r="ES97" s="27" t="s">
        <v>698</v>
      </c>
      <c r="ET97" s="27" t="s">
        <v>698</v>
      </c>
      <c r="EU97" s="27" t="s">
        <v>698</v>
      </c>
      <c r="EV97" s="27" t="s">
        <v>698</v>
      </c>
      <c r="EW97" s="27" t="s">
        <v>698</v>
      </c>
      <c r="EX97" s="27" t="s">
        <v>698</v>
      </c>
      <c r="EY97" s="27" t="s">
        <v>698</v>
      </c>
      <c r="EZ97" s="27" t="s">
        <v>698</v>
      </c>
      <c r="FA97" s="27" t="s">
        <v>698</v>
      </c>
      <c r="FB97" s="27" t="s">
        <v>698</v>
      </c>
      <c r="FC97" s="27" t="s">
        <v>698</v>
      </c>
      <c r="FD97" s="27" t="s">
        <v>698</v>
      </c>
      <c r="FE97" s="27" t="s">
        <v>694</v>
      </c>
      <c r="FF97" s="27" t="s">
        <v>698</v>
      </c>
      <c r="FG97" s="27" t="s">
        <v>698</v>
      </c>
      <c r="FH97" s="27" t="s">
        <v>698</v>
      </c>
      <c r="FI97" s="27" t="s">
        <v>698</v>
      </c>
      <c r="FJ97" s="27" t="s">
        <v>694</v>
      </c>
      <c r="FK97" s="27" t="s">
        <v>698</v>
      </c>
      <c r="FL97" s="27" t="s">
        <v>698</v>
      </c>
      <c r="FM97" s="27" t="s">
        <v>698</v>
      </c>
      <c r="FN97" s="27" t="s">
        <v>694</v>
      </c>
      <c r="FO97" s="72" t="s">
        <v>1175</v>
      </c>
      <c r="FP97" s="72" t="s">
        <v>698</v>
      </c>
      <c r="FQ97" s="72" t="s">
        <v>1176</v>
      </c>
      <c r="FR97" s="72" t="s">
        <v>1177</v>
      </c>
      <c r="FS97" s="72" t="s">
        <v>1325</v>
      </c>
      <c r="FT97" s="72" t="s">
        <v>1225</v>
      </c>
      <c r="FU97" s="72" t="s">
        <v>698</v>
      </c>
      <c r="FV97" s="72" t="s">
        <v>698</v>
      </c>
      <c r="FW97" s="78" t="s">
        <v>698</v>
      </c>
      <c r="FX97" s="78" t="s">
        <v>698</v>
      </c>
      <c r="FY97" s="72" t="s">
        <v>698</v>
      </c>
      <c r="FZ97" s="90"/>
      <c r="GA97" s="90"/>
      <c r="GB97" s="90"/>
      <c r="GC97" s="90"/>
      <c r="GD97" s="90"/>
      <c r="GE97" s="90"/>
      <c r="GF97" s="90"/>
      <c r="GG97" s="90"/>
      <c r="GH97" s="105" t="s">
        <v>1226</v>
      </c>
      <c r="GI97" s="106"/>
      <c r="GJ97" s="27"/>
      <c r="GK97" s="28"/>
      <c r="GL97" s="27"/>
    </row>
    <row r="98" spans="1:194" x14ac:dyDescent="0.25">
      <c r="A98" s="71" t="str">
        <f t="shared" ref="A98:A116" si="7">CONCATENATE($W$7,": ",$X$25," - ",$Y$77,": ",$Z$96," - ",AA98)</f>
        <v>Expenditure: Contracted Services - Consultants and Professional Services: Infrastructure and Planning - Agriculture</v>
      </c>
      <c r="B98" s="27" t="s">
        <v>1190</v>
      </c>
      <c r="C98" s="27" t="str">
        <f t="shared" si="5"/>
        <v>IE003002002002000000000000000000000000</v>
      </c>
      <c r="D98" s="23" t="s">
        <v>1166</v>
      </c>
      <c r="E98" s="23" t="s">
        <v>710</v>
      </c>
      <c r="F98" s="23" t="s">
        <v>707</v>
      </c>
      <c r="G98" s="23" t="s">
        <v>707</v>
      </c>
      <c r="H98" s="23" t="s">
        <v>707</v>
      </c>
      <c r="I98" s="23" t="s">
        <v>697</v>
      </c>
      <c r="J98" s="23" t="s">
        <v>697</v>
      </c>
      <c r="K98" s="23" t="s">
        <v>697</v>
      </c>
      <c r="L98" s="23" t="s">
        <v>697</v>
      </c>
      <c r="M98" s="23" t="s">
        <v>697</v>
      </c>
      <c r="N98" s="23" t="s">
        <v>697</v>
      </c>
      <c r="O98" s="23" t="s">
        <v>697</v>
      </c>
      <c r="P98" s="23" t="s">
        <v>697</v>
      </c>
      <c r="Q98" s="27">
        <v>0</v>
      </c>
      <c r="R98" s="27" t="s">
        <v>704</v>
      </c>
      <c r="S98" s="27" t="s">
        <v>698</v>
      </c>
      <c r="T98" s="28" t="s">
        <v>694</v>
      </c>
      <c r="U98" s="28"/>
      <c r="V98" s="27" t="s">
        <v>340</v>
      </c>
      <c r="W98" s="27" t="s">
        <v>905</v>
      </c>
      <c r="X98" s="27"/>
      <c r="Y98" s="27"/>
      <c r="Z98" s="27"/>
      <c r="AA98" s="27" t="s">
        <v>1352</v>
      </c>
      <c r="AB98" s="27"/>
      <c r="AC98" s="27"/>
      <c r="AD98" s="27"/>
      <c r="AE98" s="27"/>
      <c r="AF98" s="27"/>
      <c r="AG98" s="27"/>
      <c r="AH98" s="27"/>
      <c r="AI98" s="27" t="s">
        <v>1353</v>
      </c>
      <c r="AJ98" s="28" t="s">
        <v>704</v>
      </c>
      <c r="AK98" s="27" t="s">
        <v>698</v>
      </c>
      <c r="AL98" s="27" t="s">
        <v>698</v>
      </c>
      <c r="AM98" s="27" t="s">
        <v>698</v>
      </c>
      <c r="AN98" s="27" t="s">
        <v>698</v>
      </c>
      <c r="AO98" s="27" t="s">
        <v>698</v>
      </c>
      <c r="AP98" s="27" t="s">
        <v>698</v>
      </c>
      <c r="AQ98" s="27" t="s">
        <v>698</v>
      </c>
      <c r="AR98" s="27" t="s">
        <v>698</v>
      </c>
      <c r="AS98" s="27" t="s">
        <v>698</v>
      </c>
      <c r="AT98" s="27" t="s">
        <v>698</v>
      </c>
      <c r="AU98" s="27" t="s">
        <v>698</v>
      </c>
      <c r="AV98" s="27" t="s">
        <v>704</v>
      </c>
      <c r="AW98" s="27" t="s">
        <v>698</v>
      </c>
      <c r="AX98" s="27" t="s">
        <v>698</v>
      </c>
      <c r="AY98" s="27" t="s">
        <v>698</v>
      </c>
      <c r="AZ98" s="27" t="s">
        <v>698</v>
      </c>
      <c r="BA98" s="27" t="s">
        <v>698</v>
      </c>
      <c r="BB98" s="27" t="s">
        <v>698</v>
      </c>
      <c r="BC98" s="27" t="s">
        <v>698</v>
      </c>
      <c r="BD98" s="27" t="s">
        <v>698</v>
      </c>
      <c r="BE98" s="27" t="s">
        <v>698</v>
      </c>
      <c r="BF98" s="27" t="s">
        <v>698</v>
      </c>
      <c r="BG98" s="27" t="s">
        <v>698</v>
      </c>
      <c r="BH98" s="27" t="s">
        <v>698</v>
      </c>
      <c r="BI98" s="27" t="s">
        <v>698</v>
      </c>
      <c r="BJ98" s="27" t="s">
        <v>698</v>
      </c>
      <c r="BK98" s="27" t="s">
        <v>698</v>
      </c>
      <c r="BL98" s="27" t="s">
        <v>698</v>
      </c>
      <c r="BM98" s="27" t="s">
        <v>698</v>
      </c>
      <c r="BN98" s="27" t="s">
        <v>698</v>
      </c>
      <c r="BO98" s="27" t="s">
        <v>698</v>
      </c>
      <c r="BP98" s="27" t="s">
        <v>698</v>
      </c>
      <c r="BQ98" s="27" t="s">
        <v>698</v>
      </c>
      <c r="BR98" s="27" t="s">
        <v>698</v>
      </c>
      <c r="BS98" s="27" t="s">
        <v>698</v>
      </c>
      <c r="BT98" s="27" t="s">
        <v>698</v>
      </c>
      <c r="BU98" s="27" t="s">
        <v>698</v>
      </c>
      <c r="BV98" s="27" t="s">
        <v>698</v>
      </c>
      <c r="BW98" s="27" t="s">
        <v>698</v>
      </c>
      <c r="BX98" s="27" t="s">
        <v>698</v>
      </c>
      <c r="BY98" s="27" t="s">
        <v>698</v>
      </c>
      <c r="BZ98" s="27" t="s">
        <v>698</v>
      </c>
      <c r="CA98" s="27" t="s">
        <v>698</v>
      </c>
      <c r="CB98" s="27" t="s">
        <v>698</v>
      </c>
      <c r="CC98" s="27" t="s">
        <v>698</v>
      </c>
      <c r="CD98" s="27" t="s">
        <v>698</v>
      </c>
      <c r="CE98" s="27" t="s">
        <v>698</v>
      </c>
      <c r="CF98" s="27" t="s">
        <v>698</v>
      </c>
      <c r="CG98" s="27" t="s">
        <v>698</v>
      </c>
      <c r="CH98" s="27" t="s">
        <v>698</v>
      </c>
      <c r="CI98" s="27" t="s">
        <v>698</v>
      </c>
      <c r="CJ98" s="27" t="s">
        <v>698</v>
      </c>
      <c r="CK98" s="27" t="s">
        <v>698</v>
      </c>
      <c r="CL98" s="27" t="s">
        <v>698</v>
      </c>
      <c r="CM98" s="27" t="s">
        <v>698</v>
      </c>
      <c r="CN98" s="27" t="s">
        <v>698</v>
      </c>
      <c r="CO98" s="27" t="s">
        <v>698</v>
      </c>
      <c r="CP98" s="27" t="s">
        <v>698</v>
      </c>
      <c r="CQ98" s="27" t="s">
        <v>698</v>
      </c>
      <c r="CR98" s="27" t="s">
        <v>698</v>
      </c>
      <c r="CS98" s="27" t="s">
        <v>698</v>
      </c>
      <c r="CT98" s="27" t="s">
        <v>698</v>
      </c>
      <c r="CU98" s="27" t="s">
        <v>698</v>
      </c>
      <c r="CV98" s="27" t="s">
        <v>698</v>
      </c>
      <c r="CW98" s="27" t="s">
        <v>698</v>
      </c>
      <c r="CX98" s="27" t="s">
        <v>698</v>
      </c>
      <c r="CY98" s="27" t="s">
        <v>698</v>
      </c>
      <c r="CZ98" s="27" t="s">
        <v>698</v>
      </c>
      <c r="DA98" s="27" t="s">
        <v>698</v>
      </c>
      <c r="DB98" s="27" t="s">
        <v>704</v>
      </c>
      <c r="DC98" s="27" t="s">
        <v>704</v>
      </c>
      <c r="DD98" s="27" t="s">
        <v>704</v>
      </c>
      <c r="DE98" s="27" t="s">
        <v>704</v>
      </c>
      <c r="DF98" s="27" t="s">
        <v>698</v>
      </c>
      <c r="DG98" s="27" t="s">
        <v>698</v>
      </c>
      <c r="DH98" s="27" t="s">
        <v>698</v>
      </c>
      <c r="DI98" s="27" t="s">
        <v>698</v>
      </c>
      <c r="DJ98" s="27" t="s">
        <v>698</v>
      </c>
      <c r="DK98" s="27" t="s">
        <v>698</v>
      </c>
      <c r="DL98" s="27" t="s">
        <v>698</v>
      </c>
      <c r="DM98" s="27" t="s">
        <v>698</v>
      </c>
      <c r="DN98" s="27" t="s">
        <v>698</v>
      </c>
      <c r="DO98" s="27" t="s">
        <v>698</v>
      </c>
      <c r="DP98" s="27" t="s">
        <v>698</v>
      </c>
      <c r="DQ98" s="27" t="s">
        <v>698</v>
      </c>
      <c r="DR98" s="27" t="s">
        <v>698</v>
      </c>
      <c r="DS98" s="27"/>
      <c r="DT98" s="27" t="s">
        <v>698</v>
      </c>
      <c r="DU98" s="27" t="s">
        <v>698</v>
      </c>
      <c r="DV98" s="27" t="s">
        <v>698</v>
      </c>
      <c r="DW98" s="27" t="s">
        <v>698</v>
      </c>
      <c r="DX98" s="27" t="s">
        <v>698</v>
      </c>
      <c r="DY98" s="27" t="s">
        <v>698</v>
      </c>
      <c r="DZ98" s="27" t="s">
        <v>698</v>
      </c>
      <c r="EA98" s="27" t="s">
        <v>698</v>
      </c>
      <c r="EB98" s="27" t="s">
        <v>698</v>
      </c>
      <c r="EC98" s="27" t="s">
        <v>698</v>
      </c>
      <c r="ED98" s="27" t="s">
        <v>698</v>
      </c>
      <c r="EE98" s="27" t="s">
        <v>698</v>
      </c>
      <c r="EF98" s="27" t="s">
        <v>698</v>
      </c>
      <c r="EG98" s="27" t="s">
        <v>694</v>
      </c>
      <c r="EH98" s="27" t="s">
        <v>698</v>
      </c>
      <c r="EI98" s="27" t="s">
        <v>698</v>
      </c>
      <c r="EJ98" s="27" t="s">
        <v>698</v>
      </c>
      <c r="EK98" s="27" t="s">
        <v>698</v>
      </c>
      <c r="EL98" s="27" t="s">
        <v>698</v>
      </c>
      <c r="EM98" s="27" t="s">
        <v>698</v>
      </c>
      <c r="EN98" s="27" t="s">
        <v>698</v>
      </c>
      <c r="EO98" s="27" t="s">
        <v>698</v>
      </c>
      <c r="EP98" s="27" t="s">
        <v>698</v>
      </c>
      <c r="EQ98" s="27" t="s">
        <v>698</v>
      </c>
      <c r="ER98" s="27" t="s">
        <v>698</v>
      </c>
      <c r="ES98" s="27" t="s">
        <v>698</v>
      </c>
      <c r="ET98" s="27" t="s">
        <v>698</v>
      </c>
      <c r="EU98" s="27" t="s">
        <v>698</v>
      </c>
      <c r="EV98" s="27" t="s">
        <v>698</v>
      </c>
      <c r="EW98" s="27" t="s">
        <v>698</v>
      </c>
      <c r="EX98" s="27" t="s">
        <v>698</v>
      </c>
      <c r="EY98" s="27" t="s">
        <v>698</v>
      </c>
      <c r="EZ98" s="27" t="s">
        <v>698</v>
      </c>
      <c r="FA98" s="27" t="s">
        <v>698</v>
      </c>
      <c r="FB98" s="27" t="s">
        <v>698</v>
      </c>
      <c r="FC98" s="27" t="s">
        <v>698</v>
      </c>
      <c r="FD98" s="27" t="s">
        <v>698</v>
      </c>
      <c r="FE98" s="27" t="s">
        <v>694</v>
      </c>
      <c r="FF98" s="27" t="s">
        <v>698</v>
      </c>
      <c r="FG98" s="27" t="s">
        <v>698</v>
      </c>
      <c r="FH98" s="27" t="s">
        <v>698</v>
      </c>
      <c r="FI98" s="27" t="s">
        <v>698</v>
      </c>
      <c r="FJ98" s="27" t="s">
        <v>694</v>
      </c>
      <c r="FK98" s="27" t="s">
        <v>698</v>
      </c>
      <c r="FL98" s="27" t="s">
        <v>698</v>
      </c>
      <c r="FM98" s="27" t="s">
        <v>698</v>
      </c>
      <c r="FN98" s="27" t="s">
        <v>694</v>
      </c>
      <c r="FO98" s="72" t="s">
        <v>1175</v>
      </c>
      <c r="FP98" s="72" t="s">
        <v>698</v>
      </c>
      <c r="FQ98" s="72" t="s">
        <v>1176</v>
      </c>
      <c r="FR98" s="72" t="s">
        <v>1177</v>
      </c>
      <c r="FS98" s="72" t="s">
        <v>1325</v>
      </c>
      <c r="FT98" s="72" t="s">
        <v>1225</v>
      </c>
      <c r="FU98" s="72" t="s">
        <v>698</v>
      </c>
      <c r="FV98" s="72" t="s">
        <v>698</v>
      </c>
      <c r="FW98" s="78" t="s">
        <v>698</v>
      </c>
      <c r="FX98" s="78" t="s">
        <v>698</v>
      </c>
      <c r="FY98" s="72" t="s">
        <v>698</v>
      </c>
      <c r="FZ98" s="90"/>
      <c r="GA98" s="90"/>
      <c r="GB98" s="90"/>
      <c r="GC98" s="90"/>
      <c r="GD98" s="90"/>
      <c r="GE98" s="90"/>
      <c r="GF98" s="90"/>
      <c r="GG98" s="90"/>
      <c r="GH98" s="105" t="s">
        <v>1226</v>
      </c>
      <c r="GI98" s="106"/>
      <c r="GJ98" s="27"/>
      <c r="GK98" s="28"/>
      <c r="GL98" s="27"/>
    </row>
    <row r="99" spans="1:194" x14ac:dyDescent="0.25">
      <c r="A99" s="71" t="str">
        <f t="shared" si="7"/>
        <v>Expenditure: Contracted Services - Consultants and Professional Services: Infrastructure and Planning - Ecological</v>
      </c>
      <c r="B99" s="27" t="s">
        <v>1190</v>
      </c>
      <c r="C99" s="27" t="str">
        <f t="shared" si="5"/>
        <v>IE003002002003000000000000000000000000</v>
      </c>
      <c r="D99" s="23" t="s">
        <v>1166</v>
      </c>
      <c r="E99" s="23" t="s">
        <v>710</v>
      </c>
      <c r="F99" s="23" t="s">
        <v>707</v>
      </c>
      <c r="G99" s="23" t="s">
        <v>707</v>
      </c>
      <c r="H99" s="23" t="s">
        <v>710</v>
      </c>
      <c r="I99" s="23" t="s">
        <v>697</v>
      </c>
      <c r="J99" s="23" t="s">
        <v>697</v>
      </c>
      <c r="K99" s="23" t="s">
        <v>697</v>
      </c>
      <c r="L99" s="23" t="s">
        <v>697</v>
      </c>
      <c r="M99" s="23" t="s">
        <v>697</v>
      </c>
      <c r="N99" s="23" t="s">
        <v>697</v>
      </c>
      <c r="O99" s="23" t="s">
        <v>697</v>
      </c>
      <c r="P99" s="23" t="s">
        <v>697</v>
      </c>
      <c r="Q99" s="27">
        <v>0</v>
      </c>
      <c r="R99" s="27" t="s">
        <v>704</v>
      </c>
      <c r="S99" s="27" t="s">
        <v>698</v>
      </c>
      <c r="T99" s="28" t="s">
        <v>694</v>
      </c>
      <c r="U99" s="28"/>
      <c r="V99" s="27" t="s">
        <v>341</v>
      </c>
      <c r="W99" s="27" t="s">
        <v>905</v>
      </c>
      <c r="X99" s="27"/>
      <c r="Y99" s="27"/>
      <c r="Z99" s="27"/>
      <c r="AA99" s="27" t="s">
        <v>1354</v>
      </c>
      <c r="AB99" s="27"/>
      <c r="AC99" s="27"/>
      <c r="AD99" s="27"/>
      <c r="AE99" s="27"/>
      <c r="AF99" s="27"/>
      <c r="AG99" s="27"/>
      <c r="AH99" s="27"/>
      <c r="AI99" s="27" t="s">
        <v>1355</v>
      </c>
      <c r="AJ99" s="28" t="s">
        <v>704</v>
      </c>
      <c r="AK99" s="27" t="s">
        <v>698</v>
      </c>
      <c r="AL99" s="27" t="s">
        <v>698</v>
      </c>
      <c r="AM99" s="27" t="s">
        <v>698</v>
      </c>
      <c r="AN99" s="27" t="s">
        <v>698</v>
      </c>
      <c r="AO99" s="27" t="s">
        <v>698</v>
      </c>
      <c r="AP99" s="27" t="s">
        <v>698</v>
      </c>
      <c r="AQ99" s="27" t="s">
        <v>698</v>
      </c>
      <c r="AR99" s="27" t="s">
        <v>698</v>
      </c>
      <c r="AS99" s="27" t="s">
        <v>698</v>
      </c>
      <c r="AT99" s="27" t="s">
        <v>698</v>
      </c>
      <c r="AU99" s="27" t="s">
        <v>698</v>
      </c>
      <c r="AV99" s="27" t="s">
        <v>698</v>
      </c>
      <c r="AW99" s="27" t="s">
        <v>698</v>
      </c>
      <c r="AX99" s="27" t="s">
        <v>698</v>
      </c>
      <c r="AY99" s="27" t="s">
        <v>698</v>
      </c>
      <c r="AZ99" s="27" t="s">
        <v>698</v>
      </c>
      <c r="BA99" s="27" t="s">
        <v>698</v>
      </c>
      <c r="BB99" s="27" t="s">
        <v>698</v>
      </c>
      <c r="BC99" s="27" t="s">
        <v>698</v>
      </c>
      <c r="BD99" s="27" t="s">
        <v>698</v>
      </c>
      <c r="BE99" s="27" t="s">
        <v>698</v>
      </c>
      <c r="BF99" s="27" t="s">
        <v>698</v>
      </c>
      <c r="BG99" s="27" t="s">
        <v>698</v>
      </c>
      <c r="BH99" s="27" t="s">
        <v>698</v>
      </c>
      <c r="BI99" s="27" t="s">
        <v>698</v>
      </c>
      <c r="BJ99" s="27" t="s">
        <v>698</v>
      </c>
      <c r="BK99" s="27" t="s">
        <v>698</v>
      </c>
      <c r="BL99" s="27" t="s">
        <v>698</v>
      </c>
      <c r="BM99" s="27" t="s">
        <v>698</v>
      </c>
      <c r="BN99" s="27" t="s">
        <v>698</v>
      </c>
      <c r="BO99" s="27" t="s">
        <v>698</v>
      </c>
      <c r="BP99" s="27" t="s">
        <v>698</v>
      </c>
      <c r="BQ99" s="27" t="s">
        <v>698</v>
      </c>
      <c r="BR99" s="27" t="s">
        <v>704</v>
      </c>
      <c r="BS99" s="27" t="s">
        <v>704</v>
      </c>
      <c r="BT99" s="27" t="s">
        <v>704</v>
      </c>
      <c r="BU99" s="27" t="s">
        <v>704</v>
      </c>
      <c r="BV99" s="27" t="s">
        <v>704</v>
      </c>
      <c r="BW99" s="27" t="s">
        <v>704</v>
      </c>
      <c r="BX99" s="27" t="s">
        <v>704</v>
      </c>
      <c r="BY99" s="27" t="s">
        <v>698</v>
      </c>
      <c r="BZ99" s="27" t="s">
        <v>698</v>
      </c>
      <c r="CA99" s="27" t="s">
        <v>698</v>
      </c>
      <c r="CB99" s="27" t="s">
        <v>698</v>
      </c>
      <c r="CC99" s="27" t="s">
        <v>698</v>
      </c>
      <c r="CD99" s="27" t="s">
        <v>698</v>
      </c>
      <c r="CE99" s="27" t="s">
        <v>698</v>
      </c>
      <c r="CF99" s="27" t="s">
        <v>698</v>
      </c>
      <c r="CG99" s="27" t="s">
        <v>698</v>
      </c>
      <c r="CH99" s="27" t="s">
        <v>698</v>
      </c>
      <c r="CI99" s="27" t="s">
        <v>698</v>
      </c>
      <c r="CJ99" s="27" t="s">
        <v>698</v>
      </c>
      <c r="CK99" s="27" t="s">
        <v>698</v>
      </c>
      <c r="CL99" s="27" t="s">
        <v>698</v>
      </c>
      <c r="CM99" s="27" t="s">
        <v>698</v>
      </c>
      <c r="CN99" s="27" t="s">
        <v>698</v>
      </c>
      <c r="CO99" s="27" t="s">
        <v>698</v>
      </c>
      <c r="CP99" s="27" t="s">
        <v>698</v>
      </c>
      <c r="CQ99" s="27" t="s">
        <v>698</v>
      </c>
      <c r="CR99" s="27" t="s">
        <v>698</v>
      </c>
      <c r="CS99" s="27" t="s">
        <v>698</v>
      </c>
      <c r="CT99" s="27" t="s">
        <v>698</v>
      </c>
      <c r="CU99" s="27" t="s">
        <v>698</v>
      </c>
      <c r="CV99" s="27" t="s">
        <v>698</v>
      </c>
      <c r="CW99" s="27" t="s">
        <v>698</v>
      </c>
      <c r="CX99" s="27" t="s">
        <v>698</v>
      </c>
      <c r="CY99" s="27" t="s">
        <v>698</v>
      </c>
      <c r="CZ99" s="27" t="s">
        <v>698</v>
      </c>
      <c r="DA99" s="27" t="s">
        <v>698</v>
      </c>
      <c r="DB99" s="27" t="s">
        <v>704</v>
      </c>
      <c r="DC99" s="27" t="s">
        <v>704</v>
      </c>
      <c r="DD99" s="27" t="s">
        <v>704</v>
      </c>
      <c r="DE99" s="27" t="s">
        <v>704</v>
      </c>
      <c r="DF99" s="27" t="s">
        <v>698</v>
      </c>
      <c r="DG99" s="27" t="s">
        <v>698</v>
      </c>
      <c r="DH99" s="27" t="s">
        <v>698</v>
      </c>
      <c r="DI99" s="27" t="s">
        <v>698</v>
      </c>
      <c r="DJ99" s="27" t="s">
        <v>698</v>
      </c>
      <c r="DK99" s="27" t="s">
        <v>698</v>
      </c>
      <c r="DL99" s="27" t="s">
        <v>698</v>
      </c>
      <c r="DM99" s="27" t="s">
        <v>698</v>
      </c>
      <c r="DN99" s="27" t="s">
        <v>698</v>
      </c>
      <c r="DO99" s="27" t="s">
        <v>698</v>
      </c>
      <c r="DP99" s="27" t="s">
        <v>698</v>
      </c>
      <c r="DQ99" s="27" t="s">
        <v>698</v>
      </c>
      <c r="DR99" s="27" t="s">
        <v>698</v>
      </c>
      <c r="DS99" s="27"/>
      <c r="DT99" s="27" t="s">
        <v>698</v>
      </c>
      <c r="DU99" s="27" t="s">
        <v>698</v>
      </c>
      <c r="DV99" s="27" t="s">
        <v>698</v>
      </c>
      <c r="DW99" s="27" t="s">
        <v>698</v>
      </c>
      <c r="DX99" s="27" t="s">
        <v>698</v>
      </c>
      <c r="DY99" s="27" t="s">
        <v>698</v>
      </c>
      <c r="DZ99" s="27" t="s">
        <v>698</v>
      </c>
      <c r="EA99" s="27" t="s">
        <v>698</v>
      </c>
      <c r="EB99" s="27" t="s">
        <v>698</v>
      </c>
      <c r="EC99" s="27" t="s">
        <v>698</v>
      </c>
      <c r="ED99" s="27" t="s">
        <v>698</v>
      </c>
      <c r="EE99" s="27" t="s">
        <v>698</v>
      </c>
      <c r="EF99" s="27" t="s">
        <v>698</v>
      </c>
      <c r="EG99" s="27" t="s">
        <v>694</v>
      </c>
      <c r="EH99" s="27" t="s">
        <v>698</v>
      </c>
      <c r="EI99" s="27" t="s">
        <v>698</v>
      </c>
      <c r="EJ99" s="27" t="s">
        <v>698</v>
      </c>
      <c r="EK99" s="27" t="s">
        <v>698</v>
      </c>
      <c r="EL99" s="27" t="s">
        <v>698</v>
      </c>
      <c r="EM99" s="27" t="s">
        <v>698</v>
      </c>
      <c r="EN99" s="27" t="s">
        <v>698</v>
      </c>
      <c r="EO99" s="27" t="s">
        <v>698</v>
      </c>
      <c r="EP99" s="27" t="s">
        <v>698</v>
      </c>
      <c r="EQ99" s="27" t="s">
        <v>698</v>
      </c>
      <c r="ER99" s="27" t="s">
        <v>698</v>
      </c>
      <c r="ES99" s="27" t="s">
        <v>698</v>
      </c>
      <c r="ET99" s="27" t="s">
        <v>698</v>
      </c>
      <c r="EU99" s="27" t="s">
        <v>698</v>
      </c>
      <c r="EV99" s="27" t="s">
        <v>698</v>
      </c>
      <c r="EW99" s="27" t="s">
        <v>698</v>
      </c>
      <c r="EX99" s="27" t="s">
        <v>698</v>
      </c>
      <c r="EY99" s="27" t="s">
        <v>698</v>
      </c>
      <c r="EZ99" s="27" t="s">
        <v>698</v>
      </c>
      <c r="FA99" s="27" t="s">
        <v>698</v>
      </c>
      <c r="FB99" s="27" t="s">
        <v>698</v>
      </c>
      <c r="FC99" s="27" t="s">
        <v>698</v>
      </c>
      <c r="FD99" s="27" t="s">
        <v>698</v>
      </c>
      <c r="FE99" s="27" t="s">
        <v>694</v>
      </c>
      <c r="FF99" s="27" t="s">
        <v>698</v>
      </c>
      <c r="FG99" s="27" t="s">
        <v>698</v>
      </c>
      <c r="FH99" s="27" t="s">
        <v>698</v>
      </c>
      <c r="FI99" s="27" t="s">
        <v>698</v>
      </c>
      <c r="FJ99" s="27" t="s">
        <v>694</v>
      </c>
      <c r="FK99" s="27" t="s">
        <v>698</v>
      </c>
      <c r="FL99" s="27" t="s">
        <v>698</v>
      </c>
      <c r="FM99" s="27" t="s">
        <v>698</v>
      </c>
      <c r="FN99" s="27" t="s">
        <v>694</v>
      </c>
      <c r="FO99" s="72" t="s">
        <v>1175</v>
      </c>
      <c r="FP99" s="72" t="s">
        <v>698</v>
      </c>
      <c r="FQ99" s="72" t="s">
        <v>1176</v>
      </c>
      <c r="FR99" s="72" t="s">
        <v>1177</v>
      </c>
      <c r="FS99" s="72" t="s">
        <v>1325</v>
      </c>
      <c r="FT99" s="72" t="s">
        <v>1225</v>
      </c>
      <c r="FU99" s="72" t="s">
        <v>698</v>
      </c>
      <c r="FV99" s="72" t="s">
        <v>698</v>
      </c>
      <c r="FW99" s="78" t="s">
        <v>698</v>
      </c>
      <c r="FX99" s="78" t="s">
        <v>698</v>
      </c>
      <c r="FY99" s="72" t="s">
        <v>698</v>
      </c>
      <c r="FZ99" s="90"/>
      <c r="GA99" s="90"/>
      <c r="GB99" s="90"/>
      <c r="GC99" s="90"/>
      <c r="GD99" s="90"/>
      <c r="GE99" s="90"/>
      <c r="GF99" s="90"/>
      <c r="GG99" s="90"/>
      <c r="GH99" s="105" t="s">
        <v>1226</v>
      </c>
      <c r="GI99" s="106"/>
      <c r="GJ99" s="27"/>
      <c r="GK99" s="28"/>
      <c r="GL99" s="27"/>
    </row>
    <row r="100" spans="1:194" x14ac:dyDescent="0.25">
      <c r="A100" s="71" t="str">
        <f>CONCATENATE($W$7,": ",$X$25," - ",$Y$77,": ",$Z$96," - ",$AA$100)</f>
        <v>Expenditure: Contracted Services - Consultants and Professional Services: Infrastructure and Planning - Engineering</v>
      </c>
      <c r="B100" s="27" t="s">
        <v>694</v>
      </c>
      <c r="C100" s="27" t="str">
        <f t="shared" si="5"/>
        <v>IE003002002004000000000000000000000000</v>
      </c>
      <c r="D100" s="23" t="s">
        <v>1166</v>
      </c>
      <c r="E100" s="23" t="s">
        <v>710</v>
      </c>
      <c r="F100" s="23" t="s">
        <v>707</v>
      </c>
      <c r="G100" s="23" t="s">
        <v>707</v>
      </c>
      <c r="H100" s="23" t="s">
        <v>711</v>
      </c>
      <c r="I100" s="23" t="s">
        <v>697</v>
      </c>
      <c r="J100" s="23" t="s">
        <v>697</v>
      </c>
      <c r="K100" s="23" t="s">
        <v>697</v>
      </c>
      <c r="L100" s="23" t="s">
        <v>697</v>
      </c>
      <c r="M100" s="23" t="s">
        <v>697</v>
      </c>
      <c r="N100" s="23" t="s">
        <v>697</v>
      </c>
      <c r="O100" s="23" t="s">
        <v>697</v>
      </c>
      <c r="P100" s="23" t="s">
        <v>697</v>
      </c>
      <c r="Q100" s="27">
        <v>0</v>
      </c>
      <c r="R100" s="27" t="s">
        <v>698</v>
      </c>
      <c r="S100" s="27" t="s">
        <v>698</v>
      </c>
      <c r="T100" s="28" t="s">
        <v>694</v>
      </c>
      <c r="U100" s="28"/>
      <c r="V100" s="27" t="s">
        <v>342</v>
      </c>
      <c r="W100" s="27" t="s">
        <v>905</v>
      </c>
      <c r="X100" s="27"/>
      <c r="Y100" s="27"/>
      <c r="Z100" s="27"/>
      <c r="AA100" s="27" t="s">
        <v>1356</v>
      </c>
      <c r="AB100" s="27"/>
      <c r="AC100" s="27"/>
      <c r="AD100" s="27"/>
      <c r="AE100" s="27"/>
      <c r="AF100" s="27"/>
      <c r="AG100" s="27"/>
      <c r="AH100" s="27"/>
      <c r="AI100" s="27" t="s">
        <v>1357</v>
      </c>
      <c r="AJ100" s="28" t="s">
        <v>694</v>
      </c>
      <c r="AK100" s="27" t="s">
        <v>694</v>
      </c>
      <c r="AL100" s="27" t="s">
        <v>694</v>
      </c>
      <c r="AM100" s="27" t="s">
        <v>694</v>
      </c>
      <c r="AN100" s="27" t="s">
        <v>694</v>
      </c>
      <c r="AO100" s="27" t="s">
        <v>694</v>
      </c>
      <c r="AP100" s="27" t="s">
        <v>694</v>
      </c>
      <c r="AQ100" s="27" t="s">
        <v>694</v>
      </c>
      <c r="AR100" s="27" t="s">
        <v>694</v>
      </c>
      <c r="AS100" s="27" t="s">
        <v>694</v>
      </c>
      <c r="AT100" s="27" t="s">
        <v>694</v>
      </c>
      <c r="AU100" s="27" t="s">
        <v>694</v>
      </c>
      <c r="AV100" s="27" t="s">
        <v>694</v>
      </c>
      <c r="AW100" s="27" t="s">
        <v>694</v>
      </c>
      <c r="AX100" s="27" t="s">
        <v>694</v>
      </c>
      <c r="AY100" s="27" t="s">
        <v>694</v>
      </c>
      <c r="AZ100" s="27" t="s">
        <v>694</v>
      </c>
      <c r="BA100" s="27" t="s">
        <v>694</v>
      </c>
      <c r="BB100" s="27" t="s">
        <v>694</v>
      </c>
      <c r="BC100" s="27" t="s">
        <v>694</v>
      </c>
      <c r="BD100" s="27" t="s">
        <v>694</v>
      </c>
      <c r="BE100" s="27" t="s">
        <v>694</v>
      </c>
      <c r="BF100" s="27" t="s">
        <v>694</v>
      </c>
      <c r="BG100" s="27" t="s">
        <v>694</v>
      </c>
      <c r="BH100" s="27" t="s">
        <v>694</v>
      </c>
      <c r="BI100" s="27" t="s">
        <v>694</v>
      </c>
      <c r="BJ100" s="27" t="s">
        <v>694</v>
      </c>
      <c r="BK100" s="27" t="s">
        <v>694</v>
      </c>
      <c r="BL100" s="27" t="s">
        <v>694</v>
      </c>
      <c r="BM100" s="27" t="s">
        <v>694</v>
      </c>
      <c r="BN100" s="27" t="s">
        <v>694</v>
      </c>
      <c r="BO100" s="27" t="s">
        <v>694</v>
      </c>
      <c r="BP100" s="27" t="s">
        <v>694</v>
      </c>
      <c r="BQ100" s="27" t="s">
        <v>694</v>
      </c>
      <c r="BR100" s="27" t="s">
        <v>694</v>
      </c>
      <c r="BS100" s="27" t="s">
        <v>694</v>
      </c>
      <c r="BT100" s="27" t="s">
        <v>694</v>
      </c>
      <c r="BU100" s="27" t="s">
        <v>694</v>
      </c>
      <c r="BV100" s="27" t="s">
        <v>694</v>
      </c>
      <c r="BW100" s="27" t="s">
        <v>694</v>
      </c>
      <c r="BX100" s="27" t="s">
        <v>694</v>
      </c>
      <c r="BY100" s="27" t="s">
        <v>694</v>
      </c>
      <c r="BZ100" s="27" t="s">
        <v>694</v>
      </c>
      <c r="CA100" s="27" t="s">
        <v>694</v>
      </c>
      <c r="CB100" s="27" t="s">
        <v>694</v>
      </c>
      <c r="CC100" s="27" t="s">
        <v>694</v>
      </c>
      <c r="CD100" s="27" t="s">
        <v>694</v>
      </c>
      <c r="CE100" s="27" t="s">
        <v>694</v>
      </c>
      <c r="CF100" s="27" t="s">
        <v>694</v>
      </c>
      <c r="CG100" s="27" t="s">
        <v>694</v>
      </c>
      <c r="CH100" s="27" t="s">
        <v>694</v>
      </c>
      <c r="CI100" s="27" t="s">
        <v>694</v>
      </c>
      <c r="CJ100" s="27" t="s">
        <v>694</v>
      </c>
      <c r="CK100" s="27" t="s">
        <v>694</v>
      </c>
      <c r="CL100" s="27" t="s">
        <v>694</v>
      </c>
      <c r="CM100" s="27" t="s">
        <v>694</v>
      </c>
      <c r="CN100" s="27" t="s">
        <v>694</v>
      </c>
      <c r="CO100" s="27" t="s">
        <v>694</v>
      </c>
      <c r="CP100" s="27" t="s">
        <v>694</v>
      </c>
      <c r="CQ100" s="27" t="s">
        <v>694</v>
      </c>
      <c r="CR100" s="27" t="s">
        <v>694</v>
      </c>
      <c r="CS100" s="27" t="s">
        <v>694</v>
      </c>
      <c r="CT100" s="27" t="s">
        <v>694</v>
      </c>
      <c r="CU100" s="27" t="s">
        <v>694</v>
      </c>
      <c r="CV100" s="27" t="s">
        <v>694</v>
      </c>
      <c r="CW100" s="27" t="s">
        <v>694</v>
      </c>
      <c r="CX100" s="27" t="s">
        <v>694</v>
      </c>
      <c r="CY100" s="27" t="s">
        <v>694</v>
      </c>
      <c r="CZ100" s="27" t="s">
        <v>694</v>
      </c>
      <c r="DA100" s="27" t="s">
        <v>694</v>
      </c>
      <c r="DB100" s="27" t="s">
        <v>694</v>
      </c>
      <c r="DC100" s="27" t="s">
        <v>694</v>
      </c>
      <c r="DD100" s="27" t="s">
        <v>694</v>
      </c>
      <c r="DE100" s="27" t="s">
        <v>694</v>
      </c>
      <c r="DF100" s="27" t="s">
        <v>694</v>
      </c>
      <c r="DG100" s="27" t="s">
        <v>694</v>
      </c>
      <c r="DH100" s="27" t="s">
        <v>694</v>
      </c>
      <c r="DI100" s="27" t="s">
        <v>694</v>
      </c>
      <c r="DJ100" s="27" t="s">
        <v>694</v>
      </c>
      <c r="DK100" s="27" t="s">
        <v>694</v>
      </c>
      <c r="DL100" s="27" t="s">
        <v>694</v>
      </c>
      <c r="DM100" s="27" t="s">
        <v>694</v>
      </c>
      <c r="DN100" s="27" t="s">
        <v>694</v>
      </c>
      <c r="DO100" s="27" t="s">
        <v>694</v>
      </c>
      <c r="DP100" s="27" t="s">
        <v>694</v>
      </c>
      <c r="DQ100" s="27" t="s">
        <v>694</v>
      </c>
      <c r="DR100" s="27" t="s">
        <v>694</v>
      </c>
      <c r="DS100" s="27"/>
      <c r="DT100" s="27" t="s">
        <v>694</v>
      </c>
      <c r="DU100" s="27" t="s">
        <v>694</v>
      </c>
      <c r="DV100" s="27" t="s">
        <v>694</v>
      </c>
      <c r="DW100" s="27" t="s">
        <v>694</v>
      </c>
      <c r="DX100" s="27" t="s">
        <v>694</v>
      </c>
      <c r="DY100" s="27" t="s">
        <v>694</v>
      </c>
      <c r="DZ100" s="27" t="s">
        <v>694</v>
      </c>
      <c r="EA100" s="27" t="s">
        <v>694</v>
      </c>
      <c r="EB100" s="27" t="s">
        <v>694</v>
      </c>
      <c r="EC100" s="27" t="s">
        <v>694</v>
      </c>
      <c r="ED100" s="27" t="s">
        <v>694</v>
      </c>
      <c r="EE100" s="27" t="s">
        <v>694</v>
      </c>
      <c r="EF100" s="27" t="s">
        <v>694</v>
      </c>
      <c r="EG100" s="27" t="s">
        <v>694</v>
      </c>
      <c r="EH100" s="27" t="s">
        <v>694</v>
      </c>
      <c r="EI100" s="27" t="s">
        <v>694</v>
      </c>
      <c r="EJ100" s="27" t="s">
        <v>694</v>
      </c>
      <c r="EK100" s="27" t="s">
        <v>694</v>
      </c>
      <c r="EL100" s="27" t="s">
        <v>694</v>
      </c>
      <c r="EM100" s="27" t="s">
        <v>694</v>
      </c>
      <c r="EN100" s="27" t="s">
        <v>694</v>
      </c>
      <c r="EO100" s="27" t="s">
        <v>694</v>
      </c>
      <c r="EP100" s="27" t="s">
        <v>694</v>
      </c>
      <c r="EQ100" s="27" t="s">
        <v>694</v>
      </c>
      <c r="ER100" s="27" t="s">
        <v>694</v>
      </c>
      <c r="ES100" s="27" t="s">
        <v>694</v>
      </c>
      <c r="ET100" s="27" t="s">
        <v>694</v>
      </c>
      <c r="EU100" s="27" t="s">
        <v>694</v>
      </c>
      <c r="EV100" s="27" t="s">
        <v>694</v>
      </c>
      <c r="EW100" s="27" t="s">
        <v>694</v>
      </c>
      <c r="EX100" s="27" t="s">
        <v>694</v>
      </c>
      <c r="EY100" s="27" t="s">
        <v>694</v>
      </c>
      <c r="EZ100" s="27" t="s">
        <v>694</v>
      </c>
      <c r="FA100" s="27" t="s">
        <v>694</v>
      </c>
      <c r="FB100" s="27" t="s">
        <v>694</v>
      </c>
      <c r="FC100" s="27" t="s">
        <v>694</v>
      </c>
      <c r="FD100" s="27" t="s">
        <v>694</v>
      </c>
      <c r="FE100" s="27" t="s">
        <v>694</v>
      </c>
      <c r="FF100" s="27" t="s">
        <v>694</v>
      </c>
      <c r="FG100" s="27" t="s">
        <v>694</v>
      </c>
      <c r="FH100" s="27" t="s">
        <v>694</v>
      </c>
      <c r="FI100" s="27" t="s">
        <v>694</v>
      </c>
      <c r="FJ100" s="27" t="s">
        <v>694</v>
      </c>
      <c r="FK100" s="27" t="s">
        <v>694</v>
      </c>
      <c r="FL100" s="27" t="s">
        <v>694</v>
      </c>
      <c r="FM100" s="27" t="s">
        <v>694</v>
      </c>
      <c r="FN100" s="27" t="s">
        <v>694</v>
      </c>
      <c r="FO100" s="72" t="s">
        <v>698</v>
      </c>
      <c r="FP100" s="72" t="s">
        <v>698</v>
      </c>
      <c r="FQ100" s="72" t="s">
        <v>698</v>
      </c>
      <c r="FR100" s="72" t="s">
        <v>698</v>
      </c>
      <c r="FS100" s="72" t="s">
        <v>698</v>
      </c>
      <c r="FT100" s="72"/>
      <c r="FU100" s="72" t="s">
        <v>698</v>
      </c>
      <c r="FV100" s="72" t="s">
        <v>698</v>
      </c>
      <c r="FW100" s="78" t="s">
        <v>698</v>
      </c>
      <c r="FX100" s="78" t="s">
        <v>698</v>
      </c>
      <c r="FY100" s="72" t="s">
        <v>698</v>
      </c>
      <c r="FZ100" s="90"/>
      <c r="GA100" s="90"/>
      <c r="GB100" s="90"/>
      <c r="GC100" s="90"/>
      <c r="GD100" s="90"/>
      <c r="GE100" s="90"/>
      <c r="GF100" s="90"/>
      <c r="GG100" s="90"/>
      <c r="GH100" s="105" t="s">
        <v>694</v>
      </c>
      <c r="GI100" s="106"/>
      <c r="GJ100" s="27"/>
      <c r="GK100" s="28"/>
      <c r="GL100" s="27"/>
    </row>
    <row r="101" spans="1:194" x14ac:dyDescent="0.25">
      <c r="A101" s="71" t="str">
        <f>CONCATENATE($W$7,": ",$X$25," - ",$Y$77,": ",$Z$96," - ",$AA$100,": ",AB101)</f>
        <v>Expenditure: Contracted Services - Consultants and Professional Services: Infrastructure and Planning - Engineering: Aeronautical</v>
      </c>
      <c r="B101" s="27" t="s">
        <v>1190</v>
      </c>
      <c r="C101" s="27" t="str">
        <f t="shared" si="5"/>
        <v>IE003002002004001000000000000000000000</v>
      </c>
      <c r="D101" s="23" t="s">
        <v>1166</v>
      </c>
      <c r="E101" s="23" t="s">
        <v>710</v>
      </c>
      <c r="F101" s="23" t="s">
        <v>707</v>
      </c>
      <c r="G101" s="23" t="s">
        <v>707</v>
      </c>
      <c r="H101" s="23" t="s">
        <v>711</v>
      </c>
      <c r="I101" s="23" t="s">
        <v>702</v>
      </c>
      <c r="J101" s="23" t="s">
        <v>697</v>
      </c>
      <c r="K101" s="23" t="s">
        <v>697</v>
      </c>
      <c r="L101" s="23" t="s">
        <v>697</v>
      </c>
      <c r="M101" s="23" t="s">
        <v>697</v>
      </c>
      <c r="N101" s="23" t="s">
        <v>697</v>
      </c>
      <c r="O101" s="23" t="s">
        <v>697</v>
      </c>
      <c r="P101" s="23" t="s">
        <v>697</v>
      </c>
      <c r="Q101" s="27">
        <v>0</v>
      </c>
      <c r="R101" s="27" t="s">
        <v>704</v>
      </c>
      <c r="S101" s="27" t="s">
        <v>698</v>
      </c>
      <c r="T101" s="28" t="s">
        <v>694</v>
      </c>
      <c r="U101" s="28"/>
      <c r="V101" s="27" t="s">
        <v>343</v>
      </c>
      <c r="W101" s="27" t="s">
        <v>905</v>
      </c>
      <c r="X101" s="27"/>
      <c r="Y101" s="27"/>
      <c r="Z101" s="27"/>
      <c r="AA101" s="27"/>
      <c r="AB101" s="27" t="s">
        <v>1358</v>
      </c>
      <c r="AC101" s="27"/>
      <c r="AD101" s="27"/>
      <c r="AE101" s="27"/>
      <c r="AF101" s="27"/>
      <c r="AG101" s="27"/>
      <c r="AH101" s="27"/>
      <c r="AI101" s="27" t="s">
        <v>1359</v>
      </c>
      <c r="AJ101" s="28" t="s">
        <v>704</v>
      </c>
      <c r="AK101" s="27" t="s">
        <v>698</v>
      </c>
      <c r="AL101" s="27" t="s">
        <v>698</v>
      </c>
      <c r="AM101" s="27" t="s">
        <v>698</v>
      </c>
      <c r="AN101" s="27" t="s">
        <v>698</v>
      </c>
      <c r="AO101" s="27" t="s">
        <v>698</v>
      </c>
      <c r="AP101" s="27" t="s">
        <v>698</v>
      </c>
      <c r="AQ101" s="27" t="s">
        <v>698</v>
      </c>
      <c r="AR101" s="27" t="s">
        <v>698</v>
      </c>
      <c r="AS101" s="27" t="s">
        <v>698</v>
      </c>
      <c r="AT101" s="27" t="s">
        <v>698</v>
      </c>
      <c r="AU101" s="27" t="s">
        <v>698</v>
      </c>
      <c r="AV101" s="27" t="s">
        <v>698</v>
      </c>
      <c r="AW101" s="27" t="s">
        <v>698</v>
      </c>
      <c r="AX101" s="27" t="s">
        <v>698</v>
      </c>
      <c r="AY101" s="27" t="s">
        <v>698</v>
      </c>
      <c r="AZ101" s="27" t="s">
        <v>698</v>
      </c>
      <c r="BA101" s="27" t="s">
        <v>698</v>
      </c>
      <c r="BB101" s="27" t="s">
        <v>698</v>
      </c>
      <c r="BC101" s="27" t="s">
        <v>698</v>
      </c>
      <c r="BD101" s="27" t="s">
        <v>698</v>
      </c>
      <c r="BE101" s="27" t="s">
        <v>698</v>
      </c>
      <c r="BF101" s="27" t="s">
        <v>698</v>
      </c>
      <c r="BG101" s="27" t="s">
        <v>698</v>
      </c>
      <c r="BH101" s="27" t="s">
        <v>698</v>
      </c>
      <c r="BI101" s="27" t="s">
        <v>698</v>
      </c>
      <c r="BJ101" s="27" t="s">
        <v>698</v>
      </c>
      <c r="BK101" s="27" t="s">
        <v>698</v>
      </c>
      <c r="BL101" s="27" t="s">
        <v>698</v>
      </c>
      <c r="BM101" s="27" t="s">
        <v>698</v>
      </c>
      <c r="BN101" s="27" t="s">
        <v>698</v>
      </c>
      <c r="BO101" s="27" t="s">
        <v>698</v>
      </c>
      <c r="BP101" s="27" t="s">
        <v>698</v>
      </c>
      <c r="BQ101" s="27" t="s">
        <v>698</v>
      </c>
      <c r="BR101" s="27" t="s">
        <v>698</v>
      </c>
      <c r="BS101" s="27" t="s">
        <v>698</v>
      </c>
      <c r="BT101" s="27" t="s">
        <v>698</v>
      </c>
      <c r="BU101" s="27" t="s">
        <v>698</v>
      </c>
      <c r="BV101" s="27" t="s">
        <v>698</v>
      </c>
      <c r="BW101" s="27" t="s">
        <v>698</v>
      </c>
      <c r="BX101" s="27" t="s">
        <v>698</v>
      </c>
      <c r="BY101" s="27" t="s">
        <v>698</v>
      </c>
      <c r="BZ101" s="27" t="s">
        <v>698</v>
      </c>
      <c r="CA101" s="27" t="s">
        <v>698</v>
      </c>
      <c r="CB101" s="27" t="s">
        <v>698</v>
      </c>
      <c r="CC101" s="27" t="s">
        <v>698</v>
      </c>
      <c r="CD101" s="27" t="s">
        <v>698</v>
      </c>
      <c r="CE101" s="27" t="s">
        <v>698</v>
      </c>
      <c r="CF101" s="27" t="s">
        <v>698</v>
      </c>
      <c r="CG101" s="27" t="s">
        <v>698</v>
      </c>
      <c r="CH101" s="27" t="s">
        <v>698</v>
      </c>
      <c r="CI101" s="27" t="s">
        <v>698</v>
      </c>
      <c r="CJ101" s="27" t="s">
        <v>698</v>
      </c>
      <c r="CK101" s="27" t="s">
        <v>698</v>
      </c>
      <c r="CL101" s="27" t="s">
        <v>698</v>
      </c>
      <c r="CM101" s="27" t="s">
        <v>698</v>
      </c>
      <c r="CN101" s="27" t="s">
        <v>698</v>
      </c>
      <c r="CO101" s="27" t="s">
        <v>698</v>
      </c>
      <c r="CP101" s="27" t="s">
        <v>698</v>
      </c>
      <c r="CQ101" s="27" t="s">
        <v>698</v>
      </c>
      <c r="CR101" s="27" t="s">
        <v>698</v>
      </c>
      <c r="CS101" s="27" t="s">
        <v>698</v>
      </c>
      <c r="CT101" s="27" t="s">
        <v>698</v>
      </c>
      <c r="CU101" s="27" t="s">
        <v>698</v>
      </c>
      <c r="CV101" s="27" t="s">
        <v>698</v>
      </c>
      <c r="CW101" s="27" t="s">
        <v>698</v>
      </c>
      <c r="CX101" s="27" t="s">
        <v>698</v>
      </c>
      <c r="CY101" s="27" t="s">
        <v>698</v>
      </c>
      <c r="CZ101" s="27" t="s">
        <v>698</v>
      </c>
      <c r="DA101" s="27" t="s">
        <v>698</v>
      </c>
      <c r="DB101" s="27" t="s">
        <v>704</v>
      </c>
      <c r="DC101" s="27" t="s">
        <v>704</v>
      </c>
      <c r="DD101" s="27" t="s">
        <v>704</v>
      </c>
      <c r="DE101" s="27" t="s">
        <v>704</v>
      </c>
      <c r="DF101" s="27" t="s">
        <v>698</v>
      </c>
      <c r="DG101" s="27" t="s">
        <v>698</v>
      </c>
      <c r="DH101" s="27" t="s">
        <v>704</v>
      </c>
      <c r="DI101" s="27" t="s">
        <v>698</v>
      </c>
      <c r="DJ101" s="27" t="s">
        <v>698</v>
      </c>
      <c r="DK101" s="27" t="s">
        <v>698</v>
      </c>
      <c r="DL101" s="27" t="s">
        <v>698</v>
      </c>
      <c r="DM101" s="27" t="s">
        <v>698</v>
      </c>
      <c r="DN101" s="27" t="s">
        <v>704</v>
      </c>
      <c r="DO101" s="27" t="s">
        <v>698</v>
      </c>
      <c r="DP101" s="27" t="s">
        <v>698</v>
      </c>
      <c r="DQ101" s="27" t="s">
        <v>698</v>
      </c>
      <c r="DR101" s="27" t="s">
        <v>698</v>
      </c>
      <c r="DS101" s="27"/>
      <c r="DT101" s="27" t="s">
        <v>698</v>
      </c>
      <c r="DU101" s="27" t="s">
        <v>698</v>
      </c>
      <c r="DV101" s="27" t="s">
        <v>698</v>
      </c>
      <c r="DW101" s="27" t="s">
        <v>698</v>
      </c>
      <c r="DX101" s="27" t="s">
        <v>698</v>
      </c>
      <c r="DY101" s="27" t="s">
        <v>698</v>
      </c>
      <c r="DZ101" s="27" t="s">
        <v>698</v>
      </c>
      <c r="EA101" s="27" t="s">
        <v>698</v>
      </c>
      <c r="EB101" s="27" t="s">
        <v>698</v>
      </c>
      <c r="EC101" s="27" t="s">
        <v>698</v>
      </c>
      <c r="ED101" s="27" t="s">
        <v>698</v>
      </c>
      <c r="EE101" s="27" t="s">
        <v>698</v>
      </c>
      <c r="EF101" s="27" t="s">
        <v>698</v>
      </c>
      <c r="EG101" s="27" t="s">
        <v>694</v>
      </c>
      <c r="EH101" s="27" t="s">
        <v>698</v>
      </c>
      <c r="EI101" s="27" t="s">
        <v>698</v>
      </c>
      <c r="EJ101" s="27" t="s">
        <v>698</v>
      </c>
      <c r="EK101" s="27" t="s">
        <v>698</v>
      </c>
      <c r="EL101" s="27" t="s">
        <v>698</v>
      </c>
      <c r="EM101" s="27" t="s">
        <v>698</v>
      </c>
      <c r="EN101" s="27" t="s">
        <v>698</v>
      </c>
      <c r="EO101" s="27" t="s">
        <v>698</v>
      </c>
      <c r="EP101" s="27" t="s">
        <v>698</v>
      </c>
      <c r="EQ101" s="27" t="s">
        <v>698</v>
      </c>
      <c r="ER101" s="27" t="s">
        <v>698</v>
      </c>
      <c r="ES101" s="27" t="s">
        <v>698</v>
      </c>
      <c r="ET101" s="27" t="s">
        <v>698</v>
      </c>
      <c r="EU101" s="27" t="s">
        <v>698</v>
      </c>
      <c r="EV101" s="27" t="s">
        <v>698</v>
      </c>
      <c r="EW101" s="27" t="s">
        <v>698</v>
      </c>
      <c r="EX101" s="27" t="s">
        <v>698</v>
      </c>
      <c r="EY101" s="27" t="s">
        <v>698</v>
      </c>
      <c r="EZ101" s="27" t="s">
        <v>698</v>
      </c>
      <c r="FA101" s="27" t="s">
        <v>698</v>
      </c>
      <c r="FB101" s="27" t="s">
        <v>698</v>
      </c>
      <c r="FC101" s="27" t="s">
        <v>698</v>
      </c>
      <c r="FD101" s="27" t="s">
        <v>698</v>
      </c>
      <c r="FE101" s="27" t="s">
        <v>694</v>
      </c>
      <c r="FF101" s="27" t="s">
        <v>698</v>
      </c>
      <c r="FG101" s="27" t="s">
        <v>698</v>
      </c>
      <c r="FH101" s="27" t="s">
        <v>698</v>
      </c>
      <c r="FI101" s="27" t="s">
        <v>698</v>
      </c>
      <c r="FJ101" s="27" t="s">
        <v>694</v>
      </c>
      <c r="FK101" s="27" t="s">
        <v>698</v>
      </c>
      <c r="FL101" s="27" t="s">
        <v>698</v>
      </c>
      <c r="FM101" s="27" t="s">
        <v>698</v>
      </c>
      <c r="FN101" s="27" t="s">
        <v>694</v>
      </c>
      <c r="FO101" s="72" t="s">
        <v>1175</v>
      </c>
      <c r="FP101" s="72" t="s">
        <v>698</v>
      </c>
      <c r="FQ101" s="72" t="s">
        <v>1176</v>
      </c>
      <c r="FR101" s="72" t="s">
        <v>1177</v>
      </c>
      <c r="FS101" s="72" t="s">
        <v>1325</v>
      </c>
      <c r="FT101" s="72" t="s">
        <v>1225</v>
      </c>
      <c r="FU101" s="72" t="s">
        <v>698</v>
      </c>
      <c r="FV101" s="72" t="s">
        <v>698</v>
      </c>
      <c r="FW101" s="78" t="s">
        <v>698</v>
      </c>
      <c r="FX101" s="78" t="s">
        <v>698</v>
      </c>
      <c r="FY101" s="72" t="s">
        <v>698</v>
      </c>
      <c r="FZ101" s="90"/>
      <c r="GA101" s="90"/>
      <c r="GB101" s="90"/>
      <c r="GC101" s="90"/>
      <c r="GD101" s="90"/>
      <c r="GE101" s="90"/>
      <c r="GF101" s="90"/>
      <c r="GG101" s="90"/>
      <c r="GH101" s="105" t="s">
        <v>1226</v>
      </c>
      <c r="GI101" s="106"/>
      <c r="GJ101" s="27"/>
      <c r="GK101" s="28"/>
      <c r="GL101" s="27"/>
    </row>
    <row r="102" spans="1:194" x14ac:dyDescent="0.25">
      <c r="A102" s="71" t="str">
        <f t="shared" ref="A102:A110" si="8">CONCATENATE($W$7,": ",$X$25," - ",$Y$77,": ",$Z$96," - ",$AA$100,": ",AB102)</f>
        <v>Expenditure: Contracted Services - Consultants and Professional Services: Infrastructure and Planning - Engineering: Agricultural</v>
      </c>
      <c r="B102" s="27" t="s">
        <v>1190</v>
      </c>
      <c r="C102" s="27" t="str">
        <f t="shared" si="5"/>
        <v>IE003002002004002000000000000000000000</v>
      </c>
      <c r="D102" s="23" t="s">
        <v>1166</v>
      </c>
      <c r="E102" s="23" t="s">
        <v>710</v>
      </c>
      <c r="F102" s="23" t="s">
        <v>707</v>
      </c>
      <c r="G102" s="23" t="s">
        <v>707</v>
      </c>
      <c r="H102" s="23" t="s">
        <v>711</v>
      </c>
      <c r="I102" s="23" t="s">
        <v>707</v>
      </c>
      <c r="J102" s="23" t="s">
        <v>697</v>
      </c>
      <c r="K102" s="23" t="s">
        <v>697</v>
      </c>
      <c r="L102" s="23" t="s">
        <v>697</v>
      </c>
      <c r="M102" s="23" t="s">
        <v>697</v>
      </c>
      <c r="N102" s="23" t="s">
        <v>697</v>
      </c>
      <c r="O102" s="23" t="s">
        <v>697</v>
      </c>
      <c r="P102" s="23" t="s">
        <v>697</v>
      </c>
      <c r="Q102" s="27">
        <v>0</v>
      </c>
      <c r="R102" s="27" t="s">
        <v>704</v>
      </c>
      <c r="S102" s="27" t="s">
        <v>698</v>
      </c>
      <c r="T102" s="28" t="s">
        <v>694</v>
      </c>
      <c r="U102" s="28"/>
      <c r="V102" s="27" t="s">
        <v>344</v>
      </c>
      <c r="W102" s="27" t="s">
        <v>905</v>
      </c>
      <c r="X102" s="27"/>
      <c r="Y102" s="27"/>
      <c r="Z102" s="27"/>
      <c r="AA102" s="27"/>
      <c r="AB102" s="27" t="s">
        <v>728</v>
      </c>
      <c r="AC102" s="27"/>
      <c r="AD102" s="27"/>
      <c r="AE102" s="27"/>
      <c r="AF102" s="27"/>
      <c r="AG102" s="27"/>
      <c r="AH102" s="27"/>
      <c r="AI102" s="27" t="s">
        <v>1360</v>
      </c>
      <c r="AJ102" s="28" t="s">
        <v>704</v>
      </c>
      <c r="AK102" s="27" t="s">
        <v>698</v>
      </c>
      <c r="AL102" s="27" t="s">
        <v>698</v>
      </c>
      <c r="AM102" s="27" t="s">
        <v>698</v>
      </c>
      <c r="AN102" s="27" t="s">
        <v>698</v>
      </c>
      <c r="AO102" s="27" t="s">
        <v>698</v>
      </c>
      <c r="AP102" s="27" t="s">
        <v>698</v>
      </c>
      <c r="AQ102" s="27" t="s">
        <v>698</v>
      </c>
      <c r="AR102" s="27" t="s">
        <v>698</v>
      </c>
      <c r="AS102" s="27" t="s">
        <v>698</v>
      </c>
      <c r="AT102" s="27" t="s">
        <v>698</v>
      </c>
      <c r="AU102" s="27" t="s">
        <v>698</v>
      </c>
      <c r="AV102" s="27" t="s">
        <v>704</v>
      </c>
      <c r="AW102" s="27" t="s">
        <v>698</v>
      </c>
      <c r="AX102" s="27" t="s">
        <v>698</v>
      </c>
      <c r="AY102" s="27" t="s">
        <v>698</v>
      </c>
      <c r="AZ102" s="27" t="s">
        <v>698</v>
      </c>
      <c r="BA102" s="27" t="s">
        <v>698</v>
      </c>
      <c r="BB102" s="27" t="s">
        <v>698</v>
      </c>
      <c r="BC102" s="27" t="s">
        <v>698</v>
      </c>
      <c r="BD102" s="27" t="s">
        <v>698</v>
      </c>
      <c r="BE102" s="27" t="s">
        <v>698</v>
      </c>
      <c r="BF102" s="27" t="s">
        <v>698</v>
      </c>
      <c r="BG102" s="27" t="s">
        <v>698</v>
      </c>
      <c r="BH102" s="27" t="s">
        <v>698</v>
      </c>
      <c r="BI102" s="27" t="s">
        <v>698</v>
      </c>
      <c r="BJ102" s="27" t="s">
        <v>698</v>
      </c>
      <c r="BK102" s="27" t="s">
        <v>698</v>
      </c>
      <c r="BL102" s="27" t="s">
        <v>698</v>
      </c>
      <c r="BM102" s="27" t="s">
        <v>698</v>
      </c>
      <c r="BN102" s="27" t="s">
        <v>698</v>
      </c>
      <c r="BO102" s="27" t="s">
        <v>698</v>
      </c>
      <c r="BP102" s="27" t="s">
        <v>698</v>
      </c>
      <c r="BQ102" s="27" t="s">
        <v>698</v>
      </c>
      <c r="BR102" s="27" t="s">
        <v>698</v>
      </c>
      <c r="BS102" s="27" t="s">
        <v>698</v>
      </c>
      <c r="BT102" s="27" t="s">
        <v>698</v>
      </c>
      <c r="BU102" s="27" t="s">
        <v>698</v>
      </c>
      <c r="BV102" s="27" t="s">
        <v>698</v>
      </c>
      <c r="BW102" s="27" t="s">
        <v>698</v>
      </c>
      <c r="BX102" s="27" t="s">
        <v>698</v>
      </c>
      <c r="BY102" s="27" t="s">
        <v>698</v>
      </c>
      <c r="BZ102" s="27" t="s">
        <v>698</v>
      </c>
      <c r="CA102" s="27" t="s">
        <v>698</v>
      </c>
      <c r="CB102" s="27" t="s">
        <v>698</v>
      </c>
      <c r="CC102" s="27" t="s">
        <v>698</v>
      </c>
      <c r="CD102" s="27" t="s">
        <v>698</v>
      </c>
      <c r="CE102" s="27" t="s">
        <v>698</v>
      </c>
      <c r="CF102" s="27" t="s">
        <v>698</v>
      </c>
      <c r="CG102" s="27" t="s">
        <v>698</v>
      </c>
      <c r="CH102" s="27" t="s">
        <v>698</v>
      </c>
      <c r="CI102" s="27" t="s">
        <v>698</v>
      </c>
      <c r="CJ102" s="27" t="s">
        <v>698</v>
      </c>
      <c r="CK102" s="27" t="s">
        <v>698</v>
      </c>
      <c r="CL102" s="27" t="s">
        <v>698</v>
      </c>
      <c r="CM102" s="27" t="s">
        <v>698</v>
      </c>
      <c r="CN102" s="27" t="s">
        <v>698</v>
      </c>
      <c r="CO102" s="27" t="s">
        <v>698</v>
      </c>
      <c r="CP102" s="27" t="s">
        <v>698</v>
      </c>
      <c r="CQ102" s="27" t="s">
        <v>698</v>
      </c>
      <c r="CR102" s="27" t="s">
        <v>698</v>
      </c>
      <c r="CS102" s="27" t="s">
        <v>698</v>
      </c>
      <c r="CT102" s="27" t="s">
        <v>698</v>
      </c>
      <c r="CU102" s="27" t="s">
        <v>698</v>
      </c>
      <c r="CV102" s="27" t="s">
        <v>698</v>
      </c>
      <c r="CW102" s="27" t="s">
        <v>698</v>
      </c>
      <c r="CX102" s="27" t="s">
        <v>698</v>
      </c>
      <c r="CY102" s="27" t="s">
        <v>698</v>
      </c>
      <c r="CZ102" s="27" t="s">
        <v>698</v>
      </c>
      <c r="DA102" s="27" t="s">
        <v>698</v>
      </c>
      <c r="DB102" s="27" t="s">
        <v>704</v>
      </c>
      <c r="DC102" s="27" t="s">
        <v>704</v>
      </c>
      <c r="DD102" s="27" t="s">
        <v>704</v>
      </c>
      <c r="DE102" s="27" t="s">
        <v>704</v>
      </c>
      <c r="DF102" s="27" t="s">
        <v>698</v>
      </c>
      <c r="DG102" s="27" t="s">
        <v>698</v>
      </c>
      <c r="DH102" s="27" t="s">
        <v>698</v>
      </c>
      <c r="DI102" s="27" t="s">
        <v>698</v>
      </c>
      <c r="DJ102" s="27" t="s">
        <v>698</v>
      </c>
      <c r="DK102" s="27" t="s">
        <v>698</v>
      </c>
      <c r="DL102" s="27" t="s">
        <v>698</v>
      </c>
      <c r="DM102" s="27" t="s">
        <v>698</v>
      </c>
      <c r="DN102" s="27" t="s">
        <v>698</v>
      </c>
      <c r="DO102" s="27" t="s">
        <v>698</v>
      </c>
      <c r="DP102" s="27" t="s">
        <v>698</v>
      </c>
      <c r="DQ102" s="27" t="s">
        <v>698</v>
      </c>
      <c r="DR102" s="27" t="s">
        <v>698</v>
      </c>
      <c r="DS102" s="27"/>
      <c r="DT102" s="27" t="s">
        <v>698</v>
      </c>
      <c r="DU102" s="27" t="s">
        <v>698</v>
      </c>
      <c r="DV102" s="27" t="s">
        <v>698</v>
      </c>
      <c r="DW102" s="27" t="s">
        <v>698</v>
      </c>
      <c r="DX102" s="27" t="s">
        <v>698</v>
      </c>
      <c r="DY102" s="27" t="s">
        <v>698</v>
      </c>
      <c r="DZ102" s="27" t="s">
        <v>698</v>
      </c>
      <c r="EA102" s="27" t="s">
        <v>698</v>
      </c>
      <c r="EB102" s="27" t="s">
        <v>698</v>
      </c>
      <c r="EC102" s="27" t="s">
        <v>698</v>
      </c>
      <c r="ED102" s="27" t="s">
        <v>698</v>
      </c>
      <c r="EE102" s="27" t="s">
        <v>698</v>
      </c>
      <c r="EF102" s="27" t="s">
        <v>698</v>
      </c>
      <c r="EG102" s="27" t="s">
        <v>694</v>
      </c>
      <c r="EH102" s="27" t="s">
        <v>698</v>
      </c>
      <c r="EI102" s="27" t="s">
        <v>698</v>
      </c>
      <c r="EJ102" s="27" t="s">
        <v>698</v>
      </c>
      <c r="EK102" s="27" t="s">
        <v>698</v>
      </c>
      <c r="EL102" s="27" t="s">
        <v>698</v>
      </c>
      <c r="EM102" s="27" t="s">
        <v>698</v>
      </c>
      <c r="EN102" s="27" t="s">
        <v>698</v>
      </c>
      <c r="EO102" s="27" t="s">
        <v>698</v>
      </c>
      <c r="EP102" s="27" t="s">
        <v>698</v>
      </c>
      <c r="EQ102" s="27" t="s">
        <v>698</v>
      </c>
      <c r="ER102" s="27" t="s">
        <v>698</v>
      </c>
      <c r="ES102" s="27" t="s">
        <v>698</v>
      </c>
      <c r="ET102" s="27" t="s">
        <v>698</v>
      </c>
      <c r="EU102" s="27" t="s">
        <v>698</v>
      </c>
      <c r="EV102" s="27" t="s">
        <v>698</v>
      </c>
      <c r="EW102" s="27" t="s">
        <v>698</v>
      </c>
      <c r="EX102" s="27" t="s">
        <v>698</v>
      </c>
      <c r="EY102" s="27" t="s">
        <v>698</v>
      </c>
      <c r="EZ102" s="27" t="s">
        <v>698</v>
      </c>
      <c r="FA102" s="27" t="s">
        <v>698</v>
      </c>
      <c r="FB102" s="27" t="s">
        <v>698</v>
      </c>
      <c r="FC102" s="27" t="s">
        <v>698</v>
      </c>
      <c r="FD102" s="27" t="s">
        <v>698</v>
      </c>
      <c r="FE102" s="27" t="s">
        <v>694</v>
      </c>
      <c r="FF102" s="27" t="s">
        <v>698</v>
      </c>
      <c r="FG102" s="27" t="s">
        <v>698</v>
      </c>
      <c r="FH102" s="27" t="s">
        <v>698</v>
      </c>
      <c r="FI102" s="27" t="s">
        <v>698</v>
      </c>
      <c r="FJ102" s="27" t="s">
        <v>694</v>
      </c>
      <c r="FK102" s="27" t="s">
        <v>698</v>
      </c>
      <c r="FL102" s="27" t="s">
        <v>698</v>
      </c>
      <c r="FM102" s="27" t="s">
        <v>698</v>
      </c>
      <c r="FN102" s="27" t="s">
        <v>694</v>
      </c>
      <c r="FO102" s="72" t="s">
        <v>1175</v>
      </c>
      <c r="FP102" s="72" t="s">
        <v>698</v>
      </c>
      <c r="FQ102" s="72" t="s">
        <v>1176</v>
      </c>
      <c r="FR102" s="72" t="s">
        <v>1177</v>
      </c>
      <c r="FS102" s="72" t="s">
        <v>1325</v>
      </c>
      <c r="FT102" s="72" t="s">
        <v>1225</v>
      </c>
      <c r="FU102" s="72" t="s">
        <v>698</v>
      </c>
      <c r="FV102" s="72" t="s">
        <v>698</v>
      </c>
      <c r="FW102" s="78" t="s">
        <v>698</v>
      </c>
      <c r="FX102" s="78" t="s">
        <v>698</v>
      </c>
      <c r="FY102" s="72" t="s">
        <v>698</v>
      </c>
      <c r="FZ102" s="90"/>
      <c r="GA102" s="90"/>
      <c r="GB102" s="90"/>
      <c r="GC102" s="90"/>
      <c r="GD102" s="90"/>
      <c r="GE102" s="90"/>
      <c r="GF102" s="90"/>
      <c r="GG102" s="90"/>
      <c r="GH102" s="105" t="s">
        <v>1226</v>
      </c>
      <c r="GI102" s="106"/>
      <c r="GJ102" s="27"/>
      <c r="GK102" s="28"/>
      <c r="GL102" s="27"/>
    </row>
    <row r="103" spans="1:194" x14ac:dyDescent="0.25">
      <c r="A103" s="71" t="str">
        <f t="shared" si="8"/>
        <v>Expenditure: Contracted Services - Consultants and Professional Services: Infrastructure and Planning - Engineering: Chemical</v>
      </c>
      <c r="B103" s="27" t="s">
        <v>1190</v>
      </c>
      <c r="C103" s="27" t="str">
        <f t="shared" si="5"/>
        <v>IE003002002004003000000000000000000000</v>
      </c>
      <c r="D103" s="23" t="s">
        <v>1166</v>
      </c>
      <c r="E103" s="23" t="s">
        <v>710</v>
      </c>
      <c r="F103" s="23" t="s">
        <v>707</v>
      </c>
      <c r="G103" s="23" t="s">
        <v>707</v>
      </c>
      <c r="H103" s="23" t="s">
        <v>711</v>
      </c>
      <c r="I103" s="23" t="s">
        <v>710</v>
      </c>
      <c r="J103" s="23" t="s">
        <v>697</v>
      </c>
      <c r="K103" s="23" t="s">
        <v>697</v>
      </c>
      <c r="L103" s="23" t="s">
        <v>697</v>
      </c>
      <c r="M103" s="23" t="s">
        <v>697</v>
      </c>
      <c r="N103" s="23" t="s">
        <v>697</v>
      </c>
      <c r="O103" s="23" t="s">
        <v>697</v>
      </c>
      <c r="P103" s="23" t="s">
        <v>697</v>
      </c>
      <c r="Q103" s="27">
        <v>0</v>
      </c>
      <c r="R103" s="27" t="s">
        <v>704</v>
      </c>
      <c r="S103" s="27" t="s">
        <v>698</v>
      </c>
      <c r="T103" s="28" t="s">
        <v>694</v>
      </c>
      <c r="U103" s="28"/>
      <c r="V103" s="27" t="s">
        <v>345</v>
      </c>
      <c r="W103" s="27" t="s">
        <v>905</v>
      </c>
      <c r="X103" s="27"/>
      <c r="Y103" s="27"/>
      <c r="Z103" s="27"/>
      <c r="AA103" s="27"/>
      <c r="AB103" s="27" t="s">
        <v>1361</v>
      </c>
      <c r="AC103" s="27"/>
      <c r="AD103" s="27"/>
      <c r="AE103" s="27"/>
      <c r="AF103" s="27"/>
      <c r="AG103" s="27"/>
      <c r="AH103" s="27"/>
      <c r="AI103" s="27" t="s">
        <v>1362</v>
      </c>
      <c r="AJ103" s="28" t="s">
        <v>704</v>
      </c>
      <c r="AK103" s="27" t="s">
        <v>698</v>
      </c>
      <c r="AL103" s="27" t="s">
        <v>698</v>
      </c>
      <c r="AM103" s="27" t="s">
        <v>698</v>
      </c>
      <c r="AN103" s="27" t="s">
        <v>698</v>
      </c>
      <c r="AO103" s="27" t="s">
        <v>698</v>
      </c>
      <c r="AP103" s="27" t="s">
        <v>698</v>
      </c>
      <c r="AQ103" s="27" t="s">
        <v>698</v>
      </c>
      <c r="AR103" s="27" t="s">
        <v>698</v>
      </c>
      <c r="AS103" s="27" t="s">
        <v>698</v>
      </c>
      <c r="AT103" s="27" t="s">
        <v>698</v>
      </c>
      <c r="AU103" s="27" t="s">
        <v>698</v>
      </c>
      <c r="AV103" s="27" t="s">
        <v>698</v>
      </c>
      <c r="AW103" s="27" t="s">
        <v>698</v>
      </c>
      <c r="AX103" s="27" t="s">
        <v>698</v>
      </c>
      <c r="AY103" s="27" t="s">
        <v>698</v>
      </c>
      <c r="AZ103" s="27" t="s">
        <v>698</v>
      </c>
      <c r="BA103" s="27" t="s">
        <v>698</v>
      </c>
      <c r="BB103" s="27" t="s">
        <v>698</v>
      </c>
      <c r="BC103" s="27" t="s">
        <v>698</v>
      </c>
      <c r="BD103" s="27" t="s">
        <v>698</v>
      </c>
      <c r="BE103" s="27" t="s">
        <v>698</v>
      </c>
      <c r="BF103" s="27" t="s">
        <v>698</v>
      </c>
      <c r="BG103" s="27" t="s">
        <v>698</v>
      </c>
      <c r="BH103" s="27" t="s">
        <v>698</v>
      </c>
      <c r="BI103" s="27" t="s">
        <v>698</v>
      </c>
      <c r="BJ103" s="27" t="s">
        <v>698</v>
      </c>
      <c r="BK103" s="27" t="s">
        <v>698</v>
      </c>
      <c r="BL103" s="27" t="s">
        <v>698</v>
      </c>
      <c r="BM103" s="27" t="s">
        <v>698</v>
      </c>
      <c r="BN103" s="27" t="s">
        <v>698</v>
      </c>
      <c r="BO103" s="27" t="s">
        <v>698</v>
      </c>
      <c r="BP103" s="27" t="s">
        <v>698</v>
      </c>
      <c r="BQ103" s="27" t="s">
        <v>698</v>
      </c>
      <c r="BR103" s="27" t="s">
        <v>698</v>
      </c>
      <c r="BS103" s="27" t="s">
        <v>698</v>
      </c>
      <c r="BT103" s="27" t="s">
        <v>698</v>
      </c>
      <c r="BU103" s="27" t="s">
        <v>698</v>
      </c>
      <c r="BV103" s="27" t="s">
        <v>698</v>
      </c>
      <c r="BW103" s="27" t="s">
        <v>698</v>
      </c>
      <c r="BX103" s="27" t="s">
        <v>698</v>
      </c>
      <c r="BY103" s="27" t="s">
        <v>698</v>
      </c>
      <c r="BZ103" s="27" t="s">
        <v>698</v>
      </c>
      <c r="CA103" s="27" t="s">
        <v>698</v>
      </c>
      <c r="CB103" s="27" t="s">
        <v>698</v>
      </c>
      <c r="CC103" s="27" t="s">
        <v>698</v>
      </c>
      <c r="CD103" s="27" t="s">
        <v>698</v>
      </c>
      <c r="CE103" s="27" t="s">
        <v>698</v>
      </c>
      <c r="CF103" s="27" t="s">
        <v>698</v>
      </c>
      <c r="CG103" s="27" t="s">
        <v>698</v>
      </c>
      <c r="CH103" s="27" t="s">
        <v>698</v>
      </c>
      <c r="CI103" s="27" t="s">
        <v>698</v>
      </c>
      <c r="CJ103" s="27" t="s">
        <v>698</v>
      </c>
      <c r="CK103" s="27" t="s">
        <v>698</v>
      </c>
      <c r="CL103" s="27" t="s">
        <v>698</v>
      </c>
      <c r="CM103" s="27" t="s">
        <v>698</v>
      </c>
      <c r="CN103" s="27" t="s">
        <v>698</v>
      </c>
      <c r="CO103" s="27" t="s">
        <v>698</v>
      </c>
      <c r="CP103" s="27" t="s">
        <v>698</v>
      </c>
      <c r="CQ103" s="27" t="s">
        <v>698</v>
      </c>
      <c r="CR103" s="27" t="s">
        <v>698</v>
      </c>
      <c r="CS103" s="27" t="s">
        <v>698</v>
      </c>
      <c r="CT103" s="27" t="s">
        <v>698</v>
      </c>
      <c r="CU103" s="27" t="s">
        <v>698</v>
      </c>
      <c r="CV103" s="27" t="s">
        <v>698</v>
      </c>
      <c r="CW103" s="27" t="s">
        <v>698</v>
      </c>
      <c r="CX103" s="27" t="s">
        <v>698</v>
      </c>
      <c r="CY103" s="27" t="s">
        <v>698</v>
      </c>
      <c r="CZ103" s="27" t="s">
        <v>698</v>
      </c>
      <c r="DA103" s="27" t="s">
        <v>698</v>
      </c>
      <c r="DB103" s="27" t="s">
        <v>704</v>
      </c>
      <c r="DC103" s="27" t="s">
        <v>704</v>
      </c>
      <c r="DD103" s="27" t="s">
        <v>704</v>
      </c>
      <c r="DE103" s="27" t="s">
        <v>704</v>
      </c>
      <c r="DF103" s="27" t="s">
        <v>698</v>
      </c>
      <c r="DG103" s="27" t="s">
        <v>698</v>
      </c>
      <c r="DH103" s="27" t="s">
        <v>698</v>
      </c>
      <c r="DI103" s="27" t="s">
        <v>698</v>
      </c>
      <c r="DJ103" s="27" t="s">
        <v>698</v>
      </c>
      <c r="DK103" s="27" t="s">
        <v>698</v>
      </c>
      <c r="DL103" s="27" t="s">
        <v>698</v>
      </c>
      <c r="DM103" s="27" t="s">
        <v>698</v>
      </c>
      <c r="DN103" s="27" t="s">
        <v>698</v>
      </c>
      <c r="DO103" s="27" t="s">
        <v>698</v>
      </c>
      <c r="DP103" s="27" t="s">
        <v>698</v>
      </c>
      <c r="DQ103" s="27" t="s">
        <v>698</v>
      </c>
      <c r="DR103" s="27" t="s">
        <v>698</v>
      </c>
      <c r="DS103" s="27"/>
      <c r="DT103" s="27" t="s">
        <v>698</v>
      </c>
      <c r="DU103" s="27" t="s">
        <v>698</v>
      </c>
      <c r="DV103" s="27" t="s">
        <v>698</v>
      </c>
      <c r="DW103" s="27" t="s">
        <v>698</v>
      </c>
      <c r="DX103" s="27" t="s">
        <v>698</v>
      </c>
      <c r="DY103" s="27" t="s">
        <v>698</v>
      </c>
      <c r="DZ103" s="27" t="s">
        <v>698</v>
      </c>
      <c r="EA103" s="27" t="s">
        <v>698</v>
      </c>
      <c r="EB103" s="27" t="s">
        <v>698</v>
      </c>
      <c r="EC103" s="27" t="s">
        <v>698</v>
      </c>
      <c r="ED103" s="27" t="s">
        <v>698</v>
      </c>
      <c r="EE103" s="27" t="s">
        <v>698</v>
      </c>
      <c r="EF103" s="27" t="s">
        <v>698</v>
      </c>
      <c r="EG103" s="27" t="s">
        <v>694</v>
      </c>
      <c r="EH103" s="27" t="s">
        <v>698</v>
      </c>
      <c r="EI103" s="27" t="s">
        <v>698</v>
      </c>
      <c r="EJ103" s="27" t="s">
        <v>698</v>
      </c>
      <c r="EK103" s="27" t="s">
        <v>698</v>
      </c>
      <c r="EL103" s="27" t="s">
        <v>698</v>
      </c>
      <c r="EM103" s="27" t="s">
        <v>698</v>
      </c>
      <c r="EN103" s="27" t="s">
        <v>698</v>
      </c>
      <c r="EO103" s="27" t="s">
        <v>698</v>
      </c>
      <c r="EP103" s="27" t="s">
        <v>698</v>
      </c>
      <c r="EQ103" s="27" t="s">
        <v>698</v>
      </c>
      <c r="ER103" s="27" t="s">
        <v>698</v>
      </c>
      <c r="ES103" s="27" t="s">
        <v>698</v>
      </c>
      <c r="ET103" s="27" t="s">
        <v>698</v>
      </c>
      <c r="EU103" s="27" t="s">
        <v>698</v>
      </c>
      <c r="EV103" s="27" t="s">
        <v>698</v>
      </c>
      <c r="EW103" s="27" t="s">
        <v>698</v>
      </c>
      <c r="EX103" s="27" t="s">
        <v>698</v>
      </c>
      <c r="EY103" s="27" t="s">
        <v>698</v>
      </c>
      <c r="EZ103" s="27" t="s">
        <v>698</v>
      </c>
      <c r="FA103" s="27" t="s">
        <v>704</v>
      </c>
      <c r="FB103" s="27" t="s">
        <v>704</v>
      </c>
      <c r="FC103" s="27" t="s">
        <v>704</v>
      </c>
      <c r="FD103" s="27" t="s">
        <v>704</v>
      </c>
      <c r="FE103" s="27" t="s">
        <v>694</v>
      </c>
      <c r="FF103" s="27" t="s">
        <v>704</v>
      </c>
      <c r="FG103" s="27" t="s">
        <v>704</v>
      </c>
      <c r="FH103" s="27" t="s">
        <v>704</v>
      </c>
      <c r="FI103" s="27" t="s">
        <v>704</v>
      </c>
      <c r="FJ103" s="27" t="s">
        <v>694</v>
      </c>
      <c r="FK103" s="27" t="s">
        <v>704</v>
      </c>
      <c r="FL103" s="27" t="s">
        <v>704</v>
      </c>
      <c r="FM103" s="27" t="s">
        <v>704</v>
      </c>
      <c r="FN103" s="27" t="s">
        <v>694</v>
      </c>
      <c r="FO103" s="72" t="s">
        <v>1175</v>
      </c>
      <c r="FP103" s="72" t="s">
        <v>698</v>
      </c>
      <c r="FQ103" s="72" t="s">
        <v>1176</v>
      </c>
      <c r="FR103" s="72" t="s">
        <v>1177</v>
      </c>
      <c r="FS103" s="72" t="s">
        <v>1325</v>
      </c>
      <c r="FT103" s="72" t="s">
        <v>1225</v>
      </c>
      <c r="FU103" s="72" t="s">
        <v>698</v>
      </c>
      <c r="FV103" s="72" t="s">
        <v>698</v>
      </c>
      <c r="FW103" s="78" t="s">
        <v>698</v>
      </c>
      <c r="FX103" s="78" t="s">
        <v>698</v>
      </c>
      <c r="FY103" s="72" t="s">
        <v>698</v>
      </c>
      <c r="FZ103" s="90"/>
      <c r="GA103" s="90"/>
      <c r="GB103" s="90"/>
      <c r="GC103" s="90"/>
      <c r="GD103" s="90"/>
      <c r="GE103" s="90"/>
      <c r="GF103" s="90"/>
      <c r="GG103" s="90"/>
      <c r="GH103" s="105" t="s">
        <v>1226</v>
      </c>
      <c r="GI103" s="106"/>
      <c r="GJ103" s="27"/>
      <c r="GK103" s="28"/>
      <c r="GL103" s="27"/>
    </row>
    <row r="104" spans="1:194" x14ac:dyDescent="0.25">
      <c r="A104" s="71" t="str">
        <f t="shared" si="8"/>
        <v>Expenditure: Contracted Services - Consultants and Professional Services: Infrastructure and Planning - Engineering: Civil</v>
      </c>
      <c r="B104" s="27" t="s">
        <v>1190</v>
      </c>
      <c r="C104" s="27" t="str">
        <f t="shared" si="5"/>
        <v>IE003002002004004000000000000000000000</v>
      </c>
      <c r="D104" s="23" t="s">
        <v>1166</v>
      </c>
      <c r="E104" s="23" t="s">
        <v>710</v>
      </c>
      <c r="F104" s="23" t="s">
        <v>707</v>
      </c>
      <c r="G104" s="23" t="s">
        <v>707</v>
      </c>
      <c r="H104" s="23" t="s">
        <v>711</v>
      </c>
      <c r="I104" s="23" t="s">
        <v>711</v>
      </c>
      <c r="J104" s="23" t="s">
        <v>697</v>
      </c>
      <c r="K104" s="23" t="s">
        <v>697</v>
      </c>
      <c r="L104" s="23" t="s">
        <v>697</v>
      </c>
      <c r="M104" s="23" t="s">
        <v>697</v>
      </c>
      <c r="N104" s="23" t="s">
        <v>697</v>
      </c>
      <c r="O104" s="23" t="s">
        <v>697</v>
      </c>
      <c r="P104" s="23" t="s">
        <v>697</v>
      </c>
      <c r="Q104" s="27">
        <v>0</v>
      </c>
      <c r="R104" s="27" t="s">
        <v>704</v>
      </c>
      <c r="S104" s="27" t="s">
        <v>698</v>
      </c>
      <c r="T104" s="28" t="s">
        <v>694</v>
      </c>
      <c r="U104" s="28"/>
      <c r="V104" s="27" t="s">
        <v>346</v>
      </c>
      <c r="W104" s="27" t="s">
        <v>905</v>
      </c>
      <c r="X104" s="27"/>
      <c r="Y104" s="27"/>
      <c r="Z104" s="27"/>
      <c r="AA104" s="27"/>
      <c r="AB104" s="27" t="s">
        <v>1363</v>
      </c>
      <c r="AC104" s="27"/>
      <c r="AD104" s="27"/>
      <c r="AE104" s="27"/>
      <c r="AF104" s="27"/>
      <c r="AG104" s="27"/>
      <c r="AH104" s="27"/>
      <c r="AI104" s="27" t="s">
        <v>1364</v>
      </c>
      <c r="AJ104" s="28" t="s">
        <v>704</v>
      </c>
      <c r="AK104" s="27" t="s">
        <v>698</v>
      </c>
      <c r="AL104" s="27" t="s">
        <v>698</v>
      </c>
      <c r="AM104" s="27" t="s">
        <v>698</v>
      </c>
      <c r="AN104" s="27" t="s">
        <v>698</v>
      </c>
      <c r="AO104" s="27" t="s">
        <v>698</v>
      </c>
      <c r="AP104" s="27" t="s">
        <v>698</v>
      </c>
      <c r="AQ104" s="27" t="s">
        <v>698</v>
      </c>
      <c r="AR104" s="27" t="s">
        <v>698</v>
      </c>
      <c r="AS104" s="27" t="s">
        <v>698</v>
      </c>
      <c r="AT104" s="27" t="s">
        <v>698</v>
      </c>
      <c r="AU104" s="27" t="s">
        <v>698</v>
      </c>
      <c r="AV104" s="27" t="s">
        <v>698</v>
      </c>
      <c r="AW104" s="27" t="s">
        <v>698</v>
      </c>
      <c r="AX104" s="27" t="s">
        <v>698</v>
      </c>
      <c r="AY104" s="27" t="s">
        <v>698</v>
      </c>
      <c r="AZ104" s="27" t="s">
        <v>698</v>
      </c>
      <c r="BA104" s="27" t="s">
        <v>698</v>
      </c>
      <c r="BB104" s="27" t="s">
        <v>698</v>
      </c>
      <c r="BC104" s="27" t="s">
        <v>698</v>
      </c>
      <c r="BD104" s="27" t="s">
        <v>698</v>
      </c>
      <c r="BE104" s="27" t="s">
        <v>698</v>
      </c>
      <c r="BF104" s="27" t="s">
        <v>698</v>
      </c>
      <c r="BG104" s="27" t="s">
        <v>698</v>
      </c>
      <c r="BH104" s="27" t="s">
        <v>698</v>
      </c>
      <c r="BI104" s="27" t="s">
        <v>698</v>
      </c>
      <c r="BJ104" s="27" t="s">
        <v>698</v>
      </c>
      <c r="BK104" s="27" t="s">
        <v>698</v>
      </c>
      <c r="BL104" s="27" t="s">
        <v>698</v>
      </c>
      <c r="BM104" s="27" t="s">
        <v>698</v>
      </c>
      <c r="BN104" s="27" t="s">
        <v>698</v>
      </c>
      <c r="BO104" s="27" t="s">
        <v>698</v>
      </c>
      <c r="BP104" s="27" t="s">
        <v>698</v>
      </c>
      <c r="BQ104" s="27" t="s">
        <v>698</v>
      </c>
      <c r="BR104" s="27" t="s">
        <v>698</v>
      </c>
      <c r="BS104" s="27" t="s">
        <v>698</v>
      </c>
      <c r="BT104" s="27" t="s">
        <v>698</v>
      </c>
      <c r="BU104" s="27" t="s">
        <v>698</v>
      </c>
      <c r="BV104" s="27" t="s">
        <v>698</v>
      </c>
      <c r="BW104" s="27" t="s">
        <v>698</v>
      </c>
      <c r="BX104" s="27" t="s">
        <v>698</v>
      </c>
      <c r="BY104" s="27" t="s">
        <v>698</v>
      </c>
      <c r="BZ104" s="27" t="s">
        <v>698</v>
      </c>
      <c r="CA104" s="27" t="s">
        <v>698</v>
      </c>
      <c r="CB104" s="27" t="s">
        <v>698</v>
      </c>
      <c r="CC104" s="27" t="s">
        <v>698</v>
      </c>
      <c r="CD104" s="27" t="s">
        <v>698</v>
      </c>
      <c r="CE104" s="27" t="s">
        <v>698</v>
      </c>
      <c r="CF104" s="27" t="s">
        <v>698</v>
      </c>
      <c r="CG104" s="27" t="s">
        <v>698</v>
      </c>
      <c r="CH104" s="27" t="s">
        <v>698</v>
      </c>
      <c r="CI104" s="27" t="s">
        <v>698</v>
      </c>
      <c r="CJ104" s="27" t="s">
        <v>698</v>
      </c>
      <c r="CK104" s="27" t="s">
        <v>698</v>
      </c>
      <c r="CL104" s="27" t="s">
        <v>698</v>
      </c>
      <c r="CM104" s="27" t="s">
        <v>698</v>
      </c>
      <c r="CN104" s="27" t="s">
        <v>698</v>
      </c>
      <c r="CO104" s="27" t="s">
        <v>698</v>
      </c>
      <c r="CP104" s="27" t="s">
        <v>698</v>
      </c>
      <c r="CQ104" s="27" t="s">
        <v>698</v>
      </c>
      <c r="CR104" s="27" t="s">
        <v>698</v>
      </c>
      <c r="CS104" s="27" t="s">
        <v>698</v>
      </c>
      <c r="CT104" s="27" t="s">
        <v>698</v>
      </c>
      <c r="CU104" s="27" t="s">
        <v>698</v>
      </c>
      <c r="CV104" s="27" t="s">
        <v>698</v>
      </c>
      <c r="CW104" s="27" t="s">
        <v>698</v>
      </c>
      <c r="CX104" s="27" t="s">
        <v>698</v>
      </c>
      <c r="CY104" s="27" t="s">
        <v>698</v>
      </c>
      <c r="CZ104" s="27" t="s">
        <v>698</v>
      </c>
      <c r="DA104" s="27" t="s">
        <v>698</v>
      </c>
      <c r="DB104" s="27" t="s">
        <v>704</v>
      </c>
      <c r="DC104" s="27" t="s">
        <v>704</v>
      </c>
      <c r="DD104" s="27" t="s">
        <v>704</v>
      </c>
      <c r="DE104" s="27" t="s">
        <v>704</v>
      </c>
      <c r="DF104" s="27" t="s">
        <v>698</v>
      </c>
      <c r="DG104" s="27" t="s">
        <v>698</v>
      </c>
      <c r="DH104" s="27" t="s">
        <v>698</v>
      </c>
      <c r="DI104" s="27" t="s">
        <v>698</v>
      </c>
      <c r="DJ104" s="27" t="s">
        <v>698</v>
      </c>
      <c r="DK104" s="27" t="s">
        <v>698</v>
      </c>
      <c r="DL104" s="27" t="s">
        <v>698</v>
      </c>
      <c r="DM104" s="27" t="s">
        <v>698</v>
      </c>
      <c r="DN104" s="27" t="s">
        <v>698</v>
      </c>
      <c r="DO104" s="27" t="s">
        <v>698</v>
      </c>
      <c r="DP104" s="27" t="s">
        <v>698</v>
      </c>
      <c r="DQ104" s="27" t="s">
        <v>698</v>
      </c>
      <c r="DR104" s="27" t="s">
        <v>698</v>
      </c>
      <c r="DS104" s="27"/>
      <c r="DT104" s="27" t="s">
        <v>698</v>
      </c>
      <c r="DU104" s="27" t="s">
        <v>704</v>
      </c>
      <c r="DV104" s="27" t="s">
        <v>704</v>
      </c>
      <c r="DW104" s="27" t="s">
        <v>704</v>
      </c>
      <c r="DX104" s="27" t="s">
        <v>704</v>
      </c>
      <c r="DY104" s="27" t="s">
        <v>698</v>
      </c>
      <c r="DZ104" s="27" t="s">
        <v>698</v>
      </c>
      <c r="EA104" s="27" t="s">
        <v>698</v>
      </c>
      <c r="EB104" s="27" t="s">
        <v>698</v>
      </c>
      <c r="EC104" s="27" t="s">
        <v>698</v>
      </c>
      <c r="ED104" s="27" t="s">
        <v>698</v>
      </c>
      <c r="EE104" s="27" t="s">
        <v>698</v>
      </c>
      <c r="EF104" s="27" t="s">
        <v>698</v>
      </c>
      <c r="EG104" s="27" t="s">
        <v>694</v>
      </c>
      <c r="EH104" s="27" t="s">
        <v>698</v>
      </c>
      <c r="EI104" s="27" t="s">
        <v>698</v>
      </c>
      <c r="EJ104" s="27" t="s">
        <v>698</v>
      </c>
      <c r="EK104" s="27" t="s">
        <v>698</v>
      </c>
      <c r="EL104" s="27" t="s">
        <v>698</v>
      </c>
      <c r="EM104" s="27" t="s">
        <v>698</v>
      </c>
      <c r="EN104" s="27" t="s">
        <v>698</v>
      </c>
      <c r="EO104" s="27" t="s">
        <v>698</v>
      </c>
      <c r="EP104" s="27" t="s">
        <v>698</v>
      </c>
      <c r="EQ104" s="27" t="s">
        <v>698</v>
      </c>
      <c r="ER104" s="27" t="s">
        <v>698</v>
      </c>
      <c r="ES104" s="27" t="s">
        <v>698</v>
      </c>
      <c r="ET104" s="27" t="s">
        <v>698</v>
      </c>
      <c r="EU104" s="27" t="s">
        <v>698</v>
      </c>
      <c r="EV104" s="27" t="s">
        <v>698</v>
      </c>
      <c r="EW104" s="27" t="s">
        <v>698</v>
      </c>
      <c r="EX104" s="27" t="s">
        <v>698</v>
      </c>
      <c r="EY104" s="27" t="s">
        <v>698</v>
      </c>
      <c r="EZ104" s="27" t="s">
        <v>698</v>
      </c>
      <c r="FA104" s="27" t="s">
        <v>698</v>
      </c>
      <c r="FB104" s="27" t="s">
        <v>698</v>
      </c>
      <c r="FC104" s="27" t="s">
        <v>698</v>
      </c>
      <c r="FD104" s="27" t="s">
        <v>698</v>
      </c>
      <c r="FE104" s="27" t="s">
        <v>694</v>
      </c>
      <c r="FF104" s="27" t="s">
        <v>704</v>
      </c>
      <c r="FG104" s="27" t="s">
        <v>704</v>
      </c>
      <c r="FH104" s="27" t="s">
        <v>704</v>
      </c>
      <c r="FI104" s="27" t="s">
        <v>704</v>
      </c>
      <c r="FJ104" s="27" t="s">
        <v>694</v>
      </c>
      <c r="FK104" s="27" t="s">
        <v>704</v>
      </c>
      <c r="FL104" s="27" t="s">
        <v>704</v>
      </c>
      <c r="FM104" s="27" t="s">
        <v>704</v>
      </c>
      <c r="FN104" s="27" t="s">
        <v>694</v>
      </c>
      <c r="FO104" s="72" t="s">
        <v>1175</v>
      </c>
      <c r="FP104" s="72" t="s">
        <v>698</v>
      </c>
      <c r="FQ104" s="72" t="s">
        <v>1176</v>
      </c>
      <c r="FR104" s="72" t="s">
        <v>1177</v>
      </c>
      <c r="FS104" s="72" t="s">
        <v>1325</v>
      </c>
      <c r="FT104" s="72" t="s">
        <v>1225</v>
      </c>
      <c r="FU104" s="72" t="s">
        <v>698</v>
      </c>
      <c r="FV104" s="72" t="s">
        <v>698</v>
      </c>
      <c r="FW104" s="78" t="s">
        <v>698</v>
      </c>
      <c r="FX104" s="78" t="s">
        <v>698</v>
      </c>
      <c r="FY104" s="72" t="s">
        <v>698</v>
      </c>
      <c r="FZ104" s="90"/>
      <c r="GA104" s="90"/>
      <c r="GB104" s="90"/>
      <c r="GC104" s="90"/>
      <c r="GD104" s="90"/>
      <c r="GE104" s="90"/>
      <c r="GF104" s="90"/>
      <c r="GG104" s="90"/>
      <c r="GH104" s="105" t="s">
        <v>1226</v>
      </c>
      <c r="GI104" s="106"/>
      <c r="GJ104" s="27"/>
      <c r="GK104" s="28"/>
      <c r="GL104" s="27"/>
    </row>
    <row r="105" spans="1:194" x14ac:dyDescent="0.25">
      <c r="A105" s="71" t="str">
        <f t="shared" si="8"/>
        <v>Expenditure: Contracted Services - Consultants and Professional Services: Infrastructure and Planning - Engineering: Electrical</v>
      </c>
      <c r="B105" s="27" t="s">
        <v>1190</v>
      </c>
      <c r="C105" s="27" t="str">
        <f t="shared" si="5"/>
        <v>IE003002002004005000000000000000000000</v>
      </c>
      <c r="D105" s="23" t="s">
        <v>1166</v>
      </c>
      <c r="E105" s="23" t="s">
        <v>710</v>
      </c>
      <c r="F105" s="23" t="s">
        <v>707</v>
      </c>
      <c r="G105" s="23" t="s">
        <v>707</v>
      </c>
      <c r="H105" s="23" t="s">
        <v>711</v>
      </c>
      <c r="I105" s="23" t="s">
        <v>713</v>
      </c>
      <c r="J105" s="23" t="s">
        <v>697</v>
      </c>
      <c r="K105" s="23" t="s">
        <v>697</v>
      </c>
      <c r="L105" s="23" t="s">
        <v>697</v>
      </c>
      <c r="M105" s="23" t="s">
        <v>697</v>
      </c>
      <c r="N105" s="23" t="s">
        <v>697</v>
      </c>
      <c r="O105" s="23" t="s">
        <v>697</v>
      </c>
      <c r="P105" s="23" t="s">
        <v>697</v>
      </c>
      <c r="Q105" s="27">
        <v>0</v>
      </c>
      <c r="R105" s="27" t="s">
        <v>704</v>
      </c>
      <c r="S105" s="27" t="s">
        <v>698</v>
      </c>
      <c r="T105" s="28" t="s">
        <v>694</v>
      </c>
      <c r="U105" s="28"/>
      <c r="V105" s="27" t="s">
        <v>347</v>
      </c>
      <c r="W105" s="27" t="s">
        <v>905</v>
      </c>
      <c r="X105" s="27"/>
      <c r="Y105" s="27"/>
      <c r="Z105" s="27"/>
      <c r="AA105" s="27"/>
      <c r="AB105" s="27" t="s">
        <v>1319</v>
      </c>
      <c r="AC105" s="27"/>
      <c r="AD105" s="27"/>
      <c r="AE105" s="27"/>
      <c r="AF105" s="27"/>
      <c r="AG105" s="27"/>
      <c r="AH105" s="27"/>
      <c r="AI105" s="27" t="s">
        <v>1365</v>
      </c>
      <c r="AJ105" s="28" t="s">
        <v>704</v>
      </c>
      <c r="AK105" s="27" t="s">
        <v>698</v>
      </c>
      <c r="AL105" s="27" t="s">
        <v>698</v>
      </c>
      <c r="AM105" s="27" t="s">
        <v>698</v>
      </c>
      <c r="AN105" s="27" t="s">
        <v>698</v>
      </c>
      <c r="AO105" s="27" t="s">
        <v>698</v>
      </c>
      <c r="AP105" s="27" t="s">
        <v>698</v>
      </c>
      <c r="AQ105" s="27" t="s">
        <v>698</v>
      </c>
      <c r="AR105" s="27" t="s">
        <v>698</v>
      </c>
      <c r="AS105" s="27" t="s">
        <v>698</v>
      </c>
      <c r="AT105" s="27" t="s">
        <v>698</v>
      </c>
      <c r="AU105" s="27" t="s">
        <v>698</v>
      </c>
      <c r="AV105" s="27" t="s">
        <v>698</v>
      </c>
      <c r="AW105" s="27" t="s">
        <v>698</v>
      </c>
      <c r="AX105" s="27" t="s">
        <v>698</v>
      </c>
      <c r="AY105" s="27" t="s">
        <v>698</v>
      </c>
      <c r="AZ105" s="27" t="s">
        <v>698</v>
      </c>
      <c r="BA105" s="27" t="s">
        <v>698</v>
      </c>
      <c r="BB105" s="27" t="s">
        <v>698</v>
      </c>
      <c r="BC105" s="27" t="s">
        <v>698</v>
      </c>
      <c r="BD105" s="27" t="s">
        <v>698</v>
      </c>
      <c r="BE105" s="27" t="s">
        <v>698</v>
      </c>
      <c r="BF105" s="27" t="s">
        <v>698</v>
      </c>
      <c r="BG105" s="27" t="s">
        <v>698</v>
      </c>
      <c r="BH105" s="27" t="s">
        <v>698</v>
      </c>
      <c r="BI105" s="27" t="s">
        <v>698</v>
      </c>
      <c r="BJ105" s="27" t="s">
        <v>698</v>
      </c>
      <c r="BK105" s="27" t="s">
        <v>698</v>
      </c>
      <c r="BL105" s="27" t="s">
        <v>698</v>
      </c>
      <c r="BM105" s="27" t="s">
        <v>698</v>
      </c>
      <c r="BN105" s="27" t="s">
        <v>698</v>
      </c>
      <c r="BO105" s="27" t="s">
        <v>704</v>
      </c>
      <c r="BP105" s="27" t="s">
        <v>704</v>
      </c>
      <c r="BQ105" s="27" t="s">
        <v>704</v>
      </c>
      <c r="BR105" s="27" t="s">
        <v>698</v>
      </c>
      <c r="BS105" s="27" t="s">
        <v>698</v>
      </c>
      <c r="BT105" s="27" t="s">
        <v>698</v>
      </c>
      <c r="BU105" s="27" t="s">
        <v>698</v>
      </c>
      <c r="BV105" s="27" t="s">
        <v>698</v>
      </c>
      <c r="BW105" s="27" t="s">
        <v>698</v>
      </c>
      <c r="BX105" s="27" t="s">
        <v>698</v>
      </c>
      <c r="BY105" s="27" t="s">
        <v>698</v>
      </c>
      <c r="BZ105" s="27" t="s">
        <v>698</v>
      </c>
      <c r="CA105" s="27" t="s">
        <v>698</v>
      </c>
      <c r="CB105" s="27" t="s">
        <v>698</v>
      </c>
      <c r="CC105" s="27" t="s">
        <v>698</v>
      </c>
      <c r="CD105" s="27" t="s">
        <v>698</v>
      </c>
      <c r="CE105" s="27" t="s">
        <v>698</v>
      </c>
      <c r="CF105" s="27" t="s">
        <v>698</v>
      </c>
      <c r="CG105" s="27" t="s">
        <v>698</v>
      </c>
      <c r="CH105" s="27" t="s">
        <v>698</v>
      </c>
      <c r="CI105" s="27" t="s">
        <v>698</v>
      </c>
      <c r="CJ105" s="27" t="s">
        <v>698</v>
      </c>
      <c r="CK105" s="27" t="s">
        <v>698</v>
      </c>
      <c r="CL105" s="27" t="s">
        <v>698</v>
      </c>
      <c r="CM105" s="27" t="s">
        <v>698</v>
      </c>
      <c r="CN105" s="27" t="s">
        <v>698</v>
      </c>
      <c r="CO105" s="27" t="s">
        <v>698</v>
      </c>
      <c r="CP105" s="27" t="s">
        <v>698</v>
      </c>
      <c r="CQ105" s="27" t="s">
        <v>698</v>
      </c>
      <c r="CR105" s="27" t="s">
        <v>698</v>
      </c>
      <c r="CS105" s="27" t="s">
        <v>698</v>
      </c>
      <c r="CT105" s="27" t="s">
        <v>698</v>
      </c>
      <c r="CU105" s="27" t="s">
        <v>698</v>
      </c>
      <c r="CV105" s="27" t="s">
        <v>698</v>
      </c>
      <c r="CW105" s="27" t="s">
        <v>698</v>
      </c>
      <c r="CX105" s="27" t="s">
        <v>698</v>
      </c>
      <c r="CY105" s="27" t="s">
        <v>698</v>
      </c>
      <c r="CZ105" s="27" t="s">
        <v>698</v>
      </c>
      <c r="DA105" s="27" t="s">
        <v>698</v>
      </c>
      <c r="DB105" s="27" t="s">
        <v>704</v>
      </c>
      <c r="DC105" s="27" t="s">
        <v>704</v>
      </c>
      <c r="DD105" s="27" t="s">
        <v>704</v>
      </c>
      <c r="DE105" s="27" t="s">
        <v>704</v>
      </c>
      <c r="DF105" s="27" t="s">
        <v>698</v>
      </c>
      <c r="DG105" s="27" t="s">
        <v>698</v>
      </c>
      <c r="DH105" s="27" t="s">
        <v>698</v>
      </c>
      <c r="DI105" s="27" t="s">
        <v>698</v>
      </c>
      <c r="DJ105" s="27" t="s">
        <v>698</v>
      </c>
      <c r="DK105" s="27" t="s">
        <v>698</v>
      </c>
      <c r="DL105" s="27" t="s">
        <v>698</v>
      </c>
      <c r="DM105" s="27" t="s">
        <v>698</v>
      </c>
      <c r="DN105" s="27" t="s">
        <v>698</v>
      </c>
      <c r="DO105" s="27" t="s">
        <v>698</v>
      </c>
      <c r="DP105" s="27" t="s">
        <v>698</v>
      </c>
      <c r="DQ105" s="27" t="s">
        <v>698</v>
      </c>
      <c r="DR105" s="27" t="s">
        <v>698</v>
      </c>
      <c r="DS105" s="27"/>
      <c r="DT105" s="27" t="s">
        <v>698</v>
      </c>
      <c r="DU105" s="27" t="s">
        <v>698</v>
      </c>
      <c r="DV105" s="27" t="s">
        <v>698</v>
      </c>
      <c r="DW105" s="27" t="s">
        <v>698</v>
      </c>
      <c r="DX105" s="27" t="s">
        <v>698</v>
      </c>
      <c r="DY105" s="27" t="s">
        <v>698</v>
      </c>
      <c r="DZ105" s="27" t="s">
        <v>698</v>
      </c>
      <c r="EA105" s="27" t="s">
        <v>698</v>
      </c>
      <c r="EB105" s="27" t="s">
        <v>698</v>
      </c>
      <c r="EC105" s="27" t="s">
        <v>698</v>
      </c>
      <c r="ED105" s="27" t="s">
        <v>698</v>
      </c>
      <c r="EE105" s="27" t="s">
        <v>698</v>
      </c>
      <c r="EF105" s="27" t="s">
        <v>698</v>
      </c>
      <c r="EG105" s="27" t="s">
        <v>694</v>
      </c>
      <c r="EH105" s="27" t="s">
        <v>698</v>
      </c>
      <c r="EI105" s="27" t="s">
        <v>698</v>
      </c>
      <c r="EJ105" s="27" t="s">
        <v>698</v>
      </c>
      <c r="EK105" s="27" t="s">
        <v>698</v>
      </c>
      <c r="EL105" s="27" t="s">
        <v>698</v>
      </c>
      <c r="EM105" s="27" t="s">
        <v>698</v>
      </c>
      <c r="EN105" s="27" t="s">
        <v>698</v>
      </c>
      <c r="EO105" s="27" t="s">
        <v>698</v>
      </c>
      <c r="EP105" s="27" t="s">
        <v>698</v>
      </c>
      <c r="EQ105" s="27" t="s">
        <v>698</v>
      </c>
      <c r="ER105" s="27" t="s">
        <v>698</v>
      </c>
      <c r="ES105" s="27" t="s">
        <v>698</v>
      </c>
      <c r="ET105" s="27" t="s">
        <v>698</v>
      </c>
      <c r="EU105" s="27" t="s">
        <v>698</v>
      </c>
      <c r="EV105" s="27" t="s">
        <v>698</v>
      </c>
      <c r="EW105" s="27" t="s">
        <v>698</v>
      </c>
      <c r="EX105" s="27" t="s">
        <v>698</v>
      </c>
      <c r="EY105" s="27" t="s">
        <v>698</v>
      </c>
      <c r="EZ105" s="27" t="s">
        <v>698</v>
      </c>
      <c r="FA105" s="27" t="s">
        <v>698</v>
      </c>
      <c r="FB105" s="27" t="s">
        <v>698</v>
      </c>
      <c r="FC105" s="27" t="s">
        <v>698</v>
      </c>
      <c r="FD105" s="27" t="s">
        <v>698</v>
      </c>
      <c r="FE105" s="27" t="s">
        <v>694</v>
      </c>
      <c r="FF105" s="27" t="s">
        <v>698</v>
      </c>
      <c r="FG105" s="27" t="s">
        <v>698</v>
      </c>
      <c r="FH105" s="27" t="s">
        <v>698</v>
      </c>
      <c r="FI105" s="27" t="s">
        <v>698</v>
      </c>
      <c r="FJ105" s="27" t="s">
        <v>694</v>
      </c>
      <c r="FK105" s="27" t="s">
        <v>698</v>
      </c>
      <c r="FL105" s="27" t="s">
        <v>698</v>
      </c>
      <c r="FM105" s="27" t="s">
        <v>698</v>
      </c>
      <c r="FN105" s="27" t="s">
        <v>694</v>
      </c>
      <c r="FO105" s="72" t="s">
        <v>1175</v>
      </c>
      <c r="FP105" s="72" t="s">
        <v>698</v>
      </c>
      <c r="FQ105" s="72" t="s">
        <v>1176</v>
      </c>
      <c r="FR105" s="72" t="s">
        <v>1177</v>
      </c>
      <c r="FS105" s="72" t="s">
        <v>1325</v>
      </c>
      <c r="FT105" s="72" t="s">
        <v>1225</v>
      </c>
      <c r="FU105" s="72" t="s">
        <v>698</v>
      </c>
      <c r="FV105" s="72" t="s">
        <v>698</v>
      </c>
      <c r="FW105" s="78" t="s">
        <v>698</v>
      </c>
      <c r="FX105" s="78" t="s">
        <v>698</v>
      </c>
      <c r="FY105" s="72" t="s">
        <v>698</v>
      </c>
      <c r="FZ105" s="90"/>
      <c r="GA105" s="90"/>
      <c r="GB105" s="90"/>
      <c r="GC105" s="90"/>
      <c r="GD105" s="90"/>
      <c r="GE105" s="90"/>
      <c r="GF105" s="90"/>
      <c r="GG105" s="90"/>
      <c r="GH105" s="105" t="s">
        <v>1226</v>
      </c>
      <c r="GI105" s="106"/>
      <c r="GJ105" s="27"/>
      <c r="GK105" s="28"/>
      <c r="GL105" s="27"/>
    </row>
    <row r="106" spans="1:194" x14ac:dyDescent="0.25">
      <c r="A106" s="71" t="str">
        <f t="shared" si="8"/>
        <v>Expenditure: Contracted Services - Consultants and Professional Services: Infrastructure and Planning - Engineering: Industrial</v>
      </c>
      <c r="B106" s="27" t="s">
        <v>1190</v>
      </c>
      <c r="C106" s="27" t="str">
        <f t="shared" si="5"/>
        <v>IE003002002004006000000000000000000000</v>
      </c>
      <c r="D106" s="23" t="s">
        <v>1166</v>
      </c>
      <c r="E106" s="23" t="s">
        <v>710</v>
      </c>
      <c r="F106" s="23" t="s">
        <v>707</v>
      </c>
      <c r="G106" s="23" t="s">
        <v>707</v>
      </c>
      <c r="H106" s="23" t="s">
        <v>711</v>
      </c>
      <c r="I106" s="23" t="s">
        <v>715</v>
      </c>
      <c r="J106" s="23" t="s">
        <v>697</v>
      </c>
      <c r="K106" s="23" t="s">
        <v>697</v>
      </c>
      <c r="L106" s="23" t="s">
        <v>697</v>
      </c>
      <c r="M106" s="23" t="s">
        <v>697</v>
      </c>
      <c r="N106" s="23" t="s">
        <v>697</v>
      </c>
      <c r="O106" s="23" t="s">
        <v>697</v>
      </c>
      <c r="P106" s="23" t="s">
        <v>697</v>
      </c>
      <c r="Q106" s="27">
        <v>0</v>
      </c>
      <c r="R106" s="27" t="s">
        <v>704</v>
      </c>
      <c r="S106" s="27" t="s">
        <v>698</v>
      </c>
      <c r="T106" s="28" t="s">
        <v>694</v>
      </c>
      <c r="U106" s="28"/>
      <c r="V106" s="27" t="s">
        <v>348</v>
      </c>
      <c r="W106" s="27" t="s">
        <v>905</v>
      </c>
      <c r="X106" s="27"/>
      <c r="Y106" s="27"/>
      <c r="Z106" s="27"/>
      <c r="AA106" s="27"/>
      <c r="AB106" s="27" t="s">
        <v>1366</v>
      </c>
      <c r="AC106" s="27"/>
      <c r="AD106" s="27"/>
      <c r="AE106" s="27"/>
      <c r="AF106" s="27"/>
      <c r="AG106" s="27"/>
      <c r="AH106" s="27"/>
      <c r="AI106" s="27" t="s">
        <v>1367</v>
      </c>
      <c r="AJ106" s="28" t="s">
        <v>704</v>
      </c>
      <c r="AK106" s="27" t="s">
        <v>698</v>
      </c>
      <c r="AL106" s="27" t="s">
        <v>698</v>
      </c>
      <c r="AM106" s="27" t="s">
        <v>698</v>
      </c>
      <c r="AN106" s="27" t="s">
        <v>698</v>
      </c>
      <c r="AO106" s="27" t="s">
        <v>698</v>
      </c>
      <c r="AP106" s="27" t="s">
        <v>698</v>
      </c>
      <c r="AQ106" s="27" t="s">
        <v>698</v>
      </c>
      <c r="AR106" s="27" t="s">
        <v>698</v>
      </c>
      <c r="AS106" s="27" t="s">
        <v>698</v>
      </c>
      <c r="AT106" s="27" t="s">
        <v>698</v>
      </c>
      <c r="AU106" s="27" t="s">
        <v>698</v>
      </c>
      <c r="AV106" s="27" t="s">
        <v>698</v>
      </c>
      <c r="AW106" s="27" t="s">
        <v>698</v>
      </c>
      <c r="AX106" s="27" t="s">
        <v>698</v>
      </c>
      <c r="AY106" s="27" t="s">
        <v>698</v>
      </c>
      <c r="AZ106" s="27" t="s">
        <v>698</v>
      </c>
      <c r="BA106" s="27" t="s">
        <v>698</v>
      </c>
      <c r="BB106" s="27" t="s">
        <v>698</v>
      </c>
      <c r="BC106" s="27" t="s">
        <v>698</v>
      </c>
      <c r="BD106" s="27" t="s">
        <v>698</v>
      </c>
      <c r="BE106" s="27" t="s">
        <v>704</v>
      </c>
      <c r="BF106" s="27" t="s">
        <v>698</v>
      </c>
      <c r="BG106" s="27" t="s">
        <v>698</v>
      </c>
      <c r="BH106" s="27" t="s">
        <v>698</v>
      </c>
      <c r="BI106" s="27" t="s">
        <v>698</v>
      </c>
      <c r="BJ106" s="27" t="s">
        <v>698</v>
      </c>
      <c r="BK106" s="27" t="s">
        <v>698</v>
      </c>
      <c r="BL106" s="27" t="s">
        <v>698</v>
      </c>
      <c r="BM106" s="27" t="s">
        <v>698</v>
      </c>
      <c r="BN106" s="27" t="s">
        <v>698</v>
      </c>
      <c r="BO106" s="27" t="s">
        <v>698</v>
      </c>
      <c r="BP106" s="27" t="s">
        <v>698</v>
      </c>
      <c r="BQ106" s="27" t="s">
        <v>698</v>
      </c>
      <c r="BR106" s="27" t="s">
        <v>698</v>
      </c>
      <c r="BS106" s="27" t="s">
        <v>698</v>
      </c>
      <c r="BT106" s="27" t="s">
        <v>698</v>
      </c>
      <c r="BU106" s="27" t="s">
        <v>698</v>
      </c>
      <c r="BV106" s="27" t="s">
        <v>698</v>
      </c>
      <c r="BW106" s="27" t="s">
        <v>698</v>
      </c>
      <c r="BX106" s="27" t="s">
        <v>698</v>
      </c>
      <c r="BY106" s="27" t="s">
        <v>698</v>
      </c>
      <c r="BZ106" s="27" t="s">
        <v>698</v>
      </c>
      <c r="CA106" s="27" t="s">
        <v>698</v>
      </c>
      <c r="CB106" s="27" t="s">
        <v>698</v>
      </c>
      <c r="CC106" s="27" t="s">
        <v>698</v>
      </c>
      <c r="CD106" s="27" t="s">
        <v>698</v>
      </c>
      <c r="CE106" s="27" t="s">
        <v>698</v>
      </c>
      <c r="CF106" s="27" t="s">
        <v>698</v>
      </c>
      <c r="CG106" s="27" t="s">
        <v>698</v>
      </c>
      <c r="CH106" s="27" t="s">
        <v>698</v>
      </c>
      <c r="CI106" s="27" t="s">
        <v>698</v>
      </c>
      <c r="CJ106" s="27" t="s">
        <v>698</v>
      </c>
      <c r="CK106" s="27" t="s">
        <v>698</v>
      </c>
      <c r="CL106" s="27" t="s">
        <v>698</v>
      </c>
      <c r="CM106" s="27" t="s">
        <v>698</v>
      </c>
      <c r="CN106" s="27" t="s">
        <v>698</v>
      </c>
      <c r="CO106" s="27" t="s">
        <v>698</v>
      </c>
      <c r="CP106" s="27" t="s">
        <v>698</v>
      </c>
      <c r="CQ106" s="27" t="s">
        <v>698</v>
      </c>
      <c r="CR106" s="27" t="s">
        <v>698</v>
      </c>
      <c r="CS106" s="27" t="s">
        <v>698</v>
      </c>
      <c r="CT106" s="27" t="s">
        <v>698</v>
      </c>
      <c r="CU106" s="27" t="s">
        <v>698</v>
      </c>
      <c r="CV106" s="27" t="s">
        <v>698</v>
      </c>
      <c r="CW106" s="27" t="s">
        <v>698</v>
      </c>
      <c r="CX106" s="27" t="s">
        <v>698</v>
      </c>
      <c r="CY106" s="27" t="s">
        <v>698</v>
      </c>
      <c r="CZ106" s="27" t="s">
        <v>698</v>
      </c>
      <c r="DA106" s="27" t="s">
        <v>698</v>
      </c>
      <c r="DB106" s="27" t="s">
        <v>704</v>
      </c>
      <c r="DC106" s="27" t="s">
        <v>704</v>
      </c>
      <c r="DD106" s="27" t="s">
        <v>704</v>
      </c>
      <c r="DE106" s="27" t="s">
        <v>704</v>
      </c>
      <c r="DF106" s="27" t="s">
        <v>698</v>
      </c>
      <c r="DG106" s="27" t="s">
        <v>698</v>
      </c>
      <c r="DH106" s="27" t="s">
        <v>698</v>
      </c>
      <c r="DI106" s="27" t="s">
        <v>698</v>
      </c>
      <c r="DJ106" s="27" t="s">
        <v>698</v>
      </c>
      <c r="DK106" s="27" t="s">
        <v>698</v>
      </c>
      <c r="DL106" s="27" t="s">
        <v>698</v>
      </c>
      <c r="DM106" s="27" t="s">
        <v>698</v>
      </c>
      <c r="DN106" s="27" t="s">
        <v>698</v>
      </c>
      <c r="DO106" s="27" t="s">
        <v>698</v>
      </c>
      <c r="DP106" s="27" t="s">
        <v>698</v>
      </c>
      <c r="DQ106" s="27" t="s">
        <v>698</v>
      </c>
      <c r="DR106" s="27" t="s">
        <v>698</v>
      </c>
      <c r="DS106" s="27"/>
      <c r="DT106" s="27" t="s">
        <v>698</v>
      </c>
      <c r="DU106" s="27" t="s">
        <v>698</v>
      </c>
      <c r="DV106" s="27" t="s">
        <v>698</v>
      </c>
      <c r="DW106" s="27" t="s">
        <v>698</v>
      </c>
      <c r="DX106" s="27" t="s">
        <v>698</v>
      </c>
      <c r="DY106" s="27" t="s">
        <v>698</v>
      </c>
      <c r="DZ106" s="27" t="s">
        <v>698</v>
      </c>
      <c r="EA106" s="27" t="s">
        <v>698</v>
      </c>
      <c r="EB106" s="27" t="s">
        <v>698</v>
      </c>
      <c r="EC106" s="27" t="s">
        <v>698</v>
      </c>
      <c r="ED106" s="27" t="s">
        <v>698</v>
      </c>
      <c r="EE106" s="27" t="s">
        <v>698</v>
      </c>
      <c r="EF106" s="27" t="s">
        <v>698</v>
      </c>
      <c r="EG106" s="27" t="s">
        <v>694</v>
      </c>
      <c r="EH106" s="27" t="s">
        <v>698</v>
      </c>
      <c r="EI106" s="27" t="s">
        <v>698</v>
      </c>
      <c r="EJ106" s="27" t="s">
        <v>698</v>
      </c>
      <c r="EK106" s="27" t="s">
        <v>698</v>
      </c>
      <c r="EL106" s="27" t="s">
        <v>698</v>
      </c>
      <c r="EM106" s="27" t="s">
        <v>698</v>
      </c>
      <c r="EN106" s="27" t="s">
        <v>698</v>
      </c>
      <c r="EO106" s="27" t="s">
        <v>698</v>
      </c>
      <c r="EP106" s="27" t="s">
        <v>698</v>
      </c>
      <c r="EQ106" s="27" t="s">
        <v>698</v>
      </c>
      <c r="ER106" s="27" t="s">
        <v>698</v>
      </c>
      <c r="ES106" s="27" t="s">
        <v>698</v>
      </c>
      <c r="ET106" s="27" t="s">
        <v>698</v>
      </c>
      <c r="EU106" s="27" t="s">
        <v>698</v>
      </c>
      <c r="EV106" s="27" t="s">
        <v>698</v>
      </c>
      <c r="EW106" s="27" t="s">
        <v>698</v>
      </c>
      <c r="EX106" s="27" t="s">
        <v>698</v>
      </c>
      <c r="EY106" s="27" t="s">
        <v>698</v>
      </c>
      <c r="EZ106" s="27" t="s">
        <v>698</v>
      </c>
      <c r="FA106" s="27" t="s">
        <v>698</v>
      </c>
      <c r="FB106" s="27" t="s">
        <v>698</v>
      </c>
      <c r="FC106" s="27" t="s">
        <v>698</v>
      </c>
      <c r="FD106" s="27" t="s">
        <v>698</v>
      </c>
      <c r="FE106" s="27" t="s">
        <v>694</v>
      </c>
      <c r="FF106" s="27" t="s">
        <v>698</v>
      </c>
      <c r="FG106" s="27" t="s">
        <v>698</v>
      </c>
      <c r="FH106" s="27" t="s">
        <v>698</v>
      </c>
      <c r="FI106" s="27" t="s">
        <v>698</v>
      </c>
      <c r="FJ106" s="27" t="s">
        <v>694</v>
      </c>
      <c r="FK106" s="27" t="s">
        <v>698</v>
      </c>
      <c r="FL106" s="27" t="s">
        <v>698</v>
      </c>
      <c r="FM106" s="27" t="s">
        <v>698</v>
      </c>
      <c r="FN106" s="27" t="s">
        <v>694</v>
      </c>
      <c r="FO106" s="72" t="s">
        <v>1175</v>
      </c>
      <c r="FP106" s="72" t="s">
        <v>698</v>
      </c>
      <c r="FQ106" s="72" t="s">
        <v>1176</v>
      </c>
      <c r="FR106" s="72" t="s">
        <v>1177</v>
      </c>
      <c r="FS106" s="72" t="s">
        <v>1325</v>
      </c>
      <c r="FT106" s="72" t="s">
        <v>1225</v>
      </c>
      <c r="FU106" s="72" t="s">
        <v>698</v>
      </c>
      <c r="FV106" s="72" t="s">
        <v>698</v>
      </c>
      <c r="FW106" s="78" t="s">
        <v>698</v>
      </c>
      <c r="FX106" s="78" t="s">
        <v>698</v>
      </c>
      <c r="FY106" s="72" t="s">
        <v>698</v>
      </c>
      <c r="FZ106" s="90"/>
      <c r="GA106" s="90"/>
      <c r="GB106" s="90"/>
      <c r="GC106" s="90"/>
      <c r="GD106" s="90"/>
      <c r="GE106" s="90"/>
      <c r="GF106" s="90"/>
      <c r="GG106" s="90"/>
      <c r="GH106" s="105" t="s">
        <v>1226</v>
      </c>
      <c r="GI106" s="106"/>
      <c r="GJ106" s="27"/>
      <c r="GK106" s="28"/>
      <c r="GL106" s="27"/>
    </row>
    <row r="107" spans="1:194" x14ac:dyDescent="0.25">
      <c r="A107" s="71" t="str">
        <f t="shared" si="8"/>
        <v>Expenditure: Contracted Services - Consultants and Professional Services: Infrastructure and Planning - Engineering: Mechanical</v>
      </c>
      <c r="B107" s="27" t="s">
        <v>1190</v>
      </c>
      <c r="C107" s="27" t="str">
        <f t="shared" si="5"/>
        <v>IE003002002004007000000000000000000000</v>
      </c>
      <c r="D107" s="23" t="s">
        <v>1166</v>
      </c>
      <c r="E107" s="23" t="s">
        <v>710</v>
      </c>
      <c r="F107" s="23" t="s">
        <v>707</v>
      </c>
      <c r="G107" s="23" t="s">
        <v>707</v>
      </c>
      <c r="H107" s="23" t="s">
        <v>711</v>
      </c>
      <c r="I107" s="23" t="s">
        <v>718</v>
      </c>
      <c r="J107" s="23" t="s">
        <v>697</v>
      </c>
      <c r="K107" s="23" t="s">
        <v>697</v>
      </c>
      <c r="L107" s="23" t="s">
        <v>697</v>
      </c>
      <c r="M107" s="23" t="s">
        <v>697</v>
      </c>
      <c r="N107" s="23" t="s">
        <v>697</v>
      </c>
      <c r="O107" s="23" t="s">
        <v>697</v>
      </c>
      <c r="P107" s="23" t="s">
        <v>697</v>
      </c>
      <c r="Q107" s="27">
        <v>0</v>
      </c>
      <c r="R107" s="27" t="s">
        <v>704</v>
      </c>
      <c r="S107" s="27" t="s">
        <v>698</v>
      </c>
      <c r="T107" s="28" t="s">
        <v>694</v>
      </c>
      <c r="U107" s="28"/>
      <c r="V107" s="27" t="s">
        <v>349</v>
      </c>
      <c r="W107" s="27" t="s">
        <v>905</v>
      </c>
      <c r="X107" s="27"/>
      <c r="Y107" s="27"/>
      <c r="Z107" s="27"/>
      <c r="AA107" s="27"/>
      <c r="AB107" s="27" t="s">
        <v>1368</v>
      </c>
      <c r="AC107" s="27"/>
      <c r="AD107" s="27"/>
      <c r="AE107" s="27"/>
      <c r="AF107" s="27"/>
      <c r="AG107" s="27"/>
      <c r="AH107" s="27"/>
      <c r="AI107" s="44" t="s">
        <v>1369</v>
      </c>
      <c r="AJ107" s="28" t="s">
        <v>704</v>
      </c>
      <c r="AK107" s="27" t="s">
        <v>698</v>
      </c>
      <c r="AL107" s="27" t="s">
        <v>698</v>
      </c>
      <c r="AM107" s="27" t="s">
        <v>698</v>
      </c>
      <c r="AN107" s="27" t="s">
        <v>698</v>
      </c>
      <c r="AO107" s="27" t="s">
        <v>698</v>
      </c>
      <c r="AP107" s="27" t="s">
        <v>698</v>
      </c>
      <c r="AQ107" s="27" t="s">
        <v>698</v>
      </c>
      <c r="AR107" s="27" t="s">
        <v>698</v>
      </c>
      <c r="AS107" s="27" t="s">
        <v>698</v>
      </c>
      <c r="AT107" s="27" t="s">
        <v>698</v>
      </c>
      <c r="AU107" s="27" t="s">
        <v>698</v>
      </c>
      <c r="AV107" s="27" t="s">
        <v>698</v>
      </c>
      <c r="AW107" s="27" t="s">
        <v>698</v>
      </c>
      <c r="AX107" s="27" t="s">
        <v>698</v>
      </c>
      <c r="AY107" s="27" t="s">
        <v>698</v>
      </c>
      <c r="AZ107" s="27" t="s">
        <v>698</v>
      </c>
      <c r="BA107" s="27" t="s">
        <v>698</v>
      </c>
      <c r="BB107" s="27" t="s">
        <v>698</v>
      </c>
      <c r="BC107" s="27" t="s">
        <v>698</v>
      </c>
      <c r="BD107" s="27" t="s">
        <v>698</v>
      </c>
      <c r="BE107" s="27" t="s">
        <v>698</v>
      </c>
      <c r="BF107" s="27" t="s">
        <v>698</v>
      </c>
      <c r="BG107" s="27" t="s">
        <v>698</v>
      </c>
      <c r="BH107" s="27" t="s">
        <v>698</v>
      </c>
      <c r="BI107" s="27" t="s">
        <v>698</v>
      </c>
      <c r="BJ107" s="27" t="s">
        <v>698</v>
      </c>
      <c r="BK107" s="27" t="s">
        <v>698</v>
      </c>
      <c r="BL107" s="27" t="s">
        <v>698</v>
      </c>
      <c r="BM107" s="27" t="s">
        <v>698</v>
      </c>
      <c r="BN107" s="27" t="s">
        <v>698</v>
      </c>
      <c r="BO107" s="27" t="s">
        <v>704</v>
      </c>
      <c r="BP107" s="27" t="s">
        <v>704</v>
      </c>
      <c r="BQ107" s="27" t="s">
        <v>704</v>
      </c>
      <c r="BR107" s="27" t="s">
        <v>698</v>
      </c>
      <c r="BS107" s="27" t="s">
        <v>698</v>
      </c>
      <c r="BT107" s="27" t="s">
        <v>698</v>
      </c>
      <c r="BU107" s="27" t="s">
        <v>698</v>
      </c>
      <c r="BV107" s="27" t="s">
        <v>698</v>
      </c>
      <c r="BW107" s="27" t="s">
        <v>698</v>
      </c>
      <c r="BX107" s="27" t="s">
        <v>698</v>
      </c>
      <c r="BY107" s="27" t="s">
        <v>698</v>
      </c>
      <c r="BZ107" s="27" t="s">
        <v>698</v>
      </c>
      <c r="CA107" s="27" t="s">
        <v>698</v>
      </c>
      <c r="CB107" s="27" t="s">
        <v>698</v>
      </c>
      <c r="CC107" s="27" t="s">
        <v>698</v>
      </c>
      <c r="CD107" s="27" t="s">
        <v>698</v>
      </c>
      <c r="CE107" s="27" t="s">
        <v>698</v>
      </c>
      <c r="CF107" s="27" t="s">
        <v>698</v>
      </c>
      <c r="CG107" s="27" t="s">
        <v>698</v>
      </c>
      <c r="CH107" s="27" t="s">
        <v>698</v>
      </c>
      <c r="CI107" s="27" t="s">
        <v>698</v>
      </c>
      <c r="CJ107" s="27" t="s">
        <v>698</v>
      </c>
      <c r="CK107" s="27" t="s">
        <v>698</v>
      </c>
      <c r="CL107" s="27" t="s">
        <v>698</v>
      </c>
      <c r="CM107" s="27" t="s">
        <v>698</v>
      </c>
      <c r="CN107" s="27" t="s">
        <v>698</v>
      </c>
      <c r="CO107" s="27" t="s">
        <v>698</v>
      </c>
      <c r="CP107" s="27" t="s">
        <v>698</v>
      </c>
      <c r="CQ107" s="27" t="s">
        <v>698</v>
      </c>
      <c r="CR107" s="27" t="s">
        <v>698</v>
      </c>
      <c r="CS107" s="27" t="s">
        <v>698</v>
      </c>
      <c r="CT107" s="27" t="s">
        <v>698</v>
      </c>
      <c r="CU107" s="27" t="s">
        <v>698</v>
      </c>
      <c r="CV107" s="27" t="s">
        <v>698</v>
      </c>
      <c r="CW107" s="27" t="s">
        <v>698</v>
      </c>
      <c r="CX107" s="27" t="s">
        <v>698</v>
      </c>
      <c r="CY107" s="27" t="s">
        <v>698</v>
      </c>
      <c r="CZ107" s="27" t="s">
        <v>698</v>
      </c>
      <c r="DA107" s="27" t="s">
        <v>698</v>
      </c>
      <c r="DB107" s="27" t="s">
        <v>704</v>
      </c>
      <c r="DC107" s="27" t="s">
        <v>704</v>
      </c>
      <c r="DD107" s="27" t="s">
        <v>704</v>
      </c>
      <c r="DE107" s="27" t="s">
        <v>704</v>
      </c>
      <c r="DF107" s="27" t="s">
        <v>698</v>
      </c>
      <c r="DG107" s="27" t="s">
        <v>698</v>
      </c>
      <c r="DH107" s="27" t="s">
        <v>704</v>
      </c>
      <c r="DI107" s="27" t="s">
        <v>698</v>
      </c>
      <c r="DJ107" s="27" t="s">
        <v>698</v>
      </c>
      <c r="DK107" s="27" t="s">
        <v>698</v>
      </c>
      <c r="DL107" s="27" t="s">
        <v>698</v>
      </c>
      <c r="DM107" s="27" t="s">
        <v>698</v>
      </c>
      <c r="DN107" s="27" t="s">
        <v>704</v>
      </c>
      <c r="DO107" s="27" t="s">
        <v>698</v>
      </c>
      <c r="DP107" s="27" t="s">
        <v>698</v>
      </c>
      <c r="DQ107" s="27" t="s">
        <v>698</v>
      </c>
      <c r="DR107" s="27" t="s">
        <v>698</v>
      </c>
      <c r="DS107" s="27"/>
      <c r="DT107" s="27" t="s">
        <v>698</v>
      </c>
      <c r="DU107" s="27" t="s">
        <v>698</v>
      </c>
      <c r="DV107" s="27" t="s">
        <v>698</v>
      </c>
      <c r="DW107" s="27" t="s">
        <v>698</v>
      </c>
      <c r="DX107" s="27" t="s">
        <v>698</v>
      </c>
      <c r="DY107" s="27" t="s">
        <v>698</v>
      </c>
      <c r="DZ107" s="27" t="s">
        <v>698</v>
      </c>
      <c r="EA107" s="27" t="s">
        <v>698</v>
      </c>
      <c r="EB107" s="27" t="s">
        <v>698</v>
      </c>
      <c r="EC107" s="27" t="s">
        <v>698</v>
      </c>
      <c r="ED107" s="27" t="s">
        <v>698</v>
      </c>
      <c r="EE107" s="27" t="s">
        <v>698</v>
      </c>
      <c r="EF107" s="27" t="s">
        <v>698</v>
      </c>
      <c r="EG107" s="27" t="s">
        <v>694</v>
      </c>
      <c r="EH107" s="27" t="s">
        <v>698</v>
      </c>
      <c r="EI107" s="27" t="s">
        <v>698</v>
      </c>
      <c r="EJ107" s="27" t="s">
        <v>698</v>
      </c>
      <c r="EK107" s="27" t="s">
        <v>698</v>
      </c>
      <c r="EL107" s="27" t="s">
        <v>698</v>
      </c>
      <c r="EM107" s="27" t="s">
        <v>698</v>
      </c>
      <c r="EN107" s="27" t="s">
        <v>698</v>
      </c>
      <c r="EO107" s="27" t="s">
        <v>698</v>
      </c>
      <c r="EP107" s="27" t="s">
        <v>698</v>
      </c>
      <c r="EQ107" s="27" t="s">
        <v>698</v>
      </c>
      <c r="ER107" s="27" t="s">
        <v>698</v>
      </c>
      <c r="ES107" s="27" t="s">
        <v>698</v>
      </c>
      <c r="ET107" s="27" t="s">
        <v>698</v>
      </c>
      <c r="EU107" s="27" t="s">
        <v>698</v>
      </c>
      <c r="EV107" s="27" t="s">
        <v>698</v>
      </c>
      <c r="EW107" s="27" t="s">
        <v>698</v>
      </c>
      <c r="EX107" s="27" t="s">
        <v>698</v>
      </c>
      <c r="EY107" s="27" t="s">
        <v>698</v>
      </c>
      <c r="EZ107" s="27" t="s">
        <v>698</v>
      </c>
      <c r="FA107" s="27" t="s">
        <v>704</v>
      </c>
      <c r="FB107" s="27" t="s">
        <v>704</v>
      </c>
      <c r="FC107" s="27" t="s">
        <v>704</v>
      </c>
      <c r="FD107" s="27" t="s">
        <v>704</v>
      </c>
      <c r="FE107" s="27" t="s">
        <v>694</v>
      </c>
      <c r="FF107" s="27" t="s">
        <v>704</v>
      </c>
      <c r="FG107" s="27" t="s">
        <v>704</v>
      </c>
      <c r="FH107" s="27" t="s">
        <v>704</v>
      </c>
      <c r="FI107" s="27" t="s">
        <v>704</v>
      </c>
      <c r="FJ107" s="27" t="s">
        <v>694</v>
      </c>
      <c r="FK107" s="27" t="s">
        <v>704</v>
      </c>
      <c r="FL107" s="27" t="s">
        <v>704</v>
      </c>
      <c r="FM107" s="27" t="s">
        <v>704</v>
      </c>
      <c r="FN107" s="27" t="s">
        <v>694</v>
      </c>
      <c r="FO107" s="72" t="s">
        <v>1175</v>
      </c>
      <c r="FP107" s="72" t="s">
        <v>698</v>
      </c>
      <c r="FQ107" s="72" t="s">
        <v>1176</v>
      </c>
      <c r="FR107" s="72" t="s">
        <v>1177</v>
      </c>
      <c r="FS107" s="72" t="s">
        <v>1325</v>
      </c>
      <c r="FT107" s="72" t="s">
        <v>1225</v>
      </c>
      <c r="FU107" s="72" t="s">
        <v>698</v>
      </c>
      <c r="FV107" s="72" t="s">
        <v>698</v>
      </c>
      <c r="FW107" s="78" t="s">
        <v>698</v>
      </c>
      <c r="FX107" s="78" t="s">
        <v>698</v>
      </c>
      <c r="FY107" s="72" t="s">
        <v>698</v>
      </c>
      <c r="FZ107" s="90"/>
      <c r="GA107" s="90"/>
      <c r="GB107" s="90"/>
      <c r="GC107" s="90"/>
      <c r="GD107" s="90"/>
      <c r="GE107" s="90"/>
      <c r="GF107" s="90"/>
      <c r="GG107" s="90"/>
      <c r="GH107" s="105" t="s">
        <v>1226</v>
      </c>
      <c r="GI107" s="106"/>
      <c r="GJ107" s="27"/>
      <c r="GK107" s="28"/>
      <c r="GL107" s="27"/>
    </row>
    <row r="108" spans="1:194" x14ac:dyDescent="0.25">
      <c r="A108" s="71" t="str">
        <f t="shared" si="8"/>
        <v>Expenditure: Contracted Services - Consultants and Professional Services: Infrastructure and Planning - Engineering: Metallurgical</v>
      </c>
      <c r="B108" s="27" t="s">
        <v>1190</v>
      </c>
      <c r="C108" s="27" t="str">
        <f t="shared" si="5"/>
        <v>IE003002002004008000000000000000000000</v>
      </c>
      <c r="D108" s="23" t="s">
        <v>1166</v>
      </c>
      <c r="E108" s="23" t="s">
        <v>710</v>
      </c>
      <c r="F108" s="23" t="s">
        <v>707</v>
      </c>
      <c r="G108" s="23" t="s">
        <v>707</v>
      </c>
      <c r="H108" s="23" t="s">
        <v>711</v>
      </c>
      <c r="I108" s="23" t="s">
        <v>720</v>
      </c>
      <c r="J108" s="23" t="s">
        <v>697</v>
      </c>
      <c r="K108" s="23" t="s">
        <v>697</v>
      </c>
      <c r="L108" s="23" t="s">
        <v>697</v>
      </c>
      <c r="M108" s="23" t="s">
        <v>697</v>
      </c>
      <c r="N108" s="23" t="s">
        <v>697</v>
      </c>
      <c r="O108" s="23" t="s">
        <v>697</v>
      </c>
      <c r="P108" s="23" t="s">
        <v>697</v>
      </c>
      <c r="Q108" s="27">
        <v>0</v>
      </c>
      <c r="R108" s="27" t="s">
        <v>704</v>
      </c>
      <c r="S108" s="27" t="s">
        <v>698</v>
      </c>
      <c r="T108" s="28" t="s">
        <v>694</v>
      </c>
      <c r="U108" s="28"/>
      <c r="V108" s="27" t="s">
        <v>350</v>
      </c>
      <c r="W108" s="27" t="s">
        <v>905</v>
      </c>
      <c r="X108" s="27"/>
      <c r="Y108" s="27"/>
      <c r="Z108" s="27"/>
      <c r="AA108" s="27"/>
      <c r="AB108" s="27" t="s">
        <v>1370</v>
      </c>
      <c r="AC108" s="27"/>
      <c r="AD108" s="27"/>
      <c r="AE108" s="27"/>
      <c r="AF108" s="27"/>
      <c r="AG108" s="27"/>
      <c r="AH108" s="27"/>
      <c r="AI108" s="27" t="s">
        <v>1371</v>
      </c>
      <c r="AJ108" s="28" t="s">
        <v>704</v>
      </c>
      <c r="AK108" s="27" t="s">
        <v>698</v>
      </c>
      <c r="AL108" s="27" t="s">
        <v>698</v>
      </c>
      <c r="AM108" s="27" t="s">
        <v>698</v>
      </c>
      <c r="AN108" s="27" t="s">
        <v>698</v>
      </c>
      <c r="AO108" s="27" t="s">
        <v>698</v>
      </c>
      <c r="AP108" s="27" t="s">
        <v>698</v>
      </c>
      <c r="AQ108" s="27" t="s">
        <v>698</v>
      </c>
      <c r="AR108" s="27" t="s">
        <v>698</v>
      </c>
      <c r="AS108" s="27" t="s">
        <v>698</v>
      </c>
      <c r="AT108" s="27" t="s">
        <v>698</v>
      </c>
      <c r="AU108" s="27" t="s">
        <v>698</v>
      </c>
      <c r="AV108" s="27" t="s">
        <v>698</v>
      </c>
      <c r="AW108" s="27" t="s">
        <v>698</v>
      </c>
      <c r="AX108" s="27" t="s">
        <v>698</v>
      </c>
      <c r="AY108" s="27" t="s">
        <v>698</v>
      </c>
      <c r="AZ108" s="27" t="s">
        <v>698</v>
      </c>
      <c r="BA108" s="27" t="s">
        <v>698</v>
      </c>
      <c r="BB108" s="27" t="s">
        <v>698</v>
      </c>
      <c r="BC108" s="27" t="s">
        <v>698</v>
      </c>
      <c r="BD108" s="27" t="s">
        <v>698</v>
      </c>
      <c r="BE108" s="27" t="s">
        <v>698</v>
      </c>
      <c r="BF108" s="27" t="s">
        <v>698</v>
      </c>
      <c r="BG108" s="27" t="s">
        <v>698</v>
      </c>
      <c r="BH108" s="27" t="s">
        <v>698</v>
      </c>
      <c r="BI108" s="27" t="s">
        <v>698</v>
      </c>
      <c r="BJ108" s="27" t="s">
        <v>698</v>
      </c>
      <c r="BK108" s="27" t="s">
        <v>698</v>
      </c>
      <c r="BL108" s="27" t="s">
        <v>698</v>
      </c>
      <c r="BM108" s="27" t="s">
        <v>698</v>
      </c>
      <c r="BN108" s="27" t="s">
        <v>698</v>
      </c>
      <c r="BO108" s="27" t="s">
        <v>704</v>
      </c>
      <c r="BP108" s="27" t="s">
        <v>704</v>
      </c>
      <c r="BQ108" s="27" t="s">
        <v>704</v>
      </c>
      <c r="BR108" s="27" t="s">
        <v>698</v>
      </c>
      <c r="BS108" s="27" t="s">
        <v>698</v>
      </c>
      <c r="BT108" s="27" t="s">
        <v>698</v>
      </c>
      <c r="BU108" s="27" t="s">
        <v>698</v>
      </c>
      <c r="BV108" s="27" t="s">
        <v>698</v>
      </c>
      <c r="BW108" s="27" t="s">
        <v>698</v>
      </c>
      <c r="BX108" s="27" t="s">
        <v>698</v>
      </c>
      <c r="BY108" s="27" t="s">
        <v>698</v>
      </c>
      <c r="BZ108" s="27" t="s">
        <v>698</v>
      </c>
      <c r="CA108" s="27" t="s">
        <v>698</v>
      </c>
      <c r="CB108" s="27" t="s">
        <v>698</v>
      </c>
      <c r="CC108" s="27" t="s">
        <v>698</v>
      </c>
      <c r="CD108" s="27" t="s">
        <v>698</v>
      </c>
      <c r="CE108" s="27" t="s">
        <v>698</v>
      </c>
      <c r="CF108" s="27" t="s">
        <v>698</v>
      </c>
      <c r="CG108" s="27" t="s">
        <v>698</v>
      </c>
      <c r="CH108" s="27" t="s">
        <v>698</v>
      </c>
      <c r="CI108" s="27" t="s">
        <v>698</v>
      </c>
      <c r="CJ108" s="27" t="s">
        <v>698</v>
      </c>
      <c r="CK108" s="27" t="s">
        <v>698</v>
      </c>
      <c r="CL108" s="27" t="s">
        <v>698</v>
      </c>
      <c r="CM108" s="27" t="s">
        <v>698</v>
      </c>
      <c r="CN108" s="27" t="s">
        <v>698</v>
      </c>
      <c r="CO108" s="27" t="s">
        <v>698</v>
      </c>
      <c r="CP108" s="27" t="s">
        <v>698</v>
      </c>
      <c r="CQ108" s="27" t="s">
        <v>698</v>
      </c>
      <c r="CR108" s="27" t="s">
        <v>698</v>
      </c>
      <c r="CS108" s="27" t="s">
        <v>698</v>
      </c>
      <c r="CT108" s="27" t="s">
        <v>698</v>
      </c>
      <c r="CU108" s="27" t="s">
        <v>698</v>
      </c>
      <c r="CV108" s="27" t="s">
        <v>698</v>
      </c>
      <c r="CW108" s="27" t="s">
        <v>698</v>
      </c>
      <c r="CX108" s="27" t="s">
        <v>698</v>
      </c>
      <c r="CY108" s="27" t="s">
        <v>698</v>
      </c>
      <c r="CZ108" s="27" t="s">
        <v>698</v>
      </c>
      <c r="DA108" s="27" t="s">
        <v>698</v>
      </c>
      <c r="DB108" s="27" t="s">
        <v>704</v>
      </c>
      <c r="DC108" s="27" t="s">
        <v>704</v>
      </c>
      <c r="DD108" s="27" t="s">
        <v>704</v>
      </c>
      <c r="DE108" s="27" t="s">
        <v>704</v>
      </c>
      <c r="DF108" s="27" t="s">
        <v>698</v>
      </c>
      <c r="DG108" s="27" t="s">
        <v>698</v>
      </c>
      <c r="DH108" s="27" t="s">
        <v>704</v>
      </c>
      <c r="DI108" s="27" t="s">
        <v>698</v>
      </c>
      <c r="DJ108" s="27" t="s">
        <v>698</v>
      </c>
      <c r="DK108" s="27" t="s">
        <v>698</v>
      </c>
      <c r="DL108" s="27" t="s">
        <v>698</v>
      </c>
      <c r="DM108" s="27" t="s">
        <v>698</v>
      </c>
      <c r="DN108" s="27" t="s">
        <v>704</v>
      </c>
      <c r="DO108" s="27" t="s">
        <v>698</v>
      </c>
      <c r="DP108" s="27" t="s">
        <v>698</v>
      </c>
      <c r="DQ108" s="27" t="s">
        <v>698</v>
      </c>
      <c r="DR108" s="27" t="s">
        <v>698</v>
      </c>
      <c r="DS108" s="27"/>
      <c r="DT108" s="27" t="s">
        <v>698</v>
      </c>
      <c r="DU108" s="27" t="s">
        <v>698</v>
      </c>
      <c r="DV108" s="27" t="s">
        <v>698</v>
      </c>
      <c r="DW108" s="27" t="s">
        <v>698</v>
      </c>
      <c r="DX108" s="27" t="s">
        <v>698</v>
      </c>
      <c r="DY108" s="27" t="s">
        <v>698</v>
      </c>
      <c r="DZ108" s="27" t="s">
        <v>698</v>
      </c>
      <c r="EA108" s="27" t="s">
        <v>698</v>
      </c>
      <c r="EB108" s="27" t="s">
        <v>698</v>
      </c>
      <c r="EC108" s="27" t="s">
        <v>698</v>
      </c>
      <c r="ED108" s="27" t="s">
        <v>698</v>
      </c>
      <c r="EE108" s="27" t="s">
        <v>698</v>
      </c>
      <c r="EF108" s="27" t="s">
        <v>698</v>
      </c>
      <c r="EG108" s="27" t="s">
        <v>694</v>
      </c>
      <c r="EH108" s="27" t="s">
        <v>698</v>
      </c>
      <c r="EI108" s="27" t="s">
        <v>698</v>
      </c>
      <c r="EJ108" s="27" t="s">
        <v>698</v>
      </c>
      <c r="EK108" s="27" t="s">
        <v>698</v>
      </c>
      <c r="EL108" s="27" t="s">
        <v>698</v>
      </c>
      <c r="EM108" s="27" t="s">
        <v>698</v>
      </c>
      <c r="EN108" s="27" t="s">
        <v>698</v>
      </c>
      <c r="EO108" s="27" t="s">
        <v>698</v>
      </c>
      <c r="EP108" s="27" t="s">
        <v>698</v>
      </c>
      <c r="EQ108" s="27" t="s">
        <v>698</v>
      </c>
      <c r="ER108" s="27" t="s">
        <v>698</v>
      </c>
      <c r="ES108" s="27" t="s">
        <v>698</v>
      </c>
      <c r="ET108" s="27" t="s">
        <v>698</v>
      </c>
      <c r="EU108" s="27" t="s">
        <v>698</v>
      </c>
      <c r="EV108" s="27" t="s">
        <v>698</v>
      </c>
      <c r="EW108" s="27" t="s">
        <v>698</v>
      </c>
      <c r="EX108" s="27" t="s">
        <v>698</v>
      </c>
      <c r="EY108" s="27" t="s">
        <v>698</v>
      </c>
      <c r="EZ108" s="27" t="s">
        <v>698</v>
      </c>
      <c r="FA108" s="27" t="s">
        <v>704</v>
      </c>
      <c r="FB108" s="27" t="s">
        <v>704</v>
      </c>
      <c r="FC108" s="27" t="s">
        <v>704</v>
      </c>
      <c r="FD108" s="27" t="s">
        <v>704</v>
      </c>
      <c r="FE108" s="27" t="s">
        <v>694</v>
      </c>
      <c r="FF108" s="27" t="s">
        <v>704</v>
      </c>
      <c r="FG108" s="27" t="s">
        <v>704</v>
      </c>
      <c r="FH108" s="27" t="s">
        <v>704</v>
      </c>
      <c r="FI108" s="27" t="s">
        <v>704</v>
      </c>
      <c r="FJ108" s="27" t="s">
        <v>694</v>
      </c>
      <c r="FK108" s="27" t="s">
        <v>704</v>
      </c>
      <c r="FL108" s="27" t="s">
        <v>704</v>
      </c>
      <c r="FM108" s="27" t="s">
        <v>704</v>
      </c>
      <c r="FN108" s="27" t="s">
        <v>694</v>
      </c>
      <c r="FO108" s="72" t="s">
        <v>1175</v>
      </c>
      <c r="FP108" s="72" t="s">
        <v>698</v>
      </c>
      <c r="FQ108" s="72" t="s">
        <v>1176</v>
      </c>
      <c r="FR108" s="72" t="s">
        <v>1177</v>
      </c>
      <c r="FS108" s="72" t="s">
        <v>1325</v>
      </c>
      <c r="FT108" s="72" t="s">
        <v>1225</v>
      </c>
      <c r="FU108" s="72" t="s">
        <v>698</v>
      </c>
      <c r="FV108" s="72" t="s">
        <v>698</v>
      </c>
      <c r="FW108" s="78" t="s">
        <v>698</v>
      </c>
      <c r="FX108" s="78" t="s">
        <v>698</v>
      </c>
      <c r="FY108" s="72" t="s">
        <v>698</v>
      </c>
      <c r="FZ108" s="90"/>
      <c r="GA108" s="90"/>
      <c r="GB108" s="90"/>
      <c r="GC108" s="90"/>
      <c r="GD108" s="90"/>
      <c r="GE108" s="90"/>
      <c r="GF108" s="90"/>
      <c r="GG108" s="90"/>
      <c r="GH108" s="105" t="s">
        <v>1226</v>
      </c>
      <c r="GI108" s="106"/>
      <c r="GJ108" s="27"/>
      <c r="GK108" s="28"/>
      <c r="GL108" s="27"/>
    </row>
    <row r="109" spans="1:194" x14ac:dyDescent="0.25">
      <c r="A109" s="71" t="str">
        <f t="shared" si="8"/>
        <v>Expenditure: Contracted Services - Consultants and Professional Services: Infrastructure and Planning - Engineering: Mining</v>
      </c>
      <c r="B109" s="27" t="s">
        <v>1190</v>
      </c>
      <c r="C109" s="27" t="str">
        <f t="shared" si="5"/>
        <v>IE003002002004009000000000000000000000</v>
      </c>
      <c r="D109" s="23" t="s">
        <v>1166</v>
      </c>
      <c r="E109" s="23" t="s">
        <v>710</v>
      </c>
      <c r="F109" s="23" t="s">
        <v>707</v>
      </c>
      <c r="G109" s="23" t="s">
        <v>707</v>
      </c>
      <c r="H109" s="23" t="s">
        <v>711</v>
      </c>
      <c r="I109" s="23" t="s">
        <v>722</v>
      </c>
      <c r="J109" s="23" t="s">
        <v>697</v>
      </c>
      <c r="K109" s="23" t="s">
        <v>697</v>
      </c>
      <c r="L109" s="23" t="s">
        <v>697</v>
      </c>
      <c r="M109" s="23" t="s">
        <v>697</v>
      </c>
      <c r="N109" s="23" t="s">
        <v>697</v>
      </c>
      <c r="O109" s="23" t="s">
        <v>697</v>
      </c>
      <c r="P109" s="23" t="s">
        <v>697</v>
      </c>
      <c r="Q109" s="27">
        <v>0</v>
      </c>
      <c r="R109" s="27" t="s">
        <v>704</v>
      </c>
      <c r="S109" s="27" t="s">
        <v>698</v>
      </c>
      <c r="T109" s="28" t="s">
        <v>694</v>
      </c>
      <c r="U109" s="28"/>
      <c r="V109" s="27" t="s">
        <v>351</v>
      </c>
      <c r="W109" s="27" t="s">
        <v>905</v>
      </c>
      <c r="X109" s="27"/>
      <c r="Y109" s="27"/>
      <c r="Z109" s="27"/>
      <c r="AA109" s="27"/>
      <c r="AB109" s="27" t="s">
        <v>1372</v>
      </c>
      <c r="AC109" s="27"/>
      <c r="AD109" s="27"/>
      <c r="AE109" s="27"/>
      <c r="AF109" s="27"/>
      <c r="AG109" s="27"/>
      <c r="AH109" s="27"/>
      <c r="AI109" s="27" t="s">
        <v>1373</v>
      </c>
      <c r="AJ109" s="28" t="s">
        <v>704</v>
      </c>
      <c r="AK109" s="27" t="s">
        <v>698</v>
      </c>
      <c r="AL109" s="27" t="s">
        <v>698</v>
      </c>
      <c r="AM109" s="27" t="s">
        <v>698</v>
      </c>
      <c r="AN109" s="27" t="s">
        <v>698</v>
      </c>
      <c r="AO109" s="27" t="s">
        <v>698</v>
      </c>
      <c r="AP109" s="27" t="s">
        <v>698</v>
      </c>
      <c r="AQ109" s="27" t="s">
        <v>698</v>
      </c>
      <c r="AR109" s="27" t="s">
        <v>698</v>
      </c>
      <c r="AS109" s="27" t="s">
        <v>698</v>
      </c>
      <c r="AT109" s="27" t="s">
        <v>698</v>
      </c>
      <c r="AU109" s="27" t="s">
        <v>698</v>
      </c>
      <c r="AV109" s="27" t="s">
        <v>698</v>
      </c>
      <c r="AW109" s="27" t="s">
        <v>698</v>
      </c>
      <c r="AX109" s="27" t="s">
        <v>698</v>
      </c>
      <c r="AY109" s="27" t="s">
        <v>698</v>
      </c>
      <c r="AZ109" s="27" t="s">
        <v>698</v>
      </c>
      <c r="BA109" s="27" t="s">
        <v>698</v>
      </c>
      <c r="BB109" s="27" t="s">
        <v>698</v>
      </c>
      <c r="BC109" s="27" t="s">
        <v>698</v>
      </c>
      <c r="BD109" s="27" t="s">
        <v>698</v>
      </c>
      <c r="BE109" s="27" t="s">
        <v>698</v>
      </c>
      <c r="BF109" s="27" t="s">
        <v>698</v>
      </c>
      <c r="BG109" s="27" t="s">
        <v>698</v>
      </c>
      <c r="BH109" s="27" t="s">
        <v>698</v>
      </c>
      <c r="BI109" s="27" t="s">
        <v>698</v>
      </c>
      <c r="BJ109" s="27" t="s">
        <v>698</v>
      </c>
      <c r="BK109" s="27" t="s">
        <v>698</v>
      </c>
      <c r="BL109" s="27" t="s">
        <v>698</v>
      </c>
      <c r="BM109" s="27" t="s">
        <v>698</v>
      </c>
      <c r="BN109" s="27" t="s">
        <v>698</v>
      </c>
      <c r="BO109" s="27" t="s">
        <v>698</v>
      </c>
      <c r="BP109" s="27" t="s">
        <v>698</v>
      </c>
      <c r="BQ109" s="27" t="s">
        <v>698</v>
      </c>
      <c r="BR109" s="27" t="s">
        <v>698</v>
      </c>
      <c r="BS109" s="27" t="s">
        <v>698</v>
      </c>
      <c r="BT109" s="27" t="s">
        <v>698</v>
      </c>
      <c r="BU109" s="27" t="s">
        <v>698</v>
      </c>
      <c r="BV109" s="27" t="s">
        <v>698</v>
      </c>
      <c r="BW109" s="27" t="s">
        <v>698</v>
      </c>
      <c r="BX109" s="27" t="s">
        <v>698</v>
      </c>
      <c r="BY109" s="27" t="s">
        <v>698</v>
      </c>
      <c r="BZ109" s="27" t="s">
        <v>698</v>
      </c>
      <c r="CA109" s="27" t="s">
        <v>698</v>
      </c>
      <c r="CB109" s="27" t="s">
        <v>698</v>
      </c>
      <c r="CC109" s="27" t="s">
        <v>698</v>
      </c>
      <c r="CD109" s="27" t="s">
        <v>698</v>
      </c>
      <c r="CE109" s="27" t="s">
        <v>698</v>
      </c>
      <c r="CF109" s="27" t="s">
        <v>698</v>
      </c>
      <c r="CG109" s="27" t="s">
        <v>698</v>
      </c>
      <c r="CH109" s="27" t="s">
        <v>698</v>
      </c>
      <c r="CI109" s="27" t="s">
        <v>698</v>
      </c>
      <c r="CJ109" s="27" t="s">
        <v>698</v>
      </c>
      <c r="CK109" s="27" t="s">
        <v>698</v>
      </c>
      <c r="CL109" s="27" t="s">
        <v>698</v>
      </c>
      <c r="CM109" s="27" t="s">
        <v>698</v>
      </c>
      <c r="CN109" s="27" t="s">
        <v>698</v>
      </c>
      <c r="CO109" s="27" t="s">
        <v>698</v>
      </c>
      <c r="CP109" s="27" t="s">
        <v>698</v>
      </c>
      <c r="CQ109" s="27" t="s">
        <v>698</v>
      </c>
      <c r="CR109" s="27" t="s">
        <v>698</v>
      </c>
      <c r="CS109" s="27" t="s">
        <v>698</v>
      </c>
      <c r="CT109" s="27" t="s">
        <v>698</v>
      </c>
      <c r="CU109" s="27" t="s">
        <v>698</v>
      </c>
      <c r="CV109" s="27" t="s">
        <v>698</v>
      </c>
      <c r="CW109" s="27" t="s">
        <v>698</v>
      </c>
      <c r="CX109" s="27" t="s">
        <v>698</v>
      </c>
      <c r="CY109" s="27" t="s">
        <v>698</v>
      </c>
      <c r="CZ109" s="27" t="s">
        <v>698</v>
      </c>
      <c r="DA109" s="27" t="s">
        <v>698</v>
      </c>
      <c r="DB109" s="27" t="s">
        <v>704</v>
      </c>
      <c r="DC109" s="27" t="s">
        <v>704</v>
      </c>
      <c r="DD109" s="27" t="s">
        <v>704</v>
      </c>
      <c r="DE109" s="27" t="s">
        <v>704</v>
      </c>
      <c r="DF109" s="27" t="s">
        <v>698</v>
      </c>
      <c r="DG109" s="27" t="s">
        <v>698</v>
      </c>
      <c r="DH109" s="27" t="s">
        <v>698</v>
      </c>
      <c r="DI109" s="27" t="s">
        <v>698</v>
      </c>
      <c r="DJ109" s="27" t="s">
        <v>698</v>
      </c>
      <c r="DK109" s="27" t="s">
        <v>698</v>
      </c>
      <c r="DL109" s="27" t="s">
        <v>698</v>
      </c>
      <c r="DM109" s="27" t="s">
        <v>698</v>
      </c>
      <c r="DN109" s="27" t="s">
        <v>698</v>
      </c>
      <c r="DO109" s="27" t="s">
        <v>698</v>
      </c>
      <c r="DP109" s="27" t="s">
        <v>698</v>
      </c>
      <c r="DQ109" s="27" t="s">
        <v>698</v>
      </c>
      <c r="DR109" s="27" t="s">
        <v>698</v>
      </c>
      <c r="DS109" s="27"/>
      <c r="DT109" s="27" t="s">
        <v>698</v>
      </c>
      <c r="DU109" s="27" t="s">
        <v>698</v>
      </c>
      <c r="DV109" s="27" t="s">
        <v>698</v>
      </c>
      <c r="DW109" s="27" t="s">
        <v>698</v>
      </c>
      <c r="DX109" s="27" t="s">
        <v>698</v>
      </c>
      <c r="DY109" s="27" t="s">
        <v>698</v>
      </c>
      <c r="DZ109" s="27" t="s">
        <v>698</v>
      </c>
      <c r="EA109" s="27" t="s">
        <v>698</v>
      </c>
      <c r="EB109" s="27" t="s">
        <v>698</v>
      </c>
      <c r="EC109" s="27" t="s">
        <v>698</v>
      </c>
      <c r="ED109" s="27" t="s">
        <v>698</v>
      </c>
      <c r="EE109" s="27" t="s">
        <v>698</v>
      </c>
      <c r="EF109" s="27" t="s">
        <v>698</v>
      </c>
      <c r="EG109" s="27" t="s">
        <v>694</v>
      </c>
      <c r="EH109" s="27" t="s">
        <v>698</v>
      </c>
      <c r="EI109" s="27" t="s">
        <v>698</v>
      </c>
      <c r="EJ109" s="27" t="s">
        <v>698</v>
      </c>
      <c r="EK109" s="27" t="s">
        <v>698</v>
      </c>
      <c r="EL109" s="27" t="s">
        <v>698</v>
      </c>
      <c r="EM109" s="27" t="s">
        <v>698</v>
      </c>
      <c r="EN109" s="27" t="s">
        <v>698</v>
      </c>
      <c r="EO109" s="27" t="s">
        <v>698</v>
      </c>
      <c r="EP109" s="27" t="s">
        <v>698</v>
      </c>
      <c r="EQ109" s="27" t="s">
        <v>698</v>
      </c>
      <c r="ER109" s="27" t="s">
        <v>698</v>
      </c>
      <c r="ES109" s="27" t="s">
        <v>698</v>
      </c>
      <c r="ET109" s="27" t="s">
        <v>698</v>
      </c>
      <c r="EU109" s="27" t="s">
        <v>698</v>
      </c>
      <c r="EV109" s="27" t="s">
        <v>698</v>
      </c>
      <c r="EW109" s="27" t="s">
        <v>698</v>
      </c>
      <c r="EX109" s="27" t="s">
        <v>698</v>
      </c>
      <c r="EY109" s="27" t="s">
        <v>698</v>
      </c>
      <c r="EZ109" s="27" t="s">
        <v>698</v>
      </c>
      <c r="FA109" s="27" t="s">
        <v>698</v>
      </c>
      <c r="FB109" s="27" t="s">
        <v>698</v>
      </c>
      <c r="FC109" s="27" t="s">
        <v>698</v>
      </c>
      <c r="FD109" s="27" t="s">
        <v>698</v>
      </c>
      <c r="FE109" s="27" t="s">
        <v>694</v>
      </c>
      <c r="FF109" s="27" t="s">
        <v>698</v>
      </c>
      <c r="FG109" s="27" t="s">
        <v>698</v>
      </c>
      <c r="FH109" s="27" t="s">
        <v>698</v>
      </c>
      <c r="FI109" s="27" t="s">
        <v>698</v>
      </c>
      <c r="FJ109" s="27" t="s">
        <v>694</v>
      </c>
      <c r="FK109" s="27" t="s">
        <v>698</v>
      </c>
      <c r="FL109" s="27" t="s">
        <v>698</v>
      </c>
      <c r="FM109" s="27" t="s">
        <v>698</v>
      </c>
      <c r="FN109" s="27" t="s">
        <v>694</v>
      </c>
      <c r="FO109" s="72" t="s">
        <v>1175</v>
      </c>
      <c r="FP109" s="72" t="s">
        <v>698</v>
      </c>
      <c r="FQ109" s="72" t="s">
        <v>1176</v>
      </c>
      <c r="FR109" s="72" t="s">
        <v>1177</v>
      </c>
      <c r="FS109" s="72" t="s">
        <v>1325</v>
      </c>
      <c r="FT109" s="72" t="s">
        <v>1225</v>
      </c>
      <c r="FU109" s="72" t="s">
        <v>698</v>
      </c>
      <c r="FV109" s="72" t="s">
        <v>698</v>
      </c>
      <c r="FW109" s="78" t="s">
        <v>698</v>
      </c>
      <c r="FX109" s="78" t="s">
        <v>698</v>
      </c>
      <c r="FY109" s="72" t="s">
        <v>698</v>
      </c>
      <c r="FZ109" s="90"/>
      <c r="GA109" s="90"/>
      <c r="GB109" s="90"/>
      <c r="GC109" s="90"/>
      <c r="GD109" s="90"/>
      <c r="GE109" s="90"/>
      <c r="GF109" s="90"/>
      <c r="GG109" s="90"/>
      <c r="GH109" s="105" t="s">
        <v>1226</v>
      </c>
      <c r="GI109" s="106"/>
      <c r="GJ109" s="27"/>
      <c r="GK109" s="28"/>
      <c r="GL109" s="27"/>
    </row>
    <row r="110" spans="1:194" x14ac:dyDescent="0.25">
      <c r="A110" s="71" t="str">
        <f t="shared" si="8"/>
        <v>Expenditure: Contracted Services - Consultants and Professional Services: Infrastructure and Planning - Engineering: Structural</v>
      </c>
      <c r="B110" s="27" t="s">
        <v>1190</v>
      </c>
      <c r="C110" s="27" t="str">
        <f t="shared" si="5"/>
        <v>IE003002002004010000000000000000000000</v>
      </c>
      <c r="D110" s="23" t="s">
        <v>1166</v>
      </c>
      <c r="E110" s="23" t="s">
        <v>710</v>
      </c>
      <c r="F110" s="23" t="s">
        <v>707</v>
      </c>
      <c r="G110" s="23" t="s">
        <v>707</v>
      </c>
      <c r="H110" s="23" t="s">
        <v>711</v>
      </c>
      <c r="I110" s="23" t="s">
        <v>724</v>
      </c>
      <c r="J110" s="23" t="s">
        <v>697</v>
      </c>
      <c r="K110" s="23" t="s">
        <v>697</v>
      </c>
      <c r="L110" s="23" t="s">
        <v>697</v>
      </c>
      <c r="M110" s="23" t="s">
        <v>697</v>
      </c>
      <c r="N110" s="23" t="s">
        <v>697</v>
      </c>
      <c r="O110" s="23" t="s">
        <v>697</v>
      </c>
      <c r="P110" s="23" t="s">
        <v>697</v>
      </c>
      <c r="Q110" s="27">
        <v>0</v>
      </c>
      <c r="R110" s="27" t="s">
        <v>704</v>
      </c>
      <c r="S110" s="27" t="s">
        <v>698</v>
      </c>
      <c r="T110" s="28" t="s">
        <v>694</v>
      </c>
      <c r="U110" s="28"/>
      <c r="V110" s="27" t="s">
        <v>352</v>
      </c>
      <c r="W110" s="27" t="s">
        <v>905</v>
      </c>
      <c r="X110" s="27"/>
      <c r="Y110" s="27"/>
      <c r="Z110" s="27"/>
      <c r="AA110" s="27"/>
      <c r="AB110" s="27" t="s">
        <v>1374</v>
      </c>
      <c r="AC110" s="27"/>
      <c r="AD110" s="27"/>
      <c r="AE110" s="27"/>
      <c r="AF110" s="27"/>
      <c r="AG110" s="27"/>
      <c r="AH110" s="27"/>
      <c r="AI110" s="27" t="s">
        <v>1375</v>
      </c>
      <c r="AJ110" s="28" t="s">
        <v>704</v>
      </c>
      <c r="AK110" s="27" t="s">
        <v>698</v>
      </c>
      <c r="AL110" s="27" t="s">
        <v>698</v>
      </c>
      <c r="AM110" s="27" t="s">
        <v>698</v>
      </c>
      <c r="AN110" s="27" t="s">
        <v>698</v>
      </c>
      <c r="AO110" s="27" t="s">
        <v>698</v>
      </c>
      <c r="AP110" s="27" t="s">
        <v>698</v>
      </c>
      <c r="AQ110" s="27" t="s">
        <v>698</v>
      </c>
      <c r="AR110" s="27" t="s">
        <v>698</v>
      </c>
      <c r="AS110" s="27" t="s">
        <v>698</v>
      </c>
      <c r="AT110" s="27" t="s">
        <v>698</v>
      </c>
      <c r="AU110" s="27" t="s">
        <v>698</v>
      </c>
      <c r="AV110" s="27" t="s">
        <v>698</v>
      </c>
      <c r="AW110" s="27" t="s">
        <v>698</v>
      </c>
      <c r="AX110" s="27" t="s">
        <v>698</v>
      </c>
      <c r="AY110" s="27" t="s">
        <v>698</v>
      </c>
      <c r="AZ110" s="27" t="s">
        <v>698</v>
      </c>
      <c r="BA110" s="27" t="s">
        <v>698</v>
      </c>
      <c r="BB110" s="27" t="s">
        <v>698</v>
      </c>
      <c r="BC110" s="27" t="s">
        <v>698</v>
      </c>
      <c r="BD110" s="27" t="s">
        <v>698</v>
      </c>
      <c r="BE110" s="27" t="s">
        <v>698</v>
      </c>
      <c r="BF110" s="27" t="s">
        <v>698</v>
      </c>
      <c r="BG110" s="27" t="s">
        <v>698</v>
      </c>
      <c r="BH110" s="27" t="s">
        <v>698</v>
      </c>
      <c r="BI110" s="27" t="s">
        <v>698</v>
      </c>
      <c r="BJ110" s="27" t="s">
        <v>698</v>
      </c>
      <c r="BK110" s="27" t="s">
        <v>698</v>
      </c>
      <c r="BL110" s="27" t="s">
        <v>698</v>
      </c>
      <c r="BM110" s="27" t="s">
        <v>698</v>
      </c>
      <c r="BN110" s="27" t="s">
        <v>698</v>
      </c>
      <c r="BO110" s="27" t="s">
        <v>698</v>
      </c>
      <c r="BP110" s="27" t="s">
        <v>698</v>
      </c>
      <c r="BQ110" s="27" t="s">
        <v>698</v>
      </c>
      <c r="BR110" s="27" t="s">
        <v>698</v>
      </c>
      <c r="BS110" s="27" t="s">
        <v>698</v>
      </c>
      <c r="BT110" s="27" t="s">
        <v>698</v>
      </c>
      <c r="BU110" s="27" t="s">
        <v>698</v>
      </c>
      <c r="BV110" s="27" t="s">
        <v>698</v>
      </c>
      <c r="BW110" s="27" t="s">
        <v>698</v>
      </c>
      <c r="BX110" s="27" t="s">
        <v>698</v>
      </c>
      <c r="BY110" s="27" t="s">
        <v>698</v>
      </c>
      <c r="BZ110" s="27" t="s">
        <v>698</v>
      </c>
      <c r="CA110" s="27" t="s">
        <v>698</v>
      </c>
      <c r="CB110" s="27" t="s">
        <v>698</v>
      </c>
      <c r="CC110" s="27" t="s">
        <v>698</v>
      </c>
      <c r="CD110" s="27" t="s">
        <v>698</v>
      </c>
      <c r="CE110" s="27" t="s">
        <v>698</v>
      </c>
      <c r="CF110" s="27" t="s">
        <v>698</v>
      </c>
      <c r="CG110" s="27" t="s">
        <v>698</v>
      </c>
      <c r="CH110" s="27" t="s">
        <v>698</v>
      </c>
      <c r="CI110" s="27" t="s">
        <v>698</v>
      </c>
      <c r="CJ110" s="27" t="s">
        <v>698</v>
      </c>
      <c r="CK110" s="27" t="s">
        <v>698</v>
      </c>
      <c r="CL110" s="27" t="s">
        <v>698</v>
      </c>
      <c r="CM110" s="27" t="s">
        <v>698</v>
      </c>
      <c r="CN110" s="27" t="s">
        <v>698</v>
      </c>
      <c r="CO110" s="27" t="s">
        <v>698</v>
      </c>
      <c r="CP110" s="27" t="s">
        <v>698</v>
      </c>
      <c r="CQ110" s="27" t="s">
        <v>698</v>
      </c>
      <c r="CR110" s="27" t="s">
        <v>698</v>
      </c>
      <c r="CS110" s="27" t="s">
        <v>698</v>
      </c>
      <c r="CT110" s="27" t="s">
        <v>698</v>
      </c>
      <c r="CU110" s="27" t="s">
        <v>698</v>
      </c>
      <c r="CV110" s="27" t="s">
        <v>698</v>
      </c>
      <c r="CW110" s="27" t="s">
        <v>698</v>
      </c>
      <c r="CX110" s="27" t="s">
        <v>698</v>
      </c>
      <c r="CY110" s="27" t="s">
        <v>698</v>
      </c>
      <c r="CZ110" s="27" t="s">
        <v>698</v>
      </c>
      <c r="DA110" s="27" t="s">
        <v>698</v>
      </c>
      <c r="DB110" s="27" t="s">
        <v>704</v>
      </c>
      <c r="DC110" s="27" t="s">
        <v>704</v>
      </c>
      <c r="DD110" s="27" t="s">
        <v>704</v>
      </c>
      <c r="DE110" s="27" t="s">
        <v>704</v>
      </c>
      <c r="DF110" s="27" t="s">
        <v>698</v>
      </c>
      <c r="DG110" s="27" t="s">
        <v>698</v>
      </c>
      <c r="DH110" s="27" t="s">
        <v>698</v>
      </c>
      <c r="DI110" s="27" t="s">
        <v>698</v>
      </c>
      <c r="DJ110" s="27" t="s">
        <v>698</v>
      </c>
      <c r="DK110" s="27" t="s">
        <v>698</v>
      </c>
      <c r="DL110" s="27" t="s">
        <v>698</v>
      </c>
      <c r="DM110" s="27" t="s">
        <v>698</v>
      </c>
      <c r="DN110" s="27" t="s">
        <v>698</v>
      </c>
      <c r="DO110" s="27" t="s">
        <v>698</v>
      </c>
      <c r="DP110" s="27" t="s">
        <v>698</v>
      </c>
      <c r="DQ110" s="27" t="s">
        <v>698</v>
      </c>
      <c r="DR110" s="27" t="s">
        <v>698</v>
      </c>
      <c r="DS110" s="27"/>
      <c r="DT110" s="27" t="s">
        <v>698</v>
      </c>
      <c r="DU110" s="27" t="s">
        <v>704</v>
      </c>
      <c r="DV110" s="27" t="s">
        <v>704</v>
      </c>
      <c r="DW110" s="27" t="s">
        <v>704</v>
      </c>
      <c r="DX110" s="27" t="s">
        <v>704</v>
      </c>
      <c r="DY110" s="27" t="s">
        <v>698</v>
      </c>
      <c r="DZ110" s="27" t="s">
        <v>698</v>
      </c>
      <c r="EA110" s="27" t="s">
        <v>698</v>
      </c>
      <c r="EB110" s="27" t="s">
        <v>698</v>
      </c>
      <c r="EC110" s="27" t="s">
        <v>698</v>
      </c>
      <c r="ED110" s="27" t="s">
        <v>698</v>
      </c>
      <c r="EE110" s="27" t="s">
        <v>698</v>
      </c>
      <c r="EF110" s="27" t="s">
        <v>698</v>
      </c>
      <c r="EG110" s="27" t="s">
        <v>694</v>
      </c>
      <c r="EH110" s="27" t="s">
        <v>698</v>
      </c>
      <c r="EI110" s="27" t="s">
        <v>698</v>
      </c>
      <c r="EJ110" s="27" t="s">
        <v>698</v>
      </c>
      <c r="EK110" s="27" t="s">
        <v>698</v>
      </c>
      <c r="EL110" s="27" t="s">
        <v>698</v>
      </c>
      <c r="EM110" s="27" t="s">
        <v>698</v>
      </c>
      <c r="EN110" s="27" t="s">
        <v>698</v>
      </c>
      <c r="EO110" s="27" t="s">
        <v>698</v>
      </c>
      <c r="EP110" s="27" t="s">
        <v>698</v>
      </c>
      <c r="EQ110" s="27" t="s">
        <v>698</v>
      </c>
      <c r="ER110" s="27" t="s">
        <v>698</v>
      </c>
      <c r="ES110" s="27" t="s">
        <v>698</v>
      </c>
      <c r="ET110" s="27" t="s">
        <v>698</v>
      </c>
      <c r="EU110" s="27" t="s">
        <v>698</v>
      </c>
      <c r="EV110" s="27" t="s">
        <v>698</v>
      </c>
      <c r="EW110" s="27" t="s">
        <v>698</v>
      </c>
      <c r="EX110" s="27" t="s">
        <v>698</v>
      </c>
      <c r="EY110" s="27" t="s">
        <v>698</v>
      </c>
      <c r="EZ110" s="27" t="s">
        <v>698</v>
      </c>
      <c r="FA110" s="27" t="s">
        <v>698</v>
      </c>
      <c r="FB110" s="27" t="s">
        <v>698</v>
      </c>
      <c r="FC110" s="27" t="s">
        <v>698</v>
      </c>
      <c r="FD110" s="27" t="s">
        <v>698</v>
      </c>
      <c r="FE110" s="27" t="s">
        <v>694</v>
      </c>
      <c r="FF110" s="27" t="s">
        <v>698</v>
      </c>
      <c r="FG110" s="27" t="s">
        <v>698</v>
      </c>
      <c r="FH110" s="27" t="s">
        <v>698</v>
      </c>
      <c r="FI110" s="27" t="s">
        <v>698</v>
      </c>
      <c r="FJ110" s="27" t="s">
        <v>694</v>
      </c>
      <c r="FK110" s="27" t="s">
        <v>698</v>
      </c>
      <c r="FL110" s="27" t="s">
        <v>698</v>
      </c>
      <c r="FM110" s="27" t="s">
        <v>698</v>
      </c>
      <c r="FN110" s="27" t="s">
        <v>694</v>
      </c>
      <c r="FO110" s="72" t="s">
        <v>1175</v>
      </c>
      <c r="FP110" s="72" t="s">
        <v>698</v>
      </c>
      <c r="FQ110" s="72" t="s">
        <v>1176</v>
      </c>
      <c r="FR110" s="72" t="s">
        <v>1177</v>
      </c>
      <c r="FS110" s="72" t="s">
        <v>1325</v>
      </c>
      <c r="FT110" s="72" t="s">
        <v>1225</v>
      </c>
      <c r="FU110" s="72" t="s">
        <v>698</v>
      </c>
      <c r="FV110" s="72" t="s">
        <v>698</v>
      </c>
      <c r="FW110" s="78" t="s">
        <v>698</v>
      </c>
      <c r="FX110" s="78" t="s">
        <v>698</v>
      </c>
      <c r="FY110" s="72" t="s">
        <v>698</v>
      </c>
      <c r="FZ110" s="90"/>
      <c r="GA110" s="90"/>
      <c r="GB110" s="90"/>
      <c r="GC110" s="90"/>
      <c r="GD110" s="90"/>
      <c r="GE110" s="90"/>
      <c r="GF110" s="90"/>
      <c r="GG110" s="90"/>
      <c r="GH110" s="105" t="s">
        <v>1226</v>
      </c>
      <c r="GI110" s="106"/>
      <c r="GJ110" s="27"/>
      <c r="GK110" s="28"/>
      <c r="GL110" s="27"/>
    </row>
    <row r="111" spans="1:194" x14ac:dyDescent="0.25">
      <c r="A111" s="71" t="str">
        <f t="shared" si="7"/>
        <v>Expenditure: Contracted Services - Consultants and Professional Services: Infrastructure and Planning - Geodetic, Control and Surveys</v>
      </c>
      <c r="B111" s="27" t="s">
        <v>1190</v>
      </c>
      <c r="C111" s="27" t="str">
        <f t="shared" si="5"/>
        <v>IE003002002005000000000000000000000000</v>
      </c>
      <c r="D111" s="23" t="s">
        <v>1166</v>
      </c>
      <c r="E111" s="23" t="s">
        <v>710</v>
      </c>
      <c r="F111" s="23" t="s">
        <v>707</v>
      </c>
      <c r="G111" s="23" t="s">
        <v>707</v>
      </c>
      <c r="H111" s="23" t="s">
        <v>713</v>
      </c>
      <c r="I111" s="23" t="s">
        <v>697</v>
      </c>
      <c r="J111" s="23" t="s">
        <v>697</v>
      </c>
      <c r="K111" s="23" t="s">
        <v>697</v>
      </c>
      <c r="L111" s="23" t="s">
        <v>697</v>
      </c>
      <c r="M111" s="23" t="s">
        <v>697</v>
      </c>
      <c r="N111" s="23" t="s">
        <v>697</v>
      </c>
      <c r="O111" s="23" t="s">
        <v>697</v>
      </c>
      <c r="P111" s="23" t="s">
        <v>697</v>
      </c>
      <c r="Q111" s="27">
        <v>0</v>
      </c>
      <c r="R111" s="27" t="s">
        <v>704</v>
      </c>
      <c r="S111" s="27" t="s">
        <v>698</v>
      </c>
      <c r="T111" s="28" t="s">
        <v>694</v>
      </c>
      <c r="U111" s="28"/>
      <c r="V111" s="27" t="s">
        <v>353</v>
      </c>
      <c r="W111" s="27" t="s">
        <v>905</v>
      </c>
      <c r="X111" s="27"/>
      <c r="Y111" s="27"/>
      <c r="Z111" s="27"/>
      <c r="AA111" s="27" t="s">
        <v>1376</v>
      </c>
      <c r="AB111" s="27"/>
      <c r="AC111" s="27"/>
      <c r="AD111" s="27"/>
      <c r="AE111" s="27"/>
      <c r="AF111" s="27"/>
      <c r="AG111" s="27"/>
      <c r="AH111" s="27"/>
      <c r="AI111" s="27" t="s">
        <v>1377</v>
      </c>
      <c r="AJ111" s="28" t="s">
        <v>704</v>
      </c>
      <c r="AK111" s="27" t="s">
        <v>698</v>
      </c>
      <c r="AL111" s="27" t="s">
        <v>698</v>
      </c>
      <c r="AM111" s="27" t="s">
        <v>698</v>
      </c>
      <c r="AN111" s="27" t="s">
        <v>698</v>
      </c>
      <c r="AO111" s="27" t="s">
        <v>698</v>
      </c>
      <c r="AP111" s="27" t="s">
        <v>698</v>
      </c>
      <c r="AQ111" s="27" t="s">
        <v>698</v>
      </c>
      <c r="AR111" s="27" t="s">
        <v>698</v>
      </c>
      <c r="AS111" s="27" t="s">
        <v>698</v>
      </c>
      <c r="AT111" s="27" t="s">
        <v>698</v>
      </c>
      <c r="AU111" s="27" t="s">
        <v>698</v>
      </c>
      <c r="AV111" s="27" t="s">
        <v>698</v>
      </c>
      <c r="AW111" s="27" t="s">
        <v>698</v>
      </c>
      <c r="AX111" s="27" t="s">
        <v>698</v>
      </c>
      <c r="AY111" s="27" t="s">
        <v>698</v>
      </c>
      <c r="AZ111" s="27" t="s">
        <v>698</v>
      </c>
      <c r="BA111" s="27" t="s">
        <v>698</v>
      </c>
      <c r="BB111" s="27" t="s">
        <v>698</v>
      </c>
      <c r="BC111" s="27" t="s">
        <v>698</v>
      </c>
      <c r="BD111" s="27" t="s">
        <v>698</v>
      </c>
      <c r="BE111" s="27" t="s">
        <v>698</v>
      </c>
      <c r="BF111" s="27" t="s">
        <v>698</v>
      </c>
      <c r="BG111" s="27" t="s">
        <v>698</v>
      </c>
      <c r="BH111" s="27" t="s">
        <v>698</v>
      </c>
      <c r="BI111" s="27" t="s">
        <v>698</v>
      </c>
      <c r="BJ111" s="27" t="s">
        <v>698</v>
      </c>
      <c r="BK111" s="27" t="s">
        <v>698</v>
      </c>
      <c r="BL111" s="27" t="s">
        <v>698</v>
      </c>
      <c r="BM111" s="27" t="s">
        <v>698</v>
      </c>
      <c r="BN111" s="27" t="s">
        <v>698</v>
      </c>
      <c r="BO111" s="27" t="s">
        <v>698</v>
      </c>
      <c r="BP111" s="27" t="s">
        <v>698</v>
      </c>
      <c r="BQ111" s="27" t="s">
        <v>698</v>
      </c>
      <c r="BR111" s="27" t="s">
        <v>698</v>
      </c>
      <c r="BS111" s="27" t="s">
        <v>698</v>
      </c>
      <c r="BT111" s="27" t="s">
        <v>698</v>
      </c>
      <c r="BU111" s="27" t="s">
        <v>698</v>
      </c>
      <c r="BV111" s="27" t="s">
        <v>698</v>
      </c>
      <c r="BW111" s="27" t="s">
        <v>698</v>
      </c>
      <c r="BX111" s="27" t="s">
        <v>698</v>
      </c>
      <c r="BY111" s="27" t="s">
        <v>698</v>
      </c>
      <c r="BZ111" s="27" t="s">
        <v>698</v>
      </c>
      <c r="CA111" s="27" t="s">
        <v>698</v>
      </c>
      <c r="CB111" s="27" t="s">
        <v>698</v>
      </c>
      <c r="CC111" s="27" t="s">
        <v>698</v>
      </c>
      <c r="CD111" s="27" t="s">
        <v>698</v>
      </c>
      <c r="CE111" s="27" t="s">
        <v>698</v>
      </c>
      <c r="CF111" s="27" t="s">
        <v>698</v>
      </c>
      <c r="CG111" s="27" t="s">
        <v>698</v>
      </c>
      <c r="CH111" s="27" t="s">
        <v>698</v>
      </c>
      <c r="CI111" s="27" t="s">
        <v>698</v>
      </c>
      <c r="CJ111" s="27" t="s">
        <v>698</v>
      </c>
      <c r="CK111" s="27" t="s">
        <v>698</v>
      </c>
      <c r="CL111" s="27" t="s">
        <v>698</v>
      </c>
      <c r="CM111" s="27" t="s">
        <v>698</v>
      </c>
      <c r="CN111" s="27" t="s">
        <v>698</v>
      </c>
      <c r="CO111" s="27" t="s">
        <v>698</v>
      </c>
      <c r="CP111" s="27" t="s">
        <v>698</v>
      </c>
      <c r="CQ111" s="27" t="s">
        <v>698</v>
      </c>
      <c r="CR111" s="27" t="s">
        <v>698</v>
      </c>
      <c r="CS111" s="27" t="s">
        <v>698</v>
      </c>
      <c r="CT111" s="27" t="s">
        <v>698</v>
      </c>
      <c r="CU111" s="27" t="s">
        <v>698</v>
      </c>
      <c r="CV111" s="27" t="s">
        <v>698</v>
      </c>
      <c r="CW111" s="27" t="s">
        <v>698</v>
      </c>
      <c r="CX111" s="27" t="s">
        <v>698</v>
      </c>
      <c r="CY111" s="27" t="s">
        <v>698</v>
      </c>
      <c r="CZ111" s="27" t="s">
        <v>698</v>
      </c>
      <c r="DA111" s="27" t="s">
        <v>698</v>
      </c>
      <c r="DB111" s="27" t="s">
        <v>704</v>
      </c>
      <c r="DC111" s="27" t="s">
        <v>704</v>
      </c>
      <c r="DD111" s="27" t="s">
        <v>704</v>
      </c>
      <c r="DE111" s="27" t="s">
        <v>704</v>
      </c>
      <c r="DF111" s="27" t="s">
        <v>698</v>
      </c>
      <c r="DG111" s="27" t="s">
        <v>698</v>
      </c>
      <c r="DH111" s="27" t="s">
        <v>698</v>
      </c>
      <c r="DI111" s="27" t="s">
        <v>698</v>
      </c>
      <c r="DJ111" s="27" t="s">
        <v>698</v>
      </c>
      <c r="DK111" s="27" t="s">
        <v>698</v>
      </c>
      <c r="DL111" s="27" t="s">
        <v>698</v>
      </c>
      <c r="DM111" s="27" t="s">
        <v>698</v>
      </c>
      <c r="DN111" s="27" t="s">
        <v>698</v>
      </c>
      <c r="DO111" s="27" t="s">
        <v>698</v>
      </c>
      <c r="DP111" s="27" t="s">
        <v>698</v>
      </c>
      <c r="DQ111" s="27" t="s">
        <v>698</v>
      </c>
      <c r="DR111" s="27" t="s">
        <v>698</v>
      </c>
      <c r="DS111" s="27"/>
      <c r="DT111" s="27" t="s">
        <v>698</v>
      </c>
      <c r="DU111" s="27" t="s">
        <v>704</v>
      </c>
      <c r="DV111" s="27" t="s">
        <v>704</v>
      </c>
      <c r="DW111" s="27" t="s">
        <v>704</v>
      </c>
      <c r="DX111" s="27" t="s">
        <v>704</v>
      </c>
      <c r="DY111" s="27" t="s">
        <v>698</v>
      </c>
      <c r="DZ111" s="27" t="s">
        <v>698</v>
      </c>
      <c r="EA111" s="27" t="s">
        <v>698</v>
      </c>
      <c r="EB111" s="27" t="s">
        <v>698</v>
      </c>
      <c r="EC111" s="27" t="s">
        <v>698</v>
      </c>
      <c r="ED111" s="27" t="s">
        <v>698</v>
      </c>
      <c r="EE111" s="27" t="s">
        <v>698</v>
      </c>
      <c r="EF111" s="27" t="s">
        <v>698</v>
      </c>
      <c r="EG111" s="27" t="s">
        <v>694</v>
      </c>
      <c r="EH111" s="27" t="s">
        <v>698</v>
      </c>
      <c r="EI111" s="27" t="s">
        <v>698</v>
      </c>
      <c r="EJ111" s="27" t="s">
        <v>698</v>
      </c>
      <c r="EK111" s="27" t="s">
        <v>698</v>
      </c>
      <c r="EL111" s="27" t="s">
        <v>698</v>
      </c>
      <c r="EM111" s="27" t="s">
        <v>698</v>
      </c>
      <c r="EN111" s="27" t="s">
        <v>698</v>
      </c>
      <c r="EO111" s="27" t="s">
        <v>698</v>
      </c>
      <c r="EP111" s="27" t="s">
        <v>698</v>
      </c>
      <c r="EQ111" s="27" t="s">
        <v>698</v>
      </c>
      <c r="ER111" s="27" t="s">
        <v>698</v>
      </c>
      <c r="ES111" s="27" t="s">
        <v>698</v>
      </c>
      <c r="ET111" s="27" t="s">
        <v>698</v>
      </c>
      <c r="EU111" s="27" t="s">
        <v>698</v>
      </c>
      <c r="EV111" s="27" t="s">
        <v>698</v>
      </c>
      <c r="EW111" s="27" t="s">
        <v>698</v>
      </c>
      <c r="EX111" s="27" t="s">
        <v>698</v>
      </c>
      <c r="EY111" s="27" t="s">
        <v>698</v>
      </c>
      <c r="EZ111" s="27" t="s">
        <v>698</v>
      </c>
      <c r="FA111" s="27" t="s">
        <v>698</v>
      </c>
      <c r="FB111" s="27" t="s">
        <v>698</v>
      </c>
      <c r="FC111" s="27" t="s">
        <v>698</v>
      </c>
      <c r="FD111" s="27" t="s">
        <v>698</v>
      </c>
      <c r="FE111" s="27" t="s">
        <v>694</v>
      </c>
      <c r="FF111" s="27" t="s">
        <v>698</v>
      </c>
      <c r="FG111" s="27" t="s">
        <v>698</v>
      </c>
      <c r="FH111" s="27" t="s">
        <v>698</v>
      </c>
      <c r="FI111" s="27" t="s">
        <v>698</v>
      </c>
      <c r="FJ111" s="27" t="s">
        <v>694</v>
      </c>
      <c r="FK111" s="27" t="s">
        <v>698</v>
      </c>
      <c r="FL111" s="27" t="s">
        <v>698</v>
      </c>
      <c r="FM111" s="27" t="s">
        <v>698</v>
      </c>
      <c r="FN111" s="27" t="s">
        <v>694</v>
      </c>
      <c r="FO111" s="72" t="s">
        <v>1175</v>
      </c>
      <c r="FP111" s="72" t="s">
        <v>698</v>
      </c>
      <c r="FQ111" s="72" t="s">
        <v>1176</v>
      </c>
      <c r="FR111" s="72" t="s">
        <v>1177</v>
      </c>
      <c r="FS111" s="72" t="s">
        <v>1325</v>
      </c>
      <c r="FT111" s="72" t="s">
        <v>1225</v>
      </c>
      <c r="FU111" s="72" t="s">
        <v>698</v>
      </c>
      <c r="FV111" s="72" t="s">
        <v>698</v>
      </c>
      <c r="FW111" s="78" t="s">
        <v>698</v>
      </c>
      <c r="FX111" s="78" t="s">
        <v>698</v>
      </c>
      <c r="FY111" s="72" t="s">
        <v>698</v>
      </c>
      <c r="FZ111" s="90"/>
      <c r="GA111" s="90"/>
      <c r="GB111" s="90"/>
      <c r="GC111" s="90"/>
      <c r="GD111" s="90"/>
      <c r="GE111" s="90"/>
      <c r="GF111" s="90"/>
      <c r="GG111" s="90"/>
      <c r="GH111" s="105" t="s">
        <v>1226</v>
      </c>
      <c r="GI111" s="106"/>
      <c r="GJ111" s="27"/>
      <c r="GK111" s="28"/>
      <c r="GL111" s="27"/>
    </row>
    <row r="112" spans="1:194" x14ac:dyDescent="0.25">
      <c r="A112" s="71" t="str">
        <f t="shared" si="7"/>
        <v>Expenditure: Contracted Services - Consultants and Professional Services: Infrastructure and Planning - Geoinformatic Services</v>
      </c>
      <c r="B112" s="27" t="s">
        <v>1190</v>
      </c>
      <c r="C112" s="27" t="str">
        <f t="shared" si="5"/>
        <v>IE003002002006000000000000000000000000</v>
      </c>
      <c r="D112" s="23" t="s">
        <v>1166</v>
      </c>
      <c r="E112" s="23" t="s">
        <v>710</v>
      </c>
      <c r="F112" s="23" t="s">
        <v>707</v>
      </c>
      <c r="G112" s="23" t="s">
        <v>707</v>
      </c>
      <c r="H112" s="23" t="s">
        <v>715</v>
      </c>
      <c r="I112" s="23" t="s">
        <v>697</v>
      </c>
      <c r="J112" s="23" t="s">
        <v>697</v>
      </c>
      <c r="K112" s="23" t="s">
        <v>697</v>
      </c>
      <c r="L112" s="23" t="s">
        <v>697</v>
      </c>
      <c r="M112" s="23" t="s">
        <v>697</v>
      </c>
      <c r="N112" s="23" t="s">
        <v>697</v>
      </c>
      <c r="O112" s="23" t="s">
        <v>697</v>
      </c>
      <c r="P112" s="23" t="s">
        <v>697</v>
      </c>
      <c r="Q112" s="27">
        <v>0</v>
      </c>
      <c r="R112" s="27" t="s">
        <v>704</v>
      </c>
      <c r="S112" s="27" t="s">
        <v>698</v>
      </c>
      <c r="T112" s="28" t="s">
        <v>694</v>
      </c>
      <c r="U112" s="28"/>
      <c r="V112" s="27" t="s">
        <v>354</v>
      </c>
      <c r="W112" s="27" t="s">
        <v>905</v>
      </c>
      <c r="X112" s="27"/>
      <c r="Y112" s="27"/>
      <c r="Z112" s="27"/>
      <c r="AA112" s="27" t="s">
        <v>1378</v>
      </c>
      <c r="AB112" s="27"/>
      <c r="AC112" s="27"/>
      <c r="AD112" s="27"/>
      <c r="AE112" s="27"/>
      <c r="AF112" s="27"/>
      <c r="AG112" s="27"/>
      <c r="AH112" s="27"/>
      <c r="AI112" s="27" t="s">
        <v>1379</v>
      </c>
      <c r="AJ112" s="28" t="s">
        <v>704</v>
      </c>
      <c r="AK112" s="27" t="s">
        <v>698</v>
      </c>
      <c r="AL112" s="27" t="s">
        <v>698</v>
      </c>
      <c r="AM112" s="27" t="s">
        <v>698</v>
      </c>
      <c r="AN112" s="27" t="s">
        <v>698</v>
      </c>
      <c r="AO112" s="27" t="s">
        <v>698</v>
      </c>
      <c r="AP112" s="27" t="s">
        <v>698</v>
      </c>
      <c r="AQ112" s="27" t="s">
        <v>698</v>
      </c>
      <c r="AR112" s="27" t="s">
        <v>698</v>
      </c>
      <c r="AS112" s="27" t="s">
        <v>698</v>
      </c>
      <c r="AT112" s="27" t="s">
        <v>698</v>
      </c>
      <c r="AU112" s="27" t="s">
        <v>698</v>
      </c>
      <c r="AV112" s="27" t="s">
        <v>698</v>
      </c>
      <c r="AW112" s="27" t="s">
        <v>698</v>
      </c>
      <c r="AX112" s="27" t="s">
        <v>698</v>
      </c>
      <c r="AY112" s="27" t="s">
        <v>698</v>
      </c>
      <c r="AZ112" s="27" t="s">
        <v>698</v>
      </c>
      <c r="BA112" s="27" t="s">
        <v>698</v>
      </c>
      <c r="BB112" s="27" t="s">
        <v>698</v>
      </c>
      <c r="BC112" s="27" t="s">
        <v>698</v>
      </c>
      <c r="BD112" s="27" t="s">
        <v>698</v>
      </c>
      <c r="BE112" s="27" t="s">
        <v>698</v>
      </c>
      <c r="BF112" s="27" t="s">
        <v>698</v>
      </c>
      <c r="BG112" s="27" t="s">
        <v>698</v>
      </c>
      <c r="BH112" s="27" t="s">
        <v>698</v>
      </c>
      <c r="BI112" s="27" t="s">
        <v>698</v>
      </c>
      <c r="BJ112" s="27" t="s">
        <v>698</v>
      </c>
      <c r="BK112" s="27" t="s">
        <v>698</v>
      </c>
      <c r="BL112" s="27" t="s">
        <v>698</v>
      </c>
      <c r="BM112" s="27" t="s">
        <v>698</v>
      </c>
      <c r="BN112" s="27" t="s">
        <v>698</v>
      </c>
      <c r="BO112" s="27" t="s">
        <v>698</v>
      </c>
      <c r="BP112" s="27" t="s">
        <v>698</v>
      </c>
      <c r="BQ112" s="27" t="s">
        <v>698</v>
      </c>
      <c r="BR112" s="27" t="s">
        <v>698</v>
      </c>
      <c r="BS112" s="27" t="s">
        <v>698</v>
      </c>
      <c r="BT112" s="27" t="s">
        <v>698</v>
      </c>
      <c r="BU112" s="27" t="s">
        <v>698</v>
      </c>
      <c r="BV112" s="27" t="s">
        <v>698</v>
      </c>
      <c r="BW112" s="27" t="s">
        <v>698</v>
      </c>
      <c r="BX112" s="27" t="s">
        <v>698</v>
      </c>
      <c r="BY112" s="27" t="s">
        <v>698</v>
      </c>
      <c r="BZ112" s="27" t="s">
        <v>698</v>
      </c>
      <c r="CA112" s="27" t="s">
        <v>698</v>
      </c>
      <c r="CB112" s="27" t="s">
        <v>698</v>
      </c>
      <c r="CC112" s="27" t="s">
        <v>698</v>
      </c>
      <c r="CD112" s="27" t="s">
        <v>698</v>
      </c>
      <c r="CE112" s="27" t="s">
        <v>698</v>
      </c>
      <c r="CF112" s="27" t="s">
        <v>698</v>
      </c>
      <c r="CG112" s="27" t="s">
        <v>698</v>
      </c>
      <c r="CH112" s="27" t="s">
        <v>698</v>
      </c>
      <c r="CI112" s="27" t="s">
        <v>698</v>
      </c>
      <c r="CJ112" s="27" t="s">
        <v>698</v>
      </c>
      <c r="CK112" s="27" t="s">
        <v>698</v>
      </c>
      <c r="CL112" s="27" t="s">
        <v>698</v>
      </c>
      <c r="CM112" s="27" t="s">
        <v>698</v>
      </c>
      <c r="CN112" s="27" t="s">
        <v>698</v>
      </c>
      <c r="CO112" s="27" t="s">
        <v>698</v>
      </c>
      <c r="CP112" s="27" t="s">
        <v>698</v>
      </c>
      <c r="CQ112" s="27" t="s">
        <v>698</v>
      </c>
      <c r="CR112" s="27" t="s">
        <v>698</v>
      </c>
      <c r="CS112" s="27" t="s">
        <v>698</v>
      </c>
      <c r="CT112" s="27" t="s">
        <v>698</v>
      </c>
      <c r="CU112" s="27" t="s">
        <v>698</v>
      </c>
      <c r="CV112" s="27" t="s">
        <v>698</v>
      </c>
      <c r="CW112" s="27" t="s">
        <v>698</v>
      </c>
      <c r="CX112" s="27" t="s">
        <v>698</v>
      </c>
      <c r="CY112" s="27" t="s">
        <v>698</v>
      </c>
      <c r="CZ112" s="27" t="s">
        <v>698</v>
      </c>
      <c r="DA112" s="27" t="s">
        <v>698</v>
      </c>
      <c r="DB112" s="27" t="s">
        <v>704</v>
      </c>
      <c r="DC112" s="27" t="s">
        <v>704</v>
      </c>
      <c r="DD112" s="27" t="s">
        <v>704</v>
      </c>
      <c r="DE112" s="27" t="s">
        <v>704</v>
      </c>
      <c r="DF112" s="27" t="s">
        <v>698</v>
      </c>
      <c r="DG112" s="27" t="s">
        <v>698</v>
      </c>
      <c r="DH112" s="27" t="s">
        <v>698</v>
      </c>
      <c r="DI112" s="27" t="s">
        <v>698</v>
      </c>
      <c r="DJ112" s="27" t="s">
        <v>698</v>
      </c>
      <c r="DK112" s="27" t="s">
        <v>698</v>
      </c>
      <c r="DL112" s="27" t="s">
        <v>698</v>
      </c>
      <c r="DM112" s="27" t="s">
        <v>698</v>
      </c>
      <c r="DN112" s="27" t="s">
        <v>698</v>
      </c>
      <c r="DO112" s="27" t="s">
        <v>698</v>
      </c>
      <c r="DP112" s="27" t="s">
        <v>698</v>
      </c>
      <c r="DQ112" s="27" t="s">
        <v>698</v>
      </c>
      <c r="DR112" s="27" t="s">
        <v>698</v>
      </c>
      <c r="DS112" s="27"/>
      <c r="DT112" s="27" t="s">
        <v>698</v>
      </c>
      <c r="DU112" s="27" t="s">
        <v>704</v>
      </c>
      <c r="DV112" s="27" t="s">
        <v>704</v>
      </c>
      <c r="DW112" s="27" t="s">
        <v>704</v>
      </c>
      <c r="DX112" s="27" t="s">
        <v>704</v>
      </c>
      <c r="DY112" s="27" t="s">
        <v>698</v>
      </c>
      <c r="DZ112" s="27" t="s">
        <v>698</v>
      </c>
      <c r="EA112" s="27" t="s">
        <v>698</v>
      </c>
      <c r="EB112" s="27" t="s">
        <v>698</v>
      </c>
      <c r="EC112" s="27" t="s">
        <v>698</v>
      </c>
      <c r="ED112" s="27" t="s">
        <v>698</v>
      </c>
      <c r="EE112" s="27" t="s">
        <v>698</v>
      </c>
      <c r="EF112" s="27" t="s">
        <v>698</v>
      </c>
      <c r="EG112" s="27" t="s">
        <v>694</v>
      </c>
      <c r="EH112" s="27" t="s">
        <v>698</v>
      </c>
      <c r="EI112" s="27" t="s">
        <v>698</v>
      </c>
      <c r="EJ112" s="27" t="s">
        <v>698</v>
      </c>
      <c r="EK112" s="27" t="s">
        <v>698</v>
      </c>
      <c r="EL112" s="27" t="s">
        <v>698</v>
      </c>
      <c r="EM112" s="27" t="s">
        <v>698</v>
      </c>
      <c r="EN112" s="27" t="s">
        <v>698</v>
      </c>
      <c r="EO112" s="27" t="s">
        <v>698</v>
      </c>
      <c r="EP112" s="27" t="s">
        <v>698</v>
      </c>
      <c r="EQ112" s="27" t="s">
        <v>698</v>
      </c>
      <c r="ER112" s="27" t="s">
        <v>698</v>
      </c>
      <c r="ES112" s="27" t="s">
        <v>698</v>
      </c>
      <c r="ET112" s="27" t="s">
        <v>698</v>
      </c>
      <c r="EU112" s="27" t="s">
        <v>698</v>
      </c>
      <c r="EV112" s="27" t="s">
        <v>698</v>
      </c>
      <c r="EW112" s="27" t="s">
        <v>698</v>
      </c>
      <c r="EX112" s="27" t="s">
        <v>698</v>
      </c>
      <c r="EY112" s="27" t="s">
        <v>698</v>
      </c>
      <c r="EZ112" s="27" t="s">
        <v>698</v>
      </c>
      <c r="FA112" s="27" t="s">
        <v>698</v>
      </c>
      <c r="FB112" s="27" t="s">
        <v>698</v>
      </c>
      <c r="FC112" s="27" t="s">
        <v>698</v>
      </c>
      <c r="FD112" s="27" t="s">
        <v>698</v>
      </c>
      <c r="FE112" s="27" t="s">
        <v>694</v>
      </c>
      <c r="FF112" s="27" t="s">
        <v>698</v>
      </c>
      <c r="FG112" s="27" t="s">
        <v>698</v>
      </c>
      <c r="FH112" s="27" t="s">
        <v>698</v>
      </c>
      <c r="FI112" s="27" t="s">
        <v>698</v>
      </c>
      <c r="FJ112" s="27" t="s">
        <v>694</v>
      </c>
      <c r="FK112" s="27" t="s">
        <v>698</v>
      </c>
      <c r="FL112" s="27" t="s">
        <v>698</v>
      </c>
      <c r="FM112" s="27" t="s">
        <v>698</v>
      </c>
      <c r="FN112" s="27" t="s">
        <v>694</v>
      </c>
      <c r="FO112" s="72" t="s">
        <v>1175</v>
      </c>
      <c r="FP112" s="72" t="s">
        <v>698</v>
      </c>
      <c r="FQ112" s="72" t="s">
        <v>1176</v>
      </c>
      <c r="FR112" s="72" t="s">
        <v>1177</v>
      </c>
      <c r="FS112" s="72" t="s">
        <v>1325</v>
      </c>
      <c r="FT112" s="72" t="s">
        <v>1225</v>
      </c>
      <c r="FU112" s="72" t="s">
        <v>698</v>
      </c>
      <c r="FV112" s="72" t="s">
        <v>698</v>
      </c>
      <c r="FW112" s="78" t="s">
        <v>698</v>
      </c>
      <c r="FX112" s="78" t="s">
        <v>698</v>
      </c>
      <c r="FY112" s="72" t="s">
        <v>698</v>
      </c>
      <c r="FZ112" s="90"/>
      <c r="GA112" s="90"/>
      <c r="GB112" s="90"/>
      <c r="GC112" s="90"/>
      <c r="GD112" s="90"/>
      <c r="GE112" s="90"/>
      <c r="GF112" s="90"/>
      <c r="GG112" s="90"/>
      <c r="GH112" s="105" t="s">
        <v>1226</v>
      </c>
      <c r="GI112" s="106"/>
      <c r="GJ112" s="27"/>
      <c r="GK112" s="28"/>
      <c r="GL112" s="27"/>
    </row>
    <row r="113" spans="1:194" x14ac:dyDescent="0.25">
      <c r="A113" s="71" t="str">
        <f t="shared" si="7"/>
        <v>Expenditure: Contracted Services - Consultants and Professional Services: Infrastructure and Planning - Geologist</v>
      </c>
      <c r="B113" s="27" t="s">
        <v>1190</v>
      </c>
      <c r="C113" s="27" t="str">
        <f t="shared" si="5"/>
        <v>IE003002002007000000000000000000000000</v>
      </c>
      <c r="D113" s="23" t="s">
        <v>1166</v>
      </c>
      <c r="E113" s="23" t="s">
        <v>710</v>
      </c>
      <c r="F113" s="23" t="s">
        <v>707</v>
      </c>
      <c r="G113" s="23" t="s">
        <v>707</v>
      </c>
      <c r="H113" s="23" t="s">
        <v>718</v>
      </c>
      <c r="I113" s="23" t="s">
        <v>697</v>
      </c>
      <c r="J113" s="23" t="s">
        <v>697</v>
      </c>
      <c r="K113" s="23" t="s">
        <v>697</v>
      </c>
      <c r="L113" s="23" t="s">
        <v>697</v>
      </c>
      <c r="M113" s="23" t="s">
        <v>697</v>
      </c>
      <c r="N113" s="23" t="s">
        <v>697</v>
      </c>
      <c r="O113" s="23" t="s">
        <v>697</v>
      </c>
      <c r="P113" s="23" t="s">
        <v>697</v>
      </c>
      <c r="Q113" s="27">
        <v>0</v>
      </c>
      <c r="R113" s="27" t="s">
        <v>704</v>
      </c>
      <c r="S113" s="27" t="s">
        <v>698</v>
      </c>
      <c r="T113" s="28" t="s">
        <v>694</v>
      </c>
      <c r="U113" s="28"/>
      <c r="V113" s="27" t="s">
        <v>355</v>
      </c>
      <c r="W113" s="27" t="s">
        <v>905</v>
      </c>
      <c r="X113" s="27"/>
      <c r="Y113" s="27"/>
      <c r="Z113" s="27"/>
      <c r="AA113" s="27" t="s">
        <v>1380</v>
      </c>
      <c r="AB113" s="27"/>
      <c r="AC113" s="27"/>
      <c r="AD113" s="27"/>
      <c r="AE113" s="27"/>
      <c r="AF113" s="27"/>
      <c r="AG113" s="27"/>
      <c r="AH113" s="27"/>
      <c r="AI113" s="27" t="s">
        <v>1381</v>
      </c>
      <c r="AJ113" s="28" t="s">
        <v>704</v>
      </c>
      <c r="AK113" s="27" t="s">
        <v>698</v>
      </c>
      <c r="AL113" s="27" t="s">
        <v>698</v>
      </c>
      <c r="AM113" s="27" t="s">
        <v>698</v>
      </c>
      <c r="AN113" s="27" t="s">
        <v>698</v>
      </c>
      <c r="AO113" s="27" t="s">
        <v>698</v>
      </c>
      <c r="AP113" s="27" t="s">
        <v>698</v>
      </c>
      <c r="AQ113" s="27" t="s">
        <v>698</v>
      </c>
      <c r="AR113" s="27" t="s">
        <v>698</v>
      </c>
      <c r="AS113" s="27" t="s">
        <v>698</v>
      </c>
      <c r="AT113" s="27" t="s">
        <v>698</v>
      </c>
      <c r="AU113" s="27" t="s">
        <v>698</v>
      </c>
      <c r="AV113" s="27" t="s">
        <v>698</v>
      </c>
      <c r="AW113" s="27" t="s">
        <v>698</v>
      </c>
      <c r="AX113" s="27" t="s">
        <v>698</v>
      </c>
      <c r="AY113" s="27" t="s">
        <v>698</v>
      </c>
      <c r="AZ113" s="27" t="s">
        <v>698</v>
      </c>
      <c r="BA113" s="27" t="s">
        <v>698</v>
      </c>
      <c r="BB113" s="27" t="s">
        <v>698</v>
      </c>
      <c r="BC113" s="27" t="s">
        <v>698</v>
      </c>
      <c r="BD113" s="27" t="s">
        <v>698</v>
      </c>
      <c r="BE113" s="27" t="s">
        <v>698</v>
      </c>
      <c r="BF113" s="27" t="s">
        <v>698</v>
      </c>
      <c r="BG113" s="27" t="s">
        <v>698</v>
      </c>
      <c r="BH113" s="27" t="s">
        <v>698</v>
      </c>
      <c r="BI113" s="27" t="s">
        <v>698</v>
      </c>
      <c r="BJ113" s="27" t="s">
        <v>698</v>
      </c>
      <c r="BK113" s="27" t="s">
        <v>698</v>
      </c>
      <c r="BL113" s="27" t="s">
        <v>698</v>
      </c>
      <c r="BM113" s="27" t="s">
        <v>698</v>
      </c>
      <c r="BN113" s="27" t="s">
        <v>698</v>
      </c>
      <c r="BO113" s="27" t="s">
        <v>698</v>
      </c>
      <c r="BP113" s="27" t="s">
        <v>698</v>
      </c>
      <c r="BQ113" s="27" t="s">
        <v>698</v>
      </c>
      <c r="BR113" s="27" t="s">
        <v>698</v>
      </c>
      <c r="BS113" s="27" t="s">
        <v>698</v>
      </c>
      <c r="BT113" s="27" t="s">
        <v>698</v>
      </c>
      <c r="BU113" s="27" t="s">
        <v>698</v>
      </c>
      <c r="BV113" s="27" t="s">
        <v>698</v>
      </c>
      <c r="BW113" s="27" t="s">
        <v>698</v>
      </c>
      <c r="BX113" s="27" t="s">
        <v>698</v>
      </c>
      <c r="BY113" s="27" t="s">
        <v>698</v>
      </c>
      <c r="BZ113" s="27" t="s">
        <v>698</v>
      </c>
      <c r="CA113" s="27" t="s">
        <v>698</v>
      </c>
      <c r="CB113" s="27" t="s">
        <v>698</v>
      </c>
      <c r="CC113" s="27" t="s">
        <v>698</v>
      </c>
      <c r="CD113" s="27" t="s">
        <v>698</v>
      </c>
      <c r="CE113" s="27" t="s">
        <v>698</v>
      </c>
      <c r="CF113" s="27" t="s">
        <v>698</v>
      </c>
      <c r="CG113" s="27" t="s">
        <v>698</v>
      </c>
      <c r="CH113" s="27" t="s">
        <v>698</v>
      </c>
      <c r="CI113" s="27" t="s">
        <v>698</v>
      </c>
      <c r="CJ113" s="27" t="s">
        <v>698</v>
      </c>
      <c r="CK113" s="27" t="s">
        <v>698</v>
      </c>
      <c r="CL113" s="27" t="s">
        <v>698</v>
      </c>
      <c r="CM113" s="27" t="s">
        <v>698</v>
      </c>
      <c r="CN113" s="27" t="s">
        <v>698</v>
      </c>
      <c r="CO113" s="27" t="s">
        <v>698</v>
      </c>
      <c r="CP113" s="27" t="s">
        <v>698</v>
      </c>
      <c r="CQ113" s="27" t="s">
        <v>698</v>
      </c>
      <c r="CR113" s="27" t="s">
        <v>698</v>
      </c>
      <c r="CS113" s="27" t="s">
        <v>698</v>
      </c>
      <c r="CT113" s="27" t="s">
        <v>698</v>
      </c>
      <c r="CU113" s="27" t="s">
        <v>698</v>
      </c>
      <c r="CV113" s="27" t="s">
        <v>698</v>
      </c>
      <c r="CW113" s="27" t="s">
        <v>698</v>
      </c>
      <c r="CX113" s="27" t="s">
        <v>698</v>
      </c>
      <c r="CY113" s="27" t="s">
        <v>698</v>
      </c>
      <c r="CZ113" s="27" t="s">
        <v>698</v>
      </c>
      <c r="DA113" s="27" t="s">
        <v>698</v>
      </c>
      <c r="DB113" s="27" t="s">
        <v>704</v>
      </c>
      <c r="DC113" s="27" t="s">
        <v>704</v>
      </c>
      <c r="DD113" s="27" t="s">
        <v>704</v>
      </c>
      <c r="DE113" s="27" t="s">
        <v>704</v>
      </c>
      <c r="DF113" s="27" t="s">
        <v>698</v>
      </c>
      <c r="DG113" s="27" t="s">
        <v>698</v>
      </c>
      <c r="DH113" s="27" t="s">
        <v>698</v>
      </c>
      <c r="DI113" s="27" t="s">
        <v>698</v>
      </c>
      <c r="DJ113" s="27" t="s">
        <v>698</v>
      </c>
      <c r="DK113" s="27" t="s">
        <v>698</v>
      </c>
      <c r="DL113" s="27" t="s">
        <v>698</v>
      </c>
      <c r="DM113" s="27" t="s">
        <v>698</v>
      </c>
      <c r="DN113" s="27" t="s">
        <v>698</v>
      </c>
      <c r="DO113" s="27" t="s">
        <v>698</v>
      </c>
      <c r="DP113" s="27" t="s">
        <v>698</v>
      </c>
      <c r="DQ113" s="27" t="s">
        <v>698</v>
      </c>
      <c r="DR113" s="27" t="s">
        <v>698</v>
      </c>
      <c r="DS113" s="27"/>
      <c r="DT113" s="27" t="s">
        <v>698</v>
      </c>
      <c r="DU113" s="27" t="s">
        <v>704</v>
      </c>
      <c r="DV113" s="27" t="s">
        <v>704</v>
      </c>
      <c r="DW113" s="27" t="s">
        <v>704</v>
      </c>
      <c r="DX113" s="27" t="s">
        <v>704</v>
      </c>
      <c r="DY113" s="27" t="s">
        <v>698</v>
      </c>
      <c r="DZ113" s="27" t="s">
        <v>698</v>
      </c>
      <c r="EA113" s="27" t="s">
        <v>698</v>
      </c>
      <c r="EB113" s="27" t="s">
        <v>698</v>
      </c>
      <c r="EC113" s="27" t="s">
        <v>698</v>
      </c>
      <c r="ED113" s="27" t="s">
        <v>698</v>
      </c>
      <c r="EE113" s="27" t="s">
        <v>698</v>
      </c>
      <c r="EF113" s="27" t="s">
        <v>698</v>
      </c>
      <c r="EG113" s="27" t="s">
        <v>694</v>
      </c>
      <c r="EH113" s="27" t="s">
        <v>698</v>
      </c>
      <c r="EI113" s="27" t="s">
        <v>698</v>
      </c>
      <c r="EJ113" s="27" t="s">
        <v>698</v>
      </c>
      <c r="EK113" s="27" t="s">
        <v>698</v>
      </c>
      <c r="EL113" s="27" t="s">
        <v>698</v>
      </c>
      <c r="EM113" s="27" t="s">
        <v>698</v>
      </c>
      <c r="EN113" s="27" t="s">
        <v>698</v>
      </c>
      <c r="EO113" s="27" t="s">
        <v>698</v>
      </c>
      <c r="EP113" s="27" t="s">
        <v>698</v>
      </c>
      <c r="EQ113" s="27" t="s">
        <v>698</v>
      </c>
      <c r="ER113" s="27" t="s">
        <v>698</v>
      </c>
      <c r="ES113" s="27" t="s">
        <v>698</v>
      </c>
      <c r="ET113" s="27" t="s">
        <v>698</v>
      </c>
      <c r="EU113" s="27" t="s">
        <v>698</v>
      </c>
      <c r="EV113" s="27" t="s">
        <v>698</v>
      </c>
      <c r="EW113" s="27" t="s">
        <v>698</v>
      </c>
      <c r="EX113" s="27" t="s">
        <v>698</v>
      </c>
      <c r="EY113" s="27" t="s">
        <v>698</v>
      </c>
      <c r="EZ113" s="27" t="s">
        <v>698</v>
      </c>
      <c r="FA113" s="27" t="s">
        <v>698</v>
      </c>
      <c r="FB113" s="27" t="s">
        <v>698</v>
      </c>
      <c r="FC113" s="27" t="s">
        <v>698</v>
      </c>
      <c r="FD113" s="27" t="s">
        <v>698</v>
      </c>
      <c r="FE113" s="27" t="s">
        <v>694</v>
      </c>
      <c r="FF113" s="27" t="s">
        <v>698</v>
      </c>
      <c r="FG113" s="27" t="s">
        <v>698</v>
      </c>
      <c r="FH113" s="27" t="s">
        <v>698</v>
      </c>
      <c r="FI113" s="27" t="s">
        <v>698</v>
      </c>
      <c r="FJ113" s="27" t="s">
        <v>694</v>
      </c>
      <c r="FK113" s="27" t="s">
        <v>698</v>
      </c>
      <c r="FL113" s="27" t="s">
        <v>698</v>
      </c>
      <c r="FM113" s="27" t="s">
        <v>698</v>
      </c>
      <c r="FN113" s="27" t="s">
        <v>694</v>
      </c>
      <c r="FO113" s="72" t="s">
        <v>1175</v>
      </c>
      <c r="FP113" s="72" t="s">
        <v>698</v>
      </c>
      <c r="FQ113" s="72" t="s">
        <v>1176</v>
      </c>
      <c r="FR113" s="72" t="s">
        <v>1177</v>
      </c>
      <c r="FS113" s="72" t="s">
        <v>1325</v>
      </c>
      <c r="FT113" s="72" t="s">
        <v>1225</v>
      </c>
      <c r="FU113" s="72" t="s">
        <v>698</v>
      </c>
      <c r="FV113" s="72" t="s">
        <v>698</v>
      </c>
      <c r="FW113" s="78" t="s">
        <v>698</v>
      </c>
      <c r="FX113" s="78" t="s">
        <v>698</v>
      </c>
      <c r="FY113" s="72" t="s">
        <v>698</v>
      </c>
      <c r="FZ113" s="90"/>
      <c r="GA113" s="90"/>
      <c r="GB113" s="90"/>
      <c r="GC113" s="90"/>
      <c r="GD113" s="90"/>
      <c r="GE113" s="90"/>
      <c r="GF113" s="90"/>
      <c r="GG113" s="90"/>
      <c r="GH113" s="105" t="s">
        <v>1226</v>
      </c>
      <c r="GI113" s="106"/>
      <c r="GJ113" s="27"/>
      <c r="GK113" s="28"/>
      <c r="GL113" s="27"/>
    </row>
    <row r="114" spans="1:194" x14ac:dyDescent="0.25">
      <c r="A114" s="71" t="str">
        <f t="shared" si="7"/>
        <v>Expenditure: Contracted Services - Consultants and Professional Services: Infrastructure and Planning - Land and Quantity Surveyors</v>
      </c>
      <c r="B114" s="27" t="s">
        <v>1190</v>
      </c>
      <c r="C114" s="27" t="str">
        <f t="shared" si="5"/>
        <v>IE003002002008000000000000000000000000</v>
      </c>
      <c r="D114" s="23" t="s">
        <v>1166</v>
      </c>
      <c r="E114" s="23" t="s">
        <v>710</v>
      </c>
      <c r="F114" s="23" t="s">
        <v>707</v>
      </c>
      <c r="G114" s="23" t="s">
        <v>707</v>
      </c>
      <c r="H114" s="23" t="s">
        <v>720</v>
      </c>
      <c r="I114" s="23" t="s">
        <v>697</v>
      </c>
      <c r="J114" s="23" t="s">
        <v>697</v>
      </c>
      <c r="K114" s="23" t="s">
        <v>697</v>
      </c>
      <c r="L114" s="23" t="s">
        <v>697</v>
      </c>
      <c r="M114" s="23" t="s">
        <v>697</v>
      </c>
      <c r="N114" s="23" t="s">
        <v>697</v>
      </c>
      <c r="O114" s="23" t="s">
        <v>697</v>
      </c>
      <c r="P114" s="23" t="s">
        <v>697</v>
      </c>
      <c r="Q114" s="27">
        <v>0</v>
      </c>
      <c r="R114" s="27" t="s">
        <v>704</v>
      </c>
      <c r="S114" s="27" t="s">
        <v>698</v>
      </c>
      <c r="T114" s="28" t="s">
        <v>694</v>
      </c>
      <c r="U114" s="28"/>
      <c r="V114" s="27" t="s">
        <v>356</v>
      </c>
      <c r="W114" s="27" t="s">
        <v>905</v>
      </c>
      <c r="X114" s="27"/>
      <c r="Y114" s="27"/>
      <c r="Z114" s="27"/>
      <c r="AA114" s="27" t="s">
        <v>1382</v>
      </c>
      <c r="AB114" s="27"/>
      <c r="AC114" s="27"/>
      <c r="AD114" s="27"/>
      <c r="AE114" s="27"/>
      <c r="AF114" s="27"/>
      <c r="AG114" s="27"/>
      <c r="AH114" s="27"/>
      <c r="AI114" s="27" t="s">
        <v>1383</v>
      </c>
      <c r="AJ114" s="28" t="s">
        <v>704</v>
      </c>
      <c r="AK114" s="27" t="s">
        <v>698</v>
      </c>
      <c r="AL114" s="27" t="s">
        <v>698</v>
      </c>
      <c r="AM114" s="27" t="s">
        <v>698</v>
      </c>
      <c r="AN114" s="27" t="s">
        <v>698</v>
      </c>
      <c r="AO114" s="27" t="s">
        <v>698</v>
      </c>
      <c r="AP114" s="27" t="s">
        <v>698</v>
      </c>
      <c r="AQ114" s="27" t="s">
        <v>698</v>
      </c>
      <c r="AR114" s="27" t="s">
        <v>698</v>
      </c>
      <c r="AS114" s="27" t="s">
        <v>698</v>
      </c>
      <c r="AT114" s="27" t="s">
        <v>698</v>
      </c>
      <c r="AU114" s="27" t="s">
        <v>698</v>
      </c>
      <c r="AV114" s="27" t="s">
        <v>698</v>
      </c>
      <c r="AW114" s="27" t="s">
        <v>698</v>
      </c>
      <c r="AX114" s="27" t="s">
        <v>698</v>
      </c>
      <c r="AY114" s="27" t="s">
        <v>698</v>
      </c>
      <c r="AZ114" s="27" t="s">
        <v>698</v>
      </c>
      <c r="BA114" s="27" t="s">
        <v>698</v>
      </c>
      <c r="BB114" s="27" t="s">
        <v>698</v>
      </c>
      <c r="BC114" s="27" t="s">
        <v>698</v>
      </c>
      <c r="BD114" s="27" t="s">
        <v>698</v>
      </c>
      <c r="BE114" s="27" t="s">
        <v>698</v>
      </c>
      <c r="BF114" s="27" t="s">
        <v>698</v>
      </c>
      <c r="BG114" s="27" t="s">
        <v>698</v>
      </c>
      <c r="BH114" s="27" t="s">
        <v>698</v>
      </c>
      <c r="BI114" s="27" t="s">
        <v>698</v>
      </c>
      <c r="BJ114" s="27" t="s">
        <v>698</v>
      </c>
      <c r="BK114" s="27" t="s">
        <v>698</v>
      </c>
      <c r="BL114" s="27" t="s">
        <v>698</v>
      </c>
      <c r="BM114" s="27" t="s">
        <v>698</v>
      </c>
      <c r="BN114" s="27" t="s">
        <v>698</v>
      </c>
      <c r="BO114" s="27" t="s">
        <v>698</v>
      </c>
      <c r="BP114" s="27" t="s">
        <v>698</v>
      </c>
      <c r="BQ114" s="27" t="s">
        <v>698</v>
      </c>
      <c r="BR114" s="27" t="s">
        <v>698</v>
      </c>
      <c r="BS114" s="27" t="s">
        <v>698</v>
      </c>
      <c r="BT114" s="27" t="s">
        <v>698</v>
      </c>
      <c r="BU114" s="27" t="s">
        <v>698</v>
      </c>
      <c r="BV114" s="27" t="s">
        <v>698</v>
      </c>
      <c r="BW114" s="27" t="s">
        <v>698</v>
      </c>
      <c r="BX114" s="27" t="s">
        <v>698</v>
      </c>
      <c r="BY114" s="27" t="s">
        <v>698</v>
      </c>
      <c r="BZ114" s="27" t="s">
        <v>698</v>
      </c>
      <c r="CA114" s="27" t="s">
        <v>698</v>
      </c>
      <c r="CB114" s="27" t="s">
        <v>698</v>
      </c>
      <c r="CC114" s="27" t="s">
        <v>698</v>
      </c>
      <c r="CD114" s="27" t="s">
        <v>698</v>
      </c>
      <c r="CE114" s="27" t="s">
        <v>698</v>
      </c>
      <c r="CF114" s="27" t="s">
        <v>698</v>
      </c>
      <c r="CG114" s="27" t="s">
        <v>698</v>
      </c>
      <c r="CH114" s="27" t="s">
        <v>698</v>
      </c>
      <c r="CI114" s="27" t="s">
        <v>698</v>
      </c>
      <c r="CJ114" s="27" t="s">
        <v>698</v>
      </c>
      <c r="CK114" s="27" t="s">
        <v>698</v>
      </c>
      <c r="CL114" s="27" t="s">
        <v>698</v>
      </c>
      <c r="CM114" s="27" t="s">
        <v>698</v>
      </c>
      <c r="CN114" s="27" t="s">
        <v>698</v>
      </c>
      <c r="CO114" s="27" t="s">
        <v>698</v>
      </c>
      <c r="CP114" s="27" t="s">
        <v>698</v>
      </c>
      <c r="CQ114" s="27" t="s">
        <v>698</v>
      </c>
      <c r="CR114" s="27" t="s">
        <v>698</v>
      </c>
      <c r="CS114" s="27" t="s">
        <v>698</v>
      </c>
      <c r="CT114" s="27" t="s">
        <v>698</v>
      </c>
      <c r="CU114" s="27" t="s">
        <v>698</v>
      </c>
      <c r="CV114" s="27" t="s">
        <v>698</v>
      </c>
      <c r="CW114" s="27" t="s">
        <v>698</v>
      </c>
      <c r="CX114" s="27" t="s">
        <v>698</v>
      </c>
      <c r="CY114" s="27" t="s">
        <v>698</v>
      </c>
      <c r="CZ114" s="27" t="s">
        <v>698</v>
      </c>
      <c r="DA114" s="27" t="s">
        <v>698</v>
      </c>
      <c r="DB114" s="27" t="s">
        <v>704</v>
      </c>
      <c r="DC114" s="27" t="s">
        <v>704</v>
      </c>
      <c r="DD114" s="27" t="s">
        <v>704</v>
      </c>
      <c r="DE114" s="27" t="s">
        <v>704</v>
      </c>
      <c r="DF114" s="27" t="s">
        <v>698</v>
      </c>
      <c r="DG114" s="27" t="s">
        <v>698</v>
      </c>
      <c r="DH114" s="27" t="s">
        <v>698</v>
      </c>
      <c r="DI114" s="27" t="s">
        <v>698</v>
      </c>
      <c r="DJ114" s="27" t="s">
        <v>698</v>
      </c>
      <c r="DK114" s="27" t="s">
        <v>698</v>
      </c>
      <c r="DL114" s="27" t="s">
        <v>698</v>
      </c>
      <c r="DM114" s="27" t="s">
        <v>698</v>
      </c>
      <c r="DN114" s="27" t="s">
        <v>698</v>
      </c>
      <c r="DO114" s="27" t="s">
        <v>698</v>
      </c>
      <c r="DP114" s="27" t="s">
        <v>698</v>
      </c>
      <c r="DQ114" s="27" t="s">
        <v>698</v>
      </c>
      <c r="DR114" s="27" t="s">
        <v>698</v>
      </c>
      <c r="DS114" s="27"/>
      <c r="DT114" s="27" t="s">
        <v>698</v>
      </c>
      <c r="DU114" s="27" t="s">
        <v>704</v>
      </c>
      <c r="DV114" s="27" t="s">
        <v>704</v>
      </c>
      <c r="DW114" s="27" t="s">
        <v>704</v>
      </c>
      <c r="DX114" s="27" t="s">
        <v>704</v>
      </c>
      <c r="DY114" s="27" t="s">
        <v>698</v>
      </c>
      <c r="DZ114" s="27" t="s">
        <v>698</v>
      </c>
      <c r="EA114" s="27" t="s">
        <v>698</v>
      </c>
      <c r="EB114" s="27" t="s">
        <v>698</v>
      </c>
      <c r="EC114" s="27" t="s">
        <v>698</v>
      </c>
      <c r="ED114" s="27" t="s">
        <v>698</v>
      </c>
      <c r="EE114" s="27" t="s">
        <v>698</v>
      </c>
      <c r="EF114" s="27" t="s">
        <v>698</v>
      </c>
      <c r="EG114" s="27" t="s">
        <v>694</v>
      </c>
      <c r="EH114" s="27" t="s">
        <v>698</v>
      </c>
      <c r="EI114" s="27" t="s">
        <v>698</v>
      </c>
      <c r="EJ114" s="27" t="s">
        <v>698</v>
      </c>
      <c r="EK114" s="27" t="s">
        <v>698</v>
      </c>
      <c r="EL114" s="27" t="s">
        <v>698</v>
      </c>
      <c r="EM114" s="27" t="s">
        <v>698</v>
      </c>
      <c r="EN114" s="27" t="s">
        <v>698</v>
      </c>
      <c r="EO114" s="27" t="s">
        <v>698</v>
      </c>
      <c r="EP114" s="27" t="s">
        <v>698</v>
      </c>
      <c r="EQ114" s="27" t="s">
        <v>698</v>
      </c>
      <c r="ER114" s="27" t="s">
        <v>698</v>
      </c>
      <c r="ES114" s="27" t="s">
        <v>698</v>
      </c>
      <c r="ET114" s="27" t="s">
        <v>698</v>
      </c>
      <c r="EU114" s="27" t="s">
        <v>698</v>
      </c>
      <c r="EV114" s="27" t="s">
        <v>698</v>
      </c>
      <c r="EW114" s="27" t="s">
        <v>698</v>
      </c>
      <c r="EX114" s="27" t="s">
        <v>698</v>
      </c>
      <c r="EY114" s="27" t="s">
        <v>698</v>
      </c>
      <c r="EZ114" s="27" t="s">
        <v>698</v>
      </c>
      <c r="FA114" s="27" t="s">
        <v>698</v>
      </c>
      <c r="FB114" s="27" t="s">
        <v>698</v>
      </c>
      <c r="FC114" s="27" t="s">
        <v>698</v>
      </c>
      <c r="FD114" s="27" t="s">
        <v>698</v>
      </c>
      <c r="FE114" s="27" t="s">
        <v>694</v>
      </c>
      <c r="FF114" s="27" t="s">
        <v>698</v>
      </c>
      <c r="FG114" s="27" t="s">
        <v>698</v>
      </c>
      <c r="FH114" s="27" t="s">
        <v>698</v>
      </c>
      <c r="FI114" s="27" t="s">
        <v>698</v>
      </c>
      <c r="FJ114" s="27" t="s">
        <v>694</v>
      </c>
      <c r="FK114" s="27" t="s">
        <v>698</v>
      </c>
      <c r="FL114" s="27" t="s">
        <v>698</v>
      </c>
      <c r="FM114" s="27" t="s">
        <v>698</v>
      </c>
      <c r="FN114" s="27" t="s">
        <v>694</v>
      </c>
      <c r="FO114" s="72" t="s">
        <v>1175</v>
      </c>
      <c r="FP114" s="72" t="s">
        <v>698</v>
      </c>
      <c r="FQ114" s="72" t="s">
        <v>1176</v>
      </c>
      <c r="FR114" s="72" t="s">
        <v>1177</v>
      </c>
      <c r="FS114" s="72" t="s">
        <v>1325</v>
      </c>
      <c r="FT114" s="72" t="s">
        <v>1225</v>
      </c>
      <c r="FU114" s="72" t="s">
        <v>698</v>
      </c>
      <c r="FV114" s="72" t="s">
        <v>698</v>
      </c>
      <c r="FW114" s="78" t="s">
        <v>698</v>
      </c>
      <c r="FX114" s="78" t="s">
        <v>698</v>
      </c>
      <c r="FY114" s="72" t="s">
        <v>698</v>
      </c>
      <c r="FZ114" s="90"/>
      <c r="GA114" s="90"/>
      <c r="GB114" s="90"/>
      <c r="GC114" s="90"/>
      <c r="GD114" s="90"/>
      <c r="GE114" s="90"/>
      <c r="GF114" s="90"/>
      <c r="GG114" s="90"/>
      <c r="GH114" s="105" t="s">
        <v>1226</v>
      </c>
      <c r="GI114" s="106"/>
      <c r="GJ114" s="27"/>
      <c r="GK114" s="28"/>
      <c r="GL114" s="27"/>
    </row>
    <row r="115" spans="1:194" x14ac:dyDescent="0.25">
      <c r="A115" s="71" t="str">
        <f t="shared" si="7"/>
        <v>Expenditure: Contracted Services - Consultants and Professional Services: Infrastructure and Planning - Landscape Designer</v>
      </c>
      <c r="B115" s="27" t="s">
        <v>1190</v>
      </c>
      <c r="C115" s="27" t="str">
        <f t="shared" si="5"/>
        <v>IE003002002009000000000000000000000000</v>
      </c>
      <c r="D115" s="23" t="s">
        <v>1166</v>
      </c>
      <c r="E115" s="23" t="s">
        <v>710</v>
      </c>
      <c r="F115" s="23" t="s">
        <v>707</v>
      </c>
      <c r="G115" s="23" t="s">
        <v>707</v>
      </c>
      <c r="H115" s="23" t="s">
        <v>722</v>
      </c>
      <c r="I115" s="23" t="s">
        <v>697</v>
      </c>
      <c r="J115" s="23" t="s">
        <v>697</v>
      </c>
      <c r="K115" s="23" t="s">
        <v>697</v>
      </c>
      <c r="L115" s="23" t="s">
        <v>697</v>
      </c>
      <c r="M115" s="23" t="s">
        <v>697</v>
      </c>
      <c r="N115" s="23" t="s">
        <v>697</v>
      </c>
      <c r="O115" s="23" t="s">
        <v>697</v>
      </c>
      <c r="P115" s="23" t="s">
        <v>697</v>
      </c>
      <c r="Q115" s="27">
        <v>0</v>
      </c>
      <c r="R115" s="27" t="s">
        <v>704</v>
      </c>
      <c r="S115" s="27" t="s">
        <v>698</v>
      </c>
      <c r="T115" s="28" t="s">
        <v>694</v>
      </c>
      <c r="U115" s="28"/>
      <c r="V115" s="27" t="s">
        <v>357</v>
      </c>
      <c r="W115" s="27" t="s">
        <v>905</v>
      </c>
      <c r="X115" s="27"/>
      <c r="Y115" s="27"/>
      <c r="Z115" s="27"/>
      <c r="AA115" s="27" t="s">
        <v>1384</v>
      </c>
      <c r="AB115" s="27"/>
      <c r="AC115" s="27"/>
      <c r="AD115" s="27"/>
      <c r="AE115" s="27"/>
      <c r="AF115" s="27"/>
      <c r="AG115" s="27"/>
      <c r="AH115" s="27"/>
      <c r="AI115" s="27" t="s">
        <v>1385</v>
      </c>
      <c r="AJ115" s="28" t="s">
        <v>704</v>
      </c>
      <c r="AK115" s="27" t="s">
        <v>698</v>
      </c>
      <c r="AL115" s="27" t="s">
        <v>698</v>
      </c>
      <c r="AM115" s="27" t="s">
        <v>698</v>
      </c>
      <c r="AN115" s="27" t="s">
        <v>698</v>
      </c>
      <c r="AO115" s="27" t="s">
        <v>698</v>
      </c>
      <c r="AP115" s="27" t="s">
        <v>698</v>
      </c>
      <c r="AQ115" s="27" t="s">
        <v>698</v>
      </c>
      <c r="AR115" s="27" t="s">
        <v>698</v>
      </c>
      <c r="AS115" s="27" t="s">
        <v>698</v>
      </c>
      <c r="AT115" s="27" t="s">
        <v>698</v>
      </c>
      <c r="AU115" s="27" t="s">
        <v>698</v>
      </c>
      <c r="AV115" s="27" t="s">
        <v>698</v>
      </c>
      <c r="AW115" s="27" t="s">
        <v>698</v>
      </c>
      <c r="AX115" s="27" t="s">
        <v>698</v>
      </c>
      <c r="AY115" s="27" t="s">
        <v>698</v>
      </c>
      <c r="AZ115" s="27" t="s">
        <v>698</v>
      </c>
      <c r="BA115" s="27" t="s">
        <v>698</v>
      </c>
      <c r="BB115" s="27" t="s">
        <v>698</v>
      </c>
      <c r="BC115" s="27" t="s">
        <v>698</v>
      </c>
      <c r="BD115" s="27" t="s">
        <v>698</v>
      </c>
      <c r="BE115" s="27" t="s">
        <v>698</v>
      </c>
      <c r="BF115" s="27" t="s">
        <v>698</v>
      </c>
      <c r="BG115" s="27" t="s">
        <v>698</v>
      </c>
      <c r="BH115" s="27" t="s">
        <v>698</v>
      </c>
      <c r="BI115" s="27" t="s">
        <v>698</v>
      </c>
      <c r="BJ115" s="27" t="s">
        <v>698</v>
      </c>
      <c r="BK115" s="27" t="s">
        <v>698</v>
      </c>
      <c r="BL115" s="27" t="s">
        <v>698</v>
      </c>
      <c r="BM115" s="27" t="s">
        <v>698</v>
      </c>
      <c r="BN115" s="27" t="s">
        <v>698</v>
      </c>
      <c r="BO115" s="27" t="s">
        <v>698</v>
      </c>
      <c r="BP115" s="27" t="s">
        <v>698</v>
      </c>
      <c r="BQ115" s="27" t="s">
        <v>698</v>
      </c>
      <c r="BR115" s="27" t="s">
        <v>698</v>
      </c>
      <c r="BS115" s="27" t="s">
        <v>698</v>
      </c>
      <c r="BT115" s="27" t="s">
        <v>698</v>
      </c>
      <c r="BU115" s="27" t="s">
        <v>698</v>
      </c>
      <c r="BV115" s="27" t="s">
        <v>698</v>
      </c>
      <c r="BW115" s="27" t="s">
        <v>698</v>
      </c>
      <c r="BX115" s="27" t="s">
        <v>698</v>
      </c>
      <c r="BY115" s="27" t="s">
        <v>698</v>
      </c>
      <c r="BZ115" s="27" t="s">
        <v>698</v>
      </c>
      <c r="CA115" s="27" t="s">
        <v>698</v>
      </c>
      <c r="CB115" s="27" t="s">
        <v>698</v>
      </c>
      <c r="CC115" s="27" t="s">
        <v>698</v>
      </c>
      <c r="CD115" s="27" t="s">
        <v>698</v>
      </c>
      <c r="CE115" s="27" t="s">
        <v>698</v>
      </c>
      <c r="CF115" s="27" t="s">
        <v>698</v>
      </c>
      <c r="CG115" s="27" t="s">
        <v>698</v>
      </c>
      <c r="CH115" s="27" t="s">
        <v>698</v>
      </c>
      <c r="CI115" s="27" t="s">
        <v>698</v>
      </c>
      <c r="CJ115" s="27" t="s">
        <v>698</v>
      </c>
      <c r="CK115" s="27" t="s">
        <v>698</v>
      </c>
      <c r="CL115" s="27" t="s">
        <v>698</v>
      </c>
      <c r="CM115" s="27" t="s">
        <v>698</v>
      </c>
      <c r="CN115" s="27" t="s">
        <v>698</v>
      </c>
      <c r="CO115" s="27" t="s">
        <v>698</v>
      </c>
      <c r="CP115" s="27" t="s">
        <v>698</v>
      </c>
      <c r="CQ115" s="27" t="s">
        <v>698</v>
      </c>
      <c r="CR115" s="27" t="s">
        <v>698</v>
      </c>
      <c r="CS115" s="27" t="s">
        <v>698</v>
      </c>
      <c r="CT115" s="27" t="s">
        <v>698</v>
      </c>
      <c r="CU115" s="27" t="s">
        <v>698</v>
      </c>
      <c r="CV115" s="27" t="s">
        <v>698</v>
      </c>
      <c r="CW115" s="27" t="s">
        <v>698</v>
      </c>
      <c r="CX115" s="27" t="s">
        <v>698</v>
      </c>
      <c r="CY115" s="27" t="s">
        <v>698</v>
      </c>
      <c r="CZ115" s="27" t="s">
        <v>698</v>
      </c>
      <c r="DA115" s="27" t="s">
        <v>698</v>
      </c>
      <c r="DB115" s="27" t="s">
        <v>704</v>
      </c>
      <c r="DC115" s="27" t="s">
        <v>704</v>
      </c>
      <c r="DD115" s="27" t="s">
        <v>704</v>
      </c>
      <c r="DE115" s="27" t="s">
        <v>704</v>
      </c>
      <c r="DF115" s="27" t="s">
        <v>698</v>
      </c>
      <c r="DG115" s="27" t="s">
        <v>698</v>
      </c>
      <c r="DH115" s="27" t="s">
        <v>698</v>
      </c>
      <c r="DI115" s="27" t="s">
        <v>698</v>
      </c>
      <c r="DJ115" s="27" t="s">
        <v>698</v>
      </c>
      <c r="DK115" s="27" t="s">
        <v>698</v>
      </c>
      <c r="DL115" s="27" t="s">
        <v>698</v>
      </c>
      <c r="DM115" s="27" t="s">
        <v>698</v>
      </c>
      <c r="DN115" s="27" t="s">
        <v>698</v>
      </c>
      <c r="DO115" s="27" t="s">
        <v>698</v>
      </c>
      <c r="DP115" s="27" t="s">
        <v>698</v>
      </c>
      <c r="DQ115" s="27" t="s">
        <v>698</v>
      </c>
      <c r="DR115" s="27" t="s">
        <v>698</v>
      </c>
      <c r="DS115" s="27"/>
      <c r="DT115" s="27" t="s">
        <v>698</v>
      </c>
      <c r="DU115" s="27" t="s">
        <v>704</v>
      </c>
      <c r="DV115" s="27" t="s">
        <v>704</v>
      </c>
      <c r="DW115" s="27" t="s">
        <v>704</v>
      </c>
      <c r="DX115" s="27" t="s">
        <v>704</v>
      </c>
      <c r="DY115" s="27" t="s">
        <v>698</v>
      </c>
      <c r="DZ115" s="27" t="s">
        <v>698</v>
      </c>
      <c r="EA115" s="27" t="s">
        <v>698</v>
      </c>
      <c r="EB115" s="27" t="s">
        <v>698</v>
      </c>
      <c r="EC115" s="27" t="s">
        <v>698</v>
      </c>
      <c r="ED115" s="27" t="s">
        <v>698</v>
      </c>
      <c r="EE115" s="27" t="s">
        <v>698</v>
      </c>
      <c r="EF115" s="27" t="s">
        <v>698</v>
      </c>
      <c r="EG115" s="27" t="s">
        <v>694</v>
      </c>
      <c r="EH115" s="27" t="s">
        <v>698</v>
      </c>
      <c r="EI115" s="27" t="s">
        <v>698</v>
      </c>
      <c r="EJ115" s="27" t="s">
        <v>698</v>
      </c>
      <c r="EK115" s="27" t="s">
        <v>698</v>
      </c>
      <c r="EL115" s="27" t="s">
        <v>698</v>
      </c>
      <c r="EM115" s="27" t="s">
        <v>698</v>
      </c>
      <c r="EN115" s="27" t="s">
        <v>698</v>
      </c>
      <c r="EO115" s="27" t="s">
        <v>698</v>
      </c>
      <c r="EP115" s="27" t="s">
        <v>698</v>
      </c>
      <c r="EQ115" s="27" t="s">
        <v>698</v>
      </c>
      <c r="ER115" s="27" t="s">
        <v>698</v>
      </c>
      <c r="ES115" s="27" t="s">
        <v>698</v>
      </c>
      <c r="ET115" s="27" t="s">
        <v>698</v>
      </c>
      <c r="EU115" s="27" t="s">
        <v>698</v>
      </c>
      <c r="EV115" s="27" t="s">
        <v>698</v>
      </c>
      <c r="EW115" s="27" t="s">
        <v>698</v>
      </c>
      <c r="EX115" s="27" t="s">
        <v>698</v>
      </c>
      <c r="EY115" s="27" t="s">
        <v>698</v>
      </c>
      <c r="EZ115" s="27" t="s">
        <v>698</v>
      </c>
      <c r="FA115" s="27" t="s">
        <v>698</v>
      </c>
      <c r="FB115" s="27" t="s">
        <v>698</v>
      </c>
      <c r="FC115" s="27" t="s">
        <v>698</v>
      </c>
      <c r="FD115" s="27" t="s">
        <v>698</v>
      </c>
      <c r="FE115" s="27" t="s">
        <v>694</v>
      </c>
      <c r="FF115" s="27" t="s">
        <v>698</v>
      </c>
      <c r="FG115" s="27" t="s">
        <v>698</v>
      </c>
      <c r="FH115" s="27" t="s">
        <v>698</v>
      </c>
      <c r="FI115" s="27" t="s">
        <v>698</v>
      </c>
      <c r="FJ115" s="27" t="s">
        <v>694</v>
      </c>
      <c r="FK115" s="27" t="s">
        <v>698</v>
      </c>
      <c r="FL115" s="27" t="s">
        <v>698</v>
      </c>
      <c r="FM115" s="27" t="s">
        <v>698</v>
      </c>
      <c r="FN115" s="27" t="s">
        <v>694</v>
      </c>
      <c r="FO115" s="72" t="s">
        <v>1175</v>
      </c>
      <c r="FP115" s="72" t="s">
        <v>698</v>
      </c>
      <c r="FQ115" s="72" t="s">
        <v>1176</v>
      </c>
      <c r="FR115" s="72" t="s">
        <v>1177</v>
      </c>
      <c r="FS115" s="72" t="s">
        <v>1325</v>
      </c>
      <c r="FT115" s="72" t="s">
        <v>1225</v>
      </c>
      <c r="FU115" s="72" t="s">
        <v>698</v>
      </c>
      <c r="FV115" s="72" t="s">
        <v>698</v>
      </c>
      <c r="FW115" s="78" t="s">
        <v>698</v>
      </c>
      <c r="FX115" s="78" t="s">
        <v>698</v>
      </c>
      <c r="FY115" s="72" t="s">
        <v>698</v>
      </c>
      <c r="FZ115" s="90"/>
      <c r="GA115" s="90"/>
      <c r="GB115" s="90"/>
      <c r="GC115" s="90"/>
      <c r="GD115" s="90"/>
      <c r="GE115" s="90"/>
      <c r="GF115" s="90"/>
      <c r="GG115" s="90"/>
      <c r="GH115" s="105" t="s">
        <v>1226</v>
      </c>
      <c r="GI115" s="106"/>
      <c r="GJ115" s="27"/>
      <c r="GK115" s="28"/>
      <c r="GL115" s="27"/>
    </row>
    <row r="116" spans="1:194" x14ac:dyDescent="0.25">
      <c r="A116" s="71" t="str">
        <f t="shared" si="7"/>
        <v>Expenditure: Contracted Services - Consultants and Professional Services: Infrastructure and Planning - Town Planner</v>
      </c>
      <c r="B116" s="27" t="s">
        <v>1190</v>
      </c>
      <c r="C116" s="27" t="str">
        <f t="shared" si="5"/>
        <v>IE003002002010000000000000000000000000</v>
      </c>
      <c r="D116" s="23" t="s">
        <v>1166</v>
      </c>
      <c r="E116" s="23" t="s">
        <v>710</v>
      </c>
      <c r="F116" s="23" t="s">
        <v>707</v>
      </c>
      <c r="G116" s="23" t="s">
        <v>707</v>
      </c>
      <c r="H116" s="23" t="s">
        <v>724</v>
      </c>
      <c r="I116" s="23" t="s">
        <v>697</v>
      </c>
      <c r="J116" s="23" t="s">
        <v>697</v>
      </c>
      <c r="K116" s="23" t="s">
        <v>697</v>
      </c>
      <c r="L116" s="23" t="s">
        <v>697</v>
      </c>
      <c r="M116" s="23" t="s">
        <v>697</v>
      </c>
      <c r="N116" s="23" t="s">
        <v>697</v>
      </c>
      <c r="O116" s="23" t="s">
        <v>697</v>
      </c>
      <c r="P116" s="23" t="s">
        <v>697</v>
      </c>
      <c r="Q116" s="27">
        <v>0</v>
      </c>
      <c r="R116" s="27" t="s">
        <v>704</v>
      </c>
      <c r="S116" s="27" t="s">
        <v>698</v>
      </c>
      <c r="T116" s="28" t="s">
        <v>694</v>
      </c>
      <c r="U116" s="28"/>
      <c r="V116" s="27" t="s">
        <v>358</v>
      </c>
      <c r="W116" s="27" t="s">
        <v>905</v>
      </c>
      <c r="X116" s="27"/>
      <c r="Y116" s="27"/>
      <c r="Z116" s="27"/>
      <c r="AA116" s="27" t="s">
        <v>1386</v>
      </c>
      <c r="AB116" s="27"/>
      <c r="AC116" s="27"/>
      <c r="AD116" s="27"/>
      <c r="AE116" s="27"/>
      <c r="AF116" s="27"/>
      <c r="AG116" s="27"/>
      <c r="AH116" s="27"/>
      <c r="AI116" s="27" t="s">
        <v>1387</v>
      </c>
      <c r="AJ116" s="28" t="s">
        <v>704</v>
      </c>
      <c r="AK116" s="27" t="s">
        <v>698</v>
      </c>
      <c r="AL116" s="27" t="s">
        <v>698</v>
      </c>
      <c r="AM116" s="27" t="s">
        <v>698</v>
      </c>
      <c r="AN116" s="27" t="s">
        <v>698</v>
      </c>
      <c r="AO116" s="27" t="s">
        <v>698</v>
      </c>
      <c r="AP116" s="27" t="s">
        <v>698</v>
      </c>
      <c r="AQ116" s="27" t="s">
        <v>698</v>
      </c>
      <c r="AR116" s="27" t="s">
        <v>698</v>
      </c>
      <c r="AS116" s="27" t="s">
        <v>698</v>
      </c>
      <c r="AT116" s="27" t="s">
        <v>698</v>
      </c>
      <c r="AU116" s="27" t="s">
        <v>698</v>
      </c>
      <c r="AV116" s="27" t="s">
        <v>698</v>
      </c>
      <c r="AW116" s="27" t="s">
        <v>698</v>
      </c>
      <c r="AX116" s="27" t="s">
        <v>698</v>
      </c>
      <c r="AY116" s="27" t="s">
        <v>698</v>
      </c>
      <c r="AZ116" s="27" t="s">
        <v>698</v>
      </c>
      <c r="BA116" s="27" t="s">
        <v>698</v>
      </c>
      <c r="BB116" s="27" t="s">
        <v>698</v>
      </c>
      <c r="BC116" s="27" t="s">
        <v>698</v>
      </c>
      <c r="BD116" s="27" t="s">
        <v>698</v>
      </c>
      <c r="BE116" s="27" t="s">
        <v>698</v>
      </c>
      <c r="BF116" s="27" t="s">
        <v>698</v>
      </c>
      <c r="BG116" s="27" t="s">
        <v>698</v>
      </c>
      <c r="BH116" s="27" t="s">
        <v>698</v>
      </c>
      <c r="BI116" s="27" t="s">
        <v>698</v>
      </c>
      <c r="BJ116" s="27" t="s">
        <v>698</v>
      </c>
      <c r="BK116" s="27" t="s">
        <v>698</v>
      </c>
      <c r="BL116" s="27" t="s">
        <v>698</v>
      </c>
      <c r="BM116" s="27" t="s">
        <v>698</v>
      </c>
      <c r="BN116" s="27" t="s">
        <v>698</v>
      </c>
      <c r="BO116" s="27" t="s">
        <v>698</v>
      </c>
      <c r="BP116" s="27" t="s">
        <v>698</v>
      </c>
      <c r="BQ116" s="27" t="s">
        <v>698</v>
      </c>
      <c r="BR116" s="27" t="s">
        <v>698</v>
      </c>
      <c r="BS116" s="27" t="s">
        <v>698</v>
      </c>
      <c r="BT116" s="27" t="s">
        <v>698</v>
      </c>
      <c r="BU116" s="27" t="s">
        <v>698</v>
      </c>
      <c r="BV116" s="27" t="s">
        <v>698</v>
      </c>
      <c r="BW116" s="27" t="s">
        <v>698</v>
      </c>
      <c r="BX116" s="27" t="s">
        <v>698</v>
      </c>
      <c r="BY116" s="27" t="s">
        <v>698</v>
      </c>
      <c r="BZ116" s="27" t="s">
        <v>698</v>
      </c>
      <c r="CA116" s="27" t="s">
        <v>698</v>
      </c>
      <c r="CB116" s="27" t="s">
        <v>698</v>
      </c>
      <c r="CC116" s="27" t="s">
        <v>698</v>
      </c>
      <c r="CD116" s="27" t="s">
        <v>698</v>
      </c>
      <c r="CE116" s="27" t="s">
        <v>698</v>
      </c>
      <c r="CF116" s="27" t="s">
        <v>698</v>
      </c>
      <c r="CG116" s="27" t="s">
        <v>698</v>
      </c>
      <c r="CH116" s="27" t="s">
        <v>698</v>
      </c>
      <c r="CI116" s="27" t="s">
        <v>698</v>
      </c>
      <c r="CJ116" s="27" t="s">
        <v>698</v>
      </c>
      <c r="CK116" s="27" t="s">
        <v>698</v>
      </c>
      <c r="CL116" s="27" t="s">
        <v>698</v>
      </c>
      <c r="CM116" s="27" t="s">
        <v>698</v>
      </c>
      <c r="CN116" s="27" t="s">
        <v>698</v>
      </c>
      <c r="CO116" s="27" t="s">
        <v>698</v>
      </c>
      <c r="CP116" s="27" t="s">
        <v>698</v>
      </c>
      <c r="CQ116" s="27" t="s">
        <v>698</v>
      </c>
      <c r="CR116" s="27" t="s">
        <v>698</v>
      </c>
      <c r="CS116" s="27" t="s">
        <v>698</v>
      </c>
      <c r="CT116" s="27" t="s">
        <v>698</v>
      </c>
      <c r="CU116" s="27" t="s">
        <v>698</v>
      </c>
      <c r="CV116" s="27" t="s">
        <v>698</v>
      </c>
      <c r="CW116" s="27" t="s">
        <v>698</v>
      </c>
      <c r="CX116" s="27" t="s">
        <v>698</v>
      </c>
      <c r="CY116" s="27" t="s">
        <v>698</v>
      </c>
      <c r="CZ116" s="27" t="s">
        <v>698</v>
      </c>
      <c r="DA116" s="27" t="s">
        <v>698</v>
      </c>
      <c r="DB116" s="27" t="s">
        <v>704</v>
      </c>
      <c r="DC116" s="27" t="s">
        <v>704</v>
      </c>
      <c r="DD116" s="27" t="s">
        <v>704</v>
      </c>
      <c r="DE116" s="27" t="s">
        <v>704</v>
      </c>
      <c r="DF116" s="27" t="s">
        <v>698</v>
      </c>
      <c r="DG116" s="27" t="s">
        <v>698</v>
      </c>
      <c r="DH116" s="27" t="s">
        <v>698</v>
      </c>
      <c r="DI116" s="27" t="s">
        <v>698</v>
      </c>
      <c r="DJ116" s="27" t="s">
        <v>698</v>
      </c>
      <c r="DK116" s="27" t="s">
        <v>698</v>
      </c>
      <c r="DL116" s="27" t="s">
        <v>698</v>
      </c>
      <c r="DM116" s="27" t="s">
        <v>698</v>
      </c>
      <c r="DN116" s="27" t="s">
        <v>698</v>
      </c>
      <c r="DO116" s="27" t="s">
        <v>698</v>
      </c>
      <c r="DP116" s="27" t="s">
        <v>698</v>
      </c>
      <c r="DQ116" s="27" t="s">
        <v>698</v>
      </c>
      <c r="DR116" s="27" t="s">
        <v>698</v>
      </c>
      <c r="DS116" s="27"/>
      <c r="DT116" s="27" t="s">
        <v>698</v>
      </c>
      <c r="DU116" s="27" t="s">
        <v>704</v>
      </c>
      <c r="DV116" s="27" t="s">
        <v>704</v>
      </c>
      <c r="DW116" s="27" t="s">
        <v>704</v>
      </c>
      <c r="DX116" s="27" t="s">
        <v>704</v>
      </c>
      <c r="DY116" s="27" t="s">
        <v>698</v>
      </c>
      <c r="DZ116" s="27" t="s">
        <v>698</v>
      </c>
      <c r="EA116" s="27" t="s">
        <v>698</v>
      </c>
      <c r="EB116" s="27" t="s">
        <v>698</v>
      </c>
      <c r="EC116" s="27" t="s">
        <v>698</v>
      </c>
      <c r="ED116" s="27" t="s">
        <v>698</v>
      </c>
      <c r="EE116" s="27" t="s">
        <v>698</v>
      </c>
      <c r="EF116" s="27" t="s">
        <v>698</v>
      </c>
      <c r="EG116" s="27" t="s">
        <v>694</v>
      </c>
      <c r="EH116" s="27" t="s">
        <v>698</v>
      </c>
      <c r="EI116" s="27" t="s">
        <v>698</v>
      </c>
      <c r="EJ116" s="27" t="s">
        <v>698</v>
      </c>
      <c r="EK116" s="27" t="s">
        <v>698</v>
      </c>
      <c r="EL116" s="27" t="s">
        <v>698</v>
      </c>
      <c r="EM116" s="27" t="s">
        <v>698</v>
      </c>
      <c r="EN116" s="27" t="s">
        <v>698</v>
      </c>
      <c r="EO116" s="27" t="s">
        <v>698</v>
      </c>
      <c r="EP116" s="27" t="s">
        <v>698</v>
      </c>
      <c r="EQ116" s="27" t="s">
        <v>698</v>
      </c>
      <c r="ER116" s="27" t="s">
        <v>698</v>
      </c>
      <c r="ES116" s="27" t="s">
        <v>698</v>
      </c>
      <c r="ET116" s="27" t="s">
        <v>698</v>
      </c>
      <c r="EU116" s="27" t="s">
        <v>698</v>
      </c>
      <c r="EV116" s="27" t="s">
        <v>698</v>
      </c>
      <c r="EW116" s="27" t="s">
        <v>698</v>
      </c>
      <c r="EX116" s="27" t="s">
        <v>698</v>
      </c>
      <c r="EY116" s="27" t="s">
        <v>698</v>
      </c>
      <c r="EZ116" s="27" t="s">
        <v>698</v>
      </c>
      <c r="FA116" s="27" t="s">
        <v>698</v>
      </c>
      <c r="FB116" s="27" t="s">
        <v>698</v>
      </c>
      <c r="FC116" s="27" t="s">
        <v>698</v>
      </c>
      <c r="FD116" s="27" t="s">
        <v>698</v>
      </c>
      <c r="FE116" s="27" t="s">
        <v>694</v>
      </c>
      <c r="FF116" s="27" t="s">
        <v>698</v>
      </c>
      <c r="FG116" s="27" t="s">
        <v>698</v>
      </c>
      <c r="FH116" s="27" t="s">
        <v>698</v>
      </c>
      <c r="FI116" s="27" t="s">
        <v>698</v>
      </c>
      <c r="FJ116" s="27" t="s">
        <v>694</v>
      </c>
      <c r="FK116" s="27" t="s">
        <v>698</v>
      </c>
      <c r="FL116" s="27" t="s">
        <v>698</v>
      </c>
      <c r="FM116" s="27" t="s">
        <v>698</v>
      </c>
      <c r="FN116" s="27" t="s">
        <v>694</v>
      </c>
      <c r="FO116" s="72" t="s">
        <v>1175</v>
      </c>
      <c r="FP116" s="72" t="s">
        <v>698</v>
      </c>
      <c r="FQ116" s="72" t="s">
        <v>1176</v>
      </c>
      <c r="FR116" s="72" t="s">
        <v>1177</v>
      </c>
      <c r="FS116" s="72" t="s">
        <v>1325</v>
      </c>
      <c r="FT116" s="72" t="s">
        <v>1225</v>
      </c>
      <c r="FU116" s="72" t="s">
        <v>698</v>
      </c>
      <c r="FV116" s="72" t="s">
        <v>698</v>
      </c>
      <c r="FW116" s="78" t="s">
        <v>698</v>
      </c>
      <c r="FX116" s="78" t="s">
        <v>698</v>
      </c>
      <c r="FY116" s="72" t="s">
        <v>698</v>
      </c>
      <c r="FZ116" s="90"/>
      <c r="GA116" s="90"/>
      <c r="GB116" s="90"/>
      <c r="GC116" s="90"/>
      <c r="GD116" s="90"/>
      <c r="GE116" s="90"/>
      <c r="GF116" s="90"/>
      <c r="GG116" s="90"/>
      <c r="GH116" s="105" t="s">
        <v>1226</v>
      </c>
      <c r="GI116" s="106"/>
      <c r="GJ116" s="27"/>
      <c r="GK116" s="28"/>
      <c r="GL116" s="27"/>
    </row>
    <row r="117" spans="1:194" x14ac:dyDescent="0.25">
      <c r="A117" s="71" t="str">
        <f>CONCATENATE($W$7,": ",$X$25," - ",$Y$77,": ",$Z$117)</f>
        <v>Expenditure: Contracted Services - Consultants and Professional Services: Laboratory Services</v>
      </c>
      <c r="B117" s="27" t="s">
        <v>694</v>
      </c>
      <c r="C117" s="27" t="str">
        <f t="shared" si="5"/>
        <v>IE003002003000000000000000000000000000</v>
      </c>
      <c r="D117" s="23" t="s">
        <v>1166</v>
      </c>
      <c r="E117" s="23" t="s">
        <v>710</v>
      </c>
      <c r="F117" s="23" t="s">
        <v>707</v>
      </c>
      <c r="G117" s="23" t="s">
        <v>710</v>
      </c>
      <c r="H117" s="23" t="s">
        <v>697</v>
      </c>
      <c r="I117" s="23" t="s">
        <v>697</v>
      </c>
      <c r="J117" s="23" t="s">
        <v>697</v>
      </c>
      <c r="K117" s="23" t="s">
        <v>697</v>
      </c>
      <c r="L117" s="23" t="s">
        <v>697</v>
      </c>
      <c r="M117" s="23" t="s">
        <v>697</v>
      </c>
      <c r="N117" s="23" t="s">
        <v>697</v>
      </c>
      <c r="O117" s="23" t="s">
        <v>697</v>
      </c>
      <c r="P117" s="23" t="s">
        <v>697</v>
      </c>
      <c r="Q117" s="27">
        <v>0</v>
      </c>
      <c r="R117" s="27" t="s">
        <v>698</v>
      </c>
      <c r="S117" s="27" t="s">
        <v>698</v>
      </c>
      <c r="T117" s="28" t="s">
        <v>694</v>
      </c>
      <c r="U117" s="28"/>
      <c r="V117" s="27" t="s">
        <v>359</v>
      </c>
      <c r="W117" s="27" t="s">
        <v>905</v>
      </c>
      <c r="X117" s="27"/>
      <c r="Y117" s="27"/>
      <c r="Z117" s="27" t="s">
        <v>868</v>
      </c>
      <c r="AA117" s="27"/>
      <c r="AB117" s="27"/>
      <c r="AC117" s="27"/>
      <c r="AD117" s="27"/>
      <c r="AE117" s="27"/>
      <c r="AF117" s="27"/>
      <c r="AG117" s="27"/>
      <c r="AH117" s="27"/>
      <c r="AI117" s="27" t="s">
        <v>1388</v>
      </c>
      <c r="AJ117" s="28" t="s">
        <v>694</v>
      </c>
      <c r="AK117" s="27" t="s">
        <v>694</v>
      </c>
      <c r="AL117" s="27" t="s">
        <v>694</v>
      </c>
      <c r="AM117" s="27" t="s">
        <v>694</v>
      </c>
      <c r="AN117" s="27" t="s">
        <v>694</v>
      </c>
      <c r="AO117" s="27" t="s">
        <v>694</v>
      </c>
      <c r="AP117" s="27" t="s">
        <v>694</v>
      </c>
      <c r="AQ117" s="27" t="s">
        <v>694</v>
      </c>
      <c r="AR117" s="27" t="s">
        <v>694</v>
      </c>
      <c r="AS117" s="27" t="s">
        <v>694</v>
      </c>
      <c r="AT117" s="27" t="s">
        <v>694</v>
      </c>
      <c r="AU117" s="27" t="s">
        <v>694</v>
      </c>
      <c r="AV117" s="27" t="s">
        <v>694</v>
      </c>
      <c r="AW117" s="27" t="s">
        <v>694</v>
      </c>
      <c r="AX117" s="27" t="s">
        <v>694</v>
      </c>
      <c r="AY117" s="27" t="s">
        <v>694</v>
      </c>
      <c r="AZ117" s="27" t="s">
        <v>694</v>
      </c>
      <c r="BA117" s="27" t="s">
        <v>694</v>
      </c>
      <c r="BB117" s="27" t="s">
        <v>694</v>
      </c>
      <c r="BC117" s="27" t="s">
        <v>694</v>
      </c>
      <c r="BD117" s="27" t="s">
        <v>694</v>
      </c>
      <c r="BE117" s="27" t="s">
        <v>694</v>
      </c>
      <c r="BF117" s="27" t="s">
        <v>694</v>
      </c>
      <c r="BG117" s="27" t="s">
        <v>694</v>
      </c>
      <c r="BH117" s="27" t="s">
        <v>694</v>
      </c>
      <c r="BI117" s="27" t="s">
        <v>694</v>
      </c>
      <c r="BJ117" s="27" t="s">
        <v>694</v>
      </c>
      <c r="BK117" s="27" t="s">
        <v>694</v>
      </c>
      <c r="BL117" s="27" t="s">
        <v>694</v>
      </c>
      <c r="BM117" s="27" t="s">
        <v>694</v>
      </c>
      <c r="BN117" s="27" t="s">
        <v>694</v>
      </c>
      <c r="BO117" s="27" t="s">
        <v>694</v>
      </c>
      <c r="BP117" s="27" t="s">
        <v>694</v>
      </c>
      <c r="BQ117" s="27" t="s">
        <v>694</v>
      </c>
      <c r="BR117" s="27" t="s">
        <v>694</v>
      </c>
      <c r="BS117" s="27" t="s">
        <v>694</v>
      </c>
      <c r="BT117" s="27" t="s">
        <v>694</v>
      </c>
      <c r="BU117" s="27" t="s">
        <v>694</v>
      </c>
      <c r="BV117" s="27" t="s">
        <v>694</v>
      </c>
      <c r="BW117" s="27" t="s">
        <v>694</v>
      </c>
      <c r="BX117" s="27" t="s">
        <v>694</v>
      </c>
      <c r="BY117" s="27" t="s">
        <v>694</v>
      </c>
      <c r="BZ117" s="27" t="s">
        <v>694</v>
      </c>
      <c r="CA117" s="27" t="s">
        <v>694</v>
      </c>
      <c r="CB117" s="27" t="s">
        <v>694</v>
      </c>
      <c r="CC117" s="27" t="s">
        <v>694</v>
      </c>
      <c r="CD117" s="27" t="s">
        <v>694</v>
      </c>
      <c r="CE117" s="27" t="s">
        <v>694</v>
      </c>
      <c r="CF117" s="27" t="s">
        <v>694</v>
      </c>
      <c r="CG117" s="27" t="s">
        <v>694</v>
      </c>
      <c r="CH117" s="27" t="s">
        <v>694</v>
      </c>
      <c r="CI117" s="27" t="s">
        <v>694</v>
      </c>
      <c r="CJ117" s="27" t="s">
        <v>694</v>
      </c>
      <c r="CK117" s="27" t="s">
        <v>694</v>
      </c>
      <c r="CL117" s="27" t="s">
        <v>694</v>
      </c>
      <c r="CM117" s="27" t="s">
        <v>694</v>
      </c>
      <c r="CN117" s="27" t="s">
        <v>694</v>
      </c>
      <c r="CO117" s="27" t="s">
        <v>694</v>
      </c>
      <c r="CP117" s="27" t="s">
        <v>694</v>
      </c>
      <c r="CQ117" s="27" t="s">
        <v>694</v>
      </c>
      <c r="CR117" s="27" t="s">
        <v>694</v>
      </c>
      <c r="CS117" s="27" t="s">
        <v>694</v>
      </c>
      <c r="CT117" s="27" t="s">
        <v>694</v>
      </c>
      <c r="CU117" s="27" t="s">
        <v>694</v>
      </c>
      <c r="CV117" s="27" t="s">
        <v>694</v>
      </c>
      <c r="CW117" s="27" t="s">
        <v>694</v>
      </c>
      <c r="CX117" s="27" t="s">
        <v>694</v>
      </c>
      <c r="CY117" s="27" t="s">
        <v>694</v>
      </c>
      <c r="CZ117" s="27" t="s">
        <v>694</v>
      </c>
      <c r="DA117" s="27" t="s">
        <v>694</v>
      </c>
      <c r="DB117" s="27" t="s">
        <v>694</v>
      </c>
      <c r="DC117" s="27" t="s">
        <v>694</v>
      </c>
      <c r="DD117" s="27" t="s">
        <v>694</v>
      </c>
      <c r="DE117" s="27" t="s">
        <v>694</v>
      </c>
      <c r="DF117" s="27" t="s">
        <v>694</v>
      </c>
      <c r="DG117" s="27" t="s">
        <v>694</v>
      </c>
      <c r="DH117" s="27" t="s">
        <v>694</v>
      </c>
      <c r="DI117" s="27" t="s">
        <v>694</v>
      </c>
      <c r="DJ117" s="27" t="s">
        <v>694</v>
      </c>
      <c r="DK117" s="27" t="s">
        <v>694</v>
      </c>
      <c r="DL117" s="27" t="s">
        <v>694</v>
      </c>
      <c r="DM117" s="27" t="s">
        <v>694</v>
      </c>
      <c r="DN117" s="27" t="s">
        <v>694</v>
      </c>
      <c r="DO117" s="27" t="s">
        <v>694</v>
      </c>
      <c r="DP117" s="27" t="s">
        <v>694</v>
      </c>
      <c r="DQ117" s="27" t="s">
        <v>694</v>
      </c>
      <c r="DR117" s="27" t="s">
        <v>694</v>
      </c>
      <c r="DS117" s="27"/>
      <c r="DT117" s="27" t="s">
        <v>694</v>
      </c>
      <c r="DU117" s="27" t="s">
        <v>694</v>
      </c>
      <c r="DV117" s="27" t="s">
        <v>694</v>
      </c>
      <c r="DW117" s="27" t="s">
        <v>694</v>
      </c>
      <c r="DX117" s="27" t="s">
        <v>694</v>
      </c>
      <c r="DY117" s="27" t="s">
        <v>694</v>
      </c>
      <c r="DZ117" s="27" t="s">
        <v>694</v>
      </c>
      <c r="EA117" s="27" t="s">
        <v>694</v>
      </c>
      <c r="EB117" s="27" t="s">
        <v>694</v>
      </c>
      <c r="EC117" s="27" t="s">
        <v>694</v>
      </c>
      <c r="ED117" s="27" t="s">
        <v>694</v>
      </c>
      <c r="EE117" s="27" t="s">
        <v>694</v>
      </c>
      <c r="EF117" s="27" t="s">
        <v>694</v>
      </c>
      <c r="EG117" s="27" t="s">
        <v>694</v>
      </c>
      <c r="EH117" s="27" t="s">
        <v>694</v>
      </c>
      <c r="EI117" s="27" t="s">
        <v>694</v>
      </c>
      <c r="EJ117" s="27" t="s">
        <v>694</v>
      </c>
      <c r="EK117" s="27" t="s">
        <v>694</v>
      </c>
      <c r="EL117" s="27" t="s">
        <v>694</v>
      </c>
      <c r="EM117" s="27" t="s">
        <v>694</v>
      </c>
      <c r="EN117" s="27" t="s">
        <v>694</v>
      </c>
      <c r="EO117" s="27" t="s">
        <v>694</v>
      </c>
      <c r="EP117" s="27" t="s">
        <v>694</v>
      </c>
      <c r="EQ117" s="27" t="s">
        <v>694</v>
      </c>
      <c r="ER117" s="27" t="s">
        <v>694</v>
      </c>
      <c r="ES117" s="27" t="s">
        <v>694</v>
      </c>
      <c r="ET117" s="27" t="s">
        <v>694</v>
      </c>
      <c r="EU117" s="27" t="s">
        <v>694</v>
      </c>
      <c r="EV117" s="27" t="s">
        <v>694</v>
      </c>
      <c r="EW117" s="27" t="s">
        <v>694</v>
      </c>
      <c r="EX117" s="27" t="s">
        <v>694</v>
      </c>
      <c r="EY117" s="27" t="s">
        <v>694</v>
      </c>
      <c r="EZ117" s="27" t="s">
        <v>694</v>
      </c>
      <c r="FA117" s="27" t="s">
        <v>694</v>
      </c>
      <c r="FB117" s="27" t="s">
        <v>694</v>
      </c>
      <c r="FC117" s="27" t="s">
        <v>694</v>
      </c>
      <c r="FD117" s="27" t="s">
        <v>694</v>
      </c>
      <c r="FE117" s="27" t="s">
        <v>694</v>
      </c>
      <c r="FF117" s="27" t="s">
        <v>694</v>
      </c>
      <c r="FG117" s="27" t="s">
        <v>694</v>
      </c>
      <c r="FH117" s="27" t="s">
        <v>694</v>
      </c>
      <c r="FI117" s="27" t="s">
        <v>694</v>
      </c>
      <c r="FJ117" s="27" t="s">
        <v>694</v>
      </c>
      <c r="FK117" s="27" t="s">
        <v>694</v>
      </c>
      <c r="FL117" s="27" t="s">
        <v>694</v>
      </c>
      <c r="FM117" s="27" t="s">
        <v>694</v>
      </c>
      <c r="FN117" s="27" t="s">
        <v>694</v>
      </c>
      <c r="FO117" s="72" t="s">
        <v>698</v>
      </c>
      <c r="FP117" s="72" t="s">
        <v>698</v>
      </c>
      <c r="FQ117" s="72" t="s">
        <v>698</v>
      </c>
      <c r="FR117" s="72" t="s">
        <v>698</v>
      </c>
      <c r="FS117" s="72" t="s">
        <v>698</v>
      </c>
      <c r="FT117" s="72" t="s">
        <v>698</v>
      </c>
      <c r="FU117" s="72" t="s">
        <v>698</v>
      </c>
      <c r="FV117" s="72" t="s">
        <v>698</v>
      </c>
      <c r="FW117" s="78" t="s">
        <v>698</v>
      </c>
      <c r="FX117" s="78" t="s">
        <v>698</v>
      </c>
      <c r="FY117" s="72" t="s">
        <v>698</v>
      </c>
      <c r="FZ117" s="90"/>
      <c r="GA117" s="90"/>
      <c r="GB117" s="90"/>
      <c r="GC117" s="90"/>
      <c r="GD117" s="90"/>
      <c r="GE117" s="90"/>
      <c r="GF117" s="90"/>
      <c r="GG117" s="90"/>
      <c r="GH117" s="105" t="s">
        <v>694</v>
      </c>
      <c r="GI117" s="106"/>
      <c r="GJ117" s="27"/>
      <c r="GK117" s="28"/>
      <c r="GL117" s="27"/>
    </row>
    <row r="118" spans="1:194" x14ac:dyDescent="0.25">
      <c r="A118" s="71" t="str">
        <f>CONCATENATE($W$7,": ",$X$25," - ",$Y$77,": ",$Z$117," - ",AA118)</f>
        <v>Expenditure: Contracted Services - Consultants and Professional Services: Laboratory Services - Agriculture</v>
      </c>
      <c r="B118" s="27" t="s">
        <v>1190</v>
      </c>
      <c r="C118" s="27" t="str">
        <f t="shared" si="5"/>
        <v>IE003002003001000000000000000000000000</v>
      </c>
      <c r="D118" s="23" t="s">
        <v>1166</v>
      </c>
      <c r="E118" s="23" t="s">
        <v>710</v>
      </c>
      <c r="F118" s="23" t="s">
        <v>707</v>
      </c>
      <c r="G118" s="23" t="s">
        <v>710</v>
      </c>
      <c r="H118" s="23" t="s">
        <v>702</v>
      </c>
      <c r="I118" s="23" t="s">
        <v>697</v>
      </c>
      <c r="J118" s="23" t="s">
        <v>697</v>
      </c>
      <c r="K118" s="23" t="s">
        <v>697</v>
      </c>
      <c r="L118" s="23" t="s">
        <v>697</v>
      </c>
      <c r="M118" s="23" t="s">
        <v>697</v>
      </c>
      <c r="N118" s="23" t="s">
        <v>697</v>
      </c>
      <c r="O118" s="23" t="s">
        <v>697</v>
      </c>
      <c r="P118" s="23" t="s">
        <v>697</v>
      </c>
      <c r="Q118" s="27">
        <v>0</v>
      </c>
      <c r="R118" s="27" t="s">
        <v>704</v>
      </c>
      <c r="S118" s="27" t="s">
        <v>698</v>
      </c>
      <c r="T118" s="28" t="s">
        <v>694</v>
      </c>
      <c r="U118" s="28"/>
      <c r="V118" s="27" t="s">
        <v>360</v>
      </c>
      <c r="W118" s="27" t="s">
        <v>905</v>
      </c>
      <c r="X118" s="27"/>
      <c r="Y118" s="27"/>
      <c r="Z118" s="27"/>
      <c r="AA118" s="27" t="s">
        <v>1352</v>
      </c>
      <c r="AB118" s="27"/>
      <c r="AC118" s="27"/>
      <c r="AD118" s="27"/>
      <c r="AE118" s="27"/>
      <c r="AF118" s="27"/>
      <c r="AG118" s="27"/>
      <c r="AH118" s="27"/>
      <c r="AI118" s="27" t="s">
        <v>1389</v>
      </c>
      <c r="AJ118" s="28" t="s">
        <v>704</v>
      </c>
      <c r="AK118" s="27" t="s">
        <v>698</v>
      </c>
      <c r="AL118" s="27" t="s">
        <v>698</v>
      </c>
      <c r="AM118" s="27" t="s">
        <v>698</v>
      </c>
      <c r="AN118" s="27" t="s">
        <v>698</v>
      </c>
      <c r="AO118" s="27" t="s">
        <v>698</v>
      </c>
      <c r="AP118" s="27" t="s">
        <v>698</v>
      </c>
      <c r="AQ118" s="27" t="s">
        <v>698</v>
      </c>
      <c r="AR118" s="27" t="s">
        <v>698</v>
      </c>
      <c r="AS118" s="27" t="s">
        <v>698</v>
      </c>
      <c r="AT118" s="27" t="s">
        <v>698</v>
      </c>
      <c r="AU118" s="27" t="s">
        <v>698</v>
      </c>
      <c r="AV118" s="27" t="s">
        <v>704</v>
      </c>
      <c r="AW118" s="27" t="s">
        <v>698</v>
      </c>
      <c r="AX118" s="27" t="s">
        <v>698</v>
      </c>
      <c r="AY118" s="27" t="s">
        <v>698</v>
      </c>
      <c r="AZ118" s="27" t="s">
        <v>698</v>
      </c>
      <c r="BA118" s="27" t="s">
        <v>698</v>
      </c>
      <c r="BB118" s="27" t="s">
        <v>698</v>
      </c>
      <c r="BC118" s="27" t="s">
        <v>698</v>
      </c>
      <c r="BD118" s="27" t="s">
        <v>698</v>
      </c>
      <c r="BE118" s="27" t="s">
        <v>698</v>
      </c>
      <c r="BF118" s="27" t="s">
        <v>698</v>
      </c>
      <c r="BG118" s="27" t="s">
        <v>698</v>
      </c>
      <c r="BH118" s="27" t="s">
        <v>698</v>
      </c>
      <c r="BI118" s="27" t="s">
        <v>698</v>
      </c>
      <c r="BJ118" s="27" t="s">
        <v>698</v>
      </c>
      <c r="BK118" s="27" t="s">
        <v>698</v>
      </c>
      <c r="BL118" s="27" t="s">
        <v>698</v>
      </c>
      <c r="BM118" s="27" t="s">
        <v>698</v>
      </c>
      <c r="BN118" s="27" t="s">
        <v>698</v>
      </c>
      <c r="BO118" s="27" t="s">
        <v>698</v>
      </c>
      <c r="BP118" s="27" t="s">
        <v>698</v>
      </c>
      <c r="BQ118" s="27" t="s">
        <v>698</v>
      </c>
      <c r="BR118" s="27" t="s">
        <v>698</v>
      </c>
      <c r="BS118" s="27" t="s">
        <v>698</v>
      </c>
      <c r="BT118" s="27" t="s">
        <v>698</v>
      </c>
      <c r="BU118" s="27" t="s">
        <v>698</v>
      </c>
      <c r="BV118" s="27" t="s">
        <v>698</v>
      </c>
      <c r="BW118" s="27" t="s">
        <v>698</v>
      </c>
      <c r="BX118" s="27" t="s">
        <v>698</v>
      </c>
      <c r="BY118" s="27" t="s">
        <v>698</v>
      </c>
      <c r="BZ118" s="27" t="s">
        <v>698</v>
      </c>
      <c r="CA118" s="27" t="s">
        <v>698</v>
      </c>
      <c r="CB118" s="27" t="s">
        <v>698</v>
      </c>
      <c r="CC118" s="27" t="s">
        <v>698</v>
      </c>
      <c r="CD118" s="27" t="s">
        <v>698</v>
      </c>
      <c r="CE118" s="27" t="s">
        <v>698</v>
      </c>
      <c r="CF118" s="27" t="s">
        <v>698</v>
      </c>
      <c r="CG118" s="27" t="s">
        <v>698</v>
      </c>
      <c r="CH118" s="27" t="s">
        <v>698</v>
      </c>
      <c r="CI118" s="27" t="s">
        <v>698</v>
      </c>
      <c r="CJ118" s="27" t="s">
        <v>698</v>
      </c>
      <c r="CK118" s="27" t="s">
        <v>698</v>
      </c>
      <c r="CL118" s="27" t="s">
        <v>698</v>
      </c>
      <c r="CM118" s="27" t="s">
        <v>698</v>
      </c>
      <c r="CN118" s="27" t="s">
        <v>698</v>
      </c>
      <c r="CO118" s="27" t="s">
        <v>698</v>
      </c>
      <c r="CP118" s="27" t="s">
        <v>698</v>
      </c>
      <c r="CQ118" s="27" t="s">
        <v>698</v>
      </c>
      <c r="CR118" s="27" t="s">
        <v>698</v>
      </c>
      <c r="CS118" s="27" t="s">
        <v>698</v>
      </c>
      <c r="CT118" s="27" t="s">
        <v>698</v>
      </c>
      <c r="CU118" s="27" t="s">
        <v>698</v>
      </c>
      <c r="CV118" s="27" t="s">
        <v>698</v>
      </c>
      <c r="CW118" s="27" t="s">
        <v>698</v>
      </c>
      <c r="CX118" s="27" t="s">
        <v>698</v>
      </c>
      <c r="CY118" s="27" t="s">
        <v>698</v>
      </c>
      <c r="CZ118" s="27" t="s">
        <v>698</v>
      </c>
      <c r="DA118" s="27" t="s">
        <v>698</v>
      </c>
      <c r="DB118" s="27" t="s">
        <v>704</v>
      </c>
      <c r="DC118" s="27" t="s">
        <v>704</v>
      </c>
      <c r="DD118" s="27" t="s">
        <v>704</v>
      </c>
      <c r="DE118" s="27" t="s">
        <v>704</v>
      </c>
      <c r="DF118" s="27" t="s">
        <v>698</v>
      </c>
      <c r="DG118" s="27" t="s">
        <v>698</v>
      </c>
      <c r="DH118" s="27" t="s">
        <v>698</v>
      </c>
      <c r="DI118" s="27" t="s">
        <v>698</v>
      </c>
      <c r="DJ118" s="27" t="s">
        <v>698</v>
      </c>
      <c r="DK118" s="27" t="s">
        <v>698</v>
      </c>
      <c r="DL118" s="27" t="s">
        <v>698</v>
      </c>
      <c r="DM118" s="27" t="s">
        <v>698</v>
      </c>
      <c r="DN118" s="27" t="s">
        <v>698</v>
      </c>
      <c r="DO118" s="27" t="s">
        <v>698</v>
      </c>
      <c r="DP118" s="27" t="s">
        <v>698</v>
      </c>
      <c r="DQ118" s="27" t="s">
        <v>698</v>
      </c>
      <c r="DR118" s="27" t="s">
        <v>698</v>
      </c>
      <c r="DS118" s="27"/>
      <c r="DT118" s="27" t="s">
        <v>698</v>
      </c>
      <c r="DU118" s="27" t="s">
        <v>698</v>
      </c>
      <c r="DV118" s="27" t="s">
        <v>698</v>
      </c>
      <c r="DW118" s="27" t="s">
        <v>698</v>
      </c>
      <c r="DX118" s="27" t="s">
        <v>698</v>
      </c>
      <c r="DY118" s="27" t="s">
        <v>698</v>
      </c>
      <c r="DZ118" s="27" t="s">
        <v>698</v>
      </c>
      <c r="EA118" s="27" t="s">
        <v>698</v>
      </c>
      <c r="EB118" s="27" t="s">
        <v>698</v>
      </c>
      <c r="EC118" s="27" t="s">
        <v>698</v>
      </c>
      <c r="ED118" s="27" t="s">
        <v>698</v>
      </c>
      <c r="EE118" s="27" t="s">
        <v>698</v>
      </c>
      <c r="EF118" s="27" t="s">
        <v>698</v>
      </c>
      <c r="EG118" s="27" t="s">
        <v>694</v>
      </c>
      <c r="EH118" s="27" t="s">
        <v>698</v>
      </c>
      <c r="EI118" s="27" t="s">
        <v>698</v>
      </c>
      <c r="EJ118" s="27" t="s">
        <v>698</v>
      </c>
      <c r="EK118" s="27" t="s">
        <v>698</v>
      </c>
      <c r="EL118" s="27" t="s">
        <v>698</v>
      </c>
      <c r="EM118" s="27" t="s">
        <v>698</v>
      </c>
      <c r="EN118" s="27" t="s">
        <v>698</v>
      </c>
      <c r="EO118" s="27" t="s">
        <v>698</v>
      </c>
      <c r="EP118" s="27" t="s">
        <v>698</v>
      </c>
      <c r="EQ118" s="27" t="s">
        <v>698</v>
      </c>
      <c r="ER118" s="27" t="s">
        <v>698</v>
      </c>
      <c r="ES118" s="27" t="s">
        <v>698</v>
      </c>
      <c r="ET118" s="27" t="s">
        <v>698</v>
      </c>
      <c r="EU118" s="27" t="s">
        <v>698</v>
      </c>
      <c r="EV118" s="27" t="s">
        <v>698</v>
      </c>
      <c r="EW118" s="27" t="s">
        <v>698</v>
      </c>
      <c r="EX118" s="27" t="s">
        <v>698</v>
      </c>
      <c r="EY118" s="27" t="s">
        <v>698</v>
      </c>
      <c r="EZ118" s="27" t="s">
        <v>698</v>
      </c>
      <c r="FA118" s="27" t="s">
        <v>698</v>
      </c>
      <c r="FB118" s="27" t="s">
        <v>698</v>
      </c>
      <c r="FC118" s="27" t="s">
        <v>698</v>
      </c>
      <c r="FD118" s="27" t="s">
        <v>698</v>
      </c>
      <c r="FE118" s="27" t="s">
        <v>694</v>
      </c>
      <c r="FF118" s="27" t="s">
        <v>698</v>
      </c>
      <c r="FG118" s="27" t="s">
        <v>698</v>
      </c>
      <c r="FH118" s="27" t="s">
        <v>698</v>
      </c>
      <c r="FI118" s="27" t="s">
        <v>698</v>
      </c>
      <c r="FJ118" s="27" t="s">
        <v>694</v>
      </c>
      <c r="FK118" s="27" t="s">
        <v>698</v>
      </c>
      <c r="FL118" s="27" t="s">
        <v>698</v>
      </c>
      <c r="FM118" s="27" t="s">
        <v>698</v>
      </c>
      <c r="FN118" s="27" t="s">
        <v>694</v>
      </c>
      <c r="FO118" s="72" t="s">
        <v>1175</v>
      </c>
      <c r="FP118" s="72" t="s">
        <v>698</v>
      </c>
      <c r="FQ118" s="72" t="s">
        <v>1176</v>
      </c>
      <c r="FR118" s="72" t="s">
        <v>1177</v>
      </c>
      <c r="FS118" s="72" t="s">
        <v>1325</v>
      </c>
      <c r="FT118" s="72" t="s">
        <v>698</v>
      </c>
      <c r="FU118" s="72" t="s">
        <v>698</v>
      </c>
      <c r="FV118" s="72" t="s">
        <v>698</v>
      </c>
      <c r="FW118" s="78" t="s">
        <v>698</v>
      </c>
      <c r="FX118" s="78" t="s">
        <v>698</v>
      </c>
      <c r="FY118" s="72" t="s">
        <v>698</v>
      </c>
      <c r="FZ118" s="90"/>
      <c r="GA118" s="90"/>
      <c r="GB118" s="90"/>
      <c r="GC118" s="90"/>
      <c r="GD118" s="90"/>
      <c r="GE118" s="90"/>
      <c r="GF118" s="90"/>
      <c r="GG118" s="90"/>
      <c r="GH118" s="105" t="s">
        <v>1226</v>
      </c>
      <c r="GI118" s="106"/>
      <c r="GJ118" s="27"/>
      <c r="GK118" s="28"/>
      <c r="GL118" s="27"/>
    </row>
    <row r="119" spans="1:194" x14ac:dyDescent="0.25">
      <c r="A119" s="71" t="str">
        <f t="shared" ref="A119:A121" si="9">CONCATENATE($W$7,": ",$X$25," - ",$Y$77,": ",$Z$117," - ",AA119)</f>
        <v xml:space="preserve">Expenditure: Contracted Services - Consultants and Professional Services: Laboratory Services - Medical </v>
      </c>
      <c r="B119" s="27" t="s">
        <v>1190</v>
      </c>
      <c r="C119" s="27" t="str">
        <f t="shared" si="5"/>
        <v>IE003002003002000000000000000000000000</v>
      </c>
      <c r="D119" s="23" t="s">
        <v>1166</v>
      </c>
      <c r="E119" s="23" t="s">
        <v>710</v>
      </c>
      <c r="F119" s="23" t="s">
        <v>707</v>
      </c>
      <c r="G119" s="23" t="s">
        <v>710</v>
      </c>
      <c r="H119" s="23" t="s">
        <v>707</v>
      </c>
      <c r="I119" s="23" t="s">
        <v>697</v>
      </c>
      <c r="J119" s="23" t="s">
        <v>697</v>
      </c>
      <c r="K119" s="23" t="s">
        <v>697</v>
      </c>
      <c r="L119" s="23" t="s">
        <v>697</v>
      </c>
      <c r="M119" s="23" t="s">
        <v>697</v>
      </c>
      <c r="N119" s="23" t="s">
        <v>697</v>
      </c>
      <c r="O119" s="23" t="s">
        <v>697</v>
      </c>
      <c r="P119" s="23" t="s">
        <v>697</v>
      </c>
      <c r="Q119" s="27">
        <v>0</v>
      </c>
      <c r="R119" s="27" t="s">
        <v>704</v>
      </c>
      <c r="S119" s="27" t="s">
        <v>698</v>
      </c>
      <c r="T119" s="28" t="s">
        <v>694</v>
      </c>
      <c r="U119" s="28"/>
      <c r="V119" s="27" t="s">
        <v>361</v>
      </c>
      <c r="W119" s="27" t="s">
        <v>905</v>
      </c>
      <c r="X119" s="27"/>
      <c r="Y119" s="27"/>
      <c r="Z119" s="27"/>
      <c r="AA119" s="27" t="s">
        <v>1390</v>
      </c>
      <c r="AB119" s="27"/>
      <c r="AC119" s="27"/>
      <c r="AD119" s="27"/>
      <c r="AE119" s="27"/>
      <c r="AF119" s="27"/>
      <c r="AG119" s="27"/>
      <c r="AH119" s="27"/>
      <c r="AI119" s="27" t="s">
        <v>1391</v>
      </c>
      <c r="AJ119" s="28" t="s">
        <v>704</v>
      </c>
      <c r="AK119" s="27" t="s">
        <v>698</v>
      </c>
      <c r="AL119" s="27" t="s">
        <v>698</v>
      </c>
      <c r="AM119" s="27" t="s">
        <v>698</v>
      </c>
      <c r="AN119" s="27" t="s">
        <v>698</v>
      </c>
      <c r="AO119" s="27" t="s">
        <v>698</v>
      </c>
      <c r="AP119" s="27" t="s">
        <v>698</v>
      </c>
      <c r="AQ119" s="27" t="s">
        <v>698</v>
      </c>
      <c r="AR119" s="27" t="s">
        <v>698</v>
      </c>
      <c r="AS119" s="27" t="s">
        <v>698</v>
      </c>
      <c r="AT119" s="27" t="s">
        <v>698</v>
      </c>
      <c r="AU119" s="27" t="s">
        <v>698</v>
      </c>
      <c r="AV119" s="27" t="s">
        <v>698</v>
      </c>
      <c r="AW119" s="27" t="s">
        <v>698</v>
      </c>
      <c r="AX119" s="27" t="s">
        <v>698</v>
      </c>
      <c r="AY119" s="27" t="s">
        <v>698</v>
      </c>
      <c r="AZ119" s="27" t="s">
        <v>698</v>
      </c>
      <c r="BA119" s="27" t="s">
        <v>698</v>
      </c>
      <c r="BB119" s="27" t="s">
        <v>698</v>
      </c>
      <c r="BC119" s="27" t="s">
        <v>698</v>
      </c>
      <c r="BD119" s="27" t="s">
        <v>698</v>
      </c>
      <c r="BE119" s="27" t="s">
        <v>698</v>
      </c>
      <c r="BF119" s="27" t="s">
        <v>698</v>
      </c>
      <c r="BG119" s="27" t="s">
        <v>698</v>
      </c>
      <c r="BH119" s="27" t="s">
        <v>698</v>
      </c>
      <c r="BI119" s="27" t="s">
        <v>698</v>
      </c>
      <c r="BJ119" s="27" t="s">
        <v>698</v>
      </c>
      <c r="BK119" s="27" t="s">
        <v>698</v>
      </c>
      <c r="BL119" s="27" t="s">
        <v>698</v>
      </c>
      <c r="BM119" s="27" t="s">
        <v>698</v>
      </c>
      <c r="BN119" s="27" t="s">
        <v>698</v>
      </c>
      <c r="BO119" s="27" t="s">
        <v>698</v>
      </c>
      <c r="BP119" s="27" t="s">
        <v>698</v>
      </c>
      <c r="BQ119" s="27" t="s">
        <v>698</v>
      </c>
      <c r="BR119" s="27" t="s">
        <v>698</v>
      </c>
      <c r="BS119" s="27" t="s">
        <v>698</v>
      </c>
      <c r="BT119" s="27" t="s">
        <v>698</v>
      </c>
      <c r="BU119" s="27" t="s">
        <v>698</v>
      </c>
      <c r="BV119" s="27" t="s">
        <v>698</v>
      </c>
      <c r="BW119" s="27" t="s">
        <v>698</v>
      </c>
      <c r="BX119" s="27" t="s">
        <v>698</v>
      </c>
      <c r="BY119" s="27" t="s">
        <v>698</v>
      </c>
      <c r="BZ119" s="27" t="s">
        <v>698</v>
      </c>
      <c r="CA119" s="27" t="s">
        <v>698</v>
      </c>
      <c r="CB119" s="27" t="s">
        <v>698</v>
      </c>
      <c r="CC119" s="27" t="s">
        <v>698</v>
      </c>
      <c r="CD119" s="27" t="s">
        <v>698</v>
      </c>
      <c r="CE119" s="27" t="s">
        <v>698</v>
      </c>
      <c r="CF119" s="27" t="s">
        <v>698</v>
      </c>
      <c r="CG119" s="27" t="s">
        <v>698</v>
      </c>
      <c r="CH119" s="27" t="s">
        <v>698</v>
      </c>
      <c r="CI119" s="27" t="s">
        <v>698</v>
      </c>
      <c r="CJ119" s="27" t="s">
        <v>698</v>
      </c>
      <c r="CK119" s="27" t="s">
        <v>698</v>
      </c>
      <c r="CL119" s="27" t="s">
        <v>698</v>
      </c>
      <c r="CM119" s="27" t="s">
        <v>698</v>
      </c>
      <c r="CN119" s="27" t="s">
        <v>698</v>
      </c>
      <c r="CO119" s="27" t="s">
        <v>698</v>
      </c>
      <c r="CP119" s="27" t="s">
        <v>698</v>
      </c>
      <c r="CQ119" s="27" t="s">
        <v>698</v>
      </c>
      <c r="CR119" s="27" t="s">
        <v>698</v>
      </c>
      <c r="CS119" s="27" t="s">
        <v>698</v>
      </c>
      <c r="CT119" s="27" t="s">
        <v>698</v>
      </c>
      <c r="CU119" s="27" t="s">
        <v>698</v>
      </c>
      <c r="CV119" s="27" t="s">
        <v>698</v>
      </c>
      <c r="CW119" s="27" t="s">
        <v>698</v>
      </c>
      <c r="CX119" s="27" t="s">
        <v>698</v>
      </c>
      <c r="CY119" s="27" t="s">
        <v>704</v>
      </c>
      <c r="CZ119" s="27" t="s">
        <v>698</v>
      </c>
      <c r="DA119" s="27" t="s">
        <v>704</v>
      </c>
      <c r="DB119" s="27" t="s">
        <v>704</v>
      </c>
      <c r="DC119" s="27" t="s">
        <v>704</v>
      </c>
      <c r="DD119" s="27" t="s">
        <v>704</v>
      </c>
      <c r="DE119" s="27" t="s">
        <v>704</v>
      </c>
      <c r="DF119" s="27" t="s">
        <v>698</v>
      </c>
      <c r="DG119" s="27" t="s">
        <v>698</v>
      </c>
      <c r="DH119" s="27" t="s">
        <v>698</v>
      </c>
      <c r="DI119" s="27" t="s">
        <v>698</v>
      </c>
      <c r="DJ119" s="27" t="s">
        <v>698</v>
      </c>
      <c r="DK119" s="27" t="s">
        <v>698</v>
      </c>
      <c r="DL119" s="27" t="s">
        <v>698</v>
      </c>
      <c r="DM119" s="27" t="s">
        <v>698</v>
      </c>
      <c r="DN119" s="27" t="s">
        <v>698</v>
      </c>
      <c r="DO119" s="27" t="s">
        <v>698</v>
      </c>
      <c r="DP119" s="27" t="s">
        <v>698</v>
      </c>
      <c r="DQ119" s="27" t="s">
        <v>698</v>
      </c>
      <c r="DR119" s="27" t="s">
        <v>698</v>
      </c>
      <c r="DS119" s="27"/>
      <c r="DT119" s="27" t="s">
        <v>698</v>
      </c>
      <c r="DU119" s="27" t="s">
        <v>698</v>
      </c>
      <c r="DV119" s="27" t="s">
        <v>698</v>
      </c>
      <c r="DW119" s="27" t="s">
        <v>698</v>
      </c>
      <c r="DX119" s="27" t="s">
        <v>698</v>
      </c>
      <c r="DY119" s="27" t="s">
        <v>698</v>
      </c>
      <c r="DZ119" s="27" t="s">
        <v>698</v>
      </c>
      <c r="EA119" s="27" t="s">
        <v>698</v>
      </c>
      <c r="EB119" s="27" t="s">
        <v>698</v>
      </c>
      <c r="EC119" s="27" t="s">
        <v>698</v>
      </c>
      <c r="ED119" s="27" t="s">
        <v>698</v>
      </c>
      <c r="EE119" s="27" t="s">
        <v>698</v>
      </c>
      <c r="EF119" s="27" t="s">
        <v>698</v>
      </c>
      <c r="EG119" s="27" t="s">
        <v>694</v>
      </c>
      <c r="EH119" s="27" t="s">
        <v>698</v>
      </c>
      <c r="EI119" s="27" t="s">
        <v>698</v>
      </c>
      <c r="EJ119" s="27" t="s">
        <v>698</v>
      </c>
      <c r="EK119" s="27" t="s">
        <v>698</v>
      </c>
      <c r="EL119" s="27" t="s">
        <v>698</v>
      </c>
      <c r="EM119" s="27" t="s">
        <v>698</v>
      </c>
      <c r="EN119" s="27" t="s">
        <v>698</v>
      </c>
      <c r="EO119" s="27" t="s">
        <v>698</v>
      </c>
      <c r="EP119" s="27" t="s">
        <v>698</v>
      </c>
      <c r="EQ119" s="27" t="s">
        <v>698</v>
      </c>
      <c r="ER119" s="27" t="s">
        <v>698</v>
      </c>
      <c r="ES119" s="27" t="s">
        <v>698</v>
      </c>
      <c r="ET119" s="27" t="s">
        <v>698</v>
      </c>
      <c r="EU119" s="27" t="s">
        <v>698</v>
      </c>
      <c r="EV119" s="27" t="s">
        <v>698</v>
      </c>
      <c r="EW119" s="27" t="s">
        <v>698</v>
      </c>
      <c r="EX119" s="27" t="s">
        <v>698</v>
      </c>
      <c r="EY119" s="27" t="s">
        <v>698</v>
      </c>
      <c r="EZ119" s="27" t="s">
        <v>698</v>
      </c>
      <c r="FA119" s="27" t="s">
        <v>698</v>
      </c>
      <c r="FB119" s="27" t="s">
        <v>698</v>
      </c>
      <c r="FC119" s="27" t="s">
        <v>698</v>
      </c>
      <c r="FD119" s="27" t="s">
        <v>698</v>
      </c>
      <c r="FE119" s="27" t="s">
        <v>694</v>
      </c>
      <c r="FF119" s="27" t="s">
        <v>698</v>
      </c>
      <c r="FG119" s="27" t="s">
        <v>698</v>
      </c>
      <c r="FH119" s="27" t="s">
        <v>698</v>
      </c>
      <c r="FI119" s="27" t="s">
        <v>698</v>
      </c>
      <c r="FJ119" s="27" t="s">
        <v>694</v>
      </c>
      <c r="FK119" s="27" t="s">
        <v>698</v>
      </c>
      <c r="FL119" s="27" t="s">
        <v>698</v>
      </c>
      <c r="FM119" s="27" t="s">
        <v>698</v>
      </c>
      <c r="FN119" s="27" t="s">
        <v>694</v>
      </c>
      <c r="FO119" s="72" t="s">
        <v>1175</v>
      </c>
      <c r="FP119" s="72" t="s">
        <v>698</v>
      </c>
      <c r="FQ119" s="72" t="s">
        <v>1176</v>
      </c>
      <c r="FR119" s="72" t="s">
        <v>1177</v>
      </c>
      <c r="FS119" s="72" t="s">
        <v>1325</v>
      </c>
      <c r="FT119" s="72" t="s">
        <v>698</v>
      </c>
      <c r="FU119" s="72" t="s">
        <v>698</v>
      </c>
      <c r="FV119" s="72" t="s">
        <v>698</v>
      </c>
      <c r="FW119" s="78" t="s">
        <v>698</v>
      </c>
      <c r="FX119" s="78" t="s">
        <v>698</v>
      </c>
      <c r="FY119" s="72" t="s">
        <v>698</v>
      </c>
      <c r="FZ119" s="90"/>
      <c r="GA119" s="90"/>
      <c r="GB119" s="90"/>
      <c r="GC119" s="90"/>
      <c r="GD119" s="90"/>
      <c r="GE119" s="90"/>
      <c r="GF119" s="90"/>
      <c r="GG119" s="90"/>
      <c r="GH119" s="105" t="s">
        <v>1226</v>
      </c>
      <c r="GI119" s="106"/>
      <c r="GJ119" s="27"/>
      <c r="GK119" s="28"/>
      <c r="GL119" s="27"/>
    </row>
    <row r="120" spans="1:194" x14ac:dyDescent="0.25">
      <c r="A120" s="71" t="str">
        <f t="shared" si="9"/>
        <v>Expenditure: Contracted Services - Consultants and Professional Services: Laboratory Services - Roads</v>
      </c>
      <c r="B120" s="27" t="s">
        <v>1190</v>
      </c>
      <c r="C120" s="27" t="str">
        <f t="shared" si="5"/>
        <v>IE003002003003000000000000000000000000</v>
      </c>
      <c r="D120" s="23" t="s">
        <v>1166</v>
      </c>
      <c r="E120" s="23" t="s">
        <v>710</v>
      </c>
      <c r="F120" s="23" t="s">
        <v>707</v>
      </c>
      <c r="G120" s="23" t="s">
        <v>710</v>
      </c>
      <c r="H120" s="23" t="s">
        <v>710</v>
      </c>
      <c r="I120" s="23" t="s">
        <v>697</v>
      </c>
      <c r="J120" s="23" t="s">
        <v>697</v>
      </c>
      <c r="K120" s="23" t="s">
        <v>697</v>
      </c>
      <c r="L120" s="23" t="s">
        <v>697</v>
      </c>
      <c r="M120" s="23" t="s">
        <v>697</v>
      </c>
      <c r="N120" s="23" t="s">
        <v>697</v>
      </c>
      <c r="O120" s="23" t="s">
        <v>697</v>
      </c>
      <c r="P120" s="23" t="s">
        <v>697</v>
      </c>
      <c r="Q120" s="27">
        <v>0</v>
      </c>
      <c r="R120" s="27" t="s">
        <v>704</v>
      </c>
      <c r="S120" s="27" t="s">
        <v>698</v>
      </c>
      <c r="T120" s="28" t="s">
        <v>694</v>
      </c>
      <c r="U120" s="28"/>
      <c r="V120" s="27" t="s">
        <v>362</v>
      </c>
      <c r="W120" s="27" t="s">
        <v>905</v>
      </c>
      <c r="X120" s="27"/>
      <c r="Y120" s="27"/>
      <c r="Z120" s="27"/>
      <c r="AA120" s="27" t="s">
        <v>890</v>
      </c>
      <c r="AB120" s="27"/>
      <c r="AC120" s="27"/>
      <c r="AD120" s="27"/>
      <c r="AE120" s="27"/>
      <c r="AF120" s="27"/>
      <c r="AG120" s="27"/>
      <c r="AH120" s="27"/>
      <c r="AI120" s="27" t="s">
        <v>1392</v>
      </c>
      <c r="AJ120" s="28" t="s">
        <v>704</v>
      </c>
      <c r="AK120" s="27" t="s">
        <v>698</v>
      </c>
      <c r="AL120" s="27" t="s">
        <v>698</v>
      </c>
      <c r="AM120" s="27" t="s">
        <v>698</v>
      </c>
      <c r="AN120" s="27" t="s">
        <v>698</v>
      </c>
      <c r="AO120" s="27" t="s">
        <v>698</v>
      </c>
      <c r="AP120" s="27" t="s">
        <v>698</v>
      </c>
      <c r="AQ120" s="27" t="s">
        <v>698</v>
      </c>
      <c r="AR120" s="27" t="s">
        <v>698</v>
      </c>
      <c r="AS120" s="27" t="s">
        <v>698</v>
      </c>
      <c r="AT120" s="27" t="s">
        <v>698</v>
      </c>
      <c r="AU120" s="27" t="s">
        <v>698</v>
      </c>
      <c r="AV120" s="27" t="s">
        <v>698</v>
      </c>
      <c r="AW120" s="27" t="s">
        <v>698</v>
      </c>
      <c r="AX120" s="27" t="s">
        <v>698</v>
      </c>
      <c r="AY120" s="27" t="s">
        <v>698</v>
      </c>
      <c r="AZ120" s="27" t="s">
        <v>698</v>
      </c>
      <c r="BA120" s="27" t="s">
        <v>698</v>
      </c>
      <c r="BB120" s="27" t="s">
        <v>698</v>
      </c>
      <c r="BC120" s="27" t="s">
        <v>698</v>
      </c>
      <c r="BD120" s="27" t="s">
        <v>698</v>
      </c>
      <c r="BE120" s="27" t="s">
        <v>698</v>
      </c>
      <c r="BF120" s="27" t="s">
        <v>698</v>
      </c>
      <c r="BG120" s="27" t="s">
        <v>698</v>
      </c>
      <c r="BH120" s="27" t="s">
        <v>698</v>
      </c>
      <c r="BI120" s="27" t="s">
        <v>698</v>
      </c>
      <c r="BJ120" s="27" t="s">
        <v>698</v>
      </c>
      <c r="BK120" s="27" t="s">
        <v>698</v>
      </c>
      <c r="BL120" s="27" t="s">
        <v>698</v>
      </c>
      <c r="BM120" s="27" t="s">
        <v>698</v>
      </c>
      <c r="BN120" s="27" t="s">
        <v>698</v>
      </c>
      <c r="BO120" s="27" t="s">
        <v>698</v>
      </c>
      <c r="BP120" s="27" t="s">
        <v>698</v>
      </c>
      <c r="BQ120" s="27" t="s">
        <v>698</v>
      </c>
      <c r="BR120" s="27" t="s">
        <v>698</v>
      </c>
      <c r="BS120" s="27" t="s">
        <v>698</v>
      </c>
      <c r="BT120" s="27" t="s">
        <v>698</v>
      </c>
      <c r="BU120" s="27" t="s">
        <v>698</v>
      </c>
      <c r="BV120" s="27" t="s">
        <v>698</v>
      </c>
      <c r="BW120" s="27" t="s">
        <v>698</v>
      </c>
      <c r="BX120" s="27" t="s">
        <v>698</v>
      </c>
      <c r="BY120" s="27" t="s">
        <v>698</v>
      </c>
      <c r="BZ120" s="27" t="s">
        <v>698</v>
      </c>
      <c r="CA120" s="27" t="s">
        <v>698</v>
      </c>
      <c r="CB120" s="27" t="s">
        <v>698</v>
      </c>
      <c r="CC120" s="27" t="s">
        <v>698</v>
      </c>
      <c r="CD120" s="27" t="s">
        <v>698</v>
      </c>
      <c r="CE120" s="27" t="s">
        <v>698</v>
      </c>
      <c r="CF120" s="27" t="s">
        <v>698</v>
      </c>
      <c r="CG120" s="27" t="s">
        <v>698</v>
      </c>
      <c r="CH120" s="27" t="s">
        <v>698</v>
      </c>
      <c r="CI120" s="27" t="s">
        <v>698</v>
      </c>
      <c r="CJ120" s="27" t="s">
        <v>698</v>
      </c>
      <c r="CK120" s="27" t="s">
        <v>698</v>
      </c>
      <c r="CL120" s="27" t="s">
        <v>698</v>
      </c>
      <c r="CM120" s="27" t="s">
        <v>698</v>
      </c>
      <c r="CN120" s="27" t="s">
        <v>698</v>
      </c>
      <c r="CO120" s="27" t="s">
        <v>698</v>
      </c>
      <c r="CP120" s="27" t="s">
        <v>698</v>
      </c>
      <c r="CQ120" s="27" t="s">
        <v>698</v>
      </c>
      <c r="CR120" s="27" t="s">
        <v>698</v>
      </c>
      <c r="CS120" s="27" t="s">
        <v>698</v>
      </c>
      <c r="CT120" s="27" t="s">
        <v>698</v>
      </c>
      <c r="CU120" s="27" t="s">
        <v>698</v>
      </c>
      <c r="CV120" s="27" t="s">
        <v>698</v>
      </c>
      <c r="CW120" s="27" t="s">
        <v>698</v>
      </c>
      <c r="CX120" s="27" t="s">
        <v>698</v>
      </c>
      <c r="CY120" s="27" t="s">
        <v>698</v>
      </c>
      <c r="CZ120" s="27" t="s">
        <v>698</v>
      </c>
      <c r="DA120" s="27" t="s">
        <v>698</v>
      </c>
      <c r="DB120" s="27" t="s">
        <v>704</v>
      </c>
      <c r="DC120" s="27" t="s">
        <v>704</v>
      </c>
      <c r="DD120" s="27" t="s">
        <v>704</v>
      </c>
      <c r="DE120" s="27" t="s">
        <v>704</v>
      </c>
      <c r="DF120" s="27" t="s">
        <v>698</v>
      </c>
      <c r="DG120" s="27" t="s">
        <v>698</v>
      </c>
      <c r="DH120" s="27" t="s">
        <v>698</v>
      </c>
      <c r="DI120" s="27" t="s">
        <v>698</v>
      </c>
      <c r="DJ120" s="27" t="s">
        <v>698</v>
      </c>
      <c r="DK120" s="27" t="s">
        <v>698</v>
      </c>
      <c r="DL120" s="27" t="s">
        <v>698</v>
      </c>
      <c r="DM120" s="27" t="s">
        <v>698</v>
      </c>
      <c r="DN120" s="27" t="s">
        <v>698</v>
      </c>
      <c r="DO120" s="27" t="s">
        <v>698</v>
      </c>
      <c r="DP120" s="27" t="s">
        <v>698</v>
      </c>
      <c r="DQ120" s="27" t="s">
        <v>698</v>
      </c>
      <c r="DR120" s="27" t="s">
        <v>698</v>
      </c>
      <c r="DS120" s="27"/>
      <c r="DT120" s="27" t="s">
        <v>698</v>
      </c>
      <c r="DU120" s="27" t="s">
        <v>698</v>
      </c>
      <c r="DV120" s="27" t="s">
        <v>698</v>
      </c>
      <c r="DW120" s="27" t="s">
        <v>698</v>
      </c>
      <c r="DX120" s="27" t="s">
        <v>698</v>
      </c>
      <c r="DY120" s="27" t="s">
        <v>698</v>
      </c>
      <c r="DZ120" s="27" t="s">
        <v>698</v>
      </c>
      <c r="EA120" s="27" t="s">
        <v>698</v>
      </c>
      <c r="EB120" s="27" t="s">
        <v>698</v>
      </c>
      <c r="EC120" s="27" t="s">
        <v>698</v>
      </c>
      <c r="ED120" s="27" t="s">
        <v>698</v>
      </c>
      <c r="EE120" s="27" t="s">
        <v>698</v>
      </c>
      <c r="EF120" s="27" t="s">
        <v>698</v>
      </c>
      <c r="EG120" s="27" t="s">
        <v>694</v>
      </c>
      <c r="EH120" s="27" t="s">
        <v>698</v>
      </c>
      <c r="EI120" s="27" t="s">
        <v>698</v>
      </c>
      <c r="EJ120" s="27" t="s">
        <v>704</v>
      </c>
      <c r="EK120" s="27" t="s">
        <v>698</v>
      </c>
      <c r="EL120" s="27" t="s">
        <v>698</v>
      </c>
      <c r="EM120" s="27" t="s">
        <v>698</v>
      </c>
      <c r="EN120" s="27" t="s">
        <v>698</v>
      </c>
      <c r="EO120" s="27" t="s">
        <v>698</v>
      </c>
      <c r="EP120" s="27" t="s">
        <v>698</v>
      </c>
      <c r="EQ120" s="27" t="s">
        <v>698</v>
      </c>
      <c r="ER120" s="27" t="s">
        <v>698</v>
      </c>
      <c r="ES120" s="27" t="s">
        <v>698</v>
      </c>
      <c r="ET120" s="27" t="s">
        <v>698</v>
      </c>
      <c r="EU120" s="27" t="s">
        <v>698</v>
      </c>
      <c r="EV120" s="27" t="s">
        <v>698</v>
      </c>
      <c r="EW120" s="27" t="s">
        <v>698</v>
      </c>
      <c r="EX120" s="27" t="s">
        <v>698</v>
      </c>
      <c r="EY120" s="27" t="s">
        <v>698</v>
      </c>
      <c r="EZ120" s="27" t="s">
        <v>698</v>
      </c>
      <c r="FA120" s="27" t="s">
        <v>698</v>
      </c>
      <c r="FB120" s="27" t="s">
        <v>698</v>
      </c>
      <c r="FC120" s="27" t="s">
        <v>698</v>
      </c>
      <c r="FD120" s="27" t="s">
        <v>698</v>
      </c>
      <c r="FE120" s="27" t="s">
        <v>694</v>
      </c>
      <c r="FF120" s="27" t="s">
        <v>698</v>
      </c>
      <c r="FG120" s="27" t="s">
        <v>698</v>
      </c>
      <c r="FH120" s="27" t="s">
        <v>698</v>
      </c>
      <c r="FI120" s="27" t="s">
        <v>698</v>
      </c>
      <c r="FJ120" s="27" t="s">
        <v>694</v>
      </c>
      <c r="FK120" s="27" t="s">
        <v>698</v>
      </c>
      <c r="FL120" s="27" t="s">
        <v>698</v>
      </c>
      <c r="FM120" s="27" t="s">
        <v>698</v>
      </c>
      <c r="FN120" s="27" t="s">
        <v>694</v>
      </c>
      <c r="FO120" s="72" t="s">
        <v>1175</v>
      </c>
      <c r="FP120" s="72" t="s">
        <v>698</v>
      </c>
      <c r="FQ120" s="72" t="s">
        <v>1176</v>
      </c>
      <c r="FR120" s="72" t="s">
        <v>1177</v>
      </c>
      <c r="FS120" s="72" t="s">
        <v>1325</v>
      </c>
      <c r="FT120" s="72" t="s">
        <v>698</v>
      </c>
      <c r="FU120" s="72" t="s">
        <v>698</v>
      </c>
      <c r="FV120" s="72" t="s">
        <v>698</v>
      </c>
      <c r="FW120" s="78" t="s">
        <v>698</v>
      </c>
      <c r="FX120" s="78" t="s">
        <v>698</v>
      </c>
      <c r="FY120" s="72" t="s">
        <v>698</v>
      </c>
      <c r="FZ120" s="90"/>
      <c r="GA120" s="90"/>
      <c r="GB120" s="90"/>
      <c r="GC120" s="90"/>
      <c r="GD120" s="90"/>
      <c r="GE120" s="90"/>
      <c r="GF120" s="90"/>
      <c r="GG120" s="90"/>
      <c r="GH120" s="105" t="s">
        <v>1226</v>
      </c>
      <c r="GI120" s="106"/>
      <c r="GJ120" s="27"/>
      <c r="GK120" s="28"/>
      <c r="GL120" s="27"/>
    </row>
    <row r="121" spans="1:194" x14ac:dyDescent="0.25">
      <c r="A121" s="71" t="str">
        <f t="shared" si="9"/>
        <v xml:space="preserve">Expenditure: Contracted Services - Consultants and Professional Services: Laboratory Services - Water </v>
      </c>
      <c r="B121" s="27" t="s">
        <v>1190</v>
      </c>
      <c r="C121" s="27" t="str">
        <f t="shared" si="5"/>
        <v>IE003002003004000000000000000000000000</v>
      </c>
      <c r="D121" s="23" t="s">
        <v>1166</v>
      </c>
      <c r="E121" s="23" t="s">
        <v>710</v>
      </c>
      <c r="F121" s="23" t="s">
        <v>707</v>
      </c>
      <c r="G121" s="23" t="s">
        <v>710</v>
      </c>
      <c r="H121" s="23" t="s">
        <v>711</v>
      </c>
      <c r="I121" s="23" t="s">
        <v>697</v>
      </c>
      <c r="J121" s="23" t="s">
        <v>697</v>
      </c>
      <c r="K121" s="23" t="s">
        <v>697</v>
      </c>
      <c r="L121" s="23" t="s">
        <v>697</v>
      </c>
      <c r="M121" s="23" t="s">
        <v>697</v>
      </c>
      <c r="N121" s="23" t="s">
        <v>697</v>
      </c>
      <c r="O121" s="23" t="s">
        <v>697</v>
      </c>
      <c r="P121" s="23" t="s">
        <v>697</v>
      </c>
      <c r="Q121" s="27">
        <v>0</v>
      </c>
      <c r="R121" s="27" t="s">
        <v>704</v>
      </c>
      <c r="S121" s="27" t="s">
        <v>698</v>
      </c>
      <c r="T121" s="28" t="s">
        <v>694</v>
      </c>
      <c r="U121" s="28"/>
      <c r="V121" s="27" t="s">
        <v>363</v>
      </c>
      <c r="W121" s="27" t="s">
        <v>905</v>
      </c>
      <c r="X121" s="27"/>
      <c r="Y121" s="27"/>
      <c r="Z121" s="27"/>
      <c r="AA121" s="27" t="s">
        <v>1074</v>
      </c>
      <c r="AB121" s="27"/>
      <c r="AC121" s="27"/>
      <c r="AD121" s="27"/>
      <c r="AE121" s="27"/>
      <c r="AF121" s="27"/>
      <c r="AG121" s="27"/>
      <c r="AH121" s="27"/>
      <c r="AI121" s="27" t="s">
        <v>1393</v>
      </c>
      <c r="AJ121" s="28" t="s">
        <v>704</v>
      </c>
      <c r="AK121" s="27" t="s">
        <v>698</v>
      </c>
      <c r="AL121" s="27" t="s">
        <v>698</v>
      </c>
      <c r="AM121" s="27" t="s">
        <v>698</v>
      </c>
      <c r="AN121" s="27" t="s">
        <v>698</v>
      </c>
      <c r="AO121" s="27" t="s">
        <v>698</v>
      </c>
      <c r="AP121" s="27" t="s">
        <v>698</v>
      </c>
      <c r="AQ121" s="27" t="s">
        <v>698</v>
      </c>
      <c r="AR121" s="27" t="s">
        <v>698</v>
      </c>
      <c r="AS121" s="27" t="s">
        <v>698</v>
      </c>
      <c r="AT121" s="27" t="s">
        <v>698</v>
      </c>
      <c r="AU121" s="27" t="s">
        <v>698</v>
      </c>
      <c r="AV121" s="27" t="s">
        <v>698</v>
      </c>
      <c r="AW121" s="27" t="s">
        <v>698</v>
      </c>
      <c r="AX121" s="27" t="s">
        <v>698</v>
      </c>
      <c r="AY121" s="27" t="s">
        <v>698</v>
      </c>
      <c r="AZ121" s="27" t="s">
        <v>698</v>
      </c>
      <c r="BA121" s="27" t="s">
        <v>698</v>
      </c>
      <c r="BB121" s="27" t="s">
        <v>698</v>
      </c>
      <c r="BC121" s="27" t="s">
        <v>698</v>
      </c>
      <c r="BD121" s="27" t="s">
        <v>698</v>
      </c>
      <c r="BE121" s="27" t="s">
        <v>698</v>
      </c>
      <c r="BF121" s="27" t="s">
        <v>698</v>
      </c>
      <c r="BG121" s="27" t="s">
        <v>698</v>
      </c>
      <c r="BH121" s="27" t="s">
        <v>698</v>
      </c>
      <c r="BI121" s="27" t="s">
        <v>698</v>
      </c>
      <c r="BJ121" s="27" t="s">
        <v>698</v>
      </c>
      <c r="BK121" s="27" t="s">
        <v>698</v>
      </c>
      <c r="BL121" s="27" t="s">
        <v>698</v>
      </c>
      <c r="BM121" s="27" t="s">
        <v>698</v>
      </c>
      <c r="BN121" s="27" t="s">
        <v>698</v>
      </c>
      <c r="BO121" s="27" t="s">
        <v>698</v>
      </c>
      <c r="BP121" s="27" t="s">
        <v>698</v>
      </c>
      <c r="BQ121" s="27" t="s">
        <v>698</v>
      </c>
      <c r="BR121" s="27" t="s">
        <v>698</v>
      </c>
      <c r="BS121" s="27" t="s">
        <v>698</v>
      </c>
      <c r="BT121" s="27" t="s">
        <v>698</v>
      </c>
      <c r="BU121" s="27" t="s">
        <v>698</v>
      </c>
      <c r="BV121" s="27" t="s">
        <v>698</v>
      </c>
      <c r="BW121" s="27" t="s">
        <v>698</v>
      </c>
      <c r="BX121" s="27" t="s">
        <v>698</v>
      </c>
      <c r="BY121" s="27" t="s">
        <v>698</v>
      </c>
      <c r="BZ121" s="27" t="s">
        <v>698</v>
      </c>
      <c r="CA121" s="27" t="s">
        <v>698</v>
      </c>
      <c r="CB121" s="27" t="s">
        <v>698</v>
      </c>
      <c r="CC121" s="27" t="s">
        <v>698</v>
      </c>
      <c r="CD121" s="27" t="s">
        <v>698</v>
      </c>
      <c r="CE121" s="27" t="s">
        <v>698</v>
      </c>
      <c r="CF121" s="27" t="s">
        <v>698</v>
      </c>
      <c r="CG121" s="27" t="s">
        <v>698</v>
      </c>
      <c r="CH121" s="27" t="s">
        <v>698</v>
      </c>
      <c r="CI121" s="27" t="s">
        <v>698</v>
      </c>
      <c r="CJ121" s="27" t="s">
        <v>698</v>
      </c>
      <c r="CK121" s="27" t="s">
        <v>698</v>
      </c>
      <c r="CL121" s="27" t="s">
        <v>698</v>
      </c>
      <c r="CM121" s="27" t="s">
        <v>698</v>
      </c>
      <c r="CN121" s="27" t="s">
        <v>698</v>
      </c>
      <c r="CO121" s="27" t="s">
        <v>698</v>
      </c>
      <c r="CP121" s="27" t="s">
        <v>698</v>
      </c>
      <c r="CQ121" s="27" t="s">
        <v>698</v>
      </c>
      <c r="CR121" s="27" t="s">
        <v>698</v>
      </c>
      <c r="CS121" s="27" t="s">
        <v>698</v>
      </c>
      <c r="CT121" s="27" t="s">
        <v>698</v>
      </c>
      <c r="CU121" s="27" t="s">
        <v>698</v>
      </c>
      <c r="CV121" s="27" t="s">
        <v>698</v>
      </c>
      <c r="CW121" s="27" t="s">
        <v>698</v>
      </c>
      <c r="CX121" s="27" t="s">
        <v>698</v>
      </c>
      <c r="CY121" s="27" t="s">
        <v>698</v>
      </c>
      <c r="CZ121" s="27" t="s">
        <v>698</v>
      </c>
      <c r="DA121" s="27" t="s">
        <v>698</v>
      </c>
      <c r="DB121" s="27" t="s">
        <v>704</v>
      </c>
      <c r="DC121" s="27" t="s">
        <v>704</v>
      </c>
      <c r="DD121" s="27" t="s">
        <v>704</v>
      </c>
      <c r="DE121" s="27" t="s">
        <v>704</v>
      </c>
      <c r="DF121" s="27" t="s">
        <v>698</v>
      </c>
      <c r="DG121" s="27" t="s">
        <v>698</v>
      </c>
      <c r="DH121" s="27" t="s">
        <v>698</v>
      </c>
      <c r="DI121" s="27" t="s">
        <v>698</v>
      </c>
      <c r="DJ121" s="27" t="s">
        <v>698</v>
      </c>
      <c r="DK121" s="27" t="s">
        <v>698</v>
      </c>
      <c r="DL121" s="27" t="s">
        <v>698</v>
      </c>
      <c r="DM121" s="27" t="s">
        <v>698</v>
      </c>
      <c r="DN121" s="27" t="s">
        <v>698</v>
      </c>
      <c r="DO121" s="27" t="s">
        <v>698</v>
      </c>
      <c r="DP121" s="27" t="s">
        <v>698</v>
      </c>
      <c r="DQ121" s="27" t="s">
        <v>698</v>
      </c>
      <c r="DR121" s="27" t="s">
        <v>698</v>
      </c>
      <c r="DS121" s="27"/>
      <c r="DT121" s="27" t="s">
        <v>698</v>
      </c>
      <c r="DU121" s="27" t="s">
        <v>698</v>
      </c>
      <c r="DV121" s="27" t="s">
        <v>698</v>
      </c>
      <c r="DW121" s="27" t="s">
        <v>698</v>
      </c>
      <c r="DX121" s="27" t="s">
        <v>698</v>
      </c>
      <c r="DY121" s="27" t="s">
        <v>698</v>
      </c>
      <c r="DZ121" s="27" t="s">
        <v>698</v>
      </c>
      <c r="EA121" s="27" t="s">
        <v>698</v>
      </c>
      <c r="EB121" s="27" t="s">
        <v>698</v>
      </c>
      <c r="EC121" s="27" t="s">
        <v>698</v>
      </c>
      <c r="ED121" s="27" t="s">
        <v>698</v>
      </c>
      <c r="EE121" s="27" t="s">
        <v>698</v>
      </c>
      <c r="EF121" s="27" t="s">
        <v>698</v>
      </c>
      <c r="EG121" s="27" t="s">
        <v>694</v>
      </c>
      <c r="EH121" s="27" t="s">
        <v>698</v>
      </c>
      <c r="EI121" s="27" t="s">
        <v>698</v>
      </c>
      <c r="EJ121" s="27" t="s">
        <v>698</v>
      </c>
      <c r="EK121" s="27" t="s">
        <v>698</v>
      </c>
      <c r="EL121" s="27" t="s">
        <v>698</v>
      </c>
      <c r="EM121" s="27" t="s">
        <v>698</v>
      </c>
      <c r="EN121" s="27" t="s">
        <v>698</v>
      </c>
      <c r="EO121" s="27" t="s">
        <v>698</v>
      </c>
      <c r="EP121" s="27" t="s">
        <v>698</v>
      </c>
      <c r="EQ121" s="27" t="s">
        <v>698</v>
      </c>
      <c r="ER121" s="27" t="s">
        <v>698</v>
      </c>
      <c r="ES121" s="27" t="s">
        <v>698</v>
      </c>
      <c r="ET121" s="27" t="s">
        <v>698</v>
      </c>
      <c r="EU121" s="27" t="s">
        <v>698</v>
      </c>
      <c r="EV121" s="27" t="s">
        <v>698</v>
      </c>
      <c r="EW121" s="27" t="s">
        <v>698</v>
      </c>
      <c r="EX121" s="27" t="s">
        <v>698</v>
      </c>
      <c r="EY121" s="27" t="s">
        <v>698</v>
      </c>
      <c r="EZ121" s="27" t="s">
        <v>698</v>
      </c>
      <c r="FA121" s="27" t="s">
        <v>704</v>
      </c>
      <c r="FB121" s="27" t="s">
        <v>704</v>
      </c>
      <c r="FC121" s="27" t="s">
        <v>704</v>
      </c>
      <c r="FD121" s="27" t="s">
        <v>704</v>
      </c>
      <c r="FE121" s="27" t="s">
        <v>694</v>
      </c>
      <c r="FF121" s="27" t="s">
        <v>704</v>
      </c>
      <c r="FG121" s="27" t="s">
        <v>704</v>
      </c>
      <c r="FH121" s="27" t="s">
        <v>704</v>
      </c>
      <c r="FI121" s="27" t="s">
        <v>704</v>
      </c>
      <c r="FJ121" s="27" t="s">
        <v>694</v>
      </c>
      <c r="FK121" s="27" t="s">
        <v>704</v>
      </c>
      <c r="FL121" s="27" t="s">
        <v>704</v>
      </c>
      <c r="FM121" s="27" t="s">
        <v>704</v>
      </c>
      <c r="FN121" s="27" t="s">
        <v>694</v>
      </c>
      <c r="FO121" s="72" t="s">
        <v>1175</v>
      </c>
      <c r="FP121" s="72" t="s">
        <v>698</v>
      </c>
      <c r="FQ121" s="72" t="s">
        <v>1176</v>
      </c>
      <c r="FR121" s="72" t="s">
        <v>1177</v>
      </c>
      <c r="FS121" s="72" t="s">
        <v>1325</v>
      </c>
      <c r="FT121" s="72" t="s">
        <v>698</v>
      </c>
      <c r="FU121" s="72" t="s">
        <v>698</v>
      </c>
      <c r="FV121" s="72" t="s">
        <v>698</v>
      </c>
      <c r="FW121" s="78" t="s">
        <v>698</v>
      </c>
      <c r="FX121" s="78" t="s">
        <v>698</v>
      </c>
      <c r="FY121" s="72" t="s">
        <v>698</v>
      </c>
      <c r="FZ121" s="90"/>
      <c r="GA121" s="90"/>
      <c r="GB121" s="90"/>
      <c r="GC121" s="90"/>
      <c r="GD121" s="90"/>
      <c r="GE121" s="90"/>
      <c r="GF121" s="90"/>
      <c r="GG121" s="90"/>
      <c r="GH121" s="105" t="s">
        <v>1226</v>
      </c>
      <c r="GI121" s="106"/>
      <c r="GJ121" s="27"/>
      <c r="GK121" s="28"/>
      <c r="GL121" s="27"/>
    </row>
    <row r="122" spans="1:194" x14ac:dyDescent="0.25">
      <c r="A122" s="71" t="str">
        <f>CONCATENATE($W$7,": ",$X$25," - ",$Y$77,": ",$Z$122)</f>
        <v>Expenditure: Contracted Services - Consultants and Professional Services: Legal Cost</v>
      </c>
      <c r="B122" s="27" t="s">
        <v>694</v>
      </c>
      <c r="C122" s="27" t="str">
        <f t="shared" si="5"/>
        <v>IE003002004000000000000000000000000000</v>
      </c>
      <c r="D122" s="23" t="s">
        <v>1166</v>
      </c>
      <c r="E122" s="23" t="s">
        <v>710</v>
      </c>
      <c r="F122" s="23" t="s">
        <v>707</v>
      </c>
      <c r="G122" s="23" t="s">
        <v>711</v>
      </c>
      <c r="H122" s="23" t="s">
        <v>697</v>
      </c>
      <c r="I122" s="23" t="s">
        <v>697</v>
      </c>
      <c r="J122" s="23" t="s">
        <v>697</v>
      </c>
      <c r="K122" s="23" t="s">
        <v>697</v>
      </c>
      <c r="L122" s="23" t="s">
        <v>697</v>
      </c>
      <c r="M122" s="23" t="s">
        <v>697</v>
      </c>
      <c r="N122" s="23" t="s">
        <v>697</v>
      </c>
      <c r="O122" s="23" t="s">
        <v>697</v>
      </c>
      <c r="P122" s="23" t="s">
        <v>697</v>
      </c>
      <c r="Q122" s="27">
        <v>0</v>
      </c>
      <c r="R122" s="27" t="s">
        <v>698</v>
      </c>
      <c r="S122" s="27" t="s">
        <v>698</v>
      </c>
      <c r="T122" s="28" t="s">
        <v>694</v>
      </c>
      <c r="U122" s="28"/>
      <c r="V122" s="27" t="s">
        <v>364</v>
      </c>
      <c r="W122" s="27" t="s">
        <v>905</v>
      </c>
      <c r="X122" s="27"/>
      <c r="Y122" s="27"/>
      <c r="Z122" s="27" t="s">
        <v>1394</v>
      </c>
      <c r="AA122" s="27"/>
      <c r="AB122" s="27"/>
      <c r="AC122" s="27"/>
      <c r="AD122" s="27"/>
      <c r="AE122" s="27"/>
      <c r="AF122" s="27"/>
      <c r="AG122" s="27"/>
      <c r="AH122" s="27"/>
      <c r="AI122" s="27" t="s">
        <v>1395</v>
      </c>
      <c r="AJ122" s="28" t="s">
        <v>694</v>
      </c>
      <c r="AK122" s="27" t="s">
        <v>694</v>
      </c>
      <c r="AL122" s="27" t="s">
        <v>694</v>
      </c>
      <c r="AM122" s="27" t="s">
        <v>694</v>
      </c>
      <c r="AN122" s="27" t="s">
        <v>694</v>
      </c>
      <c r="AO122" s="27" t="s">
        <v>694</v>
      </c>
      <c r="AP122" s="27" t="s">
        <v>694</v>
      </c>
      <c r="AQ122" s="27" t="s">
        <v>694</v>
      </c>
      <c r="AR122" s="27" t="s">
        <v>694</v>
      </c>
      <c r="AS122" s="27" t="s">
        <v>694</v>
      </c>
      <c r="AT122" s="27" t="s">
        <v>694</v>
      </c>
      <c r="AU122" s="27" t="s">
        <v>694</v>
      </c>
      <c r="AV122" s="27" t="s">
        <v>694</v>
      </c>
      <c r="AW122" s="27" t="s">
        <v>694</v>
      </c>
      <c r="AX122" s="27" t="s">
        <v>694</v>
      </c>
      <c r="AY122" s="27" t="s">
        <v>694</v>
      </c>
      <c r="AZ122" s="27" t="s">
        <v>694</v>
      </c>
      <c r="BA122" s="27" t="s">
        <v>694</v>
      </c>
      <c r="BB122" s="27" t="s">
        <v>694</v>
      </c>
      <c r="BC122" s="27" t="s">
        <v>694</v>
      </c>
      <c r="BD122" s="27" t="s">
        <v>694</v>
      </c>
      <c r="BE122" s="27" t="s">
        <v>694</v>
      </c>
      <c r="BF122" s="27" t="s">
        <v>694</v>
      </c>
      <c r="BG122" s="27" t="s">
        <v>694</v>
      </c>
      <c r="BH122" s="27" t="s">
        <v>694</v>
      </c>
      <c r="BI122" s="27" t="s">
        <v>694</v>
      </c>
      <c r="BJ122" s="27" t="s">
        <v>694</v>
      </c>
      <c r="BK122" s="27" t="s">
        <v>694</v>
      </c>
      <c r="BL122" s="27" t="s">
        <v>694</v>
      </c>
      <c r="BM122" s="27" t="s">
        <v>694</v>
      </c>
      <c r="BN122" s="27" t="s">
        <v>694</v>
      </c>
      <c r="BO122" s="27" t="s">
        <v>694</v>
      </c>
      <c r="BP122" s="27" t="s">
        <v>694</v>
      </c>
      <c r="BQ122" s="27" t="s">
        <v>694</v>
      </c>
      <c r="BR122" s="27" t="s">
        <v>694</v>
      </c>
      <c r="BS122" s="27" t="s">
        <v>694</v>
      </c>
      <c r="BT122" s="27" t="s">
        <v>694</v>
      </c>
      <c r="BU122" s="27" t="s">
        <v>694</v>
      </c>
      <c r="BV122" s="27" t="s">
        <v>694</v>
      </c>
      <c r="BW122" s="27" t="s">
        <v>694</v>
      </c>
      <c r="BX122" s="27" t="s">
        <v>694</v>
      </c>
      <c r="BY122" s="27" t="s">
        <v>694</v>
      </c>
      <c r="BZ122" s="27" t="s">
        <v>694</v>
      </c>
      <c r="CA122" s="27" t="s">
        <v>694</v>
      </c>
      <c r="CB122" s="27" t="s">
        <v>694</v>
      </c>
      <c r="CC122" s="27" t="s">
        <v>694</v>
      </c>
      <c r="CD122" s="27" t="s">
        <v>694</v>
      </c>
      <c r="CE122" s="27" t="s">
        <v>694</v>
      </c>
      <c r="CF122" s="27" t="s">
        <v>694</v>
      </c>
      <c r="CG122" s="27" t="s">
        <v>694</v>
      </c>
      <c r="CH122" s="27" t="s">
        <v>694</v>
      </c>
      <c r="CI122" s="27" t="s">
        <v>694</v>
      </c>
      <c r="CJ122" s="27" t="s">
        <v>694</v>
      </c>
      <c r="CK122" s="27" t="s">
        <v>694</v>
      </c>
      <c r="CL122" s="27" t="s">
        <v>694</v>
      </c>
      <c r="CM122" s="27" t="s">
        <v>694</v>
      </c>
      <c r="CN122" s="27" t="s">
        <v>694</v>
      </c>
      <c r="CO122" s="27" t="s">
        <v>694</v>
      </c>
      <c r="CP122" s="27" t="s">
        <v>694</v>
      </c>
      <c r="CQ122" s="27" t="s">
        <v>694</v>
      </c>
      <c r="CR122" s="27" t="s">
        <v>694</v>
      </c>
      <c r="CS122" s="27" t="s">
        <v>694</v>
      </c>
      <c r="CT122" s="27" t="s">
        <v>694</v>
      </c>
      <c r="CU122" s="27" t="s">
        <v>694</v>
      </c>
      <c r="CV122" s="27" t="s">
        <v>694</v>
      </c>
      <c r="CW122" s="27" t="s">
        <v>694</v>
      </c>
      <c r="CX122" s="27" t="s">
        <v>694</v>
      </c>
      <c r="CY122" s="27" t="s">
        <v>694</v>
      </c>
      <c r="CZ122" s="27" t="s">
        <v>694</v>
      </c>
      <c r="DA122" s="27" t="s">
        <v>694</v>
      </c>
      <c r="DB122" s="27" t="s">
        <v>694</v>
      </c>
      <c r="DC122" s="27" t="s">
        <v>694</v>
      </c>
      <c r="DD122" s="27" t="s">
        <v>694</v>
      </c>
      <c r="DE122" s="27" t="s">
        <v>694</v>
      </c>
      <c r="DF122" s="27" t="s">
        <v>694</v>
      </c>
      <c r="DG122" s="27" t="s">
        <v>694</v>
      </c>
      <c r="DH122" s="27" t="s">
        <v>694</v>
      </c>
      <c r="DI122" s="27" t="s">
        <v>694</v>
      </c>
      <c r="DJ122" s="27" t="s">
        <v>694</v>
      </c>
      <c r="DK122" s="27" t="s">
        <v>694</v>
      </c>
      <c r="DL122" s="27" t="s">
        <v>694</v>
      </c>
      <c r="DM122" s="27" t="s">
        <v>694</v>
      </c>
      <c r="DN122" s="27" t="s">
        <v>694</v>
      </c>
      <c r="DO122" s="27" t="s">
        <v>694</v>
      </c>
      <c r="DP122" s="27" t="s">
        <v>694</v>
      </c>
      <c r="DQ122" s="27" t="s">
        <v>694</v>
      </c>
      <c r="DR122" s="27" t="s">
        <v>694</v>
      </c>
      <c r="DS122" s="27"/>
      <c r="DT122" s="27" t="s">
        <v>694</v>
      </c>
      <c r="DU122" s="27" t="s">
        <v>694</v>
      </c>
      <c r="DV122" s="27" t="s">
        <v>694</v>
      </c>
      <c r="DW122" s="27" t="s">
        <v>694</v>
      </c>
      <c r="DX122" s="27" t="s">
        <v>694</v>
      </c>
      <c r="DY122" s="27" t="s">
        <v>694</v>
      </c>
      <c r="DZ122" s="27" t="s">
        <v>694</v>
      </c>
      <c r="EA122" s="27" t="s">
        <v>694</v>
      </c>
      <c r="EB122" s="27" t="s">
        <v>694</v>
      </c>
      <c r="EC122" s="27" t="s">
        <v>694</v>
      </c>
      <c r="ED122" s="27" t="s">
        <v>694</v>
      </c>
      <c r="EE122" s="27" t="s">
        <v>694</v>
      </c>
      <c r="EF122" s="27" t="s">
        <v>694</v>
      </c>
      <c r="EG122" s="27" t="s">
        <v>694</v>
      </c>
      <c r="EH122" s="27" t="s">
        <v>694</v>
      </c>
      <c r="EI122" s="27" t="s">
        <v>694</v>
      </c>
      <c r="EJ122" s="27" t="s">
        <v>694</v>
      </c>
      <c r="EK122" s="27" t="s">
        <v>694</v>
      </c>
      <c r="EL122" s="27" t="s">
        <v>694</v>
      </c>
      <c r="EM122" s="27" t="s">
        <v>694</v>
      </c>
      <c r="EN122" s="27" t="s">
        <v>694</v>
      </c>
      <c r="EO122" s="27" t="s">
        <v>694</v>
      </c>
      <c r="EP122" s="27" t="s">
        <v>694</v>
      </c>
      <c r="EQ122" s="27" t="s">
        <v>694</v>
      </c>
      <c r="ER122" s="27" t="s">
        <v>694</v>
      </c>
      <c r="ES122" s="27" t="s">
        <v>694</v>
      </c>
      <c r="ET122" s="27" t="s">
        <v>694</v>
      </c>
      <c r="EU122" s="27" t="s">
        <v>694</v>
      </c>
      <c r="EV122" s="27" t="s">
        <v>694</v>
      </c>
      <c r="EW122" s="27" t="s">
        <v>694</v>
      </c>
      <c r="EX122" s="27" t="s">
        <v>694</v>
      </c>
      <c r="EY122" s="27" t="s">
        <v>694</v>
      </c>
      <c r="EZ122" s="27" t="s">
        <v>694</v>
      </c>
      <c r="FA122" s="27" t="s">
        <v>694</v>
      </c>
      <c r="FB122" s="27" t="s">
        <v>694</v>
      </c>
      <c r="FC122" s="27" t="s">
        <v>694</v>
      </c>
      <c r="FD122" s="27" t="s">
        <v>694</v>
      </c>
      <c r="FE122" s="27" t="s">
        <v>694</v>
      </c>
      <c r="FF122" s="27" t="s">
        <v>694</v>
      </c>
      <c r="FG122" s="27" t="s">
        <v>694</v>
      </c>
      <c r="FH122" s="27" t="s">
        <v>694</v>
      </c>
      <c r="FI122" s="27" t="s">
        <v>694</v>
      </c>
      <c r="FJ122" s="27" t="s">
        <v>694</v>
      </c>
      <c r="FK122" s="27" t="s">
        <v>694</v>
      </c>
      <c r="FL122" s="27" t="s">
        <v>694</v>
      </c>
      <c r="FM122" s="27" t="s">
        <v>694</v>
      </c>
      <c r="FN122" s="27" t="s">
        <v>694</v>
      </c>
      <c r="FO122" s="72" t="s">
        <v>698</v>
      </c>
      <c r="FP122" s="72" t="s">
        <v>698</v>
      </c>
      <c r="FQ122" s="72" t="s">
        <v>698</v>
      </c>
      <c r="FR122" s="72" t="s">
        <v>698</v>
      </c>
      <c r="FS122" s="72" t="s">
        <v>698</v>
      </c>
      <c r="FT122" s="72" t="s">
        <v>698</v>
      </c>
      <c r="FU122" s="72" t="s">
        <v>698</v>
      </c>
      <c r="FV122" s="72" t="s">
        <v>698</v>
      </c>
      <c r="FW122" s="78" t="s">
        <v>698</v>
      </c>
      <c r="FX122" s="78" t="s">
        <v>698</v>
      </c>
      <c r="FY122" s="72" t="s">
        <v>698</v>
      </c>
      <c r="FZ122" s="90"/>
      <c r="GA122" s="90"/>
      <c r="GB122" s="90"/>
      <c r="GC122" s="90"/>
      <c r="GD122" s="90"/>
      <c r="GE122" s="90"/>
      <c r="GF122" s="90"/>
      <c r="GG122" s="90"/>
      <c r="GH122" s="105" t="s">
        <v>694</v>
      </c>
      <c r="GI122" s="106"/>
      <c r="GJ122" s="27"/>
      <c r="GK122" s="28"/>
      <c r="GL122" s="27"/>
    </row>
    <row r="123" spans="1:194" x14ac:dyDescent="0.25">
      <c r="A123" s="71" t="str">
        <f>CONCATENATE($W$7,": ",$X$25," - ",$Y$77,": ",$Z$122," - ",AA123)</f>
        <v>Expenditure: Contracted Services - Consultants and Professional Services: Legal Cost - Legal Advice and Litigation</v>
      </c>
      <c r="B123" s="27" t="s">
        <v>1190</v>
      </c>
      <c r="C123" s="27" t="str">
        <f t="shared" si="5"/>
        <v>IE003002004001000000000000000000000000</v>
      </c>
      <c r="D123" s="23" t="s">
        <v>1166</v>
      </c>
      <c r="E123" s="23" t="s">
        <v>710</v>
      </c>
      <c r="F123" s="23" t="s">
        <v>707</v>
      </c>
      <c r="G123" s="23" t="s">
        <v>711</v>
      </c>
      <c r="H123" s="23" t="s">
        <v>702</v>
      </c>
      <c r="I123" s="23" t="s">
        <v>697</v>
      </c>
      <c r="J123" s="23" t="s">
        <v>697</v>
      </c>
      <c r="K123" s="23" t="s">
        <v>697</v>
      </c>
      <c r="L123" s="23" t="s">
        <v>697</v>
      </c>
      <c r="M123" s="23" t="s">
        <v>697</v>
      </c>
      <c r="N123" s="23" t="s">
        <v>697</v>
      </c>
      <c r="O123" s="23" t="s">
        <v>697</v>
      </c>
      <c r="P123" s="23" t="s">
        <v>697</v>
      </c>
      <c r="Q123" s="27">
        <v>0</v>
      </c>
      <c r="R123" s="27" t="s">
        <v>704</v>
      </c>
      <c r="S123" s="27" t="s">
        <v>698</v>
      </c>
      <c r="T123" s="28" t="s">
        <v>694</v>
      </c>
      <c r="U123" s="28"/>
      <c r="V123" s="27" t="s">
        <v>365</v>
      </c>
      <c r="W123" s="27" t="s">
        <v>905</v>
      </c>
      <c r="X123" s="27"/>
      <c r="Y123" s="27"/>
      <c r="Z123" s="27"/>
      <c r="AA123" s="27" t="s">
        <v>1396</v>
      </c>
      <c r="AB123" s="27"/>
      <c r="AC123" s="27"/>
      <c r="AD123" s="27"/>
      <c r="AE123" s="27"/>
      <c r="AF123" s="27"/>
      <c r="AG123" s="27"/>
      <c r="AH123" s="27"/>
      <c r="AI123" s="27" t="s">
        <v>1397</v>
      </c>
      <c r="AJ123" s="28" t="s">
        <v>704</v>
      </c>
      <c r="AK123" s="27" t="s">
        <v>698</v>
      </c>
      <c r="AL123" s="27" t="s">
        <v>698</v>
      </c>
      <c r="AM123" s="27" t="s">
        <v>698</v>
      </c>
      <c r="AN123" s="27" t="s">
        <v>698</v>
      </c>
      <c r="AO123" s="27" t="s">
        <v>698</v>
      </c>
      <c r="AP123" s="27" t="s">
        <v>698</v>
      </c>
      <c r="AQ123" s="27" t="s">
        <v>698</v>
      </c>
      <c r="AR123" s="27" t="s">
        <v>698</v>
      </c>
      <c r="AS123" s="27" t="s">
        <v>698</v>
      </c>
      <c r="AT123" s="27" t="s">
        <v>698</v>
      </c>
      <c r="AU123" s="27" t="s">
        <v>698</v>
      </c>
      <c r="AV123" s="27" t="s">
        <v>698</v>
      </c>
      <c r="AW123" s="27" t="s">
        <v>698</v>
      </c>
      <c r="AX123" s="27" t="s">
        <v>698</v>
      </c>
      <c r="AY123" s="27" t="s">
        <v>698</v>
      </c>
      <c r="AZ123" s="27" t="s">
        <v>698</v>
      </c>
      <c r="BA123" s="27" t="s">
        <v>698</v>
      </c>
      <c r="BB123" s="27" t="s">
        <v>698</v>
      </c>
      <c r="BC123" s="27" t="s">
        <v>698</v>
      </c>
      <c r="BD123" s="27" t="s">
        <v>698</v>
      </c>
      <c r="BE123" s="27" t="s">
        <v>698</v>
      </c>
      <c r="BF123" s="27" t="s">
        <v>698</v>
      </c>
      <c r="BG123" s="27" t="s">
        <v>698</v>
      </c>
      <c r="BH123" s="27" t="s">
        <v>698</v>
      </c>
      <c r="BI123" s="27" t="s">
        <v>698</v>
      </c>
      <c r="BJ123" s="27" t="s">
        <v>698</v>
      </c>
      <c r="BK123" s="27" t="s">
        <v>698</v>
      </c>
      <c r="BL123" s="27" t="s">
        <v>698</v>
      </c>
      <c r="BM123" s="27" t="s">
        <v>698</v>
      </c>
      <c r="BN123" s="27" t="s">
        <v>698</v>
      </c>
      <c r="BO123" s="27" t="s">
        <v>698</v>
      </c>
      <c r="BP123" s="27" t="s">
        <v>698</v>
      </c>
      <c r="BQ123" s="27" t="s">
        <v>698</v>
      </c>
      <c r="BR123" s="27" t="s">
        <v>698</v>
      </c>
      <c r="BS123" s="27" t="s">
        <v>698</v>
      </c>
      <c r="BT123" s="27" t="s">
        <v>698</v>
      </c>
      <c r="BU123" s="27" t="s">
        <v>698</v>
      </c>
      <c r="BV123" s="27" t="s">
        <v>698</v>
      </c>
      <c r="BW123" s="27" t="s">
        <v>698</v>
      </c>
      <c r="BX123" s="27" t="s">
        <v>698</v>
      </c>
      <c r="BY123" s="27" t="s">
        <v>698</v>
      </c>
      <c r="BZ123" s="27" t="s">
        <v>698</v>
      </c>
      <c r="CA123" s="27" t="s">
        <v>698</v>
      </c>
      <c r="CB123" s="27" t="s">
        <v>698</v>
      </c>
      <c r="CC123" s="27" t="s">
        <v>698</v>
      </c>
      <c r="CD123" s="27" t="s">
        <v>698</v>
      </c>
      <c r="CE123" s="27" t="s">
        <v>698</v>
      </c>
      <c r="CF123" s="27" t="s">
        <v>698</v>
      </c>
      <c r="CG123" s="27" t="s">
        <v>698</v>
      </c>
      <c r="CH123" s="27" t="s">
        <v>704</v>
      </c>
      <c r="CI123" s="27" t="s">
        <v>698</v>
      </c>
      <c r="CJ123" s="27" t="s">
        <v>698</v>
      </c>
      <c r="CK123" s="27" t="s">
        <v>698</v>
      </c>
      <c r="CL123" s="27" t="s">
        <v>698</v>
      </c>
      <c r="CM123" s="27" t="s">
        <v>698</v>
      </c>
      <c r="CN123" s="27" t="s">
        <v>698</v>
      </c>
      <c r="CO123" s="27" t="s">
        <v>698</v>
      </c>
      <c r="CP123" s="27" t="s">
        <v>698</v>
      </c>
      <c r="CQ123" s="27" t="s">
        <v>698</v>
      </c>
      <c r="CR123" s="27" t="s">
        <v>698</v>
      </c>
      <c r="CS123" s="27" t="s">
        <v>704</v>
      </c>
      <c r="CT123" s="27" t="s">
        <v>698</v>
      </c>
      <c r="CU123" s="27" t="s">
        <v>698</v>
      </c>
      <c r="CV123" s="27" t="s">
        <v>698</v>
      </c>
      <c r="CW123" s="27" t="s">
        <v>698</v>
      </c>
      <c r="CX123" s="27" t="s">
        <v>698</v>
      </c>
      <c r="CY123" s="27" t="s">
        <v>698</v>
      </c>
      <c r="CZ123" s="27" t="s">
        <v>698</v>
      </c>
      <c r="DA123" s="27" t="s">
        <v>698</v>
      </c>
      <c r="DB123" s="27" t="s">
        <v>704</v>
      </c>
      <c r="DC123" s="27" t="s">
        <v>704</v>
      </c>
      <c r="DD123" s="27" t="s">
        <v>704</v>
      </c>
      <c r="DE123" s="27" t="s">
        <v>704</v>
      </c>
      <c r="DF123" s="27" t="s">
        <v>698</v>
      </c>
      <c r="DG123" s="27" t="s">
        <v>698</v>
      </c>
      <c r="DH123" s="27" t="s">
        <v>698</v>
      </c>
      <c r="DI123" s="27" t="s">
        <v>698</v>
      </c>
      <c r="DJ123" s="27" t="s">
        <v>698</v>
      </c>
      <c r="DK123" s="27" t="s">
        <v>698</v>
      </c>
      <c r="DL123" s="27" t="s">
        <v>698</v>
      </c>
      <c r="DM123" s="27" t="s">
        <v>698</v>
      </c>
      <c r="DN123" s="27" t="s">
        <v>698</v>
      </c>
      <c r="DO123" s="27" t="s">
        <v>698</v>
      </c>
      <c r="DP123" s="27" t="s">
        <v>698</v>
      </c>
      <c r="DQ123" s="27" t="s">
        <v>698</v>
      </c>
      <c r="DR123" s="27" t="s">
        <v>698</v>
      </c>
      <c r="DS123" s="27"/>
      <c r="DT123" s="27" t="s">
        <v>698</v>
      </c>
      <c r="DU123" s="27" t="s">
        <v>698</v>
      </c>
      <c r="DV123" s="27" t="s">
        <v>698</v>
      </c>
      <c r="DW123" s="27" t="s">
        <v>698</v>
      </c>
      <c r="DX123" s="27" t="s">
        <v>698</v>
      </c>
      <c r="DY123" s="27" t="s">
        <v>698</v>
      </c>
      <c r="DZ123" s="27" t="s">
        <v>698</v>
      </c>
      <c r="EA123" s="27" t="s">
        <v>698</v>
      </c>
      <c r="EB123" s="27" t="s">
        <v>698</v>
      </c>
      <c r="EC123" s="27" t="s">
        <v>698</v>
      </c>
      <c r="ED123" s="27" t="s">
        <v>698</v>
      </c>
      <c r="EE123" s="27" t="s">
        <v>698</v>
      </c>
      <c r="EF123" s="27" t="s">
        <v>698</v>
      </c>
      <c r="EG123" s="27" t="s">
        <v>694</v>
      </c>
      <c r="EH123" s="27" t="s">
        <v>698</v>
      </c>
      <c r="EI123" s="27" t="s">
        <v>698</v>
      </c>
      <c r="EJ123" s="27" t="s">
        <v>698</v>
      </c>
      <c r="EK123" s="27" t="s">
        <v>698</v>
      </c>
      <c r="EL123" s="27" t="s">
        <v>698</v>
      </c>
      <c r="EM123" s="27" t="s">
        <v>698</v>
      </c>
      <c r="EN123" s="27" t="s">
        <v>698</v>
      </c>
      <c r="EO123" s="27" t="s">
        <v>698</v>
      </c>
      <c r="EP123" s="27" t="s">
        <v>698</v>
      </c>
      <c r="EQ123" s="27" t="s">
        <v>698</v>
      </c>
      <c r="ER123" s="27" t="s">
        <v>698</v>
      </c>
      <c r="ES123" s="27" t="s">
        <v>698</v>
      </c>
      <c r="ET123" s="27" t="s">
        <v>698</v>
      </c>
      <c r="EU123" s="27" t="s">
        <v>698</v>
      </c>
      <c r="EV123" s="27" t="s">
        <v>698</v>
      </c>
      <c r="EW123" s="27" t="s">
        <v>698</v>
      </c>
      <c r="EX123" s="27" t="s">
        <v>698</v>
      </c>
      <c r="EY123" s="27" t="s">
        <v>698</v>
      </c>
      <c r="EZ123" s="27" t="s">
        <v>698</v>
      </c>
      <c r="FA123" s="27" t="s">
        <v>698</v>
      </c>
      <c r="FB123" s="27" t="s">
        <v>698</v>
      </c>
      <c r="FC123" s="27" t="s">
        <v>698</v>
      </c>
      <c r="FD123" s="27" t="s">
        <v>698</v>
      </c>
      <c r="FE123" s="27" t="s">
        <v>694</v>
      </c>
      <c r="FF123" s="27" t="s">
        <v>698</v>
      </c>
      <c r="FG123" s="27" t="s">
        <v>698</v>
      </c>
      <c r="FH123" s="27" t="s">
        <v>698</v>
      </c>
      <c r="FI123" s="27" t="s">
        <v>698</v>
      </c>
      <c r="FJ123" s="27" t="s">
        <v>694</v>
      </c>
      <c r="FK123" s="27" t="s">
        <v>698</v>
      </c>
      <c r="FL123" s="27" t="s">
        <v>698</v>
      </c>
      <c r="FM123" s="27" t="s">
        <v>698</v>
      </c>
      <c r="FN123" s="27" t="s">
        <v>694</v>
      </c>
      <c r="FO123" s="72" t="s">
        <v>1175</v>
      </c>
      <c r="FP123" s="72" t="s">
        <v>698</v>
      </c>
      <c r="FQ123" s="72" t="s">
        <v>1176</v>
      </c>
      <c r="FR123" s="72" t="s">
        <v>1177</v>
      </c>
      <c r="FS123" s="72" t="s">
        <v>1325</v>
      </c>
      <c r="FT123" s="72" t="s">
        <v>698</v>
      </c>
      <c r="FU123" s="72" t="s">
        <v>698</v>
      </c>
      <c r="FV123" s="72" t="s">
        <v>698</v>
      </c>
      <c r="FW123" s="78" t="s">
        <v>698</v>
      </c>
      <c r="FX123" s="78" t="s">
        <v>698</v>
      </c>
      <c r="FY123" s="72" t="s">
        <v>698</v>
      </c>
      <c r="FZ123" s="90"/>
      <c r="GA123" s="90"/>
      <c r="GB123" s="90"/>
      <c r="GC123" s="90"/>
      <c r="GD123" s="90"/>
      <c r="GE123" s="90"/>
      <c r="GF123" s="90"/>
      <c r="GG123" s="90"/>
      <c r="GH123" s="105" t="s">
        <v>1226</v>
      </c>
      <c r="GI123" s="106"/>
      <c r="GJ123" s="27"/>
      <c r="GK123" s="28"/>
      <c r="GL123" s="27"/>
    </row>
    <row r="124" spans="1:194" x14ac:dyDescent="0.25">
      <c r="A124" s="71" t="str">
        <f t="shared" ref="A124:A125" si="10">CONCATENATE($W$7,": ",$X$25," - ",$Y$77,": ",$Z$122," - ",AA124)</f>
        <v>Expenditure: Contracted Services - Consultants and Professional Services: Legal Cost - Issue of Summons</v>
      </c>
      <c r="B124" s="27" t="s">
        <v>1190</v>
      </c>
      <c r="C124" s="27" t="str">
        <f t="shared" si="5"/>
        <v>IE003002004002000000000000000000000000</v>
      </c>
      <c r="D124" s="23" t="s">
        <v>1166</v>
      </c>
      <c r="E124" s="23" t="s">
        <v>710</v>
      </c>
      <c r="F124" s="23" t="s">
        <v>707</v>
      </c>
      <c r="G124" s="23" t="s">
        <v>711</v>
      </c>
      <c r="H124" s="23" t="s">
        <v>707</v>
      </c>
      <c r="I124" s="23" t="s">
        <v>697</v>
      </c>
      <c r="J124" s="23" t="s">
        <v>697</v>
      </c>
      <c r="K124" s="23" t="s">
        <v>697</v>
      </c>
      <c r="L124" s="23" t="s">
        <v>697</v>
      </c>
      <c r="M124" s="23" t="s">
        <v>697</v>
      </c>
      <c r="N124" s="23" t="s">
        <v>697</v>
      </c>
      <c r="O124" s="23" t="s">
        <v>697</v>
      </c>
      <c r="P124" s="23" t="s">
        <v>697</v>
      </c>
      <c r="Q124" s="27">
        <v>0</v>
      </c>
      <c r="R124" s="27" t="s">
        <v>704</v>
      </c>
      <c r="S124" s="27" t="s">
        <v>698</v>
      </c>
      <c r="T124" s="28" t="s">
        <v>694</v>
      </c>
      <c r="U124" s="28"/>
      <c r="V124" s="27" t="s">
        <v>366</v>
      </c>
      <c r="W124" s="27" t="s">
        <v>905</v>
      </c>
      <c r="X124" s="27"/>
      <c r="Y124" s="27"/>
      <c r="Z124" s="27"/>
      <c r="AA124" s="27" t="s">
        <v>1398</v>
      </c>
      <c r="AB124" s="27"/>
      <c r="AC124" s="27"/>
      <c r="AD124" s="27"/>
      <c r="AE124" s="27"/>
      <c r="AF124" s="27"/>
      <c r="AG124" s="27"/>
      <c r="AH124" s="27"/>
      <c r="AI124" s="27" t="s">
        <v>1399</v>
      </c>
      <c r="AJ124" s="28" t="s">
        <v>704</v>
      </c>
      <c r="AK124" s="27" t="s">
        <v>698</v>
      </c>
      <c r="AL124" s="27" t="s">
        <v>698</v>
      </c>
      <c r="AM124" s="27" t="s">
        <v>698</v>
      </c>
      <c r="AN124" s="27" t="s">
        <v>698</v>
      </c>
      <c r="AO124" s="27" t="s">
        <v>698</v>
      </c>
      <c r="AP124" s="27" t="s">
        <v>698</v>
      </c>
      <c r="AQ124" s="27" t="s">
        <v>698</v>
      </c>
      <c r="AR124" s="27" t="s">
        <v>698</v>
      </c>
      <c r="AS124" s="27" t="s">
        <v>698</v>
      </c>
      <c r="AT124" s="27" t="s">
        <v>698</v>
      </c>
      <c r="AU124" s="27" t="s">
        <v>698</v>
      </c>
      <c r="AV124" s="27" t="s">
        <v>698</v>
      </c>
      <c r="AW124" s="27" t="s">
        <v>698</v>
      </c>
      <c r="AX124" s="27" t="s">
        <v>698</v>
      </c>
      <c r="AY124" s="27" t="s">
        <v>698</v>
      </c>
      <c r="AZ124" s="27" t="s">
        <v>698</v>
      </c>
      <c r="BA124" s="27" t="s">
        <v>698</v>
      </c>
      <c r="BB124" s="27" t="s">
        <v>698</v>
      </c>
      <c r="BC124" s="27" t="s">
        <v>698</v>
      </c>
      <c r="BD124" s="27" t="s">
        <v>698</v>
      </c>
      <c r="BE124" s="27" t="s">
        <v>698</v>
      </c>
      <c r="BF124" s="27" t="s">
        <v>698</v>
      </c>
      <c r="BG124" s="27" t="s">
        <v>698</v>
      </c>
      <c r="BH124" s="27" t="s">
        <v>698</v>
      </c>
      <c r="BI124" s="27" t="s">
        <v>698</v>
      </c>
      <c r="BJ124" s="27" t="s">
        <v>698</v>
      </c>
      <c r="BK124" s="27" t="s">
        <v>698</v>
      </c>
      <c r="BL124" s="27" t="s">
        <v>698</v>
      </c>
      <c r="BM124" s="27" t="s">
        <v>698</v>
      </c>
      <c r="BN124" s="27" t="s">
        <v>698</v>
      </c>
      <c r="BO124" s="27" t="s">
        <v>698</v>
      </c>
      <c r="BP124" s="27" t="s">
        <v>698</v>
      </c>
      <c r="BQ124" s="27" t="s">
        <v>698</v>
      </c>
      <c r="BR124" s="27" t="s">
        <v>698</v>
      </c>
      <c r="BS124" s="27" t="s">
        <v>698</v>
      </c>
      <c r="BT124" s="27" t="s">
        <v>698</v>
      </c>
      <c r="BU124" s="27" t="s">
        <v>698</v>
      </c>
      <c r="BV124" s="27" t="s">
        <v>698</v>
      </c>
      <c r="BW124" s="27" t="s">
        <v>698</v>
      </c>
      <c r="BX124" s="27" t="s">
        <v>698</v>
      </c>
      <c r="BY124" s="27" t="s">
        <v>698</v>
      </c>
      <c r="BZ124" s="27" t="s">
        <v>698</v>
      </c>
      <c r="CA124" s="27" t="s">
        <v>698</v>
      </c>
      <c r="CB124" s="27" t="s">
        <v>698</v>
      </c>
      <c r="CC124" s="27" t="s">
        <v>698</v>
      </c>
      <c r="CD124" s="27" t="s">
        <v>698</v>
      </c>
      <c r="CE124" s="27" t="s">
        <v>698</v>
      </c>
      <c r="CF124" s="27" t="s">
        <v>698</v>
      </c>
      <c r="CG124" s="27" t="s">
        <v>698</v>
      </c>
      <c r="CH124" s="27" t="s">
        <v>704</v>
      </c>
      <c r="CI124" s="27" t="s">
        <v>698</v>
      </c>
      <c r="CJ124" s="27" t="s">
        <v>698</v>
      </c>
      <c r="CK124" s="27" t="s">
        <v>698</v>
      </c>
      <c r="CL124" s="27" t="s">
        <v>698</v>
      </c>
      <c r="CM124" s="27" t="s">
        <v>698</v>
      </c>
      <c r="CN124" s="27" t="s">
        <v>698</v>
      </c>
      <c r="CO124" s="27" t="s">
        <v>698</v>
      </c>
      <c r="CP124" s="27" t="s">
        <v>698</v>
      </c>
      <c r="CQ124" s="27" t="s">
        <v>698</v>
      </c>
      <c r="CR124" s="27" t="s">
        <v>698</v>
      </c>
      <c r="CS124" s="27" t="s">
        <v>704</v>
      </c>
      <c r="CT124" s="27" t="s">
        <v>698</v>
      </c>
      <c r="CU124" s="27" t="s">
        <v>698</v>
      </c>
      <c r="CV124" s="27" t="s">
        <v>698</v>
      </c>
      <c r="CW124" s="27" t="s">
        <v>698</v>
      </c>
      <c r="CX124" s="27" t="s">
        <v>698</v>
      </c>
      <c r="CY124" s="27" t="s">
        <v>698</v>
      </c>
      <c r="CZ124" s="27" t="s">
        <v>698</v>
      </c>
      <c r="DA124" s="27" t="s">
        <v>698</v>
      </c>
      <c r="DB124" s="27" t="s">
        <v>704</v>
      </c>
      <c r="DC124" s="27" t="s">
        <v>704</v>
      </c>
      <c r="DD124" s="27" t="s">
        <v>704</v>
      </c>
      <c r="DE124" s="27" t="s">
        <v>704</v>
      </c>
      <c r="DF124" s="27" t="s">
        <v>698</v>
      </c>
      <c r="DG124" s="27" t="s">
        <v>698</v>
      </c>
      <c r="DH124" s="27" t="s">
        <v>698</v>
      </c>
      <c r="DI124" s="27" t="s">
        <v>698</v>
      </c>
      <c r="DJ124" s="27" t="s">
        <v>698</v>
      </c>
      <c r="DK124" s="27" t="s">
        <v>698</v>
      </c>
      <c r="DL124" s="27" t="s">
        <v>698</v>
      </c>
      <c r="DM124" s="27" t="s">
        <v>698</v>
      </c>
      <c r="DN124" s="27" t="s">
        <v>698</v>
      </c>
      <c r="DO124" s="27" t="s">
        <v>698</v>
      </c>
      <c r="DP124" s="27" t="s">
        <v>698</v>
      </c>
      <c r="DQ124" s="27" t="s">
        <v>698</v>
      </c>
      <c r="DR124" s="27" t="s">
        <v>698</v>
      </c>
      <c r="DS124" s="27"/>
      <c r="DT124" s="27" t="s">
        <v>698</v>
      </c>
      <c r="DU124" s="27" t="s">
        <v>698</v>
      </c>
      <c r="DV124" s="27" t="s">
        <v>698</v>
      </c>
      <c r="DW124" s="27" t="s">
        <v>698</v>
      </c>
      <c r="DX124" s="27" t="s">
        <v>698</v>
      </c>
      <c r="DY124" s="27" t="s">
        <v>698</v>
      </c>
      <c r="DZ124" s="27" t="s">
        <v>698</v>
      </c>
      <c r="EA124" s="27" t="s">
        <v>698</v>
      </c>
      <c r="EB124" s="27" t="s">
        <v>698</v>
      </c>
      <c r="EC124" s="27" t="s">
        <v>698</v>
      </c>
      <c r="ED124" s="27" t="s">
        <v>698</v>
      </c>
      <c r="EE124" s="27" t="s">
        <v>698</v>
      </c>
      <c r="EF124" s="27" t="s">
        <v>698</v>
      </c>
      <c r="EG124" s="27" t="s">
        <v>694</v>
      </c>
      <c r="EH124" s="27" t="s">
        <v>698</v>
      </c>
      <c r="EI124" s="27" t="s">
        <v>698</v>
      </c>
      <c r="EJ124" s="27" t="s">
        <v>698</v>
      </c>
      <c r="EK124" s="27" t="s">
        <v>698</v>
      </c>
      <c r="EL124" s="27" t="s">
        <v>698</v>
      </c>
      <c r="EM124" s="27" t="s">
        <v>698</v>
      </c>
      <c r="EN124" s="27" t="s">
        <v>698</v>
      </c>
      <c r="EO124" s="27" t="s">
        <v>698</v>
      </c>
      <c r="EP124" s="27" t="s">
        <v>698</v>
      </c>
      <c r="EQ124" s="27" t="s">
        <v>698</v>
      </c>
      <c r="ER124" s="27" t="s">
        <v>698</v>
      </c>
      <c r="ES124" s="27" t="s">
        <v>698</v>
      </c>
      <c r="ET124" s="27" t="s">
        <v>698</v>
      </c>
      <c r="EU124" s="27" t="s">
        <v>698</v>
      </c>
      <c r="EV124" s="27" t="s">
        <v>698</v>
      </c>
      <c r="EW124" s="27" t="s">
        <v>698</v>
      </c>
      <c r="EX124" s="27" t="s">
        <v>698</v>
      </c>
      <c r="EY124" s="27" t="s">
        <v>698</v>
      </c>
      <c r="EZ124" s="27" t="s">
        <v>698</v>
      </c>
      <c r="FA124" s="27" t="s">
        <v>698</v>
      </c>
      <c r="FB124" s="27" t="s">
        <v>698</v>
      </c>
      <c r="FC124" s="27" t="s">
        <v>698</v>
      </c>
      <c r="FD124" s="27" t="s">
        <v>698</v>
      </c>
      <c r="FE124" s="27" t="s">
        <v>694</v>
      </c>
      <c r="FF124" s="27" t="s">
        <v>698</v>
      </c>
      <c r="FG124" s="27" t="s">
        <v>698</v>
      </c>
      <c r="FH124" s="27" t="s">
        <v>698</v>
      </c>
      <c r="FI124" s="27" t="s">
        <v>698</v>
      </c>
      <c r="FJ124" s="27" t="s">
        <v>694</v>
      </c>
      <c r="FK124" s="27" t="s">
        <v>698</v>
      </c>
      <c r="FL124" s="27" t="s">
        <v>698</v>
      </c>
      <c r="FM124" s="27" t="s">
        <v>698</v>
      </c>
      <c r="FN124" s="27" t="s">
        <v>694</v>
      </c>
      <c r="FO124" s="72" t="s">
        <v>1175</v>
      </c>
      <c r="FP124" s="72" t="s">
        <v>698</v>
      </c>
      <c r="FQ124" s="72" t="s">
        <v>1176</v>
      </c>
      <c r="FR124" s="72" t="s">
        <v>1177</v>
      </c>
      <c r="FS124" s="72" t="s">
        <v>1325</v>
      </c>
      <c r="FT124" s="72" t="s">
        <v>698</v>
      </c>
      <c r="FU124" s="72" t="s">
        <v>698</v>
      </c>
      <c r="FV124" s="72" t="s">
        <v>698</v>
      </c>
      <c r="FW124" s="78" t="s">
        <v>698</v>
      </c>
      <c r="FX124" s="78" t="s">
        <v>698</v>
      </c>
      <c r="FY124" s="72" t="s">
        <v>698</v>
      </c>
      <c r="FZ124" s="90"/>
      <c r="GA124" s="90"/>
      <c r="GB124" s="90"/>
      <c r="GC124" s="90"/>
      <c r="GD124" s="90"/>
      <c r="GE124" s="90"/>
      <c r="GF124" s="90"/>
      <c r="GG124" s="90"/>
      <c r="GH124" s="105" t="s">
        <v>1226</v>
      </c>
      <c r="GI124" s="106"/>
      <c r="GJ124" s="27"/>
      <c r="GK124" s="28"/>
      <c r="GL124" s="27"/>
    </row>
    <row r="125" spans="1:194" x14ac:dyDescent="0.25">
      <c r="A125" s="71" t="str">
        <f t="shared" si="10"/>
        <v xml:space="preserve">Expenditure: Contracted Services - Consultants and Professional Services: Legal Cost - Collection </v>
      </c>
      <c r="B125" s="27" t="s">
        <v>1190</v>
      </c>
      <c r="C125" s="27" t="str">
        <f t="shared" si="5"/>
        <v>IE003002004003000000000000000000000000</v>
      </c>
      <c r="D125" s="23" t="s">
        <v>1166</v>
      </c>
      <c r="E125" s="23" t="s">
        <v>710</v>
      </c>
      <c r="F125" s="23" t="s">
        <v>707</v>
      </c>
      <c r="G125" s="23" t="s">
        <v>711</v>
      </c>
      <c r="H125" s="23" t="s">
        <v>710</v>
      </c>
      <c r="I125" s="23" t="s">
        <v>697</v>
      </c>
      <c r="J125" s="23" t="s">
        <v>697</v>
      </c>
      <c r="K125" s="23" t="s">
        <v>697</v>
      </c>
      <c r="L125" s="23" t="s">
        <v>697</v>
      </c>
      <c r="M125" s="23" t="s">
        <v>697</v>
      </c>
      <c r="N125" s="23" t="s">
        <v>697</v>
      </c>
      <c r="O125" s="23" t="s">
        <v>697</v>
      </c>
      <c r="P125" s="23" t="s">
        <v>697</v>
      </c>
      <c r="Q125" s="27">
        <v>0</v>
      </c>
      <c r="R125" s="27" t="s">
        <v>704</v>
      </c>
      <c r="S125" s="27" t="s">
        <v>698</v>
      </c>
      <c r="T125" s="28" t="s">
        <v>694</v>
      </c>
      <c r="U125" s="28"/>
      <c r="V125" s="27" t="s">
        <v>367</v>
      </c>
      <c r="W125" s="27" t="s">
        <v>905</v>
      </c>
      <c r="X125" s="27"/>
      <c r="Y125" s="27"/>
      <c r="Z125" s="27"/>
      <c r="AA125" s="27" t="s">
        <v>1400</v>
      </c>
      <c r="AB125" s="27"/>
      <c r="AC125" s="27"/>
      <c r="AD125" s="27"/>
      <c r="AE125" s="27"/>
      <c r="AF125" s="27"/>
      <c r="AG125" s="27"/>
      <c r="AH125" s="27"/>
      <c r="AI125" s="27" t="s">
        <v>1401</v>
      </c>
      <c r="AJ125" s="28" t="s">
        <v>704</v>
      </c>
      <c r="AK125" s="27" t="s">
        <v>698</v>
      </c>
      <c r="AL125" s="27" t="s">
        <v>698</v>
      </c>
      <c r="AM125" s="27" t="s">
        <v>698</v>
      </c>
      <c r="AN125" s="27" t="s">
        <v>698</v>
      </c>
      <c r="AO125" s="27" t="s">
        <v>698</v>
      </c>
      <c r="AP125" s="27" t="s">
        <v>698</v>
      </c>
      <c r="AQ125" s="27" t="s">
        <v>698</v>
      </c>
      <c r="AR125" s="27" t="s">
        <v>698</v>
      </c>
      <c r="AS125" s="27" t="s">
        <v>698</v>
      </c>
      <c r="AT125" s="27" t="s">
        <v>698</v>
      </c>
      <c r="AU125" s="27" t="s">
        <v>698</v>
      </c>
      <c r="AV125" s="27" t="s">
        <v>698</v>
      </c>
      <c r="AW125" s="27" t="s">
        <v>698</v>
      </c>
      <c r="AX125" s="27" t="s">
        <v>698</v>
      </c>
      <c r="AY125" s="27" t="s">
        <v>698</v>
      </c>
      <c r="AZ125" s="27" t="s">
        <v>698</v>
      </c>
      <c r="BA125" s="27" t="s">
        <v>698</v>
      </c>
      <c r="BB125" s="27" t="s">
        <v>698</v>
      </c>
      <c r="BC125" s="27" t="s">
        <v>698</v>
      </c>
      <c r="BD125" s="27" t="s">
        <v>698</v>
      </c>
      <c r="BE125" s="27" t="s">
        <v>698</v>
      </c>
      <c r="BF125" s="27" t="s">
        <v>698</v>
      </c>
      <c r="BG125" s="27" t="s">
        <v>698</v>
      </c>
      <c r="BH125" s="27" t="s">
        <v>698</v>
      </c>
      <c r="BI125" s="27" t="s">
        <v>698</v>
      </c>
      <c r="BJ125" s="27" t="s">
        <v>698</v>
      </c>
      <c r="BK125" s="27" t="s">
        <v>698</v>
      </c>
      <c r="BL125" s="27" t="s">
        <v>698</v>
      </c>
      <c r="BM125" s="27" t="s">
        <v>698</v>
      </c>
      <c r="BN125" s="27" t="s">
        <v>698</v>
      </c>
      <c r="BO125" s="27" t="s">
        <v>698</v>
      </c>
      <c r="BP125" s="27" t="s">
        <v>698</v>
      </c>
      <c r="BQ125" s="27" t="s">
        <v>698</v>
      </c>
      <c r="BR125" s="27" t="s">
        <v>698</v>
      </c>
      <c r="BS125" s="27" t="s">
        <v>698</v>
      </c>
      <c r="BT125" s="27" t="s">
        <v>698</v>
      </c>
      <c r="BU125" s="27" t="s">
        <v>698</v>
      </c>
      <c r="BV125" s="27" t="s">
        <v>698</v>
      </c>
      <c r="BW125" s="27" t="s">
        <v>698</v>
      </c>
      <c r="BX125" s="27" t="s">
        <v>698</v>
      </c>
      <c r="BY125" s="27" t="s">
        <v>698</v>
      </c>
      <c r="BZ125" s="27" t="s">
        <v>698</v>
      </c>
      <c r="CA125" s="27" t="s">
        <v>698</v>
      </c>
      <c r="CB125" s="27" t="s">
        <v>698</v>
      </c>
      <c r="CC125" s="27" t="s">
        <v>698</v>
      </c>
      <c r="CD125" s="27" t="s">
        <v>698</v>
      </c>
      <c r="CE125" s="27" t="s">
        <v>698</v>
      </c>
      <c r="CF125" s="27" t="s">
        <v>698</v>
      </c>
      <c r="CG125" s="27" t="s">
        <v>698</v>
      </c>
      <c r="CH125" s="27" t="s">
        <v>704</v>
      </c>
      <c r="CI125" s="27" t="s">
        <v>698</v>
      </c>
      <c r="CJ125" s="27" t="s">
        <v>698</v>
      </c>
      <c r="CK125" s="27" t="s">
        <v>698</v>
      </c>
      <c r="CL125" s="27" t="s">
        <v>698</v>
      </c>
      <c r="CM125" s="27" t="s">
        <v>698</v>
      </c>
      <c r="CN125" s="27" t="s">
        <v>698</v>
      </c>
      <c r="CO125" s="27" t="s">
        <v>698</v>
      </c>
      <c r="CP125" s="27" t="s">
        <v>698</v>
      </c>
      <c r="CQ125" s="27" t="s">
        <v>698</v>
      </c>
      <c r="CR125" s="27" t="s">
        <v>698</v>
      </c>
      <c r="CS125" s="27" t="s">
        <v>704</v>
      </c>
      <c r="CT125" s="27" t="s">
        <v>698</v>
      </c>
      <c r="CU125" s="27" t="s">
        <v>698</v>
      </c>
      <c r="CV125" s="27" t="s">
        <v>698</v>
      </c>
      <c r="CW125" s="27" t="s">
        <v>698</v>
      </c>
      <c r="CX125" s="27" t="s">
        <v>698</v>
      </c>
      <c r="CY125" s="27" t="s">
        <v>698</v>
      </c>
      <c r="CZ125" s="27" t="s">
        <v>698</v>
      </c>
      <c r="DA125" s="27" t="s">
        <v>698</v>
      </c>
      <c r="DB125" s="27" t="s">
        <v>704</v>
      </c>
      <c r="DC125" s="27" t="s">
        <v>704</v>
      </c>
      <c r="DD125" s="27" t="s">
        <v>704</v>
      </c>
      <c r="DE125" s="27" t="s">
        <v>704</v>
      </c>
      <c r="DF125" s="27" t="s">
        <v>698</v>
      </c>
      <c r="DG125" s="27" t="s">
        <v>698</v>
      </c>
      <c r="DH125" s="27" t="s">
        <v>698</v>
      </c>
      <c r="DI125" s="27" t="s">
        <v>698</v>
      </c>
      <c r="DJ125" s="27" t="s">
        <v>698</v>
      </c>
      <c r="DK125" s="27" t="s">
        <v>698</v>
      </c>
      <c r="DL125" s="27" t="s">
        <v>698</v>
      </c>
      <c r="DM125" s="27" t="s">
        <v>698</v>
      </c>
      <c r="DN125" s="27" t="s">
        <v>698</v>
      </c>
      <c r="DO125" s="27" t="s">
        <v>698</v>
      </c>
      <c r="DP125" s="27" t="s">
        <v>698</v>
      </c>
      <c r="DQ125" s="27" t="s">
        <v>698</v>
      </c>
      <c r="DR125" s="27" t="s">
        <v>698</v>
      </c>
      <c r="DS125" s="27"/>
      <c r="DT125" s="27" t="s">
        <v>698</v>
      </c>
      <c r="DU125" s="27" t="s">
        <v>698</v>
      </c>
      <c r="DV125" s="27" t="s">
        <v>698</v>
      </c>
      <c r="DW125" s="27" t="s">
        <v>698</v>
      </c>
      <c r="DX125" s="27" t="s">
        <v>698</v>
      </c>
      <c r="DY125" s="27" t="s">
        <v>698</v>
      </c>
      <c r="DZ125" s="27" t="s">
        <v>698</v>
      </c>
      <c r="EA125" s="27" t="s">
        <v>698</v>
      </c>
      <c r="EB125" s="27" t="s">
        <v>698</v>
      </c>
      <c r="EC125" s="27" t="s">
        <v>698</v>
      </c>
      <c r="ED125" s="27" t="s">
        <v>698</v>
      </c>
      <c r="EE125" s="27" t="s">
        <v>698</v>
      </c>
      <c r="EF125" s="27" t="s">
        <v>698</v>
      </c>
      <c r="EG125" s="27" t="s">
        <v>694</v>
      </c>
      <c r="EH125" s="27" t="s">
        <v>698</v>
      </c>
      <c r="EI125" s="27" t="s">
        <v>698</v>
      </c>
      <c r="EJ125" s="27" t="s">
        <v>698</v>
      </c>
      <c r="EK125" s="27" t="s">
        <v>698</v>
      </c>
      <c r="EL125" s="27" t="s">
        <v>698</v>
      </c>
      <c r="EM125" s="27" t="s">
        <v>698</v>
      </c>
      <c r="EN125" s="27" t="s">
        <v>698</v>
      </c>
      <c r="EO125" s="27" t="s">
        <v>698</v>
      </c>
      <c r="EP125" s="27" t="s">
        <v>698</v>
      </c>
      <c r="EQ125" s="27" t="s">
        <v>698</v>
      </c>
      <c r="ER125" s="27" t="s">
        <v>698</v>
      </c>
      <c r="ES125" s="27" t="s">
        <v>698</v>
      </c>
      <c r="ET125" s="27" t="s">
        <v>698</v>
      </c>
      <c r="EU125" s="27" t="s">
        <v>698</v>
      </c>
      <c r="EV125" s="27" t="s">
        <v>698</v>
      </c>
      <c r="EW125" s="27" t="s">
        <v>698</v>
      </c>
      <c r="EX125" s="27" t="s">
        <v>698</v>
      </c>
      <c r="EY125" s="27" t="s">
        <v>698</v>
      </c>
      <c r="EZ125" s="27" t="s">
        <v>698</v>
      </c>
      <c r="FA125" s="27" t="s">
        <v>698</v>
      </c>
      <c r="FB125" s="27" t="s">
        <v>698</v>
      </c>
      <c r="FC125" s="27" t="s">
        <v>698</v>
      </c>
      <c r="FD125" s="27" t="s">
        <v>698</v>
      </c>
      <c r="FE125" s="27" t="s">
        <v>694</v>
      </c>
      <c r="FF125" s="27" t="s">
        <v>698</v>
      </c>
      <c r="FG125" s="27" t="s">
        <v>698</v>
      </c>
      <c r="FH125" s="27" t="s">
        <v>698</v>
      </c>
      <c r="FI125" s="27" t="s">
        <v>698</v>
      </c>
      <c r="FJ125" s="27" t="s">
        <v>694</v>
      </c>
      <c r="FK125" s="27" t="s">
        <v>698</v>
      </c>
      <c r="FL125" s="27" t="s">
        <v>698</v>
      </c>
      <c r="FM125" s="27" t="s">
        <v>698</v>
      </c>
      <c r="FN125" s="27" t="s">
        <v>694</v>
      </c>
      <c r="FO125" s="72" t="s">
        <v>1175</v>
      </c>
      <c r="FP125" s="72" t="s">
        <v>698</v>
      </c>
      <c r="FQ125" s="72" t="s">
        <v>1176</v>
      </c>
      <c r="FR125" s="72" t="s">
        <v>1177</v>
      </c>
      <c r="FS125" s="72" t="s">
        <v>1325</v>
      </c>
      <c r="FT125" s="72" t="s">
        <v>698</v>
      </c>
      <c r="FU125" s="72" t="s">
        <v>698</v>
      </c>
      <c r="FV125" s="72" t="s">
        <v>698</v>
      </c>
      <c r="FW125" s="78" t="s">
        <v>698</v>
      </c>
      <c r="FX125" s="78" t="s">
        <v>698</v>
      </c>
      <c r="FY125" s="72" t="s">
        <v>698</v>
      </c>
      <c r="FZ125" s="90"/>
      <c r="GA125" s="90"/>
      <c r="GB125" s="90"/>
      <c r="GC125" s="90"/>
      <c r="GD125" s="90"/>
      <c r="GE125" s="90"/>
      <c r="GF125" s="90"/>
      <c r="GG125" s="90"/>
      <c r="GH125" s="105" t="s">
        <v>1226</v>
      </c>
      <c r="GI125" s="106"/>
      <c r="GJ125" s="27"/>
      <c r="GK125" s="28"/>
      <c r="GL125" s="27"/>
    </row>
    <row r="126" spans="1:194" x14ac:dyDescent="0.25">
      <c r="A126" s="71" t="str">
        <f>CONCATENATE($W$7,": ",$X$25," - ",$Y$126)</f>
        <v>Expenditure: Contracted Services - Contractors</v>
      </c>
      <c r="B126" s="27" t="s">
        <v>694</v>
      </c>
      <c r="C126" s="27" t="str">
        <f t="shared" si="5"/>
        <v>IE003003000000000000000000000000000000</v>
      </c>
      <c r="D126" s="23" t="s">
        <v>1166</v>
      </c>
      <c r="E126" s="23" t="s">
        <v>710</v>
      </c>
      <c r="F126" s="23" t="s">
        <v>710</v>
      </c>
      <c r="G126" s="23" t="s">
        <v>697</v>
      </c>
      <c r="H126" s="23" t="s">
        <v>697</v>
      </c>
      <c r="I126" s="23" t="s">
        <v>697</v>
      </c>
      <c r="J126" s="23" t="s">
        <v>697</v>
      </c>
      <c r="K126" s="23" t="s">
        <v>697</v>
      </c>
      <c r="L126" s="23" t="s">
        <v>697</v>
      </c>
      <c r="M126" s="23" t="s">
        <v>697</v>
      </c>
      <c r="N126" s="23" t="s">
        <v>697</v>
      </c>
      <c r="O126" s="23" t="s">
        <v>697</v>
      </c>
      <c r="P126" s="23" t="s">
        <v>697</v>
      </c>
      <c r="Q126" s="27">
        <v>0</v>
      </c>
      <c r="R126" s="27" t="s">
        <v>698</v>
      </c>
      <c r="S126" s="27" t="s">
        <v>698</v>
      </c>
      <c r="T126" s="28" t="s">
        <v>694</v>
      </c>
      <c r="U126" s="28"/>
      <c r="V126" s="27" t="s">
        <v>424</v>
      </c>
      <c r="W126" s="27" t="s">
        <v>905</v>
      </c>
      <c r="X126" s="27"/>
      <c r="Y126" s="27" t="s">
        <v>1402</v>
      </c>
      <c r="Z126" s="27"/>
      <c r="AA126" s="27"/>
      <c r="AB126" s="27"/>
      <c r="AC126" s="27"/>
      <c r="AD126" s="27"/>
      <c r="AE126" s="27"/>
      <c r="AF126" s="27"/>
      <c r="AG126" s="27"/>
      <c r="AH126" s="27"/>
      <c r="AI126" s="27" t="s">
        <v>1403</v>
      </c>
      <c r="AJ126" s="28" t="s">
        <v>694</v>
      </c>
      <c r="AK126" s="27" t="s">
        <v>694</v>
      </c>
      <c r="AL126" s="27" t="s">
        <v>694</v>
      </c>
      <c r="AM126" s="27" t="s">
        <v>694</v>
      </c>
      <c r="AN126" s="27" t="s">
        <v>694</v>
      </c>
      <c r="AO126" s="27" t="s">
        <v>694</v>
      </c>
      <c r="AP126" s="27" t="s">
        <v>694</v>
      </c>
      <c r="AQ126" s="27" t="s">
        <v>694</v>
      </c>
      <c r="AR126" s="27" t="s">
        <v>694</v>
      </c>
      <c r="AS126" s="27" t="s">
        <v>694</v>
      </c>
      <c r="AT126" s="27" t="s">
        <v>694</v>
      </c>
      <c r="AU126" s="27" t="s">
        <v>694</v>
      </c>
      <c r="AV126" s="27" t="s">
        <v>694</v>
      </c>
      <c r="AW126" s="27" t="s">
        <v>694</v>
      </c>
      <c r="AX126" s="27" t="s">
        <v>694</v>
      </c>
      <c r="AY126" s="27" t="s">
        <v>694</v>
      </c>
      <c r="AZ126" s="27" t="s">
        <v>694</v>
      </c>
      <c r="BA126" s="27" t="s">
        <v>694</v>
      </c>
      <c r="BB126" s="27" t="s">
        <v>694</v>
      </c>
      <c r="BC126" s="27" t="s">
        <v>694</v>
      </c>
      <c r="BD126" s="27" t="s">
        <v>694</v>
      </c>
      <c r="BE126" s="27" t="s">
        <v>694</v>
      </c>
      <c r="BF126" s="27" t="s">
        <v>694</v>
      </c>
      <c r="BG126" s="27" t="s">
        <v>694</v>
      </c>
      <c r="BH126" s="27" t="s">
        <v>694</v>
      </c>
      <c r="BI126" s="27" t="s">
        <v>694</v>
      </c>
      <c r="BJ126" s="27" t="s">
        <v>694</v>
      </c>
      <c r="BK126" s="27" t="s">
        <v>694</v>
      </c>
      <c r="BL126" s="27" t="s">
        <v>694</v>
      </c>
      <c r="BM126" s="27" t="s">
        <v>694</v>
      </c>
      <c r="BN126" s="27" t="s">
        <v>694</v>
      </c>
      <c r="BO126" s="27" t="s">
        <v>694</v>
      </c>
      <c r="BP126" s="27" t="s">
        <v>694</v>
      </c>
      <c r="BQ126" s="27" t="s">
        <v>694</v>
      </c>
      <c r="BR126" s="27" t="s">
        <v>694</v>
      </c>
      <c r="BS126" s="27" t="s">
        <v>694</v>
      </c>
      <c r="BT126" s="27" t="s">
        <v>694</v>
      </c>
      <c r="BU126" s="27" t="s">
        <v>694</v>
      </c>
      <c r="BV126" s="27" t="s">
        <v>694</v>
      </c>
      <c r="BW126" s="27" t="s">
        <v>694</v>
      </c>
      <c r="BX126" s="27" t="s">
        <v>694</v>
      </c>
      <c r="BY126" s="27" t="s">
        <v>694</v>
      </c>
      <c r="BZ126" s="27" t="s">
        <v>694</v>
      </c>
      <c r="CA126" s="27" t="s">
        <v>694</v>
      </c>
      <c r="CB126" s="27" t="s">
        <v>694</v>
      </c>
      <c r="CC126" s="27" t="s">
        <v>694</v>
      </c>
      <c r="CD126" s="27" t="s">
        <v>694</v>
      </c>
      <c r="CE126" s="27" t="s">
        <v>694</v>
      </c>
      <c r="CF126" s="27" t="s">
        <v>694</v>
      </c>
      <c r="CG126" s="27" t="s">
        <v>694</v>
      </c>
      <c r="CH126" s="27" t="s">
        <v>694</v>
      </c>
      <c r="CI126" s="27" t="s">
        <v>694</v>
      </c>
      <c r="CJ126" s="27" t="s">
        <v>694</v>
      </c>
      <c r="CK126" s="27" t="s">
        <v>694</v>
      </c>
      <c r="CL126" s="27" t="s">
        <v>694</v>
      </c>
      <c r="CM126" s="27" t="s">
        <v>694</v>
      </c>
      <c r="CN126" s="27" t="s">
        <v>694</v>
      </c>
      <c r="CO126" s="27" t="s">
        <v>694</v>
      </c>
      <c r="CP126" s="27" t="s">
        <v>694</v>
      </c>
      <c r="CQ126" s="27" t="s">
        <v>694</v>
      </c>
      <c r="CR126" s="27" t="s">
        <v>694</v>
      </c>
      <c r="CS126" s="27" t="s">
        <v>694</v>
      </c>
      <c r="CT126" s="27" t="s">
        <v>694</v>
      </c>
      <c r="CU126" s="27" t="s">
        <v>694</v>
      </c>
      <c r="CV126" s="27" t="s">
        <v>694</v>
      </c>
      <c r="CW126" s="27" t="s">
        <v>694</v>
      </c>
      <c r="CX126" s="27" t="s">
        <v>694</v>
      </c>
      <c r="CY126" s="27" t="s">
        <v>694</v>
      </c>
      <c r="CZ126" s="27" t="s">
        <v>694</v>
      </c>
      <c r="DA126" s="27" t="s">
        <v>694</v>
      </c>
      <c r="DB126" s="27" t="s">
        <v>694</v>
      </c>
      <c r="DC126" s="27" t="s">
        <v>694</v>
      </c>
      <c r="DD126" s="27" t="s">
        <v>694</v>
      </c>
      <c r="DE126" s="27" t="s">
        <v>694</v>
      </c>
      <c r="DF126" s="27" t="s">
        <v>694</v>
      </c>
      <c r="DG126" s="27" t="s">
        <v>694</v>
      </c>
      <c r="DH126" s="27" t="s">
        <v>694</v>
      </c>
      <c r="DI126" s="27" t="s">
        <v>694</v>
      </c>
      <c r="DJ126" s="27" t="s">
        <v>694</v>
      </c>
      <c r="DK126" s="27" t="s">
        <v>694</v>
      </c>
      <c r="DL126" s="27" t="s">
        <v>694</v>
      </c>
      <c r="DM126" s="27" t="s">
        <v>694</v>
      </c>
      <c r="DN126" s="27" t="s">
        <v>694</v>
      </c>
      <c r="DO126" s="27" t="s">
        <v>694</v>
      </c>
      <c r="DP126" s="27" t="s">
        <v>694</v>
      </c>
      <c r="DQ126" s="27" t="s">
        <v>694</v>
      </c>
      <c r="DR126" s="27" t="s">
        <v>694</v>
      </c>
      <c r="DS126" s="27"/>
      <c r="DT126" s="27" t="s">
        <v>694</v>
      </c>
      <c r="DU126" s="27" t="s">
        <v>694</v>
      </c>
      <c r="DV126" s="27" t="s">
        <v>694</v>
      </c>
      <c r="DW126" s="27" t="s">
        <v>694</v>
      </c>
      <c r="DX126" s="27" t="s">
        <v>694</v>
      </c>
      <c r="DY126" s="27" t="s">
        <v>694</v>
      </c>
      <c r="DZ126" s="27" t="s">
        <v>694</v>
      </c>
      <c r="EA126" s="27" t="s">
        <v>694</v>
      </c>
      <c r="EB126" s="27" t="s">
        <v>694</v>
      </c>
      <c r="EC126" s="27" t="s">
        <v>694</v>
      </c>
      <c r="ED126" s="27" t="s">
        <v>694</v>
      </c>
      <c r="EE126" s="27" t="s">
        <v>694</v>
      </c>
      <c r="EF126" s="27" t="s">
        <v>694</v>
      </c>
      <c r="EG126" s="27" t="s">
        <v>694</v>
      </c>
      <c r="EH126" s="27" t="s">
        <v>694</v>
      </c>
      <c r="EI126" s="27" t="s">
        <v>694</v>
      </c>
      <c r="EJ126" s="27" t="s">
        <v>694</v>
      </c>
      <c r="EK126" s="27" t="s">
        <v>694</v>
      </c>
      <c r="EL126" s="27" t="s">
        <v>694</v>
      </c>
      <c r="EM126" s="27" t="s">
        <v>694</v>
      </c>
      <c r="EN126" s="27" t="s">
        <v>694</v>
      </c>
      <c r="EO126" s="27" t="s">
        <v>694</v>
      </c>
      <c r="EP126" s="27" t="s">
        <v>694</v>
      </c>
      <c r="EQ126" s="27" t="s">
        <v>694</v>
      </c>
      <c r="ER126" s="27" t="s">
        <v>694</v>
      </c>
      <c r="ES126" s="27" t="s">
        <v>694</v>
      </c>
      <c r="ET126" s="27" t="s">
        <v>694</v>
      </c>
      <c r="EU126" s="27" t="s">
        <v>694</v>
      </c>
      <c r="EV126" s="27" t="s">
        <v>694</v>
      </c>
      <c r="EW126" s="27" t="s">
        <v>694</v>
      </c>
      <c r="EX126" s="27" t="s">
        <v>694</v>
      </c>
      <c r="EY126" s="27" t="s">
        <v>694</v>
      </c>
      <c r="EZ126" s="27" t="s">
        <v>694</v>
      </c>
      <c r="FA126" s="27" t="s">
        <v>694</v>
      </c>
      <c r="FB126" s="27" t="s">
        <v>694</v>
      </c>
      <c r="FC126" s="27" t="s">
        <v>694</v>
      </c>
      <c r="FD126" s="27" t="s">
        <v>694</v>
      </c>
      <c r="FE126" s="27" t="s">
        <v>694</v>
      </c>
      <c r="FF126" s="27" t="s">
        <v>694</v>
      </c>
      <c r="FG126" s="27" t="s">
        <v>694</v>
      </c>
      <c r="FH126" s="27" t="s">
        <v>694</v>
      </c>
      <c r="FI126" s="27" t="s">
        <v>694</v>
      </c>
      <c r="FJ126" s="27" t="s">
        <v>694</v>
      </c>
      <c r="FK126" s="27" t="s">
        <v>694</v>
      </c>
      <c r="FL126" s="27" t="s">
        <v>694</v>
      </c>
      <c r="FM126" s="27" t="s">
        <v>694</v>
      </c>
      <c r="FN126" s="27" t="s">
        <v>694</v>
      </c>
      <c r="FO126" s="72" t="s">
        <v>698</v>
      </c>
      <c r="FP126" s="72" t="s">
        <v>698</v>
      </c>
      <c r="FQ126" s="72" t="s">
        <v>698</v>
      </c>
      <c r="FR126" s="72" t="s">
        <v>698</v>
      </c>
      <c r="FS126" s="72" t="s">
        <v>698</v>
      </c>
      <c r="FT126" s="72" t="s">
        <v>698</v>
      </c>
      <c r="FU126" s="72" t="s">
        <v>698</v>
      </c>
      <c r="FV126" s="72" t="s">
        <v>698</v>
      </c>
      <c r="FW126" s="78" t="s">
        <v>698</v>
      </c>
      <c r="FX126" s="78" t="s">
        <v>698</v>
      </c>
      <c r="FY126" s="72" t="s">
        <v>698</v>
      </c>
      <c r="FZ126" s="90"/>
      <c r="GA126" s="90"/>
      <c r="GB126" s="90"/>
      <c r="GC126" s="90"/>
      <c r="GD126" s="90"/>
      <c r="GE126" s="90"/>
      <c r="GF126" s="90"/>
      <c r="GG126" s="90"/>
      <c r="GH126" s="105" t="s">
        <v>694</v>
      </c>
      <c r="GI126" s="106"/>
      <c r="GJ126" s="27"/>
      <c r="GK126" s="28"/>
      <c r="GL126" s="27"/>
    </row>
    <row r="127" spans="1:194" x14ac:dyDescent="0.25">
      <c r="A127" s="71" t="str">
        <f>CONCATENATE($W$7,": ",$X$25," - ",$Y$126,": ",Z127)</f>
        <v>Expenditure: Contracted Services - Contractors: Aerial Photography</v>
      </c>
      <c r="B127" s="27" t="s">
        <v>1190</v>
      </c>
      <c r="C127" s="27" t="str">
        <f t="shared" si="5"/>
        <v>IE003003001000000000000000000000000000</v>
      </c>
      <c r="D127" s="23" t="s">
        <v>1166</v>
      </c>
      <c r="E127" s="23" t="s">
        <v>710</v>
      </c>
      <c r="F127" s="23" t="s">
        <v>710</v>
      </c>
      <c r="G127" s="23" t="s">
        <v>702</v>
      </c>
      <c r="H127" s="23" t="s">
        <v>697</v>
      </c>
      <c r="I127" s="23" t="s">
        <v>697</v>
      </c>
      <c r="J127" s="23" t="s">
        <v>697</v>
      </c>
      <c r="K127" s="23" t="s">
        <v>697</v>
      </c>
      <c r="L127" s="23" t="s">
        <v>697</v>
      </c>
      <c r="M127" s="23" t="s">
        <v>697</v>
      </c>
      <c r="N127" s="23" t="s">
        <v>697</v>
      </c>
      <c r="O127" s="23" t="s">
        <v>697</v>
      </c>
      <c r="P127" s="23" t="s">
        <v>697</v>
      </c>
      <c r="Q127" s="27">
        <v>0</v>
      </c>
      <c r="R127" s="27" t="s">
        <v>704</v>
      </c>
      <c r="S127" s="27" t="s">
        <v>698</v>
      </c>
      <c r="T127" s="28" t="s">
        <v>694</v>
      </c>
      <c r="U127" s="28"/>
      <c r="V127" s="27" t="s">
        <v>368</v>
      </c>
      <c r="W127" s="27" t="s">
        <v>905</v>
      </c>
      <c r="X127" s="27"/>
      <c r="Y127" s="27"/>
      <c r="Z127" s="27" t="s">
        <v>1404</v>
      </c>
      <c r="AA127" s="27"/>
      <c r="AB127" s="27"/>
      <c r="AC127" s="27"/>
      <c r="AD127" s="27"/>
      <c r="AE127" s="27"/>
      <c r="AF127" s="27"/>
      <c r="AG127" s="27"/>
      <c r="AH127" s="27"/>
      <c r="AI127" s="27" t="s">
        <v>1405</v>
      </c>
      <c r="AJ127" s="28" t="s">
        <v>704</v>
      </c>
      <c r="AK127" s="27" t="s">
        <v>698</v>
      </c>
      <c r="AL127" s="27" t="s">
        <v>698</v>
      </c>
      <c r="AM127" s="27" t="s">
        <v>698</v>
      </c>
      <c r="AN127" s="27" t="s">
        <v>698</v>
      </c>
      <c r="AO127" s="27" t="s">
        <v>698</v>
      </c>
      <c r="AP127" s="27" t="s">
        <v>698</v>
      </c>
      <c r="AQ127" s="27" t="s">
        <v>698</v>
      </c>
      <c r="AR127" s="27" t="s">
        <v>698</v>
      </c>
      <c r="AS127" s="27" t="s">
        <v>698</v>
      </c>
      <c r="AT127" s="27" t="s">
        <v>698</v>
      </c>
      <c r="AU127" s="27" t="s">
        <v>698</v>
      </c>
      <c r="AV127" s="27" t="s">
        <v>698</v>
      </c>
      <c r="AW127" s="27" t="s">
        <v>698</v>
      </c>
      <c r="AX127" s="27" t="s">
        <v>698</v>
      </c>
      <c r="AY127" s="27" t="s">
        <v>698</v>
      </c>
      <c r="AZ127" s="27" t="s">
        <v>698</v>
      </c>
      <c r="BA127" s="27" t="s">
        <v>698</v>
      </c>
      <c r="BB127" s="27" t="s">
        <v>698</v>
      </c>
      <c r="BC127" s="27" t="s">
        <v>698</v>
      </c>
      <c r="BD127" s="27" t="s">
        <v>698</v>
      </c>
      <c r="BE127" s="27" t="s">
        <v>698</v>
      </c>
      <c r="BF127" s="27" t="s">
        <v>698</v>
      </c>
      <c r="BG127" s="27" t="s">
        <v>698</v>
      </c>
      <c r="BH127" s="27" t="s">
        <v>698</v>
      </c>
      <c r="BI127" s="27" t="s">
        <v>698</v>
      </c>
      <c r="BJ127" s="27" t="s">
        <v>698</v>
      </c>
      <c r="BK127" s="27" t="s">
        <v>698</v>
      </c>
      <c r="BL127" s="27" t="s">
        <v>698</v>
      </c>
      <c r="BM127" s="27" t="s">
        <v>698</v>
      </c>
      <c r="BN127" s="27" t="s">
        <v>698</v>
      </c>
      <c r="BO127" s="27" t="s">
        <v>698</v>
      </c>
      <c r="BP127" s="27" t="s">
        <v>698</v>
      </c>
      <c r="BQ127" s="27" t="s">
        <v>698</v>
      </c>
      <c r="BR127" s="27" t="s">
        <v>704</v>
      </c>
      <c r="BS127" s="27" t="s">
        <v>704</v>
      </c>
      <c r="BT127" s="27" t="s">
        <v>704</v>
      </c>
      <c r="BU127" s="27" t="s">
        <v>704</v>
      </c>
      <c r="BV127" s="27" t="s">
        <v>704</v>
      </c>
      <c r="BW127" s="27" t="s">
        <v>704</v>
      </c>
      <c r="BX127" s="27" t="s">
        <v>704</v>
      </c>
      <c r="BY127" s="27" t="s">
        <v>698</v>
      </c>
      <c r="BZ127" s="27" t="s">
        <v>698</v>
      </c>
      <c r="CA127" s="27" t="s">
        <v>698</v>
      </c>
      <c r="CB127" s="27" t="s">
        <v>698</v>
      </c>
      <c r="CC127" s="27" t="s">
        <v>698</v>
      </c>
      <c r="CD127" s="27" t="s">
        <v>698</v>
      </c>
      <c r="CE127" s="27" t="s">
        <v>698</v>
      </c>
      <c r="CF127" s="27" t="s">
        <v>698</v>
      </c>
      <c r="CG127" s="27" t="s">
        <v>698</v>
      </c>
      <c r="CH127" s="27" t="s">
        <v>698</v>
      </c>
      <c r="CI127" s="27" t="s">
        <v>698</v>
      </c>
      <c r="CJ127" s="27" t="s">
        <v>698</v>
      </c>
      <c r="CK127" s="27" t="s">
        <v>698</v>
      </c>
      <c r="CL127" s="27" t="s">
        <v>698</v>
      </c>
      <c r="CM127" s="27" t="s">
        <v>698</v>
      </c>
      <c r="CN127" s="27" t="s">
        <v>698</v>
      </c>
      <c r="CO127" s="27" t="s">
        <v>698</v>
      </c>
      <c r="CP127" s="27" t="s">
        <v>698</v>
      </c>
      <c r="CQ127" s="27" t="s">
        <v>698</v>
      </c>
      <c r="CR127" s="27" t="s">
        <v>698</v>
      </c>
      <c r="CS127" s="27" t="s">
        <v>698</v>
      </c>
      <c r="CT127" s="27" t="s">
        <v>698</v>
      </c>
      <c r="CU127" s="27" t="s">
        <v>698</v>
      </c>
      <c r="CV127" s="27" t="s">
        <v>698</v>
      </c>
      <c r="CW127" s="27" t="s">
        <v>698</v>
      </c>
      <c r="CX127" s="27" t="s">
        <v>698</v>
      </c>
      <c r="CY127" s="27" t="s">
        <v>698</v>
      </c>
      <c r="CZ127" s="27" t="s">
        <v>698</v>
      </c>
      <c r="DA127" s="27" t="s">
        <v>698</v>
      </c>
      <c r="DB127" s="27" t="s">
        <v>704</v>
      </c>
      <c r="DC127" s="27" t="s">
        <v>704</v>
      </c>
      <c r="DD127" s="27" t="s">
        <v>704</v>
      </c>
      <c r="DE127" s="27" t="s">
        <v>704</v>
      </c>
      <c r="DF127" s="27" t="s">
        <v>698</v>
      </c>
      <c r="DG127" s="27" t="s">
        <v>698</v>
      </c>
      <c r="DH127" s="27" t="s">
        <v>698</v>
      </c>
      <c r="DI127" s="27" t="s">
        <v>698</v>
      </c>
      <c r="DJ127" s="27" t="s">
        <v>698</v>
      </c>
      <c r="DK127" s="27" t="s">
        <v>698</v>
      </c>
      <c r="DL127" s="27" t="s">
        <v>698</v>
      </c>
      <c r="DM127" s="27" t="s">
        <v>698</v>
      </c>
      <c r="DN127" s="27" t="s">
        <v>698</v>
      </c>
      <c r="DO127" s="27" t="s">
        <v>698</v>
      </c>
      <c r="DP127" s="27" t="s">
        <v>698</v>
      </c>
      <c r="DQ127" s="27" t="s">
        <v>698</v>
      </c>
      <c r="DR127" s="27" t="s">
        <v>698</v>
      </c>
      <c r="DS127" s="27"/>
      <c r="DT127" s="27" t="s">
        <v>698</v>
      </c>
      <c r="DU127" s="27" t="s">
        <v>704</v>
      </c>
      <c r="DV127" s="27" t="s">
        <v>704</v>
      </c>
      <c r="DW127" s="27" t="s">
        <v>704</v>
      </c>
      <c r="DX127" s="27" t="s">
        <v>704</v>
      </c>
      <c r="DY127" s="27" t="s">
        <v>704</v>
      </c>
      <c r="DZ127" s="27" t="s">
        <v>704</v>
      </c>
      <c r="EA127" s="27" t="s">
        <v>704</v>
      </c>
      <c r="EB127" s="27" t="s">
        <v>704</v>
      </c>
      <c r="EC127" s="27" t="s">
        <v>704</v>
      </c>
      <c r="ED127" s="27" t="s">
        <v>704</v>
      </c>
      <c r="EE127" s="27" t="s">
        <v>704</v>
      </c>
      <c r="EF127" s="27" t="s">
        <v>704</v>
      </c>
      <c r="EG127" s="27" t="s">
        <v>694</v>
      </c>
      <c r="EH127" s="27" t="s">
        <v>698</v>
      </c>
      <c r="EI127" s="27" t="s">
        <v>698</v>
      </c>
      <c r="EJ127" s="27" t="s">
        <v>698</v>
      </c>
      <c r="EK127" s="27" t="s">
        <v>698</v>
      </c>
      <c r="EL127" s="27" t="s">
        <v>698</v>
      </c>
      <c r="EM127" s="27" t="s">
        <v>698</v>
      </c>
      <c r="EN127" s="27" t="s">
        <v>698</v>
      </c>
      <c r="EO127" s="27" t="s">
        <v>698</v>
      </c>
      <c r="EP127" s="27" t="s">
        <v>698</v>
      </c>
      <c r="EQ127" s="27" t="s">
        <v>698</v>
      </c>
      <c r="ER127" s="27" t="s">
        <v>698</v>
      </c>
      <c r="ES127" s="27" t="s">
        <v>698</v>
      </c>
      <c r="ET127" s="27" t="s">
        <v>698</v>
      </c>
      <c r="EU127" s="27" t="s">
        <v>698</v>
      </c>
      <c r="EV127" s="27" t="s">
        <v>698</v>
      </c>
      <c r="EW127" s="27" t="s">
        <v>698</v>
      </c>
      <c r="EX127" s="27" t="s">
        <v>698</v>
      </c>
      <c r="EY127" s="27" t="s">
        <v>698</v>
      </c>
      <c r="EZ127" s="27" t="s">
        <v>698</v>
      </c>
      <c r="FA127" s="27" t="s">
        <v>698</v>
      </c>
      <c r="FB127" s="27" t="s">
        <v>698</v>
      </c>
      <c r="FC127" s="27" t="s">
        <v>698</v>
      </c>
      <c r="FD127" s="27" t="s">
        <v>698</v>
      </c>
      <c r="FE127" s="27" t="s">
        <v>694</v>
      </c>
      <c r="FF127" s="27" t="s">
        <v>698</v>
      </c>
      <c r="FG127" s="27" t="s">
        <v>698</v>
      </c>
      <c r="FH127" s="27" t="s">
        <v>698</v>
      </c>
      <c r="FI127" s="27" t="s">
        <v>698</v>
      </c>
      <c r="FJ127" s="27" t="s">
        <v>694</v>
      </c>
      <c r="FK127" s="27" t="s">
        <v>698</v>
      </c>
      <c r="FL127" s="27" t="s">
        <v>698</v>
      </c>
      <c r="FM127" s="27" t="s">
        <v>698</v>
      </c>
      <c r="FN127" s="27" t="s">
        <v>694</v>
      </c>
      <c r="FO127" s="72" t="s">
        <v>1175</v>
      </c>
      <c r="FP127" s="72" t="s">
        <v>698</v>
      </c>
      <c r="FQ127" s="72" t="s">
        <v>1176</v>
      </c>
      <c r="FR127" s="72" t="s">
        <v>1223</v>
      </c>
      <c r="FS127" s="72" t="s">
        <v>1224</v>
      </c>
      <c r="FT127" s="72" t="s">
        <v>698</v>
      </c>
      <c r="FU127" s="72" t="s">
        <v>698</v>
      </c>
      <c r="FV127" s="72" t="s">
        <v>698</v>
      </c>
      <c r="FW127" s="78" t="s">
        <v>698</v>
      </c>
      <c r="FX127" s="78" t="s">
        <v>698</v>
      </c>
      <c r="FY127" s="72" t="s">
        <v>698</v>
      </c>
      <c r="FZ127" s="90"/>
      <c r="GA127" s="90"/>
      <c r="GB127" s="90"/>
      <c r="GC127" s="90"/>
      <c r="GD127" s="90"/>
      <c r="GE127" s="90"/>
      <c r="GF127" s="90"/>
      <c r="GG127" s="90"/>
      <c r="GH127" s="105" t="s">
        <v>1226</v>
      </c>
      <c r="GI127" s="106"/>
      <c r="GJ127" s="27"/>
      <c r="GK127" s="28"/>
      <c r="GL127" s="27"/>
    </row>
    <row r="128" spans="1:194" x14ac:dyDescent="0.25">
      <c r="A128" s="71" t="str">
        <f t="shared" ref="A128:A183" si="11">CONCATENATE($W$7,": ",$X$25," - ",$Y$126,": ",Z128)</f>
        <v>Expenditure: Contracted Services - Contractors: Aerial Surveillance</v>
      </c>
      <c r="B128" s="27" t="s">
        <v>1190</v>
      </c>
      <c r="C128" s="27" t="str">
        <f t="shared" si="5"/>
        <v>IE003003002000000000000000000000000000</v>
      </c>
      <c r="D128" s="23" t="s">
        <v>1166</v>
      </c>
      <c r="E128" s="23" t="s">
        <v>710</v>
      </c>
      <c r="F128" s="23" t="s">
        <v>710</v>
      </c>
      <c r="G128" s="23" t="s">
        <v>707</v>
      </c>
      <c r="H128" s="23" t="s">
        <v>697</v>
      </c>
      <c r="I128" s="23" t="s">
        <v>697</v>
      </c>
      <c r="J128" s="23" t="s">
        <v>697</v>
      </c>
      <c r="K128" s="23" t="s">
        <v>697</v>
      </c>
      <c r="L128" s="23" t="s">
        <v>697</v>
      </c>
      <c r="M128" s="23" t="s">
        <v>697</v>
      </c>
      <c r="N128" s="23" t="s">
        <v>697</v>
      </c>
      <c r="O128" s="23" t="s">
        <v>697</v>
      </c>
      <c r="P128" s="23" t="s">
        <v>697</v>
      </c>
      <c r="Q128" s="27">
        <v>0</v>
      </c>
      <c r="R128" s="27" t="s">
        <v>704</v>
      </c>
      <c r="S128" s="27" t="s">
        <v>698</v>
      </c>
      <c r="T128" s="28" t="s">
        <v>694</v>
      </c>
      <c r="U128" s="28"/>
      <c r="V128" s="27" t="s">
        <v>369</v>
      </c>
      <c r="W128" s="27" t="s">
        <v>905</v>
      </c>
      <c r="X128" s="27"/>
      <c r="Y128" s="27"/>
      <c r="Z128" s="27" t="s">
        <v>1406</v>
      </c>
      <c r="AA128" s="27"/>
      <c r="AB128" s="27"/>
      <c r="AC128" s="27"/>
      <c r="AD128" s="27"/>
      <c r="AE128" s="27"/>
      <c r="AF128" s="27"/>
      <c r="AG128" s="27"/>
      <c r="AH128" s="27"/>
      <c r="AI128" s="27" t="s">
        <v>1407</v>
      </c>
      <c r="AJ128" s="28" t="s">
        <v>704</v>
      </c>
      <c r="AK128" s="27" t="s">
        <v>698</v>
      </c>
      <c r="AL128" s="27" t="s">
        <v>698</v>
      </c>
      <c r="AM128" s="27" t="s">
        <v>698</v>
      </c>
      <c r="AN128" s="27" t="s">
        <v>698</v>
      </c>
      <c r="AO128" s="27" t="s">
        <v>698</v>
      </c>
      <c r="AP128" s="27" t="s">
        <v>698</v>
      </c>
      <c r="AQ128" s="27" t="s">
        <v>698</v>
      </c>
      <c r="AR128" s="27" t="s">
        <v>698</v>
      </c>
      <c r="AS128" s="27" t="s">
        <v>698</v>
      </c>
      <c r="AT128" s="27" t="s">
        <v>698</v>
      </c>
      <c r="AU128" s="27" t="s">
        <v>698</v>
      </c>
      <c r="AV128" s="27" t="s">
        <v>698</v>
      </c>
      <c r="AW128" s="27" t="s">
        <v>698</v>
      </c>
      <c r="AX128" s="27" t="s">
        <v>698</v>
      </c>
      <c r="AY128" s="27" t="s">
        <v>698</v>
      </c>
      <c r="AZ128" s="27" t="s">
        <v>698</v>
      </c>
      <c r="BA128" s="27" t="s">
        <v>698</v>
      </c>
      <c r="BB128" s="27" t="s">
        <v>698</v>
      </c>
      <c r="BC128" s="27" t="s">
        <v>698</v>
      </c>
      <c r="BD128" s="27" t="s">
        <v>698</v>
      </c>
      <c r="BE128" s="27" t="s">
        <v>698</v>
      </c>
      <c r="BF128" s="27" t="s">
        <v>698</v>
      </c>
      <c r="BG128" s="27" t="s">
        <v>698</v>
      </c>
      <c r="BH128" s="27" t="s">
        <v>698</v>
      </c>
      <c r="BI128" s="27" t="s">
        <v>698</v>
      </c>
      <c r="BJ128" s="27" t="s">
        <v>698</v>
      </c>
      <c r="BK128" s="27" t="s">
        <v>698</v>
      </c>
      <c r="BL128" s="27" t="s">
        <v>698</v>
      </c>
      <c r="BM128" s="27" t="s">
        <v>698</v>
      </c>
      <c r="BN128" s="27" t="s">
        <v>698</v>
      </c>
      <c r="BO128" s="27" t="s">
        <v>698</v>
      </c>
      <c r="BP128" s="27" t="s">
        <v>698</v>
      </c>
      <c r="BQ128" s="27" t="s">
        <v>698</v>
      </c>
      <c r="BR128" s="27" t="s">
        <v>704</v>
      </c>
      <c r="BS128" s="27" t="s">
        <v>704</v>
      </c>
      <c r="BT128" s="27" t="s">
        <v>704</v>
      </c>
      <c r="BU128" s="27" t="s">
        <v>704</v>
      </c>
      <c r="BV128" s="27" t="s">
        <v>704</v>
      </c>
      <c r="BW128" s="27" t="s">
        <v>704</v>
      </c>
      <c r="BX128" s="27" t="s">
        <v>704</v>
      </c>
      <c r="BY128" s="27" t="s">
        <v>698</v>
      </c>
      <c r="BZ128" s="27" t="s">
        <v>698</v>
      </c>
      <c r="CA128" s="27" t="s">
        <v>698</v>
      </c>
      <c r="CB128" s="27" t="s">
        <v>698</v>
      </c>
      <c r="CC128" s="27" t="s">
        <v>698</v>
      </c>
      <c r="CD128" s="27" t="s">
        <v>698</v>
      </c>
      <c r="CE128" s="27" t="s">
        <v>698</v>
      </c>
      <c r="CF128" s="27" t="s">
        <v>698</v>
      </c>
      <c r="CG128" s="27" t="s">
        <v>698</v>
      </c>
      <c r="CH128" s="27" t="s">
        <v>698</v>
      </c>
      <c r="CI128" s="27" t="s">
        <v>698</v>
      </c>
      <c r="CJ128" s="27" t="s">
        <v>698</v>
      </c>
      <c r="CK128" s="27" t="s">
        <v>698</v>
      </c>
      <c r="CL128" s="27" t="s">
        <v>698</v>
      </c>
      <c r="CM128" s="27" t="s">
        <v>698</v>
      </c>
      <c r="CN128" s="27" t="s">
        <v>698</v>
      </c>
      <c r="CO128" s="27" t="s">
        <v>698</v>
      </c>
      <c r="CP128" s="27" t="s">
        <v>698</v>
      </c>
      <c r="CQ128" s="27" t="s">
        <v>698</v>
      </c>
      <c r="CR128" s="27" t="s">
        <v>698</v>
      </c>
      <c r="CS128" s="27" t="s">
        <v>698</v>
      </c>
      <c r="CT128" s="27" t="s">
        <v>698</v>
      </c>
      <c r="CU128" s="27" t="s">
        <v>698</v>
      </c>
      <c r="CV128" s="27" t="s">
        <v>698</v>
      </c>
      <c r="CW128" s="27" t="s">
        <v>698</v>
      </c>
      <c r="CX128" s="27" t="s">
        <v>698</v>
      </c>
      <c r="CY128" s="27" t="s">
        <v>698</v>
      </c>
      <c r="CZ128" s="27" t="s">
        <v>698</v>
      </c>
      <c r="DA128" s="27" t="s">
        <v>698</v>
      </c>
      <c r="DB128" s="27" t="s">
        <v>704</v>
      </c>
      <c r="DC128" s="27" t="s">
        <v>704</v>
      </c>
      <c r="DD128" s="27" t="s">
        <v>704</v>
      </c>
      <c r="DE128" s="27" t="s">
        <v>704</v>
      </c>
      <c r="DF128" s="27" t="s">
        <v>698</v>
      </c>
      <c r="DG128" s="27" t="s">
        <v>698</v>
      </c>
      <c r="DH128" s="27" t="s">
        <v>698</v>
      </c>
      <c r="DI128" s="27" t="s">
        <v>698</v>
      </c>
      <c r="DJ128" s="27" t="s">
        <v>698</v>
      </c>
      <c r="DK128" s="27" t="s">
        <v>698</v>
      </c>
      <c r="DL128" s="27" t="s">
        <v>698</v>
      </c>
      <c r="DM128" s="27" t="s">
        <v>698</v>
      </c>
      <c r="DN128" s="27" t="s">
        <v>698</v>
      </c>
      <c r="DO128" s="27" t="s">
        <v>698</v>
      </c>
      <c r="DP128" s="27" t="s">
        <v>698</v>
      </c>
      <c r="DQ128" s="27" t="s">
        <v>698</v>
      </c>
      <c r="DR128" s="27" t="s">
        <v>698</v>
      </c>
      <c r="DS128" s="27"/>
      <c r="DT128" s="27" t="s">
        <v>698</v>
      </c>
      <c r="DU128" s="27" t="s">
        <v>704</v>
      </c>
      <c r="DV128" s="27" t="s">
        <v>704</v>
      </c>
      <c r="DW128" s="27" t="s">
        <v>704</v>
      </c>
      <c r="DX128" s="27" t="s">
        <v>704</v>
      </c>
      <c r="DY128" s="27" t="s">
        <v>704</v>
      </c>
      <c r="DZ128" s="27" t="s">
        <v>704</v>
      </c>
      <c r="EA128" s="27" t="s">
        <v>704</v>
      </c>
      <c r="EB128" s="27" t="s">
        <v>704</v>
      </c>
      <c r="EC128" s="27" t="s">
        <v>704</v>
      </c>
      <c r="ED128" s="27" t="s">
        <v>704</v>
      </c>
      <c r="EE128" s="27" t="s">
        <v>704</v>
      </c>
      <c r="EF128" s="27" t="s">
        <v>704</v>
      </c>
      <c r="EG128" s="27" t="s">
        <v>694</v>
      </c>
      <c r="EH128" s="27" t="s">
        <v>698</v>
      </c>
      <c r="EI128" s="27" t="s">
        <v>698</v>
      </c>
      <c r="EJ128" s="27" t="s">
        <v>698</v>
      </c>
      <c r="EK128" s="27" t="s">
        <v>698</v>
      </c>
      <c r="EL128" s="27" t="s">
        <v>698</v>
      </c>
      <c r="EM128" s="27" t="s">
        <v>698</v>
      </c>
      <c r="EN128" s="27" t="s">
        <v>698</v>
      </c>
      <c r="EO128" s="27" t="s">
        <v>698</v>
      </c>
      <c r="EP128" s="27" t="s">
        <v>698</v>
      </c>
      <c r="EQ128" s="27" t="s">
        <v>698</v>
      </c>
      <c r="ER128" s="27" t="s">
        <v>698</v>
      </c>
      <c r="ES128" s="27" t="s">
        <v>698</v>
      </c>
      <c r="ET128" s="27" t="s">
        <v>698</v>
      </c>
      <c r="EU128" s="27" t="s">
        <v>698</v>
      </c>
      <c r="EV128" s="27" t="s">
        <v>698</v>
      </c>
      <c r="EW128" s="27" t="s">
        <v>698</v>
      </c>
      <c r="EX128" s="27" t="s">
        <v>698</v>
      </c>
      <c r="EY128" s="27" t="s">
        <v>698</v>
      </c>
      <c r="EZ128" s="27" t="s">
        <v>698</v>
      </c>
      <c r="FA128" s="27" t="s">
        <v>698</v>
      </c>
      <c r="FB128" s="27" t="s">
        <v>698</v>
      </c>
      <c r="FC128" s="27" t="s">
        <v>698</v>
      </c>
      <c r="FD128" s="27" t="s">
        <v>698</v>
      </c>
      <c r="FE128" s="27" t="s">
        <v>694</v>
      </c>
      <c r="FF128" s="27" t="s">
        <v>698</v>
      </c>
      <c r="FG128" s="27" t="s">
        <v>698</v>
      </c>
      <c r="FH128" s="27" t="s">
        <v>698</v>
      </c>
      <c r="FI128" s="27" t="s">
        <v>698</v>
      </c>
      <c r="FJ128" s="27" t="s">
        <v>694</v>
      </c>
      <c r="FK128" s="27" t="s">
        <v>698</v>
      </c>
      <c r="FL128" s="27" t="s">
        <v>698</v>
      </c>
      <c r="FM128" s="27" t="s">
        <v>698</v>
      </c>
      <c r="FN128" s="27" t="s">
        <v>694</v>
      </c>
      <c r="FO128" s="72" t="s">
        <v>1175</v>
      </c>
      <c r="FP128" s="72" t="s">
        <v>698</v>
      </c>
      <c r="FQ128" s="72" t="s">
        <v>1176</v>
      </c>
      <c r="FR128" s="72" t="s">
        <v>1223</v>
      </c>
      <c r="FS128" s="72" t="s">
        <v>1224</v>
      </c>
      <c r="FT128" s="72" t="s">
        <v>698</v>
      </c>
      <c r="FU128" s="72" t="s">
        <v>698</v>
      </c>
      <c r="FV128" s="72" t="s">
        <v>698</v>
      </c>
      <c r="FW128" s="78" t="s">
        <v>698</v>
      </c>
      <c r="FX128" s="78" t="s">
        <v>698</v>
      </c>
      <c r="FY128" s="72" t="s">
        <v>698</v>
      </c>
      <c r="FZ128" s="90"/>
      <c r="GA128" s="90"/>
      <c r="GB128" s="90"/>
      <c r="GC128" s="90"/>
      <c r="GD128" s="90"/>
      <c r="GE128" s="90"/>
      <c r="GF128" s="90"/>
      <c r="GG128" s="90"/>
      <c r="GH128" s="105" t="s">
        <v>1226</v>
      </c>
      <c r="GI128" s="106"/>
      <c r="GJ128" s="27"/>
      <c r="GK128" s="28"/>
      <c r="GL128" s="27"/>
    </row>
    <row r="129" spans="1:194" x14ac:dyDescent="0.25">
      <c r="A129" s="71" t="str">
        <f t="shared" si="11"/>
        <v>Expenditure: Contracted Services - Contractors: Artists and Performers</v>
      </c>
      <c r="B129" s="27" t="s">
        <v>1190</v>
      </c>
      <c r="C129" s="27" t="str">
        <f t="shared" si="5"/>
        <v>IE003003003000000000000000000000000000</v>
      </c>
      <c r="D129" s="23" t="s">
        <v>1166</v>
      </c>
      <c r="E129" s="23" t="s">
        <v>710</v>
      </c>
      <c r="F129" s="23" t="s">
        <v>710</v>
      </c>
      <c r="G129" s="23" t="s">
        <v>710</v>
      </c>
      <c r="H129" s="23" t="s">
        <v>697</v>
      </c>
      <c r="I129" s="23" t="s">
        <v>697</v>
      </c>
      <c r="J129" s="23" t="s">
        <v>697</v>
      </c>
      <c r="K129" s="23" t="s">
        <v>697</v>
      </c>
      <c r="L129" s="23" t="s">
        <v>697</v>
      </c>
      <c r="M129" s="23" t="s">
        <v>697</v>
      </c>
      <c r="N129" s="23" t="s">
        <v>697</v>
      </c>
      <c r="O129" s="23" t="s">
        <v>697</v>
      </c>
      <c r="P129" s="23" t="s">
        <v>697</v>
      </c>
      <c r="Q129" s="27">
        <v>0</v>
      </c>
      <c r="R129" s="27" t="s">
        <v>704</v>
      </c>
      <c r="S129" s="27" t="s">
        <v>698</v>
      </c>
      <c r="T129" s="28" t="s">
        <v>694</v>
      </c>
      <c r="U129" s="28"/>
      <c r="V129" s="27" t="s">
        <v>370</v>
      </c>
      <c r="W129" s="27" t="s">
        <v>905</v>
      </c>
      <c r="X129" s="27"/>
      <c r="Y129" s="27"/>
      <c r="Z129" s="27" t="s">
        <v>1408</v>
      </c>
      <c r="AA129" s="27"/>
      <c r="AB129" s="27"/>
      <c r="AC129" s="27"/>
      <c r="AD129" s="27"/>
      <c r="AE129" s="27"/>
      <c r="AF129" s="27"/>
      <c r="AG129" s="27"/>
      <c r="AH129" s="27"/>
      <c r="AI129" s="27" t="s">
        <v>1409</v>
      </c>
      <c r="AJ129" s="28" t="s">
        <v>704</v>
      </c>
      <c r="AK129" s="27" t="s">
        <v>698</v>
      </c>
      <c r="AL129" s="27" t="s">
        <v>698</v>
      </c>
      <c r="AM129" s="27" t="s">
        <v>698</v>
      </c>
      <c r="AN129" s="27" t="s">
        <v>698</v>
      </c>
      <c r="AO129" s="27" t="s">
        <v>698</v>
      </c>
      <c r="AP129" s="27" t="s">
        <v>698</v>
      </c>
      <c r="AQ129" s="27" t="s">
        <v>698</v>
      </c>
      <c r="AR129" s="27" t="s">
        <v>698</v>
      </c>
      <c r="AS129" s="27" t="s">
        <v>698</v>
      </c>
      <c r="AT129" s="27" t="s">
        <v>698</v>
      </c>
      <c r="AU129" s="27" t="s">
        <v>698</v>
      </c>
      <c r="AV129" s="27" t="s">
        <v>698</v>
      </c>
      <c r="AW129" s="27" t="s">
        <v>698</v>
      </c>
      <c r="AX129" s="27" t="s">
        <v>698</v>
      </c>
      <c r="AY129" s="27" t="s">
        <v>698</v>
      </c>
      <c r="AZ129" s="27" t="s">
        <v>698</v>
      </c>
      <c r="BA129" s="27" t="s">
        <v>698</v>
      </c>
      <c r="BB129" s="27" t="s">
        <v>698</v>
      </c>
      <c r="BC129" s="27" t="s">
        <v>698</v>
      </c>
      <c r="BD129" s="27" t="s">
        <v>698</v>
      </c>
      <c r="BE129" s="27" t="s">
        <v>698</v>
      </c>
      <c r="BF129" s="27" t="s">
        <v>698</v>
      </c>
      <c r="BG129" s="27" t="s">
        <v>698</v>
      </c>
      <c r="BH129" s="27" t="s">
        <v>698</v>
      </c>
      <c r="BI129" s="27" t="s">
        <v>698</v>
      </c>
      <c r="BJ129" s="27" t="s">
        <v>698</v>
      </c>
      <c r="BK129" s="27" t="s">
        <v>698</v>
      </c>
      <c r="BL129" s="27" t="s">
        <v>698</v>
      </c>
      <c r="BM129" s="27" t="s">
        <v>698</v>
      </c>
      <c r="BN129" s="27" t="s">
        <v>698</v>
      </c>
      <c r="BO129" s="27" t="s">
        <v>698</v>
      </c>
      <c r="BP129" s="27" t="s">
        <v>698</v>
      </c>
      <c r="BQ129" s="27" t="s">
        <v>698</v>
      </c>
      <c r="BR129" s="27" t="s">
        <v>698</v>
      </c>
      <c r="BS129" s="27" t="s">
        <v>698</v>
      </c>
      <c r="BT129" s="27" t="s">
        <v>698</v>
      </c>
      <c r="BU129" s="27" t="s">
        <v>698</v>
      </c>
      <c r="BV129" s="27" t="s">
        <v>698</v>
      </c>
      <c r="BW129" s="27" t="s">
        <v>698</v>
      </c>
      <c r="BX129" s="27" t="s">
        <v>698</v>
      </c>
      <c r="BY129" s="27" t="s">
        <v>698</v>
      </c>
      <c r="BZ129" s="27" t="s">
        <v>698</v>
      </c>
      <c r="CA129" s="27" t="s">
        <v>698</v>
      </c>
      <c r="CB129" s="27" t="s">
        <v>698</v>
      </c>
      <c r="CC129" s="27" t="s">
        <v>698</v>
      </c>
      <c r="CD129" s="27" t="s">
        <v>698</v>
      </c>
      <c r="CE129" s="27" t="s">
        <v>698</v>
      </c>
      <c r="CF129" s="27" t="s">
        <v>698</v>
      </c>
      <c r="CG129" s="27" t="s">
        <v>698</v>
      </c>
      <c r="CH129" s="27" t="s">
        <v>698</v>
      </c>
      <c r="CI129" s="27" t="s">
        <v>698</v>
      </c>
      <c r="CJ129" s="27" t="s">
        <v>698</v>
      </c>
      <c r="CK129" s="27" t="s">
        <v>698</v>
      </c>
      <c r="CL129" s="27" t="s">
        <v>698</v>
      </c>
      <c r="CM129" s="27" t="s">
        <v>698</v>
      </c>
      <c r="CN129" s="27" t="s">
        <v>698</v>
      </c>
      <c r="CO129" s="27" t="s">
        <v>698</v>
      </c>
      <c r="CP129" s="27" t="s">
        <v>698</v>
      </c>
      <c r="CQ129" s="27" t="s">
        <v>698</v>
      </c>
      <c r="CR129" s="27" t="s">
        <v>698</v>
      </c>
      <c r="CS129" s="27" t="s">
        <v>698</v>
      </c>
      <c r="CT129" s="27" t="s">
        <v>698</v>
      </c>
      <c r="CU129" s="27" t="s">
        <v>698</v>
      </c>
      <c r="CV129" s="27" t="s">
        <v>698</v>
      </c>
      <c r="CW129" s="27" t="s">
        <v>698</v>
      </c>
      <c r="CX129" s="27" t="s">
        <v>698</v>
      </c>
      <c r="CY129" s="27" t="s">
        <v>698</v>
      </c>
      <c r="CZ129" s="27" t="s">
        <v>698</v>
      </c>
      <c r="DA129" s="27" t="s">
        <v>698</v>
      </c>
      <c r="DB129" s="27" t="s">
        <v>704</v>
      </c>
      <c r="DC129" s="27" t="s">
        <v>704</v>
      </c>
      <c r="DD129" s="27" t="s">
        <v>704</v>
      </c>
      <c r="DE129" s="27" t="s">
        <v>704</v>
      </c>
      <c r="DF129" s="27" t="s">
        <v>698</v>
      </c>
      <c r="DG129" s="27" t="s">
        <v>698</v>
      </c>
      <c r="DH129" s="27" t="s">
        <v>698</v>
      </c>
      <c r="DI129" s="27" t="s">
        <v>698</v>
      </c>
      <c r="DJ129" s="27" t="s">
        <v>698</v>
      </c>
      <c r="DK129" s="27" t="s">
        <v>698</v>
      </c>
      <c r="DL129" s="27" t="s">
        <v>698</v>
      </c>
      <c r="DM129" s="27" t="s">
        <v>698</v>
      </c>
      <c r="DN129" s="27" t="s">
        <v>698</v>
      </c>
      <c r="DO129" s="27" t="s">
        <v>698</v>
      </c>
      <c r="DP129" s="27" t="s">
        <v>698</v>
      </c>
      <c r="DQ129" s="27" t="s">
        <v>698</v>
      </c>
      <c r="DR129" s="27" t="s">
        <v>698</v>
      </c>
      <c r="DS129" s="27"/>
      <c r="DT129" s="27" t="s">
        <v>698</v>
      </c>
      <c r="DU129" s="27" t="s">
        <v>698</v>
      </c>
      <c r="DV129" s="27" t="s">
        <v>698</v>
      </c>
      <c r="DW129" s="27" t="s">
        <v>698</v>
      </c>
      <c r="DX129" s="27" t="s">
        <v>698</v>
      </c>
      <c r="DY129" s="27" t="s">
        <v>698</v>
      </c>
      <c r="DZ129" s="27" t="s">
        <v>698</v>
      </c>
      <c r="EA129" s="27" t="s">
        <v>698</v>
      </c>
      <c r="EB129" s="27" t="s">
        <v>698</v>
      </c>
      <c r="EC129" s="27" t="s">
        <v>698</v>
      </c>
      <c r="ED129" s="27" t="s">
        <v>698</v>
      </c>
      <c r="EE129" s="27" t="s">
        <v>698</v>
      </c>
      <c r="EF129" s="27" t="s">
        <v>698</v>
      </c>
      <c r="EG129" s="27" t="s">
        <v>694</v>
      </c>
      <c r="EH129" s="27" t="s">
        <v>698</v>
      </c>
      <c r="EI129" s="27" t="s">
        <v>698</v>
      </c>
      <c r="EJ129" s="27" t="s">
        <v>698</v>
      </c>
      <c r="EK129" s="27" t="s">
        <v>698</v>
      </c>
      <c r="EL129" s="27" t="s">
        <v>698</v>
      </c>
      <c r="EM129" s="27" t="s">
        <v>698</v>
      </c>
      <c r="EN129" s="27" t="s">
        <v>698</v>
      </c>
      <c r="EO129" s="27" t="s">
        <v>698</v>
      </c>
      <c r="EP129" s="27" t="s">
        <v>698</v>
      </c>
      <c r="EQ129" s="27" t="s">
        <v>698</v>
      </c>
      <c r="ER129" s="27" t="s">
        <v>704</v>
      </c>
      <c r="ES129" s="27" t="s">
        <v>698</v>
      </c>
      <c r="ET129" s="27" t="s">
        <v>698</v>
      </c>
      <c r="EU129" s="27" t="s">
        <v>698</v>
      </c>
      <c r="EV129" s="27" t="s">
        <v>698</v>
      </c>
      <c r="EW129" s="27" t="s">
        <v>698</v>
      </c>
      <c r="EX129" s="27" t="s">
        <v>698</v>
      </c>
      <c r="EY129" s="27" t="s">
        <v>698</v>
      </c>
      <c r="EZ129" s="27" t="s">
        <v>698</v>
      </c>
      <c r="FA129" s="27" t="s">
        <v>698</v>
      </c>
      <c r="FB129" s="27" t="s">
        <v>698</v>
      </c>
      <c r="FC129" s="27" t="s">
        <v>698</v>
      </c>
      <c r="FD129" s="27" t="s">
        <v>698</v>
      </c>
      <c r="FE129" s="27" t="s">
        <v>694</v>
      </c>
      <c r="FF129" s="27" t="s">
        <v>698</v>
      </c>
      <c r="FG129" s="27" t="s">
        <v>698</v>
      </c>
      <c r="FH129" s="27" t="s">
        <v>698</v>
      </c>
      <c r="FI129" s="27" t="s">
        <v>698</v>
      </c>
      <c r="FJ129" s="27" t="s">
        <v>694</v>
      </c>
      <c r="FK129" s="27" t="s">
        <v>698</v>
      </c>
      <c r="FL129" s="27" t="s">
        <v>698</v>
      </c>
      <c r="FM129" s="27" t="s">
        <v>698</v>
      </c>
      <c r="FN129" s="27" t="s">
        <v>694</v>
      </c>
      <c r="FO129" s="72" t="s">
        <v>1175</v>
      </c>
      <c r="FP129" s="72" t="s">
        <v>698</v>
      </c>
      <c r="FQ129" s="72" t="s">
        <v>1176</v>
      </c>
      <c r="FR129" s="72" t="s">
        <v>1223</v>
      </c>
      <c r="FS129" s="72" t="s">
        <v>1224</v>
      </c>
      <c r="FT129" s="72" t="s">
        <v>698</v>
      </c>
      <c r="FU129" s="72" t="s">
        <v>698</v>
      </c>
      <c r="FV129" s="72" t="s">
        <v>698</v>
      </c>
      <c r="FW129" s="78" t="s">
        <v>698</v>
      </c>
      <c r="FX129" s="78" t="s">
        <v>698</v>
      </c>
      <c r="FY129" s="72" t="s">
        <v>698</v>
      </c>
      <c r="FZ129" s="90"/>
      <c r="GA129" s="90"/>
      <c r="GB129" s="90"/>
      <c r="GC129" s="90"/>
      <c r="GD129" s="90"/>
      <c r="GE129" s="90"/>
      <c r="GF129" s="90"/>
      <c r="GG129" s="90"/>
      <c r="GH129" s="105" t="s">
        <v>1226</v>
      </c>
      <c r="GI129" s="106"/>
      <c r="GJ129" s="27"/>
      <c r="GK129" s="28"/>
      <c r="GL129" s="27"/>
    </row>
    <row r="130" spans="1:194" x14ac:dyDescent="0.25">
      <c r="A130" s="71" t="str">
        <f t="shared" si="11"/>
        <v>Expenditure: Contracted Services - Contractors: Auctioneers</v>
      </c>
      <c r="B130" s="27" t="s">
        <v>1190</v>
      </c>
      <c r="C130" s="27" t="str">
        <f t="shared" si="5"/>
        <v>IE003003004000000000000000000000000000</v>
      </c>
      <c r="D130" s="23" t="s">
        <v>1166</v>
      </c>
      <c r="E130" s="23" t="s">
        <v>710</v>
      </c>
      <c r="F130" s="23" t="s">
        <v>710</v>
      </c>
      <c r="G130" s="23" t="s">
        <v>711</v>
      </c>
      <c r="H130" s="23" t="s">
        <v>697</v>
      </c>
      <c r="I130" s="23" t="s">
        <v>697</v>
      </c>
      <c r="J130" s="23" t="s">
        <v>697</v>
      </c>
      <c r="K130" s="23" t="s">
        <v>697</v>
      </c>
      <c r="L130" s="23" t="s">
        <v>697</v>
      </c>
      <c r="M130" s="23" t="s">
        <v>697</v>
      </c>
      <c r="N130" s="23" t="s">
        <v>697</v>
      </c>
      <c r="O130" s="23" t="s">
        <v>697</v>
      </c>
      <c r="P130" s="23" t="s">
        <v>697</v>
      </c>
      <c r="Q130" s="27">
        <v>0</v>
      </c>
      <c r="R130" s="27" t="s">
        <v>704</v>
      </c>
      <c r="S130" s="27" t="s">
        <v>698</v>
      </c>
      <c r="T130" s="28" t="s">
        <v>694</v>
      </c>
      <c r="U130" s="28"/>
      <c r="V130" s="27" t="s">
        <v>371</v>
      </c>
      <c r="W130" s="27" t="s">
        <v>905</v>
      </c>
      <c r="X130" s="27"/>
      <c r="Y130" s="27"/>
      <c r="Z130" s="27" t="s">
        <v>1410</v>
      </c>
      <c r="AA130" s="27"/>
      <c r="AB130" s="27"/>
      <c r="AC130" s="27"/>
      <c r="AD130" s="27"/>
      <c r="AE130" s="27"/>
      <c r="AF130" s="27"/>
      <c r="AG130" s="27"/>
      <c r="AH130" s="27"/>
      <c r="AI130" s="27" t="s">
        <v>1411</v>
      </c>
      <c r="AJ130" s="28" t="s">
        <v>704</v>
      </c>
      <c r="AK130" s="27" t="s">
        <v>698</v>
      </c>
      <c r="AL130" s="27" t="s">
        <v>698</v>
      </c>
      <c r="AM130" s="27" t="s">
        <v>698</v>
      </c>
      <c r="AN130" s="27" t="s">
        <v>698</v>
      </c>
      <c r="AO130" s="27" t="s">
        <v>698</v>
      </c>
      <c r="AP130" s="27" t="s">
        <v>698</v>
      </c>
      <c r="AQ130" s="27" t="s">
        <v>698</v>
      </c>
      <c r="AR130" s="27" t="s">
        <v>698</v>
      </c>
      <c r="AS130" s="27" t="s">
        <v>698</v>
      </c>
      <c r="AT130" s="27" t="s">
        <v>698</v>
      </c>
      <c r="AU130" s="27" t="s">
        <v>698</v>
      </c>
      <c r="AV130" s="27" t="s">
        <v>698</v>
      </c>
      <c r="AW130" s="27" t="s">
        <v>698</v>
      </c>
      <c r="AX130" s="27" t="s">
        <v>698</v>
      </c>
      <c r="AY130" s="27" t="s">
        <v>698</v>
      </c>
      <c r="AZ130" s="27" t="s">
        <v>698</v>
      </c>
      <c r="BA130" s="27" t="s">
        <v>698</v>
      </c>
      <c r="BB130" s="27" t="s">
        <v>698</v>
      </c>
      <c r="BC130" s="27" t="s">
        <v>698</v>
      </c>
      <c r="BD130" s="27" t="s">
        <v>698</v>
      </c>
      <c r="BE130" s="27" t="s">
        <v>698</v>
      </c>
      <c r="BF130" s="27" t="s">
        <v>698</v>
      </c>
      <c r="BG130" s="27" t="s">
        <v>698</v>
      </c>
      <c r="BH130" s="27" t="s">
        <v>698</v>
      </c>
      <c r="BI130" s="27" t="s">
        <v>698</v>
      </c>
      <c r="BJ130" s="27" t="s">
        <v>698</v>
      </c>
      <c r="BK130" s="27" t="s">
        <v>698</v>
      </c>
      <c r="BL130" s="27" t="s">
        <v>698</v>
      </c>
      <c r="BM130" s="27" t="s">
        <v>698</v>
      </c>
      <c r="BN130" s="27" t="s">
        <v>698</v>
      </c>
      <c r="BO130" s="27" t="s">
        <v>698</v>
      </c>
      <c r="BP130" s="27" t="s">
        <v>698</v>
      </c>
      <c r="BQ130" s="27" t="s">
        <v>698</v>
      </c>
      <c r="BR130" s="27" t="s">
        <v>698</v>
      </c>
      <c r="BS130" s="27" t="s">
        <v>698</v>
      </c>
      <c r="BT130" s="27" t="s">
        <v>698</v>
      </c>
      <c r="BU130" s="27" t="s">
        <v>698</v>
      </c>
      <c r="BV130" s="27" t="s">
        <v>698</v>
      </c>
      <c r="BW130" s="27" t="s">
        <v>698</v>
      </c>
      <c r="BX130" s="27" t="s">
        <v>698</v>
      </c>
      <c r="BY130" s="27" t="s">
        <v>698</v>
      </c>
      <c r="BZ130" s="27" t="s">
        <v>698</v>
      </c>
      <c r="CA130" s="27" t="s">
        <v>698</v>
      </c>
      <c r="CB130" s="27" t="s">
        <v>704</v>
      </c>
      <c r="CC130" s="27" t="s">
        <v>698</v>
      </c>
      <c r="CD130" s="27" t="s">
        <v>698</v>
      </c>
      <c r="CE130" s="27" t="s">
        <v>704</v>
      </c>
      <c r="CF130" s="27" t="s">
        <v>698</v>
      </c>
      <c r="CG130" s="27" t="s">
        <v>698</v>
      </c>
      <c r="CH130" s="27" t="s">
        <v>704</v>
      </c>
      <c r="CI130" s="27" t="s">
        <v>698</v>
      </c>
      <c r="CJ130" s="27" t="s">
        <v>704</v>
      </c>
      <c r="CK130" s="27" t="s">
        <v>698</v>
      </c>
      <c r="CL130" s="27" t="s">
        <v>698</v>
      </c>
      <c r="CM130" s="27" t="s">
        <v>698</v>
      </c>
      <c r="CN130" s="27" t="s">
        <v>704</v>
      </c>
      <c r="CO130" s="27" t="s">
        <v>704</v>
      </c>
      <c r="CP130" s="27" t="s">
        <v>704</v>
      </c>
      <c r="CQ130" s="27" t="s">
        <v>698</v>
      </c>
      <c r="CR130" s="27" t="s">
        <v>698</v>
      </c>
      <c r="CS130" s="27" t="s">
        <v>704</v>
      </c>
      <c r="CT130" s="27" t="s">
        <v>698</v>
      </c>
      <c r="CU130" s="27" t="s">
        <v>704</v>
      </c>
      <c r="CV130" s="27" t="s">
        <v>698</v>
      </c>
      <c r="CW130" s="27" t="s">
        <v>698</v>
      </c>
      <c r="CX130" s="27" t="s">
        <v>698</v>
      </c>
      <c r="CY130" s="27" t="s">
        <v>698</v>
      </c>
      <c r="CZ130" s="27" t="s">
        <v>698</v>
      </c>
      <c r="DA130" s="27" t="s">
        <v>698</v>
      </c>
      <c r="DB130" s="27" t="s">
        <v>704</v>
      </c>
      <c r="DC130" s="27" t="s">
        <v>704</v>
      </c>
      <c r="DD130" s="27" t="s">
        <v>704</v>
      </c>
      <c r="DE130" s="27" t="s">
        <v>704</v>
      </c>
      <c r="DF130" s="27" t="s">
        <v>698</v>
      </c>
      <c r="DG130" s="27" t="s">
        <v>698</v>
      </c>
      <c r="DH130" s="27" t="s">
        <v>698</v>
      </c>
      <c r="DI130" s="27" t="s">
        <v>698</v>
      </c>
      <c r="DJ130" s="27" t="s">
        <v>698</v>
      </c>
      <c r="DK130" s="27" t="s">
        <v>698</v>
      </c>
      <c r="DL130" s="27" t="s">
        <v>698</v>
      </c>
      <c r="DM130" s="27" t="s">
        <v>698</v>
      </c>
      <c r="DN130" s="27" t="s">
        <v>698</v>
      </c>
      <c r="DO130" s="27" t="s">
        <v>698</v>
      </c>
      <c r="DP130" s="27" t="s">
        <v>698</v>
      </c>
      <c r="DQ130" s="27" t="s">
        <v>698</v>
      </c>
      <c r="DR130" s="27" t="s">
        <v>698</v>
      </c>
      <c r="DS130" s="27"/>
      <c r="DT130" s="27" t="s">
        <v>698</v>
      </c>
      <c r="DU130" s="27" t="s">
        <v>698</v>
      </c>
      <c r="DV130" s="27" t="s">
        <v>698</v>
      </c>
      <c r="DW130" s="27" t="s">
        <v>698</v>
      </c>
      <c r="DX130" s="27" t="s">
        <v>698</v>
      </c>
      <c r="DY130" s="27" t="s">
        <v>698</v>
      </c>
      <c r="DZ130" s="27" t="s">
        <v>698</v>
      </c>
      <c r="EA130" s="27" t="s">
        <v>698</v>
      </c>
      <c r="EB130" s="27" t="s">
        <v>698</v>
      </c>
      <c r="EC130" s="27" t="s">
        <v>698</v>
      </c>
      <c r="ED130" s="27" t="s">
        <v>698</v>
      </c>
      <c r="EE130" s="27" t="s">
        <v>698</v>
      </c>
      <c r="EF130" s="27" t="s">
        <v>698</v>
      </c>
      <c r="EG130" s="27" t="s">
        <v>694</v>
      </c>
      <c r="EH130" s="27" t="s">
        <v>698</v>
      </c>
      <c r="EI130" s="27" t="s">
        <v>698</v>
      </c>
      <c r="EJ130" s="27" t="s">
        <v>698</v>
      </c>
      <c r="EK130" s="27" t="s">
        <v>698</v>
      </c>
      <c r="EL130" s="27" t="s">
        <v>698</v>
      </c>
      <c r="EM130" s="27" t="s">
        <v>698</v>
      </c>
      <c r="EN130" s="27" t="s">
        <v>698</v>
      </c>
      <c r="EO130" s="27" t="s">
        <v>698</v>
      </c>
      <c r="EP130" s="27" t="s">
        <v>698</v>
      </c>
      <c r="EQ130" s="27" t="s">
        <v>698</v>
      </c>
      <c r="ER130" s="27" t="s">
        <v>698</v>
      </c>
      <c r="ES130" s="27" t="s">
        <v>698</v>
      </c>
      <c r="ET130" s="27" t="s">
        <v>698</v>
      </c>
      <c r="EU130" s="27" t="s">
        <v>698</v>
      </c>
      <c r="EV130" s="27" t="s">
        <v>698</v>
      </c>
      <c r="EW130" s="27" t="s">
        <v>698</v>
      </c>
      <c r="EX130" s="27" t="s">
        <v>698</v>
      </c>
      <c r="EY130" s="27" t="s">
        <v>698</v>
      </c>
      <c r="EZ130" s="27" t="s">
        <v>698</v>
      </c>
      <c r="FA130" s="27" t="s">
        <v>698</v>
      </c>
      <c r="FB130" s="27" t="s">
        <v>698</v>
      </c>
      <c r="FC130" s="27" t="s">
        <v>698</v>
      </c>
      <c r="FD130" s="27" t="s">
        <v>698</v>
      </c>
      <c r="FE130" s="27" t="s">
        <v>694</v>
      </c>
      <c r="FF130" s="27" t="s">
        <v>698</v>
      </c>
      <c r="FG130" s="27" t="s">
        <v>698</v>
      </c>
      <c r="FH130" s="27" t="s">
        <v>698</v>
      </c>
      <c r="FI130" s="27" t="s">
        <v>698</v>
      </c>
      <c r="FJ130" s="27" t="s">
        <v>694</v>
      </c>
      <c r="FK130" s="27" t="s">
        <v>698</v>
      </c>
      <c r="FL130" s="27" t="s">
        <v>698</v>
      </c>
      <c r="FM130" s="27" t="s">
        <v>698</v>
      </c>
      <c r="FN130" s="27" t="s">
        <v>694</v>
      </c>
      <c r="FO130" s="72" t="s">
        <v>1175</v>
      </c>
      <c r="FP130" s="72" t="s">
        <v>698</v>
      </c>
      <c r="FQ130" s="72" t="s">
        <v>1176</v>
      </c>
      <c r="FR130" s="72" t="s">
        <v>1223</v>
      </c>
      <c r="FS130" s="72" t="s">
        <v>1224</v>
      </c>
      <c r="FT130" s="72" t="s">
        <v>698</v>
      </c>
      <c r="FU130" s="72" t="s">
        <v>698</v>
      </c>
      <c r="FV130" s="72" t="s">
        <v>698</v>
      </c>
      <c r="FW130" s="78" t="s">
        <v>698</v>
      </c>
      <c r="FX130" s="78" t="s">
        <v>698</v>
      </c>
      <c r="FY130" s="72" t="s">
        <v>698</v>
      </c>
      <c r="FZ130" s="90"/>
      <c r="GA130" s="90"/>
      <c r="GB130" s="90"/>
      <c r="GC130" s="90"/>
      <c r="GD130" s="90"/>
      <c r="GE130" s="90"/>
      <c r="GF130" s="90"/>
      <c r="GG130" s="90"/>
      <c r="GH130" s="105" t="s">
        <v>1226</v>
      </c>
      <c r="GI130" s="106"/>
      <c r="GJ130" s="27"/>
      <c r="GK130" s="28"/>
      <c r="GL130" s="27"/>
    </row>
    <row r="131" spans="1:194" x14ac:dyDescent="0.25">
      <c r="A131" s="71" t="str">
        <f t="shared" si="11"/>
        <v>Expenditure: Contracted Services - Contractors: Audio-visual Services</v>
      </c>
      <c r="B131" s="27" t="s">
        <v>1190</v>
      </c>
      <c r="C131" s="27" t="str">
        <f t="shared" si="5"/>
        <v>IE003003005000000000000000000000000000</v>
      </c>
      <c r="D131" s="23" t="s">
        <v>1166</v>
      </c>
      <c r="E131" s="23" t="s">
        <v>710</v>
      </c>
      <c r="F131" s="23" t="s">
        <v>710</v>
      </c>
      <c r="G131" s="23" t="s">
        <v>713</v>
      </c>
      <c r="H131" s="23" t="s">
        <v>697</v>
      </c>
      <c r="I131" s="23" t="s">
        <v>697</v>
      </c>
      <c r="J131" s="23" t="s">
        <v>697</v>
      </c>
      <c r="K131" s="23" t="s">
        <v>697</v>
      </c>
      <c r="L131" s="23" t="s">
        <v>697</v>
      </c>
      <c r="M131" s="23" t="s">
        <v>697</v>
      </c>
      <c r="N131" s="23" t="s">
        <v>697</v>
      </c>
      <c r="O131" s="23" t="s">
        <v>697</v>
      </c>
      <c r="P131" s="23" t="s">
        <v>697</v>
      </c>
      <c r="Q131" s="27">
        <v>0</v>
      </c>
      <c r="R131" s="27" t="s">
        <v>704</v>
      </c>
      <c r="S131" s="27" t="s">
        <v>698</v>
      </c>
      <c r="T131" s="28" t="s">
        <v>694</v>
      </c>
      <c r="U131" s="28"/>
      <c r="V131" s="27" t="s">
        <v>372</v>
      </c>
      <c r="W131" s="27" t="s">
        <v>905</v>
      </c>
      <c r="X131" s="27"/>
      <c r="Y131" s="27"/>
      <c r="Z131" s="27" t="s">
        <v>1412</v>
      </c>
      <c r="AA131" s="27"/>
      <c r="AB131" s="27"/>
      <c r="AC131" s="27"/>
      <c r="AD131" s="27"/>
      <c r="AE131" s="27"/>
      <c r="AF131" s="27"/>
      <c r="AG131" s="27"/>
      <c r="AH131" s="27"/>
      <c r="AI131" s="27" t="s">
        <v>1413</v>
      </c>
      <c r="AJ131" s="28" t="s">
        <v>704</v>
      </c>
      <c r="AK131" s="27" t="s">
        <v>698</v>
      </c>
      <c r="AL131" s="27" t="s">
        <v>698</v>
      </c>
      <c r="AM131" s="27" t="s">
        <v>698</v>
      </c>
      <c r="AN131" s="27" t="s">
        <v>698</v>
      </c>
      <c r="AO131" s="27" t="s">
        <v>698</v>
      </c>
      <c r="AP131" s="27" t="s">
        <v>698</v>
      </c>
      <c r="AQ131" s="27" t="s">
        <v>698</v>
      </c>
      <c r="AR131" s="27" t="s">
        <v>698</v>
      </c>
      <c r="AS131" s="27" t="s">
        <v>698</v>
      </c>
      <c r="AT131" s="27" t="s">
        <v>698</v>
      </c>
      <c r="AU131" s="27" t="s">
        <v>698</v>
      </c>
      <c r="AV131" s="27" t="s">
        <v>698</v>
      </c>
      <c r="AW131" s="27" t="s">
        <v>698</v>
      </c>
      <c r="AX131" s="27" t="s">
        <v>698</v>
      </c>
      <c r="AY131" s="27" t="s">
        <v>698</v>
      </c>
      <c r="AZ131" s="27" t="s">
        <v>698</v>
      </c>
      <c r="BA131" s="27" t="s">
        <v>698</v>
      </c>
      <c r="BB131" s="27" t="s">
        <v>698</v>
      </c>
      <c r="BC131" s="27" t="s">
        <v>698</v>
      </c>
      <c r="BD131" s="27" t="s">
        <v>698</v>
      </c>
      <c r="BE131" s="27" t="s">
        <v>698</v>
      </c>
      <c r="BF131" s="27" t="s">
        <v>698</v>
      </c>
      <c r="BG131" s="27" t="s">
        <v>698</v>
      </c>
      <c r="BH131" s="27" t="s">
        <v>698</v>
      </c>
      <c r="BI131" s="27" t="s">
        <v>698</v>
      </c>
      <c r="BJ131" s="27" t="s">
        <v>698</v>
      </c>
      <c r="BK131" s="27" t="s">
        <v>698</v>
      </c>
      <c r="BL131" s="27" t="s">
        <v>698</v>
      </c>
      <c r="BM131" s="27" t="s">
        <v>698</v>
      </c>
      <c r="BN131" s="27" t="s">
        <v>698</v>
      </c>
      <c r="BO131" s="27" t="s">
        <v>698</v>
      </c>
      <c r="BP131" s="27" t="s">
        <v>698</v>
      </c>
      <c r="BQ131" s="27" t="s">
        <v>698</v>
      </c>
      <c r="BR131" s="27" t="s">
        <v>698</v>
      </c>
      <c r="BS131" s="27" t="s">
        <v>698</v>
      </c>
      <c r="BT131" s="27" t="s">
        <v>698</v>
      </c>
      <c r="BU131" s="27" t="s">
        <v>698</v>
      </c>
      <c r="BV131" s="27" t="s">
        <v>698</v>
      </c>
      <c r="BW131" s="27" t="s">
        <v>698</v>
      </c>
      <c r="BX131" s="27" t="s">
        <v>698</v>
      </c>
      <c r="BY131" s="27" t="s">
        <v>698</v>
      </c>
      <c r="BZ131" s="27" t="s">
        <v>698</v>
      </c>
      <c r="CA131" s="27" t="s">
        <v>698</v>
      </c>
      <c r="CB131" s="27" t="s">
        <v>698</v>
      </c>
      <c r="CC131" s="27" t="s">
        <v>698</v>
      </c>
      <c r="CD131" s="27" t="s">
        <v>698</v>
      </c>
      <c r="CE131" s="27" t="s">
        <v>698</v>
      </c>
      <c r="CF131" s="27" t="s">
        <v>698</v>
      </c>
      <c r="CG131" s="27" t="s">
        <v>698</v>
      </c>
      <c r="CH131" s="27" t="s">
        <v>698</v>
      </c>
      <c r="CI131" s="27" t="s">
        <v>698</v>
      </c>
      <c r="CJ131" s="27" t="s">
        <v>698</v>
      </c>
      <c r="CK131" s="27" t="s">
        <v>698</v>
      </c>
      <c r="CL131" s="27" t="s">
        <v>698</v>
      </c>
      <c r="CM131" s="27" t="s">
        <v>698</v>
      </c>
      <c r="CN131" s="27" t="s">
        <v>698</v>
      </c>
      <c r="CO131" s="27" t="s">
        <v>698</v>
      </c>
      <c r="CP131" s="27" t="s">
        <v>698</v>
      </c>
      <c r="CQ131" s="27" t="s">
        <v>698</v>
      </c>
      <c r="CR131" s="27" t="s">
        <v>698</v>
      </c>
      <c r="CS131" s="27" t="s">
        <v>698</v>
      </c>
      <c r="CT131" s="27" t="s">
        <v>698</v>
      </c>
      <c r="CU131" s="27" t="s">
        <v>698</v>
      </c>
      <c r="CV131" s="27" t="s">
        <v>698</v>
      </c>
      <c r="CW131" s="27" t="s">
        <v>698</v>
      </c>
      <c r="CX131" s="27" t="s">
        <v>698</v>
      </c>
      <c r="CY131" s="27" t="s">
        <v>698</v>
      </c>
      <c r="CZ131" s="27" t="s">
        <v>698</v>
      </c>
      <c r="DA131" s="27" t="s">
        <v>698</v>
      </c>
      <c r="DB131" s="27" t="s">
        <v>704</v>
      </c>
      <c r="DC131" s="27" t="s">
        <v>704</v>
      </c>
      <c r="DD131" s="27" t="s">
        <v>704</v>
      </c>
      <c r="DE131" s="27" t="s">
        <v>704</v>
      </c>
      <c r="DF131" s="27" t="s">
        <v>698</v>
      </c>
      <c r="DG131" s="27" t="s">
        <v>698</v>
      </c>
      <c r="DH131" s="27" t="s">
        <v>698</v>
      </c>
      <c r="DI131" s="27" t="s">
        <v>698</v>
      </c>
      <c r="DJ131" s="27" t="s">
        <v>698</v>
      </c>
      <c r="DK131" s="27" t="s">
        <v>698</v>
      </c>
      <c r="DL131" s="27" t="s">
        <v>698</v>
      </c>
      <c r="DM131" s="27" t="s">
        <v>698</v>
      </c>
      <c r="DN131" s="27" t="s">
        <v>698</v>
      </c>
      <c r="DO131" s="27" t="s">
        <v>698</v>
      </c>
      <c r="DP131" s="27" t="s">
        <v>698</v>
      </c>
      <c r="DQ131" s="27" t="s">
        <v>698</v>
      </c>
      <c r="DR131" s="27" t="s">
        <v>698</v>
      </c>
      <c r="DS131" s="27"/>
      <c r="DT131" s="27" t="s">
        <v>698</v>
      </c>
      <c r="DU131" s="27" t="s">
        <v>698</v>
      </c>
      <c r="DV131" s="27" t="s">
        <v>698</v>
      </c>
      <c r="DW131" s="27" t="s">
        <v>698</v>
      </c>
      <c r="DX131" s="27" t="s">
        <v>698</v>
      </c>
      <c r="DY131" s="27" t="s">
        <v>698</v>
      </c>
      <c r="DZ131" s="27" t="s">
        <v>698</v>
      </c>
      <c r="EA131" s="27" t="s">
        <v>698</v>
      </c>
      <c r="EB131" s="27" t="s">
        <v>698</v>
      </c>
      <c r="EC131" s="27" t="s">
        <v>698</v>
      </c>
      <c r="ED131" s="27" t="s">
        <v>698</v>
      </c>
      <c r="EE131" s="27" t="s">
        <v>698</v>
      </c>
      <c r="EF131" s="27" t="s">
        <v>698</v>
      </c>
      <c r="EG131" s="27" t="s">
        <v>694</v>
      </c>
      <c r="EH131" s="27" t="s">
        <v>698</v>
      </c>
      <c r="EI131" s="27" t="s">
        <v>698</v>
      </c>
      <c r="EJ131" s="27" t="s">
        <v>698</v>
      </c>
      <c r="EK131" s="27" t="s">
        <v>698</v>
      </c>
      <c r="EL131" s="27" t="s">
        <v>698</v>
      </c>
      <c r="EM131" s="27" t="s">
        <v>698</v>
      </c>
      <c r="EN131" s="27" t="s">
        <v>698</v>
      </c>
      <c r="EO131" s="27" t="s">
        <v>698</v>
      </c>
      <c r="EP131" s="27" t="s">
        <v>698</v>
      </c>
      <c r="EQ131" s="27" t="s">
        <v>698</v>
      </c>
      <c r="ER131" s="27" t="s">
        <v>698</v>
      </c>
      <c r="ES131" s="27" t="s">
        <v>698</v>
      </c>
      <c r="ET131" s="27" t="s">
        <v>698</v>
      </c>
      <c r="EU131" s="27" t="s">
        <v>698</v>
      </c>
      <c r="EV131" s="27" t="s">
        <v>698</v>
      </c>
      <c r="EW131" s="27" t="s">
        <v>698</v>
      </c>
      <c r="EX131" s="27" t="s">
        <v>698</v>
      </c>
      <c r="EY131" s="27" t="s">
        <v>698</v>
      </c>
      <c r="EZ131" s="27" t="s">
        <v>698</v>
      </c>
      <c r="FA131" s="27" t="s">
        <v>698</v>
      </c>
      <c r="FB131" s="27" t="s">
        <v>698</v>
      </c>
      <c r="FC131" s="27" t="s">
        <v>698</v>
      </c>
      <c r="FD131" s="27" t="s">
        <v>698</v>
      </c>
      <c r="FE131" s="27" t="s">
        <v>694</v>
      </c>
      <c r="FF131" s="27" t="s">
        <v>698</v>
      </c>
      <c r="FG131" s="27" t="s">
        <v>698</v>
      </c>
      <c r="FH131" s="27" t="s">
        <v>698</v>
      </c>
      <c r="FI131" s="27" t="s">
        <v>698</v>
      </c>
      <c r="FJ131" s="27" t="s">
        <v>694</v>
      </c>
      <c r="FK131" s="27" t="s">
        <v>698</v>
      </c>
      <c r="FL131" s="27" t="s">
        <v>698</v>
      </c>
      <c r="FM131" s="27" t="s">
        <v>698</v>
      </c>
      <c r="FN131" s="27" t="s">
        <v>694</v>
      </c>
      <c r="FO131" s="72" t="s">
        <v>1175</v>
      </c>
      <c r="FP131" s="72" t="s">
        <v>698</v>
      </c>
      <c r="FQ131" s="72" t="s">
        <v>1176</v>
      </c>
      <c r="FR131" s="72" t="s">
        <v>1223</v>
      </c>
      <c r="FS131" s="72" t="s">
        <v>1224</v>
      </c>
      <c r="FT131" s="72" t="s">
        <v>698</v>
      </c>
      <c r="FU131" s="72" t="s">
        <v>698</v>
      </c>
      <c r="FV131" s="72" t="s">
        <v>698</v>
      </c>
      <c r="FW131" s="78" t="s">
        <v>698</v>
      </c>
      <c r="FX131" s="78" t="s">
        <v>698</v>
      </c>
      <c r="FY131" s="72" t="s">
        <v>698</v>
      </c>
      <c r="FZ131" s="90"/>
      <c r="GA131" s="90"/>
      <c r="GB131" s="90"/>
      <c r="GC131" s="90"/>
      <c r="GD131" s="90"/>
      <c r="GE131" s="90"/>
      <c r="GF131" s="90"/>
      <c r="GG131" s="90"/>
      <c r="GH131" s="105" t="s">
        <v>1226</v>
      </c>
      <c r="GI131" s="106"/>
      <c r="GJ131" s="27"/>
      <c r="GK131" s="28"/>
      <c r="GL131" s="27"/>
    </row>
    <row r="132" spans="1:194" x14ac:dyDescent="0.25">
      <c r="A132" s="71" t="str">
        <f t="shared" si="11"/>
        <v>Expenditure: Contracted Services - Contractors: Bore Waterhole Drilling</v>
      </c>
      <c r="B132" s="27" t="s">
        <v>1190</v>
      </c>
      <c r="C132" s="27" t="str">
        <f t="shared" si="5"/>
        <v>IE003003006000000000000000000000000000</v>
      </c>
      <c r="D132" s="23" t="s">
        <v>1166</v>
      </c>
      <c r="E132" s="23" t="s">
        <v>710</v>
      </c>
      <c r="F132" s="23" t="s">
        <v>710</v>
      </c>
      <c r="G132" s="23" t="s">
        <v>715</v>
      </c>
      <c r="H132" s="23" t="s">
        <v>697</v>
      </c>
      <c r="I132" s="23" t="s">
        <v>697</v>
      </c>
      <c r="J132" s="23" t="s">
        <v>697</v>
      </c>
      <c r="K132" s="23" t="s">
        <v>697</v>
      </c>
      <c r="L132" s="23" t="s">
        <v>697</v>
      </c>
      <c r="M132" s="23" t="s">
        <v>697</v>
      </c>
      <c r="N132" s="23" t="s">
        <v>697</v>
      </c>
      <c r="O132" s="23" t="s">
        <v>697</v>
      </c>
      <c r="P132" s="23" t="s">
        <v>697</v>
      </c>
      <c r="Q132" s="27">
        <v>0</v>
      </c>
      <c r="R132" s="27" t="s">
        <v>704</v>
      </c>
      <c r="S132" s="27" t="s">
        <v>698</v>
      </c>
      <c r="T132" s="28" t="s">
        <v>694</v>
      </c>
      <c r="U132" s="28"/>
      <c r="V132" s="27" t="s">
        <v>373</v>
      </c>
      <c r="W132" s="27" t="s">
        <v>905</v>
      </c>
      <c r="X132" s="27"/>
      <c r="Y132" s="27"/>
      <c r="Z132" s="27" t="s">
        <v>1414</v>
      </c>
      <c r="AA132" s="27"/>
      <c r="AB132" s="27"/>
      <c r="AC132" s="27"/>
      <c r="AD132" s="27"/>
      <c r="AE132" s="27"/>
      <c r="AF132" s="27"/>
      <c r="AG132" s="27"/>
      <c r="AH132" s="27"/>
      <c r="AI132" s="27" t="s">
        <v>1415</v>
      </c>
      <c r="AJ132" s="28" t="s">
        <v>704</v>
      </c>
      <c r="AK132" s="27" t="s">
        <v>698</v>
      </c>
      <c r="AL132" s="27" t="s">
        <v>698</v>
      </c>
      <c r="AM132" s="27" t="s">
        <v>698</v>
      </c>
      <c r="AN132" s="27" t="s">
        <v>698</v>
      </c>
      <c r="AO132" s="27" t="s">
        <v>698</v>
      </c>
      <c r="AP132" s="27" t="s">
        <v>698</v>
      </c>
      <c r="AQ132" s="27" t="s">
        <v>698</v>
      </c>
      <c r="AR132" s="27" t="s">
        <v>698</v>
      </c>
      <c r="AS132" s="27" t="s">
        <v>698</v>
      </c>
      <c r="AT132" s="27" t="s">
        <v>698</v>
      </c>
      <c r="AU132" s="27" t="s">
        <v>698</v>
      </c>
      <c r="AV132" s="27" t="s">
        <v>698</v>
      </c>
      <c r="AW132" s="27" t="s">
        <v>698</v>
      </c>
      <c r="AX132" s="27" t="s">
        <v>698</v>
      </c>
      <c r="AY132" s="27" t="s">
        <v>698</v>
      </c>
      <c r="AZ132" s="27" t="s">
        <v>698</v>
      </c>
      <c r="BA132" s="27" t="s">
        <v>698</v>
      </c>
      <c r="BB132" s="27" t="s">
        <v>698</v>
      </c>
      <c r="BC132" s="27" t="s">
        <v>698</v>
      </c>
      <c r="BD132" s="27" t="s">
        <v>698</v>
      </c>
      <c r="BE132" s="27" t="s">
        <v>698</v>
      </c>
      <c r="BF132" s="27" t="s">
        <v>698</v>
      </c>
      <c r="BG132" s="27" t="s">
        <v>698</v>
      </c>
      <c r="BH132" s="27" t="s">
        <v>698</v>
      </c>
      <c r="BI132" s="27" t="s">
        <v>698</v>
      </c>
      <c r="BJ132" s="27" t="s">
        <v>698</v>
      </c>
      <c r="BK132" s="27" t="s">
        <v>698</v>
      </c>
      <c r="BL132" s="27" t="s">
        <v>698</v>
      </c>
      <c r="BM132" s="27" t="s">
        <v>698</v>
      </c>
      <c r="BN132" s="27" t="s">
        <v>698</v>
      </c>
      <c r="BO132" s="27" t="s">
        <v>698</v>
      </c>
      <c r="BP132" s="27" t="s">
        <v>698</v>
      </c>
      <c r="BQ132" s="27" t="s">
        <v>698</v>
      </c>
      <c r="BR132" s="27" t="s">
        <v>698</v>
      </c>
      <c r="BS132" s="27" t="s">
        <v>698</v>
      </c>
      <c r="BT132" s="27" t="s">
        <v>698</v>
      </c>
      <c r="BU132" s="27" t="s">
        <v>698</v>
      </c>
      <c r="BV132" s="27" t="s">
        <v>698</v>
      </c>
      <c r="BW132" s="27" t="s">
        <v>698</v>
      </c>
      <c r="BX132" s="27" t="s">
        <v>698</v>
      </c>
      <c r="BY132" s="27" t="s">
        <v>698</v>
      </c>
      <c r="BZ132" s="27" t="s">
        <v>698</v>
      </c>
      <c r="CA132" s="27" t="s">
        <v>698</v>
      </c>
      <c r="CB132" s="27" t="s">
        <v>698</v>
      </c>
      <c r="CC132" s="27" t="s">
        <v>698</v>
      </c>
      <c r="CD132" s="27" t="s">
        <v>698</v>
      </c>
      <c r="CE132" s="27" t="s">
        <v>698</v>
      </c>
      <c r="CF132" s="27" t="s">
        <v>698</v>
      </c>
      <c r="CG132" s="27" t="s">
        <v>698</v>
      </c>
      <c r="CH132" s="27" t="s">
        <v>698</v>
      </c>
      <c r="CI132" s="27" t="s">
        <v>698</v>
      </c>
      <c r="CJ132" s="27" t="s">
        <v>698</v>
      </c>
      <c r="CK132" s="27" t="s">
        <v>698</v>
      </c>
      <c r="CL132" s="27" t="s">
        <v>698</v>
      </c>
      <c r="CM132" s="27" t="s">
        <v>698</v>
      </c>
      <c r="CN132" s="27" t="s">
        <v>698</v>
      </c>
      <c r="CO132" s="27" t="s">
        <v>698</v>
      </c>
      <c r="CP132" s="27" t="s">
        <v>698</v>
      </c>
      <c r="CQ132" s="27" t="s">
        <v>698</v>
      </c>
      <c r="CR132" s="27" t="s">
        <v>698</v>
      </c>
      <c r="CS132" s="27" t="s">
        <v>698</v>
      </c>
      <c r="CT132" s="27" t="s">
        <v>698</v>
      </c>
      <c r="CU132" s="27" t="s">
        <v>698</v>
      </c>
      <c r="CV132" s="27" t="s">
        <v>698</v>
      </c>
      <c r="CW132" s="27" t="s">
        <v>698</v>
      </c>
      <c r="CX132" s="27" t="s">
        <v>698</v>
      </c>
      <c r="CY132" s="27" t="s">
        <v>698</v>
      </c>
      <c r="CZ132" s="27" t="s">
        <v>698</v>
      </c>
      <c r="DA132" s="27" t="s">
        <v>698</v>
      </c>
      <c r="DB132" s="27" t="s">
        <v>704</v>
      </c>
      <c r="DC132" s="27" t="s">
        <v>704</v>
      </c>
      <c r="DD132" s="27" t="s">
        <v>704</v>
      </c>
      <c r="DE132" s="27" t="s">
        <v>704</v>
      </c>
      <c r="DF132" s="27" t="s">
        <v>698</v>
      </c>
      <c r="DG132" s="27" t="s">
        <v>698</v>
      </c>
      <c r="DH132" s="27" t="s">
        <v>698</v>
      </c>
      <c r="DI132" s="27" t="s">
        <v>698</v>
      </c>
      <c r="DJ132" s="27" t="s">
        <v>698</v>
      </c>
      <c r="DK132" s="27" t="s">
        <v>698</v>
      </c>
      <c r="DL132" s="27" t="s">
        <v>698</v>
      </c>
      <c r="DM132" s="27" t="s">
        <v>698</v>
      </c>
      <c r="DN132" s="27" t="s">
        <v>698</v>
      </c>
      <c r="DO132" s="27" t="s">
        <v>698</v>
      </c>
      <c r="DP132" s="27" t="s">
        <v>698</v>
      </c>
      <c r="DQ132" s="27" t="s">
        <v>698</v>
      </c>
      <c r="DR132" s="27" t="s">
        <v>698</v>
      </c>
      <c r="DS132" s="27"/>
      <c r="DT132" s="27" t="s">
        <v>698</v>
      </c>
      <c r="DU132" s="27" t="s">
        <v>698</v>
      </c>
      <c r="DV132" s="27" t="s">
        <v>698</v>
      </c>
      <c r="DW132" s="27" t="s">
        <v>698</v>
      </c>
      <c r="DX132" s="27" t="s">
        <v>698</v>
      </c>
      <c r="DY132" s="27" t="s">
        <v>698</v>
      </c>
      <c r="DZ132" s="27" t="s">
        <v>698</v>
      </c>
      <c r="EA132" s="27" t="s">
        <v>698</v>
      </c>
      <c r="EB132" s="27" t="s">
        <v>698</v>
      </c>
      <c r="EC132" s="27" t="s">
        <v>698</v>
      </c>
      <c r="ED132" s="27" t="s">
        <v>698</v>
      </c>
      <c r="EE132" s="27" t="s">
        <v>698</v>
      </c>
      <c r="EF132" s="27" t="s">
        <v>698</v>
      </c>
      <c r="EG132" s="27" t="s">
        <v>694</v>
      </c>
      <c r="EH132" s="27" t="s">
        <v>698</v>
      </c>
      <c r="EI132" s="27" t="s">
        <v>698</v>
      </c>
      <c r="EJ132" s="27" t="s">
        <v>698</v>
      </c>
      <c r="EK132" s="27" t="s">
        <v>698</v>
      </c>
      <c r="EL132" s="27" t="s">
        <v>698</v>
      </c>
      <c r="EM132" s="27" t="s">
        <v>698</v>
      </c>
      <c r="EN132" s="27" t="s">
        <v>698</v>
      </c>
      <c r="EO132" s="27" t="s">
        <v>698</v>
      </c>
      <c r="EP132" s="27" t="s">
        <v>698</v>
      </c>
      <c r="EQ132" s="27" t="s">
        <v>698</v>
      </c>
      <c r="ER132" s="27" t="s">
        <v>698</v>
      </c>
      <c r="ES132" s="27" t="s">
        <v>698</v>
      </c>
      <c r="ET132" s="27" t="s">
        <v>698</v>
      </c>
      <c r="EU132" s="27" t="s">
        <v>698</v>
      </c>
      <c r="EV132" s="27" t="s">
        <v>698</v>
      </c>
      <c r="EW132" s="27" t="s">
        <v>698</v>
      </c>
      <c r="EX132" s="27" t="s">
        <v>698</v>
      </c>
      <c r="EY132" s="27" t="s">
        <v>698</v>
      </c>
      <c r="EZ132" s="27" t="s">
        <v>698</v>
      </c>
      <c r="FA132" s="27" t="s">
        <v>698</v>
      </c>
      <c r="FB132" s="27" t="s">
        <v>698</v>
      </c>
      <c r="FC132" s="27" t="s">
        <v>698</v>
      </c>
      <c r="FD132" s="27" t="s">
        <v>698</v>
      </c>
      <c r="FE132" s="27" t="s">
        <v>694</v>
      </c>
      <c r="FF132" s="27" t="s">
        <v>698</v>
      </c>
      <c r="FG132" s="27" t="s">
        <v>698</v>
      </c>
      <c r="FH132" s="27" t="s">
        <v>698</v>
      </c>
      <c r="FI132" s="27" t="s">
        <v>698</v>
      </c>
      <c r="FJ132" s="27" t="s">
        <v>694</v>
      </c>
      <c r="FK132" s="27" t="s">
        <v>704</v>
      </c>
      <c r="FL132" s="27" t="s">
        <v>704</v>
      </c>
      <c r="FM132" s="27" t="s">
        <v>704</v>
      </c>
      <c r="FN132" s="27" t="s">
        <v>694</v>
      </c>
      <c r="FO132" s="72" t="s">
        <v>1175</v>
      </c>
      <c r="FP132" s="72" t="s">
        <v>698</v>
      </c>
      <c r="FQ132" s="72" t="s">
        <v>1176</v>
      </c>
      <c r="FR132" s="72" t="s">
        <v>1223</v>
      </c>
      <c r="FS132" s="72" t="s">
        <v>1224</v>
      </c>
      <c r="FT132" s="72" t="s">
        <v>698</v>
      </c>
      <c r="FU132" s="72" t="s">
        <v>698</v>
      </c>
      <c r="FV132" s="72" t="s">
        <v>698</v>
      </c>
      <c r="FW132" s="78" t="s">
        <v>698</v>
      </c>
      <c r="FX132" s="78" t="s">
        <v>698</v>
      </c>
      <c r="FY132" s="72" t="s">
        <v>698</v>
      </c>
      <c r="FZ132" s="90"/>
      <c r="GA132" s="90"/>
      <c r="GB132" s="90"/>
      <c r="GC132" s="90"/>
      <c r="GD132" s="90"/>
      <c r="GE132" s="90"/>
      <c r="GF132" s="90"/>
      <c r="GG132" s="90"/>
      <c r="GH132" s="105" t="s">
        <v>1226</v>
      </c>
      <c r="GI132" s="106"/>
      <c r="GJ132" s="27"/>
      <c r="GK132" s="28"/>
      <c r="GL132" s="27"/>
    </row>
    <row r="133" spans="1:194" x14ac:dyDescent="0.25">
      <c r="A133" s="71" t="str">
        <f t="shared" si="11"/>
        <v>Expenditure: Contracted Services - Contractors: Bottling and Packaging</v>
      </c>
      <c r="B133" s="27" t="s">
        <v>1190</v>
      </c>
      <c r="C133" s="27" t="str">
        <f t="shared" si="5"/>
        <v>IE003003007000000000000000000000000000</v>
      </c>
      <c r="D133" s="23" t="s">
        <v>1166</v>
      </c>
      <c r="E133" s="23" t="s">
        <v>710</v>
      </c>
      <c r="F133" s="23" t="s">
        <v>710</v>
      </c>
      <c r="G133" s="23" t="s">
        <v>718</v>
      </c>
      <c r="H133" s="23" t="s">
        <v>697</v>
      </c>
      <c r="I133" s="23" t="s">
        <v>697</v>
      </c>
      <c r="J133" s="23" t="s">
        <v>697</v>
      </c>
      <c r="K133" s="23" t="s">
        <v>697</v>
      </c>
      <c r="L133" s="23" t="s">
        <v>697</v>
      </c>
      <c r="M133" s="23" t="s">
        <v>697</v>
      </c>
      <c r="N133" s="23" t="s">
        <v>697</v>
      </c>
      <c r="O133" s="23" t="s">
        <v>697</v>
      </c>
      <c r="P133" s="23" t="s">
        <v>697</v>
      </c>
      <c r="Q133" s="27">
        <v>0</v>
      </c>
      <c r="R133" s="27" t="s">
        <v>704</v>
      </c>
      <c r="S133" s="27" t="s">
        <v>698</v>
      </c>
      <c r="T133" s="28" t="s">
        <v>694</v>
      </c>
      <c r="U133" s="28"/>
      <c r="V133" s="27" t="s">
        <v>374</v>
      </c>
      <c r="W133" s="27" t="s">
        <v>905</v>
      </c>
      <c r="X133" s="27"/>
      <c r="Y133" s="27"/>
      <c r="Z133" s="27" t="s">
        <v>1416</v>
      </c>
      <c r="AA133" s="27"/>
      <c r="AB133" s="27"/>
      <c r="AC133" s="27"/>
      <c r="AD133" s="27"/>
      <c r="AE133" s="27"/>
      <c r="AF133" s="27"/>
      <c r="AG133" s="27"/>
      <c r="AH133" s="27"/>
      <c r="AI133" s="27" t="s">
        <v>1417</v>
      </c>
      <c r="AJ133" s="28" t="s">
        <v>704</v>
      </c>
      <c r="AK133" s="27" t="s">
        <v>698</v>
      </c>
      <c r="AL133" s="27" t="s">
        <v>698</v>
      </c>
      <c r="AM133" s="27" t="s">
        <v>698</v>
      </c>
      <c r="AN133" s="27" t="s">
        <v>698</v>
      </c>
      <c r="AO133" s="27" t="s">
        <v>698</v>
      </c>
      <c r="AP133" s="27" t="s">
        <v>698</v>
      </c>
      <c r="AQ133" s="27" t="s">
        <v>698</v>
      </c>
      <c r="AR133" s="27" t="s">
        <v>698</v>
      </c>
      <c r="AS133" s="27" t="s">
        <v>698</v>
      </c>
      <c r="AT133" s="27" t="s">
        <v>698</v>
      </c>
      <c r="AU133" s="27" t="s">
        <v>698</v>
      </c>
      <c r="AV133" s="27" t="s">
        <v>698</v>
      </c>
      <c r="AW133" s="27" t="s">
        <v>698</v>
      </c>
      <c r="AX133" s="27" t="s">
        <v>698</v>
      </c>
      <c r="AY133" s="27" t="s">
        <v>698</v>
      </c>
      <c r="AZ133" s="27" t="s">
        <v>698</v>
      </c>
      <c r="BA133" s="27" t="s">
        <v>698</v>
      </c>
      <c r="BB133" s="27" t="s">
        <v>698</v>
      </c>
      <c r="BC133" s="27" t="s">
        <v>698</v>
      </c>
      <c r="BD133" s="27" t="s">
        <v>698</v>
      </c>
      <c r="BE133" s="27" t="s">
        <v>698</v>
      </c>
      <c r="BF133" s="27" t="s">
        <v>698</v>
      </c>
      <c r="BG133" s="27" t="s">
        <v>698</v>
      </c>
      <c r="BH133" s="27" t="s">
        <v>698</v>
      </c>
      <c r="BI133" s="27" t="s">
        <v>698</v>
      </c>
      <c r="BJ133" s="27" t="s">
        <v>698</v>
      </c>
      <c r="BK133" s="27" t="s">
        <v>698</v>
      </c>
      <c r="BL133" s="27" t="s">
        <v>698</v>
      </c>
      <c r="BM133" s="27" t="s">
        <v>698</v>
      </c>
      <c r="BN133" s="27" t="s">
        <v>698</v>
      </c>
      <c r="BO133" s="27" t="s">
        <v>698</v>
      </c>
      <c r="BP133" s="27" t="s">
        <v>698</v>
      </c>
      <c r="BQ133" s="27" t="s">
        <v>698</v>
      </c>
      <c r="BR133" s="27" t="s">
        <v>698</v>
      </c>
      <c r="BS133" s="27" t="s">
        <v>698</v>
      </c>
      <c r="BT133" s="27" t="s">
        <v>698</v>
      </c>
      <c r="BU133" s="27" t="s">
        <v>698</v>
      </c>
      <c r="BV133" s="27" t="s">
        <v>698</v>
      </c>
      <c r="BW133" s="27" t="s">
        <v>698</v>
      </c>
      <c r="BX133" s="27" t="s">
        <v>698</v>
      </c>
      <c r="BY133" s="27" t="s">
        <v>698</v>
      </c>
      <c r="BZ133" s="27" t="s">
        <v>698</v>
      </c>
      <c r="CA133" s="27" t="s">
        <v>698</v>
      </c>
      <c r="CB133" s="27" t="s">
        <v>698</v>
      </c>
      <c r="CC133" s="27" t="s">
        <v>698</v>
      </c>
      <c r="CD133" s="27" t="s">
        <v>698</v>
      </c>
      <c r="CE133" s="27" t="s">
        <v>698</v>
      </c>
      <c r="CF133" s="27" t="s">
        <v>698</v>
      </c>
      <c r="CG133" s="27" t="s">
        <v>698</v>
      </c>
      <c r="CH133" s="27" t="s">
        <v>698</v>
      </c>
      <c r="CI133" s="27" t="s">
        <v>698</v>
      </c>
      <c r="CJ133" s="27" t="s">
        <v>698</v>
      </c>
      <c r="CK133" s="27" t="s">
        <v>698</v>
      </c>
      <c r="CL133" s="27" t="s">
        <v>698</v>
      </c>
      <c r="CM133" s="27" t="s">
        <v>698</v>
      </c>
      <c r="CN133" s="27" t="s">
        <v>698</v>
      </c>
      <c r="CO133" s="27" t="s">
        <v>698</v>
      </c>
      <c r="CP133" s="27" t="s">
        <v>698</v>
      </c>
      <c r="CQ133" s="27" t="s">
        <v>698</v>
      </c>
      <c r="CR133" s="27" t="s">
        <v>698</v>
      </c>
      <c r="CS133" s="27" t="s">
        <v>698</v>
      </c>
      <c r="CT133" s="27" t="s">
        <v>698</v>
      </c>
      <c r="CU133" s="27" t="s">
        <v>698</v>
      </c>
      <c r="CV133" s="27" t="s">
        <v>698</v>
      </c>
      <c r="CW133" s="27" t="s">
        <v>698</v>
      </c>
      <c r="CX133" s="27" t="s">
        <v>698</v>
      </c>
      <c r="CY133" s="27" t="s">
        <v>698</v>
      </c>
      <c r="CZ133" s="27" t="s">
        <v>698</v>
      </c>
      <c r="DA133" s="27" t="s">
        <v>698</v>
      </c>
      <c r="DB133" s="27" t="s">
        <v>704</v>
      </c>
      <c r="DC133" s="27" t="s">
        <v>704</v>
      </c>
      <c r="DD133" s="27" t="s">
        <v>704</v>
      </c>
      <c r="DE133" s="27" t="s">
        <v>704</v>
      </c>
      <c r="DF133" s="27" t="s">
        <v>698</v>
      </c>
      <c r="DG133" s="27" t="s">
        <v>698</v>
      </c>
      <c r="DH133" s="27" t="s">
        <v>698</v>
      </c>
      <c r="DI133" s="27" t="s">
        <v>698</v>
      </c>
      <c r="DJ133" s="27" t="s">
        <v>698</v>
      </c>
      <c r="DK133" s="27" t="s">
        <v>698</v>
      </c>
      <c r="DL133" s="27" t="s">
        <v>698</v>
      </c>
      <c r="DM133" s="27" t="s">
        <v>698</v>
      </c>
      <c r="DN133" s="27" t="s">
        <v>698</v>
      </c>
      <c r="DO133" s="27" t="s">
        <v>698</v>
      </c>
      <c r="DP133" s="27" t="s">
        <v>698</v>
      </c>
      <c r="DQ133" s="27" t="s">
        <v>698</v>
      </c>
      <c r="DR133" s="27" t="s">
        <v>698</v>
      </c>
      <c r="DS133" s="27"/>
      <c r="DT133" s="27" t="s">
        <v>698</v>
      </c>
      <c r="DU133" s="27" t="s">
        <v>698</v>
      </c>
      <c r="DV133" s="27" t="s">
        <v>698</v>
      </c>
      <c r="DW133" s="27" t="s">
        <v>698</v>
      </c>
      <c r="DX133" s="27" t="s">
        <v>698</v>
      </c>
      <c r="DY133" s="27" t="s">
        <v>698</v>
      </c>
      <c r="DZ133" s="27" t="s">
        <v>698</v>
      </c>
      <c r="EA133" s="27" t="s">
        <v>698</v>
      </c>
      <c r="EB133" s="27" t="s">
        <v>698</v>
      </c>
      <c r="EC133" s="27" t="s">
        <v>698</v>
      </c>
      <c r="ED133" s="27" t="s">
        <v>698</v>
      </c>
      <c r="EE133" s="27" t="s">
        <v>698</v>
      </c>
      <c r="EF133" s="27" t="s">
        <v>698</v>
      </c>
      <c r="EG133" s="27" t="s">
        <v>694</v>
      </c>
      <c r="EH133" s="27" t="s">
        <v>698</v>
      </c>
      <c r="EI133" s="27" t="s">
        <v>698</v>
      </c>
      <c r="EJ133" s="27" t="s">
        <v>698</v>
      </c>
      <c r="EK133" s="27" t="s">
        <v>698</v>
      </c>
      <c r="EL133" s="27" t="s">
        <v>698</v>
      </c>
      <c r="EM133" s="27" t="s">
        <v>698</v>
      </c>
      <c r="EN133" s="27" t="s">
        <v>698</v>
      </c>
      <c r="EO133" s="27" t="s">
        <v>698</v>
      </c>
      <c r="EP133" s="27" t="s">
        <v>698</v>
      </c>
      <c r="EQ133" s="27" t="s">
        <v>698</v>
      </c>
      <c r="ER133" s="27" t="s">
        <v>698</v>
      </c>
      <c r="ES133" s="27" t="s">
        <v>698</v>
      </c>
      <c r="ET133" s="27" t="s">
        <v>698</v>
      </c>
      <c r="EU133" s="27" t="s">
        <v>698</v>
      </c>
      <c r="EV133" s="27" t="s">
        <v>698</v>
      </c>
      <c r="EW133" s="27" t="s">
        <v>698</v>
      </c>
      <c r="EX133" s="27" t="s">
        <v>698</v>
      </c>
      <c r="EY133" s="27" t="s">
        <v>698</v>
      </c>
      <c r="EZ133" s="27" t="s">
        <v>698</v>
      </c>
      <c r="FA133" s="27" t="s">
        <v>698</v>
      </c>
      <c r="FB133" s="27" t="s">
        <v>698</v>
      </c>
      <c r="FC133" s="27" t="s">
        <v>698</v>
      </c>
      <c r="FD133" s="27" t="s">
        <v>698</v>
      </c>
      <c r="FE133" s="27" t="s">
        <v>694</v>
      </c>
      <c r="FF133" s="27" t="s">
        <v>698</v>
      </c>
      <c r="FG133" s="27" t="s">
        <v>698</v>
      </c>
      <c r="FH133" s="27" t="s">
        <v>698</v>
      </c>
      <c r="FI133" s="27" t="s">
        <v>698</v>
      </c>
      <c r="FJ133" s="27" t="s">
        <v>694</v>
      </c>
      <c r="FK133" s="27" t="s">
        <v>704</v>
      </c>
      <c r="FL133" s="27" t="s">
        <v>704</v>
      </c>
      <c r="FM133" s="27" t="s">
        <v>704</v>
      </c>
      <c r="FN133" s="27" t="s">
        <v>694</v>
      </c>
      <c r="FO133" s="72" t="s">
        <v>1175</v>
      </c>
      <c r="FP133" s="72" t="s">
        <v>698</v>
      </c>
      <c r="FQ133" s="72" t="s">
        <v>1176</v>
      </c>
      <c r="FR133" s="72" t="s">
        <v>1223</v>
      </c>
      <c r="FS133" s="72" t="s">
        <v>1224</v>
      </c>
      <c r="FT133" s="72" t="s">
        <v>698</v>
      </c>
      <c r="FU133" s="72" t="s">
        <v>698</v>
      </c>
      <c r="FV133" s="72" t="s">
        <v>698</v>
      </c>
      <c r="FW133" s="78" t="s">
        <v>698</v>
      </c>
      <c r="FX133" s="78" t="s">
        <v>698</v>
      </c>
      <c r="FY133" s="72" t="s">
        <v>698</v>
      </c>
      <c r="FZ133" s="90"/>
      <c r="GA133" s="90"/>
      <c r="GB133" s="90"/>
      <c r="GC133" s="90"/>
      <c r="GD133" s="90"/>
      <c r="GE133" s="90"/>
      <c r="GF133" s="90"/>
      <c r="GG133" s="90"/>
      <c r="GH133" s="105" t="s">
        <v>1226</v>
      </c>
      <c r="GI133" s="106"/>
      <c r="GJ133" s="27"/>
      <c r="GK133" s="28"/>
      <c r="GL133" s="27"/>
    </row>
    <row r="134" spans="1:194" x14ac:dyDescent="0.25">
      <c r="A134" s="71" t="str">
        <f t="shared" si="11"/>
        <v xml:space="preserve">Expenditure: Contracted Services - Contractors: Building </v>
      </c>
      <c r="B134" s="27" t="s">
        <v>1190</v>
      </c>
      <c r="C134" s="27" t="str">
        <f t="shared" si="5"/>
        <v>IE003003008000000000000000000000000000</v>
      </c>
      <c r="D134" s="23" t="s">
        <v>1166</v>
      </c>
      <c r="E134" s="23" t="s">
        <v>710</v>
      </c>
      <c r="F134" s="23" t="s">
        <v>710</v>
      </c>
      <c r="G134" s="23" t="s">
        <v>720</v>
      </c>
      <c r="H134" s="23" t="s">
        <v>697</v>
      </c>
      <c r="I134" s="23" t="s">
        <v>697</v>
      </c>
      <c r="J134" s="23" t="s">
        <v>697</v>
      </c>
      <c r="K134" s="23" t="s">
        <v>697</v>
      </c>
      <c r="L134" s="23" t="s">
        <v>697</v>
      </c>
      <c r="M134" s="23" t="s">
        <v>697</v>
      </c>
      <c r="N134" s="23" t="s">
        <v>697</v>
      </c>
      <c r="O134" s="23" t="s">
        <v>697</v>
      </c>
      <c r="P134" s="23" t="s">
        <v>697</v>
      </c>
      <c r="Q134" s="27">
        <v>0</v>
      </c>
      <c r="R134" s="27" t="s">
        <v>704</v>
      </c>
      <c r="S134" s="27" t="s">
        <v>698</v>
      </c>
      <c r="T134" s="28" t="s">
        <v>694</v>
      </c>
      <c r="U134" s="28"/>
      <c r="V134" s="27" t="s">
        <v>375</v>
      </c>
      <c r="W134" s="27" t="s">
        <v>905</v>
      </c>
      <c r="X134" s="27"/>
      <c r="Y134" s="27"/>
      <c r="Z134" s="27" t="s">
        <v>1418</v>
      </c>
      <c r="AA134" s="27"/>
      <c r="AB134" s="27"/>
      <c r="AC134" s="27"/>
      <c r="AD134" s="27"/>
      <c r="AE134" s="27"/>
      <c r="AF134" s="27"/>
      <c r="AG134" s="27"/>
      <c r="AH134" s="27"/>
      <c r="AI134" s="27" t="s">
        <v>1419</v>
      </c>
      <c r="AJ134" s="28" t="s">
        <v>704</v>
      </c>
      <c r="AK134" s="27" t="s">
        <v>698</v>
      </c>
      <c r="AL134" s="27" t="s">
        <v>698</v>
      </c>
      <c r="AM134" s="27" t="s">
        <v>698</v>
      </c>
      <c r="AN134" s="27" t="s">
        <v>698</v>
      </c>
      <c r="AO134" s="27" t="s">
        <v>698</v>
      </c>
      <c r="AP134" s="27" t="s">
        <v>698</v>
      </c>
      <c r="AQ134" s="27" t="s">
        <v>698</v>
      </c>
      <c r="AR134" s="27" t="s">
        <v>698</v>
      </c>
      <c r="AS134" s="27" t="s">
        <v>698</v>
      </c>
      <c r="AT134" s="27" t="s">
        <v>698</v>
      </c>
      <c r="AU134" s="27" t="s">
        <v>698</v>
      </c>
      <c r="AV134" s="27" t="s">
        <v>698</v>
      </c>
      <c r="AW134" s="27" t="s">
        <v>698</v>
      </c>
      <c r="AX134" s="27" t="s">
        <v>698</v>
      </c>
      <c r="AY134" s="27" t="s">
        <v>698</v>
      </c>
      <c r="AZ134" s="27" t="s">
        <v>698</v>
      </c>
      <c r="BA134" s="27" t="s">
        <v>698</v>
      </c>
      <c r="BB134" s="27" t="s">
        <v>698</v>
      </c>
      <c r="BC134" s="27" t="s">
        <v>698</v>
      </c>
      <c r="BD134" s="27" t="s">
        <v>698</v>
      </c>
      <c r="BE134" s="27" t="s">
        <v>698</v>
      </c>
      <c r="BF134" s="27" t="s">
        <v>698</v>
      </c>
      <c r="BG134" s="27" t="s">
        <v>698</v>
      </c>
      <c r="BH134" s="27" t="s">
        <v>698</v>
      </c>
      <c r="BI134" s="27" t="s">
        <v>698</v>
      </c>
      <c r="BJ134" s="27" t="s">
        <v>698</v>
      </c>
      <c r="BK134" s="27" t="s">
        <v>698</v>
      </c>
      <c r="BL134" s="27" t="s">
        <v>698</v>
      </c>
      <c r="BM134" s="27" t="s">
        <v>698</v>
      </c>
      <c r="BN134" s="27" t="s">
        <v>698</v>
      </c>
      <c r="BO134" s="27" t="s">
        <v>698</v>
      </c>
      <c r="BP134" s="27" t="s">
        <v>698</v>
      </c>
      <c r="BQ134" s="27" t="s">
        <v>698</v>
      </c>
      <c r="BR134" s="27" t="s">
        <v>698</v>
      </c>
      <c r="BS134" s="27" t="s">
        <v>698</v>
      </c>
      <c r="BT134" s="27" t="s">
        <v>698</v>
      </c>
      <c r="BU134" s="27" t="s">
        <v>698</v>
      </c>
      <c r="BV134" s="27" t="s">
        <v>698</v>
      </c>
      <c r="BW134" s="27" t="s">
        <v>698</v>
      </c>
      <c r="BX134" s="27" t="s">
        <v>698</v>
      </c>
      <c r="BY134" s="27" t="s">
        <v>698</v>
      </c>
      <c r="BZ134" s="27" t="s">
        <v>698</v>
      </c>
      <c r="CA134" s="27" t="s">
        <v>698</v>
      </c>
      <c r="CB134" s="27" t="s">
        <v>698</v>
      </c>
      <c r="CC134" s="27" t="s">
        <v>698</v>
      </c>
      <c r="CD134" s="27" t="s">
        <v>698</v>
      </c>
      <c r="CE134" s="27" t="s">
        <v>698</v>
      </c>
      <c r="CF134" s="27" t="s">
        <v>698</v>
      </c>
      <c r="CG134" s="27" t="s">
        <v>698</v>
      </c>
      <c r="CH134" s="27" t="s">
        <v>698</v>
      </c>
      <c r="CI134" s="27" t="s">
        <v>698</v>
      </c>
      <c r="CJ134" s="27" t="s">
        <v>698</v>
      </c>
      <c r="CK134" s="27" t="s">
        <v>698</v>
      </c>
      <c r="CL134" s="27" t="s">
        <v>698</v>
      </c>
      <c r="CM134" s="27" t="s">
        <v>698</v>
      </c>
      <c r="CN134" s="27" t="s">
        <v>698</v>
      </c>
      <c r="CO134" s="27" t="s">
        <v>698</v>
      </c>
      <c r="CP134" s="27" t="s">
        <v>698</v>
      </c>
      <c r="CQ134" s="27" t="s">
        <v>698</v>
      </c>
      <c r="CR134" s="27" t="s">
        <v>698</v>
      </c>
      <c r="CS134" s="27" t="s">
        <v>698</v>
      </c>
      <c r="CT134" s="27" t="s">
        <v>698</v>
      </c>
      <c r="CU134" s="27" t="s">
        <v>698</v>
      </c>
      <c r="CV134" s="27" t="s">
        <v>698</v>
      </c>
      <c r="CW134" s="27" t="s">
        <v>698</v>
      </c>
      <c r="CX134" s="27" t="s">
        <v>698</v>
      </c>
      <c r="CY134" s="27" t="s">
        <v>698</v>
      </c>
      <c r="CZ134" s="27" t="s">
        <v>698</v>
      </c>
      <c r="DA134" s="27" t="s">
        <v>698</v>
      </c>
      <c r="DB134" s="27" t="s">
        <v>704</v>
      </c>
      <c r="DC134" s="27" t="s">
        <v>704</v>
      </c>
      <c r="DD134" s="27" t="s">
        <v>704</v>
      </c>
      <c r="DE134" s="27" t="s">
        <v>704</v>
      </c>
      <c r="DF134" s="27" t="s">
        <v>698</v>
      </c>
      <c r="DG134" s="27" t="s">
        <v>698</v>
      </c>
      <c r="DH134" s="27" t="s">
        <v>698</v>
      </c>
      <c r="DI134" s="27" t="s">
        <v>698</v>
      </c>
      <c r="DJ134" s="27" t="s">
        <v>698</v>
      </c>
      <c r="DK134" s="27" t="s">
        <v>698</v>
      </c>
      <c r="DL134" s="27" t="s">
        <v>698</v>
      </c>
      <c r="DM134" s="27" t="s">
        <v>698</v>
      </c>
      <c r="DN134" s="27" t="s">
        <v>698</v>
      </c>
      <c r="DO134" s="27" t="s">
        <v>698</v>
      </c>
      <c r="DP134" s="27" t="s">
        <v>698</v>
      </c>
      <c r="DQ134" s="27" t="s">
        <v>698</v>
      </c>
      <c r="DR134" s="27" t="s">
        <v>698</v>
      </c>
      <c r="DS134" s="27"/>
      <c r="DT134" s="27" t="s">
        <v>698</v>
      </c>
      <c r="DU134" s="27" t="s">
        <v>698</v>
      </c>
      <c r="DV134" s="27" t="s">
        <v>698</v>
      </c>
      <c r="DW134" s="27" t="s">
        <v>698</v>
      </c>
      <c r="DX134" s="27" t="s">
        <v>698</v>
      </c>
      <c r="DY134" s="27" t="s">
        <v>698</v>
      </c>
      <c r="DZ134" s="27" t="s">
        <v>698</v>
      </c>
      <c r="EA134" s="27" t="s">
        <v>698</v>
      </c>
      <c r="EB134" s="27" t="s">
        <v>698</v>
      </c>
      <c r="EC134" s="27" t="s">
        <v>698</v>
      </c>
      <c r="ED134" s="27" t="s">
        <v>698</v>
      </c>
      <c r="EE134" s="27" t="s">
        <v>698</v>
      </c>
      <c r="EF134" s="27" t="s">
        <v>698</v>
      </c>
      <c r="EG134" s="27" t="s">
        <v>694</v>
      </c>
      <c r="EH134" s="27" t="s">
        <v>698</v>
      </c>
      <c r="EI134" s="27" t="s">
        <v>698</v>
      </c>
      <c r="EJ134" s="27" t="s">
        <v>698</v>
      </c>
      <c r="EK134" s="27" t="s">
        <v>698</v>
      </c>
      <c r="EL134" s="27" t="s">
        <v>698</v>
      </c>
      <c r="EM134" s="27" t="s">
        <v>698</v>
      </c>
      <c r="EN134" s="27" t="s">
        <v>698</v>
      </c>
      <c r="EO134" s="27" t="s">
        <v>698</v>
      </c>
      <c r="EP134" s="27" t="s">
        <v>698</v>
      </c>
      <c r="EQ134" s="27" t="s">
        <v>698</v>
      </c>
      <c r="ER134" s="27" t="s">
        <v>698</v>
      </c>
      <c r="ES134" s="27" t="s">
        <v>698</v>
      </c>
      <c r="ET134" s="27" t="s">
        <v>698</v>
      </c>
      <c r="EU134" s="27" t="s">
        <v>698</v>
      </c>
      <c r="EV134" s="27" t="s">
        <v>698</v>
      </c>
      <c r="EW134" s="27" t="s">
        <v>698</v>
      </c>
      <c r="EX134" s="27" t="s">
        <v>698</v>
      </c>
      <c r="EY134" s="27" t="s">
        <v>698</v>
      </c>
      <c r="EZ134" s="27" t="s">
        <v>698</v>
      </c>
      <c r="FA134" s="27" t="s">
        <v>698</v>
      </c>
      <c r="FB134" s="27" t="s">
        <v>698</v>
      </c>
      <c r="FC134" s="27" t="s">
        <v>698</v>
      </c>
      <c r="FD134" s="27" t="s">
        <v>698</v>
      </c>
      <c r="FE134" s="27" t="s">
        <v>694</v>
      </c>
      <c r="FF134" s="27" t="s">
        <v>704</v>
      </c>
      <c r="FG134" s="27" t="s">
        <v>704</v>
      </c>
      <c r="FH134" s="27" t="s">
        <v>704</v>
      </c>
      <c r="FI134" s="27" t="s">
        <v>704</v>
      </c>
      <c r="FJ134" s="27" t="s">
        <v>694</v>
      </c>
      <c r="FK134" s="27" t="s">
        <v>704</v>
      </c>
      <c r="FL134" s="27" t="s">
        <v>704</v>
      </c>
      <c r="FM134" s="27" t="s">
        <v>704</v>
      </c>
      <c r="FN134" s="27" t="s">
        <v>694</v>
      </c>
      <c r="FO134" s="72" t="s">
        <v>1175</v>
      </c>
      <c r="FP134" s="72" t="s">
        <v>698</v>
      </c>
      <c r="FQ134" s="72" t="s">
        <v>1176</v>
      </c>
      <c r="FR134" s="72" t="s">
        <v>1223</v>
      </c>
      <c r="FS134" s="72" t="s">
        <v>1224</v>
      </c>
      <c r="FT134" s="72" t="s">
        <v>1225</v>
      </c>
      <c r="FU134" s="72" t="s">
        <v>698</v>
      </c>
      <c r="FV134" s="72" t="s">
        <v>698</v>
      </c>
      <c r="FW134" s="78" t="s">
        <v>698</v>
      </c>
      <c r="FX134" s="78" t="s">
        <v>698</v>
      </c>
      <c r="FY134" s="72" t="s">
        <v>698</v>
      </c>
      <c r="FZ134" s="90"/>
      <c r="GA134" s="90"/>
      <c r="GB134" s="90"/>
      <c r="GC134" s="90"/>
      <c r="GD134" s="90"/>
      <c r="GE134" s="90"/>
      <c r="GF134" s="90"/>
      <c r="GG134" s="90"/>
      <c r="GH134" s="105" t="s">
        <v>1226</v>
      </c>
      <c r="GI134" s="106"/>
      <c r="GJ134" s="27"/>
      <c r="GK134" s="28"/>
      <c r="GL134" s="27"/>
    </row>
    <row r="135" spans="1:194" x14ac:dyDescent="0.25">
      <c r="A135" s="71" t="str">
        <f t="shared" si="11"/>
        <v>Expenditure: Contracted Services - Contractors: Chipping</v>
      </c>
      <c r="B135" s="27" t="s">
        <v>1190</v>
      </c>
      <c r="C135" s="27" t="str">
        <f t="shared" si="5"/>
        <v>IE003003009000000000000000000000000000</v>
      </c>
      <c r="D135" s="23" t="s">
        <v>1166</v>
      </c>
      <c r="E135" s="23" t="s">
        <v>710</v>
      </c>
      <c r="F135" s="23" t="s">
        <v>710</v>
      </c>
      <c r="G135" s="23" t="s">
        <v>722</v>
      </c>
      <c r="H135" s="23" t="s">
        <v>697</v>
      </c>
      <c r="I135" s="23" t="s">
        <v>697</v>
      </c>
      <c r="J135" s="23" t="s">
        <v>697</v>
      </c>
      <c r="K135" s="23" t="s">
        <v>697</v>
      </c>
      <c r="L135" s="23" t="s">
        <v>697</v>
      </c>
      <c r="M135" s="23" t="s">
        <v>697</v>
      </c>
      <c r="N135" s="23" t="s">
        <v>697</v>
      </c>
      <c r="O135" s="23" t="s">
        <v>697</v>
      </c>
      <c r="P135" s="23" t="s">
        <v>697</v>
      </c>
      <c r="Q135" s="27">
        <v>0</v>
      </c>
      <c r="R135" s="27" t="s">
        <v>704</v>
      </c>
      <c r="S135" s="27" t="s">
        <v>698</v>
      </c>
      <c r="T135" s="28" t="s">
        <v>694</v>
      </c>
      <c r="U135" s="28"/>
      <c r="V135" s="28" t="s">
        <v>376</v>
      </c>
      <c r="W135" s="27" t="s">
        <v>905</v>
      </c>
      <c r="X135" s="27"/>
      <c r="Y135" s="27"/>
      <c r="Z135" s="27" t="s">
        <v>1420</v>
      </c>
      <c r="AA135" s="27"/>
      <c r="AB135" s="27"/>
      <c r="AC135" s="27"/>
      <c r="AD135" s="27"/>
      <c r="AE135" s="27"/>
      <c r="AF135" s="27"/>
      <c r="AG135" s="27"/>
      <c r="AH135" s="27"/>
      <c r="AI135" s="27" t="s">
        <v>1421</v>
      </c>
      <c r="AJ135" s="28" t="s">
        <v>704</v>
      </c>
      <c r="AK135" s="27" t="s">
        <v>698</v>
      </c>
      <c r="AL135" s="27" t="s">
        <v>698</v>
      </c>
      <c r="AM135" s="27" t="s">
        <v>698</v>
      </c>
      <c r="AN135" s="27" t="s">
        <v>698</v>
      </c>
      <c r="AO135" s="27" t="s">
        <v>698</v>
      </c>
      <c r="AP135" s="27" t="s">
        <v>698</v>
      </c>
      <c r="AQ135" s="27" t="s">
        <v>698</v>
      </c>
      <c r="AR135" s="27" t="s">
        <v>698</v>
      </c>
      <c r="AS135" s="27" t="s">
        <v>698</v>
      </c>
      <c r="AT135" s="27" t="s">
        <v>698</v>
      </c>
      <c r="AU135" s="27" t="s">
        <v>698</v>
      </c>
      <c r="AV135" s="27" t="s">
        <v>698</v>
      </c>
      <c r="AW135" s="27" t="s">
        <v>698</v>
      </c>
      <c r="AX135" s="27" t="s">
        <v>698</v>
      </c>
      <c r="AY135" s="27" t="s">
        <v>698</v>
      </c>
      <c r="AZ135" s="27" t="s">
        <v>698</v>
      </c>
      <c r="BA135" s="27" t="s">
        <v>698</v>
      </c>
      <c r="BB135" s="27" t="s">
        <v>698</v>
      </c>
      <c r="BC135" s="27" t="s">
        <v>698</v>
      </c>
      <c r="BD135" s="27" t="s">
        <v>698</v>
      </c>
      <c r="BE135" s="27" t="s">
        <v>698</v>
      </c>
      <c r="BF135" s="27" t="s">
        <v>698</v>
      </c>
      <c r="BG135" s="27" t="s">
        <v>698</v>
      </c>
      <c r="BH135" s="27" t="s">
        <v>698</v>
      </c>
      <c r="BI135" s="27" t="s">
        <v>698</v>
      </c>
      <c r="BJ135" s="27" t="s">
        <v>698</v>
      </c>
      <c r="BK135" s="27" t="s">
        <v>698</v>
      </c>
      <c r="BL135" s="27" t="s">
        <v>698</v>
      </c>
      <c r="BM135" s="27" t="s">
        <v>698</v>
      </c>
      <c r="BN135" s="27" t="s">
        <v>698</v>
      </c>
      <c r="BO135" s="27" t="s">
        <v>698</v>
      </c>
      <c r="BP135" s="27" t="s">
        <v>698</v>
      </c>
      <c r="BQ135" s="27" t="s">
        <v>698</v>
      </c>
      <c r="BR135" s="27" t="s">
        <v>698</v>
      </c>
      <c r="BS135" s="27" t="s">
        <v>698</v>
      </c>
      <c r="BT135" s="27" t="s">
        <v>698</v>
      </c>
      <c r="BU135" s="27" t="s">
        <v>698</v>
      </c>
      <c r="BV135" s="27" t="s">
        <v>698</v>
      </c>
      <c r="BW135" s="27" t="s">
        <v>698</v>
      </c>
      <c r="BX135" s="27" t="s">
        <v>698</v>
      </c>
      <c r="BY135" s="27" t="s">
        <v>698</v>
      </c>
      <c r="BZ135" s="27" t="s">
        <v>698</v>
      </c>
      <c r="CA135" s="27" t="s">
        <v>698</v>
      </c>
      <c r="CB135" s="27" t="s">
        <v>698</v>
      </c>
      <c r="CC135" s="27" t="s">
        <v>698</v>
      </c>
      <c r="CD135" s="27" t="s">
        <v>698</v>
      </c>
      <c r="CE135" s="27" t="s">
        <v>698</v>
      </c>
      <c r="CF135" s="27" t="s">
        <v>698</v>
      </c>
      <c r="CG135" s="27" t="s">
        <v>698</v>
      </c>
      <c r="CH135" s="27" t="s">
        <v>698</v>
      </c>
      <c r="CI135" s="27" t="s">
        <v>698</v>
      </c>
      <c r="CJ135" s="27" t="s">
        <v>698</v>
      </c>
      <c r="CK135" s="27" t="s">
        <v>698</v>
      </c>
      <c r="CL135" s="27" t="s">
        <v>698</v>
      </c>
      <c r="CM135" s="27" t="s">
        <v>698</v>
      </c>
      <c r="CN135" s="27" t="s">
        <v>698</v>
      </c>
      <c r="CO135" s="27" t="s">
        <v>698</v>
      </c>
      <c r="CP135" s="27" t="s">
        <v>698</v>
      </c>
      <c r="CQ135" s="27" t="s">
        <v>698</v>
      </c>
      <c r="CR135" s="27" t="s">
        <v>698</v>
      </c>
      <c r="CS135" s="27" t="s">
        <v>698</v>
      </c>
      <c r="CT135" s="27" t="s">
        <v>698</v>
      </c>
      <c r="CU135" s="27" t="s">
        <v>698</v>
      </c>
      <c r="CV135" s="27" t="s">
        <v>698</v>
      </c>
      <c r="CW135" s="27" t="s">
        <v>698</v>
      </c>
      <c r="CX135" s="27" t="s">
        <v>698</v>
      </c>
      <c r="CY135" s="27" t="s">
        <v>698</v>
      </c>
      <c r="CZ135" s="27" t="s">
        <v>698</v>
      </c>
      <c r="DA135" s="27" t="s">
        <v>698</v>
      </c>
      <c r="DB135" s="27" t="s">
        <v>704</v>
      </c>
      <c r="DC135" s="27" t="s">
        <v>704</v>
      </c>
      <c r="DD135" s="27" t="s">
        <v>704</v>
      </c>
      <c r="DE135" s="27" t="s">
        <v>704</v>
      </c>
      <c r="DF135" s="27" t="s">
        <v>698</v>
      </c>
      <c r="DG135" s="27" t="s">
        <v>698</v>
      </c>
      <c r="DH135" s="27" t="s">
        <v>698</v>
      </c>
      <c r="DI135" s="27" t="s">
        <v>698</v>
      </c>
      <c r="DJ135" s="27" t="s">
        <v>698</v>
      </c>
      <c r="DK135" s="27" t="s">
        <v>698</v>
      </c>
      <c r="DL135" s="27" t="s">
        <v>698</v>
      </c>
      <c r="DM135" s="27" t="s">
        <v>698</v>
      </c>
      <c r="DN135" s="27" t="s">
        <v>698</v>
      </c>
      <c r="DO135" s="27" t="s">
        <v>698</v>
      </c>
      <c r="DP135" s="27" t="s">
        <v>698</v>
      </c>
      <c r="DQ135" s="27" t="s">
        <v>698</v>
      </c>
      <c r="DR135" s="27" t="s">
        <v>698</v>
      </c>
      <c r="DS135" s="27"/>
      <c r="DT135" s="27" t="s">
        <v>698</v>
      </c>
      <c r="DU135" s="27" t="s">
        <v>698</v>
      </c>
      <c r="DV135" s="27" t="s">
        <v>698</v>
      </c>
      <c r="DW135" s="27" t="s">
        <v>698</v>
      </c>
      <c r="DX135" s="27" t="s">
        <v>698</v>
      </c>
      <c r="DY135" s="27" t="s">
        <v>698</v>
      </c>
      <c r="DZ135" s="27" t="s">
        <v>698</v>
      </c>
      <c r="EA135" s="27" t="s">
        <v>698</v>
      </c>
      <c r="EB135" s="27" t="s">
        <v>698</v>
      </c>
      <c r="EC135" s="27" t="s">
        <v>698</v>
      </c>
      <c r="ED135" s="27" t="s">
        <v>698</v>
      </c>
      <c r="EE135" s="27" t="s">
        <v>698</v>
      </c>
      <c r="EF135" s="27" t="s">
        <v>698</v>
      </c>
      <c r="EG135" s="27" t="s">
        <v>694</v>
      </c>
      <c r="EH135" s="27" t="s">
        <v>698</v>
      </c>
      <c r="EI135" s="27" t="s">
        <v>698</v>
      </c>
      <c r="EJ135" s="27" t="s">
        <v>698</v>
      </c>
      <c r="EK135" s="27" t="s">
        <v>698</v>
      </c>
      <c r="EL135" s="27" t="s">
        <v>698</v>
      </c>
      <c r="EM135" s="27" t="s">
        <v>698</v>
      </c>
      <c r="EN135" s="27" t="s">
        <v>698</v>
      </c>
      <c r="EO135" s="27" t="s">
        <v>698</v>
      </c>
      <c r="EP135" s="27" t="s">
        <v>698</v>
      </c>
      <c r="EQ135" s="27" t="s">
        <v>698</v>
      </c>
      <c r="ER135" s="27" t="s">
        <v>698</v>
      </c>
      <c r="ES135" s="27" t="s">
        <v>698</v>
      </c>
      <c r="ET135" s="27" t="s">
        <v>698</v>
      </c>
      <c r="EU135" s="27" t="s">
        <v>698</v>
      </c>
      <c r="EV135" s="27" t="s">
        <v>698</v>
      </c>
      <c r="EW135" s="27" t="s">
        <v>698</v>
      </c>
      <c r="EX135" s="27" t="s">
        <v>698</v>
      </c>
      <c r="EY135" s="27" t="s">
        <v>698</v>
      </c>
      <c r="EZ135" s="27" t="s">
        <v>698</v>
      </c>
      <c r="FA135" s="27" t="s">
        <v>704</v>
      </c>
      <c r="FB135" s="27" t="s">
        <v>704</v>
      </c>
      <c r="FC135" s="27" t="s">
        <v>704</v>
      </c>
      <c r="FD135" s="27" t="s">
        <v>704</v>
      </c>
      <c r="FE135" s="27" t="s">
        <v>694</v>
      </c>
      <c r="FF135" s="27" t="s">
        <v>698</v>
      </c>
      <c r="FG135" s="27" t="s">
        <v>698</v>
      </c>
      <c r="FH135" s="27" t="s">
        <v>698</v>
      </c>
      <c r="FI135" s="27" t="s">
        <v>698</v>
      </c>
      <c r="FJ135" s="27" t="s">
        <v>694</v>
      </c>
      <c r="FK135" s="27" t="s">
        <v>698</v>
      </c>
      <c r="FL135" s="27" t="s">
        <v>698</v>
      </c>
      <c r="FM135" s="27" t="s">
        <v>698</v>
      </c>
      <c r="FN135" s="27" t="s">
        <v>694</v>
      </c>
      <c r="FO135" s="72" t="s">
        <v>1175</v>
      </c>
      <c r="FP135" s="72" t="s">
        <v>698</v>
      </c>
      <c r="FQ135" s="72" t="s">
        <v>1176</v>
      </c>
      <c r="FR135" s="72" t="s">
        <v>1223</v>
      </c>
      <c r="FS135" s="72" t="s">
        <v>1224</v>
      </c>
      <c r="FT135" s="72" t="s">
        <v>698</v>
      </c>
      <c r="FU135" s="72" t="s">
        <v>698</v>
      </c>
      <c r="FV135" s="72" t="s">
        <v>698</v>
      </c>
      <c r="FW135" s="78" t="s">
        <v>698</v>
      </c>
      <c r="FX135" s="78" t="s">
        <v>698</v>
      </c>
      <c r="FY135" s="72" t="s">
        <v>698</v>
      </c>
      <c r="FZ135" s="90"/>
      <c r="GA135" s="90"/>
      <c r="GB135" s="90"/>
      <c r="GC135" s="90"/>
      <c r="GD135" s="90"/>
      <c r="GE135" s="90"/>
      <c r="GF135" s="90"/>
      <c r="GG135" s="90"/>
      <c r="GH135" s="105" t="s">
        <v>1226</v>
      </c>
      <c r="GI135" s="106"/>
      <c r="GJ135" s="27"/>
      <c r="GK135" s="28"/>
      <c r="GL135" s="27"/>
    </row>
    <row r="136" spans="1:194" x14ac:dyDescent="0.25">
      <c r="A136" s="71" t="str">
        <f t="shared" si="11"/>
        <v>Expenditure: Contracted Services - Contractors: Catering Services</v>
      </c>
      <c r="B136" s="27" t="s">
        <v>1190</v>
      </c>
      <c r="C136" s="27" t="str">
        <f t="shared" si="5"/>
        <v>IE003003010000000000000000000000000000</v>
      </c>
      <c r="D136" s="23" t="s">
        <v>1166</v>
      </c>
      <c r="E136" s="23" t="s">
        <v>710</v>
      </c>
      <c r="F136" s="23" t="s">
        <v>710</v>
      </c>
      <c r="G136" s="23" t="s">
        <v>724</v>
      </c>
      <c r="H136" s="23" t="s">
        <v>697</v>
      </c>
      <c r="I136" s="23" t="s">
        <v>697</v>
      </c>
      <c r="J136" s="23" t="s">
        <v>697</v>
      </c>
      <c r="K136" s="23" t="s">
        <v>697</v>
      </c>
      <c r="L136" s="23" t="s">
        <v>697</v>
      </c>
      <c r="M136" s="23" t="s">
        <v>697</v>
      </c>
      <c r="N136" s="23" t="s">
        <v>697</v>
      </c>
      <c r="O136" s="23" t="s">
        <v>697</v>
      </c>
      <c r="P136" s="23" t="s">
        <v>697</v>
      </c>
      <c r="Q136" s="27">
        <v>0</v>
      </c>
      <c r="R136" s="27" t="s">
        <v>704</v>
      </c>
      <c r="S136" s="27" t="s">
        <v>698</v>
      </c>
      <c r="T136" s="28" t="s">
        <v>694</v>
      </c>
      <c r="U136" s="28"/>
      <c r="V136" s="27" t="s">
        <v>377</v>
      </c>
      <c r="W136" s="27" t="s">
        <v>905</v>
      </c>
      <c r="X136" s="27"/>
      <c r="Y136" s="27"/>
      <c r="Z136" s="27" t="s">
        <v>1258</v>
      </c>
      <c r="AA136" s="27"/>
      <c r="AB136" s="27"/>
      <c r="AC136" s="27"/>
      <c r="AD136" s="27"/>
      <c r="AE136" s="27"/>
      <c r="AF136" s="27"/>
      <c r="AG136" s="27"/>
      <c r="AH136" s="27"/>
      <c r="AI136" s="27" t="s">
        <v>1422</v>
      </c>
      <c r="AJ136" s="28" t="s">
        <v>704</v>
      </c>
      <c r="AK136" s="27" t="s">
        <v>704</v>
      </c>
      <c r="AL136" s="27" t="s">
        <v>704</v>
      </c>
      <c r="AM136" s="27" t="s">
        <v>704</v>
      </c>
      <c r="AN136" s="27" t="s">
        <v>704</v>
      </c>
      <c r="AO136" s="27" t="s">
        <v>704</v>
      </c>
      <c r="AP136" s="27" t="s">
        <v>704</v>
      </c>
      <c r="AQ136" s="27" t="s">
        <v>704</v>
      </c>
      <c r="AR136" s="27" t="s">
        <v>704</v>
      </c>
      <c r="AS136" s="27" t="s">
        <v>704</v>
      </c>
      <c r="AT136" s="27" t="s">
        <v>704</v>
      </c>
      <c r="AU136" s="27" t="s">
        <v>704</v>
      </c>
      <c r="AV136" s="27" t="s">
        <v>704</v>
      </c>
      <c r="AW136" s="27" t="s">
        <v>704</v>
      </c>
      <c r="AX136" s="27" t="s">
        <v>704</v>
      </c>
      <c r="AY136" s="27" t="s">
        <v>704</v>
      </c>
      <c r="AZ136" s="27" t="s">
        <v>704</v>
      </c>
      <c r="BA136" s="27" t="s">
        <v>704</v>
      </c>
      <c r="BB136" s="27" t="s">
        <v>704</v>
      </c>
      <c r="BC136" s="27" t="s">
        <v>704</v>
      </c>
      <c r="BD136" s="27" t="s">
        <v>704</v>
      </c>
      <c r="BE136" s="27" t="s">
        <v>704</v>
      </c>
      <c r="BF136" s="27" t="s">
        <v>704</v>
      </c>
      <c r="BG136" s="27" t="s">
        <v>704</v>
      </c>
      <c r="BH136" s="27" t="s">
        <v>704</v>
      </c>
      <c r="BI136" s="27" t="s">
        <v>704</v>
      </c>
      <c r="BJ136" s="27" t="s">
        <v>704</v>
      </c>
      <c r="BK136" s="27" t="s">
        <v>704</v>
      </c>
      <c r="BL136" s="27" t="s">
        <v>704</v>
      </c>
      <c r="BM136" s="27" t="s">
        <v>704</v>
      </c>
      <c r="BN136" s="27" t="s">
        <v>704</v>
      </c>
      <c r="BO136" s="27" t="s">
        <v>704</v>
      </c>
      <c r="BP136" s="27" t="s">
        <v>704</v>
      </c>
      <c r="BQ136" s="27" t="s">
        <v>704</v>
      </c>
      <c r="BR136" s="27" t="s">
        <v>704</v>
      </c>
      <c r="BS136" s="27" t="s">
        <v>704</v>
      </c>
      <c r="BT136" s="27" t="s">
        <v>704</v>
      </c>
      <c r="BU136" s="27" t="s">
        <v>704</v>
      </c>
      <c r="BV136" s="27" t="s">
        <v>704</v>
      </c>
      <c r="BW136" s="27" t="s">
        <v>704</v>
      </c>
      <c r="BX136" s="27" t="s">
        <v>704</v>
      </c>
      <c r="BY136" s="27" t="s">
        <v>704</v>
      </c>
      <c r="BZ136" s="27" t="s">
        <v>704</v>
      </c>
      <c r="CA136" s="27" t="s">
        <v>704</v>
      </c>
      <c r="CB136" s="27" t="s">
        <v>704</v>
      </c>
      <c r="CC136" s="27" t="s">
        <v>704</v>
      </c>
      <c r="CD136" s="27" t="s">
        <v>704</v>
      </c>
      <c r="CE136" s="27" t="s">
        <v>704</v>
      </c>
      <c r="CF136" s="27" t="s">
        <v>704</v>
      </c>
      <c r="CG136" s="27" t="s">
        <v>704</v>
      </c>
      <c r="CH136" s="27" t="s">
        <v>704</v>
      </c>
      <c r="CI136" s="27" t="s">
        <v>704</v>
      </c>
      <c r="CJ136" s="27" t="s">
        <v>704</v>
      </c>
      <c r="CK136" s="27" t="s">
        <v>704</v>
      </c>
      <c r="CL136" s="27" t="s">
        <v>704</v>
      </c>
      <c r="CM136" s="27" t="s">
        <v>704</v>
      </c>
      <c r="CN136" s="27" t="s">
        <v>704</v>
      </c>
      <c r="CO136" s="27" t="s">
        <v>704</v>
      </c>
      <c r="CP136" s="27" t="s">
        <v>704</v>
      </c>
      <c r="CQ136" s="27" t="s">
        <v>704</v>
      </c>
      <c r="CR136" s="27" t="s">
        <v>704</v>
      </c>
      <c r="CS136" s="27" t="s">
        <v>704</v>
      </c>
      <c r="CT136" s="27" t="s">
        <v>704</v>
      </c>
      <c r="CU136" s="27" t="s">
        <v>704</v>
      </c>
      <c r="CV136" s="27" t="s">
        <v>704</v>
      </c>
      <c r="CW136" s="27" t="s">
        <v>704</v>
      </c>
      <c r="CX136" s="27" t="s">
        <v>704</v>
      </c>
      <c r="CY136" s="27" t="s">
        <v>704</v>
      </c>
      <c r="CZ136" s="27" t="s">
        <v>704</v>
      </c>
      <c r="DA136" s="27" t="s">
        <v>704</v>
      </c>
      <c r="DB136" s="27" t="s">
        <v>704</v>
      </c>
      <c r="DC136" s="27" t="s">
        <v>704</v>
      </c>
      <c r="DD136" s="27" t="s">
        <v>704</v>
      </c>
      <c r="DE136" s="27" t="s">
        <v>704</v>
      </c>
      <c r="DF136" s="27" t="s">
        <v>704</v>
      </c>
      <c r="DG136" s="27" t="s">
        <v>704</v>
      </c>
      <c r="DH136" s="27" t="s">
        <v>704</v>
      </c>
      <c r="DI136" s="27" t="s">
        <v>704</v>
      </c>
      <c r="DJ136" s="27" t="s">
        <v>704</v>
      </c>
      <c r="DK136" s="27" t="s">
        <v>704</v>
      </c>
      <c r="DL136" s="27" t="s">
        <v>704</v>
      </c>
      <c r="DM136" s="27" t="s">
        <v>704</v>
      </c>
      <c r="DN136" s="27" t="s">
        <v>704</v>
      </c>
      <c r="DO136" s="27" t="s">
        <v>704</v>
      </c>
      <c r="DP136" s="27" t="s">
        <v>704</v>
      </c>
      <c r="DQ136" s="27" t="s">
        <v>704</v>
      </c>
      <c r="DR136" s="27" t="s">
        <v>704</v>
      </c>
      <c r="DS136" s="27"/>
      <c r="DT136" s="27" t="s">
        <v>704</v>
      </c>
      <c r="DU136" s="27" t="s">
        <v>704</v>
      </c>
      <c r="DV136" s="27" t="s">
        <v>704</v>
      </c>
      <c r="DW136" s="27" t="s">
        <v>704</v>
      </c>
      <c r="DX136" s="27" t="s">
        <v>704</v>
      </c>
      <c r="DY136" s="27" t="s">
        <v>704</v>
      </c>
      <c r="DZ136" s="27" t="s">
        <v>704</v>
      </c>
      <c r="EA136" s="27" t="s">
        <v>704</v>
      </c>
      <c r="EB136" s="27" t="s">
        <v>704</v>
      </c>
      <c r="EC136" s="27" t="s">
        <v>704</v>
      </c>
      <c r="ED136" s="27" t="s">
        <v>704</v>
      </c>
      <c r="EE136" s="27" t="s">
        <v>704</v>
      </c>
      <c r="EF136" s="27" t="s">
        <v>704</v>
      </c>
      <c r="EG136" s="27" t="s">
        <v>694</v>
      </c>
      <c r="EH136" s="27" t="s">
        <v>704</v>
      </c>
      <c r="EI136" s="27" t="s">
        <v>704</v>
      </c>
      <c r="EJ136" s="27" t="s">
        <v>704</v>
      </c>
      <c r="EK136" s="27" t="s">
        <v>704</v>
      </c>
      <c r="EL136" s="27" t="s">
        <v>704</v>
      </c>
      <c r="EM136" s="27" t="s">
        <v>704</v>
      </c>
      <c r="EN136" s="27" t="s">
        <v>704</v>
      </c>
      <c r="EO136" s="27" t="s">
        <v>704</v>
      </c>
      <c r="EP136" s="27" t="s">
        <v>704</v>
      </c>
      <c r="EQ136" s="27" t="s">
        <v>704</v>
      </c>
      <c r="ER136" s="27" t="s">
        <v>704</v>
      </c>
      <c r="ES136" s="27" t="s">
        <v>704</v>
      </c>
      <c r="ET136" s="27" t="s">
        <v>704</v>
      </c>
      <c r="EU136" s="27" t="s">
        <v>704</v>
      </c>
      <c r="EV136" s="27" t="s">
        <v>704</v>
      </c>
      <c r="EW136" s="27" t="s">
        <v>704</v>
      </c>
      <c r="EX136" s="27" t="s">
        <v>704</v>
      </c>
      <c r="EY136" s="27" t="s">
        <v>704</v>
      </c>
      <c r="EZ136" s="27" t="s">
        <v>704</v>
      </c>
      <c r="FA136" s="27" t="s">
        <v>704</v>
      </c>
      <c r="FB136" s="27" t="s">
        <v>704</v>
      </c>
      <c r="FC136" s="27" t="s">
        <v>704</v>
      </c>
      <c r="FD136" s="27" t="s">
        <v>704</v>
      </c>
      <c r="FE136" s="27" t="s">
        <v>694</v>
      </c>
      <c r="FF136" s="27" t="s">
        <v>704</v>
      </c>
      <c r="FG136" s="27" t="s">
        <v>704</v>
      </c>
      <c r="FH136" s="27" t="s">
        <v>704</v>
      </c>
      <c r="FI136" s="27" t="s">
        <v>704</v>
      </c>
      <c r="FJ136" s="27" t="s">
        <v>694</v>
      </c>
      <c r="FK136" s="27" t="s">
        <v>704</v>
      </c>
      <c r="FL136" s="27" t="s">
        <v>704</v>
      </c>
      <c r="FM136" s="27" t="s">
        <v>704</v>
      </c>
      <c r="FN136" s="27" t="s">
        <v>694</v>
      </c>
      <c r="FO136" s="72" t="s">
        <v>1175</v>
      </c>
      <c r="FP136" s="72" t="s">
        <v>698</v>
      </c>
      <c r="FQ136" s="72" t="s">
        <v>1176</v>
      </c>
      <c r="FR136" s="72" t="s">
        <v>1223</v>
      </c>
      <c r="FS136" s="72" t="s">
        <v>1224</v>
      </c>
      <c r="FT136" s="72" t="s">
        <v>698</v>
      </c>
      <c r="FU136" s="72" t="s">
        <v>698</v>
      </c>
      <c r="FV136" s="72" t="s">
        <v>698</v>
      </c>
      <c r="FW136" s="78" t="s">
        <v>698</v>
      </c>
      <c r="FX136" s="78" t="s">
        <v>698</v>
      </c>
      <c r="FY136" s="72" t="s">
        <v>698</v>
      </c>
      <c r="FZ136" s="90"/>
      <c r="GA136" s="90"/>
      <c r="GB136" s="90"/>
      <c r="GC136" s="90"/>
      <c r="GD136" s="90"/>
      <c r="GE136" s="90"/>
      <c r="GF136" s="90"/>
      <c r="GG136" s="90"/>
      <c r="GH136" s="105" t="s">
        <v>1226</v>
      </c>
      <c r="GI136" s="106"/>
      <c r="GJ136" s="27"/>
      <c r="GK136" s="28"/>
      <c r="GL136" s="27"/>
    </row>
    <row r="137" spans="1:194" x14ac:dyDescent="0.25">
      <c r="A137" s="71" t="str">
        <f>CONCATENATE($W$7,": ",$X$25," - ",$Y$126,": ",$Z$137)</f>
        <v>Expenditure: Contracted Services - Contractors: Distribution of Electricity by Others</v>
      </c>
      <c r="B137" s="27" t="s">
        <v>694</v>
      </c>
      <c r="C137" s="27" t="str">
        <f t="shared" ref="C137:C200" si="12">CONCATENATE(D137,E137,F137,G137,H137,I137,J137,K137,L137,M137,N137,O137,P137)</f>
        <v>IE003003011000000000000000000000000000</v>
      </c>
      <c r="D137" s="23" t="s">
        <v>1166</v>
      </c>
      <c r="E137" s="23" t="s">
        <v>710</v>
      </c>
      <c r="F137" s="23" t="s">
        <v>710</v>
      </c>
      <c r="G137" s="23" t="s">
        <v>734</v>
      </c>
      <c r="H137" s="23" t="s">
        <v>697</v>
      </c>
      <c r="I137" s="23" t="s">
        <v>697</v>
      </c>
      <c r="J137" s="23" t="s">
        <v>697</v>
      </c>
      <c r="K137" s="23" t="s">
        <v>697</v>
      </c>
      <c r="L137" s="23" t="s">
        <v>697</v>
      </c>
      <c r="M137" s="23" t="s">
        <v>697</v>
      </c>
      <c r="N137" s="23" t="s">
        <v>697</v>
      </c>
      <c r="O137" s="23" t="s">
        <v>697</v>
      </c>
      <c r="P137" s="23" t="s">
        <v>697</v>
      </c>
      <c r="Q137" s="27">
        <v>0</v>
      </c>
      <c r="R137" s="27" t="s">
        <v>698</v>
      </c>
      <c r="S137" s="27" t="s">
        <v>698</v>
      </c>
      <c r="T137" s="28" t="s">
        <v>694</v>
      </c>
      <c r="U137" s="28"/>
      <c r="V137" s="27" t="s">
        <v>378</v>
      </c>
      <c r="W137" s="27" t="s">
        <v>905</v>
      </c>
      <c r="X137" s="27"/>
      <c r="Y137" s="27"/>
      <c r="Z137" s="27" t="s">
        <v>1423</v>
      </c>
      <c r="AA137" s="27"/>
      <c r="AB137" s="27"/>
      <c r="AC137" s="27"/>
      <c r="AD137" s="27"/>
      <c r="AE137" s="27"/>
      <c r="AF137" s="27"/>
      <c r="AG137" s="27"/>
      <c r="AH137" s="27"/>
      <c r="AI137" s="27" t="s">
        <v>1424</v>
      </c>
      <c r="AJ137" s="28" t="s">
        <v>694</v>
      </c>
      <c r="AK137" s="27" t="s">
        <v>694</v>
      </c>
      <c r="AL137" s="27" t="s">
        <v>694</v>
      </c>
      <c r="AM137" s="27" t="s">
        <v>694</v>
      </c>
      <c r="AN137" s="27" t="s">
        <v>694</v>
      </c>
      <c r="AO137" s="27" t="s">
        <v>694</v>
      </c>
      <c r="AP137" s="27" t="s">
        <v>694</v>
      </c>
      <c r="AQ137" s="27" t="s">
        <v>694</v>
      </c>
      <c r="AR137" s="27" t="s">
        <v>694</v>
      </c>
      <c r="AS137" s="27" t="s">
        <v>694</v>
      </c>
      <c r="AT137" s="27" t="s">
        <v>694</v>
      </c>
      <c r="AU137" s="27" t="s">
        <v>694</v>
      </c>
      <c r="AV137" s="27" t="s">
        <v>694</v>
      </c>
      <c r="AW137" s="27" t="s">
        <v>694</v>
      </c>
      <c r="AX137" s="27" t="s">
        <v>694</v>
      </c>
      <c r="AY137" s="27" t="s">
        <v>694</v>
      </c>
      <c r="AZ137" s="27" t="s">
        <v>694</v>
      </c>
      <c r="BA137" s="27" t="s">
        <v>694</v>
      </c>
      <c r="BB137" s="27" t="s">
        <v>694</v>
      </c>
      <c r="BC137" s="27" t="s">
        <v>694</v>
      </c>
      <c r="BD137" s="27" t="s">
        <v>694</v>
      </c>
      <c r="BE137" s="27" t="s">
        <v>694</v>
      </c>
      <c r="BF137" s="27" t="s">
        <v>694</v>
      </c>
      <c r="BG137" s="27" t="s">
        <v>694</v>
      </c>
      <c r="BH137" s="27" t="s">
        <v>694</v>
      </c>
      <c r="BI137" s="27" t="s">
        <v>694</v>
      </c>
      <c r="BJ137" s="27" t="s">
        <v>694</v>
      </c>
      <c r="BK137" s="27" t="s">
        <v>694</v>
      </c>
      <c r="BL137" s="27" t="s">
        <v>694</v>
      </c>
      <c r="BM137" s="27" t="s">
        <v>694</v>
      </c>
      <c r="BN137" s="27" t="s">
        <v>694</v>
      </c>
      <c r="BO137" s="27" t="s">
        <v>694</v>
      </c>
      <c r="BP137" s="27" t="s">
        <v>694</v>
      </c>
      <c r="BQ137" s="27" t="s">
        <v>694</v>
      </c>
      <c r="BR137" s="27" t="s">
        <v>694</v>
      </c>
      <c r="BS137" s="27" t="s">
        <v>694</v>
      </c>
      <c r="BT137" s="27" t="s">
        <v>694</v>
      </c>
      <c r="BU137" s="27" t="s">
        <v>694</v>
      </c>
      <c r="BV137" s="27" t="s">
        <v>694</v>
      </c>
      <c r="BW137" s="27" t="s">
        <v>694</v>
      </c>
      <c r="BX137" s="27" t="s">
        <v>694</v>
      </c>
      <c r="BY137" s="27" t="s">
        <v>694</v>
      </c>
      <c r="BZ137" s="27" t="s">
        <v>694</v>
      </c>
      <c r="CA137" s="27" t="s">
        <v>694</v>
      </c>
      <c r="CB137" s="27" t="s">
        <v>694</v>
      </c>
      <c r="CC137" s="27" t="s">
        <v>694</v>
      </c>
      <c r="CD137" s="27" t="s">
        <v>694</v>
      </c>
      <c r="CE137" s="27" t="s">
        <v>694</v>
      </c>
      <c r="CF137" s="27" t="s">
        <v>694</v>
      </c>
      <c r="CG137" s="27" t="s">
        <v>694</v>
      </c>
      <c r="CH137" s="27" t="s">
        <v>694</v>
      </c>
      <c r="CI137" s="27" t="s">
        <v>694</v>
      </c>
      <c r="CJ137" s="27" t="s">
        <v>694</v>
      </c>
      <c r="CK137" s="27" t="s">
        <v>694</v>
      </c>
      <c r="CL137" s="27" t="s">
        <v>694</v>
      </c>
      <c r="CM137" s="27" t="s">
        <v>694</v>
      </c>
      <c r="CN137" s="27" t="s">
        <v>694</v>
      </c>
      <c r="CO137" s="27" t="s">
        <v>694</v>
      </c>
      <c r="CP137" s="27" t="s">
        <v>694</v>
      </c>
      <c r="CQ137" s="27" t="s">
        <v>694</v>
      </c>
      <c r="CR137" s="27" t="s">
        <v>694</v>
      </c>
      <c r="CS137" s="27" t="s">
        <v>694</v>
      </c>
      <c r="CT137" s="27" t="s">
        <v>694</v>
      </c>
      <c r="CU137" s="27" t="s">
        <v>694</v>
      </c>
      <c r="CV137" s="27" t="s">
        <v>694</v>
      </c>
      <c r="CW137" s="27" t="s">
        <v>694</v>
      </c>
      <c r="CX137" s="27" t="s">
        <v>694</v>
      </c>
      <c r="CY137" s="27" t="s">
        <v>694</v>
      </c>
      <c r="CZ137" s="27" t="s">
        <v>694</v>
      </c>
      <c r="DA137" s="27" t="s">
        <v>694</v>
      </c>
      <c r="DB137" s="27" t="s">
        <v>694</v>
      </c>
      <c r="DC137" s="27" t="s">
        <v>694</v>
      </c>
      <c r="DD137" s="27" t="s">
        <v>694</v>
      </c>
      <c r="DE137" s="27" t="s">
        <v>694</v>
      </c>
      <c r="DF137" s="27" t="s">
        <v>694</v>
      </c>
      <c r="DG137" s="27" t="s">
        <v>694</v>
      </c>
      <c r="DH137" s="27" t="s">
        <v>694</v>
      </c>
      <c r="DI137" s="27" t="s">
        <v>694</v>
      </c>
      <c r="DJ137" s="27" t="s">
        <v>694</v>
      </c>
      <c r="DK137" s="27" t="s">
        <v>694</v>
      </c>
      <c r="DL137" s="27" t="s">
        <v>694</v>
      </c>
      <c r="DM137" s="27" t="s">
        <v>694</v>
      </c>
      <c r="DN137" s="27" t="s">
        <v>694</v>
      </c>
      <c r="DO137" s="27" t="s">
        <v>694</v>
      </c>
      <c r="DP137" s="27" t="s">
        <v>694</v>
      </c>
      <c r="DQ137" s="27" t="s">
        <v>694</v>
      </c>
      <c r="DR137" s="27" t="s">
        <v>694</v>
      </c>
      <c r="DS137" s="27"/>
      <c r="DT137" s="27" t="s">
        <v>694</v>
      </c>
      <c r="DU137" s="27" t="s">
        <v>694</v>
      </c>
      <c r="DV137" s="27" t="s">
        <v>694</v>
      </c>
      <c r="DW137" s="27" t="s">
        <v>694</v>
      </c>
      <c r="DX137" s="27" t="s">
        <v>694</v>
      </c>
      <c r="DY137" s="27" t="s">
        <v>694</v>
      </c>
      <c r="DZ137" s="27" t="s">
        <v>694</v>
      </c>
      <c r="EA137" s="27" t="s">
        <v>694</v>
      </c>
      <c r="EB137" s="27" t="s">
        <v>694</v>
      </c>
      <c r="EC137" s="27" t="s">
        <v>694</v>
      </c>
      <c r="ED137" s="27" t="s">
        <v>694</v>
      </c>
      <c r="EE137" s="27" t="s">
        <v>694</v>
      </c>
      <c r="EF137" s="27" t="s">
        <v>694</v>
      </c>
      <c r="EG137" s="27" t="s">
        <v>694</v>
      </c>
      <c r="EH137" s="27" t="s">
        <v>694</v>
      </c>
      <c r="EI137" s="27" t="s">
        <v>694</v>
      </c>
      <c r="EJ137" s="27" t="s">
        <v>694</v>
      </c>
      <c r="EK137" s="27" t="s">
        <v>694</v>
      </c>
      <c r="EL137" s="27" t="s">
        <v>694</v>
      </c>
      <c r="EM137" s="27" t="s">
        <v>694</v>
      </c>
      <c r="EN137" s="27" t="s">
        <v>694</v>
      </c>
      <c r="EO137" s="27" t="s">
        <v>694</v>
      </c>
      <c r="EP137" s="27" t="s">
        <v>694</v>
      </c>
      <c r="EQ137" s="27" t="s">
        <v>694</v>
      </c>
      <c r="ER137" s="27" t="s">
        <v>694</v>
      </c>
      <c r="ES137" s="27" t="s">
        <v>694</v>
      </c>
      <c r="ET137" s="27" t="s">
        <v>694</v>
      </c>
      <c r="EU137" s="27" t="s">
        <v>694</v>
      </c>
      <c r="EV137" s="27" t="s">
        <v>694</v>
      </c>
      <c r="EW137" s="27" t="s">
        <v>694</v>
      </c>
      <c r="EX137" s="27" t="s">
        <v>694</v>
      </c>
      <c r="EY137" s="27" t="s">
        <v>694</v>
      </c>
      <c r="EZ137" s="27" t="s">
        <v>694</v>
      </c>
      <c r="FA137" s="27" t="s">
        <v>694</v>
      </c>
      <c r="FB137" s="27" t="s">
        <v>694</v>
      </c>
      <c r="FC137" s="27" t="s">
        <v>694</v>
      </c>
      <c r="FD137" s="27" t="s">
        <v>694</v>
      </c>
      <c r="FE137" s="27" t="s">
        <v>694</v>
      </c>
      <c r="FF137" s="27" t="s">
        <v>694</v>
      </c>
      <c r="FG137" s="27" t="s">
        <v>694</v>
      </c>
      <c r="FH137" s="27" t="s">
        <v>694</v>
      </c>
      <c r="FI137" s="27" t="s">
        <v>694</v>
      </c>
      <c r="FJ137" s="27" t="s">
        <v>694</v>
      </c>
      <c r="FK137" s="27" t="s">
        <v>694</v>
      </c>
      <c r="FL137" s="27" t="s">
        <v>694</v>
      </c>
      <c r="FM137" s="27" t="s">
        <v>694</v>
      </c>
      <c r="FN137" s="27" t="s">
        <v>694</v>
      </c>
      <c r="FO137" s="72" t="s">
        <v>698</v>
      </c>
      <c r="FP137" s="72" t="s">
        <v>698</v>
      </c>
      <c r="FQ137" s="72" t="s">
        <v>698</v>
      </c>
      <c r="FR137" s="72" t="s">
        <v>698</v>
      </c>
      <c r="FS137" s="72" t="s">
        <v>698</v>
      </c>
      <c r="FT137" s="72" t="s">
        <v>698</v>
      </c>
      <c r="FU137" s="72" t="s">
        <v>698</v>
      </c>
      <c r="FV137" s="72" t="s">
        <v>698</v>
      </c>
      <c r="FW137" s="78" t="s">
        <v>698</v>
      </c>
      <c r="FX137" s="78" t="s">
        <v>698</v>
      </c>
      <c r="FY137" s="72" t="s">
        <v>698</v>
      </c>
      <c r="FZ137" s="90"/>
      <c r="GA137" s="90"/>
      <c r="GB137" s="90"/>
      <c r="GC137" s="90"/>
      <c r="GD137" s="90"/>
      <c r="GE137" s="90"/>
      <c r="GF137" s="90"/>
      <c r="GG137" s="90"/>
      <c r="GH137" s="105" t="s">
        <v>694</v>
      </c>
      <c r="GI137" s="106"/>
      <c r="GJ137" s="27"/>
      <c r="GK137" s="28"/>
      <c r="GL137" s="27"/>
    </row>
    <row r="138" spans="1:194" x14ac:dyDescent="0.25">
      <c r="A138" s="71" t="str">
        <f>CONCATENATE($W$7,": ",$X$25," - ",$Y$126,": ",$Z$137," - ",AA138)</f>
        <v>Expenditure: Contracted Services - Contractors: Distribution of Electricity by Others - Network Charges</v>
      </c>
      <c r="B138" s="27" t="s">
        <v>1190</v>
      </c>
      <c r="C138" s="27" t="str">
        <f t="shared" si="12"/>
        <v>IE003003011001000000000000000000000000</v>
      </c>
      <c r="D138" s="23" t="s">
        <v>1166</v>
      </c>
      <c r="E138" s="23" t="s">
        <v>710</v>
      </c>
      <c r="F138" s="23" t="s">
        <v>710</v>
      </c>
      <c r="G138" s="23" t="s">
        <v>734</v>
      </c>
      <c r="H138" s="23" t="s">
        <v>702</v>
      </c>
      <c r="I138" s="23" t="s">
        <v>697</v>
      </c>
      <c r="J138" s="23" t="s">
        <v>697</v>
      </c>
      <c r="K138" s="23" t="s">
        <v>697</v>
      </c>
      <c r="L138" s="23" t="s">
        <v>697</v>
      </c>
      <c r="M138" s="23" t="s">
        <v>697</v>
      </c>
      <c r="N138" s="23" t="s">
        <v>697</v>
      </c>
      <c r="O138" s="23" t="s">
        <v>697</v>
      </c>
      <c r="P138" s="23" t="s">
        <v>697</v>
      </c>
      <c r="Q138" s="27">
        <v>0</v>
      </c>
      <c r="R138" s="27" t="s">
        <v>704</v>
      </c>
      <c r="S138" s="27" t="s">
        <v>698</v>
      </c>
      <c r="T138" s="28" t="s">
        <v>694</v>
      </c>
      <c r="U138" s="28"/>
      <c r="V138" s="27" t="s">
        <v>379</v>
      </c>
      <c r="W138" s="27" t="s">
        <v>905</v>
      </c>
      <c r="X138" s="27"/>
      <c r="Y138" s="27"/>
      <c r="Z138" s="27"/>
      <c r="AA138" s="27" t="s">
        <v>1425</v>
      </c>
      <c r="AB138" s="27"/>
      <c r="AC138" s="27"/>
      <c r="AD138" s="27"/>
      <c r="AE138" s="27"/>
      <c r="AF138" s="27"/>
      <c r="AG138" s="27"/>
      <c r="AH138" s="27"/>
      <c r="AI138" s="27" t="s">
        <v>1426</v>
      </c>
      <c r="AJ138" s="28" t="s">
        <v>704</v>
      </c>
      <c r="AK138" s="27" t="s">
        <v>698</v>
      </c>
      <c r="AL138" s="27" t="s">
        <v>698</v>
      </c>
      <c r="AM138" s="27" t="s">
        <v>698</v>
      </c>
      <c r="AN138" s="27" t="s">
        <v>698</v>
      </c>
      <c r="AO138" s="27" t="s">
        <v>698</v>
      </c>
      <c r="AP138" s="27" t="s">
        <v>698</v>
      </c>
      <c r="AQ138" s="27" t="s">
        <v>698</v>
      </c>
      <c r="AR138" s="27" t="s">
        <v>698</v>
      </c>
      <c r="AS138" s="27" t="s">
        <v>698</v>
      </c>
      <c r="AT138" s="27" t="s">
        <v>698</v>
      </c>
      <c r="AU138" s="27" t="s">
        <v>698</v>
      </c>
      <c r="AV138" s="27" t="s">
        <v>698</v>
      </c>
      <c r="AW138" s="27" t="s">
        <v>698</v>
      </c>
      <c r="AX138" s="27" t="s">
        <v>698</v>
      </c>
      <c r="AY138" s="27" t="s">
        <v>698</v>
      </c>
      <c r="AZ138" s="27" t="s">
        <v>698</v>
      </c>
      <c r="BA138" s="27" t="s">
        <v>698</v>
      </c>
      <c r="BB138" s="27" t="s">
        <v>698</v>
      </c>
      <c r="BC138" s="27" t="s">
        <v>698</v>
      </c>
      <c r="BD138" s="27" t="s">
        <v>698</v>
      </c>
      <c r="BE138" s="27" t="s">
        <v>698</v>
      </c>
      <c r="BF138" s="27" t="s">
        <v>698</v>
      </c>
      <c r="BG138" s="27" t="s">
        <v>698</v>
      </c>
      <c r="BH138" s="27" t="s">
        <v>698</v>
      </c>
      <c r="BI138" s="27" t="s">
        <v>698</v>
      </c>
      <c r="BJ138" s="27" t="s">
        <v>698</v>
      </c>
      <c r="BK138" s="27" t="s">
        <v>698</v>
      </c>
      <c r="BL138" s="27" t="s">
        <v>698</v>
      </c>
      <c r="BM138" s="27" t="s">
        <v>698</v>
      </c>
      <c r="BN138" s="27" t="s">
        <v>698</v>
      </c>
      <c r="BO138" s="27" t="s">
        <v>704</v>
      </c>
      <c r="BP138" s="27" t="s">
        <v>698</v>
      </c>
      <c r="BQ138" s="27" t="s">
        <v>698</v>
      </c>
      <c r="BR138" s="27" t="s">
        <v>698</v>
      </c>
      <c r="BS138" s="27" t="s">
        <v>698</v>
      </c>
      <c r="BT138" s="27" t="s">
        <v>698</v>
      </c>
      <c r="BU138" s="27" t="s">
        <v>698</v>
      </c>
      <c r="BV138" s="27" t="s">
        <v>698</v>
      </c>
      <c r="BW138" s="27" t="s">
        <v>698</v>
      </c>
      <c r="BX138" s="27" t="s">
        <v>698</v>
      </c>
      <c r="BY138" s="27" t="s">
        <v>698</v>
      </c>
      <c r="BZ138" s="27" t="s">
        <v>698</v>
      </c>
      <c r="CA138" s="27" t="s">
        <v>698</v>
      </c>
      <c r="CB138" s="27" t="s">
        <v>698</v>
      </c>
      <c r="CC138" s="27" t="s">
        <v>698</v>
      </c>
      <c r="CD138" s="27" t="s">
        <v>698</v>
      </c>
      <c r="CE138" s="27" t="s">
        <v>698</v>
      </c>
      <c r="CF138" s="27" t="s">
        <v>698</v>
      </c>
      <c r="CG138" s="27" t="s">
        <v>698</v>
      </c>
      <c r="CH138" s="27" t="s">
        <v>698</v>
      </c>
      <c r="CI138" s="27" t="s">
        <v>698</v>
      </c>
      <c r="CJ138" s="27" t="s">
        <v>698</v>
      </c>
      <c r="CK138" s="27" t="s">
        <v>698</v>
      </c>
      <c r="CL138" s="27" t="s">
        <v>698</v>
      </c>
      <c r="CM138" s="27" t="s">
        <v>698</v>
      </c>
      <c r="CN138" s="27" t="s">
        <v>698</v>
      </c>
      <c r="CO138" s="27" t="s">
        <v>698</v>
      </c>
      <c r="CP138" s="27" t="s">
        <v>698</v>
      </c>
      <c r="CQ138" s="27" t="s">
        <v>698</v>
      </c>
      <c r="CR138" s="27" t="s">
        <v>698</v>
      </c>
      <c r="CS138" s="27" t="s">
        <v>698</v>
      </c>
      <c r="CT138" s="27" t="s">
        <v>698</v>
      </c>
      <c r="CU138" s="27" t="s">
        <v>698</v>
      </c>
      <c r="CV138" s="27" t="s">
        <v>698</v>
      </c>
      <c r="CW138" s="27" t="s">
        <v>698</v>
      </c>
      <c r="CX138" s="27" t="s">
        <v>698</v>
      </c>
      <c r="CY138" s="27" t="s">
        <v>698</v>
      </c>
      <c r="CZ138" s="27" t="s">
        <v>698</v>
      </c>
      <c r="DA138" s="27" t="s">
        <v>698</v>
      </c>
      <c r="DB138" s="27" t="s">
        <v>698</v>
      </c>
      <c r="DC138" s="27" t="s">
        <v>698</v>
      </c>
      <c r="DD138" s="27" t="s">
        <v>698</v>
      </c>
      <c r="DE138" s="27" t="s">
        <v>698</v>
      </c>
      <c r="DF138" s="27" t="s">
        <v>698</v>
      </c>
      <c r="DG138" s="27" t="s">
        <v>698</v>
      </c>
      <c r="DH138" s="27" t="s">
        <v>698</v>
      </c>
      <c r="DI138" s="27" t="s">
        <v>698</v>
      </c>
      <c r="DJ138" s="27" t="s">
        <v>698</v>
      </c>
      <c r="DK138" s="27" t="s">
        <v>698</v>
      </c>
      <c r="DL138" s="27" t="s">
        <v>698</v>
      </c>
      <c r="DM138" s="27" t="s">
        <v>698</v>
      </c>
      <c r="DN138" s="27" t="s">
        <v>698</v>
      </c>
      <c r="DO138" s="27" t="s">
        <v>698</v>
      </c>
      <c r="DP138" s="27" t="s">
        <v>698</v>
      </c>
      <c r="DQ138" s="27" t="s">
        <v>698</v>
      </c>
      <c r="DR138" s="27" t="s">
        <v>698</v>
      </c>
      <c r="DS138" s="27"/>
      <c r="DT138" s="27" t="s">
        <v>698</v>
      </c>
      <c r="DU138" s="27" t="s">
        <v>698</v>
      </c>
      <c r="DV138" s="27" t="s">
        <v>698</v>
      </c>
      <c r="DW138" s="27" t="s">
        <v>698</v>
      </c>
      <c r="DX138" s="27" t="s">
        <v>698</v>
      </c>
      <c r="DY138" s="27" t="s">
        <v>698</v>
      </c>
      <c r="DZ138" s="27" t="s">
        <v>698</v>
      </c>
      <c r="EA138" s="27" t="s">
        <v>698</v>
      </c>
      <c r="EB138" s="27" t="s">
        <v>698</v>
      </c>
      <c r="EC138" s="27" t="s">
        <v>698</v>
      </c>
      <c r="ED138" s="27" t="s">
        <v>698</v>
      </c>
      <c r="EE138" s="27" t="s">
        <v>698</v>
      </c>
      <c r="EF138" s="27" t="s">
        <v>698</v>
      </c>
      <c r="EG138" s="27" t="s">
        <v>694</v>
      </c>
      <c r="EH138" s="27" t="s">
        <v>698</v>
      </c>
      <c r="EI138" s="27" t="s">
        <v>698</v>
      </c>
      <c r="EJ138" s="27" t="s">
        <v>698</v>
      </c>
      <c r="EK138" s="27" t="s">
        <v>698</v>
      </c>
      <c r="EL138" s="27" t="s">
        <v>698</v>
      </c>
      <c r="EM138" s="27" t="s">
        <v>698</v>
      </c>
      <c r="EN138" s="27" t="s">
        <v>698</v>
      </c>
      <c r="EO138" s="27" t="s">
        <v>698</v>
      </c>
      <c r="EP138" s="27" t="s">
        <v>698</v>
      </c>
      <c r="EQ138" s="27" t="s">
        <v>698</v>
      </c>
      <c r="ER138" s="27" t="s">
        <v>698</v>
      </c>
      <c r="ES138" s="27" t="s">
        <v>698</v>
      </c>
      <c r="ET138" s="27" t="s">
        <v>698</v>
      </c>
      <c r="EU138" s="27" t="s">
        <v>698</v>
      </c>
      <c r="EV138" s="27" t="s">
        <v>698</v>
      </c>
      <c r="EW138" s="27" t="s">
        <v>698</v>
      </c>
      <c r="EX138" s="27" t="s">
        <v>698</v>
      </c>
      <c r="EY138" s="27" t="s">
        <v>698</v>
      </c>
      <c r="EZ138" s="27" t="s">
        <v>698</v>
      </c>
      <c r="FA138" s="27" t="s">
        <v>698</v>
      </c>
      <c r="FB138" s="27" t="s">
        <v>698</v>
      </c>
      <c r="FC138" s="27" t="s">
        <v>698</v>
      </c>
      <c r="FD138" s="27" t="s">
        <v>698</v>
      </c>
      <c r="FE138" s="27" t="s">
        <v>694</v>
      </c>
      <c r="FF138" s="27" t="s">
        <v>698</v>
      </c>
      <c r="FG138" s="27" t="s">
        <v>698</v>
      </c>
      <c r="FH138" s="27" t="s">
        <v>698</v>
      </c>
      <c r="FI138" s="27" t="s">
        <v>698</v>
      </c>
      <c r="FJ138" s="27" t="s">
        <v>694</v>
      </c>
      <c r="FK138" s="27" t="s">
        <v>698</v>
      </c>
      <c r="FL138" s="27" t="s">
        <v>698</v>
      </c>
      <c r="FM138" s="27" t="s">
        <v>698</v>
      </c>
      <c r="FN138" s="27" t="s">
        <v>694</v>
      </c>
      <c r="FO138" s="72" t="s">
        <v>1175</v>
      </c>
      <c r="FP138" s="72" t="s">
        <v>698</v>
      </c>
      <c r="FQ138" s="72" t="s">
        <v>1176</v>
      </c>
      <c r="FR138" s="72" t="s">
        <v>1223</v>
      </c>
      <c r="FS138" s="72" t="s">
        <v>1224</v>
      </c>
      <c r="FT138" s="72" t="s">
        <v>698</v>
      </c>
      <c r="FU138" s="72" t="s">
        <v>698</v>
      </c>
      <c r="FV138" s="72" t="s">
        <v>698</v>
      </c>
      <c r="FW138" s="78" t="s">
        <v>698</v>
      </c>
      <c r="FX138" s="78" t="s">
        <v>698</v>
      </c>
      <c r="FY138" s="72" t="s">
        <v>698</v>
      </c>
      <c r="FZ138" s="90"/>
      <c r="GA138" s="90"/>
      <c r="GB138" s="90"/>
      <c r="GC138" s="90"/>
      <c r="GD138" s="90"/>
      <c r="GE138" s="90"/>
      <c r="GF138" s="90"/>
      <c r="GG138" s="90"/>
      <c r="GH138" s="105" t="s">
        <v>1226</v>
      </c>
      <c r="GI138" s="106"/>
      <c r="GJ138" s="27"/>
      <c r="GK138" s="28"/>
      <c r="GL138" s="27"/>
    </row>
    <row r="139" spans="1:194" x14ac:dyDescent="0.25">
      <c r="A139" s="71" t="str">
        <f t="shared" ref="A139:A140" si="13">CONCATENATE($W$7,": ",$X$25," - ",$Y$126,": ",$Z$137," - ",AA139)</f>
        <v>Expenditure: Contracted Services - Contractors: Distribution of Electricity by Others - Ancillary Charges</v>
      </c>
      <c r="B139" s="27" t="s">
        <v>1190</v>
      </c>
      <c r="C139" s="27" t="str">
        <f t="shared" si="12"/>
        <v>IE003003011002000000000000000000000000</v>
      </c>
      <c r="D139" s="23" t="s">
        <v>1166</v>
      </c>
      <c r="E139" s="23" t="s">
        <v>710</v>
      </c>
      <c r="F139" s="23" t="s">
        <v>710</v>
      </c>
      <c r="G139" s="23" t="s">
        <v>734</v>
      </c>
      <c r="H139" s="23" t="s">
        <v>707</v>
      </c>
      <c r="I139" s="23" t="s">
        <v>697</v>
      </c>
      <c r="J139" s="23" t="s">
        <v>697</v>
      </c>
      <c r="K139" s="23" t="s">
        <v>697</v>
      </c>
      <c r="L139" s="23" t="s">
        <v>697</v>
      </c>
      <c r="M139" s="23" t="s">
        <v>697</v>
      </c>
      <c r="N139" s="23" t="s">
        <v>697</v>
      </c>
      <c r="O139" s="23" t="s">
        <v>697</v>
      </c>
      <c r="P139" s="23" t="s">
        <v>697</v>
      </c>
      <c r="Q139" s="27">
        <v>0</v>
      </c>
      <c r="R139" s="27" t="s">
        <v>704</v>
      </c>
      <c r="S139" s="27" t="s">
        <v>698</v>
      </c>
      <c r="T139" s="28" t="s">
        <v>694</v>
      </c>
      <c r="U139" s="28"/>
      <c r="V139" s="27" t="s">
        <v>379</v>
      </c>
      <c r="W139" s="27" t="s">
        <v>905</v>
      </c>
      <c r="X139" s="27"/>
      <c r="Y139" s="27"/>
      <c r="Z139" s="27"/>
      <c r="AA139" s="27" t="s">
        <v>1427</v>
      </c>
      <c r="AB139" s="27"/>
      <c r="AC139" s="27"/>
      <c r="AD139" s="27"/>
      <c r="AE139" s="27"/>
      <c r="AF139" s="27"/>
      <c r="AG139" s="27"/>
      <c r="AH139" s="27"/>
      <c r="AI139" s="27" t="s">
        <v>1428</v>
      </c>
      <c r="AJ139" s="28" t="s">
        <v>704</v>
      </c>
      <c r="AK139" s="27" t="s">
        <v>698</v>
      </c>
      <c r="AL139" s="27" t="s">
        <v>698</v>
      </c>
      <c r="AM139" s="27" t="s">
        <v>698</v>
      </c>
      <c r="AN139" s="27" t="s">
        <v>698</v>
      </c>
      <c r="AO139" s="27" t="s">
        <v>698</v>
      </c>
      <c r="AP139" s="27" t="s">
        <v>698</v>
      </c>
      <c r="AQ139" s="27" t="s">
        <v>698</v>
      </c>
      <c r="AR139" s="27" t="s">
        <v>698</v>
      </c>
      <c r="AS139" s="27" t="s">
        <v>698</v>
      </c>
      <c r="AT139" s="27" t="s">
        <v>698</v>
      </c>
      <c r="AU139" s="27" t="s">
        <v>698</v>
      </c>
      <c r="AV139" s="27" t="s">
        <v>698</v>
      </c>
      <c r="AW139" s="27" t="s">
        <v>698</v>
      </c>
      <c r="AX139" s="27" t="s">
        <v>698</v>
      </c>
      <c r="AY139" s="27" t="s">
        <v>698</v>
      </c>
      <c r="AZ139" s="27" t="s">
        <v>698</v>
      </c>
      <c r="BA139" s="27" t="s">
        <v>698</v>
      </c>
      <c r="BB139" s="27" t="s">
        <v>698</v>
      </c>
      <c r="BC139" s="27" t="s">
        <v>698</v>
      </c>
      <c r="BD139" s="27" t="s">
        <v>698</v>
      </c>
      <c r="BE139" s="27" t="s">
        <v>698</v>
      </c>
      <c r="BF139" s="27" t="s">
        <v>698</v>
      </c>
      <c r="BG139" s="27" t="s">
        <v>698</v>
      </c>
      <c r="BH139" s="27" t="s">
        <v>698</v>
      </c>
      <c r="BI139" s="27" t="s">
        <v>698</v>
      </c>
      <c r="BJ139" s="27" t="s">
        <v>698</v>
      </c>
      <c r="BK139" s="27" t="s">
        <v>698</v>
      </c>
      <c r="BL139" s="27" t="s">
        <v>698</v>
      </c>
      <c r="BM139" s="27" t="s">
        <v>698</v>
      </c>
      <c r="BN139" s="27" t="s">
        <v>698</v>
      </c>
      <c r="BO139" s="27" t="s">
        <v>704</v>
      </c>
      <c r="BP139" s="27" t="s">
        <v>698</v>
      </c>
      <c r="BQ139" s="27" t="s">
        <v>698</v>
      </c>
      <c r="BR139" s="27" t="s">
        <v>698</v>
      </c>
      <c r="BS139" s="27" t="s">
        <v>698</v>
      </c>
      <c r="BT139" s="27" t="s">
        <v>698</v>
      </c>
      <c r="BU139" s="27" t="s">
        <v>698</v>
      </c>
      <c r="BV139" s="27" t="s">
        <v>698</v>
      </c>
      <c r="BW139" s="27" t="s">
        <v>698</v>
      </c>
      <c r="BX139" s="27" t="s">
        <v>698</v>
      </c>
      <c r="BY139" s="27" t="s">
        <v>698</v>
      </c>
      <c r="BZ139" s="27" t="s">
        <v>698</v>
      </c>
      <c r="CA139" s="27" t="s">
        <v>698</v>
      </c>
      <c r="CB139" s="27" t="s">
        <v>698</v>
      </c>
      <c r="CC139" s="27" t="s">
        <v>698</v>
      </c>
      <c r="CD139" s="27" t="s">
        <v>698</v>
      </c>
      <c r="CE139" s="27" t="s">
        <v>698</v>
      </c>
      <c r="CF139" s="27" t="s">
        <v>698</v>
      </c>
      <c r="CG139" s="27" t="s">
        <v>698</v>
      </c>
      <c r="CH139" s="27" t="s">
        <v>698</v>
      </c>
      <c r="CI139" s="27" t="s">
        <v>698</v>
      </c>
      <c r="CJ139" s="27" t="s">
        <v>698</v>
      </c>
      <c r="CK139" s="27" t="s">
        <v>698</v>
      </c>
      <c r="CL139" s="27" t="s">
        <v>698</v>
      </c>
      <c r="CM139" s="27" t="s">
        <v>698</v>
      </c>
      <c r="CN139" s="27" t="s">
        <v>698</v>
      </c>
      <c r="CO139" s="27" t="s">
        <v>698</v>
      </c>
      <c r="CP139" s="27" t="s">
        <v>698</v>
      </c>
      <c r="CQ139" s="27" t="s">
        <v>698</v>
      </c>
      <c r="CR139" s="27" t="s">
        <v>698</v>
      </c>
      <c r="CS139" s="27" t="s">
        <v>698</v>
      </c>
      <c r="CT139" s="27" t="s">
        <v>698</v>
      </c>
      <c r="CU139" s="27" t="s">
        <v>698</v>
      </c>
      <c r="CV139" s="27" t="s">
        <v>698</v>
      </c>
      <c r="CW139" s="27" t="s">
        <v>698</v>
      </c>
      <c r="CX139" s="27" t="s">
        <v>698</v>
      </c>
      <c r="CY139" s="27" t="s">
        <v>698</v>
      </c>
      <c r="CZ139" s="27" t="s">
        <v>698</v>
      </c>
      <c r="DA139" s="27" t="s">
        <v>698</v>
      </c>
      <c r="DB139" s="27" t="s">
        <v>698</v>
      </c>
      <c r="DC139" s="27" t="s">
        <v>698</v>
      </c>
      <c r="DD139" s="27" t="s">
        <v>698</v>
      </c>
      <c r="DE139" s="27" t="s">
        <v>698</v>
      </c>
      <c r="DF139" s="27" t="s">
        <v>698</v>
      </c>
      <c r="DG139" s="27" t="s">
        <v>698</v>
      </c>
      <c r="DH139" s="27" t="s">
        <v>698</v>
      </c>
      <c r="DI139" s="27" t="s">
        <v>698</v>
      </c>
      <c r="DJ139" s="27" t="s">
        <v>698</v>
      </c>
      <c r="DK139" s="27" t="s">
        <v>698</v>
      </c>
      <c r="DL139" s="27" t="s">
        <v>698</v>
      </c>
      <c r="DM139" s="27" t="s">
        <v>698</v>
      </c>
      <c r="DN139" s="27" t="s">
        <v>698</v>
      </c>
      <c r="DO139" s="27" t="s">
        <v>698</v>
      </c>
      <c r="DP139" s="27" t="s">
        <v>698</v>
      </c>
      <c r="DQ139" s="27" t="s">
        <v>698</v>
      </c>
      <c r="DR139" s="27" t="s">
        <v>698</v>
      </c>
      <c r="DS139" s="27"/>
      <c r="DT139" s="27" t="s">
        <v>698</v>
      </c>
      <c r="DU139" s="27" t="s">
        <v>698</v>
      </c>
      <c r="DV139" s="27" t="s">
        <v>698</v>
      </c>
      <c r="DW139" s="27" t="s">
        <v>698</v>
      </c>
      <c r="DX139" s="27" t="s">
        <v>698</v>
      </c>
      <c r="DY139" s="27" t="s">
        <v>698</v>
      </c>
      <c r="DZ139" s="27" t="s">
        <v>698</v>
      </c>
      <c r="EA139" s="27" t="s">
        <v>698</v>
      </c>
      <c r="EB139" s="27" t="s">
        <v>698</v>
      </c>
      <c r="EC139" s="27" t="s">
        <v>698</v>
      </c>
      <c r="ED139" s="27" t="s">
        <v>698</v>
      </c>
      <c r="EE139" s="27" t="s">
        <v>698</v>
      </c>
      <c r="EF139" s="27" t="s">
        <v>698</v>
      </c>
      <c r="EG139" s="27" t="s">
        <v>694</v>
      </c>
      <c r="EH139" s="27" t="s">
        <v>698</v>
      </c>
      <c r="EI139" s="27" t="s">
        <v>698</v>
      </c>
      <c r="EJ139" s="27" t="s">
        <v>698</v>
      </c>
      <c r="EK139" s="27" t="s">
        <v>698</v>
      </c>
      <c r="EL139" s="27" t="s">
        <v>698</v>
      </c>
      <c r="EM139" s="27" t="s">
        <v>698</v>
      </c>
      <c r="EN139" s="27" t="s">
        <v>698</v>
      </c>
      <c r="EO139" s="27" t="s">
        <v>698</v>
      </c>
      <c r="EP139" s="27" t="s">
        <v>698</v>
      </c>
      <c r="EQ139" s="27" t="s">
        <v>698</v>
      </c>
      <c r="ER139" s="27" t="s">
        <v>698</v>
      </c>
      <c r="ES139" s="27" t="s">
        <v>698</v>
      </c>
      <c r="ET139" s="27" t="s">
        <v>698</v>
      </c>
      <c r="EU139" s="27" t="s">
        <v>698</v>
      </c>
      <c r="EV139" s="27" t="s">
        <v>698</v>
      </c>
      <c r="EW139" s="27" t="s">
        <v>698</v>
      </c>
      <c r="EX139" s="27" t="s">
        <v>698</v>
      </c>
      <c r="EY139" s="27" t="s">
        <v>698</v>
      </c>
      <c r="EZ139" s="27" t="s">
        <v>698</v>
      </c>
      <c r="FA139" s="27" t="s">
        <v>698</v>
      </c>
      <c r="FB139" s="27" t="s">
        <v>698</v>
      </c>
      <c r="FC139" s="27" t="s">
        <v>698</v>
      </c>
      <c r="FD139" s="27" t="s">
        <v>698</v>
      </c>
      <c r="FE139" s="27" t="s">
        <v>694</v>
      </c>
      <c r="FF139" s="27" t="s">
        <v>698</v>
      </c>
      <c r="FG139" s="27" t="s">
        <v>698</v>
      </c>
      <c r="FH139" s="27" t="s">
        <v>698</v>
      </c>
      <c r="FI139" s="27" t="s">
        <v>698</v>
      </c>
      <c r="FJ139" s="27" t="s">
        <v>694</v>
      </c>
      <c r="FK139" s="27" t="s">
        <v>698</v>
      </c>
      <c r="FL139" s="27" t="s">
        <v>698</v>
      </c>
      <c r="FM139" s="27" t="s">
        <v>698</v>
      </c>
      <c r="FN139" s="27" t="s">
        <v>694</v>
      </c>
      <c r="FO139" s="72" t="s">
        <v>1175</v>
      </c>
      <c r="FP139" s="72" t="s">
        <v>698</v>
      </c>
      <c r="FQ139" s="72" t="s">
        <v>1176</v>
      </c>
      <c r="FR139" s="72" t="s">
        <v>1223</v>
      </c>
      <c r="FS139" s="72" t="s">
        <v>1224</v>
      </c>
      <c r="FT139" s="72" t="s">
        <v>698</v>
      </c>
      <c r="FU139" s="72" t="s">
        <v>698</v>
      </c>
      <c r="FV139" s="72" t="s">
        <v>698</v>
      </c>
      <c r="FW139" s="78" t="s">
        <v>698</v>
      </c>
      <c r="FX139" s="78" t="s">
        <v>698</v>
      </c>
      <c r="FY139" s="72" t="s">
        <v>698</v>
      </c>
      <c r="FZ139" s="90"/>
      <c r="GA139" s="90"/>
      <c r="GB139" s="90"/>
      <c r="GC139" s="90"/>
      <c r="GD139" s="90"/>
      <c r="GE139" s="90"/>
      <c r="GF139" s="90"/>
      <c r="GG139" s="90"/>
      <c r="GH139" s="105" t="s">
        <v>1226</v>
      </c>
      <c r="GI139" s="106"/>
      <c r="GJ139" s="27"/>
      <c r="GK139" s="28"/>
      <c r="GL139" s="27"/>
    </row>
    <row r="140" spans="1:194" x14ac:dyDescent="0.25">
      <c r="A140" s="71" t="str">
        <f t="shared" si="13"/>
        <v>Expenditure: Contracted Services - Contractors: Distribution of Electricity by Others - Reliability Charges</v>
      </c>
      <c r="B140" s="27" t="s">
        <v>1190</v>
      </c>
      <c r="C140" s="27" t="str">
        <f t="shared" si="12"/>
        <v>IE003003011003000000000000000000000000</v>
      </c>
      <c r="D140" s="23" t="s">
        <v>1166</v>
      </c>
      <c r="E140" s="23" t="s">
        <v>710</v>
      </c>
      <c r="F140" s="23" t="s">
        <v>710</v>
      </c>
      <c r="G140" s="23" t="s">
        <v>734</v>
      </c>
      <c r="H140" s="23" t="s">
        <v>710</v>
      </c>
      <c r="I140" s="23" t="s">
        <v>697</v>
      </c>
      <c r="J140" s="23" t="s">
        <v>697</v>
      </c>
      <c r="K140" s="23" t="s">
        <v>697</v>
      </c>
      <c r="L140" s="23" t="s">
        <v>697</v>
      </c>
      <c r="M140" s="23" t="s">
        <v>697</v>
      </c>
      <c r="N140" s="23" t="s">
        <v>697</v>
      </c>
      <c r="O140" s="23" t="s">
        <v>697</v>
      </c>
      <c r="P140" s="23" t="s">
        <v>697</v>
      </c>
      <c r="Q140" s="27">
        <v>0</v>
      </c>
      <c r="R140" s="27" t="s">
        <v>704</v>
      </c>
      <c r="S140" s="27" t="s">
        <v>698</v>
      </c>
      <c r="T140" s="28" t="s">
        <v>694</v>
      </c>
      <c r="U140" s="28"/>
      <c r="V140" s="27" t="s">
        <v>379</v>
      </c>
      <c r="W140" s="27" t="s">
        <v>905</v>
      </c>
      <c r="X140" s="27"/>
      <c r="Y140" s="27"/>
      <c r="Z140" s="27"/>
      <c r="AA140" s="27" t="s">
        <v>1429</v>
      </c>
      <c r="AB140" s="27"/>
      <c r="AC140" s="27"/>
      <c r="AD140" s="27"/>
      <c r="AE140" s="27"/>
      <c r="AF140" s="27"/>
      <c r="AG140" s="27"/>
      <c r="AH140" s="27"/>
      <c r="AI140" s="27" t="s">
        <v>1430</v>
      </c>
      <c r="AJ140" s="28" t="s">
        <v>704</v>
      </c>
      <c r="AK140" s="27" t="s">
        <v>698</v>
      </c>
      <c r="AL140" s="27" t="s">
        <v>698</v>
      </c>
      <c r="AM140" s="27" t="s">
        <v>698</v>
      </c>
      <c r="AN140" s="27" t="s">
        <v>698</v>
      </c>
      <c r="AO140" s="27" t="s">
        <v>698</v>
      </c>
      <c r="AP140" s="27" t="s">
        <v>698</v>
      </c>
      <c r="AQ140" s="27" t="s">
        <v>698</v>
      </c>
      <c r="AR140" s="27" t="s">
        <v>698</v>
      </c>
      <c r="AS140" s="27" t="s">
        <v>698</v>
      </c>
      <c r="AT140" s="27" t="s">
        <v>698</v>
      </c>
      <c r="AU140" s="27" t="s">
        <v>698</v>
      </c>
      <c r="AV140" s="27" t="s">
        <v>698</v>
      </c>
      <c r="AW140" s="27" t="s">
        <v>698</v>
      </c>
      <c r="AX140" s="27" t="s">
        <v>698</v>
      </c>
      <c r="AY140" s="27" t="s">
        <v>698</v>
      </c>
      <c r="AZ140" s="27" t="s">
        <v>698</v>
      </c>
      <c r="BA140" s="27" t="s">
        <v>698</v>
      </c>
      <c r="BB140" s="27" t="s">
        <v>698</v>
      </c>
      <c r="BC140" s="27" t="s">
        <v>698</v>
      </c>
      <c r="BD140" s="27" t="s">
        <v>698</v>
      </c>
      <c r="BE140" s="27" t="s">
        <v>698</v>
      </c>
      <c r="BF140" s="27" t="s">
        <v>698</v>
      </c>
      <c r="BG140" s="27" t="s">
        <v>698</v>
      </c>
      <c r="BH140" s="27" t="s">
        <v>698</v>
      </c>
      <c r="BI140" s="27" t="s">
        <v>698</v>
      </c>
      <c r="BJ140" s="27" t="s">
        <v>698</v>
      </c>
      <c r="BK140" s="27" t="s">
        <v>698</v>
      </c>
      <c r="BL140" s="27" t="s">
        <v>698</v>
      </c>
      <c r="BM140" s="27" t="s">
        <v>698</v>
      </c>
      <c r="BN140" s="27" t="s">
        <v>698</v>
      </c>
      <c r="BO140" s="27" t="s">
        <v>704</v>
      </c>
      <c r="BP140" s="27" t="s">
        <v>698</v>
      </c>
      <c r="BQ140" s="27" t="s">
        <v>698</v>
      </c>
      <c r="BR140" s="27" t="s">
        <v>698</v>
      </c>
      <c r="BS140" s="27" t="s">
        <v>698</v>
      </c>
      <c r="BT140" s="27" t="s">
        <v>698</v>
      </c>
      <c r="BU140" s="27" t="s">
        <v>698</v>
      </c>
      <c r="BV140" s="27" t="s">
        <v>698</v>
      </c>
      <c r="BW140" s="27" t="s">
        <v>698</v>
      </c>
      <c r="BX140" s="27" t="s">
        <v>698</v>
      </c>
      <c r="BY140" s="27" t="s">
        <v>698</v>
      </c>
      <c r="BZ140" s="27" t="s">
        <v>698</v>
      </c>
      <c r="CA140" s="27" t="s">
        <v>698</v>
      </c>
      <c r="CB140" s="27" t="s">
        <v>698</v>
      </c>
      <c r="CC140" s="27" t="s">
        <v>698</v>
      </c>
      <c r="CD140" s="27" t="s">
        <v>698</v>
      </c>
      <c r="CE140" s="27" t="s">
        <v>698</v>
      </c>
      <c r="CF140" s="27" t="s">
        <v>698</v>
      </c>
      <c r="CG140" s="27" t="s">
        <v>698</v>
      </c>
      <c r="CH140" s="27" t="s">
        <v>698</v>
      </c>
      <c r="CI140" s="27" t="s">
        <v>698</v>
      </c>
      <c r="CJ140" s="27" t="s">
        <v>698</v>
      </c>
      <c r="CK140" s="27" t="s">
        <v>698</v>
      </c>
      <c r="CL140" s="27" t="s">
        <v>698</v>
      </c>
      <c r="CM140" s="27" t="s">
        <v>698</v>
      </c>
      <c r="CN140" s="27" t="s">
        <v>698</v>
      </c>
      <c r="CO140" s="27" t="s">
        <v>698</v>
      </c>
      <c r="CP140" s="27" t="s">
        <v>698</v>
      </c>
      <c r="CQ140" s="27" t="s">
        <v>698</v>
      </c>
      <c r="CR140" s="27" t="s">
        <v>698</v>
      </c>
      <c r="CS140" s="27" t="s">
        <v>698</v>
      </c>
      <c r="CT140" s="27" t="s">
        <v>698</v>
      </c>
      <c r="CU140" s="27" t="s">
        <v>698</v>
      </c>
      <c r="CV140" s="27" t="s">
        <v>698</v>
      </c>
      <c r="CW140" s="27" t="s">
        <v>698</v>
      </c>
      <c r="CX140" s="27" t="s">
        <v>698</v>
      </c>
      <c r="CY140" s="27" t="s">
        <v>698</v>
      </c>
      <c r="CZ140" s="27" t="s">
        <v>698</v>
      </c>
      <c r="DA140" s="27" t="s">
        <v>698</v>
      </c>
      <c r="DB140" s="27" t="s">
        <v>698</v>
      </c>
      <c r="DC140" s="27" t="s">
        <v>698</v>
      </c>
      <c r="DD140" s="27" t="s">
        <v>698</v>
      </c>
      <c r="DE140" s="27" t="s">
        <v>698</v>
      </c>
      <c r="DF140" s="27" t="s">
        <v>698</v>
      </c>
      <c r="DG140" s="27" t="s">
        <v>698</v>
      </c>
      <c r="DH140" s="27" t="s">
        <v>698</v>
      </c>
      <c r="DI140" s="27" t="s">
        <v>698</v>
      </c>
      <c r="DJ140" s="27" t="s">
        <v>698</v>
      </c>
      <c r="DK140" s="27" t="s">
        <v>698</v>
      </c>
      <c r="DL140" s="27" t="s">
        <v>698</v>
      </c>
      <c r="DM140" s="27" t="s">
        <v>698</v>
      </c>
      <c r="DN140" s="27" t="s">
        <v>698</v>
      </c>
      <c r="DO140" s="27" t="s">
        <v>698</v>
      </c>
      <c r="DP140" s="27" t="s">
        <v>698</v>
      </c>
      <c r="DQ140" s="27" t="s">
        <v>698</v>
      </c>
      <c r="DR140" s="27" t="s">
        <v>698</v>
      </c>
      <c r="DS140" s="27"/>
      <c r="DT140" s="27" t="s">
        <v>698</v>
      </c>
      <c r="DU140" s="27" t="s">
        <v>698</v>
      </c>
      <c r="DV140" s="27" t="s">
        <v>698</v>
      </c>
      <c r="DW140" s="27" t="s">
        <v>698</v>
      </c>
      <c r="DX140" s="27" t="s">
        <v>698</v>
      </c>
      <c r="DY140" s="27" t="s">
        <v>698</v>
      </c>
      <c r="DZ140" s="27" t="s">
        <v>698</v>
      </c>
      <c r="EA140" s="27" t="s">
        <v>698</v>
      </c>
      <c r="EB140" s="27" t="s">
        <v>698</v>
      </c>
      <c r="EC140" s="27" t="s">
        <v>698</v>
      </c>
      <c r="ED140" s="27" t="s">
        <v>698</v>
      </c>
      <c r="EE140" s="27" t="s">
        <v>698</v>
      </c>
      <c r="EF140" s="27" t="s">
        <v>698</v>
      </c>
      <c r="EG140" s="27" t="s">
        <v>694</v>
      </c>
      <c r="EH140" s="27" t="s">
        <v>698</v>
      </c>
      <c r="EI140" s="27" t="s">
        <v>698</v>
      </c>
      <c r="EJ140" s="27" t="s">
        <v>698</v>
      </c>
      <c r="EK140" s="27" t="s">
        <v>698</v>
      </c>
      <c r="EL140" s="27" t="s">
        <v>698</v>
      </c>
      <c r="EM140" s="27" t="s">
        <v>698</v>
      </c>
      <c r="EN140" s="27" t="s">
        <v>698</v>
      </c>
      <c r="EO140" s="27" t="s">
        <v>698</v>
      </c>
      <c r="EP140" s="27" t="s">
        <v>698</v>
      </c>
      <c r="EQ140" s="27" t="s">
        <v>698</v>
      </c>
      <c r="ER140" s="27" t="s">
        <v>698</v>
      </c>
      <c r="ES140" s="27" t="s">
        <v>698</v>
      </c>
      <c r="ET140" s="27" t="s">
        <v>698</v>
      </c>
      <c r="EU140" s="27" t="s">
        <v>698</v>
      </c>
      <c r="EV140" s="27" t="s">
        <v>698</v>
      </c>
      <c r="EW140" s="27" t="s">
        <v>698</v>
      </c>
      <c r="EX140" s="27" t="s">
        <v>698</v>
      </c>
      <c r="EY140" s="27" t="s">
        <v>698</v>
      </c>
      <c r="EZ140" s="27" t="s">
        <v>698</v>
      </c>
      <c r="FA140" s="27" t="s">
        <v>698</v>
      </c>
      <c r="FB140" s="27" t="s">
        <v>698</v>
      </c>
      <c r="FC140" s="27" t="s">
        <v>698</v>
      </c>
      <c r="FD140" s="27" t="s">
        <v>698</v>
      </c>
      <c r="FE140" s="27" t="s">
        <v>694</v>
      </c>
      <c r="FF140" s="27" t="s">
        <v>698</v>
      </c>
      <c r="FG140" s="27" t="s">
        <v>698</v>
      </c>
      <c r="FH140" s="27" t="s">
        <v>698</v>
      </c>
      <c r="FI140" s="27" t="s">
        <v>698</v>
      </c>
      <c r="FJ140" s="27" t="s">
        <v>694</v>
      </c>
      <c r="FK140" s="27" t="s">
        <v>698</v>
      </c>
      <c r="FL140" s="27" t="s">
        <v>698</v>
      </c>
      <c r="FM140" s="27" t="s">
        <v>698</v>
      </c>
      <c r="FN140" s="27" t="s">
        <v>694</v>
      </c>
      <c r="FO140" s="72" t="s">
        <v>1175</v>
      </c>
      <c r="FP140" s="72" t="s">
        <v>698</v>
      </c>
      <c r="FQ140" s="72" t="s">
        <v>1176</v>
      </c>
      <c r="FR140" s="72" t="s">
        <v>1223</v>
      </c>
      <c r="FS140" s="72" t="s">
        <v>1224</v>
      </c>
      <c r="FT140" s="72" t="s">
        <v>698</v>
      </c>
      <c r="FU140" s="72" t="s">
        <v>698</v>
      </c>
      <c r="FV140" s="72" t="s">
        <v>698</v>
      </c>
      <c r="FW140" s="78" t="s">
        <v>698</v>
      </c>
      <c r="FX140" s="78" t="s">
        <v>698</v>
      </c>
      <c r="FY140" s="72" t="s">
        <v>698</v>
      </c>
      <c r="FZ140" s="90"/>
      <c r="GA140" s="90"/>
      <c r="GB140" s="90"/>
      <c r="GC140" s="90"/>
      <c r="GD140" s="90"/>
      <c r="GE140" s="90"/>
      <c r="GF140" s="90"/>
      <c r="GG140" s="90"/>
      <c r="GH140" s="105" t="s">
        <v>1226</v>
      </c>
      <c r="GI140" s="106"/>
      <c r="GJ140" s="27"/>
      <c r="GK140" s="28"/>
      <c r="GL140" s="27"/>
    </row>
    <row r="141" spans="1:194" x14ac:dyDescent="0.25">
      <c r="A141" s="71" t="str">
        <f t="shared" si="11"/>
        <v>Expenditure: Contracted Services - Contractors: Electrical</v>
      </c>
      <c r="B141" s="27" t="s">
        <v>1190</v>
      </c>
      <c r="C141" s="27" t="str">
        <f t="shared" si="12"/>
        <v>IE003003012000000000000000000000000000</v>
      </c>
      <c r="D141" s="23" t="s">
        <v>1166</v>
      </c>
      <c r="E141" s="23" t="s">
        <v>710</v>
      </c>
      <c r="F141" s="23" t="s">
        <v>710</v>
      </c>
      <c r="G141" s="23" t="s">
        <v>736</v>
      </c>
      <c r="H141" s="23" t="s">
        <v>697</v>
      </c>
      <c r="I141" s="23" t="s">
        <v>697</v>
      </c>
      <c r="J141" s="23" t="s">
        <v>697</v>
      </c>
      <c r="K141" s="23" t="s">
        <v>697</v>
      </c>
      <c r="L141" s="23" t="s">
        <v>697</v>
      </c>
      <c r="M141" s="23" t="s">
        <v>697</v>
      </c>
      <c r="N141" s="23" t="s">
        <v>697</v>
      </c>
      <c r="O141" s="23" t="s">
        <v>697</v>
      </c>
      <c r="P141" s="23" t="s">
        <v>697</v>
      </c>
      <c r="Q141" s="27">
        <v>0</v>
      </c>
      <c r="R141" s="27" t="s">
        <v>704</v>
      </c>
      <c r="S141" s="27" t="s">
        <v>698</v>
      </c>
      <c r="T141" s="28" t="s">
        <v>694</v>
      </c>
      <c r="U141" s="28"/>
      <c r="V141" s="28" t="s">
        <v>320</v>
      </c>
      <c r="W141" s="27" t="s">
        <v>905</v>
      </c>
      <c r="X141" s="27"/>
      <c r="Y141" s="27"/>
      <c r="Z141" s="27" t="s">
        <v>1319</v>
      </c>
      <c r="AA141" s="27"/>
      <c r="AB141" s="27"/>
      <c r="AC141" s="27"/>
      <c r="AD141" s="27"/>
      <c r="AE141" s="27"/>
      <c r="AF141" s="27"/>
      <c r="AG141" s="27"/>
      <c r="AH141" s="27"/>
      <c r="AI141" s="27" t="s">
        <v>1431</v>
      </c>
      <c r="AJ141" s="28" t="s">
        <v>704</v>
      </c>
      <c r="AK141" s="27" t="s">
        <v>698</v>
      </c>
      <c r="AL141" s="27" t="s">
        <v>698</v>
      </c>
      <c r="AM141" s="27" t="s">
        <v>698</v>
      </c>
      <c r="AN141" s="27" t="s">
        <v>698</v>
      </c>
      <c r="AO141" s="27" t="s">
        <v>698</v>
      </c>
      <c r="AP141" s="27" t="s">
        <v>698</v>
      </c>
      <c r="AQ141" s="27" t="s">
        <v>698</v>
      </c>
      <c r="AR141" s="27" t="s">
        <v>698</v>
      </c>
      <c r="AS141" s="27" t="s">
        <v>698</v>
      </c>
      <c r="AT141" s="27" t="s">
        <v>698</v>
      </c>
      <c r="AU141" s="27" t="s">
        <v>698</v>
      </c>
      <c r="AV141" s="27" t="s">
        <v>698</v>
      </c>
      <c r="AW141" s="27" t="s">
        <v>698</v>
      </c>
      <c r="AX141" s="27" t="s">
        <v>698</v>
      </c>
      <c r="AY141" s="27" t="s">
        <v>698</v>
      </c>
      <c r="AZ141" s="27" t="s">
        <v>698</v>
      </c>
      <c r="BA141" s="27" t="s">
        <v>698</v>
      </c>
      <c r="BB141" s="27" t="s">
        <v>698</v>
      </c>
      <c r="BC141" s="27" t="s">
        <v>698</v>
      </c>
      <c r="BD141" s="27" t="s">
        <v>698</v>
      </c>
      <c r="BE141" s="27" t="s">
        <v>698</v>
      </c>
      <c r="BF141" s="27" t="s">
        <v>698</v>
      </c>
      <c r="BG141" s="27" t="s">
        <v>698</v>
      </c>
      <c r="BH141" s="27" t="s">
        <v>698</v>
      </c>
      <c r="BI141" s="27" t="s">
        <v>698</v>
      </c>
      <c r="BJ141" s="27" t="s">
        <v>698</v>
      </c>
      <c r="BK141" s="27" t="s">
        <v>698</v>
      </c>
      <c r="BL141" s="27" t="s">
        <v>698</v>
      </c>
      <c r="BM141" s="27" t="s">
        <v>698</v>
      </c>
      <c r="BN141" s="27" t="s">
        <v>698</v>
      </c>
      <c r="BO141" s="27" t="s">
        <v>704</v>
      </c>
      <c r="BP141" s="27" t="s">
        <v>704</v>
      </c>
      <c r="BQ141" s="27" t="s">
        <v>704</v>
      </c>
      <c r="BR141" s="27" t="s">
        <v>698</v>
      </c>
      <c r="BS141" s="27" t="s">
        <v>698</v>
      </c>
      <c r="BT141" s="27" t="s">
        <v>698</v>
      </c>
      <c r="BU141" s="27" t="s">
        <v>698</v>
      </c>
      <c r="BV141" s="27" t="s">
        <v>698</v>
      </c>
      <c r="BW141" s="27" t="s">
        <v>698</v>
      </c>
      <c r="BX141" s="27" t="s">
        <v>698</v>
      </c>
      <c r="BY141" s="27" t="s">
        <v>698</v>
      </c>
      <c r="BZ141" s="27" t="s">
        <v>698</v>
      </c>
      <c r="CA141" s="27" t="s">
        <v>698</v>
      </c>
      <c r="CB141" s="27" t="s">
        <v>698</v>
      </c>
      <c r="CC141" s="27" t="s">
        <v>698</v>
      </c>
      <c r="CD141" s="27" t="s">
        <v>698</v>
      </c>
      <c r="CE141" s="27" t="s">
        <v>698</v>
      </c>
      <c r="CF141" s="27" t="s">
        <v>698</v>
      </c>
      <c r="CG141" s="27" t="s">
        <v>698</v>
      </c>
      <c r="CH141" s="27" t="s">
        <v>698</v>
      </c>
      <c r="CI141" s="27" t="s">
        <v>698</v>
      </c>
      <c r="CJ141" s="27" t="s">
        <v>698</v>
      </c>
      <c r="CK141" s="27" t="s">
        <v>698</v>
      </c>
      <c r="CL141" s="27" t="s">
        <v>698</v>
      </c>
      <c r="CM141" s="27" t="s">
        <v>698</v>
      </c>
      <c r="CN141" s="27" t="s">
        <v>698</v>
      </c>
      <c r="CO141" s="27" t="s">
        <v>698</v>
      </c>
      <c r="CP141" s="27" t="s">
        <v>698</v>
      </c>
      <c r="CQ141" s="27" t="s">
        <v>698</v>
      </c>
      <c r="CR141" s="27" t="s">
        <v>698</v>
      </c>
      <c r="CS141" s="27" t="s">
        <v>698</v>
      </c>
      <c r="CT141" s="27" t="s">
        <v>698</v>
      </c>
      <c r="CU141" s="27" t="s">
        <v>698</v>
      </c>
      <c r="CV141" s="27" t="s">
        <v>698</v>
      </c>
      <c r="CW141" s="27" t="s">
        <v>698</v>
      </c>
      <c r="CX141" s="27" t="s">
        <v>698</v>
      </c>
      <c r="CY141" s="27" t="s">
        <v>698</v>
      </c>
      <c r="CZ141" s="27" t="s">
        <v>698</v>
      </c>
      <c r="DA141" s="27" t="s">
        <v>698</v>
      </c>
      <c r="DB141" s="27" t="s">
        <v>704</v>
      </c>
      <c r="DC141" s="27" t="s">
        <v>704</v>
      </c>
      <c r="DD141" s="27" t="s">
        <v>704</v>
      </c>
      <c r="DE141" s="27" t="s">
        <v>704</v>
      </c>
      <c r="DF141" s="27" t="s">
        <v>698</v>
      </c>
      <c r="DG141" s="27" t="s">
        <v>698</v>
      </c>
      <c r="DH141" s="27" t="s">
        <v>698</v>
      </c>
      <c r="DI141" s="27" t="s">
        <v>698</v>
      </c>
      <c r="DJ141" s="27" t="s">
        <v>698</v>
      </c>
      <c r="DK141" s="27" t="s">
        <v>698</v>
      </c>
      <c r="DL141" s="27" t="s">
        <v>698</v>
      </c>
      <c r="DM141" s="27" t="s">
        <v>698</v>
      </c>
      <c r="DN141" s="27" t="s">
        <v>698</v>
      </c>
      <c r="DO141" s="27" t="s">
        <v>698</v>
      </c>
      <c r="DP141" s="27" t="s">
        <v>698</v>
      </c>
      <c r="DQ141" s="27" t="s">
        <v>698</v>
      </c>
      <c r="DR141" s="27" t="s">
        <v>698</v>
      </c>
      <c r="DS141" s="27"/>
      <c r="DT141" s="27" t="s">
        <v>698</v>
      </c>
      <c r="DU141" s="27" t="s">
        <v>698</v>
      </c>
      <c r="DV141" s="27" t="s">
        <v>698</v>
      </c>
      <c r="DW141" s="27" t="s">
        <v>698</v>
      </c>
      <c r="DX141" s="27" t="s">
        <v>698</v>
      </c>
      <c r="DY141" s="27" t="s">
        <v>698</v>
      </c>
      <c r="DZ141" s="27" t="s">
        <v>698</v>
      </c>
      <c r="EA141" s="27" t="s">
        <v>698</v>
      </c>
      <c r="EB141" s="27" t="s">
        <v>698</v>
      </c>
      <c r="EC141" s="27" t="s">
        <v>698</v>
      </c>
      <c r="ED141" s="27" t="s">
        <v>698</v>
      </c>
      <c r="EE141" s="27" t="s">
        <v>698</v>
      </c>
      <c r="EF141" s="27" t="s">
        <v>698</v>
      </c>
      <c r="EG141" s="27" t="s">
        <v>694</v>
      </c>
      <c r="EH141" s="27" t="s">
        <v>698</v>
      </c>
      <c r="EI141" s="27" t="s">
        <v>698</v>
      </c>
      <c r="EJ141" s="27" t="s">
        <v>698</v>
      </c>
      <c r="EK141" s="27" t="s">
        <v>698</v>
      </c>
      <c r="EL141" s="27" t="s">
        <v>698</v>
      </c>
      <c r="EM141" s="27" t="s">
        <v>698</v>
      </c>
      <c r="EN141" s="27" t="s">
        <v>698</v>
      </c>
      <c r="EO141" s="27" t="s">
        <v>698</v>
      </c>
      <c r="EP141" s="27" t="s">
        <v>698</v>
      </c>
      <c r="EQ141" s="27" t="s">
        <v>698</v>
      </c>
      <c r="ER141" s="27" t="s">
        <v>698</v>
      </c>
      <c r="ES141" s="27" t="s">
        <v>698</v>
      </c>
      <c r="ET141" s="27" t="s">
        <v>698</v>
      </c>
      <c r="EU141" s="27" t="s">
        <v>698</v>
      </c>
      <c r="EV141" s="27" t="s">
        <v>698</v>
      </c>
      <c r="EW141" s="27" t="s">
        <v>698</v>
      </c>
      <c r="EX141" s="27" t="s">
        <v>698</v>
      </c>
      <c r="EY141" s="27" t="s">
        <v>698</v>
      </c>
      <c r="EZ141" s="27" t="s">
        <v>698</v>
      </c>
      <c r="FA141" s="27" t="s">
        <v>698</v>
      </c>
      <c r="FB141" s="27" t="s">
        <v>698</v>
      </c>
      <c r="FC141" s="27" t="s">
        <v>698</v>
      </c>
      <c r="FD141" s="27" t="s">
        <v>698</v>
      </c>
      <c r="FE141" s="27" t="s">
        <v>694</v>
      </c>
      <c r="FF141" s="27" t="s">
        <v>698</v>
      </c>
      <c r="FG141" s="27" t="s">
        <v>698</v>
      </c>
      <c r="FH141" s="27" t="s">
        <v>698</v>
      </c>
      <c r="FI141" s="27" t="s">
        <v>698</v>
      </c>
      <c r="FJ141" s="27" t="s">
        <v>694</v>
      </c>
      <c r="FK141" s="27" t="s">
        <v>698</v>
      </c>
      <c r="FL141" s="27" t="s">
        <v>698</v>
      </c>
      <c r="FM141" s="27" t="s">
        <v>698</v>
      </c>
      <c r="FN141" s="27" t="s">
        <v>694</v>
      </c>
      <c r="FO141" s="72" t="s">
        <v>1175</v>
      </c>
      <c r="FP141" s="72" t="s">
        <v>698</v>
      </c>
      <c r="FQ141" s="72" t="s">
        <v>1176</v>
      </c>
      <c r="FR141" s="72" t="s">
        <v>1223</v>
      </c>
      <c r="FS141" s="72" t="s">
        <v>1224</v>
      </c>
      <c r="FT141" s="72" t="s">
        <v>1225</v>
      </c>
      <c r="FU141" s="72" t="s">
        <v>698</v>
      </c>
      <c r="FV141" s="72" t="s">
        <v>698</v>
      </c>
      <c r="FW141" s="78" t="s">
        <v>698</v>
      </c>
      <c r="FX141" s="78" t="s">
        <v>698</v>
      </c>
      <c r="FY141" s="72" t="s">
        <v>698</v>
      </c>
      <c r="FZ141" s="90"/>
      <c r="GA141" s="90"/>
      <c r="GB141" s="90"/>
      <c r="GC141" s="90"/>
      <c r="GD141" s="90"/>
      <c r="GE141" s="90"/>
      <c r="GF141" s="90"/>
      <c r="GG141" s="90"/>
      <c r="GH141" s="105" t="s">
        <v>1226</v>
      </c>
      <c r="GI141" s="106"/>
      <c r="GJ141" s="27"/>
      <c r="GK141" s="28"/>
      <c r="GL141" s="27"/>
    </row>
    <row r="142" spans="1:194" x14ac:dyDescent="0.25">
      <c r="A142" s="71" t="str">
        <f t="shared" si="11"/>
        <v>Expenditure: Contracted Services - Contractors: Employee Wellness</v>
      </c>
      <c r="B142" s="27" t="s">
        <v>1190</v>
      </c>
      <c r="C142" s="27" t="str">
        <f t="shared" si="12"/>
        <v>IE003003013000000000000000000000000000</v>
      </c>
      <c r="D142" s="23" t="s">
        <v>1166</v>
      </c>
      <c r="E142" s="23" t="s">
        <v>710</v>
      </c>
      <c r="F142" s="23" t="s">
        <v>710</v>
      </c>
      <c r="G142" s="23" t="s">
        <v>738</v>
      </c>
      <c r="H142" s="23" t="s">
        <v>697</v>
      </c>
      <c r="I142" s="23" t="s">
        <v>697</v>
      </c>
      <c r="J142" s="23" t="s">
        <v>697</v>
      </c>
      <c r="K142" s="23" t="s">
        <v>697</v>
      </c>
      <c r="L142" s="23" t="s">
        <v>697</v>
      </c>
      <c r="M142" s="23" t="s">
        <v>697</v>
      </c>
      <c r="N142" s="23" t="s">
        <v>697</v>
      </c>
      <c r="O142" s="23" t="s">
        <v>697</v>
      </c>
      <c r="P142" s="23" t="s">
        <v>697</v>
      </c>
      <c r="Q142" s="27">
        <v>0</v>
      </c>
      <c r="R142" s="27" t="s">
        <v>704</v>
      </c>
      <c r="S142" s="27" t="s">
        <v>698</v>
      </c>
      <c r="T142" s="28" t="s">
        <v>694</v>
      </c>
      <c r="U142" s="28"/>
      <c r="V142" s="27" t="s">
        <v>380</v>
      </c>
      <c r="W142" s="27" t="s">
        <v>905</v>
      </c>
      <c r="X142" s="27"/>
      <c r="Y142" s="27"/>
      <c r="Z142" s="27" t="s">
        <v>1432</v>
      </c>
      <c r="AA142" s="27"/>
      <c r="AB142" s="27"/>
      <c r="AC142" s="27"/>
      <c r="AD142" s="27"/>
      <c r="AE142" s="27"/>
      <c r="AF142" s="27"/>
      <c r="AG142" s="27"/>
      <c r="AH142" s="27"/>
      <c r="AI142" s="27" t="s">
        <v>1433</v>
      </c>
      <c r="AJ142" s="28" t="s">
        <v>704</v>
      </c>
      <c r="AK142" s="27" t="s">
        <v>698</v>
      </c>
      <c r="AL142" s="27" t="s">
        <v>698</v>
      </c>
      <c r="AM142" s="27" t="s">
        <v>698</v>
      </c>
      <c r="AN142" s="27" t="s">
        <v>698</v>
      </c>
      <c r="AO142" s="27" t="s">
        <v>698</v>
      </c>
      <c r="AP142" s="27" t="s">
        <v>698</v>
      </c>
      <c r="AQ142" s="27" t="s">
        <v>698</v>
      </c>
      <c r="AR142" s="27" t="s">
        <v>698</v>
      </c>
      <c r="AS142" s="27" t="s">
        <v>698</v>
      </c>
      <c r="AT142" s="27" t="s">
        <v>698</v>
      </c>
      <c r="AU142" s="27" t="s">
        <v>698</v>
      </c>
      <c r="AV142" s="27" t="s">
        <v>698</v>
      </c>
      <c r="AW142" s="27" t="s">
        <v>698</v>
      </c>
      <c r="AX142" s="27" t="s">
        <v>698</v>
      </c>
      <c r="AY142" s="27" t="s">
        <v>698</v>
      </c>
      <c r="AZ142" s="27" t="s">
        <v>698</v>
      </c>
      <c r="BA142" s="27" t="s">
        <v>698</v>
      </c>
      <c r="BB142" s="27" t="s">
        <v>698</v>
      </c>
      <c r="BC142" s="27" t="s">
        <v>698</v>
      </c>
      <c r="BD142" s="27" t="s">
        <v>698</v>
      </c>
      <c r="BE142" s="27" t="s">
        <v>698</v>
      </c>
      <c r="BF142" s="27" t="s">
        <v>698</v>
      </c>
      <c r="BG142" s="27" t="s">
        <v>698</v>
      </c>
      <c r="BH142" s="27" t="s">
        <v>698</v>
      </c>
      <c r="BI142" s="27" t="s">
        <v>698</v>
      </c>
      <c r="BJ142" s="27" t="s">
        <v>698</v>
      </c>
      <c r="BK142" s="27" t="s">
        <v>698</v>
      </c>
      <c r="BL142" s="27" t="s">
        <v>698</v>
      </c>
      <c r="BM142" s="27" t="s">
        <v>698</v>
      </c>
      <c r="BN142" s="27" t="s">
        <v>698</v>
      </c>
      <c r="BO142" s="27" t="s">
        <v>698</v>
      </c>
      <c r="BP142" s="27" t="s">
        <v>698</v>
      </c>
      <c r="BQ142" s="27" t="s">
        <v>698</v>
      </c>
      <c r="BR142" s="27" t="s">
        <v>698</v>
      </c>
      <c r="BS142" s="27" t="s">
        <v>698</v>
      </c>
      <c r="BT142" s="27" t="s">
        <v>698</v>
      </c>
      <c r="BU142" s="27" t="s">
        <v>698</v>
      </c>
      <c r="BV142" s="27" t="s">
        <v>698</v>
      </c>
      <c r="BW142" s="27" t="s">
        <v>698</v>
      </c>
      <c r="BX142" s="27" t="s">
        <v>698</v>
      </c>
      <c r="BY142" s="27" t="s">
        <v>698</v>
      </c>
      <c r="BZ142" s="27" t="s">
        <v>698</v>
      </c>
      <c r="CA142" s="27" t="s">
        <v>698</v>
      </c>
      <c r="CB142" s="27" t="s">
        <v>698</v>
      </c>
      <c r="CC142" s="27" t="s">
        <v>698</v>
      </c>
      <c r="CD142" s="27" t="s">
        <v>698</v>
      </c>
      <c r="CE142" s="27" t="s">
        <v>698</v>
      </c>
      <c r="CF142" s="27" t="s">
        <v>704</v>
      </c>
      <c r="CG142" s="27" t="s">
        <v>698</v>
      </c>
      <c r="CH142" s="27" t="s">
        <v>698</v>
      </c>
      <c r="CI142" s="27" t="s">
        <v>698</v>
      </c>
      <c r="CJ142" s="27" t="s">
        <v>698</v>
      </c>
      <c r="CK142" s="27" t="s">
        <v>698</v>
      </c>
      <c r="CL142" s="27" t="s">
        <v>698</v>
      </c>
      <c r="CM142" s="27" t="s">
        <v>698</v>
      </c>
      <c r="CN142" s="27" t="s">
        <v>698</v>
      </c>
      <c r="CO142" s="27" t="s">
        <v>698</v>
      </c>
      <c r="CP142" s="27" t="s">
        <v>698</v>
      </c>
      <c r="CQ142" s="27" t="s">
        <v>704</v>
      </c>
      <c r="CR142" s="27" t="s">
        <v>698</v>
      </c>
      <c r="CS142" s="27" t="s">
        <v>698</v>
      </c>
      <c r="CT142" s="27" t="s">
        <v>698</v>
      </c>
      <c r="CU142" s="27" t="s">
        <v>698</v>
      </c>
      <c r="CV142" s="27" t="s">
        <v>698</v>
      </c>
      <c r="CW142" s="27" t="s">
        <v>698</v>
      </c>
      <c r="CX142" s="27" t="s">
        <v>698</v>
      </c>
      <c r="CY142" s="27" t="s">
        <v>698</v>
      </c>
      <c r="CZ142" s="27" t="s">
        <v>698</v>
      </c>
      <c r="DA142" s="27" t="s">
        <v>698</v>
      </c>
      <c r="DB142" s="27" t="s">
        <v>698</v>
      </c>
      <c r="DC142" s="27" t="s">
        <v>698</v>
      </c>
      <c r="DD142" s="27" t="s">
        <v>698</v>
      </c>
      <c r="DE142" s="27" t="s">
        <v>698</v>
      </c>
      <c r="DF142" s="27" t="s">
        <v>698</v>
      </c>
      <c r="DG142" s="27" t="s">
        <v>698</v>
      </c>
      <c r="DH142" s="27" t="s">
        <v>698</v>
      </c>
      <c r="DI142" s="27" t="s">
        <v>698</v>
      </c>
      <c r="DJ142" s="27" t="s">
        <v>698</v>
      </c>
      <c r="DK142" s="27" t="s">
        <v>698</v>
      </c>
      <c r="DL142" s="27" t="s">
        <v>698</v>
      </c>
      <c r="DM142" s="27" t="s">
        <v>698</v>
      </c>
      <c r="DN142" s="27" t="s">
        <v>698</v>
      </c>
      <c r="DO142" s="27" t="s">
        <v>698</v>
      </c>
      <c r="DP142" s="27" t="s">
        <v>698</v>
      </c>
      <c r="DQ142" s="27" t="s">
        <v>698</v>
      </c>
      <c r="DR142" s="27" t="s">
        <v>698</v>
      </c>
      <c r="DS142" s="27"/>
      <c r="DT142" s="27" t="s">
        <v>698</v>
      </c>
      <c r="DU142" s="27" t="s">
        <v>698</v>
      </c>
      <c r="DV142" s="27" t="s">
        <v>698</v>
      </c>
      <c r="DW142" s="27" t="s">
        <v>698</v>
      </c>
      <c r="DX142" s="27" t="s">
        <v>698</v>
      </c>
      <c r="DY142" s="27" t="s">
        <v>698</v>
      </c>
      <c r="DZ142" s="27" t="s">
        <v>698</v>
      </c>
      <c r="EA142" s="27" t="s">
        <v>698</v>
      </c>
      <c r="EB142" s="27" t="s">
        <v>698</v>
      </c>
      <c r="EC142" s="27" t="s">
        <v>698</v>
      </c>
      <c r="ED142" s="27" t="s">
        <v>698</v>
      </c>
      <c r="EE142" s="27" t="s">
        <v>698</v>
      </c>
      <c r="EF142" s="27" t="s">
        <v>698</v>
      </c>
      <c r="EG142" s="27" t="s">
        <v>694</v>
      </c>
      <c r="EH142" s="27" t="s">
        <v>698</v>
      </c>
      <c r="EI142" s="27" t="s">
        <v>698</v>
      </c>
      <c r="EJ142" s="27" t="s">
        <v>698</v>
      </c>
      <c r="EK142" s="27" t="s">
        <v>698</v>
      </c>
      <c r="EL142" s="27" t="s">
        <v>698</v>
      </c>
      <c r="EM142" s="27" t="s">
        <v>698</v>
      </c>
      <c r="EN142" s="27" t="s">
        <v>698</v>
      </c>
      <c r="EO142" s="27" t="s">
        <v>698</v>
      </c>
      <c r="EP142" s="27" t="s">
        <v>698</v>
      </c>
      <c r="EQ142" s="27" t="s">
        <v>698</v>
      </c>
      <c r="ER142" s="27" t="s">
        <v>698</v>
      </c>
      <c r="ES142" s="27" t="s">
        <v>698</v>
      </c>
      <c r="ET142" s="27" t="s">
        <v>698</v>
      </c>
      <c r="EU142" s="27" t="s">
        <v>698</v>
      </c>
      <c r="EV142" s="27" t="s">
        <v>698</v>
      </c>
      <c r="EW142" s="27" t="s">
        <v>698</v>
      </c>
      <c r="EX142" s="27" t="s">
        <v>698</v>
      </c>
      <c r="EY142" s="27" t="s">
        <v>698</v>
      </c>
      <c r="EZ142" s="27" t="s">
        <v>698</v>
      </c>
      <c r="FA142" s="27" t="s">
        <v>698</v>
      </c>
      <c r="FB142" s="27" t="s">
        <v>698</v>
      </c>
      <c r="FC142" s="27" t="s">
        <v>698</v>
      </c>
      <c r="FD142" s="27" t="s">
        <v>698</v>
      </c>
      <c r="FE142" s="27" t="s">
        <v>694</v>
      </c>
      <c r="FF142" s="27" t="s">
        <v>698</v>
      </c>
      <c r="FG142" s="27" t="s">
        <v>698</v>
      </c>
      <c r="FH142" s="27" t="s">
        <v>698</v>
      </c>
      <c r="FI142" s="27" t="s">
        <v>698</v>
      </c>
      <c r="FJ142" s="27" t="s">
        <v>694</v>
      </c>
      <c r="FK142" s="27" t="s">
        <v>698</v>
      </c>
      <c r="FL142" s="27" t="s">
        <v>698</v>
      </c>
      <c r="FM142" s="27" t="s">
        <v>698</v>
      </c>
      <c r="FN142" s="27" t="s">
        <v>694</v>
      </c>
      <c r="FO142" s="72" t="s">
        <v>1175</v>
      </c>
      <c r="FP142" s="72" t="s">
        <v>698</v>
      </c>
      <c r="FQ142" s="72" t="s">
        <v>1176</v>
      </c>
      <c r="FR142" s="72" t="s">
        <v>1223</v>
      </c>
      <c r="FS142" s="72" t="s">
        <v>1224</v>
      </c>
      <c r="FT142" s="72" t="s">
        <v>698</v>
      </c>
      <c r="FU142" s="72" t="s">
        <v>698</v>
      </c>
      <c r="FV142" s="72" t="s">
        <v>698</v>
      </c>
      <c r="FW142" s="78" t="s">
        <v>698</v>
      </c>
      <c r="FX142" s="78" t="s">
        <v>698</v>
      </c>
      <c r="FY142" s="72" t="s">
        <v>698</v>
      </c>
      <c r="FZ142" s="90"/>
      <c r="GA142" s="90"/>
      <c r="GB142" s="90"/>
      <c r="GC142" s="90"/>
      <c r="GD142" s="90"/>
      <c r="GE142" s="90"/>
      <c r="GF142" s="90"/>
      <c r="GG142" s="90"/>
      <c r="GH142" s="105" t="s">
        <v>1226</v>
      </c>
      <c r="GI142" s="106"/>
      <c r="GJ142" s="27"/>
      <c r="GK142" s="28"/>
      <c r="GL142" s="27"/>
    </row>
    <row r="143" spans="1:194" x14ac:dyDescent="0.25">
      <c r="A143" s="71" t="str">
        <f t="shared" si="11"/>
        <v>Expenditure: Contracted Services - Contractors: Event Promoters</v>
      </c>
      <c r="B143" s="27" t="s">
        <v>1190</v>
      </c>
      <c r="C143" s="27" t="str">
        <f t="shared" si="12"/>
        <v>IE003003014000000000000000000000000000</v>
      </c>
      <c r="D143" s="23" t="s">
        <v>1166</v>
      </c>
      <c r="E143" s="23" t="s">
        <v>710</v>
      </c>
      <c r="F143" s="23" t="s">
        <v>710</v>
      </c>
      <c r="G143" s="23" t="s">
        <v>739</v>
      </c>
      <c r="H143" s="23" t="s">
        <v>697</v>
      </c>
      <c r="I143" s="23" t="s">
        <v>697</v>
      </c>
      <c r="J143" s="23" t="s">
        <v>697</v>
      </c>
      <c r="K143" s="23" t="s">
        <v>697</v>
      </c>
      <c r="L143" s="23" t="s">
        <v>697</v>
      </c>
      <c r="M143" s="23" t="s">
        <v>697</v>
      </c>
      <c r="N143" s="23" t="s">
        <v>697</v>
      </c>
      <c r="O143" s="23" t="s">
        <v>697</v>
      </c>
      <c r="P143" s="23" t="s">
        <v>697</v>
      </c>
      <c r="Q143" s="27">
        <v>0</v>
      </c>
      <c r="R143" s="27" t="s">
        <v>704</v>
      </c>
      <c r="S143" s="27" t="s">
        <v>698</v>
      </c>
      <c r="T143" s="28" t="s">
        <v>694</v>
      </c>
      <c r="U143" s="28"/>
      <c r="V143" s="27" t="s">
        <v>381</v>
      </c>
      <c r="W143" s="27" t="s">
        <v>905</v>
      </c>
      <c r="X143" s="27"/>
      <c r="Y143" s="27"/>
      <c r="Z143" s="27" t="s">
        <v>1434</v>
      </c>
      <c r="AA143" s="27"/>
      <c r="AB143" s="27"/>
      <c r="AC143" s="27"/>
      <c r="AD143" s="27"/>
      <c r="AE143" s="27"/>
      <c r="AF143" s="27"/>
      <c r="AG143" s="27"/>
      <c r="AH143" s="27"/>
      <c r="AI143" s="27" t="s">
        <v>1435</v>
      </c>
      <c r="AJ143" s="28" t="s">
        <v>704</v>
      </c>
      <c r="AK143" s="27" t="s">
        <v>698</v>
      </c>
      <c r="AL143" s="27" t="s">
        <v>698</v>
      </c>
      <c r="AM143" s="27" t="s">
        <v>698</v>
      </c>
      <c r="AN143" s="27" t="s">
        <v>698</v>
      </c>
      <c r="AO143" s="27" t="s">
        <v>698</v>
      </c>
      <c r="AP143" s="27" t="s">
        <v>698</v>
      </c>
      <c r="AQ143" s="27" t="s">
        <v>698</v>
      </c>
      <c r="AR143" s="27" t="s">
        <v>698</v>
      </c>
      <c r="AS143" s="27" t="s">
        <v>698</v>
      </c>
      <c r="AT143" s="27" t="s">
        <v>698</v>
      </c>
      <c r="AU143" s="27" t="s">
        <v>698</v>
      </c>
      <c r="AV143" s="27" t="s">
        <v>698</v>
      </c>
      <c r="AW143" s="27" t="s">
        <v>698</v>
      </c>
      <c r="AX143" s="27" t="s">
        <v>698</v>
      </c>
      <c r="AY143" s="27" t="s">
        <v>698</v>
      </c>
      <c r="AZ143" s="27" t="s">
        <v>698</v>
      </c>
      <c r="BA143" s="27" t="s">
        <v>698</v>
      </c>
      <c r="BB143" s="27" t="s">
        <v>698</v>
      </c>
      <c r="BC143" s="27" t="s">
        <v>698</v>
      </c>
      <c r="BD143" s="27" t="s">
        <v>698</v>
      </c>
      <c r="BE143" s="27" t="s">
        <v>698</v>
      </c>
      <c r="BF143" s="27" t="s">
        <v>698</v>
      </c>
      <c r="BG143" s="27" t="s">
        <v>698</v>
      </c>
      <c r="BH143" s="27" t="s">
        <v>698</v>
      </c>
      <c r="BI143" s="27" t="s">
        <v>698</v>
      </c>
      <c r="BJ143" s="27" t="s">
        <v>698</v>
      </c>
      <c r="BK143" s="27" t="s">
        <v>698</v>
      </c>
      <c r="BL143" s="27" t="s">
        <v>698</v>
      </c>
      <c r="BM143" s="27" t="s">
        <v>698</v>
      </c>
      <c r="BN143" s="27" t="s">
        <v>698</v>
      </c>
      <c r="BO143" s="27" t="s">
        <v>698</v>
      </c>
      <c r="BP143" s="27" t="s">
        <v>698</v>
      </c>
      <c r="BQ143" s="27" t="s">
        <v>698</v>
      </c>
      <c r="BR143" s="27" t="s">
        <v>698</v>
      </c>
      <c r="BS143" s="27" t="s">
        <v>698</v>
      </c>
      <c r="BT143" s="27" t="s">
        <v>698</v>
      </c>
      <c r="BU143" s="27" t="s">
        <v>698</v>
      </c>
      <c r="BV143" s="27" t="s">
        <v>698</v>
      </c>
      <c r="BW143" s="27" t="s">
        <v>698</v>
      </c>
      <c r="BX143" s="27" t="s">
        <v>698</v>
      </c>
      <c r="BY143" s="27" t="s">
        <v>698</v>
      </c>
      <c r="BZ143" s="27" t="s">
        <v>698</v>
      </c>
      <c r="CA143" s="27" t="s">
        <v>698</v>
      </c>
      <c r="CB143" s="27" t="s">
        <v>698</v>
      </c>
      <c r="CC143" s="27" t="s">
        <v>698</v>
      </c>
      <c r="CD143" s="27" t="s">
        <v>698</v>
      </c>
      <c r="CE143" s="27" t="s">
        <v>698</v>
      </c>
      <c r="CF143" s="27" t="s">
        <v>698</v>
      </c>
      <c r="CG143" s="27" t="s">
        <v>698</v>
      </c>
      <c r="CH143" s="27" t="s">
        <v>698</v>
      </c>
      <c r="CI143" s="27" t="s">
        <v>704</v>
      </c>
      <c r="CJ143" s="27" t="s">
        <v>698</v>
      </c>
      <c r="CK143" s="27" t="s">
        <v>698</v>
      </c>
      <c r="CL143" s="27" t="s">
        <v>698</v>
      </c>
      <c r="CM143" s="27" t="s">
        <v>698</v>
      </c>
      <c r="CN143" s="27" t="s">
        <v>698</v>
      </c>
      <c r="CO143" s="27" t="s">
        <v>698</v>
      </c>
      <c r="CP143" s="27" t="s">
        <v>698</v>
      </c>
      <c r="CQ143" s="27" t="s">
        <v>698</v>
      </c>
      <c r="CR143" s="27" t="s">
        <v>698</v>
      </c>
      <c r="CS143" s="27" t="s">
        <v>698</v>
      </c>
      <c r="CT143" s="27" t="s">
        <v>704</v>
      </c>
      <c r="CU143" s="27" t="s">
        <v>698</v>
      </c>
      <c r="CV143" s="27" t="s">
        <v>698</v>
      </c>
      <c r="CW143" s="27" t="s">
        <v>698</v>
      </c>
      <c r="CX143" s="27" t="s">
        <v>698</v>
      </c>
      <c r="CY143" s="27" t="s">
        <v>698</v>
      </c>
      <c r="CZ143" s="27" t="s">
        <v>698</v>
      </c>
      <c r="DA143" s="27" t="s">
        <v>698</v>
      </c>
      <c r="DB143" s="27" t="s">
        <v>698</v>
      </c>
      <c r="DC143" s="27" t="s">
        <v>698</v>
      </c>
      <c r="DD143" s="27" t="s">
        <v>698</v>
      </c>
      <c r="DE143" s="27" t="s">
        <v>698</v>
      </c>
      <c r="DF143" s="27" t="s">
        <v>698</v>
      </c>
      <c r="DG143" s="27" t="s">
        <v>698</v>
      </c>
      <c r="DH143" s="27" t="s">
        <v>698</v>
      </c>
      <c r="DI143" s="27" t="s">
        <v>698</v>
      </c>
      <c r="DJ143" s="27" t="s">
        <v>698</v>
      </c>
      <c r="DK143" s="27" t="s">
        <v>698</v>
      </c>
      <c r="DL143" s="27" t="s">
        <v>698</v>
      </c>
      <c r="DM143" s="27" t="s">
        <v>698</v>
      </c>
      <c r="DN143" s="27" t="s">
        <v>698</v>
      </c>
      <c r="DO143" s="27" t="s">
        <v>698</v>
      </c>
      <c r="DP143" s="27" t="s">
        <v>698</v>
      </c>
      <c r="DQ143" s="27" t="s">
        <v>698</v>
      </c>
      <c r="DR143" s="27" t="s">
        <v>698</v>
      </c>
      <c r="DS143" s="27"/>
      <c r="DT143" s="27" t="s">
        <v>698</v>
      </c>
      <c r="DU143" s="27" t="s">
        <v>698</v>
      </c>
      <c r="DV143" s="27" t="s">
        <v>698</v>
      </c>
      <c r="DW143" s="27" t="s">
        <v>698</v>
      </c>
      <c r="DX143" s="27" t="s">
        <v>698</v>
      </c>
      <c r="DY143" s="27" t="s">
        <v>698</v>
      </c>
      <c r="DZ143" s="27" t="s">
        <v>698</v>
      </c>
      <c r="EA143" s="27" t="s">
        <v>698</v>
      </c>
      <c r="EB143" s="27" t="s">
        <v>698</v>
      </c>
      <c r="EC143" s="27" t="s">
        <v>698</v>
      </c>
      <c r="ED143" s="27" t="s">
        <v>698</v>
      </c>
      <c r="EE143" s="27" t="s">
        <v>698</v>
      </c>
      <c r="EF143" s="27" t="s">
        <v>698</v>
      </c>
      <c r="EG143" s="27" t="s">
        <v>694</v>
      </c>
      <c r="EH143" s="27" t="s">
        <v>698</v>
      </c>
      <c r="EI143" s="27" t="s">
        <v>698</v>
      </c>
      <c r="EJ143" s="27" t="s">
        <v>698</v>
      </c>
      <c r="EK143" s="27" t="s">
        <v>698</v>
      </c>
      <c r="EL143" s="27" t="s">
        <v>698</v>
      </c>
      <c r="EM143" s="27" t="s">
        <v>698</v>
      </c>
      <c r="EN143" s="27" t="s">
        <v>698</v>
      </c>
      <c r="EO143" s="27" t="s">
        <v>698</v>
      </c>
      <c r="EP143" s="27" t="s">
        <v>698</v>
      </c>
      <c r="EQ143" s="27" t="s">
        <v>698</v>
      </c>
      <c r="ER143" s="27" t="s">
        <v>698</v>
      </c>
      <c r="ES143" s="27" t="s">
        <v>698</v>
      </c>
      <c r="ET143" s="27" t="s">
        <v>698</v>
      </c>
      <c r="EU143" s="27" t="s">
        <v>698</v>
      </c>
      <c r="EV143" s="27" t="s">
        <v>698</v>
      </c>
      <c r="EW143" s="27" t="s">
        <v>698</v>
      </c>
      <c r="EX143" s="27" t="s">
        <v>698</v>
      </c>
      <c r="EY143" s="27" t="s">
        <v>698</v>
      </c>
      <c r="EZ143" s="27" t="s">
        <v>698</v>
      </c>
      <c r="FA143" s="27" t="s">
        <v>698</v>
      </c>
      <c r="FB143" s="27" t="s">
        <v>698</v>
      </c>
      <c r="FC143" s="27" t="s">
        <v>698</v>
      </c>
      <c r="FD143" s="27" t="s">
        <v>698</v>
      </c>
      <c r="FE143" s="27" t="s">
        <v>694</v>
      </c>
      <c r="FF143" s="27" t="s">
        <v>698</v>
      </c>
      <c r="FG143" s="27" t="s">
        <v>698</v>
      </c>
      <c r="FH143" s="27" t="s">
        <v>698</v>
      </c>
      <c r="FI143" s="27" t="s">
        <v>698</v>
      </c>
      <c r="FJ143" s="27" t="s">
        <v>694</v>
      </c>
      <c r="FK143" s="27" t="s">
        <v>698</v>
      </c>
      <c r="FL143" s="27" t="s">
        <v>698</v>
      </c>
      <c r="FM143" s="27" t="s">
        <v>698</v>
      </c>
      <c r="FN143" s="27" t="s">
        <v>694</v>
      </c>
      <c r="FO143" s="72" t="s">
        <v>1175</v>
      </c>
      <c r="FP143" s="72" t="s">
        <v>698</v>
      </c>
      <c r="FQ143" s="72" t="s">
        <v>1176</v>
      </c>
      <c r="FR143" s="72" t="s">
        <v>1223</v>
      </c>
      <c r="FS143" s="72" t="s">
        <v>1224</v>
      </c>
      <c r="FT143" s="72" t="s">
        <v>698</v>
      </c>
      <c r="FU143" s="72" t="s">
        <v>698</v>
      </c>
      <c r="FV143" s="72" t="s">
        <v>698</v>
      </c>
      <c r="FW143" s="78" t="s">
        <v>698</v>
      </c>
      <c r="FX143" s="78" t="s">
        <v>698</v>
      </c>
      <c r="FY143" s="72" t="s">
        <v>698</v>
      </c>
      <c r="FZ143" s="90"/>
      <c r="GA143" s="90"/>
      <c r="GB143" s="90"/>
      <c r="GC143" s="90"/>
      <c r="GD143" s="90"/>
      <c r="GE143" s="90"/>
      <c r="GF143" s="90"/>
      <c r="GG143" s="90"/>
      <c r="GH143" s="105" t="s">
        <v>1226</v>
      </c>
      <c r="GI143" s="106"/>
      <c r="GJ143" s="27"/>
      <c r="GK143" s="28"/>
      <c r="GL143" s="27"/>
    </row>
    <row r="144" spans="1:194" x14ac:dyDescent="0.25">
      <c r="A144" s="71" t="str">
        <f t="shared" si="11"/>
        <v>Expenditure: Contracted Services - Contractors: First Aid</v>
      </c>
      <c r="B144" s="27" t="s">
        <v>1190</v>
      </c>
      <c r="C144" s="27" t="str">
        <f t="shared" si="12"/>
        <v>IE003003015000000000000000000000000000</v>
      </c>
      <c r="D144" s="23" t="s">
        <v>1166</v>
      </c>
      <c r="E144" s="23" t="s">
        <v>710</v>
      </c>
      <c r="F144" s="23" t="s">
        <v>710</v>
      </c>
      <c r="G144" s="23" t="s">
        <v>740</v>
      </c>
      <c r="H144" s="23" t="s">
        <v>697</v>
      </c>
      <c r="I144" s="23" t="s">
        <v>697</v>
      </c>
      <c r="J144" s="23" t="s">
        <v>697</v>
      </c>
      <c r="K144" s="23" t="s">
        <v>697</v>
      </c>
      <c r="L144" s="23" t="s">
        <v>697</v>
      </c>
      <c r="M144" s="23" t="s">
        <v>697</v>
      </c>
      <c r="N144" s="23" t="s">
        <v>697</v>
      </c>
      <c r="O144" s="23" t="s">
        <v>697</v>
      </c>
      <c r="P144" s="23" t="s">
        <v>697</v>
      </c>
      <c r="Q144" s="27">
        <v>0</v>
      </c>
      <c r="R144" s="27" t="s">
        <v>704</v>
      </c>
      <c r="S144" s="27" t="s">
        <v>698</v>
      </c>
      <c r="T144" s="28" t="s">
        <v>694</v>
      </c>
      <c r="U144" s="28"/>
      <c r="V144" s="27" t="s">
        <v>382</v>
      </c>
      <c r="W144" s="27" t="s">
        <v>905</v>
      </c>
      <c r="X144" s="27"/>
      <c r="Y144" s="27"/>
      <c r="Z144" s="27" t="s">
        <v>1436</v>
      </c>
      <c r="AA144" s="27"/>
      <c r="AB144" s="27"/>
      <c r="AC144" s="27"/>
      <c r="AD144" s="27"/>
      <c r="AE144" s="27"/>
      <c r="AF144" s="27"/>
      <c r="AG144" s="27"/>
      <c r="AH144" s="27"/>
      <c r="AI144" s="27" t="s">
        <v>1437</v>
      </c>
      <c r="AJ144" s="28" t="s">
        <v>704</v>
      </c>
      <c r="AK144" s="27" t="s">
        <v>704</v>
      </c>
      <c r="AL144" s="27" t="s">
        <v>704</v>
      </c>
      <c r="AM144" s="27" t="s">
        <v>698</v>
      </c>
      <c r="AN144" s="27" t="s">
        <v>704</v>
      </c>
      <c r="AO144" s="27" t="s">
        <v>704</v>
      </c>
      <c r="AP144" s="27" t="s">
        <v>704</v>
      </c>
      <c r="AQ144" s="27" t="s">
        <v>698</v>
      </c>
      <c r="AR144" s="27" t="s">
        <v>704</v>
      </c>
      <c r="AS144" s="27" t="s">
        <v>704</v>
      </c>
      <c r="AT144" s="27" t="s">
        <v>704</v>
      </c>
      <c r="AU144" s="27" t="s">
        <v>704</v>
      </c>
      <c r="AV144" s="27" t="s">
        <v>698</v>
      </c>
      <c r="AW144" s="27" t="s">
        <v>698</v>
      </c>
      <c r="AX144" s="27" t="s">
        <v>704</v>
      </c>
      <c r="AY144" s="27" t="s">
        <v>704</v>
      </c>
      <c r="AZ144" s="27" t="s">
        <v>698</v>
      </c>
      <c r="BA144" s="27" t="s">
        <v>698</v>
      </c>
      <c r="BB144" s="27" t="s">
        <v>698</v>
      </c>
      <c r="BC144" s="27" t="s">
        <v>698</v>
      </c>
      <c r="BD144" s="27" t="s">
        <v>698</v>
      </c>
      <c r="BE144" s="27" t="s">
        <v>698</v>
      </c>
      <c r="BF144" s="27" t="s">
        <v>698</v>
      </c>
      <c r="BG144" s="27" t="s">
        <v>698</v>
      </c>
      <c r="BH144" s="27" t="s">
        <v>698</v>
      </c>
      <c r="BI144" s="27" t="s">
        <v>698</v>
      </c>
      <c r="BJ144" s="27" t="s">
        <v>698</v>
      </c>
      <c r="BK144" s="27" t="s">
        <v>698</v>
      </c>
      <c r="BL144" s="27" t="s">
        <v>698</v>
      </c>
      <c r="BM144" s="27" t="s">
        <v>704</v>
      </c>
      <c r="BN144" s="27" t="s">
        <v>704</v>
      </c>
      <c r="BO144" s="27" t="s">
        <v>704</v>
      </c>
      <c r="BP144" s="27" t="s">
        <v>704</v>
      </c>
      <c r="BQ144" s="27" t="s">
        <v>704</v>
      </c>
      <c r="BR144" s="27" t="s">
        <v>704</v>
      </c>
      <c r="BS144" s="27" t="s">
        <v>704</v>
      </c>
      <c r="BT144" s="27" t="s">
        <v>704</v>
      </c>
      <c r="BU144" s="27" t="s">
        <v>704</v>
      </c>
      <c r="BV144" s="27" t="s">
        <v>704</v>
      </c>
      <c r="BW144" s="27" t="s">
        <v>704</v>
      </c>
      <c r="BX144" s="27" t="s">
        <v>704</v>
      </c>
      <c r="BY144" s="27" t="s">
        <v>698</v>
      </c>
      <c r="BZ144" s="27" t="s">
        <v>698</v>
      </c>
      <c r="CA144" s="27" t="s">
        <v>698</v>
      </c>
      <c r="CB144" s="27" t="s">
        <v>698</v>
      </c>
      <c r="CC144" s="27" t="s">
        <v>698</v>
      </c>
      <c r="CD144" s="27" t="s">
        <v>698</v>
      </c>
      <c r="CE144" s="27" t="s">
        <v>698</v>
      </c>
      <c r="CF144" s="27" t="s">
        <v>698</v>
      </c>
      <c r="CG144" s="27" t="s">
        <v>698</v>
      </c>
      <c r="CH144" s="27" t="s">
        <v>698</v>
      </c>
      <c r="CI144" s="27" t="s">
        <v>698</v>
      </c>
      <c r="CJ144" s="27" t="s">
        <v>698</v>
      </c>
      <c r="CK144" s="27" t="s">
        <v>704</v>
      </c>
      <c r="CL144" s="27" t="s">
        <v>698</v>
      </c>
      <c r="CM144" s="27" t="s">
        <v>698</v>
      </c>
      <c r="CN144" s="27" t="s">
        <v>698</v>
      </c>
      <c r="CO144" s="27" t="s">
        <v>698</v>
      </c>
      <c r="CP144" s="27" t="s">
        <v>698</v>
      </c>
      <c r="CQ144" s="27" t="s">
        <v>698</v>
      </c>
      <c r="CR144" s="27" t="s">
        <v>698</v>
      </c>
      <c r="CS144" s="27" t="s">
        <v>698</v>
      </c>
      <c r="CT144" s="27" t="s">
        <v>698</v>
      </c>
      <c r="CU144" s="27" t="s">
        <v>698</v>
      </c>
      <c r="CV144" s="27" t="s">
        <v>704</v>
      </c>
      <c r="CW144" s="27" t="s">
        <v>698</v>
      </c>
      <c r="CX144" s="27" t="s">
        <v>698</v>
      </c>
      <c r="CY144" s="27" t="s">
        <v>704</v>
      </c>
      <c r="CZ144" s="27" t="s">
        <v>698</v>
      </c>
      <c r="DA144" s="27" t="s">
        <v>704</v>
      </c>
      <c r="DB144" s="27" t="s">
        <v>698</v>
      </c>
      <c r="DC144" s="27" t="s">
        <v>698</v>
      </c>
      <c r="DD144" s="27" t="s">
        <v>698</v>
      </c>
      <c r="DE144" s="27" t="s">
        <v>698</v>
      </c>
      <c r="DF144" s="27" t="s">
        <v>698</v>
      </c>
      <c r="DG144" s="27" t="s">
        <v>704</v>
      </c>
      <c r="DH144" s="27" t="s">
        <v>704</v>
      </c>
      <c r="DI144" s="27" t="s">
        <v>704</v>
      </c>
      <c r="DJ144" s="27" t="s">
        <v>704</v>
      </c>
      <c r="DK144" s="27" t="s">
        <v>704</v>
      </c>
      <c r="DL144" s="27" t="s">
        <v>704</v>
      </c>
      <c r="DM144" s="27" t="s">
        <v>704</v>
      </c>
      <c r="DN144" s="27" t="s">
        <v>704</v>
      </c>
      <c r="DO144" s="27" t="s">
        <v>704</v>
      </c>
      <c r="DP144" s="27" t="s">
        <v>704</v>
      </c>
      <c r="DQ144" s="27" t="s">
        <v>704</v>
      </c>
      <c r="DR144" s="27" t="s">
        <v>704</v>
      </c>
      <c r="DS144" s="27"/>
      <c r="DT144" s="27" t="s">
        <v>704</v>
      </c>
      <c r="DU144" s="27" t="s">
        <v>704</v>
      </c>
      <c r="DV144" s="27" t="s">
        <v>704</v>
      </c>
      <c r="DW144" s="27" t="s">
        <v>704</v>
      </c>
      <c r="DX144" s="27" t="s">
        <v>704</v>
      </c>
      <c r="DY144" s="27" t="s">
        <v>704</v>
      </c>
      <c r="DZ144" s="27" t="s">
        <v>704</v>
      </c>
      <c r="EA144" s="27" t="s">
        <v>704</v>
      </c>
      <c r="EB144" s="27" t="s">
        <v>704</v>
      </c>
      <c r="EC144" s="27" t="s">
        <v>704</v>
      </c>
      <c r="ED144" s="27" t="s">
        <v>704</v>
      </c>
      <c r="EE144" s="27" t="s">
        <v>704</v>
      </c>
      <c r="EF144" s="27" t="s">
        <v>704</v>
      </c>
      <c r="EG144" s="27" t="s">
        <v>694</v>
      </c>
      <c r="EH144" s="27" t="s">
        <v>704</v>
      </c>
      <c r="EI144" s="27" t="s">
        <v>704</v>
      </c>
      <c r="EJ144" s="27" t="s">
        <v>704</v>
      </c>
      <c r="EK144" s="27" t="s">
        <v>704</v>
      </c>
      <c r="EL144" s="27" t="s">
        <v>704</v>
      </c>
      <c r="EM144" s="27" t="s">
        <v>698</v>
      </c>
      <c r="EN144" s="27" t="s">
        <v>698</v>
      </c>
      <c r="EO144" s="27" t="s">
        <v>698</v>
      </c>
      <c r="EP144" s="27" t="s">
        <v>698</v>
      </c>
      <c r="EQ144" s="27" t="s">
        <v>704</v>
      </c>
      <c r="ER144" s="27" t="s">
        <v>704</v>
      </c>
      <c r="ES144" s="27" t="s">
        <v>704</v>
      </c>
      <c r="ET144" s="27" t="s">
        <v>704</v>
      </c>
      <c r="EU144" s="27" t="s">
        <v>704</v>
      </c>
      <c r="EV144" s="27" t="s">
        <v>704</v>
      </c>
      <c r="EW144" s="27" t="s">
        <v>704</v>
      </c>
      <c r="EX144" s="27" t="s">
        <v>698</v>
      </c>
      <c r="EY144" s="27" t="s">
        <v>698</v>
      </c>
      <c r="EZ144" s="27" t="s">
        <v>698</v>
      </c>
      <c r="FA144" s="27" t="s">
        <v>704</v>
      </c>
      <c r="FB144" s="27" t="s">
        <v>704</v>
      </c>
      <c r="FC144" s="27" t="s">
        <v>704</v>
      </c>
      <c r="FD144" s="27" t="s">
        <v>704</v>
      </c>
      <c r="FE144" s="27" t="s">
        <v>694</v>
      </c>
      <c r="FF144" s="27" t="s">
        <v>704</v>
      </c>
      <c r="FG144" s="27" t="s">
        <v>704</v>
      </c>
      <c r="FH144" s="27" t="s">
        <v>704</v>
      </c>
      <c r="FI144" s="27" t="s">
        <v>704</v>
      </c>
      <c r="FJ144" s="27" t="s">
        <v>694</v>
      </c>
      <c r="FK144" s="27" t="s">
        <v>704</v>
      </c>
      <c r="FL144" s="27" t="s">
        <v>704</v>
      </c>
      <c r="FM144" s="27" t="s">
        <v>704</v>
      </c>
      <c r="FN144" s="27" t="s">
        <v>694</v>
      </c>
      <c r="FO144" s="72" t="s">
        <v>1175</v>
      </c>
      <c r="FP144" s="72" t="s">
        <v>698</v>
      </c>
      <c r="FQ144" s="72" t="s">
        <v>1176</v>
      </c>
      <c r="FR144" s="72" t="s">
        <v>1223</v>
      </c>
      <c r="FS144" s="72" t="s">
        <v>1224</v>
      </c>
      <c r="FT144" s="72" t="s">
        <v>1225</v>
      </c>
      <c r="FU144" s="72" t="s">
        <v>698</v>
      </c>
      <c r="FV144" s="72" t="s">
        <v>698</v>
      </c>
      <c r="FW144" s="78" t="s">
        <v>698</v>
      </c>
      <c r="FX144" s="78" t="s">
        <v>698</v>
      </c>
      <c r="FY144" s="72" t="s">
        <v>698</v>
      </c>
      <c r="FZ144" s="90"/>
      <c r="GA144" s="90"/>
      <c r="GB144" s="90"/>
      <c r="GC144" s="90"/>
      <c r="GD144" s="90"/>
      <c r="GE144" s="90"/>
      <c r="GF144" s="90"/>
      <c r="GG144" s="90"/>
      <c r="GH144" s="105" t="s">
        <v>1226</v>
      </c>
      <c r="GI144" s="106"/>
      <c r="GJ144" s="27"/>
      <c r="GK144" s="28"/>
      <c r="GL144" s="27"/>
    </row>
    <row r="145" spans="1:194" x14ac:dyDescent="0.25">
      <c r="A145" s="71" t="str">
        <f t="shared" si="11"/>
        <v>Expenditure: Contracted Services - Contractors: Fire Protection</v>
      </c>
      <c r="B145" s="27" t="s">
        <v>1190</v>
      </c>
      <c r="C145" s="27" t="str">
        <f t="shared" si="12"/>
        <v>IE003003016000000000000000000000000000</v>
      </c>
      <c r="D145" s="23" t="s">
        <v>1166</v>
      </c>
      <c r="E145" s="23" t="s">
        <v>710</v>
      </c>
      <c r="F145" s="23" t="s">
        <v>710</v>
      </c>
      <c r="G145" s="23" t="s">
        <v>742</v>
      </c>
      <c r="H145" s="23" t="s">
        <v>697</v>
      </c>
      <c r="I145" s="23" t="s">
        <v>697</v>
      </c>
      <c r="J145" s="23" t="s">
        <v>697</v>
      </c>
      <c r="K145" s="23" t="s">
        <v>697</v>
      </c>
      <c r="L145" s="23" t="s">
        <v>697</v>
      </c>
      <c r="M145" s="23" t="s">
        <v>697</v>
      </c>
      <c r="N145" s="23" t="s">
        <v>697</v>
      </c>
      <c r="O145" s="23" t="s">
        <v>697</v>
      </c>
      <c r="P145" s="23" t="s">
        <v>697</v>
      </c>
      <c r="Q145" s="27">
        <v>0</v>
      </c>
      <c r="R145" s="27" t="s">
        <v>704</v>
      </c>
      <c r="S145" s="27" t="s">
        <v>698</v>
      </c>
      <c r="T145" s="28" t="s">
        <v>694</v>
      </c>
      <c r="U145" s="28"/>
      <c r="V145" s="27" t="s">
        <v>383</v>
      </c>
      <c r="W145" s="27" t="s">
        <v>905</v>
      </c>
      <c r="X145" s="27"/>
      <c r="Y145" s="27"/>
      <c r="Z145" s="27" t="s">
        <v>1438</v>
      </c>
      <c r="AA145" s="27"/>
      <c r="AB145" s="27"/>
      <c r="AC145" s="27"/>
      <c r="AD145" s="27"/>
      <c r="AE145" s="27"/>
      <c r="AF145" s="27"/>
      <c r="AG145" s="27"/>
      <c r="AH145" s="27"/>
      <c r="AI145" s="27" t="s">
        <v>1439</v>
      </c>
      <c r="AJ145" s="28" t="s">
        <v>704</v>
      </c>
      <c r="AK145" s="27" t="s">
        <v>704</v>
      </c>
      <c r="AL145" s="27" t="s">
        <v>704</v>
      </c>
      <c r="AM145" s="27" t="s">
        <v>698</v>
      </c>
      <c r="AN145" s="27" t="s">
        <v>704</v>
      </c>
      <c r="AO145" s="27" t="s">
        <v>704</v>
      </c>
      <c r="AP145" s="27" t="s">
        <v>704</v>
      </c>
      <c r="AQ145" s="27" t="s">
        <v>698</v>
      </c>
      <c r="AR145" s="27" t="s">
        <v>704</v>
      </c>
      <c r="AS145" s="27" t="s">
        <v>704</v>
      </c>
      <c r="AT145" s="27" t="s">
        <v>704</v>
      </c>
      <c r="AU145" s="27" t="s">
        <v>704</v>
      </c>
      <c r="AV145" s="27" t="s">
        <v>698</v>
      </c>
      <c r="AW145" s="27" t="s">
        <v>698</v>
      </c>
      <c r="AX145" s="27" t="s">
        <v>704</v>
      </c>
      <c r="AY145" s="27" t="s">
        <v>704</v>
      </c>
      <c r="AZ145" s="27" t="s">
        <v>698</v>
      </c>
      <c r="BA145" s="27" t="s">
        <v>698</v>
      </c>
      <c r="BB145" s="27" t="s">
        <v>698</v>
      </c>
      <c r="BC145" s="27" t="s">
        <v>698</v>
      </c>
      <c r="BD145" s="27" t="s">
        <v>698</v>
      </c>
      <c r="BE145" s="27" t="s">
        <v>698</v>
      </c>
      <c r="BF145" s="27" t="s">
        <v>698</v>
      </c>
      <c r="BG145" s="27" t="s">
        <v>698</v>
      </c>
      <c r="BH145" s="27" t="s">
        <v>698</v>
      </c>
      <c r="BI145" s="27" t="s">
        <v>698</v>
      </c>
      <c r="BJ145" s="27" t="s">
        <v>698</v>
      </c>
      <c r="BK145" s="27" t="s">
        <v>698</v>
      </c>
      <c r="BL145" s="27" t="s">
        <v>698</v>
      </c>
      <c r="BM145" s="27" t="s">
        <v>704</v>
      </c>
      <c r="BN145" s="27" t="s">
        <v>704</v>
      </c>
      <c r="BO145" s="27" t="s">
        <v>704</v>
      </c>
      <c r="BP145" s="27" t="s">
        <v>704</v>
      </c>
      <c r="BQ145" s="27" t="s">
        <v>704</v>
      </c>
      <c r="BR145" s="27" t="s">
        <v>704</v>
      </c>
      <c r="BS145" s="27" t="s">
        <v>704</v>
      </c>
      <c r="BT145" s="27" t="s">
        <v>704</v>
      </c>
      <c r="BU145" s="27" t="s">
        <v>704</v>
      </c>
      <c r="BV145" s="27" t="s">
        <v>704</v>
      </c>
      <c r="BW145" s="27" t="s">
        <v>704</v>
      </c>
      <c r="BX145" s="27" t="s">
        <v>704</v>
      </c>
      <c r="BY145" s="27" t="s">
        <v>698</v>
      </c>
      <c r="BZ145" s="27" t="s">
        <v>698</v>
      </c>
      <c r="CA145" s="27" t="s">
        <v>698</v>
      </c>
      <c r="CB145" s="27" t="s">
        <v>698</v>
      </c>
      <c r="CC145" s="27" t="s">
        <v>698</v>
      </c>
      <c r="CD145" s="27" t="s">
        <v>698</v>
      </c>
      <c r="CE145" s="27" t="s">
        <v>698</v>
      </c>
      <c r="CF145" s="27" t="s">
        <v>698</v>
      </c>
      <c r="CG145" s="27" t="s">
        <v>698</v>
      </c>
      <c r="CH145" s="27" t="s">
        <v>698</v>
      </c>
      <c r="CI145" s="27" t="s">
        <v>698</v>
      </c>
      <c r="CJ145" s="27" t="s">
        <v>698</v>
      </c>
      <c r="CK145" s="27" t="s">
        <v>704</v>
      </c>
      <c r="CL145" s="27" t="s">
        <v>698</v>
      </c>
      <c r="CM145" s="27" t="s">
        <v>698</v>
      </c>
      <c r="CN145" s="27" t="s">
        <v>698</v>
      </c>
      <c r="CO145" s="27" t="s">
        <v>698</v>
      </c>
      <c r="CP145" s="27" t="s">
        <v>698</v>
      </c>
      <c r="CQ145" s="27" t="s">
        <v>698</v>
      </c>
      <c r="CR145" s="27" t="s">
        <v>698</v>
      </c>
      <c r="CS145" s="27" t="s">
        <v>698</v>
      </c>
      <c r="CT145" s="27" t="s">
        <v>698</v>
      </c>
      <c r="CU145" s="27" t="s">
        <v>698</v>
      </c>
      <c r="CV145" s="27" t="s">
        <v>704</v>
      </c>
      <c r="CW145" s="27" t="s">
        <v>698</v>
      </c>
      <c r="CX145" s="27" t="s">
        <v>698</v>
      </c>
      <c r="CY145" s="27" t="s">
        <v>704</v>
      </c>
      <c r="CZ145" s="27" t="s">
        <v>698</v>
      </c>
      <c r="DA145" s="27" t="s">
        <v>704</v>
      </c>
      <c r="DB145" s="27" t="s">
        <v>704</v>
      </c>
      <c r="DC145" s="27" t="s">
        <v>704</v>
      </c>
      <c r="DD145" s="27" t="s">
        <v>704</v>
      </c>
      <c r="DE145" s="27" t="s">
        <v>704</v>
      </c>
      <c r="DF145" s="27" t="s">
        <v>698</v>
      </c>
      <c r="DG145" s="27" t="s">
        <v>704</v>
      </c>
      <c r="DH145" s="27" t="s">
        <v>704</v>
      </c>
      <c r="DI145" s="27" t="s">
        <v>704</v>
      </c>
      <c r="DJ145" s="27" t="s">
        <v>704</v>
      </c>
      <c r="DK145" s="27" t="s">
        <v>704</v>
      </c>
      <c r="DL145" s="27" t="s">
        <v>704</v>
      </c>
      <c r="DM145" s="27" t="s">
        <v>704</v>
      </c>
      <c r="DN145" s="27" t="s">
        <v>704</v>
      </c>
      <c r="DO145" s="27" t="s">
        <v>704</v>
      </c>
      <c r="DP145" s="27" t="s">
        <v>704</v>
      </c>
      <c r="DQ145" s="27" t="s">
        <v>704</v>
      </c>
      <c r="DR145" s="27" t="s">
        <v>704</v>
      </c>
      <c r="DS145" s="27"/>
      <c r="DT145" s="27" t="s">
        <v>704</v>
      </c>
      <c r="DU145" s="27" t="s">
        <v>704</v>
      </c>
      <c r="DV145" s="27" t="s">
        <v>704</v>
      </c>
      <c r="DW145" s="27" t="s">
        <v>704</v>
      </c>
      <c r="DX145" s="27" t="s">
        <v>704</v>
      </c>
      <c r="DY145" s="27" t="s">
        <v>704</v>
      </c>
      <c r="DZ145" s="27" t="s">
        <v>704</v>
      </c>
      <c r="EA145" s="27" t="s">
        <v>704</v>
      </c>
      <c r="EB145" s="27" t="s">
        <v>704</v>
      </c>
      <c r="EC145" s="27" t="s">
        <v>704</v>
      </c>
      <c r="ED145" s="27" t="s">
        <v>704</v>
      </c>
      <c r="EE145" s="27" t="s">
        <v>704</v>
      </c>
      <c r="EF145" s="27" t="s">
        <v>704</v>
      </c>
      <c r="EG145" s="27" t="s">
        <v>694</v>
      </c>
      <c r="EH145" s="27" t="s">
        <v>704</v>
      </c>
      <c r="EI145" s="27" t="s">
        <v>704</v>
      </c>
      <c r="EJ145" s="27" t="s">
        <v>704</v>
      </c>
      <c r="EK145" s="27" t="s">
        <v>704</v>
      </c>
      <c r="EL145" s="27" t="s">
        <v>704</v>
      </c>
      <c r="EM145" s="27" t="s">
        <v>698</v>
      </c>
      <c r="EN145" s="27" t="s">
        <v>698</v>
      </c>
      <c r="EO145" s="27" t="s">
        <v>698</v>
      </c>
      <c r="EP145" s="27" t="s">
        <v>698</v>
      </c>
      <c r="EQ145" s="27" t="s">
        <v>704</v>
      </c>
      <c r="ER145" s="27" t="s">
        <v>704</v>
      </c>
      <c r="ES145" s="27" t="s">
        <v>704</v>
      </c>
      <c r="ET145" s="27" t="s">
        <v>704</v>
      </c>
      <c r="EU145" s="27" t="s">
        <v>704</v>
      </c>
      <c r="EV145" s="27" t="s">
        <v>704</v>
      </c>
      <c r="EW145" s="27" t="s">
        <v>704</v>
      </c>
      <c r="EX145" s="27" t="s">
        <v>698</v>
      </c>
      <c r="EY145" s="27" t="s">
        <v>698</v>
      </c>
      <c r="EZ145" s="27" t="s">
        <v>698</v>
      </c>
      <c r="FA145" s="27" t="s">
        <v>704</v>
      </c>
      <c r="FB145" s="27" t="s">
        <v>704</v>
      </c>
      <c r="FC145" s="27" t="s">
        <v>704</v>
      </c>
      <c r="FD145" s="27" t="s">
        <v>704</v>
      </c>
      <c r="FE145" s="27" t="s">
        <v>694</v>
      </c>
      <c r="FF145" s="27" t="s">
        <v>704</v>
      </c>
      <c r="FG145" s="27" t="s">
        <v>704</v>
      </c>
      <c r="FH145" s="27" t="s">
        <v>704</v>
      </c>
      <c r="FI145" s="27" t="s">
        <v>704</v>
      </c>
      <c r="FJ145" s="27" t="s">
        <v>694</v>
      </c>
      <c r="FK145" s="27" t="s">
        <v>704</v>
      </c>
      <c r="FL145" s="27" t="s">
        <v>704</v>
      </c>
      <c r="FM145" s="27" t="s">
        <v>704</v>
      </c>
      <c r="FN145" s="27" t="s">
        <v>694</v>
      </c>
      <c r="FO145" s="72" t="s">
        <v>1175</v>
      </c>
      <c r="FP145" s="72" t="s">
        <v>698</v>
      </c>
      <c r="FQ145" s="72" t="s">
        <v>1176</v>
      </c>
      <c r="FR145" s="72" t="s">
        <v>1223</v>
      </c>
      <c r="FS145" s="72" t="s">
        <v>1224</v>
      </c>
      <c r="FT145" s="72" t="s">
        <v>1225</v>
      </c>
      <c r="FU145" s="72" t="s">
        <v>698</v>
      </c>
      <c r="FV145" s="72" t="s">
        <v>698</v>
      </c>
      <c r="FW145" s="78" t="s">
        <v>698</v>
      </c>
      <c r="FX145" s="78" t="s">
        <v>698</v>
      </c>
      <c r="FY145" s="72" t="s">
        <v>698</v>
      </c>
      <c r="FZ145" s="90"/>
      <c r="GA145" s="90"/>
      <c r="GB145" s="90"/>
      <c r="GC145" s="90"/>
      <c r="GD145" s="90"/>
      <c r="GE145" s="90"/>
      <c r="GF145" s="90"/>
      <c r="GG145" s="90"/>
      <c r="GH145" s="105" t="s">
        <v>1226</v>
      </c>
      <c r="GI145" s="106"/>
      <c r="GJ145" s="27"/>
      <c r="GK145" s="28"/>
      <c r="GL145" s="27"/>
    </row>
    <row r="146" spans="1:194" x14ac:dyDescent="0.25">
      <c r="A146" s="71" t="str">
        <f t="shared" si="11"/>
        <v>Expenditure: Contracted Services - Contractors: Fire Services</v>
      </c>
      <c r="B146" s="27" t="s">
        <v>1190</v>
      </c>
      <c r="C146" s="27" t="str">
        <f t="shared" si="12"/>
        <v>IE003003017000000000000000000000000000</v>
      </c>
      <c r="D146" s="23" t="s">
        <v>1166</v>
      </c>
      <c r="E146" s="23" t="s">
        <v>710</v>
      </c>
      <c r="F146" s="23" t="s">
        <v>710</v>
      </c>
      <c r="G146" s="23" t="s">
        <v>743</v>
      </c>
      <c r="H146" s="23" t="s">
        <v>697</v>
      </c>
      <c r="I146" s="23" t="s">
        <v>697</v>
      </c>
      <c r="J146" s="23" t="s">
        <v>697</v>
      </c>
      <c r="K146" s="23" t="s">
        <v>697</v>
      </c>
      <c r="L146" s="23" t="s">
        <v>697</v>
      </c>
      <c r="M146" s="23" t="s">
        <v>697</v>
      </c>
      <c r="N146" s="23" t="s">
        <v>697</v>
      </c>
      <c r="O146" s="23" t="s">
        <v>697</v>
      </c>
      <c r="P146" s="23" t="s">
        <v>697</v>
      </c>
      <c r="Q146" s="27">
        <v>0</v>
      </c>
      <c r="R146" s="27" t="s">
        <v>704</v>
      </c>
      <c r="S146" s="27" t="s">
        <v>698</v>
      </c>
      <c r="T146" s="28" t="s">
        <v>694</v>
      </c>
      <c r="U146" s="28"/>
      <c r="V146" s="27" t="s">
        <v>384</v>
      </c>
      <c r="W146" s="27" t="s">
        <v>905</v>
      </c>
      <c r="X146" s="27"/>
      <c r="Y146" s="27"/>
      <c r="Z146" s="27" t="s">
        <v>1075</v>
      </c>
      <c r="AA146" s="27"/>
      <c r="AB146" s="27"/>
      <c r="AC146" s="27"/>
      <c r="AD146" s="27"/>
      <c r="AE146" s="27"/>
      <c r="AF146" s="27"/>
      <c r="AG146" s="27"/>
      <c r="AH146" s="27"/>
      <c r="AI146" s="27" t="s">
        <v>1440</v>
      </c>
      <c r="AJ146" s="28" t="s">
        <v>704</v>
      </c>
      <c r="AK146" s="27" t="s">
        <v>698</v>
      </c>
      <c r="AL146" s="27" t="s">
        <v>698</v>
      </c>
      <c r="AM146" s="27" t="s">
        <v>698</v>
      </c>
      <c r="AN146" s="27" t="s">
        <v>698</v>
      </c>
      <c r="AO146" s="27" t="s">
        <v>698</v>
      </c>
      <c r="AP146" s="27" t="s">
        <v>698</v>
      </c>
      <c r="AQ146" s="27" t="s">
        <v>698</v>
      </c>
      <c r="AR146" s="27" t="s">
        <v>698</v>
      </c>
      <c r="AS146" s="27" t="s">
        <v>698</v>
      </c>
      <c r="AT146" s="27" t="s">
        <v>698</v>
      </c>
      <c r="AU146" s="27" t="s">
        <v>698</v>
      </c>
      <c r="AV146" s="27" t="s">
        <v>698</v>
      </c>
      <c r="AW146" s="27" t="s">
        <v>698</v>
      </c>
      <c r="AX146" s="27" t="s">
        <v>698</v>
      </c>
      <c r="AY146" s="27" t="s">
        <v>698</v>
      </c>
      <c r="AZ146" s="27" t="s">
        <v>698</v>
      </c>
      <c r="BA146" s="27" t="s">
        <v>698</v>
      </c>
      <c r="BB146" s="27" t="s">
        <v>698</v>
      </c>
      <c r="BC146" s="27" t="s">
        <v>698</v>
      </c>
      <c r="BD146" s="27" t="s">
        <v>698</v>
      </c>
      <c r="BE146" s="27" t="s">
        <v>698</v>
      </c>
      <c r="BF146" s="27" t="s">
        <v>698</v>
      </c>
      <c r="BG146" s="27" t="s">
        <v>698</v>
      </c>
      <c r="BH146" s="27" t="s">
        <v>698</v>
      </c>
      <c r="BI146" s="27" t="s">
        <v>698</v>
      </c>
      <c r="BJ146" s="27" t="s">
        <v>698</v>
      </c>
      <c r="BK146" s="27" t="s">
        <v>698</v>
      </c>
      <c r="BL146" s="27" t="s">
        <v>698</v>
      </c>
      <c r="BM146" s="27" t="s">
        <v>698</v>
      </c>
      <c r="BN146" s="27" t="s">
        <v>698</v>
      </c>
      <c r="BO146" s="27" t="s">
        <v>698</v>
      </c>
      <c r="BP146" s="27" t="s">
        <v>698</v>
      </c>
      <c r="BQ146" s="27" t="s">
        <v>698</v>
      </c>
      <c r="BR146" s="27" t="s">
        <v>698</v>
      </c>
      <c r="BS146" s="27" t="s">
        <v>698</v>
      </c>
      <c r="BT146" s="27" t="s">
        <v>698</v>
      </c>
      <c r="BU146" s="27" t="s">
        <v>698</v>
      </c>
      <c r="BV146" s="27" t="s">
        <v>698</v>
      </c>
      <c r="BW146" s="27" t="s">
        <v>698</v>
      </c>
      <c r="BX146" s="27" t="s">
        <v>698</v>
      </c>
      <c r="BY146" s="27" t="s">
        <v>698</v>
      </c>
      <c r="BZ146" s="27" t="s">
        <v>698</v>
      </c>
      <c r="CA146" s="27" t="s">
        <v>698</v>
      </c>
      <c r="CB146" s="27" t="s">
        <v>698</v>
      </c>
      <c r="CC146" s="27" t="s">
        <v>698</v>
      </c>
      <c r="CD146" s="27" t="s">
        <v>698</v>
      </c>
      <c r="CE146" s="27" t="s">
        <v>698</v>
      </c>
      <c r="CF146" s="27" t="s">
        <v>698</v>
      </c>
      <c r="CG146" s="27" t="s">
        <v>698</v>
      </c>
      <c r="CH146" s="27" t="s">
        <v>698</v>
      </c>
      <c r="CI146" s="27" t="s">
        <v>698</v>
      </c>
      <c r="CJ146" s="27" t="s">
        <v>698</v>
      </c>
      <c r="CK146" s="27" t="s">
        <v>698</v>
      </c>
      <c r="CL146" s="27" t="s">
        <v>698</v>
      </c>
      <c r="CM146" s="27" t="s">
        <v>698</v>
      </c>
      <c r="CN146" s="27" t="s">
        <v>698</v>
      </c>
      <c r="CO146" s="27" t="s">
        <v>698</v>
      </c>
      <c r="CP146" s="27" t="s">
        <v>698</v>
      </c>
      <c r="CQ146" s="27" t="s">
        <v>698</v>
      </c>
      <c r="CR146" s="27" t="s">
        <v>698</v>
      </c>
      <c r="CS146" s="27" t="s">
        <v>698</v>
      </c>
      <c r="CT146" s="27" t="s">
        <v>698</v>
      </c>
      <c r="CU146" s="27" t="s">
        <v>698</v>
      </c>
      <c r="CV146" s="27" t="s">
        <v>698</v>
      </c>
      <c r="CW146" s="27" t="s">
        <v>698</v>
      </c>
      <c r="CX146" s="27" t="s">
        <v>698</v>
      </c>
      <c r="CY146" s="27" t="s">
        <v>698</v>
      </c>
      <c r="CZ146" s="27" t="s">
        <v>698</v>
      </c>
      <c r="DA146" s="27" t="s">
        <v>698</v>
      </c>
      <c r="DB146" s="27" t="s">
        <v>704</v>
      </c>
      <c r="DC146" s="27" t="s">
        <v>704</v>
      </c>
      <c r="DD146" s="27" t="s">
        <v>704</v>
      </c>
      <c r="DE146" s="27" t="s">
        <v>704</v>
      </c>
      <c r="DF146" s="27" t="s">
        <v>698</v>
      </c>
      <c r="DG146" s="27" t="s">
        <v>698</v>
      </c>
      <c r="DH146" s="27" t="s">
        <v>698</v>
      </c>
      <c r="DI146" s="27" t="s">
        <v>698</v>
      </c>
      <c r="DJ146" s="27" t="s">
        <v>698</v>
      </c>
      <c r="DK146" s="27" t="s">
        <v>698</v>
      </c>
      <c r="DL146" s="27" t="s">
        <v>698</v>
      </c>
      <c r="DM146" s="27" t="s">
        <v>698</v>
      </c>
      <c r="DN146" s="27" t="s">
        <v>698</v>
      </c>
      <c r="DO146" s="27" t="s">
        <v>698</v>
      </c>
      <c r="DP146" s="27" t="s">
        <v>698</v>
      </c>
      <c r="DQ146" s="27" t="s">
        <v>698</v>
      </c>
      <c r="DR146" s="27" t="s">
        <v>698</v>
      </c>
      <c r="DS146" s="27"/>
      <c r="DT146" s="27" t="s">
        <v>698</v>
      </c>
      <c r="DU146" s="27" t="s">
        <v>698</v>
      </c>
      <c r="DV146" s="27" t="s">
        <v>698</v>
      </c>
      <c r="DW146" s="27" t="s">
        <v>698</v>
      </c>
      <c r="DX146" s="27" t="s">
        <v>698</v>
      </c>
      <c r="DY146" s="27" t="s">
        <v>698</v>
      </c>
      <c r="DZ146" s="27" t="s">
        <v>704</v>
      </c>
      <c r="EA146" s="27" t="s">
        <v>698</v>
      </c>
      <c r="EB146" s="27" t="s">
        <v>698</v>
      </c>
      <c r="EC146" s="27" t="s">
        <v>698</v>
      </c>
      <c r="ED146" s="27" t="s">
        <v>698</v>
      </c>
      <c r="EE146" s="27" t="s">
        <v>698</v>
      </c>
      <c r="EF146" s="27" t="s">
        <v>698</v>
      </c>
      <c r="EG146" s="27" t="s">
        <v>694</v>
      </c>
      <c r="EH146" s="27" t="s">
        <v>698</v>
      </c>
      <c r="EI146" s="27" t="s">
        <v>698</v>
      </c>
      <c r="EJ146" s="27" t="s">
        <v>698</v>
      </c>
      <c r="EK146" s="27" t="s">
        <v>698</v>
      </c>
      <c r="EL146" s="27" t="s">
        <v>698</v>
      </c>
      <c r="EM146" s="27" t="s">
        <v>698</v>
      </c>
      <c r="EN146" s="27" t="s">
        <v>698</v>
      </c>
      <c r="EO146" s="27" t="s">
        <v>698</v>
      </c>
      <c r="EP146" s="27" t="s">
        <v>698</v>
      </c>
      <c r="EQ146" s="27" t="s">
        <v>698</v>
      </c>
      <c r="ER146" s="27" t="s">
        <v>698</v>
      </c>
      <c r="ES146" s="27" t="s">
        <v>698</v>
      </c>
      <c r="ET146" s="27" t="s">
        <v>698</v>
      </c>
      <c r="EU146" s="27" t="s">
        <v>698</v>
      </c>
      <c r="EV146" s="27" t="s">
        <v>698</v>
      </c>
      <c r="EW146" s="27" t="s">
        <v>698</v>
      </c>
      <c r="EX146" s="27" t="s">
        <v>698</v>
      </c>
      <c r="EY146" s="27" t="s">
        <v>698</v>
      </c>
      <c r="EZ146" s="27" t="s">
        <v>698</v>
      </c>
      <c r="FA146" s="27" t="s">
        <v>698</v>
      </c>
      <c r="FB146" s="27" t="s">
        <v>698</v>
      </c>
      <c r="FC146" s="27" t="s">
        <v>698</v>
      </c>
      <c r="FD146" s="27" t="s">
        <v>698</v>
      </c>
      <c r="FE146" s="27" t="s">
        <v>694</v>
      </c>
      <c r="FF146" s="27" t="s">
        <v>698</v>
      </c>
      <c r="FG146" s="27" t="s">
        <v>698</v>
      </c>
      <c r="FH146" s="27" t="s">
        <v>698</v>
      </c>
      <c r="FI146" s="27" t="s">
        <v>698</v>
      </c>
      <c r="FJ146" s="27" t="s">
        <v>694</v>
      </c>
      <c r="FK146" s="27" t="s">
        <v>698</v>
      </c>
      <c r="FL146" s="27" t="s">
        <v>698</v>
      </c>
      <c r="FM146" s="27" t="s">
        <v>698</v>
      </c>
      <c r="FN146" s="27" t="s">
        <v>694</v>
      </c>
      <c r="FO146" s="72" t="s">
        <v>1175</v>
      </c>
      <c r="FP146" s="72" t="s">
        <v>698</v>
      </c>
      <c r="FQ146" s="72" t="s">
        <v>1176</v>
      </c>
      <c r="FR146" s="72" t="s">
        <v>1223</v>
      </c>
      <c r="FS146" s="72" t="s">
        <v>1224</v>
      </c>
      <c r="FT146" s="72" t="s">
        <v>1225</v>
      </c>
      <c r="FU146" s="72" t="s">
        <v>698</v>
      </c>
      <c r="FV146" s="72" t="s">
        <v>698</v>
      </c>
      <c r="FW146" s="78" t="s">
        <v>698</v>
      </c>
      <c r="FX146" s="78" t="s">
        <v>698</v>
      </c>
      <c r="FY146" s="72" t="s">
        <v>698</v>
      </c>
      <c r="FZ146" s="90"/>
      <c r="GA146" s="90"/>
      <c r="GB146" s="90"/>
      <c r="GC146" s="90"/>
      <c r="GD146" s="90"/>
      <c r="GE146" s="90"/>
      <c r="GF146" s="90"/>
      <c r="GG146" s="90"/>
      <c r="GH146" s="105" t="s">
        <v>1226</v>
      </c>
      <c r="GI146" s="106"/>
      <c r="GJ146" s="27"/>
      <c r="GK146" s="28"/>
      <c r="GL146" s="27"/>
    </row>
    <row r="147" spans="1:194" x14ac:dyDescent="0.25">
      <c r="A147" s="71" t="str">
        <f t="shared" si="11"/>
        <v>Expenditure: Contracted Services - Contractors: Gardening Services</v>
      </c>
      <c r="B147" s="27" t="s">
        <v>1190</v>
      </c>
      <c r="C147" s="27" t="str">
        <f t="shared" si="12"/>
        <v>IE003003018000000000000000000000000000</v>
      </c>
      <c r="D147" s="23" t="s">
        <v>1166</v>
      </c>
      <c r="E147" s="23" t="s">
        <v>710</v>
      </c>
      <c r="F147" s="23" t="s">
        <v>710</v>
      </c>
      <c r="G147" s="23" t="s">
        <v>745</v>
      </c>
      <c r="H147" s="23" t="s">
        <v>697</v>
      </c>
      <c r="I147" s="23" t="s">
        <v>697</v>
      </c>
      <c r="J147" s="23" t="s">
        <v>697</v>
      </c>
      <c r="K147" s="23" t="s">
        <v>697</v>
      </c>
      <c r="L147" s="23" t="s">
        <v>697</v>
      </c>
      <c r="M147" s="23" t="s">
        <v>697</v>
      </c>
      <c r="N147" s="23" t="s">
        <v>697</v>
      </c>
      <c r="O147" s="23" t="s">
        <v>697</v>
      </c>
      <c r="P147" s="23" t="s">
        <v>697</v>
      </c>
      <c r="Q147" s="27">
        <v>0</v>
      </c>
      <c r="R147" s="27" t="s">
        <v>704</v>
      </c>
      <c r="S147" s="27" t="s">
        <v>698</v>
      </c>
      <c r="T147" s="28" t="s">
        <v>694</v>
      </c>
      <c r="U147" s="28"/>
      <c r="V147" s="27" t="s">
        <v>385</v>
      </c>
      <c r="W147" s="27" t="s">
        <v>905</v>
      </c>
      <c r="X147" s="27"/>
      <c r="Y147" s="27"/>
      <c r="Z147" s="27" t="s">
        <v>1441</v>
      </c>
      <c r="AA147" s="27"/>
      <c r="AB147" s="27"/>
      <c r="AC147" s="27"/>
      <c r="AD147" s="27"/>
      <c r="AE147" s="27"/>
      <c r="AF147" s="27"/>
      <c r="AG147" s="27"/>
      <c r="AH147" s="27"/>
      <c r="AI147" s="27" t="s">
        <v>1442</v>
      </c>
      <c r="AJ147" s="28" t="s">
        <v>704</v>
      </c>
      <c r="AK147" s="27" t="s">
        <v>698</v>
      </c>
      <c r="AL147" s="27" t="s">
        <v>698</v>
      </c>
      <c r="AM147" s="27" t="s">
        <v>698</v>
      </c>
      <c r="AN147" s="27" t="s">
        <v>698</v>
      </c>
      <c r="AO147" s="27" t="s">
        <v>698</v>
      </c>
      <c r="AP147" s="27" t="s">
        <v>698</v>
      </c>
      <c r="AQ147" s="27" t="s">
        <v>698</v>
      </c>
      <c r="AR147" s="27" t="s">
        <v>698</v>
      </c>
      <c r="AS147" s="27" t="s">
        <v>698</v>
      </c>
      <c r="AT147" s="27" t="s">
        <v>698</v>
      </c>
      <c r="AU147" s="27" t="s">
        <v>698</v>
      </c>
      <c r="AV147" s="27" t="s">
        <v>698</v>
      </c>
      <c r="AW147" s="27" t="s">
        <v>698</v>
      </c>
      <c r="AX147" s="27" t="s">
        <v>698</v>
      </c>
      <c r="AY147" s="27" t="s">
        <v>698</v>
      </c>
      <c r="AZ147" s="27" t="s">
        <v>698</v>
      </c>
      <c r="BA147" s="27" t="s">
        <v>698</v>
      </c>
      <c r="BB147" s="27" t="s">
        <v>698</v>
      </c>
      <c r="BC147" s="27" t="s">
        <v>698</v>
      </c>
      <c r="BD147" s="27" t="s">
        <v>698</v>
      </c>
      <c r="BE147" s="27" t="s">
        <v>698</v>
      </c>
      <c r="BF147" s="27" t="s">
        <v>698</v>
      </c>
      <c r="BG147" s="27" t="s">
        <v>698</v>
      </c>
      <c r="BH147" s="27" t="s">
        <v>698</v>
      </c>
      <c r="BI147" s="27" t="s">
        <v>698</v>
      </c>
      <c r="BJ147" s="27" t="s">
        <v>698</v>
      </c>
      <c r="BK147" s="27" t="s">
        <v>698</v>
      </c>
      <c r="BL147" s="27" t="s">
        <v>698</v>
      </c>
      <c r="BM147" s="27" t="s">
        <v>698</v>
      </c>
      <c r="BN147" s="27" t="s">
        <v>698</v>
      </c>
      <c r="BO147" s="27" t="s">
        <v>698</v>
      </c>
      <c r="BP147" s="27" t="s">
        <v>698</v>
      </c>
      <c r="BQ147" s="27" t="s">
        <v>698</v>
      </c>
      <c r="BR147" s="27" t="s">
        <v>698</v>
      </c>
      <c r="BS147" s="27" t="s">
        <v>698</v>
      </c>
      <c r="BT147" s="27" t="s">
        <v>698</v>
      </c>
      <c r="BU147" s="27" t="s">
        <v>698</v>
      </c>
      <c r="BV147" s="27" t="s">
        <v>698</v>
      </c>
      <c r="BW147" s="27" t="s">
        <v>698</v>
      </c>
      <c r="BX147" s="27" t="s">
        <v>698</v>
      </c>
      <c r="BY147" s="27" t="s">
        <v>698</v>
      </c>
      <c r="BZ147" s="27" t="s">
        <v>698</v>
      </c>
      <c r="CA147" s="27" t="s">
        <v>698</v>
      </c>
      <c r="CB147" s="27" t="s">
        <v>698</v>
      </c>
      <c r="CC147" s="27" t="s">
        <v>698</v>
      </c>
      <c r="CD147" s="27" t="s">
        <v>698</v>
      </c>
      <c r="CE147" s="27" t="s">
        <v>698</v>
      </c>
      <c r="CF147" s="27" t="s">
        <v>698</v>
      </c>
      <c r="CG147" s="27" t="s">
        <v>698</v>
      </c>
      <c r="CH147" s="27" t="s">
        <v>698</v>
      </c>
      <c r="CI147" s="27" t="s">
        <v>698</v>
      </c>
      <c r="CJ147" s="27" t="s">
        <v>698</v>
      </c>
      <c r="CK147" s="27" t="s">
        <v>698</v>
      </c>
      <c r="CL147" s="27" t="s">
        <v>698</v>
      </c>
      <c r="CM147" s="27" t="s">
        <v>698</v>
      </c>
      <c r="CN147" s="27" t="s">
        <v>698</v>
      </c>
      <c r="CO147" s="27" t="s">
        <v>698</v>
      </c>
      <c r="CP147" s="27" t="s">
        <v>698</v>
      </c>
      <c r="CQ147" s="27" t="s">
        <v>698</v>
      </c>
      <c r="CR147" s="27" t="s">
        <v>698</v>
      </c>
      <c r="CS147" s="27" t="s">
        <v>698</v>
      </c>
      <c r="CT147" s="27" t="s">
        <v>698</v>
      </c>
      <c r="CU147" s="27" t="s">
        <v>698</v>
      </c>
      <c r="CV147" s="27" t="s">
        <v>698</v>
      </c>
      <c r="CW147" s="27" t="s">
        <v>698</v>
      </c>
      <c r="CX147" s="27" t="s">
        <v>698</v>
      </c>
      <c r="CY147" s="27" t="s">
        <v>698</v>
      </c>
      <c r="CZ147" s="27" t="s">
        <v>698</v>
      </c>
      <c r="DA147" s="27" t="s">
        <v>698</v>
      </c>
      <c r="DB147" s="27" t="s">
        <v>704</v>
      </c>
      <c r="DC147" s="27" t="s">
        <v>704</v>
      </c>
      <c r="DD147" s="27" t="s">
        <v>704</v>
      </c>
      <c r="DE147" s="27" t="s">
        <v>704</v>
      </c>
      <c r="DF147" s="27" t="s">
        <v>698</v>
      </c>
      <c r="DG147" s="27" t="s">
        <v>698</v>
      </c>
      <c r="DH147" s="27" t="s">
        <v>698</v>
      </c>
      <c r="DI147" s="27" t="s">
        <v>698</v>
      </c>
      <c r="DJ147" s="27" t="s">
        <v>698</v>
      </c>
      <c r="DK147" s="27" t="s">
        <v>698</v>
      </c>
      <c r="DL147" s="27" t="s">
        <v>698</v>
      </c>
      <c r="DM147" s="27" t="s">
        <v>698</v>
      </c>
      <c r="DN147" s="27" t="s">
        <v>698</v>
      </c>
      <c r="DO147" s="27" t="s">
        <v>698</v>
      </c>
      <c r="DP147" s="27" t="s">
        <v>698</v>
      </c>
      <c r="DQ147" s="27" t="s">
        <v>698</v>
      </c>
      <c r="DR147" s="27" t="s">
        <v>698</v>
      </c>
      <c r="DS147" s="27"/>
      <c r="DT147" s="27" t="s">
        <v>698</v>
      </c>
      <c r="DU147" s="27" t="s">
        <v>698</v>
      </c>
      <c r="DV147" s="27" t="s">
        <v>698</v>
      </c>
      <c r="DW147" s="27" t="s">
        <v>698</v>
      </c>
      <c r="DX147" s="27" t="s">
        <v>698</v>
      </c>
      <c r="DY147" s="27" t="s">
        <v>698</v>
      </c>
      <c r="DZ147" s="27" t="s">
        <v>698</v>
      </c>
      <c r="EA147" s="27" t="s">
        <v>698</v>
      </c>
      <c r="EB147" s="27" t="s">
        <v>698</v>
      </c>
      <c r="EC147" s="27" t="s">
        <v>698</v>
      </c>
      <c r="ED147" s="27" t="s">
        <v>698</v>
      </c>
      <c r="EE147" s="27" t="s">
        <v>698</v>
      </c>
      <c r="EF147" s="27" t="s">
        <v>698</v>
      </c>
      <c r="EG147" s="27" t="s">
        <v>694</v>
      </c>
      <c r="EH147" s="27" t="s">
        <v>698</v>
      </c>
      <c r="EI147" s="27" t="s">
        <v>698</v>
      </c>
      <c r="EJ147" s="27" t="s">
        <v>698</v>
      </c>
      <c r="EK147" s="27" t="s">
        <v>698</v>
      </c>
      <c r="EL147" s="27" t="s">
        <v>698</v>
      </c>
      <c r="EM147" s="27" t="s">
        <v>698</v>
      </c>
      <c r="EN147" s="27" t="s">
        <v>698</v>
      </c>
      <c r="EO147" s="27" t="s">
        <v>698</v>
      </c>
      <c r="EP147" s="27" t="s">
        <v>698</v>
      </c>
      <c r="EQ147" s="27" t="s">
        <v>698</v>
      </c>
      <c r="ER147" s="27" t="s">
        <v>698</v>
      </c>
      <c r="ES147" s="27" t="s">
        <v>698</v>
      </c>
      <c r="ET147" s="27" t="s">
        <v>704</v>
      </c>
      <c r="EU147" s="27" t="s">
        <v>698</v>
      </c>
      <c r="EV147" s="27" t="s">
        <v>698</v>
      </c>
      <c r="EW147" s="27" t="s">
        <v>698</v>
      </c>
      <c r="EX147" s="27" t="s">
        <v>698</v>
      </c>
      <c r="EY147" s="27" t="s">
        <v>698</v>
      </c>
      <c r="EZ147" s="27" t="s">
        <v>698</v>
      </c>
      <c r="FA147" s="27" t="s">
        <v>698</v>
      </c>
      <c r="FB147" s="27" t="s">
        <v>698</v>
      </c>
      <c r="FC147" s="27" t="s">
        <v>698</v>
      </c>
      <c r="FD147" s="27" t="s">
        <v>698</v>
      </c>
      <c r="FE147" s="27" t="s">
        <v>694</v>
      </c>
      <c r="FF147" s="27" t="s">
        <v>698</v>
      </c>
      <c r="FG147" s="27" t="s">
        <v>698</v>
      </c>
      <c r="FH147" s="27" t="s">
        <v>698</v>
      </c>
      <c r="FI147" s="27" t="s">
        <v>698</v>
      </c>
      <c r="FJ147" s="27" t="s">
        <v>694</v>
      </c>
      <c r="FK147" s="27" t="s">
        <v>698</v>
      </c>
      <c r="FL147" s="27" t="s">
        <v>698</v>
      </c>
      <c r="FM147" s="27" t="s">
        <v>698</v>
      </c>
      <c r="FN147" s="27" t="s">
        <v>694</v>
      </c>
      <c r="FO147" s="72" t="s">
        <v>1175</v>
      </c>
      <c r="FP147" s="72" t="s">
        <v>698</v>
      </c>
      <c r="FQ147" s="72" t="s">
        <v>1176</v>
      </c>
      <c r="FR147" s="72" t="s">
        <v>1223</v>
      </c>
      <c r="FS147" s="72" t="s">
        <v>1224</v>
      </c>
      <c r="FT147" s="72" t="s">
        <v>1225</v>
      </c>
      <c r="FU147" s="72" t="s">
        <v>698</v>
      </c>
      <c r="FV147" s="72" t="s">
        <v>698</v>
      </c>
      <c r="FW147" s="78" t="s">
        <v>698</v>
      </c>
      <c r="FX147" s="78" t="s">
        <v>698</v>
      </c>
      <c r="FY147" s="72" t="s">
        <v>698</v>
      </c>
      <c r="FZ147" s="90"/>
      <c r="GA147" s="90"/>
      <c r="GB147" s="90"/>
      <c r="GC147" s="90"/>
      <c r="GD147" s="90"/>
      <c r="GE147" s="90"/>
      <c r="GF147" s="90"/>
      <c r="GG147" s="90"/>
      <c r="GH147" s="105" t="s">
        <v>1226</v>
      </c>
      <c r="GI147" s="106"/>
      <c r="GJ147" s="27"/>
      <c r="GK147" s="28"/>
      <c r="GL147" s="27"/>
    </row>
    <row r="148" spans="1:194" x14ac:dyDescent="0.25">
      <c r="A148" s="71" t="str">
        <f t="shared" si="11"/>
        <v>Expenditure: Contracted Services - Contractors: Gas</v>
      </c>
      <c r="B148" s="27" t="s">
        <v>1190</v>
      </c>
      <c r="C148" s="27" t="str">
        <f t="shared" si="12"/>
        <v>IE003003019000000000000000000000000000</v>
      </c>
      <c r="D148" s="23" t="s">
        <v>1166</v>
      </c>
      <c r="E148" s="23" t="s">
        <v>710</v>
      </c>
      <c r="F148" s="23" t="s">
        <v>710</v>
      </c>
      <c r="G148" s="23" t="s">
        <v>747</v>
      </c>
      <c r="H148" s="23" t="s">
        <v>697</v>
      </c>
      <c r="I148" s="23" t="s">
        <v>697</v>
      </c>
      <c r="J148" s="23" t="s">
        <v>697</v>
      </c>
      <c r="K148" s="23" t="s">
        <v>697</v>
      </c>
      <c r="L148" s="23" t="s">
        <v>697</v>
      </c>
      <c r="M148" s="23" t="s">
        <v>697</v>
      </c>
      <c r="N148" s="23" t="s">
        <v>697</v>
      </c>
      <c r="O148" s="23" t="s">
        <v>697</v>
      </c>
      <c r="P148" s="23" t="s">
        <v>697</v>
      </c>
      <c r="Q148" s="27">
        <v>0</v>
      </c>
      <c r="R148" s="27" t="s">
        <v>704</v>
      </c>
      <c r="S148" s="27" t="s">
        <v>698</v>
      </c>
      <c r="T148" s="28" t="s">
        <v>694</v>
      </c>
      <c r="U148" s="28"/>
      <c r="V148" s="27" t="s">
        <v>386</v>
      </c>
      <c r="W148" s="27" t="s">
        <v>905</v>
      </c>
      <c r="X148" s="27"/>
      <c r="Y148" s="27"/>
      <c r="Z148" s="27" t="s">
        <v>1443</v>
      </c>
      <c r="AA148" s="27"/>
      <c r="AB148" s="27"/>
      <c r="AC148" s="27"/>
      <c r="AD148" s="27"/>
      <c r="AE148" s="27"/>
      <c r="AF148" s="27"/>
      <c r="AG148" s="27"/>
      <c r="AH148" s="27"/>
      <c r="AI148" s="27" t="s">
        <v>1444</v>
      </c>
      <c r="AJ148" s="28" t="s">
        <v>704</v>
      </c>
      <c r="AK148" s="27" t="s">
        <v>698</v>
      </c>
      <c r="AL148" s="27" t="s">
        <v>698</v>
      </c>
      <c r="AM148" s="27" t="s">
        <v>698</v>
      </c>
      <c r="AN148" s="27" t="s">
        <v>698</v>
      </c>
      <c r="AO148" s="27" t="s">
        <v>698</v>
      </c>
      <c r="AP148" s="27" t="s">
        <v>698</v>
      </c>
      <c r="AQ148" s="27" t="s">
        <v>698</v>
      </c>
      <c r="AR148" s="27" t="s">
        <v>698</v>
      </c>
      <c r="AS148" s="27" t="s">
        <v>698</v>
      </c>
      <c r="AT148" s="27" t="s">
        <v>698</v>
      </c>
      <c r="AU148" s="27" t="s">
        <v>698</v>
      </c>
      <c r="AV148" s="27" t="s">
        <v>698</v>
      </c>
      <c r="AW148" s="27" t="s">
        <v>698</v>
      </c>
      <c r="AX148" s="27" t="s">
        <v>698</v>
      </c>
      <c r="AY148" s="27" t="s">
        <v>698</v>
      </c>
      <c r="AZ148" s="27" t="s">
        <v>698</v>
      </c>
      <c r="BA148" s="27" t="s">
        <v>698</v>
      </c>
      <c r="BB148" s="27" t="s">
        <v>698</v>
      </c>
      <c r="BC148" s="27" t="s">
        <v>698</v>
      </c>
      <c r="BD148" s="27" t="s">
        <v>698</v>
      </c>
      <c r="BE148" s="27" t="s">
        <v>698</v>
      </c>
      <c r="BF148" s="27" t="s">
        <v>698</v>
      </c>
      <c r="BG148" s="27" t="s">
        <v>698</v>
      </c>
      <c r="BH148" s="27" t="s">
        <v>698</v>
      </c>
      <c r="BI148" s="27" t="s">
        <v>698</v>
      </c>
      <c r="BJ148" s="27" t="s">
        <v>698</v>
      </c>
      <c r="BK148" s="27" t="s">
        <v>698</v>
      </c>
      <c r="BL148" s="27" t="s">
        <v>698</v>
      </c>
      <c r="BM148" s="27" t="s">
        <v>698</v>
      </c>
      <c r="BN148" s="27" t="s">
        <v>698</v>
      </c>
      <c r="BO148" s="27" t="s">
        <v>698</v>
      </c>
      <c r="BP148" s="27" t="s">
        <v>698</v>
      </c>
      <c r="BQ148" s="27" t="s">
        <v>698</v>
      </c>
      <c r="BR148" s="27" t="s">
        <v>698</v>
      </c>
      <c r="BS148" s="27" t="s">
        <v>698</v>
      </c>
      <c r="BT148" s="27" t="s">
        <v>698</v>
      </c>
      <c r="BU148" s="27" t="s">
        <v>698</v>
      </c>
      <c r="BV148" s="27" t="s">
        <v>698</v>
      </c>
      <c r="BW148" s="27" t="s">
        <v>698</v>
      </c>
      <c r="BX148" s="27" t="s">
        <v>698</v>
      </c>
      <c r="BY148" s="27" t="s">
        <v>698</v>
      </c>
      <c r="BZ148" s="27" t="s">
        <v>698</v>
      </c>
      <c r="CA148" s="27" t="s">
        <v>698</v>
      </c>
      <c r="CB148" s="27" t="s">
        <v>704</v>
      </c>
      <c r="CC148" s="27" t="s">
        <v>698</v>
      </c>
      <c r="CD148" s="27" t="s">
        <v>698</v>
      </c>
      <c r="CE148" s="27" t="s">
        <v>698</v>
      </c>
      <c r="CF148" s="27" t="s">
        <v>698</v>
      </c>
      <c r="CG148" s="27" t="s">
        <v>698</v>
      </c>
      <c r="CH148" s="27" t="s">
        <v>698</v>
      </c>
      <c r="CI148" s="27" t="s">
        <v>698</v>
      </c>
      <c r="CJ148" s="27" t="s">
        <v>698</v>
      </c>
      <c r="CK148" s="27" t="s">
        <v>698</v>
      </c>
      <c r="CL148" s="27" t="s">
        <v>698</v>
      </c>
      <c r="CM148" s="27" t="s">
        <v>698</v>
      </c>
      <c r="CN148" s="27" t="s">
        <v>698</v>
      </c>
      <c r="CO148" s="27" t="s">
        <v>704</v>
      </c>
      <c r="CP148" s="27" t="s">
        <v>698</v>
      </c>
      <c r="CQ148" s="27" t="s">
        <v>698</v>
      </c>
      <c r="CR148" s="27" t="s">
        <v>698</v>
      </c>
      <c r="CS148" s="27" t="s">
        <v>698</v>
      </c>
      <c r="CT148" s="27" t="s">
        <v>698</v>
      </c>
      <c r="CU148" s="27" t="s">
        <v>698</v>
      </c>
      <c r="CV148" s="27" t="s">
        <v>698</v>
      </c>
      <c r="CW148" s="27" t="s">
        <v>698</v>
      </c>
      <c r="CX148" s="27" t="s">
        <v>698</v>
      </c>
      <c r="CY148" s="27" t="s">
        <v>698</v>
      </c>
      <c r="CZ148" s="27" t="s">
        <v>698</v>
      </c>
      <c r="DA148" s="27" t="s">
        <v>698</v>
      </c>
      <c r="DB148" s="27" t="s">
        <v>704</v>
      </c>
      <c r="DC148" s="27" t="s">
        <v>704</v>
      </c>
      <c r="DD148" s="27" t="s">
        <v>704</v>
      </c>
      <c r="DE148" s="27" t="s">
        <v>704</v>
      </c>
      <c r="DF148" s="27" t="s">
        <v>698</v>
      </c>
      <c r="DG148" s="27" t="s">
        <v>698</v>
      </c>
      <c r="DH148" s="27" t="s">
        <v>698</v>
      </c>
      <c r="DI148" s="27" t="s">
        <v>698</v>
      </c>
      <c r="DJ148" s="27" t="s">
        <v>698</v>
      </c>
      <c r="DK148" s="27" t="s">
        <v>698</v>
      </c>
      <c r="DL148" s="27" t="s">
        <v>698</v>
      </c>
      <c r="DM148" s="27" t="s">
        <v>698</v>
      </c>
      <c r="DN148" s="27" t="s">
        <v>698</v>
      </c>
      <c r="DO148" s="27" t="s">
        <v>698</v>
      </c>
      <c r="DP148" s="27" t="s">
        <v>698</v>
      </c>
      <c r="DQ148" s="27" t="s">
        <v>698</v>
      </c>
      <c r="DR148" s="27" t="s">
        <v>698</v>
      </c>
      <c r="DS148" s="27"/>
      <c r="DT148" s="27" t="s">
        <v>698</v>
      </c>
      <c r="DU148" s="27" t="s">
        <v>698</v>
      </c>
      <c r="DV148" s="27" t="s">
        <v>698</v>
      </c>
      <c r="DW148" s="27" t="s">
        <v>698</v>
      </c>
      <c r="DX148" s="27" t="s">
        <v>698</v>
      </c>
      <c r="DY148" s="27" t="s">
        <v>698</v>
      </c>
      <c r="DZ148" s="27" t="s">
        <v>698</v>
      </c>
      <c r="EA148" s="27" t="s">
        <v>698</v>
      </c>
      <c r="EB148" s="27" t="s">
        <v>698</v>
      </c>
      <c r="EC148" s="27" t="s">
        <v>698</v>
      </c>
      <c r="ED148" s="27" t="s">
        <v>698</v>
      </c>
      <c r="EE148" s="27" t="s">
        <v>698</v>
      </c>
      <c r="EF148" s="27" t="s">
        <v>698</v>
      </c>
      <c r="EG148" s="27" t="s">
        <v>694</v>
      </c>
      <c r="EH148" s="27" t="s">
        <v>698</v>
      </c>
      <c r="EI148" s="27" t="s">
        <v>698</v>
      </c>
      <c r="EJ148" s="27" t="s">
        <v>698</v>
      </c>
      <c r="EK148" s="27" t="s">
        <v>698</v>
      </c>
      <c r="EL148" s="27" t="s">
        <v>698</v>
      </c>
      <c r="EM148" s="27" t="s">
        <v>698</v>
      </c>
      <c r="EN148" s="27" t="s">
        <v>698</v>
      </c>
      <c r="EO148" s="27" t="s">
        <v>698</v>
      </c>
      <c r="EP148" s="27" t="s">
        <v>698</v>
      </c>
      <c r="EQ148" s="27" t="s">
        <v>698</v>
      </c>
      <c r="ER148" s="27" t="s">
        <v>698</v>
      </c>
      <c r="ES148" s="27" t="s">
        <v>698</v>
      </c>
      <c r="ET148" s="27" t="s">
        <v>698</v>
      </c>
      <c r="EU148" s="27" t="s">
        <v>698</v>
      </c>
      <c r="EV148" s="27" t="s">
        <v>698</v>
      </c>
      <c r="EW148" s="27" t="s">
        <v>698</v>
      </c>
      <c r="EX148" s="27" t="s">
        <v>698</v>
      </c>
      <c r="EY148" s="27" t="s">
        <v>698</v>
      </c>
      <c r="EZ148" s="27" t="s">
        <v>698</v>
      </c>
      <c r="FA148" s="27" t="s">
        <v>698</v>
      </c>
      <c r="FB148" s="27" t="s">
        <v>698</v>
      </c>
      <c r="FC148" s="27" t="s">
        <v>698</v>
      </c>
      <c r="FD148" s="27" t="s">
        <v>698</v>
      </c>
      <c r="FE148" s="27" t="s">
        <v>694</v>
      </c>
      <c r="FF148" s="27" t="s">
        <v>698</v>
      </c>
      <c r="FG148" s="27" t="s">
        <v>698</v>
      </c>
      <c r="FH148" s="27" t="s">
        <v>698</v>
      </c>
      <c r="FI148" s="27" t="s">
        <v>698</v>
      </c>
      <c r="FJ148" s="27" t="s">
        <v>694</v>
      </c>
      <c r="FK148" s="27" t="s">
        <v>698</v>
      </c>
      <c r="FL148" s="27" t="s">
        <v>698</v>
      </c>
      <c r="FM148" s="27" t="s">
        <v>698</v>
      </c>
      <c r="FN148" s="27" t="s">
        <v>694</v>
      </c>
      <c r="FO148" s="72" t="s">
        <v>1175</v>
      </c>
      <c r="FP148" s="72" t="s">
        <v>698</v>
      </c>
      <c r="FQ148" s="72" t="s">
        <v>1176</v>
      </c>
      <c r="FR148" s="72" t="s">
        <v>1223</v>
      </c>
      <c r="FS148" s="72" t="s">
        <v>1224</v>
      </c>
      <c r="FT148" s="72" t="s">
        <v>1225</v>
      </c>
      <c r="FU148" s="72" t="s">
        <v>698</v>
      </c>
      <c r="FV148" s="72" t="s">
        <v>698</v>
      </c>
      <c r="FW148" s="78" t="s">
        <v>698</v>
      </c>
      <c r="FX148" s="78" t="s">
        <v>698</v>
      </c>
      <c r="FY148" s="72" t="s">
        <v>698</v>
      </c>
      <c r="FZ148" s="90"/>
      <c r="GA148" s="90"/>
      <c r="GB148" s="90"/>
      <c r="GC148" s="90"/>
      <c r="GD148" s="90"/>
      <c r="GE148" s="90"/>
      <c r="GF148" s="90"/>
      <c r="GG148" s="90"/>
      <c r="GH148" s="105" t="s">
        <v>1226</v>
      </c>
      <c r="GI148" s="106"/>
      <c r="GJ148" s="27"/>
      <c r="GK148" s="28"/>
      <c r="GL148" s="27"/>
    </row>
    <row r="149" spans="1:194" x14ac:dyDescent="0.25">
      <c r="A149" s="71" t="str">
        <f t="shared" si="11"/>
        <v>Expenditure: Contracted Services - Contractors: Graphic Designers</v>
      </c>
      <c r="B149" s="27" t="s">
        <v>1190</v>
      </c>
      <c r="C149" s="27" t="str">
        <f t="shared" si="12"/>
        <v>IE003003020000000000000000000000000000</v>
      </c>
      <c r="D149" s="23" t="s">
        <v>1166</v>
      </c>
      <c r="E149" s="23" t="s">
        <v>710</v>
      </c>
      <c r="F149" s="23" t="s">
        <v>710</v>
      </c>
      <c r="G149" s="23" t="s">
        <v>748</v>
      </c>
      <c r="H149" s="23" t="s">
        <v>697</v>
      </c>
      <c r="I149" s="23" t="s">
        <v>697</v>
      </c>
      <c r="J149" s="23" t="s">
        <v>697</v>
      </c>
      <c r="K149" s="23" t="s">
        <v>697</v>
      </c>
      <c r="L149" s="23" t="s">
        <v>697</v>
      </c>
      <c r="M149" s="23" t="s">
        <v>697</v>
      </c>
      <c r="N149" s="23" t="s">
        <v>697</v>
      </c>
      <c r="O149" s="23" t="s">
        <v>697</v>
      </c>
      <c r="P149" s="23" t="s">
        <v>697</v>
      </c>
      <c r="Q149" s="27">
        <v>0</v>
      </c>
      <c r="R149" s="27" t="s">
        <v>704</v>
      </c>
      <c r="S149" s="27" t="s">
        <v>698</v>
      </c>
      <c r="T149" s="28" t="s">
        <v>694</v>
      </c>
      <c r="U149" s="28"/>
      <c r="V149" s="27" t="s">
        <v>387</v>
      </c>
      <c r="W149" s="27" t="s">
        <v>905</v>
      </c>
      <c r="X149" s="27"/>
      <c r="Y149" s="27"/>
      <c r="Z149" s="27" t="s">
        <v>1445</v>
      </c>
      <c r="AA149" s="27"/>
      <c r="AB149" s="27"/>
      <c r="AC149" s="27"/>
      <c r="AD149" s="27"/>
      <c r="AE149" s="27"/>
      <c r="AF149" s="27"/>
      <c r="AG149" s="27"/>
      <c r="AH149" s="27"/>
      <c r="AI149" s="27" t="s">
        <v>1446</v>
      </c>
      <c r="AJ149" s="28" t="s">
        <v>704</v>
      </c>
      <c r="AK149" s="27" t="s">
        <v>698</v>
      </c>
      <c r="AL149" s="27" t="s">
        <v>698</v>
      </c>
      <c r="AM149" s="27" t="s">
        <v>698</v>
      </c>
      <c r="AN149" s="27" t="s">
        <v>698</v>
      </c>
      <c r="AO149" s="27" t="s">
        <v>698</v>
      </c>
      <c r="AP149" s="27" t="s">
        <v>698</v>
      </c>
      <c r="AQ149" s="27" t="s">
        <v>698</v>
      </c>
      <c r="AR149" s="27" t="s">
        <v>698</v>
      </c>
      <c r="AS149" s="27" t="s">
        <v>698</v>
      </c>
      <c r="AT149" s="27" t="s">
        <v>698</v>
      </c>
      <c r="AU149" s="27" t="s">
        <v>698</v>
      </c>
      <c r="AV149" s="27" t="s">
        <v>698</v>
      </c>
      <c r="AW149" s="27" t="s">
        <v>698</v>
      </c>
      <c r="AX149" s="27" t="s">
        <v>698</v>
      </c>
      <c r="AY149" s="27" t="s">
        <v>698</v>
      </c>
      <c r="AZ149" s="27" t="s">
        <v>698</v>
      </c>
      <c r="BA149" s="27" t="s">
        <v>698</v>
      </c>
      <c r="BB149" s="27" t="s">
        <v>698</v>
      </c>
      <c r="BC149" s="27" t="s">
        <v>698</v>
      </c>
      <c r="BD149" s="27" t="s">
        <v>698</v>
      </c>
      <c r="BE149" s="27" t="s">
        <v>698</v>
      </c>
      <c r="BF149" s="27" t="s">
        <v>698</v>
      </c>
      <c r="BG149" s="27" t="s">
        <v>698</v>
      </c>
      <c r="BH149" s="27" t="s">
        <v>698</v>
      </c>
      <c r="BI149" s="27" t="s">
        <v>704</v>
      </c>
      <c r="BJ149" s="27" t="s">
        <v>698</v>
      </c>
      <c r="BK149" s="27" t="s">
        <v>698</v>
      </c>
      <c r="BL149" s="27" t="s">
        <v>698</v>
      </c>
      <c r="BM149" s="27" t="s">
        <v>698</v>
      </c>
      <c r="BN149" s="27" t="s">
        <v>698</v>
      </c>
      <c r="BO149" s="27" t="s">
        <v>698</v>
      </c>
      <c r="BP149" s="27" t="s">
        <v>698</v>
      </c>
      <c r="BQ149" s="27" t="s">
        <v>698</v>
      </c>
      <c r="BR149" s="27" t="s">
        <v>698</v>
      </c>
      <c r="BS149" s="27" t="s">
        <v>698</v>
      </c>
      <c r="BT149" s="27" t="s">
        <v>698</v>
      </c>
      <c r="BU149" s="27" t="s">
        <v>698</v>
      </c>
      <c r="BV149" s="27" t="s">
        <v>698</v>
      </c>
      <c r="BW149" s="27" t="s">
        <v>698</v>
      </c>
      <c r="BX149" s="27" t="s">
        <v>698</v>
      </c>
      <c r="BY149" s="27" t="s">
        <v>698</v>
      </c>
      <c r="BZ149" s="27" t="s">
        <v>698</v>
      </c>
      <c r="CA149" s="27" t="s">
        <v>698</v>
      </c>
      <c r="CB149" s="27" t="s">
        <v>698</v>
      </c>
      <c r="CC149" s="27" t="s">
        <v>698</v>
      </c>
      <c r="CD149" s="27" t="s">
        <v>698</v>
      </c>
      <c r="CE149" s="27" t="s">
        <v>698</v>
      </c>
      <c r="CF149" s="27" t="s">
        <v>698</v>
      </c>
      <c r="CG149" s="27" t="s">
        <v>698</v>
      </c>
      <c r="CH149" s="27" t="s">
        <v>698</v>
      </c>
      <c r="CI149" s="27" t="s">
        <v>704</v>
      </c>
      <c r="CJ149" s="27" t="s">
        <v>698</v>
      </c>
      <c r="CK149" s="27" t="s">
        <v>698</v>
      </c>
      <c r="CL149" s="27" t="s">
        <v>698</v>
      </c>
      <c r="CM149" s="27" t="s">
        <v>698</v>
      </c>
      <c r="CN149" s="27" t="s">
        <v>698</v>
      </c>
      <c r="CO149" s="27" t="s">
        <v>698</v>
      </c>
      <c r="CP149" s="27" t="s">
        <v>698</v>
      </c>
      <c r="CQ149" s="27" t="s">
        <v>698</v>
      </c>
      <c r="CR149" s="27" t="s">
        <v>698</v>
      </c>
      <c r="CS149" s="27" t="s">
        <v>698</v>
      </c>
      <c r="CT149" s="27" t="s">
        <v>704</v>
      </c>
      <c r="CU149" s="27" t="s">
        <v>698</v>
      </c>
      <c r="CV149" s="27" t="s">
        <v>698</v>
      </c>
      <c r="CW149" s="27" t="s">
        <v>698</v>
      </c>
      <c r="CX149" s="27" t="s">
        <v>698</v>
      </c>
      <c r="CY149" s="27" t="s">
        <v>698</v>
      </c>
      <c r="CZ149" s="27" t="s">
        <v>698</v>
      </c>
      <c r="DA149" s="27" t="s">
        <v>698</v>
      </c>
      <c r="DB149" s="27" t="s">
        <v>704</v>
      </c>
      <c r="DC149" s="27" t="s">
        <v>704</v>
      </c>
      <c r="DD149" s="27" t="s">
        <v>704</v>
      </c>
      <c r="DE149" s="27" t="s">
        <v>704</v>
      </c>
      <c r="DF149" s="27" t="s">
        <v>698</v>
      </c>
      <c r="DG149" s="27" t="s">
        <v>698</v>
      </c>
      <c r="DH149" s="27" t="s">
        <v>698</v>
      </c>
      <c r="DI149" s="27" t="s">
        <v>698</v>
      </c>
      <c r="DJ149" s="27" t="s">
        <v>698</v>
      </c>
      <c r="DK149" s="27" t="s">
        <v>698</v>
      </c>
      <c r="DL149" s="27" t="s">
        <v>698</v>
      </c>
      <c r="DM149" s="27" t="s">
        <v>698</v>
      </c>
      <c r="DN149" s="27" t="s">
        <v>698</v>
      </c>
      <c r="DO149" s="27" t="s">
        <v>698</v>
      </c>
      <c r="DP149" s="27" t="s">
        <v>698</v>
      </c>
      <c r="DQ149" s="27" t="s">
        <v>698</v>
      </c>
      <c r="DR149" s="27" t="s">
        <v>698</v>
      </c>
      <c r="DS149" s="27"/>
      <c r="DT149" s="27" t="s">
        <v>698</v>
      </c>
      <c r="DU149" s="27" t="s">
        <v>698</v>
      </c>
      <c r="DV149" s="27" t="s">
        <v>698</v>
      </c>
      <c r="DW149" s="27" t="s">
        <v>698</v>
      </c>
      <c r="DX149" s="27" t="s">
        <v>698</v>
      </c>
      <c r="DY149" s="27" t="s">
        <v>698</v>
      </c>
      <c r="DZ149" s="27" t="s">
        <v>698</v>
      </c>
      <c r="EA149" s="27" t="s">
        <v>698</v>
      </c>
      <c r="EB149" s="27" t="s">
        <v>698</v>
      </c>
      <c r="EC149" s="27" t="s">
        <v>698</v>
      </c>
      <c r="ED149" s="27" t="s">
        <v>698</v>
      </c>
      <c r="EE149" s="27" t="s">
        <v>698</v>
      </c>
      <c r="EF149" s="27" t="s">
        <v>698</v>
      </c>
      <c r="EG149" s="27" t="s">
        <v>694</v>
      </c>
      <c r="EH149" s="27" t="s">
        <v>698</v>
      </c>
      <c r="EI149" s="27" t="s">
        <v>698</v>
      </c>
      <c r="EJ149" s="27" t="s">
        <v>698</v>
      </c>
      <c r="EK149" s="27" t="s">
        <v>698</v>
      </c>
      <c r="EL149" s="27" t="s">
        <v>698</v>
      </c>
      <c r="EM149" s="27" t="s">
        <v>698</v>
      </c>
      <c r="EN149" s="27" t="s">
        <v>698</v>
      </c>
      <c r="EO149" s="27" t="s">
        <v>698</v>
      </c>
      <c r="EP149" s="27" t="s">
        <v>698</v>
      </c>
      <c r="EQ149" s="27" t="s">
        <v>698</v>
      </c>
      <c r="ER149" s="27" t="s">
        <v>698</v>
      </c>
      <c r="ES149" s="27" t="s">
        <v>698</v>
      </c>
      <c r="ET149" s="27" t="s">
        <v>698</v>
      </c>
      <c r="EU149" s="27" t="s">
        <v>698</v>
      </c>
      <c r="EV149" s="27" t="s">
        <v>698</v>
      </c>
      <c r="EW149" s="27" t="s">
        <v>698</v>
      </c>
      <c r="EX149" s="27" t="s">
        <v>698</v>
      </c>
      <c r="EY149" s="27" t="s">
        <v>698</v>
      </c>
      <c r="EZ149" s="27" t="s">
        <v>698</v>
      </c>
      <c r="FA149" s="27" t="s">
        <v>698</v>
      </c>
      <c r="FB149" s="27" t="s">
        <v>698</v>
      </c>
      <c r="FC149" s="27" t="s">
        <v>698</v>
      </c>
      <c r="FD149" s="27" t="s">
        <v>698</v>
      </c>
      <c r="FE149" s="27" t="s">
        <v>694</v>
      </c>
      <c r="FF149" s="27" t="s">
        <v>698</v>
      </c>
      <c r="FG149" s="27" t="s">
        <v>698</v>
      </c>
      <c r="FH149" s="27" t="s">
        <v>698</v>
      </c>
      <c r="FI149" s="27" t="s">
        <v>698</v>
      </c>
      <c r="FJ149" s="27" t="s">
        <v>694</v>
      </c>
      <c r="FK149" s="27" t="s">
        <v>698</v>
      </c>
      <c r="FL149" s="27" t="s">
        <v>698</v>
      </c>
      <c r="FM149" s="27" t="s">
        <v>698</v>
      </c>
      <c r="FN149" s="27" t="s">
        <v>694</v>
      </c>
      <c r="FO149" s="72" t="s">
        <v>1175</v>
      </c>
      <c r="FP149" s="72" t="s">
        <v>698</v>
      </c>
      <c r="FQ149" s="72" t="s">
        <v>1176</v>
      </c>
      <c r="FR149" s="72" t="s">
        <v>1223</v>
      </c>
      <c r="FS149" s="72" t="s">
        <v>1224</v>
      </c>
      <c r="FT149" s="72" t="s">
        <v>698</v>
      </c>
      <c r="FU149" s="72" t="s">
        <v>698</v>
      </c>
      <c r="FV149" s="72" t="s">
        <v>698</v>
      </c>
      <c r="FW149" s="78" t="s">
        <v>698</v>
      </c>
      <c r="FX149" s="78" t="s">
        <v>698</v>
      </c>
      <c r="FY149" s="72" t="s">
        <v>698</v>
      </c>
      <c r="FZ149" s="90"/>
      <c r="GA149" s="90"/>
      <c r="GB149" s="90"/>
      <c r="GC149" s="90"/>
      <c r="GD149" s="90"/>
      <c r="GE149" s="90"/>
      <c r="GF149" s="90"/>
      <c r="GG149" s="90"/>
      <c r="GH149" s="105" t="s">
        <v>1226</v>
      </c>
      <c r="GI149" s="106"/>
      <c r="GJ149" s="27"/>
      <c r="GK149" s="28"/>
      <c r="GL149" s="27"/>
    </row>
    <row r="150" spans="1:194" x14ac:dyDescent="0.25">
      <c r="A150" s="71" t="str">
        <f t="shared" si="11"/>
        <v>Expenditure: Contracted Services - Contractors: Grading of Sport Fields</v>
      </c>
      <c r="B150" s="27" t="s">
        <v>1190</v>
      </c>
      <c r="C150" s="27" t="str">
        <f t="shared" si="12"/>
        <v>IE003003021000000000000000000000000000</v>
      </c>
      <c r="D150" s="23" t="s">
        <v>1166</v>
      </c>
      <c r="E150" s="23" t="s">
        <v>710</v>
      </c>
      <c r="F150" s="23" t="s">
        <v>710</v>
      </c>
      <c r="G150" s="23" t="s">
        <v>1016</v>
      </c>
      <c r="H150" s="23" t="s">
        <v>697</v>
      </c>
      <c r="I150" s="23" t="s">
        <v>697</v>
      </c>
      <c r="J150" s="23" t="s">
        <v>697</v>
      </c>
      <c r="K150" s="23" t="s">
        <v>697</v>
      </c>
      <c r="L150" s="23" t="s">
        <v>697</v>
      </c>
      <c r="M150" s="23" t="s">
        <v>697</v>
      </c>
      <c r="N150" s="23" t="s">
        <v>697</v>
      </c>
      <c r="O150" s="23" t="s">
        <v>697</v>
      </c>
      <c r="P150" s="23" t="s">
        <v>697</v>
      </c>
      <c r="Q150" s="27">
        <v>0</v>
      </c>
      <c r="R150" s="27" t="s">
        <v>704</v>
      </c>
      <c r="S150" s="27" t="s">
        <v>698</v>
      </c>
      <c r="T150" s="28" t="s">
        <v>694</v>
      </c>
      <c r="U150" s="28"/>
      <c r="V150" s="27" t="s">
        <v>388</v>
      </c>
      <c r="W150" s="27" t="s">
        <v>905</v>
      </c>
      <c r="X150" s="27"/>
      <c r="Y150" s="27"/>
      <c r="Z150" s="27" t="s">
        <v>1447</v>
      </c>
      <c r="AA150" s="27"/>
      <c r="AB150" s="27"/>
      <c r="AC150" s="27"/>
      <c r="AD150" s="27"/>
      <c r="AE150" s="27"/>
      <c r="AF150" s="27"/>
      <c r="AG150" s="27"/>
      <c r="AH150" s="27"/>
      <c r="AI150" s="44" t="s">
        <v>1448</v>
      </c>
      <c r="AJ150" s="28" t="s">
        <v>704</v>
      </c>
      <c r="AK150" s="27" t="s">
        <v>698</v>
      </c>
      <c r="AL150" s="27" t="s">
        <v>698</v>
      </c>
      <c r="AM150" s="27" t="s">
        <v>698</v>
      </c>
      <c r="AN150" s="27" t="s">
        <v>698</v>
      </c>
      <c r="AO150" s="27" t="s">
        <v>698</v>
      </c>
      <c r="AP150" s="27" t="s">
        <v>698</v>
      </c>
      <c r="AQ150" s="27" t="s">
        <v>698</v>
      </c>
      <c r="AR150" s="27" t="s">
        <v>698</v>
      </c>
      <c r="AS150" s="27" t="s">
        <v>698</v>
      </c>
      <c r="AT150" s="27" t="s">
        <v>698</v>
      </c>
      <c r="AU150" s="27" t="s">
        <v>698</v>
      </c>
      <c r="AV150" s="27" t="s">
        <v>698</v>
      </c>
      <c r="AW150" s="27" t="s">
        <v>698</v>
      </c>
      <c r="AX150" s="27" t="s">
        <v>698</v>
      </c>
      <c r="AY150" s="27" t="s">
        <v>698</v>
      </c>
      <c r="AZ150" s="27" t="s">
        <v>698</v>
      </c>
      <c r="BA150" s="27" t="s">
        <v>698</v>
      </c>
      <c r="BB150" s="27" t="s">
        <v>698</v>
      </c>
      <c r="BC150" s="27" t="s">
        <v>698</v>
      </c>
      <c r="BD150" s="27" t="s">
        <v>698</v>
      </c>
      <c r="BE150" s="27" t="s">
        <v>698</v>
      </c>
      <c r="BF150" s="27" t="s">
        <v>698</v>
      </c>
      <c r="BG150" s="27" t="s">
        <v>698</v>
      </c>
      <c r="BH150" s="27" t="s">
        <v>698</v>
      </c>
      <c r="BI150" s="27" t="s">
        <v>698</v>
      </c>
      <c r="BJ150" s="27" t="s">
        <v>698</v>
      </c>
      <c r="BK150" s="27" t="s">
        <v>698</v>
      </c>
      <c r="BL150" s="27" t="s">
        <v>698</v>
      </c>
      <c r="BM150" s="27" t="s">
        <v>698</v>
      </c>
      <c r="BN150" s="27" t="s">
        <v>698</v>
      </c>
      <c r="BO150" s="27" t="s">
        <v>698</v>
      </c>
      <c r="BP150" s="27" t="s">
        <v>698</v>
      </c>
      <c r="BQ150" s="27" t="s">
        <v>698</v>
      </c>
      <c r="BR150" s="27" t="s">
        <v>698</v>
      </c>
      <c r="BS150" s="27" t="s">
        <v>698</v>
      </c>
      <c r="BT150" s="27" t="s">
        <v>698</v>
      </c>
      <c r="BU150" s="27" t="s">
        <v>698</v>
      </c>
      <c r="BV150" s="27" t="s">
        <v>698</v>
      </c>
      <c r="BW150" s="27" t="s">
        <v>698</v>
      </c>
      <c r="BX150" s="27" t="s">
        <v>698</v>
      </c>
      <c r="BY150" s="27" t="s">
        <v>698</v>
      </c>
      <c r="BZ150" s="27" t="s">
        <v>698</v>
      </c>
      <c r="CA150" s="27" t="s">
        <v>698</v>
      </c>
      <c r="CB150" s="27" t="s">
        <v>698</v>
      </c>
      <c r="CC150" s="27" t="s">
        <v>698</v>
      </c>
      <c r="CD150" s="27" t="s">
        <v>698</v>
      </c>
      <c r="CE150" s="27" t="s">
        <v>698</v>
      </c>
      <c r="CF150" s="27" t="s">
        <v>698</v>
      </c>
      <c r="CG150" s="27" t="s">
        <v>698</v>
      </c>
      <c r="CH150" s="27" t="s">
        <v>698</v>
      </c>
      <c r="CI150" s="27" t="s">
        <v>698</v>
      </c>
      <c r="CJ150" s="27" t="s">
        <v>698</v>
      </c>
      <c r="CK150" s="27" t="s">
        <v>698</v>
      </c>
      <c r="CL150" s="27" t="s">
        <v>698</v>
      </c>
      <c r="CM150" s="27" t="s">
        <v>698</v>
      </c>
      <c r="CN150" s="27" t="s">
        <v>698</v>
      </c>
      <c r="CO150" s="27" t="s">
        <v>698</v>
      </c>
      <c r="CP150" s="27" t="s">
        <v>698</v>
      </c>
      <c r="CQ150" s="27" t="s">
        <v>698</v>
      </c>
      <c r="CR150" s="27" t="s">
        <v>698</v>
      </c>
      <c r="CS150" s="27" t="s">
        <v>698</v>
      </c>
      <c r="CT150" s="27" t="s">
        <v>698</v>
      </c>
      <c r="CU150" s="27" t="s">
        <v>698</v>
      </c>
      <c r="CV150" s="27" t="s">
        <v>698</v>
      </c>
      <c r="CW150" s="27" t="s">
        <v>698</v>
      </c>
      <c r="CX150" s="27" t="s">
        <v>698</v>
      </c>
      <c r="CY150" s="27" t="s">
        <v>698</v>
      </c>
      <c r="CZ150" s="27" t="s">
        <v>698</v>
      </c>
      <c r="DA150" s="27" t="s">
        <v>698</v>
      </c>
      <c r="DB150" s="27" t="s">
        <v>698</v>
      </c>
      <c r="DC150" s="27" t="s">
        <v>698</v>
      </c>
      <c r="DD150" s="27" t="s">
        <v>698</v>
      </c>
      <c r="DE150" s="27" t="s">
        <v>698</v>
      </c>
      <c r="DF150" s="27" t="s">
        <v>698</v>
      </c>
      <c r="DG150" s="27" t="s">
        <v>698</v>
      </c>
      <c r="DH150" s="27" t="s">
        <v>698</v>
      </c>
      <c r="DI150" s="27" t="s">
        <v>698</v>
      </c>
      <c r="DJ150" s="27" t="s">
        <v>698</v>
      </c>
      <c r="DK150" s="27" t="s">
        <v>698</v>
      </c>
      <c r="DL150" s="27" t="s">
        <v>698</v>
      </c>
      <c r="DM150" s="27" t="s">
        <v>698</v>
      </c>
      <c r="DN150" s="27" t="s">
        <v>698</v>
      </c>
      <c r="DO150" s="27" t="s">
        <v>698</v>
      </c>
      <c r="DP150" s="27" t="s">
        <v>698</v>
      </c>
      <c r="DQ150" s="27" t="s">
        <v>698</v>
      </c>
      <c r="DR150" s="27" t="s">
        <v>698</v>
      </c>
      <c r="DS150" s="27"/>
      <c r="DT150" s="27" t="s">
        <v>698</v>
      </c>
      <c r="DU150" s="27" t="s">
        <v>698</v>
      </c>
      <c r="DV150" s="27" t="s">
        <v>698</v>
      </c>
      <c r="DW150" s="27" t="s">
        <v>698</v>
      </c>
      <c r="DX150" s="27" t="s">
        <v>698</v>
      </c>
      <c r="DY150" s="27" t="s">
        <v>698</v>
      </c>
      <c r="DZ150" s="27" t="s">
        <v>698</v>
      </c>
      <c r="EA150" s="27" t="s">
        <v>698</v>
      </c>
      <c r="EB150" s="27" t="s">
        <v>698</v>
      </c>
      <c r="EC150" s="27" t="s">
        <v>698</v>
      </c>
      <c r="ED150" s="27" t="s">
        <v>698</v>
      </c>
      <c r="EE150" s="27" t="s">
        <v>698</v>
      </c>
      <c r="EF150" s="27" t="s">
        <v>698</v>
      </c>
      <c r="EG150" s="27" t="s">
        <v>698</v>
      </c>
      <c r="EH150" s="27" t="s">
        <v>698</v>
      </c>
      <c r="EI150" s="27" t="s">
        <v>698</v>
      </c>
      <c r="EJ150" s="27" t="s">
        <v>698</v>
      </c>
      <c r="EK150" s="27" t="s">
        <v>698</v>
      </c>
      <c r="EL150" s="27" t="s">
        <v>698</v>
      </c>
      <c r="EM150" s="27" t="s">
        <v>698</v>
      </c>
      <c r="EN150" s="27" t="s">
        <v>698</v>
      </c>
      <c r="EO150" s="27" t="s">
        <v>698</v>
      </c>
      <c r="EP150" s="27" t="s">
        <v>698</v>
      </c>
      <c r="EQ150" s="27" t="s">
        <v>698</v>
      </c>
      <c r="ER150" s="27" t="s">
        <v>698</v>
      </c>
      <c r="ES150" s="27" t="s">
        <v>698</v>
      </c>
      <c r="ET150" s="27" t="s">
        <v>698</v>
      </c>
      <c r="EU150" s="27" t="s">
        <v>698</v>
      </c>
      <c r="EV150" s="27" t="s">
        <v>704</v>
      </c>
      <c r="EW150" s="27" t="s">
        <v>698</v>
      </c>
      <c r="EX150" s="27" t="s">
        <v>698</v>
      </c>
      <c r="EY150" s="27" t="s">
        <v>698</v>
      </c>
      <c r="EZ150" s="27" t="s">
        <v>698</v>
      </c>
      <c r="FA150" s="27" t="s">
        <v>698</v>
      </c>
      <c r="FB150" s="27" t="s">
        <v>698</v>
      </c>
      <c r="FC150" s="27" t="s">
        <v>698</v>
      </c>
      <c r="FD150" s="27" t="s">
        <v>698</v>
      </c>
      <c r="FE150" s="27" t="s">
        <v>694</v>
      </c>
      <c r="FF150" s="27" t="s">
        <v>698</v>
      </c>
      <c r="FG150" s="27" t="s">
        <v>698</v>
      </c>
      <c r="FH150" s="27" t="s">
        <v>698</v>
      </c>
      <c r="FI150" s="27" t="s">
        <v>698</v>
      </c>
      <c r="FJ150" s="27" t="s">
        <v>694</v>
      </c>
      <c r="FK150" s="27" t="s">
        <v>698</v>
      </c>
      <c r="FL150" s="27" t="s">
        <v>698</v>
      </c>
      <c r="FM150" s="27" t="s">
        <v>698</v>
      </c>
      <c r="FN150" s="27" t="s">
        <v>694</v>
      </c>
      <c r="FO150" s="72" t="s">
        <v>1175</v>
      </c>
      <c r="FP150" s="72" t="s">
        <v>698</v>
      </c>
      <c r="FQ150" s="72" t="s">
        <v>1176</v>
      </c>
      <c r="FR150" s="72" t="s">
        <v>1223</v>
      </c>
      <c r="FS150" s="72" t="s">
        <v>1224</v>
      </c>
      <c r="FT150" s="72" t="s">
        <v>698</v>
      </c>
      <c r="FU150" s="72" t="s">
        <v>698</v>
      </c>
      <c r="FV150" s="72" t="s">
        <v>698</v>
      </c>
      <c r="FW150" s="78" t="s">
        <v>698</v>
      </c>
      <c r="FX150" s="78" t="s">
        <v>698</v>
      </c>
      <c r="FY150" s="72" t="s">
        <v>698</v>
      </c>
      <c r="FZ150" s="90"/>
      <c r="GA150" s="90"/>
      <c r="GB150" s="90"/>
      <c r="GC150" s="90"/>
      <c r="GD150" s="90"/>
      <c r="GE150" s="90"/>
      <c r="GF150" s="90"/>
      <c r="GG150" s="90"/>
      <c r="GH150" s="105" t="s">
        <v>1226</v>
      </c>
      <c r="GI150" s="106"/>
      <c r="GJ150" s="27"/>
      <c r="GK150" s="28"/>
      <c r="GL150" s="27"/>
    </row>
    <row r="151" spans="1:194" x14ac:dyDescent="0.25">
      <c r="A151" s="71" t="str">
        <f t="shared" si="11"/>
        <v>Expenditure: Contracted Services - Contractors: Haulage</v>
      </c>
      <c r="B151" s="27" t="s">
        <v>1190</v>
      </c>
      <c r="C151" s="27" t="str">
        <f t="shared" si="12"/>
        <v>IE003003022000000000000000000000000000</v>
      </c>
      <c r="D151" s="23" t="s">
        <v>1166</v>
      </c>
      <c r="E151" s="23" t="s">
        <v>710</v>
      </c>
      <c r="F151" s="23" t="s">
        <v>710</v>
      </c>
      <c r="G151" s="23" t="s">
        <v>1017</v>
      </c>
      <c r="H151" s="23" t="s">
        <v>697</v>
      </c>
      <c r="I151" s="23" t="s">
        <v>697</v>
      </c>
      <c r="J151" s="23" t="s">
        <v>697</v>
      </c>
      <c r="K151" s="23" t="s">
        <v>697</v>
      </c>
      <c r="L151" s="23" t="s">
        <v>697</v>
      </c>
      <c r="M151" s="23" t="s">
        <v>697</v>
      </c>
      <c r="N151" s="23" t="s">
        <v>697</v>
      </c>
      <c r="O151" s="23" t="s">
        <v>697</v>
      </c>
      <c r="P151" s="23" t="s">
        <v>697</v>
      </c>
      <c r="Q151" s="27">
        <v>0</v>
      </c>
      <c r="R151" s="27" t="s">
        <v>704</v>
      </c>
      <c r="S151" s="27" t="s">
        <v>698</v>
      </c>
      <c r="T151" s="28" t="s">
        <v>694</v>
      </c>
      <c r="U151" s="28"/>
      <c r="V151" s="27" t="s">
        <v>389</v>
      </c>
      <c r="W151" s="27" t="s">
        <v>905</v>
      </c>
      <c r="X151" s="27"/>
      <c r="Y151" s="27"/>
      <c r="Z151" s="27" t="s">
        <v>1449</v>
      </c>
      <c r="AA151" s="27"/>
      <c r="AB151" s="27"/>
      <c r="AC151" s="27"/>
      <c r="AD151" s="27"/>
      <c r="AE151" s="27"/>
      <c r="AF151" s="27"/>
      <c r="AG151" s="27"/>
      <c r="AH151" s="27"/>
      <c r="AI151" s="27" t="s">
        <v>1450</v>
      </c>
      <c r="AJ151" s="28" t="s">
        <v>704</v>
      </c>
      <c r="AK151" s="27" t="s">
        <v>698</v>
      </c>
      <c r="AL151" s="27" t="s">
        <v>698</v>
      </c>
      <c r="AM151" s="27" t="s">
        <v>698</v>
      </c>
      <c r="AN151" s="27" t="s">
        <v>698</v>
      </c>
      <c r="AO151" s="27" t="s">
        <v>698</v>
      </c>
      <c r="AP151" s="27" t="s">
        <v>698</v>
      </c>
      <c r="AQ151" s="27" t="s">
        <v>698</v>
      </c>
      <c r="AR151" s="27" t="s">
        <v>698</v>
      </c>
      <c r="AS151" s="27" t="s">
        <v>698</v>
      </c>
      <c r="AT151" s="27" t="s">
        <v>698</v>
      </c>
      <c r="AU151" s="27" t="s">
        <v>698</v>
      </c>
      <c r="AV151" s="27" t="s">
        <v>698</v>
      </c>
      <c r="AW151" s="27" t="s">
        <v>698</v>
      </c>
      <c r="AX151" s="27" t="s">
        <v>698</v>
      </c>
      <c r="AY151" s="27" t="s">
        <v>698</v>
      </c>
      <c r="AZ151" s="27" t="s">
        <v>698</v>
      </c>
      <c r="BA151" s="27" t="s">
        <v>698</v>
      </c>
      <c r="BB151" s="27" t="s">
        <v>698</v>
      </c>
      <c r="BC151" s="27" t="s">
        <v>698</v>
      </c>
      <c r="BD151" s="27" t="s">
        <v>698</v>
      </c>
      <c r="BE151" s="27" t="s">
        <v>698</v>
      </c>
      <c r="BF151" s="27" t="s">
        <v>698</v>
      </c>
      <c r="BG151" s="27" t="s">
        <v>698</v>
      </c>
      <c r="BH151" s="27" t="s">
        <v>698</v>
      </c>
      <c r="BI151" s="27" t="s">
        <v>698</v>
      </c>
      <c r="BJ151" s="27" t="s">
        <v>698</v>
      </c>
      <c r="BK151" s="27" t="s">
        <v>698</v>
      </c>
      <c r="BL151" s="27" t="s">
        <v>698</v>
      </c>
      <c r="BM151" s="27" t="s">
        <v>698</v>
      </c>
      <c r="BN151" s="27" t="s">
        <v>698</v>
      </c>
      <c r="BO151" s="27" t="s">
        <v>698</v>
      </c>
      <c r="BP151" s="27" t="s">
        <v>698</v>
      </c>
      <c r="BQ151" s="27" t="s">
        <v>698</v>
      </c>
      <c r="BR151" s="27" t="s">
        <v>698</v>
      </c>
      <c r="BS151" s="27" t="s">
        <v>698</v>
      </c>
      <c r="BT151" s="27" t="s">
        <v>698</v>
      </c>
      <c r="BU151" s="27" t="s">
        <v>698</v>
      </c>
      <c r="BV151" s="27" t="s">
        <v>698</v>
      </c>
      <c r="BW151" s="27" t="s">
        <v>698</v>
      </c>
      <c r="BX151" s="27" t="s">
        <v>698</v>
      </c>
      <c r="BY151" s="27" t="s">
        <v>698</v>
      </c>
      <c r="BZ151" s="27" t="s">
        <v>698</v>
      </c>
      <c r="CA151" s="27" t="s">
        <v>698</v>
      </c>
      <c r="CB151" s="27" t="s">
        <v>698</v>
      </c>
      <c r="CC151" s="27" t="s">
        <v>698</v>
      </c>
      <c r="CD151" s="27" t="s">
        <v>698</v>
      </c>
      <c r="CE151" s="27" t="s">
        <v>698</v>
      </c>
      <c r="CF151" s="27" t="s">
        <v>698</v>
      </c>
      <c r="CG151" s="27" t="s">
        <v>698</v>
      </c>
      <c r="CH151" s="27" t="s">
        <v>698</v>
      </c>
      <c r="CI151" s="27" t="s">
        <v>698</v>
      </c>
      <c r="CJ151" s="27" t="s">
        <v>698</v>
      </c>
      <c r="CK151" s="27" t="s">
        <v>698</v>
      </c>
      <c r="CL151" s="27" t="s">
        <v>698</v>
      </c>
      <c r="CM151" s="27" t="s">
        <v>698</v>
      </c>
      <c r="CN151" s="27" t="s">
        <v>698</v>
      </c>
      <c r="CO151" s="27" t="s">
        <v>698</v>
      </c>
      <c r="CP151" s="27" t="s">
        <v>698</v>
      </c>
      <c r="CQ151" s="27" t="s">
        <v>698</v>
      </c>
      <c r="CR151" s="27" t="s">
        <v>698</v>
      </c>
      <c r="CS151" s="27" t="s">
        <v>698</v>
      </c>
      <c r="CT151" s="27" t="s">
        <v>698</v>
      </c>
      <c r="CU151" s="27" t="s">
        <v>698</v>
      </c>
      <c r="CV151" s="27" t="s">
        <v>698</v>
      </c>
      <c r="CW151" s="27" t="s">
        <v>698</v>
      </c>
      <c r="CX151" s="27" t="s">
        <v>698</v>
      </c>
      <c r="CY151" s="27" t="s">
        <v>698</v>
      </c>
      <c r="CZ151" s="27" t="s">
        <v>698</v>
      </c>
      <c r="DA151" s="27" t="s">
        <v>698</v>
      </c>
      <c r="DB151" s="27" t="s">
        <v>704</v>
      </c>
      <c r="DC151" s="27" t="s">
        <v>704</v>
      </c>
      <c r="DD151" s="27" t="s">
        <v>704</v>
      </c>
      <c r="DE151" s="27" t="s">
        <v>704</v>
      </c>
      <c r="DF151" s="27" t="s">
        <v>698</v>
      </c>
      <c r="DG151" s="27" t="s">
        <v>698</v>
      </c>
      <c r="DH151" s="27" t="s">
        <v>698</v>
      </c>
      <c r="DI151" s="27" t="s">
        <v>698</v>
      </c>
      <c r="DJ151" s="27" t="s">
        <v>698</v>
      </c>
      <c r="DK151" s="27" t="s">
        <v>698</v>
      </c>
      <c r="DL151" s="27" t="s">
        <v>698</v>
      </c>
      <c r="DM151" s="27" t="s">
        <v>698</v>
      </c>
      <c r="DN151" s="27" t="s">
        <v>698</v>
      </c>
      <c r="DO151" s="27" t="s">
        <v>698</v>
      </c>
      <c r="DP151" s="27" t="s">
        <v>698</v>
      </c>
      <c r="DQ151" s="27" t="s">
        <v>698</v>
      </c>
      <c r="DR151" s="27" t="s">
        <v>698</v>
      </c>
      <c r="DS151" s="27"/>
      <c r="DT151" s="27" t="s">
        <v>698</v>
      </c>
      <c r="DU151" s="27" t="s">
        <v>698</v>
      </c>
      <c r="DV151" s="27" t="s">
        <v>698</v>
      </c>
      <c r="DW151" s="27" t="s">
        <v>698</v>
      </c>
      <c r="DX151" s="27" t="s">
        <v>698</v>
      </c>
      <c r="DY151" s="27" t="s">
        <v>698</v>
      </c>
      <c r="DZ151" s="27" t="s">
        <v>698</v>
      </c>
      <c r="EA151" s="27" t="s">
        <v>698</v>
      </c>
      <c r="EB151" s="27" t="s">
        <v>698</v>
      </c>
      <c r="EC151" s="27" t="s">
        <v>698</v>
      </c>
      <c r="ED151" s="27" t="s">
        <v>698</v>
      </c>
      <c r="EE151" s="27" t="s">
        <v>698</v>
      </c>
      <c r="EF151" s="27" t="s">
        <v>698</v>
      </c>
      <c r="EG151" s="27" t="s">
        <v>698</v>
      </c>
      <c r="EH151" s="27" t="s">
        <v>698</v>
      </c>
      <c r="EI151" s="27" t="s">
        <v>698</v>
      </c>
      <c r="EJ151" s="27" t="s">
        <v>698</v>
      </c>
      <c r="EK151" s="27" t="s">
        <v>698</v>
      </c>
      <c r="EL151" s="27" t="s">
        <v>698</v>
      </c>
      <c r="EM151" s="27" t="s">
        <v>698</v>
      </c>
      <c r="EN151" s="27" t="s">
        <v>698</v>
      </c>
      <c r="EO151" s="27" t="s">
        <v>698</v>
      </c>
      <c r="EP151" s="27" t="s">
        <v>698</v>
      </c>
      <c r="EQ151" s="27" t="s">
        <v>698</v>
      </c>
      <c r="ER151" s="27" t="s">
        <v>698</v>
      </c>
      <c r="ES151" s="27" t="s">
        <v>698</v>
      </c>
      <c r="ET151" s="27" t="s">
        <v>698</v>
      </c>
      <c r="EU151" s="27" t="s">
        <v>698</v>
      </c>
      <c r="EV151" s="27" t="s">
        <v>698</v>
      </c>
      <c r="EW151" s="27" t="s">
        <v>698</v>
      </c>
      <c r="EX151" s="27" t="s">
        <v>698</v>
      </c>
      <c r="EY151" s="27" t="s">
        <v>698</v>
      </c>
      <c r="EZ151" s="27" t="s">
        <v>698</v>
      </c>
      <c r="FA151" s="27" t="s">
        <v>704</v>
      </c>
      <c r="FB151" s="27" t="s">
        <v>704</v>
      </c>
      <c r="FC151" s="27" t="s">
        <v>704</v>
      </c>
      <c r="FD151" s="27" t="s">
        <v>704</v>
      </c>
      <c r="FE151" s="27" t="s">
        <v>694</v>
      </c>
      <c r="FF151" s="27" t="s">
        <v>698</v>
      </c>
      <c r="FG151" s="27" t="s">
        <v>698</v>
      </c>
      <c r="FH151" s="27" t="s">
        <v>698</v>
      </c>
      <c r="FI151" s="27" t="s">
        <v>698</v>
      </c>
      <c r="FJ151" s="27" t="s">
        <v>694</v>
      </c>
      <c r="FK151" s="27" t="s">
        <v>698</v>
      </c>
      <c r="FL151" s="27" t="s">
        <v>698</v>
      </c>
      <c r="FM151" s="27" t="s">
        <v>698</v>
      </c>
      <c r="FN151" s="27" t="s">
        <v>694</v>
      </c>
      <c r="FO151" s="72" t="s">
        <v>1175</v>
      </c>
      <c r="FP151" s="72" t="s">
        <v>698</v>
      </c>
      <c r="FQ151" s="72" t="s">
        <v>1176</v>
      </c>
      <c r="FR151" s="72" t="s">
        <v>1223</v>
      </c>
      <c r="FS151" s="72" t="s">
        <v>1224</v>
      </c>
      <c r="FT151" s="72" t="s">
        <v>698</v>
      </c>
      <c r="FU151" s="72" t="s">
        <v>698</v>
      </c>
      <c r="FV151" s="72" t="s">
        <v>698</v>
      </c>
      <c r="FW151" s="78" t="s">
        <v>698</v>
      </c>
      <c r="FX151" s="78" t="s">
        <v>698</v>
      </c>
      <c r="FY151" s="72" t="s">
        <v>698</v>
      </c>
      <c r="FZ151" s="90"/>
      <c r="GA151" s="90"/>
      <c r="GB151" s="90"/>
      <c r="GC151" s="90"/>
      <c r="GD151" s="90"/>
      <c r="GE151" s="90"/>
      <c r="GF151" s="90"/>
      <c r="GG151" s="90"/>
      <c r="GH151" s="105" t="s">
        <v>1226</v>
      </c>
      <c r="GI151" s="106"/>
      <c r="GJ151" s="27"/>
      <c r="GK151" s="28"/>
      <c r="GL151" s="27"/>
    </row>
    <row r="152" spans="1:194" x14ac:dyDescent="0.25">
      <c r="A152" s="71" t="str">
        <f t="shared" si="11"/>
        <v>Expenditure: Contracted Services - Contractors: Interior Decorator</v>
      </c>
      <c r="B152" s="27" t="s">
        <v>1190</v>
      </c>
      <c r="C152" s="27" t="str">
        <f t="shared" si="12"/>
        <v>IE003003023000000000000000000000000000</v>
      </c>
      <c r="D152" s="23" t="s">
        <v>1166</v>
      </c>
      <c r="E152" s="23" t="s">
        <v>710</v>
      </c>
      <c r="F152" s="23" t="s">
        <v>710</v>
      </c>
      <c r="G152" s="23" t="s">
        <v>1018</v>
      </c>
      <c r="H152" s="23" t="s">
        <v>697</v>
      </c>
      <c r="I152" s="23" t="s">
        <v>697</v>
      </c>
      <c r="J152" s="23" t="s">
        <v>697</v>
      </c>
      <c r="K152" s="23" t="s">
        <v>697</v>
      </c>
      <c r="L152" s="23" t="s">
        <v>697</v>
      </c>
      <c r="M152" s="23" t="s">
        <v>697</v>
      </c>
      <c r="N152" s="23" t="s">
        <v>697</v>
      </c>
      <c r="O152" s="23" t="s">
        <v>697</v>
      </c>
      <c r="P152" s="23" t="s">
        <v>697</v>
      </c>
      <c r="Q152" s="27">
        <v>0</v>
      </c>
      <c r="R152" s="27" t="s">
        <v>704</v>
      </c>
      <c r="S152" s="27" t="s">
        <v>698</v>
      </c>
      <c r="T152" s="28" t="s">
        <v>694</v>
      </c>
      <c r="U152" s="28"/>
      <c r="V152" s="27" t="s">
        <v>390</v>
      </c>
      <c r="W152" s="27" t="s">
        <v>905</v>
      </c>
      <c r="X152" s="27"/>
      <c r="Y152" s="27"/>
      <c r="Z152" s="27" t="s">
        <v>1451</v>
      </c>
      <c r="AA152" s="27"/>
      <c r="AB152" s="27"/>
      <c r="AC152" s="27"/>
      <c r="AD152" s="27"/>
      <c r="AE152" s="27"/>
      <c r="AF152" s="27"/>
      <c r="AG152" s="27"/>
      <c r="AH152" s="27"/>
      <c r="AI152" s="27" t="s">
        <v>1452</v>
      </c>
      <c r="AJ152" s="28" t="s">
        <v>704</v>
      </c>
      <c r="AK152" s="27" t="s">
        <v>698</v>
      </c>
      <c r="AL152" s="27" t="s">
        <v>698</v>
      </c>
      <c r="AM152" s="27" t="s">
        <v>698</v>
      </c>
      <c r="AN152" s="27" t="s">
        <v>698</v>
      </c>
      <c r="AO152" s="27" t="s">
        <v>698</v>
      </c>
      <c r="AP152" s="27" t="s">
        <v>698</v>
      </c>
      <c r="AQ152" s="27" t="s">
        <v>698</v>
      </c>
      <c r="AR152" s="27" t="s">
        <v>698</v>
      </c>
      <c r="AS152" s="27" t="s">
        <v>698</v>
      </c>
      <c r="AT152" s="27" t="s">
        <v>698</v>
      </c>
      <c r="AU152" s="27" t="s">
        <v>698</v>
      </c>
      <c r="AV152" s="27" t="s">
        <v>698</v>
      </c>
      <c r="AW152" s="27" t="s">
        <v>698</v>
      </c>
      <c r="AX152" s="27" t="s">
        <v>698</v>
      </c>
      <c r="AY152" s="27" t="s">
        <v>698</v>
      </c>
      <c r="AZ152" s="27" t="s">
        <v>698</v>
      </c>
      <c r="BA152" s="27" t="s">
        <v>698</v>
      </c>
      <c r="BB152" s="27" t="s">
        <v>698</v>
      </c>
      <c r="BC152" s="27" t="s">
        <v>698</v>
      </c>
      <c r="BD152" s="27" t="s">
        <v>698</v>
      </c>
      <c r="BE152" s="27" t="s">
        <v>698</v>
      </c>
      <c r="BF152" s="27" t="s">
        <v>698</v>
      </c>
      <c r="BG152" s="27" t="s">
        <v>698</v>
      </c>
      <c r="BH152" s="27" t="s">
        <v>698</v>
      </c>
      <c r="BI152" s="27" t="s">
        <v>698</v>
      </c>
      <c r="BJ152" s="27" t="s">
        <v>698</v>
      </c>
      <c r="BK152" s="27" t="s">
        <v>698</v>
      </c>
      <c r="BL152" s="27" t="s">
        <v>698</v>
      </c>
      <c r="BM152" s="27" t="s">
        <v>698</v>
      </c>
      <c r="BN152" s="27" t="s">
        <v>698</v>
      </c>
      <c r="BO152" s="27" t="s">
        <v>698</v>
      </c>
      <c r="BP152" s="27" t="s">
        <v>698</v>
      </c>
      <c r="BQ152" s="27" t="s">
        <v>698</v>
      </c>
      <c r="BR152" s="27" t="s">
        <v>698</v>
      </c>
      <c r="BS152" s="27" t="s">
        <v>698</v>
      </c>
      <c r="BT152" s="27" t="s">
        <v>698</v>
      </c>
      <c r="BU152" s="27" t="s">
        <v>698</v>
      </c>
      <c r="BV152" s="27" t="s">
        <v>698</v>
      </c>
      <c r="BW152" s="27" t="s">
        <v>698</v>
      </c>
      <c r="BX152" s="27" t="s">
        <v>698</v>
      </c>
      <c r="BY152" s="27" t="s">
        <v>698</v>
      </c>
      <c r="BZ152" s="27" t="s">
        <v>698</v>
      </c>
      <c r="CA152" s="27" t="s">
        <v>698</v>
      </c>
      <c r="CB152" s="27" t="s">
        <v>698</v>
      </c>
      <c r="CC152" s="27" t="s">
        <v>698</v>
      </c>
      <c r="CD152" s="27" t="s">
        <v>698</v>
      </c>
      <c r="CE152" s="27" t="s">
        <v>698</v>
      </c>
      <c r="CF152" s="27" t="s">
        <v>698</v>
      </c>
      <c r="CG152" s="27" t="s">
        <v>698</v>
      </c>
      <c r="CH152" s="27" t="s">
        <v>698</v>
      </c>
      <c r="CI152" s="27" t="s">
        <v>698</v>
      </c>
      <c r="CJ152" s="27" t="s">
        <v>704</v>
      </c>
      <c r="CK152" s="27" t="s">
        <v>698</v>
      </c>
      <c r="CL152" s="27" t="s">
        <v>698</v>
      </c>
      <c r="CM152" s="27" t="s">
        <v>698</v>
      </c>
      <c r="CN152" s="27" t="s">
        <v>704</v>
      </c>
      <c r="CO152" s="27" t="s">
        <v>698</v>
      </c>
      <c r="CP152" s="27" t="s">
        <v>698</v>
      </c>
      <c r="CQ152" s="27" t="s">
        <v>698</v>
      </c>
      <c r="CR152" s="27" t="s">
        <v>698</v>
      </c>
      <c r="CS152" s="27" t="s">
        <v>698</v>
      </c>
      <c r="CT152" s="27" t="s">
        <v>698</v>
      </c>
      <c r="CU152" s="27" t="s">
        <v>704</v>
      </c>
      <c r="CV152" s="27" t="s">
        <v>698</v>
      </c>
      <c r="CW152" s="27" t="s">
        <v>698</v>
      </c>
      <c r="CX152" s="27" t="s">
        <v>698</v>
      </c>
      <c r="CY152" s="27" t="s">
        <v>698</v>
      </c>
      <c r="CZ152" s="27" t="s">
        <v>698</v>
      </c>
      <c r="DA152" s="27" t="s">
        <v>698</v>
      </c>
      <c r="DB152" s="27" t="s">
        <v>704</v>
      </c>
      <c r="DC152" s="27" t="s">
        <v>704</v>
      </c>
      <c r="DD152" s="27" t="s">
        <v>704</v>
      </c>
      <c r="DE152" s="27" t="s">
        <v>704</v>
      </c>
      <c r="DF152" s="27" t="s">
        <v>698</v>
      </c>
      <c r="DG152" s="27" t="s">
        <v>698</v>
      </c>
      <c r="DH152" s="27" t="s">
        <v>698</v>
      </c>
      <c r="DI152" s="27" t="s">
        <v>698</v>
      </c>
      <c r="DJ152" s="27" t="s">
        <v>698</v>
      </c>
      <c r="DK152" s="27" t="s">
        <v>698</v>
      </c>
      <c r="DL152" s="27" t="s">
        <v>698</v>
      </c>
      <c r="DM152" s="27" t="s">
        <v>698</v>
      </c>
      <c r="DN152" s="27" t="s">
        <v>698</v>
      </c>
      <c r="DO152" s="27" t="s">
        <v>698</v>
      </c>
      <c r="DP152" s="27" t="s">
        <v>698</v>
      </c>
      <c r="DQ152" s="27" t="s">
        <v>698</v>
      </c>
      <c r="DR152" s="27" t="s">
        <v>698</v>
      </c>
      <c r="DS152" s="27"/>
      <c r="DT152" s="27" t="s">
        <v>698</v>
      </c>
      <c r="DU152" s="27" t="s">
        <v>698</v>
      </c>
      <c r="DV152" s="27" t="s">
        <v>698</v>
      </c>
      <c r="DW152" s="27" t="s">
        <v>698</v>
      </c>
      <c r="DX152" s="27" t="s">
        <v>698</v>
      </c>
      <c r="DY152" s="27" t="s">
        <v>698</v>
      </c>
      <c r="DZ152" s="27" t="s">
        <v>698</v>
      </c>
      <c r="EA152" s="27" t="s">
        <v>698</v>
      </c>
      <c r="EB152" s="27" t="s">
        <v>698</v>
      </c>
      <c r="EC152" s="27" t="s">
        <v>698</v>
      </c>
      <c r="ED152" s="27" t="s">
        <v>698</v>
      </c>
      <c r="EE152" s="27" t="s">
        <v>698</v>
      </c>
      <c r="EF152" s="27" t="s">
        <v>698</v>
      </c>
      <c r="EG152" s="27" t="s">
        <v>694</v>
      </c>
      <c r="EH152" s="27" t="s">
        <v>698</v>
      </c>
      <c r="EI152" s="27" t="s">
        <v>698</v>
      </c>
      <c r="EJ152" s="27" t="s">
        <v>698</v>
      </c>
      <c r="EK152" s="27" t="s">
        <v>698</v>
      </c>
      <c r="EL152" s="27" t="s">
        <v>698</v>
      </c>
      <c r="EM152" s="27" t="s">
        <v>698</v>
      </c>
      <c r="EN152" s="27" t="s">
        <v>698</v>
      </c>
      <c r="EO152" s="27" t="s">
        <v>698</v>
      </c>
      <c r="EP152" s="27" t="s">
        <v>698</v>
      </c>
      <c r="EQ152" s="27" t="s">
        <v>698</v>
      </c>
      <c r="ER152" s="27" t="s">
        <v>698</v>
      </c>
      <c r="ES152" s="27" t="s">
        <v>698</v>
      </c>
      <c r="ET152" s="27" t="s">
        <v>698</v>
      </c>
      <c r="EU152" s="27" t="s">
        <v>698</v>
      </c>
      <c r="EV152" s="27" t="s">
        <v>698</v>
      </c>
      <c r="EW152" s="27" t="s">
        <v>698</v>
      </c>
      <c r="EX152" s="27" t="s">
        <v>698</v>
      </c>
      <c r="EY152" s="27" t="s">
        <v>698</v>
      </c>
      <c r="EZ152" s="27" t="s">
        <v>698</v>
      </c>
      <c r="FA152" s="27" t="s">
        <v>698</v>
      </c>
      <c r="FB152" s="27" t="s">
        <v>698</v>
      </c>
      <c r="FC152" s="27" t="s">
        <v>698</v>
      </c>
      <c r="FD152" s="27" t="s">
        <v>698</v>
      </c>
      <c r="FE152" s="27" t="s">
        <v>694</v>
      </c>
      <c r="FF152" s="27" t="s">
        <v>698</v>
      </c>
      <c r="FG152" s="27" t="s">
        <v>698</v>
      </c>
      <c r="FH152" s="27" t="s">
        <v>698</v>
      </c>
      <c r="FI152" s="27" t="s">
        <v>698</v>
      </c>
      <c r="FJ152" s="27" t="s">
        <v>694</v>
      </c>
      <c r="FK152" s="27" t="s">
        <v>698</v>
      </c>
      <c r="FL152" s="27" t="s">
        <v>698</v>
      </c>
      <c r="FM152" s="27" t="s">
        <v>698</v>
      </c>
      <c r="FN152" s="27" t="s">
        <v>694</v>
      </c>
      <c r="FO152" s="72" t="s">
        <v>1175</v>
      </c>
      <c r="FP152" s="72" t="s">
        <v>698</v>
      </c>
      <c r="FQ152" s="72" t="s">
        <v>1176</v>
      </c>
      <c r="FR152" s="72" t="s">
        <v>1223</v>
      </c>
      <c r="FS152" s="72" t="s">
        <v>1224</v>
      </c>
      <c r="FT152" s="72" t="s">
        <v>698</v>
      </c>
      <c r="FU152" s="72" t="s">
        <v>698</v>
      </c>
      <c r="FV152" s="72" t="s">
        <v>698</v>
      </c>
      <c r="FW152" s="78" t="s">
        <v>698</v>
      </c>
      <c r="FX152" s="78" t="s">
        <v>698</v>
      </c>
      <c r="FY152" s="72" t="s">
        <v>698</v>
      </c>
      <c r="FZ152" s="90"/>
      <c r="GA152" s="90"/>
      <c r="GB152" s="90"/>
      <c r="GC152" s="90"/>
      <c r="GD152" s="90"/>
      <c r="GE152" s="90"/>
      <c r="GF152" s="90"/>
      <c r="GG152" s="90"/>
      <c r="GH152" s="105" t="s">
        <v>1226</v>
      </c>
      <c r="GI152" s="106"/>
      <c r="GJ152" s="27"/>
      <c r="GK152" s="28"/>
      <c r="GL152" s="27"/>
    </row>
    <row r="153" spans="1:194" x14ac:dyDescent="0.25">
      <c r="A153" s="71" t="str">
        <f t="shared" si="11"/>
        <v>Expenditure: Contracted Services - Contractors: Inspection Fees</v>
      </c>
      <c r="B153" s="27" t="s">
        <v>1190</v>
      </c>
      <c r="C153" s="27" t="str">
        <f t="shared" si="12"/>
        <v>IE003003024000000000000000000000000000</v>
      </c>
      <c r="D153" s="23" t="s">
        <v>1166</v>
      </c>
      <c r="E153" s="23" t="s">
        <v>710</v>
      </c>
      <c r="F153" s="23" t="s">
        <v>710</v>
      </c>
      <c r="G153" s="23" t="s">
        <v>1019</v>
      </c>
      <c r="H153" s="23" t="s">
        <v>697</v>
      </c>
      <c r="I153" s="23" t="s">
        <v>697</v>
      </c>
      <c r="J153" s="23" t="s">
        <v>697</v>
      </c>
      <c r="K153" s="23" t="s">
        <v>697</v>
      </c>
      <c r="L153" s="23" t="s">
        <v>697</v>
      </c>
      <c r="M153" s="23" t="s">
        <v>697</v>
      </c>
      <c r="N153" s="23" t="s">
        <v>697</v>
      </c>
      <c r="O153" s="23" t="s">
        <v>697</v>
      </c>
      <c r="P153" s="23" t="s">
        <v>697</v>
      </c>
      <c r="Q153" s="27">
        <v>0</v>
      </c>
      <c r="R153" s="27" t="s">
        <v>704</v>
      </c>
      <c r="S153" s="27" t="s">
        <v>698</v>
      </c>
      <c r="T153" s="28" t="s">
        <v>694</v>
      </c>
      <c r="U153" s="28"/>
      <c r="V153" s="27" t="s">
        <v>391</v>
      </c>
      <c r="W153" s="27" t="s">
        <v>905</v>
      </c>
      <c r="X153" s="27"/>
      <c r="Y153" s="27"/>
      <c r="Z153" s="27" t="s">
        <v>1453</v>
      </c>
      <c r="AA153" s="27"/>
      <c r="AB153" s="27"/>
      <c r="AC153" s="27"/>
      <c r="AD153" s="27"/>
      <c r="AE153" s="27"/>
      <c r="AF153" s="27"/>
      <c r="AG153" s="27"/>
      <c r="AH153" s="27"/>
      <c r="AI153" s="27" t="s">
        <v>1454</v>
      </c>
      <c r="AJ153" s="28" t="s">
        <v>704</v>
      </c>
      <c r="AK153" s="27" t="s">
        <v>704</v>
      </c>
      <c r="AL153" s="27" t="s">
        <v>704</v>
      </c>
      <c r="AM153" s="27" t="s">
        <v>698</v>
      </c>
      <c r="AN153" s="27" t="s">
        <v>704</v>
      </c>
      <c r="AO153" s="27" t="s">
        <v>698</v>
      </c>
      <c r="AP153" s="27" t="s">
        <v>698</v>
      </c>
      <c r="AQ153" s="27" t="s">
        <v>698</v>
      </c>
      <c r="AR153" s="27" t="s">
        <v>698</v>
      </c>
      <c r="AS153" s="27" t="s">
        <v>698</v>
      </c>
      <c r="AT153" s="27" t="s">
        <v>704</v>
      </c>
      <c r="AU153" s="27" t="s">
        <v>704</v>
      </c>
      <c r="AV153" s="27" t="s">
        <v>698</v>
      </c>
      <c r="AW153" s="27" t="s">
        <v>704</v>
      </c>
      <c r="AX153" s="27" t="s">
        <v>704</v>
      </c>
      <c r="AY153" s="27" t="s">
        <v>698</v>
      </c>
      <c r="AZ153" s="27" t="s">
        <v>698</v>
      </c>
      <c r="BA153" s="27" t="s">
        <v>698</v>
      </c>
      <c r="BB153" s="27" t="s">
        <v>698</v>
      </c>
      <c r="BC153" s="27" t="s">
        <v>698</v>
      </c>
      <c r="BD153" s="27" t="s">
        <v>698</v>
      </c>
      <c r="BE153" s="27" t="s">
        <v>698</v>
      </c>
      <c r="BF153" s="27" t="s">
        <v>698</v>
      </c>
      <c r="BG153" s="27" t="s">
        <v>698</v>
      </c>
      <c r="BH153" s="27" t="s">
        <v>698</v>
      </c>
      <c r="BI153" s="27" t="s">
        <v>698</v>
      </c>
      <c r="BJ153" s="27" t="s">
        <v>698</v>
      </c>
      <c r="BK153" s="27" t="s">
        <v>698</v>
      </c>
      <c r="BL153" s="27" t="s">
        <v>698</v>
      </c>
      <c r="BM153" s="27" t="s">
        <v>698</v>
      </c>
      <c r="BN153" s="27" t="s">
        <v>704</v>
      </c>
      <c r="BO153" s="27" t="s">
        <v>704</v>
      </c>
      <c r="BP153" s="27" t="s">
        <v>704</v>
      </c>
      <c r="BQ153" s="27" t="s">
        <v>704</v>
      </c>
      <c r="BR153" s="27" t="s">
        <v>704</v>
      </c>
      <c r="BS153" s="27" t="s">
        <v>704</v>
      </c>
      <c r="BT153" s="27" t="s">
        <v>704</v>
      </c>
      <c r="BU153" s="27" t="s">
        <v>704</v>
      </c>
      <c r="BV153" s="27" t="s">
        <v>704</v>
      </c>
      <c r="BW153" s="27" t="s">
        <v>704</v>
      </c>
      <c r="BX153" s="27" t="s">
        <v>704</v>
      </c>
      <c r="BY153" s="27" t="s">
        <v>698</v>
      </c>
      <c r="BZ153" s="27" t="s">
        <v>698</v>
      </c>
      <c r="CA153" s="27" t="s">
        <v>698</v>
      </c>
      <c r="CB153" s="27" t="s">
        <v>698</v>
      </c>
      <c r="CC153" s="27" t="s">
        <v>698</v>
      </c>
      <c r="CD153" s="27" t="s">
        <v>698</v>
      </c>
      <c r="CE153" s="27" t="s">
        <v>698</v>
      </c>
      <c r="CF153" s="27" t="s">
        <v>698</v>
      </c>
      <c r="CG153" s="27" t="s">
        <v>698</v>
      </c>
      <c r="CH153" s="27" t="s">
        <v>698</v>
      </c>
      <c r="CI153" s="27" t="s">
        <v>698</v>
      </c>
      <c r="CJ153" s="27" t="s">
        <v>698</v>
      </c>
      <c r="CK153" s="27" t="s">
        <v>698</v>
      </c>
      <c r="CL153" s="27" t="s">
        <v>698</v>
      </c>
      <c r="CM153" s="27" t="s">
        <v>698</v>
      </c>
      <c r="CN153" s="27" t="s">
        <v>698</v>
      </c>
      <c r="CO153" s="27" t="s">
        <v>698</v>
      </c>
      <c r="CP153" s="27" t="s">
        <v>698</v>
      </c>
      <c r="CQ153" s="27" t="s">
        <v>698</v>
      </c>
      <c r="CR153" s="27" t="s">
        <v>698</v>
      </c>
      <c r="CS153" s="27" t="s">
        <v>698</v>
      </c>
      <c r="CT153" s="27" t="s">
        <v>698</v>
      </c>
      <c r="CU153" s="27" t="s">
        <v>698</v>
      </c>
      <c r="CV153" s="27" t="s">
        <v>698</v>
      </c>
      <c r="CW153" s="27" t="s">
        <v>698</v>
      </c>
      <c r="CX153" s="27" t="s">
        <v>698</v>
      </c>
      <c r="CY153" s="27" t="s">
        <v>698</v>
      </c>
      <c r="CZ153" s="27" t="s">
        <v>698</v>
      </c>
      <c r="DA153" s="27" t="s">
        <v>698</v>
      </c>
      <c r="DB153" s="27" t="s">
        <v>704</v>
      </c>
      <c r="DC153" s="27" t="s">
        <v>704</v>
      </c>
      <c r="DD153" s="27" t="s">
        <v>704</v>
      </c>
      <c r="DE153" s="27" t="s">
        <v>704</v>
      </c>
      <c r="DF153" s="27" t="s">
        <v>698</v>
      </c>
      <c r="DG153" s="27" t="s">
        <v>704</v>
      </c>
      <c r="DH153" s="27" t="s">
        <v>698</v>
      </c>
      <c r="DI153" s="27" t="s">
        <v>698</v>
      </c>
      <c r="DJ153" s="27" t="s">
        <v>704</v>
      </c>
      <c r="DK153" s="27" t="s">
        <v>704</v>
      </c>
      <c r="DL153" s="27" t="s">
        <v>698</v>
      </c>
      <c r="DM153" s="27" t="s">
        <v>704</v>
      </c>
      <c r="DN153" s="27" t="s">
        <v>698</v>
      </c>
      <c r="DO153" s="27" t="s">
        <v>698</v>
      </c>
      <c r="DP153" s="27" t="s">
        <v>704</v>
      </c>
      <c r="DQ153" s="27" t="s">
        <v>704</v>
      </c>
      <c r="DR153" s="27" t="s">
        <v>698</v>
      </c>
      <c r="DS153" s="27"/>
      <c r="DT153" s="27" t="s">
        <v>698</v>
      </c>
      <c r="DU153" s="27" t="s">
        <v>698</v>
      </c>
      <c r="DV153" s="27" t="s">
        <v>698</v>
      </c>
      <c r="DW153" s="27" t="s">
        <v>698</v>
      </c>
      <c r="DX153" s="27" t="s">
        <v>698</v>
      </c>
      <c r="DY153" s="27" t="s">
        <v>698</v>
      </c>
      <c r="DZ153" s="27" t="s">
        <v>698</v>
      </c>
      <c r="EA153" s="27" t="s">
        <v>698</v>
      </c>
      <c r="EB153" s="27" t="s">
        <v>698</v>
      </c>
      <c r="EC153" s="27" t="s">
        <v>698</v>
      </c>
      <c r="ED153" s="27" t="s">
        <v>698</v>
      </c>
      <c r="EE153" s="27" t="s">
        <v>698</v>
      </c>
      <c r="EF153" s="27" t="s">
        <v>698</v>
      </c>
      <c r="EG153" s="27" t="s">
        <v>694</v>
      </c>
      <c r="EH153" s="27" t="s">
        <v>698</v>
      </c>
      <c r="EI153" s="27" t="s">
        <v>698</v>
      </c>
      <c r="EJ153" s="27" t="s">
        <v>698</v>
      </c>
      <c r="EK153" s="27" t="s">
        <v>698</v>
      </c>
      <c r="EL153" s="27" t="s">
        <v>698</v>
      </c>
      <c r="EM153" s="27" t="s">
        <v>698</v>
      </c>
      <c r="EN153" s="27" t="s">
        <v>698</v>
      </c>
      <c r="EO153" s="27" t="s">
        <v>698</v>
      </c>
      <c r="EP153" s="27" t="s">
        <v>698</v>
      </c>
      <c r="EQ153" s="27" t="s">
        <v>698</v>
      </c>
      <c r="ER153" s="27" t="s">
        <v>698</v>
      </c>
      <c r="ES153" s="27" t="s">
        <v>698</v>
      </c>
      <c r="ET153" s="27" t="s">
        <v>698</v>
      </c>
      <c r="EU153" s="27" t="s">
        <v>698</v>
      </c>
      <c r="EV153" s="27" t="s">
        <v>698</v>
      </c>
      <c r="EW153" s="27" t="s">
        <v>698</v>
      </c>
      <c r="EX153" s="27" t="s">
        <v>698</v>
      </c>
      <c r="EY153" s="27" t="s">
        <v>698</v>
      </c>
      <c r="EZ153" s="27" t="s">
        <v>698</v>
      </c>
      <c r="FA153" s="27" t="s">
        <v>698</v>
      </c>
      <c r="FB153" s="27" t="s">
        <v>698</v>
      </c>
      <c r="FC153" s="27" t="s">
        <v>698</v>
      </c>
      <c r="FD153" s="27" t="s">
        <v>698</v>
      </c>
      <c r="FE153" s="27" t="s">
        <v>694</v>
      </c>
      <c r="FF153" s="27" t="s">
        <v>698</v>
      </c>
      <c r="FG153" s="27" t="s">
        <v>698</v>
      </c>
      <c r="FH153" s="27" t="s">
        <v>698</v>
      </c>
      <c r="FI153" s="27" t="s">
        <v>698</v>
      </c>
      <c r="FJ153" s="27" t="s">
        <v>694</v>
      </c>
      <c r="FK153" s="27" t="s">
        <v>698</v>
      </c>
      <c r="FL153" s="27" t="s">
        <v>698</v>
      </c>
      <c r="FM153" s="27" t="s">
        <v>698</v>
      </c>
      <c r="FN153" s="27" t="s">
        <v>694</v>
      </c>
      <c r="FO153" s="72" t="s">
        <v>1175</v>
      </c>
      <c r="FP153" s="72" t="s">
        <v>698</v>
      </c>
      <c r="FQ153" s="72" t="s">
        <v>1176</v>
      </c>
      <c r="FR153" s="72" t="s">
        <v>1223</v>
      </c>
      <c r="FS153" s="72" t="s">
        <v>1224</v>
      </c>
      <c r="FT153" s="72" t="s">
        <v>1225</v>
      </c>
      <c r="FU153" s="72" t="s">
        <v>698</v>
      </c>
      <c r="FV153" s="72" t="s">
        <v>698</v>
      </c>
      <c r="FW153" s="78" t="s">
        <v>698</v>
      </c>
      <c r="FX153" s="78" t="s">
        <v>698</v>
      </c>
      <c r="FY153" s="72" t="s">
        <v>698</v>
      </c>
      <c r="FZ153" s="90"/>
      <c r="GA153" s="90"/>
      <c r="GB153" s="90"/>
      <c r="GC153" s="90"/>
      <c r="GD153" s="90"/>
      <c r="GE153" s="90"/>
      <c r="GF153" s="90"/>
      <c r="GG153" s="90"/>
      <c r="GH153" s="105" t="s">
        <v>1226</v>
      </c>
      <c r="GI153" s="106"/>
      <c r="GJ153" s="27"/>
      <c r="GK153" s="28"/>
      <c r="GL153" s="27"/>
    </row>
    <row r="154" spans="1:194" x14ac:dyDescent="0.25">
      <c r="A154" s="71" t="str">
        <f t="shared" si="11"/>
        <v>Expenditure: Contracted Services - Contractors: Maintenance of Buildings and Facilities</v>
      </c>
      <c r="B154" s="27" t="s">
        <v>1190</v>
      </c>
      <c r="C154" s="27" t="str">
        <f t="shared" si="12"/>
        <v>IE003003025000000000000000000000000000</v>
      </c>
      <c r="D154" s="23" t="s">
        <v>1166</v>
      </c>
      <c r="E154" s="23" t="s">
        <v>710</v>
      </c>
      <c r="F154" s="23" t="s">
        <v>710</v>
      </c>
      <c r="G154" s="23" t="s">
        <v>1020</v>
      </c>
      <c r="H154" s="23" t="s">
        <v>697</v>
      </c>
      <c r="I154" s="23" t="s">
        <v>697</v>
      </c>
      <c r="J154" s="23" t="s">
        <v>697</v>
      </c>
      <c r="K154" s="23" t="s">
        <v>697</v>
      </c>
      <c r="L154" s="23" t="s">
        <v>697</v>
      </c>
      <c r="M154" s="23" t="s">
        <v>697</v>
      </c>
      <c r="N154" s="23" t="s">
        <v>697</v>
      </c>
      <c r="O154" s="23" t="s">
        <v>697</v>
      </c>
      <c r="P154" s="23" t="s">
        <v>697</v>
      </c>
      <c r="Q154" s="27">
        <v>0</v>
      </c>
      <c r="R154" s="27" t="s">
        <v>704</v>
      </c>
      <c r="S154" s="27" t="s">
        <v>698</v>
      </c>
      <c r="T154" s="28" t="s">
        <v>694</v>
      </c>
      <c r="U154" s="28"/>
      <c r="V154" s="27" t="s">
        <v>392</v>
      </c>
      <c r="W154" s="27" t="s">
        <v>905</v>
      </c>
      <c r="X154" s="27"/>
      <c r="Y154" s="27"/>
      <c r="Z154" s="27" t="s">
        <v>1455</v>
      </c>
      <c r="AA154" s="27"/>
      <c r="AB154" s="27"/>
      <c r="AC154" s="27"/>
      <c r="AD154" s="27"/>
      <c r="AE154" s="27"/>
      <c r="AF154" s="27"/>
      <c r="AG154" s="27"/>
      <c r="AH154" s="27"/>
      <c r="AI154" s="27" t="s">
        <v>1456</v>
      </c>
      <c r="AJ154" s="28" t="s">
        <v>704</v>
      </c>
      <c r="AK154" s="27" t="s">
        <v>698</v>
      </c>
      <c r="AL154" s="27" t="s">
        <v>698</v>
      </c>
      <c r="AM154" s="27" t="s">
        <v>698</v>
      </c>
      <c r="AN154" s="27" t="s">
        <v>698</v>
      </c>
      <c r="AO154" s="27" t="s">
        <v>698</v>
      </c>
      <c r="AP154" s="27" t="s">
        <v>698</v>
      </c>
      <c r="AQ154" s="27" t="s">
        <v>698</v>
      </c>
      <c r="AR154" s="27" t="s">
        <v>698</v>
      </c>
      <c r="AS154" s="27" t="s">
        <v>698</v>
      </c>
      <c r="AT154" s="27" t="s">
        <v>698</v>
      </c>
      <c r="AU154" s="27" t="s">
        <v>698</v>
      </c>
      <c r="AV154" s="27" t="s">
        <v>698</v>
      </c>
      <c r="AW154" s="27" t="s">
        <v>698</v>
      </c>
      <c r="AX154" s="27" t="s">
        <v>698</v>
      </c>
      <c r="AY154" s="27" t="s">
        <v>698</v>
      </c>
      <c r="AZ154" s="27" t="s">
        <v>698</v>
      </c>
      <c r="BA154" s="27" t="s">
        <v>698</v>
      </c>
      <c r="BB154" s="27" t="s">
        <v>698</v>
      </c>
      <c r="BC154" s="27" t="s">
        <v>698</v>
      </c>
      <c r="BD154" s="27" t="s">
        <v>698</v>
      </c>
      <c r="BE154" s="27" t="s">
        <v>698</v>
      </c>
      <c r="BF154" s="27" t="s">
        <v>698</v>
      </c>
      <c r="BG154" s="27" t="s">
        <v>698</v>
      </c>
      <c r="BH154" s="27" t="s">
        <v>698</v>
      </c>
      <c r="BI154" s="27" t="s">
        <v>698</v>
      </c>
      <c r="BJ154" s="27" t="s">
        <v>698</v>
      </c>
      <c r="BK154" s="27" t="s">
        <v>698</v>
      </c>
      <c r="BL154" s="27" t="s">
        <v>698</v>
      </c>
      <c r="BM154" s="27" t="s">
        <v>698</v>
      </c>
      <c r="BN154" s="27" t="s">
        <v>698</v>
      </c>
      <c r="BO154" s="27" t="s">
        <v>704</v>
      </c>
      <c r="BP154" s="27" t="s">
        <v>704</v>
      </c>
      <c r="BQ154" s="27" t="s">
        <v>704</v>
      </c>
      <c r="BR154" s="27" t="s">
        <v>698</v>
      </c>
      <c r="BS154" s="27" t="s">
        <v>698</v>
      </c>
      <c r="BT154" s="27" t="s">
        <v>698</v>
      </c>
      <c r="BU154" s="27" t="s">
        <v>698</v>
      </c>
      <c r="BV154" s="27" t="s">
        <v>698</v>
      </c>
      <c r="BW154" s="27" t="s">
        <v>698</v>
      </c>
      <c r="BX154" s="27" t="s">
        <v>698</v>
      </c>
      <c r="BY154" s="27" t="s">
        <v>698</v>
      </c>
      <c r="BZ154" s="27" t="s">
        <v>698</v>
      </c>
      <c r="CA154" s="27" t="s">
        <v>698</v>
      </c>
      <c r="CB154" s="27" t="s">
        <v>704</v>
      </c>
      <c r="CC154" s="27" t="s">
        <v>698</v>
      </c>
      <c r="CD154" s="27" t="s">
        <v>698</v>
      </c>
      <c r="CE154" s="27" t="s">
        <v>698</v>
      </c>
      <c r="CF154" s="27" t="s">
        <v>698</v>
      </c>
      <c r="CG154" s="27" t="s">
        <v>698</v>
      </c>
      <c r="CH154" s="27" t="s">
        <v>698</v>
      </c>
      <c r="CI154" s="27" t="s">
        <v>698</v>
      </c>
      <c r="CJ154" s="27" t="s">
        <v>698</v>
      </c>
      <c r="CK154" s="27" t="s">
        <v>698</v>
      </c>
      <c r="CL154" s="27" t="s">
        <v>698</v>
      </c>
      <c r="CM154" s="27" t="s">
        <v>698</v>
      </c>
      <c r="CN154" s="27" t="s">
        <v>698</v>
      </c>
      <c r="CO154" s="27" t="s">
        <v>704</v>
      </c>
      <c r="CP154" s="27" t="s">
        <v>698</v>
      </c>
      <c r="CQ154" s="27" t="s">
        <v>698</v>
      </c>
      <c r="CR154" s="27" t="s">
        <v>698</v>
      </c>
      <c r="CS154" s="27" t="s">
        <v>698</v>
      </c>
      <c r="CT154" s="27" t="s">
        <v>698</v>
      </c>
      <c r="CU154" s="27" t="s">
        <v>698</v>
      </c>
      <c r="CV154" s="27" t="s">
        <v>698</v>
      </c>
      <c r="CW154" s="27" t="s">
        <v>698</v>
      </c>
      <c r="CX154" s="27" t="s">
        <v>698</v>
      </c>
      <c r="CY154" s="27" t="s">
        <v>698</v>
      </c>
      <c r="CZ154" s="27" t="s">
        <v>698</v>
      </c>
      <c r="DA154" s="27" t="s">
        <v>698</v>
      </c>
      <c r="DB154" s="27" t="s">
        <v>704</v>
      </c>
      <c r="DC154" s="27" t="s">
        <v>704</v>
      </c>
      <c r="DD154" s="27" t="s">
        <v>704</v>
      </c>
      <c r="DE154" s="27" t="s">
        <v>704</v>
      </c>
      <c r="DF154" s="27" t="s">
        <v>698</v>
      </c>
      <c r="DG154" s="27" t="s">
        <v>698</v>
      </c>
      <c r="DH154" s="27" t="s">
        <v>698</v>
      </c>
      <c r="DI154" s="27" t="s">
        <v>698</v>
      </c>
      <c r="DJ154" s="27" t="s">
        <v>698</v>
      </c>
      <c r="DK154" s="27" t="s">
        <v>698</v>
      </c>
      <c r="DL154" s="27" t="s">
        <v>698</v>
      </c>
      <c r="DM154" s="27" t="s">
        <v>698</v>
      </c>
      <c r="DN154" s="27" t="s">
        <v>698</v>
      </c>
      <c r="DO154" s="27" t="s">
        <v>698</v>
      </c>
      <c r="DP154" s="27" t="s">
        <v>698</v>
      </c>
      <c r="DQ154" s="27" t="s">
        <v>698</v>
      </c>
      <c r="DR154" s="27" t="s">
        <v>698</v>
      </c>
      <c r="DS154" s="27"/>
      <c r="DT154" s="27" t="s">
        <v>698</v>
      </c>
      <c r="DU154" s="27" t="s">
        <v>698</v>
      </c>
      <c r="DV154" s="27" t="s">
        <v>698</v>
      </c>
      <c r="DW154" s="27" t="s">
        <v>698</v>
      </c>
      <c r="DX154" s="27" t="s">
        <v>698</v>
      </c>
      <c r="DY154" s="27" t="s">
        <v>698</v>
      </c>
      <c r="DZ154" s="27" t="s">
        <v>698</v>
      </c>
      <c r="EA154" s="27" t="s">
        <v>698</v>
      </c>
      <c r="EB154" s="27" t="s">
        <v>698</v>
      </c>
      <c r="EC154" s="27" t="s">
        <v>698</v>
      </c>
      <c r="ED154" s="27" t="s">
        <v>698</v>
      </c>
      <c r="EE154" s="27" t="s">
        <v>698</v>
      </c>
      <c r="EF154" s="27" t="s">
        <v>698</v>
      </c>
      <c r="EG154" s="27" t="s">
        <v>694</v>
      </c>
      <c r="EH154" s="27" t="s">
        <v>698</v>
      </c>
      <c r="EI154" s="27" t="s">
        <v>698</v>
      </c>
      <c r="EJ154" s="27" t="s">
        <v>698</v>
      </c>
      <c r="EK154" s="27" t="s">
        <v>698</v>
      </c>
      <c r="EL154" s="27" t="s">
        <v>698</v>
      </c>
      <c r="EM154" s="27" t="s">
        <v>698</v>
      </c>
      <c r="EN154" s="27" t="s">
        <v>698</v>
      </c>
      <c r="EO154" s="27" t="s">
        <v>698</v>
      </c>
      <c r="EP154" s="27" t="s">
        <v>698</v>
      </c>
      <c r="EQ154" s="27" t="s">
        <v>698</v>
      </c>
      <c r="ER154" s="27" t="s">
        <v>698</v>
      </c>
      <c r="ES154" s="27" t="s">
        <v>698</v>
      </c>
      <c r="ET154" s="27" t="s">
        <v>698</v>
      </c>
      <c r="EU154" s="27" t="s">
        <v>698</v>
      </c>
      <c r="EV154" s="27" t="s">
        <v>698</v>
      </c>
      <c r="EW154" s="27" t="s">
        <v>698</v>
      </c>
      <c r="EX154" s="27" t="s">
        <v>698</v>
      </c>
      <c r="EY154" s="27" t="s">
        <v>698</v>
      </c>
      <c r="EZ154" s="27" t="s">
        <v>698</v>
      </c>
      <c r="FA154" s="27" t="s">
        <v>704</v>
      </c>
      <c r="FB154" s="27" t="s">
        <v>704</v>
      </c>
      <c r="FC154" s="27" t="s">
        <v>704</v>
      </c>
      <c r="FD154" s="27" t="s">
        <v>704</v>
      </c>
      <c r="FE154" s="27" t="s">
        <v>694</v>
      </c>
      <c r="FF154" s="27" t="s">
        <v>704</v>
      </c>
      <c r="FG154" s="27" t="s">
        <v>704</v>
      </c>
      <c r="FH154" s="27" t="s">
        <v>704</v>
      </c>
      <c r="FI154" s="27" t="s">
        <v>704</v>
      </c>
      <c r="FJ154" s="27" t="s">
        <v>694</v>
      </c>
      <c r="FK154" s="27" t="s">
        <v>704</v>
      </c>
      <c r="FL154" s="27" t="s">
        <v>704</v>
      </c>
      <c r="FM154" s="27" t="s">
        <v>704</v>
      </c>
      <c r="FN154" s="27" t="s">
        <v>694</v>
      </c>
      <c r="FO154" s="72" t="s">
        <v>1175</v>
      </c>
      <c r="FP154" s="72" t="s">
        <v>698</v>
      </c>
      <c r="FQ154" s="72" t="s">
        <v>1176</v>
      </c>
      <c r="FR154" s="72" t="s">
        <v>1223</v>
      </c>
      <c r="FS154" s="72" t="s">
        <v>1224</v>
      </c>
      <c r="FT154" s="72" t="s">
        <v>1225</v>
      </c>
      <c r="FU154" s="72" t="s">
        <v>698</v>
      </c>
      <c r="FV154" s="72" t="s">
        <v>698</v>
      </c>
      <c r="FW154" s="78" t="s">
        <v>698</v>
      </c>
      <c r="FX154" s="78" t="s">
        <v>698</v>
      </c>
      <c r="FY154" s="72" t="s">
        <v>698</v>
      </c>
      <c r="FZ154" s="90"/>
      <c r="GA154" s="90"/>
      <c r="GB154" s="90"/>
      <c r="GC154" s="90"/>
      <c r="GD154" s="90"/>
      <c r="GE154" s="90"/>
      <c r="GF154" s="90"/>
      <c r="GG154" s="90"/>
      <c r="GH154" s="105" t="s">
        <v>1226</v>
      </c>
      <c r="GI154" s="106"/>
      <c r="GJ154" s="27"/>
      <c r="GK154" s="28"/>
      <c r="GL154" s="27"/>
    </row>
    <row r="155" spans="1:194" x14ac:dyDescent="0.25">
      <c r="A155" s="71" t="str">
        <f t="shared" si="11"/>
        <v>Expenditure: Contracted Services - Contractors: Maintenance of Equipment</v>
      </c>
      <c r="B155" s="27" t="s">
        <v>1190</v>
      </c>
      <c r="C155" s="27" t="str">
        <f t="shared" si="12"/>
        <v>IE003003026000000000000000000000000000</v>
      </c>
      <c r="D155" s="23" t="s">
        <v>1166</v>
      </c>
      <c r="E155" s="23" t="s">
        <v>710</v>
      </c>
      <c r="F155" s="23" t="s">
        <v>710</v>
      </c>
      <c r="G155" s="23" t="s">
        <v>1021</v>
      </c>
      <c r="H155" s="23" t="s">
        <v>697</v>
      </c>
      <c r="I155" s="23" t="s">
        <v>697</v>
      </c>
      <c r="J155" s="23" t="s">
        <v>697</v>
      </c>
      <c r="K155" s="23" t="s">
        <v>697</v>
      </c>
      <c r="L155" s="23" t="s">
        <v>697</v>
      </c>
      <c r="M155" s="23" t="s">
        <v>697</v>
      </c>
      <c r="N155" s="23" t="s">
        <v>697</v>
      </c>
      <c r="O155" s="23" t="s">
        <v>697</v>
      </c>
      <c r="P155" s="23" t="s">
        <v>697</v>
      </c>
      <c r="Q155" s="27">
        <v>0</v>
      </c>
      <c r="R155" s="27" t="s">
        <v>704</v>
      </c>
      <c r="S155" s="27" t="s">
        <v>698</v>
      </c>
      <c r="T155" s="28" t="s">
        <v>694</v>
      </c>
      <c r="U155" s="28"/>
      <c r="V155" s="27" t="s">
        <v>393</v>
      </c>
      <c r="W155" s="27" t="s">
        <v>905</v>
      </c>
      <c r="X155" s="27"/>
      <c r="Y155" s="27"/>
      <c r="Z155" s="27" t="s">
        <v>1457</v>
      </c>
      <c r="AA155" s="27"/>
      <c r="AB155" s="27"/>
      <c r="AC155" s="27"/>
      <c r="AD155" s="27"/>
      <c r="AE155" s="27"/>
      <c r="AF155" s="27"/>
      <c r="AG155" s="27"/>
      <c r="AH155" s="27"/>
      <c r="AI155" s="44" t="s">
        <v>1458</v>
      </c>
      <c r="AJ155" s="28" t="s">
        <v>704</v>
      </c>
      <c r="AK155" s="27" t="s">
        <v>698</v>
      </c>
      <c r="AL155" s="27" t="s">
        <v>698</v>
      </c>
      <c r="AM155" s="27" t="s">
        <v>698</v>
      </c>
      <c r="AN155" s="27" t="s">
        <v>698</v>
      </c>
      <c r="AO155" s="27" t="s">
        <v>698</v>
      </c>
      <c r="AP155" s="27" t="s">
        <v>698</v>
      </c>
      <c r="AQ155" s="27" t="s">
        <v>698</v>
      </c>
      <c r="AR155" s="27" t="s">
        <v>698</v>
      </c>
      <c r="AS155" s="27" t="s">
        <v>698</v>
      </c>
      <c r="AT155" s="27" t="s">
        <v>698</v>
      </c>
      <c r="AU155" s="27" t="s">
        <v>698</v>
      </c>
      <c r="AV155" s="27" t="s">
        <v>698</v>
      </c>
      <c r="AW155" s="27" t="s">
        <v>698</v>
      </c>
      <c r="AX155" s="27" t="s">
        <v>698</v>
      </c>
      <c r="AY155" s="27" t="s">
        <v>698</v>
      </c>
      <c r="AZ155" s="27" t="s">
        <v>698</v>
      </c>
      <c r="BA155" s="27" t="s">
        <v>698</v>
      </c>
      <c r="BB155" s="27" t="s">
        <v>698</v>
      </c>
      <c r="BC155" s="27" t="s">
        <v>698</v>
      </c>
      <c r="BD155" s="27" t="s">
        <v>698</v>
      </c>
      <c r="BE155" s="27" t="s">
        <v>698</v>
      </c>
      <c r="BF155" s="27" t="s">
        <v>698</v>
      </c>
      <c r="BG155" s="27" t="s">
        <v>698</v>
      </c>
      <c r="BH155" s="27" t="s">
        <v>698</v>
      </c>
      <c r="BI155" s="27" t="s">
        <v>698</v>
      </c>
      <c r="BJ155" s="27" t="s">
        <v>698</v>
      </c>
      <c r="BK155" s="27" t="s">
        <v>698</v>
      </c>
      <c r="BL155" s="27" t="s">
        <v>698</v>
      </c>
      <c r="BM155" s="27" t="s">
        <v>698</v>
      </c>
      <c r="BN155" s="27" t="s">
        <v>698</v>
      </c>
      <c r="BO155" s="27" t="s">
        <v>704</v>
      </c>
      <c r="BP155" s="27" t="s">
        <v>704</v>
      </c>
      <c r="BQ155" s="27" t="s">
        <v>704</v>
      </c>
      <c r="BR155" s="27" t="s">
        <v>698</v>
      </c>
      <c r="BS155" s="27" t="s">
        <v>698</v>
      </c>
      <c r="BT155" s="27" t="s">
        <v>698</v>
      </c>
      <c r="BU155" s="27" t="s">
        <v>698</v>
      </c>
      <c r="BV155" s="27" t="s">
        <v>698</v>
      </c>
      <c r="BW155" s="27" t="s">
        <v>698</v>
      </c>
      <c r="BX155" s="27" t="s">
        <v>698</v>
      </c>
      <c r="BY155" s="27" t="s">
        <v>698</v>
      </c>
      <c r="BZ155" s="27" t="s">
        <v>698</v>
      </c>
      <c r="CA155" s="27" t="s">
        <v>698</v>
      </c>
      <c r="CB155" s="27" t="s">
        <v>704</v>
      </c>
      <c r="CC155" s="27" t="s">
        <v>698</v>
      </c>
      <c r="CD155" s="27" t="s">
        <v>698</v>
      </c>
      <c r="CE155" s="27" t="s">
        <v>698</v>
      </c>
      <c r="CF155" s="27" t="s">
        <v>698</v>
      </c>
      <c r="CG155" s="27" t="s">
        <v>698</v>
      </c>
      <c r="CH155" s="27" t="s">
        <v>698</v>
      </c>
      <c r="CI155" s="27" t="s">
        <v>698</v>
      </c>
      <c r="CJ155" s="27" t="s">
        <v>698</v>
      </c>
      <c r="CK155" s="27" t="s">
        <v>698</v>
      </c>
      <c r="CL155" s="27" t="s">
        <v>698</v>
      </c>
      <c r="CM155" s="27" t="s">
        <v>698</v>
      </c>
      <c r="CN155" s="27" t="s">
        <v>698</v>
      </c>
      <c r="CO155" s="27" t="s">
        <v>704</v>
      </c>
      <c r="CP155" s="27" t="s">
        <v>698</v>
      </c>
      <c r="CQ155" s="27" t="s">
        <v>698</v>
      </c>
      <c r="CR155" s="27" t="s">
        <v>698</v>
      </c>
      <c r="CS155" s="27" t="s">
        <v>698</v>
      </c>
      <c r="CT155" s="27" t="s">
        <v>698</v>
      </c>
      <c r="CU155" s="27" t="s">
        <v>698</v>
      </c>
      <c r="CV155" s="27" t="s">
        <v>698</v>
      </c>
      <c r="CW155" s="27" t="s">
        <v>698</v>
      </c>
      <c r="CX155" s="27" t="s">
        <v>698</v>
      </c>
      <c r="CY155" s="27" t="s">
        <v>698</v>
      </c>
      <c r="CZ155" s="27" t="s">
        <v>698</v>
      </c>
      <c r="DA155" s="27" t="s">
        <v>698</v>
      </c>
      <c r="DB155" s="27" t="s">
        <v>704</v>
      </c>
      <c r="DC155" s="27" t="s">
        <v>704</v>
      </c>
      <c r="DD155" s="27" t="s">
        <v>704</v>
      </c>
      <c r="DE155" s="27" t="s">
        <v>704</v>
      </c>
      <c r="DF155" s="27" t="s">
        <v>698</v>
      </c>
      <c r="DG155" s="27" t="s">
        <v>698</v>
      </c>
      <c r="DH155" s="27" t="s">
        <v>698</v>
      </c>
      <c r="DI155" s="27" t="s">
        <v>698</v>
      </c>
      <c r="DJ155" s="27" t="s">
        <v>698</v>
      </c>
      <c r="DK155" s="27" t="s">
        <v>698</v>
      </c>
      <c r="DL155" s="27" t="s">
        <v>698</v>
      </c>
      <c r="DM155" s="27" t="s">
        <v>698</v>
      </c>
      <c r="DN155" s="27" t="s">
        <v>698</v>
      </c>
      <c r="DO155" s="27" t="s">
        <v>698</v>
      </c>
      <c r="DP155" s="27" t="s">
        <v>698</v>
      </c>
      <c r="DQ155" s="27" t="s">
        <v>698</v>
      </c>
      <c r="DR155" s="27" t="s">
        <v>698</v>
      </c>
      <c r="DS155" s="27"/>
      <c r="DT155" s="27" t="s">
        <v>698</v>
      </c>
      <c r="DU155" s="27" t="s">
        <v>698</v>
      </c>
      <c r="DV155" s="27" t="s">
        <v>698</v>
      </c>
      <c r="DW155" s="27" t="s">
        <v>698</v>
      </c>
      <c r="DX155" s="27" t="s">
        <v>698</v>
      </c>
      <c r="DY155" s="27" t="s">
        <v>698</v>
      </c>
      <c r="DZ155" s="27" t="s">
        <v>698</v>
      </c>
      <c r="EA155" s="27" t="s">
        <v>698</v>
      </c>
      <c r="EB155" s="27" t="s">
        <v>698</v>
      </c>
      <c r="EC155" s="27" t="s">
        <v>698</v>
      </c>
      <c r="ED155" s="27" t="s">
        <v>698</v>
      </c>
      <c r="EE155" s="27" t="s">
        <v>698</v>
      </c>
      <c r="EF155" s="27" t="s">
        <v>698</v>
      </c>
      <c r="EG155" s="27" t="s">
        <v>694</v>
      </c>
      <c r="EH155" s="27" t="s">
        <v>698</v>
      </c>
      <c r="EI155" s="27" t="s">
        <v>698</v>
      </c>
      <c r="EJ155" s="27" t="s">
        <v>698</v>
      </c>
      <c r="EK155" s="27" t="s">
        <v>698</v>
      </c>
      <c r="EL155" s="27" t="s">
        <v>698</v>
      </c>
      <c r="EM155" s="27" t="s">
        <v>698</v>
      </c>
      <c r="EN155" s="27" t="s">
        <v>698</v>
      </c>
      <c r="EO155" s="27" t="s">
        <v>698</v>
      </c>
      <c r="EP155" s="27" t="s">
        <v>698</v>
      </c>
      <c r="EQ155" s="27" t="s">
        <v>698</v>
      </c>
      <c r="ER155" s="27" t="s">
        <v>698</v>
      </c>
      <c r="ES155" s="27" t="s">
        <v>698</v>
      </c>
      <c r="ET155" s="27" t="s">
        <v>698</v>
      </c>
      <c r="EU155" s="27" t="s">
        <v>698</v>
      </c>
      <c r="EV155" s="27" t="s">
        <v>698</v>
      </c>
      <c r="EW155" s="27" t="s">
        <v>698</v>
      </c>
      <c r="EX155" s="27" t="s">
        <v>698</v>
      </c>
      <c r="EY155" s="27" t="s">
        <v>698</v>
      </c>
      <c r="EZ155" s="27" t="s">
        <v>698</v>
      </c>
      <c r="FA155" s="27" t="s">
        <v>704</v>
      </c>
      <c r="FB155" s="27" t="s">
        <v>704</v>
      </c>
      <c r="FC155" s="27" t="s">
        <v>704</v>
      </c>
      <c r="FD155" s="27" t="s">
        <v>704</v>
      </c>
      <c r="FE155" s="27" t="s">
        <v>694</v>
      </c>
      <c r="FF155" s="27" t="s">
        <v>704</v>
      </c>
      <c r="FG155" s="27" t="s">
        <v>704</v>
      </c>
      <c r="FH155" s="27" t="s">
        <v>704</v>
      </c>
      <c r="FI155" s="27" t="s">
        <v>704</v>
      </c>
      <c r="FJ155" s="27" t="s">
        <v>694</v>
      </c>
      <c r="FK155" s="27" t="s">
        <v>704</v>
      </c>
      <c r="FL155" s="27" t="s">
        <v>704</v>
      </c>
      <c r="FM155" s="27" t="s">
        <v>704</v>
      </c>
      <c r="FN155" s="27" t="s">
        <v>694</v>
      </c>
      <c r="FO155" s="72" t="s">
        <v>1175</v>
      </c>
      <c r="FP155" s="72" t="s">
        <v>698</v>
      </c>
      <c r="FQ155" s="72" t="s">
        <v>1176</v>
      </c>
      <c r="FR155" s="72" t="s">
        <v>1223</v>
      </c>
      <c r="FS155" s="72" t="s">
        <v>1224</v>
      </c>
      <c r="FT155" s="72" t="s">
        <v>1225</v>
      </c>
      <c r="FU155" s="72" t="s">
        <v>698</v>
      </c>
      <c r="FV155" s="72" t="s">
        <v>698</v>
      </c>
      <c r="FW155" s="78" t="s">
        <v>698</v>
      </c>
      <c r="FX155" s="78" t="s">
        <v>698</v>
      </c>
      <c r="FY155" s="72" t="s">
        <v>698</v>
      </c>
      <c r="FZ155" s="90"/>
      <c r="GA155" s="90"/>
      <c r="GB155" s="90"/>
      <c r="GC155" s="90"/>
      <c r="GD155" s="90"/>
      <c r="GE155" s="90"/>
      <c r="GF155" s="90"/>
      <c r="GG155" s="90"/>
      <c r="GH155" s="105" t="s">
        <v>1226</v>
      </c>
      <c r="GI155" s="106"/>
      <c r="GJ155" s="27"/>
      <c r="GK155" s="28"/>
      <c r="GL155" s="27"/>
    </row>
    <row r="156" spans="1:194" x14ac:dyDescent="0.25">
      <c r="A156" s="71" t="str">
        <f t="shared" si="11"/>
        <v>Expenditure: Contracted Services - Contractors: Maintenance of Unspecified Assets</v>
      </c>
      <c r="B156" s="27" t="s">
        <v>1190</v>
      </c>
      <c r="C156" s="27" t="str">
        <f t="shared" si="12"/>
        <v>IE003003027000000000000000000000000000</v>
      </c>
      <c r="D156" s="23" t="s">
        <v>1166</v>
      </c>
      <c r="E156" s="23" t="s">
        <v>710</v>
      </c>
      <c r="F156" s="23" t="s">
        <v>710</v>
      </c>
      <c r="G156" s="23" t="s">
        <v>1022</v>
      </c>
      <c r="H156" s="23" t="s">
        <v>697</v>
      </c>
      <c r="I156" s="23" t="s">
        <v>697</v>
      </c>
      <c r="J156" s="23" t="s">
        <v>697</v>
      </c>
      <c r="K156" s="23" t="s">
        <v>697</v>
      </c>
      <c r="L156" s="23" t="s">
        <v>697</v>
      </c>
      <c r="M156" s="23" t="s">
        <v>697</v>
      </c>
      <c r="N156" s="23" t="s">
        <v>697</v>
      </c>
      <c r="O156" s="23" t="s">
        <v>697</v>
      </c>
      <c r="P156" s="23" t="s">
        <v>697</v>
      </c>
      <c r="Q156" s="27">
        <v>0</v>
      </c>
      <c r="R156" s="27" t="s">
        <v>704</v>
      </c>
      <c r="S156" s="27" t="s">
        <v>698</v>
      </c>
      <c r="T156" s="28" t="s">
        <v>694</v>
      </c>
      <c r="U156" s="28"/>
      <c r="V156" s="27" t="s">
        <v>394</v>
      </c>
      <c r="W156" s="27" t="s">
        <v>905</v>
      </c>
      <c r="X156" s="27"/>
      <c r="Y156" s="27"/>
      <c r="Z156" s="27" t="s">
        <v>1459</v>
      </c>
      <c r="AA156" s="27"/>
      <c r="AB156" s="27"/>
      <c r="AC156" s="27"/>
      <c r="AD156" s="27"/>
      <c r="AE156" s="27"/>
      <c r="AF156" s="27"/>
      <c r="AG156" s="27"/>
      <c r="AH156" s="27"/>
      <c r="AI156" s="27" t="s">
        <v>1460</v>
      </c>
      <c r="AJ156" s="28" t="s">
        <v>704</v>
      </c>
      <c r="AK156" s="27" t="s">
        <v>698</v>
      </c>
      <c r="AL156" s="27" t="s">
        <v>698</v>
      </c>
      <c r="AM156" s="27" t="s">
        <v>698</v>
      </c>
      <c r="AN156" s="27" t="s">
        <v>698</v>
      </c>
      <c r="AO156" s="27" t="s">
        <v>698</v>
      </c>
      <c r="AP156" s="27" t="s">
        <v>698</v>
      </c>
      <c r="AQ156" s="27" t="s">
        <v>698</v>
      </c>
      <c r="AR156" s="27" t="s">
        <v>698</v>
      </c>
      <c r="AS156" s="27" t="s">
        <v>698</v>
      </c>
      <c r="AT156" s="27" t="s">
        <v>698</v>
      </c>
      <c r="AU156" s="27" t="s">
        <v>698</v>
      </c>
      <c r="AV156" s="27" t="s">
        <v>698</v>
      </c>
      <c r="AW156" s="27" t="s">
        <v>698</v>
      </c>
      <c r="AX156" s="27" t="s">
        <v>698</v>
      </c>
      <c r="AY156" s="27" t="s">
        <v>698</v>
      </c>
      <c r="AZ156" s="27" t="s">
        <v>698</v>
      </c>
      <c r="BA156" s="27" t="s">
        <v>698</v>
      </c>
      <c r="BB156" s="27" t="s">
        <v>698</v>
      </c>
      <c r="BC156" s="27" t="s">
        <v>698</v>
      </c>
      <c r="BD156" s="27" t="s">
        <v>698</v>
      </c>
      <c r="BE156" s="27" t="s">
        <v>698</v>
      </c>
      <c r="BF156" s="27" t="s">
        <v>698</v>
      </c>
      <c r="BG156" s="27" t="s">
        <v>698</v>
      </c>
      <c r="BH156" s="27" t="s">
        <v>698</v>
      </c>
      <c r="BI156" s="27" t="s">
        <v>698</v>
      </c>
      <c r="BJ156" s="27" t="s">
        <v>698</v>
      </c>
      <c r="BK156" s="27" t="s">
        <v>698</v>
      </c>
      <c r="BL156" s="27" t="s">
        <v>698</v>
      </c>
      <c r="BM156" s="27" t="s">
        <v>698</v>
      </c>
      <c r="BN156" s="27" t="s">
        <v>698</v>
      </c>
      <c r="BO156" s="27" t="s">
        <v>704</v>
      </c>
      <c r="BP156" s="27" t="s">
        <v>704</v>
      </c>
      <c r="BQ156" s="27" t="s">
        <v>704</v>
      </c>
      <c r="BR156" s="27" t="s">
        <v>698</v>
      </c>
      <c r="BS156" s="27" t="s">
        <v>698</v>
      </c>
      <c r="BT156" s="27" t="s">
        <v>698</v>
      </c>
      <c r="BU156" s="27" t="s">
        <v>698</v>
      </c>
      <c r="BV156" s="27" t="s">
        <v>698</v>
      </c>
      <c r="BW156" s="27" t="s">
        <v>698</v>
      </c>
      <c r="BX156" s="27" t="s">
        <v>698</v>
      </c>
      <c r="BY156" s="27" t="s">
        <v>698</v>
      </c>
      <c r="BZ156" s="27" t="s">
        <v>698</v>
      </c>
      <c r="CA156" s="27" t="s">
        <v>698</v>
      </c>
      <c r="CB156" s="27" t="s">
        <v>704</v>
      </c>
      <c r="CC156" s="27" t="s">
        <v>698</v>
      </c>
      <c r="CD156" s="27" t="s">
        <v>698</v>
      </c>
      <c r="CE156" s="27" t="s">
        <v>698</v>
      </c>
      <c r="CF156" s="27" t="s">
        <v>698</v>
      </c>
      <c r="CG156" s="27" t="s">
        <v>698</v>
      </c>
      <c r="CH156" s="27" t="s">
        <v>698</v>
      </c>
      <c r="CI156" s="27" t="s">
        <v>698</v>
      </c>
      <c r="CJ156" s="27" t="s">
        <v>698</v>
      </c>
      <c r="CK156" s="27" t="s">
        <v>698</v>
      </c>
      <c r="CL156" s="27" t="s">
        <v>698</v>
      </c>
      <c r="CM156" s="27" t="s">
        <v>698</v>
      </c>
      <c r="CN156" s="27" t="s">
        <v>698</v>
      </c>
      <c r="CO156" s="27" t="s">
        <v>704</v>
      </c>
      <c r="CP156" s="27" t="s">
        <v>698</v>
      </c>
      <c r="CQ156" s="27" t="s">
        <v>698</v>
      </c>
      <c r="CR156" s="27" t="s">
        <v>698</v>
      </c>
      <c r="CS156" s="27" t="s">
        <v>698</v>
      </c>
      <c r="CT156" s="27" t="s">
        <v>698</v>
      </c>
      <c r="CU156" s="27" t="s">
        <v>698</v>
      </c>
      <c r="CV156" s="27" t="s">
        <v>698</v>
      </c>
      <c r="CW156" s="27" t="s">
        <v>698</v>
      </c>
      <c r="CX156" s="27" t="s">
        <v>698</v>
      </c>
      <c r="CY156" s="27" t="s">
        <v>698</v>
      </c>
      <c r="CZ156" s="27" t="s">
        <v>698</v>
      </c>
      <c r="DA156" s="27" t="s">
        <v>698</v>
      </c>
      <c r="DB156" s="27" t="s">
        <v>704</v>
      </c>
      <c r="DC156" s="27" t="s">
        <v>704</v>
      </c>
      <c r="DD156" s="27" t="s">
        <v>704</v>
      </c>
      <c r="DE156" s="27" t="s">
        <v>704</v>
      </c>
      <c r="DF156" s="27" t="s">
        <v>698</v>
      </c>
      <c r="DG156" s="27" t="s">
        <v>698</v>
      </c>
      <c r="DH156" s="27" t="s">
        <v>698</v>
      </c>
      <c r="DI156" s="27" t="s">
        <v>698</v>
      </c>
      <c r="DJ156" s="27" t="s">
        <v>698</v>
      </c>
      <c r="DK156" s="27" t="s">
        <v>698</v>
      </c>
      <c r="DL156" s="27" t="s">
        <v>698</v>
      </c>
      <c r="DM156" s="27" t="s">
        <v>698</v>
      </c>
      <c r="DN156" s="27" t="s">
        <v>698</v>
      </c>
      <c r="DO156" s="27" t="s">
        <v>698</v>
      </c>
      <c r="DP156" s="27" t="s">
        <v>698</v>
      </c>
      <c r="DQ156" s="27" t="s">
        <v>698</v>
      </c>
      <c r="DR156" s="27" t="s">
        <v>698</v>
      </c>
      <c r="DS156" s="27"/>
      <c r="DT156" s="27" t="s">
        <v>698</v>
      </c>
      <c r="DU156" s="27" t="s">
        <v>698</v>
      </c>
      <c r="DV156" s="27" t="s">
        <v>698</v>
      </c>
      <c r="DW156" s="27" t="s">
        <v>698</v>
      </c>
      <c r="DX156" s="27" t="s">
        <v>698</v>
      </c>
      <c r="DY156" s="27" t="s">
        <v>698</v>
      </c>
      <c r="DZ156" s="27" t="s">
        <v>698</v>
      </c>
      <c r="EA156" s="27" t="s">
        <v>698</v>
      </c>
      <c r="EB156" s="27" t="s">
        <v>698</v>
      </c>
      <c r="EC156" s="27" t="s">
        <v>698</v>
      </c>
      <c r="ED156" s="27" t="s">
        <v>698</v>
      </c>
      <c r="EE156" s="27" t="s">
        <v>698</v>
      </c>
      <c r="EF156" s="27" t="s">
        <v>698</v>
      </c>
      <c r="EG156" s="27" t="s">
        <v>694</v>
      </c>
      <c r="EH156" s="27" t="s">
        <v>698</v>
      </c>
      <c r="EI156" s="27" t="s">
        <v>698</v>
      </c>
      <c r="EJ156" s="27" t="s">
        <v>698</v>
      </c>
      <c r="EK156" s="27" t="s">
        <v>698</v>
      </c>
      <c r="EL156" s="27" t="s">
        <v>698</v>
      </c>
      <c r="EM156" s="27" t="s">
        <v>698</v>
      </c>
      <c r="EN156" s="27" t="s">
        <v>698</v>
      </c>
      <c r="EO156" s="27" t="s">
        <v>698</v>
      </c>
      <c r="EP156" s="27" t="s">
        <v>698</v>
      </c>
      <c r="EQ156" s="27" t="s">
        <v>698</v>
      </c>
      <c r="ER156" s="27" t="s">
        <v>698</v>
      </c>
      <c r="ES156" s="27" t="s">
        <v>698</v>
      </c>
      <c r="ET156" s="27" t="s">
        <v>698</v>
      </c>
      <c r="EU156" s="27" t="s">
        <v>698</v>
      </c>
      <c r="EV156" s="27" t="s">
        <v>698</v>
      </c>
      <c r="EW156" s="27" t="s">
        <v>698</v>
      </c>
      <c r="EX156" s="27" t="s">
        <v>698</v>
      </c>
      <c r="EY156" s="27" t="s">
        <v>698</v>
      </c>
      <c r="EZ156" s="27" t="s">
        <v>698</v>
      </c>
      <c r="FA156" s="27" t="s">
        <v>704</v>
      </c>
      <c r="FB156" s="27" t="s">
        <v>704</v>
      </c>
      <c r="FC156" s="27" t="s">
        <v>704</v>
      </c>
      <c r="FD156" s="27" t="s">
        <v>704</v>
      </c>
      <c r="FE156" s="27" t="s">
        <v>694</v>
      </c>
      <c r="FF156" s="27" t="s">
        <v>704</v>
      </c>
      <c r="FG156" s="27" t="s">
        <v>704</v>
      </c>
      <c r="FH156" s="27" t="s">
        <v>704</v>
      </c>
      <c r="FI156" s="27" t="s">
        <v>704</v>
      </c>
      <c r="FJ156" s="27" t="s">
        <v>694</v>
      </c>
      <c r="FK156" s="27" t="s">
        <v>704</v>
      </c>
      <c r="FL156" s="27" t="s">
        <v>704</v>
      </c>
      <c r="FM156" s="27" t="s">
        <v>704</v>
      </c>
      <c r="FN156" s="27" t="s">
        <v>694</v>
      </c>
      <c r="FO156" s="72" t="s">
        <v>1175</v>
      </c>
      <c r="FP156" s="72" t="s">
        <v>698</v>
      </c>
      <c r="FQ156" s="72" t="s">
        <v>1176</v>
      </c>
      <c r="FR156" s="72" t="s">
        <v>1223</v>
      </c>
      <c r="FS156" s="72" t="s">
        <v>1224</v>
      </c>
      <c r="FT156" s="72" t="s">
        <v>1225</v>
      </c>
      <c r="FU156" s="72" t="s">
        <v>698</v>
      </c>
      <c r="FV156" s="72" t="s">
        <v>698</v>
      </c>
      <c r="FW156" s="78" t="s">
        <v>698</v>
      </c>
      <c r="FX156" s="78" t="s">
        <v>698</v>
      </c>
      <c r="FY156" s="72" t="s">
        <v>698</v>
      </c>
      <c r="FZ156" s="90"/>
      <c r="GA156" s="90"/>
      <c r="GB156" s="90"/>
      <c r="GC156" s="90"/>
      <c r="GD156" s="90"/>
      <c r="GE156" s="90"/>
      <c r="GF156" s="90"/>
      <c r="GG156" s="90"/>
      <c r="GH156" s="105" t="s">
        <v>1226</v>
      </c>
      <c r="GI156" s="106"/>
      <c r="GJ156" s="27"/>
      <c r="GK156" s="28"/>
      <c r="GL156" s="27"/>
    </row>
    <row r="157" spans="1:194" x14ac:dyDescent="0.25">
      <c r="A157" s="71" t="str">
        <f t="shared" si="11"/>
        <v>Expenditure: Contracted Services - Contractors: Management of Informal Settlements</v>
      </c>
      <c r="B157" s="27" t="s">
        <v>1190</v>
      </c>
      <c r="C157" s="27" t="str">
        <f t="shared" si="12"/>
        <v>IE003003028000000000000000000000000000</v>
      </c>
      <c r="D157" s="23" t="s">
        <v>1166</v>
      </c>
      <c r="E157" s="23" t="s">
        <v>710</v>
      </c>
      <c r="F157" s="23" t="s">
        <v>710</v>
      </c>
      <c r="G157" s="23" t="s">
        <v>1023</v>
      </c>
      <c r="H157" s="23" t="s">
        <v>697</v>
      </c>
      <c r="I157" s="23" t="s">
        <v>697</v>
      </c>
      <c r="J157" s="23" t="s">
        <v>697</v>
      </c>
      <c r="K157" s="23" t="s">
        <v>697</v>
      </c>
      <c r="L157" s="23" t="s">
        <v>697</v>
      </c>
      <c r="M157" s="23" t="s">
        <v>697</v>
      </c>
      <c r="N157" s="23" t="s">
        <v>697</v>
      </c>
      <c r="O157" s="23" t="s">
        <v>697</v>
      </c>
      <c r="P157" s="23" t="s">
        <v>697</v>
      </c>
      <c r="Q157" s="27">
        <v>0</v>
      </c>
      <c r="R157" s="27" t="s">
        <v>704</v>
      </c>
      <c r="S157" s="27" t="s">
        <v>698</v>
      </c>
      <c r="T157" s="28" t="s">
        <v>694</v>
      </c>
      <c r="U157" s="28"/>
      <c r="V157" s="27" t="s">
        <v>395</v>
      </c>
      <c r="W157" s="27" t="s">
        <v>905</v>
      </c>
      <c r="X157" s="27"/>
      <c r="Y157" s="27"/>
      <c r="Z157" s="27" t="s">
        <v>1461</v>
      </c>
      <c r="AA157" s="27"/>
      <c r="AB157" s="27"/>
      <c r="AC157" s="27"/>
      <c r="AD157" s="27"/>
      <c r="AE157" s="27"/>
      <c r="AF157" s="27"/>
      <c r="AG157" s="27"/>
      <c r="AH157" s="27"/>
      <c r="AI157" s="27" t="s">
        <v>1462</v>
      </c>
      <c r="AJ157" s="28" t="s">
        <v>704</v>
      </c>
      <c r="AK157" s="27" t="s">
        <v>698</v>
      </c>
      <c r="AL157" s="27" t="s">
        <v>698</v>
      </c>
      <c r="AM157" s="27" t="s">
        <v>698</v>
      </c>
      <c r="AN157" s="27" t="s">
        <v>698</v>
      </c>
      <c r="AO157" s="27" t="s">
        <v>698</v>
      </c>
      <c r="AP157" s="27" t="s">
        <v>698</v>
      </c>
      <c r="AQ157" s="27" t="s">
        <v>698</v>
      </c>
      <c r="AR157" s="27" t="s">
        <v>698</v>
      </c>
      <c r="AS157" s="27" t="s">
        <v>698</v>
      </c>
      <c r="AT157" s="27" t="s">
        <v>698</v>
      </c>
      <c r="AU157" s="27" t="s">
        <v>698</v>
      </c>
      <c r="AV157" s="27" t="s">
        <v>698</v>
      </c>
      <c r="AW157" s="27" t="s">
        <v>698</v>
      </c>
      <c r="AX157" s="27" t="s">
        <v>698</v>
      </c>
      <c r="AY157" s="27" t="s">
        <v>698</v>
      </c>
      <c r="AZ157" s="27" t="s">
        <v>698</v>
      </c>
      <c r="BA157" s="27" t="s">
        <v>698</v>
      </c>
      <c r="BB157" s="27" t="s">
        <v>698</v>
      </c>
      <c r="BC157" s="27" t="s">
        <v>698</v>
      </c>
      <c r="BD157" s="27" t="s">
        <v>698</v>
      </c>
      <c r="BE157" s="27" t="s">
        <v>698</v>
      </c>
      <c r="BF157" s="27" t="s">
        <v>698</v>
      </c>
      <c r="BG157" s="27" t="s">
        <v>698</v>
      </c>
      <c r="BH157" s="27" t="s">
        <v>698</v>
      </c>
      <c r="BI157" s="27" t="s">
        <v>698</v>
      </c>
      <c r="BJ157" s="27" t="s">
        <v>698</v>
      </c>
      <c r="BK157" s="27" t="s">
        <v>698</v>
      </c>
      <c r="BL157" s="27" t="s">
        <v>698</v>
      </c>
      <c r="BM157" s="27" t="s">
        <v>698</v>
      </c>
      <c r="BN157" s="27" t="s">
        <v>698</v>
      </c>
      <c r="BO157" s="27" t="s">
        <v>698</v>
      </c>
      <c r="BP157" s="27" t="s">
        <v>698</v>
      </c>
      <c r="BQ157" s="27" t="s">
        <v>698</v>
      </c>
      <c r="BR157" s="27" t="s">
        <v>698</v>
      </c>
      <c r="BS157" s="27" t="s">
        <v>698</v>
      </c>
      <c r="BT157" s="27" t="s">
        <v>698</v>
      </c>
      <c r="BU157" s="27" t="s">
        <v>698</v>
      </c>
      <c r="BV157" s="27" t="s">
        <v>698</v>
      </c>
      <c r="BW157" s="27" t="s">
        <v>698</v>
      </c>
      <c r="BX157" s="27" t="s">
        <v>698</v>
      </c>
      <c r="BY157" s="27" t="s">
        <v>698</v>
      </c>
      <c r="BZ157" s="27" t="s">
        <v>698</v>
      </c>
      <c r="CA157" s="27" t="s">
        <v>698</v>
      </c>
      <c r="CB157" s="27" t="s">
        <v>698</v>
      </c>
      <c r="CC157" s="27" t="s">
        <v>698</v>
      </c>
      <c r="CD157" s="27" t="s">
        <v>698</v>
      </c>
      <c r="CE157" s="27" t="s">
        <v>698</v>
      </c>
      <c r="CF157" s="27" t="s">
        <v>698</v>
      </c>
      <c r="CG157" s="27" t="s">
        <v>698</v>
      </c>
      <c r="CH157" s="27" t="s">
        <v>698</v>
      </c>
      <c r="CI157" s="27" t="s">
        <v>698</v>
      </c>
      <c r="CJ157" s="27" t="s">
        <v>698</v>
      </c>
      <c r="CK157" s="27" t="s">
        <v>698</v>
      </c>
      <c r="CL157" s="27" t="s">
        <v>698</v>
      </c>
      <c r="CM157" s="27" t="s">
        <v>698</v>
      </c>
      <c r="CN157" s="27" t="s">
        <v>698</v>
      </c>
      <c r="CO157" s="27" t="s">
        <v>698</v>
      </c>
      <c r="CP157" s="27" t="s">
        <v>698</v>
      </c>
      <c r="CQ157" s="27" t="s">
        <v>698</v>
      </c>
      <c r="CR157" s="27" t="s">
        <v>698</v>
      </c>
      <c r="CS157" s="27" t="s">
        <v>698</v>
      </c>
      <c r="CT157" s="27" t="s">
        <v>698</v>
      </c>
      <c r="CU157" s="27" t="s">
        <v>698</v>
      </c>
      <c r="CV157" s="27" t="s">
        <v>698</v>
      </c>
      <c r="CW157" s="27" t="s">
        <v>698</v>
      </c>
      <c r="CX157" s="27" t="s">
        <v>698</v>
      </c>
      <c r="CY157" s="27" t="s">
        <v>698</v>
      </c>
      <c r="CZ157" s="27" t="s">
        <v>698</v>
      </c>
      <c r="DA157" s="27" t="s">
        <v>698</v>
      </c>
      <c r="DB157" s="27" t="s">
        <v>704</v>
      </c>
      <c r="DC157" s="27" t="s">
        <v>704</v>
      </c>
      <c r="DD157" s="27" t="s">
        <v>704</v>
      </c>
      <c r="DE157" s="27" t="s">
        <v>704</v>
      </c>
      <c r="DF157" s="27" t="s">
        <v>698</v>
      </c>
      <c r="DG157" s="27" t="s">
        <v>698</v>
      </c>
      <c r="DH157" s="27" t="s">
        <v>698</v>
      </c>
      <c r="DI157" s="27" t="s">
        <v>698</v>
      </c>
      <c r="DJ157" s="27" t="s">
        <v>698</v>
      </c>
      <c r="DK157" s="27" t="s">
        <v>698</v>
      </c>
      <c r="DL157" s="27" t="s">
        <v>698</v>
      </c>
      <c r="DM157" s="27" t="s">
        <v>698</v>
      </c>
      <c r="DN157" s="27" t="s">
        <v>698</v>
      </c>
      <c r="DO157" s="27" t="s">
        <v>698</v>
      </c>
      <c r="DP157" s="27" t="s">
        <v>698</v>
      </c>
      <c r="DQ157" s="27" t="s">
        <v>698</v>
      </c>
      <c r="DR157" s="27" t="s">
        <v>698</v>
      </c>
      <c r="DS157" s="27"/>
      <c r="DT157" s="27" t="s">
        <v>698</v>
      </c>
      <c r="DU157" s="27" t="s">
        <v>704</v>
      </c>
      <c r="DV157" s="27" t="s">
        <v>698</v>
      </c>
      <c r="DW157" s="27" t="s">
        <v>698</v>
      </c>
      <c r="DX157" s="27" t="s">
        <v>704</v>
      </c>
      <c r="DY157" s="27" t="s">
        <v>698</v>
      </c>
      <c r="DZ157" s="27" t="s">
        <v>698</v>
      </c>
      <c r="EA157" s="27" t="s">
        <v>698</v>
      </c>
      <c r="EB157" s="27" t="s">
        <v>698</v>
      </c>
      <c r="EC157" s="27" t="s">
        <v>698</v>
      </c>
      <c r="ED157" s="27" t="s">
        <v>698</v>
      </c>
      <c r="EE157" s="27" t="s">
        <v>698</v>
      </c>
      <c r="EF157" s="27" t="s">
        <v>698</v>
      </c>
      <c r="EG157" s="27" t="s">
        <v>694</v>
      </c>
      <c r="EH157" s="27" t="s">
        <v>698</v>
      </c>
      <c r="EI157" s="27" t="s">
        <v>698</v>
      </c>
      <c r="EJ157" s="27" t="s">
        <v>698</v>
      </c>
      <c r="EK157" s="27" t="s">
        <v>698</v>
      </c>
      <c r="EL157" s="27" t="s">
        <v>698</v>
      </c>
      <c r="EM157" s="27" t="s">
        <v>698</v>
      </c>
      <c r="EN157" s="27" t="s">
        <v>698</v>
      </c>
      <c r="EO157" s="27" t="s">
        <v>698</v>
      </c>
      <c r="EP157" s="27" t="s">
        <v>698</v>
      </c>
      <c r="EQ157" s="27" t="s">
        <v>698</v>
      </c>
      <c r="ER157" s="27" t="s">
        <v>698</v>
      </c>
      <c r="ES157" s="27" t="s">
        <v>698</v>
      </c>
      <c r="ET157" s="27" t="s">
        <v>698</v>
      </c>
      <c r="EU157" s="27" t="s">
        <v>698</v>
      </c>
      <c r="EV157" s="27" t="s">
        <v>698</v>
      </c>
      <c r="EW157" s="27" t="s">
        <v>698</v>
      </c>
      <c r="EX157" s="27" t="s">
        <v>698</v>
      </c>
      <c r="EY157" s="27" t="s">
        <v>698</v>
      </c>
      <c r="EZ157" s="27" t="s">
        <v>698</v>
      </c>
      <c r="FA157" s="27" t="s">
        <v>698</v>
      </c>
      <c r="FB157" s="27" t="s">
        <v>698</v>
      </c>
      <c r="FC157" s="27" t="s">
        <v>698</v>
      </c>
      <c r="FD157" s="27" t="s">
        <v>698</v>
      </c>
      <c r="FE157" s="27" t="s">
        <v>694</v>
      </c>
      <c r="FF157" s="27" t="s">
        <v>698</v>
      </c>
      <c r="FG157" s="27" t="s">
        <v>698</v>
      </c>
      <c r="FH157" s="27" t="s">
        <v>698</v>
      </c>
      <c r="FI157" s="27" t="s">
        <v>698</v>
      </c>
      <c r="FJ157" s="27" t="s">
        <v>694</v>
      </c>
      <c r="FK157" s="27" t="s">
        <v>698</v>
      </c>
      <c r="FL157" s="27" t="s">
        <v>698</v>
      </c>
      <c r="FM157" s="27" t="s">
        <v>698</v>
      </c>
      <c r="FN157" s="27" t="s">
        <v>694</v>
      </c>
      <c r="FO157" s="72" t="s">
        <v>1175</v>
      </c>
      <c r="FP157" s="72" t="s">
        <v>698</v>
      </c>
      <c r="FQ157" s="72" t="s">
        <v>1176</v>
      </c>
      <c r="FR157" s="72" t="s">
        <v>1223</v>
      </c>
      <c r="FS157" s="72" t="s">
        <v>1224</v>
      </c>
      <c r="FT157" s="72" t="s">
        <v>1225</v>
      </c>
      <c r="FU157" s="72" t="s">
        <v>698</v>
      </c>
      <c r="FV157" s="72" t="s">
        <v>698</v>
      </c>
      <c r="FW157" s="78" t="s">
        <v>698</v>
      </c>
      <c r="FX157" s="78" t="s">
        <v>698</v>
      </c>
      <c r="FY157" s="72" t="s">
        <v>698</v>
      </c>
      <c r="FZ157" s="90"/>
      <c r="GA157" s="90"/>
      <c r="GB157" s="90"/>
      <c r="GC157" s="90"/>
      <c r="GD157" s="90"/>
      <c r="GE157" s="90"/>
      <c r="GF157" s="90"/>
      <c r="GG157" s="90"/>
      <c r="GH157" s="105" t="s">
        <v>1226</v>
      </c>
      <c r="GI157" s="106"/>
      <c r="GJ157" s="27"/>
      <c r="GK157" s="28"/>
      <c r="GL157" s="27"/>
    </row>
    <row r="158" spans="1:194" x14ac:dyDescent="0.25">
      <c r="A158" s="71" t="str">
        <f t="shared" si="11"/>
        <v>Expenditure: Contracted Services - Contractors: Medical Services</v>
      </c>
      <c r="B158" s="27" t="s">
        <v>1190</v>
      </c>
      <c r="C158" s="27" t="str">
        <f t="shared" si="12"/>
        <v>IE003003029000000000000000000000000000</v>
      </c>
      <c r="D158" s="23" t="s">
        <v>1166</v>
      </c>
      <c r="E158" s="23" t="s">
        <v>710</v>
      </c>
      <c r="F158" s="23" t="s">
        <v>710</v>
      </c>
      <c r="G158" s="23" t="s">
        <v>1024</v>
      </c>
      <c r="H158" s="23" t="s">
        <v>697</v>
      </c>
      <c r="I158" s="23" t="s">
        <v>697</v>
      </c>
      <c r="J158" s="23" t="s">
        <v>697</v>
      </c>
      <c r="K158" s="23" t="s">
        <v>697</v>
      </c>
      <c r="L158" s="23" t="s">
        <v>697</v>
      </c>
      <c r="M158" s="23" t="s">
        <v>697</v>
      </c>
      <c r="N158" s="23" t="s">
        <v>697</v>
      </c>
      <c r="O158" s="23" t="s">
        <v>697</v>
      </c>
      <c r="P158" s="23" t="s">
        <v>697</v>
      </c>
      <c r="Q158" s="27">
        <v>0</v>
      </c>
      <c r="R158" s="27" t="s">
        <v>704</v>
      </c>
      <c r="S158" s="27" t="s">
        <v>698</v>
      </c>
      <c r="T158" s="28" t="s">
        <v>694</v>
      </c>
      <c r="U158" s="28"/>
      <c r="V158" s="27" t="s">
        <v>396</v>
      </c>
      <c r="W158" s="27" t="s">
        <v>905</v>
      </c>
      <c r="X158" s="27"/>
      <c r="Y158" s="27"/>
      <c r="Z158" s="27" t="s">
        <v>1463</v>
      </c>
      <c r="AA158" s="27"/>
      <c r="AB158" s="27"/>
      <c r="AC158" s="27"/>
      <c r="AD158" s="27"/>
      <c r="AE158" s="27"/>
      <c r="AF158" s="27"/>
      <c r="AG158" s="27"/>
      <c r="AH158" s="27"/>
      <c r="AI158" s="27" t="s">
        <v>1464</v>
      </c>
      <c r="AJ158" s="28" t="s">
        <v>704</v>
      </c>
      <c r="AK158" s="27" t="s">
        <v>698</v>
      </c>
      <c r="AL158" s="27" t="s">
        <v>698</v>
      </c>
      <c r="AM158" s="27" t="s">
        <v>698</v>
      </c>
      <c r="AN158" s="27" t="s">
        <v>698</v>
      </c>
      <c r="AO158" s="27" t="s">
        <v>698</v>
      </c>
      <c r="AP158" s="27" t="s">
        <v>698</v>
      </c>
      <c r="AQ158" s="27" t="s">
        <v>698</v>
      </c>
      <c r="AR158" s="27" t="s">
        <v>698</v>
      </c>
      <c r="AS158" s="27" t="s">
        <v>698</v>
      </c>
      <c r="AT158" s="27" t="s">
        <v>698</v>
      </c>
      <c r="AU158" s="27" t="s">
        <v>698</v>
      </c>
      <c r="AV158" s="27" t="s">
        <v>698</v>
      </c>
      <c r="AW158" s="27" t="s">
        <v>698</v>
      </c>
      <c r="AX158" s="27" t="s">
        <v>698</v>
      </c>
      <c r="AY158" s="27" t="s">
        <v>698</v>
      </c>
      <c r="AZ158" s="27" t="s">
        <v>698</v>
      </c>
      <c r="BA158" s="27" t="s">
        <v>698</v>
      </c>
      <c r="BB158" s="27" t="s">
        <v>698</v>
      </c>
      <c r="BC158" s="27" t="s">
        <v>698</v>
      </c>
      <c r="BD158" s="27" t="s">
        <v>698</v>
      </c>
      <c r="BE158" s="27" t="s">
        <v>698</v>
      </c>
      <c r="BF158" s="27" t="s">
        <v>698</v>
      </c>
      <c r="BG158" s="27" t="s">
        <v>698</v>
      </c>
      <c r="BH158" s="27" t="s">
        <v>698</v>
      </c>
      <c r="BI158" s="27" t="s">
        <v>698</v>
      </c>
      <c r="BJ158" s="27" t="s">
        <v>698</v>
      </c>
      <c r="BK158" s="27" t="s">
        <v>698</v>
      </c>
      <c r="BL158" s="27" t="s">
        <v>698</v>
      </c>
      <c r="BM158" s="27" t="s">
        <v>698</v>
      </c>
      <c r="BN158" s="27" t="s">
        <v>698</v>
      </c>
      <c r="BO158" s="27" t="s">
        <v>698</v>
      </c>
      <c r="BP158" s="27" t="s">
        <v>698</v>
      </c>
      <c r="BQ158" s="27" t="s">
        <v>698</v>
      </c>
      <c r="BR158" s="27" t="s">
        <v>698</v>
      </c>
      <c r="BS158" s="27" t="s">
        <v>698</v>
      </c>
      <c r="BT158" s="27" t="s">
        <v>698</v>
      </c>
      <c r="BU158" s="27" t="s">
        <v>698</v>
      </c>
      <c r="BV158" s="27" t="s">
        <v>698</v>
      </c>
      <c r="BW158" s="27" t="s">
        <v>698</v>
      </c>
      <c r="BX158" s="27" t="s">
        <v>698</v>
      </c>
      <c r="BY158" s="27" t="s">
        <v>698</v>
      </c>
      <c r="BZ158" s="27" t="s">
        <v>698</v>
      </c>
      <c r="CA158" s="27" t="s">
        <v>698</v>
      </c>
      <c r="CB158" s="27" t="s">
        <v>698</v>
      </c>
      <c r="CC158" s="27" t="s">
        <v>698</v>
      </c>
      <c r="CD158" s="27" t="s">
        <v>698</v>
      </c>
      <c r="CE158" s="27" t="s">
        <v>698</v>
      </c>
      <c r="CF158" s="27" t="s">
        <v>704</v>
      </c>
      <c r="CG158" s="27" t="s">
        <v>698</v>
      </c>
      <c r="CH158" s="27" t="s">
        <v>698</v>
      </c>
      <c r="CI158" s="27" t="s">
        <v>698</v>
      </c>
      <c r="CJ158" s="27" t="s">
        <v>698</v>
      </c>
      <c r="CK158" s="27" t="s">
        <v>698</v>
      </c>
      <c r="CL158" s="27" t="s">
        <v>698</v>
      </c>
      <c r="CM158" s="27" t="s">
        <v>698</v>
      </c>
      <c r="CN158" s="27" t="s">
        <v>698</v>
      </c>
      <c r="CO158" s="27" t="s">
        <v>698</v>
      </c>
      <c r="CP158" s="27" t="s">
        <v>698</v>
      </c>
      <c r="CQ158" s="27" t="s">
        <v>704</v>
      </c>
      <c r="CR158" s="27" t="s">
        <v>698</v>
      </c>
      <c r="CS158" s="27" t="s">
        <v>698</v>
      </c>
      <c r="CT158" s="27" t="s">
        <v>698</v>
      </c>
      <c r="CU158" s="27" t="s">
        <v>698</v>
      </c>
      <c r="CV158" s="27" t="s">
        <v>698</v>
      </c>
      <c r="CW158" s="27" t="s">
        <v>698</v>
      </c>
      <c r="CX158" s="27" t="s">
        <v>704</v>
      </c>
      <c r="CY158" s="27" t="s">
        <v>704</v>
      </c>
      <c r="CZ158" s="27" t="s">
        <v>704</v>
      </c>
      <c r="DA158" s="27" t="s">
        <v>704</v>
      </c>
      <c r="DB158" s="27" t="s">
        <v>698</v>
      </c>
      <c r="DC158" s="27" t="s">
        <v>698</v>
      </c>
      <c r="DD158" s="27" t="s">
        <v>698</v>
      </c>
      <c r="DE158" s="27" t="s">
        <v>698</v>
      </c>
      <c r="DF158" s="27" t="s">
        <v>698</v>
      </c>
      <c r="DG158" s="27" t="s">
        <v>698</v>
      </c>
      <c r="DH158" s="27" t="s">
        <v>698</v>
      </c>
      <c r="DI158" s="27" t="s">
        <v>698</v>
      </c>
      <c r="DJ158" s="27" t="s">
        <v>698</v>
      </c>
      <c r="DK158" s="27" t="s">
        <v>698</v>
      </c>
      <c r="DL158" s="27" t="s">
        <v>698</v>
      </c>
      <c r="DM158" s="27" t="s">
        <v>698</v>
      </c>
      <c r="DN158" s="27" t="s">
        <v>698</v>
      </c>
      <c r="DO158" s="27" t="s">
        <v>698</v>
      </c>
      <c r="DP158" s="27" t="s">
        <v>698</v>
      </c>
      <c r="DQ158" s="27" t="s">
        <v>698</v>
      </c>
      <c r="DR158" s="27" t="s">
        <v>698</v>
      </c>
      <c r="DS158" s="27"/>
      <c r="DT158" s="27" t="s">
        <v>698</v>
      </c>
      <c r="DU158" s="27" t="s">
        <v>698</v>
      </c>
      <c r="DV158" s="27" t="s">
        <v>698</v>
      </c>
      <c r="DW158" s="27" t="s">
        <v>698</v>
      </c>
      <c r="DX158" s="27" t="s">
        <v>698</v>
      </c>
      <c r="DY158" s="27" t="s">
        <v>698</v>
      </c>
      <c r="DZ158" s="27" t="s">
        <v>698</v>
      </c>
      <c r="EA158" s="27" t="s">
        <v>698</v>
      </c>
      <c r="EB158" s="27" t="s">
        <v>698</v>
      </c>
      <c r="EC158" s="27" t="s">
        <v>698</v>
      </c>
      <c r="ED158" s="27" t="s">
        <v>698</v>
      </c>
      <c r="EE158" s="27" t="s">
        <v>698</v>
      </c>
      <c r="EF158" s="27" t="s">
        <v>698</v>
      </c>
      <c r="EG158" s="27" t="s">
        <v>694</v>
      </c>
      <c r="EH158" s="27" t="s">
        <v>698</v>
      </c>
      <c r="EI158" s="27" t="s">
        <v>698</v>
      </c>
      <c r="EJ158" s="27" t="s">
        <v>698</v>
      </c>
      <c r="EK158" s="27" t="s">
        <v>698</v>
      </c>
      <c r="EL158" s="27" t="s">
        <v>698</v>
      </c>
      <c r="EM158" s="27" t="s">
        <v>698</v>
      </c>
      <c r="EN158" s="27" t="s">
        <v>698</v>
      </c>
      <c r="EO158" s="27" t="s">
        <v>698</v>
      </c>
      <c r="EP158" s="27" t="s">
        <v>698</v>
      </c>
      <c r="EQ158" s="27" t="s">
        <v>698</v>
      </c>
      <c r="ER158" s="27" t="s">
        <v>698</v>
      </c>
      <c r="ES158" s="27" t="s">
        <v>698</v>
      </c>
      <c r="ET158" s="27" t="s">
        <v>698</v>
      </c>
      <c r="EU158" s="27" t="s">
        <v>698</v>
      </c>
      <c r="EV158" s="27" t="s">
        <v>698</v>
      </c>
      <c r="EW158" s="27" t="s">
        <v>698</v>
      </c>
      <c r="EX158" s="27" t="s">
        <v>698</v>
      </c>
      <c r="EY158" s="27" t="s">
        <v>698</v>
      </c>
      <c r="EZ158" s="27" t="s">
        <v>698</v>
      </c>
      <c r="FA158" s="27" t="s">
        <v>698</v>
      </c>
      <c r="FB158" s="27" t="s">
        <v>698</v>
      </c>
      <c r="FC158" s="27" t="s">
        <v>698</v>
      </c>
      <c r="FD158" s="27" t="s">
        <v>698</v>
      </c>
      <c r="FE158" s="27" t="s">
        <v>694</v>
      </c>
      <c r="FF158" s="27" t="s">
        <v>698</v>
      </c>
      <c r="FG158" s="27" t="s">
        <v>698</v>
      </c>
      <c r="FH158" s="27" t="s">
        <v>698</v>
      </c>
      <c r="FI158" s="27" t="s">
        <v>698</v>
      </c>
      <c r="FJ158" s="27" t="s">
        <v>694</v>
      </c>
      <c r="FK158" s="27" t="s">
        <v>698</v>
      </c>
      <c r="FL158" s="27" t="s">
        <v>698</v>
      </c>
      <c r="FM158" s="27" t="s">
        <v>698</v>
      </c>
      <c r="FN158" s="27" t="s">
        <v>694</v>
      </c>
      <c r="FO158" s="72" t="s">
        <v>1175</v>
      </c>
      <c r="FP158" s="72" t="s">
        <v>698</v>
      </c>
      <c r="FQ158" s="72" t="s">
        <v>1176</v>
      </c>
      <c r="FR158" s="72" t="s">
        <v>1223</v>
      </c>
      <c r="FS158" s="72" t="s">
        <v>1224</v>
      </c>
      <c r="FT158" s="72" t="s">
        <v>698</v>
      </c>
      <c r="FU158" s="72" t="s">
        <v>698</v>
      </c>
      <c r="FV158" s="72" t="s">
        <v>698</v>
      </c>
      <c r="FW158" s="78" t="s">
        <v>698</v>
      </c>
      <c r="FX158" s="78" t="s">
        <v>698</v>
      </c>
      <c r="FY158" s="72" t="s">
        <v>698</v>
      </c>
      <c r="FZ158" s="90"/>
      <c r="GA158" s="90"/>
      <c r="GB158" s="90"/>
      <c r="GC158" s="90"/>
      <c r="GD158" s="90"/>
      <c r="GE158" s="90"/>
      <c r="GF158" s="90"/>
      <c r="GG158" s="90"/>
      <c r="GH158" s="105" t="s">
        <v>1226</v>
      </c>
      <c r="GI158" s="106"/>
      <c r="GJ158" s="27"/>
      <c r="GK158" s="28"/>
      <c r="GL158" s="27"/>
    </row>
    <row r="159" spans="1:194" x14ac:dyDescent="0.25">
      <c r="A159" s="71" t="str">
        <f t="shared" si="11"/>
        <v>Expenditure: Contracted Services - Contractors: Mint of Decorations</v>
      </c>
      <c r="B159" s="27" t="s">
        <v>1190</v>
      </c>
      <c r="C159" s="27" t="str">
        <f t="shared" si="12"/>
        <v>IE003003030000000000000000000000000000</v>
      </c>
      <c r="D159" s="23" t="s">
        <v>1166</v>
      </c>
      <c r="E159" s="23" t="s">
        <v>710</v>
      </c>
      <c r="F159" s="23" t="s">
        <v>710</v>
      </c>
      <c r="G159" s="23" t="s">
        <v>1025</v>
      </c>
      <c r="H159" s="23" t="s">
        <v>697</v>
      </c>
      <c r="I159" s="23" t="s">
        <v>697</v>
      </c>
      <c r="J159" s="23" t="s">
        <v>697</v>
      </c>
      <c r="K159" s="23" t="s">
        <v>697</v>
      </c>
      <c r="L159" s="23" t="s">
        <v>697</v>
      </c>
      <c r="M159" s="23" t="s">
        <v>697</v>
      </c>
      <c r="N159" s="23" t="s">
        <v>697</v>
      </c>
      <c r="O159" s="23" t="s">
        <v>697</v>
      </c>
      <c r="P159" s="23" t="s">
        <v>697</v>
      </c>
      <c r="Q159" s="27">
        <v>0</v>
      </c>
      <c r="R159" s="27" t="s">
        <v>704</v>
      </c>
      <c r="S159" s="27" t="s">
        <v>698</v>
      </c>
      <c r="T159" s="28" t="s">
        <v>694</v>
      </c>
      <c r="U159" s="28"/>
      <c r="V159" s="27" t="s">
        <v>397</v>
      </c>
      <c r="W159" s="27" t="s">
        <v>905</v>
      </c>
      <c r="X159" s="27"/>
      <c r="Y159" s="27"/>
      <c r="Z159" s="27" t="s">
        <v>1465</v>
      </c>
      <c r="AA159" s="27"/>
      <c r="AB159" s="27"/>
      <c r="AC159" s="27"/>
      <c r="AD159" s="27"/>
      <c r="AE159" s="27"/>
      <c r="AF159" s="27"/>
      <c r="AG159" s="27"/>
      <c r="AH159" s="27"/>
      <c r="AI159" s="27" t="s">
        <v>1466</v>
      </c>
      <c r="AJ159" s="28" t="s">
        <v>704</v>
      </c>
      <c r="AK159" s="27" t="s">
        <v>698</v>
      </c>
      <c r="AL159" s="27" t="s">
        <v>698</v>
      </c>
      <c r="AM159" s="27" t="s">
        <v>698</v>
      </c>
      <c r="AN159" s="27" t="s">
        <v>698</v>
      </c>
      <c r="AO159" s="27" t="s">
        <v>698</v>
      </c>
      <c r="AP159" s="27" t="s">
        <v>698</v>
      </c>
      <c r="AQ159" s="27" t="s">
        <v>698</v>
      </c>
      <c r="AR159" s="27" t="s">
        <v>698</v>
      </c>
      <c r="AS159" s="27" t="s">
        <v>698</v>
      </c>
      <c r="AT159" s="27" t="s">
        <v>698</v>
      </c>
      <c r="AU159" s="27" t="s">
        <v>698</v>
      </c>
      <c r="AV159" s="27" t="s">
        <v>698</v>
      </c>
      <c r="AW159" s="27" t="s">
        <v>698</v>
      </c>
      <c r="AX159" s="27" t="s">
        <v>698</v>
      </c>
      <c r="AY159" s="27" t="s">
        <v>698</v>
      </c>
      <c r="AZ159" s="27" t="s">
        <v>698</v>
      </c>
      <c r="BA159" s="27" t="s">
        <v>698</v>
      </c>
      <c r="BB159" s="27" t="s">
        <v>698</v>
      </c>
      <c r="BC159" s="27" t="s">
        <v>698</v>
      </c>
      <c r="BD159" s="27" t="s">
        <v>698</v>
      </c>
      <c r="BE159" s="27" t="s">
        <v>698</v>
      </c>
      <c r="BF159" s="27" t="s">
        <v>698</v>
      </c>
      <c r="BG159" s="27" t="s">
        <v>698</v>
      </c>
      <c r="BH159" s="27" t="s">
        <v>698</v>
      </c>
      <c r="BI159" s="27" t="s">
        <v>704</v>
      </c>
      <c r="BJ159" s="27" t="s">
        <v>698</v>
      </c>
      <c r="BK159" s="27" t="s">
        <v>698</v>
      </c>
      <c r="BL159" s="27" t="s">
        <v>698</v>
      </c>
      <c r="BM159" s="27" t="s">
        <v>698</v>
      </c>
      <c r="BN159" s="27" t="s">
        <v>698</v>
      </c>
      <c r="BO159" s="27" t="s">
        <v>698</v>
      </c>
      <c r="BP159" s="27" t="s">
        <v>698</v>
      </c>
      <c r="BQ159" s="27" t="s">
        <v>698</v>
      </c>
      <c r="BR159" s="27" t="s">
        <v>698</v>
      </c>
      <c r="BS159" s="27" t="s">
        <v>698</v>
      </c>
      <c r="BT159" s="27" t="s">
        <v>698</v>
      </c>
      <c r="BU159" s="27" t="s">
        <v>698</v>
      </c>
      <c r="BV159" s="27" t="s">
        <v>698</v>
      </c>
      <c r="BW159" s="27" t="s">
        <v>698</v>
      </c>
      <c r="BX159" s="27" t="s">
        <v>698</v>
      </c>
      <c r="BY159" s="27" t="s">
        <v>698</v>
      </c>
      <c r="BZ159" s="27" t="s">
        <v>698</v>
      </c>
      <c r="CA159" s="27" t="s">
        <v>698</v>
      </c>
      <c r="CB159" s="27" t="s">
        <v>698</v>
      </c>
      <c r="CC159" s="27" t="s">
        <v>698</v>
      </c>
      <c r="CD159" s="27" t="s">
        <v>698</v>
      </c>
      <c r="CE159" s="27" t="s">
        <v>698</v>
      </c>
      <c r="CF159" s="27" t="s">
        <v>698</v>
      </c>
      <c r="CG159" s="27" t="s">
        <v>698</v>
      </c>
      <c r="CH159" s="27" t="s">
        <v>698</v>
      </c>
      <c r="CI159" s="27" t="s">
        <v>704</v>
      </c>
      <c r="CJ159" s="27" t="s">
        <v>698</v>
      </c>
      <c r="CK159" s="27" t="s">
        <v>698</v>
      </c>
      <c r="CL159" s="27" t="s">
        <v>698</v>
      </c>
      <c r="CM159" s="27" t="s">
        <v>698</v>
      </c>
      <c r="CN159" s="27" t="s">
        <v>698</v>
      </c>
      <c r="CO159" s="27" t="s">
        <v>698</v>
      </c>
      <c r="CP159" s="27" t="s">
        <v>698</v>
      </c>
      <c r="CQ159" s="27" t="s">
        <v>698</v>
      </c>
      <c r="CR159" s="27" t="s">
        <v>698</v>
      </c>
      <c r="CS159" s="27" t="s">
        <v>698</v>
      </c>
      <c r="CT159" s="27" t="s">
        <v>704</v>
      </c>
      <c r="CU159" s="27" t="s">
        <v>698</v>
      </c>
      <c r="CV159" s="27" t="s">
        <v>698</v>
      </c>
      <c r="CW159" s="27" t="s">
        <v>698</v>
      </c>
      <c r="CX159" s="27" t="s">
        <v>698</v>
      </c>
      <c r="CY159" s="27" t="s">
        <v>698</v>
      </c>
      <c r="CZ159" s="27" t="s">
        <v>698</v>
      </c>
      <c r="DA159" s="27" t="s">
        <v>698</v>
      </c>
      <c r="DB159" s="27" t="s">
        <v>698</v>
      </c>
      <c r="DC159" s="27" t="s">
        <v>698</v>
      </c>
      <c r="DD159" s="27" t="s">
        <v>698</v>
      </c>
      <c r="DE159" s="27" t="s">
        <v>698</v>
      </c>
      <c r="DF159" s="27" t="s">
        <v>698</v>
      </c>
      <c r="DG159" s="27" t="s">
        <v>698</v>
      </c>
      <c r="DH159" s="27" t="s">
        <v>698</v>
      </c>
      <c r="DI159" s="27" t="s">
        <v>698</v>
      </c>
      <c r="DJ159" s="27" t="s">
        <v>698</v>
      </c>
      <c r="DK159" s="27" t="s">
        <v>698</v>
      </c>
      <c r="DL159" s="27" t="s">
        <v>698</v>
      </c>
      <c r="DM159" s="27" t="s">
        <v>698</v>
      </c>
      <c r="DN159" s="27" t="s">
        <v>698</v>
      </c>
      <c r="DO159" s="27" t="s">
        <v>698</v>
      </c>
      <c r="DP159" s="27" t="s">
        <v>698</v>
      </c>
      <c r="DQ159" s="27" t="s">
        <v>698</v>
      </c>
      <c r="DR159" s="27" t="s">
        <v>698</v>
      </c>
      <c r="DS159" s="27"/>
      <c r="DT159" s="27" t="s">
        <v>698</v>
      </c>
      <c r="DU159" s="27" t="s">
        <v>698</v>
      </c>
      <c r="DV159" s="27" t="s">
        <v>698</v>
      </c>
      <c r="DW159" s="27" t="s">
        <v>698</v>
      </c>
      <c r="DX159" s="27" t="s">
        <v>698</v>
      </c>
      <c r="DY159" s="27" t="s">
        <v>698</v>
      </c>
      <c r="DZ159" s="27" t="s">
        <v>698</v>
      </c>
      <c r="EA159" s="27" t="s">
        <v>698</v>
      </c>
      <c r="EB159" s="27" t="s">
        <v>698</v>
      </c>
      <c r="EC159" s="27" t="s">
        <v>698</v>
      </c>
      <c r="ED159" s="27" t="s">
        <v>698</v>
      </c>
      <c r="EE159" s="27" t="s">
        <v>698</v>
      </c>
      <c r="EF159" s="27" t="s">
        <v>698</v>
      </c>
      <c r="EG159" s="27" t="s">
        <v>694</v>
      </c>
      <c r="EH159" s="27" t="s">
        <v>698</v>
      </c>
      <c r="EI159" s="27" t="s">
        <v>698</v>
      </c>
      <c r="EJ159" s="27" t="s">
        <v>698</v>
      </c>
      <c r="EK159" s="27" t="s">
        <v>698</v>
      </c>
      <c r="EL159" s="27" t="s">
        <v>698</v>
      </c>
      <c r="EM159" s="27" t="s">
        <v>698</v>
      </c>
      <c r="EN159" s="27" t="s">
        <v>698</v>
      </c>
      <c r="EO159" s="27" t="s">
        <v>698</v>
      </c>
      <c r="EP159" s="27" t="s">
        <v>698</v>
      </c>
      <c r="EQ159" s="27" t="s">
        <v>698</v>
      </c>
      <c r="ER159" s="27" t="s">
        <v>698</v>
      </c>
      <c r="ES159" s="27" t="s">
        <v>698</v>
      </c>
      <c r="ET159" s="27" t="s">
        <v>698</v>
      </c>
      <c r="EU159" s="27" t="s">
        <v>698</v>
      </c>
      <c r="EV159" s="27" t="s">
        <v>698</v>
      </c>
      <c r="EW159" s="27" t="s">
        <v>698</v>
      </c>
      <c r="EX159" s="27" t="s">
        <v>698</v>
      </c>
      <c r="EY159" s="27" t="s">
        <v>698</v>
      </c>
      <c r="EZ159" s="27" t="s">
        <v>698</v>
      </c>
      <c r="FA159" s="27" t="s">
        <v>698</v>
      </c>
      <c r="FB159" s="27" t="s">
        <v>698</v>
      </c>
      <c r="FC159" s="27" t="s">
        <v>698</v>
      </c>
      <c r="FD159" s="27" t="s">
        <v>698</v>
      </c>
      <c r="FE159" s="27" t="s">
        <v>694</v>
      </c>
      <c r="FF159" s="27" t="s">
        <v>698</v>
      </c>
      <c r="FG159" s="27" t="s">
        <v>698</v>
      </c>
      <c r="FH159" s="27" t="s">
        <v>698</v>
      </c>
      <c r="FI159" s="27" t="s">
        <v>698</v>
      </c>
      <c r="FJ159" s="27" t="s">
        <v>694</v>
      </c>
      <c r="FK159" s="27" t="s">
        <v>698</v>
      </c>
      <c r="FL159" s="27" t="s">
        <v>698</v>
      </c>
      <c r="FM159" s="27" t="s">
        <v>698</v>
      </c>
      <c r="FN159" s="27" t="s">
        <v>694</v>
      </c>
      <c r="FO159" s="72" t="s">
        <v>1175</v>
      </c>
      <c r="FP159" s="72" t="s">
        <v>698</v>
      </c>
      <c r="FQ159" s="72" t="s">
        <v>1176</v>
      </c>
      <c r="FR159" s="72" t="s">
        <v>1223</v>
      </c>
      <c r="FS159" s="72" t="s">
        <v>1224</v>
      </c>
      <c r="FT159" s="72" t="s">
        <v>698</v>
      </c>
      <c r="FU159" s="72" t="s">
        <v>698</v>
      </c>
      <c r="FV159" s="72" t="s">
        <v>698</v>
      </c>
      <c r="FW159" s="78" t="s">
        <v>698</v>
      </c>
      <c r="FX159" s="78" t="s">
        <v>698</v>
      </c>
      <c r="FY159" s="72" t="s">
        <v>698</v>
      </c>
      <c r="FZ159" s="90"/>
      <c r="GA159" s="90"/>
      <c r="GB159" s="90"/>
      <c r="GC159" s="90"/>
      <c r="GD159" s="90"/>
      <c r="GE159" s="90"/>
      <c r="GF159" s="90"/>
      <c r="GG159" s="90"/>
      <c r="GH159" s="105" t="s">
        <v>1226</v>
      </c>
      <c r="GI159" s="106"/>
      <c r="GJ159" s="27"/>
      <c r="GK159" s="28"/>
      <c r="GL159" s="27"/>
    </row>
    <row r="160" spans="1:194" x14ac:dyDescent="0.25">
      <c r="A160" s="71" t="str">
        <f t="shared" si="11"/>
        <v>Expenditure: Contracted Services - Contractors: Pest Control and Fumigation</v>
      </c>
      <c r="B160" s="27" t="s">
        <v>1190</v>
      </c>
      <c r="C160" s="27" t="str">
        <f t="shared" si="12"/>
        <v>IE003003031000000000000000000000000000</v>
      </c>
      <c r="D160" s="23" t="s">
        <v>1166</v>
      </c>
      <c r="E160" s="23" t="s">
        <v>710</v>
      </c>
      <c r="F160" s="23" t="s">
        <v>710</v>
      </c>
      <c r="G160" s="23" t="s">
        <v>1026</v>
      </c>
      <c r="H160" s="23" t="s">
        <v>697</v>
      </c>
      <c r="I160" s="23" t="s">
        <v>697</v>
      </c>
      <c r="J160" s="23" t="s">
        <v>697</v>
      </c>
      <c r="K160" s="23" t="s">
        <v>697</v>
      </c>
      <c r="L160" s="23" t="s">
        <v>697</v>
      </c>
      <c r="M160" s="23" t="s">
        <v>697</v>
      </c>
      <c r="N160" s="23" t="s">
        <v>697</v>
      </c>
      <c r="O160" s="23" t="s">
        <v>697</v>
      </c>
      <c r="P160" s="23" t="s">
        <v>697</v>
      </c>
      <c r="Q160" s="27">
        <v>0</v>
      </c>
      <c r="R160" s="27" t="s">
        <v>704</v>
      </c>
      <c r="S160" s="27" t="s">
        <v>698</v>
      </c>
      <c r="T160" s="28" t="s">
        <v>694</v>
      </c>
      <c r="U160" s="28"/>
      <c r="V160" s="27" t="s">
        <v>398</v>
      </c>
      <c r="W160" s="27" t="s">
        <v>905</v>
      </c>
      <c r="X160" s="27"/>
      <c r="Y160" s="27"/>
      <c r="Z160" s="27" t="s">
        <v>1467</v>
      </c>
      <c r="AA160" s="27"/>
      <c r="AB160" s="27"/>
      <c r="AC160" s="27"/>
      <c r="AD160" s="27"/>
      <c r="AE160" s="27"/>
      <c r="AF160" s="27"/>
      <c r="AG160" s="27"/>
      <c r="AH160" s="27"/>
      <c r="AI160" s="27" t="s">
        <v>1468</v>
      </c>
      <c r="AJ160" s="28" t="s">
        <v>704</v>
      </c>
      <c r="AK160" s="27" t="s">
        <v>698</v>
      </c>
      <c r="AL160" s="27" t="s">
        <v>698</v>
      </c>
      <c r="AM160" s="27" t="s">
        <v>698</v>
      </c>
      <c r="AN160" s="27" t="s">
        <v>698</v>
      </c>
      <c r="AO160" s="27" t="s">
        <v>698</v>
      </c>
      <c r="AP160" s="27" t="s">
        <v>698</v>
      </c>
      <c r="AQ160" s="27" t="s">
        <v>698</v>
      </c>
      <c r="AR160" s="27" t="s">
        <v>698</v>
      </c>
      <c r="AS160" s="27" t="s">
        <v>698</v>
      </c>
      <c r="AT160" s="27" t="s">
        <v>698</v>
      </c>
      <c r="AU160" s="27" t="s">
        <v>698</v>
      </c>
      <c r="AV160" s="27" t="s">
        <v>698</v>
      </c>
      <c r="AW160" s="27" t="s">
        <v>698</v>
      </c>
      <c r="AX160" s="27" t="s">
        <v>698</v>
      </c>
      <c r="AY160" s="27" t="s">
        <v>698</v>
      </c>
      <c r="AZ160" s="27" t="s">
        <v>698</v>
      </c>
      <c r="BA160" s="27" t="s">
        <v>698</v>
      </c>
      <c r="BB160" s="27" t="s">
        <v>698</v>
      </c>
      <c r="BC160" s="27" t="s">
        <v>698</v>
      </c>
      <c r="BD160" s="27" t="s">
        <v>698</v>
      </c>
      <c r="BE160" s="27" t="s">
        <v>698</v>
      </c>
      <c r="BF160" s="27" t="s">
        <v>698</v>
      </c>
      <c r="BG160" s="27" t="s">
        <v>698</v>
      </c>
      <c r="BH160" s="27" t="s">
        <v>698</v>
      </c>
      <c r="BI160" s="27" t="s">
        <v>698</v>
      </c>
      <c r="BJ160" s="27" t="s">
        <v>698</v>
      </c>
      <c r="BK160" s="27" t="s">
        <v>698</v>
      </c>
      <c r="BL160" s="27" t="s">
        <v>698</v>
      </c>
      <c r="BM160" s="27" t="s">
        <v>698</v>
      </c>
      <c r="BN160" s="27" t="s">
        <v>698</v>
      </c>
      <c r="BO160" s="27" t="s">
        <v>698</v>
      </c>
      <c r="BP160" s="27" t="s">
        <v>698</v>
      </c>
      <c r="BQ160" s="27" t="s">
        <v>698</v>
      </c>
      <c r="BR160" s="27" t="s">
        <v>698</v>
      </c>
      <c r="BS160" s="27" t="s">
        <v>698</v>
      </c>
      <c r="BT160" s="27" t="s">
        <v>698</v>
      </c>
      <c r="BU160" s="27" t="s">
        <v>698</v>
      </c>
      <c r="BV160" s="27" t="s">
        <v>698</v>
      </c>
      <c r="BW160" s="27" t="s">
        <v>698</v>
      </c>
      <c r="BX160" s="27" t="s">
        <v>698</v>
      </c>
      <c r="BY160" s="27" t="s">
        <v>698</v>
      </c>
      <c r="BZ160" s="27" t="s">
        <v>698</v>
      </c>
      <c r="CA160" s="27" t="s">
        <v>698</v>
      </c>
      <c r="CB160" s="27" t="s">
        <v>704</v>
      </c>
      <c r="CC160" s="27" t="s">
        <v>698</v>
      </c>
      <c r="CD160" s="27" t="s">
        <v>698</v>
      </c>
      <c r="CE160" s="27" t="s">
        <v>698</v>
      </c>
      <c r="CF160" s="27" t="s">
        <v>698</v>
      </c>
      <c r="CG160" s="27" t="s">
        <v>698</v>
      </c>
      <c r="CH160" s="27" t="s">
        <v>698</v>
      </c>
      <c r="CI160" s="27" t="s">
        <v>698</v>
      </c>
      <c r="CJ160" s="27" t="s">
        <v>698</v>
      </c>
      <c r="CK160" s="27" t="s">
        <v>698</v>
      </c>
      <c r="CL160" s="27" t="s">
        <v>698</v>
      </c>
      <c r="CM160" s="27" t="s">
        <v>698</v>
      </c>
      <c r="CN160" s="27" t="s">
        <v>698</v>
      </c>
      <c r="CO160" s="27" t="s">
        <v>704</v>
      </c>
      <c r="CP160" s="27" t="s">
        <v>698</v>
      </c>
      <c r="CQ160" s="27" t="s">
        <v>698</v>
      </c>
      <c r="CR160" s="27" t="s">
        <v>698</v>
      </c>
      <c r="CS160" s="27" t="s">
        <v>698</v>
      </c>
      <c r="CT160" s="27" t="s">
        <v>698</v>
      </c>
      <c r="CU160" s="27" t="s">
        <v>698</v>
      </c>
      <c r="CV160" s="27" t="s">
        <v>698</v>
      </c>
      <c r="CW160" s="27" t="s">
        <v>698</v>
      </c>
      <c r="CX160" s="27" t="s">
        <v>698</v>
      </c>
      <c r="CY160" s="27" t="s">
        <v>704</v>
      </c>
      <c r="CZ160" s="27" t="s">
        <v>698</v>
      </c>
      <c r="DA160" s="27" t="s">
        <v>704</v>
      </c>
      <c r="DB160" s="27" t="s">
        <v>704</v>
      </c>
      <c r="DC160" s="27" t="s">
        <v>704</v>
      </c>
      <c r="DD160" s="27" t="s">
        <v>704</v>
      </c>
      <c r="DE160" s="27" t="s">
        <v>704</v>
      </c>
      <c r="DF160" s="27" t="s">
        <v>698</v>
      </c>
      <c r="DG160" s="27" t="s">
        <v>698</v>
      </c>
      <c r="DH160" s="27" t="s">
        <v>698</v>
      </c>
      <c r="DI160" s="27" t="s">
        <v>698</v>
      </c>
      <c r="DJ160" s="27" t="s">
        <v>698</v>
      </c>
      <c r="DK160" s="27" t="s">
        <v>698</v>
      </c>
      <c r="DL160" s="27" t="s">
        <v>698</v>
      </c>
      <c r="DM160" s="27" t="s">
        <v>698</v>
      </c>
      <c r="DN160" s="27" t="s">
        <v>698</v>
      </c>
      <c r="DO160" s="27" t="s">
        <v>698</v>
      </c>
      <c r="DP160" s="27" t="s">
        <v>698</v>
      </c>
      <c r="DQ160" s="27" t="s">
        <v>698</v>
      </c>
      <c r="DR160" s="27" t="s">
        <v>698</v>
      </c>
      <c r="DS160" s="27"/>
      <c r="DT160" s="27" t="s">
        <v>698</v>
      </c>
      <c r="DU160" s="27" t="s">
        <v>698</v>
      </c>
      <c r="DV160" s="27" t="s">
        <v>698</v>
      </c>
      <c r="DW160" s="27" t="s">
        <v>698</v>
      </c>
      <c r="DX160" s="27" t="s">
        <v>698</v>
      </c>
      <c r="DY160" s="27" t="s">
        <v>698</v>
      </c>
      <c r="DZ160" s="27" t="s">
        <v>698</v>
      </c>
      <c r="EA160" s="27" t="s">
        <v>698</v>
      </c>
      <c r="EB160" s="27" t="s">
        <v>698</v>
      </c>
      <c r="EC160" s="27" t="s">
        <v>698</v>
      </c>
      <c r="ED160" s="27" t="s">
        <v>698</v>
      </c>
      <c r="EE160" s="27" t="s">
        <v>698</v>
      </c>
      <c r="EF160" s="27" t="s">
        <v>698</v>
      </c>
      <c r="EG160" s="27" t="s">
        <v>694</v>
      </c>
      <c r="EH160" s="27" t="s">
        <v>698</v>
      </c>
      <c r="EI160" s="27" t="s">
        <v>698</v>
      </c>
      <c r="EJ160" s="27" t="s">
        <v>698</v>
      </c>
      <c r="EK160" s="27" t="s">
        <v>698</v>
      </c>
      <c r="EL160" s="27" t="s">
        <v>698</v>
      </c>
      <c r="EM160" s="27" t="s">
        <v>698</v>
      </c>
      <c r="EN160" s="27" t="s">
        <v>698</v>
      </c>
      <c r="EO160" s="27" t="s">
        <v>698</v>
      </c>
      <c r="EP160" s="27" t="s">
        <v>698</v>
      </c>
      <c r="EQ160" s="27" t="s">
        <v>698</v>
      </c>
      <c r="ER160" s="27" t="s">
        <v>698</v>
      </c>
      <c r="ES160" s="27" t="s">
        <v>698</v>
      </c>
      <c r="ET160" s="27" t="s">
        <v>698</v>
      </c>
      <c r="EU160" s="27" t="s">
        <v>698</v>
      </c>
      <c r="EV160" s="27" t="s">
        <v>698</v>
      </c>
      <c r="EW160" s="27" t="s">
        <v>698</v>
      </c>
      <c r="EX160" s="27" t="s">
        <v>698</v>
      </c>
      <c r="EY160" s="27" t="s">
        <v>698</v>
      </c>
      <c r="EZ160" s="27" t="s">
        <v>698</v>
      </c>
      <c r="FA160" s="27" t="s">
        <v>698</v>
      </c>
      <c r="FB160" s="27" t="s">
        <v>698</v>
      </c>
      <c r="FC160" s="27" t="s">
        <v>698</v>
      </c>
      <c r="FD160" s="27" t="s">
        <v>698</v>
      </c>
      <c r="FE160" s="27" t="s">
        <v>694</v>
      </c>
      <c r="FF160" s="27" t="s">
        <v>698</v>
      </c>
      <c r="FG160" s="27" t="s">
        <v>698</v>
      </c>
      <c r="FH160" s="27" t="s">
        <v>698</v>
      </c>
      <c r="FI160" s="27" t="s">
        <v>698</v>
      </c>
      <c r="FJ160" s="27" t="s">
        <v>694</v>
      </c>
      <c r="FK160" s="27" t="s">
        <v>698</v>
      </c>
      <c r="FL160" s="27" t="s">
        <v>698</v>
      </c>
      <c r="FM160" s="27" t="s">
        <v>698</v>
      </c>
      <c r="FN160" s="27" t="s">
        <v>694</v>
      </c>
      <c r="FO160" s="72" t="s">
        <v>1175</v>
      </c>
      <c r="FP160" s="72" t="s">
        <v>698</v>
      </c>
      <c r="FQ160" s="72" t="s">
        <v>1176</v>
      </c>
      <c r="FR160" s="72" t="s">
        <v>1223</v>
      </c>
      <c r="FS160" s="72" t="s">
        <v>1224</v>
      </c>
      <c r="FT160" s="72" t="s">
        <v>698</v>
      </c>
      <c r="FU160" s="72" t="s">
        <v>698</v>
      </c>
      <c r="FV160" s="72" t="s">
        <v>698</v>
      </c>
      <c r="FW160" s="78" t="s">
        <v>698</v>
      </c>
      <c r="FX160" s="78" t="s">
        <v>698</v>
      </c>
      <c r="FY160" s="72" t="s">
        <v>698</v>
      </c>
      <c r="FZ160" s="90"/>
      <c r="GA160" s="90"/>
      <c r="GB160" s="90"/>
      <c r="GC160" s="90"/>
      <c r="GD160" s="90"/>
      <c r="GE160" s="90"/>
      <c r="GF160" s="90"/>
      <c r="GG160" s="90"/>
      <c r="GH160" s="105" t="s">
        <v>1226</v>
      </c>
      <c r="GI160" s="106"/>
      <c r="GJ160" s="27"/>
      <c r="GK160" s="28"/>
      <c r="GL160" s="27"/>
    </row>
    <row r="161" spans="1:194" x14ac:dyDescent="0.25">
      <c r="A161" s="71" t="str">
        <f t="shared" si="11"/>
        <v>Expenditure: Contracted Services - Contractors: Photographer</v>
      </c>
      <c r="B161" s="27" t="s">
        <v>1190</v>
      </c>
      <c r="C161" s="27" t="str">
        <f t="shared" si="12"/>
        <v>IE003003032000000000000000000000000000</v>
      </c>
      <c r="D161" s="23" t="s">
        <v>1166</v>
      </c>
      <c r="E161" s="23" t="s">
        <v>710</v>
      </c>
      <c r="F161" s="23" t="s">
        <v>710</v>
      </c>
      <c r="G161" s="23" t="s">
        <v>1027</v>
      </c>
      <c r="H161" s="23" t="s">
        <v>697</v>
      </c>
      <c r="I161" s="23" t="s">
        <v>697</v>
      </c>
      <c r="J161" s="23" t="s">
        <v>697</v>
      </c>
      <c r="K161" s="23" t="s">
        <v>697</v>
      </c>
      <c r="L161" s="23" t="s">
        <v>697</v>
      </c>
      <c r="M161" s="23" t="s">
        <v>697</v>
      </c>
      <c r="N161" s="23" t="s">
        <v>697</v>
      </c>
      <c r="O161" s="23" t="s">
        <v>697</v>
      </c>
      <c r="P161" s="23" t="s">
        <v>697</v>
      </c>
      <c r="Q161" s="27">
        <v>0</v>
      </c>
      <c r="R161" s="27" t="s">
        <v>704</v>
      </c>
      <c r="S161" s="27" t="s">
        <v>698</v>
      </c>
      <c r="T161" s="28" t="s">
        <v>694</v>
      </c>
      <c r="U161" s="28"/>
      <c r="V161" s="27" t="s">
        <v>399</v>
      </c>
      <c r="W161" s="27" t="s">
        <v>905</v>
      </c>
      <c r="X161" s="27"/>
      <c r="Y161" s="27"/>
      <c r="Z161" s="27" t="s">
        <v>1469</v>
      </c>
      <c r="AA161" s="27"/>
      <c r="AB161" s="27"/>
      <c r="AC161" s="27"/>
      <c r="AD161" s="27"/>
      <c r="AE161" s="27"/>
      <c r="AF161" s="27"/>
      <c r="AG161" s="27"/>
      <c r="AH161" s="27"/>
      <c r="AI161" s="27" t="s">
        <v>1470</v>
      </c>
      <c r="AJ161" s="28" t="s">
        <v>704</v>
      </c>
      <c r="AK161" s="27" t="s">
        <v>698</v>
      </c>
      <c r="AL161" s="27" t="s">
        <v>698</v>
      </c>
      <c r="AM161" s="27" t="s">
        <v>698</v>
      </c>
      <c r="AN161" s="27" t="s">
        <v>698</v>
      </c>
      <c r="AO161" s="27" t="s">
        <v>698</v>
      </c>
      <c r="AP161" s="27" t="s">
        <v>698</v>
      </c>
      <c r="AQ161" s="27" t="s">
        <v>698</v>
      </c>
      <c r="AR161" s="27" t="s">
        <v>698</v>
      </c>
      <c r="AS161" s="27" t="s">
        <v>698</v>
      </c>
      <c r="AT161" s="27" t="s">
        <v>698</v>
      </c>
      <c r="AU161" s="27" t="s">
        <v>698</v>
      </c>
      <c r="AV161" s="27" t="s">
        <v>698</v>
      </c>
      <c r="AW161" s="27" t="s">
        <v>698</v>
      </c>
      <c r="AX161" s="27" t="s">
        <v>698</v>
      </c>
      <c r="AY161" s="27" t="s">
        <v>698</v>
      </c>
      <c r="AZ161" s="27" t="s">
        <v>698</v>
      </c>
      <c r="BA161" s="27" t="s">
        <v>698</v>
      </c>
      <c r="BB161" s="27" t="s">
        <v>698</v>
      </c>
      <c r="BC161" s="27" t="s">
        <v>698</v>
      </c>
      <c r="BD161" s="27" t="s">
        <v>698</v>
      </c>
      <c r="BE161" s="27" t="s">
        <v>698</v>
      </c>
      <c r="BF161" s="27" t="s">
        <v>698</v>
      </c>
      <c r="BG161" s="27" t="s">
        <v>698</v>
      </c>
      <c r="BH161" s="27" t="s">
        <v>698</v>
      </c>
      <c r="BI161" s="27" t="s">
        <v>704</v>
      </c>
      <c r="BJ161" s="27" t="s">
        <v>698</v>
      </c>
      <c r="BK161" s="27" t="s">
        <v>698</v>
      </c>
      <c r="BL161" s="27" t="s">
        <v>698</v>
      </c>
      <c r="BM161" s="27" t="s">
        <v>698</v>
      </c>
      <c r="BN161" s="27" t="s">
        <v>698</v>
      </c>
      <c r="BO161" s="27" t="s">
        <v>698</v>
      </c>
      <c r="BP161" s="27" t="s">
        <v>698</v>
      </c>
      <c r="BQ161" s="27" t="s">
        <v>698</v>
      </c>
      <c r="BR161" s="27" t="s">
        <v>698</v>
      </c>
      <c r="BS161" s="27" t="s">
        <v>698</v>
      </c>
      <c r="BT161" s="27" t="s">
        <v>698</v>
      </c>
      <c r="BU161" s="27" t="s">
        <v>698</v>
      </c>
      <c r="BV161" s="27" t="s">
        <v>698</v>
      </c>
      <c r="BW161" s="27" t="s">
        <v>698</v>
      </c>
      <c r="BX161" s="27" t="s">
        <v>698</v>
      </c>
      <c r="BY161" s="27" t="s">
        <v>698</v>
      </c>
      <c r="BZ161" s="27" t="s">
        <v>698</v>
      </c>
      <c r="CA161" s="27" t="s">
        <v>698</v>
      </c>
      <c r="CB161" s="27" t="s">
        <v>698</v>
      </c>
      <c r="CC161" s="27" t="s">
        <v>698</v>
      </c>
      <c r="CD161" s="27" t="s">
        <v>698</v>
      </c>
      <c r="CE161" s="27" t="s">
        <v>698</v>
      </c>
      <c r="CF161" s="27" t="s">
        <v>698</v>
      </c>
      <c r="CG161" s="27" t="s">
        <v>698</v>
      </c>
      <c r="CH161" s="27" t="s">
        <v>698</v>
      </c>
      <c r="CI161" s="27" t="s">
        <v>704</v>
      </c>
      <c r="CJ161" s="27" t="s">
        <v>698</v>
      </c>
      <c r="CK161" s="27" t="s">
        <v>698</v>
      </c>
      <c r="CL161" s="27" t="s">
        <v>698</v>
      </c>
      <c r="CM161" s="27" t="s">
        <v>698</v>
      </c>
      <c r="CN161" s="27" t="s">
        <v>698</v>
      </c>
      <c r="CO161" s="27" t="s">
        <v>698</v>
      </c>
      <c r="CP161" s="27" t="s">
        <v>698</v>
      </c>
      <c r="CQ161" s="27" t="s">
        <v>698</v>
      </c>
      <c r="CR161" s="27" t="s">
        <v>698</v>
      </c>
      <c r="CS161" s="27" t="s">
        <v>698</v>
      </c>
      <c r="CT161" s="27" t="s">
        <v>704</v>
      </c>
      <c r="CU161" s="27" t="s">
        <v>698</v>
      </c>
      <c r="CV161" s="27" t="s">
        <v>698</v>
      </c>
      <c r="CW161" s="27" t="s">
        <v>698</v>
      </c>
      <c r="CX161" s="27" t="s">
        <v>698</v>
      </c>
      <c r="CY161" s="27" t="s">
        <v>698</v>
      </c>
      <c r="CZ161" s="27" t="s">
        <v>698</v>
      </c>
      <c r="DA161" s="27" t="s">
        <v>698</v>
      </c>
      <c r="DB161" s="27" t="s">
        <v>704</v>
      </c>
      <c r="DC161" s="27" t="s">
        <v>704</v>
      </c>
      <c r="DD161" s="27" t="s">
        <v>704</v>
      </c>
      <c r="DE161" s="27" t="s">
        <v>704</v>
      </c>
      <c r="DF161" s="27" t="s">
        <v>698</v>
      </c>
      <c r="DG161" s="27" t="s">
        <v>698</v>
      </c>
      <c r="DH161" s="27" t="s">
        <v>698</v>
      </c>
      <c r="DI161" s="27" t="s">
        <v>698</v>
      </c>
      <c r="DJ161" s="27" t="s">
        <v>698</v>
      </c>
      <c r="DK161" s="27" t="s">
        <v>698</v>
      </c>
      <c r="DL161" s="27" t="s">
        <v>698</v>
      </c>
      <c r="DM161" s="27" t="s">
        <v>698</v>
      </c>
      <c r="DN161" s="27" t="s">
        <v>698</v>
      </c>
      <c r="DO161" s="27" t="s">
        <v>698</v>
      </c>
      <c r="DP161" s="27" t="s">
        <v>698</v>
      </c>
      <c r="DQ161" s="27" t="s">
        <v>698</v>
      </c>
      <c r="DR161" s="27" t="s">
        <v>698</v>
      </c>
      <c r="DS161" s="27"/>
      <c r="DT161" s="27" t="s">
        <v>698</v>
      </c>
      <c r="DU161" s="27" t="s">
        <v>698</v>
      </c>
      <c r="DV161" s="27" t="s">
        <v>698</v>
      </c>
      <c r="DW161" s="27" t="s">
        <v>698</v>
      </c>
      <c r="DX161" s="27" t="s">
        <v>698</v>
      </c>
      <c r="DY161" s="27" t="s">
        <v>698</v>
      </c>
      <c r="DZ161" s="27" t="s">
        <v>698</v>
      </c>
      <c r="EA161" s="27" t="s">
        <v>698</v>
      </c>
      <c r="EB161" s="27" t="s">
        <v>698</v>
      </c>
      <c r="EC161" s="27" t="s">
        <v>698</v>
      </c>
      <c r="ED161" s="27" t="s">
        <v>698</v>
      </c>
      <c r="EE161" s="27" t="s">
        <v>698</v>
      </c>
      <c r="EF161" s="27" t="s">
        <v>698</v>
      </c>
      <c r="EG161" s="27" t="s">
        <v>698</v>
      </c>
      <c r="EH161" s="27" t="s">
        <v>698</v>
      </c>
      <c r="EI161" s="27" t="s">
        <v>698</v>
      </c>
      <c r="EJ161" s="27" t="s">
        <v>698</v>
      </c>
      <c r="EK161" s="27" t="s">
        <v>698</v>
      </c>
      <c r="EL161" s="27" t="s">
        <v>698</v>
      </c>
      <c r="EM161" s="27" t="s">
        <v>698</v>
      </c>
      <c r="EN161" s="27" t="s">
        <v>698</v>
      </c>
      <c r="EO161" s="27" t="s">
        <v>698</v>
      </c>
      <c r="EP161" s="27" t="s">
        <v>698</v>
      </c>
      <c r="EQ161" s="27" t="s">
        <v>698</v>
      </c>
      <c r="ER161" s="27" t="s">
        <v>698</v>
      </c>
      <c r="ES161" s="27" t="s">
        <v>698</v>
      </c>
      <c r="ET161" s="27" t="s">
        <v>698</v>
      </c>
      <c r="EU161" s="27" t="s">
        <v>698</v>
      </c>
      <c r="EV161" s="27" t="s">
        <v>698</v>
      </c>
      <c r="EW161" s="27" t="s">
        <v>698</v>
      </c>
      <c r="EX161" s="27" t="s">
        <v>698</v>
      </c>
      <c r="EY161" s="27" t="s">
        <v>698</v>
      </c>
      <c r="EZ161" s="27" t="s">
        <v>698</v>
      </c>
      <c r="FA161" s="27" t="s">
        <v>698</v>
      </c>
      <c r="FB161" s="27" t="s">
        <v>698</v>
      </c>
      <c r="FC161" s="27" t="s">
        <v>698</v>
      </c>
      <c r="FD161" s="27" t="s">
        <v>698</v>
      </c>
      <c r="FE161" s="27" t="s">
        <v>694</v>
      </c>
      <c r="FF161" s="27" t="s">
        <v>698</v>
      </c>
      <c r="FG161" s="27" t="s">
        <v>698</v>
      </c>
      <c r="FH161" s="27" t="s">
        <v>698</v>
      </c>
      <c r="FI161" s="27" t="s">
        <v>698</v>
      </c>
      <c r="FJ161" s="27" t="s">
        <v>694</v>
      </c>
      <c r="FK161" s="27" t="s">
        <v>698</v>
      </c>
      <c r="FL161" s="27" t="s">
        <v>698</v>
      </c>
      <c r="FM161" s="27" t="s">
        <v>698</v>
      </c>
      <c r="FN161" s="27" t="s">
        <v>694</v>
      </c>
      <c r="FO161" s="72" t="s">
        <v>1175</v>
      </c>
      <c r="FP161" s="72" t="s">
        <v>698</v>
      </c>
      <c r="FQ161" s="72" t="s">
        <v>1176</v>
      </c>
      <c r="FR161" s="72" t="s">
        <v>1223</v>
      </c>
      <c r="FS161" s="72" t="s">
        <v>1224</v>
      </c>
      <c r="FT161" s="72" t="s">
        <v>698</v>
      </c>
      <c r="FU161" s="72" t="s">
        <v>698</v>
      </c>
      <c r="FV161" s="72" t="s">
        <v>698</v>
      </c>
      <c r="FW161" s="78" t="s">
        <v>698</v>
      </c>
      <c r="FX161" s="78" t="s">
        <v>698</v>
      </c>
      <c r="FY161" s="72" t="s">
        <v>698</v>
      </c>
      <c r="FZ161" s="90"/>
      <c r="GA161" s="90"/>
      <c r="GB161" s="90"/>
      <c r="GC161" s="90"/>
      <c r="GD161" s="90"/>
      <c r="GE161" s="90"/>
      <c r="GF161" s="90"/>
      <c r="GG161" s="90"/>
      <c r="GH161" s="105" t="s">
        <v>1226</v>
      </c>
      <c r="GI161" s="106"/>
      <c r="GJ161" s="27"/>
      <c r="GK161" s="28"/>
      <c r="GL161" s="27"/>
    </row>
    <row r="162" spans="1:194" x14ac:dyDescent="0.25">
      <c r="A162" s="71" t="str">
        <f t="shared" si="11"/>
        <v>Expenditure: Contracted Services - Contractors: Plants, Flowers and Other Decorations</v>
      </c>
      <c r="B162" s="27" t="s">
        <v>1190</v>
      </c>
      <c r="C162" s="27" t="str">
        <f t="shared" si="12"/>
        <v>IE003003033000000000000000000000000000</v>
      </c>
      <c r="D162" s="23" t="s">
        <v>1166</v>
      </c>
      <c r="E162" s="23" t="s">
        <v>710</v>
      </c>
      <c r="F162" s="23" t="s">
        <v>710</v>
      </c>
      <c r="G162" s="23" t="s">
        <v>1028</v>
      </c>
      <c r="H162" s="23" t="s">
        <v>697</v>
      </c>
      <c r="I162" s="23" t="s">
        <v>697</v>
      </c>
      <c r="J162" s="23" t="s">
        <v>697</v>
      </c>
      <c r="K162" s="23" t="s">
        <v>697</v>
      </c>
      <c r="L162" s="23" t="s">
        <v>697</v>
      </c>
      <c r="M162" s="23" t="s">
        <v>697</v>
      </c>
      <c r="N162" s="23" t="s">
        <v>697</v>
      </c>
      <c r="O162" s="23" t="s">
        <v>697</v>
      </c>
      <c r="P162" s="23" t="s">
        <v>697</v>
      </c>
      <c r="Q162" s="27">
        <v>0</v>
      </c>
      <c r="R162" s="27" t="s">
        <v>704</v>
      </c>
      <c r="S162" s="27" t="s">
        <v>698</v>
      </c>
      <c r="T162" s="28" t="s">
        <v>694</v>
      </c>
      <c r="U162" s="28"/>
      <c r="V162" s="27" t="s">
        <v>400</v>
      </c>
      <c r="W162" s="27" t="s">
        <v>905</v>
      </c>
      <c r="X162" s="27"/>
      <c r="Y162" s="27"/>
      <c r="Z162" s="27" t="s">
        <v>1471</v>
      </c>
      <c r="AA162" s="27"/>
      <c r="AB162" s="27"/>
      <c r="AC162" s="27"/>
      <c r="AD162" s="27"/>
      <c r="AE162" s="27"/>
      <c r="AF162" s="27"/>
      <c r="AG162" s="27"/>
      <c r="AH162" s="27"/>
      <c r="AI162" s="27" t="s">
        <v>1472</v>
      </c>
      <c r="AJ162" s="28" t="s">
        <v>704</v>
      </c>
      <c r="AK162" s="27" t="s">
        <v>704</v>
      </c>
      <c r="AL162" s="27" t="s">
        <v>704</v>
      </c>
      <c r="AM162" s="27" t="s">
        <v>704</v>
      </c>
      <c r="AN162" s="27" t="s">
        <v>704</v>
      </c>
      <c r="AO162" s="27" t="s">
        <v>704</v>
      </c>
      <c r="AP162" s="27" t="s">
        <v>704</v>
      </c>
      <c r="AQ162" s="27" t="s">
        <v>704</v>
      </c>
      <c r="AR162" s="27" t="s">
        <v>704</v>
      </c>
      <c r="AS162" s="27" t="s">
        <v>704</v>
      </c>
      <c r="AT162" s="27" t="s">
        <v>704</v>
      </c>
      <c r="AU162" s="27" t="s">
        <v>704</v>
      </c>
      <c r="AV162" s="27" t="s">
        <v>704</v>
      </c>
      <c r="AW162" s="27" t="s">
        <v>704</v>
      </c>
      <c r="AX162" s="27" t="s">
        <v>704</v>
      </c>
      <c r="AY162" s="27" t="s">
        <v>704</v>
      </c>
      <c r="AZ162" s="27" t="s">
        <v>704</v>
      </c>
      <c r="BA162" s="27" t="s">
        <v>704</v>
      </c>
      <c r="BB162" s="27" t="s">
        <v>704</v>
      </c>
      <c r="BC162" s="27" t="s">
        <v>704</v>
      </c>
      <c r="BD162" s="27" t="s">
        <v>704</v>
      </c>
      <c r="BE162" s="27" t="s">
        <v>704</v>
      </c>
      <c r="BF162" s="27" t="s">
        <v>704</v>
      </c>
      <c r="BG162" s="27" t="s">
        <v>704</v>
      </c>
      <c r="BH162" s="27" t="s">
        <v>704</v>
      </c>
      <c r="BI162" s="27" t="s">
        <v>704</v>
      </c>
      <c r="BJ162" s="27" t="s">
        <v>704</v>
      </c>
      <c r="BK162" s="27" t="s">
        <v>704</v>
      </c>
      <c r="BL162" s="27" t="s">
        <v>704</v>
      </c>
      <c r="BM162" s="27" t="s">
        <v>704</v>
      </c>
      <c r="BN162" s="27" t="s">
        <v>704</v>
      </c>
      <c r="BO162" s="27" t="s">
        <v>704</v>
      </c>
      <c r="BP162" s="27" t="s">
        <v>704</v>
      </c>
      <c r="BQ162" s="27" t="s">
        <v>704</v>
      </c>
      <c r="BR162" s="27" t="s">
        <v>704</v>
      </c>
      <c r="BS162" s="27" t="s">
        <v>704</v>
      </c>
      <c r="BT162" s="27" t="s">
        <v>704</v>
      </c>
      <c r="BU162" s="27" t="s">
        <v>704</v>
      </c>
      <c r="BV162" s="27" t="s">
        <v>704</v>
      </c>
      <c r="BW162" s="27" t="s">
        <v>704</v>
      </c>
      <c r="BX162" s="27" t="s">
        <v>704</v>
      </c>
      <c r="BY162" s="27" t="s">
        <v>704</v>
      </c>
      <c r="BZ162" s="27" t="s">
        <v>704</v>
      </c>
      <c r="CA162" s="27" t="s">
        <v>704</v>
      </c>
      <c r="CB162" s="27" t="s">
        <v>704</v>
      </c>
      <c r="CC162" s="27" t="s">
        <v>704</v>
      </c>
      <c r="CD162" s="27" t="s">
        <v>704</v>
      </c>
      <c r="CE162" s="27" t="s">
        <v>704</v>
      </c>
      <c r="CF162" s="27" t="s">
        <v>704</v>
      </c>
      <c r="CG162" s="27" t="s">
        <v>704</v>
      </c>
      <c r="CH162" s="27" t="s">
        <v>704</v>
      </c>
      <c r="CI162" s="27" t="s">
        <v>704</v>
      </c>
      <c r="CJ162" s="27" t="s">
        <v>704</v>
      </c>
      <c r="CK162" s="27" t="s">
        <v>704</v>
      </c>
      <c r="CL162" s="27" t="s">
        <v>704</v>
      </c>
      <c r="CM162" s="27" t="s">
        <v>704</v>
      </c>
      <c r="CN162" s="27" t="s">
        <v>704</v>
      </c>
      <c r="CO162" s="27" t="s">
        <v>704</v>
      </c>
      <c r="CP162" s="27" t="s">
        <v>704</v>
      </c>
      <c r="CQ162" s="27" t="s">
        <v>704</v>
      </c>
      <c r="CR162" s="27" t="s">
        <v>704</v>
      </c>
      <c r="CS162" s="27" t="s">
        <v>704</v>
      </c>
      <c r="CT162" s="27" t="s">
        <v>704</v>
      </c>
      <c r="CU162" s="27" t="s">
        <v>704</v>
      </c>
      <c r="CV162" s="27" t="s">
        <v>704</v>
      </c>
      <c r="CW162" s="27" t="s">
        <v>704</v>
      </c>
      <c r="CX162" s="27" t="s">
        <v>704</v>
      </c>
      <c r="CY162" s="27" t="s">
        <v>704</v>
      </c>
      <c r="CZ162" s="27" t="s">
        <v>704</v>
      </c>
      <c r="DA162" s="27" t="s">
        <v>704</v>
      </c>
      <c r="DB162" s="27" t="s">
        <v>704</v>
      </c>
      <c r="DC162" s="27" t="s">
        <v>704</v>
      </c>
      <c r="DD162" s="27" t="s">
        <v>704</v>
      </c>
      <c r="DE162" s="27" t="s">
        <v>704</v>
      </c>
      <c r="DF162" s="27" t="s">
        <v>704</v>
      </c>
      <c r="DG162" s="27" t="s">
        <v>704</v>
      </c>
      <c r="DH162" s="27" t="s">
        <v>704</v>
      </c>
      <c r="DI162" s="27" t="s">
        <v>704</v>
      </c>
      <c r="DJ162" s="27" t="s">
        <v>704</v>
      </c>
      <c r="DK162" s="27" t="s">
        <v>704</v>
      </c>
      <c r="DL162" s="27" t="s">
        <v>704</v>
      </c>
      <c r="DM162" s="27" t="s">
        <v>704</v>
      </c>
      <c r="DN162" s="27" t="s">
        <v>704</v>
      </c>
      <c r="DO162" s="27" t="s">
        <v>704</v>
      </c>
      <c r="DP162" s="27" t="s">
        <v>704</v>
      </c>
      <c r="DQ162" s="27" t="s">
        <v>704</v>
      </c>
      <c r="DR162" s="27" t="s">
        <v>704</v>
      </c>
      <c r="DS162" s="27"/>
      <c r="DT162" s="27" t="s">
        <v>704</v>
      </c>
      <c r="DU162" s="27" t="s">
        <v>704</v>
      </c>
      <c r="DV162" s="27" t="s">
        <v>704</v>
      </c>
      <c r="DW162" s="27" t="s">
        <v>704</v>
      </c>
      <c r="DX162" s="27" t="s">
        <v>704</v>
      </c>
      <c r="DY162" s="27" t="s">
        <v>704</v>
      </c>
      <c r="DZ162" s="27" t="s">
        <v>704</v>
      </c>
      <c r="EA162" s="27" t="s">
        <v>704</v>
      </c>
      <c r="EB162" s="27" t="s">
        <v>704</v>
      </c>
      <c r="EC162" s="27" t="s">
        <v>704</v>
      </c>
      <c r="ED162" s="27" t="s">
        <v>704</v>
      </c>
      <c r="EE162" s="27" t="s">
        <v>704</v>
      </c>
      <c r="EF162" s="27" t="s">
        <v>704</v>
      </c>
      <c r="EG162" s="27" t="s">
        <v>694</v>
      </c>
      <c r="EH162" s="27" t="s">
        <v>704</v>
      </c>
      <c r="EI162" s="27" t="s">
        <v>704</v>
      </c>
      <c r="EJ162" s="27" t="s">
        <v>704</v>
      </c>
      <c r="EK162" s="27" t="s">
        <v>704</v>
      </c>
      <c r="EL162" s="27" t="s">
        <v>704</v>
      </c>
      <c r="EM162" s="27" t="s">
        <v>704</v>
      </c>
      <c r="EN162" s="27" t="s">
        <v>704</v>
      </c>
      <c r="EO162" s="27" t="s">
        <v>704</v>
      </c>
      <c r="EP162" s="27" t="s">
        <v>704</v>
      </c>
      <c r="EQ162" s="27" t="s">
        <v>704</v>
      </c>
      <c r="ER162" s="27" t="s">
        <v>704</v>
      </c>
      <c r="ES162" s="27" t="s">
        <v>704</v>
      </c>
      <c r="ET162" s="27" t="s">
        <v>704</v>
      </c>
      <c r="EU162" s="27" t="s">
        <v>704</v>
      </c>
      <c r="EV162" s="27" t="s">
        <v>704</v>
      </c>
      <c r="EW162" s="27" t="s">
        <v>704</v>
      </c>
      <c r="EX162" s="27" t="s">
        <v>704</v>
      </c>
      <c r="EY162" s="27" t="s">
        <v>704</v>
      </c>
      <c r="EZ162" s="27" t="s">
        <v>704</v>
      </c>
      <c r="FA162" s="27" t="s">
        <v>704</v>
      </c>
      <c r="FB162" s="27" t="s">
        <v>704</v>
      </c>
      <c r="FC162" s="27" t="s">
        <v>704</v>
      </c>
      <c r="FD162" s="27" t="s">
        <v>704</v>
      </c>
      <c r="FE162" s="27" t="s">
        <v>694</v>
      </c>
      <c r="FF162" s="27" t="s">
        <v>704</v>
      </c>
      <c r="FG162" s="27" t="s">
        <v>704</v>
      </c>
      <c r="FH162" s="27" t="s">
        <v>704</v>
      </c>
      <c r="FI162" s="27" t="s">
        <v>704</v>
      </c>
      <c r="FJ162" s="27" t="s">
        <v>694</v>
      </c>
      <c r="FK162" s="27" t="s">
        <v>704</v>
      </c>
      <c r="FL162" s="27" t="s">
        <v>704</v>
      </c>
      <c r="FM162" s="27" t="s">
        <v>704</v>
      </c>
      <c r="FN162" s="27" t="s">
        <v>694</v>
      </c>
      <c r="FO162" s="72" t="s">
        <v>1175</v>
      </c>
      <c r="FP162" s="72" t="s">
        <v>698</v>
      </c>
      <c r="FQ162" s="72" t="s">
        <v>1176</v>
      </c>
      <c r="FR162" s="72" t="s">
        <v>1223</v>
      </c>
      <c r="FS162" s="72" t="s">
        <v>1224</v>
      </c>
      <c r="FT162" s="72" t="s">
        <v>698</v>
      </c>
      <c r="FU162" s="72" t="s">
        <v>698</v>
      </c>
      <c r="FV162" s="72" t="s">
        <v>698</v>
      </c>
      <c r="FW162" s="78" t="s">
        <v>698</v>
      </c>
      <c r="FX162" s="78" t="s">
        <v>698</v>
      </c>
      <c r="FY162" s="72" t="s">
        <v>698</v>
      </c>
      <c r="FZ162" s="90"/>
      <c r="GA162" s="90"/>
      <c r="GB162" s="90"/>
      <c r="GC162" s="90"/>
      <c r="GD162" s="90"/>
      <c r="GE162" s="90"/>
      <c r="GF162" s="90"/>
      <c r="GG162" s="90"/>
      <c r="GH162" s="105" t="s">
        <v>1226</v>
      </c>
      <c r="GI162" s="106"/>
      <c r="GJ162" s="27"/>
      <c r="GK162" s="28"/>
      <c r="GL162" s="27"/>
    </row>
    <row r="163" spans="1:194" x14ac:dyDescent="0.25">
      <c r="A163" s="71" t="str">
        <f t="shared" si="11"/>
        <v>Expenditure: Contracted Services - Contractors: Prepaid Electricity Vendors</v>
      </c>
      <c r="B163" s="27" t="s">
        <v>1190</v>
      </c>
      <c r="C163" s="27" t="str">
        <f t="shared" si="12"/>
        <v>IE003003034000000000000000000000000000</v>
      </c>
      <c r="D163" s="23" t="s">
        <v>1166</v>
      </c>
      <c r="E163" s="23" t="s">
        <v>710</v>
      </c>
      <c r="F163" s="23" t="s">
        <v>710</v>
      </c>
      <c r="G163" s="23" t="s">
        <v>1029</v>
      </c>
      <c r="H163" s="23" t="s">
        <v>697</v>
      </c>
      <c r="I163" s="23" t="s">
        <v>697</v>
      </c>
      <c r="J163" s="23" t="s">
        <v>697</v>
      </c>
      <c r="K163" s="23" t="s">
        <v>697</v>
      </c>
      <c r="L163" s="23" t="s">
        <v>697</v>
      </c>
      <c r="M163" s="23" t="s">
        <v>697</v>
      </c>
      <c r="N163" s="23" t="s">
        <v>697</v>
      </c>
      <c r="O163" s="23" t="s">
        <v>697</v>
      </c>
      <c r="P163" s="23" t="s">
        <v>697</v>
      </c>
      <c r="Q163" s="27">
        <v>0</v>
      </c>
      <c r="R163" s="27" t="s">
        <v>704</v>
      </c>
      <c r="S163" s="27" t="s">
        <v>698</v>
      </c>
      <c r="T163" s="28" t="s">
        <v>694</v>
      </c>
      <c r="U163" s="28"/>
      <c r="V163" s="27" t="s">
        <v>401</v>
      </c>
      <c r="W163" s="27" t="s">
        <v>905</v>
      </c>
      <c r="X163" s="27"/>
      <c r="Y163" s="27"/>
      <c r="Z163" s="27" t="s">
        <v>1473</v>
      </c>
      <c r="AA163" s="27"/>
      <c r="AB163" s="27"/>
      <c r="AC163" s="27"/>
      <c r="AD163" s="27"/>
      <c r="AE163" s="27"/>
      <c r="AF163" s="27"/>
      <c r="AG163" s="27"/>
      <c r="AH163" s="27"/>
      <c r="AI163" s="27" t="s">
        <v>1474</v>
      </c>
      <c r="AJ163" s="28" t="s">
        <v>704</v>
      </c>
      <c r="AK163" s="27" t="s">
        <v>698</v>
      </c>
      <c r="AL163" s="27" t="s">
        <v>698</v>
      </c>
      <c r="AM163" s="27" t="s">
        <v>698</v>
      </c>
      <c r="AN163" s="27" t="s">
        <v>698</v>
      </c>
      <c r="AO163" s="27" t="s">
        <v>698</v>
      </c>
      <c r="AP163" s="27" t="s">
        <v>698</v>
      </c>
      <c r="AQ163" s="27" t="s">
        <v>698</v>
      </c>
      <c r="AR163" s="27" t="s">
        <v>698</v>
      </c>
      <c r="AS163" s="27" t="s">
        <v>698</v>
      </c>
      <c r="AT163" s="27" t="s">
        <v>698</v>
      </c>
      <c r="AU163" s="27" t="s">
        <v>698</v>
      </c>
      <c r="AV163" s="27" t="s">
        <v>698</v>
      </c>
      <c r="AW163" s="27" t="s">
        <v>698</v>
      </c>
      <c r="AX163" s="27" t="s">
        <v>698</v>
      </c>
      <c r="AY163" s="27" t="s">
        <v>698</v>
      </c>
      <c r="AZ163" s="27" t="s">
        <v>698</v>
      </c>
      <c r="BA163" s="27" t="s">
        <v>698</v>
      </c>
      <c r="BB163" s="27" t="s">
        <v>698</v>
      </c>
      <c r="BC163" s="27" t="s">
        <v>698</v>
      </c>
      <c r="BD163" s="27" t="s">
        <v>698</v>
      </c>
      <c r="BE163" s="27" t="s">
        <v>698</v>
      </c>
      <c r="BF163" s="27" t="s">
        <v>698</v>
      </c>
      <c r="BG163" s="27" t="s">
        <v>698</v>
      </c>
      <c r="BH163" s="27" t="s">
        <v>698</v>
      </c>
      <c r="BI163" s="27" t="s">
        <v>698</v>
      </c>
      <c r="BJ163" s="27" t="s">
        <v>698</v>
      </c>
      <c r="BK163" s="27" t="s">
        <v>698</v>
      </c>
      <c r="BL163" s="27" t="s">
        <v>698</v>
      </c>
      <c r="BM163" s="27" t="s">
        <v>698</v>
      </c>
      <c r="BN163" s="27" t="s">
        <v>698</v>
      </c>
      <c r="BO163" s="27" t="s">
        <v>704</v>
      </c>
      <c r="BP163" s="27" t="s">
        <v>698</v>
      </c>
      <c r="BQ163" s="27" t="s">
        <v>698</v>
      </c>
      <c r="BR163" s="27" t="s">
        <v>698</v>
      </c>
      <c r="BS163" s="27" t="s">
        <v>698</v>
      </c>
      <c r="BT163" s="27" t="s">
        <v>698</v>
      </c>
      <c r="BU163" s="27" t="s">
        <v>698</v>
      </c>
      <c r="BV163" s="27" t="s">
        <v>698</v>
      </c>
      <c r="BW163" s="27" t="s">
        <v>698</v>
      </c>
      <c r="BX163" s="27" t="s">
        <v>698</v>
      </c>
      <c r="BY163" s="27" t="s">
        <v>698</v>
      </c>
      <c r="BZ163" s="27" t="s">
        <v>698</v>
      </c>
      <c r="CA163" s="27" t="s">
        <v>698</v>
      </c>
      <c r="CB163" s="27" t="s">
        <v>698</v>
      </c>
      <c r="CC163" s="27" t="s">
        <v>698</v>
      </c>
      <c r="CD163" s="27" t="s">
        <v>698</v>
      </c>
      <c r="CE163" s="27" t="s">
        <v>698</v>
      </c>
      <c r="CF163" s="27" t="s">
        <v>698</v>
      </c>
      <c r="CG163" s="27" t="s">
        <v>698</v>
      </c>
      <c r="CH163" s="27" t="s">
        <v>698</v>
      </c>
      <c r="CI163" s="27" t="s">
        <v>698</v>
      </c>
      <c r="CJ163" s="27" t="s">
        <v>698</v>
      </c>
      <c r="CK163" s="27" t="s">
        <v>698</v>
      </c>
      <c r="CL163" s="27" t="s">
        <v>698</v>
      </c>
      <c r="CM163" s="27" t="s">
        <v>698</v>
      </c>
      <c r="CN163" s="27" t="s">
        <v>698</v>
      </c>
      <c r="CO163" s="27" t="s">
        <v>698</v>
      </c>
      <c r="CP163" s="27" t="s">
        <v>698</v>
      </c>
      <c r="CQ163" s="27" t="s">
        <v>698</v>
      </c>
      <c r="CR163" s="27" t="s">
        <v>698</v>
      </c>
      <c r="CS163" s="27" t="s">
        <v>698</v>
      </c>
      <c r="CT163" s="27" t="s">
        <v>698</v>
      </c>
      <c r="CU163" s="27" t="s">
        <v>698</v>
      </c>
      <c r="CV163" s="27" t="s">
        <v>698</v>
      </c>
      <c r="CW163" s="27" t="s">
        <v>698</v>
      </c>
      <c r="CX163" s="27" t="s">
        <v>698</v>
      </c>
      <c r="CY163" s="27" t="s">
        <v>698</v>
      </c>
      <c r="CZ163" s="27" t="s">
        <v>698</v>
      </c>
      <c r="DA163" s="27" t="s">
        <v>698</v>
      </c>
      <c r="DB163" s="27" t="s">
        <v>698</v>
      </c>
      <c r="DC163" s="27" t="s">
        <v>698</v>
      </c>
      <c r="DD163" s="27" t="s">
        <v>698</v>
      </c>
      <c r="DE163" s="27" t="s">
        <v>698</v>
      </c>
      <c r="DF163" s="27" t="s">
        <v>698</v>
      </c>
      <c r="DG163" s="27" t="s">
        <v>698</v>
      </c>
      <c r="DH163" s="27" t="s">
        <v>698</v>
      </c>
      <c r="DI163" s="27" t="s">
        <v>698</v>
      </c>
      <c r="DJ163" s="27" t="s">
        <v>698</v>
      </c>
      <c r="DK163" s="27" t="s">
        <v>698</v>
      </c>
      <c r="DL163" s="27" t="s">
        <v>698</v>
      </c>
      <c r="DM163" s="27" t="s">
        <v>698</v>
      </c>
      <c r="DN163" s="27" t="s">
        <v>698</v>
      </c>
      <c r="DO163" s="27" t="s">
        <v>698</v>
      </c>
      <c r="DP163" s="27" t="s">
        <v>698</v>
      </c>
      <c r="DQ163" s="27" t="s">
        <v>698</v>
      </c>
      <c r="DR163" s="27" t="s">
        <v>698</v>
      </c>
      <c r="DS163" s="27"/>
      <c r="DT163" s="27" t="s">
        <v>698</v>
      </c>
      <c r="DU163" s="27" t="s">
        <v>698</v>
      </c>
      <c r="DV163" s="27" t="s">
        <v>698</v>
      </c>
      <c r="DW163" s="27" t="s">
        <v>698</v>
      </c>
      <c r="DX163" s="27" t="s">
        <v>698</v>
      </c>
      <c r="DY163" s="27" t="s">
        <v>698</v>
      </c>
      <c r="DZ163" s="27" t="s">
        <v>698</v>
      </c>
      <c r="EA163" s="27" t="s">
        <v>698</v>
      </c>
      <c r="EB163" s="27" t="s">
        <v>698</v>
      </c>
      <c r="EC163" s="27" t="s">
        <v>698</v>
      </c>
      <c r="ED163" s="27" t="s">
        <v>698</v>
      </c>
      <c r="EE163" s="27" t="s">
        <v>698</v>
      </c>
      <c r="EF163" s="27" t="s">
        <v>698</v>
      </c>
      <c r="EG163" s="27" t="s">
        <v>694</v>
      </c>
      <c r="EH163" s="27" t="s">
        <v>698</v>
      </c>
      <c r="EI163" s="27" t="s">
        <v>698</v>
      </c>
      <c r="EJ163" s="27" t="s">
        <v>698</v>
      </c>
      <c r="EK163" s="27" t="s">
        <v>698</v>
      </c>
      <c r="EL163" s="27" t="s">
        <v>698</v>
      </c>
      <c r="EM163" s="27" t="s">
        <v>698</v>
      </c>
      <c r="EN163" s="27" t="s">
        <v>698</v>
      </c>
      <c r="EO163" s="27" t="s">
        <v>698</v>
      </c>
      <c r="EP163" s="27" t="s">
        <v>698</v>
      </c>
      <c r="EQ163" s="27" t="s">
        <v>698</v>
      </c>
      <c r="ER163" s="27" t="s">
        <v>698</v>
      </c>
      <c r="ES163" s="27" t="s">
        <v>698</v>
      </c>
      <c r="ET163" s="27" t="s">
        <v>698</v>
      </c>
      <c r="EU163" s="27" t="s">
        <v>698</v>
      </c>
      <c r="EV163" s="27" t="s">
        <v>698</v>
      </c>
      <c r="EW163" s="27" t="s">
        <v>698</v>
      </c>
      <c r="EX163" s="27" t="s">
        <v>698</v>
      </c>
      <c r="EY163" s="27" t="s">
        <v>698</v>
      </c>
      <c r="EZ163" s="27" t="s">
        <v>698</v>
      </c>
      <c r="FA163" s="27" t="s">
        <v>698</v>
      </c>
      <c r="FB163" s="27" t="s">
        <v>698</v>
      </c>
      <c r="FC163" s="27" t="s">
        <v>698</v>
      </c>
      <c r="FD163" s="27" t="s">
        <v>698</v>
      </c>
      <c r="FE163" s="27" t="s">
        <v>694</v>
      </c>
      <c r="FF163" s="27" t="s">
        <v>698</v>
      </c>
      <c r="FG163" s="27" t="s">
        <v>698</v>
      </c>
      <c r="FH163" s="27" t="s">
        <v>698</v>
      </c>
      <c r="FI163" s="27" t="s">
        <v>698</v>
      </c>
      <c r="FJ163" s="27" t="s">
        <v>694</v>
      </c>
      <c r="FK163" s="27" t="s">
        <v>698</v>
      </c>
      <c r="FL163" s="27" t="s">
        <v>698</v>
      </c>
      <c r="FM163" s="27" t="s">
        <v>698</v>
      </c>
      <c r="FN163" s="27" t="s">
        <v>694</v>
      </c>
      <c r="FO163" s="72" t="s">
        <v>1175</v>
      </c>
      <c r="FP163" s="72" t="s">
        <v>698</v>
      </c>
      <c r="FQ163" s="72" t="s">
        <v>1176</v>
      </c>
      <c r="FR163" s="72" t="s">
        <v>1223</v>
      </c>
      <c r="FS163" s="72" t="s">
        <v>1224</v>
      </c>
      <c r="FT163" s="72" t="s">
        <v>698</v>
      </c>
      <c r="FU163" s="72" t="s">
        <v>698</v>
      </c>
      <c r="FV163" s="72" t="s">
        <v>698</v>
      </c>
      <c r="FW163" s="78" t="s">
        <v>698</v>
      </c>
      <c r="FX163" s="78" t="s">
        <v>698</v>
      </c>
      <c r="FY163" s="72" t="s">
        <v>698</v>
      </c>
      <c r="FZ163" s="90"/>
      <c r="GA163" s="90"/>
      <c r="GB163" s="90"/>
      <c r="GC163" s="90"/>
      <c r="GD163" s="90"/>
      <c r="GE163" s="90"/>
      <c r="GF163" s="90"/>
      <c r="GG163" s="90"/>
      <c r="GH163" s="105" t="s">
        <v>1226</v>
      </c>
      <c r="GI163" s="106"/>
      <c r="GJ163" s="27"/>
      <c r="GK163" s="28"/>
      <c r="GL163" s="27"/>
    </row>
    <row r="164" spans="1:194" x14ac:dyDescent="0.25">
      <c r="A164" s="71" t="str">
        <f t="shared" si="11"/>
        <v>Expenditure: Contracted Services - Contractors: Preservation/Restoration/Dismantling/Cleaning Services</v>
      </c>
      <c r="B164" s="27" t="s">
        <v>1190</v>
      </c>
      <c r="C164" s="27" t="str">
        <f t="shared" si="12"/>
        <v>IE003003035000000000000000000000000000</v>
      </c>
      <c r="D164" s="23" t="s">
        <v>1166</v>
      </c>
      <c r="E164" s="23" t="s">
        <v>710</v>
      </c>
      <c r="F164" s="23" t="s">
        <v>710</v>
      </c>
      <c r="G164" s="23" t="s">
        <v>1030</v>
      </c>
      <c r="H164" s="23" t="s">
        <v>697</v>
      </c>
      <c r="I164" s="23" t="s">
        <v>697</v>
      </c>
      <c r="J164" s="23" t="s">
        <v>697</v>
      </c>
      <c r="K164" s="23" t="s">
        <v>697</v>
      </c>
      <c r="L164" s="23" t="s">
        <v>697</v>
      </c>
      <c r="M164" s="23" t="s">
        <v>697</v>
      </c>
      <c r="N164" s="23" t="s">
        <v>697</v>
      </c>
      <c r="O164" s="23" t="s">
        <v>697</v>
      </c>
      <c r="P164" s="23" t="s">
        <v>697</v>
      </c>
      <c r="Q164" s="27">
        <v>0</v>
      </c>
      <c r="R164" s="27" t="s">
        <v>704</v>
      </c>
      <c r="S164" s="27" t="s">
        <v>698</v>
      </c>
      <c r="T164" s="28" t="s">
        <v>694</v>
      </c>
      <c r="U164" s="28"/>
      <c r="V164" s="27" t="s">
        <v>402</v>
      </c>
      <c r="W164" s="27" t="s">
        <v>905</v>
      </c>
      <c r="X164" s="27"/>
      <c r="Y164" s="27"/>
      <c r="Z164" s="27" t="s">
        <v>1475</v>
      </c>
      <c r="AA164" s="27"/>
      <c r="AB164" s="27"/>
      <c r="AC164" s="27"/>
      <c r="AD164" s="27"/>
      <c r="AE164" s="27"/>
      <c r="AF164" s="27"/>
      <c r="AG164" s="27"/>
      <c r="AH164" s="27"/>
      <c r="AI164" s="27" t="s">
        <v>1476</v>
      </c>
      <c r="AJ164" s="28" t="s">
        <v>704</v>
      </c>
      <c r="AK164" s="27" t="s">
        <v>698</v>
      </c>
      <c r="AL164" s="27" t="s">
        <v>698</v>
      </c>
      <c r="AM164" s="27" t="s">
        <v>698</v>
      </c>
      <c r="AN164" s="27" t="s">
        <v>698</v>
      </c>
      <c r="AO164" s="27" t="s">
        <v>698</v>
      </c>
      <c r="AP164" s="27" t="s">
        <v>698</v>
      </c>
      <c r="AQ164" s="27" t="s">
        <v>698</v>
      </c>
      <c r="AR164" s="27" t="s">
        <v>698</v>
      </c>
      <c r="AS164" s="27" t="s">
        <v>698</v>
      </c>
      <c r="AT164" s="27" t="s">
        <v>698</v>
      </c>
      <c r="AU164" s="27" t="s">
        <v>698</v>
      </c>
      <c r="AV164" s="27" t="s">
        <v>698</v>
      </c>
      <c r="AW164" s="27" t="s">
        <v>698</v>
      </c>
      <c r="AX164" s="27" t="s">
        <v>698</v>
      </c>
      <c r="AY164" s="27" t="s">
        <v>698</v>
      </c>
      <c r="AZ164" s="27" t="s">
        <v>698</v>
      </c>
      <c r="BA164" s="27" t="s">
        <v>698</v>
      </c>
      <c r="BB164" s="27" t="s">
        <v>698</v>
      </c>
      <c r="BC164" s="27" t="s">
        <v>698</v>
      </c>
      <c r="BD164" s="27" t="s">
        <v>698</v>
      </c>
      <c r="BE164" s="27" t="s">
        <v>698</v>
      </c>
      <c r="BF164" s="27" t="s">
        <v>698</v>
      </c>
      <c r="BG164" s="27" t="s">
        <v>698</v>
      </c>
      <c r="BH164" s="27" t="s">
        <v>698</v>
      </c>
      <c r="BI164" s="27" t="s">
        <v>698</v>
      </c>
      <c r="BJ164" s="27" t="s">
        <v>698</v>
      </c>
      <c r="BK164" s="27" t="s">
        <v>698</v>
      </c>
      <c r="BL164" s="27" t="s">
        <v>698</v>
      </c>
      <c r="BM164" s="27" t="s">
        <v>698</v>
      </c>
      <c r="BN164" s="27" t="s">
        <v>698</v>
      </c>
      <c r="BO164" s="27" t="s">
        <v>698</v>
      </c>
      <c r="BP164" s="27" t="s">
        <v>698</v>
      </c>
      <c r="BQ164" s="27" t="s">
        <v>698</v>
      </c>
      <c r="BR164" s="27" t="s">
        <v>698</v>
      </c>
      <c r="BS164" s="27" t="s">
        <v>698</v>
      </c>
      <c r="BT164" s="27" t="s">
        <v>698</v>
      </c>
      <c r="BU164" s="27" t="s">
        <v>698</v>
      </c>
      <c r="BV164" s="27" t="s">
        <v>698</v>
      </c>
      <c r="BW164" s="27" t="s">
        <v>698</v>
      </c>
      <c r="BX164" s="27" t="s">
        <v>698</v>
      </c>
      <c r="BY164" s="27" t="s">
        <v>698</v>
      </c>
      <c r="BZ164" s="27" t="s">
        <v>698</v>
      </c>
      <c r="CA164" s="27" t="s">
        <v>698</v>
      </c>
      <c r="CB164" s="27" t="s">
        <v>704</v>
      </c>
      <c r="CC164" s="27" t="s">
        <v>698</v>
      </c>
      <c r="CD164" s="27" t="s">
        <v>698</v>
      </c>
      <c r="CE164" s="27" t="s">
        <v>698</v>
      </c>
      <c r="CF164" s="27" t="s">
        <v>698</v>
      </c>
      <c r="CG164" s="27" t="s">
        <v>698</v>
      </c>
      <c r="CH164" s="27" t="s">
        <v>698</v>
      </c>
      <c r="CI164" s="27" t="s">
        <v>698</v>
      </c>
      <c r="CJ164" s="27" t="s">
        <v>698</v>
      </c>
      <c r="CK164" s="27" t="s">
        <v>698</v>
      </c>
      <c r="CL164" s="27" t="s">
        <v>698</v>
      </c>
      <c r="CM164" s="27" t="s">
        <v>698</v>
      </c>
      <c r="CN164" s="27" t="s">
        <v>698</v>
      </c>
      <c r="CO164" s="27" t="s">
        <v>704</v>
      </c>
      <c r="CP164" s="27" t="s">
        <v>698</v>
      </c>
      <c r="CQ164" s="27" t="s">
        <v>698</v>
      </c>
      <c r="CR164" s="27" t="s">
        <v>698</v>
      </c>
      <c r="CS164" s="27" t="s">
        <v>698</v>
      </c>
      <c r="CT164" s="27" t="s">
        <v>698</v>
      </c>
      <c r="CU164" s="27" t="s">
        <v>698</v>
      </c>
      <c r="CV164" s="27" t="s">
        <v>698</v>
      </c>
      <c r="CW164" s="27" t="s">
        <v>698</v>
      </c>
      <c r="CX164" s="27" t="s">
        <v>698</v>
      </c>
      <c r="CY164" s="27" t="s">
        <v>698</v>
      </c>
      <c r="CZ164" s="27" t="s">
        <v>698</v>
      </c>
      <c r="DA164" s="27" t="s">
        <v>698</v>
      </c>
      <c r="DB164" s="27" t="s">
        <v>704</v>
      </c>
      <c r="DC164" s="27" t="s">
        <v>704</v>
      </c>
      <c r="DD164" s="27" t="s">
        <v>704</v>
      </c>
      <c r="DE164" s="27" t="s">
        <v>704</v>
      </c>
      <c r="DF164" s="27" t="s">
        <v>698</v>
      </c>
      <c r="DG164" s="27" t="s">
        <v>698</v>
      </c>
      <c r="DH164" s="27" t="s">
        <v>698</v>
      </c>
      <c r="DI164" s="27" t="s">
        <v>698</v>
      </c>
      <c r="DJ164" s="27" t="s">
        <v>698</v>
      </c>
      <c r="DK164" s="27" t="s">
        <v>698</v>
      </c>
      <c r="DL164" s="27" t="s">
        <v>698</v>
      </c>
      <c r="DM164" s="27" t="s">
        <v>698</v>
      </c>
      <c r="DN164" s="27" t="s">
        <v>698</v>
      </c>
      <c r="DO164" s="27" t="s">
        <v>698</v>
      </c>
      <c r="DP164" s="27" t="s">
        <v>698</v>
      </c>
      <c r="DQ164" s="27" t="s">
        <v>698</v>
      </c>
      <c r="DR164" s="27" t="s">
        <v>698</v>
      </c>
      <c r="DS164" s="27"/>
      <c r="DT164" s="27" t="s">
        <v>698</v>
      </c>
      <c r="DU164" s="27" t="s">
        <v>698</v>
      </c>
      <c r="DV164" s="27" t="s">
        <v>698</v>
      </c>
      <c r="DW164" s="27" t="s">
        <v>698</v>
      </c>
      <c r="DX164" s="27" t="s">
        <v>698</v>
      </c>
      <c r="DY164" s="27" t="s">
        <v>698</v>
      </c>
      <c r="DZ164" s="27" t="s">
        <v>698</v>
      </c>
      <c r="EA164" s="27" t="s">
        <v>698</v>
      </c>
      <c r="EB164" s="27" t="s">
        <v>698</v>
      </c>
      <c r="EC164" s="27" t="s">
        <v>698</v>
      </c>
      <c r="ED164" s="27" t="s">
        <v>698</v>
      </c>
      <c r="EE164" s="27" t="s">
        <v>698</v>
      </c>
      <c r="EF164" s="27" t="s">
        <v>698</v>
      </c>
      <c r="EG164" s="27" t="s">
        <v>694</v>
      </c>
      <c r="EH164" s="27" t="s">
        <v>698</v>
      </c>
      <c r="EI164" s="27" t="s">
        <v>698</v>
      </c>
      <c r="EJ164" s="27" t="s">
        <v>698</v>
      </c>
      <c r="EK164" s="27" t="s">
        <v>698</v>
      </c>
      <c r="EL164" s="27" t="s">
        <v>698</v>
      </c>
      <c r="EM164" s="27" t="s">
        <v>698</v>
      </c>
      <c r="EN164" s="27" t="s">
        <v>698</v>
      </c>
      <c r="EO164" s="27" t="s">
        <v>698</v>
      </c>
      <c r="EP164" s="27" t="s">
        <v>698</v>
      </c>
      <c r="EQ164" s="27" t="s">
        <v>698</v>
      </c>
      <c r="ER164" s="27" t="s">
        <v>698</v>
      </c>
      <c r="ES164" s="27" t="s">
        <v>698</v>
      </c>
      <c r="ET164" s="27" t="s">
        <v>698</v>
      </c>
      <c r="EU164" s="27" t="s">
        <v>698</v>
      </c>
      <c r="EV164" s="27" t="s">
        <v>698</v>
      </c>
      <c r="EW164" s="27" t="s">
        <v>698</v>
      </c>
      <c r="EX164" s="27" t="s">
        <v>698</v>
      </c>
      <c r="EY164" s="27" t="s">
        <v>698</v>
      </c>
      <c r="EZ164" s="27" t="s">
        <v>698</v>
      </c>
      <c r="FA164" s="27" t="s">
        <v>698</v>
      </c>
      <c r="FB164" s="27" t="s">
        <v>698</v>
      </c>
      <c r="FC164" s="27" t="s">
        <v>698</v>
      </c>
      <c r="FD164" s="27" t="s">
        <v>698</v>
      </c>
      <c r="FE164" s="27" t="s">
        <v>694</v>
      </c>
      <c r="FF164" s="27" t="s">
        <v>698</v>
      </c>
      <c r="FG164" s="27" t="s">
        <v>698</v>
      </c>
      <c r="FH164" s="27" t="s">
        <v>698</v>
      </c>
      <c r="FI164" s="27" t="s">
        <v>698</v>
      </c>
      <c r="FJ164" s="27" t="s">
        <v>694</v>
      </c>
      <c r="FK164" s="27" t="s">
        <v>698</v>
      </c>
      <c r="FL164" s="27" t="s">
        <v>698</v>
      </c>
      <c r="FM164" s="27" t="s">
        <v>698</v>
      </c>
      <c r="FN164" s="27" t="s">
        <v>694</v>
      </c>
      <c r="FO164" s="72" t="s">
        <v>1175</v>
      </c>
      <c r="FP164" s="72" t="s">
        <v>698</v>
      </c>
      <c r="FQ164" s="72" t="s">
        <v>1176</v>
      </c>
      <c r="FR164" s="72" t="s">
        <v>1223</v>
      </c>
      <c r="FS164" s="72" t="s">
        <v>1224</v>
      </c>
      <c r="FT164" s="72" t="s">
        <v>1225</v>
      </c>
      <c r="FU164" s="72" t="s">
        <v>698</v>
      </c>
      <c r="FV164" s="72" t="s">
        <v>698</v>
      </c>
      <c r="FW164" s="78" t="s">
        <v>698</v>
      </c>
      <c r="FX164" s="78" t="s">
        <v>698</v>
      </c>
      <c r="FY164" s="72" t="s">
        <v>698</v>
      </c>
      <c r="FZ164" s="90"/>
      <c r="GA164" s="90"/>
      <c r="GB164" s="90"/>
      <c r="GC164" s="90"/>
      <c r="GD164" s="90"/>
      <c r="GE164" s="90"/>
      <c r="GF164" s="90"/>
      <c r="GG164" s="90"/>
      <c r="GH164" s="105" t="s">
        <v>1226</v>
      </c>
      <c r="GI164" s="106"/>
      <c r="GJ164" s="27"/>
      <c r="GK164" s="28"/>
      <c r="GL164" s="27"/>
    </row>
    <row r="165" spans="1:194" x14ac:dyDescent="0.25">
      <c r="A165" s="71" t="str">
        <f t="shared" si="11"/>
        <v>Expenditure: Contracted Services - Contractors: Relief Drivers</v>
      </c>
      <c r="B165" s="27" t="s">
        <v>1190</v>
      </c>
      <c r="C165" s="27" t="str">
        <f t="shared" si="12"/>
        <v>IE003003036000000000000000000000000000</v>
      </c>
      <c r="D165" s="23" t="s">
        <v>1166</v>
      </c>
      <c r="E165" s="23" t="s">
        <v>710</v>
      </c>
      <c r="F165" s="23" t="s">
        <v>710</v>
      </c>
      <c r="G165" s="23" t="s">
        <v>1031</v>
      </c>
      <c r="H165" s="23" t="s">
        <v>697</v>
      </c>
      <c r="I165" s="23" t="s">
        <v>697</v>
      </c>
      <c r="J165" s="23" t="s">
        <v>697</v>
      </c>
      <c r="K165" s="23" t="s">
        <v>697</v>
      </c>
      <c r="L165" s="23" t="s">
        <v>697</v>
      </c>
      <c r="M165" s="23" t="s">
        <v>697</v>
      </c>
      <c r="N165" s="23" t="s">
        <v>697</v>
      </c>
      <c r="O165" s="23" t="s">
        <v>697</v>
      </c>
      <c r="P165" s="23" t="s">
        <v>697</v>
      </c>
      <c r="Q165" s="27">
        <v>0</v>
      </c>
      <c r="R165" s="27" t="s">
        <v>704</v>
      </c>
      <c r="S165" s="27" t="s">
        <v>698</v>
      </c>
      <c r="T165" s="28" t="s">
        <v>694</v>
      </c>
      <c r="U165" s="28"/>
      <c r="V165" s="27" t="s">
        <v>403</v>
      </c>
      <c r="W165" s="27" t="s">
        <v>905</v>
      </c>
      <c r="X165" s="27"/>
      <c r="Y165" s="27"/>
      <c r="Z165" s="27" t="s">
        <v>1477</v>
      </c>
      <c r="AA165" s="27"/>
      <c r="AB165" s="27"/>
      <c r="AC165" s="27"/>
      <c r="AD165" s="27"/>
      <c r="AE165" s="27"/>
      <c r="AF165" s="27"/>
      <c r="AG165" s="27"/>
      <c r="AH165" s="27"/>
      <c r="AI165" s="27" t="s">
        <v>1478</v>
      </c>
      <c r="AJ165" s="28" t="s">
        <v>704</v>
      </c>
      <c r="AK165" s="27" t="s">
        <v>698</v>
      </c>
      <c r="AL165" s="27" t="s">
        <v>698</v>
      </c>
      <c r="AM165" s="27" t="s">
        <v>698</v>
      </c>
      <c r="AN165" s="27" t="s">
        <v>698</v>
      </c>
      <c r="AO165" s="27" t="s">
        <v>698</v>
      </c>
      <c r="AP165" s="27" t="s">
        <v>698</v>
      </c>
      <c r="AQ165" s="27" t="s">
        <v>698</v>
      </c>
      <c r="AR165" s="27" t="s">
        <v>698</v>
      </c>
      <c r="AS165" s="27" t="s">
        <v>698</v>
      </c>
      <c r="AT165" s="27" t="s">
        <v>698</v>
      </c>
      <c r="AU165" s="27" t="s">
        <v>698</v>
      </c>
      <c r="AV165" s="27" t="s">
        <v>698</v>
      </c>
      <c r="AW165" s="27" t="s">
        <v>698</v>
      </c>
      <c r="AX165" s="27" t="s">
        <v>698</v>
      </c>
      <c r="AY165" s="27" t="s">
        <v>698</v>
      </c>
      <c r="AZ165" s="27" t="s">
        <v>698</v>
      </c>
      <c r="BA165" s="27" t="s">
        <v>698</v>
      </c>
      <c r="BB165" s="27" t="s">
        <v>698</v>
      </c>
      <c r="BC165" s="27" t="s">
        <v>698</v>
      </c>
      <c r="BD165" s="27" t="s">
        <v>698</v>
      </c>
      <c r="BE165" s="27" t="s">
        <v>698</v>
      </c>
      <c r="BF165" s="27" t="s">
        <v>698</v>
      </c>
      <c r="BG165" s="27" t="s">
        <v>698</v>
      </c>
      <c r="BH165" s="27" t="s">
        <v>698</v>
      </c>
      <c r="BI165" s="27" t="s">
        <v>698</v>
      </c>
      <c r="BJ165" s="27" t="s">
        <v>698</v>
      </c>
      <c r="BK165" s="27" t="s">
        <v>698</v>
      </c>
      <c r="BL165" s="27" t="s">
        <v>698</v>
      </c>
      <c r="BM165" s="27" t="s">
        <v>698</v>
      </c>
      <c r="BN165" s="27" t="s">
        <v>698</v>
      </c>
      <c r="BO165" s="27" t="s">
        <v>698</v>
      </c>
      <c r="BP165" s="27" t="s">
        <v>698</v>
      </c>
      <c r="BQ165" s="27" t="s">
        <v>698</v>
      </c>
      <c r="BR165" s="27" t="s">
        <v>698</v>
      </c>
      <c r="BS165" s="27" t="s">
        <v>698</v>
      </c>
      <c r="BT165" s="27" t="s">
        <v>698</v>
      </c>
      <c r="BU165" s="27" t="s">
        <v>698</v>
      </c>
      <c r="BV165" s="27" t="s">
        <v>698</v>
      </c>
      <c r="BW165" s="27" t="s">
        <v>698</v>
      </c>
      <c r="BX165" s="27" t="s">
        <v>698</v>
      </c>
      <c r="BY165" s="27" t="s">
        <v>698</v>
      </c>
      <c r="BZ165" s="27" t="s">
        <v>698</v>
      </c>
      <c r="CA165" s="27" t="s">
        <v>698</v>
      </c>
      <c r="CB165" s="27" t="s">
        <v>698</v>
      </c>
      <c r="CC165" s="27" t="s">
        <v>698</v>
      </c>
      <c r="CD165" s="27" t="s">
        <v>698</v>
      </c>
      <c r="CE165" s="27" t="s">
        <v>698</v>
      </c>
      <c r="CF165" s="27" t="s">
        <v>698</v>
      </c>
      <c r="CG165" s="27" t="s">
        <v>698</v>
      </c>
      <c r="CH165" s="27" t="s">
        <v>698</v>
      </c>
      <c r="CI165" s="27" t="s">
        <v>698</v>
      </c>
      <c r="CJ165" s="27" t="s">
        <v>698</v>
      </c>
      <c r="CK165" s="27" t="s">
        <v>698</v>
      </c>
      <c r="CL165" s="27" t="s">
        <v>698</v>
      </c>
      <c r="CM165" s="27" t="s">
        <v>698</v>
      </c>
      <c r="CN165" s="27" t="s">
        <v>698</v>
      </c>
      <c r="CO165" s="27" t="s">
        <v>698</v>
      </c>
      <c r="CP165" s="27" t="s">
        <v>698</v>
      </c>
      <c r="CQ165" s="27" t="s">
        <v>698</v>
      </c>
      <c r="CR165" s="27" t="s">
        <v>698</v>
      </c>
      <c r="CS165" s="27" t="s">
        <v>698</v>
      </c>
      <c r="CT165" s="27" t="s">
        <v>698</v>
      </c>
      <c r="CU165" s="27" t="s">
        <v>698</v>
      </c>
      <c r="CV165" s="27" t="s">
        <v>698</v>
      </c>
      <c r="CW165" s="27" t="s">
        <v>698</v>
      </c>
      <c r="CX165" s="27" t="s">
        <v>704</v>
      </c>
      <c r="CY165" s="27" t="s">
        <v>698</v>
      </c>
      <c r="CZ165" s="27" t="s">
        <v>704</v>
      </c>
      <c r="DA165" s="27" t="s">
        <v>698</v>
      </c>
      <c r="DB165" s="27" t="s">
        <v>704</v>
      </c>
      <c r="DC165" s="27" t="s">
        <v>704</v>
      </c>
      <c r="DD165" s="27" t="s">
        <v>704</v>
      </c>
      <c r="DE165" s="27" t="s">
        <v>704</v>
      </c>
      <c r="DF165" s="27" t="s">
        <v>698</v>
      </c>
      <c r="DG165" s="27" t="s">
        <v>698</v>
      </c>
      <c r="DH165" s="27" t="s">
        <v>698</v>
      </c>
      <c r="DI165" s="27" t="s">
        <v>698</v>
      </c>
      <c r="DJ165" s="27" t="s">
        <v>698</v>
      </c>
      <c r="DK165" s="27" t="s">
        <v>698</v>
      </c>
      <c r="DL165" s="27" t="s">
        <v>698</v>
      </c>
      <c r="DM165" s="27" t="s">
        <v>698</v>
      </c>
      <c r="DN165" s="27" t="s">
        <v>698</v>
      </c>
      <c r="DO165" s="27" t="s">
        <v>698</v>
      </c>
      <c r="DP165" s="27" t="s">
        <v>698</v>
      </c>
      <c r="DQ165" s="27" t="s">
        <v>698</v>
      </c>
      <c r="DR165" s="27" t="s">
        <v>698</v>
      </c>
      <c r="DS165" s="27"/>
      <c r="DT165" s="27" t="s">
        <v>698</v>
      </c>
      <c r="DU165" s="27" t="s">
        <v>698</v>
      </c>
      <c r="DV165" s="27" t="s">
        <v>698</v>
      </c>
      <c r="DW165" s="27" t="s">
        <v>698</v>
      </c>
      <c r="DX165" s="27" t="s">
        <v>698</v>
      </c>
      <c r="DY165" s="27" t="s">
        <v>698</v>
      </c>
      <c r="DZ165" s="27" t="s">
        <v>704</v>
      </c>
      <c r="EA165" s="27" t="s">
        <v>698</v>
      </c>
      <c r="EB165" s="27" t="s">
        <v>698</v>
      </c>
      <c r="EC165" s="27" t="s">
        <v>698</v>
      </c>
      <c r="ED165" s="27" t="s">
        <v>698</v>
      </c>
      <c r="EE165" s="27" t="s">
        <v>698</v>
      </c>
      <c r="EF165" s="27" t="s">
        <v>704</v>
      </c>
      <c r="EG165" s="27" t="s">
        <v>694</v>
      </c>
      <c r="EH165" s="27" t="s">
        <v>698</v>
      </c>
      <c r="EI165" s="27" t="s">
        <v>704</v>
      </c>
      <c r="EJ165" s="27" t="s">
        <v>698</v>
      </c>
      <c r="EK165" s="27" t="s">
        <v>698</v>
      </c>
      <c r="EL165" s="27" t="s">
        <v>698</v>
      </c>
      <c r="EM165" s="27" t="s">
        <v>698</v>
      </c>
      <c r="EN165" s="27" t="s">
        <v>704</v>
      </c>
      <c r="EO165" s="27" t="s">
        <v>698</v>
      </c>
      <c r="EP165" s="27" t="s">
        <v>698</v>
      </c>
      <c r="EQ165" s="27" t="s">
        <v>698</v>
      </c>
      <c r="ER165" s="27" t="s">
        <v>698</v>
      </c>
      <c r="ES165" s="27" t="s">
        <v>698</v>
      </c>
      <c r="ET165" s="27" t="s">
        <v>698</v>
      </c>
      <c r="EU165" s="27" t="s">
        <v>698</v>
      </c>
      <c r="EV165" s="27" t="s">
        <v>698</v>
      </c>
      <c r="EW165" s="27" t="s">
        <v>698</v>
      </c>
      <c r="EX165" s="27" t="s">
        <v>698</v>
      </c>
      <c r="EY165" s="27" t="s">
        <v>698</v>
      </c>
      <c r="EZ165" s="27" t="s">
        <v>698</v>
      </c>
      <c r="FA165" s="27" t="s">
        <v>698</v>
      </c>
      <c r="FB165" s="27" t="s">
        <v>698</v>
      </c>
      <c r="FC165" s="27" t="s">
        <v>704</v>
      </c>
      <c r="FD165" s="27" t="s">
        <v>698</v>
      </c>
      <c r="FE165" s="27" t="s">
        <v>694</v>
      </c>
      <c r="FF165" s="27" t="s">
        <v>704</v>
      </c>
      <c r="FG165" s="27" t="s">
        <v>698</v>
      </c>
      <c r="FH165" s="27" t="s">
        <v>698</v>
      </c>
      <c r="FI165" s="27" t="s">
        <v>698</v>
      </c>
      <c r="FJ165" s="27" t="s">
        <v>694</v>
      </c>
      <c r="FK165" s="27" t="s">
        <v>704</v>
      </c>
      <c r="FL165" s="27" t="s">
        <v>704</v>
      </c>
      <c r="FM165" s="27" t="s">
        <v>704</v>
      </c>
      <c r="FN165" s="27" t="s">
        <v>694</v>
      </c>
      <c r="FO165" s="72" t="s">
        <v>1175</v>
      </c>
      <c r="FP165" s="72" t="s">
        <v>698</v>
      </c>
      <c r="FQ165" s="72" t="s">
        <v>1176</v>
      </c>
      <c r="FR165" s="72" t="s">
        <v>1223</v>
      </c>
      <c r="FS165" s="72" t="s">
        <v>1224</v>
      </c>
      <c r="FT165" s="72" t="s">
        <v>698</v>
      </c>
      <c r="FU165" s="72" t="s">
        <v>698</v>
      </c>
      <c r="FV165" s="72" t="s">
        <v>698</v>
      </c>
      <c r="FW165" s="78" t="s">
        <v>698</v>
      </c>
      <c r="FX165" s="78" t="s">
        <v>698</v>
      </c>
      <c r="FY165" s="72" t="s">
        <v>698</v>
      </c>
      <c r="FZ165" s="90"/>
      <c r="GA165" s="90"/>
      <c r="GB165" s="90"/>
      <c r="GC165" s="90"/>
      <c r="GD165" s="90"/>
      <c r="GE165" s="90"/>
      <c r="GF165" s="90"/>
      <c r="GG165" s="90"/>
      <c r="GH165" s="105" t="s">
        <v>1226</v>
      </c>
      <c r="GI165" s="106"/>
      <c r="GJ165" s="27"/>
      <c r="GK165" s="28"/>
      <c r="GL165" s="27"/>
    </row>
    <row r="166" spans="1:194" x14ac:dyDescent="0.25">
      <c r="A166" s="71" t="str">
        <f t="shared" si="11"/>
        <v>Expenditure: Contracted Services - Contractors: Tracing Agents and Debt Collectors</v>
      </c>
      <c r="B166" s="27" t="s">
        <v>1190</v>
      </c>
      <c r="C166" s="27" t="str">
        <f t="shared" si="12"/>
        <v>IE003003037000000000000000000000000000</v>
      </c>
      <c r="D166" s="23" t="s">
        <v>1166</v>
      </c>
      <c r="E166" s="23" t="s">
        <v>710</v>
      </c>
      <c r="F166" s="23" t="s">
        <v>710</v>
      </c>
      <c r="G166" s="23" t="s">
        <v>1032</v>
      </c>
      <c r="H166" s="23" t="s">
        <v>697</v>
      </c>
      <c r="I166" s="23" t="s">
        <v>697</v>
      </c>
      <c r="J166" s="23" t="s">
        <v>697</v>
      </c>
      <c r="K166" s="23" t="s">
        <v>697</v>
      </c>
      <c r="L166" s="23" t="s">
        <v>697</v>
      </c>
      <c r="M166" s="23" t="s">
        <v>697</v>
      </c>
      <c r="N166" s="23" t="s">
        <v>697</v>
      </c>
      <c r="O166" s="23" t="s">
        <v>697</v>
      </c>
      <c r="P166" s="23" t="s">
        <v>697</v>
      </c>
      <c r="Q166" s="27">
        <v>0</v>
      </c>
      <c r="R166" s="27" t="s">
        <v>704</v>
      </c>
      <c r="S166" s="27" t="s">
        <v>698</v>
      </c>
      <c r="T166" s="28" t="s">
        <v>694</v>
      </c>
      <c r="U166" s="28"/>
      <c r="V166" s="27" t="s">
        <v>404</v>
      </c>
      <c r="W166" s="27" t="s">
        <v>905</v>
      </c>
      <c r="X166" s="27"/>
      <c r="Y166" s="27"/>
      <c r="Z166" s="27" t="s">
        <v>1479</v>
      </c>
      <c r="AA166" s="27"/>
      <c r="AB166" s="27"/>
      <c r="AC166" s="27"/>
      <c r="AD166" s="27"/>
      <c r="AE166" s="27"/>
      <c r="AF166" s="27"/>
      <c r="AG166" s="27"/>
      <c r="AH166" s="27"/>
      <c r="AI166" s="27" t="s">
        <v>1480</v>
      </c>
      <c r="AJ166" s="28" t="s">
        <v>704</v>
      </c>
      <c r="AK166" s="27" t="s">
        <v>698</v>
      </c>
      <c r="AL166" s="27" t="s">
        <v>698</v>
      </c>
      <c r="AM166" s="27" t="s">
        <v>698</v>
      </c>
      <c r="AN166" s="27" t="s">
        <v>698</v>
      </c>
      <c r="AO166" s="27" t="s">
        <v>698</v>
      </c>
      <c r="AP166" s="27" t="s">
        <v>698</v>
      </c>
      <c r="AQ166" s="27" t="s">
        <v>698</v>
      </c>
      <c r="AR166" s="27" t="s">
        <v>698</v>
      </c>
      <c r="AS166" s="27" t="s">
        <v>698</v>
      </c>
      <c r="AT166" s="27" t="s">
        <v>698</v>
      </c>
      <c r="AU166" s="27" t="s">
        <v>698</v>
      </c>
      <c r="AV166" s="27" t="s">
        <v>698</v>
      </c>
      <c r="AW166" s="27" t="s">
        <v>698</v>
      </c>
      <c r="AX166" s="27" t="s">
        <v>698</v>
      </c>
      <c r="AY166" s="27" t="s">
        <v>698</v>
      </c>
      <c r="AZ166" s="27" t="s">
        <v>698</v>
      </c>
      <c r="BA166" s="27" t="s">
        <v>698</v>
      </c>
      <c r="BB166" s="27" t="s">
        <v>698</v>
      </c>
      <c r="BC166" s="27" t="s">
        <v>698</v>
      </c>
      <c r="BD166" s="27" t="s">
        <v>698</v>
      </c>
      <c r="BE166" s="27" t="s">
        <v>698</v>
      </c>
      <c r="BF166" s="27" t="s">
        <v>698</v>
      </c>
      <c r="BG166" s="27" t="s">
        <v>698</v>
      </c>
      <c r="BH166" s="27" t="s">
        <v>698</v>
      </c>
      <c r="BI166" s="27" t="s">
        <v>698</v>
      </c>
      <c r="BJ166" s="27" t="s">
        <v>698</v>
      </c>
      <c r="BK166" s="27" t="s">
        <v>698</v>
      </c>
      <c r="BL166" s="27" t="s">
        <v>698</v>
      </c>
      <c r="BM166" s="27" t="s">
        <v>698</v>
      </c>
      <c r="BN166" s="27" t="s">
        <v>698</v>
      </c>
      <c r="BO166" s="27" t="s">
        <v>698</v>
      </c>
      <c r="BP166" s="27" t="s">
        <v>698</v>
      </c>
      <c r="BQ166" s="27" t="s">
        <v>698</v>
      </c>
      <c r="BR166" s="27" t="s">
        <v>698</v>
      </c>
      <c r="BS166" s="27" t="s">
        <v>698</v>
      </c>
      <c r="BT166" s="27" t="s">
        <v>698</v>
      </c>
      <c r="BU166" s="27" t="s">
        <v>698</v>
      </c>
      <c r="BV166" s="27" t="s">
        <v>698</v>
      </c>
      <c r="BW166" s="27" t="s">
        <v>698</v>
      </c>
      <c r="BX166" s="27" t="s">
        <v>698</v>
      </c>
      <c r="BY166" s="27" t="s">
        <v>698</v>
      </c>
      <c r="BZ166" s="27" t="s">
        <v>698</v>
      </c>
      <c r="CA166" s="27" t="s">
        <v>698</v>
      </c>
      <c r="CB166" s="27" t="s">
        <v>698</v>
      </c>
      <c r="CC166" s="27" t="s">
        <v>698</v>
      </c>
      <c r="CD166" s="27" t="s">
        <v>704</v>
      </c>
      <c r="CE166" s="27" t="s">
        <v>698</v>
      </c>
      <c r="CF166" s="27" t="s">
        <v>698</v>
      </c>
      <c r="CG166" s="27" t="s">
        <v>698</v>
      </c>
      <c r="CH166" s="27" t="s">
        <v>704</v>
      </c>
      <c r="CI166" s="27" t="s">
        <v>698</v>
      </c>
      <c r="CJ166" s="27" t="s">
        <v>698</v>
      </c>
      <c r="CK166" s="27" t="s">
        <v>698</v>
      </c>
      <c r="CL166" s="27" t="s">
        <v>698</v>
      </c>
      <c r="CM166" s="27" t="s">
        <v>698</v>
      </c>
      <c r="CN166" s="27" t="s">
        <v>698</v>
      </c>
      <c r="CO166" s="27" t="s">
        <v>698</v>
      </c>
      <c r="CP166" s="27" t="s">
        <v>698</v>
      </c>
      <c r="CQ166" s="27" t="s">
        <v>698</v>
      </c>
      <c r="CR166" s="27" t="s">
        <v>698</v>
      </c>
      <c r="CS166" s="27" t="s">
        <v>704</v>
      </c>
      <c r="CT166" s="27" t="s">
        <v>698</v>
      </c>
      <c r="CU166" s="27" t="s">
        <v>698</v>
      </c>
      <c r="CV166" s="27" t="s">
        <v>698</v>
      </c>
      <c r="CW166" s="27" t="s">
        <v>698</v>
      </c>
      <c r="CX166" s="27" t="s">
        <v>698</v>
      </c>
      <c r="CY166" s="27" t="s">
        <v>698</v>
      </c>
      <c r="CZ166" s="27" t="s">
        <v>698</v>
      </c>
      <c r="DA166" s="27" t="s">
        <v>698</v>
      </c>
      <c r="DB166" s="27" t="s">
        <v>704</v>
      </c>
      <c r="DC166" s="27" t="s">
        <v>704</v>
      </c>
      <c r="DD166" s="27" t="s">
        <v>704</v>
      </c>
      <c r="DE166" s="27" t="s">
        <v>704</v>
      </c>
      <c r="DF166" s="27" t="s">
        <v>698</v>
      </c>
      <c r="DG166" s="27" t="s">
        <v>698</v>
      </c>
      <c r="DH166" s="27" t="s">
        <v>698</v>
      </c>
      <c r="DI166" s="27" t="s">
        <v>698</v>
      </c>
      <c r="DJ166" s="27" t="s">
        <v>698</v>
      </c>
      <c r="DK166" s="27" t="s">
        <v>698</v>
      </c>
      <c r="DL166" s="27" t="s">
        <v>698</v>
      </c>
      <c r="DM166" s="27" t="s">
        <v>698</v>
      </c>
      <c r="DN166" s="27" t="s">
        <v>698</v>
      </c>
      <c r="DO166" s="27" t="s">
        <v>698</v>
      </c>
      <c r="DP166" s="27" t="s">
        <v>698</v>
      </c>
      <c r="DQ166" s="27" t="s">
        <v>698</v>
      </c>
      <c r="DR166" s="27" t="s">
        <v>698</v>
      </c>
      <c r="DS166" s="27"/>
      <c r="DT166" s="27" t="s">
        <v>698</v>
      </c>
      <c r="DU166" s="27" t="s">
        <v>698</v>
      </c>
      <c r="DV166" s="27" t="s">
        <v>698</v>
      </c>
      <c r="DW166" s="27" t="s">
        <v>698</v>
      </c>
      <c r="DX166" s="27" t="s">
        <v>698</v>
      </c>
      <c r="DY166" s="27" t="s">
        <v>698</v>
      </c>
      <c r="DZ166" s="27" t="s">
        <v>698</v>
      </c>
      <c r="EA166" s="27" t="s">
        <v>698</v>
      </c>
      <c r="EB166" s="27" t="s">
        <v>698</v>
      </c>
      <c r="EC166" s="27" t="s">
        <v>698</v>
      </c>
      <c r="ED166" s="27" t="s">
        <v>698</v>
      </c>
      <c r="EE166" s="27" t="s">
        <v>698</v>
      </c>
      <c r="EF166" s="27" t="s">
        <v>698</v>
      </c>
      <c r="EG166" s="27" t="s">
        <v>694</v>
      </c>
      <c r="EH166" s="27" t="s">
        <v>698</v>
      </c>
      <c r="EI166" s="27" t="s">
        <v>698</v>
      </c>
      <c r="EJ166" s="27" t="s">
        <v>698</v>
      </c>
      <c r="EK166" s="27" t="s">
        <v>698</v>
      </c>
      <c r="EL166" s="27" t="s">
        <v>698</v>
      </c>
      <c r="EM166" s="27" t="s">
        <v>698</v>
      </c>
      <c r="EN166" s="27" t="s">
        <v>698</v>
      </c>
      <c r="EO166" s="27" t="s">
        <v>698</v>
      </c>
      <c r="EP166" s="27" t="s">
        <v>698</v>
      </c>
      <c r="EQ166" s="27" t="s">
        <v>698</v>
      </c>
      <c r="ER166" s="27" t="s">
        <v>698</v>
      </c>
      <c r="ES166" s="27" t="s">
        <v>698</v>
      </c>
      <c r="ET166" s="27" t="s">
        <v>698</v>
      </c>
      <c r="EU166" s="27" t="s">
        <v>698</v>
      </c>
      <c r="EV166" s="27" t="s">
        <v>698</v>
      </c>
      <c r="EW166" s="27" t="s">
        <v>698</v>
      </c>
      <c r="EX166" s="27" t="s">
        <v>698</v>
      </c>
      <c r="EY166" s="27" t="s">
        <v>698</v>
      </c>
      <c r="EZ166" s="27" t="s">
        <v>698</v>
      </c>
      <c r="FA166" s="27" t="s">
        <v>698</v>
      </c>
      <c r="FB166" s="27" t="s">
        <v>698</v>
      </c>
      <c r="FC166" s="27" t="s">
        <v>698</v>
      </c>
      <c r="FD166" s="27" t="s">
        <v>698</v>
      </c>
      <c r="FE166" s="27" t="s">
        <v>694</v>
      </c>
      <c r="FF166" s="27" t="s">
        <v>698</v>
      </c>
      <c r="FG166" s="27" t="s">
        <v>698</v>
      </c>
      <c r="FH166" s="27" t="s">
        <v>698</v>
      </c>
      <c r="FI166" s="27" t="s">
        <v>698</v>
      </c>
      <c r="FJ166" s="27" t="s">
        <v>694</v>
      </c>
      <c r="FK166" s="27" t="s">
        <v>698</v>
      </c>
      <c r="FL166" s="27" t="s">
        <v>698</v>
      </c>
      <c r="FM166" s="27" t="s">
        <v>698</v>
      </c>
      <c r="FN166" s="27" t="s">
        <v>694</v>
      </c>
      <c r="FO166" s="72" t="s">
        <v>1175</v>
      </c>
      <c r="FP166" s="72" t="s">
        <v>698</v>
      </c>
      <c r="FQ166" s="72" t="s">
        <v>1176</v>
      </c>
      <c r="FR166" s="72" t="s">
        <v>1223</v>
      </c>
      <c r="FS166" s="72" t="s">
        <v>1224</v>
      </c>
      <c r="FT166" s="72" t="s">
        <v>698</v>
      </c>
      <c r="FU166" s="72" t="s">
        <v>698</v>
      </c>
      <c r="FV166" s="72" t="s">
        <v>698</v>
      </c>
      <c r="FW166" s="78" t="s">
        <v>698</v>
      </c>
      <c r="FX166" s="78" t="s">
        <v>698</v>
      </c>
      <c r="FY166" s="72" t="s">
        <v>698</v>
      </c>
      <c r="FZ166" s="90"/>
      <c r="GA166" s="90"/>
      <c r="GB166" s="90"/>
      <c r="GC166" s="90"/>
      <c r="GD166" s="90"/>
      <c r="GE166" s="90"/>
      <c r="GF166" s="90"/>
      <c r="GG166" s="90"/>
      <c r="GH166" s="105" t="s">
        <v>1226</v>
      </c>
      <c r="GI166" s="106"/>
      <c r="GJ166" s="27"/>
      <c r="GK166" s="28"/>
      <c r="GL166" s="27"/>
    </row>
    <row r="167" spans="1:194" x14ac:dyDescent="0.25">
      <c r="A167" s="71" t="str">
        <f t="shared" si="11"/>
        <v>Expenditure: Contracted Services - Contractors: Traffic and Street Lights</v>
      </c>
      <c r="B167" s="27" t="s">
        <v>1190</v>
      </c>
      <c r="C167" s="27" t="str">
        <f t="shared" si="12"/>
        <v>IE003003038000000000000000000000000000</v>
      </c>
      <c r="D167" s="23" t="s">
        <v>1166</v>
      </c>
      <c r="E167" s="23" t="s">
        <v>710</v>
      </c>
      <c r="F167" s="23" t="s">
        <v>710</v>
      </c>
      <c r="G167" s="23" t="s">
        <v>1033</v>
      </c>
      <c r="H167" s="23" t="s">
        <v>697</v>
      </c>
      <c r="I167" s="23" t="s">
        <v>697</v>
      </c>
      <c r="J167" s="23" t="s">
        <v>697</v>
      </c>
      <c r="K167" s="23" t="s">
        <v>697</v>
      </c>
      <c r="L167" s="23" t="s">
        <v>697</v>
      </c>
      <c r="M167" s="23" t="s">
        <v>697</v>
      </c>
      <c r="N167" s="23" t="s">
        <v>697</v>
      </c>
      <c r="O167" s="23" t="s">
        <v>697</v>
      </c>
      <c r="P167" s="23" t="s">
        <v>697</v>
      </c>
      <c r="Q167" s="27">
        <v>0</v>
      </c>
      <c r="R167" s="27" t="s">
        <v>704</v>
      </c>
      <c r="S167" s="27" t="s">
        <v>698</v>
      </c>
      <c r="T167" s="28" t="s">
        <v>694</v>
      </c>
      <c r="U167" s="28"/>
      <c r="V167" s="27" t="s">
        <v>405</v>
      </c>
      <c r="W167" s="27" t="s">
        <v>905</v>
      </c>
      <c r="X167" s="27"/>
      <c r="Y167" s="27"/>
      <c r="Z167" s="27" t="s">
        <v>1481</v>
      </c>
      <c r="AA167" s="27"/>
      <c r="AB167" s="27"/>
      <c r="AC167" s="27"/>
      <c r="AD167" s="27"/>
      <c r="AE167" s="27"/>
      <c r="AF167" s="27"/>
      <c r="AG167" s="27"/>
      <c r="AH167" s="27"/>
      <c r="AI167" s="27" t="s">
        <v>1482</v>
      </c>
      <c r="AJ167" s="28" t="s">
        <v>704</v>
      </c>
      <c r="AK167" s="27" t="s">
        <v>698</v>
      </c>
      <c r="AL167" s="27" t="s">
        <v>698</v>
      </c>
      <c r="AM167" s="27" t="s">
        <v>698</v>
      </c>
      <c r="AN167" s="27" t="s">
        <v>698</v>
      </c>
      <c r="AO167" s="27" t="s">
        <v>698</v>
      </c>
      <c r="AP167" s="27" t="s">
        <v>698</v>
      </c>
      <c r="AQ167" s="27" t="s">
        <v>698</v>
      </c>
      <c r="AR167" s="27" t="s">
        <v>698</v>
      </c>
      <c r="AS167" s="27" t="s">
        <v>698</v>
      </c>
      <c r="AT167" s="27" t="s">
        <v>698</v>
      </c>
      <c r="AU167" s="27" t="s">
        <v>698</v>
      </c>
      <c r="AV167" s="27" t="s">
        <v>698</v>
      </c>
      <c r="AW167" s="27" t="s">
        <v>698</v>
      </c>
      <c r="AX167" s="27" t="s">
        <v>698</v>
      </c>
      <c r="AY167" s="27" t="s">
        <v>698</v>
      </c>
      <c r="AZ167" s="27" t="s">
        <v>698</v>
      </c>
      <c r="BA167" s="27" t="s">
        <v>698</v>
      </c>
      <c r="BB167" s="27" t="s">
        <v>698</v>
      </c>
      <c r="BC167" s="27" t="s">
        <v>698</v>
      </c>
      <c r="BD167" s="27" t="s">
        <v>698</v>
      </c>
      <c r="BE167" s="27" t="s">
        <v>698</v>
      </c>
      <c r="BF167" s="27" t="s">
        <v>698</v>
      </c>
      <c r="BG167" s="27" t="s">
        <v>698</v>
      </c>
      <c r="BH167" s="27" t="s">
        <v>698</v>
      </c>
      <c r="BI167" s="27" t="s">
        <v>698</v>
      </c>
      <c r="BJ167" s="27" t="s">
        <v>698</v>
      </c>
      <c r="BK167" s="27" t="s">
        <v>698</v>
      </c>
      <c r="BL167" s="27" t="s">
        <v>698</v>
      </c>
      <c r="BM167" s="27" t="s">
        <v>698</v>
      </c>
      <c r="BN167" s="27" t="s">
        <v>698</v>
      </c>
      <c r="BO167" s="27" t="s">
        <v>698</v>
      </c>
      <c r="BP167" s="27" t="s">
        <v>704</v>
      </c>
      <c r="BQ167" s="27" t="s">
        <v>698</v>
      </c>
      <c r="BR167" s="27" t="s">
        <v>698</v>
      </c>
      <c r="BS167" s="27" t="s">
        <v>698</v>
      </c>
      <c r="BT167" s="27" t="s">
        <v>698</v>
      </c>
      <c r="BU167" s="27" t="s">
        <v>698</v>
      </c>
      <c r="BV167" s="27" t="s">
        <v>698</v>
      </c>
      <c r="BW167" s="27" t="s">
        <v>698</v>
      </c>
      <c r="BX167" s="27" t="s">
        <v>698</v>
      </c>
      <c r="BY167" s="27" t="s">
        <v>698</v>
      </c>
      <c r="BZ167" s="27" t="s">
        <v>698</v>
      </c>
      <c r="CA167" s="27" t="s">
        <v>698</v>
      </c>
      <c r="CB167" s="27" t="s">
        <v>698</v>
      </c>
      <c r="CC167" s="27" t="s">
        <v>698</v>
      </c>
      <c r="CD167" s="27" t="s">
        <v>698</v>
      </c>
      <c r="CE167" s="27" t="s">
        <v>698</v>
      </c>
      <c r="CF167" s="27" t="s">
        <v>698</v>
      </c>
      <c r="CG167" s="27" t="s">
        <v>698</v>
      </c>
      <c r="CH167" s="27" t="s">
        <v>698</v>
      </c>
      <c r="CI167" s="27" t="s">
        <v>698</v>
      </c>
      <c r="CJ167" s="27" t="s">
        <v>698</v>
      </c>
      <c r="CK167" s="27" t="s">
        <v>698</v>
      </c>
      <c r="CL167" s="27" t="s">
        <v>698</v>
      </c>
      <c r="CM167" s="27" t="s">
        <v>698</v>
      </c>
      <c r="CN167" s="27" t="s">
        <v>698</v>
      </c>
      <c r="CO167" s="27" t="s">
        <v>698</v>
      </c>
      <c r="CP167" s="27" t="s">
        <v>698</v>
      </c>
      <c r="CQ167" s="27" t="s">
        <v>698</v>
      </c>
      <c r="CR167" s="27" t="s">
        <v>698</v>
      </c>
      <c r="CS167" s="27" t="s">
        <v>698</v>
      </c>
      <c r="CT167" s="27" t="s">
        <v>698</v>
      </c>
      <c r="CU167" s="27" t="s">
        <v>698</v>
      </c>
      <c r="CV167" s="27" t="s">
        <v>698</v>
      </c>
      <c r="CW167" s="27" t="s">
        <v>698</v>
      </c>
      <c r="CX167" s="27" t="s">
        <v>698</v>
      </c>
      <c r="CY167" s="27" t="s">
        <v>698</v>
      </c>
      <c r="CZ167" s="27" t="s">
        <v>698</v>
      </c>
      <c r="DA167" s="27" t="s">
        <v>698</v>
      </c>
      <c r="DB167" s="27" t="s">
        <v>704</v>
      </c>
      <c r="DC167" s="27" t="s">
        <v>704</v>
      </c>
      <c r="DD167" s="27" t="s">
        <v>704</v>
      </c>
      <c r="DE167" s="27" t="s">
        <v>704</v>
      </c>
      <c r="DF167" s="27" t="s">
        <v>698</v>
      </c>
      <c r="DG167" s="27" t="s">
        <v>698</v>
      </c>
      <c r="DH167" s="27" t="s">
        <v>698</v>
      </c>
      <c r="DI167" s="27" t="s">
        <v>698</v>
      </c>
      <c r="DJ167" s="27" t="s">
        <v>698</v>
      </c>
      <c r="DK167" s="27" t="s">
        <v>698</v>
      </c>
      <c r="DL167" s="27" t="s">
        <v>698</v>
      </c>
      <c r="DM167" s="27" t="s">
        <v>698</v>
      </c>
      <c r="DN167" s="27" t="s">
        <v>698</v>
      </c>
      <c r="DO167" s="27" t="s">
        <v>698</v>
      </c>
      <c r="DP167" s="27" t="s">
        <v>698</v>
      </c>
      <c r="DQ167" s="27" t="s">
        <v>698</v>
      </c>
      <c r="DR167" s="27" t="s">
        <v>698</v>
      </c>
      <c r="DS167" s="27"/>
      <c r="DT167" s="27" t="s">
        <v>698</v>
      </c>
      <c r="DU167" s="27" t="s">
        <v>698</v>
      </c>
      <c r="DV167" s="27" t="s">
        <v>698</v>
      </c>
      <c r="DW167" s="27" t="s">
        <v>698</v>
      </c>
      <c r="DX167" s="27" t="s">
        <v>698</v>
      </c>
      <c r="DY167" s="27" t="s">
        <v>698</v>
      </c>
      <c r="DZ167" s="27" t="s">
        <v>698</v>
      </c>
      <c r="EA167" s="27" t="s">
        <v>698</v>
      </c>
      <c r="EB167" s="27" t="s">
        <v>698</v>
      </c>
      <c r="EC167" s="27" t="s">
        <v>698</v>
      </c>
      <c r="ED167" s="27" t="s">
        <v>698</v>
      </c>
      <c r="EE167" s="27" t="s">
        <v>698</v>
      </c>
      <c r="EF167" s="27" t="s">
        <v>698</v>
      </c>
      <c r="EG167" s="27" t="s">
        <v>694</v>
      </c>
      <c r="EH167" s="27" t="s">
        <v>698</v>
      </c>
      <c r="EI167" s="27" t="s">
        <v>698</v>
      </c>
      <c r="EJ167" s="27" t="s">
        <v>698</v>
      </c>
      <c r="EK167" s="27" t="s">
        <v>698</v>
      </c>
      <c r="EL167" s="27" t="s">
        <v>698</v>
      </c>
      <c r="EM167" s="27" t="s">
        <v>698</v>
      </c>
      <c r="EN167" s="27" t="s">
        <v>698</v>
      </c>
      <c r="EO167" s="27" t="s">
        <v>698</v>
      </c>
      <c r="EP167" s="27" t="s">
        <v>698</v>
      </c>
      <c r="EQ167" s="27" t="s">
        <v>698</v>
      </c>
      <c r="ER167" s="27" t="s">
        <v>698</v>
      </c>
      <c r="ES167" s="27" t="s">
        <v>698</v>
      </c>
      <c r="ET167" s="27" t="s">
        <v>698</v>
      </c>
      <c r="EU167" s="27" t="s">
        <v>698</v>
      </c>
      <c r="EV167" s="27" t="s">
        <v>698</v>
      </c>
      <c r="EW167" s="27" t="s">
        <v>698</v>
      </c>
      <c r="EX167" s="27" t="s">
        <v>698</v>
      </c>
      <c r="EY167" s="27" t="s">
        <v>698</v>
      </c>
      <c r="EZ167" s="27" t="s">
        <v>698</v>
      </c>
      <c r="FA167" s="27" t="s">
        <v>698</v>
      </c>
      <c r="FB167" s="27" t="s">
        <v>698</v>
      </c>
      <c r="FC167" s="27" t="s">
        <v>698</v>
      </c>
      <c r="FD167" s="27" t="s">
        <v>698</v>
      </c>
      <c r="FE167" s="27" t="s">
        <v>694</v>
      </c>
      <c r="FF167" s="27" t="s">
        <v>698</v>
      </c>
      <c r="FG167" s="27" t="s">
        <v>698</v>
      </c>
      <c r="FH167" s="27" t="s">
        <v>698</v>
      </c>
      <c r="FI167" s="27" t="s">
        <v>698</v>
      </c>
      <c r="FJ167" s="27" t="s">
        <v>694</v>
      </c>
      <c r="FK167" s="27" t="s">
        <v>698</v>
      </c>
      <c r="FL167" s="27" t="s">
        <v>698</v>
      </c>
      <c r="FM167" s="27" t="s">
        <v>698</v>
      </c>
      <c r="FN167" s="27" t="s">
        <v>694</v>
      </c>
      <c r="FO167" s="72" t="s">
        <v>1175</v>
      </c>
      <c r="FP167" s="72" t="s">
        <v>698</v>
      </c>
      <c r="FQ167" s="72" t="s">
        <v>1176</v>
      </c>
      <c r="FR167" s="72" t="s">
        <v>1223</v>
      </c>
      <c r="FS167" s="72" t="s">
        <v>1224</v>
      </c>
      <c r="FT167" s="72" t="s">
        <v>698</v>
      </c>
      <c r="FU167" s="72" t="s">
        <v>698</v>
      </c>
      <c r="FV167" s="72" t="s">
        <v>698</v>
      </c>
      <c r="FW167" s="78" t="s">
        <v>698</v>
      </c>
      <c r="FX167" s="78" t="s">
        <v>698</v>
      </c>
      <c r="FY167" s="72" t="s">
        <v>698</v>
      </c>
      <c r="FZ167" s="90"/>
      <c r="GA167" s="90"/>
      <c r="GB167" s="90"/>
      <c r="GC167" s="90"/>
      <c r="GD167" s="90"/>
      <c r="GE167" s="90"/>
      <c r="GF167" s="90"/>
      <c r="GG167" s="90"/>
      <c r="GH167" s="105" t="s">
        <v>1226</v>
      </c>
      <c r="GI167" s="106"/>
      <c r="GJ167" s="27"/>
      <c r="GK167" s="28"/>
      <c r="GL167" s="27"/>
    </row>
    <row r="168" spans="1:194" x14ac:dyDescent="0.25">
      <c r="A168" s="71" t="str">
        <f>CONCATENATE($W$7,": ",$X$25," - ",$Y$126,": ",$Z$168)</f>
        <v>Expenditure: Contracted Services - Contractors: Transmission of Electricity by Other</v>
      </c>
      <c r="B168" s="27" t="s">
        <v>694</v>
      </c>
      <c r="C168" s="27" t="str">
        <f t="shared" si="12"/>
        <v>IE003003039000000000000000000000000000</v>
      </c>
      <c r="D168" s="23" t="s">
        <v>1166</v>
      </c>
      <c r="E168" s="23" t="s">
        <v>710</v>
      </c>
      <c r="F168" s="23" t="s">
        <v>710</v>
      </c>
      <c r="G168" s="23" t="s">
        <v>1034</v>
      </c>
      <c r="H168" s="23" t="s">
        <v>697</v>
      </c>
      <c r="I168" s="23" t="s">
        <v>697</v>
      </c>
      <c r="J168" s="23" t="s">
        <v>697</v>
      </c>
      <c r="K168" s="23" t="s">
        <v>697</v>
      </c>
      <c r="L168" s="23" t="s">
        <v>697</v>
      </c>
      <c r="M168" s="23" t="s">
        <v>697</v>
      </c>
      <c r="N168" s="23" t="s">
        <v>697</v>
      </c>
      <c r="O168" s="23" t="s">
        <v>697</v>
      </c>
      <c r="P168" s="23" t="s">
        <v>697</v>
      </c>
      <c r="Q168" s="27">
        <v>0</v>
      </c>
      <c r="R168" s="27" t="s">
        <v>698</v>
      </c>
      <c r="S168" s="27" t="s">
        <v>698</v>
      </c>
      <c r="T168" s="28" t="s">
        <v>694</v>
      </c>
      <c r="U168" s="28"/>
      <c r="V168" s="27" t="s">
        <v>406</v>
      </c>
      <c r="W168" s="27" t="s">
        <v>905</v>
      </c>
      <c r="X168" s="27"/>
      <c r="Y168" s="27"/>
      <c r="Z168" s="27" t="s">
        <v>1483</v>
      </c>
      <c r="AA168" s="27"/>
      <c r="AB168" s="27"/>
      <c r="AC168" s="27"/>
      <c r="AD168" s="27"/>
      <c r="AE168" s="27"/>
      <c r="AF168" s="27"/>
      <c r="AG168" s="27"/>
      <c r="AH168" s="27"/>
      <c r="AI168" s="27" t="s">
        <v>1484</v>
      </c>
      <c r="AJ168" s="28" t="s">
        <v>694</v>
      </c>
      <c r="AK168" s="27" t="s">
        <v>694</v>
      </c>
      <c r="AL168" s="27" t="s">
        <v>694</v>
      </c>
      <c r="AM168" s="27" t="s">
        <v>694</v>
      </c>
      <c r="AN168" s="27" t="s">
        <v>694</v>
      </c>
      <c r="AO168" s="27" t="s">
        <v>694</v>
      </c>
      <c r="AP168" s="27" t="s">
        <v>694</v>
      </c>
      <c r="AQ168" s="27" t="s">
        <v>694</v>
      </c>
      <c r="AR168" s="27" t="s">
        <v>694</v>
      </c>
      <c r="AS168" s="27" t="s">
        <v>694</v>
      </c>
      <c r="AT168" s="27" t="s">
        <v>694</v>
      </c>
      <c r="AU168" s="27" t="s">
        <v>694</v>
      </c>
      <c r="AV168" s="27" t="s">
        <v>694</v>
      </c>
      <c r="AW168" s="27" t="s">
        <v>694</v>
      </c>
      <c r="AX168" s="27" t="s">
        <v>694</v>
      </c>
      <c r="AY168" s="27" t="s">
        <v>694</v>
      </c>
      <c r="AZ168" s="27" t="s">
        <v>694</v>
      </c>
      <c r="BA168" s="27" t="s">
        <v>694</v>
      </c>
      <c r="BB168" s="27" t="s">
        <v>694</v>
      </c>
      <c r="BC168" s="27" t="s">
        <v>694</v>
      </c>
      <c r="BD168" s="27" t="s">
        <v>694</v>
      </c>
      <c r="BE168" s="27" t="s">
        <v>694</v>
      </c>
      <c r="BF168" s="27" t="s">
        <v>694</v>
      </c>
      <c r="BG168" s="27" t="s">
        <v>694</v>
      </c>
      <c r="BH168" s="27" t="s">
        <v>694</v>
      </c>
      <c r="BI168" s="27" t="s">
        <v>694</v>
      </c>
      <c r="BJ168" s="27" t="s">
        <v>694</v>
      </c>
      <c r="BK168" s="27" t="s">
        <v>694</v>
      </c>
      <c r="BL168" s="27" t="s">
        <v>694</v>
      </c>
      <c r="BM168" s="27" t="s">
        <v>694</v>
      </c>
      <c r="BN168" s="27" t="s">
        <v>694</v>
      </c>
      <c r="BO168" s="27" t="s">
        <v>694</v>
      </c>
      <c r="BP168" s="27" t="s">
        <v>694</v>
      </c>
      <c r="BQ168" s="27" t="s">
        <v>694</v>
      </c>
      <c r="BR168" s="27" t="s">
        <v>694</v>
      </c>
      <c r="BS168" s="27" t="s">
        <v>694</v>
      </c>
      <c r="BT168" s="27" t="s">
        <v>694</v>
      </c>
      <c r="BU168" s="27" t="s">
        <v>694</v>
      </c>
      <c r="BV168" s="27" t="s">
        <v>694</v>
      </c>
      <c r="BW168" s="27" t="s">
        <v>694</v>
      </c>
      <c r="BX168" s="27" t="s">
        <v>694</v>
      </c>
      <c r="BY168" s="27" t="s">
        <v>694</v>
      </c>
      <c r="BZ168" s="27" t="s">
        <v>694</v>
      </c>
      <c r="CA168" s="27" t="s">
        <v>694</v>
      </c>
      <c r="CB168" s="27" t="s">
        <v>694</v>
      </c>
      <c r="CC168" s="27" t="s">
        <v>694</v>
      </c>
      <c r="CD168" s="27" t="s">
        <v>694</v>
      </c>
      <c r="CE168" s="27" t="s">
        <v>694</v>
      </c>
      <c r="CF168" s="27" t="s">
        <v>694</v>
      </c>
      <c r="CG168" s="27" t="s">
        <v>694</v>
      </c>
      <c r="CH168" s="27" t="s">
        <v>694</v>
      </c>
      <c r="CI168" s="27" t="s">
        <v>694</v>
      </c>
      <c r="CJ168" s="27" t="s">
        <v>694</v>
      </c>
      <c r="CK168" s="27" t="s">
        <v>694</v>
      </c>
      <c r="CL168" s="27" t="s">
        <v>694</v>
      </c>
      <c r="CM168" s="27" t="s">
        <v>694</v>
      </c>
      <c r="CN168" s="27" t="s">
        <v>694</v>
      </c>
      <c r="CO168" s="27" t="s">
        <v>694</v>
      </c>
      <c r="CP168" s="27" t="s">
        <v>694</v>
      </c>
      <c r="CQ168" s="27" t="s">
        <v>694</v>
      </c>
      <c r="CR168" s="27" t="s">
        <v>694</v>
      </c>
      <c r="CS168" s="27" t="s">
        <v>694</v>
      </c>
      <c r="CT168" s="27" t="s">
        <v>694</v>
      </c>
      <c r="CU168" s="27" t="s">
        <v>694</v>
      </c>
      <c r="CV168" s="27" t="s">
        <v>694</v>
      </c>
      <c r="CW168" s="27" t="s">
        <v>694</v>
      </c>
      <c r="CX168" s="27" t="s">
        <v>694</v>
      </c>
      <c r="CY168" s="27" t="s">
        <v>694</v>
      </c>
      <c r="CZ168" s="27" t="s">
        <v>694</v>
      </c>
      <c r="DA168" s="27" t="s">
        <v>694</v>
      </c>
      <c r="DB168" s="27" t="s">
        <v>698</v>
      </c>
      <c r="DC168" s="27" t="s">
        <v>698</v>
      </c>
      <c r="DD168" s="27" t="s">
        <v>698</v>
      </c>
      <c r="DE168" s="27" t="s">
        <v>698</v>
      </c>
      <c r="DF168" s="27" t="s">
        <v>694</v>
      </c>
      <c r="DG168" s="27" t="s">
        <v>694</v>
      </c>
      <c r="DH168" s="27" t="s">
        <v>694</v>
      </c>
      <c r="DI168" s="27" t="s">
        <v>694</v>
      </c>
      <c r="DJ168" s="27" t="s">
        <v>694</v>
      </c>
      <c r="DK168" s="27" t="s">
        <v>694</v>
      </c>
      <c r="DL168" s="27" t="s">
        <v>694</v>
      </c>
      <c r="DM168" s="27" t="s">
        <v>694</v>
      </c>
      <c r="DN168" s="27" t="s">
        <v>694</v>
      </c>
      <c r="DO168" s="27" t="s">
        <v>694</v>
      </c>
      <c r="DP168" s="27" t="s">
        <v>694</v>
      </c>
      <c r="DQ168" s="27" t="s">
        <v>694</v>
      </c>
      <c r="DR168" s="27" t="s">
        <v>694</v>
      </c>
      <c r="DS168" s="27"/>
      <c r="DT168" s="27" t="s">
        <v>694</v>
      </c>
      <c r="DU168" s="27" t="s">
        <v>694</v>
      </c>
      <c r="DV168" s="27" t="s">
        <v>694</v>
      </c>
      <c r="DW168" s="27" t="s">
        <v>694</v>
      </c>
      <c r="DX168" s="27" t="s">
        <v>694</v>
      </c>
      <c r="DY168" s="27" t="s">
        <v>694</v>
      </c>
      <c r="DZ168" s="27" t="s">
        <v>694</v>
      </c>
      <c r="EA168" s="27" t="s">
        <v>694</v>
      </c>
      <c r="EB168" s="27" t="s">
        <v>694</v>
      </c>
      <c r="EC168" s="27" t="s">
        <v>694</v>
      </c>
      <c r="ED168" s="27" t="s">
        <v>694</v>
      </c>
      <c r="EE168" s="27" t="s">
        <v>694</v>
      </c>
      <c r="EF168" s="27" t="s">
        <v>694</v>
      </c>
      <c r="EG168" s="27" t="s">
        <v>694</v>
      </c>
      <c r="EH168" s="27" t="s">
        <v>694</v>
      </c>
      <c r="EI168" s="27" t="s">
        <v>694</v>
      </c>
      <c r="EJ168" s="27" t="s">
        <v>694</v>
      </c>
      <c r="EK168" s="27" t="s">
        <v>694</v>
      </c>
      <c r="EL168" s="27" t="s">
        <v>694</v>
      </c>
      <c r="EM168" s="27" t="s">
        <v>694</v>
      </c>
      <c r="EN168" s="27" t="s">
        <v>694</v>
      </c>
      <c r="EO168" s="27" t="s">
        <v>694</v>
      </c>
      <c r="EP168" s="27" t="s">
        <v>694</v>
      </c>
      <c r="EQ168" s="27" t="s">
        <v>694</v>
      </c>
      <c r="ER168" s="27" t="s">
        <v>694</v>
      </c>
      <c r="ES168" s="27" t="s">
        <v>694</v>
      </c>
      <c r="ET168" s="27" t="s">
        <v>694</v>
      </c>
      <c r="EU168" s="27" t="s">
        <v>694</v>
      </c>
      <c r="EV168" s="27" t="s">
        <v>694</v>
      </c>
      <c r="EW168" s="27" t="s">
        <v>694</v>
      </c>
      <c r="EX168" s="27" t="s">
        <v>694</v>
      </c>
      <c r="EY168" s="27" t="s">
        <v>694</v>
      </c>
      <c r="EZ168" s="27" t="s">
        <v>694</v>
      </c>
      <c r="FA168" s="27" t="s">
        <v>694</v>
      </c>
      <c r="FB168" s="27" t="s">
        <v>694</v>
      </c>
      <c r="FC168" s="27" t="s">
        <v>694</v>
      </c>
      <c r="FD168" s="27" t="s">
        <v>694</v>
      </c>
      <c r="FE168" s="27" t="s">
        <v>694</v>
      </c>
      <c r="FF168" s="27" t="s">
        <v>694</v>
      </c>
      <c r="FG168" s="27" t="s">
        <v>694</v>
      </c>
      <c r="FH168" s="27" t="s">
        <v>694</v>
      </c>
      <c r="FI168" s="27" t="s">
        <v>694</v>
      </c>
      <c r="FJ168" s="27" t="s">
        <v>694</v>
      </c>
      <c r="FK168" s="27" t="s">
        <v>694</v>
      </c>
      <c r="FL168" s="27" t="s">
        <v>694</v>
      </c>
      <c r="FM168" s="27" t="s">
        <v>694</v>
      </c>
      <c r="FN168" s="27" t="s">
        <v>694</v>
      </c>
      <c r="FO168" s="72" t="s">
        <v>698</v>
      </c>
      <c r="FP168" s="72" t="s">
        <v>698</v>
      </c>
      <c r="FQ168" s="72" t="s">
        <v>698</v>
      </c>
      <c r="FR168" s="72" t="s">
        <v>698</v>
      </c>
      <c r="FS168" s="72" t="s">
        <v>698</v>
      </c>
      <c r="FT168" s="72" t="s">
        <v>698</v>
      </c>
      <c r="FU168" s="72" t="s">
        <v>698</v>
      </c>
      <c r="FV168" s="72" t="s">
        <v>698</v>
      </c>
      <c r="FW168" s="78" t="s">
        <v>698</v>
      </c>
      <c r="FX168" s="78" t="s">
        <v>698</v>
      </c>
      <c r="FY168" s="72" t="s">
        <v>698</v>
      </c>
      <c r="FZ168" s="90"/>
      <c r="GA168" s="90"/>
      <c r="GB168" s="90"/>
      <c r="GC168" s="90"/>
      <c r="GD168" s="90"/>
      <c r="GE168" s="90"/>
      <c r="GF168" s="90"/>
      <c r="GG168" s="90"/>
      <c r="GH168" s="105" t="s">
        <v>694</v>
      </c>
      <c r="GI168" s="106"/>
      <c r="GJ168" s="27"/>
      <c r="GK168" s="28"/>
      <c r="GL168" s="27"/>
    </row>
    <row r="169" spans="1:194" x14ac:dyDescent="0.25">
      <c r="A169" s="71" t="str">
        <f>CONCATENATE($W$7,": ",$X$25," - ",$Y$126,": ",$Z$168," - ",AA169)</f>
        <v>Expenditure: Contracted Services - Contractors: Transmission of Electricity by Other - Network Charges</v>
      </c>
      <c r="B169" s="27" t="s">
        <v>1190</v>
      </c>
      <c r="C169" s="27" t="str">
        <f t="shared" si="12"/>
        <v>IE003003039001000000000000000000000000</v>
      </c>
      <c r="D169" s="23" t="s">
        <v>1166</v>
      </c>
      <c r="E169" s="23" t="s">
        <v>710</v>
      </c>
      <c r="F169" s="23" t="s">
        <v>710</v>
      </c>
      <c r="G169" s="23" t="s">
        <v>1034</v>
      </c>
      <c r="H169" s="23" t="s">
        <v>702</v>
      </c>
      <c r="I169" s="23" t="s">
        <v>697</v>
      </c>
      <c r="J169" s="23" t="s">
        <v>697</v>
      </c>
      <c r="K169" s="23" t="s">
        <v>697</v>
      </c>
      <c r="L169" s="23" t="s">
        <v>697</v>
      </c>
      <c r="M169" s="23" t="s">
        <v>697</v>
      </c>
      <c r="N169" s="23" t="s">
        <v>697</v>
      </c>
      <c r="O169" s="23" t="s">
        <v>697</v>
      </c>
      <c r="P169" s="23" t="s">
        <v>697</v>
      </c>
      <c r="Q169" s="27">
        <v>0</v>
      </c>
      <c r="R169" s="27" t="s">
        <v>704</v>
      </c>
      <c r="S169" s="27" t="s">
        <v>698</v>
      </c>
      <c r="T169" s="28" t="s">
        <v>694</v>
      </c>
      <c r="U169" s="28"/>
      <c r="V169" s="27" t="s">
        <v>406</v>
      </c>
      <c r="W169" s="27" t="s">
        <v>905</v>
      </c>
      <c r="X169" s="27"/>
      <c r="Y169" s="27"/>
      <c r="Z169" s="27"/>
      <c r="AA169" s="27" t="s">
        <v>1425</v>
      </c>
      <c r="AB169" s="27"/>
      <c r="AC169" s="27"/>
      <c r="AD169" s="27"/>
      <c r="AE169" s="27"/>
      <c r="AF169" s="27"/>
      <c r="AG169" s="27"/>
      <c r="AH169" s="27"/>
      <c r="AI169" s="27" t="s">
        <v>1485</v>
      </c>
      <c r="AJ169" s="28" t="s">
        <v>704</v>
      </c>
      <c r="AK169" s="27" t="s">
        <v>698</v>
      </c>
      <c r="AL169" s="27" t="s">
        <v>698</v>
      </c>
      <c r="AM169" s="27" t="s">
        <v>698</v>
      </c>
      <c r="AN169" s="27" t="s">
        <v>698</v>
      </c>
      <c r="AO169" s="27" t="s">
        <v>698</v>
      </c>
      <c r="AP169" s="27" t="s">
        <v>698</v>
      </c>
      <c r="AQ169" s="27" t="s">
        <v>698</v>
      </c>
      <c r="AR169" s="27" t="s">
        <v>698</v>
      </c>
      <c r="AS169" s="27" t="s">
        <v>698</v>
      </c>
      <c r="AT169" s="27" t="s">
        <v>698</v>
      </c>
      <c r="AU169" s="27" t="s">
        <v>698</v>
      </c>
      <c r="AV169" s="27" t="s">
        <v>698</v>
      </c>
      <c r="AW169" s="27" t="s">
        <v>698</v>
      </c>
      <c r="AX169" s="27" t="s">
        <v>698</v>
      </c>
      <c r="AY169" s="27" t="s">
        <v>698</v>
      </c>
      <c r="AZ169" s="27" t="s">
        <v>698</v>
      </c>
      <c r="BA169" s="27" t="s">
        <v>698</v>
      </c>
      <c r="BB169" s="27" t="s">
        <v>698</v>
      </c>
      <c r="BC169" s="27" t="s">
        <v>698</v>
      </c>
      <c r="BD169" s="27" t="s">
        <v>698</v>
      </c>
      <c r="BE169" s="27" t="s">
        <v>698</v>
      </c>
      <c r="BF169" s="27" t="s">
        <v>698</v>
      </c>
      <c r="BG169" s="27" t="s">
        <v>698</v>
      </c>
      <c r="BH169" s="27" t="s">
        <v>698</v>
      </c>
      <c r="BI169" s="27" t="s">
        <v>698</v>
      </c>
      <c r="BJ169" s="27" t="s">
        <v>698</v>
      </c>
      <c r="BK169" s="27" t="s">
        <v>698</v>
      </c>
      <c r="BL169" s="27" t="s">
        <v>698</v>
      </c>
      <c r="BM169" s="27" t="s">
        <v>698</v>
      </c>
      <c r="BN169" s="27" t="s">
        <v>698</v>
      </c>
      <c r="BO169" s="27" t="s">
        <v>704</v>
      </c>
      <c r="BP169" s="27" t="s">
        <v>698</v>
      </c>
      <c r="BQ169" s="27" t="s">
        <v>698</v>
      </c>
      <c r="BR169" s="27" t="s">
        <v>698</v>
      </c>
      <c r="BS169" s="27" t="s">
        <v>698</v>
      </c>
      <c r="BT169" s="27" t="s">
        <v>698</v>
      </c>
      <c r="BU169" s="27" t="s">
        <v>698</v>
      </c>
      <c r="BV169" s="27" t="s">
        <v>698</v>
      </c>
      <c r="BW169" s="27" t="s">
        <v>698</v>
      </c>
      <c r="BX169" s="27" t="s">
        <v>698</v>
      </c>
      <c r="BY169" s="27" t="s">
        <v>698</v>
      </c>
      <c r="BZ169" s="27" t="s">
        <v>698</v>
      </c>
      <c r="CA169" s="27" t="s">
        <v>698</v>
      </c>
      <c r="CB169" s="27" t="s">
        <v>698</v>
      </c>
      <c r="CC169" s="27" t="s">
        <v>698</v>
      </c>
      <c r="CD169" s="27" t="s">
        <v>698</v>
      </c>
      <c r="CE169" s="27" t="s">
        <v>698</v>
      </c>
      <c r="CF169" s="27" t="s">
        <v>698</v>
      </c>
      <c r="CG169" s="27" t="s">
        <v>698</v>
      </c>
      <c r="CH169" s="27" t="s">
        <v>698</v>
      </c>
      <c r="CI169" s="27" t="s">
        <v>698</v>
      </c>
      <c r="CJ169" s="27" t="s">
        <v>698</v>
      </c>
      <c r="CK169" s="27" t="s">
        <v>698</v>
      </c>
      <c r="CL169" s="27" t="s">
        <v>698</v>
      </c>
      <c r="CM169" s="27" t="s">
        <v>698</v>
      </c>
      <c r="CN169" s="27" t="s">
        <v>698</v>
      </c>
      <c r="CO169" s="27" t="s">
        <v>698</v>
      </c>
      <c r="CP169" s="27" t="s">
        <v>698</v>
      </c>
      <c r="CQ169" s="27" t="s">
        <v>698</v>
      </c>
      <c r="CR169" s="27" t="s">
        <v>698</v>
      </c>
      <c r="CS169" s="27" t="s">
        <v>698</v>
      </c>
      <c r="CT169" s="27" t="s">
        <v>698</v>
      </c>
      <c r="CU169" s="27" t="s">
        <v>698</v>
      </c>
      <c r="CV169" s="27" t="s">
        <v>698</v>
      </c>
      <c r="CW169" s="27" t="s">
        <v>698</v>
      </c>
      <c r="CX169" s="27" t="s">
        <v>698</v>
      </c>
      <c r="CY169" s="27" t="s">
        <v>698</v>
      </c>
      <c r="CZ169" s="27" t="s">
        <v>698</v>
      </c>
      <c r="DA169" s="27" t="s">
        <v>698</v>
      </c>
      <c r="DB169" s="27" t="s">
        <v>698</v>
      </c>
      <c r="DC169" s="27" t="s">
        <v>698</v>
      </c>
      <c r="DD169" s="27" t="s">
        <v>698</v>
      </c>
      <c r="DE169" s="27" t="s">
        <v>698</v>
      </c>
      <c r="DF169" s="27" t="s">
        <v>698</v>
      </c>
      <c r="DG169" s="27" t="s">
        <v>698</v>
      </c>
      <c r="DH169" s="27" t="s">
        <v>698</v>
      </c>
      <c r="DI169" s="27" t="s">
        <v>698</v>
      </c>
      <c r="DJ169" s="27" t="s">
        <v>698</v>
      </c>
      <c r="DK169" s="27" t="s">
        <v>698</v>
      </c>
      <c r="DL169" s="27" t="s">
        <v>698</v>
      </c>
      <c r="DM169" s="27" t="s">
        <v>698</v>
      </c>
      <c r="DN169" s="27" t="s">
        <v>698</v>
      </c>
      <c r="DO169" s="27" t="s">
        <v>698</v>
      </c>
      <c r="DP169" s="27" t="s">
        <v>698</v>
      </c>
      <c r="DQ169" s="27" t="s">
        <v>698</v>
      </c>
      <c r="DR169" s="27" t="s">
        <v>698</v>
      </c>
      <c r="DS169" s="27"/>
      <c r="DT169" s="27" t="s">
        <v>698</v>
      </c>
      <c r="DU169" s="27" t="s">
        <v>698</v>
      </c>
      <c r="DV169" s="27" t="s">
        <v>698</v>
      </c>
      <c r="DW169" s="27" t="s">
        <v>698</v>
      </c>
      <c r="DX169" s="27" t="s">
        <v>698</v>
      </c>
      <c r="DY169" s="27" t="s">
        <v>698</v>
      </c>
      <c r="DZ169" s="27" t="s">
        <v>698</v>
      </c>
      <c r="EA169" s="27" t="s">
        <v>698</v>
      </c>
      <c r="EB169" s="27" t="s">
        <v>698</v>
      </c>
      <c r="EC169" s="27" t="s">
        <v>698</v>
      </c>
      <c r="ED169" s="27" t="s">
        <v>698</v>
      </c>
      <c r="EE169" s="27" t="s">
        <v>698</v>
      </c>
      <c r="EF169" s="27" t="s">
        <v>698</v>
      </c>
      <c r="EG169" s="27" t="s">
        <v>694</v>
      </c>
      <c r="EH169" s="27" t="s">
        <v>698</v>
      </c>
      <c r="EI169" s="27" t="s">
        <v>698</v>
      </c>
      <c r="EJ169" s="27" t="s">
        <v>698</v>
      </c>
      <c r="EK169" s="27" t="s">
        <v>698</v>
      </c>
      <c r="EL169" s="27" t="s">
        <v>698</v>
      </c>
      <c r="EM169" s="27" t="s">
        <v>698</v>
      </c>
      <c r="EN169" s="27" t="s">
        <v>698</v>
      </c>
      <c r="EO169" s="27" t="s">
        <v>698</v>
      </c>
      <c r="EP169" s="27" t="s">
        <v>698</v>
      </c>
      <c r="EQ169" s="27" t="s">
        <v>698</v>
      </c>
      <c r="ER169" s="27" t="s">
        <v>698</v>
      </c>
      <c r="ES169" s="27" t="s">
        <v>698</v>
      </c>
      <c r="ET169" s="27" t="s">
        <v>698</v>
      </c>
      <c r="EU169" s="27" t="s">
        <v>698</v>
      </c>
      <c r="EV169" s="27" t="s">
        <v>698</v>
      </c>
      <c r="EW169" s="27" t="s">
        <v>698</v>
      </c>
      <c r="EX169" s="27" t="s">
        <v>698</v>
      </c>
      <c r="EY169" s="27" t="s">
        <v>698</v>
      </c>
      <c r="EZ169" s="27" t="s">
        <v>698</v>
      </c>
      <c r="FA169" s="27" t="s">
        <v>698</v>
      </c>
      <c r="FB169" s="27" t="s">
        <v>698</v>
      </c>
      <c r="FC169" s="27" t="s">
        <v>698</v>
      </c>
      <c r="FD169" s="27" t="s">
        <v>698</v>
      </c>
      <c r="FE169" s="27" t="s">
        <v>694</v>
      </c>
      <c r="FF169" s="27" t="s">
        <v>698</v>
      </c>
      <c r="FG169" s="27" t="s">
        <v>698</v>
      </c>
      <c r="FH169" s="27" t="s">
        <v>698</v>
      </c>
      <c r="FI169" s="27" t="s">
        <v>698</v>
      </c>
      <c r="FJ169" s="27" t="s">
        <v>694</v>
      </c>
      <c r="FK169" s="27" t="s">
        <v>698</v>
      </c>
      <c r="FL169" s="27" t="s">
        <v>698</v>
      </c>
      <c r="FM169" s="27" t="s">
        <v>698</v>
      </c>
      <c r="FN169" s="27" t="s">
        <v>694</v>
      </c>
      <c r="FO169" s="72" t="s">
        <v>1175</v>
      </c>
      <c r="FP169" s="72" t="s">
        <v>698</v>
      </c>
      <c r="FQ169" s="72" t="s">
        <v>1176</v>
      </c>
      <c r="FR169" s="72" t="s">
        <v>1223</v>
      </c>
      <c r="FS169" s="72" t="s">
        <v>1224</v>
      </c>
      <c r="FT169" s="72" t="s">
        <v>698</v>
      </c>
      <c r="FU169" s="72" t="s">
        <v>698</v>
      </c>
      <c r="FV169" s="72" t="s">
        <v>698</v>
      </c>
      <c r="FW169" s="78" t="s">
        <v>698</v>
      </c>
      <c r="FX169" s="78" t="s">
        <v>698</v>
      </c>
      <c r="FY169" s="72" t="s">
        <v>698</v>
      </c>
      <c r="FZ169" s="90"/>
      <c r="GA169" s="90"/>
      <c r="GB169" s="90"/>
      <c r="GC169" s="90"/>
      <c r="GD169" s="90"/>
      <c r="GE169" s="90"/>
      <c r="GF169" s="90"/>
      <c r="GG169" s="90"/>
      <c r="GH169" s="105" t="s">
        <v>1226</v>
      </c>
      <c r="GI169" s="106"/>
      <c r="GJ169" s="27"/>
      <c r="GK169" s="28"/>
      <c r="GL169" s="27"/>
    </row>
    <row r="170" spans="1:194" x14ac:dyDescent="0.25">
      <c r="A170" s="71" t="str">
        <f t="shared" ref="A170:A171" si="14">CONCATENATE($W$7,": ",$X$25," - ",$Y$126,": ",$Z$168," - ",AA170)</f>
        <v>Expenditure: Contracted Services - Contractors: Transmission of Electricity by Other - Ancillary Charges</v>
      </c>
      <c r="B170" s="27" t="s">
        <v>1190</v>
      </c>
      <c r="C170" s="27" t="str">
        <f t="shared" si="12"/>
        <v>IE003003039002000000000000000000000000</v>
      </c>
      <c r="D170" s="23" t="s">
        <v>1166</v>
      </c>
      <c r="E170" s="23" t="s">
        <v>710</v>
      </c>
      <c r="F170" s="23" t="s">
        <v>710</v>
      </c>
      <c r="G170" s="23" t="s">
        <v>1034</v>
      </c>
      <c r="H170" s="23" t="s">
        <v>707</v>
      </c>
      <c r="I170" s="23" t="s">
        <v>697</v>
      </c>
      <c r="J170" s="23" t="s">
        <v>697</v>
      </c>
      <c r="K170" s="23" t="s">
        <v>697</v>
      </c>
      <c r="L170" s="23" t="s">
        <v>697</v>
      </c>
      <c r="M170" s="23" t="s">
        <v>697</v>
      </c>
      <c r="N170" s="23" t="s">
        <v>697</v>
      </c>
      <c r="O170" s="23" t="s">
        <v>697</v>
      </c>
      <c r="P170" s="23" t="s">
        <v>697</v>
      </c>
      <c r="Q170" s="27">
        <v>0</v>
      </c>
      <c r="R170" s="27" t="s">
        <v>704</v>
      </c>
      <c r="S170" s="27" t="s">
        <v>698</v>
      </c>
      <c r="T170" s="28" t="s">
        <v>694</v>
      </c>
      <c r="U170" s="28"/>
      <c r="V170" s="27" t="s">
        <v>406</v>
      </c>
      <c r="W170" s="27" t="s">
        <v>905</v>
      </c>
      <c r="X170" s="27"/>
      <c r="Y170" s="27"/>
      <c r="Z170" s="27"/>
      <c r="AA170" s="27" t="s">
        <v>1427</v>
      </c>
      <c r="AB170" s="27"/>
      <c r="AC170" s="27"/>
      <c r="AD170" s="27"/>
      <c r="AE170" s="27"/>
      <c r="AF170" s="27"/>
      <c r="AG170" s="27"/>
      <c r="AH170" s="27"/>
      <c r="AI170" s="27" t="s">
        <v>1486</v>
      </c>
      <c r="AJ170" s="28" t="s">
        <v>704</v>
      </c>
      <c r="AK170" s="27" t="s">
        <v>698</v>
      </c>
      <c r="AL170" s="27" t="s">
        <v>698</v>
      </c>
      <c r="AM170" s="27" t="s">
        <v>698</v>
      </c>
      <c r="AN170" s="27" t="s">
        <v>698</v>
      </c>
      <c r="AO170" s="27" t="s">
        <v>698</v>
      </c>
      <c r="AP170" s="27" t="s">
        <v>698</v>
      </c>
      <c r="AQ170" s="27" t="s">
        <v>698</v>
      </c>
      <c r="AR170" s="27" t="s">
        <v>698</v>
      </c>
      <c r="AS170" s="27" t="s">
        <v>698</v>
      </c>
      <c r="AT170" s="27" t="s">
        <v>698</v>
      </c>
      <c r="AU170" s="27" t="s">
        <v>698</v>
      </c>
      <c r="AV170" s="27" t="s">
        <v>698</v>
      </c>
      <c r="AW170" s="27" t="s">
        <v>698</v>
      </c>
      <c r="AX170" s="27" t="s">
        <v>698</v>
      </c>
      <c r="AY170" s="27" t="s">
        <v>698</v>
      </c>
      <c r="AZ170" s="27" t="s">
        <v>698</v>
      </c>
      <c r="BA170" s="27" t="s">
        <v>698</v>
      </c>
      <c r="BB170" s="27" t="s">
        <v>698</v>
      </c>
      <c r="BC170" s="27" t="s">
        <v>698</v>
      </c>
      <c r="BD170" s="27" t="s">
        <v>698</v>
      </c>
      <c r="BE170" s="27" t="s">
        <v>698</v>
      </c>
      <c r="BF170" s="27" t="s">
        <v>698</v>
      </c>
      <c r="BG170" s="27" t="s">
        <v>698</v>
      </c>
      <c r="BH170" s="27" t="s">
        <v>698</v>
      </c>
      <c r="BI170" s="27" t="s">
        <v>698</v>
      </c>
      <c r="BJ170" s="27" t="s">
        <v>698</v>
      </c>
      <c r="BK170" s="27" t="s">
        <v>698</v>
      </c>
      <c r="BL170" s="27" t="s">
        <v>698</v>
      </c>
      <c r="BM170" s="27" t="s">
        <v>698</v>
      </c>
      <c r="BN170" s="27" t="s">
        <v>698</v>
      </c>
      <c r="BO170" s="27" t="s">
        <v>704</v>
      </c>
      <c r="BP170" s="27" t="s">
        <v>698</v>
      </c>
      <c r="BQ170" s="27" t="s">
        <v>698</v>
      </c>
      <c r="BR170" s="27" t="s">
        <v>698</v>
      </c>
      <c r="BS170" s="27" t="s">
        <v>698</v>
      </c>
      <c r="BT170" s="27" t="s">
        <v>698</v>
      </c>
      <c r="BU170" s="27" t="s">
        <v>698</v>
      </c>
      <c r="BV170" s="27" t="s">
        <v>698</v>
      </c>
      <c r="BW170" s="27" t="s">
        <v>698</v>
      </c>
      <c r="BX170" s="27" t="s">
        <v>698</v>
      </c>
      <c r="BY170" s="27" t="s">
        <v>698</v>
      </c>
      <c r="BZ170" s="27" t="s">
        <v>698</v>
      </c>
      <c r="CA170" s="27" t="s">
        <v>698</v>
      </c>
      <c r="CB170" s="27" t="s">
        <v>698</v>
      </c>
      <c r="CC170" s="27" t="s">
        <v>698</v>
      </c>
      <c r="CD170" s="27" t="s">
        <v>698</v>
      </c>
      <c r="CE170" s="27" t="s">
        <v>698</v>
      </c>
      <c r="CF170" s="27" t="s">
        <v>698</v>
      </c>
      <c r="CG170" s="27" t="s">
        <v>698</v>
      </c>
      <c r="CH170" s="27" t="s">
        <v>698</v>
      </c>
      <c r="CI170" s="27" t="s">
        <v>698</v>
      </c>
      <c r="CJ170" s="27" t="s">
        <v>698</v>
      </c>
      <c r="CK170" s="27" t="s">
        <v>698</v>
      </c>
      <c r="CL170" s="27" t="s">
        <v>698</v>
      </c>
      <c r="CM170" s="27" t="s">
        <v>698</v>
      </c>
      <c r="CN170" s="27" t="s">
        <v>698</v>
      </c>
      <c r="CO170" s="27" t="s">
        <v>698</v>
      </c>
      <c r="CP170" s="27" t="s">
        <v>698</v>
      </c>
      <c r="CQ170" s="27" t="s">
        <v>698</v>
      </c>
      <c r="CR170" s="27" t="s">
        <v>698</v>
      </c>
      <c r="CS170" s="27" t="s">
        <v>698</v>
      </c>
      <c r="CT170" s="27" t="s">
        <v>698</v>
      </c>
      <c r="CU170" s="27" t="s">
        <v>698</v>
      </c>
      <c r="CV170" s="27" t="s">
        <v>698</v>
      </c>
      <c r="CW170" s="27" t="s">
        <v>698</v>
      </c>
      <c r="CX170" s="27" t="s">
        <v>698</v>
      </c>
      <c r="CY170" s="27" t="s">
        <v>698</v>
      </c>
      <c r="CZ170" s="27" t="s">
        <v>698</v>
      </c>
      <c r="DA170" s="27" t="s">
        <v>698</v>
      </c>
      <c r="DB170" s="27" t="s">
        <v>698</v>
      </c>
      <c r="DC170" s="27" t="s">
        <v>698</v>
      </c>
      <c r="DD170" s="27" t="s">
        <v>698</v>
      </c>
      <c r="DE170" s="27" t="s">
        <v>698</v>
      </c>
      <c r="DF170" s="27" t="s">
        <v>698</v>
      </c>
      <c r="DG170" s="27" t="s">
        <v>698</v>
      </c>
      <c r="DH170" s="27" t="s">
        <v>698</v>
      </c>
      <c r="DI170" s="27" t="s">
        <v>698</v>
      </c>
      <c r="DJ170" s="27" t="s">
        <v>698</v>
      </c>
      <c r="DK170" s="27" t="s">
        <v>698</v>
      </c>
      <c r="DL170" s="27" t="s">
        <v>698</v>
      </c>
      <c r="DM170" s="27" t="s">
        <v>698</v>
      </c>
      <c r="DN170" s="27" t="s">
        <v>698</v>
      </c>
      <c r="DO170" s="27" t="s">
        <v>698</v>
      </c>
      <c r="DP170" s="27" t="s">
        <v>698</v>
      </c>
      <c r="DQ170" s="27" t="s">
        <v>698</v>
      </c>
      <c r="DR170" s="27" t="s">
        <v>698</v>
      </c>
      <c r="DS170" s="27"/>
      <c r="DT170" s="27" t="s">
        <v>698</v>
      </c>
      <c r="DU170" s="27" t="s">
        <v>698</v>
      </c>
      <c r="DV170" s="27" t="s">
        <v>698</v>
      </c>
      <c r="DW170" s="27" t="s">
        <v>698</v>
      </c>
      <c r="DX170" s="27" t="s">
        <v>698</v>
      </c>
      <c r="DY170" s="27" t="s">
        <v>698</v>
      </c>
      <c r="DZ170" s="27" t="s">
        <v>698</v>
      </c>
      <c r="EA170" s="27" t="s">
        <v>698</v>
      </c>
      <c r="EB170" s="27" t="s">
        <v>698</v>
      </c>
      <c r="EC170" s="27" t="s">
        <v>698</v>
      </c>
      <c r="ED170" s="27" t="s">
        <v>698</v>
      </c>
      <c r="EE170" s="27" t="s">
        <v>698</v>
      </c>
      <c r="EF170" s="27" t="s">
        <v>698</v>
      </c>
      <c r="EG170" s="27" t="s">
        <v>694</v>
      </c>
      <c r="EH170" s="27" t="s">
        <v>698</v>
      </c>
      <c r="EI170" s="27" t="s">
        <v>698</v>
      </c>
      <c r="EJ170" s="27" t="s">
        <v>698</v>
      </c>
      <c r="EK170" s="27" t="s">
        <v>698</v>
      </c>
      <c r="EL170" s="27" t="s">
        <v>698</v>
      </c>
      <c r="EM170" s="27" t="s">
        <v>698</v>
      </c>
      <c r="EN170" s="27" t="s">
        <v>698</v>
      </c>
      <c r="EO170" s="27" t="s">
        <v>698</v>
      </c>
      <c r="EP170" s="27" t="s">
        <v>698</v>
      </c>
      <c r="EQ170" s="27" t="s">
        <v>698</v>
      </c>
      <c r="ER170" s="27" t="s">
        <v>698</v>
      </c>
      <c r="ES170" s="27" t="s">
        <v>698</v>
      </c>
      <c r="ET170" s="27" t="s">
        <v>698</v>
      </c>
      <c r="EU170" s="27" t="s">
        <v>698</v>
      </c>
      <c r="EV170" s="27" t="s">
        <v>698</v>
      </c>
      <c r="EW170" s="27" t="s">
        <v>698</v>
      </c>
      <c r="EX170" s="27" t="s">
        <v>698</v>
      </c>
      <c r="EY170" s="27" t="s">
        <v>698</v>
      </c>
      <c r="EZ170" s="27" t="s">
        <v>698</v>
      </c>
      <c r="FA170" s="27" t="s">
        <v>698</v>
      </c>
      <c r="FB170" s="27" t="s">
        <v>698</v>
      </c>
      <c r="FC170" s="27" t="s">
        <v>698</v>
      </c>
      <c r="FD170" s="27" t="s">
        <v>698</v>
      </c>
      <c r="FE170" s="27" t="s">
        <v>694</v>
      </c>
      <c r="FF170" s="27" t="s">
        <v>698</v>
      </c>
      <c r="FG170" s="27" t="s">
        <v>698</v>
      </c>
      <c r="FH170" s="27" t="s">
        <v>698</v>
      </c>
      <c r="FI170" s="27" t="s">
        <v>698</v>
      </c>
      <c r="FJ170" s="27" t="s">
        <v>694</v>
      </c>
      <c r="FK170" s="27" t="s">
        <v>698</v>
      </c>
      <c r="FL170" s="27" t="s">
        <v>698</v>
      </c>
      <c r="FM170" s="27" t="s">
        <v>698</v>
      </c>
      <c r="FN170" s="27" t="s">
        <v>694</v>
      </c>
      <c r="FO170" s="72" t="s">
        <v>1175</v>
      </c>
      <c r="FP170" s="72" t="s">
        <v>698</v>
      </c>
      <c r="FQ170" s="72" t="s">
        <v>1176</v>
      </c>
      <c r="FR170" s="72" t="s">
        <v>1223</v>
      </c>
      <c r="FS170" s="72" t="s">
        <v>1224</v>
      </c>
      <c r="FT170" s="72" t="s">
        <v>698</v>
      </c>
      <c r="FU170" s="72" t="s">
        <v>698</v>
      </c>
      <c r="FV170" s="72" t="s">
        <v>698</v>
      </c>
      <c r="FW170" s="78" t="s">
        <v>698</v>
      </c>
      <c r="FX170" s="78" t="s">
        <v>698</v>
      </c>
      <c r="FY170" s="72" t="s">
        <v>698</v>
      </c>
      <c r="FZ170" s="90"/>
      <c r="GA170" s="90"/>
      <c r="GB170" s="90"/>
      <c r="GC170" s="90"/>
      <c r="GD170" s="90"/>
      <c r="GE170" s="90"/>
      <c r="GF170" s="90"/>
      <c r="GG170" s="90"/>
      <c r="GH170" s="105" t="s">
        <v>1226</v>
      </c>
      <c r="GI170" s="106"/>
      <c r="GJ170" s="27"/>
      <c r="GK170" s="28"/>
      <c r="GL170" s="27"/>
    </row>
    <row r="171" spans="1:194" x14ac:dyDescent="0.25">
      <c r="A171" s="71" t="str">
        <f t="shared" si="14"/>
        <v>Expenditure: Contracted Services - Contractors: Transmission of Electricity by Other - Reliability Charges</v>
      </c>
      <c r="B171" s="27" t="s">
        <v>1190</v>
      </c>
      <c r="C171" s="27" t="str">
        <f t="shared" si="12"/>
        <v>IE003003039003000000000000000000000000</v>
      </c>
      <c r="D171" s="23" t="s">
        <v>1166</v>
      </c>
      <c r="E171" s="23" t="s">
        <v>710</v>
      </c>
      <c r="F171" s="23" t="s">
        <v>710</v>
      </c>
      <c r="G171" s="23" t="s">
        <v>1034</v>
      </c>
      <c r="H171" s="23" t="s">
        <v>710</v>
      </c>
      <c r="I171" s="23" t="s">
        <v>697</v>
      </c>
      <c r="J171" s="23" t="s">
        <v>697</v>
      </c>
      <c r="K171" s="23" t="s">
        <v>697</v>
      </c>
      <c r="L171" s="23" t="s">
        <v>697</v>
      </c>
      <c r="M171" s="23" t="s">
        <v>697</v>
      </c>
      <c r="N171" s="23" t="s">
        <v>697</v>
      </c>
      <c r="O171" s="23" t="s">
        <v>697</v>
      </c>
      <c r="P171" s="23" t="s">
        <v>697</v>
      </c>
      <c r="Q171" s="27">
        <v>0</v>
      </c>
      <c r="R171" s="27" t="s">
        <v>704</v>
      </c>
      <c r="S171" s="27" t="s">
        <v>698</v>
      </c>
      <c r="T171" s="28" t="s">
        <v>694</v>
      </c>
      <c r="U171" s="28"/>
      <c r="V171" s="27" t="s">
        <v>406</v>
      </c>
      <c r="W171" s="27" t="s">
        <v>905</v>
      </c>
      <c r="X171" s="27"/>
      <c r="Y171" s="27"/>
      <c r="Z171" s="27"/>
      <c r="AA171" s="27" t="s">
        <v>1429</v>
      </c>
      <c r="AB171" s="27"/>
      <c r="AC171" s="27"/>
      <c r="AD171" s="27"/>
      <c r="AE171" s="27"/>
      <c r="AF171" s="27"/>
      <c r="AG171" s="27"/>
      <c r="AH171" s="27"/>
      <c r="AI171" s="27" t="s">
        <v>1487</v>
      </c>
      <c r="AJ171" s="28" t="s">
        <v>704</v>
      </c>
      <c r="AK171" s="27" t="s">
        <v>698</v>
      </c>
      <c r="AL171" s="27" t="s">
        <v>698</v>
      </c>
      <c r="AM171" s="27" t="s">
        <v>698</v>
      </c>
      <c r="AN171" s="27" t="s">
        <v>698</v>
      </c>
      <c r="AO171" s="27" t="s">
        <v>698</v>
      </c>
      <c r="AP171" s="27" t="s">
        <v>698</v>
      </c>
      <c r="AQ171" s="27" t="s">
        <v>698</v>
      </c>
      <c r="AR171" s="27" t="s">
        <v>698</v>
      </c>
      <c r="AS171" s="27" t="s">
        <v>698</v>
      </c>
      <c r="AT171" s="27" t="s">
        <v>698</v>
      </c>
      <c r="AU171" s="27" t="s">
        <v>698</v>
      </c>
      <c r="AV171" s="27" t="s">
        <v>698</v>
      </c>
      <c r="AW171" s="27" t="s">
        <v>698</v>
      </c>
      <c r="AX171" s="27" t="s">
        <v>698</v>
      </c>
      <c r="AY171" s="27" t="s">
        <v>698</v>
      </c>
      <c r="AZ171" s="27" t="s">
        <v>698</v>
      </c>
      <c r="BA171" s="27" t="s">
        <v>698</v>
      </c>
      <c r="BB171" s="27" t="s">
        <v>698</v>
      </c>
      <c r="BC171" s="27" t="s">
        <v>698</v>
      </c>
      <c r="BD171" s="27" t="s">
        <v>698</v>
      </c>
      <c r="BE171" s="27" t="s">
        <v>698</v>
      </c>
      <c r="BF171" s="27" t="s">
        <v>698</v>
      </c>
      <c r="BG171" s="27" t="s">
        <v>698</v>
      </c>
      <c r="BH171" s="27" t="s">
        <v>698</v>
      </c>
      <c r="BI171" s="27" t="s">
        <v>698</v>
      </c>
      <c r="BJ171" s="27" t="s">
        <v>698</v>
      </c>
      <c r="BK171" s="27" t="s">
        <v>698</v>
      </c>
      <c r="BL171" s="27" t="s">
        <v>698</v>
      </c>
      <c r="BM171" s="27" t="s">
        <v>698</v>
      </c>
      <c r="BN171" s="27" t="s">
        <v>698</v>
      </c>
      <c r="BO171" s="27" t="s">
        <v>704</v>
      </c>
      <c r="BP171" s="27" t="s">
        <v>698</v>
      </c>
      <c r="BQ171" s="27" t="s">
        <v>698</v>
      </c>
      <c r="BR171" s="27" t="s">
        <v>698</v>
      </c>
      <c r="BS171" s="27" t="s">
        <v>698</v>
      </c>
      <c r="BT171" s="27" t="s">
        <v>698</v>
      </c>
      <c r="BU171" s="27" t="s">
        <v>698</v>
      </c>
      <c r="BV171" s="27" t="s">
        <v>698</v>
      </c>
      <c r="BW171" s="27" t="s">
        <v>698</v>
      </c>
      <c r="BX171" s="27" t="s">
        <v>698</v>
      </c>
      <c r="BY171" s="27" t="s">
        <v>698</v>
      </c>
      <c r="BZ171" s="27" t="s">
        <v>698</v>
      </c>
      <c r="CA171" s="27" t="s">
        <v>698</v>
      </c>
      <c r="CB171" s="27" t="s">
        <v>698</v>
      </c>
      <c r="CC171" s="27" t="s">
        <v>698</v>
      </c>
      <c r="CD171" s="27" t="s">
        <v>698</v>
      </c>
      <c r="CE171" s="27" t="s">
        <v>698</v>
      </c>
      <c r="CF171" s="27" t="s">
        <v>698</v>
      </c>
      <c r="CG171" s="27" t="s">
        <v>698</v>
      </c>
      <c r="CH171" s="27" t="s">
        <v>698</v>
      </c>
      <c r="CI171" s="27" t="s">
        <v>698</v>
      </c>
      <c r="CJ171" s="27" t="s">
        <v>698</v>
      </c>
      <c r="CK171" s="27" t="s">
        <v>698</v>
      </c>
      <c r="CL171" s="27" t="s">
        <v>698</v>
      </c>
      <c r="CM171" s="27" t="s">
        <v>698</v>
      </c>
      <c r="CN171" s="27" t="s">
        <v>698</v>
      </c>
      <c r="CO171" s="27" t="s">
        <v>698</v>
      </c>
      <c r="CP171" s="27" t="s">
        <v>698</v>
      </c>
      <c r="CQ171" s="27" t="s">
        <v>698</v>
      </c>
      <c r="CR171" s="27" t="s">
        <v>698</v>
      </c>
      <c r="CS171" s="27" t="s">
        <v>698</v>
      </c>
      <c r="CT171" s="27" t="s">
        <v>698</v>
      </c>
      <c r="CU171" s="27" t="s">
        <v>698</v>
      </c>
      <c r="CV171" s="27" t="s">
        <v>698</v>
      </c>
      <c r="CW171" s="27" t="s">
        <v>698</v>
      </c>
      <c r="CX171" s="27" t="s">
        <v>698</v>
      </c>
      <c r="CY171" s="27" t="s">
        <v>698</v>
      </c>
      <c r="CZ171" s="27" t="s">
        <v>698</v>
      </c>
      <c r="DA171" s="27" t="s">
        <v>698</v>
      </c>
      <c r="DB171" s="27" t="s">
        <v>698</v>
      </c>
      <c r="DC171" s="27" t="s">
        <v>698</v>
      </c>
      <c r="DD171" s="27" t="s">
        <v>698</v>
      </c>
      <c r="DE171" s="27" t="s">
        <v>698</v>
      </c>
      <c r="DF171" s="27" t="s">
        <v>698</v>
      </c>
      <c r="DG171" s="27" t="s">
        <v>698</v>
      </c>
      <c r="DH171" s="27" t="s">
        <v>698</v>
      </c>
      <c r="DI171" s="27" t="s">
        <v>698</v>
      </c>
      <c r="DJ171" s="27" t="s">
        <v>698</v>
      </c>
      <c r="DK171" s="27" t="s">
        <v>698</v>
      </c>
      <c r="DL171" s="27" t="s">
        <v>698</v>
      </c>
      <c r="DM171" s="27" t="s">
        <v>698</v>
      </c>
      <c r="DN171" s="27" t="s">
        <v>698</v>
      </c>
      <c r="DO171" s="27" t="s">
        <v>698</v>
      </c>
      <c r="DP171" s="27" t="s">
        <v>698</v>
      </c>
      <c r="DQ171" s="27" t="s">
        <v>698</v>
      </c>
      <c r="DR171" s="27" t="s">
        <v>698</v>
      </c>
      <c r="DS171" s="27"/>
      <c r="DT171" s="27" t="s">
        <v>698</v>
      </c>
      <c r="DU171" s="27" t="s">
        <v>698</v>
      </c>
      <c r="DV171" s="27" t="s">
        <v>698</v>
      </c>
      <c r="DW171" s="27" t="s">
        <v>698</v>
      </c>
      <c r="DX171" s="27" t="s">
        <v>698</v>
      </c>
      <c r="DY171" s="27" t="s">
        <v>698</v>
      </c>
      <c r="DZ171" s="27" t="s">
        <v>698</v>
      </c>
      <c r="EA171" s="27" t="s">
        <v>698</v>
      </c>
      <c r="EB171" s="27" t="s">
        <v>698</v>
      </c>
      <c r="EC171" s="27" t="s">
        <v>698</v>
      </c>
      <c r="ED171" s="27" t="s">
        <v>698</v>
      </c>
      <c r="EE171" s="27" t="s">
        <v>698</v>
      </c>
      <c r="EF171" s="27" t="s">
        <v>698</v>
      </c>
      <c r="EG171" s="27" t="s">
        <v>694</v>
      </c>
      <c r="EH171" s="27" t="s">
        <v>698</v>
      </c>
      <c r="EI171" s="27" t="s">
        <v>698</v>
      </c>
      <c r="EJ171" s="27" t="s">
        <v>698</v>
      </c>
      <c r="EK171" s="27" t="s">
        <v>698</v>
      </c>
      <c r="EL171" s="27" t="s">
        <v>698</v>
      </c>
      <c r="EM171" s="27" t="s">
        <v>698</v>
      </c>
      <c r="EN171" s="27" t="s">
        <v>698</v>
      </c>
      <c r="EO171" s="27" t="s">
        <v>698</v>
      </c>
      <c r="EP171" s="27" t="s">
        <v>698</v>
      </c>
      <c r="EQ171" s="27" t="s">
        <v>698</v>
      </c>
      <c r="ER171" s="27" t="s">
        <v>698</v>
      </c>
      <c r="ES171" s="27" t="s">
        <v>698</v>
      </c>
      <c r="ET171" s="27" t="s">
        <v>698</v>
      </c>
      <c r="EU171" s="27" t="s">
        <v>698</v>
      </c>
      <c r="EV171" s="27" t="s">
        <v>698</v>
      </c>
      <c r="EW171" s="27" t="s">
        <v>698</v>
      </c>
      <c r="EX171" s="27" t="s">
        <v>698</v>
      </c>
      <c r="EY171" s="27" t="s">
        <v>698</v>
      </c>
      <c r="EZ171" s="27" t="s">
        <v>698</v>
      </c>
      <c r="FA171" s="27" t="s">
        <v>698</v>
      </c>
      <c r="FB171" s="27" t="s">
        <v>698</v>
      </c>
      <c r="FC171" s="27" t="s">
        <v>698</v>
      </c>
      <c r="FD171" s="27" t="s">
        <v>698</v>
      </c>
      <c r="FE171" s="27" t="s">
        <v>694</v>
      </c>
      <c r="FF171" s="27" t="s">
        <v>698</v>
      </c>
      <c r="FG171" s="27" t="s">
        <v>698</v>
      </c>
      <c r="FH171" s="27" t="s">
        <v>698</v>
      </c>
      <c r="FI171" s="27" t="s">
        <v>698</v>
      </c>
      <c r="FJ171" s="27" t="s">
        <v>694</v>
      </c>
      <c r="FK171" s="27" t="s">
        <v>698</v>
      </c>
      <c r="FL171" s="27" t="s">
        <v>698</v>
      </c>
      <c r="FM171" s="27" t="s">
        <v>698</v>
      </c>
      <c r="FN171" s="27" t="s">
        <v>694</v>
      </c>
      <c r="FO171" s="72" t="s">
        <v>1175</v>
      </c>
      <c r="FP171" s="72" t="s">
        <v>698</v>
      </c>
      <c r="FQ171" s="72" t="s">
        <v>1176</v>
      </c>
      <c r="FR171" s="72" t="s">
        <v>1223</v>
      </c>
      <c r="FS171" s="72" t="s">
        <v>1224</v>
      </c>
      <c r="FT171" s="72" t="s">
        <v>698</v>
      </c>
      <c r="FU171" s="72" t="s">
        <v>698</v>
      </c>
      <c r="FV171" s="72" t="s">
        <v>698</v>
      </c>
      <c r="FW171" s="78" t="s">
        <v>698</v>
      </c>
      <c r="FX171" s="78" t="s">
        <v>698</v>
      </c>
      <c r="FY171" s="72" t="s">
        <v>698</v>
      </c>
      <c r="FZ171" s="90"/>
      <c r="GA171" s="90"/>
      <c r="GB171" s="90"/>
      <c r="GC171" s="90"/>
      <c r="GD171" s="90"/>
      <c r="GE171" s="90"/>
      <c r="GF171" s="90"/>
      <c r="GG171" s="90"/>
      <c r="GH171" s="105" t="s">
        <v>1226</v>
      </c>
      <c r="GI171" s="106"/>
      <c r="GJ171" s="27"/>
      <c r="GK171" s="28"/>
      <c r="GL171" s="27"/>
    </row>
    <row r="172" spans="1:194" x14ac:dyDescent="0.25">
      <c r="A172" s="71" t="str">
        <f t="shared" si="11"/>
        <v xml:space="preserve">Expenditure: Contracted Services - Contractors: Transportation </v>
      </c>
      <c r="B172" s="27" t="s">
        <v>1190</v>
      </c>
      <c r="C172" s="27" t="str">
        <f t="shared" si="12"/>
        <v>IE003003040000000000000000000000000000</v>
      </c>
      <c r="D172" s="23" t="s">
        <v>1166</v>
      </c>
      <c r="E172" s="23" t="s">
        <v>710</v>
      </c>
      <c r="F172" s="23" t="s">
        <v>710</v>
      </c>
      <c r="G172" s="23" t="s">
        <v>1035</v>
      </c>
      <c r="H172" s="23" t="s">
        <v>697</v>
      </c>
      <c r="I172" s="23" t="s">
        <v>697</v>
      </c>
      <c r="J172" s="23" t="s">
        <v>697</v>
      </c>
      <c r="K172" s="23" t="s">
        <v>697</v>
      </c>
      <c r="L172" s="23" t="s">
        <v>697</v>
      </c>
      <c r="M172" s="23" t="s">
        <v>697</v>
      </c>
      <c r="N172" s="23" t="s">
        <v>697</v>
      </c>
      <c r="O172" s="23" t="s">
        <v>697</v>
      </c>
      <c r="P172" s="23" t="s">
        <v>697</v>
      </c>
      <c r="Q172" s="27">
        <v>0</v>
      </c>
      <c r="R172" s="27" t="s">
        <v>704</v>
      </c>
      <c r="S172" s="27" t="s">
        <v>698</v>
      </c>
      <c r="T172" s="28" t="s">
        <v>694</v>
      </c>
      <c r="U172" s="28"/>
      <c r="V172" s="27" t="s">
        <v>407</v>
      </c>
      <c r="W172" s="28" t="s">
        <v>905</v>
      </c>
      <c r="X172" s="28"/>
      <c r="Y172" s="28"/>
      <c r="Z172" s="28" t="s">
        <v>1488</v>
      </c>
      <c r="AA172" s="28"/>
      <c r="AB172" s="28"/>
      <c r="AC172" s="28"/>
      <c r="AD172" s="28"/>
      <c r="AE172" s="28"/>
      <c r="AF172" s="28"/>
      <c r="AG172" s="28"/>
      <c r="AH172" s="28"/>
      <c r="AI172" s="27" t="s">
        <v>1489</v>
      </c>
      <c r="AJ172" s="28" t="s">
        <v>704</v>
      </c>
      <c r="AK172" s="27" t="s">
        <v>698</v>
      </c>
      <c r="AL172" s="27" t="s">
        <v>698</v>
      </c>
      <c r="AM172" s="27" t="s">
        <v>698</v>
      </c>
      <c r="AN172" s="27" t="s">
        <v>698</v>
      </c>
      <c r="AO172" s="27" t="s">
        <v>698</v>
      </c>
      <c r="AP172" s="27" t="s">
        <v>698</v>
      </c>
      <c r="AQ172" s="27" t="s">
        <v>698</v>
      </c>
      <c r="AR172" s="27" t="s">
        <v>698</v>
      </c>
      <c r="AS172" s="27" t="s">
        <v>698</v>
      </c>
      <c r="AT172" s="27" t="s">
        <v>698</v>
      </c>
      <c r="AU172" s="27" t="s">
        <v>698</v>
      </c>
      <c r="AV172" s="27" t="s">
        <v>698</v>
      </c>
      <c r="AW172" s="27" t="s">
        <v>698</v>
      </c>
      <c r="AX172" s="27" t="s">
        <v>698</v>
      </c>
      <c r="AY172" s="27" t="s">
        <v>698</v>
      </c>
      <c r="AZ172" s="27" t="s">
        <v>698</v>
      </c>
      <c r="BA172" s="27" t="s">
        <v>698</v>
      </c>
      <c r="BB172" s="27" t="s">
        <v>698</v>
      </c>
      <c r="BC172" s="27" t="s">
        <v>698</v>
      </c>
      <c r="BD172" s="27" t="s">
        <v>698</v>
      </c>
      <c r="BE172" s="27" t="s">
        <v>698</v>
      </c>
      <c r="BF172" s="27" t="s">
        <v>698</v>
      </c>
      <c r="BG172" s="27" t="s">
        <v>698</v>
      </c>
      <c r="BH172" s="27" t="s">
        <v>698</v>
      </c>
      <c r="BI172" s="27" t="s">
        <v>698</v>
      </c>
      <c r="BJ172" s="27" t="s">
        <v>698</v>
      </c>
      <c r="BK172" s="27" t="s">
        <v>698</v>
      </c>
      <c r="BL172" s="27" t="s">
        <v>698</v>
      </c>
      <c r="BM172" s="27" t="s">
        <v>698</v>
      </c>
      <c r="BN172" s="27" t="s">
        <v>698</v>
      </c>
      <c r="BO172" s="27" t="s">
        <v>698</v>
      </c>
      <c r="BP172" s="27" t="s">
        <v>698</v>
      </c>
      <c r="BQ172" s="27" t="s">
        <v>698</v>
      </c>
      <c r="BR172" s="27" t="s">
        <v>698</v>
      </c>
      <c r="BS172" s="27" t="s">
        <v>698</v>
      </c>
      <c r="BT172" s="27" t="s">
        <v>698</v>
      </c>
      <c r="BU172" s="27" t="s">
        <v>698</v>
      </c>
      <c r="BV172" s="27" t="s">
        <v>698</v>
      </c>
      <c r="BW172" s="27" t="s">
        <v>698</v>
      </c>
      <c r="BX172" s="27" t="s">
        <v>698</v>
      </c>
      <c r="BY172" s="27" t="s">
        <v>698</v>
      </c>
      <c r="BZ172" s="27" t="s">
        <v>698</v>
      </c>
      <c r="CA172" s="27" t="s">
        <v>698</v>
      </c>
      <c r="CB172" s="27" t="s">
        <v>698</v>
      </c>
      <c r="CC172" s="27" t="s">
        <v>698</v>
      </c>
      <c r="CD172" s="27" t="s">
        <v>698</v>
      </c>
      <c r="CE172" s="27" t="s">
        <v>704</v>
      </c>
      <c r="CF172" s="27" t="s">
        <v>698</v>
      </c>
      <c r="CG172" s="27" t="s">
        <v>698</v>
      </c>
      <c r="CH172" s="27" t="s">
        <v>698</v>
      </c>
      <c r="CI172" s="27" t="s">
        <v>698</v>
      </c>
      <c r="CJ172" s="27" t="s">
        <v>698</v>
      </c>
      <c r="CK172" s="27" t="s">
        <v>698</v>
      </c>
      <c r="CL172" s="27" t="s">
        <v>698</v>
      </c>
      <c r="CM172" s="27" t="s">
        <v>698</v>
      </c>
      <c r="CN172" s="27" t="s">
        <v>698</v>
      </c>
      <c r="CO172" s="27" t="s">
        <v>698</v>
      </c>
      <c r="CP172" s="27" t="s">
        <v>704</v>
      </c>
      <c r="CQ172" s="27" t="s">
        <v>698</v>
      </c>
      <c r="CR172" s="27" t="s">
        <v>698</v>
      </c>
      <c r="CS172" s="27" t="s">
        <v>698</v>
      </c>
      <c r="CT172" s="27" t="s">
        <v>698</v>
      </c>
      <c r="CU172" s="27" t="s">
        <v>698</v>
      </c>
      <c r="CV172" s="27" t="s">
        <v>698</v>
      </c>
      <c r="CW172" s="27" t="s">
        <v>698</v>
      </c>
      <c r="CX172" s="27" t="s">
        <v>698</v>
      </c>
      <c r="CY172" s="27" t="s">
        <v>698</v>
      </c>
      <c r="CZ172" s="27" t="s">
        <v>698</v>
      </c>
      <c r="DA172" s="27" t="s">
        <v>698</v>
      </c>
      <c r="DB172" s="27" t="s">
        <v>704</v>
      </c>
      <c r="DC172" s="27" t="s">
        <v>704</v>
      </c>
      <c r="DD172" s="27" t="s">
        <v>704</v>
      </c>
      <c r="DE172" s="27" t="s">
        <v>704</v>
      </c>
      <c r="DF172" s="27" t="s">
        <v>698</v>
      </c>
      <c r="DG172" s="27" t="s">
        <v>698</v>
      </c>
      <c r="DH172" s="27" t="s">
        <v>698</v>
      </c>
      <c r="DI172" s="27" t="s">
        <v>698</v>
      </c>
      <c r="DJ172" s="27" t="s">
        <v>698</v>
      </c>
      <c r="DK172" s="27" t="s">
        <v>698</v>
      </c>
      <c r="DL172" s="27" t="s">
        <v>698</v>
      </c>
      <c r="DM172" s="27" t="s">
        <v>698</v>
      </c>
      <c r="DN172" s="27" t="s">
        <v>698</v>
      </c>
      <c r="DO172" s="27" t="s">
        <v>698</v>
      </c>
      <c r="DP172" s="27" t="s">
        <v>698</v>
      </c>
      <c r="DQ172" s="27" t="s">
        <v>698</v>
      </c>
      <c r="DR172" s="27" t="s">
        <v>698</v>
      </c>
      <c r="DS172" s="27"/>
      <c r="DT172" s="27" t="s">
        <v>698</v>
      </c>
      <c r="DU172" s="27" t="s">
        <v>698</v>
      </c>
      <c r="DV172" s="27" t="s">
        <v>698</v>
      </c>
      <c r="DW172" s="27" t="s">
        <v>698</v>
      </c>
      <c r="DX172" s="27" t="s">
        <v>698</v>
      </c>
      <c r="DY172" s="27" t="s">
        <v>698</v>
      </c>
      <c r="DZ172" s="27" t="s">
        <v>698</v>
      </c>
      <c r="EA172" s="27" t="s">
        <v>698</v>
      </c>
      <c r="EB172" s="27" t="s">
        <v>698</v>
      </c>
      <c r="EC172" s="27" t="s">
        <v>698</v>
      </c>
      <c r="ED172" s="27" t="s">
        <v>698</v>
      </c>
      <c r="EE172" s="27" t="s">
        <v>698</v>
      </c>
      <c r="EF172" s="27" t="s">
        <v>698</v>
      </c>
      <c r="EG172" s="27" t="s">
        <v>694</v>
      </c>
      <c r="EH172" s="27" t="s">
        <v>698</v>
      </c>
      <c r="EI172" s="27" t="s">
        <v>698</v>
      </c>
      <c r="EJ172" s="27" t="s">
        <v>698</v>
      </c>
      <c r="EK172" s="27" t="s">
        <v>698</v>
      </c>
      <c r="EL172" s="27" t="s">
        <v>698</v>
      </c>
      <c r="EM172" s="27" t="s">
        <v>698</v>
      </c>
      <c r="EN172" s="27" t="s">
        <v>698</v>
      </c>
      <c r="EO172" s="27" t="s">
        <v>698</v>
      </c>
      <c r="EP172" s="27" t="s">
        <v>698</v>
      </c>
      <c r="EQ172" s="27" t="s">
        <v>698</v>
      </c>
      <c r="ER172" s="27" t="s">
        <v>698</v>
      </c>
      <c r="ES172" s="27" t="s">
        <v>698</v>
      </c>
      <c r="ET172" s="27" t="s">
        <v>698</v>
      </c>
      <c r="EU172" s="27" t="s">
        <v>698</v>
      </c>
      <c r="EV172" s="27" t="s">
        <v>698</v>
      </c>
      <c r="EW172" s="27" t="s">
        <v>698</v>
      </c>
      <c r="EX172" s="27" t="s">
        <v>698</v>
      </c>
      <c r="EY172" s="27" t="s">
        <v>698</v>
      </c>
      <c r="EZ172" s="27" t="s">
        <v>698</v>
      </c>
      <c r="FA172" s="27" t="s">
        <v>698</v>
      </c>
      <c r="FB172" s="27" t="s">
        <v>698</v>
      </c>
      <c r="FC172" s="27" t="s">
        <v>698</v>
      </c>
      <c r="FD172" s="27" t="s">
        <v>698</v>
      </c>
      <c r="FE172" s="27" t="s">
        <v>694</v>
      </c>
      <c r="FF172" s="27" t="s">
        <v>698</v>
      </c>
      <c r="FG172" s="27" t="s">
        <v>698</v>
      </c>
      <c r="FH172" s="27" t="s">
        <v>698</v>
      </c>
      <c r="FI172" s="27" t="s">
        <v>698</v>
      </c>
      <c r="FJ172" s="27" t="s">
        <v>694</v>
      </c>
      <c r="FK172" s="27" t="s">
        <v>698</v>
      </c>
      <c r="FL172" s="27" t="s">
        <v>698</v>
      </c>
      <c r="FM172" s="27" t="s">
        <v>698</v>
      </c>
      <c r="FN172" s="27" t="s">
        <v>694</v>
      </c>
      <c r="FO172" s="72" t="s">
        <v>1175</v>
      </c>
      <c r="FP172" s="72" t="s">
        <v>698</v>
      </c>
      <c r="FQ172" s="72" t="s">
        <v>1176</v>
      </c>
      <c r="FR172" s="72" t="s">
        <v>1223</v>
      </c>
      <c r="FS172" s="72" t="s">
        <v>1224</v>
      </c>
      <c r="FT172" s="72" t="s">
        <v>1225</v>
      </c>
      <c r="FU172" s="72" t="s">
        <v>698</v>
      </c>
      <c r="FV172" s="72" t="s">
        <v>698</v>
      </c>
      <c r="FW172" s="78" t="s">
        <v>698</v>
      </c>
      <c r="FX172" s="78" t="s">
        <v>698</v>
      </c>
      <c r="FY172" s="72" t="s">
        <v>698</v>
      </c>
      <c r="FZ172" s="90"/>
      <c r="GA172" s="90"/>
      <c r="GB172" s="90"/>
      <c r="GC172" s="90"/>
      <c r="GD172" s="90"/>
      <c r="GE172" s="90"/>
      <c r="GF172" s="90"/>
      <c r="GG172" s="90"/>
      <c r="GH172" s="105" t="s">
        <v>1226</v>
      </c>
      <c r="GI172" s="106"/>
      <c r="GJ172" s="27"/>
      <c r="GK172" s="28"/>
      <c r="GL172" s="27"/>
    </row>
    <row r="173" spans="1:194" x14ac:dyDescent="0.25">
      <c r="A173" s="71" t="str">
        <f t="shared" si="11"/>
        <v>Expenditure: Contracted Services - Contractors: Safeguard and Security</v>
      </c>
      <c r="B173" s="27" t="s">
        <v>1190</v>
      </c>
      <c r="C173" s="27" t="str">
        <f t="shared" si="12"/>
        <v>IE003003041000000000000000000000000000</v>
      </c>
      <c r="D173" s="23" t="s">
        <v>1166</v>
      </c>
      <c r="E173" s="23" t="s">
        <v>710</v>
      </c>
      <c r="F173" s="23" t="s">
        <v>710</v>
      </c>
      <c r="G173" s="23" t="s">
        <v>1036</v>
      </c>
      <c r="H173" s="23" t="s">
        <v>697</v>
      </c>
      <c r="I173" s="23" t="s">
        <v>697</v>
      </c>
      <c r="J173" s="23" t="s">
        <v>697</v>
      </c>
      <c r="K173" s="23" t="s">
        <v>697</v>
      </c>
      <c r="L173" s="23" t="s">
        <v>697</v>
      </c>
      <c r="M173" s="23" t="s">
        <v>697</v>
      </c>
      <c r="N173" s="23" t="s">
        <v>697</v>
      </c>
      <c r="O173" s="23" t="s">
        <v>697</v>
      </c>
      <c r="P173" s="23" t="s">
        <v>697</v>
      </c>
      <c r="Q173" s="27">
        <v>0</v>
      </c>
      <c r="R173" s="27" t="s">
        <v>704</v>
      </c>
      <c r="S173" s="27" t="s">
        <v>698</v>
      </c>
      <c r="T173" s="28" t="s">
        <v>694</v>
      </c>
      <c r="U173" s="28"/>
      <c r="V173" s="27" t="s">
        <v>408</v>
      </c>
      <c r="W173" s="27" t="s">
        <v>905</v>
      </c>
      <c r="X173" s="27"/>
      <c r="Y173" s="27"/>
      <c r="Z173" s="27" t="s">
        <v>1490</v>
      </c>
      <c r="AA173" s="27"/>
      <c r="AB173" s="27"/>
      <c r="AC173" s="27"/>
      <c r="AD173" s="27"/>
      <c r="AE173" s="27"/>
      <c r="AF173" s="27"/>
      <c r="AG173" s="27"/>
      <c r="AH173" s="27"/>
      <c r="AI173" s="27" t="s">
        <v>1491</v>
      </c>
      <c r="AJ173" s="28" t="s">
        <v>704</v>
      </c>
      <c r="AK173" s="27" t="s">
        <v>704</v>
      </c>
      <c r="AL173" s="27" t="s">
        <v>704</v>
      </c>
      <c r="AM173" s="27" t="s">
        <v>704</v>
      </c>
      <c r="AN173" s="27" t="s">
        <v>704</v>
      </c>
      <c r="AO173" s="27" t="s">
        <v>704</v>
      </c>
      <c r="AP173" s="27" t="s">
        <v>704</v>
      </c>
      <c r="AQ173" s="27" t="s">
        <v>704</v>
      </c>
      <c r="AR173" s="27" t="s">
        <v>704</v>
      </c>
      <c r="AS173" s="27" t="s">
        <v>704</v>
      </c>
      <c r="AT173" s="27" t="s">
        <v>704</v>
      </c>
      <c r="AU173" s="27" t="s">
        <v>704</v>
      </c>
      <c r="AV173" s="27" t="s">
        <v>704</v>
      </c>
      <c r="AW173" s="27" t="s">
        <v>704</v>
      </c>
      <c r="AX173" s="27" t="s">
        <v>704</v>
      </c>
      <c r="AY173" s="27" t="s">
        <v>704</v>
      </c>
      <c r="AZ173" s="27" t="s">
        <v>704</v>
      </c>
      <c r="BA173" s="27" t="s">
        <v>704</v>
      </c>
      <c r="BB173" s="27" t="s">
        <v>704</v>
      </c>
      <c r="BC173" s="27" t="s">
        <v>704</v>
      </c>
      <c r="BD173" s="27" t="s">
        <v>704</v>
      </c>
      <c r="BE173" s="27" t="s">
        <v>704</v>
      </c>
      <c r="BF173" s="27" t="s">
        <v>704</v>
      </c>
      <c r="BG173" s="27" t="s">
        <v>704</v>
      </c>
      <c r="BH173" s="27" t="s">
        <v>704</v>
      </c>
      <c r="BI173" s="27" t="s">
        <v>704</v>
      </c>
      <c r="BJ173" s="27" t="s">
        <v>704</v>
      </c>
      <c r="BK173" s="27" t="s">
        <v>704</v>
      </c>
      <c r="BL173" s="27" t="s">
        <v>704</v>
      </c>
      <c r="BM173" s="27" t="s">
        <v>704</v>
      </c>
      <c r="BN173" s="27" t="s">
        <v>704</v>
      </c>
      <c r="BO173" s="27" t="s">
        <v>704</v>
      </c>
      <c r="BP173" s="27" t="s">
        <v>704</v>
      </c>
      <c r="BQ173" s="27" t="s">
        <v>704</v>
      </c>
      <c r="BR173" s="27" t="s">
        <v>704</v>
      </c>
      <c r="BS173" s="27" t="s">
        <v>704</v>
      </c>
      <c r="BT173" s="27" t="s">
        <v>704</v>
      </c>
      <c r="BU173" s="27" t="s">
        <v>704</v>
      </c>
      <c r="BV173" s="27" t="s">
        <v>704</v>
      </c>
      <c r="BW173" s="27" t="s">
        <v>704</v>
      </c>
      <c r="BX173" s="27" t="s">
        <v>704</v>
      </c>
      <c r="BY173" s="27" t="s">
        <v>704</v>
      </c>
      <c r="BZ173" s="27" t="s">
        <v>704</v>
      </c>
      <c r="CA173" s="27" t="s">
        <v>704</v>
      </c>
      <c r="CB173" s="27" t="s">
        <v>704</v>
      </c>
      <c r="CC173" s="27" t="s">
        <v>704</v>
      </c>
      <c r="CD173" s="27" t="s">
        <v>704</v>
      </c>
      <c r="CE173" s="27" t="s">
        <v>704</v>
      </c>
      <c r="CF173" s="27" t="s">
        <v>704</v>
      </c>
      <c r="CG173" s="27" t="s">
        <v>704</v>
      </c>
      <c r="CH173" s="27" t="s">
        <v>704</v>
      </c>
      <c r="CI173" s="27" t="s">
        <v>704</v>
      </c>
      <c r="CJ173" s="27" t="s">
        <v>704</v>
      </c>
      <c r="CK173" s="27" t="s">
        <v>704</v>
      </c>
      <c r="CL173" s="27" t="s">
        <v>704</v>
      </c>
      <c r="CM173" s="27" t="s">
        <v>704</v>
      </c>
      <c r="CN173" s="27" t="s">
        <v>704</v>
      </c>
      <c r="CO173" s="27" t="s">
        <v>704</v>
      </c>
      <c r="CP173" s="27" t="s">
        <v>704</v>
      </c>
      <c r="CQ173" s="27" t="s">
        <v>704</v>
      </c>
      <c r="CR173" s="27" t="s">
        <v>704</v>
      </c>
      <c r="CS173" s="27" t="s">
        <v>704</v>
      </c>
      <c r="CT173" s="27" t="s">
        <v>704</v>
      </c>
      <c r="CU173" s="27" t="s">
        <v>704</v>
      </c>
      <c r="CV173" s="27" t="s">
        <v>704</v>
      </c>
      <c r="CW173" s="27" t="s">
        <v>704</v>
      </c>
      <c r="CX173" s="27" t="s">
        <v>704</v>
      </c>
      <c r="CY173" s="27" t="s">
        <v>704</v>
      </c>
      <c r="CZ173" s="27" t="s">
        <v>704</v>
      </c>
      <c r="DA173" s="27" t="s">
        <v>704</v>
      </c>
      <c r="DB173" s="27" t="s">
        <v>704</v>
      </c>
      <c r="DC173" s="27" t="s">
        <v>704</v>
      </c>
      <c r="DD173" s="27" t="s">
        <v>704</v>
      </c>
      <c r="DE173" s="27" t="s">
        <v>704</v>
      </c>
      <c r="DF173" s="27" t="s">
        <v>704</v>
      </c>
      <c r="DG173" s="27" t="s">
        <v>704</v>
      </c>
      <c r="DH173" s="27" t="s">
        <v>704</v>
      </c>
      <c r="DI173" s="27" t="s">
        <v>704</v>
      </c>
      <c r="DJ173" s="27" t="s">
        <v>704</v>
      </c>
      <c r="DK173" s="27" t="s">
        <v>704</v>
      </c>
      <c r="DL173" s="27" t="s">
        <v>704</v>
      </c>
      <c r="DM173" s="27" t="s">
        <v>704</v>
      </c>
      <c r="DN173" s="27" t="s">
        <v>704</v>
      </c>
      <c r="DO173" s="27" t="s">
        <v>704</v>
      </c>
      <c r="DP173" s="27" t="s">
        <v>704</v>
      </c>
      <c r="DQ173" s="27" t="s">
        <v>704</v>
      </c>
      <c r="DR173" s="27" t="s">
        <v>704</v>
      </c>
      <c r="DS173" s="27"/>
      <c r="DT173" s="27" t="s">
        <v>704</v>
      </c>
      <c r="DU173" s="27" t="s">
        <v>704</v>
      </c>
      <c r="DV173" s="27" t="s">
        <v>704</v>
      </c>
      <c r="DW173" s="27" t="s">
        <v>704</v>
      </c>
      <c r="DX173" s="27" t="s">
        <v>704</v>
      </c>
      <c r="DY173" s="27" t="s">
        <v>704</v>
      </c>
      <c r="DZ173" s="27" t="s">
        <v>704</v>
      </c>
      <c r="EA173" s="27" t="s">
        <v>704</v>
      </c>
      <c r="EB173" s="27" t="s">
        <v>704</v>
      </c>
      <c r="EC173" s="27" t="s">
        <v>704</v>
      </c>
      <c r="ED173" s="27" t="s">
        <v>704</v>
      </c>
      <c r="EE173" s="27" t="s">
        <v>704</v>
      </c>
      <c r="EF173" s="27" t="s">
        <v>704</v>
      </c>
      <c r="EG173" s="27" t="s">
        <v>694</v>
      </c>
      <c r="EH173" s="27" t="s">
        <v>704</v>
      </c>
      <c r="EI173" s="27" t="s">
        <v>704</v>
      </c>
      <c r="EJ173" s="27" t="s">
        <v>704</v>
      </c>
      <c r="EK173" s="27" t="s">
        <v>704</v>
      </c>
      <c r="EL173" s="27" t="s">
        <v>704</v>
      </c>
      <c r="EM173" s="27" t="s">
        <v>704</v>
      </c>
      <c r="EN173" s="27" t="s">
        <v>704</v>
      </c>
      <c r="EO173" s="27" t="s">
        <v>704</v>
      </c>
      <c r="EP173" s="27" t="s">
        <v>704</v>
      </c>
      <c r="EQ173" s="27" t="s">
        <v>704</v>
      </c>
      <c r="ER173" s="27" t="s">
        <v>704</v>
      </c>
      <c r="ES173" s="27" t="s">
        <v>704</v>
      </c>
      <c r="ET173" s="27" t="s">
        <v>704</v>
      </c>
      <c r="EU173" s="27" t="s">
        <v>704</v>
      </c>
      <c r="EV173" s="27" t="s">
        <v>704</v>
      </c>
      <c r="EW173" s="27" t="s">
        <v>704</v>
      </c>
      <c r="EX173" s="27" t="s">
        <v>704</v>
      </c>
      <c r="EY173" s="27" t="s">
        <v>704</v>
      </c>
      <c r="EZ173" s="27" t="s">
        <v>704</v>
      </c>
      <c r="FA173" s="27" t="s">
        <v>704</v>
      </c>
      <c r="FB173" s="27" t="s">
        <v>704</v>
      </c>
      <c r="FC173" s="27" t="s">
        <v>704</v>
      </c>
      <c r="FD173" s="27" t="s">
        <v>704</v>
      </c>
      <c r="FE173" s="27" t="s">
        <v>694</v>
      </c>
      <c r="FF173" s="27" t="s">
        <v>704</v>
      </c>
      <c r="FG173" s="27" t="s">
        <v>704</v>
      </c>
      <c r="FH173" s="27" t="s">
        <v>704</v>
      </c>
      <c r="FI173" s="27" t="s">
        <v>704</v>
      </c>
      <c r="FJ173" s="27" t="s">
        <v>694</v>
      </c>
      <c r="FK173" s="27" t="s">
        <v>704</v>
      </c>
      <c r="FL173" s="27" t="s">
        <v>704</v>
      </c>
      <c r="FM173" s="27" t="s">
        <v>704</v>
      </c>
      <c r="FN173" s="27" t="s">
        <v>694</v>
      </c>
      <c r="FO173" s="72" t="s">
        <v>1175</v>
      </c>
      <c r="FP173" s="72" t="s">
        <v>698</v>
      </c>
      <c r="FQ173" s="72" t="s">
        <v>1176</v>
      </c>
      <c r="FR173" s="72" t="s">
        <v>1223</v>
      </c>
      <c r="FS173" s="72" t="s">
        <v>1224</v>
      </c>
      <c r="FT173" s="72" t="s">
        <v>1225</v>
      </c>
      <c r="FU173" s="72" t="s">
        <v>698</v>
      </c>
      <c r="FV173" s="72" t="s">
        <v>698</v>
      </c>
      <c r="FW173" s="78" t="s">
        <v>698</v>
      </c>
      <c r="FX173" s="78" t="s">
        <v>698</v>
      </c>
      <c r="FY173" s="72" t="s">
        <v>698</v>
      </c>
      <c r="FZ173" s="90"/>
      <c r="GA173" s="90"/>
      <c r="GB173" s="90"/>
      <c r="GC173" s="90"/>
      <c r="GD173" s="90"/>
      <c r="GE173" s="90"/>
      <c r="GF173" s="90"/>
      <c r="GG173" s="90"/>
      <c r="GH173" s="105" t="s">
        <v>1226</v>
      </c>
      <c r="GI173" s="106"/>
      <c r="GJ173" s="27"/>
      <c r="GK173" s="28"/>
      <c r="GL173" s="27"/>
    </row>
    <row r="174" spans="1:194" x14ac:dyDescent="0.25">
      <c r="A174" s="71" t="str">
        <f t="shared" si="11"/>
        <v>Expenditure: Contracted Services - Contractors: Sewerage Services</v>
      </c>
      <c r="B174" s="27" t="s">
        <v>1190</v>
      </c>
      <c r="C174" s="27" t="str">
        <f t="shared" si="12"/>
        <v>IE003003042000000000000000000000000000</v>
      </c>
      <c r="D174" s="23" t="s">
        <v>1166</v>
      </c>
      <c r="E174" s="23" t="s">
        <v>710</v>
      </c>
      <c r="F174" s="23" t="s">
        <v>710</v>
      </c>
      <c r="G174" s="23" t="s">
        <v>1037</v>
      </c>
      <c r="H174" s="23" t="s">
        <v>697</v>
      </c>
      <c r="I174" s="23" t="s">
        <v>697</v>
      </c>
      <c r="J174" s="23" t="s">
        <v>697</v>
      </c>
      <c r="K174" s="23" t="s">
        <v>697</v>
      </c>
      <c r="L174" s="23" t="s">
        <v>697</v>
      </c>
      <c r="M174" s="23" t="s">
        <v>697</v>
      </c>
      <c r="N174" s="23" t="s">
        <v>697</v>
      </c>
      <c r="O174" s="23" t="s">
        <v>697</v>
      </c>
      <c r="P174" s="23" t="s">
        <v>697</v>
      </c>
      <c r="Q174" s="27">
        <v>0</v>
      </c>
      <c r="R174" s="27" t="s">
        <v>704</v>
      </c>
      <c r="S174" s="27" t="s">
        <v>698</v>
      </c>
      <c r="T174" s="28" t="s">
        <v>694</v>
      </c>
      <c r="U174" s="28"/>
      <c r="V174" s="27" t="s">
        <v>313</v>
      </c>
      <c r="W174" s="27" t="s">
        <v>905</v>
      </c>
      <c r="X174" s="27"/>
      <c r="Y174" s="27"/>
      <c r="Z174" s="27" t="s">
        <v>1304</v>
      </c>
      <c r="AA174" s="27"/>
      <c r="AB174" s="27"/>
      <c r="AC174" s="27"/>
      <c r="AD174" s="27"/>
      <c r="AE174" s="27"/>
      <c r="AF174" s="27"/>
      <c r="AG174" s="27"/>
      <c r="AH174" s="27"/>
      <c r="AI174" s="27" t="s">
        <v>1492</v>
      </c>
      <c r="AJ174" s="28" t="s">
        <v>704</v>
      </c>
      <c r="AK174" s="27" t="s">
        <v>698</v>
      </c>
      <c r="AL174" s="27" t="s">
        <v>698</v>
      </c>
      <c r="AM174" s="27" t="s">
        <v>698</v>
      </c>
      <c r="AN174" s="27" t="s">
        <v>698</v>
      </c>
      <c r="AO174" s="27" t="s">
        <v>698</v>
      </c>
      <c r="AP174" s="27" t="s">
        <v>698</v>
      </c>
      <c r="AQ174" s="27" t="s">
        <v>698</v>
      </c>
      <c r="AR174" s="27" t="s">
        <v>698</v>
      </c>
      <c r="AS174" s="27" t="s">
        <v>698</v>
      </c>
      <c r="AT174" s="27" t="s">
        <v>698</v>
      </c>
      <c r="AU174" s="27" t="s">
        <v>698</v>
      </c>
      <c r="AV174" s="27" t="s">
        <v>698</v>
      </c>
      <c r="AW174" s="27" t="s">
        <v>698</v>
      </c>
      <c r="AX174" s="27" t="s">
        <v>698</v>
      </c>
      <c r="AY174" s="27" t="s">
        <v>698</v>
      </c>
      <c r="AZ174" s="27" t="s">
        <v>698</v>
      </c>
      <c r="BA174" s="27" t="s">
        <v>698</v>
      </c>
      <c r="BB174" s="27" t="s">
        <v>698</v>
      </c>
      <c r="BC174" s="27" t="s">
        <v>698</v>
      </c>
      <c r="BD174" s="27" t="s">
        <v>698</v>
      </c>
      <c r="BE174" s="27" t="s">
        <v>698</v>
      </c>
      <c r="BF174" s="27" t="s">
        <v>698</v>
      </c>
      <c r="BG174" s="27" t="s">
        <v>698</v>
      </c>
      <c r="BH174" s="27" t="s">
        <v>698</v>
      </c>
      <c r="BI174" s="27" t="s">
        <v>698</v>
      </c>
      <c r="BJ174" s="27" t="s">
        <v>698</v>
      </c>
      <c r="BK174" s="27" t="s">
        <v>698</v>
      </c>
      <c r="BL174" s="27" t="s">
        <v>698</v>
      </c>
      <c r="BM174" s="27" t="s">
        <v>698</v>
      </c>
      <c r="BN174" s="27" t="s">
        <v>698</v>
      </c>
      <c r="BO174" s="27" t="s">
        <v>698</v>
      </c>
      <c r="BP174" s="27" t="s">
        <v>698</v>
      </c>
      <c r="BQ174" s="27" t="s">
        <v>698</v>
      </c>
      <c r="BR174" s="27" t="s">
        <v>698</v>
      </c>
      <c r="BS174" s="27" t="s">
        <v>698</v>
      </c>
      <c r="BT174" s="27" t="s">
        <v>698</v>
      </c>
      <c r="BU174" s="27" t="s">
        <v>698</v>
      </c>
      <c r="BV174" s="27" t="s">
        <v>698</v>
      </c>
      <c r="BW174" s="27" t="s">
        <v>698</v>
      </c>
      <c r="BX174" s="27" t="s">
        <v>698</v>
      </c>
      <c r="BY174" s="27" t="s">
        <v>698</v>
      </c>
      <c r="BZ174" s="27" t="s">
        <v>698</v>
      </c>
      <c r="CA174" s="27" t="s">
        <v>698</v>
      </c>
      <c r="CB174" s="27" t="s">
        <v>698</v>
      </c>
      <c r="CC174" s="27" t="s">
        <v>698</v>
      </c>
      <c r="CD174" s="27" t="s">
        <v>698</v>
      </c>
      <c r="CE174" s="27" t="s">
        <v>698</v>
      </c>
      <c r="CF174" s="27" t="s">
        <v>698</v>
      </c>
      <c r="CG174" s="27" t="s">
        <v>698</v>
      </c>
      <c r="CH174" s="27" t="s">
        <v>698</v>
      </c>
      <c r="CI174" s="27" t="s">
        <v>698</v>
      </c>
      <c r="CJ174" s="27" t="s">
        <v>698</v>
      </c>
      <c r="CK174" s="27" t="s">
        <v>698</v>
      </c>
      <c r="CL174" s="27" t="s">
        <v>698</v>
      </c>
      <c r="CM174" s="27" t="s">
        <v>698</v>
      </c>
      <c r="CN174" s="27" t="s">
        <v>698</v>
      </c>
      <c r="CO174" s="27" t="s">
        <v>698</v>
      </c>
      <c r="CP174" s="27" t="s">
        <v>698</v>
      </c>
      <c r="CQ174" s="27" t="s">
        <v>698</v>
      </c>
      <c r="CR174" s="27" t="s">
        <v>698</v>
      </c>
      <c r="CS174" s="27" t="s">
        <v>698</v>
      </c>
      <c r="CT174" s="27" t="s">
        <v>698</v>
      </c>
      <c r="CU174" s="27" t="s">
        <v>698</v>
      </c>
      <c r="CV174" s="27" t="s">
        <v>698</v>
      </c>
      <c r="CW174" s="27" t="s">
        <v>698</v>
      </c>
      <c r="CX174" s="27" t="s">
        <v>698</v>
      </c>
      <c r="CY174" s="27" t="s">
        <v>698</v>
      </c>
      <c r="CZ174" s="27" t="s">
        <v>698</v>
      </c>
      <c r="DA174" s="27" t="s">
        <v>698</v>
      </c>
      <c r="DB174" s="27" t="s">
        <v>704</v>
      </c>
      <c r="DC174" s="27" t="s">
        <v>704</v>
      </c>
      <c r="DD174" s="27" t="s">
        <v>704</v>
      </c>
      <c r="DE174" s="27" t="s">
        <v>704</v>
      </c>
      <c r="DF174" s="27" t="s">
        <v>698</v>
      </c>
      <c r="DG174" s="27" t="s">
        <v>698</v>
      </c>
      <c r="DH174" s="27" t="s">
        <v>698</v>
      </c>
      <c r="DI174" s="27" t="s">
        <v>698</v>
      </c>
      <c r="DJ174" s="27" t="s">
        <v>698</v>
      </c>
      <c r="DK174" s="27" t="s">
        <v>698</v>
      </c>
      <c r="DL174" s="27" t="s">
        <v>698</v>
      </c>
      <c r="DM174" s="27" t="s">
        <v>698</v>
      </c>
      <c r="DN174" s="27" t="s">
        <v>698</v>
      </c>
      <c r="DO174" s="27" t="s">
        <v>698</v>
      </c>
      <c r="DP174" s="27" t="s">
        <v>698</v>
      </c>
      <c r="DQ174" s="27" t="s">
        <v>698</v>
      </c>
      <c r="DR174" s="27" t="s">
        <v>698</v>
      </c>
      <c r="DS174" s="27"/>
      <c r="DT174" s="27" t="s">
        <v>698</v>
      </c>
      <c r="DU174" s="27" t="s">
        <v>698</v>
      </c>
      <c r="DV174" s="27" t="s">
        <v>698</v>
      </c>
      <c r="DW174" s="27" t="s">
        <v>698</v>
      </c>
      <c r="DX174" s="27" t="s">
        <v>698</v>
      </c>
      <c r="DY174" s="27" t="s">
        <v>698</v>
      </c>
      <c r="DZ174" s="27" t="s">
        <v>698</v>
      </c>
      <c r="EA174" s="27" t="s">
        <v>698</v>
      </c>
      <c r="EB174" s="27" t="s">
        <v>698</v>
      </c>
      <c r="EC174" s="27" t="s">
        <v>698</v>
      </c>
      <c r="ED174" s="27" t="s">
        <v>698</v>
      </c>
      <c r="EE174" s="27" t="s">
        <v>698</v>
      </c>
      <c r="EF174" s="27" t="s">
        <v>698</v>
      </c>
      <c r="EG174" s="27" t="s">
        <v>694</v>
      </c>
      <c r="EH174" s="27" t="s">
        <v>698</v>
      </c>
      <c r="EI174" s="27" t="s">
        <v>698</v>
      </c>
      <c r="EJ174" s="27" t="s">
        <v>698</v>
      </c>
      <c r="EK174" s="27" t="s">
        <v>698</v>
      </c>
      <c r="EL174" s="27" t="s">
        <v>698</v>
      </c>
      <c r="EM174" s="27" t="s">
        <v>698</v>
      </c>
      <c r="EN174" s="27" t="s">
        <v>698</v>
      </c>
      <c r="EO174" s="27" t="s">
        <v>698</v>
      </c>
      <c r="EP174" s="27" t="s">
        <v>698</v>
      </c>
      <c r="EQ174" s="27" t="s">
        <v>698</v>
      </c>
      <c r="ER174" s="27" t="s">
        <v>698</v>
      </c>
      <c r="ES174" s="27" t="s">
        <v>698</v>
      </c>
      <c r="ET174" s="27" t="s">
        <v>698</v>
      </c>
      <c r="EU174" s="27" t="s">
        <v>698</v>
      </c>
      <c r="EV174" s="27" t="s">
        <v>698</v>
      </c>
      <c r="EW174" s="27" t="s">
        <v>698</v>
      </c>
      <c r="EX174" s="27" t="s">
        <v>698</v>
      </c>
      <c r="EY174" s="27" t="s">
        <v>698</v>
      </c>
      <c r="EZ174" s="27" t="s">
        <v>698</v>
      </c>
      <c r="FA174" s="27" t="s">
        <v>698</v>
      </c>
      <c r="FB174" s="27" t="s">
        <v>698</v>
      </c>
      <c r="FC174" s="27" t="s">
        <v>698</v>
      </c>
      <c r="FD174" s="27" t="s">
        <v>698</v>
      </c>
      <c r="FE174" s="27" t="s">
        <v>694</v>
      </c>
      <c r="FF174" s="27" t="s">
        <v>704</v>
      </c>
      <c r="FG174" s="27" t="s">
        <v>704</v>
      </c>
      <c r="FH174" s="27" t="s">
        <v>704</v>
      </c>
      <c r="FI174" s="27" t="s">
        <v>704</v>
      </c>
      <c r="FJ174" s="27" t="s">
        <v>694</v>
      </c>
      <c r="FK174" s="27" t="s">
        <v>698</v>
      </c>
      <c r="FL174" s="27" t="s">
        <v>698</v>
      </c>
      <c r="FM174" s="27" t="s">
        <v>698</v>
      </c>
      <c r="FN174" s="27" t="s">
        <v>694</v>
      </c>
      <c r="FO174" s="72" t="s">
        <v>1175</v>
      </c>
      <c r="FP174" s="72" t="s">
        <v>698</v>
      </c>
      <c r="FQ174" s="72" t="s">
        <v>1176</v>
      </c>
      <c r="FR174" s="72" t="s">
        <v>1223</v>
      </c>
      <c r="FS174" s="72" t="s">
        <v>1224</v>
      </c>
      <c r="FT174" s="72" t="s">
        <v>698</v>
      </c>
      <c r="FU174" s="72" t="s">
        <v>698</v>
      </c>
      <c r="FV174" s="72" t="s">
        <v>698</v>
      </c>
      <c r="FW174" s="78" t="s">
        <v>698</v>
      </c>
      <c r="FX174" s="78" t="s">
        <v>698</v>
      </c>
      <c r="FY174" s="72" t="s">
        <v>698</v>
      </c>
      <c r="FZ174" s="90"/>
      <c r="GA174" s="90"/>
      <c r="GB174" s="90"/>
      <c r="GC174" s="90"/>
      <c r="GD174" s="90"/>
      <c r="GE174" s="90"/>
      <c r="GF174" s="90"/>
      <c r="GG174" s="90"/>
      <c r="GH174" s="105" t="s">
        <v>1226</v>
      </c>
      <c r="GI174" s="106"/>
      <c r="GJ174" s="27"/>
      <c r="GK174" s="28"/>
      <c r="GL174" s="27"/>
    </row>
    <row r="175" spans="1:194" x14ac:dyDescent="0.25">
      <c r="A175" s="71" t="str">
        <f t="shared" si="11"/>
        <v>Expenditure: Contracted Services - Contractors: Sports and Recreation</v>
      </c>
      <c r="B175" s="27" t="s">
        <v>1190</v>
      </c>
      <c r="C175" s="27" t="str">
        <f t="shared" si="12"/>
        <v>IE003003043000000000000000000000000000</v>
      </c>
      <c r="D175" s="23" t="s">
        <v>1166</v>
      </c>
      <c r="E175" s="23" t="s">
        <v>710</v>
      </c>
      <c r="F175" s="23" t="s">
        <v>710</v>
      </c>
      <c r="G175" s="23" t="s">
        <v>1038</v>
      </c>
      <c r="H175" s="23" t="s">
        <v>697</v>
      </c>
      <c r="I175" s="23" t="s">
        <v>697</v>
      </c>
      <c r="J175" s="23" t="s">
        <v>697</v>
      </c>
      <c r="K175" s="23" t="s">
        <v>697</v>
      </c>
      <c r="L175" s="23" t="s">
        <v>697</v>
      </c>
      <c r="M175" s="23" t="s">
        <v>697</v>
      </c>
      <c r="N175" s="23" t="s">
        <v>697</v>
      </c>
      <c r="O175" s="23" t="s">
        <v>697</v>
      </c>
      <c r="P175" s="23" t="s">
        <v>697</v>
      </c>
      <c r="Q175" s="27">
        <v>0</v>
      </c>
      <c r="R175" s="27" t="s">
        <v>704</v>
      </c>
      <c r="S175" s="27" t="s">
        <v>698</v>
      </c>
      <c r="T175" s="28" t="s">
        <v>694</v>
      </c>
      <c r="U175" s="28"/>
      <c r="V175" s="27" t="s">
        <v>409</v>
      </c>
      <c r="W175" s="27" t="s">
        <v>905</v>
      </c>
      <c r="X175" s="27"/>
      <c r="Y175" s="27"/>
      <c r="Z175" s="27" t="s">
        <v>1072</v>
      </c>
      <c r="AA175" s="27"/>
      <c r="AB175" s="27"/>
      <c r="AC175" s="27"/>
      <c r="AD175" s="27"/>
      <c r="AE175" s="27"/>
      <c r="AF175" s="27"/>
      <c r="AG175" s="27"/>
      <c r="AH175" s="27"/>
      <c r="AI175" s="27" t="s">
        <v>1493</v>
      </c>
      <c r="AJ175" s="28" t="s">
        <v>704</v>
      </c>
      <c r="AK175" s="27" t="s">
        <v>698</v>
      </c>
      <c r="AL175" s="27" t="s">
        <v>698</v>
      </c>
      <c r="AM175" s="27" t="s">
        <v>698</v>
      </c>
      <c r="AN175" s="27" t="s">
        <v>698</v>
      </c>
      <c r="AO175" s="27" t="s">
        <v>698</v>
      </c>
      <c r="AP175" s="27" t="s">
        <v>698</v>
      </c>
      <c r="AQ175" s="27" t="s">
        <v>698</v>
      </c>
      <c r="AR175" s="27" t="s">
        <v>698</v>
      </c>
      <c r="AS175" s="27" t="s">
        <v>698</v>
      </c>
      <c r="AT175" s="27" t="s">
        <v>698</v>
      </c>
      <c r="AU175" s="27" t="s">
        <v>698</v>
      </c>
      <c r="AV175" s="27" t="s">
        <v>698</v>
      </c>
      <c r="AW175" s="27" t="s">
        <v>698</v>
      </c>
      <c r="AX175" s="27" t="s">
        <v>698</v>
      </c>
      <c r="AY175" s="27" t="s">
        <v>698</v>
      </c>
      <c r="AZ175" s="27" t="s">
        <v>698</v>
      </c>
      <c r="BA175" s="27" t="s">
        <v>698</v>
      </c>
      <c r="BB175" s="27" t="s">
        <v>698</v>
      </c>
      <c r="BC175" s="27" t="s">
        <v>698</v>
      </c>
      <c r="BD175" s="27" t="s">
        <v>698</v>
      </c>
      <c r="BE175" s="27" t="s">
        <v>698</v>
      </c>
      <c r="BF175" s="27" t="s">
        <v>698</v>
      </c>
      <c r="BG175" s="27" t="s">
        <v>698</v>
      </c>
      <c r="BH175" s="27" t="s">
        <v>698</v>
      </c>
      <c r="BI175" s="27" t="s">
        <v>704</v>
      </c>
      <c r="BJ175" s="27" t="s">
        <v>698</v>
      </c>
      <c r="BK175" s="27" t="s">
        <v>698</v>
      </c>
      <c r="BL175" s="27" t="s">
        <v>698</v>
      </c>
      <c r="BM175" s="27" t="s">
        <v>698</v>
      </c>
      <c r="BN175" s="27" t="s">
        <v>698</v>
      </c>
      <c r="BO175" s="27" t="s">
        <v>698</v>
      </c>
      <c r="BP175" s="27" t="s">
        <v>698</v>
      </c>
      <c r="BQ175" s="27" t="s">
        <v>698</v>
      </c>
      <c r="BR175" s="27" t="s">
        <v>698</v>
      </c>
      <c r="BS175" s="27" t="s">
        <v>698</v>
      </c>
      <c r="BT175" s="27" t="s">
        <v>698</v>
      </c>
      <c r="BU175" s="27" t="s">
        <v>698</v>
      </c>
      <c r="BV175" s="27" t="s">
        <v>698</v>
      </c>
      <c r="BW175" s="27" t="s">
        <v>698</v>
      </c>
      <c r="BX175" s="27" t="s">
        <v>698</v>
      </c>
      <c r="BY175" s="27" t="s">
        <v>698</v>
      </c>
      <c r="BZ175" s="27" t="s">
        <v>698</v>
      </c>
      <c r="CA175" s="27" t="s">
        <v>698</v>
      </c>
      <c r="CB175" s="27" t="s">
        <v>698</v>
      </c>
      <c r="CC175" s="27" t="s">
        <v>698</v>
      </c>
      <c r="CD175" s="27" t="s">
        <v>698</v>
      </c>
      <c r="CE175" s="27" t="s">
        <v>698</v>
      </c>
      <c r="CF175" s="27" t="s">
        <v>698</v>
      </c>
      <c r="CG175" s="27" t="s">
        <v>698</v>
      </c>
      <c r="CH175" s="27" t="s">
        <v>698</v>
      </c>
      <c r="CI175" s="27" t="s">
        <v>698</v>
      </c>
      <c r="CJ175" s="27" t="s">
        <v>698</v>
      </c>
      <c r="CK175" s="27" t="s">
        <v>698</v>
      </c>
      <c r="CL175" s="27" t="s">
        <v>698</v>
      </c>
      <c r="CM175" s="27" t="s">
        <v>698</v>
      </c>
      <c r="CN175" s="27" t="s">
        <v>698</v>
      </c>
      <c r="CO175" s="27" t="s">
        <v>698</v>
      </c>
      <c r="CP175" s="27" t="s">
        <v>698</v>
      </c>
      <c r="CQ175" s="27" t="s">
        <v>698</v>
      </c>
      <c r="CR175" s="27" t="s">
        <v>698</v>
      </c>
      <c r="CS175" s="27" t="s">
        <v>698</v>
      </c>
      <c r="CT175" s="27" t="s">
        <v>698</v>
      </c>
      <c r="CU175" s="27" t="s">
        <v>698</v>
      </c>
      <c r="CV175" s="27" t="s">
        <v>698</v>
      </c>
      <c r="CW175" s="27" t="s">
        <v>698</v>
      </c>
      <c r="CX175" s="27" t="s">
        <v>698</v>
      </c>
      <c r="CY175" s="27" t="s">
        <v>698</v>
      </c>
      <c r="CZ175" s="27" t="s">
        <v>698</v>
      </c>
      <c r="DA175" s="27" t="s">
        <v>698</v>
      </c>
      <c r="DB175" s="27" t="s">
        <v>704</v>
      </c>
      <c r="DC175" s="27" t="s">
        <v>704</v>
      </c>
      <c r="DD175" s="27" t="s">
        <v>704</v>
      </c>
      <c r="DE175" s="27" t="s">
        <v>704</v>
      </c>
      <c r="DF175" s="27" t="s">
        <v>698</v>
      </c>
      <c r="DG175" s="27" t="s">
        <v>698</v>
      </c>
      <c r="DH175" s="27" t="s">
        <v>698</v>
      </c>
      <c r="DI175" s="27" t="s">
        <v>698</v>
      </c>
      <c r="DJ175" s="27" t="s">
        <v>698</v>
      </c>
      <c r="DK175" s="27" t="s">
        <v>698</v>
      </c>
      <c r="DL175" s="27" t="s">
        <v>698</v>
      </c>
      <c r="DM175" s="27" t="s">
        <v>698</v>
      </c>
      <c r="DN175" s="27" t="s">
        <v>698</v>
      </c>
      <c r="DO175" s="27" t="s">
        <v>698</v>
      </c>
      <c r="DP175" s="27" t="s">
        <v>698</v>
      </c>
      <c r="DQ175" s="27" t="s">
        <v>698</v>
      </c>
      <c r="DR175" s="27" t="s">
        <v>698</v>
      </c>
      <c r="DS175" s="27"/>
      <c r="DT175" s="27" t="s">
        <v>698</v>
      </c>
      <c r="DU175" s="27" t="s">
        <v>698</v>
      </c>
      <c r="DV175" s="27" t="s">
        <v>698</v>
      </c>
      <c r="DW175" s="27" t="s">
        <v>698</v>
      </c>
      <c r="DX175" s="27" t="s">
        <v>698</v>
      </c>
      <c r="DY175" s="27" t="s">
        <v>698</v>
      </c>
      <c r="DZ175" s="27" t="s">
        <v>698</v>
      </c>
      <c r="EA175" s="27" t="s">
        <v>698</v>
      </c>
      <c r="EB175" s="27" t="s">
        <v>698</v>
      </c>
      <c r="EC175" s="27" t="s">
        <v>698</v>
      </c>
      <c r="ED175" s="27" t="s">
        <v>698</v>
      </c>
      <c r="EE175" s="27" t="s">
        <v>698</v>
      </c>
      <c r="EF175" s="27" t="s">
        <v>698</v>
      </c>
      <c r="EG175" s="27" t="s">
        <v>694</v>
      </c>
      <c r="EH175" s="27" t="s">
        <v>698</v>
      </c>
      <c r="EI175" s="27" t="s">
        <v>698</v>
      </c>
      <c r="EJ175" s="27" t="s">
        <v>698</v>
      </c>
      <c r="EK175" s="27" t="s">
        <v>698</v>
      </c>
      <c r="EL175" s="27" t="s">
        <v>698</v>
      </c>
      <c r="EM175" s="27" t="s">
        <v>698</v>
      </c>
      <c r="EN175" s="27" t="s">
        <v>698</v>
      </c>
      <c r="EO175" s="27" t="s">
        <v>698</v>
      </c>
      <c r="EP175" s="27" t="s">
        <v>698</v>
      </c>
      <c r="EQ175" s="27" t="s">
        <v>704</v>
      </c>
      <c r="ER175" s="27" t="s">
        <v>704</v>
      </c>
      <c r="ES175" s="27" t="s">
        <v>704</v>
      </c>
      <c r="ET175" s="27" t="s">
        <v>704</v>
      </c>
      <c r="EU175" s="27" t="s">
        <v>704</v>
      </c>
      <c r="EV175" s="27" t="s">
        <v>704</v>
      </c>
      <c r="EW175" s="27" t="s">
        <v>704</v>
      </c>
      <c r="EX175" s="27" t="s">
        <v>704</v>
      </c>
      <c r="EY175" s="27" t="s">
        <v>704</v>
      </c>
      <c r="EZ175" s="27" t="s">
        <v>704</v>
      </c>
      <c r="FA175" s="27" t="s">
        <v>698</v>
      </c>
      <c r="FB175" s="27" t="s">
        <v>698</v>
      </c>
      <c r="FC175" s="27" t="s">
        <v>698</v>
      </c>
      <c r="FD175" s="27" t="s">
        <v>698</v>
      </c>
      <c r="FE175" s="27" t="s">
        <v>694</v>
      </c>
      <c r="FF175" s="27" t="s">
        <v>698</v>
      </c>
      <c r="FG175" s="27" t="s">
        <v>698</v>
      </c>
      <c r="FH175" s="27" t="s">
        <v>698</v>
      </c>
      <c r="FI175" s="27" t="s">
        <v>698</v>
      </c>
      <c r="FJ175" s="27" t="s">
        <v>694</v>
      </c>
      <c r="FK175" s="27" t="s">
        <v>698</v>
      </c>
      <c r="FL175" s="27" t="s">
        <v>698</v>
      </c>
      <c r="FM175" s="27" t="s">
        <v>698</v>
      </c>
      <c r="FN175" s="27" t="s">
        <v>694</v>
      </c>
      <c r="FO175" s="72" t="s">
        <v>1175</v>
      </c>
      <c r="FP175" s="72" t="s">
        <v>698</v>
      </c>
      <c r="FQ175" s="72" t="s">
        <v>1176</v>
      </c>
      <c r="FR175" s="72" t="s">
        <v>1223</v>
      </c>
      <c r="FS175" s="72" t="s">
        <v>1224</v>
      </c>
      <c r="FT175" s="72" t="s">
        <v>698</v>
      </c>
      <c r="FU175" s="72" t="s">
        <v>698</v>
      </c>
      <c r="FV175" s="72" t="s">
        <v>698</v>
      </c>
      <c r="FW175" s="78" t="s">
        <v>698</v>
      </c>
      <c r="FX175" s="78" t="s">
        <v>698</v>
      </c>
      <c r="FY175" s="72" t="s">
        <v>698</v>
      </c>
      <c r="FZ175" s="90"/>
      <c r="GA175" s="90"/>
      <c r="GB175" s="90"/>
      <c r="GC175" s="90"/>
      <c r="GD175" s="90"/>
      <c r="GE175" s="90"/>
      <c r="GF175" s="90"/>
      <c r="GG175" s="90"/>
      <c r="GH175" s="105" t="s">
        <v>1226</v>
      </c>
      <c r="GI175" s="106"/>
      <c r="GJ175" s="27"/>
      <c r="GK175" s="28"/>
      <c r="GL175" s="27"/>
    </row>
    <row r="176" spans="1:194" x14ac:dyDescent="0.25">
      <c r="A176" s="71" t="str">
        <f t="shared" si="11"/>
        <v>Expenditure: Contracted Services - Contractors: Stage and Sound Crew</v>
      </c>
      <c r="B176" s="27" t="s">
        <v>1190</v>
      </c>
      <c r="C176" s="27" t="str">
        <f t="shared" si="12"/>
        <v>IE003003044000000000000000000000000000</v>
      </c>
      <c r="D176" s="23" t="s">
        <v>1166</v>
      </c>
      <c r="E176" s="23" t="s">
        <v>710</v>
      </c>
      <c r="F176" s="23" t="s">
        <v>710</v>
      </c>
      <c r="G176" s="23" t="s">
        <v>1039</v>
      </c>
      <c r="H176" s="23" t="s">
        <v>697</v>
      </c>
      <c r="I176" s="23" t="s">
        <v>697</v>
      </c>
      <c r="J176" s="23" t="s">
        <v>697</v>
      </c>
      <c r="K176" s="23" t="s">
        <v>697</v>
      </c>
      <c r="L176" s="23" t="s">
        <v>697</v>
      </c>
      <c r="M176" s="23" t="s">
        <v>697</v>
      </c>
      <c r="N176" s="23" t="s">
        <v>697</v>
      </c>
      <c r="O176" s="23" t="s">
        <v>697</v>
      </c>
      <c r="P176" s="23" t="s">
        <v>697</v>
      </c>
      <c r="Q176" s="27">
        <v>0</v>
      </c>
      <c r="R176" s="27" t="s">
        <v>704</v>
      </c>
      <c r="S176" s="27" t="s">
        <v>698</v>
      </c>
      <c r="T176" s="28" t="s">
        <v>694</v>
      </c>
      <c r="U176" s="28"/>
      <c r="V176" s="27" t="s">
        <v>410</v>
      </c>
      <c r="W176" s="27" t="s">
        <v>905</v>
      </c>
      <c r="X176" s="27"/>
      <c r="Y176" s="27"/>
      <c r="Z176" s="27" t="s">
        <v>1494</v>
      </c>
      <c r="AA176" s="27"/>
      <c r="AB176" s="27"/>
      <c r="AC176" s="27"/>
      <c r="AD176" s="27"/>
      <c r="AE176" s="27"/>
      <c r="AF176" s="27"/>
      <c r="AG176" s="27"/>
      <c r="AH176" s="27"/>
      <c r="AI176" s="27" t="s">
        <v>1495</v>
      </c>
      <c r="AJ176" s="28" t="s">
        <v>704</v>
      </c>
      <c r="AK176" s="27" t="s">
        <v>698</v>
      </c>
      <c r="AL176" s="27" t="s">
        <v>698</v>
      </c>
      <c r="AM176" s="27" t="s">
        <v>698</v>
      </c>
      <c r="AN176" s="27" t="s">
        <v>698</v>
      </c>
      <c r="AO176" s="27" t="s">
        <v>698</v>
      </c>
      <c r="AP176" s="27" t="s">
        <v>698</v>
      </c>
      <c r="AQ176" s="27" t="s">
        <v>698</v>
      </c>
      <c r="AR176" s="27" t="s">
        <v>698</v>
      </c>
      <c r="AS176" s="27" t="s">
        <v>698</v>
      </c>
      <c r="AT176" s="27" t="s">
        <v>698</v>
      </c>
      <c r="AU176" s="27" t="s">
        <v>698</v>
      </c>
      <c r="AV176" s="27" t="s">
        <v>698</v>
      </c>
      <c r="AW176" s="27" t="s">
        <v>698</v>
      </c>
      <c r="AX176" s="27" t="s">
        <v>698</v>
      </c>
      <c r="AY176" s="27" t="s">
        <v>698</v>
      </c>
      <c r="AZ176" s="27" t="s">
        <v>698</v>
      </c>
      <c r="BA176" s="27" t="s">
        <v>698</v>
      </c>
      <c r="BB176" s="27" t="s">
        <v>698</v>
      </c>
      <c r="BC176" s="27" t="s">
        <v>698</v>
      </c>
      <c r="BD176" s="27" t="s">
        <v>698</v>
      </c>
      <c r="BE176" s="27" t="s">
        <v>698</v>
      </c>
      <c r="BF176" s="27" t="s">
        <v>698</v>
      </c>
      <c r="BG176" s="27" t="s">
        <v>698</v>
      </c>
      <c r="BH176" s="27" t="s">
        <v>698</v>
      </c>
      <c r="BI176" s="27" t="s">
        <v>698</v>
      </c>
      <c r="BJ176" s="27" t="s">
        <v>698</v>
      </c>
      <c r="BK176" s="27" t="s">
        <v>698</v>
      </c>
      <c r="BL176" s="27" t="s">
        <v>698</v>
      </c>
      <c r="BM176" s="27" t="s">
        <v>698</v>
      </c>
      <c r="BN176" s="27" t="s">
        <v>698</v>
      </c>
      <c r="BO176" s="27" t="s">
        <v>698</v>
      </c>
      <c r="BP176" s="27" t="s">
        <v>698</v>
      </c>
      <c r="BQ176" s="27" t="s">
        <v>698</v>
      </c>
      <c r="BR176" s="27" t="s">
        <v>698</v>
      </c>
      <c r="BS176" s="27" t="s">
        <v>698</v>
      </c>
      <c r="BT176" s="27" t="s">
        <v>698</v>
      </c>
      <c r="BU176" s="27" t="s">
        <v>698</v>
      </c>
      <c r="BV176" s="27" t="s">
        <v>698</v>
      </c>
      <c r="BW176" s="27" t="s">
        <v>698</v>
      </c>
      <c r="BX176" s="27" t="s">
        <v>698</v>
      </c>
      <c r="BY176" s="27" t="s">
        <v>698</v>
      </c>
      <c r="BZ176" s="27" t="s">
        <v>698</v>
      </c>
      <c r="CA176" s="27" t="s">
        <v>698</v>
      </c>
      <c r="CB176" s="27" t="s">
        <v>698</v>
      </c>
      <c r="CC176" s="27" t="s">
        <v>698</v>
      </c>
      <c r="CD176" s="27" t="s">
        <v>698</v>
      </c>
      <c r="CE176" s="27" t="s">
        <v>698</v>
      </c>
      <c r="CF176" s="27" t="s">
        <v>698</v>
      </c>
      <c r="CG176" s="27" t="s">
        <v>698</v>
      </c>
      <c r="CH176" s="27" t="s">
        <v>698</v>
      </c>
      <c r="CI176" s="27" t="s">
        <v>704</v>
      </c>
      <c r="CJ176" s="27" t="s">
        <v>698</v>
      </c>
      <c r="CK176" s="27" t="s">
        <v>698</v>
      </c>
      <c r="CL176" s="27" t="s">
        <v>698</v>
      </c>
      <c r="CM176" s="27" t="s">
        <v>698</v>
      </c>
      <c r="CN176" s="27" t="s">
        <v>698</v>
      </c>
      <c r="CO176" s="27" t="s">
        <v>698</v>
      </c>
      <c r="CP176" s="27" t="s">
        <v>698</v>
      </c>
      <c r="CQ176" s="27" t="s">
        <v>698</v>
      </c>
      <c r="CR176" s="27" t="s">
        <v>698</v>
      </c>
      <c r="CS176" s="27" t="s">
        <v>698</v>
      </c>
      <c r="CT176" s="27" t="s">
        <v>704</v>
      </c>
      <c r="CU176" s="27" t="s">
        <v>698</v>
      </c>
      <c r="CV176" s="27" t="s">
        <v>698</v>
      </c>
      <c r="CW176" s="27" t="s">
        <v>698</v>
      </c>
      <c r="CX176" s="27" t="s">
        <v>698</v>
      </c>
      <c r="CY176" s="27" t="s">
        <v>698</v>
      </c>
      <c r="CZ176" s="27" t="s">
        <v>698</v>
      </c>
      <c r="DA176" s="27" t="s">
        <v>698</v>
      </c>
      <c r="DB176" s="27" t="s">
        <v>698</v>
      </c>
      <c r="DC176" s="27" t="s">
        <v>698</v>
      </c>
      <c r="DD176" s="27" t="s">
        <v>698</v>
      </c>
      <c r="DE176" s="27" t="s">
        <v>698</v>
      </c>
      <c r="DF176" s="27" t="s">
        <v>698</v>
      </c>
      <c r="DG176" s="27" t="s">
        <v>698</v>
      </c>
      <c r="DH176" s="27" t="s">
        <v>698</v>
      </c>
      <c r="DI176" s="27" t="s">
        <v>698</v>
      </c>
      <c r="DJ176" s="27" t="s">
        <v>698</v>
      </c>
      <c r="DK176" s="27" t="s">
        <v>698</v>
      </c>
      <c r="DL176" s="27" t="s">
        <v>698</v>
      </c>
      <c r="DM176" s="27" t="s">
        <v>698</v>
      </c>
      <c r="DN176" s="27" t="s">
        <v>698</v>
      </c>
      <c r="DO176" s="27" t="s">
        <v>698</v>
      </c>
      <c r="DP176" s="27" t="s">
        <v>698</v>
      </c>
      <c r="DQ176" s="27" t="s">
        <v>698</v>
      </c>
      <c r="DR176" s="27" t="s">
        <v>698</v>
      </c>
      <c r="DS176" s="27"/>
      <c r="DT176" s="27" t="s">
        <v>698</v>
      </c>
      <c r="DU176" s="27" t="s">
        <v>698</v>
      </c>
      <c r="DV176" s="27" t="s">
        <v>698</v>
      </c>
      <c r="DW176" s="27" t="s">
        <v>698</v>
      </c>
      <c r="DX176" s="27" t="s">
        <v>698</v>
      </c>
      <c r="DY176" s="27" t="s">
        <v>698</v>
      </c>
      <c r="DZ176" s="27" t="s">
        <v>698</v>
      </c>
      <c r="EA176" s="27" t="s">
        <v>698</v>
      </c>
      <c r="EB176" s="27" t="s">
        <v>698</v>
      </c>
      <c r="EC176" s="27" t="s">
        <v>698</v>
      </c>
      <c r="ED176" s="27" t="s">
        <v>698</v>
      </c>
      <c r="EE176" s="27" t="s">
        <v>698</v>
      </c>
      <c r="EF176" s="27" t="s">
        <v>698</v>
      </c>
      <c r="EG176" s="27" t="s">
        <v>694</v>
      </c>
      <c r="EH176" s="27" t="s">
        <v>698</v>
      </c>
      <c r="EI176" s="27" t="s">
        <v>698</v>
      </c>
      <c r="EJ176" s="27" t="s">
        <v>698</v>
      </c>
      <c r="EK176" s="27" t="s">
        <v>698</v>
      </c>
      <c r="EL176" s="27" t="s">
        <v>698</v>
      </c>
      <c r="EM176" s="27" t="s">
        <v>698</v>
      </c>
      <c r="EN176" s="27" t="s">
        <v>698</v>
      </c>
      <c r="EO176" s="27" t="s">
        <v>698</v>
      </c>
      <c r="EP176" s="27" t="s">
        <v>698</v>
      </c>
      <c r="EQ176" s="27" t="s">
        <v>704</v>
      </c>
      <c r="ER176" s="27" t="s">
        <v>704</v>
      </c>
      <c r="ES176" s="27" t="s">
        <v>704</v>
      </c>
      <c r="ET176" s="27" t="s">
        <v>704</v>
      </c>
      <c r="EU176" s="27" t="s">
        <v>704</v>
      </c>
      <c r="EV176" s="27" t="s">
        <v>704</v>
      </c>
      <c r="EW176" s="27" t="s">
        <v>704</v>
      </c>
      <c r="EX176" s="27" t="s">
        <v>704</v>
      </c>
      <c r="EY176" s="27" t="s">
        <v>704</v>
      </c>
      <c r="EZ176" s="27" t="s">
        <v>704</v>
      </c>
      <c r="FA176" s="27" t="s">
        <v>698</v>
      </c>
      <c r="FB176" s="27" t="s">
        <v>698</v>
      </c>
      <c r="FC176" s="27" t="s">
        <v>698</v>
      </c>
      <c r="FD176" s="27" t="s">
        <v>698</v>
      </c>
      <c r="FE176" s="27" t="s">
        <v>694</v>
      </c>
      <c r="FF176" s="27" t="s">
        <v>698</v>
      </c>
      <c r="FG176" s="27" t="s">
        <v>698</v>
      </c>
      <c r="FH176" s="27" t="s">
        <v>698</v>
      </c>
      <c r="FI176" s="27" t="s">
        <v>698</v>
      </c>
      <c r="FJ176" s="27" t="s">
        <v>694</v>
      </c>
      <c r="FK176" s="27" t="s">
        <v>698</v>
      </c>
      <c r="FL176" s="27" t="s">
        <v>698</v>
      </c>
      <c r="FM176" s="27" t="s">
        <v>698</v>
      </c>
      <c r="FN176" s="27" t="s">
        <v>694</v>
      </c>
      <c r="FO176" s="72" t="s">
        <v>1175</v>
      </c>
      <c r="FP176" s="72" t="s">
        <v>698</v>
      </c>
      <c r="FQ176" s="72" t="s">
        <v>1176</v>
      </c>
      <c r="FR176" s="72" t="s">
        <v>1223</v>
      </c>
      <c r="FS176" s="72" t="s">
        <v>1224</v>
      </c>
      <c r="FT176" s="72" t="s">
        <v>698</v>
      </c>
      <c r="FU176" s="72" t="s">
        <v>698</v>
      </c>
      <c r="FV176" s="72" t="s">
        <v>698</v>
      </c>
      <c r="FW176" s="78" t="s">
        <v>698</v>
      </c>
      <c r="FX176" s="78" t="s">
        <v>698</v>
      </c>
      <c r="FY176" s="72" t="s">
        <v>698</v>
      </c>
      <c r="FZ176" s="90"/>
      <c r="GA176" s="90"/>
      <c r="GB176" s="90"/>
      <c r="GC176" s="90"/>
      <c r="GD176" s="90"/>
      <c r="GE176" s="90"/>
      <c r="GF176" s="90"/>
      <c r="GG176" s="90"/>
      <c r="GH176" s="105" t="s">
        <v>1226</v>
      </c>
      <c r="GI176" s="106"/>
      <c r="GJ176" s="27"/>
      <c r="GK176" s="28"/>
      <c r="GL176" s="27"/>
    </row>
    <row r="177" spans="1:194" x14ac:dyDescent="0.25">
      <c r="A177" s="71" t="str">
        <f t="shared" si="11"/>
        <v>Expenditure: Contracted Services - Contractors: Prepaid Water Vendors</v>
      </c>
      <c r="B177" s="27" t="s">
        <v>1190</v>
      </c>
      <c r="C177" s="27" t="str">
        <f t="shared" si="12"/>
        <v>IE003003045000000000000000000000000000</v>
      </c>
      <c r="D177" s="23" t="s">
        <v>1166</v>
      </c>
      <c r="E177" s="23" t="s">
        <v>710</v>
      </c>
      <c r="F177" s="23" t="s">
        <v>710</v>
      </c>
      <c r="G177" s="23" t="s">
        <v>1040</v>
      </c>
      <c r="H177" s="23" t="s">
        <v>697</v>
      </c>
      <c r="I177" s="23" t="s">
        <v>697</v>
      </c>
      <c r="J177" s="23" t="s">
        <v>697</v>
      </c>
      <c r="K177" s="23" t="s">
        <v>697</v>
      </c>
      <c r="L177" s="23" t="s">
        <v>697</v>
      </c>
      <c r="M177" s="23" t="s">
        <v>697</v>
      </c>
      <c r="N177" s="23" t="s">
        <v>697</v>
      </c>
      <c r="O177" s="23" t="s">
        <v>697</v>
      </c>
      <c r="P177" s="23" t="s">
        <v>697</v>
      </c>
      <c r="Q177" s="27"/>
      <c r="R177" s="27" t="s">
        <v>704</v>
      </c>
      <c r="S177" s="27" t="s">
        <v>698</v>
      </c>
      <c r="T177" s="28" t="s">
        <v>694</v>
      </c>
      <c r="U177" s="28"/>
      <c r="V177" s="27" t="s">
        <v>411</v>
      </c>
      <c r="W177" s="27" t="s">
        <v>905</v>
      </c>
      <c r="X177" s="27"/>
      <c r="Y177" s="27"/>
      <c r="Z177" s="27" t="s">
        <v>1496</v>
      </c>
      <c r="AA177" s="27"/>
      <c r="AB177" s="27"/>
      <c r="AC177" s="27"/>
      <c r="AD177" s="27"/>
      <c r="AE177" s="27"/>
      <c r="AF177" s="27"/>
      <c r="AG177" s="27"/>
      <c r="AH177" s="27"/>
      <c r="AI177" s="27" t="s">
        <v>1497</v>
      </c>
      <c r="AJ177" s="28" t="s">
        <v>704</v>
      </c>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c r="BH177" s="27"/>
      <c r="BI177" s="27"/>
      <c r="BJ177" s="27"/>
      <c r="BK177" s="27"/>
      <c r="BL177" s="27"/>
      <c r="BM177" s="27"/>
      <c r="BN177" s="27"/>
      <c r="BO177" s="27"/>
      <c r="BP177" s="27"/>
      <c r="BQ177" s="27"/>
      <c r="BR177" s="27"/>
      <c r="BS177" s="27"/>
      <c r="BT177" s="27"/>
      <c r="BU177" s="27"/>
      <c r="BV177" s="27"/>
      <c r="BW177" s="27"/>
      <c r="BX177" s="27"/>
      <c r="BY177" s="27"/>
      <c r="BZ177" s="27"/>
      <c r="CA177" s="27"/>
      <c r="CB177" s="27"/>
      <c r="CC177" s="27"/>
      <c r="CD177" s="27"/>
      <c r="CE177" s="27"/>
      <c r="CF177" s="27"/>
      <c r="CG177" s="27"/>
      <c r="CH177" s="27"/>
      <c r="CI177" s="27"/>
      <c r="CJ177" s="27"/>
      <c r="CK177" s="27"/>
      <c r="CL177" s="27"/>
      <c r="CM177" s="27"/>
      <c r="CN177" s="27"/>
      <c r="CO177" s="27"/>
      <c r="CP177" s="27"/>
      <c r="CQ177" s="27"/>
      <c r="CR177" s="27"/>
      <c r="CS177" s="27"/>
      <c r="CT177" s="27"/>
      <c r="CU177" s="27"/>
      <c r="CV177" s="27"/>
      <c r="CW177" s="27"/>
      <c r="CX177" s="27"/>
      <c r="CY177" s="27"/>
      <c r="CZ177" s="27"/>
      <c r="DA177" s="27"/>
      <c r="DB177" s="27"/>
      <c r="DC177" s="27"/>
      <c r="DD177" s="27"/>
      <c r="DE177" s="27"/>
      <c r="DF177" s="27"/>
      <c r="DG177" s="27"/>
      <c r="DH177" s="27"/>
      <c r="DI177" s="27"/>
      <c r="DJ177" s="27"/>
      <c r="DK177" s="27"/>
      <c r="DL177" s="27"/>
      <c r="DM177" s="27"/>
      <c r="DN177" s="27"/>
      <c r="DO177" s="27"/>
      <c r="DP177" s="27"/>
      <c r="DQ177" s="27"/>
      <c r="DR177" s="27"/>
      <c r="DS177" s="27"/>
      <c r="DT177" s="27"/>
      <c r="DU177" s="27"/>
      <c r="DV177" s="27"/>
      <c r="DW177" s="27"/>
      <c r="DX177" s="27"/>
      <c r="DY177" s="27"/>
      <c r="DZ177" s="27"/>
      <c r="EA177" s="27"/>
      <c r="EB177" s="27"/>
      <c r="EC177" s="27"/>
      <c r="ED177" s="27"/>
      <c r="EE177" s="27"/>
      <c r="EF177" s="27"/>
      <c r="EG177" s="27"/>
      <c r="EH177" s="27"/>
      <c r="EI177" s="27"/>
      <c r="EJ177" s="27"/>
      <c r="EK177" s="27"/>
      <c r="EL177" s="27"/>
      <c r="EM177" s="27"/>
      <c r="EN177" s="27"/>
      <c r="EO177" s="27"/>
      <c r="EP177" s="27"/>
      <c r="EQ177" s="27"/>
      <c r="ER177" s="27"/>
      <c r="ES177" s="27"/>
      <c r="ET177" s="27"/>
      <c r="EU177" s="27"/>
      <c r="EV177" s="27"/>
      <c r="EW177" s="27"/>
      <c r="EX177" s="27"/>
      <c r="EY177" s="27"/>
      <c r="EZ177" s="27"/>
      <c r="FA177" s="27"/>
      <c r="FB177" s="27"/>
      <c r="FC177" s="27"/>
      <c r="FD177" s="27"/>
      <c r="FE177" s="27"/>
      <c r="FF177" s="27"/>
      <c r="FG177" s="27"/>
      <c r="FH177" s="27"/>
      <c r="FI177" s="27"/>
      <c r="FJ177" s="27"/>
      <c r="FK177" s="27"/>
      <c r="FL177" s="27"/>
      <c r="FM177" s="27"/>
      <c r="FN177" s="27"/>
      <c r="FO177" s="72"/>
      <c r="FP177" s="72"/>
      <c r="FQ177" s="72"/>
      <c r="FR177" s="72"/>
      <c r="FS177" s="72"/>
      <c r="FT177" s="72"/>
      <c r="FU177" s="72"/>
      <c r="FV177" s="72"/>
      <c r="FW177" s="78" t="s">
        <v>698</v>
      </c>
      <c r="FX177" s="78" t="s">
        <v>698</v>
      </c>
      <c r="FY177" s="72"/>
      <c r="FZ177" s="90"/>
      <c r="GA177" s="90"/>
      <c r="GB177" s="90"/>
      <c r="GC177" s="90"/>
      <c r="GD177" s="90"/>
      <c r="GE177" s="90"/>
      <c r="GF177" s="90"/>
      <c r="GG177" s="90"/>
      <c r="GH177" s="105" t="s">
        <v>1226</v>
      </c>
      <c r="GI177" s="106"/>
      <c r="GJ177" s="27"/>
      <c r="GK177" s="28"/>
      <c r="GL177" s="27"/>
    </row>
    <row r="178" spans="1:194" x14ac:dyDescent="0.25">
      <c r="A178" s="71" t="str">
        <f t="shared" si="11"/>
        <v>Expenditure: Contracted Services - Contractors: Exibit Installators</v>
      </c>
      <c r="B178" s="28"/>
      <c r="C178" s="28" t="str">
        <f t="shared" si="12"/>
        <v>IE003003046000000000000000000000000000</v>
      </c>
      <c r="D178" s="25" t="s">
        <v>1166</v>
      </c>
      <c r="E178" s="25" t="s">
        <v>710</v>
      </c>
      <c r="F178" s="25" t="s">
        <v>710</v>
      </c>
      <c r="G178" s="25" t="s">
        <v>1041</v>
      </c>
      <c r="H178" s="25" t="s">
        <v>697</v>
      </c>
      <c r="I178" s="25" t="s">
        <v>697</v>
      </c>
      <c r="J178" s="25" t="s">
        <v>697</v>
      </c>
      <c r="K178" s="25" t="s">
        <v>697</v>
      </c>
      <c r="L178" s="25" t="s">
        <v>697</v>
      </c>
      <c r="M178" s="25" t="s">
        <v>697</v>
      </c>
      <c r="N178" s="25" t="s">
        <v>697</v>
      </c>
      <c r="O178" s="25" t="s">
        <v>697</v>
      </c>
      <c r="P178" s="25" t="s">
        <v>697</v>
      </c>
      <c r="Q178" s="28"/>
      <c r="R178" s="28" t="s">
        <v>704</v>
      </c>
      <c r="S178" s="28" t="s">
        <v>698</v>
      </c>
      <c r="T178" s="28" t="s">
        <v>694</v>
      </c>
      <c r="U178" s="28"/>
      <c r="V178" s="94" t="s">
        <v>412</v>
      </c>
      <c r="W178" s="28" t="s">
        <v>905</v>
      </c>
      <c r="X178" s="28"/>
      <c r="Y178" s="28"/>
      <c r="Z178" s="28" t="s">
        <v>1498</v>
      </c>
      <c r="AA178" s="28"/>
      <c r="AB178" s="28"/>
      <c r="AC178" s="28"/>
      <c r="AD178" s="28"/>
      <c r="AE178" s="28"/>
      <c r="AF178" s="28"/>
      <c r="AG178" s="28"/>
      <c r="AH178" s="28"/>
      <c r="AI178" s="28" t="s">
        <v>1499</v>
      </c>
      <c r="AJ178" s="28" t="s">
        <v>704</v>
      </c>
      <c r="AK178" s="28"/>
      <c r="AL178" s="28"/>
      <c r="AM178" s="28"/>
      <c r="AN178" s="28"/>
      <c r="AO178" s="28"/>
      <c r="AP178" s="28"/>
      <c r="AQ178" s="28"/>
      <c r="AR178" s="28"/>
      <c r="AS178" s="28"/>
      <c r="AT178" s="28"/>
      <c r="AU178" s="28"/>
      <c r="AV178" s="28"/>
      <c r="AW178" s="28"/>
      <c r="AX178" s="28"/>
      <c r="AY178" s="28"/>
      <c r="AZ178" s="28"/>
      <c r="BA178" s="28"/>
      <c r="BB178" s="28"/>
      <c r="BC178" s="28"/>
      <c r="BD178" s="28"/>
      <c r="BE178" s="28"/>
      <c r="BF178" s="28"/>
      <c r="BG178" s="28"/>
      <c r="BH178" s="28"/>
      <c r="BI178" s="28"/>
      <c r="BJ178" s="28"/>
      <c r="BK178" s="28"/>
      <c r="BL178" s="28"/>
      <c r="BM178" s="28"/>
      <c r="BN178" s="28"/>
      <c r="BO178" s="28"/>
      <c r="BP178" s="28"/>
      <c r="BQ178" s="28"/>
      <c r="BR178" s="28"/>
      <c r="BS178" s="28"/>
      <c r="BT178" s="28"/>
      <c r="BU178" s="28"/>
      <c r="BV178" s="28"/>
      <c r="BW178" s="28"/>
      <c r="BX178" s="28"/>
      <c r="BY178" s="28"/>
      <c r="BZ178" s="28"/>
      <c r="CA178" s="28"/>
      <c r="CB178" s="28"/>
      <c r="CC178" s="28"/>
      <c r="CD178" s="28"/>
      <c r="CE178" s="28"/>
      <c r="CF178" s="28"/>
      <c r="CG178" s="28"/>
      <c r="CH178" s="28"/>
      <c r="CI178" s="28"/>
      <c r="CJ178" s="28"/>
      <c r="CK178" s="28"/>
      <c r="CL178" s="28"/>
      <c r="CM178" s="28"/>
      <c r="CN178" s="28"/>
      <c r="CO178" s="28"/>
      <c r="CP178" s="28"/>
      <c r="CQ178" s="28"/>
      <c r="CR178" s="28"/>
      <c r="CS178" s="28"/>
      <c r="CT178" s="28"/>
      <c r="CU178" s="28"/>
      <c r="CV178" s="28"/>
      <c r="CW178" s="28"/>
      <c r="CX178" s="28"/>
      <c r="CY178" s="28"/>
      <c r="CZ178" s="28"/>
      <c r="DA178" s="28"/>
      <c r="DB178" s="28"/>
      <c r="DC178" s="28"/>
      <c r="DD178" s="28"/>
      <c r="DE178" s="28"/>
      <c r="DF178" s="28"/>
      <c r="DG178" s="28"/>
      <c r="DH178" s="28"/>
      <c r="DI178" s="28"/>
      <c r="DJ178" s="28"/>
      <c r="DK178" s="28"/>
      <c r="DL178" s="28"/>
      <c r="DM178" s="28"/>
      <c r="DN178" s="28"/>
      <c r="DO178" s="28"/>
      <c r="DP178" s="28"/>
      <c r="DQ178" s="28"/>
      <c r="DR178" s="28"/>
      <c r="DS178" s="28"/>
      <c r="DT178" s="28"/>
      <c r="DU178" s="28"/>
      <c r="DV178" s="28"/>
      <c r="DW178" s="28"/>
      <c r="DX178" s="28"/>
      <c r="DY178" s="28"/>
      <c r="DZ178" s="28"/>
      <c r="EA178" s="28"/>
      <c r="EB178" s="28"/>
      <c r="EC178" s="28"/>
      <c r="ED178" s="28"/>
      <c r="EE178" s="28"/>
      <c r="EF178" s="28"/>
      <c r="EG178" s="28"/>
      <c r="EH178" s="28"/>
      <c r="EI178" s="28"/>
      <c r="EJ178" s="28"/>
      <c r="EK178" s="28"/>
      <c r="EL178" s="28"/>
      <c r="EM178" s="28"/>
      <c r="EN178" s="28"/>
      <c r="EO178" s="28"/>
      <c r="EP178" s="28"/>
      <c r="EQ178" s="28"/>
      <c r="ER178" s="28"/>
      <c r="ES178" s="28"/>
      <c r="ET178" s="28"/>
      <c r="EU178" s="28"/>
      <c r="EV178" s="28"/>
      <c r="EW178" s="28"/>
      <c r="EX178" s="28"/>
      <c r="EY178" s="28"/>
      <c r="EZ178" s="28"/>
      <c r="FA178" s="28"/>
      <c r="FB178" s="28"/>
      <c r="FC178" s="28"/>
      <c r="FD178" s="28"/>
      <c r="FE178" s="28"/>
      <c r="FF178" s="28"/>
      <c r="FG178" s="28"/>
      <c r="FH178" s="28"/>
      <c r="FI178" s="28"/>
      <c r="FJ178" s="28"/>
      <c r="FK178" s="28"/>
      <c r="FL178" s="28"/>
      <c r="FM178" s="28"/>
      <c r="FN178" s="28"/>
      <c r="FO178" s="28"/>
      <c r="FP178" s="28"/>
      <c r="FQ178" s="28"/>
      <c r="FR178" s="28"/>
      <c r="FS178" s="28"/>
      <c r="FT178" s="28"/>
      <c r="FU178" s="28"/>
      <c r="FV178" s="28"/>
      <c r="FW178" s="28"/>
      <c r="FX178" s="28"/>
      <c r="FY178" s="28"/>
      <c r="FZ178" s="92"/>
      <c r="GA178" s="92"/>
      <c r="GB178" s="92"/>
      <c r="GC178" s="92"/>
      <c r="GD178" s="92"/>
      <c r="GE178" s="92"/>
      <c r="GF178" s="92"/>
      <c r="GG178" s="92"/>
      <c r="GH178" s="92"/>
      <c r="GI178" s="92"/>
      <c r="GJ178" s="28"/>
      <c r="GK178" s="28"/>
      <c r="GL178" s="28"/>
    </row>
    <row r="179" spans="1:194" x14ac:dyDescent="0.25">
      <c r="A179" s="71" t="str">
        <f t="shared" si="11"/>
        <v>Expenditure: Contracted Services - Contractors: Shark Nets</v>
      </c>
      <c r="B179" s="28"/>
      <c r="C179" s="28" t="str">
        <f t="shared" si="12"/>
        <v>IE003003047000000000000000000000000000</v>
      </c>
      <c r="D179" s="25" t="s">
        <v>1166</v>
      </c>
      <c r="E179" s="25" t="s">
        <v>710</v>
      </c>
      <c r="F179" s="25" t="s">
        <v>710</v>
      </c>
      <c r="G179" s="25" t="s">
        <v>1042</v>
      </c>
      <c r="H179" s="25" t="s">
        <v>697</v>
      </c>
      <c r="I179" s="25" t="s">
        <v>697</v>
      </c>
      <c r="J179" s="25" t="s">
        <v>697</v>
      </c>
      <c r="K179" s="25" t="s">
        <v>697</v>
      </c>
      <c r="L179" s="25" t="s">
        <v>697</v>
      </c>
      <c r="M179" s="25" t="s">
        <v>697</v>
      </c>
      <c r="N179" s="25" t="s">
        <v>697</v>
      </c>
      <c r="O179" s="25" t="s">
        <v>697</v>
      </c>
      <c r="P179" s="25" t="s">
        <v>697</v>
      </c>
      <c r="Q179" s="28"/>
      <c r="R179" s="28" t="s">
        <v>704</v>
      </c>
      <c r="S179" s="28" t="s">
        <v>698</v>
      </c>
      <c r="T179" s="28" t="s">
        <v>694</v>
      </c>
      <c r="U179" s="28"/>
      <c r="V179" s="94" t="s">
        <v>413</v>
      </c>
      <c r="W179" s="28" t="s">
        <v>905</v>
      </c>
      <c r="X179" s="28"/>
      <c r="Y179" s="28"/>
      <c r="Z179" s="28" t="s">
        <v>1500</v>
      </c>
      <c r="AA179" s="28"/>
      <c r="AB179" s="28"/>
      <c r="AC179" s="28"/>
      <c r="AD179" s="28"/>
      <c r="AE179" s="28"/>
      <c r="AF179" s="28"/>
      <c r="AG179" s="28"/>
      <c r="AH179" s="28"/>
      <c r="AI179" s="49" t="s">
        <v>1501</v>
      </c>
      <c r="AJ179" s="28" t="s">
        <v>704</v>
      </c>
      <c r="AK179" s="28"/>
      <c r="AL179" s="28"/>
      <c r="AM179" s="28"/>
      <c r="AN179" s="28"/>
      <c r="AO179" s="28"/>
      <c r="AP179" s="28"/>
      <c r="AQ179" s="28"/>
      <c r="AR179" s="28"/>
      <c r="AS179" s="28"/>
      <c r="AT179" s="28"/>
      <c r="AU179" s="28"/>
      <c r="AV179" s="28"/>
      <c r="AW179" s="28"/>
      <c r="AX179" s="28"/>
      <c r="AY179" s="28"/>
      <c r="AZ179" s="28"/>
      <c r="BA179" s="28"/>
      <c r="BB179" s="28"/>
      <c r="BC179" s="28"/>
      <c r="BD179" s="28"/>
      <c r="BE179" s="28"/>
      <c r="BF179" s="28"/>
      <c r="BG179" s="28"/>
      <c r="BH179" s="28"/>
      <c r="BI179" s="28"/>
      <c r="BJ179" s="28"/>
      <c r="BK179" s="28"/>
      <c r="BL179" s="28"/>
      <c r="BM179" s="28"/>
      <c r="BN179" s="28"/>
      <c r="BO179" s="28"/>
      <c r="BP179" s="28"/>
      <c r="BQ179" s="28"/>
      <c r="BR179" s="28"/>
      <c r="BS179" s="28"/>
      <c r="BT179" s="28"/>
      <c r="BU179" s="28"/>
      <c r="BV179" s="28"/>
      <c r="BW179" s="28"/>
      <c r="BX179" s="28"/>
      <c r="BY179" s="28"/>
      <c r="BZ179" s="28"/>
      <c r="CA179" s="28"/>
      <c r="CB179" s="28"/>
      <c r="CC179" s="28"/>
      <c r="CD179" s="28"/>
      <c r="CE179" s="28"/>
      <c r="CF179" s="28"/>
      <c r="CG179" s="28"/>
      <c r="CH179" s="28"/>
      <c r="CI179" s="28"/>
      <c r="CJ179" s="28"/>
      <c r="CK179" s="28"/>
      <c r="CL179" s="28"/>
      <c r="CM179" s="28"/>
      <c r="CN179" s="28"/>
      <c r="CO179" s="28"/>
      <c r="CP179" s="28"/>
      <c r="CQ179" s="28"/>
      <c r="CR179" s="28"/>
      <c r="CS179" s="28"/>
      <c r="CT179" s="28"/>
      <c r="CU179" s="28"/>
      <c r="CV179" s="28"/>
      <c r="CW179" s="28"/>
      <c r="CX179" s="28"/>
      <c r="CY179" s="28"/>
      <c r="CZ179" s="28"/>
      <c r="DA179" s="28"/>
      <c r="DB179" s="28"/>
      <c r="DC179" s="28"/>
      <c r="DD179" s="28"/>
      <c r="DE179" s="28"/>
      <c r="DF179" s="28"/>
      <c r="DG179" s="28"/>
      <c r="DH179" s="28"/>
      <c r="DI179" s="28"/>
      <c r="DJ179" s="28"/>
      <c r="DK179" s="28"/>
      <c r="DL179" s="28"/>
      <c r="DM179" s="28"/>
      <c r="DN179" s="28"/>
      <c r="DO179" s="28"/>
      <c r="DP179" s="28"/>
      <c r="DQ179" s="28"/>
      <c r="DR179" s="28"/>
      <c r="DS179" s="28"/>
      <c r="DT179" s="28"/>
      <c r="DU179" s="28"/>
      <c r="DV179" s="28"/>
      <c r="DW179" s="28"/>
      <c r="DX179" s="28"/>
      <c r="DY179" s="28"/>
      <c r="DZ179" s="28"/>
      <c r="EA179" s="28"/>
      <c r="EB179" s="28"/>
      <c r="EC179" s="28"/>
      <c r="ED179" s="28"/>
      <c r="EE179" s="28"/>
      <c r="EF179" s="28"/>
      <c r="EG179" s="28"/>
      <c r="EH179" s="28"/>
      <c r="EI179" s="28"/>
      <c r="EJ179" s="28"/>
      <c r="EK179" s="28"/>
      <c r="EL179" s="28"/>
      <c r="EM179" s="28"/>
      <c r="EN179" s="28"/>
      <c r="EO179" s="28"/>
      <c r="EP179" s="28"/>
      <c r="EQ179" s="28"/>
      <c r="ER179" s="28"/>
      <c r="ES179" s="28"/>
      <c r="ET179" s="28"/>
      <c r="EU179" s="28"/>
      <c r="EV179" s="28"/>
      <c r="EW179" s="28"/>
      <c r="EX179" s="28"/>
      <c r="EY179" s="28"/>
      <c r="EZ179" s="28"/>
      <c r="FA179" s="28"/>
      <c r="FB179" s="28"/>
      <c r="FC179" s="28"/>
      <c r="FD179" s="28"/>
      <c r="FE179" s="28"/>
      <c r="FF179" s="28"/>
      <c r="FG179" s="28"/>
      <c r="FH179" s="28"/>
      <c r="FI179" s="28"/>
      <c r="FJ179" s="28"/>
      <c r="FK179" s="28"/>
      <c r="FL179" s="28"/>
      <c r="FM179" s="28"/>
      <c r="FN179" s="28"/>
      <c r="FO179" s="28"/>
      <c r="FP179" s="28"/>
      <c r="FQ179" s="28"/>
      <c r="FR179" s="28"/>
      <c r="FS179" s="28"/>
      <c r="FT179" s="28"/>
      <c r="FU179" s="28"/>
      <c r="FV179" s="28"/>
      <c r="FW179" s="28"/>
      <c r="FX179" s="28"/>
      <c r="FY179" s="28"/>
      <c r="FZ179" s="92"/>
      <c r="GA179" s="92"/>
      <c r="GB179" s="92"/>
      <c r="GC179" s="92"/>
      <c r="GD179" s="92"/>
      <c r="GE179" s="92"/>
      <c r="GF179" s="92"/>
      <c r="GG179" s="92"/>
      <c r="GH179" s="92"/>
      <c r="GI179" s="92"/>
      <c r="GJ179" s="28"/>
      <c r="GK179" s="28"/>
      <c r="GL179" s="28"/>
    </row>
    <row r="180" spans="1:194" x14ac:dyDescent="0.25">
      <c r="A180" s="71" t="str">
        <f t="shared" si="11"/>
        <v>Expenditure: Contracted Services - Contractors: Stream Cleaning and Ditching</v>
      </c>
      <c r="B180" s="28"/>
      <c r="C180" s="28" t="str">
        <f t="shared" si="12"/>
        <v>IE003003048000000000000000000000000000</v>
      </c>
      <c r="D180" s="25" t="s">
        <v>1166</v>
      </c>
      <c r="E180" s="25" t="s">
        <v>710</v>
      </c>
      <c r="F180" s="25" t="s">
        <v>710</v>
      </c>
      <c r="G180" s="25" t="s">
        <v>1043</v>
      </c>
      <c r="H180" s="25" t="s">
        <v>697</v>
      </c>
      <c r="I180" s="25" t="s">
        <v>697</v>
      </c>
      <c r="J180" s="25" t="s">
        <v>697</v>
      </c>
      <c r="K180" s="25" t="s">
        <v>697</v>
      </c>
      <c r="L180" s="25" t="s">
        <v>697</v>
      </c>
      <c r="M180" s="25" t="s">
        <v>697</v>
      </c>
      <c r="N180" s="25" t="s">
        <v>697</v>
      </c>
      <c r="O180" s="25" t="s">
        <v>697</v>
      </c>
      <c r="P180" s="25" t="s">
        <v>697</v>
      </c>
      <c r="Q180" s="28"/>
      <c r="R180" s="28" t="s">
        <v>704</v>
      </c>
      <c r="S180" s="28" t="s">
        <v>698</v>
      </c>
      <c r="T180" s="28" t="s">
        <v>694</v>
      </c>
      <c r="U180" s="28"/>
      <c r="V180" s="94" t="s">
        <v>414</v>
      </c>
      <c r="W180" s="28" t="s">
        <v>905</v>
      </c>
      <c r="X180" s="28"/>
      <c r="Y180" s="28"/>
      <c r="Z180" s="28" t="s">
        <v>1502</v>
      </c>
      <c r="AA180" s="28"/>
      <c r="AB180" s="28"/>
      <c r="AC180" s="28"/>
      <c r="AD180" s="28"/>
      <c r="AE180" s="28"/>
      <c r="AF180" s="28"/>
      <c r="AG180" s="28"/>
      <c r="AH180" s="28"/>
      <c r="AI180" s="28" t="s">
        <v>1503</v>
      </c>
      <c r="AJ180" s="28" t="s">
        <v>704</v>
      </c>
      <c r="AK180" s="28"/>
      <c r="AL180" s="28"/>
      <c r="AM180" s="28"/>
      <c r="AN180" s="28"/>
      <c r="AO180" s="28"/>
      <c r="AP180" s="28"/>
      <c r="AQ180" s="28"/>
      <c r="AR180" s="28"/>
      <c r="AS180" s="28"/>
      <c r="AT180" s="28"/>
      <c r="AU180" s="28"/>
      <c r="AV180" s="28"/>
      <c r="AW180" s="28"/>
      <c r="AX180" s="28"/>
      <c r="AY180" s="28"/>
      <c r="AZ180" s="28"/>
      <c r="BA180" s="28"/>
      <c r="BB180" s="28"/>
      <c r="BC180" s="28"/>
      <c r="BD180" s="28"/>
      <c r="BE180" s="28"/>
      <c r="BF180" s="28"/>
      <c r="BG180" s="28"/>
      <c r="BH180" s="28"/>
      <c r="BI180" s="28"/>
      <c r="BJ180" s="28"/>
      <c r="BK180" s="28"/>
      <c r="BL180" s="28"/>
      <c r="BM180" s="28"/>
      <c r="BN180" s="28"/>
      <c r="BO180" s="28"/>
      <c r="BP180" s="28"/>
      <c r="BQ180" s="28"/>
      <c r="BR180" s="28"/>
      <c r="BS180" s="28"/>
      <c r="BT180" s="28"/>
      <c r="BU180" s="28"/>
      <c r="BV180" s="28"/>
      <c r="BW180" s="28"/>
      <c r="BX180" s="28"/>
      <c r="BY180" s="28"/>
      <c r="BZ180" s="28"/>
      <c r="CA180" s="28"/>
      <c r="CB180" s="28"/>
      <c r="CC180" s="28"/>
      <c r="CD180" s="28"/>
      <c r="CE180" s="28"/>
      <c r="CF180" s="28"/>
      <c r="CG180" s="28"/>
      <c r="CH180" s="28"/>
      <c r="CI180" s="28"/>
      <c r="CJ180" s="28"/>
      <c r="CK180" s="28"/>
      <c r="CL180" s="28"/>
      <c r="CM180" s="28"/>
      <c r="CN180" s="28"/>
      <c r="CO180" s="28"/>
      <c r="CP180" s="28"/>
      <c r="CQ180" s="28"/>
      <c r="CR180" s="28"/>
      <c r="CS180" s="28"/>
      <c r="CT180" s="28"/>
      <c r="CU180" s="28"/>
      <c r="CV180" s="28"/>
      <c r="CW180" s="28"/>
      <c r="CX180" s="28"/>
      <c r="CY180" s="28"/>
      <c r="CZ180" s="28"/>
      <c r="DA180" s="28"/>
      <c r="DB180" s="28"/>
      <c r="DC180" s="28"/>
      <c r="DD180" s="28"/>
      <c r="DE180" s="28"/>
      <c r="DF180" s="28"/>
      <c r="DG180" s="28"/>
      <c r="DH180" s="28"/>
      <c r="DI180" s="28"/>
      <c r="DJ180" s="28"/>
      <c r="DK180" s="28"/>
      <c r="DL180" s="28"/>
      <c r="DM180" s="28"/>
      <c r="DN180" s="28"/>
      <c r="DO180" s="28"/>
      <c r="DP180" s="28"/>
      <c r="DQ180" s="28"/>
      <c r="DR180" s="28"/>
      <c r="DS180" s="28"/>
      <c r="DT180" s="28"/>
      <c r="DU180" s="28"/>
      <c r="DV180" s="28"/>
      <c r="DW180" s="28"/>
      <c r="DX180" s="28"/>
      <c r="DY180" s="28"/>
      <c r="DZ180" s="28"/>
      <c r="EA180" s="28"/>
      <c r="EB180" s="28"/>
      <c r="EC180" s="28"/>
      <c r="ED180" s="28"/>
      <c r="EE180" s="28"/>
      <c r="EF180" s="28"/>
      <c r="EG180" s="28"/>
      <c r="EH180" s="28"/>
      <c r="EI180" s="28"/>
      <c r="EJ180" s="28"/>
      <c r="EK180" s="28"/>
      <c r="EL180" s="28"/>
      <c r="EM180" s="28"/>
      <c r="EN180" s="28"/>
      <c r="EO180" s="28"/>
      <c r="EP180" s="28"/>
      <c r="EQ180" s="28"/>
      <c r="ER180" s="28"/>
      <c r="ES180" s="28"/>
      <c r="ET180" s="28"/>
      <c r="EU180" s="28"/>
      <c r="EV180" s="28"/>
      <c r="EW180" s="28"/>
      <c r="EX180" s="28"/>
      <c r="EY180" s="28"/>
      <c r="EZ180" s="28"/>
      <c r="FA180" s="28"/>
      <c r="FB180" s="28"/>
      <c r="FC180" s="28"/>
      <c r="FD180" s="28"/>
      <c r="FE180" s="28"/>
      <c r="FF180" s="28"/>
      <c r="FG180" s="28"/>
      <c r="FH180" s="28"/>
      <c r="FI180" s="28"/>
      <c r="FJ180" s="28"/>
      <c r="FK180" s="28"/>
      <c r="FL180" s="28"/>
      <c r="FM180" s="28"/>
      <c r="FN180" s="28"/>
      <c r="FO180" s="28"/>
      <c r="FP180" s="28"/>
      <c r="FQ180" s="28"/>
      <c r="FR180" s="28"/>
      <c r="FS180" s="28"/>
      <c r="FT180" s="28"/>
      <c r="FU180" s="28"/>
      <c r="FV180" s="28"/>
      <c r="FW180" s="28"/>
      <c r="FX180" s="28"/>
      <c r="FY180" s="28"/>
      <c r="FZ180" s="92"/>
      <c r="GA180" s="92"/>
      <c r="GB180" s="92"/>
      <c r="GC180" s="92"/>
      <c r="GD180" s="92"/>
      <c r="GE180" s="92"/>
      <c r="GF180" s="92"/>
      <c r="GG180" s="92"/>
      <c r="GH180" s="92"/>
      <c r="GI180" s="92"/>
      <c r="GJ180" s="28"/>
      <c r="GK180" s="28"/>
      <c r="GL180" s="28"/>
    </row>
    <row r="181" spans="1:194" x14ac:dyDescent="0.25">
      <c r="A181" s="71" t="str">
        <f t="shared" si="11"/>
        <v>Expenditure: Contracted Services - Contractors: Removal of Hazadous Waste</v>
      </c>
      <c r="B181" s="28"/>
      <c r="C181" s="28" t="str">
        <f t="shared" si="12"/>
        <v>IE003003049000000000000000000000000000</v>
      </c>
      <c r="D181" s="25" t="s">
        <v>1166</v>
      </c>
      <c r="E181" s="25" t="s">
        <v>710</v>
      </c>
      <c r="F181" s="25" t="s">
        <v>710</v>
      </c>
      <c r="G181" s="25" t="s">
        <v>1044</v>
      </c>
      <c r="H181" s="25" t="s">
        <v>697</v>
      </c>
      <c r="I181" s="25" t="s">
        <v>697</v>
      </c>
      <c r="J181" s="25" t="s">
        <v>697</v>
      </c>
      <c r="K181" s="25" t="s">
        <v>697</v>
      </c>
      <c r="L181" s="25" t="s">
        <v>697</v>
      </c>
      <c r="M181" s="25" t="s">
        <v>697</v>
      </c>
      <c r="N181" s="25" t="s">
        <v>697</v>
      </c>
      <c r="O181" s="25" t="s">
        <v>697</v>
      </c>
      <c r="P181" s="25" t="s">
        <v>697</v>
      </c>
      <c r="Q181" s="28"/>
      <c r="R181" s="28" t="s">
        <v>704</v>
      </c>
      <c r="S181" s="28" t="s">
        <v>698</v>
      </c>
      <c r="T181" s="28" t="s">
        <v>694</v>
      </c>
      <c r="U181" s="28"/>
      <c r="V181" s="94" t="s">
        <v>415</v>
      </c>
      <c r="W181" s="28" t="s">
        <v>905</v>
      </c>
      <c r="X181" s="28"/>
      <c r="Y181" s="28"/>
      <c r="Z181" s="28" t="s">
        <v>1504</v>
      </c>
      <c r="AA181" s="28"/>
      <c r="AB181" s="28"/>
      <c r="AC181" s="28"/>
      <c r="AD181" s="28"/>
      <c r="AE181" s="28"/>
      <c r="AF181" s="28"/>
      <c r="AG181" s="28"/>
      <c r="AH181" s="28"/>
      <c r="AI181" s="28" t="s">
        <v>1505</v>
      </c>
      <c r="AJ181" s="28" t="s">
        <v>704</v>
      </c>
      <c r="AK181" s="28"/>
      <c r="AL181" s="28"/>
      <c r="AM181" s="28"/>
      <c r="AN181" s="28"/>
      <c r="AO181" s="28"/>
      <c r="AP181" s="28"/>
      <c r="AQ181" s="28"/>
      <c r="AR181" s="28"/>
      <c r="AS181" s="28"/>
      <c r="AT181" s="28"/>
      <c r="AU181" s="28"/>
      <c r="AV181" s="28"/>
      <c r="AW181" s="28"/>
      <c r="AX181" s="28"/>
      <c r="AY181" s="28"/>
      <c r="AZ181" s="28"/>
      <c r="BA181" s="28"/>
      <c r="BB181" s="28"/>
      <c r="BC181" s="28"/>
      <c r="BD181" s="28"/>
      <c r="BE181" s="28"/>
      <c r="BF181" s="28"/>
      <c r="BG181" s="28"/>
      <c r="BH181" s="28"/>
      <c r="BI181" s="28"/>
      <c r="BJ181" s="28"/>
      <c r="BK181" s="28"/>
      <c r="BL181" s="28"/>
      <c r="BM181" s="28"/>
      <c r="BN181" s="28"/>
      <c r="BO181" s="28"/>
      <c r="BP181" s="28"/>
      <c r="BQ181" s="28"/>
      <c r="BR181" s="28"/>
      <c r="BS181" s="28"/>
      <c r="BT181" s="28"/>
      <c r="BU181" s="28"/>
      <c r="BV181" s="28"/>
      <c r="BW181" s="28"/>
      <c r="BX181" s="28"/>
      <c r="BY181" s="28"/>
      <c r="BZ181" s="28"/>
      <c r="CA181" s="28"/>
      <c r="CB181" s="28"/>
      <c r="CC181" s="28"/>
      <c r="CD181" s="28"/>
      <c r="CE181" s="28"/>
      <c r="CF181" s="28"/>
      <c r="CG181" s="28"/>
      <c r="CH181" s="28"/>
      <c r="CI181" s="28"/>
      <c r="CJ181" s="28"/>
      <c r="CK181" s="28"/>
      <c r="CL181" s="28"/>
      <c r="CM181" s="28"/>
      <c r="CN181" s="28"/>
      <c r="CO181" s="28"/>
      <c r="CP181" s="28"/>
      <c r="CQ181" s="28"/>
      <c r="CR181" s="28"/>
      <c r="CS181" s="28"/>
      <c r="CT181" s="28"/>
      <c r="CU181" s="28"/>
      <c r="CV181" s="28"/>
      <c r="CW181" s="28"/>
      <c r="CX181" s="28"/>
      <c r="CY181" s="28"/>
      <c r="CZ181" s="28"/>
      <c r="DA181" s="28"/>
      <c r="DB181" s="28"/>
      <c r="DC181" s="28"/>
      <c r="DD181" s="28"/>
      <c r="DE181" s="28"/>
      <c r="DF181" s="28"/>
      <c r="DG181" s="28"/>
      <c r="DH181" s="28"/>
      <c r="DI181" s="28"/>
      <c r="DJ181" s="28"/>
      <c r="DK181" s="28"/>
      <c r="DL181" s="28"/>
      <c r="DM181" s="28"/>
      <c r="DN181" s="28"/>
      <c r="DO181" s="28"/>
      <c r="DP181" s="28"/>
      <c r="DQ181" s="28"/>
      <c r="DR181" s="28"/>
      <c r="DS181" s="28"/>
      <c r="DT181" s="28"/>
      <c r="DU181" s="28"/>
      <c r="DV181" s="28"/>
      <c r="DW181" s="28"/>
      <c r="DX181" s="28"/>
      <c r="DY181" s="28"/>
      <c r="DZ181" s="28"/>
      <c r="EA181" s="28"/>
      <c r="EB181" s="28"/>
      <c r="EC181" s="28"/>
      <c r="ED181" s="28"/>
      <c r="EE181" s="28"/>
      <c r="EF181" s="28"/>
      <c r="EG181" s="28"/>
      <c r="EH181" s="28"/>
      <c r="EI181" s="28"/>
      <c r="EJ181" s="28"/>
      <c r="EK181" s="28"/>
      <c r="EL181" s="28"/>
      <c r="EM181" s="28"/>
      <c r="EN181" s="28"/>
      <c r="EO181" s="28"/>
      <c r="EP181" s="28"/>
      <c r="EQ181" s="28"/>
      <c r="ER181" s="28"/>
      <c r="ES181" s="28"/>
      <c r="ET181" s="28"/>
      <c r="EU181" s="28"/>
      <c r="EV181" s="28"/>
      <c r="EW181" s="28"/>
      <c r="EX181" s="28"/>
      <c r="EY181" s="28"/>
      <c r="EZ181" s="28"/>
      <c r="FA181" s="28"/>
      <c r="FB181" s="28"/>
      <c r="FC181" s="28"/>
      <c r="FD181" s="28"/>
      <c r="FE181" s="28"/>
      <c r="FF181" s="28"/>
      <c r="FG181" s="28"/>
      <c r="FH181" s="28"/>
      <c r="FI181" s="28"/>
      <c r="FJ181" s="28"/>
      <c r="FK181" s="28"/>
      <c r="FL181" s="28"/>
      <c r="FM181" s="28"/>
      <c r="FN181" s="28"/>
      <c r="FO181" s="28"/>
      <c r="FP181" s="28"/>
      <c r="FQ181" s="28"/>
      <c r="FR181" s="28"/>
      <c r="FS181" s="28"/>
      <c r="FT181" s="28"/>
      <c r="FU181" s="28"/>
      <c r="FV181" s="28"/>
      <c r="FW181" s="28"/>
      <c r="FX181" s="28"/>
      <c r="FY181" s="28"/>
      <c r="FZ181" s="92"/>
      <c r="GA181" s="92"/>
      <c r="GB181" s="92"/>
      <c r="GC181" s="92"/>
      <c r="GD181" s="92"/>
      <c r="GE181" s="92"/>
      <c r="GF181" s="92"/>
      <c r="GG181" s="92"/>
      <c r="GH181" s="92"/>
      <c r="GI181" s="92"/>
      <c r="GJ181" s="28"/>
      <c r="GK181" s="28"/>
      <c r="GL181" s="28"/>
    </row>
    <row r="182" spans="1:194" x14ac:dyDescent="0.25">
      <c r="A182" s="71" t="str">
        <f t="shared" si="11"/>
        <v>Expenditure: Contracted Services - Contractors: Forestry</v>
      </c>
      <c r="B182" s="28"/>
      <c r="C182" s="28" t="str">
        <f t="shared" si="12"/>
        <v>IE003003050000000000000000000000000000</v>
      </c>
      <c r="D182" s="25" t="s">
        <v>1166</v>
      </c>
      <c r="E182" s="25" t="s">
        <v>710</v>
      </c>
      <c r="F182" s="25" t="s">
        <v>710</v>
      </c>
      <c r="G182" s="25" t="s">
        <v>1045</v>
      </c>
      <c r="H182" s="25" t="s">
        <v>697</v>
      </c>
      <c r="I182" s="25" t="s">
        <v>697</v>
      </c>
      <c r="J182" s="25" t="s">
        <v>697</v>
      </c>
      <c r="K182" s="25" t="s">
        <v>697</v>
      </c>
      <c r="L182" s="25" t="s">
        <v>697</v>
      </c>
      <c r="M182" s="25" t="s">
        <v>697</v>
      </c>
      <c r="N182" s="25" t="s">
        <v>697</v>
      </c>
      <c r="O182" s="25" t="s">
        <v>697</v>
      </c>
      <c r="P182" s="25" t="s">
        <v>697</v>
      </c>
      <c r="Q182" s="28"/>
      <c r="R182" s="28" t="s">
        <v>704</v>
      </c>
      <c r="S182" s="28" t="s">
        <v>698</v>
      </c>
      <c r="T182" s="28" t="s">
        <v>694</v>
      </c>
      <c r="U182" s="28"/>
      <c r="V182" s="94" t="s">
        <v>416</v>
      </c>
      <c r="W182" s="28" t="s">
        <v>905</v>
      </c>
      <c r="X182" s="28"/>
      <c r="Y182" s="28"/>
      <c r="Z182" s="28" t="s">
        <v>879</v>
      </c>
      <c r="AA182" s="28"/>
      <c r="AB182" s="28"/>
      <c r="AC182" s="28"/>
      <c r="AD182" s="28"/>
      <c r="AE182" s="28"/>
      <c r="AF182" s="28"/>
      <c r="AG182" s="28"/>
      <c r="AH182" s="28"/>
      <c r="AI182" s="28" t="s">
        <v>1506</v>
      </c>
      <c r="AJ182" s="28" t="s">
        <v>704</v>
      </c>
      <c r="AK182" s="28"/>
      <c r="AL182" s="28"/>
      <c r="AM182" s="28"/>
      <c r="AN182" s="28"/>
      <c r="AO182" s="28"/>
      <c r="AP182" s="28"/>
      <c r="AQ182" s="28"/>
      <c r="AR182" s="28"/>
      <c r="AS182" s="28"/>
      <c r="AT182" s="28"/>
      <c r="AU182" s="28"/>
      <c r="AV182" s="28"/>
      <c r="AW182" s="28"/>
      <c r="AX182" s="28"/>
      <c r="AY182" s="28"/>
      <c r="AZ182" s="28"/>
      <c r="BA182" s="28"/>
      <c r="BB182" s="28"/>
      <c r="BC182" s="28"/>
      <c r="BD182" s="28"/>
      <c r="BE182" s="28"/>
      <c r="BF182" s="28"/>
      <c r="BG182" s="28"/>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c r="CP182" s="28"/>
      <c r="CQ182" s="28"/>
      <c r="CR182" s="28"/>
      <c r="CS182" s="28"/>
      <c r="CT182" s="28"/>
      <c r="CU182" s="28"/>
      <c r="CV182" s="28"/>
      <c r="CW182" s="28"/>
      <c r="CX182" s="28"/>
      <c r="CY182" s="28"/>
      <c r="CZ182" s="28"/>
      <c r="DA182" s="28"/>
      <c r="DB182" s="28"/>
      <c r="DC182" s="28"/>
      <c r="DD182" s="28"/>
      <c r="DE182" s="28"/>
      <c r="DF182" s="28"/>
      <c r="DG182" s="28"/>
      <c r="DH182" s="28"/>
      <c r="DI182" s="28"/>
      <c r="DJ182" s="28"/>
      <c r="DK182" s="28"/>
      <c r="DL182" s="28"/>
      <c r="DM182" s="28"/>
      <c r="DN182" s="28"/>
      <c r="DO182" s="28"/>
      <c r="DP182" s="28"/>
      <c r="DQ182" s="28"/>
      <c r="DR182" s="28"/>
      <c r="DS182" s="28"/>
      <c r="DT182" s="28"/>
      <c r="DU182" s="28"/>
      <c r="DV182" s="28"/>
      <c r="DW182" s="28"/>
      <c r="DX182" s="28"/>
      <c r="DY182" s="28"/>
      <c r="DZ182" s="28"/>
      <c r="EA182" s="28"/>
      <c r="EB182" s="28"/>
      <c r="EC182" s="28"/>
      <c r="ED182" s="28"/>
      <c r="EE182" s="28"/>
      <c r="EF182" s="28"/>
      <c r="EG182" s="28"/>
      <c r="EH182" s="28"/>
      <c r="EI182" s="28"/>
      <c r="EJ182" s="28"/>
      <c r="EK182" s="28"/>
      <c r="EL182" s="28"/>
      <c r="EM182" s="28"/>
      <c r="EN182" s="28"/>
      <c r="EO182" s="28"/>
      <c r="EP182" s="28"/>
      <c r="EQ182" s="28"/>
      <c r="ER182" s="28"/>
      <c r="ES182" s="28"/>
      <c r="ET182" s="28"/>
      <c r="EU182" s="28"/>
      <c r="EV182" s="28"/>
      <c r="EW182" s="28"/>
      <c r="EX182" s="28"/>
      <c r="EY182" s="28"/>
      <c r="EZ182" s="28"/>
      <c r="FA182" s="28"/>
      <c r="FB182" s="28"/>
      <c r="FC182" s="28"/>
      <c r="FD182" s="28"/>
      <c r="FE182" s="28"/>
      <c r="FF182" s="28"/>
      <c r="FG182" s="28"/>
      <c r="FH182" s="28"/>
      <c r="FI182" s="28"/>
      <c r="FJ182" s="28"/>
      <c r="FK182" s="28"/>
      <c r="FL182" s="28"/>
      <c r="FM182" s="28"/>
      <c r="FN182" s="28"/>
      <c r="FO182" s="28"/>
      <c r="FP182" s="28"/>
      <c r="FQ182" s="28"/>
      <c r="FR182" s="28"/>
      <c r="FS182" s="28"/>
      <c r="FT182" s="28"/>
      <c r="FU182" s="28"/>
      <c r="FV182" s="28"/>
      <c r="FW182" s="28"/>
      <c r="FX182" s="28"/>
      <c r="FY182" s="28"/>
      <c r="FZ182" s="92"/>
      <c r="GA182" s="92"/>
      <c r="GB182" s="92"/>
      <c r="GC182" s="92"/>
      <c r="GD182" s="92"/>
      <c r="GE182" s="92"/>
      <c r="GF182" s="92"/>
      <c r="GG182" s="92"/>
      <c r="GH182" s="92"/>
      <c r="GI182" s="92"/>
      <c r="GJ182" s="28"/>
      <c r="GK182" s="28"/>
      <c r="GL182" s="28"/>
    </row>
    <row r="183" spans="1:194" x14ac:dyDescent="0.25">
      <c r="A183" s="71" t="str">
        <f t="shared" si="11"/>
        <v>Expenditure: Contracted Services - Contractors: Air Traffic and Navigation</v>
      </c>
      <c r="B183" s="28"/>
      <c r="C183" s="28" t="str">
        <f t="shared" si="12"/>
        <v>IE003003051000000000000000000000000000</v>
      </c>
      <c r="D183" s="25" t="s">
        <v>1166</v>
      </c>
      <c r="E183" s="25" t="s">
        <v>710</v>
      </c>
      <c r="F183" s="25" t="s">
        <v>710</v>
      </c>
      <c r="G183" s="25" t="s">
        <v>1046</v>
      </c>
      <c r="H183" s="25" t="s">
        <v>697</v>
      </c>
      <c r="I183" s="25" t="s">
        <v>697</v>
      </c>
      <c r="J183" s="25" t="s">
        <v>697</v>
      </c>
      <c r="K183" s="25" t="s">
        <v>697</v>
      </c>
      <c r="L183" s="25" t="s">
        <v>697</v>
      </c>
      <c r="M183" s="25" t="s">
        <v>697</v>
      </c>
      <c r="N183" s="25" t="s">
        <v>697</v>
      </c>
      <c r="O183" s="25" t="s">
        <v>697</v>
      </c>
      <c r="P183" s="25" t="s">
        <v>697</v>
      </c>
      <c r="Q183" s="28"/>
      <c r="R183" s="28" t="s">
        <v>704</v>
      </c>
      <c r="S183" s="28" t="s">
        <v>698</v>
      </c>
      <c r="T183" s="28" t="s">
        <v>694</v>
      </c>
      <c r="U183" s="28"/>
      <c r="V183" s="94" t="s">
        <v>417</v>
      </c>
      <c r="W183" s="28" t="s">
        <v>905</v>
      </c>
      <c r="X183" s="28"/>
      <c r="Y183" s="28"/>
      <c r="Z183" s="28" t="s">
        <v>1507</v>
      </c>
      <c r="AA183" s="28"/>
      <c r="AB183" s="28"/>
      <c r="AC183" s="28"/>
      <c r="AD183" s="28"/>
      <c r="AE183" s="28"/>
      <c r="AF183" s="28"/>
      <c r="AG183" s="28"/>
      <c r="AH183" s="28"/>
      <c r="AI183" s="28" t="s">
        <v>1508</v>
      </c>
      <c r="AJ183" s="28" t="s">
        <v>704</v>
      </c>
      <c r="AK183" s="28"/>
      <c r="AL183" s="28"/>
      <c r="AM183" s="28"/>
      <c r="AN183" s="28"/>
      <c r="AO183" s="28"/>
      <c r="AP183" s="28"/>
      <c r="AQ183" s="28"/>
      <c r="AR183" s="28"/>
      <c r="AS183" s="28"/>
      <c r="AT183" s="28"/>
      <c r="AU183" s="28"/>
      <c r="AV183" s="28"/>
      <c r="AW183" s="28"/>
      <c r="AX183" s="28"/>
      <c r="AY183" s="28"/>
      <c r="AZ183" s="28"/>
      <c r="BA183" s="28"/>
      <c r="BB183" s="28"/>
      <c r="BC183" s="28"/>
      <c r="BD183" s="28"/>
      <c r="BE183" s="28"/>
      <c r="BF183" s="28"/>
      <c r="BG183" s="28"/>
      <c r="BH183" s="28"/>
      <c r="BI183" s="28"/>
      <c r="BJ183" s="28"/>
      <c r="BK183" s="28"/>
      <c r="BL183" s="28"/>
      <c r="BM183" s="28"/>
      <c r="BN183" s="28"/>
      <c r="BO183" s="28"/>
      <c r="BP183" s="28"/>
      <c r="BQ183" s="28"/>
      <c r="BR183" s="28"/>
      <c r="BS183" s="28"/>
      <c r="BT183" s="28"/>
      <c r="BU183" s="28"/>
      <c r="BV183" s="28"/>
      <c r="BW183" s="28"/>
      <c r="BX183" s="28"/>
      <c r="BY183" s="28"/>
      <c r="BZ183" s="28"/>
      <c r="CA183" s="28"/>
      <c r="CB183" s="28"/>
      <c r="CC183" s="28"/>
      <c r="CD183" s="28"/>
      <c r="CE183" s="28"/>
      <c r="CF183" s="28"/>
      <c r="CG183" s="28"/>
      <c r="CH183" s="28"/>
      <c r="CI183" s="28"/>
      <c r="CJ183" s="28"/>
      <c r="CK183" s="28"/>
      <c r="CL183" s="28"/>
      <c r="CM183" s="28"/>
      <c r="CN183" s="28"/>
      <c r="CO183" s="28"/>
      <c r="CP183" s="28"/>
      <c r="CQ183" s="28"/>
      <c r="CR183" s="28"/>
      <c r="CS183" s="28"/>
      <c r="CT183" s="28"/>
      <c r="CU183" s="28"/>
      <c r="CV183" s="28"/>
      <c r="CW183" s="28"/>
      <c r="CX183" s="28"/>
      <c r="CY183" s="28"/>
      <c r="CZ183" s="28"/>
      <c r="DA183" s="28"/>
      <c r="DB183" s="28"/>
      <c r="DC183" s="28"/>
      <c r="DD183" s="28"/>
      <c r="DE183" s="28"/>
      <c r="DF183" s="28"/>
      <c r="DG183" s="28"/>
      <c r="DH183" s="28"/>
      <c r="DI183" s="28"/>
      <c r="DJ183" s="28"/>
      <c r="DK183" s="28"/>
      <c r="DL183" s="28"/>
      <c r="DM183" s="28"/>
      <c r="DN183" s="28"/>
      <c r="DO183" s="28"/>
      <c r="DP183" s="28"/>
      <c r="DQ183" s="28"/>
      <c r="DR183" s="28"/>
      <c r="DS183" s="28"/>
      <c r="DT183" s="28"/>
      <c r="DU183" s="28"/>
      <c r="DV183" s="28"/>
      <c r="DW183" s="28"/>
      <c r="DX183" s="28"/>
      <c r="DY183" s="28"/>
      <c r="DZ183" s="28"/>
      <c r="EA183" s="28"/>
      <c r="EB183" s="28"/>
      <c r="EC183" s="28"/>
      <c r="ED183" s="28"/>
      <c r="EE183" s="28"/>
      <c r="EF183" s="28"/>
      <c r="EG183" s="28"/>
      <c r="EH183" s="28"/>
      <c r="EI183" s="28"/>
      <c r="EJ183" s="28"/>
      <c r="EK183" s="28"/>
      <c r="EL183" s="28"/>
      <c r="EM183" s="28"/>
      <c r="EN183" s="28"/>
      <c r="EO183" s="28"/>
      <c r="EP183" s="28"/>
      <c r="EQ183" s="28"/>
      <c r="ER183" s="28"/>
      <c r="ES183" s="28"/>
      <c r="ET183" s="28"/>
      <c r="EU183" s="28"/>
      <c r="EV183" s="28"/>
      <c r="EW183" s="28"/>
      <c r="EX183" s="28"/>
      <c r="EY183" s="28"/>
      <c r="EZ183" s="28"/>
      <c r="FA183" s="28"/>
      <c r="FB183" s="28"/>
      <c r="FC183" s="28"/>
      <c r="FD183" s="28"/>
      <c r="FE183" s="28"/>
      <c r="FF183" s="28"/>
      <c r="FG183" s="28"/>
      <c r="FH183" s="28"/>
      <c r="FI183" s="28"/>
      <c r="FJ183" s="28"/>
      <c r="FK183" s="28"/>
      <c r="FL183" s="28"/>
      <c r="FM183" s="28"/>
      <c r="FN183" s="28"/>
      <c r="FO183" s="28"/>
      <c r="FP183" s="28"/>
      <c r="FQ183" s="28"/>
      <c r="FR183" s="28"/>
      <c r="FS183" s="28"/>
      <c r="FT183" s="28"/>
      <c r="FU183" s="28"/>
      <c r="FV183" s="28"/>
      <c r="FW183" s="28"/>
      <c r="FX183" s="28"/>
      <c r="FY183" s="28"/>
      <c r="FZ183" s="92"/>
      <c r="GA183" s="92"/>
      <c r="GB183" s="92"/>
      <c r="GC183" s="92"/>
      <c r="GD183" s="92"/>
      <c r="GE183" s="92"/>
      <c r="GF183" s="92"/>
      <c r="GG183" s="92"/>
      <c r="GH183" s="92"/>
      <c r="GI183" s="92"/>
      <c r="GJ183" s="28"/>
      <c r="GK183" s="28"/>
      <c r="GL183" s="28"/>
    </row>
    <row r="184" spans="1:194" x14ac:dyDescent="0.25">
      <c r="A184" s="71" t="str">
        <f>CONCATENATE($W$7,": ",$X$184)</f>
        <v xml:space="preserve">Expenditure: Depreciation and Amortisation </v>
      </c>
      <c r="B184" s="27" t="s">
        <v>694</v>
      </c>
      <c r="C184" s="27" t="str">
        <f t="shared" si="12"/>
        <v>IE004000000000000000000000000000000000</v>
      </c>
      <c r="D184" s="23" t="s">
        <v>1166</v>
      </c>
      <c r="E184" s="23" t="s">
        <v>711</v>
      </c>
      <c r="F184" s="23" t="s">
        <v>697</v>
      </c>
      <c r="G184" s="23" t="s">
        <v>697</v>
      </c>
      <c r="H184" s="23" t="s">
        <v>697</v>
      </c>
      <c r="I184" s="23" t="s">
        <v>697</v>
      </c>
      <c r="J184" s="23" t="s">
        <v>697</v>
      </c>
      <c r="K184" s="23" t="s">
        <v>697</v>
      </c>
      <c r="L184" s="23" t="s">
        <v>697</v>
      </c>
      <c r="M184" s="23" t="s">
        <v>697</v>
      </c>
      <c r="N184" s="23" t="s">
        <v>697</v>
      </c>
      <c r="O184" s="23" t="s">
        <v>697</v>
      </c>
      <c r="P184" s="23" t="s">
        <v>697</v>
      </c>
      <c r="Q184" s="27">
        <v>0</v>
      </c>
      <c r="R184" s="27" t="s">
        <v>698</v>
      </c>
      <c r="S184" s="27" t="s">
        <v>698</v>
      </c>
      <c r="T184" s="27" t="s">
        <v>694</v>
      </c>
      <c r="U184" s="28"/>
      <c r="V184" s="27" t="s">
        <v>425</v>
      </c>
      <c r="W184" s="27" t="s">
        <v>905</v>
      </c>
      <c r="X184" s="27" t="s">
        <v>1509</v>
      </c>
      <c r="Y184" s="27"/>
      <c r="Z184" s="27"/>
      <c r="AA184" s="27"/>
      <c r="AB184" s="27"/>
      <c r="AC184" s="27"/>
      <c r="AD184" s="27"/>
      <c r="AE184" s="27"/>
      <c r="AF184" s="27"/>
      <c r="AG184" s="27"/>
      <c r="AH184" s="27"/>
      <c r="AI184" s="27" t="s">
        <v>1510</v>
      </c>
      <c r="AJ184" s="28" t="s">
        <v>694</v>
      </c>
      <c r="AK184" s="27" t="s">
        <v>694</v>
      </c>
      <c r="AL184" s="27" t="s">
        <v>694</v>
      </c>
      <c r="AM184" s="27" t="s">
        <v>694</v>
      </c>
      <c r="AN184" s="27" t="s">
        <v>694</v>
      </c>
      <c r="AO184" s="27" t="s">
        <v>694</v>
      </c>
      <c r="AP184" s="27" t="s">
        <v>694</v>
      </c>
      <c r="AQ184" s="27" t="s">
        <v>694</v>
      </c>
      <c r="AR184" s="27" t="s">
        <v>694</v>
      </c>
      <c r="AS184" s="27" t="s">
        <v>694</v>
      </c>
      <c r="AT184" s="27" t="s">
        <v>694</v>
      </c>
      <c r="AU184" s="27" t="s">
        <v>694</v>
      </c>
      <c r="AV184" s="27" t="s">
        <v>694</v>
      </c>
      <c r="AW184" s="27" t="s">
        <v>694</v>
      </c>
      <c r="AX184" s="27" t="s">
        <v>694</v>
      </c>
      <c r="AY184" s="27" t="s">
        <v>694</v>
      </c>
      <c r="AZ184" s="27" t="s">
        <v>694</v>
      </c>
      <c r="BA184" s="27" t="s">
        <v>694</v>
      </c>
      <c r="BB184" s="27" t="s">
        <v>694</v>
      </c>
      <c r="BC184" s="27" t="s">
        <v>694</v>
      </c>
      <c r="BD184" s="27" t="s">
        <v>694</v>
      </c>
      <c r="BE184" s="27" t="s">
        <v>694</v>
      </c>
      <c r="BF184" s="27" t="s">
        <v>694</v>
      </c>
      <c r="BG184" s="27" t="s">
        <v>694</v>
      </c>
      <c r="BH184" s="27" t="s">
        <v>694</v>
      </c>
      <c r="BI184" s="27" t="s">
        <v>694</v>
      </c>
      <c r="BJ184" s="27" t="s">
        <v>694</v>
      </c>
      <c r="BK184" s="27" t="s">
        <v>694</v>
      </c>
      <c r="BL184" s="27" t="s">
        <v>694</v>
      </c>
      <c r="BM184" s="27" t="s">
        <v>694</v>
      </c>
      <c r="BN184" s="27" t="s">
        <v>694</v>
      </c>
      <c r="BO184" s="27" t="s">
        <v>694</v>
      </c>
      <c r="BP184" s="27" t="s">
        <v>694</v>
      </c>
      <c r="BQ184" s="27" t="s">
        <v>694</v>
      </c>
      <c r="BR184" s="27" t="s">
        <v>694</v>
      </c>
      <c r="BS184" s="27" t="s">
        <v>694</v>
      </c>
      <c r="BT184" s="27" t="s">
        <v>694</v>
      </c>
      <c r="BU184" s="27" t="s">
        <v>694</v>
      </c>
      <c r="BV184" s="27" t="s">
        <v>694</v>
      </c>
      <c r="BW184" s="27" t="s">
        <v>694</v>
      </c>
      <c r="BX184" s="27" t="s">
        <v>694</v>
      </c>
      <c r="BY184" s="27" t="s">
        <v>694</v>
      </c>
      <c r="BZ184" s="27" t="s">
        <v>694</v>
      </c>
      <c r="CA184" s="27" t="s">
        <v>694</v>
      </c>
      <c r="CB184" s="27" t="s">
        <v>694</v>
      </c>
      <c r="CC184" s="27" t="s">
        <v>694</v>
      </c>
      <c r="CD184" s="27" t="s">
        <v>694</v>
      </c>
      <c r="CE184" s="27" t="s">
        <v>694</v>
      </c>
      <c r="CF184" s="27" t="s">
        <v>694</v>
      </c>
      <c r="CG184" s="27" t="s">
        <v>694</v>
      </c>
      <c r="CH184" s="27" t="s">
        <v>694</v>
      </c>
      <c r="CI184" s="27" t="s">
        <v>694</v>
      </c>
      <c r="CJ184" s="27" t="s">
        <v>694</v>
      </c>
      <c r="CK184" s="27" t="s">
        <v>694</v>
      </c>
      <c r="CL184" s="27" t="s">
        <v>694</v>
      </c>
      <c r="CM184" s="27" t="s">
        <v>694</v>
      </c>
      <c r="CN184" s="27" t="s">
        <v>694</v>
      </c>
      <c r="CO184" s="27" t="s">
        <v>694</v>
      </c>
      <c r="CP184" s="27" t="s">
        <v>694</v>
      </c>
      <c r="CQ184" s="27" t="s">
        <v>694</v>
      </c>
      <c r="CR184" s="27" t="s">
        <v>694</v>
      </c>
      <c r="CS184" s="27" t="s">
        <v>694</v>
      </c>
      <c r="CT184" s="27" t="s">
        <v>694</v>
      </c>
      <c r="CU184" s="27" t="s">
        <v>694</v>
      </c>
      <c r="CV184" s="27" t="s">
        <v>694</v>
      </c>
      <c r="CW184" s="27" t="s">
        <v>694</v>
      </c>
      <c r="CX184" s="27" t="s">
        <v>694</v>
      </c>
      <c r="CY184" s="27" t="s">
        <v>694</v>
      </c>
      <c r="CZ184" s="27" t="s">
        <v>694</v>
      </c>
      <c r="DA184" s="27" t="s">
        <v>694</v>
      </c>
      <c r="DB184" s="27" t="s">
        <v>694</v>
      </c>
      <c r="DC184" s="27" t="s">
        <v>694</v>
      </c>
      <c r="DD184" s="27" t="s">
        <v>694</v>
      </c>
      <c r="DE184" s="27" t="s">
        <v>694</v>
      </c>
      <c r="DF184" s="27" t="s">
        <v>694</v>
      </c>
      <c r="DG184" s="27" t="s">
        <v>694</v>
      </c>
      <c r="DH184" s="27" t="s">
        <v>694</v>
      </c>
      <c r="DI184" s="27" t="s">
        <v>694</v>
      </c>
      <c r="DJ184" s="27" t="s">
        <v>694</v>
      </c>
      <c r="DK184" s="27" t="s">
        <v>694</v>
      </c>
      <c r="DL184" s="27" t="s">
        <v>694</v>
      </c>
      <c r="DM184" s="27" t="s">
        <v>694</v>
      </c>
      <c r="DN184" s="27" t="s">
        <v>694</v>
      </c>
      <c r="DO184" s="27" t="s">
        <v>694</v>
      </c>
      <c r="DP184" s="27" t="s">
        <v>694</v>
      </c>
      <c r="DQ184" s="27" t="s">
        <v>694</v>
      </c>
      <c r="DR184" s="27" t="s">
        <v>694</v>
      </c>
      <c r="DS184" s="27"/>
      <c r="DT184" s="27" t="s">
        <v>694</v>
      </c>
      <c r="DU184" s="27" t="s">
        <v>694</v>
      </c>
      <c r="DV184" s="27" t="s">
        <v>694</v>
      </c>
      <c r="DW184" s="27" t="s">
        <v>694</v>
      </c>
      <c r="DX184" s="27" t="s">
        <v>694</v>
      </c>
      <c r="DY184" s="27" t="s">
        <v>694</v>
      </c>
      <c r="DZ184" s="27" t="s">
        <v>694</v>
      </c>
      <c r="EA184" s="27" t="s">
        <v>694</v>
      </c>
      <c r="EB184" s="27" t="s">
        <v>694</v>
      </c>
      <c r="EC184" s="27" t="s">
        <v>694</v>
      </c>
      <c r="ED184" s="27" t="s">
        <v>694</v>
      </c>
      <c r="EE184" s="27" t="s">
        <v>694</v>
      </c>
      <c r="EF184" s="27" t="s">
        <v>694</v>
      </c>
      <c r="EG184" s="27" t="s">
        <v>694</v>
      </c>
      <c r="EH184" s="27" t="s">
        <v>694</v>
      </c>
      <c r="EI184" s="27" t="s">
        <v>694</v>
      </c>
      <c r="EJ184" s="27" t="s">
        <v>694</v>
      </c>
      <c r="EK184" s="27" t="s">
        <v>694</v>
      </c>
      <c r="EL184" s="27" t="s">
        <v>694</v>
      </c>
      <c r="EM184" s="27" t="s">
        <v>694</v>
      </c>
      <c r="EN184" s="27" t="s">
        <v>694</v>
      </c>
      <c r="EO184" s="27" t="s">
        <v>694</v>
      </c>
      <c r="EP184" s="27" t="s">
        <v>694</v>
      </c>
      <c r="EQ184" s="27" t="s">
        <v>694</v>
      </c>
      <c r="ER184" s="27" t="s">
        <v>694</v>
      </c>
      <c r="ES184" s="27" t="s">
        <v>694</v>
      </c>
      <c r="ET184" s="27" t="s">
        <v>694</v>
      </c>
      <c r="EU184" s="27" t="s">
        <v>694</v>
      </c>
      <c r="EV184" s="27" t="s">
        <v>694</v>
      </c>
      <c r="EW184" s="27" t="s">
        <v>694</v>
      </c>
      <c r="EX184" s="27" t="s">
        <v>694</v>
      </c>
      <c r="EY184" s="27" t="s">
        <v>694</v>
      </c>
      <c r="EZ184" s="27" t="s">
        <v>694</v>
      </c>
      <c r="FA184" s="27" t="s">
        <v>694</v>
      </c>
      <c r="FB184" s="27" t="s">
        <v>694</v>
      </c>
      <c r="FC184" s="27" t="s">
        <v>694</v>
      </c>
      <c r="FD184" s="27" t="s">
        <v>694</v>
      </c>
      <c r="FE184" s="27" t="s">
        <v>694</v>
      </c>
      <c r="FF184" s="27" t="s">
        <v>694</v>
      </c>
      <c r="FG184" s="27" t="s">
        <v>694</v>
      </c>
      <c r="FH184" s="27" t="s">
        <v>694</v>
      </c>
      <c r="FI184" s="27" t="s">
        <v>694</v>
      </c>
      <c r="FJ184" s="27" t="s">
        <v>694</v>
      </c>
      <c r="FK184" s="27" t="s">
        <v>694</v>
      </c>
      <c r="FL184" s="27" t="s">
        <v>694</v>
      </c>
      <c r="FM184" s="27" t="s">
        <v>694</v>
      </c>
      <c r="FN184" s="27" t="s">
        <v>694</v>
      </c>
      <c r="FO184" s="72" t="s">
        <v>698</v>
      </c>
      <c r="FP184" s="72" t="s">
        <v>698</v>
      </c>
      <c r="FQ184" s="72" t="s">
        <v>698</v>
      </c>
      <c r="FR184" s="72" t="s">
        <v>698</v>
      </c>
      <c r="FS184" s="72" t="s">
        <v>698</v>
      </c>
      <c r="FT184" s="72" t="s">
        <v>698</v>
      </c>
      <c r="FU184" s="72" t="s">
        <v>698</v>
      </c>
      <c r="FV184" s="72" t="s">
        <v>698</v>
      </c>
      <c r="FW184" s="78" t="s">
        <v>698</v>
      </c>
      <c r="FX184" s="78" t="s">
        <v>698</v>
      </c>
      <c r="FY184" s="72" t="s">
        <v>698</v>
      </c>
      <c r="FZ184" s="90"/>
      <c r="GA184" s="90"/>
      <c r="GB184" s="90"/>
      <c r="GC184" s="90"/>
      <c r="GD184" s="90"/>
      <c r="GE184" s="90"/>
      <c r="GF184" s="90"/>
      <c r="GG184" s="90"/>
      <c r="GH184" s="105" t="s">
        <v>694</v>
      </c>
      <c r="GI184" s="106"/>
      <c r="GJ184" s="27"/>
      <c r="GK184" s="28"/>
      <c r="GL184" s="27"/>
    </row>
    <row r="185" spans="1:194" x14ac:dyDescent="0.25">
      <c r="A185" s="71" t="str">
        <f>CONCATENATE($W$7,": ",$X$184," - ",Y185)</f>
        <v>Expenditure: Depreciation and Amortisation  - Amortisation</v>
      </c>
      <c r="B185" s="27" t="s">
        <v>694</v>
      </c>
      <c r="C185" s="27" t="str">
        <f t="shared" si="12"/>
        <v>IE004001000000000000000000000000000000</v>
      </c>
      <c r="D185" s="23" t="s">
        <v>1166</v>
      </c>
      <c r="E185" s="23" t="s">
        <v>711</v>
      </c>
      <c r="F185" s="23" t="s">
        <v>702</v>
      </c>
      <c r="G185" s="23" t="s">
        <v>697</v>
      </c>
      <c r="H185" s="23" t="s">
        <v>697</v>
      </c>
      <c r="I185" s="23" t="s">
        <v>697</v>
      </c>
      <c r="J185" s="23" t="s">
        <v>697</v>
      </c>
      <c r="K185" s="23" t="s">
        <v>697</v>
      </c>
      <c r="L185" s="23" t="s">
        <v>697</v>
      </c>
      <c r="M185" s="23" t="s">
        <v>697</v>
      </c>
      <c r="N185" s="23" t="s">
        <v>697</v>
      </c>
      <c r="O185" s="23" t="s">
        <v>697</v>
      </c>
      <c r="P185" s="23" t="s">
        <v>697</v>
      </c>
      <c r="Q185" s="27">
        <v>0</v>
      </c>
      <c r="R185" s="27" t="s">
        <v>698</v>
      </c>
      <c r="S185" s="27" t="s">
        <v>698</v>
      </c>
      <c r="T185" s="27" t="s">
        <v>694</v>
      </c>
      <c r="U185" s="28"/>
      <c r="V185" s="27" t="s">
        <v>426</v>
      </c>
      <c r="W185" s="27" t="s">
        <v>905</v>
      </c>
      <c r="X185" s="27"/>
      <c r="Y185" s="27" t="s">
        <v>1511</v>
      </c>
      <c r="Z185" s="27"/>
      <c r="AA185" s="27"/>
      <c r="AB185" s="27"/>
      <c r="AC185" s="27"/>
      <c r="AD185" s="27"/>
      <c r="AE185" s="27"/>
      <c r="AF185" s="27"/>
      <c r="AG185" s="27"/>
      <c r="AH185" s="27"/>
      <c r="AI185" s="27" t="s">
        <v>1512</v>
      </c>
      <c r="AJ185" s="28" t="s">
        <v>694</v>
      </c>
      <c r="AK185" s="27" t="s">
        <v>694</v>
      </c>
      <c r="AL185" s="27" t="s">
        <v>694</v>
      </c>
      <c r="AM185" s="27" t="s">
        <v>694</v>
      </c>
      <c r="AN185" s="27" t="s">
        <v>694</v>
      </c>
      <c r="AO185" s="27" t="s">
        <v>694</v>
      </c>
      <c r="AP185" s="27" t="s">
        <v>694</v>
      </c>
      <c r="AQ185" s="27" t="s">
        <v>694</v>
      </c>
      <c r="AR185" s="27" t="s">
        <v>694</v>
      </c>
      <c r="AS185" s="27" t="s">
        <v>694</v>
      </c>
      <c r="AT185" s="27" t="s">
        <v>694</v>
      </c>
      <c r="AU185" s="27" t="s">
        <v>694</v>
      </c>
      <c r="AV185" s="27" t="s">
        <v>694</v>
      </c>
      <c r="AW185" s="27" t="s">
        <v>694</v>
      </c>
      <c r="AX185" s="27" t="s">
        <v>694</v>
      </c>
      <c r="AY185" s="27" t="s">
        <v>694</v>
      </c>
      <c r="AZ185" s="27" t="s">
        <v>694</v>
      </c>
      <c r="BA185" s="27" t="s">
        <v>694</v>
      </c>
      <c r="BB185" s="27" t="s">
        <v>694</v>
      </c>
      <c r="BC185" s="27" t="s">
        <v>694</v>
      </c>
      <c r="BD185" s="27" t="s">
        <v>694</v>
      </c>
      <c r="BE185" s="27" t="s">
        <v>694</v>
      </c>
      <c r="BF185" s="27" t="s">
        <v>694</v>
      </c>
      <c r="BG185" s="27" t="s">
        <v>694</v>
      </c>
      <c r="BH185" s="27" t="s">
        <v>694</v>
      </c>
      <c r="BI185" s="27" t="s">
        <v>694</v>
      </c>
      <c r="BJ185" s="27" t="s">
        <v>694</v>
      </c>
      <c r="BK185" s="27" t="s">
        <v>694</v>
      </c>
      <c r="BL185" s="27" t="s">
        <v>694</v>
      </c>
      <c r="BM185" s="27" t="s">
        <v>694</v>
      </c>
      <c r="BN185" s="27" t="s">
        <v>694</v>
      </c>
      <c r="BO185" s="27" t="s">
        <v>694</v>
      </c>
      <c r="BP185" s="27" t="s">
        <v>694</v>
      </c>
      <c r="BQ185" s="27" t="s">
        <v>694</v>
      </c>
      <c r="BR185" s="27" t="s">
        <v>694</v>
      </c>
      <c r="BS185" s="27" t="s">
        <v>694</v>
      </c>
      <c r="BT185" s="27" t="s">
        <v>694</v>
      </c>
      <c r="BU185" s="27" t="s">
        <v>694</v>
      </c>
      <c r="BV185" s="27" t="s">
        <v>694</v>
      </c>
      <c r="BW185" s="27" t="s">
        <v>694</v>
      </c>
      <c r="BX185" s="27" t="s">
        <v>694</v>
      </c>
      <c r="BY185" s="27" t="s">
        <v>694</v>
      </c>
      <c r="BZ185" s="27" t="s">
        <v>694</v>
      </c>
      <c r="CA185" s="27" t="s">
        <v>694</v>
      </c>
      <c r="CB185" s="27" t="s">
        <v>694</v>
      </c>
      <c r="CC185" s="27" t="s">
        <v>694</v>
      </c>
      <c r="CD185" s="27" t="s">
        <v>694</v>
      </c>
      <c r="CE185" s="27" t="s">
        <v>694</v>
      </c>
      <c r="CF185" s="27" t="s">
        <v>694</v>
      </c>
      <c r="CG185" s="27" t="s">
        <v>694</v>
      </c>
      <c r="CH185" s="27" t="s">
        <v>694</v>
      </c>
      <c r="CI185" s="27" t="s">
        <v>694</v>
      </c>
      <c r="CJ185" s="27" t="s">
        <v>694</v>
      </c>
      <c r="CK185" s="27" t="s">
        <v>694</v>
      </c>
      <c r="CL185" s="27" t="s">
        <v>694</v>
      </c>
      <c r="CM185" s="27" t="s">
        <v>694</v>
      </c>
      <c r="CN185" s="27" t="s">
        <v>694</v>
      </c>
      <c r="CO185" s="27" t="s">
        <v>694</v>
      </c>
      <c r="CP185" s="27" t="s">
        <v>694</v>
      </c>
      <c r="CQ185" s="27" t="s">
        <v>694</v>
      </c>
      <c r="CR185" s="27" t="s">
        <v>694</v>
      </c>
      <c r="CS185" s="27" t="s">
        <v>694</v>
      </c>
      <c r="CT185" s="27" t="s">
        <v>694</v>
      </c>
      <c r="CU185" s="27" t="s">
        <v>694</v>
      </c>
      <c r="CV185" s="27" t="s">
        <v>694</v>
      </c>
      <c r="CW185" s="27" t="s">
        <v>694</v>
      </c>
      <c r="CX185" s="27" t="s">
        <v>694</v>
      </c>
      <c r="CY185" s="27" t="s">
        <v>694</v>
      </c>
      <c r="CZ185" s="27" t="s">
        <v>694</v>
      </c>
      <c r="DA185" s="27" t="s">
        <v>694</v>
      </c>
      <c r="DB185" s="27" t="s">
        <v>694</v>
      </c>
      <c r="DC185" s="27" t="s">
        <v>694</v>
      </c>
      <c r="DD185" s="27" t="s">
        <v>694</v>
      </c>
      <c r="DE185" s="27" t="s">
        <v>694</v>
      </c>
      <c r="DF185" s="27" t="s">
        <v>694</v>
      </c>
      <c r="DG185" s="27" t="s">
        <v>694</v>
      </c>
      <c r="DH185" s="27" t="s">
        <v>694</v>
      </c>
      <c r="DI185" s="27" t="s">
        <v>694</v>
      </c>
      <c r="DJ185" s="27" t="s">
        <v>694</v>
      </c>
      <c r="DK185" s="27" t="s">
        <v>694</v>
      </c>
      <c r="DL185" s="27" t="s">
        <v>694</v>
      </c>
      <c r="DM185" s="27" t="s">
        <v>694</v>
      </c>
      <c r="DN185" s="27" t="s">
        <v>694</v>
      </c>
      <c r="DO185" s="27" t="s">
        <v>694</v>
      </c>
      <c r="DP185" s="27" t="s">
        <v>694</v>
      </c>
      <c r="DQ185" s="27" t="s">
        <v>694</v>
      </c>
      <c r="DR185" s="27" t="s">
        <v>694</v>
      </c>
      <c r="DS185" s="27"/>
      <c r="DT185" s="27" t="s">
        <v>694</v>
      </c>
      <c r="DU185" s="27" t="s">
        <v>694</v>
      </c>
      <c r="DV185" s="27" t="s">
        <v>694</v>
      </c>
      <c r="DW185" s="27" t="s">
        <v>694</v>
      </c>
      <c r="DX185" s="27" t="s">
        <v>694</v>
      </c>
      <c r="DY185" s="27" t="s">
        <v>694</v>
      </c>
      <c r="DZ185" s="27" t="s">
        <v>694</v>
      </c>
      <c r="EA185" s="27" t="s">
        <v>694</v>
      </c>
      <c r="EB185" s="27" t="s">
        <v>694</v>
      </c>
      <c r="EC185" s="27" t="s">
        <v>694</v>
      </c>
      <c r="ED185" s="27" t="s">
        <v>694</v>
      </c>
      <c r="EE185" s="27" t="s">
        <v>694</v>
      </c>
      <c r="EF185" s="27" t="s">
        <v>694</v>
      </c>
      <c r="EG185" s="27" t="s">
        <v>694</v>
      </c>
      <c r="EH185" s="27" t="s">
        <v>694</v>
      </c>
      <c r="EI185" s="27" t="s">
        <v>694</v>
      </c>
      <c r="EJ185" s="27" t="s">
        <v>694</v>
      </c>
      <c r="EK185" s="27" t="s">
        <v>694</v>
      </c>
      <c r="EL185" s="27" t="s">
        <v>694</v>
      </c>
      <c r="EM185" s="27" t="s">
        <v>694</v>
      </c>
      <c r="EN185" s="27" t="s">
        <v>694</v>
      </c>
      <c r="EO185" s="27" t="s">
        <v>694</v>
      </c>
      <c r="EP185" s="27" t="s">
        <v>694</v>
      </c>
      <c r="EQ185" s="27" t="s">
        <v>694</v>
      </c>
      <c r="ER185" s="27" t="s">
        <v>694</v>
      </c>
      <c r="ES185" s="27" t="s">
        <v>694</v>
      </c>
      <c r="ET185" s="27" t="s">
        <v>694</v>
      </c>
      <c r="EU185" s="27" t="s">
        <v>694</v>
      </c>
      <c r="EV185" s="27" t="s">
        <v>694</v>
      </c>
      <c r="EW185" s="27" t="s">
        <v>694</v>
      </c>
      <c r="EX185" s="27" t="s">
        <v>694</v>
      </c>
      <c r="EY185" s="27" t="s">
        <v>694</v>
      </c>
      <c r="EZ185" s="27" t="s">
        <v>694</v>
      </c>
      <c r="FA185" s="27" t="s">
        <v>694</v>
      </c>
      <c r="FB185" s="27" t="s">
        <v>694</v>
      </c>
      <c r="FC185" s="27" t="s">
        <v>694</v>
      </c>
      <c r="FD185" s="27" t="s">
        <v>694</v>
      </c>
      <c r="FE185" s="27" t="s">
        <v>694</v>
      </c>
      <c r="FF185" s="27" t="s">
        <v>694</v>
      </c>
      <c r="FG185" s="27" t="s">
        <v>694</v>
      </c>
      <c r="FH185" s="27" t="s">
        <v>694</v>
      </c>
      <c r="FI185" s="27" t="s">
        <v>694</v>
      </c>
      <c r="FJ185" s="27" t="s">
        <v>694</v>
      </c>
      <c r="FK185" s="27" t="s">
        <v>694</v>
      </c>
      <c r="FL185" s="27" t="s">
        <v>694</v>
      </c>
      <c r="FM185" s="27" t="s">
        <v>694</v>
      </c>
      <c r="FN185" s="27" t="s">
        <v>694</v>
      </c>
      <c r="FO185" s="72" t="s">
        <v>698</v>
      </c>
      <c r="FP185" s="72" t="s">
        <v>698</v>
      </c>
      <c r="FQ185" s="72" t="s">
        <v>698</v>
      </c>
      <c r="FR185" s="72" t="s">
        <v>698</v>
      </c>
      <c r="FS185" s="72" t="s">
        <v>698</v>
      </c>
      <c r="FT185" s="72" t="s">
        <v>698</v>
      </c>
      <c r="FU185" s="72" t="s">
        <v>698</v>
      </c>
      <c r="FV185" s="72" t="s">
        <v>698</v>
      </c>
      <c r="FW185" s="78" t="s">
        <v>698</v>
      </c>
      <c r="FX185" s="78" t="s">
        <v>698</v>
      </c>
      <c r="FY185" s="72" t="s">
        <v>698</v>
      </c>
      <c r="FZ185" s="90"/>
      <c r="GA185" s="90"/>
      <c r="GB185" s="90"/>
      <c r="GC185" s="90"/>
      <c r="GD185" s="90"/>
      <c r="GE185" s="90"/>
      <c r="GF185" s="90"/>
      <c r="GG185" s="90"/>
      <c r="GH185" s="105" t="s">
        <v>694</v>
      </c>
      <c r="GI185" s="106"/>
      <c r="GJ185" s="27"/>
      <c r="GK185" s="28"/>
      <c r="GL185" s="27"/>
    </row>
    <row r="186" spans="1:194" x14ac:dyDescent="0.25">
      <c r="A186" s="71" t="str">
        <f>CONCATENATE($W$7,": ",$X$184," - ",Y185,": ",Z186)</f>
        <v>Expenditure: Depreciation and Amortisation  - Amortisation: Intangible Assets</v>
      </c>
      <c r="B186" s="27" t="s">
        <v>694</v>
      </c>
      <c r="C186" s="27" t="str">
        <f t="shared" si="12"/>
        <v>IE004001001000000000000000000000000000</v>
      </c>
      <c r="D186" s="23" t="s">
        <v>1166</v>
      </c>
      <c r="E186" s="23" t="s">
        <v>711</v>
      </c>
      <c r="F186" s="23" t="s">
        <v>702</v>
      </c>
      <c r="G186" s="23" t="s">
        <v>702</v>
      </c>
      <c r="H186" s="23" t="s">
        <v>697</v>
      </c>
      <c r="I186" s="23" t="s">
        <v>697</v>
      </c>
      <c r="J186" s="23" t="s">
        <v>697</v>
      </c>
      <c r="K186" s="23" t="s">
        <v>697</v>
      </c>
      <c r="L186" s="23" t="s">
        <v>697</v>
      </c>
      <c r="M186" s="23" t="s">
        <v>697</v>
      </c>
      <c r="N186" s="23" t="s">
        <v>697</v>
      </c>
      <c r="O186" s="23" t="s">
        <v>697</v>
      </c>
      <c r="P186" s="23" t="s">
        <v>697</v>
      </c>
      <c r="Q186" s="27">
        <v>0</v>
      </c>
      <c r="R186" s="27" t="s">
        <v>704</v>
      </c>
      <c r="S186" s="27" t="s">
        <v>698</v>
      </c>
      <c r="T186" s="27" t="s">
        <v>694</v>
      </c>
      <c r="U186" s="28"/>
      <c r="V186" s="27" t="s">
        <v>427</v>
      </c>
      <c r="W186" s="27" t="s">
        <v>905</v>
      </c>
      <c r="X186" s="27"/>
      <c r="Y186" s="27"/>
      <c r="Z186" s="27" t="s">
        <v>1513</v>
      </c>
      <c r="AA186" s="27"/>
      <c r="AB186" s="27"/>
      <c r="AC186" s="27"/>
      <c r="AD186" s="27"/>
      <c r="AE186" s="27"/>
      <c r="AF186" s="27"/>
      <c r="AG186" s="27"/>
      <c r="AH186" s="27"/>
      <c r="AI186" s="27" t="s">
        <v>1514</v>
      </c>
      <c r="AJ186" s="28" t="s">
        <v>704</v>
      </c>
      <c r="AK186" s="27" t="s">
        <v>704</v>
      </c>
      <c r="AL186" s="27" t="s">
        <v>704</v>
      </c>
      <c r="AM186" s="27" t="s">
        <v>704</v>
      </c>
      <c r="AN186" s="27" t="s">
        <v>704</v>
      </c>
      <c r="AO186" s="27" t="s">
        <v>704</v>
      </c>
      <c r="AP186" s="27" t="s">
        <v>704</v>
      </c>
      <c r="AQ186" s="27" t="s">
        <v>704</v>
      </c>
      <c r="AR186" s="27" t="s">
        <v>704</v>
      </c>
      <c r="AS186" s="27" t="s">
        <v>704</v>
      </c>
      <c r="AT186" s="27" t="s">
        <v>704</v>
      </c>
      <c r="AU186" s="27" t="s">
        <v>704</v>
      </c>
      <c r="AV186" s="27" t="s">
        <v>704</v>
      </c>
      <c r="AW186" s="27" t="s">
        <v>704</v>
      </c>
      <c r="AX186" s="27" t="s">
        <v>704</v>
      </c>
      <c r="AY186" s="27" t="s">
        <v>704</v>
      </c>
      <c r="AZ186" s="27" t="s">
        <v>704</v>
      </c>
      <c r="BA186" s="27" t="s">
        <v>704</v>
      </c>
      <c r="BB186" s="27" t="s">
        <v>704</v>
      </c>
      <c r="BC186" s="27" t="s">
        <v>704</v>
      </c>
      <c r="BD186" s="27" t="s">
        <v>704</v>
      </c>
      <c r="BE186" s="27" t="s">
        <v>704</v>
      </c>
      <c r="BF186" s="27" t="s">
        <v>704</v>
      </c>
      <c r="BG186" s="27" t="s">
        <v>704</v>
      </c>
      <c r="BH186" s="27" t="s">
        <v>704</v>
      </c>
      <c r="BI186" s="27" t="s">
        <v>704</v>
      </c>
      <c r="BJ186" s="27" t="s">
        <v>704</v>
      </c>
      <c r="BK186" s="27" t="s">
        <v>704</v>
      </c>
      <c r="BL186" s="27" t="s">
        <v>704</v>
      </c>
      <c r="BM186" s="27" t="s">
        <v>704</v>
      </c>
      <c r="BN186" s="27" t="s">
        <v>704</v>
      </c>
      <c r="BO186" s="27" t="s">
        <v>704</v>
      </c>
      <c r="BP186" s="27" t="s">
        <v>704</v>
      </c>
      <c r="BQ186" s="27" t="s">
        <v>704</v>
      </c>
      <c r="BR186" s="27" t="s">
        <v>704</v>
      </c>
      <c r="BS186" s="27" t="s">
        <v>704</v>
      </c>
      <c r="BT186" s="27" t="s">
        <v>704</v>
      </c>
      <c r="BU186" s="27" t="s">
        <v>704</v>
      </c>
      <c r="BV186" s="27" t="s">
        <v>704</v>
      </c>
      <c r="BW186" s="27" t="s">
        <v>704</v>
      </c>
      <c r="BX186" s="27" t="s">
        <v>704</v>
      </c>
      <c r="BY186" s="27" t="s">
        <v>704</v>
      </c>
      <c r="BZ186" s="27" t="s">
        <v>704</v>
      </c>
      <c r="CA186" s="27" t="s">
        <v>704</v>
      </c>
      <c r="CB186" s="27" t="s">
        <v>704</v>
      </c>
      <c r="CC186" s="27" t="s">
        <v>704</v>
      </c>
      <c r="CD186" s="27" t="s">
        <v>704</v>
      </c>
      <c r="CE186" s="27" t="s">
        <v>704</v>
      </c>
      <c r="CF186" s="27" t="s">
        <v>704</v>
      </c>
      <c r="CG186" s="27" t="s">
        <v>704</v>
      </c>
      <c r="CH186" s="27" t="s">
        <v>704</v>
      </c>
      <c r="CI186" s="27" t="s">
        <v>704</v>
      </c>
      <c r="CJ186" s="27" t="s">
        <v>704</v>
      </c>
      <c r="CK186" s="27" t="s">
        <v>704</v>
      </c>
      <c r="CL186" s="27" t="s">
        <v>704</v>
      </c>
      <c r="CM186" s="27" t="s">
        <v>704</v>
      </c>
      <c r="CN186" s="27" t="s">
        <v>704</v>
      </c>
      <c r="CO186" s="27" t="s">
        <v>704</v>
      </c>
      <c r="CP186" s="27" t="s">
        <v>704</v>
      </c>
      <c r="CQ186" s="27" t="s">
        <v>704</v>
      </c>
      <c r="CR186" s="27" t="s">
        <v>704</v>
      </c>
      <c r="CS186" s="27" t="s">
        <v>704</v>
      </c>
      <c r="CT186" s="27" t="s">
        <v>704</v>
      </c>
      <c r="CU186" s="27" t="s">
        <v>704</v>
      </c>
      <c r="CV186" s="27" t="s">
        <v>704</v>
      </c>
      <c r="CW186" s="27" t="s">
        <v>704</v>
      </c>
      <c r="CX186" s="27" t="s">
        <v>704</v>
      </c>
      <c r="CY186" s="27" t="s">
        <v>704</v>
      </c>
      <c r="CZ186" s="27" t="s">
        <v>704</v>
      </c>
      <c r="DA186" s="27" t="s">
        <v>704</v>
      </c>
      <c r="DB186" s="27" t="s">
        <v>698</v>
      </c>
      <c r="DC186" s="27" t="s">
        <v>698</v>
      </c>
      <c r="DD186" s="27" t="s">
        <v>698</v>
      </c>
      <c r="DE186" s="27" t="s">
        <v>698</v>
      </c>
      <c r="DF186" s="27" t="s">
        <v>704</v>
      </c>
      <c r="DG186" s="27" t="s">
        <v>704</v>
      </c>
      <c r="DH186" s="27" t="s">
        <v>704</v>
      </c>
      <c r="DI186" s="27" t="s">
        <v>704</v>
      </c>
      <c r="DJ186" s="27" t="s">
        <v>704</v>
      </c>
      <c r="DK186" s="27" t="s">
        <v>704</v>
      </c>
      <c r="DL186" s="27" t="s">
        <v>704</v>
      </c>
      <c r="DM186" s="27" t="s">
        <v>704</v>
      </c>
      <c r="DN186" s="27" t="s">
        <v>704</v>
      </c>
      <c r="DO186" s="27" t="s">
        <v>704</v>
      </c>
      <c r="DP186" s="27" t="s">
        <v>704</v>
      </c>
      <c r="DQ186" s="27" t="s">
        <v>704</v>
      </c>
      <c r="DR186" s="27" t="s">
        <v>704</v>
      </c>
      <c r="DS186" s="27"/>
      <c r="DT186" s="27" t="s">
        <v>704</v>
      </c>
      <c r="DU186" s="27" t="s">
        <v>704</v>
      </c>
      <c r="DV186" s="27" t="s">
        <v>704</v>
      </c>
      <c r="DW186" s="27" t="s">
        <v>704</v>
      </c>
      <c r="DX186" s="27" t="s">
        <v>704</v>
      </c>
      <c r="DY186" s="27" t="s">
        <v>704</v>
      </c>
      <c r="DZ186" s="27" t="s">
        <v>704</v>
      </c>
      <c r="EA186" s="27" t="s">
        <v>704</v>
      </c>
      <c r="EB186" s="27" t="s">
        <v>704</v>
      </c>
      <c r="EC186" s="27" t="s">
        <v>704</v>
      </c>
      <c r="ED186" s="27" t="s">
        <v>704</v>
      </c>
      <c r="EE186" s="27" t="s">
        <v>704</v>
      </c>
      <c r="EF186" s="27" t="s">
        <v>704</v>
      </c>
      <c r="EG186" s="27" t="s">
        <v>694</v>
      </c>
      <c r="EH186" s="27" t="s">
        <v>704</v>
      </c>
      <c r="EI186" s="27" t="s">
        <v>704</v>
      </c>
      <c r="EJ186" s="27" t="s">
        <v>704</v>
      </c>
      <c r="EK186" s="27" t="s">
        <v>704</v>
      </c>
      <c r="EL186" s="27" t="s">
        <v>704</v>
      </c>
      <c r="EM186" s="27" t="s">
        <v>704</v>
      </c>
      <c r="EN186" s="27" t="s">
        <v>704</v>
      </c>
      <c r="EO186" s="27" t="s">
        <v>704</v>
      </c>
      <c r="EP186" s="27" t="s">
        <v>704</v>
      </c>
      <c r="EQ186" s="27" t="s">
        <v>704</v>
      </c>
      <c r="ER186" s="27" t="s">
        <v>704</v>
      </c>
      <c r="ES186" s="27" t="s">
        <v>704</v>
      </c>
      <c r="ET186" s="27" t="s">
        <v>704</v>
      </c>
      <c r="EU186" s="27" t="s">
        <v>704</v>
      </c>
      <c r="EV186" s="27" t="s">
        <v>704</v>
      </c>
      <c r="EW186" s="27" t="s">
        <v>704</v>
      </c>
      <c r="EX186" s="27" t="s">
        <v>704</v>
      </c>
      <c r="EY186" s="27" t="s">
        <v>704</v>
      </c>
      <c r="EZ186" s="27" t="s">
        <v>704</v>
      </c>
      <c r="FA186" s="27" t="s">
        <v>704</v>
      </c>
      <c r="FB186" s="27" t="s">
        <v>704</v>
      </c>
      <c r="FC186" s="27" t="s">
        <v>704</v>
      </c>
      <c r="FD186" s="27" t="s">
        <v>704</v>
      </c>
      <c r="FE186" s="27" t="s">
        <v>694</v>
      </c>
      <c r="FF186" s="27" t="s">
        <v>704</v>
      </c>
      <c r="FG186" s="27" t="s">
        <v>704</v>
      </c>
      <c r="FH186" s="27" t="s">
        <v>704</v>
      </c>
      <c r="FI186" s="27" t="s">
        <v>704</v>
      </c>
      <c r="FJ186" s="27" t="s">
        <v>694</v>
      </c>
      <c r="FK186" s="27" t="s">
        <v>704</v>
      </c>
      <c r="FL186" s="27" t="s">
        <v>704</v>
      </c>
      <c r="FM186" s="27" t="s">
        <v>704</v>
      </c>
      <c r="FN186" s="27" t="s">
        <v>704</v>
      </c>
      <c r="FO186" s="72" t="s">
        <v>1515</v>
      </c>
      <c r="FP186" s="72" t="s">
        <v>1516</v>
      </c>
      <c r="FQ186" s="72" t="s">
        <v>1176</v>
      </c>
      <c r="FR186" s="72" t="s">
        <v>1517</v>
      </c>
      <c r="FS186" s="72" t="s">
        <v>1517</v>
      </c>
      <c r="FT186" s="72" t="s">
        <v>698</v>
      </c>
      <c r="FU186" s="72" t="s">
        <v>698</v>
      </c>
      <c r="FV186" s="72" t="s">
        <v>698</v>
      </c>
      <c r="FW186" s="78" t="s">
        <v>698</v>
      </c>
      <c r="FX186" s="78" t="s">
        <v>698</v>
      </c>
      <c r="FY186" s="72" t="s">
        <v>1518</v>
      </c>
      <c r="FZ186" s="90"/>
      <c r="GA186" s="90"/>
      <c r="GB186" s="90"/>
      <c r="GC186" s="90"/>
      <c r="GD186" s="90"/>
      <c r="GE186" s="90"/>
      <c r="GF186" s="90"/>
      <c r="GG186" s="90"/>
      <c r="GH186" s="105" t="s">
        <v>1519</v>
      </c>
      <c r="GI186" s="106"/>
      <c r="GJ186" s="27"/>
      <c r="GK186" s="28"/>
      <c r="GL186" s="27"/>
    </row>
    <row r="187" spans="1:194" x14ac:dyDescent="0.25">
      <c r="A187" s="71" t="str">
        <f>CONCATENATE($W$7,": ",$X$184," - ",$Y$187)</f>
        <v>Expenditure: Depreciation and Amortisation  - Depreciation</v>
      </c>
      <c r="B187" s="27" t="s">
        <v>694</v>
      </c>
      <c r="C187" s="27" t="str">
        <f t="shared" si="12"/>
        <v>IE004002000000000000000000000000000000</v>
      </c>
      <c r="D187" s="23" t="s">
        <v>1166</v>
      </c>
      <c r="E187" s="23" t="s">
        <v>711</v>
      </c>
      <c r="F187" s="23" t="s">
        <v>707</v>
      </c>
      <c r="G187" s="23" t="s">
        <v>697</v>
      </c>
      <c r="H187" s="23" t="s">
        <v>697</v>
      </c>
      <c r="I187" s="23" t="s">
        <v>697</v>
      </c>
      <c r="J187" s="23" t="s">
        <v>697</v>
      </c>
      <c r="K187" s="23" t="s">
        <v>697</v>
      </c>
      <c r="L187" s="23" t="s">
        <v>697</v>
      </c>
      <c r="M187" s="23" t="s">
        <v>697</v>
      </c>
      <c r="N187" s="23" t="s">
        <v>697</v>
      </c>
      <c r="O187" s="23" t="s">
        <v>697</v>
      </c>
      <c r="P187" s="23" t="s">
        <v>697</v>
      </c>
      <c r="Q187" s="27">
        <v>0</v>
      </c>
      <c r="R187" s="27" t="s">
        <v>698</v>
      </c>
      <c r="S187" s="27" t="s">
        <v>698</v>
      </c>
      <c r="T187" s="27" t="s">
        <v>694</v>
      </c>
      <c r="U187" s="28"/>
      <c r="V187" s="28" t="s">
        <v>428</v>
      </c>
      <c r="W187" s="27" t="s">
        <v>905</v>
      </c>
      <c r="X187" s="27"/>
      <c r="Y187" s="27" t="s">
        <v>12</v>
      </c>
      <c r="Z187" s="27"/>
      <c r="AA187" s="27"/>
      <c r="AB187" s="27"/>
      <c r="AC187" s="27"/>
      <c r="AD187" s="27"/>
      <c r="AE187" s="27"/>
      <c r="AF187" s="27"/>
      <c r="AG187" s="27"/>
      <c r="AH187" s="27"/>
      <c r="AI187" s="27" t="s">
        <v>1520</v>
      </c>
      <c r="AJ187" s="28" t="s">
        <v>694</v>
      </c>
      <c r="AK187" s="27" t="s">
        <v>694</v>
      </c>
      <c r="AL187" s="27" t="s">
        <v>694</v>
      </c>
      <c r="AM187" s="27" t="s">
        <v>694</v>
      </c>
      <c r="AN187" s="27" t="s">
        <v>694</v>
      </c>
      <c r="AO187" s="27" t="s">
        <v>694</v>
      </c>
      <c r="AP187" s="27" t="s">
        <v>694</v>
      </c>
      <c r="AQ187" s="27" t="s">
        <v>694</v>
      </c>
      <c r="AR187" s="27" t="s">
        <v>694</v>
      </c>
      <c r="AS187" s="27" t="s">
        <v>694</v>
      </c>
      <c r="AT187" s="27" t="s">
        <v>694</v>
      </c>
      <c r="AU187" s="27" t="s">
        <v>694</v>
      </c>
      <c r="AV187" s="27" t="s">
        <v>694</v>
      </c>
      <c r="AW187" s="27" t="s">
        <v>694</v>
      </c>
      <c r="AX187" s="27" t="s">
        <v>694</v>
      </c>
      <c r="AY187" s="27" t="s">
        <v>694</v>
      </c>
      <c r="AZ187" s="27" t="s">
        <v>694</v>
      </c>
      <c r="BA187" s="27" t="s">
        <v>694</v>
      </c>
      <c r="BB187" s="27" t="s">
        <v>694</v>
      </c>
      <c r="BC187" s="27" t="s">
        <v>694</v>
      </c>
      <c r="BD187" s="27" t="s">
        <v>694</v>
      </c>
      <c r="BE187" s="27" t="s">
        <v>694</v>
      </c>
      <c r="BF187" s="27" t="s">
        <v>694</v>
      </c>
      <c r="BG187" s="27" t="s">
        <v>694</v>
      </c>
      <c r="BH187" s="27" t="s">
        <v>694</v>
      </c>
      <c r="BI187" s="27" t="s">
        <v>694</v>
      </c>
      <c r="BJ187" s="27" t="s">
        <v>694</v>
      </c>
      <c r="BK187" s="27" t="s">
        <v>694</v>
      </c>
      <c r="BL187" s="27" t="s">
        <v>694</v>
      </c>
      <c r="BM187" s="27" t="s">
        <v>694</v>
      </c>
      <c r="BN187" s="27" t="s">
        <v>694</v>
      </c>
      <c r="BO187" s="27" t="s">
        <v>694</v>
      </c>
      <c r="BP187" s="27" t="s">
        <v>694</v>
      </c>
      <c r="BQ187" s="27" t="s">
        <v>694</v>
      </c>
      <c r="BR187" s="27" t="s">
        <v>694</v>
      </c>
      <c r="BS187" s="27" t="s">
        <v>694</v>
      </c>
      <c r="BT187" s="27" t="s">
        <v>694</v>
      </c>
      <c r="BU187" s="27" t="s">
        <v>694</v>
      </c>
      <c r="BV187" s="27" t="s">
        <v>694</v>
      </c>
      <c r="BW187" s="27" t="s">
        <v>694</v>
      </c>
      <c r="BX187" s="27" t="s">
        <v>694</v>
      </c>
      <c r="BY187" s="27" t="s">
        <v>694</v>
      </c>
      <c r="BZ187" s="27" t="s">
        <v>694</v>
      </c>
      <c r="CA187" s="27" t="s">
        <v>694</v>
      </c>
      <c r="CB187" s="27" t="s">
        <v>694</v>
      </c>
      <c r="CC187" s="27" t="s">
        <v>694</v>
      </c>
      <c r="CD187" s="27" t="s">
        <v>694</v>
      </c>
      <c r="CE187" s="27" t="s">
        <v>694</v>
      </c>
      <c r="CF187" s="27" t="s">
        <v>694</v>
      </c>
      <c r="CG187" s="27" t="s">
        <v>694</v>
      </c>
      <c r="CH187" s="27" t="s">
        <v>694</v>
      </c>
      <c r="CI187" s="27" t="s">
        <v>694</v>
      </c>
      <c r="CJ187" s="27" t="s">
        <v>694</v>
      </c>
      <c r="CK187" s="27" t="s">
        <v>694</v>
      </c>
      <c r="CL187" s="27" t="s">
        <v>694</v>
      </c>
      <c r="CM187" s="27" t="s">
        <v>694</v>
      </c>
      <c r="CN187" s="27" t="s">
        <v>694</v>
      </c>
      <c r="CO187" s="27" t="s">
        <v>694</v>
      </c>
      <c r="CP187" s="27" t="s">
        <v>694</v>
      </c>
      <c r="CQ187" s="27" t="s">
        <v>694</v>
      </c>
      <c r="CR187" s="27" t="s">
        <v>694</v>
      </c>
      <c r="CS187" s="27" t="s">
        <v>694</v>
      </c>
      <c r="CT187" s="27" t="s">
        <v>694</v>
      </c>
      <c r="CU187" s="27" t="s">
        <v>694</v>
      </c>
      <c r="CV187" s="27" t="s">
        <v>694</v>
      </c>
      <c r="CW187" s="27" t="s">
        <v>694</v>
      </c>
      <c r="CX187" s="27" t="s">
        <v>694</v>
      </c>
      <c r="CY187" s="27" t="s">
        <v>694</v>
      </c>
      <c r="CZ187" s="27" t="s">
        <v>694</v>
      </c>
      <c r="DA187" s="27" t="s">
        <v>694</v>
      </c>
      <c r="DB187" s="27" t="s">
        <v>698</v>
      </c>
      <c r="DC187" s="27" t="s">
        <v>698</v>
      </c>
      <c r="DD187" s="27" t="s">
        <v>698</v>
      </c>
      <c r="DE187" s="27" t="s">
        <v>698</v>
      </c>
      <c r="DF187" s="27" t="s">
        <v>694</v>
      </c>
      <c r="DG187" s="27" t="s">
        <v>694</v>
      </c>
      <c r="DH187" s="27" t="s">
        <v>694</v>
      </c>
      <c r="DI187" s="27" t="s">
        <v>694</v>
      </c>
      <c r="DJ187" s="27" t="s">
        <v>694</v>
      </c>
      <c r="DK187" s="27" t="s">
        <v>694</v>
      </c>
      <c r="DL187" s="27" t="s">
        <v>694</v>
      </c>
      <c r="DM187" s="27" t="s">
        <v>694</v>
      </c>
      <c r="DN187" s="27" t="s">
        <v>694</v>
      </c>
      <c r="DO187" s="27" t="s">
        <v>694</v>
      </c>
      <c r="DP187" s="27" t="s">
        <v>694</v>
      </c>
      <c r="DQ187" s="27" t="s">
        <v>694</v>
      </c>
      <c r="DR187" s="27" t="s">
        <v>694</v>
      </c>
      <c r="DS187" s="27"/>
      <c r="DT187" s="27" t="s">
        <v>694</v>
      </c>
      <c r="DU187" s="27" t="s">
        <v>694</v>
      </c>
      <c r="DV187" s="27" t="s">
        <v>694</v>
      </c>
      <c r="DW187" s="27" t="s">
        <v>694</v>
      </c>
      <c r="DX187" s="27" t="s">
        <v>694</v>
      </c>
      <c r="DY187" s="27" t="s">
        <v>694</v>
      </c>
      <c r="DZ187" s="27" t="s">
        <v>694</v>
      </c>
      <c r="EA187" s="27" t="s">
        <v>694</v>
      </c>
      <c r="EB187" s="27" t="s">
        <v>694</v>
      </c>
      <c r="EC187" s="27" t="s">
        <v>694</v>
      </c>
      <c r="ED187" s="27" t="s">
        <v>694</v>
      </c>
      <c r="EE187" s="27" t="s">
        <v>694</v>
      </c>
      <c r="EF187" s="27" t="s">
        <v>694</v>
      </c>
      <c r="EG187" s="27" t="s">
        <v>694</v>
      </c>
      <c r="EH187" s="27" t="s">
        <v>694</v>
      </c>
      <c r="EI187" s="27" t="s">
        <v>694</v>
      </c>
      <c r="EJ187" s="27" t="s">
        <v>694</v>
      </c>
      <c r="EK187" s="27" t="s">
        <v>694</v>
      </c>
      <c r="EL187" s="27" t="s">
        <v>694</v>
      </c>
      <c r="EM187" s="27" t="s">
        <v>694</v>
      </c>
      <c r="EN187" s="27" t="s">
        <v>694</v>
      </c>
      <c r="EO187" s="27" t="s">
        <v>694</v>
      </c>
      <c r="EP187" s="27" t="s">
        <v>694</v>
      </c>
      <c r="EQ187" s="27" t="s">
        <v>694</v>
      </c>
      <c r="ER187" s="27" t="s">
        <v>694</v>
      </c>
      <c r="ES187" s="27" t="s">
        <v>694</v>
      </c>
      <c r="ET187" s="27" t="s">
        <v>694</v>
      </c>
      <c r="EU187" s="27" t="s">
        <v>694</v>
      </c>
      <c r="EV187" s="27" t="s">
        <v>694</v>
      </c>
      <c r="EW187" s="27" t="s">
        <v>694</v>
      </c>
      <c r="EX187" s="27" t="s">
        <v>694</v>
      </c>
      <c r="EY187" s="27" t="s">
        <v>694</v>
      </c>
      <c r="EZ187" s="27" t="s">
        <v>694</v>
      </c>
      <c r="FA187" s="27" t="s">
        <v>694</v>
      </c>
      <c r="FB187" s="27" t="s">
        <v>694</v>
      </c>
      <c r="FC187" s="27" t="s">
        <v>694</v>
      </c>
      <c r="FD187" s="27" t="s">
        <v>694</v>
      </c>
      <c r="FE187" s="27" t="s">
        <v>694</v>
      </c>
      <c r="FF187" s="27" t="s">
        <v>694</v>
      </c>
      <c r="FG187" s="27" t="s">
        <v>694</v>
      </c>
      <c r="FH187" s="27" t="s">
        <v>694</v>
      </c>
      <c r="FI187" s="27" t="s">
        <v>694</v>
      </c>
      <c r="FJ187" s="27" t="s">
        <v>694</v>
      </c>
      <c r="FK187" s="27" t="s">
        <v>694</v>
      </c>
      <c r="FL187" s="27" t="s">
        <v>694</v>
      </c>
      <c r="FM187" s="27" t="s">
        <v>694</v>
      </c>
      <c r="FN187" s="27" t="s">
        <v>694</v>
      </c>
      <c r="FO187" s="72" t="s">
        <v>698</v>
      </c>
      <c r="FP187" s="72" t="s">
        <v>698</v>
      </c>
      <c r="FQ187" s="72" t="s">
        <v>698</v>
      </c>
      <c r="FR187" s="72" t="s">
        <v>698</v>
      </c>
      <c r="FS187" s="72" t="s">
        <v>698</v>
      </c>
      <c r="FT187" s="72" t="s">
        <v>698</v>
      </c>
      <c r="FU187" s="72" t="s">
        <v>698</v>
      </c>
      <c r="FV187" s="72" t="s">
        <v>698</v>
      </c>
      <c r="FW187" s="78" t="s">
        <v>698</v>
      </c>
      <c r="FX187" s="78" t="s">
        <v>698</v>
      </c>
      <c r="FY187" s="72" t="s">
        <v>698</v>
      </c>
      <c r="FZ187" s="90"/>
      <c r="GA187" s="90"/>
      <c r="GB187" s="90"/>
      <c r="GC187" s="90"/>
      <c r="GD187" s="90"/>
      <c r="GE187" s="90"/>
      <c r="GF187" s="90"/>
      <c r="GG187" s="90"/>
      <c r="GH187" s="105" t="s">
        <v>694</v>
      </c>
      <c r="GI187" s="106"/>
      <c r="GJ187" s="27"/>
      <c r="GK187" s="28"/>
      <c r="GL187" s="27"/>
    </row>
    <row r="188" spans="1:194" x14ac:dyDescent="0.25">
      <c r="A188" s="71" t="str">
        <f>CONCATENATE($W$7,": ",$X$184," - ",$Y$187,": ",Z188)</f>
        <v>Expenditure: Depreciation and Amortisation  - Depreciation: Biological Assets</v>
      </c>
      <c r="B188" s="27" t="s">
        <v>694</v>
      </c>
      <c r="C188" s="27" t="str">
        <f t="shared" si="12"/>
        <v>IE004002001000000000000000000000000000</v>
      </c>
      <c r="D188" s="23" t="s">
        <v>1166</v>
      </c>
      <c r="E188" s="23" t="s">
        <v>711</v>
      </c>
      <c r="F188" s="23" t="s">
        <v>707</v>
      </c>
      <c r="G188" s="23" t="s">
        <v>702</v>
      </c>
      <c r="H188" s="23" t="s">
        <v>697</v>
      </c>
      <c r="I188" s="23" t="s">
        <v>697</v>
      </c>
      <c r="J188" s="23" t="s">
        <v>697</v>
      </c>
      <c r="K188" s="23" t="s">
        <v>697</v>
      </c>
      <c r="L188" s="23" t="s">
        <v>697</v>
      </c>
      <c r="M188" s="23" t="s">
        <v>697</v>
      </c>
      <c r="N188" s="23" t="s">
        <v>697</v>
      </c>
      <c r="O188" s="23" t="s">
        <v>697</v>
      </c>
      <c r="P188" s="23" t="s">
        <v>697</v>
      </c>
      <c r="Q188" s="27">
        <v>0</v>
      </c>
      <c r="R188" s="27" t="s">
        <v>704</v>
      </c>
      <c r="S188" s="27" t="s">
        <v>698</v>
      </c>
      <c r="T188" s="27" t="s">
        <v>694</v>
      </c>
      <c r="U188" s="28"/>
      <c r="V188" s="27" t="s">
        <v>429</v>
      </c>
      <c r="W188" s="27" t="s">
        <v>905</v>
      </c>
      <c r="X188" s="27"/>
      <c r="Y188" s="27"/>
      <c r="Z188" s="27" t="s">
        <v>1521</v>
      </c>
      <c r="AA188" s="27"/>
      <c r="AB188" s="27"/>
      <c r="AC188" s="27"/>
      <c r="AD188" s="27"/>
      <c r="AE188" s="27"/>
      <c r="AF188" s="27"/>
      <c r="AG188" s="27"/>
      <c r="AH188" s="27"/>
      <c r="AI188" s="27" t="s">
        <v>1522</v>
      </c>
      <c r="AJ188" s="28" t="s">
        <v>704</v>
      </c>
      <c r="AK188" s="27" t="s">
        <v>704</v>
      </c>
      <c r="AL188" s="27" t="s">
        <v>704</v>
      </c>
      <c r="AM188" s="27" t="s">
        <v>704</v>
      </c>
      <c r="AN188" s="27" t="s">
        <v>704</v>
      </c>
      <c r="AO188" s="27" t="s">
        <v>704</v>
      </c>
      <c r="AP188" s="27" t="s">
        <v>704</v>
      </c>
      <c r="AQ188" s="27" t="s">
        <v>704</v>
      </c>
      <c r="AR188" s="27" t="s">
        <v>704</v>
      </c>
      <c r="AS188" s="27" t="s">
        <v>704</v>
      </c>
      <c r="AT188" s="27" t="s">
        <v>704</v>
      </c>
      <c r="AU188" s="27" t="s">
        <v>704</v>
      </c>
      <c r="AV188" s="27" t="s">
        <v>704</v>
      </c>
      <c r="AW188" s="27" t="s">
        <v>704</v>
      </c>
      <c r="AX188" s="27" t="s">
        <v>704</v>
      </c>
      <c r="AY188" s="27" t="s">
        <v>704</v>
      </c>
      <c r="AZ188" s="27" t="s">
        <v>704</v>
      </c>
      <c r="BA188" s="27" t="s">
        <v>704</v>
      </c>
      <c r="BB188" s="27" t="s">
        <v>704</v>
      </c>
      <c r="BC188" s="27" t="s">
        <v>704</v>
      </c>
      <c r="BD188" s="27" t="s">
        <v>704</v>
      </c>
      <c r="BE188" s="27" t="s">
        <v>704</v>
      </c>
      <c r="BF188" s="27" t="s">
        <v>704</v>
      </c>
      <c r="BG188" s="27" t="s">
        <v>704</v>
      </c>
      <c r="BH188" s="27" t="s">
        <v>704</v>
      </c>
      <c r="BI188" s="27" t="s">
        <v>704</v>
      </c>
      <c r="BJ188" s="27" t="s">
        <v>704</v>
      </c>
      <c r="BK188" s="27" t="s">
        <v>704</v>
      </c>
      <c r="BL188" s="27" t="s">
        <v>704</v>
      </c>
      <c r="BM188" s="27" t="s">
        <v>704</v>
      </c>
      <c r="BN188" s="27" t="s">
        <v>704</v>
      </c>
      <c r="BO188" s="27" t="s">
        <v>704</v>
      </c>
      <c r="BP188" s="27" t="s">
        <v>704</v>
      </c>
      <c r="BQ188" s="27" t="s">
        <v>704</v>
      </c>
      <c r="BR188" s="27" t="s">
        <v>704</v>
      </c>
      <c r="BS188" s="27" t="s">
        <v>704</v>
      </c>
      <c r="BT188" s="27" t="s">
        <v>704</v>
      </c>
      <c r="BU188" s="27" t="s">
        <v>704</v>
      </c>
      <c r="BV188" s="27" t="s">
        <v>704</v>
      </c>
      <c r="BW188" s="27" t="s">
        <v>704</v>
      </c>
      <c r="BX188" s="27" t="s">
        <v>704</v>
      </c>
      <c r="BY188" s="27" t="s">
        <v>704</v>
      </c>
      <c r="BZ188" s="27" t="s">
        <v>704</v>
      </c>
      <c r="CA188" s="27" t="s">
        <v>704</v>
      </c>
      <c r="CB188" s="27" t="s">
        <v>704</v>
      </c>
      <c r="CC188" s="27" t="s">
        <v>704</v>
      </c>
      <c r="CD188" s="27" t="s">
        <v>704</v>
      </c>
      <c r="CE188" s="27" t="s">
        <v>704</v>
      </c>
      <c r="CF188" s="27" t="s">
        <v>704</v>
      </c>
      <c r="CG188" s="27" t="s">
        <v>704</v>
      </c>
      <c r="CH188" s="27" t="s">
        <v>704</v>
      </c>
      <c r="CI188" s="27" t="s">
        <v>704</v>
      </c>
      <c r="CJ188" s="27" t="s">
        <v>704</v>
      </c>
      <c r="CK188" s="27" t="s">
        <v>704</v>
      </c>
      <c r="CL188" s="27" t="s">
        <v>704</v>
      </c>
      <c r="CM188" s="27" t="s">
        <v>704</v>
      </c>
      <c r="CN188" s="27" t="s">
        <v>704</v>
      </c>
      <c r="CO188" s="27" t="s">
        <v>704</v>
      </c>
      <c r="CP188" s="27" t="s">
        <v>704</v>
      </c>
      <c r="CQ188" s="27" t="s">
        <v>704</v>
      </c>
      <c r="CR188" s="27" t="s">
        <v>704</v>
      </c>
      <c r="CS188" s="27" t="s">
        <v>704</v>
      </c>
      <c r="CT188" s="27" t="s">
        <v>704</v>
      </c>
      <c r="CU188" s="27" t="s">
        <v>704</v>
      </c>
      <c r="CV188" s="27" t="s">
        <v>704</v>
      </c>
      <c r="CW188" s="27" t="s">
        <v>704</v>
      </c>
      <c r="CX188" s="27" t="s">
        <v>704</v>
      </c>
      <c r="CY188" s="27" t="s">
        <v>704</v>
      </c>
      <c r="CZ188" s="27" t="s">
        <v>704</v>
      </c>
      <c r="DA188" s="27" t="s">
        <v>704</v>
      </c>
      <c r="DB188" s="27" t="s">
        <v>694</v>
      </c>
      <c r="DC188" s="27" t="s">
        <v>694</v>
      </c>
      <c r="DD188" s="27" t="s">
        <v>694</v>
      </c>
      <c r="DE188" s="27" t="s">
        <v>694</v>
      </c>
      <c r="DF188" s="27" t="s">
        <v>698</v>
      </c>
      <c r="DG188" s="27" t="s">
        <v>704</v>
      </c>
      <c r="DH188" s="27" t="s">
        <v>704</v>
      </c>
      <c r="DI188" s="27" t="s">
        <v>704</v>
      </c>
      <c r="DJ188" s="27" t="s">
        <v>704</v>
      </c>
      <c r="DK188" s="27" t="s">
        <v>704</v>
      </c>
      <c r="DL188" s="27" t="s">
        <v>704</v>
      </c>
      <c r="DM188" s="27" t="s">
        <v>704</v>
      </c>
      <c r="DN188" s="27" t="s">
        <v>704</v>
      </c>
      <c r="DO188" s="27" t="s">
        <v>704</v>
      </c>
      <c r="DP188" s="27" t="s">
        <v>704</v>
      </c>
      <c r="DQ188" s="27" t="s">
        <v>704</v>
      </c>
      <c r="DR188" s="27" t="s">
        <v>704</v>
      </c>
      <c r="DS188" s="27"/>
      <c r="DT188" s="27" t="s">
        <v>704</v>
      </c>
      <c r="DU188" s="27" t="s">
        <v>704</v>
      </c>
      <c r="DV188" s="27" t="s">
        <v>704</v>
      </c>
      <c r="DW188" s="27" t="s">
        <v>704</v>
      </c>
      <c r="DX188" s="27" t="s">
        <v>704</v>
      </c>
      <c r="DY188" s="27" t="s">
        <v>704</v>
      </c>
      <c r="DZ188" s="27" t="s">
        <v>704</v>
      </c>
      <c r="EA188" s="27" t="s">
        <v>704</v>
      </c>
      <c r="EB188" s="27" t="s">
        <v>704</v>
      </c>
      <c r="EC188" s="27" t="s">
        <v>704</v>
      </c>
      <c r="ED188" s="27" t="s">
        <v>704</v>
      </c>
      <c r="EE188" s="27" t="s">
        <v>704</v>
      </c>
      <c r="EF188" s="27" t="s">
        <v>704</v>
      </c>
      <c r="EG188" s="27" t="s">
        <v>694</v>
      </c>
      <c r="EH188" s="27" t="s">
        <v>704</v>
      </c>
      <c r="EI188" s="27" t="s">
        <v>704</v>
      </c>
      <c r="EJ188" s="27" t="s">
        <v>704</v>
      </c>
      <c r="EK188" s="27" t="s">
        <v>704</v>
      </c>
      <c r="EL188" s="27" t="s">
        <v>704</v>
      </c>
      <c r="EM188" s="27" t="s">
        <v>704</v>
      </c>
      <c r="EN188" s="27" t="s">
        <v>704</v>
      </c>
      <c r="EO188" s="27" t="s">
        <v>704</v>
      </c>
      <c r="EP188" s="27" t="s">
        <v>704</v>
      </c>
      <c r="EQ188" s="27" t="s">
        <v>704</v>
      </c>
      <c r="ER188" s="27" t="s">
        <v>704</v>
      </c>
      <c r="ES188" s="27" t="s">
        <v>704</v>
      </c>
      <c r="ET188" s="27" t="s">
        <v>704</v>
      </c>
      <c r="EU188" s="27" t="s">
        <v>704</v>
      </c>
      <c r="EV188" s="27" t="s">
        <v>704</v>
      </c>
      <c r="EW188" s="27" t="s">
        <v>704</v>
      </c>
      <c r="EX188" s="27" t="s">
        <v>704</v>
      </c>
      <c r="EY188" s="27" t="s">
        <v>704</v>
      </c>
      <c r="EZ188" s="27" t="s">
        <v>704</v>
      </c>
      <c r="FA188" s="27" t="s">
        <v>704</v>
      </c>
      <c r="FB188" s="27" t="s">
        <v>704</v>
      </c>
      <c r="FC188" s="27" t="s">
        <v>704</v>
      </c>
      <c r="FD188" s="27" t="s">
        <v>704</v>
      </c>
      <c r="FE188" s="27" t="s">
        <v>694</v>
      </c>
      <c r="FF188" s="27" t="s">
        <v>704</v>
      </c>
      <c r="FG188" s="27" t="s">
        <v>704</v>
      </c>
      <c r="FH188" s="27" t="s">
        <v>704</v>
      </c>
      <c r="FI188" s="27" t="s">
        <v>704</v>
      </c>
      <c r="FJ188" s="27" t="s">
        <v>694</v>
      </c>
      <c r="FK188" s="27" t="s">
        <v>704</v>
      </c>
      <c r="FL188" s="27" t="s">
        <v>704</v>
      </c>
      <c r="FM188" s="27" t="s">
        <v>704</v>
      </c>
      <c r="FN188" s="27" t="s">
        <v>694</v>
      </c>
      <c r="FO188" s="72" t="s">
        <v>1515</v>
      </c>
      <c r="FP188" s="72" t="s">
        <v>1516</v>
      </c>
      <c r="FQ188" s="72" t="s">
        <v>1176</v>
      </c>
      <c r="FR188" s="72" t="s">
        <v>1517</v>
      </c>
      <c r="FS188" s="72" t="s">
        <v>1517</v>
      </c>
      <c r="FT188" s="72" t="s">
        <v>698</v>
      </c>
      <c r="FU188" s="72" t="s">
        <v>698</v>
      </c>
      <c r="FV188" s="72" t="s">
        <v>698</v>
      </c>
      <c r="FW188" s="78" t="s">
        <v>698</v>
      </c>
      <c r="FX188" s="78" t="s">
        <v>698</v>
      </c>
      <c r="FY188" s="72" t="s">
        <v>1523</v>
      </c>
      <c r="FZ188" s="90"/>
      <c r="GA188" s="90"/>
      <c r="GB188" s="90"/>
      <c r="GC188" s="90"/>
      <c r="GD188" s="90"/>
      <c r="GE188" s="90"/>
      <c r="GF188" s="90"/>
      <c r="GG188" s="90"/>
      <c r="GH188" s="105" t="s">
        <v>1519</v>
      </c>
      <c r="GI188" s="106"/>
      <c r="GJ188" s="27"/>
      <c r="GK188" s="28"/>
      <c r="GL188" s="27"/>
    </row>
    <row r="189" spans="1:194" x14ac:dyDescent="0.25">
      <c r="A189" s="71" t="str">
        <f>CONCATENATE($W$7,": ",$X$184," - ",$Y$187,": ",$Z$189)</f>
        <v>Expenditure: Depreciation and Amortisation  - Depreciation: Buildings</v>
      </c>
      <c r="B189" s="27" t="s">
        <v>694</v>
      </c>
      <c r="C189" s="27" t="str">
        <f t="shared" si="12"/>
        <v>IE004002002000000000000000000000000000</v>
      </c>
      <c r="D189" s="23" t="s">
        <v>1166</v>
      </c>
      <c r="E189" s="23" t="s">
        <v>711</v>
      </c>
      <c r="F189" s="23" t="s">
        <v>707</v>
      </c>
      <c r="G189" s="23" t="s">
        <v>707</v>
      </c>
      <c r="H189" s="23" t="s">
        <v>697</v>
      </c>
      <c r="I189" s="23" t="s">
        <v>697</v>
      </c>
      <c r="J189" s="23" t="s">
        <v>697</v>
      </c>
      <c r="K189" s="23" t="s">
        <v>697</v>
      </c>
      <c r="L189" s="23" t="s">
        <v>697</v>
      </c>
      <c r="M189" s="23" t="s">
        <v>697</v>
      </c>
      <c r="N189" s="23" t="s">
        <v>697</v>
      </c>
      <c r="O189" s="23" t="s">
        <v>697</v>
      </c>
      <c r="P189" s="23" t="s">
        <v>697</v>
      </c>
      <c r="Q189" s="27">
        <v>0</v>
      </c>
      <c r="R189" s="27" t="s">
        <v>698</v>
      </c>
      <c r="S189" s="27" t="s">
        <v>698</v>
      </c>
      <c r="T189" s="27" t="s">
        <v>694</v>
      </c>
      <c r="U189" s="28"/>
      <c r="V189" s="27" t="s">
        <v>430</v>
      </c>
      <c r="W189" s="27" t="s">
        <v>905</v>
      </c>
      <c r="X189" s="27"/>
      <c r="Y189" s="27"/>
      <c r="Z189" s="27" t="s">
        <v>1524</v>
      </c>
      <c r="AA189" s="27"/>
      <c r="AB189" s="27"/>
      <c r="AC189" s="27"/>
      <c r="AD189" s="27"/>
      <c r="AE189" s="27"/>
      <c r="AF189" s="27"/>
      <c r="AG189" s="27"/>
      <c r="AH189" s="27"/>
      <c r="AI189" s="27" t="s">
        <v>1525</v>
      </c>
      <c r="AJ189" s="28" t="s">
        <v>694</v>
      </c>
      <c r="AK189" s="27" t="s">
        <v>694</v>
      </c>
      <c r="AL189" s="27" t="s">
        <v>694</v>
      </c>
      <c r="AM189" s="27" t="s">
        <v>694</v>
      </c>
      <c r="AN189" s="27" t="s">
        <v>694</v>
      </c>
      <c r="AO189" s="27" t="s">
        <v>694</v>
      </c>
      <c r="AP189" s="27" t="s">
        <v>694</v>
      </c>
      <c r="AQ189" s="27" t="s">
        <v>694</v>
      </c>
      <c r="AR189" s="27" t="s">
        <v>694</v>
      </c>
      <c r="AS189" s="27" t="s">
        <v>694</v>
      </c>
      <c r="AT189" s="27" t="s">
        <v>694</v>
      </c>
      <c r="AU189" s="27" t="s">
        <v>694</v>
      </c>
      <c r="AV189" s="27" t="s">
        <v>694</v>
      </c>
      <c r="AW189" s="27" t="s">
        <v>694</v>
      </c>
      <c r="AX189" s="27" t="s">
        <v>694</v>
      </c>
      <c r="AY189" s="27" t="s">
        <v>694</v>
      </c>
      <c r="AZ189" s="27" t="s">
        <v>694</v>
      </c>
      <c r="BA189" s="27" t="s">
        <v>694</v>
      </c>
      <c r="BB189" s="27" t="s">
        <v>694</v>
      </c>
      <c r="BC189" s="27" t="s">
        <v>694</v>
      </c>
      <c r="BD189" s="27" t="s">
        <v>694</v>
      </c>
      <c r="BE189" s="27" t="s">
        <v>694</v>
      </c>
      <c r="BF189" s="27" t="s">
        <v>694</v>
      </c>
      <c r="BG189" s="27" t="s">
        <v>694</v>
      </c>
      <c r="BH189" s="27" t="s">
        <v>694</v>
      </c>
      <c r="BI189" s="27" t="s">
        <v>694</v>
      </c>
      <c r="BJ189" s="27" t="s">
        <v>694</v>
      </c>
      <c r="BK189" s="27" t="s">
        <v>694</v>
      </c>
      <c r="BL189" s="27" t="s">
        <v>694</v>
      </c>
      <c r="BM189" s="27" t="s">
        <v>694</v>
      </c>
      <c r="BN189" s="27" t="s">
        <v>694</v>
      </c>
      <c r="BO189" s="27" t="s">
        <v>694</v>
      </c>
      <c r="BP189" s="27" t="s">
        <v>694</v>
      </c>
      <c r="BQ189" s="27" t="s">
        <v>694</v>
      </c>
      <c r="BR189" s="27" t="s">
        <v>694</v>
      </c>
      <c r="BS189" s="27" t="s">
        <v>694</v>
      </c>
      <c r="BT189" s="27" t="s">
        <v>694</v>
      </c>
      <c r="BU189" s="27" t="s">
        <v>694</v>
      </c>
      <c r="BV189" s="27" t="s">
        <v>694</v>
      </c>
      <c r="BW189" s="27" t="s">
        <v>694</v>
      </c>
      <c r="BX189" s="27" t="s">
        <v>694</v>
      </c>
      <c r="BY189" s="27" t="s">
        <v>694</v>
      </c>
      <c r="BZ189" s="27" t="s">
        <v>694</v>
      </c>
      <c r="CA189" s="27" t="s">
        <v>694</v>
      </c>
      <c r="CB189" s="27" t="s">
        <v>694</v>
      </c>
      <c r="CC189" s="27" t="s">
        <v>694</v>
      </c>
      <c r="CD189" s="27" t="s">
        <v>694</v>
      </c>
      <c r="CE189" s="27" t="s">
        <v>694</v>
      </c>
      <c r="CF189" s="27" t="s">
        <v>694</v>
      </c>
      <c r="CG189" s="27" t="s">
        <v>694</v>
      </c>
      <c r="CH189" s="27" t="s">
        <v>694</v>
      </c>
      <c r="CI189" s="27" t="s">
        <v>694</v>
      </c>
      <c r="CJ189" s="27" t="s">
        <v>694</v>
      </c>
      <c r="CK189" s="27" t="s">
        <v>694</v>
      </c>
      <c r="CL189" s="27" t="s">
        <v>694</v>
      </c>
      <c r="CM189" s="27" t="s">
        <v>694</v>
      </c>
      <c r="CN189" s="27" t="s">
        <v>694</v>
      </c>
      <c r="CO189" s="27" t="s">
        <v>694</v>
      </c>
      <c r="CP189" s="27" t="s">
        <v>694</v>
      </c>
      <c r="CQ189" s="27" t="s">
        <v>694</v>
      </c>
      <c r="CR189" s="27" t="s">
        <v>694</v>
      </c>
      <c r="CS189" s="27" t="s">
        <v>694</v>
      </c>
      <c r="CT189" s="27" t="s">
        <v>694</v>
      </c>
      <c r="CU189" s="27" t="s">
        <v>694</v>
      </c>
      <c r="CV189" s="27" t="s">
        <v>694</v>
      </c>
      <c r="CW189" s="27" t="s">
        <v>694</v>
      </c>
      <c r="CX189" s="27" t="s">
        <v>694</v>
      </c>
      <c r="CY189" s="27" t="s">
        <v>694</v>
      </c>
      <c r="CZ189" s="27" t="s">
        <v>694</v>
      </c>
      <c r="DA189" s="27" t="s">
        <v>694</v>
      </c>
      <c r="DB189" s="27" t="s">
        <v>694</v>
      </c>
      <c r="DC189" s="27" t="s">
        <v>694</v>
      </c>
      <c r="DD189" s="27" t="s">
        <v>694</v>
      </c>
      <c r="DE189" s="27" t="s">
        <v>694</v>
      </c>
      <c r="DF189" s="27" t="s">
        <v>694</v>
      </c>
      <c r="DG189" s="27" t="s">
        <v>694</v>
      </c>
      <c r="DH189" s="27" t="s">
        <v>694</v>
      </c>
      <c r="DI189" s="27" t="s">
        <v>694</v>
      </c>
      <c r="DJ189" s="27" t="s">
        <v>694</v>
      </c>
      <c r="DK189" s="27" t="s">
        <v>694</v>
      </c>
      <c r="DL189" s="27" t="s">
        <v>694</v>
      </c>
      <c r="DM189" s="27" t="s">
        <v>694</v>
      </c>
      <c r="DN189" s="27" t="s">
        <v>694</v>
      </c>
      <c r="DO189" s="27" t="s">
        <v>694</v>
      </c>
      <c r="DP189" s="27" t="s">
        <v>694</v>
      </c>
      <c r="DQ189" s="27" t="s">
        <v>694</v>
      </c>
      <c r="DR189" s="27" t="s">
        <v>694</v>
      </c>
      <c r="DS189" s="27"/>
      <c r="DT189" s="27" t="s">
        <v>694</v>
      </c>
      <c r="DU189" s="27" t="s">
        <v>694</v>
      </c>
      <c r="DV189" s="27" t="s">
        <v>694</v>
      </c>
      <c r="DW189" s="27" t="s">
        <v>694</v>
      </c>
      <c r="DX189" s="27" t="s">
        <v>694</v>
      </c>
      <c r="DY189" s="27" t="s">
        <v>694</v>
      </c>
      <c r="DZ189" s="27" t="s">
        <v>694</v>
      </c>
      <c r="EA189" s="27" t="s">
        <v>694</v>
      </c>
      <c r="EB189" s="27" t="s">
        <v>694</v>
      </c>
      <c r="EC189" s="27" t="s">
        <v>694</v>
      </c>
      <c r="ED189" s="27" t="s">
        <v>694</v>
      </c>
      <c r="EE189" s="27" t="s">
        <v>694</v>
      </c>
      <c r="EF189" s="27" t="s">
        <v>694</v>
      </c>
      <c r="EG189" s="27" t="s">
        <v>694</v>
      </c>
      <c r="EH189" s="27" t="s">
        <v>694</v>
      </c>
      <c r="EI189" s="27" t="s">
        <v>694</v>
      </c>
      <c r="EJ189" s="27" t="s">
        <v>694</v>
      </c>
      <c r="EK189" s="27" t="s">
        <v>694</v>
      </c>
      <c r="EL189" s="27" t="s">
        <v>694</v>
      </c>
      <c r="EM189" s="27" t="s">
        <v>694</v>
      </c>
      <c r="EN189" s="27" t="s">
        <v>694</v>
      </c>
      <c r="EO189" s="27" t="s">
        <v>694</v>
      </c>
      <c r="EP189" s="27" t="s">
        <v>694</v>
      </c>
      <c r="EQ189" s="27" t="s">
        <v>694</v>
      </c>
      <c r="ER189" s="27" t="s">
        <v>694</v>
      </c>
      <c r="ES189" s="27" t="s">
        <v>694</v>
      </c>
      <c r="ET189" s="27" t="s">
        <v>694</v>
      </c>
      <c r="EU189" s="27" t="s">
        <v>694</v>
      </c>
      <c r="EV189" s="27" t="s">
        <v>694</v>
      </c>
      <c r="EW189" s="27" t="s">
        <v>694</v>
      </c>
      <c r="EX189" s="27" t="s">
        <v>694</v>
      </c>
      <c r="EY189" s="27" t="s">
        <v>694</v>
      </c>
      <c r="EZ189" s="27" t="s">
        <v>694</v>
      </c>
      <c r="FA189" s="27" t="s">
        <v>694</v>
      </c>
      <c r="FB189" s="27" t="s">
        <v>694</v>
      </c>
      <c r="FC189" s="27" t="s">
        <v>694</v>
      </c>
      <c r="FD189" s="27" t="s">
        <v>694</v>
      </c>
      <c r="FE189" s="27" t="s">
        <v>694</v>
      </c>
      <c r="FF189" s="27" t="s">
        <v>694</v>
      </c>
      <c r="FG189" s="27" t="s">
        <v>694</v>
      </c>
      <c r="FH189" s="27" t="s">
        <v>694</v>
      </c>
      <c r="FI189" s="27" t="s">
        <v>694</v>
      </c>
      <c r="FJ189" s="27" t="s">
        <v>694</v>
      </c>
      <c r="FK189" s="27" t="s">
        <v>694</v>
      </c>
      <c r="FL189" s="27" t="s">
        <v>694</v>
      </c>
      <c r="FM189" s="27" t="s">
        <v>694</v>
      </c>
      <c r="FN189" s="27" t="s">
        <v>694</v>
      </c>
      <c r="FO189" s="72" t="s">
        <v>698</v>
      </c>
      <c r="FP189" s="72" t="s">
        <v>698</v>
      </c>
      <c r="FQ189" s="72" t="s">
        <v>698</v>
      </c>
      <c r="FR189" s="72" t="s">
        <v>698</v>
      </c>
      <c r="FS189" s="72" t="s">
        <v>698</v>
      </c>
      <c r="FT189" s="72" t="s">
        <v>698</v>
      </c>
      <c r="FU189" s="72" t="s">
        <v>698</v>
      </c>
      <c r="FV189" s="72" t="s">
        <v>698</v>
      </c>
      <c r="FW189" s="78" t="s">
        <v>698</v>
      </c>
      <c r="FX189" s="78" t="s">
        <v>698</v>
      </c>
      <c r="FY189" s="72" t="s">
        <v>698</v>
      </c>
      <c r="FZ189" s="90"/>
      <c r="GA189" s="90"/>
      <c r="GB189" s="90"/>
      <c r="GC189" s="90"/>
      <c r="GD189" s="90"/>
      <c r="GE189" s="90"/>
      <c r="GF189" s="90"/>
      <c r="GG189" s="90"/>
      <c r="GH189" s="105" t="s">
        <v>694</v>
      </c>
      <c r="GI189" s="106"/>
      <c r="GJ189" s="27"/>
      <c r="GK189" s="28"/>
      <c r="GL189" s="27"/>
    </row>
    <row r="190" spans="1:194" x14ac:dyDescent="0.25">
      <c r="A190" s="71" t="str">
        <f>CONCATENATE($W$7,": ",$X$184," - ",$Y$187,": ",$Z$189," - ",AA190)</f>
        <v>Expenditure: Depreciation and Amortisation  - Depreciation: Buildings - All or excl NERSA</v>
      </c>
      <c r="B190" s="27" t="s">
        <v>694</v>
      </c>
      <c r="C190" s="27" t="str">
        <f t="shared" si="12"/>
        <v>IE004002002001000000000000000000000000</v>
      </c>
      <c r="D190" s="23" t="s">
        <v>1166</v>
      </c>
      <c r="E190" s="23" t="s">
        <v>711</v>
      </c>
      <c r="F190" s="23" t="s">
        <v>707</v>
      </c>
      <c r="G190" s="23" t="s">
        <v>707</v>
      </c>
      <c r="H190" s="23" t="s">
        <v>702</v>
      </c>
      <c r="I190" s="23" t="s">
        <v>697</v>
      </c>
      <c r="J190" s="23" t="s">
        <v>697</v>
      </c>
      <c r="K190" s="23" t="s">
        <v>697</v>
      </c>
      <c r="L190" s="23" t="s">
        <v>697</v>
      </c>
      <c r="M190" s="23" t="s">
        <v>697</v>
      </c>
      <c r="N190" s="23" t="s">
        <v>697</v>
      </c>
      <c r="O190" s="23" t="s">
        <v>697</v>
      </c>
      <c r="P190" s="23" t="s">
        <v>697</v>
      </c>
      <c r="Q190" s="27">
        <v>0</v>
      </c>
      <c r="R190" s="27" t="s">
        <v>704</v>
      </c>
      <c r="S190" s="27" t="s">
        <v>698</v>
      </c>
      <c r="T190" s="27" t="s">
        <v>694</v>
      </c>
      <c r="U190" s="28"/>
      <c r="V190" s="27" t="s">
        <v>431</v>
      </c>
      <c r="W190" s="27" t="s">
        <v>905</v>
      </c>
      <c r="X190" s="27"/>
      <c r="Y190" s="27"/>
      <c r="Z190" s="27"/>
      <c r="AA190" s="27" t="s">
        <v>1526</v>
      </c>
      <c r="AB190" s="27"/>
      <c r="AC190" s="27"/>
      <c r="AD190" s="27"/>
      <c r="AE190" s="27"/>
      <c r="AF190" s="27"/>
      <c r="AG190" s="27"/>
      <c r="AH190" s="27"/>
      <c r="AI190" s="27" t="s">
        <v>1527</v>
      </c>
      <c r="AJ190" s="28" t="s">
        <v>704</v>
      </c>
      <c r="AK190" s="27" t="s">
        <v>704</v>
      </c>
      <c r="AL190" s="27" t="s">
        <v>704</v>
      </c>
      <c r="AM190" s="27" t="s">
        <v>704</v>
      </c>
      <c r="AN190" s="27" t="s">
        <v>704</v>
      </c>
      <c r="AO190" s="27" t="s">
        <v>704</v>
      </c>
      <c r="AP190" s="27" t="s">
        <v>704</v>
      </c>
      <c r="AQ190" s="27" t="s">
        <v>704</v>
      </c>
      <c r="AR190" s="27" t="s">
        <v>704</v>
      </c>
      <c r="AS190" s="27" t="s">
        <v>704</v>
      </c>
      <c r="AT190" s="27" t="s">
        <v>704</v>
      </c>
      <c r="AU190" s="27" t="s">
        <v>704</v>
      </c>
      <c r="AV190" s="27" t="s">
        <v>704</v>
      </c>
      <c r="AW190" s="27" t="s">
        <v>704</v>
      </c>
      <c r="AX190" s="27" t="s">
        <v>704</v>
      </c>
      <c r="AY190" s="27" t="s">
        <v>704</v>
      </c>
      <c r="AZ190" s="27" t="s">
        <v>704</v>
      </c>
      <c r="BA190" s="27" t="s">
        <v>704</v>
      </c>
      <c r="BB190" s="27" t="s">
        <v>704</v>
      </c>
      <c r="BC190" s="27" t="s">
        <v>704</v>
      </c>
      <c r="BD190" s="27" t="s">
        <v>704</v>
      </c>
      <c r="BE190" s="27" t="s">
        <v>704</v>
      </c>
      <c r="BF190" s="27" t="s">
        <v>704</v>
      </c>
      <c r="BG190" s="27" t="s">
        <v>704</v>
      </c>
      <c r="BH190" s="27" t="s">
        <v>704</v>
      </c>
      <c r="BI190" s="27" t="s">
        <v>704</v>
      </c>
      <c r="BJ190" s="27" t="s">
        <v>704</v>
      </c>
      <c r="BK190" s="27" t="s">
        <v>704</v>
      </c>
      <c r="BL190" s="27" t="s">
        <v>704</v>
      </c>
      <c r="BM190" s="27" t="s">
        <v>704</v>
      </c>
      <c r="BN190" s="27" t="s">
        <v>704</v>
      </c>
      <c r="BO190" s="27" t="s">
        <v>704</v>
      </c>
      <c r="BP190" s="27" t="s">
        <v>704</v>
      </c>
      <c r="BQ190" s="27" t="s">
        <v>704</v>
      </c>
      <c r="BR190" s="27" t="s">
        <v>704</v>
      </c>
      <c r="BS190" s="27" t="s">
        <v>704</v>
      </c>
      <c r="BT190" s="27" t="s">
        <v>704</v>
      </c>
      <c r="BU190" s="27" t="s">
        <v>704</v>
      </c>
      <c r="BV190" s="27" t="s">
        <v>704</v>
      </c>
      <c r="BW190" s="27" t="s">
        <v>704</v>
      </c>
      <c r="BX190" s="27" t="s">
        <v>704</v>
      </c>
      <c r="BY190" s="27" t="s">
        <v>704</v>
      </c>
      <c r="BZ190" s="27" t="s">
        <v>704</v>
      </c>
      <c r="CA190" s="27" t="s">
        <v>704</v>
      </c>
      <c r="CB190" s="27" t="s">
        <v>704</v>
      </c>
      <c r="CC190" s="27" t="s">
        <v>704</v>
      </c>
      <c r="CD190" s="27" t="s">
        <v>704</v>
      </c>
      <c r="CE190" s="27" t="s">
        <v>704</v>
      </c>
      <c r="CF190" s="27" t="s">
        <v>704</v>
      </c>
      <c r="CG190" s="27" t="s">
        <v>704</v>
      </c>
      <c r="CH190" s="27" t="s">
        <v>704</v>
      </c>
      <c r="CI190" s="27" t="s">
        <v>704</v>
      </c>
      <c r="CJ190" s="27" t="s">
        <v>704</v>
      </c>
      <c r="CK190" s="27" t="s">
        <v>704</v>
      </c>
      <c r="CL190" s="27" t="s">
        <v>704</v>
      </c>
      <c r="CM190" s="27" t="s">
        <v>704</v>
      </c>
      <c r="CN190" s="27" t="s">
        <v>704</v>
      </c>
      <c r="CO190" s="27" t="s">
        <v>704</v>
      </c>
      <c r="CP190" s="27" t="s">
        <v>704</v>
      </c>
      <c r="CQ190" s="27" t="s">
        <v>704</v>
      </c>
      <c r="CR190" s="27" t="s">
        <v>704</v>
      </c>
      <c r="CS190" s="27" t="s">
        <v>704</v>
      </c>
      <c r="CT190" s="27" t="s">
        <v>704</v>
      </c>
      <c r="CU190" s="27" t="s">
        <v>704</v>
      </c>
      <c r="CV190" s="27" t="s">
        <v>704</v>
      </c>
      <c r="CW190" s="27" t="s">
        <v>704</v>
      </c>
      <c r="CX190" s="27" t="s">
        <v>704</v>
      </c>
      <c r="CY190" s="27" t="s">
        <v>704</v>
      </c>
      <c r="CZ190" s="27" t="s">
        <v>704</v>
      </c>
      <c r="DA190" s="27" t="s">
        <v>704</v>
      </c>
      <c r="DB190" s="27" t="s">
        <v>698</v>
      </c>
      <c r="DC190" s="27" t="s">
        <v>698</v>
      </c>
      <c r="DD190" s="27" t="s">
        <v>698</v>
      </c>
      <c r="DE190" s="27" t="s">
        <v>698</v>
      </c>
      <c r="DF190" s="27" t="s">
        <v>698</v>
      </c>
      <c r="DG190" s="27" t="s">
        <v>698</v>
      </c>
      <c r="DH190" s="27" t="s">
        <v>698</v>
      </c>
      <c r="DI190" s="27" t="s">
        <v>698</v>
      </c>
      <c r="DJ190" s="27" t="s">
        <v>698</v>
      </c>
      <c r="DK190" s="27" t="s">
        <v>698</v>
      </c>
      <c r="DL190" s="27" t="s">
        <v>698</v>
      </c>
      <c r="DM190" s="27" t="s">
        <v>698</v>
      </c>
      <c r="DN190" s="27" t="s">
        <v>698</v>
      </c>
      <c r="DO190" s="27" t="s">
        <v>698</v>
      </c>
      <c r="DP190" s="27" t="s">
        <v>698</v>
      </c>
      <c r="DQ190" s="27" t="s">
        <v>698</v>
      </c>
      <c r="DR190" s="27" t="s">
        <v>698</v>
      </c>
      <c r="DS190" s="27"/>
      <c r="DT190" s="27" t="s">
        <v>698</v>
      </c>
      <c r="DU190" s="27" t="s">
        <v>698</v>
      </c>
      <c r="DV190" s="27" t="s">
        <v>698</v>
      </c>
      <c r="DW190" s="27" t="s">
        <v>698</v>
      </c>
      <c r="DX190" s="27" t="s">
        <v>698</v>
      </c>
      <c r="DY190" s="27" t="s">
        <v>698</v>
      </c>
      <c r="DZ190" s="27" t="s">
        <v>698</v>
      </c>
      <c r="EA190" s="27" t="s">
        <v>698</v>
      </c>
      <c r="EB190" s="27" t="s">
        <v>698</v>
      </c>
      <c r="EC190" s="27" t="s">
        <v>698</v>
      </c>
      <c r="ED190" s="27" t="s">
        <v>698</v>
      </c>
      <c r="EE190" s="27" t="s">
        <v>698</v>
      </c>
      <c r="EF190" s="27" t="s">
        <v>698</v>
      </c>
      <c r="EG190" s="27" t="s">
        <v>694</v>
      </c>
      <c r="EH190" s="27" t="s">
        <v>698</v>
      </c>
      <c r="EI190" s="27" t="s">
        <v>698</v>
      </c>
      <c r="EJ190" s="27" t="s">
        <v>698</v>
      </c>
      <c r="EK190" s="27" t="s">
        <v>698</v>
      </c>
      <c r="EL190" s="27" t="s">
        <v>698</v>
      </c>
      <c r="EM190" s="27" t="s">
        <v>698</v>
      </c>
      <c r="EN190" s="27" t="s">
        <v>698</v>
      </c>
      <c r="EO190" s="27" t="s">
        <v>698</v>
      </c>
      <c r="EP190" s="27" t="s">
        <v>698</v>
      </c>
      <c r="EQ190" s="27" t="s">
        <v>698</v>
      </c>
      <c r="ER190" s="27" t="s">
        <v>698</v>
      </c>
      <c r="ES190" s="27" t="s">
        <v>698</v>
      </c>
      <c r="ET190" s="27" t="s">
        <v>698</v>
      </c>
      <c r="EU190" s="27" t="s">
        <v>698</v>
      </c>
      <c r="EV190" s="27" t="s">
        <v>698</v>
      </c>
      <c r="EW190" s="27" t="s">
        <v>698</v>
      </c>
      <c r="EX190" s="27" t="s">
        <v>698</v>
      </c>
      <c r="EY190" s="27" t="s">
        <v>698</v>
      </c>
      <c r="EZ190" s="27" t="s">
        <v>698</v>
      </c>
      <c r="FA190" s="27" t="s">
        <v>698</v>
      </c>
      <c r="FB190" s="27" t="s">
        <v>698</v>
      </c>
      <c r="FC190" s="27" t="s">
        <v>698</v>
      </c>
      <c r="FD190" s="27" t="s">
        <v>698</v>
      </c>
      <c r="FE190" s="27" t="s">
        <v>694</v>
      </c>
      <c r="FF190" s="27" t="s">
        <v>698</v>
      </c>
      <c r="FG190" s="27" t="s">
        <v>698</v>
      </c>
      <c r="FH190" s="27" t="s">
        <v>698</v>
      </c>
      <c r="FI190" s="27" t="s">
        <v>698</v>
      </c>
      <c r="FJ190" s="27" t="s">
        <v>694</v>
      </c>
      <c r="FK190" s="27" t="s">
        <v>698</v>
      </c>
      <c r="FL190" s="27" t="s">
        <v>698</v>
      </c>
      <c r="FM190" s="27" t="s">
        <v>698</v>
      </c>
      <c r="FN190" s="27" t="s">
        <v>694</v>
      </c>
      <c r="FO190" s="72" t="s">
        <v>1515</v>
      </c>
      <c r="FP190" s="72" t="s">
        <v>1516</v>
      </c>
      <c r="FQ190" s="72" t="s">
        <v>1176</v>
      </c>
      <c r="FR190" s="72" t="s">
        <v>1517</v>
      </c>
      <c r="FS190" s="72" t="s">
        <v>1517</v>
      </c>
      <c r="FT190" s="72" t="s">
        <v>698</v>
      </c>
      <c r="FU190" s="72" t="s">
        <v>698</v>
      </c>
      <c r="FV190" s="72" t="s">
        <v>698</v>
      </c>
      <c r="FW190" s="78" t="s">
        <v>698</v>
      </c>
      <c r="FX190" s="78" t="s">
        <v>698</v>
      </c>
      <c r="FY190" s="72" t="s">
        <v>1528</v>
      </c>
      <c r="FZ190" s="90"/>
      <c r="GA190" s="90"/>
      <c r="GB190" s="90"/>
      <c r="GC190" s="90"/>
      <c r="GD190" s="90"/>
      <c r="GE190" s="90"/>
      <c r="GF190" s="90"/>
      <c r="GG190" s="90"/>
      <c r="GH190" s="105" t="s">
        <v>1519</v>
      </c>
      <c r="GI190" s="106"/>
      <c r="GJ190" s="27"/>
      <c r="GK190" s="28"/>
      <c r="GL190" s="27"/>
    </row>
    <row r="191" spans="1:194" x14ac:dyDescent="0.25">
      <c r="A191" s="71" t="str">
        <f>CONCATENATE($W$7,": ",$X$184," - ",$Y$187,": ",$Z$189," - ",$AA$191)</f>
        <v>Expenditure: Depreciation and Amortisation  - Depreciation: Buildings - NERSA</v>
      </c>
      <c r="B191" s="27" t="s">
        <v>694</v>
      </c>
      <c r="C191" s="27" t="str">
        <f t="shared" si="12"/>
        <v>IE004002002002000000000000000000000000</v>
      </c>
      <c r="D191" s="23" t="s">
        <v>1166</v>
      </c>
      <c r="E191" s="23" t="s">
        <v>711</v>
      </c>
      <c r="F191" s="23" t="s">
        <v>707</v>
      </c>
      <c r="G191" s="23" t="s">
        <v>707</v>
      </c>
      <c r="H191" s="23" t="s">
        <v>707</v>
      </c>
      <c r="I191" s="23" t="s">
        <v>697</v>
      </c>
      <c r="J191" s="23" t="s">
        <v>697</v>
      </c>
      <c r="K191" s="23" t="s">
        <v>697</v>
      </c>
      <c r="L191" s="23" t="s">
        <v>697</v>
      </c>
      <c r="M191" s="23" t="s">
        <v>697</v>
      </c>
      <c r="N191" s="23" t="s">
        <v>697</v>
      </c>
      <c r="O191" s="23" t="s">
        <v>697</v>
      </c>
      <c r="P191" s="23" t="s">
        <v>697</v>
      </c>
      <c r="Q191" s="27">
        <v>0</v>
      </c>
      <c r="R191" s="27" t="s">
        <v>698</v>
      </c>
      <c r="S191" s="27" t="s">
        <v>698</v>
      </c>
      <c r="T191" s="27" t="s">
        <v>694</v>
      </c>
      <c r="U191" s="28"/>
      <c r="V191" s="27" t="s">
        <v>432</v>
      </c>
      <c r="W191" s="27" t="s">
        <v>905</v>
      </c>
      <c r="X191" s="27"/>
      <c r="Y191" s="27"/>
      <c r="Z191" s="27"/>
      <c r="AA191" s="27" t="s">
        <v>1529</v>
      </c>
      <c r="AB191" s="27"/>
      <c r="AC191" s="27"/>
      <c r="AD191" s="27"/>
      <c r="AE191" s="27"/>
      <c r="AF191" s="27"/>
      <c r="AG191" s="27"/>
      <c r="AH191" s="27"/>
      <c r="AI191" s="27" t="s">
        <v>1530</v>
      </c>
      <c r="AJ191" s="28" t="s">
        <v>694</v>
      </c>
      <c r="AK191" s="27" t="s">
        <v>694</v>
      </c>
      <c r="AL191" s="27" t="s">
        <v>694</v>
      </c>
      <c r="AM191" s="27" t="s">
        <v>694</v>
      </c>
      <c r="AN191" s="27" t="s">
        <v>694</v>
      </c>
      <c r="AO191" s="27" t="s">
        <v>694</v>
      </c>
      <c r="AP191" s="27" t="s">
        <v>694</v>
      </c>
      <c r="AQ191" s="27" t="s">
        <v>694</v>
      </c>
      <c r="AR191" s="27" t="s">
        <v>694</v>
      </c>
      <c r="AS191" s="27" t="s">
        <v>694</v>
      </c>
      <c r="AT191" s="27" t="s">
        <v>694</v>
      </c>
      <c r="AU191" s="27" t="s">
        <v>694</v>
      </c>
      <c r="AV191" s="27" t="s">
        <v>694</v>
      </c>
      <c r="AW191" s="27" t="s">
        <v>694</v>
      </c>
      <c r="AX191" s="27" t="s">
        <v>694</v>
      </c>
      <c r="AY191" s="27" t="s">
        <v>694</v>
      </c>
      <c r="AZ191" s="27" t="s">
        <v>694</v>
      </c>
      <c r="BA191" s="27" t="s">
        <v>694</v>
      </c>
      <c r="BB191" s="27" t="s">
        <v>694</v>
      </c>
      <c r="BC191" s="27" t="s">
        <v>694</v>
      </c>
      <c r="BD191" s="27" t="s">
        <v>694</v>
      </c>
      <c r="BE191" s="27" t="s">
        <v>694</v>
      </c>
      <c r="BF191" s="27" t="s">
        <v>694</v>
      </c>
      <c r="BG191" s="27" t="s">
        <v>694</v>
      </c>
      <c r="BH191" s="27" t="s">
        <v>694</v>
      </c>
      <c r="BI191" s="27" t="s">
        <v>694</v>
      </c>
      <c r="BJ191" s="27" t="s">
        <v>694</v>
      </c>
      <c r="BK191" s="27" t="s">
        <v>694</v>
      </c>
      <c r="BL191" s="27" t="s">
        <v>694</v>
      </c>
      <c r="BM191" s="27" t="s">
        <v>694</v>
      </c>
      <c r="BN191" s="27" t="s">
        <v>694</v>
      </c>
      <c r="BO191" s="27" t="s">
        <v>694</v>
      </c>
      <c r="BP191" s="27" t="s">
        <v>694</v>
      </c>
      <c r="BQ191" s="27" t="s">
        <v>694</v>
      </c>
      <c r="BR191" s="27" t="s">
        <v>694</v>
      </c>
      <c r="BS191" s="27" t="s">
        <v>694</v>
      </c>
      <c r="BT191" s="27" t="s">
        <v>694</v>
      </c>
      <c r="BU191" s="27" t="s">
        <v>694</v>
      </c>
      <c r="BV191" s="27" t="s">
        <v>694</v>
      </c>
      <c r="BW191" s="27" t="s">
        <v>694</v>
      </c>
      <c r="BX191" s="27" t="s">
        <v>694</v>
      </c>
      <c r="BY191" s="27" t="s">
        <v>694</v>
      </c>
      <c r="BZ191" s="27" t="s">
        <v>694</v>
      </c>
      <c r="CA191" s="27" t="s">
        <v>694</v>
      </c>
      <c r="CB191" s="27" t="s">
        <v>694</v>
      </c>
      <c r="CC191" s="27" t="s">
        <v>694</v>
      </c>
      <c r="CD191" s="27" t="s">
        <v>694</v>
      </c>
      <c r="CE191" s="27" t="s">
        <v>694</v>
      </c>
      <c r="CF191" s="27" t="s">
        <v>694</v>
      </c>
      <c r="CG191" s="27" t="s">
        <v>694</v>
      </c>
      <c r="CH191" s="27" t="s">
        <v>694</v>
      </c>
      <c r="CI191" s="27" t="s">
        <v>694</v>
      </c>
      <c r="CJ191" s="27" t="s">
        <v>694</v>
      </c>
      <c r="CK191" s="27" t="s">
        <v>694</v>
      </c>
      <c r="CL191" s="27" t="s">
        <v>694</v>
      </c>
      <c r="CM191" s="27" t="s">
        <v>694</v>
      </c>
      <c r="CN191" s="27" t="s">
        <v>694</v>
      </c>
      <c r="CO191" s="27" t="s">
        <v>694</v>
      </c>
      <c r="CP191" s="27" t="s">
        <v>694</v>
      </c>
      <c r="CQ191" s="27" t="s">
        <v>694</v>
      </c>
      <c r="CR191" s="27" t="s">
        <v>694</v>
      </c>
      <c r="CS191" s="27" t="s">
        <v>694</v>
      </c>
      <c r="CT191" s="27" t="s">
        <v>694</v>
      </c>
      <c r="CU191" s="27" t="s">
        <v>694</v>
      </c>
      <c r="CV191" s="27" t="s">
        <v>694</v>
      </c>
      <c r="CW191" s="27" t="s">
        <v>694</v>
      </c>
      <c r="CX191" s="27" t="s">
        <v>694</v>
      </c>
      <c r="CY191" s="27" t="s">
        <v>694</v>
      </c>
      <c r="CZ191" s="27" t="s">
        <v>694</v>
      </c>
      <c r="DA191" s="27" t="s">
        <v>694</v>
      </c>
      <c r="DB191" s="27" t="s">
        <v>694</v>
      </c>
      <c r="DC191" s="27" t="s">
        <v>694</v>
      </c>
      <c r="DD191" s="27" t="s">
        <v>694</v>
      </c>
      <c r="DE191" s="27" t="s">
        <v>694</v>
      </c>
      <c r="DF191" s="27" t="s">
        <v>694</v>
      </c>
      <c r="DG191" s="27" t="s">
        <v>694</v>
      </c>
      <c r="DH191" s="27" t="s">
        <v>694</v>
      </c>
      <c r="DI191" s="27" t="s">
        <v>694</v>
      </c>
      <c r="DJ191" s="27" t="s">
        <v>694</v>
      </c>
      <c r="DK191" s="27" t="s">
        <v>694</v>
      </c>
      <c r="DL191" s="27" t="s">
        <v>694</v>
      </c>
      <c r="DM191" s="27" t="s">
        <v>694</v>
      </c>
      <c r="DN191" s="27" t="s">
        <v>694</v>
      </c>
      <c r="DO191" s="27" t="s">
        <v>694</v>
      </c>
      <c r="DP191" s="27" t="s">
        <v>694</v>
      </c>
      <c r="DQ191" s="27" t="s">
        <v>694</v>
      </c>
      <c r="DR191" s="27" t="s">
        <v>694</v>
      </c>
      <c r="DS191" s="27"/>
      <c r="DT191" s="27" t="s">
        <v>694</v>
      </c>
      <c r="DU191" s="27" t="s">
        <v>694</v>
      </c>
      <c r="DV191" s="27" t="s">
        <v>694</v>
      </c>
      <c r="DW191" s="27" t="s">
        <v>694</v>
      </c>
      <c r="DX191" s="27" t="s">
        <v>694</v>
      </c>
      <c r="DY191" s="27" t="s">
        <v>694</v>
      </c>
      <c r="DZ191" s="27" t="s">
        <v>694</v>
      </c>
      <c r="EA191" s="27" t="s">
        <v>694</v>
      </c>
      <c r="EB191" s="27" t="s">
        <v>694</v>
      </c>
      <c r="EC191" s="27" t="s">
        <v>694</v>
      </c>
      <c r="ED191" s="27" t="s">
        <v>694</v>
      </c>
      <c r="EE191" s="27" t="s">
        <v>694</v>
      </c>
      <c r="EF191" s="27" t="s">
        <v>694</v>
      </c>
      <c r="EG191" s="27" t="s">
        <v>694</v>
      </c>
      <c r="EH191" s="27" t="s">
        <v>694</v>
      </c>
      <c r="EI191" s="27" t="s">
        <v>694</v>
      </c>
      <c r="EJ191" s="27" t="s">
        <v>694</v>
      </c>
      <c r="EK191" s="27" t="s">
        <v>694</v>
      </c>
      <c r="EL191" s="27" t="s">
        <v>694</v>
      </c>
      <c r="EM191" s="27" t="s">
        <v>694</v>
      </c>
      <c r="EN191" s="27" t="s">
        <v>694</v>
      </c>
      <c r="EO191" s="27" t="s">
        <v>694</v>
      </c>
      <c r="EP191" s="27" t="s">
        <v>694</v>
      </c>
      <c r="EQ191" s="27" t="s">
        <v>694</v>
      </c>
      <c r="ER191" s="27" t="s">
        <v>694</v>
      </c>
      <c r="ES191" s="27" t="s">
        <v>694</v>
      </c>
      <c r="ET191" s="27" t="s">
        <v>694</v>
      </c>
      <c r="EU191" s="27" t="s">
        <v>694</v>
      </c>
      <c r="EV191" s="27" t="s">
        <v>694</v>
      </c>
      <c r="EW191" s="27" t="s">
        <v>694</v>
      </c>
      <c r="EX191" s="27" t="s">
        <v>694</v>
      </c>
      <c r="EY191" s="27" t="s">
        <v>694</v>
      </c>
      <c r="EZ191" s="27" t="s">
        <v>694</v>
      </c>
      <c r="FA191" s="27" t="s">
        <v>694</v>
      </c>
      <c r="FB191" s="27" t="s">
        <v>694</v>
      </c>
      <c r="FC191" s="27" t="s">
        <v>694</v>
      </c>
      <c r="FD191" s="27" t="s">
        <v>694</v>
      </c>
      <c r="FE191" s="27" t="s">
        <v>694</v>
      </c>
      <c r="FF191" s="27" t="s">
        <v>694</v>
      </c>
      <c r="FG191" s="27" t="s">
        <v>694</v>
      </c>
      <c r="FH191" s="27" t="s">
        <v>694</v>
      </c>
      <c r="FI191" s="27" t="s">
        <v>694</v>
      </c>
      <c r="FJ191" s="27" t="s">
        <v>694</v>
      </c>
      <c r="FK191" s="27" t="s">
        <v>694</v>
      </c>
      <c r="FL191" s="27" t="s">
        <v>694</v>
      </c>
      <c r="FM191" s="27" t="s">
        <v>694</v>
      </c>
      <c r="FN191" s="27" t="s">
        <v>694</v>
      </c>
      <c r="FO191" s="72" t="s">
        <v>698</v>
      </c>
      <c r="FP191" s="72" t="s">
        <v>698</v>
      </c>
      <c r="FQ191" s="72" t="s">
        <v>698</v>
      </c>
      <c r="FR191" s="72" t="s">
        <v>698</v>
      </c>
      <c r="FS191" s="72" t="s">
        <v>698</v>
      </c>
      <c r="FT191" s="72" t="s">
        <v>698</v>
      </c>
      <c r="FU191" s="72" t="s">
        <v>698</v>
      </c>
      <c r="FV191" s="72" t="s">
        <v>698</v>
      </c>
      <c r="FW191" s="78" t="s">
        <v>698</v>
      </c>
      <c r="FX191" s="78" t="s">
        <v>698</v>
      </c>
      <c r="FY191" s="72" t="s">
        <v>698</v>
      </c>
      <c r="FZ191" s="90"/>
      <c r="GA191" s="90"/>
      <c r="GB191" s="90"/>
      <c r="GC191" s="90"/>
      <c r="GD191" s="90"/>
      <c r="GE191" s="90"/>
      <c r="GF191" s="90"/>
      <c r="GG191" s="90"/>
      <c r="GH191" s="105" t="s">
        <v>694</v>
      </c>
      <c r="GI191" s="106"/>
      <c r="GJ191" s="27"/>
      <c r="GK191" s="28"/>
      <c r="GL191" s="27"/>
    </row>
    <row r="192" spans="1:194" x14ac:dyDescent="0.25">
      <c r="A192" s="71" t="str">
        <f>CONCATENATE($W$7,": ",$X$184," - ",$Y$187,": ",$Z$189," - ",$AA$191,": ",AB192)</f>
        <v xml:space="preserve">Expenditure: Depreciation and Amortisation  - Depreciation: Buildings - NERSA: Distribution  </v>
      </c>
      <c r="B192" s="27" t="s">
        <v>694</v>
      </c>
      <c r="C192" s="27" t="str">
        <f t="shared" si="12"/>
        <v>IE004002002002001000000000000000000000</v>
      </c>
      <c r="D192" s="23" t="s">
        <v>1166</v>
      </c>
      <c r="E192" s="23" t="s">
        <v>711</v>
      </c>
      <c r="F192" s="23" t="s">
        <v>707</v>
      </c>
      <c r="G192" s="23" t="s">
        <v>707</v>
      </c>
      <c r="H192" s="23" t="s">
        <v>707</v>
      </c>
      <c r="I192" s="23" t="s">
        <v>702</v>
      </c>
      <c r="J192" s="23" t="s">
        <v>697</v>
      </c>
      <c r="K192" s="23" t="s">
        <v>697</v>
      </c>
      <c r="L192" s="23" t="s">
        <v>697</v>
      </c>
      <c r="M192" s="23" t="s">
        <v>697</v>
      </c>
      <c r="N192" s="23" t="s">
        <v>697</v>
      </c>
      <c r="O192" s="23" t="s">
        <v>697</v>
      </c>
      <c r="P192" s="23" t="s">
        <v>697</v>
      </c>
      <c r="Q192" s="27">
        <v>0</v>
      </c>
      <c r="R192" s="27" t="s">
        <v>704</v>
      </c>
      <c r="S192" s="27" t="s">
        <v>698</v>
      </c>
      <c r="T192" s="27" t="s">
        <v>694</v>
      </c>
      <c r="U192" s="28"/>
      <c r="V192" s="27" t="s">
        <v>433</v>
      </c>
      <c r="W192" s="27" t="s">
        <v>905</v>
      </c>
      <c r="X192" s="27"/>
      <c r="Y192" s="27"/>
      <c r="Z192" s="27"/>
      <c r="AA192" s="27"/>
      <c r="AB192" s="27" t="s">
        <v>1531</v>
      </c>
      <c r="AC192" s="27"/>
      <c r="AD192" s="27"/>
      <c r="AE192" s="27"/>
      <c r="AF192" s="27"/>
      <c r="AG192" s="27"/>
      <c r="AH192" s="27"/>
      <c r="AI192" s="27" t="s">
        <v>1532</v>
      </c>
      <c r="AJ192" s="28" t="s">
        <v>704</v>
      </c>
      <c r="AK192" s="27" t="s">
        <v>698</v>
      </c>
      <c r="AL192" s="27" t="s">
        <v>698</v>
      </c>
      <c r="AM192" s="27" t="s">
        <v>698</v>
      </c>
      <c r="AN192" s="27" t="s">
        <v>698</v>
      </c>
      <c r="AO192" s="27" t="s">
        <v>698</v>
      </c>
      <c r="AP192" s="27" t="s">
        <v>698</v>
      </c>
      <c r="AQ192" s="27" t="s">
        <v>698</v>
      </c>
      <c r="AR192" s="27" t="s">
        <v>698</v>
      </c>
      <c r="AS192" s="27" t="s">
        <v>698</v>
      </c>
      <c r="AT192" s="27" t="s">
        <v>698</v>
      </c>
      <c r="AU192" s="27" t="s">
        <v>698</v>
      </c>
      <c r="AV192" s="27" t="s">
        <v>698</v>
      </c>
      <c r="AW192" s="27" t="s">
        <v>698</v>
      </c>
      <c r="AX192" s="27" t="s">
        <v>698</v>
      </c>
      <c r="AY192" s="27" t="s">
        <v>698</v>
      </c>
      <c r="AZ192" s="27" t="s">
        <v>698</v>
      </c>
      <c r="BA192" s="27" t="s">
        <v>698</v>
      </c>
      <c r="BB192" s="27" t="s">
        <v>698</v>
      </c>
      <c r="BC192" s="27" t="s">
        <v>698</v>
      </c>
      <c r="BD192" s="27" t="s">
        <v>698</v>
      </c>
      <c r="BE192" s="27" t="s">
        <v>698</v>
      </c>
      <c r="BF192" s="27" t="s">
        <v>698</v>
      </c>
      <c r="BG192" s="27" t="s">
        <v>698</v>
      </c>
      <c r="BH192" s="27" t="s">
        <v>698</v>
      </c>
      <c r="BI192" s="27" t="s">
        <v>698</v>
      </c>
      <c r="BJ192" s="27" t="s">
        <v>698</v>
      </c>
      <c r="BK192" s="27" t="s">
        <v>698</v>
      </c>
      <c r="BL192" s="27" t="s">
        <v>698</v>
      </c>
      <c r="BM192" s="27" t="s">
        <v>698</v>
      </c>
      <c r="BN192" s="27" t="s">
        <v>698</v>
      </c>
      <c r="BO192" s="27" t="s">
        <v>704</v>
      </c>
      <c r="BP192" s="27" t="s">
        <v>704</v>
      </c>
      <c r="BQ192" s="27" t="s">
        <v>704</v>
      </c>
      <c r="BR192" s="27" t="s">
        <v>698</v>
      </c>
      <c r="BS192" s="27" t="s">
        <v>698</v>
      </c>
      <c r="BT192" s="27" t="s">
        <v>698</v>
      </c>
      <c r="BU192" s="27" t="s">
        <v>698</v>
      </c>
      <c r="BV192" s="27" t="s">
        <v>698</v>
      </c>
      <c r="BW192" s="27" t="s">
        <v>698</v>
      </c>
      <c r="BX192" s="27" t="s">
        <v>698</v>
      </c>
      <c r="BY192" s="27" t="s">
        <v>698</v>
      </c>
      <c r="BZ192" s="27" t="s">
        <v>698</v>
      </c>
      <c r="CA192" s="27" t="s">
        <v>698</v>
      </c>
      <c r="CB192" s="27" t="s">
        <v>698</v>
      </c>
      <c r="CC192" s="27" t="s">
        <v>698</v>
      </c>
      <c r="CD192" s="27" t="s">
        <v>698</v>
      </c>
      <c r="CE192" s="27" t="s">
        <v>698</v>
      </c>
      <c r="CF192" s="27" t="s">
        <v>698</v>
      </c>
      <c r="CG192" s="27" t="s">
        <v>698</v>
      </c>
      <c r="CH192" s="27" t="s">
        <v>698</v>
      </c>
      <c r="CI192" s="27" t="s">
        <v>698</v>
      </c>
      <c r="CJ192" s="27" t="s">
        <v>698</v>
      </c>
      <c r="CK192" s="27" t="s">
        <v>698</v>
      </c>
      <c r="CL192" s="27" t="s">
        <v>698</v>
      </c>
      <c r="CM192" s="27" t="s">
        <v>698</v>
      </c>
      <c r="CN192" s="27" t="s">
        <v>698</v>
      </c>
      <c r="CO192" s="27" t="s">
        <v>698</v>
      </c>
      <c r="CP192" s="27" t="s">
        <v>698</v>
      </c>
      <c r="CQ192" s="27" t="s">
        <v>698</v>
      </c>
      <c r="CR192" s="27" t="s">
        <v>698</v>
      </c>
      <c r="CS192" s="27" t="s">
        <v>698</v>
      </c>
      <c r="CT192" s="27" t="s">
        <v>698</v>
      </c>
      <c r="CU192" s="27" t="s">
        <v>698</v>
      </c>
      <c r="CV192" s="27" t="s">
        <v>698</v>
      </c>
      <c r="CW192" s="27" t="s">
        <v>698</v>
      </c>
      <c r="CX192" s="27" t="s">
        <v>698</v>
      </c>
      <c r="CY192" s="27" t="s">
        <v>698</v>
      </c>
      <c r="CZ192" s="27" t="s">
        <v>698</v>
      </c>
      <c r="DA192" s="27" t="s">
        <v>698</v>
      </c>
      <c r="DB192" s="27" t="s">
        <v>698</v>
      </c>
      <c r="DC192" s="27" t="s">
        <v>698</v>
      </c>
      <c r="DD192" s="27" t="s">
        <v>698</v>
      </c>
      <c r="DE192" s="27" t="s">
        <v>698</v>
      </c>
      <c r="DF192" s="27" t="s">
        <v>698</v>
      </c>
      <c r="DG192" s="27" t="s">
        <v>698</v>
      </c>
      <c r="DH192" s="27" t="s">
        <v>698</v>
      </c>
      <c r="DI192" s="27" t="s">
        <v>698</v>
      </c>
      <c r="DJ192" s="27" t="s">
        <v>698</v>
      </c>
      <c r="DK192" s="27" t="s">
        <v>698</v>
      </c>
      <c r="DL192" s="27" t="s">
        <v>698</v>
      </c>
      <c r="DM192" s="27" t="s">
        <v>698</v>
      </c>
      <c r="DN192" s="27" t="s">
        <v>698</v>
      </c>
      <c r="DO192" s="27" t="s">
        <v>698</v>
      </c>
      <c r="DP192" s="27" t="s">
        <v>698</v>
      </c>
      <c r="DQ192" s="27" t="s">
        <v>698</v>
      </c>
      <c r="DR192" s="27" t="s">
        <v>698</v>
      </c>
      <c r="DS192" s="27"/>
      <c r="DT192" s="27" t="s">
        <v>698</v>
      </c>
      <c r="DU192" s="27" t="s">
        <v>698</v>
      </c>
      <c r="DV192" s="27" t="s">
        <v>698</v>
      </c>
      <c r="DW192" s="27" t="s">
        <v>698</v>
      </c>
      <c r="DX192" s="27" t="s">
        <v>698</v>
      </c>
      <c r="DY192" s="27" t="s">
        <v>698</v>
      </c>
      <c r="DZ192" s="27" t="s">
        <v>698</v>
      </c>
      <c r="EA192" s="27" t="s">
        <v>698</v>
      </c>
      <c r="EB192" s="27" t="s">
        <v>698</v>
      </c>
      <c r="EC192" s="27" t="s">
        <v>698</v>
      </c>
      <c r="ED192" s="27" t="s">
        <v>698</v>
      </c>
      <c r="EE192" s="27" t="s">
        <v>698</v>
      </c>
      <c r="EF192" s="27" t="s">
        <v>698</v>
      </c>
      <c r="EG192" s="27" t="s">
        <v>694</v>
      </c>
      <c r="EH192" s="27" t="s">
        <v>698</v>
      </c>
      <c r="EI192" s="27" t="s">
        <v>698</v>
      </c>
      <c r="EJ192" s="27" t="s">
        <v>698</v>
      </c>
      <c r="EK192" s="27" t="s">
        <v>698</v>
      </c>
      <c r="EL192" s="27" t="s">
        <v>698</v>
      </c>
      <c r="EM192" s="27" t="s">
        <v>698</v>
      </c>
      <c r="EN192" s="27" t="s">
        <v>698</v>
      </c>
      <c r="EO192" s="27" t="s">
        <v>698</v>
      </c>
      <c r="EP192" s="27" t="s">
        <v>698</v>
      </c>
      <c r="EQ192" s="27" t="s">
        <v>698</v>
      </c>
      <c r="ER192" s="27" t="s">
        <v>698</v>
      </c>
      <c r="ES192" s="27" t="s">
        <v>698</v>
      </c>
      <c r="ET192" s="27" t="s">
        <v>698</v>
      </c>
      <c r="EU192" s="27" t="s">
        <v>698</v>
      </c>
      <c r="EV192" s="27" t="s">
        <v>698</v>
      </c>
      <c r="EW192" s="27" t="s">
        <v>698</v>
      </c>
      <c r="EX192" s="27" t="s">
        <v>698</v>
      </c>
      <c r="EY192" s="27" t="s">
        <v>698</v>
      </c>
      <c r="EZ192" s="27" t="s">
        <v>698</v>
      </c>
      <c r="FA192" s="27" t="s">
        <v>698</v>
      </c>
      <c r="FB192" s="27" t="s">
        <v>698</v>
      </c>
      <c r="FC192" s="27" t="s">
        <v>698</v>
      </c>
      <c r="FD192" s="27" t="s">
        <v>698</v>
      </c>
      <c r="FE192" s="27" t="s">
        <v>694</v>
      </c>
      <c r="FF192" s="27" t="s">
        <v>698</v>
      </c>
      <c r="FG192" s="27" t="s">
        <v>698</v>
      </c>
      <c r="FH192" s="27" t="s">
        <v>698</v>
      </c>
      <c r="FI192" s="27" t="s">
        <v>698</v>
      </c>
      <c r="FJ192" s="27" t="s">
        <v>694</v>
      </c>
      <c r="FK192" s="27" t="s">
        <v>698</v>
      </c>
      <c r="FL192" s="27" t="s">
        <v>698</v>
      </c>
      <c r="FM192" s="27" t="s">
        <v>698</v>
      </c>
      <c r="FN192" s="27" t="s">
        <v>694</v>
      </c>
      <c r="FO192" s="72" t="s">
        <v>1515</v>
      </c>
      <c r="FP192" s="72" t="s">
        <v>1516</v>
      </c>
      <c r="FQ192" s="72" t="s">
        <v>1176</v>
      </c>
      <c r="FR192" s="72" t="s">
        <v>1517</v>
      </c>
      <c r="FS192" s="72" t="s">
        <v>1517</v>
      </c>
      <c r="FT192" s="72" t="s">
        <v>698</v>
      </c>
      <c r="FU192" s="72" t="s">
        <v>698</v>
      </c>
      <c r="FV192" s="72" t="s">
        <v>698</v>
      </c>
      <c r="FW192" s="78" t="s">
        <v>698</v>
      </c>
      <c r="FX192" s="78" t="s">
        <v>698</v>
      </c>
      <c r="FY192" s="72" t="s">
        <v>1528</v>
      </c>
      <c r="FZ192" s="90"/>
      <c r="GA192" s="90"/>
      <c r="GB192" s="90"/>
      <c r="GC192" s="90"/>
      <c r="GD192" s="90"/>
      <c r="GE192" s="90"/>
      <c r="GF192" s="90"/>
      <c r="GG192" s="90"/>
      <c r="GH192" s="105" t="s">
        <v>1519</v>
      </c>
      <c r="GI192" s="106"/>
      <c r="GJ192" s="27"/>
      <c r="GK192" s="28"/>
      <c r="GL192" s="27"/>
    </row>
    <row r="193" spans="1:194" x14ac:dyDescent="0.25">
      <c r="A193" s="71" t="str">
        <f>CONCATENATE($W$7,": ",$X$184," - ",$Y$187,": ",$Z$189," - ",$AA$191,": ",AB193)</f>
        <v xml:space="preserve">Expenditure: Depreciation and Amortisation  - Depreciation: Buildings - NERSA: General Plant </v>
      </c>
      <c r="B193" s="27" t="s">
        <v>694</v>
      </c>
      <c r="C193" s="27" t="str">
        <f t="shared" si="12"/>
        <v>IE004002002002002000000000000000000000</v>
      </c>
      <c r="D193" s="23" t="s">
        <v>1166</v>
      </c>
      <c r="E193" s="23" t="s">
        <v>711</v>
      </c>
      <c r="F193" s="23" t="s">
        <v>707</v>
      </c>
      <c r="G193" s="23" t="s">
        <v>707</v>
      </c>
      <c r="H193" s="23" t="s">
        <v>707</v>
      </c>
      <c r="I193" s="23" t="s">
        <v>707</v>
      </c>
      <c r="J193" s="23" t="s">
        <v>697</v>
      </c>
      <c r="K193" s="23" t="s">
        <v>697</v>
      </c>
      <c r="L193" s="23" t="s">
        <v>697</v>
      </c>
      <c r="M193" s="23" t="s">
        <v>697</v>
      </c>
      <c r="N193" s="23" t="s">
        <v>697</v>
      </c>
      <c r="O193" s="23" t="s">
        <v>697</v>
      </c>
      <c r="P193" s="23" t="s">
        <v>697</v>
      </c>
      <c r="Q193" s="27">
        <v>0</v>
      </c>
      <c r="R193" s="27" t="s">
        <v>704</v>
      </c>
      <c r="S193" s="27" t="s">
        <v>698</v>
      </c>
      <c r="T193" s="27" t="s">
        <v>694</v>
      </c>
      <c r="U193" s="28"/>
      <c r="V193" s="27" t="s">
        <v>434</v>
      </c>
      <c r="W193" s="27" t="s">
        <v>905</v>
      </c>
      <c r="X193" s="27"/>
      <c r="Y193" s="27"/>
      <c r="Z193" s="27"/>
      <c r="AA193" s="27"/>
      <c r="AB193" s="27" t="s">
        <v>1533</v>
      </c>
      <c r="AC193" s="27"/>
      <c r="AD193" s="27"/>
      <c r="AE193" s="27"/>
      <c r="AF193" s="27"/>
      <c r="AG193" s="27"/>
      <c r="AH193" s="27"/>
      <c r="AI193" s="27" t="s">
        <v>1534</v>
      </c>
      <c r="AJ193" s="28" t="s">
        <v>704</v>
      </c>
      <c r="AK193" s="27" t="s">
        <v>698</v>
      </c>
      <c r="AL193" s="27" t="s">
        <v>698</v>
      </c>
      <c r="AM193" s="27" t="s">
        <v>698</v>
      </c>
      <c r="AN193" s="27" t="s">
        <v>698</v>
      </c>
      <c r="AO193" s="27" t="s">
        <v>698</v>
      </c>
      <c r="AP193" s="27" t="s">
        <v>698</v>
      </c>
      <c r="AQ193" s="27" t="s">
        <v>698</v>
      </c>
      <c r="AR193" s="27" t="s">
        <v>698</v>
      </c>
      <c r="AS193" s="27" t="s">
        <v>698</v>
      </c>
      <c r="AT193" s="27" t="s">
        <v>698</v>
      </c>
      <c r="AU193" s="27" t="s">
        <v>698</v>
      </c>
      <c r="AV193" s="27" t="s">
        <v>698</v>
      </c>
      <c r="AW193" s="27" t="s">
        <v>698</v>
      </c>
      <c r="AX193" s="27" t="s">
        <v>698</v>
      </c>
      <c r="AY193" s="27" t="s">
        <v>698</v>
      </c>
      <c r="AZ193" s="27" t="s">
        <v>698</v>
      </c>
      <c r="BA193" s="27" t="s">
        <v>698</v>
      </c>
      <c r="BB193" s="27" t="s">
        <v>698</v>
      </c>
      <c r="BC193" s="27" t="s">
        <v>698</v>
      </c>
      <c r="BD193" s="27" t="s">
        <v>698</v>
      </c>
      <c r="BE193" s="27" t="s">
        <v>698</v>
      </c>
      <c r="BF193" s="27" t="s">
        <v>698</v>
      </c>
      <c r="BG193" s="27" t="s">
        <v>698</v>
      </c>
      <c r="BH193" s="27" t="s">
        <v>698</v>
      </c>
      <c r="BI193" s="27" t="s">
        <v>698</v>
      </c>
      <c r="BJ193" s="27" t="s">
        <v>698</v>
      </c>
      <c r="BK193" s="27" t="s">
        <v>698</v>
      </c>
      <c r="BL193" s="27" t="s">
        <v>698</v>
      </c>
      <c r="BM193" s="27" t="s">
        <v>698</v>
      </c>
      <c r="BN193" s="27" t="s">
        <v>698</v>
      </c>
      <c r="BO193" s="27" t="s">
        <v>704</v>
      </c>
      <c r="BP193" s="27" t="s">
        <v>704</v>
      </c>
      <c r="BQ193" s="27" t="s">
        <v>704</v>
      </c>
      <c r="BR193" s="27" t="s">
        <v>698</v>
      </c>
      <c r="BS193" s="27" t="s">
        <v>698</v>
      </c>
      <c r="BT193" s="27" t="s">
        <v>698</v>
      </c>
      <c r="BU193" s="27" t="s">
        <v>698</v>
      </c>
      <c r="BV193" s="27" t="s">
        <v>698</v>
      </c>
      <c r="BW193" s="27" t="s">
        <v>698</v>
      </c>
      <c r="BX193" s="27" t="s">
        <v>698</v>
      </c>
      <c r="BY193" s="27" t="s">
        <v>698</v>
      </c>
      <c r="BZ193" s="27" t="s">
        <v>698</v>
      </c>
      <c r="CA193" s="27" t="s">
        <v>698</v>
      </c>
      <c r="CB193" s="27" t="s">
        <v>698</v>
      </c>
      <c r="CC193" s="27" t="s">
        <v>698</v>
      </c>
      <c r="CD193" s="27" t="s">
        <v>698</v>
      </c>
      <c r="CE193" s="27" t="s">
        <v>698</v>
      </c>
      <c r="CF193" s="27" t="s">
        <v>698</v>
      </c>
      <c r="CG193" s="27" t="s">
        <v>698</v>
      </c>
      <c r="CH193" s="27" t="s">
        <v>698</v>
      </c>
      <c r="CI193" s="27" t="s">
        <v>698</v>
      </c>
      <c r="CJ193" s="27" t="s">
        <v>698</v>
      </c>
      <c r="CK193" s="27" t="s">
        <v>698</v>
      </c>
      <c r="CL193" s="27" t="s">
        <v>698</v>
      </c>
      <c r="CM193" s="27" t="s">
        <v>698</v>
      </c>
      <c r="CN193" s="27" t="s">
        <v>698</v>
      </c>
      <c r="CO193" s="27" t="s">
        <v>698</v>
      </c>
      <c r="CP193" s="27" t="s">
        <v>698</v>
      </c>
      <c r="CQ193" s="27" t="s">
        <v>698</v>
      </c>
      <c r="CR193" s="27" t="s">
        <v>698</v>
      </c>
      <c r="CS193" s="27" t="s">
        <v>698</v>
      </c>
      <c r="CT193" s="27" t="s">
        <v>698</v>
      </c>
      <c r="CU193" s="27" t="s">
        <v>698</v>
      </c>
      <c r="CV193" s="27" t="s">
        <v>698</v>
      </c>
      <c r="CW193" s="27" t="s">
        <v>698</v>
      </c>
      <c r="CX193" s="27" t="s">
        <v>698</v>
      </c>
      <c r="CY193" s="27" t="s">
        <v>698</v>
      </c>
      <c r="CZ193" s="27" t="s">
        <v>698</v>
      </c>
      <c r="DA193" s="27" t="s">
        <v>698</v>
      </c>
      <c r="DB193" s="27" t="s">
        <v>698</v>
      </c>
      <c r="DC193" s="27" t="s">
        <v>698</v>
      </c>
      <c r="DD193" s="27" t="s">
        <v>698</v>
      </c>
      <c r="DE193" s="27" t="s">
        <v>698</v>
      </c>
      <c r="DF193" s="27" t="s">
        <v>698</v>
      </c>
      <c r="DG193" s="27" t="s">
        <v>698</v>
      </c>
      <c r="DH193" s="27" t="s">
        <v>698</v>
      </c>
      <c r="DI193" s="27" t="s">
        <v>698</v>
      </c>
      <c r="DJ193" s="27" t="s">
        <v>698</v>
      </c>
      <c r="DK193" s="27" t="s">
        <v>698</v>
      </c>
      <c r="DL193" s="27" t="s">
        <v>698</v>
      </c>
      <c r="DM193" s="27" t="s">
        <v>698</v>
      </c>
      <c r="DN193" s="27" t="s">
        <v>698</v>
      </c>
      <c r="DO193" s="27" t="s">
        <v>698</v>
      </c>
      <c r="DP193" s="27" t="s">
        <v>698</v>
      </c>
      <c r="DQ193" s="27" t="s">
        <v>698</v>
      </c>
      <c r="DR193" s="27" t="s">
        <v>698</v>
      </c>
      <c r="DS193" s="27"/>
      <c r="DT193" s="27" t="s">
        <v>698</v>
      </c>
      <c r="DU193" s="27" t="s">
        <v>698</v>
      </c>
      <c r="DV193" s="27" t="s">
        <v>698</v>
      </c>
      <c r="DW193" s="27" t="s">
        <v>698</v>
      </c>
      <c r="DX193" s="27" t="s">
        <v>698</v>
      </c>
      <c r="DY193" s="27" t="s">
        <v>698</v>
      </c>
      <c r="DZ193" s="27" t="s">
        <v>698</v>
      </c>
      <c r="EA193" s="27" t="s">
        <v>698</v>
      </c>
      <c r="EB193" s="27" t="s">
        <v>698</v>
      </c>
      <c r="EC193" s="27" t="s">
        <v>698</v>
      </c>
      <c r="ED193" s="27" t="s">
        <v>698</v>
      </c>
      <c r="EE193" s="27" t="s">
        <v>698</v>
      </c>
      <c r="EF193" s="27" t="s">
        <v>698</v>
      </c>
      <c r="EG193" s="27" t="s">
        <v>694</v>
      </c>
      <c r="EH193" s="27" t="s">
        <v>698</v>
      </c>
      <c r="EI193" s="27" t="s">
        <v>698</v>
      </c>
      <c r="EJ193" s="27" t="s">
        <v>698</v>
      </c>
      <c r="EK193" s="27" t="s">
        <v>698</v>
      </c>
      <c r="EL193" s="27" t="s">
        <v>698</v>
      </c>
      <c r="EM193" s="27" t="s">
        <v>698</v>
      </c>
      <c r="EN193" s="27" t="s">
        <v>698</v>
      </c>
      <c r="EO193" s="27" t="s">
        <v>698</v>
      </c>
      <c r="EP193" s="27" t="s">
        <v>698</v>
      </c>
      <c r="EQ193" s="27" t="s">
        <v>698</v>
      </c>
      <c r="ER193" s="27" t="s">
        <v>698</v>
      </c>
      <c r="ES193" s="27" t="s">
        <v>698</v>
      </c>
      <c r="ET193" s="27" t="s">
        <v>698</v>
      </c>
      <c r="EU193" s="27" t="s">
        <v>698</v>
      </c>
      <c r="EV193" s="27" t="s">
        <v>698</v>
      </c>
      <c r="EW193" s="27" t="s">
        <v>698</v>
      </c>
      <c r="EX193" s="27" t="s">
        <v>698</v>
      </c>
      <c r="EY193" s="27" t="s">
        <v>698</v>
      </c>
      <c r="EZ193" s="27" t="s">
        <v>698</v>
      </c>
      <c r="FA193" s="27" t="s">
        <v>698</v>
      </c>
      <c r="FB193" s="27" t="s">
        <v>698</v>
      </c>
      <c r="FC193" s="27" t="s">
        <v>698</v>
      </c>
      <c r="FD193" s="27" t="s">
        <v>698</v>
      </c>
      <c r="FE193" s="27" t="s">
        <v>694</v>
      </c>
      <c r="FF193" s="27" t="s">
        <v>698</v>
      </c>
      <c r="FG193" s="27" t="s">
        <v>698</v>
      </c>
      <c r="FH193" s="27" t="s">
        <v>698</v>
      </c>
      <c r="FI193" s="27" t="s">
        <v>698</v>
      </c>
      <c r="FJ193" s="27" t="s">
        <v>694</v>
      </c>
      <c r="FK193" s="27" t="s">
        <v>698</v>
      </c>
      <c r="FL193" s="27" t="s">
        <v>698</v>
      </c>
      <c r="FM193" s="27" t="s">
        <v>698</v>
      </c>
      <c r="FN193" s="27" t="s">
        <v>694</v>
      </c>
      <c r="FO193" s="72" t="s">
        <v>1515</v>
      </c>
      <c r="FP193" s="72" t="s">
        <v>1516</v>
      </c>
      <c r="FQ193" s="72" t="s">
        <v>1176</v>
      </c>
      <c r="FR193" s="72" t="s">
        <v>1517</v>
      </c>
      <c r="FS193" s="72" t="s">
        <v>1517</v>
      </c>
      <c r="FT193" s="72" t="s">
        <v>698</v>
      </c>
      <c r="FU193" s="72" t="s">
        <v>698</v>
      </c>
      <c r="FV193" s="72" t="s">
        <v>698</v>
      </c>
      <c r="FW193" s="78" t="s">
        <v>698</v>
      </c>
      <c r="FX193" s="78" t="s">
        <v>698</v>
      </c>
      <c r="FY193" s="72" t="s">
        <v>1528</v>
      </c>
      <c r="FZ193" s="90"/>
      <c r="GA193" s="90"/>
      <c r="GB193" s="90"/>
      <c r="GC193" s="90"/>
      <c r="GD193" s="90"/>
      <c r="GE193" s="90"/>
      <c r="GF193" s="90"/>
      <c r="GG193" s="90"/>
      <c r="GH193" s="105" t="s">
        <v>1519</v>
      </c>
      <c r="GI193" s="106"/>
      <c r="GJ193" s="27"/>
      <c r="GK193" s="28"/>
      <c r="GL193" s="27"/>
    </row>
    <row r="194" spans="1:194" x14ac:dyDescent="0.25">
      <c r="A194" s="71" t="str">
        <f>CONCATENATE($W$7,": ",$X$184," - ",$Y$187,": ",$Z$194)</f>
        <v>Expenditure: Depreciation and Amortisation  - Depreciation: Computer Equipment</v>
      </c>
      <c r="B194" s="27" t="s">
        <v>694</v>
      </c>
      <c r="C194" s="27" t="str">
        <f t="shared" si="12"/>
        <v>IE004002003000000000000000000000000000</v>
      </c>
      <c r="D194" s="23" t="s">
        <v>1166</v>
      </c>
      <c r="E194" s="23" t="s">
        <v>711</v>
      </c>
      <c r="F194" s="23" t="s">
        <v>707</v>
      </c>
      <c r="G194" s="23" t="s">
        <v>710</v>
      </c>
      <c r="H194" s="23" t="s">
        <v>697</v>
      </c>
      <c r="I194" s="23" t="s">
        <v>697</v>
      </c>
      <c r="J194" s="23" t="s">
        <v>697</v>
      </c>
      <c r="K194" s="23" t="s">
        <v>697</v>
      </c>
      <c r="L194" s="23" t="s">
        <v>697</v>
      </c>
      <c r="M194" s="23" t="s">
        <v>697</v>
      </c>
      <c r="N194" s="23" t="s">
        <v>697</v>
      </c>
      <c r="O194" s="23" t="s">
        <v>697</v>
      </c>
      <c r="P194" s="23" t="s">
        <v>697</v>
      </c>
      <c r="Q194" s="27">
        <v>0</v>
      </c>
      <c r="R194" s="27" t="s">
        <v>698</v>
      </c>
      <c r="S194" s="27" t="s">
        <v>698</v>
      </c>
      <c r="T194" s="27" t="s">
        <v>694</v>
      </c>
      <c r="U194" s="28"/>
      <c r="V194" s="27" t="s">
        <v>435</v>
      </c>
      <c r="W194" s="27" t="s">
        <v>905</v>
      </c>
      <c r="X194" s="27"/>
      <c r="Y194" s="27"/>
      <c r="Z194" s="27" t="s">
        <v>1535</v>
      </c>
      <c r="AA194" s="27"/>
      <c r="AB194" s="27"/>
      <c r="AC194" s="27"/>
      <c r="AD194" s="27"/>
      <c r="AE194" s="27"/>
      <c r="AF194" s="27"/>
      <c r="AG194" s="27"/>
      <c r="AH194" s="27"/>
      <c r="AI194" s="27" t="s">
        <v>1536</v>
      </c>
      <c r="AJ194" s="28" t="s">
        <v>694</v>
      </c>
      <c r="AK194" s="27" t="s">
        <v>694</v>
      </c>
      <c r="AL194" s="27" t="s">
        <v>694</v>
      </c>
      <c r="AM194" s="27" t="s">
        <v>694</v>
      </c>
      <c r="AN194" s="27" t="s">
        <v>694</v>
      </c>
      <c r="AO194" s="27" t="s">
        <v>694</v>
      </c>
      <c r="AP194" s="27" t="s">
        <v>694</v>
      </c>
      <c r="AQ194" s="27" t="s">
        <v>694</v>
      </c>
      <c r="AR194" s="27" t="s">
        <v>694</v>
      </c>
      <c r="AS194" s="27" t="s">
        <v>694</v>
      </c>
      <c r="AT194" s="27" t="s">
        <v>694</v>
      </c>
      <c r="AU194" s="27" t="s">
        <v>694</v>
      </c>
      <c r="AV194" s="27" t="s">
        <v>694</v>
      </c>
      <c r="AW194" s="27" t="s">
        <v>694</v>
      </c>
      <c r="AX194" s="27" t="s">
        <v>694</v>
      </c>
      <c r="AY194" s="27" t="s">
        <v>694</v>
      </c>
      <c r="AZ194" s="27" t="s">
        <v>694</v>
      </c>
      <c r="BA194" s="27" t="s">
        <v>694</v>
      </c>
      <c r="BB194" s="27" t="s">
        <v>694</v>
      </c>
      <c r="BC194" s="27" t="s">
        <v>694</v>
      </c>
      <c r="BD194" s="27" t="s">
        <v>694</v>
      </c>
      <c r="BE194" s="27" t="s">
        <v>694</v>
      </c>
      <c r="BF194" s="27" t="s">
        <v>694</v>
      </c>
      <c r="BG194" s="27" t="s">
        <v>694</v>
      </c>
      <c r="BH194" s="27" t="s">
        <v>694</v>
      </c>
      <c r="BI194" s="27" t="s">
        <v>694</v>
      </c>
      <c r="BJ194" s="27" t="s">
        <v>694</v>
      </c>
      <c r="BK194" s="27" t="s">
        <v>694</v>
      </c>
      <c r="BL194" s="27" t="s">
        <v>694</v>
      </c>
      <c r="BM194" s="27" t="s">
        <v>694</v>
      </c>
      <c r="BN194" s="27" t="s">
        <v>694</v>
      </c>
      <c r="BO194" s="27" t="s">
        <v>694</v>
      </c>
      <c r="BP194" s="27" t="s">
        <v>694</v>
      </c>
      <c r="BQ194" s="27" t="s">
        <v>694</v>
      </c>
      <c r="BR194" s="27" t="s">
        <v>694</v>
      </c>
      <c r="BS194" s="27" t="s">
        <v>694</v>
      </c>
      <c r="BT194" s="27" t="s">
        <v>694</v>
      </c>
      <c r="BU194" s="27" t="s">
        <v>694</v>
      </c>
      <c r="BV194" s="27" t="s">
        <v>694</v>
      </c>
      <c r="BW194" s="27" t="s">
        <v>694</v>
      </c>
      <c r="BX194" s="27" t="s">
        <v>694</v>
      </c>
      <c r="BY194" s="27" t="s">
        <v>694</v>
      </c>
      <c r="BZ194" s="27" t="s">
        <v>694</v>
      </c>
      <c r="CA194" s="27" t="s">
        <v>694</v>
      </c>
      <c r="CB194" s="27" t="s">
        <v>694</v>
      </c>
      <c r="CC194" s="27" t="s">
        <v>694</v>
      </c>
      <c r="CD194" s="27" t="s">
        <v>694</v>
      </c>
      <c r="CE194" s="27" t="s">
        <v>694</v>
      </c>
      <c r="CF194" s="27" t="s">
        <v>694</v>
      </c>
      <c r="CG194" s="27" t="s">
        <v>694</v>
      </c>
      <c r="CH194" s="27" t="s">
        <v>694</v>
      </c>
      <c r="CI194" s="27" t="s">
        <v>694</v>
      </c>
      <c r="CJ194" s="27" t="s">
        <v>694</v>
      </c>
      <c r="CK194" s="27" t="s">
        <v>694</v>
      </c>
      <c r="CL194" s="27" t="s">
        <v>694</v>
      </c>
      <c r="CM194" s="27" t="s">
        <v>694</v>
      </c>
      <c r="CN194" s="27" t="s">
        <v>694</v>
      </c>
      <c r="CO194" s="27" t="s">
        <v>694</v>
      </c>
      <c r="CP194" s="27" t="s">
        <v>694</v>
      </c>
      <c r="CQ194" s="27" t="s">
        <v>694</v>
      </c>
      <c r="CR194" s="27" t="s">
        <v>694</v>
      </c>
      <c r="CS194" s="27" t="s">
        <v>694</v>
      </c>
      <c r="CT194" s="27" t="s">
        <v>694</v>
      </c>
      <c r="CU194" s="27" t="s">
        <v>694</v>
      </c>
      <c r="CV194" s="27" t="s">
        <v>694</v>
      </c>
      <c r="CW194" s="27" t="s">
        <v>694</v>
      </c>
      <c r="CX194" s="27" t="s">
        <v>694</v>
      </c>
      <c r="CY194" s="27" t="s">
        <v>694</v>
      </c>
      <c r="CZ194" s="27" t="s">
        <v>694</v>
      </c>
      <c r="DA194" s="27" t="s">
        <v>694</v>
      </c>
      <c r="DB194" s="27" t="s">
        <v>694</v>
      </c>
      <c r="DC194" s="27" t="s">
        <v>694</v>
      </c>
      <c r="DD194" s="27" t="s">
        <v>694</v>
      </c>
      <c r="DE194" s="27" t="s">
        <v>694</v>
      </c>
      <c r="DF194" s="27" t="s">
        <v>694</v>
      </c>
      <c r="DG194" s="27" t="s">
        <v>694</v>
      </c>
      <c r="DH194" s="27" t="s">
        <v>694</v>
      </c>
      <c r="DI194" s="27" t="s">
        <v>694</v>
      </c>
      <c r="DJ194" s="27" t="s">
        <v>694</v>
      </c>
      <c r="DK194" s="27" t="s">
        <v>694</v>
      </c>
      <c r="DL194" s="27" t="s">
        <v>694</v>
      </c>
      <c r="DM194" s="27" t="s">
        <v>694</v>
      </c>
      <c r="DN194" s="27" t="s">
        <v>694</v>
      </c>
      <c r="DO194" s="27" t="s">
        <v>694</v>
      </c>
      <c r="DP194" s="27" t="s">
        <v>694</v>
      </c>
      <c r="DQ194" s="27" t="s">
        <v>694</v>
      </c>
      <c r="DR194" s="27" t="s">
        <v>694</v>
      </c>
      <c r="DS194" s="27"/>
      <c r="DT194" s="27" t="s">
        <v>694</v>
      </c>
      <c r="DU194" s="27" t="s">
        <v>694</v>
      </c>
      <c r="DV194" s="27" t="s">
        <v>694</v>
      </c>
      <c r="DW194" s="27" t="s">
        <v>694</v>
      </c>
      <c r="DX194" s="27" t="s">
        <v>694</v>
      </c>
      <c r="DY194" s="27" t="s">
        <v>694</v>
      </c>
      <c r="DZ194" s="27" t="s">
        <v>694</v>
      </c>
      <c r="EA194" s="27" t="s">
        <v>694</v>
      </c>
      <c r="EB194" s="27" t="s">
        <v>694</v>
      </c>
      <c r="EC194" s="27" t="s">
        <v>694</v>
      </c>
      <c r="ED194" s="27" t="s">
        <v>694</v>
      </c>
      <c r="EE194" s="27" t="s">
        <v>694</v>
      </c>
      <c r="EF194" s="27" t="s">
        <v>694</v>
      </c>
      <c r="EG194" s="27" t="s">
        <v>694</v>
      </c>
      <c r="EH194" s="27" t="s">
        <v>694</v>
      </c>
      <c r="EI194" s="27" t="s">
        <v>694</v>
      </c>
      <c r="EJ194" s="27" t="s">
        <v>694</v>
      </c>
      <c r="EK194" s="27" t="s">
        <v>694</v>
      </c>
      <c r="EL194" s="27" t="s">
        <v>694</v>
      </c>
      <c r="EM194" s="27" t="s">
        <v>694</v>
      </c>
      <c r="EN194" s="27" t="s">
        <v>694</v>
      </c>
      <c r="EO194" s="27" t="s">
        <v>694</v>
      </c>
      <c r="EP194" s="27" t="s">
        <v>694</v>
      </c>
      <c r="EQ194" s="27" t="s">
        <v>694</v>
      </c>
      <c r="ER194" s="27" t="s">
        <v>694</v>
      </c>
      <c r="ES194" s="27" t="s">
        <v>694</v>
      </c>
      <c r="ET194" s="27" t="s">
        <v>694</v>
      </c>
      <c r="EU194" s="27" t="s">
        <v>694</v>
      </c>
      <c r="EV194" s="27" t="s">
        <v>694</v>
      </c>
      <c r="EW194" s="27" t="s">
        <v>694</v>
      </c>
      <c r="EX194" s="27" t="s">
        <v>694</v>
      </c>
      <c r="EY194" s="27" t="s">
        <v>694</v>
      </c>
      <c r="EZ194" s="27" t="s">
        <v>694</v>
      </c>
      <c r="FA194" s="27" t="s">
        <v>694</v>
      </c>
      <c r="FB194" s="27" t="s">
        <v>694</v>
      </c>
      <c r="FC194" s="27" t="s">
        <v>694</v>
      </c>
      <c r="FD194" s="27" t="s">
        <v>694</v>
      </c>
      <c r="FE194" s="27" t="s">
        <v>694</v>
      </c>
      <c r="FF194" s="27" t="s">
        <v>694</v>
      </c>
      <c r="FG194" s="27" t="s">
        <v>694</v>
      </c>
      <c r="FH194" s="27" t="s">
        <v>694</v>
      </c>
      <c r="FI194" s="27" t="s">
        <v>694</v>
      </c>
      <c r="FJ194" s="27" t="s">
        <v>694</v>
      </c>
      <c r="FK194" s="27" t="s">
        <v>694</v>
      </c>
      <c r="FL194" s="27" t="s">
        <v>694</v>
      </c>
      <c r="FM194" s="27" t="s">
        <v>694</v>
      </c>
      <c r="FN194" s="27" t="s">
        <v>694</v>
      </c>
      <c r="FO194" s="72" t="s">
        <v>698</v>
      </c>
      <c r="FP194" s="72" t="s">
        <v>698</v>
      </c>
      <c r="FQ194" s="72" t="s">
        <v>698</v>
      </c>
      <c r="FR194" s="72" t="s">
        <v>698</v>
      </c>
      <c r="FS194" s="72" t="s">
        <v>698</v>
      </c>
      <c r="FT194" s="72" t="s">
        <v>698</v>
      </c>
      <c r="FU194" s="72" t="s">
        <v>698</v>
      </c>
      <c r="FV194" s="72" t="s">
        <v>698</v>
      </c>
      <c r="FW194" s="78" t="s">
        <v>698</v>
      </c>
      <c r="FX194" s="78" t="s">
        <v>698</v>
      </c>
      <c r="FY194" s="72" t="s">
        <v>698</v>
      </c>
      <c r="FZ194" s="90"/>
      <c r="GA194" s="90"/>
      <c r="GB194" s="90"/>
      <c r="GC194" s="90"/>
      <c r="GD194" s="90"/>
      <c r="GE194" s="90"/>
      <c r="GF194" s="90"/>
      <c r="GG194" s="90"/>
      <c r="GH194" s="105" t="s">
        <v>694</v>
      </c>
      <c r="GI194" s="106"/>
      <c r="GJ194" s="27"/>
      <c r="GK194" s="28"/>
      <c r="GL194" s="27"/>
    </row>
    <row r="195" spans="1:194" x14ac:dyDescent="0.25">
      <c r="A195" s="71" t="str">
        <f>CONCATENATE($W$7,": ",$X$184," - ",$Y$187,": ",$Z$194," - ",AA195)</f>
        <v>Expenditure: Depreciation and Amortisation  - Depreciation: Computer Equipment - All or excl NERSA</v>
      </c>
      <c r="B195" s="27" t="s">
        <v>694</v>
      </c>
      <c r="C195" s="27" t="str">
        <f t="shared" si="12"/>
        <v>IE004002003001000000000000000000000000</v>
      </c>
      <c r="D195" s="23" t="s">
        <v>1166</v>
      </c>
      <c r="E195" s="23" t="s">
        <v>711</v>
      </c>
      <c r="F195" s="23" t="s">
        <v>707</v>
      </c>
      <c r="G195" s="23" t="s">
        <v>710</v>
      </c>
      <c r="H195" s="23" t="s">
        <v>702</v>
      </c>
      <c r="I195" s="23" t="s">
        <v>697</v>
      </c>
      <c r="J195" s="23" t="s">
        <v>697</v>
      </c>
      <c r="K195" s="23" t="s">
        <v>697</v>
      </c>
      <c r="L195" s="23" t="s">
        <v>697</v>
      </c>
      <c r="M195" s="23" t="s">
        <v>697</v>
      </c>
      <c r="N195" s="23" t="s">
        <v>697</v>
      </c>
      <c r="O195" s="23" t="s">
        <v>697</v>
      </c>
      <c r="P195" s="23" t="s">
        <v>697</v>
      </c>
      <c r="Q195" s="27">
        <v>0</v>
      </c>
      <c r="R195" s="27" t="s">
        <v>704</v>
      </c>
      <c r="S195" s="27" t="s">
        <v>698</v>
      </c>
      <c r="T195" s="27" t="s">
        <v>694</v>
      </c>
      <c r="U195" s="28"/>
      <c r="V195" s="27" t="s">
        <v>436</v>
      </c>
      <c r="W195" s="27" t="s">
        <v>905</v>
      </c>
      <c r="X195" s="27"/>
      <c r="Y195" s="27"/>
      <c r="Z195" s="27"/>
      <c r="AA195" s="27" t="s">
        <v>1526</v>
      </c>
      <c r="AB195" s="27"/>
      <c r="AC195" s="27"/>
      <c r="AD195" s="27"/>
      <c r="AE195" s="27"/>
      <c r="AF195" s="27"/>
      <c r="AG195" s="27"/>
      <c r="AH195" s="27"/>
      <c r="AI195" s="27" t="s">
        <v>1537</v>
      </c>
      <c r="AJ195" s="28" t="s">
        <v>704</v>
      </c>
      <c r="AK195" s="27" t="s">
        <v>704</v>
      </c>
      <c r="AL195" s="27" t="s">
        <v>704</v>
      </c>
      <c r="AM195" s="27" t="s">
        <v>704</v>
      </c>
      <c r="AN195" s="27" t="s">
        <v>704</v>
      </c>
      <c r="AO195" s="27" t="s">
        <v>704</v>
      </c>
      <c r="AP195" s="27" t="s">
        <v>704</v>
      </c>
      <c r="AQ195" s="27" t="s">
        <v>704</v>
      </c>
      <c r="AR195" s="27" t="s">
        <v>704</v>
      </c>
      <c r="AS195" s="27" t="s">
        <v>704</v>
      </c>
      <c r="AT195" s="27" t="s">
        <v>704</v>
      </c>
      <c r="AU195" s="27" t="s">
        <v>704</v>
      </c>
      <c r="AV195" s="27" t="s">
        <v>704</v>
      </c>
      <c r="AW195" s="27" t="s">
        <v>704</v>
      </c>
      <c r="AX195" s="27" t="s">
        <v>704</v>
      </c>
      <c r="AY195" s="27" t="s">
        <v>704</v>
      </c>
      <c r="AZ195" s="27" t="s">
        <v>704</v>
      </c>
      <c r="BA195" s="27" t="s">
        <v>704</v>
      </c>
      <c r="BB195" s="27" t="s">
        <v>704</v>
      </c>
      <c r="BC195" s="27" t="s">
        <v>704</v>
      </c>
      <c r="BD195" s="27" t="s">
        <v>704</v>
      </c>
      <c r="BE195" s="27" t="s">
        <v>704</v>
      </c>
      <c r="BF195" s="27" t="s">
        <v>704</v>
      </c>
      <c r="BG195" s="27" t="s">
        <v>704</v>
      </c>
      <c r="BH195" s="27" t="s">
        <v>704</v>
      </c>
      <c r="BI195" s="27" t="s">
        <v>704</v>
      </c>
      <c r="BJ195" s="27" t="s">
        <v>704</v>
      </c>
      <c r="BK195" s="27" t="s">
        <v>704</v>
      </c>
      <c r="BL195" s="27" t="s">
        <v>704</v>
      </c>
      <c r="BM195" s="27" t="s">
        <v>704</v>
      </c>
      <c r="BN195" s="27" t="s">
        <v>704</v>
      </c>
      <c r="BO195" s="27" t="s">
        <v>704</v>
      </c>
      <c r="BP195" s="27" t="s">
        <v>704</v>
      </c>
      <c r="BQ195" s="27" t="s">
        <v>704</v>
      </c>
      <c r="BR195" s="27" t="s">
        <v>704</v>
      </c>
      <c r="BS195" s="27" t="s">
        <v>704</v>
      </c>
      <c r="BT195" s="27" t="s">
        <v>704</v>
      </c>
      <c r="BU195" s="27" t="s">
        <v>704</v>
      </c>
      <c r="BV195" s="27" t="s">
        <v>704</v>
      </c>
      <c r="BW195" s="27" t="s">
        <v>704</v>
      </c>
      <c r="BX195" s="27" t="s">
        <v>704</v>
      </c>
      <c r="BY195" s="27" t="s">
        <v>704</v>
      </c>
      <c r="BZ195" s="27" t="s">
        <v>704</v>
      </c>
      <c r="CA195" s="27" t="s">
        <v>704</v>
      </c>
      <c r="CB195" s="27" t="s">
        <v>704</v>
      </c>
      <c r="CC195" s="27" t="s">
        <v>704</v>
      </c>
      <c r="CD195" s="27" t="s">
        <v>704</v>
      </c>
      <c r="CE195" s="27" t="s">
        <v>704</v>
      </c>
      <c r="CF195" s="27" t="s">
        <v>704</v>
      </c>
      <c r="CG195" s="27" t="s">
        <v>704</v>
      </c>
      <c r="CH195" s="27" t="s">
        <v>704</v>
      </c>
      <c r="CI195" s="27" t="s">
        <v>704</v>
      </c>
      <c r="CJ195" s="27" t="s">
        <v>704</v>
      </c>
      <c r="CK195" s="27" t="s">
        <v>704</v>
      </c>
      <c r="CL195" s="27" t="s">
        <v>704</v>
      </c>
      <c r="CM195" s="27" t="s">
        <v>704</v>
      </c>
      <c r="CN195" s="27" t="s">
        <v>704</v>
      </c>
      <c r="CO195" s="27" t="s">
        <v>704</v>
      </c>
      <c r="CP195" s="27" t="s">
        <v>704</v>
      </c>
      <c r="CQ195" s="27" t="s">
        <v>704</v>
      </c>
      <c r="CR195" s="27" t="s">
        <v>704</v>
      </c>
      <c r="CS195" s="27" t="s">
        <v>704</v>
      </c>
      <c r="CT195" s="27" t="s">
        <v>704</v>
      </c>
      <c r="CU195" s="27" t="s">
        <v>704</v>
      </c>
      <c r="CV195" s="27" t="s">
        <v>704</v>
      </c>
      <c r="CW195" s="27" t="s">
        <v>704</v>
      </c>
      <c r="CX195" s="27" t="s">
        <v>704</v>
      </c>
      <c r="CY195" s="27" t="s">
        <v>704</v>
      </c>
      <c r="CZ195" s="27" t="s">
        <v>704</v>
      </c>
      <c r="DA195" s="27" t="s">
        <v>704</v>
      </c>
      <c r="DB195" s="27" t="s">
        <v>698</v>
      </c>
      <c r="DC195" s="27" t="s">
        <v>698</v>
      </c>
      <c r="DD195" s="27" t="s">
        <v>698</v>
      </c>
      <c r="DE195" s="27" t="s">
        <v>698</v>
      </c>
      <c r="DF195" s="27" t="s">
        <v>704</v>
      </c>
      <c r="DG195" s="27" t="s">
        <v>704</v>
      </c>
      <c r="DH195" s="27" t="s">
        <v>704</v>
      </c>
      <c r="DI195" s="27" t="s">
        <v>704</v>
      </c>
      <c r="DJ195" s="27" t="s">
        <v>704</v>
      </c>
      <c r="DK195" s="27" t="s">
        <v>704</v>
      </c>
      <c r="DL195" s="27" t="s">
        <v>704</v>
      </c>
      <c r="DM195" s="27" t="s">
        <v>704</v>
      </c>
      <c r="DN195" s="27" t="s">
        <v>704</v>
      </c>
      <c r="DO195" s="27" t="s">
        <v>704</v>
      </c>
      <c r="DP195" s="27" t="s">
        <v>704</v>
      </c>
      <c r="DQ195" s="27" t="s">
        <v>704</v>
      </c>
      <c r="DR195" s="27" t="s">
        <v>704</v>
      </c>
      <c r="DS195" s="27"/>
      <c r="DT195" s="27" t="s">
        <v>704</v>
      </c>
      <c r="DU195" s="27" t="s">
        <v>704</v>
      </c>
      <c r="DV195" s="27" t="s">
        <v>704</v>
      </c>
      <c r="DW195" s="27" t="s">
        <v>704</v>
      </c>
      <c r="DX195" s="27" t="s">
        <v>704</v>
      </c>
      <c r="DY195" s="27" t="s">
        <v>704</v>
      </c>
      <c r="DZ195" s="27" t="s">
        <v>704</v>
      </c>
      <c r="EA195" s="27" t="s">
        <v>704</v>
      </c>
      <c r="EB195" s="27" t="s">
        <v>704</v>
      </c>
      <c r="EC195" s="27" t="s">
        <v>704</v>
      </c>
      <c r="ED195" s="27" t="s">
        <v>704</v>
      </c>
      <c r="EE195" s="27" t="s">
        <v>704</v>
      </c>
      <c r="EF195" s="27" t="s">
        <v>704</v>
      </c>
      <c r="EG195" s="27" t="s">
        <v>694</v>
      </c>
      <c r="EH195" s="27" t="s">
        <v>704</v>
      </c>
      <c r="EI195" s="27" t="s">
        <v>704</v>
      </c>
      <c r="EJ195" s="27" t="s">
        <v>704</v>
      </c>
      <c r="EK195" s="27" t="s">
        <v>704</v>
      </c>
      <c r="EL195" s="27" t="s">
        <v>704</v>
      </c>
      <c r="EM195" s="27" t="s">
        <v>704</v>
      </c>
      <c r="EN195" s="27" t="s">
        <v>704</v>
      </c>
      <c r="EO195" s="27" t="s">
        <v>704</v>
      </c>
      <c r="EP195" s="27" t="s">
        <v>704</v>
      </c>
      <c r="EQ195" s="27" t="s">
        <v>704</v>
      </c>
      <c r="ER195" s="27" t="s">
        <v>704</v>
      </c>
      <c r="ES195" s="27" t="s">
        <v>704</v>
      </c>
      <c r="ET195" s="27" t="s">
        <v>704</v>
      </c>
      <c r="EU195" s="27" t="s">
        <v>704</v>
      </c>
      <c r="EV195" s="27" t="s">
        <v>704</v>
      </c>
      <c r="EW195" s="27" t="s">
        <v>704</v>
      </c>
      <c r="EX195" s="27" t="s">
        <v>704</v>
      </c>
      <c r="EY195" s="27" t="s">
        <v>704</v>
      </c>
      <c r="EZ195" s="27" t="s">
        <v>704</v>
      </c>
      <c r="FA195" s="27" t="s">
        <v>704</v>
      </c>
      <c r="FB195" s="27" t="s">
        <v>704</v>
      </c>
      <c r="FC195" s="27" t="s">
        <v>704</v>
      </c>
      <c r="FD195" s="27" t="s">
        <v>704</v>
      </c>
      <c r="FE195" s="27" t="s">
        <v>694</v>
      </c>
      <c r="FF195" s="27" t="s">
        <v>704</v>
      </c>
      <c r="FG195" s="27" t="s">
        <v>704</v>
      </c>
      <c r="FH195" s="27" t="s">
        <v>704</v>
      </c>
      <c r="FI195" s="27" t="s">
        <v>704</v>
      </c>
      <c r="FJ195" s="27" t="s">
        <v>694</v>
      </c>
      <c r="FK195" s="27" t="s">
        <v>704</v>
      </c>
      <c r="FL195" s="27" t="s">
        <v>704</v>
      </c>
      <c r="FM195" s="27" t="s">
        <v>704</v>
      </c>
      <c r="FN195" s="27" t="s">
        <v>694</v>
      </c>
      <c r="FO195" s="72" t="s">
        <v>1515</v>
      </c>
      <c r="FP195" s="72" t="s">
        <v>1516</v>
      </c>
      <c r="FQ195" s="72" t="s">
        <v>1176</v>
      </c>
      <c r="FR195" s="72" t="s">
        <v>1517</v>
      </c>
      <c r="FS195" s="72" t="s">
        <v>1517</v>
      </c>
      <c r="FT195" s="72" t="s">
        <v>698</v>
      </c>
      <c r="FU195" s="72" t="s">
        <v>698</v>
      </c>
      <c r="FV195" s="72" t="s">
        <v>698</v>
      </c>
      <c r="FW195" s="78" t="s">
        <v>698</v>
      </c>
      <c r="FX195" s="78" t="s">
        <v>698</v>
      </c>
      <c r="FY195" s="72" t="s">
        <v>1538</v>
      </c>
      <c r="FZ195" s="90"/>
      <c r="GA195" s="90"/>
      <c r="GB195" s="90"/>
      <c r="GC195" s="90"/>
      <c r="GD195" s="90"/>
      <c r="GE195" s="90"/>
      <c r="GF195" s="90"/>
      <c r="GG195" s="90"/>
      <c r="GH195" s="105" t="s">
        <v>1519</v>
      </c>
      <c r="GI195" s="106"/>
      <c r="GJ195" s="27"/>
      <c r="GK195" s="28"/>
      <c r="GL195" s="27"/>
    </row>
    <row r="196" spans="1:194" x14ac:dyDescent="0.25">
      <c r="A196" s="71" t="str">
        <f>CONCATENATE($W$7,": ",$X$184," - ",$Y$187,": ",$Z$194," - ",AA196)</f>
        <v>Expenditure: Depreciation and Amortisation  - Depreciation: Computer Equipment - NERSA</v>
      </c>
      <c r="B196" s="27" t="s">
        <v>694</v>
      </c>
      <c r="C196" s="27" t="str">
        <f t="shared" si="12"/>
        <v>IE004002003002000000000000000000000000</v>
      </c>
      <c r="D196" s="23" t="s">
        <v>1166</v>
      </c>
      <c r="E196" s="23" t="s">
        <v>711</v>
      </c>
      <c r="F196" s="23" t="s">
        <v>707</v>
      </c>
      <c r="G196" s="23" t="s">
        <v>710</v>
      </c>
      <c r="H196" s="23" t="s">
        <v>707</v>
      </c>
      <c r="I196" s="23" t="s">
        <v>697</v>
      </c>
      <c r="J196" s="23" t="s">
        <v>697</v>
      </c>
      <c r="K196" s="23" t="s">
        <v>697</v>
      </c>
      <c r="L196" s="23" t="s">
        <v>697</v>
      </c>
      <c r="M196" s="23" t="s">
        <v>697</v>
      </c>
      <c r="N196" s="23" t="s">
        <v>697</v>
      </c>
      <c r="O196" s="23" t="s">
        <v>697</v>
      </c>
      <c r="P196" s="23" t="s">
        <v>697</v>
      </c>
      <c r="Q196" s="27">
        <v>0</v>
      </c>
      <c r="R196" s="27" t="s">
        <v>704</v>
      </c>
      <c r="S196" s="27" t="s">
        <v>698</v>
      </c>
      <c r="T196" s="27" t="s">
        <v>694</v>
      </c>
      <c r="U196" s="28"/>
      <c r="V196" s="27" t="s">
        <v>437</v>
      </c>
      <c r="W196" s="27" t="s">
        <v>905</v>
      </c>
      <c r="X196" s="27"/>
      <c r="Y196" s="27"/>
      <c r="Z196" s="27"/>
      <c r="AA196" s="27" t="s">
        <v>1529</v>
      </c>
      <c r="AB196" s="27"/>
      <c r="AC196" s="27"/>
      <c r="AD196" s="27"/>
      <c r="AE196" s="27"/>
      <c r="AF196" s="27"/>
      <c r="AG196" s="27"/>
      <c r="AH196" s="27"/>
      <c r="AI196" s="27" t="s">
        <v>1539</v>
      </c>
      <c r="AJ196" s="28" t="s">
        <v>704</v>
      </c>
      <c r="AK196" s="27" t="s">
        <v>698</v>
      </c>
      <c r="AL196" s="27" t="s">
        <v>698</v>
      </c>
      <c r="AM196" s="27" t="s">
        <v>698</v>
      </c>
      <c r="AN196" s="27" t="s">
        <v>698</v>
      </c>
      <c r="AO196" s="27" t="s">
        <v>698</v>
      </c>
      <c r="AP196" s="27" t="s">
        <v>698</v>
      </c>
      <c r="AQ196" s="27" t="s">
        <v>698</v>
      </c>
      <c r="AR196" s="27" t="s">
        <v>698</v>
      </c>
      <c r="AS196" s="27" t="s">
        <v>698</v>
      </c>
      <c r="AT196" s="27" t="s">
        <v>698</v>
      </c>
      <c r="AU196" s="27" t="s">
        <v>698</v>
      </c>
      <c r="AV196" s="27" t="s">
        <v>698</v>
      </c>
      <c r="AW196" s="27" t="s">
        <v>698</v>
      </c>
      <c r="AX196" s="27" t="s">
        <v>698</v>
      </c>
      <c r="AY196" s="27" t="s">
        <v>698</v>
      </c>
      <c r="AZ196" s="27" t="s">
        <v>698</v>
      </c>
      <c r="BA196" s="27" t="s">
        <v>698</v>
      </c>
      <c r="BB196" s="27" t="s">
        <v>698</v>
      </c>
      <c r="BC196" s="27" t="s">
        <v>698</v>
      </c>
      <c r="BD196" s="27" t="s">
        <v>698</v>
      </c>
      <c r="BE196" s="27" t="s">
        <v>698</v>
      </c>
      <c r="BF196" s="27" t="s">
        <v>698</v>
      </c>
      <c r="BG196" s="27" t="s">
        <v>698</v>
      </c>
      <c r="BH196" s="27" t="s">
        <v>698</v>
      </c>
      <c r="BI196" s="27" t="s">
        <v>698</v>
      </c>
      <c r="BJ196" s="27" t="s">
        <v>698</v>
      </c>
      <c r="BK196" s="27" t="s">
        <v>698</v>
      </c>
      <c r="BL196" s="27" t="s">
        <v>698</v>
      </c>
      <c r="BM196" s="27" t="s">
        <v>698</v>
      </c>
      <c r="BN196" s="27" t="s">
        <v>698</v>
      </c>
      <c r="BO196" s="27" t="s">
        <v>698</v>
      </c>
      <c r="BP196" s="27" t="s">
        <v>698</v>
      </c>
      <c r="BQ196" s="27" t="s">
        <v>698</v>
      </c>
      <c r="BR196" s="27" t="s">
        <v>698</v>
      </c>
      <c r="BS196" s="27" t="s">
        <v>698</v>
      </c>
      <c r="BT196" s="27" t="s">
        <v>698</v>
      </c>
      <c r="BU196" s="27" t="s">
        <v>698</v>
      </c>
      <c r="BV196" s="27" t="s">
        <v>698</v>
      </c>
      <c r="BW196" s="27" t="s">
        <v>698</v>
      </c>
      <c r="BX196" s="27" t="s">
        <v>698</v>
      </c>
      <c r="BY196" s="27" t="s">
        <v>698</v>
      </c>
      <c r="BZ196" s="27" t="s">
        <v>698</v>
      </c>
      <c r="CA196" s="27" t="s">
        <v>698</v>
      </c>
      <c r="CB196" s="27" t="s">
        <v>698</v>
      </c>
      <c r="CC196" s="27" t="s">
        <v>698</v>
      </c>
      <c r="CD196" s="27" t="s">
        <v>698</v>
      </c>
      <c r="CE196" s="27" t="s">
        <v>698</v>
      </c>
      <c r="CF196" s="27" t="s">
        <v>698</v>
      </c>
      <c r="CG196" s="27" t="s">
        <v>698</v>
      </c>
      <c r="CH196" s="27" t="s">
        <v>698</v>
      </c>
      <c r="CI196" s="27" t="s">
        <v>698</v>
      </c>
      <c r="CJ196" s="27" t="s">
        <v>698</v>
      </c>
      <c r="CK196" s="27" t="s">
        <v>698</v>
      </c>
      <c r="CL196" s="27" t="s">
        <v>698</v>
      </c>
      <c r="CM196" s="27" t="s">
        <v>698</v>
      </c>
      <c r="CN196" s="27" t="s">
        <v>698</v>
      </c>
      <c r="CO196" s="27" t="s">
        <v>698</v>
      </c>
      <c r="CP196" s="27" t="s">
        <v>698</v>
      </c>
      <c r="CQ196" s="27" t="s">
        <v>698</v>
      </c>
      <c r="CR196" s="27" t="s">
        <v>698</v>
      </c>
      <c r="CS196" s="27" t="s">
        <v>698</v>
      </c>
      <c r="CT196" s="27" t="s">
        <v>698</v>
      </c>
      <c r="CU196" s="27" t="s">
        <v>698</v>
      </c>
      <c r="CV196" s="27" t="s">
        <v>698</v>
      </c>
      <c r="CW196" s="27" t="s">
        <v>698</v>
      </c>
      <c r="CX196" s="27" t="s">
        <v>698</v>
      </c>
      <c r="CY196" s="27" t="s">
        <v>698</v>
      </c>
      <c r="CZ196" s="27" t="s">
        <v>698</v>
      </c>
      <c r="DA196" s="27" t="s">
        <v>698</v>
      </c>
      <c r="DB196" s="27" t="s">
        <v>698</v>
      </c>
      <c r="DC196" s="27" t="s">
        <v>698</v>
      </c>
      <c r="DD196" s="27" t="s">
        <v>698</v>
      </c>
      <c r="DE196" s="27" t="s">
        <v>698</v>
      </c>
      <c r="DF196" s="27" t="s">
        <v>698</v>
      </c>
      <c r="DG196" s="27" t="s">
        <v>698</v>
      </c>
      <c r="DH196" s="27" t="s">
        <v>698</v>
      </c>
      <c r="DI196" s="27" t="s">
        <v>698</v>
      </c>
      <c r="DJ196" s="27" t="s">
        <v>698</v>
      </c>
      <c r="DK196" s="27" t="s">
        <v>698</v>
      </c>
      <c r="DL196" s="27" t="s">
        <v>698</v>
      </c>
      <c r="DM196" s="27" t="s">
        <v>698</v>
      </c>
      <c r="DN196" s="27" t="s">
        <v>698</v>
      </c>
      <c r="DO196" s="27" t="s">
        <v>698</v>
      </c>
      <c r="DP196" s="27" t="s">
        <v>698</v>
      </c>
      <c r="DQ196" s="27" t="s">
        <v>698</v>
      </c>
      <c r="DR196" s="27" t="s">
        <v>698</v>
      </c>
      <c r="DS196" s="27"/>
      <c r="DT196" s="27" t="s">
        <v>698</v>
      </c>
      <c r="DU196" s="27" t="s">
        <v>698</v>
      </c>
      <c r="DV196" s="27" t="s">
        <v>698</v>
      </c>
      <c r="DW196" s="27" t="s">
        <v>698</v>
      </c>
      <c r="DX196" s="27" t="s">
        <v>698</v>
      </c>
      <c r="DY196" s="27" t="s">
        <v>698</v>
      </c>
      <c r="DZ196" s="27" t="s">
        <v>698</v>
      </c>
      <c r="EA196" s="27" t="s">
        <v>698</v>
      </c>
      <c r="EB196" s="27" t="s">
        <v>698</v>
      </c>
      <c r="EC196" s="27" t="s">
        <v>698</v>
      </c>
      <c r="ED196" s="27" t="s">
        <v>698</v>
      </c>
      <c r="EE196" s="27" t="s">
        <v>698</v>
      </c>
      <c r="EF196" s="27" t="s">
        <v>698</v>
      </c>
      <c r="EG196" s="27" t="s">
        <v>694</v>
      </c>
      <c r="EH196" s="27" t="s">
        <v>698</v>
      </c>
      <c r="EI196" s="27" t="s">
        <v>698</v>
      </c>
      <c r="EJ196" s="27" t="s">
        <v>698</v>
      </c>
      <c r="EK196" s="27" t="s">
        <v>698</v>
      </c>
      <c r="EL196" s="27" t="s">
        <v>698</v>
      </c>
      <c r="EM196" s="27" t="s">
        <v>698</v>
      </c>
      <c r="EN196" s="27" t="s">
        <v>698</v>
      </c>
      <c r="EO196" s="27" t="s">
        <v>698</v>
      </c>
      <c r="EP196" s="27" t="s">
        <v>698</v>
      </c>
      <c r="EQ196" s="27" t="s">
        <v>698</v>
      </c>
      <c r="ER196" s="27" t="s">
        <v>698</v>
      </c>
      <c r="ES196" s="27" t="s">
        <v>698</v>
      </c>
      <c r="ET196" s="27" t="s">
        <v>698</v>
      </c>
      <c r="EU196" s="27" t="s">
        <v>698</v>
      </c>
      <c r="EV196" s="27" t="s">
        <v>698</v>
      </c>
      <c r="EW196" s="27" t="s">
        <v>698</v>
      </c>
      <c r="EX196" s="27" t="s">
        <v>698</v>
      </c>
      <c r="EY196" s="27" t="s">
        <v>698</v>
      </c>
      <c r="EZ196" s="27" t="s">
        <v>698</v>
      </c>
      <c r="FA196" s="27" t="s">
        <v>698</v>
      </c>
      <c r="FB196" s="27" t="s">
        <v>698</v>
      </c>
      <c r="FC196" s="27" t="s">
        <v>698</v>
      </c>
      <c r="FD196" s="27" t="s">
        <v>698</v>
      </c>
      <c r="FE196" s="27" t="s">
        <v>694</v>
      </c>
      <c r="FF196" s="27" t="s">
        <v>698</v>
      </c>
      <c r="FG196" s="27" t="s">
        <v>698</v>
      </c>
      <c r="FH196" s="27" t="s">
        <v>698</v>
      </c>
      <c r="FI196" s="27" t="s">
        <v>698</v>
      </c>
      <c r="FJ196" s="27" t="s">
        <v>694</v>
      </c>
      <c r="FK196" s="27" t="s">
        <v>698</v>
      </c>
      <c r="FL196" s="27" t="s">
        <v>698</v>
      </c>
      <c r="FM196" s="27" t="s">
        <v>698</v>
      </c>
      <c r="FN196" s="27" t="s">
        <v>694</v>
      </c>
      <c r="FO196" s="72" t="s">
        <v>1515</v>
      </c>
      <c r="FP196" s="72" t="s">
        <v>1516</v>
      </c>
      <c r="FQ196" s="72" t="s">
        <v>1176</v>
      </c>
      <c r="FR196" s="72" t="s">
        <v>1517</v>
      </c>
      <c r="FS196" s="72" t="s">
        <v>1517</v>
      </c>
      <c r="FT196" s="72" t="s">
        <v>698</v>
      </c>
      <c r="FU196" s="72" t="s">
        <v>698</v>
      </c>
      <c r="FV196" s="72" t="s">
        <v>698</v>
      </c>
      <c r="FW196" s="78" t="s">
        <v>698</v>
      </c>
      <c r="FX196" s="78" t="s">
        <v>698</v>
      </c>
      <c r="FY196" s="72" t="s">
        <v>1538</v>
      </c>
      <c r="FZ196" s="90"/>
      <c r="GA196" s="90"/>
      <c r="GB196" s="90"/>
      <c r="GC196" s="90"/>
      <c r="GD196" s="90"/>
      <c r="GE196" s="90"/>
      <c r="GF196" s="90"/>
      <c r="GG196" s="90"/>
      <c r="GH196" s="105" t="s">
        <v>1519</v>
      </c>
      <c r="GI196" s="106"/>
      <c r="GJ196" s="27"/>
      <c r="GK196" s="28"/>
      <c r="GL196" s="27"/>
    </row>
    <row r="197" spans="1:194" x14ac:dyDescent="0.25">
      <c r="A197" s="71" t="str">
        <f>CONCATENATE($W$7,": ",$X$184," - ",$Y$187,": ",$Z$197)</f>
        <v>Expenditure: Depreciation and Amortisation  - Depreciation: Furniture and Office Equipment</v>
      </c>
      <c r="B197" s="27" t="s">
        <v>694</v>
      </c>
      <c r="C197" s="27" t="str">
        <f t="shared" si="12"/>
        <v>IE004002004000000000000000000000000000</v>
      </c>
      <c r="D197" s="23" t="s">
        <v>1166</v>
      </c>
      <c r="E197" s="23" t="s">
        <v>711</v>
      </c>
      <c r="F197" s="23" t="s">
        <v>707</v>
      </c>
      <c r="G197" s="23" t="s">
        <v>711</v>
      </c>
      <c r="H197" s="23" t="s">
        <v>697</v>
      </c>
      <c r="I197" s="23" t="s">
        <v>697</v>
      </c>
      <c r="J197" s="23" t="s">
        <v>697</v>
      </c>
      <c r="K197" s="23" t="s">
        <v>697</v>
      </c>
      <c r="L197" s="23" t="s">
        <v>697</v>
      </c>
      <c r="M197" s="23" t="s">
        <v>697</v>
      </c>
      <c r="N197" s="23" t="s">
        <v>697</v>
      </c>
      <c r="O197" s="23" t="s">
        <v>697</v>
      </c>
      <c r="P197" s="23" t="s">
        <v>697</v>
      </c>
      <c r="Q197" s="27">
        <v>0</v>
      </c>
      <c r="R197" s="27" t="s">
        <v>698</v>
      </c>
      <c r="S197" s="27" t="s">
        <v>698</v>
      </c>
      <c r="T197" s="27" t="s">
        <v>694</v>
      </c>
      <c r="U197" s="28"/>
      <c r="V197" s="27" t="s">
        <v>438</v>
      </c>
      <c r="W197" s="27" t="s">
        <v>905</v>
      </c>
      <c r="X197" s="27"/>
      <c r="Y197" s="27"/>
      <c r="Z197" s="27" t="s">
        <v>1540</v>
      </c>
      <c r="AA197" s="27"/>
      <c r="AB197" s="27"/>
      <c r="AC197" s="27"/>
      <c r="AD197" s="27"/>
      <c r="AE197" s="27"/>
      <c r="AF197" s="27"/>
      <c r="AG197" s="27"/>
      <c r="AH197" s="27"/>
      <c r="AI197" s="27" t="s">
        <v>1541</v>
      </c>
      <c r="AJ197" s="28" t="s">
        <v>694</v>
      </c>
      <c r="AK197" s="27" t="s">
        <v>694</v>
      </c>
      <c r="AL197" s="27" t="s">
        <v>694</v>
      </c>
      <c r="AM197" s="27" t="s">
        <v>694</v>
      </c>
      <c r="AN197" s="27" t="s">
        <v>694</v>
      </c>
      <c r="AO197" s="27" t="s">
        <v>694</v>
      </c>
      <c r="AP197" s="27" t="s">
        <v>694</v>
      </c>
      <c r="AQ197" s="27" t="s">
        <v>694</v>
      </c>
      <c r="AR197" s="27" t="s">
        <v>694</v>
      </c>
      <c r="AS197" s="27" t="s">
        <v>694</v>
      </c>
      <c r="AT197" s="27" t="s">
        <v>694</v>
      </c>
      <c r="AU197" s="27" t="s">
        <v>694</v>
      </c>
      <c r="AV197" s="27" t="s">
        <v>694</v>
      </c>
      <c r="AW197" s="27" t="s">
        <v>694</v>
      </c>
      <c r="AX197" s="27" t="s">
        <v>694</v>
      </c>
      <c r="AY197" s="27" t="s">
        <v>694</v>
      </c>
      <c r="AZ197" s="27" t="s">
        <v>694</v>
      </c>
      <c r="BA197" s="27" t="s">
        <v>694</v>
      </c>
      <c r="BB197" s="27" t="s">
        <v>694</v>
      </c>
      <c r="BC197" s="27" t="s">
        <v>694</v>
      </c>
      <c r="BD197" s="27" t="s">
        <v>694</v>
      </c>
      <c r="BE197" s="27" t="s">
        <v>694</v>
      </c>
      <c r="BF197" s="27" t="s">
        <v>694</v>
      </c>
      <c r="BG197" s="27" t="s">
        <v>694</v>
      </c>
      <c r="BH197" s="27" t="s">
        <v>694</v>
      </c>
      <c r="BI197" s="27" t="s">
        <v>694</v>
      </c>
      <c r="BJ197" s="27" t="s">
        <v>694</v>
      </c>
      <c r="BK197" s="27" t="s">
        <v>694</v>
      </c>
      <c r="BL197" s="27" t="s">
        <v>694</v>
      </c>
      <c r="BM197" s="27" t="s">
        <v>694</v>
      </c>
      <c r="BN197" s="27" t="s">
        <v>694</v>
      </c>
      <c r="BO197" s="27" t="s">
        <v>694</v>
      </c>
      <c r="BP197" s="27" t="s">
        <v>694</v>
      </c>
      <c r="BQ197" s="27" t="s">
        <v>694</v>
      </c>
      <c r="BR197" s="27" t="s">
        <v>694</v>
      </c>
      <c r="BS197" s="27" t="s">
        <v>694</v>
      </c>
      <c r="BT197" s="27" t="s">
        <v>694</v>
      </c>
      <c r="BU197" s="27" t="s">
        <v>694</v>
      </c>
      <c r="BV197" s="27" t="s">
        <v>694</v>
      </c>
      <c r="BW197" s="27" t="s">
        <v>694</v>
      </c>
      <c r="BX197" s="27" t="s">
        <v>694</v>
      </c>
      <c r="BY197" s="27" t="s">
        <v>694</v>
      </c>
      <c r="BZ197" s="27" t="s">
        <v>694</v>
      </c>
      <c r="CA197" s="27" t="s">
        <v>694</v>
      </c>
      <c r="CB197" s="27" t="s">
        <v>694</v>
      </c>
      <c r="CC197" s="27" t="s">
        <v>694</v>
      </c>
      <c r="CD197" s="27" t="s">
        <v>694</v>
      </c>
      <c r="CE197" s="27" t="s">
        <v>694</v>
      </c>
      <c r="CF197" s="27" t="s">
        <v>694</v>
      </c>
      <c r="CG197" s="27" t="s">
        <v>694</v>
      </c>
      <c r="CH197" s="27" t="s">
        <v>694</v>
      </c>
      <c r="CI197" s="27" t="s">
        <v>694</v>
      </c>
      <c r="CJ197" s="27" t="s">
        <v>694</v>
      </c>
      <c r="CK197" s="27" t="s">
        <v>694</v>
      </c>
      <c r="CL197" s="27" t="s">
        <v>694</v>
      </c>
      <c r="CM197" s="27" t="s">
        <v>694</v>
      </c>
      <c r="CN197" s="27" t="s">
        <v>694</v>
      </c>
      <c r="CO197" s="27" t="s">
        <v>694</v>
      </c>
      <c r="CP197" s="27" t="s">
        <v>694</v>
      </c>
      <c r="CQ197" s="27" t="s">
        <v>694</v>
      </c>
      <c r="CR197" s="27" t="s">
        <v>694</v>
      </c>
      <c r="CS197" s="27" t="s">
        <v>694</v>
      </c>
      <c r="CT197" s="27" t="s">
        <v>694</v>
      </c>
      <c r="CU197" s="27" t="s">
        <v>694</v>
      </c>
      <c r="CV197" s="27" t="s">
        <v>694</v>
      </c>
      <c r="CW197" s="27" t="s">
        <v>694</v>
      </c>
      <c r="CX197" s="27" t="s">
        <v>694</v>
      </c>
      <c r="CY197" s="27" t="s">
        <v>694</v>
      </c>
      <c r="CZ197" s="27" t="s">
        <v>694</v>
      </c>
      <c r="DA197" s="27" t="s">
        <v>694</v>
      </c>
      <c r="DB197" s="27" t="s">
        <v>694</v>
      </c>
      <c r="DC197" s="27" t="s">
        <v>694</v>
      </c>
      <c r="DD197" s="27" t="s">
        <v>694</v>
      </c>
      <c r="DE197" s="27" t="s">
        <v>694</v>
      </c>
      <c r="DF197" s="27" t="s">
        <v>694</v>
      </c>
      <c r="DG197" s="27" t="s">
        <v>694</v>
      </c>
      <c r="DH197" s="27" t="s">
        <v>694</v>
      </c>
      <c r="DI197" s="27" t="s">
        <v>694</v>
      </c>
      <c r="DJ197" s="27" t="s">
        <v>694</v>
      </c>
      <c r="DK197" s="27" t="s">
        <v>694</v>
      </c>
      <c r="DL197" s="27" t="s">
        <v>694</v>
      </c>
      <c r="DM197" s="27" t="s">
        <v>694</v>
      </c>
      <c r="DN197" s="27" t="s">
        <v>694</v>
      </c>
      <c r="DO197" s="27" t="s">
        <v>694</v>
      </c>
      <c r="DP197" s="27" t="s">
        <v>694</v>
      </c>
      <c r="DQ197" s="27" t="s">
        <v>694</v>
      </c>
      <c r="DR197" s="27" t="s">
        <v>694</v>
      </c>
      <c r="DS197" s="27"/>
      <c r="DT197" s="27" t="s">
        <v>694</v>
      </c>
      <c r="DU197" s="27" t="s">
        <v>694</v>
      </c>
      <c r="DV197" s="27" t="s">
        <v>694</v>
      </c>
      <c r="DW197" s="27" t="s">
        <v>694</v>
      </c>
      <c r="DX197" s="27" t="s">
        <v>694</v>
      </c>
      <c r="DY197" s="27" t="s">
        <v>694</v>
      </c>
      <c r="DZ197" s="27" t="s">
        <v>694</v>
      </c>
      <c r="EA197" s="27" t="s">
        <v>694</v>
      </c>
      <c r="EB197" s="27" t="s">
        <v>694</v>
      </c>
      <c r="EC197" s="27" t="s">
        <v>694</v>
      </c>
      <c r="ED197" s="27" t="s">
        <v>694</v>
      </c>
      <c r="EE197" s="27" t="s">
        <v>694</v>
      </c>
      <c r="EF197" s="27" t="s">
        <v>694</v>
      </c>
      <c r="EG197" s="27" t="s">
        <v>694</v>
      </c>
      <c r="EH197" s="27" t="s">
        <v>694</v>
      </c>
      <c r="EI197" s="27" t="s">
        <v>694</v>
      </c>
      <c r="EJ197" s="27" t="s">
        <v>694</v>
      </c>
      <c r="EK197" s="27" t="s">
        <v>694</v>
      </c>
      <c r="EL197" s="27" t="s">
        <v>694</v>
      </c>
      <c r="EM197" s="27" t="s">
        <v>694</v>
      </c>
      <c r="EN197" s="27" t="s">
        <v>694</v>
      </c>
      <c r="EO197" s="27" t="s">
        <v>694</v>
      </c>
      <c r="EP197" s="27" t="s">
        <v>694</v>
      </c>
      <c r="EQ197" s="27" t="s">
        <v>694</v>
      </c>
      <c r="ER197" s="27" t="s">
        <v>694</v>
      </c>
      <c r="ES197" s="27" t="s">
        <v>694</v>
      </c>
      <c r="ET197" s="27" t="s">
        <v>694</v>
      </c>
      <c r="EU197" s="27" t="s">
        <v>694</v>
      </c>
      <c r="EV197" s="27" t="s">
        <v>694</v>
      </c>
      <c r="EW197" s="27" t="s">
        <v>694</v>
      </c>
      <c r="EX197" s="27" t="s">
        <v>694</v>
      </c>
      <c r="EY197" s="27" t="s">
        <v>694</v>
      </c>
      <c r="EZ197" s="27" t="s">
        <v>694</v>
      </c>
      <c r="FA197" s="27" t="s">
        <v>694</v>
      </c>
      <c r="FB197" s="27" t="s">
        <v>694</v>
      </c>
      <c r="FC197" s="27" t="s">
        <v>694</v>
      </c>
      <c r="FD197" s="27" t="s">
        <v>694</v>
      </c>
      <c r="FE197" s="27" t="s">
        <v>694</v>
      </c>
      <c r="FF197" s="27" t="s">
        <v>694</v>
      </c>
      <c r="FG197" s="27" t="s">
        <v>694</v>
      </c>
      <c r="FH197" s="27" t="s">
        <v>694</v>
      </c>
      <c r="FI197" s="27" t="s">
        <v>694</v>
      </c>
      <c r="FJ197" s="27" t="s">
        <v>694</v>
      </c>
      <c r="FK197" s="27" t="s">
        <v>694</v>
      </c>
      <c r="FL197" s="27" t="s">
        <v>694</v>
      </c>
      <c r="FM197" s="27" t="s">
        <v>694</v>
      </c>
      <c r="FN197" s="27" t="s">
        <v>694</v>
      </c>
      <c r="FO197" s="72" t="s">
        <v>698</v>
      </c>
      <c r="FP197" s="72" t="s">
        <v>698</v>
      </c>
      <c r="FQ197" s="72" t="s">
        <v>698</v>
      </c>
      <c r="FR197" s="72" t="s">
        <v>698</v>
      </c>
      <c r="FS197" s="72" t="s">
        <v>698</v>
      </c>
      <c r="FT197" s="72" t="s">
        <v>698</v>
      </c>
      <c r="FU197" s="72" t="s">
        <v>698</v>
      </c>
      <c r="FV197" s="72" t="s">
        <v>698</v>
      </c>
      <c r="FW197" s="78" t="s">
        <v>698</v>
      </c>
      <c r="FX197" s="78" t="s">
        <v>698</v>
      </c>
      <c r="FY197" s="72" t="s">
        <v>698</v>
      </c>
      <c r="FZ197" s="90"/>
      <c r="GA197" s="90"/>
      <c r="GB197" s="90"/>
      <c r="GC197" s="90"/>
      <c r="GD197" s="90"/>
      <c r="GE197" s="90"/>
      <c r="GF197" s="90"/>
      <c r="GG197" s="90"/>
      <c r="GH197" s="105" t="s">
        <v>694</v>
      </c>
      <c r="GI197" s="106"/>
      <c r="GJ197" s="27"/>
      <c r="GK197" s="28"/>
      <c r="GL197" s="27"/>
    </row>
    <row r="198" spans="1:194" x14ac:dyDescent="0.25">
      <c r="A198" s="71" t="str">
        <f>CONCATENATE($W$7,": ",$X$184," - ",$Y$187,": ",$Z$197," - ",AA198)</f>
        <v>Expenditure: Depreciation and Amortisation  - Depreciation: Furniture and Office Equipment - All excl NERSA</v>
      </c>
      <c r="B198" s="27" t="s">
        <v>694</v>
      </c>
      <c r="C198" s="27" t="str">
        <f t="shared" si="12"/>
        <v>IE004002004001000000000000000000000000</v>
      </c>
      <c r="D198" s="23" t="s">
        <v>1166</v>
      </c>
      <c r="E198" s="23" t="s">
        <v>711</v>
      </c>
      <c r="F198" s="23" t="s">
        <v>707</v>
      </c>
      <c r="G198" s="23" t="s">
        <v>711</v>
      </c>
      <c r="H198" s="23" t="s">
        <v>702</v>
      </c>
      <c r="I198" s="23" t="s">
        <v>697</v>
      </c>
      <c r="J198" s="23" t="s">
        <v>697</v>
      </c>
      <c r="K198" s="23" t="s">
        <v>697</v>
      </c>
      <c r="L198" s="23" t="s">
        <v>697</v>
      </c>
      <c r="M198" s="23" t="s">
        <v>697</v>
      </c>
      <c r="N198" s="23" t="s">
        <v>697</v>
      </c>
      <c r="O198" s="23" t="s">
        <v>697</v>
      </c>
      <c r="P198" s="23" t="s">
        <v>697</v>
      </c>
      <c r="Q198" s="27">
        <v>0</v>
      </c>
      <c r="R198" s="27" t="s">
        <v>704</v>
      </c>
      <c r="S198" s="27" t="s">
        <v>698</v>
      </c>
      <c r="T198" s="27" t="s">
        <v>694</v>
      </c>
      <c r="U198" s="28"/>
      <c r="V198" s="27" t="s">
        <v>439</v>
      </c>
      <c r="W198" s="27" t="s">
        <v>905</v>
      </c>
      <c r="X198" s="27"/>
      <c r="Y198" s="27"/>
      <c r="Z198" s="27"/>
      <c r="AA198" s="27" t="s">
        <v>1542</v>
      </c>
      <c r="AB198" s="27"/>
      <c r="AC198" s="27"/>
      <c r="AD198" s="27"/>
      <c r="AE198" s="27"/>
      <c r="AF198" s="27"/>
      <c r="AG198" s="27"/>
      <c r="AH198" s="27"/>
      <c r="AI198" s="27" t="s">
        <v>1543</v>
      </c>
      <c r="AJ198" s="28" t="s">
        <v>704</v>
      </c>
      <c r="AK198" s="27" t="s">
        <v>704</v>
      </c>
      <c r="AL198" s="27" t="s">
        <v>704</v>
      </c>
      <c r="AM198" s="27" t="s">
        <v>704</v>
      </c>
      <c r="AN198" s="27" t="s">
        <v>704</v>
      </c>
      <c r="AO198" s="27" t="s">
        <v>704</v>
      </c>
      <c r="AP198" s="27" t="s">
        <v>704</v>
      </c>
      <c r="AQ198" s="27" t="s">
        <v>704</v>
      </c>
      <c r="AR198" s="27" t="s">
        <v>704</v>
      </c>
      <c r="AS198" s="27" t="s">
        <v>704</v>
      </c>
      <c r="AT198" s="27" t="s">
        <v>704</v>
      </c>
      <c r="AU198" s="27" t="s">
        <v>704</v>
      </c>
      <c r="AV198" s="27" t="s">
        <v>704</v>
      </c>
      <c r="AW198" s="27" t="s">
        <v>704</v>
      </c>
      <c r="AX198" s="27" t="s">
        <v>704</v>
      </c>
      <c r="AY198" s="27" t="s">
        <v>704</v>
      </c>
      <c r="AZ198" s="27" t="s">
        <v>704</v>
      </c>
      <c r="BA198" s="27" t="s">
        <v>704</v>
      </c>
      <c r="BB198" s="27" t="s">
        <v>704</v>
      </c>
      <c r="BC198" s="27" t="s">
        <v>704</v>
      </c>
      <c r="BD198" s="27" t="s">
        <v>704</v>
      </c>
      <c r="BE198" s="27" t="s">
        <v>704</v>
      </c>
      <c r="BF198" s="27" t="s">
        <v>704</v>
      </c>
      <c r="BG198" s="27" t="s">
        <v>704</v>
      </c>
      <c r="BH198" s="27" t="s">
        <v>704</v>
      </c>
      <c r="BI198" s="27" t="s">
        <v>704</v>
      </c>
      <c r="BJ198" s="27" t="s">
        <v>704</v>
      </c>
      <c r="BK198" s="27" t="s">
        <v>704</v>
      </c>
      <c r="BL198" s="27" t="s">
        <v>704</v>
      </c>
      <c r="BM198" s="27" t="s">
        <v>704</v>
      </c>
      <c r="BN198" s="27" t="s">
        <v>704</v>
      </c>
      <c r="BO198" s="27" t="s">
        <v>704</v>
      </c>
      <c r="BP198" s="27" t="s">
        <v>704</v>
      </c>
      <c r="BQ198" s="27" t="s">
        <v>704</v>
      </c>
      <c r="BR198" s="27" t="s">
        <v>704</v>
      </c>
      <c r="BS198" s="27" t="s">
        <v>704</v>
      </c>
      <c r="BT198" s="27" t="s">
        <v>704</v>
      </c>
      <c r="BU198" s="27" t="s">
        <v>704</v>
      </c>
      <c r="BV198" s="27" t="s">
        <v>704</v>
      </c>
      <c r="BW198" s="27" t="s">
        <v>704</v>
      </c>
      <c r="BX198" s="27" t="s">
        <v>704</v>
      </c>
      <c r="BY198" s="27" t="s">
        <v>704</v>
      </c>
      <c r="BZ198" s="27" t="s">
        <v>704</v>
      </c>
      <c r="CA198" s="27" t="s">
        <v>704</v>
      </c>
      <c r="CB198" s="27" t="s">
        <v>704</v>
      </c>
      <c r="CC198" s="27" t="s">
        <v>704</v>
      </c>
      <c r="CD198" s="27" t="s">
        <v>704</v>
      </c>
      <c r="CE198" s="27" t="s">
        <v>704</v>
      </c>
      <c r="CF198" s="27" t="s">
        <v>704</v>
      </c>
      <c r="CG198" s="27" t="s">
        <v>704</v>
      </c>
      <c r="CH198" s="27" t="s">
        <v>704</v>
      </c>
      <c r="CI198" s="27" t="s">
        <v>704</v>
      </c>
      <c r="CJ198" s="27" t="s">
        <v>704</v>
      </c>
      <c r="CK198" s="27" t="s">
        <v>704</v>
      </c>
      <c r="CL198" s="27" t="s">
        <v>704</v>
      </c>
      <c r="CM198" s="27" t="s">
        <v>704</v>
      </c>
      <c r="CN198" s="27" t="s">
        <v>704</v>
      </c>
      <c r="CO198" s="27" t="s">
        <v>704</v>
      </c>
      <c r="CP198" s="27" t="s">
        <v>704</v>
      </c>
      <c r="CQ198" s="27" t="s">
        <v>704</v>
      </c>
      <c r="CR198" s="27" t="s">
        <v>704</v>
      </c>
      <c r="CS198" s="27" t="s">
        <v>704</v>
      </c>
      <c r="CT198" s="27" t="s">
        <v>704</v>
      </c>
      <c r="CU198" s="27" t="s">
        <v>704</v>
      </c>
      <c r="CV198" s="27" t="s">
        <v>704</v>
      </c>
      <c r="CW198" s="27" t="s">
        <v>704</v>
      </c>
      <c r="CX198" s="27" t="s">
        <v>704</v>
      </c>
      <c r="CY198" s="27" t="s">
        <v>704</v>
      </c>
      <c r="CZ198" s="27" t="s">
        <v>704</v>
      </c>
      <c r="DA198" s="27" t="s">
        <v>704</v>
      </c>
      <c r="DB198" s="27" t="s">
        <v>698</v>
      </c>
      <c r="DC198" s="27" t="s">
        <v>698</v>
      </c>
      <c r="DD198" s="27" t="s">
        <v>698</v>
      </c>
      <c r="DE198" s="27" t="s">
        <v>698</v>
      </c>
      <c r="DF198" s="27" t="s">
        <v>704</v>
      </c>
      <c r="DG198" s="27" t="s">
        <v>704</v>
      </c>
      <c r="DH198" s="27" t="s">
        <v>704</v>
      </c>
      <c r="DI198" s="27" t="s">
        <v>704</v>
      </c>
      <c r="DJ198" s="27" t="s">
        <v>704</v>
      </c>
      <c r="DK198" s="27" t="s">
        <v>704</v>
      </c>
      <c r="DL198" s="27" t="s">
        <v>704</v>
      </c>
      <c r="DM198" s="27" t="s">
        <v>704</v>
      </c>
      <c r="DN198" s="27" t="s">
        <v>704</v>
      </c>
      <c r="DO198" s="27" t="s">
        <v>704</v>
      </c>
      <c r="DP198" s="27" t="s">
        <v>704</v>
      </c>
      <c r="DQ198" s="27" t="s">
        <v>704</v>
      </c>
      <c r="DR198" s="27" t="s">
        <v>704</v>
      </c>
      <c r="DS198" s="27"/>
      <c r="DT198" s="27" t="s">
        <v>704</v>
      </c>
      <c r="DU198" s="27" t="s">
        <v>704</v>
      </c>
      <c r="DV198" s="27" t="s">
        <v>704</v>
      </c>
      <c r="DW198" s="27" t="s">
        <v>704</v>
      </c>
      <c r="DX198" s="27" t="s">
        <v>704</v>
      </c>
      <c r="DY198" s="27" t="s">
        <v>704</v>
      </c>
      <c r="DZ198" s="27" t="s">
        <v>704</v>
      </c>
      <c r="EA198" s="27" t="s">
        <v>704</v>
      </c>
      <c r="EB198" s="27" t="s">
        <v>704</v>
      </c>
      <c r="EC198" s="27" t="s">
        <v>704</v>
      </c>
      <c r="ED198" s="27" t="s">
        <v>704</v>
      </c>
      <c r="EE198" s="27" t="s">
        <v>704</v>
      </c>
      <c r="EF198" s="27" t="s">
        <v>704</v>
      </c>
      <c r="EG198" s="27" t="s">
        <v>694</v>
      </c>
      <c r="EH198" s="27" t="s">
        <v>704</v>
      </c>
      <c r="EI198" s="27" t="s">
        <v>704</v>
      </c>
      <c r="EJ198" s="27" t="s">
        <v>704</v>
      </c>
      <c r="EK198" s="27" t="s">
        <v>704</v>
      </c>
      <c r="EL198" s="27" t="s">
        <v>704</v>
      </c>
      <c r="EM198" s="27" t="s">
        <v>704</v>
      </c>
      <c r="EN198" s="27" t="s">
        <v>704</v>
      </c>
      <c r="EO198" s="27" t="s">
        <v>704</v>
      </c>
      <c r="EP198" s="27" t="s">
        <v>704</v>
      </c>
      <c r="EQ198" s="27" t="s">
        <v>704</v>
      </c>
      <c r="ER198" s="27" t="s">
        <v>704</v>
      </c>
      <c r="ES198" s="27" t="s">
        <v>704</v>
      </c>
      <c r="ET198" s="27" t="s">
        <v>704</v>
      </c>
      <c r="EU198" s="27" t="s">
        <v>704</v>
      </c>
      <c r="EV198" s="27" t="s">
        <v>704</v>
      </c>
      <c r="EW198" s="27" t="s">
        <v>704</v>
      </c>
      <c r="EX198" s="27" t="s">
        <v>704</v>
      </c>
      <c r="EY198" s="27" t="s">
        <v>704</v>
      </c>
      <c r="EZ198" s="27" t="s">
        <v>704</v>
      </c>
      <c r="FA198" s="27" t="s">
        <v>704</v>
      </c>
      <c r="FB198" s="27" t="s">
        <v>704</v>
      </c>
      <c r="FC198" s="27" t="s">
        <v>704</v>
      </c>
      <c r="FD198" s="27" t="s">
        <v>704</v>
      </c>
      <c r="FE198" s="27" t="s">
        <v>694</v>
      </c>
      <c r="FF198" s="27" t="s">
        <v>704</v>
      </c>
      <c r="FG198" s="27" t="s">
        <v>704</v>
      </c>
      <c r="FH198" s="27" t="s">
        <v>704</v>
      </c>
      <c r="FI198" s="27" t="s">
        <v>704</v>
      </c>
      <c r="FJ198" s="27" t="s">
        <v>694</v>
      </c>
      <c r="FK198" s="27" t="s">
        <v>704</v>
      </c>
      <c r="FL198" s="27" t="s">
        <v>704</v>
      </c>
      <c r="FM198" s="27" t="s">
        <v>704</v>
      </c>
      <c r="FN198" s="27" t="s">
        <v>694</v>
      </c>
      <c r="FO198" s="72" t="s">
        <v>1515</v>
      </c>
      <c r="FP198" s="72" t="s">
        <v>1516</v>
      </c>
      <c r="FQ198" s="72" t="s">
        <v>1176</v>
      </c>
      <c r="FR198" s="72" t="s">
        <v>1517</v>
      </c>
      <c r="FS198" s="72" t="s">
        <v>1517</v>
      </c>
      <c r="FT198" s="72" t="s">
        <v>698</v>
      </c>
      <c r="FU198" s="72" t="s">
        <v>698</v>
      </c>
      <c r="FV198" s="72" t="s">
        <v>698</v>
      </c>
      <c r="FW198" s="78" t="s">
        <v>698</v>
      </c>
      <c r="FX198" s="78" t="s">
        <v>698</v>
      </c>
      <c r="FY198" s="72" t="s">
        <v>1544</v>
      </c>
      <c r="FZ198" s="90"/>
      <c r="GA198" s="90"/>
      <c r="GB198" s="90"/>
      <c r="GC198" s="90"/>
      <c r="GD198" s="90"/>
      <c r="GE198" s="90"/>
      <c r="GF198" s="90"/>
      <c r="GG198" s="90"/>
      <c r="GH198" s="105" t="s">
        <v>1519</v>
      </c>
      <c r="GI198" s="106"/>
      <c r="GJ198" s="27"/>
      <c r="GK198" s="28"/>
      <c r="GL198" s="27"/>
    </row>
    <row r="199" spans="1:194" x14ac:dyDescent="0.25">
      <c r="A199" s="71" t="str">
        <f>CONCATENATE($W$7,": ",$X$184," - ",$Y$187,": ",$Z$197," - ",AA199)</f>
        <v>Expenditure: Depreciation and Amortisation  - Depreciation: Furniture and Office Equipment - NERSA</v>
      </c>
      <c r="B199" s="27" t="s">
        <v>694</v>
      </c>
      <c r="C199" s="27" t="str">
        <f t="shared" si="12"/>
        <v>IE004002004002000000000000000000000000</v>
      </c>
      <c r="D199" s="23" t="s">
        <v>1166</v>
      </c>
      <c r="E199" s="23" t="s">
        <v>711</v>
      </c>
      <c r="F199" s="23" t="s">
        <v>707</v>
      </c>
      <c r="G199" s="23" t="s">
        <v>711</v>
      </c>
      <c r="H199" s="23" t="s">
        <v>707</v>
      </c>
      <c r="I199" s="23" t="s">
        <v>697</v>
      </c>
      <c r="J199" s="23" t="s">
        <v>697</v>
      </c>
      <c r="K199" s="23" t="s">
        <v>697</v>
      </c>
      <c r="L199" s="23" t="s">
        <v>697</v>
      </c>
      <c r="M199" s="23" t="s">
        <v>697</v>
      </c>
      <c r="N199" s="23" t="s">
        <v>697</v>
      </c>
      <c r="O199" s="23" t="s">
        <v>697</v>
      </c>
      <c r="P199" s="23" t="s">
        <v>697</v>
      </c>
      <c r="Q199" s="27">
        <v>0</v>
      </c>
      <c r="R199" s="27" t="s">
        <v>704</v>
      </c>
      <c r="S199" s="27" t="s">
        <v>698</v>
      </c>
      <c r="T199" s="27" t="s">
        <v>694</v>
      </c>
      <c r="U199" s="28"/>
      <c r="V199" s="27" t="s">
        <v>440</v>
      </c>
      <c r="W199" s="27" t="s">
        <v>905</v>
      </c>
      <c r="X199" s="27"/>
      <c r="Y199" s="27"/>
      <c r="Z199" s="27"/>
      <c r="AA199" s="27" t="s">
        <v>1529</v>
      </c>
      <c r="AB199" s="27"/>
      <c r="AC199" s="27"/>
      <c r="AD199" s="27"/>
      <c r="AE199" s="27"/>
      <c r="AF199" s="27"/>
      <c r="AG199" s="27"/>
      <c r="AH199" s="27"/>
      <c r="AI199" s="27" t="s">
        <v>1545</v>
      </c>
      <c r="AJ199" s="28" t="s">
        <v>704</v>
      </c>
      <c r="AK199" s="27" t="s">
        <v>698</v>
      </c>
      <c r="AL199" s="27" t="s">
        <v>698</v>
      </c>
      <c r="AM199" s="27" t="s">
        <v>698</v>
      </c>
      <c r="AN199" s="27" t="s">
        <v>698</v>
      </c>
      <c r="AO199" s="27" t="s">
        <v>698</v>
      </c>
      <c r="AP199" s="27" t="s">
        <v>698</v>
      </c>
      <c r="AQ199" s="27" t="s">
        <v>698</v>
      </c>
      <c r="AR199" s="27" t="s">
        <v>698</v>
      </c>
      <c r="AS199" s="27" t="s">
        <v>698</v>
      </c>
      <c r="AT199" s="27" t="s">
        <v>698</v>
      </c>
      <c r="AU199" s="27" t="s">
        <v>698</v>
      </c>
      <c r="AV199" s="27" t="s">
        <v>698</v>
      </c>
      <c r="AW199" s="27" t="s">
        <v>698</v>
      </c>
      <c r="AX199" s="27" t="s">
        <v>698</v>
      </c>
      <c r="AY199" s="27" t="s">
        <v>698</v>
      </c>
      <c r="AZ199" s="27" t="s">
        <v>698</v>
      </c>
      <c r="BA199" s="27" t="s">
        <v>698</v>
      </c>
      <c r="BB199" s="27" t="s">
        <v>698</v>
      </c>
      <c r="BC199" s="27" t="s">
        <v>698</v>
      </c>
      <c r="BD199" s="27" t="s">
        <v>698</v>
      </c>
      <c r="BE199" s="27" t="s">
        <v>698</v>
      </c>
      <c r="BF199" s="27" t="s">
        <v>698</v>
      </c>
      <c r="BG199" s="27" t="s">
        <v>698</v>
      </c>
      <c r="BH199" s="27" t="s">
        <v>698</v>
      </c>
      <c r="BI199" s="27" t="s">
        <v>698</v>
      </c>
      <c r="BJ199" s="27" t="s">
        <v>698</v>
      </c>
      <c r="BK199" s="27" t="s">
        <v>698</v>
      </c>
      <c r="BL199" s="27" t="s">
        <v>698</v>
      </c>
      <c r="BM199" s="27" t="s">
        <v>698</v>
      </c>
      <c r="BN199" s="27" t="s">
        <v>698</v>
      </c>
      <c r="BO199" s="27" t="s">
        <v>698</v>
      </c>
      <c r="BP199" s="27" t="s">
        <v>698</v>
      </c>
      <c r="BQ199" s="27" t="s">
        <v>698</v>
      </c>
      <c r="BR199" s="27" t="s">
        <v>698</v>
      </c>
      <c r="BS199" s="27" t="s">
        <v>698</v>
      </c>
      <c r="BT199" s="27" t="s">
        <v>698</v>
      </c>
      <c r="BU199" s="27" t="s">
        <v>698</v>
      </c>
      <c r="BV199" s="27" t="s">
        <v>698</v>
      </c>
      <c r="BW199" s="27" t="s">
        <v>698</v>
      </c>
      <c r="BX199" s="27" t="s">
        <v>698</v>
      </c>
      <c r="BY199" s="27" t="s">
        <v>698</v>
      </c>
      <c r="BZ199" s="27" t="s">
        <v>698</v>
      </c>
      <c r="CA199" s="27" t="s">
        <v>698</v>
      </c>
      <c r="CB199" s="27" t="s">
        <v>698</v>
      </c>
      <c r="CC199" s="27" t="s">
        <v>698</v>
      </c>
      <c r="CD199" s="27" t="s">
        <v>698</v>
      </c>
      <c r="CE199" s="27" t="s">
        <v>698</v>
      </c>
      <c r="CF199" s="27" t="s">
        <v>698</v>
      </c>
      <c r="CG199" s="27" t="s">
        <v>698</v>
      </c>
      <c r="CH199" s="27" t="s">
        <v>698</v>
      </c>
      <c r="CI199" s="27" t="s">
        <v>698</v>
      </c>
      <c r="CJ199" s="27" t="s">
        <v>698</v>
      </c>
      <c r="CK199" s="27" t="s">
        <v>698</v>
      </c>
      <c r="CL199" s="27" t="s">
        <v>698</v>
      </c>
      <c r="CM199" s="27" t="s">
        <v>698</v>
      </c>
      <c r="CN199" s="27" t="s">
        <v>698</v>
      </c>
      <c r="CO199" s="27" t="s">
        <v>698</v>
      </c>
      <c r="CP199" s="27" t="s">
        <v>698</v>
      </c>
      <c r="CQ199" s="27" t="s">
        <v>698</v>
      </c>
      <c r="CR199" s="27" t="s">
        <v>698</v>
      </c>
      <c r="CS199" s="27" t="s">
        <v>698</v>
      </c>
      <c r="CT199" s="27" t="s">
        <v>698</v>
      </c>
      <c r="CU199" s="27" t="s">
        <v>698</v>
      </c>
      <c r="CV199" s="27" t="s">
        <v>698</v>
      </c>
      <c r="CW199" s="27" t="s">
        <v>698</v>
      </c>
      <c r="CX199" s="27" t="s">
        <v>698</v>
      </c>
      <c r="CY199" s="27" t="s">
        <v>698</v>
      </c>
      <c r="CZ199" s="27" t="s">
        <v>698</v>
      </c>
      <c r="DA199" s="27" t="s">
        <v>698</v>
      </c>
      <c r="DB199" s="27" t="s">
        <v>698</v>
      </c>
      <c r="DC199" s="27" t="s">
        <v>698</v>
      </c>
      <c r="DD199" s="27" t="s">
        <v>698</v>
      </c>
      <c r="DE199" s="27" t="s">
        <v>698</v>
      </c>
      <c r="DF199" s="27" t="s">
        <v>698</v>
      </c>
      <c r="DG199" s="27" t="s">
        <v>698</v>
      </c>
      <c r="DH199" s="27" t="s">
        <v>698</v>
      </c>
      <c r="DI199" s="27" t="s">
        <v>698</v>
      </c>
      <c r="DJ199" s="27" t="s">
        <v>698</v>
      </c>
      <c r="DK199" s="27" t="s">
        <v>698</v>
      </c>
      <c r="DL199" s="27" t="s">
        <v>698</v>
      </c>
      <c r="DM199" s="27" t="s">
        <v>698</v>
      </c>
      <c r="DN199" s="27" t="s">
        <v>698</v>
      </c>
      <c r="DO199" s="27" t="s">
        <v>698</v>
      </c>
      <c r="DP199" s="27" t="s">
        <v>698</v>
      </c>
      <c r="DQ199" s="27" t="s">
        <v>698</v>
      </c>
      <c r="DR199" s="27" t="s">
        <v>698</v>
      </c>
      <c r="DS199" s="27"/>
      <c r="DT199" s="27" t="s">
        <v>698</v>
      </c>
      <c r="DU199" s="27" t="s">
        <v>698</v>
      </c>
      <c r="DV199" s="27" t="s">
        <v>698</v>
      </c>
      <c r="DW199" s="27" t="s">
        <v>698</v>
      </c>
      <c r="DX199" s="27" t="s">
        <v>698</v>
      </c>
      <c r="DY199" s="27" t="s">
        <v>698</v>
      </c>
      <c r="DZ199" s="27" t="s">
        <v>698</v>
      </c>
      <c r="EA199" s="27" t="s">
        <v>698</v>
      </c>
      <c r="EB199" s="27" t="s">
        <v>698</v>
      </c>
      <c r="EC199" s="27" t="s">
        <v>698</v>
      </c>
      <c r="ED199" s="27" t="s">
        <v>698</v>
      </c>
      <c r="EE199" s="27" t="s">
        <v>698</v>
      </c>
      <c r="EF199" s="27" t="s">
        <v>698</v>
      </c>
      <c r="EG199" s="27" t="s">
        <v>694</v>
      </c>
      <c r="EH199" s="27" t="s">
        <v>698</v>
      </c>
      <c r="EI199" s="27" t="s">
        <v>698</v>
      </c>
      <c r="EJ199" s="27" t="s">
        <v>698</v>
      </c>
      <c r="EK199" s="27" t="s">
        <v>698</v>
      </c>
      <c r="EL199" s="27" t="s">
        <v>698</v>
      </c>
      <c r="EM199" s="27" t="s">
        <v>698</v>
      </c>
      <c r="EN199" s="27" t="s">
        <v>698</v>
      </c>
      <c r="EO199" s="27" t="s">
        <v>698</v>
      </c>
      <c r="EP199" s="27" t="s">
        <v>698</v>
      </c>
      <c r="EQ199" s="27" t="s">
        <v>698</v>
      </c>
      <c r="ER199" s="27" t="s">
        <v>698</v>
      </c>
      <c r="ES199" s="27" t="s">
        <v>698</v>
      </c>
      <c r="ET199" s="27" t="s">
        <v>698</v>
      </c>
      <c r="EU199" s="27" t="s">
        <v>698</v>
      </c>
      <c r="EV199" s="27" t="s">
        <v>698</v>
      </c>
      <c r="EW199" s="27" t="s">
        <v>698</v>
      </c>
      <c r="EX199" s="27" t="s">
        <v>698</v>
      </c>
      <c r="EY199" s="27" t="s">
        <v>698</v>
      </c>
      <c r="EZ199" s="27" t="s">
        <v>698</v>
      </c>
      <c r="FA199" s="27" t="s">
        <v>698</v>
      </c>
      <c r="FB199" s="27" t="s">
        <v>698</v>
      </c>
      <c r="FC199" s="27" t="s">
        <v>698</v>
      </c>
      <c r="FD199" s="27" t="s">
        <v>698</v>
      </c>
      <c r="FE199" s="27" t="s">
        <v>694</v>
      </c>
      <c r="FF199" s="27" t="s">
        <v>698</v>
      </c>
      <c r="FG199" s="27" t="s">
        <v>698</v>
      </c>
      <c r="FH199" s="27" t="s">
        <v>698</v>
      </c>
      <c r="FI199" s="27" t="s">
        <v>698</v>
      </c>
      <c r="FJ199" s="27" t="s">
        <v>694</v>
      </c>
      <c r="FK199" s="27" t="s">
        <v>698</v>
      </c>
      <c r="FL199" s="27" t="s">
        <v>698</v>
      </c>
      <c r="FM199" s="27" t="s">
        <v>698</v>
      </c>
      <c r="FN199" s="27" t="s">
        <v>694</v>
      </c>
      <c r="FO199" s="72" t="s">
        <v>1515</v>
      </c>
      <c r="FP199" s="72" t="s">
        <v>1516</v>
      </c>
      <c r="FQ199" s="72" t="s">
        <v>1176</v>
      </c>
      <c r="FR199" s="72" t="s">
        <v>1517</v>
      </c>
      <c r="FS199" s="72" t="s">
        <v>1517</v>
      </c>
      <c r="FT199" s="72" t="s">
        <v>698</v>
      </c>
      <c r="FU199" s="72" t="s">
        <v>698</v>
      </c>
      <c r="FV199" s="72" t="s">
        <v>698</v>
      </c>
      <c r="FW199" s="78" t="s">
        <v>698</v>
      </c>
      <c r="FX199" s="78" t="s">
        <v>698</v>
      </c>
      <c r="FY199" s="72" t="s">
        <v>1544</v>
      </c>
      <c r="FZ199" s="90"/>
      <c r="GA199" s="90"/>
      <c r="GB199" s="90"/>
      <c r="GC199" s="90"/>
      <c r="GD199" s="90"/>
      <c r="GE199" s="90"/>
      <c r="GF199" s="90"/>
      <c r="GG199" s="90"/>
      <c r="GH199" s="105" t="s">
        <v>1519</v>
      </c>
      <c r="GI199" s="106"/>
      <c r="GJ199" s="27"/>
      <c r="GK199" s="28"/>
      <c r="GL199" s="27"/>
    </row>
    <row r="200" spans="1:194" x14ac:dyDescent="0.25">
      <c r="A200" s="71" t="str">
        <f t="shared" ref="A200:A235" si="15">CONCATENATE($W$7,": ",$X$184," - ",$Y$187,": ",Z200)</f>
        <v>Expenditure: Depreciation and Amortisation  - Depreciation: Infrastructure Airports</v>
      </c>
      <c r="B200" s="27" t="s">
        <v>694</v>
      </c>
      <c r="C200" s="27" t="str">
        <f t="shared" si="12"/>
        <v>IE004002005000000000000000000000000000</v>
      </c>
      <c r="D200" s="23" t="s">
        <v>1166</v>
      </c>
      <c r="E200" s="23" t="s">
        <v>711</v>
      </c>
      <c r="F200" s="23" t="s">
        <v>707</v>
      </c>
      <c r="G200" s="23" t="s">
        <v>713</v>
      </c>
      <c r="H200" s="23" t="s">
        <v>697</v>
      </c>
      <c r="I200" s="23" t="s">
        <v>697</v>
      </c>
      <c r="J200" s="23" t="s">
        <v>697</v>
      </c>
      <c r="K200" s="23" t="s">
        <v>697</v>
      </c>
      <c r="L200" s="23" t="s">
        <v>697</v>
      </c>
      <c r="M200" s="23" t="s">
        <v>697</v>
      </c>
      <c r="N200" s="23" t="s">
        <v>697</v>
      </c>
      <c r="O200" s="23" t="s">
        <v>697</v>
      </c>
      <c r="P200" s="23" t="s">
        <v>697</v>
      </c>
      <c r="Q200" s="27">
        <v>0</v>
      </c>
      <c r="R200" s="27" t="s">
        <v>704</v>
      </c>
      <c r="S200" s="27" t="s">
        <v>698</v>
      </c>
      <c r="T200" s="27" t="s">
        <v>694</v>
      </c>
      <c r="U200" s="28"/>
      <c r="V200" s="27" t="s">
        <v>441</v>
      </c>
      <c r="W200" s="27" t="s">
        <v>905</v>
      </c>
      <c r="X200" s="27"/>
      <c r="Y200" s="27"/>
      <c r="Z200" s="27" t="s">
        <v>1546</v>
      </c>
      <c r="AA200" s="27"/>
      <c r="AB200" s="27"/>
      <c r="AC200" s="27"/>
      <c r="AD200" s="27"/>
      <c r="AE200" s="27"/>
      <c r="AF200" s="27"/>
      <c r="AG200" s="27"/>
      <c r="AH200" s="27"/>
      <c r="AI200" s="27" t="s">
        <v>1547</v>
      </c>
      <c r="AJ200" s="28" t="s">
        <v>694</v>
      </c>
      <c r="AK200" s="27" t="s">
        <v>698</v>
      </c>
      <c r="AL200" s="27" t="s">
        <v>698</v>
      </c>
      <c r="AM200" s="27" t="s">
        <v>698</v>
      </c>
      <c r="AN200" s="27" t="s">
        <v>698</v>
      </c>
      <c r="AO200" s="27" t="s">
        <v>698</v>
      </c>
      <c r="AP200" s="27" t="s">
        <v>698</v>
      </c>
      <c r="AQ200" s="27" t="s">
        <v>698</v>
      </c>
      <c r="AR200" s="27" t="s">
        <v>698</v>
      </c>
      <c r="AS200" s="27" t="s">
        <v>698</v>
      </c>
      <c r="AT200" s="27" t="s">
        <v>698</v>
      </c>
      <c r="AU200" s="27" t="s">
        <v>698</v>
      </c>
      <c r="AV200" s="27" t="s">
        <v>698</v>
      </c>
      <c r="AW200" s="27" t="s">
        <v>698</v>
      </c>
      <c r="AX200" s="27" t="s">
        <v>698</v>
      </c>
      <c r="AY200" s="27" t="s">
        <v>698</v>
      </c>
      <c r="AZ200" s="27" t="s">
        <v>698</v>
      </c>
      <c r="BA200" s="27" t="s">
        <v>698</v>
      </c>
      <c r="BB200" s="27" t="s">
        <v>698</v>
      </c>
      <c r="BC200" s="27" t="s">
        <v>698</v>
      </c>
      <c r="BD200" s="27" t="s">
        <v>698</v>
      </c>
      <c r="BE200" s="27" t="s">
        <v>698</v>
      </c>
      <c r="BF200" s="27" t="s">
        <v>698</v>
      </c>
      <c r="BG200" s="27" t="s">
        <v>698</v>
      </c>
      <c r="BH200" s="27" t="s">
        <v>698</v>
      </c>
      <c r="BI200" s="27" t="s">
        <v>698</v>
      </c>
      <c r="BJ200" s="27" t="s">
        <v>698</v>
      </c>
      <c r="BK200" s="27" t="s">
        <v>698</v>
      </c>
      <c r="BL200" s="27" t="s">
        <v>698</v>
      </c>
      <c r="BM200" s="27" t="s">
        <v>698</v>
      </c>
      <c r="BN200" s="27" t="s">
        <v>698</v>
      </c>
      <c r="BO200" s="27" t="s">
        <v>698</v>
      </c>
      <c r="BP200" s="27" t="s">
        <v>698</v>
      </c>
      <c r="BQ200" s="27" t="s">
        <v>698</v>
      </c>
      <c r="BR200" s="27" t="s">
        <v>698</v>
      </c>
      <c r="BS200" s="27" t="s">
        <v>698</v>
      </c>
      <c r="BT200" s="27" t="s">
        <v>698</v>
      </c>
      <c r="BU200" s="27" t="s">
        <v>698</v>
      </c>
      <c r="BV200" s="27" t="s">
        <v>698</v>
      </c>
      <c r="BW200" s="27" t="s">
        <v>698</v>
      </c>
      <c r="BX200" s="27" t="s">
        <v>698</v>
      </c>
      <c r="BY200" s="27" t="s">
        <v>698</v>
      </c>
      <c r="BZ200" s="27" t="s">
        <v>698</v>
      </c>
      <c r="CA200" s="27" t="s">
        <v>698</v>
      </c>
      <c r="CB200" s="27" t="s">
        <v>698</v>
      </c>
      <c r="CC200" s="27" t="s">
        <v>698</v>
      </c>
      <c r="CD200" s="27" t="s">
        <v>698</v>
      </c>
      <c r="CE200" s="27" t="s">
        <v>698</v>
      </c>
      <c r="CF200" s="27" t="s">
        <v>698</v>
      </c>
      <c r="CG200" s="27" t="s">
        <v>698</v>
      </c>
      <c r="CH200" s="27" t="s">
        <v>698</v>
      </c>
      <c r="CI200" s="27" t="s">
        <v>698</v>
      </c>
      <c r="CJ200" s="27" t="s">
        <v>698</v>
      </c>
      <c r="CK200" s="27" t="s">
        <v>698</v>
      </c>
      <c r="CL200" s="27" t="s">
        <v>698</v>
      </c>
      <c r="CM200" s="27" t="s">
        <v>698</v>
      </c>
      <c r="CN200" s="27" t="s">
        <v>698</v>
      </c>
      <c r="CO200" s="27" t="s">
        <v>698</v>
      </c>
      <c r="CP200" s="27" t="s">
        <v>698</v>
      </c>
      <c r="CQ200" s="27" t="s">
        <v>698</v>
      </c>
      <c r="CR200" s="27" t="s">
        <v>698</v>
      </c>
      <c r="CS200" s="27" t="s">
        <v>698</v>
      </c>
      <c r="CT200" s="27" t="s">
        <v>698</v>
      </c>
      <c r="CU200" s="27" t="s">
        <v>698</v>
      </c>
      <c r="CV200" s="27" t="s">
        <v>698</v>
      </c>
      <c r="CW200" s="27" t="s">
        <v>698</v>
      </c>
      <c r="CX200" s="27" t="s">
        <v>698</v>
      </c>
      <c r="CY200" s="27" t="s">
        <v>698</v>
      </c>
      <c r="CZ200" s="27" t="s">
        <v>698</v>
      </c>
      <c r="DA200" s="27" t="s">
        <v>698</v>
      </c>
      <c r="DB200" s="27" t="s">
        <v>694</v>
      </c>
      <c r="DC200" s="27" t="s">
        <v>694</v>
      </c>
      <c r="DD200" s="27" t="s">
        <v>694</v>
      </c>
      <c r="DE200" s="27" t="s">
        <v>694</v>
      </c>
      <c r="DF200" s="27" t="s">
        <v>698</v>
      </c>
      <c r="DG200" s="27" t="s">
        <v>698</v>
      </c>
      <c r="DH200" s="27" t="s">
        <v>698</v>
      </c>
      <c r="DI200" s="27" t="s">
        <v>698</v>
      </c>
      <c r="DJ200" s="27" t="s">
        <v>698</v>
      </c>
      <c r="DK200" s="27" t="s">
        <v>698</v>
      </c>
      <c r="DL200" s="27" t="s">
        <v>698</v>
      </c>
      <c r="DM200" s="27" t="s">
        <v>698</v>
      </c>
      <c r="DN200" s="27" t="s">
        <v>698</v>
      </c>
      <c r="DO200" s="27" t="s">
        <v>698</v>
      </c>
      <c r="DP200" s="27" t="s">
        <v>698</v>
      </c>
      <c r="DQ200" s="27" t="s">
        <v>698</v>
      </c>
      <c r="DR200" s="27" t="s">
        <v>698</v>
      </c>
      <c r="DS200" s="27"/>
      <c r="DT200" s="27" t="s">
        <v>698</v>
      </c>
      <c r="DU200" s="27" t="s">
        <v>698</v>
      </c>
      <c r="DV200" s="27" t="s">
        <v>698</v>
      </c>
      <c r="DW200" s="27" t="s">
        <v>698</v>
      </c>
      <c r="DX200" s="27" t="s">
        <v>698</v>
      </c>
      <c r="DY200" s="27" t="s">
        <v>698</v>
      </c>
      <c r="DZ200" s="27" t="s">
        <v>698</v>
      </c>
      <c r="EA200" s="27" t="s">
        <v>698</v>
      </c>
      <c r="EB200" s="27" t="s">
        <v>698</v>
      </c>
      <c r="EC200" s="27" t="s">
        <v>698</v>
      </c>
      <c r="ED200" s="27" t="s">
        <v>698</v>
      </c>
      <c r="EE200" s="27" t="s">
        <v>698</v>
      </c>
      <c r="EF200" s="27" t="s">
        <v>698</v>
      </c>
      <c r="EG200" s="27" t="s">
        <v>694</v>
      </c>
      <c r="EH200" s="27" t="s">
        <v>698</v>
      </c>
      <c r="EI200" s="27" t="s">
        <v>698</v>
      </c>
      <c r="EJ200" s="27" t="s">
        <v>698</v>
      </c>
      <c r="EK200" s="27" t="s">
        <v>698</v>
      </c>
      <c r="EL200" s="27" t="s">
        <v>698</v>
      </c>
      <c r="EM200" s="27" t="s">
        <v>698</v>
      </c>
      <c r="EN200" s="27" t="s">
        <v>698</v>
      </c>
      <c r="EO200" s="27" t="s">
        <v>698</v>
      </c>
      <c r="EP200" s="27" t="s">
        <v>698</v>
      </c>
      <c r="EQ200" s="27" t="s">
        <v>698</v>
      </c>
      <c r="ER200" s="27" t="s">
        <v>698</v>
      </c>
      <c r="ES200" s="27" t="s">
        <v>698</v>
      </c>
      <c r="ET200" s="27" t="s">
        <v>698</v>
      </c>
      <c r="EU200" s="27" t="s">
        <v>698</v>
      </c>
      <c r="EV200" s="27" t="s">
        <v>698</v>
      </c>
      <c r="EW200" s="27" t="s">
        <v>698</v>
      </c>
      <c r="EX200" s="27" t="s">
        <v>698</v>
      </c>
      <c r="EY200" s="27" t="s">
        <v>698</v>
      </c>
      <c r="EZ200" s="27" t="s">
        <v>698</v>
      </c>
      <c r="FA200" s="27" t="s">
        <v>698</v>
      </c>
      <c r="FB200" s="27" t="s">
        <v>698</v>
      </c>
      <c r="FC200" s="27" t="s">
        <v>698</v>
      </c>
      <c r="FD200" s="27" t="s">
        <v>698</v>
      </c>
      <c r="FE200" s="27" t="s">
        <v>694</v>
      </c>
      <c r="FF200" s="27" t="s">
        <v>698</v>
      </c>
      <c r="FG200" s="27" t="s">
        <v>698</v>
      </c>
      <c r="FH200" s="27" t="s">
        <v>698</v>
      </c>
      <c r="FI200" s="27" t="s">
        <v>698</v>
      </c>
      <c r="FJ200" s="27" t="s">
        <v>694</v>
      </c>
      <c r="FK200" s="27" t="s">
        <v>698</v>
      </c>
      <c r="FL200" s="27" t="s">
        <v>698</v>
      </c>
      <c r="FM200" s="27" t="s">
        <v>698</v>
      </c>
      <c r="FN200" s="27" t="s">
        <v>694</v>
      </c>
      <c r="FO200" s="72" t="s">
        <v>1515</v>
      </c>
      <c r="FP200" s="72" t="s">
        <v>1516</v>
      </c>
      <c r="FQ200" s="72" t="s">
        <v>1176</v>
      </c>
      <c r="FR200" s="72" t="s">
        <v>1517</v>
      </c>
      <c r="FS200" s="72" t="s">
        <v>1517</v>
      </c>
      <c r="FT200" s="72" t="s">
        <v>698</v>
      </c>
      <c r="FU200" s="72" t="s">
        <v>698</v>
      </c>
      <c r="FV200" s="72" t="s">
        <v>698</v>
      </c>
      <c r="FW200" s="78" t="s">
        <v>698</v>
      </c>
      <c r="FX200" s="78" t="s">
        <v>698</v>
      </c>
      <c r="FY200" s="72" t="s">
        <v>1548</v>
      </c>
      <c r="FZ200" s="90"/>
      <c r="GA200" s="90"/>
      <c r="GB200" s="90"/>
      <c r="GC200" s="90"/>
      <c r="GD200" s="90"/>
      <c r="GE200" s="90"/>
      <c r="GF200" s="90"/>
      <c r="GG200" s="90"/>
      <c r="GH200" s="105" t="s">
        <v>1519</v>
      </c>
      <c r="GI200" s="106"/>
      <c r="GJ200" s="27"/>
      <c r="GK200" s="28"/>
      <c r="GL200" s="27"/>
    </row>
    <row r="201" spans="1:194" x14ac:dyDescent="0.25">
      <c r="A201" s="71" t="str">
        <f>CONCATENATE($W$7,": ",$X$184," - ",$Y$187,": ",$Z$201)</f>
        <v>Expenditure: Depreciation and Amortisation  - Depreciation: Infrastructure Electricity</v>
      </c>
      <c r="B201" s="27" t="s">
        <v>694</v>
      </c>
      <c r="C201" s="27" t="str">
        <f t="shared" ref="C201:C264" si="16">CONCATENATE(D201,E201,F201,G201,H201,I201,J201,K201,L201,M201,N201,O201,P201)</f>
        <v>IE004002006000000000000000000000000000</v>
      </c>
      <c r="D201" s="23" t="s">
        <v>1166</v>
      </c>
      <c r="E201" s="23" t="s">
        <v>711</v>
      </c>
      <c r="F201" s="23" t="s">
        <v>707</v>
      </c>
      <c r="G201" s="23" t="s">
        <v>715</v>
      </c>
      <c r="H201" s="23" t="s">
        <v>697</v>
      </c>
      <c r="I201" s="23" t="s">
        <v>697</v>
      </c>
      <c r="J201" s="23" t="s">
        <v>697</v>
      </c>
      <c r="K201" s="23" t="s">
        <v>697</v>
      </c>
      <c r="L201" s="23" t="s">
        <v>697</v>
      </c>
      <c r="M201" s="23" t="s">
        <v>697</v>
      </c>
      <c r="N201" s="23" t="s">
        <v>697</v>
      </c>
      <c r="O201" s="23" t="s">
        <v>697</v>
      </c>
      <c r="P201" s="23" t="s">
        <v>697</v>
      </c>
      <c r="Q201" s="27">
        <v>0</v>
      </c>
      <c r="R201" s="27" t="s">
        <v>698</v>
      </c>
      <c r="S201" s="27" t="s">
        <v>698</v>
      </c>
      <c r="T201" s="27" t="s">
        <v>694</v>
      </c>
      <c r="U201" s="28"/>
      <c r="V201" s="27" t="s">
        <v>442</v>
      </c>
      <c r="W201" s="28" t="s">
        <v>905</v>
      </c>
      <c r="X201" s="28"/>
      <c r="Y201" s="28"/>
      <c r="Z201" s="28" t="s">
        <v>1549</v>
      </c>
      <c r="AA201" s="28"/>
      <c r="AB201" s="28"/>
      <c r="AC201" s="28"/>
      <c r="AD201" s="28"/>
      <c r="AE201" s="28"/>
      <c r="AF201" s="28"/>
      <c r="AG201" s="28"/>
      <c r="AH201" s="28"/>
      <c r="AI201" s="27" t="s">
        <v>1550</v>
      </c>
      <c r="AJ201" s="28" t="s">
        <v>694</v>
      </c>
      <c r="AK201" s="27" t="s">
        <v>694</v>
      </c>
      <c r="AL201" s="27" t="s">
        <v>694</v>
      </c>
      <c r="AM201" s="27" t="s">
        <v>694</v>
      </c>
      <c r="AN201" s="27" t="s">
        <v>694</v>
      </c>
      <c r="AO201" s="27" t="s">
        <v>694</v>
      </c>
      <c r="AP201" s="27" t="s">
        <v>694</v>
      </c>
      <c r="AQ201" s="27" t="s">
        <v>694</v>
      </c>
      <c r="AR201" s="27" t="s">
        <v>694</v>
      </c>
      <c r="AS201" s="27" t="s">
        <v>694</v>
      </c>
      <c r="AT201" s="27" t="s">
        <v>694</v>
      </c>
      <c r="AU201" s="27" t="s">
        <v>694</v>
      </c>
      <c r="AV201" s="27" t="s">
        <v>694</v>
      </c>
      <c r="AW201" s="27" t="s">
        <v>694</v>
      </c>
      <c r="AX201" s="27" t="s">
        <v>694</v>
      </c>
      <c r="AY201" s="27" t="s">
        <v>694</v>
      </c>
      <c r="AZ201" s="27" t="s">
        <v>694</v>
      </c>
      <c r="BA201" s="27" t="s">
        <v>694</v>
      </c>
      <c r="BB201" s="27" t="s">
        <v>694</v>
      </c>
      <c r="BC201" s="27" t="s">
        <v>694</v>
      </c>
      <c r="BD201" s="27" t="s">
        <v>694</v>
      </c>
      <c r="BE201" s="27" t="s">
        <v>694</v>
      </c>
      <c r="BF201" s="27" t="s">
        <v>694</v>
      </c>
      <c r="BG201" s="27" t="s">
        <v>694</v>
      </c>
      <c r="BH201" s="27" t="s">
        <v>694</v>
      </c>
      <c r="BI201" s="27" t="s">
        <v>694</v>
      </c>
      <c r="BJ201" s="27" t="s">
        <v>694</v>
      </c>
      <c r="BK201" s="27" t="s">
        <v>694</v>
      </c>
      <c r="BL201" s="27" t="s">
        <v>694</v>
      </c>
      <c r="BM201" s="27" t="s">
        <v>694</v>
      </c>
      <c r="BN201" s="27" t="s">
        <v>694</v>
      </c>
      <c r="BO201" s="27" t="s">
        <v>694</v>
      </c>
      <c r="BP201" s="27" t="s">
        <v>694</v>
      </c>
      <c r="BQ201" s="27" t="s">
        <v>694</v>
      </c>
      <c r="BR201" s="27" t="s">
        <v>694</v>
      </c>
      <c r="BS201" s="27" t="s">
        <v>694</v>
      </c>
      <c r="BT201" s="27" t="s">
        <v>694</v>
      </c>
      <c r="BU201" s="27" t="s">
        <v>694</v>
      </c>
      <c r="BV201" s="27" t="s">
        <v>694</v>
      </c>
      <c r="BW201" s="27" t="s">
        <v>694</v>
      </c>
      <c r="BX201" s="27" t="s">
        <v>694</v>
      </c>
      <c r="BY201" s="27" t="s">
        <v>694</v>
      </c>
      <c r="BZ201" s="27" t="s">
        <v>694</v>
      </c>
      <c r="CA201" s="27" t="s">
        <v>694</v>
      </c>
      <c r="CB201" s="27" t="s">
        <v>694</v>
      </c>
      <c r="CC201" s="27" t="s">
        <v>694</v>
      </c>
      <c r="CD201" s="27" t="s">
        <v>694</v>
      </c>
      <c r="CE201" s="27" t="s">
        <v>694</v>
      </c>
      <c r="CF201" s="27" t="s">
        <v>694</v>
      </c>
      <c r="CG201" s="27" t="s">
        <v>694</v>
      </c>
      <c r="CH201" s="27" t="s">
        <v>694</v>
      </c>
      <c r="CI201" s="27" t="s">
        <v>694</v>
      </c>
      <c r="CJ201" s="27" t="s">
        <v>694</v>
      </c>
      <c r="CK201" s="27" t="s">
        <v>694</v>
      </c>
      <c r="CL201" s="27" t="s">
        <v>694</v>
      </c>
      <c r="CM201" s="27" t="s">
        <v>694</v>
      </c>
      <c r="CN201" s="27" t="s">
        <v>694</v>
      </c>
      <c r="CO201" s="27" t="s">
        <v>694</v>
      </c>
      <c r="CP201" s="27" t="s">
        <v>694</v>
      </c>
      <c r="CQ201" s="27" t="s">
        <v>694</v>
      </c>
      <c r="CR201" s="27" t="s">
        <v>694</v>
      </c>
      <c r="CS201" s="27" t="s">
        <v>694</v>
      </c>
      <c r="CT201" s="27" t="s">
        <v>694</v>
      </c>
      <c r="CU201" s="27" t="s">
        <v>694</v>
      </c>
      <c r="CV201" s="27" t="s">
        <v>694</v>
      </c>
      <c r="CW201" s="27" t="s">
        <v>694</v>
      </c>
      <c r="CX201" s="27" t="s">
        <v>694</v>
      </c>
      <c r="CY201" s="27" t="s">
        <v>694</v>
      </c>
      <c r="CZ201" s="27" t="s">
        <v>694</v>
      </c>
      <c r="DA201" s="27" t="s">
        <v>694</v>
      </c>
      <c r="DB201" s="27" t="s">
        <v>694</v>
      </c>
      <c r="DC201" s="27" t="s">
        <v>694</v>
      </c>
      <c r="DD201" s="27" t="s">
        <v>694</v>
      </c>
      <c r="DE201" s="27" t="s">
        <v>694</v>
      </c>
      <c r="DF201" s="27" t="s">
        <v>694</v>
      </c>
      <c r="DG201" s="27" t="s">
        <v>694</v>
      </c>
      <c r="DH201" s="27" t="s">
        <v>694</v>
      </c>
      <c r="DI201" s="27" t="s">
        <v>694</v>
      </c>
      <c r="DJ201" s="27" t="s">
        <v>694</v>
      </c>
      <c r="DK201" s="27" t="s">
        <v>694</v>
      </c>
      <c r="DL201" s="27" t="s">
        <v>694</v>
      </c>
      <c r="DM201" s="27" t="s">
        <v>694</v>
      </c>
      <c r="DN201" s="27" t="s">
        <v>694</v>
      </c>
      <c r="DO201" s="27" t="s">
        <v>694</v>
      </c>
      <c r="DP201" s="27" t="s">
        <v>694</v>
      </c>
      <c r="DQ201" s="27" t="s">
        <v>694</v>
      </c>
      <c r="DR201" s="27" t="s">
        <v>694</v>
      </c>
      <c r="DS201" s="27"/>
      <c r="DT201" s="27" t="s">
        <v>694</v>
      </c>
      <c r="DU201" s="27" t="s">
        <v>694</v>
      </c>
      <c r="DV201" s="27" t="s">
        <v>694</v>
      </c>
      <c r="DW201" s="27" t="s">
        <v>694</v>
      </c>
      <c r="DX201" s="27" t="s">
        <v>694</v>
      </c>
      <c r="DY201" s="27" t="s">
        <v>694</v>
      </c>
      <c r="DZ201" s="27" t="s">
        <v>694</v>
      </c>
      <c r="EA201" s="27" t="s">
        <v>694</v>
      </c>
      <c r="EB201" s="27" t="s">
        <v>694</v>
      </c>
      <c r="EC201" s="27" t="s">
        <v>694</v>
      </c>
      <c r="ED201" s="27" t="s">
        <v>694</v>
      </c>
      <c r="EE201" s="27" t="s">
        <v>694</v>
      </c>
      <c r="EF201" s="27" t="s">
        <v>694</v>
      </c>
      <c r="EG201" s="27" t="s">
        <v>694</v>
      </c>
      <c r="EH201" s="27" t="s">
        <v>694</v>
      </c>
      <c r="EI201" s="27" t="s">
        <v>694</v>
      </c>
      <c r="EJ201" s="27" t="s">
        <v>694</v>
      </c>
      <c r="EK201" s="27" t="s">
        <v>694</v>
      </c>
      <c r="EL201" s="27" t="s">
        <v>694</v>
      </c>
      <c r="EM201" s="27" t="s">
        <v>694</v>
      </c>
      <c r="EN201" s="27" t="s">
        <v>694</v>
      </c>
      <c r="EO201" s="27" t="s">
        <v>694</v>
      </c>
      <c r="EP201" s="27" t="s">
        <v>694</v>
      </c>
      <c r="EQ201" s="27" t="s">
        <v>694</v>
      </c>
      <c r="ER201" s="27" t="s">
        <v>694</v>
      </c>
      <c r="ES201" s="27" t="s">
        <v>694</v>
      </c>
      <c r="ET201" s="27" t="s">
        <v>694</v>
      </c>
      <c r="EU201" s="27" t="s">
        <v>694</v>
      </c>
      <c r="EV201" s="27" t="s">
        <v>694</v>
      </c>
      <c r="EW201" s="27" t="s">
        <v>694</v>
      </c>
      <c r="EX201" s="27" t="s">
        <v>694</v>
      </c>
      <c r="EY201" s="27" t="s">
        <v>694</v>
      </c>
      <c r="EZ201" s="27" t="s">
        <v>694</v>
      </c>
      <c r="FA201" s="27" t="s">
        <v>694</v>
      </c>
      <c r="FB201" s="27" t="s">
        <v>694</v>
      </c>
      <c r="FC201" s="27" t="s">
        <v>694</v>
      </c>
      <c r="FD201" s="27" t="s">
        <v>694</v>
      </c>
      <c r="FE201" s="27" t="s">
        <v>694</v>
      </c>
      <c r="FF201" s="27" t="s">
        <v>694</v>
      </c>
      <c r="FG201" s="27" t="s">
        <v>694</v>
      </c>
      <c r="FH201" s="27" t="s">
        <v>694</v>
      </c>
      <c r="FI201" s="27" t="s">
        <v>694</v>
      </c>
      <c r="FJ201" s="27" t="s">
        <v>694</v>
      </c>
      <c r="FK201" s="27" t="s">
        <v>694</v>
      </c>
      <c r="FL201" s="27" t="s">
        <v>694</v>
      </c>
      <c r="FM201" s="27" t="s">
        <v>694</v>
      </c>
      <c r="FN201" s="27" t="s">
        <v>694</v>
      </c>
      <c r="FO201" s="72" t="s">
        <v>698</v>
      </c>
      <c r="FP201" s="72" t="s">
        <v>698</v>
      </c>
      <c r="FQ201" s="72" t="s">
        <v>698</v>
      </c>
      <c r="FR201" s="72" t="s">
        <v>698</v>
      </c>
      <c r="FS201" s="72" t="s">
        <v>698</v>
      </c>
      <c r="FT201" s="72" t="s">
        <v>698</v>
      </c>
      <c r="FU201" s="72" t="s">
        <v>698</v>
      </c>
      <c r="FV201" s="72" t="s">
        <v>698</v>
      </c>
      <c r="FW201" s="78" t="s">
        <v>698</v>
      </c>
      <c r="FX201" s="78" t="s">
        <v>698</v>
      </c>
      <c r="FY201" s="72" t="s">
        <v>698</v>
      </c>
      <c r="FZ201" s="90"/>
      <c r="GA201" s="90"/>
      <c r="GB201" s="90"/>
      <c r="GC201" s="90"/>
      <c r="GD201" s="90"/>
      <c r="GE201" s="90"/>
      <c r="GF201" s="90"/>
      <c r="GG201" s="90"/>
      <c r="GH201" s="105" t="s">
        <v>694</v>
      </c>
      <c r="GI201" s="106"/>
      <c r="GJ201" s="27"/>
      <c r="GK201" s="28"/>
      <c r="GL201" s="27"/>
    </row>
    <row r="202" spans="1:194" x14ac:dyDescent="0.25">
      <c r="A202" s="71" t="str">
        <f>CONCATENATE($W$7,": ",$X$184," - ",$Y$187,": ",$Z$201," - ",AA202)</f>
        <v>Expenditure: Depreciation and Amortisation  - Depreciation: Infrastructure Electricity - All or excl NERSA</v>
      </c>
      <c r="B202" s="27" t="s">
        <v>694</v>
      </c>
      <c r="C202" s="27" t="str">
        <f t="shared" si="16"/>
        <v>IE004002006001000000000000000000000000</v>
      </c>
      <c r="D202" s="23" t="s">
        <v>1166</v>
      </c>
      <c r="E202" s="23" t="s">
        <v>711</v>
      </c>
      <c r="F202" s="23" t="s">
        <v>707</v>
      </c>
      <c r="G202" s="23" t="s">
        <v>715</v>
      </c>
      <c r="H202" s="23" t="s">
        <v>702</v>
      </c>
      <c r="I202" s="23" t="s">
        <v>697</v>
      </c>
      <c r="J202" s="23" t="s">
        <v>697</v>
      </c>
      <c r="K202" s="23" t="s">
        <v>697</v>
      </c>
      <c r="L202" s="23" t="s">
        <v>697</v>
      </c>
      <c r="M202" s="23" t="s">
        <v>697</v>
      </c>
      <c r="N202" s="23" t="s">
        <v>697</v>
      </c>
      <c r="O202" s="23" t="s">
        <v>697</v>
      </c>
      <c r="P202" s="23" t="s">
        <v>697</v>
      </c>
      <c r="Q202" s="27">
        <v>0</v>
      </c>
      <c r="R202" s="27" t="s">
        <v>704</v>
      </c>
      <c r="S202" s="27" t="s">
        <v>698</v>
      </c>
      <c r="T202" s="27" t="s">
        <v>694</v>
      </c>
      <c r="U202" s="28"/>
      <c r="V202" s="27" t="s">
        <v>443</v>
      </c>
      <c r="W202" s="27" t="s">
        <v>905</v>
      </c>
      <c r="X202" s="27"/>
      <c r="Y202" s="27"/>
      <c r="Z202" s="27"/>
      <c r="AA202" s="27" t="s">
        <v>1526</v>
      </c>
      <c r="AB202" s="27"/>
      <c r="AC202" s="27"/>
      <c r="AD202" s="27"/>
      <c r="AE202" s="27"/>
      <c r="AF202" s="27"/>
      <c r="AG202" s="27"/>
      <c r="AH202" s="27"/>
      <c r="AI202" s="27" t="s">
        <v>1551</v>
      </c>
      <c r="AJ202" s="28" t="s">
        <v>704</v>
      </c>
      <c r="AK202" s="27" t="s">
        <v>698</v>
      </c>
      <c r="AL202" s="27" t="s">
        <v>698</v>
      </c>
      <c r="AM202" s="27" t="s">
        <v>698</v>
      </c>
      <c r="AN202" s="27" t="s">
        <v>698</v>
      </c>
      <c r="AO202" s="27" t="s">
        <v>698</v>
      </c>
      <c r="AP202" s="27" t="s">
        <v>698</v>
      </c>
      <c r="AQ202" s="27" t="s">
        <v>698</v>
      </c>
      <c r="AR202" s="27" t="s">
        <v>698</v>
      </c>
      <c r="AS202" s="27" t="s">
        <v>698</v>
      </c>
      <c r="AT202" s="27" t="s">
        <v>698</v>
      </c>
      <c r="AU202" s="27" t="s">
        <v>698</v>
      </c>
      <c r="AV202" s="27" t="s">
        <v>698</v>
      </c>
      <c r="AW202" s="27" t="s">
        <v>698</v>
      </c>
      <c r="AX202" s="27" t="s">
        <v>698</v>
      </c>
      <c r="AY202" s="27" t="s">
        <v>698</v>
      </c>
      <c r="AZ202" s="27" t="s">
        <v>698</v>
      </c>
      <c r="BA202" s="27" t="s">
        <v>698</v>
      </c>
      <c r="BB202" s="27" t="s">
        <v>698</v>
      </c>
      <c r="BC202" s="27" t="s">
        <v>698</v>
      </c>
      <c r="BD202" s="27" t="s">
        <v>698</v>
      </c>
      <c r="BE202" s="27" t="s">
        <v>698</v>
      </c>
      <c r="BF202" s="27" t="s">
        <v>698</v>
      </c>
      <c r="BG202" s="27" t="s">
        <v>698</v>
      </c>
      <c r="BH202" s="27" t="s">
        <v>698</v>
      </c>
      <c r="BI202" s="27" t="s">
        <v>698</v>
      </c>
      <c r="BJ202" s="27" t="s">
        <v>698</v>
      </c>
      <c r="BK202" s="27" t="s">
        <v>698</v>
      </c>
      <c r="BL202" s="27" t="s">
        <v>698</v>
      </c>
      <c r="BM202" s="27" t="s">
        <v>698</v>
      </c>
      <c r="BN202" s="27" t="s">
        <v>698</v>
      </c>
      <c r="BO202" s="27" t="s">
        <v>704</v>
      </c>
      <c r="BP202" s="27" t="s">
        <v>704</v>
      </c>
      <c r="BQ202" s="27" t="s">
        <v>704</v>
      </c>
      <c r="BR202" s="27" t="s">
        <v>698</v>
      </c>
      <c r="BS202" s="27" t="s">
        <v>698</v>
      </c>
      <c r="BT202" s="27" t="s">
        <v>698</v>
      </c>
      <c r="BU202" s="27" t="s">
        <v>698</v>
      </c>
      <c r="BV202" s="27" t="s">
        <v>698</v>
      </c>
      <c r="BW202" s="27" t="s">
        <v>698</v>
      </c>
      <c r="BX202" s="27" t="s">
        <v>698</v>
      </c>
      <c r="BY202" s="27" t="s">
        <v>698</v>
      </c>
      <c r="BZ202" s="27" t="s">
        <v>698</v>
      </c>
      <c r="CA202" s="27" t="s">
        <v>698</v>
      </c>
      <c r="CB202" s="27" t="s">
        <v>698</v>
      </c>
      <c r="CC202" s="27" t="s">
        <v>698</v>
      </c>
      <c r="CD202" s="27" t="s">
        <v>698</v>
      </c>
      <c r="CE202" s="27" t="s">
        <v>698</v>
      </c>
      <c r="CF202" s="27" t="s">
        <v>698</v>
      </c>
      <c r="CG202" s="27" t="s">
        <v>698</v>
      </c>
      <c r="CH202" s="27" t="s">
        <v>698</v>
      </c>
      <c r="CI202" s="27" t="s">
        <v>698</v>
      </c>
      <c r="CJ202" s="27" t="s">
        <v>698</v>
      </c>
      <c r="CK202" s="27" t="s">
        <v>698</v>
      </c>
      <c r="CL202" s="27" t="s">
        <v>698</v>
      </c>
      <c r="CM202" s="27" t="s">
        <v>698</v>
      </c>
      <c r="CN202" s="27" t="s">
        <v>698</v>
      </c>
      <c r="CO202" s="27" t="s">
        <v>698</v>
      </c>
      <c r="CP202" s="27" t="s">
        <v>698</v>
      </c>
      <c r="CQ202" s="27" t="s">
        <v>698</v>
      </c>
      <c r="CR202" s="27" t="s">
        <v>698</v>
      </c>
      <c r="CS202" s="27" t="s">
        <v>698</v>
      </c>
      <c r="CT202" s="27" t="s">
        <v>698</v>
      </c>
      <c r="CU202" s="27" t="s">
        <v>698</v>
      </c>
      <c r="CV202" s="27" t="s">
        <v>698</v>
      </c>
      <c r="CW202" s="27" t="s">
        <v>698</v>
      </c>
      <c r="CX202" s="27" t="s">
        <v>698</v>
      </c>
      <c r="CY202" s="27" t="s">
        <v>698</v>
      </c>
      <c r="CZ202" s="27" t="s">
        <v>698</v>
      </c>
      <c r="DA202" s="27" t="s">
        <v>698</v>
      </c>
      <c r="DB202" s="27" t="s">
        <v>698</v>
      </c>
      <c r="DC202" s="27" t="s">
        <v>698</v>
      </c>
      <c r="DD202" s="27" t="s">
        <v>698</v>
      </c>
      <c r="DE202" s="27" t="s">
        <v>698</v>
      </c>
      <c r="DF202" s="27" t="s">
        <v>698</v>
      </c>
      <c r="DG202" s="27" t="s">
        <v>698</v>
      </c>
      <c r="DH202" s="27" t="s">
        <v>698</v>
      </c>
      <c r="DI202" s="27" t="s">
        <v>698</v>
      </c>
      <c r="DJ202" s="27" t="s">
        <v>698</v>
      </c>
      <c r="DK202" s="27" t="s">
        <v>698</v>
      </c>
      <c r="DL202" s="27" t="s">
        <v>698</v>
      </c>
      <c r="DM202" s="27" t="s">
        <v>698</v>
      </c>
      <c r="DN202" s="27" t="s">
        <v>698</v>
      </c>
      <c r="DO202" s="27" t="s">
        <v>698</v>
      </c>
      <c r="DP202" s="27" t="s">
        <v>698</v>
      </c>
      <c r="DQ202" s="27" t="s">
        <v>698</v>
      </c>
      <c r="DR202" s="27" t="s">
        <v>698</v>
      </c>
      <c r="DS202" s="27"/>
      <c r="DT202" s="27" t="s">
        <v>698</v>
      </c>
      <c r="DU202" s="27" t="s">
        <v>698</v>
      </c>
      <c r="DV202" s="27" t="s">
        <v>698</v>
      </c>
      <c r="DW202" s="27" t="s">
        <v>698</v>
      </c>
      <c r="DX202" s="27" t="s">
        <v>698</v>
      </c>
      <c r="DY202" s="27" t="s">
        <v>698</v>
      </c>
      <c r="DZ202" s="27" t="s">
        <v>698</v>
      </c>
      <c r="EA202" s="27" t="s">
        <v>698</v>
      </c>
      <c r="EB202" s="27" t="s">
        <v>698</v>
      </c>
      <c r="EC202" s="27" t="s">
        <v>698</v>
      </c>
      <c r="ED202" s="27" t="s">
        <v>698</v>
      </c>
      <c r="EE202" s="27" t="s">
        <v>698</v>
      </c>
      <c r="EF202" s="27" t="s">
        <v>698</v>
      </c>
      <c r="EG202" s="27" t="s">
        <v>694</v>
      </c>
      <c r="EH202" s="27" t="s">
        <v>698</v>
      </c>
      <c r="EI202" s="27" t="s">
        <v>698</v>
      </c>
      <c r="EJ202" s="27" t="s">
        <v>698</v>
      </c>
      <c r="EK202" s="27" t="s">
        <v>698</v>
      </c>
      <c r="EL202" s="27" t="s">
        <v>698</v>
      </c>
      <c r="EM202" s="27" t="s">
        <v>698</v>
      </c>
      <c r="EN202" s="27" t="s">
        <v>698</v>
      </c>
      <c r="EO202" s="27" t="s">
        <v>698</v>
      </c>
      <c r="EP202" s="27" t="s">
        <v>698</v>
      </c>
      <c r="EQ202" s="27" t="s">
        <v>698</v>
      </c>
      <c r="ER202" s="27" t="s">
        <v>698</v>
      </c>
      <c r="ES202" s="27" t="s">
        <v>698</v>
      </c>
      <c r="ET202" s="27" t="s">
        <v>698</v>
      </c>
      <c r="EU202" s="27" t="s">
        <v>698</v>
      </c>
      <c r="EV202" s="27" t="s">
        <v>698</v>
      </c>
      <c r="EW202" s="27" t="s">
        <v>698</v>
      </c>
      <c r="EX202" s="27" t="s">
        <v>698</v>
      </c>
      <c r="EY202" s="27" t="s">
        <v>698</v>
      </c>
      <c r="EZ202" s="27" t="s">
        <v>698</v>
      </c>
      <c r="FA202" s="27" t="s">
        <v>698</v>
      </c>
      <c r="FB202" s="27" t="s">
        <v>698</v>
      </c>
      <c r="FC202" s="27" t="s">
        <v>698</v>
      </c>
      <c r="FD202" s="27" t="s">
        <v>698</v>
      </c>
      <c r="FE202" s="27" t="s">
        <v>694</v>
      </c>
      <c r="FF202" s="27" t="s">
        <v>698</v>
      </c>
      <c r="FG202" s="27" t="s">
        <v>698</v>
      </c>
      <c r="FH202" s="27" t="s">
        <v>698</v>
      </c>
      <c r="FI202" s="27" t="s">
        <v>698</v>
      </c>
      <c r="FJ202" s="27" t="s">
        <v>694</v>
      </c>
      <c r="FK202" s="27" t="s">
        <v>698</v>
      </c>
      <c r="FL202" s="27" t="s">
        <v>698</v>
      </c>
      <c r="FM202" s="27" t="s">
        <v>698</v>
      </c>
      <c r="FN202" s="27" t="s">
        <v>694</v>
      </c>
      <c r="FO202" s="72" t="s">
        <v>1515</v>
      </c>
      <c r="FP202" s="72" t="s">
        <v>1516</v>
      </c>
      <c r="FQ202" s="72" t="s">
        <v>1176</v>
      </c>
      <c r="FR202" s="72" t="s">
        <v>1517</v>
      </c>
      <c r="FS202" s="72" t="s">
        <v>1517</v>
      </c>
      <c r="FT202" s="72" t="s">
        <v>698</v>
      </c>
      <c r="FU202" s="72" t="s">
        <v>698</v>
      </c>
      <c r="FV202" s="72" t="s">
        <v>698</v>
      </c>
      <c r="FW202" s="78" t="s">
        <v>698</v>
      </c>
      <c r="FX202" s="78" t="s">
        <v>698</v>
      </c>
      <c r="FY202" s="72" t="s">
        <v>1552</v>
      </c>
      <c r="FZ202" s="90"/>
      <c r="GA202" s="90"/>
      <c r="GB202" s="90"/>
      <c r="GC202" s="90"/>
      <c r="GD202" s="90"/>
      <c r="GE202" s="90"/>
      <c r="GF202" s="90"/>
      <c r="GG202" s="90"/>
      <c r="GH202" s="105" t="s">
        <v>1519</v>
      </c>
      <c r="GI202" s="106"/>
      <c r="GJ202" s="27"/>
      <c r="GK202" s="28"/>
      <c r="GL202" s="27"/>
    </row>
    <row r="203" spans="1:194" x14ac:dyDescent="0.25">
      <c r="A203" s="71" t="str">
        <f>CONCATENATE($W$7,": ",$X$184," - ",$Y$187,": ",$Z$201," - ",$AA$203)</f>
        <v>Expenditure: Depreciation and Amortisation  - Depreciation: Infrastructure Electricity - NERSA</v>
      </c>
      <c r="B203" s="27" t="s">
        <v>694</v>
      </c>
      <c r="C203" s="27" t="str">
        <f t="shared" si="16"/>
        <v>IE004002006002000000000000000000000000</v>
      </c>
      <c r="D203" s="23" t="s">
        <v>1166</v>
      </c>
      <c r="E203" s="23" t="s">
        <v>711</v>
      </c>
      <c r="F203" s="23" t="s">
        <v>707</v>
      </c>
      <c r="G203" s="23" t="s">
        <v>715</v>
      </c>
      <c r="H203" s="23" t="s">
        <v>707</v>
      </c>
      <c r="I203" s="23" t="s">
        <v>697</v>
      </c>
      <c r="J203" s="23" t="s">
        <v>697</v>
      </c>
      <c r="K203" s="23" t="s">
        <v>697</v>
      </c>
      <c r="L203" s="23" t="s">
        <v>697</v>
      </c>
      <c r="M203" s="23" t="s">
        <v>697</v>
      </c>
      <c r="N203" s="23" t="s">
        <v>697</v>
      </c>
      <c r="O203" s="23" t="s">
        <v>697</v>
      </c>
      <c r="P203" s="23" t="s">
        <v>697</v>
      </c>
      <c r="Q203" s="27">
        <v>0</v>
      </c>
      <c r="R203" s="27" t="s">
        <v>698</v>
      </c>
      <c r="S203" s="27" t="s">
        <v>698</v>
      </c>
      <c r="T203" s="27" t="s">
        <v>694</v>
      </c>
      <c r="U203" s="28"/>
      <c r="V203" s="27" t="s">
        <v>444</v>
      </c>
      <c r="W203" s="27" t="s">
        <v>905</v>
      </c>
      <c r="X203" s="27"/>
      <c r="Y203" s="27"/>
      <c r="Z203" s="27"/>
      <c r="AA203" s="27" t="s">
        <v>1529</v>
      </c>
      <c r="AB203" s="27"/>
      <c r="AC203" s="27"/>
      <c r="AD203" s="27"/>
      <c r="AE203" s="27"/>
      <c r="AF203" s="27"/>
      <c r="AG203" s="27"/>
      <c r="AH203" s="27"/>
      <c r="AI203" s="27" t="s">
        <v>1553</v>
      </c>
      <c r="AJ203" s="28" t="s">
        <v>694</v>
      </c>
      <c r="AK203" s="27" t="s">
        <v>694</v>
      </c>
      <c r="AL203" s="27" t="s">
        <v>694</v>
      </c>
      <c r="AM203" s="27" t="s">
        <v>694</v>
      </c>
      <c r="AN203" s="27" t="s">
        <v>694</v>
      </c>
      <c r="AO203" s="27" t="s">
        <v>694</v>
      </c>
      <c r="AP203" s="27" t="s">
        <v>694</v>
      </c>
      <c r="AQ203" s="27" t="s">
        <v>694</v>
      </c>
      <c r="AR203" s="27" t="s">
        <v>694</v>
      </c>
      <c r="AS203" s="27" t="s">
        <v>694</v>
      </c>
      <c r="AT203" s="27" t="s">
        <v>694</v>
      </c>
      <c r="AU203" s="27" t="s">
        <v>694</v>
      </c>
      <c r="AV203" s="27" t="s">
        <v>694</v>
      </c>
      <c r="AW203" s="27" t="s">
        <v>694</v>
      </c>
      <c r="AX203" s="27" t="s">
        <v>694</v>
      </c>
      <c r="AY203" s="27" t="s">
        <v>694</v>
      </c>
      <c r="AZ203" s="27" t="s">
        <v>694</v>
      </c>
      <c r="BA203" s="27" t="s">
        <v>694</v>
      </c>
      <c r="BB203" s="27" t="s">
        <v>694</v>
      </c>
      <c r="BC203" s="27" t="s">
        <v>694</v>
      </c>
      <c r="BD203" s="27" t="s">
        <v>694</v>
      </c>
      <c r="BE203" s="27" t="s">
        <v>694</v>
      </c>
      <c r="BF203" s="27" t="s">
        <v>694</v>
      </c>
      <c r="BG203" s="27" t="s">
        <v>694</v>
      </c>
      <c r="BH203" s="27" t="s">
        <v>694</v>
      </c>
      <c r="BI203" s="27" t="s">
        <v>694</v>
      </c>
      <c r="BJ203" s="27" t="s">
        <v>694</v>
      </c>
      <c r="BK203" s="27" t="s">
        <v>694</v>
      </c>
      <c r="BL203" s="27" t="s">
        <v>694</v>
      </c>
      <c r="BM203" s="27" t="s">
        <v>694</v>
      </c>
      <c r="BN203" s="27" t="s">
        <v>694</v>
      </c>
      <c r="BO203" s="27" t="s">
        <v>704</v>
      </c>
      <c r="BP203" s="27" t="s">
        <v>704</v>
      </c>
      <c r="BQ203" s="27" t="s">
        <v>704</v>
      </c>
      <c r="BR203" s="27" t="s">
        <v>694</v>
      </c>
      <c r="BS203" s="27" t="s">
        <v>694</v>
      </c>
      <c r="BT203" s="27" t="s">
        <v>694</v>
      </c>
      <c r="BU203" s="27" t="s">
        <v>694</v>
      </c>
      <c r="BV203" s="27" t="s">
        <v>694</v>
      </c>
      <c r="BW203" s="27" t="s">
        <v>694</v>
      </c>
      <c r="BX203" s="27" t="s">
        <v>694</v>
      </c>
      <c r="BY203" s="27" t="s">
        <v>694</v>
      </c>
      <c r="BZ203" s="27" t="s">
        <v>694</v>
      </c>
      <c r="CA203" s="27" t="s">
        <v>694</v>
      </c>
      <c r="CB203" s="27" t="s">
        <v>694</v>
      </c>
      <c r="CC203" s="27" t="s">
        <v>694</v>
      </c>
      <c r="CD203" s="27" t="s">
        <v>694</v>
      </c>
      <c r="CE203" s="27" t="s">
        <v>694</v>
      </c>
      <c r="CF203" s="27" t="s">
        <v>694</v>
      </c>
      <c r="CG203" s="27" t="s">
        <v>694</v>
      </c>
      <c r="CH203" s="27" t="s">
        <v>694</v>
      </c>
      <c r="CI203" s="27" t="s">
        <v>694</v>
      </c>
      <c r="CJ203" s="27" t="s">
        <v>694</v>
      </c>
      <c r="CK203" s="27" t="s">
        <v>694</v>
      </c>
      <c r="CL203" s="27" t="s">
        <v>694</v>
      </c>
      <c r="CM203" s="27" t="s">
        <v>694</v>
      </c>
      <c r="CN203" s="27" t="s">
        <v>694</v>
      </c>
      <c r="CO203" s="27" t="s">
        <v>694</v>
      </c>
      <c r="CP203" s="27" t="s">
        <v>694</v>
      </c>
      <c r="CQ203" s="27" t="s">
        <v>694</v>
      </c>
      <c r="CR203" s="27" t="s">
        <v>694</v>
      </c>
      <c r="CS203" s="27" t="s">
        <v>694</v>
      </c>
      <c r="CT203" s="27" t="s">
        <v>694</v>
      </c>
      <c r="CU203" s="27" t="s">
        <v>694</v>
      </c>
      <c r="CV203" s="27" t="s">
        <v>694</v>
      </c>
      <c r="CW203" s="27" t="s">
        <v>694</v>
      </c>
      <c r="CX203" s="27" t="s">
        <v>694</v>
      </c>
      <c r="CY203" s="27" t="s">
        <v>694</v>
      </c>
      <c r="CZ203" s="27" t="s">
        <v>694</v>
      </c>
      <c r="DA203" s="27" t="s">
        <v>694</v>
      </c>
      <c r="DB203" s="27" t="s">
        <v>694</v>
      </c>
      <c r="DC203" s="27" t="s">
        <v>694</v>
      </c>
      <c r="DD203" s="27" t="s">
        <v>694</v>
      </c>
      <c r="DE203" s="27" t="s">
        <v>694</v>
      </c>
      <c r="DF203" s="27" t="s">
        <v>694</v>
      </c>
      <c r="DG203" s="27" t="s">
        <v>694</v>
      </c>
      <c r="DH203" s="27" t="s">
        <v>694</v>
      </c>
      <c r="DI203" s="27" t="s">
        <v>694</v>
      </c>
      <c r="DJ203" s="27" t="s">
        <v>694</v>
      </c>
      <c r="DK203" s="27" t="s">
        <v>694</v>
      </c>
      <c r="DL203" s="27" t="s">
        <v>694</v>
      </c>
      <c r="DM203" s="27" t="s">
        <v>694</v>
      </c>
      <c r="DN203" s="27" t="s">
        <v>694</v>
      </c>
      <c r="DO203" s="27" t="s">
        <v>694</v>
      </c>
      <c r="DP203" s="27" t="s">
        <v>694</v>
      </c>
      <c r="DQ203" s="27" t="s">
        <v>694</v>
      </c>
      <c r="DR203" s="27" t="s">
        <v>694</v>
      </c>
      <c r="DS203" s="27"/>
      <c r="DT203" s="27" t="s">
        <v>694</v>
      </c>
      <c r="DU203" s="27" t="s">
        <v>694</v>
      </c>
      <c r="DV203" s="27" t="s">
        <v>694</v>
      </c>
      <c r="DW203" s="27" t="s">
        <v>694</v>
      </c>
      <c r="DX203" s="27" t="s">
        <v>694</v>
      </c>
      <c r="DY203" s="27" t="s">
        <v>694</v>
      </c>
      <c r="DZ203" s="27" t="s">
        <v>694</v>
      </c>
      <c r="EA203" s="27" t="s">
        <v>694</v>
      </c>
      <c r="EB203" s="27" t="s">
        <v>694</v>
      </c>
      <c r="EC203" s="27" t="s">
        <v>694</v>
      </c>
      <c r="ED203" s="27" t="s">
        <v>694</v>
      </c>
      <c r="EE203" s="27" t="s">
        <v>694</v>
      </c>
      <c r="EF203" s="27" t="s">
        <v>694</v>
      </c>
      <c r="EG203" s="27" t="s">
        <v>694</v>
      </c>
      <c r="EH203" s="27" t="s">
        <v>694</v>
      </c>
      <c r="EI203" s="27" t="s">
        <v>694</v>
      </c>
      <c r="EJ203" s="27" t="s">
        <v>694</v>
      </c>
      <c r="EK203" s="27" t="s">
        <v>694</v>
      </c>
      <c r="EL203" s="27" t="s">
        <v>694</v>
      </c>
      <c r="EM203" s="27" t="s">
        <v>694</v>
      </c>
      <c r="EN203" s="27" t="s">
        <v>694</v>
      </c>
      <c r="EO203" s="27" t="s">
        <v>694</v>
      </c>
      <c r="EP203" s="27" t="s">
        <v>694</v>
      </c>
      <c r="EQ203" s="27" t="s">
        <v>694</v>
      </c>
      <c r="ER203" s="27" t="s">
        <v>694</v>
      </c>
      <c r="ES203" s="27" t="s">
        <v>694</v>
      </c>
      <c r="ET203" s="27" t="s">
        <v>694</v>
      </c>
      <c r="EU203" s="27" t="s">
        <v>694</v>
      </c>
      <c r="EV203" s="27" t="s">
        <v>694</v>
      </c>
      <c r="EW203" s="27" t="s">
        <v>694</v>
      </c>
      <c r="EX203" s="27" t="s">
        <v>694</v>
      </c>
      <c r="EY203" s="27" t="s">
        <v>694</v>
      </c>
      <c r="EZ203" s="27" t="s">
        <v>694</v>
      </c>
      <c r="FA203" s="27" t="s">
        <v>694</v>
      </c>
      <c r="FB203" s="27" t="s">
        <v>694</v>
      </c>
      <c r="FC203" s="27" t="s">
        <v>694</v>
      </c>
      <c r="FD203" s="27" t="s">
        <v>694</v>
      </c>
      <c r="FE203" s="27" t="s">
        <v>694</v>
      </c>
      <c r="FF203" s="27" t="s">
        <v>694</v>
      </c>
      <c r="FG203" s="27" t="s">
        <v>694</v>
      </c>
      <c r="FH203" s="27" t="s">
        <v>694</v>
      </c>
      <c r="FI203" s="27" t="s">
        <v>694</v>
      </c>
      <c r="FJ203" s="27" t="s">
        <v>694</v>
      </c>
      <c r="FK203" s="27" t="s">
        <v>694</v>
      </c>
      <c r="FL203" s="27" t="s">
        <v>694</v>
      </c>
      <c r="FM203" s="27" t="s">
        <v>694</v>
      </c>
      <c r="FN203" s="27" t="s">
        <v>694</v>
      </c>
      <c r="FO203" s="72" t="s">
        <v>698</v>
      </c>
      <c r="FP203" s="72" t="s">
        <v>698</v>
      </c>
      <c r="FQ203" s="72" t="s">
        <v>698</v>
      </c>
      <c r="FR203" s="72" t="s">
        <v>698</v>
      </c>
      <c r="FS203" s="72" t="s">
        <v>698</v>
      </c>
      <c r="FT203" s="72" t="s">
        <v>698</v>
      </c>
      <c r="FU203" s="72" t="s">
        <v>698</v>
      </c>
      <c r="FV203" s="72" t="s">
        <v>698</v>
      </c>
      <c r="FW203" s="78" t="s">
        <v>698</v>
      </c>
      <c r="FX203" s="78" t="s">
        <v>698</v>
      </c>
      <c r="FY203" s="72" t="s">
        <v>698</v>
      </c>
      <c r="FZ203" s="90"/>
      <c r="GA203" s="90"/>
      <c r="GB203" s="90"/>
      <c r="GC203" s="90"/>
      <c r="GD203" s="90"/>
      <c r="GE203" s="90"/>
      <c r="GF203" s="90"/>
      <c r="GG203" s="90"/>
      <c r="GH203" s="105" t="s">
        <v>694</v>
      </c>
      <c r="GI203" s="106"/>
      <c r="GJ203" s="27"/>
      <c r="GK203" s="28"/>
      <c r="GL203" s="27"/>
    </row>
    <row r="204" spans="1:194" ht="22.5" x14ac:dyDescent="0.25">
      <c r="A204" s="71" t="str">
        <f>CONCATENATE($W$7,": ",$X$184," - ",$Y$187,": ",$Z$201," - ",$AA$203,": ",AB204)</f>
        <v xml:space="preserve">Expenditure: Depreciation and Amortisation  - Depreciation: Infrastructure Electricity - NERSA: Transformer Station Equipment - Normally Primary above 132 kv  </v>
      </c>
      <c r="B204" s="27" t="s">
        <v>694</v>
      </c>
      <c r="C204" s="27" t="str">
        <f t="shared" si="16"/>
        <v>IE004002006002001000000000000000000000</v>
      </c>
      <c r="D204" s="23" t="s">
        <v>1166</v>
      </c>
      <c r="E204" s="23" t="s">
        <v>711</v>
      </c>
      <c r="F204" s="23" t="s">
        <v>707</v>
      </c>
      <c r="G204" s="23" t="s">
        <v>715</v>
      </c>
      <c r="H204" s="23" t="s">
        <v>707</v>
      </c>
      <c r="I204" s="23" t="s">
        <v>702</v>
      </c>
      <c r="J204" s="23" t="s">
        <v>697</v>
      </c>
      <c r="K204" s="23" t="s">
        <v>697</v>
      </c>
      <c r="L204" s="23" t="s">
        <v>697</v>
      </c>
      <c r="M204" s="23" t="s">
        <v>697</v>
      </c>
      <c r="N204" s="23" t="s">
        <v>697</v>
      </c>
      <c r="O204" s="23" t="s">
        <v>697</v>
      </c>
      <c r="P204" s="23" t="s">
        <v>697</v>
      </c>
      <c r="Q204" s="27">
        <v>0</v>
      </c>
      <c r="R204" s="27" t="s">
        <v>704</v>
      </c>
      <c r="S204" s="27" t="s">
        <v>698</v>
      </c>
      <c r="T204" s="27" t="s">
        <v>694</v>
      </c>
      <c r="U204" s="28"/>
      <c r="V204" s="27" t="s">
        <v>444</v>
      </c>
      <c r="W204" s="27" t="s">
        <v>905</v>
      </c>
      <c r="X204" s="27"/>
      <c r="Y204" s="27"/>
      <c r="Z204" s="27"/>
      <c r="AA204" s="27"/>
      <c r="AB204" s="27" t="s">
        <v>1554</v>
      </c>
      <c r="AC204" s="27"/>
      <c r="AD204" s="27"/>
      <c r="AE204" s="27"/>
      <c r="AF204" s="27"/>
      <c r="AG204" s="27"/>
      <c r="AH204" s="27"/>
      <c r="AI204" s="27" t="s">
        <v>1555</v>
      </c>
      <c r="AJ204" s="28" t="s">
        <v>704</v>
      </c>
      <c r="AK204" s="27" t="s">
        <v>698</v>
      </c>
      <c r="AL204" s="27" t="s">
        <v>698</v>
      </c>
      <c r="AM204" s="27" t="s">
        <v>698</v>
      </c>
      <c r="AN204" s="27" t="s">
        <v>698</v>
      </c>
      <c r="AO204" s="27" t="s">
        <v>698</v>
      </c>
      <c r="AP204" s="27" t="s">
        <v>698</v>
      </c>
      <c r="AQ204" s="27" t="s">
        <v>698</v>
      </c>
      <c r="AR204" s="27" t="s">
        <v>698</v>
      </c>
      <c r="AS204" s="27" t="s">
        <v>698</v>
      </c>
      <c r="AT204" s="27" t="s">
        <v>698</v>
      </c>
      <c r="AU204" s="27" t="s">
        <v>698</v>
      </c>
      <c r="AV204" s="27" t="s">
        <v>698</v>
      </c>
      <c r="AW204" s="27" t="s">
        <v>698</v>
      </c>
      <c r="AX204" s="27" t="s">
        <v>698</v>
      </c>
      <c r="AY204" s="27" t="s">
        <v>698</v>
      </c>
      <c r="AZ204" s="27" t="s">
        <v>698</v>
      </c>
      <c r="BA204" s="27" t="s">
        <v>698</v>
      </c>
      <c r="BB204" s="27" t="s">
        <v>698</v>
      </c>
      <c r="BC204" s="27" t="s">
        <v>698</v>
      </c>
      <c r="BD204" s="27" t="s">
        <v>698</v>
      </c>
      <c r="BE204" s="27" t="s">
        <v>698</v>
      </c>
      <c r="BF204" s="27" t="s">
        <v>698</v>
      </c>
      <c r="BG204" s="27" t="s">
        <v>698</v>
      </c>
      <c r="BH204" s="27" t="s">
        <v>698</v>
      </c>
      <c r="BI204" s="27" t="s">
        <v>698</v>
      </c>
      <c r="BJ204" s="27" t="s">
        <v>698</v>
      </c>
      <c r="BK204" s="27" t="s">
        <v>698</v>
      </c>
      <c r="BL204" s="27" t="s">
        <v>698</v>
      </c>
      <c r="BM204" s="27" t="s">
        <v>698</v>
      </c>
      <c r="BN204" s="27" t="s">
        <v>698</v>
      </c>
      <c r="BO204" s="27" t="s">
        <v>704</v>
      </c>
      <c r="BP204" s="27" t="s">
        <v>704</v>
      </c>
      <c r="BQ204" s="27" t="s">
        <v>704</v>
      </c>
      <c r="BR204" s="27" t="s">
        <v>698</v>
      </c>
      <c r="BS204" s="27" t="s">
        <v>698</v>
      </c>
      <c r="BT204" s="27" t="s">
        <v>698</v>
      </c>
      <c r="BU204" s="27" t="s">
        <v>698</v>
      </c>
      <c r="BV204" s="27" t="s">
        <v>698</v>
      </c>
      <c r="BW204" s="27" t="s">
        <v>698</v>
      </c>
      <c r="BX204" s="27" t="s">
        <v>698</v>
      </c>
      <c r="BY204" s="27" t="s">
        <v>698</v>
      </c>
      <c r="BZ204" s="27" t="s">
        <v>698</v>
      </c>
      <c r="CA204" s="27" t="s">
        <v>698</v>
      </c>
      <c r="CB204" s="27" t="s">
        <v>698</v>
      </c>
      <c r="CC204" s="27" t="s">
        <v>698</v>
      </c>
      <c r="CD204" s="27" t="s">
        <v>698</v>
      </c>
      <c r="CE204" s="27" t="s">
        <v>698</v>
      </c>
      <c r="CF204" s="27" t="s">
        <v>698</v>
      </c>
      <c r="CG204" s="27" t="s">
        <v>698</v>
      </c>
      <c r="CH204" s="27" t="s">
        <v>698</v>
      </c>
      <c r="CI204" s="27" t="s">
        <v>698</v>
      </c>
      <c r="CJ204" s="27" t="s">
        <v>698</v>
      </c>
      <c r="CK204" s="27" t="s">
        <v>698</v>
      </c>
      <c r="CL204" s="27" t="s">
        <v>698</v>
      </c>
      <c r="CM204" s="27" t="s">
        <v>698</v>
      </c>
      <c r="CN204" s="27" t="s">
        <v>698</v>
      </c>
      <c r="CO204" s="27" t="s">
        <v>698</v>
      </c>
      <c r="CP204" s="27" t="s">
        <v>698</v>
      </c>
      <c r="CQ204" s="27" t="s">
        <v>698</v>
      </c>
      <c r="CR204" s="27" t="s">
        <v>698</v>
      </c>
      <c r="CS204" s="27" t="s">
        <v>698</v>
      </c>
      <c r="CT204" s="27" t="s">
        <v>698</v>
      </c>
      <c r="CU204" s="27" t="s">
        <v>698</v>
      </c>
      <c r="CV204" s="27" t="s">
        <v>698</v>
      </c>
      <c r="CW204" s="27" t="s">
        <v>698</v>
      </c>
      <c r="CX204" s="27" t="s">
        <v>698</v>
      </c>
      <c r="CY204" s="27" t="s">
        <v>698</v>
      </c>
      <c r="CZ204" s="27" t="s">
        <v>698</v>
      </c>
      <c r="DA204" s="27" t="s">
        <v>698</v>
      </c>
      <c r="DB204" s="27" t="s">
        <v>698</v>
      </c>
      <c r="DC204" s="27" t="s">
        <v>698</v>
      </c>
      <c r="DD204" s="27" t="s">
        <v>698</v>
      </c>
      <c r="DE204" s="27" t="s">
        <v>698</v>
      </c>
      <c r="DF204" s="27" t="s">
        <v>698</v>
      </c>
      <c r="DG204" s="27" t="s">
        <v>698</v>
      </c>
      <c r="DH204" s="27" t="s">
        <v>698</v>
      </c>
      <c r="DI204" s="27" t="s">
        <v>698</v>
      </c>
      <c r="DJ204" s="27" t="s">
        <v>698</v>
      </c>
      <c r="DK204" s="27" t="s">
        <v>698</v>
      </c>
      <c r="DL204" s="27" t="s">
        <v>698</v>
      </c>
      <c r="DM204" s="27" t="s">
        <v>698</v>
      </c>
      <c r="DN204" s="27" t="s">
        <v>698</v>
      </c>
      <c r="DO204" s="27" t="s">
        <v>698</v>
      </c>
      <c r="DP204" s="27" t="s">
        <v>698</v>
      </c>
      <c r="DQ204" s="27" t="s">
        <v>698</v>
      </c>
      <c r="DR204" s="27" t="s">
        <v>698</v>
      </c>
      <c r="DS204" s="27"/>
      <c r="DT204" s="27" t="s">
        <v>698</v>
      </c>
      <c r="DU204" s="27" t="s">
        <v>698</v>
      </c>
      <c r="DV204" s="27" t="s">
        <v>698</v>
      </c>
      <c r="DW204" s="27" t="s">
        <v>698</v>
      </c>
      <c r="DX204" s="27" t="s">
        <v>698</v>
      </c>
      <c r="DY204" s="27" t="s">
        <v>698</v>
      </c>
      <c r="DZ204" s="27" t="s">
        <v>698</v>
      </c>
      <c r="EA204" s="27" t="s">
        <v>698</v>
      </c>
      <c r="EB204" s="27" t="s">
        <v>698</v>
      </c>
      <c r="EC204" s="27" t="s">
        <v>698</v>
      </c>
      <c r="ED204" s="27" t="s">
        <v>698</v>
      </c>
      <c r="EE204" s="27" t="s">
        <v>698</v>
      </c>
      <c r="EF204" s="27" t="s">
        <v>698</v>
      </c>
      <c r="EG204" s="27" t="s">
        <v>694</v>
      </c>
      <c r="EH204" s="27" t="s">
        <v>698</v>
      </c>
      <c r="EI204" s="27" t="s">
        <v>698</v>
      </c>
      <c r="EJ204" s="27" t="s">
        <v>698</v>
      </c>
      <c r="EK204" s="27" t="s">
        <v>698</v>
      </c>
      <c r="EL204" s="27" t="s">
        <v>698</v>
      </c>
      <c r="EM204" s="27" t="s">
        <v>698</v>
      </c>
      <c r="EN204" s="27" t="s">
        <v>698</v>
      </c>
      <c r="EO204" s="27" t="s">
        <v>698</v>
      </c>
      <c r="EP204" s="27" t="s">
        <v>698</v>
      </c>
      <c r="EQ204" s="27" t="s">
        <v>698</v>
      </c>
      <c r="ER204" s="27" t="s">
        <v>698</v>
      </c>
      <c r="ES204" s="27" t="s">
        <v>698</v>
      </c>
      <c r="ET204" s="27" t="s">
        <v>698</v>
      </c>
      <c r="EU204" s="27" t="s">
        <v>698</v>
      </c>
      <c r="EV204" s="27" t="s">
        <v>698</v>
      </c>
      <c r="EW204" s="27" t="s">
        <v>698</v>
      </c>
      <c r="EX204" s="27" t="s">
        <v>698</v>
      </c>
      <c r="EY204" s="27" t="s">
        <v>698</v>
      </c>
      <c r="EZ204" s="27" t="s">
        <v>698</v>
      </c>
      <c r="FA204" s="27" t="s">
        <v>698</v>
      </c>
      <c r="FB204" s="27" t="s">
        <v>698</v>
      </c>
      <c r="FC204" s="27" t="s">
        <v>698</v>
      </c>
      <c r="FD204" s="27" t="s">
        <v>698</v>
      </c>
      <c r="FE204" s="27" t="s">
        <v>694</v>
      </c>
      <c r="FF204" s="27" t="s">
        <v>698</v>
      </c>
      <c r="FG204" s="27" t="s">
        <v>698</v>
      </c>
      <c r="FH204" s="27" t="s">
        <v>698</v>
      </c>
      <c r="FI204" s="27" t="s">
        <v>698</v>
      </c>
      <c r="FJ204" s="27" t="s">
        <v>694</v>
      </c>
      <c r="FK204" s="27" t="s">
        <v>698</v>
      </c>
      <c r="FL204" s="27" t="s">
        <v>698</v>
      </c>
      <c r="FM204" s="27" t="s">
        <v>698</v>
      </c>
      <c r="FN204" s="27" t="s">
        <v>694</v>
      </c>
      <c r="FO204" s="72" t="s">
        <v>1515</v>
      </c>
      <c r="FP204" s="72" t="s">
        <v>1516</v>
      </c>
      <c r="FQ204" s="72" t="s">
        <v>1176</v>
      </c>
      <c r="FR204" s="72" t="s">
        <v>1517</v>
      </c>
      <c r="FS204" s="72" t="s">
        <v>1517</v>
      </c>
      <c r="FT204" s="72" t="s">
        <v>698</v>
      </c>
      <c r="FU204" s="72" t="s">
        <v>698</v>
      </c>
      <c r="FV204" s="72" t="s">
        <v>698</v>
      </c>
      <c r="FW204" s="78" t="s">
        <v>698</v>
      </c>
      <c r="FX204" s="78" t="s">
        <v>698</v>
      </c>
      <c r="FY204" s="72" t="s">
        <v>1552</v>
      </c>
      <c r="FZ204" s="90"/>
      <c r="GA204" s="90"/>
      <c r="GB204" s="90"/>
      <c r="GC204" s="90"/>
      <c r="GD204" s="90"/>
      <c r="GE204" s="90"/>
      <c r="GF204" s="90"/>
      <c r="GG204" s="90"/>
      <c r="GH204" s="105" t="s">
        <v>1519</v>
      </c>
      <c r="GI204" s="106"/>
      <c r="GJ204" s="27"/>
      <c r="GK204" s="28"/>
      <c r="GL204" s="27"/>
    </row>
    <row r="205" spans="1:194" ht="22.5" x14ac:dyDescent="0.25">
      <c r="A205" s="71" t="str">
        <f t="shared" ref="A205:A218" si="17">CONCATENATE($W$7,": ",$X$184," - ",$Y$187,": ",$Z$201," - ",$AA$203,": ",AB205)</f>
        <v>Expenditure: Depreciation and Amortisation  - Depreciation: Infrastructure Electricity - NERSA: Transformer Station Equipment - Normally Primary below 132 kv</v>
      </c>
      <c r="B205" s="27" t="s">
        <v>694</v>
      </c>
      <c r="C205" s="27" t="str">
        <f t="shared" si="16"/>
        <v>IE004002006002002000000000000000000000</v>
      </c>
      <c r="D205" s="23" t="s">
        <v>1166</v>
      </c>
      <c r="E205" s="23" t="s">
        <v>711</v>
      </c>
      <c r="F205" s="23" t="s">
        <v>707</v>
      </c>
      <c r="G205" s="23" t="s">
        <v>715</v>
      </c>
      <c r="H205" s="23" t="s">
        <v>707</v>
      </c>
      <c r="I205" s="23" t="s">
        <v>707</v>
      </c>
      <c r="J205" s="23" t="s">
        <v>697</v>
      </c>
      <c r="K205" s="23" t="s">
        <v>697</v>
      </c>
      <c r="L205" s="23" t="s">
        <v>697</v>
      </c>
      <c r="M205" s="23" t="s">
        <v>697</v>
      </c>
      <c r="N205" s="23" t="s">
        <v>697</v>
      </c>
      <c r="O205" s="23" t="s">
        <v>697</v>
      </c>
      <c r="P205" s="23" t="s">
        <v>697</v>
      </c>
      <c r="Q205" s="27">
        <v>0</v>
      </c>
      <c r="R205" s="27" t="s">
        <v>704</v>
      </c>
      <c r="S205" s="27" t="s">
        <v>698</v>
      </c>
      <c r="T205" s="27" t="s">
        <v>694</v>
      </c>
      <c r="U205" s="28"/>
      <c r="V205" s="27" t="s">
        <v>444</v>
      </c>
      <c r="W205" s="27" t="s">
        <v>905</v>
      </c>
      <c r="X205" s="27"/>
      <c r="Y205" s="27"/>
      <c r="Z205" s="27"/>
      <c r="AA205" s="27"/>
      <c r="AB205" s="27" t="s">
        <v>1556</v>
      </c>
      <c r="AC205" s="27"/>
      <c r="AD205" s="27"/>
      <c r="AE205" s="27"/>
      <c r="AF205" s="27"/>
      <c r="AG205" s="27"/>
      <c r="AH205" s="27"/>
      <c r="AI205" s="27" t="s">
        <v>1557</v>
      </c>
      <c r="AJ205" s="28" t="s">
        <v>704</v>
      </c>
      <c r="AK205" s="27" t="s">
        <v>698</v>
      </c>
      <c r="AL205" s="27" t="s">
        <v>698</v>
      </c>
      <c r="AM205" s="27" t="s">
        <v>698</v>
      </c>
      <c r="AN205" s="27" t="s">
        <v>698</v>
      </c>
      <c r="AO205" s="27" t="s">
        <v>698</v>
      </c>
      <c r="AP205" s="27" t="s">
        <v>698</v>
      </c>
      <c r="AQ205" s="27" t="s">
        <v>698</v>
      </c>
      <c r="AR205" s="27" t="s">
        <v>698</v>
      </c>
      <c r="AS205" s="27" t="s">
        <v>698</v>
      </c>
      <c r="AT205" s="27" t="s">
        <v>698</v>
      </c>
      <c r="AU205" s="27" t="s">
        <v>698</v>
      </c>
      <c r="AV205" s="27" t="s">
        <v>698</v>
      </c>
      <c r="AW205" s="27" t="s">
        <v>698</v>
      </c>
      <c r="AX205" s="27" t="s">
        <v>698</v>
      </c>
      <c r="AY205" s="27" t="s">
        <v>698</v>
      </c>
      <c r="AZ205" s="27" t="s">
        <v>698</v>
      </c>
      <c r="BA205" s="27" t="s">
        <v>698</v>
      </c>
      <c r="BB205" s="27" t="s">
        <v>698</v>
      </c>
      <c r="BC205" s="27" t="s">
        <v>698</v>
      </c>
      <c r="BD205" s="27" t="s">
        <v>698</v>
      </c>
      <c r="BE205" s="27" t="s">
        <v>698</v>
      </c>
      <c r="BF205" s="27" t="s">
        <v>698</v>
      </c>
      <c r="BG205" s="27" t="s">
        <v>698</v>
      </c>
      <c r="BH205" s="27" t="s">
        <v>698</v>
      </c>
      <c r="BI205" s="27" t="s">
        <v>698</v>
      </c>
      <c r="BJ205" s="27" t="s">
        <v>698</v>
      </c>
      <c r="BK205" s="27" t="s">
        <v>698</v>
      </c>
      <c r="BL205" s="27" t="s">
        <v>698</v>
      </c>
      <c r="BM205" s="27" t="s">
        <v>698</v>
      </c>
      <c r="BN205" s="27" t="s">
        <v>698</v>
      </c>
      <c r="BO205" s="27" t="s">
        <v>704</v>
      </c>
      <c r="BP205" s="27" t="s">
        <v>704</v>
      </c>
      <c r="BQ205" s="27" t="s">
        <v>704</v>
      </c>
      <c r="BR205" s="27" t="s">
        <v>698</v>
      </c>
      <c r="BS205" s="27" t="s">
        <v>698</v>
      </c>
      <c r="BT205" s="27" t="s">
        <v>698</v>
      </c>
      <c r="BU205" s="27" t="s">
        <v>698</v>
      </c>
      <c r="BV205" s="27" t="s">
        <v>698</v>
      </c>
      <c r="BW205" s="27" t="s">
        <v>698</v>
      </c>
      <c r="BX205" s="27" t="s">
        <v>698</v>
      </c>
      <c r="BY205" s="27" t="s">
        <v>698</v>
      </c>
      <c r="BZ205" s="27" t="s">
        <v>698</v>
      </c>
      <c r="CA205" s="27" t="s">
        <v>698</v>
      </c>
      <c r="CB205" s="27" t="s">
        <v>698</v>
      </c>
      <c r="CC205" s="27" t="s">
        <v>698</v>
      </c>
      <c r="CD205" s="27" t="s">
        <v>698</v>
      </c>
      <c r="CE205" s="27" t="s">
        <v>698</v>
      </c>
      <c r="CF205" s="27" t="s">
        <v>698</v>
      </c>
      <c r="CG205" s="27" t="s">
        <v>698</v>
      </c>
      <c r="CH205" s="27" t="s">
        <v>698</v>
      </c>
      <c r="CI205" s="27" t="s">
        <v>698</v>
      </c>
      <c r="CJ205" s="27" t="s">
        <v>698</v>
      </c>
      <c r="CK205" s="27" t="s">
        <v>698</v>
      </c>
      <c r="CL205" s="27" t="s">
        <v>698</v>
      </c>
      <c r="CM205" s="27" t="s">
        <v>698</v>
      </c>
      <c r="CN205" s="27" t="s">
        <v>698</v>
      </c>
      <c r="CO205" s="27" t="s">
        <v>698</v>
      </c>
      <c r="CP205" s="27" t="s">
        <v>698</v>
      </c>
      <c r="CQ205" s="27" t="s">
        <v>698</v>
      </c>
      <c r="CR205" s="27" t="s">
        <v>698</v>
      </c>
      <c r="CS205" s="27" t="s">
        <v>698</v>
      </c>
      <c r="CT205" s="27" t="s">
        <v>698</v>
      </c>
      <c r="CU205" s="27" t="s">
        <v>698</v>
      </c>
      <c r="CV205" s="27" t="s">
        <v>698</v>
      </c>
      <c r="CW205" s="27" t="s">
        <v>698</v>
      </c>
      <c r="CX205" s="27" t="s">
        <v>698</v>
      </c>
      <c r="CY205" s="27" t="s">
        <v>698</v>
      </c>
      <c r="CZ205" s="27" t="s">
        <v>698</v>
      </c>
      <c r="DA205" s="27" t="s">
        <v>698</v>
      </c>
      <c r="DB205" s="27" t="s">
        <v>698</v>
      </c>
      <c r="DC205" s="27" t="s">
        <v>698</v>
      </c>
      <c r="DD205" s="27" t="s">
        <v>698</v>
      </c>
      <c r="DE205" s="27" t="s">
        <v>698</v>
      </c>
      <c r="DF205" s="27" t="s">
        <v>698</v>
      </c>
      <c r="DG205" s="27" t="s">
        <v>698</v>
      </c>
      <c r="DH205" s="27" t="s">
        <v>698</v>
      </c>
      <c r="DI205" s="27" t="s">
        <v>698</v>
      </c>
      <c r="DJ205" s="27" t="s">
        <v>698</v>
      </c>
      <c r="DK205" s="27" t="s">
        <v>698</v>
      </c>
      <c r="DL205" s="27" t="s">
        <v>698</v>
      </c>
      <c r="DM205" s="27" t="s">
        <v>698</v>
      </c>
      <c r="DN205" s="27" t="s">
        <v>698</v>
      </c>
      <c r="DO205" s="27" t="s">
        <v>698</v>
      </c>
      <c r="DP205" s="27" t="s">
        <v>698</v>
      </c>
      <c r="DQ205" s="27" t="s">
        <v>698</v>
      </c>
      <c r="DR205" s="27" t="s">
        <v>698</v>
      </c>
      <c r="DS205" s="27"/>
      <c r="DT205" s="27" t="s">
        <v>698</v>
      </c>
      <c r="DU205" s="27" t="s">
        <v>698</v>
      </c>
      <c r="DV205" s="27" t="s">
        <v>698</v>
      </c>
      <c r="DW205" s="27" t="s">
        <v>698</v>
      </c>
      <c r="DX205" s="27" t="s">
        <v>698</v>
      </c>
      <c r="DY205" s="27" t="s">
        <v>698</v>
      </c>
      <c r="DZ205" s="27" t="s">
        <v>698</v>
      </c>
      <c r="EA205" s="27" t="s">
        <v>698</v>
      </c>
      <c r="EB205" s="27" t="s">
        <v>698</v>
      </c>
      <c r="EC205" s="27" t="s">
        <v>698</v>
      </c>
      <c r="ED205" s="27" t="s">
        <v>698</v>
      </c>
      <c r="EE205" s="27" t="s">
        <v>698</v>
      </c>
      <c r="EF205" s="27" t="s">
        <v>698</v>
      </c>
      <c r="EG205" s="27" t="s">
        <v>694</v>
      </c>
      <c r="EH205" s="27" t="s">
        <v>698</v>
      </c>
      <c r="EI205" s="27" t="s">
        <v>698</v>
      </c>
      <c r="EJ205" s="27" t="s">
        <v>698</v>
      </c>
      <c r="EK205" s="27" t="s">
        <v>698</v>
      </c>
      <c r="EL205" s="27" t="s">
        <v>698</v>
      </c>
      <c r="EM205" s="27" t="s">
        <v>698</v>
      </c>
      <c r="EN205" s="27" t="s">
        <v>698</v>
      </c>
      <c r="EO205" s="27" t="s">
        <v>698</v>
      </c>
      <c r="EP205" s="27" t="s">
        <v>698</v>
      </c>
      <c r="EQ205" s="27" t="s">
        <v>698</v>
      </c>
      <c r="ER205" s="27" t="s">
        <v>698</v>
      </c>
      <c r="ES205" s="27" t="s">
        <v>698</v>
      </c>
      <c r="ET205" s="27" t="s">
        <v>698</v>
      </c>
      <c r="EU205" s="27" t="s">
        <v>698</v>
      </c>
      <c r="EV205" s="27" t="s">
        <v>698</v>
      </c>
      <c r="EW205" s="27" t="s">
        <v>698</v>
      </c>
      <c r="EX205" s="27" t="s">
        <v>698</v>
      </c>
      <c r="EY205" s="27" t="s">
        <v>698</v>
      </c>
      <c r="EZ205" s="27" t="s">
        <v>698</v>
      </c>
      <c r="FA205" s="27" t="s">
        <v>698</v>
      </c>
      <c r="FB205" s="27" t="s">
        <v>698</v>
      </c>
      <c r="FC205" s="27" t="s">
        <v>698</v>
      </c>
      <c r="FD205" s="27" t="s">
        <v>698</v>
      </c>
      <c r="FE205" s="27" t="s">
        <v>694</v>
      </c>
      <c r="FF205" s="27" t="s">
        <v>698</v>
      </c>
      <c r="FG205" s="27" t="s">
        <v>698</v>
      </c>
      <c r="FH205" s="27" t="s">
        <v>698</v>
      </c>
      <c r="FI205" s="27" t="s">
        <v>698</v>
      </c>
      <c r="FJ205" s="27" t="s">
        <v>694</v>
      </c>
      <c r="FK205" s="27" t="s">
        <v>698</v>
      </c>
      <c r="FL205" s="27" t="s">
        <v>698</v>
      </c>
      <c r="FM205" s="27" t="s">
        <v>698</v>
      </c>
      <c r="FN205" s="27" t="s">
        <v>694</v>
      </c>
      <c r="FO205" s="72" t="s">
        <v>1515</v>
      </c>
      <c r="FP205" s="72" t="s">
        <v>1516</v>
      </c>
      <c r="FQ205" s="72" t="s">
        <v>1176</v>
      </c>
      <c r="FR205" s="72" t="s">
        <v>1517</v>
      </c>
      <c r="FS205" s="72" t="s">
        <v>1517</v>
      </c>
      <c r="FT205" s="72" t="s">
        <v>698</v>
      </c>
      <c r="FU205" s="72" t="s">
        <v>698</v>
      </c>
      <c r="FV205" s="72" t="s">
        <v>698</v>
      </c>
      <c r="FW205" s="78" t="s">
        <v>698</v>
      </c>
      <c r="FX205" s="78" t="s">
        <v>698</v>
      </c>
      <c r="FY205" s="72" t="s">
        <v>1552</v>
      </c>
      <c r="FZ205" s="90"/>
      <c r="GA205" s="90"/>
      <c r="GB205" s="90"/>
      <c r="GC205" s="90"/>
      <c r="GD205" s="90"/>
      <c r="GE205" s="90"/>
      <c r="GF205" s="90"/>
      <c r="GG205" s="90"/>
      <c r="GH205" s="105" t="s">
        <v>1519</v>
      </c>
      <c r="GI205" s="106"/>
      <c r="GJ205" s="27"/>
      <c r="GK205" s="28"/>
      <c r="GL205" s="27"/>
    </row>
    <row r="206" spans="1:194" x14ac:dyDescent="0.25">
      <c r="A206" s="71" t="str">
        <f t="shared" si="17"/>
        <v>Expenditure: Depreciation and Amortisation  - Depreciation: Infrastructure Electricity - NERSA: System Communication and Control</v>
      </c>
      <c r="B206" s="27" t="s">
        <v>694</v>
      </c>
      <c r="C206" s="27" t="str">
        <f t="shared" si="16"/>
        <v>IE004002006002003000000000000000000000</v>
      </c>
      <c r="D206" s="23" t="s">
        <v>1166</v>
      </c>
      <c r="E206" s="23" t="s">
        <v>711</v>
      </c>
      <c r="F206" s="23" t="s">
        <v>707</v>
      </c>
      <c r="G206" s="23" t="s">
        <v>715</v>
      </c>
      <c r="H206" s="23" t="s">
        <v>707</v>
      </c>
      <c r="I206" s="23" t="s">
        <v>710</v>
      </c>
      <c r="J206" s="23" t="s">
        <v>697</v>
      </c>
      <c r="K206" s="23" t="s">
        <v>697</v>
      </c>
      <c r="L206" s="23" t="s">
        <v>697</v>
      </c>
      <c r="M206" s="23" t="s">
        <v>697</v>
      </c>
      <c r="N206" s="23" t="s">
        <v>697</v>
      </c>
      <c r="O206" s="23" t="s">
        <v>697</v>
      </c>
      <c r="P206" s="23" t="s">
        <v>697</v>
      </c>
      <c r="Q206" s="27">
        <v>0</v>
      </c>
      <c r="R206" s="27" t="s">
        <v>704</v>
      </c>
      <c r="S206" s="27" t="s">
        <v>698</v>
      </c>
      <c r="T206" s="27" t="s">
        <v>694</v>
      </c>
      <c r="U206" s="28"/>
      <c r="V206" s="27" t="s">
        <v>444</v>
      </c>
      <c r="W206" s="27" t="s">
        <v>905</v>
      </c>
      <c r="X206" s="27"/>
      <c r="Y206" s="27"/>
      <c r="Z206" s="27"/>
      <c r="AA206" s="27"/>
      <c r="AB206" s="27" t="s">
        <v>1558</v>
      </c>
      <c r="AC206" s="27"/>
      <c r="AD206" s="27"/>
      <c r="AE206" s="27"/>
      <c r="AF206" s="27"/>
      <c r="AG206" s="27"/>
      <c r="AH206" s="27"/>
      <c r="AI206" s="27" t="s">
        <v>1559</v>
      </c>
      <c r="AJ206" s="28" t="s">
        <v>704</v>
      </c>
      <c r="AK206" s="27" t="s">
        <v>698</v>
      </c>
      <c r="AL206" s="27" t="s">
        <v>698</v>
      </c>
      <c r="AM206" s="27" t="s">
        <v>698</v>
      </c>
      <c r="AN206" s="27" t="s">
        <v>698</v>
      </c>
      <c r="AO206" s="27" t="s">
        <v>698</v>
      </c>
      <c r="AP206" s="27" t="s">
        <v>698</v>
      </c>
      <c r="AQ206" s="27" t="s">
        <v>698</v>
      </c>
      <c r="AR206" s="27" t="s">
        <v>698</v>
      </c>
      <c r="AS206" s="27" t="s">
        <v>698</v>
      </c>
      <c r="AT206" s="27" t="s">
        <v>698</v>
      </c>
      <c r="AU206" s="27" t="s">
        <v>698</v>
      </c>
      <c r="AV206" s="27" t="s">
        <v>698</v>
      </c>
      <c r="AW206" s="27" t="s">
        <v>698</v>
      </c>
      <c r="AX206" s="27" t="s">
        <v>698</v>
      </c>
      <c r="AY206" s="27" t="s">
        <v>698</v>
      </c>
      <c r="AZ206" s="27" t="s">
        <v>698</v>
      </c>
      <c r="BA206" s="27" t="s">
        <v>698</v>
      </c>
      <c r="BB206" s="27" t="s">
        <v>698</v>
      </c>
      <c r="BC206" s="27" t="s">
        <v>698</v>
      </c>
      <c r="BD206" s="27" t="s">
        <v>698</v>
      </c>
      <c r="BE206" s="27" t="s">
        <v>698</v>
      </c>
      <c r="BF206" s="27" t="s">
        <v>698</v>
      </c>
      <c r="BG206" s="27" t="s">
        <v>698</v>
      </c>
      <c r="BH206" s="27" t="s">
        <v>698</v>
      </c>
      <c r="BI206" s="27" t="s">
        <v>698</v>
      </c>
      <c r="BJ206" s="27" t="s">
        <v>698</v>
      </c>
      <c r="BK206" s="27" t="s">
        <v>698</v>
      </c>
      <c r="BL206" s="27" t="s">
        <v>698</v>
      </c>
      <c r="BM206" s="27" t="s">
        <v>698</v>
      </c>
      <c r="BN206" s="27" t="s">
        <v>698</v>
      </c>
      <c r="BO206" s="27" t="s">
        <v>704</v>
      </c>
      <c r="BP206" s="27" t="s">
        <v>704</v>
      </c>
      <c r="BQ206" s="27" t="s">
        <v>704</v>
      </c>
      <c r="BR206" s="27" t="s">
        <v>698</v>
      </c>
      <c r="BS206" s="27" t="s">
        <v>698</v>
      </c>
      <c r="BT206" s="27" t="s">
        <v>698</v>
      </c>
      <c r="BU206" s="27" t="s">
        <v>698</v>
      </c>
      <c r="BV206" s="27" t="s">
        <v>698</v>
      </c>
      <c r="BW206" s="27" t="s">
        <v>698</v>
      </c>
      <c r="BX206" s="27" t="s">
        <v>698</v>
      </c>
      <c r="BY206" s="27" t="s">
        <v>698</v>
      </c>
      <c r="BZ206" s="27" t="s">
        <v>698</v>
      </c>
      <c r="CA206" s="27" t="s">
        <v>698</v>
      </c>
      <c r="CB206" s="27" t="s">
        <v>698</v>
      </c>
      <c r="CC206" s="27" t="s">
        <v>698</v>
      </c>
      <c r="CD206" s="27" t="s">
        <v>698</v>
      </c>
      <c r="CE206" s="27" t="s">
        <v>698</v>
      </c>
      <c r="CF206" s="27" t="s">
        <v>698</v>
      </c>
      <c r="CG206" s="27" t="s">
        <v>698</v>
      </c>
      <c r="CH206" s="27" t="s">
        <v>698</v>
      </c>
      <c r="CI206" s="27" t="s">
        <v>698</v>
      </c>
      <c r="CJ206" s="27" t="s">
        <v>698</v>
      </c>
      <c r="CK206" s="27" t="s">
        <v>698</v>
      </c>
      <c r="CL206" s="27" t="s">
        <v>698</v>
      </c>
      <c r="CM206" s="27" t="s">
        <v>698</v>
      </c>
      <c r="CN206" s="27" t="s">
        <v>698</v>
      </c>
      <c r="CO206" s="27" t="s">
        <v>698</v>
      </c>
      <c r="CP206" s="27" t="s">
        <v>698</v>
      </c>
      <c r="CQ206" s="27" t="s">
        <v>698</v>
      </c>
      <c r="CR206" s="27" t="s">
        <v>698</v>
      </c>
      <c r="CS206" s="27" t="s">
        <v>698</v>
      </c>
      <c r="CT206" s="27" t="s">
        <v>698</v>
      </c>
      <c r="CU206" s="27" t="s">
        <v>698</v>
      </c>
      <c r="CV206" s="27" t="s">
        <v>698</v>
      </c>
      <c r="CW206" s="27" t="s">
        <v>698</v>
      </c>
      <c r="CX206" s="27" t="s">
        <v>698</v>
      </c>
      <c r="CY206" s="27" t="s">
        <v>698</v>
      </c>
      <c r="CZ206" s="27" t="s">
        <v>698</v>
      </c>
      <c r="DA206" s="27" t="s">
        <v>698</v>
      </c>
      <c r="DB206" s="27" t="s">
        <v>698</v>
      </c>
      <c r="DC206" s="27" t="s">
        <v>698</v>
      </c>
      <c r="DD206" s="27" t="s">
        <v>698</v>
      </c>
      <c r="DE206" s="27" t="s">
        <v>698</v>
      </c>
      <c r="DF206" s="27" t="s">
        <v>698</v>
      </c>
      <c r="DG206" s="27" t="s">
        <v>698</v>
      </c>
      <c r="DH206" s="27" t="s">
        <v>698</v>
      </c>
      <c r="DI206" s="27" t="s">
        <v>698</v>
      </c>
      <c r="DJ206" s="27" t="s">
        <v>698</v>
      </c>
      <c r="DK206" s="27" t="s">
        <v>698</v>
      </c>
      <c r="DL206" s="27" t="s">
        <v>698</v>
      </c>
      <c r="DM206" s="27" t="s">
        <v>698</v>
      </c>
      <c r="DN206" s="27" t="s">
        <v>698</v>
      </c>
      <c r="DO206" s="27" t="s">
        <v>698</v>
      </c>
      <c r="DP206" s="27" t="s">
        <v>698</v>
      </c>
      <c r="DQ206" s="27" t="s">
        <v>698</v>
      </c>
      <c r="DR206" s="27" t="s">
        <v>698</v>
      </c>
      <c r="DS206" s="27"/>
      <c r="DT206" s="27" t="s">
        <v>698</v>
      </c>
      <c r="DU206" s="27" t="s">
        <v>698</v>
      </c>
      <c r="DV206" s="27" t="s">
        <v>698</v>
      </c>
      <c r="DW206" s="27" t="s">
        <v>698</v>
      </c>
      <c r="DX206" s="27" t="s">
        <v>698</v>
      </c>
      <c r="DY206" s="27" t="s">
        <v>698</v>
      </c>
      <c r="DZ206" s="27" t="s">
        <v>698</v>
      </c>
      <c r="EA206" s="27" t="s">
        <v>698</v>
      </c>
      <c r="EB206" s="27" t="s">
        <v>698</v>
      </c>
      <c r="EC206" s="27" t="s">
        <v>698</v>
      </c>
      <c r="ED206" s="27" t="s">
        <v>698</v>
      </c>
      <c r="EE206" s="27" t="s">
        <v>698</v>
      </c>
      <c r="EF206" s="27" t="s">
        <v>698</v>
      </c>
      <c r="EG206" s="27" t="s">
        <v>694</v>
      </c>
      <c r="EH206" s="27" t="s">
        <v>698</v>
      </c>
      <c r="EI206" s="27" t="s">
        <v>698</v>
      </c>
      <c r="EJ206" s="27" t="s">
        <v>698</v>
      </c>
      <c r="EK206" s="27" t="s">
        <v>698</v>
      </c>
      <c r="EL206" s="27" t="s">
        <v>698</v>
      </c>
      <c r="EM206" s="27" t="s">
        <v>698</v>
      </c>
      <c r="EN206" s="27" t="s">
        <v>698</v>
      </c>
      <c r="EO206" s="27" t="s">
        <v>698</v>
      </c>
      <c r="EP206" s="27" t="s">
        <v>698</v>
      </c>
      <c r="EQ206" s="27" t="s">
        <v>698</v>
      </c>
      <c r="ER206" s="27" t="s">
        <v>698</v>
      </c>
      <c r="ES206" s="27" t="s">
        <v>698</v>
      </c>
      <c r="ET206" s="27" t="s">
        <v>698</v>
      </c>
      <c r="EU206" s="27" t="s">
        <v>698</v>
      </c>
      <c r="EV206" s="27" t="s">
        <v>698</v>
      </c>
      <c r="EW206" s="27" t="s">
        <v>698</v>
      </c>
      <c r="EX206" s="27" t="s">
        <v>698</v>
      </c>
      <c r="EY206" s="27" t="s">
        <v>698</v>
      </c>
      <c r="EZ206" s="27" t="s">
        <v>698</v>
      </c>
      <c r="FA206" s="27" t="s">
        <v>698</v>
      </c>
      <c r="FB206" s="27" t="s">
        <v>698</v>
      </c>
      <c r="FC206" s="27" t="s">
        <v>698</v>
      </c>
      <c r="FD206" s="27" t="s">
        <v>698</v>
      </c>
      <c r="FE206" s="27" t="s">
        <v>694</v>
      </c>
      <c r="FF206" s="27" t="s">
        <v>698</v>
      </c>
      <c r="FG206" s="27" t="s">
        <v>698</v>
      </c>
      <c r="FH206" s="27" t="s">
        <v>698</v>
      </c>
      <c r="FI206" s="27" t="s">
        <v>698</v>
      </c>
      <c r="FJ206" s="27" t="s">
        <v>694</v>
      </c>
      <c r="FK206" s="27" t="s">
        <v>698</v>
      </c>
      <c r="FL206" s="27" t="s">
        <v>698</v>
      </c>
      <c r="FM206" s="27" t="s">
        <v>698</v>
      </c>
      <c r="FN206" s="27" t="s">
        <v>694</v>
      </c>
      <c r="FO206" s="72" t="s">
        <v>1515</v>
      </c>
      <c r="FP206" s="72" t="s">
        <v>1516</v>
      </c>
      <c r="FQ206" s="72" t="s">
        <v>1176</v>
      </c>
      <c r="FR206" s="72" t="s">
        <v>1517</v>
      </c>
      <c r="FS206" s="72" t="s">
        <v>1517</v>
      </c>
      <c r="FT206" s="72" t="s">
        <v>698</v>
      </c>
      <c r="FU206" s="72" t="s">
        <v>698</v>
      </c>
      <c r="FV206" s="72" t="s">
        <v>698</v>
      </c>
      <c r="FW206" s="78" t="s">
        <v>698</v>
      </c>
      <c r="FX206" s="78" t="s">
        <v>698</v>
      </c>
      <c r="FY206" s="72" t="s">
        <v>1552</v>
      </c>
      <c r="FZ206" s="90"/>
      <c r="GA206" s="90"/>
      <c r="GB206" s="90"/>
      <c r="GC206" s="90"/>
      <c r="GD206" s="90"/>
      <c r="GE206" s="90"/>
      <c r="GF206" s="90"/>
      <c r="GG206" s="90"/>
      <c r="GH206" s="105" t="s">
        <v>1519</v>
      </c>
      <c r="GI206" s="106"/>
      <c r="GJ206" s="27"/>
      <c r="GK206" s="28"/>
      <c r="GL206" s="27"/>
    </row>
    <row r="207" spans="1:194" x14ac:dyDescent="0.25">
      <c r="A207" s="71" t="str">
        <f t="shared" si="17"/>
        <v>Expenditure: Depreciation and Amortisation  - Depreciation: Infrastructure Electricity - NERSA: Storage Battery Equipment</v>
      </c>
      <c r="B207" s="27" t="s">
        <v>694</v>
      </c>
      <c r="C207" s="27" t="str">
        <f t="shared" si="16"/>
        <v>IE004002006002004000000000000000000000</v>
      </c>
      <c r="D207" s="23" t="s">
        <v>1166</v>
      </c>
      <c r="E207" s="23" t="s">
        <v>711</v>
      </c>
      <c r="F207" s="23" t="s">
        <v>707</v>
      </c>
      <c r="G207" s="23" t="s">
        <v>715</v>
      </c>
      <c r="H207" s="23" t="s">
        <v>707</v>
      </c>
      <c r="I207" s="23" t="s">
        <v>711</v>
      </c>
      <c r="J207" s="23" t="s">
        <v>697</v>
      </c>
      <c r="K207" s="23" t="s">
        <v>697</v>
      </c>
      <c r="L207" s="23" t="s">
        <v>697</v>
      </c>
      <c r="M207" s="23" t="s">
        <v>697</v>
      </c>
      <c r="N207" s="23" t="s">
        <v>697</v>
      </c>
      <c r="O207" s="23" t="s">
        <v>697</v>
      </c>
      <c r="P207" s="23" t="s">
        <v>697</v>
      </c>
      <c r="Q207" s="27">
        <v>0</v>
      </c>
      <c r="R207" s="27" t="s">
        <v>704</v>
      </c>
      <c r="S207" s="27" t="s">
        <v>698</v>
      </c>
      <c r="T207" s="27" t="s">
        <v>694</v>
      </c>
      <c r="U207" s="28"/>
      <c r="V207" s="27" t="s">
        <v>444</v>
      </c>
      <c r="W207" s="27" t="s">
        <v>905</v>
      </c>
      <c r="X207" s="27"/>
      <c r="Y207" s="27"/>
      <c r="Z207" s="27"/>
      <c r="AA207" s="27"/>
      <c r="AB207" s="27" t="s">
        <v>1560</v>
      </c>
      <c r="AC207" s="27"/>
      <c r="AD207" s="27"/>
      <c r="AE207" s="27"/>
      <c r="AF207" s="27"/>
      <c r="AG207" s="27"/>
      <c r="AH207" s="27"/>
      <c r="AI207" s="27" t="s">
        <v>1561</v>
      </c>
      <c r="AJ207" s="28" t="s">
        <v>704</v>
      </c>
      <c r="AK207" s="27" t="s">
        <v>698</v>
      </c>
      <c r="AL207" s="27" t="s">
        <v>698</v>
      </c>
      <c r="AM207" s="27" t="s">
        <v>698</v>
      </c>
      <c r="AN207" s="27" t="s">
        <v>698</v>
      </c>
      <c r="AO207" s="27" t="s">
        <v>698</v>
      </c>
      <c r="AP207" s="27" t="s">
        <v>698</v>
      </c>
      <c r="AQ207" s="27" t="s">
        <v>698</v>
      </c>
      <c r="AR207" s="27" t="s">
        <v>698</v>
      </c>
      <c r="AS207" s="27" t="s">
        <v>698</v>
      </c>
      <c r="AT207" s="27" t="s">
        <v>698</v>
      </c>
      <c r="AU207" s="27" t="s">
        <v>698</v>
      </c>
      <c r="AV207" s="27" t="s">
        <v>698</v>
      </c>
      <c r="AW207" s="27" t="s">
        <v>698</v>
      </c>
      <c r="AX207" s="27" t="s">
        <v>698</v>
      </c>
      <c r="AY207" s="27" t="s">
        <v>698</v>
      </c>
      <c r="AZ207" s="27" t="s">
        <v>698</v>
      </c>
      <c r="BA207" s="27" t="s">
        <v>698</v>
      </c>
      <c r="BB207" s="27" t="s">
        <v>698</v>
      </c>
      <c r="BC207" s="27" t="s">
        <v>698</v>
      </c>
      <c r="BD207" s="27" t="s">
        <v>698</v>
      </c>
      <c r="BE207" s="27" t="s">
        <v>698</v>
      </c>
      <c r="BF207" s="27" t="s">
        <v>698</v>
      </c>
      <c r="BG207" s="27" t="s">
        <v>698</v>
      </c>
      <c r="BH207" s="27" t="s">
        <v>698</v>
      </c>
      <c r="BI207" s="27" t="s">
        <v>698</v>
      </c>
      <c r="BJ207" s="27" t="s">
        <v>698</v>
      </c>
      <c r="BK207" s="27" t="s">
        <v>698</v>
      </c>
      <c r="BL207" s="27" t="s">
        <v>698</v>
      </c>
      <c r="BM207" s="27" t="s">
        <v>698</v>
      </c>
      <c r="BN207" s="27" t="s">
        <v>698</v>
      </c>
      <c r="BO207" s="27" t="s">
        <v>704</v>
      </c>
      <c r="BP207" s="27" t="s">
        <v>704</v>
      </c>
      <c r="BQ207" s="27" t="s">
        <v>704</v>
      </c>
      <c r="BR207" s="27" t="s">
        <v>698</v>
      </c>
      <c r="BS207" s="27" t="s">
        <v>698</v>
      </c>
      <c r="BT207" s="27" t="s">
        <v>698</v>
      </c>
      <c r="BU207" s="27" t="s">
        <v>698</v>
      </c>
      <c r="BV207" s="27" t="s">
        <v>698</v>
      </c>
      <c r="BW207" s="27" t="s">
        <v>698</v>
      </c>
      <c r="BX207" s="27" t="s">
        <v>698</v>
      </c>
      <c r="BY207" s="27" t="s">
        <v>698</v>
      </c>
      <c r="BZ207" s="27" t="s">
        <v>698</v>
      </c>
      <c r="CA207" s="27" t="s">
        <v>698</v>
      </c>
      <c r="CB207" s="27" t="s">
        <v>698</v>
      </c>
      <c r="CC207" s="27" t="s">
        <v>698</v>
      </c>
      <c r="CD207" s="27" t="s">
        <v>698</v>
      </c>
      <c r="CE207" s="27" t="s">
        <v>698</v>
      </c>
      <c r="CF207" s="27" t="s">
        <v>698</v>
      </c>
      <c r="CG207" s="27" t="s">
        <v>698</v>
      </c>
      <c r="CH207" s="27" t="s">
        <v>698</v>
      </c>
      <c r="CI207" s="27" t="s">
        <v>698</v>
      </c>
      <c r="CJ207" s="27" t="s">
        <v>698</v>
      </c>
      <c r="CK207" s="27" t="s">
        <v>698</v>
      </c>
      <c r="CL207" s="27" t="s">
        <v>698</v>
      </c>
      <c r="CM207" s="27" t="s">
        <v>698</v>
      </c>
      <c r="CN207" s="27" t="s">
        <v>698</v>
      </c>
      <c r="CO207" s="27" t="s">
        <v>698</v>
      </c>
      <c r="CP207" s="27" t="s">
        <v>698</v>
      </c>
      <c r="CQ207" s="27" t="s">
        <v>698</v>
      </c>
      <c r="CR207" s="27" t="s">
        <v>698</v>
      </c>
      <c r="CS207" s="27" t="s">
        <v>698</v>
      </c>
      <c r="CT207" s="27" t="s">
        <v>698</v>
      </c>
      <c r="CU207" s="27" t="s">
        <v>698</v>
      </c>
      <c r="CV207" s="27" t="s">
        <v>698</v>
      </c>
      <c r="CW207" s="27" t="s">
        <v>698</v>
      </c>
      <c r="CX207" s="27" t="s">
        <v>698</v>
      </c>
      <c r="CY207" s="27" t="s">
        <v>698</v>
      </c>
      <c r="CZ207" s="27" t="s">
        <v>698</v>
      </c>
      <c r="DA207" s="27" t="s">
        <v>698</v>
      </c>
      <c r="DB207" s="27" t="s">
        <v>698</v>
      </c>
      <c r="DC207" s="27" t="s">
        <v>698</v>
      </c>
      <c r="DD207" s="27" t="s">
        <v>698</v>
      </c>
      <c r="DE207" s="27" t="s">
        <v>698</v>
      </c>
      <c r="DF207" s="27" t="s">
        <v>698</v>
      </c>
      <c r="DG207" s="27" t="s">
        <v>698</v>
      </c>
      <c r="DH207" s="27" t="s">
        <v>698</v>
      </c>
      <c r="DI207" s="27" t="s">
        <v>698</v>
      </c>
      <c r="DJ207" s="27" t="s">
        <v>698</v>
      </c>
      <c r="DK207" s="27" t="s">
        <v>698</v>
      </c>
      <c r="DL207" s="27" t="s">
        <v>698</v>
      </c>
      <c r="DM207" s="27" t="s">
        <v>698</v>
      </c>
      <c r="DN207" s="27" t="s">
        <v>698</v>
      </c>
      <c r="DO207" s="27" t="s">
        <v>698</v>
      </c>
      <c r="DP207" s="27" t="s">
        <v>698</v>
      </c>
      <c r="DQ207" s="27" t="s">
        <v>698</v>
      </c>
      <c r="DR207" s="27" t="s">
        <v>698</v>
      </c>
      <c r="DS207" s="27"/>
      <c r="DT207" s="27" t="s">
        <v>698</v>
      </c>
      <c r="DU207" s="27" t="s">
        <v>698</v>
      </c>
      <c r="DV207" s="27" t="s">
        <v>698</v>
      </c>
      <c r="DW207" s="27" t="s">
        <v>698</v>
      </c>
      <c r="DX207" s="27" t="s">
        <v>698</v>
      </c>
      <c r="DY207" s="27" t="s">
        <v>698</v>
      </c>
      <c r="DZ207" s="27" t="s">
        <v>698</v>
      </c>
      <c r="EA207" s="27" t="s">
        <v>698</v>
      </c>
      <c r="EB207" s="27" t="s">
        <v>698</v>
      </c>
      <c r="EC207" s="27" t="s">
        <v>698</v>
      </c>
      <c r="ED207" s="27" t="s">
        <v>698</v>
      </c>
      <c r="EE207" s="27" t="s">
        <v>698</v>
      </c>
      <c r="EF207" s="27" t="s">
        <v>698</v>
      </c>
      <c r="EG207" s="27" t="s">
        <v>694</v>
      </c>
      <c r="EH207" s="27" t="s">
        <v>698</v>
      </c>
      <c r="EI207" s="27" t="s">
        <v>698</v>
      </c>
      <c r="EJ207" s="27" t="s">
        <v>698</v>
      </c>
      <c r="EK207" s="27" t="s">
        <v>698</v>
      </c>
      <c r="EL207" s="27" t="s">
        <v>698</v>
      </c>
      <c r="EM207" s="27" t="s">
        <v>698</v>
      </c>
      <c r="EN207" s="27" t="s">
        <v>698</v>
      </c>
      <c r="EO207" s="27" t="s">
        <v>698</v>
      </c>
      <c r="EP207" s="27" t="s">
        <v>698</v>
      </c>
      <c r="EQ207" s="27" t="s">
        <v>698</v>
      </c>
      <c r="ER207" s="27" t="s">
        <v>698</v>
      </c>
      <c r="ES207" s="27" t="s">
        <v>698</v>
      </c>
      <c r="ET207" s="27" t="s">
        <v>698</v>
      </c>
      <c r="EU207" s="27" t="s">
        <v>698</v>
      </c>
      <c r="EV207" s="27" t="s">
        <v>698</v>
      </c>
      <c r="EW207" s="27" t="s">
        <v>698</v>
      </c>
      <c r="EX207" s="27" t="s">
        <v>698</v>
      </c>
      <c r="EY207" s="27" t="s">
        <v>698</v>
      </c>
      <c r="EZ207" s="27" t="s">
        <v>698</v>
      </c>
      <c r="FA207" s="27" t="s">
        <v>698</v>
      </c>
      <c r="FB207" s="27" t="s">
        <v>698</v>
      </c>
      <c r="FC207" s="27" t="s">
        <v>698</v>
      </c>
      <c r="FD207" s="27" t="s">
        <v>698</v>
      </c>
      <c r="FE207" s="27" t="s">
        <v>694</v>
      </c>
      <c r="FF207" s="27" t="s">
        <v>698</v>
      </c>
      <c r="FG207" s="27" t="s">
        <v>698</v>
      </c>
      <c r="FH207" s="27" t="s">
        <v>698</v>
      </c>
      <c r="FI207" s="27" t="s">
        <v>698</v>
      </c>
      <c r="FJ207" s="27" t="s">
        <v>694</v>
      </c>
      <c r="FK207" s="27" t="s">
        <v>698</v>
      </c>
      <c r="FL207" s="27" t="s">
        <v>698</v>
      </c>
      <c r="FM207" s="27" t="s">
        <v>698</v>
      </c>
      <c r="FN207" s="27" t="s">
        <v>694</v>
      </c>
      <c r="FO207" s="72" t="s">
        <v>1515</v>
      </c>
      <c r="FP207" s="72" t="s">
        <v>1516</v>
      </c>
      <c r="FQ207" s="72" t="s">
        <v>1176</v>
      </c>
      <c r="FR207" s="72" t="s">
        <v>1517</v>
      </c>
      <c r="FS207" s="72" t="s">
        <v>1517</v>
      </c>
      <c r="FT207" s="72" t="s">
        <v>698</v>
      </c>
      <c r="FU207" s="72" t="s">
        <v>698</v>
      </c>
      <c r="FV207" s="72" t="s">
        <v>698</v>
      </c>
      <c r="FW207" s="78" t="s">
        <v>698</v>
      </c>
      <c r="FX207" s="78" t="s">
        <v>698</v>
      </c>
      <c r="FY207" s="72" t="s">
        <v>1552</v>
      </c>
      <c r="FZ207" s="90"/>
      <c r="GA207" s="90"/>
      <c r="GB207" s="90"/>
      <c r="GC207" s="90"/>
      <c r="GD207" s="90"/>
      <c r="GE207" s="90"/>
      <c r="GF207" s="90"/>
      <c r="GG207" s="90"/>
      <c r="GH207" s="105" t="s">
        <v>1519</v>
      </c>
      <c r="GI207" s="106"/>
      <c r="GJ207" s="27"/>
      <c r="GK207" s="28"/>
      <c r="GL207" s="27"/>
    </row>
    <row r="208" spans="1:194" x14ac:dyDescent="0.25">
      <c r="A208" s="71" t="str">
        <f t="shared" si="17"/>
        <v>Expenditure: Depreciation and Amortisation  - Depreciation: Infrastructure Electricity - NERSA: Poles, Towers and Fixtures</v>
      </c>
      <c r="B208" s="27" t="s">
        <v>694</v>
      </c>
      <c r="C208" s="27" t="str">
        <f t="shared" si="16"/>
        <v>IE004002006002005000000000000000000000</v>
      </c>
      <c r="D208" s="23" t="s">
        <v>1166</v>
      </c>
      <c r="E208" s="23" t="s">
        <v>711</v>
      </c>
      <c r="F208" s="23" t="s">
        <v>707</v>
      </c>
      <c r="G208" s="23" t="s">
        <v>715</v>
      </c>
      <c r="H208" s="23" t="s">
        <v>707</v>
      </c>
      <c r="I208" s="23" t="s">
        <v>713</v>
      </c>
      <c r="J208" s="23" t="s">
        <v>697</v>
      </c>
      <c r="K208" s="23" t="s">
        <v>697</v>
      </c>
      <c r="L208" s="23" t="s">
        <v>697</v>
      </c>
      <c r="M208" s="23" t="s">
        <v>697</v>
      </c>
      <c r="N208" s="23" t="s">
        <v>697</v>
      </c>
      <c r="O208" s="23" t="s">
        <v>697</v>
      </c>
      <c r="P208" s="23" t="s">
        <v>697</v>
      </c>
      <c r="Q208" s="27">
        <v>0</v>
      </c>
      <c r="R208" s="27" t="s">
        <v>704</v>
      </c>
      <c r="S208" s="27" t="s">
        <v>698</v>
      </c>
      <c r="T208" s="27" t="s">
        <v>694</v>
      </c>
      <c r="U208" s="28"/>
      <c r="V208" s="27" t="s">
        <v>444</v>
      </c>
      <c r="W208" s="27" t="s">
        <v>905</v>
      </c>
      <c r="X208" s="27"/>
      <c r="Y208" s="27"/>
      <c r="Z208" s="27"/>
      <c r="AA208" s="27"/>
      <c r="AB208" s="27" t="s">
        <v>1562</v>
      </c>
      <c r="AC208" s="27"/>
      <c r="AD208" s="27"/>
      <c r="AE208" s="27"/>
      <c r="AF208" s="27"/>
      <c r="AG208" s="27"/>
      <c r="AH208" s="27"/>
      <c r="AI208" s="27" t="s">
        <v>1563</v>
      </c>
      <c r="AJ208" s="28" t="s">
        <v>704</v>
      </c>
      <c r="AK208" s="27" t="s">
        <v>698</v>
      </c>
      <c r="AL208" s="27" t="s">
        <v>698</v>
      </c>
      <c r="AM208" s="27" t="s">
        <v>698</v>
      </c>
      <c r="AN208" s="27" t="s">
        <v>698</v>
      </c>
      <c r="AO208" s="27" t="s">
        <v>698</v>
      </c>
      <c r="AP208" s="27" t="s">
        <v>698</v>
      </c>
      <c r="AQ208" s="27" t="s">
        <v>698</v>
      </c>
      <c r="AR208" s="27" t="s">
        <v>698</v>
      </c>
      <c r="AS208" s="27" t="s">
        <v>698</v>
      </c>
      <c r="AT208" s="27" t="s">
        <v>698</v>
      </c>
      <c r="AU208" s="27" t="s">
        <v>698</v>
      </c>
      <c r="AV208" s="27" t="s">
        <v>698</v>
      </c>
      <c r="AW208" s="27" t="s">
        <v>698</v>
      </c>
      <c r="AX208" s="27" t="s">
        <v>698</v>
      </c>
      <c r="AY208" s="27" t="s">
        <v>698</v>
      </c>
      <c r="AZ208" s="27" t="s">
        <v>698</v>
      </c>
      <c r="BA208" s="27" t="s">
        <v>698</v>
      </c>
      <c r="BB208" s="27" t="s">
        <v>698</v>
      </c>
      <c r="BC208" s="27" t="s">
        <v>698</v>
      </c>
      <c r="BD208" s="27" t="s">
        <v>698</v>
      </c>
      <c r="BE208" s="27" t="s">
        <v>698</v>
      </c>
      <c r="BF208" s="27" t="s">
        <v>698</v>
      </c>
      <c r="BG208" s="27" t="s">
        <v>698</v>
      </c>
      <c r="BH208" s="27" t="s">
        <v>698</v>
      </c>
      <c r="BI208" s="27" t="s">
        <v>698</v>
      </c>
      <c r="BJ208" s="27" t="s">
        <v>698</v>
      </c>
      <c r="BK208" s="27" t="s">
        <v>698</v>
      </c>
      <c r="BL208" s="27" t="s">
        <v>698</v>
      </c>
      <c r="BM208" s="27" t="s">
        <v>698</v>
      </c>
      <c r="BN208" s="27" t="s">
        <v>698</v>
      </c>
      <c r="BO208" s="27" t="s">
        <v>704</v>
      </c>
      <c r="BP208" s="27" t="s">
        <v>704</v>
      </c>
      <c r="BQ208" s="27" t="s">
        <v>704</v>
      </c>
      <c r="BR208" s="27" t="s">
        <v>698</v>
      </c>
      <c r="BS208" s="27" t="s">
        <v>698</v>
      </c>
      <c r="BT208" s="27" t="s">
        <v>698</v>
      </c>
      <c r="BU208" s="27" t="s">
        <v>698</v>
      </c>
      <c r="BV208" s="27" t="s">
        <v>698</v>
      </c>
      <c r="BW208" s="27" t="s">
        <v>698</v>
      </c>
      <c r="BX208" s="27" t="s">
        <v>698</v>
      </c>
      <c r="BY208" s="27" t="s">
        <v>698</v>
      </c>
      <c r="BZ208" s="27" t="s">
        <v>698</v>
      </c>
      <c r="CA208" s="27" t="s">
        <v>698</v>
      </c>
      <c r="CB208" s="27" t="s">
        <v>698</v>
      </c>
      <c r="CC208" s="27" t="s">
        <v>698</v>
      </c>
      <c r="CD208" s="27" t="s">
        <v>698</v>
      </c>
      <c r="CE208" s="27" t="s">
        <v>698</v>
      </c>
      <c r="CF208" s="27" t="s">
        <v>698</v>
      </c>
      <c r="CG208" s="27" t="s">
        <v>698</v>
      </c>
      <c r="CH208" s="27" t="s">
        <v>698</v>
      </c>
      <c r="CI208" s="27" t="s">
        <v>698</v>
      </c>
      <c r="CJ208" s="27" t="s">
        <v>698</v>
      </c>
      <c r="CK208" s="27" t="s">
        <v>698</v>
      </c>
      <c r="CL208" s="27" t="s">
        <v>698</v>
      </c>
      <c r="CM208" s="27" t="s">
        <v>698</v>
      </c>
      <c r="CN208" s="27" t="s">
        <v>698</v>
      </c>
      <c r="CO208" s="27" t="s">
        <v>698</v>
      </c>
      <c r="CP208" s="27" t="s">
        <v>698</v>
      </c>
      <c r="CQ208" s="27" t="s">
        <v>698</v>
      </c>
      <c r="CR208" s="27" t="s">
        <v>698</v>
      </c>
      <c r="CS208" s="27" t="s">
        <v>698</v>
      </c>
      <c r="CT208" s="27" t="s">
        <v>698</v>
      </c>
      <c r="CU208" s="27" t="s">
        <v>698</v>
      </c>
      <c r="CV208" s="27" t="s">
        <v>698</v>
      </c>
      <c r="CW208" s="27" t="s">
        <v>698</v>
      </c>
      <c r="CX208" s="27" t="s">
        <v>698</v>
      </c>
      <c r="CY208" s="27" t="s">
        <v>698</v>
      </c>
      <c r="CZ208" s="27" t="s">
        <v>698</v>
      </c>
      <c r="DA208" s="27" t="s">
        <v>698</v>
      </c>
      <c r="DB208" s="27" t="s">
        <v>698</v>
      </c>
      <c r="DC208" s="27" t="s">
        <v>698</v>
      </c>
      <c r="DD208" s="27" t="s">
        <v>698</v>
      </c>
      <c r="DE208" s="27" t="s">
        <v>698</v>
      </c>
      <c r="DF208" s="27" t="s">
        <v>698</v>
      </c>
      <c r="DG208" s="27" t="s">
        <v>698</v>
      </c>
      <c r="DH208" s="27" t="s">
        <v>698</v>
      </c>
      <c r="DI208" s="27" t="s">
        <v>698</v>
      </c>
      <c r="DJ208" s="27" t="s">
        <v>698</v>
      </c>
      <c r="DK208" s="27" t="s">
        <v>698</v>
      </c>
      <c r="DL208" s="27" t="s">
        <v>698</v>
      </c>
      <c r="DM208" s="27" t="s">
        <v>698</v>
      </c>
      <c r="DN208" s="27" t="s">
        <v>698</v>
      </c>
      <c r="DO208" s="27" t="s">
        <v>698</v>
      </c>
      <c r="DP208" s="27" t="s">
        <v>698</v>
      </c>
      <c r="DQ208" s="27" t="s">
        <v>698</v>
      </c>
      <c r="DR208" s="27" t="s">
        <v>698</v>
      </c>
      <c r="DS208" s="27"/>
      <c r="DT208" s="27" t="s">
        <v>698</v>
      </c>
      <c r="DU208" s="27" t="s">
        <v>698</v>
      </c>
      <c r="DV208" s="27" t="s">
        <v>698</v>
      </c>
      <c r="DW208" s="27" t="s">
        <v>698</v>
      </c>
      <c r="DX208" s="27" t="s">
        <v>698</v>
      </c>
      <c r="DY208" s="27" t="s">
        <v>698</v>
      </c>
      <c r="DZ208" s="27" t="s">
        <v>698</v>
      </c>
      <c r="EA208" s="27" t="s">
        <v>698</v>
      </c>
      <c r="EB208" s="27" t="s">
        <v>698</v>
      </c>
      <c r="EC208" s="27" t="s">
        <v>698</v>
      </c>
      <c r="ED208" s="27" t="s">
        <v>698</v>
      </c>
      <c r="EE208" s="27" t="s">
        <v>698</v>
      </c>
      <c r="EF208" s="27" t="s">
        <v>698</v>
      </c>
      <c r="EG208" s="27" t="s">
        <v>694</v>
      </c>
      <c r="EH208" s="27" t="s">
        <v>698</v>
      </c>
      <c r="EI208" s="27" t="s">
        <v>698</v>
      </c>
      <c r="EJ208" s="27" t="s">
        <v>698</v>
      </c>
      <c r="EK208" s="27" t="s">
        <v>698</v>
      </c>
      <c r="EL208" s="27" t="s">
        <v>698</v>
      </c>
      <c r="EM208" s="27" t="s">
        <v>698</v>
      </c>
      <c r="EN208" s="27" t="s">
        <v>698</v>
      </c>
      <c r="EO208" s="27" t="s">
        <v>698</v>
      </c>
      <c r="EP208" s="27" t="s">
        <v>698</v>
      </c>
      <c r="EQ208" s="27" t="s">
        <v>698</v>
      </c>
      <c r="ER208" s="27" t="s">
        <v>698</v>
      </c>
      <c r="ES208" s="27" t="s">
        <v>698</v>
      </c>
      <c r="ET208" s="27" t="s">
        <v>698</v>
      </c>
      <c r="EU208" s="27" t="s">
        <v>698</v>
      </c>
      <c r="EV208" s="27" t="s">
        <v>698</v>
      </c>
      <c r="EW208" s="27" t="s">
        <v>698</v>
      </c>
      <c r="EX208" s="27" t="s">
        <v>698</v>
      </c>
      <c r="EY208" s="27" t="s">
        <v>698</v>
      </c>
      <c r="EZ208" s="27" t="s">
        <v>698</v>
      </c>
      <c r="FA208" s="27" t="s">
        <v>698</v>
      </c>
      <c r="FB208" s="27" t="s">
        <v>698</v>
      </c>
      <c r="FC208" s="27" t="s">
        <v>698</v>
      </c>
      <c r="FD208" s="27" t="s">
        <v>698</v>
      </c>
      <c r="FE208" s="27" t="s">
        <v>694</v>
      </c>
      <c r="FF208" s="27" t="s">
        <v>698</v>
      </c>
      <c r="FG208" s="27" t="s">
        <v>698</v>
      </c>
      <c r="FH208" s="27" t="s">
        <v>698</v>
      </c>
      <c r="FI208" s="27" t="s">
        <v>698</v>
      </c>
      <c r="FJ208" s="27" t="s">
        <v>694</v>
      </c>
      <c r="FK208" s="27" t="s">
        <v>698</v>
      </c>
      <c r="FL208" s="27" t="s">
        <v>698</v>
      </c>
      <c r="FM208" s="27" t="s">
        <v>698</v>
      </c>
      <c r="FN208" s="27" t="s">
        <v>694</v>
      </c>
      <c r="FO208" s="72" t="s">
        <v>1515</v>
      </c>
      <c r="FP208" s="72" t="s">
        <v>1516</v>
      </c>
      <c r="FQ208" s="72" t="s">
        <v>1176</v>
      </c>
      <c r="FR208" s="72" t="s">
        <v>1517</v>
      </c>
      <c r="FS208" s="72" t="s">
        <v>1517</v>
      </c>
      <c r="FT208" s="72" t="s">
        <v>698</v>
      </c>
      <c r="FU208" s="72" t="s">
        <v>698</v>
      </c>
      <c r="FV208" s="72" t="s">
        <v>698</v>
      </c>
      <c r="FW208" s="78" t="s">
        <v>698</v>
      </c>
      <c r="FX208" s="78" t="s">
        <v>698</v>
      </c>
      <c r="FY208" s="72" t="s">
        <v>1552</v>
      </c>
      <c r="FZ208" s="90"/>
      <c r="GA208" s="90"/>
      <c r="GB208" s="90"/>
      <c r="GC208" s="90"/>
      <c r="GD208" s="90"/>
      <c r="GE208" s="90"/>
      <c r="GF208" s="90"/>
      <c r="GG208" s="90"/>
      <c r="GH208" s="105" t="s">
        <v>1519</v>
      </c>
      <c r="GI208" s="106"/>
      <c r="GJ208" s="27"/>
      <c r="GK208" s="28"/>
      <c r="GL208" s="27"/>
    </row>
    <row r="209" spans="1:194" x14ac:dyDescent="0.25">
      <c r="A209" s="71" t="str">
        <f t="shared" si="17"/>
        <v>Expenditure: Depreciation and Amortisation  - Depreciation: Infrastructure Electricity - NERSA: Overhead Conductors and Devices</v>
      </c>
      <c r="B209" s="27" t="s">
        <v>694</v>
      </c>
      <c r="C209" s="27" t="str">
        <f t="shared" si="16"/>
        <v>IE004002006002006000000000000000000000</v>
      </c>
      <c r="D209" s="23" t="s">
        <v>1166</v>
      </c>
      <c r="E209" s="23" t="s">
        <v>711</v>
      </c>
      <c r="F209" s="23" t="s">
        <v>707</v>
      </c>
      <c r="G209" s="23" t="s">
        <v>715</v>
      </c>
      <c r="H209" s="23" t="s">
        <v>707</v>
      </c>
      <c r="I209" s="23" t="s">
        <v>715</v>
      </c>
      <c r="J209" s="23" t="s">
        <v>697</v>
      </c>
      <c r="K209" s="23" t="s">
        <v>697</v>
      </c>
      <c r="L209" s="23" t="s">
        <v>697</v>
      </c>
      <c r="M209" s="23" t="s">
        <v>697</v>
      </c>
      <c r="N209" s="23" t="s">
        <v>697</v>
      </c>
      <c r="O209" s="23" t="s">
        <v>697</v>
      </c>
      <c r="P209" s="23" t="s">
        <v>697</v>
      </c>
      <c r="Q209" s="27">
        <v>0</v>
      </c>
      <c r="R209" s="27" t="s">
        <v>704</v>
      </c>
      <c r="S209" s="27" t="s">
        <v>698</v>
      </c>
      <c r="T209" s="27" t="s">
        <v>694</v>
      </c>
      <c r="U209" s="28"/>
      <c r="V209" s="27" t="s">
        <v>444</v>
      </c>
      <c r="W209" s="27" t="s">
        <v>905</v>
      </c>
      <c r="X209" s="27"/>
      <c r="Y209" s="27"/>
      <c r="Z209" s="27"/>
      <c r="AA209" s="27"/>
      <c r="AB209" s="27" t="s">
        <v>1564</v>
      </c>
      <c r="AC209" s="27"/>
      <c r="AD209" s="27"/>
      <c r="AE209" s="27"/>
      <c r="AF209" s="27"/>
      <c r="AG209" s="27"/>
      <c r="AH209" s="27"/>
      <c r="AI209" s="27" t="s">
        <v>1565</v>
      </c>
      <c r="AJ209" s="28" t="s">
        <v>704</v>
      </c>
      <c r="AK209" s="27" t="s">
        <v>698</v>
      </c>
      <c r="AL209" s="27" t="s">
        <v>698</v>
      </c>
      <c r="AM209" s="27" t="s">
        <v>698</v>
      </c>
      <c r="AN209" s="27" t="s">
        <v>698</v>
      </c>
      <c r="AO209" s="27" t="s">
        <v>698</v>
      </c>
      <c r="AP209" s="27" t="s">
        <v>698</v>
      </c>
      <c r="AQ209" s="27" t="s">
        <v>698</v>
      </c>
      <c r="AR209" s="27" t="s">
        <v>698</v>
      </c>
      <c r="AS209" s="27" t="s">
        <v>698</v>
      </c>
      <c r="AT209" s="27" t="s">
        <v>698</v>
      </c>
      <c r="AU209" s="27" t="s">
        <v>698</v>
      </c>
      <c r="AV209" s="27" t="s">
        <v>698</v>
      </c>
      <c r="AW209" s="27" t="s">
        <v>698</v>
      </c>
      <c r="AX209" s="27" t="s">
        <v>698</v>
      </c>
      <c r="AY209" s="27" t="s">
        <v>698</v>
      </c>
      <c r="AZ209" s="27" t="s">
        <v>698</v>
      </c>
      <c r="BA209" s="27" t="s">
        <v>698</v>
      </c>
      <c r="BB209" s="27" t="s">
        <v>698</v>
      </c>
      <c r="BC209" s="27" t="s">
        <v>698</v>
      </c>
      <c r="BD209" s="27" t="s">
        <v>698</v>
      </c>
      <c r="BE209" s="27" t="s">
        <v>698</v>
      </c>
      <c r="BF209" s="27" t="s">
        <v>698</v>
      </c>
      <c r="BG209" s="27" t="s">
        <v>698</v>
      </c>
      <c r="BH209" s="27" t="s">
        <v>698</v>
      </c>
      <c r="BI209" s="27" t="s">
        <v>698</v>
      </c>
      <c r="BJ209" s="27" t="s">
        <v>698</v>
      </c>
      <c r="BK209" s="27" t="s">
        <v>698</v>
      </c>
      <c r="BL209" s="27" t="s">
        <v>698</v>
      </c>
      <c r="BM209" s="27" t="s">
        <v>698</v>
      </c>
      <c r="BN209" s="27" t="s">
        <v>698</v>
      </c>
      <c r="BO209" s="27" t="s">
        <v>704</v>
      </c>
      <c r="BP209" s="27" t="s">
        <v>704</v>
      </c>
      <c r="BQ209" s="27" t="s">
        <v>704</v>
      </c>
      <c r="BR209" s="27" t="s">
        <v>698</v>
      </c>
      <c r="BS209" s="27" t="s">
        <v>698</v>
      </c>
      <c r="BT209" s="27" t="s">
        <v>698</v>
      </c>
      <c r="BU209" s="27" t="s">
        <v>698</v>
      </c>
      <c r="BV209" s="27" t="s">
        <v>698</v>
      </c>
      <c r="BW209" s="27" t="s">
        <v>698</v>
      </c>
      <c r="BX209" s="27" t="s">
        <v>698</v>
      </c>
      <c r="BY209" s="27" t="s">
        <v>698</v>
      </c>
      <c r="BZ209" s="27" t="s">
        <v>698</v>
      </c>
      <c r="CA209" s="27" t="s">
        <v>698</v>
      </c>
      <c r="CB209" s="27" t="s">
        <v>698</v>
      </c>
      <c r="CC209" s="27" t="s">
        <v>698</v>
      </c>
      <c r="CD209" s="27" t="s">
        <v>698</v>
      </c>
      <c r="CE209" s="27" t="s">
        <v>698</v>
      </c>
      <c r="CF209" s="27" t="s">
        <v>698</v>
      </c>
      <c r="CG209" s="27" t="s">
        <v>698</v>
      </c>
      <c r="CH209" s="27" t="s">
        <v>698</v>
      </c>
      <c r="CI209" s="27" t="s">
        <v>698</v>
      </c>
      <c r="CJ209" s="27" t="s">
        <v>698</v>
      </c>
      <c r="CK209" s="27" t="s">
        <v>698</v>
      </c>
      <c r="CL209" s="27" t="s">
        <v>698</v>
      </c>
      <c r="CM209" s="27" t="s">
        <v>698</v>
      </c>
      <c r="CN209" s="27" t="s">
        <v>698</v>
      </c>
      <c r="CO209" s="27" t="s">
        <v>698</v>
      </c>
      <c r="CP209" s="27" t="s">
        <v>698</v>
      </c>
      <c r="CQ209" s="27" t="s">
        <v>698</v>
      </c>
      <c r="CR209" s="27" t="s">
        <v>698</v>
      </c>
      <c r="CS209" s="27" t="s">
        <v>698</v>
      </c>
      <c r="CT209" s="27" t="s">
        <v>698</v>
      </c>
      <c r="CU209" s="27" t="s">
        <v>698</v>
      </c>
      <c r="CV209" s="27" t="s">
        <v>698</v>
      </c>
      <c r="CW209" s="27" t="s">
        <v>698</v>
      </c>
      <c r="CX209" s="27" t="s">
        <v>698</v>
      </c>
      <c r="CY209" s="27" t="s">
        <v>698</v>
      </c>
      <c r="CZ209" s="27" t="s">
        <v>698</v>
      </c>
      <c r="DA209" s="27" t="s">
        <v>698</v>
      </c>
      <c r="DB209" s="27" t="s">
        <v>698</v>
      </c>
      <c r="DC209" s="27" t="s">
        <v>698</v>
      </c>
      <c r="DD209" s="27" t="s">
        <v>698</v>
      </c>
      <c r="DE209" s="27" t="s">
        <v>698</v>
      </c>
      <c r="DF209" s="27" t="s">
        <v>698</v>
      </c>
      <c r="DG209" s="27" t="s">
        <v>698</v>
      </c>
      <c r="DH209" s="27" t="s">
        <v>698</v>
      </c>
      <c r="DI209" s="27" t="s">
        <v>698</v>
      </c>
      <c r="DJ209" s="27" t="s">
        <v>698</v>
      </c>
      <c r="DK209" s="27" t="s">
        <v>698</v>
      </c>
      <c r="DL209" s="27" t="s">
        <v>698</v>
      </c>
      <c r="DM209" s="27" t="s">
        <v>698</v>
      </c>
      <c r="DN209" s="27" t="s">
        <v>698</v>
      </c>
      <c r="DO209" s="27" t="s">
        <v>698</v>
      </c>
      <c r="DP209" s="27" t="s">
        <v>698</v>
      </c>
      <c r="DQ209" s="27" t="s">
        <v>698</v>
      </c>
      <c r="DR209" s="27" t="s">
        <v>698</v>
      </c>
      <c r="DS209" s="27"/>
      <c r="DT209" s="27" t="s">
        <v>698</v>
      </c>
      <c r="DU209" s="27" t="s">
        <v>698</v>
      </c>
      <c r="DV209" s="27" t="s">
        <v>698</v>
      </c>
      <c r="DW209" s="27" t="s">
        <v>698</v>
      </c>
      <c r="DX209" s="27" t="s">
        <v>698</v>
      </c>
      <c r="DY209" s="27" t="s">
        <v>698</v>
      </c>
      <c r="DZ209" s="27" t="s">
        <v>698</v>
      </c>
      <c r="EA209" s="27" t="s">
        <v>698</v>
      </c>
      <c r="EB209" s="27" t="s">
        <v>698</v>
      </c>
      <c r="EC209" s="27" t="s">
        <v>698</v>
      </c>
      <c r="ED209" s="27" t="s">
        <v>698</v>
      </c>
      <c r="EE209" s="27" t="s">
        <v>698</v>
      </c>
      <c r="EF209" s="27" t="s">
        <v>698</v>
      </c>
      <c r="EG209" s="27" t="s">
        <v>694</v>
      </c>
      <c r="EH209" s="27" t="s">
        <v>698</v>
      </c>
      <c r="EI209" s="27" t="s">
        <v>698</v>
      </c>
      <c r="EJ209" s="27" t="s">
        <v>698</v>
      </c>
      <c r="EK209" s="27" t="s">
        <v>698</v>
      </c>
      <c r="EL209" s="27" t="s">
        <v>698</v>
      </c>
      <c r="EM209" s="27" t="s">
        <v>698</v>
      </c>
      <c r="EN209" s="27" t="s">
        <v>698</v>
      </c>
      <c r="EO209" s="27" t="s">
        <v>698</v>
      </c>
      <c r="EP209" s="27" t="s">
        <v>698</v>
      </c>
      <c r="EQ209" s="27" t="s">
        <v>698</v>
      </c>
      <c r="ER209" s="27" t="s">
        <v>698</v>
      </c>
      <c r="ES209" s="27" t="s">
        <v>698</v>
      </c>
      <c r="ET209" s="27" t="s">
        <v>698</v>
      </c>
      <c r="EU209" s="27" t="s">
        <v>698</v>
      </c>
      <c r="EV209" s="27" t="s">
        <v>698</v>
      </c>
      <c r="EW209" s="27" t="s">
        <v>698</v>
      </c>
      <c r="EX209" s="27" t="s">
        <v>698</v>
      </c>
      <c r="EY209" s="27" t="s">
        <v>698</v>
      </c>
      <c r="EZ209" s="27" t="s">
        <v>698</v>
      </c>
      <c r="FA209" s="27" t="s">
        <v>698</v>
      </c>
      <c r="FB209" s="27" t="s">
        <v>698</v>
      </c>
      <c r="FC209" s="27" t="s">
        <v>698</v>
      </c>
      <c r="FD209" s="27" t="s">
        <v>698</v>
      </c>
      <c r="FE209" s="27" t="s">
        <v>694</v>
      </c>
      <c r="FF209" s="27" t="s">
        <v>698</v>
      </c>
      <c r="FG209" s="27" t="s">
        <v>698</v>
      </c>
      <c r="FH209" s="27" t="s">
        <v>698</v>
      </c>
      <c r="FI209" s="27" t="s">
        <v>698</v>
      </c>
      <c r="FJ209" s="27" t="s">
        <v>694</v>
      </c>
      <c r="FK209" s="27" t="s">
        <v>698</v>
      </c>
      <c r="FL209" s="27" t="s">
        <v>698</v>
      </c>
      <c r="FM209" s="27" t="s">
        <v>698</v>
      </c>
      <c r="FN209" s="27" t="s">
        <v>694</v>
      </c>
      <c r="FO209" s="72" t="s">
        <v>1515</v>
      </c>
      <c r="FP209" s="72" t="s">
        <v>1516</v>
      </c>
      <c r="FQ209" s="72" t="s">
        <v>1176</v>
      </c>
      <c r="FR209" s="72" t="s">
        <v>1517</v>
      </c>
      <c r="FS209" s="72" t="s">
        <v>1517</v>
      </c>
      <c r="FT209" s="72" t="s">
        <v>698</v>
      </c>
      <c r="FU209" s="72" t="s">
        <v>698</v>
      </c>
      <c r="FV209" s="72" t="s">
        <v>698</v>
      </c>
      <c r="FW209" s="78" t="s">
        <v>698</v>
      </c>
      <c r="FX209" s="78" t="s">
        <v>698</v>
      </c>
      <c r="FY209" s="72" t="s">
        <v>1552</v>
      </c>
      <c r="FZ209" s="90"/>
      <c r="GA209" s="90"/>
      <c r="GB209" s="90"/>
      <c r="GC209" s="90"/>
      <c r="GD209" s="90"/>
      <c r="GE209" s="90"/>
      <c r="GF209" s="90"/>
      <c r="GG209" s="90"/>
      <c r="GH209" s="105" t="s">
        <v>1519</v>
      </c>
      <c r="GI209" s="106"/>
      <c r="GJ209" s="27"/>
      <c r="GK209" s="28"/>
      <c r="GL209" s="27"/>
    </row>
    <row r="210" spans="1:194" x14ac:dyDescent="0.25">
      <c r="A210" s="71" t="str">
        <f t="shared" si="17"/>
        <v>Expenditure: Depreciation and Amortisation  - Depreciation: Infrastructure Electricity - NERSA: Underground Conduit</v>
      </c>
      <c r="B210" s="27" t="s">
        <v>694</v>
      </c>
      <c r="C210" s="27" t="str">
        <f t="shared" si="16"/>
        <v>IE004002006002007000000000000000000000</v>
      </c>
      <c r="D210" s="23" t="s">
        <v>1166</v>
      </c>
      <c r="E210" s="23" t="s">
        <v>711</v>
      </c>
      <c r="F210" s="23" t="s">
        <v>707</v>
      </c>
      <c r="G210" s="23" t="s">
        <v>715</v>
      </c>
      <c r="H210" s="23" t="s">
        <v>707</v>
      </c>
      <c r="I210" s="23" t="s">
        <v>718</v>
      </c>
      <c r="J210" s="23" t="s">
        <v>697</v>
      </c>
      <c r="K210" s="23" t="s">
        <v>697</v>
      </c>
      <c r="L210" s="23" t="s">
        <v>697</v>
      </c>
      <c r="M210" s="23" t="s">
        <v>697</v>
      </c>
      <c r="N210" s="23" t="s">
        <v>697</v>
      </c>
      <c r="O210" s="23" t="s">
        <v>697</v>
      </c>
      <c r="P210" s="23" t="s">
        <v>697</v>
      </c>
      <c r="Q210" s="27">
        <v>0</v>
      </c>
      <c r="R210" s="27" t="s">
        <v>704</v>
      </c>
      <c r="S210" s="27" t="s">
        <v>698</v>
      </c>
      <c r="T210" s="27" t="s">
        <v>694</v>
      </c>
      <c r="U210" s="28"/>
      <c r="V210" s="27" t="s">
        <v>444</v>
      </c>
      <c r="W210" s="27" t="s">
        <v>905</v>
      </c>
      <c r="X210" s="27"/>
      <c r="Y210" s="27"/>
      <c r="Z210" s="27"/>
      <c r="AA210" s="27"/>
      <c r="AB210" s="27" t="s">
        <v>1566</v>
      </c>
      <c r="AC210" s="27"/>
      <c r="AD210" s="27"/>
      <c r="AE210" s="27"/>
      <c r="AF210" s="27"/>
      <c r="AG210" s="27"/>
      <c r="AH210" s="27"/>
      <c r="AI210" s="27" t="s">
        <v>1567</v>
      </c>
      <c r="AJ210" s="28" t="s">
        <v>704</v>
      </c>
      <c r="AK210" s="27" t="s">
        <v>698</v>
      </c>
      <c r="AL210" s="27" t="s">
        <v>698</v>
      </c>
      <c r="AM210" s="27" t="s">
        <v>698</v>
      </c>
      <c r="AN210" s="27" t="s">
        <v>698</v>
      </c>
      <c r="AO210" s="27" t="s">
        <v>698</v>
      </c>
      <c r="AP210" s="27" t="s">
        <v>698</v>
      </c>
      <c r="AQ210" s="27" t="s">
        <v>698</v>
      </c>
      <c r="AR210" s="27" t="s">
        <v>698</v>
      </c>
      <c r="AS210" s="27" t="s">
        <v>698</v>
      </c>
      <c r="AT210" s="27" t="s">
        <v>698</v>
      </c>
      <c r="AU210" s="27" t="s">
        <v>698</v>
      </c>
      <c r="AV210" s="27" t="s">
        <v>698</v>
      </c>
      <c r="AW210" s="27" t="s">
        <v>698</v>
      </c>
      <c r="AX210" s="27" t="s">
        <v>698</v>
      </c>
      <c r="AY210" s="27" t="s">
        <v>698</v>
      </c>
      <c r="AZ210" s="27" t="s">
        <v>698</v>
      </c>
      <c r="BA210" s="27" t="s">
        <v>698</v>
      </c>
      <c r="BB210" s="27" t="s">
        <v>698</v>
      </c>
      <c r="BC210" s="27" t="s">
        <v>698</v>
      </c>
      <c r="BD210" s="27" t="s">
        <v>698</v>
      </c>
      <c r="BE210" s="27" t="s">
        <v>698</v>
      </c>
      <c r="BF210" s="27" t="s">
        <v>698</v>
      </c>
      <c r="BG210" s="27" t="s">
        <v>698</v>
      </c>
      <c r="BH210" s="27" t="s">
        <v>698</v>
      </c>
      <c r="BI210" s="27" t="s">
        <v>698</v>
      </c>
      <c r="BJ210" s="27" t="s">
        <v>698</v>
      </c>
      <c r="BK210" s="27" t="s">
        <v>698</v>
      </c>
      <c r="BL210" s="27" t="s">
        <v>698</v>
      </c>
      <c r="BM210" s="27" t="s">
        <v>698</v>
      </c>
      <c r="BN210" s="27" t="s">
        <v>698</v>
      </c>
      <c r="BO210" s="27" t="s">
        <v>704</v>
      </c>
      <c r="BP210" s="27" t="s">
        <v>704</v>
      </c>
      <c r="BQ210" s="27" t="s">
        <v>704</v>
      </c>
      <c r="BR210" s="27" t="s">
        <v>698</v>
      </c>
      <c r="BS210" s="27" t="s">
        <v>698</v>
      </c>
      <c r="BT210" s="27" t="s">
        <v>698</v>
      </c>
      <c r="BU210" s="27" t="s">
        <v>698</v>
      </c>
      <c r="BV210" s="27" t="s">
        <v>698</v>
      </c>
      <c r="BW210" s="27" t="s">
        <v>698</v>
      </c>
      <c r="BX210" s="27" t="s">
        <v>698</v>
      </c>
      <c r="BY210" s="27" t="s">
        <v>698</v>
      </c>
      <c r="BZ210" s="27" t="s">
        <v>698</v>
      </c>
      <c r="CA210" s="27" t="s">
        <v>698</v>
      </c>
      <c r="CB210" s="27" t="s">
        <v>698</v>
      </c>
      <c r="CC210" s="27" t="s">
        <v>698</v>
      </c>
      <c r="CD210" s="27" t="s">
        <v>698</v>
      </c>
      <c r="CE210" s="27" t="s">
        <v>698</v>
      </c>
      <c r="CF210" s="27" t="s">
        <v>698</v>
      </c>
      <c r="CG210" s="27" t="s">
        <v>698</v>
      </c>
      <c r="CH210" s="27" t="s">
        <v>698</v>
      </c>
      <c r="CI210" s="27" t="s">
        <v>698</v>
      </c>
      <c r="CJ210" s="27" t="s">
        <v>698</v>
      </c>
      <c r="CK210" s="27" t="s">
        <v>698</v>
      </c>
      <c r="CL210" s="27" t="s">
        <v>698</v>
      </c>
      <c r="CM210" s="27" t="s">
        <v>698</v>
      </c>
      <c r="CN210" s="27" t="s">
        <v>698</v>
      </c>
      <c r="CO210" s="27" t="s">
        <v>698</v>
      </c>
      <c r="CP210" s="27" t="s">
        <v>698</v>
      </c>
      <c r="CQ210" s="27" t="s">
        <v>698</v>
      </c>
      <c r="CR210" s="27" t="s">
        <v>698</v>
      </c>
      <c r="CS210" s="27" t="s">
        <v>698</v>
      </c>
      <c r="CT210" s="27" t="s">
        <v>698</v>
      </c>
      <c r="CU210" s="27" t="s">
        <v>698</v>
      </c>
      <c r="CV210" s="27" t="s">
        <v>698</v>
      </c>
      <c r="CW210" s="27" t="s">
        <v>698</v>
      </c>
      <c r="CX210" s="27" t="s">
        <v>698</v>
      </c>
      <c r="CY210" s="27" t="s">
        <v>698</v>
      </c>
      <c r="CZ210" s="27" t="s">
        <v>698</v>
      </c>
      <c r="DA210" s="27" t="s">
        <v>698</v>
      </c>
      <c r="DB210" s="27" t="s">
        <v>698</v>
      </c>
      <c r="DC210" s="27" t="s">
        <v>698</v>
      </c>
      <c r="DD210" s="27" t="s">
        <v>698</v>
      </c>
      <c r="DE210" s="27" t="s">
        <v>698</v>
      </c>
      <c r="DF210" s="27" t="s">
        <v>698</v>
      </c>
      <c r="DG210" s="27" t="s">
        <v>698</v>
      </c>
      <c r="DH210" s="27" t="s">
        <v>698</v>
      </c>
      <c r="DI210" s="27" t="s">
        <v>698</v>
      </c>
      <c r="DJ210" s="27" t="s">
        <v>698</v>
      </c>
      <c r="DK210" s="27" t="s">
        <v>698</v>
      </c>
      <c r="DL210" s="27" t="s">
        <v>698</v>
      </c>
      <c r="DM210" s="27" t="s">
        <v>698</v>
      </c>
      <c r="DN210" s="27" t="s">
        <v>698</v>
      </c>
      <c r="DO210" s="27" t="s">
        <v>698</v>
      </c>
      <c r="DP210" s="27" t="s">
        <v>698</v>
      </c>
      <c r="DQ210" s="27" t="s">
        <v>698</v>
      </c>
      <c r="DR210" s="27" t="s">
        <v>698</v>
      </c>
      <c r="DS210" s="27"/>
      <c r="DT210" s="27" t="s">
        <v>698</v>
      </c>
      <c r="DU210" s="27" t="s">
        <v>698</v>
      </c>
      <c r="DV210" s="27" t="s">
        <v>698</v>
      </c>
      <c r="DW210" s="27" t="s">
        <v>698</v>
      </c>
      <c r="DX210" s="27" t="s">
        <v>698</v>
      </c>
      <c r="DY210" s="27" t="s">
        <v>698</v>
      </c>
      <c r="DZ210" s="27" t="s">
        <v>698</v>
      </c>
      <c r="EA210" s="27" t="s">
        <v>698</v>
      </c>
      <c r="EB210" s="27" t="s">
        <v>698</v>
      </c>
      <c r="EC210" s="27" t="s">
        <v>698</v>
      </c>
      <c r="ED210" s="27" t="s">
        <v>698</v>
      </c>
      <c r="EE210" s="27" t="s">
        <v>698</v>
      </c>
      <c r="EF210" s="27" t="s">
        <v>698</v>
      </c>
      <c r="EG210" s="27" t="s">
        <v>694</v>
      </c>
      <c r="EH210" s="27" t="s">
        <v>698</v>
      </c>
      <c r="EI210" s="27" t="s">
        <v>698</v>
      </c>
      <c r="EJ210" s="27" t="s">
        <v>698</v>
      </c>
      <c r="EK210" s="27" t="s">
        <v>698</v>
      </c>
      <c r="EL210" s="27" t="s">
        <v>698</v>
      </c>
      <c r="EM210" s="27" t="s">
        <v>698</v>
      </c>
      <c r="EN210" s="27" t="s">
        <v>698</v>
      </c>
      <c r="EO210" s="27" t="s">
        <v>698</v>
      </c>
      <c r="EP210" s="27" t="s">
        <v>698</v>
      </c>
      <c r="EQ210" s="27" t="s">
        <v>698</v>
      </c>
      <c r="ER210" s="27" t="s">
        <v>698</v>
      </c>
      <c r="ES210" s="27" t="s">
        <v>698</v>
      </c>
      <c r="ET210" s="27" t="s">
        <v>698</v>
      </c>
      <c r="EU210" s="27" t="s">
        <v>698</v>
      </c>
      <c r="EV210" s="27" t="s">
        <v>698</v>
      </c>
      <c r="EW210" s="27" t="s">
        <v>698</v>
      </c>
      <c r="EX210" s="27" t="s">
        <v>698</v>
      </c>
      <c r="EY210" s="27" t="s">
        <v>698</v>
      </c>
      <c r="EZ210" s="27" t="s">
        <v>698</v>
      </c>
      <c r="FA210" s="27" t="s">
        <v>698</v>
      </c>
      <c r="FB210" s="27" t="s">
        <v>698</v>
      </c>
      <c r="FC210" s="27" t="s">
        <v>698</v>
      </c>
      <c r="FD210" s="27" t="s">
        <v>698</v>
      </c>
      <c r="FE210" s="27" t="s">
        <v>694</v>
      </c>
      <c r="FF210" s="27" t="s">
        <v>698</v>
      </c>
      <c r="FG210" s="27" t="s">
        <v>698</v>
      </c>
      <c r="FH210" s="27" t="s">
        <v>698</v>
      </c>
      <c r="FI210" s="27" t="s">
        <v>698</v>
      </c>
      <c r="FJ210" s="27" t="s">
        <v>694</v>
      </c>
      <c r="FK210" s="27" t="s">
        <v>698</v>
      </c>
      <c r="FL210" s="27" t="s">
        <v>698</v>
      </c>
      <c r="FM210" s="27" t="s">
        <v>698</v>
      </c>
      <c r="FN210" s="27" t="s">
        <v>694</v>
      </c>
      <c r="FO210" s="72" t="s">
        <v>1515</v>
      </c>
      <c r="FP210" s="72" t="s">
        <v>1516</v>
      </c>
      <c r="FQ210" s="72" t="s">
        <v>1176</v>
      </c>
      <c r="FR210" s="72" t="s">
        <v>1517</v>
      </c>
      <c r="FS210" s="72" t="s">
        <v>1517</v>
      </c>
      <c r="FT210" s="72" t="s">
        <v>698</v>
      </c>
      <c r="FU210" s="72" t="s">
        <v>698</v>
      </c>
      <c r="FV210" s="72" t="s">
        <v>698</v>
      </c>
      <c r="FW210" s="78" t="s">
        <v>698</v>
      </c>
      <c r="FX210" s="78" t="s">
        <v>698</v>
      </c>
      <c r="FY210" s="72" t="s">
        <v>1552</v>
      </c>
      <c r="FZ210" s="90"/>
      <c r="GA210" s="90"/>
      <c r="GB210" s="90"/>
      <c r="GC210" s="90"/>
      <c r="GD210" s="90"/>
      <c r="GE210" s="90"/>
      <c r="GF210" s="90"/>
      <c r="GG210" s="90"/>
      <c r="GH210" s="105" t="s">
        <v>1519</v>
      </c>
      <c r="GI210" s="106"/>
      <c r="GJ210" s="27"/>
      <c r="GK210" s="28"/>
      <c r="GL210" s="27"/>
    </row>
    <row r="211" spans="1:194" x14ac:dyDescent="0.25">
      <c r="A211" s="71" t="str">
        <f t="shared" si="17"/>
        <v>Expenditure: Depreciation and Amortisation  - Depreciation: Infrastructure Electricity - NERSA: Underground Conductor Devices</v>
      </c>
      <c r="B211" s="27" t="s">
        <v>694</v>
      </c>
      <c r="C211" s="27" t="str">
        <f t="shared" si="16"/>
        <v>IE004002006002008000000000000000000000</v>
      </c>
      <c r="D211" s="23" t="s">
        <v>1166</v>
      </c>
      <c r="E211" s="23" t="s">
        <v>711</v>
      </c>
      <c r="F211" s="23" t="s">
        <v>707</v>
      </c>
      <c r="G211" s="23" t="s">
        <v>715</v>
      </c>
      <c r="H211" s="23" t="s">
        <v>707</v>
      </c>
      <c r="I211" s="23" t="s">
        <v>720</v>
      </c>
      <c r="J211" s="23" t="s">
        <v>697</v>
      </c>
      <c r="K211" s="23" t="s">
        <v>697</v>
      </c>
      <c r="L211" s="23" t="s">
        <v>697</v>
      </c>
      <c r="M211" s="23" t="s">
        <v>697</v>
      </c>
      <c r="N211" s="23" t="s">
        <v>697</v>
      </c>
      <c r="O211" s="23" t="s">
        <v>697</v>
      </c>
      <c r="P211" s="23" t="s">
        <v>697</v>
      </c>
      <c r="Q211" s="27">
        <v>0</v>
      </c>
      <c r="R211" s="27" t="s">
        <v>704</v>
      </c>
      <c r="S211" s="27" t="s">
        <v>698</v>
      </c>
      <c r="T211" s="27" t="s">
        <v>694</v>
      </c>
      <c r="U211" s="28"/>
      <c r="V211" s="27" t="s">
        <v>444</v>
      </c>
      <c r="W211" s="27" t="s">
        <v>905</v>
      </c>
      <c r="X211" s="27"/>
      <c r="Y211" s="27"/>
      <c r="Z211" s="27"/>
      <c r="AA211" s="27"/>
      <c r="AB211" s="27" t="s">
        <v>1568</v>
      </c>
      <c r="AC211" s="27"/>
      <c r="AD211" s="27"/>
      <c r="AE211" s="27"/>
      <c r="AF211" s="27"/>
      <c r="AG211" s="27"/>
      <c r="AH211" s="27"/>
      <c r="AI211" s="27" t="s">
        <v>1569</v>
      </c>
      <c r="AJ211" s="28" t="s">
        <v>704</v>
      </c>
      <c r="AK211" s="27" t="s">
        <v>698</v>
      </c>
      <c r="AL211" s="27" t="s">
        <v>698</v>
      </c>
      <c r="AM211" s="27" t="s">
        <v>698</v>
      </c>
      <c r="AN211" s="27" t="s">
        <v>698</v>
      </c>
      <c r="AO211" s="27" t="s">
        <v>698</v>
      </c>
      <c r="AP211" s="27" t="s">
        <v>698</v>
      </c>
      <c r="AQ211" s="27" t="s">
        <v>698</v>
      </c>
      <c r="AR211" s="27" t="s">
        <v>698</v>
      </c>
      <c r="AS211" s="27" t="s">
        <v>698</v>
      </c>
      <c r="AT211" s="27" t="s">
        <v>698</v>
      </c>
      <c r="AU211" s="27" t="s">
        <v>698</v>
      </c>
      <c r="AV211" s="27" t="s">
        <v>698</v>
      </c>
      <c r="AW211" s="27" t="s">
        <v>698</v>
      </c>
      <c r="AX211" s="27" t="s">
        <v>698</v>
      </c>
      <c r="AY211" s="27" t="s">
        <v>698</v>
      </c>
      <c r="AZ211" s="27" t="s">
        <v>698</v>
      </c>
      <c r="BA211" s="27" t="s">
        <v>698</v>
      </c>
      <c r="BB211" s="27" t="s">
        <v>698</v>
      </c>
      <c r="BC211" s="27" t="s">
        <v>698</v>
      </c>
      <c r="BD211" s="27" t="s">
        <v>698</v>
      </c>
      <c r="BE211" s="27" t="s">
        <v>698</v>
      </c>
      <c r="BF211" s="27" t="s">
        <v>698</v>
      </c>
      <c r="BG211" s="27" t="s">
        <v>698</v>
      </c>
      <c r="BH211" s="27" t="s">
        <v>698</v>
      </c>
      <c r="BI211" s="27" t="s">
        <v>698</v>
      </c>
      <c r="BJ211" s="27" t="s">
        <v>698</v>
      </c>
      <c r="BK211" s="27" t="s">
        <v>698</v>
      </c>
      <c r="BL211" s="27" t="s">
        <v>698</v>
      </c>
      <c r="BM211" s="27" t="s">
        <v>698</v>
      </c>
      <c r="BN211" s="27" t="s">
        <v>698</v>
      </c>
      <c r="BO211" s="27" t="s">
        <v>704</v>
      </c>
      <c r="BP211" s="27" t="s">
        <v>704</v>
      </c>
      <c r="BQ211" s="27" t="s">
        <v>704</v>
      </c>
      <c r="BR211" s="27" t="s">
        <v>698</v>
      </c>
      <c r="BS211" s="27" t="s">
        <v>698</v>
      </c>
      <c r="BT211" s="27" t="s">
        <v>698</v>
      </c>
      <c r="BU211" s="27" t="s">
        <v>698</v>
      </c>
      <c r="BV211" s="27" t="s">
        <v>698</v>
      </c>
      <c r="BW211" s="27" t="s">
        <v>698</v>
      </c>
      <c r="BX211" s="27" t="s">
        <v>698</v>
      </c>
      <c r="BY211" s="27" t="s">
        <v>698</v>
      </c>
      <c r="BZ211" s="27" t="s">
        <v>698</v>
      </c>
      <c r="CA211" s="27" t="s">
        <v>698</v>
      </c>
      <c r="CB211" s="27" t="s">
        <v>698</v>
      </c>
      <c r="CC211" s="27" t="s">
        <v>698</v>
      </c>
      <c r="CD211" s="27" t="s">
        <v>698</v>
      </c>
      <c r="CE211" s="27" t="s">
        <v>698</v>
      </c>
      <c r="CF211" s="27" t="s">
        <v>698</v>
      </c>
      <c r="CG211" s="27" t="s">
        <v>698</v>
      </c>
      <c r="CH211" s="27" t="s">
        <v>698</v>
      </c>
      <c r="CI211" s="27" t="s">
        <v>698</v>
      </c>
      <c r="CJ211" s="27" t="s">
        <v>698</v>
      </c>
      <c r="CK211" s="27" t="s">
        <v>698</v>
      </c>
      <c r="CL211" s="27" t="s">
        <v>698</v>
      </c>
      <c r="CM211" s="27" t="s">
        <v>698</v>
      </c>
      <c r="CN211" s="27" t="s">
        <v>698</v>
      </c>
      <c r="CO211" s="27" t="s">
        <v>698</v>
      </c>
      <c r="CP211" s="27" t="s">
        <v>698</v>
      </c>
      <c r="CQ211" s="27" t="s">
        <v>698</v>
      </c>
      <c r="CR211" s="27" t="s">
        <v>698</v>
      </c>
      <c r="CS211" s="27" t="s">
        <v>698</v>
      </c>
      <c r="CT211" s="27" t="s">
        <v>698</v>
      </c>
      <c r="CU211" s="27" t="s">
        <v>698</v>
      </c>
      <c r="CV211" s="27" t="s">
        <v>698</v>
      </c>
      <c r="CW211" s="27" t="s">
        <v>698</v>
      </c>
      <c r="CX211" s="27" t="s">
        <v>698</v>
      </c>
      <c r="CY211" s="27" t="s">
        <v>698</v>
      </c>
      <c r="CZ211" s="27" t="s">
        <v>698</v>
      </c>
      <c r="DA211" s="27" t="s">
        <v>698</v>
      </c>
      <c r="DB211" s="27" t="s">
        <v>698</v>
      </c>
      <c r="DC211" s="27" t="s">
        <v>698</v>
      </c>
      <c r="DD211" s="27" t="s">
        <v>698</v>
      </c>
      <c r="DE211" s="27" t="s">
        <v>698</v>
      </c>
      <c r="DF211" s="27" t="s">
        <v>698</v>
      </c>
      <c r="DG211" s="27" t="s">
        <v>698</v>
      </c>
      <c r="DH211" s="27" t="s">
        <v>698</v>
      </c>
      <c r="DI211" s="27" t="s">
        <v>698</v>
      </c>
      <c r="DJ211" s="27" t="s">
        <v>698</v>
      </c>
      <c r="DK211" s="27" t="s">
        <v>698</v>
      </c>
      <c r="DL211" s="27" t="s">
        <v>698</v>
      </c>
      <c r="DM211" s="27" t="s">
        <v>698</v>
      </c>
      <c r="DN211" s="27" t="s">
        <v>698</v>
      </c>
      <c r="DO211" s="27" t="s">
        <v>698</v>
      </c>
      <c r="DP211" s="27" t="s">
        <v>698</v>
      </c>
      <c r="DQ211" s="27" t="s">
        <v>698</v>
      </c>
      <c r="DR211" s="27" t="s">
        <v>698</v>
      </c>
      <c r="DS211" s="27"/>
      <c r="DT211" s="27" t="s">
        <v>698</v>
      </c>
      <c r="DU211" s="27" t="s">
        <v>698</v>
      </c>
      <c r="DV211" s="27" t="s">
        <v>698</v>
      </c>
      <c r="DW211" s="27" t="s">
        <v>698</v>
      </c>
      <c r="DX211" s="27" t="s">
        <v>698</v>
      </c>
      <c r="DY211" s="27" t="s">
        <v>698</v>
      </c>
      <c r="DZ211" s="27" t="s">
        <v>698</v>
      </c>
      <c r="EA211" s="27" t="s">
        <v>698</v>
      </c>
      <c r="EB211" s="27" t="s">
        <v>698</v>
      </c>
      <c r="EC211" s="27" t="s">
        <v>698</v>
      </c>
      <c r="ED211" s="27" t="s">
        <v>698</v>
      </c>
      <c r="EE211" s="27" t="s">
        <v>698</v>
      </c>
      <c r="EF211" s="27" t="s">
        <v>698</v>
      </c>
      <c r="EG211" s="27" t="s">
        <v>694</v>
      </c>
      <c r="EH211" s="27" t="s">
        <v>698</v>
      </c>
      <c r="EI211" s="27" t="s">
        <v>698</v>
      </c>
      <c r="EJ211" s="27" t="s">
        <v>698</v>
      </c>
      <c r="EK211" s="27" t="s">
        <v>698</v>
      </c>
      <c r="EL211" s="27" t="s">
        <v>698</v>
      </c>
      <c r="EM211" s="27" t="s">
        <v>698</v>
      </c>
      <c r="EN211" s="27" t="s">
        <v>698</v>
      </c>
      <c r="EO211" s="27" t="s">
        <v>698</v>
      </c>
      <c r="EP211" s="27" t="s">
        <v>698</v>
      </c>
      <c r="EQ211" s="27" t="s">
        <v>698</v>
      </c>
      <c r="ER211" s="27" t="s">
        <v>698</v>
      </c>
      <c r="ES211" s="27" t="s">
        <v>698</v>
      </c>
      <c r="ET211" s="27" t="s">
        <v>698</v>
      </c>
      <c r="EU211" s="27" t="s">
        <v>698</v>
      </c>
      <c r="EV211" s="27" t="s">
        <v>698</v>
      </c>
      <c r="EW211" s="27" t="s">
        <v>698</v>
      </c>
      <c r="EX211" s="27" t="s">
        <v>698</v>
      </c>
      <c r="EY211" s="27" t="s">
        <v>698</v>
      </c>
      <c r="EZ211" s="27" t="s">
        <v>698</v>
      </c>
      <c r="FA211" s="27" t="s">
        <v>698</v>
      </c>
      <c r="FB211" s="27" t="s">
        <v>698</v>
      </c>
      <c r="FC211" s="27" t="s">
        <v>698</v>
      </c>
      <c r="FD211" s="27" t="s">
        <v>698</v>
      </c>
      <c r="FE211" s="27" t="s">
        <v>694</v>
      </c>
      <c r="FF211" s="27" t="s">
        <v>698</v>
      </c>
      <c r="FG211" s="27" t="s">
        <v>698</v>
      </c>
      <c r="FH211" s="27" t="s">
        <v>698</v>
      </c>
      <c r="FI211" s="27" t="s">
        <v>698</v>
      </c>
      <c r="FJ211" s="27" t="s">
        <v>694</v>
      </c>
      <c r="FK211" s="27" t="s">
        <v>698</v>
      </c>
      <c r="FL211" s="27" t="s">
        <v>698</v>
      </c>
      <c r="FM211" s="27" t="s">
        <v>698</v>
      </c>
      <c r="FN211" s="27" t="s">
        <v>694</v>
      </c>
      <c r="FO211" s="72" t="s">
        <v>1515</v>
      </c>
      <c r="FP211" s="72" t="s">
        <v>1516</v>
      </c>
      <c r="FQ211" s="72" t="s">
        <v>1176</v>
      </c>
      <c r="FR211" s="72" t="s">
        <v>1517</v>
      </c>
      <c r="FS211" s="72" t="s">
        <v>1517</v>
      </c>
      <c r="FT211" s="72" t="s">
        <v>698</v>
      </c>
      <c r="FU211" s="72" t="s">
        <v>698</v>
      </c>
      <c r="FV211" s="72" t="s">
        <v>698</v>
      </c>
      <c r="FW211" s="78" t="s">
        <v>698</v>
      </c>
      <c r="FX211" s="78" t="s">
        <v>698</v>
      </c>
      <c r="FY211" s="72" t="s">
        <v>1552</v>
      </c>
      <c r="FZ211" s="90"/>
      <c r="GA211" s="90"/>
      <c r="GB211" s="90"/>
      <c r="GC211" s="90"/>
      <c r="GD211" s="90"/>
      <c r="GE211" s="90"/>
      <c r="GF211" s="90"/>
      <c r="GG211" s="90"/>
      <c r="GH211" s="105" t="s">
        <v>1519</v>
      </c>
      <c r="GI211" s="106"/>
      <c r="GJ211" s="27"/>
      <c r="GK211" s="28"/>
      <c r="GL211" s="27"/>
    </row>
    <row r="212" spans="1:194" x14ac:dyDescent="0.25">
      <c r="A212" s="71" t="str">
        <f t="shared" si="17"/>
        <v>Expenditure: Depreciation and Amortisation  - Depreciation: Infrastructure Electricity - NERSA: Conventional Meters</v>
      </c>
      <c r="B212" s="27" t="s">
        <v>694</v>
      </c>
      <c r="C212" s="27" t="str">
        <f t="shared" si="16"/>
        <v>IE004002006002009000000000000000000000</v>
      </c>
      <c r="D212" s="23" t="s">
        <v>1166</v>
      </c>
      <c r="E212" s="23" t="s">
        <v>711</v>
      </c>
      <c r="F212" s="23" t="s">
        <v>707</v>
      </c>
      <c r="G212" s="23" t="s">
        <v>715</v>
      </c>
      <c r="H212" s="23" t="s">
        <v>707</v>
      </c>
      <c r="I212" s="23" t="s">
        <v>722</v>
      </c>
      <c r="J212" s="23" t="s">
        <v>697</v>
      </c>
      <c r="K212" s="23" t="s">
        <v>697</v>
      </c>
      <c r="L212" s="23" t="s">
        <v>697</v>
      </c>
      <c r="M212" s="23" t="s">
        <v>697</v>
      </c>
      <c r="N212" s="23" t="s">
        <v>697</v>
      </c>
      <c r="O212" s="23" t="s">
        <v>697</v>
      </c>
      <c r="P212" s="23" t="s">
        <v>697</v>
      </c>
      <c r="Q212" s="27">
        <v>0</v>
      </c>
      <c r="R212" s="27" t="s">
        <v>704</v>
      </c>
      <c r="S212" s="27" t="s">
        <v>698</v>
      </c>
      <c r="T212" s="27" t="s">
        <v>694</v>
      </c>
      <c r="U212" s="28"/>
      <c r="V212" s="27" t="s">
        <v>444</v>
      </c>
      <c r="W212" s="27" t="s">
        <v>905</v>
      </c>
      <c r="X212" s="27"/>
      <c r="Y212" s="27"/>
      <c r="Z212" s="27"/>
      <c r="AA212" s="27"/>
      <c r="AB212" s="27" t="s">
        <v>1570</v>
      </c>
      <c r="AC212" s="27"/>
      <c r="AD212" s="27"/>
      <c r="AE212" s="27"/>
      <c r="AF212" s="27"/>
      <c r="AG212" s="27"/>
      <c r="AH212" s="27"/>
      <c r="AI212" s="27" t="s">
        <v>1571</v>
      </c>
      <c r="AJ212" s="28" t="s">
        <v>704</v>
      </c>
      <c r="AK212" s="27" t="s">
        <v>698</v>
      </c>
      <c r="AL212" s="27" t="s">
        <v>698</v>
      </c>
      <c r="AM212" s="27" t="s">
        <v>698</v>
      </c>
      <c r="AN212" s="27" t="s">
        <v>698</v>
      </c>
      <c r="AO212" s="27" t="s">
        <v>698</v>
      </c>
      <c r="AP212" s="27" t="s">
        <v>698</v>
      </c>
      <c r="AQ212" s="27" t="s">
        <v>698</v>
      </c>
      <c r="AR212" s="27" t="s">
        <v>698</v>
      </c>
      <c r="AS212" s="27" t="s">
        <v>698</v>
      </c>
      <c r="AT212" s="27" t="s">
        <v>698</v>
      </c>
      <c r="AU212" s="27" t="s">
        <v>698</v>
      </c>
      <c r="AV212" s="27" t="s">
        <v>698</v>
      </c>
      <c r="AW212" s="27" t="s">
        <v>698</v>
      </c>
      <c r="AX212" s="27" t="s">
        <v>698</v>
      </c>
      <c r="AY212" s="27" t="s">
        <v>698</v>
      </c>
      <c r="AZ212" s="27" t="s">
        <v>698</v>
      </c>
      <c r="BA212" s="27" t="s">
        <v>698</v>
      </c>
      <c r="BB212" s="27" t="s">
        <v>698</v>
      </c>
      <c r="BC212" s="27" t="s">
        <v>698</v>
      </c>
      <c r="BD212" s="27" t="s">
        <v>698</v>
      </c>
      <c r="BE212" s="27" t="s">
        <v>698</v>
      </c>
      <c r="BF212" s="27" t="s">
        <v>698</v>
      </c>
      <c r="BG212" s="27" t="s">
        <v>698</v>
      </c>
      <c r="BH212" s="27" t="s">
        <v>698</v>
      </c>
      <c r="BI212" s="27" t="s">
        <v>698</v>
      </c>
      <c r="BJ212" s="27" t="s">
        <v>698</v>
      </c>
      <c r="BK212" s="27" t="s">
        <v>698</v>
      </c>
      <c r="BL212" s="27" t="s">
        <v>698</v>
      </c>
      <c r="BM212" s="27" t="s">
        <v>698</v>
      </c>
      <c r="BN212" s="27" t="s">
        <v>698</v>
      </c>
      <c r="BO212" s="27" t="s">
        <v>704</v>
      </c>
      <c r="BP212" s="27" t="s">
        <v>704</v>
      </c>
      <c r="BQ212" s="27" t="s">
        <v>704</v>
      </c>
      <c r="BR212" s="27" t="s">
        <v>698</v>
      </c>
      <c r="BS212" s="27" t="s">
        <v>698</v>
      </c>
      <c r="BT212" s="27" t="s">
        <v>698</v>
      </c>
      <c r="BU212" s="27" t="s">
        <v>698</v>
      </c>
      <c r="BV212" s="27" t="s">
        <v>698</v>
      </c>
      <c r="BW212" s="27" t="s">
        <v>698</v>
      </c>
      <c r="BX212" s="27" t="s">
        <v>698</v>
      </c>
      <c r="BY212" s="27" t="s">
        <v>698</v>
      </c>
      <c r="BZ212" s="27" t="s">
        <v>698</v>
      </c>
      <c r="CA212" s="27" t="s">
        <v>698</v>
      </c>
      <c r="CB212" s="27" t="s">
        <v>698</v>
      </c>
      <c r="CC212" s="27" t="s">
        <v>698</v>
      </c>
      <c r="CD212" s="27" t="s">
        <v>698</v>
      </c>
      <c r="CE212" s="27" t="s">
        <v>698</v>
      </c>
      <c r="CF212" s="27" t="s">
        <v>698</v>
      </c>
      <c r="CG212" s="27" t="s">
        <v>698</v>
      </c>
      <c r="CH212" s="27" t="s">
        <v>698</v>
      </c>
      <c r="CI212" s="27" t="s">
        <v>698</v>
      </c>
      <c r="CJ212" s="27" t="s">
        <v>698</v>
      </c>
      <c r="CK212" s="27" t="s">
        <v>698</v>
      </c>
      <c r="CL212" s="27" t="s">
        <v>698</v>
      </c>
      <c r="CM212" s="27" t="s">
        <v>698</v>
      </c>
      <c r="CN212" s="27" t="s">
        <v>698</v>
      </c>
      <c r="CO212" s="27" t="s">
        <v>698</v>
      </c>
      <c r="CP212" s="27" t="s">
        <v>698</v>
      </c>
      <c r="CQ212" s="27" t="s">
        <v>698</v>
      </c>
      <c r="CR212" s="27" t="s">
        <v>698</v>
      </c>
      <c r="CS212" s="27" t="s">
        <v>698</v>
      </c>
      <c r="CT212" s="27" t="s">
        <v>698</v>
      </c>
      <c r="CU212" s="27" t="s">
        <v>698</v>
      </c>
      <c r="CV212" s="27" t="s">
        <v>698</v>
      </c>
      <c r="CW212" s="27" t="s">
        <v>698</v>
      </c>
      <c r="CX212" s="27" t="s">
        <v>698</v>
      </c>
      <c r="CY212" s="27" t="s">
        <v>698</v>
      </c>
      <c r="CZ212" s="27" t="s">
        <v>698</v>
      </c>
      <c r="DA212" s="27" t="s">
        <v>698</v>
      </c>
      <c r="DB212" s="27" t="s">
        <v>698</v>
      </c>
      <c r="DC212" s="27" t="s">
        <v>698</v>
      </c>
      <c r="DD212" s="27" t="s">
        <v>698</v>
      </c>
      <c r="DE212" s="27" t="s">
        <v>698</v>
      </c>
      <c r="DF212" s="27" t="s">
        <v>698</v>
      </c>
      <c r="DG212" s="27" t="s">
        <v>698</v>
      </c>
      <c r="DH212" s="27" t="s">
        <v>698</v>
      </c>
      <c r="DI212" s="27" t="s">
        <v>698</v>
      </c>
      <c r="DJ212" s="27" t="s">
        <v>698</v>
      </c>
      <c r="DK212" s="27" t="s">
        <v>698</v>
      </c>
      <c r="DL212" s="27" t="s">
        <v>698</v>
      </c>
      <c r="DM212" s="27" t="s">
        <v>698</v>
      </c>
      <c r="DN212" s="27" t="s">
        <v>698</v>
      </c>
      <c r="DO212" s="27" t="s">
        <v>698</v>
      </c>
      <c r="DP212" s="27" t="s">
        <v>698</v>
      </c>
      <c r="DQ212" s="27" t="s">
        <v>698</v>
      </c>
      <c r="DR212" s="27" t="s">
        <v>698</v>
      </c>
      <c r="DS212" s="27"/>
      <c r="DT212" s="27" t="s">
        <v>698</v>
      </c>
      <c r="DU212" s="27" t="s">
        <v>698</v>
      </c>
      <c r="DV212" s="27" t="s">
        <v>698</v>
      </c>
      <c r="DW212" s="27" t="s">
        <v>698</v>
      </c>
      <c r="DX212" s="27" t="s">
        <v>698</v>
      </c>
      <c r="DY212" s="27" t="s">
        <v>698</v>
      </c>
      <c r="DZ212" s="27" t="s">
        <v>698</v>
      </c>
      <c r="EA212" s="27" t="s">
        <v>698</v>
      </c>
      <c r="EB212" s="27" t="s">
        <v>698</v>
      </c>
      <c r="EC212" s="27" t="s">
        <v>698</v>
      </c>
      <c r="ED212" s="27" t="s">
        <v>698</v>
      </c>
      <c r="EE212" s="27" t="s">
        <v>698</v>
      </c>
      <c r="EF212" s="27" t="s">
        <v>698</v>
      </c>
      <c r="EG212" s="27" t="s">
        <v>694</v>
      </c>
      <c r="EH212" s="27" t="s">
        <v>698</v>
      </c>
      <c r="EI212" s="27" t="s">
        <v>698</v>
      </c>
      <c r="EJ212" s="27" t="s">
        <v>698</v>
      </c>
      <c r="EK212" s="27" t="s">
        <v>698</v>
      </c>
      <c r="EL212" s="27" t="s">
        <v>698</v>
      </c>
      <c r="EM212" s="27" t="s">
        <v>698</v>
      </c>
      <c r="EN212" s="27" t="s">
        <v>698</v>
      </c>
      <c r="EO212" s="27" t="s">
        <v>698</v>
      </c>
      <c r="EP212" s="27" t="s">
        <v>698</v>
      </c>
      <c r="EQ212" s="27" t="s">
        <v>698</v>
      </c>
      <c r="ER212" s="27" t="s">
        <v>698</v>
      </c>
      <c r="ES212" s="27" t="s">
        <v>698</v>
      </c>
      <c r="ET212" s="27" t="s">
        <v>698</v>
      </c>
      <c r="EU212" s="27" t="s">
        <v>698</v>
      </c>
      <c r="EV212" s="27" t="s">
        <v>698</v>
      </c>
      <c r="EW212" s="27" t="s">
        <v>698</v>
      </c>
      <c r="EX212" s="27" t="s">
        <v>698</v>
      </c>
      <c r="EY212" s="27" t="s">
        <v>698</v>
      </c>
      <c r="EZ212" s="27" t="s">
        <v>698</v>
      </c>
      <c r="FA212" s="27" t="s">
        <v>698</v>
      </c>
      <c r="FB212" s="27" t="s">
        <v>698</v>
      </c>
      <c r="FC212" s="27" t="s">
        <v>698</v>
      </c>
      <c r="FD212" s="27" t="s">
        <v>698</v>
      </c>
      <c r="FE212" s="27" t="s">
        <v>694</v>
      </c>
      <c r="FF212" s="27" t="s">
        <v>698</v>
      </c>
      <c r="FG212" s="27" t="s">
        <v>698</v>
      </c>
      <c r="FH212" s="27" t="s">
        <v>698</v>
      </c>
      <c r="FI212" s="27" t="s">
        <v>698</v>
      </c>
      <c r="FJ212" s="27" t="s">
        <v>694</v>
      </c>
      <c r="FK212" s="27" t="s">
        <v>698</v>
      </c>
      <c r="FL212" s="27" t="s">
        <v>698</v>
      </c>
      <c r="FM212" s="27" t="s">
        <v>698</v>
      </c>
      <c r="FN212" s="27" t="s">
        <v>694</v>
      </c>
      <c r="FO212" s="72" t="s">
        <v>1515</v>
      </c>
      <c r="FP212" s="72" t="s">
        <v>1516</v>
      </c>
      <c r="FQ212" s="72" t="s">
        <v>1176</v>
      </c>
      <c r="FR212" s="72" t="s">
        <v>1517</v>
      </c>
      <c r="FS212" s="72" t="s">
        <v>1517</v>
      </c>
      <c r="FT212" s="72" t="s">
        <v>698</v>
      </c>
      <c r="FU212" s="72" t="s">
        <v>698</v>
      </c>
      <c r="FV212" s="72" t="s">
        <v>698</v>
      </c>
      <c r="FW212" s="78" t="s">
        <v>698</v>
      </c>
      <c r="FX212" s="78" t="s">
        <v>698</v>
      </c>
      <c r="FY212" s="72" t="s">
        <v>1552</v>
      </c>
      <c r="FZ212" s="90"/>
      <c r="GA212" s="90"/>
      <c r="GB212" s="90"/>
      <c r="GC212" s="90"/>
      <c r="GD212" s="90"/>
      <c r="GE212" s="90"/>
      <c r="GF212" s="90"/>
      <c r="GG212" s="90"/>
      <c r="GH212" s="105" t="s">
        <v>1519</v>
      </c>
      <c r="GI212" s="106"/>
      <c r="GJ212" s="27"/>
      <c r="GK212" s="28"/>
      <c r="GL212" s="27"/>
    </row>
    <row r="213" spans="1:194" x14ac:dyDescent="0.25">
      <c r="A213" s="71" t="str">
        <f t="shared" si="17"/>
        <v>Expenditure: Depreciation and Amortisation  - Depreciation: Infrastructure Electricity - NERSA: Automated/Prepaid Meters</v>
      </c>
      <c r="B213" s="27" t="s">
        <v>694</v>
      </c>
      <c r="C213" s="27" t="str">
        <f t="shared" si="16"/>
        <v>IE004002006002010000000000000000000000</v>
      </c>
      <c r="D213" s="23" t="s">
        <v>1166</v>
      </c>
      <c r="E213" s="23" t="s">
        <v>711</v>
      </c>
      <c r="F213" s="23" t="s">
        <v>707</v>
      </c>
      <c r="G213" s="23" t="s">
        <v>715</v>
      </c>
      <c r="H213" s="23" t="s">
        <v>707</v>
      </c>
      <c r="I213" s="23" t="s">
        <v>724</v>
      </c>
      <c r="J213" s="23" t="s">
        <v>697</v>
      </c>
      <c r="K213" s="23" t="s">
        <v>697</v>
      </c>
      <c r="L213" s="23" t="s">
        <v>697</v>
      </c>
      <c r="M213" s="23" t="s">
        <v>697</v>
      </c>
      <c r="N213" s="23" t="s">
        <v>697</v>
      </c>
      <c r="O213" s="23" t="s">
        <v>697</v>
      </c>
      <c r="P213" s="23" t="s">
        <v>697</v>
      </c>
      <c r="Q213" s="27">
        <v>0</v>
      </c>
      <c r="R213" s="27" t="s">
        <v>704</v>
      </c>
      <c r="S213" s="27" t="s">
        <v>698</v>
      </c>
      <c r="T213" s="27" t="s">
        <v>694</v>
      </c>
      <c r="U213" s="28"/>
      <c r="V213" s="27" t="s">
        <v>444</v>
      </c>
      <c r="W213" s="27" t="s">
        <v>905</v>
      </c>
      <c r="X213" s="27"/>
      <c r="Y213" s="27"/>
      <c r="Z213" s="27"/>
      <c r="AA213" s="27"/>
      <c r="AB213" s="27" t="s">
        <v>1572</v>
      </c>
      <c r="AC213" s="27"/>
      <c r="AD213" s="27"/>
      <c r="AE213" s="27"/>
      <c r="AF213" s="27"/>
      <c r="AG213" s="27"/>
      <c r="AH213" s="27"/>
      <c r="AI213" s="27" t="s">
        <v>1573</v>
      </c>
      <c r="AJ213" s="28" t="s">
        <v>704</v>
      </c>
      <c r="AK213" s="27" t="s">
        <v>698</v>
      </c>
      <c r="AL213" s="27" t="s">
        <v>698</v>
      </c>
      <c r="AM213" s="27" t="s">
        <v>698</v>
      </c>
      <c r="AN213" s="27" t="s">
        <v>698</v>
      </c>
      <c r="AO213" s="27" t="s">
        <v>698</v>
      </c>
      <c r="AP213" s="27" t="s">
        <v>698</v>
      </c>
      <c r="AQ213" s="27" t="s">
        <v>698</v>
      </c>
      <c r="AR213" s="27" t="s">
        <v>698</v>
      </c>
      <c r="AS213" s="27" t="s">
        <v>698</v>
      </c>
      <c r="AT213" s="27" t="s">
        <v>698</v>
      </c>
      <c r="AU213" s="27" t="s">
        <v>698</v>
      </c>
      <c r="AV213" s="27" t="s">
        <v>698</v>
      </c>
      <c r="AW213" s="27" t="s">
        <v>698</v>
      </c>
      <c r="AX213" s="27" t="s">
        <v>698</v>
      </c>
      <c r="AY213" s="27" t="s">
        <v>698</v>
      </c>
      <c r="AZ213" s="27" t="s">
        <v>698</v>
      </c>
      <c r="BA213" s="27" t="s">
        <v>698</v>
      </c>
      <c r="BB213" s="27" t="s">
        <v>698</v>
      </c>
      <c r="BC213" s="27" t="s">
        <v>698</v>
      </c>
      <c r="BD213" s="27" t="s">
        <v>698</v>
      </c>
      <c r="BE213" s="27" t="s">
        <v>698</v>
      </c>
      <c r="BF213" s="27" t="s">
        <v>698</v>
      </c>
      <c r="BG213" s="27" t="s">
        <v>698</v>
      </c>
      <c r="BH213" s="27" t="s">
        <v>698</v>
      </c>
      <c r="BI213" s="27" t="s">
        <v>698</v>
      </c>
      <c r="BJ213" s="27" t="s">
        <v>698</v>
      </c>
      <c r="BK213" s="27" t="s">
        <v>698</v>
      </c>
      <c r="BL213" s="27" t="s">
        <v>698</v>
      </c>
      <c r="BM213" s="27" t="s">
        <v>698</v>
      </c>
      <c r="BN213" s="27" t="s">
        <v>698</v>
      </c>
      <c r="BO213" s="27" t="s">
        <v>704</v>
      </c>
      <c r="BP213" s="27" t="s">
        <v>704</v>
      </c>
      <c r="BQ213" s="27" t="s">
        <v>704</v>
      </c>
      <c r="BR213" s="27" t="s">
        <v>698</v>
      </c>
      <c r="BS213" s="27" t="s">
        <v>698</v>
      </c>
      <c r="BT213" s="27" t="s">
        <v>698</v>
      </c>
      <c r="BU213" s="27" t="s">
        <v>698</v>
      </c>
      <c r="BV213" s="27" t="s">
        <v>698</v>
      </c>
      <c r="BW213" s="27" t="s">
        <v>698</v>
      </c>
      <c r="BX213" s="27" t="s">
        <v>698</v>
      </c>
      <c r="BY213" s="27" t="s">
        <v>698</v>
      </c>
      <c r="BZ213" s="27" t="s">
        <v>698</v>
      </c>
      <c r="CA213" s="27" t="s">
        <v>698</v>
      </c>
      <c r="CB213" s="27" t="s">
        <v>698</v>
      </c>
      <c r="CC213" s="27" t="s">
        <v>698</v>
      </c>
      <c r="CD213" s="27" t="s">
        <v>698</v>
      </c>
      <c r="CE213" s="27" t="s">
        <v>698</v>
      </c>
      <c r="CF213" s="27" t="s">
        <v>698</v>
      </c>
      <c r="CG213" s="27" t="s">
        <v>698</v>
      </c>
      <c r="CH213" s="27" t="s">
        <v>698</v>
      </c>
      <c r="CI213" s="27" t="s">
        <v>698</v>
      </c>
      <c r="CJ213" s="27" t="s">
        <v>698</v>
      </c>
      <c r="CK213" s="27" t="s">
        <v>698</v>
      </c>
      <c r="CL213" s="27" t="s">
        <v>698</v>
      </c>
      <c r="CM213" s="27" t="s">
        <v>698</v>
      </c>
      <c r="CN213" s="27" t="s">
        <v>698</v>
      </c>
      <c r="CO213" s="27" t="s">
        <v>698</v>
      </c>
      <c r="CP213" s="27" t="s">
        <v>698</v>
      </c>
      <c r="CQ213" s="27" t="s">
        <v>698</v>
      </c>
      <c r="CR213" s="27" t="s">
        <v>698</v>
      </c>
      <c r="CS213" s="27" t="s">
        <v>698</v>
      </c>
      <c r="CT213" s="27" t="s">
        <v>698</v>
      </c>
      <c r="CU213" s="27" t="s">
        <v>698</v>
      </c>
      <c r="CV213" s="27" t="s">
        <v>698</v>
      </c>
      <c r="CW213" s="27" t="s">
        <v>698</v>
      </c>
      <c r="CX213" s="27" t="s">
        <v>698</v>
      </c>
      <c r="CY213" s="27" t="s">
        <v>698</v>
      </c>
      <c r="CZ213" s="27" t="s">
        <v>698</v>
      </c>
      <c r="DA213" s="27" t="s">
        <v>698</v>
      </c>
      <c r="DB213" s="27" t="s">
        <v>698</v>
      </c>
      <c r="DC213" s="27" t="s">
        <v>698</v>
      </c>
      <c r="DD213" s="27" t="s">
        <v>698</v>
      </c>
      <c r="DE213" s="27" t="s">
        <v>698</v>
      </c>
      <c r="DF213" s="27" t="s">
        <v>698</v>
      </c>
      <c r="DG213" s="27" t="s">
        <v>698</v>
      </c>
      <c r="DH213" s="27" t="s">
        <v>698</v>
      </c>
      <c r="DI213" s="27" t="s">
        <v>698</v>
      </c>
      <c r="DJ213" s="27" t="s">
        <v>698</v>
      </c>
      <c r="DK213" s="27" t="s">
        <v>698</v>
      </c>
      <c r="DL213" s="27" t="s">
        <v>698</v>
      </c>
      <c r="DM213" s="27" t="s">
        <v>698</v>
      </c>
      <c r="DN213" s="27" t="s">
        <v>698</v>
      </c>
      <c r="DO213" s="27" t="s">
        <v>698</v>
      </c>
      <c r="DP213" s="27" t="s">
        <v>698</v>
      </c>
      <c r="DQ213" s="27" t="s">
        <v>698</v>
      </c>
      <c r="DR213" s="27" t="s">
        <v>698</v>
      </c>
      <c r="DS213" s="27"/>
      <c r="DT213" s="27" t="s">
        <v>698</v>
      </c>
      <c r="DU213" s="27" t="s">
        <v>698</v>
      </c>
      <c r="DV213" s="27" t="s">
        <v>698</v>
      </c>
      <c r="DW213" s="27" t="s">
        <v>698</v>
      </c>
      <c r="DX213" s="27" t="s">
        <v>698</v>
      </c>
      <c r="DY213" s="27" t="s">
        <v>698</v>
      </c>
      <c r="DZ213" s="27" t="s">
        <v>698</v>
      </c>
      <c r="EA213" s="27" t="s">
        <v>698</v>
      </c>
      <c r="EB213" s="27" t="s">
        <v>698</v>
      </c>
      <c r="EC213" s="27" t="s">
        <v>698</v>
      </c>
      <c r="ED213" s="27" t="s">
        <v>698</v>
      </c>
      <c r="EE213" s="27" t="s">
        <v>698</v>
      </c>
      <c r="EF213" s="27" t="s">
        <v>698</v>
      </c>
      <c r="EG213" s="27" t="s">
        <v>694</v>
      </c>
      <c r="EH213" s="27" t="s">
        <v>698</v>
      </c>
      <c r="EI213" s="27" t="s">
        <v>698</v>
      </c>
      <c r="EJ213" s="27" t="s">
        <v>698</v>
      </c>
      <c r="EK213" s="27" t="s">
        <v>698</v>
      </c>
      <c r="EL213" s="27" t="s">
        <v>698</v>
      </c>
      <c r="EM213" s="27" t="s">
        <v>698</v>
      </c>
      <c r="EN213" s="27" t="s">
        <v>698</v>
      </c>
      <c r="EO213" s="27" t="s">
        <v>698</v>
      </c>
      <c r="EP213" s="27" t="s">
        <v>698</v>
      </c>
      <c r="EQ213" s="27" t="s">
        <v>698</v>
      </c>
      <c r="ER213" s="27" t="s">
        <v>698</v>
      </c>
      <c r="ES213" s="27" t="s">
        <v>698</v>
      </c>
      <c r="ET213" s="27" t="s">
        <v>698</v>
      </c>
      <c r="EU213" s="27" t="s">
        <v>698</v>
      </c>
      <c r="EV213" s="27" t="s">
        <v>698</v>
      </c>
      <c r="EW213" s="27" t="s">
        <v>698</v>
      </c>
      <c r="EX213" s="27" t="s">
        <v>698</v>
      </c>
      <c r="EY213" s="27" t="s">
        <v>698</v>
      </c>
      <c r="EZ213" s="27" t="s">
        <v>698</v>
      </c>
      <c r="FA213" s="27" t="s">
        <v>698</v>
      </c>
      <c r="FB213" s="27" t="s">
        <v>698</v>
      </c>
      <c r="FC213" s="27" t="s">
        <v>698</v>
      </c>
      <c r="FD213" s="27" t="s">
        <v>698</v>
      </c>
      <c r="FE213" s="27" t="s">
        <v>694</v>
      </c>
      <c r="FF213" s="27" t="s">
        <v>698</v>
      </c>
      <c r="FG213" s="27" t="s">
        <v>698</v>
      </c>
      <c r="FH213" s="27" t="s">
        <v>698</v>
      </c>
      <c r="FI213" s="27" t="s">
        <v>698</v>
      </c>
      <c r="FJ213" s="27" t="s">
        <v>694</v>
      </c>
      <c r="FK213" s="27" t="s">
        <v>698</v>
      </c>
      <c r="FL213" s="27" t="s">
        <v>698</v>
      </c>
      <c r="FM213" s="27" t="s">
        <v>698</v>
      </c>
      <c r="FN213" s="27" t="s">
        <v>694</v>
      </c>
      <c r="FO213" s="72" t="s">
        <v>1515</v>
      </c>
      <c r="FP213" s="72" t="s">
        <v>1516</v>
      </c>
      <c r="FQ213" s="72" t="s">
        <v>1176</v>
      </c>
      <c r="FR213" s="72" t="s">
        <v>1517</v>
      </c>
      <c r="FS213" s="72" t="s">
        <v>1517</v>
      </c>
      <c r="FT213" s="72" t="s">
        <v>698</v>
      </c>
      <c r="FU213" s="72" t="s">
        <v>698</v>
      </c>
      <c r="FV213" s="72" t="s">
        <v>698</v>
      </c>
      <c r="FW213" s="78" t="s">
        <v>698</v>
      </c>
      <c r="FX213" s="78" t="s">
        <v>698</v>
      </c>
      <c r="FY213" s="72" t="s">
        <v>1552</v>
      </c>
      <c r="FZ213" s="90"/>
      <c r="GA213" s="90"/>
      <c r="GB213" s="90"/>
      <c r="GC213" s="90"/>
      <c r="GD213" s="90"/>
      <c r="GE213" s="90"/>
      <c r="GF213" s="90"/>
      <c r="GG213" s="90"/>
      <c r="GH213" s="105" t="s">
        <v>1519</v>
      </c>
      <c r="GI213" s="106"/>
      <c r="GJ213" s="27"/>
      <c r="GK213" s="28"/>
      <c r="GL213" s="27"/>
    </row>
    <row r="214" spans="1:194" x14ac:dyDescent="0.25">
      <c r="A214" s="71" t="str">
        <f t="shared" si="17"/>
        <v>Expenditure: Depreciation and Amortisation  - Depreciation: Infrastructure Electricity - NERSA: Other Installations on Customers Premises</v>
      </c>
      <c r="B214" s="27" t="s">
        <v>694</v>
      </c>
      <c r="C214" s="27" t="str">
        <f t="shared" si="16"/>
        <v>IE004002006002011000000000000000000000</v>
      </c>
      <c r="D214" s="23" t="s">
        <v>1166</v>
      </c>
      <c r="E214" s="23" t="s">
        <v>711</v>
      </c>
      <c r="F214" s="23" t="s">
        <v>707</v>
      </c>
      <c r="G214" s="23" t="s">
        <v>715</v>
      </c>
      <c r="H214" s="23" t="s">
        <v>707</v>
      </c>
      <c r="I214" s="23" t="s">
        <v>734</v>
      </c>
      <c r="J214" s="23" t="s">
        <v>697</v>
      </c>
      <c r="K214" s="23" t="s">
        <v>697</v>
      </c>
      <c r="L214" s="23" t="s">
        <v>697</v>
      </c>
      <c r="M214" s="23" t="s">
        <v>697</v>
      </c>
      <c r="N214" s="23" t="s">
        <v>697</v>
      </c>
      <c r="O214" s="23" t="s">
        <v>697</v>
      </c>
      <c r="P214" s="23" t="s">
        <v>697</v>
      </c>
      <c r="Q214" s="27">
        <v>0</v>
      </c>
      <c r="R214" s="27" t="s">
        <v>704</v>
      </c>
      <c r="S214" s="27" t="s">
        <v>698</v>
      </c>
      <c r="T214" s="27" t="s">
        <v>694</v>
      </c>
      <c r="U214" s="28"/>
      <c r="V214" s="27" t="s">
        <v>444</v>
      </c>
      <c r="W214" s="27" t="s">
        <v>905</v>
      </c>
      <c r="X214" s="27"/>
      <c r="Y214" s="27"/>
      <c r="Z214" s="27"/>
      <c r="AA214" s="27"/>
      <c r="AB214" s="27" t="s">
        <v>1574</v>
      </c>
      <c r="AC214" s="27"/>
      <c r="AD214" s="27"/>
      <c r="AE214" s="27"/>
      <c r="AF214" s="27"/>
      <c r="AG214" s="27"/>
      <c r="AH214" s="27"/>
      <c r="AI214" s="27" t="s">
        <v>1575</v>
      </c>
      <c r="AJ214" s="28" t="s">
        <v>704</v>
      </c>
      <c r="AK214" s="27" t="s">
        <v>698</v>
      </c>
      <c r="AL214" s="27" t="s">
        <v>698</v>
      </c>
      <c r="AM214" s="27" t="s">
        <v>698</v>
      </c>
      <c r="AN214" s="27" t="s">
        <v>698</v>
      </c>
      <c r="AO214" s="27" t="s">
        <v>698</v>
      </c>
      <c r="AP214" s="27" t="s">
        <v>698</v>
      </c>
      <c r="AQ214" s="27" t="s">
        <v>698</v>
      </c>
      <c r="AR214" s="27" t="s">
        <v>698</v>
      </c>
      <c r="AS214" s="27" t="s">
        <v>698</v>
      </c>
      <c r="AT214" s="27" t="s">
        <v>698</v>
      </c>
      <c r="AU214" s="27" t="s">
        <v>698</v>
      </c>
      <c r="AV214" s="27" t="s">
        <v>698</v>
      </c>
      <c r="AW214" s="27" t="s">
        <v>698</v>
      </c>
      <c r="AX214" s="27" t="s">
        <v>698</v>
      </c>
      <c r="AY214" s="27" t="s">
        <v>698</v>
      </c>
      <c r="AZ214" s="27" t="s">
        <v>698</v>
      </c>
      <c r="BA214" s="27" t="s">
        <v>698</v>
      </c>
      <c r="BB214" s="27" t="s">
        <v>698</v>
      </c>
      <c r="BC214" s="27" t="s">
        <v>698</v>
      </c>
      <c r="BD214" s="27" t="s">
        <v>698</v>
      </c>
      <c r="BE214" s="27" t="s">
        <v>698</v>
      </c>
      <c r="BF214" s="27" t="s">
        <v>698</v>
      </c>
      <c r="BG214" s="27" t="s">
        <v>698</v>
      </c>
      <c r="BH214" s="27" t="s">
        <v>698</v>
      </c>
      <c r="BI214" s="27" t="s">
        <v>698</v>
      </c>
      <c r="BJ214" s="27" t="s">
        <v>698</v>
      </c>
      <c r="BK214" s="27" t="s">
        <v>698</v>
      </c>
      <c r="BL214" s="27" t="s">
        <v>698</v>
      </c>
      <c r="BM214" s="27" t="s">
        <v>698</v>
      </c>
      <c r="BN214" s="27" t="s">
        <v>698</v>
      </c>
      <c r="BO214" s="27" t="s">
        <v>704</v>
      </c>
      <c r="BP214" s="27" t="s">
        <v>704</v>
      </c>
      <c r="BQ214" s="27" t="s">
        <v>704</v>
      </c>
      <c r="BR214" s="27" t="s">
        <v>698</v>
      </c>
      <c r="BS214" s="27" t="s">
        <v>698</v>
      </c>
      <c r="BT214" s="27" t="s">
        <v>698</v>
      </c>
      <c r="BU214" s="27" t="s">
        <v>698</v>
      </c>
      <c r="BV214" s="27" t="s">
        <v>698</v>
      </c>
      <c r="BW214" s="27" t="s">
        <v>698</v>
      </c>
      <c r="BX214" s="27" t="s">
        <v>698</v>
      </c>
      <c r="BY214" s="27" t="s">
        <v>698</v>
      </c>
      <c r="BZ214" s="27" t="s">
        <v>698</v>
      </c>
      <c r="CA214" s="27" t="s">
        <v>698</v>
      </c>
      <c r="CB214" s="27" t="s">
        <v>698</v>
      </c>
      <c r="CC214" s="27" t="s">
        <v>698</v>
      </c>
      <c r="CD214" s="27" t="s">
        <v>698</v>
      </c>
      <c r="CE214" s="27" t="s">
        <v>698</v>
      </c>
      <c r="CF214" s="27" t="s">
        <v>698</v>
      </c>
      <c r="CG214" s="27" t="s">
        <v>698</v>
      </c>
      <c r="CH214" s="27" t="s">
        <v>698</v>
      </c>
      <c r="CI214" s="27" t="s">
        <v>698</v>
      </c>
      <c r="CJ214" s="27" t="s">
        <v>698</v>
      </c>
      <c r="CK214" s="27" t="s">
        <v>698</v>
      </c>
      <c r="CL214" s="27" t="s">
        <v>698</v>
      </c>
      <c r="CM214" s="27" t="s">
        <v>698</v>
      </c>
      <c r="CN214" s="27" t="s">
        <v>698</v>
      </c>
      <c r="CO214" s="27" t="s">
        <v>698</v>
      </c>
      <c r="CP214" s="27" t="s">
        <v>698</v>
      </c>
      <c r="CQ214" s="27" t="s">
        <v>698</v>
      </c>
      <c r="CR214" s="27" t="s">
        <v>698</v>
      </c>
      <c r="CS214" s="27" t="s">
        <v>698</v>
      </c>
      <c r="CT214" s="27" t="s">
        <v>698</v>
      </c>
      <c r="CU214" s="27" t="s">
        <v>698</v>
      </c>
      <c r="CV214" s="27" t="s">
        <v>698</v>
      </c>
      <c r="CW214" s="27" t="s">
        <v>698</v>
      </c>
      <c r="CX214" s="27" t="s">
        <v>698</v>
      </c>
      <c r="CY214" s="27" t="s">
        <v>698</v>
      </c>
      <c r="CZ214" s="27" t="s">
        <v>698</v>
      </c>
      <c r="DA214" s="27" t="s">
        <v>698</v>
      </c>
      <c r="DB214" s="27" t="s">
        <v>698</v>
      </c>
      <c r="DC214" s="27" t="s">
        <v>698</v>
      </c>
      <c r="DD214" s="27" t="s">
        <v>698</v>
      </c>
      <c r="DE214" s="27" t="s">
        <v>698</v>
      </c>
      <c r="DF214" s="27" t="s">
        <v>698</v>
      </c>
      <c r="DG214" s="27" t="s">
        <v>698</v>
      </c>
      <c r="DH214" s="27" t="s">
        <v>698</v>
      </c>
      <c r="DI214" s="27" t="s">
        <v>698</v>
      </c>
      <c r="DJ214" s="27" t="s">
        <v>698</v>
      </c>
      <c r="DK214" s="27" t="s">
        <v>698</v>
      </c>
      <c r="DL214" s="27" t="s">
        <v>698</v>
      </c>
      <c r="DM214" s="27" t="s">
        <v>698</v>
      </c>
      <c r="DN214" s="27" t="s">
        <v>698</v>
      </c>
      <c r="DO214" s="27" t="s">
        <v>698</v>
      </c>
      <c r="DP214" s="27" t="s">
        <v>698</v>
      </c>
      <c r="DQ214" s="27" t="s">
        <v>698</v>
      </c>
      <c r="DR214" s="27" t="s">
        <v>698</v>
      </c>
      <c r="DS214" s="27"/>
      <c r="DT214" s="27" t="s">
        <v>698</v>
      </c>
      <c r="DU214" s="27" t="s">
        <v>698</v>
      </c>
      <c r="DV214" s="27" t="s">
        <v>698</v>
      </c>
      <c r="DW214" s="27" t="s">
        <v>698</v>
      </c>
      <c r="DX214" s="27" t="s">
        <v>698</v>
      </c>
      <c r="DY214" s="27" t="s">
        <v>698</v>
      </c>
      <c r="DZ214" s="27" t="s">
        <v>698</v>
      </c>
      <c r="EA214" s="27" t="s">
        <v>698</v>
      </c>
      <c r="EB214" s="27" t="s">
        <v>698</v>
      </c>
      <c r="EC214" s="27" t="s">
        <v>698</v>
      </c>
      <c r="ED214" s="27" t="s">
        <v>698</v>
      </c>
      <c r="EE214" s="27" t="s">
        <v>698</v>
      </c>
      <c r="EF214" s="27" t="s">
        <v>698</v>
      </c>
      <c r="EG214" s="27" t="s">
        <v>694</v>
      </c>
      <c r="EH214" s="27" t="s">
        <v>698</v>
      </c>
      <c r="EI214" s="27" t="s">
        <v>698</v>
      </c>
      <c r="EJ214" s="27" t="s">
        <v>698</v>
      </c>
      <c r="EK214" s="27" t="s">
        <v>698</v>
      </c>
      <c r="EL214" s="27" t="s">
        <v>698</v>
      </c>
      <c r="EM214" s="27" t="s">
        <v>698</v>
      </c>
      <c r="EN214" s="27" t="s">
        <v>698</v>
      </c>
      <c r="EO214" s="27" t="s">
        <v>698</v>
      </c>
      <c r="EP214" s="27" t="s">
        <v>698</v>
      </c>
      <c r="EQ214" s="27" t="s">
        <v>698</v>
      </c>
      <c r="ER214" s="27" t="s">
        <v>698</v>
      </c>
      <c r="ES214" s="27" t="s">
        <v>698</v>
      </c>
      <c r="ET214" s="27" t="s">
        <v>698</v>
      </c>
      <c r="EU214" s="27" t="s">
        <v>698</v>
      </c>
      <c r="EV214" s="27" t="s">
        <v>698</v>
      </c>
      <c r="EW214" s="27" t="s">
        <v>698</v>
      </c>
      <c r="EX214" s="27" t="s">
        <v>698</v>
      </c>
      <c r="EY214" s="27" t="s">
        <v>698</v>
      </c>
      <c r="EZ214" s="27" t="s">
        <v>698</v>
      </c>
      <c r="FA214" s="27" t="s">
        <v>698</v>
      </c>
      <c r="FB214" s="27" t="s">
        <v>698</v>
      </c>
      <c r="FC214" s="27" t="s">
        <v>698</v>
      </c>
      <c r="FD214" s="27" t="s">
        <v>698</v>
      </c>
      <c r="FE214" s="27" t="s">
        <v>694</v>
      </c>
      <c r="FF214" s="27" t="s">
        <v>698</v>
      </c>
      <c r="FG214" s="27" t="s">
        <v>698</v>
      </c>
      <c r="FH214" s="27" t="s">
        <v>698</v>
      </c>
      <c r="FI214" s="27" t="s">
        <v>698</v>
      </c>
      <c r="FJ214" s="27" t="s">
        <v>694</v>
      </c>
      <c r="FK214" s="27" t="s">
        <v>698</v>
      </c>
      <c r="FL214" s="27" t="s">
        <v>698</v>
      </c>
      <c r="FM214" s="27" t="s">
        <v>698</v>
      </c>
      <c r="FN214" s="27" t="s">
        <v>694</v>
      </c>
      <c r="FO214" s="72" t="s">
        <v>1515</v>
      </c>
      <c r="FP214" s="72" t="s">
        <v>1516</v>
      </c>
      <c r="FQ214" s="72" t="s">
        <v>1176</v>
      </c>
      <c r="FR214" s="72" t="s">
        <v>1517</v>
      </c>
      <c r="FS214" s="72" t="s">
        <v>1517</v>
      </c>
      <c r="FT214" s="72" t="s">
        <v>698</v>
      </c>
      <c r="FU214" s="72" t="s">
        <v>698</v>
      </c>
      <c r="FV214" s="72" t="s">
        <v>698</v>
      </c>
      <c r="FW214" s="78" t="s">
        <v>698</v>
      </c>
      <c r="FX214" s="78" t="s">
        <v>698</v>
      </c>
      <c r="FY214" s="72" t="s">
        <v>1552</v>
      </c>
      <c r="FZ214" s="90"/>
      <c r="GA214" s="90"/>
      <c r="GB214" s="90"/>
      <c r="GC214" s="90"/>
      <c r="GD214" s="90"/>
      <c r="GE214" s="90"/>
      <c r="GF214" s="90"/>
      <c r="GG214" s="90"/>
      <c r="GH214" s="105" t="s">
        <v>1519</v>
      </c>
      <c r="GI214" s="106"/>
      <c r="GJ214" s="27"/>
      <c r="GK214" s="28"/>
      <c r="GL214" s="27"/>
    </row>
    <row r="215" spans="1:194" x14ac:dyDescent="0.25">
      <c r="A215" s="71" t="str">
        <f t="shared" si="17"/>
        <v>Expenditure: Depreciation and Amortisation  - Depreciation: Infrastructure Electricity - NERSA: Leased Property on Customer Premises</v>
      </c>
      <c r="B215" s="27" t="s">
        <v>694</v>
      </c>
      <c r="C215" s="27" t="str">
        <f t="shared" si="16"/>
        <v>IE004002006002012000000000000000000000</v>
      </c>
      <c r="D215" s="23" t="s">
        <v>1166</v>
      </c>
      <c r="E215" s="23" t="s">
        <v>711</v>
      </c>
      <c r="F215" s="23" t="s">
        <v>707</v>
      </c>
      <c r="G215" s="23" t="s">
        <v>715</v>
      </c>
      <c r="H215" s="23" t="s">
        <v>707</v>
      </c>
      <c r="I215" s="23" t="s">
        <v>736</v>
      </c>
      <c r="J215" s="23" t="s">
        <v>697</v>
      </c>
      <c r="K215" s="23" t="s">
        <v>697</v>
      </c>
      <c r="L215" s="23" t="s">
        <v>697</v>
      </c>
      <c r="M215" s="23" t="s">
        <v>697</v>
      </c>
      <c r="N215" s="23" t="s">
        <v>697</v>
      </c>
      <c r="O215" s="23" t="s">
        <v>697</v>
      </c>
      <c r="P215" s="23" t="s">
        <v>697</v>
      </c>
      <c r="Q215" s="27">
        <v>0</v>
      </c>
      <c r="R215" s="27" t="s">
        <v>704</v>
      </c>
      <c r="S215" s="27" t="s">
        <v>698</v>
      </c>
      <c r="T215" s="27" t="s">
        <v>694</v>
      </c>
      <c r="U215" s="28"/>
      <c r="V215" s="27" t="s">
        <v>444</v>
      </c>
      <c r="W215" s="27" t="s">
        <v>905</v>
      </c>
      <c r="X215" s="27"/>
      <c r="Y215" s="27"/>
      <c r="Z215" s="27"/>
      <c r="AA215" s="27"/>
      <c r="AB215" s="27" t="s">
        <v>1576</v>
      </c>
      <c r="AC215" s="27"/>
      <c r="AD215" s="27"/>
      <c r="AE215" s="27"/>
      <c r="AF215" s="27"/>
      <c r="AG215" s="27"/>
      <c r="AH215" s="27"/>
      <c r="AI215" s="44" t="s">
        <v>1577</v>
      </c>
      <c r="AJ215" s="28" t="s">
        <v>704</v>
      </c>
      <c r="AK215" s="27" t="s">
        <v>698</v>
      </c>
      <c r="AL215" s="27" t="s">
        <v>698</v>
      </c>
      <c r="AM215" s="27" t="s">
        <v>698</v>
      </c>
      <c r="AN215" s="27" t="s">
        <v>698</v>
      </c>
      <c r="AO215" s="27" t="s">
        <v>698</v>
      </c>
      <c r="AP215" s="27" t="s">
        <v>698</v>
      </c>
      <c r="AQ215" s="27" t="s">
        <v>698</v>
      </c>
      <c r="AR215" s="27" t="s">
        <v>698</v>
      </c>
      <c r="AS215" s="27" t="s">
        <v>698</v>
      </c>
      <c r="AT215" s="27" t="s">
        <v>698</v>
      </c>
      <c r="AU215" s="27" t="s">
        <v>698</v>
      </c>
      <c r="AV215" s="27" t="s">
        <v>698</v>
      </c>
      <c r="AW215" s="27" t="s">
        <v>698</v>
      </c>
      <c r="AX215" s="27" t="s">
        <v>698</v>
      </c>
      <c r="AY215" s="27" t="s">
        <v>698</v>
      </c>
      <c r="AZ215" s="27" t="s">
        <v>698</v>
      </c>
      <c r="BA215" s="27" t="s">
        <v>698</v>
      </c>
      <c r="BB215" s="27" t="s">
        <v>698</v>
      </c>
      <c r="BC215" s="27" t="s">
        <v>698</v>
      </c>
      <c r="BD215" s="27" t="s">
        <v>698</v>
      </c>
      <c r="BE215" s="27" t="s">
        <v>698</v>
      </c>
      <c r="BF215" s="27" t="s">
        <v>698</v>
      </c>
      <c r="BG215" s="27" t="s">
        <v>698</v>
      </c>
      <c r="BH215" s="27" t="s">
        <v>698</v>
      </c>
      <c r="BI215" s="27" t="s">
        <v>698</v>
      </c>
      <c r="BJ215" s="27" t="s">
        <v>698</v>
      </c>
      <c r="BK215" s="27" t="s">
        <v>698</v>
      </c>
      <c r="BL215" s="27" t="s">
        <v>698</v>
      </c>
      <c r="BM215" s="27" t="s">
        <v>698</v>
      </c>
      <c r="BN215" s="27" t="s">
        <v>698</v>
      </c>
      <c r="BO215" s="27" t="s">
        <v>704</v>
      </c>
      <c r="BP215" s="27" t="s">
        <v>704</v>
      </c>
      <c r="BQ215" s="27" t="s">
        <v>704</v>
      </c>
      <c r="BR215" s="27" t="s">
        <v>698</v>
      </c>
      <c r="BS215" s="27" t="s">
        <v>698</v>
      </c>
      <c r="BT215" s="27" t="s">
        <v>698</v>
      </c>
      <c r="BU215" s="27" t="s">
        <v>698</v>
      </c>
      <c r="BV215" s="27" t="s">
        <v>698</v>
      </c>
      <c r="BW215" s="27" t="s">
        <v>698</v>
      </c>
      <c r="BX215" s="27" t="s">
        <v>698</v>
      </c>
      <c r="BY215" s="27" t="s">
        <v>698</v>
      </c>
      <c r="BZ215" s="27" t="s">
        <v>698</v>
      </c>
      <c r="CA215" s="27" t="s">
        <v>698</v>
      </c>
      <c r="CB215" s="27" t="s">
        <v>698</v>
      </c>
      <c r="CC215" s="27" t="s">
        <v>698</v>
      </c>
      <c r="CD215" s="27" t="s">
        <v>698</v>
      </c>
      <c r="CE215" s="27" t="s">
        <v>698</v>
      </c>
      <c r="CF215" s="27" t="s">
        <v>698</v>
      </c>
      <c r="CG215" s="27" t="s">
        <v>698</v>
      </c>
      <c r="CH215" s="27" t="s">
        <v>698</v>
      </c>
      <c r="CI215" s="27" t="s">
        <v>698</v>
      </c>
      <c r="CJ215" s="27" t="s">
        <v>698</v>
      </c>
      <c r="CK215" s="27" t="s">
        <v>698</v>
      </c>
      <c r="CL215" s="27" t="s">
        <v>698</v>
      </c>
      <c r="CM215" s="27" t="s">
        <v>698</v>
      </c>
      <c r="CN215" s="27" t="s">
        <v>698</v>
      </c>
      <c r="CO215" s="27" t="s">
        <v>698</v>
      </c>
      <c r="CP215" s="27" t="s">
        <v>698</v>
      </c>
      <c r="CQ215" s="27" t="s">
        <v>698</v>
      </c>
      <c r="CR215" s="27" t="s">
        <v>698</v>
      </c>
      <c r="CS215" s="27" t="s">
        <v>698</v>
      </c>
      <c r="CT215" s="27" t="s">
        <v>698</v>
      </c>
      <c r="CU215" s="27" t="s">
        <v>698</v>
      </c>
      <c r="CV215" s="27" t="s">
        <v>698</v>
      </c>
      <c r="CW215" s="27" t="s">
        <v>698</v>
      </c>
      <c r="CX215" s="27" t="s">
        <v>698</v>
      </c>
      <c r="CY215" s="27" t="s">
        <v>698</v>
      </c>
      <c r="CZ215" s="27" t="s">
        <v>698</v>
      </c>
      <c r="DA215" s="27" t="s">
        <v>698</v>
      </c>
      <c r="DB215" s="27" t="s">
        <v>698</v>
      </c>
      <c r="DC215" s="27" t="s">
        <v>698</v>
      </c>
      <c r="DD215" s="27" t="s">
        <v>698</v>
      </c>
      <c r="DE215" s="27" t="s">
        <v>698</v>
      </c>
      <c r="DF215" s="27" t="s">
        <v>698</v>
      </c>
      <c r="DG215" s="27" t="s">
        <v>698</v>
      </c>
      <c r="DH215" s="27" t="s">
        <v>698</v>
      </c>
      <c r="DI215" s="27" t="s">
        <v>698</v>
      </c>
      <c r="DJ215" s="27" t="s">
        <v>698</v>
      </c>
      <c r="DK215" s="27" t="s">
        <v>698</v>
      </c>
      <c r="DL215" s="27" t="s">
        <v>698</v>
      </c>
      <c r="DM215" s="27" t="s">
        <v>698</v>
      </c>
      <c r="DN215" s="27" t="s">
        <v>698</v>
      </c>
      <c r="DO215" s="27" t="s">
        <v>698</v>
      </c>
      <c r="DP215" s="27" t="s">
        <v>698</v>
      </c>
      <c r="DQ215" s="27" t="s">
        <v>698</v>
      </c>
      <c r="DR215" s="27" t="s">
        <v>698</v>
      </c>
      <c r="DS215" s="27"/>
      <c r="DT215" s="27" t="s">
        <v>698</v>
      </c>
      <c r="DU215" s="27" t="s">
        <v>698</v>
      </c>
      <c r="DV215" s="27" t="s">
        <v>698</v>
      </c>
      <c r="DW215" s="27" t="s">
        <v>698</v>
      </c>
      <c r="DX215" s="27" t="s">
        <v>698</v>
      </c>
      <c r="DY215" s="27" t="s">
        <v>698</v>
      </c>
      <c r="DZ215" s="27" t="s">
        <v>698</v>
      </c>
      <c r="EA215" s="27" t="s">
        <v>698</v>
      </c>
      <c r="EB215" s="27" t="s">
        <v>698</v>
      </c>
      <c r="EC215" s="27" t="s">
        <v>698</v>
      </c>
      <c r="ED215" s="27" t="s">
        <v>698</v>
      </c>
      <c r="EE215" s="27" t="s">
        <v>698</v>
      </c>
      <c r="EF215" s="27" t="s">
        <v>698</v>
      </c>
      <c r="EG215" s="27" t="s">
        <v>694</v>
      </c>
      <c r="EH215" s="27" t="s">
        <v>698</v>
      </c>
      <c r="EI215" s="27" t="s">
        <v>698</v>
      </c>
      <c r="EJ215" s="27" t="s">
        <v>698</v>
      </c>
      <c r="EK215" s="27" t="s">
        <v>698</v>
      </c>
      <c r="EL215" s="27" t="s">
        <v>698</v>
      </c>
      <c r="EM215" s="27" t="s">
        <v>698</v>
      </c>
      <c r="EN215" s="27" t="s">
        <v>698</v>
      </c>
      <c r="EO215" s="27" t="s">
        <v>698</v>
      </c>
      <c r="EP215" s="27" t="s">
        <v>698</v>
      </c>
      <c r="EQ215" s="27" t="s">
        <v>698</v>
      </c>
      <c r="ER215" s="27" t="s">
        <v>698</v>
      </c>
      <c r="ES215" s="27" t="s">
        <v>698</v>
      </c>
      <c r="ET215" s="27" t="s">
        <v>698</v>
      </c>
      <c r="EU215" s="27" t="s">
        <v>698</v>
      </c>
      <c r="EV215" s="27" t="s">
        <v>698</v>
      </c>
      <c r="EW215" s="27" t="s">
        <v>698</v>
      </c>
      <c r="EX215" s="27" t="s">
        <v>698</v>
      </c>
      <c r="EY215" s="27" t="s">
        <v>698</v>
      </c>
      <c r="EZ215" s="27" t="s">
        <v>698</v>
      </c>
      <c r="FA215" s="27" t="s">
        <v>698</v>
      </c>
      <c r="FB215" s="27" t="s">
        <v>698</v>
      </c>
      <c r="FC215" s="27" t="s">
        <v>698</v>
      </c>
      <c r="FD215" s="27" t="s">
        <v>698</v>
      </c>
      <c r="FE215" s="27" t="s">
        <v>694</v>
      </c>
      <c r="FF215" s="27" t="s">
        <v>698</v>
      </c>
      <c r="FG215" s="27" t="s">
        <v>698</v>
      </c>
      <c r="FH215" s="27" t="s">
        <v>698</v>
      </c>
      <c r="FI215" s="27" t="s">
        <v>698</v>
      </c>
      <c r="FJ215" s="27" t="s">
        <v>694</v>
      </c>
      <c r="FK215" s="27" t="s">
        <v>698</v>
      </c>
      <c r="FL215" s="27" t="s">
        <v>698</v>
      </c>
      <c r="FM215" s="27" t="s">
        <v>698</v>
      </c>
      <c r="FN215" s="27" t="s">
        <v>694</v>
      </c>
      <c r="FO215" s="72" t="s">
        <v>1515</v>
      </c>
      <c r="FP215" s="72" t="s">
        <v>1516</v>
      </c>
      <c r="FQ215" s="72" t="s">
        <v>1176</v>
      </c>
      <c r="FR215" s="72" t="s">
        <v>1517</v>
      </c>
      <c r="FS215" s="72" t="s">
        <v>1517</v>
      </c>
      <c r="FT215" s="72" t="s">
        <v>698</v>
      </c>
      <c r="FU215" s="72" t="s">
        <v>698</v>
      </c>
      <c r="FV215" s="72" t="s">
        <v>698</v>
      </c>
      <c r="FW215" s="78" t="s">
        <v>698</v>
      </c>
      <c r="FX215" s="78" t="s">
        <v>698</v>
      </c>
      <c r="FY215" s="72" t="s">
        <v>1552</v>
      </c>
      <c r="FZ215" s="90"/>
      <c r="GA215" s="90"/>
      <c r="GB215" s="90"/>
      <c r="GC215" s="90"/>
      <c r="GD215" s="90"/>
      <c r="GE215" s="90"/>
      <c r="GF215" s="90"/>
      <c r="GG215" s="90"/>
      <c r="GH215" s="105" t="s">
        <v>1519</v>
      </c>
      <c r="GI215" s="106"/>
      <c r="GJ215" s="27"/>
      <c r="GK215" s="28"/>
      <c r="GL215" s="27"/>
    </row>
    <row r="216" spans="1:194" x14ac:dyDescent="0.25">
      <c r="A216" s="71" t="str">
        <f t="shared" si="17"/>
        <v>Expenditure: Depreciation and Amortisation  - Depreciation: Infrastructure Electricity - NERSA: Street Lighting and Signal Systems</v>
      </c>
      <c r="B216" s="27" t="s">
        <v>694</v>
      </c>
      <c r="C216" s="27" t="str">
        <f t="shared" si="16"/>
        <v>IE004002006002013000000000000000000000</v>
      </c>
      <c r="D216" s="23" t="s">
        <v>1166</v>
      </c>
      <c r="E216" s="23" t="s">
        <v>711</v>
      </c>
      <c r="F216" s="23" t="s">
        <v>707</v>
      </c>
      <c r="G216" s="23" t="s">
        <v>715</v>
      </c>
      <c r="H216" s="23" t="s">
        <v>707</v>
      </c>
      <c r="I216" s="23" t="s">
        <v>738</v>
      </c>
      <c r="J216" s="23" t="s">
        <v>697</v>
      </c>
      <c r="K216" s="23" t="s">
        <v>697</v>
      </c>
      <c r="L216" s="23" t="s">
        <v>697</v>
      </c>
      <c r="M216" s="23" t="s">
        <v>697</v>
      </c>
      <c r="N216" s="23" t="s">
        <v>697</v>
      </c>
      <c r="O216" s="23" t="s">
        <v>697</v>
      </c>
      <c r="P216" s="23" t="s">
        <v>697</v>
      </c>
      <c r="Q216" s="27">
        <v>0</v>
      </c>
      <c r="R216" s="27" t="s">
        <v>704</v>
      </c>
      <c r="S216" s="27" t="s">
        <v>698</v>
      </c>
      <c r="T216" s="27" t="s">
        <v>694</v>
      </c>
      <c r="U216" s="28"/>
      <c r="V216" s="27" t="s">
        <v>444</v>
      </c>
      <c r="W216" s="27" t="s">
        <v>905</v>
      </c>
      <c r="X216" s="27"/>
      <c r="Y216" s="27"/>
      <c r="Z216" s="27"/>
      <c r="AA216" s="27"/>
      <c r="AB216" s="27" t="s">
        <v>752</v>
      </c>
      <c r="AC216" s="27"/>
      <c r="AD216" s="27"/>
      <c r="AE216" s="27"/>
      <c r="AF216" s="27"/>
      <c r="AG216" s="27"/>
      <c r="AH216" s="27"/>
      <c r="AI216" s="27" t="s">
        <v>1578</v>
      </c>
      <c r="AJ216" s="28" t="s">
        <v>704</v>
      </c>
      <c r="AK216" s="27" t="s">
        <v>698</v>
      </c>
      <c r="AL216" s="27" t="s">
        <v>698</v>
      </c>
      <c r="AM216" s="27" t="s">
        <v>698</v>
      </c>
      <c r="AN216" s="27" t="s">
        <v>698</v>
      </c>
      <c r="AO216" s="27" t="s">
        <v>698</v>
      </c>
      <c r="AP216" s="27" t="s">
        <v>698</v>
      </c>
      <c r="AQ216" s="27" t="s">
        <v>698</v>
      </c>
      <c r="AR216" s="27" t="s">
        <v>698</v>
      </c>
      <c r="AS216" s="27" t="s">
        <v>698</v>
      </c>
      <c r="AT216" s="27" t="s">
        <v>698</v>
      </c>
      <c r="AU216" s="27" t="s">
        <v>698</v>
      </c>
      <c r="AV216" s="27" t="s">
        <v>698</v>
      </c>
      <c r="AW216" s="27" t="s">
        <v>698</v>
      </c>
      <c r="AX216" s="27" t="s">
        <v>698</v>
      </c>
      <c r="AY216" s="27" t="s">
        <v>698</v>
      </c>
      <c r="AZ216" s="27" t="s">
        <v>698</v>
      </c>
      <c r="BA216" s="27" t="s">
        <v>698</v>
      </c>
      <c r="BB216" s="27" t="s">
        <v>698</v>
      </c>
      <c r="BC216" s="27" t="s">
        <v>698</v>
      </c>
      <c r="BD216" s="27" t="s">
        <v>698</v>
      </c>
      <c r="BE216" s="27" t="s">
        <v>698</v>
      </c>
      <c r="BF216" s="27" t="s">
        <v>698</v>
      </c>
      <c r="BG216" s="27" t="s">
        <v>698</v>
      </c>
      <c r="BH216" s="27" t="s">
        <v>698</v>
      </c>
      <c r="BI216" s="27" t="s">
        <v>698</v>
      </c>
      <c r="BJ216" s="27" t="s">
        <v>698</v>
      </c>
      <c r="BK216" s="27" t="s">
        <v>698</v>
      </c>
      <c r="BL216" s="27" t="s">
        <v>698</v>
      </c>
      <c r="BM216" s="27" t="s">
        <v>698</v>
      </c>
      <c r="BN216" s="27" t="s">
        <v>698</v>
      </c>
      <c r="BO216" s="27" t="s">
        <v>704</v>
      </c>
      <c r="BP216" s="27" t="s">
        <v>704</v>
      </c>
      <c r="BQ216" s="27" t="s">
        <v>704</v>
      </c>
      <c r="BR216" s="27" t="s">
        <v>698</v>
      </c>
      <c r="BS216" s="27" t="s">
        <v>698</v>
      </c>
      <c r="BT216" s="27" t="s">
        <v>698</v>
      </c>
      <c r="BU216" s="27" t="s">
        <v>698</v>
      </c>
      <c r="BV216" s="27" t="s">
        <v>698</v>
      </c>
      <c r="BW216" s="27" t="s">
        <v>698</v>
      </c>
      <c r="BX216" s="27" t="s">
        <v>698</v>
      </c>
      <c r="BY216" s="27" t="s">
        <v>698</v>
      </c>
      <c r="BZ216" s="27" t="s">
        <v>698</v>
      </c>
      <c r="CA216" s="27" t="s">
        <v>698</v>
      </c>
      <c r="CB216" s="27" t="s">
        <v>698</v>
      </c>
      <c r="CC216" s="27" t="s">
        <v>698</v>
      </c>
      <c r="CD216" s="27" t="s">
        <v>698</v>
      </c>
      <c r="CE216" s="27" t="s">
        <v>698</v>
      </c>
      <c r="CF216" s="27" t="s">
        <v>698</v>
      </c>
      <c r="CG216" s="27" t="s">
        <v>698</v>
      </c>
      <c r="CH216" s="27" t="s">
        <v>698</v>
      </c>
      <c r="CI216" s="27" t="s">
        <v>698</v>
      </c>
      <c r="CJ216" s="27" t="s">
        <v>698</v>
      </c>
      <c r="CK216" s="27" t="s">
        <v>698</v>
      </c>
      <c r="CL216" s="27" t="s">
        <v>698</v>
      </c>
      <c r="CM216" s="27" t="s">
        <v>698</v>
      </c>
      <c r="CN216" s="27" t="s">
        <v>698</v>
      </c>
      <c r="CO216" s="27" t="s">
        <v>698</v>
      </c>
      <c r="CP216" s="27" t="s">
        <v>698</v>
      </c>
      <c r="CQ216" s="27" t="s">
        <v>698</v>
      </c>
      <c r="CR216" s="27" t="s">
        <v>698</v>
      </c>
      <c r="CS216" s="27" t="s">
        <v>698</v>
      </c>
      <c r="CT216" s="27" t="s">
        <v>698</v>
      </c>
      <c r="CU216" s="27" t="s">
        <v>698</v>
      </c>
      <c r="CV216" s="27" t="s">
        <v>698</v>
      </c>
      <c r="CW216" s="27" t="s">
        <v>698</v>
      </c>
      <c r="CX216" s="27" t="s">
        <v>698</v>
      </c>
      <c r="CY216" s="27" t="s">
        <v>698</v>
      </c>
      <c r="CZ216" s="27" t="s">
        <v>698</v>
      </c>
      <c r="DA216" s="27" t="s">
        <v>698</v>
      </c>
      <c r="DB216" s="27" t="s">
        <v>698</v>
      </c>
      <c r="DC216" s="27" t="s">
        <v>698</v>
      </c>
      <c r="DD216" s="27" t="s">
        <v>698</v>
      </c>
      <c r="DE216" s="27" t="s">
        <v>698</v>
      </c>
      <c r="DF216" s="27" t="s">
        <v>698</v>
      </c>
      <c r="DG216" s="27" t="s">
        <v>698</v>
      </c>
      <c r="DH216" s="27" t="s">
        <v>698</v>
      </c>
      <c r="DI216" s="27" t="s">
        <v>698</v>
      </c>
      <c r="DJ216" s="27" t="s">
        <v>698</v>
      </c>
      <c r="DK216" s="27" t="s">
        <v>698</v>
      </c>
      <c r="DL216" s="27" t="s">
        <v>698</v>
      </c>
      <c r="DM216" s="27" t="s">
        <v>698</v>
      </c>
      <c r="DN216" s="27" t="s">
        <v>698</v>
      </c>
      <c r="DO216" s="27" t="s">
        <v>698</v>
      </c>
      <c r="DP216" s="27" t="s">
        <v>698</v>
      </c>
      <c r="DQ216" s="27" t="s">
        <v>698</v>
      </c>
      <c r="DR216" s="27" t="s">
        <v>698</v>
      </c>
      <c r="DS216" s="27"/>
      <c r="DT216" s="27" t="s">
        <v>698</v>
      </c>
      <c r="DU216" s="27" t="s">
        <v>698</v>
      </c>
      <c r="DV216" s="27" t="s">
        <v>698</v>
      </c>
      <c r="DW216" s="27" t="s">
        <v>698</v>
      </c>
      <c r="DX216" s="27" t="s">
        <v>698</v>
      </c>
      <c r="DY216" s="27" t="s">
        <v>698</v>
      </c>
      <c r="DZ216" s="27" t="s">
        <v>698</v>
      </c>
      <c r="EA216" s="27" t="s">
        <v>698</v>
      </c>
      <c r="EB216" s="27" t="s">
        <v>698</v>
      </c>
      <c r="EC216" s="27" t="s">
        <v>698</v>
      </c>
      <c r="ED216" s="27" t="s">
        <v>698</v>
      </c>
      <c r="EE216" s="27" t="s">
        <v>698</v>
      </c>
      <c r="EF216" s="27" t="s">
        <v>698</v>
      </c>
      <c r="EG216" s="27" t="s">
        <v>694</v>
      </c>
      <c r="EH216" s="27" t="s">
        <v>698</v>
      </c>
      <c r="EI216" s="27" t="s">
        <v>698</v>
      </c>
      <c r="EJ216" s="27" t="s">
        <v>698</v>
      </c>
      <c r="EK216" s="27" t="s">
        <v>698</v>
      </c>
      <c r="EL216" s="27" t="s">
        <v>698</v>
      </c>
      <c r="EM216" s="27" t="s">
        <v>698</v>
      </c>
      <c r="EN216" s="27" t="s">
        <v>698</v>
      </c>
      <c r="EO216" s="27" t="s">
        <v>698</v>
      </c>
      <c r="EP216" s="27" t="s">
        <v>698</v>
      </c>
      <c r="EQ216" s="27" t="s">
        <v>698</v>
      </c>
      <c r="ER216" s="27" t="s">
        <v>698</v>
      </c>
      <c r="ES216" s="27" t="s">
        <v>698</v>
      </c>
      <c r="ET216" s="27" t="s">
        <v>698</v>
      </c>
      <c r="EU216" s="27" t="s">
        <v>698</v>
      </c>
      <c r="EV216" s="27" t="s">
        <v>698</v>
      </c>
      <c r="EW216" s="27" t="s">
        <v>698</v>
      </c>
      <c r="EX216" s="27" t="s">
        <v>698</v>
      </c>
      <c r="EY216" s="27" t="s">
        <v>698</v>
      </c>
      <c r="EZ216" s="27" t="s">
        <v>698</v>
      </c>
      <c r="FA216" s="27" t="s">
        <v>698</v>
      </c>
      <c r="FB216" s="27" t="s">
        <v>698</v>
      </c>
      <c r="FC216" s="27" t="s">
        <v>698</v>
      </c>
      <c r="FD216" s="27" t="s">
        <v>698</v>
      </c>
      <c r="FE216" s="27" t="s">
        <v>694</v>
      </c>
      <c r="FF216" s="27" t="s">
        <v>698</v>
      </c>
      <c r="FG216" s="27" t="s">
        <v>698</v>
      </c>
      <c r="FH216" s="27" t="s">
        <v>698</v>
      </c>
      <c r="FI216" s="27" t="s">
        <v>698</v>
      </c>
      <c r="FJ216" s="27" t="s">
        <v>694</v>
      </c>
      <c r="FK216" s="27" t="s">
        <v>698</v>
      </c>
      <c r="FL216" s="27" t="s">
        <v>698</v>
      </c>
      <c r="FM216" s="27" t="s">
        <v>698</v>
      </c>
      <c r="FN216" s="27" t="s">
        <v>694</v>
      </c>
      <c r="FO216" s="72" t="s">
        <v>1515</v>
      </c>
      <c r="FP216" s="72" t="s">
        <v>1516</v>
      </c>
      <c r="FQ216" s="72" t="s">
        <v>1176</v>
      </c>
      <c r="FR216" s="72" t="s">
        <v>1517</v>
      </c>
      <c r="FS216" s="72" t="s">
        <v>1517</v>
      </c>
      <c r="FT216" s="72" t="s">
        <v>698</v>
      </c>
      <c r="FU216" s="72" t="s">
        <v>698</v>
      </c>
      <c r="FV216" s="72" t="s">
        <v>698</v>
      </c>
      <c r="FW216" s="78" t="s">
        <v>698</v>
      </c>
      <c r="FX216" s="78" t="s">
        <v>698</v>
      </c>
      <c r="FY216" s="72" t="s">
        <v>1579</v>
      </c>
      <c r="FZ216" s="90"/>
      <c r="GA216" s="90"/>
      <c r="GB216" s="90"/>
      <c r="GC216" s="90"/>
      <c r="GD216" s="90"/>
      <c r="GE216" s="90"/>
      <c r="GF216" s="90"/>
      <c r="GG216" s="90"/>
      <c r="GH216" s="105" t="s">
        <v>1519</v>
      </c>
      <c r="GI216" s="106"/>
      <c r="GJ216" s="27"/>
      <c r="GK216" s="28"/>
      <c r="GL216" s="27"/>
    </row>
    <row r="217" spans="1:194" x14ac:dyDescent="0.25">
      <c r="A217" s="71" t="str">
        <f t="shared" si="17"/>
        <v xml:space="preserve">Expenditure: Depreciation and Amortisation  - Depreciation: Infrastructure Electricity - NERSA: Plant Leased to Others </v>
      </c>
      <c r="B217" s="27" t="s">
        <v>694</v>
      </c>
      <c r="C217" s="27" t="str">
        <f t="shared" si="16"/>
        <v>IE004002006002014000000000000000000000</v>
      </c>
      <c r="D217" s="23" t="s">
        <v>1166</v>
      </c>
      <c r="E217" s="23" t="s">
        <v>711</v>
      </c>
      <c r="F217" s="23" t="s">
        <v>707</v>
      </c>
      <c r="G217" s="23" t="s">
        <v>715</v>
      </c>
      <c r="H217" s="23" t="s">
        <v>707</v>
      </c>
      <c r="I217" s="23" t="s">
        <v>739</v>
      </c>
      <c r="J217" s="23" t="s">
        <v>697</v>
      </c>
      <c r="K217" s="23" t="s">
        <v>697</v>
      </c>
      <c r="L217" s="23" t="s">
        <v>697</v>
      </c>
      <c r="M217" s="23" t="s">
        <v>697</v>
      </c>
      <c r="N217" s="23" t="s">
        <v>697</v>
      </c>
      <c r="O217" s="23" t="s">
        <v>697</v>
      </c>
      <c r="P217" s="23" t="s">
        <v>697</v>
      </c>
      <c r="Q217" s="27">
        <v>0</v>
      </c>
      <c r="R217" s="27" t="s">
        <v>704</v>
      </c>
      <c r="S217" s="27" t="s">
        <v>698</v>
      </c>
      <c r="T217" s="27" t="s">
        <v>694</v>
      </c>
      <c r="U217" s="28"/>
      <c r="V217" s="27" t="s">
        <v>444</v>
      </c>
      <c r="W217" s="27" t="s">
        <v>905</v>
      </c>
      <c r="X217" s="27"/>
      <c r="Y217" s="27"/>
      <c r="Z217" s="27"/>
      <c r="AA217" s="27"/>
      <c r="AB217" s="27" t="s">
        <v>1580</v>
      </c>
      <c r="AC217" s="27"/>
      <c r="AD217" s="27"/>
      <c r="AE217" s="27"/>
      <c r="AF217" s="27"/>
      <c r="AG217" s="27"/>
      <c r="AH217" s="27"/>
      <c r="AI217" s="27" t="s">
        <v>1581</v>
      </c>
      <c r="AJ217" s="28" t="s">
        <v>704</v>
      </c>
      <c r="AK217" s="27" t="s">
        <v>698</v>
      </c>
      <c r="AL217" s="27" t="s">
        <v>698</v>
      </c>
      <c r="AM217" s="27" t="s">
        <v>698</v>
      </c>
      <c r="AN217" s="27" t="s">
        <v>698</v>
      </c>
      <c r="AO217" s="27" t="s">
        <v>698</v>
      </c>
      <c r="AP217" s="27" t="s">
        <v>698</v>
      </c>
      <c r="AQ217" s="27" t="s">
        <v>698</v>
      </c>
      <c r="AR217" s="27" t="s">
        <v>698</v>
      </c>
      <c r="AS217" s="27" t="s">
        <v>698</v>
      </c>
      <c r="AT217" s="27" t="s">
        <v>698</v>
      </c>
      <c r="AU217" s="27" t="s">
        <v>698</v>
      </c>
      <c r="AV217" s="27" t="s">
        <v>698</v>
      </c>
      <c r="AW217" s="27" t="s">
        <v>698</v>
      </c>
      <c r="AX217" s="27" t="s">
        <v>698</v>
      </c>
      <c r="AY217" s="27" t="s">
        <v>698</v>
      </c>
      <c r="AZ217" s="27" t="s">
        <v>698</v>
      </c>
      <c r="BA217" s="27" t="s">
        <v>698</v>
      </c>
      <c r="BB217" s="27" t="s">
        <v>698</v>
      </c>
      <c r="BC217" s="27" t="s">
        <v>698</v>
      </c>
      <c r="BD217" s="27" t="s">
        <v>698</v>
      </c>
      <c r="BE217" s="27" t="s">
        <v>698</v>
      </c>
      <c r="BF217" s="27" t="s">
        <v>698</v>
      </c>
      <c r="BG217" s="27" t="s">
        <v>698</v>
      </c>
      <c r="BH217" s="27" t="s">
        <v>698</v>
      </c>
      <c r="BI217" s="27" t="s">
        <v>698</v>
      </c>
      <c r="BJ217" s="27" t="s">
        <v>698</v>
      </c>
      <c r="BK217" s="27" t="s">
        <v>698</v>
      </c>
      <c r="BL217" s="27" t="s">
        <v>698</v>
      </c>
      <c r="BM217" s="27" t="s">
        <v>698</v>
      </c>
      <c r="BN217" s="27" t="s">
        <v>698</v>
      </c>
      <c r="BO217" s="27" t="s">
        <v>704</v>
      </c>
      <c r="BP217" s="27" t="s">
        <v>704</v>
      </c>
      <c r="BQ217" s="27" t="s">
        <v>704</v>
      </c>
      <c r="BR217" s="27" t="s">
        <v>698</v>
      </c>
      <c r="BS217" s="27" t="s">
        <v>698</v>
      </c>
      <c r="BT217" s="27" t="s">
        <v>698</v>
      </c>
      <c r="BU217" s="27" t="s">
        <v>698</v>
      </c>
      <c r="BV217" s="27" t="s">
        <v>698</v>
      </c>
      <c r="BW217" s="27" t="s">
        <v>698</v>
      </c>
      <c r="BX217" s="27" t="s">
        <v>698</v>
      </c>
      <c r="BY217" s="27" t="s">
        <v>698</v>
      </c>
      <c r="BZ217" s="27" t="s">
        <v>698</v>
      </c>
      <c r="CA217" s="27" t="s">
        <v>698</v>
      </c>
      <c r="CB217" s="27" t="s">
        <v>698</v>
      </c>
      <c r="CC217" s="27" t="s">
        <v>698</v>
      </c>
      <c r="CD217" s="27" t="s">
        <v>698</v>
      </c>
      <c r="CE217" s="27" t="s">
        <v>698</v>
      </c>
      <c r="CF217" s="27" t="s">
        <v>698</v>
      </c>
      <c r="CG217" s="27" t="s">
        <v>698</v>
      </c>
      <c r="CH217" s="27" t="s">
        <v>698</v>
      </c>
      <c r="CI217" s="27" t="s">
        <v>698</v>
      </c>
      <c r="CJ217" s="27" t="s">
        <v>698</v>
      </c>
      <c r="CK217" s="27" t="s">
        <v>698</v>
      </c>
      <c r="CL217" s="27" t="s">
        <v>698</v>
      </c>
      <c r="CM217" s="27" t="s">
        <v>698</v>
      </c>
      <c r="CN217" s="27" t="s">
        <v>698</v>
      </c>
      <c r="CO217" s="27" t="s">
        <v>698</v>
      </c>
      <c r="CP217" s="27" t="s">
        <v>698</v>
      </c>
      <c r="CQ217" s="27" t="s">
        <v>698</v>
      </c>
      <c r="CR217" s="27" t="s">
        <v>698</v>
      </c>
      <c r="CS217" s="27" t="s">
        <v>698</v>
      </c>
      <c r="CT217" s="27" t="s">
        <v>698</v>
      </c>
      <c r="CU217" s="27" t="s">
        <v>698</v>
      </c>
      <c r="CV217" s="27" t="s">
        <v>698</v>
      </c>
      <c r="CW217" s="27" t="s">
        <v>698</v>
      </c>
      <c r="CX217" s="27" t="s">
        <v>698</v>
      </c>
      <c r="CY217" s="27" t="s">
        <v>698</v>
      </c>
      <c r="CZ217" s="27" t="s">
        <v>698</v>
      </c>
      <c r="DA217" s="27" t="s">
        <v>698</v>
      </c>
      <c r="DB217" s="27" t="s">
        <v>698</v>
      </c>
      <c r="DC217" s="27" t="s">
        <v>698</v>
      </c>
      <c r="DD217" s="27" t="s">
        <v>698</v>
      </c>
      <c r="DE217" s="27" t="s">
        <v>698</v>
      </c>
      <c r="DF217" s="27" t="s">
        <v>698</v>
      </c>
      <c r="DG217" s="27" t="s">
        <v>698</v>
      </c>
      <c r="DH217" s="27" t="s">
        <v>698</v>
      </c>
      <c r="DI217" s="27" t="s">
        <v>698</v>
      </c>
      <c r="DJ217" s="27" t="s">
        <v>698</v>
      </c>
      <c r="DK217" s="27" t="s">
        <v>698</v>
      </c>
      <c r="DL217" s="27" t="s">
        <v>698</v>
      </c>
      <c r="DM217" s="27" t="s">
        <v>698</v>
      </c>
      <c r="DN217" s="27" t="s">
        <v>698</v>
      </c>
      <c r="DO217" s="27" t="s">
        <v>698</v>
      </c>
      <c r="DP217" s="27" t="s">
        <v>698</v>
      </c>
      <c r="DQ217" s="27" t="s">
        <v>698</v>
      </c>
      <c r="DR217" s="27" t="s">
        <v>698</v>
      </c>
      <c r="DS217" s="27"/>
      <c r="DT217" s="27" t="s">
        <v>698</v>
      </c>
      <c r="DU217" s="27" t="s">
        <v>698</v>
      </c>
      <c r="DV217" s="27" t="s">
        <v>698</v>
      </c>
      <c r="DW217" s="27" t="s">
        <v>698</v>
      </c>
      <c r="DX217" s="27" t="s">
        <v>698</v>
      </c>
      <c r="DY217" s="27" t="s">
        <v>698</v>
      </c>
      <c r="DZ217" s="27" t="s">
        <v>698</v>
      </c>
      <c r="EA217" s="27" t="s">
        <v>698</v>
      </c>
      <c r="EB217" s="27" t="s">
        <v>698</v>
      </c>
      <c r="EC217" s="27" t="s">
        <v>698</v>
      </c>
      <c r="ED217" s="27" t="s">
        <v>698</v>
      </c>
      <c r="EE217" s="27" t="s">
        <v>698</v>
      </c>
      <c r="EF217" s="27" t="s">
        <v>698</v>
      </c>
      <c r="EG217" s="27" t="s">
        <v>694</v>
      </c>
      <c r="EH217" s="27" t="s">
        <v>698</v>
      </c>
      <c r="EI217" s="27" t="s">
        <v>698</v>
      </c>
      <c r="EJ217" s="27" t="s">
        <v>698</v>
      </c>
      <c r="EK217" s="27" t="s">
        <v>698</v>
      </c>
      <c r="EL217" s="27" t="s">
        <v>698</v>
      </c>
      <c r="EM217" s="27" t="s">
        <v>698</v>
      </c>
      <c r="EN217" s="27" t="s">
        <v>698</v>
      </c>
      <c r="EO217" s="27" t="s">
        <v>698</v>
      </c>
      <c r="EP217" s="27" t="s">
        <v>698</v>
      </c>
      <c r="EQ217" s="27" t="s">
        <v>698</v>
      </c>
      <c r="ER217" s="27" t="s">
        <v>698</v>
      </c>
      <c r="ES217" s="27" t="s">
        <v>698</v>
      </c>
      <c r="ET217" s="27" t="s">
        <v>698</v>
      </c>
      <c r="EU217" s="27" t="s">
        <v>698</v>
      </c>
      <c r="EV217" s="27" t="s">
        <v>698</v>
      </c>
      <c r="EW217" s="27" t="s">
        <v>698</v>
      </c>
      <c r="EX217" s="27" t="s">
        <v>698</v>
      </c>
      <c r="EY217" s="27" t="s">
        <v>698</v>
      </c>
      <c r="EZ217" s="27" t="s">
        <v>698</v>
      </c>
      <c r="FA217" s="27" t="s">
        <v>698</v>
      </c>
      <c r="FB217" s="27" t="s">
        <v>698</v>
      </c>
      <c r="FC217" s="27" t="s">
        <v>698</v>
      </c>
      <c r="FD217" s="27" t="s">
        <v>698</v>
      </c>
      <c r="FE217" s="27" t="s">
        <v>694</v>
      </c>
      <c r="FF217" s="27" t="s">
        <v>698</v>
      </c>
      <c r="FG217" s="27" t="s">
        <v>698</v>
      </c>
      <c r="FH217" s="27" t="s">
        <v>698</v>
      </c>
      <c r="FI217" s="27" t="s">
        <v>698</v>
      </c>
      <c r="FJ217" s="27" t="s">
        <v>694</v>
      </c>
      <c r="FK217" s="27" t="s">
        <v>698</v>
      </c>
      <c r="FL217" s="27" t="s">
        <v>698</v>
      </c>
      <c r="FM217" s="27" t="s">
        <v>698</v>
      </c>
      <c r="FN217" s="27" t="s">
        <v>694</v>
      </c>
      <c r="FO217" s="72" t="s">
        <v>1515</v>
      </c>
      <c r="FP217" s="72" t="s">
        <v>1516</v>
      </c>
      <c r="FQ217" s="72" t="s">
        <v>1176</v>
      </c>
      <c r="FR217" s="72" t="s">
        <v>1517</v>
      </c>
      <c r="FS217" s="72" t="s">
        <v>1517</v>
      </c>
      <c r="FT217" s="72" t="s">
        <v>698</v>
      </c>
      <c r="FU217" s="72" t="s">
        <v>698</v>
      </c>
      <c r="FV217" s="72" t="s">
        <v>698</v>
      </c>
      <c r="FW217" s="78" t="s">
        <v>698</v>
      </c>
      <c r="FX217" s="78" t="s">
        <v>698</v>
      </c>
      <c r="FY217" s="72" t="s">
        <v>1552</v>
      </c>
      <c r="FZ217" s="90"/>
      <c r="GA217" s="90"/>
      <c r="GB217" s="90"/>
      <c r="GC217" s="90"/>
      <c r="GD217" s="90"/>
      <c r="GE217" s="90"/>
      <c r="GF217" s="90"/>
      <c r="GG217" s="90"/>
      <c r="GH217" s="105" t="s">
        <v>1519</v>
      </c>
      <c r="GI217" s="106"/>
      <c r="GJ217" s="27"/>
      <c r="GK217" s="28"/>
      <c r="GL217" s="27"/>
    </row>
    <row r="218" spans="1:194" x14ac:dyDescent="0.25">
      <c r="A218" s="71" t="str">
        <f t="shared" si="17"/>
        <v>Expenditure: Depreciation and Amortisation  - Depreciation: Infrastructure Electricity - NERSA: Electric Plant held for Future Use</v>
      </c>
      <c r="B218" s="27" t="s">
        <v>694</v>
      </c>
      <c r="C218" s="27" t="str">
        <f t="shared" si="16"/>
        <v>IE004002006002015000000000000000000000</v>
      </c>
      <c r="D218" s="23" t="s">
        <v>1166</v>
      </c>
      <c r="E218" s="23" t="s">
        <v>711</v>
      </c>
      <c r="F218" s="23" t="s">
        <v>707</v>
      </c>
      <c r="G218" s="23" t="s">
        <v>715</v>
      </c>
      <c r="H218" s="23" t="s">
        <v>707</v>
      </c>
      <c r="I218" s="23" t="s">
        <v>740</v>
      </c>
      <c r="J218" s="23" t="s">
        <v>697</v>
      </c>
      <c r="K218" s="23" t="s">
        <v>697</v>
      </c>
      <c r="L218" s="23" t="s">
        <v>697</v>
      </c>
      <c r="M218" s="23" t="s">
        <v>697</v>
      </c>
      <c r="N218" s="23" t="s">
        <v>697</v>
      </c>
      <c r="O218" s="23" t="s">
        <v>697</v>
      </c>
      <c r="P218" s="23" t="s">
        <v>697</v>
      </c>
      <c r="Q218" s="27">
        <v>0</v>
      </c>
      <c r="R218" s="27" t="s">
        <v>704</v>
      </c>
      <c r="S218" s="27" t="s">
        <v>698</v>
      </c>
      <c r="T218" s="27" t="s">
        <v>694</v>
      </c>
      <c r="U218" s="28"/>
      <c r="V218" s="27" t="s">
        <v>444</v>
      </c>
      <c r="W218" s="27" t="s">
        <v>905</v>
      </c>
      <c r="X218" s="27"/>
      <c r="Y218" s="27"/>
      <c r="Z218" s="27"/>
      <c r="AA218" s="27"/>
      <c r="AB218" s="27" t="s">
        <v>1582</v>
      </c>
      <c r="AC218" s="27"/>
      <c r="AD218" s="27"/>
      <c r="AE218" s="27"/>
      <c r="AF218" s="27"/>
      <c r="AG218" s="27"/>
      <c r="AH218" s="27"/>
      <c r="AI218" s="27" t="s">
        <v>1583</v>
      </c>
      <c r="AJ218" s="28" t="s">
        <v>704</v>
      </c>
      <c r="AK218" s="27" t="s">
        <v>698</v>
      </c>
      <c r="AL218" s="27" t="s">
        <v>698</v>
      </c>
      <c r="AM218" s="27" t="s">
        <v>698</v>
      </c>
      <c r="AN218" s="27" t="s">
        <v>698</v>
      </c>
      <c r="AO218" s="27" t="s">
        <v>698</v>
      </c>
      <c r="AP218" s="27" t="s">
        <v>698</v>
      </c>
      <c r="AQ218" s="27" t="s">
        <v>698</v>
      </c>
      <c r="AR218" s="27" t="s">
        <v>698</v>
      </c>
      <c r="AS218" s="27" t="s">
        <v>698</v>
      </c>
      <c r="AT218" s="27" t="s">
        <v>698</v>
      </c>
      <c r="AU218" s="27" t="s">
        <v>698</v>
      </c>
      <c r="AV218" s="27" t="s">
        <v>698</v>
      </c>
      <c r="AW218" s="27" t="s">
        <v>698</v>
      </c>
      <c r="AX218" s="27" t="s">
        <v>698</v>
      </c>
      <c r="AY218" s="27" t="s">
        <v>698</v>
      </c>
      <c r="AZ218" s="27" t="s">
        <v>698</v>
      </c>
      <c r="BA218" s="27" t="s">
        <v>698</v>
      </c>
      <c r="BB218" s="27" t="s">
        <v>698</v>
      </c>
      <c r="BC218" s="27" t="s">
        <v>698</v>
      </c>
      <c r="BD218" s="27" t="s">
        <v>698</v>
      </c>
      <c r="BE218" s="27" t="s">
        <v>698</v>
      </c>
      <c r="BF218" s="27" t="s">
        <v>698</v>
      </c>
      <c r="BG218" s="27" t="s">
        <v>698</v>
      </c>
      <c r="BH218" s="27" t="s">
        <v>698</v>
      </c>
      <c r="BI218" s="27" t="s">
        <v>698</v>
      </c>
      <c r="BJ218" s="27" t="s">
        <v>698</v>
      </c>
      <c r="BK218" s="27" t="s">
        <v>698</v>
      </c>
      <c r="BL218" s="27" t="s">
        <v>698</v>
      </c>
      <c r="BM218" s="27" t="s">
        <v>698</v>
      </c>
      <c r="BN218" s="27" t="s">
        <v>698</v>
      </c>
      <c r="BO218" s="27" t="s">
        <v>704</v>
      </c>
      <c r="BP218" s="27" t="s">
        <v>704</v>
      </c>
      <c r="BQ218" s="27" t="s">
        <v>704</v>
      </c>
      <c r="BR218" s="27" t="s">
        <v>698</v>
      </c>
      <c r="BS218" s="27" t="s">
        <v>698</v>
      </c>
      <c r="BT218" s="27" t="s">
        <v>698</v>
      </c>
      <c r="BU218" s="27" t="s">
        <v>698</v>
      </c>
      <c r="BV218" s="27" t="s">
        <v>698</v>
      </c>
      <c r="BW218" s="27" t="s">
        <v>698</v>
      </c>
      <c r="BX218" s="27" t="s">
        <v>698</v>
      </c>
      <c r="BY218" s="27" t="s">
        <v>698</v>
      </c>
      <c r="BZ218" s="27" t="s">
        <v>698</v>
      </c>
      <c r="CA218" s="27" t="s">
        <v>698</v>
      </c>
      <c r="CB218" s="27" t="s">
        <v>698</v>
      </c>
      <c r="CC218" s="27" t="s">
        <v>698</v>
      </c>
      <c r="CD218" s="27" t="s">
        <v>698</v>
      </c>
      <c r="CE218" s="27" t="s">
        <v>698</v>
      </c>
      <c r="CF218" s="27" t="s">
        <v>698</v>
      </c>
      <c r="CG218" s="27" t="s">
        <v>698</v>
      </c>
      <c r="CH218" s="27" t="s">
        <v>698</v>
      </c>
      <c r="CI218" s="27" t="s">
        <v>698</v>
      </c>
      <c r="CJ218" s="27" t="s">
        <v>698</v>
      </c>
      <c r="CK218" s="27" t="s">
        <v>698</v>
      </c>
      <c r="CL218" s="27" t="s">
        <v>698</v>
      </c>
      <c r="CM218" s="27" t="s">
        <v>698</v>
      </c>
      <c r="CN218" s="27" t="s">
        <v>698</v>
      </c>
      <c r="CO218" s="27" t="s">
        <v>698</v>
      </c>
      <c r="CP218" s="27" t="s">
        <v>698</v>
      </c>
      <c r="CQ218" s="27" t="s">
        <v>698</v>
      </c>
      <c r="CR218" s="27" t="s">
        <v>698</v>
      </c>
      <c r="CS218" s="27" t="s">
        <v>698</v>
      </c>
      <c r="CT218" s="27" t="s">
        <v>698</v>
      </c>
      <c r="CU218" s="27" t="s">
        <v>698</v>
      </c>
      <c r="CV218" s="27" t="s">
        <v>698</v>
      </c>
      <c r="CW218" s="27" t="s">
        <v>698</v>
      </c>
      <c r="CX218" s="27" t="s">
        <v>698</v>
      </c>
      <c r="CY218" s="27" t="s">
        <v>698</v>
      </c>
      <c r="CZ218" s="27" t="s">
        <v>698</v>
      </c>
      <c r="DA218" s="27" t="s">
        <v>698</v>
      </c>
      <c r="DB218" s="27" t="s">
        <v>698</v>
      </c>
      <c r="DC218" s="27" t="s">
        <v>698</v>
      </c>
      <c r="DD218" s="27" t="s">
        <v>698</v>
      </c>
      <c r="DE218" s="27" t="s">
        <v>698</v>
      </c>
      <c r="DF218" s="27" t="s">
        <v>698</v>
      </c>
      <c r="DG218" s="27" t="s">
        <v>698</v>
      </c>
      <c r="DH218" s="27" t="s">
        <v>698</v>
      </c>
      <c r="DI218" s="27" t="s">
        <v>698</v>
      </c>
      <c r="DJ218" s="27" t="s">
        <v>698</v>
      </c>
      <c r="DK218" s="27" t="s">
        <v>698</v>
      </c>
      <c r="DL218" s="27" t="s">
        <v>698</v>
      </c>
      <c r="DM218" s="27" t="s">
        <v>698</v>
      </c>
      <c r="DN218" s="27" t="s">
        <v>698</v>
      </c>
      <c r="DO218" s="27" t="s">
        <v>698</v>
      </c>
      <c r="DP218" s="27" t="s">
        <v>698</v>
      </c>
      <c r="DQ218" s="27" t="s">
        <v>698</v>
      </c>
      <c r="DR218" s="27" t="s">
        <v>698</v>
      </c>
      <c r="DS218" s="27"/>
      <c r="DT218" s="27" t="s">
        <v>698</v>
      </c>
      <c r="DU218" s="27" t="s">
        <v>698</v>
      </c>
      <c r="DV218" s="27" t="s">
        <v>698</v>
      </c>
      <c r="DW218" s="27" t="s">
        <v>698</v>
      </c>
      <c r="DX218" s="27" t="s">
        <v>698</v>
      </c>
      <c r="DY218" s="27" t="s">
        <v>698</v>
      </c>
      <c r="DZ218" s="27" t="s">
        <v>698</v>
      </c>
      <c r="EA218" s="27" t="s">
        <v>698</v>
      </c>
      <c r="EB218" s="27" t="s">
        <v>698</v>
      </c>
      <c r="EC218" s="27" t="s">
        <v>698</v>
      </c>
      <c r="ED218" s="27" t="s">
        <v>698</v>
      </c>
      <c r="EE218" s="27" t="s">
        <v>698</v>
      </c>
      <c r="EF218" s="27" t="s">
        <v>698</v>
      </c>
      <c r="EG218" s="27" t="s">
        <v>694</v>
      </c>
      <c r="EH218" s="27" t="s">
        <v>698</v>
      </c>
      <c r="EI218" s="27" t="s">
        <v>698</v>
      </c>
      <c r="EJ218" s="27" t="s">
        <v>698</v>
      </c>
      <c r="EK218" s="27" t="s">
        <v>698</v>
      </c>
      <c r="EL218" s="27" t="s">
        <v>698</v>
      </c>
      <c r="EM218" s="27" t="s">
        <v>698</v>
      </c>
      <c r="EN218" s="27" t="s">
        <v>698</v>
      </c>
      <c r="EO218" s="27" t="s">
        <v>698</v>
      </c>
      <c r="EP218" s="27" t="s">
        <v>698</v>
      </c>
      <c r="EQ218" s="27" t="s">
        <v>698</v>
      </c>
      <c r="ER218" s="27" t="s">
        <v>698</v>
      </c>
      <c r="ES218" s="27" t="s">
        <v>698</v>
      </c>
      <c r="ET218" s="27" t="s">
        <v>698</v>
      </c>
      <c r="EU218" s="27" t="s">
        <v>698</v>
      </c>
      <c r="EV218" s="27" t="s">
        <v>698</v>
      </c>
      <c r="EW218" s="27" t="s">
        <v>698</v>
      </c>
      <c r="EX218" s="27" t="s">
        <v>698</v>
      </c>
      <c r="EY218" s="27" t="s">
        <v>698</v>
      </c>
      <c r="EZ218" s="27" t="s">
        <v>698</v>
      </c>
      <c r="FA218" s="27" t="s">
        <v>698</v>
      </c>
      <c r="FB218" s="27" t="s">
        <v>698</v>
      </c>
      <c r="FC218" s="27" t="s">
        <v>698</v>
      </c>
      <c r="FD218" s="27" t="s">
        <v>698</v>
      </c>
      <c r="FE218" s="27" t="s">
        <v>694</v>
      </c>
      <c r="FF218" s="27" t="s">
        <v>698</v>
      </c>
      <c r="FG218" s="27" t="s">
        <v>698</v>
      </c>
      <c r="FH218" s="27" t="s">
        <v>698</v>
      </c>
      <c r="FI218" s="27" t="s">
        <v>698</v>
      </c>
      <c r="FJ218" s="27" t="s">
        <v>694</v>
      </c>
      <c r="FK218" s="27" t="s">
        <v>698</v>
      </c>
      <c r="FL218" s="27" t="s">
        <v>698</v>
      </c>
      <c r="FM218" s="27" t="s">
        <v>698</v>
      </c>
      <c r="FN218" s="27" t="s">
        <v>694</v>
      </c>
      <c r="FO218" s="72" t="s">
        <v>1515</v>
      </c>
      <c r="FP218" s="72" t="s">
        <v>1516</v>
      </c>
      <c r="FQ218" s="72" t="s">
        <v>1176</v>
      </c>
      <c r="FR218" s="72" t="s">
        <v>1517</v>
      </c>
      <c r="FS218" s="72" t="s">
        <v>1517</v>
      </c>
      <c r="FT218" s="72" t="s">
        <v>698</v>
      </c>
      <c r="FU218" s="72" t="s">
        <v>698</v>
      </c>
      <c r="FV218" s="72" t="s">
        <v>698</v>
      </c>
      <c r="FW218" s="78" t="s">
        <v>698</v>
      </c>
      <c r="FX218" s="78" t="s">
        <v>698</v>
      </c>
      <c r="FY218" s="72" t="s">
        <v>1552</v>
      </c>
      <c r="FZ218" s="90"/>
      <c r="GA218" s="90"/>
      <c r="GB218" s="90"/>
      <c r="GC218" s="90"/>
      <c r="GD218" s="90"/>
      <c r="GE218" s="90"/>
      <c r="GF218" s="90"/>
      <c r="GG218" s="90"/>
      <c r="GH218" s="105" t="s">
        <v>1519</v>
      </c>
      <c r="GI218" s="106"/>
      <c r="GJ218" s="27"/>
      <c r="GK218" s="28"/>
      <c r="GL218" s="27"/>
    </row>
    <row r="219" spans="1:194" x14ac:dyDescent="0.25">
      <c r="A219" s="71" t="str">
        <f t="shared" si="15"/>
        <v>Expenditure: Depreciation and Amortisation  - Depreciation: Infrastructure Roads, Pavements, Bridges and Storm Water</v>
      </c>
      <c r="B219" s="27" t="s">
        <v>694</v>
      </c>
      <c r="C219" s="27" t="str">
        <f t="shared" si="16"/>
        <v>IE004002007000000000000000000000000000</v>
      </c>
      <c r="D219" s="23" t="s">
        <v>1166</v>
      </c>
      <c r="E219" s="23" t="s">
        <v>711</v>
      </c>
      <c r="F219" s="23" t="s">
        <v>707</v>
      </c>
      <c r="G219" s="23" t="s">
        <v>718</v>
      </c>
      <c r="H219" s="23" t="s">
        <v>697</v>
      </c>
      <c r="I219" s="23" t="s">
        <v>697</v>
      </c>
      <c r="J219" s="23" t="s">
        <v>697</v>
      </c>
      <c r="K219" s="23" t="s">
        <v>697</v>
      </c>
      <c r="L219" s="23" t="s">
        <v>697</v>
      </c>
      <c r="M219" s="23" t="s">
        <v>697</v>
      </c>
      <c r="N219" s="23" t="s">
        <v>697</v>
      </c>
      <c r="O219" s="23" t="s">
        <v>697</v>
      </c>
      <c r="P219" s="23" t="s">
        <v>697</v>
      </c>
      <c r="Q219" s="27">
        <v>0</v>
      </c>
      <c r="R219" s="27" t="s">
        <v>704</v>
      </c>
      <c r="S219" s="27" t="s">
        <v>698</v>
      </c>
      <c r="T219" s="27" t="s">
        <v>694</v>
      </c>
      <c r="U219" s="28"/>
      <c r="V219" s="27" t="s">
        <v>445</v>
      </c>
      <c r="W219" s="27" t="s">
        <v>905</v>
      </c>
      <c r="X219" s="27"/>
      <c r="Y219" s="27"/>
      <c r="Z219" s="27" t="s">
        <v>1584</v>
      </c>
      <c r="AA219" s="27"/>
      <c r="AB219" s="27"/>
      <c r="AC219" s="27"/>
      <c r="AD219" s="27"/>
      <c r="AE219" s="27"/>
      <c r="AF219" s="27"/>
      <c r="AG219" s="27"/>
      <c r="AH219" s="27"/>
      <c r="AI219" s="27" t="s">
        <v>1585</v>
      </c>
      <c r="AJ219" s="28" t="s">
        <v>704</v>
      </c>
      <c r="AK219" s="27" t="s">
        <v>698</v>
      </c>
      <c r="AL219" s="27" t="s">
        <v>698</v>
      </c>
      <c r="AM219" s="27" t="s">
        <v>698</v>
      </c>
      <c r="AN219" s="27" t="s">
        <v>698</v>
      </c>
      <c r="AO219" s="27" t="s">
        <v>698</v>
      </c>
      <c r="AP219" s="27" t="s">
        <v>698</v>
      </c>
      <c r="AQ219" s="27" t="s">
        <v>698</v>
      </c>
      <c r="AR219" s="27" t="s">
        <v>698</v>
      </c>
      <c r="AS219" s="27" t="s">
        <v>698</v>
      </c>
      <c r="AT219" s="27" t="s">
        <v>698</v>
      </c>
      <c r="AU219" s="27" t="s">
        <v>698</v>
      </c>
      <c r="AV219" s="27" t="s">
        <v>698</v>
      </c>
      <c r="AW219" s="27" t="s">
        <v>698</v>
      </c>
      <c r="AX219" s="27" t="s">
        <v>698</v>
      </c>
      <c r="AY219" s="27" t="s">
        <v>698</v>
      </c>
      <c r="AZ219" s="27" t="s">
        <v>698</v>
      </c>
      <c r="BA219" s="27" t="s">
        <v>698</v>
      </c>
      <c r="BB219" s="27" t="s">
        <v>698</v>
      </c>
      <c r="BC219" s="27" t="s">
        <v>698</v>
      </c>
      <c r="BD219" s="27" t="s">
        <v>698</v>
      </c>
      <c r="BE219" s="27" t="s">
        <v>698</v>
      </c>
      <c r="BF219" s="27" t="s">
        <v>698</v>
      </c>
      <c r="BG219" s="27" t="s">
        <v>698</v>
      </c>
      <c r="BH219" s="27" t="s">
        <v>698</v>
      </c>
      <c r="BI219" s="27" t="s">
        <v>698</v>
      </c>
      <c r="BJ219" s="27" t="s">
        <v>698</v>
      </c>
      <c r="BK219" s="27" t="s">
        <v>698</v>
      </c>
      <c r="BL219" s="27" t="s">
        <v>698</v>
      </c>
      <c r="BM219" s="27" t="s">
        <v>698</v>
      </c>
      <c r="BN219" s="27" t="s">
        <v>698</v>
      </c>
      <c r="BO219" s="27" t="s">
        <v>698</v>
      </c>
      <c r="BP219" s="27" t="s">
        <v>698</v>
      </c>
      <c r="BQ219" s="27" t="s">
        <v>698</v>
      </c>
      <c r="BR219" s="27" t="s">
        <v>698</v>
      </c>
      <c r="BS219" s="27" t="s">
        <v>698</v>
      </c>
      <c r="BT219" s="27" t="s">
        <v>698</v>
      </c>
      <c r="BU219" s="27" t="s">
        <v>698</v>
      </c>
      <c r="BV219" s="27" t="s">
        <v>698</v>
      </c>
      <c r="BW219" s="27" t="s">
        <v>698</v>
      </c>
      <c r="BX219" s="27" t="s">
        <v>698</v>
      </c>
      <c r="BY219" s="27" t="s">
        <v>698</v>
      </c>
      <c r="BZ219" s="27" t="s">
        <v>698</v>
      </c>
      <c r="CA219" s="27" t="s">
        <v>698</v>
      </c>
      <c r="CB219" s="27" t="s">
        <v>698</v>
      </c>
      <c r="CC219" s="27" t="s">
        <v>698</v>
      </c>
      <c r="CD219" s="27" t="s">
        <v>698</v>
      </c>
      <c r="CE219" s="27" t="s">
        <v>698</v>
      </c>
      <c r="CF219" s="27" t="s">
        <v>698</v>
      </c>
      <c r="CG219" s="27" t="s">
        <v>698</v>
      </c>
      <c r="CH219" s="27" t="s">
        <v>698</v>
      </c>
      <c r="CI219" s="27" t="s">
        <v>698</v>
      </c>
      <c r="CJ219" s="27" t="s">
        <v>698</v>
      </c>
      <c r="CK219" s="27" t="s">
        <v>698</v>
      </c>
      <c r="CL219" s="27" t="s">
        <v>698</v>
      </c>
      <c r="CM219" s="27" t="s">
        <v>698</v>
      </c>
      <c r="CN219" s="27" t="s">
        <v>698</v>
      </c>
      <c r="CO219" s="27" t="s">
        <v>698</v>
      </c>
      <c r="CP219" s="27" t="s">
        <v>698</v>
      </c>
      <c r="CQ219" s="27" t="s">
        <v>698</v>
      </c>
      <c r="CR219" s="27" t="s">
        <v>698</v>
      </c>
      <c r="CS219" s="27" t="s">
        <v>698</v>
      </c>
      <c r="CT219" s="27" t="s">
        <v>698</v>
      </c>
      <c r="CU219" s="27" t="s">
        <v>698</v>
      </c>
      <c r="CV219" s="27" t="s">
        <v>698</v>
      </c>
      <c r="CW219" s="27" t="s">
        <v>698</v>
      </c>
      <c r="CX219" s="27" t="s">
        <v>698</v>
      </c>
      <c r="CY219" s="27" t="s">
        <v>698</v>
      </c>
      <c r="CZ219" s="27" t="s">
        <v>698</v>
      </c>
      <c r="DA219" s="27" t="s">
        <v>698</v>
      </c>
      <c r="DB219" s="27" t="s">
        <v>698</v>
      </c>
      <c r="DC219" s="27" t="s">
        <v>698</v>
      </c>
      <c r="DD219" s="27" t="s">
        <v>698</v>
      </c>
      <c r="DE219" s="27" t="s">
        <v>698</v>
      </c>
      <c r="DF219" s="27" t="s">
        <v>698</v>
      </c>
      <c r="DG219" s="27" t="s">
        <v>698</v>
      </c>
      <c r="DH219" s="27" t="s">
        <v>698</v>
      </c>
      <c r="DI219" s="27" t="s">
        <v>698</v>
      </c>
      <c r="DJ219" s="27" t="s">
        <v>698</v>
      </c>
      <c r="DK219" s="27" t="s">
        <v>698</v>
      </c>
      <c r="DL219" s="27" t="s">
        <v>698</v>
      </c>
      <c r="DM219" s="27" t="s">
        <v>698</v>
      </c>
      <c r="DN219" s="27" t="s">
        <v>698</v>
      </c>
      <c r="DO219" s="27" t="s">
        <v>698</v>
      </c>
      <c r="DP219" s="27" t="s">
        <v>698</v>
      </c>
      <c r="DQ219" s="27" t="s">
        <v>698</v>
      </c>
      <c r="DR219" s="27" t="s">
        <v>698</v>
      </c>
      <c r="DS219" s="27"/>
      <c r="DT219" s="27" t="s">
        <v>698</v>
      </c>
      <c r="DU219" s="27" t="s">
        <v>698</v>
      </c>
      <c r="DV219" s="27" t="s">
        <v>698</v>
      </c>
      <c r="DW219" s="27" t="s">
        <v>698</v>
      </c>
      <c r="DX219" s="27" t="s">
        <v>698</v>
      </c>
      <c r="DY219" s="27" t="s">
        <v>698</v>
      </c>
      <c r="DZ219" s="27" t="s">
        <v>698</v>
      </c>
      <c r="EA219" s="27" t="s">
        <v>698</v>
      </c>
      <c r="EB219" s="27" t="s">
        <v>698</v>
      </c>
      <c r="EC219" s="27" t="s">
        <v>698</v>
      </c>
      <c r="ED219" s="27" t="s">
        <v>698</v>
      </c>
      <c r="EE219" s="27" t="s">
        <v>698</v>
      </c>
      <c r="EF219" s="27" t="s">
        <v>698</v>
      </c>
      <c r="EG219" s="27" t="s">
        <v>694</v>
      </c>
      <c r="EH219" s="27" t="s">
        <v>698</v>
      </c>
      <c r="EI219" s="27" t="s">
        <v>698</v>
      </c>
      <c r="EJ219" s="27" t="s">
        <v>704</v>
      </c>
      <c r="EK219" s="27" t="s">
        <v>698</v>
      </c>
      <c r="EL219" s="27" t="s">
        <v>698</v>
      </c>
      <c r="EM219" s="27" t="s">
        <v>704</v>
      </c>
      <c r="EN219" s="27" t="s">
        <v>698</v>
      </c>
      <c r="EO219" s="27" t="s">
        <v>698</v>
      </c>
      <c r="EP219" s="27" t="s">
        <v>698</v>
      </c>
      <c r="EQ219" s="27" t="s">
        <v>698</v>
      </c>
      <c r="ER219" s="27" t="s">
        <v>698</v>
      </c>
      <c r="ES219" s="27" t="s">
        <v>698</v>
      </c>
      <c r="ET219" s="27" t="s">
        <v>698</v>
      </c>
      <c r="EU219" s="27" t="s">
        <v>698</v>
      </c>
      <c r="EV219" s="27" t="s">
        <v>698</v>
      </c>
      <c r="EW219" s="27" t="s">
        <v>698</v>
      </c>
      <c r="EX219" s="27" t="s">
        <v>698</v>
      </c>
      <c r="EY219" s="27" t="s">
        <v>698</v>
      </c>
      <c r="EZ219" s="27" t="s">
        <v>698</v>
      </c>
      <c r="FA219" s="27" t="s">
        <v>698</v>
      </c>
      <c r="FB219" s="27" t="s">
        <v>698</v>
      </c>
      <c r="FC219" s="27" t="s">
        <v>698</v>
      </c>
      <c r="FD219" s="27" t="s">
        <v>698</v>
      </c>
      <c r="FE219" s="27" t="s">
        <v>694</v>
      </c>
      <c r="FF219" s="27" t="s">
        <v>698</v>
      </c>
      <c r="FG219" s="27" t="s">
        <v>698</v>
      </c>
      <c r="FH219" s="27" t="s">
        <v>698</v>
      </c>
      <c r="FI219" s="27" t="s">
        <v>698</v>
      </c>
      <c r="FJ219" s="27" t="s">
        <v>694</v>
      </c>
      <c r="FK219" s="27" t="s">
        <v>698</v>
      </c>
      <c r="FL219" s="27" t="s">
        <v>698</v>
      </c>
      <c r="FM219" s="27" t="s">
        <v>698</v>
      </c>
      <c r="FN219" s="27" t="s">
        <v>694</v>
      </c>
      <c r="FO219" s="72" t="s">
        <v>1515</v>
      </c>
      <c r="FP219" s="72" t="s">
        <v>1516</v>
      </c>
      <c r="FQ219" s="72" t="s">
        <v>1176</v>
      </c>
      <c r="FR219" s="72" t="s">
        <v>1517</v>
      </c>
      <c r="FS219" s="72" t="s">
        <v>1517</v>
      </c>
      <c r="FT219" s="72" t="s">
        <v>698</v>
      </c>
      <c r="FU219" s="72" t="s">
        <v>698</v>
      </c>
      <c r="FV219" s="72" t="s">
        <v>698</v>
      </c>
      <c r="FW219" s="78" t="s">
        <v>698</v>
      </c>
      <c r="FX219" s="78" t="s">
        <v>698</v>
      </c>
      <c r="FY219" s="72" t="s">
        <v>1586</v>
      </c>
      <c r="FZ219" s="90"/>
      <c r="GA219" s="90"/>
      <c r="GB219" s="90"/>
      <c r="GC219" s="90"/>
      <c r="GD219" s="90"/>
      <c r="GE219" s="90"/>
      <c r="GF219" s="90"/>
      <c r="GG219" s="90"/>
      <c r="GH219" s="105" t="s">
        <v>1519</v>
      </c>
      <c r="GI219" s="106"/>
      <c r="GJ219" s="27"/>
      <c r="GK219" s="28"/>
      <c r="GL219" s="27"/>
    </row>
    <row r="220" spans="1:194" x14ac:dyDescent="0.25">
      <c r="A220" s="71" t="str">
        <f t="shared" si="15"/>
        <v>Expenditure: Depreciation and Amortisation  - Depreciation: Infrastructure Gas Supply Systems</v>
      </c>
      <c r="B220" s="27" t="s">
        <v>694</v>
      </c>
      <c r="C220" s="27" t="str">
        <f t="shared" si="16"/>
        <v>IE004002008000000000000000000000000000</v>
      </c>
      <c r="D220" s="23" t="s">
        <v>1166</v>
      </c>
      <c r="E220" s="23" t="s">
        <v>711</v>
      </c>
      <c r="F220" s="23" t="s">
        <v>707</v>
      </c>
      <c r="G220" s="23" t="s">
        <v>720</v>
      </c>
      <c r="H220" s="23" t="s">
        <v>697</v>
      </c>
      <c r="I220" s="23" t="s">
        <v>697</v>
      </c>
      <c r="J220" s="23" t="s">
        <v>697</v>
      </c>
      <c r="K220" s="23" t="s">
        <v>697</v>
      </c>
      <c r="L220" s="23" t="s">
        <v>697</v>
      </c>
      <c r="M220" s="23" t="s">
        <v>697</v>
      </c>
      <c r="N220" s="23" t="s">
        <v>697</v>
      </c>
      <c r="O220" s="23" t="s">
        <v>697</v>
      </c>
      <c r="P220" s="23" t="s">
        <v>697</v>
      </c>
      <c r="Q220" s="27">
        <v>0</v>
      </c>
      <c r="R220" s="27" t="s">
        <v>704</v>
      </c>
      <c r="S220" s="27" t="s">
        <v>698</v>
      </c>
      <c r="T220" s="27" t="s">
        <v>694</v>
      </c>
      <c r="U220" s="28"/>
      <c r="V220" s="27" t="s">
        <v>446</v>
      </c>
      <c r="W220" s="27" t="s">
        <v>905</v>
      </c>
      <c r="X220" s="27"/>
      <c r="Y220" s="27"/>
      <c r="Z220" s="27" t="s">
        <v>1587</v>
      </c>
      <c r="AA220" s="27"/>
      <c r="AB220" s="27"/>
      <c r="AC220" s="27"/>
      <c r="AD220" s="27"/>
      <c r="AE220" s="27"/>
      <c r="AF220" s="27"/>
      <c r="AG220" s="27"/>
      <c r="AH220" s="27"/>
      <c r="AI220" s="27" t="s">
        <v>1588</v>
      </c>
      <c r="AJ220" s="28" t="s">
        <v>704</v>
      </c>
      <c r="AK220" s="27" t="s">
        <v>698</v>
      </c>
      <c r="AL220" s="27" t="s">
        <v>698</v>
      </c>
      <c r="AM220" s="27" t="s">
        <v>698</v>
      </c>
      <c r="AN220" s="27" t="s">
        <v>698</v>
      </c>
      <c r="AO220" s="27" t="s">
        <v>698</v>
      </c>
      <c r="AP220" s="27" t="s">
        <v>698</v>
      </c>
      <c r="AQ220" s="27" t="s">
        <v>698</v>
      </c>
      <c r="AR220" s="27" t="s">
        <v>698</v>
      </c>
      <c r="AS220" s="27" t="s">
        <v>698</v>
      </c>
      <c r="AT220" s="27" t="s">
        <v>698</v>
      </c>
      <c r="AU220" s="27" t="s">
        <v>698</v>
      </c>
      <c r="AV220" s="27" t="s">
        <v>698</v>
      </c>
      <c r="AW220" s="27" t="s">
        <v>698</v>
      </c>
      <c r="AX220" s="27" t="s">
        <v>698</v>
      </c>
      <c r="AY220" s="27" t="s">
        <v>698</v>
      </c>
      <c r="AZ220" s="27" t="s">
        <v>698</v>
      </c>
      <c r="BA220" s="27" t="s">
        <v>698</v>
      </c>
      <c r="BB220" s="27" t="s">
        <v>698</v>
      </c>
      <c r="BC220" s="27" t="s">
        <v>698</v>
      </c>
      <c r="BD220" s="27" t="s">
        <v>698</v>
      </c>
      <c r="BE220" s="27" t="s">
        <v>698</v>
      </c>
      <c r="BF220" s="27" t="s">
        <v>698</v>
      </c>
      <c r="BG220" s="27" t="s">
        <v>698</v>
      </c>
      <c r="BH220" s="27" t="s">
        <v>698</v>
      </c>
      <c r="BI220" s="27" t="s">
        <v>698</v>
      </c>
      <c r="BJ220" s="27" t="s">
        <v>698</v>
      </c>
      <c r="BK220" s="27" t="s">
        <v>698</v>
      </c>
      <c r="BL220" s="27" t="s">
        <v>698</v>
      </c>
      <c r="BM220" s="27" t="s">
        <v>698</v>
      </c>
      <c r="BN220" s="27" t="s">
        <v>698</v>
      </c>
      <c r="BO220" s="27" t="s">
        <v>698</v>
      </c>
      <c r="BP220" s="27" t="s">
        <v>698</v>
      </c>
      <c r="BQ220" s="27" t="s">
        <v>698</v>
      </c>
      <c r="BR220" s="27" t="s">
        <v>698</v>
      </c>
      <c r="BS220" s="27" t="s">
        <v>698</v>
      </c>
      <c r="BT220" s="27" t="s">
        <v>698</v>
      </c>
      <c r="BU220" s="27" t="s">
        <v>698</v>
      </c>
      <c r="BV220" s="27" t="s">
        <v>698</v>
      </c>
      <c r="BW220" s="27" t="s">
        <v>698</v>
      </c>
      <c r="BX220" s="27" t="s">
        <v>698</v>
      </c>
      <c r="BY220" s="27" t="s">
        <v>698</v>
      </c>
      <c r="BZ220" s="27" t="s">
        <v>698</v>
      </c>
      <c r="CA220" s="27" t="s">
        <v>698</v>
      </c>
      <c r="CB220" s="27" t="s">
        <v>698</v>
      </c>
      <c r="CC220" s="27" t="s">
        <v>698</v>
      </c>
      <c r="CD220" s="27" t="s">
        <v>698</v>
      </c>
      <c r="CE220" s="27" t="s">
        <v>698</v>
      </c>
      <c r="CF220" s="27" t="s">
        <v>698</v>
      </c>
      <c r="CG220" s="27" t="s">
        <v>698</v>
      </c>
      <c r="CH220" s="27" t="s">
        <v>698</v>
      </c>
      <c r="CI220" s="27" t="s">
        <v>698</v>
      </c>
      <c r="CJ220" s="27" t="s">
        <v>698</v>
      </c>
      <c r="CK220" s="27" t="s">
        <v>698</v>
      </c>
      <c r="CL220" s="27" t="s">
        <v>698</v>
      </c>
      <c r="CM220" s="27" t="s">
        <v>698</v>
      </c>
      <c r="CN220" s="27" t="s">
        <v>698</v>
      </c>
      <c r="CO220" s="27" t="s">
        <v>698</v>
      </c>
      <c r="CP220" s="27" t="s">
        <v>698</v>
      </c>
      <c r="CQ220" s="27" t="s">
        <v>698</v>
      </c>
      <c r="CR220" s="27" t="s">
        <v>698</v>
      </c>
      <c r="CS220" s="27" t="s">
        <v>698</v>
      </c>
      <c r="CT220" s="27" t="s">
        <v>698</v>
      </c>
      <c r="CU220" s="27" t="s">
        <v>698</v>
      </c>
      <c r="CV220" s="27" t="s">
        <v>698</v>
      </c>
      <c r="CW220" s="27" t="s">
        <v>698</v>
      </c>
      <c r="CX220" s="27" t="s">
        <v>698</v>
      </c>
      <c r="CY220" s="27" t="s">
        <v>698</v>
      </c>
      <c r="CZ220" s="27" t="s">
        <v>698</v>
      </c>
      <c r="DA220" s="27" t="s">
        <v>698</v>
      </c>
      <c r="DB220" s="27" t="s">
        <v>698</v>
      </c>
      <c r="DC220" s="27" t="s">
        <v>698</v>
      </c>
      <c r="DD220" s="27" t="s">
        <v>698</v>
      </c>
      <c r="DE220" s="27" t="s">
        <v>698</v>
      </c>
      <c r="DF220" s="27" t="s">
        <v>698</v>
      </c>
      <c r="DG220" s="27" t="s">
        <v>698</v>
      </c>
      <c r="DH220" s="27" t="s">
        <v>698</v>
      </c>
      <c r="DI220" s="27" t="s">
        <v>698</v>
      </c>
      <c r="DJ220" s="27" t="s">
        <v>698</v>
      </c>
      <c r="DK220" s="27" t="s">
        <v>698</v>
      </c>
      <c r="DL220" s="27" t="s">
        <v>698</v>
      </c>
      <c r="DM220" s="27" t="s">
        <v>698</v>
      </c>
      <c r="DN220" s="27" t="s">
        <v>698</v>
      </c>
      <c r="DO220" s="27" t="s">
        <v>698</v>
      </c>
      <c r="DP220" s="27" t="s">
        <v>698</v>
      </c>
      <c r="DQ220" s="27" t="s">
        <v>698</v>
      </c>
      <c r="DR220" s="27" t="s">
        <v>698</v>
      </c>
      <c r="DS220" s="27"/>
      <c r="DT220" s="27" t="s">
        <v>698</v>
      </c>
      <c r="DU220" s="27" t="s">
        <v>698</v>
      </c>
      <c r="DV220" s="27" t="s">
        <v>698</v>
      </c>
      <c r="DW220" s="27" t="s">
        <v>698</v>
      </c>
      <c r="DX220" s="27" t="s">
        <v>698</v>
      </c>
      <c r="DY220" s="27" t="s">
        <v>698</v>
      </c>
      <c r="DZ220" s="27" t="s">
        <v>698</v>
      </c>
      <c r="EA220" s="27" t="s">
        <v>698</v>
      </c>
      <c r="EB220" s="27" t="s">
        <v>698</v>
      </c>
      <c r="EC220" s="27" t="s">
        <v>698</v>
      </c>
      <c r="ED220" s="27" t="s">
        <v>698</v>
      </c>
      <c r="EE220" s="27" t="s">
        <v>698</v>
      </c>
      <c r="EF220" s="27" t="s">
        <v>698</v>
      </c>
      <c r="EG220" s="27" t="s">
        <v>694</v>
      </c>
      <c r="EH220" s="27" t="s">
        <v>698</v>
      </c>
      <c r="EI220" s="27" t="s">
        <v>698</v>
      </c>
      <c r="EJ220" s="27" t="s">
        <v>698</v>
      </c>
      <c r="EK220" s="27" t="s">
        <v>698</v>
      </c>
      <c r="EL220" s="27" t="s">
        <v>698</v>
      </c>
      <c r="EM220" s="27" t="s">
        <v>698</v>
      </c>
      <c r="EN220" s="27" t="s">
        <v>698</v>
      </c>
      <c r="EO220" s="27" t="s">
        <v>698</v>
      </c>
      <c r="EP220" s="27" t="s">
        <v>698</v>
      </c>
      <c r="EQ220" s="27" t="s">
        <v>698</v>
      </c>
      <c r="ER220" s="27" t="s">
        <v>698</v>
      </c>
      <c r="ES220" s="27" t="s">
        <v>698</v>
      </c>
      <c r="ET220" s="27" t="s">
        <v>698</v>
      </c>
      <c r="EU220" s="27" t="s">
        <v>698</v>
      </c>
      <c r="EV220" s="27" t="s">
        <v>698</v>
      </c>
      <c r="EW220" s="27" t="s">
        <v>698</v>
      </c>
      <c r="EX220" s="27" t="s">
        <v>698</v>
      </c>
      <c r="EY220" s="27" t="s">
        <v>698</v>
      </c>
      <c r="EZ220" s="27" t="s">
        <v>698</v>
      </c>
      <c r="FA220" s="27" t="s">
        <v>698</v>
      </c>
      <c r="FB220" s="27" t="s">
        <v>698</v>
      </c>
      <c r="FC220" s="27" t="s">
        <v>698</v>
      </c>
      <c r="FD220" s="27" t="s">
        <v>698</v>
      </c>
      <c r="FE220" s="27" t="s">
        <v>694</v>
      </c>
      <c r="FF220" s="27" t="s">
        <v>698</v>
      </c>
      <c r="FG220" s="27" t="s">
        <v>698</v>
      </c>
      <c r="FH220" s="27" t="s">
        <v>698</v>
      </c>
      <c r="FI220" s="27" t="s">
        <v>698</v>
      </c>
      <c r="FJ220" s="27" t="s">
        <v>694</v>
      </c>
      <c r="FK220" s="27" t="s">
        <v>698</v>
      </c>
      <c r="FL220" s="27" t="s">
        <v>698</v>
      </c>
      <c r="FM220" s="27" t="s">
        <v>698</v>
      </c>
      <c r="FN220" s="27" t="s">
        <v>694</v>
      </c>
      <c r="FO220" s="72" t="s">
        <v>1515</v>
      </c>
      <c r="FP220" s="72" t="s">
        <v>1516</v>
      </c>
      <c r="FQ220" s="72" t="s">
        <v>1176</v>
      </c>
      <c r="FR220" s="72" t="s">
        <v>1517</v>
      </c>
      <c r="FS220" s="72" t="s">
        <v>1517</v>
      </c>
      <c r="FT220" s="72" t="s">
        <v>698</v>
      </c>
      <c r="FU220" s="72" t="s">
        <v>698</v>
      </c>
      <c r="FV220" s="72" t="s">
        <v>698</v>
      </c>
      <c r="FW220" s="78" t="s">
        <v>698</v>
      </c>
      <c r="FX220" s="78" t="s">
        <v>698</v>
      </c>
      <c r="FY220" s="72" t="s">
        <v>1589</v>
      </c>
      <c r="FZ220" s="90"/>
      <c r="GA220" s="90"/>
      <c r="GB220" s="90"/>
      <c r="GC220" s="90"/>
      <c r="GD220" s="90"/>
      <c r="GE220" s="90"/>
      <c r="GF220" s="90"/>
      <c r="GG220" s="90"/>
      <c r="GH220" s="105" t="s">
        <v>1519</v>
      </c>
      <c r="GI220" s="106"/>
      <c r="GJ220" s="27"/>
      <c r="GK220" s="28"/>
      <c r="GL220" s="27"/>
    </row>
    <row r="221" spans="1:194" x14ac:dyDescent="0.25">
      <c r="A221" s="71" t="str">
        <f t="shared" si="15"/>
        <v>Expenditure: Depreciation and Amortisation  - Depreciation: Infrastructure Railways</v>
      </c>
      <c r="B221" s="27" t="s">
        <v>694</v>
      </c>
      <c r="C221" s="27" t="str">
        <f t="shared" si="16"/>
        <v>IE004002009000000000000000000000000000</v>
      </c>
      <c r="D221" s="23" t="s">
        <v>1166</v>
      </c>
      <c r="E221" s="23" t="s">
        <v>711</v>
      </c>
      <c r="F221" s="23" t="s">
        <v>707</v>
      </c>
      <c r="G221" s="23" t="s">
        <v>722</v>
      </c>
      <c r="H221" s="23" t="s">
        <v>697</v>
      </c>
      <c r="I221" s="23" t="s">
        <v>697</v>
      </c>
      <c r="J221" s="23" t="s">
        <v>697</v>
      </c>
      <c r="K221" s="23" t="s">
        <v>697</v>
      </c>
      <c r="L221" s="23" t="s">
        <v>697</v>
      </c>
      <c r="M221" s="23" t="s">
        <v>697</v>
      </c>
      <c r="N221" s="23" t="s">
        <v>697</v>
      </c>
      <c r="O221" s="23" t="s">
        <v>697</v>
      </c>
      <c r="P221" s="23" t="s">
        <v>697</v>
      </c>
      <c r="Q221" s="27">
        <v>0</v>
      </c>
      <c r="R221" s="27" t="s">
        <v>704</v>
      </c>
      <c r="S221" s="27" t="s">
        <v>698</v>
      </c>
      <c r="T221" s="27" t="s">
        <v>694</v>
      </c>
      <c r="U221" s="28"/>
      <c r="V221" s="27" t="s">
        <v>447</v>
      </c>
      <c r="W221" s="27" t="s">
        <v>905</v>
      </c>
      <c r="X221" s="27"/>
      <c r="Y221" s="27"/>
      <c r="Z221" s="27" t="s">
        <v>1590</v>
      </c>
      <c r="AA221" s="27"/>
      <c r="AB221" s="27"/>
      <c r="AC221" s="27"/>
      <c r="AD221" s="27"/>
      <c r="AE221" s="27"/>
      <c r="AF221" s="27"/>
      <c r="AG221" s="27"/>
      <c r="AH221" s="27"/>
      <c r="AI221" s="27" t="s">
        <v>1591</v>
      </c>
      <c r="AJ221" s="28" t="s">
        <v>704</v>
      </c>
      <c r="AK221" s="27" t="s">
        <v>698</v>
      </c>
      <c r="AL221" s="27" t="s">
        <v>698</v>
      </c>
      <c r="AM221" s="27" t="s">
        <v>698</v>
      </c>
      <c r="AN221" s="27" t="s">
        <v>698</v>
      </c>
      <c r="AO221" s="27" t="s">
        <v>698</v>
      </c>
      <c r="AP221" s="27" t="s">
        <v>698</v>
      </c>
      <c r="AQ221" s="27" t="s">
        <v>698</v>
      </c>
      <c r="AR221" s="27" t="s">
        <v>698</v>
      </c>
      <c r="AS221" s="27" t="s">
        <v>698</v>
      </c>
      <c r="AT221" s="27" t="s">
        <v>698</v>
      </c>
      <c r="AU221" s="27" t="s">
        <v>698</v>
      </c>
      <c r="AV221" s="27" t="s">
        <v>698</v>
      </c>
      <c r="AW221" s="27" t="s">
        <v>698</v>
      </c>
      <c r="AX221" s="27" t="s">
        <v>698</v>
      </c>
      <c r="AY221" s="27" t="s">
        <v>698</v>
      </c>
      <c r="AZ221" s="27" t="s">
        <v>698</v>
      </c>
      <c r="BA221" s="27" t="s">
        <v>698</v>
      </c>
      <c r="BB221" s="27" t="s">
        <v>698</v>
      </c>
      <c r="BC221" s="27" t="s">
        <v>698</v>
      </c>
      <c r="BD221" s="27" t="s">
        <v>698</v>
      </c>
      <c r="BE221" s="27" t="s">
        <v>698</v>
      </c>
      <c r="BF221" s="27" t="s">
        <v>698</v>
      </c>
      <c r="BG221" s="27" t="s">
        <v>698</v>
      </c>
      <c r="BH221" s="27" t="s">
        <v>698</v>
      </c>
      <c r="BI221" s="27" t="s">
        <v>698</v>
      </c>
      <c r="BJ221" s="27" t="s">
        <v>698</v>
      </c>
      <c r="BK221" s="27" t="s">
        <v>698</v>
      </c>
      <c r="BL221" s="27" t="s">
        <v>698</v>
      </c>
      <c r="BM221" s="27" t="s">
        <v>698</v>
      </c>
      <c r="BN221" s="27" t="s">
        <v>698</v>
      </c>
      <c r="BO221" s="27" t="s">
        <v>698</v>
      </c>
      <c r="BP221" s="27" t="s">
        <v>698</v>
      </c>
      <c r="BQ221" s="27" t="s">
        <v>698</v>
      </c>
      <c r="BR221" s="27" t="s">
        <v>698</v>
      </c>
      <c r="BS221" s="27" t="s">
        <v>698</v>
      </c>
      <c r="BT221" s="27" t="s">
        <v>698</v>
      </c>
      <c r="BU221" s="27" t="s">
        <v>698</v>
      </c>
      <c r="BV221" s="27" t="s">
        <v>698</v>
      </c>
      <c r="BW221" s="27" t="s">
        <v>698</v>
      </c>
      <c r="BX221" s="27" t="s">
        <v>698</v>
      </c>
      <c r="BY221" s="27" t="s">
        <v>698</v>
      </c>
      <c r="BZ221" s="27" t="s">
        <v>698</v>
      </c>
      <c r="CA221" s="27" t="s">
        <v>698</v>
      </c>
      <c r="CB221" s="27" t="s">
        <v>698</v>
      </c>
      <c r="CC221" s="27" t="s">
        <v>698</v>
      </c>
      <c r="CD221" s="27" t="s">
        <v>698</v>
      </c>
      <c r="CE221" s="27" t="s">
        <v>698</v>
      </c>
      <c r="CF221" s="27" t="s">
        <v>698</v>
      </c>
      <c r="CG221" s="27" t="s">
        <v>698</v>
      </c>
      <c r="CH221" s="27" t="s">
        <v>698</v>
      </c>
      <c r="CI221" s="27" t="s">
        <v>698</v>
      </c>
      <c r="CJ221" s="27" t="s">
        <v>698</v>
      </c>
      <c r="CK221" s="27" t="s">
        <v>698</v>
      </c>
      <c r="CL221" s="27" t="s">
        <v>698</v>
      </c>
      <c r="CM221" s="27" t="s">
        <v>698</v>
      </c>
      <c r="CN221" s="27" t="s">
        <v>698</v>
      </c>
      <c r="CO221" s="27" t="s">
        <v>698</v>
      </c>
      <c r="CP221" s="27" t="s">
        <v>698</v>
      </c>
      <c r="CQ221" s="27" t="s">
        <v>698</v>
      </c>
      <c r="CR221" s="27" t="s">
        <v>698</v>
      </c>
      <c r="CS221" s="27" t="s">
        <v>698</v>
      </c>
      <c r="CT221" s="27" t="s">
        <v>698</v>
      </c>
      <c r="CU221" s="27" t="s">
        <v>698</v>
      </c>
      <c r="CV221" s="27" t="s">
        <v>698</v>
      </c>
      <c r="CW221" s="27" t="s">
        <v>698</v>
      </c>
      <c r="CX221" s="27" t="s">
        <v>698</v>
      </c>
      <c r="CY221" s="27" t="s">
        <v>698</v>
      </c>
      <c r="CZ221" s="27" t="s">
        <v>698</v>
      </c>
      <c r="DA221" s="27" t="s">
        <v>698</v>
      </c>
      <c r="DB221" s="27" t="s">
        <v>698</v>
      </c>
      <c r="DC221" s="27" t="s">
        <v>698</v>
      </c>
      <c r="DD221" s="27" t="s">
        <v>698</v>
      </c>
      <c r="DE221" s="27" t="s">
        <v>698</v>
      </c>
      <c r="DF221" s="27" t="s">
        <v>698</v>
      </c>
      <c r="DG221" s="27" t="s">
        <v>698</v>
      </c>
      <c r="DH221" s="27" t="s">
        <v>698</v>
      </c>
      <c r="DI221" s="27" t="s">
        <v>698</v>
      </c>
      <c r="DJ221" s="27" t="s">
        <v>698</v>
      </c>
      <c r="DK221" s="27" t="s">
        <v>698</v>
      </c>
      <c r="DL221" s="27" t="s">
        <v>698</v>
      </c>
      <c r="DM221" s="27" t="s">
        <v>698</v>
      </c>
      <c r="DN221" s="27" t="s">
        <v>698</v>
      </c>
      <c r="DO221" s="27" t="s">
        <v>698</v>
      </c>
      <c r="DP221" s="27" t="s">
        <v>698</v>
      </c>
      <c r="DQ221" s="27" t="s">
        <v>698</v>
      </c>
      <c r="DR221" s="27" t="s">
        <v>698</v>
      </c>
      <c r="DS221" s="27"/>
      <c r="DT221" s="27" t="s">
        <v>698</v>
      </c>
      <c r="DU221" s="27" t="s">
        <v>698</v>
      </c>
      <c r="DV221" s="27" t="s">
        <v>698</v>
      </c>
      <c r="DW221" s="27" t="s">
        <v>698</v>
      </c>
      <c r="DX221" s="27" t="s">
        <v>698</v>
      </c>
      <c r="DY221" s="27" t="s">
        <v>698</v>
      </c>
      <c r="DZ221" s="27" t="s">
        <v>698</v>
      </c>
      <c r="EA221" s="27" t="s">
        <v>698</v>
      </c>
      <c r="EB221" s="27" t="s">
        <v>698</v>
      </c>
      <c r="EC221" s="27" t="s">
        <v>698</v>
      </c>
      <c r="ED221" s="27" t="s">
        <v>698</v>
      </c>
      <c r="EE221" s="27" t="s">
        <v>698</v>
      </c>
      <c r="EF221" s="27" t="s">
        <v>698</v>
      </c>
      <c r="EG221" s="27" t="s">
        <v>694</v>
      </c>
      <c r="EH221" s="27" t="s">
        <v>698</v>
      </c>
      <c r="EI221" s="27" t="s">
        <v>698</v>
      </c>
      <c r="EJ221" s="27" t="s">
        <v>698</v>
      </c>
      <c r="EK221" s="27" t="s">
        <v>698</v>
      </c>
      <c r="EL221" s="27" t="s">
        <v>698</v>
      </c>
      <c r="EM221" s="27" t="s">
        <v>698</v>
      </c>
      <c r="EN221" s="27" t="s">
        <v>698</v>
      </c>
      <c r="EO221" s="27" t="s">
        <v>698</v>
      </c>
      <c r="EP221" s="27" t="s">
        <v>698</v>
      </c>
      <c r="EQ221" s="27" t="s">
        <v>698</v>
      </c>
      <c r="ER221" s="27" t="s">
        <v>698</v>
      </c>
      <c r="ES221" s="27" t="s">
        <v>698</v>
      </c>
      <c r="ET221" s="27" t="s">
        <v>698</v>
      </c>
      <c r="EU221" s="27" t="s">
        <v>698</v>
      </c>
      <c r="EV221" s="27" t="s">
        <v>698</v>
      </c>
      <c r="EW221" s="27" t="s">
        <v>698</v>
      </c>
      <c r="EX221" s="27" t="s">
        <v>698</v>
      </c>
      <c r="EY221" s="27" t="s">
        <v>698</v>
      </c>
      <c r="EZ221" s="27" t="s">
        <v>698</v>
      </c>
      <c r="FA221" s="27" t="s">
        <v>698</v>
      </c>
      <c r="FB221" s="27" t="s">
        <v>698</v>
      </c>
      <c r="FC221" s="27" t="s">
        <v>698</v>
      </c>
      <c r="FD221" s="27" t="s">
        <v>698</v>
      </c>
      <c r="FE221" s="27" t="s">
        <v>694</v>
      </c>
      <c r="FF221" s="27" t="s">
        <v>698</v>
      </c>
      <c r="FG221" s="27" t="s">
        <v>698</v>
      </c>
      <c r="FH221" s="27" t="s">
        <v>698</v>
      </c>
      <c r="FI221" s="27" t="s">
        <v>698</v>
      </c>
      <c r="FJ221" s="27" t="s">
        <v>694</v>
      </c>
      <c r="FK221" s="27" t="s">
        <v>698</v>
      </c>
      <c r="FL221" s="27" t="s">
        <v>698</v>
      </c>
      <c r="FM221" s="27" t="s">
        <v>698</v>
      </c>
      <c r="FN221" s="27" t="s">
        <v>694</v>
      </c>
      <c r="FO221" s="72" t="s">
        <v>1515</v>
      </c>
      <c r="FP221" s="72" t="s">
        <v>1516</v>
      </c>
      <c r="FQ221" s="72" t="s">
        <v>1176</v>
      </c>
      <c r="FR221" s="72" t="s">
        <v>1517</v>
      </c>
      <c r="FS221" s="72" t="s">
        <v>1517</v>
      </c>
      <c r="FT221" s="72" t="s">
        <v>698</v>
      </c>
      <c r="FU221" s="72" t="s">
        <v>698</v>
      </c>
      <c r="FV221" s="72" t="s">
        <v>698</v>
      </c>
      <c r="FW221" s="78" t="s">
        <v>698</v>
      </c>
      <c r="FX221" s="78" t="s">
        <v>698</v>
      </c>
      <c r="FY221" s="72" t="s">
        <v>1548</v>
      </c>
      <c r="FZ221" s="90"/>
      <c r="GA221" s="90"/>
      <c r="GB221" s="90"/>
      <c r="GC221" s="90"/>
      <c r="GD221" s="90"/>
      <c r="GE221" s="90"/>
      <c r="GF221" s="90"/>
      <c r="GG221" s="90"/>
      <c r="GH221" s="105" t="s">
        <v>1519</v>
      </c>
      <c r="GI221" s="106"/>
      <c r="GJ221" s="27"/>
      <c r="GK221" s="28"/>
      <c r="GL221" s="27"/>
    </row>
    <row r="222" spans="1:194" x14ac:dyDescent="0.25">
      <c r="A222" s="71" t="str">
        <f t="shared" si="15"/>
        <v>Expenditure: Depreciation and Amortisation  - Depreciation: Infrastructure Waste Management</v>
      </c>
      <c r="B222" s="27" t="s">
        <v>694</v>
      </c>
      <c r="C222" s="27" t="str">
        <f t="shared" si="16"/>
        <v>IE004002010000000000000000000000000000</v>
      </c>
      <c r="D222" s="23" t="s">
        <v>1166</v>
      </c>
      <c r="E222" s="23" t="s">
        <v>711</v>
      </c>
      <c r="F222" s="23" t="s">
        <v>707</v>
      </c>
      <c r="G222" s="23" t="s">
        <v>724</v>
      </c>
      <c r="H222" s="23" t="s">
        <v>697</v>
      </c>
      <c r="I222" s="23" t="s">
        <v>697</v>
      </c>
      <c r="J222" s="23" t="s">
        <v>697</v>
      </c>
      <c r="K222" s="23" t="s">
        <v>697</v>
      </c>
      <c r="L222" s="23" t="s">
        <v>697</v>
      </c>
      <c r="M222" s="23" t="s">
        <v>697</v>
      </c>
      <c r="N222" s="23" t="s">
        <v>697</v>
      </c>
      <c r="O222" s="23" t="s">
        <v>697</v>
      </c>
      <c r="P222" s="23" t="s">
        <v>697</v>
      </c>
      <c r="Q222" s="27">
        <v>0</v>
      </c>
      <c r="R222" s="27" t="s">
        <v>704</v>
      </c>
      <c r="S222" s="27" t="s">
        <v>698</v>
      </c>
      <c r="T222" s="27" t="s">
        <v>694</v>
      </c>
      <c r="U222" s="28"/>
      <c r="V222" s="27" t="s">
        <v>448</v>
      </c>
      <c r="W222" s="27" t="s">
        <v>905</v>
      </c>
      <c r="X222" s="27"/>
      <c r="Y222" s="27"/>
      <c r="Z222" s="27" t="s">
        <v>1592</v>
      </c>
      <c r="AA222" s="27"/>
      <c r="AB222" s="27"/>
      <c r="AC222" s="27"/>
      <c r="AD222" s="27"/>
      <c r="AE222" s="27"/>
      <c r="AF222" s="27"/>
      <c r="AG222" s="27"/>
      <c r="AH222" s="27"/>
      <c r="AI222" s="27" t="s">
        <v>1593</v>
      </c>
      <c r="AJ222" s="28" t="s">
        <v>704</v>
      </c>
      <c r="AK222" s="27" t="s">
        <v>698</v>
      </c>
      <c r="AL222" s="27" t="s">
        <v>698</v>
      </c>
      <c r="AM222" s="27" t="s">
        <v>698</v>
      </c>
      <c r="AN222" s="27" t="s">
        <v>698</v>
      </c>
      <c r="AO222" s="27" t="s">
        <v>698</v>
      </c>
      <c r="AP222" s="27" t="s">
        <v>698</v>
      </c>
      <c r="AQ222" s="27" t="s">
        <v>698</v>
      </c>
      <c r="AR222" s="27" t="s">
        <v>698</v>
      </c>
      <c r="AS222" s="27" t="s">
        <v>698</v>
      </c>
      <c r="AT222" s="27" t="s">
        <v>698</v>
      </c>
      <c r="AU222" s="27" t="s">
        <v>698</v>
      </c>
      <c r="AV222" s="27" t="s">
        <v>698</v>
      </c>
      <c r="AW222" s="27" t="s">
        <v>698</v>
      </c>
      <c r="AX222" s="27" t="s">
        <v>698</v>
      </c>
      <c r="AY222" s="27" t="s">
        <v>698</v>
      </c>
      <c r="AZ222" s="27" t="s">
        <v>698</v>
      </c>
      <c r="BA222" s="27" t="s">
        <v>698</v>
      </c>
      <c r="BB222" s="27" t="s">
        <v>698</v>
      </c>
      <c r="BC222" s="27" t="s">
        <v>698</v>
      </c>
      <c r="BD222" s="27" t="s">
        <v>698</v>
      </c>
      <c r="BE222" s="27" t="s">
        <v>698</v>
      </c>
      <c r="BF222" s="27" t="s">
        <v>698</v>
      </c>
      <c r="BG222" s="27" t="s">
        <v>698</v>
      </c>
      <c r="BH222" s="27" t="s">
        <v>698</v>
      </c>
      <c r="BI222" s="27" t="s">
        <v>698</v>
      </c>
      <c r="BJ222" s="27" t="s">
        <v>698</v>
      </c>
      <c r="BK222" s="27" t="s">
        <v>698</v>
      </c>
      <c r="BL222" s="27" t="s">
        <v>698</v>
      </c>
      <c r="BM222" s="27" t="s">
        <v>698</v>
      </c>
      <c r="BN222" s="27" t="s">
        <v>698</v>
      </c>
      <c r="BO222" s="27" t="s">
        <v>698</v>
      </c>
      <c r="BP222" s="27" t="s">
        <v>698</v>
      </c>
      <c r="BQ222" s="27" t="s">
        <v>698</v>
      </c>
      <c r="BR222" s="27" t="s">
        <v>698</v>
      </c>
      <c r="BS222" s="27" t="s">
        <v>698</v>
      </c>
      <c r="BT222" s="27" t="s">
        <v>698</v>
      </c>
      <c r="BU222" s="27" t="s">
        <v>698</v>
      </c>
      <c r="BV222" s="27" t="s">
        <v>698</v>
      </c>
      <c r="BW222" s="27" t="s">
        <v>698</v>
      </c>
      <c r="BX222" s="27" t="s">
        <v>698</v>
      </c>
      <c r="BY222" s="27" t="s">
        <v>698</v>
      </c>
      <c r="BZ222" s="27" t="s">
        <v>698</v>
      </c>
      <c r="CA222" s="27" t="s">
        <v>698</v>
      </c>
      <c r="CB222" s="27" t="s">
        <v>698</v>
      </c>
      <c r="CC222" s="27" t="s">
        <v>698</v>
      </c>
      <c r="CD222" s="27" t="s">
        <v>698</v>
      </c>
      <c r="CE222" s="27" t="s">
        <v>698</v>
      </c>
      <c r="CF222" s="27" t="s">
        <v>698</v>
      </c>
      <c r="CG222" s="27" t="s">
        <v>698</v>
      </c>
      <c r="CH222" s="27" t="s">
        <v>698</v>
      </c>
      <c r="CI222" s="27" t="s">
        <v>698</v>
      </c>
      <c r="CJ222" s="27" t="s">
        <v>698</v>
      </c>
      <c r="CK222" s="27" t="s">
        <v>698</v>
      </c>
      <c r="CL222" s="27" t="s">
        <v>698</v>
      </c>
      <c r="CM222" s="27" t="s">
        <v>698</v>
      </c>
      <c r="CN222" s="27" t="s">
        <v>698</v>
      </c>
      <c r="CO222" s="27" t="s">
        <v>698</v>
      </c>
      <c r="CP222" s="27" t="s">
        <v>698</v>
      </c>
      <c r="CQ222" s="27" t="s">
        <v>698</v>
      </c>
      <c r="CR222" s="27" t="s">
        <v>698</v>
      </c>
      <c r="CS222" s="27" t="s">
        <v>698</v>
      </c>
      <c r="CT222" s="27" t="s">
        <v>698</v>
      </c>
      <c r="CU222" s="27" t="s">
        <v>698</v>
      </c>
      <c r="CV222" s="27" t="s">
        <v>698</v>
      </c>
      <c r="CW222" s="27" t="s">
        <v>698</v>
      </c>
      <c r="CX222" s="27" t="s">
        <v>698</v>
      </c>
      <c r="CY222" s="27" t="s">
        <v>698</v>
      </c>
      <c r="CZ222" s="27" t="s">
        <v>698</v>
      </c>
      <c r="DA222" s="27" t="s">
        <v>698</v>
      </c>
      <c r="DB222" s="27" t="s">
        <v>698</v>
      </c>
      <c r="DC222" s="27" t="s">
        <v>698</v>
      </c>
      <c r="DD222" s="27" t="s">
        <v>698</v>
      </c>
      <c r="DE222" s="27" t="s">
        <v>698</v>
      </c>
      <c r="DF222" s="27" t="s">
        <v>698</v>
      </c>
      <c r="DG222" s="27" t="s">
        <v>698</v>
      </c>
      <c r="DH222" s="27" t="s">
        <v>698</v>
      </c>
      <c r="DI222" s="27" t="s">
        <v>698</v>
      </c>
      <c r="DJ222" s="27" t="s">
        <v>698</v>
      </c>
      <c r="DK222" s="27" t="s">
        <v>698</v>
      </c>
      <c r="DL222" s="27" t="s">
        <v>698</v>
      </c>
      <c r="DM222" s="27" t="s">
        <v>698</v>
      </c>
      <c r="DN222" s="27" t="s">
        <v>698</v>
      </c>
      <c r="DO222" s="27" t="s">
        <v>698</v>
      </c>
      <c r="DP222" s="27" t="s">
        <v>698</v>
      </c>
      <c r="DQ222" s="27" t="s">
        <v>698</v>
      </c>
      <c r="DR222" s="27" t="s">
        <v>698</v>
      </c>
      <c r="DS222" s="27"/>
      <c r="DT222" s="27" t="s">
        <v>698</v>
      </c>
      <c r="DU222" s="27" t="s">
        <v>698</v>
      </c>
      <c r="DV222" s="27" t="s">
        <v>698</v>
      </c>
      <c r="DW222" s="27" t="s">
        <v>698</v>
      </c>
      <c r="DX222" s="27" t="s">
        <v>698</v>
      </c>
      <c r="DY222" s="27" t="s">
        <v>698</v>
      </c>
      <c r="DZ222" s="27" t="s">
        <v>698</v>
      </c>
      <c r="EA222" s="27" t="s">
        <v>698</v>
      </c>
      <c r="EB222" s="27" t="s">
        <v>698</v>
      </c>
      <c r="EC222" s="27" t="s">
        <v>698</v>
      </c>
      <c r="ED222" s="27" t="s">
        <v>698</v>
      </c>
      <c r="EE222" s="27" t="s">
        <v>698</v>
      </c>
      <c r="EF222" s="27" t="s">
        <v>698</v>
      </c>
      <c r="EG222" s="27" t="s">
        <v>694</v>
      </c>
      <c r="EH222" s="27" t="s">
        <v>698</v>
      </c>
      <c r="EI222" s="27" t="s">
        <v>698</v>
      </c>
      <c r="EJ222" s="27" t="s">
        <v>698</v>
      </c>
      <c r="EK222" s="27" t="s">
        <v>698</v>
      </c>
      <c r="EL222" s="27" t="s">
        <v>698</v>
      </c>
      <c r="EM222" s="27" t="s">
        <v>698</v>
      </c>
      <c r="EN222" s="27" t="s">
        <v>698</v>
      </c>
      <c r="EO222" s="27" t="s">
        <v>698</v>
      </c>
      <c r="EP222" s="27" t="s">
        <v>698</v>
      </c>
      <c r="EQ222" s="27" t="s">
        <v>698</v>
      </c>
      <c r="ER222" s="27" t="s">
        <v>698</v>
      </c>
      <c r="ES222" s="27" t="s">
        <v>698</v>
      </c>
      <c r="ET222" s="27" t="s">
        <v>698</v>
      </c>
      <c r="EU222" s="27" t="s">
        <v>698</v>
      </c>
      <c r="EV222" s="27" t="s">
        <v>698</v>
      </c>
      <c r="EW222" s="27" t="s">
        <v>698</v>
      </c>
      <c r="EX222" s="27" t="s">
        <v>698</v>
      </c>
      <c r="EY222" s="27" t="s">
        <v>698</v>
      </c>
      <c r="EZ222" s="27" t="s">
        <v>698</v>
      </c>
      <c r="FA222" s="27" t="s">
        <v>698</v>
      </c>
      <c r="FB222" s="27" t="s">
        <v>698</v>
      </c>
      <c r="FC222" s="27" t="s">
        <v>698</v>
      </c>
      <c r="FD222" s="27" t="s">
        <v>698</v>
      </c>
      <c r="FE222" s="27" t="s">
        <v>694</v>
      </c>
      <c r="FF222" s="27" t="s">
        <v>704</v>
      </c>
      <c r="FG222" s="27" t="s">
        <v>704</v>
      </c>
      <c r="FH222" s="27" t="s">
        <v>704</v>
      </c>
      <c r="FI222" s="27" t="s">
        <v>704</v>
      </c>
      <c r="FJ222" s="27" t="s">
        <v>694</v>
      </c>
      <c r="FK222" s="27" t="s">
        <v>698</v>
      </c>
      <c r="FL222" s="27" t="s">
        <v>698</v>
      </c>
      <c r="FM222" s="27" t="s">
        <v>698</v>
      </c>
      <c r="FN222" s="27" t="s">
        <v>694</v>
      </c>
      <c r="FO222" s="72" t="s">
        <v>1515</v>
      </c>
      <c r="FP222" s="72" t="s">
        <v>1516</v>
      </c>
      <c r="FQ222" s="72" t="s">
        <v>1176</v>
      </c>
      <c r="FR222" s="72" t="s">
        <v>1517</v>
      </c>
      <c r="FS222" s="72" t="s">
        <v>1517</v>
      </c>
      <c r="FT222" s="72" t="s">
        <v>698</v>
      </c>
      <c r="FU222" s="72" t="s">
        <v>698</v>
      </c>
      <c r="FV222" s="72" t="s">
        <v>698</v>
      </c>
      <c r="FW222" s="78" t="s">
        <v>698</v>
      </c>
      <c r="FX222" s="78" t="s">
        <v>698</v>
      </c>
      <c r="FY222" s="72" t="s">
        <v>1594</v>
      </c>
      <c r="FZ222" s="90"/>
      <c r="GA222" s="90"/>
      <c r="GB222" s="90"/>
      <c r="GC222" s="90"/>
      <c r="GD222" s="90"/>
      <c r="GE222" s="90"/>
      <c r="GF222" s="90"/>
      <c r="GG222" s="90"/>
      <c r="GH222" s="105" t="s">
        <v>1519</v>
      </c>
      <c r="GI222" s="106"/>
      <c r="GJ222" s="27"/>
      <c r="GK222" s="28"/>
      <c r="GL222" s="27"/>
    </row>
    <row r="223" spans="1:194" x14ac:dyDescent="0.25">
      <c r="A223" s="71" t="str">
        <f t="shared" si="15"/>
        <v>Expenditure: Depreciation and Amortisation  - Depreciation: Infrastructure Transportation</v>
      </c>
      <c r="B223" s="27" t="s">
        <v>694</v>
      </c>
      <c r="C223" s="27" t="str">
        <f t="shared" si="16"/>
        <v>IE004002011000000000000000000000000000</v>
      </c>
      <c r="D223" s="23" t="s">
        <v>1166</v>
      </c>
      <c r="E223" s="23" t="s">
        <v>711</v>
      </c>
      <c r="F223" s="23" t="s">
        <v>707</v>
      </c>
      <c r="G223" s="23" t="s">
        <v>734</v>
      </c>
      <c r="H223" s="23" t="s">
        <v>697</v>
      </c>
      <c r="I223" s="23" t="s">
        <v>697</v>
      </c>
      <c r="J223" s="23" t="s">
        <v>697</v>
      </c>
      <c r="K223" s="23" t="s">
        <v>697</v>
      </c>
      <c r="L223" s="23" t="s">
        <v>697</v>
      </c>
      <c r="M223" s="23" t="s">
        <v>697</v>
      </c>
      <c r="N223" s="23" t="s">
        <v>697</v>
      </c>
      <c r="O223" s="23" t="s">
        <v>697</v>
      </c>
      <c r="P223" s="23" t="s">
        <v>697</v>
      </c>
      <c r="Q223" s="27">
        <v>0</v>
      </c>
      <c r="R223" s="27" t="s">
        <v>704</v>
      </c>
      <c r="S223" s="27" t="s">
        <v>698</v>
      </c>
      <c r="T223" s="27" t="s">
        <v>694</v>
      </c>
      <c r="U223" s="28"/>
      <c r="V223" s="27" t="s">
        <v>449</v>
      </c>
      <c r="W223" s="27" t="s">
        <v>905</v>
      </c>
      <c r="X223" s="27"/>
      <c r="Y223" s="27"/>
      <c r="Z223" s="27" t="s">
        <v>1595</v>
      </c>
      <c r="AA223" s="27"/>
      <c r="AB223" s="27"/>
      <c r="AC223" s="27"/>
      <c r="AD223" s="27"/>
      <c r="AE223" s="27"/>
      <c r="AF223" s="27"/>
      <c r="AG223" s="27"/>
      <c r="AH223" s="27"/>
      <c r="AI223" s="27" t="s">
        <v>1596</v>
      </c>
      <c r="AJ223" s="28" t="s">
        <v>704</v>
      </c>
      <c r="AK223" s="27" t="s">
        <v>698</v>
      </c>
      <c r="AL223" s="27" t="s">
        <v>698</v>
      </c>
      <c r="AM223" s="27" t="s">
        <v>698</v>
      </c>
      <c r="AN223" s="27" t="s">
        <v>698</v>
      </c>
      <c r="AO223" s="27" t="s">
        <v>698</v>
      </c>
      <c r="AP223" s="27" t="s">
        <v>698</v>
      </c>
      <c r="AQ223" s="27" t="s">
        <v>698</v>
      </c>
      <c r="AR223" s="27" t="s">
        <v>698</v>
      </c>
      <c r="AS223" s="27" t="s">
        <v>698</v>
      </c>
      <c r="AT223" s="27" t="s">
        <v>698</v>
      </c>
      <c r="AU223" s="27" t="s">
        <v>698</v>
      </c>
      <c r="AV223" s="27" t="s">
        <v>698</v>
      </c>
      <c r="AW223" s="27" t="s">
        <v>698</v>
      </c>
      <c r="AX223" s="27" t="s">
        <v>698</v>
      </c>
      <c r="AY223" s="27" t="s">
        <v>698</v>
      </c>
      <c r="AZ223" s="27" t="s">
        <v>698</v>
      </c>
      <c r="BA223" s="27" t="s">
        <v>698</v>
      </c>
      <c r="BB223" s="27" t="s">
        <v>698</v>
      </c>
      <c r="BC223" s="27" t="s">
        <v>698</v>
      </c>
      <c r="BD223" s="27" t="s">
        <v>698</v>
      </c>
      <c r="BE223" s="27" t="s">
        <v>698</v>
      </c>
      <c r="BF223" s="27" t="s">
        <v>698</v>
      </c>
      <c r="BG223" s="27" t="s">
        <v>698</v>
      </c>
      <c r="BH223" s="27" t="s">
        <v>698</v>
      </c>
      <c r="BI223" s="27" t="s">
        <v>698</v>
      </c>
      <c r="BJ223" s="27" t="s">
        <v>698</v>
      </c>
      <c r="BK223" s="27" t="s">
        <v>698</v>
      </c>
      <c r="BL223" s="27" t="s">
        <v>698</v>
      </c>
      <c r="BM223" s="27" t="s">
        <v>698</v>
      </c>
      <c r="BN223" s="27" t="s">
        <v>698</v>
      </c>
      <c r="BO223" s="27" t="s">
        <v>698</v>
      </c>
      <c r="BP223" s="27" t="s">
        <v>698</v>
      </c>
      <c r="BQ223" s="27" t="s">
        <v>698</v>
      </c>
      <c r="BR223" s="27" t="s">
        <v>698</v>
      </c>
      <c r="BS223" s="27" t="s">
        <v>698</v>
      </c>
      <c r="BT223" s="27" t="s">
        <v>698</v>
      </c>
      <c r="BU223" s="27" t="s">
        <v>698</v>
      </c>
      <c r="BV223" s="27" t="s">
        <v>698</v>
      </c>
      <c r="BW223" s="27" t="s">
        <v>698</v>
      </c>
      <c r="BX223" s="27" t="s">
        <v>698</v>
      </c>
      <c r="BY223" s="27" t="s">
        <v>698</v>
      </c>
      <c r="BZ223" s="27" t="s">
        <v>698</v>
      </c>
      <c r="CA223" s="27" t="s">
        <v>698</v>
      </c>
      <c r="CB223" s="27" t="s">
        <v>698</v>
      </c>
      <c r="CC223" s="27" t="s">
        <v>698</v>
      </c>
      <c r="CD223" s="27" t="s">
        <v>698</v>
      </c>
      <c r="CE223" s="27" t="s">
        <v>698</v>
      </c>
      <c r="CF223" s="27" t="s">
        <v>698</v>
      </c>
      <c r="CG223" s="27" t="s">
        <v>698</v>
      </c>
      <c r="CH223" s="27" t="s">
        <v>698</v>
      </c>
      <c r="CI223" s="27" t="s">
        <v>698</v>
      </c>
      <c r="CJ223" s="27" t="s">
        <v>698</v>
      </c>
      <c r="CK223" s="27" t="s">
        <v>698</v>
      </c>
      <c r="CL223" s="27" t="s">
        <v>698</v>
      </c>
      <c r="CM223" s="27" t="s">
        <v>698</v>
      </c>
      <c r="CN223" s="27" t="s">
        <v>698</v>
      </c>
      <c r="CO223" s="27" t="s">
        <v>698</v>
      </c>
      <c r="CP223" s="27" t="s">
        <v>698</v>
      </c>
      <c r="CQ223" s="27" t="s">
        <v>698</v>
      </c>
      <c r="CR223" s="27" t="s">
        <v>698</v>
      </c>
      <c r="CS223" s="27" t="s">
        <v>698</v>
      </c>
      <c r="CT223" s="27" t="s">
        <v>698</v>
      </c>
      <c r="CU223" s="27" t="s">
        <v>698</v>
      </c>
      <c r="CV223" s="27" t="s">
        <v>698</v>
      </c>
      <c r="CW223" s="27" t="s">
        <v>698</v>
      </c>
      <c r="CX223" s="27" t="s">
        <v>698</v>
      </c>
      <c r="CY223" s="27" t="s">
        <v>698</v>
      </c>
      <c r="CZ223" s="27" t="s">
        <v>698</v>
      </c>
      <c r="DA223" s="27" t="s">
        <v>698</v>
      </c>
      <c r="DB223" s="27" t="s">
        <v>698</v>
      </c>
      <c r="DC223" s="27" t="s">
        <v>698</v>
      </c>
      <c r="DD223" s="27" t="s">
        <v>698</v>
      </c>
      <c r="DE223" s="27" t="s">
        <v>698</v>
      </c>
      <c r="DF223" s="27" t="s">
        <v>698</v>
      </c>
      <c r="DG223" s="27" t="s">
        <v>698</v>
      </c>
      <c r="DH223" s="27" t="s">
        <v>698</v>
      </c>
      <c r="DI223" s="27" t="s">
        <v>698</v>
      </c>
      <c r="DJ223" s="27" t="s">
        <v>698</v>
      </c>
      <c r="DK223" s="27" t="s">
        <v>698</v>
      </c>
      <c r="DL223" s="27" t="s">
        <v>698</v>
      </c>
      <c r="DM223" s="27" t="s">
        <v>698</v>
      </c>
      <c r="DN223" s="27" t="s">
        <v>698</v>
      </c>
      <c r="DO223" s="27" t="s">
        <v>698</v>
      </c>
      <c r="DP223" s="27" t="s">
        <v>698</v>
      </c>
      <c r="DQ223" s="27" t="s">
        <v>698</v>
      </c>
      <c r="DR223" s="27" t="s">
        <v>698</v>
      </c>
      <c r="DS223" s="27"/>
      <c r="DT223" s="27" t="s">
        <v>698</v>
      </c>
      <c r="DU223" s="27" t="s">
        <v>698</v>
      </c>
      <c r="DV223" s="27" t="s">
        <v>698</v>
      </c>
      <c r="DW223" s="27" t="s">
        <v>698</v>
      </c>
      <c r="DX223" s="27" t="s">
        <v>698</v>
      </c>
      <c r="DY223" s="27" t="s">
        <v>698</v>
      </c>
      <c r="DZ223" s="27" t="s">
        <v>698</v>
      </c>
      <c r="EA223" s="27" t="s">
        <v>698</v>
      </c>
      <c r="EB223" s="27" t="s">
        <v>698</v>
      </c>
      <c r="EC223" s="27" t="s">
        <v>698</v>
      </c>
      <c r="ED223" s="27" t="s">
        <v>698</v>
      </c>
      <c r="EE223" s="27" t="s">
        <v>698</v>
      </c>
      <c r="EF223" s="27" t="s">
        <v>698</v>
      </c>
      <c r="EG223" s="27" t="s">
        <v>694</v>
      </c>
      <c r="EH223" s="27" t="s">
        <v>698</v>
      </c>
      <c r="EI223" s="27" t="s">
        <v>698</v>
      </c>
      <c r="EJ223" s="27" t="s">
        <v>698</v>
      </c>
      <c r="EK223" s="27" t="s">
        <v>698</v>
      </c>
      <c r="EL223" s="27" t="s">
        <v>698</v>
      </c>
      <c r="EM223" s="27" t="s">
        <v>698</v>
      </c>
      <c r="EN223" s="27" t="s">
        <v>698</v>
      </c>
      <c r="EO223" s="27" t="s">
        <v>698</v>
      </c>
      <c r="EP223" s="27" t="s">
        <v>698</v>
      </c>
      <c r="EQ223" s="27" t="s">
        <v>698</v>
      </c>
      <c r="ER223" s="27" t="s">
        <v>698</v>
      </c>
      <c r="ES223" s="27" t="s">
        <v>698</v>
      </c>
      <c r="ET223" s="27" t="s">
        <v>698</v>
      </c>
      <c r="EU223" s="27" t="s">
        <v>698</v>
      </c>
      <c r="EV223" s="27" t="s">
        <v>698</v>
      </c>
      <c r="EW223" s="27" t="s">
        <v>698</v>
      </c>
      <c r="EX223" s="27" t="s">
        <v>698</v>
      </c>
      <c r="EY223" s="27" t="s">
        <v>698</v>
      </c>
      <c r="EZ223" s="27" t="s">
        <v>698</v>
      </c>
      <c r="FA223" s="27" t="s">
        <v>698</v>
      </c>
      <c r="FB223" s="27" t="s">
        <v>698</v>
      </c>
      <c r="FC223" s="27" t="s">
        <v>698</v>
      </c>
      <c r="FD223" s="27" t="s">
        <v>698</v>
      </c>
      <c r="FE223" s="27" t="s">
        <v>694</v>
      </c>
      <c r="FF223" s="27" t="s">
        <v>698</v>
      </c>
      <c r="FG223" s="27" t="s">
        <v>698</v>
      </c>
      <c r="FH223" s="27" t="s">
        <v>698</v>
      </c>
      <c r="FI223" s="27" t="s">
        <v>698</v>
      </c>
      <c r="FJ223" s="27" t="s">
        <v>694</v>
      </c>
      <c r="FK223" s="27" t="s">
        <v>698</v>
      </c>
      <c r="FL223" s="27" t="s">
        <v>698</v>
      </c>
      <c r="FM223" s="27" t="s">
        <v>698</v>
      </c>
      <c r="FN223" s="27" t="s">
        <v>694</v>
      </c>
      <c r="FO223" s="72" t="s">
        <v>1515</v>
      </c>
      <c r="FP223" s="72" t="s">
        <v>1516</v>
      </c>
      <c r="FQ223" s="72" t="s">
        <v>1176</v>
      </c>
      <c r="FR223" s="72" t="s">
        <v>1517</v>
      </c>
      <c r="FS223" s="72" t="s">
        <v>1517</v>
      </c>
      <c r="FT223" s="72" t="s">
        <v>698</v>
      </c>
      <c r="FU223" s="72" t="s">
        <v>698</v>
      </c>
      <c r="FV223" s="72" t="s">
        <v>698</v>
      </c>
      <c r="FW223" s="78" t="s">
        <v>698</v>
      </c>
      <c r="FX223" s="78" t="s">
        <v>698</v>
      </c>
      <c r="FY223" s="72" t="s">
        <v>1597</v>
      </c>
      <c r="FZ223" s="90"/>
      <c r="GA223" s="90"/>
      <c r="GB223" s="90"/>
      <c r="GC223" s="90"/>
      <c r="GD223" s="90"/>
      <c r="GE223" s="90"/>
      <c r="GF223" s="90"/>
      <c r="GG223" s="90"/>
      <c r="GH223" s="105" t="s">
        <v>1519</v>
      </c>
      <c r="GI223" s="106"/>
      <c r="GJ223" s="27"/>
      <c r="GK223" s="28"/>
      <c r="GL223" s="27"/>
    </row>
    <row r="224" spans="1:194" x14ac:dyDescent="0.25">
      <c r="A224" s="71" t="str">
        <f t="shared" si="15"/>
        <v>Expenditure: Depreciation and Amortisation  - Depreciation: Infrastructure Water</v>
      </c>
      <c r="B224" s="27" t="s">
        <v>694</v>
      </c>
      <c r="C224" s="27" t="str">
        <f t="shared" si="16"/>
        <v>IE004002012000000000000000000000000000</v>
      </c>
      <c r="D224" s="23" t="s">
        <v>1166</v>
      </c>
      <c r="E224" s="23" t="s">
        <v>711</v>
      </c>
      <c r="F224" s="23" t="s">
        <v>707</v>
      </c>
      <c r="G224" s="23" t="s">
        <v>736</v>
      </c>
      <c r="H224" s="23" t="s">
        <v>697</v>
      </c>
      <c r="I224" s="23" t="s">
        <v>697</v>
      </c>
      <c r="J224" s="23" t="s">
        <v>697</v>
      </c>
      <c r="K224" s="23" t="s">
        <v>697</v>
      </c>
      <c r="L224" s="23" t="s">
        <v>697</v>
      </c>
      <c r="M224" s="23" t="s">
        <v>697</v>
      </c>
      <c r="N224" s="23" t="s">
        <v>697</v>
      </c>
      <c r="O224" s="23" t="s">
        <v>697</v>
      </c>
      <c r="P224" s="23" t="s">
        <v>697</v>
      </c>
      <c r="Q224" s="27">
        <v>0</v>
      </c>
      <c r="R224" s="27" t="s">
        <v>704</v>
      </c>
      <c r="S224" s="27" t="s">
        <v>698</v>
      </c>
      <c r="T224" s="27" t="s">
        <v>694</v>
      </c>
      <c r="U224" s="28"/>
      <c r="V224" s="27" t="s">
        <v>450</v>
      </c>
      <c r="W224" s="27" t="s">
        <v>905</v>
      </c>
      <c r="X224" s="27"/>
      <c r="Y224" s="27"/>
      <c r="Z224" s="27" t="s">
        <v>1598</v>
      </c>
      <c r="AA224" s="27"/>
      <c r="AB224" s="27"/>
      <c r="AC224" s="27"/>
      <c r="AD224" s="27"/>
      <c r="AE224" s="27"/>
      <c r="AF224" s="27"/>
      <c r="AG224" s="27"/>
      <c r="AH224" s="27"/>
      <c r="AI224" s="27" t="s">
        <v>1599</v>
      </c>
      <c r="AJ224" s="28" t="s">
        <v>704</v>
      </c>
      <c r="AK224" s="27" t="s">
        <v>698</v>
      </c>
      <c r="AL224" s="27" t="s">
        <v>698</v>
      </c>
      <c r="AM224" s="27" t="s">
        <v>698</v>
      </c>
      <c r="AN224" s="27" t="s">
        <v>698</v>
      </c>
      <c r="AO224" s="27" t="s">
        <v>698</v>
      </c>
      <c r="AP224" s="27" t="s">
        <v>698</v>
      </c>
      <c r="AQ224" s="27" t="s">
        <v>698</v>
      </c>
      <c r="AR224" s="27" t="s">
        <v>698</v>
      </c>
      <c r="AS224" s="27" t="s">
        <v>698</v>
      </c>
      <c r="AT224" s="27" t="s">
        <v>698</v>
      </c>
      <c r="AU224" s="27" t="s">
        <v>698</v>
      </c>
      <c r="AV224" s="27" t="s">
        <v>698</v>
      </c>
      <c r="AW224" s="27" t="s">
        <v>698</v>
      </c>
      <c r="AX224" s="27" t="s">
        <v>698</v>
      </c>
      <c r="AY224" s="27" t="s">
        <v>698</v>
      </c>
      <c r="AZ224" s="27" t="s">
        <v>698</v>
      </c>
      <c r="BA224" s="27" t="s">
        <v>698</v>
      </c>
      <c r="BB224" s="27" t="s">
        <v>698</v>
      </c>
      <c r="BC224" s="27" t="s">
        <v>698</v>
      </c>
      <c r="BD224" s="27" t="s">
        <v>698</v>
      </c>
      <c r="BE224" s="27" t="s">
        <v>698</v>
      </c>
      <c r="BF224" s="27" t="s">
        <v>698</v>
      </c>
      <c r="BG224" s="27" t="s">
        <v>698</v>
      </c>
      <c r="BH224" s="27" t="s">
        <v>698</v>
      </c>
      <c r="BI224" s="27" t="s">
        <v>698</v>
      </c>
      <c r="BJ224" s="27" t="s">
        <v>698</v>
      </c>
      <c r="BK224" s="27" t="s">
        <v>698</v>
      </c>
      <c r="BL224" s="27" t="s">
        <v>698</v>
      </c>
      <c r="BM224" s="27" t="s">
        <v>698</v>
      </c>
      <c r="BN224" s="27" t="s">
        <v>698</v>
      </c>
      <c r="BO224" s="27" t="s">
        <v>698</v>
      </c>
      <c r="BP224" s="27" t="s">
        <v>698</v>
      </c>
      <c r="BQ224" s="27" t="s">
        <v>698</v>
      </c>
      <c r="BR224" s="27" t="s">
        <v>698</v>
      </c>
      <c r="BS224" s="27" t="s">
        <v>698</v>
      </c>
      <c r="BT224" s="27" t="s">
        <v>698</v>
      </c>
      <c r="BU224" s="27" t="s">
        <v>698</v>
      </c>
      <c r="BV224" s="27" t="s">
        <v>698</v>
      </c>
      <c r="BW224" s="27" t="s">
        <v>698</v>
      </c>
      <c r="BX224" s="27" t="s">
        <v>698</v>
      </c>
      <c r="BY224" s="27" t="s">
        <v>698</v>
      </c>
      <c r="BZ224" s="27" t="s">
        <v>698</v>
      </c>
      <c r="CA224" s="27" t="s">
        <v>698</v>
      </c>
      <c r="CB224" s="27" t="s">
        <v>698</v>
      </c>
      <c r="CC224" s="27" t="s">
        <v>698</v>
      </c>
      <c r="CD224" s="27" t="s">
        <v>698</v>
      </c>
      <c r="CE224" s="27" t="s">
        <v>698</v>
      </c>
      <c r="CF224" s="27" t="s">
        <v>698</v>
      </c>
      <c r="CG224" s="27" t="s">
        <v>698</v>
      </c>
      <c r="CH224" s="27" t="s">
        <v>698</v>
      </c>
      <c r="CI224" s="27" t="s">
        <v>698</v>
      </c>
      <c r="CJ224" s="27" t="s">
        <v>698</v>
      </c>
      <c r="CK224" s="27" t="s">
        <v>698</v>
      </c>
      <c r="CL224" s="27" t="s">
        <v>698</v>
      </c>
      <c r="CM224" s="27" t="s">
        <v>698</v>
      </c>
      <c r="CN224" s="27" t="s">
        <v>698</v>
      </c>
      <c r="CO224" s="27" t="s">
        <v>698</v>
      </c>
      <c r="CP224" s="27" t="s">
        <v>698</v>
      </c>
      <c r="CQ224" s="27" t="s">
        <v>698</v>
      </c>
      <c r="CR224" s="27" t="s">
        <v>698</v>
      </c>
      <c r="CS224" s="27" t="s">
        <v>698</v>
      </c>
      <c r="CT224" s="27" t="s">
        <v>698</v>
      </c>
      <c r="CU224" s="27" t="s">
        <v>698</v>
      </c>
      <c r="CV224" s="27" t="s">
        <v>698</v>
      </c>
      <c r="CW224" s="27" t="s">
        <v>698</v>
      </c>
      <c r="CX224" s="27" t="s">
        <v>698</v>
      </c>
      <c r="CY224" s="27" t="s">
        <v>698</v>
      </c>
      <c r="CZ224" s="27" t="s">
        <v>698</v>
      </c>
      <c r="DA224" s="27" t="s">
        <v>698</v>
      </c>
      <c r="DB224" s="27" t="s">
        <v>698</v>
      </c>
      <c r="DC224" s="27" t="s">
        <v>698</v>
      </c>
      <c r="DD224" s="27" t="s">
        <v>698</v>
      </c>
      <c r="DE224" s="27" t="s">
        <v>698</v>
      </c>
      <c r="DF224" s="27" t="s">
        <v>698</v>
      </c>
      <c r="DG224" s="27" t="s">
        <v>698</v>
      </c>
      <c r="DH224" s="27" t="s">
        <v>698</v>
      </c>
      <c r="DI224" s="27" t="s">
        <v>698</v>
      </c>
      <c r="DJ224" s="27" t="s">
        <v>698</v>
      </c>
      <c r="DK224" s="27" t="s">
        <v>698</v>
      </c>
      <c r="DL224" s="27" t="s">
        <v>698</v>
      </c>
      <c r="DM224" s="27" t="s">
        <v>698</v>
      </c>
      <c r="DN224" s="27" t="s">
        <v>698</v>
      </c>
      <c r="DO224" s="27" t="s">
        <v>698</v>
      </c>
      <c r="DP224" s="27" t="s">
        <v>698</v>
      </c>
      <c r="DQ224" s="27" t="s">
        <v>698</v>
      </c>
      <c r="DR224" s="27" t="s">
        <v>698</v>
      </c>
      <c r="DS224" s="27"/>
      <c r="DT224" s="27" t="s">
        <v>698</v>
      </c>
      <c r="DU224" s="27" t="s">
        <v>698</v>
      </c>
      <c r="DV224" s="27" t="s">
        <v>698</v>
      </c>
      <c r="DW224" s="27" t="s">
        <v>698</v>
      </c>
      <c r="DX224" s="27" t="s">
        <v>698</v>
      </c>
      <c r="DY224" s="27" t="s">
        <v>698</v>
      </c>
      <c r="DZ224" s="27" t="s">
        <v>698</v>
      </c>
      <c r="EA224" s="27" t="s">
        <v>698</v>
      </c>
      <c r="EB224" s="27" t="s">
        <v>698</v>
      </c>
      <c r="EC224" s="27" t="s">
        <v>698</v>
      </c>
      <c r="ED224" s="27" t="s">
        <v>698</v>
      </c>
      <c r="EE224" s="27" t="s">
        <v>698</v>
      </c>
      <c r="EF224" s="27" t="s">
        <v>698</v>
      </c>
      <c r="EG224" s="27" t="s">
        <v>694</v>
      </c>
      <c r="EH224" s="27" t="s">
        <v>698</v>
      </c>
      <c r="EI224" s="27" t="s">
        <v>698</v>
      </c>
      <c r="EJ224" s="27" t="s">
        <v>698</v>
      </c>
      <c r="EK224" s="27" t="s">
        <v>698</v>
      </c>
      <c r="EL224" s="27" t="s">
        <v>698</v>
      </c>
      <c r="EM224" s="27" t="s">
        <v>698</v>
      </c>
      <c r="EN224" s="27" t="s">
        <v>698</v>
      </c>
      <c r="EO224" s="27" t="s">
        <v>698</v>
      </c>
      <c r="EP224" s="27" t="s">
        <v>698</v>
      </c>
      <c r="EQ224" s="27" t="s">
        <v>698</v>
      </c>
      <c r="ER224" s="27" t="s">
        <v>698</v>
      </c>
      <c r="ES224" s="27" t="s">
        <v>698</v>
      </c>
      <c r="ET224" s="27" t="s">
        <v>698</v>
      </c>
      <c r="EU224" s="27" t="s">
        <v>698</v>
      </c>
      <c r="EV224" s="27" t="s">
        <v>698</v>
      </c>
      <c r="EW224" s="27" t="s">
        <v>698</v>
      </c>
      <c r="EX224" s="27" t="s">
        <v>698</v>
      </c>
      <c r="EY224" s="27" t="s">
        <v>698</v>
      </c>
      <c r="EZ224" s="27" t="s">
        <v>698</v>
      </c>
      <c r="FA224" s="27" t="s">
        <v>698</v>
      </c>
      <c r="FB224" s="27" t="s">
        <v>698</v>
      </c>
      <c r="FC224" s="27" t="s">
        <v>698</v>
      </c>
      <c r="FD224" s="27" t="s">
        <v>698</v>
      </c>
      <c r="FE224" s="27" t="s">
        <v>694</v>
      </c>
      <c r="FF224" s="27" t="s">
        <v>698</v>
      </c>
      <c r="FG224" s="27" t="s">
        <v>698</v>
      </c>
      <c r="FH224" s="27" t="s">
        <v>698</v>
      </c>
      <c r="FI224" s="27" t="s">
        <v>698</v>
      </c>
      <c r="FJ224" s="27" t="s">
        <v>694</v>
      </c>
      <c r="FK224" s="27" t="s">
        <v>704</v>
      </c>
      <c r="FL224" s="27" t="s">
        <v>704</v>
      </c>
      <c r="FM224" s="27" t="s">
        <v>704</v>
      </c>
      <c r="FN224" s="27" t="s">
        <v>694</v>
      </c>
      <c r="FO224" s="72" t="s">
        <v>1515</v>
      </c>
      <c r="FP224" s="72" t="s">
        <v>1516</v>
      </c>
      <c r="FQ224" s="72" t="s">
        <v>1176</v>
      </c>
      <c r="FR224" s="72" t="s">
        <v>1517</v>
      </c>
      <c r="FS224" s="72" t="s">
        <v>1517</v>
      </c>
      <c r="FT224" s="72" t="s">
        <v>698</v>
      </c>
      <c r="FU224" s="72" t="s">
        <v>698</v>
      </c>
      <c r="FV224" s="72" t="s">
        <v>698</v>
      </c>
      <c r="FW224" s="78" t="s">
        <v>698</v>
      </c>
      <c r="FX224" s="78" t="s">
        <v>698</v>
      </c>
      <c r="FY224" s="72" t="s">
        <v>1600</v>
      </c>
      <c r="FZ224" s="90"/>
      <c r="GA224" s="90"/>
      <c r="GB224" s="90"/>
      <c r="GC224" s="90"/>
      <c r="GD224" s="90"/>
      <c r="GE224" s="90"/>
      <c r="GF224" s="90"/>
      <c r="GG224" s="90"/>
      <c r="GH224" s="105" t="s">
        <v>1519</v>
      </c>
      <c r="GI224" s="106"/>
      <c r="GJ224" s="27"/>
      <c r="GK224" s="28"/>
      <c r="GL224" s="27"/>
    </row>
    <row r="225" spans="1:194" x14ac:dyDescent="0.25">
      <c r="A225" s="71" t="str">
        <f t="shared" si="15"/>
        <v xml:space="preserve">Expenditure: Depreciation and Amortisation  - Depreciation: Infrastructure Waste Water Management </v>
      </c>
      <c r="B225" s="27" t="s">
        <v>694</v>
      </c>
      <c r="C225" s="27" t="str">
        <f t="shared" si="16"/>
        <v>IE004002013000000000000000000000000000</v>
      </c>
      <c r="D225" s="23" t="s">
        <v>1166</v>
      </c>
      <c r="E225" s="23" t="s">
        <v>711</v>
      </c>
      <c r="F225" s="23" t="s">
        <v>707</v>
      </c>
      <c r="G225" s="23" t="s">
        <v>738</v>
      </c>
      <c r="H225" s="23" t="s">
        <v>697</v>
      </c>
      <c r="I225" s="23" t="s">
        <v>697</v>
      </c>
      <c r="J225" s="23" t="s">
        <v>697</v>
      </c>
      <c r="K225" s="23" t="s">
        <v>697</v>
      </c>
      <c r="L225" s="23" t="s">
        <v>697</v>
      </c>
      <c r="M225" s="23" t="s">
        <v>697</v>
      </c>
      <c r="N225" s="23" t="s">
        <v>697</v>
      </c>
      <c r="O225" s="23" t="s">
        <v>697</v>
      </c>
      <c r="P225" s="23" t="s">
        <v>697</v>
      </c>
      <c r="Q225" s="27">
        <v>0</v>
      </c>
      <c r="R225" s="27" t="s">
        <v>704</v>
      </c>
      <c r="S225" s="27" t="s">
        <v>698</v>
      </c>
      <c r="T225" s="27" t="s">
        <v>694</v>
      </c>
      <c r="U225" s="28"/>
      <c r="V225" s="27" t="s">
        <v>451</v>
      </c>
      <c r="W225" s="27" t="s">
        <v>905</v>
      </c>
      <c r="X225" s="27"/>
      <c r="Y225" s="27"/>
      <c r="Z225" s="27" t="s">
        <v>1601</v>
      </c>
      <c r="AA225" s="27"/>
      <c r="AB225" s="27"/>
      <c r="AC225" s="27"/>
      <c r="AD225" s="27"/>
      <c r="AE225" s="27"/>
      <c r="AF225" s="27"/>
      <c r="AG225" s="27"/>
      <c r="AH225" s="27"/>
      <c r="AI225" s="27" t="s">
        <v>1602</v>
      </c>
      <c r="AJ225" s="28" t="s">
        <v>704</v>
      </c>
      <c r="AK225" s="27" t="s">
        <v>698</v>
      </c>
      <c r="AL225" s="27" t="s">
        <v>698</v>
      </c>
      <c r="AM225" s="27" t="s">
        <v>698</v>
      </c>
      <c r="AN225" s="27" t="s">
        <v>698</v>
      </c>
      <c r="AO225" s="27" t="s">
        <v>698</v>
      </c>
      <c r="AP225" s="27" t="s">
        <v>698</v>
      </c>
      <c r="AQ225" s="27" t="s">
        <v>698</v>
      </c>
      <c r="AR225" s="27" t="s">
        <v>698</v>
      </c>
      <c r="AS225" s="27" t="s">
        <v>698</v>
      </c>
      <c r="AT225" s="27" t="s">
        <v>698</v>
      </c>
      <c r="AU225" s="27" t="s">
        <v>698</v>
      </c>
      <c r="AV225" s="27" t="s">
        <v>698</v>
      </c>
      <c r="AW225" s="27" t="s">
        <v>698</v>
      </c>
      <c r="AX225" s="27" t="s">
        <v>698</v>
      </c>
      <c r="AY225" s="27" t="s">
        <v>698</v>
      </c>
      <c r="AZ225" s="27" t="s">
        <v>698</v>
      </c>
      <c r="BA225" s="27" t="s">
        <v>698</v>
      </c>
      <c r="BB225" s="27" t="s">
        <v>698</v>
      </c>
      <c r="BC225" s="27" t="s">
        <v>698</v>
      </c>
      <c r="BD225" s="27" t="s">
        <v>698</v>
      </c>
      <c r="BE225" s="27" t="s">
        <v>698</v>
      </c>
      <c r="BF225" s="27" t="s">
        <v>698</v>
      </c>
      <c r="BG225" s="27" t="s">
        <v>698</v>
      </c>
      <c r="BH225" s="27" t="s">
        <v>698</v>
      </c>
      <c r="BI225" s="27" t="s">
        <v>698</v>
      </c>
      <c r="BJ225" s="27" t="s">
        <v>698</v>
      </c>
      <c r="BK225" s="27" t="s">
        <v>698</v>
      </c>
      <c r="BL225" s="27" t="s">
        <v>698</v>
      </c>
      <c r="BM225" s="27" t="s">
        <v>698</v>
      </c>
      <c r="BN225" s="27" t="s">
        <v>698</v>
      </c>
      <c r="BO225" s="27" t="s">
        <v>698</v>
      </c>
      <c r="BP225" s="27" t="s">
        <v>698</v>
      </c>
      <c r="BQ225" s="27" t="s">
        <v>698</v>
      </c>
      <c r="BR225" s="27" t="s">
        <v>698</v>
      </c>
      <c r="BS225" s="27" t="s">
        <v>698</v>
      </c>
      <c r="BT225" s="27" t="s">
        <v>698</v>
      </c>
      <c r="BU225" s="27" t="s">
        <v>698</v>
      </c>
      <c r="BV225" s="27" t="s">
        <v>698</v>
      </c>
      <c r="BW225" s="27" t="s">
        <v>698</v>
      </c>
      <c r="BX225" s="27" t="s">
        <v>698</v>
      </c>
      <c r="BY225" s="27" t="s">
        <v>698</v>
      </c>
      <c r="BZ225" s="27" t="s">
        <v>698</v>
      </c>
      <c r="CA225" s="27" t="s">
        <v>698</v>
      </c>
      <c r="CB225" s="27" t="s">
        <v>698</v>
      </c>
      <c r="CC225" s="27" t="s">
        <v>698</v>
      </c>
      <c r="CD225" s="27" t="s">
        <v>698</v>
      </c>
      <c r="CE225" s="27" t="s">
        <v>698</v>
      </c>
      <c r="CF225" s="27" t="s">
        <v>698</v>
      </c>
      <c r="CG225" s="27" t="s">
        <v>698</v>
      </c>
      <c r="CH225" s="27" t="s">
        <v>698</v>
      </c>
      <c r="CI225" s="27" t="s">
        <v>698</v>
      </c>
      <c r="CJ225" s="27" t="s">
        <v>698</v>
      </c>
      <c r="CK225" s="27" t="s">
        <v>698</v>
      </c>
      <c r="CL225" s="27" t="s">
        <v>698</v>
      </c>
      <c r="CM225" s="27" t="s">
        <v>698</v>
      </c>
      <c r="CN225" s="27" t="s">
        <v>698</v>
      </c>
      <c r="CO225" s="27" t="s">
        <v>698</v>
      </c>
      <c r="CP225" s="27" t="s">
        <v>698</v>
      </c>
      <c r="CQ225" s="27" t="s">
        <v>698</v>
      </c>
      <c r="CR225" s="27" t="s">
        <v>698</v>
      </c>
      <c r="CS225" s="27" t="s">
        <v>698</v>
      </c>
      <c r="CT225" s="27" t="s">
        <v>698</v>
      </c>
      <c r="CU225" s="27" t="s">
        <v>698</v>
      </c>
      <c r="CV225" s="27" t="s">
        <v>698</v>
      </c>
      <c r="CW225" s="27" t="s">
        <v>698</v>
      </c>
      <c r="CX225" s="27" t="s">
        <v>698</v>
      </c>
      <c r="CY225" s="27" t="s">
        <v>698</v>
      </c>
      <c r="CZ225" s="27" t="s">
        <v>698</v>
      </c>
      <c r="DA225" s="27" t="s">
        <v>698</v>
      </c>
      <c r="DB225" s="27" t="s">
        <v>698</v>
      </c>
      <c r="DC225" s="27" t="s">
        <v>698</v>
      </c>
      <c r="DD225" s="27" t="s">
        <v>698</v>
      </c>
      <c r="DE225" s="27" t="s">
        <v>698</v>
      </c>
      <c r="DF225" s="27" t="s">
        <v>698</v>
      </c>
      <c r="DG225" s="27" t="s">
        <v>698</v>
      </c>
      <c r="DH225" s="27" t="s">
        <v>698</v>
      </c>
      <c r="DI225" s="27" t="s">
        <v>698</v>
      </c>
      <c r="DJ225" s="27" t="s">
        <v>698</v>
      </c>
      <c r="DK225" s="27" t="s">
        <v>698</v>
      </c>
      <c r="DL225" s="27" t="s">
        <v>698</v>
      </c>
      <c r="DM225" s="27" t="s">
        <v>698</v>
      </c>
      <c r="DN225" s="27" t="s">
        <v>698</v>
      </c>
      <c r="DO225" s="27" t="s">
        <v>698</v>
      </c>
      <c r="DP225" s="27" t="s">
        <v>698</v>
      </c>
      <c r="DQ225" s="27" t="s">
        <v>698</v>
      </c>
      <c r="DR225" s="27" t="s">
        <v>698</v>
      </c>
      <c r="DS225" s="27"/>
      <c r="DT225" s="27" t="s">
        <v>698</v>
      </c>
      <c r="DU225" s="27" t="s">
        <v>698</v>
      </c>
      <c r="DV225" s="27" t="s">
        <v>698</v>
      </c>
      <c r="DW225" s="27" t="s">
        <v>698</v>
      </c>
      <c r="DX225" s="27" t="s">
        <v>698</v>
      </c>
      <c r="DY225" s="27" t="s">
        <v>698</v>
      </c>
      <c r="DZ225" s="27" t="s">
        <v>698</v>
      </c>
      <c r="EA225" s="27" t="s">
        <v>698</v>
      </c>
      <c r="EB225" s="27" t="s">
        <v>698</v>
      </c>
      <c r="EC225" s="27" t="s">
        <v>698</v>
      </c>
      <c r="ED225" s="27" t="s">
        <v>698</v>
      </c>
      <c r="EE225" s="27" t="s">
        <v>698</v>
      </c>
      <c r="EF225" s="27" t="s">
        <v>698</v>
      </c>
      <c r="EG225" s="27" t="s">
        <v>694</v>
      </c>
      <c r="EH225" s="27" t="s">
        <v>698</v>
      </c>
      <c r="EI225" s="27" t="s">
        <v>698</v>
      </c>
      <c r="EJ225" s="27" t="s">
        <v>698</v>
      </c>
      <c r="EK225" s="27" t="s">
        <v>698</v>
      </c>
      <c r="EL225" s="27" t="s">
        <v>698</v>
      </c>
      <c r="EM225" s="27" t="s">
        <v>698</v>
      </c>
      <c r="EN225" s="27" t="s">
        <v>698</v>
      </c>
      <c r="EO225" s="27" t="s">
        <v>698</v>
      </c>
      <c r="EP225" s="27" t="s">
        <v>698</v>
      </c>
      <c r="EQ225" s="27" t="s">
        <v>698</v>
      </c>
      <c r="ER225" s="27" t="s">
        <v>698</v>
      </c>
      <c r="ES225" s="27" t="s">
        <v>698</v>
      </c>
      <c r="ET225" s="27" t="s">
        <v>698</v>
      </c>
      <c r="EU225" s="27" t="s">
        <v>698</v>
      </c>
      <c r="EV225" s="27" t="s">
        <v>698</v>
      </c>
      <c r="EW225" s="27" t="s">
        <v>698</v>
      </c>
      <c r="EX225" s="27" t="s">
        <v>698</v>
      </c>
      <c r="EY225" s="27" t="s">
        <v>698</v>
      </c>
      <c r="EZ225" s="27" t="s">
        <v>698</v>
      </c>
      <c r="FA225" s="27" t="s">
        <v>698</v>
      </c>
      <c r="FB225" s="27" t="s">
        <v>698</v>
      </c>
      <c r="FC225" s="27" t="s">
        <v>698</v>
      </c>
      <c r="FD225" s="27" t="s">
        <v>698</v>
      </c>
      <c r="FE225" s="27" t="s">
        <v>694</v>
      </c>
      <c r="FF225" s="27" t="s">
        <v>698</v>
      </c>
      <c r="FG225" s="27" t="s">
        <v>698</v>
      </c>
      <c r="FH225" s="27" t="s">
        <v>698</v>
      </c>
      <c r="FI225" s="27" t="s">
        <v>698</v>
      </c>
      <c r="FJ225" s="27" t="s">
        <v>694</v>
      </c>
      <c r="FK225" s="27" t="s">
        <v>698</v>
      </c>
      <c r="FL225" s="27" t="s">
        <v>698</v>
      </c>
      <c r="FM225" s="27" t="s">
        <v>698</v>
      </c>
      <c r="FN225" s="27" t="s">
        <v>694</v>
      </c>
      <c r="FO225" s="72" t="s">
        <v>1515</v>
      </c>
      <c r="FP225" s="72" t="s">
        <v>1516</v>
      </c>
      <c r="FQ225" s="72" t="s">
        <v>1176</v>
      </c>
      <c r="FR225" s="72" t="s">
        <v>1517</v>
      </c>
      <c r="FS225" s="72" t="s">
        <v>1517</v>
      </c>
      <c r="FT225" s="72" t="s">
        <v>698</v>
      </c>
      <c r="FU225" s="72" t="s">
        <v>698</v>
      </c>
      <c r="FV225" s="72" t="s">
        <v>698</v>
      </c>
      <c r="FW225" s="78" t="s">
        <v>698</v>
      </c>
      <c r="FX225" s="78" t="s">
        <v>698</v>
      </c>
      <c r="FY225" s="72" t="s">
        <v>1603</v>
      </c>
      <c r="FZ225" s="90"/>
      <c r="GA225" s="90"/>
      <c r="GB225" s="90"/>
      <c r="GC225" s="90"/>
      <c r="GD225" s="90"/>
      <c r="GE225" s="90"/>
      <c r="GF225" s="90"/>
      <c r="GG225" s="90"/>
      <c r="GH225" s="105" t="s">
        <v>1519</v>
      </c>
      <c r="GI225" s="106"/>
      <c r="GJ225" s="27"/>
      <c r="GK225" s="28"/>
      <c r="GL225" s="27"/>
    </row>
    <row r="226" spans="1:194" x14ac:dyDescent="0.25">
      <c r="A226" s="71" t="str">
        <f t="shared" si="15"/>
        <v>Expenditure: Depreciation and Amortisation  - Depreciation: Investment Property</v>
      </c>
      <c r="B226" s="27" t="s">
        <v>694</v>
      </c>
      <c r="C226" s="27" t="str">
        <f t="shared" si="16"/>
        <v>IE004002014000000000000000000000000000</v>
      </c>
      <c r="D226" s="23" t="s">
        <v>1166</v>
      </c>
      <c r="E226" s="23" t="s">
        <v>711</v>
      </c>
      <c r="F226" s="23" t="s">
        <v>707</v>
      </c>
      <c r="G226" s="23" t="s">
        <v>739</v>
      </c>
      <c r="H226" s="23" t="s">
        <v>697</v>
      </c>
      <c r="I226" s="23" t="s">
        <v>697</v>
      </c>
      <c r="J226" s="23" t="s">
        <v>697</v>
      </c>
      <c r="K226" s="23" t="s">
        <v>697</v>
      </c>
      <c r="L226" s="23" t="s">
        <v>697</v>
      </c>
      <c r="M226" s="23" t="s">
        <v>697</v>
      </c>
      <c r="N226" s="23" t="s">
        <v>697</v>
      </c>
      <c r="O226" s="23" t="s">
        <v>697</v>
      </c>
      <c r="P226" s="23" t="s">
        <v>697</v>
      </c>
      <c r="Q226" s="27">
        <v>0</v>
      </c>
      <c r="R226" s="27" t="s">
        <v>704</v>
      </c>
      <c r="S226" s="27" t="s">
        <v>698</v>
      </c>
      <c r="T226" s="27" t="s">
        <v>694</v>
      </c>
      <c r="U226" s="28"/>
      <c r="V226" s="27" t="s">
        <v>452</v>
      </c>
      <c r="W226" s="27" t="s">
        <v>905</v>
      </c>
      <c r="X226" s="27"/>
      <c r="Y226" s="27"/>
      <c r="Z226" s="27" t="s">
        <v>1604</v>
      </c>
      <c r="AA226" s="27"/>
      <c r="AB226" s="27"/>
      <c r="AC226" s="27"/>
      <c r="AD226" s="27"/>
      <c r="AE226" s="27"/>
      <c r="AF226" s="27"/>
      <c r="AG226" s="27"/>
      <c r="AH226" s="27"/>
      <c r="AI226" s="27" t="s">
        <v>1605</v>
      </c>
      <c r="AJ226" s="28" t="s">
        <v>704</v>
      </c>
      <c r="AK226" s="27" t="s">
        <v>698</v>
      </c>
      <c r="AL226" s="27" t="s">
        <v>698</v>
      </c>
      <c r="AM226" s="27" t="s">
        <v>698</v>
      </c>
      <c r="AN226" s="27" t="s">
        <v>698</v>
      </c>
      <c r="AO226" s="27" t="s">
        <v>698</v>
      </c>
      <c r="AP226" s="27" t="s">
        <v>698</v>
      </c>
      <c r="AQ226" s="27" t="s">
        <v>698</v>
      </c>
      <c r="AR226" s="27" t="s">
        <v>698</v>
      </c>
      <c r="AS226" s="27" t="s">
        <v>698</v>
      </c>
      <c r="AT226" s="27" t="s">
        <v>698</v>
      </c>
      <c r="AU226" s="27" t="s">
        <v>698</v>
      </c>
      <c r="AV226" s="27" t="s">
        <v>698</v>
      </c>
      <c r="AW226" s="27" t="s">
        <v>698</v>
      </c>
      <c r="AX226" s="27" t="s">
        <v>698</v>
      </c>
      <c r="AY226" s="27" t="s">
        <v>698</v>
      </c>
      <c r="AZ226" s="27" t="s">
        <v>698</v>
      </c>
      <c r="BA226" s="27" t="s">
        <v>698</v>
      </c>
      <c r="BB226" s="27" t="s">
        <v>698</v>
      </c>
      <c r="BC226" s="27" t="s">
        <v>698</v>
      </c>
      <c r="BD226" s="27" t="s">
        <v>698</v>
      </c>
      <c r="BE226" s="27" t="s">
        <v>698</v>
      </c>
      <c r="BF226" s="27" t="s">
        <v>698</v>
      </c>
      <c r="BG226" s="27" t="s">
        <v>698</v>
      </c>
      <c r="BH226" s="27" t="s">
        <v>698</v>
      </c>
      <c r="BI226" s="27" t="s">
        <v>698</v>
      </c>
      <c r="BJ226" s="27" t="s">
        <v>698</v>
      </c>
      <c r="BK226" s="27" t="s">
        <v>698</v>
      </c>
      <c r="BL226" s="27" t="s">
        <v>698</v>
      </c>
      <c r="BM226" s="27" t="s">
        <v>698</v>
      </c>
      <c r="BN226" s="27" t="s">
        <v>698</v>
      </c>
      <c r="BO226" s="27" t="s">
        <v>698</v>
      </c>
      <c r="BP226" s="27" t="s">
        <v>698</v>
      </c>
      <c r="BQ226" s="27" t="s">
        <v>698</v>
      </c>
      <c r="BR226" s="27" t="s">
        <v>698</v>
      </c>
      <c r="BS226" s="27" t="s">
        <v>698</v>
      </c>
      <c r="BT226" s="27" t="s">
        <v>698</v>
      </c>
      <c r="BU226" s="27" t="s">
        <v>698</v>
      </c>
      <c r="BV226" s="27" t="s">
        <v>698</v>
      </c>
      <c r="BW226" s="27" t="s">
        <v>698</v>
      </c>
      <c r="BX226" s="27" t="s">
        <v>698</v>
      </c>
      <c r="BY226" s="27" t="s">
        <v>698</v>
      </c>
      <c r="BZ226" s="27" t="s">
        <v>698</v>
      </c>
      <c r="CA226" s="27" t="s">
        <v>698</v>
      </c>
      <c r="CB226" s="27" t="s">
        <v>698</v>
      </c>
      <c r="CC226" s="27" t="s">
        <v>698</v>
      </c>
      <c r="CD226" s="27" t="s">
        <v>698</v>
      </c>
      <c r="CE226" s="27" t="s">
        <v>698</v>
      </c>
      <c r="CF226" s="27" t="s">
        <v>698</v>
      </c>
      <c r="CG226" s="27" t="s">
        <v>698</v>
      </c>
      <c r="CH226" s="27" t="s">
        <v>698</v>
      </c>
      <c r="CI226" s="27" t="s">
        <v>698</v>
      </c>
      <c r="CJ226" s="27" t="s">
        <v>698</v>
      </c>
      <c r="CK226" s="27" t="s">
        <v>698</v>
      </c>
      <c r="CL226" s="27" t="s">
        <v>698</v>
      </c>
      <c r="CM226" s="27" t="s">
        <v>698</v>
      </c>
      <c r="CN226" s="27" t="s">
        <v>698</v>
      </c>
      <c r="CO226" s="27" t="s">
        <v>698</v>
      </c>
      <c r="CP226" s="27" t="s">
        <v>698</v>
      </c>
      <c r="CQ226" s="27" t="s">
        <v>698</v>
      </c>
      <c r="CR226" s="27" t="s">
        <v>698</v>
      </c>
      <c r="CS226" s="27" t="s">
        <v>698</v>
      </c>
      <c r="CT226" s="27" t="s">
        <v>698</v>
      </c>
      <c r="CU226" s="27" t="s">
        <v>698</v>
      </c>
      <c r="CV226" s="27" t="s">
        <v>698</v>
      </c>
      <c r="CW226" s="27" t="s">
        <v>698</v>
      </c>
      <c r="CX226" s="27" t="s">
        <v>698</v>
      </c>
      <c r="CY226" s="27" t="s">
        <v>698</v>
      </c>
      <c r="CZ226" s="27" t="s">
        <v>698</v>
      </c>
      <c r="DA226" s="27" t="s">
        <v>698</v>
      </c>
      <c r="DB226" s="27" t="s">
        <v>698</v>
      </c>
      <c r="DC226" s="27" t="s">
        <v>698</v>
      </c>
      <c r="DD226" s="27" t="s">
        <v>698</v>
      </c>
      <c r="DE226" s="27" t="s">
        <v>698</v>
      </c>
      <c r="DF226" s="27" t="s">
        <v>698</v>
      </c>
      <c r="DG226" s="27" t="s">
        <v>698</v>
      </c>
      <c r="DH226" s="27" t="s">
        <v>698</v>
      </c>
      <c r="DI226" s="27" t="s">
        <v>698</v>
      </c>
      <c r="DJ226" s="27" t="s">
        <v>698</v>
      </c>
      <c r="DK226" s="27" t="s">
        <v>698</v>
      </c>
      <c r="DL226" s="27" t="s">
        <v>698</v>
      </c>
      <c r="DM226" s="27" t="s">
        <v>698</v>
      </c>
      <c r="DN226" s="27" t="s">
        <v>698</v>
      </c>
      <c r="DO226" s="27" t="s">
        <v>698</v>
      </c>
      <c r="DP226" s="27" t="s">
        <v>698</v>
      </c>
      <c r="DQ226" s="27" t="s">
        <v>698</v>
      </c>
      <c r="DR226" s="27" t="s">
        <v>698</v>
      </c>
      <c r="DS226" s="27"/>
      <c r="DT226" s="27" t="s">
        <v>698</v>
      </c>
      <c r="DU226" s="27" t="s">
        <v>698</v>
      </c>
      <c r="DV226" s="27" t="s">
        <v>698</v>
      </c>
      <c r="DW226" s="27" t="s">
        <v>698</v>
      </c>
      <c r="DX226" s="27" t="s">
        <v>698</v>
      </c>
      <c r="DY226" s="27" t="s">
        <v>698</v>
      </c>
      <c r="DZ226" s="27" t="s">
        <v>698</v>
      </c>
      <c r="EA226" s="27" t="s">
        <v>698</v>
      </c>
      <c r="EB226" s="27" t="s">
        <v>698</v>
      </c>
      <c r="EC226" s="27" t="s">
        <v>698</v>
      </c>
      <c r="ED226" s="27" t="s">
        <v>698</v>
      </c>
      <c r="EE226" s="27" t="s">
        <v>698</v>
      </c>
      <c r="EF226" s="27" t="s">
        <v>698</v>
      </c>
      <c r="EG226" s="27" t="s">
        <v>694</v>
      </c>
      <c r="EH226" s="27" t="s">
        <v>698</v>
      </c>
      <c r="EI226" s="27" t="s">
        <v>698</v>
      </c>
      <c r="EJ226" s="27" t="s">
        <v>698</v>
      </c>
      <c r="EK226" s="27" t="s">
        <v>698</v>
      </c>
      <c r="EL226" s="27" t="s">
        <v>698</v>
      </c>
      <c r="EM226" s="27" t="s">
        <v>698</v>
      </c>
      <c r="EN226" s="27" t="s">
        <v>698</v>
      </c>
      <c r="EO226" s="27" t="s">
        <v>698</v>
      </c>
      <c r="EP226" s="27" t="s">
        <v>698</v>
      </c>
      <c r="EQ226" s="27" t="s">
        <v>698</v>
      </c>
      <c r="ER226" s="27" t="s">
        <v>698</v>
      </c>
      <c r="ES226" s="27" t="s">
        <v>698</v>
      </c>
      <c r="ET226" s="27" t="s">
        <v>698</v>
      </c>
      <c r="EU226" s="27" t="s">
        <v>698</v>
      </c>
      <c r="EV226" s="27" t="s">
        <v>698</v>
      </c>
      <c r="EW226" s="27" t="s">
        <v>698</v>
      </c>
      <c r="EX226" s="27" t="s">
        <v>698</v>
      </c>
      <c r="EY226" s="27" t="s">
        <v>698</v>
      </c>
      <c r="EZ226" s="27" t="s">
        <v>698</v>
      </c>
      <c r="FA226" s="27" t="s">
        <v>698</v>
      </c>
      <c r="FB226" s="27" t="s">
        <v>698</v>
      </c>
      <c r="FC226" s="27" t="s">
        <v>698</v>
      </c>
      <c r="FD226" s="27" t="s">
        <v>698</v>
      </c>
      <c r="FE226" s="27" t="s">
        <v>694</v>
      </c>
      <c r="FF226" s="27" t="s">
        <v>698</v>
      </c>
      <c r="FG226" s="27" t="s">
        <v>698</v>
      </c>
      <c r="FH226" s="27" t="s">
        <v>698</v>
      </c>
      <c r="FI226" s="27" t="s">
        <v>698</v>
      </c>
      <c r="FJ226" s="27" t="s">
        <v>694</v>
      </c>
      <c r="FK226" s="27" t="s">
        <v>698</v>
      </c>
      <c r="FL226" s="27" t="s">
        <v>698</v>
      </c>
      <c r="FM226" s="27" t="s">
        <v>698</v>
      </c>
      <c r="FN226" s="27" t="s">
        <v>694</v>
      </c>
      <c r="FO226" s="72" t="s">
        <v>1515</v>
      </c>
      <c r="FP226" s="72" t="s">
        <v>1516</v>
      </c>
      <c r="FQ226" s="72" t="s">
        <v>1176</v>
      </c>
      <c r="FR226" s="72" t="s">
        <v>1517</v>
      </c>
      <c r="FS226" s="72" t="s">
        <v>1517</v>
      </c>
      <c r="FT226" s="72" t="s">
        <v>698</v>
      </c>
      <c r="FU226" s="72" t="s">
        <v>698</v>
      </c>
      <c r="FV226" s="72" t="s">
        <v>698</v>
      </c>
      <c r="FW226" s="78" t="s">
        <v>698</v>
      </c>
      <c r="FX226" s="78" t="s">
        <v>698</v>
      </c>
      <c r="FY226" s="72" t="s">
        <v>1606</v>
      </c>
      <c r="FZ226" s="90"/>
      <c r="GA226" s="90"/>
      <c r="GB226" s="90"/>
      <c r="GC226" s="90"/>
      <c r="GD226" s="90"/>
      <c r="GE226" s="90"/>
      <c r="GF226" s="90"/>
      <c r="GG226" s="90"/>
      <c r="GH226" s="105" t="s">
        <v>1519</v>
      </c>
      <c r="GI226" s="106"/>
      <c r="GJ226" s="27"/>
      <c r="GK226" s="28"/>
      <c r="GL226" s="27"/>
    </row>
    <row r="227" spans="1:194" x14ac:dyDescent="0.25">
      <c r="A227" s="71" t="str">
        <f t="shared" si="15"/>
        <v>Expenditure: Depreciation and Amortisation  - Depreciation: Landfill Sites</v>
      </c>
      <c r="B227" s="27" t="s">
        <v>694</v>
      </c>
      <c r="C227" s="27" t="str">
        <f t="shared" si="16"/>
        <v>IE004002015000000000000000000000000000</v>
      </c>
      <c r="D227" s="23" t="s">
        <v>1166</v>
      </c>
      <c r="E227" s="23" t="s">
        <v>711</v>
      </c>
      <c r="F227" s="23" t="s">
        <v>707</v>
      </c>
      <c r="G227" s="23" t="s">
        <v>740</v>
      </c>
      <c r="H227" s="23" t="s">
        <v>697</v>
      </c>
      <c r="I227" s="23" t="s">
        <v>697</v>
      </c>
      <c r="J227" s="23" t="s">
        <v>697</v>
      </c>
      <c r="K227" s="23" t="s">
        <v>697</v>
      </c>
      <c r="L227" s="23" t="s">
        <v>697</v>
      </c>
      <c r="M227" s="23" t="s">
        <v>697</v>
      </c>
      <c r="N227" s="23" t="s">
        <v>697</v>
      </c>
      <c r="O227" s="23" t="s">
        <v>697</v>
      </c>
      <c r="P227" s="23" t="s">
        <v>697</v>
      </c>
      <c r="Q227" s="27">
        <v>0</v>
      </c>
      <c r="R227" s="27" t="s">
        <v>704</v>
      </c>
      <c r="S227" s="27" t="s">
        <v>698</v>
      </c>
      <c r="T227" s="27" t="s">
        <v>694</v>
      </c>
      <c r="U227" s="28"/>
      <c r="V227" s="27" t="s">
        <v>453</v>
      </c>
      <c r="W227" s="27" t="s">
        <v>905</v>
      </c>
      <c r="X227" s="27"/>
      <c r="Y227" s="27"/>
      <c r="Z227" s="27" t="s">
        <v>1607</v>
      </c>
      <c r="AA227" s="27"/>
      <c r="AB227" s="27"/>
      <c r="AC227" s="27"/>
      <c r="AD227" s="27"/>
      <c r="AE227" s="27"/>
      <c r="AF227" s="27"/>
      <c r="AG227" s="27"/>
      <c r="AH227" s="27"/>
      <c r="AI227" s="27" t="s">
        <v>1608</v>
      </c>
      <c r="AJ227" s="28" t="s">
        <v>704</v>
      </c>
      <c r="AK227" s="27" t="s">
        <v>698</v>
      </c>
      <c r="AL227" s="27" t="s">
        <v>698</v>
      </c>
      <c r="AM227" s="27" t="s">
        <v>698</v>
      </c>
      <c r="AN227" s="27" t="s">
        <v>698</v>
      </c>
      <c r="AO227" s="27" t="s">
        <v>698</v>
      </c>
      <c r="AP227" s="27" t="s">
        <v>698</v>
      </c>
      <c r="AQ227" s="27" t="s">
        <v>698</v>
      </c>
      <c r="AR227" s="27" t="s">
        <v>698</v>
      </c>
      <c r="AS227" s="27" t="s">
        <v>698</v>
      </c>
      <c r="AT227" s="27" t="s">
        <v>698</v>
      </c>
      <c r="AU227" s="27" t="s">
        <v>698</v>
      </c>
      <c r="AV227" s="27" t="s">
        <v>698</v>
      </c>
      <c r="AW227" s="27" t="s">
        <v>698</v>
      </c>
      <c r="AX227" s="27" t="s">
        <v>698</v>
      </c>
      <c r="AY227" s="27" t="s">
        <v>698</v>
      </c>
      <c r="AZ227" s="27" t="s">
        <v>698</v>
      </c>
      <c r="BA227" s="27" t="s">
        <v>698</v>
      </c>
      <c r="BB227" s="27" t="s">
        <v>698</v>
      </c>
      <c r="BC227" s="27" t="s">
        <v>698</v>
      </c>
      <c r="BD227" s="27" t="s">
        <v>698</v>
      </c>
      <c r="BE227" s="27" t="s">
        <v>698</v>
      </c>
      <c r="BF227" s="27" t="s">
        <v>698</v>
      </c>
      <c r="BG227" s="27" t="s">
        <v>698</v>
      </c>
      <c r="BH227" s="27" t="s">
        <v>698</v>
      </c>
      <c r="BI227" s="27" t="s">
        <v>698</v>
      </c>
      <c r="BJ227" s="27" t="s">
        <v>698</v>
      </c>
      <c r="BK227" s="27" t="s">
        <v>698</v>
      </c>
      <c r="BL227" s="27" t="s">
        <v>698</v>
      </c>
      <c r="BM227" s="27" t="s">
        <v>698</v>
      </c>
      <c r="BN227" s="27" t="s">
        <v>698</v>
      </c>
      <c r="BO227" s="27" t="s">
        <v>698</v>
      </c>
      <c r="BP227" s="27" t="s">
        <v>698</v>
      </c>
      <c r="BQ227" s="27" t="s">
        <v>698</v>
      </c>
      <c r="BR227" s="27" t="s">
        <v>698</v>
      </c>
      <c r="BS227" s="27" t="s">
        <v>698</v>
      </c>
      <c r="BT227" s="27" t="s">
        <v>698</v>
      </c>
      <c r="BU227" s="27" t="s">
        <v>698</v>
      </c>
      <c r="BV227" s="27" t="s">
        <v>698</v>
      </c>
      <c r="BW227" s="27" t="s">
        <v>698</v>
      </c>
      <c r="BX227" s="27" t="s">
        <v>698</v>
      </c>
      <c r="BY227" s="27" t="s">
        <v>698</v>
      </c>
      <c r="BZ227" s="27" t="s">
        <v>698</v>
      </c>
      <c r="CA227" s="27" t="s">
        <v>698</v>
      </c>
      <c r="CB227" s="27" t="s">
        <v>698</v>
      </c>
      <c r="CC227" s="27" t="s">
        <v>698</v>
      </c>
      <c r="CD227" s="27" t="s">
        <v>698</v>
      </c>
      <c r="CE227" s="27" t="s">
        <v>698</v>
      </c>
      <c r="CF227" s="27" t="s">
        <v>698</v>
      </c>
      <c r="CG227" s="27" t="s">
        <v>698</v>
      </c>
      <c r="CH227" s="27" t="s">
        <v>698</v>
      </c>
      <c r="CI227" s="27" t="s">
        <v>698</v>
      </c>
      <c r="CJ227" s="27" t="s">
        <v>698</v>
      </c>
      <c r="CK227" s="27" t="s">
        <v>698</v>
      </c>
      <c r="CL227" s="27" t="s">
        <v>698</v>
      </c>
      <c r="CM227" s="27" t="s">
        <v>698</v>
      </c>
      <c r="CN227" s="27" t="s">
        <v>698</v>
      </c>
      <c r="CO227" s="27" t="s">
        <v>698</v>
      </c>
      <c r="CP227" s="27" t="s">
        <v>698</v>
      </c>
      <c r="CQ227" s="27" t="s">
        <v>698</v>
      </c>
      <c r="CR227" s="27" t="s">
        <v>698</v>
      </c>
      <c r="CS227" s="27" t="s">
        <v>698</v>
      </c>
      <c r="CT227" s="27" t="s">
        <v>698</v>
      </c>
      <c r="CU227" s="27" t="s">
        <v>698</v>
      </c>
      <c r="CV227" s="27" t="s">
        <v>698</v>
      </c>
      <c r="CW227" s="27" t="s">
        <v>698</v>
      </c>
      <c r="CX227" s="27" t="s">
        <v>698</v>
      </c>
      <c r="CY227" s="27" t="s">
        <v>698</v>
      </c>
      <c r="CZ227" s="27" t="s">
        <v>698</v>
      </c>
      <c r="DA227" s="27" t="s">
        <v>698</v>
      </c>
      <c r="DB227" s="27" t="s">
        <v>698</v>
      </c>
      <c r="DC227" s="27" t="s">
        <v>698</v>
      </c>
      <c r="DD227" s="27" t="s">
        <v>698</v>
      </c>
      <c r="DE227" s="27" t="s">
        <v>698</v>
      </c>
      <c r="DF227" s="27" t="s">
        <v>698</v>
      </c>
      <c r="DG227" s="27" t="s">
        <v>698</v>
      </c>
      <c r="DH227" s="27" t="s">
        <v>698</v>
      </c>
      <c r="DI227" s="27" t="s">
        <v>698</v>
      </c>
      <c r="DJ227" s="27" t="s">
        <v>698</v>
      </c>
      <c r="DK227" s="27" t="s">
        <v>698</v>
      </c>
      <c r="DL227" s="27" t="s">
        <v>698</v>
      </c>
      <c r="DM227" s="27" t="s">
        <v>698</v>
      </c>
      <c r="DN227" s="27" t="s">
        <v>698</v>
      </c>
      <c r="DO227" s="27" t="s">
        <v>698</v>
      </c>
      <c r="DP227" s="27" t="s">
        <v>698</v>
      </c>
      <c r="DQ227" s="27" t="s">
        <v>698</v>
      </c>
      <c r="DR227" s="27" t="s">
        <v>698</v>
      </c>
      <c r="DS227" s="27"/>
      <c r="DT227" s="27" t="s">
        <v>698</v>
      </c>
      <c r="DU227" s="27" t="s">
        <v>698</v>
      </c>
      <c r="DV227" s="27" t="s">
        <v>698</v>
      </c>
      <c r="DW227" s="27" t="s">
        <v>698</v>
      </c>
      <c r="DX227" s="27" t="s">
        <v>698</v>
      </c>
      <c r="DY227" s="27" t="s">
        <v>698</v>
      </c>
      <c r="DZ227" s="27" t="s">
        <v>698</v>
      </c>
      <c r="EA227" s="27" t="s">
        <v>698</v>
      </c>
      <c r="EB227" s="27" t="s">
        <v>698</v>
      </c>
      <c r="EC227" s="27" t="s">
        <v>698</v>
      </c>
      <c r="ED227" s="27" t="s">
        <v>698</v>
      </c>
      <c r="EE227" s="27" t="s">
        <v>698</v>
      </c>
      <c r="EF227" s="27" t="s">
        <v>698</v>
      </c>
      <c r="EG227" s="27" t="s">
        <v>694</v>
      </c>
      <c r="EH227" s="27" t="s">
        <v>698</v>
      </c>
      <c r="EI227" s="27" t="s">
        <v>698</v>
      </c>
      <c r="EJ227" s="27" t="s">
        <v>698</v>
      </c>
      <c r="EK227" s="27" t="s">
        <v>698</v>
      </c>
      <c r="EL227" s="27" t="s">
        <v>698</v>
      </c>
      <c r="EM227" s="27" t="s">
        <v>698</v>
      </c>
      <c r="EN227" s="27" t="s">
        <v>698</v>
      </c>
      <c r="EO227" s="27" t="s">
        <v>698</v>
      </c>
      <c r="EP227" s="27" t="s">
        <v>698</v>
      </c>
      <c r="EQ227" s="27" t="s">
        <v>698</v>
      </c>
      <c r="ER227" s="27" t="s">
        <v>698</v>
      </c>
      <c r="ES227" s="27" t="s">
        <v>698</v>
      </c>
      <c r="ET227" s="27" t="s">
        <v>698</v>
      </c>
      <c r="EU227" s="27" t="s">
        <v>698</v>
      </c>
      <c r="EV227" s="27" t="s">
        <v>698</v>
      </c>
      <c r="EW227" s="27" t="s">
        <v>698</v>
      </c>
      <c r="EX227" s="27" t="s">
        <v>698</v>
      </c>
      <c r="EY227" s="27" t="s">
        <v>698</v>
      </c>
      <c r="EZ227" s="27" t="s">
        <v>698</v>
      </c>
      <c r="FA227" s="27" t="s">
        <v>698</v>
      </c>
      <c r="FB227" s="27" t="s">
        <v>704</v>
      </c>
      <c r="FC227" s="27" t="s">
        <v>698</v>
      </c>
      <c r="FD227" s="27" t="s">
        <v>698</v>
      </c>
      <c r="FE227" s="27" t="s">
        <v>694</v>
      </c>
      <c r="FF227" s="27" t="s">
        <v>698</v>
      </c>
      <c r="FG227" s="27" t="s">
        <v>698</v>
      </c>
      <c r="FH227" s="27" t="s">
        <v>698</v>
      </c>
      <c r="FI227" s="27" t="s">
        <v>698</v>
      </c>
      <c r="FJ227" s="27" t="s">
        <v>694</v>
      </c>
      <c r="FK227" s="27" t="s">
        <v>698</v>
      </c>
      <c r="FL227" s="27" t="s">
        <v>698</v>
      </c>
      <c r="FM227" s="27" t="s">
        <v>698</v>
      </c>
      <c r="FN227" s="27" t="s">
        <v>694</v>
      </c>
      <c r="FO227" s="72" t="s">
        <v>1515</v>
      </c>
      <c r="FP227" s="72" t="s">
        <v>1516</v>
      </c>
      <c r="FQ227" s="72" t="s">
        <v>1176</v>
      </c>
      <c r="FR227" s="72" t="s">
        <v>1517</v>
      </c>
      <c r="FS227" s="72" t="s">
        <v>1517</v>
      </c>
      <c r="FT227" s="72" t="s">
        <v>698</v>
      </c>
      <c r="FU227" s="72" t="s">
        <v>698</v>
      </c>
      <c r="FV227" s="72" t="s">
        <v>698</v>
      </c>
      <c r="FW227" s="78" t="s">
        <v>698</v>
      </c>
      <c r="FX227" s="78" t="s">
        <v>698</v>
      </c>
      <c r="FY227" s="72" t="s">
        <v>1609</v>
      </c>
      <c r="FZ227" s="90"/>
      <c r="GA227" s="90"/>
      <c r="GB227" s="90"/>
      <c r="GC227" s="90"/>
      <c r="GD227" s="90"/>
      <c r="GE227" s="90"/>
      <c r="GF227" s="90"/>
      <c r="GG227" s="90"/>
      <c r="GH227" s="105" t="s">
        <v>1519</v>
      </c>
      <c r="GI227" s="106"/>
      <c r="GJ227" s="27"/>
      <c r="GK227" s="28"/>
      <c r="GL227" s="27"/>
    </row>
    <row r="228" spans="1:194" x14ac:dyDescent="0.25">
      <c r="A228" s="71" t="str">
        <f>CONCATENATE($W$7,": ",$X$184," - ",$Y$187,": ",$Z$228)</f>
        <v>Expenditure: Depreciation and Amortisation  - Depreciation: Machinery and Equipment</v>
      </c>
      <c r="B228" s="27" t="s">
        <v>694</v>
      </c>
      <c r="C228" s="27" t="str">
        <f t="shared" si="16"/>
        <v>IE004002016000000000000000000000000000</v>
      </c>
      <c r="D228" s="23" t="s">
        <v>1166</v>
      </c>
      <c r="E228" s="23" t="s">
        <v>711</v>
      </c>
      <c r="F228" s="23" t="s">
        <v>707</v>
      </c>
      <c r="G228" s="23" t="s">
        <v>742</v>
      </c>
      <c r="H228" s="23" t="s">
        <v>697</v>
      </c>
      <c r="I228" s="23" t="s">
        <v>697</v>
      </c>
      <c r="J228" s="23" t="s">
        <v>697</v>
      </c>
      <c r="K228" s="23" t="s">
        <v>697</v>
      </c>
      <c r="L228" s="23" t="s">
        <v>697</v>
      </c>
      <c r="M228" s="23" t="s">
        <v>697</v>
      </c>
      <c r="N228" s="23" t="s">
        <v>697</v>
      </c>
      <c r="O228" s="23" t="s">
        <v>697</v>
      </c>
      <c r="P228" s="23" t="s">
        <v>697</v>
      </c>
      <c r="Q228" s="27">
        <v>0</v>
      </c>
      <c r="R228" s="27" t="s">
        <v>698</v>
      </c>
      <c r="S228" s="27" t="s">
        <v>698</v>
      </c>
      <c r="T228" s="27" t="s">
        <v>694</v>
      </c>
      <c r="U228" s="28"/>
      <c r="V228" s="27" t="s">
        <v>454</v>
      </c>
      <c r="W228" s="27" t="s">
        <v>905</v>
      </c>
      <c r="X228" s="27"/>
      <c r="Y228" s="27"/>
      <c r="Z228" s="27" t="s">
        <v>1610</v>
      </c>
      <c r="AA228" s="27"/>
      <c r="AB228" s="27"/>
      <c r="AC228" s="27"/>
      <c r="AD228" s="27"/>
      <c r="AE228" s="27"/>
      <c r="AF228" s="27"/>
      <c r="AG228" s="27"/>
      <c r="AH228" s="27"/>
      <c r="AI228" s="27" t="s">
        <v>1611</v>
      </c>
      <c r="AJ228" s="28" t="s">
        <v>694</v>
      </c>
      <c r="AK228" s="27" t="s">
        <v>694</v>
      </c>
      <c r="AL228" s="27" t="s">
        <v>694</v>
      </c>
      <c r="AM228" s="27" t="s">
        <v>694</v>
      </c>
      <c r="AN228" s="27" t="s">
        <v>694</v>
      </c>
      <c r="AO228" s="27" t="s">
        <v>694</v>
      </c>
      <c r="AP228" s="27" t="s">
        <v>694</v>
      </c>
      <c r="AQ228" s="27" t="s">
        <v>694</v>
      </c>
      <c r="AR228" s="27" t="s">
        <v>694</v>
      </c>
      <c r="AS228" s="27" t="s">
        <v>694</v>
      </c>
      <c r="AT228" s="27" t="s">
        <v>694</v>
      </c>
      <c r="AU228" s="27" t="s">
        <v>694</v>
      </c>
      <c r="AV228" s="27" t="s">
        <v>694</v>
      </c>
      <c r="AW228" s="27" t="s">
        <v>694</v>
      </c>
      <c r="AX228" s="27" t="s">
        <v>694</v>
      </c>
      <c r="AY228" s="27" t="s">
        <v>694</v>
      </c>
      <c r="AZ228" s="27" t="s">
        <v>694</v>
      </c>
      <c r="BA228" s="27" t="s">
        <v>694</v>
      </c>
      <c r="BB228" s="27" t="s">
        <v>694</v>
      </c>
      <c r="BC228" s="27" t="s">
        <v>694</v>
      </c>
      <c r="BD228" s="27" t="s">
        <v>694</v>
      </c>
      <c r="BE228" s="27" t="s">
        <v>694</v>
      </c>
      <c r="BF228" s="27" t="s">
        <v>694</v>
      </c>
      <c r="BG228" s="27" t="s">
        <v>694</v>
      </c>
      <c r="BH228" s="27" t="s">
        <v>694</v>
      </c>
      <c r="BI228" s="27" t="s">
        <v>694</v>
      </c>
      <c r="BJ228" s="27" t="s">
        <v>694</v>
      </c>
      <c r="BK228" s="27" t="s">
        <v>694</v>
      </c>
      <c r="BL228" s="27" t="s">
        <v>694</v>
      </c>
      <c r="BM228" s="27" t="s">
        <v>694</v>
      </c>
      <c r="BN228" s="27" t="s">
        <v>694</v>
      </c>
      <c r="BO228" s="27" t="s">
        <v>694</v>
      </c>
      <c r="BP228" s="27" t="s">
        <v>694</v>
      </c>
      <c r="BQ228" s="27" t="s">
        <v>694</v>
      </c>
      <c r="BR228" s="27" t="s">
        <v>694</v>
      </c>
      <c r="BS228" s="27" t="s">
        <v>694</v>
      </c>
      <c r="BT228" s="27" t="s">
        <v>694</v>
      </c>
      <c r="BU228" s="27" t="s">
        <v>694</v>
      </c>
      <c r="BV228" s="27" t="s">
        <v>694</v>
      </c>
      <c r="BW228" s="27" t="s">
        <v>694</v>
      </c>
      <c r="BX228" s="27" t="s">
        <v>694</v>
      </c>
      <c r="BY228" s="27" t="s">
        <v>694</v>
      </c>
      <c r="BZ228" s="27" t="s">
        <v>694</v>
      </c>
      <c r="CA228" s="27" t="s">
        <v>694</v>
      </c>
      <c r="CB228" s="27" t="s">
        <v>694</v>
      </c>
      <c r="CC228" s="27" t="s">
        <v>694</v>
      </c>
      <c r="CD228" s="27" t="s">
        <v>694</v>
      </c>
      <c r="CE228" s="27" t="s">
        <v>694</v>
      </c>
      <c r="CF228" s="27" t="s">
        <v>694</v>
      </c>
      <c r="CG228" s="27" t="s">
        <v>694</v>
      </c>
      <c r="CH228" s="27" t="s">
        <v>694</v>
      </c>
      <c r="CI228" s="27" t="s">
        <v>694</v>
      </c>
      <c r="CJ228" s="27" t="s">
        <v>694</v>
      </c>
      <c r="CK228" s="27" t="s">
        <v>694</v>
      </c>
      <c r="CL228" s="27" t="s">
        <v>694</v>
      </c>
      <c r="CM228" s="27" t="s">
        <v>694</v>
      </c>
      <c r="CN228" s="27" t="s">
        <v>694</v>
      </c>
      <c r="CO228" s="27" t="s">
        <v>694</v>
      </c>
      <c r="CP228" s="27" t="s">
        <v>694</v>
      </c>
      <c r="CQ228" s="27" t="s">
        <v>694</v>
      </c>
      <c r="CR228" s="27" t="s">
        <v>694</v>
      </c>
      <c r="CS228" s="27" t="s">
        <v>694</v>
      </c>
      <c r="CT228" s="27" t="s">
        <v>694</v>
      </c>
      <c r="CU228" s="27" t="s">
        <v>694</v>
      </c>
      <c r="CV228" s="27" t="s">
        <v>694</v>
      </c>
      <c r="CW228" s="27" t="s">
        <v>694</v>
      </c>
      <c r="CX228" s="27" t="s">
        <v>694</v>
      </c>
      <c r="CY228" s="27" t="s">
        <v>694</v>
      </c>
      <c r="CZ228" s="27" t="s">
        <v>694</v>
      </c>
      <c r="DA228" s="27" t="s">
        <v>694</v>
      </c>
      <c r="DB228" s="27" t="s">
        <v>694</v>
      </c>
      <c r="DC228" s="27" t="s">
        <v>694</v>
      </c>
      <c r="DD228" s="27" t="s">
        <v>694</v>
      </c>
      <c r="DE228" s="27" t="s">
        <v>694</v>
      </c>
      <c r="DF228" s="27" t="s">
        <v>694</v>
      </c>
      <c r="DG228" s="27" t="s">
        <v>694</v>
      </c>
      <c r="DH228" s="27" t="s">
        <v>694</v>
      </c>
      <c r="DI228" s="27" t="s">
        <v>694</v>
      </c>
      <c r="DJ228" s="27" t="s">
        <v>694</v>
      </c>
      <c r="DK228" s="27" t="s">
        <v>694</v>
      </c>
      <c r="DL228" s="27" t="s">
        <v>694</v>
      </c>
      <c r="DM228" s="27" t="s">
        <v>694</v>
      </c>
      <c r="DN228" s="27" t="s">
        <v>694</v>
      </c>
      <c r="DO228" s="27" t="s">
        <v>694</v>
      </c>
      <c r="DP228" s="27" t="s">
        <v>694</v>
      </c>
      <c r="DQ228" s="27" t="s">
        <v>694</v>
      </c>
      <c r="DR228" s="27" t="s">
        <v>694</v>
      </c>
      <c r="DS228" s="27"/>
      <c r="DT228" s="27" t="s">
        <v>694</v>
      </c>
      <c r="DU228" s="27" t="s">
        <v>694</v>
      </c>
      <c r="DV228" s="27" t="s">
        <v>694</v>
      </c>
      <c r="DW228" s="27" t="s">
        <v>694</v>
      </c>
      <c r="DX228" s="27" t="s">
        <v>694</v>
      </c>
      <c r="DY228" s="27" t="s">
        <v>694</v>
      </c>
      <c r="DZ228" s="27" t="s">
        <v>694</v>
      </c>
      <c r="EA228" s="27" t="s">
        <v>694</v>
      </c>
      <c r="EB228" s="27" t="s">
        <v>694</v>
      </c>
      <c r="EC228" s="27" t="s">
        <v>694</v>
      </c>
      <c r="ED228" s="27" t="s">
        <v>694</v>
      </c>
      <c r="EE228" s="27" t="s">
        <v>694</v>
      </c>
      <c r="EF228" s="27" t="s">
        <v>694</v>
      </c>
      <c r="EG228" s="27" t="s">
        <v>694</v>
      </c>
      <c r="EH228" s="27" t="s">
        <v>694</v>
      </c>
      <c r="EI228" s="27" t="s">
        <v>694</v>
      </c>
      <c r="EJ228" s="27" t="s">
        <v>694</v>
      </c>
      <c r="EK228" s="27" t="s">
        <v>694</v>
      </c>
      <c r="EL228" s="27" t="s">
        <v>694</v>
      </c>
      <c r="EM228" s="27" t="s">
        <v>694</v>
      </c>
      <c r="EN228" s="27" t="s">
        <v>694</v>
      </c>
      <c r="EO228" s="27" t="s">
        <v>694</v>
      </c>
      <c r="EP228" s="27" t="s">
        <v>694</v>
      </c>
      <c r="EQ228" s="27" t="s">
        <v>694</v>
      </c>
      <c r="ER228" s="27" t="s">
        <v>694</v>
      </c>
      <c r="ES228" s="27" t="s">
        <v>694</v>
      </c>
      <c r="ET228" s="27" t="s">
        <v>694</v>
      </c>
      <c r="EU228" s="27" t="s">
        <v>694</v>
      </c>
      <c r="EV228" s="27" t="s">
        <v>694</v>
      </c>
      <c r="EW228" s="27" t="s">
        <v>694</v>
      </c>
      <c r="EX228" s="27" t="s">
        <v>694</v>
      </c>
      <c r="EY228" s="27" t="s">
        <v>694</v>
      </c>
      <c r="EZ228" s="27" t="s">
        <v>694</v>
      </c>
      <c r="FA228" s="27" t="s">
        <v>694</v>
      </c>
      <c r="FB228" s="27" t="s">
        <v>694</v>
      </c>
      <c r="FC228" s="27" t="s">
        <v>694</v>
      </c>
      <c r="FD228" s="27" t="s">
        <v>694</v>
      </c>
      <c r="FE228" s="27" t="s">
        <v>694</v>
      </c>
      <c r="FF228" s="27" t="s">
        <v>694</v>
      </c>
      <c r="FG228" s="27" t="s">
        <v>694</v>
      </c>
      <c r="FH228" s="27" t="s">
        <v>694</v>
      </c>
      <c r="FI228" s="27" t="s">
        <v>694</v>
      </c>
      <c r="FJ228" s="27" t="s">
        <v>694</v>
      </c>
      <c r="FK228" s="27" t="s">
        <v>694</v>
      </c>
      <c r="FL228" s="27" t="s">
        <v>694</v>
      </c>
      <c r="FM228" s="27" t="s">
        <v>694</v>
      </c>
      <c r="FN228" s="27" t="s">
        <v>694</v>
      </c>
      <c r="FO228" s="72" t="s">
        <v>698</v>
      </c>
      <c r="FP228" s="72" t="s">
        <v>698</v>
      </c>
      <c r="FQ228" s="72" t="s">
        <v>698</v>
      </c>
      <c r="FR228" s="72" t="s">
        <v>698</v>
      </c>
      <c r="FS228" s="72" t="s">
        <v>698</v>
      </c>
      <c r="FT228" s="72" t="s">
        <v>698</v>
      </c>
      <c r="FU228" s="72" t="s">
        <v>698</v>
      </c>
      <c r="FV228" s="72" t="s">
        <v>698</v>
      </c>
      <c r="FW228" s="78" t="s">
        <v>698</v>
      </c>
      <c r="FX228" s="78" t="s">
        <v>698</v>
      </c>
      <c r="FY228" s="72" t="s">
        <v>698</v>
      </c>
      <c r="FZ228" s="90"/>
      <c r="GA228" s="90"/>
      <c r="GB228" s="90"/>
      <c r="GC228" s="90"/>
      <c r="GD228" s="90"/>
      <c r="GE228" s="90"/>
      <c r="GF228" s="90"/>
      <c r="GG228" s="90"/>
      <c r="GH228" s="105" t="s">
        <v>694</v>
      </c>
      <c r="GI228" s="106"/>
      <c r="GJ228" s="27"/>
      <c r="GK228" s="28"/>
      <c r="GL228" s="27"/>
    </row>
    <row r="229" spans="1:194" x14ac:dyDescent="0.25">
      <c r="A229" s="71" t="str">
        <f>CONCATENATE($W$7,": ",$X$184," - ",$Y$187,": ",$Z$228," - ",AA229)</f>
        <v>Expenditure: Depreciation and Amortisation  - Depreciation: Machinery and Equipment - All or excl NERSA</v>
      </c>
      <c r="B229" s="27" t="s">
        <v>694</v>
      </c>
      <c r="C229" s="27" t="str">
        <f t="shared" si="16"/>
        <v>IE004002016001000000000000000000000000</v>
      </c>
      <c r="D229" s="23" t="s">
        <v>1166</v>
      </c>
      <c r="E229" s="23" t="s">
        <v>711</v>
      </c>
      <c r="F229" s="23" t="s">
        <v>707</v>
      </c>
      <c r="G229" s="23" t="s">
        <v>742</v>
      </c>
      <c r="H229" s="23" t="s">
        <v>702</v>
      </c>
      <c r="I229" s="23" t="s">
        <v>697</v>
      </c>
      <c r="J229" s="23" t="s">
        <v>697</v>
      </c>
      <c r="K229" s="23" t="s">
        <v>697</v>
      </c>
      <c r="L229" s="23" t="s">
        <v>697</v>
      </c>
      <c r="M229" s="23" t="s">
        <v>697</v>
      </c>
      <c r="N229" s="23" t="s">
        <v>697</v>
      </c>
      <c r="O229" s="23" t="s">
        <v>697</v>
      </c>
      <c r="P229" s="23" t="s">
        <v>697</v>
      </c>
      <c r="Q229" s="27">
        <v>0</v>
      </c>
      <c r="R229" s="27" t="s">
        <v>704</v>
      </c>
      <c r="S229" s="27" t="s">
        <v>698</v>
      </c>
      <c r="T229" s="27" t="s">
        <v>694</v>
      </c>
      <c r="U229" s="28"/>
      <c r="V229" s="27" t="s">
        <v>455</v>
      </c>
      <c r="W229" s="27" t="s">
        <v>905</v>
      </c>
      <c r="X229" s="27"/>
      <c r="Y229" s="27"/>
      <c r="Z229" s="27"/>
      <c r="AA229" s="27" t="s">
        <v>1526</v>
      </c>
      <c r="AB229" s="27"/>
      <c r="AC229" s="27"/>
      <c r="AD229" s="27"/>
      <c r="AE229" s="27"/>
      <c r="AF229" s="27"/>
      <c r="AG229" s="27"/>
      <c r="AH229" s="27"/>
      <c r="AI229" s="27" t="s">
        <v>1612</v>
      </c>
      <c r="AJ229" s="28" t="s">
        <v>704</v>
      </c>
      <c r="AK229" s="27" t="s">
        <v>704</v>
      </c>
      <c r="AL229" s="27" t="s">
        <v>704</v>
      </c>
      <c r="AM229" s="27" t="s">
        <v>704</v>
      </c>
      <c r="AN229" s="27" t="s">
        <v>704</v>
      </c>
      <c r="AO229" s="27" t="s">
        <v>704</v>
      </c>
      <c r="AP229" s="27" t="s">
        <v>704</v>
      </c>
      <c r="AQ229" s="27" t="s">
        <v>704</v>
      </c>
      <c r="AR229" s="27" t="s">
        <v>704</v>
      </c>
      <c r="AS229" s="27" t="s">
        <v>704</v>
      </c>
      <c r="AT229" s="27" t="s">
        <v>704</v>
      </c>
      <c r="AU229" s="27" t="s">
        <v>704</v>
      </c>
      <c r="AV229" s="27" t="s">
        <v>704</v>
      </c>
      <c r="AW229" s="27" t="s">
        <v>704</v>
      </c>
      <c r="AX229" s="27" t="s">
        <v>704</v>
      </c>
      <c r="AY229" s="27" t="s">
        <v>704</v>
      </c>
      <c r="AZ229" s="27" t="s">
        <v>704</v>
      </c>
      <c r="BA229" s="27" t="s">
        <v>704</v>
      </c>
      <c r="BB229" s="27" t="s">
        <v>704</v>
      </c>
      <c r="BC229" s="27" t="s">
        <v>704</v>
      </c>
      <c r="BD229" s="27" t="s">
        <v>704</v>
      </c>
      <c r="BE229" s="27" t="s">
        <v>704</v>
      </c>
      <c r="BF229" s="27" t="s">
        <v>704</v>
      </c>
      <c r="BG229" s="27" t="s">
        <v>704</v>
      </c>
      <c r="BH229" s="27" t="s">
        <v>704</v>
      </c>
      <c r="BI229" s="27" t="s">
        <v>704</v>
      </c>
      <c r="BJ229" s="27" t="s">
        <v>704</v>
      </c>
      <c r="BK229" s="27" t="s">
        <v>704</v>
      </c>
      <c r="BL229" s="27" t="s">
        <v>704</v>
      </c>
      <c r="BM229" s="27" t="s">
        <v>704</v>
      </c>
      <c r="BN229" s="27" t="s">
        <v>704</v>
      </c>
      <c r="BO229" s="27" t="s">
        <v>704</v>
      </c>
      <c r="BP229" s="27" t="s">
        <v>704</v>
      </c>
      <c r="BQ229" s="27" t="s">
        <v>704</v>
      </c>
      <c r="BR229" s="27" t="s">
        <v>704</v>
      </c>
      <c r="BS229" s="27" t="s">
        <v>704</v>
      </c>
      <c r="BT229" s="27" t="s">
        <v>704</v>
      </c>
      <c r="BU229" s="27" t="s">
        <v>704</v>
      </c>
      <c r="BV229" s="27" t="s">
        <v>704</v>
      </c>
      <c r="BW229" s="27" t="s">
        <v>704</v>
      </c>
      <c r="BX229" s="27" t="s">
        <v>704</v>
      </c>
      <c r="BY229" s="27" t="s">
        <v>704</v>
      </c>
      <c r="BZ229" s="27" t="s">
        <v>704</v>
      </c>
      <c r="CA229" s="27" t="s">
        <v>704</v>
      </c>
      <c r="CB229" s="27" t="s">
        <v>704</v>
      </c>
      <c r="CC229" s="27" t="s">
        <v>704</v>
      </c>
      <c r="CD229" s="27" t="s">
        <v>704</v>
      </c>
      <c r="CE229" s="27" t="s">
        <v>704</v>
      </c>
      <c r="CF229" s="27" t="s">
        <v>704</v>
      </c>
      <c r="CG229" s="27" t="s">
        <v>704</v>
      </c>
      <c r="CH229" s="27" t="s">
        <v>704</v>
      </c>
      <c r="CI229" s="27" t="s">
        <v>704</v>
      </c>
      <c r="CJ229" s="27" t="s">
        <v>704</v>
      </c>
      <c r="CK229" s="27" t="s">
        <v>704</v>
      </c>
      <c r="CL229" s="27" t="s">
        <v>704</v>
      </c>
      <c r="CM229" s="27" t="s">
        <v>704</v>
      </c>
      <c r="CN229" s="27" t="s">
        <v>704</v>
      </c>
      <c r="CO229" s="27" t="s">
        <v>704</v>
      </c>
      <c r="CP229" s="27" t="s">
        <v>704</v>
      </c>
      <c r="CQ229" s="27" t="s">
        <v>704</v>
      </c>
      <c r="CR229" s="27" t="s">
        <v>704</v>
      </c>
      <c r="CS229" s="27" t="s">
        <v>704</v>
      </c>
      <c r="CT229" s="27" t="s">
        <v>704</v>
      </c>
      <c r="CU229" s="27" t="s">
        <v>704</v>
      </c>
      <c r="CV229" s="27" t="s">
        <v>704</v>
      </c>
      <c r="CW229" s="27" t="s">
        <v>704</v>
      </c>
      <c r="CX229" s="27" t="s">
        <v>704</v>
      </c>
      <c r="CY229" s="27" t="s">
        <v>704</v>
      </c>
      <c r="CZ229" s="27" t="s">
        <v>704</v>
      </c>
      <c r="DA229" s="27" t="s">
        <v>704</v>
      </c>
      <c r="DB229" s="27" t="s">
        <v>698</v>
      </c>
      <c r="DC229" s="27" t="s">
        <v>698</v>
      </c>
      <c r="DD229" s="27" t="s">
        <v>698</v>
      </c>
      <c r="DE229" s="27" t="s">
        <v>698</v>
      </c>
      <c r="DF229" s="27" t="s">
        <v>704</v>
      </c>
      <c r="DG229" s="27" t="s">
        <v>704</v>
      </c>
      <c r="DH229" s="27" t="s">
        <v>704</v>
      </c>
      <c r="DI229" s="27" t="s">
        <v>704</v>
      </c>
      <c r="DJ229" s="27" t="s">
        <v>704</v>
      </c>
      <c r="DK229" s="27" t="s">
        <v>704</v>
      </c>
      <c r="DL229" s="27" t="s">
        <v>704</v>
      </c>
      <c r="DM229" s="27" t="s">
        <v>704</v>
      </c>
      <c r="DN229" s="27" t="s">
        <v>704</v>
      </c>
      <c r="DO229" s="27" t="s">
        <v>704</v>
      </c>
      <c r="DP229" s="27" t="s">
        <v>704</v>
      </c>
      <c r="DQ229" s="27" t="s">
        <v>704</v>
      </c>
      <c r="DR229" s="27" t="s">
        <v>704</v>
      </c>
      <c r="DS229" s="27"/>
      <c r="DT229" s="27" t="s">
        <v>704</v>
      </c>
      <c r="DU229" s="27" t="s">
        <v>704</v>
      </c>
      <c r="DV229" s="27" t="s">
        <v>704</v>
      </c>
      <c r="DW229" s="27" t="s">
        <v>704</v>
      </c>
      <c r="DX229" s="27" t="s">
        <v>704</v>
      </c>
      <c r="DY229" s="27" t="s">
        <v>704</v>
      </c>
      <c r="DZ229" s="27" t="s">
        <v>704</v>
      </c>
      <c r="EA229" s="27" t="s">
        <v>704</v>
      </c>
      <c r="EB229" s="27" t="s">
        <v>704</v>
      </c>
      <c r="EC229" s="27" t="s">
        <v>704</v>
      </c>
      <c r="ED229" s="27" t="s">
        <v>704</v>
      </c>
      <c r="EE229" s="27" t="s">
        <v>704</v>
      </c>
      <c r="EF229" s="27" t="s">
        <v>704</v>
      </c>
      <c r="EG229" s="27" t="s">
        <v>694</v>
      </c>
      <c r="EH229" s="27" t="s">
        <v>704</v>
      </c>
      <c r="EI229" s="27" t="s">
        <v>704</v>
      </c>
      <c r="EJ229" s="27" t="s">
        <v>704</v>
      </c>
      <c r="EK229" s="27" t="s">
        <v>704</v>
      </c>
      <c r="EL229" s="27" t="s">
        <v>704</v>
      </c>
      <c r="EM229" s="27" t="s">
        <v>704</v>
      </c>
      <c r="EN229" s="27" t="s">
        <v>704</v>
      </c>
      <c r="EO229" s="27" t="s">
        <v>704</v>
      </c>
      <c r="EP229" s="27" t="s">
        <v>704</v>
      </c>
      <c r="EQ229" s="27" t="s">
        <v>704</v>
      </c>
      <c r="ER229" s="27" t="s">
        <v>704</v>
      </c>
      <c r="ES229" s="27" t="s">
        <v>704</v>
      </c>
      <c r="ET229" s="27" t="s">
        <v>704</v>
      </c>
      <c r="EU229" s="27" t="s">
        <v>704</v>
      </c>
      <c r="EV229" s="27" t="s">
        <v>704</v>
      </c>
      <c r="EW229" s="27" t="s">
        <v>704</v>
      </c>
      <c r="EX229" s="27" t="s">
        <v>704</v>
      </c>
      <c r="EY229" s="27" t="s">
        <v>704</v>
      </c>
      <c r="EZ229" s="27" t="s">
        <v>704</v>
      </c>
      <c r="FA229" s="27" t="s">
        <v>704</v>
      </c>
      <c r="FB229" s="27" t="s">
        <v>704</v>
      </c>
      <c r="FC229" s="27" t="s">
        <v>704</v>
      </c>
      <c r="FD229" s="27" t="s">
        <v>704</v>
      </c>
      <c r="FE229" s="27" t="s">
        <v>694</v>
      </c>
      <c r="FF229" s="27" t="s">
        <v>704</v>
      </c>
      <c r="FG229" s="27" t="s">
        <v>704</v>
      </c>
      <c r="FH229" s="27" t="s">
        <v>704</v>
      </c>
      <c r="FI229" s="27" t="s">
        <v>704</v>
      </c>
      <c r="FJ229" s="27" t="s">
        <v>694</v>
      </c>
      <c r="FK229" s="27" t="s">
        <v>704</v>
      </c>
      <c r="FL229" s="27" t="s">
        <v>704</v>
      </c>
      <c r="FM229" s="27" t="s">
        <v>704</v>
      </c>
      <c r="FN229" s="27" t="s">
        <v>694</v>
      </c>
      <c r="FO229" s="72" t="s">
        <v>1515</v>
      </c>
      <c r="FP229" s="72" t="s">
        <v>1516</v>
      </c>
      <c r="FQ229" s="72" t="s">
        <v>1176</v>
      </c>
      <c r="FR229" s="72" t="s">
        <v>1517</v>
      </c>
      <c r="FS229" s="72" t="s">
        <v>1517</v>
      </c>
      <c r="FT229" s="72" t="s">
        <v>698</v>
      </c>
      <c r="FU229" s="72" t="s">
        <v>698</v>
      </c>
      <c r="FV229" s="72" t="s">
        <v>698</v>
      </c>
      <c r="FW229" s="78" t="s">
        <v>698</v>
      </c>
      <c r="FX229" s="78" t="s">
        <v>698</v>
      </c>
      <c r="FY229" s="72" t="s">
        <v>1613</v>
      </c>
      <c r="FZ229" s="90"/>
      <c r="GA229" s="90"/>
      <c r="GB229" s="90"/>
      <c r="GC229" s="90"/>
      <c r="GD229" s="90"/>
      <c r="GE229" s="90"/>
      <c r="GF229" s="90"/>
      <c r="GG229" s="90"/>
      <c r="GH229" s="105" t="s">
        <v>1519</v>
      </c>
      <c r="GI229" s="106"/>
      <c r="GJ229" s="27"/>
      <c r="GK229" s="28"/>
      <c r="GL229" s="27"/>
    </row>
    <row r="230" spans="1:194" x14ac:dyDescent="0.25">
      <c r="A230" s="71" t="str">
        <f>CONCATENATE($W$7,": ",$X$184," - ",$Y$187,": ",$Z$228," - ",AA230)</f>
        <v>Expenditure: Depreciation and Amortisation  - Depreciation: Machinery and Equipment - NERSA</v>
      </c>
      <c r="B230" s="27" t="s">
        <v>694</v>
      </c>
      <c r="C230" s="27" t="str">
        <f t="shared" si="16"/>
        <v>IE004002016002000000000000000000000000</v>
      </c>
      <c r="D230" s="23" t="s">
        <v>1166</v>
      </c>
      <c r="E230" s="23" t="s">
        <v>711</v>
      </c>
      <c r="F230" s="23" t="s">
        <v>707</v>
      </c>
      <c r="G230" s="23" t="s">
        <v>742</v>
      </c>
      <c r="H230" s="23" t="s">
        <v>707</v>
      </c>
      <c r="I230" s="23" t="s">
        <v>697</v>
      </c>
      <c r="J230" s="23" t="s">
        <v>697</v>
      </c>
      <c r="K230" s="23" t="s">
        <v>697</v>
      </c>
      <c r="L230" s="23" t="s">
        <v>697</v>
      </c>
      <c r="M230" s="23" t="s">
        <v>697</v>
      </c>
      <c r="N230" s="23" t="s">
        <v>697</v>
      </c>
      <c r="O230" s="23" t="s">
        <v>697</v>
      </c>
      <c r="P230" s="23" t="s">
        <v>697</v>
      </c>
      <c r="Q230" s="27">
        <v>0</v>
      </c>
      <c r="R230" s="27" t="s">
        <v>704</v>
      </c>
      <c r="S230" s="27" t="s">
        <v>698</v>
      </c>
      <c r="T230" s="27" t="s">
        <v>694</v>
      </c>
      <c r="U230" s="28"/>
      <c r="V230" s="27" t="s">
        <v>456</v>
      </c>
      <c r="W230" s="27" t="s">
        <v>905</v>
      </c>
      <c r="X230" s="27"/>
      <c r="Y230" s="27"/>
      <c r="Z230" s="27"/>
      <c r="AA230" s="27" t="s">
        <v>1529</v>
      </c>
      <c r="AB230" s="27"/>
      <c r="AC230" s="27"/>
      <c r="AD230" s="27"/>
      <c r="AE230" s="27"/>
      <c r="AF230" s="27"/>
      <c r="AG230" s="27"/>
      <c r="AH230" s="27"/>
      <c r="AI230" s="27" t="s">
        <v>1614</v>
      </c>
      <c r="AJ230" s="28" t="s">
        <v>704</v>
      </c>
      <c r="AK230" s="27" t="s">
        <v>698</v>
      </c>
      <c r="AL230" s="27" t="s">
        <v>698</v>
      </c>
      <c r="AM230" s="27" t="s">
        <v>698</v>
      </c>
      <c r="AN230" s="27" t="s">
        <v>698</v>
      </c>
      <c r="AO230" s="27" t="s">
        <v>698</v>
      </c>
      <c r="AP230" s="27" t="s">
        <v>698</v>
      </c>
      <c r="AQ230" s="27" t="s">
        <v>698</v>
      </c>
      <c r="AR230" s="27" t="s">
        <v>698</v>
      </c>
      <c r="AS230" s="27" t="s">
        <v>698</v>
      </c>
      <c r="AT230" s="27" t="s">
        <v>698</v>
      </c>
      <c r="AU230" s="27" t="s">
        <v>698</v>
      </c>
      <c r="AV230" s="27" t="s">
        <v>698</v>
      </c>
      <c r="AW230" s="27" t="s">
        <v>698</v>
      </c>
      <c r="AX230" s="27" t="s">
        <v>698</v>
      </c>
      <c r="AY230" s="27" t="s">
        <v>698</v>
      </c>
      <c r="AZ230" s="27" t="s">
        <v>698</v>
      </c>
      <c r="BA230" s="27" t="s">
        <v>698</v>
      </c>
      <c r="BB230" s="27" t="s">
        <v>698</v>
      </c>
      <c r="BC230" s="27" t="s">
        <v>698</v>
      </c>
      <c r="BD230" s="27" t="s">
        <v>698</v>
      </c>
      <c r="BE230" s="27" t="s">
        <v>698</v>
      </c>
      <c r="BF230" s="27" t="s">
        <v>698</v>
      </c>
      <c r="BG230" s="27" t="s">
        <v>698</v>
      </c>
      <c r="BH230" s="27" t="s">
        <v>698</v>
      </c>
      <c r="BI230" s="27" t="s">
        <v>698</v>
      </c>
      <c r="BJ230" s="27" t="s">
        <v>698</v>
      </c>
      <c r="BK230" s="27" t="s">
        <v>698</v>
      </c>
      <c r="BL230" s="27" t="s">
        <v>698</v>
      </c>
      <c r="BM230" s="27" t="s">
        <v>698</v>
      </c>
      <c r="BN230" s="27" t="s">
        <v>698</v>
      </c>
      <c r="BO230" s="27" t="s">
        <v>704</v>
      </c>
      <c r="BP230" s="27" t="s">
        <v>704</v>
      </c>
      <c r="BQ230" s="27" t="s">
        <v>704</v>
      </c>
      <c r="BR230" s="27" t="s">
        <v>698</v>
      </c>
      <c r="BS230" s="27" t="s">
        <v>698</v>
      </c>
      <c r="BT230" s="27" t="s">
        <v>698</v>
      </c>
      <c r="BU230" s="27" t="s">
        <v>698</v>
      </c>
      <c r="BV230" s="27" t="s">
        <v>698</v>
      </c>
      <c r="BW230" s="27" t="s">
        <v>698</v>
      </c>
      <c r="BX230" s="27" t="s">
        <v>698</v>
      </c>
      <c r="BY230" s="27" t="s">
        <v>698</v>
      </c>
      <c r="BZ230" s="27" t="s">
        <v>698</v>
      </c>
      <c r="CA230" s="27" t="s">
        <v>698</v>
      </c>
      <c r="CB230" s="27" t="s">
        <v>698</v>
      </c>
      <c r="CC230" s="27" t="s">
        <v>698</v>
      </c>
      <c r="CD230" s="27" t="s">
        <v>698</v>
      </c>
      <c r="CE230" s="27" t="s">
        <v>698</v>
      </c>
      <c r="CF230" s="27" t="s">
        <v>698</v>
      </c>
      <c r="CG230" s="27" t="s">
        <v>698</v>
      </c>
      <c r="CH230" s="27" t="s">
        <v>698</v>
      </c>
      <c r="CI230" s="27" t="s">
        <v>698</v>
      </c>
      <c r="CJ230" s="27" t="s">
        <v>698</v>
      </c>
      <c r="CK230" s="27" t="s">
        <v>698</v>
      </c>
      <c r="CL230" s="27" t="s">
        <v>698</v>
      </c>
      <c r="CM230" s="27" t="s">
        <v>698</v>
      </c>
      <c r="CN230" s="27" t="s">
        <v>698</v>
      </c>
      <c r="CO230" s="27" t="s">
        <v>698</v>
      </c>
      <c r="CP230" s="27" t="s">
        <v>698</v>
      </c>
      <c r="CQ230" s="27" t="s">
        <v>698</v>
      </c>
      <c r="CR230" s="27" t="s">
        <v>698</v>
      </c>
      <c r="CS230" s="27" t="s">
        <v>698</v>
      </c>
      <c r="CT230" s="27" t="s">
        <v>698</v>
      </c>
      <c r="CU230" s="27" t="s">
        <v>698</v>
      </c>
      <c r="CV230" s="27" t="s">
        <v>698</v>
      </c>
      <c r="CW230" s="27" t="s">
        <v>698</v>
      </c>
      <c r="CX230" s="27" t="s">
        <v>698</v>
      </c>
      <c r="CY230" s="27" t="s">
        <v>698</v>
      </c>
      <c r="CZ230" s="27" t="s">
        <v>698</v>
      </c>
      <c r="DA230" s="27" t="s">
        <v>698</v>
      </c>
      <c r="DB230" s="27" t="s">
        <v>698</v>
      </c>
      <c r="DC230" s="27" t="s">
        <v>698</v>
      </c>
      <c r="DD230" s="27" t="s">
        <v>698</v>
      </c>
      <c r="DE230" s="27" t="s">
        <v>698</v>
      </c>
      <c r="DF230" s="27" t="s">
        <v>698</v>
      </c>
      <c r="DG230" s="27" t="s">
        <v>698</v>
      </c>
      <c r="DH230" s="27" t="s">
        <v>698</v>
      </c>
      <c r="DI230" s="27" t="s">
        <v>698</v>
      </c>
      <c r="DJ230" s="27" t="s">
        <v>698</v>
      </c>
      <c r="DK230" s="27" t="s">
        <v>698</v>
      </c>
      <c r="DL230" s="27" t="s">
        <v>698</v>
      </c>
      <c r="DM230" s="27" t="s">
        <v>698</v>
      </c>
      <c r="DN230" s="27" t="s">
        <v>698</v>
      </c>
      <c r="DO230" s="27" t="s">
        <v>698</v>
      </c>
      <c r="DP230" s="27" t="s">
        <v>698</v>
      </c>
      <c r="DQ230" s="27" t="s">
        <v>698</v>
      </c>
      <c r="DR230" s="27" t="s">
        <v>698</v>
      </c>
      <c r="DS230" s="27"/>
      <c r="DT230" s="27" t="s">
        <v>698</v>
      </c>
      <c r="DU230" s="27" t="s">
        <v>698</v>
      </c>
      <c r="DV230" s="27" t="s">
        <v>698</v>
      </c>
      <c r="DW230" s="27" t="s">
        <v>698</v>
      </c>
      <c r="DX230" s="27" t="s">
        <v>698</v>
      </c>
      <c r="DY230" s="27" t="s">
        <v>698</v>
      </c>
      <c r="DZ230" s="27" t="s">
        <v>698</v>
      </c>
      <c r="EA230" s="27" t="s">
        <v>698</v>
      </c>
      <c r="EB230" s="27" t="s">
        <v>698</v>
      </c>
      <c r="EC230" s="27" t="s">
        <v>698</v>
      </c>
      <c r="ED230" s="27" t="s">
        <v>698</v>
      </c>
      <c r="EE230" s="27" t="s">
        <v>698</v>
      </c>
      <c r="EF230" s="27" t="s">
        <v>698</v>
      </c>
      <c r="EG230" s="27" t="s">
        <v>694</v>
      </c>
      <c r="EH230" s="27" t="s">
        <v>698</v>
      </c>
      <c r="EI230" s="27" t="s">
        <v>698</v>
      </c>
      <c r="EJ230" s="27" t="s">
        <v>698</v>
      </c>
      <c r="EK230" s="27" t="s">
        <v>698</v>
      </c>
      <c r="EL230" s="27" t="s">
        <v>698</v>
      </c>
      <c r="EM230" s="27" t="s">
        <v>698</v>
      </c>
      <c r="EN230" s="27" t="s">
        <v>698</v>
      </c>
      <c r="EO230" s="27" t="s">
        <v>698</v>
      </c>
      <c r="EP230" s="27" t="s">
        <v>698</v>
      </c>
      <c r="EQ230" s="27" t="s">
        <v>698</v>
      </c>
      <c r="ER230" s="27" t="s">
        <v>698</v>
      </c>
      <c r="ES230" s="27" t="s">
        <v>698</v>
      </c>
      <c r="ET230" s="27" t="s">
        <v>698</v>
      </c>
      <c r="EU230" s="27" t="s">
        <v>698</v>
      </c>
      <c r="EV230" s="27" t="s">
        <v>698</v>
      </c>
      <c r="EW230" s="27" t="s">
        <v>698</v>
      </c>
      <c r="EX230" s="27" t="s">
        <v>698</v>
      </c>
      <c r="EY230" s="27" t="s">
        <v>698</v>
      </c>
      <c r="EZ230" s="27" t="s">
        <v>698</v>
      </c>
      <c r="FA230" s="27" t="s">
        <v>698</v>
      </c>
      <c r="FB230" s="27" t="s">
        <v>698</v>
      </c>
      <c r="FC230" s="27" t="s">
        <v>698</v>
      </c>
      <c r="FD230" s="27" t="s">
        <v>698</v>
      </c>
      <c r="FE230" s="27" t="s">
        <v>694</v>
      </c>
      <c r="FF230" s="27" t="s">
        <v>698</v>
      </c>
      <c r="FG230" s="27" t="s">
        <v>698</v>
      </c>
      <c r="FH230" s="27" t="s">
        <v>698</v>
      </c>
      <c r="FI230" s="27" t="s">
        <v>698</v>
      </c>
      <c r="FJ230" s="27" t="s">
        <v>694</v>
      </c>
      <c r="FK230" s="27" t="s">
        <v>698</v>
      </c>
      <c r="FL230" s="27" t="s">
        <v>698</v>
      </c>
      <c r="FM230" s="27" t="s">
        <v>698</v>
      </c>
      <c r="FN230" s="27" t="s">
        <v>694</v>
      </c>
      <c r="FO230" s="72" t="s">
        <v>1515</v>
      </c>
      <c r="FP230" s="72" t="s">
        <v>1516</v>
      </c>
      <c r="FQ230" s="72" t="s">
        <v>1176</v>
      </c>
      <c r="FR230" s="72" t="s">
        <v>1517</v>
      </c>
      <c r="FS230" s="72" t="s">
        <v>1517</v>
      </c>
      <c r="FT230" s="72" t="s">
        <v>698</v>
      </c>
      <c r="FU230" s="72" t="s">
        <v>698</v>
      </c>
      <c r="FV230" s="72" t="s">
        <v>698</v>
      </c>
      <c r="FW230" s="78" t="s">
        <v>698</v>
      </c>
      <c r="FX230" s="78" t="s">
        <v>698</v>
      </c>
      <c r="FY230" s="72" t="s">
        <v>1613</v>
      </c>
      <c r="FZ230" s="90"/>
      <c r="GA230" s="90"/>
      <c r="GB230" s="90"/>
      <c r="GC230" s="90"/>
      <c r="GD230" s="90"/>
      <c r="GE230" s="90"/>
      <c r="GF230" s="90"/>
      <c r="GG230" s="90"/>
      <c r="GH230" s="105" t="s">
        <v>1519</v>
      </c>
      <c r="GI230" s="106"/>
      <c r="GJ230" s="27"/>
      <c r="GK230" s="28"/>
      <c r="GL230" s="27"/>
    </row>
    <row r="231" spans="1:194" x14ac:dyDescent="0.25">
      <c r="A231" s="71" t="str">
        <f>CONCATENATE($W$7,": ",$X$184," - ",$Y$187,": ",$Z$231)</f>
        <v>Expenditure: Depreciation and Amortisation  - Depreciation: Transport Assets</v>
      </c>
      <c r="B231" s="27" t="s">
        <v>694</v>
      </c>
      <c r="C231" s="27" t="str">
        <f t="shared" si="16"/>
        <v>IE004002017000000000000000000000000000</v>
      </c>
      <c r="D231" s="23" t="s">
        <v>1166</v>
      </c>
      <c r="E231" s="23" t="s">
        <v>711</v>
      </c>
      <c r="F231" s="23" t="s">
        <v>707</v>
      </c>
      <c r="G231" s="23" t="s">
        <v>743</v>
      </c>
      <c r="H231" s="23" t="s">
        <v>697</v>
      </c>
      <c r="I231" s="23" t="s">
        <v>697</v>
      </c>
      <c r="J231" s="23" t="s">
        <v>697</v>
      </c>
      <c r="K231" s="23" t="s">
        <v>697</v>
      </c>
      <c r="L231" s="23" t="s">
        <v>697</v>
      </c>
      <c r="M231" s="23" t="s">
        <v>697</v>
      </c>
      <c r="N231" s="23" t="s">
        <v>697</v>
      </c>
      <c r="O231" s="23" t="s">
        <v>697</v>
      </c>
      <c r="P231" s="23" t="s">
        <v>697</v>
      </c>
      <c r="Q231" s="27">
        <v>0</v>
      </c>
      <c r="R231" s="27" t="s">
        <v>698</v>
      </c>
      <c r="S231" s="27" t="s">
        <v>698</v>
      </c>
      <c r="T231" s="27" t="s">
        <v>694</v>
      </c>
      <c r="U231" s="28"/>
      <c r="V231" s="27" t="s">
        <v>457</v>
      </c>
      <c r="W231" s="27" t="s">
        <v>905</v>
      </c>
      <c r="X231" s="27"/>
      <c r="Y231" s="27"/>
      <c r="Z231" s="27" t="s">
        <v>1615</v>
      </c>
      <c r="AA231" s="27"/>
      <c r="AB231" s="27"/>
      <c r="AC231" s="27"/>
      <c r="AD231" s="27"/>
      <c r="AE231" s="27"/>
      <c r="AF231" s="27"/>
      <c r="AG231" s="27"/>
      <c r="AH231" s="27"/>
      <c r="AI231" s="27" t="s">
        <v>1616</v>
      </c>
      <c r="AJ231" s="28" t="s">
        <v>694</v>
      </c>
      <c r="AK231" s="27" t="s">
        <v>694</v>
      </c>
      <c r="AL231" s="27" t="s">
        <v>694</v>
      </c>
      <c r="AM231" s="27" t="s">
        <v>694</v>
      </c>
      <c r="AN231" s="27" t="s">
        <v>694</v>
      </c>
      <c r="AO231" s="27" t="s">
        <v>694</v>
      </c>
      <c r="AP231" s="27" t="s">
        <v>694</v>
      </c>
      <c r="AQ231" s="27" t="s">
        <v>694</v>
      </c>
      <c r="AR231" s="27" t="s">
        <v>694</v>
      </c>
      <c r="AS231" s="27" t="s">
        <v>694</v>
      </c>
      <c r="AT231" s="27" t="s">
        <v>694</v>
      </c>
      <c r="AU231" s="27" t="s">
        <v>694</v>
      </c>
      <c r="AV231" s="27" t="s">
        <v>694</v>
      </c>
      <c r="AW231" s="27" t="s">
        <v>694</v>
      </c>
      <c r="AX231" s="27" t="s">
        <v>694</v>
      </c>
      <c r="AY231" s="27" t="s">
        <v>694</v>
      </c>
      <c r="AZ231" s="27" t="s">
        <v>694</v>
      </c>
      <c r="BA231" s="27" t="s">
        <v>694</v>
      </c>
      <c r="BB231" s="27" t="s">
        <v>694</v>
      </c>
      <c r="BC231" s="27" t="s">
        <v>694</v>
      </c>
      <c r="BD231" s="27" t="s">
        <v>694</v>
      </c>
      <c r="BE231" s="27" t="s">
        <v>694</v>
      </c>
      <c r="BF231" s="27" t="s">
        <v>694</v>
      </c>
      <c r="BG231" s="27" t="s">
        <v>694</v>
      </c>
      <c r="BH231" s="27" t="s">
        <v>694</v>
      </c>
      <c r="BI231" s="27" t="s">
        <v>694</v>
      </c>
      <c r="BJ231" s="27" t="s">
        <v>694</v>
      </c>
      <c r="BK231" s="27" t="s">
        <v>694</v>
      </c>
      <c r="BL231" s="27" t="s">
        <v>694</v>
      </c>
      <c r="BM231" s="27" t="s">
        <v>694</v>
      </c>
      <c r="BN231" s="27" t="s">
        <v>694</v>
      </c>
      <c r="BO231" s="27" t="s">
        <v>694</v>
      </c>
      <c r="BP231" s="27" t="s">
        <v>694</v>
      </c>
      <c r="BQ231" s="27" t="s">
        <v>694</v>
      </c>
      <c r="BR231" s="27" t="s">
        <v>694</v>
      </c>
      <c r="BS231" s="27" t="s">
        <v>694</v>
      </c>
      <c r="BT231" s="27" t="s">
        <v>694</v>
      </c>
      <c r="BU231" s="27" t="s">
        <v>694</v>
      </c>
      <c r="BV231" s="27" t="s">
        <v>694</v>
      </c>
      <c r="BW231" s="27" t="s">
        <v>694</v>
      </c>
      <c r="BX231" s="27" t="s">
        <v>694</v>
      </c>
      <c r="BY231" s="27" t="s">
        <v>694</v>
      </c>
      <c r="BZ231" s="27" t="s">
        <v>694</v>
      </c>
      <c r="CA231" s="27" t="s">
        <v>694</v>
      </c>
      <c r="CB231" s="27" t="s">
        <v>694</v>
      </c>
      <c r="CC231" s="27" t="s">
        <v>694</v>
      </c>
      <c r="CD231" s="27" t="s">
        <v>694</v>
      </c>
      <c r="CE231" s="27" t="s">
        <v>694</v>
      </c>
      <c r="CF231" s="27" t="s">
        <v>694</v>
      </c>
      <c r="CG231" s="27" t="s">
        <v>694</v>
      </c>
      <c r="CH231" s="27" t="s">
        <v>694</v>
      </c>
      <c r="CI231" s="27" t="s">
        <v>694</v>
      </c>
      <c r="CJ231" s="27" t="s">
        <v>694</v>
      </c>
      <c r="CK231" s="27" t="s">
        <v>694</v>
      </c>
      <c r="CL231" s="27" t="s">
        <v>694</v>
      </c>
      <c r="CM231" s="27" t="s">
        <v>694</v>
      </c>
      <c r="CN231" s="27" t="s">
        <v>694</v>
      </c>
      <c r="CO231" s="27" t="s">
        <v>694</v>
      </c>
      <c r="CP231" s="27" t="s">
        <v>694</v>
      </c>
      <c r="CQ231" s="27" t="s">
        <v>694</v>
      </c>
      <c r="CR231" s="27" t="s">
        <v>694</v>
      </c>
      <c r="CS231" s="27" t="s">
        <v>694</v>
      </c>
      <c r="CT231" s="27" t="s">
        <v>694</v>
      </c>
      <c r="CU231" s="27" t="s">
        <v>694</v>
      </c>
      <c r="CV231" s="27" t="s">
        <v>694</v>
      </c>
      <c r="CW231" s="27" t="s">
        <v>694</v>
      </c>
      <c r="CX231" s="27" t="s">
        <v>694</v>
      </c>
      <c r="CY231" s="27" t="s">
        <v>694</v>
      </c>
      <c r="CZ231" s="27" t="s">
        <v>694</v>
      </c>
      <c r="DA231" s="27" t="s">
        <v>694</v>
      </c>
      <c r="DB231" s="27" t="s">
        <v>694</v>
      </c>
      <c r="DC231" s="27" t="s">
        <v>694</v>
      </c>
      <c r="DD231" s="27" t="s">
        <v>694</v>
      </c>
      <c r="DE231" s="27" t="s">
        <v>694</v>
      </c>
      <c r="DF231" s="27" t="s">
        <v>694</v>
      </c>
      <c r="DG231" s="27" t="s">
        <v>694</v>
      </c>
      <c r="DH231" s="27" t="s">
        <v>694</v>
      </c>
      <c r="DI231" s="27" t="s">
        <v>694</v>
      </c>
      <c r="DJ231" s="27" t="s">
        <v>694</v>
      </c>
      <c r="DK231" s="27" t="s">
        <v>694</v>
      </c>
      <c r="DL231" s="27" t="s">
        <v>694</v>
      </c>
      <c r="DM231" s="27" t="s">
        <v>694</v>
      </c>
      <c r="DN231" s="27" t="s">
        <v>694</v>
      </c>
      <c r="DO231" s="27" t="s">
        <v>694</v>
      </c>
      <c r="DP231" s="27" t="s">
        <v>694</v>
      </c>
      <c r="DQ231" s="27" t="s">
        <v>694</v>
      </c>
      <c r="DR231" s="27" t="s">
        <v>694</v>
      </c>
      <c r="DS231" s="27"/>
      <c r="DT231" s="27" t="s">
        <v>694</v>
      </c>
      <c r="DU231" s="27" t="s">
        <v>694</v>
      </c>
      <c r="DV231" s="27" t="s">
        <v>694</v>
      </c>
      <c r="DW231" s="27" t="s">
        <v>694</v>
      </c>
      <c r="DX231" s="27" t="s">
        <v>694</v>
      </c>
      <c r="DY231" s="27" t="s">
        <v>694</v>
      </c>
      <c r="DZ231" s="27" t="s">
        <v>694</v>
      </c>
      <c r="EA231" s="27" t="s">
        <v>694</v>
      </c>
      <c r="EB231" s="27" t="s">
        <v>694</v>
      </c>
      <c r="EC231" s="27" t="s">
        <v>694</v>
      </c>
      <c r="ED231" s="27" t="s">
        <v>694</v>
      </c>
      <c r="EE231" s="27" t="s">
        <v>694</v>
      </c>
      <c r="EF231" s="27" t="s">
        <v>694</v>
      </c>
      <c r="EG231" s="27" t="s">
        <v>694</v>
      </c>
      <c r="EH231" s="27" t="s">
        <v>694</v>
      </c>
      <c r="EI231" s="27" t="s">
        <v>694</v>
      </c>
      <c r="EJ231" s="27" t="s">
        <v>694</v>
      </c>
      <c r="EK231" s="27" t="s">
        <v>694</v>
      </c>
      <c r="EL231" s="27" t="s">
        <v>694</v>
      </c>
      <c r="EM231" s="27" t="s">
        <v>694</v>
      </c>
      <c r="EN231" s="27" t="s">
        <v>694</v>
      </c>
      <c r="EO231" s="27" t="s">
        <v>694</v>
      </c>
      <c r="EP231" s="27" t="s">
        <v>694</v>
      </c>
      <c r="EQ231" s="27" t="s">
        <v>694</v>
      </c>
      <c r="ER231" s="27" t="s">
        <v>694</v>
      </c>
      <c r="ES231" s="27" t="s">
        <v>694</v>
      </c>
      <c r="ET231" s="27" t="s">
        <v>694</v>
      </c>
      <c r="EU231" s="27" t="s">
        <v>694</v>
      </c>
      <c r="EV231" s="27" t="s">
        <v>694</v>
      </c>
      <c r="EW231" s="27" t="s">
        <v>694</v>
      </c>
      <c r="EX231" s="27" t="s">
        <v>694</v>
      </c>
      <c r="EY231" s="27" t="s">
        <v>694</v>
      </c>
      <c r="EZ231" s="27" t="s">
        <v>694</v>
      </c>
      <c r="FA231" s="27" t="s">
        <v>694</v>
      </c>
      <c r="FB231" s="27" t="s">
        <v>694</v>
      </c>
      <c r="FC231" s="27" t="s">
        <v>694</v>
      </c>
      <c r="FD231" s="27" t="s">
        <v>694</v>
      </c>
      <c r="FE231" s="27" t="s">
        <v>694</v>
      </c>
      <c r="FF231" s="27" t="s">
        <v>694</v>
      </c>
      <c r="FG231" s="27" t="s">
        <v>694</v>
      </c>
      <c r="FH231" s="27" t="s">
        <v>694</v>
      </c>
      <c r="FI231" s="27" t="s">
        <v>694</v>
      </c>
      <c r="FJ231" s="27" t="s">
        <v>694</v>
      </c>
      <c r="FK231" s="27" t="s">
        <v>694</v>
      </c>
      <c r="FL231" s="27" t="s">
        <v>694</v>
      </c>
      <c r="FM231" s="27" t="s">
        <v>694</v>
      </c>
      <c r="FN231" s="27" t="s">
        <v>694</v>
      </c>
      <c r="FO231" s="72" t="s">
        <v>698</v>
      </c>
      <c r="FP231" s="72" t="s">
        <v>698</v>
      </c>
      <c r="FQ231" s="72" t="s">
        <v>698</v>
      </c>
      <c r="FR231" s="72" t="s">
        <v>698</v>
      </c>
      <c r="FS231" s="72" t="s">
        <v>698</v>
      </c>
      <c r="FT231" s="72" t="s">
        <v>698</v>
      </c>
      <c r="FU231" s="72" t="s">
        <v>698</v>
      </c>
      <c r="FV231" s="72" t="s">
        <v>698</v>
      </c>
      <c r="FW231" s="78" t="s">
        <v>698</v>
      </c>
      <c r="FX231" s="78" t="s">
        <v>698</v>
      </c>
      <c r="FY231" s="72" t="s">
        <v>698</v>
      </c>
      <c r="FZ231" s="90"/>
      <c r="GA231" s="90"/>
      <c r="GB231" s="90"/>
      <c r="GC231" s="90"/>
      <c r="GD231" s="90"/>
      <c r="GE231" s="90"/>
      <c r="GF231" s="90"/>
      <c r="GG231" s="90"/>
      <c r="GH231" s="105" t="s">
        <v>694</v>
      </c>
      <c r="GI231" s="106"/>
      <c r="GJ231" s="27"/>
      <c r="GK231" s="28"/>
      <c r="GL231" s="27"/>
    </row>
    <row r="232" spans="1:194" x14ac:dyDescent="0.25">
      <c r="A232" s="71" t="str">
        <f>CONCATENATE($W$7,": ",$X$184," - ",$Y$187,": ",$Z$231," - ",AA232)</f>
        <v>Expenditure: Depreciation and Amortisation  - Depreciation: Transport Assets - All or excl NERSA</v>
      </c>
      <c r="B232" s="27" t="s">
        <v>694</v>
      </c>
      <c r="C232" s="27" t="str">
        <f t="shared" si="16"/>
        <v>IE004002017001000000000000000000000000</v>
      </c>
      <c r="D232" s="23" t="s">
        <v>1166</v>
      </c>
      <c r="E232" s="23" t="s">
        <v>711</v>
      </c>
      <c r="F232" s="23" t="s">
        <v>707</v>
      </c>
      <c r="G232" s="23" t="s">
        <v>743</v>
      </c>
      <c r="H232" s="23" t="s">
        <v>702</v>
      </c>
      <c r="I232" s="23" t="s">
        <v>697</v>
      </c>
      <c r="J232" s="23" t="s">
        <v>697</v>
      </c>
      <c r="K232" s="23" t="s">
        <v>697</v>
      </c>
      <c r="L232" s="23" t="s">
        <v>697</v>
      </c>
      <c r="M232" s="23" t="s">
        <v>697</v>
      </c>
      <c r="N232" s="23" t="s">
        <v>697</v>
      </c>
      <c r="O232" s="23" t="s">
        <v>697</v>
      </c>
      <c r="P232" s="23" t="s">
        <v>697</v>
      </c>
      <c r="Q232" s="27">
        <v>0</v>
      </c>
      <c r="R232" s="27" t="s">
        <v>704</v>
      </c>
      <c r="S232" s="27" t="s">
        <v>698</v>
      </c>
      <c r="T232" s="27" t="s">
        <v>694</v>
      </c>
      <c r="U232" s="28"/>
      <c r="V232" s="27" t="s">
        <v>458</v>
      </c>
      <c r="W232" s="27" t="s">
        <v>905</v>
      </c>
      <c r="X232" s="27"/>
      <c r="Y232" s="27"/>
      <c r="Z232" s="27"/>
      <c r="AA232" s="27" t="s">
        <v>1526</v>
      </c>
      <c r="AB232" s="27"/>
      <c r="AC232" s="27"/>
      <c r="AD232" s="27"/>
      <c r="AE232" s="27"/>
      <c r="AF232" s="27"/>
      <c r="AG232" s="27"/>
      <c r="AH232" s="27"/>
      <c r="AI232" s="27" t="s">
        <v>1617</v>
      </c>
      <c r="AJ232" s="28" t="s">
        <v>704</v>
      </c>
      <c r="AK232" s="27" t="s">
        <v>704</v>
      </c>
      <c r="AL232" s="27" t="s">
        <v>704</v>
      </c>
      <c r="AM232" s="27" t="s">
        <v>704</v>
      </c>
      <c r="AN232" s="27" t="s">
        <v>704</v>
      </c>
      <c r="AO232" s="27" t="s">
        <v>704</v>
      </c>
      <c r="AP232" s="27" t="s">
        <v>704</v>
      </c>
      <c r="AQ232" s="27" t="s">
        <v>704</v>
      </c>
      <c r="AR232" s="27" t="s">
        <v>704</v>
      </c>
      <c r="AS232" s="27" t="s">
        <v>704</v>
      </c>
      <c r="AT232" s="27" t="s">
        <v>704</v>
      </c>
      <c r="AU232" s="27" t="s">
        <v>704</v>
      </c>
      <c r="AV232" s="27" t="s">
        <v>704</v>
      </c>
      <c r="AW232" s="27" t="s">
        <v>704</v>
      </c>
      <c r="AX232" s="27" t="s">
        <v>704</v>
      </c>
      <c r="AY232" s="27" t="s">
        <v>704</v>
      </c>
      <c r="AZ232" s="27" t="s">
        <v>704</v>
      </c>
      <c r="BA232" s="27" t="s">
        <v>704</v>
      </c>
      <c r="BB232" s="27" t="s">
        <v>704</v>
      </c>
      <c r="BC232" s="27" t="s">
        <v>704</v>
      </c>
      <c r="BD232" s="27" t="s">
        <v>704</v>
      </c>
      <c r="BE232" s="27" t="s">
        <v>704</v>
      </c>
      <c r="BF232" s="27" t="s">
        <v>704</v>
      </c>
      <c r="BG232" s="27" t="s">
        <v>704</v>
      </c>
      <c r="BH232" s="27" t="s">
        <v>704</v>
      </c>
      <c r="BI232" s="27" t="s">
        <v>704</v>
      </c>
      <c r="BJ232" s="27" t="s">
        <v>704</v>
      </c>
      <c r="BK232" s="27" t="s">
        <v>704</v>
      </c>
      <c r="BL232" s="27" t="s">
        <v>704</v>
      </c>
      <c r="BM232" s="27" t="s">
        <v>704</v>
      </c>
      <c r="BN232" s="27" t="s">
        <v>704</v>
      </c>
      <c r="BO232" s="27" t="s">
        <v>704</v>
      </c>
      <c r="BP232" s="27" t="s">
        <v>704</v>
      </c>
      <c r="BQ232" s="27" t="s">
        <v>704</v>
      </c>
      <c r="BR232" s="27" t="s">
        <v>704</v>
      </c>
      <c r="BS232" s="27" t="s">
        <v>704</v>
      </c>
      <c r="BT232" s="27" t="s">
        <v>704</v>
      </c>
      <c r="BU232" s="27" t="s">
        <v>704</v>
      </c>
      <c r="BV232" s="27" t="s">
        <v>704</v>
      </c>
      <c r="BW232" s="27" t="s">
        <v>704</v>
      </c>
      <c r="BX232" s="27" t="s">
        <v>704</v>
      </c>
      <c r="BY232" s="27" t="s">
        <v>704</v>
      </c>
      <c r="BZ232" s="27" t="s">
        <v>704</v>
      </c>
      <c r="CA232" s="27" t="s">
        <v>704</v>
      </c>
      <c r="CB232" s="27" t="s">
        <v>704</v>
      </c>
      <c r="CC232" s="27" t="s">
        <v>704</v>
      </c>
      <c r="CD232" s="27" t="s">
        <v>704</v>
      </c>
      <c r="CE232" s="27" t="s">
        <v>704</v>
      </c>
      <c r="CF232" s="27" t="s">
        <v>704</v>
      </c>
      <c r="CG232" s="27" t="s">
        <v>704</v>
      </c>
      <c r="CH232" s="27" t="s">
        <v>704</v>
      </c>
      <c r="CI232" s="27" t="s">
        <v>704</v>
      </c>
      <c r="CJ232" s="27" t="s">
        <v>704</v>
      </c>
      <c r="CK232" s="27" t="s">
        <v>704</v>
      </c>
      <c r="CL232" s="27" t="s">
        <v>704</v>
      </c>
      <c r="CM232" s="27" t="s">
        <v>704</v>
      </c>
      <c r="CN232" s="27" t="s">
        <v>704</v>
      </c>
      <c r="CO232" s="27" t="s">
        <v>704</v>
      </c>
      <c r="CP232" s="27" t="s">
        <v>704</v>
      </c>
      <c r="CQ232" s="27" t="s">
        <v>704</v>
      </c>
      <c r="CR232" s="27" t="s">
        <v>704</v>
      </c>
      <c r="CS232" s="27" t="s">
        <v>704</v>
      </c>
      <c r="CT232" s="27" t="s">
        <v>704</v>
      </c>
      <c r="CU232" s="27" t="s">
        <v>704</v>
      </c>
      <c r="CV232" s="27" t="s">
        <v>704</v>
      </c>
      <c r="CW232" s="27" t="s">
        <v>704</v>
      </c>
      <c r="CX232" s="27" t="s">
        <v>704</v>
      </c>
      <c r="CY232" s="27" t="s">
        <v>704</v>
      </c>
      <c r="CZ232" s="27" t="s">
        <v>704</v>
      </c>
      <c r="DA232" s="27" t="s">
        <v>704</v>
      </c>
      <c r="DB232" s="27" t="s">
        <v>698</v>
      </c>
      <c r="DC232" s="27" t="s">
        <v>698</v>
      </c>
      <c r="DD232" s="27" t="s">
        <v>698</v>
      </c>
      <c r="DE232" s="27" t="s">
        <v>698</v>
      </c>
      <c r="DF232" s="27" t="s">
        <v>704</v>
      </c>
      <c r="DG232" s="27" t="s">
        <v>704</v>
      </c>
      <c r="DH232" s="27" t="s">
        <v>704</v>
      </c>
      <c r="DI232" s="27" t="s">
        <v>704</v>
      </c>
      <c r="DJ232" s="27" t="s">
        <v>704</v>
      </c>
      <c r="DK232" s="27" t="s">
        <v>704</v>
      </c>
      <c r="DL232" s="27" t="s">
        <v>704</v>
      </c>
      <c r="DM232" s="27" t="s">
        <v>704</v>
      </c>
      <c r="DN232" s="27" t="s">
        <v>704</v>
      </c>
      <c r="DO232" s="27" t="s">
        <v>704</v>
      </c>
      <c r="DP232" s="27" t="s">
        <v>704</v>
      </c>
      <c r="DQ232" s="27" t="s">
        <v>704</v>
      </c>
      <c r="DR232" s="27" t="s">
        <v>704</v>
      </c>
      <c r="DS232" s="27"/>
      <c r="DT232" s="27" t="s">
        <v>704</v>
      </c>
      <c r="DU232" s="27" t="s">
        <v>704</v>
      </c>
      <c r="DV232" s="27" t="s">
        <v>704</v>
      </c>
      <c r="DW232" s="27" t="s">
        <v>704</v>
      </c>
      <c r="DX232" s="27" t="s">
        <v>704</v>
      </c>
      <c r="DY232" s="27" t="s">
        <v>704</v>
      </c>
      <c r="DZ232" s="27" t="s">
        <v>704</v>
      </c>
      <c r="EA232" s="27" t="s">
        <v>704</v>
      </c>
      <c r="EB232" s="27" t="s">
        <v>704</v>
      </c>
      <c r="EC232" s="27" t="s">
        <v>704</v>
      </c>
      <c r="ED232" s="27" t="s">
        <v>704</v>
      </c>
      <c r="EE232" s="27" t="s">
        <v>704</v>
      </c>
      <c r="EF232" s="27" t="s">
        <v>704</v>
      </c>
      <c r="EG232" s="27" t="s">
        <v>694</v>
      </c>
      <c r="EH232" s="27" t="s">
        <v>704</v>
      </c>
      <c r="EI232" s="27" t="s">
        <v>704</v>
      </c>
      <c r="EJ232" s="27" t="s">
        <v>704</v>
      </c>
      <c r="EK232" s="27" t="s">
        <v>704</v>
      </c>
      <c r="EL232" s="27" t="s">
        <v>704</v>
      </c>
      <c r="EM232" s="27" t="s">
        <v>704</v>
      </c>
      <c r="EN232" s="27" t="s">
        <v>704</v>
      </c>
      <c r="EO232" s="27" t="s">
        <v>704</v>
      </c>
      <c r="EP232" s="27" t="s">
        <v>704</v>
      </c>
      <c r="EQ232" s="27" t="s">
        <v>704</v>
      </c>
      <c r="ER232" s="27" t="s">
        <v>704</v>
      </c>
      <c r="ES232" s="27" t="s">
        <v>704</v>
      </c>
      <c r="ET232" s="27" t="s">
        <v>704</v>
      </c>
      <c r="EU232" s="27" t="s">
        <v>704</v>
      </c>
      <c r="EV232" s="27" t="s">
        <v>704</v>
      </c>
      <c r="EW232" s="27" t="s">
        <v>704</v>
      </c>
      <c r="EX232" s="27" t="s">
        <v>704</v>
      </c>
      <c r="EY232" s="27" t="s">
        <v>704</v>
      </c>
      <c r="EZ232" s="27" t="s">
        <v>704</v>
      </c>
      <c r="FA232" s="27" t="s">
        <v>704</v>
      </c>
      <c r="FB232" s="27" t="s">
        <v>704</v>
      </c>
      <c r="FC232" s="27" t="s">
        <v>704</v>
      </c>
      <c r="FD232" s="27" t="s">
        <v>704</v>
      </c>
      <c r="FE232" s="27" t="s">
        <v>694</v>
      </c>
      <c r="FF232" s="27" t="s">
        <v>704</v>
      </c>
      <c r="FG232" s="27" t="s">
        <v>704</v>
      </c>
      <c r="FH232" s="27" t="s">
        <v>704</v>
      </c>
      <c r="FI232" s="27" t="s">
        <v>704</v>
      </c>
      <c r="FJ232" s="27" t="s">
        <v>694</v>
      </c>
      <c r="FK232" s="27" t="s">
        <v>704</v>
      </c>
      <c r="FL232" s="27" t="s">
        <v>704</v>
      </c>
      <c r="FM232" s="27" t="s">
        <v>704</v>
      </c>
      <c r="FN232" s="27" t="s">
        <v>694</v>
      </c>
      <c r="FO232" s="72" t="s">
        <v>1515</v>
      </c>
      <c r="FP232" s="72" t="s">
        <v>1516</v>
      </c>
      <c r="FQ232" s="72" t="s">
        <v>1176</v>
      </c>
      <c r="FR232" s="72" t="s">
        <v>1517</v>
      </c>
      <c r="FS232" s="72" t="s">
        <v>1517</v>
      </c>
      <c r="FT232" s="72" t="s">
        <v>698</v>
      </c>
      <c r="FU232" s="72" t="s">
        <v>698</v>
      </c>
      <c r="FV232" s="72" t="s">
        <v>698</v>
      </c>
      <c r="FW232" s="78" t="s">
        <v>698</v>
      </c>
      <c r="FX232" s="78" t="s">
        <v>698</v>
      </c>
      <c r="FY232" s="72" t="s">
        <v>1618</v>
      </c>
      <c r="FZ232" s="90"/>
      <c r="GA232" s="90"/>
      <c r="GB232" s="90"/>
      <c r="GC232" s="90"/>
      <c r="GD232" s="90"/>
      <c r="GE232" s="90"/>
      <c r="GF232" s="90"/>
      <c r="GG232" s="90"/>
      <c r="GH232" s="105" t="s">
        <v>1519</v>
      </c>
      <c r="GI232" s="106"/>
      <c r="GJ232" s="27"/>
      <c r="GK232" s="28"/>
      <c r="GL232" s="27"/>
    </row>
    <row r="233" spans="1:194" x14ac:dyDescent="0.25">
      <c r="A233" s="71" t="str">
        <f>CONCATENATE($W$7,": ",$X$184," - ",$Y$187,": ",$Z$231," - ",AA233)</f>
        <v>Expenditure: Depreciation and Amortisation  - Depreciation: Transport Assets - NERSA</v>
      </c>
      <c r="B233" s="27" t="s">
        <v>694</v>
      </c>
      <c r="C233" s="27" t="str">
        <f t="shared" si="16"/>
        <v>IE004002017002000000000000000000000000</v>
      </c>
      <c r="D233" s="23" t="s">
        <v>1166</v>
      </c>
      <c r="E233" s="23" t="s">
        <v>711</v>
      </c>
      <c r="F233" s="23" t="s">
        <v>707</v>
      </c>
      <c r="G233" s="23" t="s">
        <v>743</v>
      </c>
      <c r="H233" s="23" t="s">
        <v>707</v>
      </c>
      <c r="I233" s="23" t="s">
        <v>697</v>
      </c>
      <c r="J233" s="23" t="s">
        <v>697</v>
      </c>
      <c r="K233" s="23" t="s">
        <v>697</v>
      </c>
      <c r="L233" s="23" t="s">
        <v>697</v>
      </c>
      <c r="M233" s="23" t="s">
        <v>697</v>
      </c>
      <c r="N233" s="23" t="s">
        <v>697</v>
      </c>
      <c r="O233" s="23" t="s">
        <v>697</v>
      </c>
      <c r="P233" s="23" t="s">
        <v>697</v>
      </c>
      <c r="Q233" s="27">
        <v>0</v>
      </c>
      <c r="R233" s="27" t="s">
        <v>704</v>
      </c>
      <c r="S233" s="27" t="s">
        <v>698</v>
      </c>
      <c r="T233" s="27" t="s">
        <v>694</v>
      </c>
      <c r="U233" s="28"/>
      <c r="V233" s="27" t="s">
        <v>459</v>
      </c>
      <c r="W233" s="27" t="s">
        <v>905</v>
      </c>
      <c r="X233" s="27"/>
      <c r="Y233" s="27"/>
      <c r="Z233" s="27"/>
      <c r="AA233" s="27" t="s">
        <v>1529</v>
      </c>
      <c r="AB233" s="27"/>
      <c r="AC233" s="27"/>
      <c r="AD233" s="27"/>
      <c r="AE233" s="27"/>
      <c r="AF233" s="27"/>
      <c r="AG233" s="27"/>
      <c r="AH233" s="27"/>
      <c r="AI233" s="27" t="s">
        <v>1619</v>
      </c>
      <c r="AJ233" s="28" t="s">
        <v>704</v>
      </c>
      <c r="AK233" s="27" t="s">
        <v>698</v>
      </c>
      <c r="AL233" s="27" t="s">
        <v>698</v>
      </c>
      <c r="AM233" s="27" t="s">
        <v>698</v>
      </c>
      <c r="AN233" s="27" t="s">
        <v>698</v>
      </c>
      <c r="AO233" s="27" t="s">
        <v>698</v>
      </c>
      <c r="AP233" s="27" t="s">
        <v>698</v>
      </c>
      <c r="AQ233" s="27" t="s">
        <v>698</v>
      </c>
      <c r="AR233" s="27" t="s">
        <v>698</v>
      </c>
      <c r="AS233" s="27" t="s">
        <v>698</v>
      </c>
      <c r="AT233" s="27" t="s">
        <v>698</v>
      </c>
      <c r="AU233" s="27" t="s">
        <v>698</v>
      </c>
      <c r="AV233" s="27" t="s">
        <v>698</v>
      </c>
      <c r="AW233" s="27" t="s">
        <v>698</v>
      </c>
      <c r="AX233" s="27" t="s">
        <v>698</v>
      </c>
      <c r="AY233" s="27" t="s">
        <v>698</v>
      </c>
      <c r="AZ233" s="27" t="s">
        <v>698</v>
      </c>
      <c r="BA233" s="27" t="s">
        <v>698</v>
      </c>
      <c r="BB233" s="27" t="s">
        <v>698</v>
      </c>
      <c r="BC233" s="27" t="s">
        <v>698</v>
      </c>
      <c r="BD233" s="27" t="s">
        <v>698</v>
      </c>
      <c r="BE233" s="27" t="s">
        <v>698</v>
      </c>
      <c r="BF233" s="27" t="s">
        <v>698</v>
      </c>
      <c r="BG233" s="27" t="s">
        <v>698</v>
      </c>
      <c r="BH233" s="27" t="s">
        <v>698</v>
      </c>
      <c r="BI233" s="27" t="s">
        <v>698</v>
      </c>
      <c r="BJ233" s="27" t="s">
        <v>698</v>
      </c>
      <c r="BK233" s="27" t="s">
        <v>698</v>
      </c>
      <c r="BL233" s="27" t="s">
        <v>698</v>
      </c>
      <c r="BM233" s="27" t="s">
        <v>698</v>
      </c>
      <c r="BN233" s="27" t="s">
        <v>698</v>
      </c>
      <c r="BO233" s="27" t="s">
        <v>704</v>
      </c>
      <c r="BP233" s="27" t="s">
        <v>704</v>
      </c>
      <c r="BQ233" s="27" t="s">
        <v>704</v>
      </c>
      <c r="BR233" s="27" t="s">
        <v>698</v>
      </c>
      <c r="BS233" s="27" t="s">
        <v>698</v>
      </c>
      <c r="BT233" s="27" t="s">
        <v>698</v>
      </c>
      <c r="BU233" s="27" t="s">
        <v>698</v>
      </c>
      <c r="BV233" s="27" t="s">
        <v>698</v>
      </c>
      <c r="BW233" s="27" t="s">
        <v>698</v>
      </c>
      <c r="BX233" s="27" t="s">
        <v>698</v>
      </c>
      <c r="BY233" s="27" t="s">
        <v>698</v>
      </c>
      <c r="BZ233" s="27" t="s">
        <v>698</v>
      </c>
      <c r="CA233" s="27" t="s">
        <v>698</v>
      </c>
      <c r="CB233" s="27" t="s">
        <v>698</v>
      </c>
      <c r="CC233" s="27" t="s">
        <v>698</v>
      </c>
      <c r="CD233" s="27" t="s">
        <v>698</v>
      </c>
      <c r="CE233" s="27" t="s">
        <v>698</v>
      </c>
      <c r="CF233" s="27" t="s">
        <v>698</v>
      </c>
      <c r="CG233" s="27" t="s">
        <v>698</v>
      </c>
      <c r="CH233" s="27" t="s">
        <v>698</v>
      </c>
      <c r="CI233" s="27" t="s">
        <v>698</v>
      </c>
      <c r="CJ233" s="27" t="s">
        <v>698</v>
      </c>
      <c r="CK233" s="27" t="s">
        <v>698</v>
      </c>
      <c r="CL233" s="27" t="s">
        <v>698</v>
      </c>
      <c r="CM233" s="27" t="s">
        <v>698</v>
      </c>
      <c r="CN233" s="27" t="s">
        <v>698</v>
      </c>
      <c r="CO233" s="27" t="s">
        <v>698</v>
      </c>
      <c r="CP233" s="27" t="s">
        <v>698</v>
      </c>
      <c r="CQ233" s="27" t="s">
        <v>698</v>
      </c>
      <c r="CR233" s="27" t="s">
        <v>698</v>
      </c>
      <c r="CS233" s="27" t="s">
        <v>698</v>
      </c>
      <c r="CT233" s="27" t="s">
        <v>698</v>
      </c>
      <c r="CU233" s="27" t="s">
        <v>698</v>
      </c>
      <c r="CV233" s="27" t="s">
        <v>698</v>
      </c>
      <c r="CW233" s="27" t="s">
        <v>698</v>
      </c>
      <c r="CX233" s="27" t="s">
        <v>698</v>
      </c>
      <c r="CY233" s="27" t="s">
        <v>698</v>
      </c>
      <c r="CZ233" s="27" t="s">
        <v>698</v>
      </c>
      <c r="DA233" s="27" t="s">
        <v>698</v>
      </c>
      <c r="DB233" s="27" t="s">
        <v>698</v>
      </c>
      <c r="DC233" s="27" t="s">
        <v>698</v>
      </c>
      <c r="DD233" s="27" t="s">
        <v>698</v>
      </c>
      <c r="DE233" s="27" t="s">
        <v>698</v>
      </c>
      <c r="DF233" s="27" t="s">
        <v>698</v>
      </c>
      <c r="DG233" s="27" t="s">
        <v>698</v>
      </c>
      <c r="DH233" s="27" t="s">
        <v>698</v>
      </c>
      <c r="DI233" s="27" t="s">
        <v>698</v>
      </c>
      <c r="DJ233" s="27" t="s">
        <v>698</v>
      </c>
      <c r="DK233" s="27" t="s">
        <v>698</v>
      </c>
      <c r="DL233" s="27" t="s">
        <v>698</v>
      </c>
      <c r="DM233" s="27" t="s">
        <v>698</v>
      </c>
      <c r="DN233" s="27" t="s">
        <v>698</v>
      </c>
      <c r="DO233" s="27" t="s">
        <v>698</v>
      </c>
      <c r="DP233" s="27" t="s">
        <v>698</v>
      </c>
      <c r="DQ233" s="27" t="s">
        <v>698</v>
      </c>
      <c r="DR233" s="27" t="s">
        <v>698</v>
      </c>
      <c r="DS233" s="27"/>
      <c r="DT233" s="27" t="s">
        <v>698</v>
      </c>
      <c r="DU233" s="27" t="s">
        <v>698</v>
      </c>
      <c r="DV233" s="27" t="s">
        <v>698</v>
      </c>
      <c r="DW233" s="27" t="s">
        <v>698</v>
      </c>
      <c r="DX233" s="27" t="s">
        <v>698</v>
      </c>
      <c r="DY233" s="27" t="s">
        <v>698</v>
      </c>
      <c r="DZ233" s="27" t="s">
        <v>698</v>
      </c>
      <c r="EA233" s="27" t="s">
        <v>698</v>
      </c>
      <c r="EB233" s="27" t="s">
        <v>698</v>
      </c>
      <c r="EC233" s="27" t="s">
        <v>698</v>
      </c>
      <c r="ED233" s="27" t="s">
        <v>698</v>
      </c>
      <c r="EE233" s="27" t="s">
        <v>698</v>
      </c>
      <c r="EF233" s="27" t="s">
        <v>698</v>
      </c>
      <c r="EG233" s="27" t="s">
        <v>694</v>
      </c>
      <c r="EH233" s="27" t="s">
        <v>698</v>
      </c>
      <c r="EI233" s="27" t="s">
        <v>698</v>
      </c>
      <c r="EJ233" s="27" t="s">
        <v>698</v>
      </c>
      <c r="EK233" s="27" t="s">
        <v>698</v>
      </c>
      <c r="EL233" s="27" t="s">
        <v>698</v>
      </c>
      <c r="EM233" s="27" t="s">
        <v>698</v>
      </c>
      <c r="EN233" s="27" t="s">
        <v>698</v>
      </c>
      <c r="EO233" s="27" t="s">
        <v>698</v>
      </c>
      <c r="EP233" s="27" t="s">
        <v>698</v>
      </c>
      <c r="EQ233" s="27" t="s">
        <v>698</v>
      </c>
      <c r="ER233" s="27" t="s">
        <v>698</v>
      </c>
      <c r="ES233" s="27" t="s">
        <v>698</v>
      </c>
      <c r="ET233" s="27" t="s">
        <v>698</v>
      </c>
      <c r="EU233" s="27" t="s">
        <v>698</v>
      </c>
      <c r="EV233" s="27" t="s">
        <v>698</v>
      </c>
      <c r="EW233" s="27" t="s">
        <v>698</v>
      </c>
      <c r="EX233" s="27" t="s">
        <v>698</v>
      </c>
      <c r="EY233" s="27" t="s">
        <v>698</v>
      </c>
      <c r="EZ233" s="27" t="s">
        <v>698</v>
      </c>
      <c r="FA233" s="27" t="s">
        <v>698</v>
      </c>
      <c r="FB233" s="27" t="s">
        <v>698</v>
      </c>
      <c r="FC233" s="27" t="s">
        <v>698</v>
      </c>
      <c r="FD233" s="27" t="s">
        <v>698</v>
      </c>
      <c r="FE233" s="27" t="s">
        <v>694</v>
      </c>
      <c r="FF233" s="27" t="s">
        <v>698</v>
      </c>
      <c r="FG233" s="27" t="s">
        <v>698</v>
      </c>
      <c r="FH233" s="27" t="s">
        <v>698</v>
      </c>
      <c r="FI233" s="27" t="s">
        <v>698</v>
      </c>
      <c r="FJ233" s="27" t="s">
        <v>694</v>
      </c>
      <c r="FK233" s="27" t="s">
        <v>698</v>
      </c>
      <c r="FL233" s="27" t="s">
        <v>698</v>
      </c>
      <c r="FM233" s="27" t="s">
        <v>698</v>
      </c>
      <c r="FN233" s="27" t="s">
        <v>694</v>
      </c>
      <c r="FO233" s="72" t="s">
        <v>1515</v>
      </c>
      <c r="FP233" s="72" t="s">
        <v>1516</v>
      </c>
      <c r="FQ233" s="72" t="s">
        <v>1176</v>
      </c>
      <c r="FR233" s="72" t="s">
        <v>1517</v>
      </c>
      <c r="FS233" s="72" t="s">
        <v>1517</v>
      </c>
      <c r="FT233" s="72" t="s">
        <v>698</v>
      </c>
      <c r="FU233" s="72" t="s">
        <v>698</v>
      </c>
      <c r="FV233" s="72" t="s">
        <v>698</v>
      </c>
      <c r="FW233" s="78" t="s">
        <v>698</v>
      </c>
      <c r="FX233" s="78" t="s">
        <v>698</v>
      </c>
      <c r="FY233" s="72" t="s">
        <v>1618</v>
      </c>
      <c r="FZ233" s="90"/>
      <c r="GA233" s="90"/>
      <c r="GB233" s="90"/>
      <c r="GC233" s="90"/>
      <c r="GD233" s="90"/>
      <c r="GE233" s="90"/>
      <c r="GF233" s="90"/>
      <c r="GG233" s="90"/>
      <c r="GH233" s="105" t="s">
        <v>1519</v>
      </c>
      <c r="GI233" s="106"/>
      <c r="GJ233" s="27"/>
      <c r="GK233" s="28"/>
      <c r="GL233" s="27"/>
    </row>
    <row r="234" spans="1:194" x14ac:dyDescent="0.25">
      <c r="A234" s="71" t="str">
        <f t="shared" si="15"/>
        <v>Expenditure: Depreciation and Amortisation  - Depreciation: Libraries</v>
      </c>
      <c r="B234" s="28"/>
      <c r="C234" s="28" t="str">
        <f t="shared" si="16"/>
        <v>IE004002018000000000000000000000000000</v>
      </c>
      <c r="D234" s="25" t="s">
        <v>1166</v>
      </c>
      <c r="E234" s="25" t="s">
        <v>711</v>
      </c>
      <c r="F234" s="25" t="s">
        <v>707</v>
      </c>
      <c r="G234" s="25" t="s">
        <v>745</v>
      </c>
      <c r="H234" s="25" t="s">
        <v>697</v>
      </c>
      <c r="I234" s="25" t="s">
        <v>697</v>
      </c>
      <c r="J234" s="25" t="s">
        <v>697</v>
      </c>
      <c r="K234" s="25" t="s">
        <v>697</v>
      </c>
      <c r="L234" s="25" t="s">
        <v>697</v>
      </c>
      <c r="M234" s="25" t="s">
        <v>697</v>
      </c>
      <c r="N234" s="25" t="s">
        <v>697</v>
      </c>
      <c r="O234" s="25" t="s">
        <v>697</v>
      </c>
      <c r="P234" s="25" t="s">
        <v>697</v>
      </c>
      <c r="Q234" s="28"/>
      <c r="R234" s="28" t="s">
        <v>704</v>
      </c>
      <c r="S234" s="28" t="s">
        <v>698</v>
      </c>
      <c r="T234" s="28" t="s">
        <v>694</v>
      </c>
      <c r="U234" s="28"/>
      <c r="V234" s="28" t="s">
        <v>460</v>
      </c>
      <c r="W234" s="28" t="s">
        <v>905</v>
      </c>
      <c r="X234" s="28"/>
      <c r="Y234" s="28"/>
      <c r="Z234" s="28" t="s">
        <v>1620</v>
      </c>
      <c r="AA234" s="28"/>
      <c r="AB234" s="28"/>
      <c r="AC234" s="28"/>
      <c r="AD234" s="28"/>
      <c r="AE234" s="28"/>
      <c r="AF234" s="28"/>
      <c r="AG234" s="28"/>
      <c r="AH234" s="28"/>
      <c r="AI234" s="28" t="s">
        <v>1621</v>
      </c>
      <c r="AJ234" s="28" t="s">
        <v>704</v>
      </c>
      <c r="AK234" s="28"/>
      <c r="AL234" s="28"/>
      <c r="AM234" s="28"/>
      <c r="AN234" s="28"/>
      <c r="AO234" s="28"/>
      <c r="AP234" s="28"/>
      <c r="AQ234" s="28"/>
      <c r="AR234" s="28"/>
      <c r="AS234" s="28"/>
      <c r="AT234" s="28"/>
      <c r="AU234" s="28"/>
      <c r="AV234" s="28"/>
      <c r="AW234" s="28"/>
      <c r="AX234" s="28"/>
      <c r="AY234" s="28"/>
      <c r="AZ234" s="28"/>
      <c r="BA234" s="28"/>
      <c r="BB234" s="28"/>
      <c r="BC234" s="28"/>
      <c r="BD234" s="28"/>
      <c r="BE234" s="28"/>
      <c r="BF234" s="28"/>
      <c r="BG234" s="28"/>
      <c r="BH234" s="28"/>
      <c r="BI234" s="28"/>
      <c r="BJ234" s="28"/>
      <c r="BK234" s="28"/>
      <c r="BL234" s="28"/>
      <c r="BM234" s="28"/>
      <c r="BN234" s="28"/>
      <c r="BO234" s="28"/>
      <c r="BP234" s="28"/>
      <c r="BQ234" s="28"/>
      <c r="BR234" s="28"/>
      <c r="BS234" s="28"/>
      <c r="BT234" s="28"/>
      <c r="BU234" s="28"/>
      <c r="BV234" s="28"/>
      <c r="BW234" s="28"/>
      <c r="BX234" s="28"/>
      <c r="BY234" s="28"/>
      <c r="BZ234" s="28"/>
      <c r="CA234" s="28"/>
      <c r="CB234" s="28"/>
      <c r="CC234" s="28"/>
      <c r="CD234" s="28"/>
      <c r="CE234" s="28"/>
      <c r="CF234" s="28"/>
      <c r="CG234" s="28"/>
      <c r="CH234" s="28"/>
      <c r="CI234" s="28"/>
      <c r="CJ234" s="28"/>
      <c r="CK234" s="28"/>
      <c r="CL234" s="28"/>
      <c r="CM234" s="28"/>
      <c r="CN234" s="28"/>
      <c r="CO234" s="28"/>
      <c r="CP234" s="28"/>
      <c r="CQ234" s="28"/>
      <c r="CR234" s="28"/>
      <c r="CS234" s="28"/>
      <c r="CT234" s="28"/>
      <c r="CU234" s="28"/>
      <c r="CV234" s="28"/>
      <c r="CW234" s="28"/>
      <c r="CX234" s="28"/>
      <c r="CY234" s="28"/>
      <c r="CZ234" s="28"/>
      <c r="DA234" s="28"/>
      <c r="DB234" s="28"/>
      <c r="DC234" s="28"/>
      <c r="DD234" s="28"/>
      <c r="DE234" s="28"/>
      <c r="DF234" s="28"/>
      <c r="DG234" s="28"/>
      <c r="DH234" s="28"/>
      <c r="DI234" s="28"/>
      <c r="DJ234" s="28"/>
      <c r="DK234" s="28"/>
      <c r="DL234" s="28"/>
      <c r="DM234" s="28"/>
      <c r="DN234" s="28"/>
      <c r="DO234" s="28"/>
      <c r="DP234" s="28"/>
      <c r="DQ234" s="28"/>
      <c r="DR234" s="28"/>
      <c r="DS234" s="28"/>
      <c r="DT234" s="28"/>
      <c r="DU234" s="28"/>
      <c r="DV234" s="28"/>
      <c r="DW234" s="28"/>
      <c r="DX234" s="28"/>
      <c r="DY234" s="28"/>
      <c r="DZ234" s="28"/>
      <c r="EA234" s="28"/>
      <c r="EB234" s="28"/>
      <c r="EC234" s="28"/>
      <c r="ED234" s="28"/>
      <c r="EE234" s="28"/>
      <c r="EF234" s="28"/>
      <c r="EG234" s="28"/>
      <c r="EH234" s="28"/>
      <c r="EI234" s="28"/>
      <c r="EJ234" s="28"/>
      <c r="EK234" s="28"/>
      <c r="EL234" s="28"/>
      <c r="EM234" s="28"/>
      <c r="EN234" s="28"/>
      <c r="EO234" s="28"/>
      <c r="EP234" s="28"/>
      <c r="EQ234" s="28"/>
      <c r="ER234" s="28"/>
      <c r="ES234" s="28"/>
      <c r="ET234" s="28"/>
      <c r="EU234" s="28"/>
      <c r="EV234" s="28"/>
      <c r="EW234" s="28"/>
      <c r="EX234" s="28"/>
      <c r="EY234" s="28"/>
      <c r="EZ234" s="28"/>
      <c r="FA234" s="28"/>
      <c r="FB234" s="28"/>
      <c r="FC234" s="28"/>
      <c r="FD234" s="28"/>
      <c r="FE234" s="28"/>
      <c r="FF234" s="28"/>
      <c r="FG234" s="28"/>
      <c r="FH234" s="28"/>
      <c r="FI234" s="28"/>
      <c r="FJ234" s="28"/>
      <c r="FK234" s="28"/>
      <c r="FL234" s="28"/>
      <c r="FM234" s="28"/>
      <c r="FN234" s="28"/>
      <c r="FO234" s="28"/>
      <c r="FP234" s="28"/>
      <c r="FQ234" s="28"/>
      <c r="FR234" s="28"/>
      <c r="FS234" s="28"/>
      <c r="FT234" s="28"/>
      <c r="FU234" s="28"/>
      <c r="FV234" s="28"/>
      <c r="FW234" s="28"/>
      <c r="FX234" s="28"/>
      <c r="FY234" s="28"/>
      <c r="FZ234" s="92"/>
      <c r="GA234" s="92"/>
      <c r="GB234" s="43"/>
      <c r="GC234" s="92"/>
      <c r="GD234" s="92"/>
      <c r="GE234" s="92"/>
      <c r="GF234" s="92"/>
      <c r="GG234" s="92"/>
      <c r="GH234" s="92"/>
      <c r="GI234" s="92"/>
      <c r="GJ234" s="28"/>
      <c r="GK234" s="28"/>
      <c r="GL234" s="28"/>
    </row>
    <row r="235" spans="1:194" x14ac:dyDescent="0.25">
      <c r="A235" s="71" t="str">
        <f t="shared" si="15"/>
        <v>Expenditure: Depreciation and Amortisation  - Depreciation: Zoo, Marine and Non-biological Animals</v>
      </c>
      <c r="B235" s="28"/>
      <c r="C235" s="28" t="str">
        <f t="shared" si="16"/>
        <v>IE004002019000000000000000000000000000</v>
      </c>
      <c r="D235" s="25" t="s">
        <v>1166</v>
      </c>
      <c r="E235" s="25" t="s">
        <v>711</v>
      </c>
      <c r="F235" s="25" t="s">
        <v>707</v>
      </c>
      <c r="G235" s="25" t="s">
        <v>747</v>
      </c>
      <c r="H235" s="25" t="s">
        <v>697</v>
      </c>
      <c r="I235" s="25" t="s">
        <v>697</v>
      </c>
      <c r="J235" s="25" t="s">
        <v>697</v>
      </c>
      <c r="K235" s="25" t="s">
        <v>697</v>
      </c>
      <c r="L235" s="25" t="s">
        <v>697</v>
      </c>
      <c r="M235" s="25" t="s">
        <v>697</v>
      </c>
      <c r="N235" s="25" t="s">
        <v>697</v>
      </c>
      <c r="O235" s="25" t="s">
        <v>697</v>
      </c>
      <c r="P235" s="25" t="s">
        <v>697</v>
      </c>
      <c r="Q235" s="28"/>
      <c r="R235" s="28" t="s">
        <v>704</v>
      </c>
      <c r="S235" s="28" t="s">
        <v>698</v>
      </c>
      <c r="T235" s="28" t="s">
        <v>694</v>
      </c>
      <c r="U235" s="28"/>
      <c r="V235" s="28" t="s">
        <v>461</v>
      </c>
      <c r="W235" s="28" t="s">
        <v>905</v>
      </c>
      <c r="X235" s="28"/>
      <c r="Y235" s="28"/>
      <c r="Z235" s="28" t="s">
        <v>1622</v>
      </c>
      <c r="AA235" s="28"/>
      <c r="AB235" s="28"/>
      <c r="AC235" s="28"/>
      <c r="AD235" s="28"/>
      <c r="AE235" s="28"/>
      <c r="AF235" s="28"/>
      <c r="AG235" s="28"/>
      <c r="AH235" s="28"/>
      <c r="AI235" s="28" t="s">
        <v>1623</v>
      </c>
      <c r="AJ235" s="28" t="s">
        <v>704</v>
      </c>
      <c r="AK235" s="28"/>
      <c r="AL235" s="28"/>
      <c r="AM235" s="28"/>
      <c r="AN235" s="28"/>
      <c r="AO235" s="28"/>
      <c r="AP235" s="28"/>
      <c r="AQ235" s="28"/>
      <c r="AR235" s="28"/>
      <c r="AS235" s="28"/>
      <c r="AT235" s="28"/>
      <c r="AU235" s="28"/>
      <c r="AV235" s="28"/>
      <c r="AW235" s="28"/>
      <c r="AX235" s="28"/>
      <c r="AY235" s="28"/>
      <c r="AZ235" s="28"/>
      <c r="BA235" s="28"/>
      <c r="BB235" s="28"/>
      <c r="BC235" s="28"/>
      <c r="BD235" s="28"/>
      <c r="BE235" s="28"/>
      <c r="BF235" s="28"/>
      <c r="BG235" s="28"/>
      <c r="BH235" s="28"/>
      <c r="BI235" s="28"/>
      <c r="BJ235" s="28"/>
      <c r="BK235" s="28"/>
      <c r="BL235" s="28"/>
      <c r="BM235" s="28"/>
      <c r="BN235" s="28"/>
      <c r="BO235" s="28"/>
      <c r="BP235" s="28"/>
      <c r="BQ235" s="28"/>
      <c r="BR235" s="28"/>
      <c r="BS235" s="28"/>
      <c r="BT235" s="28"/>
      <c r="BU235" s="28"/>
      <c r="BV235" s="28"/>
      <c r="BW235" s="28"/>
      <c r="BX235" s="28"/>
      <c r="BY235" s="28"/>
      <c r="BZ235" s="28"/>
      <c r="CA235" s="28"/>
      <c r="CB235" s="28"/>
      <c r="CC235" s="28"/>
      <c r="CD235" s="28"/>
      <c r="CE235" s="28"/>
      <c r="CF235" s="28"/>
      <c r="CG235" s="28"/>
      <c r="CH235" s="28"/>
      <c r="CI235" s="28"/>
      <c r="CJ235" s="28"/>
      <c r="CK235" s="28"/>
      <c r="CL235" s="28"/>
      <c r="CM235" s="28"/>
      <c r="CN235" s="28"/>
      <c r="CO235" s="28"/>
      <c r="CP235" s="28"/>
      <c r="CQ235" s="28"/>
      <c r="CR235" s="28"/>
      <c r="CS235" s="28"/>
      <c r="CT235" s="28"/>
      <c r="CU235" s="28"/>
      <c r="CV235" s="28"/>
      <c r="CW235" s="28"/>
      <c r="CX235" s="28"/>
      <c r="CY235" s="28"/>
      <c r="CZ235" s="28"/>
      <c r="DA235" s="28"/>
      <c r="DB235" s="28"/>
      <c r="DC235" s="28"/>
      <c r="DD235" s="28"/>
      <c r="DE235" s="28"/>
      <c r="DF235" s="28"/>
      <c r="DG235" s="28"/>
      <c r="DH235" s="28"/>
      <c r="DI235" s="28"/>
      <c r="DJ235" s="28"/>
      <c r="DK235" s="28"/>
      <c r="DL235" s="28"/>
      <c r="DM235" s="28"/>
      <c r="DN235" s="28"/>
      <c r="DO235" s="28"/>
      <c r="DP235" s="28"/>
      <c r="DQ235" s="28"/>
      <c r="DR235" s="28"/>
      <c r="DS235" s="28"/>
      <c r="DT235" s="28"/>
      <c r="DU235" s="28"/>
      <c r="DV235" s="28"/>
      <c r="DW235" s="28"/>
      <c r="DX235" s="28"/>
      <c r="DY235" s="28"/>
      <c r="DZ235" s="28"/>
      <c r="EA235" s="28"/>
      <c r="EB235" s="28"/>
      <c r="EC235" s="28"/>
      <c r="ED235" s="28"/>
      <c r="EE235" s="28"/>
      <c r="EF235" s="28"/>
      <c r="EG235" s="28"/>
      <c r="EH235" s="28"/>
      <c r="EI235" s="28"/>
      <c r="EJ235" s="28"/>
      <c r="EK235" s="28"/>
      <c r="EL235" s="28"/>
      <c r="EM235" s="28"/>
      <c r="EN235" s="28"/>
      <c r="EO235" s="28"/>
      <c r="EP235" s="28"/>
      <c r="EQ235" s="28"/>
      <c r="ER235" s="28"/>
      <c r="ES235" s="28"/>
      <c r="ET235" s="28"/>
      <c r="EU235" s="28"/>
      <c r="EV235" s="28"/>
      <c r="EW235" s="28"/>
      <c r="EX235" s="28"/>
      <c r="EY235" s="28"/>
      <c r="EZ235" s="28"/>
      <c r="FA235" s="28"/>
      <c r="FB235" s="28"/>
      <c r="FC235" s="28"/>
      <c r="FD235" s="28"/>
      <c r="FE235" s="28"/>
      <c r="FF235" s="28"/>
      <c r="FG235" s="28"/>
      <c r="FH235" s="28"/>
      <c r="FI235" s="28"/>
      <c r="FJ235" s="28"/>
      <c r="FK235" s="28"/>
      <c r="FL235" s="28"/>
      <c r="FM235" s="28"/>
      <c r="FN235" s="28"/>
      <c r="FO235" s="28"/>
      <c r="FP235" s="28"/>
      <c r="FQ235" s="28"/>
      <c r="FR235" s="28"/>
      <c r="FS235" s="28"/>
      <c r="FT235" s="28"/>
      <c r="FU235" s="28"/>
      <c r="FV235" s="28"/>
      <c r="FW235" s="28"/>
      <c r="FX235" s="28"/>
      <c r="FY235" s="28"/>
      <c r="FZ235" s="92"/>
      <c r="GA235" s="92"/>
      <c r="GB235" s="43"/>
      <c r="GC235" s="92"/>
      <c r="GD235" s="92"/>
      <c r="GE235" s="92"/>
      <c r="GF235" s="92"/>
      <c r="GG235" s="92"/>
      <c r="GH235" s="92"/>
      <c r="GI235" s="92"/>
      <c r="GJ235" s="28"/>
      <c r="GK235" s="28"/>
      <c r="GL235" s="28"/>
    </row>
    <row r="236" spans="1:194" x14ac:dyDescent="0.25">
      <c r="A236" s="71" t="str">
        <f>CONCATENATE($W$7,": ",$X$236)</f>
        <v xml:space="preserve">Expenditure: Employee Related Cost </v>
      </c>
      <c r="B236" s="27" t="s">
        <v>694</v>
      </c>
      <c r="C236" s="27" t="str">
        <f t="shared" si="16"/>
        <v>IE005000000000000000000000000000000000</v>
      </c>
      <c r="D236" s="23" t="s">
        <v>1166</v>
      </c>
      <c r="E236" s="23" t="s">
        <v>713</v>
      </c>
      <c r="F236" s="23" t="s">
        <v>697</v>
      </c>
      <c r="G236" s="23" t="s">
        <v>697</v>
      </c>
      <c r="H236" s="23" t="s">
        <v>697</v>
      </c>
      <c r="I236" s="23" t="s">
        <v>697</v>
      </c>
      <c r="J236" s="23" t="s">
        <v>697</v>
      </c>
      <c r="K236" s="23" t="s">
        <v>697</v>
      </c>
      <c r="L236" s="23" t="s">
        <v>697</v>
      </c>
      <c r="M236" s="23" t="s">
        <v>697</v>
      </c>
      <c r="N236" s="23" t="s">
        <v>697</v>
      </c>
      <c r="O236" s="23" t="s">
        <v>697</v>
      </c>
      <c r="P236" s="23" t="s">
        <v>697</v>
      </c>
      <c r="Q236" s="27">
        <v>0</v>
      </c>
      <c r="R236" s="27" t="s">
        <v>698</v>
      </c>
      <c r="S236" s="27" t="s">
        <v>698</v>
      </c>
      <c r="T236" s="27" t="s">
        <v>694</v>
      </c>
      <c r="U236" s="28"/>
      <c r="V236" s="27" t="s">
        <v>1624</v>
      </c>
      <c r="W236" s="27" t="s">
        <v>905</v>
      </c>
      <c r="X236" s="27" t="s">
        <v>1625</v>
      </c>
      <c r="Y236" s="27"/>
      <c r="Z236" s="27"/>
      <c r="AA236" s="27"/>
      <c r="AB236" s="27"/>
      <c r="AC236" s="27"/>
      <c r="AD236" s="27"/>
      <c r="AE236" s="27"/>
      <c r="AF236" s="27"/>
      <c r="AG236" s="27"/>
      <c r="AH236" s="27"/>
      <c r="AI236" s="27" t="s">
        <v>1626</v>
      </c>
      <c r="AJ236" s="28" t="s">
        <v>694</v>
      </c>
      <c r="AK236" s="27" t="s">
        <v>694</v>
      </c>
      <c r="AL236" s="27" t="s">
        <v>694</v>
      </c>
      <c r="AM236" s="27" t="s">
        <v>694</v>
      </c>
      <c r="AN236" s="27" t="s">
        <v>694</v>
      </c>
      <c r="AO236" s="27" t="s">
        <v>694</v>
      </c>
      <c r="AP236" s="27" t="s">
        <v>694</v>
      </c>
      <c r="AQ236" s="27" t="s">
        <v>694</v>
      </c>
      <c r="AR236" s="27" t="s">
        <v>694</v>
      </c>
      <c r="AS236" s="27" t="s">
        <v>694</v>
      </c>
      <c r="AT236" s="27" t="s">
        <v>694</v>
      </c>
      <c r="AU236" s="27" t="s">
        <v>694</v>
      </c>
      <c r="AV236" s="27" t="s">
        <v>694</v>
      </c>
      <c r="AW236" s="27" t="s">
        <v>694</v>
      </c>
      <c r="AX236" s="27" t="s">
        <v>694</v>
      </c>
      <c r="AY236" s="27" t="s">
        <v>694</v>
      </c>
      <c r="AZ236" s="27" t="s">
        <v>694</v>
      </c>
      <c r="BA236" s="27" t="s">
        <v>694</v>
      </c>
      <c r="BB236" s="27" t="s">
        <v>694</v>
      </c>
      <c r="BC236" s="27" t="s">
        <v>694</v>
      </c>
      <c r="BD236" s="27" t="s">
        <v>694</v>
      </c>
      <c r="BE236" s="27" t="s">
        <v>694</v>
      </c>
      <c r="BF236" s="27" t="s">
        <v>694</v>
      </c>
      <c r="BG236" s="27" t="s">
        <v>694</v>
      </c>
      <c r="BH236" s="27" t="s">
        <v>694</v>
      </c>
      <c r="BI236" s="27" t="s">
        <v>694</v>
      </c>
      <c r="BJ236" s="27" t="s">
        <v>694</v>
      </c>
      <c r="BK236" s="27" t="s">
        <v>694</v>
      </c>
      <c r="BL236" s="27" t="s">
        <v>694</v>
      </c>
      <c r="BM236" s="27" t="s">
        <v>694</v>
      </c>
      <c r="BN236" s="27" t="s">
        <v>694</v>
      </c>
      <c r="BO236" s="27" t="s">
        <v>694</v>
      </c>
      <c r="BP236" s="27" t="s">
        <v>694</v>
      </c>
      <c r="BQ236" s="27" t="s">
        <v>694</v>
      </c>
      <c r="BR236" s="27" t="s">
        <v>694</v>
      </c>
      <c r="BS236" s="27" t="s">
        <v>694</v>
      </c>
      <c r="BT236" s="27" t="s">
        <v>694</v>
      </c>
      <c r="BU236" s="27" t="s">
        <v>694</v>
      </c>
      <c r="BV236" s="27" t="s">
        <v>694</v>
      </c>
      <c r="BW236" s="27" t="s">
        <v>694</v>
      </c>
      <c r="BX236" s="27" t="s">
        <v>694</v>
      </c>
      <c r="BY236" s="27" t="s">
        <v>694</v>
      </c>
      <c r="BZ236" s="27" t="s">
        <v>694</v>
      </c>
      <c r="CA236" s="27" t="s">
        <v>694</v>
      </c>
      <c r="CB236" s="27" t="s">
        <v>694</v>
      </c>
      <c r="CC236" s="27" t="s">
        <v>694</v>
      </c>
      <c r="CD236" s="27" t="s">
        <v>694</v>
      </c>
      <c r="CE236" s="27" t="s">
        <v>694</v>
      </c>
      <c r="CF236" s="27" t="s">
        <v>694</v>
      </c>
      <c r="CG236" s="27" t="s">
        <v>694</v>
      </c>
      <c r="CH236" s="27" t="s">
        <v>694</v>
      </c>
      <c r="CI236" s="27" t="s">
        <v>694</v>
      </c>
      <c r="CJ236" s="27" t="s">
        <v>694</v>
      </c>
      <c r="CK236" s="27" t="s">
        <v>694</v>
      </c>
      <c r="CL236" s="27" t="s">
        <v>694</v>
      </c>
      <c r="CM236" s="27" t="s">
        <v>694</v>
      </c>
      <c r="CN236" s="27" t="s">
        <v>694</v>
      </c>
      <c r="CO236" s="27" t="s">
        <v>694</v>
      </c>
      <c r="CP236" s="27" t="s">
        <v>694</v>
      </c>
      <c r="CQ236" s="27" t="s">
        <v>694</v>
      </c>
      <c r="CR236" s="27" t="s">
        <v>694</v>
      </c>
      <c r="CS236" s="27" t="s">
        <v>694</v>
      </c>
      <c r="CT236" s="27" t="s">
        <v>694</v>
      </c>
      <c r="CU236" s="27" t="s">
        <v>694</v>
      </c>
      <c r="CV236" s="27" t="s">
        <v>694</v>
      </c>
      <c r="CW236" s="27" t="s">
        <v>694</v>
      </c>
      <c r="CX236" s="27" t="s">
        <v>694</v>
      </c>
      <c r="CY236" s="27" t="s">
        <v>694</v>
      </c>
      <c r="CZ236" s="27" t="s">
        <v>694</v>
      </c>
      <c r="DA236" s="27" t="s">
        <v>694</v>
      </c>
      <c r="DB236" s="27" t="s">
        <v>694</v>
      </c>
      <c r="DC236" s="27" t="s">
        <v>694</v>
      </c>
      <c r="DD236" s="27" t="s">
        <v>694</v>
      </c>
      <c r="DE236" s="27" t="s">
        <v>694</v>
      </c>
      <c r="DF236" s="27" t="s">
        <v>694</v>
      </c>
      <c r="DG236" s="27" t="s">
        <v>694</v>
      </c>
      <c r="DH236" s="27" t="s">
        <v>694</v>
      </c>
      <c r="DI236" s="27" t="s">
        <v>694</v>
      </c>
      <c r="DJ236" s="27" t="s">
        <v>694</v>
      </c>
      <c r="DK236" s="27" t="s">
        <v>694</v>
      </c>
      <c r="DL236" s="27" t="s">
        <v>694</v>
      </c>
      <c r="DM236" s="27" t="s">
        <v>694</v>
      </c>
      <c r="DN236" s="27" t="s">
        <v>694</v>
      </c>
      <c r="DO236" s="27" t="s">
        <v>694</v>
      </c>
      <c r="DP236" s="27" t="s">
        <v>694</v>
      </c>
      <c r="DQ236" s="27" t="s">
        <v>694</v>
      </c>
      <c r="DR236" s="27" t="s">
        <v>694</v>
      </c>
      <c r="DS236" s="27"/>
      <c r="DT236" s="27" t="s">
        <v>694</v>
      </c>
      <c r="DU236" s="27" t="s">
        <v>694</v>
      </c>
      <c r="DV236" s="27" t="s">
        <v>694</v>
      </c>
      <c r="DW236" s="27" t="s">
        <v>694</v>
      </c>
      <c r="DX236" s="27" t="s">
        <v>694</v>
      </c>
      <c r="DY236" s="27" t="s">
        <v>694</v>
      </c>
      <c r="DZ236" s="27" t="s">
        <v>694</v>
      </c>
      <c r="EA236" s="27" t="s">
        <v>694</v>
      </c>
      <c r="EB236" s="27" t="s">
        <v>694</v>
      </c>
      <c r="EC236" s="27" t="s">
        <v>694</v>
      </c>
      <c r="ED236" s="27" t="s">
        <v>694</v>
      </c>
      <c r="EE236" s="27" t="s">
        <v>694</v>
      </c>
      <c r="EF236" s="27" t="s">
        <v>694</v>
      </c>
      <c r="EG236" s="27" t="s">
        <v>694</v>
      </c>
      <c r="EH236" s="27" t="s">
        <v>694</v>
      </c>
      <c r="EI236" s="27" t="s">
        <v>694</v>
      </c>
      <c r="EJ236" s="27" t="s">
        <v>694</v>
      </c>
      <c r="EK236" s="27" t="s">
        <v>694</v>
      </c>
      <c r="EL236" s="27" t="s">
        <v>694</v>
      </c>
      <c r="EM236" s="27" t="s">
        <v>694</v>
      </c>
      <c r="EN236" s="27" t="s">
        <v>694</v>
      </c>
      <c r="EO236" s="27" t="s">
        <v>694</v>
      </c>
      <c r="EP236" s="27" t="s">
        <v>694</v>
      </c>
      <c r="EQ236" s="27" t="s">
        <v>694</v>
      </c>
      <c r="ER236" s="27" t="s">
        <v>694</v>
      </c>
      <c r="ES236" s="27" t="s">
        <v>694</v>
      </c>
      <c r="ET236" s="27" t="s">
        <v>694</v>
      </c>
      <c r="EU236" s="27" t="s">
        <v>694</v>
      </c>
      <c r="EV236" s="27" t="s">
        <v>694</v>
      </c>
      <c r="EW236" s="27" t="s">
        <v>694</v>
      </c>
      <c r="EX236" s="27" t="s">
        <v>694</v>
      </c>
      <c r="EY236" s="27" t="s">
        <v>694</v>
      </c>
      <c r="EZ236" s="27" t="s">
        <v>694</v>
      </c>
      <c r="FA236" s="27" t="s">
        <v>694</v>
      </c>
      <c r="FB236" s="27" t="s">
        <v>694</v>
      </c>
      <c r="FC236" s="27" t="s">
        <v>694</v>
      </c>
      <c r="FD236" s="27" t="s">
        <v>694</v>
      </c>
      <c r="FE236" s="27" t="s">
        <v>694</v>
      </c>
      <c r="FF236" s="27" t="s">
        <v>694</v>
      </c>
      <c r="FG236" s="27" t="s">
        <v>694</v>
      </c>
      <c r="FH236" s="27" t="s">
        <v>694</v>
      </c>
      <c r="FI236" s="27" t="s">
        <v>694</v>
      </c>
      <c r="FJ236" s="27" t="s">
        <v>694</v>
      </c>
      <c r="FK236" s="27" t="s">
        <v>694</v>
      </c>
      <c r="FL236" s="27" t="s">
        <v>694</v>
      </c>
      <c r="FM236" s="27" t="s">
        <v>694</v>
      </c>
      <c r="FN236" s="27" t="s">
        <v>694</v>
      </c>
      <c r="FO236" s="78" t="s">
        <v>694</v>
      </c>
      <c r="FP236" s="72" t="s">
        <v>698</v>
      </c>
      <c r="FQ236" s="72" t="s">
        <v>698</v>
      </c>
      <c r="FR236" s="78" t="s">
        <v>694</v>
      </c>
      <c r="FS236" s="78" t="s">
        <v>694</v>
      </c>
      <c r="FT236" s="72" t="s">
        <v>698</v>
      </c>
      <c r="FU236" s="72" t="s">
        <v>698</v>
      </c>
      <c r="FV236" s="72" t="s">
        <v>698</v>
      </c>
      <c r="FW236" s="78" t="s">
        <v>698</v>
      </c>
      <c r="FX236" s="78" t="s">
        <v>698</v>
      </c>
      <c r="FY236" s="72" t="s">
        <v>698</v>
      </c>
      <c r="FZ236" s="90" t="s">
        <v>694</v>
      </c>
      <c r="GA236" s="90" t="s">
        <v>694</v>
      </c>
      <c r="GB236" s="74" t="s">
        <v>694</v>
      </c>
      <c r="GC236" s="90" t="s">
        <v>694</v>
      </c>
      <c r="GD236" s="90" t="s">
        <v>694</v>
      </c>
      <c r="GE236" s="90" t="s">
        <v>694</v>
      </c>
      <c r="GF236" s="90" t="s">
        <v>694</v>
      </c>
      <c r="GG236" s="90" t="s">
        <v>694</v>
      </c>
      <c r="GH236" s="106" t="s">
        <v>694</v>
      </c>
      <c r="GI236" s="106" t="s">
        <v>694</v>
      </c>
      <c r="GJ236" s="27" t="s">
        <v>694</v>
      </c>
      <c r="GK236" s="28" t="s">
        <v>694</v>
      </c>
      <c r="GL236" s="27" t="s">
        <v>694</v>
      </c>
    </row>
    <row r="237" spans="1:194" x14ac:dyDescent="0.25">
      <c r="A237" s="71" t="str">
        <f>CONCATENATE($W$7,": ",$X$236," - ",$Y$237)</f>
        <v>Expenditure: Employee Related Cost  - Senior Management</v>
      </c>
      <c r="B237" s="27" t="s">
        <v>694</v>
      </c>
      <c r="C237" s="27" t="str">
        <f t="shared" si="16"/>
        <v>IE005001000000000000000000000000000000</v>
      </c>
      <c r="D237" s="23" t="s">
        <v>1166</v>
      </c>
      <c r="E237" s="23" t="s">
        <v>713</v>
      </c>
      <c r="F237" s="23" t="s">
        <v>702</v>
      </c>
      <c r="G237" s="23" t="s">
        <v>697</v>
      </c>
      <c r="H237" s="23" t="s">
        <v>697</v>
      </c>
      <c r="I237" s="23" t="s">
        <v>697</v>
      </c>
      <c r="J237" s="23" t="s">
        <v>697</v>
      </c>
      <c r="K237" s="23" t="s">
        <v>697</v>
      </c>
      <c r="L237" s="23" t="s">
        <v>697</v>
      </c>
      <c r="M237" s="23" t="s">
        <v>697</v>
      </c>
      <c r="N237" s="23" t="s">
        <v>697</v>
      </c>
      <c r="O237" s="23" t="s">
        <v>697</v>
      </c>
      <c r="P237" s="23" t="s">
        <v>697</v>
      </c>
      <c r="Q237" s="27">
        <v>0</v>
      </c>
      <c r="R237" s="27" t="s">
        <v>698</v>
      </c>
      <c r="S237" s="27" t="s">
        <v>704</v>
      </c>
      <c r="T237" s="27" t="s">
        <v>694</v>
      </c>
      <c r="U237" s="28"/>
      <c r="V237" s="27" t="s">
        <v>1627</v>
      </c>
      <c r="W237" s="27" t="s">
        <v>905</v>
      </c>
      <c r="X237" s="27"/>
      <c r="Y237" s="27" t="s">
        <v>1628</v>
      </c>
      <c r="Z237" s="27"/>
      <c r="AA237" s="27"/>
      <c r="AB237" s="27"/>
      <c r="AC237" s="27"/>
      <c r="AD237" s="27"/>
      <c r="AE237" s="27"/>
      <c r="AF237" s="27"/>
      <c r="AG237" s="27"/>
      <c r="AH237" s="27"/>
      <c r="AI237" s="27" t="s">
        <v>1629</v>
      </c>
      <c r="AJ237" s="28" t="s">
        <v>694</v>
      </c>
      <c r="AK237" s="27" t="s">
        <v>694</v>
      </c>
      <c r="AL237" s="27" t="s">
        <v>694</v>
      </c>
      <c r="AM237" s="27" t="s">
        <v>694</v>
      </c>
      <c r="AN237" s="27" t="s">
        <v>694</v>
      </c>
      <c r="AO237" s="27" t="s">
        <v>694</v>
      </c>
      <c r="AP237" s="27" t="s">
        <v>694</v>
      </c>
      <c r="AQ237" s="27" t="s">
        <v>694</v>
      </c>
      <c r="AR237" s="27" t="s">
        <v>694</v>
      </c>
      <c r="AS237" s="27" t="s">
        <v>694</v>
      </c>
      <c r="AT237" s="27" t="s">
        <v>694</v>
      </c>
      <c r="AU237" s="27" t="s">
        <v>694</v>
      </c>
      <c r="AV237" s="27" t="s">
        <v>694</v>
      </c>
      <c r="AW237" s="27" t="s">
        <v>694</v>
      </c>
      <c r="AX237" s="27" t="s">
        <v>694</v>
      </c>
      <c r="AY237" s="27" t="s">
        <v>694</v>
      </c>
      <c r="AZ237" s="27" t="s">
        <v>694</v>
      </c>
      <c r="BA237" s="27" t="s">
        <v>694</v>
      </c>
      <c r="BB237" s="27" t="s">
        <v>694</v>
      </c>
      <c r="BC237" s="27" t="s">
        <v>694</v>
      </c>
      <c r="BD237" s="27" t="s">
        <v>694</v>
      </c>
      <c r="BE237" s="27" t="s">
        <v>694</v>
      </c>
      <c r="BF237" s="27" t="s">
        <v>694</v>
      </c>
      <c r="BG237" s="27" t="s">
        <v>694</v>
      </c>
      <c r="BH237" s="27" t="s">
        <v>694</v>
      </c>
      <c r="BI237" s="27" t="s">
        <v>694</v>
      </c>
      <c r="BJ237" s="27" t="s">
        <v>694</v>
      </c>
      <c r="BK237" s="27" t="s">
        <v>694</v>
      </c>
      <c r="BL237" s="27" t="s">
        <v>694</v>
      </c>
      <c r="BM237" s="27" t="s">
        <v>694</v>
      </c>
      <c r="BN237" s="27" t="s">
        <v>694</v>
      </c>
      <c r="BO237" s="27" t="s">
        <v>694</v>
      </c>
      <c r="BP237" s="27" t="s">
        <v>694</v>
      </c>
      <c r="BQ237" s="27" t="s">
        <v>694</v>
      </c>
      <c r="BR237" s="27" t="s">
        <v>694</v>
      </c>
      <c r="BS237" s="27" t="s">
        <v>694</v>
      </c>
      <c r="BT237" s="27" t="s">
        <v>694</v>
      </c>
      <c r="BU237" s="27" t="s">
        <v>694</v>
      </c>
      <c r="BV237" s="27" t="s">
        <v>694</v>
      </c>
      <c r="BW237" s="27" t="s">
        <v>694</v>
      </c>
      <c r="BX237" s="27" t="s">
        <v>694</v>
      </c>
      <c r="BY237" s="27" t="s">
        <v>694</v>
      </c>
      <c r="BZ237" s="27" t="s">
        <v>694</v>
      </c>
      <c r="CA237" s="27" t="s">
        <v>694</v>
      </c>
      <c r="CB237" s="27" t="s">
        <v>694</v>
      </c>
      <c r="CC237" s="27" t="s">
        <v>694</v>
      </c>
      <c r="CD237" s="27" t="s">
        <v>694</v>
      </c>
      <c r="CE237" s="27" t="s">
        <v>694</v>
      </c>
      <c r="CF237" s="27" t="s">
        <v>694</v>
      </c>
      <c r="CG237" s="27" t="s">
        <v>694</v>
      </c>
      <c r="CH237" s="27" t="s">
        <v>694</v>
      </c>
      <c r="CI237" s="27" t="s">
        <v>694</v>
      </c>
      <c r="CJ237" s="27" t="s">
        <v>694</v>
      </c>
      <c r="CK237" s="27" t="s">
        <v>694</v>
      </c>
      <c r="CL237" s="27" t="s">
        <v>694</v>
      </c>
      <c r="CM237" s="27" t="s">
        <v>694</v>
      </c>
      <c r="CN237" s="27" t="s">
        <v>694</v>
      </c>
      <c r="CO237" s="27" t="s">
        <v>694</v>
      </c>
      <c r="CP237" s="27" t="s">
        <v>694</v>
      </c>
      <c r="CQ237" s="27" t="s">
        <v>694</v>
      </c>
      <c r="CR237" s="27" t="s">
        <v>694</v>
      </c>
      <c r="CS237" s="27" t="s">
        <v>694</v>
      </c>
      <c r="CT237" s="27" t="s">
        <v>694</v>
      </c>
      <c r="CU237" s="27" t="s">
        <v>694</v>
      </c>
      <c r="CV237" s="27" t="s">
        <v>694</v>
      </c>
      <c r="CW237" s="27" t="s">
        <v>694</v>
      </c>
      <c r="CX237" s="27" t="s">
        <v>694</v>
      </c>
      <c r="CY237" s="27" t="s">
        <v>694</v>
      </c>
      <c r="CZ237" s="27" t="s">
        <v>694</v>
      </c>
      <c r="DA237" s="27" t="s">
        <v>694</v>
      </c>
      <c r="DB237" s="27" t="s">
        <v>694</v>
      </c>
      <c r="DC237" s="27" t="s">
        <v>694</v>
      </c>
      <c r="DD237" s="27" t="s">
        <v>694</v>
      </c>
      <c r="DE237" s="27" t="s">
        <v>694</v>
      </c>
      <c r="DF237" s="27" t="s">
        <v>694</v>
      </c>
      <c r="DG237" s="27" t="s">
        <v>694</v>
      </c>
      <c r="DH237" s="27" t="s">
        <v>694</v>
      </c>
      <c r="DI237" s="27" t="s">
        <v>694</v>
      </c>
      <c r="DJ237" s="27" t="s">
        <v>694</v>
      </c>
      <c r="DK237" s="27" t="s">
        <v>694</v>
      </c>
      <c r="DL237" s="27" t="s">
        <v>694</v>
      </c>
      <c r="DM237" s="27" t="s">
        <v>694</v>
      </c>
      <c r="DN237" s="27" t="s">
        <v>694</v>
      </c>
      <c r="DO237" s="27" t="s">
        <v>694</v>
      </c>
      <c r="DP237" s="27" t="s">
        <v>694</v>
      </c>
      <c r="DQ237" s="27" t="s">
        <v>694</v>
      </c>
      <c r="DR237" s="27" t="s">
        <v>694</v>
      </c>
      <c r="DS237" s="27"/>
      <c r="DT237" s="27" t="s">
        <v>694</v>
      </c>
      <c r="DU237" s="27" t="s">
        <v>694</v>
      </c>
      <c r="DV237" s="27" t="s">
        <v>694</v>
      </c>
      <c r="DW237" s="27" t="s">
        <v>694</v>
      </c>
      <c r="DX237" s="27" t="s">
        <v>694</v>
      </c>
      <c r="DY237" s="27" t="s">
        <v>694</v>
      </c>
      <c r="DZ237" s="27" t="s">
        <v>694</v>
      </c>
      <c r="EA237" s="27" t="s">
        <v>694</v>
      </c>
      <c r="EB237" s="27" t="s">
        <v>694</v>
      </c>
      <c r="EC237" s="27" t="s">
        <v>694</v>
      </c>
      <c r="ED237" s="27" t="s">
        <v>694</v>
      </c>
      <c r="EE237" s="27" t="s">
        <v>694</v>
      </c>
      <c r="EF237" s="27" t="s">
        <v>694</v>
      </c>
      <c r="EG237" s="27" t="s">
        <v>694</v>
      </c>
      <c r="EH237" s="27" t="s">
        <v>694</v>
      </c>
      <c r="EI237" s="27" t="s">
        <v>694</v>
      </c>
      <c r="EJ237" s="27" t="s">
        <v>694</v>
      </c>
      <c r="EK237" s="27" t="s">
        <v>694</v>
      </c>
      <c r="EL237" s="27" t="s">
        <v>694</v>
      </c>
      <c r="EM237" s="27" t="s">
        <v>694</v>
      </c>
      <c r="EN237" s="27" t="s">
        <v>694</v>
      </c>
      <c r="EO237" s="27" t="s">
        <v>694</v>
      </c>
      <c r="EP237" s="27" t="s">
        <v>694</v>
      </c>
      <c r="EQ237" s="27" t="s">
        <v>694</v>
      </c>
      <c r="ER237" s="27" t="s">
        <v>694</v>
      </c>
      <c r="ES237" s="27" t="s">
        <v>694</v>
      </c>
      <c r="ET237" s="27" t="s">
        <v>694</v>
      </c>
      <c r="EU237" s="27" t="s">
        <v>694</v>
      </c>
      <c r="EV237" s="27" t="s">
        <v>694</v>
      </c>
      <c r="EW237" s="27" t="s">
        <v>694</v>
      </c>
      <c r="EX237" s="27" t="s">
        <v>694</v>
      </c>
      <c r="EY237" s="27" t="s">
        <v>694</v>
      </c>
      <c r="EZ237" s="27" t="s">
        <v>694</v>
      </c>
      <c r="FA237" s="27" t="s">
        <v>694</v>
      </c>
      <c r="FB237" s="27" t="s">
        <v>694</v>
      </c>
      <c r="FC237" s="27" t="s">
        <v>694</v>
      </c>
      <c r="FD237" s="27" t="s">
        <v>694</v>
      </c>
      <c r="FE237" s="27" t="s">
        <v>694</v>
      </c>
      <c r="FF237" s="27" t="s">
        <v>694</v>
      </c>
      <c r="FG237" s="27" t="s">
        <v>694</v>
      </c>
      <c r="FH237" s="27" t="s">
        <v>694</v>
      </c>
      <c r="FI237" s="27" t="s">
        <v>694</v>
      </c>
      <c r="FJ237" s="27" t="s">
        <v>694</v>
      </c>
      <c r="FK237" s="27" t="s">
        <v>694</v>
      </c>
      <c r="FL237" s="27" t="s">
        <v>694</v>
      </c>
      <c r="FM237" s="27" t="s">
        <v>694</v>
      </c>
      <c r="FN237" s="27" t="s">
        <v>694</v>
      </c>
      <c r="FO237" s="78" t="s">
        <v>694</v>
      </c>
      <c r="FP237" s="72" t="s">
        <v>698</v>
      </c>
      <c r="FQ237" s="72" t="s">
        <v>698</v>
      </c>
      <c r="FR237" s="78" t="s">
        <v>694</v>
      </c>
      <c r="FS237" s="78" t="s">
        <v>694</v>
      </c>
      <c r="FT237" s="72" t="s">
        <v>698</v>
      </c>
      <c r="FU237" s="72" t="s">
        <v>698</v>
      </c>
      <c r="FV237" s="72" t="s">
        <v>698</v>
      </c>
      <c r="FW237" s="78" t="s">
        <v>698</v>
      </c>
      <c r="FX237" s="78" t="s">
        <v>698</v>
      </c>
      <c r="FY237" s="72" t="s">
        <v>698</v>
      </c>
      <c r="FZ237" s="90" t="s">
        <v>694</v>
      </c>
      <c r="GA237" s="90" t="s">
        <v>694</v>
      </c>
      <c r="GB237" s="90" t="s">
        <v>694</v>
      </c>
      <c r="GC237" s="90" t="s">
        <v>694</v>
      </c>
      <c r="GD237" s="90" t="s">
        <v>694</v>
      </c>
      <c r="GE237" s="90" t="s">
        <v>694</v>
      </c>
      <c r="GF237" s="90" t="s">
        <v>694</v>
      </c>
      <c r="GG237" s="90" t="s">
        <v>694</v>
      </c>
      <c r="GH237" s="106" t="s">
        <v>694</v>
      </c>
      <c r="GI237" s="106" t="s">
        <v>694</v>
      </c>
      <c r="GJ237" s="27" t="s">
        <v>694</v>
      </c>
      <c r="GK237" s="28" t="s">
        <v>694</v>
      </c>
      <c r="GL237" s="27" t="s">
        <v>694</v>
      </c>
    </row>
    <row r="238" spans="1:194" x14ac:dyDescent="0.25">
      <c r="A238" s="71" t="str">
        <f>CONCATENATE($W$7,": ",$X$236," - ",$Y$237,": ",$Z$238)</f>
        <v>Expenditure: Employee Related Cost  - Senior Management: Designation</v>
      </c>
      <c r="B238" s="27" t="s">
        <v>694</v>
      </c>
      <c r="C238" s="27" t="str">
        <f t="shared" si="16"/>
        <v>IE005001001000000000000000000000000000</v>
      </c>
      <c r="D238" s="23" t="s">
        <v>1166</v>
      </c>
      <c r="E238" s="23" t="s">
        <v>713</v>
      </c>
      <c r="F238" s="23" t="s">
        <v>702</v>
      </c>
      <c r="G238" s="23" t="s">
        <v>702</v>
      </c>
      <c r="H238" s="23" t="s">
        <v>697</v>
      </c>
      <c r="I238" s="23" t="s">
        <v>697</v>
      </c>
      <c r="J238" s="23" t="s">
        <v>697</v>
      </c>
      <c r="K238" s="23" t="s">
        <v>697</v>
      </c>
      <c r="L238" s="23" t="s">
        <v>697</v>
      </c>
      <c r="M238" s="23" t="s">
        <v>697</v>
      </c>
      <c r="N238" s="23" t="s">
        <v>697</v>
      </c>
      <c r="O238" s="23" t="s">
        <v>697</v>
      </c>
      <c r="P238" s="23" t="s">
        <v>697</v>
      </c>
      <c r="Q238" s="27">
        <v>0</v>
      </c>
      <c r="R238" s="27" t="s">
        <v>698</v>
      </c>
      <c r="S238" s="27" t="s">
        <v>698</v>
      </c>
      <c r="T238" s="28" t="s">
        <v>1630</v>
      </c>
      <c r="U238" s="28"/>
      <c r="V238" s="27" t="s">
        <v>1631</v>
      </c>
      <c r="W238" s="27" t="s">
        <v>905</v>
      </c>
      <c r="X238" s="27"/>
      <c r="Y238" s="27"/>
      <c r="Z238" s="27" t="s">
        <v>1632</v>
      </c>
      <c r="AA238" s="27"/>
      <c r="AB238" s="27"/>
      <c r="AC238" s="27"/>
      <c r="AD238" s="27"/>
      <c r="AE238" s="27"/>
      <c r="AF238" s="27"/>
      <c r="AG238" s="27"/>
      <c r="AH238" s="27"/>
      <c r="AI238" s="27" t="s">
        <v>1633</v>
      </c>
      <c r="AJ238" s="28" t="s">
        <v>694</v>
      </c>
      <c r="AK238" s="27" t="s">
        <v>1634</v>
      </c>
      <c r="AL238" s="27" t="s">
        <v>1634</v>
      </c>
      <c r="AM238" s="27" t="s">
        <v>1634</v>
      </c>
      <c r="AN238" s="27" t="s">
        <v>1634</v>
      </c>
      <c r="AO238" s="27" t="s">
        <v>1634</v>
      </c>
      <c r="AP238" s="27" t="s">
        <v>1634</v>
      </c>
      <c r="AQ238" s="27" t="s">
        <v>1634</v>
      </c>
      <c r="AR238" s="27" t="s">
        <v>1634</v>
      </c>
      <c r="AS238" s="27" t="s">
        <v>1634</v>
      </c>
      <c r="AT238" s="27" t="s">
        <v>1634</v>
      </c>
      <c r="AU238" s="27" t="s">
        <v>1634</v>
      </c>
      <c r="AV238" s="27" t="s">
        <v>1634</v>
      </c>
      <c r="AW238" s="27" t="s">
        <v>1634</v>
      </c>
      <c r="AX238" s="27" t="s">
        <v>1634</v>
      </c>
      <c r="AY238" s="27" t="s">
        <v>1634</v>
      </c>
      <c r="AZ238" s="27" t="s">
        <v>1634</v>
      </c>
      <c r="BA238" s="27" t="s">
        <v>1634</v>
      </c>
      <c r="BB238" s="27" t="s">
        <v>1634</v>
      </c>
      <c r="BC238" s="27" t="s">
        <v>1634</v>
      </c>
      <c r="BD238" s="27" t="s">
        <v>1634</v>
      </c>
      <c r="BE238" s="27" t="s">
        <v>1634</v>
      </c>
      <c r="BF238" s="27" t="s">
        <v>1634</v>
      </c>
      <c r="BG238" s="27" t="s">
        <v>1634</v>
      </c>
      <c r="BH238" s="27" t="s">
        <v>1634</v>
      </c>
      <c r="BI238" s="27" t="s">
        <v>1634</v>
      </c>
      <c r="BJ238" s="27" t="s">
        <v>1634</v>
      </c>
      <c r="BK238" s="27" t="s">
        <v>1634</v>
      </c>
      <c r="BL238" s="27" t="s">
        <v>1634</v>
      </c>
      <c r="BM238" s="27" t="s">
        <v>1634</v>
      </c>
      <c r="BN238" s="27" t="s">
        <v>1634</v>
      </c>
      <c r="BO238" s="27" t="s">
        <v>1634</v>
      </c>
      <c r="BP238" s="27" t="s">
        <v>1634</v>
      </c>
      <c r="BQ238" s="27" t="s">
        <v>1634</v>
      </c>
      <c r="BR238" s="27" t="s">
        <v>1634</v>
      </c>
      <c r="BS238" s="27" t="s">
        <v>1634</v>
      </c>
      <c r="BT238" s="27" t="s">
        <v>1634</v>
      </c>
      <c r="BU238" s="27" t="s">
        <v>1634</v>
      </c>
      <c r="BV238" s="27" t="s">
        <v>1634</v>
      </c>
      <c r="BW238" s="27" t="s">
        <v>1634</v>
      </c>
      <c r="BX238" s="27" t="s">
        <v>1634</v>
      </c>
      <c r="BY238" s="27" t="s">
        <v>1634</v>
      </c>
      <c r="BZ238" s="27" t="s">
        <v>1634</v>
      </c>
      <c r="CA238" s="27" t="s">
        <v>1634</v>
      </c>
      <c r="CB238" s="27" t="s">
        <v>1634</v>
      </c>
      <c r="CC238" s="27" t="s">
        <v>1634</v>
      </c>
      <c r="CD238" s="27" t="s">
        <v>1634</v>
      </c>
      <c r="CE238" s="27" t="s">
        <v>1634</v>
      </c>
      <c r="CF238" s="27" t="s">
        <v>1634</v>
      </c>
      <c r="CG238" s="27" t="s">
        <v>1634</v>
      </c>
      <c r="CH238" s="27" t="s">
        <v>1634</v>
      </c>
      <c r="CI238" s="27" t="s">
        <v>1634</v>
      </c>
      <c r="CJ238" s="27" t="s">
        <v>1634</v>
      </c>
      <c r="CK238" s="27" t="s">
        <v>1634</v>
      </c>
      <c r="CL238" s="27" t="s">
        <v>1634</v>
      </c>
      <c r="CM238" s="27" t="s">
        <v>1634</v>
      </c>
      <c r="CN238" s="27" t="s">
        <v>1634</v>
      </c>
      <c r="CO238" s="27" t="s">
        <v>1634</v>
      </c>
      <c r="CP238" s="27" t="s">
        <v>1634</v>
      </c>
      <c r="CQ238" s="27" t="s">
        <v>1634</v>
      </c>
      <c r="CR238" s="27" t="s">
        <v>1634</v>
      </c>
      <c r="CS238" s="27" t="s">
        <v>1634</v>
      </c>
      <c r="CT238" s="27" t="s">
        <v>1634</v>
      </c>
      <c r="CU238" s="27" t="s">
        <v>1634</v>
      </c>
      <c r="CV238" s="27" t="s">
        <v>1634</v>
      </c>
      <c r="CW238" s="27" t="s">
        <v>1634</v>
      </c>
      <c r="CX238" s="27" t="s">
        <v>1634</v>
      </c>
      <c r="CY238" s="27" t="s">
        <v>1634</v>
      </c>
      <c r="CZ238" s="27" t="s">
        <v>1634</v>
      </c>
      <c r="DA238" s="27" t="s">
        <v>1634</v>
      </c>
      <c r="DB238" s="27" t="s">
        <v>694</v>
      </c>
      <c r="DC238" s="27" t="s">
        <v>694</v>
      </c>
      <c r="DD238" s="27" t="s">
        <v>694</v>
      </c>
      <c r="DE238" s="27" t="s">
        <v>694</v>
      </c>
      <c r="DF238" s="27" t="s">
        <v>1634</v>
      </c>
      <c r="DG238" s="27" t="s">
        <v>1634</v>
      </c>
      <c r="DH238" s="27" t="s">
        <v>1634</v>
      </c>
      <c r="DI238" s="27" t="s">
        <v>1634</v>
      </c>
      <c r="DJ238" s="27" t="s">
        <v>1634</v>
      </c>
      <c r="DK238" s="27" t="s">
        <v>1634</v>
      </c>
      <c r="DL238" s="27" t="s">
        <v>1634</v>
      </c>
      <c r="DM238" s="27" t="s">
        <v>1634</v>
      </c>
      <c r="DN238" s="27" t="s">
        <v>1634</v>
      </c>
      <c r="DO238" s="27" t="s">
        <v>1634</v>
      </c>
      <c r="DP238" s="27" t="s">
        <v>1634</v>
      </c>
      <c r="DQ238" s="27" t="s">
        <v>1634</v>
      </c>
      <c r="DR238" s="27" t="s">
        <v>1634</v>
      </c>
      <c r="DS238" s="27"/>
      <c r="DT238" s="27" t="s">
        <v>1634</v>
      </c>
      <c r="DU238" s="27" t="s">
        <v>1634</v>
      </c>
      <c r="DV238" s="27" t="s">
        <v>1634</v>
      </c>
      <c r="DW238" s="27" t="s">
        <v>1634</v>
      </c>
      <c r="DX238" s="27" t="s">
        <v>1634</v>
      </c>
      <c r="DY238" s="27" t="s">
        <v>1634</v>
      </c>
      <c r="DZ238" s="27" t="s">
        <v>1634</v>
      </c>
      <c r="EA238" s="27" t="s">
        <v>1634</v>
      </c>
      <c r="EB238" s="27" t="s">
        <v>1634</v>
      </c>
      <c r="EC238" s="27" t="s">
        <v>1634</v>
      </c>
      <c r="ED238" s="27" t="s">
        <v>1634</v>
      </c>
      <c r="EE238" s="27" t="s">
        <v>1634</v>
      </c>
      <c r="EF238" s="27" t="s">
        <v>1634</v>
      </c>
      <c r="EG238" s="27" t="s">
        <v>694</v>
      </c>
      <c r="EH238" s="27" t="s">
        <v>1634</v>
      </c>
      <c r="EI238" s="27" t="s">
        <v>1634</v>
      </c>
      <c r="EJ238" s="27" t="s">
        <v>1634</v>
      </c>
      <c r="EK238" s="27" t="s">
        <v>1634</v>
      </c>
      <c r="EL238" s="27" t="s">
        <v>1634</v>
      </c>
      <c r="EM238" s="27" t="s">
        <v>1634</v>
      </c>
      <c r="EN238" s="27" t="s">
        <v>1634</v>
      </c>
      <c r="EO238" s="27" t="s">
        <v>1634</v>
      </c>
      <c r="EP238" s="27" t="s">
        <v>1634</v>
      </c>
      <c r="EQ238" s="27" t="s">
        <v>1634</v>
      </c>
      <c r="ER238" s="27" t="s">
        <v>1634</v>
      </c>
      <c r="ES238" s="27" t="s">
        <v>1634</v>
      </c>
      <c r="ET238" s="27" t="s">
        <v>1634</v>
      </c>
      <c r="EU238" s="27" t="s">
        <v>1634</v>
      </c>
      <c r="EV238" s="27" t="s">
        <v>1634</v>
      </c>
      <c r="EW238" s="27" t="s">
        <v>1634</v>
      </c>
      <c r="EX238" s="27" t="s">
        <v>1634</v>
      </c>
      <c r="EY238" s="27" t="s">
        <v>1634</v>
      </c>
      <c r="EZ238" s="27" t="s">
        <v>1634</v>
      </c>
      <c r="FA238" s="27" t="s">
        <v>1634</v>
      </c>
      <c r="FB238" s="27" t="s">
        <v>1634</v>
      </c>
      <c r="FC238" s="27" t="s">
        <v>1634</v>
      </c>
      <c r="FD238" s="27" t="s">
        <v>1634</v>
      </c>
      <c r="FE238" s="27" t="s">
        <v>694</v>
      </c>
      <c r="FF238" s="27" t="s">
        <v>1634</v>
      </c>
      <c r="FG238" s="27" t="s">
        <v>1634</v>
      </c>
      <c r="FH238" s="27" t="s">
        <v>1634</v>
      </c>
      <c r="FI238" s="27" t="s">
        <v>1634</v>
      </c>
      <c r="FJ238" s="27" t="s">
        <v>694</v>
      </c>
      <c r="FK238" s="27" t="s">
        <v>1634</v>
      </c>
      <c r="FL238" s="27" t="s">
        <v>1634</v>
      </c>
      <c r="FM238" s="27" t="s">
        <v>1634</v>
      </c>
      <c r="FN238" s="27" t="s">
        <v>694</v>
      </c>
      <c r="FO238" s="78" t="s">
        <v>694</v>
      </c>
      <c r="FP238" s="72" t="s">
        <v>698</v>
      </c>
      <c r="FQ238" s="72" t="s">
        <v>698</v>
      </c>
      <c r="FR238" s="78" t="s">
        <v>694</v>
      </c>
      <c r="FS238" s="78" t="s">
        <v>694</v>
      </c>
      <c r="FT238" s="72" t="s">
        <v>698</v>
      </c>
      <c r="FU238" s="72" t="s">
        <v>698</v>
      </c>
      <c r="FV238" s="72" t="s">
        <v>698</v>
      </c>
      <c r="FW238" s="78" t="s">
        <v>698</v>
      </c>
      <c r="FX238" s="78" t="s">
        <v>698</v>
      </c>
      <c r="FY238" s="72" t="s">
        <v>698</v>
      </c>
      <c r="FZ238" s="90" t="s">
        <v>694</v>
      </c>
      <c r="GA238" s="90" t="s">
        <v>694</v>
      </c>
      <c r="GB238" s="90" t="s">
        <v>694</v>
      </c>
      <c r="GC238" s="90" t="s">
        <v>694</v>
      </c>
      <c r="GD238" s="90" t="s">
        <v>694</v>
      </c>
      <c r="GE238" s="90" t="s">
        <v>694</v>
      </c>
      <c r="GF238" s="90" t="s">
        <v>694</v>
      </c>
      <c r="GG238" s="90" t="s">
        <v>694</v>
      </c>
      <c r="GH238" s="106" t="s">
        <v>694</v>
      </c>
      <c r="GI238" s="106" t="s">
        <v>694</v>
      </c>
      <c r="GJ238" s="27" t="s">
        <v>694</v>
      </c>
      <c r="GK238" s="28" t="s">
        <v>694</v>
      </c>
      <c r="GL238" s="27" t="s">
        <v>1635</v>
      </c>
    </row>
    <row r="239" spans="1:194" x14ac:dyDescent="0.25">
      <c r="A239" s="71" t="str">
        <f>CONCATENATE($W$7,": ",$X$236," - ",$Y$237,": ",$Z$238," - ",$AA$239)</f>
        <v>Expenditure: Employee Related Cost  - Senior Management: Designation - Salaries and Allowances</v>
      </c>
      <c r="B239" s="27" t="s">
        <v>694</v>
      </c>
      <c r="C239" s="27" t="str">
        <f t="shared" si="16"/>
        <v>IE005001001001000000000000000000000000</v>
      </c>
      <c r="D239" s="23" t="s">
        <v>1166</v>
      </c>
      <c r="E239" s="23" t="s">
        <v>713</v>
      </c>
      <c r="F239" s="23" t="s">
        <v>702</v>
      </c>
      <c r="G239" s="23" t="s">
        <v>702</v>
      </c>
      <c r="H239" s="23" t="s">
        <v>702</v>
      </c>
      <c r="I239" s="23" t="s">
        <v>697</v>
      </c>
      <c r="J239" s="23" t="s">
        <v>697</v>
      </c>
      <c r="K239" s="23" t="s">
        <v>697</v>
      </c>
      <c r="L239" s="23" t="s">
        <v>697</v>
      </c>
      <c r="M239" s="23" t="s">
        <v>697</v>
      </c>
      <c r="N239" s="23" t="s">
        <v>697</v>
      </c>
      <c r="O239" s="23" t="s">
        <v>697</v>
      </c>
      <c r="P239" s="23" t="s">
        <v>697</v>
      </c>
      <c r="Q239" s="27">
        <v>0</v>
      </c>
      <c r="R239" s="27" t="s">
        <v>698</v>
      </c>
      <c r="S239" s="27" t="s">
        <v>698</v>
      </c>
      <c r="T239" s="27" t="s">
        <v>694</v>
      </c>
      <c r="U239" s="28"/>
      <c r="V239" s="27" t="s">
        <v>1636</v>
      </c>
      <c r="W239" s="27" t="s">
        <v>905</v>
      </c>
      <c r="X239" s="27"/>
      <c r="Y239" s="27"/>
      <c r="Z239" s="27"/>
      <c r="AA239" s="27" t="s">
        <v>1637</v>
      </c>
      <c r="AB239" s="27"/>
      <c r="AC239" s="27"/>
      <c r="AD239" s="27"/>
      <c r="AE239" s="27"/>
      <c r="AF239" s="27"/>
      <c r="AG239" s="27"/>
      <c r="AH239" s="27"/>
      <c r="AI239" s="27" t="s">
        <v>1638</v>
      </c>
      <c r="AJ239" s="28" t="s">
        <v>694</v>
      </c>
      <c r="AK239" s="27" t="s">
        <v>694</v>
      </c>
      <c r="AL239" s="27" t="s">
        <v>694</v>
      </c>
      <c r="AM239" s="27" t="s">
        <v>694</v>
      </c>
      <c r="AN239" s="27" t="s">
        <v>694</v>
      </c>
      <c r="AO239" s="27" t="s">
        <v>694</v>
      </c>
      <c r="AP239" s="27" t="s">
        <v>694</v>
      </c>
      <c r="AQ239" s="27" t="s">
        <v>694</v>
      </c>
      <c r="AR239" s="27" t="s">
        <v>694</v>
      </c>
      <c r="AS239" s="27" t="s">
        <v>694</v>
      </c>
      <c r="AT239" s="27" t="s">
        <v>694</v>
      </c>
      <c r="AU239" s="27" t="s">
        <v>694</v>
      </c>
      <c r="AV239" s="27" t="s">
        <v>694</v>
      </c>
      <c r="AW239" s="27" t="s">
        <v>694</v>
      </c>
      <c r="AX239" s="27" t="s">
        <v>694</v>
      </c>
      <c r="AY239" s="27" t="s">
        <v>694</v>
      </c>
      <c r="AZ239" s="27" t="s">
        <v>694</v>
      </c>
      <c r="BA239" s="27" t="s">
        <v>694</v>
      </c>
      <c r="BB239" s="27" t="s">
        <v>694</v>
      </c>
      <c r="BC239" s="27" t="s">
        <v>694</v>
      </c>
      <c r="BD239" s="27" t="s">
        <v>694</v>
      </c>
      <c r="BE239" s="27" t="s">
        <v>694</v>
      </c>
      <c r="BF239" s="27" t="s">
        <v>694</v>
      </c>
      <c r="BG239" s="27" t="s">
        <v>694</v>
      </c>
      <c r="BH239" s="27" t="s">
        <v>694</v>
      </c>
      <c r="BI239" s="27" t="s">
        <v>694</v>
      </c>
      <c r="BJ239" s="27" t="s">
        <v>694</v>
      </c>
      <c r="BK239" s="27" t="s">
        <v>694</v>
      </c>
      <c r="BL239" s="27" t="s">
        <v>694</v>
      </c>
      <c r="BM239" s="27" t="s">
        <v>694</v>
      </c>
      <c r="BN239" s="27" t="s">
        <v>694</v>
      </c>
      <c r="BO239" s="27" t="s">
        <v>694</v>
      </c>
      <c r="BP239" s="27" t="s">
        <v>694</v>
      </c>
      <c r="BQ239" s="27" t="s">
        <v>694</v>
      </c>
      <c r="BR239" s="27" t="s">
        <v>694</v>
      </c>
      <c r="BS239" s="27" t="s">
        <v>694</v>
      </c>
      <c r="BT239" s="27" t="s">
        <v>694</v>
      </c>
      <c r="BU239" s="27" t="s">
        <v>694</v>
      </c>
      <c r="BV239" s="27" t="s">
        <v>694</v>
      </c>
      <c r="BW239" s="27" t="s">
        <v>694</v>
      </c>
      <c r="BX239" s="27" t="s">
        <v>694</v>
      </c>
      <c r="BY239" s="27" t="s">
        <v>694</v>
      </c>
      <c r="BZ239" s="27" t="s">
        <v>694</v>
      </c>
      <c r="CA239" s="27" t="s">
        <v>694</v>
      </c>
      <c r="CB239" s="27" t="s">
        <v>694</v>
      </c>
      <c r="CC239" s="27" t="s">
        <v>694</v>
      </c>
      <c r="CD239" s="27" t="s">
        <v>694</v>
      </c>
      <c r="CE239" s="27" t="s">
        <v>694</v>
      </c>
      <c r="CF239" s="27" t="s">
        <v>694</v>
      </c>
      <c r="CG239" s="27" t="s">
        <v>694</v>
      </c>
      <c r="CH239" s="27" t="s">
        <v>694</v>
      </c>
      <c r="CI239" s="27" t="s">
        <v>694</v>
      </c>
      <c r="CJ239" s="27" t="s">
        <v>694</v>
      </c>
      <c r="CK239" s="27" t="s">
        <v>694</v>
      </c>
      <c r="CL239" s="27" t="s">
        <v>694</v>
      </c>
      <c r="CM239" s="27" t="s">
        <v>694</v>
      </c>
      <c r="CN239" s="27" t="s">
        <v>694</v>
      </c>
      <c r="CO239" s="27" t="s">
        <v>694</v>
      </c>
      <c r="CP239" s="27" t="s">
        <v>694</v>
      </c>
      <c r="CQ239" s="27" t="s">
        <v>694</v>
      </c>
      <c r="CR239" s="27" t="s">
        <v>694</v>
      </c>
      <c r="CS239" s="27" t="s">
        <v>694</v>
      </c>
      <c r="CT239" s="27" t="s">
        <v>694</v>
      </c>
      <c r="CU239" s="27" t="s">
        <v>694</v>
      </c>
      <c r="CV239" s="27" t="s">
        <v>694</v>
      </c>
      <c r="CW239" s="27" t="s">
        <v>694</v>
      </c>
      <c r="CX239" s="27" t="s">
        <v>694</v>
      </c>
      <c r="CY239" s="27" t="s">
        <v>694</v>
      </c>
      <c r="CZ239" s="27" t="s">
        <v>694</v>
      </c>
      <c r="DA239" s="27" t="s">
        <v>694</v>
      </c>
      <c r="DB239" s="27" t="s">
        <v>694</v>
      </c>
      <c r="DC239" s="27" t="s">
        <v>694</v>
      </c>
      <c r="DD239" s="27" t="s">
        <v>694</v>
      </c>
      <c r="DE239" s="27" t="s">
        <v>694</v>
      </c>
      <c r="DF239" s="27" t="s">
        <v>694</v>
      </c>
      <c r="DG239" s="27" t="s">
        <v>694</v>
      </c>
      <c r="DH239" s="27" t="s">
        <v>694</v>
      </c>
      <c r="DI239" s="27" t="s">
        <v>694</v>
      </c>
      <c r="DJ239" s="27" t="s">
        <v>694</v>
      </c>
      <c r="DK239" s="27" t="s">
        <v>694</v>
      </c>
      <c r="DL239" s="27" t="s">
        <v>694</v>
      </c>
      <c r="DM239" s="27" t="s">
        <v>694</v>
      </c>
      <c r="DN239" s="27" t="s">
        <v>694</v>
      </c>
      <c r="DO239" s="27" t="s">
        <v>694</v>
      </c>
      <c r="DP239" s="27" t="s">
        <v>694</v>
      </c>
      <c r="DQ239" s="27" t="s">
        <v>694</v>
      </c>
      <c r="DR239" s="27" t="s">
        <v>694</v>
      </c>
      <c r="DS239" s="27"/>
      <c r="DT239" s="27" t="s">
        <v>694</v>
      </c>
      <c r="DU239" s="27" t="s">
        <v>694</v>
      </c>
      <c r="DV239" s="27" t="s">
        <v>694</v>
      </c>
      <c r="DW239" s="27" t="s">
        <v>694</v>
      </c>
      <c r="DX239" s="27" t="s">
        <v>694</v>
      </c>
      <c r="DY239" s="27" t="s">
        <v>694</v>
      </c>
      <c r="DZ239" s="27" t="s">
        <v>694</v>
      </c>
      <c r="EA239" s="27" t="s">
        <v>694</v>
      </c>
      <c r="EB239" s="27" t="s">
        <v>694</v>
      </c>
      <c r="EC239" s="27" t="s">
        <v>694</v>
      </c>
      <c r="ED239" s="27" t="s">
        <v>694</v>
      </c>
      <c r="EE239" s="27" t="s">
        <v>694</v>
      </c>
      <c r="EF239" s="27" t="s">
        <v>694</v>
      </c>
      <c r="EG239" s="27" t="s">
        <v>694</v>
      </c>
      <c r="EH239" s="27" t="s">
        <v>694</v>
      </c>
      <c r="EI239" s="27" t="s">
        <v>694</v>
      </c>
      <c r="EJ239" s="27" t="s">
        <v>694</v>
      </c>
      <c r="EK239" s="27" t="s">
        <v>694</v>
      </c>
      <c r="EL239" s="27" t="s">
        <v>694</v>
      </c>
      <c r="EM239" s="27" t="s">
        <v>694</v>
      </c>
      <c r="EN239" s="27" t="s">
        <v>694</v>
      </c>
      <c r="EO239" s="27" t="s">
        <v>694</v>
      </c>
      <c r="EP239" s="27" t="s">
        <v>694</v>
      </c>
      <c r="EQ239" s="27" t="s">
        <v>694</v>
      </c>
      <c r="ER239" s="27" t="s">
        <v>694</v>
      </c>
      <c r="ES239" s="27" t="s">
        <v>694</v>
      </c>
      <c r="ET239" s="27" t="s">
        <v>694</v>
      </c>
      <c r="EU239" s="27" t="s">
        <v>694</v>
      </c>
      <c r="EV239" s="27" t="s">
        <v>694</v>
      </c>
      <c r="EW239" s="27" t="s">
        <v>694</v>
      </c>
      <c r="EX239" s="27" t="s">
        <v>694</v>
      </c>
      <c r="EY239" s="27" t="s">
        <v>694</v>
      </c>
      <c r="EZ239" s="27" t="s">
        <v>694</v>
      </c>
      <c r="FA239" s="27" t="s">
        <v>694</v>
      </c>
      <c r="FB239" s="27" t="s">
        <v>694</v>
      </c>
      <c r="FC239" s="27" t="s">
        <v>694</v>
      </c>
      <c r="FD239" s="27" t="s">
        <v>694</v>
      </c>
      <c r="FE239" s="27" t="s">
        <v>694</v>
      </c>
      <c r="FF239" s="27" t="s">
        <v>694</v>
      </c>
      <c r="FG239" s="27" t="s">
        <v>694</v>
      </c>
      <c r="FH239" s="27" t="s">
        <v>694</v>
      </c>
      <c r="FI239" s="27" t="s">
        <v>694</v>
      </c>
      <c r="FJ239" s="27" t="s">
        <v>694</v>
      </c>
      <c r="FK239" s="27" t="s">
        <v>694</v>
      </c>
      <c r="FL239" s="27" t="s">
        <v>694</v>
      </c>
      <c r="FM239" s="27" t="s">
        <v>694</v>
      </c>
      <c r="FN239" s="27" t="s">
        <v>694</v>
      </c>
      <c r="FO239" s="78" t="s">
        <v>694</v>
      </c>
      <c r="FP239" s="72" t="s">
        <v>698</v>
      </c>
      <c r="FQ239" s="72" t="s">
        <v>698</v>
      </c>
      <c r="FR239" s="78" t="s">
        <v>694</v>
      </c>
      <c r="FS239" s="78" t="s">
        <v>694</v>
      </c>
      <c r="FT239" s="72" t="s">
        <v>698</v>
      </c>
      <c r="FU239" s="72" t="s">
        <v>698</v>
      </c>
      <c r="FV239" s="72" t="s">
        <v>698</v>
      </c>
      <c r="FW239" s="78" t="s">
        <v>698</v>
      </c>
      <c r="FX239" s="78" t="s">
        <v>698</v>
      </c>
      <c r="FY239" s="72" t="s">
        <v>698</v>
      </c>
      <c r="FZ239" s="90" t="s">
        <v>694</v>
      </c>
      <c r="GA239" s="90" t="s">
        <v>694</v>
      </c>
      <c r="GB239" s="90" t="s">
        <v>694</v>
      </c>
      <c r="GC239" s="90" t="s">
        <v>694</v>
      </c>
      <c r="GD239" s="90" t="s">
        <v>694</v>
      </c>
      <c r="GE239" s="90" t="s">
        <v>694</v>
      </c>
      <c r="GF239" s="90" t="s">
        <v>694</v>
      </c>
      <c r="GG239" s="90" t="s">
        <v>694</v>
      </c>
      <c r="GH239" s="106" t="s">
        <v>694</v>
      </c>
      <c r="GI239" s="106" t="s">
        <v>694</v>
      </c>
      <c r="GJ239" s="27" t="s">
        <v>694</v>
      </c>
      <c r="GK239" s="28" t="s">
        <v>694</v>
      </c>
      <c r="GL239" s="27" t="s">
        <v>1635</v>
      </c>
    </row>
    <row r="240" spans="1:194" x14ac:dyDescent="0.25">
      <c r="A240" s="71" t="str">
        <f>CONCATENATE($W$7,": ",$X$236," - ",$Y$237,": ",$Z$238," - ",$AA$239,": ",AB240)</f>
        <v>Expenditure: Employee Related Cost  - Senior Management: Designation - Salaries and Allowances: Basic Salary</v>
      </c>
      <c r="B240" s="27" t="s">
        <v>1639</v>
      </c>
      <c r="C240" s="27" t="str">
        <f t="shared" si="16"/>
        <v>IE005001001001001000000000000000000000</v>
      </c>
      <c r="D240" s="23" t="s">
        <v>1166</v>
      </c>
      <c r="E240" s="23" t="s">
        <v>713</v>
      </c>
      <c r="F240" s="23" t="s">
        <v>702</v>
      </c>
      <c r="G240" s="23" t="s">
        <v>702</v>
      </c>
      <c r="H240" s="23" t="s">
        <v>702</v>
      </c>
      <c r="I240" s="23" t="s">
        <v>702</v>
      </c>
      <c r="J240" s="23" t="s">
        <v>697</v>
      </c>
      <c r="K240" s="23" t="s">
        <v>697</v>
      </c>
      <c r="L240" s="23" t="s">
        <v>697</v>
      </c>
      <c r="M240" s="23" t="s">
        <v>697</v>
      </c>
      <c r="N240" s="23" t="s">
        <v>697</v>
      </c>
      <c r="O240" s="23" t="s">
        <v>697</v>
      </c>
      <c r="P240" s="23" t="s">
        <v>697</v>
      </c>
      <c r="Q240" s="27">
        <v>0</v>
      </c>
      <c r="R240" s="27" t="s">
        <v>704</v>
      </c>
      <c r="S240" s="27" t="s">
        <v>698</v>
      </c>
      <c r="T240" s="28" t="s">
        <v>694</v>
      </c>
      <c r="U240" s="28"/>
      <c r="V240" s="27" t="s">
        <v>52</v>
      </c>
      <c r="W240" s="27" t="s">
        <v>905</v>
      </c>
      <c r="X240" s="27"/>
      <c r="Y240" s="27"/>
      <c r="Z240" s="27"/>
      <c r="AA240" s="27"/>
      <c r="AB240" s="27" t="s">
        <v>1640</v>
      </c>
      <c r="AC240" s="27"/>
      <c r="AD240" s="27"/>
      <c r="AE240" s="27"/>
      <c r="AF240" s="27"/>
      <c r="AG240" s="27"/>
      <c r="AH240" s="27"/>
      <c r="AI240" s="27" t="s">
        <v>1641</v>
      </c>
      <c r="AJ240" s="28" t="s">
        <v>704</v>
      </c>
      <c r="AK240" s="27" t="s">
        <v>704</v>
      </c>
      <c r="AL240" s="27" t="s">
        <v>704</v>
      </c>
      <c r="AM240" s="27" t="s">
        <v>704</v>
      </c>
      <c r="AN240" s="27" t="s">
        <v>704</v>
      </c>
      <c r="AO240" s="27" t="s">
        <v>704</v>
      </c>
      <c r="AP240" s="27" t="s">
        <v>704</v>
      </c>
      <c r="AQ240" s="27" t="s">
        <v>704</v>
      </c>
      <c r="AR240" s="27" t="s">
        <v>704</v>
      </c>
      <c r="AS240" s="27" t="s">
        <v>704</v>
      </c>
      <c r="AT240" s="27" t="s">
        <v>704</v>
      </c>
      <c r="AU240" s="27" t="s">
        <v>704</v>
      </c>
      <c r="AV240" s="27" t="s">
        <v>704</v>
      </c>
      <c r="AW240" s="27" t="s">
        <v>704</v>
      </c>
      <c r="AX240" s="27" t="s">
        <v>704</v>
      </c>
      <c r="AY240" s="27" t="s">
        <v>704</v>
      </c>
      <c r="AZ240" s="27" t="s">
        <v>704</v>
      </c>
      <c r="BA240" s="27" t="s">
        <v>704</v>
      </c>
      <c r="BB240" s="27" t="s">
        <v>704</v>
      </c>
      <c r="BC240" s="27" t="s">
        <v>704</v>
      </c>
      <c r="BD240" s="27" t="s">
        <v>704</v>
      </c>
      <c r="BE240" s="27" t="s">
        <v>704</v>
      </c>
      <c r="BF240" s="27" t="s">
        <v>704</v>
      </c>
      <c r="BG240" s="27" t="s">
        <v>704</v>
      </c>
      <c r="BH240" s="27" t="s">
        <v>704</v>
      </c>
      <c r="BI240" s="27" t="s">
        <v>704</v>
      </c>
      <c r="BJ240" s="27" t="s">
        <v>704</v>
      </c>
      <c r="BK240" s="27" t="s">
        <v>704</v>
      </c>
      <c r="BL240" s="27" t="s">
        <v>704</v>
      </c>
      <c r="BM240" s="27" t="s">
        <v>704</v>
      </c>
      <c r="BN240" s="27" t="s">
        <v>704</v>
      </c>
      <c r="BO240" s="27" t="s">
        <v>704</v>
      </c>
      <c r="BP240" s="27" t="s">
        <v>704</v>
      </c>
      <c r="BQ240" s="27" t="s">
        <v>704</v>
      </c>
      <c r="BR240" s="27" t="s">
        <v>704</v>
      </c>
      <c r="BS240" s="27" t="s">
        <v>704</v>
      </c>
      <c r="BT240" s="27" t="s">
        <v>704</v>
      </c>
      <c r="BU240" s="27" t="s">
        <v>704</v>
      </c>
      <c r="BV240" s="27" t="s">
        <v>704</v>
      </c>
      <c r="BW240" s="27" t="s">
        <v>704</v>
      </c>
      <c r="BX240" s="27" t="s">
        <v>704</v>
      </c>
      <c r="BY240" s="27" t="s">
        <v>704</v>
      </c>
      <c r="BZ240" s="27" t="s">
        <v>704</v>
      </c>
      <c r="CA240" s="27" t="s">
        <v>704</v>
      </c>
      <c r="CB240" s="27" t="s">
        <v>704</v>
      </c>
      <c r="CC240" s="27" t="s">
        <v>704</v>
      </c>
      <c r="CD240" s="27" t="s">
        <v>704</v>
      </c>
      <c r="CE240" s="27" t="s">
        <v>704</v>
      </c>
      <c r="CF240" s="27" t="s">
        <v>704</v>
      </c>
      <c r="CG240" s="27" t="s">
        <v>704</v>
      </c>
      <c r="CH240" s="27" t="s">
        <v>704</v>
      </c>
      <c r="CI240" s="27" t="s">
        <v>704</v>
      </c>
      <c r="CJ240" s="27" t="s">
        <v>704</v>
      </c>
      <c r="CK240" s="27" t="s">
        <v>704</v>
      </c>
      <c r="CL240" s="27" t="s">
        <v>704</v>
      </c>
      <c r="CM240" s="27" t="s">
        <v>704</v>
      </c>
      <c r="CN240" s="27" t="s">
        <v>704</v>
      </c>
      <c r="CO240" s="27" t="s">
        <v>704</v>
      </c>
      <c r="CP240" s="27" t="s">
        <v>704</v>
      </c>
      <c r="CQ240" s="27" t="s">
        <v>704</v>
      </c>
      <c r="CR240" s="27" t="s">
        <v>704</v>
      </c>
      <c r="CS240" s="27" t="s">
        <v>704</v>
      </c>
      <c r="CT240" s="27" t="s">
        <v>704</v>
      </c>
      <c r="CU240" s="27" t="s">
        <v>704</v>
      </c>
      <c r="CV240" s="27" t="s">
        <v>704</v>
      </c>
      <c r="CW240" s="27" t="s">
        <v>704</v>
      </c>
      <c r="CX240" s="27" t="s">
        <v>704</v>
      </c>
      <c r="CY240" s="27" t="s">
        <v>704</v>
      </c>
      <c r="CZ240" s="27" t="s">
        <v>704</v>
      </c>
      <c r="DA240" s="27" t="s">
        <v>704</v>
      </c>
      <c r="DB240" s="27" t="s">
        <v>698</v>
      </c>
      <c r="DC240" s="27" t="s">
        <v>698</v>
      </c>
      <c r="DD240" s="27" t="s">
        <v>698</v>
      </c>
      <c r="DE240" s="27" t="s">
        <v>698</v>
      </c>
      <c r="DF240" s="27" t="s">
        <v>704</v>
      </c>
      <c r="DG240" s="27" t="s">
        <v>704</v>
      </c>
      <c r="DH240" s="27" t="s">
        <v>704</v>
      </c>
      <c r="DI240" s="27" t="s">
        <v>704</v>
      </c>
      <c r="DJ240" s="27" t="s">
        <v>704</v>
      </c>
      <c r="DK240" s="27" t="s">
        <v>704</v>
      </c>
      <c r="DL240" s="27" t="s">
        <v>704</v>
      </c>
      <c r="DM240" s="27" t="s">
        <v>704</v>
      </c>
      <c r="DN240" s="27" t="s">
        <v>704</v>
      </c>
      <c r="DO240" s="27" t="s">
        <v>704</v>
      </c>
      <c r="DP240" s="27" t="s">
        <v>704</v>
      </c>
      <c r="DQ240" s="27" t="s">
        <v>704</v>
      </c>
      <c r="DR240" s="27" t="s">
        <v>704</v>
      </c>
      <c r="DS240" s="27"/>
      <c r="DT240" s="27" t="s">
        <v>704</v>
      </c>
      <c r="DU240" s="27" t="s">
        <v>704</v>
      </c>
      <c r="DV240" s="27" t="s">
        <v>704</v>
      </c>
      <c r="DW240" s="27" t="s">
        <v>704</v>
      </c>
      <c r="DX240" s="27" t="s">
        <v>704</v>
      </c>
      <c r="DY240" s="27" t="s">
        <v>704</v>
      </c>
      <c r="DZ240" s="27" t="s">
        <v>704</v>
      </c>
      <c r="EA240" s="27" t="s">
        <v>704</v>
      </c>
      <c r="EB240" s="27" t="s">
        <v>704</v>
      </c>
      <c r="EC240" s="27" t="s">
        <v>704</v>
      </c>
      <c r="ED240" s="27" t="s">
        <v>704</v>
      </c>
      <c r="EE240" s="27" t="s">
        <v>704</v>
      </c>
      <c r="EF240" s="27" t="s">
        <v>704</v>
      </c>
      <c r="EG240" s="27" t="s">
        <v>704</v>
      </c>
      <c r="EH240" s="27" t="s">
        <v>704</v>
      </c>
      <c r="EI240" s="27" t="s">
        <v>704</v>
      </c>
      <c r="EJ240" s="27" t="s">
        <v>704</v>
      </c>
      <c r="EK240" s="27" t="s">
        <v>704</v>
      </c>
      <c r="EL240" s="27" t="s">
        <v>704</v>
      </c>
      <c r="EM240" s="27" t="s">
        <v>704</v>
      </c>
      <c r="EN240" s="27" t="s">
        <v>704</v>
      </c>
      <c r="EO240" s="27" t="s">
        <v>704</v>
      </c>
      <c r="EP240" s="27" t="s">
        <v>704</v>
      </c>
      <c r="EQ240" s="27" t="s">
        <v>704</v>
      </c>
      <c r="ER240" s="27" t="s">
        <v>704</v>
      </c>
      <c r="ES240" s="27" t="s">
        <v>704</v>
      </c>
      <c r="ET240" s="27" t="s">
        <v>704</v>
      </c>
      <c r="EU240" s="27" t="s">
        <v>704</v>
      </c>
      <c r="EV240" s="27" t="s">
        <v>704</v>
      </c>
      <c r="EW240" s="27" t="s">
        <v>704</v>
      </c>
      <c r="EX240" s="27" t="s">
        <v>704</v>
      </c>
      <c r="EY240" s="27" t="s">
        <v>704</v>
      </c>
      <c r="EZ240" s="27" t="s">
        <v>704</v>
      </c>
      <c r="FA240" s="27" t="s">
        <v>704</v>
      </c>
      <c r="FB240" s="27" t="s">
        <v>704</v>
      </c>
      <c r="FC240" s="27" t="s">
        <v>704</v>
      </c>
      <c r="FD240" s="27" t="s">
        <v>704</v>
      </c>
      <c r="FE240" s="27" t="s">
        <v>704</v>
      </c>
      <c r="FF240" s="27" t="s">
        <v>704</v>
      </c>
      <c r="FG240" s="27" t="s">
        <v>704</v>
      </c>
      <c r="FH240" s="27" t="s">
        <v>704</v>
      </c>
      <c r="FI240" s="27" t="s">
        <v>704</v>
      </c>
      <c r="FJ240" s="27" t="s">
        <v>694</v>
      </c>
      <c r="FK240" s="27" t="s">
        <v>704</v>
      </c>
      <c r="FL240" s="27" t="s">
        <v>704</v>
      </c>
      <c r="FM240" s="27" t="s">
        <v>704</v>
      </c>
      <c r="FN240" s="27" t="s">
        <v>704</v>
      </c>
      <c r="FO240" s="78" t="s">
        <v>1642</v>
      </c>
      <c r="FP240" s="72" t="s">
        <v>698</v>
      </c>
      <c r="FQ240" s="72" t="s">
        <v>1176</v>
      </c>
      <c r="FR240" s="78" t="s">
        <v>1643</v>
      </c>
      <c r="FS240" s="78" t="s">
        <v>1644</v>
      </c>
      <c r="FT240" s="72" t="s">
        <v>1645</v>
      </c>
      <c r="FU240" s="72" t="s">
        <v>698</v>
      </c>
      <c r="FV240" s="78" t="s">
        <v>1646</v>
      </c>
      <c r="FW240" s="78" t="s">
        <v>1647</v>
      </c>
      <c r="FX240" s="78" t="s">
        <v>1647</v>
      </c>
      <c r="FY240" s="72" t="s">
        <v>698</v>
      </c>
      <c r="FZ240" s="90" t="s">
        <v>1648</v>
      </c>
      <c r="GA240" s="90" t="s">
        <v>1647</v>
      </c>
      <c r="GB240" s="90" t="s">
        <v>1649</v>
      </c>
      <c r="GC240" s="90" t="s">
        <v>1650</v>
      </c>
      <c r="GD240" s="90" t="s">
        <v>1651</v>
      </c>
      <c r="GE240" s="90" t="s">
        <v>1652</v>
      </c>
      <c r="GF240" s="90" t="s">
        <v>1653</v>
      </c>
      <c r="GG240" s="90" t="s">
        <v>1650</v>
      </c>
      <c r="GH240" s="106" t="s">
        <v>1654</v>
      </c>
      <c r="GI240" s="106" t="s">
        <v>1655</v>
      </c>
      <c r="GJ240" s="27" t="s">
        <v>1647</v>
      </c>
      <c r="GK240" s="28" t="s">
        <v>1656</v>
      </c>
      <c r="GL240" s="27" t="s">
        <v>1657</v>
      </c>
    </row>
    <row r="241" spans="1:194" ht="22.5" x14ac:dyDescent="0.25">
      <c r="A241" s="71" t="str">
        <f t="shared" ref="A241:A243" si="18">CONCATENATE($W$7,": ",$X$236," - ",$Y$237,": ",$Z$238," - ",$AA$239,": ",AB241)</f>
        <v>Expenditure: Employee Related Cost  - Senior Management: Designation - Salaries and Allowances: Basic Salary - Cost Capitalised to PPE (Credit Account)</v>
      </c>
      <c r="B241" s="27" t="s">
        <v>1639</v>
      </c>
      <c r="C241" s="27" t="str">
        <f t="shared" si="16"/>
        <v>IE005001001001002000000000000000000000</v>
      </c>
      <c r="D241" s="23" t="s">
        <v>1166</v>
      </c>
      <c r="E241" s="23" t="s">
        <v>713</v>
      </c>
      <c r="F241" s="23" t="s">
        <v>702</v>
      </c>
      <c r="G241" s="23" t="s">
        <v>702</v>
      </c>
      <c r="H241" s="23" t="s">
        <v>702</v>
      </c>
      <c r="I241" s="23" t="s">
        <v>707</v>
      </c>
      <c r="J241" s="23" t="s">
        <v>697</v>
      </c>
      <c r="K241" s="23" t="s">
        <v>697</v>
      </c>
      <c r="L241" s="23" t="s">
        <v>697</v>
      </c>
      <c r="M241" s="23" t="s">
        <v>697</v>
      </c>
      <c r="N241" s="23" t="s">
        <v>697</v>
      </c>
      <c r="O241" s="23" t="s">
        <v>697</v>
      </c>
      <c r="P241" s="23" t="s">
        <v>697</v>
      </c>
      <c r="Q241" s="27">
        <v>0</v>
      </c>
      <c r="R241" s="27" t="s">
        <v>704</v>
      </c>
      <c r="S241" s="27" t="s">
        <v>698</v>
      </c>
      <c r="T241" s="28" t="s">
        <v>694</v>
      </c>
      <c r="U241" s="28"/>
      <c r="V241" s="27" t="s">
        <v>53</v>
      </c>
      <c r="W241" s="27" t="s">
        <v>905</v>
      </c>
      <c r="X241" s="27"/>
      <c r="Y241" s="27"/>
      <c r="Z241" s="27"/>
      <c r="AA241" s="27"/>
      <c r="AB241" s="27" t="s">
        <v>1658</v>
      </c>
      <c r="AC241" s="27"/>
      <c r="AD241" s="27"/>
      <c r="AE241" s="27"/>
      <c r="AF241" s="27"/>
      <c r="AG241" s="27"/>
      <c r="AH241" s="27"/>
      <c r="AI241" s="27" t="s">
        <v>1659</v>
      </c>
      <c r="AJ241" s="28" t="s">
        <v>704</v>
      </c>
      <c r="AK241" s="27" t="s">
        <v>704</v>
      </c>
      <c r="AL241" s="27" t="s">
        <v>704</v>
      </c>
      <c r="AM241" s="27" t="s">
        <v>704</v>
      </c>
      <c r="AN241" s="27" t="s">
        <v>704</v>
      </c>
      <c r="AO241" s="27" t="s">
        <v>704</v>
      </c>
      <c r="AP241" s="27" t="s">
        <v>704</v>
      </c>
      <c r="AQ241" s="27" t="s">
        <v>704</v>
      </c>
      <c r="AR241" s="27" t="s">
        <v>704</v>
      </c>
      <c r="AS241" s="27" t="s">
        <v>704</v>
      </c>
      <c r="AT241" s="27" t="s">
        <v>704</v>
      </c>
      <c r="AU241" s="27" t="s">
        <v>704</v>
      </c>
      <c r="AV241" s="27" t="s">
        <v>704</v>
      </c>
      <c r="AW241" s="27" t="s">
        <v>704</v>
      </c>
      <c r="AX241" s="27" t="s">
        <v>704</v>
      </c>
      <c r="AY241" s="27" t="s">
        <v>704</v>
      </c>
      <c r="AZ241" s="27" t="s">
        <v>704</v>
      </c>
      <c r="BA241" s="27" t="s">
        <v>704</v>
      </c>
      <c r="BB241" s="27" t="s">
        <v>704</v>
      </c>
      <c r="BC241" s="27" t="s">
        <v>704</v>
      </c>
      <c r="BD241" s="27" t="s">
        <v>704</v>
      </c>
      <c r="BE241" s="27" t="s">
        <v>704</v>
      </c>
      <c r="BF241" s="27" t="s">
        <v>704</v>
      </c>
      <c r="BG241" s="27" t="s">
        <v>704</v>
      </c>
      <c r="BH241" s="27" t="s">
        <v>704</v>
      </c>
      <c r="BI241" s="27" t="s">
        <v>704</v>
      </c>
      <c r="BJ241" s="27" t="s">
        <v>704</v>
      </c>
      <c r="BK241" s="27" t="s">
        <v>704</v>
      </c>
      <c r="BL241" s="27" t="s">
        <v>704</v>
      </c>
      <c r="BM241" s="27" t="s">
        <v>704</v>
      </c>
      <c r="BN241" s="27" t="s">
        <v>704</v>
      </c>
      <c r="BO241" s="27" t="s">
        <v>704</v>
      </c>
      <c r="BP241" s="27" t="s">
        <v>704</v>
      </c>
      <c r="BQ241" s="27" t="s">
        <v>704</v>
      </c>
      <c r="BR241" s="27" t="s">
        <v>704</v>
      </c>
      <c r="BS241" s="27" t="s">
        <v>704</v>
      </c>
      <c r="BT241" s="27" t="s">
        <v>704</v>
      </c>
      <c r="BU241" s="27" t="s">
        <v>704</v>
      </c>
      <c r="BV241" s="27" t="s">
        <v>704</v>
      </c>
      <c r="BW241" s="27" t="s">
        <v>704</v>
      </c>
      <c r="BX241" s="27" t="s">
        <v>704</v>
      </c>
      <c r="BY241" s="27" t="s">
        <v>704</v>
      </c>
      <c r="BZ241" s="27" t="s">
        <v>704</v>
      </c>
      <c r="CA241" s="27" t="s">
        <v>704</v>
      </c>
      <c r="CB241" s="27" t="s">
        <v>704</v>
      </c>
      <c r="CC241" s="27" t="s">
        <v>704</v>
      </c>
      <c r="CD241" s="27" t="s">
        <v>704</v>
      </c>
      <c r="CE241" s="27" t="s">
        <v>704</v>
      </c>
      <c r="CF241" s="27" t="s">
        <v>704</v>
      </c>
      <c r="CG241" s="27" t="s">
        <v>704</v>
      </c>
      <c r="CH241" s="27" t="s">
        <v>704</v>
      </c>
      <c r="CI241" s="27" t="s">
        <v>704</v>
      </c>
      <c r="CJ241" s="27" t="s">
        <v>704</v>
      </c>
      <c r="CK241" s="27" t="s">
        <v>704</v>
      </c>
      <c r="CL241" s="27" t="s">
        <v>704</v>
      </c>
      <c r="CM241" s="27" t="s">
        <v>704</v>
      </c>
      <c r="CN241" s="27" t="s">
        <v>704</v>
      </c>
      <c r="CO241" s="27" t="s">
        <v>704</v>
      </c>
      <c r="CP241" s="27" t="s">
        <v>704</v>
      </c>
      <c r="CQ241" s="27" t="s">
        <v>704</v>
      </c>
      <c r="CR241" s="27" t="s">
        <v>704</v>
      </c>
      <c r="CS241" s="27" t="s">
        <v>704</v>
      </c>
      <c r="CT241" s="27" t="s">
        <v>704</v>
      </c>
      <c r="CU241" s="27" t="s">
        <v>704</v>
      </c>
      <c r="CV241" s="27" t="s">
        <v>704</v>
      </c>
      <c r="CW241" s="27" t="s">
        <v>704</v>
      </c>
      <c r="CX241" s="27" t="s">
        <v>704</v>
      </c>
      <c r="CY241" s="27" t="s">
        <v>704</v>
      </c>
      <c r="CZ241" s="27" t="s">
        <v>704</v>
      </c>
      <c r="DA241" s="27" t="s">
        <v>704</v>
      </c>
      <c r="DB241" s="27" t="s">
        <v>698</v>
      </c>
      <c r="DC241" s="27" t="s">
        <v>698</v>
      </c>
      <c r="DD241" s="27" t="s">
        <v>698</v>
      </c>
      <c r="DE241" s="27" t="s">
        <v>698</v>
      </c>
      <c r="DF241" s="27" t="s">
        <v>704</v>
      </c>
      <c r="DG241" s="27" t="s">
        <v>704</v>
      </c>
      <c r="DH241" s="27" t="s">
        <v>704</v>
      </c>
      <c r="DI241" s="27" t="s">
        <v>704</v>
      </c>
      <c r="DJ241" s="27" t="s">
        <v>704</v>
      </c>
      <c r="DK241" s="27" t="s">
        <v>704</v>
      </c>
      <c r="DL241" s="27" t="s">
        <v>704</v>
      </c>
      <c r="DM241" s="27" t="s">
        <v>704</v>
      </c>
      <c r="DN241" s="27" t="s">
        <v>704</v>
      </c>
      <c r="DO241" s="27" t="s">
        <v>704</v>
      </c>
      <c r="DP241" s="27" t="s">
        <v>704</v>
      </c>
      <c r="DQ241" s="27" t="s">
        <v>704</v>
      </c>
      <c r="DR241" s="27" t="s">
        <v>704</v>
      </c>
      <c r="DS241" s="27"/>
      <c r="DT241" s="27" t="s">
        <v>704</v>
      </c>
      <c r="DU241" s="27" t="s">
        <v>704</v>
      </c>
      <c r="DV241" s="27" t="s">
        <v>704</v>
      </c>
      <c r="DW241" s="27" t="s">
        <v>704</v>
      </c>
      <c r="DX241" s="27" t="s">
        <v>704</v>
      </c>
      <c r="DY241" s="27" t="s">
        <v>704</v>
      </c>
      <c r="DZ241" s="27" t="s">
        <v>704</v>
      </c>
      <c r="EA241" s="27" t="s">
        <v>704</v>
      </c>
      <c r="EB241" s="27" t="s">
        <v>704</v>
      </c>
      <c r="EC241" s="27" t="s">
        <v>704</v>
      </c>
      <c r="ED241" s="27" t="s">
        <v>704</v>
      </c>
      <c r="EE241" s="27" t="s">
        <v>704</v>
      </c>
      <c r="EF241" s="27" t="s">
        <v>704</v>
      </c>
      <c r="EG241" s="27" t="s">
        <v>704</v>
      </c>
      <c r="EH241" s="27" t="s">
        <v>704</v>
      </c>
      <c r="EI241" s="27" t="s">
        <v>704</v>
      </c>
      <c r="EJ241" s="27" t="s">
        <v>704</v>
      </c>
      <c r="EK241" s="27" t="s">
        <v>704</v>
      </c>
      <c r="EL241" s="27" t="s">
        <v>704</v>
      </c>
      <c r="EM241" s="27" t="s">
        <v>704</v>
      </c>
      <c r="EN241" s="27" t="s">
        <v>704</v>
      </c>
      <c r="EO241" s="27" t="s">
        <v>704</v>
      </c>
      <c r="EP241" s="27" t="s">
        <v>704</v>
      </c>
      <c r="EQ241" s="27" t="s">
        <v>704</v>
      </c>
      <c r="ER241" s="27" t="s">
        <v>704</v>
      </c>
      <c r="ES241" s="27" t="s">
        <v>704</v>
      </c>
      <c r="ET241" s="27" t="s">
        <v>704</v>
      </c>
      <c r="EU241" s="27" t="s">
        <v>704</v>
      </c>
      <c r="EV241" s="27" t="s">
        <v>704</v>
      </c>
      <c r="EW241" s="27" t="s">
        <v>704</v>
      </c>
      <c r="EX241" s="27" t="s">
        <v>704</v>
      </c>
      <c r="EY241" s="27" t="s">
        <v>704</v>
      </c>
      <c r="EZ241" s="27" t="s">
        <v>704</v>
      </c>
      <c r="FA241" s="27" t="s">
        <v>704</v>
      </c>
      <c r="FB241" s="27" t="s">
        <v>704</v>
      </c>
      <c r="FC241" s="27" t="s">
        <v>704</v>
      </c>
      <c r="FD241" s="27" t="s">
        <v>704</v>
      </c>
      <c r="FE241" s="27" t="s">
        <v>704</v>
      </c>
      <c r="FF241" s="27" t="s">
        <v>704</v>
      </c>
      <c r="FG241" s="27" t="s">
        <v>704</v>
      </c>
      <c r="FH241" s="27" t="s">
        <v>704</v>
      </c>
      <c r="FI241" s="27" t="s">
        <v>704</v>
      </c>
      <c r="FJ241" s="27" t="s">
        <v>694</v>
      </c>
      <c r="FK241" s="27" t="s">
        <v>704</v>
      </c>
      <c r="FL241" s="27" t="s">
        <v>704</v>
      </c>
      <c r="FM241" s="27" t="s">
        <v>704</v>
      </c>
      <c r="FN241" s="27" t="s">
        <v>704</v>
      </c>
      <c r="FO241" s="78" t="s">
        <v>1642</v>
      </c>
      <c r="FP241" s="72" t="s">
        <v>698</v>
      </c>
      <c r="FQ241" s="72" t="s">
        <v>1176</v>
      </c>
      <c r="FR241" s="78" t="s">
        <v>1643</v>
      </c>
      <c r="FS241" s="78" t="s">
        <v>1660</v>
      </c>
      <c r="FT241" s="72" t="s">
        <v>1645</v>
      </c>
      <c r="FU241" s="72" t="s">
        <v>698</v>
      </c>
      <c r="FV241" s="78" t="s">
        <v>1646</v>
      </c>
      <c r="FW241" s="78" t="s">
        <v>1647</v>
      </c>
      <c r="FX241" s="78" t="s">
        <v>1647</v>
      </c>
      <c r="FY241" s="72" t="s">
        <v>698</v>
      </c>
      <c r="FZ241" s="90" t="s">
        <v>1661</v>
      </c>
      <c r="GA241" s="90" t="s">
        <v>1647</v>
      </c>
      <c r="GB241" s="90" t="s">
        <v>1649</v>
      </c>
      <c r="GC241" s="90" t="s">
        <v>1650</v>
      </c>
      <c r="GD241" s="90" t="s">
        <v>1651</v>
      </c>
      <c r="GE241" s="90" t="s">
        <v>1652</v>
      </c>
      <c r="GF241" s="90" t="s">
        <v>1653</v>
      </c>
      <c r="GG241" s="90" t="s">
        <v>1650</v>
      </c>
      <c r="GH241" s="106" t="s">
        <v>1662</v>
      </c>
      <c r="GI241" s="106" t="s">
        <v>1655</v>
      </c>
      <c r="GJ241" s="27" t="s">
        <v>1647</v>
      </c>
      <c r="GK241" s="28" t="s">
        <v>1656</v>
      </c>
      <c r="GL241" s="27" t="s">
        <v>1657</v>
      </c>
    </row>
    <row r="242" spans="1:194" x14ac:dyDescent="0.25">
      <c r="A242" s="71" t="str">
        <f t="shared" si="18"/>
        <v>Expenditure: Employee Related Cost  - Senior Management: Designation - Salaries and Allowances: Bonuses</v>
      </c>
      <c r="B242" s="27" t="s">
        <v>1639</v>
      </c>
      <c r="C242" s="27" t="str">
        <f t="shared" si="16"/>
        <v>IE005001001001003000000000000000000000</v>
      </c>
      <c r="D242" s="23" t="s">
        <v>1166</v>
      </c>
      <c r="E242" s="23" t="s">
        <v>713</v>
      </c>
      <c r="F242" s="23" t="s">
        <v>702</v>
      </c>
      <c r="G242" s="23" t="s">
        <v>702</v>
      </c>
      <c r="H242" s="23" t="s">
        <v>702</v>
      </c>
      <c r="I242" s="23" t="s">
        <v>710</v>
      </c>
      <c r="J242" s="23" t="s">
        <v>697</v>
      </c>
      <c r="K242" s="23" t="s">
        <v>697</v>
      </c>
      <c r="L242" s="23" t="s">
        <v>697</v>
      </c>
      <c r="M242" s="23" t="s">
        <v>697</v>
      </c>
      <c r="N242" s="23" t="s">
        <v>697</v>
      </c>
      <c r="O242" s="23" t="s">
        <v>697</v>
      </c>
      <c r="P242" s="23" t="s">
        <v>697</v>
      </c>
      <c r="Q242" s="27">
        <v>0</v>
      </c>
      <c r="R242" s="27" t="s">
        <v>704</v>
      </c>
      <c r="S242" s="27" t="s">
        <v>698</v>
      </c>
      <c r="T242" s="28" t="s">
        <v>694</v>
      </c>
      <c r="U242" s="28"/>
      <c r="V242" s="27" t="s">
        <v>56</v>
      </c>
      <c r="W242" s="27" t="s">
        <v>905</v>
      </c>
      <c r="X242" s="27"/>
      <c r="Y242" s="27"/>
      <c r="Z242" s="27"/>
      <c r="AA242" s="27"/>
      <c r="AB242" s="27" t="s">
        <v>1663</v>
      </c>
      <c r="AC242" s="27"/>
      <c r="AD242" s="27"/>
      <c r="AE242" s="27"/>
      <c r="AF242" s="27"/>
      <c r="AG242" s="27"/>
      <c r="AH242" s="27"/>
      <c r="AI242" s="27" t="s">
        <v>1664</v>
      </c>
      <c r="AJ242" s="28" t="s">
        <v>704</v>
      </c>
      <c r="AK242" s="27" t="s">
        <v>704</v>
      </c>
      <c r="AL242" s="27" t="s">
        <v>704</v>
      </c>
      <c r="AM242" s="27" t="s">
        <v>704</v>
      </c>
      <c r="AN242" s="27" t="s">
        <v>704</v>
      </c>
      <c r="AO242" s="27" t="s">
        <v>704</v>
      </c>
      <c r="AP242" s="27" t="s">
        <v>704</v>
      </c>
      <c r="AQ242" s="27" t="s">
        <v>704</v>
      </c>
      <c r="AR242" s="27" t="s">
        <v>704</v>
      </c>
      <c r="AS242" s="27" t="s">
        <v>704</v>
      </c>
      <c r="AT242" s="27" t="s">
        <v>704</v>
      </c>
      <c r="AU242" s="27" t="s">
        <v>704</v>
      </c>
      <c r="AV242" s="27" t="s">
        <v>704</v>
      </c>
      <c r="AW242" s="27" t="s">
        <v>704</v>
      </c>
      <c r="AX242" s="27" t="s">
        <v>704</v>
      </c>
      <c r="AY242" s="27" t="s">
        <v>704</v>
      </c>
      <c r="AZ242" s="27" t="s">
        <v>704</v>
      </c>
      <c r="BA242" s="27" t="s">
        <v>704</v>
      </c>
      <c r="BB242" s="27" t="s">
        <v>704</v>
      </c>
      <c r="BC242" s="27" t="s">
        <v>704</v>
      </c>
      <c r="BD242" s="27" t="s">
        <v>704</v>
      </c>
      <c r="BE242" s="27" t="s">
        <v>704</v>
      </c>
      <c r="BF242" s="27" t="s">
        <v>704</v>
      </c>
      <c r="BG242" s="27" t="s">
        <v>704</v>
      </c>
      <c r="BH242" s="27" t="s">
        <v>704</v>
      </c>
      <c r="BI242" s="27" t="s">
        <v>704</v>
      </c>
      <c r="BJ242" s="27" t="s">
        <v>704</v>
      </c>
      <c r="BK242" s="27" t="s">
        <v>704</v>
      </c>
      <c r="BL242" s="27" t="s">
        <v>704</v>
      </c>
      <c r="BM242" s="27" t="s">
        <v>704</v>
      </c>
      <c r="BN242" s="27" t="s">
        <v>704</v>
      </c>
      <c r="BO242" s="27" t="s">
        <v>704</v>
      </c>
      <c r="BP242" s="27" t="s">
        <v>704</v>
      </c>
      <c r="BQ242" s="27" t="s">
        <v>704</v>
      </c>
      <c r="BR242" s="27" t="s">
        <v>704</v>
      </c>
      <c r="BS242" s="27" t="s">
        <v>704</v>
      </c>
      <c r="BT242" s="27" t="s">
        <v>704</v>
      </c>
      <c r="BU242" s="27" t="s">
        <v>704</v>
      </c>
      <c r="BV242" s="27" t="s">
        <v>704</v>
      </c>
      <c r="BW242" s="27" t="s">
        <v>704</v>
      </c>
      <c r="BX242" s="27" t="s">
        <v>704</v>
      </c>
      <c r="BY242" s="27" t="s">
        <v>704</v>
      </c>
      <c r="BZ242" s="27" t="s">
        <v>704</v>
      </c>
      <c r="CA242" s="27" t="s">
        <v>704</v>
      </c>
      <c r="CB242" s="27" t="s">
        <v>704</v>
      </c>
      <c r="CC242" s="27" t="s">
        <v>704</v>
      </c>
      <c r="CD242" s="27" t="s">
        <v>704</v>
      </c>
      <c r="CE242" s="27" t="s">
        <v>704</v>
      </c>
      <c r="CF242" s="27" t="s">
        <v>704</v>
      </c>
      <c r="CG242" s="27" t="s">
        <v>704</v>
      </c>
      <c r="CH242" s="27" t="s">
        <v>704</v>
      </c>
      <c r="CI242" s="27" t="s">
        <v>704</v>
      </c>
      <c r="CJ242" s="27" t="s">
        <v>704</v>
      </c>
      <c r="CK242" s="27" t="s">
        <v>704</v>
      </c>
      <c r="CL242" s="27" t="s">
        <v>704</v>
      </c>
      <c r="CM242" s="27" t="s">
        <v>704</v>
      </c>
      <c r="CN242" s="27" t="s">
        <v>704</v>
      </c>
      <c r="CO242" s="27" t="s">
        <v>704</v>
      </c>
      <c r="CP242" s="27" t="s">
        <v>704</v>
      </c>
      <c r="CQ242" s="27" t="s">
        <v>704</v>
      </c>
      <c r="CR242" s="27" t="s">
        <v>704</v>
      </c>
      <c r="CS242" s="27" t="s">
        <v>704</v>
      </c>
      <c r="CT242" s="27" t="s">
        <v>704</v>
      </c>
      <c r="CU242" s="27" t="s">
        <v>704</v>
      </c>
      <c r="CV242" s="27" t="s">
        <v>704</v>
      </c>
      <c r="CW242" s="27" t="s">
        <v>704</v>
      </c>
      <c r="CX242" s="27" t="s">
        <v>704</v>
      </c>
      <c r="CY242" s="27" t="s">
        <v>704</v>
      </c>
      <c r="CZ242" s="27" t="s">
        <v>704</v>
      </c>
      <c r="DA242" s="27" t="s">
        <v>704</v>
      </c>
      <c r="DB242" s="27" t="s">
        <v>698</v>
      </c>
      <c r="DC242" s="27" t="s">
        <v>698</v>
      </c>
      <c r="DD242" s="27" t="s">
        <v>698</v>
      </c>
      <c r="DE242" s="27" t="s">
        <v>698</v>
      </c>
      <c r="DF242" s="27" t="s">
        <v>704</v>
      </c>
      <c r="DG242" s="27" t="s">
        <v>704</v>
      </c>
      <c r="DH242" s="27" t="s">
        <v>704</v>
      </c>
      <c r="DI242" s="27" t="s">
        <v>704</v>
      </c>
      <c r="DJ242" s="27" t="s">
        <v>704</v>
      </c>
      <c r="DK242" s="27" t="s">
        <v>704</v>
      </c>
      <c r="DL242" s="27" t="s">
        <v>704</v>
      </c>
      <c r="DM242" s="27" t="s">
        <v>704</v>
      </c>
      <c r="DN242" s="27" t="s">
        <v>704</v>
      </c>
      <c r="DO242" s="27" t="s">
        <v>704</v>
      </c>
      <c r="DP242" s="27" t="s">
        <v>704</v>
      </c>
      <c r="DQ242" s="27" t="s">
        <v>704</v>
      </c>
      <c r="DR242" s="27" t="s">
        <v>704</v>
      </c>
      <c r="DS242" s="27"/>
      <c r="DT242" s="27" t="s">
        <v>704</v>
      </c>
      <c r="DU242" s="27" t="s">
        <v>704</v>
      </c>
      <c r="DV242" s="27" t="s">
        <v>704</v>
      </c>
      <c r="DW242" s="27" t="s">
        <v>704</v>
      </c>
      <c r="DX242" s="27" t="s">
        <v>704</v>
      </c>
      <c r="DY242" s="27" t="s">
        <v>704</v>
      </c>
      <c r="DZ242" s="27" t="s">
        <v>704</v>
      </c>
      <c r="EA242" s="27" t="s">
        <v>704</v>
      </c>
      <c r="EB242" s="27" t="s">
        <v>704</v>
      </c>
      <c r="EC242" s="27" t="s">
        <v>704</v>
      </c>
      <c r="ED242" s="27" t="s">
        <v>704</v>
      </c>
      <c r="EE242" s="27" t="s">
        <v>704</v>
      </c>
      <c r="EF242" s="27" t="s">
        <v>704</v>
      </c>
      <c r="EG242" s="27" t="s">
        <v>704</v>
      </c>
      <c r="EH242" s="27" t="s">
        <v>704</v>
      </c>
      <c r="EI242" s="27" t="s">
        <v>704</v>
      </c>
      <c r="EJ242" s="27" t="s">
        <v>704</v>
      </c>
      <c r="EK242" s="27" t="s">
        <v>704</v>
      </c>
      <c r="EL242" s="27" t="s">
        <v>704</v>
      </c>
      <c r="EM242" s="27" t="s">
        <v>704</v>
      </c>
      <c r="EN242" s="27" t="s">
        <v>704</v>
      </c>
      <c r="EO242" s="27" t="s">
        <v>704</v>
      </c>
      <c r="EP242" s="27" t="s">
        <v>704</v>
      </c>
      <c r="EQ242" s="27" t="s">
        <v>704</v>
      </c>
      <c r="ER242" s="27" t="s">
        <v>704</v>
      </c>
      <c r="ES242" s="27" t="s">
        <v>704</v>
      </c>
      <c r="ET242" s="27" t="s">
        <v>704</v>
      </c>
      <c r="EU242" s="27" t="s">
        <v>704</v>
      </c>
      <c r="EV242" s="27" t="s">
        <v>704</v>
      </c>
      <c r="EW242" s="27" t="s">
        <v>704</v>
      </c>
      <c r="EX242" s="27" t="s">
        <v>704</v>
      </c>
      <c r="EY242" s="27" t="s">
        <v>704</v>
      </c>
      <c r="EZ242" s="27" t="s">
        <v>704</v>
      </c>
      <c r="FA242" s="27" t="s">
        <v>704</v>
      </c>
      <c r="FB242" s="27" t="s">
        <v>704</v>
      </c>
      <c r="FC242" s="27" t="s">
        <v>704</v>
      </c>
      <c r="FD242" s="27" t="s">
        <v>704</v>
      </c>
      <c r="FE242" s="27" t="s">
        <v>704</v>
      </c>
      <c r="FF242" s="27" t="s">
        <v>704</v>
      </c>
      <c r="FG242" s="27" t="s">
        <v>704</v>
      </c>
      <c r="FH242" s="27" t="s">
        <v>704</v>
      </c>
      <c r="FI242" s="27" t="s">
        <v>704</v>
      </c>
      <c r="FJ242" s="27" t="s">
        <v>694</v>
      </c>
      <c r="FK242" s="27" t="s">
        <v>704</v>
      </c>
      <c r="FL242" s="27" t="s">
        <v>704</v>
      </c>
      <c r="FM242" s="27" t="s">
        <v>704</v>
      </c>
      <c r="FN242" s="27" t="s">
        <v>704</v>
      </c>
      <c r="FO242" s="78" t="s">
        <v>1642</v>
      </c>
      <c r="FP242" s="72" t="s">
        <v>698</v>
      </c>
      <c r="FQ242" s="72" t="s">
        <v>1176</v>
      </c>
      <c r="FR242" s="78" t="s">
        <v>1643</v>
      </c>
      <c r="FS242" s="78" t="s">
        <v>1665</v>
      </c>
      <c r="FT242" s="72" t="s">
        <v>1645</v>
      </c>
      <c r="FU242" s="72" t="s">
        <v>698</v>
      </c>
      <c r="FV242" s="27" t="s">
        <v>1666</v>
      </c>
      <c r="FW242" s="78" t="s">
        <v>1647</v>
      </c>
      <c r="FX242" s="78" t="s">
        <v>1647</v>
      </c>
      <c r="FY242" s="72" t="s">
        <v>698</v>
      </c>
      <c r="FZ242" s="90" t="s">
        <v>1648</v>
      </c>
      <c r="GA242" s="90" t="s">
        <v>1647</v>
      </c>
      <c r="GB242" s="90" t="s">
        <v>1649</v>
      </c>
      <c r="GC242" s="90" t="s">
        <v>1650</v>
      </c>
      <c r="GD242" s="90" t="s">
        <v>1651</v>
      </c>
      <c r="GE242" s="90" t="s">
        <v>1667</v>
      </c>
      <c r="GF242" s="90" t="s">
        <v>1653</v>
      </c>
      <c r="GG242" s="90" t="s">
        <v>1650</v>
      </c>
      <c r="GH242" s="106" t="s">
        <v>1654</v>
      </c>
      <c r="GI242" s="106" t="s">
        <v>1655</v>
      </c>
      <c r="GJ242" s="27" t="s">
        <v>1647</v>
      </c>
      <c r="GK242" s="28" t="s">
        <v>1668</v>
      </c>
      <c r="GL242" s="27" t="s">
        <v>1669</v>
      </c>
    </row>
    <row r="243" spans="1:194" ht="22.5" x14ac:dyDescent="0.25">
      <c r="A243" s="71" t="str">
        <f t="shared" si="18"/>
        <v>Expenditure: Employee Related Cost  - Senior Management: Designation - Salaries and Allowances: Bonuses - Cost Capitalised to PPE (Credit Account)</v>
      </c>
      <c r="B243" s="27" t="s">
        <v>1639</v>
      </c>
      <c r="C243" s="27" t="str">
        <f t="shared" si="16"/>
        <v>IE005001001001004000000000000000000000</v>
      </c>
      <c r="D243" s="23" t="s">
        <v>1166</v>
      </c>
      <c r="E243" s="23" t="s">
        <v>713</v>
      </c>
      <c r="F243" s="23" t="s">
        <v>702</v>
      </c>
      <c r="G243" s="23" t="s">
        <v>702</v>
      </c>
      <c r="H243" s="23" t="s">
        <v>702</v>
      </c>
      <c r="I243" s="23" t="s">
        <v>711</v>
      </c>
      <c r="J243" s="23" t="s">
        <v>697</v>
      </c>
      <c r="K243" s="23" t="s">
        <v>697</v>
      </c>
      <c r="L243" s="23" t="s">
        <v>697</v>
      </c>
      <c r="M243" s="23" t="s">
        <v>697</v>
      </c>
      <c r="N243" s="23" t="s">
        <v>697</v>
      </c>
      <c r="O243" s="23" t="s">
        <v>697</v>
      </c>
      <c r="P243" s="23" t="s">
        <v>697</v>
      </c>
      <c r="Q243" s="27">
        <v>0</v>
      </c>
      <c r="R243" s="27" t="s">
        <v>704</v>
      </c>
      <c r="S243" s="27" t="s">
        <v>698</v>
      </c>
      <c r="T243" s="28" t="s">
        <v>694</v>
      </c>
      <c r="U243" s="28"/>
      <c r="V243" s="27" t="s">
        <v>53</v>
      </c>
      <c r="W243" s="27" t="s">
        <v>905</v>
      </c>
      <c r="X243" s="27"/>
      <c r="Y243" s="27"/>
      <c r="Z243" s="27"/>
      <c r="AA243" s="27"/>
      <c r="AB243" s="27" t="s">
        <v>1670</v>
      </c>
      <c r="AC243" s="27"/>
      <c r="AD243" s="27"/>
      <c r="AE243" s="27"/>
      <c r="AF243" s="27"/>
      <c r="AG243" s="27"/>
      <c r="AH243" s="27"/>
      <c r="AI243" s="27" t="s">
        <v>1671</v>
      </c>
      <c r="AJ243" s="28" t="s">
        <v>704</v>
      </c>
      <c r="AK243" s="27" t="s">
        <v>704</v>
      </c>
      <c r="AL243" s="27" t="s">
        <v>704</v>
      </c>
      <c r="AM243" s="27" t="s">
        <v>704</v>
      </c>
      <c r="AN243" s="27" t="s">
        <v>704</v>
      </c>
      <c r="AO243" s="27" t="s">
        <v>704</v>
      </c>
      <c r="AP243" s="27" t="s">
        <v>704</v>
      </c>
      <c r="AQ243" s="27" t="s">
        <v>704</v>
      </c>
      <c r="AR243" s="27" t="s">
        <v>704</v>
      </c>
      <c r="AS243" s="27" t="s">
        <v>704</v>
      </c>
      <c r="AT243" s="27" t="s">
        <v>704</v>
      </c>
      <c r="AU243" s="27" t="s">
        <v>704</v>
      </c>
      <c r="AV243" s="27" t="s">
        <v>704</v>
      </c>
      <c r="AW243" s="27" t="s">
        <v>704</v>
      </c>
      <c r="AX243" s="27" t="s">
        <v>704</v>
      </c>
      <c r="AY243" s="27" t="s">
        <v>704</v>
      </c>
      <c r="AZ243" s="27" t="s">
        <v>704</v>
      </c>
      <c r="BA243" s="27" t="s">
        <v>704</v>
      </c>
      <c r="BB243" s="27" t="s">
        <v>704</v>
      </c>
      <c r="BC243" s="27" t="s">
        <v>704</v>
      </c>
      <c r="BD243" s="27" t="s">
        <v>704</v>
      </c>
      <c r="BE243" s="27" t="s">
        <v>704</v>
      </c>
      <c r="BF243" s="27" t="s">
        <v>704</v>
      </c>
      <c r="BG243" s="27" t="s">
        <v>704</v>
      </c>
      <c r="BH243" s="27" t="s">
        <v>704</v>
      </c>
      <c r="BI243" s="27" t="s">
        <v>704</v>
      </c>
      <c r="BJ243" s="27" t="s">
        <v>704</v>
      </c>
      <c r="BK243" s="27" t="s">
        <v>704</v>
      </c>
      <c r="BL243" s="27" t="s">
        <v>704</v>
      </c>
      <c r="BM243" s="27" t="s">
        <v>704</v>
      </c>
      <c r="BN243" s="27" t="s">
        <v>704</v>
      </c>
      <c r="BO243" s="27" t="s">
        <v>704</v>
      </c>
      <c r="BP243" s="27" t="s">
        <v>704</v>
      </c>
      <c r="BQ243" s="27" t="s">
        <v>704</v>
      </c>
      <c r="BR243" s="27" t="s">
        <v>704</v>
      </c>
      <c r="BS243" s="27" t="s">
        <v>704</v>
      </c>
      <c r="BT243" s="27" t="s">
        <v>704</v>
      </c>
      <c r="BU243" s="27" t="s">
        <v>704</v>
      </c>
      <c r="BV243" s="27" t="s">
        <v>704</v>
      </c>
      <c r="BW243" s="27" t="s">
        <v>704</v>
      </c>
      <c r="BX243" s="27" t="s">
        <v>704</v>
      </c>
      <c r="BY243" s="27" t="s">
        <v>704</v>
      </c>
      <c r="BZ243" s="27" t="s">
        <v>704</v>
      </c>
      <c r="CA243" s="27" t="s">
        <v>704</v>
      </c>
      <c r="CB243" s="27" t="s">
        <v>704</v>
      </c>
      <c r="CC243" s="27" t="s">
        <v>704</v>
      </c>
      <c r="CD243" s="27" t="s">
        <v>704</v>
      </c>
      <c r="CE243" s="27" t="s">
        <v>704</v>
      </c>
      <c r="CF243" s="27" t="s">
        <v>704</v>
      </c>
      <c r="CG243" s="27" t="s">
        <v>704</v>
      </c>
      <c r="CH243" s="27" t="s">
        <v>704</v>
      </c>
      <c r="CI243" s="27" t="s">
        <v>704</v>
      </c>
      <c r="CJ243" s="27" t="s">
        <v>704</v>
      </c>
      <c r="CK243" s="27" t="s">
        <v>704</v>
      </c>
      <c r="CL243" s="27" t="s">
        <v>704</v>
      </c>
      <c r="CM243" s="27" t="s">
        <v>704</v>
      </c>
      <c r="CN243" s="27" t="s">
        <v>704</v>
      </c>
      <c r="CO243" s="27" t="s">
        <v>704</v>
      </c>
      <c r="CP243" s="27" t="s">
        <v>704</v>
      </c>
      <c r="CQ243" s="27" t="s">
        <v>704</v>
      </c>
      <c r="CR243" s="27" t="s">
        <v>704</v>
      </c>
      <c r="CS243" s="27" t="s">
        <v>704</v>
      </c>
      <c r="CT243" s="27" t="s">
        <v>704</v>
      </c>
      <c r="CU243" s="27" t="s">
        <v>704</v>
      </c>
      <c r="CV243" s="27" t="s">
        <v>704</v>
      </c>
      <c r="CW243" s="27" t="s">
        <v>704</v>
      </c>
      <c r="CX243" s="27" t="s">
        <v>704</v>
      </c>
      <c r="CY243" s="27" t="s">
        <v>704</v>
      </c>
      <c r="CZ243" s="27" t="s">
        <v>704</v>
      </c>
      <c r="DA243" s="27" t="s">
        <v>704</v>
      </c>
      <c r="DB243" s="27" t="s">
        <v>698</v>
      </c>
      <c r="DC243" s="27" t="s">
        <v>698</v>
      </c>
      <c r="DD243" s="27" t="s">
        <v>698</v>
      </c>
      <c r="DE243" s="27" t="s">
        <v>698</v>
      </c>
      <c r="DF243" s="27" t="s">
        <v>704</v>
      </c>
      <c r="DG243" s="27" t="s">
        <v>704</v>
      </c>
      <c r="DH243" s="27" t="s">
        <v>704</v>
      </c>
      <c r="DI243" s="27" t="s">
        <v>704</v>
      </c>
      <c r="DJ243" s="27" t="s">
        <v>704</v>
      </c>
      <c r="DK243" s="27" t="s">
        <v>704</v>
      </c>
      <c r="DL243" s="27" t="s">
        <v>704</v>
      </c>
      <c r="DM243" s="27" t="s">
        <v>704</v>
      </c>
      <c r="DN243" s="27" t="s">
        <v>704</v>
      </c>
      <c r="DO243" s="27" t="s">
        <v>704</v>
      </c>
      <c r="DP243" s="27" t="s">
        <v>704</v>
      </c>
      <c r="DQ243" s="27" t="s">
        <v>704</v>
      </c>
      <c r="DR243" s="27" t="s">
        <v>704</v>
      </c>
      <c r="DS243" s="27"/>
      <c r="DT243" s="27" t="s">
        <v>704</v>
      </c>
      <c r="DU243" s="27" t="s">
        <v>704</v>
      </c>
      <c r="DV243" s="27" t="s">
        <v>704</v>
      </c>
      <c r="DW243" s="27" t="s">
        <v>704</v>
      </c>
      <c r="DX243" s="27" t="s">
        <v>704</v>
      </c>
      <c r="DY243" s="27" t="s">
        <v>704</v>
      </c>
      <c r="DZ243" s="27" t="s">
        <v>704</v>
      </c>
      <c r="EA243" s="27" t="s">
        <v>704</v>
      </c>
      <c r="EB243" s="27" t="s">
        <v>704</v>
      </c>
      <c r="EC243" s="27" t="s">
        <v>704</v>
      </c>
      <c r="ED243" s="27" t="s">
        <v>704</v>
      </c>
      <c r="EE243" s="27" t="s">
        <v>704</v>
      </c>
      <c r="EF243" s="27" t="s">
        <v>704</v>
      </c>
      <c r="EG243" s="27" t="s">
        <v>704</v>
      </c>
      <c r="EH243" s="27" t="s">
        <v>704</v>
      </c>
      <c r="EI243" s="27" t="s">
        <v>704</v>
      </c>
      <c r="EJ243" s="27" t="s">
        <v>704</v>
      </c>
      <c r="EK243" s="27" t="s">
        <v>704</v>
      </c>
      <c r="EL243" s="27" t="s">
        <v>704</v>
      </c>
      <c r="EM243" s="27" t="s">
        <v>704</v>
      </c>
      <c r="EN243" s="27" t="s">
        <v>704</v>
      </c>
      <c r="EO243" s="27" t="s">
        <v>704</v>
      </c>
      <c r="EP243" s="27" t="s">
        <v>704</v>
      </c>
      <c r="EQ243" s="27" t="s">
        <v>704</v>
      </c>
      <c r="ER243" s="27" t="s">
        <v>704</v>
      </c>
      <c r="ES243" s="27" t="s">
        <v>704</v>
      </c>
      <c r="ET243" s="27" t="s">
        <v>704</v>
      </c>
      <c r="EU243" s="27" t="s">
        <v>704</v>
      </c>
      <c r="EV243" s="27" t="s">
        <v>704</v>
      </c>
      <c r="EW243" s="27" t="s">
        <v>704</v>
      </c>
      <c r="EX243" s="27" t="s">
        <v>704</v>
      </c>
      <c r="EY243" s="27" t="s">
        <v>704</v>
      </c>
      <c r="EZ243" s="27" t="s">
        <v>704</v>
      </c>
      <c r="FA243" s="27" t="s">
        <v>704</v>
      </c>
      <c r="FB243" s="27" t="s">
        <v>704</v>
      </c>
      <c r="FC243" s="27" t="s">
        <v>704</v>
      </c>
      <c r="FD243" s="27" t="s">
        <v>704</v>
      </c>
      <c r="FE243" s="27" t="s">
        <v>704</v>
      </c>
      <c r="FF243" s="27" t="s">
        <v>704</v>
      </c>
      <c r="FG243" s="27" t="s">
        <v>704</v>
      </c>
      <c r="FH243" s="27" t="s">
        <v>704</v>
      </c>
      <c r="FI243" s="27" t="s">
        <v>704</v>
      </c>
      <c r="FJ243" s="27" t="s">
        <v>694</v>
      </c>
      <c r="FK243" s="27" t="s">
        <v>704</v>
      </c>
      <c r="FL243" s="27" t="s">
        <v>704</v>
      </c>
      <c r="FM243" s="27" t="s">
        <v>704</v>
      </c>
      <c r="FN243" s="27" t="s">
        <v>704</v>
      </c>
      <c r="FO243" s="78" t="s">
        <v>1642</v>
      </c>
      <c r="FP243" s="72" t="s">
        <v>698</v>
      </c>
      <c r="FQ243" s="72" t="s">
        <v>1176</v>
      </c>
      <c r="FR243" s="78" t="s">
        <v>1643</v>
      </c>
      <c r="FS243" s="78" t="s">
        <v>1660</v>
      </c>
      <c r="FT243" s="72" t="s">
        <v>1645</v>
      </c>
      <c r="FU243" s="72" t="s">
        <v>698</v>
      </c>
      <c r="FV243" s="27" t="s">
        <v>1666</v>
      </c>
      <c r="FW243" s="78" t="s">
        <v>1647</v>
      </c>
      <c r="FX243" s="78" t="s">
        <v>1647</v>
      </c>
      <c r="FY243" s="72" t="s">
        <v>698</v>
      </c>
      <c r="FZ243" s="90" t="s">
        <v>1661</v>
      </c>
      <c r="GA243" s="90" t="s">
        <v>1647</v>
      </c>
      <c r="GB243" s="90" t="s">
        <v>1649</v>
      </c>
      <c r="GC243" s="90" t="s">
        <v>1650</v>
      </c>
      <c r="GD243" s="90" t="s">
        <v>1651</v>
      </c>
      <c r="GE243" s="90" t="s">
        <v>1667</v>
      </c>
      <c r="GF243" s="90" t="s">
        <v>1653</v>
      </c>
      <c r="GG243" s="90" t="s">
        <v>1650</v>
      </c>
      <c r="GH243" s="106" t="s">
        <v>1662</v>
      </c>
      <c r="GI243" s="106" t="s">
        <v>1655</v>
      </c>
      <c r="GJ243" s="27" t="s">
        <v>1647</v>
      </c>
      <c r="GK243" s="28" t="s">
        <v>1668</v>
      </c>
      <c r="GL243" s="27" t="s">
        <v>1669</v>
      </c>
    </row>
    <row r="244" spans="1:194" x14ac:dyDescent="0.25">
      <c r="A244" s="71" t="str">
        <f>CONCATENATE($W$7,": ",$X$236," - ",$Y$237,": ",$Z$238," - ",$AA$239,": ",$AB$244)</f>
        <v>Expenditure: Employee Related Cost  - Senior Management: Designation - Salaries and Allowances: Allowance</v>
      </c>
      <c r="B244" s="27" t="s">
        <v>694</v>
      </c>
      <c r="C244" s="27" t="str">
        <f t="shared" si="16"/>
        <v>IE005001001001005000000000000000000000</v>
      </c>
      <c r="D244" s="23" t="s">
        <v>1166</v>
      </c>
      <c r="E244" s="23" t="s">
        <v>713</v>
      </c>
      <c r="F244" s="23" t="s">
        <v>702</v>
      </c>
      <c r="G244" s="23" t="s">
        <v>702</v>
      </c>
      <c r="H244" s="23" t="s">
        <v>702</v>
      </c>
      <c r="I244" s="23" t="s">
        <v>713</v>
      </c>
      <c r="J244" s="23" t="s">
        <v>697</v>
      </c>
      <c r="K244" s="23" t="s">
        <v>697</v>
      </c>
      <c r="L244" s="23" t="s">
        <v>697</v>
      </c>
      <c r="M244" s="23" t="s">
        <v>697</v>
      </c>
      <c r="N244" s="23" t="s">
        <v>697</v>
      </c>
      <c r="O244" s="23" t="s">
        <v>697</v>
      </c>
      <c r="P244" s="23" t="s">
        <v>697</v>
      </c>
      <c r="Q244" s="27">
        <v>0</v>
      </c>
      <c r="R244" s="27" t="s">
        <v>698</v>
      </c>
      <c r="S244" s="27" t="s">
        <v>698</v>
      </c>
      <c r="T244" s="28" t="s">
        <v>694</v>
      </c>
      <c r="U244" s="28"/>
      <c r="V244" s="27" t="s">
        <v>1672</v>
      </c>
      <c r="W244" s="27" t="s">
        <v>905</v>
      </c>
      <c r="X244" s="27"/>
      <c r="Y244" s="27"/>
      <c r="Z244" s="27"/>
      <c r="AA244" s="27"/>
      <c r="AB244" s="27" t="s">
        <v>1673</v>
      </c>
      <c r="AC244" s="27"/>
      <c r="AD244" s="27"/>
      <c r="AE244" s="27"/>
      <c r="AF244" s="27"/>
      <c r="AG244" s="27"/>
      <c r="AH244" s="27"/>
      <c r="AI244" s="27" t="s">
        <v>1674</v>
      </c>
      <c r="AJ244" s="28" t="s">
        <v>694</v>
      </c>
      <c r="AK244" s="27" t="s">
        <v>694</v>
      </c>
      <c r="AL244" s="27" t="s">
        <v>694</v>
      </c>
      <c r="AM244" s="27" t="s">
        <v>694</v>
      </c>
      <c r="AN244" s="27" t="s">
        <v>694</v>
      </c>
      <c r="AO244" s="27" t="s">
        <v>694</v>
      </c>
      <c r="AP244" s="27" t="s">
        <v>694</v>
      </c>
      <c r="AQ244" s="27" t="s">
        <v>694</v>
      </c>
      <c r="AR244" s="27" t="s">
        <v>694</v>
      </c>
      <c r="AS244" s="27" t="s">
        <v>694</v>
      </c>
      <c r="AT244" s="27" t="s">
        <v>694</v>
      </c>
      <c r="AU244" s="27" t="s">
        <v>694</v>
      </c>
      <c r="AV244" s="27" t="s">
        <v>694</v>
      </c>
      <c r="AW244" s="27" t="s">
        <v>694</v>
      </c>
      <c r="AX244" s="27" t="s">
        <v>694</v>
      </c>
      <c r="AY244" s="27" t="s">
        <v>694</v>
      </c>
      <c r="AZ244" s="27" t="s">
        <v>694</v>
      </c>
      <c r="BA244" s="27" t="s">
        <v>694</v>
      </c>
      <c r="BB244" s="27" t="s">
        <v>694</v>
      </c>
      <c r="BC244" s="27" t="s">
        <v>694</v>
      </c>
      <c r="BD244" s="27" t="s">
        <v>694</v>
      </c>
      <c r="BE244" s="27" t="s">
        <v>694</v>
      </c>
      <c r="BF244" s="27" t="s">
        <v>694</v>
      </c>
      <c r="BG244" s="27" t="s">
        <v>694</v>
      </c>
      <c r="BH244" s="27" t="s">
        <v>694</v>
      </c>
      <c r="BI244" s="27" t="s">
        <v>694</v>
      </c>
      <c r="BJ244" s="27" t="s">
        <v>694</v>
      </c>
      <c r="BK244" s="27" t="s">
        <v>694</v>
      </c>
      <c r="BL244" s="27" t="s">
        <v>694</v>
      </c>
      <c r="BM244" s="27" t="s">
        <v>694</v>
      </c>
      <c r="BN244" s="27" t="s">
        <v>694</v>
      </c>
      <c r="BO244" s="27" t="s">
        <v>694</v>
      </c>
      <c r="BP244" s="27" t="s">
        <v>694</v>
      </c>
      <c r="BQ244" s="27" t="s">
        <v>694</v>
      </c>
      <c r="BR244" s="27" t="s">
        <v>694</v>
      </c>
      <c r="BS244" s="27" t="s">
        <v>694</v>
      </c>
      <c r="BT244" s="27" t="s">
        <v>694</v>
      </c>
      <c r="BU244" s="27" t="s">
        <v>694</v>
      </c>
      <c r="BV244" s="27" t="s">
        <v>694</v>
      </c>
      <c r="BW244" s="27" t="s">
        <v>694</v>
      </c>
      <c r="BX244" s="27" t="s">
        <v>694</v>
      </c>
      <c r="BY244" s="27" t="s">
        <v>694</v>
      </c>
      <c r="BZ244" s="27" t="s">
        <v>694</v>
      </c>
      <c r="CA244" s="27" t="s">
        <v>694</v>
      </c>
      <c r="CB244" s="27" t="s">
        <v>694</v>
      </c>
      <c r="CC244" s="27" t="s">
        <v>694</v>
      </c>
      <c r="CD244" s="27" t="s">
        <v>694</v>
      </c>
      <c r="CE244" s="27" t="s">
        <v>694</v>
      </c>
      <c r="CF244" s="27" t="s">
        <v>694</v>
      </c>
      <c r="CG244" s="27" t="s">
        <v>694</v>
      </c>
      <c r="CH244" s="27" t="s">
        <v>694</v>
      </c>
      <c r="CI244" s="27" t="s">
        <v>694</v>
      </c>
      <c r="CJ244" s="27" t="s">
        <v>694</v>
      </c>
      <c r="CK244" s="27" t="s">
        <v>694</v>
      </c>
      <c r="CL244" s="27" t="s">
        <v>694</v>
      </c>
      <c r="CM244" s="27" t="s">
        <v>694</v>
      </c>
      <c r="CN244" s="27" t="s">
        <v>694</v>
      </c>
      <c r="CO244" s="27" t="s">
        <v>694</v>
      </c>
      <c r="CP244" s="27" t="s">
        <v>694</v>
      </c>
      <c r="CQ244" s="27" t="s">
        <v>694</v>
      </c>
      <c r="CR244" s="27" t="s">
        <v>694</v>
      </c>
      <c r="CS244" s="27" t="s">
        <v>694</v>
      </c>
      <c r="CT244" s="27" t="s">
        <v>694</v>
      </c>
      <c r="CU244" s="27" t="s">
        <v>694</v>
      </c>
      <c r="CV244" s="27" t="s">
        <v>694</v>
      </c>
      <c r="CW244" s="27" t="s">
        <v>694</v>
      </c>
      <c r="CX244" s="27" t="s">
        <v>694</v>
      </c>
      <c r="CY244" s="27" t="s">
        <v>694</v>
      </c>
      <c r="CZ244" s="27" t="s">
        <v>694</v>
      </c>
      <c r="DA244" s="27" t="s">
        <v>694</v>
      </c>
      <c r="DB244" s="27" t="s">
        <v>694</v>
      </c>
      <c r="DC244" s="27" t="s">
        <v>694</v>
      </c>
      <c r="DD244" s="27" t="s">
        <v>694</v>
      </c>
      <c r="DE244" s="27" t="s">
        <v>694</v>
      </c>
      <c r="DF244" s="27" t="s">
        <v>694</v>
      </c>
      <c r="DG244" s="27" t="s">
        <v>694</v>
      </c>
      <c r="DH244" s="27" t="s">
        <v>694</v>
      </c>
      <c r="DI244" s="27" t="s">
        <v>694</v>
      </c>
      <c r="DJ244" s="27" t="s">
        <v>694</v>
      </c>
      <c r="DK244" s="27" t="s">
        <v>694</v>
      </c>
      <c r="DL244" s="27" t="s">
        <v>694</v>
      </c>
      <c r="DM244" s="27" t="s">
        <v>694</v>
      </c>
      <c r="DN244" s="27" t="s">
        <v>694</v>
      </c>
      <c r="DO244" s="27" t="s">
        <v>694</v>
      </c>
      <c r="DP244" s="27" t="s">
        <v>694</v>
      </c>
      <c r="DQ244" s="27" t="s">
        <v>694</v>
      </c>
      <c r="DR244" s="27" t="s">
        <v>694</v>
      </c>
      <c r="DS244" s="27"/>
      <c r="DT244" s="27" t="s">
        <v>694</v>
      </c>
      <c r="DU244" s="27" t="s">
        <v>694</v>
      </c>
      <c r="DV244" s="27" t="s">
        <v>694</v>
      </c>
      <c r="DW244" s="27" t="s">
        <v>694</v>
      </c>
      <c r="DX244" s="27" t="s">
        <v>694</v>
      </c>
      <c r="DY244" s="27" t="s">
        <v>694</v>
      </c>
      <c r="DZ244" s="27" t="s">
        <v>694</v>
      </c>
      <c r="EA244" s="27" t="s">
        <v>694</v>
      </c>
      <c r="EB244" s="27" t="s">
        <v>694</v>
      </c>
      <c r="EC244" s="27" t="s">
        <v>694</v>
      </c>
      <c r="ED244" s="27" t="s">
        <v>694</v>
      </c>
      <c r="EE244" s="27" t="s">
        <v>694</v>
      </c>
      <c r="EF244" s="27" t="s">
        <v>694</v>
      </c>
      <c r="EG244" s="27" t="s">
        <v>694</v>
      </c>
      <c r="EH244" s="27" t="s">
        <v>694</v>
      </c>
      <c r="EI244" s="27" t="s">
        <v>694</v>
      </c>
      <c r="EJ244" s="27" t="s">
        <v>694</v>
      </c>
      <c r="EK244" s="27" t="s">
        <v>694</v>
      </c>
      <c r="EL244" s="27" t="s">
        <v>694</v>
      </c>
      <c r="EM244" s="27" t="s">
        <v>694</v>
      </c>
      <c r="EN244" s="27" t="s">
        <v>694</v>
      </c>
      <c r="EO244" s="27" t="s">
        <v>694</v>
      </c>
      <c r="EP244" s="27" t="s">
        <v>694</v>
      </c>
      <c r="EQ244" s="27" t="s">
        <v>694</v>
      </c>
      <c r="ER244" s="27" t="s">
        <v>694</v>
      </c>
      <c r="ES244" s="27" t="s">
        <v>694</v>
      </c>
      <c r="ET244" s="27" t="s">
        <v>694</v>
      </c>
      <c r="EU244" s="27" t="s">
        <v>694</v>
      </c>
      <c r="EV244" s="27" t="s">
        <v>694</v>
      </c>
      <c r="EW244" s="27" t="s">
        <v>694</v>
      </c>
      <c r="EX244" s="27" t="s">
        <v>694</v>
      </c>
      <c r="EY244" s="27" t="s">
        <v>694</v>
      </c>
      <c r="EZ244" s="27" t="s">
        <v>694</v>
      </c>
      <c r="FA244" s="27" t="s">
        <v>694</v>
      </c>
      <c r="FB244" s="27" t="s">
        <v>694</v>
      </c>
      <c r="FC244" s="27" t="s">
        <v>694</v>
      </c>
      <c r="FD244" s="27" t="s">
        <v>694</v>
      </c>
      <c r="FE244" s="27" t="s">
        <v>694</v>
      </c>
      <c r="FF244" s="27" t="s">
        <v>694</v>
      </c>
      <c r="FG244" s="27" t="s">
        <v>694</v>
      </c>
      <c r="FH244" s="27" t="s">
        <v>694</v>
      </c>
      <c r="FI244" s="27" t="s">
        <v>694</v>
      </c>
      <c r="FJ244" s="27" t="s">
        <v>694</v>
      </c>
      <c r="FK244" s="27" t="s">
        <v>694</v>
      </c>
      <c r="FL244" s="27" t="s">
        <v>694</v>
      </c>
      <c r="FM244" s="27" t="s">
        <v>694</v>
      </c>
      <c r="FN244" s="27" t="s">
        <v>694</v>
      </c>
      <c r="FO244" s="78" t="s">
        <v>694</v>
      </c>
      <c r="FP244" s="72" t="s">
        <v>698</v>
      </c>
      <c r="FQ244" s="72" t="s">
        <v>698</v>
      </c>
      <c r="FR244" s="78" t="s">
        <v>694</v>
      </c>
      <c r="FS244" s="78" t="s">
        <v>694</v>
      </c>
      <c r="FT244" s="72" t="s">
        <v>698</v>
      </c>
      <c r="FU244" s="72" t="s">
        <v>698</v>
      </c>
      <c r="FV244" s="27" t="s">
        <v>698</v>
      </c>
      <c r="FW244" s="78" t="s">
        <v>698</v>
      </c>
      <c r="FX244" s="78" t="s">
        <v>698</v>
      </c>
      <c r="FY244" s="72" t="s">
        <v>698</v>
      </c>
      <c r="FZ244" s="90" t="s">
        <v>694</v>
      </c>
      <c r="GA244" s="90" t="s">
        <v>694</v>
      </c>
      <c r="GB244" s="90" t="s">
        <v>694</v>
      </c>
      <c r="GC244" s="90" t="s">
        <v>694</v>
      </c>
      <c r="GD244" s="90" t="s">
        <v>694</v>
      </c>
      <c r="GE244" s="90" t="s">
        <v>694</v>
      </c>
      <c r="GF244" s="90" t="s">
        <v>694</v>
      </c>
      <c r="GG244" s="90" t="s">
        <v>694</v>
      </c>
      <c r="GH244" s="106" t="s">
        <v>694</v>
      </c>
      <c r="GI244" s="106" t="s">
        <v>694</v>
      </c>
      <c r="GJ244" s="27" t="s">
        <v>694</v>
      </c>
      <c r="GK244" s="28" t="s">
        <v>694</v>
      </c>
      <c r="GL244" s="27" t="s">
        <v>694</v>
      </c>
    </row>
    <row r="245" spans="1:194" x14ac:dyDescent="0.25">
      <c r="A245" s="71" t="str">
        <f>CONCATENATE($W$7,": ",$X$236," - ",$Y$237,": ",$Z$238," - ",$AA$239,": ",$AB$244," - ",AC245)</f>
        <v xml:space="preserve">Expenditure: Employee Related Cost  - Senior Management: Designation - Salaries and Allowances: Allowance - Cellular and Telephone </v>
      </c>
      <c r="B245" s="27" t="s">
        <v>1639</v>
      </c>
      <c r="C245" s="27" t="str">
        <f t="shared" si="16"/>
        <v>IE005001001001005001000000000000000000</v>
      </c>
      <c r="D245" s="23" t="s">
        <v>1166</v>
      </c>
      <c r="E245" s="23" t="s">
        <v>713</v>
      </c>
      <c r="F245" s="23" t="s">
        <v>702</v>
      </c>
      <c r="G245" s="23" t="s">
        <v>702</v>
      </c>
      <c r="H245" s="23" t="s">
        <v>702</v>
      </c>
      <c r="I245" s="23" t="s">
        <v>713</v>
      </c>
      <c r="J245" s="23" t="s">
        <v>702</v>
      </c>
      <c r="K245" s="23" t="s">
        <v>697</v>
      </c>
      <c r="L245" s="23" t="s">
        <v>697</v>
      </c>
      <c r="M245" s="23" t="s">
        <v>697</v>
      </c>
      <c r="N245" s="23" t="s">
        <v>697</v>
      </c>
      <c r="O245" s="23" t="s">
        <v>697</v>
      </c>
      <c r="P245" s="23" t="s">
        <v>697</v>
      </c>
      <c r="Q245" s="27">
        <v>0</v>
      </c>
      <c r="R245" s="27" t="s">
        <v>704</v>
      </c>
      <c r="S245" s="27" t="s">
        <v>698</v>
      </c>
      <c r="T245" s="28" t="s">
        <v>694</v>
      </c>
      <c r="U245" s="28"/>
      <c r="V245" s="27" t="s">
        <v>1675</v>
      </c>
      <c r="W245" s="27" t="s">
        <v>905</v>
      </c>
      <c r="X245" s="27"/>
      <c r="Y245" s="27"/>
      <c r="Z245" s="27"/>
      <c r="AA245" s="27"/>
      <c r="AB245" s="27"/>
      <c r="AC245" s="27" t="s">
        <v>1676</v>
      </c>
      <c r="AD245" s="27"/>
      <c r="AE245" s="27"/>
      <c r="AF245" s="27"/>
      <c r="AG245" s="27"/>
      <c r="AH245" s="27"/>
      <c r="AI245" s="27" t="s">
        <v>1677</v>
      </c>
      <c r="AJ245" s="28" t="s">
        <v>704</v>
      </c>
      <c r="AK245" s="27" t="s">
        <v>704</v>
      </c>
      <c r="AL245" s="27" t="s">
        <v>704</v>
      </c>
      <c r="AM245" s="27" t="s">
        <v>704</v>
      </c>
      <c r="AN245" s="27" t="s">
        <v>704</v>
      </c>
      <c r="AO245" s="27" t="s">
        <v>704</v>
      </c>
      <c r="AP245" s="27" t="s">
        <v>704</v>
      </c>
      <c r="AQ245" s="27" t="s">
        <v>704</v>
      </c>
      <c r="AR245" s="27" t="s">
        <v>704</v>
      </c>
      <c r="AS245" s="27" t="s">
        <v>704</v>
      </c>
      <c r="AT245" s="27" t="s">
        <v>704</v>
      </c>
      <c r="AU245" s="27" t="s">
        <v>704</v>
      </c>
      <c r="AV245" s="27" t="s">
        <v>704</v>
      </c>
      <c r="AW245" s="27" t="s">
        <v>704</v>
      </c>
      <c r="AX245" s="27" t="s">
        <v>704</v>
      </c>
      <c r="AY245" s="27" t="s">
        <v>704</v>
      </c>
      <c r="AZ245" s="27" t="s">
        <v>704</v>
      </c>
      <c r="BA245" s="27" t="s">
        <v>704</v>
      </c>
      <c r="BB245" s="27" t="s">
        <v>704</v>
      </c>
      <c r="BC245" s="27" t="s">
        <v>704</v>
      </c>
      <c r="BD245" s="27" t="s">
        <v>704</v>
      </c>
      <c r="BE245" s="27" t="s">
        <v>704</v>
      </c>
      <c r="BF245" s="27" t="s">
        <v>704</v>
      </c>
      <c r="BG245" s="27" t="s">
        <v>704</v>
      </c>
      <c r="BH245" s="27" t="s">
        <v>704</v>
      </c>
      <c r="BI245" s="27" t="s">
        <v>704</v>
      </c>
      <c r="BJ245" s="27" t="s">
        <v>704</v>
      </c>
      <c r="BK245" s="27" t="s">
        <v>704</v>
      </c>
      <c r="BL245" s="27" t="s">
        <v>704</v>
      </c>
      <c r="BM245" s="27" t="s">
        <v>704</v>
      </c>
      <c r="BN245" s="27" t="s">
        <v>704</v>
      </c>
      <c r="BO245" s="27" t="s">
        <v>704</v>
      </c>
      <c r="BP245" s="27" t="s">
        <v>704</v>
      </c>
      <c r="BQ245" s="27" t="s">
        <v>704</v>
      </c>
      <c r="BR245" s="27" t="s">
        <v>704</v>
      </c>
      <c r="BS245" s="27" t="s">
        <v>704</v>
      </c>
      <c r="BT245" s="27" t="s">
        <v>704</v>
      </c>
      <c r="BU245" s="27" t="s">
        <v>704</v>
      </c>
      <c r="BV245" s="27" t="s">
        <v>704</v>
      </c>
      <c r="BW245" s="27" t="s">
        <v>704</v>
      </c>
      <c r="BX245" s="27" t="s">
        <v>704</v>
      </c>
      <c r="BY245" s="27" t="s">
        <v>704</v>
      </c>
      <c r="BZ245" s="27" t="s">
        <v>704</v>
      </c>
      <c r="CA245" s="27" t="s">
        <v>704</v>
      </c>
      <c r="CB245" s="27" t="s">
        <v>704</v>
      </c>
      <c r="CC245" s="27" t="s">
        <v>704</v>
      </c>
      <c r="CD245" s="27" t="s">
        <v>704</v>
      </c>
      <c r="CE245" s="27" t="s">
        <v>704</v>
      </c>
      <c r="CF245" s="27" t="s">
        <v>704</v>
      </c>
      <c r="CG245" s="27" t="s">
        <v>704</v>
      </c>
      <c r="CH245" s="27" t="s">
        <v>704</v>
      </c>
      <c r="CI245" s="27" t="s">
        <v>704</v>
      </c>
      <c r="CJ245" s="27" t="s">
        <v>704</v>
      </c>
      <c r="CK245" s="27" t="s">
        <v>704</v>
      </c>
      <c r="CL245" s="27" t="s">
        <v>704</v>
      </c>
      <c r="CM245" s="27" t="s">
        <v>704</v>
      </c>
      <c r="CN245" s="27" t="s">
        <v>704</v>
      </c>
      <c r="CO245" s="27" t="s">
        <v>704</v>
      </c>
      <c r="CP245" s="27" t="s">
        <v>704</v>
      </c>
      <c r="CQ245" s="27" t="s">
        <v>704</v>
      </c>
      <c r="CR245" s="27" t="s">
        <v>704</v>
      </c>
      <c r="CS245" s="27" t="s">
        <v>704</v>
      </c>
      <c r="CT245" s="27" t="s">
        <v>704</v>
      </c>
      <c r="CU245" s="27" t="s">
        <v>704</v>
      </c>
      <c r="CV245" s="27" t="s">
        <v>704</v>
      </c>
      <c r="CW245" s="27" t="s">
        <v>704</v>
      </c>
      <c r="CX245" s="27" t="s">
        <v>704</v>
      </c>
      <c r="CY245" s="27" t="s">
        <v>704</v>
      </c>
      <c r="CZ245" s="27" t="s">
        <v>704</v>
      </c>
      <c r="DA245" s="27" t="s">
        <v>704</v>
      </c>
      <c r="DB245" s="27" t="s">
        <v>698</v>
      </c>
      <c r="DC245" s="27" t="s">
        <v>698</v>
      </c>
      <c r="DD245" s="27" t="s">
        <v>698</v>
      </c>
      <c r="DE245" s="27" t="s">
        <v>698</v>
      </c>
      <c r="DF245" s="27" t="s">
        <v>704</v>
      </c>
      <c r="DG245" s="27" t="s">
        <v>704</v>
      </c>
      <c r="DH245" s="27" t="s">
        <v>704</v>
      </c>
      <c r="DI245" s="27" t="s">
        <v>704</v>
      </c>
      <c r="DJ245" s="27" t="s">
        <v>704</v>
      </c>
      <c r="DK245" s="27" t="s">
        <v>704</v>
      </c>
      <c r="DL245" s="27" t="s">
        <v>704</v>
      </c>
      <c r="DM245" s="27" t="s">
        <v>704</v>
      </c>
      <c r="DN245" s="27" t="s">
        <v>704</v>
      </c>
      <c r="DO245" s="27" t="s">
        <v>704</v>
      </c>
      <c r="DP245" s="27" t="s">
        <v>704</v>
      </c>
      <c r="DQ245" s="27" t="s">
        <v>704</v>
      </c>
      <c r="DR245" s="27" t="s">
        <v>704</v>
      </c>
      <c r="DS245" s="27"/>
      <c r="DT245" s="27" t="s">
        <v>704</v>
      </c>
      <c r="DU245" s="27" t="s">
        <v>704</v>
      </c>
      <c r="DV245" s="27" t="s">
        <v>704</v>
      </c>
      <c r="DW245" s="27" t="s">
        <v>704</v>
      </c>
      <c r="DX245" s="27" t="s">
        <v>704</v>
      </c>
      <c r="DY245" s="27" t="s">
        <v>704</v>
      </c>
      <c r="DZ245" s="27" t="s">
        <v>704</v>
      </c>
      <c r="EA245" s="27" t="s">
        <v>704</v>
      </c>
      <c r="EB245" s="27" t="s">
        <v>704</v>
      </c>
      <c r="EC245" s="27" t="s">
        <v>704</v>
      </c>
      <c r="ED245" s="27" t="s">
        <v>704</v>
      </c>
      <c r="EE245" s="27" t="s">
        <v>704</v>
      </c>
      <c r="EF245" s="27" t="s">
        <v>704</v>
      </c>
      <c r="EG245" s="27" t="s">
        <v>704</v>
      </c>
      <c r="EH245" s="27" t="s">
        <v>704</v>
      </c>
      <c r="EI245" s="27" t="s">
        <v>704</v>
      </c>
      <c r="EJ245" s="27" t="s">
        <v>704</v>
      </c>
      <c r="EK245" s="27" t="s">
        <v>704</v>
      </c>
      <c r="EL245" s="27" t="s">
        <v>704</v>
      </c>
      <c r="EM245" s="27" t="s">
        <v>704</v>
      </c>
      <c r="EN245" s="27" t="s">
        <v>704</v>
      </c>
      <c r="EO245" s="27" t="s">
        <v>704</v>
      </c>
      <c r="EP245" s="27" t="s">
        <v>704</v>
      </c>
      <c r="EQ245" s="27" t="s">
        <v>704</v>
      </c>
      <c r="ER245" s="27" t="s">
        <v>704</v>
      </c>
      <c r="ES245" s="27" t="s">
        <v>704</v>
      </c>
      <c r="ET245" s="27" t="s">
        <v>704</v>
      </c>
      <c r="EU245" s="27" t="s">
        <v>704</v>
      </c>
      <c r="EV245" s="27" t="s">
        <v>704</v>
      </c>
      <c r="EW245" s="27" t="s">
        <v>704</v>
      </c>
      <c r="EX245" s="27" t="s">
        <v>704</v>
      </c>
      <c r="EY245" s="27" t="s">
        <v>704</v>
      </c>
      <c r="EZ245" s="27" t="s">
        <v>704</v>
      </c>
      <c r="FA245" s="27" t="s">
        <v>704</v>
      </c>
      <c r="FB245" s="27" t="s">
        <v>704</v>
      </c>
      <c r="FC245" s="27" t="s">
        <v>704</v>
      </c>
      <c r="FD245" s="27" t="s">
        <v>704</v>
      </c>
      <c r="FE245" s="27" t="s">
        <v>704</v>
      </c>
      <c r="FF245" s="27" t="s">
        <v>704</v>
      </c>
      <c r="FG245" s="27" t="s">
        <v>704</v>
      </c>
      <c r="FH245" s="27" t="s">
        <v>704</v>
      </c>
      <c r="FI245" s="27" t="s">
        <v>704</v>
      </c>
      <c r="FJ245" s="27" t="s">
        <v>694</v>
      </c>
      <c r="FK245" s="27" t="s">
        <v>704</v>
      </c>
      <c r="FL245" s="27" t="s">
        <v>704</v>
      </c>
      <c r="FM245" s="27" t="s">
        <v>704</v>
      </c>
      <c r="FN245" s="27" t="s">
        <v>704</v>
      </c>
      <c r="FO245" s="78" t="s">
        <v>1642</v>
      </c>
      <c r="FP245" s="72" t="s">
        <v>698</v>
      </c>
      <c r="FQ245" s="72" t="s">
        <v>1176</v>
      </c>
      <c r="FR245" s="78" t="s">
        <v>1643</v>
      </c>
      <c r="FS245" s="78" t="s">
        <v>1678</v>
      </c>
      <c r="FT245" s="72" t="s">
        <v>1645</v>
      </c>
      <c r="FU245" s="72" t="s">
        <v>698</v>
      </c>
      <c r="FV245" s="27" t="s">
        <v>1679</v>
      </c>
      <c r="FW245" s="78" t="s">
        <v>1647</v>
      </c>
      <c r="FX245" s="78" t="s">
        <v>1647</v>
      </c>
      <c r="FY245" s="72" t="s">
        <v>698</v>
      </c>
      <c r="FZ245" s="90" t="s">
        <v>1648</v>
      </c>
      <c r="GA245" s="90" t="s">
        <v>1647</v>
      </c>
      <c r="GB245" s="90" t="s">
        <v>1649</v>
      </c>
      <c r="GC245" s="90" t="s">
        <v>1650</v>
      </c>
      <c r="GD245" s="90" t="s">
        <v>1651</v>
      </c>
      <c r="GE245" s="90" t="s">
        <v>1680</v>
      </c>
      <c r="GF245" s="90" t="s">
        <v>1653</v>
      </c>
      <c r="GG245" s="90" t="s">
        <v>1650</v>
      </c>
      <c r="GH245" s="106" t="s">
        <v>1654</v>
      </c>
      <c r="GI245" s="106" t="s">
        <v>1655</v>
      </c>
      <c r="GJ245" s="27" t="s">
        <v>1647</v>
      </c>
      <c r="GK245" s="28" t="s">
        <v>1681</v>
      </c>
      <c r="GL245" s="27" t="s">
        <v>1682</v>
      </c>
    </row>
    <row r="246" spans="1:194" ht="22.5" x14ac:dyDescent="0.25">
      <c r="A246" s="71" t="str">
        <f t="shared" ref="A246:A256" si="19">CONCATENATE($W$7,": ",$X$236," - ",$Y$237,": ",$Z$238," - ",$AA$239,": ",$AB$244," - ",AC246)</f>
        <v>Expenditure: Employee Related Cost  - Senior Management: Designation - Salaries and Allowances: Allowance - Cellular and Telephone Cost Capitalised to PPE (Credit Account)</v>
      </c>
      <c r="B246" s="27" t="s">
        <v>1639</v>
      </c>
      <c r="C246" s="27" t="str">
        <f t="shared" si="16"/>
        <v>IE005001001001005002000000000000000000</v>
      </c>
      <c r="D246" s="23" t="s">
        <v>1166</v>
      </c>
      <c r="E246" s="23" t="s">
        <v>713</v>
      </c>
      <c r="F246" s="23" t="s">
        <v>702</v>
      </c>
      <c r="G246" s="23" t="s">
        <v>702</v>
      </c>
      <c r="H246" s="23" t="s">
        <v>702</v>
      </c>
      <c r="I246" s="23" t="s">
        <v>713</v>
      </c>
      <c r="J246" s="23" t="s">
        <v>707</v>
      </c>
      <c r="K246" s="23" t="s">
        <v>697</v>
      </c>
      <c r="L246" s="23" t="s">
        <v>697</v>
      </c>
      <c r="M246" s="23" t="s">
        <v>697</v>
      </c>
      <c r="N246" s="23" t="s">
        <v>697</v>
      </c>
      <c r="O246" s="23" t="s">
        <v>697</v>
      </c>
      <c r="P246" s="23" t="s">
        <v>697</v>
      </c>
      <c r="Q246" s="27">
        <v>0</v>
      </c>
      <c r="R246" s="27" t="s">
        <v>704</v>
      </c>
      <c r="S246" s="27" t="s">
        <v>698</v>
      </c>
      <c r="T246" s="28" t="s">
        <v>694</v>
      </c>
      <c r="U246" s="28"/>
      <c r="V246" s="27" t="s">
        <v>53</v>
      </c>
      <c r="W246" s="27" t="s">
        <v>905</v>
      </c>
      <c r="X246" s="27"/>
      <c r="Y246" s="27"/>
      <c r="Z246" s="27"/>
      <c r="AA246" s="27"/>
      <c r="AB246" s="27"/>
      <c r="AC246" s="27" t="s">
        <v>1683</v>
      </c>
      <c r="AD246" s="27"/>
      <c r="AE246" s="27"/>
      <c r="AF246" s="27"/>
      <c r="AG246" s="27"/>
      <c r="AH246" s="27"/>
      <c r="AI246" s="27" t="s">
        <v>1684</v>
      </c>
      <c r="AJ246" s="28" t="s">
        <v>704</v>
      </c>
      <c r="AK246" s="27" t="s">
        <v>704</v>
      </c>
      <c r="AL246" s="27" t="s">
        <v>704</v>
      </c>
      <c r="AM246" s="27" t="s">
        <v>704</v>
      </c>
      <c r="AN246" s="27" t="s">
        <v>704</v>
      </c>
      <c r="AO246" s="27" t="s">
        <v>704</v>
      </c>
      <c r="AP246" s="27" t="s">
        <v>704</v>
      </c>
      <c r="AQ246" s="27" t="s">
        <v>704</v>
      </c>
      <c r="AR246" s="27" t="s">
        <v>704</v>
      </c>
      <c r="AS246" s="27" t="s">
        <v>704</v>
      </c>
      <c r="AT246" s="27" t="s">
        <v>704</v>
      </c>
      <c r="AU246" s="27" t="s">
        <v>704</v>
      </c>
      <c r="AV246" s="27" t="s">
        <v>704</v>
      </c>
      <c r="AW246" s="27" t="s">
        <v>704</v>
      </c>
      <c r="AX246" s="27" t="s">
        <v>704</v>
      </c>
      <c r="AY246" s="27" t="s">
        <v>704</v>
      </c>
      <c r="AZ246" s="27" t="s">
        <v>704</v>
      </c>
      <c r="BA246" s="27" t="s">
        <v>704</v>
      </c>
      <c r="BB246" s="27" t="s">
        <v>704</v>
      </c>
      <c r="BC246" s="27" t="s">
        <v>704</v>
      </c>
      <c r="BD246" s="27" t="s">
        <v>704</v>
      </c>
      <c r="BE246" s="27" t="s">
        <v>704</v>
      </c>
      <c r="BF246" s="27" t="s">
        <v>704</v>
      </c>
      <c r="BG246" s="27" t="s">
        <v>704</v>
      </c>
      <c r="BH246" s="27" t="s">
        <v>704</v>
      </c>
      <c r="BI246" s="27" t="s">
        <v>704</v>
      </c>
      <c r="BJ246" s="27" t="s">
        <v>704</v>
      </c>
      <c r="BK246" s="27" t="s">
        <v>704</v>
      </c>
      <c r="BL246" s="27" t="s">
        <v>704</v>
      </c>
      <c r="BM246" s="27" t="s">
        <v>704</v>
      </c>
      <c r="BN246" s="27" t="s">
        <v>704</v>
      </c>
      <c r="BO246" s="27" t="s">
        <v>704</v>
      </c>
      <c r="BP246" s="27" t="s">
        <v>704</v>
      </c>
      <c r="BQ246" s="27" t="s">
        <v>704</v>
      </c>
      <c r="BR246" s="27" t="s">
        <v>704</v>
      </c>
      <c r="BS246" s="27" t="s">
        <v>704</v>
      </c>
      <c r="BT246" s="27" t="s">
        <v>704</v>
      </c>
      <c r="BU246" s="27" t="s">
        <v>704</v>
      </c>
      <c r="BV246" s="27" t="s">
        <v>704</v>
      </c>
      <c r="BW246" s="27" t="s">
        <v>704</v>
      </c>
      <c r="BX246" s="27" t="s">
        <v>704</v>
      </c>
      <c r="BY246" s="27" t="s">
        <v>704</v>
      </c>
      <c r="BZ246" s="27" t="s">
        <v>704</v>
      </c>
      <c r="CA246" s="27" t="s">
        <v>704</v>
      </c>
      <c r="CB246" s="27" t="s">
        <v>704</v>
      </c>
      <c r="CC246" s="27" t="s">
        <v>704</v>
      </c>
      <c r="CD246" s="27" t="s">
        <v>704</v>
      </c>
      <c r="CE246" s="27" t="s">
        <v>704</v>
      </c>
      <c r="CF246" s="27" t="s">
        <v>704</v>
      </c>
      <c r="CG246" s="27" t="s">
        <v>704</v>
      </c>
      <c r="CH246" s="27" t="s">
        <v>704</v>
      </c>
      <c r="CI246" s="27" t="s">
        <v>704</v>
      </c>
      <c r="CJ246" s="27" t="s">
        <v>704</v>
      </c>
      <c r="CK246" s="27" t="s">
        <v>704</v>
      </c>
      <c r="CL246" s="27" t="s">
        <v>704</v>
      </c>
      <c r="CM246" s="27" t="s">
        <v>704</v>
      </c>
      <c r="CN246" s="27" t="s">
        <v>704</v>
      </c>
      <c r="CO246" s="27" t="s">
        <v>704</v>
      </c>
      <c r="CP246" s="27" t="s">
        <v>704</v>
      </c>
      <c r="CQ246" s="27" t="s">
        <v>704</v>
      </c>
      <c r="CR246" s="27" t="s">
        <v>704</v>
      </c>
      <c r="CS246" s="27" t="s">
        <v>704</v>
      </c>
      <c r="CT246" s="27" t="s">
        <v>704</v>
      </c>
      <c r="CU246" s="27" t="s">
        <v>704</v>
      </c>
      <c r="CV246" s="27" t="s">
        <v>704</v>
      </c>
      <c r="CW246" s="27" t="s">
        <v>704</v>
      </c>
      <c r="CX246" s="27" t="s">
        <v>704</v>
      </c>
      <c r="CY246" s="27" t="s">
        <v>704</v>
      </c>
      <c r="CZ246" s="27" t="s">
        <v>704</v>
      </c>
      <c r="DA246" s="27" t="s">
        <v>704</v>
      </c>
      <c r="DB246" s="27" t="s">
        <v>698</v>
      </c>
      <c r="DC246" s="27" t="s">
        <v>698</v>
      </c>
      <c r="DD246" s="27" t="s">
        <v>698</v>
      </c>
      <c r="DE246" s="27" t="s">
        <v>698</v>
      </c>
      <c r="DF246" s="27" t="s">
        <v>704</v>
      </c>
      <c r="DG246" s="27" t="s">
        <v>704</v>
      </c>
      <c r="DH246" s="27" t="s">
        <v>704</v>
      </c>
      <c r="DI246" s="27" t="s">
        <v>704</v>
      </c>
      <c r="DJ246" s="27" t="s">
        <v>704</v>
      </c>
      <c r="DK246" s="27" t="s">
        <v>704</v>
      </c>
      <c r="DL246" s="27" t="s">
        <v>704</v>
      </c>
      <c r="DM246" s="27" t="s">
        <v>704</v>
      </c>
      <c r="DN246" s="27" t="s">
        <v>704</v>
      </c>
      <c r="DO246" s="27" t="s">
        <v>704</v>
      </c>
      <c r="DP246" s="27" t="s">
        <v>704</v>
      </c>
      <c r="DQ246" s="27" t="s">
        <v>704</v>
      </c>
      <c r="DR246" s="27" t="s">
        <v>704</v>
      </c>
      <c r="DS246" s="27"/>
      <c r="DT246" s="27" t="s">
        <v>704</v>
      </c>
      <c r="DU246" s="27" t="s">
        <v>704</v>
      </c>
      <c r="DV246" s="27" t="s">
        <v>704</v>
      </c>
      <c r="DW246" s="27" t="s">
        <v>704</v>
      </c>
      <c r="DX246" s="27" t="s">
        <v>704</v>
      </c>
      <c r="DY246" s="27" t="s">
        <v>704</v>
      </c>
      <c r="DZ246" s="27" t="s">
        <v>704</v>
      </c>
      <c r="EA246" s="27" t="s">
        <v>704</v>
      </c>
      <c r="EB246" s="27" t="s">
        <v>704</v>
      </c>
      <c r="EC246" s="27" t="s">
        <v>704</v>
      </c>
      <c r="ED246" s="27" t="s">
        <v>704</v>
      </c>
      <c r="EE246" s="27" t="s">
        <v>704</v>
      </c>
      <c r="EF246" s="27" t="s">
        <v>704</v>
      </c>
      <c r="EG246" s="27" t="s">
        <v>704</v>
      </c>
      <c r="EH246" s="27" t="s">
        <v>704</v>
      </c>
      <c r="EI246" s="27" t="s">
        <v>704</v>
      </c>
      <c r="EJ246" s="27" t="s">
        <v>704</v>
      </c>
      <c r="EK246" s="27" t="s">
        <v>704</v>
      </c>
      <c r="EL246" s="27" t="s">
        <v>704</v>
      </c>
      <c r="EM246" s="27" t="s">
        <v>704</v>
      </c>
      <c r="EN246" s="27" t="s">
        <v>704</v>
      </c>
      <c r="EO246" s="27" t="s">
        <v>704</v>
      </c>
      <c r="EP246" s="27" t="s">
        <v>704</v>
      </c>
      <c r="EQ246" s="27" t="s">
        <v>704</v>
      </c>
      <c r="ER246" s="27" t="s">
        <v>704</v>
      </c>
      <c r="ES246" s="27" t="s">
        <v>704</v>
      </c>
      <c r="ET246" s="27" t="s">
        <v>704</v>
      </c>
      <c r="EU246" s="27" t="s">
        <v>704</v>
      </c>
      <c r="EV246" s="27" t="s">
        <v>704</v>
      </c>
      <c r="EW246" s="27" t="s">
        <v>704</v>
      </c>
      <c r="EX246" s="27" t="s">
        <v>704</v>
      </c>
      <c r="EY246" s="27" t="s">
        <v>704</v>
      </c>
      <c r="EZ246" s="27" t="s">
        <v>704</v>
      </c>
      <c r="FA246" s="27" t="s">
        <v>704</v>
      </c>
      <c r="FB246" s="27" t="s">
        <v>704</v>
      </c>
      <c r="FC246" s="27" t="s">
        <v>704</v>
      </c>
      <c r="FD246" s="27" t="s">
        <v>704</v>
      </c>
      <c r="FE246" s="27" t="s">
        <v>704</v>
      </c>
      <c r="FF246" s="27" t="s">
        <v>704</v>
      </c>
      <c r="FG246" s="27" t="s">
        <v>704</v>
      </c>
      <c r="FH246" s="27" t="s">
        <v>704</v>
      </c>
      <c r="FI246" s="27" t="s">
        <v>704</v>
      </c>
      <c r="FJ246" s="27" t="s">
        <v>694</v>
      </c>
      <c r="FK246" s="27" t="s">
        <v>704</v>
      </c>
      <c r="FL246" s="27" t="s">
        <v>704</v>
      </c>
      <c r="FM246" s="27" t="s">
        <v>704</v>
      </c>
      <c r="FN246" s="27" t="s">
        <v>704</v>
      </c>
      <c r="FO246" s="78" t="s">
        <v>1642</v>
      </c>
      <c r="FP246" s="72" t="s">
        <v>698</v>
      </c>
      <c r="FQ246" s="72" t="s">
        <v>1176</v>
      </c>
      <c r="FR246" s="78" t="s">
        <v>1643</v>
      </c>
      <c r="FS246" s="78" t="s">
        <v>1660</v>
      </c>
      <c r="FT246" s="72" t="s">
        <v>1645</v>
      </c>
      <c r="FU246" s="72" t="s">
        <v>698</v>
      </c>
      <c r="FV246" s="27" t="s">
        <v>1679</v>
      </c>
      <c r="FW246" s="78" t="s">
        <v>1647</v>
      </c>
      <c r="FX246" s="78" t="s">
        <v>1647</v>
      </c>
      <c r="FY246" s="72" t="s">
        <v>698</v>
      </c>
      <c r="FZ246" s="90" t="s">
        <v>1661</v>
      </c>
      <c r="GA246" s="90" t="s">
        <v>1647</v>
      </c>
      <c r="GB246" s="90" t="s">
        <v>1649</v>
      </c>
      <c r="GC246" s="90" t="s">
        <v>1650</v>
      </c>
      <c r="GD246" s="90" t="s">
        <v>1651</v>
      </c>
      <c r="GE246" s="90" t="s">
        <v>1680</v>
      </c>
      <c r="GF246" s="90" t="s">
        <v>1653</v>
      </c>
      <c r="GG246" s="90" t="s">
        <v>1650</v>
      </c>
      <c r="GH246" s="106" t="s">
        <v>1662</v>
      </c>
      <c r="GI246" s="106" t="s">
        <v>1655</v>
      </c>
      <c r="GJ246" s="27" t="s">
        <v>1647</v>
      </c>
      <c r="GK246" s="28" t="s">
        <v>1681</v>
      </c>
      <c r="GL246" s="27" t="s">
        <v>1682</v>
      </c>
    </row>
    <row r="247" spans="1:194" x14ac:dyDescent="0.25">
      <c r="A247" s="71" t="str">
        <f t="shared" si="19"/>
        <v xml:space="preserve">Expenditure: Employee Related Cost  - Senior Management: Designation - Salaries and Allowances: Allowance - Housing Benefits </v>
      </c>
      <c r="B247" s="27" t="s">
        <v>1639</v>
      </c>
      <c r="C247" s="27" t="str">
        <f t="shared" si="16"/>
        <v>IE005001001001005003000000000000000000</v>
      </c>
      <c r="D247" s="23" t="s">
        <v>1166</v>
      </c>
      <c r="E247" s="23" t="s">
        <v>713</v>
      </c>
      <c r="F247" s="23" t="s">
        <v>702</v>
      </c>
      <c r="G247" s="23" t="s">
        <v>702</v>
      </c>
      <c r="H247" s="23" t="s">
        <v>702</v>
      </c>
      <c r="I247" s="23" t="s">
        <v>713</v>
      </c>
      <c r="J247" s="23" t="s">
        <v>710</v>
      </c>
      <c r="K247" s="23" t="s">
        <v>697</v>
      </c>
      <c r="L247" s="23" t="s">
        <v>697</v>
      </c>
      <c r="M247" s="23" t="s">
        <v>697</v>
      </c>
      <c r="N247" s="23" t="s">
        <v>697</v>
      </c>
      <c r="O247" s="23" t="s">
        <v>697</v>
      </c>
      <c r="P247" s="23" t="s">
        <v>697</v>
      </c>
      <c r="Q247" s="27">
        <v>0</v>
      </c>
      <c r="R247" s="27" t="s">
        <v>704</v>
      </c>
      <c r="S247" s="27" t="s">
        <v>698</v>
      </c>
      <c r="T247" s="28" t="s">
        <v>694</v>
      </c>
      <c r="U247" s="28"/>
      <c r="V247" s="27" t="s">
        <v>70</v>
      </c>
      <c r="W247" s="27" t="s">
        <v>905</v>
      </c>
      <c r="X247" s="27"/>
      <c r="Y247" s="27"/>
      <c r="Z247" s="27"/>
      <c r="AA247" s="27"/>
      <c r="AB247" s="27"/>
      <c r="AC247" s="27" t="s">
        <v>1685</v>
      </c>
      <c r="AD247" s="27"/>
      <c r="AE247" s="27"/>
      <c r="AF247" s="27"/>
      <c r="AG247" s="27"/>
      <c r="AH247" s="27"/>
      <c r="AI247" s="27" t="s">
        <v>1686</v>
      </c>
      <c r="AJ247" s="28" t="s">
        <v>704</v>
      </c>
      <c r="AK247" s="27" t="s">
        <v>704</v>
      </c>
      <c r="AL247" s="27" t="s">
        <v>704</v>
      </c>
      <c r="AM247" s="27" t="s">
        <v>704</v>
      </c>
      <c r="AN247" s="27" t="s">
        <v>704</v>
      </c>
      <c r="AO247" s="27" t="s">
        <v>704</v>
      </c>
      <c r="AP247" s="27" t="s">
        <v>704</v>
      </c>
      <c r="AQ247" s="27" t="s">
        <v>704</v>
      </c>
      <c r="AR247" s="27" t="s">
        <v>704</v>
      </c>
      <c r="AS247" s="27" t="s">
        <v>704</v>
      </c>
      <c r="AT247" s="27" t="s">
        <v>704</v>
      </c>
      <c r="AU247" s="27" t="s">
        <v>704</v>
      </c>
      <c r="AV247" s="27" t="s">
        <v>704</v>
      </c>
      <c r="AW247" s="27" t="s">
        <v>704</v>
      </c>
      <c r="AX247" s="27" t="s">
        <v>704</v>
      </c>
      <c r="AY247" s="27" t="s">
        <v>704</v>
      </c>
      <c r="AZ247" s="27" t="s">
        <v>704</v>
      </c>
      <c r="BA247" s="27" t="s">
        <v>704</v>
      </c>
      <c r="BB247" s="27" t="s">
        <v>704</v>
      </c>
      <c r="BC247" s="27" t="s">
        <v>704</v>
      </c>
      <c r="BD247" s="27" t="s">
        <v>704</v>
      </c>
      <c r="BE247" s="27" t="s">
        <v>704</v>
      </c>
      <c r="BF247" s="27" t="s">
        <v>704</v>
      </c>
      <c r="BG247" s="27" t="s">
        <v>704</v>
      </c>
      <c r="BH247" s="27" t="s">
        <v>704</v>
      </c>
      <c r="BI247" s="27" t="s">
        <v>704</v>
      </c>
      <c r="BJ247" s="27" t="s">
        <v>704</v>
      </c>
      <c r="BK247" s="27" t="s">
        <v>704</v>
      </c>
      <c r="BL247" s="27" t="s">
        <v>704</v>
      </c>
      <c r="BM247" s="27" t="s">
        <v>704</v>
      </c>
      <c r="BN247" s="27" t="s">
        <v>704</v>
      </c>
      <c r="BO247" s="27" t="s">
        <v>704</v>
      </c>
      <c r="BP247" s="27" t="s">
        <v>704</v>
      </c>
      <c r="BQ247" s="27" t="s">
        <v>704</v>
      </c>
      <c r="BR247" s="27" t="s">
        <v>704</v>
      </c>
      <c r="BS247" s="27" t="s">
        <v>704</v>
      </c>
      <c r="BT247" s="27" t="s">
        <v>704</v>
      </c>
      <c r="BU247" s="27" t="s">
        <v>704</v>
      </c>
      <c r="BV247" s="27" t="s">
        <v>704</v>
      </c>
      <c r="BW247" s="27" t="s">
        <v>704</v>
      </c>
      <c r="BX247" s="27" t="s">
        <v>704</v>
      </c>
      <c r="BY247" s="27" t="s">
        <v>704</v>
      </c>
      <c r="BZ247" s="27" t="s">
        <v>704</v>
      </c>
      <c r="CA247" s="27" t="s">
        <v>704</v>
      </c>
      <c r="CB247" s="27" t="s">
        <v>704</v>
      </c>
      <c r="CC247" s="27" t="s">
        <v>704</v>
      </c>
      <c r="CD247" s="27" t="s">
        <v>704</v>
      </c>
      <c r="CE247" s="27" t="s">
        <v>704</v>
      </c>
      <c r="CF247" s="27" t="s">
        <v>704</v>
      </c>
      <c r="CG247" s="27" t="s">
        <v>704</v>
      </c>
      <c r="CH247" s="27" t="s">
        <v>704</v>
      </c>
      <c r="CI247" s="27" t="s">
        <v>704</v>
      </c>
      <c r="CJ247" s="27" t="s">
        <v>704</v>
      </c>
      <c r="CK247" s="27" t="s">
        <v>704</v>
      </c>
      <c r="CL247" s="27" t="s">
        <v>704</v>
      </c>
      <c r="CM247" s="27" t="s">
        <v>704</v>
      </c>
      <c r="CN247" s="27" t="s">
        <v>704</v>
      </c>
      <c r="CO247" s="27" t="s">
        <v>704</v>
      </c>
      <c r="CP247" s="27" t="s">
        <v>704</v>
      </c>
      <c r="CQ247" s="27" t="s">
        <v>704</v>
      </c>
      <c r="CR247" s="27" t="s">
        <v>704</v>
      </c>
      <c r="CS247" s="27" t="s">
        <v>704</v>
      </c>
      <c r="CT247" s="27" t="s">
        <v>704</v>
      </c>
      <c r="CU247" s="27" t="s">
        <v>704</v>
      </c>
      <c r="CV247" s="27" t="s">
        <v>704</v>
      </c>
      <c r="CW247" s="27" t="s">
        <v>704</v>
      </c>
      <c r="CX247" s="27" t="s">
        <v>704</v>
      </c>
      <c r="CY247" s="27" t="s">
        <v>704</v>
      </c>
      <c r="CZ247" s="27" t="s">
        <v>704</v>
      </c>
      <c r="DA247" s="27" t="s">
        <v>704</v>
      </c>
      <c r="DB247" s="27" t="s">
        <v>698</v>
      </c>
      <c r="DC247" s="27" t="s">
        <v>698</v>
      </c>
      <c r="DD247" s="27" t="s">
        <v>698</v>
      </c>
      <c r="DE247" s="27" t="s">
        <v>698</v>
      </c>
      <c r="DF247" s="27" t="s">
        <v>704</v>
      </c>
      <c r="DG247" s="27" t="s">
        <v>704</v>
      </c>
      <c r="DH247" s="27" t="s">
        <v>704</v>
      </c>
      <c r="DI247" s="27" t="s">
        <v>704</v>
      </c>
      <c r="DJ247" s="27" t="s">
        <v>704</v>
      </c>
      <c r="DK247" s="27" t="s">
        <v>704</v>
      </c>
      <c r="DL247" s="27" t="s">
        <v>704</v>
      </c>
      <c r="DM247" s="27" t="s">
        <v>704</v>
      </c>
      <c r="DN247" s="27" t="s">
        <v>704</v>
      </c>
      <c r="DO247" s="27" t="s">
        <v>704</v>
      </c>
      <c r="DP247" s="27" t="s">
        <v>704</v>
      </c>
      <c r="DQ247" s="27" t="s">
        <v>704</v>
      </c>
      <c r="DR247" s="27" t="s">
        <v>704</v>
      </c>
      <c r="DS247" s="27"/>
      <c r="DT247" s="27" t="s">
        <v>704</v>
      </c>
      <c r="DU247" s="27" t="s">
        <v>704</v>
      </c>
      <c r="DV247" s="27" t="s">
        <v>704</v>
      </c>
      <c r="DW247" s="27" t="s">
        <v>704</v>
      </c>
      <c r="DX247" s="27" t="s">
        <v>704</v>
      </c>
      <c r="DY247" s="27" t="s">
        <v>704</v>
      </c>
      <c r="DZ247" s="27" t="s">
        <v>704</v>
      </c>
      <c r="EA247" s="27" t="s">
        <v>704</v>
      </c>
      <c r="EB247" s="27" t="s">
        <v>704</v>
      </c>
      <c r="EC247" s="27" t="s">
        <v>704</v>
      </c>
      <c r="ED247" s="27" t="s">
        <v>704</v>
      </c>
      <c r="EE247" s="27" t="s">
        <v>704</v>
      </c>
      <c r="EF247" s="27" t="s">
        <v>704</v>
      </c>
      <c r="EG247" s="27" t="s">
        <v>704</v>
      </c>
      <c r="EH247" s="27" t="s">
        <v>704</v>
      </c>
      <c r="EI247" s="27" t="s">
        <v>704</v>
      </c>
      <c r="EJ247" s="27" t="s">
        <v>704</v>
      </c>
      <c r="EK247" s="27" t="s">
        <v>704</v>
      </c>
      <c r="EL247" s="27" t="s">
        <v>704</v>
      </c>
      <c r="EM247" s="27" t="s">
        <v>704</v>
      </c>
      <c r="EN247" s="27" t="s">
        <v>704</v>
      </c>
      <c r="EO247" s="27" t="s">
        <v>704</v>
      </c>
      <c r="EP247" s="27" t="s">
        <v>704</v>
      </c>
      <c r="EQ247" s="27" t="s">
        <v>704</v>
      </c>
      <c r="ER247" s="27" t="s">
        <v>704</v>
      </c>
      <c r="ES247" s="27" t="s">
        <v>704</v>
      </c>
      <c r="ET247" s="27" t="s">
        <v>704</v>
      </c>
      <c r="EU247" s="27" t="s">
        <v>704</v>
      </c>
      <c r="EV247" s="27" t="s">
        <v>704</v>
      </c>
      <c r="EW247" s="27" t="s">
        <v>704</v>
      </c>
      <c r="EX247" s="27" t="s">
        <v>704</v>
      </c>
      <c r="EY247" s="27" t="s">
        <v>704</v>
      </c>
      <c r="EZ247" s="27" t="s">
        <v>704</v>
      </c>
      <c r="FA247" s="27" t="s">
        <v>704</v>
      </c>
      <c r="FB247" s="27" t="s">
        <v>704</v>
      </c>
      <c r="FC247" s="27" t="s">
        <v>704</v>
      </c>
      <c r="FD247" s="27" t="s">
        <v>704</v>
      </c>
      <c r="FE247" s="27" t="s">
        <v>704</v>
      </c>
      <c r="FF247" s="27" t="s">
        <v>704</v>
      </c>
      <c r="FG247" s="27" t="s">
        <v>704</v>
      </c>
      <c r="FH247" s="27" t="s">
        <v>704</v>
      </c>
      <c r="FI247" s="27" t="s">
        <v>704</v>
      </c>
      <c r="FJ247" s="27" t="s">
        <v>694</v>
      </c>
      <c r="FK247" s="27" t="s">
        <v>704</v>
      </c>
      <c r="FL247" s="27" t="s">
        <v>704</v>
      </c>
      <c r="FM247" s="27" t="s">
        <v>704</v>
      </c>
      <c r="FN247" s="27" t="s">
        <v>704</v>
      </c>
      <c r="FO247" s="78" t="s">
        <v>1642</v>
      </c>
      <c r="FP247" s="72" t="s">
        <v>698</v>
      </c>
      <c r="FQ247" s="72" t="s">
        <v>1176</v>
      </c>
      <c r="FR247" s="78" t="s">
        <v>1643</v>
      </c>
      <c r="FS247" s="78" t="s">
        <v>1687</v>
      </c>
      <c r="FT247" s="72" t="s">
        <v>1645</v>
      </c>
      <c r="FU247" s="72" t="s">
        <v>698</v>
      </c>
      <c r="FV247" s="27" t="s">
        <v>1688</v>
      </c>
      <c r="FW247" s="78" t="s">
        <v>1647</v>
      </c>
      <c r="FX247" s="78" t="s">
        <v>1647</v>
      </c>
      <c r="FY247" s="72" t="s">
        <v>698</v>
      </c>
      <c r="FZ247" s="90" t="s">
        <v>1648</v>
      </c>
      <c r="GA247" s="90" t="s">
        <v>1647</v>
      </c>
      <c r="GB247" s="90" t="s">
        <v>1649</v>
      </c>
      <c r="GC247" s="90" t="s">
        <v>1650</v>
      </c>
      <c r="GD247" s="90" t="s">
        <v>1651</v>
      </c>
      <c r="GE247" s="90" t="s">
        <v>1689</v>
      </c>
      <c r="GF247" s="90" t="s">
        <v>1653</v>
      </c>
      <c r="GG247" s="90" t="s">
        <v>1650</v>
      </c>
      <c r="GH247" s="106" t="s">
        <v>1654</v>
      </c>
      <c r="GI247" s="106" t="s">
        <v>1655</v>
      </c>
      <c r="GJ247" s="27" t="s">
        <v>1647</v>
      </c>
      <c r="GK247" s="28" t="s">
        <v>1690</v>
      </c>
      <c r="GL247" s="27" t="s">
        <v>1682</v>
      </c>
    </row>
    <row r="248" spans="1:194" ht="22.5" x14ac:dyDescent="0.25">
      <c r="A248" s="71" t="str">
        <f t="shared" si="19"/>
        <v>Expenditure: Employee Related Cost  - Senior Management: Designation - Salaries and Allowances: Allowance - Housing Benefits:   Cost Capitalised to PPE (Credit Account)</v>
      </c>
      <c r="B248" s="27" t="s">
        <v>1639</v>
      </c>
      <c r="C248" s="27" t="str">
        <f t="shared" si="16"/>
        <v>IE005001001001005004000000000000000000</v>
      </c>
      <c r="D248" s="23" t="s">
        <v>1166</v>
      </c>
      <c r="E248" s="23" t="s">
        <v>713</v>
      </c>
      <c r="F248" s="23" t="s">
        <v>702</v>
      </c>
      <c r="G248" s="23" t="s">
        <v>702</v>
      </c>
      <c r="H248" s="23" t="s">
        <v>702</v>
      </c>
      <c r="I248" s="23" t="s">
        <v>713</v>
      </c>
      <c r="J248" s="23" t="s">
        <v>711</v>
      </c>
      <c r="K248" s="23" t="s">
        <v>697</v>
      </c>
      <c r="L248" s="23" t="s">
        <v>697</v>
      </c>
      <c r="M248" s="23" t="s">
        <v>697</v>
      </c>
      <c r="N248" s="23" t="s">
        <v>697</v>
      </c>
      <c r="O248" s="23" t="s">
        <v>697</v>
      </c>
      <c r="P248" s="23" t="s">
        <v>697</v>
      </c>
      <c r="Q248" s="27">
        <v>0</v>
      </c>
      <c r="R248" s="27" t="s">
        <v>704</v>
      </c>
      <c r="S248" s="27" t="s">
        <v>698</v>
      </c>
      <c r="T248" s="28" t="s">
        <v>694</v>
      </c>
      <c r="U248" s="28"/>
      <c r="V248" s="27" t="s">
        <v>53</v>
      </c>
      <c r="W248" s="27" t="s">
        <v>905</v>
      </c>
      <c r="X248" s="27"/>
      <c r="Y248" s="27"/>
      <c r="Z248" s="27"/>
      <c r="AA248" s="27"/>
      <c r="AB248" s="27"/>
      <c r="AC248" s="27" t="s">
        <v>1691</v>
      </c>
      <c r="AD248" s="27"/>
      <c r="AE248" s="27"/>
      <c r="AF248" s="27"/>
      <c r="AG248" s="27"/>
      <c r="AH248" s="27"/>
      <c r="AI248" s="27" t="s">
        <v>1692</v>
      </c>
      <c r="AJ248" s="28" t="s">
        <v>704</v>
      </c>
      <c r="AK248" s="27" t="s">
        <v>704</v>
      </c>
      <c r="AL248" s="27" t="s">
        <v>704</v>
      </c>
      <c r="AM248" s="27" t="s">
        <v>704</v>
      </c>
      <c r="AN248" s="27" t="s">
        <v>704</v>
      </c>
      <c r="AO248" s="27" t="s">
        <v>704</v>
      </c>
      <c r="AP248" s="27" t="s">
        <v>704</v>
      </c>
      <c r="AQ248" s="27" t="s">
        <v>704</v>
      </c>
      <c r="AR248" s="27" t="s">
        <v>704</v>
      </c>
      <c r="AS248" s="27" t="s">
        <v>704</v>
      </c>
      <c r="AT248" s="27" t="s">
        <v>704</v>
      </c>
      <c r="AU248" s="27" t="s">
        <v>704</v>
      </c>
      <c r="AV248" s="27" t="s">
        <v>704</v>
      </c>
      <c r="AW248" s="27" t="s">
        <v>704</v>
      </c>
      <c r="AX248" s="27" t="s">
        <v>704</v>
      </c>
      <c r="AY248" s="27" t="s">
        <v>704</v>
      </c>
      <c r="AZ248" s="27" t="s">
        <v>704</v>
      </c>
      <c r="BA248" s="27" t="s">
        <v>704</v>
      </c>
      <c r="BB248" s="27" t="s">
        <v>704</v>
      </c>
      <c r="BC248" s="27" t="s">
        <v>704</v>
      </c>
      <c r="BD248" s="27" t="s">
        <v>704</v>
      </c>
      <c r="BE248" s="27" t="s">
        <v>704</v>
      </c>
      <c r="BF248" s="27" t="s">
        <v>704</v>
      </c>
      <c r="BG248" s="27" t="s">
        <v>704</v>
      </c>
      <c r="BH248" s="27" t="s">
        <v>704</v>
      </c>
      <c r="BI248" s="27" t="s">
        <v>704</v>
      </c>
      <c r="BJ248" s="27" t="s">
        <v>704</v>
      </c>
      <c r="BK248" s="27" t="s">
        <v>704</v>
      </c>
      <c r="BL248" s="27" t="s">
        <v>704</v>
      </c>
      <c r="BM248" s="27" t="s">
        <v>704</v>
      </c>
      <c r="BN248" s="27" t="s">
        <v>704</v>
      </c>
      <c r="BO248" s="27" t="s">
        <v>704</v>
      </c>
      <c r="BP248" s="27" t="s">
        <v>704</v>
      </c>
      <c r="BQ248" s="27" t="s">
        <v>704</v>
      </c>
      <c r="BR248" s="27" t="s">
        <v>704</v>
      </c>
      <c r="BS248" s="27" t="s">
        <v>704</v>
      </c>
      <c r="BT248" s="27" t="s">
        <v>704</v>
      </c>
      <c r="BU248" s="27" t="s">
        <v>704</v>
      </c>
      <c r="BV248" s="27" t="s">
        <v>704</v>
      </c>
      <c r="BW248" s="27" t="s">
        <v>704</v>
      </c>
      <c r="BX248" s="27" t="s">
        <v>704</v>
      </c>
      <c r="BY248" s="27" t="s">
        <v>704</v>
      </c>
      <c r="BZ248" s="27" t="s">
        <v>704</v>
      </c>
      <c r="CA248" s="27" t="s">
        <v>704</v>
      </c>
      <c r="CB248" s="27" t="s">
        <v>704</v>
      </c>
      <c r="CC248" s="27" t="s">
        <v>704</v>
      </c>
      <c r="CD248" s="27" t="s">
        <v>704</v>
      </c>
      <c r="CE248" s="27" t="s">
        <v>704</v>
      </c>
      <c r="CF248" s="27" t="s">
        <v>704</v>
      </c>
      <c r="CG248" s="27" t="s">
        <v>704</v>
      </c>
      <c r="CH248" s="27" t="s">
        <v>704</v>
      </c>
      <c r="CI248" s="27" t="s">
        <v>704</v>
      </c>
      <c r="CJ248" s="27" t="s">
        <v>704</v>
      </c>
      <c r="CK248" s="27" t="s">
        <v>704</v>
      </c>
      <c r="CL248" s="27" t="s">
        <v>704</v>
      </c>
      <c r="CM248" s="27" t="s">
        <v>704</v>
      </c>
      <c r="CN248" s="27" t="s">
        <v>704</v>
      </c>
      <c r="CO248" s="27" t="s">
        <v>704</v>
      </c>
      <c r="CP248" s="27" t="s">
        <v>704</v>
      </c>
      <c r="CQ248" s="27" t="s">
        <v>704</v>
      </c>
      <c r="CR248" s="27" t="s">
        <v>704</v>
      </c>
      <c r="CS248" s="27" t="s">
        <v>704</v>
      </c>
      <c r="CT248" s="27" t="s">
        <v>704</v>
      </c>
      <c r="CU248" s="27" t="s">
        <v>704</v>
      </c>
      <c r="CV248" s="27" t="s">
        <v>704</v>
      </c>
      <c r="CW248" s="27" t="s">
        <v>704</v>
      </c>
      <c r="CX248" s="27" t="s">
        <v>704</v>
      </c>
      <c r="CY248" s="27" t="s">
        <v>704</v>
      </c>
      <c r="CZ248" s="27" t="s">
        <v>704</v>
      </c>
      <c r="DA248" s="27" t="s">
        <v>704</v>
      </c>
      <c r="DB248" s="27" t="s">
        <v>698</v>
      </c>
      <c r="DC248" s="27" t="s">
        <v>698</v>
      </c>
      <c r="DD248" s="27" t="s">
        <v>698</v>
      </c>
      <c r="DE248" s="27" t="s">
        <v>698</v>
      </c>
      <c r="DF248" s="27" t="s">
        <v>704</v>
      </c>
      <c r="DG248" s="27" t="s">
        <v>704</v>
      </c>
      <c r="DH248" s="27" t="s">
        <v>704</v>
      </c>
      <c r="DI248" s="27" t="s">
        <v>704</v>
      </c>
      <c r="DJ248" s="27" t="s">
        <v>704</v>
      </c>
      <c r="DK248" s="27" t="s">
        <v>704</v>
      </c>
      <c r="DL248" s="27" t="s">
        <v>704</v>
      </c>
      <c r="DM248" s="27" t="s">
        <v>704</v>
      </c>
      <c r="DN248" s="27" t="s">
        <v>704</v>
      </c>
      <c r="DO248" s="27" t="s">
        <v>704</v>
      </c>
      <c r="DP248" s="27" t="s">
        <v>704</v>
      </c>
      <c r="DQ248" s="27" t="s">
        <v>704</v>
      </c>
      <c r="DR248" s="27" t="s">
        <v>704</v>
      </c>
      <c r="DS248" s="27"/>
      <c r="DT248" s="27" t="s">
        <v>704</v>
      </c>
      <c r="DU248" s="27" t="s">
        <v>704</v>
      </c>
      <c r="DV248" s="27" t="s">
        <v>704</v>
      </c>
      <c r="DW248" s="27" t="s">
        <v>704</v>
      </c>
      <c r="DX248" s="27" t="s">
        <v>704</v>
      </c>
      <c r="DY248" s="27" t="s">
        <v>704</v>
      </c>
      <c r="DZ248" s="27" t="s">
        <v>704</v>
      </c>
      <c r="EA248" s="27" t="s">
        <v>704</v>
      </c>
      <c r="EB248" s="27" t="s">
        <v>704</v>
      </c>
      <c r="EC248" s="27" t="s">
        <v>704</v>
      </c>
      <c r="ED248" s="27" t="s">
        <v>704</v>
      </c>
      <c r="EE248" s="27" t="s">
        <v>704</v>
      </c>
      <c r="EF248" s="27" t="s">
        <v>704</v>
      </c>
      <c r="EG248" s="27" t="s">
        <v>704</v>
      </c>
      <c r="EH248" s="27" t="s">
        <v>704</v>
      </c>
      <c r="EI248" s="27" t="s">
        <v>704</v>
      </c>
      <c r="EJ248" s="27" t="s">
        <v>704</v>
      </c>
      <c r="EK248" s="27" t="s">
        <v>704</v>
      </c>
      <c r="EL248" s="27" t="s">
        <v>704</v>
      </c>
      <c r="EM248" s="27" t="s">
        <v>704</v>
      </c>
      <c r="EN248" s="27" t="s">
        <v>704</v>
      </c>
      <c r="EO248" s="27" t="s">
        <v>704</v>
      </c>
      <c r="EP248" s="27" t="s">
        <v>704</v>
      </c>
      <c r="EQ248" s="27" t="s">
        <v>704</v>
      </c>
      <c r="ER248" s="27" t="s">
        <v>704</v>
      </c>
      <c r="ES248" s="27" t="s">
        <v>704</v>
      </c>
      <c r="ET248" s="27" t="s">
        <v>704</v>
      </c>
      <c r="EU248" s="27" t="s">
        <v>704</v>
      </c>
      <c r="EV248" s="27" t="s">
        <v>704</v>
      </c>
      <c r="EW248" s="27" t="s">
        <v>704</v>
      </c>
      <c r="EX248" s="27" t="s">
        <v>704</v>
      </c>
      <c r="EY248" s="27" t="s">
        <v>704</v>
      </c>
      <c r="EZ248" s="27" t="s">
        <v>704</v>
      </c>
      <c r="FA248" s="27" t="s">
        <v>704</v>
      </c>
      <c r="FB248" s="27" t="s">
        <v>704</v>
      </c>
      <c r="FC248" s="27" t="s">
        <v>704</v>
      </c>
      <c r="FD248" s="27" t="s">
        <v>704</v>
      </c>
      <c r="FE248" s="27" t="s">
        <v>704</v>
      </c>
      <c r="FF248" s="27" t="s">
        <v>704</v>
      </c>
      <c r="FG248" s="27" t="s">
        <v>704</v>
      </c>
      <c r="FH248" s="27" t="s">
        <v>704</v>
      </c>
      <c r="FI248" s="27" t="s">
        <v>704</v>
      </c>
      <c r="FJ248" s="27" t="s">
        <v>694</v>
      </c>
      <c r="FK248" s="27" t="s">
        <v>704</v>
      </c>
      <c r="FL248" s="27" t="s">
        <v>704</v>
      </c>
      <c r="FM248" s="27" t="s">
        <v>704</v>
      </c>
      <c r="FN248" s="27" t="s">
        <v>704</v>
      </c>
      <c r="FO248" s="78" t="s">
        <v>1642</v>
      </c>
      <c r="FP248" s="72" t="s">
        <v>698</v>
      </c>
      <c r="FQ248" s="72" t="s">
        <v>1176</v>
      </c>
      <c r="FR248" s="78" t="s">
        <v>1643</v>
      </c>
      <c r="FS248" s="78" t="s">
        <v>1660</v>
      </c>
      <c r="FT248" s="72" t="s">
        <v>1645</v>
      </c>
      <c r="FU248" s="72" t="s">
        <v>698</v>
      </c>
      <c r="FV248" s="27" t="s">
        <v>1688</v>
      </c>
      <c r="FW248" s="78" t="s">
        <v>1647</v>
      </c>
      <c r="FX248" s="78" t="s">
        <v>1647</v>
      </c>
      <c r="FY248" s="72" t="s">
        <v>698</v>
      </c>
      <c r="FZ248" s="90" t="s">
        <v>1661</v>
      </c>
      <c r="GA248" s="90" t="s">
        <v>1647</v>
      </c>
      <c r="GB248" s="90" t="s">
        <v>1649</v>
      </c>
      <c r="GC248" s="90" t="s">
        <v>1650</v>
      </c>
      <c r="GD248" s="90" t="s">
        <v>1651</v>
      </c>
      <c r="GE248" s="90" t="s">
        <v>1689</v>
      </c>
      <c r="GF248" s="90" t="s">
        <v>1653</v>
      </c>
      <c r="GG248" s="90" t="s">
        <v>1650</v>
      </c>
      <c r="GH248" s="106" t="s">
        <v>1662</v>
      </c>
      <c r="GI248" s="106" t="s">
        <v>1655</v>
      </c>
      <c r="GJ248" s="27" t="s">
        <v>1647</v>
      </c>
      <c r="GK248" s="28" t="s">
        <v>1690</v>
      </c>
      <c r="GL248" s="27" t="s">
        <v>1682</v>
      </c>
    </row>
    <row r="249" spans="1:194" x14ac:dyDescent="0.25">
      <c r="A249" s="71" t="str">
        <f t="shared" si="19"/>
        <v xml:space="preserve">Expenditure: Employee Related Cost  - Senior Management: Designation - Salaries and Allowances: Allowance - Travel or Motor Vehicle </v>
      </c>
      <c r="B249" s="27" t="s">
        <v>1639</v>
      </c>
      <c r="C249" s="27" t="str">
        <f t="shared" si="16"/>
        <v>IE005001001001005005000000000000000000</v>
      </c>
      <c r="D249" s="23" t="s">
        <v>1166</v>
      </c>
      <c r="E249" s="23" t="s">
        <v>713</v>
      </c>
      <c r="F249" s="23" t="s">
        <v>702</v>
      </c>
      <c r="G249" s="23" t="s">
        <v>702</v>
      </c>
      <c r="H249" s="23" t="s">
        <v>702</v>
      </c>
      <c r="I249" s="23" t="s">
        <v>713</v>
      </c>
      <c r="J249" s="23" t="s">
        <v>713</v>
      </c>
      <c r="K249" s="23" t="s">
        <v>697</v>
      </c>
      <c r="L249" s="23" t="s">
        <v>697</v>
      </c>
      <c r="M249" s="23" t="s">
        <v>697</v>
      </c>
      <c r="N249" s="23" t="s">
        <v>697</v>
      </c>
      <c r="O249" s="23" t="s">
        <v>697</v>
      </c>
      <c r="P249" s="23" t="s">
        <v>697</v>
      </c>
      <c r="Q249" s="27">
        <v>0</v>
      </c>
      <c r="R249" s="27" t="s">
        <v>704</v>
      </c>
      <c r="S249" s="27" t="s">
        <v>698</v>
      </c>
      <c r="T249" s="28" t="s">
        <v>694</v>
      </c>
      <c r="U249" s="28"/>
      <c r="V249" s="27" t="s">
        <v>89</v>
      </c>
      <c r="W249" s="27" t="s">
        <v>905</v>
      </c>
      <c r="X249" s="27"/>
      <c r="Y249" s="27"/>
      <c r="Z249" s="27"/>
      <c r="AA249" s="27"/>
      <c r="AB249" s="27"/>
      <c r="AC249" s="27" t="s">
        <v>1693</v>
      </c>
      <c r="AD249" s="27"/>
      <c r="AE249" s="27"/>
      <c r="AF249" s="27"/>
      <c r="AG249" s="27"/>
      <c r="AH249" s="27"/>
      <c r="AI249" s="27" t="s">
        <v>1694</v>
      </c>
      <c r="AJ249" s="28" t="s">
        <v>704</v>
      </c>
      <c r="AK249" s="27" t="s">
        <v>704</v>
      </c>
      <c r="AL249" s="27" t="s">
        <v>704</v>
      </c>
      <c r="AM249" s="27" t="s">
        <v>704</v>
      </c>
      <c r="AN249" s="27" t="s">
        <v>704</v>
      </c>
      <c r="AO249" s="27" t="s">
        <v>704</v>
      </c>
      <c r="AP249" s="27" t="s">
        <v>704</v>
      </c>
      <c r="AQ249" s="27" t="s">
        <v>704</v>
      </c>
      <c r="AR249" s="27" t="s">
        <v>704</v>
      </c>
      <c r="AS249" s="27" t="s">
        <v>704</v>
      </c>
      <c r="AT249" s="27" t="s">
        <v>704</v>
      </c>
      <c r="AU249" s="27" t="s">
        <v>704</v>
      </c>
      <c r="AV249" s="27" t="s">
        <v>704</v>
      </c>
      <c r="AW249" s="27" t="s">
        <v>704</v>
      </c>
      <c r="AX249" s="27" t="s">
        <v>704</v>
      </c>
      <c r="AY249" s="27" t="s">
        <v>704</v>
      </c>
      <c r="AZ249" s="27" t="s">
        <v>704</v>
      </c>
      <c r="BA249" s="27" t="s">
        <v>704</v>
      </c>
      <c r="BB249" s="27" t="s">
        <v>704</v>
      </c>
      <c r="BC249" s="27" t="s">
        <v>704</v>
      </c>
      <c r="BD249" s="27" t="s">
        <v>704</v>
      </c>
      <c r="BE249" s="27" t="s">
        <v>704</v>
      </c>
      <c r="BF249" s="27" t="s">
        <v>704</v>
      </c>
      <c r="BG249" s="27" t="s">
        <v>704</v>
      </c>
      <c r="BH249" s="27" t="s">
        <v>704</v>
      </c>
      <c r="BI249" s="27" t="s">
        <v>704</v>
      </c>
      <c r="BJ249" s="27" t="s">
        <v>704</v>
      </c>
      <c r="BK249" s="27" t="s">
        <v>704</v>
      </c>
      <c r="BL249" s="27" t="s">
        <v>704</v>
      </c>
      <c r="BM249" s="27" t="s">
        <v>704</v>
      </c>
      <c r="BN249" s="27" t="s">
        <v>704</v>
      </c>
      <c r="BO249" s="27" t="s">
        <v>704</v>
      </c>
      <c r="BP249" s="27" t="s">
        <v>704</v>
      </c>
      <c r="BQ249" s="27" t="s">
        <v>704</v>
      </c>
      <c r="BR249" s="27" t="s">
        <v>704</v>
      </c>
      <c r="BS249" s="27" t="s">
        <v>704</v>
      </c>
      <c r="BT249" s="27" t="s">
        <v>704</v>
      </c>
      <c r="BU249" s="27" t="s">
        <v>704</v>
      </c>
      <c r="BV249" s="27" t="s">
        <v>704</v>
      </c>
      <c r="BW249" s="27" t="s">
        <v>704</v>
      </c>
      <c r="BX249" s="27" t="s">
        <v>704</v>
      </c>
      <c r="BY249" s="27" t="s">
        <v>704</v>
      </c>
      <c r="BZ249" s="27" t="s">
        <v>704</v>
      </c>
      <c r="CA249" s="27" t="s">
        <v>704</v>
      </c>
      <c r="CB249" s="27" t="s">
        <v>704</v>
      </c>
      <c r="CC249" s="27" t="s">
        <v>704</v>
      </c>
      <c r="CD249" s="27" t="s">
        <v>704</v>
      </c>
      <c r="CE249" s="27" t="s">
        <v>704</v>
      </c>
      <c r="CF249" s="27" t="s">
        <v>704</v>
      </c>
      <c r="CG249" s="27" t="s">
        <v>704</v>
      </c>
      <c r="CH249" s="27" t="s">
        <v>704</v>
      </c>
      <c r="CI249" s="27" t="s">
        <v>704</v>
      </c>
      <c r="CJ249" s="27" t="s">
        <v>704</v>
      </c>
      <c r="CK249" s="27" t="s">
        <v>704</v>
      </c>
      <c r="CL249" s="27" t="s">
        <v>704</v>
      </c>
      <c r="CM249" s="27" t="s">
        <v>704</v>
      </c>
      <c r="CN249" s="27" t="s">
        <v>704</v>
      </c>
      <c r="CO249" s="27" t="s">
        <v>704</v>
      </c>
      <c r="CP249" s="27" t="s">
        <v>704</v>
      </c>
      <c r="CQ249" s="27" t="s">
        <v>704</v>
      </c>
      <c r="CR249" s="27" t="s">
        <v>704</v>
      </c>
      <c r="CS249" s="27" t="s">
        <v>704</v>
      </c>
      <c r="CT249" s="27" t="s">
        <v>704</v>
      </c>
      <c r="CU249" s="27" t="s">
        <v>704</v>
      </c>
      <c r="CV249" s="27" t="s">
        <v>704</v>
      </c>
      <c r="CW249" s="27" t="s">
        <v>704</v>
      </c>
      <c r="CX249" s="27" t="s">
        <v>704</v>
      </c>
      <c r="CY249" s="27" t="s">
        <v>704</v>
      </c>
      <c r="CZ249" s="27" t="s">
        <v>704</v>
      </c>
      <c r="DA249" s="27" t="s">
        <v>704</v>
      </c>
      <c r="DB249" s="27" t="s">
        <v>698</v>
      </c>
      <c r="DC249" s="27" t="s">
        <v>698</v>
      </c>
      <c r="DD249" s="27" t="s">
        <v>698</v>
      </c>
      <c r="DE249" s="27" t="s">
        <v>698</v>
      </c>
      <c r="DF249" s="27" t="s">
        <v>704</v>
      </c>
      <c r="DG249" s="27" t="s">
        <v>704</v>
      </c>
      <c r="DH249" s="27" t="s">
        <v>704</v>
      </c>
      <c r="DI249" s="27" t="s">
        <v>704</v>
      </c>
      <c r="DJ249" s="27" t="s">
        <v>704</v>
      </c>
      <c r="DK249" s="27" t="s">
        <v>704</v>
      </c>
      <c r="DL249" s="27" t="s">
        <v>704</v>
      </c>
      <c r="DM249" s="27" t="s">
        <v>704</v>
      </c>
      <c r="DN249" s="27" t="s">
        <v>704</v>
      </c>
      <c r="DO249" s="27" t="s">
        <v>704</v>
      </c>
      <c r="DP249" s="27" t="s">
        <v>704</v>
      </c>
      <c r="DQ249" s="27" t="s">
        <v>704</v>
      </c>
      <c r="DR249" s="27" t="s">
        <v>704</v>
      </c>
      <c r="DS249" s="27"/>
      <c r="DT249" s="27" t="s">
        <v>704</v>
      </c>
      <c r="DU249" s="27" t="s">
        <v>704</v>
      </c>
      <c r="DV249" s="27" t="s">
        <v>704</v>
      </c>
      <c r="DW249" s="27" t="s">
        <v>704</v>
      </c>
      <c r="DX249" s="27" t="s">
        <v>704</v>
      </c>
      <c r="DY249" s="27" t="s">
        <v>704</v>
      </c>
      <c r="DZ249" s="27" t="s">
        <v>704</v>
      </c>
      <c r="EA249" s="27" t="s">
        <v>704</v>
      </c>
      <c r="EB249" s="27" t="s">
        <v>704</v>
      </c>
      <c r="EC249" s="27" t="s">
        <v>704</v>
      </c>
      <c r="ED249" s="27" t="s">
        <v>704</v>
      </c>
      <c r="EE249" s="27" t="s">
        <v>704</v>
      </c>
      <c r="EF249" s="27" t="s">
        <v>704</v>
      </c>
      <c r="EG249" s="27" t="s">
        <v>704</v>
      </c>
      <c r="EH249" s="27" t="s">
        <v>704</v>
      </c>
      <c r="EI249" s="27" t="s">
        <v>704</v>
      </c>
      <c r="EJ249" s="27" t="s">
        <v>704</v>
      </c>
      <c r="EK249" s="27" t="s">
        <v>704</v>
      </c>
      <c r="EL249" s="27" t="s">
        <v>704</v>
      </c>
      <c r="EM249" s="27" t="s">
        <v>704</v>
      </c>
      <c r="EN249" s="27" t="s">
        <v>704</v>
      </c>
      <c r="EO249" s="27" t="s">
        <v>704</v>
      </c>
      <c r="EP249" s="27" t="s">
        <v>704</v>
      </c>
      <c r="EQ249" s="27" t="s">
        <v>704</v>
      </c>
      <c r="ER249" s="27" t="s">
        <v>704</v>
      </c>
      <c r="ES249" s="27" t="s">
        <v>704</v>
      </c>
      <c r="ET249" s="27" t="s">
        <v>704</v>
      </c>
      <c r="EU249" s="27" t="s">
        <v>704</v>
      </c>
      <c r="EV249" s="27" t="s">
        <v>704</v>
      </c>
      <c r="EW249" s="27" t="s">
        <v>704</v>
      </c>
      <c r="EX249" s="27" t="s">
        <v>704</v>
      </c>
      <c r="EY249" s="27" t="s">
        <v>704</v>
      </c>
      <c r="EZ249" s="27" t="s">
        <v>704</v>
      </c>
      <c r="FA249" s="27" t="s">
        <v>704</v>
      </c>
      <c r="FB249" s="27" t="s">
        <v>704</v>
      </c>
      <c r="FC249" s="27" t="s">
        <v>704</v>
      </c>
      <c r="FD249" s="27" t="s">
        <v>704</v>
      </c>
      <c r="FE249" s="27" t="s">
        <v>704</v>
      </c>
      <c r="FF249" s="27" t="s">
        <v>704</v>
      </c>
      <c r="FG249" s="27" t="s">
        <v>704</v>
      </c>
      <c r="FH249" s="27" t="s">
        <v>704</v>
      </c>
      <c r="FI249" s="27" t="s">
        <v>704</v>
      </c>
      <c r="FJ249" s="27" t="s">
        <v>694</v>
      </c>
      <c r="FK249" s="27" t="s">
        <v>704</v>
      </c>
      <c r="FL249" s="27" t="s">
        <v>704</v>
      </c>
      <c r="FM249" s="27" t="s">
        <v>704</v>
      </c>
      <c r="FN249" s="27" t="s">
        <v>704</v>
      </c>
      <c r="FO249" s="78" t="s">
        <v>1642</v>
      </c>
      <c r="FP249" s="72" t="s">
        <v>698</v>
      </c>
      <c r="FQ249" s="72" t="s">
        <v>1176</v>
      </c>
      <c r="FR249" s="78" t="s">
        <v>1643</v>
      </c>
      <c r="FS249" s="78" t="s">
        <v>1695</v>
      </c>
      <c r="FT249" s="72" t="s">
        <v>1645</v>
      </c>
      <c r="FU249" s="72" t="s">
        <v>698</v>
      </c>
      <c r="FV249" s="27" t="s">
        <v>1696</v>
      </c>
      <c r="FW249" s="78" t="s">
        <v>1647</v>
      </c>
      <c r="FX249" s="78" t="s">
        <v>1647</v>
      </c>
      <c r="FY249" s="72" t="s">
        <v>698</v>
      </c>
      <c r="FZ249" s="90" t="s">
        <v>1648</v>
      </c>
      <c r="GA249" s="90" t="s">
        <v>1647</v>
      </c>
      <c r="GB249" s="90" t="s">
        <v>1649</v>
      </c>
      <c r="GC249" s="90" t="s">
        <v>1650</v>
      </c>
      <c r="GD249" s="90" t="s">
        <v>1651</v>
      </c>
      <c r="GE249" s="90" t="s">
        <v>1697</v>
      </c>
      <c r="GF249" s="90" t="s">
        <v>1653</v>
      </c>
      <c r="GG249" s="90" t="s">
        <v>1650</v>
      </c>
      <c r="GH249" s="106" t="s">
        <v>1654</v>
      </c>
      <c r="GI249" s="106" t="s">
        <v>1655</v>
      </c>
      <c r="GJ249" s="27" t="s">
        <v>1647</v>
      </c>
      <c r="GK249" s="28" t="s">
        <v>1698</v>
      </c>
      <c r="GL249" s="27" t="s">
        <v>1682</v>
      </c>
    </row>
    <row r="250" spans="1:194" ht="22.5" x14ac:dyDescent="0.25">
      <c r="A250" s="71" t="str">
        <f t="shared" si="19"/>
        <v>Expenditure: Employee Related Cost  - Senior Management: Designation - Salaries and Allowances: Allowance - Travel or Motor Vehicle:   Cost Capitalised to PPE (Credit Account)</v>
      </c>
      <c r="B250" s="27" t="s">
        <v>1639</v>
      </c>
      <c r="C250" s="27" t="str">
        <f t="shared" si="16"/>
        <v>IE005001001001005006000000000000000000</v>
      </c>
      <c r="D250" s="23" t="s">
        <v>1166</v>
      </c>
      <c r="E250" s="23" t="s">
        <v>713</v>
      </c>
      <c r="F250" s="23" t="s">
        <v>702</v>
      </c>
      <c r="G250" s="23" t="s">
        <v>702</v>
      </c>
      <c r="H250" s="23" t="s">
        <v>702</v>
      </c>
      <c r="I250" s="23" t="s">
        <v>713</v>
      </c>
      <c r="J250" s="23" t="s">
        <v>715</v>
      </c>
      <c r="K250" s="23" t="s">
        <v>697</v>
      </c>
      <c r="L250" s="23" t="s">
        <v>697</v>
      </c>
      <c r="M250" s="23" t="s">
        <v>697</v>
      </c>
      <c r="N250" s="23" t="s">
        <v>697</v>
      </c>
      <c r="O250" s="23" t="s">
        <v>697</v>
      </c>
      <c r="P250" s="23" t="s">
        <v>697</v>
      </c>
      <c r="Q250" s="27">
        <v>0</v>
      </c>
      <c r="R250" s="27" t="s">
        <v>704</v>
      </c>
      <c r="S250" s="27" t="s">
        <v>698</v>
      </c>
      <c r="T250" s="28" t="s">
        <v>694</v>
      </c>
      <c r="U250" s="28"/>
      <c r="V250" s="27" t="s">
        <v>53</v>
      </c>
      <c r="W250" s="27" t="s">
        <v>905</v>
      </c>
      <c r="X250" s="27"/>
      <c r="Y250" s="27"/>
      <c r="Z250" s="27"/>
      <c r="AA250" s="27"/>
      <c r="AB250" s="27"/>
      <c r="AC250" s="27" t="s">
        <v>1699</v>
      </c>
      <c r="AD250" s="27"/>
      <c r="AE250" s="27"/>
      <c r="AF250" s="27"/>
      <c r="AG250" s="27"/>
      <c r="AH250" s="27"/>
      <c r="AI250" s="27" t="s">
        <v>1700</v>
      </c>
      <c r="AJ250" s="28" t="s">
        <v>704</v>
      </c>
      <c r="AK250" s="27" t="s">
        <v>704</v>
      </c>
      <c r="AL250" s="27" t="s">
        <v>704</v>
      </c>
      <c r="AM250" s="27" t="s">
        <v>704</v>
      </c>
      <c r="AN250" s="27" t="s">
        <v>704</v>
      </c>
      <c r="AO250" s="27" t="s">
        <v>704</v>
      </c>
      <c r="AP250" s="27" t="s">
        <v>704</v>
      </c>
      <c r="AQ250" s="27" t="s">
        <v>704</v>
      </c>
      <c r="AR250" s="27" t="s">
        <v>704</v>
      </c>
      <c r="AS250" s="27" t="s">
        <v>704</v>
      </c>
      <c r="AT250" s="27" t="s">
        <v>704</v>
      </c>
      <c r="AU250" s="27" t="s">
        <v>704</v>
      </c>
      <c r="AV250" s="27" t="s">
        <v>704</v>
      </c>
      <c r="AW250" s="27" t="s">
        <v>704</v>
      </c>
      <c r="AX250" s="27" t="s">
        <v>704</v>
      </c>
      <c r="AY250" s="27" t="s">
        <v>704</v>
      </c>
      <c r="AZ250" s="27" t="s">
        <v>704</v>
      </c>
      <c r="BA250" s="27" t="s">
        <v>704</v>
      </c>
      <c r="BB250" s="27" t="s">
        <v>704</v>
      </c>
      <c r="BC250" s="27" t="s">
        <v>704</v>
      </c>
      <c r="BD250" s="27" t="s">
        <v>704</v>
      </c>
      <c r="BE250" s="27" t="s">
        <v>704</v>
      </c>
      <c r="BF250" s="27" t="s">
        <v>704</v>
      </c>
      <c r="BG250" s="27" t="s">
        <v>704</v>
      </c>
      <c r="BH250" s="27" t="s">
        <v>704</v>
      </c>
      <c r="BI250" s="27" t="s">
        <v>704</v>
      </c>
      <c r="BJ250" s="27" t="s">
        <v>704</v>
      </c>
      <c r="BK250" s="27" t="s">
        <v>704</v>
      </c>
      <c r="BL250" s="27" t="s">
        <v>704</v>
      </c>
      <c r="BM250" s="27" t="s">
        <v>704</v>
      </c>
      <c r="BN250" s="27" t="s">
        <v>704</v>
      </c>
      <c r="BO250" s="27" t="s">
        <v>704</v>
      </c>
      <c r="BP250" s="27" t="s">
        <v>704</v>
      </c>
      <c r="BQ250" s="27" t="s">
        <v>704</v>
      </c>
      <c r="BR250" s="27" t="s">
        <v>704</v>
      </c>
      <c r="BS250" s="27" t="s">
        <v>704</v>
      </c>
      <c r="BT250" s="27" t="s">
        <v>704</v>
      </c>
      <c r="BU250" s="27" t="s">
        <v>704</v>
      </c>
      <c r="BV250" s="27" t="s">
        <v>704</v>
      </c>
      <c r="BW250" s="27" t="s">
        <v>704</v>
      </c>
      <c r="BX250" s="27" t="s">
        <v>704</v>
      </c>
      <c r="BY250" s="27" t="s">
        <v>704</v>
      </c>
      <c r="BZ250" s="27" t="s">
        <v>704</v>
      </c>
      <c r="CA250" s="27" t="s">
        <v>704</v>
      </c>
      <c r="CB250" s="27" t="s">
        <v>704</v>
      </c>
      <c r="CC250" s="27" t="s">
        <v>704</v>
      </c>
      <c r="CD250" s="27" t="s">
        <v>704</v>
      </c>
      <c r="CE250" s="27" t="s">
        <v>704</v>
      </c>
      <c r="CF250" s="27" t="s">
        <v>704</v>
      </c>
      <c r="CG250" s="27" t="s">
        <v>704</v>
      </c>
      <c r="CH250" s="27" t="s">
        <v>704</v>
      </c>
      <c r="CI250" s="27" t="s">
        <v>704</v>
      </c>
      <c r="CJ250" s="27" t="s">
        <v>704</v>
      </c>
      <c r="CK250" s="27" t="s">
        <v>704</v>
      </c>
      <c r="CL250" s="27" t="s">
        <v>704</v>
      </c>
      <c r="CM250" s="27" t="s">
        <v>704</v>
      </c>
      <c r="CN250" s="27" t="s">
        <v>704</v>
      </c>
      <c r="CO250" s="27" t="s">
        <v>704</v>
      </c>
      <c r="CP250" s="27" t="s">
        <v>704</v>
      </c>
      <c r="CQ250" s="27" t="s">
        <v>704</v>
      </c>
      <c r="CR250" s="27" t="s">
        <v>704</v>
      </c>
      <c r="CS250" s="27" t="s">
        <v>704</v>
      </c>
      <c r="CT250" s="27" t="s">
        <v>704</v>
      </c>
      <c r="CU250" s="27" t="s">
        <v>704</v>
      </c>
      <c r="CV250" s="27" t="s">
        <v>704</v>
      </c>
      <c r="CW250" s="27" t="s">
        <v>704</v>
      </c>
      <c r="CX250" s="27" t="s">
        <v>704</v>
      </c>
      <c r="CY250" s="27" t="s">
        <v>704</v>
      </c>
      <c r="CZ250" s="27" t="s">
        <v>704</v>
      </c>
      <c r="DA250" s="27" t="s">
        <v>704</v>
      </c>
      <c r="DB250" s="27" t="s">
        <v>698</v>
      </c>
      <c r="DC250" s="27" t="s">
        <v>698</v>
      </c>
      <c r="DD250" s="27" t="s">
        <v>698</v>
      </c>
      <c r="DE250" s="27" t="s">
        <v>698</v>
      </c>
      <c r="DF250" s="27" t="s">
        <v>704</v>
      </c>
      <c r="DG250" s="27" t="s">
        <v>704</v>
      </c>
      <c r="DH250" s="27" t="s">
        <v>704</v>
      </c>
      <c r="DI250" s="27" t="s">
        <v>704</v>
      </c>
      <c r="DJ250" s="27" t="s">
        <v>704</v>
      </c>
      <c r="DK250" s="27" t="s">
        <v>704</v>
      </c>
      <c r="DL250" s="27" t="s">
        <v>704</v>
      </c>
      <c r="DM250" s="27" t="s">
        <v>704</v>
      </c>
      <c r="DN250" s="27" t="s">
        <v>704</v>
      </c>
      <c r="DO250" s="27" t="s">
        <v>704</v>
      </c>
      <c r="DP250" s="27" t="s">
        <v>704</v>
      </c>
      <c r="DQ250" s="27" t="s">
        <v>704</v>
      </c>
      <c r="DR250" s="27" t="s">
        <v>704</v>
      </c>
      <c r="DS250" s="27"/>
      <c r="DT250" s="27" t="s">
        <v>704</v>
      </c>
      <c r="DU250" s="27" t="s">
        <v>704</v>
      </c>
      <c r="DV250" s="27" t="s">
        <v>704</v>
      </c>
      <c r="DW250" s="27" t="s">
        <v>704</v>
      </c>
      <c r="DX250" s="27" t="s">
        <v>704</v>
      </c>
      <c r="DY250" s="27" t="s">
        <v>704</v>
      </c>
      <c r="DZ250" s="27" t="s">
        <v>704</v>
      </c>
      <c r="EA250" s="27" t="s">
        <v>704</v>
      </c>
      <c r="EB250" s="27" t="s">
        <v>704</v>
      </c>
      <c r="EC250" s="27" t="s">
        <v>704</v>
      </c>
      <c r="ED250" s="27" t="s">
        <v>704</v>
      </c>
      <c r="EE250" s="27" t="s">
        <v>704</v>
      </c>
      <c r="EF250" s="27" t="s">
        <v>704</v>
      </c>
      <c r="EG250" s="27" t="s">
        <v>704</v>
      </c>
      <c r="EH250" s="27" t="s">
        <v>704</v>
      </c>
      <c r="EI250" s="27" t="s">
        <v>704</v>
      </c>
      <c r="EJ250" s="27" t="s">
        <v>704</v>
      </c>
      <c r="EK250" s="27" t="s">
        <v>704</v>
      </c>
      <c r="EL250" s="27" t="s">
        <v>704</v>
      </c>
      <c r="EM250" s="27" t="s">
        <v>704</v>
      </c>
      <c r="EN250" s="27" t="s">
        <v>704</v>
      </c>
      <c r="EO250" s="27" t="s">
        <v>704</v>
      </c>
      <c r="EP250" s="27" t="s">
        <v>704</v>
      </c>
      <c r="EQ250" s="27" t="s">
        <v>704</v>
      </c>
      <c r="ER250" s="27" t="s">
        <v>704</v>
      </c>
      <c r="ES250" s="27" t="s">
        <v>704</v>
      </c>
      <c r="ET250" s="27" t="s">
        <v>704</v>
      </c>
      <c r="EU250" s="27" t="s">
        <v>704</v>
      </c>
      <c r="EV250" s="27" t="s">
        <v>704</v>
      </c>
      <c r="EW250" s="27" t="s">
        <v>704</v>
      </c>
      <c r="EX250" s="27" t="s">
        <v>704</v>
      </c>
      <c r="EY250" s="27" t="s">
        <v>704</v>
      </c>
      <c r="EZ250" s="27" t="s">
        <v>704</v>
      </c>
      <c r="FA250" s="27" t="s">
        <v>704</v>
      </c>
      <c r="FB250" s="27" t="s">
        <v>704</v>
      </c>
      <c r="FC250" s="27" t="s">
        <v>704</v>
      </c>
      <c r="FD250" s="27" t="s">
        <v>704</v>
      </c>
      <c r="FE250" s="27" t="s">
        <v>704</v>
      </c>
      <c r="FF250" s="27" t="s">
        <v>704</v>
      </c>
      <c r="FG250" s="27" t="s">
        <v>704</v>
      </c>
      <c r="FH250" s="27" t="s">
        <v>704</v>
      </c>
      <c r="FI250" s="27" t="s">
        <v>704</v>
      </c>
      <c r="FJ250" s="27" t="s">
        <v>694</v>
      </c>
      <c r="FK250" s="27" t="s">
        <v>704</v>
      </c>
      <c r="FL250" s="27" t="s">
        <v>704</v>
      </c>
      <c r="FM250" s="27" t="s">
        <v>704</v>
      </c>
      <c r="FN250" s="27" t="s">
        <v>704</v>
      </c>
      <c r="FO250" s="78" t="s">
        <v>1642</v>
      </c>
      <c r="FP250" s="72" t="s">
        <v>698</v>
      </c>
      <c r="FQ250" s="72" t="s">
        <v>1176</v>
      </c>
      <c r="FR250" s="78" t="s">
        <v>1643</v>
      </c>
      <c r="FS250" s="78" t="s">
        <v>1660</v>
      </c>
      <c r="FT250" s="72" t="s">
        <v>1645</v>
      </c>
      <c r="FU250" s="72" t="s">
        <v>698</v>
      </c>
      <c r="FV250" s="27" t="s">
        <v>1696</v>
      </c>
      <c r="FW250" s="78" t="s">
        <v>1647</v>
      </c>
      <c r="FX250" s="78" t="s">
        <v>1647</v>
      </c>
      <c r="FY250" s="72" t="s">
        <v>698</v>
      </c>
      <c r="FZ250" s="90" t="s">
        <v>1661</v>
      </c>
      <c r="GA250" s="90" t="s">
        <v>1647</v>
      </c>
      <c r="GB250" s="90" t="s">
        <v>1649</v>
      </c>
      <c r="GC250" s="90" t="s">
        <v>1650</v>
      </c>
      <c r="GD250" s="90" t="s">
        <v>1651</v>
      </c>
      <c r="GE250" s="90" t="s">
        <v>1697</v>
      </c>
      <c r="GF250" s="90" t="s">
        <v>1653</v>
      </c>
      <c r="GG250" s="90" t="s">
        <v>1650</v>
      </c>
      <c r="GH250" s="106" t="s">
        <v>1662</v>
      </c>
      <c r="GI250" s="106" t="s">
        <v>1655</v>
      </c>
      <c r="GJ250" s="27" t="s">
        <v>1647</v>
      </c>
      <c r="GK250" s="28" t="s">
        <v>1698</v>
      </c>
      <c r="GL250" s="27" t="s">
        <v>1682</v>
      </c>
    </row>
    <row r="251" spans="1:194" ht="22.5" x14ac:dyDescent="0.25">
      <c r="A251" s="71" t="str">
        <f t="shared" si="19"/>
        <v xml:space="preserve">Expenditure: Employee Related Cost  - Senior Management: Designation - Salaries and Allowances: Allowance - Accommodation, Travel and Incidental </v>
      </c>
      <c r="B251" s="27" t="s">
        <v>1639</v>
      </c>
      <c r="C251" s="27" t="str">
        <f t="shared" si="16"/>
        <v>IE005001001001005007000000000000000000</v>
      </c>
      <c r="D251" s="23" t="s">
        <v>1166</v>
      </c>
      <c r="E251" s="23" t="s">
        <v>713</v>
      </c>
      <c r="F251" s="23" t="s">
        <v>702</v>
      </c>
      <c r="G251" s="23" t="s">
        <v>702</v>
      </c>
      <c r="H251" s="23" t="s">
        <v>702</v>
      </c>
      <c r="I251" s="23" t="s">
        <v>713</v>
      </c>
      <c r="J251" s="23" t="s">
        <v>718</v>
      </c>
      <c r="K251" s="23" t="s">
        <v>697</v>
      </c>
      <c r="L251" s="23" t="s">
        <v>697</v>
      </c>
      <c r="M251" s="23" t="s">
        <v>697</v>
      </c>
      <c r="N251" s="23" t="s">
        <v>697</v>
      </c>
      <c r="O251" s="23" t="s">
        <v>697</v>
      </c>
      <c r="P251" s="23" t="s">
        <v>697</v>
      </c>
      <c r="Q251" s="27">
        <v>0</v>
      </c>
      <c r="R251" s="27" t="s">
        <v>704</v>
      </c>
      <c r="S251" s="27" t="s">
        <v>698</v>
      </c>
      <c r="T251" s="28" t="s">
        <v>694</v>
      </c>
      <c r="U251" s="28"/>
      <c r="V251" s="27" t="s">
        <v>92</v>
      </c>
      <c r="W251" s="27" t="s">
        <v>905</v>
      </c>
      <c r="X251" s="27"/>
      <c r="Y251" s="27"/>
      <c r="Z251" s="27"/>
      <c r="AA251" s="27"/>
      <c r="AB251" s="27"/>
      <c r="AC251" s="27" t="s">
        <v>1701</v>
      </c>
      <c r="AD251" s="27"/>
      <c r="AE251" s="27"/>
      <c r="AF251" s="27"/>
      <c r="AG251" s="27"/>
      <c r="AH251" s="27"/>
      <c r="AI251" s="27" t="s">
        <v>1702</v>
      </c>
      <c r="AJ251" s="28" t="s">
        <v>704</v>
      </c>
      <c r="AK251" s="27" t="s">
        <v>704</v>
      </c>
      <c r="AL251" s="27" t="s">
        <v>704</v>
      </c>
      <c r="AM251" s="27" t="s">
        <v>704</v>
      </c>
      <c r="AN251" s="27" t="s">
        <v>704</v>
      </c>
      <c r="AO251" s="27" t="s">
        <v>704</v>
      </c>
      <c r="AP251" s="27" t="s">
        <v>704</v>
      </c>
      <c r="AQ251" s="27" t="s">
        <v>704</v>
      </c>
      <c r="AR251" s="27" t="s">
        <v>704</v>
      </c>
      <c r="AS251" s="27" t="s">
        <v>704</v>
      </c>
      <c r="AT251" s="27" t="s">
        <v>704</v>
      </c>
      <c r="AU251" s="27" t="s">
        <v>704</v>
      </c>
      <c r="AV251" s="27" t="s">
        <v>704</v>
      </c>
      <c r="AW251" s="27" t="s">
        <v>704</v>
      </c>
      <c r="AX251" s="27" t="s">
        <v>704</v>
      </c>
      <c r="AY251" s="27" t="s">
        <v>704</v>
      </c>
      <c r="AZ251" s="27" t="s">
        <v>704</v>
      </c>
      <c r="BA251" s="27" t="s">
        <v>704</v>
      </c>
      <c r="BB251" s="27" t="s">
        <v>704</v>
      </c>
      <c r="BC251" s="27" t="s">
        <v>704</v>
      </c>
      <c r="BD251" s="27" t="s">
        <v>704</v>
      </c>
      <c r="BE251" s="27" t="s">
        <v>704</v>
      </c>
      <c r="BF251" s="27" t="s">
        <v>704</v>
      </c>
      <c r="BG251" s="27" t="s">
        <v>704</v>
      </c>
      <c r="BH251" s="27" t="s">
        <v>704</v>
      </c>
      <c r="BI251" s="27" t="s">
        <v>704</v>
      </c>
      <c r="BJ251" s="27" t="s">
        <v>704</v>
      </c>
      <c r="BK251" s="27" t="s">
        <v>704</v>
      </c>
      <c r="BL251" s="27" t="s">
        <v>704</v>
      </c>
      <c r="BM251" s="27" t="s">
        <v>704</v>
      </c>
      <c r="BN251" s="27" t="s">
        <v>704</v>
      </c>
      <c r="BO251" s="27" t="s">
        <v>704</v>
      </c>
      <c r="BP251" s="27" t="s">
        <v>704</v>
      </c>
      <c r="BQ251" s="27" t="s">
        <v>704</v>
      </c>
      <c r="BR251" s="27" t="s">
        <v>704</v>
      </c>
      <c r="BS251" s="27" t="s">
        <v>704</v>
      </c>
      <c r="BT251" s="27" t="s">
        <v>704</v>
      </c>
      <c r="BU251" s="27" t="s">
        <v>704</v>
      </c>
      <c r="BV251" s="27" t="s">
        <v>704</v>
      </c>
      <c r="BW251" s="27" t="s">
        <v>704</v>
      </c>
      <c r="BX251" s="27" t="s">
        <v>704</v>
      </c>
      <c r="BY251" s="27" t="s">
        <v>704</v>
      </c>
      <c r="BZ251" s="27" t="s">
        <v>704</v>
      </c>
      <c r="CA251" s="27" t="s">
        <v>704</v>
      </c>
      <c r="CB251" s="27" t="s">
        <v>704</v>
      </c>
      <c r="CC251" s="27" t="s">
        <v>704</v>
      </c>
      <c r="CD251" s="27" t="s">
        <v>704</v>
      </c>
      <c r="CE251" s="27" t="s">
        <v>704</v>
      </c>
      <c r="CF251" s="27" t="s">
        <v>704</v>
      </c>
      <c r="CG251" s="27" t="s">
        <v>704</v>
      </c>
      <c r="CH251" s="27" t="s">
        <v>704</v>
      </c>
      <c r="CI251" s="27" t="s">
        <v>704</v>
      </c>
      <c r="CJ251" s="27" t="s">
        <v>704</v>
      </c>
      <c r="CK251" s="27" t="s">
        <v>704</v>
      </c>
      <c r="CL251" s="27" t="s">
        <v>704</v>
      </c>
      <c r="CM251" s="27" t="s">
        <v>704</v>
      </c>
      <c r="CN251" s="27" t="s">
        <v>704</v>
      </c>
      <c r="CO251" s="27" t="s">
        <v>704</v>
      </c>
      <c r="CP251" s="27" t="s">
        <v>704</v>
      </c>
      <c r="CQ251" s="27" t="s">
        <v>704</v>
      </c>
      <c r="CR251" s="27" t="s">
        <v>704</v>
      </c>
      <c r="CS251" s="27" t="s">
        <v>704</v>
      </c>
      <c r="CT251" s="27" t="s">
        <v>704</v>
      </c>
      <c r="CU251" s="27" t="s">
        <v>704</v>
      </c>
      <c r="CV251" s="27" t="s">
        <v>704</v>
      </c>
      <c r="CW251" s="27" t="s">
        <v>704</v>
      </c>
      <c r="CX251" s="27" t="s">
        <v>704</v>
      </c>
      <c r="CY251" s="27" t="s">
        <v>704</v>
      </c>
      <c r="CZ251" s="27" t="s">
        <v>704</v>
      </c>
      <c r="DA251" s="27" t="s">
        <v>704</v>
      </c>
      <c r="DB251" s="27" t="s">
        <v>698</v>
      </c>
      <c r="DC251" s="27" t="s">
        <v>698</v>
      </c>
      <c r="DD251" s="27" t="s">
        <v>698</v>
      </c>
      <c r="DE251" s="27" t="s">
        <v>698</v>
      </c>
      <c r="DF251" s="27" t="s">
        <v>704</v>
      </c>
      <c r="DG251" s="27" t="s">
        <v>704</v>
      </c>
      <c r="DH251" s="27" t="s">
        <v>704</v>
      </c>
      <c r="DI251" s="27" t="s">
        <v>704</v>
      </c>
      <c r="DJ251" s="27" t="s">
        <v>704</v>
      </c>
      <c r="DK251" s="27" t="s">
        <v>704</v>
      </c>
      <c r="DL251" s="27" t="s">
        <v>704</v>
      </c>
      <c r="DM251" s="27" t="s">
        <v>704</v>
      </c>
      <c r="DN251" s="27" t="s">
        <v>704</v>
      </c>
      <c r="DO251" s="27" t="s">
        <v>704</v>
      </c>
      <c r="DP251" s="27" t="s">
        <v>704</v>
      </c>
      <c r="DQ251" s="27" t="s">
        <v>704</v>
      </c>
      <c r="DR251" s="27" t="s">
        <v>704</v>
      </c>
      <c r="DS251" s="27"/>
      <c r="DT251" s="27" t="s">
        <v>704</v>
      </c>
      <c r="DU251" s="27" t="s">
        <v>704</v>
      </c>
      <c r="DV251" s="27" t="s">
        <v>704</v>
      </c>
      <c r="DW251" s="27" t="s">
        <v>704</v>
      </c>
      <c r="DX251" s="27" t="s">
        <v>704</v>
      </c>
      <c r="DY251" s="27" t="s">
        <v>704</v>
      </c>
      <c r="DZ251" s="27" t="s">
        <v>704</v>
      </c>
      <c r="EA251" s="27" t="s">
        <v>704</v>
      </c>
      <c r="EB251" s="27" t="s">
        <v>704</v>
      </c>
      <c r="EC251" s="27" t="s">
        <v>704</v>
      </c>
      <c r="ED251" s="27" t="s">
        <v>704</v>
      </c>
      <c r="EE251" s="27" t="s">
        <v>704</v>
      </c>
      <c r="EF251" s="27" t="s">
        <v>704</v>
      </c>
      <c r="EG251" s="27" t="s">
        <v>704</v>
      </c>
      <c r="EH251" s="27" t="s">
        <v>704</v>
      </c>
      <c r="EI251" s="27" t="s">
        <v>704</v>
      </c>
      <c r="EJ251" s="27" t="s">
        <v>704</v>
      </c>
      <c r="EK251" s="27" t="s">
        <v>704</v>
      </c>
      <c r="EL251" s="27" t="s">
        <v>704</v>
      </c>
      <c r="EM251" s="27" t="s">
        <v>704</v>
      </c>
      <c r="EN251" s="27" t="s">
        <v>704</v>
      </c>
      <c r="EO251" s="27" t="s">
        <v>704</v>
      </c>
      <c r="EP251" s="27" t="s">
        <v>704</v>
      </c>
      <c r="EQ251" s="27" t="s">
        <v>704</v>
      </c>
      <c r="ER251" s="27" t="s">
        <v>704</v>
      </c>
      <c r="ES251" s="27" t="s">
        <v>704</v>
      </c>
      <c r="ET251" s="27" t="s">
        <v>704</v>
      </c>
      <c r="EU251" s="27" t="s">
        <v>704</v>
      </c>
      <c r="EV251" s="27" t="s">
        <v>704</v>
      </c>
      <c r="EW251" s="27" t="s">
        <v>704</v>
      </c>
      <c r="EX251" s="27" t="s">
        <v>704</v>
      </c>
      <c r="EY251" s="27" t="s">
        <v>704</v>
      </c>
      <c r="EZ251" s="27" t="s">
        <v>704</v>
      </c>
      <c r="FA251" s="27" t="s">
        <v>704</v>
      </c>
      <c r="FB251" s="27" t="s">
        <v>704</v>
      </c>
      <c r="FC251" s="27" t="s">
        <v>704</v>
      </c>
      <c r="FD251" s="27" t="s">
        <v>704</v>
      </c>
      <c r="FE251" s="27" t="s">
        <v>704</v>
      </c>
      <c r="FF251" s="27" t="s">
        <v>704</v>
      </c>
      <c r="FG251" s="27" t="s">
        <v>704</v>
      </c>
      <c r="FH251" s="27" t="s">
        <v>704</v>
      </c>
      <c r="FI251" s="27" t="s">
        <v>704</v>
      </c>
      <c r="FJ251" s="27" t="s">
        <v>694</v>
      </c>
      <c r="FK251" s="27" t="s">
        <v>704</v>
      </c>
      <c r="FL251" s="27" t="s">
        <v>704</v>
      </c>
      <c r="FM251" s="27" t="s">
        <v>704</v>
      </c>
      <c r="FN251" s="27" t="s">
        <v>704</v>
      </c>
      <c r="FO251" s="78" t="s">
        <v>1642</v>
      </c>
      <c r="FP251" s="72" t="s">
        <v>698</v>
      </c>
      <c r="FQ251" s="72" t="s">
        <v>1176</v>
      </c>
      <c r="FR251" s="78" t="s">
        <v>1643</v>
      </c>
      <c r="FS251" s="78" t="s">
        <v>1703</v>
      </c>
      <c r="FT251" s="72" t="s">
        <v>1645</v>
      </c>
      <c r="FU251" s="72" t="s">
        <v>698</v>
      </c>
      <c r="FV251" s="27" t="s">
        <v>1704</v>
      </c>
      <c r="FW251" s="78" t="s">
        <v>1647</v>
      </c>
      <c r="FX251" s="78" t="s">
        <v>1647</v>
      </c>
      <c r="FY251" s="72" t="s">
        <v>698</v>
      </c>
      <c r="FZ251" s="90" t="s">
        <v>1648</v>
      </c>
      <c r="GA251" s="90" t="s">
        <v>1647</v>
      </c>
      <c r="GB251" s="90" t="s">
        <v>1649</v>
      </c>
      <c r="GC251" s="90" t="s">
        <v>1650</v>
      </c>
      <c r="GD251" s="90" t="s">
        <v>1651</v>
      </c>
      <c r="GE251" s="90" t="s">
        <v>1705</v>
      </c>
      <c r="GF251" s="90" t="s">
        <v>1653</v>
      </c>
      <c r="GG251" s="90" t="s">
        <v>1650</v>
      </c>
      <c r="GH251" s="106" t="s">
        <v>1654</v>
      </c>
      <c r="GI251" s="106" t="s">
        <v>1655</v>
      </c>
      <c r="GJ251" s="27" t="s">
        <v>1647</v>
      </c>
      <c r="GK251" s="28" t="s">
        <v>1698</v>
      </c>
      <c r="GL251" s="27" t="s">
        <v>1682</v>
      </c>
    </row>
    <row r="252" spans="1:194" ht="22.5" x14ac:dyDescent="0.25">
      <c r="A252" s="71" t="str">
        <f t="shared" si="19"/>
        <v>Expenditure: Employee Related Cost  - Senior Management: Designation - Salaries and Allowances: Allowance - Accommodation, Travel and Incidental:   Cost Capitalised to PPE (Credit Account)</v>
      </c>
      <c r="B252" s="75" t="s">
        <v>1639</v>
      </c>
      <c r="C252" s="75" t="str">
        <f t="shared" si="16"/>
        <v>IE005001001001005008000000000000000000</v>
      </c>
      <c r="D252" s="109" t="s">
        <v>1166</v>
      </c>
      <c r="E252" s="109" t="s">
        <v>713</v>
      </c>
      <c r="F252" s="109" t="s">
        <v>702</v>
      </c>
      <c r="G252" s="109" t="s">
        <v>702</v>
      </c>
      <c r="H252" s="109" t="s">
        <v>702</v>
      </c>
      <c r="I252" s="109" t="s">
        <v>713</v>
      </c>
      <c r="J252" s="109" t="s">
        <v>720</v>
      </c>
      <c r="K252" s="109" t="s">
        <v>697</v>
      </c>
      <c r="L252" s="109" t="s">
        <v>697</v>
      </c>
      <c r="M252" s="109" t="s">
        <v>697</v>
      </c>
      <c r="N252" s="109" t="s">
        <v>697</v>
      </c>
      <c r="O252" s="109" t="s">
        <v>697</v>
      </c>
      <c r="P252" s="109" t="s">
        <v>697</v>
      </c>
      <c r="Q252" s="75">
        <v>0</v>
      </c>
      <c r="R252" s="75" t="s">
        <v>704</v>
      </c>
      <c r="S252" s="77" t="s">
        <v>698</v>
      </c>
      <c r="T252" s="28" t="s">
        <v>694</v>
      </c>
      <c r="U252" s="28"/>
      <c r="V252" s="75" t="s">
        <v>53</v>
      </c>
      <c r="W252" s="75" t="s">
        <v>905</v>
      </c>
      <c r="X252" s="75"/>
      <c r="Y252" s="75"/>
      <c r="Z252" s="75"/>
      <c r="AA252" s="75"/>
      <c r="AB252" s="75"/>
      <c r="AC252" s="75" t="s">
        <v>1706</v>
      </c>
      <c r="AD252" s="75"/>
      <c r="AE252" s="75"/>
      <c r="AF252" s="75"/>
      <c r="AG252" s="75"/>
      <c r="AH252" s="75"/>
      <c r="AI252" s="75" t="s">
        <v>1707</v>
      </c>
      <c r="AJ252" s="28" t="s">
        <v>704</v>
      </c>
      <c r="AK252" s="75" t="s">
        <v>704</v>
      </c>
      <c r="AL252" s="75" t="s">
        <v>704</v>
      </c>
      <c r="AM252" s="75" t="s">
        <v>704</v>
      </c>
      <c r="AN252" s="75" t="s">
        <v>704</v>
      </c>
      <c r="AO252" s="75" t="s">
        <v>704</v>
      </c>
      <c r="AP252" s="75" t="s">
        <v>704</v>
      </c>
      <c r="AQ252" s="75" t="s">
        <v>704</v>
      </c>
      <c r="AR252" s="75" t="s">
        <v>704</v>
      </c>
      <c r="AS252" s="75" t="s">
        <v>704</v>
      </c>
      <c r="AT252" s="75" t="s">
        <v>704</v>
      </c>
      <c r="AU252" s="75" t="s">
        <v>704</v>
      </c>
      <c r="AV252" s="75" t="s">
        <v>704</v>
      </c>
      <c r="AW252" s="75" t="s">
        <v>704</v>
      </c>
      <c r="AX252" s="75" t="s">
        <v>704</v>
      </c>
      <c r="AY252" s="75" t="s">
        <v>704</v>
      </c>
      <c r="AZ252" s="75" t="s">
        <v>704</v>
      </c>
      <c r="BA252" s="75" t="s">
        <v>704</v>
      </c>
      <c r="BB252" s="75" t="s">
        <v>704</v>
      </c>
      <c r="BC252" s="75" t="s">
        <v>704</v>
      </c>
      <c r="BD252" s="75" t="s">
        <v>704</v>
      </c>
      <c r="BE252" s="75" t="s">
        <v>704</v>
      </c>
      <c r="BF252" s="75" t="s">
        <v>704</v>
      </c>
      <c r="BG252" s="75" t="s">
        <v>704</v>
      </c>
      <c r="BH252" s="75" t="s">
        <v>704</v>
      </c>
      <c r="BI252" s="75" t="s">
        <v>704</v>
      </c>
      <c r="BJ252" s="75" t="s">
        <v>704</v>
      </c>
      <c r="BK252" s="75" t="s">
        <v>704</v>
      </c>
      <c r="BL252" s="75" t="s">
        <v>704</v>
      </c>
      <c r="BM252" s="75" t="s">
        <v>704</v>
      </c>
      <c r="BN252" s="75" t="s">
        <v>704</v>
      </c>
      <c r="BO252" s="75" t="s">
        <v>704</v>
      </c>
      <c r="BP252" s="75" t="s">
        <v>704</v>
      </c>
      <c r="BQ252" s="75" t="s">
        <v>704</v>
      </c>
      <c r="BR252" s="75" t="s">
        <v>704</v>
      </c>
      <c r="BS252" s="75" t="s">
        <v>704</v>
      </c>
      <c r="BT252" s="75" t="s">
        <v>704</v>
      </c>
      <c r="BU252" s="75" t="s">
        <v>704</v>
      </c>
      <c r="BV252" s="75" t="s">
        <v>704</v>
      </c>
      <c r="BW252" s="75" t="s">
        <v>704</v>
      </c>
      <c r="BX252" s="75" t="s">
        <v>704</v>
      </c>
      <c r="BY252" s="75" t="s">
        <v>704</v>
      </c>
      <c r="BZ252" s="75" t="s">
        <v>704</v>
      </c>
      <c r="CA252" s="75" t="s">
        <v>704</v>
      </c>
      <c r="CB252" s="75" t="s">
        <v>704</v>
      </c>
      <c r="CC252" s="75" t="s">
        <v>704</v>
      </c>
      <c r="CD252" s="75" t="s">
        <v>704</v>
      </c>
      <c r="CE252" s="75" t="s">
        <v>704</v>
      </c>
      <c r="CF252" s="75" t="s">
        <v>704</v>
      </c>
      <c r="CG252" s="75" t="s">
        <v>704</v>
      </c>
      <c r="CH252" s="75" t="s">
        <v>704</v>
      </c>
      <c r="CI252" s="75" t="s">
        <v>704</v>
      </c>
      <c r="CJ252" s="75" t="s">
        <v>704</v>
      </c>
      <c r="CK252" s="75" t="s">
        <v>704</v>
      </c>
      <c r="CL252" s="75" t="s">
        <v>704</v>
      </c>
      <c r="CM252" s="75" t="s">
        <v>704</v>
      </c>
      <c r="CN252" s="75" t="s">
        <v>704</v>
      </c>
      <c r="CO252" s="75" t="s">
        <v>704</v>
      </c>
      <c r="CP252" s="75" t="s">
        <v>704</v>
      </c>
      <c r="CQ252" s="75" t="s">
        <v>704</v>
      </c>
      <c r="CR252" s="75" t="s">
        <v>704</v>
      </c>
      <c r="CS252" s="75" t="s">
        <v>704</v>
      </c>
      <c r="CT252" s="75" t="s">
        <v>704</v>
      </c>
      <c r="CU252" s="75" t="s">
        <v>704</v>
      </c>
      <c r="CV252" s="75" t="s">
        <v>704</v>
      </c>
      <c r="CW252" s="75" t="s">
        <v>704</v>
      </c>
      <c r="CX252" s="75" t="s">
        <v>704</v>
      </c>
      <c r="CY252" s="75" t="s">
        <v>704</v>
      </c>
      <c r="CZ252" s="75" t="s">
        <v>704</v>
      </c>
      <c r="DA252" s="75" t="s">
        <v>704</v>
      </c>
      <c r="DB252" s="75" t="s">
        <v>698</v>
      </c>
      <c r="DC252" s="75" t="s">
        <v>698</v>
      </c>
      <c r="DD252" s="75" t="s">
        <v>698</v>
      </c>
      <c r="DE252" s="75" t="s">
        <v>698</v>
      </c>
      <c r="DF252" s="75" t="s">
        <v>704</v>
      </c>
      <c r="DG252" s="75" t="s">
        <v>704</v>
      </c>
      <c r="DH252" s="75" t="s">
        <v>704</v>
      </c>
      <c r="DI252" s="75" t="s">
        <v>704</v>
      </c>
      <c r="DJ252" s="75" t="s">
        <v>704</v>
      </c>
      <c r="DK252" s="75" t="s">
        <v>704</v>
      </c>
      <c r="DL252" s="75" t="s">
        <v>704</v>
      </c>
      <c r="DM252" s="75" t="s">
        <v>704</v>
      </c>
      <c r="DN252" s="75" t="s">
        <v>704</v>
      </c>
      <c r="DO252" s="75" t="s">
        <v>704</v>
      </c>
      <c r="DP252" s="75" t="s">
        <v>704</v>
      </c>
      <c r="DQ252" s="75" t="s">
        <v>704</v>
      </c>
      <c r="DR252" s="75" t="s">
        <v>704</v>
      </c>
      <c r="DS252" s="75"/>
      <c r="DT252" s="75" t="s">
        <v>704</v>
      </c>
      <c r="DU252" s="75" t="s">
        <v>704</v>
      </c>
      <c r="DV252" s="75" t="s">
        <v>704</v>
      </c>
      <c r="DW252" s="75" t="s">
        <v>704</v>
      </c>
      <c r="DX252" s="75" t="s">
        <v>704</v>
      </c>
      <c r="DY252" s="75" t="s">
        <v>704</v>
      </c>
      <c r="DZ252" s="75" t="s">
        <v>704</v>
      </c>
      <c r="EA252" s="75" t="s">
        <v>704</v>
      </c>
      <c r="EB252" s="75" t="s">
        <v>704</v>
      </c>
      <c r="EC252" s="75" t="s">
        <v>704</v>
      </c>
      <c r="ED252" s="75" t="s">
        <v>704</v>
      </c>
      <c r="EE252" s="75" t="s">
        <v>704</v>
      </c>
      <c r="EF252" s="75" t="s">
        <v>704</v>
      </c>
      <c r="EG252" s="75" t="s">
        <v>704</v>
      </c>
      <c r="EH252" s="75" t="s">
        <v>704</v>
      </c>
      <c r="EI252" s="75" t="s">
        <v>704</v>
      </c>
      <c r="EJ252" s="75" t="s">
        <v>704</v>
      </c>
      <c r="EK252" s="75" t="s">
        <v>704</v>
      </c>
      <c r="EL252" s="75" t="s">
        <v>704</v>
      </c>
      <c r="EM252" s="75" t="s">
        <v>704</v>
      </c>
      <c r="EN252" s="75" t="s">
        <v>704</v>
      </c>
      <c r="EO252" s="75" t="s">
        <v>704</v>
      </c>
      <c r="EP252" s="75" t="s">
        <v>704</v>
      </c>
      <c r="EQ252" s="75" t="s">
        <v>704</v>
      </c>
      <c r="ER252" s="75" t="s">
        <v>704</v>
      </c>
      <c r="ES252" s="75" t="s">
        <v>704</v>
      </c>
      <c r="ET252" s="75" t="s">
        <v>704</v>
      </c>
      <c r="EU252" s="75" t="s">
        <v>704</v>
      </c>
      <c r="EV252" s="75" t="s">
        <v>704</v>
      </c>
      <c r="EW252" s="75" t="s">
        <v>704</v>
      </c>
      <c r="EX252" s="75" t="s">
        <v>704</v>
      </c>
      <c r="EY252" s="75" t="s">
        <v>704</v>
      </c>
      <c r="EZ252" s="75" t="s">
        <v>704</v>
      </c>
      <c r="FA252" s="75" t="s">
        <v>704</v>
      </c>
      <c r="FB252" s="75" t="s">
        <v>704</v>
      </c>
      <c r="FC252" s="75" t="s">
        <v>704</v>
      </c>
      <c r="FD252" s="75" t="s">
        <v>704</v>
      </c>
      <c r="FE252" s="75" t="s">
        <v>704</v>
      </c>
      <c r="FF252" s="75" t="s">
        <v>704</v>
      </c>
      <c r="FG252" s="75" t="s">
        <v>704</v>
      </c>
      <c r="FH252" s="75" t="s">
        <v>704</v>
      </c>
      <c r="FI252" s="75" t="s">
        <v>704</v>
      </c>
      <c r="FJ252" s="75" t="s">
        <v>694</v>
      </c>
      <c r="FK252" s="75" t="s">
        <v>704</v>
      </c>
      <c r="FL252" s="75" t="s">
        <v>704</v>
      </c>
      <c r="FM252" s="75" t="s">
        <v>704</v>
      </c>
      <c r="FN252" s="75" t="s">
        <v>704</v>
      </c>
      <c r="FO252" s="110" t="s">
        <v>1642</v>
      </c>
      <c r="FP252" s="76" t="s">
        <v>698</v>
      </c>
      <c r="FQ252" s="76" t="s">
        <v>1176</v>
      </c>
      <c r="FR252" s="78" t="s">
        <v>1643</v>
      </c>
      <c r="FS252" s="110" t="s">
        <v>1660</v>
      </c>
      <c r="FT252" s="76" t="s">
        <v>1645</v>
      </c>
      <c r="FU252" s="76" t="s">
        <v>698</v>
      </c>
      <c r="FV252" s="27" t="s">
        <v>1704</v>
      </c>
      <c r="FW252" s="78" t="s">
        <v>1647</v>
      </c>
      <c r="FX252" s="78" t="s">
        <v>1647</v>
      </c>
      <c r="FY252" s="76" t="s">
        <v>698</v>
      </c>
      <c r="FZ252" s="90" t="s">
        <v>1661</v>
      </c>
      <c r="GA252" s="90" t="s">
        <v>1647</v>
      </c>
      <c r="GB252" s="90" t="s">
        <v>1649</v>
      </c>
      <c r="GC252" s="90" t="s">
        <v>1650</v>
      </c>
      <c r="GD252" s="90" t="s">
        <v>1651</v>
      </c>
      <c r="GE252" s="90" t="s">
        <v>1705</v>
      </c>
      <c r="GF252" s="90" t="s">
        <v>1653</v>
      </c>
      <c r="GG252" s="90" t="s">
        <v>1650</v>
      </c>
      <c r="GH252" s="111" t="s">
        <v>1662</v>
      </c>
      <c r="GI252" s="106" t="s">
        <v>1655</v>
      </c>
      <c r="GJ252" s="75" t="s">
        <v>1647</v>
      </c>
      <c r="GK252" s="28" t="s">
        <v>1698</v>
      </c>
      <c r="GL252" s="27" t="s">
        <v>1682</v>
      </c>
    </row>
    <row r="253" spans="1:194" ht="22.5" x14ac:dyDescent="0.25">
      <c r="A253" s="71" t="str">
        <f t="shared" si="19"/>
        <v>Expenditure: Employee Related Cost  - Senior Management: Designation - Salaries and Allowances: Allowance - Acting and Post Related Allowances</v>
      </c>
      <c r="B253" s="27"/>
      <c r="C253" s="27" t="str">
        <f t="shared" si="16"/>
        <v>IE005001001001005009000000000000000000</v>
      </c>
      <c r="D253" s="25" t="s">
        <v>1166</v>
      </c>
      <c r="E253" s="23" t="s">
        <v>713</v>
      </c>
      <c r="F253" s="23" t="s">
        <v>702</v>
      </c>
      <c r="G253" s="23" t="s">
        <v>702</v>
      </c>
      <c r="H253" s="23" t="s">
        <v>702</v>
      </c>
      <c r="I253" s="23" t="s">
        <v>713</v>
      </c>
      <c r="J253" s="23" t="s">
        <v>722</v>
      </c>
      <c r="K253" s="23" t="s">
        <v>697</v>
      </c>
      <c r="L253" s="23" t="s">
        <v>697</v>
      </c>
      <c r="M253" s="23" t="s">
        <v>697</v>
      </c>
      <c r="N253" s="23" t="s">
        <v>697</v>
      </c>
      <c r="O253" s="23" t="s">
        <v>697</v>
      </c>
      <c r="P253" s="23" t="s">
        <v>697</v>
      </c>
      <c r="Q253" s="27"/>
      <c r="R253" s="27" t="s">
        <v>704</v>
      </c>
      <c r="S253" s="28" t="s">
        <v>698</v>
      </c>
      <c r="T253" s="28" t="s">
        <v>694</v>
      </c>
      <c r="U253" s="28"/>
      <c r="V253" s="28" t="s">
        <v>620</v>
      </c>
      <c r="W253" s="28" t="s">
        <v>905</v>
      </c>
      <c r="X253" s="28"/>
      <c r="Y253" s="28"/>
      <c r="Z253" s="28"/>
      <c r="AA253" s="28"/>
      <c r="AB253" s="28"/>
      <c r="AC253" s="28" t="s">
        <v>1708</v>
      </c>
      <c r="AD253" s="28"/>
      <c r="AE253" s="28"/>
      <c r="AF253" s="28"/>
      <c r="AG253" s="28"/>
      <c r="AH253" s="28"/>
      <c r="AI253" s="27" t="s">
        <v>1709</v>
      </c>
      <c r="AJ253" s="28" t="s">
        <v>704</v>
      </c>
      <c r="AK253" s="27"/>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c r="BH253" s="27"/>
      <c r="BI253" s="27"/>
      <c r="BJ253" s="27"/>
      <c r="BK253" s="27"/>
      <c r="BL253" s="27"/>
      <c r="BM253" s="27"/>
      <c r="BN253" s="27"/>
      <c r="BO253" s="27"/>
      <c r="BP253" s="27"/>
      <c r="BQ253" s="27"/>
      <c r="BR253" s="27"/>
      <c r="BS253" s="27"/>
      <c r="BT253" s="27"/>
      <c r="BU253" s="27"/>
      <c r="BV253" s="27"/>
      <c r="BW253" s="27"/>
      <c r="BX253" s="27"/>
      <c r="BY253" s="27"/>
      <c r="BZ253" s="27"/>
      <c r="CA253" s="27"/>
      <c r="CB253" s="27"/>
      <c r="CC253" s="27"/>
      <c r="CD253" s="27"/>
      <c r="CE253" s="27"/>
      <c r="CF253" s="27"/>
      <c r="CG253" s="27"/>
      <c r="CH253" s="27"/>
      <c r="CI253" s="27"/>
      <c r="CJ253" s="27"/>
      <c r="CK253" s="27"/>
      <c r="CL253" s="27"/>
      <c r="CM253" s="27"/>
      <c r="CN253" s="27"/>
      <c r="CO253" s="27"/>
      <c r="CP253" s="27"/>
      <c r="CQ253" s="27"/>
      <c r="CR253" s="27"/>
      <c r="CS253" s="27"/>
      <c r="CT253" s="27"/>
      <c r="CU253" s="27"/>
      <c r="CV253" s="27"/>
      <c r="CW253" s="27"/>
      <c r="CX253" s="27"/>
      <c r="CY253" s="27"/>
      <c r="CZ253" s="27"/>
      <c r="DA253" s="27"/>
      <c r="DB253" s="27"/>
      <c r="DC253" s="27"/>
      <c r="DD253" s="27"/>
      <c r="DE253" s="27"/>
      <c r="DF253" s="27"/>
      <c r="DG253" s="27"/>
      <c r="DH253" s="27"/>
      <c r="DI253" s="27"/>
      <c r="DJ253" s="27"/>
      <c r="DK253" s="27"/>
      <c r="DL253" s="27"/>
      <c r="DM253" s="27"/>
      <c r="DN253" s="27"/>
      <c r="DO253" s="27"/>
      <c r="DP253" s="27"/>
      <c r="DQ253" s="27"/>
      <c r="DR253" s="27"/>
      <c r="DS253" s="27"/>
      <c r="DT253" s="27"/>
      <c r="DU253" s="27"/>
      <c r="DV253" s="27"/>
      <c r="DW253" s="27"/>
      <c r="DX253" s="27"/>
      <c r="DY253" s="27"/>
      <c r="DZ253" s="27"/>
      <c r="EA253" s="27"/>
      <c r="EB253" s="27"/>
      <c r="EC253" s="27"/>
      <c r="ED253" s="27"/>
      <c r="EE253" s="27"/>
      <c r="EF253" s="27"/>
      <c r="EG253" s="27"/>
      <c r="EH253" s="27"/>
      <c r="EI253" s="27"/>
      <c r="EJ253" s="27"/>
      <c r="EK253" s="27"/>
      <c r="EL253" s="27"/>
      <c r="EM253" s="27"/>
      <c r="EN253" s="27"/>
      <c r="EO253" s="27"/>
      <c r="EP253" s="27"/>
      <c r="EQ253" s="27"/>
      <c r="ER253" s="27"/>
      <c r="ES253" s="27"/>
      <c r="ET253" s="27"/>
      <c r="EU253" s="27"/>
      <c r="EV253" s="27"/>
      <c r="EW253" s="27"/>
      <c r="EX253" s="27"/>
      <c r="EY253" s="27"/>
      <c r="EZ253" s="27"/>
      <c r="FA253" s="27"/>
      <c r="FB253" s="27"/>
      <c r="FC253" s="27"/>
      <c r="FD253" s="27"/>
      <c r="FE253" s="27"/>
      <c r="FF253" s="27"/>
      <c r="FG253" s="27"/>
      <c r="FH253" s="27"/>
      <c r="FI253" s="27"/>
      <c r="FJ253" s="27"/>
      <c r="FK253" s="27"/>
      <c r="FL253" s="27"/>
      <c r="FM253" s="27"/>
      <c r="FN253" s="27"/>
      <c r="FO253" s="110" t="s">
        <v>1642</v>
      </c>
      <c r="FP253" s="72"/>
      <c r="FQ253" s="72"/>
      <c r="FR253" s="78" t="s">
        <v>1643</v>
      </c>
      <c r="FS253" s="78" t="s">
        <v>1703</v>
      </c>
      <c r="FT253" s="72"/>
      <c r="FU253" s="72"/>
      <c r="FV253" s="27" t="s">
        <v>1704</v>
      </c>
      <c r="FW253" s="78" t="s">
        <v>1647</v>
      </c>
      <c r="FX253" s="78" t="s">
        <v>1647</v>
      </c>
      <c r="FY253" s="72"/>
      <c r="FZ253" s="90" t="s">
        <v>1648</v>
      </c>
      <c r="GA253" s="90" t="s">
        <v>1647</v>
      </c>
      <c r="GB253" s="90" t="s">
        <v>1649</v>
      </c>
      <c r="GC253" s="90" t="s">
        <v>1650</v>
      </c>
      <c r="GD253" s="90" t="s">
        <v>1651</v>
      </c>
      <c r="GE253" s="90" t="s">
        <v>1705</v>
      </c>
      <c r="GF253" s="90" t="s">
        <v>1653</v>
      </c>
      <c r="GG253" s="90" t="s">
        <v>1650</v>
      </c>
      <c r="GH253" s="106" t="s">
        <v>1654</v>
      </c>
      <c r="GI253" s="106" t="s">
        <v>1655</v>
      </c>
      <c r="GJ253" s="27" t="s">
        <v>1647</v>
      </c>
      <c r="GK253" s="28" t="s">
        <v>1681</v>
      </c>
      <c r="GL253" s="27" t="s">
        <v>1682</v>
      </c>
    </row>
    <row r="254" spans="1:194" ht="22.5" x14ac:dyDescent="0.25">
      <c r="A254" s="71" t="str">
        <f t="shared" si="19"/>
        <v>Expenditure: Employee Related Cost  - Senior Management: Designation - Salaries and Allowances: Allowance - Acting:  Cost Capitalised to PPE (Credit Account)</v>
      </c>
      <c r="B254" s="75"/>
      <c r="C254" s="75" t="str">
        <f t="shared" si="16"/>
        <v>IE005001001001005010000000000000000000</v>
      </c>
      <c r="D254" s="112" t="s">
        <v>1166</v>
      </c>
      <c r="E254" s="109" t="s">
        <v>713</v>
      </c>
      <c r="F254" s="109" t="s">
        <v>702</v>
      </c>
      <c r="G254" s="109" t="s">
        <v>702</v>
      </c>
      <c r="H254" s="109" t="s">
        <v>702</v>
      </c>
      <c r="I254" s="109" t="s">
        <v>713</v>
      </c>
      <c r="J254" s="109" t="s">
        <v>724</v>
      </c>
      <c r="K254" s="109" t="s">
        <v>697</v>
      </c>
      <c r="L254" s="109" t="s">
        <v>697</v>
      </c>
      <c r="M254" s="109" t="s">
        <v>697</v>
      </c>
      <c r="N254" s="109" t="s">
        <v>697</v>
      </c>
      <c r="O254" s="109" t="s">
        <v>697</v>
      </c>
      <c r="P254" s="109" t="s">
        <v>697</v>
      </c>
      <c r="Q254" s="75"/>
      <c r="R254" s="75" t="s">
        <v>704</v>
      </c>
      <c r="S254" s="75" t="s">
        <v>698</v>
      </c>
      <c r="T254" s="28" t="s">
        <v>694</v>
      </c>
      <c r="U254" s="28"/>
      <c r="V254" s="75" t="s">
        <v>621</v>
      </c>
      <c r="W254" s="75" t="s">
        <v>905</v>
      </c>
      <c r="X254" s="75"/>
      <c r="Y254" s="75"/>
      <c r="Z254" s="75"/>
      <c r="AA254" s="75"/>
      <c r="AB254" s="75"/>
      <c r="AC254" s="75" t="s">
        <v>1710</v>
      </c>
      <c r="AD254" s="75"/>
      <c r="AE254" s="75"/>
      <c r="AF254" s="75"/>
      <c r="AG254" s="75"/>
      <c r="AH254" s="75"/>
      <c r="AI254" s="75" t="s">
        <v>1711</v>
      </c>
      <c r="AJ254" s="28" t="s">
        <v>704</v>
      </c>
      <c r="AK254" s="75"/>
      <c r="AL254" s="75"/>
      <c r="AM254" s="75"/>
      <c r="AN254" s="75"/>
      <c r="AO254" s="75"/>
      <c r="AP254" s="75"/>
      <c r="AQ254" s="75"/>
      <c r="AR254" s="75"/>
      <c r="AS254" s="75"/>
      <c r="AT254" s="75"/>
      <c r="AU254" s="75"/>
      <c r="AV254" s="75"/>
      <c r="AW254" s="75"/>
      <c r="AX254" s="75"/>
      <c r="AY254" s="75"/>
      <c r="AZ254" s="75"/>
      <c r="BA254" s="75"/>
      <c r="BB254" s="75"/>
      <c r="BC254" s="75"/>
      <c r="BD254" s="75"/>
      <c r="BE254" s="75"/>
      <c r="BF254" s="75"/>
      <c r="BG254" s="75"/>
      <c r="BH254" s="75"/>
      <c r="BI254" s="75"/>
      <c r="BJ254" s="75"/>
      <c r="BK254" s="75"/>
      <c r="BL254" s="75"/>
      <c r="BM254" s="75"/>
      <c r="BN254" s="75"/>
      <c r="BO254" s="75"/>
      <c r="BP254" s="75"/>
      <c r="BQ254" s="75"/>
      <c r="BR254" s="75"/>
      <c r="BS254" s="75"/>
      <c r="BT254" s="75"/>
      <c r="BU254" s="75"/>
      <c r="BV254" s="75"/>
      <c r="BW254" s="75"/>
      <c r="BX254" s="75"/>
      <c r="BY254" s="75"/>
      <c r="BZ254" s="75"/>
      <c r="CA254" s="75"/>
      <c r="CB254" s="75"/>
      <c r="CC254" s="75"/>
      <c r="CD254" s="75"/>
      <c r="CE254" s="75"/>
      <c r="CF254" s="75"/>
      <c r="CG254" s="75"/>
      <c r="CH254" s="75"/>
      <c r="CI254" s="75"/>
      <c r="CJ254" s="75"/>
      <c r="CK254" s="75"/>
      <c r="CL254" s="75"/>
      <c r="CM254" s="75"/>
      <c r="CN254" s="75"/>
      <c r="CO254" s="75"/>
      <c r="CP254" s="75"/>
      <c r="CQ254" s="75"/>
      <c r="CR254" s="75"/>
      <c r="CS254" s="75"/>
      <c r="CT254" s="75"/>
      <c r="CU254" s="75"/>
      <c r="CV254" s="75"/>
      <c r="CW254" s="75"/>
      <c r="CX254" s="75"/>
      <c r="CY254" s="75"/>
      <c r="CZ254" s="75"/>
      <c r="DA254" s="75"/>
      <c r="DB254" s="75"/>
      <c r="DC254" s="75"/>
      <c r="DD254" s="75"/>
      <c r="DE254" s="75"/>
      <c r="DF254" s="75"/>
      <c r="DG254" s="75"/>
      <c r="DH254" s="75"/>
      <c r="DI254" s="75"/>
      <c r="DJ254" s="75"/>
      <c r="DK254" s="75"/>
      <c r="DL254" s="75"/>
      <c r="DM254" s="75"/>
      <c r="DN254" s="75"/>
      <c r="DO254" s="75"/>
      <c r="DP254" s="75"/>
      <c r="DQ254" s="75"/>
      <c r="DR254" s="75"/>
      <c r="DS254" s="75"/>
      <c r="DT254" s="75"/>
      <c r="DU254" s="75"/>
      <c r="DV254" s="75"/>
      <c r="DW254" s="75"/>
      <c r="DX254" s="75"/>
      <c r="DY254" s="75"/>
      <c r="DZ254" s="75"/>
      <c r="EA254" s="75"/>
      <c r="EB254" s="75"/>
      <c r="EC254" s="75"/>
      <c r="ED254" s="75"/>
      <c r="EE254" s="75"/>
      <c r="EF254" s="75"/>
      <c r="EG254" s="75"/>
      <c r="EH254" s="75"/>
      <c r="EI254" s="75"/>
      <c r="EJ254" s="75"/>
      <c r="EK254" s="75"/>
      <c r="EL254" s="75"/>
      <c r="EM254" s="75"/>
      <c r="EN254" s="75"/>
      <c r="EO254" s="75"/>
      <c r="EP254" s="75"/>
      <c r="EQ254" s="75"/>
      <c r="ER254" s="75"/>
      <c r="ES254" s="75"/>
      <c r="ET254" s="75"/>
      <c r="EU254" s="75"/>
      <c r="EV254" s="75"/>
      <c r="EW254" s="75"/>
      <c r="EX254" s="75"/>
      <c r="EY254" s="75"/>
      <c r="EZ254" s="75"/>
      <c r="FA254" s="75"/>
      <c r="FB254" s="75"/>
      <c r="FC254" s="75"/>
      <c r="FD254" s="75"/>
      <c r="FE254" s="75"/>
      <c r="FF254" s="75"/>
      <c r="FG254" s="75"/>
      <c r="FH254" s="75"/>
      <c r="FI254" s="75"/>
      <c r="FJ254" s="75"/>
      <c r="FK254" s="75"/>
      <c r="FL254" s="75"/>
      <c r="FM254" s="75"/>
      <c r="FN254" s="75"/>
      <c r="FO254" s="110" t="s">
        <v>1642</v>
      </c>
      <c r="FP254" s="76"/>
      <c r="FQ254" s="76"/>
      <c r="FR254" s="78" t="s">
        <v>1643</v>
      </c>
      <c r="FS254" s="110" t="s">
        <v>1660</v>
      </c>
      <c r="FT254" s="76"/>
      <c r="FU254" s="76"/>
      <c r="FV254" s="27" t="s">
        <v>1704</v>
      </c>
      <c r="FW254" s="78" t="s">
        <v>1647</v>
      </c>
      <c r="FX254" s="78" t="s">
        <v>1647</v>
      </c>
      <c r="FY254" s="76"/>
      <c r="FZ254" s="90" t="s">
        <v>1661</v>
      </c>
      <c r="GA254" s="90" t="s">
        <v>1647</v>
      </c>
      <c r="GB254" s="90" t="s">
        <v>1649</v>
      </c>
      <c r="GC254" s="90" t="s">
        <v>1650</v>
      </c>
      <c r="GD254" s="90" t="s">
        <v>1651</v>
      </c>
      <c r="GE254" s="90" t="s">
        <v>1705</v>
      </c>
      <c r="GF254" s="90" t="s">
        <v>1653</v>
      </c>
      <c r="GG254" s="90" t="s">
        <v>1650</v>
      </c>
      <c r="GH254" s="111" t="s">
        <v>1662</v>
      </c>
      <c r="GI254" s="106" t="s">
        <v>1655</v>
      </c>
      <c r="GJ254" s="75" t="s">
        <v>1647</v>
      </c>
      <c r="GK254" s="28" t="s">
        <v>1681</v>
      </c>
      <c r="GL254" s="27" t="s">
        <v>1682</v>
      </c>
    </row>
    <row r="255" spans="1:194" x14ac:dyDescent="0.25">
      <c r="A255" s="71" t="str">
        <f t="shared" si="19"/>
        <v xml:space="preserve">Expenditure: Employee Related Cost  - Senior Management: Designation - Salaries and Allowances: Allowance - Non-pensionable </v>
      </c>
      <c r="B255" s="28"/>
      <c r="C255" s="28" t="str">
        <f t="shared" si="16"/>
        <v>IE005001001001005011000000000000000000</v>
      </c>
      <c r="D255" s="25" t="s">
        <v>1166</v>
      </c>
      <c r="E255" s="25" t="s">
        <v>713</v>
      </c>
      <c r="F255" s="25" t="s">
        <v>702</v>
      </c>
      <c r="G255" s="25" t="s">
        <v>702</v>
      </c>
      <c r="H255" s="25" t="s">
        <v>702</v>
      </c>
      <c r="I255" s="25" t="s">
        <v>713</v>
      </c>
      <c r="J255" s="25" t="s">
        <v>734</v>
      </c>
      <c r="K255" s="25" t="s">
        <v>697</v>
      </c>
      <c r="L255" s="25" t="s">
        <v>697</v>
      </c>
      <c r="M255" s="25" t="s">
        <v>697</v>
      </c>
      <c r="N255" s="25" t="s">
        <v>697</v>
      </c>
      <c r="O255" s="25" t="s">
        <v>697</v>
      </c>
      <c r="P255" s="25" t="s">
        <v>697</v>
      </c>
      <c r="Q255" s="28"/>
      <c r="R255" s="28" t="s">
        <v>704</v>
      </c>
      <c r="S255" s="28" t="s">
        <v>698</v>
      </c>
      <c r="T255" s="28" t="s">
        <v>694</v>
      </c>
      <c r="U255" s="28"/>
      <c r="V255" s="28" t="s">
        <v>1712</v>
      </c>
      <c r="W255" s="28" t="s">
        <v>905</v>
      </c>
      <c r="X255" s="28"/>
      <c r="Y255" s="28"/>
      <c r="Z255" s="28"/>
      <c r="AA255" s="28"/>
      <c r="AB255" s="28"/>
      <c r="AC255" s="28" t="s">
        <v>1713</v>
      </c>
      <c r="AD255" s="28"/>
      <c r="AE255" s="28"/>
      <c r="AF255" s="28"/>
      <c r="AG255" s="28"/>
      <c r="AH255" s="28"/>
      <c r="AI255" s="28" t="s">
        <v>1714</v>
      </c>
      <c r="AJ255" s="28" t="s">
        <v>704</v>
      </c>
      <c r="AK255" s="28"/>
      <c r="AL255" s="28"/>
      <c r="AM255" s="28"/>
      <c r="AN255" s="28"/>
      <c r="AO255" s="28"/>
      <c r="AP255" s="28"/>
      <c r="AQ255" s="28"/>
      <c r="AR255" s="28"/>
      <c r="AS255" s="28"/>
      <c r="AT255" s="28"/>
      <c r="AU255" s="28"/>
      <c r="AV255" s="28"/>
      <c r="AW255" s="28"/>
      <c r="AX255" s="28"/>
      <c r="AY255" s="28"/>
      <c r="AZ255" s="28"/>
      <c r="BA255" s="28"/>
      <c r="BB255" s="28"/>
      <c r="BC255" s="28"/>
      <c r="BD255" s="28"/>
      <c r="BE255" s="28"/>
      <c r="BF255" s="28"/>
      <c r="BG255" s="28"/>
      <c r="BH255" s="28"/>
      <c r="BI255" s="28"/>
      <c r="BJ255" s="28"/>
      <c r="BK255" s="28"/>
      <c r="BL255" s="28"/>
      <c r="BM255" s="28"/>
      <c r="BN255" s="28"/>
      <c r="BO255" s="28"/>
      <c r="BP255" s="28"/>
      <c r="BQ255" s="28"/>
      <c r="BR255" s="28"/>
      <c r="BS255" s="28"/>
      <c r="BT255" s="28"/>
      <c r="BU255" s="28"/>
      <c r="BV255" s="28"/>
      <c r="BW255" s="28"/>
      <c r="BX255" s="28"/>
      <c r="BY255" s="28"/>
      <c r="BZ255" s="28"/>
      <c r="CA255" s="28"/>
      <c r="CB255" s="28"/>
      <c r="CC255" s="28"/>
      <c r="CD255" s="28"/>
      <c r="CE255" s="28"/>
      <c r="CF255" s="28"/>
      <c r="CG255" s="28"/>
      <c r="CH255" s="28"/>
      <c r="CI255" s="28"/>
      <c r="CJ255" s="28"/>
      <c r="CK255" s="28"/>
      <c r="CL255" s="28"/>
      <c r="CM255" s="28"/>
      <c r="CN255" s="28"/>
      <c r="CO255" s="28"/>
      <c r="CP255" s="28"/>
      <c r="CQ255" s="28"/>
      <c r="CR255" s="28"/>
      <c r="CS255" s="28"/>
      <c r="CT255" s="28"/>
      <c r="CU255" s="28"/>
      <c r="CV255" s="28"/>
      <c r="CW255" s="28"/>
      <c r="CX255" s="28"/>
      <c r="CY255" s="28"/>
      <c r="CZ255" s="28"/>
      <c r="DA255" s="28"/>
      <c r="DB255" s="28"/>
      <c r="DC255" s="28"/>
      <c r="DD255" s="28"/>
      <c r="DE255" s="28"/>
      <c r="DF255" s="28"/>
      <c r="DG255" s="28"/>
      <c r="DH255" s="28"/>
      <c r="DI255" s="28"/>
      <c r="DJ255" s="28"/>
      <c r="DK255" s="28"/>
      <c r="DL255" s="28"/>
      <c r="DM255" s="28"/>
      <c r="DN255" s="28"/>
      <c r="DO255" s="28"/>
      <c r="DP255" s="28"/>
      <c r="DQ255" s="28"/>
      <c r="DR255" s="28"/>
      <c r="DS255" s="28"/>
      <c r="DT255" s="28"/>
      <c r="DU255" s="28"/>
      <c r="DV255" s="28"/>
      <c r="DW255" s="28"/>
      <c r="DX255" s="28"/>
      <c r="DY255" s="28"/>
      <c r="DZ255" s="28"/>
      <c r="EA255" s="28"/>
      <c r="EB255" s="28"/>
      <c r="EC255" s="28"/>
      <c r="ED255" s="28"/>
      <c r="EE255" s="28"/>
      <c r="EF255" s="28"/>
      <c r="EG255" s="28"/>
      <c r="EH255" s="28"/>
      <c r="EI255" s="28"/>
      <c r="EJ255" s="28"/>
      <c r="EK255" s="28"/>
      <c r="EL255" s="28"/>
      <c r="EM255" s="28"/>
      <c r="EN255" s="28"/>
      <c r="EO255" s="28"/>
      <c r="EP255" s="28"/>
      <c r="EQ255" s="28"/>
      <c r="ER255" s="28"/>
      <c r="ES255" s="28"/>
      <c r="ET255" s="28"/>
      <c r="EU255" s="28"/>
      <c r="EV255" s="28"/>
      <c r="EW255" s="28"/>
      <c r="EX255" s="28"/>
      <c r="EY255" s="28"/>
      <c r="EZ255" s="28"/>
      <c r="FA255" s="28"/>
      <c r="FB255" s="28"/>
      <c r="FC255" s="28"/>
      <c r="FD255" s="28"/>
      <c r="FE255" s="28"/>
      <c r="FF255" s="28"/>
      <c r="FG255" s="28"/>
      <c r="FH255" s="28"/>
      <c r="FI255" s="28"/>
      <c r="FJ255" s="28"/>
      <c r="FK255" s="28"/>
      <c r="FL255" s="28"/>
      <c r="FM255" s="28"/>
      <c r="FN255" s="28"/>
      <c r="FO255" s="113" t="s">
        <v>1642</v>
      </c>
      <c r="FP255" s="73"/>
      <c r="FQ255" s="73"/>
      <c r="FR255" s="114" t="s">
        <v>1643</v>
      </c>
      <c r="FS255" s="114" t="s">
        <v>1703</v>
      </c>
      <c r="FT255" s="73"/>
      <c r="FU255" s="73"/>
      <c r="FV255" s="54" t="s">
        <v>1704</v>
      </c>
      <c r="FW255" s="114" t="s">
        <v>1647</v>
      </c>
      <c r="FX255" s="114" t="s">
        <v>1647</v>
      </c>
      <c r="FY255" s="73"/>
      <c r="FZ255" s="90" t="s">
        <v>1648</v>
      </c>
      <c r="GA255" s="90" t="s">
        <v>1647</v>
      </c>
      <c r="GB255" s="90" t="s">
        <v>1649</v>
      </c>
      <c r="GC255" s="90" t="s">
        <v>1650</v>
      </c>
      <c r="GD255" s="90" t="s">
        <v>1651</v>
      </c>
      <c r="GE255" s="90" t="s">
        <v>1705</v>
      </c>
      <c r="GF255" s="90" t="s">
        <v>1653</v>
      </c>
      <c r="GG255" s="90" t="s">
        <v>1650</v>
      </c>
      <c r="GH255" s="106" t="s">
        <v>1654</v>
      </c>
      <c r="GI255" s="106" t="s">
        <v>1655</v>
      </c>
      <c r="GJ255" s="28" t="s">
        <v>1647</v>
      </c>
      <c r="GK255" s="28" t="s">
        <v>1681</v>
      </c>
      <c r="GL255" s="54" t="s">
        <v>1682</v>
      </c>
    </row>
    <row r="256" spans="1:194" ht="22.5" x14ac:dyDescent="0.25">
      <c r="A256" s="71" t="str">
        <f t="shared" si="19"/>
        <v>Expenditure: Employee Related Cost  - Senior Management: Designation - Salaries and Allowances: Allowance - Non-pensionable:  Cost Capitalised to PPE (Credit Account)</v>
      </c>
      <c r="B256" s="28"/>
      <c r="C256" s="28" t="str">
        <f t="shared" si="16"/>
        <v>IE005001001001005012000000000000000000</v>
      </c>
      <c r="D256" s="25" t="s">
        <v>1166</v>
      </c>
      <c r="E256" s="25" t="s">
        <v>713</v>
      </c>
      <c r="F256" s="25" t="s">
        <v>702</v>
      </c>
      <c r="G256" s="25" t="s">
        <v>702</v>
      </c>
      <c r="H256" s="25" t="s">
        <v>702</v>
      </c>
      <c r="I256" s="25" t="s">
        <v>713</v>
      </c>
      <c r="J256" s="25" t="s">
        <v>736</v>
      </c>
      <c r="K256" s="25" t="s">
        <v>697</v>
      </c>
      <c r="L256" s="25" t="s">
        <v>697</v>
      </c>
      <c r="M256" s="25" t="s">
        <v>697</v>
      </c>
      <c r="N256" s="25" t="s">
        <v>697</v>
      </c>
      <c r="O256" s="25" t="s">
        <v>697</v>
      </c>
      <c r="P256" s="25" t="s">
        <v>697</v>
      </c>
      <c r="Q256" s="28"/>
      <c r="R256" s="28" t="s">
        <v>704</v>
      </c>
      <c r="S256" s="28" t="s">
        <v>698</v>
      </c>
      <c r="T256" s="28" t="s">
        <v>694</v>
      </c>
      <c r="U256" s="28"/>
      <c r="V256" s="28" t="s">
        <v>1715</v>
      </c>
      <c r="W256" s="28" t="s">
        <v>905</v>
      </c>
      <c r="X256" s="28"/>
      <c r="Y256" s="28"/>
      <c r="Z256" s="28"/>
      <c r="AA256" s="28"/>
      <c r="AB256" s="28"/>
      <c r="AC256" s="77" t="s">
        <v>1716</v>
      </c>
      <c r="AD256" s="28"/>
      <c r="AE256" s="28"/>
      <c r="AF256" s="28"/>
      <c r="AG256" s="28"/>
      <c r="AH256" s="28"/>
      <c r="AI256" s="49" t="s">
        <v>1717</v>
      </c>
      <c r="AJ256" s="28" t="s">
        <v>704</v>
      </c>
      <c r="AK256" s="28"/>
      <c r="AL256" s="28"/>
      <c r="AM256" s="28"/>
      <c r="AN256" s="28"/>
      <c r="AO256" s="28"/>
      <c r="AP256" s="28"/>
      <c r="AQ256" s="28"/>
      <c r="AR256" s="28"/>
      <c r="AS256" s="28"/>
      <c r="AT256" s="28"/>
      <c r="AU256" s="28"/>
      <c r="AV256" s="28"/>
      <c r="AW256" s="28"/>
      <c r="AX256" s="28"/>
      <c r="AY256" s="28"/>
      <c r="AZ256" s="28"/>
      <c r="BA256" s="28"/>
      <c r="BB256" s="28"/>
      <c r="BC256" s="28"/>
      <c r="BD256" s="28"/>
      <c r="BE256" s="28"/>
      <c r="BF256" s="28"/>
      <c r="BG256" s="28"/>
      <c r="BH256" s="28"/>
      <c r="BI256" s="28"/>
      <c r="BJ256" s="28"/>
      <c r="BK256" s="28"/>
      <c r="BL256" s="28"/>
      <c r="BM256" s="28"/>
      <c r="BN256" s="28"/>
      <c r="BO256" s="28"/>
      <c r="BP256" s="28"/>
      <c r="BQ256" s="28"/>
      <c r="BR256" s="28"/>
      <c r="BS256" s="28"/>
      <c r="BT256" s="28"/>
      <c r="BU256" s="28"/>
      <c r="BV256" s="28"/>
      <c r="BW256" s="28"/>
      <c r="BX256" s="28"/>
      <c r="BY256" s="28"/>
      <c r="BZ256" s="28"/>
      <c r="CA256" s="28"/>
      <c r="CB256" s="28"/>
      <c r="CC256" s="28"/>
      <c r="CD256" s="28"/>
      <c r="CE256" s="28"/>
      <c r="CF256" s="28"/>
      <c r="CG256" s="28"/>
      <c r="CH256" s="28"/>
      <c r="CI256" s="28"/>
      <c r="CJ256" s="28"/>
      <c r="CK256" s="28"/>
      <c r="CL256" s="28"/>
      <c r="CM256" s="28"/>
      <c r="CN256" s="28"/>
      <c r="CO256" s="28"/>
      <c r="CP256" s="28"/>
      <c r="CQ256" s="28"/>
      <c r="CR256" s="28"/>
      <c r="CS256" s="28"/>
      <c r="CT256" s="28"/>
      <c r="CU256" s="28"/>
      <c r="CV256" s="28"/>
      <c r="CW256" s="28"/>
      <c r="CX256" s="28"/>
      <c r="CY256" s="28"/>
      <c r="CZ256" s="28"/>
      <c r="DA256" s="28"/>
      <c r="DB256" s="28"/>
      <c r="DC256" s="28"/>
      <c r="DD256" s="28"/>
      <c r="DE256" s="28"/>
      <c r="DF256" s="28"/>
      <c r="DG256" s="28"/>
      <c r="DH256" s="28"/>
      <c r="DI256" s="28"/>
      <c r="DJ256" s="28"/>
      <c r="DK256" s="28"/>
      <c r="DL256" s="28"/>
      <c r="DM256" s="28"/>
      <c r="DN256" s="28"/>
      <c r="DO256" s="28"/>
      <c r="DP256" s="28"/>
      <c r="DQ256" s="28"/>
      <c r="DR256" s="28"/>
      <c r="DS256" s="28"/>
      <c r="DT256" s="28"/>
      <c r="DU256" s="28"/>
      <c r="DV256" s="28"/>
      <c r="DW256" s="28"/>
      <c r="DX256" s="28"/>
      <c r="DY256" s="28"/>
      <c r="DZ256" s="28"/>
      <c r="EA256" s="28"/>
      <c r="EB256" s="28"/>
      <c r="EC256" s="28"/>
      <c r="ED256" s="28"/>
      <c r="EE256" s="28"/>
      <c r="EF256" s="28"/>
      <c r="EG256" s="28"/>
      <c r="EH256" s="28"/>
      <c r="EI256" s="28"/>
      <c r="EJ256" s="28"/>
      <c r="EK256" s="28"/>
      <c r="EL256" s="28"/>
      <c r="EM256" s="28"/>
      <c r="EN256" s="28"/>
      <c r="EO256" s="28"/>
      <c r="EP256" s="28"/>
      <c r="EQ256" s="28"/>
      <c r="ER256" s="28"/>
      <c r="ES256" s="28"/>
      <c r="ET256" s="28"/>
      <c r="EU256" s="28"/>
      <c r="EV256" s="28"/>
      <c r="EW256" s="28"/>
      <c r="EX256" s="28"/>
      <c r="EY256" s="28"/>
      <c r="EZ256" s="28"/>
      <c r="FA256" s="28"/>
      <c r="FB256" s="28"/>
      <c r="FC256" s="28"/>
      <c r="FD256" s="28"/>
      <c r="FE256" s="28"/>
      <c r="FF256" s="28"/>
      <c r="FG256" s="28"/>
      <c r="FH256" s="28"/>
      <c r="FI256" s="28"/>
      <c r="FJ256" s="28"/>
      <c r="FK256" s="28"/>
      <c r="FL256" s="28"/>
      <c r="FM256" s="28"/>
      <c r="FN256" s="28"/>
      <c r="FO256" s="113" t="s">
        <v>1642</v>
      </c>
      <c r="FP256" s="73"/>
      <c r="FQ256" s="73"/>
      <c r="FR256" s="114" t="s">
        <v>1643</v>
      </c>
      <c r="FS256" s="113" t="s">
        <v>1660</v>
      </c>
      <c r="FT256" s="73"/>
      <c r="FU256" s="73"/>
      <c r="FV256" s="54" t="s">
        <v>1704</v>
      </c>
      <c r="FW256" s="114" t="s">
        <v>1647</v>
      </c>
      <c r="FX256" s="114" t="s">
        <v>1647</v>
      </c>
      <c r="FY256" s="73"/>
      <c r="FZ256" s="90" t="s">
        <v>1661</v>
      </c>
      <c r="GA256" s="90" t="s">
        <v>1647</v>
      </c>
      <c r="GB256" s="90" t="s">
        <v>1649</v>
      </c>
      <c r="GC256" s="90" t="s">
        <v>1650</v>
      </c>
      <c r="GD256" s="90" t="s">
        <v>1651</v>
      </c>
      <c r="GE256" s="90" t="s">
        <v>1705</v>
      </c>
      <c r="GF256" s="90" t="s">
        <v>1653</v>
      </c>
      <c r="GG256" s="90" t="s">
        <v>1650</v>
      </c>
      <c r="GH256" s="111" t="s">
        <v>1662</v>
      </c>
      <c r="GI256" s="106" t="s">
        <v>1655</v>
      </c>
      <c r="GJ256" s="28" t="s">
        <v>1647</v>
      </c>
      <c r="GK256" s="28" t="s">
        <v>1681</v>
      </c>
      <c r="GL256" s="54" t="s">
        <v>1682</v>
      </c>
    </row>
    <row r="257" spans="1:194" x14ac:dyDescent="0.25">
      <c r="A257" s="71" t="str">
        <f>CONCATENATE($W$7,": ",$X$236," - ",$Y$237,": ",$Z$238," - ",$AA$239,": ",$AB$257)</f>
        <v>Expenditure: Employee Related Cost  - Senior Management: Designation - Salaries and Allowances: Service Related Benefits</v>
      </c>
      <c r="B257" s="27" t="s">
        <v>694</v>
      </c>
      <c r="C257" s="27" t="str">
        <f t="shared" si="16"/>
        <v>IE005001001001006000000000000000000000</v>
      </c>
      <c r="D257" s="23" t="s">
        <v>1166</v>
      </c>
      <c r="E257" s="23" t="s">
        <v>713</v>
      </c>
      <c r="F257" s="23" t="s">
        <v>702</v>
      </c>
      <c r="G257" s="23" t="s">
        <v>702</v>
      </c>
      <c r="H257" s="23" t="s">
        <v>702</v>
      </c>
      <c r="I257" s="23" t="s">
        <v>715</v>
      </c>
      <c r="J257" s="23" t="s">
        <v>697</v>
      </c>
      <c r="K257" s="23" t="s">
        <v>697</v>
      </c>
      <c r="L257" s="23" t="s">
        <v>697</v>
      </c>
      <c r="M257" s="23" t="s">
        <v>697</v>
      </c>
      <c r="N257" s="23" t="s">
        <v>697</v>
      </c>
      <c r="O257" s="23" t="s">
        <v>697</v>
      </c>
      <c r="P257" s="23" t="s">
        <v>697</v>
      </c>
      <c r="Q257" s="27">
        <v>0</v>
      </c>
      <c r="R257" s="27" t="s">
        <v>698</v>
      </c>
      <c r="S257" s="27" t="s">
        <v>698</v>
      </c>
      <c r="T257" s="28" t="s">
        <v>694</v>
      </c>
      <c r="U257" s="28"/>
      <c r="V257" s="27" t="s">
        <v>1718</v>
      </c>
      <c r="W257" s="27" t="s">
        <v>905</v>
      </c>
      <c r="X257" s="27"/>
      <c r="Y257" s="27"/>
      <c r="Z257" s="27"/>
      <c r="AA257" s="27"/>
      <c r="AB257" s="27" t="s">
        <v>1719</v>
      </c>
      <c r="AC257" s="27"/>
      <c r="AD257" s="27"/>
      <c r="AE257" s="27"/>
      <c r="AF257" s="27"/>
      <c r="AG257" s="27"/>
      <c r="AH257" s="27"/>
      <c r="AI257" s="27" t="s">
        <v>1720</v>
      </c>
      <c r="AJ257" s="28" t="s">
        <v>694</v>
      </c>
      <c r="AK257" s="27" t="s">
        <v>694</v>
      </c>
      <c r="AL257" s="27" t="s">
        <v>694</v>
      </c>
      <c r="AM257" s="27" t="s">
        <v>694</v>
      </c>
      <c r="AN257" s="27" t="s">
        <v>694</v>
      </c>
      <c r="AO257" s="27" t="s">
        <v>694</v>
      </c>
      <c r="AP257" s="27" t="s">
        <v>694</v>
      </c>
      <c r="AQ257" s="27" t="s">
        <v>694</v>
      </c>
      <c r="AR257" s="27" t="s">
        <v>694</v>
      </c>
      <c r="AS257" s="27" t="s">
        <v>694</v>
      </c>
      <c r="AT257" s="27" t="s">
        <v>694</v>
      </c>
      <c r="AU257" s="27" t="s">
        <v>694</v>
      </c>
      <c r="AV257" s="27" t="s">
        <v>694</v>
      </c>
      <c r="AW257" s="27" t="s">
        <v>694</v>
      </c>
      <c r="AX257" s="27" t="s">
        <v>694</v>
      </c>
      <c r="AY257" s="27" t="s">
        <v>694</v>
      </c>
      <c r="AZ257" s="27" t="s">
        <v>694</v>
      </c>
      <c r="BA257" s="27" t="s">
        <v>694</v>
      </c>
      <c r="BB257" s="27" t="s">
        <v>694</v>
      </c>
      <c r="BC257" s="27" t="s">
        <v>694</v>
      </c>
      <c r="BD257" s="27" t="s">
        <v>694</v>
      </c>
      <c r="BE257" s="27" t="s">
        <v>694</v>
      </c>
      <c r="BF257" s="27" t="s">
        <v>694</v>
      </c>
      <c r="BG257" s="27" t="s">
        <v>694</v>
      </c>
      <c r="BH257" s="27" t="s">
        <v>694</v>
      </c>
      <c r="BI257" s="27" t="s">
        <v>694</v>
      </c>
      <c r="BJ257" s="27" t="s">
        <v>694</v>
      </c>
      <c r="BK257" s="27" t="s">
        <v>694</v>
      </c>
      <c r="BL257" s="27" t="s">
        <v>694</v>
      </c>
      <c r="BM257" s="27" t="s">
        <v>694</v>
      </c>
      <c r="BN257" s="27" t="s">
        <v>694</v>
      </c>
      <c r="BO257" s="27" t="s">
        <v>694</v>
      </c>
      <c r="BP257" s="27" t="s">
        <v>694</v>
      </c>
      <c r="BQ257" s="27" t="s">
        <v>694</v>
      </c>
      <c r="BR257" s="27" t="s">
        <v>694</v>
      </c>
      <c r="BS257" s="27" t="s">
        <v>694</v>
      </c>
      <c r="BT257" s="27" t="s">
        <v>694</v>
      </c>
      <c r="BU257" s="27" t="s">
        <v>694</v>
      </c>
      <c r="BV257" s="27" t="s">
        <v>694</v>
      </c>
      <c r="BW257" s="27" t="s">
        <v>694</v>
      </c>
      <c r="BX257" s="27" t="s">
        <v>694</v>
      </c>
      <c r="BY257" s="27" t="s">
        <v>694</v>
      </c>
      <c r="BZ257" s="27" t="s">
        <v>694</v>
      </c>
      <c r="CA257" s="27" t="s">
        <v>694</v>
      </c>
      <c r="CB257" s="27" t="s">
        <v>694</v>
      </c>
      <c r="CC257" s="27" t="s">
        <v>694</v>
      </c>
      <c r="CD257" s="27" t="s">
        <v>694</v>
      </c>
      <c r="CE257" s="27" t="s">
        <v>694</v>
      </c>
      <c r="CF257" s="27" t="s">
        <v>694</v>
      </c>
      <c r="CG257" s="27" t="s">
        <v>694</v>
      </c>
      <c r="CH257" s="27" t="s">
        <v>694</v>
      </c>
      <c r="CI257" s="27" t="s">
        <v>694</v>
      </c>
      <c r="CJ257" s="27" t="s">
        <v>694</v>
      </c>
      <c r="CK257" s="27" t="s">
        <v>694</v>
      </c>
      <c r="CL257" s="27" t="s">
        <v>694</v>
      </c>
      <c r="CM257" s="27" t="s">
        <v>694</v>
      </c>
      <c r="CN257" s="27" t="s">
        <v>694</v>
      </c>
      <c r="CO257" s="27" t="s">
        <v>694</v>
      </c>
      <c r="CP257" s="27" t="s">
        <v>694</v>
      </c>
      <c r="CQ257" s="27" t="s">
        <v>694</v>
      </c>
      <c r="CR257" s="27" t="s">
        <v>694</v>
      </c>
      <c r="CS257" s="27" t="s">
        <v>694</v>
      </c>
      <c r="CT257" s="27" t="s">
        <v>694</v>
      </c>
      <c r="CU257" s="27" t="s">
        <v>694</v>
      </c>
      <c r="CV257" s="27" t="s">
        <v>694</v>
      </c>
      <c r="CW257" s="27" t="s">
        <v>694</v>
      </c>
      <c r="CX257" s="27" t="s">
        <v>694</v>
      </c>
      <c r="CY257" s="27" t="s">
        <v>694</v>
      </c>
      <c r="CZ257" s="27" t="s">
        <v>694</v>
      </c>
      <c r="DA257" s="27" t="s">
        <v>694</v>
      </c>
      <c r="DB257" s="27" t="s">
        <v>694</v>
      </c>
      <c r="DC257" s="27" t="s">
        <v>694</v>
      </c>
      <c r="DD257" s="27" t="s">
        <v>694</v>
      </c>
      <c r="DE257" s="27" t="s">
        <v>694</v>
      </c>
      <c r="DF257" s="27" t="s">
        <v>694</v>
      </c>
      <c r="DG257" s="27" t="s">
        <v>694</v>
      </c>
      <c r="DH257" s="27" t="s">
        <v>694</v>
      </c>
      <c r="DI257" s="27" t="s">
        <v>694</v>
      </c>
      <c r="DJ257" s="27" t="s">
        <v>694</v>
      </c>
      <c r="DK257" s="27" t="s">
        <v>694</v>
      </c>
      <c r="DL257" s="27" t="s">
        <v>694</v>
      </c>
      <c r="DM257" s="27" t="s">
        <v>694</v>
      </c>
      <c r="DN257" s="27" t="s">
        <v>694</v>
      </c>
      <c r="DO257" s="27" t="s">
        <v>694</v>
      </c>
      <c r="DP257" s="27" t="s">
        <v>694</v>
      </c>
      <c r="DQ257" s="27" t="s">
        <v>694</v>
      </c>
      <c r="DR257" s="27" t="s">
        <v>694</v>
      </c>
      <c r="DS257" s="27"/>
      <c r="DT257" s="27" t="s">
        <v>694</v>
      </c>
      <c r="DU257" s="27" t="s">
        <v>694</v>
      </c>
      <c r="DV257" s="27" t="s">
        <v>694</v>
      </c>
      <c r="DW257" s="27" t="s">
        <v>694</v>
      </c>
      <c r="DX257" s="27" t="s">
        <v>694</v>
      </c>
      <c r="DY257" s="27" t="s">
        <v>694</v>
      </c>
      <c r="DZ257" s="27" t="s">
        <v>694</v>
      </c>
      <c r="EA257" s="27" t="s">
        <v>694</v>
      </c>
      <c r="EB257" s="27" t="s">
        <v>694</v>
      </c>
      <c r="EC257" s="27" t="s">
        <v>694</v>
      </c>
      <c r="ED257" s="27" t="s">
        <v>694</v>
      </c>
      <c r="EE257" s="27" t="s">
        <v>694</v>
      </c>
      <c r="EF257" s="27" t="s">
        <v>694</v>
      </c>
      <c r="EG257" s="27" t="s">
        <v>694</v>
      </c>
      <c r="EH257" s="27" t="s">
        <v>694</v>
      </c>
      <c r="EI257" s="27" t="s">
        <v>694</v>
      </c>
      <c r="EJ257" s="27" t="s">
        <v>694</v>
      </c>
      <c r="EK257" s="27" t="s">
        <v>694</v>
      </c>
      <c r="EL257" s="27" t="s">
        <v>694</v>
      </c>
      <c r="EM257" s="27" t="s">
        <v>694</v>
      </c>
      <c r="EN257" s="27" t="s">
        <v>694</v>
      </c>
      <c r="EO257" s="27" t="s">
        <v>694</v>
      </c>
      <c r="EP257" s="27" t="s">
        <v>694</v>
      </c>
      <c r="EQ257" s="27" t="s">
        <v>694</v>
      </c>
      <c r="ER257" s="27" t="s">
        <v>694</v>
      </c>
      <c r="ES257" s="27" t="s">
        <v>694</v>
      </c>
      <c r="ET257" s="27" t="s">
        <v>694</v>
      </c>
      <c r="EU257" s="27" t="s">
        <v>694</v>
      </c>
      <c r="EV257" s="27" t="s">
        <v>694</v>
      </c>
      <c r="EW257" s="27" t="s">
        <v>694</v>
      </c>
      <c r="EX257" s="27" t="s">
        <v>694</v>
      </c>
      <c r="EY257" s="27" t="s">
        <v>694</v>
      </c>
      <c r="EZ257" s="27" t="s">
        <v>694</v>
      </c>
      <c r="FA257" s="27" t="s">
        <v>694</v>
      </c>
      <c r="FB257" s="27" t="s">
        <v>694</v>
      </c>
      <c r="FC257" s="27" t="s">
        <v>694</v>
      </c>
      <c r="FD257" s="27" t="s">
        <v>694</v>
      </c>
      <c r="FE257" s="27" t="s">
        <v>694</v>
      </c>
      <c r="FF257" s="27" t="s">
        <v>694</v>
      </c>
      <c r="FG257" s="27" t="s">
        <v>694</v>
      </c>
      <c r="FH257" s="27" t="s">
        <v>694</v>
      </c>
      <c r="FI257" s="27" t="s">
        <v>694</v>
      </c>
      <c r="FJ257" s="27" t="s">
        <v>694</v>
      </c>
      <c r="FK257" s="27" t="s">
        <v>694</v>
      </c>
      <c r="FL257" s="27" t="s">
        <v>694</v>
      </c>
      <c r="FM257" s="27" t="s">
        <v>694</v>
      </c>
      <c r="FN257" s="27" t="s">
        <v>694</v>
      </c>
      <c r="FO257" s="78" t="s">
        <v>694</v>
      </c>
      <c r="FP257" s="72" t="s">
        <v>698</v>
      </c>
      <c r="FQ257" s="72" t="s">
        <v>698</v>
      </c>
      <c r="FR257" s="78" t="s">
        <v>694</v>
      </c>
      <c r="FS257" s="78" t="s">
        <v>694</v>
      </c>
      <c r="FT257" s="72" t="s">
        <v>698</v>
      </c>
      <c r="FU257" s="72" t="s">
        <v>698</v>
      </c>
      <c r="FV257" s="72" t="s">
        <v>698</v>
      </c>
      <c r="FW257" s="78" t="s">
        <v>698</v>
      </c>
      <c r="FX257" s="78" t="s">
        <v>698</v>
      </c>
      <c r="FY257" s="72" t="s">
        <v>698</v>
      </c>
      <c r="FZ257" s="90" t="s">
        <v>694</v>
      </c>
      <c r="GA257" s="90" t="s">
        <v>694</v>
      </c>
      <c r="GB257" s="90" t="s">
        <v>694</v>
      </c>
      <c r="GC257" s="90" t="s">
        <v>694</v>
      </c>
      <c r="GD257" s="90" t="s">
        <v>694</v>
      </c>
      <c r="GE257" s="90" t="s">
        <v>694</v>
      </c>
      <c r="GF257" s="90" t="s">
        <v>694</v>
      </c>
      <c r="GG257" s="90" t="s">
        <v>694</v>
      </c>
      <c r="GH257" s="106" t="s">
        <v>694</v>
      </c>
      <c r="GI257" s="106" t="s">
        <v>694</v>
      </c>
      <c r="GJ257" s="27" t="s">
        <v>694</v>
      </c>
      <c r="GK257" s="28" t="s">
        <v>694</v>
      </c>
      <c r="GL257" s="27"/>
    </row>
    <row r="258" spans="1:194" x14ac:dyDescent="0.25">
      <c r="A258" s="71" t="str">
        <f>CONCATENATE($W$7,": ",$X$236," - ",$Y$237,": ",$Z$238," - ",$AA$239,": ",$AB$257," - ",AC258)</f>
        <v>Expenditure: Employee Related Cost  - Senior Management: Designation - Salaries and Allowances: Service Related Benefits - Overtime</v>
      </c>
      <c r="B258" s="27" t="s">
        <v>1639</v>
      </c>
      <c r="C258" s="27" t="str">
        <f t="shared" si="16"/>
        <v>IE005001001001006001000000000000000000</v>
      </c>
      <c r="D258" s="23" t="s">
        <v>1166</v>
      </c>
      <c r="E258" s="23" t="s">
        <v>713</v>
      </c>
      <c r="F258" s="23" t="s">
        <v>702</v>
      </c>
      <c r="G258" s="23" t="s">
        <v>702</v>
      </c>
      <c r="H258" s="23" t="s">
        <v>702</v>
      </c>
      <c r="I258" s="23" t="s">
        <v>715</v>
      </c>
      <c r="J258" s="23" t="s">
        <v>702</v>
      </c>
      <c r="K258" s="23" t="s">
        <v>697</v>
      </c>
      <c r="L258" s="23" t="s">
        <v>697</v>
      </c>
      <c r="M258" s="23" t="s">
        <v>697</v>
      </c>
      <c r="N258" s="23" t="s">
        <v>697</v>
      </c>
      <c r="O258" s="23" t="s">
        <v>697</v>
      </c>
      <c r="P258" s="23" t="s">
        <v>697</v>
      </c>
      <c r="Q258" s="27">
        <v>0</v>
      </c>
      <c r="R258" s="27" t="s">
        <v>704</v>
      </c>
      <c r="S258" s="27" t="s">
        <v>698</v>
      </c>
      <c r="T258" s="28" t="s">
        <v>694</v>
      </c>
      <c r="U258" s="28"/>
      <c r="V258" s="27" t="s">
        <v>77</v>
      </c>
      <c r="W258" s="27" t="s">
        <v>905</v>
      </c>
      <c r="X258" s="27"/>
      <c r="Y258" s="27"/>
      <c r="Z258" s="27"/>
      <c r="AA258" s="27"/>
      <c r="AB258" s="27"/>
      <c r="AC258" s="27" t="s">
        <v>17</v>
      </c>
      <c r="AD258" s="27"/>
      <c r="AE258" s="27"/>
      <c r="AF258" s="27"/>
      <c r="AG258" s="27"/>
      <c r="AH258" s="27"/>
      <c r="AI258" s="27" t="s">
        <v>1721</v>
      </c>
      <c r="AJ258" s="28" t="s">
        <v>704</v>
      </c>
      <c r="AK258" s="27" t="s">
        <v>704</v>
      </c>
      <c r="AL258" s="27" t="s">
        <v>704</v>
      </c>
      <c r="AM258" s="27" t="s">
        <v>704</v>
      </c>
      <c r="AN258" s="27" t="s">
        <v>704</v>
      </c>
      <c r="AO258" s="27" t="s">
        <v>704</v>
      </c>
      <c r="AP258" s="27" t="s">
        <v>704</v>
      </c>
      <c r="AQ258" s="27" t="s">
        <v>704</v>
      </c>
      <c r="AR258" s="27" t="s">
        <v>704</v>
      </c>
      <c r="AS258" s="27" t="s">
        <v>704</v>
      </c>
      <c r="AT258" s="27" t="s">
        <v>704</v>
      </c>
      <c r="AU258" s="27" t="s">
        <v>704</v>
      </c>
      <c r="AV258" s="27" t="s">
        <v>704</v>
      </c>
      <c r="AW258" s="27" t="s">
        <v>704</v>
      </c>
      <c r="AX258" s="27" t="s">
        <v>704</v>
      </c>
      <c r="AY258" s="27" t="s">
        <v>704</v>
      </c>
      <c r="AZ258" s="27" t="s">
        <v>704</v>
      </c>
      <c r="BA258" s="27" t="s">
        <v>704</v>
      </c>
      <c r="BB258" s="27" t="s">
        <v>704</v>
      </c>
      <c r="BC258" s="27" t="s">
        <v>704</v>
      </c>
      <c r="BD258" s="27" t="s">
        <v>704</v>
      </c>
      <c r="BE258" s="27" t="s">
        <v>704</v>
      </c>
      <c r="BF258" s="27" t="s">
        <v>704</v>
      </c>
      <c r="BG258" s="27" t="s">
        <v>704</v>
      </c>
      <c r="BH258" s="27" t="s">
        <v>704</v>
      </c>
      <c r="BI258" s="27" t="s">
        <v>704</v>
      </c>
      <c r="BJ258" s="27" t="s">
        <v>704</v>
      </c>
      <c r="BK258" s="27" t="s">
        <v>704</v>
      </c>
      <c r="BL258" s="27" t="s">
        <v>704</v>
      </c>
      <c r="BM258" s="27" t="s">
        <v>704</v>
      </c>
      <c r="BN258" s="27" t="s">
        <v>704</v>
      </c>
      <c r="BO258" s="27" t="s">
        <v>704</v>
      </c>
      <c r="BP258" s="27" t="s">
        <v>704</v>
      </c>
      <c r="BQ258" s="27" t="s">
        <v>704</v>
      </c>
      <c r="BR258" s="27" t="s">
        <v>704</v>
      </c>
      <c r="BS258" s="27" t="s">
        <v>704</v>
      </c>
      <c r="BT258" s="27" t="s">
        <v>704</v>
      </c>
      <c r="BU258" s="27" t="s">
        <v>704</v>
      </c>
      <c r="BV258" s="27" t="s">
        <v>704</v>
      </c>
      <c r="BW258" s="27" t="s">
        <v>704</v>
      </c>
      <c r="BX258" s="27" t="s">
        <v>704</v>
      </c>
      <c r="BY258" s="27" t="s">
        <v>704</v>
      </c>
      <c r="BZ258" s="27" t="s">
        <v>704</v>
      </c>
      <c r="CA258" s="27" t="s">
        <v>704</v>
      </c>
      <c r="CB258" s="27" t="s">
        <v>704</v>
      </c>
      <c r="CC258" s="27" t="s">
        <v>704</v>
      </c>
      <c r="CD258" s="27" t="s">
        <v>704</v>
      </c>
      <c r="CE258" s="27" t="s">
        <v>704</v>
      </c>
      <c r="CF258" s="27" t="s">
        <v>704</v>
      </c>
      <c r="CG258" s="27" t="s">
        <v>704</v>
      </c>
      <c r="CH258" s="27" t="s">
        <v>704</v>
      </c>
      <c r="CI258" s="27" t="s">
        <v>704</v>
      </c>
      <c r="CJ258" s="27" t="s">
        <v>704</v>
      </c>
      <c r="CK258" s="27" t="s">
        <v>704</v>
      </c>
      <c r="CL258" s="27" t="s">
        <v>704</v>
      </c>
      <c r="CM258" s="27" t="s">
        <v>704</v>
      </c>
      <c r="CN258" s="27" t="s">
        <v>704</v>
      </c>
      <c r="CO258" s="27" t="s">
        <v>704</v>
      </c>
      <c r="CP258" s="27" t="s">
        <v>704</v>
      </c>
      <c r="CQ258" s="27" t="s">
        <v>704</v>
      </c>
      <c r="CR258" s="27" t="s">
        <v>704</v>
      </c>
      <c r="CS258" s="27" t="s">
        <v>704</v>
      </c>
      <c r="CT258" s="27" t="s">
        <v>704</v>
      </c>
      <c r="CU258" s="27" t="s">
        <v>704</v>
      </c>
      <c r="CV258" s="27" t="s">
        <v>704</v>
      </c>
      <c r="CW258" s="27" t="s">
        <v>704</v>
      </c>
      <c r="CX258" s="27" t="s">
        <v>704</v>
      </c>
      <c r="CY258" s="27" t="s">
        <v>704</v>
      </c>
      <c r="CZ258" s="27" t="s">
        <v>704</v>
      </c>
      <c r="DA258" s="27" t="s">
        <v>704</v>
      </c>
      <c r="DB258" s="27" t="s">
        <v>698</v>
      </c>
      <c r="DC258" s="27" t="s">
        <v>698</v>
      </c>
      <c r="DD258" s="27" t="s">
        <v>698</v>
      </c>
      <c r="DE258" s="27" t="s">
        <v>698</v>
      </c>
      <c r="DF258" s="27" t="s">
        <v>704</v>
      </c>
      <c r="DG258" s="27" t="s">
        <v>704</v>
      </c>
      <c r="DH258" s="27" t="s">
        <v>704</v>
      </c>
      <c r="DI258" s="27" t="s">
        <v>704</v>
      </c>
      <c r="DJ258" s="27" t="s">
        <v>704</v>
      </c>
      <c r="DK258" s="27" t="s">
        <v>704</v>
      </c>
      <c r="DL258" s="27" t="s">
        <v>704</v>
      </c>
      <c r="DM258" s="27" t="s">
        <v>704</v>
      </c>
      <c r="DN258" s="27" t="s">
        <v>704</v>
      </c>
      <c r="DO258" s="27" t="s">
        <v>704</v>
      </c>
      <c r="DP258" s="27" t="s">
        <v>704</v>
      </c>
      <c r="DQ258" s="27" t="s">
        <v>704</v>
      </c>
      <c r="DR258" s="27" t="s">
        <v>704</v>
      </c>
      <c r="DS258" s="27"/>
      <c r="DT258" s="27" t="s">
        <v>704</v>
      </c>
      <c r="DU258" s="27" t="s">
        <v>704</v>
      </c>
      <c r="DV258" s="27" t="s">
        <v>704</v>
      </c>
      <c r="DW258" s="27" t="s">
        <v>704</v>
      </c>
      <c r="DX258" s="27" t="s">
        <v>704</v>
      </c>
      <c r="DY258" s="27" t="s">
        <v>704</v>
      </c>
      <c r="DZ258" s="27" t="s">
        <v>704</v>
      </c>
      <c r="EA258" s="27" t="s">
        <v>704</v>
      </c>
      <c r="EB258" s="27" t="s">
        <v>704</v>
      </c>
      <c r="EC258" s="27" t="s">
        <v>704</v>
      </c>
      <c r="ED258" s="27" t="s">
        <v>704</v>
      </c>
      <c r="EE258" s="27" t="s">
        <v>704</v>
      </c>
      <c r="EF258" s="27" t="s">
        <v>704</v>
      </c>
      <c r="EG258" s="27" t="s">
        <v>704</v>
      </c>
      <c r="EH258" s="27" t="s">
        <v>704</v>
      </c>
      <c r="EI258" s="27" t="s">
        <v>704</v>
      </c>
      <c r="EJ258" s="27" t="s">
        <v>704</v>
      </c>
      <c r="EK258" s="27" t="s">
        <v>704</v>
      </c>
      <c r="EL258" s="27" t="s">
        <v>704</v>
      </c>
      <c r="EM258" s="27" t="s">
        <v>704</v>
      </c>
      <c r="EN258" s="27" t="s">
        <v>704</v>
      </c>
      <c r="EO258" s="27" t="s">
        <v>704</v>
      </c>
      <c r="EP258" s="27" t="s">
        <v>704</v>
      </c>
      <c r="EQ258" s="27" t="s">
        <v>704</v>
      </c>
      <c r="ER258" s="27" t="s">
        <v>704</v>
      </c>
      <c r="ES258" s="27" t="s">
        <v>704</v>
      </c>
      <c r="ET258" s="27" t="s">
        <v>704</v>
      </c>
      <c r="EU258" s="27" t="s">
        <v>704</v>
      </c>
      <c r="EV258" s="27" t="s">
        <v>704</v>
      </c>
      <c r="EW258" s="27" t="s">
        <v>704</v>
      </c>
      <c r="EX258" s="27" t="s">
        <v>704</v>
      </c>
      <c r="EY258" s="27" t="s">
        <v>704</v>
      </c>
      <c r="EZ258" s="27" t="s">
        <v>704</v>
      </c>
      <c r="FA258" s="27" t="s">
        <v>704</v>
      </c>
      <c r="FB258" s="27" t="s">
        <v>704</v>
      </c>
      <c r="FC258" s="27" t="s">
        <v>704</v>
      </c>
      <c r="FD258" s="27" t="s">
        <v>704</v>
      </c>
      <c r="FE258" s="27" t="s">
        <v>704</v>
      </c>
      <c r="FF258" s="27" t="s">
        <v>704</v>
      </c>
      <c r="FG258" s="27" t="s">
        <v>704</v>
      </c>
      <c r="FH258" s="27" t="s">
        <v>704</v>
      </c>
      <c r="FI258" s="27" t="s">
        <v>704</v>
      </c>
      <c r="FJ258" s="27" t="s">
        <v>694</v>
      </c>
      <c r="FK258" s="27" t="s">
        <v>704</v>
      </c>
      <c r="FL258" s="27" t="s">
        <v>704</v>
      </c>
      <c r="FM258" s="27" t="s">
        <v>704</v>
      </c>
      <c r="FN258" s="27" t="s">
        <v>704</v>
      </c>
      <c r="FO258" s="78" t="s">
        <v>1642</v>
      </c>
      <c r="FP258" s="72" t="s">
        <v>698</v>
      </c>
      <c r="FQ258" s="72" t="s">
        <v>1176</v>
      </c>
      <c r="FR258" s="78" t="s">
        <v>1643</v>
      </c>
      <c r="FS258" s="78" t="s">
        <v>1722</v>
      </c>
      <c r="FT258" s="72" t="s">
        <v>1645</v>
      </c>
      <c r="FU258" s="72" t="s">
        <v>698</v>
      </c>
      <c r="FV258" s="78" t="s">
        <v>1723</v>
      </c>
      <c r="FW258" s="78" t="s">
        <v>1647</v>
      </c>
      <c r="FX258" s="78" t="s">
        <v>1647</v>
      </c>
      <c r="FY258" s="72" t="s">
        <v>698</v>
      </c>
      <c r="FZ258" s="90" t="s">
        <v>1648</v>
      </c>
      <c r="GA258" s="90" t="s">
        <v>1647</v>
      </c>
      <c r="GB258" s="90" t="s">
        <v>1649</v>
      </c>
      <c r="GC258" s="90" t="s">
        <v>1650</v>
      </c>
      <c r="GD258" s="90" t="s">
        <v>1651</v>
      </c>
      <c r="GE258" s="90" t="s">
        <v>1724</v>
      </c>
      <c r="GF258" s="90" t="s">
        <v>1653</v>
      </c>
      <c r="GG258" s="90" t="s">
        <v>1650</v>
      </c>
      <c r="GH258" s="106" t="s">
        <v>1654</v>
      </c>
      <c r="GI258" s="106" t="s">
        <v>1655</v>
      </c>
      <c r="GJ258" s="27" t="s">
        <v>1647</v>
      </c>
      <c r="GK258" s="28" t="s">
        <v>1725</v>
      </c>
      <c r="GL258" s="27" t="s">
        <v>1669</v>
      </c>
    </row>
    <row r="259" spans="1:194" ht="22.5" x14ac:dyDescent="0.25">
      <c r="A259" s="71" t="str">
        <f t="shared" ref="A259:A267" si="20">CONCATENATE($W$7,": ",$X$236," - ",$Y$237,": ",$Z$238," - ",$AA$239,": ",$AB$257," - ",AC259)</f>
        <v>Expenditure: Employee Related Cost  - Senior Management: Designation - Salaries and Allowances: Service Related Benefits - Overtime Cost Capitalised to PPE (Credit Account)</v>
      </c>
      <c r="B259" s="27" t="s">
        <v>1639</v>
      </c>
      <c r="C259" s="27" t="str">
        <f t="shared" si="16"/>
        <v>IE005001001001006002000000000000000000</v>
      </c>
      <c r="D259" s="23" t="s">
        <v>1166</v>
      </c>
      <c r="E259" s="23" t="s">
        <v>713</v>
      </c>
      <c r="F259" s="23" t="s">
        <v>702</v>
      </c>
      <c r="G259" s="23" t="s">
        <v>702</v>
      </c>
      <c r="H259" s="23" t="s">
        <v>702</v>
      </c>
      <c r="I259" s="23" t="s">
        <v>715</v>
      </c>
      <c r="J259" s="23" t="s">
        <v>707</v>
      </c>
      <c r="K259" s="23" t="s">
        <v>697</v>
      </c>
      <c r="L259" s="23" t="s">
        <v>697</v>
      </c>
      <c r="M259" s="23" t="s">
        <v>697</v>
      </c>
      <c r="N259" s="23" t="s">
        <v>697</v>
      </c>
      <c r="O259" s="23" t="s">
        <v>697</v>
      </c>
      <c r="P259" s="23" t="s">
        <v>697</v>
      </c>
      <c r="Q259" s="27">
        <v>0</v>
      </c>
      <c r="R259" s="27" t="s">
        <v>704</v>
      </c>
      <c r="S259" s="27" t="s">
        <v>698</v>
      </c>
      <c r="T259" s="28" t="s">
        <v>694</v>
      </c>
      <c r="U259" s="28"/>
      <c r="V259" s="27" t="s">
        <v>53</v>
      </c>
      <c r="W259" s="27" t="s">
        <v>905</v>
      </c>
      <c r="X259" s="27"/>
      <c r="Y259" s="27"/>
      <c r="Z259" s="27"/>
      <c r="AA259" s="27"/>
      <c r="AB259" s="27"/>
      <c r="AC259" s="27" t="s">
        <v>1726</v>
      </c>
      <c r="AD259" s="27"/>
      <c r="AE259" s="27"/>
      <c r="AF259" s="27"/>
      <c r="AG259" s="27"/>
      <c r="AH259" s="27"/>
      <c r="AI259" s="27" t="s">
        <v>1727</v>
      </c>
      <c r="AJ259" s="28" t="s">
        <v>704</v>
      </c>
      <c r="AK259" s="27" t="s">
        <v>704</v>
      </c>
      <c r="AL259" s="27" t="s">
        <v>704</v>
      </c>
      <c r="AM259" s="27" t="s">
        <v>704</v>
      </c>
      <c r="AN259" s="27" t="s">
        <v>704</v>
      </c>
      <c r="AO259" s="27" t="s">
        <v>704</v>
      </c>
      <c r="AP259" s="27" t="s">
        <v>704</v>
      </c>
      <c r="AQ259" s="27" t="s">
        <v>704</v>
      </c>
      <c r="AR259" s="27" t="s">
        <v>704</v>
      </c>
      <c r="AS259" s="27" t="s">
        <v>704</v>
      </c>
      <c r="AT259" s="27" t="s">
        <v>704</v>
      </c>
      <c r="AU259" s="27" t="s">
        <v>704</v>
      </c>
      <c r="AV259" s="27" t="s">
        <v>704</v>
      </c>
      <c r="AW259" s="27" t="s">
        <v>704</v>
      </c>
      <c r="AX259" s="27" t="s">
        <v>704</v>
      </c>
      <c r="AY259" s="27" t="s">
        <v>704</v>
      </c>
      <c r="AZ259" s="27" t="s">
        <v>704</v>
      </c>
      <c r="BA259" s="27" t="s">
        <v>704</v>
      </c>
      <c r="BB259" s="27" t="s">
        <v>704</v>
      </c>
      <c r="BC259" s="27" t="s">
        <v>704</v>
      </c>
      <c r="BD259" s="27" t="s">
        <v>704</v>
      </c>
      <c r="BE259" s="27" t="s">
        <v>704</v>
      </c>
      <c r="BF259" s="27" t="s">
        <v>704</v>
      </c>
      <c r="BG259" s="27" t="s">
        <v>704</v>
      </c>
      <c r="BH259" s="27" t="s">
        <v>704</v>
      </c>
      <c r="BI259" s="27" t="s">
        <v>704</v>
      </c>
      <c r="BJ259" s="27" t="s">
        <v>704</v>
      </c>
      <c r="BK259" s="27" t="s">
        <v>704</v>
      </c>
      <c r="BL259" s="27" t="s">
        <v>704</v>
      </c>
      <c r="BM259" s="27" t="s">
        <v>704</v>
      </c>
      <c r="BN259" s="27" t="s">
        <v>704</v>
      </c>
      <c r="BO259" s="27" t="s">
        <v>704</v>
      </c>
      <c r="BP259" s="27" t="s">
        <v>704</v>
      </c>
      <c r="BQ259" s="27" t="s">
        <v>704</v>
      </c>
      <c r="BR259" s="27" t="s">
        <v>704</v>
      </c>
      <c r="BS259" s="27" t="s">
        <v>704</v>
      </c>
      <c r="BT259" s="27" t="s">
        <v>704</v>
      </c>
      <c r="BU259" s="27" t="s">
        <v>704</v>
      </c>
      <c r="BV259" s="27" t="s">
        <v>704</v>
      </c>
      <c r="BW259" s="27" t="s">
        <v>704</v>
      </c>
      <c r="BX259" s="27" t="s">
        <v>704</v>
      </c>
      <c r="BY259" s="27" t="s">
        <v>704</v>
      </c>
      <c r="BZ259" s="27" t="s">
        <v>704</v>
      </c>
      <c r="CA259" s="27" t="s">
        <v>704</v>
      </c>
      <c r="CB259" s="27" t="s">
        <v>704</v>
      </c>
      <c r="CC259" s="27" t="s">
        <v>704</v>
      </c>
      <c r="CD259" s="27" t="s">
        <v>704</v>
      </c>
      <c r="CE259" s="27" t="s">
        <v>704</v>
      </c>
      <c r="CF259" s="27" t="s">
        <v>704</v>
      </c>
      <c r="CG259" s="27" t="s">
        <v>704</v>
      </c>
      <c r="CH259" s="27" t="s">
        <v>704</v>
      </c>
      <c r="CI259" s="27" t="s">
        <v>704</v>
      </c>
      <c r="CJ259" s="27" t="s">
        <v>704</v>
      </c>
      <c r="CK259" s="27" t="s">
        <v>704</v>
      </c>
      <c r="CL259" s="27" t="s">
        <v>704</v>
      </c>
      <c r="CM259" s="27" t="s">
        <v>704</v>
      </c>
      <c r="CN259" s="27" t="s">
        <v>704</v>
      </c>
      <c r="CO259" s="27" t="s">
        <v>704</v>
      </c>
      <c r="CP259" s="27" t="s">
        <v>704</v>
      </c>
      <c r="CQ259" s="27" t="s">
        <v>704</v>
      </c>
      <c r="CR259" s="27" t="s">
        <v>704</v>
      </c>
      <c r="CS259" s="27" t="s">
        <v>704</v>
      </c>
      <c r="CT259" s="27" t="s">
        <v>704</v>
      </c>
      <c r="CU259" s="27" t="s">
        <v>704</v>
      </c>
      <c r="CV259" s="27" t="s">
        <v>704</v>
      </c>
      <c r="CW259" s="27" t="s">
        <v>704</v>
      </c>
      <c r="CX259" s="27" t="s">
        <v>704</v>
      </c>
      <c r="CY259" s="27" t="s">
        <v>704</v>
      </c>
      <c r="CZ259" s="27" t="s">
        <v>704</v>
      </c>
      <c r="DA259" s="27" t="s">
        <v>704</v>
      </c>
      <c r="DB259" s="27" t="s">
        <v>698</v>
      </c>
      <c r="DC259" s="27" t="s">
        <v>698</v>
      </c>
      <c r="DD259" s="27" t="s">
        <v>698</v>
      </c>
      <c r="DE259" s="27" t="s">
        <v>698</v>
      </c>
      <c r="DF259" s="27" t="s">
        <v>704</v>
      </c>
      <c r="DG259" s="27" t="s">
        <v>704</v>
      </c>
      <c r="DH259" s="27" t="s">
        <v>704</v>
      </c>
      <c r="DI259" s="27" t="s">
        <v>704</v>
      </c>
      <c r="DJ259" s="27" t="s">
        <v>704</v>
      </c>
      <c r="DK259" s="27" t="s">
        <v>704</v>
      </c>
      <c r="DL259" s="27" t="s">
        <v>704</v>
      </c>
      <c r="DM259" s="27" t="s">
        <v>704</v>
      </c>
      <c r="DN259" s="27" t="s">
        <v>704</v>
      </c>
      <c r="DO259" s="27" t="s">
        <v>704</v>
      </c>
      <c r="DP259" s="27" t="s">
        <v>704</v>
      </c>
      <c r="DQ259" s="27" t="s">
        <v>704</v>
      </c>
      <c r="DR259" s="27" t="s">
        <v>704</v>
      </c>
      <c r="DS259" s="27"/>
      <c r="DT259" s="27" t="s">
        <v>704</v>
      </c>
      <c r="DU259" s="27" t="s">
        <v>704</v>
      </c>
      <c r="DV259" s="27" t="s">
        <v>704</v>
      </c>
      <c r="DW259" s="27" t="s">
        <v>704</v>
      </c>
      <c r="DX259" s="27" t="s">
        <v>704</v>
      </c>
      <c r="DY259" s="27" t="s">
        <v>704</v>
      </c>
      <c r="DZ259" s="27" t="s">
        <v>704</v>
      </c>
      <c r="EA259" s="27" t="s">
        <v>704</v>
      </c>
      <c r="EB259" s="27" t="s">
        <v>704</v>
      </c>
      <c r="EC259" s="27" t="s">
        <v>704</v>
      </c>
      <c r="ED259" s="27" t="s">
        <v>704</v>
      </c>
      <c r="EE259" s="27" t="s">
        <v>704</v>
      </c>
      <c r="EF259" s="27" t="s">
        <v>704</v>
      </c>
      <c r="EG259" s="27" t="s">
        <v>704</v>
      </c>
      <c r="EH259" s="27" t="s">
        <v>704</v>
      </c>
      <c r="EI259" s="27" t="s">
        <v>704</v>
      </c>
      <c r="EJ259" s="27" t="s">
        <v>704</v>
      </c>
      <c r="EK259" s="27" t="s">
        <v>704</v>
      </c>
      <c r="EL259" s="27" t="s">
        <v>704</v>
      </c>
      <c r="EM259" s="27" t="s">
        <v>704</v>
      </c>
      <c r="EN259" s="27" t="s">
        <v>704</v>
      </c>
      <c r="EO259" s="27" t="s">
        <v>704</v>
      </c>
      <c r="EP259" s="27" t="s">
        <v>704</v>
      </c>
      <c r="EQ259" s="27" t="s">
        <v>704</v>
      </c>
      <c r="ER259" s="27" t="s">
        <v>704</v>
      </c>
      <c r="ES259" s="27" t="s">
        <v>704</v>
      </c>
      <c r="ET259" s="27" t="s">
        <v>704</v>
      </c>
      <c r="EU259" s="27" t="s">
        <v>704</v>
      </c>
      <c r="EV259" s="27" t="s">
        <v>704</v>
      </c>
      <c r="EW259" s="27" t="s">
        <v>704</v>
      </c>
      <c r="EX259" s="27" t="s">
        <v>704</v>
      </c>
      <c r="EY259" s="27" t="s">
        <v>704</v>
      </c>
      <c r="EZ259" s="27" t="s">
        <v>704</v>
      </c>
      <c r="FA259" s="27" t="s">
        <v>704</v>
      </c>
      <c r="FB259" s="27" t="s">
        <v>704</v>
      </c>
      <c r="FC259" s="27" t="s">
        <v>704</v>
      </c>
      <c r="FD259" s="27" t="s">
        <v>704</v>
      </c>
      <c r="FE259" s="27" t="s">
        <v>704</v>
      </c>
      <c r="FF259" s="27" t="s">
        <v>704</v>
      </c>
      <c r="FG259" s="27" t="s">
        <v>704</v>
      </c>
      <c r="FH259" s="27" t="s">
        <v>704</v>
      </c>
      <c r="FI259" s="27" t="s">
        <v>704</v>
      </c>
      <c r="FJ259" s="27" t="s">
        <v>694</v>
      </c>
      <c r="FK259" s="27" t="s">
        <v>704</v>
      </c>
      <c r="FL259" s="27" t="s">
        <v>704</v>
      </c>
      <c r="FM259" s="27" t="s">
        <v>704</v>
      </c>
      <c r="FN259" s="27" t="s">
        <v>704</v>
      </c>
      <c r="FO259" s="78" t="s">
        <v>1642</v>
      </c>
      <c r="FP259" s="72" t="s">
        <v>698</v>
      </c>
      <c r="FQ259" s="72" t="s">
        <v>1176</v>
      </c>
      <c r="FR259" s="78" t="s">
        <v>1643</v>
      </c>
      <c r="FS259" s="78" t="s">
        <v>1660</v>
      </c>
      <c r="FT259" s="72" t="s">
        <v>1645</v>
      </c>
      <c r="FU259" s="72" t="s">
        <v>698</v>
      </c>
      <c r="FV259" s="78" t="s">
        <v>1723</v>
      </c>
      <c r="FW259" s="78" t="s">
        <v>1647</v>
      </c>
      <c r="FX259" s="78" t="s">
        <v>1647</v>
      </c>
      <c r="FY259" s="72" t="s">
        <v>698</v>
      </c>
      <c r="FZ259" s="90" t="s">
        <v>1661</v>
      </c>
      <c r="GA259" s="90" t="s">
        <v>1647</v>
      </c>
      <c r="GB259" s="90" t="s">
        <v>1649</v>
      </c>
      <c r="GC259" s="90" t="s">
        <v>1650</v>
      </c>
      <c r="GD259" s="90" t="s">
        <v>1651</v>
      </c>
      <c r="GE259" s="90" t="s">
        <v>1724</v>
      </c>
      <c r="GF259" s="90" t="s">
        <v>1653</v>
      </c>
      <c r="GG259" s="90" t="s">
        <v>1650</v>
      </c>
      <c r="GH259" s="106" t="s">
        <v>1662</v>
      </c>
      <c r="GI259" s="106" t="s">
        <v>1655</v>
      </c>
      <c r="GJ259" s="27" t="s">
        <v>1647</v>
      </c>
      <c r="GK259" s="28" t="s">
        <v>1725</v>
      </c>
      <c r="GL259" s="27" t="s">
        <v>1669</v>
      </c>
    </row>
    <row r="260" spans="1:194" ht="22.5" x14ac:dyDescent="0.25">
      <c r="A260" s="71" t="str">
        <f t="shared" si="20"/>
        <v>Expenditure: Employee Related Cost  - Senior Management: Designation - Salaries and Allowances: Service Related Benefits - Long Service Award</v>
      </c>
      <c r="B260" s="27" t="s">
        <v>1639</v>
      </c>
      <c r="C260" s="27" t="str">
        <f t="shared" si="16"/>
        <v>IE005001001001006003000000000000000000</v>
      </c>
      <c r="D260" s="23" t="s">
        <v>1166</v>
      </c>
      <c r="E260" s="23" t="s">
        <v>713</v>
      </c>
      <c r="F260" s="23" t="s">
        <v>702</v>
      </c>
      <c r="G260" s="23" t="s">
        <v>702</v>
      </c>
      <c r="H260" s="23" t="s">
        <v>702</v>
      </c>
      <c r="I260" s="23" t="s">
        <v>715</v>
      </c>
      <c r="J260" s="23" t="s">
        <v>710</v>
      </c>
      <c r="K260" s="23" t="s">
        <v>697</v>
      </c>
      <c r="L260" s="23" t="s">
        <v>697</v>
      </c>
      <c r="M260" s="23" t="s">
        <v>697</v>
      </c>
      <c r="N260" s="23" t="s">
        <v>697</v>
      </c>
      <c r="O260" s="23" t="s">
        <v>697</v>
      </c>
      <c r="P260" s="23" t="s">
        <v>697</v>
      </c>
      <c r="Q260" s="27">
        <v>0</v>
      </c>
      <c r="R260" s="27" t="s">
        <v>704</v>
      </c>
      <c r="S260" s="27" t="s">
        <v>698</v>
      </c>
      <c r="T260" s="28" t="s">
        <v>694</v>
      </c>
      <c r="U260" s="28"/>
      <c r="V260" s="27" t="s">
        <v>1728</v>
      </c>
      <c r="W260" s="27" t="s">
        <v>905</v>
      </c>
      <c r="X260" s="27"/>
      <c r="Y260" s="27"/>
      <c r="Z260" s="27"/>
      <c r="AA260" s="27"/>
      <c r="AB260" s="27"/>
      <c r="AC260" s="27" t="s">
        <v>1729</v>
      </c>
      <c r="AD260" s="27"/>
      <c r="AE260" s="27"/>
      <c r="AF260" s="27"/>
      <c r="AG260" s="27"/>
      <c r="AH260" s="27"/>
      <c r="AI260" s="27" t="s">
        <v>1730</v>
      </c>
      <c r="AJ260" s="28" t="s">
        <v>704</v>
      </c>
      <c r="AK260" s="27" t="s">
        <v>704</v>
      </c>
      <c r="AL260" s="27" t="s">
        <v>704</v>
      </c>
      <c r="AM260" s="27" t="s">
        <v>704</v>
      </c>
      <c r="AN260" s="27" t="s">
        <v>704</v>
      </c>
      <c r="AO260" s="27" t="s">
        <v>704</v>
      </c>
      <c r="AP260" s="27" t="s">
        <v>704</v>
      </c>
      <c r="AQ260" s="27" t="s">
        <v>704</v>
      </c>
      <c r="AR260" s="27" t="s">
        <v>704</v>
      </c>
      <c r="AS260" s="27" t="s">
        <v>704</v>
      </c>
      <c r="AT260" s="27" t="s">
        <v>704</v>
      </c>
      <c r="AU260" s="27" t="s">
        <v>704</v>
      </c>
      <c r="AV260" s="27" t="s">
        <v>704</v>
      </c>
      <c r="AW260" s="27" t="s">
        <v>704</v>
      </c>
      <c r="AX260" s="27" t="s">
        <v>704</v>
      </c>
      <c r="AY260" s="27" t="s">
        <v>704</v>
      </c>
      <c r="AZ260" s="27" t="s">
        <v>704</v>
      </c>
      <c r="BA260" s="27" t="s">
        <v>704</v>
      </c>
      <c r="BB260" s="27" t="s">
        <v>704</v>
      </c>
      <c r="BC260" s="27" t="s">
        <v>704</v>
      </c>
      <c r="BD260" s="27" t="s">
        <v>704</v>
      </c>
      <c r="BE260" s="27" t="s">
        <v>704</v>
      </c>
      <c r="BF260" s="27" t="s">
        <v>704</v>
      </c>
      <c r="BG260" s="27" t="s">
        <v>704</v>
      </c>
      <c r="BH260" s="27" t="s">
        <v>704</v>
      </c>
      <c r="BI260" s="27" t="s">
        <v>704</v>
      </c>
      <c r="BJ260" s="27" t="s">
        <v>704</v>
      </c>
      <c r="BK260" s="27" t="s">
        <v>704</v>
      </c>
      <c r="BL260" s="27" t="s">
        <v>704</v>
      </c>
      <c r="BM260" s="27" t="s">
        <v>704</v>
      </c>
      <c r="BN260" s="27" t="s">
        <v>704</v>
      </c>
      <c r="BO260" s="27" t="s">
        <v>704</v>
      </c>
      <c r="BP260" s="27" t="s">
        <v>704</v>
      </c>
      <c r="BQ260" s="27" t="s">
        <v>704</v>
      </c>
      <c r="BR260" s="27" t="s">
        <v>704</v>
      </c>
      <c r="BS260" s="27" t="s">
        <v>704</v>
      </c>
      <c r="BT260" s="27" t="s">
        <v>704</v>
      </c>
      <c r="BU260" s="27" t="s">
        <v>704</v>
      </c>
      <c r="BV260" s="27" t="s">
        <v>704</v>
      </c>
      <c r="BW260" s="27" t="s">
        <v>704</v>
      </c>
      <c r="BX260" s="27" t="s">
        <v>704</v>
      </c>
      <c r="BY260" s="27" t="s">
        <v>704</v>
      </c>
      <c r="BZ260" s="27" t="s">
        <v>704</v>
      </c>
      <c r="CA260" s="27" t="s">
        <v>704</v>
      </c>
      <c r="CB260" s="27" t="s">
        <v>704</v>
      </c>
      <c r="CC260" s="27" t="s">
        <v>704</v>
      </c>
      <c r="CD260" s="27" t="s">
        <v>704</v>
      </c>
      <c r="CE260" s="27" t="s">
        <v>704</v>
      </c>
      <c r="CF260" s="27" t="s">
        <v>704</v>
      </c>
      <c r="CG260" s="27" t="s">
        <v>704</v>
      </c>
      <c r="CH260" s="27" t="s">
        <v>704</v>
      </c>
      <c r="CI260" s="27" t="s">
        <v>704</v>
      </c>
      <c r="CJ260" s="27" t="s">
        <v>704</v>
      </c>
      <c r="CK260" s="27" t="s">
        <v>704</v>
      </c>
      <c r="CL260" s="27" t="s">
        <v>704</v>
      </c>
      <c r="CM260" s="27" t="s">
        <v>704</v>
      </c>
      <c r="CN260" s="27" t="s">
        <v>704</v>
      </c>
      <c r="CO260" s="27" t="s">
        <v>704</v>
      </c>
      <c r="CP260" s="27" t="s">
        <v>704</v>
      </c>
      <c r="CQ260" s="27" t="s">
        <v>704</v>
      </c>
      <c r="CR260" s="27" t="s">
        <v>704</v>
      </c>
      <c r="CS260" s="27" t="s">
        <v>704</v>
      </c>
      <c r="CT260" s="27" t="s">
        <v>704</v>
      </c>
      <c r="CU260" s="27" t="s">
        <v>704</v>
      </c>
      <c r="CV260" s="27" t="s">
        <v>704</v>
      </c>
      <c r="CW260" s="27" t="s">
        <v>704</v>
      </c>
      <c r="CX260" s="27" t="s">
        <v>704</v>
      </c>
      <c r="CY260" s="27" t="s">
        <v>704</v>
      </c>
      <c r="CZ260" s="27" t="s">
        <v>704</v>
      </c>
      <c r="DA260" s="27" t="s">
        <v>704</v>
      </c>
      <c r="DB260" s="27" t="s">
        <v>698</v>
      </c>
      <c r="DC260" s="27" t="s">
        <v>698</v>
      </c>
      <c r="DD260" s="27" t="s">
        <v>698</v>
      </c>
      <c r="DE260" s="27" t="s">
        <v>698</v>
      </c>
      <c r="DF260" s="27" t="s">
        <v>704</v>
      </c>
      <c r="DG260" s="27" t="s">
        <v>704</v>
      </c>
      <c r="DH260" s="27" t="s">
        <v>704</v>
      </c>
      <c r="DI260" s="27" t="s">
        <v>704</v>
      </c>
      <c r="DJ260" s="27" t="s">
        <v>704</v>
      </c>
      <c r="DK260" s="27" t="s">
        <v>704</v>
      </c>
      <c r="DL260" s="27" t="s">
        <v>704</v>
      </c>
      <c r="DM260" s="27" t="s">
        <v>704</v>
      </c>
      <c r="DN260" s="27" t="s">
        <v>704</v>
      </c>
      <c r="DO260" s="27" t="s">
        <v>704</v>
      </c>
      <c r="DP260" s="27" t="s">
        <v>704</v>
      </c>
      <c r="DQ260" s="27" t="s">
        <v>704</v>
      </c>
      <c r="DR260" s="27" t="s">
        <v>704</v>
      </c>
      <c r="DS260" s="27"/>
      <c r="DT260" s="27" t="s">
        <v>704</v>
      </c>
      <c r="DU260" s="27" t="s">
        <v>704</v>
      </c>
      <c r="DV260" s="27" t="s">
        <v>704</v>
      </c>
      <c r="DW260" s="27" t="s">
        <v>704</v>
      </c>
      <c r="DX260" s="27" t="s">
        <v>704</v>
      </c>
      <c r="DY260" s="27" t="s">
        <v>704</v>
      </c>
      <c r="DZ260" s="27" t="s">
        <v>704</v>
      </c>
      <c r="EA260" s="27" t="s">
        <v>704</v>
      </c>
      <c r="EB260" s="27" t="s">
        <v>704</v>
      </c>
      <c r="EC260" s="27" t="s">
        <v>704</v>
      </c>
      <c r="ED260" s="27" t="s">
        <v>704</v>
      </c>
      <c r="EE260" s="27" t="s">
        <v>704</v>
      </c>
      <c r="EF260" s="27" t="s">
        <v>704</v>
      </c>
      <c r="EG260" s="27" t="s">
        <v>704</v>
      </c>
      <c r="EH260" s="27" t="s">
        <v>704</v>
      </c>
      <c r="EI260" s="27" t="s">
        <v>704</v>
      </c>
      <c r="EJ260" s="27" t="s">
        <v>704</v>
      </c>
      <c r="EK260" s="27" t="s">
        <v>704</v>
      </c>
      <c r="EL260" s="27" t="s">
        <v>704</v>
      </c>
      <c r="EM260" s="27" t="s">
        <v>704</v>
      </c>
      <c r="EN260" s="27" t="s">
        <v>704</v>
      </c>
      <c r="EO260" s="27" t="s">
        <v>704</v>
      </c>
      <c r="EP260" s="27" t="s">
        <v>704</v>
      </c>
      <c r="EQ260" s="27" t="s">
        <v>704</v>
      </c>
      <c r="ER260" s="27" t="s">
        <v>704</v>
      </c>
      <c r="ES260" s="27" t="s">
        <v>704</v>
      </c>
      <c r="ET260" s="27" t="s">
        <v>704</v>
      </c>
      <c r="EU260" s="27" t="s">
        <v>704</v>
      </c>
      <c r="EV260" s="27" t="s">
        <v>704</v>
      </c>
      <c r="EW260" s="27" t="s">
        <v>704</v>
      </c>
      <c r="EX260" s="27" t="s">
        <v>704</v>
      </c>
      <c r="EY260" s="27" t="s">
        <v>704</v>
      </c>
      <c r="EZ260" s="27" t="s">
        <v>704</v>
      </c>
      <c r="FA260" s="27" t="s">
        <v>704</v>
      </c>
      <c r="FB260" s="27" t="s">
        <v>704</v>
      </c>
      <c r="FC260" s="27" t="s">
        <v>704</v>
      </c>
      <c r="FD260" s="27" t="s">
        <v>704</v>
      </c>
      <c r="FE260" s="27" t="s">
        <v>704</v>
      </c>
      <c r="FF260" s="27" t="s">
        <v>704</v>
      </c>
      <c r="FG260" s="27" t="s">
        <v>704</v>
      </c>
      <c r="FH260" s="27" t="s">
        <v>704</v>
      </c>
      <c r="FI260" s="27" t="s">
        <v>704</v>
      </c>
      <c r="FJ260" s="27" t="s">
        <v>694</v>
      </c>
      <c r="FK260" s="27" t="s">
        <v>704</v>
      </c>
      <c r="FL260" s="27" t="s">
        <v>704</v>
      </c>
      <c r="FM260" s="27" t="s">
        <v>704</v>
      </c>
      <c r="FN260" s="27" t="s">
        <v>704</v>
      </c>
      <c r="FO260" s="78" t="s">
        <v>1642</v>
      </c>
      <c r="FP260" s="72" t="s">
        <v>698</v>
      </c>
      <c r="FQ260" s="72" t="s">
        <v>1176</v>
      </c>
      <c r="FR260" s="78" t="s">
        <v>1643</v>
      </c>
      <c r="FS260" s="78" t="s">
        <v>1731</v>
      </c>
      <c r="FT260" s="72" t="s">
        <v>1645</v>
      </c>
      <c r="FU260" s="72" t="s">
        <v>698</v>
      </c>
      <c r="FV260" s="27" t="s">
        <v>1732</v>
      </c>
      <c r="FW260" s="78" t="s">
        <v>1647</v>
      </c>
      <c r="FX260" s="78" t="s">
        <v>1647</v>
      </c>
      <c r="FY260" s="72" t="s">
        <v>698</v>
      </c>
      <c r="FZ260" s="90" t="s">
        <v>1648</v>
      </c>
      <c r="GA260" s="90" t="s">
        <v>1647</v>
      </c>
      <c r="GB260" s="90" t="s">
        <v>1649</v>
      </c>
      <c r="GC260" s="90" t="s">
        <v>1650</v>
      </c>
      <c r="GD260" s="90" t="s">
        <v>1651</v>
      </c>
      <c r="GE260" s="90" t="s">
        <v>1733</v>
      </c>
      <c r="GF260" s="90" t="s">
        <v>1653</v>
      </c>
      <c r="GG260" s="90" t="s">
        <v>1650</v>
      </c>
      <c r="GH260" s="106" t="s">
        <v>1654</v>
      </c>
      <c r="GI260" s="106" t="s">
        <v>1655</v>
      </c>
      <c r="GJ260" s="27" t="s">
        <v>1647</v>
      </c>
      <c r="GK260" s="28" t="s">
        <v>1734</v>
      </c>
      <c r="GL260" s="27" t="s">
        <v>1669</v>
      </c>
    </row>
    <row r="261" spans="1:194" ht="22.5" x14ac:dyDescent="0.25">
      <c r="A261" s="71" t="str">
        <f t="shared" si="20"/>
        <v>Expenditure: Employee Related Cost  - Senior Management: Designation - Salaries and Allowances: Service Related Benefits - Long Service Award:   Cost Capitalised to PPE (Credit Account)</v>
      </c>
      <c r="B261" s="27" t="s">
        <v>1639</v>
      </c>
      <c r="C261" s="27" t="str">
        <f t="shared" si="16"/>
        <v>IE005001001001006004000000000000000000</v>
      </c>
      <c r="D261" s="23" t="s">
        <v>1166</v>
      </c>
      <c r="E261" s="23" t="s">
        <v>713</v>
      </c>
      <c r="F261" s="23" t="s">
        <v>702</v>
      </c>
      <c r="G261" s="23" t="s">
        <v>702</v>
      </c>
      <c r="H261" s="23" t="s">
        <v>702</v>
      </c>
      <c r="I261" s="23" t="s">
        <v>715</v>
      </c>
      <c r="J261" s="23" t="s">
        <v>711</v>
      </c>
      <c r="K261" s="23" t="s">
        <v>697</v>
      </c>
      <c r="L261" s="23" t="s">
        <v>697</v>
      </c>
      <c r="M261" s="23" t="s">
        <v>697</v>
      </c>
      <c r="N261" s="23" t="s">
        <v>697</v>
      </c>
      <c r="O261" s="23" t="s">
        <v>697</v>
      </c>
      <c r="P261" s="23" t="s">
        <v>697</v>
      </c>
      <c r="Q261" s="27">
        <v>0</v>
      </c>
      <c r="R261" s="27" t="s">
        <v>704</v>
      </c>
      <c r="S261" s="27" t="s">
        <v>698</v>
      </c>
      <c r="T261" s="28" t="s">
        <v>694</v>
      </c>
      <c r="U261" s="28"/>
      <c r="V261" s="27" t="s">
        <v>53</v>
      </c>
      <c r="W261" s="27" t="s">
        <v>905</v>
      </c>
      <c r="X261" s="27"/>
      <c r="Y261" s="27"/>
      <c r="Z261" s="27"/>
      <c r="AA261" s="27"/>
      <c r="AB261" s="27"/>
      <c r="AC261" s="27" t="s">
        <v>1735</v>
      </c>
      <c r="AD261" s="27"/>
      <c r="AE261" s="27"/>
      <c r="AF261" s="27"/>
      <c r="AG261" s="27"/>
      <c r="AH261" s="27"/>
      <c r="AI261" s="27" t="s">
        <v>1736</v>
      </c>
      <c r="AJ261" s="28" t="s">
        <v>704</v>
      </c>
      <c r="AK261" s="27" t="s">
        <v>704</v>
      </c>
      <c r="AL261" s="27" t="s">
        <v>704</v>
      </c>
      <c r="AM261" s="27" t="s">
        <v>704</v>
      </c>
      <c r="AN261" s="27" t="s">
        <v>704</v>
      </c>
      <c r="AO261" s="27" t="s">
        <v>704</v>
      </c>
      <c r="AP261" s="27" t="s">
        <v>704</v>
      </c>
      <c r="AQ261" s="27" t="s">
        <v>704</v>
      </c>
      <c r="AR261" s="27" t="s">
        <v>704</v>
      </c>
      <c r="AS261" s="27" t="s">
        <v>704</v>
      </c>
      <c r="AT261" s="27" t="s">
        <v>704</v>
      </c>
      <c r="AU261" s="27" t="s">
        <v>704</v>
      </c>
      <c r="AV261" s="27" t="s">
        <v>704</v>
      </c>
      <c r="AW261" s="27" t="s">
        <v>704</v>
      </c>
      <c r="AX261" s="27" t="s">
        <v>704</v>
      </c>
      <c r="AY261" s="27" t="s">
        <v>704</v>
      </c>
      <c r="AZ261" s="27" t="s">
        <v>704</v>
      </c>
      <c r="BA261" s="27" t="s">
        <v>704</v>
      </c>
      <c r="BB261" s="27" t="s">
        <v>704</v>
      </c>
      <c r="BC261" s="27" t="s">
        <v>704</v>
      </c>
      <c r="BD261" s="27" t="s">
        <v>704</v>
      </c>
      <c r="BE261" s="27" t="s">
        <v>704</v>
      </c>
      <c r="BF261" s="27" t="s">
        <v>704</v>
      </c>
      <c r="BG261" s="27" t="s">
        <v>704</v>
      </c>
      <c r="BH261" s="27" t="s">
        <v>704</v>
      </c>
      <c r="BI261" s="27" t="s">
        <v>704</v>
      </c>
      <c r="BJ261" s="27" t="s">
        <v>704</v>
      </c>
      <c r="BK261" s="27" t="s">
        <v>704</v>
      </c>
      <c r="BL261" s="27" t="s">
        <v>704</v>
      </c>
      <c r="BM261" s="27" t="s">
        <v>704</v>
      </c>
      <c r="BN261" s="27" t="s">
        <v>704</v>
      </c>
      <c r="BO261" s="27" t="s">
        <v>704</v>
      </c>
      <c r="BP261" s="27" t="s">
        <v>704</v>
      </c>
      <c r="BQ261" s="27" t="s">
        <v>704</v>
      </c>
      <c r="BR261" s="27" t="s">
        <v>704</v>
      </c>
      <c r="BS261" s="27" t="s">
        <v>704</v>
      </c>
      <c r="BT261" s="27" t="s">
        <v>704</v>
      </c>
      <c r="BU261" s="27" t="s">
        <v>704</v>
      </c>
      <c r="BV261" s="27" t="s">
        <v>704</v>
      </c>
      <c r="BW261" s="27" t="s">
        <v>704</v>
      </c>
      <c r="BX261" s="27" t="s">
        <v>704</v>
      </c>
      <c r="BY261" s="27" t="s">
        <v>704</v>
      </c>
      <c r="BZ261" s="27" t="s">
        <v>704</v>
      </c>
      <c r="CA261" s="27" t="s">
        <v>704</v>
      </c>
      <c r="CB261" s="27" t="s">
        <v>704</v>
      </c>
      <c r="CC261" s="27" t="s">
        <v>704</v>
      </c>
      <c r="CD261" s="27" t="s">
        <v>704</v>
      </c>
      <c r="CE261" s="27" t="s">
        <v>704</v>
      </c>
      <c r="CF261" s="27" t="s">
        <v>704</v>
      </c>
      <c r="CG261" s="27" t="s">
        <v>704</v>
      </c>
      <c r="CH261" s="27" t="s">
        <v>704</v>
      </c>
      <c r="CI261" s="27" t="s">
        <v>704</v>
      </c>
      <c r="CJ261" s="27" t="s">
        <v>704</v>
      </c>
      <c r="CK261" s="27" t="s">
        <v>704</v>
      </c>
      <c r="CL261" s="27" t="s">
        <v>704</v>
      </c>
      <c r="CM261" s="27" t="s">
        <v>704</v>
      </c>
      <c r="CN261" s="27" t="s">
        <v>704</v>
      </c>
      <c r="CO261" s="27" t="s">
        <v>704</v>
      </c>
      <c r="CP261" s="27" t="s">
        <v>704</v>
      </c>
      <c r="CQ261" s="27" t="s">
        <v>704</v>
      </c>
      <c r="CR261" s="27" t="s">
        <v>704</v>
      </c>
      <c r="CS261" s="27" t="s">
        <v>704</v>
      </c>
      <c r="CT261" s="27" t="s">
        <v>704</v>
      </c>
      <c r="CU261" s="27" t="s">
        <v>704</v>
      </c>
      <c r="CV261" s="27" t="s">
        <v>704</v>
      </c>
      <c r="CW261" s="27" t="s">
        <v>704</v>
      </c>
      <c r="CX261" s="27" t="s">
        <v>704</v>
      </c>
      <c r="CY261" s="27" t="s">
        <v>704</v>
      </c>
      <c r="CZ261" s="27" t="s">
        <v>704</v>
      </c>
      <c r="DA261" s="27" t="s">
        <v>704</v>
      </c>
      <c r="DB261" s="27" t="s">
        <v>698</v>
      </c>
      <c r="DC261" s="27" t="s">
        <v>698</v>
      </c>
      <c r="DD261" s="27" t="s">
        <v>698</v>
      </c>
      <c r="DE261" s="27" t="s">
        <v>698</v>
      </c>
      <c r="DF261" s="27" t="s">
        <v>704</v>
      </c>
      <c r="DG261" s="27" t="s">
        <v>704</v>
      </c>
      <c r="DH261" s="27" t="s">
        <v>704</v>
      </c>
      <c r="DI261" s="27" t="s">
        <v>704</v>
      </c>
      <c r="DJ261" s="27" t="s">
        <v>704</v>
      </c>
      <c r="DK261" s="27" t="s">
        <v>704</v>
      </c>
      <c r="DL261" s="27" t="s">
        <v>704</v>
      </c>
      <c r="DM261" s="27" t="s">
        <v>704</v>
      </c>
      <c r="DN261" s="27" t="s">
        <v>704</v>
      </c>
      <c r="DO261" s="27" t="s">
        <v>704</v>
      </c>
      <c r="DP261" s="27" t="s">
        <v>704</v>
      </c>
      <c r="DQ261" s="27" t="s">
        <v>704</v>
      </c>
      <c r="DR261" s="27" t="s">
        <v>704</v>
      </c>
      <c r="DS261" s="27"/>
      <c r="DT261" s="27" t="s">
        <v>704</v>
      </c>
      <c r="DU261" s="27" t="s">
        <v>704</v>
      </c>
      <c r="DV261" s="27" t="s">
        <v>704</v>
      </c>
      <c r="DW261" s="27" t="s">
        <v>704</v>
      </c>
      <c r="DX261" s="27" t="s">
        <v>704</v>
      </c>
      <c r="DY261" s="27" t="s">
        <v>704</v>
      </c>
      <c r="DZ261" s="27" t="s">
        <v>704</v>
      </c>
      <c r="EA261" s="27" t="s">
        <v>704</v>
      </c>
      <c r="EB261" s="27" t="s">
        <v>704</v>
      </c>
      <c r="EC261" s="27" t="s">
        <v>704</v>
      </c>
      <c r="ED261" s="27" t="s">
        <v>704</v>
      </c>
      <c r="EE261" s="27" t="s">
        <v>704</v>
      </c>
      <c r="EF261" s="27" t="s">
        <v>704</v>
      </c>
      <c r="EG261" s="27" t="s">
        <v>704</v>
      </c>
      <c r="EH261" s="27" t="s">
        <v>704</v>
      </c>
      <c r="EI261" s="27" t="s">
        <v>704</v>
      </c>
      <c r="EJ261" s="27" t="s">
        <v>704</v>
      </c>
      <c r="EK261" s="27" t="s">
        <v>704</v>
      </c>
      <c r="EL261" s="27" t="s">
        <v>704</v>
      </c>
      <c r="EM261" s="27" t="s">
        <v>704</v>
      </c>
      <c r="EN261" s="27" t="s">
        <v>704</v>
      </c>
      <c r="EO261" s="27" t="s">
        <v>704</v>
      </c>
      <c r="EP261" s="27" t="s">
        <v>704</v>
      </c>
      <c r="EQ261" s="27" t="s">
        <v>704</v>
      </c>
      <c r="ER261" s="27" t="s">
        <v>704</v>
      </c>
      <c r="ES261" s="27" t="s">
        <v>704</v>
      </c>
      <c r="ET261" s="27" t="s">
        <v>704</v>
      </c>
      <c r="EU261" s="27" t="s">
        <v>704</v>
      </c>
      <c r="EV261" s="27" t="s">
        <v>704</v>
      </c>
      <c r="EW261" s="27" t="s">
        <v>704</v>
      </c>
      <c r="EX261" s="27" t="s">
        <v>704</v>
      </c>
      <c r="EY261" s="27" t="s">
        <v>704</v>
      </c>
      <c r="EZ261" s="27" t="s">
        <v>704</v>
      </c>
      <c r="FA261" s="27" t="s">
        <v>704</v>
      </c>
      <c r="FB261" s="27" t="s">
        <v>704</v>
      </c>
      <c r="FC261" s="27" t="s">
        <v>704</v>
      </c>
      <c r="FD261" s="27" t="s">
        <v>704</v>
      </c>
      <c r="FE261" s="27" t="s">
        <v>704</v>
      </c>
      <c r="FF261" s="27" t="s">
        <v>704</v>
      </c>
      <c r="FG261" s="27" t="s">
        <v>704</v>
      </c>
      <c r="FH261" s="27" t="s">
        <v>704</v>
      </c>
      <c r="FI261" s="27" t="s">
        <v>704</v>
      </c>
      <c r="FJ261" s="27" t="s">
        <v>694</v>
      </c>
      <c r="FK261" s="27" t="s">
        <v>704</v>
      </c>
      <c r="FL261" s="27" t="s">
        <v>704</v>
      </c>
      <c r="FM261" s="27" t="s">
        <v>704</v>
      </c>
      <c r="FN261" s="27" t="s">
        <v>704</v>
      </c>
      <c r="FO261" s="78" t="s">
        <v>1642</v>
      </c>
      <c r="FP261" s="72" t="s">
        <v>698</v>
      </c>
      <c r="FQ261" s="72" t="s">
        <v>1176</v>
      </c>
      <c r="FR261" s="78" t="s">
        <v>1643</v>
      </c>
      <c r="FS261" s="78" t="s">
        <v>1660</v>
      </c>
      <c r="FT261" s="72" t="s">
        <v>1645</v>
      </c>
      <c r="FU261" s="72" t="s">
        <v>698</v>
      </c>
      <c r="FV261" s="27" t="s">
        <v>1732</v>
      </c>
      <c r="FW261" s="78" t="s">
        <v>1647</v>
      </c>
      <c r="FX261" s="78" t="s">
        <v>1647</v>
      </c>
      <c r="FY261" s="72" t="s">
        <v>698</v>
      </c>
      <c r="FZ261" s="90" t="s">
        <v>1661</v>
      </c>
      <c r="GA261" s="90" t="s">
        <v>1647</v>
      </c>
      <c r="GB261" s="90" t="s">
        <v>1649</v>
      </c>
      <c r="GC261" s="90" t="s">
        <v>1650</v>
      </c>
      <c r="GD261" s="90" t="s">
        <v>1651</v>
      </c>
      <c r="GE261" s="90" t="s">
        <v>1733</v>
      </c>
      <c r="GF261" s="90" t="s">
        <v>1653</v>
      </c>
      <c r="GG261" s="90" t="s">
        <v>1650</v>
      </c>
      <c r="GH261" s="106" t="s">
        <v>1662</v>
      </c>
      <c r="GI261" s="106" t="s">
        <v>1655</v>
      </c>
      <c r="GJ261" s="27" t="s">
        <v>1647</v>
      </c>
      <c r="GK261" s="28" t="s">
        <v>1734</v>
      </c>
      <c r="GL261" s="27" t="s">
        <v>1669</v>
      </c>
    </row>
    <row r="262" spans="1:194" x14ac:dyDescent="0.25">
      <c r="A262" s="71" t="str">
        <f t="shared" si="20"/>
        <v>Expenditure: Employee Related Cost  - Senior Management: Designation - Salaries and Allowances: Service Related Benefits - Leave Pay</v>
      </c>
      <c r="B262" s="27" t="s">
        <v>1639</v>
      </c>
      <c r="C262" s="27" t="str">
        <f t="shared" si="16"/>
        <v>IE005001001001006005000000000000000000</v>
      </c>
      <c r="D262" s="23" t="s">
        <v>1166</v>
      </c>
      <c r="E262" s="23" t="s">
        <v>713</v>
      </c>
      <c r="F262" s="23" t="s">
        <v>702</v>
      </c>
      <c r="G262" s="23" t="s">
        <v>702</v>
      </c>
      <c r="H262" s="23" t="s">
        <v>702</v>
      </c>
      <c r="I262" s="23" t="s">
        <v>715</v>
      </c>
      <c r="J262" s="23" t="s">
        <v>713</v>
      </c>
      <c r="K262" s="23" t="s">
        <v>697</v>
      </c>
      <c r="L262" s="23" t="s">
        <v>697</v>
      </c>
      <c r="M262" s="23" t="s">
        <v>697</v>
      </c>
      <c r="N262" s="23" t="s">
        <v>697</v>
      </c>
      <c r="O262" s="23" t="s">
        <v>697</v>
      </c>
      <c r="P262" s="23" t="s">
        <v>697</v>
      </c>
      <c r="Q262" s="27">
        <v>0</v>
      </c>
      <c r="R262" s="27" t="s">
        <v>704</v>
      </c>
      <c r="S262" s="27" t="s">
        <v>698</v>
      </c>
      <c r="T262" s="28" t="s">
        <v>694</v>
      </c>
      <c r="U262" s="28"/>
      <c r="V262" s="27" t="s">
        <v>1737</v>
      </c>
      <c r="W262" s="27" t="s">
        <v>905</v>
      </c>
      <c r="X262" s="27"/>
      <c r="Y262" s="27"/>
      <c r="Z262" s="27"/>
      <c r="AA262" s="27"/>
      <c r="AB262" s="27"/>
      <c r="AC262" s="27" t="s">
        <v>1738</v>
      </c>
      <c r="AD262" s="27"/>
      <c r="AE262" s="27"/>
      <c r="AF262" s="27"/>
      <c r="AG262" s="27"/>
      <c r="AH262" s="27"/>
      <c r="AI262" s="27" t="s">
        <v>1739</v>
      </c>
      <c r="AJ262" s="28" t="s">
        <v>704</v>
      </c>
      <c r="AK262" s="27" t="s">
        <v>704</v>
      </c>
      <c r="AL262" s="27" t="s">
        <v>704</v>
      </c>
      <c r="AM262" s="27" t="s">
        <v>704</v>
      </c>
      <c r="AN262" s="27" t="s">
        <v>704</v>
      </c>
      <c r="AO262" s="27" t="s">
        <v>704</v>
      </c>
      <c r="AP262" s="27" t="s">
        <v>704</v>
      </c>
      <c r="AQ262" s="27" t="s">
        <v>704</v>
      </c>
      <c r="AR262" s="27" t="s">
        <v>704</v>
      </c>
      <c r="AS262" s="27" t="s">
        <v>704</v>
      </c>
      <c r="AT262" s="27" t="s">
        <v>704</v>
      </c>
      <c r="AU262" s="27" t="s">
        <v>704</v>
      </c>
      <c r="AV262" s="27" t="s">
        <v>704</v>
      </c>
      <c r="AW262" s="27" t="s">
        <v>704</v>
      </c>
      <c r="AX262" s="27" t="s">
        <v>704</v>
      </c>
      <c r="AY262" s="27" t="s">
        <v>704</v>
      </c>
      <c r="AZ262" s="27" t="s">
        <v>704</v>
      </c>
      <c r="BA262" s="27" t="s">
        <v>704</v>
      </c>
      <c r="BB262" s="27" t="s">
        <v>704</v>
      </c>
      <c r="BC262" s="27" t="s">
        <v>704</v>
      </c>
      <c r="BD262" s="27" t="s">
        <v>704</v>
      </c>
      <c r="BE262" s="27" t="s">
        <v>704</v>
      </c>
      <c r="BF262" s="27" t="s">
        <v>704</v>
      </c>
      <c r="BG262" s="27" t="s">
        <v>704</v>
      </c>
      <c r="BH262" s="27" t="s">
        <v>704</v>
      </c>
      <c r="BI262" s="27" t="s">
        <v>704</v>
      </c>
      <c r="BJ262" s="27" t="s">
        <v>704</v>
      </c>
      <c r="BK262" s="27" t="s">
        <v>704</v>
      </c>
      <c r="BL262" s="27" t="s">
        <v>704</v>
      </c>
      <c r="BM262" s="27" t="s">
        <v>704</v>
      </c>
      <c r="BN262" s="27" t="s">
        <v>704</v>
      </c>
      <c r="BO262" s="27" t="s">
        <v>704</v>
      </c>
      <c r="BP262" s="27" t="s">
        <v>704</v>
      </c>
      <c r="BQ262" s="27" t="s">
        <v>704</v>
      </c>
      <c r="BR262" s="27" t="s">
        <v>704</v>
      </c>
      <c r="BS262" s="27" t="s">
        <v>704</v>
      </c>
      <c r="BT262" s="27" t="s">
        <v>704</v>
      </c>
      <c r="BU262" s="27" t="s">
        <v>704</v>
      </c>
      <c r="BV262" s="27" t="s">
        <v>704</v>
      </c>
      <c r="BW262" s="27" t="s">
        <v>704</v>
      </c>
      <c r="BX262" s="27" t="s">
        <v>704</v>
      </c>
      <c r="BY262" s="27" t="s">
        <v>704</v>
      </c>
      <c r="BZ262" s="27" t="s">
        <v>704</v>
      </c>
      <c r="CA262" s="27" t="s">
        <v>704</v>
      </c>
      <c r="CB262" s="27" t="s">
        <v>704</v>
      </c>
      <c r="CC262" s="27" t="s">
        <v>704</v>
      </c>
      <c r="CD262" s="27" t="s">
        <v>704</v>
      </c>
      <c r="CE262" s="27" t="s">
        <v>704</v>
      </c>
      <c r="CF262" s="27" t="s">
        <v>704</v>
      </c>
      <c r="CG262" s="27" t="s">
        <v>704</v>
      </c>
      <c r="CH262" s="27" t="s">
        <v>704</v>
      </c>
      <c r="CI262" s="27" t="s">
        <v>704</v>
      </c>
      <c r="CJ262" s="27" t="s">
        <v>704</v>
      </c>
      <c r="CK262" s="27" t="s">
        <v>704</v>
      </c>
      <c r="CL262" s="27" t="s">
        <v>704</v>
      </c>
      <c r="CM262" s="27" t="s">
        <v>704</v>
      </c>
      <c r="CN262" s="27" t="s">
        <v>704</v>
      </c>
      <c r="CO262" s="27" t="s">
        <v>704</v>
      </c>
      <c r="CP262" s="27" t="s">
        <v>704</v>
      </c>
      <c r="CQ262" s="27" t="s">
        <v>704</v>
      </c>
      <c r="CR262" s="27" t="s">
        <v>704</v>
      </c>
      <c r="CS262" s="27" t="s">
        <v>704</v>
      </c>
      <c r="CT262" s="27" t="s">
        <v>704</v>
      </c>
      <c r="CU262" s="27" t="s">
        <v>704</v>
      </c>
      <c r="CV262" s="27" t="s">
        <v>704</v>
      </c>
      <c r="CW262" s="27" t="s">
        <v>704</v>
      </c>
      <c r="CX262" s="27" t="s">
        <v>704</v>
      </c>
      <c r="CY262" s="27" t="s">
        <v>704</v>
      </c>
      <c r="CZ262" s="27" t="s">
        <v>704</v>
      </c>
      <c r="DA262" s="27" t="s">
        <v>704</v>
      </c>
      <c r="DB262" s="27" t="s">
        <v>698</v>
      </c>
      <c r="DC262" s="27" t="s">
        <v>698</v>
      </c>
      <c r="DD262" s="27" t="s">
        <v>698</v>
      </c>
      <c r="DE262" s="27" t="s">
        <v>698</v>
      </c>
      <c r="DF262" s="27" t="s">
        <v>704</v>
      </c>
      <c r="DG262" s="27" t="s">
        <v>704</v>
      </c>
      <c r="DH262" s="27" t="s">
        <v>704</v>
      </c>
      <c r="DI262" s="27" t="s">
        <v>704</v>
      </c>
      <c r="DJ262" s="27" t="s">
        <v>704</v>
      </c>
      <c r="DK262" s="27" t="s">
        <v>704</v>
      </c>
      <c r="DL262" s="27" t="s">
        <v>704</v>
      </c>
      <c r="DM262" s="27" t="s">
        <v>704</v>
      </c>
      <c r="DN262" s="27" t="s">
        <v>704</v>
      </c>
      <c r="DO262" s="27" t="s">
        <v>704</v>
      </c>
      <c r="DP262" s="27" t="s">
        <v>704</v>
      </c>
      <c r="DQ262" s="27" t="s">
        <v>704</v>
      </c>
      <c r="DR262" s="27" t="s">
        <v>704</v>
      </c>
      <c r="DS262" s="27"/>
      <c r="DT262" s="27" t="s">
        <v>704</v>
      </c>
      <c r="DU262" s="27" t="s">
        <v>704</v>
      </c>
      <c r="DV262" s="27" t="s">
        <v>704</v>
      </c>
      <c r="DW262" s="27" t="s">
        <v>704</v>
      </c>
      <c r="DX262" s="27" t="s">
        <v>704</v>
      </c>
      <c r="DY262" s="27" t="s">
        <v>704</v>
      </c>
      <c r="DZ262" s="27" t="s">
        <v>704</v>
      </c>
      <c r="EA262" s="27" t="s">
        <v>704</v>
      </c>
      <c r="EB262" s="27" t="s">
        <v>704</v>
      </c>
      <c r="EC262" s="27" t="s">
        <v>704</v>
      </c>
      <c r="ED262" s="27" t="s">
        <v>704</v>
      </c>
      <c r="EE262" s="27" t="s">
        <v>704</v>
      </c>
      <c r="EF262" s="27" t="s">
        <v>704</v>
      </c>
      <c r="EG262" s="27" t="s">
        <v>704</v>
      </c>
      <c r="EH262" s="27" t="s">
        <v>704</v>
      </c>
      <c r="EI262" s="27" t="s">
        <v>704</v>
      </c>
      <c r="EJ262" s="27" t="s">
        <v>704</v>
      </c>
      <c r="EK262" s="27" t="s">
        <v>704</v>
      </c>
      <c r="EL262" s="27" t="s">
        <v>704</v>
      </c>
      <c r="EM262" s="27" t="s">
        <v>704</v>
      </c>
      <c r="EN262" s="27" t="s">
        <v>704</v>
      </c>
      <c r="EO262" s="27" t="s">
        <v>704</v>
      </c>
      <c r="EP262" s="27" t="s">
        <v>704</v>
      </c>
      <c r="EQ262" s="27" t="s">
        <v>704</v>
      </c>
      <c r="ER262" s="27" t="s">
        <v>704</v>
      </c>
      <c r="ES262" s="27" t="s">
        <v>704</v>
      </c>
      <c r="ET262" s="27" t="s">
        <v>704</v>
      </c>
      <c r="EU262" s="27" t="s">
        <v>704</v>
      </c>
      <c r="EV262" s="27" t="s">
        <v>704</v>
      </c>
      <c r="EW262" s="27" t="s">
        <v>704</v>
      </c>
      <c r="EX262" s="27" t="s">
        <v>704</v>
      </c>
      <c r="EY262" s="27" t="s">
        <v>704</v>
      </c>
      <c r="EZ262" s="27" t="s">
        <v>704</v>
      </c>
      <c r="FA262" s="27" t="s">
        <v>704</v>
      </c>
      <c r="FB262" s="27" t="s">
        <v>704</v>
      </c>
      <c r="FC262" s="27" t="s">
        <v>704</v>
      </c>
      <c r="FD262" s="27" t="s">
        <v>704</v>
      </c>
      <c r="FE262" s="27" t="s">
        <v>704</v>
      </c>
      <c r="FF262" s="27" t="s">
        <v>704</v>
      </c>
      <c r="FG262" s="27" t="s">
        <v>704</v>
      </c>
      <c r="FH262" s="27" t="s">
        <v>704</v>
      </c>
      <c r="FI262" s="27" t="s">
        <v>704</v>
      </c>
      <c r="FJ262" s="27" t="s">
        <v>694</v>
      </c>
      <c r="FK262" s="27" t="s">
        <v>704</v>
      </c>
      <c r="FL262" s="27" t="s">
        <v>704</v>
      </c>
      <c r="FM262" s="27" t="s">
        <v>704</v>
      </c>
      <c r="FN262" s="27" t="s">
        <v>704</v>
      </c>
      <c r="FO262" s="78" t="s">
        <v>1642</v>
      </c>
      <c r="FP262" s="72" t="s">
        <v>698</v>
      </c>
      <c r="FQ262" s="72" t="s">
        <v>1176</v>
      </c>
      <c r="FR262" s="78" t="s">
        <v>1643</v>
      </c>
      <c r="FS262" s="78" t="s">
        <v>1740</v>
      </c>
      <c r="FT262" s="72" t="s">
        <v>1645</v>
      </c>
      <c r="FU262" s="72" t="s">
        <v>698</v>
      </c>
      <c r="FV262" s="27" t="s">
        <v>1741</v>
      </c>
      <c r="FW262" s="78" t="s">
        <v>1647</v>
      </c>
      <c r="FX262" s="78" t="s">
        <v>1647</v>
      </c>
      <c r="FY262" s="72" t="s">
        <v>698</v>
      </c>
      <c r="FZ262" s="90" t="s">
        <v>1648</v>
      </c>
      <c r="GA262" s="90" t="s">
        <v>1647</v>
      </c>
      <c r="GB262" s="90" t="s">
        <v>1649</v>
      </c>
      <c r="GC262" s="90" t="s">
        <v>1650</v>
      </c>
      <c r="GD262" s="90" t="s">
        <v>1651</v>
      </c>
      <c r="GE262" s="90" t="s">
        <v>1742</v>
      </c>
      <c r="GF262" s="90" t="s">
        <v>1653</v>
      </c>
      <c r="GG262" s="90" t="s">
        <v>1650</v>
      </c>
      <c r="GH262" s="106" t="s">
        <v>1654</v>
      </c>
      <c r="GI262" s="106" t="s">
        <v>1655</v>
      </c>
      <c r="GJ262" s="27" t="s">
        <v>1647</v>
      </c>
      <c r="GK262" s="28" t="s">
        <v>1681</v>
      </c>
      <c r="GL262" s="27" t="s">
        <v>1669</v>
      </c>
    </row>
    <row r="263" spans="1:194" ht="22.5" x14ac:dyDescent="0.25">
      <c r="A263" s="71" t="str">
        <f t="shared" si="20"/>
        <v>Expenditure: Employee Related Cost  - Senior Management: Designation - Salaries and Allowances: Service Related Benefits - Leave Pay:  Cost Capitalised to PPE (Credit Account)</v>
      </c>
      <c r="B263" s="27" t="s">
        <v>1639</v>
      </c>
      <c r="C263" s="27" t="str">
        <f t="shared" si="16"/>
        <v>IE005001001001006006000000000000000000</v>
      </c>
      <c r="D263" s="23" t="s">
        <v>1166</v>
      </c>
      <c r="E263" s="23" t="s">
        <v>713</v>
      </c>
      <c r="F263" s="23" t="s">
        <v>702</v>
      </c>
      <c r="G263" s="23" t="s">
        <v>702</v>
      </c>
      <c r="H263" s="23" t="s">
        <v>702</v>
      </c>
      <c r="I263" s="23" t="s">
        <v>715</v>
      </c>
      <c r="J263" s="23" t="s">
        <v>715</v>
      </c>
      <c r="K263" s="23" t="s">
        <v>697</v>
      </c>
      <c r="L263" s="23" t="s">
        <v>697</v>
      </c>
      <c r="M263" s="23" t="s">
        <v>697</v>
      </c>
      <c r="N263" s="23" t="s">
        <v>697</v>
      </c>
      <c r="O263" s="23" t="s">
        <v>697</v>
      </c>
      <c r="P263" s="23" t="s">
        <v>697</v>
      </c>
      <c r="Q263" s="27">
        <v>0</v>
      </c>
      <c r="R263" s="27" t="s">
        <v>704</v>
      </c>
      <c r="S263" s="27" t="s">
        <v>698</v>
      </c>
      <c r="T263" s="28" t="s">
        <v>694</v>
      </c>
      <c r="U263" s="28"/>
      <c r="V263" s="27" t="s">
        <v>53</v>
      </c>
      <c r="W263" s="27" t="s">
        <v>905</v>
      </c>
      <c r="X263" s="27"/>
      <c r="Y263" s="27"/>
      <c r="Z263" s="27"/>
      <c r="AA263" s="27"/>
      <c r="AB263" s="27"/>
      <c r="AC263" s="27" t="s">
        <v>1743</v>
      </c>
      <c r="AD263" s="27"/>
      <c r="AE263" s="27"/>
      <c r="AF263" s="27"/>
      <c r="AG263" s="27"/>
      <c r="AH263" s="27"/>
      <c r="AI263" s="27" t="s">
        <v>1744</v>
      </c>
      <c r="AJ263" s="28" t="s">
        <v>704</v>
      </c>
      <c r="AK263" s="27" t="s">
        <v>704</v>
      </c>
      <c r="AL263" s="27" t="s">
        <v>704</v>
      </c>
      <c r="AM263" s="27" t="s">
        <v>704</v>
      </c>
      <c r="AN263" s="27" t="s">
        <v>704</v>
      </c>
      <c r="AO263" s="27" t="s">
        <v>704</v>
      </c>
      <c r="AP263" s="27" t="s">
        <v>704</v>
      </c>
      <c r="AQ263" s="27" t="s">
        <v>704</v>
      </c>
      <c r="AR263" s="27" t="s">
        <v>704</v>
      </c>
      <c r="AS263" s="27" t="s">
        <v>704</v>
      </c>
      <c r="AT263" s="27" t="s">
        <v>704</v>
      </c>
      <c r="AU263" s="27" t="s">
        <v>704</v>
      </c>
      <c r="AV263" s="27" t="s">
        <v>704</v>
      </c>
      <c r="AW263" s="27" t="s">
        <v>704</v>
      </c>
      <c r="AX263" s="27" t="s">
        <v>704</v>
      </c>
      <c r="AY263" s="27" t="s">
        <v>704</v>
      </c>
      <c r="AZ263" s="27" t="s">
        <v>704</v>
      </c>
      <c r="BA263" s="27" t="s">
        <v>704</v>
      </c>
      <c r="BB263" s="27" t="s">
        <v>704</v>
      </c>
      <c r="BC263" s="27" t="s">
        <v>704</v>
      </c>
      <c r="BD263" s="27" t="s">
        <v>704</v>
      </c>
      <c r="BE263" s="27" t="s">
        <v>704</v>
      </c>
      <c r="BF263" s="27" t="s">
        <v>704</v>
      </c>
      <c r="BG263" s="27" t="s">
        <v>704</v>
      </c>
      <c r="BH263" s="27" t="s">
        <v>704</v>
      </c>
      <c r="BI263" s="27" t="s">
        <v>704</v>
      </c>
      <c r="BJ263" s="27" t="s">
        <v>704</v>
      </c>
      <c r="BK263" s="27" t="s">
        <v>704</v>
      </c>
      <c r="BL263" s="27" t="s">
        <v>704</v>
      </c>
      <c r="BM263" s="27" t="s">
        <v>704</v>
      </c>
      <c r="BN263" s="27" t="s">
        <v>704</v>
      </c>
      <c r="BO263" s="27" t="s">
        <v>704</v>
      </c>
      <c r="BP263" s="27" t="s">
        <v>704</v>
      </c>
      <c r="BQ263" s="27" t="s">
        <v>704</v>
      </c>
      <c r="BR263" s="27" t="s">
        <v>704</v>
      </c>
      <c r="BS263" s="27" t="s">
        <v>704</v>
      </c>
      <c r="BT263" s="27" t="s">
        <v>704</v>
      </c>
      <c r="BU263" s="27" t="s">
        <v>704</v>
      </c>
      <c r="BV263" s="27" t="s">
        <v>704</v>
      </c>
      <c r="BW263" s="27" t="s">
        <v>704</v>
      </c>
      <c r="BX263" s="27" t="s">
        <v>704</v>
      </c>
      <c r="BY263" s="27" t="s">
        <v>704</v>
      </c>
      <c r="BZ263" s="27" t="s">
        <v>704</v>
      </c>
      <c r="CA263" s="27" t="s">
        <v>704</v>
      </c>
      <c r="CB263" s="27" t="s">
        <v>704</v>
      </c>
      <c r="CC263" s="27" t="s">
        <v>704</v>
      </c>
      <c r="CD263" s="27" t="s">
        <v>704</v>
      </c>
      <c r="CE263" s="27" t="s">
        <v>704</v>
      </c>
      <c r="CF263" s="27" t="s">
        <v>704</v>
      </c>
      <c r="CG263" s="27" t="s">
        <v>704</v>
      </c>
      <c r="CH263" s="27" t="s">
        <v>704</v>
      </c>
      <c r="CI263" s="27" t="s">
        <v>704</v>
      </c>
      <c r="CJ263" s="27" t="s">
        <v>704</v>
      </c>
      <c r="CK263" s="27" t="s">
        <v>704</v>
      </c>
      <c r="CL263" s="27" t="s">
        <v>704</v>
      </c>
      <c r="CM263" s="27" t="s">
        <v>704</v>
      </c>
      <c r="CN263" s="27" t="s">
        <v>704</v>
      </c>
      <c r="CO263" s="27" t="s">
        <v>704</v>
      </c>
      <c r="CP263" s="27" t="s">
        <v>704</v>
      </c>
      <c r="CQ263" s="27" t="s">
        <v>704</v>
      </c>
      <c r="CR263" s="27" t="s">
        <v>704</v>
      </c>
      <c r="CS263" s="27" t="s">
        <v>704</v>
      </c>
      <c r="CT263" s="27" t="s">
        <v>704</v>
      </c>
      <c r="CU263" s="27" t="s">
        <v>704</v>
      </c>
      <c r="CV263" s="27" t="s">
        <v>704</v>
      </c>
      <c r="CW263" s="27" t="s">
        <v>704</v>
      </c>
      <c r="CX263" s="27" t="s">
        <v>704</v>
      </c>
      <c r="CY263" s="27" t="s">
        <v>704</v>
      </c>
      <c r="CZ263" s="27" t="s">
        <v>704</v>
      </c>
      <c r="DA263" s="27" t="s">
        <v>704</v>
      </c>
      <c r="DB263" s="27" t="s">
        <v>698</v>
      </c>
      <c r="DC263" s="27" t="s">
        <v>698</v>
      </c>
      <c r="DD263" s="27" t="s">
        <v>698</v>
      </c>
      <c r="DE263" s="27" t="s">
        <v>698</v>
      </c>
      <c r="DF263" s="27" t="s">
        <v>704</v>
      </c>
      <c r="DG263" s="27" t="s">
        <v>704</v>
      </c>
      <c r="DH263" s="27" t="s">
        <v>704</v>
      </c>
      <c r="DI263" s="27" t="s">
        <v>704</v>
      </c>
      <c r="DJ263" s="27" t="s">
        <v>704</v>
      </c>
      <c r="DK263" s="27" t="s">
        <v>704</v>
      </c>
      <c r="DL263" s="27" t="s">
        <v>704</v>
      </c>
      <c r="DM263" s="27" t="s">
        <v>704</v>
      </c>
      <c r="DN263" s="27" t="s">
        <v>704</v>
      </c>
      <c r="DO263" s="27" t="s">
        <v>704</v>
      </c>
      <c r="DP263" s="27" t="s">
        <v>704</v>
      </c>
      <c r="DQ263" s="27" t="s">
        <v>704</v>
      </c>
      <c r="DR263" s="27" t="s">
        <v>704</v>
      </c>
      <c r="DS263" s="27"/>
      <c r="DT263" s="27" t="s">
        <v>704</v>
      </c>
      <c r="DU263" s="27" t="s">
        <v>704</v>
      </c>
      <c r="DV263" s="27" t="s">
        <v>704</v>
      </c>
      <c r="DW263" s="27" t="s">
        <v>704</v>
      </c>
      <c r="DX263" s="27" t="s">
        <v>704</v>
      </c>
      <c r="DY263" s="27" t="s">
        <v>704</v>
      </c>
      <c r="DZ263" s="27" t="s">
        <v>704</v>
      </c>
      <c r="EA263" s="27" t="s">
        <v>704</v>
      </c>
      <c r="EB263" s="27" t="s">
        <v>704</v>
      </c>
      <c r="EC263" s="27" t="s">
        <v>704</v>
      </c>
      <c r="ED263" s="27" t="s">
        <v>704</v>
      </c>
      <c r="EE263" s="27" t="s">
        <v>704</v>
      </c>
      <c r="EF263" s="27" t="s">
        <v>704</v>
      </c>
      <c r="EG263" s="27" t="s">
        <v>704</v>
      </c>
      <c r="EH263" s="27" t="s">
        <v>704</v>
      </c>
      <c r="EI263" s="27" t="s">
        <v>704</v>
      </c>
      <c r="EJ263" s="27" t="s">
        <v>704</v>
      </c>
      <c r="EK263" s="27" t="s">
        <v>704</v>
      </c>
      <c r="EL263" s="27" t="s">
        <v>704</v>
      </c>
      <c r="EM263" s="27" t="s">
        <v>704</v>
      </c>
      <c r="EN263" s="27" t="s">
        <v>704</v>
      </c>
      <c r="EO263" s="27" t="s">
        <v>704</v>
      </c>
      <c r="EP263" s="27" t="s">
        <v>704</v>
      </c>
      <c r="EQ263" s="27" t="s">
        <v>704</v>
      </c>
      <c r="ER263" s="27" t="s">
        <v>704</v>
      </c>
      <c r="ES263" s="27" t="s">
        <v>704</v>
      </c>
      <c r="ET263" s="27" t="s">
        <v>704</v>
      </c>
      <c r="EU263" s="27" t="s">
        <v>704</v>
      </c>
      <c r="EV263" s="27" t="s">
        <v>704</v>
      </c>
      <c r="EW263" s="27" t="s">
        <v>704</v>
      </c>
      <c r="EX263" s="27" t="s">
        <v>704</v>
      </c>
      <c r="EY263" s="27" t="s">
        <v>704</v>
      </c>
      <c r="EZ263" s="27" t="s">
        <v>704</v>
      </c>
      <c r="FA263" s="27" t="s">
        <v>704</v>
      </c>
      <c r="FB263" s="27" t="s">
        <v>704</v>
      </c>
      <c r="FC263" s="27" t="s">
        <v>704</v>
      </c>
      <c r="FD263" s="27" t="s">
        <v>704</v>
      </c>
      <c r="FE263" s="27" t="s">
        <v>704</v>
      </c>
      <c r="FF263" s="27" t="s">
        <v>704</v>
      </c>
      <c r="FG263" s="27" t="s">
        <v>704</v>
      </c>
      <c r="FH263" s="27" t="s">
        <v>704</v>
      </c>
      <c r="FI263" s="27" t="s">
        <v>704</v>
      </c>
      <c r="FJ263" s="27" t="s">
        <v>694</v>
      </c>
      <c r="FK263" s="27" t="s">
        <v>704</v>
      </c>
      <c r="FL263" s="27" t="s">
        <v>704</v>
      </c>
      <c r="FM263" s="27" t="s">
        <v>704</v>
      </c>
      <c r="FN263" s="27" t="s">
        <v>704</v>
      </c>
      <c r="FO263" s="78" t="s">
        <v>1642</v>
      </c>
      <c r="FP263" s="72" t="s">
        <v>698</v>
      </c>
      <c r="FQ263" s="72" t="s">
        <v>1176</v>
      </c>
      <c r="FR263" s="78" t="s">
        <v>1643</v>
      </c>
      <c r="FS263" s="78" t="s">
        <v>1660</v>
      </c>
      <c r="FT263" s="72" t="s">
        <v>1645</v>
      </c>
      <c r="FU263" s="72" t="s">
        <v>698</v>
      </c>
      <c r="FV263" s="27" t="s">
        <v>1741</v>
      </c>
      <c r="FW263" s="78" t="s">
        <v>1647</v>
      </c>
      <c r="FX263" s="78" t="s">
        <v>1647</v>
      </c>
      <c r="FY263" s="72" t="s">
        <v>698</v>
      </c>
      <c r="FZ263" s="90" t="s">
        <v>1661</v>
      </c>
      <c r="GA263" s="90" t="s">
        <v>1647</v>
      </c>
      <c r="GB263" s="90" t="s">
        <v>1649</v>
      </c>
      <c r="GC263" s="90" t="s">
        <v>1650</v>
      </c>
      <c r="GD263" s="90" t="s">
        <v>1651</v>
      </c>
      <c r="GE263" s="90" t="s">
        <v>1742</v>
      </c>
      <c r="GF263" s="90" t="s">
        <v>1653</v>
      </c>
      <c r="GG263" s="90" t="s">
        <v>1650</v>
      </c>
      <c r="GH263" s="106" t="s">
        <v>1662</v>
      </c>
      <c r="GI263" s="106" t="s">
        <v>1655</v>
      </c>
      <c r="GJ263" s="27" t="s">
        <v>1647</v>
      </c>
      <c r="GK263" s="28" t="s">
        <v>1681</v>
      </c>
      <c r="GL263" s="27" t="s">
        <v>1669</v>
      </c>
    </row>
    <row r="264" spans="1:194" x14ac:dyDescent="0.25">
      <c r="A264" s="71" t="str">
        <f t="shared" si="20"/>
        <v xml:space="preserve">Expenditure: Employee Related Cost  - Senior Management: Designation - Salaries and Allowances: Service Related Benefits - Entertainment </v>
      </c>
      <c r="B264" s="27"/>
      <c r="C264" s="27" t="str">
        <f t="shared" si="16"/>
        <v>IE005001001001006007000000000000000000</v>
      </c>
      <c r="D264" s="25" t="s">
        <v>1166</v>
      </c>
      <c r="E264" s="23" t="s">
        <v>713</v>
      </c>
      <c r="F264" s="23" t="s">
        <v>702</v>
      </c>
      <c r="G264" s="23" t="s">
        <v>702</v>
      </c>
      <c r="H264" s="23" t="s">
        <v>702</v>
      </c>
      <c r="I264" s="23" t="s">
        <v>715</v>
      </c>
      <c r="J264" s="23" t="s">
        <v>718</v>
      </c>
      <c r="K264" s="23" t="s">
        <v>697</v>
      </c>
      <c r="L264" s="23" t="s">
        <v>697</v>
      </c>
      <c r="M264" s="23" t="s">
        <v>697</v>
      </c>
      <c r="N264" s="23" t="s">
        <v>697</v>
      </c>
      <c r="O264" s="23" t="s">
        <v>697</v>
      </c>
      <c r="P264" s="23" t="s">
        <v>697</v>
      </c>
      <c r="Q264" s="27"/>
      <c r="R264" s="27" t="s">
        <v>704</v>
      </c>
      <c r="S264" s="27" t="s">
        <v>698</v>
      </c>
      <c r="T264" s="28" t="s">
        <v>694</v>
      </c>
      <c r="U264" s="28"/>
      <c r="V264" s="27" t="s">
        <v>1745</v>
      </c>
      <c r="W264" s="27" t="s">
        <v>905</v>
      </c>
      <c r="X264" s="27"/>
      <c r="Y264" s="27"/>
      <c r="Z264" s="27"/>
      <c r="AA264" s="27"/>
      <c r="AB264" s="27"/>
      <c r="AC264" s="27" t="s">
        <v>1746</v>
      </c>
      <c r="AD264" s="27"/>
      <c r="AE264" s="27"/>
      <c r="AF264" s="27"/>
      <c r="AG264" s="27"/>
      <c r="AH264" s="27"/>
      <c r="AI264" s="27" t="s">
        <v>1747</v>
      </c>
      <c r="AJ264" s="28" t="s">
        <v>704</v>
      </c>
      <c r="AK264" s="27"/>
      <c r="AL264" s="27"/>
      <c r="AM264" s="27"/>
      <c r="AN264" s="27"/>
      <c r="AO264" s="27"/>
      <c r="AP264" s="27"/>
      <c r="AQ264" s="27"/>
      <c r="AR264" s="27"/>
      <c r="AS264" s="27"/>
      <c r="AT264" s="27"/>
      <c r="AU264" s="27"/>
      <c r="AV264" s="27"/>
      <c r="AW264" s="27"/>
      <c r="AX264" s="27"/>
      <c r="AY264" s="27"/>
      <c r="AZ264" s="27"/>
      <c r="BA264" s="27"/>
      <c r="BB264" s="27"/>
      <c r="BC264" s="27"/>
      <c r="BD264" s="27"/>
      <c r="BE264" s="27"/>
      <c r="BF264" s="27"/>
      <c r="BG264" s="27"/>
      <c r="BH264" s="27"/>
      <c r="BI264" s="27"/>
      <c r="BJ264" s="27"/>
      <c r="BK264" s="27"/>
      <c r="BL264" s="27"/>
      <c r="BM264" s="27"/>
      <c r="BN264" s="27"/>
      <c r="BO264" s="27"/>
      <c r="BP264" s="27"/>
      <c r="BQ264" s="27"/>
      <c r="BR264" s="27"/>
      <c r="BS264" s="27"/>
      <c r="BT264" s="27"/>
      <c r="BU264" s="27"/>
      <c r="BV264" s="27"/>
      <c r="BW264" s="27"/>
      <c r="BX264" s="27"/>
      <c r="BY264" s="27"/>
      <c r="BZ264" s="27"/>
      <c r="CA264" s="27"/>
      <c r="CB264" s="27"/>
      <c r="CC264" s="27"/>
      <c r="CD264" s="27"/>
      <c r="CE264" s="27"/>
      <c r="CF264" s="27"/>
      <c r="CG264" s="27"/>
      <c r="CH264" s="27"/>
      <c r="CI264" s="27"/>
      <c r="CJ264" s="27"/>
      <c r="CK264" s="27"/>
      <c r="CL264" s="27"/>
      <c r="CM264" s="27"/>
      <c r="CN264" s="27"/>
      <c r="CO264" s="27"/>
      <c r="CP264" s="27"/>
      <c r="CQ264" s="27"/>
      <c r="CR264" s="27"/>
      <c r="CS264" s="27"/>
      <c r="CT264" s="27"/>
      <c r="CU264" s="27"/>
      <c r="CV264" s="27"/>
      <c r="CW264" s="27"/>
      <c r="CX264" s="27"/>
      <c r="CY264" s="27"/>
      <c r="CZ264" s="27"/>
      <c r="DA264" s="27"/>
      <c r="DB264" s="27"/>
      <c r="DC264" s="27"/>
      <c r="DD264" s="27"/>
      <c r="DE264" s="27"/>
      <c r="DF264" s="27"/>
      <c r="DG264" s="27"/>
      <c r="DH264" s="27"/>
      <c r="DI264" s="27"/>
      <c r="DJ264" s="27"/>
      <c r="DK264" s="27"/>
      <c r="DL264" s="27"/>
      <c r="DM264" s="27"/>
      <c r="DN264" s="27"/>
      <c r="DO264" s="27"/>
      <c r="DP264" s="27"/>
      <c r="DQ264" s="27"/>
      <c r="DR264" s="27"/>
      <c r="DS264" s="27"/>
      <c r="DT264" s="27"/>
      <c r="DU264" s="27"/>
      <c r="DV264" s="27"/>
      <c r="DW264" s="27"/>
      <c r="DX264" s="27"/>
      <c r="DY264" s="27"/>
      <c r="DZ264" s="27"/>
      <c r="EA264" s="27"/>
      <c r="EB264" s="27"/>
      <c r="EC264" s="27"/>
      <c r="ED264" s="27"/>
      <c r="EE264" s="27"/>
      <c r="EF264" s="27"/>
      <c r="EG264" s="27"/>
      <c r="EH264" s="27"/>
      <c r="EI264" s="27"/>
      <c r="EJ264" s="27"/>
      <c r="EK264" s="27"/>
      <c r="EL264" s="27"/>
      <c r="EM264" s="27"/>
      <c r="EN264" s="27"/>
      <c r="EO264" s="27"/>
      <c r="EP264" s="27"/>
      <c r="EQ264" s="27"/>
      <c r="ER264" s="27"/>
      <c r="ES264" s="27"/>
      <c r="ET264" s="27"/>
      <c r="EU264" s="27"/>
      <c r="EV264" s="27"/>
      <c r="EW264" s="27"/>
      <c r="EX264" s="27"/>
      <c r="EY264" s="27"/>
      <c r="EZ264" s="27"/>
      <c r="FA264" s="27"/>
      <c r="FB264" s="27"/>
      <c r="FC264" s="27"/>
      <c r="FD264" s="27"/>
      <c r="FE264" s="27"/>
      <c r="FF264" s="27"/>
      <c r="FG264" s="27"/>
      <c r="FH264" s="27"/>
      <c r="FI264" s="27"/>
      <c r="FJ264" s="27"/>
      <c r="FK264" s="27"/>
      <c r="FL264" s="27"/>
      <c r="FM264" s="27"/>
      <c r="FN264" s="27"/>
      <c r="FO264" s="78" t="s">
        <v>1642</v>
      </c>
      <c r="FP264" s="72"/>
      <c r="FQ264" s="72"/>
      <c r="FR264" s="78" t="s">
        <v>1643</v>
      </c>
      <c r="FS264" s="78" t="s">
        <v>1703</v>
      </c>
      <c r="FT264" s="72"/>
      <c r="FU264" s="72"/>
      <c r="FV264" s="27" t="s">
        <v>1704</v>
      </c>
      <c r="FW264" s="78" t="s">
        <v>1647</v>
      </c>
      <c r="FX264" s="78" t="s">
        <v>1647</v>
      </c>
      <c r="FY264" s="72"/>
      <c r="FZ264" s="90" t="s">
        <v>1648</v>
      </c>
      <c r="GA264" s="90" t="s">
        <v>1647</v>
      </c>
      <c r="GB264" s="90" t="s">
        <v>1649</v>
      </c>
      <c r="GC264" s="90" t="s">
        <v>1650</v>
      </c>
      <c r="GD264" s="90" t="s">
        <v>1651</v>
      </c>
      <c r="GE264" s="90" t="s">
        <v>1705</v>
      </c>
      <c r="GF264" s="90" t="s">
        <v>1653</v>
      </c>
      <c r="GG264" s="90" t="s">
        <v>1650</v>
      </c>
      <c r="GH264" s="106" t="s">
        <v>1654</v>
      </c>
      <c r="GI264" s="106" t="s">
        <v>1655</v>
      </c>
      <c r="GJ264" s="27" t="s">
        <v>1647</v>
      </c>
      <c r="GK264" s="28" t="s">
        <v>1681</v>
      </c>
      <c r="GL264" s="27" t="s">
        <v>1669</v>
      </c>
    </row>
    <row r="265" spans="1:194" ht="22.5" x14ac:dyDescent="0.25">
      <c r="A265" s="71" t="str">
        <f t="shared" si="20"/>
        <v>Expenditure: Employee Related Cost  - Senior Management: Designation - Salaries and Allowances: Service Related Benefits - Entertainment :  Cost Capitalised to PPE (Credit Account)</v>
      </c>
      <c r="B265" s="27"/>
      <c r="C265" s="27" t="str">
        <f t="shared" ref="C265:C328" si="21">CONCATENATE(D265,E265,F265,G265,H265,I265,J265,K265,L265,M265,N265,O265,P265)</f>
        <v>IE005001001001006008000000000000000000</v>
      </c>
      <c r="D265" s="25" t="s">
        <v>1166</v>
      </c>
      <c r="E265" s="23" t="s">
        <v>713</v>
      </c>
      <c r="F265" s="23" t="s">
        <v>702</v>
      </c>
      <c r="G265" s="23" t="s">
        <v>702</v>
      </c>
      <c r="H265" s="23" t="s">
        <v>702</v>
      </c>
      <c r="I265" s="23" t="s">
        <v>715</v>
      </c>
      <c r="J265" s="23" t="s">
        <v>720</v>
      </c>
      <c r="K265" s="23" t="s">
        <v>697</v>
      </c>
      <c r="L265" s="23" t="s">
        <v>697</v>
      </c>
      <c r="M265" s="23" t="s">
        <v>697</v>
      </c>
      <c r="N265" s="23" t="s">
        <v>697</v>
      </c>
      <c r="O265" s="23" t="s">
        <v>697</v>
      </c>
      <c r="P265" s="23" t="s">
        <v>697</v>
      </c>
      <c r="Q265" s="27"/>
      <c r="R265" s="27" t="s">
        <v>704</v>
      </c>
      <c r="S265" s="27" t="s">
        <v>698</v>
      </c>
      <c r="T265" s="28" t="s">
        <v>694</v>
      </c>
      <c r="U265" s="28"/>
      <c r="V265" s="27" t="s">
        <v>1748</v>
      </c>
      <c r="W265" s="27" t="s">
        <v>905</v>
      </c>
      <c r="X265" s="27"/>
      <c r="Y265" s="27"/>
      <c r="Z265" s="27"/>
      <c r="AA265" s="27"/>
      <c r="AB265" s="27"/>
      <c r="AC265" s="27" t="s">
        <v>1749</v>
      </c>
      <c r="AD265" s="27"/>
      <c r="AE265" s="27"/>
      <c r="AF265" s="27"/>
      <c r="AG265" s="27"/>
      <c r="AH265" s="27"/>
      <c r="AI265" s="27" t="s">
        <v>1750</v>
      </c>
      <c r="AJ265" s="28" t="s">
        <v>704</v>
      </c>
      <c r="AK265" s="27"/>
      <c r="AL265" s="27"/>
      <c r="AM265" s="27"/>
      <c r="AN265" s="27"/>
      <c r="AO265" s="27"/>
      <c r="AP265" s="27"/>
      <c r="AQ265" s="27"/>
      <c r="AR265" s="27"/>
      <c r="AS265" s="27"/>
      <c r="AT265" s="27"/>
      <c r="AU265" s="27"/>
      <c r="AV265" s="27"/>
      <c r="AW265" s="27"/>
      <c r="AX265" s="27"/>
      <c r="AY265" s="27"/>
      <c r="AZ265" s="27"/>
      <c r="BA265" s="27"/>
      <c r="BB265" s="27"/>
      <c r="BC265" s="27"/>
      <c r="BD265" s="27"/>
      <c r="BE265" s="27"/>
      <c r="BF265" s="27"/>
      <c r="BG265" s="27"/>
      <c r="BH265" s="27"/>
      <c r="BI265" s="27"/>
      <c r="BJ265" s="27"/>
      <c r="BK265" s="27"/>
      <c r="BL265" s="27"/>
      <c r="BM265" s="27"/>
      <c r="BN265" s="27"/>
      <c r="BO265" s="27"/>
      <c r="BP265" s="27"/>
      <c r="BQ265" s="27"/>
      <c r="BR265" s="27"/>
      <c r="BS265" s="27"/>
      <c r="BT265" s="27"/>
      <c r="BU265" s="27"/>
      <c r="BV265" s="27"/>
      <c r="BW265" s="27"/>
      <c r="BX265" s="27"/>
      <c r="BY265" s="27"/>
      <c r="BZ265" s="27"/>
      <c r="CA265" s="27"/>
      <c r="CB265" s="27"/>
      <c r="CC265" s="27"/>
      <c r="CD265" s="27"/>
      <c r="CE265" s="27"/>
      <c r="CF265" s="27"/>
      <c r="CG265" s="27"/>
      <c r="CH265" s="27"/>
      <c r="CI265" s="27"/>
      <c r="CJ265" s="27"/>
      <c r="CK265" s="27"/>
      <c r="CL265" s="27"/>
      <c r="CM265" s="27"/>
      <c r="CN265" s="27"/>
      <c r="CO265" s="27"/>
      <c r="CP265" s="27"/>
      <c r="CQ265" s="27"/>
      <c r="CR265" s="27"/>
      <c r="CS265" s="27"/>
      <c r="CT265" s="27"/>
      <c r="CU265" s="27"/>
      <c r="CV265" s="27"/>
      <c r="CW265" s="27"/>
      <c r="CX265" s="27"/>
      <c r="CY265" s="27"/>
      <c r="CZ265" s="27"/>
      <c r="DA265" s="27"/>
      <c r="DB265" s="27"/>
      <c r="DC265" s="27"/>
      <c r="DD265" s="27"/>
      <c r="DE265" s="27"/>
      <c r="DF265" s="27"/>
      <c r="DG265" s="27"/>
      <c r="DH265" s="27"/>
      <c r="DI265" s="27"/>
      <c r="DJ265" s="27"/>
      <c r="DK265" s="27"/>
      <c r="DL265" s="27"/>
      <c r="DM265" s="27"/>
      <c r="DN265" s="27"/>
      <c r="DO265" s="27"/>
      <c r="DP265" s="27"/>
      <c r="DQ265" s="27"/>
      <c r="DR265" s="27"/>
      <c r="DS265" s="27"/>
      <c r="DT265" s="27"/>
      <c r="DU265" s="27"/>
      <c r="DV265" s="27"/>
      <c r="DW265" s="27"/>
      <c r="DX265" s="27"/>
      <c r="DY265" s="27"/>
      <c r="DZ265" s="27"/>
      <c r="EA265" s="27"/>
      <c r="EB265" s="27"/>
      <c r="EC265" s="27"/>
      <c r="ED265" s="27"/>
      <c r="EE265" s="27"/>
      <c r="EF265" s="27"/>
      <c r="EG265" s="27"/>
      <c r="EH265" s="27"/>
      <c r="EI265" s="27"/>
      <c r="EJ265" s="27"/>
      <c r="EK265" s="27"/>
      <c r="EL265" s="27"/>
      <c r="EM265" s="27"/>
      <c r="EN265" s="27"/>
      <c r="EO265" s="27"/>
      <c r="EP265" s="27"/>
      <c r="EQ265" s="27"/>
      <c r="ER265" s="27"/>
      <c r="ES265" s="27"/>
      <c r="ET265" s="27"/>
      <c r="EU265" s="27"/>
      <c r="EV265" s="27"/>
      <c r="EW265" s="27"/>
      <c r="EX265" s="27"/>
      <c r="EY265" s="27"/>
      <c r="EZ265" s="27"/>
      <c r="FA265" s="27"/>
      <c r="FB265" s="27"/>
      <c r="FC265" s="27"/>
      <c r="FD265" s="27"/>
      <c r="FE265" s="27"/>
      <c r="FF265" s="27"/>
      <c r="FG265" s="27"/>
      <c r="FH265" s="27"/>
      <c r="FI265" s="27"/>
      <c r="FJ265" s="27"/>
      <c r="FK265" s="27"/>
      <c r="FL265" s="27"/>
      <c r="FM265" s="27"/>
      <c r="FN265" s="27"/>
      <c r="FO265" s="78" t="s">
        <v>1642</v>
      </c>
      <c r="FP265" s="72"/>
      <c r="FQ265" s="72"/>
      <c r="FR265" s="78" t="s">
        <v>1643</v>
      </c>
      <c r="FS265" s="78" t="s">
        <v>1660</v>
      </c>
      <c r="FT265" s="72"/>
      <c r="FU265" s="72"/>
      <c r="FV265" s="27" t="s">
        <v>1704</v>
      </c>
      <c r="FW265" s="78" t="s">
        <v>1647</v>
      </c>
      <c r="FX265" s="78" t="s">
        <v>1647</v>
      </c>
      <c r="FY265" s="72"/>
      <c r="FZ265" s="90" t="s">
        <v>1661</v>
      </c>
      <c r="GA265" s="90" t="s">
        <v>1647</v>
      </c>
      <c r="GB265" s="90" t="s">
        <v>1649</v>
      </c>
      <c r="GC265" s="90" t="s">
        <v>1650</v>
      </c>
      <c r="GD265" s="90" t="s">
        <v>1651</v>
      </c>
      <c r="GE265" s="90" t="s">
        <v>1705</v>
      </c>
      <c r="GF265" s="90" t="s">
        <v>1653</v>
      </c>
      <c r="GG265" s="90" t="s">
        <v>1650</v>
      </c>
      <c r="GH265" s="106" t="s">
        <v>1662</v>
      </c>
      <c r="GI265" s="106" t="s">
        <v>1655</v>
      </c>
      <c r="GJ265" s="27" t="s">
        <v>1647</v>
      </c>
      <c r="GK265" s="28" t="s">
        <v>1681</v>
      </c>
      <c r="GL265" s="27" t="s">
        <v>1669</v>
      </c>
    </row>
    <row r="266" spans="1:194" x14ac:dyDescent="0.25">
      <c r="A266" s="71" t="str">
        <f t="shared" si="20"/>
        <v xml:space="preserve">Expenditure: Employee Related Cost  - Senior Management: Designation - Salaries and Allowances: Service Related Benefits - Scarcity </v>
      </c>
      <c r="B266" s="27" t="s">
        <v>1639</v>
      </c>
      <c r="C266" s="27" t="str">
        <f t="shared" si="21"/>
        <v>IE005001001001006009000000000000000000</v>
      </c>
      <c r="D266" s="23" t="s">
        <v>1166</v>
      </c>
      <c r="E266" s="23" t="s">
        <v>713</v>
      </c>
      <c r="F266" s="23" t="s">
        <v>702</v>
      </c>
      <c r="G266" s="23" t="s">
        <v>702</v>
      </c>
      <c r="H266" s="23" t="s">
        <v>702</v>
      </c>
      <c r="I266" s="23" t="s">
        <v>715</v>
      </c>
      <c r="J266" s="23" t="s">
        <v>722</v>
      </c>
      <c r="K266" s="23" t="s">
        <v>697</v>
      </c>
      <c r="L266" s="23" t="s">
        <v>697</v>
      </c>
      <c r="M266" s="23" t="s">
        <v>697</v>
      </c>
      <c r="N266" s="23" t="s">
        <v>697</v>
      </c>
      <c r="O266" s="23" t="s">
        <v>697</v>
      </c>
      <c r="P266" s="23" t="s">
        <v>697</v>
      </c>
      <c r="Q266" s="27"/>
      <c r="R266" s="27" t="s">
        <v>704</v>
      </c>
      <c r="S266" s="27" t="s">
        <v>698</v>
      </c>
      <c r="T266" s="28" t="s">
        <v>694</v>
      </c>
      <c r="U266" s="28"/>
      <c r="V266" s="27" t="s">
        <v>1751</v>
      </c>
      <c r="W266" s="27" t="s">
        <v>905</v>
      </c>
      <c r="X266" s="27"/>
      <c r="Y266" s="27"/>
      <c r="Z266" s="27"/>
      <c r="AA266" s="27"/>
      <c r="AB266" s="27"/>
      <c r="AC266" s="27" t="s">
        <v>1752</v>
      </c>
      <c r="AD266" s="27"/>
      <c r="AE266" s="27"/>
      <c r="AF266" s="27"/>
      <c r="AG266" s="27"/>
      <c r="AH266" s="27"/>
      <c r="AI266" s="27" t="s">
        <v>1753</v>
      </c>
      <c r="AJ266" s="28" t="s">
        <v>704</v>
      </c>
      <c r="AK266" s="27" t="s">
        <v>704</v>
      </c>
      <c r="AL266" s="27" t="s">
        <v>704</v>
      </c>
      <c r="AM266" s="27" t="s">
        <v>704</v>
      </c>
      <c r="AN266" s="27" t="s">
        <v>704</v>
      </c>
      <c r="AO266" s="27" t="s">
        <v>704</v>
      </c>
      <c r="AP266" s="27" t="s">
        <v>704</v>
      </c>
      <c r="AQ266" s="27" t="s">
        <v>704</v>
      </c>
      <c r="AR266" s="27" t="s">
        <v>704</v>
      </c>
      <c r="AS266" s="27" t="s">
        <v>704</v>
      </c>
      <c r="AT266" s="27" t="s">
        <v>704</v>
      </c>
      <c r="AU266" s="27" t="s">
        <v>704</v>
      </c>
      <c r="AV266" s="27" t="s">
        <v>704</v>
      </c>
      <c r="AW266" s="27" t="s">
        <v>704</v>
      </c>
      <c r="AX266" s="27" t="s">
        <v>704</v>
      </c>
      <c r="AY266" s="27" t="s">
        <v>704</v>
      </c>
      <c r="AZ266" s="27" t="s">
        <v>704</v>
      </c>
      <c r="BA266" s="27" t="s">
        <v>704</v>
      </c>
      <c r="BB266" s="27" t="s">
        <v>704</v>
      </c>
      <c r="BC266" s="27" t="s">
        <v>704</v>
      </c>
      <c r="BD266" s="27" t="s">
        <v>704</v>
      </c>
      <c r="BE266" s="27" t="s">
        <v>704</v>
      </c>
      <c r="BF266" s="27" t="s">
        <v>704</v>
      </c>
      <c r="BG266" s="27" t="s">
        <v>704</v>
      </c>
      <c r="BH266" s="27" t="s">
        <v>704</v>
      </c>
      <c r="BI266" s="27" t="s">
        <v>704</v>
      </c>
      <c r="BJ266" s="27" t="s">
        <v>704</v>
      </c>
      <c r="BK266" s="27" t="s">
        <v>704</v>
      </c>
      <c r="BL266" s="27" t="s">
        <v>704</v>
      </c>
      <c r="BM266" s="27" t="s">
        <v>704</v>
      </c>
      <c r="BN266" s="27" t="s">
        <v>704</v>
      </c>
      <c r="BO266" s="27" t="s">
        <v>704</v>
      </c>
      <c r="BP266" s="27" t="s">
        <v>704</v>
      </c>
      <c r="BQ266" s="27" t="s">
        <v>704</v>
      </c>
      <c r="BR266" s="27" t="s">
        <v>704</v>
      </c>
      <c r="BS266" s="27" t="s">
        <v>704</v>
      </c>
      <c r="BT266" s="27" t="s">
        <v>704</v>
      </c>
      <c r="BU266" s="27" t="s">
        <v>704</v>
      </c>
      <c r="BV266" s="27" t="s">
        <v>704</v>
      </c>
      <c r="BW266" s="27" t="s">
        <v>704</v>
      </c>
      <c r="BX266" s="27" t="s">
        <v>704</v>
      </c>
      <c r="BY266" s="27" t="s">
        <v>704</v>
      </c>
      <c r="BZ266" s="27" t="s">
        <v>704</v>
      </c>
      <c r="CA266" s="27" t="s">
        <v>704</v>
      </c>
      <c r="CB266" s="27" t="s">
        <v>704</v>
      </c>
      <c r="CC266" s="27" t="s">
        <v>704</v>
      </c>
      <c r="CD266" s="27" t="s">
        <v>704</v>
      </c>
      <c r="CE266" s="27" t="s">
        <v>704</v>
      </c>
      <c r="CF266" s="27" t="s">
        <v>704</v>
      </c>
      <c r="CG266" s="27" t="s">
        <v>704</v>
      </c>
      <c r="CH266" s="27" t="s">
        <v>704</v>
      </c>
      <c r="CI266" s="27" t="s">
        <v>704</v>
      </c>
      <c r="CJ266" s="27" t="s">
        <v>704</v>
      </c>
      <c r="CK266" s="27" t="s">
        <v>704</v>
      </c>
      <c r="CL266" s="27" t="s">
        <v>704</v>
      </c>
      <c r="CM266" s="27" t="s">
        <v>704</v>
      </c>
      <c r="CN266" s="27" t="s">
        <v>704</v>
      </c>
      <c r="CO266" s="27" t="s">
        <v>704</v>
      </c>
      <c r="CP266" s="27" t="s">
        <v>704</v>
      </c>
      <c r="CQ266" s="27" t="s">
        <v>704</v>
      </c>
      <c r="CR266" s="27" t="s">
        <v>704</v>
      </c>
      <c r="CS266" s="27" t="s">
        <v>704</v>
      </c>
      <c r="CT266" s="27" t="s">
        <v>704</v>
      </c>
      <c r="CU266" s="27" t="s">
        <v>704</v>
      </c>
      <c r="CV266" s="27" t="s">
        <v>704</v>
      </c>
      <c r="CW266" s="27" t="s">
        <v>704</v>
      </c>
      <c r="CX266" s="27" t="s">
        <v>704</v>
      </c>
      <c r="CY266" s="27" t="s">
        <v>704</v>
      </c>
      <c r="CZ266" s="27" t="s">
        <v>704</v>
      </c>
      <c r="DA266" s="27" t="s">
        <v>704</v>
      </c>
      <c r="DB266" s="27" t="s">
        <v>698</v>
      </c>
      <c r="DC266" s="27" t="s">
        <v>698</v>
      </c>
      <c r="DD266" s="27" t="s">
        <v>698</v>
      </c>
      <c r="DE266" s="27" t="s">
        <v>698</v>
      </c>
      <c r="DF266" s="27" t="s">
        <v>704</v>
      </c>
      <c r="DG266" s="27" t="s">
        <v>704</v>
      </c>
      <c r="DH266" s="27" t="s">
        <v>704</v>
      </c>
      <c r="DI266" s="27" t="s">
        <v>704</v>
      </c>
      <c r="DJ266" s="27" t="s">
        <v>704</v>
      </c>
      <c r="DK266" s="27" t="s">
        <v>704</v>
      </c>
      <c r="DL266" s="27" t="s">
        <v>704</v>
      </c>
      <c r="DM266" s="27" t="s">
        <v>704</v>
      </c>
      <c r="DN266" s="27" t="s">
        <v>704</v>
      </c>
      <c r="DO266" s="27" t="s">
        <v>704</v>
      </c>
      <c r="DP266" s="27" t="s">
        <v>704</v>
      </c>
      <c r="DQ266" s="27" t="s">
        <v>704</v>
      </c>
      <c r="DR266" s="27" t="s">
        <v>704</v>
      </c>
      <c r="DS266" s="27"/>
      <c r="DT266" s="27" t="s">
        <v>704</v>
      </c>
      <c r="DU266" s="27" t="s">
        <v>704</v>
      </c>
      <c r="DV266" s="27" t="s">
        <v>704</v>
      </c>
      <c r="DW266" s="27" t="s">
        <v>704</v>
      </c>
      <c r="DX266" s="27" t="s">
        <v>704</v>
      </c>
      <c r="DY266" s="27" t="s">
        <v>704</v>
      </c>
      <c r="DZ266" s="27" t="s">
        <v>704</v>
      </c>
      <c r="EA266" s="27" t="s">
        <v>704</v>
      </c>
      <c r="EB266" s="27" t="s">
        <v>704</v>
      </c>
      <c r="EC266" s="27" t="s">
        <v>704</v>
      </c>
      <c r="ED266" s="27" t="s">
        <v>704</v>
      </c>
      <c r="EE266" s="27" t="s">
        <v>704</v>
      </c>
      <c r="EF266" s="27" t="s">
        <v>704</v>
      </c>
      <c r="EG266" s="27" t="s">
        <v>704</v>
      </c>
      <c r="EH266" s="27" t="s">
        <v>704</v>
      </c>
      <c r="EI266" s="27" t="s">
        <v>704</v>
      </c>
      <c r="EJ266" s="27" t="s">
        <v>704</v>
      </c>
      <c r="EK266" s="27" t="s">
        <v>704</v>
      </c>
      <c r="EL266" s="27" t="s">
        <v>704</v>
      </c>
      <c r="EM266" s="27" t="s">
        <v>704</v>
      </c>
      <c r="EN266" s="27" t="s">
        <v>704</v>
      </c>
      <c r="EO266" s="27" t="s">
        <v>704</v>
      </c>
      <c r="EP266" s="27" t="s">
        <v>704</v>
      </c>
      <c r="EQ266" s="27" t="s">
        <v>704</v>
      </c>
      <c r="ER266" s="27" t="s">
        <v>704</v>
      </c>
      <c r="ES266" s="27" t="s">
        <v>704</v>
      </c>
      <c r="ET266" s="27" t="s">
        <v>704</v>
      </c>
      <c r="EU266" s="27" t="s">
        <v>704</v>
      </c>
      <c r="EV266" s="27" t="s">
        <v>704</v>
      </c>
      <c r="EW266" s="27" t="s">
        <v>704</v>
      </c>
      <c r="EX266" s="27" t="s">
        <v>704</v>
      </c>
      <c r="EY266" s="27" t="s">
        <v>704</v>
      </c>
      <c r="EZ266" s="27" t="s">
        <v>704</v>
      </c>
      <c r="FA266" s="27" t="s">
        <v>704</v>
      </c>
      <c r="FB266" s="27" t="s">
        <v>704</v>
      </c>
      <c r="FC266" s="27" t="s">
        <v>704</v>
      </c>
      <c r="FD266" s="27" t="s">
        <v>704</v>
      </c>
      <c r="FE266" s="27" t="s">
        <v>704</v>
      </c>
      <c r="FF266" s="27" t="s">
        <v>704</v>
      </c>
      <c r="FG266" s="27" t="s">
        <v>704</v>
      </c>
      <c r="FH266" s="27" t="s">
        <v>704</v>
      </c>
      <c r="FI266" s="27" t="s">
        <v>704</v>
      </c>
      <c r="FJ266" s="27" t="s">
        <v>694</v>
      </c>
      <c r="FK266" s="27" t="s">
        <v>704</v>
      </c>
      <c r="FL266" s="27" t="s">
        <v>704</v>
      </c>
      <c r="FM266" s="27" t="s">
        <v>704</v>
      </c>
      <c r="FN266" s="27" t="s">
        <v>704</v>
      </c>
      <c r="FO266" s="78" t="s">
        <v>1642</v>
      </c>
      <c r="FP266" s="72" t="s">
        <v>698</v>
      </c>
      <c r="FQ266" s="72" t="s">
        <v>1176</v>
      </c>
      <c r="FR266" s="78" t="s">
        <v>1643</v>
      </c>
      <c r="FS266" s="78" t="s">
        <v>1703</v>
      </c>
      <c r="FT266" s="72" t="s">
        <v>1645</v>
      </c>
      <c r="FU266" s="72" t="s">
        <v>698</v>
      </c>
      <c r="FV266" s="27" t="s">
        <v>1704</v>
      </c>
      <c r="FW266" s="78" t="s">
        <v>1647</v>
      </c>
      <c r="FX266" s="78" t="s">
        <v>1647</v>
      </c>
      <c r="FY266" s="72" t="s">
        <v>698</v>
      </c>
      <c r="FZ266" s="90" t="s">
        <v>1648</v>
      </c>
      <c r="GA266" s="90" t="s">
        <v>1647</v>
      </c>
      <c r="GB266" s="90" t="s">
        <v>1649</v>
      </c>
      <c r="GC266" s="90" t="s">
        <v>1650</v>
      </c>
      <c r="GD266" s="90" t="s">
        <v>1651</v>
      </c>
      <c r="GE266" s="90" t="s">
        <v>1705</v>
      </c>
      <c r="GF266" s="90" t="s">
        <v>1653</v>
      </c>
      <c r="GG266" s="90" t="s">
        <v>1650</v>
      </c>
      <c r="GH266" s="106" t="s">
        <v>1654</v>
      </c>
      <c r="GI266" s="106" t="s">
        <v>1655</v>
      </c>
      <c r="GJ266" s="27" t="s">
        <v>1647</v>
      </c>
      <c r="GK266" s="28" t="s">
        <v>1681</v>
      </c>
      <c r="GL266" s="27" t="s">
        <v>1669</v>
      </c>
    </row>
    <row r="267" spans="1:194" ht="22.5" x14ac:dyDescent="0.25">
      <c r="A267" s="71" t="str">
        <f t="shared" si="20"/>
        <v>Expenditure: Employee Related Cost  - Senior Management: Designation - Salaries and Allowances: Service Related Benefits - Scarcity:  Cost Capitalised to PPE (Credit Account)</v>
      </c>
      <c r="B267" s="28"/>
      <c r="C267" s="28" t="str">
        <f t="shared" si="21"/>
        <v>IE005001001001006010000000000000000000</v>
      </c>
      <c r="D267" s="25" t="s">
        <v>1166</v>
      </c>
      <c r="E267" s="25" t="s">
        <v>713</v>
      </c>
      <c r="F267" s="25" t="s">
        <v>702</v>
      </c>
      <c r="G267" s="25" t="s">
        <v>702</v>
      </c>
      <c r="H267" s="25" t="s">
        <v>702</v>
      </c>
      <c r="I267" s="25" t="s">
        <v>715</v>
      </c>
      <c r="J267" s="25" t="s">
        <v>724</v>
      </c>
      <c r="K267" s="25" t="s">
        <v>697</v>
      </c>
      <c r="L267" s="25" t="s">
        <v>697</v>
      </c>
      <c r="M267" s="25" t="s">
        <v>697</v>
      </c>
      <c r="N267" s="25" t="s">
        <v>697</v>
      </c>
      <c r="O267" s="25" t="s">
        <v>697</v>
      </c>
      <c r="P267" s="25" t="s">
        <v>697</v>
      </c>
      <c r="Q267" s="28"/>
      <c r="R267" s="28" t="s">
        <v>704</v>
      </c>
      <c r="S267" s="28" t="s">
        <v>698</v>
      </c>
      <c r="T267" s="28" t="s">
        <v>694</v>
      </c>
      <c r="U267" s="28"/>
      <c r="V267" s="28" t="s">
        <v>53</v>
      </c>
      <c r="W267" s="28" t="s">
        <v>905</v>
      </c>
      <c r="X267" s="28"/>
      <c r="Y267" s="28"/>
      <c r="Z267" s="28"/>
      <c r="AA267" s="28"/>
      <c r="AB267" s="28"/>
      <c r="AC267" s="28" t="s">
        <v>1754</v>
      </c>
      <c r="AD267" s="28"/>
      <c r="AE267" s="28"/>
      <c r="AF267" s="28"/>
      <c r="AG267" s="28"/>
      <c r="AH267" s="28"/>
      <c r="AI267" s="28" t="s">
        <v>1755</v>
      </c>
      <c r="AJ267" s="28" t="s">
        <v>704</v>
      </c>
      <c r="AK267" s="28"/>
      <c r="AL267" s="28"/>
      <c r="AM267" s="28"/>
      <c r="AN267" s="28"/>
      <c r="AO267" s="28"/>
      <c r="AP267" s="28"/>
      <c r="AQ267" s="28"/>
      <c r="AR267" s="28"/>
      <c r="AS267" s="28"/>
      <c r="AT267" s="28"/>
      <c r="AU267" s="28"/>
      <c r="AV267" s="28"/>
      <c r="AW267" s="28"/>
      <c r="AX267" s="28"/>
      <c r="AY267" s="28"/>
      <c r="AZ267" s="28"/>
      <c r="BA267" s="28"/>
      <c r="BB267" s="28"/>
      <c r="BC267" s="28"/>
      <c r="BD267" s="28"/>
      <c r="BE267" s="28"/>
      <c r="BF267" s="28"/>
      <c r="BG267" s="28"/>
      <c r="BH267" s="28"/>
      <c r="BI267" s="28"/>
      <c r="BJ267" s="28"/>
      <c r="BK267" s="28"/>
      <c r="BL267" s="28"/>
      <c r="BM267" s="28"/>
      <c r="BN267" s="28"/>
      <c r="BO267" s="28"/>
      <c r="BP267" s="28"/>
      <c r="BQ267" s="28"/>
      <c r="BR267" s="28"/>
      <c r="BS267" s="28"/>
      <c r="BT267" s="28"/>
      <c r="BU267" s="28"/>
      <c r="BV267" s="28"/>
      <c r="BW267" s="28"/>
      <c r="BX267" s="28"/>
      <c r="BY267" s="28"/>
      <c r="BZ267" s="28"/>
      <c r="CA267" s="28"/>
      <c r="CB267" s="28"/>
      <c r="CC267" s="28"/>
      <c r="CD267" s="28"/>
      <c r="CE267" s="28"/>
      <c r="CF267" s="28"/>
      <c r="CG267" s="28"/>
      <c r="CH267" s="28"/>
      <c r="CI267" s="28"/>
      <c r="CJ267" s="28"/>
      <c r="CK267" s="28"/>
      <c r="CL267" s="28"/>
      <c r="CM267" s="28"/>
      <c r="CN267" s="28"/>
      <c r="CO267" s="28"/>
      <c r="CP267" s="28"/>
      <c r="CQ267" s="28"/>
      <c r="CR267" s="28"/>
      <c r="CS267" s="28"/>
      <c r="CT267" s="28"/>
      <c r="CU267" s="28"/>
      <c r="CV267" s="28"/>
      <c r="CW267" s="28"/>
      <c r="CX267" s="28"/>
      <c r="CY267" s="28"/>
      <c r="CZ267" s="28"/>
      <c r="DA267" s="28"/>
      <c r="DB267" s="28"/>
      <c r="DC267" s="28"/>
      <c r="DD267" s="28"/>
      <c r="DE267" s="28"/>
      <c r="DF267" s="28"/>
      <c r="DG267" s="28"/>
      <c r="DH267" s="28"/>
      <c r="DI267" s="28"/>
      <c r="DJ267" s="28"/>
      <c r="DK267" s="28"/>
      <c r="DL267" s="28"/>
      <c r="DM267" s="28"/>
      <c r="DN267" s="28"/>
      <c r="DO267" s="28"/>
      <c r="DP267" s="28"/>
      <c r="DQ267" s="28"/>
      <c r="DR267" s="28"/>
      <c r="DS267" s="28"/>
      <c r="DT267" s="28"/>
      <c r="DU267" s="28"/>
      <c r="DV267" s="28"/>
      <c r="DW267" s="28"/>
      <c r="DX267" s="28"/>
      <c r="DY267" s="28"/>
      <c r="DZ267" s="28"/>
      <c r="EA267" s="28"/>
      <c r="EB267" s="28"/>
      <c r="EC267" s="28"/>
      <c r="ED267" s="28"/>
      <c r="EE267" s="28"/>
      <c r="EF267" s="28"/>
      <c r="EG267" s="28"/>
      <c r="EH267" s="28"/>
      <c r="EI267" s="28"/>
      <c r="EJ267" s="28"/>
      <c r="EK267" s="28"/>
      <c r="EL267" s="28"/>
      <c r="EM267" s="28"/>
      <c r="EN267" s="28"/>
      <c r="EO267" s="28"/>
      <c r="EP267" s="28"/>
      <c r="EQ267" s="28"/>
      <c r="ER267" s="28"/>
      <c r="ES267" s="28"/>
      <c r="ET267" s="28"/>
      <c r="EU267" s="28"/>
      <c r="EV267" s="28"/>
      <c r="EW267" s="28"/>
      <c r="EX267" s="28"/>
      <c r="EY267" s="28"/>
      <c r="EZ267" s="28"/>
      <c r="FA267" s="28"/>
      <c r="FB267" s="28"/>
      <c r="FC267" s="28"/>
      <c r="FD267" s="28"/>
      <c r="FE267" s="28"/>
      <c r="FF267" s="28"/>
      <c r="FG267" s="28"/>
      <c r="FH267" s="28"/>
      <c r="FI267" s="28"/>
      <c r="FJ267" s="28"/>
      <c r="FK267" s="28"/>
      <c r="FL267" s="28"/>
      <c r="FM267" s="28"/>
      <c r="FN267" s="28"/>
      <c r="FO267" s="78" t="s">
        <v>1642</v>
      </c>
      <c r="FP267" s="73"/>
      <c r="FQ267" s="73"/>
      <c r="FR267" s="78" t="s">
        <v>1643</v>
      </c>
      <c r="FS267" s="78" t="s">
        <v>1660</v>
      </c>
      <c r="FT267" s="73"/>
      <c r="FU267" s="73"/>
      <c r="FV267" s="54" t="s">
        <v>1704</v>
      </c>
      <c r="FW267" s="114" t="s">
        <v>1647</v>
      </c>
      <c r="FX267" s="114" t="s">
        <v>1647</v>
      </c>
      <c r="FY267" s="73"/>
      <c r="FZ267" s="90" t="s">
        <v>1661</v>
      </c>
      <c r="GA267" s="90" t="s">
        <v>1647</v>
      </c>
      <c r="GB267" s="90" t="s">
        <v>1649</v>
      </c>
      <c r="GC267" s="90" t="s">
        <v>1650</v>
      </c>
      <c r="GD267" s="90" t="s">
        <v>1651</v>
      </c>
      <c r="GE267" s="90" t="s">
        <v>1705</v>
      </c>
      <c r="GF267" s="90" t="s">
        <v>1653</v>
      </c>
      <c r="GG267" s="90" t="s">
        <v>1650</v>
      </c>
      <c r="GH267" s="106" t="s">
        <v>1662</v>
      </c>
      <c r="GI267" s="106" t="s">
        <v>1655</v>
      </c>
      <c r="GJ267" s="28" t="s">
        <v>1647</v>
      </c>
      <c r="GK267" s="28" t="s">
        <v>1756</v>
      </c>
      <c r="GL267" s="27" t="s">
        <v>1669</v>
      </c>
    </row>
    <row r="268" spans="1:194" x14ac:dyDescent="0.25">
      <c r="A268" s="71" t="str">
        <f>CONCATENATE($W$7,": ",$X$236," - ",$Y$237,": ",$Z$238," - ",$AA$268)</f>
        <v>Expenditure: Employee Related Cost  - Senior Management: Designation - Social Contributions</v>
      </c>
      <c r="B268" s="27" t="s">
        <v>694</v>
      </c>
      <c r="C268" s="27" t="str">
        <f t="shared" si="21"/>
        <v>IE005001001002000000000000000000000000</v>
      </c>
      <c r="D268" s="23" t="s">
        <v>1166</v>
      </c>
      <c r="E268" s="23" t="s">
        <v>713</v>
      </c>
      <c r="F268" s="23" t="s">
        <v>702</v>
      </c>
      <c r="G268" s="23" t="s">
        <v>702</v>
      </c>
      <c r="H268" s="23" t="s">
        <v>707</v>
      </c>
      <c r="I268" s="23" t="s">
        <v>697</v>
      </c>
      <c r="J268" s="23" t="s">
        <v>697</v>
      </c>
      <c r="K268" s="23" t="s">
        <v>697</v>
      </c>
      <c r="L268" s="23" t="s">
        <v>697</v>
      </c>
      <c r="M268" s="23" t="s">
        <v>697</v>
      </c>
      <c r="N268" s="23" t="s">
        <v>697</v>
      </c>
      <c r="O268" s="23" t="s">
        <v>697</v>
      </c>
      <c r="P268" s="23" t="s">
        <v>697</v>
      </c>
      <c r="Q268" s="27">
        <v>0</v>
      </c>
      <c r="R268" s="27" t="s">
        <v>698</v>
      </c>
      <c r="S268" s="27" t="s">
        <v>698</v>
      </c>
      <c r="T268" s="27" t="s">
        <v>694</v>
      </c>
      <c r="U268" s="28"/>
      <c r="V268" s="27" t="s">
        <v>1757</v>
      </c>
      <c r="W268" s="27" t="s">
        <v>905</v>
      </c>
      <c r="X268" s="27"/>
      <c r="Y268" s="27"/>
      <c r="Z268" s="27"/>
      <c r="AA268" s="27" t="s">
        <v>1758</v>
      </c>
      <c r="AB268" s="27"/>
      <c r="AC268" s="27"/>
      <c r="AD268" s="27"/>
      <c r="AE268" s="27"/>
      <c r="AF268" s="27"/>
      <c r="AG268" s="27"/>
      <c r="AH268" s="27"/>
      <c r="AI268" s="27" t="s">
        <v>1759</v>
      </c>
      <c r="AJ268" s="28" t="s">
        <v>694</v>
      </c>
      <c r="AK268" s="27" t="s">
        <v>694</v>
      </c>
      <c r="AL268" s="27" t="s">
        <v>694</v>
      </c>
      <c r="AM268" s="27" t="s">
        <v>694</v>
      </c>
      <c r="AN268" s="27" t="s">
        <v>694</v>
      </c>
      <c r="AO268" s="27" t="s">
        <v>694</v>
      </c>
      <c r="AP268" s="27" t="s">
        <v>694</v>
      </c>
      <c r="AQ268" s="27" t="s">
        <v>694</v>
      </c>
      <c r="AR268" s="27" t="s">
        <v>694</v>
      </c>
      <c r="AS268" s="27" t="s">
        <v>694</v>
      </c>
      <c r="AT268" s="27" t="s">
        <v>694</v>
      </c>
      <c r="AU268" s="27" t="s">
        <v>694</v>
      </c>
      <c r="AV268" s="27" t="s">
        <v>694</v>
      </c>
      <c r="AW268" s="27" t="s">
        <v>694</v>
      </c>
      <c r="AX268" s="27" t="s">
        <v>694</v>
      </c>
      <c r="AY268" s="27" t="s">
        <v>694</v>
      </c>
      <c r="AZ268" s="27" t="s">
        <v>694</v>
      </c>
      <c r="BA268" s="27" t="s">
        <v>694</v>
      </c>
      <c r="BB268" s="27" t="s">
        <v>694</v>
      </c>
      <c r="BC268" s="27" t="s">
        <v>694</v>
      </c>
      <c r="BD268" s="27" t="s">
        <v>694</v>
      </c>
      <c r="BE268" s="27" t="s">
        <v>694</v>
      </c>
      <c r="BF268" s="27" t="s">
        <v>694</v>
      </c>
      <c r="BG268" s="27" t="s">
        <v>694</v>
      </c>
      <c r="BH268" s="27" t="s">
        <v>694</v>
      </c>
      <c r="BI268" s="27" t="s">
        <v>694</v>
      </c>
      <c r="BJ268" s="27" t="s">
        <v>694</v>
      </c>
      <c r="BK268" s="27" t="s">
        <v>694</v>
      </c>
      <c r="BL268" s="27" t="s">
        <v>694</v>
      </c>
      <c r="BM268" s="27" t="s">
        <v>694</v>
      </c>
      <c r="BN268" s="27" t="s">
        <v>694</v>
      </c>
      <c r="BO268" s="27" t="s">
        <v>694</v>
      </c>
      <c r="BP268" s="27" t="s">
        <v>694</v>
      </c>
      <c r="BQ268" s="27" t="s">
        <v>694</v>
      </c>
      <c r="BR268" s="27" t="s">
        <v>694</v>
      </c>
      <c r="BS268" s="27" t="s">
        <v>694</v>
      </c>
      <c r="BT268" s="27" t="s">
        <v>694</v>
      </c>
      <c r="BU268" s="27" t="s">
        <v>694</v>
      </c>
      <c r="BV268" s="27" t="s">
        <v>694</v>
      </c>
      <c r="BW268" s="27" t="s">
        <v>694</v>
      </c>
      <c r="BX268" s="27" t="s">
        <v>694</v>
      </c>
      <c r="BY268" s="27" t="s">
        <v>694</v>
      </c>
      <c r="BZ268" s="27" t="s">
        <v>694</v>
      </c>
      <c r="CA268" s="27" t="s">
        <v>694</v>
      </c>
      <c r="CB268" s="27" t="s">
        <v>694</v>
      </c>
      <c r="CC268" s="27" t="s">
        <v>694</v>
      </c>
      <c r="CD268" s="27" t="s">
        <v>694</v>
      </c>
      <c r="CE268" s="27" t="s">
        <v>694</v>
      </c>
      <c r="CF268" s="27" t="s">
        <v>694</v>
      </c>
      <c r="CG268" s="27" t="s">
        <v>694</v>
      </c>
      <c r="CH268" s="27" t="s">
        <v>694</v>
      </c>
      <c r="CI268" s="27" t="s">
        <v>694</v>
      </c>
      <c r="CJ268" s="27" t="s">
        <v>694</v>
      </c>
      <c r="CK268" s="27" t="s">
        <v>694</v>
      </c>
      <c r="CL268" s="27" t="s">
        <v>694</v>
      </c>
      <c r="CM268" s="27" t="s">
        <v>694</v>
      </c>
      <c r="CN268" s="27" t="s">
        <v>694</v>
      </c>
      <c r="CO268" s="27" t="s">
        <v>694</v>
      </c>
      <c r="CP268" s="27" t="s">
        <v>694</v>
      </c>
      <c r="CQ268" s="27" t="s">
        <v>694</v>
      </c>
      <c r="CR268" s="27" t="s">
        <v>694</v>
      </c>
      <c r="CS268" s="27" t="s">
        <v>694</v>
      </c>
      <c r="CT268" s="27" t="s">
        <v>694</v>
      </c>
      <c r="CU268" s="27" t="s">
        <v>694</v>
      </c>
      <c r="CV268" s="27" t="s">
        <v>694</v>
      </c>
      <c r="CW268" s="27" t="s">
        <v>694</v>
      </c>
      <c r="CX268" s="27" t="s">
        <v>694</v>
      </c>
      <c r="CY268" s="27" t="s">
        <v>694</v>
      </c>
      <c r="CZ268" s="27" t="s">
        <v>694</v>
      </c>
      <c r="DA268" s="27" t="s">
        <v>694</v>
      </c>
      <c r="DB268" s="27" t="s">
        <v>694</v>
      </c>
      <c r="DC268" s="27" t="s">
        <v>694</v>
      </c>
      <c r="DD268" s="27" t="s">
        <v>694</v>
      </c>
      <c r="DE268" s="27" t="s">
        <v>694</v>
      </c>
      <c r="DF268" s="27" t="s">
        <v>694</v>
      </c>
      <c r="DG268" s="27" t="s">
        <v>694</v>
      </c>
      <c r="DH268" s="27" t="s">
        <v>694</v>
      </c>
      <c r="DI268" s="27" t="s">
        <v>694</v>
      </c>
      <c r="DJ268" s="27" t="s">
        <v>694</v>
      </c>
      <c r="DK268" s="27" t="s">
        <v>694</v>
      </c>
      <c r="DL268" s="27" t="s">
        <v>694</v>
      </c>
      <c r="DM268" s="27" t="s">
        <v>694</v>
      </c>
      <c r="DN268" s="27" t="s">
        <v>694</v>
      </c>
      <c r="DO268" s="27" t="s">
        <v>694</v>
      </c>
      <c r="DP268" s="27" t="s">
        <v>694</v>
      </c>
      <c r="DQ268" s="27" t="s">
        <v>694</v>
      </c>
      <c r="DR268" s="27" t="s">
        <v>694</v>
      </c>
      <c r="DS268" s="27"/>
      <c r="DT268" s="27" t="s">
        <v>694</v>
      </c>
      <c r="DU268" s="27" t="s">
        <v>694</v>
      </c>
      <c r="DV268" s="27" t="s">
        <v>694</v>
      </c>
      <c r="DW268" s="27" t="s">
        <v>694</v>
      </c>
      <c r="DX268" s="27" t="s">
        <v>694</v>
      </c>
      <c r="DY268" s="27" t="s">
        <v>694</v>
      </c>
      <c r="DZ268" s="27" t="s">
        <v>694</v>
      </c>
      <c r="EA268" s="27" t="s">
        <v>694</v>
      </c>
      <c r="EB268" s="27" t="s">
        <v>694</v>
      </c>
      <c r="EC268" s="27" t="s">
        <v>694</v>
      </c>
      <c r="ED268" s="27" t="s">
        <v>694</v>
      </c>
      <c r="EE268" s="27" t="s">
        <v>694</v>
      </c>
      <c r="EF268" s="27" t="s">
        <v>694</v>
      </c>
      <c r="EG268" s="27" t="s">
        <v>694</v>
      </c>
      <c r="EH268" s="27" t="s">
        <v>694</v>
      </c>
      <c r="EI268" s="27" t="s">
        <v>694</v>
      </c>
      <c r="EJ268" s="27" t="s">
        <v>694</v>
      </c>
      <c r="EK268" s="27" t="s">
        <v>694</v>
      </c>
      <c r="EL268" s="27" t="s">
        <v>694</v>
      </c>
      <c r="EM268" s="27" t="s">
        <v>694</v>
      </c>
      <c r="EN268" s="27" t="s">
        <v>694</v>
      </c>
      <c r="EO268" s="27" t="s">
        <v>694</v>
      </c>
      <c r="EP268" s="27" t="s">
        <v>694</v>
      </c>
      <c r="EQ268" s="27" t="s">
        <v>694</v>
      </c>
      <c r="ER268" s="27" t="s">
        <v>694</v>
      </c>
      <c r="ES268" s="27" t="s">
        <v>694</v>
      </c>
      <c r="ET268" s="27" t="s">
        <v>694</v>
      </c>
      <c r="EU268" s="27" t="s">
        <v>694</v>
      </c>
      <c r="EV268" s="27" t="s">
        <v>694</v>
      </c>
      <c r="EW268" s="27" t="s">
        <v>694</v>
      </c>
      <c r="EX268" s="27" t="s">
        <v>694</v>
      </c>
      <c r="EY268" s="27" t="s">
        <v>694</v>
      </c>
      <c r="EZ268" s="27" t="s">
        <v>694</v>
      </c>
      <c r="FA268" s="27" t="s">
        <v>694</v>
      </c>
      <c r="FB268" s="27" t="s">
        <v>694</v>
      </c>
      <c r="FC268" s="27" t="s">
        <v>694</v>
      </c>
      <c r="FD268" s="27" t="s">
        <v>694</v>
      </c>
      <c r="FE268" s="27" t="s">
        <v>694</v>
      </c>
      <c r="FF268" s="27" t="s">
        <v>694</v>
      </c>
      <c r="FG268" s="27" t="s">
        <v>694</v>
      </c>
      <c r="FH268" s="27" t="s">
        <v>694</v>
      </c>
      <c r="FI268" s="27" t="s">
        <v>694</v>
      </c>
      <c r="FJ268" s="27" t="s">
        <v>694</v>
      </c>
      <c r="FK268" s="27" t="s">
        <v>694</v>
      </c>
      <c r="FL268" s="27" t="s">
        <v>694</v>
      </c>
      <c r="FM268" s="27" t="s">
        <v>694</v>
      </c>
      <c r="FN268" s="27" t="s">
        <v>694</v>
      </c>
      <c r="FO268" s="78" t="s">
        <v>694</v>
      </c>
      <c r="FP268" s="72" t="s">
        <v>698</v>
      </c>
      <c r="FQ268" s="72" t="s">
        <v>698</v>
      </c>
      <c r="FR268" s="78" t="s">
        <v>694</v>
      </c>
      <c r="FS268" s="78" t="s">
        <v>694</v>
      </c>
      <c r="FT268" s="72" t="s">
        <v>698</v>
      </c>
      <c r="FU268" s="72" t="s">
        <v>698</v>
      </c>
      <c r="FV268" s="72" t="s">
        <v>698</v>
      </c>
      <c r="FW268" s="78" t="s">
        <v>698</v>
      </c>
      <c r="FX268" s="78" t="s">
        <v>698</v>
      </c>
      <c r="FY268" s="72" t="s">
        <v>698</v>
      </c>
      <c r="FZ268" s="90" t="s">
        <v>694</v>
      </c>
      <c r="GA268" s="90" t="s">
        <v>694</v>
      </c>
      <c r="GB268" s="90" t="s">
        <v>694</v>
      </c>
      <c r="GC268" s="90" t="s">
        <v>694</v>
      </c>
      <c r="GD268" s="90" t="s">
        <v>694</v>
      </c>
      <c r="GE268" s="90" t="s">
        <v>694</v>
      </c>
      <c r="GF268" s="90" t="s">
        <v>694</v>
      </c>
      <c r="GG268" s="90" t="s">
        <v>694</v>
      </c>
      <c r="GH268" s="106" t="s">
        <v>694</v>
      </c>
      <c r="GI268" s="106" t="s">
        <v>694</v>
      </c>
      <c r="GJ268" s="27" t="s">
        <v>694</v>
      </c>
      <c r="GK268" s="28" t="s">
        <v>694</v>
      </c>
      <c r="GL268" s="27" t="s">
        <v>694</v>
      </c>
    </row>
    <row r="269" spans="1:194" x14ac:dyDescent="0.25">
      <c r="A269" s="71" t="str">
        <f>CONCATENATE($W$7,": ",$X$236," - ",$Y$237,": ",$Z$238," - ",$AA$268,": ",AB269)</f>
        <v>Expenditure: Employee Related Cost  - Senior Management: Designation - Social Contributions: Group Life Insurance</v>
      </c>
      <c r="B269" s="27" t="s">
        <v>1639</v>
      </c>
      <c r="C269" s="27" t="str">
        <f t="shared" si="21"/>
        <v>IE005001001002001000000000000000000000</v>
      </c>
      <c r="D269" s="23" t="s">
        <v>1166</v>
      </c>
      <c r="E269" s="23" t="s">
        <v>713</v>
      </c>
      <c r="F269" s="23" t="s">
        <v>702</v>
      </c>
      <c r="G269" s="23" t="s">
        <v>702</v>
      </c>
      <c r="H269" s="23" t="s">
        <v>707</v>
      </c>
      <c r="I269" s="23" t="s">
        <v>702</v>
      </c>
      <c r="J269" s="23" t="s">
        <v>697</v>
      </c>
      <c r="K269" s="23" t="s">
        <v>697</v>
      </c>
      <c r="L269" s="23" t="s">
        <v>697</v>
      </c>
      <c r="M269" s="23" t="s">
        <v>697</v>
      </c>
      <c r="N269" s="23" t="s">
        <v>697</v>
      </c>
      <c r="O269" s="23" t="s">
        <v>697</v>
      </c>
      <c r="P269" s="23" t="s">
        <v>697</v>
      </c>
      <c r="Q269" s="27">
        <v>0</v>
      </c>
      <c r="R269" s="28" t="s">
        <v>704</v>
      </c>
      <c r="S269" s="28" t="s">
        <v>698</v>
      </c>
      <c r="T269" s="28" t="s">
        <v>694</v>
      </c>
      <c r="U269" s="28"/>
      <c r="V269" s="27" t="s">
        <v>1760</v>
      </c>
      <c r="W269" s="27" t="s">
        <v>905</v>
      </c>
      <c r="X269" s="27"/>
      <c r="Y269" s="27"/>
      <c r="Z269" s="27"/>
      <c r="AA269" s="27"/>
      <c r="AB269" s="27" t="s">
        <v>1761</v>
      </c>
      <c r="AC269" s="27"/>
      <c r="AD269" s="27"/>
      <c r="AE269" s="27"/>
      <c r="AF269" s="27"/>
      <c r="AG269" s="27"/>
      <c r="AH269" s="27"/>
      <c r="AI269" s="27" t="s">
        <v>1762</v>
      </c>
      <c r="AJ269" s="28" t="s">
        <v>704</v>
      </c>
      <c r="AK269" s="27" t="s">
        <v>704</v>
      </c>
      <c r="AL269" s="27" t="s">
        <v>704</v>
      </c>
      <c r="AM269" s="27" t="s">
        <v>704</v>
      </c>
      <c r="AN269" s="27" t="s">
        <v>704</v>
      </c>
      <c r="AO269" s="27" t="s">
        <v>704</v>
      </c>
      <c r="AP269" s="27" t="s">
        <v>704</v>
      </c>
      <c r="AQ269" s="27" t="s">
        <v>704</v>
      </c>
      <c r="AR269" s="27" t="s">
        <v>704</v>
      </c>
      <c r="AS269" s="27" t="s">
        <v>704</v>
      </c>
      <c r="AT269" s="27" t="s">
        <v>704</v>
      </c>
      <c r="AU269" s="27" t="s">
        <v>704</v>
      </c>
      <c r="AV269" s="27" t="s">
        <v>704</v>
      </c>
      <c r="AW269" s="27" t="s">
        <v>704</v>
      </c>
      <c r="AX269" s="27" t="s">
        <v>704</v>
      </c>
      <c r="AY269" s="27" t="s">
        <v>704</v>
      </c>
      <c r="AZ269" s="27" t="s">
        <v>704</v>
      </c>
      <c r="BA269" s="27" t="s">
        <v>704</v>
      </c>
      <c r="BB269" s="27" t="s">
        <v>704</v>
      </c>
      <c r="BC269" s="27" t="s">
        <v>704</v>
      </c>
      <c r="BD269" s="27" t="s">
        <v>704</v>
      </c>
      <c r="BE269" s="27" t="s">
        <v>704</v>
      </c>
      <c r="BF269" s="27" t="s">
        <v>704</v>
      </c>
      <c r="BG269" s="27" t="s">
        <v>704</v>
      </c>
      <c r="BH269" s="27" t="s">
        <v>704</v>
      </c>
      <c r="BI269" s="27" t="s">
        <v>704</v>
      </c>
      <c r="BJ269" s="27" t="s">
        <v>704</v>
      </c>
      <c r="BK269" s="27" t="s">
        <v>704</v>
      </c>
      <c r="BL269" s="27" t="s">
        <v>704</v>
      </c>
      <c r="BM269" s="27" t="s">
        <v>704</v>
      </c>
      <c r="BN269" s="27" t="s">
        <v>704</v>
      </c>
      <c r="BO269" s="27" t="s">
        <v>704</v>
      </c>
      <c r="BP269" s="27" t="s">
        <v>704</v>
      </c>
      <c r="BQ269" s="27" t="s">
        <v>704</v>
      </c>
      <c r="BR269" s="27" t="s">
        <v>704</v>
      </c>
      <c r="BS269" s="27" t="s">
        <v>704</v>
      </c>
      <c r="BT269" s="27" t="s">
        <v>704</v>
      </c>
      <c r="BU269" s="27" t="s">
        <v>704</v>
      </c>
      <c r="BV269" s="27" t="s">
        <v>704</v>
      </c>
      <c r="BW269" s="27" t="s">
        <v>704</v>
      </c>
      <c r="BX269" s="27" t="s">
        <v>704</v>
      </c>
      <c r="BY269" s="27" t="s">
        <v>704</v>
      </c>
      <c r="BZ269" s="27" t="s">
        <v>704</v>
      </c>
      <c r="CA269" s="27" t="s">
        <v>704</v>
      </c>
      <c r="CB269" s="27" t="s">
        <v>704</v>
      </c>
      <c r="CC269" s="27" t="s">
        <v>704</v>
      </c>
      <c r="CD269" s="27" t="s">
        <v>704</v>
      </c>
      <c r="CE269" s="27" t="s">
        <v>704</v>
      </c>
      <c r="CF269" s="27" t="s">
        <v>704</v>
      </c>
      <c r="CG269" s="27" t="s">
        <v>704</v>
      </c>
      <c r="CH269" s="27" t="s">
        <v>704</v>
      </c>
      <c r="CI269" s="27" t="s">
        <v>704</v>
      </c>
      <c r="CJ269" s="27" t="s">
        <v>704</v>
      </c>
      <c r="CK269" s="27" t="s">
        <v>704</v>
      </c>
      <c r="CL269" s="27" t="s">
        <v>704</v>
      </c>
      <c r="CM269" s="27" t="s">
        <v>704</v>
      </c>
      <c r="CN269" s="27" t="s">
        <v>704</v>
      </c>
      <c r="CO269" s="27" t="s">
        <v>704</v>
      </c>
      <c r="CP269" s="27" t="s">
        <v>704</v>
      </c>
      <c r="CQ269" s="27" t="s">
        <v>704</v>
      </c>
      <c r="CR269" s="27" t="s">
        <v>704</v>
      </c>
      <c r="CS269" s="27" t="s">
        <v>704</v>
      </c>
      <c r="CT269" s="27" t="s">
        <v>704</v>
      </c>
      <c r="CU269" s="27" t="s">
        <v>704</v>
      </c>
      <c r="CV269" s="27" t="s">
        <v>704</v>
      </c>
      <c r="CW269" s="27" t="s">
        <v>704</v>
      </c>
      <c r="CX269" s="27" t="s">
        <v>704</v>
      </c>
      <c r="CY269" s="27" t="s">
        <v>704</v>
      </c>
      <c r="CZ269" s="27" t="s">
        <v>704</v>
      </c>
      <c r="DA269" s="27" t="s">
        <v>704</v>
      </c>
      <c r="DB269" s="27" t="s">
        <v>698</v>
      </c>
      <c r="DC269" s="27" t="s">
        <v>698</v>
      </c>
      <c r="DD269" s="27" t="s">
        <v>698</v>
      </c>
      <c r="DE269" s="27" t="s">
        <v>698</v>
      </c>
      <c r="DF269" s="27" t="s">
        <v>704</v>
      </c>
      <c r="DG269" s="27" t="s">
        <v>704</v>
      </c>
      <c r="DH269" s="27" t="s">
        <v>704</v>
      </c>
      <c r="DI269" s="27" t="s">
        <v>704</v>
      </c>
      <c r="DJ269" s="27" t="s">
        <v>704</v>
      </c>
      <c r="DK269" s="27" t="s">
        <v>704</v>
      </c>
      <c r="DL269" s="27" t="s">
        <v>704</v>
      </c>
      <c r="DM269" s="27" t="s">
        <v>704</v>
      </c>
      <c r="DN269" s="27" t="s">
        <v>704</v>
      </c>
      <c r="DO269" s="27" t="s">
        <v>704</v>
      </c>
      <c r="DP269" s="27" t="s">
        <v>704</v>
      </c>
      <c r="DQ269" s="27" t="s">
        <v>704</v>
      </c>
      <c r="DR269" s="27" t="s">
        <v>704</v>
      </c>
      <c r="DS269" s="27"/>
      <c r="DT269" s="27" t="s">
        <v>704</v>
      </c>
      <c r="DU269" s="27" t="s">
        <v>704</v>
      </c>
      <c r="DV269" s="27" t="s">
        <v>704</v>
      </c>
      <c r="DW269" s="27" t="s">
        <v>704</v>
      </c>
      <c r="DX269" s="27" t="s">
        <v>704</v>
      </c>
      <c r="DY269" s="27" t="s">
        <v>704</v>
      </c>
      <c r="DZ269" s="27" t="s">
        <v>704</v>
      </c>
      <c r="EA269" s="27" t="s">
        <v>704</v>
      </c>
      <c r="EB269" s="27" t="s">
        <v>704</v>
      </c>
      <c r="EC269" s="27" t="s">
        <v>704</v>
      </c>
      <c r="ED269" s="27" t="s">
        <v>704</v>
      </c>
      <c r="EE269" s="27" t="s">
        <v>704</v>
      </c>
      <c r="EF269" s="27" t="s">
        <v>704</v>
      </c>
      <c r="EG269" s="27" t="s">
        <v>704</v>
      </c>
      <c r="EH269" s="27" t="s">
        <v>704</v>
      </c>
      <c r="EI269" s="27" t="s">
        <v>704</v>
      </c>
      <c r="EJ269" s="27" t="s">
        <v>704</v>
      </c>
      <c r="EK269" s="27" t="s">
        <v>704</v>
      </c>
      <c r="EL269" s="27" t="s">
        <v>704</v>
      </c>
      <c r="EM269" s="27" t="s">
        <v>704</v>
      </c>
      <c r="EN269" s="27" t="s">
        <v>704</v>
      </c>
      <c r="EO269" s="27" t="s">
        <v>704</v>
      </c>
      <c r="EP269" s="27" t="s">
        <v>704</v>
      </c>
      <c r="EQ269" s="27" t="s">
        <v>704</v>
      </c>
      <c r="ER269" s="27" t="s">
        <v>704</v>
      </c>
      <c r="ES269" s="27" t="s">
        <v>704</v>
      </c>
      <c r="ET269" s="27" t="s">
        <v>704</v>
      </c>
      <c r="EU269" s="27" t="s">
        <v>704</v>
      </c>
      <c r="EV269" s="27" t="s">
        <v>704</v>
      </c>
      <c r="EW269" s="27" t="s">
        <v>704</v>
      </c>
      <c r="EX269" s="27" t="s">
        <v>704</v>
      </c>
      <c r="EY269" s="27" t="s">
        <v>704</v>
      </c>
      <c r="EZ269" s="27" t="s">
        <v>704</v>
      </c>
      <c r="FA269" s="27" t="s">
        <v>704</v>
      </c>
      <c r="FB269" s="27" t="s">
        <v>704</v>
      </c>
      <c r="FC269" s="27" t="s">
        <v>704</v>
      </c>
      <c r="FD269" s="27" t="s">
        <v>704</v>
      </c>
      <c r="FE269" s="27" t="s">
        <v>704</v>
      </c>
      <c r="FF269" s="27" t="s">
        <v>704</v>
      </c>
      <c r="FG269" s="27" t="s">
        <v>704</v>
      </c>
      <c r="FH269" s="27" t="s">
        <v>704</v>
      </c>
      <c r="FI269" s="27" t="s">
        <v>704</v>
      </c>
      <c r="FJ269" s="27" t="s">
        <v>694</v>
      </c>
      <c r="FK269" s="27" t="s">
        <v>704</v>
      </c>
      <c r="FL269" s="27" t="s">
        <v>704</v>
      </c>
      <c r="FM269" s="27" t="s">
        <v>704</v>
      </c>
      <c r="FN269" s="27" t="s">
        <v>704</v>
      </c>
      <c r="FO269" s="78" t="s">
        <v>1642</v>
      </c>
      <c r="FP269" s="72" t="s">
        <v>698</v>
      </c>
      <c r="FQ269" s="72" t="s">
        <v>1176</v>
      </c>
      <c r="FR269" s="78" t="s">
        <v>1643</v>
      </c>
      <c r="FS269" s="78" t="s">
        <v>1703</v>
      </c>
      <c r="FT269" s="72" t="s">
        <v>1645</v>
      </c>
      <c r="FU269" s="72" t="s">
        <v>698</v>
      </c>
      <c r="FV269" s="27" t="s">
        <v>1704</v>
      </c>
      <c r="FW269" s="78" t="s">
        <v>1647</v>
      </c>
      <c r="FX269" s="78" t="s">
        <v>1647</v>
      </c>
      <c r="FY269" s="72" t="s">
        <v>698</v>
      </c>
      <c r="FZ269" s="90" t="s">
        <v>1763</v>
      </c>
      <c r="GA269" s="90" t="s">
        <v>1647</v>
      </c>
      <c r="GB269" s="90" t="s">
        <v>1649</v>
      </c>
      <c r="GC269" s="90" t="s">
        <v>1650</v>
      </c>
      <c r="GD269" s="90" t="s">
        <v>1651</v>
      </c>
      <c r="GE269" s="90" t="s">
        <v>1705</v>
      </c>
      <c r="GF269" s="90" t="s">
        <v>1653</v>
      </c>
      <c r="GG269" s="90" t="s">
        <v>1650</v>
      </c>
      <c r="GH269" s="106" t="s">
        <v>1764</v>
      </c>
      <c r="GI269" s="106" t="s">
        <v>1655</v>
      </c>
      <c r="GJ269" s="27" t="s">
        <v>1647</v>
      </c>
      <c r="GK269" s="28" t="s">
        <v>1681</v>
      </c>
      <c r="GL269" s="27" t="s">
        <v>1765</v>
      </c>
    </row>
    <row r="270" spans="1:194" x14ac:dyDescent="0.25">
      <c r="A270" s="71" t="str">
        <f t="shared" ref="A270:A280" si="22">CONCATENATE($W$7,": ",$X$236," - ",$Y$237,": ",$Z$238," - ",$AA$268,": ",AB270)</f>
        <v xml:space="preserve">Expenditure: Employee Related Cost  - Senior Management: Designation - Social Contributions: Medical </v>
      </c>
      <c r="B270" s="27" t="s">
        <v>1639</v>
      </c>
      <c r="C270" s="27" t="str">
        <f t="shared" si="21"/>
        <v>IE005001001002002000000000000000000000</v>
      </c>
      <c r="D270" s="23" t="s">
        <v>1166</v>
      </c>
      <c r="E270" s="23" t="s">
        <v>713</v>
      </c>
      <c r="F270" s="23" t="s">
        <v>702</v>
      </c>
      <c r="G270" s="23" t="s">
        <v>702</v>
      </c>
      <c r="H270" s="23" t="s">
        <v>707</v>
      </c>
      <c r="I270" s="23" t="s">
        <v>707</v>
      </c>
      <c r="J270" s="23" t="s">
        <v>697</v>
      </c>
      <c r="K270" s="23" t="s">
        <v>697</v>
      </c>
      <c r="L270" s="23" t="s">
        <v>697</v>
      </c>
      <c r="M270" s="23" t="s">
        <v>697</v>
      </c>
      <c r="N270" s="23" t="s">
        <v>697</v>
      </c>
      <c r="O270" s="23" t="s">
        <v>697</v>
      </c>
      <c r="P270" s="23" t="s">
        <v>697</v>
      </c>
      <c r="Q270" s="27">
        <v>0</v>
      </c>
      <c r="R270" s="28" t="s">
        <v>704</v>
      </c>
      <c r="S270" s="28" t="s">
        <v>698</v>
      </c>
      <c r="T270" s="28" t="s">
        <v>694</v>
      </c>
      <c r="U270" s="28"/>
      <c r="V270" s="27" t="s">
        <v>66</v>
      </c>
      <c r="W270" s="27" t="s">
        <v>905</v>
      </c>
      <c r="X270" s="27"/>
      <c r="Y270" s="27"/>
      <c r="Z270" s="27"/>
      <c r="AA270" s="27"/>
      <c r="AB270" s="27" t="s">
        <v>1390</v>
      </c>
      <c r="AC270" s="27"/>
      <c r="AD270" s="27"/>
      <c r="AE270" s="27"/>
      <c r="AF270" s="27"/>
      <c r="AG270" s="27"/>
      <c r="AH270" s="27"/>
      <c r="AI270" s="27" t="s">
        <v>1766</v>
      </c>
      <c r="AJ270" s="28" t="s">
        <v>704</v>
      </c>
      <c r="AK270" s="27" t="s">
        <v>704</v>
      </c>
      <c r="AL270" s="27" t="s">
        <v>704</v>
      </c>
      <c r="AM270" s="27" t="s">
        <v>704</v>
      </c>
      <c r="AN270" s="27" t="s">
        <v>704</v>
      </c>
      <c r="AO270" s="27" t="s">
        <v>704</v>
      </c>
      <c r="AP270" s="27" t="s">
        <v>704</v>
      </c>
      <c r="AQ270" s="27" t="s">
        <v>704</v>
      </c>
      <c r="AR270" s="27" t="s">
        <v>704</v>
      </c>
      <c r="AS270" s="27" t="s">
        <v>704</v>
      </c>
      <c r="AT270" s="27" t="s">
        <v>704</v>
      </c>
      <c r="AU270" s="27" t="s">
        <v>704</v>
      </c>
      <c r="AV270" s="27" t="s">
        <v>704</v>
      </c>
      <c r="AW270" s="27" t="s">
        <v>704</v>
      </c>
      <c r="AX270" s="27" t="s">
        <v>704</v>
      </c>
      <c r="AY270" s="27" t="s">
        <v>704</v>
      </c>
      <c r="AZ270" s="27" t="s">
        <v>704</v>
      </c>
      <c r="BA270" s="27" t="s">
        <v>704</v>
      </c>
      <c r="BB270" s="27" t="s">
        <v>704</v>
      </c>
      <c r="BC270" s="27" t="s">
        <v>704</v>
      </c>
      <c r="BD270" s="27" t="s">
        <v>704</v>
      </c>
      <c r="BE270" s="27" t="s">
        <v>704</v>
      </c>
      <c r="BF270" s="27" t="s">
        <v>704</v>
      </c>
      <c r="BG270" s="27" t="s">
        <v>704</v>
      </c>
      <c r="BH270" s="27" t="s">
        <v>704</v>
      </c>
      <c r="BI270" s="27" t="s">
        <v>704</v>
      </c>
      <c r="BJ270" s="27" t="s">
        <v>704</v>
      </c>
      <c r="BK270" s="27" t="s">
        <v>704</v>
      </c>
      <c r="BL270" s="27" t="s">
        <v>704</v>
      </c>
      <c r="BM270" s="27" t="s">
        <v>704</v>
      </c>
      <c r="BN270" s="27" t="s">
        <v>704</v>
      </c>
      <c r="BO270" s="27" t="s">
        <v>704</v>
      </c>
      <c r="BP270" s="27" t="s">
        <v>704</v>
      </c>
      <c r="BQ270" s="27" t="s">
        <v>704</v>
      </c>
      <c r="BR270" s="27" t="s">
        <v>704</v>
      </c>
      <c r="BS270" s="27" t="s">
        <v>704</v>
      </c>
      <c r="BT270" s="27" t="s">
        <v>704</v>
      </c>
      <c r="BU270" s="27" t="s">
        <v>704</v>
      </c>
      <c r="BV270" s="27" t="s">
        <v>704</v>
      </c>
      <c r="BW270" s="27" t="s">
        <v>704</v>
      </c>
      <c r="BX270" s="27" t="s">
        <v>704</v>
      </c>
      <c r="BY270" s="27" t="s">
        <v>704</v>
      </c>
      <c r="BZ270" s="27" t="s">
        <v>704</v>
      </c>
      <c r="CA270" s="27" t="s">
        <v>704</v>
      </c>
      <c r="CB270" s="27" t="s">
        <v>704</v>
      </c>
      <c r="CC270" s="27" t="s">
        <v>704</v>
      </c>
      <c r="CD270" s="27" t="s">
        <v>704</v>
      </c>
      <c r="CE270" s="27" t="s">
        <v>704</v>
      </c>
      <c r="CF270" s="27" t="s">
        <v>704</v>
      </c>
      <c r="CG270" s="27" t="s">
        <v>704</v>
      </c>
      <c r="CH270" s="27" t="s">
        <v>704</v>
      </c>
      <c r="CI270" s="27" t="s">
        <v>704</v>
      </c>
      <c r="CJ270" s="27" t="s">
        <v>704</v>
      </c>
      <c r="CK270" s="27" t="s">
        <v>704</v>
      </c>
      <c r="CL270" s="27" t="s">
        <v>704</v>
      </c>
      <c r="CM270" s="27" t="s">
        <v>704</v>
      </c>
      <c r="CN270" s="27" t="s">
        <v>704</v>
      </c>
      <c r="CO270" s="27" t="s">
        <v>704</v>
      </c>
      <c r="CP270" s="27" t="s">
        <v>704</v>
      </c>
      <c r="CQ270" s="27" t="s">
        <v>704</v>
      </c>
      <c r="CR270" s="27" t="s">
        <v>704</v>
      </c>
      <c r="CS270" s="27" t="s">
        <v>704</v>
      </c>
      <c r="CT270" s="27" t="s">
        <v>704</v>
      </c>
      <c r="CU270" s="27" t="s">
        <v>704</v>
      </c>
      <c r="CV270" s="27" t="s">
        <v>704</v>
      </c>
      <c r="CW270" s="27" t="s">
        <v>704</v>
      </c>
      <c r="CX270" s="27" t="s">
        <v>704</v>
      </c>
      <c r="CY270" s="27" t="s">
        <v>704</v>
      </c>
      <c r="CZ270" s="27" t="s">
        <v>704</v>
      </c>
      <c r="DA270" s="27" t="s">
        <v>704</v>
      </c>
      <c r="DB270" s="27" t="s">
        <v>698</v>
      </c>
      <c r="DC270" s="27" t="s">
        <v>698</v>
      </c>
      <c r="DD270" s="27" t="s">
        <v>698</v>
      </c>
      <c r="DE270" s="27" t="s">
        <v>698</v>
      </c>
      <c r="DF270" s="27" t="s">
        <v>704</v>
      </c>
      <c r="DG270" s="27" t="s">
        <v>704</v>
      </c>
      <c r="DH270" s="27" t="s">
        <v>704</v>
      </c>
      <c r="DI270" s="27" t="s">
        <v>704</v>
      </c>
      <c r="DJ270" s="27" t="s">
        <v>704</v>
      </c>
      <c r="DK270" s="27" t="s">
        <v>704</v>
      </c>
      <c r="DL270" s="27" t="s">
        <v>704</v>
      </c>
      <c r="DM270" s="27" t="s">
        <v>704</v>
      </c>
      <c r="DN270" s="27" t="s">
        <v>704</v>
      </c>
      <c r="DO270" s="27" t="s">
        <v>704</v>
      </c>
      <c r="DP270" s="27" t="s">
        <v>704</v>
      </c>
      <c r="DQ270" s="27" t="s">
        <v>704</v>
      </c>
      <c r="DR270" s="27" t="s">
        <v>704</v>
      </c>
      <c r="DS270" s="27"/>
      <c r="DT270" s="27" t="s">
        <v>704</v>
      </c>
      <c r="DU270" s="27" t="s">
        <v>704</v>
      </c>
      <c r="DV270" s="27" t="s">
        <v>704</v>
      </c>
      <c r="DW270" s="27" t="s">
        <v>704</v>
      </c>
      <c r="DX270" s="27" t="s">
        <v>704</v>
      </c>
      <c r="DY270" s="27" t="s">
        <v>704</v>
      </c>
      <c r="DZ270" s="27" t="s">
        <v>704</v>
      </c>
      <c r="EA270" s="27" t="s">
        <v>704</v>
      </c>
      <c r="EB270" s="27" t="s">
        <v>704</v>
      </c>
      <c r="EC270" s="27" t="s">
        <v>704</v>
      </c>
      <c r="ED270" s="27" t="s">
        <v>704</v>
      </c>
      <c r="EE270" s="27" t="s">
        <v>704</v>
      </c>
      <c r="EF270" s="27" t="s">
        <v>704</v>
      </c>
      <c r="EG270" s="27" t="s">
        <v>704</v>
      </c>
      <c r="EH270" s="27" t="s">
        <v>704</v>
      </c>
      <c r="EI270" s="27" t="s">
        <v>704</v>
      </c>
      <c r="EJ270" s="27" t="s">
        <v>704</v>
      </c>
      <c r="EK270" s="27" t="s">
        <v>704</v>
      </c>
      <c r="EL270" s="27" t="s">
        <v>704</v>
      </c>
      <c r="EM270" s="27" t="s">
        <v>704</v>
      </c>
      <c r="EN270" s="27" t="s">
        <v>704</v>
      </c>
      <c r="EO270" s="27" t="s">
        <v>704</v>
      </c>
      <c r="EP270" s="27" t="s">
        <v>704</v>
      </c>
      <c r="EQ270" s="27" t="s">
        <v>704</v>
      </c>
      <c r="ER270" s="27" t="s">
        <v>704</v>
      </c>
      <c r="ES270" s="27" t="s">
        <v>704</v>
      </c>
      <c r="ET270" s="27" t="s">
        <v>704</v>
      </c>
      <c r="EU270" s="27" t="s">
        <v>704</v>
      </c>
      <c r="EV270" s="27" t="s">
        <v>704</v>
      </c>
      <c r="EW270" s="27" t="s">
        <v>704</v>
      </c>
      <c r="EX270" s="27" t="s">
        <v>704</v>
      </c>
      <c r="EY270" s="27" t="s">
        <v>704</v>
      </c>
      <c r="EZ270" s="27" t="s">
        <v>704</v>
      </c>
      <c r="FA270" s="27" t="s">
        <v>704</v>
      </c>
      <c r="FB270" s="27" t="s">
        <v>704</v>
      </c>
      <c r="FC270" s="27" t="s">
        <v>704</v>
      </c>
      <c r="FD270" s="27" t="s">
        <v>704</v>
      </c>
      <c r="FE270" s="27" t="s">
        <v>704</v>
      </c>
      <c r="FF270" s="27" t="s">
        <v>704</v>
      </c>
      <c r="FG270" s="27" t="s">
        <v>704</v>
      </c>
      <c r="FH270" s="27" t="s">
        <v>704</v>
      </c>
      <c r="FI270" s="27" t="s">
        <v>704</v>
      </c>
      <c r="FJ270" s="27" t="s">
        <v>694</v>
      </c>
      <c r="FK270" s="27" t="s">
        <v>704</v>
      </c>
      <c r="FL270" s="27" t="s">
        <v>704</v>
      </c>
      <c r="FM270" s="27" t="s">
        <v>704</v>
      </c>
      <c r="FN270" s="27" t="s">
        <v>704</v>
      </c>
      <c r="FO270" s="78" t="s">
        <v>1642</v>
      </c>
      <c r="FP270" s="72" t="s">
        <v>698</v>
      </c>
      <c r="FQ270" s="72" t="s">
        <v>1176</v>
      </c>
      <c r="FR270" s="78" t="s">
        <v>1643</v>
      </c>
      <c r="FS270" s="78" t="s">
        <v>1767</v>
      </c>
      <c r="FT270" s="72" t="s">
        <v>1645</v>
      </c>
      <c r="FU270" s="72" t="s">
        <v>698</v>
      </c>
      <c r="FV270" s="78" t="s">
        <v>1768</v>
      </c>
      <c r="FW270" s="78" t="s">
        <v>1647</v>
      </c>
      <c r="FX270" s="78" t="s">
        <v>1647</v>
      </c>
      <c r="FY270" s="72" t="s">
        <v>698</v>
      </c>
      <c r="FZ270" s="90" t="s">
        <v>1763</v>
      </c>
      <c r="GA270" s="90" t="s">
        <v>1647</v>
      </c>
      <c r="GB270" s="90" t="s">
        <v>1649</v>
      </c>
      <c r="GC270" s="90" t="s">
        <v>1650</v>
      </c>
      <c r="GD270" s="90" t="s">
        <v>1651</v>
      </c>
      <c r="GE270" s="90" t="s">
        <v>1769</v>
      </c>
      <c r="GF270" s="90" t="s">
        <v>1653</v>
      </c>
      <c r="GG270" s="90" t="s">
        <v>1650</v>
      </c>
      <c r="GH270" s="106" t="s">
        <v>1764</v>
      </c>
      <c r="GI270" s="106" t="s">
        <v>1655</v>
      </c>
      <c r="GJ270" s="27" t="s">
        <v>1647</v>
      </c>
      <c r="GK270" s="28" t="s">
        <v>1770</v>
      </c>
      <c r="GL270" s="27" t="s">
        <v>1765</v>
      </c>
    </row>
    <row r="271" spans="1:194" x14ac:dyDescent="0.25">
      <c r="A271" s="71" t="str">
        <f t="shared" si="22"/>
        <v xml:space="preserve">Expenditure: Employee Related Cost  - Senior Management: Designation - Social Contributions: Pension </v>
      </c>
      <c r="B271" s="27" t="s">
        <v>1639</v>
      </c>
      <c r="C271" s="27" t="str">
        <f t="shared" si="21"/>
        <v>IE005001001002003000000000000000000000</v>
      </c>
      <c r="D271" s="23" t="s">
        <v>1166</v>
      </c>
      <c r="E271" s="23" t="s">
        <v>713</v>
      </c>
      <c r="F271" s="23" t="s">
        <v>702</v>
      </c>
      <c r="G271" s="23" t="s">
        <v>702</v>
      </c>
      <c r="H271" s="23" t="s">
        <v>707</v>
      </c>
      <c r="I271" s="23" t="s">
        <v>710</v>
      </c>
      <c r="J271" s="23" t="s">
        <v>697</v>
      </c>
      <c r="K271" s="23" t="s">
        <v>697</v>
      </c>
      <c r="L271" s="23" t="s">
        <v>697</v>
      </c>
      <c r="M271" s="23" t="s">
        <v>697</v>
      </c>
      <c r="N271" s="23" t="s">
        <v>697</v>
      </c>
      <c r="O271" s="23" t="s">
        <v>697</v>
      </c>
      <c r="P271" s="23" t="s">
        <v>697</v>
      </c>
      <c r="Q271" s="27">
        <v>0</v>
      </c>
      <c r="R271" s="28" t="s">
        <v>704</v>
      </c>
      <c r="S271" s="28" t="s">
        <v>698</v>
      </c>
      <c r="T271" s="28" t="s">
        <v>694</v>
      </c>
      <c r="U271" s="28"/>
      <c r="V271" s="27" t="s">
        <v>1771</v>
      </c>
      <c r="W271" s="54" t="s">
        <v>905</v>
      </c>
      <c r="X271" s="54"/>
      <c r="Y271" s="54"/>
      <c r="Z271" s="54"/>
      <c r="AA271" s="54"/>
      <c r="AB271" s="28" t="s">
        <v>1772</v>
      </c>
      <c r="AC271" s="54"/>
      <c r="AD271" s="54"/>
      <c r="AE271" s="54"/>
      <c r="AF271" s="54"/>
      <c r="AG271" s="54"/>
      <c r="AH271" s="54"/>
      <c r="AI271" s="27" t="s">
        <v>1773</v>
      </c>
      <c r="AJ271" s="28" t="s">
        <v>704</v>
      </c>
      <c r="AK271" s="27" t="s">
        <v>704</v>
      </c>
      <c r="AL271" s="27" t="s">
        <v>704</v>
      </c>
      <c r="AM271" s="27" t="s">
        <v>704</v>
      </c>
      <c r="AN271" s="27" t="s">
        <v>704</v>
      </c>
      <c r="AO271" s="27" t="s">
        <v>704</v>
      </c>
      <c r="AP271" s="27" t="s">
        <v>704</v>
      </c>
      <c r="AQ271" s="27" t="s">
        <v>704</v>
      </c>
      <c r="AR271" s="27" t="s">
        <v>704</v>
      </c>
      <c r="AS271" s="27" t="s">
        <v>704</v>
      </c>
      <c r="AT271" s="27" t="s">
        <v>704</v>
      </c>
      <c r="AU271" s="27" t="s">
        <v>704</v>
      </c>
      <c r="AV271" s="27" t="s">
        <v>704</v>
      </c>
      <c r="AW271" s="27" t="s">
        <v>704</v>
      </c>
      <c r="AX271" s="27" t="s">
        <v>704</v>
      </c>
      <c r="AY271" s="27" t="s">
        <v>704</v>
      </c>
      <c r="AZ271" s="27" t="s">
        <v>704</v>
      </c>
      <c r="BA271" s="27" t="s">
        <v>704</v>
      </c>
      <c r="BB271" s="27" t="s">
        <v>704</v>
      </c>
      <c r="BC271" s="27" t="s">
        <v>704</v>
      </c>
      <c r="BD271" s="27" t="s">
        <v>704</v>
      </c>
      <c r="BE271" s="27" t="s">
        <v>704</v>
      </c>
      <c r="BF271" s="27" t="s">
        <v>704</v>
      </c>
      <c r="BG271" s="27" t="s">
        <v>704</v>
      </c>
      <c r="BH271" s="27" t="s">
        <v>704</v>
      </c>
      <c r="BI271" s="27" t="s">
        <v>704</v>
      </c>
      <c r="BJ271" s="27" t="s">
        <v>704</v>
      </c>
      <c r="BK271" s="27" t="s">
        <v>704</v>
      </c>
      <c r="BL271" s="27" t="s">
        <v>704</v>
      </c>
      <c r="BM271" s="27" t="s">
        <v>704</v>
      </c>
      <c r="BN271" s="27" t="s">
        <v>704</v>
      </c>
      <c r="BO271" s="27" t="s">
        <v>704</v>
      </c>
      <c r="BP271" s="27" t="s">
        <v>704</v>
      </c>
      <c r="BQ271" s="27" t="s">
        <v>704</v>
      </c>
      <c r="BR271" s="27" t="s">
        <v>704</v>
      </c>
      <c r="BS271" s="27" t="s">
        <v>704</v>
      </c>
      <c r="BT271" s="27" t="s">
        <v>704</v>
      </c>
      <c r="BU271" s="27" t="s">
        <v>704</v>
      </c>
      <c r="BV271" s="27" t="s">
        <v>704</v>
      </c>
      <c r="BW271" s="27" t="s">
        <v>704</v>
      </c>
      <c r="BX271" s="27" t="s">
        <v>704</v>
      </c>
      <c r="BY271" s="27" t="s">
        <v>704</v>
      </c>
      <c r="BZ271" s="27" t="s">
        <v>704</v>
      </c>
      <c r="CA271" s="27" t="s">
        <v>704</v>
      </c>
      <c r="CB271" s="27" t="s">
        <v>704</v>
      </c>
      <c r="CC271" s="27" t="s">
        <v>704</v>
      </c>
      <c r="CD271" s="27" t="s">
        <v>704</v>
      </c>
      <c r="CE271" s="27" t="s">
        <v>704</v>
      </c>
      <c r="CF271" s="27" t="s">
        <v>704</v>
      </c>
      <c r="CG271" s="27" t="s">
        <v>704</v>
      </c>
      <c r="CH271" s="27" t="s">
        <v>704</v>
      </c>
      <c r="CI271" s="27" t="s">
        <v>704</v>
      </c>
      <c r="CJ271" s="27" t="s">
        <v>704</v>
      </c>
      <c r="CK271" s="27" t="s">
        <v>704</v>
      </c>
      <c r="CL271" s="27" t="s">
        <v>704</v>
      </c>
      <c r="CM271" s="27" t="s">
        <v>704</v>
      </c>
      <c r="CN271" s="27" t="s">
        <v>704</v>
      </c>
      <c r="CO271" s="27" t="s">
        <v>704</v>
      </c>
      <c r="CP271" s="27" t="s">
        <v>704</v>
      </c>
      <c r="CQ271" s="27" t="s">
        <v>704</v>
      </c>
      <c r="CR271" s="27" t="s">
        <v>704</v>
      </c>
      <c r="CS271" s="27" t="s">
        <v>704</v>
      </c>
      <c r="CT271" s="27" t="s">
        <v>704</v>
      </c>
      <c r="CU271" s="27" t="s">
        <v>704</v>
      </c>
      <c r="CV271" s="27" t="s">
        <v>704</v>
      </c>
      <c r="CW271" s="27" t="s">
        <v>704</v>
      </c>
      <c r="CX271" s="27" t="s">
        <v>704</v>
      </c>
      <c r="CY271" s="27" t="s">
        <v>704</v>
      </c>
      <c r="CZ271" s="27" t="s">
        <v>704</v>
      </c>
      <c r="DA271" s="27" t="s">
        <v>704</v>
      </c>
      <c r="DB271" s="27" t="s">
        <v>698</v>
      </c>
      <c r="DC271" s="27" t="s">
        <v>698</v>
      </c>
      <c r="DD271" s="27" t="s">
        <v>698</v>
      </c>
      <c r="DE271" s="27" t="s">
        <v>698</v>
      </c>
      <c r="DF271" s="27" t="s">
        <v>704</v>
      </c>
      <c r="DG271" s="27" t="s">
        <v>704</v>
      </c>
      <c r="DH271" s="27" t="s">
        <v>704</v>
      </c>
      <c r="DI271" s="27" t="s">
        <v>704</v>
      </c>
      <c r="DJ271" s="27" t="s">
        <v>704</v>
      </c>
      <c r="DK271" s="27" t="s">
        <v>704</v>
      </c>
      <c r="DL271" s="27" t="s">
        <v>704</v>
      </c>
      <c r="DM271" s="27" t="s">
        <v>704</v>
      </c>
      <c r="DN271" s="27" t="s">
        <v>704</v>
      </c>
      <c r="DO271" s="27" t="s">
        <v>704</v>
      </c>
      <c r="DP271" s="27" t="s">
        <v>704</v>
      </c>
      <c r="DQ271" s="27" t="s">
        <v>704</v>
      </c>
      <c r="DR271" s="27" t="s">
        <v>704</v>
      </c>
      <c r="DS271" s="27"/>
      <c r="DT271" s="27" t="s">
        <v>704</v>
      </c>
      <c r="DU271" s="27" t="s">
        <v>704</v>
      </c>
      <c r="DV271" s="27" t="s">
        <v>704</v>
      </c>
      <c r="DW271" s="27" t="s">
        <v>704</v>
      </c>
      <c r="DX271" s="27" t="s">
        <v>704</v>
      </c>
      <c r="DY271" s="27" t="s">
        <v>704</v>
      </c>
      <c r="DZ271" s="27" t="s">
        <v>704</v>
      </c>
      <c r="EA271" s="27" t="s">
        <v>704</v>
      </c>
      <c r="EB271" s="27" t="s">
        <v>704</v>
      </c>
      <c r="EC271" s="27" t="s">
        <v>704</v>
      </c>
      <c r="ED271" s="27" t="s">
        <v>704</v>
      </c>
      <c r="EE271" s="27" t="s">
        <v>704</v>
      </c>
      <c r="EF271" s="27" t="s">
        <v>704</v>
      </c>
      <c r="EG271" s="27" t="s">
        <v>704</v>
      </c>
      <c r="EH271" s="27" t="s">
        <v>704</v>
      </c>
      <c r="EI271" s="27" t="s">
        <v>704</v>
      </c>
      <c r="EJ271" s="27" t="s">
        <v>704</v>
      </c>
      <c r="EK271" s="27" t="s">
        <v>704</v>
      </c>
      <c r="EL271" s="27" t="s">
        <v>704</v>
      </c>
      <c r="EM271" s="27" t="s">
        <v>704</v>
      </c>
      <c r="EN271" s="27" t="s">
        <v>704</v>
      </c>
      <c r="EO271" s="27" t="s">
        <v>704</v>
      </c>
      <c r="EP271" s="27" t="s">
        <v>704</v>
      </c>
      <c r="EQ271" s="27" t="s">
        <v>704</v>
      </c>
      <c r="ER271" s="27" t="s">
        <v>704</v>
      </c>
      <c r="ES271" s="27" t="s">
        <v>704</v>
      </c>
      <c r="ET271" s="27" t="s">
        <v>704</v>
      </c>
      <c r="EU271" s="27" t="s">
        <v>704</v>
      </c>
      <c r="EV271" s="27" t="s">
        <v>704</v>
      </c>
      <c r="EW271" s="27" t="s">
        <v>704</v>
      </c>
      <c r="EX271" s="27" t="s">
        <v>704</v>
      </c>
      <c r="EY271" s="27" t="s">
        <v>704</v>
      </c>
      <c r="EZ271" s="27" t="s">
        <v>704</v>
      </c>
      <c r="FA271" s="27" t="s">
        <v>704</v>
      </c>
      <c r="FB271" s="27" t="s">
        <v>704</v>
      </c>
      <c r="FC271" s="27" t="s">
        <v>704</v>
      </c>
      <c r="FD271" s="27" t="s">
        <v>704</v>
      </c>
      <c r="FE271" s="27" t="s">
        <v>704</v>
      </c>
      <c r="FF271" s="27" t="s">
        <v>704</v>
      </c>
      <c r="FG271" s="27" t="s">
        <v>704</v>
      </c>
      <c r="FH271" s="27" t="s">
        <v>704</v>
      </c>
      <c r="FI271" s="27" t="s">
        <v>704</v>
      </c>
      <c r="FJ271" s="27" t="s">
        <v>694</v>
      </c>
      <c r="FK271" s="27" t="s">
        <v>704</v>
      </c>
      <c r="FL271" s="27" t="s">
        <v>704</v>
      </c>
      <c r="FM271" s="27" t="s">
        <v>704</v>
      </c>
      <c r="FN271" s="27" t="s">
        <v>704</v>
      </c>
      <c r="FO271" s="78" t="s">
        <v>1642</v>
      </c>
      <c r="FP271" s="72" t="s">
        <v>698</v>
      </c>
      <c r="FQ271" s="72" t="s">
        <v>1176</v>
      </c>
      <c r="FR271" s="78" t="s">
        <v>1643</v>
      </c>
      <c r="FS271" s="78" t="s">
        <v>1774</v>
      </c>
      <c r="FT271" s="72" t="s">
        <v>1645</v>
      </c>
      <c r="FU271" s="72" t="s">
        <v>698</v>
      </c>
      <c r="FV271" s="27" t="s">
        <v>1775</v>
      </c>
      <c r="FW271" s="78" t="s">
        <v>1647</v>
      </c>
      <c r="FX271" s="78" t="s">
        <v>1647</v>
      </c>
      <c r="FY271" s="72" t="s">
        <v>698</v>
      </c>
      <c r="FZ271" s="90" t="s">
        <v>1763</v>
      </c>
      <c r="GA271" s="90" t="s">
        <v>1647</v>
      </c>
      <c r="GB271" s="90" t="s">
        <v>1649</v>
      </c>
      <c r="GC271" s="90" t="s">
        <v>1650</v>
      </c>
      <c r="GD271" s="90" t="s">
        <v>1651</v>
      </c>
      <c r="GE271" s="90" t="s">
        <v>1776</v>
      </c>
      <c r="GF271" s="90" t="s">
        <v>1653</v>
      </c>
      <c r="GG271" s="90" t="s">
        <v>1650</v>
      </c>
      <c r="GH271" s="106" t="s">
        <v>1764</v>
      </c>
      <c r="GI271" s="106" t="s">
        <v>1655</v>
      </c>
      <c r="GJ271" s="27" t="s">
        <v>1647</v>
      </c>
      <c r="GK271" s="28" t="s">
        <v>1770</v>
      </c>
      <c r="GL271" s="27" t="s">
        <v>1765</v>
      </c>
    </row>
    <row r="272" spans="1:194" x14ac:dyDescent="0.25">
      <c r="A272" s="71" t="str">
        <f t="shared" si="22"/>
        <v>Expenditure: Employee Related Cost  - Senior Management: Designation - Social Contributions: Unemployment Insurance</v>
      </c>
      <c r="B272" s="27" t="s">
        <v>1639</v>
      </c>
      <c r="C272" s="27" t="str">
        <f t="shared" si="21"/>
        <v>IE005001001002004000000000000000000000</v>
      </c>
      <c r="D272" s="23" t="s">
        <v>1166</v>
      </c>
      <c r="E272" s="23" t="s">
        <v>713</v>
      </c>
      <c r="F272" s="23" t="s">
        <v>702</v>
      </c>
      <c r="G272" s="23" t="s">
        <v>702</v>
      </c>
      <c r="H272" s="23" t="s">
        <v>707</v>
      </c>
      <c r="I272" s="23" t="s">
        <v>711</v>
      </c>
      <c r="J272" s="23" t="s">
        <v>697</v>
      </c>
      <c r="K272" s="23" t="s">
        <v>697</v>
      </c>
      <c r="L272" s="23" t="s">
        <v>697</v>
      </c>
      <c r="M272" s="23" t="s">
        <v>697</v>
      </c>
      <c r="N272" s="23" t="s">
        <v>697</v>
      </c>
      <c r="O272" s="23" t="s">
        <v>697</v>
      </c>
      <c r="P272" s="23" t="s">
        <v>697</v>
      </c>
      <c r="Q272" s="27">
        <v>0</v>
      </c>
      <c r="R272" s="27" t="s">
        <v>704</v>
      </c>
      <c r="S272" s="27" t="s">
        <v>698</v>
      </c>
      <c r="T272" s="28" t="s">
        <v>694</v>
      </c>
      <c r="U272" s="28"/>
      <c r="V272" s="27" t="s">
        <v>1777</v>
      </c>
      <c r="W272" s="28" t="s">
        <v>905</v>
      </c>
      <c r="X272" s="28"/>
      <c r="Y272" s="28"/>
      <c r="Z272" s="28"/>
      <c r="AA272" s="28"/>
      <c r="AB272" s="28" t="s">
        <v>1015</v>
      </c>
      <c r="AC272" s="28"/>
      <c r="AD272" s="28"/>
      <c r="AE272" s="28"/>
      <c r="AF272" s="28"/>
      <c r="AG272" s="28"/>
      <c r="AH272" s="28"/>
      <c r="AI272" s="27" t="s">
        <v>1778</v>
      </c>
      <c r="AJ272" s="28" t="s">
        <v>704</v>
      </c>
      <c r="AK272" s="27" t="s">
        <v>704</v>
      </c>
      <c r="AL272" s="27" t="s">
        <v>704</v>
      </c>
      <c r="AM272" s="27" t="s">
        <v>704</v>
      </c>
      <c r="AN272" s="27" t="s">
        <v>704</v>
      </c>
      <c r="AO272" s="27" t="s">
        <v>704</v>
      </c>
      <c r="AP272" s="27" t="s">
        <v>704</v>
      </c>
      <c r="AQ272" s="27" t="s">
        <v>704</v>
      </c>
      <c r="AR272" s="27" t="s">
        <v>704</v>
      </c>
      <c r="AS272" s="27" t="s">
        <v>704</v>
      </c>
      <c r="AT272" s="27" t="s">
        <v>704</v>
      </c>
      <c r="AU272" s="27" t="s">
        <v>704</v>
      </c>
      <c r="AV272" s="27" t="s">
        <v>704</v>
      </c>
      <c r="AW272" s="27" t="s">
        <v>704</v>
      </c>
      <c r="AX272" s="27" t="s">
        <v>704</v>
      </c>
      <c r="AY272" s="27" t="s">
        <v>704</v>
      </c>
      <c r="AZ272" s="27" t="s">
        <v>704</v>
      </c>
      <c r="BA272" s="27" t="s">
        <v>704</v>
      </c>
      <c r="BB272" s="27" t="s">
        <v>704</v>
      </c>
      <c r="BC272" s="27" t="s">
        <v>704</v>
      </c>
      <c r="BD272" s="27" t="s">
        <v>704</v>
      </c>
      <c r="BE272" s="27" t="s">
        <v>704</v>
      </c>
      <c r="BF272" s="27" t="s">
        <v>704</v>
      </c>
      <c r="BG272" s="27" t="s">
        <v>704</v>
      </c>
      <c r="BH272" s="27" t="s">
        <v>704</v>
      </c>
      <c r="BI272" s="27" t="s">
        <v>704</v>
      </c>
      <c r="BJ272" s="27" t="s">
        <v>704</v>
      </c>
      <c r="BK272" s="27" t="s">
        <v>704</v>
      </c>
      <c r="BL272" s="27" t="s">
        <v>704</v>
      </c>
      <c r="BM272" s="27" t="s">
        <v>704</v>
      </c>
      <c r="BN272" s="27" t="s">
        <v>704</v>
      </c>
      <c r="BO272" s="27" t="s">
        <v>704</v>
      </c>
      <c r="BP272" s="27" t="s">
        <v>704</v>
      </c>
      <c r="BQ272" s="27" t="s">
        <v>704</v>
      </c>
      <c r="BR272" s="27" t="s">
        <v>704</v>
      </c>
      <c r="BS272" s="27" t="s">
        <v>704</v>
      </c>
      <c r="BT272" s="27" t="s">
        <v>704</v>
      </c>
      <c r="BU272" s="27" t="s">
        <v>704</v>
      </c>
      <c r="BV272" s="27" t="s">
        <v>704</v>
      </c>
      <c r="BW272" s="27" t="s">
        <v>704</v>
      </c>
      <c r="BX272" s="27" t="s">
        <v>704</v>
      </c>
      <c r="BY272" s="27" t="s">
        <v>704</v>
      </c>
      <c r="BZ272" s="27" t="s">
        <v>704</v>
      </c>
      <c r="CA272" s="27" t="s">
        <v>704</v>
      </c>
      <c r="CB272" s="27" t="s">
        <v>704</v>
      </c>
      <c r="CC272" s="27" t="s">
        <v>704</v>
      </c>
      <c r="CD272" s="27" t="s">
        <v>704</v>
      </c>
      <c r="CE272" s="27" t="s">
        <v>704</v>
      </c>
      <c r="CF272" s="27" t="s">
        <v>704</v>
      </c>
      <c r="CG272" s="27" t="s">
        <v>704</v>
      </c>
      <c r="CH272" s="27" t="s">
        <v>704</v>
      </c>
      <c r="CI272" s="27" t="s">
        <v>704</v>
      </c>
      <c r="CJ272" s="27" t="s">
        <v>704</v>
      </c>
      <c r="CK272" s="27" t="s">
        <v>704</v>
      </c>
      <c r="CL272" s="27" t="s">
        <v>704</v>
      </c>
      <c r="CM272" s="27" t="s">
        <v>704</v>
      </c>
      <c r="CN272" s="27" t="s">
        <v>704</v>
      </c>
      <c r="CO272" s="27" t="s">
        <v>704</v>
      </c>
      <c r="CP272" s="27" t="s">
        <v>704</v>
      </c>
      <c r="CQ272" s="27" t="s">
        <v>704</v>
      </c>
      <c r="CR272" s="27" t="s">
        <v>704</v>
      </c>
      <c r="CS272" s="27" t="s">
        <v>704</v>
      </c>
      <c r="CT272" s="27" t="s">
        <v>704</v>
      </c>
      <c r="CU272" s="27" t="s">
        <v>704</v>
      </c>
      <c r="CV272" s="27" t="s">
        <v>704</v>
      </c>
      <c r="CW272" s="27" t="s">
        <v>704</v>
      </c>
      <c r="CX272" s="27" t="s">
        <v>704</v>
      </c>
      <c r="CY272" s="27" t="s">
        <v>704</v>
      </c>
      <c r="CZ272" s="27" t="s">
        <v>704</v>
      </c>
      <c r="DA272" s="27" t="s">
        <v>704</v>
      </c>
      <c r="DB272" s="27" t="s">
        <v>698</v>
      </c>
      <c r="DC272" s="27" t="s">
        <v>698</v>
      </c>
      <c r="DD272" s="27" t="s">
        <v>698</v>
      </c>
      <c r="DE272" s="27" t="s">
        <v>698</v>
      </c>
      <c r="DF272" s="27" t="s">
        <v>704</v>
      </c>
      <c r="DG272" s="27" t="s">
        <v>704</v>
      </c>
      <c r="DH272" s="27" t="s">
        <v>704</v>
      </c>
      <c r="DI272" s="27" t="s">
        <v>704</v>
      </c>
      <c r="DJ272" s="27" t="s">
        <v>704</v>
      </c>
      <c r="DK272" s="27" t="s">
        <v>704</v>
      </c>
      <c r="DL272" s="27" t="s">
        <v>704</v>
      </c>
      <c r="DM272" s="27" t="s">
        <v>704</v>
      </c>
      <c r="DN272" s="27" t="s">
        <v>704</v>
      </c>
      <c r="DO272" s="27" t="s">
        <v>704</v>
      </c>
      <c r="DP272" s="27" t="s">
        <v>704</v>
      </c>
      <c r="DQ272" s="27" t="s">
        <v>704</v>
      </c>
      <c r="DR272" s="27" t="s">
        <v>704</v>
      </c>
      <c r="DS272" s="27"/>
      <c r="DT272" s="27" t="s">
        <v>704</v>
      </c>
      <c r="DU272" s="27" t="s">
        <v>704</v>
      </c>
      <c r="DV272" s="27" t="s">
        <v>704</v>
      </c>
      <c r="DW272" s="27" t="s">
        <v>704</v>
      </c>
      <c r="DX272" s="27" t="s">
        <v>704</v>
      </c>
      <c r="DY272" s="27" t="s">
        <v>704</v>
      </c>
      <c r="DZ272" s="27" t="s">
        <v>704</v>
      </c>
      <c r="EA272" s="27" t="s">
        <v>704</v>
      </c>
      <c r="EB272" s="27" t="s">
        <v>704</v>
      </c>
      <c r="EC272" s="27" t="s">
        <v>704</v>
      </c>
      <c r="ED272" s="27" t="s">
        <v>704</v>
      </c>
      <c r="EE272" s="27" t="s">
        <v>704</v>
      </c>
      <c r="EF272" s="27" t="s">
        <v>704</v>
      </c>
      <c r="EG272" s="27" t="s">
        <v>704</v>
      </c>
      <c r="EH272" s="27" t="s">
        <v>704</v>
      </c>
      <c r="EI272" s="27" t="s">
        <v>704</v>
      </c>
      <c r="EJ272" s="27" t="s">
        <v>704</v>
      </c>
      <c r="EK272" s="27" t="s">
        <v>704</v>
      </c>
      <c r="EL272" s="27" t="s">
        <v>704</v>
      </c>
      <c r="EM272" s="27" t="s">
        <v>704</v>
      </c>
      <c r="EN272" s="27" t="s">
        <v>704</v>
      </c>
      <c r="EO272" s="27" t="s">
        <v>704</v>
      </c>
      <c r="EP272" s="27" t="s">
        <v>704</v>
      </c>
      <c r="EQ272" s="27" t="s">
        <v>704</v>
      </c>
      <c r="ER272" s="27" t="s">
        <v>704</v>
      </c>
      <c r="ES272" s="27" t="s">
        <v>704</v>
      </c>
      <c r="ET272" s="27" t="s">
        <v>704</v>
      </c>
      <c r="EU272" s="27" t="s">
        <v>704</v>
      </c>
      <c r="EV272" s="27" t="s">
        <v>704</v>
      </c>
      <c r="EW272" s="27" t="s">
        <v>704</v>
      </c>
      <c r="EX272" s="27" t="s">
        <v>704</v>
      </c>
      <c r="EY272" s="27" t="s">
        <v>704</v>
      </c>
      <c r="EZ272" s="27" t="s">
        <v>704</v>
      </c>
      <c r="FA272" s="27" t="s">
        <v>704</v>
      </c>
      <c r="FB272" s="27" t="s">
        <v>704</v>
      </c>
      <c r="FC272" s="27" t="s">
        <v>704</v>
      </c>
      <c r="FD272" s="27" t="s">
        <v>704</v>
      </c>
      <c r="FE272" s="27" t="s">
        <v>704</v>
      </c>
      <c r="FF272" s="27" t="s">
        <v>704</v>
      </c>
      <c r="FG272" s="27" t="s">
        <v>704</v>
      </c>
      <c r="FH272" s="27" t="s">
        <v>704</v>
      </c>
      <c r="FI272" s="27" t="s">
        <v>704</v>
      </c>
      <c r="FJ272" s="27" t="s">
        <v>694</v>
      </c>
      <c r="FK272" s="27" t="s">
        <v>704</v>
      </c>
      <c r="FL272" s="27" t="s">
        <v>704</v>
      </c>
      <c r="FM272" s="27" t="s">
        <v>704</v>
      </c>
      <c r="FN272" s="27" t="s">
        <v>704</v>
      </c>
      <c r="FO272" s="78" t="s">
        <v>1642</v>
      </c>
      <c r="FP272" s="72" t="s">
        <v>698</v>
      </c>
      <c r="FQ272" s="72" t="s">
        <v>1176</v>
      </c>
      <c r="FR272" s="78" t="s">
        <v>1643</v>
      </c>
      <c r="FS272" s="78" t="s">
        <v>1703</v>
      </c>
      <c r="FT272" s="72" t="s">
        <v>1645</v>
      </c>
      <c r="FU272" s="72" t="s">
        <v>698</v>
      </c>
      <c r="FV272" s="27" t="s">
        <v>1775</v>
      </c>
      <c r="FW272" s="78" t="s">
        <v>1647</v>
      </c>
      <c r="FX272" s="78" t="s">
        <v>1647</v>
      </c>
      <c r="FY272" s="72" t="s">
        <v>698</v>
      </c>
      <c r="FZ272" s="90" t="s">
        <v>1763</v>
      </c>
      <c r="GA272" s="90" t="s">
        <v>1647</v>
      </c>
      <c r="GB272" s="90" t="s">
        <v>1649</v>
      </c>
      <c r="GC272" s="90" t="s">
        <v>1650</v>
      </c>
      <c r="GD272" s="90" t="s">
        <v>1651</v>
      </c>
      <c r="GE272" s="90" t="s">
        <v>1776</v>
      </c>
      <c r="GF272" s="90" t="s">
        <v>1653</v>
      </c>
      <c r="GG272" s="90" t="s">
        <v>1650</v>
      </c>
      <c r="GH272" s="106" t="s">
        <v>1764</v>
      </c>
      <c r="GI272" s="106" t="s">
        <v>1655</v>
      </c>
      <c r="GJ272" s="27" t="s">
        <v>1647</v>
      </c>
      <c r="GK272" s="28" t="s">
        <v>1770</v>
      </c>
      <c r="GL272" s="27" t="s">
        <v>1765</v>
      </c>
    </row>
    <row r="273" spans="1:194" ht="22.5" x14ac:dyDescent="0.25">
      <c r="A273" s="71" t="str">
        <f t="shared" si="22"/>
        <v>Expenditure: Employee Related Cost  - Senior Management: Designation - Social Contributions: Group Life Insurance - Cost Capitalised to PPE (Credit Account)</v>
      </c>
      <c r="B273" s="27" t="s">
        <v>1639</v>
      </c>
      <c r="C273" s="27" t="str">
        <f t="shared" si="21"/>
        <v>IE005001001002005000000000000000000000</v>
      </c>
      <c r="D273" s="23" t="s">
        <v>1166</v>
      </c>
      <c r="E273" s="23" t="s">
        <v>713</v>
      </c>
      <c r="F273" s="23" t="s">
        <v>702</v>
      </c>
      <c r="G273" s="23" t="s">
        <v>702</v>
      </c>
      <c r="H273" s="23" t="s">
        <v>707</v>
      </c>
      <c r="I273" s="23" t="s">
        <v>713</v>
      </c>
      <c r="J273" s="23" t="s">
        <v>697</v>
      </c>
      <c r="K273" s="23" t="s">
        <v>697</v>
      </c>
      <c r="L273" s="23" t="s">
        <v>697</v>
      </c>
      <c r="M273" s="23" t="s">
        <v>697</v>
      </c>
      <c r="N273" s="23" t="s">
        <v>697</v>
      </c>
      <c r="O273" s="23" t="s">
        <v>697</v>
      </c>
      <c r="P273" s="23" t="s">
        <v>697</v>
      </c>
      <c r="Q273" s="27">
        <v>0</v>
      </c>
      <c r="R273" s="27" t="s">
        <v>704</v>
      </c>
      <c r="S273" s="27" t="s">
        <v>698</v>
      </c>
      <c r="T273" s="28" t="s">
        <v>694</v>
      </c>
      <c r="U273" s="28"/>
      <c r="V273" s="27" t="s">
        <v>53</v>
      </c>
      <c r="W273" s="27" t="s">
        <v>905</v>
      </c>
      <c r="X273" s="27"/>
      <c r="Y273" s="27"/>
      <c r="Z273" s="27"/>
      <c r="AA273" s="27"/>
      <c r="AB273" s="27" t="s">
        <v>1779</v>
      </c>
      <c r="AC273" s="27"/>
      <c r="AD273" s="27"/>
      <c r="AE273" s="27"/>
      <c r="AF273" s="27"/>
      <c r="AG273" s="27"/>
      <c r="AH273" s="27"/>
      <c r="AI273" s="27" t="s">
        <v>1780</v>
      </c>
      <c r="AJ273" s="28" t="s">
        <v>704</v>
      </c>
      <c r="AK273" s="27" t="s">
        <v>704</v>
      </c>
      <c r="AL273" s="27" t="s">
        <v>704</v>
      </c>
      <c r="AM273" s="27" t="s">
        <v>704</v>
      </c>
      <c r="AN273" s="27" t="s">
        <v>704</v>
      </c>
      <c r="AO273" s="27" t="s">
        <v>704</v>
      </c>
      <c r="AP273" s="27" t="s">
        <v>704</v>
      </c>
      <c r="AQ273" s="27" t="s">
        <v>704</v>
      </c>
      <c r="AR273" s="27" t="s">
        <v>704</v>
      </c>
      <c r="AS273" s="27" t="s">
        <v>704</v>
      </c>
      <c r="AT273" s="27" t="s">
        <v>704</v>
      </c>
      <c r="AU273" s="27" t="s">
        <v>704</v>
      </c>
      <c r="AV273" s="27" t="s">
        <v>704</v>
      </c>
      <c r="AW273" s="27" t="s">
        <v>704</v>
      </c>
      <c r="AX273" s="27" t="s">
        <v>704</v>
      </c>
      <c r="AY273" s="27" t="s">
        <v>704</v>
      </c>
      <c r="AZ273" s="27" t="s">
        <v>704</v>
      </c>
      <c r="BA273" s="27" t="s">
        <v>704</v>
      </c>
      <c r="BB273" s="27" t="s">
        <v>704</v>
      </c>
      <c r="BC273" s="27" t="s">
        <v>704</v>
      </c>
      <c r="BD273" s="27" t="s">
        <v>704</v>
      </c>
      <c r="BE273" s="27" t="s">
        <v>704</v>
      </c>
      <c r="BF273" s="27" t="s">
        <v>704</v>
      </c>
      <c r="BG273" s="27" t="s">
        <v>704</v>
      </c>
      <c r="BH273" s="27" t="s">
        <v>704</v>
      </c>
      <c r="BI273" s="27" t="s">
        <v>704</v>
      </c>
      <c r="BJ273" s="27" t="s">
        <v>704</v>
      </c>
      <c r="BK273" s="27" t="s">
        <v>704</v>
      </c>
      <c r="BL273" s="27" t="s">
        <v>704</v>
      </c>
      <c r="BM273" s="27" t="s">
        <v>704</v>
      </c>
      <c r="BN273" s="27" t="s">
        <v>704</v>
      </c>
      <c r="BO273" s="27" t="s">
        <v>704</v>
      </c>
      <c r="BP273" s="27" t="s">
        <v>704</v>
      </c>
      <c r="BQ273" s="27" t="s">
        <v>704</v>
      </c>
      <c r="BR273" s="27" t="s">
        <v>704</v>
      </c>
      <c r="BS273" s="27" t="s">
        <v>704</v>
      </c>
      <c r="BT273" s="27" t="s">
        <v>704</v>
      </c>
      <c r="BU273" s="27" t="s">
        <v>704</v>
      </c>
      <c r="BV273" s="27" t="s">
        <v>704</v>
      </c>
      <c r="BW273" s="27" t="s">
        <v>704</v>
      </c>
      <c r="BX273" s="27" t="s">
        <v>704</v>
      </c>
      <c r="BY273" s="27" t="s">
        <v>704</v>
      </c>
      <c r="BZ273" s="27" t="s">
        <v>704</v>
      </c>
      <c r="CA273" s="27" t="s">
        <v>704</v>
      </c>
      <c r="CB273" s="27" t="s">
        <v>704</v>
      </c>
      <c r="CC273" s="27" t="s">
        <v>704</v>
      </c>
      <c r="CD273" s="27" t="s">
        <v>704</v>
      </c>
      <c r="CE273" s="27" t="s">
        <v>704</v>
      </c>
      <c r="CF273" s="27" t="s">
        <v>704</v>
      </c>
      <c r="CG273" s="27" t="s">
        <v>704</v>
      </c>
      <c r="CH273" s="27" t="s">
        <v>704</v>
      </c>
      <c r="CI273" s="27" t="s">
        <v>704</v>
      </c>
      <c r="CJ273" s="27" t="s">
        <v>704</v>
      </c>
      <c r="CK273" s="27" t="s">
        <v>704</v>
      </c>
      <c r="CL273" s="27" t="s">
        <v>704</v>
      </c>
      <c r="CM273" s="27" t="s">
        <v>704</v>
      </c>
      <c r="CN273" s="27" t="s">
        <v>704</v>
      </c>
      <c r="CO273" s="27" t="s">
        <v>704</v>
      </c>
      <c r="CP273" s="27" t="s">
        <v>704</v>
      </c>
      <c r="CQ273" s="27" t="s">
        <v>704</v>
      </c>
      <c r="CR273" s="27" t="s">
        <v>704</v>
      </c>
      <c r="CS273" s="27" t="s">
        <v>704</v>
      </c>
      <c r="CT273" s="27" t="s">
        <v>704</v>
      </c>
      <c r="CU273" s="27" t="s">
        <v>704</v>
      </c>
      <c r="CV273" s="27" t="s">
        <v>704</v>
      </c>
      <c r="CW273" s="27" t="s">
        <v>704</v>
      </c>
      <c r="CX273" s="27" t="s">
        <v>704</v>
      </c>
      <c r="CY273" s="27" t="s">
        <v>704</v>
      </c>
      <c r="CZ273" s="27" t="s">
        <v>704</v>
      </c>
      <c r="DA273" s="27" t="s">
        <v>704</v>
      </c>
      <c r="DB273" s="27" t="s">
        <v>698</v>
      </c>
      <c r="DC273" s="27" t="s">
        <v>698</v>
      </c>
      <c r="DD273" s="27" t="s">
        <v>698</v>
      </c>
      <c r="DE273" s="27" t="s">
        <v>698</v>
      </c>
      <c r="DF273" s="27" t="s">
        <v>704</v>
      </c>
      <c r="DG273" s="27" t="s">
        <v>704</v>
      </c>
      <c r="DH273" s="27" t="s">
        <v>704</v>
      </c>
      <c r="DI273" s="27" t="s">
        <v>704</v>
      </c>
      <c r="DJ273" s="27" t="s">
        <v>704</v>
      </c>
      <c r="DK273" s="27" t="s">
        <v>704</v>
      </c>
      <c r="DL273" s="27" t="s">
        <v>704</v>
      </c>
      <c r="DM273" s="27" t="s">
        <v>704</v>
      </c>
      <c r="DN273" s="27" t="s">
        <v>704</v>
      </c>
      <c r="DO273" s="27" t="s">
        <v>704</v>
      </c>
      <c r="DP273" s="27" t="s">
        <v>704</v>
      </c>
      <c r="DQ273" s="27" t="s">
        <v>704</v>
      </c>
      <c r="DR273" s="27" t="s">
        <v>704</v>
      </c>
      <c r="DS273" s="27"/>
      <c r="DT273" s="27" t="s">
        <v>704</v>
      </c>
      <c r="DU273" s="27" t="s">
        <v>704</v>
      </c>
      <c r="DV273" s="27" t="s">
        <v>704</v>
      </c>
      <c r="DW273" s="27" t="s">
        <v>704</v>
      </c>
      <c r="DX273" s="27" t="s">
        <v>704</v>
      </c>
      <c r="DY273" s="27" t="s">
        <v>704</v>
      </c>
      <c r="DZ273" s="27" t="s">
        <v>704</v>
      </c>
      <c r="EA273" s="27" t="s">
        <v>704</v>
      </c>
      <c r="EB273" s="27" t="s">
        <v>704</v>
      </c>
      <c r="EC273" s="27" t="s">
        <v>704</v>
      </c>
      <c r="ED273" s="27" t="s">
        <v>704</v>
      </c>
      <c r="EE273" s="27" t="s">
        <v>704</v>
      </c>
      <c r="EF273" s="27" t="s">
        <v>704</v>
      </c>
      <c r="EG273" s="27" t="s">
        <v>704</v>
      </c>
      <c r="EH273" s="27" t="s">
        <v>704</v>
      </c>
      <c r="EI273" s="27" t="s">
        <v>704</v>
      </c>
      <c r="EJ273" s="27" t="s">
        <v>704</v>
      </c>
      <c r="EK273" s="27" t="s">
        <v>704</v>
      </c>
      <c r="EL273" s="27" t="s">
        <v>704</v>
      </c>
      <c r="EM273" s="27" t="s">
        <v>704</v>
      </c>
      <c r="EN273" s="27" t="s">
        <v>704</v>
      </c>
      <c r="EO273" s="27" t="s">
        <v>704</v>
      </c>
      <c r="EP273" s="27" t="s">
        <v>704</v>
      </c>
      <c r="EQ273" s="27" t="s">
        <v>704</v>
      </c>
      <c r="ER273" s="27" t="s">
        <v>704</v>
      </c>
      <c r="ES273" s="27" t="s">
        <v>704</v>
      </c>
      <c r="ET273" s="27" t="s">
        <v>704</v>
      </c>
      <c r="EU273" s="27" t="s">
        <v>704</v>
      </c>
      <c r="EV273" s="27" t="s">
        <v>704</v>
      </c>
      <c r="EW273" s="27" t="s">
        <v>704</v>
      </c>
      <c r="EX273" s="27" t="s">
        <v>704</v>
      </c>
      <c r="EY273" s="27" t="s">
        <v>704</v>
      </c>
      <c r="EZ273" s="27" t="s">
        <v>704</v>
      </c>
      <c r="FA273" s="27" t="s">
        <v>704</v>
      </c>
      <c r="FB273" s="27" t="s">
        <v>704</v>
      </c>
      <c r="FC273" s="27" t="s">
        <v>704</v>
      </c>
      <c r="FD273" s="27" t="s">
        <v>704</v>
      </c>
      <c r="FE273" s="27" t="s">
        <v>704</v>
      </c>
      <c r="FF273" s="27" t="s">
        <v>704</v>
      </c>
      <c r="FG273" s="27" t="s">
        <v>704</v>
      </c>
      <c r="FH273" s="27" t="s">
        <v>704</v>
      </c>
      <c r="FI273" s="27" t="s">
        <v>704</v>
      </c>
      <c r="FJ273" s="27" t="s">
        <v>694</v>
      </c>
      <c r="FK273" s="27" t="s">
        <v>704</v>
      </c>
      <c r="FL273" s="27" t="s">
        <v>704</v>
      </c>
      <c r="FM273" s="27" t="s">
        <v>704</v>
      </c>
      <c r="FN273" s="27" t="s">
        <v>704</v>
      </c>
      <c r="FO273" s="78" t="s">
        <v>1642</v>
      </c>
      <c r="FP273" s="72" t="s">
        <v>698</v>
      </c>
      <c r="FQ273" s="72" t="s">
        <v>1176</v>
      </c>
      <c r="FR273" s="78" t="s">
        <v>1643</v>
      </c>
      <c r="FS273" s="78" t="s">
        <v>1660</v>
      </c>
      <c r="FT273" s="72" t="s">
        <v>1645</v>
      </c>
      <c r="FU273" s="72" t="s">
        <v>698</v>
      </c>
      <c r="FV273" s="27" t="s">
        <v>1704</v>
      </c>
      <c r="FW273" s="78" t="s">
        <v>1647</v>
      </c>
      <c r="FX273" s="78" t="s">
        <v>1647</v>
      </c>
      <c r="FY273" s="72" t="s">
        <v>698</v>
      </c>
      <c r="FZ273" s="90" t="s">
        <v>1661</v>
      </c>
      <c r="GA273" s="90" t="s">
        <v>1647</v>
      </c>
      <c r="GB273" s="90" t="s">
        <v>1649</v>
      </c>
      <c r="GC273" s="90" t="s">
        <v>1650</v>
      </c>
      <c r="GD273" s="90" t="s">
        <v>1651</v>
      </c>
      <c r="GE273" s="90" t="s">
        <v>1705</v>
      </c>
      <c r="GF273" s="90" t="s">
        <v>1653</v>
      </c>
      <c r="GG273" s="90" t="s">
        <v>1650</v>
      </c>
      <c r="GH273" s="106" t="s">
        <v>1662</v>
      </c>
      <c r="GI273" s="106" t="s">
        <v>1655</v>
      </c>
      <c r="GJ273" s="27" t="s">
        <v>1647</v>
      </c>
      <c r="GK273" s="28" t="s">
        <v>1681</v>
      </c>
      <c r="GL273" s="27" t="s">
        <v>1765</v>
      </c>
    </row>
    <row r="274" spans="1:194" ht="22.5" x14ac:dyDescent="0.25">
      <c r="A274" s="71" t="str">
        <f t="shared" si="22"/>
        <v>Expenditure: Employee Related Cost  - Senior Management: Designation - Social Contributions: Medical - Cost Capitalised to PPE (Credit Account)</v>
      </c>
      <c r="B274" s="27" t="s">
        <v>1639</v>
      </c>
      <c r="C274" s="27" t="str">
        <f t="shared" si="21"/>
        <v>IE005001001002006000000000000000000000</v>
      </c>
      <c r="D274" s="25" t="s">
        <v>1166</v>
      </c>
      <c r="E274" s="23" t="s">
        <v>713</v>
      </c>
      <c r="F274" s="23" t="s">
        <v>702</v>
      </c>
      <c r="G274" s="23" t="s">
        <v>702</v>
      </c>
      <c r="H274" s="23" t="s">
        <v>707</v>
      </c>
      <c r="I274" s="23" t="s">
        <v>715</v>
      </c>
      <c r="J274" s="23" t="s">
        <v>697</v>
      </c>
      <c r="K274" s="23" t="s">
        <v>697</v>
      </c>
      <c r="L274" s="23" t="s">
        <v>697</v>
      </c>
      <c r="M274" s="23" t="s">
        <v>697</v>
      </c>
      <c r="N274" s="23" t="s">
        <v>697</v>
      </c>
      <c r="O274" s="23" t="s">
        <v>697</v>
      </c>
      <c r="P274" s="23" t="s">
        <v>697</v>
      </c>
      <c r="Q274" s="27">
        <v>0</v>
      </c>
      <c r="R274" s="27" t="s">
        <v>704</v>
      </c>
      <c r="S274" s="27" t="s">
        <v>698</v>
      </c>
      <c r="T274" s="28" t="s">
        <v>694</v>
      </c>
      <c r="U274" s="28"/>
      <c r="V274" s="27" t="s">
        <v>53</v>
      </c>
      <c r="W274" s="27" t="s">
        <v>905</v>
      </c>
      <c r="X274" s="27"/>
      <c r="Y274" s="27"/>
      <c r="Z274" s="27"/>
      <c r="AA274" s="27"/>
      <c r="AB274" s="27" t="s">
        <v>1781</v>
      </c>
      <c r="AC274" s="27"/>
      <c r="AD274" s="27"/>
      <c r="AE274" s="27"/>
      <c r="AF274" s="27"/>
      <c r="AG274" s="27"/>
      <c r="AH274" s="27"/>
      <c r="AI274" s="27" t="s">
        <v>1782</v>
      </c>
      <c r="AJ274" s="28" t="s">
        <v>704</v>
      </c>
      <c r="AK274" s="27" t="s">
        <v>698</v>
      </c>
      <c r="AL274" s="27" t="s">
        <v>698</v>
      </c>
      <c r="AM274" s="27" t="s">
        <v>698</v>
      </c>
      <c r="AN274" s="27" t="s">
        <v>698</v>
      </c>
      <c r="AO274" s="27" t="s">
        <v>698</v>
      </c>
      <c r="AP274" s="27" t="s">
        <v>698</v>
      </c>
      <c r="AQ274" s="27" t="s">
        <v>698</v>
      </c>
      <c r="AR274" s="27" t="s">
        <v>698</v>
      </c>
      <c r="AS274" s="27" t="s">
        <v>698</v>
      </c>
      <c r="AT274" s="27" t="s">
        <v>698</v>
      </c>
      <c r="AU274" s="27" t="s">
        <v>698</v>
      </c>
      <c r="AV274" s="27" t="s">
        <v>698</v>
      </c>
      <c r="AW274" s="27" t="s">
        <v>698</v>
      </c>
      <c r="AX274" s="27" t="s">
        <v>698</v>
      </c>
      <c r="AY274" s="27" t="s">
        <v>698</v>
      </c>
      <c r="AZ274" s="27" t="s">
        <v>698</v>
      </c>
      <c r="BA274" s="27" t="s">
        <v>698</v>
      </c>
      <c r="BB274" s="27" t="s">
        <v>698</v>
      </c>
      <c r="BC274" s="27" t="s">
        <v>698</v>
      </c>
      <c r="BD274" s="27" t="s">
        <v>698</v>
      </c>
      <c r="BE274" s="27" t="s">
        <v>698</v>
      </c>
      <c r="BF274" s="27" t="s">
        <v>698</v>
      </c>
      <c r="BG274" s="27" t="s">
        <v>698</v>
      </c>
      <c r="BH274" s="27" t="s">
        <v>698</v>
      </c>
      <c r="BI274" s="27" t="s">
        <v>698</v>
      </c>
      <c r="BJ274" s="27" t="s">
        <v>698</v>
      </c>
      <c r="BK274" s="27" t="s">
        <v>698</v>
      </c>
      <c r="BL274" s="27" t="s">
        <v>698</v>
      </c>
      <c r="BM274" s="27" t="s">
        <v>698</v>
      </c>
      <c r="BN274" s="27" t="s">
        <v>698</v>
      </c>
      <c r="BO274" s="27" t="s">
        <v>698</v>
      </c>
      <c r="BP274" s="27" t="s">
        <v>698</v>
      </c>
      <c r="BQ274" s="27" t="s">
        <v>698</v>
      </c>
      <c r="BR274" s="27" t="s">
        <v>698</v>
      </c>
      <c r="BS274" s="27" t="s">
        <v>698</v>
      </c>
      <c r="BT274" s="27" t="s">
        <v>698</v>
      </c>
      <c r="BU274" s="27" t="s">
        <v>698</v>
      </c>
      <c r="BV274" s="27" t="s">
        <v>698</v>
      </c>
      <c r="BW274" s="27" t="s">
        <v>698</v>
      </c>
      <c r="BX274" s="27" t="s">
        <v>698</v>
      </c>
      <c r="BY274" s="27" t="s">
        <v>698</v>
      </c>
      <c r="BZ274" s="27" t="s">
        <v>698</v>
      </c>
      <c r="CA274" s="27" t="s">
        <v>698</v>
      </c>
      <c r="CB274" s="27" t="s">
        <v>698</v>
      </c>
      <c r="CC274" s="27" t="s">
        <v>698</v>
      </c>
      <c r="CD274" s="27" t="s">
        <v>698</v>
      </c>
      <c r="CE274" s="27" t="s">
        <v>698</v>
      </c>
      <c r="CF274" s="27" t="s">
        <v>698</v>
      </c>
      <c r="CG274" s="27" t="s">
        <v>698</v>
      </c>
      <c r="CH274" s="27" t="s">
        <v>698</v>
      </c>
      <c r="CI274" s="27" t="s">
        <v>698</v>
      </c>
      <c r="CJ274" s="27" t="s">
        <v>698</v>
      </c>
      <c r="CK274" s="27" t="s">
        <v>698</v>
      </c>
      <c r="CL274" s="27" t="s">
        <v>698</v>
      </c>
      <c r="CM274" s="27" t="s">
        <v>698</v>
      </c>
      <c r="CN274" s="27" t="s">
        <v>698</v>
      </c>
      <c r="CO274" s="27" t="s">
        <v>698</v>
      </c>
      <c r="CP274" s="27" t="s">
        <v>698</v>
      </c>
      <c r="CQ274" s="27" t="s">
        <v>698</v>
      </c>
      <c r="CR274" s="27" t="s">
        <v>698</v>
      </c>
      <c r="CS274" s="27" t="s">
        <v>698</v>
      </c>
      <c r="CT274" s="27" t="s">
        <v>698</v>
      </c>
      <c r="CU274" s="27" t="s">
        <v>698</v>
      </c>
      <c r="CV274" s="27" t="s">
        <v>698</v>
      </c>
      <c r="CW274" s="27" t="s">
        <v>698</v>
      </c>
      <c r="CX274" s="27" t="s">
        <v>698</v>
      </c>
      <c r="CY274" s="27" t="s">
        <v>698</v>
      </c>
      <c r="CZ274" s="27" t="s">
        <v>698</v>
      </c>
      <c r="DA274" s="27" t="s">
        <v>698</v>
      </c>
      <c r="DB274" s="27" t="s">
        <v>698</v>
      </c>
      <c r="DC274" s="27" t="s">
        <v>698</v>
      </c>
      <c r="DD274" s="27" t="s">
        <v>698</v>
      </c>
      <c r="DE274" s="27" t="s">
        <v>698</v>
      </c>
      <c r="DF274" s="27" t="s">
        <v>698</v>
      </c>
      <c r="DG274" s="27" t="s">
        <v>698</v>
      </c>
      <c r="DH274" s="27" t="s">
        <v>698</v>
      </c>
      <c r="DI274" s="27" t="s">
        <v>698</v>
      </c>
      <c r="DJ274" s="27" t="s">
        <v>698</v>
      </c>
      <c r="DK274" s="27" t="s">
        <v>698</v>
      </c>
      <c r="DL274" s="27" t="s">
        <v>698</v>
      </c>
      <c r="DM274" s="27" t="s">
        <v>698</v>
      </c>
      <c r="DN274" s="27" t="s">
        <v>698</v>
      </c>
      <c r="DO274" s="27" t="s">
        <v>698</v>
      </c>
      <c r="DP274" s="27" t="s">
        <v>698</v>
      </c>
      <c r="DQ274" s="27" t="s">
        <v>698</v>
      </c>
      <c r="DR274" s="27" t="s">
        <v>698</v>
      </c>
      <c r="DS274" s="27"/>
      <c r="DT274" s="27"/>
      <c r="DU274" s="27"/>
      <c r="DV274" s="27"/>
      <c r="DW274" s="27"/>
      <c r="DX274" s="27"/>
      <c r="DY274" s="27"/>
      <c r="DZ274" s="27"/>
      <c r="EA274" s="27"/>
      <c r="EB274" s="27"/>
      <c r="EC274" s="27"/>
      <c r="ED274" s="27"/>
      <c r="EE274" s="27"/>
      <c r="EF274" s="27"/>
      <c r="EG274" s="27"/>
      <c r="EH274" s="27"/>
      <c r="EI274" s="27"/>
      <c r="EJ274" s="27"/>
      <c r="EK274" s="27"/>
      <c r="EL274" s="27"/>
      <c r="EM274" s="27"/>
      <c r="EN274" s="27"/>
      <c r="EO274" s="27"/>
      <c r="EP274" s="27"/>
      <c r="EQ274" s="27"/>
      <c r="ER274" s="27"/>
      <c r="ES274" s="27"/>
      <c r="ET274" s="27"/>
      <c r="EU274" s="27"/>
      <c r="EV274" s="27"/>
      <c r="EW274" s="27"/>
      <c r="EX274" s="27"/>
      <c r="EY274" s="27"/>
      <c r="EZ274" s="27"/>
      <c r="FA274" s="27"/>
      <c r="FB274" s="27"/>
      <c r="FC274" s="27"/>
      <c r="FD274" s="27"/>
      <c r="FE274" s="27"/>
      <c r="FF274" s="27"/>
      <c r="FG274" s="27"/>
      <c r="FH274" s="27"/>
      <c r="FI274" s="27"/>
      <c r="FJ274" s="27"/>
      <c r="FK274" s="27"/>
      <c r="FL274" s="27"/>
      <c r="FM274" s="27"/>
      <c r="FN274" s="27"/>
      <c r="FO274" s="78" t="s">
        <v>1642</v>
      </c>
      <c r="FP274" s="72" t="s">
        <v>698</v>
      </c>
      <c r="FQ274" s="72" t="s">
        <v>1176</v>
      </c>
      <c r="FR274" s="78" t="s">
        <v>1643</v>
      </c>
      <c r="FS274" s="78" t="s">
        <v>1660</v>
      </c>
      <c r="FT274" s="72"/>
      <c r="FU274" s="72"/>
      <c r="FV274" s="78" t="s">
        <v>1768</v>
      </c>
      <c r="FW274" s="78" t="s">
        <v>1647</v>
      </c>
      <c r="FX274" s="78" t="s">
        <v>1647</v>
      </c>
      <c r="FY274" s="72" t="s">
        <v>698</v>
      </c>
      <c r="FZ274" s="90" t="s">
        <v>1661</v>
      </c>
      <c r="GA274" s="90" t="s">
        <v>1647</v>
      </c>
      <c r="GB274" s="90" t="s">
        <v>1649</v>
      </c>
      <c r="GC274" s="90" t="s">
        <v>1650</v>
      </c>
      <c r="GD274" s="90" t="s">
        <v>1651</v>
      </c>
      <c r="GE274" s="90" t="s">
        <v>1705</v>
      </c>
      <c r="GF274" s="90" t="s">
        <v>1653</v>
      </c>
      <c r="GG274" s="90" t="s">
        <v>1650</v>
      </c>
      <c r="GH274" s="106" t="s">
        <v>1662</v>
      </c>
      <c r="GI274" s="106" t="s">
        <v>1655</v>
      </c>
      <c r="GJ274" s="27" t="s">
        <v>1647</v>
      </c>
      <c r="GK274" s="28" t="s">
        <v>1770</v>
      </c>
      <c r="GL274" s="27" t="s">
        <v>1765</v>
      </c>
    </row>
    <row r="275" spans="1:194" ht="22.5" x14ac:dyDescent="0.25">
      <c r="A275" s="71" t="str">
        <f t="shared" si="22"/>
        <v>Expenditure: Employee Related Cost  - Senior Management: Designation - Social Contributions: Pension - Cost Capitalised to PPE (Credit Account)</v>
      </c>
      <c r="B275" s="27" t="s">
        <v>1639</v>
      </c>
      <c r="C275" s="27" t="str">
        <f t="shared" si="21"/>
        <v>IE005001001002007000000000000000000000</v>
      </c>
      <c r="D275" s="25" t="s">
        <v>1166</v>
      </c>
      <c r="E275" s="23" t="s">
        <v>713</v>
      </c>
      <c r="F275" s="23" t="s">
        <v>702</v>
      </c>
      <c r="G275" s="23" t="s">
        <v>702</v>
      </c>
      <c r="H275" s="23" t="s">
        <v>707</v>
      </c>
      <c r="I275" s="23" t="s">
        <v>718</v>
      </c>
      <c r="J275" s="23" t="s">
        <v>697</v>
      </c>
      <c r="K275" s="23" t="s">
        <v>697</v>
      </c>
      <c r="L275" s="23" t="s">
        <v>697</v>
      </c>
      <c r="M275" s="23" t="s">
        <v>697</v>
      </c>
      <c r="N275" s="23" t="s">
        <v>697</v>
      </c>
      <c r="O275" s="23" t="s">
        <v>697</v>
      </c>
      <c r="P275" s="23" t="s">
        <v>697</v>
      </c>
      <c r="Q275" s="27">
        <v>0</v>
      </c>
      <c r="R275" s="27" t="s">
        <v>704</v>
      </c>
      <c r="S275" s="27" t="s">
        <v>698</v>
      </c>
      <c r="T275" s="28" t="s">
        <v>694</v>
      </c>
      <c r="U275" s="28"/>
      <c r="V275" s="27" t="s">
        <v>53</v>
      </c>
      <c r="W275" s="28" t="s">
        <v>905</v>
      </c>
      <c r="X275" s="28"/>
      <c r="Y275" s="28"/>
      <c r="Z275" s="28"/>
      <c r="AA275" s="28"/>
      <c r="AB275" s="28" t="s">
        <v>1783</v>
      </c>
      <c r="AC275" s="28"/>
      <c r="AD275" s="28"/>
      <c r="AE275" s="28"/>
      <c r="AF275" s="28"/>
      <c r="AG275" s="28"/>
      <c r="AH275" s="28"/>
      <c r="AI275" s="27" t="s">
        <v>1784</v>
      </c>
      <c r="AJ275" s="28" t="s">
        <v>704</v>
      </c>
      <c r="AK275" s="27" t="s">
        <v>698</v>
      </c>
      <c r="AL275" s="27" t="s">
        <v>698</v>
      </c>
      <c r="AM275" s="27" t="s">
        <v>698</v>
      </c>
      <c r="AN275" s="27" t="s">
        <v>698</v>
      </c>
      <c r="AO275" s="27" t="s">
        <v>698</v>
      </c>
      <c r="AP275" s="27" t="s">
        <v>698</v>
      </c>
      <c r="AQ275" s="27" t="s">
        <v>698</v>
      </c>
      <c r="AR275" s="27" t="s">
        <v>698</v>
      </c>
      <c r="AS275" s="27" t="s">
        <v>698</v>
      </c>
      <c r="AT275" s="27" t="s">
        <v>698</v>
      </c>
      <c r="AU275" s="27" t="s">
        <v>698</v>
      </c>
      <c r="AV275" s="27" t="s">
        <v>698</v>
      </c>
      <c r="AW275" s="27" t="s">
        <v>698</v>
      </c>
      <c r="AX275" s="27" t="s">
        <v>698</v>
      </c>
      <c r="AY275" s="27" t="s">
        <v>698</v>
      </c>
      <c r="AZ275" s="27" t="s">
        <v>698</v>
      </c>
      <c r="BA275" s="27" t="s">
        <v>698</v>
      </c>
      <c r="BB275" s="27" t="s">
        <v>698</v>
      </c>
      <c r="BC275" s="27" t="s">
        <v>698</v>
      </c>
      <c r="BD275" s="27" t="s">
        <v>698</v>
      </c>
      <c r="BE275" s="27" t="s">
        <v>698</v>
      </c>
      <c r="BF275" s="27" t="s">
        <v>698</v>
      </c>
      <c r="BG275" s="27" t="s">
        <v>698</v>
      </c>
      <c r="BH275" s="27" t="s">
        <v>698</v>
      </c>
      <c r="BI275" s="27" t="s">
        <v>698</v>
      </c>
      <c r="BJ275" s="27" t="s">
        <v>698</v>
      </c>
      <c r="BK275" s="27" t="s">
        <v>698</v>
      </c>
      <c r="BL275" s="27" t="s">
        <v>698</v>
      </c>
      <c r="BM275" s="27" t="s">
        <v>698</v>
      </c>
      <c r="BN275" s="27" t="s">
        <v>698</v>
      </c>
      <c r="BO275" s="27" t="s">
        <v>698</v>
      </c>
      <c r="BP275" s="27" t="s">
        <v>698</v>
      </c>
      <c r="BQ275" s="27" t="s">
        <v>698</v>
      </c>
      <c r="BR275" s="27" t="s">
        <v>698</v>
      </c>
      <c r="BS275" s="27" t="s">
        <v>698</v>
      </c>
      <c r="BT275" s="27" t="s">
        <v>698</v>
      </c>
      <c r="BU275" s="27" t="s">
        <v>698</v>
      </c>
      <c r="BV275" s="27" t="s">
        <v>698</v>
      </c>
      <c r="BW275" s="27" t="s">
        <v>698</v>
      </c>
      <c r="BX275" s="27" t="s">
        <v>698</v>
      </c>
      <c r="BY275" s="27" t="s">
        <v>698</v>
      </c>
      <c r="BZ275" s="27" t="s">
        <v>698</v>
      </c>
      <c r="CA275" s="27" t="s">
        <v>698</v>
      </c>
      <c r="CB275" s="27" t="s">
        <v>698</v>
      </c>
      <c r="CC275" s="27" t="s">
        <v>698</v>
      </c>
      <c r="CD275" s="27" t="s">
        <v>698</v>
      </c>
      <c r="CE275" s="27" t="s">
        <v>698</v>
      </c>
      <c r="CF275" s="27" t="s">
        <v>698</v>
      </c>
      <c r="CG275" s="27" t="s">
        <v>698</v>
      </c>
      <c r="CH275" s="27" t="s">
        <v>698</v>
      </c>
      <c r="CI275" s="27" t="s">
        <v>698</v>
      </c>
      <c r="CJ275" s="27" t="s">
        <v>698</v>
      </c>
      <c r="CK275" s="27" t="s">
        <v>698</v>
      </c>
      <c r="CL275" s="27" t="s">
        <v>698</v>
      </c>
      <c r="CM275" s="27" t="s">
        <v>698</v>
      </c>
      <c r="CN275" s="27" t="s">
        <v>698</v>
      </c>
      <c r="CO275" s="27" t="s">
        <v>698</v>
      </c>
      <c r="CP275" s="27" t="s">
        <v>698</v>
      </c>
      <c r="CQ275" s="27" t="s">
        <v>698</v>
      </c>
      <c r="CR275" s="27" t="s">
        <v>698</v>
      </c>
      <c r="CS275" s="27" t="s">
        <v>698</v>
      </c>
      <c r="CT275" s="27" t="s">
        <v>698</v>
      </c>
      <c r="CU275" s="27" t="s">
        <v>698</v>
      </c>
      <c r="CV275" s="27" t="s">
        <v>698</v>
      </c>
      <c r="CW275" s="27" t="s">
        <v>698</v>
      </c>
      <c r="CX275" s="27" t="s">
        <v>698</v>
      </c>
      <c r="CY275" s="27" t="s">
        <v>698</v>
      </c>
      <c r="CZ275" s="27" t="s">
        <v>698</v>
      </c>
      <c r="DA275" s="27" t="s">
        <v>698</v>
      </c>
      <c r="DB275" s="27" t="s">
        <v>698</v>
      </c>
      <c r="DC275" s="27" t="s">
        <v>698</v>
      </c>
      <c r="DD275" s="27" t="s">
        <v>698</v>
      </c>
      <c r="DE275" s="27" t="s">
        <v>698</v>
      </c>
      <c r="DF275" s="27" t="s">
        <v>698</v>
      </c>
      <c r="DG275" s="27" t="s">
        <v>698</v>
      </c>
      <c r="DH275" s="27" t="s">
        <v>698</v>
      </c>
      <c r="DI275" s="27" t="s">
        <v>698</v>
      </c>
      <c r="DJ275" s="27" t="s">
        <v>698</v>
      </c>
      <c r="DK275" s="27" t="s">
        <v>698</v>
      </c>
      <c r="DL275" s="27" t="s">
        <v>698</v>
      </c>
      <c r="DM275" s="27" t="s">
        <v>698</v>
      </c>
      <c r="DN275" s="27" t="s">
        <v>698</v>
      </c>
      <c r="DO275" s="27" t="s">
        <v>698</v>
      </c>
      <c r="DP275" s="27" t="s">
        <v>698</v>
      </c>
      <c r="DQ275" s="27" t="s">
        <v>698</v>
      </c>
      <c r="DR275" s="27" t="s">
        <v>698</v>
      </c>
      <c r="DS275" s="27"/>
      <c r="DT275" s="27"/>
      <c r="DU275" s="27"/>
      <c r="DV275" s="27"/>
      <c r="DW275" s="27"/>
      <c r="DX275" s="27"/>
      <c r="DY275" s="27"/>
      <c r="DZ275" s="27"/>
      <c r="EA275" s="27"/>
      <c r="EB275" s="27"/>
      <c r="EC275" s="27"/>
      <c r="ED275" s="27"/>
      <c r="EE275" s="27"/>
      <c r="EF275" s="27"/>
      <c r="EG275" s="27"/>
      <c r="EH275" s="27"/>
      <c r="EI275" s="27"/>
      <c r="EJ275" s="27"/>
      <c r="EK275" s="27"/>
      <c r="EL275" s="27"/>
      <c r="EM275" s="27"/>
      <c r="EN275" s="27"/>
      <c r="EO275" s="27"/>
      <c r="EP275" s="27"/>
      <c r="EQ275" s="27"/>
      <c r="ER275" s="27"/>
      <c r="ES275" s="27"/>
      <c r="ET275" s="27"/>
      <c r="EU275" s="27"/>
      <c r="EV275" s="27"/>
      <c r="EW275" s="27"/>
      <c r="EX275" s="27"/>
      <c r="EY275" s="27"/>
      <c r="EZ275" s="27"/>
      <c r="FA275" s="27"/>
      <c r="FB275" s="27"/>
      <c r="FC275" s="27"/>
      <c r="FD275" s="27"/>
      <c r="FE275" s="27"/>
      <c r="FF275" s="27"/>
      <c r="FG275" s="27"/>
      <c r="FH275" s="27"/>
      <c r="FI275" s="27"/>
      <c r="FJ275" s="27"/>
      <c r="FK275" s="27"/>
      <c r="FL275" s="27"/>
      <c r="FM275" s="27"/>
      <c r="FN275" s="27"/>
      <c r="FO275" s="78" t="s">
        <v>1642</v>
      </c>
      <c r="FP275" s="72" t="s">
        <v>698</v>
      </c>
      <c r="FQ275" s="72" t="s">
        <v>1176</v>
      </c>
      <c r="FR275" s="78" t="s">
        <v>1643</v>
      </c>
      <c r="FS275" s="78" t="s">
        <v>1660</v>
      </c>
      <c r="FT275" s="72"/>
      <c r="FU275" s="72"/>
      <c r="FV275" s="27" t="s">
        <v>1775</v>
      </c>
      <c r="FW275" s="78" t="s">
        <v>1647</v>
      </c>
      <c r="FX275" s="78" t="s">
        <v>1647</v>
      </c>
      <c r="FY275" s="72" t="s">
        <v>698</v>
      </c>
      <c r="FZ275" s="90" t="s">
        <v>1661</v>
      </c>
      <c r="GA275" s="90" t="s">
        <v>1647</v>
      </c>
      <c r="GB275" s="90" t="s">
        <v>1649</v>
      </c>
      <c r="GC275" s="90" t="s">
        <v>1650</v>
      </c>
      <c r="GD275" s="90" t="s">
        <v>1651</v>
      </c>
      <c r="GE275" s="90" t="s">
        <v>1705</v>
      </c>
      <c r="GF275" s="90" t="s">
        <v>1653</v>
      </c>
      <c r="GG275" s="90" t="s">
        <v>1650</v>
      </c>
      <c r="GH275" s="106" t="s">
        <v>1662</v>
      </c>
      <c r="GI275" s="106" t="s">
        <v>1655</v>
      </c>
      <c r="GJ275" s="27" t="s">
        <v>1647</v>
      </c>
      <c r="GK275" s="28" t="s">
        <v>1770</v>
      </c>
      <c r="GL275" s="27" t="s">
        <v>1765</v>
      </c>
    </row>
    <row r="276" spans="1:194" ht="22.5" x14ac:dyDescent="0.25">
      <c r="A276" s="71" t="str">
        <f t="shared" si="22"/>
        <v>Expenditure: Employee Related Cost  - Senior Management: Designation - Social Contributions: Unemployment Insurance  - Cost Capitalised to PPE (Credit Account)</v>
      </c>
      <c r="B276" s="27" t="s">
        <v>1639</v>
      </c>
      <c r="C276" s="27" t="str">
        <f t="shared" si="21"/>
        <v>IE005001001002008000000000000000000000</v>
      </c>
      <c r="D276" s="25" t="s">
        <v>1166</v>
      </c>
      <c r="E276" s="23" t="s">
        <v>713</v>
      </c>
      <c r="F276" s="23" t="s">
        <v>702</v>
      </c>
      <c r="G276" s="23" t="s">
        <v>702</v>
      </c>
      <c r="H276" s="23" t="s">
        <v>707</v>
      </c>
      <c r="I276" s="23" t="s">
        <v>720</v>
      </c>
      <c r="J276" s="23" t="s">
        <v>697</v>
      </c>
      <c r="K276" s="23" t="s">
        <v>697</v>
      </c>
      <c r="L276" s="23" t="s">
        <v>697</v>
      </c>
      <c r="M276" s="23" t="s">
        <v>697</v>
      </c>
      <c r="N276" s="23" t="s">
        <v>697</v>
      </c>
      <c r="O276" s="23" t="s">
        <v>697</v>
      </c>
      <c r="P276" s="23" t="s">
        <v>697</v>
      </c>
      <c r="Q276" s="27">
        <v>0</v>
      </c>
      <c r="R276" s="27" t="s">
        <v>704</v>
      </c>
      <c r="S276" s="27" t="s">
        <v>698</v>
      </c>
      <c r="T276" s="28" t="s">
        <v>694</v>
      </c>
      <c r="U276" s="28"/>
      <c r="V276" s="27" t="s">
        <v>53</v>
      </c>
      <c r="W276" s="28" t="s">
        <v>905</v>
      </c>
      <c r="X276" s="28"/>
      <c r="Y276" s="28"/>
      <c r="Z276" s="28"/>
      <c r="AA276" s="28"/>
      <c r="AB276" s="28" t="s">
        <v>1785</v>
      </c>
      <c r="AC276" s="28"/>
      <c r="AD276" s="28"/>
      <c r="AE276" s="28"/>
      <c r="AF276" s="28"/>
      <c r="AG276" s="28"/>
      <c r="AH276" s="28"/>
      <c r="AI276" s="27" t="s">
        <v>1786</v>
      </c>
      <c r="AJ276" s="28" t="s">
        <v>704</v>
      </c>
      <c r="AK276" s="27" t="s">
        <v>698</v>
      </c>
      <c r="AL276" s="27" t="s">
        <v>698</v>
      </c>
      <c r="AM276" s="27" t="s">
        <v>698</v>
      </c>
      <c r="AN276" s="27" t="s">
        <v>698</v>
      </c>
      <c r="AO276" s="27" t="s">
        <v>698</v>
      </c>
      <c r="AP276" s="27" t="s">
        <v>698</v>
      </c>
      <c r="AQ276" s="27" t="s">
        <v>698</v>
      </c>
      <c r="AR276" s="27" t="s">
        <v>698</v>
      </c>
      <c r="AS276" s="27" t="s">
        <v>698</v>
      </c>
      <c r="AT276" s="27" t="s">
        <v>698</v>
      </c>
      <c r="AU276" s="27" t="s">
        <v>698</v>
      </c>
      <c r="AV276" s="27" t="s">
        <v>698</v>
      </c>
      <c r="AW276" s="27" t="s">
        <v>698</v>
      </c>
      <c r="AX276" s="27" t="s">
        <v>698</v>
      </c>
      <c r="AY276" s="27" t="s">
        <v>698</v>
      </c>
      <c r="AZ276" s="27" t="s">
        <v>698</v>
      </c>
      <c r="BA276" s="27" t="s">
        <v>698</v>
      </c>
      <c r="BB276" s="27" t="s">
        <v>698</v>
      </c>
      <c r="BC276" s="27" t="s">
        <v>698</v>
      </c>
      <c r="BD276" s="27" t="s">
        <v>698</v>
      </c>
      <c r="BE276" s="27" t="s">
        <v>698</v>
      </c>
      <c r="BF276" s="27" t="s">
        <v>698</v>
      </c>
      <c r="BG276" s="27" t="s">
        <v>698</v>
      </c>
      <c r="BH276" s="27" t="s">
        <v>698</v>
      </c>
      <c r="BI276" s="27" t="s">
        <v>698</v>
      </c>
      <c r="BJ276" s="27" t="s">
        <v>698</v>
      </c>
      <c r="BK276" s="27" t="s">
        <v>698</v>
      </c>
      <c r="BL276" s="27" t="s">
        <v>698</v>
      </c>
      <c r="BM276" s="27" t="s">
        <v>698</v>
      </c>
      <c r="BN276" s="27" t="s">
        <v>698</v>
      </c>
      <c r="BO276" s="27" t="s">
        <v>698</v>
      </c>
      <c r="BP276" s="27" t="s">
        <v>698</v>
      </c>
      <c r="BQ276" s="27" t="s">
        <v>698</v>
      </c>
      <c r="BR276" s="27" t="s">
        <v>698</v>
      </c>
      <c r="BS276" s="27" t="s">
        <v>698</v>
      </c>
      <c r="BT276" s="27" t="s">
        <v>698</v>
      </c>
      <c r="BU276" s="27" t="s">
        <v>698</v>
      </c>
      <c r="BV276" s="27" t="s">
        <v>698</v>
      </c>
      <c r="BW276" s="27" t="s">
        <v>698</v>
      </c>
      <c r="BX276" s="27" t="s">
        <v>698</v>
      </c>
      <c r="BY276" s="27" t="s">
        <v>698</v>
      </c>
      <c r="BZ276" s="27" t="s">
        <v>698</v>
      </c>
      <c r="CA276" s="27" t="s">
        <v>698</v>
      </c>
      <c r="CB276" s="27" t="s">
        <v>698</v>
      </c>
      <c r="CC276" s="27" t="s">
        <v>698</v>
      </c>
      <c r="CD276" s="27" t="s">
        <v>698</v>
      </c>
      <c r="CE276" s="27" t="s">
        <v>698</v>
      </c>
      <c r="CF276" s="27" t="s">
        <v>698</v>
      </c>
      <c r="CG276" s="27" t="s">
        <v>698</v>
      </c>
      <c r="CH276" s="27" t="s">
        <v>698</v>
      </c>
      <c r="CI276" s="27" t="s">
        <v>698</v>
      </c>
      <c r="CJ276" s="27" t="s">
        <v>698</v>
      </c>
      <c r="CK276" s="27" t="s">
        <v>698</v>
      </c>
      <c r="CL276" s="27" t="s">
        <v>698</v>
      </c>
      <c r="CM276" s="27" t="s">
        <v>698</v>
      </c>
      <c r="CN276" s="27" t="s">
        <v>698</v>
      </c>
      <c r="CO276" s="27" t="s">
        <v>698</v>
      </c>
      <c r="CP276" s="27" t="s">
        <v>698</v>
      </c>
      <c r="CQ276" s="27" t="s">
        <v>698</v>
      </c>
      <c r="CR276" s="27" t="s">
        <v>698</v>
      </c>
      <c r="CS276" s="27" t="s">
        <v>698</v>
      </c>
      <c r="CT276" s="27" t="s">
        <v>698</v>
      </c>
      <c r="CU276" s="27" t="s">
        <v>698</v>
      </c>
      <c r="CV276" s="27" t="s">
        <v>698</v>
      </c>
      <c r="CW276" s="27" t="s">
        <v>698</v>
      </c>
      <c r="CX276" s="27" t="s">
        <v>698</v>
      </c>
      <c r="CY276" s="27" t="s">
        <v>698</v>
      </c>
      <c r="CZ276" s="27" t="s">
        <v>698</v>
      </c>
      <c r="DA276" s="27" t="s">
        <v>698</v>
      </c>
      <c r="DB276" s="27" t="s">
        <v>698</v>
      </c>
      <c r="DC276" s="27" t="s">
        <v>698</v>
      </c>
      <c r="DD276" s="27" t="s">
        <v>698</v>
      </c>
      <c r="DE276" s="27" t="s">
        <v>698</v>
      </c>
      <c r="DF276" s="27" t="s">
        <v>698</v>
      </c>
      <c r="DG276" s="27" t="s">
        <v>698</v>
      </c>
      <c r="DH276" s="27" t="s">
        <v>698</v>
      </c>
      <c r="DI276" s="27" t="s">
        <v>698</v>
      </c>
      <c r="DJ276" s="27" t="s">
        <v>698</v>
      </c>
      <c r="DK276" s="27" t="s">
        <v>698</v>
      </c>
      <c r="DL276" s="27" t="s">
        <v>698</v>
      </c>
      <c r="DM276" s="27" t="s">
        <v>698</v>
      </c>
      <c r="DN276" s="27" t="s">
        <v>698</v>
      </c>
      <c r="DO276" s="27" t="s">
        <v>698</v>
      </c>
      <c r="DP276" s="27" t="s">
        <v>698</v>
      </c>
      <c r="DQ276" s="27" t="s">
        <v>698</v>
      </c>
      <c r="DR276" s="27" t="s">
        <v>698</v>
      </c>
      <c r="DS276" s="27"/>
      <c r="DT276" s="27"/>
      <c r="DU276" s="27"/>
      <c r="DV276" s="27"/>
      <c r="DW276" s="27"/>
      <c r="DX276" s="27"/>
      <c r="DY276" s="27"/>
      <c r="DZ276" s="27"/>
      <c r="EA276" s="27"/>
      <c r="EB276" s="27"/>
      <c r="EC276" s="27"/>
      <c r="ED276" s="27"/>
      <c r="EE276" s="27"/>
      <c r="EF276" s="27"/>
      <c r="EG276" s="27"/>
      <c r="EH276" s="27"/>
      <c r="EI276" s="27"/>
      <c r="EJ276" s="27"/>
      <c r="EK276" s="27"/>
      <c r="EL276" s="27"/>
      <c r="EM276" s="27"/>
      <c r="EN276" s="27"/>
      <c r="EO276" s="27"/>
      <c r="EP276" s="27"/>
      <c r="EQ276" s="27"/>
      <c r="ER276" s="27"/>
      <c r="ES276" s="27"/>
      <c r="ET276" s="27"/>
      <c r="EU276" s="27"/>
      <c r="EV276" s="27"/>
      <c r="EW276" s="27"/>
      <c r="EX276" s="27"/>
      <c r="EY276" s="27"/>
      <c r="EZ276" s="27"/>
      <c r="FA276" s="27"/>
      <c r="FB276" s="27"/>
      <c r="FC276" s="27"/>
      <c r="FD276" s="27"/>
      <c r="FE276" s="27"/>
      <c r="FF276" s="27"/>
      <c r="FG276" s="27"/>
      <c r="FH276" s="27"/>
      <c r="FI276" s="27"/>
      <c r="FJ276" s="27"/>
      <c r="FK276" s="27"/>
      <c r="FL276" s="27"/>
      <c r="FM276" s="27"/>
      <c r="FN276" s="27"/>
      <c r="FO276" s="78" t="s">
        <v>1642</v>
      </c>
      <c r="FP276" s="72" t="s">
        <v>698</v>
      </c>
      <c r="FQ276" s="72" t="s">
        <v>1176</v>
      </c>
      <c r="FR276" s="78" t="s">
        <v>1643</v>
      </c>
      <c r="FS276" s="78" t="s">
        <v>1660</v>
      </c>
      <c r="FT276" s="72"/>
      <c r="FU276" s="72"/>
      <c r="FV276" s="27" t="s">
        <v>1775</v>
      </c>
      <c r="FW276" s="78" t="s">
        <v>1647</v>
      </c>
      <c r="FX276" s="78" t="s">
        <v>1647</v>
      </c>
      <c r="FY276" s="72" t="s">
        <v>698</v>
      </c>
      <c r="FZ276" s="90" t="s">
        <v>1661</v>
      </c>
      <c r="GA276" s="90" t="s">
        <v>1647</v>
      </c>
      <c r="GB276" s="90" t="s">
        <v>1649</v>
      </c>
      <c r="GC276" s="90" t="s">
        <v>1650</v>
      </c>
      <c r="GD276" s="90" t="s">
        <v>1651</v>
      </c>
      <c r="GE276" s="90" t="s">
        <v>1705</v>
      </c>
      <c r="GF276" s="90" t="s">
        <v>1653</v>
      </c>
      <c r="GG276" s="90" t="s">
        <v>1650</v>
      </c>
      <c r="GH276" s="106" t="s">
        <v>1662</v>
      </c>
      <c r="GI276" s="106" t="s">
        <v>1655</v>
      </c>
      <c r="GJ276" s="27" t="s">
        <v>1647</v>
      </c>
      <c r="GK276" s="28" t="s">
        <v>1770</v>
      </c>
      <c r="GL276" s="27" t="s">
        <v>1765</v>
      </c>
    </row>
    <row r="277" spans="1:194" x14ac:dyDescent="0.25">
      <c r="A277" s="71" t="str">
        <f t="shared" si="22"/>
        <v>Expenditure: Employee Related Cost  - Senior Management: Designation - Social Contributions: Bargaining Council</v>
      </c>
      <c r="B277" s="27"/>
      <c r="C277" s="27" t="str">
        <f t="shared" si="21"/>
        <v>IE005001001002009000000000000000000000</v>
      </c>
      <c r="D277" s="25" t="s">
        <v>1166</v>
      </c>
      <c r="E277" s="23" t="s">
        <v>713</v>
      </c>
      <c r="F277" s="23" t="s">
        <v>702</v>
      </c>
      <c r="G277" s="23" t="s">
        <v>702</v>
      </c>
      <c r="H277" s="23" t="s">
        <v>707</v>
      </c>
      <c r="I277" s="23" t="s">
        <v>722</v>
      </c>
      <c r="J277" s="23" t="s">
        <v>697</v>
      </c>
      <c r="K277" s="23" t="s">
        <v>697</v>
      </c>
      <c r="L277" s="23" t="s">
        <v>697</v>
      </c>
      <c r="M277" s="23" t="s">
        <v>697</v>
      </c>
      <c r="N277" s="23" t="s">
        <v>697</v>
      </c>
      <c r="O277" s="23" t="s">
        <v>697</v>
      </c>
      <c r="P277" s="23" t="s">
        <v>697</v>
      </c>
      <c r="Q277" s="27">
        <v>0</v>
      </c>
      <c r="R277" s="27" t="s">
        <v>704</v>
      </c>
      <c r="S277" s="27" t="s">
        <v>698</v>
      </c>
      <c r="T277" s="28" t="s">
        <v>694</v>
      </c>
      <c r="U277" s="28"/>
      <c r="V277" s="27" t="s">
        <v>1787</v>
      </c>
      <c r="W277" s="27" t="s">
        <v>905</v>
      </c>
      <c r="X277" s="27"/>
      <c r="Y277" s="27"/>
      <c r="Z277" s="27"/>
      <c r="AA277" s="27"/>
      <c r="AB277" s="27" t="s">
        <v>1788</v>
      </c>
      <c r="AC277" s="27"/>
      <c r="AD277" s="27"/>
      <c r="AE277" s="27"/>
      <c r="AF277" s="27"/>
      <c r="AG277" s="27"/>
      <c r="AH277" s="27"/>
      <c r="AI277" s="27" t="s">
        <v>1789</v>
      </c>
      <c r="AJ277" s="28" t="s">
        <v>704</v>
      </c>
      <c r="AK277" s="27"/>
      <c r="AL277" s="27"/>
      <c r="AM277" s="27"/>
      <c r="AN277" s="27"/>
      <c r="AO277" s="27"/>
      <c r="AP277" s="27"/>
      <c r="AQ277" s="27"/>
      <c r="AR277" s="27"/>
      <c r="AS277" s="27"/>
      <c r="AT277" s="27"/>
      <c r="AU277" s="27"/>
      <c r="AV277" s="27"/>
      <c r="AW277" s="27"/>
      <c r="AX277" s="27"/>
      <c r="AY277" s="27"/>
      <c r="AZ277" s="27"/>
      <c r="BA277" s="27"/>
      <c r="BB277" s="27"/>
      <c r="BC277" s="27"/>
      <c r="BD277" s="27"/>
      <c r="BE277" s="27"/>
      <c r="BF277" s="27"/>
      <c r="BG277" s="27"/>
      <c r="BH277" s="27"/>
      <c r="BI277" s="27"/>
      <c r="BJ277" s="27"/>
      <c r="BK277" s="27"/>
      <c r="BL277" s="27"/>
      <c r="BM277" s="27"/>
      <c r="BN277" s="27"/>
      <c r="BO277" s="27"/>
      <c r="BP277" s="27"/>
      <c r="BQ277" s="27"/>
      <c r="BR277" s="27"/>
      <c r="BS277" s="27"/>
      <c r="BT277" s="27"/>
      <c r="BU277" s="27"/>
      <c r="BV277" s="27"/>
      <c r="BW277" s="27"/>
      <c r="BX277" s="27"/>
      <c r="BY277" s="27"/>
      <c r="BZ277" s="27"/>
      <c r="CA277" s="27"/>
      <c r="CB277" s="27"/>
      <c r="CC277" s="27"/>
      <c r="CD277" s="27"/>
      <c r="CE277" s="27"/>
      <c r="CF277" s="27"/>
      <c r="CG277" s="27"/>
      <c r="CH277" s="27"/>
      <c r="CI277" s="27"/>
      <c r="CJ277" s="27"/>
      <c r="CK277" s="27"/>
      <c r="CL277" s="27"/>
      <c r="CM277" s="27"/>
      <c r="CN277" s="27"/>
      <c r="CO277" s="27"/>
      <c r="CP277" s="27"/>
      <c r="CQ277" s="27"/>
      <c r="CR277" s="27"/>
      <c r="CS277" s="27"/>
      <c r="CT277" s="27"/>
      <c r="CU277" s="27"/>
      <c r="CV277" s="27"/>
      <c r="CW277" s="27"/>
      <c r="CX277" s="27"/>
      <c r="CY277" s="27"/>
      <c r="CZ277" s="27"/>
      <c r="DA277" s="27"/>
      <c r="DB277" s="27"/>
      <c r="DC277" s="27"/>
      <c r="DD277" s="27"/>
      <c r="DE277" s="27"/>
      <c r="DF277" s="27"/>
      <c r="DG277" s="27"/>
      <c r="DH277" s="27"/>
      <c r="DI277" s="27"/>
      <c r="DJ277" s="27"/>
      <c r="DK277" s="27"/>
      <c r="DL277" s="27"/>
      <c r="DM277" s="27"/>
      <c r="DN277" s="27"/>
      <c r="DO277" s="27"/>
      <c r="DP277" s="27"/>
      <c r="DQ277" s="27"/>
      <c r="DR277" s="27"/>
      <c r="DS277" s="27"/>
      <c r="DT277" s="27"/>
      <c r="DU277" s="27"/>
      <c r="DV277" s="27"/>
      <c r="DW277" s="27"/>
      <c r="DX277" s="27"/>
      <c r="DY277" s="27"/>
      <c r="DZ277" s="27"/>
      <c r="EA277" s="27"/>
      <c r="EB277" s="27"/>
      <c r="EC277" s="27"/>
      <c r="ED277" s="27"/>
      <c r="EE277" s="27"/>
      <c r="EF277" s="27"/>
      <c r="EG277" s="27"/>
      <c r="EH277" s="27"/>
      <c r="EI277" s="27"/>
      <c r="EJ277" s="27"/>
      <c r="EK277" s="27"/>
      <c r="EL277" s="27"/>
      <c r="EM277" s="27"/>
      <c r="EN277" s="27"/>
      <c r="EO277" s="27"/>
      <c r="EP277" s="27"/>
      <c r="EQ277" s="27"/>
      <c r="ER277" s="27"/>
      <c r="ES277" s="27"/>
      <c r="ET277" s="27"/>
      <c r="EU277" s="27"/>
      <c r="EV277" s="27"/>
      <c r="EW277" s="27"/>
      <c r="EX277" s="27"/>
      <c r="EY277" s="27"/>
      <c r="EZ277" s="27"/>
      <c r="FA277" s="27"/>
      <c r="FB277" s="27"/>
      <c r="FC277" s="27"/>
      <c r="FD277" s="27"/>
      <c r="FE277" s="27"/>
      <c r="FF277" s="27"/>
      <c r="FG277" s="27"/>
      <c r="FH277" s="27"/>
      <c r="FI277" s="27"/>
      <c r="FJ277" s="27"/>
      <c r="FK277" s="27"/>
      <c r="FL277" s="27"/>
      <c r="FM277" s="27"/>
      <c r="FN277" s="27"/>
      <c r="FO277" s="78" t="s">
        <v>1642</v>
      </c>
      <c r="FP277" s="72"/>
      <c r="FQ277" s="72"/>
      <c r="FR277" s="78" t="s">
        <v>1643</v>
      </c>
      <c r="FS277" s="78" t="s">
        <v>1703</v>
      </c>
      <c r="FT277" s="72"/>
      <c r="FU277" s="72"/>
      <c r="FV277" s="27" t="s">
        <v>1704</v>
      </c>
      <c r="FW277" s="78" t="s">
        <v>1647</v>
      </c>
      <c r="FX277" s="78" t="s">
        <v>1647</v>
      </c>
      <c r="FY277" s="72"/>
      <c r="FZ277" s="90" t="s">
        <v>1763</v>
      </c>
      <c r="GA277" s="90" t="s">
        <v>1647</v>
      </c>
      <c r="GB277" s="90" t="s">
        <v>1649</v>
      </c>
      <c r="GC277" s="90" t="s">
        <v>1650</v>
      </c>
      <c r="GD277" s="90" t="s">
        <v>1651</v>
      </c>
      <c r="GE277" s="90" t="s">
        <v>1705</v>
      </c>
      <c r="GF277" s="90" t="s">
        <v>1653</v>
      </c>
      <c r="GG277" s="90" t="s">
        <v>1650</v>
      </c>
      <c r="GH277" s="106" t="s">
        <v>1764</v>
      </c>
      <c r="GI277" s="106" t="s">
        <v>1655</v>
      </c>
      <c r="GJ277" s="27" t="s">
        <v>1647</v>
      </c>
      <c r="GK277" s="28" t="s">
        <v>1681</v>
      </c>
      <c r="GL277" s="27" t="s">
        <v>1765</v>
      </c>
    </row>
    <row r="278" spans="1:194" ht="22.5" x14ac:dyDescent="0.25">
      <c r="A278" s="71" t="str">
        <f t="shared" si="22"/>
        <v>Expenditure: Employee Related Cost  - Senior Management: Designation - Social Contributions: Bargaining Council Cost Capitalised to PPE (Credit Account)</v>
      </c>
      <c r="B278" s="28"/>
      <c r="C278" s="28" t="str">
        <f t="shared" si="21"/>
        <v>IE005001001002010000000000000000000000</v>
      </c>
      <c r="D278" s="25" t="s">
        <v>1166</v>
      </c>
      <c r="E278" s="25" t="s">
        <v>713</v>
      </c>
      <c r="F278" s="25" t="s">
        <v>702</v>
      </c>
      <c r="G278" s="25" t="s">
        <v>702</v>
      </c>
      <c r="H278" s="25" t="s">
        <v>707</v>
      </c>
      <c r="I278" s="25" t="s">
        <v>724</v>
      </c>
      <c r="J278" s="25" t="s">
        <v>697</v>
      </c>
      <c r="K278" s="25" t="s">
        <v>697</v>
      </c>
      <c r="L278" s="25" t="s">
        <v>697</v>
      </c>
      <c r="M278" s="25" t="s">
        <v>697</v>
      </c>
      <c r="N278" s="25" t="s">
        <v>697</v>
      </c>
      <c r="O278" s="25" t="s">
        <v>697</v>
      </c>
      <c r="P278" s="25" t="s">
        <v>697</v>
      </c>
      <c r="Q278" s="28"/>
      <c r="R278" s="28" t="s">
        <v>704</v>
      </c>
      <c r="S278" s="28" t="s">
        <v>698</v>
      </c>
      <c r="T278" s="28" t="s">
        <v>694</v>
      </c>
      <c r="U278" s="28"/>
      <c r="V278" s="28" t="s">
        <v>53</v>
      </c>
      <c r="W278" s="28" t="s">
        <v>905</v>
      </c>
      <c r="X278" s="28"/>
      <c r="Y278" s="28"/>
      <c r="Z278" s="28"/>
      <c r="AA278" s="28"/>
      <c r="AB278" s="28" t="s">
        <v>1790</v>
      </c>
      <c r="AC278" s="28"/>
      <c r="AD278" s="28"/>
      <c r="AE278" s="28"/>
      <c r="AF278" s="28"/>
      <c r="AG278" s="28"/>
      <c r="AH278" s="28"/>
      <c r="AI278" s="28" t="s">
        <v>1791</v>
      </c>
      <c r="AJ278" s="28" t="s">
        <v>704</v>
      </c>
      <c r="AK278" s="28"/>
      <c r="AL278" s="28"/>
      <c r="AM278" s="28"/>
      <c r="AN278" s="28"/>
      <c r="AO278" s="28"/>
      <c r="AP278" s="28"/>
      <c r="AQ278" s="28"/>
      <c r="AR278" s="28"/>
      <c r="AS278" s="28"/>
      <c r="AT278" s="28"/>
      <c r="AU278" s="28"/>
      <c r="AV278" s="28"/>
      <c r="AW278" s="28"/>
      <c r="AX278" s="28"/>
      <c r="AY278" s="28"/>
      <c r="AZ278" s="28"/>
      <c r="BA278" s="28"/>
      <c r="BB278" s="28"/>
      <c r="BC278" s="28"/>
      <c r="BD278" s="28"/>
      <c r="BE278" s="28"/>
      <c r="BF278" s="28"/>
      <c r="BG278" s="28"/>
      <c r="BH278" s="28"/>
      <c r="BI278" s="28"/>
      <c r="BJ278" s="28"/>
      <c r="BK278" s="28"/>
      <c r="BL278" s="28"/>
      <c r="BM278" s="28"/>
      <c r="BN278" s="28"/>
      <c r="BO278" s="28"/>
      <c r="BP278" s="28"/>
      <c r="BQ278" s="28"/>
      <c r="BR278" s="28"/>
      <c r="BS278" s="28"/>
      <c r="BT278" s="28"/>
      <c r="BU278" s="28"/>
      <c r="BV278" s="28"/>
      <c r="BW278" s="28"/>
      <c r="BX278" s="28"/>
      <c r="BY278" s="28"/>
      <c r="BZ278" s="28"/>
      <c r="CA278" s="28"/>
      <c r="CB278" s="28"/>
      <c r="CC278" s="28"/>
      <c r="CD278" s="28"/>
      <c r="CE278" s="28"/>
      <c r="CF278" s="28"/>
      <c r="CG278" s="28"/>
      <c r="CH278" s="28"/>
      <c r="CI278" s="28"/>
      <c r="CJ278" s="28"/>
      <c r="CK278" s="28"/>
      <c r="CL278" s="28"/>
      <c r="CM278" s="28"/>
      <c r="CN278" s="28"/>
      <c r="CO278" s="28"/>
      <c r="CP278" s="28"/>
      <c r="CQ278" s="28"/>
      <c r="CR278" s="28"/>
      <c r="CS278" s="28"/>
      <c r="CT278" s="28"/>
      <c r="CU278" s="28"/>
      <c r="CV278" s="28"/>
      <c r="CW278" s="28"/>
      <c r="CX278" s="28"/>
      <c r="CY278" s="28"/>
      <c r="CZ278" s="28"/>
      <c r="DA278" s="28"/>
      <c r="DB278" s="28"/>
      <c r="DC278" s="28"/>
      <c r="DD278" s="28"/>
      <c r="DE278" s="28"/>
      <c r="DF278" s="28"/>
      <c r="DG278" s="28"/>
      <c r="DH278" s="28"/>
      <c r="DI278" s="28"/>
      <c r="DJ278" s="28"/>
      <c r="DK278" s="28"/>
      <c r="DL278" s="28"/>
      <c r="DM278" s="28"/>
      <c r="DN278" s="28"/>
      <c r="DO278" s="28"/>
      <c r="DP278" s="28"/>
      <c r="DQ278" s="28"/>
      <c r="DR278" s="28"/>
      <c r="DS278" s="28"/>
      <c r="DT278" s="28"/>
      <c r="DU278" s="28"/>
      <c r="DV278" s="28"/>
      <c r="DW278" s="28"/>
      <c r="DX278" s="28"/>
      <c r="DY278" s="28"/>
      <c r="DZ278" s="28"/>
      <c r="EA278" s="28"/>
      <c r="EB278" s="28"/>
      <c r="EC278" s="28"/>
      <c r="ED278" s="28"/>
      <c r="EE278" s="28"/>
      <c r="EF278" s="28"/>
      <c r="EG278" s="28"/>
      <c r="EH278" s="28"/>
      <c r="EI278" s="28"/>
      <c r="EJ278" s="28"/>
      <c r="EK278" s="28"/>
      <c r="EL278" s="28"/>
      <c r="EM278" s="28"/>
      <c r="EN278" s="28"/>
      <c r="EO278" s="28"/>
      <c r="EP278" s="28"/>
      <c r="EQ278" s="28"/>
      <c r="ER278" s="28"/>
      <c r="ES278" s="28"/>
      <c r="ET278" s="28"/>
      <c r="EU278" s="28"/>
      <c r="EV278" s="28"/>
      <c r="EW278" s="28"/>
      <c r="EX278" s="28"/>
      <c r="EY278" s="28"/>
      <c r="EZ278" s="28"/>
      <c r="FA278" s="28"/>
      <c r="FB278" s="28"/>
      <c r="FC278" s="28"/>
      <c r="FD278" s="28"/>
      <c r="FE278" s="28"/>
      <c r="FF278" s="28"/>
      <c r="FG278" s="28"/>
      <c r="FH278" s="28"/>
      <c r="FI278" s="28"/>
      <c r="FJ278" s="28"/>
      <c r="FK278" s="28"/>
      <c r="FL278" s="28"/>
      <c r="FM278" s="28"/>
      <c r="FN278" s="28"/>
      <c r="FO278" s="78" t="s">
        <v>1642</v>
      </c>
      <c r="FP278" s="73"/>
      <c r="FQ278" s="73"/>
      <c r="FR278" s="78" t="s">
        <v>1643</v>
      </c>
      <c r="FS278" s="78" t="s">
        <v>1660</v>
      </c>
      <c r="FT278" s="73"/>
      <c r="FU278" s="73"/>
      <c r="FV278" s="54" t="s">
        <v>1704</v>
      </c>
      <c r="FW278" s="114" t="s">
        <v>1647</v>
      </c>
      <c r="FX278" s="114" t="s">
        <v>1647</v>
      </c>
      <c r="FY278" s="73"/>
      <c r="FZ278" s="90" t="s">
        <v>1661</v>
      </c>
      <c r="GA278" s="90" t="s">
        <v>1647</v>
      </c>
      <c r="GB278" s="90" t="s">
        <v>1649</v>
      </c>
      <c r="GC278" s="90" t="s">
        <v>1650</v>
      </c>
      <c r="GD278" s="90" t="s">
        <v>1651</v>
      </c>
      <c r="GE278" s="90" t="s">
        <v>1705</v>
      </c>
      <c r="GF278" s="90" t="s">
        <v>1653</v>
      </c>
      <c r="GG278" s="90" t="s">
        <v>1650</v>
      </c>
      <c r="GH278" s="106" t="s">
        <v>1764</v>
      </c>
      <c r="GI278" s="106" t="s">
        <v>1655</v>
      </c>
      <c r="GJ278" s="28" t="s">
        <v>1647</v>
      </c>
      <c r="GK278" s="28" t="s">
        <v>1681</v>
      </c>
      <c r="GL278" s="27" t="s">
        <v>1765</v>
      </c>
    </row>
    <row r="279" spans="1:194" x14ac:dyDescent="0.25">
      <c r="A279" s="71" t="str">
        <f t="shared" si="22"/>
        <v>Expenditure: Employee Related Cost  - Senior Management: Designation - Social Contributions: In-kind Benefits</v>
      </c>
      <c r="B279" s="28" t="s">
        <v>1639</v>
      </c>
      <c r="C279" s="28" t="str">
        <f t="shared" si="21"/>
        <v>IE005001001002011000000000000000000000</v>
      </c>
      <c r="D279" s="25" t="s">
        <v>1166</v>
      </c>
      <c r="E279" s="25" t="s">
        <v>713</v>
      </c>
      <c r="F279" s="25" t="s">
        <v>702</v>
      </c>
      <c r="G279" s="25" t="s">
        <v>702</v>
      </c>
      <c r="H279" s="25" t="s">
        <v>707</v>
      </c>
      <c r="I279" s="25" t="s">
        <v>734</v>
      </c>
      <c r="J279" s="25" t="s">
        <v>697</v>
      </c>
      <c r="K279" s="25" t="s">
        <v>697</v>
      </c>
      <c r="L279" s="25" t="s">
        <v>697</v>
      </c>
      <c r="M279" s="25" t="s">
        <v>697</v>
      </c>
      <c r="N279" s="25" t="s">
        <v>697</v>
      </c>
      <c r="O279" s="25" t="s">
        <v>697</v>
      </c>
      <c r="P279" s="25" t="s">
        <v>697</v>
      </c>
      <c r="Q279" s="28"/>
      <c r="R279" s="28" t="s">
        <v>704</v>
      </c>
      <c r="S279" s="28" t="s">
        <v>698</v>
      </c>
      <c r="T279" s="28" t="s">
        <v>694</v>
      </c>
      <c r="U279" s="28"/>
      <c r="V279" s="28" t="s">
        <v>1792</v>
      </c>
      <c r="W279" s="28" t="s">
        <v>905</v>
      </c>
      <c r="X279" s="28"/>
      <c r="Y279" s="28"/>
      <c r="Z279" s="28"/>
      <c r="AA279" s="28"/>
      <c r="AB279" s="28" t="s">
        <v>1793</v>
      </c>
      <c r="AC279" s="28"/>
      <c r="AD279" s="28"/>
      <c r="AE279" s="28"/>
      <c r="AF279" s="28"/>
      <c r="AG279" s="28"/>
      <c r="AH279" s="28"/>
      <c r="AI279" s="28" t="s">
        <v>1794</v>
      </c>
      <c r="AJ279" s="28" t="s">
        <v>704</v>
      </c>
      <c r="AK279" s="28" t="s">
        <v>704</v>
      </c>
      <c r="AL279" s="28" t="s">
        <v>704</v>
      </c>
      <c r="AM279" s="28" t="s">
        <v>704</v>
      </c>
      <c r="AN279" s="28" t="s">
        <v>704</v>
      </c>
      <c r="AO279" s="28" t="s">
        <v>704</v>
      </c>
      <c r="AP279" s="28" t="s">
        <v>704</v>
      </c>
      <c r="AQ279" s="28" t="s">
        <v>704</v>
      </c>
      <c r="AR279" s="28" t="s">
        <v>704</v>
      </c>
      <c r="AS279" s="28" t="s">
        <v>704</v>
      </c>
      <c r="AT279" s="28" t="s">
        <v>704</v>
      </c>
      <c r="AU279" s="28" t="s">
        <v>704</v>
      </c>
      <c r="AV279" s="28" t="s">
        <v>704</v>
      </c>
      <c r="AW279" s="28" t="s">
        <v>704</v>
      </c>
      <c r="AX279" s="28" t="s">
        <v>704</v>
      </c>
      <c r="AY279" s="28" t="s">
        <v>704</v>
      </c>
      <c r="AZ279" s="28" t="s">
        <v>704</v>
      </c>
      <c r="BA279" s="28" t="s">
        <v>704</v>
      </c>
      <c r="BB279" s="28" t="s">
        <v>704</v>
      </c>
      <c r="BC279" s="28" t="s">
        <v>704</v>
      </c>
      <c r="BD279" s="28" t="s">
        <v>704</v>
      </c>
      <c r="BE279" s="28" t="s">
        <v>704</v>
      </c>
      <c r="BF279" s="28" t="s">
        <v>704</v>
      </c>
      <c r="BG279" s="28" t="s">
        <v>704</v>
      </c>
      <c r="BH279" s="28" t="s">
        <v>704</v>
      </c>
      <c r="BI279" s="28" t="s">
        <v>704</v>
      </c>
      <c r="BJ279" s="28" t="s">
        <v>704</v>
      </c>
      <c r="BK279" s="28" t="s">
        <v>704</v>
      </c>
      <c r="BL279" s="28" t="s">
        <v>704</v>
      </c>
      <c r="BM279" s="28" t="s">
        <v>704</v>
      </c>
      <c r="BN279" s="28" t="s">
        <v>704</v>
      </c>
      <c r="BO279" s="28" t="s">
        <v>704</v>
      </c>
      <c r="BP279" s="28" t="s">
        <v>704</v>
      </c>
      <c r="BQ279" s="28" t="s">
        <v>704</v>
      </c>
      <c r="BR279" s="28" t="s">
        <v>704</v>
      </c>
      <c r="BS279" s="28" t="s">
        <v>704</v>
      </c>
      <c r="BT279" s="28" t="s">
        <v>704</v>
      </c>
      <c r="BU279" s="28" t="s">
        <v>704</v>
      </c>
      <c r="BV279" s="28" t="s">
        <v>704</v>
      </c>
      <c r="BW279" s="28" t="s">
        <v>704</v>
      </c>
      <c r="BX279" s="28" t="s">
        <v>704</v>
      </c>
      <c r="BY279" s="28" t="s">
        <v>704</v>
      </c>
      <c r="BZ279" s="28" t="s">
        <v>704</v>
      </c>
      <c r="CA279" s="28" t="s">
        <v>704</v>
      </c>
      <c r="CB279" s="28" t="s">
        <v>704</v>
      </c>
      <c r="CC279" s="28" t="s">
        <v>704</v>
      </c>
      <c r="CD279" s="28" t="s">
        <v>704</v>
      </c>
      <c r="CE279" s="28" t="s">
        <v>704</v>
      </c>
      <c r="CF279" s="28" t="s">
        <v>704</v>
      </c>
      <c r="CG279" s="28" t="s">
        <v>704</v>
      </c>
      <c r="CH279" s="28" t="s">
        <v>704</v>
      </c>
      <c r="CI279" s="28" t="s">
        <v>704</v>
      </c>
      <c r="CJ279" s="28" t="s">
        <v>704</v>
      </c>
      <c r="CK279" s="28" t="s">
        <v>704</v>
      </c>
      <c r="CL279" s="28" t="s">
        <v>704</v>
      </c>
      <c r="CM279" s="28" t="s">
        <v>704</v>
      </c>
      <c r="CN279" s="28" t="s">
        <v>704</v>
      </c>
      <c r="CO279" s="28" t="s">
        <v>704</v>
      </c>
      <c r="CP279" s="28" t="s">
        <v>704</v>
      </c>
      <c r="CQ279" s="28" t="s">
        <v>704</v>
      </c>
      <c r="CR279" s="28" t="s">
        <v>704</v>
      </c>
      <c r="CS279" s="28" t="s">
        <v>704</v>
      </c>
      <c r="CT279" s="28" t="s">
        <v>704</v>
      </c>
      <c r="CU279" s="28" t="s">
        <v>704</v>
      </c>
      <c r="CV279" s="28" t="s">
        <v>704</v>
      </c>
      <c r="CW279" s="28" t="s">
        <v>704</v>
      </c>
      <c r="CX279" s="28" t="s">
        <v>704</v>
      </c>
      <c r="CY279" s="28" t="s">
        <v>704</v>
      </c>
      <c r="CZ279" s="28" t="s">
        <v>704</v>
      </c>
      <c r="DA279" s="28" t="s">
        <v>704</v>
      </c>
      <c r="DB279" s="28" t="s">
        <v>698</v>
      </c>
      <c r="DC279" s="28" t="s">
        <v>698</v>
      </c>
      <c r="DD279" s="28" t="s">
        <v>698</v>
      </c>
      <c r="DE279" s="28" t="s">
        <v>698</v>
      </c>
      <c r="DF279" s="28" t="s">
        <v>704</v>
      </c>
      <c r="DG279" s="28" t="s">
        <v>704</v>
      </c>
      <c r="DH279" s="28" t="s">
        <v>704</v>
      </c>
      <c r="DI279" s="28" t="s">
        <v>704</v>
      </c>
      <c r="DJ279" s="28" t="s">
        <v>704</v>
      </c>
      <c r="DK279" s="28" t="s">
        <v>704</v>
      </c>
      <c r="DL279" s="28" t="s">
        <v>704</v>
      </c>
      <c r="DM279" s="28" t="s">
        <v>704</v>
      </c>
      <c r="DN279" s="28" t="s">
        <v>704</v>
      </c>
      <c r="DO279" s="28" t="s">
        <v>704</v>
      </c>
      <c r="DP279" s="28" t="s">
        <v>704</v>
      </c>
      <c r="DQ279" s="28" t="s">
        <v>704</v>
      </c>
      <c r="DR279" s="28" t="s">
        <v>704</v>
      </c>
      <c r="DS279" s="28"/>
      <c r="DT279" s="28" t="s">
        <v>704</v>
      </c>
      <c r="DU279" s="28" t="s">
        <v>704</v>
      </c>
      <c r="DV279" s="28" t="s">
        <v>704</v>
      </c>
      <c r="DW279" s="28" t="s">
        <v>704</v>
      </c>
      <c r="DX279" s="28" t="s">
        <v>704</v>
      </c>
      <c r="DY279" s="28" t="s">
        <v>704</v>
      </c>
      <c r="DZ279" s="28" t="s">
        <v>704</v>
      </c>
      <c r="EA279" s="28" t="s">
        <v>704</v>
      </c>
      <c r="EB279" s="28" t="s">
        <v>704</v>
      </c>
      <c r="EC279" s="28" t="s">
        <v>704</v>
      </c>
      <c r="ED279" s="28" t="s">
        <v>704</v>
      </c>
      <c r="EE279" s="28" t="s">
        <v>704</v>
      </c>
      <c r="EF279" s="28" t="s">
        <v>704</v>
      </c>
      <c r="EG279" s="28" t="s">
        <v>704</v>
      </c>
      <c r="EH279" s="28" t="s">
        <v>704</v>
      </c>
      <c r="EI279" s="28" t="s">
        <v>704</v>
      </c>
      <c r="EJ279" s="28" t="s">
        <v>704</v>
      </c>
      <c r="EK279" s="28" t="s">
        <v>704</v>
      </c>
      <c r="EL279" s="28" t="s">
        <v>704</v>
      </c>
      <c r="EM279" s="28" t="s">
        <v>704</v>
      </c>
      <c r="EN279" s="28" t="s">
        <v>704</v>
      </c>
      <c r="EO279" s="28" t="s">
        <v>704</v>
      </c>
      <c r="EP279" s="28" t="s">
        <v>704</v>
      </c>
      <c r="EQ279" s="28" t="s">
        <v>704</v>
      </c>
      <c r="ER279" s="28" t="s">
        <v>704</v>
      </c>
      <c r="ES279" s="28" t="s">
        <v>704</v>
      </c>
      <c r="ET279" s="28" t="s">
        <v>704</v>
      </c>
      <c r="EU279" s="28" t="s">
        <v>704</v>
      </c>
      <c r="EV279" s="28" t="s">
        <v>704</v>
      </c>
      <c r="EW279" s="28" t="s">
        <v>704</v>
      </c>
      <c r="EX279" s="28" t="s">
        <v>704</v>
      </c>
      <c r="EY279" s="28" t="s">
        <v>704</v>
      </c>
      <c r="EZ279" s="28" t="s">
        <v>704</v>
      </c>
      <c r="FA279" s="28" t="s">
        <v>704</v>
      </c>
      <c r="FB279" s="28" t="s">
        <v>704</v>
      </c>
      <c r="FC279" s="28" t="s">
        <v>704</v>
      </c>
      <c r="FD279" s="28" t="s">
        <v>704</v>
      </c>
      <c r="FE279" s="28" t="s">
        <v>704</v>
      </c>
      <c r="FF279" s="28" t="s">
        <v>704</v>
      </c>
      <c r="FG279" s="28" t="s">
        <v>704</v>
      </c>
      <c r="FH279" s="28" t="s">
        <v>704</v>
      </c>
      <c r="FI279" s="28" t="s">
        <v>704</v>
      </c>
      <c r="FJ279" s="28" t="s">
        <v>694</v>
      </c>
      <c r="FK279" s="28" t="s">
        <v>704</v>
      </c>
      <c r="FL279" s="28" t="s">
        <v>704</v>
      </c>
      <c r="FM279" s="28" t="s">
        <v>704</v>
      </c>
      <c r="FN279" s="28" t="s">
        <v>704</v>
      </c>
      <c r="FO279" s="78" t="s">
        <v>1642</v>
      </c>
      <c r="FP279" s="73" t="s">
        <v>698</v>
      </c>
      <c r="FQ279" s="73" t="s">
        <v>1176</v>
      </c>
      <c r="FR279" s="78" t="s">
        <v>1643</v>
      </c>
      <c r="FS279" s="73" t="s">
        <v>1703</v>
      </c>
      <c r="FT279" s="73" t="s">
        <v>1645</v>
      </c>
      <c r="FU279" s="73" t="s">
        <v>698</v>
      </c>
      <c r="FV279" s="54" t="s">
        <v>1704</v>
      </c>
      <c r="FW279" s="114" t="s">
        <v>1647</v>
      </c>
      <c r="FX279" s="114" t="s">
        <v>1647</v>
      </c>
      <c r="FY279" s="73" t="s">
        <v>698</v>
      </c>
      <c r="FZ279" s="90" t="s">
        <v>1648</v>
      </c>
      <c r="GA279" s="90" t="s">
        <v>1647</v>
      </c>
      <c r="GB279" s="90" t="s">
        <v>1649</v>
      </c>
      <c r="GC279" s="90" t="s">
        <v>1650</v>
      </c>
      <c r="GD279" s="90" t="s">
        <v>1651</v>
      </c>
      <c r="GE279" s="90" t="s">
        <v>1705</v>
      </c>
      <c r="GF279" s="90" t="s">
        <v>1653</v>
      </c>
      <c r="GG279" s="90" t="s">
        <v>1650</v>
      </c>
      <c r="GH279" s="108" t="s">
        <v>1654</v>
      </c>
      <c r="GI279" s="106" t="s">
        <v>1655</v>
      </c>
      <c r="GJ279" s="28" t="s">
        <v>1647</v>
      </c>
      <c r="GK279" s="28" t="s">
        <v>1681</v>
      </c>
      <c r="GL279" s="27" t="s">
        <v>1765</v>
      </c>
    </row>
    <row r="280" spans="1:194" ht="22.5" x14ac:dyDescent="0.25">
      <c r="A280" s="71" t="str">
        <f t="shared" si="22"/>
        <v>Expenditure: Employee Related Cost  - Senior Management: Designation - Social Contributions: In-kind Benefits - Cost Capitalised to PPE (Credit Account)</v>
      </c>
      <c r="B280" s="28" t="s">
        <v>1639</v>
      </c>
      <c r="C280" s="28" t="str">
        <f t="shared" si="21"/>
        <v>IE005001001002012000000000000000000000</v>
      </c>
      <c r="D280" s="25" t="s">
        <v>1166</v>
      </c>
      <c r="E280" s="25" t="s">
        <v>713</v>
      </c>
      <c r="F280" s="25" t="s">
        <v>702</v>
      </c>
      <c r="G280" s="25" t="s">
        <v>702</v>
      </c>
      <c r="H280" s="25" t="s">
        <v>707</v>
      </c>
      <c r="I280" s="25" t="s">
        <v>736</v>
      </c>
      <c r="J280" s="25" t="s">
        <v>697</v>
      </c>
      <c r="K280" s="25" t="s">
        <v>697</v>
      </c>
      <c r="L280" s="25" t="s">
        <v>697</v>
      </c>
      <c r="M280" s="25" t="s">
        <v>697</v>
      </c>
      <c r="N280" s="25" t="s">
        <v>697</v>
      </c>
      <c r="O280" s="25" t="s">
        <v>697</v>
      </c>
      <c r="P280" s="25" t="s">
        <v>697</v>
      </c>
      <c r="Q280" s="28"/>
      <c r="R280" s="28" t="s">
        <v>704</v>
      </c>
      <c r="S280" s="28" t="s">
        <v>698</v>
      </c>
      <c r="T280" s="28" t="s">
        <v>694</v>
      </c>
      <c r="U280" s="28"/>
      <c r="V280" s="28" t="s">
        <v>53</v>
      </c>
      <c r="W280" s="28" t="s">
        <v>905</v>
      </c>
      <c r="X280" s="28"/>
      <c r="Y280" s="28"/>
      <c r="Z280" s="28"/>
      <c r="AA280" s="28"/>
      <c r="AB280" s="28" t="s">
        <v>1795</v>
      </c>
      <c r="AC280" s="28"/>
      <c r="AD280" s="28"/>
      <c r="AE280" s="28"/>
      <c r="AF280" s="28"/>
      <c r="AG280" s="28"/>
      <c r="AH280" s="28"/>
      <c r="AI280" s="28" t="s">
        <v>1796</v>
      </c>
      <c r="AJ280" s="28" t="s">
        <v>704</v>
      </c>
      <c r="AK280" s="28" t="s">
        <v>704</v>
      </c>
      <c r="AL280" s="28" t="s">
        <v>704</v>
      </c>
      <c r="AM280" s="28" t="s">
        <v>704</v>
      </c>
      <c r="AN280" s="28" t="s">
        <v>704</v>
      </c>
      <c r="AO280" s="28" t="s">
        <v>704</v>
      </c>
      <c r="AP280" s="28" t="s">
        <v>704</v>
      </c>
      <c r="AQ280" s="28" t="s">
        <v>704</v>
      </c>
      <c r="AR280" s="28" t="s">
        <v>704</v>
      </c>
      <c r="AS280" s="28" t="s">
        <v>704</v>
      </c>
      <c r="AT280" s="28" t="s">
        <v>704</v>
      </c>
      <c r="AU280" s="28" t="s">
        <v>704</v>
      </c>
      <c r="AV280" s="28" t="s">
        <v>704</v>
      </c>
      <c r="AW280" s="28" t="s">
        <v>704</v>
      </c>
      <c r="AX280" s="28" t="s">
        <v>704</v>
      </c>
      <c r="AY280" s="28" t="s">
        <v>704</v>
      </c>
      <c r="AZ280" s="28" t="s">
        <v>704</v>
      </c>
      <c r="BA280" s="28" t="s">
        <v>704</v>
      </c>
      <c r="BB280" s="28" t="s">
        <v>704</v>
      </c>
      <c r="BC280" s="28" t="s">
        <v>704</v>
      </c>
      <c r="BD280" s="28" t="s">
        <v>704</v>
      </c>
      <c r="BE280" s="28" t="s">
        <v>704</v>
      </c>
      <c r="BF280" s="28" t="s">
        <v>704</v>
      </c>
      <c r="BG280" s="28" t="s">
        <v>704</v>
      </c>
      <c r="BH280" s="28" t="s">
        <v>704</v>
      </c>
      <c r="BI280" s="28" t="s">
        <v>704</v>
      </c>
      <c r="BJ280" s="28" t="s">
        <v>704</v>
      </c>
      <c r="BK280" s="28" t="s">
        <v>704</v>
      </c>
      <c r="BL280" s="28" t="s">
        <v>704</v>
      </c>
      <c r="BM280" s="28" t="s">
        <v>704</v>
      </c>
      <c r="BN280" s="28" t="s">
        <v>704</v>
      </c>
      <c r="BO280" s="28" t="s">
        <v>704</v>
      </c>
      <c r="BP280" s="28" t="s">
        <v>704</v>
      </c>
      <c r="BQ280" s="28" t="s">
        <v>704</v>
      </c>
      <c r="BR280" s="28" t="s">
        <v>704</v>
      </c>
      <c r="BS280" s="28" t="s">
        <v>704</v>
      </c>
      <c r="BT280" s="28" t="s">
        <v>704</v>
      </c>
      <c r="BU280" s="28" t="s">
        <v>704</v>
      </c>
      <c r="BV280" s="28" t="s">
        <v>704</v>
      </c>
      <c r="BW280" s="28" t="s">
        <v>704</v>
      </c>
      <c r="BX280" s="28" t="s">
        <v>704</v>
      </c>
      <c r="BY280" s="28" t="s">
        <v>704</v>
      </c>
      <c r="BZ280" s="28" t="s">
        <v>704</v>
      </c>
      <c r="CA280" s="28" t="s">
        <v>704</v>
      </c>
      <c r="CB280" s="28" t="s">
        <v>704</v>
      </c>
      <c r="CC280" s="28" t="s">
        <v>704</v>
      </c>
      <c r="CD280" s="28" t="s">
        <v>704</v>
      </c>
      <c r="CE280" s="28" t="s">
        <v>704</v>
      </c>
      <c r="CF280" s="28" t="s">
        <v>704</v>
      </c>
      <c r="CG280" s="28" t="s">
        <v>704</v>
      </c>
      <c r="CH280" s="28" t="s">
        <v>704</v>
      </c>
      <c r="CI280" s="28" t="s">
        <v>704</v>
      </c>
      <c r="CJ280" s="28" t="s">
        <v>704</v>
      </c>
      <c r="CK280" s="28" t="s">
        <v>704</v>
      </c>
      <c r="CL280" s="28" t="s">
        <v>704</v>
      </c>
      <c r="CM280" s="28" t="s">
        <v>704</v>
      </c>
      <c r="CN280" s="28" t="s">
        <v>704</v>
      </c>
      <c r="CO280" s="28" t="s">
        <v>704</v>
      </c>
      <c r="CP280" s="28" t="s">
        <v>704</v>
      </c>
      <c r="CQ280" s="28" t="s">
        <v>704</v>
      </c>
      <c r="CR280" s="28" t="s">
        <v>704</v>
      </c>
      <c r="CS280" s="28" t="s">
        <v>704</v>
      </c>
      <c r="CT280" s="28" t="s">
        <v>704</v>
      </c>
      <c r="CU280" s="28" t="s">
        <v>704</v>
      </c>
      <c r="CV280" s="28" t="s">
        <v>704</v>
      </c>
      <c r="CW280" s="28" t="s">
        <v>704</v>
      </c>
      <c r="CX280" s="28" t="s">
        <v>704</v>
      </c>
      <c r="CY280" s="28" t="s">
        <v>704</v>
      </c>
      <c r="CZ280" s="28" t="s">
        <v>704</v>
      </c>
      <c r="DA280" s="28" t="s">
        <v>704</v>
      </c>
      <c r="DB280" s="28" t="s">
        <v>698</v>
      </c>
      <c r="DC280" s="28" t="s">
        <v>698</v>
      </c>
      <c r="DD280" s="28" t="s">
        <v>698</v>
      </c>
      <c r="DE280" s="28" t="s">
        <v>698</v>
      </c>
      <c r="DF280" s="28" t="s">
        <v>704</v>
      </c>
      <c r="DG280" s="28" t="s">
        <v>704</v>
      </c>
      <c r="DH280" s="28" t="s">
        <v>704</v>
      </c>
      <c r="DI280" s="28" t="s">
        <v>704</v>
      </c>
      <c r="DJ280" s="28" t="s">
        <v>704</v>
      </c>
      <c r="DK280" s="28" t="s">
        <v>704</v>
      </c>
      <c r="DL280" s="28" t="s">
        <v>704</v>
      </c>
      <c r="DM280" s="28" t="s">
        <v>704</v>
      </c>
      <c r="DN280" s="28" t="s">
        <v>704</v>
      </c>
      <c r="DO280" s="28" t="s">
        <v>704</v>
      </c>
      <c r="DP280" s="28" t="s">
        <v>704</v>
      </c>
      <c r="DQ280" s="28" t="s">
        <v>704</v>
      </c>
      <c r="DR280" s="28" t="s">
        <v>704</v>
      </c>
      <c r="DS280" s="28"/>
      <c r="DT280" s="28" t="s">
        <v>704</v>
      </c>
      <c r="DU280" s="28" t="s">
        <v>704</v>
      </c>
      <c r="DV280" s="28" t="s">
        <v>704</v>
      </c>
      <c r="DW280" s="28" t="s">
        <v>704</v>
      </c>
      <c r="DX280" s="28" t="s">
        <v>704</v>
      </c>
      <c r="DY280" s="28" t="s">
        <v>704</v>
      </c>
      <c r="DZ280" s="28" t="s">
        <v>704</v>
      </c>
      <c r="EA280" s="28" t="s">
        <v>704</v>
      </c>
      <c r="EB280" s="28" t="s">
        <v>704</v>
      </c>
      <c r="EC280" s="28" t="s">
        <v>704</v>
      </c>
      <c r="ED280" s="28" t="s">
        <v>704</v>
      </c>
      <c r="EE280" s="28" t="s">
        <v>704</v>
      </c>
      <c r="EF280" s="28" t="s">
        <v>704</v>
      </c>
      <c r="EG280" s="28" t="s">
        <v>704</v>
      </c>
      <c r="EH280" s="28" t="s">
        <v>704</v>
      </c>
      <c r="EI280" s="28" t="s">
        <v>704</v>
      </c>
      <c r="EJ280" s="28" t="s">
        <v>704</v>
      </c>
      <c r="EK280" s="28" t="s">
        <v>704</v>
      </c>
      <c r="EL280" s="28" t="s">
        <v>704</v>
      </c>
      <c r="EM280" s="28" t="s">
        <v>704</v>
      </c>
      <c r="EN280" s="28" t="s">
        <v>704</v>
      </c>
      <c r="EO280" s="28" t="s">
        <v>704</v>
      </c>
      <c r="EP280" s="28" t="s">
        <v>704</v>
      </c>
      <c r="EQ280" s="28" t="s">
        <v>704</v>
      </c>
      <c r="ER280" s="28" t="s">
        <v>704</v>
      </c>
      <c r="ES280" s="28" t="s">
        <v>704</v>
      </c>
      <c r="ET280" s="28" t="s">
        <v>704</v>
      </c>
      <c r="EU280" s="28" t="s">
        <v>704</v>
      </c>
      <c r="EV280" s="28" t="s">
        <v>704</v>
      </c>
      <c r="EW280" s="28" t="s">
        <v>704</v>
      </c>
      <c r="EX280" s="28" t="s">
        <v>704</v>
      </c>
      <c r="EY280" s="28" t="s">
        <v>704</v>
      </c>
      <c r="EZ280" s="28" t="s">
        <v>704</v>
      </c>
      <c r="FA280" s="28" t="s">
        <v>704</v>
      </c>
      <c r="FB280" s="28" t="s">
        <v>704</v>
      </c>
      <c r="FC280" s="28" t="s">
        <v>704</v>
      </c>
      <c r="FD280" s="28" t="s">
        <v>704</v>
      </c>
      <c r="FE280" s="28" t="s">
        <v>704</v>
      </c>
      <c r="FF280" s="28" t="s">
        <v>704</v>
      </c>
      <c r="FG280" s="28" t="s">
        <v>704</v>
      </c>
      <c r="FH280" s="28" t="s">
        <v>704</v>
      </c>
      <c r="FI280" s="28" t="s">
        <v>704</v>
      </c>
      <c r="FJ280" s="28" t="s">
        <v>694</v>
      </c>
      <c r="FK280" s="28" t="s">
        <v>704</v>
      </c>
      <c r="FL280" s="28" t="s">
        <v>704</v>
      </c>
      <c r="FM280" s="28" t="s">
        <v>704</v>
      </c>
      <c r="FN280" s="28" t="s">
        <v>704</v>
      </c>
      <c r="FO280" s="78" t="s">
        <v>1642</v>
      </c>
      <c r="FP280" s="73" t="s">
        <v>698</v>
      </c>
      <c r="FQ280" s="73" t="s">
        <v>1176</v>
      </c>
      <c r="FR280" s="78" t="s">
        <v>1643</v>
      </c>
      <c r="FS280" s="73" t="s">
        <v>1660</v>
      </c>
      <c r="FT280" s="73" t="s">
        <v>1645</v>
      </c>
      <c r="FU280" s="73" t="s">
        <v>698</v>
      </c>
      <c r="FV280" s="54" t="s">
        <v>1704</v>
      </c>
      <c r="FW280" s="114" t="s">
        <v>1647</v>
      </c>
      <c r="FX280" s="114" t="s">
        <v>1647</v>
      </c>
      <c r="FY280" s="73" t="s">
        <v>698</v>
      </c>
      <c r="FZ280" s="90" t="s">
        <v>1661</v>
      </c>
      <c r="GA280" s="90" t="s">
        <v>1647</v>
      </c>
      <c r="GB280" s="90" t="s">
        <v>1649</v>
      </c>
      <c r="GC280" s="90" t="s">
        <v>1650</v>
      </c>
      <c r="GD280" s="90" t="s">
        <v>1651</v>
      </c>
      <c r="GE280" s="90" t="s">
        <v>1705</v>
      </c>
      <c r="GF280" s="90" t="s">
        <v>1653</v>
      </c>
      <c r="GG280" s="90" t="s">
        <v>1650</v>
      </c>
      <c r="GH280" s="108" t="s">
        <v>1662</v>
      </c>
      <c r="GI280" s="106" t="s">
        <v>1655</v>
      </c>
      <c r="GJ280" s="28" t="s">
        <v>1647</v>
      </c>
      <c r="GK280" s="28" t="s">
        <v>1681</v>
      </c>
      <c r="GL280" s="27" t="s">
        <v>1765</v>
      </c>
    </row>
    <row r="281" spans="1:194" x14ac:dyDescent="0.25">
      <c r="A281" s="71" t="str">
        <f>CONCATENATE($W$7,": ",$X$236," - ",$Y$237,": ",$Z$238," - ",$AA$281)</f>
        <v>Expenditure: Employee Related Cost  - Senior Management: Designation - Post-retirement Benefit</v>
      </c>
      <c r="B281" s="27" t="s">
        <v>1639</v>
      </c>
      <c r="C281" s="27" t="str">
        <f t="shared" si="21"/>
        <v>IE005001001003000000000000000000000000</v>
      </c>
      <c r="D281" s="23" t="s">
        <v>1166</v>
      </c>
      <c r="E281" s="23" t="s">
        <v>713</v>
      </c>
      <c r="F281" s="23" t="s">
        <v>702</v>
      </c>
      <c r="G281" s="23" t="s">
        <v>702</v>
      </c>
      <c r="H281" s="23" t="s">
        <v>710</v>
      </c>
      <c r="I281" s="23" t="s">
        <v>697</v>
      </c>
      <c r="J281" s="23" t="s">
        <v>697</v>
      </c>
      <c r="K281" s="23" t="s">
        <v>697</v>
      </c>
      <c r="L281" s="23" t="s">
        <v>697</v>
      </c>
      <c r="M281" s="23" t="s">
        <v>697</v>
      </c>
      <c r="N281" s="23" t="s">
        <v>697</v>
      </c>
      <c r="O281" s="23" t="s">
        <v>697</v>
      </c>
      <c r="P281" s="23" t="s">
        <v>697</v>
      </c>
      <c r="Q281" s="27">
        <v>0</v>
      </c>
      <c r="R281" s="28" t="s">
        <v>698</v>
      </c>
      <c r="S281" s="28" t="s">
        <v>698</v>
      </c>
      <c r="T281" s="28" t="s">
        <v>694</v>
      </c>
      <c r="U281" s="28"/>
      <c r="V281" s="27" t="s">
        <v>1797</v>
      </c>
      <c r="W281" s="27" t="s">
        <v>905</v>
      </c>
      <c r="X281" s="27"/>
      <c r="Y281" s="27"/>
      <c r="Z281" s="27"/>
      <c r="AA281" s="27" t="s">
        <v>1798</v>
      </c>
      <c r="AB281" s="27"/>
      <c r="AC281" s="27"/>
      <c r="AD281" s="27"/>
      <c r="AE281" s="27"/>
      <c r="AF281" s="27"/>
      <c r="AG281" s="27"/>
      <c r="AH281" s="27"/>
      <c r="AI281" s="27" t="s">
        <v>1799</v>
      </c>
      <c r="AJ281" s="28" t="s">
        <v>694</v>
      </c>
      <c r="AK281" s="27" t="s">
        <v>704</v>
      </c>
      <c r="AL281" s="27" t="s">
        <v>704</v>
      </c>
      <c r="AM281" s="27" t="s">
        <v>704</v>
      </c>
      <c r="AN281" s="27" t="s">
        <v>704</v>
      </c>
      <c r="AO281" s="27" t="s">
        <v>698</v>
      </c>
      <c r="AP281" s="27" t="s">
        <v>698</v>
      </c>
      <c r="AQ281" s="27" t="s">
        <v>698</v>
      </c>
      <c r="AR281" s="27" t="s">
        <v>698</v>
      </c>
      <c r="AS281" s="27" t="s">
        <v>698</v>
      </c>
      <c r="AT281" s="27" t="s">
        <v>698</v>
      </c>
      <c r="AU281" s="27" t="s">
        <v>704</v>
      </c>
      <c r="AV281" s="27" t="s">
        <v>698</v>
      </c>
      <c r="AW281" s="27" t="s">
        <v>698</v>
      </c>
      <c r="AX281" s="27" t="s">
        <v>704</v>
      </c>
      <c r="AY281" s="27" t="s">
        <v>698</v>
      </c>
      <c r="AZ281" s="27" t="s">
        <v>698</v>
      </c>
      <c r="BA281" s="27" t="s">
        <v>698</v>
      </c>
      <c r="BB281" s="27" t="s">
        <v>698</v>
      </c>
      <c r="BC281" s="27" t="s">
        <v>698</v>
      </c>
      <c r="BD281" s="27" t="s">
        <v>698</v>
      </c>
      <c r="BE281" s="27" t="s">
        <v>698</v>
      </c>
      <c r="BF281" s="27" t="s">
        <v>704</v>
      </c>
      <c r="BG281" s="27" t="s">
        <v>698</v>
      </c>
      <c r="BH281" s="27" t="s">
        <v>698</v>
      </c>
      <c r="BI281" s="27" t="s">
        <v>704</v>
      </c>
      <c r="BJ281" s="27" t="s">
        <v>704</v>
      </c>
      <c r="BK281" s="27" t="s">
        <v>704</v>
      </c>
      <c r="BL281" s="27" t="s">
        <v>704</v>
      </c>
      <c r="BM281" s="27" t="s">
        <v>698</v>
      </c>
      <c r="BN281" s="27" t="s">
        <v>698</v>
      </c>
      <c r="BO281" s="27" t="s">
        <v>704</v>
      </c>
      <c r="BP281" s="27" t="s">
        <v>704</v>
      </c>
      <c r="BQ281" s="27" t="s">
        <v>704</v>
      </c>
      <c r="BR281" s="27" t="s">
        <v>704</v>
      </c>
      <c r="BS281" s="27" t="s">
        <v>704</v>
      </c>
      <c r="BT281" s="27" t="s">
        <v>704</v>
      </c>
      <c r="BU281" s="27" t="s">
        <v>704</v>
      </c>
      <c r="BV281" s="27" t="s">
        <v>704</v>
      </c>
      <c r="BW281" s="27" t="s">
        <v>704</v>
      </c>
      <c r="BX281" s="27" t="s">
        <v>704</v>
      </c>
      <c r="BY281" s="27" t="s">
        <v>704</v>
      </c>
      <c r="BZ281" s="27" t="s">
        <v>704</v>
      </c>
      <c r="CA281" s="27" t="s">
        <v>704</v>
      </c>
      <c r="CB281" s="27" t="s">
        <v>704</v>
      </c>
      <c r="CC281" s="27" t="s">
        <v>704</v>
      </c>
      <c r="CD281" s="27" t="s">
        <v>704</v>
      </c>
      <c r="CE281" s="27" t="s">
        <v>704</v>
      </c>
      <c r="CF281" s="27" t="s">
        <v>704</v>
      </c>
      <c r="CG281" s="27" t="s">
        <v>704</v>
      </c>
      <c r="CH281" s="27" t="s">
        <v>704</v>
      </c>
      <c r="CI281" s="27" t="s">
        <v>704</v>
      </c>
      <c r="CJ281" s="27" t="s">
        <v>704</v>
      </c>
      <c r="CK281" s="27" t="s">
        <v>704</v>
      </c>
      <c r="CL281" s="27" t="s">
        <v>704</v>
      </c>
      <c r="CM281" s="27" t="s">
        <v>704</v>
      </c>
      <c r="CN281" s="27" t="s">
        <v>704</v>
      </c>
      <c r="CO281" s="27" t="s">
        <v>704</v>
      </c>
      <c r="CP281" s="27" t="s">
        <v>704</v>
      </c>
      <c r="CQ281" s="27" t="s">
        <v>704</v>
      </c>
      <c r="CR281" s="27" t="s">
        <v>704</v>
      </c>
      <c r="CS281" s="27" t="s">
        <v>704</v>
      </c>
      <c r="CT281" s="27" t="s">
        <v>704</v>
      </c>
      <c r="CU281" s="27" t="s">
        <v>704</v>
      </c>
      <c r="CV281" s="27" t="s">
        <v>704</v>
      </c>
      <c r="CW281" s="27" t="s">
        <v>704</v>
      </c>
      <c r="CX281" s="27" t="s">
        <v>704</v>
      </c>
      <c r="CY281" s="27" t="s">
        <v>704</v>
      </c>
      <c r="CZ281" s="27" t="s">
        <v>704</v>
      </c>
      <c r="DA281" s="27" t="s">
        <v>704</v>
      </c>
      <c r="DB281" s="27" t="s">
        <v>698</v>
      </c>
      <c r="DC281" s="27" t="s">
        <v>698</v>
      </c>
      <c r="DD281" s="27" t="s">
        <v>698</v>
      </c>
      <c r="DE281" s="27" t="s">
        <v>698</v>
      </c>
      <c r="DF281" s="27" t="s">
        <v>704</v>
      </c>
      <c r="DG281" s="27" t="s">
        <v>704</v>
      </c>
      <c r="DH281" s="27" t="s">
        <v>704</v>
      </c>
      <c r="DI281" s="27" t="s">
        <v>704</v>
      </c>
      <c r="DJ281" s="27" t="s">
        <v>704</v>
      </c>
      <c r="DK281" s="27" t="s">
        <v>704</v>
      </c>
      <c r="DL281" s="27" t="s">
        <v>704</v>
      </c>
      <c r="DM281" s="27" t="s">
        <v>704</v>
      </c>
      <c r="DN281" s="27" t="s">
        <v>704</v>
      </c>
      <c r="DO281" s="27" t="s">
        <v>704</v>
      </c>
      <c r="DP281" s="27" t="s">
        <v>704</v>
      </c>
      <c r="DQ281" s="27" t="s">
        <v>704</v>
      </c>
      <c r="DR281" s="27" t="s">
        <v>704</v>
      </c>
      <c r="DS281" s="27"/>
      <c r="DT281" s="27" t="s">
        <v>704</v>
      </c>
      <c r="DU281" s="27" t="s">
        <v>704</v>
      </c>
      <c r="DV281" s="27" t="s">
        <v>704</v>
      </c>
      <c r="DW281" s="27" t="s">
        <v>704</v>
      </c>
      <c r="DX281" s="27" t="s">
        <v>704</v>
      </c>
      <c r="DY281" s="27" t="s">
        <v>704</v>
      </c>
      <c r="DZ281" s="27" t="s">
        <v>704</v>
      </c>
      <c r="EA281" s="27" t="s">
        <v>704</v>
      </c>
      <c r="EB281" s="27" t="s">
        <v>704</v>
      </c>
      <c r="EC281" s="27" t="s">
        <v>704</v>
      </c>
      <c r="ED281" s="27" t="s">
        <v>704</v>
      </c>
      <c r="EE281" s="27" t="s">
        <v>704</v>
      </c>
      <c r="EF281" s="27" t="s">
        <v>704</v>
      </c>
      <c r="EG281" s="27" t="s">
        <v>704</v>
      </c>
      <c r="EH281" s="27" t="s">
        <v>704</v>
      </c>
      <c r="EI281" s="27" t="s">
        <v>704</v>
      </c>
      <c r="EJ281" s="27" t="s">
        <v>704</v>
      </c>
      <c r="EK281" s="27" t="s">
        <v>704</v>
      </c>
      <c r="EL281" s="27" t="s">
        <v>704</v>
      </c>
      <c r="EM281" s="27" t="s">
        <v>704</v>
      </c>
      <c r="EN281" s="27" t="s">
        <v>704</v>
      </c>
      <c r="EO281" s="27" t="s">
        <v>704</v>
      </c>
      <c r="EP281" s="27" t="s">
        <v>704</v>
      </c>
      <c r="EQ281" s="27" t="s">
        <v>704</v>
      </c>
      <c r="ER281" s="27" t="s">
        <v>704</v>
      </c>
      <c r="ES281" s="27" t="s">
        <v>704</v>
      </c>
      <c r="ET281" s="27" t="s">
        <v>704</v>
      </c>
      <c r="EU281" s="27" t="s">
        <v>704</v>
      </c>
      <c r="EV281" s="27" t="s">
        <v>704</v>
      </c>
      <c r="EW281" s="27" t="s">
        <v>704</v>
      </c>
      <c r="EX281" s="27" t="s">
        <v>704</v>
      </c>
      <c r="EY281" s="27" t="s">
        <v>704</v>
      </c>
      <c r="EZ281" s="27" t="s">
        <v>704</v>
      </c>
      <c r="FA281" s="27" t="s">
        <v>704</v>
      </c>
      <c r="FB281" s="27" t="s">
        <v>704</v>
      </c>
      <c r="FC281" s="27" t="s">
        <v>704</v>
      </c>
      <c r="FD281" s="27" t="s">
        <v>704</v>
      </c>
      <c r="FE281" s="27" t="s">
        <v>704</v>
      </c>
      <c r="FF281" s="27" t="s">
        <v>704</v>
      </c>
      <c r="FG281" s="27" t="s">
        <v>704</v>
      </c>
      <c r="FH281" s="27" t="s">
        <v>704</v>
      </c>
      <c r="FI281" s="27" t="s">
        <v>704</v>
      </c>
      <c r="FJ281" s="27" t="s">
        <v>694</v>
      </c>
      <c r="FK281" s="27" t="s">
        <v>704</v>
      </c>
      <c r="FL281" s="27" t="s">
        <v>704</v>
      </c>
      <c r="FM281" s="27" t="s">
        <v>704</v>
      </c>
      <c r="FN281" s="27" t="s">
        <v>704</v>
      </c>
      <c r="FO281" s="72"/>
      <c r="FP281" s="72" t="s">
        <v>698</v>
      </c>
      <c r="FQ281" s="72" t="s">
        <v>1176</v>
      </c>
      <c r="FR281" s="72"/>
      <c r="FS281" s="78" t="s">
        <v>694</v>
      </c>
      <c r="FT281" s="72" t="s">
        <v>1645</v>
      </c>
      <c r="FU281" s="72" t="s">
        <v>698</v>
      </c>
      <c r="FV281" s="56" t="s">
        <v>698</v>
      </c>
      <c r="FW281" s="74" t="s">
        <v>698</v>
      </c>
      <c r="FX281" s="74" t="s">
        <v>698</v>
      </c>
      <c r="FY281" s="72" t="s">
        <v>698</v>
      </c>
      <c r="FZ281" s="90" t="s">
        <v>694</v>
      </c>
      <c r="GA281" s="90" t="s">
        <v>694</v>
      </c>
      <c r="GB281" s="90" t="s">
        <v>694</v>
      </c>
      <c r="GC281" s="90" t="s">
        <v>694</v>
      </c>
      <c r="GD281" s="90" t="s">
        <v>694</v>
      </c>
      <c r="GE281" s="90" t="s">
        <v>694</v>
      </c>
      <c r="GF281" s="90" t="s">
        <v>694</v>
      </c>
      <c r="GG281" s="90" t="s">
        <v>694</v>
      </c>
      <c r="GH281" s="106" t="s">
        <v>1654</v>
      </c>
      <c r="GI281" s="106" t="s">
        <v>1655</v>
      </c>
      <c r="GJ281" s="27"/>
      <c r="GK281" s="28" t="s">
        <v>694</v>
      </c>
      <c r="GL281" s="27"/>
    </row>
    <row r="282" spans="1:194" x14ac:dyDescent="0.25">
      <c r="A282" s="71" t="str">
        <f>CONCATENATE($W$7,": ",$X$236," - ",$Y$237,": ",$Z$238," - ",$AA$281,": ",$AB$282)</f>
        <v>Expenditure: Employee Related Cost  - Senior Management: Designation - Post-retirement Benefit: Medical</v>
      </c>
      <c r="B282" s="27"/>
      <c r="C282" s="27" t="str">
        <f t="shared" si="21"/>
        <v>IE005001001003001000000000000000000000</v>
      </c>
      <c r="D282" s="23" t="s">
        <v>1166</v>
      </c>
      <c r="E282" s="23" t="s">
        <v>713</v>
      </c>
      <c r="F282" s="23" t="s">
        <v>702</v>
      </c>
      <c r="G282" s="23" t="s">
        <v>702</v>
      </c>
      <c r="H282" s="23" t="s">
        <v>710</v>
      </c>
      <c r="I282" s="23" t="s">
        <v>702</v>
      </c>
      <c r="J282" s="23" t="s">
        <v>697</v>
      </c>
      <c r="K282" s="23" t="s">
        <v>697</v>
      </c>
      <c r="L282" s="23" t="s">
        <v>697</v>
      </c>
      <c r="M282" s="23" t="s">
        <v>697</v>
      </c>
      <c r="N282" s="23" t="s">
        <v>697</v>
      </c>
      <c r="O282" s="23" t="s">
        <v>697</v>
      </c>
      <c r="P282" s="23" t="s">
        <v>697</v>
      </c>
      <c r="Q282" s="27"/>
      <c r="R282" s="28" t="s">
        <v>698</v>
      </c>
      <c r="S282" s="28" t="s">
        <v>698</v>
      </c>
      <c r="T282" s="28" t="s">
        <v>694</v>
      </c>
      <c r="U282" s="28"/>
      <c r="V282" s="27" t="s">
        <v>1800</v>
      </c>
      <c r="W282" s="27" t="s">
        <v>905</v>
      </c>
      <c r="X282" s="27"/>
      <c r="Y282" s="27"/>
      <c r="Z282" s="27"/>
      <c r="AA282" s="27"/>
      <c r="AB282" s="27" t="s">
        <v>1801</v>
      </c>
      <c r="AC282" s="27"/>
      <c r="AD282" s="27"/>
      <c r="AE282" s="27"/>
      <c r="AF282" s="27"/>
      <c r="AG282" s="27"/>
      <c r="AH282" s="27"/>
      <c r="AI282" s="27" t="s">
        <v>1802</v>
      </c>
      <c r="AJ282" s="28" t="s">
        <v>694</v>
      </c>
      <c r="AK282" s="27"/>
      <c r="AL282" s="27"/>
      <c r="AM282" s="27"/>
      <c r="AN282" s="27"/>
      <c r="AO282" s="27"/>
      <c r="AP282" s="27"/>
      <c r="AQ282" s="27"/>
      <c r="AR282" s="27"/>
      <c r="AS282" s="27"/>
      <c r="AT282" s="27"/>
      <c r="AU282" s="27"/>
      <c r="AV282" s="27"/>
      <c r="AW282" s="27"/>
      <c r="AX282" s="27"/>
      <c r="AY282" s="27"/>
      <c r="AZ282" s="27"/>
      <c r="BA282" s="27"/>
      <c r="BB282" s="27"/>
      <c r="BC282" s="27"/>
      <c r="BD282" s="27"/>
      <c r="BE282" s="27"/>
      <c r="BF282" s="27"/>
      <c r="BG282" s="27"/>
      <c r="BH282" s="27"/>
      <c r="BI282" s="27"/>
      <c r="BJ282" s="27"/>
      <c r="BK282" s="27"/>
      <c r="BL282" s="27"/>
      <c r="BM282" s="27"/>
      <c r="BN282" s="27"/>
      <c r="BO282" s="27"/>
      <c r="BP282" s="27"/>
      <c r="BQ282" s="27"/>
      <c r="BR282" s="27"/>
      <c r="BS282" s="27"/>
      <c r="BT282" s="27"/>
      <c r="BU282" s="27"/>
      <c r="BV282" s="27"/>
      <c r="BW282" s="27"/>
      <c r="BX282" s="27"/>
      <c r="BY282" s="27"/>
      <c r="BZ282" s="27"/>
      <c r="CA282" s="27"/>
      <c r="CB282" s="27"/>
      <c r="CC282" s="27"/>
      <c r="CD282" s="27"/>
      <c r="CE282" s="27"/>
      <c r="CF282" s="27"/>
      <c r="CG282" s="27"/>
      <c r="CH282" s="27"/>
      <c r="CI282" s="27"/>
      <c r="CJ282" s="27"/>
      <c r="CK282" s="27"/>
      <c r="CL282" s="27"/>
      <c r="CM282" s="27"/>
      <c r="CN282" s="27"/>
      <c r="CO282" s="27"/>
      <c r="CP282" s="27"/>
      <c r="CQ282" s="27"/>
      <c r="CR282" s="27"/>
      <c r="CS282" s="27"/>
      <c r="CT282" s="27"/>
      <c r="CU282" s="27"/>
      <c r="CV282" s="27"/>
      <c r="CW282" s="27"/>
      <c r="CX282" s="27"/>
      <c r="CY282" s="27"/>
      <c r="CZ282" s="27"/>
      <c r="DA282" s="27"/>
      <c r="DB282" s="27"/>
      <c r="DC282" s="27"/>
      <c r="DD282" s="27"/>
      <c r="DE282" s="27"/>
      <c r="DF282" s="27"/>
      <c r="DG282" s="27"/>
      <c r="DH282" s="27"/>
      <c r="DI282" s="27"/>
      <c r="DJ282" s="27"/>
      <c r="DK282" s="27"/>
      <c r="DL282" s="27"/>
      <c r="DM282" s="27"/>
      <c r="DN282" s="27"/>
      <c r="DO282" s="27"/>
      <c r="DP282" s="27"/>
      <c r="DQ282" s="27"/>
      <c r="DR282" s="27"/>
      <c r="DS282" s="27"/>
      <c r="DT282" s="27"/>
      <c r="DU282" s="27"/>
      <c r="DV282" s="27"/>
      <c r="DW282" s="27"/>
      <c r="DX282" s="27"/>
      <c r="DY282" s="27"/>
      <c r="DZ282" s="27"/>
      <c r="EA282" s="27"/>
      <c r="EB282" s="27"/>
      <c r="EC282" s="27"/>
      <c r="ED282" s="27"/>
      <c r="EE282" s="27"/>
      <c r="EF282" s="27"/>
      <c r="EG282" s="27"/>
      <c r="EH282" s="27"/>
      <c r="EI282" s="27"/>
      <c r="EJ282" s="27"/>
      <c r="EK282" s="27"/>
      <c r="EL282" s="27"/>
      <c r="EM282" s="27"/>
      <c r="EN282" s="27"/>
      <c r="EO282" s="27"/>
      <c r="EP282" s="27"/>
      <c r="EQ282" s="27"/>
      <c r="ER282" s="27"/>
      <c r="ES282" s="27"/>
      <c r="ET282" s="27"/>
      <c r="EU282" s="27"/>
      <c r="EV282" s="27"/>
      <c r="EW282" s="27"/>
      <c r="EX282" s="27"/>
      <c r="EY282" s="27"/>
      <c r="EZ282" s="27"/>
      <c r="FA282" s="27"/>
      <c r="FB282" s="27"/>
      <c r="FC282" s="27"/>
      <c r="FD282" s="27"/>
      <c r="FE282" s="27"/>
      <c r="FF282" s="27"/>
      <c r="FG282" s="27"/>
      <c r="FH282" s="27"/>
      <c r="FI282" s="27"/>
      <c r="FJ282" s="27"/>
      <c r="FK282" s="27"/>
      <c r="FL282" s="27"/>
      <c r="FM282" s="27"/>
      <c r="FN282" s="27"/>
      <c r="FO282" s="72"/>
      <c r="FP282" s="72"/>
      <c r="FQ282" s="72"/>
      <c r="FR282" s="72"/>
      <c r="FS282" s="78" t="s">
        <v>694</v>
      </c>
      <c r="FT282" s="72"/>
      <c r="FU282" s="72"/>
      <c r="FV282" s="27" t="s">
        <v>698</v>
      </c>
      <c r="FW282" s="78" t="s">
        <v>698</v>
      </c>
      <c r="FX282" s="78" t="s">
        <v>698</v>
      </c>
      <c r="FY282" s="72"/>
      <c r="FZ282" s="90" t="s">
        <v>694</v>
      </c>
      <c r="GA282" s="90" t="s">
        <v>694</v>
      </c>
      <c r="GB282" s="90" t="s">
        <v>694</v>
      </c>
      <c r="GC282" s="90" t="s">
        <v>694</v>
      </c>
      <c r="GD282" s="90" t="s">
        <v>694</v>
      </c>
      <c r="GE282" s="90" t="s">
        <v>694</v>
      </c>
      <c r="GF282" s="90" t="s">
        <v>694</v>
      </c>
      <c r="GG282" s="90" t="s">
        <v>694</v>
      </c>
      <c r="GH282" s="106" t="s">
        <v>694</v>
      </c>
      <c r="GI282" s="106" t="s">
        <v>694</v>
      </c>
      <c r="GJ282" s="27"/>
      <c r="GK282" s="28" t="s">
        <v>694</v>
      </c>
      <c r="GL282" s="27"/>
    </row>
    <row r="283" spans="1:194" x14ac:dyDescent="0.25">
      <c r="A283" s="71" t="str">
        <f>CONCATENATE($W$7,": ",$X$236," - ",$Y$237,": ",$Z$238," - ",$AA$281,": ",$AB$282," - ",AC283)</f>
        <v>Expenditure: Employee Related Cost  - Senior Management: Designation - Post-retirement Benefit: Medical - Current Service Cost</v>
      </c>
      <c r="B283" s="78"/>
      <c r="C283" s="78" t="str">
        <f t="shared" si="21"/>
        <v>IE005001001003001001000000000000000000</v>
      </c>
      <c r="D283" s="115" t="s">
        <v>1166</v>
      </c>
      <c r="E283" s="25" t="s">
        <v>713</v>
      </c>
      <c r="F283" s="25" t="s">
        <v>702</v>
      </c>
      <c r="G283" s="25" t="s">
        <v>702</v>
      </c>
      <c r="H283" s="25" t="s">
        <v>710</v>
      </c>
      <c r="I283" s="25" t="s">
        <v>702</v>
      </c>
      <c r="J283" s="25" t="s">
        <v>702</v>
      </c>
      <c r="K283" s="25" t="s">
        <v>697</v>
      </c>
      <c r="L283" s="25" t="s">
        <v>697</v>
      </c>
      <c r="M283" s="25" t="s">
        <v>697</v>
      </c>
      <c r="N283" s="25" t="s">
        <v>697</v>
      </c>
      <c r="O283" s="25" t="s">
        <v>697</v>
      </c>
      <c r="P283" s="25" t="s">
        <v>697</v>
      </c>
      <c r="Q283" s="78">
        <v>0</v>
      </c>
      <c r="R283" s="28" t="s">
        <v>704</v>
      </c>
      <c r="S283" s="28" t="s">
        <v>698</v>
      </c>
      <c r="T283" s="28" t="s">
        <v>694</v>
      </c>
      <c r="U283" s="28"/>
      <c r="V283" s="27" t="s">
        <v>1803</v>
      </c>
      <c r="W283" s="78" t="s">
        <v>905</v>
      </c>
      <c r="X283" s="78"/>
      <c r="Y283" s="78"/>
      <c r="Z283" s="78"/>
      <c r="AA283" s="78"/>
      <c r="AB283" s="78"/>
      <c r="AC283" s="78" t="s">
        <v>1804</v>
      </c>
      <c r="AD283" s="78"/>
      <c r="AE283" s="78"/>
      <c r="AF283" s="78"/>
      <c r="AG283" s="78"/>
      <c r="AH283" s="78"/>
      <c r="AI283" s="78" t="s">
        <v>1805</v>
      </c>
      <c r="AJ283" s="28" t="s">
        <v>704</v>
      </c>
      <c r="AK283" s="78"/>
      <c r="AL283" s="78"/>
      <c r="AM283" s="78"/>
      <c r="AN283" s="78"/>
      <c r="AO283" s="78"/>
      <c r="AP283" s="78"/>
      <c r="AQ283" s="78"/>
      <c r="AR283" s="78"/>
      <c r="AS283" s="78"/>
      <c r="AT283" s="78"/>
      <c r="AU283" s="78"/>
      <c r="AV283" s="78"/>
      <c r="AW283" s="78"/>
      <c r="AX283" s="78"/>
      <c r="AY283" s="78"/>
      <c r="AZ283" s="78"/>
      <c r="BA283" s="78"/>
      <c r="BB283" s="78"/>
      <c r="BC283" s="78"/>
      <c r="BD283" s="78"/>
      <c r="BE283" s="78"/>
      <c r="BF283" s="78"/>
      <c r="BG283" s="78"/>
      <c r="BH283" s="78"/>
      <c r="BI283" s="78"/>
      <c r="BJ283" s="78"/>
      <c r="BK283" s="78"/>
      <c r="BL283" s="78"/>
      <c r="BM283" s="78"/>
      <c r="BN283" s="78"/>
      <c r="BO283" s="78"/>
      <c r="BP283" s="78"/>
      <c r="BQ283" s="78"/>
      <c r="BR283" s="78"/>
      <c r="BS283" s="78"/>
      <c r="BT283" s="78"/>
      <c r="BU283" s="78"/>
      <c r="BV283" s="78"/>
      <c r="BW283" s="78"/>
      <c r="BX283" s="78"/>
      <c r="BY283" s="78"/>
      <c r="BZ283" s="78"/>
      <c r="CA283" s="78"/>
      <c r="CB283" s="78"/>
      <c r="CC283" s="78"/>
      <c r="CD283" s="78"/>
      <c r="CE283" s="78"/>
      <c r="CF283" s="78"/>
      <c r="CG283" s="78"/>
      <c r="CH283" s="78"/>
      <c r="CI283" s="78"/>
      <c r="CJ283" s="78"/>
      <c r="CK283" s="78"/>
      <c r="CL283" s="78"/>
      <c r="CM283" s="78"/>
      <c r="CN283" s="78"/>
      <c r="CO283" s="78"/>
      <c r="CP283" s="78"/>
      <c r="CQ283" s="78"/>
      <c r="CR283" s="78"/>
      <c r="CS283" s="78"/>
      <c r="CT283" s="78"/>
      <c r="CU283" s="78"/>
      <c r="CV283" s="78"/>
      <c r="CW283" s="78"/>
      <c r="CX283" s="78"/>
      <c r="CY283" s="78"/>
      <c r="CZ283" s="78"/>
      <c r="DA283" s="78"/>
      <c r="DB283" s="78"/>
      <c r="DC283" s="78"/>
      <c r="DD283" s="78"/>
      <c r="DE283" s="78"/>
      <c r="DF283" s="78"/>
      <c r="DG283" s="78"/>
      <c r="DH283" s="78"/>
      <c r="DI283" s="78"/>
      <c r="DJ283" s="78"/>
      <c r="DK283" s="78"/>
      <c r="DL283" s="78"/>
      <c r="DM283" s="78"/>
      <c r="DN283" s="78"/>
      <c r="DO283" s="78"/>
      <c r="DP283" s="78"/>
      <c r="DQ283" s="78"/>
      <c r="DR283" s="78"/>
      <c r="DS283" s="78"/>
      <c r="DT283" s="78"/>
      <c r="DU283" s="78"/>
      <c r="DV283" s="78"/>
      <c r="DW283" s="78"/>
      <c r="DX283" s="78"/>
      <c r="DY283" s="78"/>
      <c r="DZ283" s="78"/>
      <c r="EA283" s="78"/>
      <c r="EB283" s="78"/>
      <c r="EC283" s="78"/>
      <c r="ED283" s="78"/>
      <c r="EE283" s="78"/>
      <c r="EF283" s="78"/>
      <c r="EG283" s="78"/>
      <c r="EH283" s="78"/>
      <c r="EI283" s="78"/>
      <c r="EJ283" s="78"/>
      <c r="EK283" s="78"/>
      <c r="EL283" s="78"/>
      <c r="EM283" s="78"/>
      <c r="EN283" s="78"/>
      <c r="EO283" s="78"/>
      <c r="EP283" s="78"/>
      <c r="EQ283" s="78"/>
      <c r="ER283" s="78"/>
      <c r="ES283" s="78"/>
      <c r="ET283" s="78"/>
      <c r="EU283" s="78"/>
      <c r="EV283" s="78"/>
      <c r="EW283" s="78"/>
      <c r="EX283" s="78"/>
      <c r="EY283" s="78"/>
      <c r="EZ283" s="78"/>
      <c r="FA283" s="78"/>
      <c r="FB283" s="78"/>
      <c r="FC283" s="78"/>
      <c r="FD283" s="78"/>
      <c r="FE283" s="78"/>
      <c r="FF283" s="78"/>
      <c r="FG283" s="78"/>
      <c r="FH283" s="78"/>
      <c r="FI283" s="78"/>
      <c r="FJ283" s="78"/>
      <c r="FK283" s="78"/>
      <c r="FL283" s="78"/>
      <c r="FM283" s="78"/>
      <c r="FN283" s="78"/>
      <c r="FO283" s="72"/>
      <c r="FP283" s="72"/>
      <c r="FQ283" s="72"/>
      <c r="FR283" s="72"/>
      <c r="FS283" s="78" t="s">
        <v>1806</v>
      </c>
      <c r="FT283" s="72"/>
      <c r="FU283" s="72"/>
      <c r="FV283" s="27" t="s">
        <v>1807</v>
      </c>
      <c r="FW283" s="78" t="s">
        <v>1647</v>
      </c>
      <c r="FX283" s="78" t="s">
        <v>1647</v>
      </c>
      <c r="FY283" s="72"/>
      <c r="FZ283" s="90" t="s">
        <v>1648</v>
      </c>
      <c r="GA283" s="90" t="s">
        <v>1647</v>
      </c>
      <c r="GB283" s="90" t="s">
        <v>1649</v>
      </c>
      <c r="GC283" s="90" t="s">
        <v>1650</v>
      </c>
      <c r="GD283" s="90" t="s">
        <v>1651</v>
      </c>
      <c r="GE283" s="90" t="s">
        <v>1808</v>
      </c>
      <c r="GF283" s="90" t="s">
        <v>1653</v>
      </c>
      <c r="GG283" s="90" t="s">
        <v>1650</v>
      </c>
      <c r="GH283" s="106" t="s">
        <v>1654</v>
      </c>
      <c r="GI283" s="106" t="s">
        <v>1655</v>
      </c>
      <c r="GJ283" s="78"/>
      <c r="GK283" s="28" t="s">
        <v>1809</v>
      </c>
      <c r="GL283" s="78"/>
    </row>
    <row r="284" spans="1:194" x14ac:dyDescent="0.25">
      <c r="A284" s="71" t="str">
        <f t="shared" ref="A284:A290" si="23">CONCATENATE($W$7,": ",$X$236," - ",$Y$237,": ",$Z$238," - ",$AA$281,": ",$AB$282," - ",AC284)</f>
        <v>Expenditure: Employee Related Cost  - Senior Management: Designation - Post-retirement Benefit: Medical - Interest Cost</v>
      </c>
      <c r="B284" s="78"/>
      <c r="C284" s="78" t="str">
        <f t="shared" si="21"/>
        <v>IE005001001003001002000000000000000000</v>
      </c>
      <c r="D284" s="115" t="s">
        <v>1166</v>
      </c>
      <c r="E284" s="25" t="s">
        <v>713</v>
      </c>
      <c r="F284" s="25" t="s">
        <v>702</v>
      </c>
      <c r="G284" s="25" t="s">
        <v>702</v>
      </c>
      <c r="H284" s="25" t="s">
        <v>710</v>
      </c>
      <c r="I284" s="25" t="s">
        <v>702</v>
      </c>
      <c r="J284" s="25" t="s">
        <v>707</v>
      </c>
      <c r="K284" s="25" t="s">
        <v>697</v>
      </c>
      <c r="L284" s="25" t="s">
        <v>697</v>
      </c>
      <c r="M284" s="25" t="s">
        <v>697</v>
      </c>
      <c r="N284" s="25" t="s">
        <v>697</v>
      </c>
      <c r="O284" s="25" t="s">
        <v>697</v>
      </c>
      <c r="P284" s="25" t="s">
        <v>697</v>
      </c>
      <c r="Q284" s="78">
        <v>0</v>
      </c>
      <c r="R284" s="28" t="s">
        <v>704</v>
      </c>
      <c r="S284" s="28" t="s">
        <v>698</v>
      </c>
      <c r="T284" s="28" t="s">
        <v>694</v>
      </c>
      <c r="U284" s="28"/>
      <c r="V284" s="116" t="s">
        <v>1810</v>
      </c>
      <c r="W284" s="78" t="s">
        <v>905</v>
      </c>
      <c r="X284" s="78"/>
      <c r="Y284" s="78"/>
      <c r="Z284" s="78"/>
      <c r="AA284" s="78"/>
      <c r="AB284" s="78"/>
      <c r="AC284" s="78" t="s">
        <v>1811</v>
      </c>
      <c r="AD284" s="78"/>
      <c r="AE284" s="78"/>
      <c r="AF284" s="78"/>
      <c r="AG284" s="78"/>
      <c r="AH284" s="78"/>
      <c r="AI284" s="78" t="s">
        <v>1812</v>
      </c>
      <c r="AJ284" s="28" t="s">
        <v>704</v>
      </c>
      <c r="AK284" s="78"/>
      <c r="AL284" s="78"/>
      <c r="AM284" s="78"/>
      <c r="AN284" s="78"/>
      <c r="AO284" s="78"/>
      <c r="AP284" s="78"/>
      <c r="AQ284" s="78"/>
      <c r="AR284" s="78"/>
      <c r="AS284" s="78"/>
      <c r="AT284" s="78"/>
      <c r="AU284" s="78"/>
      <c r="AV284" s="78"/>
      <c r="AW284" s="78"/>
      <c r="AX284" s="78"/>
      <c r="AY284" s="78"/>
      <c r="AZ284" s="78"/>
      <c r="BA284" s="78"/>
      <c r="BB284" s="78"/>
      <c r="BC284" s="78"/>
      <c r="BD284" s="78"/>
      <c r="BE284" s="78"/>
      <c r="BF284" s="78"/>
      <c r="BG284" s="78"/>
      <c r="BH284" s="78"/>
      <c r="BI284" s="78"/>
      <c r="BJ284" s="78"/>
      <c r="BK284" s="78"/>
      <c r="BL284" s="78"/>
      <c r="BM284" s="78"/>
      <c r="BN284" s="78"/>
      <c r="BO284" s="78"/>
      <c r="BP284" s="78"/>
      <c r="BQ284" s="78"/>
      <c r="BR284" s="78"/>
      <c r="BS284" s="78"/>
      <c r="BT284" s="78"/>
      <c r="BU284" s="78"/>
      <c r="BV284" s="78"/>
      <c r="BW284" s="78"/>
      <c r="BX284" s="78"/>
      <c r="BY284" s="78"/>
      <c r="BZ284" s="78"/>
      <c r="CA284" s="78"/>
      <c r="CB284" s="78"/>
      <c r="CC284" s="78"/>
      <c r="CD284" s="78"/>
      <c r="CE284" s="78"/>
      <c r="CF284" s="78"/>
      <c r="CG284" s="78"/>
      <c r="CH284" s="78"/>
      <c r="CI284" s="78"/>
      <c r="CJ284" s="78"/>
      <c r="CK284" s="78"/>
      <c r="CL284" s="78"/>
      <c r="CM284" s="78"/>
      <c r="CN284" s="78"/>
      <c r="CO284" s="78"/>
      <c r="CP284" s="78"/>
      <c r="CQ284" s="78"/>
      <c r="CR284" s="78"/>
      <c r="CS284" s="78"/>
      <c r="CT284" s="78"/>
      <c r="CU284" s="78"/>
      <c r="CV284" s="78"/>
      <c r="CW284" s="78"/>
      <c r="CX284" s="78"/>
      <c r="CY284" s="78"/>
      <c r="CZ284" s="78"/>
      <c r="DA284" s="78"/>
      <c r="DB284" s="78"/>
      <c r="DC284" s="78"/>
      <c r="DD284" s="78"/>
      <c r="DE284" s="78"/>
      <c r="DF284" s="78"/>
      <c r="DG284" s="78"/>
      <c r="DH284" s="78"/>
      <c r="DI284" s="78"/>
      <c r="DJ284" s="78"/>
      <c r="DK284" s="78"/>
      <c r="DL284" s="78"/>
      <c r="DM284" s="78"/>
      <c r="DN284" s="78"/>
      <c r="DO284" s="78"/>
      <c r="DP284" s="78"/>
      <c r="DQ284" s="78"/>
      <c r="DR284" s="78"/>
      <c r="DS284" s="78"/>
      <c r="DT284" s="78"/>
      <c r="DU284" s="78"/>
      <c r="DV284" s="78"/>
      <c r="DW284" s="78"/>
      <c r="DX284" s="78"/>
      <c r="DY284" s="78"/>
      <c r="DZ284" s="78"/>
      <c r="EA284" s="78"/>
      <c r="EB284" s="78"/>
      <c r="EC284" s="78"/>
      <c r="ED284" s="78"/>
      <c r="EE284" s="78"/>
      <c r="EF284" s="78"/>
      <c r="EG284" s="78"/>
      <c r="EH284" s="78"/>
      <c r="EI284" s="78"/>
      <c r="EJ284" s="78"/>
      <c r="EK284" s="78"/>
      <c r="EL284" s="78"/>
      <c r="EM284" s="78"/>
      <c r="EN284" s="78"/>
      <c r="EO284" s="78"/>
      <c r="EP284" s="78"/>
      <c r="EQ284" s="78"/>
      <c r="ER284" s="78"/>
      <c r="ES284" s="78"/>
      <c r="ET284" s="78"/>
      <c r="EU284" s="78"/>
      <c r="EV284" s="78"/>
      <c r="EW284" s="78"/>
      <c r="EX284" s="78"/>
      <c r="EY284" s="78"/>
      <c r="EZ284" s="78"/>
      <c r="FA284" s="78"/>
      <c r="FB284" s="78"/>
      <c r="FC284" s="78"/>
      <c r="FD284" s="78"/>
      <c r="FE284" s="78"/>
      <c r="FF284" s="78"/>
      <c r="FG284" s="78"/>
      <c r="FH284" s="78"/>
      <c r="FI284" s="78"/>
      <c r="FJ284" s="78"/>
      <c r="FK284" s="78"/>
      <c r="FL284" s="78"/>
      <c r="FM284" s="78"/>
      <c r="FN284" s="78"/>
      <c r="FO284" s="72"/>
      <c r="FP284" s="72"/>
      <c r="FQ284" s="72"/>
      <c r="FR284" s="72"/>
      <c r="FS284" s="78" t="s">
        <v>1806</v>
      </c>
      <c r="FT284" s="72"/>
      <c r="FU284" s="72"/>
      <c r="FV284" s="27" t="s">
        <v>1807</v>
      </c>
      <c r="FW284" s="78" t="s">
        <v>1647</v>
      </c>
      <c r="FX284" s="78" t="s">
        <v>1647</v>
      </c>
      <c r="FY284" s="72"/>
      <c r="FZ284" s="90" t="s">
        <v>1648</v>
      </c>
      <c r="GA284" s="90" t="s">
        <v>1647</v>
      </c>
      <c r="GB284" s="90" t="s">
        <v>1649</v>
      </c>
      <c r="GC284" s="90" t="s">
        <v>1650</v>
      </c>
      <c r="GD284" s="90" t="s">
        <v>1651</v>
      </c>
      <c r="GE284" s="90" t="s">
        <v>1808</v>
      </c>
      <c r="GF284" s="90" t="s">
        <v>1653</v>
      </c>
      <c r="GG284" s="90" t="s">
        <v>1650</v>
      </c>
      <c r="GH284" s="106" t="s">
        <v>1654</v>
      </c>
      <c r="GI284" s="106" t="s">
        <v>1655</v>
      </c>
      <c r="GJ284" s="78"/>
      <c r="GK284" s="28" t="s">
        <v>1809</v>
      </c>
      <c r="GL284" s="78"/>
    </row>
    <row r="285" spans="1:194" x14ac:dyDescent="0.25">
      <c r="A285" s="71" t="str">
        <f t="shared" si="23"/>
        <v>Expenditure: Employee Related Cost  - Senior Management: Designation - Post-retirement Benefit: Medical - Actuarial Gains and Losses</v>
      </c>
      <c r="B285" s="78"/>
      <c r="C285" s="78" t="str">
        <f t="shared" si="21"/>
        <v>IE005001001003001003000000000000000000</v>
      </c>
      <c r="D285" s="115" t="s">
        <v>1166</v>
      </c>
      <c r="E285" s="25" t="s">
        <v>713</v>
      </c>
      <c r="F285" s="25" t="s">
        <v>702</v>
      </c>
      <c r="G285" s="25" t="s">
        <v>702</v>
      </c>
      <c r="H285" s="25" t="s">
        <v>710</v>
      </c>
      <c r="I285" s="25" t="s">
        <v>702</v>
      </c>
      <c r="J285" s="25" t="s">
        <v>710</v>
      </c>
      <c r="K285" s="25" t="s">
        <v>697</v>
      </c>
      <c r="L285" s="25" t="s">
        <v>697</v>
      </c>
      <c r="M285" s="25" t="s">
        <v>697</v>
      </c>
      <c r="N285" s="25" t="s">
        <v>697</v>
      </c>
      <c r="O285" s="25" t="s">
        <v>697</v>
      </c>
      <c r="P285" s="25" t="s">
        <v>697</v>
      </c>
      <c r="Q285" s="78">
        <v>0</v>
      </c>
      <c r="R285" s="28" t="s">
        <v>704</v>
      </c>
      <c r="S285" s="28" t="s">
        <v>698</v>
      </c>
      <c r="T285" s="28" t="s">
        <v>694</v>
      </c>
      <c r="U285" s="28"/>
      <c r="V285" s="116" t="s">
        <v>1813</v>
      </c>
      <c r="W285" s="78" t="s">
        <v>905</v>
      </c>
      <c r="X285" s="78"/>
      <c r="Y285" s="78"/>
      <c r="Z285" s="78"/>
      <c r="AA285" s="78"/>
      <c r="AB285" s="78"/>
      <c r="AC285" s="78" t="s">
        <v>1814</v>
      </c>
      <c r="AD285" s="78"/>
      <c r="AE285" s="78"/>
      <c r="AF285" s="78"/>
      <c r="AG285" s="78"/>
      <c r="AH285" s="78"/>
      <c r="AI285" s="78" t="s">
        <v>1815</v>
      </c>
      <c r="AJ285" s="28" t="s">
        <v>704</v>
      </c>
      <c r="AK285" s="78"/>
      <c r="AL285" s="78"/>
      <c r="AM285" s="78"/>
      <c r="AN285" s="78"/>
      <c r="AO285" s="78"/>
      <c r="AP285" s="78"/>
      <c r="AQ285" s="78"/>
      <c r="AR285" s="78"/>
      <c r="AS285" s="78"/>
      <c r="AT285" s="78"/>
      <c r="AU285" s="78"/>
      <c r="AV285" s="78"/>
      <c r="AW285" s="78"/>
      <c r="AX285" s="78"/>
      <c r="AY285" s="78"/>
      <c r="AZ285" s="78"/>
      <c r="BA285" s="78"/>
      <c r="BB285" s="78"/>
      <c r="BC285" s="78"/>
      <c r="BD285" s="78"/>
      <c r="BE285" s="78"/>
      <c r="BF285" s="78"/>
      <c r="BG285" s="78"/>
      <c r="BH285" s="78"/>
      <c r="BI285" s="78"/>
      <c r="BJ285" s="78"/>
      <c r="BK285" s="78"/>
      <c r="BL285" s="78"/>
      <c r="BM285" s="78"/>
      <c r="BN285" s="78"/>
      <c r="BO285" s="78"/>
      <c r="BP285" s="78"/>
      <c r="BQ285" s="78"/>
      <c r="BR285" s="78"/>
      <c r="BS285" s="78"/>
      <c r="BT285" s="78"/>
      <c r="BU285" s="78"/>
      <c r="BV285" s="78"/>
      <c r="BW285" s="78"/>
      <c r="BX285" s="78"/>
      <c r="BY285" s="78"/>
      <c r="BZ285" s="78"/>
      <c r="CA285" s="78"/>
      <c r="CB285" s="78"/>
      <c r="CC285" s="78"/>
      <c r="CD285" s="78"/>
      <c r="CE285" s="78"/>
      <c r="CF285" s="78"/>
      <c r="CG285" s="78"/>
      <c r="CH285" s="78"/>
      <c r="CI285" s="78"/>
      <c r="CJ285" s="78"/>
      <c r="CK285" s="78"/>
      <c r="CL285" s="78"/>
      <c r="CM285" s="78"/>
      <c r="CN285" s="78"/>
      <c r="CO285" s="78"/>
      <c r="CP285" s="78"/>
      <c r="CQ285" s="78"/>
      <c r="CR285" s="78"/>
      <c r="CS285" s="78"/>
      <c r="CT285" s="78"/>
      <c r="CU285" s="78"/>
      <c r="CV285" s="78"/>
      <c r="CW285" s="78"/>
      <c r="CX285" s="78"/>
      <c r="CY285" s="78"/>
      <c r="CZ285" s="78"/>
      <c r="DA285" s="78"/>
      <c r="DB285" s="78"/>
      <c r="DC285" s="78"/>
      <c r="DD285" s="78"/>
      <c r="DE285" s="78"/>
      <c r="DF285" s="78"/>
      <c r="DG285" s="78"/>
      <c r="DH285" s="78"/>
      <c r="DI285" s="78"/>
      <c r="DJ285" s="78"/>
      <c r="DK285" s="78"/>
      <c r="DL285" s="78"/>
      <c r="DM285" s="78"/>
      <c r="DN285" s="78"/>
      <c r="DO285" s="78"/>
      <c r="DP285" s="78"/>
      <c r="DQ285" s="78"/>
      <c r="DR285" s="78"/>
      <c r="DS285" s="78"/>
      <c r="DT285" s="78"/>
      <c r="DU285" s="78"/>
      <c r="DV285" s="78"/>
      <c r="DW285" s="78"/>
      <c r="DX285" s="78"/>
      <c r="DY285" s="78"/>
      <c r="DZ285" s="78"/>
      <c r="EA285" s="78"/>
      <c r="EB285" s="78"/>
      <c r="EC285" s="78"/>
      <c r="ED285" s="78"/>
      <c r="EE285" s="78"/>
      <c r="EF285" s="78"/>
      <c r="EG285" s="78"/>
      <c r="EH285" s="78"/>
      <c r="EI285" s="78"/>
      <c r="EJ285" s="78"/>
      <c r="EK285" s="78"/>
      <c r="EL285" s="78"/>
      <c r="EM285" s="78"/>
      <c r="EN285" s="78"/>
      <c r="EO285" s="78"/>
      <c r="EP285" s="78"/>
      <c r="EQ285" s="78"/>
      <c r="ER285" s="78"/>
      <c r="ES285" s="78"/>
      <c r="ET285" s="78"/>
      <c r="EU285" s="78"/>
      <c r="EV285" s="78"/>
      <c r="EW285" s="78"/>
      <c r="EX285" s="78"/>
      <c r="EY285" s="78"/>
      <c r="EZ285" s="78"/>
      <c r="FA285" s="78"/>
      <c r="FB285" s="78"/>
      <c r="FC285" s="78"/>
      <c r="FD285" s="78"/>
      <c r="FE285" s="78"/>
      <c r="FF285" s="78"/>
      <c r="FG285" s="78"/>
      <c r="FH285" s="78"/>
      <c r="FI285" s="78"/>
      <c r="FJ285" s="78"/>
      <c r="FK285" s="78"/>
      <c r="FL285" s="78"/>
      <c r="FM285" s="78"/>
      <c r="FN285" s="78"/>
      <c r="FO285" s="72"/>
      <c r="FP285" s="72"/>
      <c r="FQ285" s="72"/>
      <c r="FR285" s="72"/>
      <c r="FS285" s="78" t="s">
        <v>1806</v>
      </c>
      <c r="FT285" s="72"/>
      <c r="FU285" s="72"/>
      <c r="FV285" s="27" t="s">
        <v>1807</v>
      </c>
      <c r="FW285" s="78" t="s">
        <v>1647</v>
      </c>
      <c r="FX285" s="78" t="s">
        <v>1647</v>
      </c>
      <c r="FY285" s="72"/>
      <c r="FZ285" s="90" t="s">
        <v>1648</v>
      </c>
      <c r="GA285" s="90" t="s">
        <v>1647</v>
      </c>
      <c r="GB285" s="90" t="s">
        <v>1649</v>
      </c>
      <c r="GC285" s="90" t="s">
        <v>1650</v>
      </c>
      <c r="GD285" s="90" t="s">
        <v>1651</v>
      </c>
      <c r="GE285" s="90" t="s">
        <v>1808</v>
      </c>
      <c r="GF285" s="90" t="s">
        <v>1653</v>
      </c>
      <c r="GG285" s="90" t="s">
        <v>1650</v>
      </c>
      <c r="GH285" s="106" t="s">
        <v>1654</v>
      </c>
      <c r="GI285" s="106" t="s">
        <v>1655</v>
      </c>
      <c r="GJ285" s="78"/>
      <c r="GK285" s="28" t="s">
        <v>1809</v>
      </c>
      <c r="GL285" s="78"/>
    </row>
    <row r="286" spans="1:194" x14ac:dyDescent="0.25">
      <c r="A286" s="71" t="str">
        <f t="shared" si="23"/>
        <v>Expenditure: Employee Related Cost  - Senior Management: Designation - Post-retirement Benefit: Medical - Past Service Cost</v>
      </c>
      <c r="B286" s="28"/>
      <c r="C286" s="28" t="str">
        <f t="shared" si="21"/>
        <v>IE005001001003001004000000000000000000</v>
      </c>
      <c r="D286" s="25" t="s">
        <v>1166</v>
      </c>
      <c r="E286" s="25" t="s">
        <v>713</v>
      </c>
      <c r="F286" s="25" t="s">
        <v>702</v>
      </c>
      <c r="G286" s="25" t="s">
        <v>702</v>
      </c>
      <c r="H286" s="25" t="s">
        <v>710</v>
      </c>
      <c r="I286" s="25" t="s">
        <v>702</v>
      </c>
      <c r="J286" s="25" t="s">
        <v>711</v>
      </c>
      <c r="K286" s="25" t="s">
        <v>697</v>
      </c>
      <c r="L286" s="25" t="s">
        <v>697</v>
      </c>
      <c r="M286" s="25" t="s">
        <v>697</v>
      </c>
      <c r="N286" s="25" t="s">
        <v>697</v>
      </c>
      <c r="O286" s="25" t="s">
        <v>697</v>
      </c>
      <c r="P286" s="25" t="s">
        <v>697</v>
      </c>
      <c r="Q286" s="28"/>
      <c r="R286" s="28" t="s">
        <v>704</v>
      </c>
      <c r="S286" s="28" t="s">
        <v>698</v>
      </c>
      <c r="T286" s="28" t="s">
        <v>694</v>
      </c>
      <c r="U286" s="28"/>
      <c r="V286" s="94" t="s">
        <v>1816</v>
      </c>
      <c r="W286" s="28" t="s">
        <v>905</v>
      </c>
      <c r="X286" s="28"/>
      <c r="Y286" s="28"/>
      <c r="Z286" s="28"/>
      <c r="AA286" s="28"/>
      <c r="AB286" s="28"/>
      <c r="AC286" s="28" t="s">
        <v>1817</v>
      </c>
      <c r="AD286" s="28"/>
      <c r="AE286" s="28"/>
      <c r="AF286" s="28"/>
      <c r="AG286" s="28"/>
      <c r="AH286" s="28"/>
      <c r="AI286" s="28" t="s">
        <v>1818</v>
      </c>
      <c r="AJ286" s="28" t="s">
        <v>704</v>
      </c>
      <c r="AK286" s="28"/>
      <c r="AL286" s="28"/>
      <c r="AM286" s="28"/>
      <c r="AN286" s="28"/>
      <c r="AO286" s="28"/>
      <c r="AP286" s="28"/>
      <c r="AQ286" s="28"/>
      <c r="AR286" s="28"/>
      <c r="AS286" s="28"/>
      <c r="AT286" s="28"/>
      <c r="AU286" s="28"/>
      <c r="AV286" s="28"/>
      <c r="AW286" s="28"/>
      <c r="AX286" s="28"/>
      <c r="AY286" s="28"/>
      <c r="AZ286" s="28"/>
      <c r="BA286" s="28"/>
      <c r="BB286" s="28"/>
      <c r="BC286" s="28"/>
      <c r="BD286" s="28"/>
      <c r="BE286" s="28"/>
      <c r="BF286" s="28"/>
      <c r="BG286" s="28"/>
      <c r="BH286" s="28"/>
      <c r="BI286" s="28"/>
      <c r="BJ286" s="28"/>
      <c r="BK286" s="28"/>
      <c r="BL286" s="28"/>
      <c r="BM286" s="28"/>
      <c r="BN286" s="28"/>
      <c r="BO286" s="28"/>
      <c r="BP286" s="28"/>
      <c r="BQ286" s="28"/>
      <c r="BR286" s="28"/>
      <c r="BS286" s="28"/>
      <c r="BT286" s="28"/>
      <c r="BU286" s="28"/>
      <c r="BV286" s="28"/>
      <c r="BW286" s="28"/>
      <c r="BX286" s="28"/>
      <c r="BY286" s="28"/>
      <c r="BZ286" s="28"/>
      <c r="CA286" s="28"/>
      <c r="CB286" s="28"/>
      <c r="CC286" s="28"/>
      <c r="CD286" s="28"/>
      <c r="CE286" s="28"/>
      <c r="CF286" s="28"/>
      <c r="CG286" s="28"/>
      <c r="CH286" s="28"/>
      <c r="CI286" s="28"/>
      <c r="CJ286" s="28"/>
      <c r="CK286" s="28"/>
      <c r="CL286" s="28"/>
      <c r="CM286" s="28"/>
      <c r="CN286" s="28"/>
      <c r="CO286" s="28"/>
      <c r="CP286" s="28"/>
      <c r="CQ286" s="28"/>
      <c r="CR286" s="28"/>
      <c r="CS286" s="28"/>
      <c r="CT286" s="28"/>
      <c r="CU286" s="28"/>
      <c r="CV286" s="28"/>
      <c r="CW286" s="28"/>
      <c r="CX286" s="28"/>
      <c r="CY286" s="28"/>
      <c r="CZ286" s="28"/>
      <c r="DA286" s="28"/>
      <c r="DB286" s="28"/>
      <c r="DC286" s="28"/>
      <c r="DD286" s="28"/>
      <c r="DE286" s="28"/>
      <c r="DF286" s="28"/>
      <c r="DG286" s="28"/>
      <c r="DH286" s="28"/>
      <c r="DI286" s="28"/>
      <c r="DJ286" s="28"/>
      <c r="DK286" s="28"/>
      <c r="DL286" s="28"/>
      <c r="DM286" s="28"/>
      <c r="DN286" s="28"/>
      <c r="DO286" s="28"/>
      <c r="DP286" s="28"/>
      <c r="DQ286" s="28"/>
      <c r="DR286" s="28"/>
      <c r="DS286" s="28"/>
      <c r="DT286" s="28"/>
      <c r="DU286" s="28"/>
      <c r="DV286" s="28"/>
      <c r="DW286" s="28"/>
      <c r="DX286" s="28"/>
      <c r="DY286" s="28"/>
      <c r="DZ286" s="28"/>
      <c r="EA286" s="28"/>
      <c r="EB286" s="28"/>
      <c r="EC286" s="28"/>
      <c r="ED286" s="28"/>
      <c r="EE286" s="28"/>
      <c r="EF286" s="28"/>
      <c r="EG286" s="28"/>
      <c r="EH286" s="28"/>
      <c r="EI286" s="28"/>
      <c r="EJ286" s="28"/>
      <c r="EK286" s="28"/>
      <c r="EL286" s="28"/>
      <c r="EM286" s="28"/>
      <c r="EN286" s="28"/>
      <c r="EO286" s="28"/>
      <c r="EP286" s="28"/>
      <c r="EQ286" s="28"/>
      <c r="ER286" s="28"/>
      <c r="ES286" s="28"/>
      <c r="ET286" s="28"/>
      <c r="EU286" s="28"/>
      <c r="EV286" s="28"/>
      <c r="EW286" s="28"/>
      <c r="EX286" s="28"/>
      <c r="EY286" s="28"/>
      <c r="EZ286" s="28"/>
      <c r="FA286" s="28"/>
      <c r="FB286" s="28"/>
      <c r="FC286" s="28"/>
      <c r="FD286" s="28"/>
      <c r="FE286" s="28"/>
      <c r="FF286" s="28"/>
      <c r="FG286" s="28"/>
      <c r="FH286" s="28"/>
      <c r="FI286" s="28"/>
      <c r="FJ286" s="28"/>
      <c r="FK286" s="28"/>
      <c r="FL286" s="28"/>
      <c r="FM286" s="28"/>
      <c r="FN286" s="28"/>
      <c r="FO286" s="73"/>
      <c r="FP286" s="73"/>
      <c r="FQ286" s="73"/>
      <c r="FR286" s="73"/>
      <c r="FS286" s="78" t="s">
        <v>1806</v>
      </c>
      <c r="FT286" s="73"/>
      <c r="FU286" s="73"/>
      <c r="FV286" s="54" t="s">
        <v>1807</v>
      </c>
      <c r="FW286" s="114" t="s">
        <v>1647</v>
      </c>
      <c r="FX286" s="114" t="s">
        <v>1647</v>
      </c>
      <c r="FY286" s="73"/>
      <c r="FZ286" s="90" t="s">
        <v>1648</v>
      </c>
      <c r="GA286" s="90" t="s">
        <v>1647</v>
      </c>
      <c r="GB286" s="90" t="s">
        <v>1649</v>
      </c>
      <c r="GC286" s="90" t="s">
        <v>1650</v>
      </c>
      <c r="GD286" s="90" t="s">
        <v>1651</v>
      </c>
      <c r="GE286" s="90" t="s">
        <v>1808</v>
      </c>
      <c r="GF286" s="90" t="s">
        <v>1653</v>
      </c>
      <c r="GG286" s="90" t="s">
        <v>1650</v>
      </c>
      <c r="GH286" s="106" t="s">
        <v>1654</v>
      </c>
      <c r="GI286" s="106" t="s">
        <v>1655</v>
      </c>
      <c r="GJ286" s="28"/>
      <c r="GK286" s="28" t="s">
        <v>1809</v>
      </c>
      <c r="GL286" s="28"/>
    </row>
    <row r="287" spans="1:194" x14ac:dyDescent="0.25">
      <c r="A287" s="71" t="str">
        <f t="shared" si="23"/>
        <v>Expenditure: Employee Related Cost  - Senior Management: Designation - Post-retirement Benefit: Medical - Effect of "asset recognition ceiling"</v>
      </c>
      <c r="B287" s="28"/>
      <c r="C287" s="28" t="str">
        <f t="shared" si="21"/>
        <v>IE005001001003001005000000000000000000</v>
      </c>
      <c r="D287" s="25" t="s">
        <v>1166</v>
      </c>
      <c r="E287" s="25" t="s">
        <v>713</v>
      </c>
      <c r="F287" s="25" t="s">
        <v>702</v>
      </c>
      <c r="G287" s="25" t="s">
        <v>702</v>
      </c>
      <c r="H287" s="25" t="s">
        <v>710</v>
      </c>
      <c r="I287" s="25" t="s">
        <v>702</v>
      </c>
      <c r="J287" s="25" t="s">
        <v>713</v>
      </c>
      <c r="K287" s="25" t="s">
        <v>697</v>
      </c>
      <c r="L287" s="25" t="s">
        <v>697</v>
      </c>
      <c r="M287" s="25" t="s">
        <v>697</v>
      </c>
      <c r="N287" s="25" t="s">
        <v>697</v>
      </c>
      <c r="O287" s="25" t="s">
        <v>697</v>
      </c>
      <c r="P287" s="25" t="s">
        <v>697</v>
      </c>
      <c r="Q287" s="28"/>
      <c r="R287" s="28" t="s">
        <v>704</v>
      </c>
      <c r="S287" s="28" t="s">
        <v>698</v>
      </c>
      <c r="T287" s="28" t="s">
        <v>694</v>
      </c>
      <c r="U287" s="28"/>
      <c r="V287" s="94" t="s">
        <v>1819</v>
      </c>
      <c r="W287" s="28" t="s">
        <v>905</v>
      </c>
      <c r="X287" s="28"/>
      <c r="Y287" s="28"/>
      <c r="Z287" s="28"/>
      <c r="AA287" s="28"/>
      <c r="AB287" s="28"/>
      <c r="AC287" s="28" t="s">
        <v>1820</v>
      </c>
      <c r="AD287" s="28"/>
      <c r="AE287" s="28"/>
      <c r="AF287" s="28"/>
      <c r="AG287" s="28"/>
      <c r="AH287" s="28"/>
      <c r="AI287" s="28" t="s">
        <v>1821</v>
      </c>
      <c r="AJ287" s="28" t="s">
        <v>704</v>
      </c>
      <c r="AK287" s="28"/>
      <c r="AL287" s="28"/>
      <c r="AM287" s="28"/>
      <c r="AN287" s="28"/>
      <c r="AO287" s="28"/>
      <c r="AP287" s="28"/>
      <c r="AQ287" s="28"/>
      <c r="AR287" s="28"/>
      <c r="AS287" s="28"/>
      <c r="AT287" s="28"/>
      <c r="AU287" s="28"/>
      <c r="AV287" s="28"/>
      <c r="AW287" s="28"/>
      <c r="AX287" s="28"/>
      <c r="AY287" s="28"/>
      <c r="AZ287" s="28"/>
      <c r="BA287" s="28"/>
      <c r="BB287" s="28"/>
      <c r="BC287" s="28"/>
      <c r="BD287" s="28"/>
      <c r="BE287" s="28"/>
      <c r="BF287" s="28"/>
      <c r="BG287" s="28"/>
      <c r="BH287" s="28"/>
      <c r="BI287" s="28"/>
      <c r="BJ287" s="28"/>
      <c r="BK287" s="28"/>
      <c r="BL287" s="28"/>
      <c r="BM287" s="28"/>
      <c r="BN287" s="28"/>
      <c r="BO287" s="28"/>
      <c r="BP287" s="28"/>
      <c r="BQ287" s="28"/>
      <c r="BR287" s="28"/>
      <c r="BS287" s="28"/>
      <c r="BT287" s="28"/>
      <c r="BU287" s="28"/>
      <c r="BV287" s="28"/>
      <c r="BW287" s="28"/>
      <c r="BX287" s="28"/>
      <c r="BY287" s="28"/>
      <c r="BZ287" s="28"/>
      <c r="CA287" s="28"/>
      <c r="CB287" s="28"/>
      <c r="CC287" s="28"/>
      <c r="CD287" s="28"/>
      <c r="CE287" s="28"/>
      <c r="CF287" s="28"/>
      <c r="CG287" s="28"/>
      <c r="CH287" s="28"/>
      <c r="CI287" s="28"/>
      <c r="CJ287" s="28"/>
      <c r="CK287" s="28"/>
      <c r="CL287" s="28"/>
      <c r="CM287" s="28"/>
      <c r="CN287" s="28"/>
      <c r="CO287" s="28"/>
      <c r="CP287" s="28"/>
      <c r="CQ287" s="28"/>
      <c r="CR287" s="28"/>
      <c r="CS287" s="28"/>
      <c r="CT287" s="28"/>
      <c r="CU287" s="28"/>
      <c r="CV287" s="28"/>
      <c r="CW287" s="28"/>
      <c r="CX287" s="28"/>
      <c r="CY287" s="28"/>
      <c r="CZ287" s="28"/>
      <c r="DA287" s="28"/>
      <c r="DB287" s="28"/>
      <c r="DC287" s="28"/>
      <c r="DD287" s="28"/>
      <c r="DE287" s="28"/>
      <c r="DF287" s="28"/>
      <c r="DG287" s="28"/>
      <c r="DH287" s="28"/>
      <c r="DI287" s="28"/>
      <c r="DJ287" s="28"/>
      <c r="DK287" s="28"/>
      <c r="DL287" s="28"/>
      <c r="DM287" s="28"/>
      <c r="DN287" s="28"/>
      <c r="DO287" s="28"/>
      <c r="DP287" s="28"/>
      <c r="DQ287" s="28"/>
      <c r="DR287" s="28"/>
      <c r="DS287" s="28"/>
      <c r="DT287" s="28"/>
      <c r="DU287" s="28"/>
      <c r="DV287" s="28"/>
      <c r="DW287" s="28"/>
      <c r="DX287" s="28"/>
      <c r="DY287" s="28"/>
      <c r="DZ287" s="28"/>
      <c r="EA287" s="28"/>
      <c r="EB287" s="28"/>
      <c r="EC287" s="28"/>
      <c r="ED287" s="28"/>
      <c r="EE287" s="28"/>
      <c r="EF287" s="28"/>
      <c r="EG287" s="28"/>
      <c r="EH287" s="28"/>
      <c r="EI287" s="28"/>
      <c r="EJ287" s="28"/>
      <c r="EK287" s="28"/>
      <c r="EL287" s="28"/>
      <c r="EM287" s="28"/>
      <c r="EN287" s="28"/>
      <c r="EO287" s="28"/>
      <c r="EP287" s="28"/>
      <c r="EQ287" s="28"/>
      <c r="ER287" s="28"/>
      <c r="ES287" s="28"/>
      <c r="ET287" s="28"/>
      <c r="EU287" s="28"/>
      <c r="EV287" s="28"/>
      <c r="EW287" s="28"/>
      <c r="EX287" s="28"/>
      <c r="EY287" s="28"/>
      <c r="EZ287" s="28"/>
      <c r="FA287" s="28"/>
      <c r="FB287" s="28"/>
      <c r="FC287" s="28"/>
      <c r="FD287" s="28"/>
      <c r="FE287" s="28"/>
      <c r="FF287" s="28"/>
      <c r="FG287" s="28"/>
      <c r="FH287" s="28"/>
      <c r="FI287" s="28"/>
      <c r="FJ287" s="28"/>
      <c r="FK287" s="28"/>
      <c r="FL287" s="28"/>
      <c r="FM287" s="28"/>
      <c r="FN287" s="28"/>
      <c r="FO287" s="73"/>
      <c r="FP287" s="73"/>
      <c r="FQ287" s="73"/>
      <c r="FR287" s="73"/>
      <c r="FS287" s="78" t="s">
        <v>1806</v>
      </c>
      <c r="FT287" s="73"/>
      <c r="FU287" s="73"/>
      <c r="FV287" s="54" t="s">
        <v>1807</v>
      </c>
      <c r="FW287" s="114" t="s">
        <v>1647</v>
      </c>
      <c r="FX287" s="114" t="s">
        <v>1647</v>
      </c>
      <c r="FY287" s="73"/>
      <c r="FZ287" s="90" t="s">
        <v>1648</v>
      </c>
      <c r="GA287" s="90" t="s">
        <v>1647</v>
      </c>
      <c r="GB287" s="90" t="s">
        <v>1649</v>
      </c>
      <c r="GC287" s="90" t="s">
        <v>1650</v>
      </c>
      <c r="GD287" s="90" t="s">
        <v>1651</v>
      </c>
      <c r="GE287" s="90" t="s">
        <v>1808</v>
      </c>
      <c r="GF287" s="90" t="s">
        <v>1653</v>
      </c>
      <c r="GG287" s="90" t="s">
        <v>1650</v>
      </c>
      <c r="GH287" s="106" t="s">
        <v>1654</v>
      </c>
      <c r="GI287" s="106" t="s">
        <v>1655</v>
      </c>
      <c r="GJ287" s="28"/>
      <c r="GK287" s="28" t="s">
        <v>1809</v>
      </c>
      <c r="GL287" s="28"/>
    </row>
    <row r="288" spans="1:194" ht="22.5" x14ac:dyDescent="0.25">
      <c r="A288" s="71" t="str">
        <f t="shared" si="23"/>
        <v>Expenditure: Employee Related Cost  - Senior Management: Designation - Post-retirement Benefit: Medical - Expected return on Plan Assets/Reimbursement Rights</v>
      </c>
      <c r="B288" s="28"/>
      <c r="C288" s="28" t="str">
        <f t="shared" si="21"/>
        <v>IE005001001003001006000000000000000000</v>
      </c>
      <c r="D288" s="25" t="s">
        <v>1166</v>
      </c>
      <c r="E288" s="25" t="s">
        <v>713</v>
      </c>
      <c r="F288" s="25" t="s">
        <v>702</v>
      </c>
      <c r="G288" s="25" t="s">
        <v>702</v>
      </c>
      <c r="H288" s="25" t="s">
        <v>710</v>
      </c>
      <c r="I288" s="25" t="s">
        <v>702</v>
      </c>
      <c r="J288" s="25" t="s">
        <v>715</v>
      </c>
      <c r="K288" s="25" t="s">
        <v>697</v>
      </c>
      <c r="L288" s="25" t="s">
        <v>697</v>
      </c>
      <c r="M288" s="25" t="s">
        <v>697</v>
      </c>
      <c r="N288" s="25" t="s">
        <v>697</v>
      </c>
      <c r="O288" s="25" t="s">
        <v>697</v>
      </c>
      <c r="P288" s="25" t="s">
        <v>697</v>
      </c>
      <c r="Q288" s="28"/>
      <c r="R288" s="28" t="s">
        <v>704</v>
      </c>
      <c r="S288" s="28" t="s">
        <v>698</v>
      </c>
      <c r="T288" s="28" t="s">
        <v>694</v>
      </c>
      <c r="U288" s="28"/>
      <c r="V288" s="94" t="s">
        <v>1822</v>
      </c>
      <c r="W288" s="28" t="s">
        <v>905</v>
      </c>
      <c r="X288" s="28"/>
      <c r="Y288" s="28"/>
      <c r="Z288" s="28"/>
      <c r="AA288" s="28"/>
      <c r="AB288" s="28"/>
      <c r="AC288" s="28" t="s">
        <v>1823</v>
      </c>
      <c r="AD288" s="28"/>
      <c r="AE288" s="28"/>
      <c r="AF288" s="28"/>
      <c r="AG288" s="28"/>
      <c r="AH288" s="28"/>
      <c r="AI288" s="28" t="s">
        <v>1824</v>
      </c>
      <c r="AJ288" s="28" t="s">
        <v>704</v>
      </c>
      <c r="AK288" s="28"/>
      <c r="AL288" s="28"/>
      <c r="AM288" s="28"/>
      <c r="AN288" s="28"/>
      <c r="AO288" s="28"/>
      <c r="AP288" s="28"/>
      <c r="AQ288" s="28"/>
      <c r="AR288" s="28"/>
      <c r="AS288" s="28"/>
      <c r="AT288" s="28"/>
      <c r="AU288" s="28"/>
      <c r="AV288" s="28"/>
      <c r="AW288" s="28"/>
      <c r="AX288" s="28"/>
      <c r="AY288" s="28"/>
      <c r="AZ288" s="28"/>
      <c r="BA288" s="28"/>
      <c r="BB288" s="28"/>
      <c r="BC288" s="28"/>
      <c r="BD288" s="28"/>
      <c r="BE288" s="28"/>
      <c r="BF288" s="28"/>
      <c r="BG288" s="28"/>
      <c r="BH288" s="28"/>
      <c r="BI288" s="28"/>
      <c r="BJ288" s="28"/>
      <c r="BK288" s="28"/>
      <c r="BL288" s="28"/>
      <c r="BM288" s="28"/>
      <c r="BN288" s="28"/>
      <c r="BO288" s="28"/>
      <c r="BP288" s="28"/>
      <c r="BQ288" s="28"/>
      <c r="BR288" s="28"/>
      <c r="BS288" s="28"/>
      <c r="BT288" s="28"/>
      <c r="BU288" s="28"/>
      <c r="BV288" s="28"/>
      <c r="BW288" s="28"/>
      <c r="BX288" s="28"/>
      <c r="BY288" s="28"/>
      <c r="BZ288" s="28"/>
      <c r="CA288" s="28"/>
      <c r="CB288" s="28"/>
      <c r="CC288" s="28"/>
      <c r="CD288" s="28"/>
      <c r="CE288" s="28"/>
      <c r="CF288" s="28"/>
      <c r="CG288" s="28"/>
      <c r="CH288" s="28"/>
      <c r="CI288" s="28"/>
      <c r="CJ288" s="28"/>
      <c r="CK288" s="28"/>
      <c r="CL288" s="28"/>
      <c r="CM288" s="28"/>
      <c r="CN288" s="28"/>
      <c r="CO288" s="28"/>
      <c r="CP288" s="28"/>
      <c r="CQ288" s="28"/>
      <c r="CR288" s="28"/>
      <c r="CS288" s="28"/>
      <c r="CT288" s="28"/>
      <c r="CU288" s="28"/>
      <c r="CV288" s="28"/>
      <c r="CW288" s="28"/>
      <c r="CX288" s="28"/>
      <c r="CY288" s="28"/>
      <c r="CZ288" s="28"/>
      <c r="DA288" s="28"/>
      <c r="DB288" s="28"/>
      <c r="DC288" s="28"/>
      <c r="DD288" s="28"/>
      <c r="DE288" s="28"/>
      <c r="DF288" s="28"/>
      <c r="DG288" s="28"/>
      <c r="DH288" s="28"/>
      <c r="DI288" s="28"/>
      <c r="DJ288" s="28"/>
      <c r="DK288" s="28"/>
      <c r="DL288" s="28"/>
      <c r="DM288" s="28"/>
      <c r="DN288" s="28"/>
      <c r="DO288" s="28"/>
      <c r="DP288" s="28"/>
      <c r="DQ288" s="28"/>
      <c r="DR288" s="28"/>
      <c r="DS288" s="28"/>
      <c r="DT288" s="28"/>
      <c r="DU288" s="28"/>
      <c r="DV288" s="28"/>
      <c r="DW288" s="28"/>
      <c r="DX288" s="28"/>
      <c r="DY288" s="28"/>
      <c r="DZ288" s="28"/>
      <c r="EA288" s="28"/>
      <c r="EB288" s="28"/>
      <c r="EC288" s="28"/>
      <c r="ED288" s="28"/>
      <c r="EE288" s="28"/>
      <c r="EF288" s="28"/>
      <c r="EG288" s="28"/>
      <c r="EH288" s="28"/>
      <c r="EI288" s="28"/>
      <c r="EJ288" s="28"/>
      <c r="EK288" s="28"/>
      <c r="EL288" s="28"/>
      <c r="EM288" s="28"/>
      <c r="EN288" s="28"/>
      <c r="EO288" s="28"/>
      <c r="EP288" s="28"/>
      <c r="EQ288" s="28"/>
      <c r="ER288" s="28"/>
      <c r="ES288" s="28"/>
      <c r="ET288" s="28"/>
      <c r="EU288" s="28"/>
      <c r="EV288" s="28"/>
      <c r="EW288" s="28"/>
      <c r="EX288" s="28"/>
      <c r="EY288" s="28"/>
      <c r="EZ288" s="28"/>
      <c r="FA288" s="28"/>
      <c r="FB288" s="28"/>
      <c r="FC288" s="28"/>
      <c r="FD288" s="28"/>
      <c r="FE288" s="28"/>
      <c r="FF288" s="28"/>
      <c r="FG288" s="28"/>
      <c r="FH288" s="28"/>
      <c r="FI288" s="28"/>
      <c r="FJ288" s="28"/>
      <c r="FK288" s="28"/>
      <c r="FL288" s="28"/>
      <c r="FM288" s="28"/>
      <c r="FN288" s="28"/>
      <c r="FO288" s="73"/>
      <c r="FP288" s="73"/>
      <c r="FQ288" s="73"/>
      <c r="FR288" s="73"/>
      <c r="FS288" s="78" t="s">
        <v>1806</v>
      </c>
      <c r="FT288" s="73"/>
      <c r="FU288" s="73"/>
      <c r="FV288" s="54" t="s">
        <v>1807</v>
      </c>
      <c r="FW288" s="114" t="s">
        <v>1647</v>
      </c>
      <c r="FX288" s="114" t="s">
        <v>1647</v>
      </c>
      <c r="FY288" s="73"/>
      <c r="FZ288" s="90" t="s">
        <v>1648</v>
      </c>
      <c r="GA288" s="90" t="s">
        <v>1647</v>
      </c>
      <c r="GB288" s="90" t="s">
        <v>1649</v>
      </c>
      <c r="GC288" s="90" t="s">
        <v>1650</v>
      </c>
      <c r="GD288" s="90" t="s">
        <v>1651</v>
      </c>
      <c r="GE288" s="90" t="s">
        <v>1808</v>
      </c>
      <c r="GF288" s="90" t="s">
        <v>1653</v>
      </c>
      <c r="GG288" s="90" t="s">
        <v>1650</v>
      </c>
      <c r="GH288" s="106" t="s">
        <v>1654</v>
      </c>
      <c r="GI288" s="106" t="s">
        <v>1655</v>
      </c>
      <c r="GJ288" s="28"/>
      <c r="GK288" s="28" t="s">
        <v>1809</v>
      </c>
      <c r="GL288" s="28"/>
    </row>
    <row r="289" spans="1:194" x14ac:dyDescent="0.25">
      <c r="A289" s="71" t="str">
        <f t="shared" si="23"/>
        <v>Expenditure: Employee Related Cost  - Senior Management: Designation - Post-retirement Benefit: Medical - Curtailment and Settlement</v>
      </c>
      <c r="B289" s="28"/>
      <c r="C289" s="28" t="str">
        <f t="shared" si="21"/>
        <v>IE005001001003001007000000000000000000</v>
      </c>
      <c r="D289" s="25" t="s">
        <v>1166</v>
      </c>
      <c r="E289" s="25" t="s">
        <v>713</v>
      </c>
      <c r="F289" s="25" t="s">
        <v>702</v>
      </c>
      <c r="G289" s="25" t="s">
        <v>702</v>
      </c>
      <c r="H289" s="25" t="s">
        <v>710</v>
      </c>
      <c r="I289" s="25" t="s">
        <v>702</v>
      </c>
      <c r="J289" s="25" t="s">
        <v>718</v>
      </c>
      <c r="K289" s="25" t="s">
        <v>697</v>
      </c>
      <c r="L289" s="25" t="s">
        <v>697</v>
      </c>
      <c r="M289" s="25" t="s">
        <v>697</v>
      </c>
      <c r="N289" s="25" t="s">
        <v>697</v>
      </c>
      <c r="O289" s="25" t="s">
        <v>697</v>
      </c>
      <c r="P289" s="25" t="s">
        <v>697</v>
      </c>
      <c r="Q289" s="28"/>
      <c r="R289" s="28" t="s">
        <v>704</v>
      </c>
      <c r="S289" s="28" t="s">
        <v>698</v>
      </c>
      <c r="T289" s="28" t="s">
        <v>694</v>
      </c>
      <c r="U289" s="28"/>
      <c r="V289" s="94" t="s">
        <v>1825</v>
      </c>
      <c r="W289" s="28" t="s">
        <v>905</v>
      </c>
      <c r="X289" s="28"/>
      <c r="Y289" s="28"/>
      <c r="Z289" s="28"/>
      <c r="AA289" s="28"/>
      <c r="AB289" s="28"/>
      <c r="AC289" s="28" t="s">
        <v>1826</v>
      </c>
      <c r="AD289" s="28"/>
      <c r="AE289" s="28"/>
      <c r="AF289" s="28"/>
      <c r="AG289" s="28"/>
      <c r="AH289" s="28"/>
      <c r="AI289" s="28" t="s">
        <v>1827</v>
      </c>
      <c r="AJ289" s="28" t="s">
        <v>704</v>
      </c>
      <c r="AK289" s="28"/>
      <c r="AL289" s="28"/>
      <c r="AM289" s="28"/>
      <c r="AN289" s="28"/>
      <c r="AO289" s="28"/>
      <c r="AP289" s="28"/>
      <c r="AQ289" s="28"/>
      <c r="AR289" s="28"/>
      <c r="AS289" s="28"/>
      <c r="AT289" s="28"/>
      <c r="AU289" s="28"/>
      <c r="AV289" s="28"/>
      <c r="AW289" s="28"/>
      <c r="AX289" s="28"/>
      <c r="AY289" s="28"/>
      <c r="AZ289" s="28"/>
      <c r="BA289" s="28"/>
      <c r="BB289" s="28"/>
      <c r="BC289" s="28"/>
      <c r="BD289" s="28"/>
      <c r="BE289" s="28"/>
      <c r="BF289" s="28"/>
      <c r="BG289" s="28"/>
      <c r="BH289" s="28"/>
      <c r="BI289" s="28"/>
      <c r="BJ289" s="28"/>
      <c r="BK289" s="28"/>
      <c r="BL289" s="28"/>
      <c r="BM289" s="28"/>
      <c r="BN289" s="28"/>
      <c r="BO289" s="28"/>
      <c r="BP289" s="28"/>
      <c r="BQ289" s="28"/>
      <c r="BR289" s="28"/>
      <c r="BS289" s="28"/>
      <c r="BT289" s="28"/>
      <c r="BU289" s="28"/>
      <c r="BV289" s="28"/>
      <c r="BW289" s="28"/>
      <c r="BX289" s="28"/>
      <c r="BY289" s="28"/>
      <c r="BZ289" s="28"/>
      <c r="CA289" s="28"/>
      <c r="CB289" s="28"/>
      <c r="CC289" s="28"/>
      <c r="CD289" s="28"/>
      <c r="CE289" s="28"/>
      <c r="CF289" s="28"/>
      <c r="CG289" s="28"/>
      <c r="CH289" s="28"/>
      <c r="CI289" s="28"/>
      <c r="CJ289" s="28"/>
      <c r="CK289" s="28"/>
      <c r="CL289" s="28"/>
      <c r="CM289" s="28"/>
      <c r="CN289" s="28"/>
      <c r="CO289" s="28"/>
      <c r="CP289" s="28"/>
      <c r="CQ289" s="28"/>
      <c r="CR289" s="28"/>
      <c r="CS289" s="28"/>
      <c r="CT289" s="28"/>
      <c r="CU289" s="28"/>
      <c r="CV289" s="28"/>
      <c r="CW289" s="28"/>
      <c r="CX289" s="28"/>
      <c r="CY289" s="28"/>
      <c r="CZ289" s="28"/>
      <c r="DA289" s="28"/>
      <c r="DB289" s="28"/>
      <c r="DC289" s="28"/>
      <c r="DD289" s="28"/>
      <c r="DE289" s="28"/>
      <c r="DF289" s="28"/>
      <c r="DG289" s="28"/>
      <c r="DH289" s="28"/>
      <c r="DI289" s="28"/>
      <c r="DJ289" s="28"/>
      <c r="DK289" s="28"/>
      <c r="DL289" s="28"/>
      <c r="DM289" s="28"/>
      <c r="DN289" s="28"/>
      <c r="DO289" s="28"/>
      <c r="DP289" s="28"/>
      <c r="DQ289" s="28"/>
      <c r="DR289" s="28"/>
      <c r="DS289" s="28"/>
      <c r="DT289" s="28"/>
      <c r="DU289" s="28"/>
      <c r="DV289" s="28"/>
      <c r="DW289" s="28"/>
      <c r="DX289" s="28"/>
      <c r="DY289" s="28"/>
      <c r="DZ289" s="28"/>
      <c r="EA289" s="28"/>
      <c r="EB289" s="28"/>
      <c r="EC289" s="28"/>
      <c r="ED289" s="28"/>
      <c r="EE289" s="28"/>
      <c r="EF289" s="28"/>
      <c r="EG289" s="28"/>
      <c r="EH289" s="28"/>
      <c r="EI289" s="28"/>
      <c r="EJ289" s="28"/>
      <c r="EK289" s="28"/>
      <c r="EL289" s="28"/>
      <c r="EM289" s="28"/>
      <c r="EN289" s="28"/>
      <c r="EO289" s="28"/>
      <c r="EP289" s="28"/>
      <c r="EQ289" s="28"/>
      <c r="ER289" s="28"/>
      <c r="ES289" s="28"/>
      <c r="ET289" s="28"/>
      <c r="EU289" s="28"/>
      <c r="EV289" s="28"/>
      <c r="EW289" s="28"/>
      <c r="EX289" s="28"/>
      <c r="EY289" s="28"/>
      <c r="EZ289" s="28"/>
      <c r="FA289" s="28"/>
      <c r="FB289" s="28"/>
      <c r="FC289" s="28"/>
      <c r="FD289" s="28"/>
      <c r="FE289" s="28"/>
      <c r="FF289" s="28"/>
      <c r="FG289" s="28"/>
      <c r="FH289" s="28"/>
      <c r="FI289" s="28"/>
      <c r="FJ289" s="28"/>
      <c r="FK289" s="28"/>
      <c r="FL289" s="28"/>
      <c r="FM289" s="28"/>
      <c r="FN289" s="28"/>
      <c r="FO289" s="73"/>
      <c r="FP289" s="73"/>
      <c r="FQ289" s="73"/>
      <c r="FR289" s="73"/>
      <c r="FS289" s="78" t="s">
        <v>1806</v>
      </c>
      <c r="FT289" s="73"/>
      <c r="FU289" s="73"/>
      <c r="FV289" s="54" t="s">
        <v>1807</v>
      </c>
      <c r="FW289" s="114" t="s">
        <v>1647</v>
      </c>
      <c r="FX289" s="114" t="s">
        <v>1647</v>
      </c>
      <c r="FY289" s="73"/>
      <c r="FZ289" s="90" t="s">
        <v>1648</v>
      </c>
      <c r="GA289" s="90" t="s">
        <v>1647</v>
      </c>
      <c r="GB289" s="90" t="s">
        <v>1649</v>
      </c>
      <c r="GC289" s="90" t="s">
        <v>1650</v>
      </c>
      <c r="GD289" s="90" t="s">
        <v>1651</v>
      </c>
      <c r="GE289" s="90" t="s">
        <v>1808</v>
      </c>
      <c r="GF289" s="90" t="s">
        <v>1653</v>
      </c>
      <c r="GG289" s="90" t="s">
        <v>1650</v>
      </c>
      <c r="GH289" s="106" t="s">
        <v>1654</v>
      </c>
      <c r="GI289" s="106" t="s">
        <v>1655</v>
      </c>
      <c r="GJ289" s="28"/>
      <c r="GK289" s="28" t="s">
        <v>1809</v>
      </c>
      <c r="GL289" s="28"/>
    </row>
    <row r="290" spans="1:194" x14ac:dyDescent="0.25">
      <c r="A290" s="71" t="str">
        <f t="shared" si="23"/>
        <v>Expenditure: Employee Related Cost  - Senior Management: Designation - Post-retirement Benefit: Medical - Defined Contribution Fund Expenses</v>
      </c>
      <c r="B290" s="28"/>
      <c r="C290" s="28" t="str">
        <f t="shared" si="21"/>
        <v>IE005001001003001008000000000000000000</v>
      </c>
      <c r="D290" s="25" t="s">
        <v>1166</v>
      </c>
      <c r="E290" s="25" t="s">
        <v>713</v>
      </c>
      <c r="F290" s="25" t="s">
        <v>702</v>
      </c>
      <c r="G290" s="25" t="s">
        <v>702</v>
      </c>
      <c r="H290" s="25" t="s">
        <v>710</v>
      </c>
      <c r="I290" s="25" t="s">
        <v>702</v>
      </c>
      <c r="J290" s="25" t="s">
        <v>720</v>
      </c>
      <c r="K290" s="25" t="s">
        <v>697</v>
      </c>
      <c r="L290" s="25" t="s">
        <v>697</v>
      </c>
      <c r="M290" s="25" t="s">
        <v>697</v>
      </c>
      <c r="N290" s="25" t="s">
        <v>697</v>
      </c>
      <c r="O290" s="25" t="s">
        <v>697</v>
      </c>
      <c r="P290" s="25" t="s">
        <v>697</v>
      </c>
      <c r="Q290" s="28"/>
      <c r="R290" s="28" t="s">
        <v>704</v>
      </c>
      <c r="S290" s="28" t="s">
        <v>698</v>
      </c>
      <c r="T290" s="28" t="s">
        <v>694</v>
      </c>
      <c r="U290" s="28"/>
      <c r="V290" s="94" t="s">
        <v>1828</v>
      </c>
      <c r="W290" s="28" t="s">
        <v>905</v>
      </c>
      <c r="X290" s="28"/>
      <c r="Y290" s="28"/>
      <c r="Z290" s="28"/>
      <c r="AA290" s="28"/>
      <c r="AB290" s="28"/>
      <c r="AC290" s="28" t="s">
        <v>1829</v>
      </c>
      <c r="AD290" s="28"/>
      <c r="AE290" s="28"/>
      <c r="AF290" s="28"/>
      <c r="AG290" s="28"/>
      <c r="AH290" s="28"/>
      <c r="AI290" s="28" t="s">
        <v>1830</v>
      </c>
      <c r="AJ290" s="28" t="s">
        <v>704</v>
      </c>
      <c r="AK290" s="28"/>
      <c r="AL290" s="28"/>
      <c r="AM290" s="28"/>
      <c r="AN290" s="28"/>
      <c r="AO290" s="28"/>
      <c r="AP290" s="28"/>
      <c r="AQ290" s="28"/>
      <c r="AR290" s="28"/>
      <c r="AS290" s="28"/>
      <c r="AT290" s="28"/>
      <c r="AU290" s="28"/>
      <c r="AV290" s="28"/>
      <c r="AW290" s="28"/>
      <c r="AX290" s="28"/>
      <c r="AY290" s="28"/>
      <c r="AZ290" s="28"/>
      <c r="BA290" s="28"/>
      <c r="BB290" s="28"/>
      <c r="BC290" s="28"/>
      <c r="BD290" s="28"/>
      <c r="BE290" s="28"/>
      <c r="BF290" s="28"/>
      <c r="BG290" s="28"/>
      <c r="BH290" s="28"/>
      <c r="BI290" s="28"/>
      <c r="BJ290" s="28"/>
      <c r="BK290" s="28"/>
      <c r="BL290" s="28"/>
      <c r="BM290" s="28"/>
      <c r="BN290" s="28"/>
      <c r="BO290" s="28"/>
      <c r="BP290" s="28"/>
      <c r="BQ290" s="28"/>
      <c r="BR290" s="28"/>
      <c r="BS290" s="28"/>
      <c r="BT290" s="28"/>
      <c r="BU290" s="28"/>
      <c r="BV290" s="28"/>
      <c r="BW290" s="28"/>
      <c r="BX290" s="28"/>
      <c r="BY290" s="28"/>
      <c r="BZ290" s="28"/>
      <c r="CA290" s="28"/>
      <c r="CB290" s="28"/>
      <c r="CC290" s="28"/>
      <c r="CD290" s="28"/>
      <c r="CE290" s="28"/>
      <c r="CF290" s="28"/>
      <c r="CG290" s="28"/>
      <c r="CH290" s="28"/>
      <c r="CI290" s="28"/>
      <c r="CJ290" s="28"/>
      <c r="CK290" s="28"/>
      <c r="CL290" s="28"/>
      <c r="CM290" s="28"/>
      <c r="CN290" s="28"/>
      <c r="CO290" s="28"/>
      <c r="CP290" s="28"/>
      <c r="CQ290" s="28"/>
      <c r="CR290" s="28"/>
      <c r="CS290" s="28"/>
      <c r="CT290" s="28"/>
      <c r="CU290" s="28"/>
      <c r="CV290" s="28"/>
      <c r="CW290" s="28"/>
      <c r="CX290" s="28"/>
      <c r="CY290" s="28"/>
      <c r="CZ290" s="28"/>
      <c r="DA290" s="28"/>
      <c r="DB290" s="28"/>
      <c r="DC290" s="28"/>
      <c r="DD290" s="28"/>
      <c r="DE290" s="28"/>
      <c r="DF290" s="28"/>
      <c r="DG290" s="28"/>
      <c r="DH290" s="28"/>
      <c r="DI290" s="28"/>
      <c r="DJ290" s="28"/>
      <c r="DK290" s="28"/>
      <c r="DL290" s="28"/>
      <c r="DM290" s="28"/>
      <c r="DN290" s="28"/>
      <c r="DO290" s="28"/>
      <c r="DP290" s="28"/>
      <c r="DQ290" s="28"/>
      <c r="DR290" s="28"/>
      <c r="DS290" s="28"/>
      <c r="DT290" s="28"/>
      <c r="DU290" s="28"/>
      <c r="DV290" s="28"/>
      <c r="DW290" s="28"/>
      <c r="DX290" s="28"/>
      <c r="DY290" s="28"/>
      <c r="DZ290" s="28"/>
      <c r="EA290" s="28"/>
      <c r="EB290" s="28"/>
      <c r="EC290" s="28"/>
      <c r="ED290" s="28"/>
      <c r="EE290" s="28"/>
      <c r="EF290" s="28"/>
      <c r="EG290" s="28"/>
      <c r="EH290" s="28"/>
      <c r="EI290" s="28"/>
      <c r="EJ290" s="28"/>
      <c r="EK290" s="28"/>
      <c r="EL290" s="28"/>
      <c r="EM290" s="28"/>
      <c r="EN290" s="28"/>
      <c r="EO290" s="28"/>
      <c r="EP290" s="28"/>
      <c r="EQ290" s="28"/>
      <c r="ER290" s="28"/>
      <c r="ES290" s="28"/>
      <c r="ET290" s="28"/>
      <c r="EU290" s="28"/>
      <c r="EV290" s="28"/>
      <c r="EW290" s="28"/>
      <c r="EX290" s="28"/>
      <c r="EY290" s="28"/>
      <c r="EZ290" s="28"/>
      <c r="FA290" s="28"/>
      <c r="FB290" s="28"/>
      <c r="FC290" s="28"/>
      <c r="FD290" s="28"/>
      <c r="FE290" s="28"/>
      <c r="FF290" s="28"/>
      <c r="FG290" s="28"/>
      <c r="FH290" s="28"/>
      <c r="FI290" s="28"/>
      <c r="FJ290" s="28"/>
      <c r="FK290" s="28"/>
      <c r="FL290" s="28"/>
      <c r="FM290" s="28"/>
      <c r="FN290" s="28"/>
      <c r="FO290" s="73"/>
      <c r="FP290" s="73"/>
      <c r="FQ290" s="73"/>
      <c r="FR290" s="73"/>
      <c r="FS290" s="78" t="s">
        <v>1806</v>
      </c>
      <c r="FT290" s="73"/>
      <c r="FU290" s="73"/>
      <c r="FV290" s="54" t="s">
        <v>1807</v>
      </c>
      <c r="FW290" s="114" t="s">
        <v>1647</v>
      </c>
      <c r="FX290" s="114" t="s">
        <v>1647</v>
      </c>
      <c r="FY290" s="73"/>
      <c r="FZ290" s="90" t="s">
        <v>1648</v>
      </c>
      <c r="GA290" s="90" t="s">
        <v>1647</v>
      </c>
      <c r="GB290" s="90" t="s">
        <v>1649</v>
      </c>
      <c r="GC290" s="90" t="s">
        <v>1650</v>
      </c>
      <c r="GD290" s="90" t="s">
        <v>1651</v>
      </c>
      <c r="GE290" s="90" t="s">
        <v>1808</v>
      </c>
      <c r="GF290" s="90" t="s">
        <v>1653</v>
      </c>
      <c r="GG290" s="90" t="s">
        <v>1650</v>
      </c>
      <c r="GH290" s="106" t="s">
        <v>1654</v>
      </c>
      <c r="GI290" s="106" t="s">
        <v>1655</v>
      </c>
      <c r="GJ290" s="28"/>
      <c r="GK290" s="28" t="s">
        <v>1831</v>
      </c>
      <c r="GL290" s="28"/>
    </row>
    <row r="291" spans="1:194" x14ac:dyDescent="0.25">
      <c r="A291" s="71" t="str">
        <f>CONCATENATE($W$7,": ",$X$236," - ",$Y$237,": ",$Z$238," - ",$AA$281,": ",$AB$291)</f>
        <v>Expenditure: Employee Related Cost  - Senior Management: Designation - Post-retirement Benefit: Pension</v>
      </c>
      <c r="B291" s="27"/>
      <c r="C291" s="27" t="str">
        <f t="shared" si="21"/>
        <v>IE005001001003002000000000000000000000</v>
      </c>
      <c r="D291" s="23" t="s">
        <v>1166</v>
      </c>
      <c r="E291" s="23" t="s">
        <v>713</v>
      </c>
      <c r="F291" s="23" t="s">
        <v>702</v>
      </c>
      <c r="G291" s="23" t="s">
        <v>702</v>
      </c>
      <c r="H291" s="23" t="s">
        <v>710</v>
      </c>
      <c r="I291" s="23" t="s">
        <v>707</v>
      </c>
      <c r="J291" s="23" t="s">
        <v>697</v>
      </c>
      <c r="K291" s="23" t="s">
        <v>697</v>
      </c>
      <c r="L291" s="23" t="s">
        <v>697</v>
      </c>
      <c r="M291" s="23" t="s">
        <v>697</v>
      </c>
      <c r="N291" s="23" t="s">
        <v>697</v>
      </c>
      <c r="O291" s="23" t="s">
        <v>697</v>
      </c>
      <c r="P291" s="23" t="s">
        <v>697</v>
      </c>
      <c r="Q291" s="27"/>
      <c r="R291" s="28" t="s">
        <v>698</v>
      </c>
      <c r="S291" s="28" t="s">
        <v>698</v>
      </c>
      <c r="T291" s="28" t="s">
        <v>694</v>
      </c>
      <c r="U291" s="28"/>
      <c r="V291" s="27" t="s">
        <v>1832</v>
      </c>
      <c r="W291" s="27" t="s">
        <v>905</v>
      </c>
      <c r="X291" s="27"/>
      <c r="Y291" s="27"/>
      <c r="Z291" s="27"/>
      <c r="AA291" s="27"/>
      <c r="AB291" s="27" t="s">
        <v>1833</v>
      </c>
      <c r="AC291" s="27"/>
      <c r="AD291" s="27"/>
      <c r="AE291" s="27"/>
      <c r="AF291" s="27"/>
      <c r="AG291" s="27"/>
      <c r="AH291" s="27"/>
      <c r="AI291" s="27" t="s">
        <v>1834</v>
      </c>
      <c r="AJ291" s="28" t="s">
        <v>694</v>
      </c>
      <c r="AK291" s="27"/>
      <c r="AL291" s="27"/>
      <c r="AM291" s="27"/>
      <c r="AN291" s="27"/>
      <c r="AO291" s="27"/>
      <c r="AP291" s="27"/>
      <c r="AQ291" s="27"/>
      <c r="AR291" s="27"/>
      <c r="AS291" s="27"/>
      <c r="AT291" s="27"/>
      <c r="AU291" s="27"/>
      <c r="AV291" s="27"/>
      <c r="AW291" s="27"/>
      <c r="AX291" s="27"/>
      <c r="AY291" s="27"/>
      <c r="AZ291" s="27"/>
      <c r="BA291" s="27"/>
      <c r="BB291" s="27"/>
      <c r="BC291" s="27"/>
      <c r="BD291" s="27"/>
      <c r="BE291" s="27"/>
      <c r="BF291" s="27"/>
      <c r="BG291" s="27"/>
      <c r="BH291" s="27"/>
      <c r="BI291" s="27"/>
      <c r="BJ291" s="27"/>
      <c r="BK291" s="27"/>
      <c r="BL291" s="27"/>
      <c r="BM291" s="27"/>
      <c r="BN291" s="27"/>
      <c r="BO291" s="27"/>
      <c r="BP291" s="27"/>
      <c r="BQ291" s="27"/>
      <c r="BR291" s="27"/>
      <c r="BS291" s="27"/>
      <c r="BT291" s="27"/>
      <c r="BU291" s="27"/>
      <c r="BV291" s="27"/>
      <c r="BW291" s="27"/>
      <c r="BX291" s="27"/>
      <c r="BY291" s="27"/>
      <c r="BZ291" s="27"/>
      <c r="CA291" s="27"/>
      <c r="CB291" s="27"/>
      <c r="CC291" s="27"/>
      <c r="CD291" s="27"/>
      <c r="CE291" s="27"/>
      <c r="CF291" s="27"/>
      <c r="CG291" s="27"/>
      <c r="CH291" s="27"/>
      <c r="CI291" s="27"/>
      <c r="CJ291" s="27"/>
      <c r="CK291" s="27"/>
      <c r="CL291" s="27"/>
      <c r="CM291" s="27"/>
      <c r="CN291" s="27"/>
      <c r="CO291" s="27"/>
      <c r="CP291" s="27"/>
      <c r="CQ291" s="27"/>
      <c r="CR291" s="27"/>
      <c r="CS291" s="27"/>
      <c r="CT291" s="27"/>
      <c r="CU291" s="27"/>
      <c r="CV291" s="27"/>
      <c r="CW291" s="27"/>
      <c r="CX291" s="27"/>
      <c r="CY291" s="27"/>
      <c r="CZ291" s="27"/>
      <c r="DA291" s="27"/>
      <c r="DB291" s="27"/>
      <c r="DC291" s="27"/>
      <c r="DD291" s="27"/>
      <c r="DE291" s="27"/>
      <c r="DF291" s="27"/>
      <c r="DG291" s="27"/>
      <c r="DH291" s="27"/>
      <c r="DI291" s="27"/>
      <c r="DJ291" s="27"/>
      <c r="DK291" s="27"/>
      <c r="DL291" s="27"/>
      <c r="DM291" s="27"/>
      <c r="DN291" s="27"/>
      <c r="DO291" s="27"/>
      <c r="DP291" s="27"/>
      <c r="DQ291" s="27"/>
      <c r="DR291" s="27"/>
      <c r="DS291" s="27"/>
      <c r="DT291" s="27"/>
      <c r="DU291" s="27"/>
      <c r="DV291" s="27"/>
      <c r="DW291" s="27"/>
      <c r="DX291" s="27"/>
      <c r="DY291" s="27"/>
      <c r="DZ291" s="27"/>
      <c r="EA291" s="27"/>
      <c r="EB291" s="27"/>
      <c r="EC291" s="27"/>
      <c r="ED291" s="27"/>
      <c r="EE291" s="27"/>
      <c r="EF291" s="27"/>
      <c r="EG291" s="27"/>
      <c r="EH291" s="27"/>
      <c r="EI291" s="27"/>
      <c r="EJ291" s="27"/>
      <c r="EK291" s="27"/>
      <c r="EL291" s="27"/>
      <c r="EM291" s="27"/>
      <c r="EN291" s="27"/>
      <c r="EO291" s="27"/>
      <c r="EP291" s="27"/>
      <c r="EQ291" s="27"/>
      <c r="ER291" s="27"/>
      <c r="ES291" s="27"/>
      <c r="ET291" s="27"/>
      <c r="EU291" s="27"/>
      <c r="EV291" s="27"/>
      <c r="EW291" s="27"/>
      <c r="EX291" s="27"/>
      <c r="EY291" s="27"/>
      <c r="EZ291" s="27"/>
      <c r="FA291" s="27"/>
      <c r="FB291" s="27"/>
      <c r="FC291" s="27"/>
      <c r="FD291" s="27"/>
      <c r="FE291" s="27"/>
      <c r="FF291" s="27"/>
      <c r="FG291" s="27"/>
      <c r="FH291" s="27"/>
      <c r="FI291" s="27"/>
      <c r="FJ291" s="27"/>
      <c r="FK291" s="27"/>
      <c r="FL291" s="27"/>
      <c r="FM291" s="27"/>
      <c r="FN291" s="27"/>
      <c r="FO291" s="72"/>
      <c r="FP291" s="72"/>
      <c r="FQ291" s="72"/>
      <c r="FR291" s="72"/>
      <c r="FS291" s="78" t="s">
        <v>694</v>
      </c>
      <c r="FT291" s="72"/>
      <c r="FU291" s="72"/>
      <c r="FV291" s="27" t="s">
        <v>698</v>
      </c>
      <c r="FW291" s="78" t="s">
        <v>698</v>
      </c>
      <c r="FX291" s="78" t="s">
        <v>698</v>
      </c>
      <c r="FY291" s="72"/>
      <c r="FZ291" s="90" t="s">
        <v>694</v>
      </c>
      <c r="GA291" s="90" t="s">
        <v>694</v>
      </c>
      <c r="GB291" s="90" t="s">
        <v>694</v>
      </c>
      <c r="GC291" s="90" t="s">
        <v>694</v>
      </c>
      <c r="GD291" s="90" t="s">
        <v>694</v>
      </c>
      <c r="GE291" s="90" t="s">
        <v>694</v>
      </c>
      <c r="GF291" s="90" t="s">
        <v>694</v>
      </c>
      <c r="GG291" s="90" t="s">
        <v>694</v>
      </c>
      <c r="GH291" s="106" t="s">
        <v>694</v>
      </c>
      <c r="GI291" s="106" t="s">
        <v>694</v>
      </c>
      <c r="GJ291" s="27"/>
      <c r="GK291" s="28" t="s">
        <v>694</v>
      </c>
      <c r="GL291" s="27"/>
    </row>
    <row r="292" spans="1:194" x14ac:dyDescent="0.25">
      <c r="A292" s="71" t="str">
        <f>CONCATENATE($W$7,": ",$X$236," - ",$Y$237,": ",$Z$238," - ",$AA$281,": ",$AB$291," - ",AC292)</f>
        <v>Expenditure: Employee Related Cost  - Senior Management: Designation - Post-retirement Benefit: Pension - Current Service Cost</v>
      </c>
      <c r="B292" s="78"/>
      <c r="C292" s="78" t="str">
        <f t="shared" si="21"/>
        <v>IE005001001003002001000000000000000000</v>
      </c>
      <c r="D292" s="115" t="s">
        <v>1166</v>
      </c>
      <c r="E292" s="25" t="s">
        <v>713</v>
      </c>
      <c r="F292" s="25" t="s">
        <v>702</v>
      </c>
      <c r="G292" s="25" t="s">
        <v>702</v>
      </c>
      <c r="H292" s="25" t="s">
        <v>710</v>
      </c>
      <c r="I292" s="25" t="s">
        <v>707</v>
      </c>
      <c r="J292" s="25" t="s">
        <v>702</v>
      </c>
      <c r="K292" s="25" t="s">
        <v>697</v>
      </c>
      <c r="L292" s="25" t="s">
        <v>697</v>
      </c>
      <c r="M292" s="25" t="s">
        <v>697</v>
      </c>
      <c r="N292" s="25" t="s">
        <v>697</v>
      </c>
      <c r="O292" s="25" t="s">
        <v>697</v>
      </c>
      <c r="P292" s="25" t="s">
        <v>697</v>
      </c>
      <c r="Q292" s="78">
        <v>0</v>
      </c>
      <c r="R292" s="28" t="s">
        <v>704</v>
      </c>
      <c r="S292" s="28" t="s">
        <v>698</v>
      </c>
      <c r="T292" s="28" t="s">
        <v>694</v>
      </c>
      <c r="U292" s="28"/>
      <c r="V292" s="116" t="s">
        <v>1803</v>
      </c>
      <c r="W292" s="78" t="s">
        <v>905</v>
      </c>
      <c r="X292" s="78"/>
      <c r="Y292" s="78"/>
      <c r="Z292" s="78"/>
      <c r="AA292" s="78"/>
      <c r="AB292" s="78"/>
      <c r="AC292" s="78" t="s">
        <v>1804</v>
      </c>
      <c r="AD292" s="78"/>
      <c r="AE292" s="78"/>
      <c r="AF292" s="78"/>
      <c r="AG292" s="78"/>
      <c r="AH292" s="78"/>
      <c r="AI292" s="78" t="s">
        <v>1835</v>
      </c>
      <c r="AJ292" s="28" t="s">
        <v>704</v>
      </c>
      <c r="AK292" s="78"/>
      <c r="AL292" s="78"/>
      <c r="AM292" s="78"/>
      <c r="AN292" s="78"/>
      <c r="AO292" s="78"/>
      <c r="AP292" s="78"/>
      <c r="AQ292" s="78"/>
      <c r="AR292" s="78"/>
      <c r="AS292" s="78"/>
      <c r="AT292" s="78"/>
      <c r="AU292" s="78"/>
      <c r="AV292" s="78"/>
      <c r="AW292" s="78"/>
      <c r="AX292" s="78"/>
      <c r="AY292" s="78"/>
      <c r="AZ292" s="78"/>
      <c r="BA292" s="78"/>
      <c r="BB292" s="78"/>
      <c r="BC292" s="78"/>
      <c r="BD292" s="78"/>
      <c r="BE292" s="78"/>
      <c r="BF292" s="78"/>
      <c r="BG292" s="78"/>
      <c r="BH292" s="78"/>
      <c r="BI292" s="78"/>
      <c r="BJ292" s="78"/>
      <c r="BK292" s="78"/>
      <c r="BL292" s="78"/>
      <c r="BM292" s="78"/>
      <c r="BN292" s="78"/>
      <c r="BO292" s="78"/>
      <c r="BP292" s="78"/>
      <c r="BQ292" s="78"/>
      <c r="BR292" s="78"/>
      <c r="BS292" s="78"/>
      <c r="BT292" s="78"/>
      <c r="BU292" s="78"/>
      <c r="BV292" s="78"/>
      <c r="BW292" s="78"/>
      <c r="BX292" s="78"/>
      <c r="BY292" s="78"/>
      <c r="BZ292" s="78"/>
      <c r="CA292" s="78"/>
      <c r="CB292" s="78"/>
      <c r="CC292" s="78"/>
      <c r="CD292" s="78"/>
      <c r="CE292" s="78"/>
      <c r="CF292" s="78"/>
      <c r="CG292" s="78"/>
      <c r="CH292" s="78"/>
      <c r="CI292" s="78"/>
      <c r="CJ292" s="78"/>
      <c r="CK292" s="78"/>
      <c r="CL292" s="78"/>
      <c r="CM292" s="78"/>
      <c r="CN292" s="78"/>
      <c r="CO292" s="78"/>
      <c r="CP292" s="78"/>
      <c r="CQ292" s="78"/>
      <c r="CR292" s="78"/>
      <c r="CS292" s="78"/>
      <c r="CT292" s="78"/>
      <c r="CU292" s="78"/>
      <c r="CV292" s="78"/>
      <c r="CW292" s="78"/>
      <c r="CX292" s="78"/>
      <c r="CY292" s="78"/>
      <c r="CZ292" s="78"/>
      <c r="DA292" s="78"/>
      <c r="DB292" s="78"/>
      <c r="DC292" s="78"/>
      <c r="DD292" s="78"/>
      <c r="DE292" s="78"/>
      <c r="DF292" s="78"/>
      <c r="DG292" s="78"/>
      <c r="DH292" s="78"/>
      <c r="DI292" s="78"/>
      <c r="DJ292" s="78"/>
      <c r="DK292" s="78"/>
      <c r="DL292" s="78"/>
      <c r="DM292" s="78"/>
      <c r="DN292" s="78"/>
      <c r="DO292" s="78"/>
      <c r="DP292" s="78"/>
      <c r="DQ292" s="78"/>
      <c r="DR292" s="78"/>
      <c r="DS292" s="78"/>
      <c r="DT292" s="78"/>
      <c r="DU292" s="78"/>
      <c r="DV292" s="78"/>
      <c r="DW292" s="78"/>
      <c r="DX292" s="78"/>
      <c r="DY292" s="78"/>
      <c r="DZ292" s="78"/>
      <c r="EA292" s="78"/>
      <c r="EB292" s="78"/>
      <c r="EC292" s="78"/>
      <c r="ED292" s="78"/>
      <c r="EE292" s="78"/>
      <c r="EF292" s="78"/>
      <c r="EG292" s="78"/>
      <c r="EH292" s="78"/>
      <c r="EI292" s="78"/>
      <c r="EJ292" s="78"/>
      <c r="EK292" s="78"/>
      <c r="EL292" s="78"/>
      <c r="EM292" s="78"/>
      <c r="EN292" s="78"/>
      <c r="EO292" s="78"/>
      <c r="EP292" s="78"/>
      <c r="EQ292" s="78"/>
      <c r="ER292" s="78"/>
      <c r="ES292" s="78"/>
      <c r="ET292" s="78"/>
      <c r="EU292" s="78"/>
      <c r="EV292" s="78"/>
      <c r="EW292" s="78"/>
      <c r="EX292" s="78"/>
      <c r="EY292" s="78"/>
      <c r="EZ292" s="78"/>
      <c r="FA292" s="78"/>
      <c r="FB292" s="78"/>
      <c r="FC292" s="78"/>
      <c r="FD292" s="78"/>
      <c r="FE292" s="78"/>
      <c r="FF292" s="78"/>
      <c r="FG292" s="78"/>
      <c r="FH292" s="78"/>
      <c r="FI292" s="78"/>
      <c r="FJ292" s="78"/>
      <c r="FK292" s="78"/>
      <c r="FL292" s="78"/>
      <c r="FM292" s="78"/>
      <c r="FN292" s="78"/>
      <c r="FO292" s="72"/>
      <c r="FP292" s="72"/>
      <c r="FQ292" s="72"/>
      <c r="FR292" s="72"/>
      <c r="FS292" s="78" t="s">
        <v>1806</v>
      </c>
      <c r="FT292" s="72"/>
      <c r="FU292" s="72"/>
      <c r="FV292" s="27" t="s">
        <v>1807</v>
      </c>
      <c r="FW292" s="78" t="s">
        <v>1647</v>
      </c>
      <c r="FX292" s="78" t="s">
        <v>1647</v>
      </c>
      <c r="FY292" s="72"/>
      <c r="FZ292" s="90" t="s">
        <v>1648</v>
      </c>
      <c r="GA292" s="90" t="s">
        <v>1647</v>
      </c>
      <c r="GB292" s="90" t="s">
        <v>1649</v>
      </c>
      <c r="GC292" s="90" t="s">
        <v>1650</v>
      </c>
      <c r="GD292" s="90" t="s">
        <v>1651</v>
      </c>
      <c r="GE292" s="90" t="s">
        <v>1808</v>
      </c>
      <c r="GF292" s="90" t="s">
        <v>1653</v>
      </c>
      <c r="GG292" s="90" t="s">
        <v>1650</v>
      </c>
      <c r="GH292" s="106" t="s">
        <v>1654</v>
      </c>
      <c r="GI292" s="106" t="s">
        <v>1655</v>
      </c>
      <c r="GJ292" s="78"/>
      <c r="GK292" s="28" t="s">
        <v>1836</v>
      </c>
      <c r="GL292" s="78"/>
    </row>
    <row r="293" spans="1:194" x14ac:dyDescent="0.25">
      <c r="A293" s="71" t="str">
        <f t="shared" ref="A293:A299" si="24">CONCATENATE($W$7,": ",$X$236," - ",$Y$237,": ",$Z$238," - ",$AA$281,": ",$AB$291," - ",AC293)</f>
        <v>Expenditure: Employee Related Cost  - Senior Management: Designation - Post-retirement Benefit: Pension - Interest Cost</v>
      </c>
      <c r="B293" s="78"/>
      <c r="C293" s="78" t="str">
        <f t="shared" si="21"/>
        <v>IE005001001003002002000000000000000000</v>
      </c>
      <c r="D293" s="115" t="s">
        <v>1166</v>
      </c>
      <c r="E293" s="25" t="s">
        <v>713</v>
      </c>
      <c r="F293" s="25" t="s">
        <v>702</v>
      </c>
      <c r="G293" s="25" t="s">
        <v>702</v>
      </c>
      <c r="H293" s="25" t="s">
        <v>710</v>
      </c>
      <c r="I293" s="25" t="s">
        <v>707</v>
      </c>
      <c r="J293" s="25" t="s">
        <v>707</v>
      </c>
      <c r="K293" s="25" t="s">
        <v>697</v>
      </c>
      <c r="L293" s="25" t="s">
        <v>697</v>
      </c>
      <c r="M293" s="25" t="s">
        <v>697</v>
      </c>
      <c r="N293" s="25" t="s">
        <v>697</v>
      </c>
      <c r="O293" s="25" t="s">
        <v>697</v>
      </c>
      <c r="P293" s="25" t="s">
        <v>697</v>
      </c>
      <c r="Q293" s="78">
        <v>0</v>
      </c>
      <c r="R293" s="28" t="s">
        <v>704</v>
      </c>
      <c r="S293" s="28" t="s">
        <v>698</v>
      </c>
      <c r="T293" s="28" t="s">
        <v>694</v>
      </c>
      <c r="U293" s="28"/>
      <c r="V293" s="116" t="s">
        <v>1810</v>
      </c>
      <c r="W293" s="78" t="s">
        <v>905</v>
      </c>
      <c r="X293" s="78"/>
      <c r="Y293" s="78"/>
      <c r="Z293" s="78"/>
      <c r="AA293" s="78"/>
      <c r="AB293" s="78"/>
      <c r="AC293" s="78" t="s">
        <v>1811</v>
      </c>
      <c r="AD293" s="78"/>
      <c r="AE293" s="78"/>
      <c r="AF293" s="78"/>
      <c r="AG293" s="78"/>
      <c r="AH293" s="78"/>
      <c r="AI293" s="78" t="s">
        <v>1837</v>
      </c>
      <c r="AJ293" s="28" t="s">
        <v>704</v>
      </c>
      <c r="AK293" s="78"/>
      <c r="AL293" s="78"/>
      <c r="AM293" s="78"/>
      <c r="AN293" s="78"/>
      <c r="AO293" s="78"/>
      <c r="AP293" s="78"/>
      <c r="AQ293" s="78"/>
      <c r="AR293" s="78"/>
      <c r="AS293" s="78"/>
      <c r="AT293" s="78"/>
      <c r="AU293" s="78"/>
      <c r="AV293" s="78"/>
      <c r="AW293" s="78"/>
      <c r="AX293" s="78"/>
      <c r="AY293" s="78"/>
      <c r="AZ293" s="78"/>
      <c r="BA293" s="78"/>
      <c r="BB293" s="78"/>
      <c r="BC293" s="78"/>
      <c r="BD293" s="78"/>
      <c r="BE293" s="78"/>
      <c r="BF293" s="78"/>
      <c r="BG293" s="78"/>
      <c r="BH293" s="78"/>
      <c r="BI293" s="78"/>
      <c r="BJ293" s="78"/>
      <c r="BK293" s="78"/>
      <c r="BL293" s="78"/>
      <c r="BM293" s="78"/>
      <c r="BN293" s="78"/>
      <c r="BO293" s="78"/>
      <c r="BP293" s="78"/>
      <c r="BQ293" s="78"/>
      <c r="BR293" s="78"/>
      <c r="BS293" s="78"/>
      <c r="BT293" s="78"/>
      <c r="BU293" s="78"/>
      <c r="BV293" s="78"/>
      <c r="BW293" s="78"/>
      <c r="BX293" s="78"/>
      <c r="BY293" s="78"/>
      <c r="BZ293" s="78"/>
      <c r="CA293" s="78"/>
      <c r="CB293" s="78"/>
      <c r="CC293" s="78"/>
      <c r="CD293" s="78"/>
      <c r="CE293" s="78"/>
      <c r="CF293" s="78"/>
      <c r="CG293" s="78"/>
      <c r="CH293" s="78"/>
      <c r="CI293" s="78"/>
      <c r="CJ293" s="78"/>
      <c r="CK293" s="78"/>
      <c r="CL293" s="78"/>
      <c r="CM293" s="78"/>
      <c r="CN293" s="78"/>
      <c r="CO293" s="78"/>
      <c r="CP293" s="78"/>
      <c r="CQ293" s="78"/>
      <c r="CR293" s="78"/>
      <c r="CS293" s="78"/>
      <c r="CT293" s="78"/>
      <c r="CU293" s="78"/>
      <c r="CV293" s="78"/>
      <c r="CW293" s="78"/>
      <c r="CX293" s="78"/>
      <c r="CY293" s="78"/>
      <c r="CZ293" s="78"/>
      <c r="DA293" s="78"/>
      <c r="DB293" s="78"/>
      <c r="DC293" s="78"/>
      <c r="DD293" s="78"/>
      <c r="DE293" s="78"/>
      <c r="DF293" s="78"/>
      <c r="DG293" s="78"/>
      <c r="DH293" s="78"/>
      <c r="DI293" s="78"/>
      <c r="DJ293" s="78"/>
      <c r="DK293" s="78"/>
      <c r="DL293" s="78"/>
      <c r="DM293" s="78"/>
      <c r="DN293" s="78"/>
      <c r="DO293" s="78"/>
      <c r="DP293" s="78"/>
      <c r="DQ293" s="78"/>
      <c r="DR293" s="78"/>
      <c r="DS293" s="78"/>
      <c r="DT293" s="78"/>
      <c r="DU293" s="78"/>
      <c r="DV293" s="78"/>
      <c r="DW293" s="78"/>
      <c r="DX293" s="78"/>
      <c r="DY293" s="78"/>
      <c r="DZ293" s="78"/>
      <c r="EA293" s="78"/>
      <c r="EB293" s="78"/>
      <c r="EC293" s="78"/>
      <c r="ED293" s="78"/>
      <c r="EE293" s="78"/>
      <c r="EF293" s="78"/>
      <c r="EG293" s="78"/>
      <c r="EH293" s="78"/>
      <c r="EI293" s="78"/>
      <c r="EJ293" s="78"/>
      <c r="EK293" s="78"/>
      <c r="EL293" s="78"/>
      <c r="EM293" s="78"/>
      <c r="EN293" s="78"/>
      <c r="EO293" s="78"/>
      <c r="EP293" s="78"/>
      <c r="EQ293" s="78"/>
      <c r="ER293" s="78"/>
      <c r="ES293" s="78"/>
      <c r="ET293" s="78"/>
      <c r="EU293" s="78"/>
      <c r="EV293" s="78"/>
      <c r="EW293" s="78"/>
      <c r="EX293" s="78"/>
      <c r="EY293" s="78"/>
      <c r="EZ293" s="78"/>
      <c r="FA293" s="78"/>
      <c r="FB293" s="78"/>
      <c r="FC293" s="78"/>
      <c r="FD293" s="78"/>
      <c r="FE293" s="78"/>
      <c r="FF293" s="78"/>
      <c r="FG293" s="78"/>
      <c r="FH293" s="78"/>
      <c r="FI293" s="78"/>
      <c r="FJ293" s="78"/>
      <c r="FK293" s="78"/>
      <c r="FL293" s="78"/>
      <c r="FM293" s="78"/>
      <c r="FN293" s="78"/>
      <c r="FO293" s="72"/>
      <c r="FP293" s="72"/>
      <c r="FQ293" s="72"/>
      <c r="FR293" s="72"/>
      <c r="FS293" s="78" t="s">
        <v>1806</v>
      </c>
      <c r="FT293" s="72"/>
      <c r="FU293" s="72"/>
      <c r="FV293" s="27" t="s">
        <v>1807</v>
      </c>
      <c r="FW293" s="78" t="s">
        <v>1647</v>
      </c>
      <c r="FX293" s="78" t="s">
        <v>1647</v>
      </c>
      <c r="FY293" s="72"/>
      <c r="FZ293" s="90" t="s">
        <v>1648</v>
      </c>
      <c r="GA293" s="90" t="s">
        <v>1647</v>
      </c>
      <c r="GB293" s="90" t="s">
        <v>1649</v>
      </c>
      <c r="GC293" s="90" t="s">
        <v>1650</v>
      </c>
      <c r="GD293" s="90" t="s">
        <v>1651</v>
      </c>
      <c r="GE293" s="90" t="s">
        <v>1808</v>
      </c>
      <c r="GF293" s="90" t="s">
        <v>1653</v>
      </c>
      <c r="GG293" s="90" t="s">
        <v>1650</v>
      </c>
      <c r="GH293" s="106" t="s">
        <v>1654</v>
      </c>
      <c r="GI293" s="106" t="s">
        <v>1655</v>
      </c>
      <c r="GJ293" s="78"/>
      <c r="GK293" s="28" t="s">
        <v>1836</v>
      </c>
      <c r="GL293" s="78"/>
    </row>
    <row r="294" spans="1:194" x14ac:dyDescent="0.25">
      <c r="A294" s="71" t="str">
        <f t="shared" si="24"/>
        <v>Expenditure: Employee Related Cost  - Senior Management: Designation - Post-retirement Benefit: Pension - Actuarial Gains and Losses</v>
      </c>
      <c r="B294" s="78"/>
      <c r="C294" s="78" t="str">
        <f t="shared" si="21"/>
        <v>IE005001001003002003000000000000000000</v>
      </c>
      <c r="D294" s="115" t="s">
        <v>1166</v>
      </c>
      <c r="E294" s="25" t="s">
        <v>713</v>
      </c>
      <c r="F294" s="25" t="s">
        <v>702</v>
      </c>
      <c r="G294" s="25" t="s">
        <v>702</v>
      </c>
      <c r="H294" s="25" t="s">
        <v>710</v>
      </c>
      <c r="I294" s="25" t="s">
        <v>707</v>
      </c>
      <c r="J294" s="25" t="s">
        <v>710</v>
      </c>
      <c r="K294" s="25" t="s">
        <v>697</v>
      </c>
      <c r="L294" s="25" t="s">
        <v>697</v>
      </c>
      <c r="M294" s="25" t="s">
        <v>697</v>
      </c>
      <c r="N294" s="25" t="s">
        <v>697</v>
      </c>
      <c r="O294" s="25" t="s">
        <v>697</v>
      </c>
      <c r="P294" s="25" t="s">
        <v>697</v>
      </c>
      <c r="Q294" s="78">
        <v>0</v>
      </c>
      <c r="R294" s="28" t="s">
        <v>704</v>
      </c>
      <c r="S294" s="28" t="s">
        <v>698</v>
      </c>
      <c r="T294" s="28" t="s">
        <v>694</v>
      </c>
      <c r="U294" s="28"/>
      <c r="V294" s="78" t="s">
        <v>1813</v>
      </c>
      <c r="W294" s="78" t="s">
        <v>905</v>
      </c>
      <c r="X294" s="78"/>
      <c r="Y294" s="78"/>
      <c r="Z294" s="78"/>
      <c r="AA294" s="78"/>
      <c r="AB294" s="78"/>
      <c r="AC294" s="78" t="s">
        <v>1814</v>
      </c>
      <c r="AD294" s="78"/>
      <c r="AE294" s="78"/>
      <c r="AF294" s="78"/>
      <c r="AG294" s="78"/>
      <c r="AH294" s="78"/>
      <c r="AI294" s="78" t="s">
        <v>1838</v>
      </c>
      <c r="AJ294" s="28" t="s">
        <v>704</v>
      </c>
      <c r="AK294" s="78"/>
      <c r="AL294" s="78"/>
      <c r="AM294" s="78"/>
      <c r="AN294" s="78"/>
      <c r="AO294" s="78"/>
      <c r="AP294" s="78"/>
      <c r="AQ294" s="78"/>
      <c r="AR294" s="78"/>
      <c r="AS294" s="78"/>
      <c r="AT294" s="78"/>
      <c r="AU294" s="78"/>
      <c r="AV294" s="78"/>
      <c r="AW294" s="78"/>
      <c r="AX294" s="78"/>
      <c r="AY294" s="78"/>
      <c r="AZ294" s="78"/>
      <c r="BA294" s="78"/>
      <c r="BB294" s="78"/>
      <c r="BC294" s="78"/>
      <c r="BD294" s="78"/>
      <c r="BE294" s="78"/>
      <c r="BF294" s="78"/>
      <c r="BG294" s="78"/>
      <c r="BH294" s="78"/>
      <c r="BI294" s="78"/>
      <c r="BJ294" s="78"/>
      <c r="BK294" s="78"/>
      <c r="BL294" s="78"/>
      <c r="BM294" s="78"/>
      <c r="BN294" s="78"/>
      <c r="BO294" s="78"/>
      <c r="BP294" s="78"/>
      <c r="BQ294" s="78"/>
      <c r="BR294" s="78"/>
      <c r="BS294" s="78"/>
      <c r="BT294" s="78"/>
      <c r="BU294" s="78"/>
      <c r="BV294" s="78"/>
      <c r="BW294" s="78"/>
      <c r="BX294" s="78"/>
      <c r="BY294" s="78"/>
      <c r="BZ294" s="78"/>
      <c r="CA294" s="78"/>
      <c r="CB294" s="78"/>
      <c r="CC294" s="78"/>
      <c r="CD294" s="78"/>
      <c r="CE294" s="78"/>
      <c r="CF294" s="78"/>
      <c r="CG294" s="78"/>
      <c r="CH294" s="78"/>
      <c r="CI294" s="78"/>
      <c r="CJ294" s="78"/>
      <c r="CK294" s="78"/>
      <c r="CL294" s="78"/>
      <c r="CM294" s="78"/>
      <c r="CN294" s="78"/>
      <c r="CO294" s="78"/>
      <c r="CP294" s="78"/>
      <c r="CQ294" s="78"/>
      <c r="CR294" s="78"/>
      <c r="CS294" s="78"/>
      <c r="CT294" s="78"/>
      <c r="CU294" s="78"/>
      <c r="CV294" s="78"/>
      <c r="CW294" s="78"/>
      <c r="CX294" s="78"/>
      <c r="CY294" s="78"/>
      <c r="CZ294" s="78"/>
      <c r="DA294" s="78"/>
      <c r="DB294" s="78"/>
      <c r="DC294" s="78"/>
      <c r="DD294" s="78"/>
      <c r="DE294" s="78"/>
      <c r="DF294" s="78"/>
      <c r="DG294" s="78"/>
      <c r="DH294" s="78"/>
      <c r="DI294" s="78"/>
      <c r="DJ294" s="78"/>
      <c r="DK294" s="78"/>
      <c r="DL294" s="78"/>
      <c r="DM294" s="78"/>
      <c r="DN294" s="78"/>
      <c r="DO294" s="78"/>
      <c r="DP294" s="78"/>
      <c r="DQ294" s="78"/>
      <c r="DR294" s="78"/>
      <c r="DS294" s="78"/>
      <c r="DT294" s="78"/>
      <c r="DU294" s="78"/>
      <c r="DV294" s="78"/>
      <c r="DW294" s="78"/>
      <c r="DX294" s="78"/>
      <c r="DY294" s="78"/>
      <c r="DZ294" s="78"/>
      <c r="EA294" s="78"/>
      <c r="EB294" s="78"/>
      <c r="EC294" s="78"/>
      <c r="ED294" s="78"/>
      <c r="EE294" s="78"/>
      <c r="EF294" s="78"/>
      <c r="EG294" s="78"/>
      <c r="EH294" s="78"/>
      <c r="EI294" s="78"/>
      <c r="EJ294" s="78"/>
      <c r="EK294" s="78"/>
      <c r="EL294" s="78"/>
      <c r="EM294" s="78"/>
      <c r="EN294" s="78"/>
      <c r="EO294" s="78"/>
      <c r="EP294" s="78"/>
      <c r="EQ294" s="78"/>
      <c r="ER294" s="78"/>
      <c r="ES294" s="78"/>
      <c r="ET294" s="78"/>
      <c r="EU294" s="78"/>
      <c r="EV294" s="78"/>
      <c r="EW294" s="78"/>
      <c r="EX294" s="78"/>
      <c r="EY294" s="78"/>
      <c r="EZ294" s="78"/>
      <c r="FA294" s="78"/>
      <c r="FB294" s="78"/>
      <c r="FC294" s="78"/>
      <c r="FD294" s="78"/>
      <c r="FE294" s="78"/>
      <c r="FF294" s="78"/>
      <c r="FG294" s="78"/>
      <c r="FH294" s="78"/>
      <c r="FI294" s="78"/>
      <c r="FJ294" s="78"/>
      <c r="FK294" s="78"/>
      <c r="FL294" s="78"/>
      <c r="FM294" s="78"/>
      <c r="FN294" s="78"/>
      <c r="FO294" s="72"/>
      <c r="FP294" s="72"/>
      <c r="FQ294" s="72"/>
      <c r="FR294" s="72"/>
      <c r="FS294" s="78" t="s">
        <v>1806</v>
      </c>
      <c r="FT294" s="72"/>
      <c r="FU294" s="72"/>
      <c r="FV294" s="27" t="s">
        <v>1807</v>
      </c>
      <c r="FW294" s="78" t="s">
        <v>1647</v>
      </c>
      <c r="FX294" s="78" t="s">
        <v>1647</v>
      </c>
      <c r="FY294" s="72"/>
      <c r="FZ294" s="90" t="s">
        <v>1648</v>
      </c>
      <c r="GA294" s="90" t="s">
        <v>1647</v>
      </c>
      <c r="GB294" s="90" t="s">
        <v>1649</v>
      </c>
      <c r="GC294" s="90" t="s">
        <v>1650</v>
      </c>
      <c r="GD294" s="90" t="s">
        <v>1651</v>
      </c>
      <c r="GE294" s="90" t="s">
        <v>1808</v>
      </c>
      <c r="GF294" s="90" t="s">
        <v>1653</v>
      </c>
      <c r="GG294" s="90" t="s">
        <v>1650</v>
      </c>
      <c r="GH294" s="106" t="s">
        <v>1654</v>
      </c>
      <c r="GI294" s="106" t="s">
        <v>1655</v>
      </c>
      <c r="GJ294" s="78"/>
      <c r="GK294" s="28" t="s">
        <v>1836</v>
      </c>
      <c r="GL294" s="78"/>
    </row>
    <row r="295" spans="1:194" x14ac:dyDescent="0.25">
      <c r="A295" s="71" t="str">
        <f t="shared" si="24"/>
        <v>Expenditure: Employee Related Cost  - Senior Management: Designation - Post-retirement Benefit: Pension - Past Service Cost</v>
      </c>
      <c r="B295" s="28"/>
      <c r="C295" s="28" t="str">
        <f t="shared" si="21"/>
        <v>IE005001001003002004000000000000000000</v>
      </c>
      <c r="D295" s="25" t="s">
        <v>1166</v>
      </c>
      <c r="E295" s="25" t="s">
        <v>713</v>
      </c>
      <c r="F295" s="25" t="s">
        <v>702</v>
      </c>
      <c r="G295" s="25" t="s">
        <v>702</v>
      </c>
      <c r="H295" s="25" t="s">
        <v>710</v>
      </c>
      <c r="I295" s="25" t="s">
        <v>707</v>
      </c>
      <c r="J295" s="25" t="s">
        <v>711</v>
      </c>
      <c r="K295" s="25" t="s">
        <v>697</v>
      </c>
      <c r="L295" s="25" t="s">
        <v>697</v>
      </c>
      <c r="M295" s="25" t="s">
        <v>697</v>
      </c>
      <c r="N295" s="25" t="s">
        <v>697</v>
      </c>
      <c r="O295" s="25" t="s">
        <v>697</v>
      </c>
      <c r="P295" s="25" t="s">
        <v>697</v>
      </c>
      <c r="Q295" s="28"/>
      <c r="R295" s="28" t="s">
        <v>704</v>
      </c>
      <c r="S295" s="28" t="s">
        <v>698</v>
      </c>
      <c r="T295" s="28" t="s">
        <v>694</v>
      </c>
      <c r="U295" s="28"/>
      <c r="V295" s="94" t="s">
        <v>1816</v>
      </c>
      <c r="W295" s="28" t="s">
        <v>905</v>
      </c>
      <c r="X295" s="28"/>
      <c r="Y295" s="28"/>
      <c r="Z295" s="28"/>
      <c r="AA295" s="28"/>
      <c r="AB295" s="28"/>
      <c r="AC295" s="28" t="s">
        <v>1817</v>
      </c>
      <c r="AD295" s="28"/>
      <c r="AE295" s="28"/>
      <c r="AF295" s="28"/>
      <c r="AG295" s="28"/>
      <c r="AH295" s="28"/>
      <c r="AI295" s="28" t="s">
        <v>1839</v>
      </c>
      <c r="AJ295" s="28" t="s">
        <v>704</v>
      </c>
      <c r="AK295" s="28"/>
      <c r="AL295" s="28"/>
      <c r="AM295" s="28"/>
      <c r="AN295" s="28"/>
      <c r="AO295" s="28"/>
      <c r="AP295" s="28"/>
      <c r="AQ295" s="28"/>
      <c r="AR295" s="28"/>
      <c r="AS295" s="28"/>
      <c r="AT295" s="28"/>
      <c r="AU295" s="28"/>
      <c r="AV295" s="28"/>
      <c r="AW295" s="28"/>
      <c r="AX295" s="28"/>
      <c r="AY295" s="28"/>
      <c r="AZ295" s="28"/>
      <c r="BA295" s="28"/>
      <c r="BB295" s="28"/>
      <c r="BC295" s="28"/>
      <c r="BD295" s="28"/>
      <c r="BE295" s="28"/>
      <c r="BF295" s="28"/>
      <c r="BG295" s="28"/>
      <c r="BH295" s="28"/>
      <c r="BI295" s="28"/>
      <c r="BJ295" s="28"/>
      <c r="BK295" s="28"/>
      <c r="BL295" s="28"/>
      <c r="BM295" s="28"/>
      <c r="BN295" s="28"/>
      <c r="BO295" s="28"/>
      <c r="BP295" s="28"/>
      <c r="BQ295" s="28"/>
      <c r="BR295" s="28"/>
      <c r="BS295" s="28"/>
      <c r="BT295" s="28"/>
      <c r="BU295" s="28"/>
      <c r="BV295" s="28"/>
      <c r="BW295" s="28"/>
      <c r="BX295" s="28"/>
      <c r="BY295" s="28"/>
      <c r="BZ295" s="28"/>
      <c r="CA295" s="28"/>
      <c r="CB295" s="28"/>
      <c r="CC295" s="28"/>
      <c r="CD295" s="28"/>
      <c r="CE295" s="28"/>
      <c r="CF295" s="28"/>
      <c r="CG295" s="28"/>
      <c r="CH295" s="28"/>
      <c r="CI295" s="28"/>
      <c r="CJ295" s="28"/>
      <c r="CK295" s="28"/>
      <c r="CL295" s="28"/>
      <c r="CM295" s="28"/>
      <c r="CN295" s="28"/>
      <c r="CO295" s="28"/>
      <c r="CP295" s="28"/>
      <c r="CQ295" s="28"/>
      <c r="CR295" s="28"/>
      <c r="CS295" s="28"/>
      <c r="CT295" s="28"/>
      <c r="CU295" s="28"/>
      <c r="CV295" s="28"/>
      <c r="CW295" s="28"/>
      <c r="CX295" s="28"/>
      <c r="CY295" s="28"/>
      <c r="CZ295" s="28"/>
      <c r="DA295" s="28"/>
      <c r="DB295" s="28"/>
      <c r="DC295" s="28"/>
      <c r="DD295" s="28"/>
      <c r="DE295" s="28"/>
      <c r="DF295" s="28"/>
      <c r="DG295" s="28"/>
      <c r="DH295" s="28"/>
      <c r="DI295" s="28"/>
      <c r="DJ295" s="28"/>
      <c r="DK295" s="28"/>
      <c r="DL295" s="28"/>
      <c r="DM295" s="28"/>
      <c r="DN295" s="28"/>
      <c r="DO295" s="28"/>
      <c r="DP295" s="28"/>
      <c r="DQ295" s="28"/>
      <c r="DR295" s="28"/>
      <c r="DS295" s="28"/>
      <c r="DT295" s="28"/>
      <c r="DU295" s="28"/>
      <c r="DV295" s="28"/>
      <c r="DW295" s="28"/>
      <c r="DX295" s="28"/>
      <c r="DY295" s="28"/>
      <c r="DZ295" s="28"/>
      <c r="EA295" s="28"/>
      <c r="EB295" s="28"/>
      <c r="EC295" s="28"/>
      <c r="ED295" s="28"/>
      <c r="EE295" s="28"/>
      <c r="EF295" s="28"/>
      <c r="EG295" s="28"/>
      <c r="EH295" s="28"/>
      <c r="EI295" s="28"/>
      <c r="EJ295" s="28"/>
      <c r="EK295" s="28"/>
      <c r="EL295" s="28"/>
      <c r="EM295" s="28"/>
      <c r="EN295" s="28"/>
      <c r="EO295" s="28"/>
      <c r="EP295" s="28"/>
      <c r="EQ295" s="28"/>
      <c r="ER295" s="28"/>
      <c r="ES295" s="28"/>
      <c r="ET295" s="28"/>
      <c r="EU295" s="28"/>
      <c r="EV295" s="28"/>
      <c r="EW295" s="28"/>
      <c r="EX295" s="28"/>
      <c r="EY295" s="28"/>
      <c r="EZ295" s="28"/>
      <c r="FA295" s="28"/>
      <c r="FB295" s="28"/>
      <c r="FC295" s="28"/>
      <c r="FD295" s="28"/>
      <c r="FE295" s="28"/>
      <c r="FF295" s="28"/>
      <c r="FG295" s="28"/>
      <c r="FH295" s="28"/>
      <c r="FI295" s="28"/>
      <c r="FJ295" s="28"/>
      <c r="FK295" s="28"/>
      <c r="FL295" s="28"/>
      <c r="FM295" s="28"/>
      <c r="FN295" s="28"/>
      <c r="FO295" s="73"/>
      <c r="FP295" s="73"/>
      <c r="FQ295" s="73"/>
      <c r="FR295" s="73"/>
      <c r="FS295" s="78" t="s">
        <v>1806</v>
      </c>
      <c r="FT295" s="73"/>
      <c r="FU295" s="73"/>
      <c r="FV295" s="54" t="s">
        <v>1807</v>
      </c>
      <c r="FW295" s="114" t="s">
        <v>1647</v>
      </c>
      <c r="FX295" s="114" t="s">
        <v>1647</v>
      </c>
      <c r="FY295" s="73"/>
      <c r="FZ295" s="90" t="s">
        <v>1648</v>
      </c>
      <c r="GA295" s="90" t="s">
        <v>1647</v>
      </c>
      <c r="GB295" s="90" t="s">
        <v>1649</v>
      </c>
      <c r="GC295" s="90" t="s">
        <v>1650</v>
      </c>
      <c r="GD295" s="90" t="s">
        <v>1651</v>
      </c>
      <c r="GE295" s="90" t="s">
        <v>1808</v>
      </c>
      <c r="GF295" s="90" t="s">
        <v>1653</v>
      </c>
      <c r="GG295" s="90" t="s">
        <v>1650</v>
      </c>
      <c r="GH295" s="106" t="s">
        <v>1654</v>
      </c>
      <c r="GI295" s="106" t="s">
        <v>1655</v>
      </c>
      <c r="GJ295" s="28"/>
      <c r="GK295" s="28" t="s">
        <v>1836</v>
      </c>
      <c r="GL295" s="28"/>
    </row>
    <row r="296" spans="1:194" x14ac:dyDescent="0.25">
      <c r="A296" s="71" t="str">
        <f t="shared" si="24"/>
        <v>Expenditure: Employee Related Cost  - Senior Management: Designation - Post-retirement Benefit: Pension - Effect of "asset recognition ceiling"</v>
      </c>
      <c r="B296" s="28"/>
      <c r="C296" s="28" t="str">
        <f t="shared" si="21"/>
        <v>IE005001001003002005000000000000000000</v>
      </c>
      <c r="D296" s="25" t="s">
        <v>1166</v>
      </c>
      <c r="E296" s="25" t="s">
        <v>713</v>
      </c>
      <c r="F296" s="25" t="s">
        <v>702</v>
      </c>
      <c r="G296" s="25" t="s">
        <v>702</v>
      </c>
      <c r="H296" s="25" t="s">
        <v>710</v>
      </c>
      <c r="I296" s="25" t="s">
        <v>707</v>
      </c>
      <c r="J296" s="25" t="s">
        <v>713</v>
      </c>
      <c r="K296" s="25" t="s">
        <v>697</v>
      </c>
      <c r="L296" s="25" t="s">
        <v>697</v>
      </c>
      <c r="M296" s="25" t="s">
        <v>697</v>
      </c>
      <c r="N296" s="25" t="s">
        <v>697</v>
      </c>
      <c r="O296" s="25" t="s">
        <v>697</v>
      </c>
      <c r="P296" s="25" t="s">
        <v>697</v>
      </c>
      <c r="Q296" s="28"/>
      <c r="R296" s="28" t="s">
        <v>704</v>
      </c>
      <c r="S296" s="28" t="s">
        <v>698</v>
      </c>
      <c r="T296" s="28" t="s">
        <v>694</v>
      </c>
      <c r="U296" s="28"/>
      <c r="V296" s="94" t="s">
        <v>1819</v>
      </c>
      <c r="W296" s="28" t="s">
        <v>905</v>
      </c>
      <c r="X296" s="28"/>
      <c r="Y296" s="28"/>
      <c r="Z296" s="28"/>
      <c r="AA296" s="28"/>
      <c r="AB296" s="28"/>
      <c r="AC296" s="28" t="s">
        <v>1820</v>
      </c>
      <c r="AD296" s="28"/>
      <c r="AE296" s="28"/>
      <c r="AF296" s="28"/>
      <c r="AG296" s="28"/>
      <c r="AH296" s="28"/>
      <c r="AI296" s="28" t="s">
        <v>1840</v>
      </c>
      <c r="AJ296" s="28" t="s">
        <v>704</v>
      </c>
      <c r="AK296" s="28"/>
      <c r="AL296" s="28"/>
      <c r="AM296" s="28"/>
      <c r="AN296" s="28"/>
      <c r="AO296" s="28"/>
      <c r="AP296" s="28"/>
      <c r="AQ296" s="28"/>
      <c r="AR296" s="28"/>
      <c r="AS296" s="28"/>
      <c r="AT296" s="28"/>
      <c r="AU296" s="28"/>
      <c r="AV296" s="28"/>
      <c r="AW296" s="28"/>
      <c r="AX296" s="28"/>
      <c r="AY296" s="28"/>
      <c r="AZ296" s="28"/>
      <c r="BA296" s="28"/>
      <c r="BB296" s="28"/>
      <c r="BC296" s="28"/>
      <c r="BD296" s="28"/>
      <c r="BE296" s="28"/>
      <c r="BF296" s="28"/>
      <c r="BG296" s="28"/>
      <c r="BH296" s="28"/>
      <c r="BI296" s="28"/>
      <c r="BJ296" s="28"/>
      <c r="BK296" s="28"/>
      <c r="BL296" s="28"/>
      <c r="BM296" s="28"/>
      <c r="BN296" s="28"/>
      <c r="BO296" s="28"/>
      <c r="BP296" s="28"/>
      <c r="BQ296" s="28"/>
      <c r="BR296" s="28"/>
      <c r="BS296" s="28"/>
      <c r="BT296" s="28"/>
      <c r="BU296" s="28"/>
      <c r="BV296" s="28"/>
      <c r="BW296" s="28"/>
      <c r="BX296" s="28"/>
      <c r="BY296" s="28"/>
      <c r="BZ296" s="28"/>
      <c r="CA296" s="28"/>
      <c r="CB296" s="28"/>
      <c r="CC296" s="28"/>
      <c r="CD296" s="28"/>
      <c r="CE296" s="28"/>
      <c r="CF296" s="28"/>
      <c r="CG296" s="28"/>
      <c r="CH296" s="28"/>
      <c r="CI296" s="28"/>
      <c r="CJ296" s="28"/>
      <c r="CK296" s="28"/>
      <c r="CL296" s="28"/>
      <c r="CM296" s="28"/>
      <c r="CN296" s="28"/>
      <c r="CO296" s="28"/>
      <c r="CP296" s="28"/>
      <c r="CQ296" s="28"/>
      <c r="CR296" s="28"/>
      <c r="CS296" s="28"/>
      <c r="CT296" s="28"/>
      <c r="CU296" s="28"/>
      <c r="CV296" s="28"/>
      <c r="CW296" s="28"/>
      <c r="CX296" s="28"/>
      <c r="CY296" s="28"/>
      <c r="CZ296" s="28"/>
      <c r="DA296" s="28"/>
      <c r="DB296" s="28"/>
      <c r="DC296" s="28"/>
      <c r="DD296" s="28"/>
      <c r="DE296" s="28"/>
      <c r="DF296" s="28"/>
      <c r="DG296" s="28"/>
      <c r="DH296" s="28"/>
      <c r="DI296" s="28"/>
      <c r="DJ296" s="28"/>
      <c r="DK296" s="28"/>
      <c r="DL296" s="28"/>
      <c r="DM296" s="28"/>
      <c r="DN296" s="28"/>
      <c r="DO296" s="28"/>
      <c r="DP296" s="28"/>
      <c r="DQ296" s="28"/>
      <c r="DR296" s="28"/>
      <c r="DS296" s="28"/>
      <c r="DT296" s="28"/>
      <c r="DU296" s="28"/>
      <c r="DV296" s="28"/>
      <c r="DW296" s="28"/>
      <c r="DX296" s="28"/>
      <c r="DY296" s="28"/>
      <c r="DZ296" s="28"/>
      <c r="EA296" s="28"/>
      <c r="EB296" s="28"/>
      <c r="EC296" s="28"/>
      <c r="ED296" s="28"/>
      <c r="EE296" s="28"/>
      <c r="EF296" s="28"/>
      <c r="EG296" s="28"/>
      <c r="EH296" s="28"/>
      <c r="EI296" s="28"/>
      <c r="EJ296" s="28"/>
      <c r="EK296" s="28"/>
      <c r="EL296" s="28"/>
      <c r="EM296" s="28"/>
      <c r="EN296" s="28"/>
      <c r="EO296" s="28"/>
      <c r="EP296" s="28"/>
      <c r="EQ296" s="28"/>
      <c r="ER296" s="28"/>
      <c r="ES296" s="28"/>
      <c r="ET296" s="28"/>
      <c r="EU296" s="28"/>
      <c r="EV296" s="28"/>
      <c r="EW296" s="28"/>
      <c r="EX296" s="28"/>
      <c r="EY296" s="28"/>
      <c r="EZ296" s="28"/>
      <c r="FA296" s="28"/>
      <c r="FB296" s="28"/>
      <c r="FC296" s="28"/>
      <c r="FD296" s="28"/>
      <c r="FE296" s="28"/>
      <c r="FF296" s="28"/>
      <c r="FG296" s="28"/>
      <c r="FH296" s="28"/>
      <c r="FI296" s="28"/>
      <c r="FJ296" s="28"/>
      <c r="FK296" s="28"/>
      <c r="FL296" s="28"/>
      <c r="FM296" s="28"/>
      <c r="FN296" s="28"/>
      <c r="FO296" s="73"/>
      <c r="FP296" s="73"/>
      <c r="FQ296" s="73"/>
      <c r="FR296" s="73"/>
      <c r="FS296" s="78" t="s">
        <v>1806</v>
      </c>
      <c r="FT296" s="73"/>
      <c r="FU296" s="73"/>
      <c r="FV296" s="54" t="s">
        <v>1807</v>
      </c>
      <c r="FW296" s="114" t="s">
        <v>1647</v>
      </c>
      <c r="FX296" s="114" t="s">
        <v>1647</v>
      </c>
      <c r="FY296" s="73"/>
      <c r="FZ296" s="90" t="s">
        <v>1648</v>
      </c>
      <c r="GA296" s="90" t="s">
        <v>1647</v>
      </c>
      <c r="GB296" s="90" t="s">
        <v>1649</v>
      </c>
      <c r="GC296" s="90" t="s">
        <v>1650</v>
      </c>
      <c r="GD296" s="90" t="s">
        <v>1651</v>
      </c>
      <c r="GE296" s="90" t="s">
        <v>1808</v>
      </c>
      <c r="GF296" s="90" t="s">
        <v>1653</v>
      </c>
      <c r="GG296" s="90" t="s">
        <v>1650</v>
      </c>
      <c r="GH296" s="106" t="s">
        <v>1654</v>
      </c>
      <c r="GI296" s="106" t="s">
        <v>1655</v>
      </c>
      <c r="GJ296" s="28"/>
      <c r="GK296" s="28" t="s">
        <v>1836</v>
      </c>
      <c r="GL296" s="28"/>
    </row>
    <row r="297" spans="1:194" ht="22.5" x14ac:dyDescent="0.25">
      <c r="A297" s="71" t="str">
        <f t="shared" si="24"/>
        <v>Expenditure: Employee Related Cost  - Senior Management: Designation - Post-retirement Benefit: Pension - Expected return on Plan Assets/Reimbursement Rights</v>
      </c>
      <c r="B297" s="28"/>
      <c r="C297" s="28" t="str">
        <f t="shared" si="21"/>
        <v>IE005001001003002006000000000000000000</v>
      </c>
      <c r="D297" s="25" t="s">
        <v>1166</v>
      </c>
      <c r="E297" s="25" t="s">
        <v>713</v>
      </c>
      <c r="F297" s="25" t="s">
        <v>702</v>
      </c>
      <c r="G297" s="25" t="s">
        <v>702</v>
      </c>
      <c r="H297" s="25" t="s">
        <v>710</v>
      </c>
      <c r="I297" s="25" t="s">
        <v>707</v>
      </c>
      <c r="J297" s="25" t="s">
        <v>715</v>
      </c>
      <c r="K297" s="25" t="s">
        <v>697</v>
      </c>
      <c r="L297" s="25" t="s">
        <v>697</v>
      </c>
      <c r="M297" s="25" t="s">
        <v>697</v>
      </c>
      <c r="N297" s="25" t="s">
        <v>697</v>
      </c>
      <c r="O297" s="25" t="s">
        <v>697</v>
      </c>
      <c r="P297" s="25" t="s">
        <v>697</v>
      </c>
      <c r="Q297" s="28"/>
      <c r="R297" s="28" t="s">
        <v>704</v>
      </c>
      <c r="S297" s="28" t="s">
        <v>698</v>
      </c>
      <c r="T297" s="28" t="s">
        <v>694</v>
      </c>
      <c r="U297" s="28"/>
      <c r="V297" s="94" t="s">
        <v>1822</v>
      </c>
      <c r="W297" s="28" t="s">
        <v>905</v>
      </c>
      <c r="X297" s="28"/>
      <c r="Y297" s="28"/>
      <c r="Z297" s="28"/>
      <c r="AA297" s="28"/>
      <c r="AB297" s="28"/>
      <c r="AC297" s="28" t="s">
        <v>1823</v>
      </c>
      <c r="AD297" s="28"/>
      <c r="AE297" s="28"/>
      <c r="AF297" s="28"/>
      <c r="AG297" s="28"/>
      <c r="AH297" s="28"/>
      <c r="AI297" s="49" t="s">
        <v>1841</v>
      </c>
      <c r="AJ297" s="28" t="s">
        <v>704</v>
      </c>
      <c r="AK297" s="28"/>
      <c r="AL297" s="28"/>
      <c r="AM297" s="28"/>
      <c r="AN297" s="28"/>
      <c r="AO297" s="28"/>
      <c r="AP297" s="28"/>
      <c r="AQ297" s="28"/>
      <c r="AR297" s="28"/>
      <c r="AS297" s="28"/>
      <c r="AT297" s="28"/>
      <c r="AU297" s="28"/>
      <c r="AV297" s="28"/>
      <c r="AW297" s="28"/>
      <c r="AX297" s="28"/>
      <c r="AY297" s="28"/>
      <c r="AZ297" s="28"/>
      <c r="BA297" s="28"/>
      <c r="BB297" s="28"/>
      <c r="BC297" s="28"/>
      <c r="BD297" s="28"/>
      <c r="BE297" s="28"/>
      <c r="BF297" s="28"/>
      <c r="BG297" s="28"/>
      <c r="BH297" s="28"/>
      <c r="BI297" s="28"/>
      <c r="BJ297" s="28"/>
      <c r="BK297" s="28"/>
      <c r="BL297" s="28"/>
      <c r="BM297" s="28"/>
      <c r="BN297" s="28"/>
      <c r="BO297" s="28"/>
      <c r="BP297" s="28"/>
      <c r="BQ297" s="28"/>
      <c r="BR297" s="28"/>
      <c r="BS297" s="28"/>
      <c r="BT297" s="28"/>
      <c r="BU297" s="28"/>
      <c r="BV297" s="28"/>
      <c r="BW297" s="28"/>
      <c r="BX297" s="28"/>
      <c r="BY297" s="28"/>
      <c r="BZ297" s="28"/>
      <c r="CA297" s="28"/>
      <c r="CB297" s="28"/>
      <c r="CC297" s="28"/>
      <c r="CD297" s="28"/>
      <c r="CE297" s="28"/>
      <c r="CF297" s="28"/>
      <c r="CG297" s="28"/>
      <c r="CH297" s="28"/>
      <c r="CI297" s="28"/>
      <c r="CJ297" s="28"/>
      <c r="CK297" s="28"/>
      <c r="CL297" s="28"/>
      <c r="CM297" s="28"/>
      <c r="CN297" s="28"/>
      <c r="CO297" s="28"/>
      <c r="CP297" s="28"/>
      <c r="CQ297" s="28"/>
      <c r="CR297" s="28"/>
      <c r="CS297" s="28"/>
      <c r="CT297" s="28"/>
      <c r="CU297" s="28"/>
      <c r="CV297" s="28"/>
      <c r="CW297" s="28"/>
      <c r="CX297" s="28"/>
      <c r="CY297" s="28"/>
      <c r="CZ297" s="28"/>
      <c r="DA297" s="28"/>
      <c r="DB297" s="28"/>
      <c r="DC297" s="28"/>
      <c r="DD297" s="28"/>
      <c r="DE297" s="28"/>
      <c r="DF297" s="28"/>
      <c r="DG297" s="28"/>
      <c r="DH297" s="28"/>
      <c r="DI297" s="28"/>
      <c r="DJ297" s="28"/>
      <c r="DK297" s="28"/>
      <c r="DL297" s="28"/>
      <c r="DM297" s="28"/>
      <c r="DN297" s="28"/>
      <c r="DO297" s="28"/>
      <c r="DP297" s="28"/>
      <c r="DQ297" s="28"/>
      <c r="DR297" s="28"/>
      <c r="DS297" s="28"/>
      <c r="DT297" s="28"/>
      <c r="DU297" s="28"/>
      <c r="DV297" s="28"/>
      <c r="DW297" s="28"/>
      <c r="DX297" s="28"/>
      <c r="DY297" s="28"/>
      <c r="DZ297" s="28"/>
      <c r="EA297" s="28"/>
      <c r="EB297" s="28"/>
      <c r="EC297" s="28"/>
      <c r="ED297" s="28"/>
      <c r="EE297" s="28"/>
      <c r="EF297" s="28"/>
      <c r="EG297" s="28"/>
      <c r="EH297" s="28"/>
      <c r="EI297" s="28"/>
      <c r="EJ297" s="28"/>
      <c r="EK297" s="28"/>
      <c r="EL297" s="28"/>
      <c r="EM297" s="28"/>
      <c r="EN297" s="28"/>
      <c r="EO297" s="28"/>
      <c r="EP297" s="28"/>
      <c r="EQ297" s="28"/>
      <c r="ER297" s="28"/>
      <c r="ES297" s="28"/>
      <c r="ET297" s="28"/>
      <c r="EU297" s="28"/>
      <c r="EV297" s="28"/>
      <c r="EW297" s="28"/>
      <c r="EX297" s="28"/>
      <c r="EY297" s="28"/>
      <c r="EZ297" s="28"/>
      <c r="FA297" s="28"/>
      <c r="FB297" s="28"/>
      <c r="FC297" s="28"/>
      <c r="FD297" s="28"/>
      <c r="FE297" s="28"/>
      <c r="FF297" s="28"/>
      <c r="FG297" s="28"/>
      <c r="FH297" s="28"/>
      <c r="FI297" s="28"/>
      <c r="FJ297" s="28"/>
      <c r="FK297" s="28"/>
      <c r="FL297" s="28"/>
      <c r="FM297" s="28"/>
      <c r="FN297" s="28"/>
      <c r="FO297" s="73"/>
      <c r="FP297" s="73"/>
      <c r="FQ297" s="73"/>
      <c r="FR297" s="73"/>
      <c r="FS297" s="78" t="s">
        <v>1806</v>
      </c>
      <c r="FT297" s="73"/>
      <c r="FU297" s="73"/>
      <c r="FV297" s="54" t="s">
        <v>1807</v>
      </c>
      <c r="FW297" s="114" t="s">
        <v>1647</v>
      </c>
      <c r="FX297" s="114" t="s">
        <v>1647</v>
      </c>
      <c r="FY297" s="73"/>
      <c r="FZ297" s="90" t="s">
        <v>1648</v>
      </c>
      <c r="GA297" s="90" t="s">
        <v>1647</v>
      </c>
      <c r="GB297" s="90" t="s">
        <v>1649</v>
      </c>
      <c r="GC297" s="90" t="s">
        <v>1650</v>
      </c>
      <c r="GD297" s="90" t="s">
        <v>1651</v>
      </c>
      <c r="GE297" s="90" t="s">
        <v>1808</v>
      </c>
      <c r="GF297" s="90" t="s">
        <v>1653</v>
      </c>
      <c r="GG297" s="90" t="s">
        <v>1650</v>
      </c>
      <c r="GH297" s="106" t="s">
        <v>1654</v>
      </c>
      <c r="GI297" s="106" t="s">
        <v>1655</v>
      </c>
      <c r="GJ297" s="28"/>
      <c r="GK297" s="28" t="s">
        <v>1836</v>
      </c>
      <c r="GL297" s="28"/>
    </row>
    <row r="298" spans="1:194" x14ac:dyDescent="0.25">
      <c r="A298" s="71" t="str">
        <f t="shared" si="24"/>
        <v>Expenditure: Employee Related Cost  - Senior Management: Designation - Post-retirement Benefit: Pension - Curtailment and Settlement</v>
      </c>
      <c r="B298" s="28"/>
      <c r="C298" s="28" t="str">
        <f t="shared" si="21"/>
        <v>IE005001001003002007000000000000000000</v>
      </c>
      <c r="D298" s="25" t="s">
        <v>1166</v>
      </c>
      <c r="E298" s="25" t="s">
        <v>713</v>
      </c>
      <c r="F298" s="25" t="s">
        <v>702</v>
      </c>
      <c r="G298" s="25" t="s">
        <v>702</v>
      </c>
      <c r="H298" s="25" t="s">
        <v>710</v>
      </c>
      <c r="I298" s="25" t="s">
        <v>707</v>
      </c>
      <c r="J298" s="25" t="s">
        <v>718</v>
      </c>
      <c r="K298" s="25" t="s">
        <v>697</v>
      </c>
      <c r="L298" s="25" t="s">
        <v>697</v>
      </c>
      <c r="M298" s="25" t="s">
        <v>697</v>
      </c>
      <c r="N298" s="25" t="s">
        <v>697</v>
      </c>
      <c r="O298" s="25" t="s">
        <v>697</v>
      </c>
      <c r="P298" s="25" t="s">
        <v>697</v>
      </c>
      <c r="Q298" s="28"/>
      <c r="R298" s="28" t="s">
        <v>704</v>
      </c>
      <c r="S298" s="28" t="s">
        <v>698</v>
      </c>
      <c r="T298" s="28" t="s">
        <v>694</v>
      </c>
      <c r="U298" s="28"/>
      <c r="V298" s="94" t="s">
        <v>1825</v>
      </c>
      <c r="W298" s="28" t="s">
        <v>905</v>
      </c>
      <c r="X298" s="28"/>
      <c r="Y298" s="28"/>
      <c r="Z298" s="28"/>
      <c r="AA298" s="28"/>
      <c r="AB298" s="28"/>
      <c r="AC298" s="28" t="s">
        <v>1826</v>
      </c>
      <c r="AD298" s="28"/>
      <c r="AE298" s="28"/>
      <c r="AF298" s="28"/>
      <c r="AG298" s="28"/>
      <c r="AH298" s="28"/>
      <c r="AI298" s="28" t="s">
        <v>1842</v>
      </c>
      <c r="AJ298" s="28" t="s">
        <v>704</v>
      </c>
      <c r="AK298" s="28"/>
      <c r="AL298" s="28"/>
      <c r="AM298" s="28"/>
      <c r="AN298" s="28"/>
      <c r="AO298" s="28"/>
      <c r="AP298" s="28"/>
      <c r="AQ298" s="28"/>
      <c r="AR298" s="28"/>
      <c r="AS298" s="28"/>
      <c r="AT298" s="28"/>
      <c r="AU298" s="28"/>
      <c r="AV298" s="28"/>
      <c r="AW298" s="28"/>
      <c r="AX298" s="28"/>
      <c r="AY298" s="28"/>
      <c r="AZ298" s="28"/>
      <c r="BA298" s="28"/>
      <c r="BB298" s="28"/>
      <c r="BC298" s="28"/>
      <c r="BD298" s="28"/>
      <c r="BE298" s="28"/>
      <c r="BF298" s="28"/>
      <c r="BG298" s="28"/>
      <c r="BH298" s="28"/>
      <c r="BI298" s="28"/>
      <c r="BJ298" s="28"/>
      <c r="BK298" s="28"/>
      <c r="BL298" s="28"/>
      <c r="BM298" s="28"/>
      <c r="BN298" s="28"/>
      <c r="BO298" s="28"/>
      <c r="BP298" s="28"/>
      <c r="BQ298" s="28"/>
      <c r="BR298" s="28"/>
      <c r="BS298" s="28"/>
      <c r="BT298" s="28"/>
      <c r="BU298" s="28"/>
      <c r="BV298" s="28"/>
      <c r="BW298" s="28"/>
      <c r="BX298" s="28"/>
      <c r="BY298" s="28"/>
      <c r="BZ298" s="28"/>
      <c r="CA298" s="28"/>
      <c r="CB298" s="28"/>
      <c r="CC298" s="28"/>
      <c r="CD298" s="28"/>
      <c r="CE298" s="28"/>
      <c r="CF298" s="28"/>
      <c r="CG298" s="28"/>
      <c r="CH298" s="28"/>
      <c r="CI298" s="28"/>
      <c r="CJ298" s="28"/>
      <c r="CK298" s="28"/>
      <c r="CL298" s="28"/>
      <c r="CM298" s="28"/>
      <c r="CN298" s="28"/>
      <c r="CO298" s="28"/>
      <c r="CP298" s="28"/>
      <c r="CQ298" s="28"/>
      <c r="CR298" s="28"/>
      <c r="CS298" s="28"/>
      <c r="CT298" s="28"/>
      <c r="CU298" s="28"/>
      <c r="CV298" s="28"/>
      <c r="CW298" s="28"/>
      <c r="CX298" s="28"/>
      <c r="CY298" s="28"/>
      <c r="CZ298" s="28"/>
      <c r="DA298" s="28"/>
      <c r="DB298" s="28"/>
      <c r="DC298" s="28"/>
      <c r="DD298" s="28"/>
      <c r="DE298" s="28"/>
      <c r="DF298" s="28"/>
      <c r="DG298" s="28"/>
      <c r="DH298" s="28"/>
      <c r="DI298" s="28"/>
      <c r="DJ298" s="28"/>
      <c r="DK298" s="28"/>
      <c r="DL298" s="28"/>
      <c r="DM298" s="28"/>
      <c r="DN298" s="28"/>
      <c r="DO298" s="28"/>
      <c r="DP298" s="28"/>
      <c r="DQ298" s="28"/>
      <c r="DR298" s="28"/>
      <c r="DS298" s="28"/>
      <c r="DT298" s="28"/>
      <c r="DU298" s="28"/>
      <c r="DV298" s="28"/>
      <c r="DW298" s="28"/>
      <c r="DX298" s="28"/>
      <c r="DY298" s="28"/>
      <c r="DZ298" s="28"/>
      <c r="EA298" s="28"/>
      <c r="EB298" s="28"/>
      <c r="EC298" s="28"/>
      <c r="ED298" s="28"/>
      <c r="EE298" s="28"/>
      <c r="EF298" s="28"/>
      <c r="EG298" s="28"/>
      <c r="EH298" s="28"/>
      <c r="EI298" s="28"/>
      <c r="EJ298" s="28"/>
      <c r="EK298" s="28"/>
      <c r="EL298" s="28"/>
      <c r="EM298" s="28"/>
      <c r="EN298" s="28"/>
      <c r="EO298" s="28"/>
      <c r="EP298" s="28"/>
      <c r="EQ298" s="28"/>
      <c r="ER298" s="28"/>
      <c r="ES298" s="28"/>
      <c r="ET298" s="28"/>
      <c r="EU298" s="28"/>
      <c r="EV298" s="28"/>
      <c r="EW298" s="28"/>
      <c r="EX298" s="28"/>
      <c r="EY298" s="28"/>
      <c r="EZ298" s="28"/>
      <c r="FA298" s="28"/>
      <c r="FB298" s="28"/>
      <c r="FC298" s="28"/>
      <c r="FD298" s="28"/>
      <c r="FE298" s="28"/>
      <c r="FF298" s="28"/>
      <c r="FG298" s="28"/>
      <c r="FH298" s="28"/>
      <c r="FI298" s="28"/>
      <c r="FJ298" s="28"/>
      <c r="FK298" s="28"/>
      <c r="FL298" s="28"/>
      <c r="FM298" s="28"/>
      <c r="FN298" s="28"/>
      <c r="FO298" s="73"/>
      <c r="FP298" s="73"/>
      <c r="FQ298" s="73"/>
      <c r="FR298" s="73"/>
      <c r="FS298" s="78" t="s">
        <v>1806</v>
      </c>
      <c r="FT298" s="73"/>
      <c r="FU298" s="73"/>
      <c r="FV298" s="54" t="s">
        <v>1807</v>
      </c>
      <c r="FW298" s="114" t="s">
        <v>1647</v>
      </c>
      <c r="FX298" s="114" t="s">
        <v>1647</v>
      </c>
      <c r="FY298" s="73"/>
      <c r="FZ298" s="90" t="s">
        <v>1648</v>
      </c>
      <c r="GA298" s="90" t="s">
        <v>1647</v>
      </c>
      <c r="GB298" s="90" t="s">
        <v>1649</v>
      </c>
      <c r="GC298" s="90" t="s">
        <v>1650</v>
      </c>
      <c r="GD298" s="90" t="s">
        <v>1651</v>
      </c>
      <c r="GE298" s="90" t="s">
        <v>1808</v>
      </c>
      <c r="GF298" s="90" t="s">
        <v>1653</v>
      </c>
      <c r="GG298" s="90" t="s">
        <v>1650</v>
      </c>
      <c r="GH298" s="106" t="s">
        <v>1654</v>
      </c>
      <c r="GI298" s="106" t="s">
        <v>1655</v>
      </c>
      <c r="GJ298" s="28"/>
      <c r="GK298" s="28" t="s">
        <v>1836</v>
      </c>
      <c r="GL298" s="28"/>
    </row>
    <row r="299" spans="1:194" x14ac:dyDescent="0.25">
      <c r="A299" s="71" t="str">
        <f t="shared" si="24"/>
        <v>Expenditure: Employee Related Cost  - Senior Management: Designation - Post-retirement Benefit: Pension - Defined Contribution Fund Expenses</v>
      </c>
      <c r="B299" s="28"/>
      <c r="C299" s="28" t="str">
        <f t="shared" si="21"/>
        <v>IE005001001003002008000000000000000000</v>
      </c>
      <c r="D299" s="25" t="s">
        <v>1166</v>
      </c>
      <c r="E299" s="25" t="s">
        <v>713</v>
      </c>
      <c r="F299" s="25" t="s">
        <v>702</v>
      </c>
      <c r="G299" s="25" t="s">
        <v>702</v>
      </c>
      <c r="H299" s="25" t="s">
        <v>710</v>
      </c>
      <c r="I299" s="25" t="s">
        <v>707</v>
      </c>
      <c r="J299" s="25" t="s">
        <v>720</v>
      </c>
      <c r="K299" s="25" t="s">
        <v>697</v>
      </c>
      <c r="L299" s="25" t="s">
        <v>697</v>
      </c>
      <c r="M299" s="25" t="s">
        <v>697</v>
      </c>
      <c r="N299" s="25" t="s">
        <v>697</v>
      </c>
      <c r="O299" s="25" t="s">
        <v>697</v>
      </c>
      <c r="P299" s="25" t="s">
        <v>697</v>
      </c>
      <c r="Q299" s="28"/>
      <c r="R299" s="28" t="s">
        <v>704</v>
      </c>
      <c r="S299" s="28" t="s">
        <v>698</v>
      </c>
      <c r="T299" s="28" t="s">
        <v>694</v>
      </c>
      <c r="U299" s="28"/>
      <c r="V299" s="94" t="s">
        <v>1828</v>
      </c>
      <c r="W299" s="28" t="s">
        <v>905</v>
      </c>
      <c r="X299" s="28"/>
      <c r="Y299" s="28"/>
      <c r="Z299" s="28"/>
      <c r="AA299" s="28"/>
      <c r="AB299" s="28"/>
      <c r="AC299" s="28" t="s">
        <v>1829</v>
      </c>
      <c r="AD299" s="28"/>
      <c r="AE299" s="28"/>
      <c r="AF299" s="28"/>
      <c r="AG299" s="28"/>
      <c r="AH299" s="28"/>
      <c r="AI299" s="28" t="s">
        <v>1843</v>
      </c>
      <c r="AJ299" s="28" t="s">
        <v>704</v>
      </c>
      <c r="AK299" s="28"/>
      <c r="AL299" s="28"/>
      <c r="AM299" s="28"/>
      <c r="AN299" s="28"/>
      <c r="AO299" s="28"/>
      <c r="AP299" s="28"/>
      <c r="AQ299" s="28"/>
      <c r="AR299" s="28"/>
      <c r="AS299" s="28"/>
      <c r="AT299" s="28"/>
      <c r="AU299" s="28"/>
      <c r="AV299" s="28"/>
      <c r="AW299" s="28"/>
      <c r="AX299" s="28"/>
      <c r="AY299" s="28"/>
      <c r="AZ299" s="28"/>
      <c r="BA299" s="28"/>
      <c r="BB299" s="28"/>
      <c r="BC299" s="28"/>
      <c r="BD299" s="28"/>
      <c r="BE299" s="28"/>
      <c r="BF299" s="28"/>
      <c r="BG299" s="28"/>
      <c r="BH299" s="28"/>
      <c r="BI299" s="28"/>
      <c r="BJ299" s="28"/>
      <c r="BK299" s="28"/>
      <c r="BL299" s="28"/>
      <c r="BM299" s="28"/>
      <c r="BN299" s="28"/>
      <c r="BO299" s="28"/>
      <c r="BP299" s="28"/>
      <c r="BQ299" s="28"/>
      <c r="BR299" s="28"/>
      <c r="BS299" s="28"/>
      <c r="BT299" s="28"/>
      <c r="BU299" s="28"/>
      <c r="BV299" s="28"/>
      <c r="BW299" s="28"/>
      <c r="BX299" s="28"/>
      <c r="BY299" s="28"/>
      <c r="BZ299" s="28"/>
      <c r="CA299" s="28"/>
      <c r="CB299" s="28"/>
      <c r="CC299" s="28"/>
      <c r="CD299" s="28"/>
      <c r="CE299" s="28"/>
      <c r="CF299" s="28"/>
      <c r="CG299" s="28"/>
      <c r="CH299" s="28"/>
      <c r="CI299" s="28"/>
      <c r="CJ299" s="28"/>
      <c r="CK299" s="28"/>
      <c r="CL299" s="28"/>
      <c r="CM299" s="28"/>
      <c r="CN299" s="28"/>
      <c r="CO299" s="28"/>
      <c r="CP299" s="28"/>
      <c r="CQ299" s="28"/>
      <c r="CR299" s="28"/>
      <c r="CS299" s="28"/>
      <c r="CT299" s="28"/>
      <c r="CU299" s="28"/>
      <c r="CV299" s="28"/>
      <c r="CW299" s="28"/>
      <c r="CX299" s="28"/>
      <c r="CY299" s="28"/>
      <c r="CZ299" s="28"/>
      <c r="DA299" s="28"/>
      <c r="DB299" s="28"/>
      <c r="DC299" s="28"/>
      <c r="DD299" s="28"/>
      <c r="DE299" s="28"/>
      <c r="DF299" s="28"/>
      <c r="DG299" s="28"/>
      <c r="DH299" s="28"/>
      <c r="DI299" s="28"/>
      <c r="DJ299" s="28"/>
      <c r="DK299" s="28"/>
      <c r="DL299" s="28"/>
      <c r="DM299" s="28"/>
      <c r="DN299" s="28"/>
      <c r="DO299" s="28"/>
      <c r="DP299" s="28"/>
      <c r="DQ299" s="28"/>
      <c r="DR299" s="28"/>
      <c r="DS299" s="28"/>
      <c r="DT299" s="28"/>
      <c r="DU299" s="28"/>
      <c r="DV299" s="28"/>
      <c r="DW299" s="28"/>
      <c r="DX299" s="28"/>
      <c r="DY299" s="28"/>
      <c r="DZ299" s="28"/>
      <c r="EA299" s="28"/>
      <c r="EB299" s="28"/>
      <c r="EC299" s="28"/>
      <c r="ED299" s="28"/>
      <c r="EE299" s="28"/>
      <c r="EF299" s="28"/>
      <c r="EG299" s="28"/>
      <c r="EH299" s="28"/>
      <c r="EI299" s="28"/>
      <c r="EJ299" s="28"/>
      <c r="EK299" s="28"/>
      <c r="EL299" s="28"/>
      <c r="EM299" s="28"/>
      <c r="EN299" s="28"/>
      <c r="EO299" s="28"/>
      <c r="EP299" s="28"/>
      <c r="EQ299" s="28"/>
      <c r="ER299" s="28"/>
      <c r="ES299" s="28"/>
      <c r="ET299" s="28"/>
      <c r="EU299" s="28"/>
      <c r="EV299" s="28"/>
      <c r="EW299" s="28"/>
      <c r="EX299" s="28"/>
      <c r="EY299" s="28"/>
      <c r="EZ299" s="28"/>
      <c r="FA299" s="28"/>
      <c r="FB299" s="28"/>
      <c r="FC299" s="28"/>
      <c r="FD299" s="28"/>
      <c r="FE299" s="28"/>
      <c r="FF299" s="28"/>
      <c r="FG299" s="28"/>
      <c r="FH299" s="28"/>
      <c r="FI299" s="28"/>
      <c r="FJ299" s="28"/>
      <c r="FK299" s="28"/>
      <c r="FL299" s="28"/>
      <c r="FM299" s="28"/>
      <c r="FN299" s="28"/>
      <c r="FO299" s="73"/>
      <c r="FP299" s="73"/>
      <c r="FQ299" s="73"/>
      <c r="FR299" s="73"/>
      <c r="FS299" s="78" t="s">
        <v>1806</v>
      </c>
      <c r="FT299" s="73"/>
      <c r="FU299" s="73"/>
      <c r="FV299" s="54" t="s">
        <v>1807</v>
      </c>
      <c r="FW299" s="114" t="s">
        <v>1647</v>
      </c>
      <c r="FX299" s="114" t="s">
        <v>1647</v>
      </c>
      <c r="FY299" s="73"/>
      <c r="FZ299" s="90" t="s">
        <v>1648</v>
      </c>
      <c r="GA299" s="90" t="s">
        <v>1647</v>
      </c>
      <c r="GB299" s="90" t="s">
        <v>1649</v>
      </c>
      <c r="GC299" s="90" t="s">
        <v>1650</v>
      </c>
      <c r="GD299" s="90" t="s">
        <v>1651</v>
      </c>
      <c r="GE299" s="90" t="s">
        <v>1808</v>
      </c>
      <c r="GF299" s="90" t="s">
        <v>1653</v>
      </c>
      <c r="GG299" s="90" t="s">
        <v>1650</v>
      </c>
      <c r="GH299" s="106" t="s">
        <v>1654</v>
      </c>
      <c r="GI299" s="106" t="s">
        <v>1655</v>
      </c>
      <c r="GJ299" s="28"/>
      <c r="GK299" s="28" t="s">
        <v>1831</v>
      </c>
      <c r="GL299" s="28"/>
    </row>
    <row r="300" spans="1:194" x14ac:dyDescent="0.25">
      <c r="A300" s="71" t="str">
        <f t="shared" ref="A300" si="25">CONCATENATE($W$7,": ",$X$236," - ",$Y$237,": ",$Z$238," - ",AA300)</f>
        <v>Expenditure: Employee Related Cost  - Senior Management: Designation - Post-retirement Benefit - Cost Capitalised to PPE (Credit Account)</v>
      </c>
      <c r="B300" s="78" t="s">
        <v>1639</v>
      </c>
      <c r="C300" s="78" t="str">
        <f t="shared" si="21"/>
        <v>IE005001001004000000000000000000000000</v>
      </c>
      <c r="D300" s="115" t="s">
        <v>1166</v>
      </c>
      <c r="E300" s="25" t="s">
        <v>713</v>
      </c>
      <c r="F300" s="25" t="s">
        <v>702</v>
      </c>
      <c r="G300" s="25" t="s">
        <v>702</v>
      </c>
      <c r="H300" s="25" t="s">
        <v>711</v>
      </c>
      <c r="I300" s="25" t="s">
        <v>697</v>
      </c>
      <c r="J300" s="25" t="s">
        <v>697</v>
      </c>
      <c r="K300" s="25" t="s">
        <v>697</v>
      </c>
      <c r="L300" s="25" t="s">
        <v>697</v>
      </c>
      <c r="M300" s="25" t="s">
        <v>697</v>
      </c>
      <c r="N300" s="25" t="s">
        <v>697</v>
      </c>
      <c r="O300" s="25" t="s">
        <v>697</v>
      </c>
      <c r="P300" s="25" t="s">
        <v>697</v>
      </c>
      <c r="Q300" s="78">
        <v>0</v>
      </c>
      <c r="R300" s="28" t="s">
        <v>704</v>
      </c>
      <c r="S300" s="28" t="s">
        <v>698</v>
      </c>
      <c r="T300" s="28" t="s">
        <v>694</v>
      </c>
      <c r="U300" s="28"/>
      <c r="V300" s="78" t="s">
        <v>53</v>
      </c>
      <c r="W300" s="78" t="s">
        <v>905</v>
      </c>
      <c r="X300" s="78"/>
      <c r="Y300" s="78"/>
      <c r="Z300" s="78"/>
      <c r="AA300" s="78" t="s">
        <v>1844</v>
      </c>
      <c r="AB300" s="78"/>
      <c r="AC300" s="78"/>
      <c r="AD300" s="78"/>
      <c r="AE300" s="78"/>
      <c r="AF300" s="78"/>
      <c r="AG300" s="78"/>
      <c r="AH300" s="78"/>
      <c r="AI300" s="78" t="s">
        <v>1845</v>
      </c>
      <c r="AJ300" s="28" t="s">
        <v>704</v>
      </c>
      <c r="AK300" s="78" t="s">
        <v>704</v>
      </c>
      <c r="AL300" s="78" t="s">
        <v>704</v>
      </c>
      <c r="AM300" s="78" t="s">
        <v>704</v>
      </c>
      <c r="AN300" s="78" t="s">
        <v>704</v>
      </c>
      <c r="AO300" s="78" t="s">
        <v>704</v>
      </c>
      <c r="AP300" s="78" t="s">
        <v>704</v>
      </c>
      <c r="AQ300" s="78" t="s">
        <v>704</v>
      </c>
      <c r="AR300" s="78" t="s">
        <v>704</v>
      </c>
      <c r="AS300" s="78" t="s">
        <v>704</v>
      </c>
      <c r="AT300" s="78" t="s">
        <v>704</v>
      </c>
      <c r="AU300" s="78" t="s">
        <v>704</v>
      </c>
      <c r="AV300" s="78" t="s">
        <v>704</v>
      </c>
      <c r="AW300" s="78" t="s">
        <v>704</v>
      </c>
      <c r="AX300" s="78" t="s">
        <v>704</v>
      </c>
      <c r="AY300" s="78" t="s">
        <v>704</v>
      </c>
      <c r="AZ300" s="78" t="s">
        <v>704</v>
      </c>
      <c r="BA300" s="78" t="s">
        <v>704</v>
      </c>
      <c r="BB300" s="78" t="s">
        <v>704</v>
      </c>
      <c r="BC300" s="78" t="s">
        <v>704</v>
      </c>
      <c r="BD300" s="78" t="s">
        <v>704</v>
      </c>
      <c r="BE300" s="78" t="s">
        <v>704</v>
      </c>
      <c r="BF300" s="78" t="s">
        <v>704</v>
      </c>
      <c r="BG300" s="78" t="s">
        <v>704</v>
      </c>
      <c r="BH300" s="78" t="s">
        <v>704</v>
      </c>
      <c r="BI300" s="78" t="s">
        <v>704</v>
      </c>
      <c r="BJ300" s="78" t="s">
        <v>704</v>
      </c>
      <c r="BK300" s="78" t="s">
        <v>704</v>
      </c>
      <c r="BL300" s="78" t="s">
        <v>704</v>
      </c>
      <c r="BM300" s="78" t="s">
        <v>704</v>
      </c>
      <c r="BN300" s="78" t="s">
        <v>704</v>
      </c>
      <c r="BO300" s="78" t="s">
        <v>704</v>
      </c>
      <c r="BP300" s="78" t="s">
        <v>704</v>
      </c>
      <c r="BQ300" s="78" t="s">
        <v>704</v>
      </c>
      <c r="BR300" s="78" t="s">
        <v>704</v>
      </c>
      <c r="BS300" s="78" t="s">
        <v>704</v>
      </c>
      <c r="BT300" s="78" t="s">
        <v>704</v>
      </c>
      <c r="BU300" s="78" t="s">
        <v>704</v>
      </c>
      <c r="BV300" s="78" t="s">
        <v>704</v>
      </c>
      <c r="BW300" s="78" t="s">
        <v>704</v>
      </c>
      <c r="BX300" s="78" t="s">
        <v>704</v>
      </c>
      <c r="BY300" s="78" t="s">
        <v>704</v>
      </c>
      <c r="BZ300" s="78" t="s">
        <v>704</v>
      </c>
      <c r="CA300" s="78" t="s">
        <v>704</v>
      </c>
      <c r="CB300" s="78" t="s">
        <v>704</v>
      </c>
      <c r="CC300" s="78" t="s">
        <v>704</v>
      </c>
      <c r="CD300" s="78" t="s">
        <v>704</v>
      </c>
      <c r="CE300" s="78" t="s">
        <v>704</v>
      </c>
      <c r="CF300" s="78" t="s">
        <v>704</v>
      </c>
      <c r="CG300" s="78" t="s">
        <v>704</v>
      </c>
      <c r="CH300" s="78" t="s">
        <v>704</v>
      </c>
      <c r="CI300" s="78" t="s">
        <v>704</v>
      </c>
      <c r="CJ300" s="78" t="s">
        <v>704</v>
      </c>
      <c r="CK300" s="78" t="s">
        <v>704</v>
      </c>
      <c r="CL300" s="78" t="s">
        <v>704</v>
      </c>
      <c r="CM300" s="78" t="s">
        <v>704</v>
      </c>
      <c r="CN300" s="78" t="s">
        <v>704</v>
      </c>
      <c r="CO300" s="78" t="s">
        <v>704</v>
      </c>
      <c r="CP300" s="78" t="s">
        <v>704</v>
      </c>
      <c r="CQ300" s="78" t="s">
        <v>704</v>
      </c>
      <c r="CR300" s="78" t="s">
        <v>704</v>
      </c>
      <c r="CS300" s="78" t="s">
        <v>704</v>
      </c>
      <c r="CT300" s="78" t="s">
        <v>704</v>
      </c>
      <c r="CU300" s="78" t="s">
        <v>704</v>
      </c>
      <c r="CV300" s="78" t="s">
        <v>704</v>
      </c>
      <c r="CW300" s="78" t="s">
        <v>704</v>
      </c>
      <c r="CX300" s="78" t="s">
        <v>704</v>
      </c>
      <c r="CY300" s="78" t="s">
        <v>704</v>
      </c>
      <c r="CZ300" s="78" t="s">
        <v>704</v>
      </c>
      <c r="DA300" s="78" t="s">
        <v>704</v>
      </c>
      <c r="DB300" s="78" t="s">
        <v>698</v>
      </c>
      <c r="DC300" s="78" t="s">
        <v>698</v>
      </c>
      <c r="DD300" s="78" t="s">
        <v>698</v>
      </c>
      <c r="DE300" s="78" t="s">
        <v>698</v>
      </c>
      <c r="DF300" s="78" t="s">
        <v>704</v>
      </c>
      <c r="DG300" s="78" t="s">
        <v>704</v>
      </c>
      <c r="DH300" s="78" t="s">
        <v>704</v>
      </c>
      <c r="DI300" s="78" t="s">
        <v>704</v>
      </c>
      <c r="DJ300" s="78" t="s">
        <v>704</v>
      </c>
      <c r="DK300" s="78" t="s">
        <v>704</v>
      </c>
      <c r="DL300" s="78" t="s">
        <v>704</v>
      </c>
      <c r="DM300" s="78" t="s">
        <v>704</v>
      </c>
      <c r="DN300" s="78" t="s">
        <v>704</v>
      </c>
      <c r="DO300" s="78" t="s">
        <v>704</v>
      </c>
      <c r="DP300" s="78" t="s">
        <v>704</v>
      </c>
      <c r="DQ300" s="78" t="s">
        <v>704</v>
      </c>
      <c r="DR300" s="78" t="s">
        <v>704</v>
      </c>
      <c r="DS300" s="78"/>
      <c r="DT300" s="78" t="s">
        <v>704</v>
      </c>
      <c r="DU300" s="78" t="s">
        <v>704</v>
      </c>
      <c r="DV300" s="78" t="s">
        <v>704</v>
      </c>
      <c r="DW300" s="78" t="s">
        <v>704</v>
      </c>
      <c r="DX300" s="78" t="s">
        <v>704</v>
      </c>
      <c r="DY300" s="78" t="s">
        <v>704</v>
      </c>
      <c r="DZ300" s="78" t="s">
        <v>704</v>
      </c>
      <c r="EA300" s="78" t="s">
        <v>704</v>
      </c>
      <c r="EB300" s="78" t="s">
        <v>704</v>
      </c>
      <c r="EC300" s="78" t="s">
        <v>704</v>
      </c>
      <c r="ED300" s="78" t="s">
        <v>704</v>
      </c>
      <c r="EE300" s="78" t="s">
        <v>704</v>
      </c>
      <c r="EF300" s="78" t="s">
        <v>704</v>
      </c>
      <c r="EG300" s="78" t="s">
        <v>704</v>
      </c>
      <c r="EH300" s="78" t="s">
        <v>704</v>
      </c>
      <c r="EI300" s="78" t="s">
        <v>704</v>
      </c>
      <c r="EJ300" s="78" t="s">
        <v>704</v>
      </c>
      <c r="EK300" s="78" t="s">
        <v>704</v>
      </c>
      <c r="EL300" s="78" t="s">
        <v>704</v>
      </c>
      <c r="EM300" s="78" t="s">
        <v>704</v>
      </c>
      <c r="EN300" s="78" t="s">
        <v>704</v>
      </c>
      <c r="EO300" s="78" t="s">
        <v>704</v>
      </c>
      <c r="EP300" s="78" t="s">
        <v>704</v>
      </c>
      <c r="EQ300" s="78" t="s">
        <v>704</v>
      </c>
      <c r="ER300" s="78" t="s">
        <v>704</v>
      </c>
      <c r="ES300" s="78" t="s">
        <v>704</v>
      </c>
      <c r="ET300" s="78" t="s">
        <v>704</v>
      </c>
      <c r="EU300" s="78" t="s">
        <v>704</v>
      </c>
      <c r="EV300" s="78" t="s">
        <v>704</v>
      </c>
      <c r="EW300" s="78" t="s">
        <v>704</v>
      </c>
      <c r="EX300" s="78" t="s">
        <v>704</v>
      </c>
      <c r="EY300" s="78" t="s">
        <v>704</v>
      </c>
      <c r="EZ300" s="78" t="s">
        <v>704</v>
      </c>
      <c r="FA300" s="78" t="s">
        <v>704</v>
      </c>
      <c r="FB300" s="78" t="s">
        <v>704</v>
      </c>
      <c r="FC300" s="78" t="s">
        <v>704</v>
      </c>
      <c r="FD300" s="78" t="s">
        <v>704</v>
      </c>
      <c r="FE300" s="78" t="s">
        <v>704</v>
      </c>
      <c r="FF300" s="78" t="s">
        <v>704</v>
      </c>
      <c r="FG300" s="78" t="s">
        <v>704</v>
      </c>
      <c r="FH300" s="78" t="s">
        <v>704</v>
      </c>
      <c r="FI300" s="78" t="s">
        <v>704</v>
      </c>
      <c r="FJ300" s="78" t="s">
        <v>694</v>
      </c>
      <c r="FK300" s="78" t="s">
        <v>704</v>
      </c>
      <c r="FL300" s="78" t="s">
        <v>704</v>
      </c>
      <c r="FM300" s="78" t="s">
        <v>704</v>
      </c>
      <c r="FN300" s="78" t="s">
        <v>704</v>
      </c>
      <c r="FO300" s="72"/>
      <c r="FP300" s="72" t="s">
        <v>698</v>
      </c>
      <c r="FQ300" s="72" t="s">
        <v>1176</v>
      </c>
      <c r="FR300" s="72"/>
      <c r="FS300" s="78" t="s">
        <v>1660</v>
      </c>
      <c r="FT300" s="72" t="s">
        <v>1645</v>
      </c>
      <c r="FU300" s="72" t="s">
        <v>698</v>
      </c>
      <c r="FV300" s="27" t="s">
        <v>1807</v>
      </c>
      <c r="FW300" s="78" t="s">
        <v>1647</v>
      </c>
      <c r="FX300" s="78" t="s">
        <v>1647</v>
      </c>
      <c r="FY300" s="72" t="s">
        <v>698</v>
      </c>
      <c r="FZ300" s="90" t="s">
        <v>1661</v>
      </c>
      <c r="GA300" s="90" t="s">
        <v>1647</v>
      </c>
      <c r="GB300" s="90" t="s">
        <v>1649</v>
      </c>
      <c r="GC300" s="90" t="s">
        <v>1650</v>
      </c>
      <c r="GD300" s="90" t="s">
        <v>1651</v>
      </c>
      <c r="GE300" s="90" t="s">
        <v>1808</v>
      </c>
      <c r="GF300" s="90" t="s">
        <v>1653</v>
      </c>
      <c r="GG300" s="90" t="s">
        <v>1650</v>
      </c>
      <c r="GH300" s="106" t="s">
        <v>1662</v>
      </c>
      <c r="GI300" s="106" t="s">
        <v>1655</v>
      </c>
      <c r="GJ300" s="78"/>
      <c r="GK300" s="28"/>
      <c r="GL300" s="78"/>
    </row>
    <row r="301" spans="1:194" x14ac:dyDescent="0.25">
      <c r="A301" s="71" t="str">
        <f>CONCATENATE($W$7,": ",$X$236," - ",$Y$301)</f>
        <v xml:space="preserve">Expenditure: Employee Related Cost  - Municipal Staff </v>
      </c>
      <c r="B301" s="27" t="s">
        <v>694</v>
      </c>
      <c r="C301" s="27" t="str">
        <f t="shared" si="21"/>
        <v>IE005002000000000000000000000000000000</v>
      </c>
      <c r="D301" s="23" t="s">
        <v>1166</v>
      </c>
      <c r="E301" s="23" t="s">
        <v>713</v>
      </c>
      <c r="F301" s="23" t="s">
        <v>707</v>
      </c>
      <c r="G301" s="23" t="s">
        <v>697</v>
      </c>
      <c r="H301" s="23" t="s">
        <v>697</v>
      </c>
      <c r="I301" s="23" t="s">
        <v>697</v>
      </c>
      <c r="J301" s="23" t="s">
        <v>697</v>
      </c>
      <c r="K301" s="23" t="s">
        <v>697</v>
      </c>
      <c r="L301" s="23" t="s">
        <v>697</v>
      </c>
      <c r="M301" s="23" t="s">
        <v>697</v>
      </c>
      <c r="N301" s="23" t="s">
        <v>697</v>
      </c>
      <c r="O301" s="23" t="s">
        <v>697</v>
      </c>
      <c r="P301" s="23" t="s">
        <v>697</v>
      </c>
      <c r="Q301" s="27">
        <v>0</v>
      </c>
      <c r="R301" s="27" t="s">
        <v>698</v>
      </c>
      <c r="S301" s="27" t="s">
        <v>698</v>
      </c>
      <c r="T301" s="27" t="s">
        <v>694</v>
      </c>
      <c r="U301" s="28"/>
      <c r="V301" s="28" t="s">
        <v>1846</v>
      </c>
      <c r="W301" s="27" t="s">
        <v>905</v>
      </c>
      <c r="X301" s="27"/>
      <c r="Y301" s="27" t="s">
        <v>1847</v>
      </c>
      <c r="Z301" s="27"/>
      <c r="AA301" s="27"/>
      <c r="AB301" s="27"/>
      <c r="AC301" s="27"/>
      <c r="AD301" s="27"/>
      <c r="AE301" s="27"/>
      <c r="AF301" s="27"/>
      <c r="AG301" s="27"/>
      <c r="AH301" s="27"/>
      <c r="AI301" s="27" t="s">
        <v>1848</v>
      </c>
      <c r="AJ301" s="28" t="s">
        <v>694</v>
      </c>
      <c r="AK301" s="27" t="s">
        <v>694</v>
      </c>
      <c r="AL301" s="27" t="s">
        <v>694</v>
      </c>
      <c r="AM301" s="27" t="s">
        <v>694</v>
      </c>
      <c r="AN301" s="27" t="s">
        <v>694</v>
      </c>
      <c r="AO301" s="27" t="s">
        <v>694</v>
      </c>
      <c r="AP301" s="27" t="s">
        <v>694</v>
      </c>
      <c r="AQ301" s="27" t="s">
        <v>694</v>
      </c>
      <c r="AR301" s="27" t="s">
        <v>694</v>
      </c>
      <c r="AS301" s="27" t="s">
        <v>694</v>
      </c>
      <c r="AT301" s="27" t="s">
        <v>694</v>
      </c>
      <c r="AU301" s="27" t="s">
        <v>694</v>
      </c>
      <c r="AV301" s="27" t="s">
        <v>694</v>
      </c>
      <c r="AW301" s="27" t="s">
        <v>694</v>
      </c>
      <c r="AX301" s="27" t="s">
        <v>694</v>
      </c>
      <c r="AY301" s="27" t="s">
        <v>694</v>
      </c>
      <c r="AZ301" s="27" t="s">
        <v>694</v>
      </c>
      <c r="BA301" s="27" t="s">
        <v>694</v>
      </c>
      <c r="BB301" s="27" t="s">
        <v>694</v>
      </c>
      <c r="BC301" s="27" t="s">
        <v>694</v>
      </c>
      <c r="BD301" s="27" t="s">
        <v>694</v>
      </c>
      <c r="BE301" s="27" t="s">
        <v>694</v>
      </c>
      <c r="BF301" s="27" t="s">
        <v>694</v>
      </c>
      <c r="BG301" s="27" t="s">
        <v>694</v>
      </c>
      <c r="BH301" s="27" t="s">
        <v>694</v>
      </c>
      <c r="BI301" s="27" t="s">
        <v>694</v>
      </c>
      <c r="BJ301" s="27" t="s">
        <v>694</v>
      </c>
      <c r="BK301" s="27" t="s">
        <v>694</v>
      </c>
      <c r="BL301" s="27" t="s">
        <v>694</v>
      </c>
      <c r="BM301" s="27" t="s">
        <v>694</v>
      </c>
      <c r="BN301" s="27" t="s">
        <v>694</v>
      </c>
      <c r="BO301" s="27" t="s">
        <v>694</v>
      </c>
      <c r="BP301" s="27" t="s">
        <v>694</v>
      </c>
      <c r="BQ301" s="27" t="s">
        <v>694</v>
      </c>
      <c r="BR301" s="27" t="s">
        <v>694</v>
      </c>
      <c r="BS301" s="27" t="s">
        <v>694</v>
      </c>
      <c r="BT301" s="27" t="s">
        <v>694</v>
      </c>
      <c r="BU301" s="27" t="s">
        <v>694</v>
      </c>
      <c r="BV301" s="27" t="s">
        <v>694</v>
      </c>
      <c r="BW301" s="27" t="s">
        <v>694</v>
      </c>
      <c r="BX301" s="27" t="s">
        <v>694</v>
      </c>
      <c r="BY301" s="27" t="s">
        <v>694</v>
      </c>
      <c r="BZ301" s="27" t="s">
        <v>694</v>
      </c>
      <c r="CA301" s="27" t="s">
        <v>694</v>
      </c>
      <c r="CB301" s="27" t="s">
        <v>694</v>
      </c>
      <c r="CC301" s="27" t="s">
        <v>694</v>
      </c>
      <c r="CD301" s="27" t="s">
        <v>694</v>
      </c>
      <c r="CE301" s="27" t="s">
        <v>694</v>
      </c>
      <c r="CF301" s="27" t="s">
        <v>694</v>
      </c>
      <c r="CG301" s="27" t="s">
        <v>694</v>
      </c>
      <c r="CH301" s="27" t="s">
        <v>694</v>
      </c>
      <c r="CI301" s="27" t="s">
        <v>694</v>
      </c>
      <c r="CJ301" s="27" t="s">
        <v>694</v>
      </c>
      <c r="CK301" s="27" t="s">
        <v>694</v>
      </c>
      <c r="CL301" s="27" t="s">
        <v>694</v>
      </c>
      <c r="CM301" s="27" t="s">
        <v>694</v>
      </c>
      <c r="CN301" s="27" t="s">
        <v>694</v>
      </c>
      <c r="CO301" s="27" t="s">
        <v>694</v>
      </c>
      <c r="CP301" s="27" t="s">
        <v>694</v>
      </c>
      <c r="CQ301" s="27" t="s">
        <v>694</v>
      </c>
      <c r="CR301" s="27" t="s">
        <v>694</v>
      </c>
      <c r="CS301" s="27" t="s">
        <v>694</v>
      </c>
      <c r="CT301" s="27" t="s">
        <v>694</v>
      </c>
      <c r="CU301" s="27" t="s">
        <v>694</v>
      </c>
      <c r="CV301" s="27" t="s">
        <v>694</v>
      </c>
      <c r="CW301" s="27" t="s">
        <v>694</v>
      </c>
      <c r="CX301" s="27" t="s">
        <v>694</v>
      </c>
      <c r="CY301" s="27" t="s">
        <v>694</v>
      </c>
      <c r="CZ301" s="27" t="s">
        <v>694</v>
      </c>
      <c r="DA301" s="27" t="s">
        <v>694</v>
      </c>
      <c r="DB301" s="27" t="s">
        <v>694</v>
      </c>
      <c r="DC301" s="27" t="s">
        <v>694</v>
      </c>
      <c r="DD301" s="27" t="s">
        <v>694</v>
      </c>
      <c r="DE301" s="27" t="s">
        <v>694</v>
      </c>
      <c r="DF301" s="27" t="s">
        <v>694</v>
      </c>
      <c r="DG301" s="27" t="s">
        <v>694</v>
      </c>
      <c r="DH301" s="27" t="s">
        <v>694</v>
      </c>
      <c r="DI301" s="27" t="s">
        <v>694</v>
      </c>
      <c r="DJ301" s="27" t="s">
        <v>694</v>
      </c>
      <c r="DK301" s="27" t="s">
        <v>694</v>
      </c>
      <c r="DL301" s="27" t="s">
        <v>694</v>
      </c>
      <c r="DM301" s="27" t="s">
        <v>694</v>
      </c>
      <c r="DN301" s="27" t="s">
        <v>694</v>
      </c>
      <c r="DO301" s="27" t="s">
        <v>694</v>
      </c>
      <c r="DP301" s="27" t="s">
        <v>694</v>
      </c>
      <c r="DQ301" s="27" t="s">
        <v>694</v>
      </c>
      <c r="DR301" s="27" t="s">
        <v>694</v>
      </c>
      <c r="DS301" s="27"/>
      <c r="DT301" s="27" t="s">
        <v>694</v>
      </c>
      <c r="DU301" s="27" t="s">
        <v>694</v>
      </c>
      <c r="DV301" s="27" t="s">
        <v>694</v>
      </c>
      <c r="DW301" s="27" t="s">
        <v>694</v>
      </c>
      <c r="DX301" s="27" t="s">
        <v>694</v>
      </c>
      <c r="DY301" s="27" t="s">
        <v>694</v>
      </c>
      <c r="DZ301" s="27" t="s">
        <v>694</v>
      </c>
      <c r="EA301" s="27" t="s">
        <v>694</v>
      </c>
      <c r="EB301" s="27" t="s">
        <v>694</v>
      </c>
      <c r="EC301" s="27" t="s">
        <v>694</v>
      </c>
      <c r="ED301" s="27" t="s">
        <v>694</v>
      </c>
      <c r="EE301" s="27" t="s">
        <v>694</v>
      </c>
      <c r="EF301" s="27" t="s">
        <v>694</v>
      </c>
      <c r="EG301" s="27" t="s">
        <v>694</v>
      </c>
      <c r="EH301" s="27" t="s">
        <v>694</v>
      </c>
      <c r="EI301" s="27" t="s">
        <v>694</v>
      </c>
      <c r="EJ301" s="27" t="s">
        <v>694</v>
      </c>
      <c r="EK301" s="27" t="s">
        <v>694</v>
      </c>
      <c r="EL301" s="27" t="s">
        <v>694</v>
      </c>
      <c r="EM301" s="27" t="s">
        <v>694</v>
      </c>
      <c r="EN301" s="27" t="s">
        <v>694</v>
      </c>
      <c r="EO301" s="27" t="s">
        <v>694</v>
      </c>
      <c r="EP301" s="27" t="s">
        <v>694</v>
      </c>
      <c r="EQ301" s="27" t="s">
        <v>694</v>
      </c>
      <c r="ER301" s="27" t="s">
        <v>694</v>
      </c>
      <c r="ES301" s="27" t="s">
        <v>694</v>
      </c>
      <c r="ET301" s="27" t="s">
        <v>694</v>
      </c>
      <c r="EU301" s="27" t="s">
        <v>694</v>
      </c>
      <c r="EV301" s="27" t="s">
        <v>694</v>
      </c>
      <c r="EW301" s="27" t="s">
        <v>694</v>
      </c>
      <c r="EX301" s="27" t="s">
        <v>694</v>
      </c>
      <c r="EY301" s="27" t="s">
        <v>694</v>
      </c>
      <c r="EZ301" s="27" t="s">
        <v>694</v>
      </c>
      <c r="FA301" s="27" t="s">
        <v>694</v>
      </c>
      <c r="FB301" s="27" t="s">
        <v>694</v>
      </c>
      <c r="FC301" s="27" t="s">
        <v>694</v>
      </c>
      <c r="FD301" s="27" t="s">
        <v>694</v>
      </c>
      <c r="FE301" s="27" t="s">
        <v>694</v>
      </c>
      <c r="FF301" s="27" t="s">
        <v>694</v>
      </c>
      <c r="FG301" s="27" t="s">
        <v>694</v>
      </c>
      <c r="FH301" s="27" t="s">
        <v>694</v>
      </c>
      <c r="FI301" s="27" t="s">
        <v>694</v>
      </c>
      <c r="FJ301" s="27" t="s">
        <v>694</v>
      </c>
      <c r="FK301" s="27" t="s">
        <v>694</v>
      </c>
      <c r="FL301" s="27" t="s">
        <v>694</v>
      </c>
      <c r="FM301" s="27" t="s">
        <v>694</v>
      </c>
      <c r="FN301" s="27" t="s">
        <v>694</v>
      </c>
      <c r="FO301" s="78" t="s">
        <v>694</v>
      </c>
      <c r="FP301" s="72" t="s">
        <v>698</v>
      </c>
      <c r="FQ301" s="72" t="s">
        <v>698</v>
      </c>
      <c r="FR301" s="78" t="s">
        <v>694</v>
      </c>
      <c r="FS301" s="78" t="s">
        <v>694</v>
      </c>
      <c r="FT301" s="72" t="s">
        <v>698</v>
      </c>
      <c r="FU301" s="72" t="s">
        <v>698</v>
      </c>
      <c r="FV301" s="78" t="s">
        <v>698</v>
      </c>
      <c r="FW301" s="78" t="s">
        <v>698</v>
      </c>
      <c r="FX301" s="78" t="s">
        <v>698</v>
      </c>
      <c r="FY301" s="72" t="s">
        <v>698</v>
      </c>
      <c r="FZ301" s="90" t="s">
        <v>694</v>
      </c>
      <c r="GA301" s="90" t="s">
        <v>694</v>
      </c>
      <c r="GB301" s="90" t="s">
        <v>694</v>
      </c>
      <c r="GC301" s="90" t="s">
        <v>694</v>
      </c>
      <c r="GD301" s="90" t="s">
        <v>694</v>
      </c>
      <c r="GE301" s="90" t="s">
        <v>694</v>
      </c>
      <c r="GF301" s="90" t="s">
        <v>694</v>
      </c>
      <c r="GG301" s="90" t="s">
        <v>694</v>
      </c>
      <c r="GH301" s="106" t="s">
        <v>694</v>
      </c>
      <c r="GI301" s="106" t="s">
        <v>694</v>
      </c>
      <c r="GJ301" s="27" t="s">
        <v>694</v>
      </c>
      <c r="GK301" s="28" t="s">
        <v>694</v>
      </c>
      <c r="GL301" s="27"/>
    </row>
    <row r="302" spans="1:194" x14ac:dyDescent="0.25">
      <c r="A302" s="71" t="str">
        <f>CONCATENATE($W$7,": ",$X$236," - ",$Y$301,": ",$Z$302)</f>
        <v>Expenditure: Employee Related Cost  - Municipal Staff : Salaries, Wages and Allowances</v>
      </c>
      <c r="B302" s="27" t="s">
        <v>694</v>
      </c>
      <c r="C302" s="27" t="str">
        <f t="shared" si="21"/>
        <v>IE005002001000000000000000000000000000</v>
      </c>
      <c r="D302" s="23" t="s">
        <v>1166</v>
      </c>
      <c r="E302" s="23" t="s">
        <v>713</v>
      </c>
      <c r="F302" s="23" t="s">
        <v>707</v>
      </c>
      <c r="G302" s="23" t="s">
        <v>702</v>
      </c>
      <c r="H302" s="23" t="s">
        <v>697</v>
      </c>
      <c r="I302" s="23" t="s">
        <v>697</v>
      </c>
      <c r="J302" s="23" t="s">
        <v>697</v>
      </c>
      <c r="K302" s="23" t="s">
        <v>697</v>
      </c>
      <c r="L302" s="23" t="s">
        <v>697</v>
      </c>
      <c r="M302" s="23" t="s">
        <v>697</v>
      </c>
      <c r="N302" s="23" t="s">
        <v>697</v>
      </c>
      <c r="O302" s="23" t="s">
        <v>697</v>
      </c>
      <c r="P302" s="23" t="s">
        <v>697</v>
      </c>
      <c r="Q302" s="27">
        <v>0</v>
      </c>
      <c r="R302" s="27" t="s">
        <v>698</v>
      </c>
      <c r="S302" s="27" t="s">
        <v>698</v>
      </c>
      <c r="T302" s="27" t="s">
        <v>694</v>
      </c>
      <c r="U302" s="28"/>
      <c r="V302" s="27" t="s">
        <v>1849</v>
      </c>
      <c r="W302" s="27" t="s">
        <v>905</v>
      </c>
      <c r="X302" s="27"/>
      <c r="Y302" s="27"/>
      <c r="Z302" s="27" t="s">
        <v>1850</v>
      </c>
      <c r="AA302" s="27"/>
      <c r="AB302" s="27"/>
      <c r="AC302" s="27"/>
      <c r="AD302" s="27"/>
      <c r="AE302" s="27"/>
      <c r="AF302" s="27"/>
      <c r="AG302" s="27"/>
      <c r="AH302" s="27"/>
      <c r="AI302" s="27" t="s">
        <v>1851</v>
      </c>
      <c r="AJ302" s="28" t="s">
        <v>694</v>
      </c>
      <c r="AK302" s="27" t="s">
        <v>694</v>
      </c>
      <c r="AL302" s="27" t="s">
        <v>694</v>
      </c>
      <c r="AM302" s="27" t="s">
        <v>694</v>
      </c>
      <c r="AN302" s="27" t="s">
        <v>694</v>
      </c>
      <c r="AO302" s="27" t="s">
        <v>694</v>
      </c>
      <c r="AP302" s="27" t="s">
        <v>694</v>
      </c>
      <c r="AQ302" s="27" t="s">
        <v>694</v>
      </c>
      <c r="AR302" s="27" t="s">
        <v>694</v>
      </c>
      <c r="AS302" s="27" t="s">
        <v>694</v>
      </c>
      <c r="AT302" s="27" t="s">
        <v>694</v>
      </c>
      <c r="AU302" s="27" t="s">
        <v>694</v>
      </c>
      <c r="AV302" s="27" t="s">
        <v>694</v>
      </c>
      <c r="AW302" s="27" t="s">
        <v>694</v>
      </c>
      <c r="AX302" s="27" t="s">
        <v>694</v>
      </c>
      <c r="AY302" s="27" t="s">
        <v>694</v>
      </c>
      <c r="AZ302" s="27" t="s">
        <v>694</v>
      </c>
      <c r="BA302" s="27" t="s">
        <v>694</v>
      </c>
      <c r="BB302" s="27" t="s">
        <v>694</v>
      </c>
      <c r="BC302" s="27" t="s">
        <v>694</v>
      </c>
      <c r="BD302" s="27" t="s">
        <v>694</v>
      </c>
      <c r="BE302" s="27" t="s">
        <v>694</v>
      </c>
      <c r="BF302" s="27" t="s">
        <v>694</v>
      </c>
      <c r="BG302" s="27" t="s">
        <v>694</v>
      </c>
      <c r="BH302" s="27" t="s">
        <v>694</v>
      </c>
      <c r="BI302" s="27" t="s">
        <v>694</v>
      </c>
      <c r="BJ302" s="27" t="s">
        <v>694</v>
      </c>
      <c r="BK302" s="27" t="s">
        <v>694</v>
      </c>
      <c r="BL302" s="27" t="s">
        <v>694</v>
      </c>
      <c r="BM302" s="27" t="s">
        <v>694</v>
      </c>
      <c r="BN302" s="27" t="s">
        <v>694</v>
      </c>
      <c r="BO302" s="27" t="s">
        <v>694</v>
      </c>
      <c r="BP302" s="27" t="s">
        <v>694</v>
      </c>
      <c r="BQ302" s="27" t="s">
        <v>694</v>
      </c>
      <c r="BR302" s="27" t="s">
        <v>694</v>
      </c>
      <c r="BS302" s="27" t="s">
        <v>694</v>
      </c>
      <c r="BT302" s="27" t="s">
        <v>694</v>
      </c>
      <c r="BU302" s="27" t="s">
        <v>694</v>
      </c>
      <c r="BV302" s="27" t="s">
        <v>694</v>
      </c>
      <c r="BW302" s="27" t="s">
        <v>694</v>
      </c>
      <c r="BX302" s="27" t="s">
        <v>694</v>
      </c>
      <c r="BY302" s="27" t="s">
        <v>694</v>
      </c>
      <c r="BZ302" s="27" t="s">
        <v>694</v>
      </c>
      <c r="CA302" s="27" t="s">
        <v>694</v>
      </c>
      <c r="CB302" s="27" t="s">
        <v>694</v>
      </c>
      <c r="CC302" s="27" t="s">
        <v>694</v>
      </c>
      <c r="CD302" s="27" t="s">
        <v>694</v>
      </c>
      <c r="CE302" s="27" t="s">
        <v>694</v>
      </c>
      <c r="CF302" s="27" t="s">
        <v>694</v>
      </c>
      <c r="CG302" s="27" t="s">
        <v>694</v>
      </c>
      <c r="CH302" s="27" t="s">
        <v>694</v>
      </c>
      <c r="CI302" s="27" t="s">
        <v>694</v>
      </c>
      <c r="CJ302" s="27" t="s">
        <v>694</v>
      </c>
      <c r="CK302" s="27" t="s">
        <v>694</v>
      </c>
      <c r="CL302" s="27" t="s">
        <v>694</v>
      </c>
      <c r="CM302" s="27" t="s">
        <v>694</v>
      </c>
      <c r="CN302" s="27" t="s">
        <v>694</v>
      </c>
      <c r="CO302" s="27" t="s">
        <v>694</v>
      </c>
      <c r="CP302" s="27" t="s">
        <v>694</v>
      </c>
      <c r="CQ302" s="27" t="s">
        <v>694</v>
      </c>
      <c r="CR302" s="27" t="s">
        <v>694</v>
      </c>
      <c r="CS302" s="27" t="s">
        <v>694</v>
      </c>
      <c r="CT302" s="27" t="s">
        <v>694</v>
      </c>
      <c r="CU302" s="27" t="s">
        <v>694</v>
      </c>
      <c r="CV302" s="27" t="s">
        <v>694</v>
      </c>
      <c r="CW302" s="27" t="s">
        <v>694</v>
      </c>
      <c r="CX302" s="27" t="s">
        <v>694</v>
      </c>
      <c r="CY302" s="27" t="s">
        <v>694</v>
      </c>
      <c r="CZ302" s="27" t="s">
        <v>694</v>
      </c>
      <c r="DA302" s="27" t="s">
        <v>694</v>
      </c>
      <c r="DB302" s="27" t="s">
        <v>694</v>
      </c>
      <c r="DC302" s="27" t="s">
        <v>694</v>
      </c>
      <c r="DD302" s="27" t="s">
        <v>694</v>
      </c>
      <c r="DE302" s="27" t="s">
        <v>694</v>
      </c>
      <c r="DF302" s="27" t="s">
        <v>694</v>
      </c>
      <c r="DG302" s="27" t="s">
        <v>694</v>
      </c>
      <c r="DH302" s="27" t="s">
        <v>694</v>
      </c>
      <c r="DI302" s="27" t="s">
        <v>694</v>
      </c>
      <c r="DJ302" s="27" t="s">
        <v>694</v>
      </c>
      <c r="DK302" s="27" t="s">
        <v>694</v>
      </c>
      <c r="DL302" s="27" t="s">
        <v>694</v>
      </c>
      <c r="DM302" s="27" t="s">
        <v>694</v>
      </c>
      <c r="DN302" s="27" t="s">
        <v>694</v>
      </c>
      <c r="DO302" s="27" t="s">
        <v>694</v>
      </c>
      <c r="DP302" s="27" t="s">
        <v>694</v>
      </c>
      <c r="DQ302" s="27" t="s">
        <v>694</v>
      </c>
      <c r="DR302" s="27" t="s">
        <v>694</v>
      </c>
      <c r="DS302" s="27"/>
      <c r="DT302" s="27" t="s">
        <v>694</v>
      </c>
      <c r="DU302" s="27" t="s">
        <v>694</v>
      </c>
      <c r="DV302" s="27" t="s">
        <v>694</v>
      </c>
      <c r="DW302" s="27" t="s">
        <v>694</v>
      </c>
      <c r="DX302" s="27" t="s">
        <v>694</v>
      </c>
      <c r="DY302" s="27" t="s">
        <v>694</v>
      </c>
      <c r="DZ302" s="27" t="s">
        <v>694</v>
      </c>
      <c r="EA302" s="27" t="s">
        <v>694</v>
      </c>
      <c r="EB302" s="27" t="s">
        <v>694</v>
      </c>
      <c r="EC302" s="27" t="s">
        <v>694</v>
      </c>
      <c r="ED302" s="27" t="s">
        <v>694</v>
      </c>
      <c r="EE302" s="27" t="s">
        <v>694</v>
      </c>
      <c r="EF302" s="27" t="s">
        <v>694</v>
      </c>
      <c r="EG302" s="27" t="s">
        <v>694</v>
      </c>
      <c r="EH302" s="27" t="s">
        <v>694</v>
      </c>
      <c r="EI302" s="27" t="s">
        <v>694</v>
      </c>
      <c r="EJ302" s="27" t="s">
        <v>694</v>
      </c>
      <c r="EK302" s="27" t="s">
        <v>694</v>
      </c>
      <c r="EL302" s="27" t="s">
        <v>694</v>
      </c>
      <c r="EM302" s="27" t="s">
        <v>694</v>
      </c>
      <c r="EN302" s="27" t="s">
        <v>694</v>
      </c>
      <c r="EO302" s="27" t="s">
        <v>694</v>
      </c>
      <c r="EP302" s="27" t="s">
        <v>694</v>
      </c>
      <c r="EQ302" s="27" t="s">
        <v>694</v>
      </c>
      <c r="ER302" s="27" t="s">
        <v>694</v>
      </c>
      <c r="ES302" s="27" t="s">
        <v>694</v>
      </c>
      <c r="ET302" s="27" t="s">
        <v>694</v>
      </c>
      <c r="EU302" s="27" t="s">
        <v>694</v>
      </c>
      <c r="EV302" s="27" t="s">
        <v>694</v>
      </c>
      <c r="EW302" s="27" t="s">
        <v>694</v>
      </c>
      <c r="EX302" s="27" t="s">
        <v>694</v>
      </c>
      <c r="EY302" s="27" t="s">
        <v>694</v>
      </c>
      <c r="EZ302" s="27" t="s">
        <v>694</v>
      </c>
      <c r="FA302" s="27" t="s">
        <v>694</v>
      </c>
      <c r="FB302" s="27" t="s">
        <v>694</v>
      </c>
      <c r="FC302" s="27" t="s">
        <v>694</v>
      </c>
      <c r="FD302" s="27" t="s">
        <v>694</v>
      </c>
      <c r="FE302" s="27" t="s">
        <v>694</v>
      </c>
      <c r="FF302" s="27" t="s">
        <v>694</v>
      </c>
      <c r="FG302" s="27" t="s">
        <v>694</v>
      </c>
      <c r="FH302" s="27" t="s">
        <v>694</v>
      </c>
      <c r="FI302" s="27" t="s">
        <v>694</v>
      </c>
      <c r="FJ302" s="27" t="s">
        <v>694</v>
      </c>
      <c r="FK302" s="27" t="s">
        <v>694</v>
      </c>
      <c r="FL302" s="27" t="s">
        <v>694</v>
      </c>
      <c r="FM302" s="27" t="s">
        <v>694</v>
      </c>
      <c r="FN302" s="27" t="s">
        <v>694</v>
      </c>
      <c r="FO302" s="78" t="s">
        <v>694</v>
      </c>
      <c r="FP302" s="72" t="s">
        <v>698</v>
      </c>
      <c r="FQ302" s="72" t="s">
        <v>698</v>
      </c>
      <c r="FR302" s="78" t="s">
        <v>694</v>
      </c>
      <c r="FS302" s="78" t="s">
        <v>694</v>
      </c>
      <c r="FT302" s="72" t="s">
        <v>1645</v>
      </c>
      <c r="FU302" s="72" t="s">
        <v>698</v>
      </c>
      <c r="FV302" s="78" t="s">
        <v>698</v>
      </c>
      <c r="FW302" s="78" t="s">
        <v>698</v>
      </c>
      <c r="FX302" s="78" t="s">
        <v>698</v>
      </c>
      <c r="FY302" s="72" t="s">
        <v>698</v>
      </c>
      <c r="FZ302" s="90" t="s">
        <v>694</v>
      </c>
      <c r="GA302" s="90" t="s">
        <v>694</v>
      </c>
      <c r="GB302" s="90" t="s">
        <v>694</v>
      </c>
      <c r="GC302" s="90" t="s">
        <v>694</v>
      </c>
      <c r="GD302" s="90" t="s">
        <v>694</v>
      </c>
      <c r="GE302" s="90" t="s">
        <v>694</v>
      </c>
      <c r="GF302" s="90" t="s">
        <v>694</v>
      </c>
      <c r="GG302" s="90" t="s">
        <v>694</v>
      </c>
      <c r="GH302" s="106" t="s">
        <v>694</v>
      </c>
      <c r="GI302" s="106" t="s">
        <v>694</v>
      </c>
      <c r="GJ302" s="27" t="s">
        <v>694</v>
      </c>
      <c r="GK302" s="28" t="s">
        <v>694</v>
      </c>
      <c r="GL302" s="27"/>
    </row>
    <row r="303" spans="1:194" x14ac:dyDescent="0.25">
      <c r="A303" s="71" t="str">
        <f>CONCATENATE($W$7,": ",$X$236," - ",$Y$301,": ",$Z$302," - ",AA303)</f>
        <v>Expenditure: Employee Related Cost  - Municipal Staff : Salaries, Wages and Allowances - Basic Salary and Wages</v>
      </c>
      <c r="B303" s="27" t="s">
        <v>1639</v>
      </c>
      <c r="C303" s="27" t="str">
        <f t="shared" si="21"/>
        <v>IE005002001001000000000000000000000000</v>
      </c>
      <c r="D303" s="23" t="s">
        <v>1166</v>
      </c>
      <c r="E303" s="23" t="s">
        <v>713</v>
      </c>
      <c r="F303" s="23" t="s">
        <v>707</v>
      </c>
      <c r="G303" s="23" t="s">
        <v>702</v>
      </c>
      <c r="H303" s="23" t="s">
        <v>702</v>
      </c>
      <c r="I303" s="23" t="s">
        <v>697</v>
      </c>
      <c r="J303" s="23" t="s">
        <v>697</v>
      </c>
      <c r="K303" s="23" t="s">
        <v>697</v>
      </c>
      <c r="L303" s="23" t="s">
        <v>697</v>
      </c>
      <c r="M303" s="23" t="s">
        <v>697</v>
      </c>
      <c r="N303" s="23" t="s">
        <v>697</v>
      </c>
      <c r="O303" s="23" t="s">
        <v>697</v>
      </c>
      <c r="P303" s="23" t="s">
        <v>697</v>
      </c>
      <c r="Q303" s="27">
        <v>0</v>
      </c>
      <c r="R303" s="27" t="s">
        <v>704</v>
      </c>
      <c r="S303" s="27" t="s">
        <v>698</v>
      </c>
      <c r="T303" s="28" t="s">
        <v>694</v>
      </c>
      <c r="U303" s="28"/>
      <c r="V303" s="27" t="s">
        <v>54</v>
      </c>
      <c r="W303" s="27" t="s">
        <v>905</v>
      </c>
      <c r="X303" s="27"/>
      <c r="Y303" s="27"/>
      <c r="Z303" s="27"/>
      <c r="AA303" s="27" t="s">
        <v>1852</v>
      </c>
      <c r="AB303" s="27"/>
      <c r="AC303" s="27"/>
      <c r="AD303" s="27"/>
      <c r="AE303" s="27"/>
      <c r="AF303" s="27"/>
      <c r="AG303" s="27"/>
      <c r="AH303" s="27"/>
      <c r="AI303" s="27" t="s">
        <v>1853</v>
      </c>
      <c r="AJ303" s="28" t="s">
        <v>704</v>
      </c>
      <c r="AK303" s="27" t="s">
        <v>704</v>
      </c>
      <c r="AL303" s="27" t="s">
        <v>704</v>
      </c>
      <c r="AM303" s="27" t="s">
        <v>704</v>
      </c>
      <c r="AN303" s="27" t="s">
        <v>704</v>
      </c>
      <c r="AO303" s="27" t="s">
        <v>704</v>
      </c>
      <c r="AP303" s="27" t="s">
        <v>704</v>
      </c>
      <c r="AQ303" s="27" t="s">
        <v>704</v>
      </c>
      <c r="AR303" s="27" t="s">
        <v>704</v>
      </c>
      <c r="AS303" s="27" t="s">
        <v>704</v>
      </c>
      <c r="AT303" s="27" t="s">
        <v>704</v>
      </c>
      <c r="AU303" s="27" t="s">
        <v>704</v>
      </c>
      <c r="AV303" s="27" t="s">
        <v>704</v>
      </c>
      <c r="AW303" s="27" t="s">
        <v>704</v>
      </c>
      <c r="AX303" s="27" t="s">
        <v>704</v>
      </c>
      <c r="AY303" s="27" t="s">
        <v>704</v>
      </c>
      <c r="AZ303" s="27" t="s">
        <v>704</v>
      </c>
      <c r="BA303" s="27" t="s">
        <v>704</v>
      </c>
      <c r="BB303" s="27" t="s">
        <v>704</v>
      </c>
      <c r="BC303" s="27" t="s">
        <v>704</v>
      </c>
      <c r="BD303" s="27" t="s">
        <v>704</v>
      </c>
      <c r="BE303" s="27" t="s">
        <v>704</v>
      </c>
      <c r="BF303" s="27" t="s">
        <v>704</v>
      </c>
      <c r="BG303" s="27" t="s">
        <v>704</v>
      </c>
      <c r="BH303" s="27" t="s">
        <v>704</v>
      </c>
      <c r="BI303" s="27" t="s">
        <v>704</v>
      </c>
      <c r="BJ303" s="27" t="s">
        <v>704</v>
      </c>
      <c r="BK303" s="27" t="s">
        <v>704</v>
      </c>
      <c r="BL303" s="27" t="s">
        <v>704</v>
      </c>
      <c r="BM303" s="27" t="s">
        <v>704</v>
      </c>
      <c r="BN303" s="27" t="s">
        <v>704</v>
      </c>
      <c r="BO303" s="27" t="s">
        <v>704</v>
      </c>
      <c r="BP303" s="27" t="s">
        <v>704</v>
      </c>
      <c r="BQ303" s="27" t="s">
        <v>704</v>
      </c>
      <c r="BR303" s="27" t="s">
        <v>704</v>
      </c>
      <c r="BS303" s="27" t="s">
        <v>704</v>
      </c>
      <c r="BT303" s="27" t="s">
        <v>704</v>
      </c>
      <c r="BU303" s="27" t="s">
        <v>704</v>
      </c>
      <c r="BV303" s="27" t="s">
        <v>704</v>
      </c>
      <c r="BW303" s="27" t="s">
        <v>704</v>
      </c>
      <c r="BX303" s="27" t="s">
        <v>704</v>
      </c>
      <c r="BY303" s="27" t="s">
        <v>704</v>
      </c>
      <c r="BZ303" s="27" t="s">
        <v>704</v>
      </c>
      <c r="CA303" s="27" t="s">
        <v>704</v>
      </c>
      <c r="CB303" s="27" t="s">
        <v>704</v>
      </c>
      <c r="CC303" s="27" t="s">
        <v>704</v>
      </c>
      <c r="CD303" s="27" t="s">
        <v>704</v>
      </c>
      <c r="CE303" s="27" t="s">
        <v>704</v>
      </c>
      <c r="CF303" s="27" t="s">
        <v>704</v>
      </c>
      <c r="CG303" s="27" t="s">
        <v>704</v>
      </c>
      <c r="CH303" s="27" t="s">
        <v>704</v>
      </c>
      <c r="CI303" s="27" t="s">
        <v>704</v>
      </c>
      <c r="CJ303" s="27" t="s">
        <v>704</v>
      </c>
      <c r="CK303" s="27" t="s">
        <v>704</v>
      </c>
      <c r="CL303" s="27" t="s">
        <v>704</v>
      </c>
      <c r="CM303" s="27" t="s">
        <v>704</v>
      </c>
      <c r="CN303" s="27" t="s">
        <v>704</v>
      </c>
      <c r="CO303" s="27" t="s">
        <v>704</v>
      </c>
      <c r="CP303" s="27" t="s">
        <v>704</v>
      </c>
      <c r="CQ303" s="27" t="s">
        <v>704</v>
      </c>
      <c r="CR303" s="27" t="s">
        <v>704</v>
      </c>
      <c r="CS303" s="27" t="s">
        <v>704</v>
      </c>
      <c r="CT303" s="27" t="s">
        <v>704</v>
      </c>
      <c r="CU303" s="27" t="s">
        <v>704</v>
      </c>
      <c r="CV303" s="27" t="s">
        <v>704</v>
      </c>
      <c r="CW303" s="27" t="s">
        <v>704</v>
      </c>
      <c r="CX303" s="27" t="s">
        <v>704</v>
      </c>
      <c r="CY303" s="27" t="s">
        <v>704</v>
      </c>
      <c r="CZ303" s="27" t="s">
        <v>704</v>
      </c>
      <c r="DA303" s="27" t="s">
        <v>704</v>
      </c>
      <c r="DB303" s="27" t="s">
        <v>698</v>
      </c>
      <c r="DC303" s="27" t="s">
        <v>698</v>
      </c>
      <c r="DD303" s="27" t="s">
        <v>698</v>
      </c>
      <c r="DE303" s="27" t="s">
        <v>698</v>
      </c>
      <c r="DF303" s="27" t="s">
        <v>704</v>
      </c>
      <c r="DG303" s="27" t="s">
        <v>704</v>
      </c>
      <c r="DH303" s="27" t="s">
        <v>704</v>
      </c>
      <c r="DI303" s="27" t="s">
        <v>704</v>
      </c>
      <c r="DJ303" s="27" t="s">
        <v>704</v>
      </c>
      <c r="DK303" s="27" t="s">
        <v>704</v>
      </c>
      <c r="DL303" s="27" t="s">
        <v>704</v>
      </c>
      <c r="DM303" s="27" t="s">
        <v>704</v>
      </c>
      <c r="DN303" s="27" t="s">
        <v>704</v>
      </c>
      <c r="DO303" s="27" t="s">
        <v>704</v>
      </c>
      <c r="DP303" s="27" t="s">
        <v>704</v>
      </c>
      <c r="DQ303" s="27" t="s">
        <v>704</v>
      </c>
      <c r="DR303" s="27" t="s">
        <v>704</v>
      </c>
      <c r="DS303" s="27"/>
      <c r="DT303" s="27" t="s">
        <v>704</v>
      </c>
      <c r="DU303" s="27" t="s">
        <v>704</v>
      </c>
      <c r="DV303" s="27" t="s">
        <v>704</v>
      </c>
      <c r="DW303" s="27" t="s">
        <v>704</v>
      </c>
      <c r="DX303" s="27" t="s">
        <v>704</v>
      </c>
      <c r="DY303" s="27" t="s">
        <v>704</v>
      </c>
      <c r="DZ303" s="27" t="s">
        <v>704</v>
      </c>
      <c r="EA303" s="27" t="s">
        <v>704</v>
      </c>
      <c r="EB303" s="27" t="s">
        <v>704</v>
      </c>
      <c r="EC303" s="27" t="s">
        <v>704</v>
      </c>
      <c r="ED303" s="27" t="s">
        <v>704</v>
      </c>
      <c r="EE303" s="27" t="s">
        <v>704</v>
      </c>
      <c r="EF303" s="27" t="s">
        <v>704</v>
      </c>
      <c r="EG303" s="27" t="s">
        <v>704</v>
      </c>
      <c r="EH303" s="27" t="s">
        <v>704</v>
      </c>
      <c r="EI303" s="27" t="s">
        <v>704</v>
      </c>
      <c r="EJ303" s="27" t="s">
        <v>704</v>
      </c>
      <c r="EK303" s="27" t="s">
        <v>704</v>
      </c>
      <c r="EL303" s="27" t="s">
        <v>704</v>
      </c>
      <c r="EM303" s="27" t="s">
        <v>704</v>
      </c>
      <c r="EN303" s="27" t="s">
        <v>704</v>
      </c>
      <c r="EO303" s="27" t="s">
        <v>704</v>
      </c>
      <c r="EP303" s="27" t="s">
        <v>704</v>
      </c>
      <c r="EQ303" s="27" t="s">
        <v>704</v>
      </c>
      <c r="ER303" s="27" t="s">
        <v>704</v>
      </c>
      <c r="ES303" s="27" t="s">
        <v>704</v>
      </c>
      <c r="ET303" s="27" t="s">
        <v>704</v>
      </c>
      <c r="EU303" s="27" t="s">
        <v>704</v>
      </c>
      <c r="EV303" s="27" t="s">
        <v>704</v>
      </c>
      <c r="EW303" s="27" t="s">
        <v>704</v>
      </c>
      <c r="EX303" s="27" t="s">
        <v>704</v>
      </c>
      <c r="EY303" s="27" t="s">
        <v>704</v>
      </c>
      <c r="EZ303" s="27" t="s">
        <v>704</v>
      </c>
      <c r="FA303" s="27" t="s">
        <v>704</v>
      </c>
      <c r="FB303" s="27" t="s">
        <v>704</v>
      </c>
      <c r="FC303" s="27" t="s">
        <v>704</v>
      </c>
      <c r="FD303" s="27" t="s">
        <v>704</v>
      </c>
      <c r="FE303" s="27" t="s">
        <v>704</v>
      </c>
      <c r="FF303" s="27" t="s">
        <v>704</v>
      </c>
      <c r="FG303" s="27" t="s">
        <v>704</v>
      </c>
      <c r="FH303" s="27" t="s">
        <v>704</v>
      </c>
      <c r="FI303" s="27" t="s">
        <v>704</v>
      </c>
      <c r="FJ303" s="27" t="s">
        <v>694</v>
      </c>
      <c r="FK303" s="27" t="s">
        <v>704</v>
      </c>
      <c r="FL303" s="27" t="s">
        <v>704</v>
      </c>
      <c r="FM303" s="27" t="s">
        <v>704</v>
      </c>
      <c r="FN303" s="27" t="s">
        <v>704</v>
      </c>
      <c r="FO303" s="78" t="s">
        <v>1642</v>
      </c>
      <c r="FP303" s="72" t="s">
        <v>698</v>
      </c>
      <c r="FQ303" s="72" t="s">
        <v>1176</v>
      </c>
      <c r="FR303" s="78" t="s">
        <v>1643</v>
      </c>
      <c r="FS303" s="78" t="s">
        <v>1644</v>
      </c>
      <c r="FT303" s="72" t="s">
        <v>1645</v>
      </c>
      <c r="FU303" s="72" t="s">
        <v>698</v>
      </c>
      <c r="FV303" s="78" t="s">
        <v>1854</v>
      </c>
      <c r="FW303" s="78" t="s">
        <v>1647</v>
      </c>
      <c r="FX303" s="78" t="s">
        <v>1647</v>
      </c>
      <c r="FY303" s="72" t="s">
        <v>698</v>
      </c>
      <c r="FZ303" s="90" t="s">
        <v>1648</v>
      </c>
      <c r="GA303" s="90" t="s">
        <v>1647</v>
      </c>
      <c r="GB303" s="90" t="s">
        <v>1649</v>
      </c>
      <c r="GC303" s="90" t="s">
        <v>1650</v>
      </c>
      <c r="GD303" s="90" t="s">
        <v>1651</v>
      </c>
      <c r="GE303" s="90" t="s">
        <v>1855</v>
      </c>
      <c r="GF303" s="90" t="s">
        <v>1653</v>
      </c>
      <c r="GG303" s="90" t="s">
        <v>1650</v>
      </c>
      <c r="GH303" s="106" t="s">
        <v>1654</v>
      </c>
      <c r="GI303" s="106" t="s">
        <v>1655</v>
      </c>
      <c r="GJ303" s="27" t="s">
        <v>1647</v>
      </c>
      <c r="GK303" s="28" t="s">
        <v>1656</v>
      </c>
      <c r="GL303" s="27"/>
    </row>
    <row r="304" spans="1:194" ht="22.5" x14ac:dyDescent="0.25">
      <c r="A304" s="71" t="str">
        <f t="shared" ref="A304:A306" si="26">CONCATENATE($W$7,": ",$X$236," - ",$Y$301,": ",$Z$302," - ",AA304)</f>
        <v>Expenditure: Employee Related Cost  - Municipal Staff : Salaries, Wages and Allowances - Basic Salary and Wages - Cost Capitalised to PPE (Credit Account)</v>
      </c>
      <c r="B304" s="27" t="s">
        <v>1639</v>
      </c>
      <c r="C304" s="27" t="str">
        <f t="shared" si="21"/>
        <v>IE005002001002000000000000000000000000</v>
      </c>
      <c r="D304" s="23" t="s">
        <v>1166</v>
      </c>
      <c r="E304" s="23" t="s">
        <v>713</v>
      </c>
      <c r="F304" s="23" t="s">
        <v>707</v>
      </c>
      <c r="G304" s="23" t="s">
        <v>702</v>
      </c>
      <c r="H304" s="23" t="s">
        <v>707</v>
      </c>
      <c r="I304" s="23" t="s">
        <v>697</v>
      </c>
      <c r="J304" s="23" t="s">
        <v>697</v>
      </c>
      <c r="K304" s="23" t="s">
        <v>697</v>
      </c>
      <c r="L304" s="23" t="s">
        <v>697</v>
      </c>
      <c r="M304" s="23" t="s">
        <v>697</v>
      </c>
      <c r="N304" s="23" t="s">
        <v>697</v>
      </c>
      <c r="O304" s="23" t="s">
        <v>697</v>
      </c>
      <c r="P304" s="23" t="s">
        <v>697</v>
      </c>
      <c r="Q304" s="27">
        <v>0</v>
      </c>
      <c r="R304" s="27" t="s">
        <v>704</v>
      </c>
      <c r="S304" s="27" t="s">
        <v>698</v>
      </c>
      <c r="T304" s="28" t="s">
        <v>694</v>
      </c>
      <c r="U304" s="28"/>
      <c r="V304" s="27" t="s">
        <v>53</v>
      </c>
      <c r="W304" s="27" t="s">
        <v>905</v>
      </c>
      <c r="X304" s="27"/>
      <c r="Y304" s="27"/>
      <c r="Z304" s="27"/>
      <c r="AA304" s="27" t="s">
        <v>1856</v>
      </c>
      <c r="AB304" s="27"/>
      <c r="AC304" s="27"/>
      <c r="AD304" s="27"/>
      <c r="AE304" s="27"/>
      <c r="AF304" s="27"/>
      <c r="AG304" s="27"/>
      <c r="AH304" s="27"/>
      <c r="AI304" s="27" t="s">
        <v>1857</v>
      </c>
      <c r="AJ304" s="28" t="s">
        <v>704</v>
      </c>
      <c r="AK304" s="27" t="s">
        <v>704</v>
      </c>
      <c r="AL304" s="27" t="s">
        <v>704</v>
      </c>
      <c r="AM304" s="27" t="s">
        <v>704</v>
      </c>
      <c r="AN304" s="27" t="s">
        <v>704</v>
      </c>
      <c r="AO304" s="27" t="s">
        <v>704</v>
      </c>
      <c r="AP304" s="27" t="s">
        <v>704</v>
      </c>
      <c r="AQ304" s="27" t="s">
        <v>704</v>
      </c>
      <c r="AR304" s="27" t="s">
        <v>704</v>
      </c>
      <c r="AS304" s="27" t="s">
        <v>704</v>
      </c>
      <c r="AT304" s="27" t="s">
        <v>704</v>
      </c>
      <c r="AU304" s="27" t="s">
        <v>704</v>
      </c>
      <c r="AV304" s="27" t="s">
        <v>704</v>
      </c>
      <c r="AW304" s="27" t="s">
        <v>704</v>
      </c>
      <c r="AX304" s="27" t="s">
        <v>704</v>
      </c>
      <c r="AY304" s="27" t="s">
        <v>704</v>
      </c>
      <c r="AZ304" s="27" t="s">
        <v>704</v>
      </c>
      <c r="BA304" s="27" t="s">
        <v>704</v>
      </c>
      <c r="BB304" s="27" t="s">
        <v>704</v>
      </c>
      <c r="BC304" s="27" t="s">
        <v>704</v>
      </c>
      <c r="BD304" s="27" t="s">
        <v>704</v>
      </c>
      <c r="BE304" s="27" t="s">
        <v>704</v>
      </c>
      <c r="BF304" s="27" t="s">
        <v>704</v>
      </c>
      <c r="BG304" s="27" t="s">
        <v>704</v>
      </c>
      <c r="BH304" s="27" t="s">
        <v>704</v>
      </c>
      <c r="BI304" s="27" t="s">
        <v>704</v>
      </c>
      <c r="BJ304" s="27" t="s">
        <v>704</v>
      </c>
      <c r="BK304" s="27" t="s">
        <v>704</v>
      </c>
      <c r="BL304" s="27" t="s">
        <v>704</v>
      </c>
      <c r="BM304" s="27" t="s">
        <v>704</v>
      </c>
      <c r="BN304" s="27" t="s">
        <v>704</v>
      </c>
      <c r="BO304" s="27" t="s">
        <v>704</v>
      </c>
      <c r="BP304" s="27" t="s">
        <v>704</v>
      </c>
      <c r="BQ304" s="27" t="s">
        <v>704</v>
      </c>
      <c r="BR304" s="27" t="s">
        <v>704</v>
      </c>
      <c r="BS304" s="27" t="s">
        <v>704</v>
      </c>
      <c r="BT304" s="27" t="s">
        <v>704</v>
      </c>
      <c r="BU304" s="27" t="s">
        <v>704</v>
      </c>
      <c r="BV304" s="27" t="s">
        <v>704</v>
      </c>
      <c r="BW304" s="27" t="s">
        <v>704</v>
      </c>
      <c r="BX304" s="27" t="s">
        <v>704</v>
      </c>
      <c r="BY304" s="27" t="s">
        <v>704</v>
      </c>
      <c r="BZ304" s="27" t="s">
        <v>704</v>
      </c>
      <c r="CA304" s="27" t="s">
        <v>704</v>
      </c>
      <c r="CB304" s="27" t="s">
        <v>704</v>
      </c>
      <c r="CC304" s="27" t="s">
        <v>704</v>
      </c>
      <c r="CD304" s="27" t="s">
        <v>704</v>
      </c>
      <c r="CE304" s="27" t="s">
        <v>704</v>
      </c>
      <c r="CF304" s="27" t="s">
        <v>704</v>
      </c>
      <c r="CG304" s="27" t="s">
        <v>704</v>
      </c>
      <c r="CH304" s="27" t="s">
        <v>704</v>
      </c>
      <c r="CI304" s="27" t="s">
        <v>704</v>
      </c>
      <c r="CJ304" s="27" t="s">
        <v>704</v>
      </c>
      <c r="CK304" s="27" t="s">
        <v>704</v>
      </c>
      <c r="CL304" s="27" t="s">
        <v>704</v>
      </c>
      <c r="CM304" s="27" t="s">
        <v>704</v>
      </c>
      <c r="CN304" s="27" t="s">
        <v>704</v>
      </c>
      <c r="CO304" s="27" t="s">
        <v>704</v>
      </c>
      <c r="CP304" s="27" t="s">
        <v>704</v>
      </c>
      <c r="CQ304" s="27" t="s">
        <v>704</v>
      </c>
      <c r="CR304" s="27" t="s">
        <v>704</v>
      </c>
      <c r="CS304" s="27" t="s">
        <v>704</v>
      </c>
      <c r="CT304" s="27" t="s">
        <v>704</v>
      </c>
      <c r="CU304" s="27" t="s">
        <v>704</v>
      </c>
      <c r="CV304" s="27" t="s">
        <v>704</v>
      </c>
      <c r="CW304" s="27" t="s">
        <v>704</v>
      </c>
      <c r="CX304" s="27" t="s">
        <v>704</v>
      </c>
      <c r="CY304" s="27" t="s">
        <v>704</v>
      </c>
      <c r="CZ304" s="27" t="s">
        <v>704</v>
      </c>
      <c r="DA304" s="27" t="s">
        <v>704</v>
      </c>
      <c r="DB304" s="27" t="s">
        <v>698</v>
      </c>
      <c r="DC304" s="27" t="s">
        <v>698</v>
      </c>
      <c r="DD304" s="27" t="s">
        <v>698</v>
      </c>
      <c r="DE304" s="27" t="s">
        <v>698</v>
      </c>
      <c r="DF304" s="27" t="s">
        <v>704</v>
      </c>
      <c r="DG304" s="27" t="s">
        <v>704</v>
      </c>
      <c r="DH304" s="27" t="s">
        <v>704</v>
      </c>
      <c r="DI304" s="27" t="s">
        <v>704</v>
      </c>
      <c r="DJ304" s="27" t="s">
        <v>704</v>
      </c>
      <c r="DK304" s="27" t="s">
        <v>704</v>
      </c>
      <c r="DL304" s="27" t="s">
        <v>704</v>
      </c>
      <c r="DM304" s="27" t="s">
        <v>704</v>
      </c>
      <c r="DN304" s="27" t="s">
        <v>704</v>
      </c>
      <c r="DO304" s="27" t="s">
        <v>704</v>
      </c>
      <c r="DP304" s="27" t="s">
        <v>704</v>
      </c>
      <c r="DQ304" s="27" t="s">
        <v>704</v>
      </c>
      <c r="DR304" s="27" t="s">
        <v>704</v>
      </c>
      <c r="DS304" s="27"/>
      <c r="DT304" s="27" t="s">
        <v>704</v>
      </c>
      <c r="DU304" s="27" t="s">
        <v>704</v>
      </c>
      <c r="DV304" s="27" t="s">
        <v>704</v>
      </c>
      <c r="DW304" s="27" t="s">
        <v>704</v>
      </c>
      <c r="DX304" s="27" t="s">
        <v>704</v>
      </c>
      <c r="DY304" s="27" t="s">
        <v>704</v>
      </c>
      <c r="DZ304" s="27" t="s">
        <v>704</v>
      </c>
      <c r="EA304" s="27" t="s">
        <v>704</v>
      </c>
      <c r="EB304" s="27" t="s">
        <v>704</v>
      </c>
      <c r="EC304" s="27" t="s">
        <v>704</v>
      </c>
      <c r="ED304" s="27" t="s">
        <v>704</v>
      </c>
      <c r="EE304" s="27" t="s">
        <v>704</v>
      </c>
      <c r="EF304" s="27" t="s">
        <v>704</v>
      </c>
      <c r="EG304" s="27" t="s">
        <v>704</v>
      </c>
      <c r="EH304" s="27" t="s">
        <v>704</v>
      </c>
      <c r="EI304" s="27" t="s">
        <v>704</v>
      </c>
      <c r="EJ304" s="27" t="s">
        <v>704</v>
      </c>
      <c r="EK304" s="27" t="s">
        <v>704</v>
      </c>
      <c r="EL304" s="27" t="s">
        <v>704</v>
      </c>
      <c r="EM304" s="27" t="s">
        <v>704</v>
      </c>
      <c r="EN304" s="27" t="s">
        <v>704</v>
      </c>
      <c r="EO304" s="27" t="s">
        <v>704</v>
      </c>
      <c r="EP304" s="27" t="s">
        <v>704</v>
      </c>
      <c r="EQ304" s="27" t="s">
        <v>704</v>
      </c>
      <c r="ER304" s="27" t="s">
        <v>704</v>
      </c>
      <c r="ES304" s="27" t="s">
        <v>704</v>
      </c>
      <c r="ET304" s="27" t="s">
        <v>704</v>
      </c>
      <c r="EU304" s="27" t="s">
        <v>704</v>
      </c>
      <c r="EV304" s="27" t="s">
        <v>704</v>
      </c>
      <c r="EW304" s="27" t="s">
        <v>704</v>
      </c>
      <c r="EX304" s="27" t="s">
        <v>704</v>
      </c>
      <c r="EY304" s="27" t="s">
        <v>704</v>
      </c>
      <c r="EZ304" s="27" t="s">
        <v>704</v>
      </c>
      <c r="FA304" s="27" t="s">
        <v>704</v>
      </c>
      <c r="FB304" s="27" t="s">
        <v>704</v>
      </c>
      <c r="FC304" s="27" t="s">
        <v>704</v>
      </c>
      <c r="FD304" s="27" t="s">
        <v>704</v>
      </c>
      <c r="FE304" s="27" t="s">
        <v>704</v>
      </c>
      <c r="FF304" s="27" t="s">
        <v>704</v>
      </c>
      <c r="FG304" s="27" t="s">
        <v>704</v>
      </c>
      <c r="FH304" s="27" t="s">
        <v>704</v>
      </c>
      <c r="FI304" s="27" t="s">
        <v>704</v>
      </c>
      <c r="FJ304" s="27" t="s">
        <v>694</v>
      </c>
      <c r="FK304" s="27" t="s">
        <v>704</v>
      </c>
      <c r="FL304" s="27" t="s">
        <v>704</v>
      </c>
      <c r="FM304" s="27" t="s">
        <v>704</v>
      </c>
      <c r="FN304" s="27" t="s">
        <v>704</v>
      </c>
      <c r="FO304" s="78" t="s">
        <v>1642</v>
      </c>
      <c r="FP304" s="72" t="s">
        <v>698</v>
      </c>
      <c r="FQ304" s="72" t="s">
        <v>1176</v>
      </c>
      <c r="FR304" s="78" t="s">
        <v>1643</v>
      </c>
      <c r="FS304" s="78" t="s">
        <v>1660</v>
      </c>
      <c r="FT304" s="72" t="s">
        <v>1645</v>
      </c>
      <c r="FU304" s="72" t="s">
        <v>698</v>
      </c>
      <c r="FV304" s="78" t="s">
        <v>1854</v>
      </c>
      <c r="FW304" s="78" t="s">
        <v>1647</v>
      </c>
      <c r="FX304" s="78" t="s">
        <v>1647</v>
      </c>
      <c r="FY304" s="72" t="s">
        <v>698</v>
      </c>
      <c r="FZ304" s="90" t="s">
        <v>1661</v>
      </c>
      <c r="GA304" s="90" t="s">
        <v>1647</v>
      </c>
      <c r="GB304" s="90" t="s">
        <v>1649</v>
      </c>
      <c r="GC304" s="90" t="s">
        <v>1650</v>
      </c>
      <c r="GD304" s="90" t="s">
        <v>1651</v>
      </c>
      <c r="GE304" s="90" t="s">
        <v>1855</v>
      </c>
      <c r="GF304" s="90" t="s">
        <v>1653</v>
      </c>
      <c r="GG304" s="90" t="s">
        <v>1650</v>
      </c>
      <c r="GH304" s="106" t="s">
        <v>1662</v>
      </c>
      <c r="GI304" s="106" t="s">
        <v>1655</v>
      </c>
      <c r="GJ304" s="27" t="s">
        <v>1647</v>
      </c>
      <c r="GK304" s="28" t="s">
        <v>1656</v>
      </c>
      <c r="GL304" s="27"/>
    </row>
    <row r="305" spans="1:194" x14ac:dyDescent="0.25">
      <c r="A305" s="71" t="str">
        <f t="shared" si="26"/>
        <v>Expenditure: Employee Related Cost  - Municipal Staff : Salaries, Wages and Allowances - Bonuses</v>
      </c>
      <c r="B305" s="27" t="s">
        <v>1639</v>
      </c>
      <c r="C305" s="27" t="str">
        <f t="shared" si="21"/>
        <v>IE005002001003000000000000000000000000</v>
      </c>
      <c r="D305" s="23" t="s">
        <v>1166</v>
      </c>
      <c r="E305" s="23" t="s">
        <v>713</v>
      </c>
      <c r="F305" s="23" t="s">
        <v>707</v>
      </c>
      <c r="G305" s="23" t="s">
        <v>702</v>
      </c>
      <c r="H305" s="23" t="s">
        <v>710</v>
      </c>
      <c r="I305" s="23" t="s">
        <v>697</v>
      </c>
      <c r="J305" s="23" t="s">
        <v>697</v>
      </c>
      <c r="K305" s="23" t="s">
        <v>697</v>
      </c>
      <c r="L305" s="23" t="s">
        <v>697</v>
      </c>
      <c r="M305" s="23" t="s">
        <v>697</v>
      </c>
      <c r="N305" s="23" t="s">
        <v>697</v>
      </c>
      <c r="O305" s="23" t="s">
        <v>697</v>
      </c>
      <c r="P305" s="23" t="s">
        <v>697</v>
      </c>
      <c r="Q305" s="27">
        <v>0</v>
      </c>
      <c r="R305" s="27" t="s">
        <v>704</v>
      </c>
      <c r="S305" s="27" t="s">
        <v>698</v>
      </c>
      <c r="T305" s="28" t="s">
        <v>694</v>
      </c>
      <c r="U305" s="28"/>
      <c r="V305" s="27" t="s">
        <v>56</v>
      </c>
      <c r="W305" s="27" t="s">
        <v>905</v>
      </c>
      <c r="X305" s="27"/>
      <c r="Y305" s="27"/>
      <c r="Z305" s="27"/>
      <c r="AA305" s="27" t="s">
        <v>1663</v>
      </c>
      <c r="AB305" s="27"/>
      <c r="AC305" s="27"/>
      <c r="AD305" s="27"/>
      <c r="AE305" s="27"/>
      <c r="AF305" s="27"/>
      <c r="AG305" s="27"/>
      <c r="AH305" s="27"/>
      <c r="AI305" s="27" t="s">
        <v>1858</v>
      </c>
      <c r="AJ305" s="28" t="s">
        <v>704</v>
      </c>
      <c r="AK305" s="27" t="s">
        <v>704</v>
      </c>
      <c r="AL305" s="27" t="s">
        <v>704</v>
      </c>
      <c r="AM305" s="27" t="s">
        <v>704</v>
      </c>
      <c r="AN305" s="27" t="s">
        <v>704</v>
      </c>
      <c r="AO305" s="27" t="s">
        <v>704</v>
      </c>
      <c r="AP305" s="27" t="s">
        <v>704</v>
      </c>
      <c r="AQ305" s="27" t="s">
        <v>704</v>
      </c>
      <c r="AR305" s="27" t="s">
        <v>704</v>
      </c>
      <c r="AS305" s="27" t="s">
        <v>704</v>
      </c>
      <c r="AT305" s="27" t="s">
        <v>704</v>
      </c>
      <c r="AU305" s="27" t="s">
        <v>704</v>
      </c>
      <c r="AV305" s="27" t="s">
        <v>704</v>
      </c>
      <c r="AW305" s="27" t="s">
        <v>704</v>
      </c>
      <c r="AX305" s="27" t="s">
        <v>704</v>
      </c>
      <c r="AY305" s="27" t="s">
        <v>704</v>
      </c>
      <c r="AZ305" s="27" t="s">
        <v>704</v>
      </c>
      <c r="BA305" s="27" t="s">
        <v>704</v>
      </c>
      <c r="BB305" s="27" t="s">
        <v>704</v>
      </c>
      <c r="BC305" s="27" t="s">
        <v>704</v>
      </c>
      <c r="BD305" s="27" t="s">
        <v>704</v>
      </c>
      <c r="BE305" s="27" t="s">
        <v>704</v>
      </c>
      <c r="BF305" s="27" t="s">
        <v>704</v>
      </c>
      <c r="BG305" s="27" t="s">
        <v>704</v>
      </c>
      <c r="BH305" s="27" t="s">
        <v>704</v>
      </c>
      <c r="BI305" s="27" t="s">
        <v>704</v>
      </c>
      <c r="BJ305" s="27" t="s">
        <v>704</v>
      </c>
      <c r="BK305" s="27" t="s">
        <v>704</v>
      </c>
      <c r="BL305" s="27" t="s">
        <v>704</v>
      </c>
      <c r="BM305" s="27" t="s">
        <v>704</v>
      </c>
      <c r="BN305" s="27" t="s">
        <v>704</v>
      </c>
      <c r="BO305" s="27" t="s">
        <v>704</v>
      </c>
      <c r="BP305" s="27" t="s">
        <v>704</v>
      </c>
      <c r="BQ305" s="27" t="s">
        <v>704</v>
      </c>
      <c r="BR305" s="27" t="s">
        <v>704</v>
      </c>
      <c r="BS305" s="27" t="s">
        <v>704</v>
      </c>
      <c r="BT305" s="27" t="s">
        <v>704</v>
      </c>
      <c r="BU305" s="27" t="s">
        <v>704</v>
      </c>
      <c r="BV305" s="27" t="s">
        <v>704</v>
      </c>
      <c r="BW305" s="27" t="s">
        <v>704</v>
      </c>
      <c r="BX305" s="27" t="s">
        <v>704</v>
      </c>
      <c r="BY305" s="27" t="s">
        <v>704</v>
      </c>
      <c r="BZ305" s="27" t="s">
        <v>704</v>
      </c>
      <c r="CA305" s="27" t="s">
        <v>704</v>
      </c>
      <c r="CB305" s="27" t="s">
        <v>704</v>
      </c>
      <c r="CC305" s="27" t="s">
        <v>704</v>
      </c>
      <c r="CD305" s="27" t="s">
        <v>704</v>
      </c>
      <c r="CE305" s="27" t="s">
        <v>704</v>
      </c>
      <c r="CF305" s="27" t="s">
        <v>704</v>
      </c>
      <c r="CG305" s="27" t="s">
        <v>704</v>
      </c>
      <c r="CH305" s="27" t="s">
        <v>704</v>
      </c>
      <c r="CI305" s="27" t="s">
        <v>704</v>
      </c>
      <c r="CJ305" s="27" t="s">
        <v>704</v>
      </c>
      <c r="CK305" s="27" t="s">
        <v>704</v>
      </c>
      <c r="CL305" s="27" t="s">
        <v>704</v>
      </c>
      <c r="CM305" s="27" t="s">
        <v>704</v>
      </c>
      <c r="CN305" s="27" t="s">
        <v>704</v>
      </c>
      <c r="CO305" s="27" t="s">
        <v>704</v>
      </c>
      <c r="CP305" s="27" t="s">
        <v>704</v>
      </c>
      <c r="CQ305" s="27" t="s">
        <v>704</v>
      </c>
      <c r="CR305" s="27" t="s">
        <v>704</v>
      </c>
      <c r="CS305" s="27" t="s">
        <v>704</v>
      </c>
      <c r="CT305" s="27" t="s">
        <v>704</v>
      </c>
      <c r="CU305" s="27" t="s">
        <v>704</v>
      </c>
      <c r="CV305" s="27" t="s">
        <v>704</v>
      </c>
      <c r="CW305" s="27" t="s">
        <v>704</v>
      </c>
      <c r="CX305" s="27" t="s">
        <v>704</v>
      </c>
      <c r="CY305" s="27" t="s">
        <v>704</v>
      </c>
      <c r="CZ305" s="27" t="s">
        <v>704</v>
      </c>
      <c r="DA305" s="27" t="s">
        <v>704</v>
      </c>
      <c r="DB305" s="27" t="s">
        <v>698</v>
      </c>
      <c r="DC305" s="27" t="s">
        <v>698</v>
      </c>
      <c r="DD305" s="27" t="s">
        <v>698</v>
      </c>
      <c r="DE305" s="27" t="s">
        <v>698</v>
      </c>
      <c r="DF305" s="27" t="s">
        <v>704</v>
      </c>
      <c r="DG305" s="27" t="s">
        <v>704</v>
      </c>
      <c r="DH305" s="27" t="s">
        <v>704</v>
      </c>
      <c r="DI305" s="27" t="s">
        <v>704</v>
      </c>
      <c r="DJ305" s="27" t="s">
        <v>704</v>
      </c>
      <c r="DK305" s="27" t="s">
        <v>704</v>
      </c>
      <c r="DL305" s="27" t="s">
        <v>704</v>
      </c>
      <c r="DM305" s="27" t="s">
        <v>704</v>
      </c>
      <c r="DN305" s="27" t="s">
        <v>704</v>
      </c>
      <c r="DO305" s="27" t="s">
        <v>704</v>
      </c>
      <c r="DP305" s="27" t="s">
        <v>704</v>
      </c>
      <c r="DQ305" s="27" t="s">
        <v>704</v>
      </c>
      <c r="DR305" s="27" t="s">
        <v>704</v>
      </c>
      <c r="DS305" s="27"/>
      <c r="DT305" s="27" t="s">
        <v>704</v>
      </c>
      <c r="DU305" s="27" t="s">
        <v>704</v>
      </c>
      <c r="DV305" s="27" t="s">
        <v>704</v>
      </c>
      <c r="DW305" s="27" t="s">
        <v>704</v>
      </c>
      <c r="DX305" s="27" t="s">
        <v>704</v>
      </c>
      <c r="DY305" s="27" t="s">
        <v>704</v>
      </c>
      <c r="DZ305" s="27" t="s">
        <v>704</v>
      </c>
      <c r="EA305" s="27" t="s">
        <v>704</v>
      </c>
      <c r="EB305" s="27" t="s">
        <v>704</v>
      </c>
      <c r="EC305" s="27" t="s">
        <v>704</v>
      </c>
      <c r="ED305" s="27" t="s">
        <v>704</v>
      </c>
      <c r="EE305" s="27" t="s">
        <v>704</v>
      </c>
      <c r="EF305" s="27" t="s">
        <v>704</v>
      </c>
      <c r="EG305" s="27" t="s">
        <v>704</v>
      </c>
      <c r="EH305" s="27" t="s">
        <v>704</v>
      </c>
      <c r="EI305" s="27" t="s">
        <v>704</v>
      </c>
      <c r="EJ305" s="27" t="s">
        <v>704</v>
      </c>
      <c r="EK305" s="27" t="s">
        <v>704</v>
      </c>
      <c r="EL305" s="27" t="s">
        <v>704</v>
      </c>
      <c r="EM305" s="27" t="s">
        <v>704</v>
      </c>
      <c r="EN305" s="27" t="s">
        <v>704</v>
      </c>
      <c r="EO305" s="27" t="s">
        <v>704</v>
      </c>
      <c r="EP305" s="27" t="s">
        <v>704</v>
      </c>
      <c r="EQ305" s="27" t="s">
        <v>704</v>
      </c>
      <c r="ER305" s="27" t="s">
        <v>704</v>
      </c>
      <c r="ES305" s="27" t="s">
        <v>704</v>
      </c>
      <c r="ET305" s="27" t="s">
        <v>704</v>
      </c>
      <c r="EU305" s="27" t="s">
        <v>704</v>
      </c>
      <c r="EV305" s="27" t="s">
        <v>704</v>
      </c>
      <c r="EW305" s="27" t="s">
        <v>704</v>
      </c>
      <c r="EX305" s="27" t="s">
        <v>704</v>
      </c>
      <c r="EY305" s="27" t="s">
        <v>704</v>
      </c>
      <c r="EZ305" s="27" t="s">
        <v>704</v>
      </c>
      <c r="FA305" s="27" t="s">
        <v>704</v>
      </c>
      <c r="FB305" s="27" t="s">
        <v>704</v>
      </c>
      <c r="FC305" s="27" t="s">
        <v>704</v>
      </c>
      <c r="FD305" s="27" t="s">
        <v>704</v>
      </c>
      <c r="FE305" s="27" t="s">
        <v>704</v>
      </c>
      <c r="FF305" s="27" t="s">
        <v>704</v>
      </c>
      <c r="FG305" s="27" t="s">
        <v>704</v>
      </c>
      <c r="FH305" s="27" t="s">
        <v>704</v>
      </c>
      <c r="FI305" s="27" t="s">
        <v>704</v>
      </c>
      <c r="FJ305" s="27" t="s">
        <v>694</v>
      </c>
      <c r="FK305" s="27" t="s">
        <v>704</v>
      </c>
      <c r="FL305" s="27" t="s">
        <v>704</v>
      </c>
      <c r="FM305" s="27" t="s">
        <v>704</v>
      </c>
      <c r="FN305" s="27" t="s">
        <v>704</v>
      </c>
      <c r="FO305" s="78" t="s">
        <v>1642</v>
      </c>
      <c r="FP305" s="72" t="s">
        <v>698</v>
      </c>
      <c r="FQ305" s="72" t="s">
        <v>1176</v>
      </c>
      <c r="FR305" s="78" t="s">
        <v>1643</v>
      </c>
      <c r="FS305" s="78" t="s">
        <v>1665</v>
      </c>
      <c r="FT305" s="72" t="s">
        <v>1645</v>
      </c>
      <c r="FU305" s="72" t="s">
        <v>698</v>
      </c>
      <c r="FV305" s="78" t="s">
        <v>1859</v>
      </c>
      <c r="FW305" s="78" t="s">
        <v>1647</v>
      </c>
      <c r="FX305" s="78" t="s">
        <v>1647</v>
      </c>
      <c r="FY305" s="72" t="s">
        <v>698</v>
      </c>
      <c r="FZ305" s="90" t="s">
        <v>1648</v>
      </c>
      <c r="GA305" s="90" t="s">
        <v>1647</v>
      </c>
      <c r="GB305" s="90" t="s">
        <v>1649</v>
      </c>
      <c r="GC305" s="90" t="s">
        <v>1650</v>
      </c>
      <c r="GD305" s="90" t="s">
        <v>1651</v>
      </c>
      <c r="GE305" s="90" t="s">
        <v>1860</v>
      </c>
      <c r="GF305" s="90" t="s">
        <v>1653</v>
      </c>
      <c r="GG305" s="90" t="s">
        <v>1650</v>
      </c>
      <c r="GH305" s="106" t="s">
        <v>1654</v>
      </c>
      <c r="GI305" s="106" t="s">
        <v>1655</v>
      </c>
      <c r="GJ305" s="27" t="s">
        <v>1647</v>
      </c>
      <c r="GK305" s="28" t="s">
        <v>1668</v>
      </c>
      <c r="GL305" s="27"/>
    </row>
    <row r="306" spans="1:194" x14ac:dyDescent="0.25">
      <c r="A306" s="71" t="str">
        <f t="shared" si="26"/>
        <v>Expenditure: Employee Related Cost  - Municipal Staff : Salaries, Wages and Allowances - Bonuses - Cost Capitalised to PPE (Credit Account)</v>
      </c>
      <c r="B306" s="27" t="s">
        <v>1639</v>
      </c>
      <c r="C306" s="27" t="str">
        <f t="shared" si="21"/>
        <v>IE005002001004000000000000000000000000</v>
      </c>
      <c r="D306" s="23" t="s">
        <v>1166</v>
      </c>
      <c r="E306" s="23" t="s">
        <v>713</v>
      </c>
      <c r="F306" s="23" t="s">
        <v>707</v>
      </c>
      <c r="G306" s="23" t="s">
        <v>702</v>
      </c>
      <c r="H306" s="23" t="s">
        <v>711</v>
      </c>
      <c r="I306" s="23" t="s">
        <v>697</v>
      </c>
      <c r="J306" s="23" t="s">
        <v>697</v>
      </c>
      <c r="K306" s="23" t="s">
        <v>697</v>
      </c>
      <c r="L306" s="23" t="s">
        <v>697</v>
      </c>
      <c r="M306" s="23" t="s">
        <v>697</v>
      </c>
      <c r="N306" s="23" t="s">
        <v>697</v>
      </c>
      <c r="O306" s="23" t="s">
        <v>697</v>
      </c>
      <c r="P306" s="23" t="s">
        <v>697</v>
      </c>
      <c r="Q306" s="27">
        <v>0</v>
      </c>
      <c r="R306" s="27" t="s">
        <v>704</v>
      </c>
      <c r="S306" s="27" t="s">
        <v>698</v>
      </c>
      <c r="T306" s="28" t="s">
        <v>694</v>
      </c>
      <c r="U306" s="28"/>
      <c r="V306" s="27" t="s">
        <v>53</v>
      </c>
      <c r="W306" s="27" t="s">
        <v>905</v>
      </c>
      <c r="X306" s="27"/>
      <c r="Y306" s="27"/>
      <c r="Z306" s="27"/>
      <c r="AA306" s="27" t="s">
        <v>1670</v>
      </c>
      <c r="AB306" s="27"/>
      <c r="AC306" s="27"/>
      <c r="AD306" s="27"/>
      <c r="AE306" s="27"/>
      <c r="AF306" s="27"/>
      <c r="AG306" s="27"/>
      <c r="AH306" s="27"/>
      <c r="AI306" s="27" t="s">
        <v>1861</v>
      </c>
      <c r="AJ306" s="28" t="s">
        <v>704</v>
      </c>
      <c r="AK306" s="27" t="s">
        <v>704</v>
      </c>
      <c r="AL306" s="27" t="s">
        <v>704</v>
      </c>
      <c r="AM306" s="27" t="s">
        <v>704</v>
      </c>
      <c r="AN306" s="27" t="s">
        <v>704</v>
      </c>
      <c r="AO306" s="27" t="s">
        <v>704</v>
      </c>
      <c r="AP306" s="27" t="s">
        <v>704</v>
      </c>
      <c r="AQ306" s="27" t="s">
        <v>704</v>
      </c>
      <c r="AR306" s="27" t="s">
        <v>704</v>
      </c>
      <c r="AS306" s="27" t="s">
        <v>704</v>
      </c>
      <c r="AT306" s="27" t="s">
        <v>704</v>
      </c>
      <c r="AU306" s="27" t="s">
        <v>704</v>
      </c>
      <c r="AV306" s="27" t="s">
        <v>704</v>
      </c>
      <c r="AW306" s="27" t="s">
        <v>704</v>
      </c>
      <c r="AX306" s="27" t="s">
        <v>704</v>
      </c>
      <c r="AY306" s="27" t="s">
        <v>704</v>
      </c>
      <c r="AZ306" s="27" t="s">
        <v>704</v>
      </c>
      <c r="BA306" s="27" t="s">
        <v>704</v>
      </c>
      <c r="BB306" s="27" t="s">
        <v>704</v>
      </c>
      <c r="BC306" s="27" t="s">
        <v>704</v>
      </c>
      <c r="BD306" s="27" t="s">
        <v>704</v>
      </c>
      <c r="BE306" s="27" t="s">
        <v>704</v>
      </c>
      <c r="BF306" s="27" t="s">
        <v>704</v>
      </c>
      <c r="BG306" s="27" t="s">
        <v>704</v>
      </c>
      <c r="BH306" s="27" t="s">
        <v>704</v>
      </c>
      <c r="BI306" s="27" t="s">
        <v>704</v>
      </c>
      <c r="BJ306" s="27" t="s">
        <v>704</v>
      </c>
      <c r="BK306" s="27" t="s">
        <v>704</v>
      </c>
      <c r="BL306" s="27" t="s">
        <v>704</v>
      </c>
      <c r="BM306" s="27" t="s">
        <v>704</v>
      </c>
      <c r="BN306" s="27" t="s">
        <v>704</v>
      </c>
      <c r="BO306" s="27" t="s">
        <v>704</v>
      </c>
      <c r="BP306" s="27" t="s">
        <v>704</v>
      </c>
      <c r="BQ306" s="27" t="s">
        <v>704</v>
      </c>
      <c r="BR306" s="27" t="s">
        <v>704</v>
      </c>
      <c r="BS306" s="27" t="s">
        <v>704</v>
      </c>
      <c r="BT306" s="27" t="s">
        <v>704</v>
      </c>
      <c r="BU306" s="27" t="s">
        <v>704</v>
      </c>
      <c r="BV306" s="27" t="s">
        <v>704</v>
      </c>
      <c r="BW306" s="27" t="s">
        <v>704</v>
      </c>
      <c r="BX306" s="27" t="s">
        <v>704</v>
      </c>
      <c r="BY306" s="27" t="s">
        <v>704</v>
      </c>
      <c r="BZ306" s="27" t="s">
        <v>704</v>
      </c>
      <c r="CA306" s="27" t="s">
        <v>704</v>
      </c>
      <c r="CB306" s="27" t="s">
        <v>704</v>
      </c>
      <c r="CC306" s="27" t="s">
        <v>704</v>
      </c>
      <c r="CD306" s="27" t="s">
        <v>704</v>
      </c>
      <c r="CE306" s="27" t="s">
        <v>704</v>
      </c>
      <c r="CF306" s="27" t="s">
        <v>704</v>
      </c>
      <c r="CG306" s="27" t="s">
        <v>704</v>
      </c>
      <c r="CH306" s="27" t="s">
        <v>704</v>
      </c>
      <c r="CI306" s="27" t="s">
        <v>704</v>
      </c>
      <c r="CJ306" s="27" t="s">
        <v>704</v>
      </c>
      <c r="CK306" s="27" t="s">
        <v>704</v>
      </c>
      <c r="CL306" s="27" t="s">
        <v>704</v>
      </c>
      <c r="CM306" s="27" t="s">
        <v>704</v>
      </c>
      <c r="CN306" s="27" t="s">
        <v>704</v>
      </c>
      <c r="CO306" s="27" t="s">
        <v>704</v>
      </c>
      <c r="CP306" s="27" t="s">
        <v>704</v>
      </c>
      <c r="CQ306" s="27" t="s">
        <v>704</v>
      </c>
      <c r="CR306" s="27" t="s">
        <v>704</v>
      </c>
      <c r="CS306" s="27" t="s">
        <v>704</v>
      </c>
      <c r="CT306" s="27" t="s">
        <v>704</v>
      </c>
      <c r="CU306" s="27" t="s">
        <v>704</v>
      </c>
      <c r="CV306" s="27" t="s">
        <v>704</v>
      </c>
      <c r="CW306" s="27" t="s">
        <v>704</v>
      </c>
      <c r="CX306" s="27" t="s">
        <v>704</v>
      </c>
      <c r="CY306" s="27" t="s">
        <v>704</v>
      </c>
      <c r="CZ306" s="27" t="s">
        <v>704</v>
      </c>
      <c r="DA306" s="27" t="s">
        <v>704</v>
      </c>
      <c r="DB306" s="27" t="s">
        <v>698</v>
      </c>
      <c r="DC306" s="27" t="s">
        <v>698</v>
      </c>
      <c r="DD306" s="27" t="s">
        <v>698</v>
      </c>
      <c r="DE306" s="27" t="s">
        <v>698</v>
      </c>
      <c r="DF306" s="27" t="s">
        <v>704</v>
      </c>
      <c r="DG306" s="27" t="s">
        <v>704</v>
      </c>
      <c r="DH306" s="27" t="s">
        <v>704</v>
      </c>
      <c r="DI306" s="27" t="s">
        <v>704</v>
      </c>
      <c r="DJ306" s="27" t="s">
        <v>704</v>
      </c>
      <c r="DK306" s="27" t="s">
        <v>704</v>
      </c>
      <c r="DL306" s="27" t="s">
        <v>704</v>
      </c>
      <c r="DM306" s="27" t="s">
        <v>704</v>
      </c>
      <c r="DN306" s="27" t="s">
        <v>704</v>
      </c>
      <c r="DO306" s="27" t="s">
        <v>704</v>
      </c>
      <c r="DP306" s="27" t="s">
        <v>704</v>
      </c>
      <c r="DQ306" s="27" t="s">
        <v>704</v>
      </c>
      <c r="DR306" s="27" t="s">
        <v>704</v>
      </c>
      <c r="DS306" s="27"/>
      <c r="DT306" s="27" t="s">
        <v>704</v>
      </c>
      <c r="DU306" s="27" t="s">
        <v>704</v>
      </c>
      <c r="DV306" s="27" t="s">
        <v>704</v>
      </c>
      <c r="DW306" s="27" t="s">
        <v>704</v>
      </c>
      <c r="DX306" s="27" t="s">
        <v>704</v>
      </c>
      <c r="DY306" s="27" t="s">
        <v>704</v>
      </c>
      <c r="DZ306" s="27" t="s">
        <v>704</v>
      </c>
      <c r="EA306" s="27" t="s">
        <v>704</v>
      </c>
      <c r="EB306" s="27" t="s">
        <v>704</v>
      </c>
      <c r="EC306" s="27" t="s">
        <v>704</v>
      </c>
      <c r="ED306" s="27" t="s">
        <v>704</v>
      </c>
      <c r="EE306" s="27" t="s">
        <v>704</v>
      </c>
      <c r="EF306" s="27" t="s">
        <v>704</v>
      </c>
      <c r="EG306" s="27" t="s">
        <v>704</v>
      </c>
      <c r="EH306" s="27" t="s">
        <v>704</v>
      </c>
      <c r="EI306" s="27" t="s">
        <v>704</v>
      </c>
      <c r="EJ306" s="27" t="s">
        <v>704</v>
      </c>
      <c r="EK306" s="27" t="s">
        <v>704</v>
      </c>
      <c r="EL306" s="27" t="s">
        <v>704</v>
      </c>
      <c r="EM306" s="27" t="s">
        <v>704</v>
      </c>
      <c r="EN306" s="27" t="s">
        <v>704</v>
      </c>
      <c r="EO306" s="27" t="s">
        <v>704</v>
      </c>
      <c r="EP306" s="27" t="s">
        <v>704</v>
      </c>
      <c r="EQ306" s="27" t="s">
        <v>704</v>
      </c>
      <c r="ER306" s="27" t="s">
        <v>704</v>
      </c>
      <c r="ES306" s="27" t="s">
        <v>704</v>
      </c>
      <c r="ET306" s="27" t="s">
        <v>704</v>
      </c>
      <c r="EU306" s="27" t="s">
        <v>704</v>
      </c>
      <c r="EV306" s="27" t="s">
        <v>704</v>
      </c>
      <c r="EW306" s="27" t="s">
        <v>704</v>
      </c>
      <c r="EX306" s="27" t="s">
        <v>704</v>
      </c>
      <c r="EY306" s="27" t="s">
        <v>704</v>
      </c>
      <c r="EZ306" s="27" t="s">
        <v>704</v>
      </c>
      <c r="FA306" s="27" t="s">
        <v>704</v>
      </c>
      <c r="FB306" s="27" t="s">
        <v>704</v>
      </c>
      <c r="FC306" s="27" t="s">
        <v>704</v>
      </c>
      <c r="FD306" s="27" t="s">
        <v>704</v>
      </c>
      <c r="FE306" s="27" t="s">
        <v>704</v>
      </c>
      <c r="FF306" s="27" t="s">
        <v>704</v>
      </c>
      <c r="FG306" s="27" t="s">
        <v>704</v>
      </c>
      <c r="FH306" s="27" t="s">
        <v>704</v>
      </c>
      <c r="FI306" s="27" t="s">
        <v>704</v>
      </c>
      <c r="FJ306" s="27" t="s">
        <v>694</v>
      </c>
      <c r="FK306" s="27" t="s">
        <v>704</v>
      </c>
      <c r="FL306" s="27" t="s">
        <v>704</v>
      </c>
      <c r="FM306" s="27" t="s">
        <v>704</v>
      </c>
      <c r="FN306" s="27" t="s">
        <v>704</v>
      </c>
      <c r="FO306" s="78" t="s">
        <v>1642</v>
      </c>
      <c r="FP306" s="72" t="s">
        <v>698</v>
      </c>
      <c r="FQ306" s="72" t="s">
        <v>1176</v>
      </c>
      <c r="FR306" s="78" t="s">
        <v>1643</v>
      </c>
      <c r="FS306" s="78" t="s">
        <v>1660</v>
      </c>
      <c r="FT306" s="72" t="s">
        <v>1645</v>
      </c>
      <c r="FU306" s="72" t="s">
        <v>698</v>
      </c>
      <c r="FV306" s="78" t="s">
        <v>1859</v>
      </c>
      <c r="FW306" s="78" t="s">
        <v>1647</v>
      </c>
      <c r="FX306" s="78" t="s">
        <v>1647</v>
      </c>
      <c r="FY306" s="72" t="s">
        <v>698</v>
      </c>
      <c r="FZ306" s="90" t="s">
        <v>1661</v>
      </c>
      <c r="GA306" s="90" t="s">
        <v>1647</v>
      </c>
      <c r="GB306" s="90" t="s">
        <v>1649</v>
      </c>
      <c r="GC306" s="90" t="s">
        <v>1650</v>
      </c>
      <c r="GD306" s="90" t="s">
        <v>1651</v>
      </c>
      <c r="GE306" s="90" t="s">
        <v>1860</v>
      </c>
      <c r="GF306" s="90" t="s">
        <v>1653</v>
      </c>
      <c r="GG306" s="90" t="s">
        <v>1650</v>
      </c>
      <c r="GH306" s="106" t="s">
        <v>1662</v>
      </c>
      <c r="GI306" s="106" t="s">
        <v>1655</v>
      </c>
      <c r="GJ306" s="27" t="s">
        <v>1647</v>
      </c>
      <c r="GK306" s="28" t="s">
        <v>1668</v>
      </c>
      <c r="GL306" s="27"/>
    </row>
    <row r="307" spans="1:194" x14ac:dyDescent="0.25">
      <c r="A307" s="71" t="str">
        <f>CONCATENATE($W$7,": ",$X$236," - ",$Y$301,": ",$Z$302," - ",$AA$307)</f>
        <v>Expenditure: Employee Related Cost  - Municipal Staff : Salaries, Wages and Allowances - Allowances</v>
      </c>
      <c r="B307" s="27" t="s">
        <v>694</v>
      </c>
      <c r="C307" s="27" t="str">
        <f t="shared" si="21"/>
        <v>IE005002001005000000000000000000000000</v>
      </c>
      <c r="D307" s="23" t="s">
        <v>1166</v>
      </c>
      <c r="E307" s="23" t="s">
        <v>713</v>
      </c>
      <c r="F307" s="23" t="s">
        <v>707</v>
      </c>
      <c r="G307" s="23" t="s">
        <v>702</v>
      </c>
      <c r="H307" s="23" t="s">
        <v>713</v>
      </c>
      <c r="I307" s="23" t="s">
        <v>697</v>
      </c>
      <c r="J307" s="23" t="s">
        <v>697</v>
      </c>
      <c r="K307" s="23" t="s">
        <v>697</v>
      </c>
      <c r="L307" s="23" t="s">
        <v>697</v>
      </c>
      <c r="M307" s="23" t="s">
        <v>697</v>
      </c>
      <c r="N307" s="23" t="s">
        <v>697</v>
      </c>
      <c r="O307" s="23" t="s">
        <v>697</v>
      </c>
      <c r="P307" s="23" t="s">
        <v>697</v>
      </c>
      <c r="Q307" s="27">
        <v>0</v>
      </c>
      <c r="R307" s="27" t="s">
        <v>698</v>
      </c>
      <c r="S307" s="27" t="s">
        <v>698</v>
      </c>
      <c r="T307" s="28" t="s">
        <v>694</v>
      </c>
      <c r="U307" s="28"/>
      <c r="V307" s="27" t="s">
        <v>1672</v>
      </c>
      <c r="W307" s="27" t="s">
        <v>905</v>
      </c>
      <c r="X307" s="27"/>
      <c r="Y307" s="27"/>
      <c r="Z307" s="27"/>
      <c r="AA307" s="27" t="s">
        <v>1862</v>
      </c>
      <c r="AB307" s="27"/>
      <c r="AC307" s="27"/>
      <c r="AD307" s="27"/>
      <c r="AE307" s="27"/>
      <c r="AF307" s="27"/>
      <c r="AG307" s="27"/>
      <c r="AH307" s="27"/>
      <c r="AI307" s="27" t="s">
        <v>1863</v>
      </c>
      <c r="AJ307" s="28" t="s">
        <v>694</v>
      </c>
      <c r="AK307" s="27" t="s">
        <v>694</v>
      </c>
      <c r="AL307" s="27" t="s">
        <v>694</v>
      </c>
      <c r="AM307" s="27" t="s">
        <v>694</v>
      </c>
      <c r="AN307" s="27" t="s">
        <v>694</v>
      </c>
      <c r="AO307" s="27" t="s">
        <v>694</v>
      </c>
      <c r="AP307" s="27" t="s">
        <v>694</v>
      </c>
      <c r="AQ307" s="27" t="s">
        <v>694</v>
      </c>
      <c r="AR307" s="27" t="s">
        <v>694</v>
      </c>
      <c r="AS307" s="27" t="s">
        <v>694</v>
      </c>
      <c r="AT307" s="27" t="s">
        <v>694</v>
      </c>
      <c r="AU307" s="27" t="s">
        <v>694</v>
      </c>
      <c r="AV307" s="27" t="s">
        <v>694</v>
      </c>
      <c r="AW307" s="27" t="s">
        <v>694</v>
      </c>
      <c r="AX307" s="27" t="s">
        <v>694</v>
      </c>
      <c r="AY307" s="27" t="s">
        <v>694</v>
      </c>
      <c r="AZ307" s="27" t="s">
        <v>694</v>
      </c>
      <c r="BA307" s="27" t="s">
        <v>694</v>
      </c>
      <c r="BB307" s="27" t="s">
        <v>694</v>
      </c>
      <c r="BC307" s="27" t="s">
        <v>694</v>
      </c>
      <c r="BD307" s="27" t="s">
        <v>694</v>
      </c>
      <c r="BE307" s="27" t="s">
        <v>694</v>
      </c>
      <c r="BF307" s="27" t="s">
        <v>694</v>
      </c>
      <c r="BG307" s="27" t="s">
        <v>694</v>
      </c>
      <c r="BH307" s="27" t="s">
        <v>694</v>
      </c>
      <c r="BI307" s="27" t="s">
        <v>694</v>
      </c>
      <c r="BJ307" s="27" t="s">
        <v>694</v>
      </c>
      <c r="BK307" s="27" t="s">
        <v>694</v>
      </c>
      <c r="BL307" s="27" t="s">
        <v>694</v>
      </c>
      <c r="BM307" s="27" t="s">
        <v>694</v>
      </c>
      <c r="BN307" s="27" t="s">
        <v>694</v>
      </c>
      <c r="BO307" s="27" t="s">
        <v>694</v>
      </c>
      <c r="BP307" s="27" t="s">
        <v>694</v>
      </c>
      <c r="BQ307" s="27" t="s">
        <v>694</v>
      </c>
      <c r="BR307" s="27" t="s">
        <v>694</v>
      </c>
      <c r="BS307" s="27" t="s">
        <v>694</v>
      </c>
      <c r="BT307" s="27" t="s">
        <v>694</v>
      </c>
      <c r="BU307" s="27" t="s">
        <v>694</v>
      </c>
      <c r="BV307" s="27" t="s">
        <v>694</v>
      </c>
      <c r="BW307" s="27" t="s">
        <v>694</v>
      </c>
      <c r="BX307" s="27" t="s">
        <v>694</v>
      </c>
      <c r="BY307" s="27" t="s">
        <v>694</v>
      </c>
      <c r="BZ307" s="27" t="s">
        <v>694</v>
      </c>
      <c r="CA307" s="27" t="s">
        <v>694</v>
      </c>
      <c r="CB307" s="27" t="s">
        <v>694</v>
      </c>
      <c r="CC307" s="27" t="s">
        <v>694</v>
      </c>
      <c r="CD307" s="27" t="s">
        <v>694</v>
      </c>
      <c r="CE307" s="27" t="s">
        <v>694</v>
      </c>
      <c r="CF307" s="27" t="s">
        <v>694</v>
      </c>
      <c r="CG307" s="27" t="s">
        <v>694</v>
      </c>
      <c r="CH307" s="27" t="s">
        <v>694</v>
      </c>
      <c r="CI307" s="27" t="s">
        <v>694</v>
      </c>
      <c r="CJ307" s="27" t="s">
        <v>694</v>
      </c>
      <c r="CK307" s="27" t="s">
        <v>694</v>
      </c>
      <c r="CL307" s="27" t="s">
        <v>694</v>
      </c>
      <c r="CM307" s="27" t="s">
        <v>694</v>
      </c>
      <c r="CN307" s="27" t="s">
        <v>694</v>
      </c>
      <c r="CO307" s="27" t="s">
        <v>694</v>
      </c>
      <c r="CP307" s="27" t="s">
        <v>694</v>
      </c>
      <c r="CQ307" s="27" t="s">
        <v>694</v>
      </c>
      <c r="CR307" s="27" t="s">
        <v>694</v>
      </c>
      <c r="CS307" s="27" t="s">
        <v>694</v>
      </c>
      <c r="CT307" s="27" t="s">
        <v>694</v>
      </c>
      <c r="CU307" s="27" t="s">
        <v>694</v>
      </c>
      <c r="CV307" s="27" t="s">
        <v>694</v>
      </c>
      <c r="CW307" s="27" t="s">
        <v>694</v>
      </c>
      <c r="CX307" s="27" t="s">
        <v>694</v>
      </c>
      <c r="CY307" s="27" t="s">
        <v>694</v>
      </c>
      <c r="CZ307" s="27" t="s">
        <v>694</v>
      </c>
      <c r="DA307" s="27" t="s">
        <v>694</v>
      </c>
      <c r="DB307" s="27" t="s">
        <v>694</v>
      </c>
      <c r="DC307" s="27" t="s">
        <v>694</v>
      </c>
      <c r="DD307" s="27" t="s">
        <v>694</v>
      </c>
      <c r="DE307" s="27" t="s">
        <v>694</v>
      </c>
      <c r="DF307" s="27" t="s">
        <v>694</v>
      </c>
      <c r="DG307" s="27" t="s">
        <v>694</v>
      </c>
      <c r="DH307" s="27" t="s">
        <v>694</v>
      </c>
      <c r="DI307" s="27" t="s">
        <v>694</v>
      </c>
      <c r="DJ307" s="27" t="s">
        <v>694</v>
      </c>
      <c r="DK307" s="27" t="s">
        <v>694</v>
      </c>
      <c r="DL307" s="27" t="s">
        <v>694</v>
      </c>
      <c r="DM307" s="27" t="s">
        <v>694</v>
      </c>
      <c r="DN307" s="27" t="s">
        <v>694</v>
      </c>
      <c r="DO307" s="27" t="s">
        <v>694</v>
      </c>
      <c r="DP307" s="27" t="s">
        <v>694</v>
      </c>
      <c r="DQ307" s="27" t="s">
        <v>694</v>
      </c>
      <c r="DR307" s="27" t="s">
        <v>694</v>
      </c>
      <c r="DS307" s="27"/>
      <c r="DT307" s="27" t="s">
        <v>694</v>
      </c>
      <c r="DU307" s="27" t="s">
        <v>694</v>
      </c>
      <c r="DV307" s="27" t="s">
        <v>694</v>
      </c>
      <c r="DW307" s="27" t="s">
        <v>694</v>
      </c>
      <c r="DX307" s="27" t="s">
        <v>694</v>
      </c>
      <c r="DY307" s="27" t="s">
        <v>694</v>
      </c>
      <c r="DZ307" s="27" t="s">
        <v>694</v>
      </c>
      <c r="EA307" s="27" t="s">
        <v>694</v>
      </c>
      <c r="EB307" s="27" t="s">
        <v>694</v>
      </c>
      <c r="EC307" s="27" t="s">
        <v>694</v>
      </c>
      <c r="ED307" s="27" t="s">
        <v>694</v>
      </c>
      <c r="EE307" s="27" t="s">
        <v>694</v>
      </c>
      <c r="EF307" s="27" t="s">
        <v>694</v>
      </c>
      <c r="EG307" s="27" t="s">
        <v>694</v>
      </c>
      <c r="EH307" s="27" t="s">
        <v>694</v>
      </c>
      <c r="EI307" s="27" t="s">
        <v>694</v>
      </c>
      <c r="EJ307" s="27" t="s">
        <v>694</v>
      </c>
      <c r="EK307" s="27" t="s">
        <v>694</v>
      </c>
      <c r="EL307" s="27" t="s">
        <v>694</v>
      </c>
      <c r="EM307" s="27" t="s">
        <v>694</v>
      </c>
      <c r="EN307" s="27" t="s">
        <v>694</v>
      </c>
      <c r="EO307" s="27" t="s">
        <v>694</v>
      </c>
      <c r="EP307" s="27" t="s">
        <v>694</v>
      </c>
      <c r="EQ307" s="27" t="s">
        <v>694</v>
      </c>
      <c r="ER307" s="27" t="s">
        <v>694</v>
      </c>
      <c r="ES307" s="27" t="s">
        <v>694</v>
      </c>
      <c r="ET307" s="27" t="s">
        <v>694</v>
      </c>
      <c r="EU307" s="27" t="s">
        <v>694</v>
      </c>
      <c r="EV307" s="27" t="s">
        <v>694</v>
      </c>
      <c r="EW307" s="27" t="s">
        <v>694</v>
      </c>
      <c r="EX307" s="27" t="s">
        <v>694</v>
      </c>
      <c r="EY307" s="27" t="s">
        <v>694</v>
      </c>
      <c r="EZ307" s="27" t="s">
        <v>694</v>
      </c>
      <c r="FA307" s="27" t="s">
        <v>694</v>
      </c>
      <c r="FB307" s="27" t="s">
        <v>694</v>
      </c>
      <c r="FC307" s="27" t="s">
        <v>694</v>
      </c>
      <c r="FD307" s="27" t="s">
        <v>694</v>
      </c>
      <c r="FE307" s="27" t="s">
        <v>694</v>
      </c>
      <c r="FF307" s="27" t="s">
        <v>694</v>
      </c>
      <c r="FG307" s="27" t="s">
        <v>694</v>
      </c>
      <c r="FH307" s="27" t="s">
        <v>694</v>
      </c>
      <c r="FI307" s="27" t="s">
        <v>694</v>
      </c>
      <c r="FJ307" s="27" t="s">
        <v>694</v>
      </c>
      <c r="FK307" s="27" t="s">
        <v>694</v>
      </c>
      <c r="FL307" s="27" t="s">
        <v>694</v>
      </c>
      <c r="FM307" s="27" t="s">
        <v>694</v>
      </c>
      <c r="FN307" s="27" t="s">
        <v>694</v>
      </c>
      <c r="FO307" s="78" t="s">
        <v>694</v>
      </c>
      <c r="FP307" s="72" t="s">
        <v>698</v>
      </c>
      <c r="FQ307" s="72" t="s">
        <v>698</v>
      </c>
      <c r="FR307" s="78" t="s">
        <v>694</v>
      </c>
      <c r="FS307" s="78" t="s">
        <v>694</v>
      </c>
      <c r="FT307" s="72" t="s">
        <v>698</v>
      </c>
      <c r="FU307" s="72" t="s">
        <v>698</v>
      </c>
      <c r="FV307" s="78" t="s">
        <v>698</v>
      </c>
      <c r="FW307" s="78" t="s">
        <v>698</v>
      </c>
      <c r="FX307" s="78" t="s">
        <v>698</v>
      </c>
      <c r="FY307" s="72" t="s">
        <v>698</v>
      </c>
      <c r="FZ307" s="90" t="s">
        <v>694</v>
      </c>
      <c r="GA307" s="90" t="s">
        <v>694</v>
      </c>
      <c r="GB307" s="90" t="s">
        <v>694</v>
      </c>
      <c r="GC307" s="90" t="s">
        <v>694</v>
      </c>
      <c r="GD307" s="90" t="s">
        <v>694</v>
      </c>
      <c r="GE307" s="90" t="s">
        <v>694</v>
      </c>
      <c r="GF307" s="90" t="s">
        <v>694</v>
      </c>
      <c r="GG307" s="90" t="s">
        <v>694</v>
      </c>
      <c r="GH307" s="106" t="s">
        <v>694</v>
      </c>
      <c r="GI307" s="106" t="s">
        <v>694</v>
      </c>
      <c r="GJ307" s="27" t="s">
        <v>694</v>
      </c>
      <c r="GK307" s="28" t="s">
        <v>694</v>
      </c>
      <c r="GL307" s="27"/>
    </row>
    <row r="308" spans="1:194" x14ac:dyDescent="0.25">
      <c r="A308" s="71" t="str">
        <f>CONCATENATE($W$7,": ",$X$236," - ",$Y$301,": ",$Z$302," - ",$AA$307,": ",AB308)</f>
        <v xml:space="preserve">Expenditure: Employee Related Cost  - Municipal Staff : Salaries, Wages and Allowances - Allowances: Accommodation, Travel and Incidental </v>
      </c>
      <c r="B308" s="27" t="s">
        <v>1639</v>
      </c>
      <c r="C308" s="27" t="str">
        <f t="shared" si="21"/>
        <v>IE005002001005001000000000000000000000</v>
      </c>
      <c r="D308" s="23" t="s">
        <v>1166</v>
      </c>
      <c r="E308" s="23" t="s">
        <v>713</v>
      </c>
      <c r="F308" s="23" t="s">
        <v>707</v>
      </c>
      <c r="G308" s="23" t="s">
        <v>702</v>
      </c>
      <c r="H308" s="23" t="s">
        <v>713</v>
      </c>
      <c r="I308" s="23" t="s">
        <v>702</v>
      </c>
      <c r="J308" s="23" t="s">
        <v>697</v>
      </c>
      <c r="K308" s="23" t="s">
        <v>697</v>
      </c>
      <c r="L308" s="23" t="s">
        <v>697</v>
      </c>
      <c r="M308" s="23" t="s">
        <v>697</v>
      </c>
      <c r="N308" s="23" t="s">
        <v>697</v>
      </c>
      <c r="O308" s="23" t="s">
        <v>697</v>
      </c>
      <c r="P308" s="23" t="s">
        <v>697</v>
      </c>
      <c r="Q308" s="27">
        <v>0</v>
      </c>
      <c r="R308" s="27" t="s">
        <v>704</v>
      </c>
      <c r="S308" s="27" t="s">
        <v>698</v>
      </c>
      <c r="T308" s="28" t="s">
        <v>694</v>
      </c>
      <c r="U308" s="28"/>
      <c r="V308" s="27" t="s">
        <v>92</v>
      </c>
      <c r="W308" s="27" t="s">
        <v>905</v>
      </c>
      <c r="X308" s="27"/>
      <c r="Y308" s="27"/>
      <c r="Z308" s="27"/>
      <c r="AA308" s="27"/>
      <c r="AB308" s="27" t="s">
        <v>1701</v>
      </c>
      <c r="AC308" s="27"/>
      <c r="AD308" s="27"/>
      <c r="AE308" s="27"/>
      <c r="AF308" s="27"/>
      <c r="AG308" s="27"/>
      <c r="AH308" s="27"/>
      <c r="AI308" s="27" t="s">
        <v>1864</v>
      </c>
      <c r="AJ308" s="28" t="s">
        <v>704</v>
      </c>
      <c r="AK308" s="27" t="s">
        <v>704</v>
      </c>
      <c r="AL308" s="27" t="s">
        <v>704</v>
      </c>
      <c r="AM308" s="27" t="s">
        <v>704</v>
      </c>
      <c r="AN308" s="27" t="s">
        <v>704</v>
      </c>
      <c r="AO308" s="27" t="s">
        <v>704</v>
      </c>
      <c r="AP308" s="27" t="s">
        <v>704</v>
      </c>
      <c r="AQ308" s="27" t="s">
        <v>704</v>
      </c>
      <c r="AR308" s="27" t="s">
        <v>704</v>
      </c>
      <c r="AS308" s="27" t="s">
        <v>704</v>
      </c>
      <c r="AT308" s="27" t="s">
        <v>704</v>
      </c>
      <c r="AU308" s="27" t="s">
        <v>704</v>
      </c>
      <c r="AV308" s="27" t="s">
        <v>704</v>
      </c>
      <c r="AW308" s="27" t="s">
        <v>704</v>
      </c>
      <c r="AX308" s="27" t="s">
        <v>704</v>
      </c>
      <c r="AY308" s="27" t="s">
        <v>704</v>
      </c>
      <c r="AZ308" s="27" t="s">
        <v>704</v>
      </c>
      <c r="BA308" s="27" t="s">
        <v>704</v>
      </c>
      <c r="BB308" s="27" t="s">
        <v>704</v>
      </c>
      <c r="BC308" s="27" t="s">
        <v>704</v>
      </c>
      <c r="BD308" s="27" t="s">
        <v>704</v>
      </c>
      <c r="BE308" s="27" t="s">
        <v>704</v>
      </c>
      <c r="BF308" s="27" t="s">
        <v>704</v>
      </c>
      <c r="BG308" s="27" t="s">
        <v>704</v>
      </c>
      <c r="BH308" s="27" t="s">
        <v>704</v>
      </c>
      <c r="BI308" s="27" t="s">
        <v>704</v>
      </c>
      <c r="BJ308" s="27" t="s">
        <v>704</v>
      </c>
      <c r="BK308" s="27" t="s">
        <v>704</v>
      </c>
      <c r="BL308" s="27" t="s">
        <v>704</v>
      </c>
      <c r="BM308" s="27" t="s">
        <v>704</v>
      </c>
      <c r="BN308" s="27" t="s">
        <v>704</v>
      </c>
      <c r="BO308" s="27" t="s">
        <v>704</v>
      </c>
      <c r="BP308" s="27" t="s">
        <v>704</v>
      </c>
      <c r="BQ308" s="27" t="s">
        <v>704</v>
      </c>
      <c r="BR308" s="27" t="s">
        <v>704</v>
      </c>
      <c r="BS308" s="27" t="s">
        <v>704</v>
      </c>
      <c r="BT308" s="27" t="s">
        <v>704</v>
      </c>
      <c r="BU308" s="27" t="s">
        <v>704</v>
      </c>
      <c r="BV308" s="27" t="s">
        <v>704</v>
      </c>
      <c r="BW308" s="27" t="s">
        <v>704</v>
      </c>
      <c r="BX308" s="27" t="s">
        <v>704</v>
      </c>
      <c r="BY308" s="27" t="s">
        <v>704</v>
      </c>
      <c r="BZ308" s="27" t="s">
        <v>704</v>
      </c>
      <c r="CA308" s="27" t="s">
        <v>704</v>
      </c>
      <c r="CB308" s="27" t="s">
        <v>704</v>
      </c>
      <c r="CC308" s="27" t="s">
        <v>704</v>
      </c>
      <c r="CD308" s="27" t="s">
        <v>704</v>
      </c>
      <c r="CE308" s="27" t="s">
        <v>704</v>
      </c>
      <c r="CF308" s="27" t="s">
        <v>704</v>
      </c>
      <c r="CG308" s="27" t="s">
        <v>704</v>
      </c>
      <c r="CH308" s="27" t="s">
        <v>704</v>
      </c>
      <c r="CI308" s="27" t="s">
        <v>704</v>
      </c>
      <c r="CJ308" s="27" t="s">
        <v>704</v>
      </c>
      <c r="CK308" s="27" t="s">
        <v>704</v>
      </c>
      <c r="CL308" s="27" t="s">
        <v>704</v>
      </c>
      <c r="CM308" s="27" t="s">
        <v>704</v>
      </c>
      <c r="CN308" s="27" t="s">
        <v>704</v>
      </c>
      <c r="CO308" s="27" t="s">
        <v>704</v>
      </c>
      <c r="CP308" s="27" t="s">
        <v>704</v>
      </c>
      <c r="CQ308" s="27" t="s">
        <v>704</v>
      </c>
      <c r="CR308" s="27" t="s">
        <v>704</v>
      </c>
      <c r="CS308" s="27" t="s">
        <v>704</v>
      </c>
      <c r="CT308" s="27" t="s">
        <v>704</v>
      </c>
      <c r="CU308" s="27" t="s">
        <v>704</v>
      </c>
      <c r="CV308" s="27" t="s">
        <v>704</v>
      </c>
      <c r="CW308" s="27" t="s">
        <v>704</v>
      </c>
      <c r="CX308" s="27" t="s">
        <v>704</v>
      </c>
      <c r="CY308" s="27" t="s">
        <v>704</v>
      </c>
      <c r="CZ308" s="27" t="s">
        <v>704</v>
      </c>
      <c r="DA308" s="27" t="s">
        <v>704</v>
      </c>
      <c r="DB308" s="27" t="s">
        <v>698</v>
      </c>
      <c r="DC308" s="27" t="s">
        <v>698</v>
      </c>
      <c r="DD308" s="27" t="s">
        <v>698</v>
      </c>
      <c r="DE308" s="27" t="s">
        <v>698</v>
      </c>
      <c r="DF308" s="27" t="s">
        <v>704</v>
      </c>
      <c r="DG308" s="27" t="s">
        <v>704</v>
      </c>
      <c r="DH308" s="27" t="s">
        <v>704</v>
      </c>
      <c r="DI308" s="27" t="s">
        <v>704</v>
      </c>
      <c r="DJ308" s="27" t="s">
        <v>704</v>
      </c>
      <c r="DK308" s="27" t="s">
        <v>704</v>
      </c>
      <c r="DL308" s="27" t="s">
        <v>704</v>
      </c>
      <c r="DM308" s="27" t="s">
        <v>704</v>
      </c>
      <c r="DN308" s="27" t="s">
        <v>704</v>
      </c>
      <c r="DO308" s="27" t="s">
        <v>704</v>
      </c>
      <c r="DP308" s="27" t="s">
        <v>704</v>
      </c>
      <c r="DQ308" s="27" t="s">
        <v>704</v>
      </c>
      <c r="DR308" s="27" t="s">
        <v>704</v>
      </c>
      <c r="DS308" s="27"/>
      <c r="DT308" s="27" t="s">
        <v>704</v>
      </c>
      <c r="DU308" s="27" t="s">
        <v>704</v>
      </c>
      <c r="DV308" s="27" t="s">
        <v>704</v>
      </c>
      <c r="DW308" s="27" t="s">
        <v>704</v>
      </c>
      <c r="DX308" s="27" t="s">
        <v>704</v>
      </c>
      <c r="DY308" s="27" t="s">
        <v>704</v>
      </c>
      <c r="DZ308" s="27" t="s">
        <v>704</v>
      </c>
      <c r="EA308" s="27" t="s">
        <v>704</v>
      </c>
      <c r="EB308" s="27" t="s">
        <v>704</v>
      </c>
      <c r="EC308" s="27" t="s">
        <v>704</v>
      </c>
      <c r="ED308" s="27" t="s">
        <v>704</v>
      </c>
      <c r="EE308" s="27" t="s">
        <v>704</v>
      </c>
      <c r="EF308" s="27" t="s">
        <v>704</v>
      </c>
      <c r="EG308" s="27" t="s">
        <v>704</v>
      </c>
      <c r="EH308" s="27" t="s">
        <v>704</v>
      </c>
      <c r="EI308" s="27" t="s">
        <v>704</v>
      </c>
      <c r="EJ308" s="27" t="s">
        <v>704</v>
      </c>
      <c r="EK308" s="27" t="s">
        <v>704</v>
      </c>
      <c r="EL308" s="27" t="s">
        <v>704</v>
      </c>
      <c r="EM308" s="27" t="s">
        <v>704</v>
      </c>
      <c r="EN308" s="27" t="s">
        <v>704</v>
      </c>
      <c r="EO308" s="27" t="s">
        <v>704</v>
      </c>
      <c r="EP308" s="27" t="s">
        <v>704</v>
      </c>
      <c r="EQ308" s="27" t="s">
        <v>704</v>
      </c>
      <c r="ER308" s="27" t="s">
        <v>704</v>
      </c>
      <c r="ES308" s="27" t="s">
        <v>704</v>
      </c>
      <c r="ET308" s="27" t="s">
        <v>704</v>
      </c>
      <c r="EU308" s="27" t="s">
        <v>704</v>
      </c>
      <c r="EV308" s="27" t="s">
        <v>704</v>
      </c>
      <c r="EW308" s="27" t="s">
        <v>704</v>
      </c>
      <c r="EX308" s="27" t="s">
        <v>704</v>
      </c>
      <c r="EY308" s="27" t="s">
        <v>704</v>
      </c>
      <c r="EZ308" s="27" t="s">
        <v>704</v>
      </c>
      <c r="FA308" s="27" t="s">
        <v>704</v>
      </c>
      <c r="FB308" s="27" t="s">
        <v>704</v>
      </c>
      <c r="FC308" s="27" t="s">
        <v>704</v>
      </c>
      <c r="FD308" s="27" t="s">
        <v>704</v>
      </c>
      <c r="FE308" s="27" t="s">
        <v>704</v>
      </c>
      <c r="FF308" s="27" t="s">
        <v>704</v>
      </c>
      <c r="FG308" s="27" t="s">
        <v>704</v>
      </c>
      <c r="FH308" s="27" t="s">
        <v>704</v>
      </c>
      <c r="FI308" s="27" t="s">
        <v>704</v>
      </c>
      <c r="FJ308" s="27" t="s">
        <v>694</v>
      </c>
      <c r="FK308" s="27" t="s">
        <v>704</v>
      </c>
      <c r="FL308" s="27" t="s">
        <v>704</v>
      </c>
      <c r="FM308" s="27" t="s">
        <v>704</v>
      </c>
      <c r="FN308" s="27" t="s">
        <v>704</v>
      </c>
      <c r="FO308" s="78" t="s">
        <v>1642</v>
      </c>
      <c r="FP308" s="72" t="s">
        <v>698</v>
      </c>
      <c r="FQ308" s="72" t="s">
        <v>1176</v>
      </c>
      <c r="FR308" s="78" t="s">
        <v>1643</v>
      </c>
      <c r="FS308" s="78" t="s">
        <v>1703</v>
      </c>
      <c r="FT308" s="72" t="s">
        <v>1645</v>
      </c>
      <c r="FU308" s="72" t="s">
        <v>698</v>
      </c>
      <c r="FV308" s="78" t="s">
        <v>1865</v>
      </c>
      <c r="FW308" s="78" t="s">
        <v>1647</v>
      </c>
      <c r="FX308" s="78" t="s">
        <v>1647</v>
      </c>
      <c r="FY308" s="72" t="s">
        <v>698</v>
      </c>
      <c r="FZ308" s="90" t="s">
        <v>1648</v>
      </c>
      <c r="GA308" s="90" t="s">
        <v>1647</v>
      </c>
      <c r="GB308" s="90" t="s">
        <v>1649</v>
      </c>
      <c r="GC308" s="90" t="s">
        <v>1650</v>
      </c>
      <c r="GD308" s="90" t="s">
        <v>1651</v>
      </c>
      <c r="GE308" s="90" t="s">
        <v>1866</v>
      </c>
      <c r="GF308" s="90" t="s">
        <v>1653</v>
      </c>
      <c r="GG308" s="90" t="s">
        <v>1650</v>
      </c>
      <c r="GH308" s="106" t="s">
        <v>1654</v>
      </c>
      <c r="GI308" s="106" t="s">
        <v>1655</v>
      </c>
      <c r="GJ308" s="27" t="s">
        <v>1647</v>
      </c>
      <c r="GK308" s="28" t="s">
        <v>1698</v>
      </c>
      <c r="GL308" s="27"/>
    </row>
    <row r="309" spans="1:194" ht="22.5" x14ac:dyDescent="0.25">
      <c r="A309" s="71" t="str">
        <f t="shared" ref="A309:A342" si="27">CONCATENATE($W$7,": ",$X$236," - ",$Y$301,": ",$Z$302," - ",$AA$307,": ",AB309)</f>
        <v>Expenditure: Employee Related Cost  - Municipal Staff : Salaries, Wages and Allowances - Allowances: Accommodation, Travel and Incidental - Cost Capitalised to PPE (Credit Account)</v>
      </c>
      <c r="B309" s="27" t="s">
        <v>1639</v>
      </c>
      <c r="C309" s="27" t="str">
        <f t="shared" si="21"/>
        <v>IE005002001005002000000000000000000000</v>
      </c>
      <c r="D309" s="23" t="s">
        <v>1166</v>
      </c>
      <c r="E309" s="23" t="s">
        <v>713</v>
      </c>
      <c r="F309" s="23" t="s">
        <v>707</v>
      </c>
      <c r="G309" s="23" t="s">
        <v>702</v>
      </c>
      <c r="H309" s="23" t="s">
        <v>713</v>
      </c>
      <c r="I309" s="23" t="s">
        <v>707</v>
      </c>
      <c r="J309" s="23" t="s">
        <v>697</v>
      </c>
      <c r="K309" s="23" t="s">
        <v>697</v>
      </c>
      <c r="L309" s="23" t="s">
        <v>697</v>
      </c>
      <c r="M309" s="23" t="s">
        <v>697</v>
      </c>
      <c r="N309" s="23" t="s">
        <v>697</v>
      </c>
      <c r="O309" s="23" t="s">
        <v>697</v>
      </c>
      <c r="P309" s="23" t="s">
        <v>697</v>
      </c>
      <c r="Q309" s="27">
        <v>0</v>
      </c>
      <c r="R309" s="27" t="s">
        <v>704</v>
      </c>
      <c r="S309" s="27" t="s">
        <v>698</v>
      </c>
      <c r="T309" s="28" t="s">
        <v>694</v>
      </c>
      <c r="U309" s="28"/>
      <c r="V309" s="27" t="s">
        <v>53</v>
      </c>
      <c r="W309" s="27" t="s">
        <v>905</v>
      </c>
      <c r="X309" s="27"/>
      <c r="Y309" s="27"/>
      <c r="Z309" s="27"/>
      <c r="AA309" s="27"/>
      <c r="AB309" s="27" t="s">
        <v>1867</v>
      </c>
      <c r="AC309" s="27"/>
      <c r="AD309" s="27"/>
      <c r="AE309" s="27"/>
      <c r="AF309" s="27"/>
      <c r="AG309" s="27"/>
      <c r="AH309" s="27"/>
      <c r="AI309" s="27" t="s">
        <v>1868</v>
      </c>
      <c r="AJ309" s="28" t="s">
        <v>704</v>
      </c>
      <c r="AK309" s="27" t="s">
        <v>704</v>
      </c>
      <c r="AL309" s="27" t="s">
        <v>704</v>
      </c>
      <c r="AM309" s="27" t="s">
        <v>704</v>
      </c>
      <c r="AN309" s="27" t="s">
        <v>704</v>
      </c>
      <c r="AO309" s="27" t="s">
        <v>704</v>
      </c>
      <c r="AP309" s="27" t="s">
        <v>704</v>
      </c>
      <c r="AQ309" s="27" t="s">
        <v>704</v>
      </c>
      <c r="AR309" s="27" t="s">
        <v>704</v>
      </c>
      <c r="AS309" s="27" t="s">
        <v>704</v>
      </c>
      <c r="AT309" s="27" t="s">
        <v>704</v>
      </c>
      <c r="AU309" s="27" t="s">
        <v>704</v>
      </c>
      <c r="AV309" s="27" t="s">
        <v>704</v>
      </c>
      <c r="AW309" s="27" t="s">
        <v>704</v>
      </c>
      <c r="AX309" s="27" t="s">
        <v>704</v>
      </c>
      <c r="AY309" s="27" t="s">
        <v>704</v>
      </c>
      <c r="AZ309" s="27" t="s">
        <v>704</v>
      </c>
      <c r="BA309" s="27" t="s">
        <v>704</v>
      </c>
      <c r="BB309" s="27" t="s">
        <v>704</v>
      </c>
      <c r="BC309" s="27" t="s">
        <v>704</v>
      </c>
      <c r="BD309" s="27" t="s">
        <v>704</v>
      </c>
      <c r="BE309" s="27" t="s">
        <v>704</v>
      </c>
      <c r="BF309" s="27" t="s">
        <v>704</v>
      </c>
      <c r="BG309" s="27" t="s">
        <v>704</v>
      </c>
      <c r="BH309" s="27" t="s">
        <v>704</v>
      </c>
      <c r="BI309" s="27" t="s">
        <v>704</v>
      </c>
      <c r="BJ309" s="27" t="s">
        <v>704</v>
      </c>
      <c r="BK309" s="27" t="s">
        <v>704</v>
      </c>
      <c r="BL309" s="27" t="s">
        <v>704</v>
      </c>
      <c r="BM309" s="27" t="s">
        <v>704</v>
      </c>
      <c r="BN309" s="27" t="s">
        <v>704</v>
      </c>
      <c r="BO309" s="27" t="s">
        <v>704</v>
      </c>
      <c r="BP309" s="27" t="s">
        <v>704</v>
      </c>
      <c r="BQ309" s="27" t="s">
        <v>704</v>
      </c>
      <c r="BR309" s="27" t="s">
        <v>704</v>
      </c>
      <c r="BS309" s="27" t="s">
        <v>704</v>
      </c>
      <c r="BT309" s="27" t="s">
        <v>704</v>
      </c>
      <c r="BU309" s="27" t="s">
        <v>704</v>
      </c>
      <c r="BV309" s="27" t="s">
        <v>704</v>
      </c>
      <c r="BW309" s="27" t="s">
        <v>704</v>
      </c>
      <c r="BX309" s="27" t="s">
        <v>704</v>
      </c>
      <c r="BY309" s="27" t="s">
        <v>704</v>
      </c>
      <c r="BZ309" s="27" t="s">
        <v>704</v>
      </c>
      <c r="CA309" s="27" t="s">
        <v>704</v>
      </c>
      <c r="CB309" s="27" t="s">
        <v>704</v>
      </c>
      <c r="CC309" s="27" t="s">
        <v>704</v>
      </c>
      <c r="CD309" s="27" t="s">
        <v>704</v>
      </c>
      <c r="CE309" s="27" t="s">
        <v>704</v>
      </c>
      <c r="CF309" s="27" t="s">
        <v>704</v>
      </c>
      <c r="CG309" s="27" t="s">
        <v>704</v>
      </c>
      <c r="CH309" s="27" t="s">
        <v>704</v>
      </c>
      <c r="CI309" s="27" t="s">
        <v>704</v>
      </c>
      <c r="CJ309" s="27" t="s">
        <v>704</v>
      </c>
      <c r="CK309" s="27" t="s">
        <v>704</v>
      </c>
      <c r="CL309" s="27" t="s">
        <v>704</v>
      </c>
      <c r="CM309" s="27" t="s">
        <v>704</v>
      </c>
      <c r="CN309" s="27" t="s">
        <v>704</v>
      </c>
      <c r="CO309" s="27" t="s">
        <v>704</v>
      </c>
      <c r="CP309" s="27" t="s">
        <v>704</v>
      </c>
      <c r="CQ309" s="27" t="s">
        <v>704</v>
      </c>
      <c r="CR309" s="27" t="s">
        <v>704</v>
      </c>
      <c r="CS309" s="27" t="s">
        <v>704</v>
      </c>
      <c r="CT309" s="27" t="s">
        <v>704</v>
      </c>
      <c r="CU309" s="27" t="s">
        <v>704</v>
      </c>
      <c r="CV309" s="27" t="s">
        <v>704</v>
      </c>
      <c r="CW309" s="27" t="s">
        <v>704</v>
      </c>
      <c r="CX309" s="27" t="s">
        <v>704</v>
      </c>
      <c r="CY309" s="27" t="s">
        <v>704</v>
      </c>
      <c r="CZ309" s="27" t="s">
        <v>704</v>
      </c>
      <c r="DA309" s="27" t="s">
        <v>704</v>
      </c>
      <c r="DB309" s="27" t="s">
        <v>698</v>
      </c>
      <c r="DC309" s="27" t="s">
        <v>698</v>
      </c>
      <c r="DD309" s="27" t="s">
        <v>698</v>
      </c>
      <c r="DE309" s="27" t="s">
        <v>698</v>
      </c>
      <c r="DF309" s="27" t="s">
        <v>704</v>
      </c>
      <c r="DG309" s="27" t="s">
        <v>704</v>
      </c>
      <c r="DH309" s="27" t="s">
        <v>704</v>
      </c>
      <c r="DI309" s="27" t="s">
        <v>704</v>
      </c>
      <c r="DJ309" s="27" t="s">
        <v>704</v>
      </c>
      <c r="DK309" s="27" t="s">
        <v>704</v>
      </c>
      <c r="DL309" s="27" t="s">
        <v>704</v>
      </c>
      <c r="DM309" s="27" t="s">
        <v>704</v>
      </c>
      <c r="DN309" s="27" t="s">
        <v>704</v>
      </c>
      <c r="DO309" s="27" t="s">
        <v>704</v>
      </c>
      <c r="DP309" s="27" t="s">
        <v>704</v>
      </c>
      <c r="DQ309" s="27" t="s">
        <v>704</v>
      </c>
      <c r="DR309" s="27" t="s">
        <v>704</v>
      </c>
      <c r="DS309" s="27"/>
      <c r="DT309" s="27" t="s">
        <v>704</v>
      </c>
      <c r="DU309" s="27" t="s">
        <v>704</v>
      </c>
      <c r="DV309" s="27" t="s">
        <v>704</v>
      </c>
      <c r="DW309" s="27" t="s">
        <v>704</v>
      </c>
      <c r="DX309" s="27" t="s">
        <v>704</v>
      </c>
      <c r="DY309" s="27" t="s">
        <v>704</v>
      </c>
      <c r="DZ309" s="27" t="s">
        <v>704</v>
      </c>
      <c r="EA309" s="27" t="s">
        <v>704</v>
      </c>
      <c r="EB309" s="27" t="s">
        <v>704</v>
      </c>
      <c r="EC309" s="27" t="s">
        <v>704</v>
      </c>
      <c r="ED309" s="27" t="s">
        <v>704</v>
      </c>
      <c r="EE309" s="27" t="s">
        <v>704</v>
      </c>
      <c r="EF309" s="27" t="s">
        <v>704</v>
      </c>
      <c r="EG309" s="27" t="s">
        <v>704</v>
      </c>
      <c r="EH309" s="27" t="s">
        <v>704</v>
      </c>
      <c r="EI309" s="27" t="s">
        <v>704</v>
      </c>
      <c r="EJ309" s="27" t="s">
        <v>704</v>
      </c>
      <c r="EK309" s="27" t="s">
        <v>704</v>
      </c>
      <c r="EL309" s="27" t="s">
        <v>704</v>
      </c>
      <c r="EM309" s="27" t="s">
        <v>704</v>
      </c>
      <c r="EN309" s="27" t="s">
        <v>704</v>
      </c>
      <c r="EO309" s="27" t="s">
        <v>704</v>
      </c>
      <c r="EP309" s="27" t="s">
        <v>704</v>
      </c>
      <c r="EQ309" s="27" t="s">
        <v>704</v>
      </c>
      <c r="ER309" s="27" t="s">
        <v>704</v>
      </c>
      <c r="ES309" s="27" t="s">
        <v>704</v>
      </c>
      <c r="ET309" s="27" t="s">
        <v>704</v>
      </c>
      <c r="EU309" s="27" t="s">
        <v>704</v>
      </c>
      <c r="EV309" s="27" t="s">
        <v>704</v>
      </c>
      <c r="EW309" s="27" t="s">
        <v>704</v>
      </c>
      <c r="EX309" s="27" t="s">
        <v>704</v>
      </c>
      <c r="EY309" s="27" t="s">
        <v>704</v>
      </c>
      <c r="EZ309" s="27" t="s">
        <v>704</v>
      </c>
      <c r="FA309" s="27" t="s">
        <v>704</v>
      </c>
      <c r="FB309" s="27" t="s">
        <v>704</v>
      </c>
      <c r="FC309" s="27" t="s">
        <v>704</v>
      </c>
      <c r="FD309" s="27" t="s">
        <v>704</v>
      </c>
      <c r="FE309" s="27" t="s">
        <v>704</v>
      </c>
      <c r="FF309" s="27" t="s">
        <v>704</v>
      </c>
      <c r="FG309" s="27" t="s">
        <v>704</v>
      </c>
      <c r="FH309" s="27" t="s">
        <v>704</v>
      </c>
      <c r="FI309" s="27" t="s">
        <v>704</v>
      </c>
      <c r="FJ309" s="27" t="s">
        <v>694</v>
      </c>
      <c r="FK309" s="27" t="s">
        <v>704</v>
      </c>
      <c r="FL309" s="27" t="s">
        <v>704</v>
      </c>
      <c r="FM309" s="27" t="s">
        <v>704</v>
      </c>
      <c r="FN309" s="27" t="s">
        <v>704</v>
      </c>
      <c r="FO309" s="78" t="s">
        <v>1642</v>
      </c>
      <c r="FP309" s="72" t="s">
        <v>698</v>
      </c>
      <c r="FQ309" s="72" t="s">
        <v>1176</v>
      </c>
      <c r="FR309" s="78" t="s">
        <v>1643</v>
      </c>
      <c r="FS309" s="78" t="s">
        <v>1660</v>
      </c>
      <c r="FT309" s="72" t="s">
        <v>1645</v>
      </c>
      <c r="FU309" s="72" t="s">
        <v>698</v>
      </c>
      <c r="FV309" s="78" t="s">
        <v>1865</v>
      </c>
      <c r="FW309" s="78" t="s">
        <v>1647</v>
      </c>
      <c r="FX309" s="78" t="s">
        <v>1647</v>
      </c>
      <c r="FY309" s="72" t="s">
        <v>698</v>
      </c>
      <c r="FZ309" s="90" t="s">
        <v>1661</v>
      </c>
      <c r="GA309" s="90" t="s">
        <v>1647</v>
      </c>
      <c r="GB309" s="90" t="s">
        <v>1649</v>
      </c>
      <c r="GC309" s="90" t="s">
        <v>1650</v>
      </c>
      <c r="GD309" s="90" t="s">
        <v>1651</v>
      </c>
      <c r="GE309" s="90" t="s">
        <v>1866</v>
      </c>
      <c r="GF309" s="90" t="s">
        <v>1653</v>
      </c>
      <c r="GG309" s="90" t="s">
        <v>1650</v>
      </c>
      <c r="GH309" s="106" t="s">
        <v>1662</v>
      </c>
      <c r="GI309" s="106" t="s">
        <v>1655</v>
      </c>
      <c r="GJ309" s="27" t="s">
        <v>1647</v>
      </c>
      <c r="GK309" s="28" t="s">
        <v>1698</v>
      </c>
      <c r="GL309" s="27"/>
    </row>
    <row r="310" spans="1:194" x14ac:dyDescent="0.25">
      <c r="A310" s="71" t="str">
        <f t="shared" si="27"/>
        <v xml:space="preserve">Expenditure: Employee Related Cost  - Municipal Staff : Salaries, Wages and Allowances - Allowances: Cellular and Telephone </v>
      </c>
      <c r="B310" s="27" t="s">
        <v>1639</v>
      </c>
      <c r="C310" s="27" t="str">
        <f t="shared" si="21"/>
        <v>IE005002001005003000000000000000000000</v>
      </c>
      <c r="D310" s="23" t="s">
        <v>1166</v>
      </c>
      <c r="E310" s="23" t="s">
        <v>713</v>
      </c>
      <c r="F310" s="23" t="s">
        <v>707</v>
      </c>
      <c r="G310" s="23" t="s">
        <v>702</v>
      </c>
      <c r="H310" s="23" t="s">
        <v>713</v>
      </c>
      <c r="I310" s="23" t="s">
        <v>710</v>
      </c>
      <c r="J310" s="23" t="s">
        <v>697</v>
      </c>
      <c r="K310" s="23" t="s">
        <v>697</v>
      </c>
      <c r="L310" s="23" t="s">
        <v>697</v>
      </c>
      <c r="M310" s="23" t="s">
        <v>697</v>
      </c>
      <c r="N310" s="23" t="s">
        <v>697</v>
      </c>
      <c r="O310" s="23" t="s">
        <v>697</v>
      </c>
      <c r="P310" s="23" t="s">
        <v>697</v>
      </c>
      <c r="Q310" s="27">
        <v>0</v>
      </c>
      <c r="R310" s="27" t="s">
        <v>704</v>
      </c>
      <c r="S310" s="27" t="s">
        <v>698</v>
      </c>
      <c r="T310" s="28" t="s">
        <v>694</v>
      </c>
      <c r="U310" s="28"/>
      <c r="V310" s="27" t="s">
        <v>1675</v>
      </c>
      <c r="W310" s="27" t="s">
        <v>905</v>
      </c>
      <c r="X310" s="27"/>
      <c r="Y310" s="27"/>
      <c r="Z310" s="27"/>
      <c r="AA310" s="27"/>
      <c r="AB310" s="27" t="s">
        <v>1676</v>
      </c>
      <c r="AC310" s="27"/>
      <c r="AD310" s="27"/>
      <c r="AE310" s="27"/>
      <c r="AF310" s="27"/>
      <c r="AG310" s="27"/>
      <c r="AH310" s="27"/>
      <c r="AI310" s="27" t="s">
        <v>1869</v>
      </c>
      <c r="AJ310" s="28" t="s">
        <v>704</v>
      </c>
      <c r="AK310" s="27" t="s">
        <v>704</v>
      </c>
      <c r="AL310" s="27" t="s">
        <v>704</v>
      </c>
      <c r="AM310" s="27" t="s">
        <v>704</v>
      </c>
      <c r="AN310" s="27" t="s">
        <v>704</v>
      </c>
      <c r="AO310" s="27" t="s">
        <v>704</v>
      </c>
      <c r="AP310" s="27" t="s">
        <v>704</v>
      </c>
      <c r="AQ310" s="27" t="s">
        <v>704</v>
      </c>
      <c r="AR310" s="27" t="s">
        <v>704</v>
      </c>
      <c r="AS310" s="27" t="s">
        <v>704</v>
      </c>
      <c r="AT310" s="27" t="s">
        <v>704</v>
      </c>
      <c r="AU310" s="27" t="s">
        <v>704</v>
      </c>
      <c r="AV310" s="27" t="s">
        <v>704</v>
      </c>
      <c r="AW310" s="27" t="s">
        <v>704</v>
      </c>
      <c r="AX310" s="27" t="s">
        <v>704</v>
      </c>
      <c r="AY310" s="27" t="s">
        <v>704</v>
      </c>
      <c r="AZ310" s="27" t="s">
        <v>704</v>
      </c>
      <c r="BA310" s="27" t="s">
        <v>704</v>
      </c>
      <c r="BB310" s="27" t="s">
        <v>704</v>
      </c>
      <c r="BC310" s="27" t="s">
        <v>704</v>
      </c>
      <c r="BD310" s="27" t="s">
        <v>704</v>
      </c>
      <c r="BE310" s="27" t="s">
        <v>704</v>
      </c>
      <c r="BF310" s="27" t="s">
        <v>704</v>
      </c>
      <c r="BG310" s="27" t="s">
        <v>704</v>
      </c>
      <c r="BH310" s="27" t="s">
        <v>704</v>
      </c>
      <c r="BI310" s="27" t="s">
        <v>704</v>
      </c>
      <c r="BJ310" s="27" t="s">
        <v>704</v>
      </c>
      <c r="BK310" s="27" t="s">
        <v>704</v>
      </c>
      <c r="BL310" s="27" t="s">
        <v>704</v>
      </c>
      <c r="BM310" s="27" t="s">
        <v>704</v>
      </c>
      <c r="BN310" s="27" t="s">
        <v>704</v>
      </c>
      <c r="BO310" s="27" t="s">
        <v>704</v>
      </c>
      <c r="BP310" s="27" t="s">
        <v>704</v>
      </c>
      <c r="BQ310" s="27" t="s">
        <v>704</v>
      </c>
      <c r="BR310" s="27" t="s">
        <v>704</v>
      </c>
      <c r="BS310" s="27" t="s">
        <v>704</v>
      </c>
      <c r="BT310" s="27" t="s">
        <v>704</v>
      </c>
      <c r="BU310" s="27" t="s">
        <v>704</v>
      </c>
      <c r="BV310" s="27" t="s">
        <v>704</v>
      </c>
      <c r="BW310" s="27" t="s">
        <v>704</v>
      </c>
      <c r="BX310" s="27" t="s">
        <v>704</v>
      </c>
      <c r="BY310" s="27" t="s">
        <v>704</v>
      </c>
      <c r="BZ310" s="27" t="s">
        <v>704</v>
      </c>
      <c r="CA310" s="27" t="s">
        <v>704</v>
      </c>
      <c r="CB310" s="27" t="s">
        <v>704</v>
      </c>
      <c r="CC310" s="27" t="s">
        <v>704</v>
      </c>
      <c r="CD310" s="27" t="s">
        <v>704</v>
      </c>
      <c r="CE310" s="27" t="s">
        <v>704</v>
      </c>
      <c r="CF310" s="27" t="s">
        <v>704</v>
      </c>
      <c r="CG310" s="27" t="s">
        <v>704</v>
      </c>
      <c r="CH310" s="27" t="s">
        <v>704</v>
      </c>
      <c r="CI310" s="27" t="s">
        <v>704</v>
      </c>
      <c r="CJ310" s="27" t="s">
        <v>704</v>
      </c>
      <c r="CK310" s="27" t="s">
        <v>704</v>
      </c>
      <c r="CL310" s="27" t="s">
        <v>704</v>
      </c>
      <c r="CM310" s="27" t="s">
        <v>704</v>
      </c>
      <c r="CN310" s="27" t="s">
        <v>704</v>
      </c>
      <c r="CO310" s="27" t="s">
        <v>704</v>
      </c>
      <c r="CP310" s="27" t="s">
        <v>704</v>
      </c>
      <c r="CQ310" s="27" t="s">
        <v>704</v>
      </c>
      <c r="CR310" s="27" t="s">
        <v>704</v>
      </c>
      <c r="CS310" s="27" t="s">
        <v>704</v>
      </c>
      <c r="CT310" s="27" t="s">
        <v>704</v>
      </c>
      <c r="CU310" s="27" t="s">
        <v>704</v>
      </c>
      <c r="CV310" s="27" t="s">
        <v>704</v>
      </c>
      <c r="CW310" s="27" t="s">
        <v>704</v>
      </c>
      <c r="CX310" s="27" t="s">
        <v>704</v>
      </c>
      <c r="CY310" s="27" t="s">
        <v>704</v>
      </c>
      <c r="CZ310" s="27" t="s">
        <v>704</v>
      </c>
      <c r="DA310" s="27" t="s">
        <v>704</v>
      </c>
      <c r="DB310" s="27" t="s">
        <v>698</v>
      </c>
      <c r="DC310" s="27" t="s">
        <v>698</v>
      </c>
      <c r="DD310" s="27" t="s">
        <v>698</v>
      </c>
      <c r="DE310" s="27" t="s">
        <v>698</v>
      </c>
      <c r="DF310" s="27" t="s">
        <v>704</v>
      </c>
      <c r="DG310" s="27" t="s">
        <v>704</v>
      </c>
      <c r="DH310" s="27" t="s">
        <v>704</v>
      </c>
      <c r="DI310" s="27" t="s">
        <v>704</v>
      </c>
      <c r="DJ310" s="27" t="s">
        <v>704</v>
      </c>
      <c r="DK310" s="27" t="s">
        <v>704</v>
      </c>
      <c r="DL310" s="27" t="s">
        <v>704</v>
      </c>
      <c r="DM310" s="27" t="s">
        <v>704</v>
      </c>
      <c r="DN310" s="27" t="s">
        <v>704</v>
      </c>
      <c r="DO310" s="27" t="s">
        <v>704</v>
      </c>
      <c r="DP310" s="27" t="s">
        <v>704</v>
      </c>
      <c r="DQ310" s="27" t="s">
        <v>704</v>
      </c>
      <c r="DR310" s="27" t="s">
        <v>704</v>
      </c>
      <c r="DS310" s="27"/>
      <c r="DT310" s="27" t="s">
        <v>704</v>
      </c>
      <c r="DU310" s="27" t="s">
        <v>704</v>
      </c>
      <c r="DV310" s="27" t="s">
        <v>704</v>
      </c>
      <c r="DW310" s="27" t="s">
        <v>704</v>
      </c>
      <c r="DX310" s="27" t="s">
        <v>704</v>
      </c>
      <c r="DY310" s="27" t="s">
        <v>704</v>
      </c>
      <c r="DZ310" s="27" t="s">
        <v>704</v>
      </c>
      <c r="EA310" s="27" t="s">
        <v>704</v>
      </c>
      <c r="EB310" s="27" t="s">
        <v>704</v>
      </c>
      <c r="EC310" s="27" t="s">
        <v>704</v>
      </c>
      <c r="ED310" s="27" t="s">
        <v>704</v>
      </c>
      <c r="EE310" s="27" t="s">
        <v>704</v>
      </c>
      <c r="EF310" s="27" t="s">
        <v>704</v>
      </c>
      <c r="EG310" s="27" t="s">
        <v>704</v>
      </c>
      <c r="EH310" s="27" t="s">
        <v>704</v>
      </c>
      <c r="EI310" s="27" t="s">
        <v>704</v>
      </c>
      <c r="EJ310" s="27" t="s">
        <v>704</v>
      </c>
      <c r="EK310" s="27" t="s">
        <v>704</v>
      </c>
      <c r="EL310" s="27" t="s">
        <v>704</v>
      </c>
      <c r="EM310" s="27" t="s">
        <v>704</v>
      </c>
      <c r="EN310" s="27" t="s">
        <v>704</v>
      </c>
      <c r="EO310" s="27" t="s">
        <v>704</v>
      </c>
      <c r="EP310" s="27" t="s">
        <v>704</v>
      </c>
      <c r="EQ310" s="27" t="s">
        <v>704</v>
      </c>
      <c r="ER310" s="27" t="s">
        <v>704</v>
      </c>
      <c r="ES310" s="27" t="s">
        <v>704</v>
      </c>
      <c r="ET310" s="27" t="s">
        <v>704</v>
      </c>
      <c r="EU310" s="27" t="s">
        <v>704</v>
      </c>
      <c r="EV310" s="27" t="s">
        <v>704</v>
      </c>
      <c r="EW310" s="27" t="s">
        <v>704</v>
      </c>
      <c r="EX310" s="27" t="s">
        <v>704</v>
      </c>
      <c r="EY310" s="27" t="s">
        <v>704</v>
      </c>
      <c r="EZ310" s="27" t="s">
        <v>704</v>
      </c>
      <c r="FA310" s="27" t="s">
        <v>704</v>
      </c>
      <c r="FB310" s="27" t="s">
        <v>704</v>
      </c>
      <c r="FC310" s="27" t="s">
        <v>704</v>
      </c>
      <c r="FD310" s="27" t="s">
        <v>704</v>
      </c>
      <c r="FE310" s="27" t="s">
        <v>704</v>
      </c>
      <c r="FF310" s="27" t="s">
        <v>704</v>
      </c>
      <c r="FG310" s="27" t="s">
        <v>704</v>
      </c>
      <c r="FH310" s="27" t="s">
        <v>704</v>
      </c>
      <c r="FI310" s="27" t="s">
        <v>704</v>
      </c>
      <c r="FJ310" s="27" t="s">
        <v>694</v>
      </c>
      <c r="FK310" s="27" t="s">
        <v>704</v>
      </c>
      <c r="FL310" s="27" t="s">
        <v>704</v>
      </c>
      <c r="FM310" s="27" t="s">
        <v>704</v>
      </c>
      <c r="FN310" s="27" t="s">
        <v>704</v>
      </c>
      <c r="FO310" s="78" t="s">
        <v>1642</v>
      </c>
      <c r="FP310" s="72" t="s">
        <v>698</v>
      </c>
      <c r="FQ310" s="72" t="s">
        <v>1176</v>
      </c>
      <c r="FR310" s="78" t="s">
        <v>1643</v>
      </c>
      <c r="FS310" s="78" t="s">
        <v>1678</v>
      </c>
      <c r="FT310" s="72" t="s">
        <v>1645</v>
      </c>
      <c r="FU310" s="72" t="s">
        <v>698</v>
      </c>
      <c r="FV310" s="78" t="s">
        <v>1870</v>
      </c>
      <c r="FW310" s="78" t="s">
        <v>1647</v>
      </c>
      <c r="FX310" s="78" t="s">
        <v>1647</v>
      </c>
      <c r="FY310" s="72" t="s">
        <v>698</v>
      </c>
      <c r="FZ310" s="90" t="s">
        <v>1648</v>
      </c>
      <c r="GA310" s="90" t="s">
        <v>1647</v>
      </c>
      <c r="GB310" s="90" t="s">
        <v>1649</v>
      </c>
      <c r="GC310" s="90" t="s">
        <v>1650</v>
      </c>
      <c r="GD310" s="90" t="s">
        <v>1651</v>
      </c>
      <c r="GE310" s="90" t="s">
        <v>1871</v>
      </c>
      <c r="GF310" s="90" t="s">
        <v>1653</v>
      </c>
      <c r="GG310" s="90" t="s">
        <v>1650</v>
      </c>
      <c r="GH310" s="106" t="s">
        <v>1654</v>
      </c>
      <c r="GI310" s="106" t="s">
        <v>1655</v>
      </c>
      <c r="GJ310" s="27" t="s">
        <v>1647</v>
      </c>
      <c r="GK310" s="28" t="s">
        <v>1681</v>
      </c>
      <c r="GL310" s="27"/>
    </row>
    <row r="311" spans="1:194" ht="22.5" x14ac:dyDescent="0.25">
      <c r="A311" s="71" t="str">
        <f t="shared" si="27"/>
        <v>Expenditure: Employee Related Cost  - Municipal Staff : Salaries, Wages and Allowances - Allowances: Cellular and Telephone:   Cost Capitalised to PPE (Credit Account)</v>
      </c>
      <c r="B311" s="27" t="s">
        <v>1639</v>
      </c>
      <c r="C311" s="27" t="str">
        <f t="shared" si="21"/>
        <v>IE005002001005004000000000000000000000</v>
      </c>
      <c r="D311" s="23" t="s">
        <v>1166</v>
      </c>
      <c r="E311" s="23" t="s">
        <v>713</v>
      </c>
      <c r="F311" s="23" t="s">
        <v>707</v>
      </c>
      <c r="G311" s="23" t="s">
        <v>702</v>
      </c>
      <c r="H311" s="23" t="s">
        <v>713</v>
      </c>
      <c r="I311" s="23" t="s">
        <v>711</v>
      </c>
      <c r="J311" s="23" t="s">
        <v>697</v>
      </c>
      <c r="K311" s="23" t="s">
        <v>697</v>
      </c>
      <c r="L311" s="23" t="s">
        <v>697</v>
      </c>
      <c r="M311" s="23" t="s">
        <v>697</v>
      </c>
      <c r="N311" s="23" t="s">
        <v>697</v>
      </c>
      <c r="O311" s="23" t="s">
        <v>697</v>
      </c>
      <c r="P311" s="23" t="s">
        <v>697</v>
      </c>
      <c r="Q311" s="27">
        <v>0</v>
      </c>
      <c r="R311" s="27" t="s">
        <v>704</v>
      </c>
      <c r="S311" s="27" t="s">
        <v>698</v>
      </c>
      <c r="T311" s="28" t="s">
        <v>694</v>
      </c>
      <c r="U311" s="28"/>
      <c r="V311" s="27" t="s">
        <v>53</v>
      </c>
      <c r="W311" s="27" t="s">
        <v>905</v>
      </c>
      <c r="X311" s="27"/>
      <c r="Y311" s="27"/>
      <c r="Z311" s="27"/>
      <c r="AA311" s="27"/>
      <c r="AB311" s="27" t="s">
        <v>1872</v>
      </c>
      <c r="AC311" s="27"/>
      <c r="AD311" s="27"/>
      <c r="AE311" s="27"/>
      <c r="AF311" s="27"/>
      <c r="AG311" s="27"/>
      <c r="AH311" s="27"/>
      <c r="AI311" s="27" t="s">
        <v>1873</v>
      </c>
      <c r="AJ311" s="28" t="s">
        <v>704</v>
      </c>
      <c r="AK311" s="27" t="s">
        <v>704</v>
      </c>
      <c r="AL311" s="27" t="s">
        <v>704</v>
      </c>
      <c r="AM311" s="27" t="s">
        <v>704</v>
      </c>
      <c r="AN311" s="27" t="s">
        <v>704</v>
      </c>
      <c r="AO311" s="27" t="s">
        <v>704</v>
      </c>
      <c r="AP311" s="27" t="s">
        <v>704</v>
      </c>
      <c r="AQ311" s="27" t="s">
        <v>704</v>
      </c>
      <c r="AR311" s="27" t="s">
        <v>704</v>
      </c>
      <c r="AS311" s="27" t="s">
        <v>704</v>
      </c>
      <c r="AT311" s="27" t="s">
        <v>704</v>
      </c>
      <c r="AU311" s="27" t="s">
        <v>704</v>
      </c>
      <c r="AV311" s="27" t="s">
        <v>704</v>
      </c>
      <c r="AW311" s="27" t="s">
        <v>704</v>
      </c>
      <c r="AX311" s="27" t="s">
        <v>704</v>
      </c>
      <c r="AY311" s="27" t="s">
        <v>704</v>
      </c>
      <c r="AZ311" s="27" t="s">
        <v>704</v>
      </c>
      <c r="BA311" s="27" t="s">
        <v>704</v>
      </c>
      <c r="BB311" s="27" t="s">
        <v>704</v>
      </c>
      <c r="BC311" s="27" t="s">
        <v>704</v>
      </c>
      <c r="BD311" s="27" t="s">
        <v>704</v>
      </c>
      <c r="BE311" s="27" t="s">
        <v>704</v>
      </c>
      <c r="BF311" s="27" t="s">
        <v>704</v>
      </c>
      <c r="BG311" s="27" t="s">
        <v>704</v>
      </c>
      <c r="BH311" s="27" t="s">
        <v>704</v>
      </c>
      <c r="BI311" s="27" t="s">
        <v>704</v>
      </c>
      <c r="BJ311" s="27" t="s">
        <v>704</v>
      </c>
      <c r="BK311" s="27" t="s">
        <v>704</v>
      </c>
      <c r="BL311" s="27" t="s">
        <v>704</v>
      </c>
      <c r="BM311" s="27" t="s">
        <v>704</v>
      </c>
      <c r="BN311" s="27" t="s">
        <v>704</v>
      </c>
      <c r="BO311" s="27" t="s">
        <v>704</v>
      </c>
      <c r="BP311" s="27" t="s">
        <v>704</v>
      </c>
      <c r="BQ311" s="27" t="s">
        <v>704</v>
      </c>
      <c r="BR311" s="27" t="s">
        <v>704</v>
      </c>
      <c r="BS311" s="27" t="s">
        <v>704</v>
      </c>
      <c r="BT311" s="27" t="s">
        <v>704</v>
      </c>
      <c r="BU311" s="27" t="s">
        <v>704</v>
      </c>
      <c r="BV311" s="27" t="s">
        <v>704</v>
      </c>
      <c r="BW311" s="27" t="s">
        <v>704</v>
      </c>
      <c r="BX311" s="27" t="s">
        <v>704</v>
      </c>
      <c r="BY311" s="27" t="s">
        <v>704</v>
      </c>
      <c r="BZ311" s="27" t="s">
        <v>704</v>
      </c>
      <c r="CA311" s="27" t="s">
        <v>704</v>
      </c>
      <c r="CB311" s="27" t="s">
        <v>704</v>
      </c>
      <c r="CC311" s="27" t="s">
        <v>704</v>
      </c>
      <c r="CD311" s="27" t="s">
        <v>704</v>
      </c>
      <c r="CE311" s="27" t="s">
        <v>704</v>
      </c>
      <c r="CF311" s="27" t="s">
        <v>704</v>
      </c>
      <c r="CG311" s="27" t="s">
        <v>704</v>
      </c>
      <c r="CH311" s="27" t="s">
        <v>704</v>
      </c>
      <c r="CI311" s="27" t="s">
        <v>704</v>
      </c>
      <c r="CJ311" s="27" t="s">
        <v>704</v>
      </c>
      <c r="CK311" s="27" t="s">
        <v>704</v>
      </c>
      <c r="CL311" s="27" t="s">
        <v>704</v>
      </c>
      <c r="CM311" s="27" t="s">
        <v>704</v>
      </c>
      <c r="CN311" s="27" t="s">
        <v>704</v>
      </c>
      <c r="CO311" s="27" t="s">
        <v>704</v>
      </c>
      <c r="CP311" s="27" t="s">
        <v>704</v>
      </c>
      <c r="CQ311" s="27" t="s">
        <v>704</v>
      </c>
      <c r="CR311" s="27" t="s">
        <v>704</v>
      </c>
      <c r="CS311" s="27" t="s">
        <v>704</v>
      </c>
      <c r="CT311" s="27" t="s">
        <v>704</v>
      </c>
      <c r="CU311" s="27" t="s">
        <v>704</v>
      </c>
      <c r="CV311" s="27" t="s">
        <v>704</v>
      </c>
      <c r="CW311" s="27" t="s">
        <v>704</v>
      </c>
      <c r="CX311" s="27" t="s">
        <v>704</v>
      </c>
      <c r="CY311" s="27" t="s">
        <v>704</v>
      </c>
      <c r="CZ311" s="27" t="s">
        <v>704</v>
      </c>
      <c r="DA311" s="27" t="s">
        <v>704</v>
      </c>
      <c r="DB311" s="27" t="s">
        <v>698</v>
      </c>
      <c r="DC311" s="27" t="s">
        <v>698</v>
      </c>
      <c r="DD311" s="27" t="s">
        <v>698</v>
      </c>
      <c r="DE311" s="27" t="s">
        <v>698</v>
      </c>
      <c r="DF311" s="27" t="s">
        <v>704</v>
      </c>
      <c r="DG311" s="27" t="s">
        <v>704</v>
      </c>
      <c r="DH311" s="27" t="s">
        <v>704</v>
      </c>
      <c r="DI311" s="27" t="s">
        <v>704</v>
      </c>
      <c r="DJ311" s="27" t="s">
        <v>704</v>
      </c>
      <c r="DK311" s="27" t="s">
        <v>704</v>
      </c>
      <c r="DL311" s="27" t="s">
        <v>704</v>
      </c>
      <c r="DM311" s="27" t="s">
        <v>704</v>
      </c>
      <c r="DN311" s="27" t="s">
        <v>704</v>
      </c>
      <c r="DO311" s="27" t="s">
        <v>704</v>
      </c>
      <c r="DP311" s="27" t="s">
        <v>704</v>
      </c>
      <c r="DQ311" s="27" t="s">
        <v>704</v>
      </c>
      <c r="DR311" s="27" t="s">
        <v>704</v>
      </c>
      <c r="DS311" s="27"/>
      <c r="DT311" s="27" t="s">
        <v>704</v>
      </c>
      <c r="DU311" s="27" t="s">
        <v>704</v>
      </c>
      <c r="DV311" s="27" t="s">
        <v>704</v>
      </c>
      <c r="DW311" s="27" t="s">
        <v>704</v>
      </c>
      <c r="DX311" s="27" t="s">
        <v>704</v>
      </c>
      <c r="DY311" s="27" t="s">
        <v>704</v>
      </c>
      <c r="DZ311" s="27" t="s">
        <v>704</v>
      </c>
      <c r="EA311" s="27" t="s">
        <v>704</v>
      </c>
      <c r="EB311" s="27" t="s">
        <v>704</v>
      </c>
      <c r="EC311" s="27" t="s">
        <v>704</v>
      </c>
      <c r="ED311" s="27" t="s">
        <v>704</v>
      </c>
      <c r="EE311" s="27" t="s">
        <v>704</v>
      </c>
      <c r="EF311" s="27" t="s">
        <v>704</v>
      </c>
      <c r="EG311" s="27" t="s">
        <v>704</v>
      </c>
      <c r="EH311" s="27" t="s">
        <v>704</v>
      </c>
      <c r="EI311" s="27" t="s">
        <v>704</v>
      </c>
      <c r="EJ311" s="27" t="s">
        <v>704</v>
      </c>
      <c r="EK311" s="27" t="s">
        <v>704</v>
      </c>
      <c r="EL311" s="27" t="s">
        <v>704</v>
      </c>
      <c r="EM311" s="27" t="s">
        <v>704</v>
      </c>
      <c r="EN311" s="27" t="s">
        <v>704</v>
      </c>
      <c r="EO311" s="27" t="s">
        <v>704</v>
      </c>
      <c r="EP311" s="27" t="s">
        <v>704</v>
      </c>
      <c r="EQ311" s="27" t="s">
        <v>704</v>
      </c>
      <c r="ER311" s="27" t="s">
        <v>704</v>
      </c>
      <c r="ES311" s="27" t="s">
        <v>704</v>
      </c>
      <c r="ET311" s="27" t="s">
        <v>704</v>
      </c>
      <c r="EU311" s="27" t="s">
        <v>704</v>
      </c>
      <c r="EV311" s="27" t="s">
        <v>704</v>
      </c>
      <c r="EW311" s="27" t="s">
        <v>704</v>
      </c>
      <c r="EX311" s="27" t="s">
        <v>704</v>
      </c>
      <c r="EY311" s="27" t="s">
        <v>704</v>
      </c>
      <c r="EZ311" s="27" t="s">
        <v>704</v>
      </c>
      <c r="FA311" s="27" t="s">
        <v>704</v>
      </c>
      <c r="FB311" s="27" t="s">
        <v>704</v>
      </c>
      <c r="FC311" s="27" t="s">
        <v>704</v>
      </c>
      <c r="FD311" s="27" t="s">
        <v>704</v>
      </c>
      <c r="FE311" s="27" t="s">
        <v>704</v>
      </c>
      <c r="FF311" s="27" t="s">
        <v>704</v>
      </c>
      <c r="FG311" s="27" t="s">
        <v>704</v>
      </c>
      <c r="FH311" s="27" t="s">
        <v>704</v>
      </c>
      <c r="FI311" s="27" t="s">
        <v>704</v>
      </c>
      <c r="FJ311" s="27" t="s">
        <v>694</v>
      </c>
      <c r="FK311" s="27" t="s">
        <v>704</v>
      </c>
      <c r="FL311" s="27" t="s">
        <v>704</v>
      </c>
      <c r="FM311" s="27" t="s">
        <v>704</v>
      </c>
      <c r="FN311" s="27" t="s">
        <v>704</v>
      </c>
      <c r="FO311" s="78" t="s">
        <v>1642</v>
      </c>
      <c r="FP311" s="72" t="s">
        <v>698</v>
      </c>
      <c r="FQ311" s="72" t="s">
        <v>1176</v>
      </c>
      <c r="FR311" s="78" t="s">
        <v>1643</v>
      </c>
      <c r="FS311" s="78" t="s">
        <v>1660</v>
      </c>
      <c r="FT311" s="72" t="s">
        <v>1645</v>
      </c>
      <c r="FU311" s="72" t="s">
        <v>698</v>
      </c>
      <c r="FV311" s="78" t="s">
        <v>1870</v>
      </c>
      <c r="FW311" s="78" t="s">
        <v>1647</v>
      </c>
      <c r="FX311" s="78" t="s">
        <v>1647</v>
      </c>
      <c r="FY311" s="72" t="s">
        <v>698</v>
      </c>
      <c r="FZ311" s="90" t="s">
        <v>1661</v>
      </c>
      <c r="GA311" s="90" t="s">
        <v>1647</v>
      </c>
      <c r="GB311" s="90" t="s">
        <v>1649</v>
      </c>
      <c r="GC311" s="90" t="s">
        <v>1650</v>
      </c>
      <c r="GD311" s="90" t="s">
        <v>1651</v>
      </c>
      <c r="GE311" s="90" t="s">
        <v>1871</v>
      </c>
      <c r="GF311" s="90" t="s">
        <v>1653</v>
      </c>
      <c r="GG311" s="90" t="s">
        <v>1650</v>
      </c>
      <c r="GH311" s="106" t="s">
        <v>1662</v>
      </c>
      <c r="GI311" s="106" t="s">
        <v>1655</v>
      </c>
      <c r="GJ311" s="27" t="s">
        <v>1647</v>
      </c>
      <c r="GK311" s="28" t="s">
        <v>1681</v>
      </c>
      <c r="GL311" s="27"/>
    </row>
    <row r="312" spans="1:194" x14ac:dyDescent="0.25">
      <c r="A312" s="71" t="str">
        <f>CONCATENATE($W$7,": ",$X$236," - ",$Y$301,": ",$Z$302," - ",$AA$307,": ",$AB$312)</f>
        <v>Expenditure: Employee Related Cost  - Municipal Staff : Salaries, Wages and Allowances - Allowances: Housing Benefits and Incidental</v>
      </c>
      <c r="B312" s="27" t="s">
        <v>694</v>
      </c>
      <c r="C312" s="27" t="str">
        <f t="shared" si="21"/>
        <v>IE005002001005005000000000000000000000</v>
      </c>
      <c r="D312" s="23" t="s">
        <v>1166</v>
      </c>
      <c r="E312" s="23" t="s">
        <v>713</v>
      </c>
      <c r="F312" s="23" t="s">
        <v>707</v>
      </c>
      <c r="G312" s="23" t="s">
        <v>702</v>
      </c>
      <c r="H312" s="23" t="s">
        <v>713</v>
      </c>
      <c r="I312" s="23" t="s">
        <v>713</v>
      </c>
      <c r="J312" s="23" t="s">
        <v>697</v>
      </c>
      <c r="K312" s="23" t="s">
        <v>697</v>
      </c>
      <c r="L312" s="23" t="s">
        <v>697</v>
      </c>
      <c r="M312" s="23" t="s">
        <v>697</v>
      </c>
      <c r="N312" s="23" t="s">
        <v>697</v>
      </c>
      <c r="O312" s="23" t="s">
        <v>697</v>
      </c>
      <c r="P312" s="23" t="s">
        <v>697</v>
      </c>
      <c r="Q312" s="27">
        <v>0</v>
      </c>
      <c r="R312" s="27" t="s">
        <v>698</v>
      </c>
      <c r="S312" s="27" t="s">
        <v>698</v>
      </c>
      <c r="T312" s="28" t="s">
        <v>694</v>
      </c>
      <c r="U312" s="28"/>
      <c r="V312" s="27" t="s">
        <v>70</v>
      </c>
      <c r="W312" s="27" t="s">
        <v>905</v>
      </c>
      <c r="X312" s="27"/>
      <c r="Y312" s="27"/>
      <c r="Z312" s="27"/>
      <c r="AA312" s="27"/>
      <c r="AB312" s="27" t="s">
        <v>1874</v>
      </c>
      <c r="AC312" s="27"/>
      <c r="AD312" s="27"/>
      <c r="AE312" s="27"/>
      <c r="AF312" s="27"/>
      <c r="AG312" s="27"/>
      <c r="AH312" s="27"/>
      <c r="AI312" s="27" t="s">
        <v>1875</v>
      </c>
      <c r="AJ312" s="28" t="s">
        <v>694</v>
      </c>
      <c r="AK312" s="27" t="s">
        <v>694</v>
      </c>
      <c r="AL312" s="27" t="s">
        <v>694</v>
      </c>
      <c r="AM312" s="27" t="s">
        <v>694</v>
      </c>
      <c r="AN312" s="27" t="s">
        <v>694</v>
      </c>
      <c r="AO312" s="27" t="s">
        <v>694</v>
      </c>
      <c r="AP312" s="27" t="s">
        <v>694</v>
      </c>
      <c r="AQ312" s="27" t="s">
        <v>694</v>
      </c>
      <c r="AR312" s="27" t="s">
        <v>694</v>
      </c>
      <c r="AS312" s="27" t="s">
        <v>694</v>
      </c>
      <c r="AT312" s="27" t="s">
        <v>694</v>
      </c>
      <c r="AU312" s="27" t="s">
        <v>694</v>
      </c>
      <c r="AV312" s="27" t="s">
        <v>694</v>
      </c>
      <c r="AW312" s="27" t="s">
        <v>694</v>
      </c>
      <c r="AX312" s="27" t="s">
        <v>694</v>
      </c>
      <c r="AY312" s="27" t="s">
        <v>694</v>
      </c>
      <c r="AZ312" s="27" t="s">
        <v>694</v>
      </c>
      <c r="BA312" s="27" t="s">
        <v>694</v>
      </c>
      <c r="BB312" s="27" t="s">
        <v>694</v>
      </c>
      <c r="BC312" s="27" t="s">
        <v>694</v>
      </c>
      <c r="BD312" s="27" t="s">
        <v>694</v>
      </c>
      <c r="BE312" s="27" t="s">
        <v>694</v>
      </c>
      <c r="BF312" s="27" t="s">
        <v>694</v>
      </c>
      <c r="BG312" s="27" t="s">
        <v>694</v>
      </c>
      <c r="BH312" s="27" t="s">
        <v>694</v>
      </c>
      <c r="BI312" s="27" t="s">
        <v>694</v>
      </c>
      <c r="BJ312" s="27" t="s">
        <v>694</v>
      </c>
      <c r="BK312" s="27" t="s">
        <v>694</v>
      </c>
      <c r="BL312" s="27" t="s">
        <v>694</v>
      </c>
      <c r="BM312" s="27" t="s">
        <v>694</v>
      </c>
      <c r="BN312" s="27" t="s">
        <v>694</v>
      </c>
      <c r="BO312" s="27" t="s">
        <v>694</v>
      </c>
      <c r="BP312" s="27" t="s">
        <v>694</v>
      </c>
      <c r="BQ312" s="27" t="s">
        <v>694</v>
      </c>
      <c r="BR312" s="27" t="s">
        <v>694</v>
      </c>
      <c r="BS312" s="27" t="s">
        <v>694</v>
      </c>
      <c r="BT312" s="27" t="s">
        <v>694</v>
      </c>
      <c r="BU312" s="27" t="s">
        <v>694</v>
      </c>
      <c r="BV312" s="27" t="s">
        <v>694</v>
      </c>
      <c r="BW312" s="27" t="s">
        <v>694</v>
      </c>
      <c r="BX312" s="27" t="s">
        <v>694</v>
      </c>
      <c r="BY312" s="27" t="s">
        <v>694</v>
      </c>
      <c r="BZ312" s="27" t="s">
        <v>694</v>
      </c>
      <c r="CA312" s="27" t="s">
        <v>694</v>
      </c>
      <c r="CB312" s="27" t="s">
        <v>694</v>
      </c>
      <c r="CC312" s="27" t="s">
        <v>694</v>
      </c>
      <c r="CD312" s="27" t="s">
        <v>694</v>
      </c>
      <c r="CE312" s="27" t="s">
        <v>694</v>
      </c>
      <c r="CF312" s="27" t="s">
        <v>694</v>
      </c>
      <c r="CG312" s="27" t="s">
        <v>694</v>
      </c>
      <c r="CH312" s="27" t="s">
        <v>694</v>
      </c>
      <c r="CI312" s="27" t="s">
        <v>694</v>
      </c>
      <c r="CJ312" s="27" t="s">
        <v>694</v>
      </c>
      <c r="CK312" s="27" t="s">
        <v>694</v>
      </c>
      <c r="CL312" s="27" t="s">
        <v>694</v>
      </c>
      <c r="CM312" s="27" t="s">
        <v>694</v>
      </c>
      <c r="CN312" s="27" t="s">
        <v>694</v>
      </c>
      <c r="CO312" s="27" t="s">
        <v>694</v>
      </c>
      <c r="CP312" s="27" t="s">
        <v>694</v>
      </c>
      <c r="CQ312" s="27" t="s">
        <v>694</v>
      </c>
      <c r="CR312" s="27" t="s">
        <v>694</v>
      </c>
      <c r="CS312" s="27" t="s">
        <v>694</v>
      </c>
      <c r="CT312" s="27" t="s">
        <v>694</v>
      </c>
      <c r="CU312" s="27" t="s">
        <v>694</v>
      </c>
      <c r="CV312" s="27" t="s">
        <v>694</v>
      </c>
      <c r="CW312" s="27" t="s">
        <v>694</v>
      </c>
      <c r="CX312" s="27" t="s">
        <v>694</v>
      </c>
      <c r="CY312" s="27" t="s">
        <v>694</v>
      </c>
      <c r="CZ312" s="27" t="s">
        <v>694</v>
      </c>
      <c r="DA312" s="27" t="s">
        <v>694</v>
      </c>
      <c r="DB312" s="27" t="s">
        <v>694</v>
      </c>
      <c r="DC312" s="27" t="s">
        <v>694</v>
      </c>
      <c r="DD312" s="27" t="s">
        <v>694</v>
      </c>
      <c r="DE312" s="27" t="s">
        <v>694</v>
      </c>
      <c r="DF312" s="27" t="s">
        <v>694</v>
      </c>
      <c r="DG312" s="27" t="s">
        <v>694</v>
      </c>
      <c r="DH312" s="27" t="s">
        <v>694</v>
      </c>
      <c r="DI312" s="27" t="s">
        <v>694</v>
      </c>
      <c r="DJ312" s="27" t="s">
        <v>694</v>
      </c>
      <c r="DK312" s="27" t="s">
        <v>694</v>
      </c>
      <c r="DL312" s="27" t="s">
        <v>694</v>
      </c>
      <c r="DM312" s="27" t="s">
        <v>694</v>
      </c>
      <c r="DN312" s="27" t="s">
        <v>694</v>
      </c>
      <c r="DO312" s="27" t="s">
        <v>694</v>
      </c>
      <c r="DP312" s="27" t="s">
        <v>694</v>
      </c>
      <c r="DQ312" s="27" t="s">
        <v>694</v>
      </c>
      <c r="DR312" s="27" t="s">
        <v>694</v>
      </c>
      <c r="DS312" s="27"/>
      <c r="DT312" s="27" t="s">
        <v>694</v>
      </c>
      <c r="DU312" s="27" t="s">
        <v>694</v>
      </c>
      <c r="DV312" s="27" t="s">
        <v>694</v>
      </c>
      <c r="DW312" s="27" t="s">
        <v>694</v>
      </c>
      <c r="DX312" s="27" t="s">
        <v>694</v>
      </c>
      <c r="DY312" s="27" t="s">
        <v>694</v>
      </c>
      <c r="DZ312" s="27" t="s">
        <v>694</v>
      </c>
      <c r="EA312" s="27" t="s">
        <v>694</v>
      </c>
      <c r="EB312" s="27" t="s">
        <v>694</v>
      </c>
      <c r="EC312" s="27" t="s">
        <v>694</v>
      </c>
      <c r="ED312" s="27" t="s">
        <v>694</v>
      </c>
      <c r="EE312" s="27" t="s">
        <v>694</v>
      </c>
      <c r="EF312" s="27" t="s">
        <v>694</v>
      </c>
      <c r="EG312" s="27" t="s">
        <v>694</v>
      </c>
      <c r="EH312" s="27" t="s">
        <v>694</v>
      </c>
      <c r="EI312" s="27" t="s">
        <v>694</v>
      </c>
      <c r="EJ312" s="27" t="s">
        <v>694</v>
      </c>
      <c r="EK312" s="27" t="s">
        <v>694</v>
      </c>
      <c r="EL312" s="27" t="s">
        <v>694</v>
      </c>
      <c r="EM312" s="27" t="s">
        <v>694</v>
      </c>
      <c r="EN312" s="27" t="s">
        <v>694</v>
      </c>
      <c r="EO312" s="27" t="s">
        <v>694</v>
      </c>
      <c r="EP312" s="27" t="s">
        <v>694</v>
      </c>
      <c r="EQ312" s="27" t="s">
        <v>694</v>
      </c>
      <c r="ER312" s="27" t="s">
        <v>694</v>
      </c>
      <c r="ES312" s="27" t="s">
        <v>694</v>
      </c>
      <c r="ET312" s="27" t="s">
        <v>694</v>
      </c>
      <c r="EU312" s="27" t="s">
        <v>694</v>
      </c>
      <c r="EV312" s="27" t="s">
        <v>694</v>
      </c>
      <c r="EW312" s="27" t="s">
        <v>694</v>
      </c>
      <c r="EX312" s="27" t="s">
        <v>694</v>
      </c>
      <c r="EY312" s="27" t="s">
        <v>694</v>
      </c>
      <c r="EZ312" s="27" t="s">
        <v>694</v>
      </c>
      <c r="FA312" s="27" t="s">
        <v>694</v>
      </c>
      <c r="FB312" s="27" t="s">
        <v>694</v>
      </c>
      <c r="FC312" s="27" t="s">
        <v>694</v>
      </c>
      <c r="FD312" s="27" t="s">
        <v>694</v>
      </c>
      <c r="FE312" s="27" t="s">
        <v>694</v>
      </c>
      <c r="FF312" s="27" t="s">
        <v>694</v>
      </c>
      <c r="FG312" s="27" t="s">
        <v>694</v>
      </c>
      <c r="FH312" s="27" t="s">
        <v>694</v>
      </c>
      <c r="FI312" s="27" t="s">
        <v>694</v>
      </c>
      <c r="FJ312" s="27" t="s">
        <v>694</v>
      </c>
      <c r="FK312" s="27" t="s">
        <v>694</v>
      </c>
      <c r="FL312" s="27" t="s">
        <v>694</v>
      </c>
      <c r="FM312" s="27" t="s">
        <v>694</v>
      </c>
      <c r="FN312" s="27" t="s">
        <v>694</v>
      </c>
      <c r="FO312" s="78" t="s">
        <v>694</v>
      </c>
      <c r="FP312" s="72" t="s">
        <v>698</v>
      </c>
      <c r="FQ312" s="72" t="s">
        <v>698</v>
      </c>
      <c r="FR312" s="78" t="s">
        <v>694</v>
      </c>
      <c r="FS312" s="78" t="s">
        <v>694</v>
      </c>
      <c r="FT312" s="72" t="s">
        <v>698</v>
      </c>
      <c r="FU312" s="72" t="s">
        <v>698</v>
      </c>
      <c r="FV312" s="78" t="s">
        <v>698</v>
      </c>
      <c r="FW312" s="78" t="s">
        <v>698</v>
      </c>
      <c r="FX312" s="78" t="s">
        <v>698</v>
      </c>
      <c r="FY312" s="72" t="s">
        <v>698</v>
      </c>
      <c r="FZ312" s="90" t="s">
        <v>694</v>
      </c>
      <c r="GA312" s="90" t="s">
        <v>694</v>
      </c>
      <c r="GB312" s="90" t="s">
        <v>694</v>
      </c>
      <c r="GC312" s="90" t="s">
        <v>694</v>
      </c>
      <c r="GD312" s="90" t="s">
        <v>694</v>
      </c>
      <c r="GE312" s="90" t="s">
        <v>694</v>
      </c>
      <c r="GF312" s="90" t="s">
        <v>694</v>
      </c>
      <c r="GG312" s="90" t="s">
        <v>694</v>
      </c>
      <c r="GH312" s="106" t="s">
        <v>694</v>
      </c>
      <c r="GI312" s="106" t="s">
        <v>694</v>
      </c>
      <c r="GJ312" s="27" t="s">
        <v>694</v>
      </c>
      <c r="GK312" s="28" t="s">
        <v>694</v>
      </c>
      <c r="GL312" s="27"/>
    </row>
    <row r="313" spans="1:194" ht="22.5" x14ac:dyDescent="0.25">
      <c r="A313" s="71" t="str">
        <f>CONCATENATE($W$7,": ",$X$236," - ",$Y$301,": ",$Z$302," - ",$AA$307,": ",$AB$312," - ",AC313)</f>
        <v>Expenditure: Employee Related Cost  - Municipal Staff : Salaries, Wages and Allowances - Allowances: Housing Benefits and Incidental - Cost Capitalised to PPE (Credit Account)</v>
      </c>
      <c r="B313" s="27" t="s">
        <v>1639</v>
      </c>
      <c r="C313" s="27" t="str">
        <f t="shared" si="21"/>
        <v>IE005002001005005001000000000000000000</v>
      </c>
      <c r="D313" s="23" t="s">
        <v>1166</v>
      </c>
      <c r="E313" s="23" t="s">
        <v>713</v>
      </c>
      <c r="F313" s="23" t="s">
        <v>707</v>
      </c>
      <c r="G313" s="23" t="s">
        <v>702</v>
      </c>
      <c r="H313" s="23" t="s">
        <v>713</v>
      </c>
      <c r="I313" s="23" t="s">
        <v>713</v>
      </c>
      <c r="J313" s="23" t="s">
        <v>702</v>
      </c>
      <c r="K313" s="23" t="s">
        <v>697</v>
      </c>
      <c r="L313" s="23" t="s">
        <v>697</v>
      </c>
      <c r="M313" s="23" t="s">
        <v>697</v>
      </c>
      <c r="N313" s="23" t="s">
        <v>697</v>
      </c>
      <c r="O313" s="23" t="s">
        <v>697</v>
      </c>
      <c r="P313" s="23" t="s">
        <v>697</v>
      </c>
      <c r="Q313" s="27">
        <v>0</v>
      </c>
      <c r="R313" s="27" t="s">
        <v>704</v>
      </c>
      <c r="S313" s="27" t="s">
        <v>698</v>
      </c>
      <c r="T313" s="28" t="s">
        <v>694</v>
      </c>
      <c r="U313" s="28"/>
      <c r="V313" s="27" t="s">
        <v>53</v>
      </c>
      <c r="W313" s="27" t="s">
        <v>905</v>
      </c>
      <c r="X313" s="27"/>
      <c r="Y313" s="27"/>
      <c r="Z313" s="27"/>
      <c r="AA313" s="27"/>
      <c r="AB313" s="27"/>
      <c r="AC313" s="27" t="s">
        <v>1876</v>
      </c>
      <c r="AD313" s="27"/>
      <c r="AE313" s="27"/>
      <c r="AF313" s="27"/>
      <c r="AG313" s="27"/>
      <c r="AH313" s="27"/>
      <c r="AI313" s="27" t="s">
        <v>1877</v>
      </c>
      <c r="AJ313" s="28" t="s">
        <v>704</v>
      </c>
      <c r="AK313" s="27" t="s">
        <v>704</v>
      </c>
      <c r="AL313" s="27" t="s">
        <v>704</v>
      </c>
      <c r="AM313" s="27" t="s">
        <v>704</v>
      </c>
      <c r="AN313" s="27" t="s">
        <v>704</v>
      </c>
      <c r="AO313" s="27" t="s">
        <v>704</v>
      </c>
      <c r="AP313" s="27" t="s">
        <v>704</v>
      </c>
      <c r="AQ313" s="27" t="s">
        <v>704</v>
      </c>
      <c r="AR313" s="27" t="s">
        <v>704</v>
      </c>
      <c r="AS313" s="27" t="s">
        <v>704</v>
      </c>
      <c r="AT313" s="27" t="s">
        <v>704</v>
      </c>
      <c r="AU313" s="27" t="s">
        <v>704</v>
      </c>
      <c r="AV313" s="27" t="s">
        <v>704</v>
      </c>
      <c r="AW313" s="27" t="s">
        <v>704</v>
      </c>
      <c r="AX313" s="27" t="s">
        <v>704</v>
      </c>
      <c r="AY313" s="27" t="s">
        <v>704</v>
      </c>
      <c r="AZ313" s="27" t="s">
        <v>704</v>
      </c>
      <c r="BA313" s="27" t="s">
        <v>704</v>
      </c>
      <c r="BB313" s="27" t="s">
        <v>704</v>
      </c>
      <c r="BC313" s="27" t="s">
        <v>704</v>
      </c>
      <c r="BD313" s="27" t="s">
        <v>704</v>
      </c>
      <c r="BE313" s="27" t="s">
        <v>704</v>
      </c>
      <c r="BF313" s="27" t="s">
        <v>704</v>
      </c>
      <c r="BG313" s="27" t="s">
        <v>704</v>
      </c>
      <c r="BH313" s="27" t="s">
        <v>704</v>
      </c>
      <c r="BI313" s="27" t="s">
        <v>704</v>
      </c>
      <c r="BJ313" s="27" t="s">
        <v>704</v>
      </c>
      <c r="BK313" s="27" t="s">
        <v>704</v>
      </c>
      <c r="BL313" s="27" t="s">
        <v>704</v>
      </c>
      <c r="BM313" s="27" t="s">
        <v>704</v>
      </c>
      <c r="BN313" s="27" t="s">
        <v>704</v>
      </c>
      <c r="BO313" s="27" t="s">
        <v>704</v>
      </c>
      <c r="BP313" s="27" t="s">
        <v>704</v>
      </c>
      <c r="BQ313" s="27" t="s">
        <v>704</v>
      </c>
      <c r="BR313" s="27" t="s">
        <v>704</v>
      </c>
      <c r="BS313" s="27" t="s">
        <v>704</v>
      </c>
      <c r="BT313" s="27" t="s">
        <v>704</v>
      </c>
      <c r="BU313" s="27" t="s">
        <v>704</v>
      </c>
      <c r="BV313" s="27" t="s">
        <v>704</v>
      </c>
      <c r="BW313" s="27" t="s">
        <v>704</v>
      </c>
      <c r="BX313" s="27" t="s">
        <v>704</v>
      </c>
      <c r="BY313" s="27" t="s">
        <v>704</v>
      </c>
      <c r="BZ313" s="27" t="s">
        <v>704</v>
      </c>
      <c r="CA313" s="27" t="s">
        <v>704</v>
      </c>
      <c r="CB313" s="27" t="s">
        <v>704</v>
      </c>
      <c r="CC313" s="27" t="s">
        <v>704</v>
      </c>
      <c r="CD313" s="27" t="s">
        <v>704</v>
      </c>
      <c r="CE313" s="27" t="s">
        <v>704</v>
      </c>
      <c r="CF313" s="27" t="s">
        <v>704</v>
      </c>
      <c r="CG313" s="27" t="s">
        <v>704</v>
      </c>
      <c r="CH313" s="27" t="s">
        <v>704</v>
      </c>
      <c r="CI313" s="27" t="s">
        <v>704</v>
      </c>
      <c r="CJ313" s="27" t="s">
        <v>704</v>
      </c>
      <c r="CK313" s="27" t="s">
        <v>704</v>
      </c>
      <c r="CL313" s="27" t="s">
        <v>704</v>
      </c>
      <c r="CM313" s="27" t="s">
        <v>704</v>
      </c>
      <c r="CN313" s="27" t="s">
        <v>704</v>
      </c>
      <c r="CO313" s="27" t="s">
        <v>704</v>
      </c>
      <c r="CP313" s="27" t="s">
        <v>704</v>
      </c>
      <c r="CQ313" s="27" t="s">
        <v>704</v>
      </c>
      <c r="CR313" s="27" t="s">
        <v>704</v>
      </c>
      <c r="CS313" s="27" t="s">
        <v>704</v>
      </c>
      <c r="CT313" s="27" t="s">
        <v>704</v>
      </c>
      <c r="CU313" s="27" t="s">
        <v>704</v>
      </c>
      <c r="CV313" s="27" t="s">
        <v>704</v>
      </c>
      <c r="CW313" s="27" t="s">
        <v>704</v>
      </c>
      <c r="CX313" s="27" t="s">
        <v>704</v>
      </c>
      <c r="CY313" s="27" t="s">
        <v>704</v>
      </c>
      <c r="CZ313" s="27" t="s">
        <v>704</v>
      </c>
      <c r="DA313" s="27" t="s">
        <v>704</v>
      </c>
      <c r="DB313" s="27" t="s">
        <v>698</v>
      </c>
      <c r="DC313" s="27" t="s">
        <v>698</v>
      </c>
      <c r="DD313" s="27" t="s">
        <v>698</v>
      </c>
      <c r="DE313" s="27" t="s">
        <v>698</v>
      </c>
      <c r="DF313" s="27" t="s">
        <v>704</v>
      </c>
      <c r="DG313" s="27" t="s">
        <v>704</v>
      </c>
      <c r="DH313" s="27" t="s">
        <v>704</v>
      </c>
      <c r="DI313" s="27" t="s">
        <v>704</v>
      </c>
      <c r="DJ313" s="27" t="s">
        <v>704</v>
      </c>
      <c r="DK313" s="27" t="s">
        <v>704</v>
      </c>
      <c r="DL313" s="27" t="s">
        <v>704</v>
      </c>
      <c r="DM313" s="27" t="s">
        <v>704</v>
      </c>
      <c r="DN313" s="27" t="s">
        <v>704</v>
      </c>
      <c r="DO313" s="27" t="s">
        <v>704</v>
      </c>
      <c r="DP313" s="27" t="s">
        <v>704</v>
      </c>
      <c r="DQ313" s="27" t="s">
        <v>704</v>
      </c>
      <c r="DR313" s="27" t="s">
        <v>704</v>
      </c>
      <c r="DS313" s="27"/>
      <c r="DT313" s="27" t="s">
        <v>704</v>
      </c>
      <c r="DU313" s="27" t="s">
        <v>704</v>
      </c>
      <c r="DV313" s="27" t="s">
        <v>704</v>
      </c>
      <c r="DW313" s="27" t="s">
        <v>704</v>
      </c>
      <c r="DX313" s="27" t="s">
        <v>704</v>
      </c>
      <c r="DY313" s="27" t="s">
        <v>704</v>
      </c>
      <c r="DZ313" s="27" t="s">
        <v>704</v>
      </c>
      <c r="EA313" s="27" t="s">
        <v>704</v>
      </c>
      <c r="EB313" s="27" t="s">
        <v>704</v>
      </c>
      <c r="EC313" s="27" t="s">
        <v>704</v>
      </c>
      <c r="ED313" s="27" t="s">
        <v>704</v>
      </c>
      <c r="EE313" s="27" t="s">
        <v>704</v>
      </c>
      <c r="EF313" s="27" t="s">
        <v>704</v>
      </c>
      <c r="EG313" s="27" t="s">
        <v>704</v>
      </c>
      <c r="EH313" s="27" t="s">
        <v>704</v>
      </c>
      <c r="EI313" s="27" t="s">
        <v>704</v>
      </c>
      <c r="EJ313" s="27" t="s">
        <v>704</v>
      </c>
      <c r="EK313" s="27" t="s">
        <v>704</v>
      </c>
      <c r="EL313" s="27" t="s">
        <v>704</v>
      </c>
      <c r="EM313" s="27" t="s">
        <v>704</v>
      </c>
      <c r="EN313" s="27" t="s">
        <v>704</v>
      </c>
      <c r="EO313" s="27" t="s">
        <v>704</v>
      </c>
      <c r="EP313" s="27" t="s">
        <v>704</v>
      </c>
      <c r="EQ313" s="27" t="s">
        <v>704</v>
      </c>
      <c r="ER313" s="27" t="s">
        <v>704</v>
      </c>
      <c r="ES313" s="27" t="s">
        <v>704</v>
      </c>
      <c r="ET313" s="27" t="s">
        <v>704</v>
      </c>
      <c r="EU313" s="27" t="s">
        <v>704</v>
      </c>
      <c r="EV313" s="27" t="s">
        <v>704</v>
      </c>
      <c r="EW313" s="27" t="s">
        <v>704</v>
      </c>
      <c r="EX313" s="27" t="s">
        <v>704</v>
      </c>
      <c r="EY313" s="27" t="s">
        <v>704</v>
      </c>
      <c r="EZ313" s="27" t="s">
        <v>704</v>
      </c>
      <c r="FA313" s="27" t="s">
        <v>704</v>
      </c>
      <c r="FB313" s="27" t="s">
        <v>704</v>
      </c>
      <c r="FC313" s="27" t="s">
        <v>704</v>
      </c>
      <c r="FD313" s="27" t="s">
        <v>704</v>
      </c>
      <c r="FE313" s="27" t="s">
        <v>704</v>
      </c>
      <c r="FF313" s="27" t="s">
        <v>704</v>
      </c>
      <c r="FG313" s="27" t="s">
        <v>704</v>
      </c>
      <c r="FH313" s="27" t="s">
        <v>704</v>
      </c>
      <c r="FI313" s="27" t="s">
        <v>704</v>
      </c>
      <c r="FJ313" s="27" t="s">
        <v>694</v>
      </c>
      <c r="FK313" s="27" t="s">
        <v>704</v>
      </c>
      <c r="FL313" s="27" t="s">
        <v>704</v>
      </c>
      <c r="FM313" s="27" t="s">
        <v>704</v>
      </c>
      <c r="FN313" s="27" t="s">
        <v>704</v>
      </c>
      <c r="FO313" s="78" t="s">
        <v>1642</v>
      </c>
      <c r="FP313" s="72" t="s">
        <v>698</v>
      </c>
      <c r="FQ313" s="72" t="s">
        <v>1176</v>
      </c>
      <c r="FR313" s="78" t="s">
        <v>1643</v>
      </c>
      <c r="FS313" s="78" t="s">
        <v>1687</v>
      </c>
      <c r="FT313" s="72" t="s">
        <v>1645</v>
      </c>
      <c r="FU313" s="72" t="s">
        <v>698</v>
      </c>
      <c r="FV313" s="78" t="s">
        <v>1878</v>
      </c>
      <c r="FW313" s="78" t="s">
        <v>1647</v>
      </c>
      <c r="FX313" s="78" t="s">
        <v>1647</v>
      </c>
      <c r="FY313" s="72" t="s">
        <v>698</v>
      </c>
      <c r="FZ313" s="90" t="s">
        <v>1661</v>
      </c>
      <c r="GA313" s="90" t="s">
        <v>1647</v>
      </c>
      <c r="GB313" s="90" t="s">
        <v>1649</v>
      </c>
      <c r="GC313" s="90" t="s">
        <v>1650</v>
      </c>
      <c r="GD313" s="90" t="s">
        <v>1651</v>
      </c>
      <c r="GE313" s="90" t="s">
        <v>1879</v>
      </c>
      <c r="GF313" s="90" t="s">
        <v>1653</v>
      </c>
      <c r="GG313" s="90" t="s">
        <v>1650</v>
      </c>
      <c r="GH313" s="106" t="s">
        <v>1662</v>
      </c>
      <c r="GI313" s="106" t="s">
        <v>1655</v>
      </c>
      <c r="GJ313" s="27" t="s">
        <v>1647</v>
      </c>
      <c r="GK313" s="28" t="s">
        <v>1690</v>
      </c>
      <c r="GL313" s="27"/>
    </row>
    <row r="314" spans="1:194" ht="22.5" x14ac:dyDescent="0.25">
      <c r="A314" s="71" t="str">
        <f t="shared" ref="A314:A317" si="28">CONCATENATE($W$7,": ",$X$236," - ",$Y$301,": ",$Z$302," - ",$AA$307,": ",$AB$312," - ",AC314)</f>
        <v xml:space="preserve">Expenditure: Employee Related Cost  - Municipal Staff : Salaries, Wages and Allowances - Allowances: Housing Benefits and Incidental - Essential User </v>
      </c>
      <c r="B314" s="27" t="s">
        <v>1639</v>
      </c>
      <c r="C314" s="27" t="str">
        <f t="shared" si="21"/>
        <v>IE005002001005005002000000000000000000</v>
      </c>
      <c r="D314" s="23" t="s">
        <v>1166</v>
      </c>
      <c r="E314" s="23" t="s">
        <v>713</v>
      </c>
      <c r="F314" s="23" t="s">
        <v>707</v>
      </c>
      <c r="G314" s="23" t="s">
        <v>702</v>
      </c>
      <c r="H314" s="23" t="s">
        <v>713</v>
      </c>
      <c r="I314" s="23" t="s">
        <v>713</v>
      </c>
      <c r="J314" s="23" t="s">
        <v>707</v>
      </c>
      <c r="K314" s="23" t="s">
        <v>697</v>
      </c>
      <c r="L314" s="23" t="s">
        <v>697</v>
      </c>
      <c r="M314" s="23" t="s">
        <v>697</v>
      </c>
      <c r="N314" s="23" t="s">
        <v>697</v>
      </c>
      <c r="O314" s="23" t="s">
        <v>697</v>
      </c>
      <c r="P314" s="23" t="s">
        <v>697</v>
      </c>
      <c r="Q314" s="27">
        <v>0</v>
      </c>
      <c r="R314" s="27" t="s">
        <v>704</v>
      </c>
      <c r="S314" s="27" t="s">
        <v>698</v>
      </c>
      <c r="T314" s="28" t="s">
        <v>694</v>
      </c>
      <c r="U314" s="28"/>
      <c r="V314" s="27" t="s">
        <v>95</v>
      </c>
      <c r="W314" s="27" t="s">
        <v>905</v>
      </c>
      <c r="X314" s="27"/>
      <c r="Y314" s="27"/>
      <c r="Z314" s="27"/>
      <c r="AA314" s="27"/>
      <c r="AB314" s="27"/>
      <c r="AC314" s="27" t="s">
        <v>1880</v>
      </c>
      <c r="AD314" s="27"/>
      <c r="AE314" s="27"/>
      <c r="AF314" s="27"/>
      <c r="AG314" s="27"/>
      <c r="AH314" s="27"/>
      <c r="AI314" s="27" t="s">
        <v>1881</v>
      </c>
      <c r="AJ314" s="28" t="s">
        <v>704</v>
      </c>
      <c r="AK314" s="27" t="s">
        <v>704</v>
      </c>
      <c r="AL314" s="27" t="s">
        <v>704</v>
      </c>
      <c r="AM314" s="27" t="s">
        <v>704</v>
      </c>
      <c r="AN314" s="27" t="s">
        <v>704</v>
      </c>
      <c r="AO314" s="27" t="s">
        <v>704</v>
      </c>
      <c r="AP314" s="27" t="s">
        <v>704</v>
      </c>
      <c r="AQ314" s="27" t="s">
        <v>704</v>
      </c>
      <c r="AR314" s="27" t="s">
        <v>704</v>
      </c>
      <c r="AS314" s="27" t="s">
        <v>704</v>
      </c>
      <c r="AT314" s="27" t="s">
        <v>704</v>
      </c>
      <c r="AU314" s="27" t="s">
        <v>704</v>
      </c>
      <c r="AV314" s="27" t="s">
        <v>704</v>
      </c>
      <c r="AW314" s="27" t="s">
        <v>704</v>
      </c>
      <c r="AX314" s="27" t="s">
        <v>704</v>
      </c>
      <c r="AY314" s="27" t="s">
        <v>704</v>
      </c>
      <c r="AZ314" s="27" t="s">
        <v>704</v>
      </c>
      <c r="BA314" s="27" t="s">
        <v>704</v>
      </c>
      <c r="BB314" s="27" t="s">
        <v>704</v>
      </c>
      <c r="BC314" s="27" t="s">
        <v>704</v>
      </c>
      <c r="BD314" s="27" t="s">
        <v>704</v>
      </c>
      <c r="BE314" s="27" t="s">
        <v>704</v>
      </c>
      <c r="BF314" s="27" t="s">
        <v>704</v>
      </c>
      <c r="BG314" s="27" t="s">
        <v>704</v>
      </c>
      <c r="BH314" s="27" t="s">
        <v>704</v>
      </c>
      <c r="BI314" s="27" t="s">
        <v>704</v>
      </c>
      <c r="BJ314" s="27" t="s">
        <v>704</v>
      </c>
      <c r="BK314" s="27" t="s">
        <v>704</v>
      </c>
      <c r="BL314" s="27" t="s">
        <v>704</v>
      </c>
      <c r="BM314" s="27" t="s">
        <v>704</v>
      </c>
      <c r="BN314" s="27" t="s">
        <v>704</v>
      </c>
      <c r="BO314" s="27" t="s">
        <v>704</v>
      </c>
      <c r="BP314" s="27" t="s">
        <v>704</v>
      </c>
      <c r="BQ314" s="27" t="s">
        <v>704</v>
      </c>
      <c r="BR314" s="27" t="s">
        <v>704</v>
      </c>
      <c r="BS314" s="27" t="s">
        <v>704</v>
      </c>
      <c r="BT314" s="27" t="s">
        <v>704</v>
      </c>
      <c r="BU314" s="27" t="s">
        <v>704</v>
      </c>
      <c r="BV314" s="27" t="s">
        <v>704</v>
      </c>
      <c r="BW314" s="27" t="s">
        <v>704</v>
      </c>
      <c r="BX314" s="27" t="s">
        <v>704</v>
      </c>
      <c r="BY314" s="27" t="s">
        <v>704</v>
      </c>
      <c r="BZ314" s="27" t="s">
        <v>704</v>
      </c>
      <c r="CA314" s="27" t="s">
        <v>704</v>
      </c>
      <c r="CB314" s="27" t="s">
        <v>704</v>
      </c>
      <c r="CC314" s="27" t="s">
        <v>704</v>
      </c>
      <c r="CD314" s="27" t="s">
        <v>704</v>
      </c>
      <c r="CE314" s="27" t="s">
        <v>704</v>
      </c>
      <c r="CF314" s="27" t="s">
        <v>704</v>
      </c>
      <c r="CG314" s="27" t="s">
        <v>704</v>
      </c>
      <c r="CH314" s="27" t="s">
        <v>704</v>
      </c>
      <c r="CI314" s="27" t="s">
        <v>704</v>
      </c>
      <c r="CJ314" s="27" t="s">
        <v>704</v>
      </c>
      <c r="CK314" s="27" t="s">
        <v>704</v>
      </c>
      <c r="CL314" s="27" t="s">
        <v>704</v>
      </c>
      <c r="CM314" s="27" t="s">
        <v>704</v>
      </c>
      <c r="CN314" s="27" t="s">
        <v>704</v>
      </c>
      <c r="CO314" s="27" t="s">
        <v>704</v>
      </c>
      <c r="CP314" s="27" t="s">
        <v>704</v>
      </c>
      <c r="CQ314" s="27" t="s">
        <v>704</v>
      </c>
      <c r="CR314" s="27" t="s">
        <v>704</v>
      </c>
      <c r="CS314" s="27" t="s">
        <v>704</v>
      </c>
      <c r="CT314" s="27" t="s">
        <v>704</v>
      </c>
      <c r="CU314" s="27" t="s">
        <v>704</v>
      </c>
      <c r="CV314" s="27" t="s">
        <v>704</v>
      </c>
      <c r="CW314" s="27" t="s">
        <v>704</v>
      </c>
      <c r="CX314" s="27" t="s">
        <v>704</v>
      </c>
      <c r="CY314" s="27" t="s">
        <v>704</v>
      </c>
      <c r="CZ314" s="27" t="s">
        <v>704</v>
      </c>
      <c r="DA314" s="27" t="s">
        <v>704</v>
      </c>
      <c r="DB314" s="27" t="s">
        <v>698</v>
      </c>
      <c r="DC314" s="27" t="s">
        <v>698</v>
      </c>
      <c r="DD314" s="27" t="s">
        <v>698</v>
      </c>
      <c r="DE314" s="27" t="s">
        <v>698</v>
      </c>
      <c r="DF314" s="27" t="s">
        <v>704</v>
      </c>
      <c r="DG314" s="27" t="s">
        <v>704</v>
      </c>
      <c r="DH314" s="27" t="s">
        <v>704</v>
      </c>
      <c r="DI314" s="27" t="s">
        <v>704</v>
      </c>
      <c r="DJ314" s="27" t="s">
        <v>704</v>
      </c>
      <c r="DK314" s="27" t="s">
        <v>704</v>
      </c>
      <c r="DL314" s="27" t="s">
        <v>704</v>
      </c>
      <c r="DM314" s="27" t="s">
        <v>704</v>
      </c>
      <c r="DN314" s="27" t="s">
        <v>704</v>
      </c>
      <c r="DO314" s="27" t="s">
        <v>704</v>
      </c>
      <c r="DP314" s="27" t="s">
        <v>704</v>
      </c>
      <c r="DQ314" s="27" t="s">
        <v>704</v>
      </c>
      <c r="DR314" s="27" t="s">
        <v>704</v>
      </c>
      <c r="DS314" s="27"/>
      <c r="DT314" s="27" t="s">
        <v>704</v>
      </c>
      <c r="DU314" s="27" t="s">
        <v>704</v>
      </c>
      <c r="DV314" s="27" t="s">
        <v>704</v>
      </c>
      <c r="DW314" s="27" t="s">
        <v>704</v>
      </c>
      <c r="DX314" s="27" t="s">
        <v>704</v>
      </c>
      <c r="DY314" s="27" t="s">
        <v>704</v>
      </c>
      <c r="DZ314" s="27" t="s">
        <v>704</v>
      </c>
      <c r="EA314" s="27" t="s">
        <v>704</v>
      </c>
      <c r="EB314" s="27" t="s">
        <v>704</v>
      </c>
      <c r="EC314" s="27" t="s">
        <v>704</v>
      </c>
      <c r="ED314" s="27" t="s">
        <v>704</v>
      </c>
      <c r="EE314" s="27" t="s">
        <v>704</v>
      </c>
      <c r="EF314" s="27" t="s">
        <v>704</v>
      </c>
      <c r="EG314" s="27" t="s">
        <v>704</v>
      </c>
      <c r="EH314" s="27" t="s">
        <v>704</v>
      </c>
      <c r="EI314" s="27" t="s">
        <v>704</v>
      </c>
      <c r="EJ314" s="27" t="s">
        <v>704</v>
      </c>
      <c r="EK314" s="27" t="s">
        <v>704</v>
      </c>
      <c r="EL314" s="27" t="s">
        <v>704</v>
      </c>
      <c r="EM314" s="27" t="s">
        <v>704</v>
      </c>
      <c r="EN314" s="27" t="s">
        <v>704</v>
      </c>
      <c r="EO314" s="27" t="s">
        <v>704</v>
      </c>
      <c r="EP314" s="27" t="s">
        <v>704</v>
      </c>
      <c r="EQ314" s="27" t="s">
        <v>704</v>
      </c>
      <c r="ER314" s="27" t="s">
        <v>704</v>
      </c>
      <c r="ES314" s="27" t="s">
        <v>704</v>
      </c>
      <c r="ET314" s="27" t="s">
        <v>704</v>
      </c>
      <c r="EU314" s="27" t="s">
        <v>704</v>
      </c>
      <c r="EV314" s="27" t="s">
        <v>704</v>
      </c>
      <c r="EW314" s="27" t="s">
        <v>704</v>
      </c>
      <c r="EX314" s="27" t="s">
        <v>704</v>
      </c>
      <c r="EY314" s="27" t="s">
        <v>704</v>
      </c>
      <c r="EZ314" s="27" t="s">
        <v>704</v>
      </c>
      <c r="FA314" s="27" t="s">
        <v>704</v>
      </c>
      <c r="FB314" s="27" t="s">
        <v>704</v>
      </c>
      <c r="FC314" s="27" t="s">
        <v>704</v>
      </c>
      <c r="FD314" s="27" t="s">
        <v>704</v>
      </c>
      <c r="FE314" s="27" t="s">
        <v>704</v>
      </c>
      <c r="FF314" s="27" t="s">
        <v>704</v>
      </c>
      <c r="FG314" s="27" t="s">
        <v>704</v>
      </c>
      <c r="FH314" s="27" t="s">
        <v>704</v>
      </c>
      <c r="FI314" s="27" t="s">
        <v>704</v>
      </c>
      <c r="FJ314" s="27" t="s">
        <v>694</v>
      </c>
      <c r="FK314" s="27" t="s">
        <v>704</v>
      </c>
      <c r="FL314" s="27" t="s">
        <v>704</v>
      </c>
      <c r="FM314" s="27" t="s">
        <v>704</v>
      </c>
      <c r="FN314" s="27" t="s">
        <v>704</v>
      </c>
      <c r="FO314" s="78" t="s">
        <v>1642</v>
      </c>
      <c r="FP314" s="72" t="s">
        <v>698</v>
      </c>
      <c r="FQ314" s="72" t="s">
        <v>1176</v>
      </c>
      <c r="FR314" s="78" t="s">
        <v>1643</v>
      </c>
      <c r="FS314" s="78" t="s">
        <v>1687</v>
      </c>
      <c r="FT314" s="72" t="s">
        <v>1645</v>
      </c>
      <c r="FU314" s="72" t="s">
        <v>698</v>
      </c>
      <c r="FV314" s="78" t="s">
        <v>1878</v>
      </c>
      <c r="FW314" s="78" t="s">
        <v>1647</v>
      </c>
      <c r="FX314" s="78" t="s">
        <v>1647</v>
      </c>
      <c r="FY314" s="72" t="s">
        <v>698</v>
      </c>
      <c r="FZ314" s="90" t="s">
        <v>1648</v>
      </c>
      <c r="GA314" s="90" t="s">
        <v>1647</v>
      </c>
      <c r="GB314" s="90" t="s">
        <v>1649</v>
      </c>
      <c r="GC314" s="90" t="s">
        <v>1650</v>
      </c>
      <c r="GD314" s="90" t="s">
        <v>1651</v>
      </c>
      <c r="GE314" s="90" t="s">
        <v>1879</v>
      </c>
      <c r="GF314" s="90" t="s">
        <v>1653</v>
      </c>
      <c r="GG314" s="90" t="s">
        <v>1650</v>
      </c>
      <c r="GH314" s="106" t="s">
        <v>1654</v>
      </c>
      <c r="GI314" s="106" t="s">
        <v>1655</v>
      </c>
      <c r="GJ314" s="27" t="s">
        <v>1647</v>
      </c>
      <c r="GK314" s="28" t="s">
        <v>1690</v>
      </c>
      <c r="GL314" s="27"/>
    </row>
    <row r="315" spans="1:194" ht="22.5" x14ac:dyDescent="0.25">
      <c r="A315" s="71" t="str">
        <f t="shared" si="28"/>
        <v xml:space="preserve">Expenditure: Employee Related Cost  - Municipal Staff : Salaries, Wages and Allowances - Allowances: Housing Benefits and Incidental - Housing Benefits </v>
      </c>
      <c r="B315" s="27" t="s">
        <v>1639</v>
      </c>
      <c r="C315" s="27" t="str">
        <f t="shared" si="21"/>
        <v>IE005002001005005003000000000000000000</v>
      </c>
      <c r="D315" s="23" t="s">
        <v>1166</v>
      </c>
      <c r="E315" s="23" t="s">
        <v>713</v>
      </c>
      <c r="F315" s="23" t="s">
        <v>707</v>
      </c>
      <c r="G315" s="23" t="s">
        <v>702</v>
      </c>
      <c r="H315" s="23" t="s">
        <v>713</v>
      </c>
      <c r="I315" s="23" t="s">
        <v>713</v>
      </c>
      <c r="J315" s="23" t="s">
        <v>710</v>
      </c>
      <c r="K315" s="23" t="s">
        <v>697</v>
      </c>
      <c r="L315" s="23" t="s">
        <v>697</v>
      </c>
      <c r="M315" s="23" t="s">
        <v>697</v>
      </c>
      <c r="N315" s="23" t="s">
        <v>697</v>
      </c>
      <c r="O315" s="23" t="s">
        <v>697</v>
      </c>
      <c r="P315" s="23" t="s">
        <v>697</v>
      </c>
      <c r="Q315" s="27">
        <v>0</v>
      </c>
      <c r="R315" s="27" t="s">
        <v>704</v>
      </c>
      <c r="S315" s="27" t="s">
        <v>698</v>
      </c>
      <c r="T315" s="28" t="s">
        <v>694</v>
      </c>
      <c r="U315" s="28"/>
      <c r="V315" s="27" t="s">
        <v>70</v>
      </c>
      <c r="W315" s="27" t="s">
        <v>905</v>
      </c>
      <c r="X315" s="27"/>
      <c r="Y315" s="27"/>
      <c r="Z315" s="27"/>
      <c r="AA315" s="27"/>
      <c r="AB315" s="27"/>
      <c r="AC315" s="27" t="s">
        <v>1685</v>
      </c>
      <c r="AD315" s="27"/>
      <c r="AE315" s="27"/>
      <c r="AF315" s="27"/>
      <c r="AG315" s="27"/>
      <c r="AH315" s="27"/>
      <c r="AI315" s="27" t="s">
        <v>1882</v>
      </c>
      <c r="AJ315" s="28" t="s">
        <v>704</v>
      </c>
      <c r="AK315" s="27" t="s">
        <v>704</v>
      </c>
      <c r="AL315" s="27" t="s">
        <v>704</v>
      </c>
      <c r="AM315" s="27" t="s">
        <v>704</v>
      </c>
      <c r="AN315" s="27" t="s">
        <v>704</v>
      </c>
      <c r="AO315" s="27" t="s">
        <v>704</v>
      </c>
      <c r="AP315" s="27" t="s">
        <v>704</v>
      </c>
      <c r="AQ315" s="27" t="s">
        <v>704</v>
      </c>
      <c r="AR315" s="27" t="s">
        <v>704</v>
      </c>
      <c r="AS315" s="27" t="s">
        <v>704</v>
      </c>
      <c r="AT315" s="27" t="s">
        <v>704</v>
      </c>
      <c r="AU315" s="27" t="s">
        <v>704</v>
      </c>
      <c r="AV315" s="27" t="s">
        <v>704</v>
      </c>
      <c r="AW315" s="27" t="s">
        <v>704</v>
      </c>
      <c r="AX315" s="27" t="s">
        <v>704</v>
      </c>
      <c r="AY315" s="27" t="s">
        <v>704</v>
      </c>
      <c r="AZ315" s="27" t="s">
        <v>704</v>
      </c>
      <c r="BA315" s="27" t="s">
        <v>704</v>
      </c>
      <c r="BB315" s="27" t="s">
        <v>704</v>
      </c>
      <c r="BC315" s="27" t="s">
        <v>704</v>
      </c>
      <c r="BD315" s="27" t="s">
        <v>704</v>
      </c>
      <c r="BE315" s="27" t="s">
        <v>704</v>
      </c>
      <c r="BF315" s="27" t="s">
        <v>704</v>
      </c>
      <c r="BG315" s="27" t="s">
        <v>704</v>
      </c>
      <c r="BH315" s="27" t="s">
        <v>704</v>
      </c>
      <c r="BI315" s="27" t="s">
        <v>704</v>
      </c>
      <c r="BJ315" s="27" t="s">
        <v>704</v>
      </c>
      <c r="BK315" s="27" t="s">
        <v>704</v>
      </c>
      <c r="BL315" s="27" t="s">
        <v>704</v>
      </c>
      <c r="BM315" s="27" t="s">
        <v>704</v>
      </c>
      <c r="BN315" s="27" t="s">
        <v>704</v>
      </c>
      <c r="BO315" s="27" t="s">
        <v>704</v>
      </c>
      <c r="BP315" s="27" t="s">
        <v>704</v>
      </c>
      <c r="BQ315" s="27" t="s">
        <v>704</v>
      </c>
      <c r="BR315" s="27" t="s">
        <v>704</v>
      </c>
      <c r="BS315" s="27" t="s">
        <v>704</v>
      </c>
      <c r="BT315" s="27" t="s">
        <v>704</v>
      </c>
      <c r="BU315" s="27" t="s">
        <v>704</v>
      </c>
      <c r="BV315" s="27" t="s">
        <v>704</v>
      </c>
      <c r="BW315" s="27" t="s">
        <v>704</v>
      </c>
      <c r="BX315" s="27" t="s">
        <v>704</v>
      </c>
      <c r="BY315" s="27" t="s">
        <v>704</v>
      </c>
      <c r="BZ315" s="27" t="s">
        <v>704</v>
      </c>
      <c r="CA315" s="27" t="s">
        <v>704</v>
      </c>
      <c r="CB315" s="27" t="s">
        <v>704</v>
      </c>
      <c r="CC315" s="27" t="s">
        <v>704</v>
      </c>
      <c r="CD315" s="27" t="s">
        <v>704</v>
      </c>
      <c r="CE315" s="27" t="s">
        <v>704</v>
      </c>
      <c r="CF315" s="27" t="s">
        <v>704</v>
      </c>
      <c r="CG315" s="27" t="s">
        <v>704</v>
      </c>
      <c r="CH315" s="27" t="s">
        <v>704</v>
      </c>
      <c r="CI315" s="27" t="s">
        <v>704</v>
      </c>
      <c r="CJ315" s="27" t="s">
        <v>704</v>
      </c>
      <c r="CK315" s="27" t="s">
        <v>704</v>
      </c>
      <c r="CL315" s="27" t="s">
        <v>704</v>
      </c>
      <c r="CM315" s="27" t="s">
        <v>704</v>
      </c>
      <c r="CN315" s="27" t="s">
        <v>704</v>
      </c>
      <c r="CO315" s="27" t="s">
        <v>704</v>
      </c>
      <c r="CP315" s="27" t="s">
        <v>704</v>
      </c>
      <c r="CQ315" s="27" t="s">
        <v>704</v>
      </c>
      <c r="CR315" s="27" t="s">
        <v>704</v>
      </c>
      <c r="CS315" s="27" t="s">
        <v>704</v>
      </c>
      <c r="CT315" s="27" t="s">
        <v>704</v>
      </c>
      <c r="CU315" s="27" t="s">
        <v>704</v>
      </c>
      <c r="CV315" s="27" t="s">
        <v>704</v>
      </c>
      <c r="CW315" s="27" t="s">
        <v>704</v>
      </c>
      <c r="CX315" s="27" t="s">
        <v>704</v>
      </c>
      <c r="CY315" s="27" t="s">
        <v>704</v>
      </c>
      <c r="CZ315" s="27" t="s">
        <v>704</v>
      </c>
      <c r="DA315" s="27" t="s">
        <v>704</v>
      </c>
      <c r="DB315" s="27" t="s">
        <v>698</v>
      </c>
      <c r="DC315" s="27" t="s">
        <v>698</v>
      </c>
      <c r="DD315" s="27" t="s">
        <v>698</v>
      </c>
      <c r="DE315" s="27" t="s">
        <v>698</v>
      </c>
      <c r="DF315" s="27" t="s">
        <v>704</v>
      </c>
      <c r="DG315" s="27" t="s">
        <v>704</v>
      </c>
      <c r="DH315" s="27" t="s">
        <v>704</v>
      </c>
      <c r="DI315" s="27" t="s">
        <v>704</v>
      </c>
      <c r="DJ315" s="27" t="s">
        <v>704</v>
      </c>
      <c r="DK315" s="27" t="s">
        <v>704</v>
      </c>
      <c r="DL315" s="27" t="s">
        <v>704</v>
      </c>
      <c r="DM315" s="27" t="s">
        <v>704</v>
      </c>
      <c r="DN315" s="27" t="s">
        <v>704</v>
      </c>
      <c r="DO315" s="27" t="s">
        <v>704</v>
      </c>
      <c r="DP315" s="27" t="s">
        <v>704</v>
      </c>
      <c r="DQ315" s="27" t="s">
        <v>704</v>
      </c>
      <c r="DR315" s="27" t="s">
        <v>704</v>
      </c>
      <c r="DS315" s="27"/>
      <c r="DT315" s="27" t="s">
        <v>704</v>
      </c>
      <c r="DU315" s="27" t="s">
        <v>704</v>
      </c>
      <c r="DV315" s="27" t="s">
        <v>704</v>
      </c>
      <c r="DW315" s="27" t="s">
        <v>704</v>
      </c>
      <c r="DX315" s="27" t="s">
        <v>704</v>
      </c>
      <c r="DY315" s="27" t="s">
        <v>704</v>
      </c>
      <c r="DZ315" s="27" t="s">
        <v>704</v>
      </c>
      <c r="EA315" s="27" t="s">
        <v>704</v>
      </c>
      <c r="EB315" s="27" t="s">
        <v>704</v>
      </c>
      <c r="EC315" s="27" t="s">
        <v>704</v>
      </c>
      <c r="ED315" s="27" t="s">
        <v>704</v>
      </c>
      <c r="EE315" s="27" t="s">
        <v>704</v>
      </c>
      <c r="EF315" s="27" t="s">
        <v>704</v>
      </c>
      <c r="EG315" s="27" t="s">
        <v>704</v>
      </c>
      <c r="EH315" s="27" t="s">
        <v>704</v>
      </c>
      <c r="EI315" s="27" t="s">
        <v>704</v>
      </c>
      <c r="EJ315" s="27" t="s">
        <v>704</v>
      </c>
      <c r="EK315" s="27" t="s">
        <v>704</v>
      </c>
      <c r="EL315" s="27" t="s">
        <v>704</v>
      </c>
      <c r="EM315" s="27" t="s">
        <v>704</v>
      </c>
      <c r="EN315" s="27" t="s">
        <v>704</v>
      </c>
      <c r="EO315" s="27" t="s">
        <v>704</v>
      </c>
      <c r="EP315" s="27" t="s">
        <v>704</v>
      </c>
      <c r="EQ315" s="27" t="s">
        <v>704</v>
      </c>
      <c r="ER315" s="27" t="s">
        <v>704</v>
      </c>
      <c r="ES315" s="27" t="s">
        <v>704</v>
      </c>
      <c r="ET315" s="27" t="s">
        <v>704</v>
      </c>
      <c r="EU315" s="27" t="s">
        <v>704</v>
      </c>
      <c r="EV315" s="27" t="s">
        <v>704</v>
      </c>
      <c r="EW315" s="27" t="s">
        <v>704</v>
      </c>
      <c r="EX315" s="27" t="s">
        <v>704</v>
      </c>
      <c r="EY315" s="27" t="s">
        <v>704</v>
      </c>
      <c r="EZ315" s="27" t="s">
        <v>704</v>
      </c>
      <c r="FA315" s="27" t="s">
        <v>704</v>
      </c>
      <c r="FB315" s="27" t="s">
        <v>704</v>
      </c>
      <c r="FC315" s="27" t="s">
        <v>704</v>
      </c>
      <c r="FD315" s="27" t="s">
        <v>704</v>
      </c>
      <c r="FE315" s="27" t="s">
        <v>704</v>
      </c>
      <c r="FF315" s="27" t="s">
        <v>704</v>
      </c>
      <c r="FG315" s="27" t="s">
        <v>704</v>
      </c>
      <c r="FH315" s="27" t="s">
        <v>704</v>
      </c>
      <c r="FI315" s="27" t="s">
        <v>704</v>
      </c>
      <c r="FJ315" s="27" t="s">
        <v>694</v>
      </c>
      <c r="FK315" s="27" t="s">
        <v>704</v>
      </c>
      <c r="FL315" s="27" t="s">
        <v>704</v>
      </c>
      <c r="FM315" s="27" t="s">
        <v>704</v>
      </c>
      <c r="FN315" s="27" t="s">
        <v>704</v>
      </c>
      <c r="FO315" s="78" t="s">
        <v>1642</v>
      </c>
      <c r="FP315" s="72" t="s">
        <v>698</v>
      </c>
      <c r="FQ315" s="72" t="s">
        <v>1176</v>
      </c>
      <c r="FR315" s="78" t="s">
        <v>1643</v>
      </c>
      <c r="FS315" s="78" t="s">
        <v>1687</v>
      </c>
      <c r="FT315" s="72" t="s">
        <v>1645</v>
      </c>
      <c r="FU315" s="72" t="s">
        <v>698</v>
      </c>
      <c r="FV315" s="78" t="s">
        <v>1878</v>
      </c>
      <c r="FW315" s="78" t="s">
        <v>1647</v>
      </c>
      <c r="FX315" s="78" t="s">
        <v>1647</v>
      </c>
      <c r="FY315" s="72" t="s">
        <v>698</v>
      </c>
      <c r="FZ315" s="90" t="s">
        <v>1648</v>
      </c>
      <c r="GA315" s="90" t="s">
        <v>1647</v>
      </c>
      <c r="GB315" s="90" t="s">
        <v>1649</v>
      </c>
      <c r="GC315" s="90" t="s">
        <v>1650</v>
      </c>
      <c r="GD315" s="90" t="s">
        <v>1651</v>
      </c>
      <c r="GE315" s="90" t="s">
        <v>1879</v>
      </c>
      <c r="GF315" s="90" t="s">
        <v>1653</v>
      </c>
      <c r="GG315" s="90" t="s">
        <v>1650</v>
      </c>
      <c r="GH315" s="106" t="s">
        <v>1654</v>
      </c>
      <c r="GI315" s="106" t="s">
        <v>1655</v>
      </c>
      <c r="GJ315" s="27" t="s">
        <v>1647</v>
      </c>
      <c r="GK315" s="28" t="s">
        <v>1690</v>
      </c>
      <c r="GL315" s="27"/>
    </row>
    <row r="316" spans="1:194" ht="22.5" x14ac:dyDescent="0.25">
      <c r="A316" s="71" t="str">
        <f t="shared" si="28"/>
        <v xml:space="preserve">Expenditure: Employee Related Cost  - Municipal Staff : Salaries, Wages and Allowances - Allowances: Housing Benefits and Incidental - Laundry </v>
      </c>
      <c r="B316" s="27" t="s">
        <v>1639</v>
      </c>
      <c r="C316" s="27" t="str">
        <f t="shared" si="21"/>
        <v>IE005002001005005004000000000000000000</v>
      </c>
      <c r="D316" s="23" t="s">
        <v>1166</v>
      </c>
      <c r="E316" s="23" t="s">
        <v>713</v>
      </c>
      <c r="F316" s="23" t="s">
        <v>707</v>
      </c>
      <c r="G316" s="23" t="s">
        <v>702</v>
      </c>
      <c r="H316" s="23" t="s">
        <v>713</v>
      </c>
      <c r="I316" s="23" t="s">
        <v>713</v>
      </c>
      <c r="J316" s="23" t="s">
        <v>711</v>
      </c>
      <c r="K316" s="23" t="s">
        <v>697</v>
      </c>
      <c r="L316" s="23" t="s">
        <v>697</v>
      </c>
      <c r="M316" s="23" t="s">
        <v>697</v>
      </c>
      <c r="N316" s="23" t="s">
        <v>697</v>
      </c>
      <c r="O316" s="23" t="s">
        <v>697</v>
      </c>
      <c r="P316" s="23" t="s">
        <v>697</v>
      </c>
      <c r="Q316" s="27">
        <v>0</v>
      </c>
      <c r="R316" s="27" t="s">
        <v>704</v>
      </c>
      <c r="S316" s="27" t="s">
        <v>698</v>
      </c>
      <c r="T316" s="28" t="s">
        <v>694</v>
      </c>
      <c r="U316" s="28"/>
      <c r="V316" s="27" t="s">
        <v>1883</v>
      </c>
      <c r="W316" s="27" t="s">
        <v>905</v>
      </c>
      <c r="X316" s="27"/>
      <c r="Y316" s="27"/>
      <c r="Z316" s="27"/>
      <c r="AA316" s="27"/>
      <c r="AB316" s="27"/>
      <c r="AC316" s="27" t="s">
        <v>1884</v>
      </c>
      <c r="AD316" s="27"/>
      <c r="AE316" s="27"/>
      <c r="AF316" s="27"/>
      <c r="AG316" s="27"/>
      <c r="AH316" s="27"/>
      <c r="AI316" s="27" t="s">
        <v>1885</v>
      </c>
      <c r="AJ316" s="28" t="s">
        <v>704</v>
      </c>
      <c r="AK316" s="27" t="s">
        <v>704</v>
      </c>
      <c r="AL316" s="27" t="s">
        <v>704</v>
      </c>
      <c r="AM316" s="27" t="s">
        <v>704</v>
      </c>
      <c r="AN316" s="27" t="s">
        <v>704</v>
      </c>
      <c r="AO316" s="27" t="s">
        <v>704</v>
      </c>
      <c r="AP316" s="27" t="s">
        <v>704</v>
      </c>
      <c r="AQ316" s="27" t="s">
        <v>704</v>
      </c>
      <c r="AR316" s="27" t="s">
        <v>704</v>
      </c>
      <c r="AS316" s="27" t="s">
        <v>704</v>
      </c>
      <c r="AT316" s="27" t="s">
        <v>704</v>
      </c>
      <c r="AU316" s="27" t="s">
        <v>704</v>
      </c>
      <c r="AV316" s="27" t="s">
        <v>704</v>
      </c>
      <c r="AW316" s="27" t="s">
        <v>704</v>
      </c>
      <c r="AX316" s="27" t="s">
        <v>704</v>
      </c>
      <c r="AY316" s="27" t="s">
        <v>704</v>
      </c>
      <c r="AZ316" s="27" t="s">
        <v>704</v>
      </c>
      <c r="BA316" s="27" t="s">
        <v>704</v>
      </c>
      <c r="BB316" s="27" t="s">
        <v>704</v>
      </c>
      <c r="BC316" s="27" t="s">
        <v>704</v>
      </c>
      <c r="BD316" s="27" t="s">
        <v>704</v>
      </c>
      <c r="BE316" s="27" t="s">
        <v>704</v>
      </c>
      <c r="BF316" s="27" t="s">
        <v>704</v>
      </c>
      <c r="BG316" s="27" t="s">
        <v>704</v>
      </c>
      <c r="BH316" s="27" t="s">
        <v>704</v>
      </c>
      <c r="BI316" s="27" t="s">
        <v>704</v>
      </c>
      <c r="BJ316" s="27" t="s">
        <v>704</v>
      </c>
      <c r="BK316" s="27" t="s">
        <v>704</v>
      </c>
      <c r="BL316" s="27" t="s">
        <v>704</v>
      </c>
      <c r="BM316" s="27" t="s">
        <v>704</v>
      </c>
      <c r="BN316" s="27" t="s">
        <v>704</v>
      </c>
      <c r="BO316" s="27" t="s">
        <v>704</v>
      </c>
      <c r="BP316" s="27" t="s">
        <v>704</v>
      </c>
      <c r="BQ316" s="27" t="s">
        <v>704</v>
      </c>
      <c r="BR316" s="27" t="s">
        <v>704</v>
      </c>
      <c r="BS316" s="27" t="s">
        <v>704</v>
      </c>
      <c r="BT316" s="27" t="s">
        <v>704</v>
      </c>
      <c r="BU316" s="27" t="s">
        <v>704</v>
      </c>
      <c r="BV316" s="27" t="s">
        <v>704</v>
      </c>
      <c r="BW316" s="27" t="s">
        <v>704</v>
      </c>
      <c r="BX316" s="27" t="s">
        <v>704</v>
      </c>
      <c r="BY316" s="27" t="s">
        <v>704</v>
      </c>
      <c r="BZ316" s="27" t="s">
        <v>704</v>
      </c>
      <c r="CA316" s="27" t="s">
        <v>704</v>
      </c>
      <c r="CB316" s="27" t="s">
        <v>704</v>
      </c>
      <c r="CC316" s="27" t="s">
        <v>704</v>
      </c>
      <c r="CD316" s="27" t="s">
        <v>704</v>
      </c>
      <c r="CE316" s="27" t="s">
        <v>704</v>
      </c>
      <c r="CF316" s="27" t="s">
        <v>704</v>
      </c>
      <c r="CG316" s="27" t="s">
        <v>704</v>
      </c>
      <c r="CH316" s="27" t="s">
        <v>704</v>
      </c>
      <c r="CI316" s="27" t="s">
        <v>704</v>
      </c>
      <c r="CJ316" s="27" t="s">
        <v>704</v>
      </c>
      <c r="CK316" s="27" t="s">
        <v>704</v>
      </c>
      <c r="CL316" s="27" t="s">
        <v>704</v>
      </c>
      <c r="CM316" s="27" t="s">
        <v>704</v>
      </c>
      <c r="CN316" s="27" t="s">
        <v>704</v>
      </c>
      <c r="CO316" s="27" t="s">
        <v>704</v>
      </c>
      <c r="CP316" s="27" t="s">
        <v>704</v>
      </c>
      <c r="CQ316" s="27" t="s">
        <v>704</v>
      </c>
      <c r="CR316" s="27" t="s">
        <v>704</v>
      </c>
      <c r="CS316" s="27" t="s">
        <v>704</v>
      </c>
      <c r="CT316" s="27" t="s">
        <v>704</v>
      </c>
      <c r="CU316" s="27" t="s">
        <v>704</v>
      </c>
      <c r="CV316" s="27" t="s">
        <v>704</v>
      </c>
      <c r="CW316" s="27" t="s">
        <v>704</v>
      </c>
      <c r="CX316" s="27" t="s">
        <v>704</v>
      </c>
      <c r="CY316" s="27" t="s">
        <v>704</v>
      </c>
      <c r="CZ316" s="27" t="s">
        <v>704</v>
      </c>
      <c r="DA316" s="27" t="s">
        <v>704</v>
      </c>
      <c r="DB316" s="27" t="s">
        <v>698</v>
      </c>
      <c r="DC316" s="27" t="s">
        <v>698</v>
      </c>
      <c r="DD316" s="27" t="s">
        <v>698</v>
      </c>
      <c r="DE316" s="27" t="s">
        <v>698</v>
      </c>
      <c r="DF316" s="27" t="s">
        <v>704</v>
      </c>
      <c r="DG316" s="27" t="s">
        <v>704</v>
      </c>
      <c r="DH316" s="27" t="s">
        <v>704</v>
      </c>
      <c r="DI316" s="27" t="s">
        <v>704</v>
      </c>
      <c r="DJ316" s="27" t="s">
        <v>704</v>
      </c>
      <c r="DK316" s="27" t="s">
        <v>704</v>
      </c>
      <c r="DL316" s="27" t="s">
        <v>704</v>
      </c>
      <c r="DM316" s="27" t="s">
        <v>704</v>
      </c>
      <c r="DN316" s="27" t="s">
        <v>704</v>
      </c>
      <c r="DO316" s="27" t="s">
        <v>704</v>
      </c>
      <c r="DP316" s="27" t="s">
        <v>704</v>
      </c>
      <c r="DQ316" s="27" t="s">
        <v>704</v>
      </c>
      <c r="DR316" s="27" t="s">
        <v>704</v>
      </c>
      <c r="DS316" s="27"/>
      <c r="DT316" s="27" t="s">
        <v>704</v>
      </c>
      <c r="DU316" s="27" t="s">
        <v>704</v>
      </c>
      <c r="DV316" s="27" t="s">
        <v>704</v>
      </c>
      <c r="DW316" s="27" t="s">
        <v>704</v>
      </c>
      <c r="DX316" s="27" t="s">
        <v>704</v>
      </c>
      <c r="DY316" s="27" t="s">
        <v>704</v>
      </c>
      <c r="DZ316" s="27" t="s">
        <v>704</v>
      </c>
      <c r="EA316" s="27" t="s">
        <v>704</v>
      </c>
      <c r="EB316" s="27" t="s">
        <v>704</v>
      </c>
      <c r="EC316" s="27" t="s">
        <v>704</v>
      </c>
      <c r="ED316" s="27" t="s">
        <v>704</v>
      </c>
      <c r="EE316" s="27" t="s">
        <v>704</v>
      </c>
      <c r="EF316" s="27" t="s">
        <v>704</v>
      </c>
      <c r="EG316" s="27" t="s">
        <v>704</v>
      </c>
      <c r="EH316" s="27" t="s">
        <v>704</v>
      </c>
      <c r="EI316" s="27" t="s">
        <v>704</v>
      </c>
      <c r="EJ316" s="27" t="s">
        <v>704</v>
      </c>
      <c r="EK316" s="27" t="s">
        <v>704</v>
      </c>
      <c r="EL316" s="27" t="s">
        <v>704</v>
      </c>
      <c r="EM316" s="27" t="s">
        <v>704</v>
      </c>
      <c r="EN316" s="27" t="s">
        <v>704</v>
      </c>
      <c r="EO316" s="27" t="s">
        <v>704</v>
      </c>
      <c r="EP316" s="27" t="s">
        <v>704</v>
      </c>
      <c r="EQ316" s="27" t="s">
        <v>704</v>
      </c>
      <c r="ER316" s="27" t="s">
        <v>704</v>
      </c>
      <c r="ES316" s="27" t="s">
        <v>704</v>
      </c>
      <c r="ET316" s="27" t="s">
        <v>704</v>
      </c>
      <c r="EU316" s="27" t="s">
        <v>704</v>
      </c>
      <c r="EV316" s="27" t="s">
        <v>704</v>
      </c>
      <c r="EW316" s="27" t="s">
        <v>704</v>
      </c>
      <c r="EX316" s="27" t="s">
        <v>704</v>
      </c>
      <c r="EY316" s="27" t="s">
        <v>704</v>
      </c>
      <c r="EZ316" s="27" t="s">
        <v>704</v>
      </c>
      <c r="FA316" s="27" t="s">
        <v>704</v>
      </c>
      <c r="FB316" s="27" t="s">
        <v>704</v>
      </c>
      <c r="FC316" s="27" t="s">
        <v>704</v>
      </c>
      <c r="FD316" s="27" t="s">
        <v>704</v>
      </c>
      <c r="FE316" s="27" t="s">
        <v>704</v>
      </c>
      <c r="FF316" s="27" t="s">
        <v>704</v>
      </c>
      <c r="FG316" s="27" t="s">
        <v>704</v>
      </c>
      <c r="FH316" s="27" t="s">
        <v>704</v>
      </c>
      <c r="FI316" s="27" t="s">
        <v>704</v>
      </c>
      <c r="FJ316" s="27" t="s">
        <v>694</v>
      </c>
      <c r="FK316" s="27" t="s">
        <v>704</v>
      </c>
      <c r="FL316" s="27" t="s">
        <v>704</v>
      </c>
      <c r="FM316" s="27" t="s">
        <v>704</v>
      </c>
      <c r="FN316" s="27" t="s">
        <v>704</v>
      </c>
      <c r="FO316" s="78" t="s">
        <v>1642</v>
      </c>
      <c r="FP316" s="72" t="s">
        <v>698</v>
      </c>
      <c r="FQ316" s="72" t="s">
        <v>1176</v>
      </c>
      <c r="FR316" s="78" t="s">
        <v>1643</v>
      </c>
      <c r="FS316" s="78" t="s">
        <v>1687</v>
      </c>
      <c r="FT316" s="72" t="s">
        <v>1645</v>
      </c>
      <c r="FU316" s="72" t="s">
        <v>698</v>
      </c>
      <c r="FV316" s="78" t="s">
        <v>1878</v>
      </c>
      <c r="FW316" s="78" t="s">
        <v>1647</v>
      </c>
      <c r="FX316" s="78" t="s">
        <v>1647</v>
      </c>
      <c r="FY316" s="72" t="s">
        <v>698</v>
      </c>
      <c r="FZ316" s="90" t="s">
        <v>1648</v>
      </c>
      <c r="GA316" s="90" t="s">
        <v>1647</v>
      </c>
      <c r="GB316" s="90" t="s">
        <v>1649</v>
      </c>
      <c r="GC316" s="90" t="s">
        <v>1650</v>
      </c>
      <c r="GD316" s="90" t="s">
        <v>1651</v>
      </c>
      <c r="GE316" s="90" t="s">
        <v>1879</v>
      </c>
      <c r="GF316" s="90" t="s">
        <v>1653</v>
      </c>
      <c r="GG316" s="90" t="s">
        <v>1650</v>
      </c>
      <c r="GH316" s="106" t="s">
        <v>1654</v>
      </c>
      <c r="GI316" s="106" t="s">
        <v>1655</v>
      </c>
      <c r="GJ316" s="27" t="s">
        <v>1647</v>
      </c>
      <c r="GK316" s="28" t="s">
        <v>1690</v>
      </c>
      <c r="GL316" s="27"/>
    </row>
    <row r="317" spans="1:194" ht="22.5" x14ac:dyDescent="0.25">
      <c r="A317" s="71" t="str">
        <f t="shared" si="28"/>
        <v>Expenditure: Employee Related Cost  - Municipal Staff : Salaries, Wages and Allowances - Allowances: Housing Benefits and Incidental - Rental Subsidy</v>
      </c>
      <c r="B317" s="27" t="s">
        <v>1639</v>
      </c>
      <c r="C317" s="27" t="str">
        <f t="shared" si="21"/>
        <v>IE005002001005005005000000000000000000</v>
      </c>
      <c r="D317" s="23" t="s">
        <v>1166</v>
      </c>
      <c r="E317" s="23" t="s">
        <v>713</v>
      </c>
      <c r="F317" s="23" t="s">
        <v>707</v>
      </c>
      <c r="G317" s="23" t="s">
        <v>702</v>
      </c>
      <c r="H317" s="23" t="s">
        <v>713</v>
      </c>
      <c r="I317" s="23" t="s">
        <v>713</v>
      </c>
      <c r="J317" s="23" t="s">
        <v>713</v>
      </c>
      <c r="K317" s="23" t="s">
        <v>697</v>
      </c>
      <c r="L317" s="23" t="s">
        <v>697</v>
      </c>
      <c r="M317" s="23" t="s">
        <v>697</v>
      </c>
      <c r="N317" s="23" t="s">
        <v>697</v>
      </c>
      <c r="O317" s="23" t="s">
        <v>697</v>
      </c>
      <c r="P317" s="23" t="s">
        <v>697</v>
      </c>
      <c r="Q317" s="27">
        <v>0</v>
      </c>
      <c r="R317" s="27" t="s">
        <v>704</v>
      </c>
      <c r="S317" s="27" t="s">
        <v>698</v>
      </c>
      <c r="T317" s="28" t="s">
        <v>694</v>
      </c>
      <c r="U317" s="28"/>
      <c r="V317" s="27" t="s">
        <v>74</v>
      </c>
      <c r="W317" s="27" t="s">
        <v>905</v>
      </c>
      <c r="X317" s="27"/>
      <c r="Y317" s="27"/>
      <c r="Z317" s="27"/>
      <c r="AA317" s="27"/>
      <c r="AB317" s="27"/>
      <c r="AC317" s="27" t="s">
        <v>1886</v>
      </c>
      <c r="AD317" s="27"/>
      <c r="AE317" s="27"/>
      <c r="AF317" s="27"/>
      <c r="AG317" s="27"/>
      <c r="AH317" s="27"/>
      <c r="AI317" s="27" t="s">
        <v>1887</v>
      </c>
      <c r="AJ317" s="28" t="s">
        <v>704</v>
      </c>
      <c r="AK317" s="27" t="s">
        <v>704</v>
      </c>
      <c r="AL317" s="27" t="s">
        <v>704</v>
      </c>
      <c r="AM317" s="27" t="s">
        <v>704</v>
      </c>
      <c r="AN317" s="27" t="s">
        <v>704</v>
      </c>
      <c r="AO317" s="27" t="s">
        <v>704</v>
      </c>
      <c r="AP317" s="27" t="s">
        <v>704</v>
      </c>
      <c r="AQ317" s="27" t="s">
        <v>704</v>
      </c>
      <c r="AR317" s="27" t="s">
        <v>704</v>
      </c>
      <c r="AS317" s="27" t="s">
        <v>704</v>
      </c>
      <c r="AT317" s="27" t="s">
        <v>704</v>
      </c>
      <c r="AU317" s="27" t="s">
        <v>704</v>
      </c>
      <c r="AV317" s="27" t="s">
        <v>704</v>
      </c>
      <c r="AW317" s="27" t="s">
        <v>704</v>
      </c>
      <c r="AX317" s="27" t="s">
        <v>704</v>
      </c>
      <c r="AY317" s="27" t="s">
        <v>704</v>
      </c>
      <c r="AZ317" s="27" t="s">
        <v>704</v>
      </c>
      <c r="BA317" s="27" t="s">
        <v>704</v>
      </c>
      <c r="BB317" s="27" t="s">
        <v>704</v>
      </c>
      <c r="BC317" s="27" t="s">
        <v>704</v>
      </c>
      <c r="BD317" s="27" t="s">
        <v>704</v>
      </c>
      <c r="BE317" s="27" t="s">
        <v>704</v>
      </c>
      <c r="BF317" s="27" t="s">
        <v>704</v>
      </c>
      <c r="BG317" s="27" t="s">
        <v>704</v>
      </c>
      <c r="BH317" s="27" t="s">
        <v>704</v>
      </c>
      <c r="BI317" s="27" t="s">
        <v>704</v>
      </c>
      <c r="BJ317" s="27" t="s">
        <v>704</v>
      </c>
      <c r="BK317" s="27" t="s">
        <v>704</v>
      </c>
      <c r="BL317" s="27" t="s">
        <v>704</v>
      </c>
      <c r="BM317" s="27" t="s">
        <v>704</v>
      </c>
      <c r="BN317" s="27" t="s">
        <v>704</v>
      </c>
      <c r="BO317" s="27" t="s">
        <v>704</v>
      </c>
      <c r="BP317" s="27" t="s">
        <v>704</v>
      </c>
      <c r="BQ317" s="27" t="s">
        <v>704</v>
      </c>
      <c r="BR317" s="27" t="s">
        <v>704</v>
      </c>
      <c r="BS317" s="27" t="s">
        <v>704</v>
      </c>
      <c r="BT317" s="27" t="s">
        <v>704</v>
      </c>
      <c r="BU317" s="27" t="s">
        <v>704</v>
      </c>
      <c r="BV317" s="27" t="s">
        <v>704</v>
      </c>
      <c r="BW317" s="27" t="s">
        <v>704</v>
      </c>
      <c r="BX317" s="27" t="s">
        <v>704</v>
      </c>
      <c r="BY317" s="27" t="s">
        <v>704</v>
      </c>
      <c r="BZ317" s="27" t="s">
        <v>704</v>
      </c>
      <c r="CA317" s="27" t="s">
        <v>704</v>
      </c>
      <c r="CB317" s="27" t="s">
        <v>704</v>
      </c>
      <c r="CC317" s="27" t="s">
        <v>704</v>
      </c>
      <c r="CD317" s="27" t="s">
        <v>704</v>
      </c>
      <c r="CE317" s="27" t="s">
        <v>704</v>
      </c>
      <c r="CF317" s="27" t="s">
        <v>704</v>
      </c>
      <c r="CG317" s="27" t="s">
        <v>704</v>
      </c>
      <c r="CH317" s="27" t="s">
        <v>704</v>
      </c>
      <c r="CI317" s="27" t="s">
        <v>704</v>
      </c>
      <c r="CJ317" s="27" t="s">
        <v>704</v>
      </c>
      <c r="CK317" s="27" t="s">
        <v>704</v>
      </c>
      <c r="CL317" s="27" t="s">
        <v>704</v>
      </c>
      <c r="CM317" s="27" t="s">
        <v>704</v>
      </c>
      <c r="CN317" s="27" t="s">
        <v>704</v>
      </c>
      <c r="CO317" s="27" t="s">
        <v>704</v>
      </c>
      <c r="CP317" s="27" t="s">
        <v>704</v>
      </c>
      <c r="CQ317" s="27" t="s">
        <v>704</v>
      </c>
      <c r="CR317" s="27" t="s">
        <v>704</v>
      </c>
      <c r="CS317" s="27" t="s">
        <v>704</v>
      </c>
      <c r="CT317" s="27" t="s">
        <v>704</v>
      </c>
      <c r="CU317" s="27" t="s">
        <v>704</v>
      </c>
      <c r="CV317" s="27" t="s">
        <v>704</v>
      </c>
      <c r="CW317" s="27" t="s">
        <v>704</v>
      </c>
      <c r="CX317" s="27" t="s">
        <v>704</v>
      </c>
      <c r="CY317" s="27" t="s">
        <v>704</v>
      </c>
      <c r="CZ317" s="27" t="s">
        <v>704</v>
      </c>
      <c r="DA317" s="27" t="s">
        <v>704</v>
      </c>
      <c r="DB317" s="27" t="s">
        <v>698</v>
      </c>
      <c r="DC317" s="27" t="s">
        <v>698</v>
      </c>
      <c r="DD317" s="27" t="s">
        <v>698</v>
      </c>
      <c r="DE317" s="27" t="s">
        <v>698</v>
      </c>
      <c r="DF317" s="27" t="s">
        <v>704</v>
      </c>
      <c r="DG317" s="27" t="s">
        <v>704</v>
      </c>
      <c r="DH317" s="27" t="s">
        <v>704</v>
      </c>
      <c r="DI317" s="27" t="s">
        <v>704</v>
      </c>
      <c r="DJ317" s="27" t="s">
        <v>704</v>
      </c>
      <c r="DK317" s="27" t="s">
        <v>704</v>
      </c>
      <c r="DL317" s="27" t="s">
        <v>704</v>
      </c>
      <c r="DM317" s="27" t="s">
        <v>704</v>
      </c>
      <c r="DN317" s="27" t="s">
        <v>704</v>
      </c>
      <c r="DO317" s="27" t="s">
        <v>704</v>
      </c>
      <c r="DP317" s="27" t="s">
        <v>704</v>
      </c>
      <c r="DQ317" s="27" t="s">
        <v>704</v>
      </c>
      <c r="DR317" s="27" t="s">
        <v>704</v>
      </c>
      <c r="DS317" s="27"/>
      <c r="DT317" s="27" t="s">
        <v>704</v>
      </c>
      <c r="DU317" s="27" t="s">
        <v>704</v>
      </c>
      <c r="DV317" s="27" t="s">
        <v>704</v>
      </c>
      <c r="DW317" s="27" t="s">
        <v>704</v>
      </c>
      <c r="DX317" s="27" t="s">
        <v>704</v>
      </c>
      <c r="DY317" s="27" t="s">
        <v>704</v>
      </c>
      <c r="DZ317" s="27" t="s">
        <v>704</v>
      </c>
      <c r="EA317" s="27" t="s">
        <v>704</v>
      </c>
      <c r="EB317" s="27" t="s">
        <v>704</v>
      </c>
      <c r="EC317" s="27" t="s">
        <v>704</v>
      </c>
      <c r="ED317" s="27" t="s">
        <v>704</v>
      </c>
      <c r="EE317" s="27" t="s">
        <v>704</v>
      </c>
      <c r="EF317" s="27" t="s">
        <v>704</v>
      </c>
      <c r="EG317" s="27" t="s">
        <v>704</v>
      </c>
      <c r="EH317" s="27" t="s">
        <v>704</v>
      </c>
      <c r="EI317" s="27" t="s">
        <v>704</v>
      </c>
      <c r="EJ317" s="27" t="s">
        <v>704</v>
      </c>
      <c r="EK317" s="27" t="s">
        <v>704</v>
      </c>
      <c r="EL317" s="27" t="s">
        <v>704</v>
      </c>
      <c r="EM317" s="27" t="s">
        <v>704</v>
      </c>
      <c r="EN317" s="27" t="s">
        <v>704</v>
      </c>
      <c r="EO317" s="27" t="s">
        <v>704</v>
      </c>
      <c r="EP317" s="27" t="s">
        <v>704</v>
      </c>
      <c r="EQ317" s="27" t="s">
        <v>704</v>
      </c>
      <c r="ER317" s="27" t="s">
        <v>704</v>
      </c>
      <c r="ES317" s="27" t="s">
        <v>704</v>
      </c>
      <c r="ET317" s="27" t="s">
        <v>704</v>
      </c>
      <c r="EU317" s="27" t="s">
        <v>704</v>
      </c>
      <c r="EV317" s="27" t="s">
        <v>704</v>
      </c>
      <c r="EW317" s="27" t="s">
        <v>704</v>
      </c>
      <c r="EX317" s="27" t="s">
        <v>704</v>
      </c>
      <c r="EY317" s="27" t="s">
        <v>704</v>
      </c>
      <c r="EZ317" s="27" t="s">
        <v>704</v>
      </c>
      <c r="FA317" s="27" t="s">
        <v>704</v>
      </c>
      <c r="FB317" s="27" t="s">
        <v>704</v>
      </c>
      <c r="FC317" s="27" t="s">
        <v>704</v>
      </c>
      <c r="FD317" s="27" t="s">
        <v>704</v>
      </c>
      <c r="FE317" s="27" t="s">
        <v>704</v>
      </c>
      <c r="FF317" s="27" t="s">
        <v>704</v>
      </c>
      <c r="FG317" s="27" t="s">
        <v>704</v>
      </c>
      <c r="FH317" s="27" t="s">
        <v>704</v>
      </c>
      <c r="FI317" s="27" t="s">
        <v>704</v>
      </c>
      <c r="FJ317" s="27" t="s">
        <v>694</v>
      </c>
      <c r="FK317" s="27" t="s">
        <v>704</v>
      </c>
      <c r="FL317" s="27" t="s">
        <v>704</v>
      </c>
      <c r="FM317" s="27" t="s">
        <v>704</v>
      </c>
      <c r="FN317" s="27" t="s">
        <v>704</v>
      </c>
      <c r="FO317" s="78" t="s">
        <v>1642</v>
      </c>
      <c r="FP317" s="72" t="s">
        <v>698</v>
      </c>
      <c r="FQ317" s="72" t="s">
        <v>1176</v>
      </c>
      <c r="FR317" s="78" t="s">
        <v>1643</v>
      </c>
      <c r="FS317" s="78" t="s">
        <v>1687</v>
      </c>
      <c r="FT317" s="72" t="s">
        <v>1645</v>
      </c>
      <c r="FU317" s="72" t="s">
        <v>698</v>
      </c>
      <c r="FV317" s="78" t="s">
        <v>1878</v>
      </c>
      <c r="FW317" s="78" t="s">
        <v>1647</v>
      </c>
      <c r="FX317" s="78" t="s">
        <v>1647</v>
      </c>
      <c r="FY317" s="72" t="s">
        <v>698</v>
      </c>
      <c r="FZ317" s="90" t="s">
        <v>1648</v>
      </c>
      <c r="GA317" s="90" t="s">
        <v>1647</v>
      </c>
      <c r="GB317" s="90" t="s">
        <v>1649</v>
      </c>
      <c r="GC317" s="90" t="s">
        <v>1650</v>
      </c>
      <c r="GD317" s="90" t="s">
        <v>1651</v>
      </c>
      <c r="GE317" s="90" t="s">
        <v>1879</v>
      </c>
      <c r="GF317" s="90" t="s">
        <v>1653</v>
      </c>
      <c r="GG317" s="90" t="s">
        <v>1650</v>
      </c>
      <c r="GH317" s="106" t="s">
        <v>1654</v>
      </c>
      <c r="GI317" s="106" t="s">
        <v>1655</v>
      </c>
      <c r="GJ317" s="27" t="s">
        <v>1647</v>
      </c>
      <c r="GK317" s="28" t="s">
        <v>1690</v>
      </c>
      <c r="GL317" s="27"/>
    </row>
    <row r="318" spans="1:194" x14ac:dyDescent="0.25">
      <c r="A318" s="71" t="str">
        <f t="shared" si="27"/>
        <v>Expenditure: Employee Related Cost  - Municipal Staff : Salaries, Wages and Allowances - Allowances: Leave Pay</v>
      </c>
      <c r="B318" s="27" t="s">
        <v>1639</v>
      </c>
      <c r="C318" s="27" t="str">
        <f t="shared" si="21"/>
        <v>IE005002001005006000000000000000000000</v>
      </c>
      <c r="D318" s="23" t="s">
        <v>1166</v>
      </c>
      <c r="E318" s="23" t="s">
        <v>713</v>
      </c>
      <c r="F318" s="23" t="s">
        <v>707</v>
      </c>
      <c r="G318" s="23" t="s">
        <v>702</v>
      </c>
      <c r="H318" s="23" t="s">
        <v>713</v>
      </c>
      <c r="I318" s="23" t="s">
        <v>715</v>
      </c>
      <c r="J318" s="23" t="s">
        <v>697</v>
      </c>
      <c r="K318" s="23" t="s">
        <v>697</v>
      </c>
      <c r="L318" s="23" t="s">
        <v>697</v>
      </c>
      <c r="M318" s="23" t="s">
        <v>697</v>
      </c>
      <c r="N318" s="23" t="s">
        <v>697</v>
      </c>
      <c r="O318" s="23" t="s">
        <v>697</v>
      </c>
      <c r="P318" s="23" t="s">
        <v>697</v>
      </c>
      <c r="Q318" s="27">
        <v>0</v>
      </c>
      <c r="R318" s="27" t="s">
        <v>704</v>
      </c>
      <c r="S318" s="27" t="s">
        <v>698</v>
      </c>
      <c r="T318" s="28" t="s">
        <v>694</v>
      </c>
      <c r="U318" s="28"/>
      <c r="V318" s="27" t="s">
        <v>1737</v>
      </c>
      <c r="W318" s="27" t="s">
        <v>905</v>
      </c>
      <c r="X318" s="27"/>
      <c r="Y318" s="27"/>
      <c r="Z318" s="27"/>
      <c r="AA318" s="27"/>
      <c r="AB318" s="27" t="s">
        <v>1738</v>
      </c>
      <c r="AC318" s="27"/>
      <c r="AD318" s="27"/>
      <c r="AE318" s="27"/>
      <c r="AF318" s="27"/>
      <c r="AG318" s="27"/>
      <c r="AH318" s="27"/>
      <c r="AI318" s="27" t="s">
        <v>1888</v>
      </c>
      <c r="AJ318" s="28" t="s">
        <v>704</v>
      </c>
      <c r="AK318" s="27" t="s">
        <v>704</v>
      </c>
      <c r="AL318" s="27" t="s">
        <v>704</v>
      </c>
      <c r="AM318" s="27" t="s">
        <v>704</v>
      </c>
      <c r="AN318" s="27" t="s">
        <v>704</v>
      </c>
      <c r="AO318" s="27" t="s">
        <v>704</v>
      </c>
      <c r="AP318" s="27" t="s">
        <v>704</v>
      </c>
      <c r="AQ318" s="27" t="s">
        <v>704</v>
      </c>
      <c r="AR318" s="27" t="s">
        <v>704</v>
      </c>
      <c r="AS318" s="27" t="s">
        <v>704</v>
      </c>
      <c r="AT318" s="27" t="s">
        <v>704</v>
      </c>
      <c r="AU318" s="27" t="s">
        <v>704</v>
      </c>
      <c r="AV318" s="27" t="s">
        <v>704</v>
      </c>
      <c r="AW318" s="27" t="s">
        <v>704</v>
      </c>
      <c r="AX318" s="27" t="s">
        <v>704</v>
      </c>
      <c r="AY318" s="27" t="s">
        <v>704</v>
      </c>
      <c r="AZ318" s="27" t="s">
        <v>704</v>
      </c>
      <c r="BA318" s="27" t="s">
        <v>704</v>
      </c>
      <c r="BB318" s="27" t="s">
        <v>704</v>
      </c>
      <c r="BC318" s="27" t="s">
        <v>704</v>
      </c>
      <c r="BD318" s="27" t="s">
        <v>704</v>
      </c>
      <c r="BE318" s="27" t="s">
        <v>704</v>
      </c>
      <c r="BF318" s="27" t="s">
        <v>704</v>
      </c>
      <c r="BG318" s="27" t="s">
        <v>704</v>
      </c>
      <c r="BH318" s="27" t="s">
        <v>704</v>
      </c>
      <c r="BI318" s="27" t="s">
        <v>704</v>
      </c>
      <c r="BJ318" s="27" t="s">
        <v>704</v>
      </c>
      <c r="BK318" s="27" t="s">
        <v>704</v>
      </c>
      <c r="BL318" s="27" t="s">
        <v>704</v>
      </c>
      <c r="BM318" s="27" t="s">
        <v>704</v>
      </c>
      <c r="BN318" s="27" t="s">
        <v>704</v>
      </c>
      <c r="BO318" s="27" t="s">
        <v>704</v>
      </c>
      <c r="BP318" s="27" t="s">
        <v>704</v>
      </c>
      <c r="BQ318" s="27" t="s">
        <v>704</v>
      </c>
      <c r="BR318" s="27" t="s">
        <v>704</v>
      </c>
      <c r="BS318" s="27" t="s">
        <v>704</v>
      </c>
      <c r="BT318" s="27" t="s">
        <v>704</v>
      </c>
      <c r="BU318" s="27" t="s">
        <v>704</v>
      </c>
      <c r="BV318" s="27" t="s">
        <v>704</v>
      </c>
      <c r="BW318" s="27" t="s">
        <v>704</v>
      </c>
      <c r="BX318" s="27" t="s">
        <v>704</v>
      </c>
      <c r="BY318" s="27" t="s">
        <v>704</v>
      </c>
      <c r="BZ318" s="27" t="s">
        <v>704</v>
      </c>
      <c r="CA318" s="27" t="s">
        <v>704</v>
      </c>
      <c r="CB318" s="27" t="s">
        <v>704</v>
      </c>
      <c r="CC318" s="27" t="s">
        <v>704</v>
      </c>
      <c r="CD318" s="27" t="s">
        <v>704</v>
      </c>
      <c r="CE318" s="27" t="s">
        <v>704</v>
      </c>
      <c r="CF318" s="27" t="s">
        <v>704</v>
      </c>
      <c r="CG318" s="27" t="s">
        <v>704</v>
      </c>
      <c r="CH318" s="27" t="s">
        <v>704</v>
      </c>
      <c r="CI318" s="27" t="s">
        <v>704</v>
      </c>
      <c r="CJ318" s="27" t="s">
        <v>704</v>
      </c>
      <c r="CK318" s="27" t="s">
        <v>704</v>
      </c>
      <c r="CL318" s="27" t="s">
        <v>704</v>
      </c>
      <c r="CM318" s="27" t="s">
        <v>704</v>
      </c>
      <c r="CN318" s="27" t="s">
        <v>704</v>
      </c>
      <c r="CO318" s="27" t="s">
        <v>704</v>
      </c>
      <c r="CP318" s="27" t="s">
        <v>704</v>
      </c>
      <c r="CQ318" s="27" t="s">
        <v>704</v>
      </c>
      <c r="CR318" s="27" t="s">
        <v>704</v>
      </c>
      <c r="CS318" s="27" t="s">
        <v>704</v>
      </c>
      <c r="CT318" s="27" t="s">
        <v>704</v>
      </c>
      <c r="CU318" s="27" t="s">
        <v>704</v>
      </c>
      <c r="CV318" s="27" t="s">
        <v>704</v>
      </c>
      <c r="CW318" s="27" t="s">
        <v>704</v>
      </c>
      <c r="CX318" s="27" t="s">
        <v>704</v>
      </c>
      <c r="CY318" s="27" t="s">
        <v>704</v>
      </c>
      <c r="CZ318" s="27" t="s">
        <v>704</v>
      </c>
      <c r="DA318" s="27" t="s">
        <v>704</v>
      </c>
      <c r="DB318" s="27" t="s">
        <v>698</v>
      </c>
      <c r="DC318" s="27" t="s">
        <v>698</v>
      </c>
      <c r="DD318" s="27" t="s">
        <v>698</v>
      </c>
      <c r="DE318" s="27" t="s">
        <v>698</v>
      </c>
      <c r="DF318" s="27" t="s">
        <v>704</v>
      </c>
      <c r="DG318" s="27" t="s">
        <v>704</v>
      </c>
      <c r="DH318" s="27" t="s">
        <v>704</v>
      </c>
      <c r="DI318" s="27" t="s">
        <v>704</v>
      </c>
      <c r="DJ318" s="27" t="s">
        <v>704</v>
      </c>
      <c r="DK318" s="27" t="s">
        <v>704</v>
      </c>
      <c r="DL318" s="27" t="s">
        <v>704</v>
      </c>
      <c r="DM318" s="27" t="s">
        <v>704</v>
      </c>
      <c r="DN318" s="27" t="s">
        <v>704</v>
      </c>
      <c r="DO318" s="27" t="s">
        <v>704</v>
      </c>
      <c r="DP318" s="27" t="s">
        <v>704</v>
      </c>
      <c r="DQ318" s="27" t="s">
        <v>704</v>
      </c>
      <c r="DR318" s="27" t="s">
        <v>704</v>
      </c>
      <c r="DS318" s="27"/>
      <c r="DT318" s="27" t="s">
        <v>704</v>
      </c>
      <c r="DU318" s="27" t="s">
        <v>704</v>
      </c>
      <c r="DV318" s="27" t="s">
        <v>704</v>
      </c>
      <c r="DW318" s="27" t="s">
        <v>704</v>
      </c>
      <c r="DX318" s="27" t="s">
        <v>704</v>
      </c>
      <c r="DY318" s="27" t="s">
        <v>704</v>
      </c>
      <c r="DZ318" s="27" t="s">
        <v>704</v>
      </c>
      <c r="EA318" s="27" t="s">
        <v>704</v>
      </c>
      <c r="EB318" s="27" t="s">
        <v>704</v>
      </c>
      <c r="EC318" s="27" t="s">
        <v>704</v>
      </c>
      <c r="ED318" s="27" t="s">
        <v>704</v>
      </c>
      <c r="EE318" s="27" t="s">
        <v>704</v>
      </c>
      <c r="EF318" s="27" t="s">
        <v>704</v>
      </c>
      <c r="EG318" s="27" t="s">
        <v>704</v>
      </c>
      <c r="EH318" s="27" t="s">
        <v>704</v>
      </c>
      <c r="EI318" s="27" t="s">
        <v>704</v>
      </c>
      <c r="EJ318" s="27" t="s">
        <v>704</v>
      </c>
      <c r="EK318" s="27" t="s">
        <v>704</v>
      </c>
      <c r="EL318" s="27" t="s">
        <v>704</v>
      </c>
      <c r="EM318" s="27" t="s">
        <v>704</v>
      </c>
      <c r="EN318" s="27" t="s">
        <v>704</v>
      </c>
      <c r="EO318" s="27" t="s">
        <v>704</v>
      </c>
      <c r="EP318" s="27" t="s">
        <v>704</v>
      </c>
      <c r="EQ318" s="27" t="s">
        <v>704</v>
      </c>
      <c r="ER318" s="27" t="s">
        <v>704</v>
      </c>
      <c r="ES318" s="27" t="s">
        <v>704</v>
      </c>
      <c r="ET318" s="27" t="s">
        <v>704</v>
      </c>
      <c r="EU318" s="27" t="s">
        <v>704</v>
      </c>
      <c r="EV318" s="27" t="s">
        <v>704</v>
      </c>
      <c r="EW318" s="27" t="s">
        <v>704</v>
      </c>
      <c r="EX318" s="27" t="s">
        <v>704</v>
      </c>
      <c r="EY318" s="27" t="s">
        <v>704</v>
      </c>
      <c r="EZ318" s="27" t="s">
        <v>704</v>
      </c>
      <c r="FA318" s="27" t="s">
        <v>704</v>
      </c>
      <c r="FB318" s="27" t="s">
        <v>704</v>
      </c>
      <c r="FC318" s="27" t="s">
        <v>704</v>
      </c>
      <c r="FD318" s="27" t="s">
        <v>704</v>
      </c>
      <c r="FE318" s="27" t="s">
        <v>704</v>
      </c>
      <c r="FF318" s="27" t="s">
        <v>704</v>
      </c>
      <c r="FG318" s="27" t="s">
        <v>704</v>
      </c>
      <c r="FH318" s="27" t="s">
        <v>704</v>
      </c>
      <c r="FI318" s="27" t="s">
        <v>704</v>
      </c>
      <c r="FJ318" s="27" t="s">
        <v>694</v>
      </c>
      <c r="FK318" s="27" t="s">
        <v>704</v>
      </c>
      <c r="FL318" s="27" t="s">
        <v>704</v>
      </c>
      <c r="FM318" s="27" t="s">
        <v>704</v>
      </c>
      <c r="FN318" s="27" t="s">
        <v>704</v>
      </c>
      <c r="FO318" s="78" t="s">
        <v>1642</v>
      </c>
      <c r="FP318" s="72" t="s">
        <v>698</v>
      </c>
      <c r="FQ318" s="72" t="s">
        <v>1176</v>
      </c>
      <c r="FR318" s="78" t="s">
        <v>1643</v>
      </c>
      <c r="FS318" s="78" t="s">
        <v>1740</v>
      </c>
      <c r="FT318" s="72" t="s">
        <v>1645</v>
      </c>
      <c r="FU318" s="72" t="s">
        <v>698</v>
      </c>
      <c r="FV318" s="78" t="s">
        <v>1889</v>
      </c>
      <c r="FW318" s="78" t="s">
        <v>1647</v>
      </c>
      <c r="FX318" s="78" t="s">
        <v>1647</v>
      </c>
      <c r="FY318" s="72" t="s">
        <v>698</v>
      </c>
      <c r="FZ318" s="90" t="s">
        <v>1648</v>
      </c>
      <c r="GA318" s="90" t="s">
        <v>1647</v>
      </c>
      <c r="GB318" s="90" t="s">
        <v>1649</v>
      </c>
      <c r="GC318" s="90" t="s">
        <v>1650</v>
      </c>
      <c r="GD318" s="90" t="s">
        <v>1651</v>
      </c>
      <c r="GE318" s="90" t="s">
        <v>1890</v>
      </c>
      <c r="GF318" s="90" t="s">
        <v>1653</v>
      </c>
      <c r="GG318" s="90" t="s">
        <v>1650</v>
      </c>
      <c r="GH318" s="106" t="s">
        <v>1654</v>
      </c>
      <c r="GI318" s="106" t="s">
        <v>1655</v>
      </c>
      <c r="GJ318" s="27" t="s">
        <v>1647</v>
      </c>
      <c r="GK318" s="28" t="s">
        <v>1681</v>
      </c>
      <c r="GL318" s="27"/>
    </row>
    <row r="319" spans="1:194" ht="22.5" x14ac:dyDescent="0.25">
      <c r="A319" s="71" t="str">
        <f t="shared" si="27"/>
        <v>Expenditure: Employee Related Cost  - Municipal Staff : Salaries, Wages and Allowances - Allowances: Leave Pay:  Cost Capitalised to PPE (Credit Account)</v>
      </c>
      <c r="B319" s="27" t="s">
        <v>1639</v>
      </c>
      <c r="C319" s="27" t="str">
        <f t="shared" si="21"/>
        <v>IE005002001005007000000000000000000000</v>
      </c>
      <c r="D319" s="23" t="s">
        <v>1166</v>
      </c>
      <c r="E319" s="23" t="s">
        <v>713</v>
      </c>
      <c r="F319" s="23" t="s">
        <v>707</v>
      </c>
      <c r="G319" s="23" t="s">
        <v>702</v>
      </c>
      <c r="H319" s="23" t="s">
        <v>713</v>
      </c>
      <c r="I319" s="23" t="s">
        <v>718</v>
      </c>
      <c r="J319" s="23" t="s">
        <v>697</v>
      </c>
      <c r="K319" s="23" t="s">
        <v>697</v>
      </c>
      <c r="L319" s="23" t="s">
        <v>697</v>
      </c>
      <c r="M319" s="23" t="s">
        <v>697</v>
      </c>
      <c r="N319" s="23" t="s">
        <v>697</v>
      </c>
      <c r="O319" s="23" t="s">
        <v>697</v>
      </c>
      <c r="P319" s="23" t="s">
        <v>697</v>
      </c>
      <c r="Q319" s="27">
        <v>0</v>
      </c>
      <c r="R319" s="27" t="s">
        <v>704</v>
      </c>
      <c r="S319" s="27" t="s">
        <v>698</v>
      </c>
      <c r="T319" s="28" t="s">
        <v>694</v>
      </c>
      <c r="U319" s="28"/>
      <c r="V319" s="27" t="s">
        <v>53</v>
      </c>
      <c r="W319" s="27" t="s">
        <v>905</v>
      </c>
      <c r="X319" s="27"/>
      <c r="Y319" s="27"/>
      <c r="Z319" s="27"/>
      <c r="AA319" s="27"/>
      <c r="AB319" s="27" t="s">
        <v>1743</v>
      </c>
      <c r="AC319" s="27"/>
      <c r="AD319" s="27"/>
      <c r="AE319" s="27"/>
      <c r="AF319" s="27"/>
      <c r="AG319" s="27"/>
      <c r="AH319" s="27"/>
      <c r="AI319" s="27" t="s">
        <v>1891</v>
      </c>
      <c r="AJ319" s="28" t="s">
        <v>704</v>
      </c>
      <c r="AK319" s="27" t="s">
        <v>704</v>
      </c>
      <c r="AL319" s="27" t="s">
        <v>704</v>
      </c>
      <c r="AM319" s="27" t="s">
        <v>704</v>
      </c>
      <c r="AN319" s="27" t="s">
        <v>704</v>
      </c>
      <c r="AO319" s="27" t="s">
        <v>704</v>
      </c>
      <c r="AP319" s="27" t="s">
        <v>704</v>
      </c>
      <c r="AQ319" s="27" t="s">
        <v>704</v>
      </c>
      <c r="AR319" s="27" t="s">
        <v>704</v>
      </c>
      <c r="AS319" s="27" t="s">
        <v>704</v>
      </c>
      <c r="AT319" s="27" t="s">
        <v>704</v>
      </c>
      <c r="AU319" s="27" t="s">
        <v>704</v>
      </c>
      <c r="AV319" s="27" t="s">
        <v>704</v>
      </c>
      <c r="AW319" s="27" t="s">
        <v>704</v>
      </c>
      <c r="AX319" s="27" t="s">
        <v>704</v>
      </c>
      <c r="AY319" s="27" t="s">
        <v>704</v>
      </c>
      <c r="AZ319" s="27" t="s">
        <v>704</v>
      </c>
      <c r="BA319" s="27" t="s">
        <v>704</v>
      </c>
      <c r="BB319" s="27" t="s">
        <v>704</v>
      </c>
      <c r="BC319" s="27" t="s">
        <v>704</v>
      </c>
      <c r="BD319" s="27" t="s">
        <v>704</v>
      </c>
      <c r="BE319" s="27" t="s">
        <v>704</v>
      </c>
      <c r="BF319" s="27" t="s">
        <v>704</v>
      </c>
      <c r="BG319" s="27" t="s">
        <v>704</v>
      </c>
      <c r="BH319" s="27" t="s">
        <v>704</v>
      </c>
      <c r="BI319" s="27" t="s">
        <v>704</v>
      </c>
      <c r="BJ319" s="27" t="s">
        <v>704</v>
      </c>
      <c r="BK319" s="27" t="s">
        <v>704</v>
      </c>
      <c r="BL319" s="27" t="s">
        <v>704</v>
      </c>
      <c r="BM319" s="27" t="s">
        <v>704</v>
      </c>
      <c r="BN319" s="27" t="s">
        <v>704</v>
      </c>
      <c r="BO319" s="27" t="s">
        <v>704</v>
      </c>
      <c r="BP319" s="27" t="s">
        <v>704</v>
      </c>
      <c r="BQ319" s="27" t="s">
        <v>704</v>
      </c>
      <c r="BR319" s="27" t="s">
        <v>704</v>
      </c>
      <c r="BS319" s="27" t="s">
        <v>704</v>
      </c>
      <c r="BT319" s="27" t="s">
        <v>704</v>
      </c>
      <c r="BU319" s="27" t="s">
        <v>704</v>
      </c>
      <c r="BV319" s="27" t="s">
        <v>704</v>
      </c>
      <c r="BW319" s="27" t="s">
        <v>704</v>
      </c>
      <c r="BX319" s="27" t="s">
        <v>704</v>
      </c>
      <c r="BY319" s="27" t="s">
        <v>704</v>
      </c>
      <c r="BZ319" s="27" t="s">
        <v>704</v>
      </c>
      <c r="CA319" s="27" t="s">
        <v>704</v>
      </c>
      <c r="CB319" s="27" t="s">
        <v>704</v>
      </c>
      <c r="CC319" s="27" t="s">
        <v>704</v>
      </c>
      <c r="CD319" s="27" t="s">
        <v>704</v>
      </c>
      <c r="CE319" s="27" t="s">
        <v>704</v>
      </c>
      <c r="CF319" s="27" t="s">
        <v>704</v>
      </c>
      <c r="CG319" s="27" t="s">
        <v>704</v>
      </c>
      <c r="CH319" s="27" t="s">
        <v>704</v>
      </c>
      <c r="CI319" s="27" t="s">
        <v>704</v>
      </c>
      <c r="CJ319" s="27" t="s">
        <v>704</v>
      </c>
      <c r="CK319" s="27" t="s">
        <v>704</v>
      </c>
      <c r="CL319" s="27" t="s">
        <v>704</v>
      </c>
      <c r="CM319" s="27" t="s">
        <v>704</v>
      </c>
      <c r="CN319" s="27" t="s">
        <v>704</v>
      </c>
      <c r="CO319" s="27" t="s">
        <v>704</v>
      </c>
      <c r="CP319" s="27" t="s">
        <v>704</v>
      </c>
      <c r="CQ319" s="27" t="s">
        <v>704</v>
      </c>
      <c r="CR319" s="27" t="s">
        <v>704</v>
      </c>
      <c r="CS319" s="27" t="s">
        <v>704</v>
      </c>
      <c r="CT319" s="27" t="s">
        <v>704</v>
      </c>
      <c r="CU319" s="27" t="s">
        <v>704</v>
      </c>
      <c r="CV319" s="27" t="s">
        <v>704</v>
      </c>
      <c r="CW319" s="27" t="s">
        <v>704</v>
      </c>
      <c r="CX319" s="27" t="s">
        <v>704</v>
      </c>
      <c r="CY319" s="27" t="s">
        <v>704</v>
      </c>
      <c r="CZ319" s="27" t="s">
        <v>704</v>
      </c>
      <c r="DA319" s="27" t="s">
        <v>704</v>
      </c>
      <c r="DB319" s="27" t="s">
        <v>698</v>
      </c>
      <c r="DC319" s="27" t="s">
        <v>698</v>
      </c>
      <c r="DD319" s="27" t="s">
        <v>698</v>
      </c>
      <c r="DE319" s="27" t="s">
        <v>698</v>
      </c>
      <c r="DF319" s="27" t="s">
        <v>704</v>
      </c>
      <c r="DG319" s="27" t="s">
        <v>704</v>
      </c>
      <c r="DH319" s="27" t="s">
        <v>704</v>
      </c>
      <c r="DI319" s="27" t="s">
        <v>704</v>
      </c>
      <c r="DJ319" s="27" t="s">
        <v>704</v>
      </c>
      <c r="DK319" s="27" t="s">
        <v>704</v>
      </c>
      <c r="DL319" s="27" t="s">
        <v>704</v>
      </c>
      <c r="DM319" s="27" t="s">
        <v>704</v>
      </c>
      <c r="DN319" s="27" t="s">
        <v>704</v>
      </c>
      <c r="DO319" s="27" t="s">
        <v>704</v>
      </c>
      <c r="DP319" s="27" t="s">
        <v>704</v>
      </c>
      <c r="DQ319" s="27" t="s">
        <v>704</v>
      </c>
      <c r="DR319" s="27" t="s">
        <v>704</v>
      </c>
      <c r="DS319" s="27"/>
      <c r="DT319" s="27" t="s">
        <v>704</v>
      </c>
      <c r="DU319" s="27" t="s">
        <v>704</v>
      </c>
      <c r="DV319" s="27" t="s">
        <v>704</v>
      </c>
      <c r="DW319" s="27" t="s">
        <v>704</v>
      </c>
      <c r="DX319" s="27" t="s">
        <v>704</v>
      </c>
      <c r="DY319" s="27" t="s">
        <v>704</v>
      </c>
      <c r="DZ319" s="27" t="s">
        <v>704</v>
      </c>
      <c r="EA319" s="27" t="s">
        <v>704</v>
      </c>
      <c r="EB319" s="27" t="s">
        <v>704</v>
      </c>
      <c r="EC319" s="27" t="s">
        <v>704</v>
      </c>
      <c r="ED319" s="27" t="s">
        <v>704</v>
      </c>
      <c r="EE319" s="27" t="s">
        <v>704</v>
      </c>
      <c r="EF319" s="27" t="s">
        <v>704</v>
      </c>
      <c r="EG319" s="27" t="s">
        <v>704</v>
      </c>
      <c r="EH319" s="27" t="s">
        <v>704</v>
      </c>
      <c r="EI319" s="27" t="s">
        <v>704</v>
      </c>
      <c r="EJ319" s="27" t="s">
        <v>704</v>
      </c>
      <c r="EK319" s="27" t="s">
        <v>704</v>
      </c>
      <c r="EL319" s="27" t="s">
        <v>704</v>
      </c>
      <c r="EM319" s="27" t="s">
        <v>704</v>
      </c>
      <c r="EN319" s="27" t="s">
        <v>704</v>
      </c>
      <c r="EO319" s="27" t="s">
        <v>704</v>
      </c>
      <c r="EP319" s="27" t="s">
        <v>704</v>
      </c>
      <c r="EQ319" s="27" t="s">
        <v>704</v>
      </c>
      <c r="ER319" s="27" t="s">
        <v>704</v>
      </c>
      <c r="ES319" s="27" t="s">
        <v>704</v>
      </c>
      <c r="ET319" s="27" t="s">
        <v>704</v>
      </c>
      <c r="EU319" s="27" t="s">
        <v>704</v>
      </c>
      <c r="EV319" s="27" t="s">
        <v>704</v>
      </c>
      <c r="EW319" s="27" t="s">
        <v>704</v>
      </c>
      <c r="EX319" s="27" t="s">
        <v>704</v>
      </c>
      <c r="EY319" s="27" t="s">
        <v>704</v>
      </c>
      <c r="EZ319" s="27" t="s">
        <v>704</v>
      </c>
      <c r="FA319" s="27" t="s">
        <v>704</v>
      </c>
      <c r="FB319" s="27" t="s">
        <v>704</v>
      </c>
      <c r="FC319" s="27" t="s">
        <v>704</v>
      </c>
      <c r="FD319" s="27" t="s">
        <v>704</v>
      </c>
      <c r="FE319" s="27" t="s">
        <v>704</v>
      </c>
      <c r="FF319" s="27" t="s">
        <v>704</v>
      </c>
      <c r="FG319" s="27" t="s">
        <v>704</v>
      </c>
      <c r="FH319" s="27" t="s">
        <v>704</v>
      </c>
      <c r="FI319" s="27" t="s">
        <v>704</v>
      </c>
      <c r="FJ319" s="27" t="s">
        <v>694</v>
      </c>
      <c r="FK319" s="27" t="s">
        <v>704</v>
      </c>
      <c r="FL319" s="27" t="s">
        <v>704</v>
      </c>
      <c r="FM319" s="27" t="s">
        <v>704</v>
      </c>
      <c r="FN319" s="27" t="s">
        <v>704</v>
      </c>
      <c r="FO319" s="78" t="s">
        <v>1642</v>
      </c>
      <c r="FP319" s="72" t="s">
        <v>698</v>
      </c>
      <c r="FQ319" s="72" t="s">
        <v>1176</v>
      </c>
      <c r="FR319" s="78" t="s">
        <v>1643</v>
      </c>
      <c r="FS319" s="78" t="s">
        <v>1660</v>
      </c>
      <c r="FT319" s="72" t="s">
        <v>1645</v>
      </c>
      <c r="FU319" s="72" t="s">
        <v>698</v>
      </c>
      <c r="FV319" s="78" t="s">
        <v>1889</v>
      </c>
      <c r="FW319" s="78" t="s">
        <v>1647</v>
      </c>
      <c r="FX319" s="78" t="s">
        <v>1647</v>
      </c>
      <c r="FY319" s="72" t="s">
        <v>698</v>
      </c>
      <c r="FZ319" s="90" t="s">
        <v>1661</v>
      </c>
      <c r="GA319" s="90" t="s">
        <v>1647</v>
      </c>
      <c r="GB319" s="90" t="s">
        <v>1649</v>
      </c>
      <c r="GC319" s="90" t="s">
        <v>1650</v>
      </c>
      <c r="GD319" s="90" t="s">
        <v>1651</v>
      </c>
      <c r="GE319" s="90" t="s">
        <v>1890</v>
      </c>
      <c r="GF319" s="90" t="s">
        <v>1653</v>
      </c>
      <c r="GG319" s="90" t="s">
        <v>1650</v>
      </c>
      <c r="GH319" s="106" t="s">
        <v>1662</v>
      </c>
      <c r="GI319" s="106" t="s">
        <v>1655</v>
      </c>
      <c r="GJ319" s="27" t="s">
        <v>1647</v>
      </c>
      <c r="GK319" s="28" t="s">
        <v>1681</v>
      </c>
      <c r="GL319" s="27"/>
    </row>
    <row r="320" spans="1:194" x14ac:dyDescent="0.25">
      <c r="A320" s="71" t="str">
        <f t="shared" si="27"/>
        <v xml:space="preserve">Expenditure: Employee Related Cost  - Municipal Staff : Salaries, Wages and Allowances - Allowances: Travel or Motor Vehicle </v>
      </c>
      <c r="B320" s="27" t="s">
        <v>1639</v>
      </c>
      <c r="C320" s="27" t="str">
        <f t="shared" si="21"/>
        <v>IE005002001005008000000000000000000000</v>
      </c>
      <c r="D320" s="23" t="s">
        <v>1166</v>
      </c>
      <c r="E320" s="23" t="s">
        <v>713</v>
      </c>
      <c r="F320" s="23" t="s">
        <v>707</v>
      </c>
      <c r="G320" s="23" t="s">
        <v>702</v>
      </c>
      <c r="H320" s="23" t="s">
        <v>713</v>
      </c>
      <c r="I320" s="23" t="s">
        <v>720</v>
      </c>
      <c r="J320" s="23" t="s">
        <v>697</v>
      </c>
      <c r="K320" s="23" t="s">
        <v>697</v>
      </c>
      <c r="L320" s="23" t="s">
        <v>697</v>
      </c>
      <c r="M320" s="23" t="s">
        <v>697</v>
      </c>
      <c r="N320" s="23" t="s">
        <v>697</v>
      </c>
      <c r="O320" s="23" t="s">
        <v>697</v>
      </c>
      <c r="P320" s="23" t="s">
        <v>697</v>
      </c>
      <c r="Q320" s="27">
        <v>0</v>
      </c>
      <c r="R320" s="27" t="s">
        <v>704</v>
      </c>
      <c r="S320" s="27" t="s">
        <v>698</v>
      </c>
      <c r="T320" s="28" t="s">
        <v>694</v>
      </c>
      <c r="U320" s="28"/>
      <c r="V320" s="27" t="s">
        <v>89</v>
      </c>
      <c r="W320" s="27" t="s">
        <v>905</v>
      </c>
      <c r="X320" s="27"/>
      <c r="Y320" s="27"/>
      <c r="Z320" s="27"/>
      <c r="AA320" s="27"/>
      <c r="AB320" s="27" t="s">
        <v>1693</v>
      </c>
      <c r="AC320" s="27"/>
      <c r="AD320" s="27"/>
      <c r="AE320" s="27"/>
      <c r="AF320" s="27"/>
      <c r="AG320" s="27"/>
      <c r="AH320" s="27"/>
      <c r="AI320" s="27" t="s">
        <v>1892</v>
      </c>
      <c r="AJ320" s="28" t="s">
        <v>704</v>
      </c>
      <c r="AK320" s="27" t="s">
        <v>704</v>
      </c>
      <c r="AL320" s="27" t="s">
        <v>704</v>
      </c>
      <c r="AM320" s="27" t="s">
        <v>704</v>
      </c>
      <c r="AN320" s="27" t="s">
        <v>704</v>
      </c>
      <c r="AO320" s="27" t="s">
        <v>704</v>
      </c>
      <c r="AP320" s="27" t="s">
        <v>704</v>
      </c>
      <c r="AQ320" s="27" t="s">
        <v>704</v>
      </c>
      <c r="AR320" s="27" t="s">
        <v>704</v>
      </c>
      <c r="AS320" s="27" t="s">
        <v>704</v>
      </c>
      <c r="AT320" s="27" t="s">
        <v>704</v>
      </c>
      <c r="AU320" s="27" t="s">
        <v>704</v>
      </c>
      <c r="AV320" s="27" t="s">
        <v>704</v>
      </c>
      <c r="AW320" s="27" t="s">
        <v>704</v>
      </c>
      <c r="AX320" s="27" t="s">
        <v>704</v>
      </c>
      <c r="AY320" s="27" t="s">
        <v>704</v>
      </c>
      <c r="AZ320" s="27" t="s">
        <v>704</v>
      </c>
      <c r="BA320" s="27" t="s">
        <v>704</v>
      </c>
      <c r="BB320" s="27" t="s">
        <v>704</v>
      </c>
      <c r="BC320" s="27" t="s">
        <v>704</v>
      </c>
      <c r="BD320" s="27" t="s">
        <v>704</v>
      </c>
      <c r="BE320" s="27" t="s">
        <v>704</v>
      </c>
      <c r="BF320" s="27" t="s">
        <v>704</v>
      </c>
      <c r="BG320" s="27" t="s">
        <v>704</v>
      </c>
      <c r="BH320" s="27" t="s">
        <v>704</v>
      </c>
      <c r="BI320" s="27" t="s">
        <v>704</v>
      </c>
      <c r="BJ320" s="27" t="s">
        <v>704</v>
      </c>
      <c r="BK320" s="27" t="s">
        <v>704</v>
      </c>
      <c r="BL320" s="27" t="s">
        <v>704</v>
      </c>
      <c r="BM320" s="27" t="s">
        <v>704</v>
      </c>
      <c r="BN320" s="27" t="s">
        <v>704</v>
      </c>
      <c r="BO320" s="27" t="s">
        <v>704</v>
      </c>
      <c r="BP320" s="27" t="s">
        <v>704</v>
      </c>
      <c r="BQ320" s="27" t="s">
        <v>704</v>
      </c>
      <c r="BR320" s="27" t="s">
        <v>704</v>
      </c>
      <c r="BS320" s="27" t="s">
        <v>704</v>
      </c>
      <c r="BT320" s="27" t="s">
        <v>704</v>
      </c>
      <c r="BU320" s="27" t="s">
        <v>704</v>
      </c>
      <c r="BV320" s="27" t="s">
        <v>704</v>
      </c>
      <c r="BW320" s="27" t="s">
        <v>704</v>
      </c>
      <c r="BX320" s="27" t="s">
        <v>704</v>
      </c>
      <c r="BY320" s="27" t="s">
        <v>704</v>
      </c>
      <c r="BZ320" s="27" t="s">
        <v>704</v>
      </c>
      <c r="CA320" s="27" t="s">
        <v>704</v>
      </c>
      <c r="CB320" s="27" t="s">
        <v>704</v>
      </c>
      <c r="CC320" s="27" t="s">
        <v>704</v>
      </c>
      <c r="CD320" s="27" t="s">
        <v>704</v>
      </c>
      <c r="CE320" s="27" t="s">
        <v>704</v>
      </c>
      <c r="CF320" s="27" t="s">
        <v>704</v>
      </c>
      <c r="CG320" s="27" t="s">
        <v>704</v>
      </c>
      <c r="CH320" s="27" t="s">
        <v>704</v>
      </c>
      <c r="CI320" s="27" t="s">
        <v>704</v>
      </c>
      <c r="CJ320" s="27" t="s">
        <v>704</v>
      </c>
      <c r="CK320" s="27" t="s">
        <v>704</v>
      </c>
      <c r="CL320" s="27" t="s">
        <v>704</v>
      </c>
      <c r="CM320" s="27" t="s">
        <v>704</v>
      </c>
      <c r="CN320" s="27" t="s">
        <v>704</v>
      </c>
      <c r="CO320" s="27" t="s">
        <v>704</v>
      </c>
      <c r="CP320" s="27" t="s">
        <v>704</v>
      </c>
      <c r="CQ320" s="27" t="s">
        <v>704</v>
      </c>
      <c r="CR320" s="27" t="s">
        <v>704</v>
      </c>
      <c r="CS320" s="27" t="s">
        <v>704</v>
      </c>
      <c r="CT320" s="27" t="s">
        <v>704</v>
      </c>
      <c r="CU320" s="27" t="s">
        <v>704</v>
      </c>
      <c r="CV320" s="27" t="s">
        <v>704</v>
      </c>
      <c r="CW320" s="27" t="s">
        <v>704</v>
      </c>
      <c r="CX320" s="27" t="s">
        <v>704</v>
      </c>
      <c r="CY320" s="27" t="s">
        <v>704</v>
      </c>
      <c r="CZ320" s="27" t="s">
        <v>704</v>
      </c>
      <c r="DA320" s="27" t="s">
        <v>704</v>
      </c>
      <c r="DB320" s="27" t="s">
        <v>698</v>
      </c>
      <c r="DC320" s="27" t="s">
        <v>698</v>
      </c>
      <c r="DD320" s="27" t="s">
        <v>698</v>
      </c>
      <c r="DE320" s="27" t="s">
        <v>698</v>
      </c>
      <c r="DF320" s="27" t="s">
        <v>704</v>
      </c>
      <c r="DG320" s="27" t="s">
        <v>704</v>
      </c>
      <c r="DH320" s="27" t="s">
        <v>704</v>
      </c>
      <c r="DI320" s="27" t="s">
        <v>704</v>
      </c>
      <c r="DJ320" s="27" t="s">
        <v>704</v>
      </c>
      <c r="DK320" s="27" t="s">
        <v>704</v>
      </c>
      <c r="DL320" s="27" t="s">
        <v>704</v>
      </c>
      <c r="DM320" s="27" t="s">
        <v>704</v>
      </c>
      <c r="DN320" s="27" t="s">
        <v>704</v>
      </c>
      <c r="DO320" s="27" t="s">
        <v>704</v>
      </c>
      <c r="DP320" s="27" t="s">
        <v>704</v>
      </c>
      <c r="DQ320" s="27" t="s">
        <v>704</v>
      </c>
      <c r="DR320" s="27" t="s">
        <v>704</v>
      </c>
      <c r="DS320" s="27"/>
      <c r="DT320" s="27" t="s">
        <v>704</v>
      </c>
      <c r="DU320" s="27" t="s">
        <v>704</v>
      </c>
      <c r="DV320" s="27" t="s">
        <v>704</v>
      </c>
      <c r="DW320" s="27" t="s">
        <v>704</v>
      </c>
      <c r="DX320" s="27" t="s">
        <v>704</v>
      </c>
      <c r="DY320" s="27" t="s">
        <v>704</v>
      </c>
      <c r="DZ320" s="27" t="s">
        <v>704</v>
      </c>
      <c r="EA320" s="27" t="s">
        <v>704</v>
      </c>
      <c r="EB320" s="27" t="s">
        <v>704</v>
      </c>
      <c r="EC320" s="27" t="s">
        <v>704</v>
      </c>
      <c r="ED320" s="27" t="s">
        <v>704</v>
      </c>
      <c r="EE320" s="27" t="s">
        <v>704</v>
      </c>
      <c r="EF320" s="27" t="s">
        <v>704</v>
      </c>
      <c r="EG320" s="27" t="s">
        <v>704</v>
      </c>
      <c r="EH320" s="27" t="s">
        <v>704</v>
      </c>
      <c r="EI320" s="27" t="s">
        <v>704</v>
      </c>
      <c r="EJ320" s="27" t="s">
        <v>704</v>
      </c>
      <c r="EK320" s="27" t="s">
        <v>704</v>
      </c>
      <c r="EL320" s="27" t="s">
        <v>704</v>
      </c>
      <c r="EM320" s="27" t="s">
        <v>704</v>
      </c>
      <c r="EN320" s="27" t="s">
        <v>704</v>
      </c>
      <c r="EO320" s="27" t="s">
        <v>704</v>
      </c>
      <c r="EP320" s="27" t="s">
        <v>704</v>
      </c>
      <c r="EQ320" s="27" t="s">
        <v>704</v>
      </c>
      <c r="ER320" s="27" t="s">
        <v>704</v>
      </c>
      <c r="ES320" s="27" t="s">
        <v>704</v>
      </c>
      <c r="ET320" s="27" t="s">
        <v>704</v>
      </c>
      <c r="EU320" s="27" t="s">
        <v>704</v>
      </c>
      <c r="EV320" s="27" t="s">
        <v>704</v>
      </c>
      <c r="EW320" s="27" t="s">
        <v>704</v>
      </c>
      <c r="EX320" s="27" t="s">
        <v>704</v>
      </c>
      <c r="EY320" s="27" t="s">
        <v>704</v>
      </c>
      <c r="EZ320" s="27" t="s">
        <v>704</v>
      </c>
      <c r="FA320" s="27" t="s">
        <v>704</v>
      </c>
      <c r="FB320" s="27" t="s">
        <v>704</v>
      </c>
      <c r="FC320" s="27" t="s">
        <v>704</v>
      </c>
      <c r="FD320" s="27" t="s">
        <v>704</v>
      </c>
      <c r="FE320" s="27" t="s">
        <v>704</v>
      </c>
      <c r="FF320" s="27" t="s">
        <v>704</v>
      </c>
      <c r="FG320" s="27" t="s">
        <v>704</v>
      </c>
      <c r="FH320" s="27" t="s">
        <v>704</v>
      </c>
      <c r="FI320" s="27" t="s">
        <v>704</v>
      </c>
      <c r="FJ320" s="27" t="s">
        <v>694</v>
      </c>
      <c r="FK320" s="27" t="s">
        <v>704</v>
      </c>
      <c r="FL320" s="27" t="s">
        <v>704</v>
      </c>
      <c r="FM320" s="27" t="s">
        <v>704</v>
      </c>
      <c r="FN320" s="27" t="s">
        <v>704</v>
      </c>
      <c r="FO320" s="78" t="s">
        <v>1642</v>
      </c>
      <c r="FP320" s="72" t="s">
        <v>698</v>
      </c>
      <c r="FQ320" s="72" t="s">
        <v>1176</v>
      </c>
      <c r="FR320" s="78" t="s">
        <v>1643</v>
      </c>
      <c r="FS320" s="78" t="s">
        <v>1695</v>
      </c>
      <c r="FT320" s="72" t="s">
        <v>1645</v>
      </c>
      <c r="FU320" s="72" t="s">
        <v>698</v>
      </c>
      <c r="FV320" s="78" t="s">
        <v>1893</v>
      </c>
      <c r="FW320" s="78" t="s">
        <v>1647</v>
      </c>
      <c r="FX320" s="78" t="s">
        <v>1647</v>
      </c>
      <c r="FY320" s="72" t="s">
        <v>698</v>
      </c>
      <c r="FZ320" s="90" t="s">
        <v>1648</v>
      </c>
      <c r="GA320" s="90" t="s">
        <v>1647</v>
      </c>
      <c r="GB320" s="90" t="s">
        <v>1649</v>
      </c>
      <c r="GC320" s="90" t="s">
        <v>1650</v>
      </c>
      <c r="GD320" s="90" t="s">
        <v>1651</v>
      </c>
      <c r="GE320" s="90" t="s">
        <v>1894</v>
      </c>
      <c r="GF320" s="90" t="s">
        <v>1653</v>
      </c>
      <c r="GG320" s="90" t="s">
        <v>1650</v>
      </c>
      <c r="GH320" s="106" t="s">
        <v>1654</v>
      </c>
      <c r="GI320" s="106" t="s">
        <v>1655</v>
      </c>
      <c r="GJ320" s="27" t="s">
        <v>1647</v>
      </c>
      <c r="GK320" s="28" t="s">
        <v>1698</v>
      </c>
      <c r="GL320" s="27"/>
    </row>
    <row r="321" spans="1:194" ht="22.5" x14ac:dyDescent="0.25">
      <c r="A321" s="71" t="str">
        <f t="shared" si="27"/>
        <v>Expenditure: Employee Related Cost  - Municipal Staff : Salaries, Wages and Allowances - Allowances: Travel or Motor Vehicle:   Cost Capitalised to PPE (Credit Account)</v>
      </c>
      <c r="B321" s="27" t="s">
        <v>1639</v>
      </c>
      <c r="C321" s="27" t="str">
        <f t="shared" si="21"/>
        <v>IE005002001005009000000000000000000000</v>
      </c>
      <c r="D321" s="23" t="s">
        <v>1166</v>
      </c>
      <c r="E321" s="23" t="s">
        <v>713</v>
      </c>
      <c r="F321" s="23" t="s">
        <v>707</v>
      </c>
      <c r="G321" s="23" t="s">
        <v>702</v>
      </c>
      <c r="H321" s="23" t="s">
        <v>713</v>
      </c>
      <c r="I321" s="23" t="s">
        <v>722</v>
      </c>
      <c r="J321" s="23" t="s">
        <v>697</v>
      </c>
      <c r="K321" s="23" t="s">
        <v>697</v>
      </c>
      <c r="L321" s="23" t="s">
        <v>697</v>
      </c>
      <c r="M321" s="23" t="s">
        <v>697</v>
      </c>
      <c r="N321" s="23" t="s">
        <v>697</v>
      </c>
      <c r="O321" s="23" t="s">
        <v>697</v>
      </c>
      <c r="P321" s="23" t="s">
        <v>697</v>
      </c>
      <c r="Q321" s="27">
        <v>0</v>
      </c>
      <c r="R321" s="27" t="s">
        <v>704</v>
      </c>
      <c r="S321" s="27" t="s">
        <v>698</v>
      </c>
      <c r="T321" s="28" t="s">
        <v>694</v>
      </c>
      <c r="U321" s="28"/>
      <c r="V321" s="27" t="s">
        <v>53</v>
      </c>
      <c r="W321" s="27" t="s">
        <v>905</v>
      </c>
      <c r="X321" s="27"/>
      <c r="Y321" s="27"/>
      <c r="Z321" s="27"/>
      <c r="AA321" s="27"/>
      <c r="AB321" s="27" t="s">
        <v>1699</v>
      </c>
      <c r="AC321" s="27"/>
      <c r="AD321" s="27"/>
      <c r="AE321" s="27"/>
      <c r="AF321" s="27"/>
      <c r="AG321" s="27"/>
      <c r="AH321" s="27"/>
      <c r="AI321" s="27" t="s">
        <v>1895</v>
      </c>
      <c r="AJ321" s="28" t="s">
        <v>704</v>
      </c>
      <c r="AK321" s="27" t="s">
        <v>704</v>
      </c>
      <c r="AL321" s="27" t="s">
        <v>704</v>
      </c>
      <c r="AM321" s="27" t="s">
        <v>704</v>
      </c>
      <c r="AN321" s="27" t="s">
        <v>704</v>
      </c>
      <c r="AO321" s="27" t="s">
        <v>704</v>
      </c>
      <c r="AP321" s="27" t="s">
        <v>704</v>
      </c>
      <c r="AQ321" s="27" t="s">
        <v>704</v>
      </c>
      <c r="AR321" s="27" t="s">
        <v>704</v>
      </c>
      <c r="AS321" s="27" t="s">
        <v>704</v>
      </c>
      <c r="AT321" s="27" t="s">
        <v>704</v>
      </c>
      <c r="AU321" s="27" t="s">
        <v>704</v>
      </c>
      <c r="AV321" s="27" t="s">
        <v>704</v>
      </c>
      <c r="AW321" s="27" t="s">
        <v>704</v>
      </c>
      <c r="AX321" s="27" t="s">
        <v>704</v>
      </c>
      <c r="AY321" s="27" t="s">
        <v>704</v>
      </c>
      <c r="AZ321" s="27" t="s">
        <v>704</v>
      </c>
      <c r="BA321" s="27" t="s">
        <v>704</v>
      </c>
      <c r="BB321" s="27" t="s">
        <v>704</v>
      </c>
      <c r="BC321" s="27" t="s">
        <v>704</v>
      </c>
      <c r="BD321" s="27" t="s">
        <v>704</v>
      </c>
      <c r="BE321" s="27" t="s">
        <v>704</v>
      </c>
      <c r="BF321" s="27" t="s">
        <v>704</v>
      </c>
      <c r="BG321" s="27" t="s">
        <v>704</v>
      </c>
      <c r="BH321" s="27" t="s">
        <v>704</v>
      </c>
      <c r="BI321" s="27" t="s">
        <v>704</v>
      </c>
      <c r="BJ321" s="27" t="s">
        <v>704</v>
      </c>
      <c r="BK321" s="27" t="s">
        <v>704</v>
      </c>
      <c r="BL321" s="27" t="s">
        <v>704</v>
      </c>
      <c r="BM321" s="27" t="s">
        <v>704</v>
      </c>
      <c r="BN321" s="27" t="s">
        <v>704</v>
      </c>
      <c r="BO321" s="27" t="s">
        <v>704</v>
      </c>
      <c r="BP321" s="27" t="s">
        <v>704</v>
      </c>
      <c r="BQ321" s="27" t="s">
        <v>704</v>
      </c>
      <c r="BR321" s="27" t="s">
        <v>704</v>
      </c>
      <c r="BS321" s="27" t="s">
        <v>704</v>
      </c>
      <c r="BT321" s="27" t="s">
        <v>704</v>
      </c>
      <c r="BU321" s="27" t="s">
        <v>704</v>
      </c>
      <c r="BV321" s="27" t="s">
        <v>704</v>
      </c>
      <c r="BW321" s="27" t="s">
        <v>704</v>
      </c>
      <c r="BX321" s="27" t="s">
        <v>704</v>
      </c>
      <c r="BY321" s="27" t="s">
        <v>704</v>
      </c>
      <c r="BZ321" s="27" t="s">
        <v>704</v>
      </c>
      <c r="CA321" s="27" t="s">
        <v>704</v>
      </c>
      <c r="CB321" s="27" t="s">
        <v>704</v>
      </c>
      <c r="CC321" s="27" t="s">
        <v>704</v>
      </c>
      <c r="CD321" s="27" t="s">
        <v>704</v>
      </c>
      <c r="CE321" s="27" t="s">
        <v>704</v>
      </c>
      <c r="CF321" s="27" t="s">
        <v>704</v>
      </c>
      <c r="CG321" s="27" t="s">
        <v>704</v>
      </c>
      <c r="CH321" s="27" t="s">
        <v>704</v>
      </c>
      <c r="CI321" s="27" t="s">
        <v>704</v>
      </c>
      <c r="CJ321" s="27" t="s">
        <v>704</v>
      </c>
      <c r="CK321" s="27" t="s">
        <v>704</v>
      </c>
      <c r="CL321" s="27" t="s">
        <v>704</v>
      </c>
      <c r="CM321" s="27" t="s">
        <v>704</v>
      </c>
      <c r="CN321" s="27" t="s">
        <v>704</v>
      </c>
      <c r="CO321" s="27" t="s">
        <v>704</v>
      </c>
      <c r="CP321" s="27" t="s">
        <v>704</v>
      </c>
      <c r="CQ321" s="27" t="s">
        <v>704</v>
      </c>
      <c r="CR321" s="27" t="s">
        <v>704</v>
      </c>
      <c r="CS321" s="27" t="s">
        <v>704</v>
      </c>
      <c r="CT321" s="27" t="s">
        <v>704</v>
      </c>
      <c r="CU321" s="27" t="s">
        <v>704</v>
      </c>
      <c r="CV321" s="27" t="s">
        <v>704</v>
      </c>
      <c r="CW321" s="27" t="s">
        <v>704</v>
      </c>
      <c r="CX321" s="27" t="s">
        <v>704</v>
      </c>
      <c r="CY321" s="27" t="s">
        <v>704</v>
      </c>
      <c r="CZ321" s="27" t="s">
        <v>704</v>
      </c>
      <c r="DA321" s="27" t="s">
        <v>704</v>
      </c>
      <c r="DB321" s="27" t="s">
        <v>698</v>
      </c>
      <c r="DC321" s="27" t="s">
        <v>698</v>
      </c>
      <c r="DD321" s="27" t="s">
        <v>698</v>
      </c>
      <c r="DE321" s="27" t="s">
        <v>698</v>
      </c>
      <c r="DF321" s="27" t="s">
        <v>704</v>
      </c>
      <c r="DG321" s="27" t="s">
        <v>704</v>
      </c>
      <c r="DH321" s="27" t="s">
        <v>704</v>
      </c>
      <c r="DI321" s="27" t="s">
        <v>704</v>
      </c>
      <c r="DJ321" s="27" t="s">
        <v>704</v>
      </c>
      <c r="DK321" s="27" t="s">
        <v>704</v>
      </c>
      <c r="DL321" s="27" t="s">
        <v>704</v>
      </c>
      <c r="DM321" s="27" t="s">
        <v>704</v>
      </c>
      <c r="DN321" s="27" t="s">
        <v>704</v>
      </c>
      <c r="DO321" s="27" t="s">
        <v>704</v>
      </c>
      <c r="DP321" s="27" t="s">
        <v>704</v>
      </c>
      <c r="DQ321" s="27" t="s">
        <v>704</v>
      </c>
      <c r="DR321" s="27" t="s">
        <v>704</v>
      </c>
      <c r="DS321" s="27"/>
      <c r="DT321" s="27" t="s">
        <v>704</v>
      </c>
      <c r="DU321" s="27" t="s">
        <v>704</v>
      </c>
      <c r="DV321" s="27" t="s">
        <v>704</v>
      </c>
      <c r="DW321" s="27" t="s">
        <v>704</v>
      </c>
      <c r="DX321" s="27" t="s">
        <v>704</v>
      </c>
      <c r="DY321" s="27" t="s">
        <v>704</v>
      </c>
      <c r="DZ321" s="27" t="s">
        <v>704</v>
      </c>
      <c r="EA321" s="27" t="s">
        <v>704</v>
      </c>
      <c r="EB321" s="27" t="s">
        <v>704</v>
      </c>
      <c r="EC321" s="27" t="s">
        <v>704</v>
      </c>
      <c r="ED321" s="27" t="s">
        <v>704</v>
      </c>
      <c r="EE321" s="27" t="s">
        <v>704</v>
      </c>
      <c r="EF321" s="27" t="s">
        <v>704</v>
      </c>
      <c r="EG321" s="27" t="s">
        <v>704</v>
      </c>
      <c r="EH321" s="27" t="s">
        <v>704</v>
      </c>
      <c r="EI321" s="27" t="s">
        <v>704</v>
      </c>
      <c r="EJ321" s="27" t="s">
        <v>704</v>
      </c>
      <c r="EK321" s="27" t="s">
        <v>704</v>
      </c>
      <c r="EL321" s="27" t="s">
        <v>704</v>
      </c>
      <c r="EM321" s="27" t="s">
        <v>704</v>
      </c>
      <c r="EN321" s="27" t="s">
        <v>704</v>
      </c>
      <c r="EO321" s="27" t="s">
        <v>704</v>
      </c>
      <c r="EP321" s="27" t="s">
        <v>704</v>
      </c>
      <c r="EQ321" s="27" t="s">
        <v>704</v>
      </c>
      <c r="ER321" s="27" t="s">
        <v>704</v>
      </c>
      <c r="ES321" s="27" t="s">
        <v>704</v>
      </c>
      <c r="ET321" s="27" t="s">
        <v>704</v>
      </c>
      <c r="EU321" s="27" t="s">
        <v>704</v>
      </c>
      <c r="EV321" s="27" t="s">
        <v>704</v>
      </c>
      <c r="EW321" s="27" t="s">
        <v>704</v>
      </c>
      <c r="EX321" s="27" t="s">
        <v>704</v>
      </c>
      <c r="EY321" s="27" t="s">
        <v>704</v>
      </c>
      <c r="EZ321" s="27" t="s">
        <v>704</v>
      </c>
      <c r="FA321" s="27" t="s">
        <v>704</v>
      </c>
      <c r="FB321" s="27" t="s">
        <v>704</v>
      </c>
      <c r="FC321" s="27" t="s">
        <v>704</v>
      </c>
      <c r="FD321" s="27" t="s">
        <v>704</v>
      </c>
      <c r="FE321" s="27" t="s">
        <v>704</v>
      </c>
      <c r="FF321" s="27" t="s">
        <v>704</v>
      </c>
      <c r="FG321" s="27" t="s">
        <v>704</v>
      </c>
      <c r="FH321" s="27" t="s">
        <v>704</v>
      </c>
      <c r="FI321" s="27" t="s">
        <v>704</v>
      </c>
      <c r="FJ321" s="27" t="s">
        <v>694</v>
      </c>
      <c r="FK321" s="27" t="s">
        <v>704</v>
      </c>
      <c r="FL321" s="27" t="s">
        <v>704</v>
      </c>
      <c r="FM321" s="27" t="s">
        <v>704</v>
      </c>
      <c r="FN321" s="27" t="s">
        <v>704</v>
      </c>
      <c r="FO321" s="78" t="s">
        <v>1642</v>
      </c>
      <c r="FP321" s="72" t="s">
        <v>698</v>
      </c>
      <c r="FQ321" s="72" t="s">
        <v>1176</v>
      </c>
      <c r="FR321" s="78" t="s">
        <v>1643</v>
      </c>
      <c r="FS321" s="78" t="s">
        <v>1660</v>
      </c>
      <c r="FT321" s="72" t="s">
        <v>1645</v>
      </c>
      <c r="FU321" s="72" t="s">
        <v>698</v>
      </c>
      <c r="FV321" s="78" t="s">
        <v>1893</v>
      </c>
      <c r="FW321" s="78" t="s">
        <v>1647</v>
      </c>
      <c r="FX321" s="78" t="s">
        <v>1647</v>
      </c>
      <c r="FY321" s="72" t="s">
        <v>698</v>
      </c>
      <c r="FZ321" s="90" t="s">
        <v>1661</v>
      </c>
      <c r="GA321" s="90" t="s">
        <v>1647</v>
      </c>
      <c r="GB321" s="90" t="s">
        <v>1649</v>
      </c>
      <c r="GC321" s="90" t="s">
        <v>1650</v>
      </c>
      <c r="GD321" s="90" t="s">
        <v>1651</v>
      </c>
      <c r="GE321" s="90" t="s">
        <v>1894</v>
      </c>
      <c r="GF321" s="90" t="s">
        <v>1653</v>
      </c>
      <c r="GG321" s="90" t="s">
        <v>1650</v>
      </c>
      <c r="GH321" s="106" t="s">
        <v>1662</v>
      </c>
      <c r="GI321" s="106" t="s">
        <v>1655</v>
      </c>
      <c r="GJ321" s="27" t="s">
        <v>1647</v>
      </c>
      <c r="GK321" s="28" t="s">
        <v>1698</v>
      </c>
      <c r="GL321" s="27"/>
    </row>
    <row r="322" spans="1:194" x14ac:dyDescent="0.25">
      <c r="A322" s="71" t="str">
        <f>CONCATENATE($W$7,": ",$X$236," - ",$Y$301,": ",$Z$302," - ",$AA$307,": ",$AB$322)</f>
        <v>Expenditure: Employee Related Cost  - Municipal Staff : Salaries, Wages and Allowances - Allowances: Overtime</v>
      </c>
      <c r="B322" s="27" t="s">
        <v>694</v>
      </c>
      <c r="C322" s="27" t="str">
        <f t="shared" si="21"/>
        <v>IE005002001005010000000000000000000000</v>
      </c>
      <c r="D322" s="23" t="s">
        <v>1166</v>
      </c>
      <c r="E322" s="23" t="s">
        <v>713</v>
      </c>
      <c r="F322" s="23" t="s">
        <v>707</v>
      </c>
      <c r="G322" s="23" t="s">
        <v>702</v>
      </c>
      <c r="H322" s="23" t="s">
        <v>713</v>
      </c>
      <c r="I322" s="23" t="s">
        <v>724</v>
      </c>
      <c r="J322" s="23" t="s">
        <v>697</v>
      </c>
      <c r="K322" s="23" t="s">
        <v>697</v>
      </c>
      <c r="L322" s="23" t="s">
        <v>697</v>
      </c>
      <c r="M322" s="23" t="s">
        <v>697</v>
      </c>
      <c r="N322" s="23" t="s">
        <v>697</v>
      </c>
      <c r="O322" s="23" t="s">
        <v>697</v>
      </c>
      <c r="P322" s="23" t="s">
        <v>697</v>
      </c>
      <c r="Q322" s="27">
        <v>0</v>
      </c>
      <c r="R322" s="27" t="s">
        <v>698</v>
      </c>
      <c r="S322" s="27" t="s">
        <v>698</v>
      </c>
      <c r="T322" s="28" t="s">
        <v>694</v>
      </c>
      <c r="U322" s="28"/>
      <c r="V322" s="27" t="s">
        <v>1896</v>
      </c>
      <c r="W322" s="27" t="s">
        <v>905</v>
      </c>
      <c r="X322" s="27"/>
      <c r="Y322" s="27"/>
      <c r="Z322" s="27"/>
      <c r="AA322" s="27"/>
      <c r="AB322" s="27" t="s">
        <v>17</v>
      </c>
      <c r="AC322" s="27"/>
      <c r="AD322" s="27"/>
      <c r="AE322" s="27"/>
      <c r="AF322" s="27"/>
      <c r="AG322" s="27"/>
      <c r="AH322" s="27"/>
      <c r="AI322" s="27" t="s">
        <v>1897</v>
      </c>
      <c r="AJ322" s="28" t="s">
        <v>694</v>
      </c>
      <c r="AK322" s="27" t="s">
        <v>694</v>
      </c>
      <c r="AL322" s="27" t="s">
        <v>694</v>
      </c>
      <c r="AM322" s="27" t="s">
        <v>694</v>
      </c>
      <c r="AN322" s="27" t="s">
        <v>694</v>
      </c>
      <c r="AO322" s="27" t="s">
        <v>694</v>
      </c>
      <c r="AP322" s="27" t="s">
        <v>694</v>
      </c>
      <c r="AQ322" s="27" t="s">
        <v>694</v>
      </c>
      <c r="AR322" s="27" t="s">
        <v>694</v>
      </c>
      <c r="AS322" s="27" t="s">
        <v>694</v>
      </c>
      <c r="AT322" s="27" t="s">
        <v>694</v>
      </c>
      <c r="AU322" s="27" t="s">
        <v>694</v>
      </c>
      <c r="AV322" s="27" t="s">
        <v>694</v>
      </c>
      <c r="AW322" s="27" t="s">
        <v>694</v>
      </c>
      <c r="AX322" s="27" t="s">
        <v>694</v>
      </c>
      <c r="AY322" s="27" t="s">
        <v>694</v>
      </c>
      <c r="AZ322" s="27" t="s">
        <v>694</v>
      </c>
      <c r="BA322" s="27" t="s">
        <v>694</v>
      </c>
      <c r="BB322" s="27" t="s">
        <v>694</v>
      </c>
      <c r="BC322" s="27" t="s">
        <v>694</v>
      </c>
      <c r="BD322" s="27" t="s">
        <v>694</v>
      </c>
      <c r="BE322" s="27" t="s">
        <v>694</v>
      </c>
      <c r="BF322" s="27" t="s">
        <v>694</v>
      </c>
      <c r="BG322" s="27" t="s">
        <v>694</v>
      </c>
      <c r="BH322" s="27" t="s">
        <v>694</v>
      </c>
      <c r="BI322" s="27" t="s">
        <v>694</v>
      </c>
      <c r="BJ322" s="27" t="s">
        <v>694</v>
      </c>
      <c r="BK322" s="27" t="s">
        <v>694</v>
      </c>
      <c r="BL322" s="27" t="s">
        <v>694</v>
      </c>
      <c r="BM322" s="27" t="s">
        <v>694</v>
      </c>
      <c r="BN322" s="27" t="s">
        <v>694</v>
      </c>
      <c r="BO322" s="27" t="s">
        <v>694</v>
      </c>
      <c r="BP322" s="27" t="s">
        <v>694</v>
      </c>
      <c r="BQ322" s="27" t="s">
        <v>694</v>
      </c>
      <c r="BR322" s="27" t="s">
        <v>694</v>
      </c>
      <c r="BS322" s="27" t="s">
        <v>694</v>
      </c>
      <c r="BT322" s="27" t="s">
        <v>694</v>
      </c>
      <c r="BU322" s="27" t="s">
        <v>694</v>
      </c>
      <c r="BV322" s="27" t="s">
        <v>694</v>
      </c>
      <c r="BW322" s="27" t="s">
        <v>694</v>
      </c>
      <c r="BX322" s="27" t="s">
        <v>694</v>
      </c>
      <c r="BY322" s="27" t="s">
        <v>694</v>
      </c>
      <c r="BZ322" s="27" t="s">
        <v>694</v>
      </c>
      <c r="CA322" s="27" t="s">
        <v>694</v>
      </c>
      <c r="CB322" s="27" t="s">
        <v>694</v>
      </c>
      <c r="CC322" s="27" t="s">
        <v>694</v>
      </c>
      <c r="CD322" s="27" t="s">
        <v>694</v>
      </c>
      <c r="CE322" s="27" t="s">
        <v>694</v>
      </c>
      <c r="CF322" s="27" t="s">
        <v>694</v>
      </c>
      <c r="CG322" s="27" t="s">
        <v>694</v>
      </c>
      <c r="CH322" s="27" t="s">
        <v>694</v>
      </c>
      <c r="CI322" s="27" t="s">
        <v>694</v>
      </c>
      <c r="CJ322" s="27" t="s">
        <v>694</v>
      </c>
      <c r="CK322" s="27" t="s">
        <v>694</v>
      </c>
      <c r="CL322" s="27" t="s">
        <v>694</v>
      </c>
      <c r="CM322" s="27" t="s">
        <v>694</v>
      </c>
      <c r="CN322" s="27" t="s">
        <v>694</v>
      </c>
      <c r="CO322" s="27" t="s">
        <v>694</v>
      </c>
      <c r="CP322" s="27" t="s">
        <v>694</v>
      </c>
      <c r="CQ322" s="27" t="s">
        <v>694</v>
      </c>
      <c r="CR322" s="27" t="s">
        <v>694</v>
      </c>
      <c r="CS322" s="27" t="s">
        <v>694</v>
      </c>
      <c r="CT322" s="27" t="s">
        <v>694</v>
      </c>
      <c r="CU322" s="27" t="s">
        <v>694</v>
      </c>
      <c r="CV322" s="27" t="s">
        <v>694</v>
      </c>
      <c r="CW322" s="27" t="s">
        <v>694</v>
      </c>
      <c r="CX322" s="27" t="s">
        <v>694</v>
      </c>
      <c r="CY322" s="27" t="s">
        <v>694</v>
      </c>
      <c r="CZ322" s="27" t="s">
        <v>694</v>
      </c>
      <c r="DA322" s="27" t="s">
        <v>694</v>
      </c>
      <c r="DB322" s="27" t="s">
        <v>694</v>
      </c>
      <c r="DC322" s="27" t="s">
        <v>694</v>
      </c>
      <c r="DD322" s="27" t="s">
        <v>694</v>
      </c>
      <c r="DE322" s="27" t="s">
        <v>694</v>
      </c>
      <c r="DF322" s="27" t="s">
        <v>694</v>
      </c>
      <c r="DG322" s="27" t="s">
        <v>694</v>
      </c>
      <c r="DH322" s="27" t="s">
        <v>694</v>
      </c>
      <c r="DI322" s="27" t="s">
        <v>694</v>
      </c>
      <c r="DJ322" s="27" t="s">
        <v>694</v>
      </c>
      <c r="DK322" s="27" t="s">
        <v>694</v>
      </c>
      <c r="DL322" s="27" t="s">
        <v>694</v>
      </c>
      <c r="DM322" s="27" t="s">
        <v>694</v>
      </c>
      <c r="DN322" s="27" t="s">
        <v>694</v>
      </c>
      <c r="DO322" s="27" t="s">
        <v>694</v>
      </c>
      <c r="DP322" s="27" t="s">
        <v>694</v>
      </c>
      <c r="DQ322" s="27" t="s">
        <v>694</v>
      </c>
      <c r="DR322" s="27" t="s">
        <v>694</v>
      </c>
      <c r="DS322" s="27"/>
      <c r="DT322" s="27" t="s">
        <v>694</v>
      </c>
      <c r="DU322" s="27" t="s">
        <v>694</v>
      </c>
      <c r="DV322" s="27" t="s">
        <v>694</v>
      </c>
      <c r="DW322" s="27" t="s">
        <v>694</v>
      </c>
      <c r="DX322" s="27" t="s">
        <v>694</v>
      </c>
      <c r="DY322" s="27" t="s">
        <v>694</v>
      </c>
      <c r="DZ322" s="27" t="s">
        <v>694</v>
      </c>
      <c r="EA322" s="27" t="s">
        <v>694</v>
      </c>
      <c r="EB322" s="27" t="s">
        <v>694</v>
      </c>
      <c r="EC322" s="27" t="s">
        <v>694</v>
      </c>
      <c r="ED322" s="27" t="s">
        <v>694</v>
      </c>
      <c r="EE322" s="27" t="s">
        <v>694</v>
      </c>
      <c r="EF322" s="27" t="s">
        <v>694</v>
      </c>
      <c r="EG322" s="27" t="s">
        <v>694</v>
      </c>
      <c r="EH322" s="27" t="s">
        <v>694</v>
      </c>
      <c r="EI322" s="27" t="s">
        <v>694</v>
      </c>
      <c r="EJ322" s="27" t="s">
        <v>694</v>
      </c>
      <c r="EK322" s="27" t="s">
        <v>694</v>
      </c>
      <c r="EL322" s="27" t="s">
        <v>694</v>
      </c>
      <c r="EM322" s="27" t="s">
        <v>694</v>
      </c>
      <c r="EN322" s="27" t="s">
        <v>694</v>
      </c>
      <c r="EO322" s="27" t="s">
        <v>694</v>
      </c>
      <c r="EP322" s="27" t="s">
        <v>694</v>
      </c>
      <c r="EQ322" s="27" t="s">
        <v>694</v>
      </c>
      <c r="ER322" s="27" t="s">
        <v>694</v>
      </c>
      <c r="ES322" s="27" t="s">
        <v>694</v>
      </c>
      <c r="ET322" s="27" t="s">
        <v>694</v>
      </c>
      <c r="EU322" s="27" t="s">
        <v>694</v>
      </c>
      <c r="EV322" s="27" t="s">
        <v>694</v>
      </c>
      <c r="EW322" s="27" t="s">
        <v>694</v>
      </c>
      <c r="EX322" s="27" t="s">
        <v>694</v>
      </c>
      <c r="EY322" s="27" t="s">
        <v>694</v>
      </c>
      <c r="EZ322" s="27" t="s">
        <v>694</v>
      </c>
      <c r="FA322" s="27" t="s">
        <v>694</v>
      </c>
      <c r="FB322" s="27" t="s">
        <v>694</v>
      </c>
      <c r="FC322" s="27" t="s">
        <v>694</v>
      </c>
      <c r="FD322" s="27" t="s">
        <v>694</v>
      </c>
      <c r="FE322" s="27" t="s">
        <v>694</v>
      </c>
      <c r="FF322" s="27" t="s">
        <v>694</v>
      </c>
      <c r="FG322" s="27" t="s">
        <v>694</v>
      </c>
      <c r="FH322" s="27" t="s">
        <v>694</v>
      </c>
      <c r="FI322" s="27" t="s">
        <v>694</v>
      </c>
      <c r="FJ322" s="27" t="s">
        <v>694</v>
      </c>
      <c r="FK322" s="27" t="s">
        <v>694</v>
      </c>
      <c r="FL322" s="27" t="s">
        <v>694</v>
      </c>
      <c r="FM322" s="27" t="s">
        <v>694</v>
      </c>
      <c r="FN322" s="27" t="s">
        <v>694</v>
      </c>
      <c r="FO322" s="78" t="s">
        <v>694</v>
      </c>
      <c r="FP322" s="72" t="s">
        <v>698</v>
      </c>
      <c r="FQ322" s="72" t="s">
        <v>698</v>
      </c>
      <c r="FR322" s="78" t="s">
        <v>694</v>
      </c>
      <c r="FS322" s="78" t="s">
        <v>694</v>
      </c>
      <c r="FT322" s="72" t="s">
        <v>698</v>
      </c>
      <c r="FU322" s="72" t="s">
        <v>698</v>
      </c>
      <c r="FV322" s="78" t="s">
        <v>698</v>
      </c>
      <c r="FW322" s="78" t="s">
        <v>698</v>
      </c>
      <c r="FX322" s="78" t="s">
        <v>698</v>
      </c>
      <c r="FY322" s="72" t="s">
        <v>698</v>
      </c>
      <c r="FZ322" s="90" t="s">
        <v>694</v>
      </c>
      <c r="GA322" s="90" t="s">
        <v>694</v>
      </c>
      <c r="GB322" s="90" t="s">
        <v>694</v>
      </c>
      <c r="GC322" s="90" t="s">
        <v>694</v>
      </c>
      <c r="GD322" s="90" t="s">
        <v>694</v>
      </c>
      <c r="GE322" s="90" t="s">
        <v>694</v>
      </c>
      <c r="GF322" s="90" t="s">
        <v>694</v>
      </c>
      <c r="GG322" s="90" t="s">
        <v>694</v>
      </c>
      <c r="GH322" s="106" t="s">
        <v>694</v>
      </c>
      <c r="GI322" s="106" t="s">
        <v>694</v>
      </c>
      <c r="GJ322" s="27" t="s">
        <v>694</v>
      </c>
      <c r="GK322" s="28" t="s">
        <v>694</v>
      </c>
      <c r="GL322" s="27"/>
    </row>
    <row r="323" spans="1:194" ht="22.5" x14ac:dyDescent="0.25">
      <c r="A323" s="71" t="str">
        <f>CONCATENATE($W$7,": ",$X$236," - ",$Y$301,": ",$Z$302," - ",$AA$307,": ",$AB$322," - ",AC323)</f>
        <v>Expenditure: Employee Related Cost  - Municipal Staff : Salaries, Wages and Allowances - Allowances: Overtime - Cost Capitalised to PPE (Credit Account)</v>
      </c>
      <c r="B323" s="27" t="s">
        <v>1639</v>
      </c>
      <c r="C323" s="27" t="str">
        <f t="shared" si="21"/>
        <v>IE005002001005010001000000000000000000</v>
      </c>
      <c r="D323" s="23" t="s">
        <v>1166</v>
      </c>
      <c r="E323" s="23" t="s">
        <v>713</v>
      </c>
      <c r="F323" s="23" t="s">
        <v>707</v>
      </c>
      <c r="G323" s="23" t="s">
        <v>702</v>
      </c>
      <c r="H323" s="23" t="s">
        <v>713</v>
      </c>
      <c r="I323" s="23" t="s">
        <v>724</v>
      </c>
      <c r="J323" s="23" t="s">
        <v>702</v>
      </c>
      <c r="K323" s="23" t="s">
        <v>697</v>
      </c>
      <c r="L323" s="23" t="s">
        <v>697</v>
      </c>
      <c r="M323" s="23" t="s">
        <v>697</v>
      </c>
      <c r="N323" s="23" t="s">
        <v>697</v>
      </c>
      <c r="O323" s="23" t="s">
        <v>697</v>
      </c>
      <c r="P323" s="23" t="s">
        <v>697</v>
      </c>
      <c r="Q323" s="27">
        <v>0</v>
      </c>
      <c r="R323" s="27" t="s">
        <v>704</v>
      </c>
      <c r="S323" s="27" t="s">
        <v>698</v>
      </c>
      <c r="T323" s="28" t="s">
        <v>694</v>
      </c>
      <c r="U323" s="28"/>
      <c r="V323" s="27" t="s">
        <v>53</v>
      </c>
      <c r="W323" s="27" t="s">
        <v>905</v>
      </c>
      <c r="X323" s="27"/>
      <c r="Y323" s="27"/>
      <c r="Z323" s="27"/>
      <c r="AA323" s="27"/>
      <c r="AB323" s="27"/>
      <c r="AC323" s="27" t="s">
        <v>1876</v>
      </c>
      <c r="AD323" s="27"/>
      <c r="AE323" s="27"/>
      <c r="AF323" s="27"/>
      <c r="AG323" s="27"/>
      <c r="AH323" s="27"/>
      <c r="AI323" s="27" t="s">
        <v>1898</v>
      </c>
      <c r="AJ323" s="28" t="s">
        <v>704</v>
      </c>
      <c r="AK323" s="27" t="s">
        <v>704</v>
      </c>
      <c r="AL323" s="27" t="s">
        <v>704</v>
      </c>
      <c r="AM323" s="27" t="s">
        <v>704</v>
      </c>
      <c r="AN323" s="27" t="s">
        <v>704</v>
      </c>
      <c r="AO323" s="27" t="s">
        <v>704</v>
      </c>
      <c r="AP323" s="27" t="s">
        <v>704</v>
      </c>
      <c r="AQ323" s="27" t="s">
        <v>704</v>
      </c>
      <c r="AR323" s="27" t="s">
        <v>704</v>
      </c>
      <c r="AS323" s="27" t="s">
        <v>704</v>
      </c>
      <c r="AT323" s="27" t="s">
        <v>704</v>
      </c>
      <c r="AU323" s="27" t="s">
        <v>704</v>
      </c>
      <c r="AV323" s="27" t="s">
        <v>704</v>
      </c>
      <c r="AW323" s="27" t="s">
        <v>704</v>
      </c>
      <c r="AX323" s="27" t="s">
        <v>704</v>
      </c>
      <c r="AY323" s="27" t="s">
        <v>704</v>
      </c>
      <c r="AZ323" s="27" t="s">
        <v>704</v>
      </c>
      <c r="BA323" s="27" t="s">
        <v>704</v>
      </c>
      <c r="BB323" s="27" t="s">
        <v>704</v>
      </c>
      <c r="BC323" s="27" t="s">
        <v>704</v>
      </c>
      <c r="BD323" s="27" t="s">
        <v>704</v>
      </c>
      <c r="BE323" s="27" t="s">
        <v>704</v>
      </c>
      <c r="BF323" s="27" t="s">
        <v>704</v>
      </c>
      <c r="BG323" s="27" t="s">
        <v>704</v>
      </c>
      <c r="BH323" s="27" t="s">
        <v>704</v>
      </c>
      <c r="BI323" s="27" t="s">
        <v>704</v>
      </c>
      <c r="BJ323" s="27" t="s">
        <v>704</v>
      </c>
      <c r="BK323" s="27" t="s">
        <v>704</v>
      </c>
      <c r="BL323" s="27" t="s">
        <v>704</v>
      </c>
      <c r="BM323" s="27" t="s">
        <v>704</v>
      </c>
      <c r="BN323" s="27" t="s">
        <v>704</v>
      </c>
      <c r="BO323" s="27" t="s">
        <v>704</v>
      </c>
      <c r="BP323" s="27" t="s">
        <v>704</v>
      </c>
      <c r="BQ323" s="27" t="s">
        <v>704</v>
      </c>
      <c r="BR323" s="27" t="s">
        <v>704</v>
      </c>
      <c r="BS323" s="27" t="s">
        <v>704</v>
      </c>
      <c r="BT323" s="27" t="s">
        <v>704</v>
      </c>
      <c r="BU323" s="27" t="s">
        <v>704</v>
      </c>
      <c r="BV323" s="27" t="s">
        <v>704</v>
      </c>
      <c r="BW323" s="27" t="s">
        <v>704</v>
      </c>
      <c r="BX323" s="27" t="s">
        <v>704</v>
      </c>
      <c r="BY323" s="27" t="s">
        <v>704</v>
      </c>
      <c r="BZ323" s="27" t="s">
        <v>704</v>
      </c>
      <c r="CA323" s="27" t="s">
        <v>704</v>
      </c>
      <c r="CB323" s="27" t="s">
        <v>704</v>
      </c>
      <c r="CC323" s="27" t="s">
        <v>704</v>
      </c>
      <c r="CD323" s="27" t="s">
        <v>704</v>
      </c>
      <c r="CE323" s="27" t="s">
        <v>704</v>
      </c>
      <c r="CF323" s="27" t="s">
        <v>704</v>
      </c>
      <c r="CG323" s="27" t="s">
        <v>704</v>
      </c>
      <c r="CH323" s="27" t="s">
        <v>704</v>
      </c>
      <c r="CI323" s="27" t="s">
        <v>704</v>
      </c>
      <c r="CJ323" s="27" t="s">
        <v>704</v>
      </c>
      <c r="CK323" s="27" t="s">
        <v>704</v>
      </c>
      <c r="CL323" s="27" t="s">
        <v>704</v>
      </c>
      <c r="CM323" s="27" t="s">
        <v>704</v>
      </c>
      <c r="CN323" s="27" t="s">
        <v>704</v>
      </c>
      <c r="CO323" s="27" t="s">
        <v>704</v>
      </c>
      <c r="CP323" s="27" t="s">
        <v>704</v>
      </c>
      <c r="CQ323" s="27" t="s">
        <v>704</v>
      </c>
      <c r="CR323" s="27" t="s">
        <v>704</v>
      </c>
      <c r="CS323" s="27" t="s">
        <v>704</v>
      </c>
      <c r="CT323" s="27" t="s">
        <v>704</v>
      </c>
      <c r="CU323" s="27" t="s">
        <v>704</v>
      </c>
      <c r="CV323" s="27" t="s">
        <v>704</v>
      </c>
      <c r="CW323" s="27" t="s">
        <v>704</v>
      </c>
      <c r="CX323" s="27" t="s">
        <v>704</v>
      </c>
      <c r="CY323" s="27" t="s">
        <v>704</v>
      </c>
      <c r="CZ323" s="27" t="s">
        <v>704</v>
      </c>
      <c r="DA323" s="27" t="s">
        <v>704</v>
      </c>
      <c r="DB323" s="27" t="s">
        <v>698</v>
      </c>
      <c r="DC323" s="27" t="s">
        <v>698</v>
      </c>
      <c r="DD323" s="27" t="s">
        <v>698</v>
      </c>
      <c r="DE323" s="27" t="s">
        <v>698</v>
      </c>
      <c r="DF323" s="27" t="s">
        <v>704</v>
      </c>
      <c r="DG323" s="27" t="s">
        <v>704</v>
      </c>
      <c r="DH323" s="27" t="s">
        <v>704</v>
      </c>
      <c r="DI323" s="27" t="s">
        <v>704</v>
      </c>
      <c r="DJ323" s="27" t="s">
        <v>704</v>
      </c>
      <c r="DK323" s="27" t="s">
        <v>704</v>
      </c>
      <c r="DL323" s="27" t="s">
        <v>704</v>
      </c>
      <c r="DM323" s="27" t="s">
        <v>704</v>
      </c>
      <c r="DN323" s="27" t="s">
        <v>704</v>
      </c>
      <c r="DO323" s="27" t="s">
        <v>704</v>
      </c>
      <c r="DP323" s="27" t="s">
        <v>704</v>
      </c>
      <c r="DQ323" s="27" t="s">
        <v>704</v>
      </c>
      <c r="DR323" s="27" t="s">
        <v>704</v>
      </c>
      <c r="DS323" s="27"/>
      <c r="DT323" s="27" t="s">
        <v>704</v>
      </c>
      <c r="DU323" s="27" t="s">
        <v>704</v>
      </c>
      <c r="DV323" s="27" t="s">
        <v>704</v>
      </c>
      <c r="DW323" s="27" t="s">
        <v>704</v>
      </c>
      <c r="DX323" s="27" t="s">
        <v>704</v>
      </c>
      <c r="DY323" s="27" t="s">
        <v>704</v>
      </c>
      <c r="DZ323" s="27" t="s">
        <v>704</v>
      </c>
      <c r="EA323" s="27" t="s">
        <v>704</v>
      </c>
      <c r="EB323" s="27" t="s">
        <v>704</v>
      </c>
      <c r="EC323" s="27" t="s">
        <v>704</v>
      </c>
      <c r="ED323" s="27" t="s">
        <v>704</v>
      </c>
      <c r="EE323" s="27" t="s">
        <v>704</v>
      </c>
      <c r="EF323" s="27" t="s">
        <v>704</v>
      </c>
      <c r="EG323" s="27" t="s">
        <v>704</v>
      </c>
      <c r="EH323" s="27" t="s">
        <v>704</v>
      </c>
      <c r="EI323" s="27" t="s">
        <v>704</v>
      </c>
      <c r="EJ323" s="27" t="s">
        <v>704</v>
      </c>
      <c r="EK323" s="27" t="s">
        <v>704</v>
      </c>
      <c r="EL323" s="27" t="s">
        <v>704</v>
      </c>
      <c r="EM323" s="27" t="s">
        <v>704</v>
      </c>
      <c r="EN323" s="27" t="s">
        <v>704</v>
      </c>
      <c r="EO323" s="27" t="s">
        <v>704</v>
      </c>
      <c r="EP323" s="27" t="s">
        <v>704</v>
      </c>
      <c r="EQ323" s="27" t="s">
        <v>704</v>
      </c>
      <c r="ER323" s="27" t="s">
        <v>704</v>
      </c>
      <c r="ES323" s="27" t="s">
        <v>704</v>
      </c>
      <c r="ET323" s="27" t="s">
        <v>704</v>
      </c>
      <c r="EU323" s="27" t="s">
        <v>704</v>
      </c>
      <c r="EV323" s="27" t="s">
        <v>704</v>
      </c>
      <c r="EW323" s="27" t="s">
        <v>704</v>
      </c>
      <c r="EX323" s="27" t="s">
        <v>704</v>
      </c>
      <c r="EY323" s="27" t="s">
        <v>704</v>
      </c>
      <c r="EZ323" s="27" t="s">
        <v>704</v>
      </c>
      <c r="FA323" s="27" t="s">
        <v>704</v>
      </c>
      <c r="FB323" s="27" t="s">
        <v>704</v>
      </c>
      <c r="FC323" s="27" t="s">
        <v>704</v>
      </c>
      <c r="FD323" s="27" t="s">
        <v>704</v>
      </c>
      <c r="FE323" s="27" t="s">
        <v>704</v>
      </c>
      <c r="FF323" s="27" t="s">
        <v>704</v>
      </c>
      <c r="FG323" s="27" t="s">
        <v>704</v>
      </c>
      <c r="FH323" s="27" t="s">
        <v>704</v>
      </c>
      <c r="FI323" s="27" t="s">
        <v>704</v>
      </c>
      <c r="FJ323" s="27" t="s">
        <v>694</v>
      </c>
      <c r="FK323" s="27" t="s">
        <v>704</v>
      </c>
      <c r="FL323" s="27" t="s">
        <v>704</v>
      </c>
      <c r="FM323" s="27" t="s">
        <v>704</v>
      </c>
      <c r="FN323" s="27" t="s">
        <v>704</v>
      </c>
      <c r="FO323" s="78" t="s">
        <v>1642</v>
      </c>
      <c r="FP323" s="72" t="s">
        <v>698</v>
      </c>
      <c r="FQ323" s="72" t="s">
        <v>1176</v>
      </c>
      <c r="FR323" s="78" t="s">
        <v>1643</v>
      </c>
      <c r="FS323" s="78" t="s">
        <v>1660</v>
      </c>
      <c r="FT323" s="72" t="s">
        <v>1645</v>
      </c>
      <c r="FU323" s="72" t="s">
        <v>698</v>
      </c>
      <c r="FV323" s="78" t="s">
        <v>1899</v>
      </c>
      <c r="FW323" s="78" t="s">
        <v>1647</v>
      </c>
      <c r="FX323" s="78" t="s">
        <v>1647</v>
      </c>
      <c r="FY323" s="72" t="s">
        <v>698</v>
      </c>
      <c r="FZ323" s="90" t="s">
        <v>1661</v>
      </c>
      <c r="GA323" s="90" t="s">
        <v>1647</v>
      </c>
      <c r="GB323" s="90" t="s">
        <v>1649</v>
      </c>
      <c r="GC323" s="90" t="s">
        <v>1650</v>
      </c>
      <c r="GD323" s="90" t="s">
        <v>1651</v>
      </c>
      <c r="GE323" s="90" t="s">
        <v>1900</v>
      </c>
      <c r="GF323" s="90" t="s">
        <v>1653</v>
      </c>
      <c r="GG323" s="90" t="s">
        <v>1650</v>
      </c>
      <c r="GH323" s="106" t="s">
        <v>1662</v>
      </c>
      <c r="GI323" s="106" t="s">
        <v>1655</v>
      </c>
      <c r="GJ323" s="27" t="s">
        <v>1647</v>
      </c>
      <c r="GK323" s="28" t="s">
        <v>1725</v>
      </c>
      <c r="GL323" s="27"/>
    </row>
    <row r="324" spans="1:194" x14ac:dyDescent="0.25">
      <c r="A324" s="71" t="str">
        <f t="shared" ref="A324:A327" si="29">CONCATENATE($W$7,": ",$X$236," - ",$Y$301,": ",$Z$302," - ",$AA$307,": ",$AB$322," - ",AC324)</f>
        <v>Expenditure: Employee Related Cost  - Municipal Staff : Salaries, Wages and Allowances - Allowances: Overtime - Non Structured</v>
      </c>
      <c r="B324" s="27" t="s">
        <v>1639</v>
      </c>
      <c r="C324" s="27" t="str">
        <f t="shared" si="21"/>
        <v>IE005002001005010002000000000000000000</v>
      </c>
      <c r="D324" s="23" t="s">
        <v>1166</v>
      </c>
      <c r="E324" s="23" t="s">
        <v>713</v>
      </c>
      <c r="F324" s="23" t="s">
        <v>707</v>
      </c>
      <c r="G324" s="23" t="s">
        <v>702</v>
      </c>
      <c r="H324" s="23" t="s">
        <v>713</v>
      </c>
      <c r="I324" s="23" t="s">
        <v>724</v>
      </c>
      <c r="J324" s="23" t="s">
        <v>707</v>
      </c>
      <c r="K324" s="23" t="s">
        <v>697</v>
      </c>
      <c r="L324" s="23" t="s">
        <v>697</v>
      </c>
      <c r="M324" s="23" t="s">
        <v>697</v>
      </c>
      <c r="N324" s="23" t="s">
        <v>697</v>
      </c>
      <c r="O324" s="23" t="s">
        <v>697</v>
      </c>
      <c r="P324" s="23" t="s">
        <v>697</v>
      </c>
      <c r="Q324" s="27">
        <v>0</v>
      </c>
      <c r="R324" s="27" t="s">
        <v>704</v>
      </c>
      <c r="S324" s="27" t="s">
        <v>698</v>
      </c>
      <c r="T324" s="28" t="s">
        <v>694</v>
      </c>
      <c r="U324" s="28"/>
      <c r="V324" s="27" t="s">
        <v>83</v>
      </c>
      <c r="W324" s="27" t="s">
        <v>905</v>
      </c>
      <c r="X324" s="27"/>
      <c r="Y324" s="27"/>
      <c r="Z324" s="27"/>
      <c r="AA324" s="27"/>
      <c r="AB324" s="27"/>
      <c r="AC324" s="27" t="s">
        <v>1901</v>
      </c>
      <c r="AD324" s="27"/>
      <c r="AE324" s="27"/>
      <c r="AF324" s="27"/>
      <c r="AG324" s="27"/>
      <c r="AH324" s="27"/>
      <c r="AI324" s="27" t="s">
        <v>1902</v>
      </c>
      <c r="AJ324" s="28" t="s">
        <v>704</v>
      </c>
      <c r="AK324" s="27" t="s">
        <v>704</v>
      </c>
      <c r="AL324" s="27" t="s">
        <v>704</v>
      </c>
      <c r="AM324" s="27" t="s">
        <v>704</v>
      </c>
      <c r="AN324" s="27" t="s">
        <v>704</v>
      </c>
      <c r="AO324" s="27" t="s">
        <v>704</v>
      </c>
      <c r="AP324" s="27" t="s">
        <v>704</v>
      </c>
      <c r="AQ324" s="27" t="s">
        <v>704</v>
      </c>
      <c r="AR324" s="27" t="s">
        <v>704</v>
      </c>
      <c r="AS324" s="27" t="s">
        <v>704</v>
      </c>
      <c r="AT324" s="27" t="s">
        <v>704</v>
      </c>
      <c r="AU324" s="27" t="s">
        <v>704</v>
      </c>
      <c r="AV324" s="27" t="s">
        <v>704</v>
      </c>
      <c r="AW324" s="27" t="s">
        <v>704</v>
      </c>
      <c r="AX324" s="27" t="s">
        <v>704</v>
      </c>
      <c r="AY324" s="27" t="s">
        <v>704</v>
      </c>
      <c r="AZ324" s="27" t="s">
        <v>704</v>
      </c>
      <c r="BA324" s="27" t="s">
        <v>704</v>
      </c>
      <c r="BB324" s="27" t="s">
        <v>704</v>
      </c>
      <c r="BC324" s="27" t="s">
        <v>704</v>
      </c>
      <c r="BD324" s="27" t="s">
        <v>704</v>
      </c>
      <c r="BE324" s="27" t="s">
        <v>704</v>
      </c>
      <c r="BF324" s="27" t="s">
        <v>704</v>
      </c>
      <c r="BG324" s="27" t="s">
        <v>704</v>
      </c>
      <c r="BH324" s="27" t="s">
        <v>704</v>
      </c>
      <c r="BI324" s="27" t="s">
        <v>704</v>
      </c>
      <c r="BJ324" s="27" t="s">
        <v>704</v>
      </c>
      <c r="BK324" s="27" t="s">
        <v>704</v>
      </c>
      <c r="BL324" s="27" t="s">
        <v>704</v>
      </c>
      <c r="BM324" s="27" t="s">
        <v>704</v>
      </c>
      <c r="BN324" s="27" t="s">
        <v>704</v>
      </c>
      <c r="BO324" s="27" t="s">
        <v>704</v>
      </c>
      <c r="BP324" s="27" t="s">
        <v>704</v>
      </c>
      <c r="BQ324" s="27" t="s">
        <v>704</v>
      </c>
      <c r="BR324" s="27" t="s">
        <v>704</v>
      </c>
      <c r="BS324" s="27" t="s">
        <v>704</v>
      </c>
      <c r="BT324" s="27" t="s">
        <v>704</v>
      </c>
      <c r="BU324" s="27" t="s">
        <v>704</v>
      </c>
      <c r="BV324" s="27" t="s">
        <v>704</v>
      </c>
      <c r="BW324" s="27" t="s">
        <v>704</v>
      </c>
      <c r="BX324" s="27" t="s">
        <v>704</v>
      </c>
      <c r="BY324" s="27" t="s">
        <v>704</v>
      </c>
      <c r="BZ324" s="27" t="s">
        <v>704</v>
      </c>
      <c r="CA324" s="27" t="s">
        <v>704</v>
      </c>
      <c r="CB324" s="27" t="s">
        <v>704</v>
      </c>
      <c r="CC324" s="27" t="s">
        <v>704</v>
      </c>
      <c r="CD324" s="27" t="s">
        <v>704</v>
      </c>
      <c r="CE324" s="27" t="s">
        <v>704</v>
      </c>
      <c r="CF324" s="27" t="s">
        <v>704</v>
      </c>
      <c r="CG324" s="27" t="s">
        <v>704</v>
      </c>
      <c r="CH324" s="27" t="s">
        <v>704</v>
      </c>
      <c r="CI324" s="27" t="s">
        <v>704</v>
      </c>
      <c r="CJ324" s="27" t="s">
        <v>704</v>
      </c>
      <c r="CK324" s="27" t="s">
        <v>704</v>
      </c>
      <c r="CL324" s="27" t="s">
        <v>704</v>
      </c>
      <c r="CM324" s="27" t="s">
        <v>704</v>
      </c>
      <c r="CN324" s="27" t="s">
        <v>704</v>
      </c>
      <c r="CO324" s="27" t="s">
        <v>704</v>
      </c>
      <c r="CP324" s="27" t="s">
        <v>704</v>
      </c>
      <c r="CQ324" s="27" t="s">
        <v>704</v>
      </c>
      <c r="CR324" s="27" t="s">
        <v>704</v>
      </c>
      <c r="CS324" s="27" t="s">
        <v>704</v>
      </c>
      <c r="CT324" s="27" t="s">
        <v>704</v>
      </c>
      <c r="CU324" s="27" t="s">
        <v>704</v>
      </c>
      <c r="CV324" s="27" t="s">
        <v>704</v>
      </c>
      <c r="CW324" s="27" t="s">
        <v>704</v>
      </c>
      <c r="CX324" s="27" t="s">
        <v>704</v>
      </c>
      <c r="CY324" s="27" t="s">
        <v>704</v>
      </c>
      <c r="CZ324" s="27" t="s">
        <v>704</v>
      </c>
      <c r="DA324" s="27" t="s">
        <v>704</v>
      </c>
      <c r="DB324" s="27" t="s">
        <v>698</v>
      </c>
      <c r="DC324" s="27" t="s">
        <v>698</v>
      </c>
      <c r="DD324" s="27" t="s">
        <v>698</v>
      </c>
      <c r="DE324" s="27" t="s">
        <v>698</v>
      </c>
      <c r="DF324" s="27" t="s">
        <v>704</v>
      </c>
      <c r="DG324" s="27" t="s">
        <v>704</v>
      </c>
      <c r="DH324" s="27" t="s">
        <v>704</v>
      </c>
      <c r="DI324" s="27" t="s">
        <v>704</v>
      </c>
      <c r="DJ324" s="27" t="s">
        <v>704</v>
      </c>
      <c r="DK324" s="27" t="s">
        <v>704</v>
      </c>
      <c r="DL324" s="27" t="s">
        <v>704</v>
      </c>
      <c r="DM324" s="27" t="s">
        <v>704</v>
      </c>
      <c r="DN324" s="27" t="s">
        <v>704</v>
      </c>
      <c r="DO324" s="27" t="s">
        <v>704</v>
      </c>
      <c r="DP324" s="27" t="s">
        <v>704</v>
      </c>
      <c r="DQ324" s="27" t="s">
        <v>704</v>
      </c>
      <c r="DR324" s="27" t="s">
        <v>704</v>
      </c>
      <c r="DS324" s="27"/>
      <c r="DT324" s="27" t="s">
        <v>704</v>
      </c>
      <c r="DU324" s="27" t="s">
        <v>704</v>
      </c>
      <c r="DV324" s="27" t="s">
        <v>704</v>
      </c>
      <c r="DW324" s="27" t="s">
        <v>704</v>
      </c>
      <c r="DX324" s="27" t="s">
        <v>704</v>
      </c>
      <c r="DY324" s="27" t="s">
        <v>704</v>
      </c>
      <c r="DZ324" s="27" t="s">
        <v>704</v>
      </c>
      <c r="EA324" s="27" t="s">
        <v>704</v>
      </c>
      <c r="EB324" s="27" t="s">
        <v>704</v>
      </c>
      <c r="EC324" s="27" t="s">
        <v>704</v>
      </c>
      <c r="ED324" s="27" t="s">
        <v>704</v>
      </c>
      <c r="EE324" s="27" t="s">
        <v>704</v>
      </c>
      <c r="EF324" s="27" t="s">
        <v>704</v>
      </c>
      <c r="EG324" s="27" t="s">
        <v>704</v>
      </c>
      <c r="EH324" s="27" t="s">
        <v>704</v>
      </c>
      <c r="EI324" s="27" t="s">
        <v>704</v>
      </c>
      <c r="EJ324" s="27" t="s">
        <v>704</v>
      </c>
      <c r="EK324" s="27" t="s">
        <v>704</v>
      </c>
      <c r="EL324" s="27" t="s">
        <v>704</v>
      </c>
      <c r="EM324" s="27" t="s">
        <v>704</v>
      </c>
      <c r="EN324" s="27" t="s">
        <v>704</v>
      </c>
      <c r="EO324" s="27" t="s">
        <v>704</v>
      </c>
      <c r="EP324" s="27" t="s">
        <v>704</v>
      </c>
      <c r="EQ324" s="27" t="s">
        <v>704</v>
      </c>
      <c r="ER324" s="27" t="s">
        <v>704</v>
      </c>
      <c r="ES324" s="27" t="s">
        <v>704</v>
      </c>
      <c r="ET324" s="27" t="s">
        <v>704</v>
      </c>
      <c r="EU324" s="27" t="s">
        <v>704</v>
      </c>
      <c r="EV324" s="27" t="s">
        <v>704</v>
      </c>
      <c r="EW324" s="27" t="s">
        <v>704</v>
      </c>
      <c r="EX324" s="27" t="s">
        <v>704</v>
      </c>
      <c r="EY324" s="27" t="s">
        <v>704</v>
      </c>
      <c r="EZ324" s="27" t="s">
        <v>704</v>
      </c>
      <c r="FA324" s="27" t="s">
        <v>704</v>
      </c>
      <c r="FB324" s="27" t="s">
        <v>704</v>
      </c>
      <c r="FC324" s="27" t="s">
        <v>704</v>
      </c>
      <c r="FD324" s="27" t="s">
        <v>704</v>
      </c>
      <c r="FE324" s="27" t="s">
        <v>704</v>
      </c>
      <c r="FF324" s="27" t="s">
        <v>704</v>
      </c>
      <c r="FG324" s="27" t="s">
        <v>704</v>
      </c>
      <c r="FH324" s="27" t="s">
        <v>704</v>
      </c>
      <c r="FI324" s="27" t="s">
        <v>704</v>
      </c>
      <c r="FJ324" s="27" t="s">
        <v>694</v>
      </c>
      <c r="FK324" s="27" t="s">
        <v>704</v>
      </c>
      <c r="FL324" s="27" t="s">
        <v>704</v>
      </c>
      <c r="FM324" s="27" t="s">
        <v>704</v>
      </c>
      <c r="FN324" s="27" t="s">
        <v>704</v>
      </c>
      <c r="FO324" s="78" t="s">
        <v>1642</v>
      </c>
      <c r="FP324" s="72" t="s">
        <v>698</v>
      </c>
      <c r="FQ324" s="72" t="s">
        <v>1176</v>
      </c>
      <c r="FR324" s="78" t="s">
        <v>1643</v>
      </c>
      <c r="FS324" s="78" t="s">
        <v>1722</v>
      </c>
      <c r="FT324" s="72" t="s">
        <v>1645</v>
      </c>
      <c r="FU324" s="72" t="s">
        <v>698</v>
      </c>
      <c r="FV324" s="78" t="s">
        <v>1899</v>
      </c>
      <c r="FW324" s="78" t="s">
        <v>1647</v>
      </c>
      <c r="FX324" s="78" t="s">
        <v>1647</v>
      </c>
      <c r="FY324" s="72" t="s">
        <v>698</v>
      </c>
      <c r="FZ324" s="90" t="s">
        <v>1648</v>
      </c>
      <c r="GA324" s="90" t="s">
        <v>1647</v>
      </c>
      <c r="GB324" s="90" t="s">
        <v>1649</v>
      </c>
      <c r="GC324" s="90" t="s">
        <v>1650</v>
      </c>
      <c r="GD324" s="90" t="s">
        <v>1651</v>
      </c>
      <c r="GE324" s="90" t="s">
        <v>1900</v>
      </c>
      <c r="GF324" s="90" t="s">
        <v>1653</v>
      </c>
      <c r="GG324" s="90" t="s">
        <v>1650</v>
      </c>
      <c r="GH324" s="106" t="s">
        <v>1654</v>
      </c>
      <c r="GI324" s="106" t="s">
        <v>1655</v>
      </c>
      <c r="GJ324" s="27" t="s">
        <v>1647</v>
      </c>
      <c r="GK324" s="28" t="s">
        <v>1725</v>
      </c>
      <c r="GL324" s="27"/>
    </row>
    <row r="325" spans="1:194" x14ac:dyDescent="0.25">
      <c r="A325" s="71" t="str">
        <f t="shared" si="29"/>
        <v xml:space="preserve">Expenditure: Employee Related Cost  - Municipal Staff : Salaries, Wages and Allowances - Allowances: Overtime - Structured </v>
      </c>
      <c r="B325" s="27" t="s">
        <v>1639</v>
      </c>
      <c r="C325" s="27" t="str">
        <f t="shared" si="21"/>
        <v>IE005002001005010003000000000000000000</v>
      </c>
      <c r="D325" s="23" t="s">
        <v>1166</v>
      </c>
      <c r="E325" s="23" t="s">
        <v>713</v>
      </c>
      <c r="F325" s="23" t="s">
        <v>707</v>
      </c>
      <c r="G325" s="23" t="s">
        <v>702</v>
      </c>
      <c r="H325" s="23" t="s">
        <v>713</v>
      </c>
      <c r="I325" s="23" t="s">
        <v>724</v>
      </c>
      <c r="J325" s="23" t="s">
        <v>710</v>
      </c>
      <c r="K325" s="23" t="s">
        <v>697</v>
      </c>
      <c r="L325" s="23" t="s">
        <v>697</v>
      </c>
      <c r="M325" s="23" t="s">
        <v>697</v>
      </c>
      <c r="N325" s="23" t="s">
        <v>697</v>
      </c>
      <c r="O325" s="23" t="s">
        <v>697</v>
      </c>
      <c r="P325" s="23" t="s">
        <v>697</v>
      </c>
      <c r="Q325" s="27">
        <v>0</v>
      </c>
      <c r="R325" s="27" t="s">
        <v>704</v>
      </c>
      <c r="S325" s="27" t="s">
        <v>698</v>
      </c>
      <c r="T325" s="28" t="s">
        <v>694</v>
      </c>
      <c r="U325" s="28"/>
      <c r="V325" s="27" t="s">
        <v>84</v>
      </c>
      <c r="W325" s="27" t="s">
        <v>905</v>
      </c>
      <c r="X325" s="27"/>
      <c r="Y325" s="27"/>
      <c r="Z325" s="27"/>
      <c r="AA325" s="27"/>
      <c r="AB325" s="27"/>
      <c r="AC325" s="27" t="s">
        <v>1903</v>
      </c>
      <c r="AD325" s="27"/>
      <c r="AE325" s="27"/>
      <c r="AF325" s="27"/>
      <c r="AG325" s="27"/>
      <c r="AH325" s="27"/>
      <c r="AI325" s="27" t="s">
        <v>1904</v>
      </c>
      <c r="AJ325" s="28" t="s">
        <v>704</v>
      </c>
      <c r="AK325" s="27" t="s">
        <v>704</v>
      </c>
      <c r="AL325" s="27" t="s">
        <v>704</v>
      </c>
      <c r="AM325" s="27" t="s">
        <v>704</v>
      </c>
      <c r="AN325" s="27" t="s">
        <v>704</v>
      </c>
      <c r="AO325" s="27" t="s">
        <v>704</v>
      </c>
      <c r="AP325" s="27" t="s">
        <v>704</v>
      </c>
      <c r="AQ325" s="27" t="s">
        <v>704</v>
      </c>
      <c r="AR325" s="27" t="s">
        <v>704</v>
      </c>
      <c r="AS325" s="27" t="s">
        <v>704</v>
      </c>
      <c r="AT325" s="27" t="s">
        <v>704</v>
      </c>
      <c r="AU325" s="27" t="s">
        <v>704</v>
      </c>
      <c r="AV325" s="27" t="s">
        <v>704</v>
      </c>
      <c r="AW325" s="27" t="s">
        <v>704</v>
      </c>
      <c r="AX325" s="27" t="s">
        <v>704</v>
      </c>
      <c r="AY325" s="27" t="s">
        <v>704</v>
      </c>
      <c r="AZ325" s="27" t="s">
        <v>704</v>
      </c>
      <c r="BA325" s="27" t="s">
        <v>704</v>
      </c>
      <c r="BB325" s="27" t="s">
        <v>704</v>
      </c>
      <c r="BC325" s="27" t="s">
        <v>704</v>
      </c>
      <c r="BD325" s="27" t="s">
        <v>704</v>
      </c>
      <c r="BE325" s="27" t="s">
        <v>704</v>
      </c>
      <c r="BF325" s="27" t="s">
        <v>704</v>
      </c>
      <c r="BG325" s="27" t="s">
        <v>704</v>
      </c>
      <c r="BH325" s="27" t="s">
        <v>704</v>
      </c>
      <c r="BI325" s="27" t="s">
        <v>704</v>
      </c>
      <c r="BJ325" s="27" t="s">
        <v>704</v>
      </c>
      <c r="BK325" s="27" t="s">
        <v>704</v>
      </c>
      <c r="BL325" s="27" t="s">
        <v>704</v>
      </c>
      <c r="BM325" s="27" t="s">
        <v>704</v>
      </c>
      <c r="BN325" s="27" t="s">
        <v>704</v>
      </c>
      <c r="BO325" s="27" t="s">
        <v>704</v>
      </c>
      <c r="BP325" s="27" t="s">
        <v>704</v>
      </c>
      <c r="BQ325" s="27" t="s">
        <v>704</v>
      </c>
      <c r="BR325" s="27" t="s">
        <v>704</v>
      </c>
      <c r="BS325" s="27" t="s">
        <v>704</v>
      </c>
      <c r="BT325" s="27" t="s">
        <v>704</v>
      </c>
      <c r="BU325" s="27" t="s">
        <v>704</v>
      </c>
      <c r="BV325" s="27" t="s">
        <v>704</v>
      </c>
      <c r="BW325" s="27" t="s">
        <v>704</v>
      </c>
      <c r="BX325" s="27" t="s">
        <v>704</v>
      </c>
      <c r="BY325" s="27" t="s">
        <v>704</v>
      </c>
      <c r="BZ325" s="27" t="s">
        <v>704</v>
      </c>
      <c r="CA325" s="27" t="s">
        <v>704</v>
      </c>
      <c r="CB325" s="27" t="s">
        <v>704</v>
      </c>
      <c r="CC325" s="27" t="s">
        <v>704</v>
      </c>
      <c r="CD325" s="27" t="s">
        <v>704</v>
      </c>
      <c r="CE325" s="27" t="s">
        <v>704</v>
      </c>
      <c r="CF325" s="27" t="s">
        <v>704</v>
      </c>
      <c r="CG325" s="27" t="s">
        <v>704</v>
      </c>
      <c r="CH325" s="27" t="s">
        <v>704</v>
      </c>
      <c r="CI325" s="27" t="s">
        <v>704</v>
      </c>
      <c r="CJ325" s="27" t="s">
        <v>704</v>
      </c>
      <c r="CK325" s="27" t="s">
        <v>704</v>
      </c>
      <c r="CL325" s="27" t="s">
        <v>704</v>
      </c>
      <c r="CM325" s="27" t="s">
        <v>704</v>
      </c>
      <c r="CN325" s="27" t="s">
        <v>704</v>
      </c>
      <c r="CO325" s="27" t="s">
        <v>704</v>
      </c>
      <c r="CP325" s="27" t="s">
        <v>704</v>
      </c>
      <c r="CQ325" s="27" t="s">
        <v>704</v>
      </c>
      <c r="CR325" s="27" t="s">
        <v>704</v>
      </c>
      <c r="CS325" s="27" t="s">
        <v>704</v>
      </c>
      <c r="CT325" s="27" t="s">
        <v>704</v>
      </c>
      <c r="CU325" s="27" t="s">
        <v>704</v>
      </c>
      <c r="CV325" s="27" t="s">
        <v>704</v>
      </c>
      <c r="CW325" s="27" t="s">
        <v>704</v>
      </c>
      <c r="CX325" s="27" t="s">
        <v>704</v>
      </c>
      <c r="CY325" s="27" t="s">
        <v>704</v>
      </c>
      <c r="CZ325" s="27" t="s">
        <v>704</v>
      </c>
      <c r="DA325" s="27" t="s">
        <v>704</v>
      </c>
      <c r="DB325" s="27" t="s">
        <v>698</v>
      </c>
      <c r="DC325" s="27" t="s">
        <v>698</v>
      </c>
      <c r="DD325" s="27" t="s">
        <v>698</v>
      </c>
      <c r="DE325" s="27" t="s">
        <v>698</v>
      </c>
      <c r="DF325" s="27" t="s">
        <v>704</v>
      </c>
      <c r="DG325" s="27" t="s">
        <v>704</v>
      </c>
      <c r="DH325" s="27" t="s">
        <v>704</v>
      </c>
      <c r="DI325" s="27" t="s">
        <v>704</v>
      </c>
      <c r="DJ325" s="27" t="s">
        <v>704</v>
      </c>
      <c r="DK325" s="27" t="s">
        <v>704</v>
      </c>
      <c r="DL325" s="27" t="s">
        <v>704</v>
      </c>
      <c r="DM325" s="27" t="s">
        <v>704</v>
      </c>
      <c r="DN325" s="27" t="s">
        <v>704</v>
      </c>
      <c r="DO325" s="27" t="s">
        <v>704</v>
      </c>
      <c r="DP325" s="27" t="s">
        <v>704</v>
      </c>
      <c r="DQ325" s="27" t="s">
        <v>704</v>
      </c>
      <c r="DR325" s="27" t="s">
        <v>704</v>
      </c>
      <c r="DS325" s="27"/>
      <c r="DT325" s="27" t="s">
        <v>704</v>
      </c>
      <c r="DU325" s="27" t="s">
        <v>704</v>
      </c>
      <c r="DV325" s="27" t="s">
        <v>704</v>
      </c>
      <c r="DW325" s="27" t="s">
        <v>704</v>
      </c>
      <c r="DX325" s="27" t="s">
        <v>704</v>
      </c>
      <c r="DY325" s="27" t="s">
        <v>704</v>
      </c>
      <c r="DZ325" s="27" t="s">
        <v>704</v>
      </c>
      <c r="EA325" s="27" t="s">
        <v>704</v>
      </c>
      <c r="EB325" s="27" t="s">
        <v>704</v>
      </c>
      <c r="EC325" s="27" t="s">
        <v>704</v>
      </c>
      <c r="ED325" s="27" t="s">
        <v>704</v>
      </c>
      <c r="EE325" s="27" t="s">
        <v>704</v>
      </c>
      <c r="EF325" s="27" t="s">
        <v>704</v>
      </c>
      <c r="EG325" s="27" t="s">
        <v>704</v>
      </c>
      <c r="EH325" s="27" t="s">
        <v>704</v>
      </c>
      <c r="EI325" s="27" t="s">
        <v>704</v>
      </c>
      <c r="EJ325" s="27" t="s">
        <v>704</v>
      </c>
      <c r="EK325" s="27" t="s">
        <v>704</v>
      </c>
      <c r="EL325" s="27" t="s">
        <v>704</v>
      </c>
      <c r="EM325" s="27" t="s">
        <v>704</v>
      </c>
      <c r="EN325" s="27" t="s">
        <v>704</v>
      </c>
      <c r="EO325" s="27" t="s">
        <v>704</v>
      </c>
      <c r="EP325" s="27" t="s">
        <v>704</v>
      </c>
      <c r="EQ325" s="27" t="s">
        <v>704</v>
      </c>
      <c r="ER325" s="27" t="s">
        <v>704</v>
      </c>
      <c r="ES325" s="27" t="s">
        <v>704</v>
      </c>
      <c r="ET325" s="27" t="s">
        <v>704</v>
      </c>
      <c r="EU325" s="27" t="s">
        <v>704</v>
      </c>
      <c r="EV325" s="27" t="s">
        <v>704</v>
      </c>
      <c r="EW325" s="27" t="s">
        <v>704</v>
      </c>
      <c r="EX325" s="27" t="s">
        <v>704</v>
      </c>
      <c r="EY325" s="27" t="s">
        <v>704</v>
      </c>
      <c r="EZ325" s="27" t="s">
        <v>704</v>
      </c>
      <c r="FA325" s="27" t="s">
        <v>704</v>
      </c>
      <c r="FB325" s="27" t="s">
        <v>704</v>
      </c>
      <c r="FC325" s="27" t="s">
        <v>704</v>
      </c>
      <c r="FD325" s="27" t="s">
        <v>704</v>
      </c>
      <c r="FE325" s="27" t="s">
        <v>704</v>
      </c>
      <c r="FF325" s="27" t="s">
        <v>704</v>
      </c>
      <c r="FG325" s="27" t="s">
        <v>704</v>
      </c>
      <c r="FH325" s="27" t="s">
        <v>704</v>
      </c>
      <c r="FI325" s="27" t="s">
        <v>704</v>
      </c>
      <c r="FJ325" s="27" t="s">
        <v>694</v>
      </c>
      <c r="FK325" s="27" t="s">
        <v>704</v>
      </c>
      <c r="FL325" s="27" t="s">
        <v>704</v>
      </c>
      <c r="FM325" s="27" t="s">
        <v>704</v>
      </c>
      <c r="FN325" s="27" t="s">
        <v>704</v>
      </c>
      <c r="FO325" s="78" t="s">
        <v>1642</v>
      </c>
      <c r="FP325" s="72" t="s">
        <v>698</v>
      </c>
      <c r="FQ325" s="72" t="s">
        <v>1176</v>
      </c>
      <c r="FR325" s="78" t="s">
        <v>1643</v>
      </c>
      <c r="FS325" s="78" t="s">
        <v>1722</v>
      </c>
      <c r="FT325" s="72" t="s">
        <v>1645</v>
      </c>
      <c r="FU325" s="72" t="s">
        <v>698</v>
      </c>
      <c r="FV325" s="78" t="s">
        <v>1899</v>
      </c>
      <c r="FW325" s="78" t="s">
        <v>1647</v>
      </c>
      <c r="FX325" s="78" t="s">
        <v>1647</v>
      </c>
      <c r="FY325" s="72" t="s">
        <v>698</v>
      </c>
      <c r="FZ325" s="90" t="s">
        <v>1648</v>
      </c>
      <c r="GA325" s="90" t="s">
        <v>1647</v>
      </c>
      <c r="GB325" s="90" t="s">
        <v>1649</v>
      </c>
      <c r="GC325" s="90" t="s">
        <v>1650</v>
      </c>
      <c r="GD325" s="90" t="s">
        <v>1651</v>
      </c>
      <c r="GE325" s="90" t="s">
        <v>1900</v>
      </c>
      <c r="GF325" s="90" t="s">
        <v>1653</v>
      </c>
      <c r="GG325" s="90" t="s">
        <v>1650</v>
      </c>
      <c r="GH325" s="106" t="s">
        <v>1654</v>
      </c>
      <c r="GI325" s="106" t="s">
        <v>1655</v>
      </c>
      <c r="GJ325" s="27" t="s">
        <v>1647</v>
      </c>
      <c r="GK325" s="28" t="s">
        <v>1725</v>
      </c>
      <c r="GL325" s="27"/>
    </row>
    <row r="326" spans="1:194" ht="22.5" x14ac:dyDescent="0.25">
      <c r="A326" s="71" t="str">
        <f t="shared" si="29"/>
        <v>Expenditure: Employee Related Cost  - Municipal Staff : Salaries, Wages and Allowances - Allowances: Overtime - Shift Additional Remuneration</v>
      </c>
      <c r="B326" s="27" t="s">
        <v>1639</v>
      </c>
      <c r="C326" s="27" t="str">
        <f t="shared" si="21"/>
        <v>IE005002001005010004000000000000000000</v>
      </c>
      <c r="D326" s="23" t="s">
        <v>1166</v>
      </c>
      <c r="E326" s="23" t="s">
        <v>713</v>
      </c>
      <c r="F326" s="23" t="s">
        <v>707</v>
      </c>
      <c r="G326" s="23" t="s">
        <v>702</v>
      </c>
      <c r="H326" s="23" t="s">
        <v>713</v>
      </c>
      <c r="I326" s="23" t="s">
        <v>724</v>
      </c>
      <c r="J326" s="23" t="s">
        <v>711</v>
      </c>
      <c r="K326" s="23" t="s">
        <v>697</v>
      </c>
      <c r="L326" s="23" t="s">
        <v>697</v>
      </c>
      <c r="M326" s="23" t="s">
        <v>697</v>
      </c>
      <c r="N326" s="23" t="s">
        <v>697</v>
      </c>
      <c r="O326" s="23" t="s">
        <v>697</v>
      </c>
      <c r="P326" s="23" t="s">
        <v>697</v>
      </c>
      <c r="Q326" s="27">
        <v>0</v>
      </c>
      <c r="R326" s="27" t="s">
        <v>704</v>
      </c>
      <c r="S326" s="27" t="s">
        <v>698</v>
      </c>
      <c r="T326" s="28" t="s">
        <v>694</v>
      </c>
      <c r="U326" s="28"/>
      <c r="V326" s="27" t="s">
        <v>85</v>
      </c>
      <c r="W326" s="27" t="s">
        <v>905</v>
      </c>
      <c r="X326" s="27"/>
      <c r="Y326" s="27"/>
      <c r="Z326" s="27"/>
      <c r="AA326" s="27"/>
      <c r="AB326" s="27"/>
      <c r="AC326" s="27" t="s">
        <v>1905</v>
      </c>
      <c r="AD326" s="27"/>
      <c r="AE326" s="27"/>
      <c r="AF326" s="27"/>
      <c r="AG326" s="27"/>
      <c r="AH326" s="27"/>
      <c r="AI326" s="27" t="s">
        <v>1906</v>
      </c>
      <c r="AJ326" s="28" t="s">
        <v>704</v>
      </c>
      <c r="AK326" s="27" t="s">
        <v>704</v>
      </c>
      <c r="AL326" s="27" t="s">
        <v>704</v>
      </c>
      <c r="AM326" s="27" t="s">
        <v>704</v>
      </c>
      <c r="AN326" s="27" t="s">
        <v>704</v>
      </c>
      <c r="AO326" s="27" t="s">
        <v>704</v>
      </c>
      <c r="AP326" s="27" t="s">
        <v>704</v>
      </c>
      <c r="AQ326" s="27" t="s">
        <v>704</v>
      </c>
      <c r="AR326" s="27" t="s">
        <v>704</v>
      </c>
      <c r="AS326" s="27" t="s">
        <v>704</v>
      </c>
      <c r="AT326" s="27" t="s">
        <v>704</v>
      </c>
      <c r="AU326" s="27" t="s">
        <v>704</v>
      </c>
      <c r="AV326" s="27" t="s">
        <v>704</v>
      </c>
      <c r="AW326" s="27" t="s">
        <v>704</v>
      </c>
      <c r="AX326" s="27" t="s">
        <v>704</v>
      </c>
      <c r="AY326" s="27" t="s">
        <v>704</v>
      </c>
      <c r="AZ326" s="27" t="s">
        <v>704</v>
      </c>
      <c r="BA326" s="27" t="s">
        <v>704</v>
      </c>
      <c r="BB326" s="27" t="s">
        <v>704</v>
      </c>
      <c r="BC326" s="27" t="s">
        <v>704</v>
      </c>
      <c r="BD326" s="27" t="s">
        <v>704</v>
      </c>
      <c r="BE326" s="27" t="s">
        <v>704</v>
      </c>
      <c r="BF326" s="27" t="s">
        <v>704</v>
      </c>
      <c r="BG326" s="27" t="s">
        <v>704</v>
      </c>
      <c r="BH326" s="27" t="s">
        <v>704</v>
      </c>
      <c r="BI326" s="27" t="s">
        <v>704</v>
      </c>
      <c r="BJ326" s="27" t="s">
        <v>704</v>
      </c>
      <c r="BK326" s="27" t="s">
        <v>704</v>
      </c>
      <c r="BL326" s="27" t="s">
        <v>704</v>
      </c>
      <c r="BM326" s="27" t="s">
        <v>704</v>
      </c>
      <c r="BN326" s="27" t="s">
        <v>704</v>
      </c>
      <c r="BO326" s="27" t="s">
        <v>704</v>
      </c>
      <c r="BP326" s="27" t="s">
        <v>704</v>
      </c>
      <c r="BQ326" s="27" t="s">
        <v>704</v>
      </c>
      <c r="BR326" s="27" t="s">
        <v>704</v>
      </c>
      <c r="BS326" s="27" t="s">
        <v>704</v>
      </c>
      <c r="BT326" s="27" t="s">
        <v>704</v>
      </c>
      <c r="BU326" s="27" t="s">
        <v>704</v>
      </c>
      <c r="BV326" s="27" t="s">
        <v>704</v>
      </c>
      <c r="BW326" s="27" t="s">
        <v>704</v>
      </c>
      <c r="BX326" s="27" t="s">
        <v>704</v>
      </c>
      <c r="BY326" s="27" t="s">
        <v>704</v>
      </c>
      <c r="BZ326" s="27" t="s">
        <v>704</v>
      </c>
      <c r="CA326" s="27" t="s">
        <v>704</v>
      </c>
      <c r="CB326" s="27" t="s">
        <v>704</v>
      </c>
      <c r="CC326" s="27" t="s">
        <v>704</v>
      </c>
      <c r="CD326" s="27" t="s">
        <v>704</v>
      </c>
      <c r="CE326" s="27" t="s">
        <v>704</v>
      </c>
      <c r="CF326" s="27" t="s">
        <v>704</v>
      </c>
      <c r="CG326" s="27" t="s">
        <v>704</v>
      </c>
      <c r="CH326" s="27" t="s">
        <v>704</v>
      </c>
      <c r="CI326" s="27" t="s">
        <v>704</v>
      </c>
      <c r="CJ326" s="27" t="s">
        <v>704</v>
      </c>
      <c r="CK326" s="27" t="s">
        <v>704</v>
      </c>
      <c r="CL326" s="27" t="s">
        <v>704</v>
      </c>
      <c r="CM326" s="27" t="s">
        <v>704</v>
      </c>
      <c r="CN326" s="27" t="s">
        <v>704</v>
      </c>
      <c r="CO326" s="27" t="s">
        <v>704</v>
      </c>
      <c r="CP326" s="27" t="s">
        <v>704</v>
      </c>
      <c r="CQ326" s="27" t="s">
        <v>704</v>
      </c>
      <c r="CR326" s="27" t="s">
        <v>704</v>
      </c>
      <c r="CS326" s="27" t="s">
        <v>704</v>
      </c>
      <c r="CT326" s="27" t="s">
        <v>704</v>
      </c>
      <c r="CU326" s="27" t="s">
        <v>704</v>
      </c>
      <c r="CV326" s="27" t="s">
        <v>704</v>
      </c>
      <c r="CW326" s="27" t="s">
        <v>704</v>
      </c>
      <c r="CX326" s="27" t="s">
        <v>704</v>
      </c>
      <c r="CY326" s="27" t="s">
        <v>704</v>
      </c>
      <c r="CZ326" s="27" t="s">
        <v>704</v>
      </c>
      <c r="DA326" s="27" t="s">
        <v>704</v>
      </c>
      <c r="DB326" s="27" t="s">
        <v>698</v>
      </c>
      <c r="DC326" s="27" t="s">
        <v>698</v>
      </c>
      <c r="DD326" s="27" t="s">
        <v>698</v>
      </c>
      <c r="DE326" s="27" t="s">
        <v>698</v>
      </c>
      <c r="DF326" s="27" t="s">
        <v>704</v>
      </c>
      <c r="DG326" s="27" t="s">
        <v>704</v>
      </c>
      <c r="DH326" s="27" t="s">
        <v>704</v>
      </c>
      <c r="DI326" s="27" t="s">
        <v>704</v>
      </c>
      <c r="DJ326" s="27" t="s">
        <v>704</v>
      </c>
      <c r="DK326" s="27" t="s">
        <v>704</v>
      </c>
      <c r="DL326" s="27" t="s">
        <v>704</v>
      </c>
      <c r="DM326" s="27" t="s">
        <v>704</v>
      </c>
      <c r="DN326" s="27" t="s">
        <v>704</v>
      </c>
      <c r="DO326" s="27" t="s">
        <v>704</v>
      </c>
      <c r="DP326" s="27" t="s">
        <v>704</v>
      </c>
      <c r="DQ326" s="27" t="s">
        <v>704</v>
      </c>
      <c r="DR326" s="27" t="s">
        <v>704</v>
      </c>
      <c r="DS326" s="27"/>
      <c r="DT326" s="27" t="s">
        <v>704</v>
      </c>
      <c r="DU326" s="27" t="s">
        <v>704</v>
      </c>
      <c r="DV326" s="27" t="s">
        <v>704</v>
      </c>
      <c r="DW326" s="27" t="s">
        <v>704</v>
      </c>
      <c r="DX326" s="27" t="s">
        <v>704</v>
      </c>
      <c r="DY326" s="27" t="s">
        <v>704</v>
      </c>
      <c r="DZ326" s="27" t="s">
        <v>704</v>
      </c>
      <c r="EA326" s="27" t="s">
        <v>704</v>
      </c>
      <c r="EB326" s="27" t="s">
        <v>704</v>
      </c>
      <c r="EC326" s="27" t="s">
        <v>704</v>
      </c>
      <c r="ED326" s="27" t="s">
        <v>704</v>
      </c>
      <c r="EE326" s="27" t="s">
        <v>704</v>
      </c>
      <c r="EF326" s="27" t="s">
        <v>704</v>
      </c>
      <c r="EG326" s="27" t="s">
        <v>704</v>
      </c>
      <c r="EH326" s="27" t="s">
        <v>704</v>
      </c>
      <c r="EI326" s="27" t="s">
        <v>704</v>
      </c>
      <c r="EJ326" s="27" t="s">
        <v>704</v>
      </c>
      <c r="EK326" s="27" t="s">
        <v>704</v>
      </c>
      <c r="EL326" s="27" t="s">
        <v>704</v>
      </c>
      <c r="EM326" s="27" t="s">
        <v>704</v>
      </c>
      <c r="EN326" s="27" t="s">
        <v>704</v>
      </c>
      <c r="EO326" s="27" t="s">
        <v>704</v>
      </c>
      <c r="EP326" s="27" t="s">
        <v>704</v>
      </c>
      <c r="EQ326" s="27" t="s">
        <v>704</v>
      </c>
      <c r="ER326" s="27" t="s">
        <v>704</v>
      </c>
      <c r="ES326" s="27" t="s">
        <v>704</v>
      </c>
      <c r="ET326" s="27" t="s">
        <v>704</v>
      </c>
      <c r="EU326" s="27" t="s">
        <v>704</v>
      </c>
      <c r="EV326" s="27" t="s">
        <v>704</v>
      </c>
      <c r="EW326" s="27" t="s">
        <v>704</v>
      </c>
      <c r="EX326" s="27" t="s">
        <v>704</v>
      </c>
      <c r="EY326" s="27" t="s">
        <v>704</v>
      </c>
      <c r="EZ326" s="27" t="s">
        <v>704</v>
      </c>
      <c r="FA326" s="27" t="s">
        <v>704</v>
      </c>
      <c r="FB326" s="27" t="s">
        <v>704</v>
      </c>
      <c r="FC326" s="27" t="s">
        <v>704</v>
      </c>
      <c r="FD326" s="27" t="s">
        <v>704</v>
      </c>
      <c r="FE326" s="27" t="s">
        <v>704</v>
      </c>
      <c r="FF326" s="27" t="s">
        <v>704</v>
      </c>
      <c r="FG326" s="27" t="s">
        <v>704</v>
      </c>
      <c r="FH326" s="27" t="s">
        <v>704</v>
      </c>
      <c r="FI326" s="27" t="s">
        <v>704</v>
      </c>
      <c r="FJ326" s="27" t="s">
        <v>694</v>
      </c>
      <c r="FK326" s="27" t="s">
        <v>704</v>
      </c>
      <c r="FL326" s="27" t="s">
        <v>704</v>
      </c>
      <c r="FM326" s="27" t="s">
        <v>704</v>
      </c>
      <c r="FN326" s="27" t="s">
        <v>704</v>
      </c>
      <c r="FO326" s="78" t="s">
        <v>1642</v>
      </c>
      <c r="FP326" s="72" t="s">
        <v>698</v>
      </c>
      <c r="FQ326" s="72" t="s">
        <v>1176</v>
      </c>
      <c r="FR326" s="78" t="s">
        <v>1643</v>
      </c>
      <c r="FS326" s="78" t="s">
        <v>1722</v>
      </c>
      <c r="FT326" s="72" t="s">
        <v>1645</v>
      </c>
      <c r="FU326" s="72" t="s">
        <v>698</v>
      </c>
      <c r="FV326" s="78" t="s">
        <v>1899</v>
      </c>
      <c r="FW326" s="78" t="s">
        <v>1647</v>
      </c>
      <c r="FX326" s="78" t="s">
        <v>1647</v>
      </c>
      <c r="FY326" s="72" t="s">
        <v>698</v>
      </c>
      <c r="FZ326" s="90" t="s">
        <v>1648</v>
      </c>
      <c r="GA326" s="90" t="s">
        <v>1647</v>
      </c>
      <c r="GB326" s="90" t="s">
        <v>1649</v>
      </c>
      <c r="GC326" s="90" t="s">
        <v>1650</v>
      </c>
      <c r="GD326" s="90" t="s">
        <v>1651</v>
      </c>
      <c r="GE326" s="90" t="s">
        <v>1900</v>
      </c>
      <c r="GF326" s="90" t="s">
        <v>1653</v>
      </c>
      <c r="GG326" s="90" t="s">
        <v>1650</v>
      </c>
      <c r="GH326" s="106" t="s">
        <v>1654</v>
      </c>
      <c r="GI326" s="106" t="s">
        <v>1655</v>
      </c>
      <c r="GJ326" s="27" t="s">
        <v>1647</v>
      </c>
      <c r="GK326" s="28" t="s">
        <v>1725</v>
      </c>
      <c r="GL326" s="27"/>
    </row>
    <row r="327" spans="1:194" x14ac:dyDescent="0.25">
      <c r="A327" s="71" t="str">
        <f t="shared" si="29"/>
        <v>Expenditure: Employee Related Cost  - Municipal Staff : Salaries, Wages and Allowances - Allowances: Overtime - Night Shift</v>
      </c>
      <c r="B327" s="27" t="s">
        <v>1639</v>
      </c>
      <c r="C327" s="27" t="str">
        <f t="shared" si="21"/>
        <v>IE005002001005010005000000000000000000</v>
      </c>
      <c r="D327" s="23" t="s">
        <v>1166</v>
      </c>
      <c r="E327" s="23" t="s">
        <v>713</v>
      </c>
      <c r="F327" s="23" t="s">
        <v>707</v>
      </c>
      <c r="G327" s="23" t="s">
        <v>702</v>
      </c>
      <c r="H327" s="23" t="s">
        <v>713</v>
      </c>
      <c r="I327" s="23" t="s">
        <v>724</v>
      </c>
      <c r="J327" s="23" t="s">
        <v>713</v>
      </c>
      <c r="K327" s="23" t="s">
        <v>697</v>
      </c>
      <c r="L327" s="23" t="s">
        <v>697</v>
      </c>
      <c r="M327" s="23" t="s">
        <v>697</v>
      </c>
      <c r="N327" s="23" t="s">
        <v>697</v>
      </c>
      <c r="O327" s="23" t="s">
        <v>697</v>
      </c>
      <c r="P327" s="23" t="s">
        <v>697</v>
      </c>
      <c r="Q327" s="27">
        <v>0</v>
      </c>
      <c r="R327" s="27" t="s">
        <v>704</v>
      </c>
      <c r="S327" s="27" t="s">
        <v>698</v>
      </c>
      <c r="T327" s="28" t="s">
        <v>694</v>
      </c>
      <c r="U327" s="28"/>
      <c r="V327" s="27" t="s">
        <v>86</v>
      </c>
      <c r="W327" s="27" t="s">
        <v>905</v>
      </c>
      <c r="X327" s="27"/>
      <c r="Y327" s="27"/>
      <c r="Z327" s="27"/>
      <c r="AA327" s="27"/>
      <c r="AB327" s="27"/>
      <c r="AC327" s="27" t="s">
        <v>1907</v>
      </c>
      <c r="AD327" s="27"/>
      <c r="AE327" s="27"/>
      <c r="AF327" s="27"/>
      <c r="AG327" s="27"/>
      <c r="AH327" s="27"/>
      <c r="AI327" s="27" t="s">
        <v>1908</v>
      </c>
      <c r="AJ327" s="28" t="s">
        <v>704</v>
      </c>
      <c r="AK327" s="27" t="s">
        <v>704</v>
      </c>
      <c r="AL327" s="27" t="s">
        <v>704</v>
      </c>
      <c r="AM327" s="27" t="s">
        <v>704</v>
      </c>
      <c r="AN327" s="27" t="s">
        <v>704</v>
      </c>
      <c r="AO327" s="27" t="s">
        <v>704</v>
      </c>
      <c r="AP327" s="27" t="s">
        <v>704</v>
      </c>
      <c r="AQ327" s="27" t="s">
        <v>704</v>
      </c>
      <c r="AR327" s="27" t="s">
        <v>704</v>
      </c>
      <c r="AS327" s="27" t="s">
        <v>704</v>
      </c>
      <c r="AT327" s="27" t="s">
        <v>704</v>
      </c>
      <c r="AU327" s="27" t="s">
        <v>704</v>
      </c>
      <c r="AV327" s="27" t="s">
        <v>704</v>
      </c>
      <c r="AW327" s="27" t="s">
        <v>704</v>
      </c>
      <c r="AX327" s="27" t="s">
        <v>704</v>
      </c>
      <c r="AY327" s="27" t="s">
        <v>704</v>
      </c>
      <c r="AZ327" s="27" t="s">
        <v>704</v>
      </c>
      <c r="BA327" s="27" t="s">
        <v>704</v>
      </c>
      <c r="BB327" s="27" t="s">
        <v>704</v>
      </c>
      <c r="BC327" s="27" t="s">
        <v>704</v>
      </c>
      <c r="BD327" s="27" t="s">
        <v>704</v>
      </c>
      <c r="BE327" s="27" t="s">
        <v>704</v>
      </c>
      <c r="BF327" s="27" t="s">
        <v>704</v>
      </c>
      <c r="BG327" s="27" t="s">
        <v>704</v>
      </c>
      <c r="BH327" s="27" t="s">
        <v>704</v>
      </c>
      <c r="BI327" s="27" t="s">
        <v>704</v>
      </c>
      <c r="BJ327" s="27" t="s">
        <v>704</v>
      </c>
      <c r="BK327" s="27" t="s">
        <v>704</v>
      </c>
      <c r="BL327" s="27" t="s">
        <v>704</v>
      </c>
      <c r="BM327" s="27" t="s">
        <v>704</v>
      </c>
      <c r="BN327" s="27" t="s">
        <v>704</v>
      </c>
      <c r="BO327" s="27" t="s">
        <v>704</v>
      </c>
      <c r="BP327" s="27" t="s">
        <v>704</v>
      </c>
      <c r="BQ327" s="27" t="s">
        <v>704</v>
      </c>
      <c r="BR327" s="27" t="s">
        <v>704</v>
      </c>
      <c r="BS327" s="27" t="s">
        <v>704</v>
      </c>
      <c r="BT327" s="27" t="s">
        <v>704</v>
      </c>
      <c r="BU327" s="27" t="s">
        <v>704</v>
      </c>
      <c r="BV327" s="27" t="s">
        <v>704</v>
      </c>
      <c r="BW327" s="27" t="s">
        <v>704</v>
      </c>
      <c r="BX327" s="27" t="s">
        <v>704</v>
      </c>
      <c r="BY327" s="27" t="s">
        <v>704</v>
      </c>
      <c r="BZ327" s="27" t="s">
        <v>704</v>
      </c>
      <c r="CA327" s="27" t="s">
        <v>704</v>
      </c>
      <c r="CB327" s="27" t="s">
        <v>704</v>
      </c>
      <c r="CC327" s="27" t="s">
        <v>704</v>
      </c>
      <c r="CD327" s="27" t="s">
        <v>704</v>
      </c>
      <c r="CE327" s="27" t="s">
        <v>704</v>
      </c>
      <c r="CF327" s="27" t="s">
        <v>704</v>
      </c>
      <c r="CG327" s="27" t="s">
        <v>704</v>
      </c>
      <c r="CH327" s="27" t="s">
        <v>704</v>
      </c>
      <c r="CI327" s="27" t="s">
        <v>704</v>
      </c>
      <c r="CJ327" s="27" t="s">
        <v>704</v>
      </c>
      <c r="CK327" s="27" t="s">
        <v>704</v>
      </c>
      <c r="CL327" s="27" t="s">
        <v>704</v>
      </c>
      <c r="CM327" s="27" t="s">
        <v>704</v>
      </c>
      <c r="CN327" s="27" t="s">
        <v>704</v>
      </c>
      <c r="CO327" s="27" t="s">
        <v>704</v>
      </c>
      <c r="CP327" s="27" t="s">
        <v>704</v>
      </c>
      <c r="CQ327" s="27" t="s">
        <v>704</v>
      </c>
      <c r="CR327" s="27" t="s">
        <v>704</v>
      </c>
      <c r="CS327" s="27" t="s">
        <v>704</v>
      </c>
      <c r="CT327" s="27" t="s">
        <v>704</v>
      </c>
      <c r="CU327" s="27" t="s">
        <v>704</v>
      </c>
      <c r="CV327" s="27" t="s">
        <v>704</v>
      </c>
      <c r="CW327" s="27" t="s">
        <v>704</v>
      </c>
      <c r="CX327" s="27" t="s">
        <v>704</v>
      </c>
      <c r="CY327" s="27" t="s">
        <v>704</v>
      </c>
      <c r="CZ327" s="27" t="s">
        <v>704</v>
      </c>
      <c r="DA327" s="27" t="s">
        <v>704</v>
      </c>
      <c r="DB327" s="27" t="s">
        <v>698</v>
      </c>
      <c r="DC327" s="27" t="s">
        <v>698</v>
      </c>
      <c r="DD327" s="27" t="s">
        <v>698</v>
      </c>
      <c r="DE327" s="27" t="s">
        <v>698</v>
      </c>
      <c r="DF327" s="27" t="s">
        <v>704</v>
      </c>
      <c r="DG327" s="27" t="s">
        <v>704</v>
      </c>
      <c r="DH327" s="27" t="s">
        <v>704</v>
      </c>
      <c r="DI327" s="27" t="s">
        <v>704</v>
      </c>
      <c r="DJ327" s="27" t="s">
        <v>704</v>
      </c>
      <c r="DK327" s="27" t="s">
        <v>704</v>
      </c>
      <c r="DL327" s="27" t="s">
        <v>704</v>
      </c>
      <c r="DM327" s="27" t="s">
        <v>704</v>
      </c>
      <c r="DN327" s="27" t="s">
        <v>704</v>
      </c>
      <c r="DO327" s="27" t="s">
        <v>704</v>
      </c>
      <c r="DP327" s="27" t="s">
        <v>704</v>
      </c>
      <c r="DQ327" s="27" t="s">
        <v>704</v>
      </c>
      <c r="DR327" s="27" t="s">
        <v>704</v>
      </c>
      <c r="DS327" s="27"/>
      <c r="DT327" s="27" t="s">
        <v>704</v>
      </c>
      <c r="DU327" s="27" t="s">
        <v>704</v>
      </c>
      <c r="DV327" s="27" t="s">
        <v>704</v>
      </c>
      <c r="DW327" s="27" t="s">
        <v>704</v>
      </c>
      <c r="DX327" s="27" t="s">
        <v>704</v>
      </c>
      <c r="DY327" s="27" t="s">
        <v>704</v>
      </c>
      <c r="DZ327" s="27" t="s">
        <v>704</v>
      </c>
      <c r="EA327" s="27" t="s">
        <v>704</v>
      </c>
      <c r="EB327" s="27" t="s">
        <v>704</v>
      </c>
      <c r="EC327" s="27" t="s">
        <v>704</v>
      </c>
      <c r="ED327" s="27" t="s">
        <v>704</v>
      </c>
      <c r="EE327" s="27" t="s">
        <v>704</v>
      </c>
      <c r="EF327" s="27" t="s">
        <v>704</v>
      </c>
      <c r="EG327" s="27" t="s">
        <v>704</v>
      </c>
      <c r="EH327" s="27" t="s">
        <v>704</v>
      </c>
      <c r="EI327" s="27" t="s">
        <v>704</v>
      </c>
      <c r="EJ327" s="27" t="s">
        <v>704</v>
      </c>
      <c r="EK327" s="27" t="s">
        <v>704</v>
      </c>
      <c r="EL327" s="27" t="s">
        <v>704</v>
      </c>
      <c r="EM327" s="27" t="s">
        <v>704</v>
      </c>
      <c r="EN327" s="27" t="s">
        <v>704</v>
      </c>
      <c r="EO327" s="27" t="s">
        <v>704</v>
      </c>
      <c r="EP327" s="27" t="s">
        <v>704</v>
      </c>
      <c r="EQ327" s="27" t="s">
        <v>704</v>
      </c>
      <c r="ER327" s="27" t="s">
        <v>704</v>
      </c>
      <c r="ES327" s="27" t="s">
        <v>704</v>
      </c>
      <c r="ET327" s="27" t="s">
        <v>704</v>
      </c>
      <c r="EU327" s="27" t="s">
        <v>704</v>
      </c>
      <c r="EV327" s="27" t="s">
        <v>704</v>
      </c>
      <c r="EW327" s="27" t="s">
        <v>704</v>
      </c>
      <c r="EX327" s="27" t="s">
        <v>704</v>
      </c>
      <c r="EY327" s="27" t="s">
        <v>704</v>
      </c>
      <c r="EZ327" s="27" t="s">
        <v>704</v>
      </c>
      <c r="FA327" s="27" t="s">
        <v>704</v>
      </c>
      <c r="FB327" s="27" t="s">
        <v>704</v>
      </c>
      <c r="FC327" s="27" t="s">
        <v>704</v>
      </c>
      <c r="FD327" s="27" t="s">
        <v>704</v>
      </c>
      <c r="FE327" s="27" t="s">
        <v>704</v>
      </c>
      <c r="FF327" s="27" t="s">
        <v>704</v>
      </c>
      <c r="FG327" s="27" t="s">
        <v>704</v>
      </c>
      <c r="FH327" s="27" t="s">
        <v>704</v>
      </c>
      <c r="FI327" s="27" t="s">
        <v>704</v>
      </c>
      <c r="FJ327" s="27" t="s">
        <v>694</v>
      </c>
      <c r="FK327" s="27" t="s">
        <v>704</v>
      </c>
      <c r="FL327" s="27" t="s">
        <v>704</v>
      </c>
      <c r="FM327" s="27" t="s">
        <v>704</v>
      </c>
      <c r="FN327" s="27" t="s">
        <v>704</v>
      </c>
      <c r="FO327" s="78" t="s">
        <v>1642</v>
      </c>
      <c r="FP327" s="72" t="s">
        <v>698</v>
      </c>
      <c r="FQ327" s="72" t="s">
        <v>1176</v>
      </c>
      <c r="FR327" s="78" t="s">
        <v>1643</v>
      </c>
      <c r="FS327" s="78" t="s">
        <v>1722</v>
      </c>
      <c r="FT327" s="72" t="s">
        <v>1645</v>
      </c>
      <c r="FU327" s="72" t="s">
        <v>698</v>
      </c>
      <c r="FV327" s="78" t="s">
        <v>1899</v>
      </c>
      <c r="FW327" s="78" t="s">
        <v>1647</v>
      </c>
      <c r="FX327" s="78" t="s">
        <v>1647</v>
      </c>
      <c r="FY327" s="72" t="s">
        <v>698</v>
      </c>
      <c r="FZ327" s="90" t="s">
        <v>1648</v>
      </c>
      <c r="GA327" s="90" t="s">
        <v>1647</v>
      </c>
      <c r="GB327" s="90" t="s">
        <v>1649</v>
      </c>
      <c r="GC327" s="90" t="s">
        <v>1650</v>
      </c>
      <c r="GD327" s="90" t="s">
        <v>1651</v>
      </c>
      <c r="GE327" s="90" t="s">
        <v>1900</v>
      </c>
      <c r="GF327" s="90" t="s">
        <v>1653</v>
      </c>
      <c r="GG327" s="90" t="s">
        <v>1650</v>
      </c>
      <c r="GH327" s="106" t="s">
        <v>1654</v>
      </c>
      <c r="GI327" s="106" t="s">
        <v>1655</v>
      </c>
      <c r="GJ327" s="27" t="s">
        <v>1647</v>
      </c>
      <c r="GK327" s="28" t="s">
        <v>1725</v>
      </c>
      <c r="GL327" s="27"/>
    </row>
    <row r="328" spans="1:194" x14ac:dyDescent="0.25">
      <c r="A328" s="71" t="str">
        <f>CONCATENATE($W$7,": ",$X$236," - ",$Y$301,": ",$Z$302," - ",$AA$307,": ",$AB$328)</f>
        <v>Expenditure: Employee Related Cost  - Municipal Staff : Salaries, Wages and Allowances - Allowances: Service Related Benefits</v>
      </c>
      <c r="B328" s="27" t="s">
        <v>694</v>
      </c>
      <c r="C328" s="27" t="str">
        <f t="shared" si="21"/>
        <v>IE005002001005011000000000000000000000</v>
      </c>
      <c r="D328" s="23" t="s">
        <v>1166</v>
      </c>
      <c r="E328" s="23" t="s">
        <v>713</v>
      </c>
      <c r="F328" s="23" t="s">
        <v>707</v>
      </c>
      <c r="G328" s="23" t="s">
        <v>702</v>
      </c>
      <c r="H328" s="23" t="s">
        <v>713</v>
      </c>
      <c r="I328" s="23" t="s">
        <v>734</v>
      </c>
      <c r="J328" s="23" t="s">
        <v>697</v>
      </c>
      <c r="K328" s="23" t="s">
        <v>697</v>
      </c>
      <c r="L328" s="23" t="s">
        <v>697</v>
      </c>
      <c r="M328" s="23" t="s">
        <v>697</v>
      </c>
      <c r="N328" s="23" t="s">
        <v>697</v>
      </c>
      <c r="O328" s="23" t="s">
        <v>697</v>
      </c>
      <c r="P328" s="23" t="s">
        <v>697</v>
      </c>
      <c r="Q328" s="27">
        <v>0</v>
      </c>
      <c r="R328" s="27" t="s">
        <v>698</v>
      </c>
      <c r="S328" s="27" t="s">
        <v>698</v>
      </c>
      <c r="T328" s="28" t="s">
        <v>694</v>
      </c>
      <c r="U328" s="28"/>
      <c r="V328" s="27" t="s">
        <v>1909</v>
      </c>
      <c r="W328" s="27" t="s">
        <v>905</v>
      </c>
      <c r="X328" s="27"/>
      <c r="Y328" s="27"/>
      <c r="Z328" s="27"/>
      <c r="AA328" s="27"/>
      <c r="AB328" s="27" t="s">
        <v>1719</v>
      </c>
      <c r="AC328" s="27"/>
      <c r="AD328" s="27"/>
      <c r="AE328" s="27"/>
      <c r="AF328" s="27"/>
      <c r="AG328" s="27"/>
      <c r="AH328" s="27"/>
      <c r="AI328" s="27" t="s">
        <v>1910</v>
      </c>
      <c r="AJ328" s="28" t="s">
        <v>694</v>
      </c>
      <c r="AK328" s="27" t="s">
        <v>694</v>
      </c>
      <c r="AL328" s="27" t="s">
        <v>694</v>
      </c>
      <c r="AM328" s="27" t="s">
        <v>694</v>
      </c>
      <c r="AN328" s="27" t="s">
        <v>694</v>
      </c>
      <c r="AO328" s="27" t="s">
        <v>694</v>
      </c>
      <c r="AP328" s="27" t="s">
        <v>694</v>
      </c>
      <c r="AQ328" s="27" t="s">
        <v>694</v>
      </c>
      <c r="AR328" s="27" t="s">
        <v>694</v>
      </c>
      <c r="AS328" s="27" t="s">
        <v>694</v>
      </c>
      <c r="AT328" s="27" t="s">
        <v>694</v>
      </c>
      <c r="AU328" s="27" t="s">
        <v>694</v>
      </c>
      <c r="AV328" s="27" t="s">
        <v>694</v>
      </c>
      <c r="AW328" s="27" t="s">
        <v>694</v>
      </c>
      <c r="AX328" s="27" t="s">
        <v>694</v>
      </c>
      <c r="AY328" s="27" t="s">
        <v>694</v>
      </c>
      <c r="AZ328" s="27" t="s">
        <v>694</v>
      </c>
      <c r="BA328" s="27" t="s">
        <v>694</v>
      </c>
      <c r="BB328" s="27" t="s">
        <v>694</v>
      </c>
      <c r="BC328" s="27" t="s">
        <v>694</v>
      </c>
      <c r="BD328" s="27" t="s">
        <v>694</v>
      </c>
      <c r="BE328" s="27" t="s">
        <v>694</v>
      </c>
      <c r="BF328" s="27" t="s">
        <v>694</v>
      </c>
      <c r="BG328" s="27" t="s">
        <v>694</v>
      </c>
      <c r="BH328" s="27" t="s">
        <v>694</v>
      </c>
      <c r="BI328" s="27" t="s">
        <v>694</v>
      </c>
      <c r="BJ328" s="27" t="s">
        <v>694</v>
      </c>
      <c r="BK328" s="27" t="s">
        <v>694</v>
      </c>
      <c r="BL328" s="27" t="s">
        <v>694</v>
      </c>
      <c r="BM328" s="27" t="s">
        <v>694</v>
      </c>
      <c r="BN328" s="27" t="s">
        <v>694</v>
      </c>
      <c r="BO328" s="27" t="s">
        <v>694</v>
      </c>
      <c r="BP328" s="27" t="s">
        <v>694</v>
      </c>
      <c r="BQ328" s="27" t="s">
        <v>694</v>
      </c>
      <c r="BR328" s="27" t="s">
        <v>694</v>
      </c>
      <c r="BS328" s="27" t="s">
        <v>694</v>
      </c>
      <c r="BT328" s="27" t="s">
        <v>694</v>
      </c>
      <c r="BU328" s="27" t="s">
        <v>694</v>
      </c>
      <c r="BV328" s="27" t="s">
        <v>694</v>
      </c>
      <c r="BW328" s="27" t="s">
        <v>694</v>
      </c>
      <c r="BX328" s="27" t="s">
        <v>694</v>
      </c>
      <c r="BY328" s="27" t="s">
        <v>694</v>
      </c>
      <c r="BZ328" s="27" t="s">
        <v>694</v>
      </c>
      <c r="CA328" s="27" t="s">
        <v>694</v>
      </c>
      <c r="CB328" s="27" t="s">
        <v>694</v>
      </c>
      <c r="CC328" s="27" t="s">
        <v>694</v>
      </c>
      <c r="CD328" s="27" t="s">
        <v>694</v>
      </c>
      <c r="CE328" s="27" t="s">
        <v>694</v>
      </c>
      <c r="CF328" s="27" t="s">
        <v>694</v>
      </c>
      <c r="CG328" s="27" t="s">
        <v>694</v>
      </c>
      <c r="CH328" s="27" t="s">
        <v>694</v>
      </c>
      <c r="CI328" s="27" t="s">
        <v>694</v>
      </c>
      <c r="CJ328" s="27" t="s">
        <v>694</v>
      </c>
      <c r="CK328" s="27" t="s">
        <v>694</v>
      </c>
      <c r="CL328" s="27" t="s">
        <v>694</v>
      </c>
      <c r="CM328" s="27" t="s">
        <v>694</v>
      </c>
      <c r="CN328" s="27" t="s">
        <v>694</v>
      </c>
      <c r="CO328" s="27" t="s">
        <v>694</v>
      </c>
      <c r="CP328" s="27" t="s">
        <v>694</v>
      </c>
      <c r="CQ328" s="27" t="s">
        <v>694</v>
      </c>
      <c r="CR328" s="27" t="s">
        <v>694</v>
      </c>
      <c r="CS328" s="27" t="s">
        <v>694</v>
      </c>
      <c r="CT328" s="27" t="s">
        <v>694</v>
      </c>
      <c r="CU328" s="27" t="s">
        <v>694</v>
      </c>
      <c r="CV328" s="27" t="s">
        <v>694</v>
      </c>
      <c r="CW328" s="27" t="s">
        <v>694</v>
      </c>
      <c r="CX328" s="27" t="s">
        <v>694</v>
      </c>
      <c r="CY328" s="27" t="s">
        <v>694</v>
      </c>
      <c r="CZ328" s="27" t="s">
        <v>694</v>
      </c>
      <c r="DA328" s="27" t="s">
        <v>694</v>
      </c>
      <c r="DB328" s="27" t="s">
        <v>694</v>
      </c>
      <c r="DC328" s="27" t="s">
        <v>694</v>
      </c>
      <c r="DD328" s="27" t="s">
        <v>694</v>
      </c>
      <c r="DE328" s="27" t="s">
        <v>694</v>
      </c>
      <c r="DF328" s="27" t="s">
        <v>694</v>
      </c>
      <c r="DG328" s="27" t="s">
        <v>694</v>
      </c>
      <c r="DH328" s="27" t="s">
        <v>694</v>
      </c>
      <c r="DI328" s="27" t="s">
        <v>694</v>
      </c>
      <c r="DJ328" s="27" t="s">
        <v>694</v>
      </c>
      <c r="DK328" s="27" t="s">
        <v>694</v>
      </c>
      <c r="DL328" s="27" t="s">
        <v>694</v>
      </c>
      <c r="DM328" s="27" t="s">
        <v>694</v>
      </c>
      <c r="DN328" s="27" t="s">
        <v>694</v>
      </c>
      <c r="DO328" s="27" t="s">
        <v>694</v>
      </c>
      <c r="DP328" s="27" t="s">
        <v>694</v>
      </c>
      <c r="DQ328" s="27" t="s">
        <v>694</v>
      </c>
      <c r="DR328" s="27" t="s">
        <v>694</v>
      </c>
      <c r="DS328" s="27"/>
      <c r="DT328" s="27" t="s">
        <v>694</v>
      </c>
      <c r="DU328" s="27" t="s">
        <v>694</v>
      </c>
      <c r="DV328" s="27" t="s">
        <v>694</v>
      </c>
      <c r="DW328" s="27" t="s">
        <v>694</v>
      </c>
      <c r="DX328" s="27" t="s">
        <v>694</v>
      </c>
      <c r="DY328" s="27" t="s">
        <v>694</v>
      </c>
      <c r="DZ328" s="27" t="s">
        <v>694</v>
      </c>
      <c r="EA328" s="27" t="s">
        <v>694</v>
      </c>
      <c r="EB328" s="27" t="s">
        <v>694</v>
      </c>
      <c r="EC328" s="27" t="s">
        <v>694</v>
      </c>
      <c r="ED328" s="27" t="s">
        <v>694</v>
      </c>
      <c r="EE328" s="27" t="s">
        <v>694</v>
      </c>
      <c r="EF328" s="27" t="s">
        <v>694</v>
      </c>
      <c r="EG328" s="27" t="s">
        <v>694</v>
      </c>
      <c r="EH328" s="27" t="s">
        <v>694</v>
      </c>
      <c r="EI328" s="27" t="s">
        <v>694</v>
      </c>
      <c r="EJ328" s="27" t="s">
        <v>694</v>
      </c>
      <c r="EK328" s="27" t="s">
        <v>694</v>
      </c>
      <c r="EL328" s="27" t="s">
        <v>694</v>
      </c>
      <c r="EM328" s="27" t="s">
        <v>694</v>
      </c>
      <c r="EN328" s="27" t="s">
        <v>694</v>
      </c>
      <c r="EO328" s="27" t="s">
        <v>694</v>
      </c>
      <c r="EP328" s="27" t="s">
        <v>694</v>
      </c>
      <c r="EQ328" s="27" t="s">
        <v>694</v>
      </c>
      <c r="ER328" s="27" t="s">
        <v>694</v>
      </c>
      <c r="ES328" s="27" t="s">
        <v>694</v>
      </c>
      <c r="ET328" s="27" t="s">
        <v>694</v>
      </c>
      <c r="EU328" s="27" t="s">
        <v>694</v>
      </c>
      <c r="EV328" s="27" t="s">
        <v>694</v>
      </c>
      <c r="EW328" s="27" t="s">
        <v>694</v>
      </c>
      <c r="EX328" s="27" t="s">
        <v>694</v>
      </c>
      <c r="EY328" s="27" t="s">
        <v>694</v>
      </c>
      <c r="EZ328" s="27" t="s">
        <v>694</v>
      </c>
      <c r="FA328" s="27" t="s">
        <v>694</v>
      </c>
      <c r="FB328" s="27" t="s">
        <v>694</v>
      </c>
      <c r="FC328" s="27" t="s">
        <v>694</v>
      </c>
      <c r="FD328" s="27" t="s">
        <v>694</v>
      </c>
      <c r="FE328" s="27" t="s">
        <v>694</v>
      </c>
      <c r="FF328" s="27" t="s">
        <v>694</v>
      </c>
      <c r="FG328" s="27" t="s">
        <v>694</v>
      </c>
      <c r="FH328" s="27" t="s">
        <v>694</v>
      </c>
      <c r="FI328" s="27" t="s">
        <v>694</v>
      </c>
      <c r="FJ328" s="27" t="s">
        <v>694</v>
      </c>
      <c r="FK328" s="27" t="s">
        <v>694</v>
      </c>
      <c r="FL328" s="27" t="s">
        <v>694</v>
      </c>
      <c r="FM328" s="27" t="s">
        <v>694</v>
      </c>
      <c r="FN328" s="27" t="s">
        <v>694</v>
      </c>
      <c r="FO328" s="78" t="s">
        <v>694</v>
      </c>
      <c r="FP328" s="72" t="s">
        <v>698</v>
      </c>
      <c r="FQ328" s="72" t="s">
        <v>698</v>
      </c>
      <c r="FR328" s="78" t="s">
        <v>694</v>
      </c>
      <c r="FS328" s="78" t="s">
        <v>694</v>
      </c>
      <c r="FT328" s="72" t="s">
        <v>698</v>
      </c>
      <c r="FU328" s="72" t="s">
        <v>698</v>
      </c>
      <c r="FV328" s="78" t="s">
        <v>698</v>
      </c>
      <c r="FW328" s="78" t="s">
        <v>698</v>
      </c>
      <c r="FX328" s="78" t="s">
        <v>698</v>
      </c>
      <c r="FY328" s="72" t="s">
        <v>698</v>
      </c>
      <c r="FZ328" s="90" t="s">
        <v>694</v>
      </c>
      <c r="GA328" s="90" t="s">
        <v>694</v>
      </c>
      <c r="GB328" s="90" t="s">
        <v>694</v>
      </c>
      <c r="GC328" s="90" t="s">
        <v>694</v>
      </c>
      <c r="GD328" s="90" t="s">
        <v>694</v>
      </c>
      <c r="GE328" s="90" t="s">
        <v>694</v>
      </c>
      <c r="GF328" s="90" t="s">
        <v>694</v>
      </c>
      <c r="GG328" s="90" t="s">
        <v>694</v>
      </c>
      <c r="GH328" s="106" t="s">
        <v>694</v>
      </c>
      <c r="GI328" s="106" t="s">
        <v>694</v>
      </c>
      <c r="GJ328" s="27" t="s">
        <v>694</v>
      </c>
      <c r="GK328" s="28" t="s">
        <v>694</v>
      </c>
      <c r="GL328" s="27"/>
    </row>
    <row r="329" spans="1:194" ht="22.5" x14ac:dyDescent="0.25">
      <c r="A329" s="71" t="str">
        <f>CONCATENATE($W$7,": ",$X$236," - ",$Y$301,": ",$Z$302," - ",$AA$307,": ",$AB$328," - ",AC329)</f>
        <v>Expenditure: Employee Related Cost  - Municipal Staff : Salaries, Wages and Allowances - Allowances: Service Related Benefits - Cost Capitalised to PPE (Credit Account)</v>
      </c>
      <c r="B329" s="27" t="s">
        <v>1639</v>
      </c>
      <c r="C329" s="27" t="str">
        <f t="shared" ref="C329:C392" si="30">CONCATENATE(D329,E329,F329,G329,H329,I329,J329,K329,L329,M329,N329,O329,P329)</f>
        <v>IE005002001005011001000000000000000000</v>
      </c>
      <c r="D329" s="23" t="s">
        <v>1166</v>
      </c>
      <c r="E329" s="23" t="s">
        <v>713</v>
      </c>
      <c r="F329" s="23" t="s">
        <v>707</v>
      </c>
      <c r="G329" s="23" t="s">
        <v>702</v>
      </c>
      <c r="H329" s="23" t="s">
        <v>713</v>
      </c>
      <c r="I329" s="23" t="s">
        <v>734</v>
      </c>
      <c r="J329" s="23" t="s">
        <v>702</v>
      </c>
      <c r="K329" s="23" t="s">
        <v>697</v>
      </c>
      <c r="L329" s="23" t="s">
        <v>697</v>
      </c>
      <c r="M329" s="23" t="s">
        <v>697</v>
      </c>
      <c r="N329" s="23" t="s">
        <v>697</v>
      </c>
      <c r="O329" s="23" t="s">
        <v>697</v>
      </c>
      <c r="P329" s="23" t="s">
        <v>697</v>
      </c>
      <c r="Q329" s="27">
        <v>0</v>
      </c>
      <c r="R329" s="27" t="s">
        <v>704</v>
      </c>
      <c r="S329" s="27" t="s">
        <v>698</v>
      </c>
      <c r="T329" s="28" t="s">
        <v>694</v>
      </c>
      <c r="U329" s="28"/>
      <c r="V329" s="27" t="s">
        <v>53</v>
      </c>
      <c r="W329" s="27" t="s">
        <v>905</v>
      </c>
      <c r="X329" s="27"/>
      <c r="Y329" s="27"/>
      <c r="Z329" s="27"/>
      <c r="AA329" s="27"/>
      <c r="AB329" s="27"/>
      <c r="AC329" s="27" t="s">
        <v>1876</v>
      </c>
      <c r="AD329" s="27"/>
      <c r="AE329" s="27"/>
      <c r="AF329" s="27"/>
      <c r="AG329" s="27"/>
      <c r="AH329" s="27"/>
      <c r="AI329" s="27" t="s">
        <v>1911</v>
      </c>
      <c r="AJ329" s="28" t="s">
        <v>704</v>
      </c>
      <c r="AK329" s="27" t="s">
        <v>704</v>
      </c>
      <c r="AL329" s="27" t="s">
        <v>704</v>
      </c>
      <c r="AM329" s="27" t="s">
        <v>704</v>
      </c>
      <c r="AN329" s="27" t="s">
        <v>704</v>
      </c>
      <c r="AO329" s="27" t="s">
        <v>704</v>
      </c>
      <c r="AP329" s="27" t="s">
        <v>704</v>
      </c>
      <c r="AQ329" s="27" t="s">
        <v>704</v>
      </c>
      <c r="AR329" s="27" t="s">
        <v>704</v>
      </c>
      <c r="AS329" s="27" t="s">
        <v>704</v>
      </c>
      <c r="AT329" s="27" t="s">
        <v>704</v>
      </c>
      <c r="AU329" s="27" t="s">
        <v>704</v>
      </c>
      <c r="AV329" s="27" t="s">
        <v>704</v>
      </c>
      <c r="AW329" s="27" t="s">
        <v>704</v>
      </c>
      <c r="AX329" s="27" t="s">
        <v>704</v>
      </c>
      <c r="AY329" s="27" t="s">
        <v>704</v>
      </c>
      <c r="AZ329" s="27" t="s">
        <v>704</v>
      </c>
      <c r="BA329" s="27" t="s">
        <v>704</v>
      </c>
      <c r="BB329" s="27" t="s">
        <v>704</v>
      </c>
      <c r="BC329" s="27" t="s">
        <v>704</v>
      </c>
      <c r="BD329" s="27" t="s">
        <v>704</v>
      </c>
      <c r="BE329" s="27" t="s">
        <v>704</v>
      </c>
      <c r="BF329" s="27" t="s">
        <v>704</v>
      </c>
      <c r="BG329" s="27" t="s">
        <v>704</v>
      </c>
      <c r="BH329" s="27" t="s">
        <v>704</v>
      </c>
      <c r="BI329" s="27" t="s">
        <v>704</v>
      </c>
      <c r="BJ329" s="27" t="s">
        <v>704</v>
      </c>
      <c r="BK329" s="27" t="s">
        <v>704</v>
      </c>
      <c r="BL329" s="27" t="s">
        <v>704</v>
      </c>
      <c r="BM329" s="27" t="s">
        <v>704</v>
      </c>
      <c r="BN329" s="27" t="s">
        <v>704</v>
      </c>
      <c r="BO329" s="27" t="s">
        <v>704</v>
      </c>
      <c r="BP329" s="27" t="s">
        <v>704</v>
      </c>
      <c r="BQ329" s="27" t="s">
        <v>704</v>
      </c>
      <c r="BR329" s="27" t="s">
        <v>704</v>
      </c>
      <c r="BS329" s="27" t="s">
        <v>704</v>
      </c>
      <c r="BT329" s="27" t="s">
        <v>704</v>
      </c>
      <c r="BU329" s="27" t="s">
        <v>704</v>
      </c>
      <c r="BV329" s="27" t="s">
        <v>704</v>
      </c>
      <c r="BW329" s="27" t="s">
        <v>704</v>
      </c>
      <c r="BX329" s="27" t="s">
        <v>704</v>
      </c>
      <c r="BY329" s="27" t="s">
        <v>704</v>
      </c>
      <c r="BZ329" s="27" t="s">
        <v>704</v>
      </c>
      <c r="CA329" s="27" t="s">
        <v>704</v>
      </c>
      <c r="CB329" s="27" t="s">
        <v>704</v>
      </c>
      <c r="CC329" s="27" t="s">
        <v>704</v>
      </c>
      <c r="CD329" s="27" t="s">
        <v>704</v>
      </c>
      <c r="CE329" s="27" t="s">
        <v>704</v>
      </c>
      <c r="CF329" s="27" t="s">
        <v>704</v>
      </c>
      <c r="CG329" s="27" t="s">
        <v>704</v>
      </c>
      <c r="CH329" s="27" t="s">
        <v>704</v>
      </c>
      <c r="CI329" s="27" t="s">
        <v>704</v>
      </c>
      <c r="CJ329" s="27" t="s">
        <v>704</v>
      </c>
      <c r="CK329" s="27" t="s">
        <v>704</v>
      </c>
      <c r="CL329" s="27" t="s">
        <v>704</v>
      </c>
      <c r="CM329" s="27" t="s">
        <v>704</v>
      </c>
      <c r="CN329" s="27" t="s">
        <v>704</v>
      </c>
      <c r="CO329" s="27" t="s">
        <v>704</v>
      </c>
      <c r="CP329" s="27" t="s">
        <v>704</v>
      </c>
      <c r="CQ329" s="27" t="s">
        <v>704</v>
      </c>
      <c r="CR329" s="27" t="s">
        <v>704</v>
      </c>
      <c r="CS329" s="27" t="s">
        <v>704</v>
      </c>
      <c r="CT329" s="27" t="s">
        <v>704</v>
      </c>
      <c r="CU329" s="27" t="s">
        <v>704</v>
      </c>
      <c r="CV329" s="27" t="s">
        <v>704</v>
      </c>
      <c r="CW329" s="27" t="s">
        <v>704</v>
      </c>
      <c r="CX329" s="27" t="s">
        <v>704</v>
      </c>
      <c r="CY329" s="27" t="s">
        <v>704</v>
      </c>
      <c r="CZ329" s="27" t="s">
        <v>704</v>
      </c>
      <c r="DA329" s="27" t="s">
        <v>704</v>
      </c>
      <c r="DB329" s="27" t="s">
        <v>698</v>
      </c>
      <c r="DC329" s="27" t="s">
        <v>698</v>
      </c>
      <c r="DD329" s="27" t="s">
        <v>698</v>
      </c>
      <c r="DE329" s="27" t="s">
        <v>698</v>
      </c>
      <c r="DF329" s="27" t="s">
        <v>704</v>
      </c>
      <c r="DG329" s="27" t="s">
        <v>704</v>
      </c>
      <c r="DH329" s="27" t="s">
        <v>704</v>
      </c>
      <c r="DI329" s="27" t="s">
        <v>704</v>
      </c>
      <c r="DJ329" s="27" t="s">
        <v>704</v>
      </c>
      <c r="DK329" s="27" t="s">
        <v>704</v>
      </c>
      <c r="DL329" s="27" t="s">
        <v>704</v>
      </c>
      <c r="DM329" s="27" t="s">
        <v>704</v>
      </c>
      <c r="DN329" s="27" t="s">
        <v>704</v>
      </c>
      <c r="DO329" s="27" t="s">
        <v>704</v>
      </c>
      <c r="DP329" s="27" t="s">
        <v>704</v>
      </c>
      <c r="DQ329" s="27" t="s">
        <v>704</v>
      </c>
      <c r="DR329" s="27" t="s">
        <v>704</v>
      </c>
      <c r="DS329" s="27"/>
      <c r="DT329" s="27" t="s">
        <v>704</v>
      </c>
      <c r="DU329" s="27" t="s">
        <v>704</v>
      </c>
      <c r="DV329" s="27" t="s">
        <v>704</v>
      </c>
      <c r="DW329" s="27" t="s">
        <v>704</v>
      </c>
      <c r="DX329" s="27" t="s">
        <v>704</v>
      </c>
      <c r="DY329" s="27" t="s">
        <v>704</v>
      </c>
      <c r="DZ329" s="27" t="s">
        <v>704</v>
      </c>
      <c r="EA329" s="27" t="s">
        <v>704</v>
      </c>
      <c r="EB329" s="27" t="s">
        <v>704</v>
      </c>
      <c r="EC329" s="27" t="s">
        <v>704</v>
      </c>
      <c r="ED329" s="27" t="s">
        <v>704</v>
      </c>
      <c r="EE329" s="27" t="s">
        <v>704</v>
      </c>
      <c r="EF329" s="27" t="s">
        <v>704</v>
      </c>
      <c r="EG329" s="27" t="s">
        <v>704</v>
      </c>
      <c r="EH329" s="27" t="s">
        <v>704</v>
      </c>
      <c r="EI329" s="27" t="s">
        <v>704</v>
      </c>
      <c r="EJ329" s="27" t="s">
        <v>704</v>
      </c>
      <c r="EK329" s="27" t="s">
        <v>704</v>
      </c>
      <c r="EL329" s="27" t="s">
        <v>704</v>
      </c>
      <c r="EM329" s="27" t="s">
        <v>704</v>
      </c>
      <c r="EN329" s="27" t="s">
        <v>704</v>
      </c>
      <c r="EO329" s="27" t="s">
        <v>704</v>
      </c>
      <c r="EP329" s="27" t="s">
        <v>704</v>
      </c>
      <c r="EQ329" s="27" t="s">
        <v>704</v>
      </c>
      <c r="ER329" s="27" t="s">
        <v>704</v>
      </c>
      <c r="ES329" s="27" t="s">
        <v>704</v>
      </c>
      <c r="ET329" s="27" t="s">
        <v>704</v>
      </c>
      <c r="EU329" s="27" t="s">
        <v>704</v>
      </c>
      <c r="EV329" s="27" t="s">
        <v>704</v>
      </c>
      <c r="EW329" s="27" t="s">
        <v>704</v>
      </c>
      <c r="EX329" s="27" t="s">
        <v>704</v>
      </c>
      <c r="EY329" s="27" t="s">
        <v>704</v>
      </c>
      <c r="EZ329" s="27" t="s">
        <v>704</v>
      </c>
      <c r="FA329" s="27" t="s">
        <v>704</v>
      </c>
      <c r="FB329" s="27" t="s">
        <v>704</v>
      </c>
      <c r="FC329" s="27" t="s">
        <v>704</v>
      </c>
      <c r="FD329" s="27" t="s">
        <v>704</v>
      </c>
      <c r="FE329" s="27" t="s">
        <v>704</v>
      </c>
      <c r="FF329" s="27" t="s">
        <v>704</v>
      </c>
      <c r="FG329" s="27" t="s">
        <v>704</v>
      </c>
      <c r="FH329" s="27" t="s">
        <v>704</v>
      </c>
      <c r="FI329" s="27" t="s">
        <v>704</v>
      </c>
      <c r="FJ329" s="27" t="s">
        <v>694</v>
      </c>
      <c r="FK329" s="27" t="s">
        <v>704</v>
      </c>
      <c r="FL329" s="27" t="s">
        <v>704</v>
      </c>
      <c r="FM329" s="27" t="s">
        <v>704</v>
      </c>
      <c r="FN329" s="27" t="s">
        <v>704</v>
      </c>
      <c r="FO329" s="78" t="s">
        <v>1642</v>
      </c>
      <c r="FP329" s="72" t="s">
        <v>698</v>
      </c>
      <c r="FQ329" s="72" t="s">
        <v>1176</v>
      </c>
      <c r="FR329" s="78" t="s">
        <v>1643</v>
      </c>
      <c r="FS329" s="78" t="s">
        <v>1660</v>
      </c>
      <c r="FT329" s="72" t="s">
        <v>1645</v>
      </c>
      <c r="FU329" s="72" t="s">
        <v>698</v>
      </c>
      <c r="FV329" s="78" t="s">
        <v>1865</v>
      </c>
      <c r="FW329" s="78" t="s">
        <v>1647</v>
      </c>
      <c r="FX329" s="78" t="s">
        <v>1647</v>
      </c>
      <c r="FY329" s="72" t="s">
        <v>698</v>
      </c>
      <c r="FZ329" s="90" t="s">
        <v>1661</v>
      </c>
      <c r="GA329" s="90" t="s">
        <v>1647</v>
      </c>
      <c r="GB329" s="90" t="s">
        <v>1649</v>
      </c>
      <c r="GC329" s="90" t="s">
        <v>1650</v>
      </c>
      <c r="GD329" s="90" t="s">
        <v>1651</v>
      </c>
      <c r="GE329" s="90" t="s">
        <v>1866</v>
      </c>
      <c r="GF329" s="90" t="s">
        <v>1653</v>
      </c>
      <c r="GG329" s="90" t="s">
        <v>1650</v>
      </c>
      <c r="GH329" s="106" t="s">
        <v>1662</v>
      </c>
      <c r="GI329" s="106" t="s">
        <v>1655</v>
      </c>
      <c r="GJ329" s="27" t="s">
        <v>1647</v>
      </c>
      <c r="GK329" s="28" t="s">
        <v>1681</v>
      </c>
      <c r="GL329" s="27"/>
    </row>
    <row r="330" spans="1:194" ht="22.5" x14ac:dyDescent="0.25">
      <c r="A330" s="71" t="str">
        <f t="shared" ref="A330:A340" si="31">CONCATENATE($W$7,": ",$X$236," - ",$Y$301,": ",$Z$302," - ",$AA$307,": ",$AB$328," - ",AC330)</f>
        <v>Expenditure: Employee Related Cost  - Municipal Staff : Salaries, Wages and Allowances - Allowances: Service Related Benefits - Acting and Post Related Allowances</v>
      </c>
      <c r="B330" s="27" t="s">
        <v>1639</v>
      </c>
      <c r="C330" s="27" t="str">
        <f t="shared" si="30"/>
        <v>IE005002001005011002000000000000000000</v>
      </c>
      <c r="D330" s="23" t="s">
        <v>1166</v>
      </c>
      <c r="E330" s="23" t="s">
        <v>713</v>
      </c>
      <c r="F330" s="23" t="s">
        <v>707</v>
      </c>
      <c r="G330" s="23" t="s">
        <v>702</v>
      </c>
      <c r="H330" s="23" t="s">
        <v>713</v>
      </c>
      <c r="I330" s="23" t="s">
        <v>734</v>
      </c>
      <c r="J330" s="23" t="s">
        <v>707</v>
      </c>
      <c r="K330" s="23" t="s">
        <v>697</v>
      </c>
      <c r="L330" s="23" t="s">
        <v>697</v>
      </c>
      <c r="M330" s="23" t="s">
        <v>697</v>
      </c>
      <c r="N330" s="23" t="s">
        <v>697</v>
      </c>
      <c r="O330" s="23" t="s">
        <v>697</v>
      </c>
      <c r="P330" s="23" t="s">
        <v>697</v>
      </c>
      <c r="Q330" s="27">
        <v>0</v>
      </c>
      <c r="R330" s="27" t="s">
        <v>704</v>
      </c>
      <c r="S330" s="27" t="s">
        <v>698</v>
      </c>
      <c r="T330" s="28" t="s">
        <v>694</v>
      </c>
      <c r="U330" s="28"/>
      <c r="V330" s="28" t="s">
        <v>624</v>
      </c>
      <c r="W330" s="28" t="s">
        <v>905</v>
      </c>
      <c r="X330" s="28"/>
      <c r="Y330" s="28"/>
      <c r="Z330" s="28"/>
      <c r="AA330" s="28"/>
      <c r="AB330" s="28"/>
      <c r="AC330" s="28" t="s">
        <v>1708</v>
      </c>
      <c r="AD330" s="28"/>
      <c r="AE330" s="28"/>
      <c r="AF330" s="28"/>
      <c r="AG330" s="28"/>
      <c r="AH330" s="28"/>
      <c r="AI330" s="27" t="s">
        <v>1912</v>
      </c>
      <c r="AJ330" s="28" t="s">
        <v>704</v>
      </c>
      <c r="AK330" s="27" t="s">
        <v>704</v>
      </c>
      <c r="AL330" s="27" t="s">
        <v>704</v>
      </c>
      <c r="AM330" s="27" t="s">
        <v>704</v>
      </c>
      <c r="AN330" s="27" t="s">
        <v>704</v>
      </c>
      <c r="AO330" s="27" t="s">
        <v>704</v>
      </c>
      <c r="AP330" s="27" t="s">
        <v>704</v>
      </c>
      <c r="AQ330" s="27" t="s">
        <v>704</v>
      </c>
      <c r="AR330" s="27" t="s">
        <v>704</v>
      </c>
      <c r="AS330" s="27" t="s">
        <v>704</v>
      </c>
      <c r="AT330" s="27" t="s">
        <v>704</v>
      </c>
      <c r="AU330" s="27" t="s">
        <v>704</v>
      </c>
      <c r="AV330" s="27" t="s">
        <v>704</v>
      </c>
      <c r="AW330" s="27" t="s">
        <v>704</v>
      </c>
      <c r="AX330" s="27" t="s">
        <v>704</v>
      </c>
      <c r="AY330" s="27" t="s">
        <v>704</v>
      </c>
      <c r="AZ330" s="27" t="s">
        <v>704</v>
      </c>
      <c r="BA330" s="27" t="s">
        <v>704</v>
      </c>
      <c r="BB330" s="27" t="s">
        <v>704</v>
      </c>
      <c r="BC330" s="27" t="s">
        <v>704</v>
      </c>
      <c r="BD330" s="27" t="s">
        <v>704</v>
      </c>
      <c r="BE330" s="27" t="s">
        <v>704</v>
      </c>
      <c r="BF330" s="27" t="s">
        <v>704</v>
      </c>
      <c r="BG330" s="27" t="s">
        <v>704</v>
      </c>
      <c r="BH330" s="27" t="s">
        <v>704</v>
      </c>
      <c r="BI330" s="27" t="s">
        <v>704</v>
      </c>
      <c r="BJ330" s="27" t="s">
        <v>704</v>
      </c>
      <c r="BK330" s="27" t="s">
        <v>704</v>
      </c>
      <c r="BL330" s="27" t="s">
        <v>704</v>
      </c>
      <c r="BM330" s="27" t="s">
        <v>704</v>
      </c>
      <c r="BN330" s="27" t="s">
        <v>704</v>
      </c>
      <c r="BO330" s="27" t="s">
        <v>704</v>
      </c>
      <c r="BP330" s="27" t="s">
        <v>704</v>
      </c>
      <c r="BQ330" s="27" t="s">
        <v>704</v>
      </c>
      <c r="BR330" s="27" t="s">
        <v>704</v>
      </c>
      <c r="BS330" s="27" t="s">
        <v>704</v>
      </c>
      <c r="BT330" s="27" t="s">
        <v>704</v>
      </c>
      <c r="BU330" s="27" t="s">
        <v>704</v>
      </c>
      <c r="BV330" s="27" t="s">
        <v>704</v>
      </c>
      <c r="BW330" s="27" t="s">
        <v>704</v>
      </c>
      <c r="BX330" s="27" t="s">
        <v>704</v>
      </c>
      <c r="BY330" s="27" t="s">
        <v>704</v>
      </c>
      <c r="BZ330" s="27" t="s">
        <v>704</v>
      </c>
      <c r="CA330" s="27" t="s">
        <v>704</v>
      </c>
      <c r="CB330" s="27" t="s">
        <v>704</v>
      </c>
      <c r="CC330" s="27" t="s">
        <v>704</v>
      </c>
      <c r="CD330" s="27" t="s">
        <v>704</v>
      </c>
      <c r="CE330" s="27" t="s">
        <v>704</v>
      </c>
      <c r="CF330" s="27" t="s">
        <v>704</v>
      </c>
      <c r="CG330" s="27" t="s">
        <v>704</v>
      </c>
      <c r="CH330" s="27" t="s">
        <v>704</v>
      </c>
      <c r="CI330" s="27" t="s">
        <v>704</v>
      </c>
      <c r="CJ330" s="27" t="s">
        <v>704</v>
      </c>
      <c r="CK330" s="27" t="s">
        <v>704</v>
      </c>
      <c r="CL330" s="27" t="s">
        <v>704</v>
      </c>
      <c r="CM330" s="27" t="s">
        <v>704</v>
      </c>
      <c r="CN330" s="27" t="s">
        <v>704</v>
      </c>
      <c r="CO330" s="27" t="s">
        <v>704</v>
      </c>
      <c r="CP330" s="27" t="s">
        <v>704</v>
      </c>
      <c r="CQ330" s="27" t="s">
        <v>704</v>
      </c>
      <c r="CR330" s="27" t="s">
        <v>704</v>
      </c>
      <c r="CS330" s="27" t="s">
        <v>704</v>
      </c>
      <c r="CT330" s="27" t="s">
        <v>704</v>
      </c>
      <c r="CU330" s="27" t="s">
        <v>704</v>
      </c>
      <c r="CV330" s="27" t="s">
        <v>704</v>
      </c>
      <c r="CW330" s="27" t="s">
        <v>704</v>
      </c>
      <c r="CX330" s="27" t="s">
        <v>704</v>
      </c>
      <c r="CY330" s="27" t="s">
        <v>704</v>
      </c>
      <c r="CZ330" s="27" t="s">
        <v>704</v>
      </c>
      <c r="DA330" s="27" t="s">
        <v>704</v>
      </c>
      <c r="DB330" s="27" t="s">
        <v>698</v>
      </c>
      <c r="DC330" s="27" t="s">
        <v>698</v>
      </c>
      <c r="DD330" s="27" t="s">
        <v>698</v>
      </c>
      <c r="DE330" s="27" t="s">
        <v>698</v>
      </c>
      <c r="DF330" s="27" t="s">
        <v>704</v>
      </c>
      <c r="DG330" s="27" t="s">
        <v>704</v>
      </c>
      <c r="DH330" s="27" t="s">
        <v>704</v>
      </c>
      <c r="DI330" s="27" t="s">
        <v>704</v>
      </c>
      <c r="DJ330" s="27" t="s">
        <v>704</v>
      </c>
      <c r="DK330" s="27" t="s">
        <v>704</v>
      </c>
      <c r="DL330" s="27" t="s">
        <v>704</v>
      </c>
      <c r="DM330" s="27" t="s">
        <v>704</v>
      </c>
      <c r="DN330" s="27" t="s">
        <v>704</v>
      </c>
      <c r="DO330" s="27" t="s">
        <v>704</v>
      </c>
      <c r="DP330" s="27" t="s">
        <v>704</v>
      </c>
      <c r="DQ330" s="27" t="s">
        <v>704</v>
      </c>
      <c r="DR330" s="27" t="s">
        <v>704</v>
      </c>
      <c r="DS330" s="27"/>
      <c r="DT330" s="27" t="s">
        <v>704</v>
      </c>
      <c r="DU330" s="27" t="s">
        <v>704</v>
      </c>
      <c r="DV330" s="27" t="s">
        <v>704</v>
      </c>
      <c r="DW330" s="27" t="s">
        <v>704</v>
      </c>
      <c r="DX330" s="27" t="s">
        <v>704</v>
      </c>
      <c r="DY330" s="27" t="s">
        <v>704</v>
      </c>
      <c r="DZ330" s="27" t="s">
        <v>704</v>
      </c>
      <c r="EA330" s="27" t="s">
        <v>704</v>
      </c>
      <c r="EB330" s="27" t="s">
        <v>704</v>
      </c>
      <c r="EC330" s="27" t="s">
        <v>704</v>
      </c>
      <c r="ED330" s="27" t="s">
        <v>704</v>
      </c>
      <c r="EE330" s="27" t="s">
        <v>704</v>
      </c>
      <c r="EF330" s="27" t="s">
        <v>704</v>
      </c>
      <c r="EG330" s="27" t="s">
        <v>704</v>
      </c>
      <c r="EH330" s="27" t="s">
        <v>704</v>
      </c>
      <c r="EI330" s="27" t="s">
        <v>704</v>
      </c>
      <c r="EJ330" s="27" t="s">
        <v>704</v>
      </c>
      <c r="EK330" s="27" t="s">
        <v>704</v>
      </c>
      <c r="EL330" s="27" t="s">
        <v>704</v>
      </c>
      <c r="EM330" s="27" t="s">
        <v>704</v>
      </c>
      <c r="EN330" s="27" t="s">
        <v>704</v>
      </c>
      <c r="EO330" s="27" t="s">
        <v>704</v>
      </c>
      <c r="EP330" s="27" t="s">
        <v>704</v>
      </c>
      <c r="EQ330" s="27" t="s">
        <v>704</v>
      </c>
      <c r="ER330" s="27" t="s">
        <v>704</v>
      </c>
      <c r="ES330" s="27" t="s">
        <v>704</v>
      </c>
      <c r="ET330" s="27" t="s">
        <v>704</v>
      </c>
      <c r="EU330" s="27" t="s">
        <v>704</v>
      </c>
      <c r="EV330" s="27" t="s">
        <v>704</v>
      </c>
      <c r="EW330" s="27" t="s">
        <v>704</v>
      </c>
      <c r="EX330" s="27" t="s">
        <v>704</v>
      </c>
      <c r="EY330" s="27" t="s">
        <v>704</v>
      </c>
      <c r="EZ330" s="27" t="s">
        <v>704</v>
      </c>
      <c r="FA330" s="27" t="s">
        <v>704</v>
      </c>
      <c r="FB330" s="27" t="s">
        <v>704</v>
      </c>
      <c r="FC330" s="27" t="s">
        <v>704</v>
      </c>
      <c r="FD330" s="27" t="s">
        <v>704</v>
      </c>
      <c r="FE330" s="27" t="s">
        <v>704</v>
      </c>
      <c r="FF330" s="27" t="s">
        <v>704</v>
      </c>
      <c r="FG330" s="27" t="s">
        <v>704</v>
      </c>
      <c r="FH330" s="27" t="s">
        <v>704</v>
      </c>
      <c r="FI330" s="27" t="s">
        <v>704</v>
      </c>
      <c r="FJ330" s="27" t="s">
        <v>694</v>
      </c>
      <c r="FK330" s="27" t="s">
        <v>704</v>
      </c>
      <c r="FL330" s="27" t="s">
        <v>704</v>
      </c>
      <c r="FM330" s="27" t="s">
        <v>704</v>
      </c>
      <c r="FN330" s="27" t="s">
        <v>704</v>
      </c>
      <c r="FO330" s="78" t="s">
        <v>1642</v>
      </c>
      <c r="FP330" s="72" t="s">
        <v>698</v>
      </c>
      <c r="FQ330" s="72" t="s">
        <v>1176</v>
      </c>
      <c r="FR330" s="78" t="s">
        <v>1643</v>
      </c>
      <c r="FS330" s="78" t="s">
        <v>1703</v>
      </c>
      <c r="FT330" s="72" t="s">
        <v>1645</v>
      </c>
      <c r="FU330" s="72" t="s">
        <v>698</v>
      </c>
      <c r="FV330" s="78" t="s">
        <v>1865</v>
      </c>
      <c r="FW330" s="78" t="s">
        <v>1647</v>
      </c>
      <c r="FX330" s="78" t="s">
        <v>1647</v>
      </c>
      <c r="FY330" s="72" t="s">
        <v>698</v>
      </c>
      <c r="FZ330" s="90" t="s">
        <v>1648</v>
      </c>
      <c r="GA330" s="90" t="s">
        <v>1647</v>
      </c>
      <c r="GB330" s="90" t="s">
        <v>1649</v>
      </c>
      <c r="GC330" s="90" t="s">
        <v>1650</v>
      </c>
      <c r="GD330" s="90" t="s">
        <v>1651</v>
      </c>
      <c r="GE330" s="90" t="s">
        <v>1866</v>
      </c>
      <c r="GF330" s="90" t="s">
        <v>1653</v>
      </c>
      <c r="GG330" s="90" t="s">
        <v>1650</v>
      </c>
      <c r="GH330" s="106" t="s">
        <v>1654</v>
      </c>
      <c r="GI330" s="106" t="s">
        <v>1655</v>
      </c>
      <c r="GJ330" s="27" t="s">
        <v>1647</v>
      </c>
      <c r="GK330" s="28" t="s">
        <v>1681</v>
      </c>
      <c r="GL330" s="27"/>
    </row>
    <row r="331" spans="1:194" x14ac:dyDescent="0.25">
      <c r="A331" s="71" t="str">
        <f t="shared" si="31"/>
        <v>Expenditure: Employee Related Cost  - Municipal Staff : Salaries, Wages and Allowances - Allowances: Service Related Benefits - Bonus</v>
      </c>
      <c r="B331" s="27" t="s">
        <v>1639</v>
      </c>
      <c r="C331" s="27" t="str">
        <f t="shared" si="30"/>
        <v>IE005002001005011003000000000000000000</v>
      </c>
      <c r="D331" s="23" t="s">
        <v>1166</v>
      </c>
      <c r="E331" s="23" t="s">
        <v>713</v>
      </c>
      <c r="F331" s="23" t="s">
        <v>707</v>
      </c>
      <c r="G331" s="23" t="s">
        <v>702</v>
      </c>
      <c r="H331" s="23" t="s">
        <v>713</v>
      </c>
      <c r="I331" s="23" t="s">
        <v>734</v>
      </c>
      <c r="J331" s="23" t="s">
        <v>710</v>
      </c>
      <c r="K331" s="23" t="s">
        <v>697</v>
      </c>
      <c r="L331" s="23" t="s">
        <v>697</v>
      </c>
      <c r="M331" s="23" t="s">
        <v>697</v>
      </c>
      <c r="N331" s="23" t="s">
        <v>697</v>
      </c>
      <c r="O331" s="23" t="s">
        <v>697</v>
      </c>
      <c r="P331" s="23" t="s">
        <v>697</v>
      </c>
      <c r="Q331" s="27">
        <v>0</v>
      </c>
      <c r="R331" s="27" t="s">
        <v>704</v>
      </c>
      <c r="S331" s="27" t="s">
        <v>698</v>
      </c>
      <c r="T331" s="28" t="s">
        <v>694</v>
      </c>
      <c r="U331" s="28"/>
      <c r="V331" s="27" t="s">
        <v>57</v>
      </c>
      <c r="W331" s="27" t="s">
        <v>905</v>
      </c>
      <c r="X331" s="27"/>
      <c r="Y331" s="27"/>
      <c r="Z331" s="27"/>
      <c r="AA331" s="27"/>
      <c r="AB331" s="27"/>
      <c r="AC331" s="27" t="s">
        <v>8</v>
      </c>
      <c r="AD331" s="27"/>
      <c r="AE331" s="27"/>
      <c r="AF331" s="27"/>
      <c r="AG331" s="27"/>
      <c r="AH331" s="27"/>
      <c r="AI331" s="27" t="s">
        <v>1913</v>
      </c>
      <c r="AJ331" s="28" t="s">
        <v>704</v>
      </c>
      <c r="AK331" s="27" t="s">
        <v>704</v>
      </c>
      <c r="AL331" s="27" t="s">
        <v>704</v>
      </c>
      <c r="AM331" s="27" t="s">
        <v>704</v>
      </c>
      <c r="AN331" s="27" t="s">
        <v>704</v>
      </c>
      <c r="AO331" s="27" t="s">
        <v>704</v>
      </c>
      <c r="AP331" s="27" t="s">
        <v>704</v>
      </c>
      <c r="AQ331" s="27" t="s">
        <v>704</v>
      </c>
      <c r="AR331" s="27" t="s">
        <v>704</v>
      </c>
      <c r="AS331" s="27" t="s">
        <v>704</v>
      </c>
      <c r="AT331" s="27" t="s">
        <v>704</v>
      </c>
      <c r="AU331" s="27" t="s">
        <v>704</v>
      </c>
      <c r="AV331" s="27" t="s">
        <v>704</v>
      </c>
      <c r="AW331" s="27" t="s">
        <v>704</v>
      </c>
      <c r="AX331" s="27" t="s">
        <v>704</v>
      </c>
      <c r="AY331" s="27" t="s">
        <v>704</v>
      </c>
      <c r="AZ331" s="27" t="s">
        <v>704</v>
      </c>
      <c r="BA331" s="27" t="s">
        <v>704</v>
      </c>
      <c r="BB331" s="27" t="s">
        <v>704</v>
      </c>
      <c r="BC331" s="27" t="s">
        <v>704</v>
      </c>
      <c r="BD331" s="27" t="s">
        <v>704</v>
      </c>
      <c r="BE331" s="27" t="s">
        <v>704</v>
      </c>
      <c r="BF331" s="27" t="s">
        <v>704</v>
      </c>
      <c r="BG331" s="27" t="s">
        <v>704</v>
      </c>
      <c r="BH331" s="27" t="s">
        <v>704</v>
      </c>
      <c r="BI331" s="27" t="s">
        <v>704</v>
      </c>
      <c r="BJ331" s="27" t="s">
        <v>704</v>
      </c>
      <c r="BK331" s="27" t="s">
        <v>704</v>
      </c>
      <c r="BL331" s="27" t="s">
        <v>704</v>
      </c>
      <c r="BM331" s="27" t="s">
        <v>704</v>
      </c>
      <c r="BN331" s="27" t="s">
        <v>704</v>
      </c>
      <c r="BO331" s="27" t="s">
        <v>704</v>
      </c>
      <c r="BP331" s="27" t="s">
        <v>704</v>
      </c>
      <c r="BQ331" s="27" t="s">
        <v>704</v>
      </c>
      <c r="BR331" s="27" t="s">
        <v>704</v>
      </c>
      <c r="BS331" s="27" t="s">
        <v>704</v>
      </c>
      <c r="BT331" s="27" t="s">
        <v>704</v>
      </c>
      <c r="BU331" s="27" t="s">
        <v>704</v>
      </c>
      <c r="BV331" s="27" t="s">
        <v>704</v>
      </c>
      <c r="BW331" s="27" t="s">
        <v>704</v>
      </c>
      <c r="BX331" s="27" t="s">
        <v>704</v>
      </c>
      <c r="BY331" s="27" t="s">
        <v>704</v>
      </c>
      <c r="BZ331" s="27" t="s">
        <v>704</v>
      </c>
      <c r="CA331" s="27" t="s">
        <v>704</v>
      </c>
      <c r="CB331" s="27" t="s">
        <v>704</v>
      </c>
      <c r="CC331" s="27" t="s">
        <v>704</v>
      </c>
      <c r="CD331" s="27" t="s">
        <v>704</v>
      </c>
      <c r="CE331" s="27" t="s">
        <v>704</v>
      </c>
      <c r="CF331" s="27" t="s">
        <v>704</v>
      </c>
      <c r="CG331" s="27" t="s">
        <v>704</v>
      </c>
      <c r="CH331" s="27" t="s">
        <v>704</v>
      </c>
      <c r="CI331" s="27" t="s">
        <v>704</v>
      </c>
      <c r="CJ331" s="27" t="s">
        <v>704</v>
      </c>
      <c r="CK331" s="27" t="s">
        <v>704</v>
      </c>
      <c r="CL331" s="27" t="s">
        <v>704</v>
      </c>
      <c r="CM331" s="27" t="s">
        <v>704</v>
      </c>
      <c r="CN331" s="27" t="s">
        <v>704</v>
      </c>
      <c r="CO331" s="27" t="s">
        <v>704</v>
      </c>
      <c r="CP331" s="27" t="s">
        <v>704</v>
      </c>
      <c r="CQ331" s="27" t="s">
        <v>704</v>
      </c>
      <c r="CR331" s="27" t="s">
        <v>704</v>
      </c>
      <c r="CS331" s="27" t="s">
        <v>704</v>
      </c>
      <c r="CT331" s="27" t="s">
        <v>704</v>
      </c>
      <c r="CU331" s="27" t="s">
        <v>704</v>
      </c>
      <c r="CV331" s="27" t="s">
        <v>704</v>
      </c>
      <c r="CW331" s="27" t="s">
        <v>704</v>
      </c>
      <c r="CX331" s="27" t="s">
        <v>704</v>
      </c>
      <c r="CY331" s="27" t="s">
        <v>704</v>
      </c>
      <c r="CZ331" s="27" t="s">
        <v>704</v>
      </c>
      <c r="DA331" s="27" t="s">
        <v>704</v>
      </c>
      <c r="DB331" s="27" t="s">
        <v>698</v>
      </c>
      <c r="DC331" s="27" t="s">
        <v>698</v>
      </c>
      <c r="DD331" s="27" t="s">
        <v>698</v>
      </c>
      <c r="DE331" s="27" t="s">
        <v>698</v>
      </c>
      <c r="DF331" s="27" t="s">
        <v>704</v>
      </c>
      <c r="DG331" s="27" t="s">
        <v>704</v>
      </c>
      <c r="DH331" s="27" t="s">
        <v>704</v>
      </c>
      <c r="DI331" s="27" t="s">
        <v>704</v>
      </c>
      <c r="DJ331" s="27" t="s">
        <v>704</v>
      </c>
      <c r="DK331" s="27" t="s">
        <v>704</v>
      </c>
      <c r="DL331" s="27" t="s">
        <v>704</v>
      </c>
      <c r="DM331" s="27" t="s">
        <v>704</v>
      </c>
      <c r="DN331" s="27" t="s">
        <v>704</v>
      </c>
      <c r="DO331" s="27" t="s">
        <v>704</v>
      </c>
      <c r="DP331" s="27" t="s">
        <v>704</v>
      </c>
      <c r="DQ331" s="27" t="s">
        <v>704</v>
      </c>
      <c r="DR331" s="27" t="s">
        <v>704</v>
      </c>
      <c r="DS331" s="27"/>
      <c r="DT331" s="27" t="s">
        <v>704</v>
      </c>
      <c r="DU331" s="27" t="s">
        <v>704</v>
      </c>
      <c r="DV331" s="27" t="s">
        <v>704</v>
      </c>
      <c r="DW331" s="27" t="s">
        <v>704</v>
      </c>
      <c r="DX331" s="27" t="s">
        <v>704</v>
      </c>
      <c r="DY331" s="27" t="s">
        <v>704</v>
      </c>
      <c r="DZ331" s="27" t="s">
        <v>704</v>
      </c>
      <c r="EA331" s="27" t="s">
        <v>704</v>
      </c>
      <c r="EB331" s="27" t="s">
        <v>704</v>
      </c>
      <c r="EC331" s="27" t="s">
        <v>704</v>
      </c>
      <c r="ED331" s="27" t="s">
        <v>704</v>
      </c>
      <c r="EE331" s="27" t="s">
        <v>704</v>
      </c>
      <c r="EF331" s="27" t="s">
        <v>704</v>
      </c>
      <c r="EG331" s="27" t="s">
        <v>704</v>
      </c>
      <c r="EH331" s="27" t="s">
        <v>704</v>
      </c>
      <c r="EI331" s="27" t="s">
        <v>704</v>
      </c>
      <c r="EJ331" s="27" t="s">
        <v>704</v>
      </c>
      <c r="EK331" s="27" t="s">
        <v>704</v>
      </c>
      <c r="EL331" s="27" t="s">
        <v>704</v>
      </c>
      <c r="EM331" s="27" t="s">
        <v>704</v>
      </c>
      <c r="EN331" s="27" t="s">
        <v>704</v>
      </c>
      <c r="EO331" s="27" t="s">
        <v>704</v>
      </c>
      <c r="EP331" s="27" t="s">
        <v>704</v>
      </c>
      <c r="EQ331" s="27" t="s">
        <v>704</v>
      </c>
      <c r="ER331" s="27" t="s">
        <v>704</v>
      </c>
      <c r="ES331" s="27" t="s">
        <v>704</v>
      </c>
      <c r="ET331" s="27" t="s">
        <v>704</v>
      </c>
      <c r="EU331" s="27" t="s">
        <v>704</v>
      </c>
      <c r="EV331" s="27" t="s">
        <v>704</v>
      </c>
      <c r="EW331" s="27" t="s">
        <v>704</v>
      </c>
      <c r="EX331" s="27" t="s">
        <v>704</v>
      </c>
      <c r="EY331" s="27" t="s">
        <v>704</v>
      </c>
      <c r="EZ331" s="27" t="s">
        <v>704</v>
      </c>
      <c r="FA331" s="27" t="s">
        <v>704</v>
      </c>
      <c r="FB331" s="27" t="s">
        <v>704</v>
      </c>
      <c r="FC331" s="27" t="s">
        <v>704</v>
      </c>
      <c r="FD331" s="27" t="s">
        <v>704</v>
      </c>
      <c r="FE331" s="27" t="s">
        <v>704</v>
      </c>
      <c r="FF331" s="27" t="s">
        <v>704</v>
      </c>
      <c r="FG331" s="27" t="s">
        <v>704</v>
      </c>
      <c r="FH331" s="27" t="s">
        <v>704</v>
      </c>
      <c r="FI331" s="27" t="s">
        <v>704</v>
      </c>
      <c r="FJ331" s="27" t="s">
        <v>694</v>
      </c>
      <c r="FK331" s="27" t="s">
        <v>704</v>
      </c>
      <c r="FL331" s="27" t="s">
        <v>704</v>
      </c>
      <c r="FM331" s="27" t="s">
        <v>704</v>
      </c>
      <c r="FN331" s="27" t="s">
        <v>704</v>
      </c>
      <c r="FO331" s="78" t="s">
        <v>1642</v>
      </c>
      <c r="FP331" s="72" t="s">
        <v>698</v>
      </c>
      <c r="FQ331" s="72" t="s">
        <v>1176</v>
      </c>
      <c r="FR331" s="78" t="s">
        <v>1643</v>
      </c>
      <c r="FS331" s="78" t="s">
        <v>1703</v>
      </c>
      <c r="FT331" s="72" t="s">
        <v>1645</v>
      </c>
      <c r="FU331" s="72" t="s">
        <v>698</v>
      </c>
      <c r="FV331" s="78" t="s">
        <v>1865</v>
      </c>
      <c r="FW331" s="78" t="s">
        <v>1647</v>
      </c>
      <c r="FX331" s="78" t="s">
        <v>1647</v>
      </c>
      <c r="FY331" s="72" t="s">
        <v>698</v>
      </c>
      <c r="FZ331" s="90" t="s">
        <v>1648</v>
      </c>
      <c r="GA331" s="90" t="s">
        <v>1647</v>
      </c>
      <c r="GB331" s="90" t="s">
        <v>1649</v>
      </c>
      <c r="GC331" s="90" t="s">
        <v>1650</v>
      </c>
      <c r="GD331" s="90" t="s">
        <v>1651</v>
      </c>
      <c r="GE331" s="90" t="s">
        <v>1860</v>
      </c>
      <c r="GF331" s="90" t="s">
        <v>1653</v>
      </c>
      <c r="GG331" s="90" t="s">
        <v>1650</v>
      </c>
      <c r="GH331" s="106" t="s">
        <v>1654</v>
      </c>
      <c r="GI331" s="106" t="s">
        <v>1655</v>
      </c>
      <c r="GJ331" s="27" t="s">
        <v>1647</v>
      </c>
      <c r="GK331" s="28" t="s">
        <v>1681</v>
      </c>
      <c r="GL331" s="27"/>
    </row>
    <row r="332" spans="1:194" ht="22.5" x14ac:dyDescent="0.25">
      <c r="A332" s="71" t="str">
        <f t="shared" si="31"/>
        <v>Expenditure: Employee Related Cost  - Municipal Staff : Salaries, Wages and Allowances - Allowances: Service Related Benefits - Lifeguard/Duty Squads</v>
      </c>
      <c r="B332" s="27" t="s">
        <v>1639</v>
      </c>
      <c r="C332" s="27" t="str">
        <f t="shared" si="30"/>
        <v>IE005002001005011004000000000000000000</v>
      </c>
      <c r="D332" s="23" t="s">
        <v>1166</v>
      </c>
      <c r="E332" s="23" t="s">
        <v>713</v>
      </c>
      <c r="F332" s="23" t="s">
        <v>707</v>
      </c>
      <c r="G332" s="23" t="s">
        <v>702</v>
      </c>
      <c r="H332" s="23" t="s">
        <v>713</v>
      </c>
      <c r="I332" s="23" t="s">
        <v>734</v>
      </c>
      <c r="J332" s="23" t="s">
        <v>711</v>
      </c>
      <c r="K332" s="23" t="s">
        <v>697</v>
      </c>
      <c r="L332" s="23" t="s">
        <v>697</v>
      </c>
      <c r="M332" s="23" t="s">
        <v>697</v>
      </c>
      <c r="N332" s="23" t="s">
        <v>697</v>
      </c>
      <c r="O332" s="23" t="s">
        <v>697</v>
      </c>
      <c r="P332" s="23" t="s">
        <v>697</v>
      </c>
      <c r="Q332" s="27">
        <v>0</v>
      </c>
      <c r="R332" s="27" t="s">
        <v>704</v>
      </c>
      <c r="S332" s="27" t="s">
        <v>698</v>
      </c>
      <c r="T332" s="28" t="s">
        <v>694</v>
      </c>
      <c r="U332" s="28"/>
      <c r="V332" s="27" t="s">
        <v>1914</v>
      </c>
      <c r="W332" s="27" t="s">
        <v>905</v>
      </c>
      <c r="X332" s="27"/>
      <c r="Y332" s="27"/>
      <c r="Z332" s="27"/>
      <c r="AA332" s="27"/>
      <c r="AB332" s="27"/>
      <c r="AC332" s="27" t="s">
        <v>1915</v>
      </c>
      <c r="AD332" s="27"/>
      <c r="AE332" s="27"/>
      <c r="AF332" s="27"/>
      <c r="AG332" s="27"/>
      <c r="AH332" s="27"/>
      <c r="AI332" s="27" t="s">
        <v>1916</v>
      </c>
      <c r="AJ332" s="28" t="s">
        <v>704</v>
      </c>
      <c r="AK332" s="27" t="s">
        <v>704</v>
      </c>
      <c r="AL332" s="27" t="s">
        <v>704</v>
      </c>
      <c r="AM332" s="27" t="s">
        <v>704</v>
      </c>
      <c r="AN332" s="27" t="s">
        <v>704</v>
      </c>
      <c r="AO332" s="27" t="s">
        <v>704</v>
      </c>
      <c r="AP332" s="27" t="s">
        <v>704</v>
      </c>
      <c r="AQ332" s="27" t="s">
        <v>704</v>
      </c>
      <c r="AR332" s="27" t="s">
        <v>704</v>
      </c>
      <c r="AS332" s="27" t="s">
        <v>704</v>
      </c>
      <c r="AT332" s="27" t="s">
        <v>704</v>
      </c>
      <c r="AU332" s="27" t="s">
        <v>704</v>
      </c>
      <c r="AV332" s="27" t="s">
        <v>704</v>
      </c>
      <c r="AW332" s="27" t="s">
        <v>704</v>
      </c>
      <c r="AX332" s="27" t="s">
        <v>704</v>
      </c>
      <c r="AY332" s="27" t="s">
        <v>704</v>
      </c>
      <c r="AZ332" s="27" t="s">
        <v>704</v>
      </c>
      <c r="BA332" s="27" t="s">
        <v>704</v>
      </c>
      <c r="BB332" s="27" t="s">
        <v>704</v>
      </c>
      <c r="BC332" s="27" t="s">
        <v>704</v>
      </c>
      <c r="BD332" s="27" t="s">
        <v>704</v>
      </c>
      <c r="BE332" s="27" t="s">
        <v>704</v>
      </c>
      <c r="BF332" s="27" t="s">
        <v>704</v>
      </c>
      <c r="BG332" s="27" t="s">
        <v>704</v>
      </c>
      <c r="BH332" s="27" t="s">
        <v>704</v>
      </c>
      <c r="BI332" s="27" t="s">
        <v>704</v>
      </c>
      <c r="BJ332" s="27" t="s">
        <v>704</v>
      </c>
      <c r="BK332" s="27" t="s">
        <v>704</v>
      </c>
      <c r="BL332" s="27" t="s">
        <v>704</v>
      </c>
      <c r="BM332" s="27" t="s">
        <v>704</v>
      </c>
      <c r="BN332" s="27" t="s">
        <v>704</v>
      </c>
      <c r="BO332" s="27" t="s">
        <v>704</v>
      </c>
      <c r="BP332" s="27" t="s">
        <v>704</v>
      </c>
      <c r="BQ332" s="27" t="s">
        <v>704</v>
      </c>
      <c r="BR332" s="27" t="s">
        <v>704</v>
      </c>
      <c r="BS332" s="27" t="s">
        <v>704</v>
      </c>
      <c r="BT332" s="27" t="s">
        <v>704</v>
      </c>
      <c r="BU332" s="27" t="s">
        <v>704</v>
      </c>
      <c r="BV332" s="27" t="s">
        <v>704</v>
      </c>
      <c r="BW332" s="27" t="s">
        <v>704</v>
      </c>
      <c r="BX332" s="27" t="s">
        <v>704</v>
      </c>
      <c r="BY332" s="27" t="s">
        <v>704</v>
      </c>
      <c r="BZ332" s="27" t="s">
        <v>704</v>
      </c>
      <c r="CA332" s="27" t="s">
        <v>704</v>
      </c>
      <c r="CB332" s="27" t="s">
        <v>704</v>
      </c>
      <c r="CC332" s="27" t="s">
        <v>704</v>
      </c>
      <c r="CD332" s="27" t="s">
        <v>704</v>
      </c>
      <c r="CE332" s="27" t="s">
        <v>704</v>
      </c>
      <c r="CF332" s="27" t="s">
        <v>704</v>
      </c>
      <c r="CG332" s="27" t="s">
        <v>704</v>
      </c>
      <c r="CH332" s="27" t="s">
        <v>704</v>
      </c>
      <c r="CI332" s="27" t="s">
        <v>704</v>
      </c>
      <c r="CJ332" s="27" t="s">
        <v>704</v>
      </c>
      <c r="CK332" s="27" t="s">
        <v>704</v>
      </c>
      <c r="CL332" s="27" t="s">
        <v>704</v>
      </c>
      <c r="CM332" s="27" t="s">
        <v>704</v>
      </c>
      <c r="CN332" s="27" t="s">
        <v>704</v>
      </c>
      <c r="CO332" s="27" t="s">
        <v>704</v>
      </c>
      <c r="CP332" s="27" t="s">
        <v>704</v>
      </c>
      <c r="CQ332" s="27" t="s">
        <v>704</v>
      </c>
      <c r="CR332" s="27" t="s">
        <v>704</v>
      </c>
      <c r="CS332" s="27" t="s">
        <v>704</v>
      </c>
      <c r="CT332" s="27" t="s">
        <v>704</v>
      </c>
      <c r="CU332" s="27" t="s">
        <v>704</v>
      </c>
      <c r="CV332" s="27" t="s">
        <v>704</v>
      </c>
      <c r="CW332" s="27" t="s">
        <v>704</v>
      </c>
      <c r="CX332" s="27" t="s">
        <v>704</v>
      </c>
      <c r="CY332" s="27" t="s">
        <v>704</v>
      </c>
      <c r="CZ332" s="27" t="s">
        <v>704</v>
      </c>
      <c r="DA332" s="27" t="s">
        <v>704</v>
      </c>
      <c r="DB332" s="27" t="s">
        <v>698</v>
      </c>
      <c r="DC332" s="27" t="s">
        <v>698</v>
      </c>
      <c r="DD332" s="27" t="s">
        <v>698</v>
      </c>
      <c r="DE332" s="27" t="s">
        <v>698</v>
      </c>
      <c r="DF332" s="27" t="s">
        <v>704</v>
      </c>
      <c r="DG332" s="27" t="s">
        <v>704</v>
      </c>
      <c r="DH332" s="27" t="s">
        <v>704</v>
      </c>
      <c r="DI332" s="27" t="s">
        <v>704</v>
      </c>
      <c r="DJ332" s="27" t="s">
        <v>704</v>
      </c>
      <c r="DK332" s="27" t="s">
        <v>704</v>
      </c>
      <c r="DL332" s="27" t="s">
        <v>704</v>
      </c>
      <c r="DM332" s="27" t="s">
        <v>704</v>
      </c>
      <c r="DN332" s="27" t="s">
        <v>704</v>
      </c>
      <c r="DO332" s="27" t="s">
        <v>704</v>
      </c>
      <c r="DP332" s="27" t="s">
        <v>704</v>
      </c>
      <c r="DQ332" s="27" t="s">
        <v>704</v>
      </c>
      <c r="DR332" s="27" t="s">
        <v>704</v>
      </c>
      <c r="DS332" s="27"/>
      <c r="DT332" s="27" t="s">
        <v>704</v>
      </c>
      <c r="DU332" s="27" t="s">
        <v>704</v>
      </c>
      <c r="DV332" s="27" t="s">
        <v>704</v>
      </c>
      <c r="DW332" s="27" t="s">
        <v>704</v>
      </c>
      <c r="DX332" s="27" t="s">
        <v>704</v>
      </c>
      <c r="DY332" s="27" t="s">
        <v>704</v>
      </c>
      <c r="DZ332" s="27" t="s">
        <v>704</v>
      </c>
      <c r="EA332" s="27" t="s">
        <v>704</v>
      </c>
      <c r="EB332" s="27" t="s">
        <v>704</v>
      </c>
      <c r="EC332" s="27" t="s">
        <v>704</v>
      </c>
      <c r="ED332" s="27" t="s">
        <v>704</v>
      </c>
      <c r="EE332" s="27" t="s">
        <v>704</v>
      </c>
      <c r="EF332" s="27" t="s">
        <v>704</v>
      </c>
      <c r="EG332" s="27" t="s">
        <v>704</v>
      </c>
      <c r="EH332" s="27" t="s">
        <v>704</v>
      </c>
      <c r="EI332" s="27" t="s">
        <v>704</v>
      </c>
      <c r="EJ332" s="27" t="s">
        <v>704</v>
      </c>
      <c r="EK332" s="27" t="s">
        <v>704</v>
      </c>
      <c r="EL332" s="27" t="s">
        <v>704</v>
      </c>
      <c r="EM332" s="27" t="s">
        <v>704</v>
      </c>
      <c r="EN332" s="27" t="s">
        <v>704</v>
      </c>
      <c r="EO332" s="27" t="s">
        <v>704</v>
      </c>
      <c r="EP332" s="27" t="s">
        <v>704</v>
      </c>
      <c r="EQ332" s="27" t="s">
        <v>704</v>
      </c>
      <c r="ER332" s="27" t="s">
        <v>704</v>
      </c>
      <c r="ES332" s="27" t="s">
        <v>704</v>
      </c>
      <c r="ET332" s="27" t="s">
        <v>704</v>
      </c>
      <c r="EU332" s="27" t="s">
        <v>704</v>
      </c>
      <c r="EV332" s="27" t="s">
        <v>704</v>
      </c>
      <c r="EW332" s="27" t="s">
        <v>704</v>
      </c>
      <c r="EX332" s="27" t="s">
        <v>704</v>
      </c>
      <c r="EY332" s="27" t="s">
        <v>704</v>
      </c>
      <c r="EZ332" s="27" t="s">
        <v>704</v>
      </c>
      <c r="FA332" s="27" t="s">
        <v>704</v>
      </c>
      <c r="FB332" s="27" t="s">
        <v>704</v>
      </c>
      <c r="FC332" s="27" t="s">
        <v>704</v>
      </c>
      <c r="FD332" s="27" t="s">
        <v>704</v>
      </c>
      <c r="FE332" s="27" t="s">
        <v>704</v>
      </c>
      <c r="FF332" s="27" t="s">
        <v>704</v>
      </c>
      <c r="FG332" s="27" t="s">
        <v>704</v>
      </c>
      <c r="FH332" s="27" t="s">
        <v>704</v>
      </c>
      <c r="FI332" s="27" t="s">
        <v>704</v>
      </c>
      <c r="FJ332" s="27" t="s">
        <v>694</v>
      </c>
      <c r="FK332" s="27" t="s">
        <v>704</v>
      </c>
      <c r="FL332" s="27" t="s">
        <v>704</v>
      </c>
      <c r="FM332" s="27" t="s">
        <v>704</v>
      </c>
      <c r="FN332" s="27" t="s">
        <v>704</v>
      </c>
      <c r="FO332" s="78" t="s">
        <v>1642</v>
      </c>
      <c r="FP332" s="72" t="s">
        <v>698</v>
      </c>
      <c r="FQ332" s="72" t="s">
        <v>1176</v>
      </c>
      <c r="FR332" s="78" t="s">
        <v>1643</v>
      </c>
      <c r="FS332" s="78" t="s">
        <v>1703</v>
      </c>
      <c r="FT332" s="72" t="s">
        <v>1645</v>
      </c>
      <c r="FU332" s="72" t="s">
        <v>698</v>
      </c>
      <c r="FV332" s="78" t="s">
        <v>1865</v>
      </c>
      <c r="FW332" s="78" t="s">
        <v>1647</v>
      </c>
      <c r="FX332" s="78" t="s">
        <v>1647</v>
      </c>
      <c r="FY332" s="72" t="s">
        <v>698</v>
      </c>
      <c r="FZ332" s="90" t="s">
        <v>1648</v>
      </c>
      <c r="GA332" s="90" t="s">
        <v>1647</v>
      </c>
      <c r="GB332" s="90" t="s">
        <v>1649</v>
      </c>
      <c r="GC332" s="90" t="s">
        <v>1650</v>
      </c>
      <c r="GD332" s="90" t="s">
        <v>1651</v>
      </c>
      <c r="GE332" s="90" t="s">
        <v>1866</v>
      </c>
      <c r="GF332" s="90" t="s">
        <v>1653</v>
      </c>
      <c r="GG332" s="90" t="s">
        <v>1650</v>
      </c>
      <c r="GH332" s="106" t="s">
        <v>1654</v>
      </c>
      <c r="GI332" s="106" t="s">
        <v>1655</v>
      </c>
      <c r="GJ332" s="27" t="s">
        <v>1647</v>
      </c>
      <c r="GK332" s="28" t="s">
        <v>1681</v>
      </c>
      <c r="GL332" s="27"/>
    </row>
    <row r="333" spans="1:194" ht="22.5" x14ac:dyDescent="0.25">
      <c r="A333" s="71" t="str">
        <f t="shared" si="31"/>
        <v>Expenditure: Employee Related Cost  - Municipal Staff : Salaries, Wages and Allowances - Allowances: Service Related Benefits - Long Service Award</v>
      </c>
      <c r="B333" s="27" t="s">
        <v>1639</v>
      </c>
      <c r="C333" s="27" t="str">
        <f t="shared" si="30"/>
        <v>IE005002001005011005000000000000000000</v>
      </c>
      <c r="D333" s="23" t="s">
        <v>1166</v>
      </c>
      <c r="E333" s="23" t="s">
        <v>713</v>
      </c>
      <c r="F333" s="23" t="s">
        <v>707</v>
      </c>
      <c r="G333" s="23" t="s">
        <v>702</v>
      </c>
      <c r="H333" s="23" t="s">
        <v>713</v>
      </c>
      <c r="I333" s="23" t="s">
        <v>734</v>
      </c>
      <c r="J333" s="23" t="s">
        <v>713</v>
      </c>
      <c r="K333" s="23" t="s">
        <v>697</v>
      </c>
      <c r="L333" s="23" t="s">
        <v>697</v>
      </c>
      <c r="M333" s="23" t="s">
        <v>697</v>
      </c>
      <c r="N333" s="23" t="s">
        <v>697</v>
      </c>
      <c r="O333" s="23" t="s">
        <v>697</v>
      </c>
      <c r="P333" s="23" t="s">
        <v>697</v>
      </c>
      <c r="Q333" s="27">
        <v>0</v>
      </c>
      <c r="R333" s="27" t="s">
        <v>704</v>
      </c>
      <c r="S333" s="27" t="s">
        <v>698</v>
      </c>
      <c r="T333" s="28" t="s">
        <v>694</v>
      </c>
      <c r="U333" s="28"/>
      <c r="V333" s="27" t="s">
        <v>1917</v>
      </c>
      <c r="W333" s="27" t="s">
        <v>905</v>
      </c>
      <c r="X333" s="27"/>
      <c r="Y333" s="27"/>
      <c r="Z333" s="27"/>
      <c r="AA333" s="27"/>
      <c r="AB333" s="27"/>
      <c r="AC333" s="27" t="s">
        <v>1729</v>
      </c>
      <c r="AD333" s="27"/>
      <c r="AE333" s="27"/>
      <c r="AF333" s="27"/>
      <c r="AG333" s="27"/>
      <c r="AH333" s="27"/>
      <c r="AI333" s="27" t="s">
        <v>1918</v>
      </c>
      <c r="AJ333" s="28" t="s">
        <v>704</v>
      </c>
      <c r="AK333" s="27" t="s">
        <v>704</v>
      </c>
      <c r="AL333" s="27" t="s">
        <v>704</v>
      </c>
      <c r="AM333" s="27" t="s">
        <v>704</v>
      </c>
      <c r="AN333" s="27" t="s">
        <v>704</v>
      </c>
      <c r="AO333" s="27" t="s">
        <v>704</v>
      </c>
      <c r="AP333" s="27" t="s">
        <v>704</v>
      </c>
      <c r="AQ333" s="27" t="s">
        <v>704</v>
      </c>
      <c r="AR333" s="27" t="s">
        <v>704</v>
      </c>
      <c r="AS333" s="27" t="s">
        <v>704</v>
      </c>
      <c r="AT333" s="27" t="s">
        <v>704</v>
      </c>
      <c r="AU333" s="27" t="s">
        <v>704</v>
      </c>
      <c r="AV333" s="27" t="s">
        <v>704</v>
      </c>
      <c r="AW333" s="27" t="s">
        <v>704</v>
      </c>
      <c r="AX333" s="27" t="s">
        <v>704</v>
      </c>
      <c r="AY333" s="27" t="s">
        <v>704</v>
      </c>
      <c r="AZ333" s="27" t="s">
        <v>704</v>
      </c>
      <c r="BA333" s="27" t="s">
        <v>704</v>
      </c>
      <c r="BB333" s="27" t="s">
        <v>704</v>
      </c>
      <c r="BC333" s="27" t="s">
        <v>704</v>
      </c>
      <c r="BD333" s="27" t="s">
        <v>704</v>
      </c>
      <c r="BE333" s="27" t="s">
        <v>704</v>
      </c>
      <c r="BF333" s="27" t="s">
        <v>704</v>
      </c>
      <c r="BG333" s="27" t="s">
        <v>704</v>
      </c>
      <c r="BH333" s="27" t="s">
        <v>704</v>
      </c>
      <c r="BI333" s="27" t="s">
        <v>704</v>
      </c>
      <c r="BJ333" s="27" t="s">
        <v>704</v>
      </c>
      <c r="BK333" s="27" t="s">
        <v>704</v>
      </c>
      <c r="BL333" s="27" t="s">
        <v>704</v>
      </c>
      <c r="BM333" s="27" t="s">
        <v>704</v>
      </c>
      <c r="BN333" s="27" t="s">
        <v>704</v>
      </c>
      <c r="BO333" s="27" t="s">
        <v>704</v>
      </c>
      <c r="BP333" s="27" t="s">
        <v>704</v>
      </c>
      <c r="BQ333" s="27" t="s">
        <v>704</v>
      </c>
      <c r="BR333" s="27" t="s">
        <v>704</v>
      </c>
      <c r="BS333" s="27" t="s">
        <v>704</v>
      </c>
      <c r="BT333" s="27" t="s">
        <v>704</v>
      </c>
      <c r="BU333" s="27" t="s">
        <v>704</v>
      </c>
      <c r="BV333" s="27" t="s">
        <v>704</v>
      </c>
      <c r="BW333" s="27" t="s">
        <v>704</v>
      </c>
      <c r="BX333" s="27" t="s">
        <v>704</v>
      </c>
      <c r="BY333" s="27" t="s">
        <v>704</v>
      </c>
      <c r="BZ333" s="27" t="s">
        <v>704</v>
      </c>
      <c r="CA333" s="27" t="s">
        <v>704</v>
      </c>
      <c r="CB333" s="27" t="s">
        <v>704</v>
      </c>
      <c r="CC333" s="27" t="s">
        <v>704</v>
      </c>
      <c r="CD333" s="27" t="s">
        <v>704</v>
      </c>
      <c r="CE333" s="27" t="s">
        <v>704</v>
      </c>
      <c r="CF333" s="27" t="s">
        <v>704</v>
      </c>
      <c r="CG333" s="27" t="s">
        <v>704</v>
      </c>
      <c r="CH333" s="27" t="s">
        <v>704</v>
      </c>
      <c r="CI333" s="27" t="s">
        <v>704</v>
      </c>
      <c r="CJ333" s="27" t="s">
        <v>704</v>
      </c>
      <c r="CK333" s="27" t="s">
        <v>704</v>
      </c>
      <c r="CL333" s="27" t="s">
        <v>704</v>
      </c>
      <c r="CM333" s="27" t="s">
        <v>704</v>
      </c>
      <c r="CN333" s="27" t="s">
        <v>704</v>
      </c>
      <c r="CO333" s="27" t="s">
        <v>704</v>
      </c>
      <c r="CP333" s="27" t="s">
        <v>704</v>
      </c>
      <c r="CQ333" s="27" t="s">
        <v>704</v>
      </c>
      <c r="CR333" s="27" t="s">
        <v>704</v>
      </c>
      <c r="CS333" s="27" t="s">
        <v>704</v>
      </c>
      <c r="CT333" s="27" t="s">
        <v>704</v>
      </c>
      <c r="CU333" s="27" t="s">
        <v>704</v>
      </c>
      <c r="CV333" s="27" t="s">
        <v>704</v>
      </c>
      <c r="CW333" s="27" t="s">
        <v>704</v>
      </c>
      <c r="CX333" s="27" t="s">
        <v>704</v>
      </c>
      <c r="CY333" s="27" t="s">
        <v>704</v>
      </c>
      <c r="CZ333" s="27" t="s">
        <v>704</v>
      </c>
      <c r="DA333" s="27" t="s">
        <v>704</v>
      </c>
      <c r="DB333" s="27" t="s">
        <v>698</v>
      </c>
      <c r="DC333" s="27" t="s">
        <v>698</v>
      </c>
      <c r="DD333" s="27" t="s">
        <v>698</v>
      </c>
      <c r="DE333" s="27" t="s">
        <v>698</v>
      </c>
      <c r="DF333" s="27" t="s">
        <v>704</v>
      </c>
      <c r="DG333" s="27" t="s">
        <v>704</v>
      </c>
      <c r="DH333" s="27" t="s">
        <v>704</v>
      </c>
      <c r="DI333" s="27" t="s">
        <v>704</v>
      </c>
      <c r="DJ333" s="27" t="s">
        <v>704</v>
      </c>
      <c r="DK333" s="27" t="s">
        <v>704</v>
      </c>
      <c r="DL333" s="27" t="s">
        <v>704</v>
      </c>
      <c r="DM333" s="27" t="s">
        <v>704</v>
      </c>
      <c r="DN333" s="27" t="s">
        <v>704</v>
      </c>
      <c r="DO333" s="27" t="s">
        <v>704</v>
      </c>
      <c r="DP333" s="27" t="s">
        <v>704</v>
      </c>
      <c r="DQ333" s="27" t="s">
        <v>704</v>
      </c>
      <c r="DR333" s="27" t="s">
        <v>704</v>
      </c>
      <c r="DS333" s="27"/>
      <c r="DT333" s="27" t="s">
        <v>704</v>
      </c>
      <c r="DU333" s="27" t="s">
        <v>704</v>
      </c>
      <c r="DV333" s="27" t="s">
        <v>704</v>
      </c>
      <c r="DW333" s="27" t="s">
        <v>704</v>
      </c>
      <c r="DX333" s="27" t="s">
        <v>704</v>
      </c>
      <c r="DY333" s="27" t="s">
        <v>704</v>
      </c>
      <c r="DZ333" s="27" t="s">
        <v>704</v>
      </c>
      <c r="EA333" s="27" t="s">
        <v>704</v>
      </c>
      <c r="EB333" s="27" t="s">
        <v>704</v>
      </c>
      <c r="EC333" s="27" t="s">
        <v>704</v>
      </c>
      <c r="ED333" s="27" t="s">
        <v>704</v>
      </c>
      <c r="EE333" s="27" t="s">
        <v>704</v>
      </c>
      <c r="EF333" s="27" t="s">
        <v>704</v>
      </c>
      <c r="EG333" s="27" t="s">
        <v>704</v>
      </c>
      <c r="EH333" s="27" t="s">
        <v>704</v>
      </c>
      <c r="EI333" s="27" t="s">
        <v>704</v>
      </c>
      <c r="EJ333" s="27" t="s">
        <v>704</v>
      </c>
      <c r="EK333" s="27" t="s">
        <v>704</v>
      </c>
      <c r="EL333" s="27" t="s">
        <v>704</v>
      </c>
      <c r="EM333" s="27" t="s">
        <v>704</v>
      </c>
      <c r="EN333" s="27" t="s">
        <v>704</v>
      </c>
      <c r="EO333" s="27" t="s">
        <v>704</v>
      </c>
      <c r="EP333" s="27" t="s">
        <v>704</v>
      </c>
      <c r="EQ333" s="27" t="s">
        <v>704</v>
      </c>
      <c r="ER333" s="27" t="s">
        <v>704</v>
      </c>
      <c r="ES333" s="27" t="s">
        <v>704</v>
      </c>
      <c r="ET333" s="27" t="s">
        <v>704</v>
      </c>
      <c r="EU333" s="27" t="s">
        <v>704</v>
      </c>
      <c r="EV333" s="27" t="s">
        <v>704</v>
      </c>
      <c r="EW333" s="27" t="s">
        <v>704</v>
      </c>
      <c r="EX333" s="27" t="s">
        <v>704</v>
      </c>
      <c r="EY333" s="27" t="s">
        <v>704</v>
      </c>
      <c r="EZ333" s="27" t="s">
        <v>704</v>
      </c>
      <c r="FA333" s="27" t="s">
        <v>704</v>
      </c>
      <c r="FB333" s="27" t="s">
        <v>704</v>
      </c>
      <c r="FC333" s="27" t="s">
        <v>704</v>
      </c>
      <c r="FD333" s="27" t="s">
        <v>704</v>
      </c>
      <c r="FE333" s="27" t="s">
        <v>704</v>
      </c>
      <c r="FF333" s="27" t="s">
        <v>704</v>
      </c>
      <c r="FG333" s="27" t="s">
        <v>704</v>
      </c>
      <c r="FH333" s="27" t="s">
        <v>704</v>
      </c>
      <c r="FI333" s="27" t="s">
        <v>704</v>
      </c>
      <c r="FJ333" s="27" t="s">
        <v>694</v>
      </c>
      <c r="FK333" s="27" t="s">
        <v>704</v>
      </c>
      <c r="FL333" s="27" t="s">
        <v>704</v>
      </c>
      <c r="FM333" s="27" t="s">
        <v>704</v>
      </c>
      <c r="FN333" s="27" t="s">
        <v>704</v>
      </c>
      <c r="FO333" s="78" t="s">
        <v>1642</v>
      </c>
      <c r="FP333" s="72" t="s">
        <v>698</v>
      </c>
      <c r="FQ333" s="72" t="s">
        <v>1176</v>
      </c>
      <c r="FR333" s="78" t="s">
        <v>1643</v>
      </c>
      <c r="FS333" s="78" t="s">
        <v>1731</v>
      </c>
      <c r="FT333" s="72" t="s">
        <v>1645</v>
      </c>
      <c r="FU333" s="72" t="s">
        <v>698</v>
      </c>
      <c r="FV333" s="78" t="s">
        <v>1919</v>
      </c>
      <c r="FW333" s="78" t="s">
        <v>1647</v>
      </c>
      <c r="FX333" s="78" t="s">
        <v>1647</v>
      </c>
      <c r="FY333" s="72" t="s">
        <v>698</v>
      </c>
      <c r="FZ333" s="90" t="s">
        <v>1648</v>
      </c>
      <c r="GA333" s="90" t="s">
        <v>1647</v>
      </c>
      <c r="GB333" s="90" t="s">
        <v>1649</v>
      </c>
      <c r="GC333" s="90" t="s">
        <v>1650</v>
      </c>
      <c r="GD333" s="90" t="s">
        <v>1651</v>
      </c>
      <c r="GE333" s="90" t="s">
        <v>1920</v>
      </c>
      <c r="GF333" s="90" t="s">
        <v>1653</v>
      </c>
      <c r="GG333" s="90" t="s">
        <v>1650</v>
      </c>
      <c r="GH333" s="106" t="s">
        <v>1654</v>
      </c>
      <c r="GI333" s="106" t="s">
        <v>1655</v>
      </c>
      <c r="GJ333" s="27" t="s">
        <v>1647</v>
      </c>
      <c r="GK333" s="28" t="s">
        <v>1681</v>
      </c>
      <c r="GL333" s="27"/>
    </row>
    <row r="334" spans="1:194" x14ac:dyDescent="0.25">
      <c r="A334" s="71" t="str">
        <f t="shared" si="31"/>
        <v>Expenditure: Employee Related Cost  - Municipal Staff : Salaries, Wages and Allowances - Allowances: Service Related Benefits - Fire Brigade</v>
      </c>
      <c r="B334" s="27" t="s">
        <v>1639</v>
      </c>
      <c r="C334" s="27" t="str">
        <f t="shared" si="30"/>
        <v>IE005002001005011006000000000000000000</v>
      </c>
      <c r="D334" s="23" t="s">
        <v>1166</v>
      </c>
      <c r="E334" s="23" t="s">
        <v>713</v>
      </c>
      <c r="F334" s="23" t="s">
        <v>707</v>
      </c>
      <c r="G334" s="23" t="s">
        <v>702</v>
      </c>
      <c r="H334" s="23" t="s">
        <v>713</v>
      </c>
      <c r="I334" s="23" t="s">
        <v>734</v>
      </c>
      <c r="J334" s="23" t="s">
        <v>715</v>
      </c>
      <c r="K334" s="23" t="s">
        <v>697</v>
      </c>
      <c r="L334" s="23" t="s">
        <v>697</v>
      </c>
      <c r="M334" s="23" t="s">
        <v>697</v>
      </c>
      <c r="N334" s="23" t="s">
        <v>697</v>
      </c>
      <c r="O334" s="23" t="s">
        <v>697</v>
      </c>
      <c r="P334" s="23" t="s">
        <v>697</v>
      </c>
      <c r="Q334" s="27">
        <v>0</v>
      </c>
      <c r="R334" s="27" t="s">
        <v>704</v>
      </c>
      <c r="S334" s="27" t="s">
        <v>698</v>
      </c>
      <c r="T334" s="28" t="s">
        <v>694</v>
      </c>
      <c r="U334" s="28"/>
      <c r="V334" s="27" t="s">
        <v>1921</v>
      </c>
      <c r="W334" s="27" t="s">
        <v>905</v>
      </c>
      <c r="X334" s="27"/>
      <c r="Y334" s="27"/>
      <c r="Z334" s="27"/>
      <c r="AA334" s="27"/>
      <c r="AB334" s="27"/>
      <c r="AC334" s="27" t="s">
        <v>1922</v>
      </c>
      <c r="AD334" s="27"/>
      <c r="AE334" s="27"/>
      <c r="AF334" s="27"/>
      <c r="AG334" s="27"/>
      <c r="AH334" s="27"/>
      <c r="AI334" s="27" t="s">
        <v>1923</v>
      </c>
      <c r="AJ334" s="28" t="s">
        <v>704</v>
      </c>
      <c r="AK334" s="27" t="s">
        <v>704</v>
      </c>
      <c r="AL334" s="27" t="s">
        <v>704</v>
      </c>
      <c r="AM334" s="27" t="s">
        <v>704</v>
      </c>
      <c r="AN334" s="27" t="s">
        <v>704</v>
      </c>
      <c r="AO334" s="27" t="s">
        <v>704</v>
      </c>
      <c r="AP334" s="27" t="s">
        <v>704</v>
      </c>
      <c r="AQ334" s="27" t="s">
        <v>704</v>
      </c>
      <c r="AR334" s="27" t="s">
        <v>704</v>
      </c>
      <c r="AS334" s="27" t="s">
        <v>704</v>
      </c>
      <c r="AT334" s="27" t="s">
        <v>704</v>
      </c>
      <c r="AU334" s="27" t="s">
        <v>704</v>
      </c>
      <c r="AV334" s="27" t="s">
        <v>704</v>
      </c>
      <c r="AW334" s="27" t="s">
        <v>704</v>
      </c>
      <c r="AX334" s="27" t="s">
        <v>704</v>
      </c>
      <c r="AY334" s="27" t="s">
        <v>704</v>
      </c>
      <c r="AZ334" s="27" t="s">
        <v>704</v>
      </c>
      <c r="BA334" s="27" t="s">
        <v>704</v>
      </c>
      <c r="BB334" s="27" t="s">
        <v>704</v>
      </c>
      <c r="BC334" s="27" t="s">
        <v>704</v>
      </c>
      <c r="BD334" s="27" t="s">
        <v>704</v>
      </c>
      <c r="BE334" s="27" t="s">
        <v>704</v>
      </c>
      <c r="BF334" s="27" t="s">
        <v>704</v>
      </c>
      <c r="BG334" s="27" t="s">
        <v>704</v>
      </c>
      <c r="BH334" s="27" t="s">
        <v>704</v>
      </c>
      <c r="BI334" s="27" t="s">
        <v>704</v>
      </c>
      <c r="BJ334" s="27" t="s">
        <v>704</v>
      </c>
      <c r="BK334" s="27" t="s">
        <v>704</v>
      </c>
      <c r="BL334" s="27" t="s">
        <v>704</v>
      </c>
      <c r="BM334" s="27" t="s">
        <v>704</v>
      </c>
      <c r="BN334" s="27" t="s">
        <v>704</v>
      </c>
      <c r="BO334" s="27" t="s">
        <v>704</v>
      </c>
      <c r="BP334" s="27" t="s">
        <v>704</v>
      </c>
      <c r="BQ334" s="27" t="s">
        <v>704</v>
      </c>
      <c r="BR334" s="27" t="s">
        <v>704</v>
      </c>
      <c r="BS334" s="27" t="s">
        <v>704</v>
      </c>
      <c r="BT334" s="27" t="s">
        <v>704</v>
      </c>
      <c r="BU334" s="27" t="s">
        <v>704</v>
      </c>
      <c r="BV334" s="27" t="s">
        <v>704</v>
      </c>
      <c r="BW334" s="27" t="s">
        <v>704</v>
      </c>
      <c r="BX334" s="27" t="s">
        <v>704</v>
      </c>
      <c r="BY334" s="27" t="s">
        <v>704</v>
      </c>
      <c r="BZ334" s="27" t="s">
        <v>704</v>
      </c>
      <c r="CA334" s="27" t="s">
        <v>704</v>
      </c>
      <c r="CB334" s="27" t="s">
        <v>704</v>
      </c>
      <c r="CC334" s="27" t="s">
        <v>704</v>
      </c>
      <c r="CD334" s="27" t="s">
        <v>704</v>
      </c>
      <c r="CE334" s="27" t="s">
        <v>704</v>
      </c>
      <c r="CF334" s="27" t="s">
        <v>704</v>
      </c>
      <c r="CG334" s="27" t="s">
        <v>704</v>
      </c>
      <c r="CH334" s="27" t="s">
        <v>704</v>
      </c>
      <c r="CI334" s="27" t="s">
        <v>704</v>
      </c>
      <c r="CJ334" s="27" t="s">
        <v>704</v>
      </c>
      <c r="CK334" s="27" t="s">
        <v>704</v>
      </c>
      <c r="CL334" s="27" t="s">
        <v>704</v>
      </c>
      <c r="CM334" s="27" t="s">
        <v>704</v>
      </c>
      <c r="CN334" s="27" t="s">
        <v>704</v>
      </c>
      <c r="CO334" s="27" t="s">
        <v>704</v>
      </c>
      <c r="CP334" s="27" t="s">
        <v>704</v>
      </c>
      <c r="CQ334" s="27" t="s">
        <v>704</v>
      </c>
      <c r="CR334" s="27" t="s">
        <v>704</v>
      </c>
      <c r="CS334" s="27" t="s">
        <v>704</v>
      </c>
      <c r="CT334" s="27" t="s">
        <v>704</v>
      </c>
      <c r="CU334" s="27" t="s">
        <v>704</v>
      </c>
      <c r="CV334" s="27" t="s">
        <v>704</v>
      </c>
      <c r="CW334" s="27" t="s">
        <v>704</v>
      </c>
      <c r="CX334" s="27" t="s">
        <v>704</v>
      </c>
      <c r="CY334" s="27" t="s">
        <v>704</v>
      </c>
      <c r="CZ334" s="27" t="s">
        <v>704</v>
      </c>
      <c r="DA334" s="27" t="s">
        <v>704</v>
      </c>
      <c r="DB334" s="27" t="s">
        <v>698</v>
      </c>
      <c r="DC334" s="27" t="s">
        <v>698</v>
      </c>
      <c r="DD334" s="27" t="s">
        <v>698</v>
      </c>
      <c r="DE334" s="27" t="s">
        <v>698</v>
      </c>
      <c r="DF334" s="27" t="s">
        <v>704</v>
      </c>
      <c r="DG334" s="27" t="s">
        <v>704</v>
      </c>
      <c r="DH334" s="27" t="s">
        <v>704</v>
      </c>
      <c r="DI334" s="27" t="s">
        <v>704</v>
      </c>
      <c r="DJ334" s="27" t="s">
        <v>704</v>
      </c>
      <c r="DK334" s="27" t="s">
        <v>704</v>
      </c>
      <c r="DL334" s="27" t="s">
        <v>704</v>
      </c>
      <c r="DM334" s="27" t="s">
        <v>704</v>
      </c>
      <c r="DN334" s="27" t="s">
        <v>704</v>
      </c>
      <c r="DO334" s="27" t="s">
        <v>704</v>
      </c>
      <c r="DP334" s="27" t="s">
        <v>704</v>
      </c>
      <c r="DQ334" s="27" t="s">
        <v>704</v>
      </c>
      <c r="DR334" s="27" t="s">
        <v>704</v>
      </c>
      <c r="DS334" s="27"/>
      <c r="DT334" s="27" t="s">
        <v>704</v>
      </c>
      <c r="DU334" s="27" t="s">
        <v>704</v>
      </c>
      <c r="DV334" s="27" t="s">
        <v>704</v>
      </c>
      <c r="DW334" s="27" t="s">
        <v>704</v>
      </c>
      <c r="DX334" s="27" t="s">
        <v>704</v>
      </c>
      <c r="DY334" s="27" t="s">
        <v>704</v>
      </c>
      <c r="DZ334" s="27" t="s">
        <v>704</v>
      </c>
      <c r="EA334" s="27" t="s">
        <v>704</v>
      </c>
      <c r="EB334" s="27" t="s">
        <v>704</v>
      </c>
      <c r="EC334" s="27" t="s">
        <v>704</v>
      </c>
      <c r="ED334" s="27" t="s">
        <v>704</v>
      </c>
      <c r="EE334" s="27" t="s">
        <v>704</v>
      </c>
      <c r="EF334" s="27" t="s">
        <v>704</v>
      </c>
      <c r="EG334" s="27" t="s">
        <v>704</v>
      </c>
      <c r="EH334" s="27" t="s">
        <v>704</v>
      </c>
      <c r="EI334" s="27" t="s">
        <v>704</v>
      </c>
      <c r="EJ334" s="27" t="s">
        <v>704</v>
      </c>
      <c r="EK334" s="27" t="s">
        <v>704</v>
      </c>
      <c r="EL334" s="27" t="s">
        <v>704</v>
      </c>
      <c r="EM334" s="27" t="s">
        <v>704</v>
      </c>
      <c r="EN334" s="27" t="s">
        <v>704</v>
      </c>
      <c r="EO334" s="27" t="s">
        <v>704</v>
      </c>
      <c r="EP334" s="27" t="s">
        <v>704</v>
      </c>
      <c r="EQ334" s="27" t="s">
        <v>704</v>
      </c>
      <c r="ER334" s="27" t="s">
        <v>704</v>
      </c>
      <c r="ES334" s="27" t="s">
        <v>704</v>
      </c>
      <c r="ET334" s="27" t="s">
        <v>704</v>
      </c>
      <c r="EU334" s="27" t="s">
        <v>704</v>
      </c>
      <c r="EV334" s="27" t="s">
        <v>704</v>
      </c>
      <c r="EW334" s="27" t="s">
        <v>704</v>
      </c>
      <c r="EX334" s="27" t="s">
        <v>704</v>
      </c>
      <c r="EY334" s="27" t="s">
        <v>704</v>
      </c>
      <c r="EZ334" s="27" t="s">
        <v>704</v>
      </c>
      <c r="FA334" s="27" t="s">
        <v>704</v>
      </c>
      <c r="FB334" s="27" t="s">
        <v>704</v>
      </c>
      <c r="FC334" s="27" t="s">
        <v>704</v>
      </c>
      <c r="FD334" s="27" t="s">
        <v>704</v>
      </c>
      <c r="FE334" s="27" t="s">
        <v>704</v>
      </c>
      <c r="FF334" s="27" t="s">
        <v>704</v>
      </c>
      <c r="FG334" s="27" t="s">
        <v>704</v>
      </c>
      <c r="FH334" s="27" t="s">
        <v>704</v>
      </c>
      <c r="FI334" s="27" t="s">
        <v>704</v>
      </c>
      <c r="FJ334" s="27" t="s">
        <v>694</v>
      </c>
      <c r="FK334" s="27" t="s">
        <v>704</v>
      </c>
      <c r="FL334" s="27" t="s">
        <v>704</v>
      </c>
      <c r="FM334" s="27" t="s">
        <v>704</v>
      </c>
      <c r="FN334" s="27" t="s">
        <v>704</v>
      </c>
      <c r="FO334" s="78" t="s">
        <v>1642</v>
      </c>
      <c r="FP334" s="72" t="s">
        <v>698</v>
      </c>
      <c r="FQ334" s="72" t="s">
        <v>1176</v>
      </c>
      <c r="FR334" s="78" t="s">
        <v>1643</v>
      </c>
      <c r="FS334" s="78" t="s">
        <v>1703</v>
      </c>
      <c r="FT334" s="72" t="s">
        <v>1645</v>
      </c>
      <c r="FU334" s="72" t="s">
        <v>698</v>
      </c>
      <c r="FV334" s="78" t="s">
        <v>1865</v>
      </c>
      <c r="FW334" s="78" t="s">
        <v>1647</v>
      </c>
      <c r="FX334" s="78" t="s">
        <v>1647</v>
      </c>
      <c r="FY334" s="72" t="s">
        <v>698</v>
      </c>
      <c r="FZ334" s="90" t="s">
        <v>1648</v>
      </c>
      <c r="GA334" s="90" t="s">
        <v>1647</v>
      </c>
      <c r="GB334" s="90" t="s">
        <v>1649</v>
      </c>
      <c r="GC334" s="90" t="s">
        <v>1650</v>
      </c>
      <c r="GD334" s="90" t="s">
        <v>1651</v>
      </c>
      <c r="GE334" s="90" t="s">
        <v>1866</v>
      </c>
      <c r="GF334" s="90" t="s">
        <v>1653</v>
      </c>
      <c r="GG334" s="90" t="s">
        <v>1650</v>
      </c>
      <c r="GH334" s="106" t="s">
        <v>1654</v>
      </c>
      <c r="GI334" s="106" t="s">
        <v>1655</v>
      </c>
      <c r="GJ334" s="27" t="s">
        <v>1647</v>
      </c>
      <c r="GK334" s="28" t="s">
        <v>1681</v>
      </c>
      <c r="GL334" s="27"/>
    </row>
    <row r="335" spans="1:194" ht="22.5" x14ac:dyDescent="0.25">
      <c r="A335" s="71" t="str">
        <f t="shared" si="31"/>
        <v>Expenditure: Employee Related Cost  - Municipal Staff : Salaries, Wages and Allowances - Allowances: Service Related Benefits - Scarcity Allowance</v>
      </c>
      <c r="B335" s="27" t="s">
        <v>1639</v>
      </c>
      <c r="C335" s="27" t="str">
        <f t="shared" si="30"/>
        <v>IE005002001005011007000000000000000000</v>
      </c>
      <c r="D335" s="23" t="s">
        <v>1166</v>
      </c>
      <c r="E335" s="23" t="s">
        <v>713</v>
      </c>
      <c r="F335" s="23" t="s">
        <v>707</v>
      </c>
      <c r="G335" s="23" t="s">
        <v>702</v>
      </c>
      <c r="H335" s="23" t="s">
        <v>713</v>
      </c>
      <c r="I335" s="23" t="s">
        <v>734</v>
      </c>
      <c r="J335" s="23" t="s">
        <v>718</v>
      </c>
      <c r="K335" s="23" t="s">
        <v>697</v>
      </c>
      <c r="L335" s="23" t="s">
        <v>697</v>
      </c>
      <c r="M335" s="23" t="s">
        <v>697</v>
      </c>
      <c r="N335" s="23" t="s">
        <v>697</v>
      </c>
      <c r="O335" s="23" t="s">
        <v>697</v>
      </c>
      <c r="P335" s="23" t="s">
        <v>697</v>
      </c>
      <c r="Q335" s="27">
        <v>0</v>
      </c>
      <c r="R335" s="27" t="s">
        <v>704</v>
      </c>
      <c r="S335" s="27" t="s">
        <v>698</v>
      </c>
      <c r="T335" s="28" t="s">
        <v>694</v>
      </c>
      <c r="U335" s="28"/>
      <c r="V335" s="27" t="s">
        <v>1751</v>
      </c>
      <c r="W335" s="27" t="s">
        <v>905</v>
      </c>
      <c r="X335" s="27"/>
      <c r="Y335" s="27"/>
      <c r="Z335" s="27"/>
      <c r="AA335" s="27"/>
      <c r="AB335" s="27"/>
      <c r="AC335" s="27" t="s">
        <v>1924</v>
      </c>
      <c r="AD335" s="27"/>
      <c r="AE335" s="27"/>
      <c r="AF335" s="27"/>
      <c r="AG335" s="27"/>
      <c r="AH335" s="27"/>
      <c r="AI335" s="27" t="s">
        <v>1925</v>
      </c>
      <c r="AJ335" s="28" t="s">
        <v>704</v>
      </c>
      <c r="AK335" s="27" t="s">
        <v>704</v>
      </c>
      <c r="AL335" s="27" t="s">
        <v>704</v>
      </c>
      <c r="AM335" s="27" t="s">
        <v>704</v>
      </c>
      <c r="AN335" s="27" t="s">
        <v>704</v>
      </c>
      <c r="AO335" s="27" t="s">
        <v>704</v>
      </c>
      <c r="AP335" s="27" t="s">
        <v>704</v>
      </c>
      <c r="AQ335" s="27" t="s">
        <v>704</v>
      </c>
      <c r="AR335" s="27" t="s">
        <v>704</v>
      </c>
      <c r="AS335" s="27" t="s">
        <v>704</v>
      </c>
      <c r="AT335" s="27" t="s">
        <v>704</v>
      </c>
      <c r="AU335" s="27" t="s">
        <v>704</v>
      </c>
      <c r="AV335" s="27" t="s">
        <v>704</v>
      </c>
      <c r="AW335" s="27" t="s">
        <v>704</v>
      </c>
      <c r="AX335" s="27" t="s">
        <v>704</v>
      </c>
      <c r="AY335" s="27" t="s">
        <v>704</v>
      </c>
      <c r="AZ335" s="27" t="s">
        <v>704</v>
      </c>
      <c r="BA335" s="27" t="s">
        <v>704</v>
      </c>
      <c r="BB335" s="27" t="s">
        <v>704</v>
      </c>
      <c r="BC335" s="27" t="s">
        <v>704</v>
      </c>
      <c r="BD335" s="27" t="s">
        <v>704</v>
      </c>
      <c r="BE335" s="27" t="s">
        <v>704</v>
      </c>
      <c r="BF335" s="27" t="s">
        <v>704</v>
      </c>
      <c r="BG335" s="27" t="s">
        <v>704</v>
      </c>
      <c r="BH335" s="27" t="s">
        <v>704</v>
      </c>
      <c r="BI335" s="27" t="s">
        <v>704</v>
      </c>
      <c r="BJ335" s="27" t="s">
        <v>704</v>
      </c>
      <c r="BK335" s="27" t="s">
        <v>704</v>
      </c>
      <c r="BL335" s="27" t="s">
        <v>704</v>
      </c>
      <c r="BM335" s="27" t="s">
        <v>704</v>
      </c>
      <c r="BN335" s="27" t="s">
        <v>704</v>
      </c>
      <c r="BO335" s="27" t="s">
        <v>704</v>
      </c>
      <c r="BP335" s="27" t="s">
        <v>704</v>
      </c>
      <c r="BQ335" s="27" t="s">
        <v>704</v>
      </c>
      <c r="BR335" s="27" t="s">
        <v>704</v>
      </c>
      <c r="BS335" s="27" t="s">
        <v>704</v>
      </c>
      <c r="BT335" s="27" t="s">
        <v>704</v>
      </c>
      <c r="BU335" s="27" t="s">
        <v>704</v>
      </c>
      <c r="BV335" s="27" t="s">
        <v>704</v>
      </c>
      <c r="BW335" s="27" t="s">
        <v>704</v>
      </c>
      <c r="BX335" s="27" t="s">
        <v>704</v>
      </c>
      <c r="BY335" s="27" t="s">
        <v>704</v>
      </c>
      <c r="BZ335" s="27" t="s">
        <v>704</v>
      </c>
      <c r="CA335" s="27" t="s">
        <v>704</v>
      </c>
      <c r="CB335" s="27" t="s">
        <v>704</v>
      </c>
      <c r="CC335" s="27" t="s">
        <v>704</v>
      </c>
      <c r="CD335" s="27" t="s">
        <v>704</v>
      </c>
      <c r="CE335" s="27" t="s">
        <v>704</v>
      </c>
      <c r="CF335" s="27" t="s">
        <v>704</v>
      </c>
      <c r="CG335" s="27" t="s">
        <v>704</v>
      </c>
      <c r="CH335" s="27" t="s">
        <v>704</v>
      </c>
      <c r="CI335" s="27" t="s">
        <v>704</v>
      </c>
      <c r="CJ335" s="27" t="s">
        <v>704</v>
      </c>
      <c r="CK335" s="27" t="s">
        <v>704</v>
      </c>
      <c r="CL335" s="27" t="s">
        <v>704</v>
      </c>
      <c r="CM335" s="27" t="s">
        <v>704</v>
      </c>
      <c r="CN335" s="27" t="s">
        <v>704</v>
      </c>
      <c r="CO335" s="27" t="s">
        <v>704</v>
      </c>
      <c r="CP335" s="27" t="s">
        <v>704</v>
      </c>
      <c r="CQ335" s="27" t="s">
        <v>704</v>
      </c>
      <c r="CR335" s="27" t="s">
        <v>704</v>
      </c>
      <c r="CS335" s="27" t="s">
        <v>704</v>
      </c>
      <c r="CT335" s="27" t="s">
        <v>704</v>
      </c>
      <c r="CU335" s="27" t="s">
        <v>704</v>
      </c>
      <c r="CV335" s="27" t="s">
        <v>704</v>
      </c>
      <c r="CW335" s="27" t="s">
        <v>704</v>
      </c>
      <c r="CX335" s="27" t="s">
        <v>704</v>
      </c>
      <c r="CY335" s="27" t="s">
        <v>704</v>
      </c>
      <c r="CZ335" s="27" t="s">
        <v>704</v>
      </c>
      <c r="DA335" s="27" t="s">
        <v>704</v>
      </c>
      <c r="DB335" s="27" t="s">
        <v>698</v>
      </c>
      <c r="DC335" s="27" t="s">
        <v>698</v>
      </c>
      <c r="DD335" s="27" t="s">
        <v>698</v>
      </c>
      <c r="DE335" s="27" t="s">
        <v>698</v>
      </c>
      <c r="DF335" s="27" t="s">
        <v>704</v>
      </c>
      <c r="DG335" s="27" t="s">
        <v>704</v>
      </c>
      <c r="DH335" s="27" t="s">
        <v>704</v>
      </c>
      <c r="DI335" s="27" t="s">
        <v>704</v>
      </c>
      <c r="DJ335" s="27" t="s">
        <v>704</v>
      </c>
      <c r="DK335" s="27" t="s">
        <v>704</v>
      </c>
      <c r="DL335" s="27" t="s">
        <v>704</v>
      </c>
      <c r="DM335" s="27" t="s">
        <v>704</v>
      </c>
      <c r="DN335" s="27" t="s">
        <v>704</v>
      </c>
      <c r="DO335" s="27" t="s">
        <v>704</v>
      </c>
      <c r="DP335" s="27" t="s">
        <v>704</v>
      </c>
      <c r="DQ335" s="27" t="s">
        <v>704</v>
      </c>
      <c r="DR335" s="27" t="s">
        <v>704</v>
      </c>
      <c r="DS335" s="27"/>
      <c r="DT335" s="27" t="s">
        <v>704</v>
      </c>
      <c r="DU335" s="27" t="s">
        <v>704</v>
      </c>
      <c r="DV335" s="27" t="s">
        <v>704</v>
      </c>
      <c r="DW335" s="27" t="s">
        <v>704</v>
      </c>
      <c r="DX335" s="27" t="s">
        <v>704</v>
      </c>
      <c r="DY335" s="27" t="s">
        <v>704</v>
      </c>
      <c r="DZ335" s="27" t="s">
        <v>704</v>
      </c>
      <c r="EA335" s="27" t="s">
        <v>704</v>
      </c>
      <c r="EB335" s="27" t="s">
        <v>704</v>
      </c>
      <c r="EC335" s="27" t="s">
        <v>704</v>
      </c>
      <c r="ED335" s="27" t="s">
        <v>704</v>
      </c>
      <c r="EE335" s="27" t="s">
        <v>704</v>
      </c>
      <c r="EF335" s="27" t="s">
        <v>704</v>
      </c>
      <c r="EG335" s="27" t="s">
        <v>704</v>
      </c>
      <c r="EH335" s="27" t="s">
        <v>704</v>
      </c>
      <c r="EI335" s="27" t="s">
        <v>704</v>
      </c>
      <c r="EJ335" s="27" t="s">
        <v>704</v>
      </c>
      <c r="EK335" s="27" t="s">
        <v>704</v>
      </c>
      <c r="EL335" s="27" t="s">
        <v>704</v>
      </c>
      <c r="EM335" s="27" t="s">
        <v>704</v>
      </c>
      <c r="EN335" s="27" t="s">
        <v>704</v>
      </c>
      <c r="EO335" s="27" t="s">
        <v>704</v>
      </c>
      <c r="EP335" s="27" t="s">
        <v>704</v>
      </c>
      <c r="EQ335" s="27" t="s">
        <v>704</v>
      </c>
      <c r="ER335" s="27" t="s">
        <v>704</v>
      </c>
      <c r="ES335" s="27" t="s">
        <v>704</v>
      </c>
      <c r="ET335" s="27" t="s">
        <v>704</v>
      </c>
      <c r="EU335" s="27" t="s">
        <v>704</v>
      </c>
      <c r="EV335" s="27" t="s">
        <v>704</v>
      </c>
      <c r="EW335" s="27" t="s">
        <v>704</v>
      </c>
      <c r="EX335" s="27" t="s">
        <v>704</v>
      </c>
      <c r="EY335" s="27" t="s">
        <v>704</v>
      </c>
      <c r="EZ335" s="27" t="s">
        <v>704</v>
      </c>
      <c r="FA335" s="27" t="s">
        <v>704</v>
      </c>
      <c r="FB335" s="27" t="s">
        <v>704</v>
      </c>
      <c r="FC335" s="27" t="s">
        <v>704</v>
      </c>
      <c r="FD335" s="27" t="s">
        <v>704</v>
      </c>
      <c r="FE335" s="27" t="s">
        <v>704</v>
      </c>
      <c r="FF335" s="27" t="s">
        <v>704</v>
      </c>
      <c r="FG335" s="27" t="s">
        <v>704</v>
      </c>
      <c r="FH335" s="27" t="s">
        <v>704</v>
      </c>
      <c r="FI335" s="27" t="s">
        <v>704</v>
      </c>
      <c r="FJ335" s="27" t="s">
        <v>694</v>
      </c>
      <c r="FK335" s="27" t="s">
        <v>704</v>
      </c>
      <c r="FL335" s="27" t="s">
        <v>704</v>
      </c>
      <c r="FM335" s="27" t="s">
        <v>704</v>
      </c>
      <c r="FN335" s="27" t="s">
        <v>704</v>
      </c>
      <c r="FO335" s="78" t="s">
        <v>1642</v>
      </c>
      <c r="FP335" s="72" t="s">
        <v>698</v>
      </c>
      <c r="FQ335" s="72" t="s">
        <v>1176</v>
      </c>
      <c r="FR335" s="78" t="s">
        <v>1643</v>
      </c>
      <c r="FS335" s="78" t="s">
        <v>1703</v>
      </c>
      <c r="FT335" s="72" t="s">
        <v>1645</v>
      </c>
      <c r="FU335" s="72" t="s">
        <v>698</v>
      </c>
      <c r="FV335" s="78" t="s">
        <v>1865</v>
      </c>
      <c r="FW335" s="78" t="s">
        <v>1647</v>
      </c>
      <c r="FX335" s="78" t="s">
        <v>1647</v>
      </c>
      <c r="FY335" s="72" t="s">
        <v>698</v>
      </c>
      <c r="FZ335" s="90" t="s">
        <v>1648</v>
      </c>
      <c r="GA335" s="90" t="s">
        <v>1647</v>
      </c>
      <c r="GB335" s="90" t="s">
        <v>1649</v>
      </c>
      <c r="GC335" s="90" t="s">
        <v>1650</v>
      </c>
      <c r="GD335" s="90" t="s">
        <v>1651</v>
      </c>
      <c r="GE335" s="90" t="s">
        <v>1866</v>
      </c>
      <c r="GF335" s="90" t="s">
        <v>1653</v>
      </c>
      <c r="GG335" s="90" t="s">
        <v>1650</v>
      </c>
      <c r="GH335" s="106" t="s">
        <v>1654</v>
      </c>
      <c r="GI335" s="106" t="s">
        <v>1655</v>
      </c>
      <c r="GJ335" s="27" t="s">
        <v>1647</v>
      </c>
      <c r="GK335" s="28" t="s">
        <v>1681</v>
      </c>
      <c r="GL335" s="27"/>
    </row>
    <row r="336" spans="1:194" ht="22.5" x14ac:dyDescent="0.25">
      <c r="A336" s="71" t="str">
        <f t="shared" si="31"/>
        <v>Expenditure: Employee Related Cost  - Municipal Staff : Salaries, Wages and Allowances - Allowances: Service Related Benefits - Standby Allowance</v>
      </c>
      <c r="B336" s="27" t="s">
        <v>1639</v>
      </c>
      <c r="C336" s="27" t="str">
        <f t="shared" si="30"/>
        <v>IE005002001005011008000000000000000000</v>
      </c>
      <c r="D336" s="23" t="s">
        <v>1166</v>
      </c>
      <c r="E336" s="23" t="s">
        <v>713</v>
      </c>
      <c r="F336" s="23" t="s">
        <v>707</v>
      </c>
      <c r="G336" s="23" t="s">
        <v>702</v>
      </c>
      <c r="H336" s="23" t="s">
        <v>713</v>
      </c>
      <c r="I336" s="23" t="s">
        <v>734</v>
      </c>
      <c r="J336" s="23" t="s">
        <v>720</v>
      </c>
      <c r="K336" s="23" t="s">
        <v>697</v>
      </c>
      <c r="L336" s="23" t="s">
        <v>697</v>
      </c>
      <c r="M336" s="23" t="s">
        <v>697</v>
      </c>
      <c r="N336" s="23" t="s">
        <v>697</v>
      </c>
      <c r="O336" s="23" t="s">
        <v>697</v>
      </c>
      <c r="P336" s="23" t="s">
        <v>697</v>
      </c>
      <c r="Q336" s="27">
        <v>0</v>
      </c>
      <c r="R336" s="27" t="s">
        <v>704</v>
      </c>
      <c r="S336" s="27" t="s">
        <v>698</v>
      </c>
      <c r="T336" s="28" t="s">
        <v>694</v>
      </c>
      <c r="U336" s="28"/>
      <c r="V336" s="27" t="s">
        <v>1926</v>
      </c>
      <c r="W336" s="27" t="s">
        <v>905</v>
      </c>
      <c r="X336" s="27"/>
      <c r="Y336" s="27"/>
      <c r="Z336" s="27"/>
      <c r="AA336" s="27"/>
      <c r="AB336" s="27"/>
      <c r="AC336" s="27" t="s">
        <v>1927</v>
      </c>
      <c r="AD336" s="27"/>
      <c r="AE336" s="27"/>
      <c r="AF336" s="27"/>
      <c r="AG336" s="27"/>
      <c r="AH336" s="27"/>
      <c r="AI336" s="27" t="s">
        <v>1928</v>
      </c>
      <c r="AJ336" s="28" t="s">
        <v>704</v>
      </c>
      <c r="AK336" s="27" t="s">
        <v>704</v>
      </c>
      <c r="AL336" s="27" t="s">
        <v>704</v>
      </c>
      <c r="AM336" s="27" t="s">
        <v>704</v>
      </c>
      <c r="AN336" s="27" t="s">
        <v>704</v>
      </c>
      <c r="AO336" s="27" t="s">
        <v>704</v>
      </c>
      <c r="AP336" s="27" t="s">
        <v>704</v>
      </c>
      <c r="AQ336" s="27" t="s">
        <v>704</v>
      </c>
      <c r="AR336" s="27" t="s">
        <v>704</v>
      </c>
      <c r="AS336" s="27" t="s">
        <v>704</v>
      </c>
      <c r="AT336" s="27" t="s">
        <v>704</v>
      </c>
      <c r="AU336" s="27" t="s">
        <v>704</v>
      </c>
      <c r="AV336" s="27" t="s">
        <v>704</v>
      </c>
      <c r="AW336" s="27" t="s">
        <v>704</v>
      </c>
      <c r="AX336" s="27" t="s">
        <v>704</v>
      </c>
      <c r="AY336" s="27" t="s">
        <v>704</v>
      </c>
      <c r="AZ336" s="27" t="s">
        <v>704</v>
      </c>
      <c r="BA336" s="27" t="s">
        <v>704</v>
      </c>
      <c r="BB336" s="27" t="s">
        <v>704</v>
      </c>
      <c r="BC336" s="27" t="s">
        <v>704</v>
      </c>
      <c r="BD336" s="27" t="s">
        <v>704</v>
      </c>
      <c r="BE336" s="27" t="s">
        <v>704</v>
      </c>
      <c r="BF336" s="27" t="s">
        <v>704</v>
      </c>
      <c r="BG336" s="27" t="s">
        <v>704</v>
      </c>
      <c r="BH336" s="27" t="s">
        <v>704</v>
      </c>
      <c r="BI336" s="27" t="s">
        <v>704</v>
      </c>
      <c r="BJ336" s="27" t="s">
        <v>704</v>
      </c>
      <c r="BK336" s="27" t="s">
        <v>704</v>
      </c>
      <c r="BL336" s="27" t="s">
        <v>704</v>
      </c>
      <c r="BM336" s="27" t="s">
        <v>704</v>
      </c>
      <c r="BN336" s="27" t="s">
        <v>704</v>
      </c>
      <c r="BO336" s="27" t="s">
        <v>704</v>
      </c>
      <c r="BP336" s="27" t="s">
        <v>704</v>
      </c>
      <c r="BQ336" s="27" t="s">
        <v>704</v>
      </c>
      <c r="BR336" s="27" t="s">
        <v>704</v>
      </c>
      <c r="BS336" s="27" t="s">
        <v>704</v>
      </c>
      <c r="BT336" s="27" t="s">
        <v>704</v>
      </c>
      <c r="BU336" s="27" t="s">
        <v>704</v>
      </c>
      <c r="BV336" s="27" t="s">
        <v>704</v>
      </c>
      <c r="BW336" s="27" t="s">
        <v>704</v>
      </c>
      <c r="BX336" s="27" t="s">
        <v>704</v>
      </c>
      <c r="BY336" s="27" t="s">
        <v>704</v>
      </c>
      <c r="BZ336" s="27" t="s">
        <v>704</v>
      </c>
      <c r="CA336" s="27" t="s">
        <v>704</v>
      </c>
      <c r="CB336" s="27" t="s">
        <v>704</v>
      </c>
      <c r="CC336" s="27" t="s">
        <v>704</v>
      </c>
      <c r="CD336" s="27" t="s">
        <v>704</v>
      </c>
      <c r="CE336" s="27" t="s">
        <v>704</v>
      </c>
      <c r="CF336" s="27" t="s">
        <v>704</v>
      </c>
      <c r="CG336" s="27" t="s">
        <v>704</v>
      </c>
      <c r="CH336" s="27" t="s">
        <v>704</v>
      </c>
      <c r="CI336" s="27" t="s">
        <v>704</v>
      </c>
      <c r="CJ336" s="27" t="s">
        <v>704</v>
      </c>
      <c r="CK336" s="27" t="s">
        <v>704</v>
      </c>
      <c r="CL336" s="27" t="s">
        <v>704</v>
      </c>
      <c r="CM336" s="27" t="s">
        <v>704</v>
      </c>
      <c r="CN336" s="27" t="s">
        <v>704</v>
      </c>
      <c r="CO336" s="27" t="s">
        <v>704</v>
      </c>
      <c r="CP336" s="27" t="s">
        <v>704</v>
      </c>
      <c r="CQ336" s="27" t="s">
        <v>704</v>
      </c>
      <c r="CR336" s="27" t="s">
        <v>704</v>
      </c>
      <c r="CS336" s="27" t="s">
        <v>704</v>
      </c>
      <c r="CT336" s="27" t="s">
        <v>704</v>
      </c>
      <c r="CU336" s="27" t="s">
        <v>704</v>
      </c>
      <c r="CV336" s="27" t="s">
        <v>704</v>
      </c>
      <c r="CW336" s="27" t="s">
        <v>704</v>
      </c>
      <c r="CX336" s="27" t="s">
        <v>704</v>
      </c>
      <c r="CY336" s="27" t="s">
        <v>704</v>
      </c>
      <c r="CZ336" s="27" t="s">
        <v>704</v>
      </c>
      <c r="DA336" s="27" t="s">
        <v>704</v>
      </c>
      <c r="DB336" s="27" t="s">
        <v>698</v>
      </c>
      <c r="DC336" s="27" t="s">
        <v>698</v>
      </c>
      <c r="DD336" s="27" t="s">
        <v>698</v>
      </c>
      <c r="DE336" s="27" t="s">
        <v>698</v>
      </c>
      <c r="DF336" s="27" t="s">
        <v>704</v>
      </c>
      <c r="DG336" s="27" t="s">
        <v>704</v>
      </c>
      <c r="DH336" s="27" t="s">
        <v>704</v>
      </c>
      <c r="DI336" s="27" t="s">
        <v>704</v>
      </c>
      <c r="DJ336" s="27" t="s">
        <v>704</v>
      </c>
      <c r="DK336" s="27" t="s">
        <v>704</v>
      </c>
      <c r="DL336" s="27" t="s">
        <v>704</v>
      </c>
      <c r="DM336" s="27" t="s">
        <v>704</v>
      </c>
      <c r="DN336" s="27" t="s">
        <v>704</v>
      </c>
      <c r="DO336" s="27" t="s">
        <v>704</v>
      </c>
      <c r="DP336" s="27" t="s">
        <v>704</v>
      </c>
      <c r="DQ336" s="27" t="s">
        <v>704</v>
      </c>
      <c r="DR336" s="27" t="s">
        <v>704</v>
      </c>
      <c r="DS336" s="27"/>
      <c r="DT336" s="27" t="s">
        <v>704</v>
      </c>
      <c r="DU336" s="27" t="s">
        <v>704</v>
      </c>
      <c r="DV336" s="27" t="s">
        <v>704</v>
      </c>
      <c r="DW336" s="27" t="s">
        <v>704</v>
      </c>
      <c r="DX336" s="27" t="s">
        <v>704</v>
      </c>
      <c r="DY336" s="27" t="s">
        <v>704</v>
      </c>
      <c r="DZ336" s="27" t="s">
        <v>704</v>
      </c>
      <c r="EA336" s="27" t="s">
        <v>704</v>
      </c>
      <c r="EB336" s="27" t="s">
        <v>704</v>
      </c>
      <c r="EC336" s="27" t="s">
        <v>704</v>
      </c>
      <c r="ED336" s="27" t="s">
        <v>704</v>
      </c>
      <c r="EE336" s="27" t="s">
        <v>704</v>
      </c>
      <c r="EF336" s="27" t="s">
        <v>704</v>
      </c>
      <c r="EG336" s="27" t="s">
        <v>704</v>
      </c>
      <c r="EH336" s="27" t="s">
        <v>704</v>
      </c>
      <c r="EI336" s="27" t="s">
        <v>704</v>
      </c>
      <c r="EJ336" s="27" t="s">
        <v>704</v>
      </c>
      <c r="EK336" s="27" t="s">
        <v>704</v>
      </c>
      <c r="EL336" s="27" t="s">
        <v>704</v>
      </c>
      <c r="EM336" s="27" t="s">
        <v>704</v>
      </c>
      <c r="EN336" s="27" t="s">
        <v>704</v>
      </c>
      <c r="EO336" s="27" t="s">
        <v>704</v>
      </c>
      <c r="EP336" s="27" t="s">
        <v>704</v>
      </c>
      <c r="EQ336" s="27" t="s">
        <v>704</v>
      </c>
      <c r="ER336" s="27" t="s">
        <v>704</v>
      </c>
      <c r="ES336" s="27" t="s">
        <v>704</v>
      </c>
      <c r="ET336" s="27" t="s">
        <v>704</v>
      </c>
      <c r="EU336" s="27" t="s">
        <v>704</v>
      </c>
      <c r="EV336" s="27" t="s">
        <v>704</v>
      </c>
      <c r="EW336" s="27" t="s">
        <v>704</v>
      </c>
      <c r="EX336" s="27" t="s">
        <v>704</v>
      </c>
      <c r="EY336" s="27" t="s">
        <v>704</v>
      </c>
      <c r="EZ336" s="27" t="s">
        <v>704</v>
      </c>
      <c r="FA336" s="27" t="s">
        <v>704</v>
      </c>
      <c r="FB336" s="27" t="s">
        <v>704</v>
      </c>
      <c r="FC336" s="27" t="s">
        <v>704</v>
      </c>
      <c r="FD336" s="27" t="s">
        <v>704</v>
      </c>
      <c r="FE336" s="27" t="s">
        <v>704</v>
      </c>
      <c r="FF336" s="27" t="s">
        <v>704</v>
      </c>
      <c r="FG336" s="27" t="s">
        <v>704</v>
      </c>
      <c r="FH336" s="27" t="s">
        <v>704</v>
      </c>
      <c r="FI336" s="27" t="s">
        <v>704</v>
      </c>
      <c r="FJ336" s="27" t="s">
        <v>694</v>
      </c>
      <c r="FK336" s="27" t="s">
        <v>704</v>
      </c>
      <c r="FL336" s="27" t="s">
        <v>704</v>
      </c>
      <c r="FM336" s="27" t="s">
        <v>704</v>
      </c>
      <c r="FN336" s="27" t="s">
        <v>704</v>
      </c>
      <c r="FO336" s="78" t="s">
        <v>1642</v>
      </c>
      <c r="FP336" s="72" t="s">
        <v>698</v>
      </c>
      <c r="FQ336" s="72" t="s">
        <v>1176</v>
      </c>
      <c r="FR336" s="78" t="s">
        <v>1643</v>
      </c>
      <c r="FS336" s="78" t="s">
        <v>1703</v>
      </c>
      <c r="FT336" s="72" t="s">
        <v>1645</v>
      </c>
      <c r="FU336" s="72" t="s">
        <v>698</v>
      </c>
      <c r="FV336" s="78" t="s">
        <v>1865</v>
      </c>
      <c r="FW336" s="78" t="s">
        <v>1647</v>
      </c>
      <c r="FX336" s="78" t="s">
        <v>1647</v>
      </c>
      <c r="FY336" s="72" t="s">
        <v>698</v>
      </c>
      <c r="FZ336" s="90" t="s">
        <v>1648</v>
      </c>
      <c r="GA336" s="90" t="s">
        <v>1647</v>
      </c>
      <c r="GB336" s="90" t="s">
        <v>1649</v>
      </c>
      <c r="GC336" s="90" t="s">
        <v>1650</v>
      </c>
      <c r="GD336" s="90" t="s">
        <v>1651</v>
      </c>
      <c r="GE336" s="90" t="s">
        <v>1866</v>
      </c>
      <c r="GF336" s="90" t="s">
        <v>1653</v>
      </c>
      <c r="GG336" s="90" t="s">
        <v>1650</v>
      </c>
      <c r="GH336" s="106" t="s">
        <v>1654</v>
      </c>
      <c r="GI336" s="106" t="s">
        <v>1655</v>
      </c>
      <c r="GJ336" s="27" t="s">
        <v>1647</v>
      </c>
      <c r="GK336" s="28" t="s">
        <v>1681</v>
      </c>
      <c r="GL336" s="27"/>
    </row>
    <row r="337" spans="1:194" ht="22.5" x14ac:dyDescent="0.25">
      <c r="A337" s="71" t="str">
        <f t="shared" si="31"/>
        <v>Expenditure: Employee Related Cost  - Municipal Staff : Salaries, Wages and Allowances - Allowances: Service Related Benefits - Tools Allowance</v>
      </c>
      <c r="B337" s="27" t="s">
        <v>1639</v>
      </c>
      <c r="C337" s="27" t="str">
        <f t="shared" si="30"/>
        <v>IE005002001005011009000000000000000000</v>
      </c>
      <c r="D337" s="23" t="s">
        <v>1166</v>
      </c>
      <c r="E337" s="23" t="s">
        <v>713</v>
      </c>
      <c r="F337" s="23" t="s">
        <v>707</v>
      </c>
      <c r="G337" s="23" t="s">
        <v>702</v>
      </c>
      <c r="H337" s="23" t="s">
        <v>713</v>
      </c>
      <c r="I337" s="23" t="s">
        <v>734</v>
      </c>
      <c r="J337" s="23" t="s">
        <v>722</v>
      </c>
      <c r="K337" s="23" t="s">
        <v>697</v>
      </c>
      <c r="L337" s="23" t="s">
        <v>697</v>
      </c>
      <c r="M337" s="23" t="s">
        <v>697</v>
      </c>
      <c r="N337" s="23" t="s">
        <v>697</v>
      </c>
      <c r="O337" s="23" t="s">
        <v>697</v>
      </c>
      <c r="P337" s="23" t="s">
        <v>697</v>
      </c>
      <c r="Q337" s="27">
        <v>0</v>
      </c>
      <c r="R337" s="27" t="s">
        <v>704</v>
      </c>
      <c r="S337" s="27" t="s">
        <v>698</v>
      </c>
      <c r="T337" s="28" t="s">
        <v>694</v>
      </c>
      <c r="U337" s="28"/>
      <c r="V337" s="27" t="s">
        <v>1929</v>
      </c>
      <c r="W337" s="27" t="s">
        <v>905</v>
      </c>
      <c r="X337" s="27"/>
      <c r="Y337" s="27"/>
      <c r="Z337" s="27"/>
      <c r="AA337" s="27"/>
      <c r="AB337" s="27"/>
      <c r="AC337" s="27" t="s">
        <v>1930</v>
      </c>
      <c r="AD337" s="27"/>
      <c r="AE337" s="27"/>
      <c r="AF337" s="27"/>
      <c r="AG337" s="27"/>
      <c r="AH337" s="27"/>
      <c r="AI337" s="27" t="s">
        <v>1931</v>
      </c>
      <c r="AJ337" s="28" t="s">
        <v>704</v>
      </c>
      <c r="AK337" s="27" t="s">
        <v>704</v>
      </c>
      <c r="AL337" s="27" t="s">
        <v>704</v>
      </c>
      <c r="AM337" s="27" t="s">
        <v>704</v>
      </c>
      <c r="AN337" s="27" t="s">
        <v>704</v>
      </c>
      <c r="AO337" s="27" t="s">
        <v>704</v>
      </c>
      <c r="AP337" s="27" t="s">
        <v>704</v>
      </c>
      <c r="AQ337" s="27" t="s">
        <v>704</v>
      </c>
      <c r="AR337" s="27" t="s">
        <v>704</v>
      </c>
      <c r="AS337" s="27" t="s">
        <v>704</v>
      </c>
      <c r="AT337" s="27" t="s">
        <v>704</v>
      </c>
      <c r="AU337" s="27" t="s">
        <v>704</v>
      </c>
      <c r="AV337" s="27" t="s">
        <v>704</v>
      </c>
      <c r="AW337" s="27" t="s">
        <v>704</v>
      </c>
      <c r="AX337" s="27" t="s">
        <v>704</v>
      </c>
      <c r="AY337" s="27" t="s">
        <v>704</v>
      </c>
      <c r="AZ337" s="27" t="s">
        <v>704</v>
      </c>
      <c r="BA337" s="27" t="s">
        <v>704</v>
      </c>
      <c r="BB337" s="27" t="s">
        <v>704</v>
      </c>
      <c r="BC337" s="27" t="s">
        <v>704</v>
      </c>
      <c r="BD337" s="27" t="s">
        <v>704</v>
      </c>
      <c r="BE337" s="27" t="s">
        <v>704</v>
      </c>
      <c r="BF337" s="27" t="s">
        <v>704</v>
      </c>
      <c r="BG337" s="27" t="s">
        <v>704</v>
      </c>
      <c r="BH337" s="27" t="s">
        <v>704</v>
      </c>
      <c r="BI337" s="27" t="s">
        <v>704</v>
      </c>
      <c r="BJ337" s="27" t="s">
        <v>704</v>
      </c>
      <c r="BK337" s="27" t="s">
        <v>704</v>
      </c>
      <c r="BL337" s="27" t="s">
        <v>704</v>
      </c>
      <c r="BM337" s="27" t="s">
        <v>704</v>
      </c>
      <c r="BN337" s="27" t="s">
        <v>704</v>
      </c>
      <c r="BO337" s="27" t="s">
        <v>704</v>
      </c>
      <c r="BP337" s="27" t="s">
        <v>704</v>
      </c>
      <c r="BQ337" s="27" t="s">
        <v>704</v>
      </c>
      <c r="BR337" s="27" t="s">
        <v>704</v>
      </c>
      <c r="BS337" s="27" t="s">
        <v>704</v>
      </c>
      <c r="BT337" s="27" t="s">
        <v>704</v>
      </c>
      <c r="BU337" s="27" t="s">
        <v>704</v>
      </c>
      <c r="BV337" s="27" t="s">
        <v>704</v>
      </c>
      <c r="BW337" s="27" t="s">
        <v>704</v>
      </c>
      <c r="BX337" s="27" t="s">
        <v>704</v>
      </c>
      <c r="BY337" s="27" t="s">
        <v>704</v>
      </c>
      <c r="BZ337" s="27" t="s">
        <v>704</v>
      </c>
      <c r="CA337" s="27" t="s">
        <v>704</v>
      </c>
      <c r="CB337" s="27" t="s">
        <v>704</v>
      </c>
      <c r="CC337" s="27" t="s">
        <v>704</v>
      </c>
      <c r="CD337" s="27" t="s">
        <v>704</v>
      </c>
      <c r="CE337" s="27" t="s">
        <v>704</v>
      </c>
      <c r="CF337" s="27" t="s">
        <v>704</v>
      </c>
      <c r="CG337" s="27" t="s">
        <v>704</v>
      </c>
      <c r="CH337" s="27" t="s">
        <v>704</v>
      </c>
      <c r="CI337" s="27" t="s">
        <v>704</v>
      </c>
      <c r="CJ337" s="27" t="s">
        <v>704</v>
      </c>
      <c r="CK337" s="27" t="s">
        <v>704</v>
      </c>
      <c r="CL337" s="27" t="s">
        <v>704</v>
      </c>
      <c r="CM337" s="27" t="s">
        <v>704</v>
      </c>
      <c r="CN337" s="27" t="s">
        <v>704</v>
      </c>
      <c r="CO337" s="27" t="s">
        <v>704</v>
      </c>
      <c r="CP337" s="27" t="s">
        <v>704</v>
      </c>
      <c r="CQ337" s="27" t="s">
        <v>704</v>
      </c>
      <c r="CR337" s="27" t="s">
        <v>704</v>
      </c>
      <c r="CS337" s="27" t="s">
        <v>704</v>
      </c>
      <c r="CT337" s="27" t="s">
        <v>704</v>
      </c>
      <c r="CU337" s="27" t="s">
        <v>704</v>
      </c>
      <c r="CV337" s="27" t="s">
        <v>704</v>
      </c>
      <c r="CW337" s="27" t="s">
        <v>704</v>
      </c>
      <c r="CX337" s="27" t="s">
        <v>704</v>
      </c>
      <c r="CY337" s="27" t="s">
        <v>704</v>
      </c>
      <c r="CZ337" s="27" t="s">
        <v>704</v>
      </c>
      <c r="DA337" s="27" t="s">
        <v>704</v>
      </c>
      <c r="DB337" s="27" t="s">
        <v>698</v>
      </c>
      <c r="DC337" s="27" t="s">
        <v>698</v>
      </c>
      <c r="DD337" s="27" t="s">
        <v>698</v>
      </c>
      <c r="DE337" s="27" t="s">
        <v>698</v>
      </c>
      <c r="DF337" s="27" t="s">
        <v>704</v>
      </c>
      <c r="DG337" s="27" t="s">
        <v>704</v>
      </c>
      <c r="DH337" s="27" t="s">
        <v>704</v>
      </c>
      <c r="DI337" s="27" t="s">
        <v>704</v>
      </c>
      <c r="DJ337" s="27" t="s">
        <v>704</v>
      </c>
      <c r="DK337" s="27" t="s">
        <v>704</v>
      </c>
      <c r="DL337" s="27" t="s">
        <v>704</v>
      </c>
      <c r="DM337" s="27" t="s">
        <v>704</v>
      </c>
      <c r="DN337" s="27" t="s">
        <v>704</v>
      </c>
      <c r="DO337" s="27" t="s">
        <v>704</v>
      </c>
      <c r="DP337" s="27" t="s">
        <v>704</v>
      </c>
      <c r="DQ337" s="27" t="s">
        <v>704</v>
      </c>
      <c r="DR337" s="27" t="s">
        <v>704</v>
      </c>
      <c r="DS337" s="27"/>
      <c r="DT337" s="27" t="s">
        <v>704</v>
      </c>
      <c r="DU337" s="27" t="s">
        <v>704</v>
      </c>
      <c r="DV337" s="27" t="s">
        <v>704</v>
      </c>
      <c r="DW337" s="27" t="s">
        <v>704</v>
      </c>
      <c r="DX337" s="27" t="s">
        <v>704</v>
      </c>
      <c r="DY337" s="27" t="s">
        <v>704</v>
      </c>
      <c r="DZ337" s="27" t="s">
        <v>704</v>
      </c>
      <c r="EA337" s="27" t="s">
        <v>704</v>
      </c>
      <c r="EB337" s="27" t="s">
        <v>704</v>
      </c>
      <c r="EC337" s="27" t="s">
        <v>704</v>
      </c>
      <c r="ED337" s="27" t="s">
        <v>704</v>
      </c>
      <c r="EE337" s="27" t="s">
        <v>704</v>
      </c>
      <c r="EF337" s="27" t="s">
        <v>704</v>
      </c>
      <c r="EG337" s="27" t="s">
        <v>704</v>
      </c>
      <c r="EH337" s="27" t="s">
        <v>704</v>
      </c>
      <c r="EI337" s="27" t="s">
        <v>704</v>
      </c>
      <c r="EJ337" s="27" t="s">
        <v>704</v>
      </c>
      <c r="EK337" s="27" t="s">
        <v>704</v>
      </c>
      <c r="EL337" s="27" t="s">
        <v>704</v>
      </c>
      <c r="EM337" s="27" t="s">
        <v>704</v>
      </c>
      <c r="EN337" s="27" t="s">
        <v>704</v>
      </c>
      <c r="EO337" s="27" t="s">
        <v>704</v>
      </c>
      <c r="EP337" s="27" t="s">
        <v>704</v>
      </c>
      <c r="EQ337" s="27" t="s">
        <v>704</v>
      </c>
      <c r="ER337" s="27" t="s">
        <v>704</v>
      </c>
      <c r="ES337" s="27" t="s">
        <v>704</v>
      </c>
      <c r="ET337" s="27" t="s">
        <v>704</v>
      </c>
      <c r="EU337" s="27" t="s">
        <v>704</v>
      </c>
      <c r="EV337" s="27" t="s">
        <v>704</v>
      </c>
      <c r="EW337" s="27" t="s">
        <v>704</v>
      </c>
      <c r="EX337" s="27" t="s">
        <v>704</v>
      </c>
      <c r="EY337" s="27" t="s">
        <v>704</v>
      </c>
      <c r="EZ337" s="27" t="s">
        <v>704</v>
      </c>
      <c r="FA337" s="27" t="s">
        <v>704</v>
      </c>
      <c r="FB337" s="27" t="s">
        <v>704</v>
      </c>
      <c r="FC337" s="27" t="s">
        <v>704</v>
      </c>
      <c r="FD337" s="27" t="s">
        <v>704</v>
      </c>
      <c r="FE337" s="27" t="s">
        <v>704</v>
      </c>
      <c r="FF337" s="27" t="s">
        <v>704</v>
      </c>
      <c r="FG337" s="27" t="s">
        <v>704</v>
      </c>
      <c r="FH337" s="27" t="s">
        <v>704</v>
      </c>
      <c r="FI337" s="27" t="s">
        <v>704</v>
      </c>
      <c r="FJ337" s="27" t="s">
        <v>694</v>
      </c>
      <c r="FK337" s="27" t="s">
        <v>704</v>
      </c>
      <c r="FL337" s="27" t="s">
        <v>704</v>
      </c>
      <c r="FM337" s="27" t="s">
        <v>704</v>
      </c>
      <c r="FN337" s="27" t="s">
        <v>704</v>
      </c>
      <c r="FO337" s="78" t="s">
        <v>1642</v>
      </c>
      <c r="FP337" s="72" t="s">
        <v>698</v>
      </c>
      <c r="FQ337" s="72" t="s">
        <v>1176</v>
      </c>
      <c r="FR337" s="78" t="s">
        <v>1643</v>
      </c>
      <c r="FS337" s="78" t="s">
        <v>1703</v>
      </c>
      <c r="FT337" s="72" t="s">
        <v>1645</v>
      </c>
      <c r="FU337" s="72" t="s">
        <v>698</v>
      </c>
      <c r="FV337" s="78" t="s">
        <v>1865</v>
      </c>
      <c r="FW337" s="78" t="s">
        <v>1647</v>
      </c>
      <c r="FX337" s="78" t="s">
        <v>1647</v>
      </c>
      <c r="FY337" s="72" t="s">
        <v>698</v>
      </c>
      <c r="FZ337" s="90" t="s">
        <v>1648</v>
      </c>
      <c r="GA337" s="90" t="s">
        <v>1647</v>
      </c>
      <c r="GB337" s="90" t="s">
        <v>1649</v>
      </c>
      <c r="GC337" s="90" t="s">
        <v>1650</v>
      </c>
      <c r="GD337" s="90" t="s">
        <v>1651</v>
      </c>
      <c r="GE337" s="90" t="s">
        <v>1866</v>
      </c>
      <c r="GF337" s="90" t="s">
        <v>1653</v>
      </c>
      <c r="GG337" s="90" t="s">
        <v>1650</v>
      </c>
      <c r="GH337" s="106" t="s">
        <v>1654</v>
      </c>
      <c r="GI337" s="106" t="s">
        <v>1655</v>
      </c>
      <c r="GJ337" s="27" t="s">
        <v>1647</v>
      </c>
      <c r="GK337" s="28" t="s">
        <v>1681</v>
      </c>
      <c r="GL337" s="27"/>
    </row>
    <row r="338" spans="1:194" ht="22.5" x14ac:dyDescent="0.25">
      <c r="A338" s="71" t="str">
        <f t="shared" si="31"/>
        <v>Expenditure: Employee Related Cost  - Municipal Staff : Salaries, Wages and Allowances - Allowances: Service Related Benefits - Uniform/Special/Protective Clothing</v>
      </c>
      <c r="B338" s="27" t="s">
        <v>1639</v>
      </c>
      <c r="C338" s="27" t="str">
        <f t="shared" si="30"/>
        <v>IE005002001005011010000000000000000000</v>
      </c>
      <c r="D338" s="23" t="s">
        <v>1166</v>
      </c>
      <c r="E338" s="23" t="s">
        <v>713</v>
      </c>
      <c r="F338" s="23" t="s">
        <v>707</v>
      </c>
      <c r="G338" s="23" t="s">
        <v>702</v>
      </c>
      <c r="H338" s="23" t="s">
        <v>713</v>
      </c>
      <c r="I338" s="23" t="s">
        <v>734</v>
      </c>
      <c r="J338" s="23" t="s">
        <v>724</v>
      </c>
      <c r="K338" s="23" t="s">
        <v>697</v>
      </c>
      <c r="L338" s="23" t="s">
        <v>697</v>
      </c>
      <c r="M338" s="23" t="s">
        <v>697</v>
      </c>
      <c r="N338" s="23" t="s">
        <v>697</v>
      </c>
      <c r="O338" s="23" t="s">
        <v>697</v>
      </c>
      <c r="P338" s="23" t="s">
        <v>697</v>
      </c>
      <c r="Q338" s="27">
        <v>0</v>
      </c>
      <c r="R338" s="27" t="s">
        <v>704</v>
      </c>
      <c r="S338" s="27" t="s">
        <v>698</v>
      </c>
      <c r="T338" s="28" t="s">
        <v>694</v>
      </c>
      <c r="U338" s="28"/>
      <c r="V338" s="27" t="s">
        <v>1932</v>
      </c>
      <c r="W338" s="27" t="s">
        <v>905</v>
      </c>
      <c r="X338" s="27"/>
      <c r="Y338" s="27"/>
      <c r="Z338" s="27"/>
      <c r="AA338" s="27"/>
      <c r="AB338" s="27"/>
      <c r="AC338" s="27" t="s">
        <v>1933</v>
      </c>
      <c r="AD338" s="27"/>
      <c r="AE338" s="27"/>
      <c r="AF338" s="27"/>
      <c r="AG338" s="27"/>
      <c r="AH338" s="27"/>
      <c r="AI338" s="27" t="s">
        <v>1934</v>
      </c>
      <c r="AJ338" s="28" t="s">
        <v>704</v>
      </c>
      <c r="AK338" s="27" t="s">
        <v>704</v>
      </c>
      <c r="AL338" s="27" t="s">
        <v>704</v>
      </c>
      <c r="AM338" s="27" t="s">
        <v>704</v>
      </c>
      <c r="AN338" s="27" t="s">
        <v>704</v>
      </c>
      <c r="AO338" s="27" t="s">
        <v>704</v>
      </c>
      <c r="AP338" s="27" t="s">
        <v>704</v>
      </c>
      <c r="AQ338" s="27" t="s">
        <v>704</v>
      </c>
      <c r="AR338" s="27" t="s">
        <v>704</v>
      </c>
      <c r="AS338" s="27" t="s">
        <v>704</v>
      </c>
      <c r="AT338" s="27" t="s">
        <v>704</v>
      </c>
      <c r="AU338" s="27" t="s">
        <v>704</v>
      </c>
      <c r="AV338" s="27" t="s">
        <v>704</v>
      </c>
      <c r="AW338" s="27" t="s">
        <v>704</v>
      </c>
      <c r="AX338" s="27" t="s">
        <v>704</v>
      </c>
      <c r="AY338" s="27" t="s">
        <v>704</v>
      </c>
      <c r="AZ338" s="27" t="s">
        <v>704</v>
      </c>
      <c r="BA338" s="27" t="s">
        <v>704</v>
      </c>
      <c r="BB338" s="27" t="s">
        <v>704</v>
      </c>
      <c r="BC338" s="27" t="s">
        <v>704</v>
      </c>
      <c r="BD338" s="27" t="s">
        <v>704</v>
      </c>
      <c r="BE338" s="27" t="s">
        <v>704</v>
      </c>
      <c r="BF338" s="27" t="s">
        <v>704</v>
      </c>
      <c r="BG338" s="27" t="s">
        <v>704</v>
      </c>
      <c r="BH338" s="27" t="s">
        <v>704</v>
      </c>
      <c r="BI338" s="27" t="s">
        <v>704</v>
      </c>
      <c r="BJ338" s="27" t="s">
        <v>704</v>
      </c>
      <c r="BK338" s="27" t="s">
        <v>704</v>
      </c>
      <c r="BL338" s="27" t="s">
        <v>704</v>
      </c>
      <c r="BM338" s="27" t="s">
        <v>704</v>
      </c>
      <c r="BN338" s="27" t="s">
        <v>704</v>
      </c>
      <c r="BO338" s="27" t="s">
        <v>704</v>
      </c>
      <c r="BP338" s="27" t="s">
        <v>704</v>
      </c>
      <c r="BQ338" s="27" t="s">
        <v>704</v>
      </c>
      <c r="BR338" s="27" t="s">
        <v>704</v>
      </c>
      <c r="BS338" s="27" t="s">
        <v>704</v>
      </c>
      <c r="BT338" s="27" t="s">
        <v>704</v>
      </c>
      <c r="BU338" s="27" t="s">
        <v>704</v>
      </c>
      <c r="BV338" s="27" t="s">
        <v>704</v>
      </c>
      <c r="BW338" s="27" t="s">
        <v>704</v>
      </c>
      <c r="BX338" s="27" t="s">
        <v>704</v>
      </c>
      <c r="BY338" s="27" t="s">
        <v>704</v>
      </c>
      <c r="BZ338" s="27" t="s">
        <v>704</v>
      </c>
      <c r="CA338" s="27" t="s">
        <v>704</v>
      </c>
      <c r="CB338" s="27" t="s">
        <v>704</v>
      </c>
      <c r="CC338" s="27" t="s">
        <v>704</v>
      </c>
      <c r="CD338" s="27" t="s">
        <v>704</v>
      </c>
      <c r="CE338" s="27" t="s">
        <v>704</v>
      </c>
      <c r="CF338" s="27" t="s">
        <v>704</v>
      </c>
      <c r="CG338" s="27" t="s">
        <v>704</v>
      </c>
      <c r="CH338" s="27" t="s">
        <v>704</v>
      </c>
      <c r="CI338" s="27" t="s">
        <v>704</v>
      </c>
      <c r="CJ338" s="27" t="s">
        <v>704</v>
      </c>
      <c r="CK338" s="27" t="s">
        <v>704</v>
      </c>
      <c r="CL338" s="27" t="s">
        <v>704</v>
      </c>
      <c r="CM338" s="27" t="s">
        <v>704</v>
      </c>
      <c r="CN338" s="27" t="s">
        <v>704</v>
      </c>
      <c r="CO338" s="27" t="s">
        <v>704</v>
      </c>
      <c r="CP338" s="27" t="s">
        <v>704</v>
      </c>
      <c r="CQ338" s="27" t="s">
        <v>704</v>
      </c>
      <c r="CR338" s="27" t="s">
        <v>704</v>
      </c>
      <c r="CS338" s="27" t="s">
        <v>704</v>
      </c>
      <c r="CT338" s="27" t="s">
        <v>704</v>
      </c>
      <c r="CU338" s="27" t="s">
        <v>704</v>
      </c>
      <c r="CV338" s="27" t="s">
        <v>704</v>
      </c>
      <c r="CW338" s="27" t="s">
        <v>704</v>
      </c>
      <c r="CX338" s="27" t="s">
        <v>704</v>
      </c>
      <c r="CY338" s="27" t="s">
        <v>704</v>
      </c>
      <c r="CZ338" s="27" t="s">
        <v>704</v>
      </c>
      <c r="DA338" s="27" t="s">
        <v>704</v>
      </c>
      <c r="DB338" s="27" t="s">
        <v>698</v>
      </c>
      <c r="DC338" s="27" t="s">
        <v>698</v>
      </c>
      <c r="DD338" s="27" t="s">
        <v>698</v>
      </c>
      <c r="DE338" s="27" t="s">
        <v>698</v>
      </c>
      <c r="DF338" s="27" t="s">
        <v>704</v>
      </c>
      <c r="DG338" s="27" t="s">
        <v>704</v>
      </c>
      <c r="DH338" s="27" t="s">
        <v>704</v>
      </c>
      <c r="DI338" s="27" t="s">
        <v>704</v>
      </c>
      <c r="DJ338" s="27" t="s">
        <v>704</v>
      </c>
      <c r="DK338" s="27" t="s">
        <v>704</v>
      </c>
      <c r="DL338" s="27" t="s">
        <v>704</v>
      </c>
      <c r="DM338" s="27" t="s">
        <v>704</v>
      </c>
      <c r="DN338" s="27" t="s">
        <v>704</v>
      </c>
      <c r="DO338" s="27" t="s">
        <v>704</v>
      </c>
      <c r="DP338" s="27" t="s">
        <v>704</v>
      </c>
      <c r="DQ338" s="27" t="s">
        <v>704</v>
      </c>
      <c r="DR338" s="27" t="s">
        <v>704</v>
      </c>
      <c r="DS338" s="27"/>
      <c r="DT338" s="27" t="s">
        <v>704</v>
      </c>
      <c r="DU338" s="27" t="s">
        <v>704</v>
      </c>
      <c r="DV338" s="27" t="s">
        <v>704</v>
      </c>
      <c r="DW338" s="27" t="s">
        <v>704</v>
      </c>
      <c r="DX338" s="27" t="s">
        <v>704</v>
      </c>
      <c r="DY338" s="27" t="s">
        <v>704</v>
      </c>
      <c r="DZ338" s="27" t="s">
        <v>704</v>
      </c>
      <c r="EA338" s="27" t="s">
        <v>704</v>
      </c>
      <c r="EB338" s="27" t="s">
        <v>704</v>
      </c>
      <c r="EC338" s="27" t="s">
        <v>704</v>
      </c>
      <c r="ED338" s="27" t="s">
        <v>704</v>
      </c>
      <c r="EE338" s="27" t="s">
        <v>704</v>
      </c>
      <c r="EF338" s="27" t="s">
        <v>704</v>
      </c>
      <c r="EG338" s="27" t="s">
        <v>704</v>
      </c>
      <c r="EH338" s="27" t="s">
        <v>704</v>
      </c>
      <c r="EI338" s="27" t="s">
        <v>704</v>
      </c>
      <c r="EJ338" s="27" t="s">
        <v>704</v>
      </c>
      <c r="EK338" s="27" t="s">
        <v>704</v>
      </c>
      <c r="EL338" s="27" t="s">
        <v>704</v>
      </c>
      <c r="EM338" s="27" t="s">
        <v>704</v>
      </c>
      <c r="EN338" s="27" t="s">
        <v>704</v>
      </c>
      <c r="EO338" s="27" t="s">
        <v>704</v>
      </c>
      <c r="EP338" s="27" t="s">
        <v>704</v>
      </c>
      <c r="EQ338" s="27" t="s">
        <v>704</v>
      </c>
      <c r="ER338" s="27" t="s">
        <v>704</v>
      </c>
      <c r="ES338" s="27" t="s">
        <v>704</v>
      </c>
      <c r="ET338" s="27" t="s">
        <v>704</v>
      </c>
      <c r="EU338" s="27" t="s">
        <v>704</v>
      </c>
      <c r="EV338" s="27" t="s">
        <v>704</v>
      </c>
      <c r="EW338" s="27" t="s">
        <v>704</v>
      </c>
      <c r="EX338" s="27" t="s">
        <v>704</v>
      </c>
      <c r="EY338" s="27" t="s">
        <v>704</v>
      </c>
      <c r="EZ338" s="27" t="s">
        <v>704</v>
      </c>
      <c r="FA338" s="27" t="s">
        <v>704</v>
      </c>
      <c r="FB338" s="27" t="s">
        <v>704</v>
      </c>
      <c r="FC338" s="27" t="s">
        <v>704</v>
      </c>
      <c r="FD338" s="27" t="s">
        <v>704</v>
      </c>
      <c r="FE338" s="27" t="s">
        <v>704</v>
      </c>
      <c r="FF338" s="27" t="s">
        <v>704</v>
      </c>
      <c r="FG338" s="27" t="s">
        <v>704</v>
      </c>
      <c r="FH338" s="27" t="s">
        <v>704</v>
      </c>
      <c r="FI338" s="27" t="s">
        <v>704</v>
      </c>
      <c r="FJ338" s="27" t="s">
        <v>694</v>
      </c>
      <c r="FK338" s="27" t="s">
        <v>704</v>
      </c>
      <c r="FL338" s="27" t="s">
        <v>704</v>
      </c>
      <c r="FM338" s="27" t="s">
        <v>704</v>
      </c>
      <c r="FN338" s="27" t="s">
        <v>704</v>
      </c>
      <c r="FO338" s="78" t="s">
        <v>1642</v>
      </c>
      <c r="FP338" s="72" t="s">
        <v>698</v>
      </c>
      <c r="FQ338" s="72" t="s">
        <v>1176</v>
      </c>
      <c r="FR338" s="78" t="s">
        <v>1643</v>
      </c>
      <c r="FS338" s="78" t="s">
        <v>1703</v>
      </c>
      <c r="FT338" s="72" t="s">
        <v>1645</v>
      </c>
      <c r="FU338" s="72" t="s">
        <v>698</v>
      </c>
      <c r="FV338" s="78" t="s">
        <v>1865</v>
      </c>
      <c r="FW338" s="78" t="s">
        <v>1647</v>
      </c>
      <c r="FX338" s="78" t="s">
        <v>1647</v>
      </c>
      <c r="FY338" s="72" t="s">
        <v>698</v>
      </c>
      <c r="FZ338" s="90" t="s">
        <v>1648</v>
      </c>
      <c r="GA338" s="90" t="s">
        <v>1647</v>
      </c>
      <c r="GB338" s="90" t="s">
        <v>1649</v>
      </c>
      <c r="GC338" s="90" t="s">
        <v>1650</v>
      </c>
      <c r="GD338" s="90" t="s">
        <v>1651</v>
      </c>
      <c r="GE338" s="90" t="s">
        <v>1866</v>
      </c>
      <c r="GF338" s="90" t="s">
        <v>1653</v>
      </c>
      <c r="GG338" s="90" t="s">
        <v>1650</v>
      </c>
      <c r="GH338" s="106" t="s">
        <v>1654</v>
      </c>
      <c r="GI338" s="106" t="s">
        <v>1655</v>
      </c>
      <c r="GJ338" s="27" t="s">
        <v>1647</v>
      </c>
      <c r="GK338" s="28" t="s">
        <v>1681</v>
      </c>
      <c r="GL338" s="27"/>
    </row>
    <row r="339" spans="1:194" ht="22.5" x14ac:dyDescent="0.25">
      <c r="A339" s="71" t="str">
        <f t="shared" si="31"/>
        <v xml:space="preserve">Expenditure: Employee Related Cost  - Municipal Staff : Salaries, Wages and Allowances - Allowances: Service Related Benefits - Entertainment </v>
      </c>
      <c r="B339" s="27"/>
      <c r="C339" s="27" t="str">
        <f t="shared" si="30"/>
        <v>IE005002001005011011000000000000000000</v>
      </c>
      <c r="D339" s="25" t="s">
        <v>1166</v>
      </c>
      <c r="E339" s="23" t="s">
        <v>713</v>
      </c>
      <c r="F339" s="23" t="s">
        <v>707</v>
      </c>
      <c r="G339" s="23" t="s">
        <v>702</v>
      </c>
      <c r="H339" s="23" t="s">
        <v>713</v>
      </c>
      <c r="I339" s="23" t="s">
        <v>734</v>
      </c>
      <c r="J339" s="23" t="s">
        <v>734</v>
      </c>
      <c r="K339" s="23" t="s">
        <v>697</v>
      </c>
      <c r="L339" s="23" t="s">
        <v>697</v>
      </c>
      <c r="M339" s="23" t="s">
        <v>697</v>
      </c>
      <c r="N339" s="23" t="s">
        <v>697</v>
      </c>
      <c r="O339" s="23" t="s">
        <v>697</v>
      </c>
      <c r="P339" s="23" t="s">
        <v>697</v>
      </c>
      <c r="Q339" s="27"/>
      <c r="R339" s="27" t="s">
        <v>704</v>
      </c>
      <c r="S339" s="27" t="s">
        <v>698</v>
      </c>
      <c r="T339" s="28" t="s">
        <v>694</v>
      </c>
      <c r="U339" s="28"/>
      <c r="V339" s="27" t="s">
        <v>1745</v>
      </c>
      <c r="W339" s="27" t="s">
        <v>905</v>
      </c>
      <c r="X339" s="27"/>
      <c r="Y339" s="27"/>
      <c r="Z339" s="27"/>
      <c r="AA339" s="27"/>
      <c r="AB339" s="27"/>
      <c r="AC339" s="27" t="s">
        <v>1746</v>
      </c>
      <c r="AD339" s="27"/>
      <c r="AE339" s="27"/>
      <c r="AF339" s="27"/>
      <c r="AG339" s="27"/>
      <c r="AH339" s="27"/>
      <c r="AI339" s="27" t="s">
        <v>1935</v>
      </c>
      <c r="AJ339" s="28" t="s">
        <v>704</v>
      </c>
      <c r="AK339" s="27"/>
      <c r="AL339" s="27"/>
      <c r="AM339" s="27"/>
      <c r="AN339" s="27"/>
      <c r="AO339" s="27"/>
      <c r="AP339" s="27"/>
      <c r="AQ339" s="27"/>
      <c r="AR339" s="27"/>
      <c r="AS339" s="27"/>
      <c r="AT339" s="27"/>
      <c r="AU339" s="27"/>
      <c r="AV339" s="27"/>
      <c r="AW339" s="27"/>
      <c r="AX339" s="27"/>
      <c r="AY339" s="27"/>
      <c r="AZ339" s="27"/>
      <c r="BA339" s="27"/>
      <c r="BB339" s="27"/>
      <c r="BC339" s="27"/>
      <c r="BD339" s="27"/>
      <c r="BE339" s="27"/>
      <c r="BF339" s="27"/>
      <c r="BG339" s="27"/>
      <c r="BH339" s="27"/>
      <c r="BI339" s="27"/>
      <c r="BJ339" s="27"/>
      <c r="BK339" s="27"/>
      <c r="BL339" s="27"/>
      <c r="BM339" s="27"/>
      <c r="BN339" s="27"/>
      <c r="BO339" s="27"/>
      <c r="BP339" s="27"/>
      <c r="BQ339" s="27"/>
      <c r="BR339" s="27"/>
      <c r="BS339" s="27"/>
      <c r="BT339" s="27"/>
      <c r="BU339" s="27"/>
      <c r="BV339" s="27"/>
      <c r="BW339" s="27"/>
      <c r="BX339" s="27"/>
      <c r="BY339" s="27"/>
      <c r="BZ339" s="27"/>
      <c r="CA339" s="27"/>
      <c r="CB339" s="27"/>
      <c r="CC339" s="27"/>
      <c r="CD339" s="27"/>
      <c r="CE339" s="27"/>
      <c r="CF339" s="27"/>
      <c r="CG339" s="27"/>
      <c r="CH339" s="27"/>
      <c r="CI339" s="27"/>
      <c r="CJ339" s="27"/>
      <c r="CK339" s="27"/>
      <c r="CL339" s="27"/>
      <c r="CM339" s="27"/>
      <c r="CN339" s="27"/>
      <c r="CO339" s="27"/>
      <c r="CP339" s="27"/>
      <c r="CQ339" s="27"/>
      <c r="CR339" s="27"/>
      <c r="CS339" s="27"/>
      <c r="CT339" s="27"/>
      <c r="CU339" s="27"/>
      <c r="CV339" s="27"/>
      <c r="CW339" s="27"/>
      <c r="CX339" s="27"/>
      <c r="CY339" s="27"/>
      <c r="CZ339" s="27"/>
      <c r="DA339" s="27"/>
      <c r="DB339" s="27"/>
      <c r="DC339" s="27"/>
      <c r="DD339" s="27"/>
      <c r="DE339" s="27"/>
      <c r="DF339" s="27"/>
      <c r="DG339" s="27"/>
      <c r="DH339" s="27"/>
      <c r="DI339" s="27"/>
      <c r="DJ339" s="27"/>
      <c r="DK339" s="27"/>
      <c r="DL339" s="27"/>
      <c r="DM339" s="27"/>
      <c r="DN339" s="27"/>
      <c r="DO339" s="27"/>
      <c r="DP339" s="27"/>
      <c r="DQ339" s="27"/>
      <c r="DR339" s="27"/>
      <c r="DS339" s="27"/>
      <c r="DT339" s="27"/>
      <c r="DU339" s="27"/>
      <c r="DV339" s="27"/>
      <c r="DW339" s="27"/>
      <c r="DX339" s="27"/>
      <c r="DY339" s="27"/>
      <c r="DZ339" s="27"/>
      <c r="EA339" s="27"/>
      <c r="EB339" s="27"/>
      <c r="EC339" s="27"/>
      <c r="ED339" s="27"/>
      <c r="EE339" s="27"/>
      <c r="EF339" s="27"/>
      <c r="EG339" s="27"/>
      <c r="EH339" s="27"/>
      <c r="EI339" s="27"/>
      <c r="EJ339" s="27"/>
      <c r="EK339" s="27"/>
      <c r="EL339" s="27"/>
      <c r="EM339" s="27"/>
      <c r="EN339" s="27"/>
      <c r="EO339" s="27"/>
      <c r="EP339" s="27"/>
      <c r="EQ339" s="27"/>
      <c r="ER339" s="27"/>
      <c r="ES339" s="27"/>
      <c r="ET339" s="27"/>
      <c r="EU339" s="27"/>
      <c r="EV339" s="27"/>
      <c r="EW339" s="27"/>
      <c r="EX339" s="27"/>
      <c r="EY339" s="27"/>
      <c r="EZ339" s="27"/>
      <c r="FA339" s="27"/>
      <c r="FB339" s="27"/>
      <c r="FC339" s="27"/>
      <c r="FD339" s="27"/>
      <c r="FE339" s="27"/>
      <c r="FF339" s="27"/>
      <c r="FG339" s="27"/>
      <c r="FH339" s="27"/>
      <c r="FI339" s="27"/>
      <c r="FJ339" s="27"/>
      <c r="FK339" s="27"/>
      <c r="FL339" s="27"/>
      <c r="FM339" s="27"/>
      <c r="FN339" s="27"/>
      <c r="FO339" s="78" t="s">
        <v>1642</v>
      </c>
      <c r="FP339" s="72"/>
      <c r="FQ339" s="72"/>
      <c r="FR339" s="78" t="s">
        <v>1643</v>
      </c>
      <c r="FS339" s="78" t="s">
        <v>1703</v>
      </c>
      <c r="FT339" s="72"/>
      <c r="FU339" s="72"/>
      <c r="FV339" s="78" t="s">
        <v>1865</v>
      </c>
      <c r="FW339" s="78" t="s">
        <v>1647</v>
      </c>
      <c r="FX339" s="78" t="s">
        <v>1647</v>
      </c>
      <c r="FY339" s="72"/>
      <c r="FZ339" s="90" t="s">
        <v>1648</v>
      </c>
      <c r="GA339" s="90" t="s">
        <v>1647</v>
      </c>
      <c r="GB339" s="90" t="s">
        <v>1649</v>
      </c>
      <c r="GC339" s="90" t="s">
        <v>1650</v>
      </c>
      <c r="GD339" s="90" t="s">
        <v>1651</v>
      </c>
      <c r="GE339" s="90" t="s">
        <v>1866</v>
      </c>
      <c r="GF339" s="90" t="s">
        <v>1653</v>
      </c>
      <c r="GG339" s="90" t="s">
        <v>1650</v>
      </c>
      <c r="GH339" s="106" t="s">
        <v>1654</v>
      </c>
      <c r="GI339" s="106" t="s">
        <v>1655</v>
      </c>
      <c r="GJ339" s="27" t="s">
        <v>1647</v>
      </c>
      <c r="GK339" s="28" t="s">
        <v>1681</v>
      </c>
      <c r="GL339" s="27"/>
    </row>
    <row r="340" spans="1:194" ht="22.5" x14ac:dyDescent="0.25">
      <c r="A340" s="71" t="str">
        <f t="shared" si="31"/>
        <v xml:space="preserve">Expenditure: Employee Related Cost  - Municipal Staff : Salaries, Wages and Allowances - Allowances: Service Related Benefits - Non-pensionable </v>
      </c>
      <c r="B340" s="28"/>
      <c r="C340" s="28" t="str">
        <f t="shared" si="30"/>
        <v>IE005002001005011012000000000000000000</v>
      </c>
      <c r="D340" s="25" t="s">
        <v>1166</v>
      </c>
      <c r="E340" s="25" t="s">
        <v>713</v>
      </c>
      <c r="F340" s="25" t="s">
        <v>707</v>
      </c>
      <c r="G340" s="25" t="s">
        <v>702</v>
      </c>
      <c r="H340" s="25" t="s">
        <v>713</v>
      </c>
      <c r="I340" s="25" t="s">
        <v>734</v>
      </c>
      <c r="J340" s="25" t="s">
        <v>736</v>
      </c>
      <c r="K340" s="25" t="s">
        <v>697</v>
      </c>
      <c r="L340" s="25" t="s">
        <v>697</v>
      </c>
      <c r="M340" s="25" t="s">
        <v>697</v>
      </c>
      <c r="N340" s="25" t="s">
        <v>697</v>
      </c>
      <c r="O340" s="25" t="s">
        <v>697</v>
      </c>
      <c r="P340" s="25" t="s">
        <v>697</v>
      </c>
      <c r="Q340" s="28"/>
      <c r="R340" s="28" t="s">
        <v>704</v>
      </c>
      <c r="S340" s="28" t="s">
        <v>698</v>
      </c>
      <c r="T340" s="28" t="s">
        <v>694</v>
      </c>
      <c r="U340" s="28"/>
      <c r="V340" s="28" t="s">
        <v>1712</v>
      </c>
      <c r="W340" s="28" t="s">
        <v>905</v>
      </c>
      <c r="X340" s="28"/>
      <c r="Y340" s="28"/>
      <c r="Z340" s="28"/>
      <c r="AA340" s="28"/>
      <c r="AB340" s="28"/>
      <c r="AC340" s="28" t="s">
        <v>1713</v>
      </c>
      <c r="AD340" s="28"/>
      <c r="AE340" s="28"/>
      <c r="AF340" s="28"/>
      <c r="AG340" s="28"/>
      <c r="AH340" s="28"/>
      <c r="AI340" s="28" t="s">
        <v>1936</v>
      </c>
      <c r="AJ340" s="28" t="s">
        <v>704</v>
      </c>
      <c r="AK340" s="28"/>
      <c r="AL340" s="28"/>
      <c r="AM340" s="28"/>
      <c r="AN340" s="28"/>
      <c r="AO340" s="28"/>
      <c r="AP340" s="28"/>
      <c r="AQ340" s="28"/>
      <c r="AR340" s="28"/>
      <c r="AS340" s="28"/>
      <c r="AT340" s="28"/>
      <c r="AU340" s="28"/>
      <c r="AV340" s="28"/>
      <c r="AW340" s="28"/>
      <c r="AX340" s="28"/>
      <c r="AY340" s="28"/>
      <c r="AZ340" s="28"/>
      <c r="BA340" s="28"/>
      <c r="BB340" s="28"/>
      <c r="BC340" s="28"/>
      <c r="BD340" s="28"/>
      <c r="BE340" s="28"/>
      <c r="BF340" s="28"/>
      <c r="BG340" s="28"/>
      <c r="BH340" s="28"/>
      <c r="BI340" s="28"/>
      <c r="BJ340" s="28"/>
      <c r="BK340" s="28"/>
      <c r="BL340" s="28"/>
      <c r="BM340" s="28"/>
      <c r="BN340" s="28"/>
      <c r="BO340" s="28"/>
      <c r="BP340" s="28"/>
      <c r="BQ340" s="28"/>
      <c r="BR340" s="28"/>
      <c r="BS340" s="28"/>
      <c r="BT340" s="28"/>
      <c r="BU340" s="28"/>
      <c r="BV340" s="28"/>
      <c r="BW340" s="28"/>
      <c r="BX340" s="28"/>
      <c r="BY340" s="28"/>
      <c r="BZ340" s="28"/>
      <c r="CA340" s="28"/>
      <c r="CB340" s="28"/>
      <c r="CC340" s="28"/>
      <c r="CD340" s="28"/>
      <c r="CE340" s="28"/>
      <c r="CF340" s="28"/>
      <c r="CG340" s="28"/>
      <c r="CH340" s="28"/>
      <c r="CI340" s="28"/>
      <c r="CJ340" s="28"/>
      <c r="CK340" s="28"/>
      <c r="CL340" s="28"/>
      <c r="CM340" s="28"/>
      <c r="CN340" s="28"/>
      <c r="CO340" s="28"/>
      <c r="CP340" s="28"/>
      <c r="CQ340" s="28"/>
      <c r="CR340" s="28"/>
      <c r="CS340" s="28"/>
      <c r="CT340" s="28"/>
      <c r="CU340" s="28"/>
      <c r="CV340" s="28"/>
      <c r="CW340" s="28"/>
      <c r="CX340" s="28"/>
      <c r="CY340" s="28"/>
      <c r="CZ340" s="28"/>
      <c r="DA340" s="28"/>
      <c r="DB340" s="28"/>
      <c r="DC340" s="28"/>
      <c r="DD340" s="28"/>
      <c r="DE340" s="28"/>
      <c r="DF340" s="28"/>
      <c r="DG340" s="28"/>
      <c r="DH340" s="28"/>
      <c r="DI340" s="28"/>
      <c r="DJ340" s="28"/>
      <c r="DK340" s="28"/>
      <c r="DL340" s="28"/>
      <c r="DM340" s="28"/>
      <c r="DN340" s="28"/>
      <c r="DO340" s="28"/>
      <c r="DP340" s="28"/>
      <c r="DQ340" s="28"/>
      <c r="DR340" s="28"/>
      <c r="DS340" s="28"/>
      <c r="DT340" s="28"/>
      <c r="DU340" s="28"/>
      <c r="DV340" s="28"/>
      <c r="DW340" s="28"/>
      <c r="DX340" s="28"/>
      <c r="DY340" s="28"/>
      <c r="DZ340" s="28"/>
      <c r="EA340" s="28"/>
      <c r="EB340" s="28"/>
      <c r="EC340" s="28"/>
      <c r="ED340" s="28"/>
      <c r="EE340" s="28"/>
      <c r="EF340" s="28"/>
      <c r="EG340" s="28"/>
      <c r="EH340" s="28"/>
      <c r="EI340" s="28"/>
      <c r="EJ340" s="28"/>
      <c r="EK340" s="28"/>
      <c r="EL340" s="28"/>
      <c r="EM340" s="28"/>
      <c r="EN340" s="28"/>
      <c r="EO340" s="28"/>
      <c r="EP340" s="28"/>
      <c r="EQ340" s="28"/>
      <c r="ER340" s="28"/>
      <c r="ES340" s="28"/>
      <c r="ET340" s="28"/>
      <c r="EU340" s="28"/>
      <c r="EV340" s="28"/>
      <c r="EW340" s="28"/>
      <c r="EX340" s="28"/>
      <c r="EY340" s="28"/>
      <c r="EZ340" s="28"/>
      <c r="FA340" s="28"/>
      <c r="FB340" s="28"/>
      <c r="FC340" s="28"/>
      <c r="FD340" s="28"/>
      <c r="FE340" s="28"/>
      <c r="FF340" s="28"/>
      <c r="FG340" s="28"/>
      <c r="FH340" s="28"/>
      <c r="FI340" s="28"/>
      <c r="FJ340" s="28"/>
      <c r="FK340" s="28"/>
      <c r="FL340" s="28"/>
      <c r="FM340" s="28"/>
      <c r="FN340" s="28"/>
      <c r="FO340" s="78" t="s">
        <v>1642</v>
      </c>
      <c r="FP340" s="73"/>
      <c r="FQ340" s="73"/>
      <c r="FR340" s="78" t="s">
        <v>1643</v>
      </c>
      <c r="FS340" s="78" t="s">
        <v>1703</v>
      </c>
      <c r="FT340" s="73"/>
      <c r="FU340" s="73"/>
      <c r="FV340" s="114" t="s">
        <v>1865</v>
      </c>
      <c r="FW340" s="114" t="s">
        <v>1647</v>
      </c>
      <c r="FX340" s="114" t="s">
        <v>1647</v>
      </c>
      <c r="FY340" s="73"/>
      <c r="FZ340" s="90" t="s">
        <v>1648</v>
      </c>
      <c r="GA340" s="90" t="s">
        <v>1647</v>
      </c>
      <c r="GB340" s="90" t="s">
        <v>1649</v>
      </c>
      <c r="GC340" s="90" t="s">
        <v>1650</v>
      </c>
      <c r="GD340" s="90" t="s">
        <v>1651</v>
      </c>
      <c r="GE340" s="90" t="s">
        <v>1866</v>
      </c>
      <c r="GF340" s="90" t="s">
        <v>1653</v>
      </c>
      <c r="GG340" s="90" t="s">
        <v>1650</v>
      </c>
      <c r="GH340" s="106" t="s">
        <v>1654</v>
      </c>
      <c r="GI340" s="106" t="s">
        <v>1655</v>
      </c>
      <c r="GJ340" s="28" t="s">
        <v>1647</v>
      </c>
      <c r="GK340" s="28" t="s">
        <v>1681</v>
      </c>
      <c r="GL340" s="28"/>
    </row>
    <row r="341" spans="1:194" x14ac:dyDescent="0.25">
      <c r="A341" s="71" t="str">
        <f t="shared" si="27"/>
        <v>Expenditure: Employee Related Cost  - Municipal Staff : Salaries, Wages and Allowances - Allowances: In-kind Benefits</v>
      </c>
      <c r="B341" s="27" t="s">
        <v>1639</v>
      </c>
      <c r="C341" s="27" t="str">
        <f t="shared" si="30"/>
        <v>IE005002001005012000000000000000000000</v>
      </c>
      <c r="D341" s="23" t="s">
        <v>1166</v>
      </c>
      <c r="E341" s="23" t="s">
        <v>713</v>
      </c>
      <c r="F341" s="23" t="s">
        <v>707</v>
      </c>
      <c r="G341" s="23" t="s">
        <v>702</v>
      </c>
      <c r="H341" s="23" t="s">
        <v>713</v>
      </c>
      <c r="I341" s="23" t="s">
        <v>736</v>
      </c>
      <c r="J341" s="23" t="s">
        <v>697</v>
      </c>
      <c r="K341" s="23" t="s">
        <v>697</v>
      </c>
      <c r="L341" s="23" t="s">
        <v>697</v>
      </c>
      <c r="M341" s="23" t="s">
        <v>697</v>
      </c>
      <c r="N341" s="23" t="s">
        <v>697</v>
      </c>
      <c r="O341" s="23" t="s">
        <v>697</v>
      </c>
      <c r="P341" s="23" t="s">
        <v>697</v>
      </c>
      <c r="Q341" s="27">
        <v>0</v>
      </c>
      <c r="R341" s="27" t="s">
        <v>704</v>
      </c>
      <c r="S341" s="27" t="s">
        <v>698</v>
      </c>
      <c r="T341" s="28" t="s">
        <v>694</v>
      </c>
      <c r="U341" s="28"/>
      <c r="V341" s="28" t="s">
        <v>1792</v>
      </c>
      <c r="W341" s="27" t="s">
        <v>905</v>
      </c>
      <c r="X341" s="27"/>
      <c r="Y341" s="27"/>
      <c r="Z341" s="27"/>
      <c r="AA341" s="27"/>
      <c r="AB341" s="27" t="s">
        <v>1793</v>
      </c>
      <c r="AC341" s="27"/>
      <c r="AD341" s="27"/>
      <c r="AE341" s="27"/>
      <c r="AF341" s="27"/>
      <c r="AG341" s="27"/>
      <c r="AH341" s="27"/>
      <c r="AI341" s="27" t="s">
        <v>1937</v>
      </c>
      <c r="AJ341" s="28" t="s">
        <v>704</v>
      </c>
      <c r="AK341" s="27" t="s">
        <v>704</v>
      </c>
      <c r="AL341" s="27" t="s">
        <v>704</v>
      </c>
      <c r="AM341" s="27" t="s">
        <v>704</v>
      </c>
      <c r="AN341" s="27" t="s">
        <v>704</v>
      </c>
      <c r="AO341" s="27" t="s">
        <v>704</v>
      </c>
      <c r="AP341" s="27" t="s">
        <v>704</v>
      </c>
      <c r="AQ341" s="27" t="s">
        <v>704</v>
      </c>
      <c r="AR341" s="27" t="s">
        <v>704</v>
      </c>
      <c r="AS341" s="27" t="s">
        <v>704</v>
      </c>
      <c r="AT341" s="27" t="s">
        <v>704</v>
      </c>
      <c r="AU341" s="27" t="s">
        <v>704</v>
      </c>
      <c r="AV341" s="27" t="s">
        <v>704</v>
      </c>
      <c r="AW341" s="27" t="s">
        <v>704</v>
      </c>
      <c r="AX341" s="27" t="s">
        <v>704</v>
      </c>
      <c r="AY341" s="27" t="s">
        <v>704</v>
      </c>
      <c r="AZ341" s="27" t="s">
        <v>704</v>
      </c>
      <c r="BA341" s="27" t="s">
        <v>704</v>
      </c>
      <c r="BB341" s="27" t="s">
        <v>704</v>
      </c>
      <c r="BC341" s="27" t="s">
        <v>704</v>
      </c>
      <c r="BD341" s="27" t="s">
        <v>704</v>
      </c>
      <c r="BE341" s="27" t="s">
        <v>704</v>
      </c>
      <c r="BF341" s="27" t="s">
        <v>704</v>
      </c>
      <c r="BG341" s="27" t="s">
        <v>704</v>
      </c>
      <c r="BH341" s="27" t="s">
        <v>704</v>
      </c>
      <c r="BI341" s="27" t="s">
        <v>704</v>
      </c>
      <c r="BJ341" s="27" t="s">
        <v>704</v>
      </c>
      <c r="BK341" s="27" t="s">
        <v>704</v>
      </c>
      <c r="BL341" s="27" t="s">
        <v>704</v>
      </c>
      <c r="BM341" s="27" t="s">
        <v>704</v>
      </c>
      <c r="BN341" s="27" t="s">
        <v>704</v>
      </c>
      <c r="BO341" s="27" t="s">
        <v>704</v>
      </c>
      <c r="BP341" s="27" t="s">
        <v>704</v>
      </c>
      <c r="BQ341" s="27" t="s">
        <v>704</v>
      </c>
      <c r="BR341" s="27" t="s">
        <v>704</v>
      </c>
      <c r="BS341" s="27" t="s">
        <v>704</v>
      </c>
      <c r="BT341" s="27" t="s">
        <v>704</v>
      </c>
      <c r="BU341" s="27" t="s">
        <v>704</v>
      </c>
      <c r="BV341" s="27" t="s">
        <v>704</v>
      </c>
      <c r="BW341" s="27" t="s">
        <v>704</v>
      </c>
      <c r="BX341" s="27" t="s">
        <v>704</v>
      </c>
      <c r="BY341" s="27" t="s">
        <v>704</v>
      </c>
      <c r="BZ341" s="27" t="s">
        <v>704</v>
      </c>
      <c r="CA341" s="27" t="s">
        <v>704</v>
      </c>
      <c r="CB341" s="27" t="s">
        <v>704</v>
      </c>
      <c r="CC341" s="27" t="s">
        <v>704</v>
      </c>
      <c r="CD341" s="27" t="s">
        <v>704</v>
      </c>
      <c r="CE341" s="27" t="s">
        <v>704</v>
      </c>
      <c r="CF341" s="27" t="s">
        <v>704</v>
      </c>
      <c r="CG341" s="27" t="s">
        <v>704</v>
      </c>
      <c r="CH341" s="27" t="s">
        <v>704</v>
      </c>
      <c r="CI341" s="27" t="s">
        <v>704</v>
      </c>
      <c r="CJ341" s="27" t="s">
        <v>704</v>
      </c>
      <c r="CK341" s="27" t="s">
        <v>704</v>
      </c>
      <c r="CL341" s="27" t="s">
        <v>704</v>
      </c>
      <c r="CM341" s="27" t="s">
        <v>704</v>
      </c>
      <c r="CN341" s="27" t="s">
        <v>704</v>
      </c>
      <c r="CO341" s="27" t="s">
        <v>704</v>
      </c>
      <c r="CP341" s="27" t="s">
        <v>704</v>
      </c>
      <c r="CQ341" s="27" t="s">
        <v>704</v>
      </c>
      <c r="CR341" s="27" t="s">
        <v>704</v>
      </c>
      <c r="CS341" s="27" t="s">
        <v>704</v>
      </c>
      <c r="CT341" s="27" t="s">
        <v>704</v>
      </c>
      <c r="CU341" s="27" t="s">
        <v>704</v>
      </c>
      <c r="CV341" s="27" t="s">
        <v>704</v>
      </c>
      <c r="CW341" s="27" t="s">
        <v>704</v>
      </c>
      <c r="CX341" s="27" t="s">
        <v>704</v>
      </c>
      <c r="CY341" s="27" t="s">
        <v>704</v>
      </c>
      <c r="CZ341" s="27" t="s">
        <v>704</v>
      </c>
      <c r="DA341" s="27" t="s">
        <v>704</v>
      </c>
      <c r="DB341" s="27" t="s">
        <v>698</v>
      </c>
      <c r="DC341" s="27" t="s">
        <v>698</v>
      </c>
      <c r="DD341" s="27" t="s">
        <v>698</v>
      </c>
      <c r="DE341" s="27" t="s">
        <v>698</v>
      </c>
      <c r="DF341" s="27" t="s">
        <v>704</v>
      </c>
      <c r="DG341" s="27" t="s">
        <v>704</v>
      </c>
      <c r="DH341" s="27" t="s">
        <v>704</v>
      </c>
      <c r="DI341" s="27" t="s">
        <v>704</v>
      </c>
      <c r="DJ341" s="27" t="s">
        <v>704</v>
      </c>
      <c r="DK341" s="27" t="s">
        <v>704</v>
      </c>
      <c r="DL341" s="27" t="s">
        <v>704</v>
      </c>
      <c r="DM341" s="27" t="s">
        <v>704</v>
      </c>
      <c r="DN341" s="27" t="s">
        <v>704</v>
      </c>
      <c r="DO341" s="27" t="s">
        <v>704</v>
      </c>
      <c r="DP341" s="27" t="s">
        <v>704</v>
      </c>
      <c r="DQ341" s="27" t="s">
        <v>704</v>
      </c>
      <c r="DR341" s="27" t="s">
        <v>704</v>
      </c>
      <c r="DS341" s="27"/>
      <c r="DT341" s="27" t="s">
        <v>704</v>
      </c>
      <c r="DU341" s="27" t="s">
        <v>704</v>
      </c>
      <c r="DV341" s="27" t="s">
        <v>704</v>
      </c>
      <c r="DW341" s="27" t="s">
        <v>704</v>
      </c>
      <c r="DX341" s="27" t="s">
        <v>704</v>
      </c>
      <c r="DY341" s="27" t="s">
        <v>704</v>
      </c>
      <c r="DZ341" s="27" t="s">
        <v>704</v>
      </c>
      <c r="EA341" s="27" t="s">
        <v>704</v>
      </c>
      <c r="EB341" s="27" t="s">
        <v>704</v>
      </c>
      <c r="EC341" s="27" t="s">
        <v>704</v>
      </c>
      <c r="ED341" s="27" t="s">
        <v>704</v>
      </c>
      <c r="EE341" s="27" t="s">
        <v>704</v>
      </c>
      <c r="EF341" s="27" t="s">
        <v>704</v>
      </c>
      <c r="EG341" s="27" t="s">
        <v>704</v>
      </c>
      <c r="EH341" s="27" t="s">
        <v>704</v>
      </c>
      <c r="EI341" s="27" t="s">
        <v>704</v>
      </c>
      <c r="EJ341" s="27" t="s">
        <v>704</v>
      </c>
      <c r="EK341" s="27" t="s">
        <v>704</v>
      </c>
      <c r="EL341" s="27" t="s">
        <v>704</v>
      </c>
      <c r="EM341" s="27" t="s">
        <v>704</v>
      </c>
      <c r="EN341" s="27" t="s">
        <v>704</v>
      </c>
      <c r="EO341" s="27" t="s">
        <v>704</v>
      </c>
      <c r="EP341" s="27" t="s">
        <v>704</v>
      </c>
      <c r="EQ341" s="27" t="s">
        <v>704</v>
      </c>
      <c r="ER341" s="27" t="s">
        <v>704</v>
      </c>
      <c r="ES341" s="27" t="s">
        <v>704</v>
      </c>
      <c r="ET341" s="27" t="s">
        <v>704</v>
      </c>
      <c r="EU341" s="27" t="s">
        <v>704</v>
      </c>
      <c r="EV341" s="27" t="s">
        <v>704</v>
      </c>
      <c r="EW341" s="27" t="s">
        <v>704</v>
      </c>
      <c r="EX341" s="27" t="s">
        <v>704</v>
      </c>
      <c r="EY341" s="27" t="s">
        <v>704</v>
      </c>
      <c r="EZ341" s="27" t="s">
        <v>704</v>
      </c>
      <c r="FA341" s="27" t="s">
        <v>704</v>
      </c>
      <c r="FB341" s="27" t="s">
        <v>704</v>
      </c>
      <c r="FC341" s="27" t="s">
        <v>704</v>
      </c>
      <c r="FD341" s="27" t="s">
        <v>704</v>
      </c>
      <c r="FE341" s="27" t="s">
        <v>704</v>
      </c>
      <c r="FF341" s="27" t="s">
        <v>704</v>
      </c>
      <c r="FG341" s="27" t="s">
        <v>704</v>
      </c>
      <c r="FH341" s="27" t="s">
        <v>704</v>
      </c>
      <c r="FI341" s="27" t="s">
        <v>704</v>
      </c>
      <c r="FJ341" s="27" t="s">
        <v>694</v>
      </c>
      <c r="FK341" s="27" t="s">
        <v>704</v>
      </c>
      <c r="FL341" s="27" t="s">
        <v>704</v>
      </c>
      <c r="FM341" s="27" t="s">
        <v>704</v>
      </c>
      <c r="FN341" s="27" t="s">
        <v>704</v>
      </c>
      <c r="FO341" s="78" t="s">
        <v>1642</v>
      </c>
      <c r="FP341" s="72" t="s">
        <v>698</v>
      </c>
      <c r="FQ341" s="72" t="s">
        <v>1176</v>
      </c>
      <c r="FR341" s="78" t="s">
        <v>1643</v>
      </c>
      <c r="FS341" s="78" t="s">
        <v>1703</v>
      </c>
      <c r="FT341" s="72" t="s">
        <v>1645</v>
      </c>
      <c r="FU341" s="72" t="s">
        <v>698</v>
      </c>
      <c r="FV341" s="114" t="s">
        <v>1865</v>
      </c>
      <c r="FW341" s="114" t="s">
        <v>1647</v>
      </c>
      <c r="FX341" s="114" t="s">
        <v>698</v>
      </c>
      <c r="FY341" s="72" t="s">
        <v>698</v>
      </c>
      <c r="FZ341" s="90" t="s">
        <v>1648</v>
      </c>
      <c r="GA341" s="90" t="s">
        <v>1647</v>
      </c>
      <c r="GB341" s="90" t="s">
        <v>1649</v>
      </c>
      <c r="GC341" s="90" t="s">
        <v>1650</v>
      </c>
      <c r="GD341" s="90" t="s">
        <v>1651</v>
      </c>
      <c r="GE341" s="90" t="s">
        <v>1866</v>
      </c>
      <c r="GF341" s="90" t="s">
        <v>1653</v>
      </c>
      <c r="GG341" s="90" t="s">
        <v>1650</v>
      </c>
      <c r="GH341" s="106" t="s">
        <v>1654</v>
      </c>
      <c r="GI341" s="106" t="s">
        <v>1655</v>
      </c>
      <c r="GJ341" s="27" t="s">
        <v>1647</v>
      </c>
      <c r="GK341" s="28" t="s">
        <v>1681</v>
      </c>
      <c r="GL341" s="27"/>
    </row>
    <row r="342" spans="1:194" ht="22.5" x14ac:dyDescent="0.25">
      <c r="A342" s="71" t="str">
        <f t="shared" si="27"/>
        <v>Expenditure: Employee Related Cost  - Municipal Staff : Salaries, Wages and Allowances - Allowances: In-kind Benefits - Cost Capitalised to PPE (Credit Account)</v>
      </c>
      <c r="B342" s="27" t="s">
        <v>1639</v>
      </c>
      <c r="C342" s="27" t="str">
        <f t="shared" si="30"/>
        <v>IE005002001005013000000000000000000000</v>
      </c>
      <c r="D342" s="23" t="s">
        <v>1166</v>
      </c>
      <c r="E342" s="23" t="s">
        <v>713</v>
      </c>
      <c r="F342" s="23" t="s">
        <v>707</v>
      </c>
      <c r="G342" s="23" t="s">
        <v>702</v>
      </c>
      <c r="H342" s="23" t="s">
        <v>713</v>
      </c>
      <c r="I342" s="23" t="s">
        <v>738</v>
      </c>
      <c r="J342" s="23" t="s">
        <v>697</v>
      </c>
      <c r="K342" s="23" t="s">
        <v>697</v>
      </c>
      <c r="L342" s="23" t="s">
        <v>697</v>
      </c>
      <c r="M342" s="23" t="s">
        <v>697</v>
      </c>
      <c r="N342" s="23" t="s">
        <v>697</v>
      </c>
      <c r="O342" s="23" t="s">
        <v>697</v>
      </c>
      <c r="P342" s="23" t="s">
        <v>697</v>
      </c>
      <c r="Q342" s="27">
        <v>0</v>
      </c>
      <c r="R342" s="27" t="s">
        <v>704</v>
      </c>
      <c r="S342" s="27" t="s">
        <v>698</v>
      </c>
      <c r="T342" s="28" t="s">
        <v>694</v>
      </c>
      <c r="U342" s="28"/>
      <c r="V342" s="27" t="s">
        <v>53</v>
      </c>
      <c r="W342" s="27" t="s">
        <v>905</v>
      </c>
      <c r="X342" s="27"/>
      <c r="Y342" s="27"/>
      <c r="Z342" s="27"/>
      <c r="AA342" s="27"/>
      <c r="AB342" s="27" t="s">
        <v>1795</v>
      </c>
      <c r="AC342" s="27"/>
      <c r="AD342" s="27"/>
      <c r="AE342" s="27"/>
      <c r="AF342" s="27"/>
      <c r="AG342" s="27"/>
      <c r="AH342" s="27"/>
      <c r="AI342" s="27" t="s">
        <v>1938</v>
      </c>
      <c r="AJ342" s="28" t="s">
        <v>704</v>
      </c>
      <c r="AK342" s="27" t="s">
        <v>704</v>
      </c>
      <c r="AL342" s="27" t="s">
        <v>704</v>
      </c>
      <c r="AM342" s="27" t="s">
        <v>704</v>
      </c>
      <c r="AN342" s="27" t="s">
        <v>704</v>
      </c>
      <c r="AO342" s="27" t="s">
        <v>704</v>
      </c>
      <c r="AP342" s="27" t="s">
        <v>704</v>
      </c>
      <c r="AQ342" s="27" t="s">
        <v>704</v>
      </c>
      <c r="AR342" s="27" t="s">
        <v>704</v>
      </c>
      <c r="AS342" s="27" t="s">
        <v>704</v>
      </c>
      <c r="AT342" s="27" t="s">
        <v>704</v>
      </c>
      <c r="AU342" s="27" t="s">
        <v>704</v>
      </c>
      <c r="AV342" s="27" t="s">
        <v>704</v>
      </c>
      <c r="AW342" s="27" t="s">
        <v>704</v>
      </c>
      <c r="AX342" s="27" t="s">
        <v>704</v>
      </c>
      <c r="AY342" s="27" t="s">
        <v>704</v>
      </c>
      <c r="AZ342" s="27" t="s">
        <v>704</v>
      </c>
      <c r="BA342" s="27" t="s">
        <v>704</v>
      </c>
      <c r="BB342" s="27" t="s">
        <v>704</v>
      </c>
      <c r="BC342" s="27" t="s">
        <v>704</v>
      </c>
      <c r="BD342" s="27" t="s">
        <v>704</v>
      </c>
      <c r="BE342" s="27" t="s">
        <v>704</v>
      </c>
      <c r="BF342" s="27" t="s">
        <v>704</v>
      </c>
      <c r="BG342" s="27" t="s">
        <v>704</v>
      </c>
      <c r="BH342" s="27" t="s">
        <v>704</v>
      </c>
      <c r="BI342" s="27" t="s">
        <v>704</v>
      </c>
      <c r="BJ342" s="27" t="s">
        <v>704</v>
      </c>
      <c r="BK342" s="27" t="s">
        <v>704</v>
      </c>
      <c r="BL342" s="27" t="s">
        <v>704</v>
      </c>
      <c r="BM342" s="27" t="s">
        <v>704</v>
      </c>
      <c r="BN342" s="27" t="s">
        <v>704</v>
      </c>
      <c r="BO342" s="27" t="s">
        <v>704</v>
      </c>
      <c r="BP342" s="27" t="s">
        <v>704</v>
      </c>
      <c r="BQ342" s="27" t="s">
        <v>704</v>
      </c>
      <c r="BR342" s="27" t="s">
        <v>704</v>
      </c>
      <c r="BS342" s="27" t="s">
        <v>704</v>
      </c>
      <c r="BT342" s="27" t="s">
        <v>704</v>
      </c>
      <c r="BU342" s="27" t="s">
        <v>704</v>
      </c>
      <c r="BV342" s="27" t="s">
        <v>704</v>
      </c>
      <c r="BW342" s="27" t="s">
        <v>704</v>
      </c>
      <c r="BX342" s="27" t="s">
        <v>704</v>
      </c>
      <c r="BY342" s="27" t="s">
        <v>704</v>
      </c>
      <c r="BZ342" s="27" t="s">
        <v>704</v>
      </c>
      <c r="CA342" s="27" t="s">
        <v>704</v>
      </c>
      <c r="CB342" s="27" t="s">
        <v>704</v>
      </c>
      <c r="CC342" s="27" t="s">
        <v>704</v>
      </c>
      <c r="CD342" s="27" t="s">
        <v>704</v>
      </c>
      <c r="CE342" s="27" t="s">
        <v>704</v>
      </c>
      <c r="CF342" s="27" t="s">
        <v>704</v>
      </c>
      <c r="CG342" s="27" t="s">
        <v>704</v>
      </c>
      <c r="CH342" s="27" t="s">
        <v>704</v>
      </c>
      <c r="CI342" s="27" t="s">
        <v>704</v>
      </c>
      <c r="CJ342" s="27" t="s">
        <v>704</v>
      </c>
      <c r="CK342" s="27" t="s">
        <v>704</v>
      </c>
      <c r="CL342" s="27" t="s">
        <v>704</v>
      </c>
      <c r="CM342" s="27" t="s">
        <v>704</v>
      </c>
      <c r="CN342" s="27" t="s">
        <v>704</v>
      </c>
      <c r="CO342" s="27" t="s">
        <v>704</v>
      </c>
      <c r="CP342" s="27" t="s">
        <v>704</v>
      </c>
      <c r="CQ342" s="27" t="s">
        <v>704</v>
      </c>
      <c r="CR342" s="27" t="s">
        <v>704</v>
      </c>
      <c r="CS342" s="27" t="s">
        <v>704</v>
      </c>
      <c r="CT342" s="27" t="s">
        <v>704</v>
      </c>
      <c r="CU342" s="27" t="s">
        <v>704</v>
      </c>
      <c r="CV342" s="27" t="s">
        <v>704</v>
      </c>
      <c r="CW342" s="27" t="s">
        <v>704</v>
      </c>
      <c r="CX342" s="27" t="s">
        <v>704</v>
      </c>
      <c r="CY342" s="27" t="s">
        <v>704</v>
      </c>
      <c r="CZ342" s="27" t="s">
        <v>704</v>
      </c>
      <c r="DA342" s="27" t="s">
        <v>704</v>
      </c>
      <c r="DB342" s="27" t="s">
        <v>698</v>
      </c>
      <c r="DC342" s="27" t="s">
        <v>698</v>
      </c>
      <c r="DD342" s="27" t="s">
        <v>698</v>
      </c>
      <c r="DE342" s="27" t="s">
        <v>698</v>
      </c>
      <c r="DF342" s="27" t="s">
        <v>704</v>
      </c>
      <c r="DG342" s="27" t="s">
        <v>704</v>
      </c>
      <c r="DH342" s="27" t="s">
        <v>704</v>
      </c>
      <c r="DI342" s="27" t="s">
        <v>704</v>
      </c>
      <c r="DJ342" s="27" t="s">
        <v>704</v>
      </c>
      <c r="DK342" s="27" t="s">
        <v>704</v>
      </c>
      <c r="DL342" s="27" t="s">
        <v>704</v>
      </c>
      <c r="DM342" s="27" t="s">
        <v>704</v>
      </c>
      <c r="DN342" s="27" t="s">
        <v>704</v>
      </c>
      <c r="DO342" s="27" t="s">
        <v>704</v>
      </c>
      <c r="DP342" s="27" t="s">
        <v>704</v>
      </c>
      <c r="DQ342" s="27" t="s">
        <v>704</v>
      </c>
      <c r="DR342" s="27" t="s">
        <v>704</v>
      </c>
      <c r="DS342" s="27"/>
      <c r="DT342" s="27" t="s">
        <v>704</v>
      </c>
      <c r="DU342" s="27" t="s">
        <v>704</v>
      </c>
      <c r="DV342" s="27" t="s">
        <v>704</v>
      </c>
      <c r="DW342" s="27" t="s">
        <v>704</v>
      </c>
      <c r="DX342" s="27" t="s">
        <v>704</v>
      </c>
      <c r="DY342" s="27" t="s">
        <v>704</v>
      </c>
      <c r="DZ342" s="27" t="s">
        <v>704</v>
      </c>
      <c r="EA342" s="27" t="s">
        <v>704</v>
      </c>
      <c r="EB342" s="27" t="s">
        <v>704</v>
      </c>
      <c r="EC342" s="27" t="s">
        <v>704</v>
      </c>
      <c r="ED342" s="27" t="s">
        <v>704</v>
      </c>
      <c r="EE342" s="27" t="s">
        <v>704</v>
      </c>
      <c r="EF342" s="27" t="s">
        <v>704</v>
      </c>
      <c r="EG342" s="27" t="s">
        <v>704</v>
      </c>
      <c r="EH342" s="27" t="s">
        <v>704</v>
      </c>
      <c r="EI342" s="27" t="s">
        <v>704</v>
      </c>
      <c r="EJ342" s="27" t="s">
        <v>704</v>
      </c>
      <c r="EK342" s="27" t="s">
        <v>704</v>
      </c>
      <c r="EL342" s="27" t="s">
        <v>704</v>
      </c>
      <c r="EM342" s="27" t="s">
        <v>704</v>
      </c>
      <c r="EN342" s="27" t="s">
        <v>704</v>
      </c>
      <c r="EO342" s="27" t="s">
        <v>704</v>
      </c>
      <c r="EP342" s="27" t="s">
        <v>704</v>
      </c>
      <c r="EQ342" s="27" t="s">
        <v>704</v>
      </c>
      <c r="ER342" s="27" t="s">
        <v>704</v>
      </c>
      <c r="ES342" s="27" t="s">
        <v>704</v>
      </c>
      <c r="ET342" s="27" t="s">
        <v>704</v>
      </c>
      <c r="EU342" s="27" t="s">
        <v>704</v>
      </c>
      <c r="EV342" s="27" t="s">
        <v>704</v>
      </c>
      <c r="EW342" s="27" t="s">
        <v>704</v>
      </c>
      <c r="EX342" s="27" t="s">
        <v>704</v>
      </c>
      <c r="EY342" s="27" t="s">
        <v>704</v>
      </c>
      <c r="EZ342" s="27" t="s">
        <v>704</v>
      </c>
      <c r="FA342" s="27" t="s">
        <v>704</v>
      </c>
      <c r="FB342" s="27" t="s">
        <v>704</v>
      </c>
      <c r="FC342" s="27" t="s">
        <v>704</v>
      </c>
      <c r="FD342" s="27" t="s">
        <v>704</v>
      </c>
      <c r="FE342" s="27" t="s">
        <v>704</v>
      </c>
      <c r="FF342" s="27" t="s">
        <v>704</v>
      </c>
      <c r="FG342" s="27" t="s">
        <v>704</v>
      </c>
      <c r="FH342" s="27" t="s">
        <v>704</v>
      </c>
      <c r="FI342" s="27" t="s">
        <v>704</v>
      </c>
      <c r="FJ342" s="27" t="s">
        <v>694</v>
      </c>
      <c r="FK342" s="27" t="s">
        <v>704</v>
      </c>
      <c r="FL342" s="27" t="s">
        <v>704</v>
      </c>
      <c r="FM342" s="27" t="s">
        <v>704</v>
      </c>
      <c r="FN342" s="27" t="s">
        <v>704</v>
      </c>
      <c r="FO342" s="78" t="s">
        <v>1642</v>
      </c>
      <c r="FP342" s="72" t="s">
        <v>698</v>
      </c>
      <c r="FQ342" s="72" t="s">
        <v>1176</v>
      </c>
      <c r="FR342" s="78" t="s">
        <v>1643</v>
      </c>
      <c r="FS342" s="78" t="s">
        <v>1660</v>
      </c>
      <c r="FT342" s="72" t="s">
        <v>1645</v>
      </c>
      <c r="FU342" s="72" t="s">
        <v>698</v>
      </c>
      <c r="FV342" s="114" t="s">
        <v>1865</v>
      </c>
      <c r="FW342" s="114" t="s">
        <v>1647</v>
      </c>
      <c r="FX342" s="114" t="s">
        <v>698</v>
      </c>
      <c r="FY342" s="72" t="s">
        <v>698</v>
      </c>
      <c r="FZ342" s="90" t="s">
        <v>1661</v>
      </c>
      <c r="GA342" s="90" t="s">
        <v>1647</v>
      </c>
      <c r="GB342" s="90" t="s">
        <v>1649</v>
      </c>
      <c r="GC342" s="90" t="s">
        <v>1650</v>
      </c>
      <c r="GD342" s="90" t="s">
        <v>1651</v>
      </c>
      <c r="GE342" s="90" t="s">
        <v>1866</v>
      </c>
      <c r="GF342" s="90" t="s">
        <v>1653</v>
      </c>
      <c r="GG342" s="90" t="s">
        <v>1650</v>
      </c>
      <c r="GH342" s="106" t="s">
        <v>1662</v>
      </c>
      <c r="GI342" s="106" t="s">
        <v>1655</v>
      </c>
      <c r="GJ342" s="27" t="s">
        <v>1647</v>
      </c>
      <c r="GK342" s="28" t="s">
        <v>1681</v>
      </c>
      <c r="GL342" s="27"/>
    </row>
    <row r="343" spans="1:194" x14ac:dyDescent="0.25">
      <c r="A343" s="71" t="str">
        <f>CONCATENATE($W$7,": ",$X$236," - ",$Y$301,": ",$Z$343)</f>
        <v>Expenditure: Employee Related Cost  - Municipal Staff : Social Contributions</v>
      </c>
      <c r="B343" s="27" t="s">
        <v>694</v>
      </c>
      <c r="C343" s="27" t="str">
        <f t="shared" si="30"/>
        <v>IE005002002000000000000000000000000000</v>
      </c>
      <c r="D343" s="23" t="s">
        <v>1166</v>
      </c>
      <c r="E343" s="23" t="s">
        <v>713</v>
      </c>
      <c r="F343" s="23" t="s">
        <v>707</v>
      </c>
      <c r="G343" s="23" t="s">
        <v>707</v>
      </c>
      <c r="H343" s="23" t="s">
        <v>697</v>
      </c>
      <c r="I343" s="23" t="s">
        <v>697</v>
      </c>
      <c r="J343" s="23" t="s">
        <v>697</v>
      </c>
      <c r="K343" s="23" t="s">
        <v>697</v>
      </c>
      <c r="L343" s="23" t="s">
        <v>697</v>
      </c>
      <c r="M343" s="23" t="s">
        <v>697</v>
      </c>
      <c r="N343" s="23" t="s">
        <v>697</v>
      </c>
      <c r="O343" s="23" t="s">
        <v>697</v>
      </c>
      <c r="P343" s="23" t="s">
        <v>697</v>
      </c>
      <c r="Q343" s="27">
        <v>0</v>
      </c>
      <c r="R343" s="27" t="s">
        <v>698</v>
      </c>
      <c r="S343" s="27" t="s">
        <v>698</v>
      </c>
      <c r="T343" s="28" t="s">
        <v>694</v>
      </c>
      <c r="U343" s="28"/>
      <c r="V343" s="27" t="s">
        <v>1757</v>
      </c>
      <c r="W343" s="27" t="s">
        <v>905</v>
      </c>
      <c r="X343" s="27"/>
      <c r="Y343" s="27"/>
      <c r="Z343" s="27" t="s">
        <v>1758</v>
      </c>
      <c r="AA343" s="27"/>
      <c r="AB343" s="27"/>
      <c r="AC343" s="27"/>
      <c r="AD343" s="27"/>
      <c r="AE343" s="27"/>
      <c r="AF343" s="27"/>
      <c r="AG343" s="27"/>
      <c r="AH343" s="27"/>
      <c r="AI343" s="27" t="s">
        <v>1939</v>
      </c>
      <c r="AJ343" s="28" t="s">
        <v>694</v>
      </c>
      <c r="AK343" s="27" t="s">
        <v>694</v>
      </c>
      <c r="AL343" s="27" t="s">
        <v>694</v>
      </c>
      <c r="AM343" s="27" t="s">
        <v>694</v>
      </c>
      <c r="AN343" s="27" t="s">
        <v>694</v>
      </c>
      <c r="AO343" s="27" t="s">
        <v>694</v>
      </c>
      <c r="AP343" s="27" t="s">
        <v>694</v>
      </c>
      <c r="AQ343" s="27" t="s">
        <v>694</v>
      </c>
      <c r="AR343" s="27" t="s">
        <v>694</v>
      </c>
      <c r="AS343" s="27" t="s">
        <v>694</v>
      </c>
      <c r="AT343" s="27" t="s">
        <v>694</v>
      </c>
      <c r="AU343" s="27" t="s">
        <v>694</v>
      </c>
      <c r="AV343" s="27" t="s">
        <v>694</v>
      </c>
      <c r="AW343" s="27" t="s">
        <v>694</v>
      </c>
      <c r="AX343" s="27" t="s">
        <v>694</v>
      </c>
      <c r="AY343" s="27" t="s">
        <v>694</v>
      </c>
      <c r="AZ343" s="27" t="s">
        <v>694</v>
      </c>
      <c r="BA343" s="27" t="s">
        <v>694</v>
      </c>
      <c r="BB343" s="27" t="s">
        <v>694</v>
      </c>
      <c r="BC343" s="27" t="s">
        <v>694</v>
      </c>
      <c r="BD343" s="27" t="s">
        <v>694</v>
      </c>
      <c r="BE343" s="27" t="s">
        <v>694</v>
      </c>
      <c r="BF343" s="27" t="s">
        <v>694</v>
      </c>
      <c r="BG343" s="27" t="s">
        <v>694</v>
      </c>
      <c r="BH343" s="27" t="s">
        <v>694</v>
      </c>
      <c r="BI343" s="27" t="s">
        <v>694</v>
      </c>
      <c r="BJ343" s="27" t="s">
        <v>694</v>
      </c>
      <c r="BK343" s="27" t="s">
        <v>694</v>
      </c>
      <c r="BL343" s="27" t="s">
        <v>694</v>
      </c>
      <c r="BM343" s="27" t="s">
        <v>694</v>
      </c>
      <c r="BN343" s="27" t="s">
        <v>694</v>
      </c>
      <c r="BO343" s="27" t="s">
        <v>694</v>
      </c>
      <c r="BP343" s="27" t="s">
        <v>694</v>
      </c>
      <c r="BQ343" s="27" t="s">
        <v>694</v>
      </c>
      <c r="BR343" s="27" t="s">
        <v>694</v>
      </c>
      <c r="BS343" s="27" t="s">
        <v>694</v>
      </c>
      <c r="BT343" s="27" t="s">
        <v>694</v>
      </c>
      <c r="BU343" s="27" t="s">
        <v>694</v>
      </c>
      <c r="BV343" s="27" t="s">
        <v>694</v>
      </c>
      <c r="BW343" s="27" t="s">
        <v>694</v>
      </c>
      <c r="BX343" s="27" t="s">
        <v>694</v>
      </c>
      <c r="BY343" s="27" t="s">
        <v>694</v>
      </c>
      <c r="BZ343" s="27" t="s">
        <v>694</v>
      </c>
      <c r="CA343" s="27" t="s">
        <v>694</v>
      </c>
      <c r="CB343" s="27" t="s">
        <v>694</v>
      </c>
      <c r="CC343" s="27" t="s">
        <v>694</v>
      </c>
      <c r="CD343" s="27" t="s">
        <v>694</v>
      </c>
      <c r="CE343" s="27" t="s">
        <v>694</v>
      </c>
      <c r="CF343" s="27" t="s">
        <v>694</v>
      </c>
      <c r="CG343" s="27" t="s">
        <v>694</v>
      </c>
      <c r="CH343" s="27" t="s">
        <v>694</v>
      </c>
      <c r="CI343" s="27" t="s">
        <v>694</v>
      </c>
      <c r="CJ343" s="27" t="s">
        <v>694</v>
      </c>
      <c r="CK343" s="27" t="s">
        <v>694</v>
      </c>
      <c r="CL343" s="27" t="s">
        <v>694</v>
      </c>
      <c r="CM343" s="27" t="s">
        <v>694</v>
      </c>
      <c r="CN343" s="27" t="s">
        <v>694</v>
      </c>
      <c r="CO343" s="27" t="s">
        <v>694</v>
      </c>
      <c r="CP343" s="27" t="s">
        <v>694</v>
      </c>
      <c r="CQ343" s="27" t="s">
        <v>694</v>
      </c>
      <c r="CR343" s="27" t="s">
        <v>694</v>
      </c>
      <c r="CS343" s="27" t="s">
        <v>694</v>
      </c>
      <c r="CT343" s="27" t="s">
        <v>694</v>
      </c>
      <c r="CU343" s="27" t="s">
        <v>694</v>
      </c>
      <c r="CV343" s="27" t="s">
        <v>694</v>
      </c>
      <c r="CW343" s="27" t="s">
        <v>694</v>
      </c>
      <c r="CX343" s="27" t="s">
        <v>694</v>
      </c>
      <c r="CY343" s="27" t="s">
        <v>694</v>
      </c>
      <c r="CZ343" s="27" t="s">
        <v>694</v>
      </c>
      <c r="DA343" s="27" t="s">
        <v>694</v>
      </c>
      <c r="DB343" s="27" t="s">
        <v>694</v>
      </c>
      <c r="DC343" s="27" t="s">
        <v>694</v>
      </c>
      <c r="DD343" s="27" t="s">
        <v>694</v>
      </c>
      <c r="DE343" s="27" t="s">
        <v>694</v>
      </c>
      <c r="DF343" s="27" t="s">
        <v>694</v>
      </c>
      <c r="DG343" s="27" t="s">
        <v>694</v>
      </c>
      <c r="DH343" s="27" t="s">
        <v>694</v>
      </c>
      <c r="DI343" s="27" t="s">
        <v>694</v>
      </c>
      <c r="DJ343" s="27" t="s">
        <v>694</v>
      </c>
      <c r="DK343" s="27" t="s">
        <v>694</v>
      </c>
      <c r="DL343" s="27" t="s">
        <v>694</v>
      </c>
      <c r="DM343" s="27" t="s">
        <v>694</v>
      </c>
      <c r="DN343" s="27" t="s">
        <v>694</v>
      </c>
      <c r="DO343" s="27" t="s">
        <v>694</v>
      </c>
      <c r="DP343" s="27" t="s">
        <v>694</v>
      </c>
      <c r="DQ343" s="27" t="s">
        <v>694</v>
      </c>
      <c r="DR343" s="27" t="s">
        <v>694</v>
      </c>
      <c r="DS343" s="27"/>
      <c r="DT343" s="27" t="s">
        <v>694</v>
      </c>
      <c r="DU343" s="27" t="s">
        <v>694</v>
      </c>
      <c r="DV343" s="27" t="s">
        <v>694</v>
      </c>
      <c r="DW343" s="27" t="s">
        <v>694</v>
      </c>
      <c r="DX343" s="27" t="s">
        <v>694</v>
      </c>
      <c r="DY343" s="27" t="s">
        <v>694</v>
      </c>
      <c r="DZ343" s="27" t="s">
        <v>694</v>
      </c>
      <c r="EA343" s="27" t="s">
        <v>694</v>
      </c>
      <c r="EB343" s="27" t="s">
        <v>694</v>
      </c>
      <c r="EC343" s="27" t="s">
        <v>694</v>
      </c>
      <c r="ED343" s="27" t="s">
        <v>694</v>
      </c>
      <c r="EE343" s="27" t="s">
        <v>694</v>
      </c>
      <c r="EF343" s="27" t="s">
        <v>694</v>
      </c>
      <c r="EG343" s="27" t="s">
        <v>694</v>
      </c>
      <c r="EH343" s="27" t="s">
        <v>694</v>
      </c>
      <c r="EI343" s="27" t="s">
        <v>694</v>
      </c>
      <c r="EJ343" s="27" t="s">
        <v>694</v>
      </c>
      <c r="EK343" s="27" t="s">
        <v>694</v>
      </c>
      <c r="EL343" s="27" t="s">
        <v>694</v>
      </c>
      <c r="EM343" s="27" t="s">
        <v>694</v>
      </c>
      <c r="EN343" s="27" t="s">
        <v>694</v>
      </c>
      <c r="EO343" s="27" t="s">
        <v>694</v>
      </c>
      <c r="EP343" s="27" t="s">
        <v>694</v>
      </c>
      <c r="EQ343" s="27" t="s">
        <v>694</v>
      </c>
      <c r="ER343" s="27" t="s">
        <v>694</v>
      </c>
      <c r="ES343" s="27" t="s">
        <v>694</v>
      </c>
      <c r="ET343" s="27" t="s">
        <v>694</v>
      </c>
      <c r="EU343" s="27" t="s">
        <v>694</v>
      </c>
      <c r="EV343" s="27" t="s">
        <v>694</v>
      </c>
      <c r="EW343" s="27" t="s">
        <v>694</v>
      </c>
      <c r="EX343" s="27" t="s">
        <v>694</v>
      </c>
      <c r="EY343" s="27" t="s">
        <v>694</v>
      </c>
      <c r="EZ343" s="27" t="s">
        <v>694</v>
      </c>
      <c r="FA343" s="27" t="s">
        <v>694</v>
      </c>
      <c r="FB343" s="27" t="s">
        <v>694</v>
      </c>
      <c r="FC343" s="27" t="s">
        <v>694</v>
      </c>
      <c r="FD343" s="27" t="s">
        <v>694</v>
      </c>
      <c r="FE343" s="27" t="s">
        <v>694</v>
      </c>
      <c r="FF343" s="27" t="s">
        <v>694</v>
      </c>
      <c r="FG343" s="27" t="s">
        <v>694</v>
      </c>
      <c r="FH343" s="27" t="s">
        <v>694</v>
      </c>
      <c r="FI343" s="27" t="s">
        <v>694</v>
      </c>
      <c r="FJ343" s="27" t="s">
        <v>694</v>
      </c>
      <c r="FK343" s="27" t="s">
        <v>694</v>
      </c>
      <c r="FL343" s="27" t="s">
        <v>694</v>
      </c>
      <c r="FM343" s="27" t="s">
        <v>694</v>
      </c>
      <c r="FN343" s="27" t="s">
        <v>694</v>
      </c>
      <c r="FO343" s="78" t="s">
        <v>694</v>
      </c>
      <c r="FP343" s="72" t="s">
        <v>698</v>
      </c>
      <c r="FQ343" s="72" t="s">
        <v>698</v>
      </c>
      <c r="FR343" s="78" t="s">
        <v>694</v>
      </c>
      <c r="FS343" s="78" t="s">
        <v>694</v>
      </c>
      <c r="FT343" s="72" t="s">
        <v>698</v>
      </c>
      <c r="FU343" s="72" t="s">
        <v>698</v>
      </c>
      <c r="FV343" s="72" t="s">
        <v>698</v>
      </c>
      <c r="FW343" s="78" t="s">
        <v>698</v>
      </c>
      <c r="FX343" s="78" t="s">
        <v>698</v>
      </c>
      <c r="FY343" s="72" t="s">
        <v>698</v>
      </c>
      <c r="FZ343" s="90" t="s">
        <v>694</v>
      </c>
      <c r="GA343" s="90" t="s">
        <v>694</v>
      </c>
      <c r="GB343" s="90" t="s">
        <v>694</v>
      </c>
      <c r="GC343" s="90" t="s">
        <v>694</v>
      </c>
      <c r="GD343" s="90" t="s">
        <v>694</v>
      </c>
      <c r="GE343" s="90" t="s">
        <v>694</v>
      </c>
      <c r="GF343" s="90" t="s">
        <v>694</v>
      </c>
      <c r="GG343" s="90" t="s">
        <v>694</v>
      </c>
      <c r="GH343" s="106" t="s">
        <v>694</v>
      </c>
      <c r="GI343" s="106" t="s">
        <v>694</v>
      </c>
      <c r="GJ343" s="27" t="s">
        <v>694</v>
      </c>
      <c r="GK343" s="28" t="s">
        <v>694</v>
      </c>
      <c r="GL343" s="27"/>
    </row>
    <row r="344" spans="1:194" x14ac:dyDescent="0.25">
      <c r="A344" s="71" t="str">
        <f>CONCATENATE($W$7,": ",$X$236," - ",$Y$301,": ",$Z$343," - ",AA344)</f>
        <v>Expenditure: Employee Related Cost  - Municipal Staff : Social Contributions - Cost Capitalised to PPE (Credit Account)</v>
      </c>
      <c r="B344" s="27" t="s">
        <v>1639</v>
      </c>
      <c r="C344" s="27" t="str">
        <f t="shared" si="30"/>
        <v>IE005002002001000000000000000000000000</v>
      </c>
      <c r="D344" s="23" t="s">
        <v>1166</v>
      </c>
      <c r="E344" s="23" t="s">
        <v>713</v>
      </c>
      <c r="F344" s="23" t="s">
        <v>707</v>
      </c>
      <c r="G344" s="23" t="s">
        <v>707</v>
      </c>
      <c r="H344" s="23" t="s">
        <v>702</v>
      </c>
      <c r="I344" s="23" t="s">
        <v>697</v>
      </c>
      <c r="J344" s="23" t="s">
        <v>697</v>
      </c>
      <c r="K344" s="23" t="s">
        <v>697</v>
      </c>
      <c r="L344" s="23" t="s">
        <v>697</v>
      </c>
      <c r="M344" s="23" t="s">
        <v>697</v>
      </c>
      <c r="N344" s="23" t="s">
        <v>697</v>
      </c>
      <c r="O344" s="23" t="s">
        <v>697</v>
      </c>
      <c r="P344" s="23" t="s">
        <v>697</v>
      </c>
      <c r="Q344" s="27">
        <v>0</v>
      </c>
      <c r="R344" s="27" t="s">
        <v>704</v>
      </c>
      <c r="S344" s="27" t="s">
        <v>698</v>
      </c>
      <c r="T344" s="28" t="s">
        <v>694</v>
      </c>
      <c r="U344" s="28"/>
      <c r="V344" s="27" t="s">
        <v>53</v>
      </c>
      <c r="W344" s="27" t="s">
        <v>905</v>
      </c>
      <c r="X344" s="27"/>
      <c r="Y344" s="27"/>
      <c r="Z344" s="27"/>
      <c r="AA344" s="27" t="s">
        <v>1876</v>
      </c>
      <c r="AB344" s="27"/>
      <c r="AC344" s="27"/>
      <c r="AD344" s="27"/>
      <c r="AE344" s="27"/>
      <c r="AF344" s="27"/>
      <c r="AG344" s="27"/>
      <c r="AH344" s="27"/>
      <c r="AI344" s="27" t="s">
        <v>1940</v>
      </c>
      <c r="AJ344" s="28" t="s">
        <v>704</v>
      </c>
      <c r="AK344" s="27" t="s">
        <v>704</v>
      </c>
      <c r="AL344" s="27" t="s">
        <v>704</v>
      </c>
      <c r="AM344" s="27" t="s">
        <v>704</v>
      </c>
      <c r="AN344" s="27" t="s">
        <v>704</v>
      </c>
      <c r="AO344" s="27" t="s">
        <v>704</v>
      </c>
      <c r="AP344" s="27" t="s">
        <v>704</v>
      </c>
      <c r="AQ344" s="27" t="s">
        <v>704</v>
      </c>
      <c r="AR344" s="27" t="s">
        <v>704</v>
      </c>
      <c r="AS344" s="27" t="s">
        <v>704</v>
      </c>
      <c r="AT344" s="27" t="s">
        <v>704</v>
      </c>
      <c r="AU344" s="27" t="s">
        <v>704</v>
      </c>
      <c r="AV344" s="27" t="s">
        <v>704</v>
      </c>
      <c r="AW344" s="27" t="s">
        <v>704</v>
      </c>
      <c r="AX344" s="27" t="s">
        <v>704</v>
      </c>
      <c r="AY344" s="27" t="s">
        <v>704</v>
      </c>
      <c r="AZ344" s="27" t="s">
        <v>704</v>
      </c>
      <c r="BA344" s="27" t="s">
        <v>704</v>
      </c>
      <c r="BB344" s="27" t="s">
        <v>704</v>
      </c>
      <c r="BC344" s="27" t="s">
        <v>704</v>
      </c>
      <c r="BD344" s="27" t="s">
        <v>704</v>
      </c>
      <c r="BE344" s="27" t="s">
        <v>704</v>
      </c>
      <c r="BF344" s="27" t="s">
        <v>704</v>
      </c>
      <c r="BG344" s="27" t="s">
        <v>704</v>
      </c>
      <c r="BH344" s="27" t="s">
        <v>704</v>
      </c>
      <c r="BI344" s="27" t="s">
        <v>704</v>
      </c>
      <c r="BJ344" s="27" t="s">
        <v>704</v>
      </c>
      <c r="BK344" s="27" t="s">
        <v>704</v>
      </c>
      <c r="BL344" s="27" t="s">
        <v>704</v>
      </c>
      <c r="BM344" s="27" t="s">
        <v>704</v>
      </c>
      <c r="BN344" s="27" t="s">
        <v>704</v>
      </c>
      <c r="BO344" s="27" t="s">
        <v>704</v>
      </c>
      <c r="BP344" s="27" t="s">
        <v>704</v>
      </c>
      <c r="BQ344" s="27" t="s">
        <v>704</v>
      </c>
      <c r="BR344" s="27" t="s">
        <v>704</v>
      </c>
      <c r="BS344" s="27" t="s">
        <v>704</v>
      </c>
      <c r="BT344" s="27" t="s">
        <v>704</v>
      </c>
      <c r="BU344" s="27" t="s">
        <v>704</v>
      </c>
      <c r="BV344" s="27" t="s">
        <v>704</v>
      </c>
      <c r="BW344" s="27" t="s">
        <v>704</v>
      </c>
      <c r="BX344" s="27" t="s">
        <v>704</v>
      </c>
      <c r="BY344" s="27" t="s">
        <v>704</v>
      </c>
      <c r="BZ344" s="27" t="s">
        <v>704</v>
      </c>
      <c r="CA344" s="27" t="s">
        <v>704</v>
      </c>
      <c r="CB344" s="27" t="s">
        <v>704</v>
      </c>
      <c r="CC344" s="27" t="s">
        <v>704</v>
      </c>
      <c r="CD344" s="27" t="s">
        <v>704</v>
      </c>
      <c r="CE344" s="27" t="s">
        <v>704</v>
      </c>
      <c r="CF344" s="27" t="s">
        <v>704</v>
      </c>
      <c r="CG344" s="27" t="s">
        <v>704</v>
      </c>
      <c r="CH344" s="27" t="s">
        <v>704</v>
      </c>
      <c r="CI344" s="27" t="s">
        <v>704</v>
      </c>
      <c r="CJ344" s="27" t="s">
        <v>704</v>
      </c>
      <c r="CK344" s="27" t="s">
        <v>704</v>
      </c>
      <c r="CL344" s="27" t="s">
        <v>704</v>
      </c>
      <c r="CM344" s="27" t="s">
        <v>704</v>
      </c>
      <c r="CN344" s="27" t="s">
        <v>704</v>
      </c>
      <c r="CO344" s="27" t="s">
        <v>704</v>
      </c>
      <c r="CP344" s="27" t="s">
        <v>704</v>
      </c>
      <c r="CQ344" s="27" t="s">
        <v>704</v>
      </c>
      <c r="CR344" s="27" t="s">
        <v>704</v>
      </c>
      <c r="CS344" s="27" t="s">
        <v>704</v>
      </c>
      <c r="CT344" s="27" t="s">
        <v>704</v>
      </c>
      <c r="CU344" s="27" t="s">
        <v>704</v>
      </c>
      <c r="CV344" s="27" t="s">
        <v>704</v>
      </c>
      <c r="CW344" s="27" t="s">
        <v>704</v>
      </c>
      <c r="CX344" s="27" t="s">
        <v>704</v>
      </c>
      <c r="CY344" s="27" t="s">
        <v>704</v>
      </c>
      <c r="CZ344" s="27" t="s">
        <v>704</v>
      </c>
      <c r="DA344" s="27" t="s">
        <v>704</v>
      </c>
      <c r="DB344" s="27" t="s">
        <v>698</v>
      </c>
      <c r="DC344" s="27" t="s">
        <v>698</v>
      </c>
      <c r="DD344" s="27" t="s">
        <v>698</v>
      </c>
      <c r="DE344" s="27" t="s">
        <v>698</v>
      </c>
      <c r="DF344" s="27" t="s">
        <v>704</v>
      </c>
      <c r="DG344" s="27" t="s">
        <v>704</v>
      </c>
      <c r="DH344" s="27" t="s">
        <v>704</v>
      </c>
      <c r="DI344" s="27" t="s">
        <v>704</v>
      </c>
      <c r="DJ344" s="27" t="s">
        <v>704</v>
      </c>
      <c r="DK344" s="27" t="s">
        <v>704</v>
      </c>
      <c r="DL344" s="27" t="s">
        <v>704</v>
      </c>
      <c r="DM344" s="27" t="s">
        <v>704</v>
      </c>
      <c r="DN344" s="27" t="s">
        <v>704</v>
      </c>
      <c r="DO344" s="27" t="s">
        <v>704</v>
      </c>
      <c r="DP344" s="27" t="s">
        <v>704</v>
      </c>
      <c r="DQ344" s="27" t="s">
        <v>704</v>
      </c>
      <c r="DR344" s="27" t="s">
        <v>704</v>
      </c>
      <c r="DS344" s="27"/>
      <c r="DT344" s="27" t="s">
        <v>704</v>
      </c>
      <c r="DU344" s="27" t="s">
        <v>704</v>
      </c>
      <c r="DV344" s="27" t="s">
        <v>704</v>
      </c>
      <c r="DW344" s="27" t="s">
        <v>704</v>
      </c>
      <c r="DX344" s="27" t="s">
        <v>704</v>
      </c>
      <c r="DY344" s="27" t="s">
        <v>704</v>
      </c>
      <c r="DZ344" s="27" t="s">
        <v>704</v>
      </c>
      <c r="EA344" s="27" t="s">
        <v>704</v>
      </c>
      <c r="EB344" s="27" t="s">
        <v>704</v>
      </c>
      <c r="EC344" s="27" t="s">
        <v>704</v>
      </c>
      <c r="ED344" s="27" t="s">
        <v>704</v>
      </c>
      <c r="EE344" s="27" t="s">
        <v>704</v>
      </c>
      <c r="EF344" s="27" t="s">
        <v>704</v>
      </c>
      <c r="EG344" s="27" t="s">
        <v>704</v>
      </c>
      <c r="EH344" s="27" t="s">
        <v>704</v>
      </c>
      <c r="EI344" s="27" t="s">
        <v>704</v>
      </c>
      <c r="EJ344" s="27" t="s">
        <v>704</v>
      </c>
      <c r="EK344" s="27" t="s">
        <v>704</v>
      </c>
      <c r="EL344" s="27" t="s">
        <v>704</v>
      </c>
      <c r="EM344" s="27" t="s">
        <v>704</v>
      </c>
      <c r="EN344" s="27" t="s">
        <v>704</v>
      </c>
      <c r="EO344" s="27" t="s">
        <v>704</v>
      </c>
      <c r="EP344" s="27" t="s">
        <v>704</v>
      </c>
      <c r="EQ344" s="27" t="s">
        <v>704</v>
      </c>
      <c r="ER344" s="27" t="s">
        <v>704</v>
      </c>
      <c r="ES344" s="27" t="s">
        <v>704</v>
      </c>
      <c r="ET344" s="27" t="s">
        <v>704</v>
      </c>
      <c r="EU344" s="27" t="s">
        <v>704</v>
      </c>
      <c r="EV344" s="27" t="s">
        <v>704</v>
      </c>
      <c r="EW344" s="27" t="s">
        <v>704</v>
      </c>
      <c r="EX344" s="27" t="s">
        <v>704</v>
      </c>
      <c r="EY344" s="27" t="s">
        <v>704</v>
      </c>
      <c r="EZ344" s="27" t="s">
        <v>704</v>
      </c>
      <c r="FA344" s="27" t="s">
        <v>704</v>
      </c>
      <c r="FB344" s="27" t="s">
        <v>704</v>
      </c>
      <c r="FC344" s="27" t="s">
        <v>704</v>
      </c>
      <c r="FD344" s="27" t="s">
        <v>704</v>
      </c>
      <c r="FE344" s="27" t="s">
        <v>704</v>
      </c>
      <c r="FF344" s="27" t="s">
        <v>704</v>
      </c>
      <c r="FG344" s="27" t="s">
        <v>704</v>
      </c>
      <c r="FH344" s="27" t="s">
        <v>704</v>
      </c>
      <c r="FI344" s="27" t="s">
        <v>704</v>
      </c>
      <c r="FJ344" s="27" t="s">
        <v>694</v>
      </c>
      <c r="FK344" s="27" t="s">
        <v>704</v>
      </c>
      <c r="FL344" s="27" t="s">
        <v>704</v>
      </c>
      <c r="FM344" s="27" t="s">
        <v>704</v>
      </c>
      <c r="FN344" s="27" t="s">
        <v>704</v>
      </c>
      <c r="FO344" s="78" t="s">
        <v>1642</v>
      </c>
      <c r="FP344" s="72" t="s">
        <v>698</v>
      </c>
      <c r="FQ344" s="72" t="s">
        <v>1176</v>
      </c>
      <c r="FR344" s="78" t="s">
        <v>1643</v>
      </c>
      <c r="FS344" s="78" t="s">
        <v>1660</v>
      </c>
      <c r="FT344" s="72" t="s">
        <v>1645</v>
      </c>
      <c r="FU344" s="72" t="s">
        <v>698</v>
      </c>
      <c r="FV344" s="72" t="s">
        <v>1941</v>
      </c>
      <c r="FW344" s="78" t="s">
        <v>1647</v>
      </c>
      <c r="FX344" s="78" t="s">
        <v>1647</v>
      </c>
      <c r="FY344" s="72" t="s">
        <v>698</v>
      </c>
      <c r="FZ344" s="90" t="s">
        <v>1763</v>
      </c>
      <c r="GA344" s="90" t="s">
        <v>1647</v>
      </c>
      <c r="GB344" s="90" t="s">
        <v>1649</v>
      </c>
      <c r="GC344" s="90" t="s">
        <v>1650</v>
      </c>
      <c r="GD344" s="90" t="s">
        <v>1651</v>
      </c>
      <c r="GE344" s="90" t="s">
        <v>1866</v>
      </c>
      <c r="GF344" s="90" t="s">
        <v>1653</v>
      </c>
      <c r="GG344" s="90" t="s">
        <v>1650</v>
      </c>
      <c r="GH344" s="106" t="s">
        <v>1662</v>
      </c>
      <c r="GI344" s="106" t="s">
        <v>1655</v>
      </c>
      <c r="GJ344" s="27" t="s">
        <v>1647</v>
      </c>
      <c r="GK344" s="28" t="s">
        <v>1681</v>
      </c>
      <c r="GL344" s="27"/>
    </row>
    <row r="345" spans="1:194" x14ac:dyDescent="0.25">
      <c r="A345" s="71" t="str">
        <f t="shared" ref="A345:A349" si="32">CONCATENATE($W$7,": ",$X$236," - ",$Y$301,": ",$Z$343," - ",AA345)</f>
        <v>Expenditure: Employee Related Cost  - Municipal Staff : Social Contributions - Bargaining Council</v>
      </c>
      <c r="B345" s="27" t="s">
        <v>1639</v>
      </c>
      <c r="C345" s="27" t="str">
        <f t="shared" si="30"/>
        <v>IE005002002002000000000000000000000000</v>
      </c>
      <c r="D345" s="23" t="s">
        <v>1166</v>
      </c>
      <c r="E345" s="23" t="s">
        <v>713</v>
      </c>
      <c r="F345" s="23" t="s">
        <v>707</v>
      </c>
      <c r="G345" s="23" t="s">
        <v>707</v>
      </c>
      <c r="H345" s="23" t="s">
        <v>707</v>
      </c>
      <c r="I345" s="23" t="s">
        <v>697</v>
      </c>
      <c r="J345" s="23" t="s">
        <v>697</v>
      </c>
      <c r="K345" s="23" t="s">
        <v>697</v>
      </c>
      <c r="L345" s="23" t="s">
        <v>697</v>
      </c>
      <c r="M345" s="23" t="s">
        <v>697</v>
      </c>
      <c r="N345" s="23" t="s">
        <v>697</v>
      </c>
      <c r="O345" s="23" t="s">
        <v>697</v>
      </c>
      <c r="P345" s="23" t="s">
        <v>697</v>
      </c>
      <c r="Q345" s="27">
        <v>0</v>
      </c>
      <c r="R345" s="27" t="s">
        <v>704</v>
      </c>
      <c r="S345" s="27" t="s">
        <v>698</v>
      </c>
      <c r="T345" s="28" t="s">
        <v>694</v>
      </c>
      <c r="U345" s="28"/>
      <c r="V345" s="27" t="s">
        <v>1787</v>
      </c>
      <c r="W345" s="27" t="s">
        <v>905</v>
      </c>
      <c r="X345" s="27"/>
      <c r="Y345" s="27"/>
      <c r="Z345" s="27"/>
      <c r="AA345" s="27" t="s">
        <v>1788</v>
      </c>
      <c r="AB345" s="27"/>
      <c r="AC345" s="27"/>
      <c r="AD345" s="27"/>
      <c r="AE345" s="27"/>
      <c r="AF345" s="27"/>
      <c r="AG345" s="27"/>
      <c r="AH345" s="27"/>
      <c r="AI345" s="27" t="s">
        <v>1942</v>
      </c>
      <c r="AJ345" s="28" t="s">
        <v>704</v>
      </c>
      <c r="AK345" s="27" t="s">
        <v>704</v>
      </c>
      <c r="AL345" s="27" t="s">
        <v>704</v>
      </c>
      <c r="AM345" s="27" t="s">
        <v>704</v>
      </c>
      <c r="AN345" s="27" t="s">
        <v>704</v>
      </c>
      <c r="AO345" s="27" t="s">
        <v>704</v>
      </c>
      <c r="AP345" s="27" t="s">
        <v>704</v>
      </c>
      <c r="AQ345" s="27" t="s">
        <v>704</v>
      </c>
      <c r="AR345" s="27" t="s">
        <v>704</v>
      </c>
      <c r="AS345" s="27" t="s">
        <v>704</v>
      </c>
      <c r="AT345" s="27" t="s">
        <v>704</v>
      </c>
      <c r="AU345" s="27" t="s">
        <v>704</v>
      </c>
      <c r="AV345" s="27" t="s">
        <v>704</v>
      </c>
      <c r="AW345" s="27" t="s">
        <v>704</v>
      </c>
      <c r="AX345" s="27" t="s">
        <v>704</v>
      </c>
      <c r="AY345" s="27" t="s">
        <v>704</v>
      </c>
      <c r="AZ345" s="27" t="s">
        <v>704</v>
      </c>
      <c r="BA345" s="27" t="s">
        <v>704</v>
      </c>
      <c r="BB345" s="27" t="s">
        <v>704</v>
      </c>
      <c r="BC345" s="27" t="s">
        <v>704</v>
      </c>
      <c r="BD345" s="27" t="s">
        <v>704</v>
      </c>
      <c r="BE345" s="27" t="s">
        <v>704</v>
      </c>
      <c r="BF345" s="27" t="s">
        <v>704</v>
      </c>
      <c r="BG345" s="27" t="s">
        <v>704</v>
      </c>
      <c r="BH345" s="27" t="s">
        <v>704</v>
      </c>
      <c r="BI345" s="27" t="s">
        <v>704</v>
      </c>
      <c r="BJ345" s="27" t="s">
        <v>704</v>
      </c>
      <c r="BK345" s="27" t="s">
        <v>704</v>
      </c>
      <c r="BL345" s="27" t="s">
        <v>704</v>
      </c>
      <c r="BM345" s="27" t="s">
        <v>704</v>
      </c>
      <c r="BN345" s="27" t="s">
        <v>704</v>
      </c>
      <c r="BO345" s="27" t="s">
        <v>704</v>
      </c>
      <c r="BP345" s="27" t="s">
        <v>704</v>
      </c>
      <c r="BQ345" s="27" t="s">
        <v>704</v>
      </c>
      <c r="BR345" s="27" t="s">
        <v>704</v>
      </c>
      <c r="BS345" s="27" t="s">
        <v>704</v>
      </c>
      <c r="BT345" s="27" t="s">
        <v>704</v>
      </c>
      <c r="BU345" s="27" t="s">
        <v>704</v>
      </c>
      <c r="BV345" s="27" t="s">
        <v>704</v>
      </c>
      <c r="BW345" s="27" t="s">
        <v>704</v>
      </c>
      <c r="BX345" s="27" t="s">
        <v>704</v>
      </c>
      <c r="BY345" s="27" t="s">
        <v>704</v>
      </c>
      <c r="BZ345" s="27" t="s">
        <v>704</v>
      </c>
      <c r="CA345" s="27" t="s">
        <v>704</v>
      </c>
      <c r="CB345" s="27" t="s">
        <v>704</v>
      </c>
      <c r="CC345" s="27" t="s">
        <v>704</v>
      </c>
      <c r="CD345" s="27" t="s">
        <v>704</v>
      </c>
      <c r="CE345" s="27" t="s">
        <v>704</v>
      </c>
      <c r="CF345" s="27" t="s">
        <v>704</v>
      </c>
      <c r="CG345" s="27" t="s">
        <v>704</v>
      </c>
      <c r="CH345" s="27" t="s">
        <v>704</v>
      </c>
      <c r="CI345" s="27" t="s">
        <v>704</v>
      </c>
      <c r="CJ345" s="27" t="s">
        <v>704</v>
      </c>
      <c r="CK345" s="27" t="s">
        <v>704</v>
      </c>
      <c r="CL345" s="27" t="s">
        <v>704</v>
      </c>
      <c r="CM345" s="27" t="s">
        <v>704</v>
      </c>
      <c r="CN345" s="27" t="s">
        <v>704</v>
      </c>
      <c r="CO345" s="27" t="s">
        <v>704</v>
      </c>
      <c r="CP345" s="27" t="s">
        <v>704</v>
      </c>
      <c r="CQ345" s="27" t="s">
        <v>704</v>
      </c>
      <c r="CR345" s="27" t="s">
        <v>704</v>
      </c>
      <c r="CS345" s="27" t="s">
        <v>704</v>
      </c>
      <c r="CT345" s="27" t="s">
        <v>704</v>
      </c>
      <c r="CU345" s="27" t="s">
        <v>704</v>
      </c>
      <c r="CV345" s="27" t="s">
        <v>704</v>
      </c>
      <c r="CW345" s="27" t="s">
        <v>704</v>
      </c>
      <c r="CX345" s="27" t="s">
        <v>704</v>
      </c>
      <c r="CY345" s="27" t="s">
        <v>704</v>
      </c>
      <c r="CZ345" s="27" t="s">
        <v>704</v>
      </c>
      <c r="DA345" s="27" t="s">
        <v>704</v>
      </c>
      <c r="DB345" s="27" t="s">
        <v>698</v>
      </c>
      <c r="DC345" s="27" t="s">
        <v>698</v>
      </c>
      <c r="DD345" s="27" t="s">
        <v>698</v>
      </c>
      <c r="DE345" s="27" t="s">
        <v>698</v>
      </c>
      <c r="DF345" s="27" t="s">
        <v>704</v>
      </c>
      <c r="DG345" s="27" t="s">
        <v>704</v>
      </c>
      <c r="DH345" s="27" t="s">
        <v>704</v>
      </c>
      <c r="DI345" s="27" t="s">
        <v>704</v>
      </c>
      <c r="DJ345" s="27" t="s">
        <v>704</v>
      </c>
      <c r="DK345" s="27" t="s">
        <v>704</v>
      </c>
      <c r="DL345" s="27" t="s">
        <v>704</v>
      </c>
      <c r="DM345" s="27" t="s">
        <v>704</v>
      </c>
      <c r="DN345" s="27" t="s">
        <v>704</v>
      </c>
      <c r="DO345" s="27" t="s">
        <v>704</v>
      </c>
      <c r="DP345" s="27" t="s">
        <v>704</v>
      </c>
      <c r="DQ345" s="27" t="s">
        <v>704</v>
      </c>
      <c r="DR345" s="27" t="s">
        <v>704</v>
      </c>
      <c r="DS345" s="27"/>
      <c r="DT345" s="27" t="s">
        <v>704</v>
      </c>
      <c r="DU345" s="27" t="s">
        <v>704</v>
      </c>
      <c r="DV345" s="27" t="s">
        <v>704</v>
      </c>
      <c r="DW345" s="27" t="s">
        <v>704</v>
      </c>
      <c r="DX345" s="27" t="s">
        <v>704</v>
      </c>
      <c r="DY345" s="27" t="s">
        <v>704</v>
      </c>
      <c r="DZ345" s="27" t="s">
        <v>704</v>
      </c>
      <c r="EA345" s="27" t="s">
        <v>704</v>
      </c>
      <c r="EB345" s="27" t="s">
        <v>704</v>
      </c>
      <c r="EC345" s="27" t="s">
        <v>704</v>
      </c>
      <c r="ED345" s="27" t="s">
        <v>704</v>
      </c>
      <c r="EE345" s="27" t="s">
        <v>704</v>
      </c>
      <c r="EF345" s="27" t="s">
        <v>704</v>
      </c>
      <c r="EG345" s="27" t="s">
        <v>704</v>
      </c>
      <c r="EH345" s="27" t="s">
        <v>704</v>
      </c>
      <c r="EI345" s="27" t="s">
        <v>704</v>
      </c>
      <c r="EJ345" s="27" t="s">
        <v>704</v>
      </c>
      <c r="EK345" s="27" t="s">
        <v>704</v>
      </c>
      <c r="EL345" s="27" t="s">
        <v>704</v>
      </c>
      <c r="EM345" s="27" t="s">
        <v>704</v>
      </c>
      <c r="EN345" s="27" t="s">
        <v>704</v>
      </c>
      <c r="EO345" s="27" t="s">
        <v>704</v>
      </c>
      <c r="EP345" s="27" t="s">
        <v>704</v>
      </c>
      <c r="EQ345" s="27" t="s">
        <v>704</v>
      </c>
      <c r="ER345" s="27" t="s">
        <v>704</v>
      </c>
      <c r="ES345" s="27" t="s">
        <v>704</v>
      </c>
      <c r="ET345" s="27" t="s">
        <v>704</v>
      </c>
      <c r="EU345" s="27" t="s">
        <v>704</v>
      </c>
      <c r="EV345" s="27" t="s">
        <v>704</v>
      </c>
      <c r="EW345" s="27" t="s">
        <v>704</v>
      </c>
      <c r="EX345" s="27" t="s">
        <v>704</v>
      </c>
      <c r="EY345" s="27" t="s">
        <v>704</v>
      </c>
      <c r="EZ345" s="27" t="s">
        <v>704</v>
      </c>
      <c r="FA345" s="27" t="s">
        <v>704</v>
      </c>
      <c r="FB345" s="27" t="s">
        <v>704</v>
      </c>
      <c r="FC345" s="27" t="s">
        <v>704</v>
      </c>
      <c r="FD345" s="27" t="s">
        <v>704</v>
      </c>
      <c r="FE345" s="27" t="s">
        <v>704</v>
      </c>
      <c r="FF345" s="27" t="s">
        <v>704</v>
      </c>
      <c r="FG345" s="27" t="s">
        <v>704</v>
      </c>
      <c r="FH345" s="27" t="s">
        <v>704</v>
      </c>
      <c r="FI345" s="27" t="s">
        <v>704</v>
      </c>
      <c r="FJ345" s="27" t="s">
        <v>694</v>
      </c>
      <c r="FK345" s="27" t="s">
        <v>704</v>
      </c>
      <c r="FL345" s="27" t="s">
        <v>704</v>
      </c>
      <c r="FM345" s="27" t="s">
        <v>704</v>
      </c>
      <c r="FN345" s="27" t="s">
        <v>704</v>
      </c>
      <c r="FO345" s="78" t="s">
        <v>1642</v>
      </c>
      <c r="FP345" s="72" t="s">
        <v>698</v>
      </c>
      <c r="FQ345" s="72" t="s">
        <v>1176</v>
      </c>
      <c r="FR345" s="78" t="s">
        <v>1643</v>
      </c>
      <c r="FS345" s="78" t="s">
        <v>1703</v>
      </c>
      <c r="FT345" s="72" t="s">
        <v>1645</v>
      </c>
      <c r="FU345" s="72" t="s">
        <v>698</v>
      </c>
      <c r="FV345" s="72" t="s">
        <v>1941</v>
      </c>
      <c r="FW345" s="78" t="s">
        <v>1647</v>
      </c>
      <c r="FX345" s="78" t="s">
        <v>1647</v>
      </c>
      <c r="FY345" s="72" t="s">
        <v>698</v>
      </c>
      <c r="FZ345" s="90" t="s">
        <v>1763</v>
      </c>
      <c r="GA345" s="90" t="s">
        <v>1647</v>
      </c>
      <c r="GB345" s="90" t="s">
        <v>1649</v>
      </c>
      <c r="GC345" s="90" t="s">
        <v>1650</v>
      </c>
      <c r="GD345" s="90" t="s">
        <v>1651</v>
      </c>
      <c r="GE345" s="90" t="s">
        <v>1866</v>
      </c>
      <c r="GF345" s="90" t="s">
        <v>1653</v>
      </c>
      <c r="GG345" s="90" t="s">
        <v>1650</v>
      </c>
      <c r="GH345" s="106" t="s">
        <v>1764</v>
      </c>
      <c r="GI345" s="106" t="s">
        <v>1655</v>
      </c>
      <c r="GJ345" s="27" t="s">
        <v>1647</v>
      </c>
      <c r="GK345" s="28" t="s">
        <v>1681</v>
      </c>
      <c r="GL345" s="27"/>
    </row>
    <row r="346" spans="1:194" x14ac:dyDescent="0.25">
      <c r="A346" s="71" t="str">
        <f t="shared" si="32"/>
        <v>Expenditure: Employee Related Cost  - Municipal Staff : Social Contributions - Group Life Insurance</v>
      </c>
      <c r="B346" s="27" t="s">
        <v>1639</v>
      </c>
      <c r="C346" s="27" t="str">
        <f t="shared" si="30"/>
        <v>IE005002002003000000000000000000000000</v>
      </c>
      <c r="D346" s="23" t="s">
        <v>1166</v>
      </c>
      <c r="E346" s="23" t="s">
        <v>713</v>
      </c>
      <c r="F346" s="23" t="s">
        <v>707</v>
      </c>
      <c r="G346" s="23" t="s">
        <v>707</v>
      </c>
      <c r="H346" s="23" t="s">
        <v>710</v>
      </c>
      <c r="I346" s="23" t="s">
        <v>697</v>
      </c>
      <c r="J346" s="23" t="s">
        <v>697</v>
      </c>
      <c r="K346" s="23" t="s">
        <v>697</v>
      </c>
      <c r="L346" s="23" t="s">
        <v>697</v>
      </c>
      <c r="M346" s="23" t="s">
        <v>697</v>
      </c>
      <c r="N346" s="23" t="s">
        <v>697</v>
      </c>
      <c r="O346" s="23" t="s">
        <v>697</v>
      </c>
      <c r="P346" s="23" t="s">
        <v>697</v>
      </c>
      <c r="Q346" s="27">
        <v>0</v>
      </c>
      <c r="R346" s="27" t="s">
        <v>704</v>
      </c>
      <c r="S346" s="27" t="s">
        <v>698</v>
      </c>
      <c r="T346" s="28" t="s">
        <v>694</v>
      </c>
      <c r="U346" s="28"/>
      <c r="V346" s="27" t="s">
        <v>1760</v>
      </c>
      <c r="W346" s="27" t="s">
        <v>905</v>
      </c>
      <c r="X346" s="27"/>
      <c r="Y346" s="27"/>
      <c r="Z346" s="27"/>
      <c r="AA346" s="27" t="s">
        <v>1761</v>
      </c>
      <c r="AB346" s="27"/>
      <c r="AC346" s="27"/>
      <c r="AD346" s="27"/>
      <c r="AE346" s="27"/>
      <c r="AF346" s="27"/>
      <c r="AG346" s="27"/>
      <c r="AH346" s="27"/>
      <c r="AI346" s="27" t="s">
        <v>1943</v>
      </c>
      <c r="AJ346" s="28" t="s">
        <v>704</v>
      </c>
      <c r="AK346" s="27" t="s">
        <v>704</v>
      </c>
      <c r="AL346" s="27" t="s">
        <v>704</v>
      </c>
      <c r="AM346" s="27" t="s">
        <v>704</v>
      </c>
      <c r="AN346" s="27" t="s">
        <v>704</v>
      </c>
      <c r="AO346" s="27" t="s">
        <v>704</v>
      </c>
      <c r="AP346" s="27" t="s">
        <v>704</v>
      </c>
      <c r="AQ346" s="27" t="s">
        <v>704</v>
      </c>
      <c r="AR346" s="27" t="s">
        <v>704</v>
      </c>
      <c r="AS346" s="27" t="s">
        <v>704</v>
      </c>
      <c r="AT346" s="27" t="s">
        <v>704</v>
      </c>
      <c r="AU346" s="27" t="s">
        <v>704</v>
      </c>
      <c r="AV346" s="27" t="s">
        <v>704</v>
      </c>
      <c r="AW346" s="27" t="s">
        <v>704</v>
      </c>
      <c r="AX346" s="27" t="s">
        <v>704</v>
      </c>
      <c r="AY346" s="27" t="s">
        <v>704</v>
      </c>
      <c r="AZ346" s="27" t="s">
        <v>704</v>
      </c>
      <c r="BA346" s="27" t="s">
        <v>704</v>
      </c>
      <c r="BB346" s="27" t="s">
        <v>704</v>
      </c>
      <c r="BC346" s="27" t="s">
        <v>704</v>
      </c>
      <c r="BD346" s="27" t="s">
        <v>704</v>
      </c>
      <c r="BE346" s="27" t="s">
        <v>704</v>
      </c>
      <c r="BF346" s="27" t="s">
        <v>704</v>
      </c>
      <c r="BG346" s="27" t="s">
        <v>704</v>
      </c>
      <c r="BH346" s="27" t="s">
        <v>704</v>
      </c>
      <c r="BI346" s="27" t="s">
        <v>704</v>
      </c>
      <c r="BJ346" s="27" t="s">
        <v>704</v>
      </c>
      <c r="BK346" s="27" t="s">
        <v>704</v>
      </c>
      <c r="BL346" s="27" t="s">
        <v>704</v>
      </c>
      <c r="BM346" s="27" t="s">
        <v>704</v>
      </c>
      <c r="BN346" s="27" t="s">
        <v>704</v>
      </c>
      <c r="BO346" s="27" t="s">
        <v>704</v>
      </c>
      <c r="BP346" s="27" t="s">
        <v>704</v>
      </c>
      <c r="BQ346" s="27" t="s">
        <v>704</v>
      </c>
      <c r="BR346" s="27" t="s">
        <v>704</v>
      </c>
      <c r="BS346" s="27" t="s">
        <v>704</v>
      </c>
      <c r="BT346" s="27" t="s">
        <v>704</v>
      </c>
      <c r="BU346" s="27" t="s">
        <v>704</v>
      </c>
      <c r="BV346" s="27" t="s">
        <v>704</v>
      </c>
      <c r="BW346" s="27" t="s">
        <v>704</v>
      </c>
      <c r="BX346" s="27" t="s">
        <v>704</v>
      </c>
      <c r="BY346" s="27" t="s">
        <v>704</v>
      </c>
      <c r="BZ346" s="27" t="s">
        <v>704</v>
      </c>
      <c r="CA346" s="27" t="s">
        <v>704</v>
      </c>
      <c r="CB346" s="27" t="s">
        <v>704</v>
      </c>
      <c r="CC346" s="27" t="s">
        <v>704</v>
      </c>
      <c r="CD346" s="27" t="s">
        <v>704</v>
      </c>
      <c r="CE346" s="27" t="s">
        <v>704</v>
      </c>
      <c r="CF346" s="27" t="s">
        <v>704</v>
      </c>
      <c r="CG346" s="27" t="s">
        <v>704</v>
      </c>
      <c r="CH346" s="27" t="s">
        <v>704</v>
      </c>
      <c r="CI346" s="27" t="s">
        <v>704</v>
      </c>
      <c r="CJ346" s="27" t="s">
        <v>704</v>
      </c>
      <c r="CK346" s="27" t="s">
        <v>704</v>
      </c>
      <c r="CL346" s="27" t="s">
        <v>704</v>
      </c>
      <c r="CM346" s="27" t="s">
        <v>704</v>
      </c>
      <c r="CN346" s="27" t="s">
        <v>704</v>
      </c>
      <c r="CO346" s="27" t="s">
        <v>704</v>
      </c>
      <c r="CP346" s="27" t="s">
        <v>704</v>
      </c>
      <c r="CQ346" s="27" t="s">
        <v>704</v>
      </c>
      <c r="CR346" s="27" t="s">
        <v>704</v>
      </c>
      <c r="CS346" s="27" t="s">
        <v>704</v>
      </c>
      <c r="CT346" s="27" t="s">
        <v>704</v>
      </c>
      <c r="CU346" s="27" t="s">
        <v>704</v>
      </c>
      <c r="CV346" s="27" t="s">
        <v>704</v>
      </c>
      <c r="CW346" s="27" t="s">
        <v>704</v>
      </c>
      <c r="CX346" s="27" t="s">
        <v>704</v>
      </c>
      <c r="CY346" s="27" t="s">
        <v>704</v>
      </c>
      <c r="CZ346" s="27" t="s">
        <v>704</v>
      </c>
      <c r="DA346" s="27" t="s">
        <v>704</v>
      </c>
      <c r="DB346" s="27" t="s">
        <v>698</v>
      </c>
      <c r="DC346" s="27" t="s">
        <v>698</v>
      </c>
      <c r="DD346" s="27" t="s">
        <v>698</v>
      </c>
      <c r="DE346" s="27" t="s">
        <v>698</v>
      </c>
      <c r="DF346" s="27" t="s">
        <v>704</v>
      </c>
      <c r="DG346" s="27" t="s">
        <v>704</v>
      </c>
      <c r="DH346" s="27" t="s">
        <v>704</v>
      </c>
      <c r="DI346" s="27" t="s">
        <v>704</v>
      </c>
      <c r="DJ346" s="27" t="s">
        <v>704</v>
      </c>
      <c r="DK346" s="27" t="s">
        <v>704</v>
      </c>
      <c r="DL346" s="27" t="s">
        <v>704</v>
      </c>
      <c r="DM346" s="27" t="s">
        <v>704</v>
      </c>
      <c r="DN346" s="27" t="s">
        <v>704</v>
      </c>
      <c r="DO346" s="27" t="s">
        <v>704</v>
      </c>
      <c r="DP346" s="27" t="s">
        <v>704</v>
      </c>
      <c r="DQ346" s="27" t="s">
        <v>704</v>
      </c>
      <c r="DR346" s="27" t="s">
        <v>704</v>
      </c>
      <c r="DS346" s="27"/>
      <c r="DT346" s="27" t="s">
        <v>704</v>
      </c>
      <c r="DU346" s="27" t="s">
        <v>704</v>
      </c>
      <c r="DV346" s="27" t="s">
        <v>704</v>
      </c>
      <c r="DW346" s="27" t="s">
        <v>704</v>
      </c>
      <c r="DX346" s="27" t="s">
        <v>704</v>
      </c>
      <c r="DY346" s="27" t="s">
        <v>704</v>
      </c>
      <c r="DZ346" s="27" t="s">
        <v>704</v>
      </c>
      <c r="EA346" s="27" t="s">
        <v>704</v>
      </c>
      <c r="EB346" s="27" t="s">
        <v>704</v>
      </c>
      <c r="EC346" s="27" t="s">
        <v>704</v>
      </c>
      <c r="ED346" s="27" t="s">
        <v>704</v>
      </c>
      <c r="EE346" s="27" t="s">
        <v>704</v>
      </c>
      <c r="EF346" s="27" t="s">
        <v>704</v>
      </c>
      <c r="EG346" s="27" t="s">
        <v>704</v>
      </c>
      <c r="EH346" s="27" t="s">
        <v>704</v>
      </c>
      <c r="EI346" s="27" t="s">
        <v>704</v>
      </c>
      <c r="EJ346" s="27" t="s">
        <v>704</v>
      </c>
      <c r="EK346" s="27" t="s">
        <v>704</v>
      </c>
      <c r="EL346" s="27" t="s">
        <v>704</v>
      </c>
      <c r="EM346" s="27" t="s">
        <v>704</v>
      </c>
      <c r="EN346" s="27" t="s">
        <v>704</v>
      </c>
      <c r="EO346" s="27" t="s">
        <v>704</v>
      </c>
      <c r="EP346" s="27" t="s">
        <v>704</v>
      </c>
      <c r="EQ346" s="27" t="s">
        <v>704</v>
      </c>
      <c r="ER346" s="27" t="s">
        <v>704</v>
      </c>
      <c r="ES346" s="27" t="s">
        <v>704</v>
      </c>
      <c r="ET346" s="27" t="s">
        <v>704</v>
      </c>
      <c r="EU346" s="27" t="s">
        <v>704</v>
      </c>
      <c r="EV346" s="27" t="s">
        <v>704</v>
      </c>
      <c r="EW346" s="27" t="s">
        <v>704</v>
      </c>
      <c r="EX346" s="27" t="s">
        <v>704</v>
      </c>
      <c r="EY346" s="27" t="s">
        <v>704</v>
      </c>
      <c r="EZ346" s="27" t="s">
        <v>704</v>
      </c>
      <c r="FA346" s="27" t="s">
        <v>704</v>
      </c>
      <c r="FB346" s="27" t="s">
        <v>704</v>
      </c>
      <c r="FC346" s="27" t="s">
        <v>704</v>
      </c>
      <c r="FD346" s="27" t="s">
        <v>704</v>
      </c>
      <c r="FE346" s="27" t="s">
        <v>704</v>
      </c>
      <c r="FF346" s="27" t="s">
        <v>704</v>
      </c>
      <c r="FG346" s="27" t="s">
        <v>704</v>
      </c>
      <c r="FH346" s="27" t="s">
        <v>704</v>
      </c>
      <c r="FI346" s="27" t="s">
        <v>704</v>
      </c>
      <c r="FJ346" s="27" t="s">
        <v>694</v>
      </c>
      <c r="FK346" s="27" t="s">
        <v>704</v>
      </c>
      <c r="FL346" s="27" t="s">
        <v>704</v>
      </c>
      <c r="FM346" s="27" t="s">
        <v>704</v>
      </c>
      <c r="FN346" s="27" t="s">
        <v>704</v>
      </c>
      <c r="FO346" s="78" t="s">
        <v>1642</v>
      </c>
      <c r="FP346" s="72" t="s">
        <v>698</v>
      </c>
      <c r="FQ346" s="72" t="s">
        <v>1176</v>
      </c>
      <c r="FR346" s="78" t="s">
        <v>1643</v>
      </c>
      <c r="FS346" s="78" t="s">
        <v>1703</v>
      </c>
      <c r="FT346" s="72" t="s">
        <v>1645</v>
      </c>
      <c r="FU346" s="72" t="s">
        <v>698</v>
      </c>
      <c r="FV346" s="72" t="s">
        <v>1941</v>
      </c>
      <c r="FW346" s="78" t="s">
        <v>1647</v>
      </c>
      <c r="FX346" s="78" t="s">
        <v>1647</v>
      </c>
      <c r="FY346" s="72" t="s">
        <v>698</v>
      </c>
      <c r="FZ346" s="90" t="s">
        <v>1763</v>
      </c>
      <c r="GA346" s="90" t="s">
        <v>1647</v>
      </c>
      <c r="GB346" s="90" t="s">
        <v>1649</v>
      </c>
      <c r="GC346" s="90" t="s">
        <v>1650</v>
      </c>
      <c r="GD346" s="90" t="s">
        <v>1651</v>
      </c>
      <c r="GE346" s="90" t="s">
        <v>1866</v>
      </c>
      <c r="GF346" s="90" t="s">
        <v>1653</v>
      </c>
      <c r="GG346" s="90" t="s">
        <v>1650</v>
      </c>
      <c r="GH346" s="106" t="s">
        <v>1764</v>
      </c>
      <c r="GI346" s="106" t="s">
        <v>1655</v>
      </c>
      <c r="GJ346" s="27" t="s">
        <v>1647</v>
      </c>
      <c r="GK346" s="28" t="s">
        <v>1681</v>
      </c>
      <c r="GL346" s="27"/>
    </row>
    <row r="347" spans="1:194" x14ac:dyDescent="0.25">
      <c r="A347" s="71" t="str">
        <f t="shared" si="32"/>
        <v xml:space="preserve">Expenditure: Employee Related Cost  - Municipal Staff : Social Contributions - Medical </v>
      </c>
      <c r="B347" s="27" t="s">
        <v>1639</v>
      </c>
      <c r="C347" s="27" t="str">
        <f t="shared" si="30"/>
        <v>IE005002002004000000000000000000000000</v>
      </c>
      <c r="D347" s="23" t="s">
        <v>1166</v>
      </c>
      <c r="E347" s="23" t="s">
        <v>713</v>
      </c>
      <c r="F347" s="23" t="s">
        <v>707</v>
      </c>
      <c r="G347" s="23" t="s">
        <v>707</v>
      </c>
      <c r="H347" s="23" t="s">
        <v>711</v>
      </c>
      <c r="I347" s="23" t="s">
        <v>697</v>
      </c>
      <c r="J347" s="23" t="s">
        <v>697</v>
      </c>
      <c r="K347" s="23" t="s">
        <v>697</v>
      </c>
      <c r="L347" s="23" t="s">
        <v>697</v>
      </c>
      <c r="M347" s="23" t="s">
        <v>697</v>
      </c>
      <c r="N347" s="23" t="s">
        <v>697</v>
      </c>
      <c r="O347" s="23" t="s">
        <v>697</v>
      </c>
      <c r="P347" s="23" t="s">
        <v>697</v>
      </c>
      <c r="Q347" s="27">
        <v>0</v>
      </c>
      <c r="R347" s="27" t="s">
        <v>704</v>
      </c>
      <c r="S347" s="27" t="s">
        <v>698</v>
      </c>
      <c r="T347" s="28" t="s">
        <v>694</v>
      </c>
      <c r="U347" s="28"/>
      <c r="V347" s="27" t="s">
        <v>66</v>
      </c>
      <c r="W347" s="27" t="s">
        <v>905</v>
      </c>
      <c r="X347" s="27"/>
      <c r="Y347" s="27"/>
      <c r="Z347" s="27"/>
      <c r="AA347" s="27" t="s">
        <v>1390</v>
      </c>
      <c r="AB347" s="27"/>
      <c r="AC347" s="27"/>
      <c r="AD347" s="27"/>
      <c r="AE347" s="27"/>
      <c r="AF347" s="27"/>
      <c r="AG347" s="27"/>
      <c r="AH347" s="27"/>
      <c r="AI347" s="27" t="s">
        <v>1944</v>
      </c>
      <c r="AJ347" s="28" t="s">
        <v>704</v>
      </c>
      <c r="AK347" s="27" t="s">
        <v>704</v>
      </c>
      <c r="AL347" s="27" t="s">
        <v>704</v>
      </c>
      <c r="AM347" s="27" t="s">
        <v>704</v>
      </c>
      <c r="AN347" s="27" t="s">
        <v>704</v>
      </c>
      <c r="AO347" s="27" t="s">
        <v>704</v>
      </c>
      <c r="AP347" s="27" t="s">
        <v>704</v>
      </c>
      <c r="AQ347" s="27" t="s">
        <v>704</v>
      </c>
      <c r="AR347" s="27" t="s">
        <v>704</v>
      </c>
      <c r="AS347" s="27" t="s">
        <v>704</v>
      </c>
      <c r="AT347" s="27" t="s">
        <v>704</v>
      </c>
      <c r="AU347" s="27" t="s">
        <v>704</v>
      </c>
      <c r="AV347" s="27" t="s">
        <v>704</v>
      </c>
      <c r="AW347" s="27" t="s">
        <v>704</v>
      </c>
      <c r="AX347" s="27" t="s">
        <v>704</v>
      </c>
      <c r="AY347" s="27" t="s">
        <v>704</v>
      </c>
      <c r="AZ347" s="27" t="s">
        <v>704</v>
      </c>
      <c r="BA347" s="27" t="s">
        <v>704</v>
      </c>
      <c r="BB347" s="27" t="s">
        <v>704</v>
      </c>
      <c r="BC347" s="27" t="s">
        <v>704</v>
      </c>
      <c r="BD347" s="27" t="s">
        <v>704</v>
      </c>
      <c r="BE347" s="27" t="s">
        <v>704</v>
      </c>
      <c r="BF347" s="27" t="s">
        <v>704</v>
      </c>
      <c r="BG347" s="27" t="s">
        <v>704</v>
      </c>
      <c r="BH347" s="27" t="s">
        <v>704</v>
      </c>
      <c r="BI347" s="27" t="s">
        <v>704</v>
      </c>
      <c r="BJ347" s="27" t="s">
        <v>704</v>
      </c>
      <c r="BK347" s="27" t="s">
        <v>704</v>
      </c>
      <c r="BL347" s="27" t="s">
        <v>704</v>
      </c>
      <c r="BM347" s="27" t="s">
        <v>704</v>
      </c>
      <c r="BN347" s="27" t="s">
        <v>704</v>
      </c>
      <c r="BO347" s="27" t="s">
        <v>704</v>
      </c>
      <c r="BP347" s="27" t="s">
        <v>704</v>
      </c>
      <c r="BQ347" s="27" t="s">
        <v>704</v>
      </c>
      <c r="BR347" s="27" t="s">
        <v>704</v>
      </c>
      <c r="BS347" s="27" t="s">
        <v>704</v>
      </c>
      <c r="BT347" s="27" t="s">
        <v>704</v>
      </c>
      <c r="BU347" s="27" t="s">
        <v>704</v>
      </c>
      <c r="BV347" s="27" t="s">
        <v>704</v>
      </c>
      <c r="BW347" s="27" t="s">
        <v>704</v>
      </c>
      <c r="BX347" s="27" t="s">
        <v>704</v>
      </c>
      <c r="BY347" s="27" t="s">
        <v>704</v>
      </c>
      <c r="BZ347" s="27" t="s">
        <v>704</v>
      </c>
      <c r="CA347" s="27" t="s">
        <v>704</v>
      </c>
      <c r="CB347" s="27" t="s">
        <v>704</v>
      </c>
      <c r="CC347" s="27" t="s">
        <v>704</v>
      </c>
      <c r="CD347" s="27" t="s">
        <v>704</v>
      </c>
      <c r="CE347" s="27" t="s">
        <v>704</v>
      </c>
      <c r="CF347" s="27" t="s">
        <v>704</v>
      </c>
      <c r="CG347" s="27" t="s">
        <v>704</v>
      </c>
      <c r="CH347" s="27" t="s">
        <v>704</v>
      </c>
      <c r="CI347" s="27" t="s">
        <v>704</v>
      </c>
      <c r="CJ347" s="27" t="s">
        <v>704</v>
      </c>
      <c r="CK347" s="27" t="s">
        <v>704</v>
      </c>
      <c r="CL347" s="27" t="s">
        <v>704</v>
      </c>
      <c r="CM347" s="27" t="s">
        <v>704</v>
      </c>
      <c r="CN347" s="27" t="s">
        <v>704</v>
      </c>
      <c r="CO347" s="27" t="s">
        <v>704</v>
      </c>
      <c r="CP347" s="27" t="s">
        <v>704</v>
      </c>
      <c r="CQ347" s="27" t="s">
        <v>704</v>
      </c>
      <c r="CR347" s="27" t="s">
        <v>704</v>
      </c>
      <c r="CS347" s="27" t="s">
        <v>704</v>
      </c>
      <c r="CT347" s="27" t="s">
        <v>704</v>
      </c>
      <c r="CU347" s="27" t="s">
        <v>704</v>
      </c>
      <c r="CV347" s="27" t="s">
        <v>704</v>
      </c>
      <c r="CW347" s="27" t="s">
        <v>704</v>
      </c>
      <c r="CX347" s="27" t="s">
        <v>704</v>
      </c>
      <c r="CY347" s="27" t="s">
        <v>704</v>
      </c>
      <c r="CZ347" s="27" t="s">
        <v>704</v>
      </c>
      <c r="DA347" s="27" t="s">
        <v>704</v>
      </c>
      <c r="DB347" s="27" t="s">
        <v>698</v>
      </c>
      <c r="DC347" s="27" t="s">
        <v>698</v>
      </c>
      <c r="DD347" s="27" t="s">
        <v>698</v>
      </c>
      <c r="DE347" s="27" t="s">
        <v>698</v>
      </c>
      <c r="DF347" s="27" t="s">
        <v>704</v>
      </c>
      <c r="DG347" s="27" t="s">
        <v>704</v>
      </c>
      <c r="DH347" s="27" t="s">
        <v>704</v>
      </c>
      <c r="DI347" s="27" t="s">
        <v>704</v>
      </c>
      <c r="DJ347" s="27" t="s">
        <v>704</v>
      </c>
      <c r="DK347" s="27" t="s">
        <v>704</v>
      </c>
      <c r="DL347" s="27" t="s">
        <v>704</v>
      </c>
      <c r="DM347" s="27" t="s">
        <v>704</v>
      </c>
      <c r="DN347" s="27" t="s">
        <v>704</v>
      </c>
      <c r="DO347" s="27" t="s">
        <v>704</v>
      </c>
      <c r="DP347" s="27" t="s">
        <v>704</v>
      </c>
      <c r="DQ347" s="27" t="s">
        <v>704</v>
      </c>
      <c r="DR347" s="27" t="s">
        <v>704</v>
      </c>
      <c r="DS347" s="27"/>
      <c r="DT347" s="27" t="s">
        <v>704</v>
      </c>
      <c r="DU347" s="27" t="s">
        <v>704</v>
      </c>
      <c r="DV347" s="27" t="s">
        <v>704</v>
      </c>
      <c r="DW347" s="27" t="s">
        <v>704</v>
      </c>
      <c r="DX347" s="27" t="s">
        <v>704</v>
      </c>
      <c r="DY347" s="27" t="s">
        <v>704</v>
      </c>
      <c r="DZ347" s="27" t="s">
        <v>704</v>
      </c>
      <c r="EA347" s="27" t="s">
        <v>704</v>
      </c>
      <c r="EB347" s="27" t="s">
        <v>704</v>
      </c>
      <c r="EC347" s="27" t="s">
        <v>704</v>
      </c>
      <c r="ED347" s="27" t="s">
        <v>704</v>
      </c>
      <c r="EE347" s="27" t="s">
        <v>704</v>
      </c>
      <c r="EF347" s="27" t="s">
        <v>704</v>
      </c>
      <c r="EG347" s="27" t="s">
        <v>704</v>
      </c>
      <c r="EH347" s="27" t="s">
        <v>704</v>
      </c>
      <c r="EI347" s="27" t="s">
        <v>704</v>
      </c>
      <c r="EJ347" s="27" t="s">
        <v>704</v>
      </c>
      <c r="EK347" s="27" t="s">
        <v>704</v>
      </c>
      <c r="EL347" s="27" t="s">
        <v>704</v>
      </c>
      <c r="EM347" s="27" t="s">
        <v>704</v>
      </c>
      <c r="EN347" s="27" t="s">
        <v>704</v>
      </c>
      <c r="EO347" s="27" t="s">
        <v>704</v>
      </c>
      <c r="EP347" s="27" t="s">
        <v>704</v>
      </c>
      <c r="EQ347" s="27" t="s">
        <v>704</v>
      </c>
      <c r="ER347" s="27" t="s">
        <v>704</v>
      </c>
      <c r="ES347" s="27" t="s">
        <v>704</v>
      </c>
      <c r="ET347" s="27" t="s">
        <v>704</v>
      </c>
      <c r="EU347" s="27" t="s">
        <v>704</v>
      </c>
      <c r="EV347" s="27" t="s">
        <v>704</v>
      </c>
      <c r="EW347" s="27" t="s">
        <v>704</v>
      </c>
      <c r="EX347" s="27" t="s">
        <v>704</v>
      </c>
      <c r="EY347" s="27" t="s">
        <v>704</v>
      </c>
      <c r="EZ347" s="27" t="s">
        <v>704</v>
      </c>
      <c r="FA347" s="27" t="s">
        <v>704</v>
      </c>
      <c r="FB347" s="27" t="s">
        <v>704</v>
      </c>
      <c r="FC347" s="27" t="s">
        <v>704</v>
      </c>
      <c r="FD347" s="27" t="s">
        <v>704</v>
      </c>
      <c r="FE347" s="27" t="s">
        <v>704</v>
      </c>
      <c r="FF347" s="27" t="s">
        <v>704</v>
      </c>
      <c r="FG347" s="27" t="s">
        <v>704</v>
      </c>
      <c r="FH347" s="27" t="s">
        <v>704</v>
      </c>
      <c r="FI347" s="27" t="s">
        <v>704</v>
      </c>
      <c r="FJ347" s="27" t="s">
        <v>694</v>
      </c>
      <c r="FK347" s="27" t="s">
        <v>704</v>
      </c>
      <c r="FL347" s="27" t="s">
        <v>704</v>
      </c>
      <c r="FM347" s="27" t="s">
        <v>704</v>
      </c>
      <c r="FN347" s="27" t="s">
        <v>704</v>
      </c>
      <c r="FO347" s="78" t="s">
        <v>1642</v>
      </c>
      <c r="FP347" s="72" t="s">
        <v>698</v>
      </c>
      <c r="FQ347" s="72" t="s">
        <v>1176</v>
      </c>
      <c r="FR347" s="78" t="s">
        <v>1643</v>
      </c>
      <c r="FS347" s="78" t="s">
        <v>1767</v>
      </c>
      <c r="FT347" s="72" t="s">
        <v>1645</v>
      </c>
      <c r="FU347" s="72" t="s">
        <v>698</v>
      </c>
      <c r="FV347" s="78" t="s">
        <v>1945</v>
      </c>
      <c r="FW347" s="78" t="s">
        <v>1647</v>
      </c>
      <c r="FX347" s="78" t="s">
        <v>1647</v>
      </c>
      <c r="FY347" s="72" t="s">
        <v>698</v>
      </c>
      <c r="FZ347" s="90" t="s">
        <v>1763</v>
      </c>
      <c r="GA347" s="90" t="s">
        <v>1647</v>
      </c>
      <c r="GB347" s="90" t="s">
        <v>1649</v>
      </c>
      <c r="GC347" s="90" t="s">
        <v>1650</v>
      </c>
      <c r="GD347" s="90" t="s">
        <v>1651</v>
      </c>
      <c r="GE347" s="90" t="s">
        <v>1946</v>
      </c>
      <c r="GF347" s="90" t="s">
        <v>1653</v>
      </c>
      <c r="GG347" s="90" t="s">
        <v>1650</v>
      </c>
      <c r="GH347" s="106" t="s">
        <v>1764</v>
      </c>
      <c r="GI347" s="106" t="s">
        <v>1655</v>
      </c>
      <c r="GJ347" s="27" t="s">
        <v>1647</v>
      </c>
      <c r="GK347" s="28" t="s">
        <v>1770</v>
      </c>
      <c r="GL347" s="27"/>
    </row>
    <row r="348" spans="1:194" x14ac:dyDescent="0.25">
      <c r="A348" s="71" t="str">
        <f t="shared" si="32"/>
        <v xml:space="preserve">Expenditure: Employee Related Cost  - Municipal Staff : Social Contributions - Pension </v>
      </c>
      <c r="B348" s="27" t="s">
        <v>1639</v>
      </c>
      <c r="C348" s="27" t="str">
        <f t="shared" si="30"/>
        <v>IE005002002005000000000000000000000000</v>
      </c>
      <c r="D348" s="23" t="s">
        <v>1166</v>
      </c>
      <c r="E348" s="23" t="s">
        <v>713</v>
      </c>
      <c r="F348" s="23" t="s">
        <v>707</v>
      </c>
      <c r="G348" s="23" t="s">
        <v>707</v>
      </c>
      <c r="H348" s="23" t="s">
        <v>713</v>
      </c>
      <c r="I348" s="23" t="s">
        <v>697</v>
      </c>
      <c r="J348" s="23" t="s">
        <v>697</v>
      </c>
      <c r="K348" s="23" t="s">
        <v>697</v>
      </c>
      <c r="L348" s="23" t="s">
        <v>697</v>
      </c>
      <c r="M348" s="23" t="s">
        <v>697</v>
      </c>
      <c r="N348" s="23" t="s">
        <v>697</v>
      </c>
      <c r="O348" s="23" t="s">
        <v>697</v>
      </c>
      <c r="P348" s="23" t="s">
        <v>697</v>
      </c>
      <c r="Q348" s="27">
        <v>0</v>
      </c>
      <c r="R348" s="27" t="s">
        <v>704</v>
      </c>
      <c r="S348" s="27" t="s">
        <v>698</v>
      </c>
      <c r="T348" s="28" t="s">
        <v>694</v>
      </c>
      <c r="U348" s="28"/>
      <c r="V348" s="27" t="s">
        <v>62</v>
      </c>
      <c r="W348" s="27" t="s">
        <v>905</v>
      </c>
      <c r="X348" s="27"/>
      <c r="Y348" s="27"/>
      <c r="Z348" s="27"/>
      <c r="AA348" s="27" t="s">
        <v>1772</v>
      </c>
      <c r="AB348" s="27"/>
      <c r="AC348" s="27"/>
      <c r="AD348" s="27"/>
      <c r="AE348" s="27"/>
      <c r="AF348" s="27"/>
      <c r="AG348" s="27"/>
      <c r="AH348" s="27"/>
      <c r="AI348" s="27" t="s">
        <v>1947</v>
      </c>
      <c r="AJ348" s="28" t="s">
        <v>704</v>
      </c>
      <c r="AK348" s="27" t="s">
        <v>704</v>
      </c>
      <c r="AL348" s="27" t="s">
        <v>704</v>
      </c>
      <c r="AM348" s="27" t="s">
        <v>704</v>
      </c>
      <c r="AN348" s="27" t="s">
        <v>704</v>
      </c>
      <c r="AO348" s="27" t="s">
        <v>704</v>
      </c>
      <c r="AP348" s="27" t="s">
        <v>704</v>
      </c>
      <c r="AQ348" s="27" t="s">
        <v>704</v>
      </c>
      <c r="AR348" s="27" t="s">
        <v>704</v>
      </c>
      <c r="AS348" s="27" t="s">
        <v>704</v>
      </c>
      <c r="AT348" s="27" t="s">
        <v>704</v>
      </c>
      <c r="AU348" s="27" t="s">
        <v>704</v>
      </c>
      <c r="AV348" s="27" t="s">
        <v>704</v>
      </c>
      <c r="AW348" s="27" t="s">
        <v>704</v>
      </c>
      <c r="AX348" s="27" t="s">
        <v>704</v>
      </c>
      <c r="AY348" s="27" t="s">
        <v>704</v>
      </c>
      <c r="AZ348" s="27" t="s">
        <v>704</v>
      </c>
      <c r="BA348" s="27" t="s">
        <v>704</v>
      </c>
      <c r="BB348" s="27" t="s">
        <v>704</v>
      </c>
      <c r="BC348" s="27" t="s">
        <v>704</v>
      </c>
      <c r="BD348" s="27" t="s">
        <v>704</v>
      </c>
      <c r="BE348" s="27" t="s">
        <v>704</v>
      </c>
      <c r="BF348" s="27" t="s">
        <v>704</v>
      </c>
      <c r="BG348" s="27" t="s">
        <v>704</v>
      </c>
      <c r="BH348" s="27" t="s">
        <v>704</v>
      </c>
      <c r="BI348" s="27" t="s">
        <v>704</v>
      </c>
      <c r="BJ348" s="27" t="s">
        <v>704</v>
      </c>
      <c r="BK348" s="27" t="s">
        <v>704</v>
      </c>
      <c r="BL348" s="27" t="s">
        <v>704</v>
      </c>
      <c r="BM348" s="27" t="s">
        <v>704</v>
      </c>
      <c r="BN348" s="27" t="s">
        <v>704</v>
      </c>
      <c r="BO348" s="27" t="s">
        <v>704</v>
      </c>
      <c r="BP348" s="27" t="s">
        <v>704</v>
      </c>
      <c r="BQ348" s="27" t="s">
        <v>704</v>
      </c>
      <c r="BR348" s="27" t="s">
        <v>704</v>
      </c>
      <c r="BS348" s="27" t="s">
        <v>704</v>
      </c>
      <c r="BT348" s="27" t="s">
        <v>704</v>
      </c>
      <c r="BU348" s="27" t="s">
        <v>704</v>
      </c>
      <c r="BV348" s="27" t="s">
        <v>704</v>
      </c>
      <c r="BW348" s="27" t="s">
        <v>704</v>
      </c>
      <c r="BX348" s="27" t="s">
        <v>704</v>
      </c>
      <c r="BY348" s="27" t="s">
        <v>704</v>
      </c>
      <c r="BZ348" s="27" t="s">
        <v>704</v>
      </c>
      <c r="CA348" s="27" t="s">
        <v>704</v>
      </c>
      <c r="CB348" s="27" t="s">
        <v>704</v>
      </c>
      <c r="CC348" s="27" t="s">
        <v>704</v>
      </c>
      <c r="CD348" s="27" t="s">
        <v>704</v>
      </c>
      <c r="CE348" s="27" t="s">
        <v>704</v>
      </c>
      <c r="CF348" s="27" t="s">
        <v>704</v>
      </c>
      <c r="CG348" s="27" t="s">
        <v>704</v>
      </c>
      <c r="CH348" s="27" t="s">
        <v>704</v>
      </c>
      <c r="CI348" s="27" t="s">
        <v>704</v>
      </c>
      <c r="CJ348" s="27" t="s">
        <v>704</v>
      </c>
      <c r="CK348" s="27" t="s">
        <v>704</v>
      </c>
      <c r="CL348" s="27" t="s">
        <v>704</v>
      </c>
      <c r="CM348" s="27" t="s">
        <v>704</v>
      </c>
      <c r="CN348" s="27" t="s">
        <v>704</v>
      </c>
      <c r="CO348" s="27" t="s">
        <v>704</v>
      </c>
      <c r="CP348" s="27" t="s">
        <v>704</v>
      </c>
      <c r="CQ348" s="27" t="s">
        <v>704</v>
      </c>
      <c r="CR348" s="27" t="s">
        <v>704</v>
      </c>
      <c r="CS348" s="27" t="s">
        <v>704</v>
      </c>
      <c r="CT348" s="27" t="s">
        <v>704</v>
      </c>
      <c r="CU348" s="27" t="s">
        <v>704</v>
      </c>
      <c r="CV348" s="27" t="s">
        <v>704</v>
      </c>
      <c r="CW348" s="27" t="s">
        <v>704</v>
      </c>
      <c r="CX348" s="27" t="s">
        <v>704</v>
      </c>
      <c r="CY348" s="27" t="s">
        <v>704</v>
      </c>
      <c r="CZ348" s="27" t="s">
        <v>704</v>
      </c>
      <c r="DA348" s="27" t="s">
        <v>704</v>
      </c>
      <c r="DB348" s="27" t="s">
        <v>698</v>
      </c>
      <c r="DC348" s="27" t="s">
        <v>698</v>
      </c>
      <c r="DD348" s="27" t="s">
        <v>698</v>
      </c>
      <c r="DE348" s="27" t="s">
        <v>698</v>
      </c>
      <c r="DF348" s="27" t="s">
        <v>704</v>
      </c>
      <c r="DG348" s="27" t="s">
        <v>704</v>
      </c>
      <c r="DH348" s="27" t="s">
        <v>704</v>
      </c>
      <c r="DI348" s="27" t="s">
        <v>704</v>
      </c>
      <c r="DJ348" s="27" t="s">
        <v>704</v>
      </c>
      <c r="DK348" s="27" t="s">
        <v>704</v>
      </c>
      <c r="DL348" s="27" t="s">
        <v>704</v>
      </c>
      <c r="DM348" s="27" t="s">
        <v>704</v>
      </c>
      <c r="DN348" s="27" t="s">
        <v>704</v>
      </c>
      <c r="DO348" s="27" t="s">
        <v>704</v>
      </c>
      <c r="DP348" s="27" t="s">
        <v>704</v>
      </c>
      <c r="DQ348" s="27" t="s">
        <v>704</v>
      </c>
      <c r="DR348" s="27" t="s">
        <v>704</v>
      </c>
      <c r="DS348" s="27"/>
      <c r="DT348" s="27" t="s">
        <v>704</v>
      </c>
      <c r="DU348" s="27" t="s">
        <v>704</v>
      </c>
      <c r="DV348" s="27" t="s">
        <v>704</v>
      </c>
      <c r="DW348" s="27" t="s">
        <v>704</v>
      </c>
      <c r="DX348" s="27" t="s">
        <v>704</v>
      </c>
      <c r="DY348" s="27" t="s">
        <v>704</v>
      </c>
      <c r="DZ348" s="27" t="s">
        <v>704</v>
      </c>
      <c r="EA348" s="27" t="s">
        <v>704</v>
      </c>
      <c r="EB348" s="27" t="s">
        <v>704</v>
      </c>
      <c r="EC348" s="27" t="s">
        <v>704</v>
      </c>
      <c r="ED348" s="27" t="s">
        <v>704</v>
      </c>
      <c r="EE348" s="27" t="s">
        <v>704</v>
      </c>
      <c r="EF348" s="27" t="s">
        <v>704</v>
      </c>
      <c r="EG348" s="27" t="s">
        <v>704</v>
      </c>
      <c r="EH348" s="27" t="s">
        <v>704</v>
      </c>
      <c r="EI348" s="27" t="s">
        <v>704</v>
      </c>
      <c r="EJ348" s="27" t="s">
        <v>704</v>
      </c>
      <c r="EK348" s="27" t="s">
        <v>704</v>
      </c>
      <c r="EL348" s="27" t="s">
        <v>704</v>
      </c>
      <c r="EM348" s="27" t="s">
        <v>704</v>
      </c>
      <c r="EN348" s="27" t="s">
        <v>704</v>
      </c>
      <c r="EO348" s="27" t="s">
        <v>704</v>
      </c>
      <c r="EP348" s="27" t="s">
        <v>704</v>
      </c>
      <c r="EQ348" s="27" t="s">
        <v>704</v>
      </c>
      <c r="ER348" s="27" t="s">
        <v>704</v>
      </c>
      <c r="ES348" s="27" t="s">
        <v>704</v>
      </c>
      <c r="ET348" s="27" t="s">
        <v>704</v>
      </c>
      <c r="EU348" s="27" t="s">
        <v>704</v>
      </c>
      <c r="EV348" s="27" t="s">
        <v>704</v>
      </c>
      <c r="EW348" s="27" t="s">
        <v>704</v>
      </c>
      <c r="EX348" s="27" t="s">
        <v>704</v>
      </c>
      <c r="EY348" s="27" t="s">
        <v>704</v>
      </c>
      <c r="EZ348" s="27" t="s">
        <v>704</v>
      </c>
      <c r="FA348" s="27" t="s">
        <v>704</v>
      </c>
      <c r="FB348" s="27" t="s">
        <v>704</v>
      </c>
      <c r="FC348" s="27" t="s">
        <v>704</v>
      </c>
      <c r="FD348" s="27" t="s">
        <v>704</v>
      </c>
      <c r="FE348" s="27" t="s">
        <v>704</v>
      </c>
      <c r="FF348" s="27" t="s">
        <v>704</v>
      </c>
      <c r="FG348" s="27" t="s">
        <v>704</v>
      </c>
      <c r="FH348" s="27" t="s">
        <v>704</v>
      </c>
      <c r="FI348" s="27" t="s">
        <v>704</v>
      </c>
      <c r="FJ348" s="27" t="s">
        <v>694</v>
      </c>
      <c r="FK348" s="27" t="s">
        <v>704</v>
      </c>
      <c r="FL348" s="27" t="s">
        <v>704</v>
      </c>
      <c r="FM348" s="27" t="s">
        <v>704</v>
      </c>
      <c r="FN348" s="27" t="s">
        <v>704</v>
      </c>
      <c r="FO348" s="78" t="s">
        <v>1642</v>
      </c>
      <c r="FP348" s="72" t="s">
        <v>698</v>
      </c>
      <c r="FQ348" s="72" t="s">
        <v>1176</v>
      </c>
      <c r="FR348" s="78" t="s">
        <v>1643</v>
      </c>
      <c r="FS348" s="78" t="s">
        <v>1774</v>
      </c>
      <c r="FT348" s="72" t="s">
        <v>1645</v>
      </c>
      <c r="FU348" s="72" t="s">
        <v>698</v>
      </c>
      <c r="FV348" s="78" t="s">
        <v>1948</v>
      </c>
      <c r="FW348" s="78" t="s">
        <v>1647</v>
      </c>
      <c r="FX348" s="78" t="s">
        <v>1647</v>
      </c>
      <c r="FY348" s="72" t="s">
        <v>698</v>
      </c>
      <c r="FZ348" s="90" t="s">
        <v>1763</v>
      </c>
      <c r="GA348" s="90" t="s">
        <v>1647</v>
      </c>
      <c r="GB348" s="90" t="s">
        <v>1649</v>
      </c>
      <c r="GC348" s="90" t="s">
        <v>1650</v>
      </c>
      <c r="GD348" s="90" t="s">
        <v>1651</v>
      </c>
      <c r="GE348" s="90" t="s">
        <v>1949</v>
      </c>
      <c r="GF348" s="90" t="s">
        <v>1653</v>
      </c>
      <c r="GG348" s="90" t="s">
        <v>1650</v>
      </c>
      <c r="GH348" s="106" t="s">
        <v>1764</v>
      </c>
      <c r="GI348" s="106" t="s">
        <v>1655</v>
      </c>
      <c r="GJ348" s="27" t="s">
        <v>1647</v>
      </c>
      <c r="GK348" s="28" t="s">
        <v>1770</v>
      </c>
      <c r="GL348" s="27"/>
    </row>
    <row r="349" spans="1:194" x14ac:dyDescent="0.25">
      <c r="A349" s="71" t="str">
        <f t="shared" si="32"/>
        <v>Expenditure: Employee Related Cost  - Municipal Staff : Social Contributions - Unemployment Insurance</v>
      </c>
      <c r="B349" s="27" t="s">
        <v>1639</v>
      </c>
      <c r="C349" s="27" t="str">
        <f t="shared" si="30"/>
        <v>IE005002002006000000000000000000000000</v>
      </c>
      <c r="D349" s="23" t="s">
        <v>1166</v>
      </c>
      <c r="E349" s="23" t="s">
        <v>713</v>
      </c>
      <c r="F349" s="23" t="s">
        <v>707</v>
      </c>
      <c r="G349" s="23" t="s">
        <v>707</v>
      </c>
      <c r="H349" s="23" t="s">
        <v>715</v>
      </c>
      <c r="I349" s="23" t="s">
        <v>697</v>
      </c>
      <c r="J349" s="23" t="s">
        <v>697</v>
      </c>
      <c r="K349" s="23" t="s">
        <v>697</v>
      </c>
      <c r="L349" s="23" t="s">
        <v>697</v>
      </c>
      <c r="M349" s="23" t="s">
        <v>697</v>
      </c>
      <c r="N349" s="23" t="s">
        <v>697</v>
      </c>
      <c r="O349" s="23" t="s">
        <v>697</v>
      </c>
      <c r="P349" s="23" t="s">
        <v>697</v>
      </c>
      <c r="Q349" s="27">
        <v>0</v>
      </c>
      <c r="R349" s="27" t="s">
        <v>704</v>
      </c>
      <c r="S349" s="27" t="s">
        <v>698</v>
      </c>
      <c r="T349" s="28" t="s">
        <v>694</v>
      </c>
      <c r="U349" s="28"/>
      <c r="V349" s="27" t="s">
        <v>1950</v>
      </c>
      <c r="W349" s="28" t="s">
        <v>905</v>
      </c>
      <c r="X349" s="28"/>
      <c r="Y349" s="28"/>
      <c r="Z349" s="28"/>
      <c r="AA349" s="28" t="s">
        <v>1015</v>
      </c>
      <c r="AB349" s="28"/>
      <c r="AC349" s="28"/>
      <c r="AD349" s="28"/>
      <c r="AE349" s="28"/>
      <c r="AF349" s="28"/>
      <c r="AG349" s="28"/>
      <c r="AH349" s="28"/>
      <c r="AI349" s="27" t="s">
        <v>1951</v>
      </c>
      <c r="AJ349" s="28" t="s">
        <v>704</v>
      </c>
      <c r="AK349" s="27" t="s">
        <v>704</v>
      </c>
      <c r="AL349" s="27" t="s">
        <v>704</v>
      </c>
      <c r="AM349" s="27" t="s">
        <v>704</v>
      </c>
      <c r="AN349" s="27" t="s">
        <v>704</v>
      </c>
      <c r="AO349" s="27" t="s">
        <v>704</v>
      </c>
      <c r="AP349" s="27" t="s">
        <v>704</v>
      </c>
      <c r="AQ349" s="27" t="s">
        <v>704</v>
      </c>
      <c r="AR349" s="27" t="s">
        <v>704</v>
      </c>
      <c r="AS349" s="27" t="s">
        <v>704</v>
      </c>
      <c r="AT349" s="27" t="s">
        <v>704</v>
      </c>
      <c r="AU349" s="27" t="s">
        <v>704</v>
      </c>
      <c r="AV349" s="27" t="s">
        <v>704</v>
      </c>
      <c r="AW349" s="27" t="s">
        <v>704</v>
      </c>
      <c r="AX349" s="27" t="s">
        <v>704</v>
      </c>
      <c r="AY349" s="27" t="s">
        <v>704</v>
      </c>
      <c r="AZ349" s="27" t="s">
        <v>704</v>
      </c>
      <c r="BA349" s="27" t="s">
        <v>704</v>
      </c>
      <c r="BB349" s="27" t="s">
        <v>704</v>
      </c>
      <c r="BC349" s="27" t="s">
        <v>704</v>
      </c>
      <c r="BD349" s="27" t="s">
        <v>704</v>
      </c>
      <c r="BE349" s="27" t="s">
        <v>704</v>
      </c>
      <c r="BF349" s="27" t="s">
        <v>704</v>
      </c>
      <c r="BG349" s="27" t="s">
        <v>704</v>
      </c>
      <c r="BH349" s="27" t="s">
        <v>704</v>
      </c>
      <c r="BI349" s="27" t="s">
        <v>704</v>
      </c>
      <c r="BJ349" s="27" t="s">
        <v>704</v>
      </c>
      <c r="BK349" s="27" t="s">
        <v>704</v>
      </c>
      <c r="BL349" s="27" t="s">
        <v>704</v>
      </c>
      <c r="BM349" s="27" t="s">
        <v>704</v>
      </c>
      <c r="BN349" s="27" t="s">
        <v>704</v>
      </c>
      <c r="BO349" s="27" t="s">
        <v>704</v>
      </c>
      <c r="BP349" s="27" t="s">
        <v>704</v>
      </c>
      <c r="BQ349" s="27" t="s">
        <v>704</v>
      </c>
      <c r="BR349" s="27" t="s">
        <v>704</v>
      </c>
      <c r="BS349" s="27" t="s">
        <v>704</v>
      </c>
      <c r="BT349" s="27" t="s">
        <v>704</v>
      </c>
      <c r="BU349" s="27" t="s">
        <v>704</v>
      </c>
      <c r="BV349" s="27" t="s">
        <v>704</v>
      </c>
      <c r="BW349" s="27" t="s">
        <v>704</v>
      </c>
      <c r="BX349" s="27" t="s">
        <v>704</v>
      </c>
      <c r="BY349" s="27" t="s">
        <v>704</v>
      </c>
      <c r="BZ349" s="27" t="s">
        <v>704</v>
      </c>
      <c r="CA349" s="27" t="s">
        <v>704</v>
      </c>
      <c r="CB349" s="27" t="s">
        <v>704</v>
      </c>
      <c r="CC349" s="27" t="s">
        <v>704</v>
      </c>
      <c r="CD349" s="27" t="s">
        <v>704</v>
      </c>
      <c r="CE349" s="27" t="s">
        <v>704</v>
      </c>
      <c r="CF349" s="27" t="s">
        <v>704</v>
      </c>
      <c r="CG349" s="27" t="s">
        <v>704</v>
      </c>
      <c r="CH349" s="27" t="s">
        <v>704</v>
      </c>
      <c r="CI349" s="27" t="s">
        <v>704</v>
      </c>
      <c r="CJ349" s="27" t="s">
        <v>704</v>
      </c>
      <c r="CK349" s="27" t="s">
        <v>704</v>
      </c>
      <c r="CL349" s="27" t="s">
        <v>704</v>
      </c>
      <c r="CM349" s="27" t="s">
        <v>704</v>
      </c>
      <c r="CN349" s="27" t="s">
        <v>704</v>
      </c>
      <c r="CO349" s="27" t="s">
        <v>704</v>
      </c>
      <c r="CP349" s="27" t="s">
        <v>704</v>
      </c>
      <c r="CQ349" s="27" t="s">
        <v>704</v>
      </c>
      <c r="CR349" s="27" t="s">
        <v>704</v>
      </c>
      <c r="CS349" s="27" t="s">
        <v>704</v>
      </c>
      <c r="CT349" s="27" t="s">
        <v>704</v>
      </c>
      <c r="CU349" s="27" t="s">
        <v>704</v>
      </c>
      <c r="CV349" s="27" t="s">
        <v>704</v>
      </c>
      <c r="CW349" s="27" t="s">
        <v>704</v>
      </c>
      <c r="CX349" s="27" t="s">
        <v>704</v>
      </c>
      <c r="CY349" s="27" t="s">
        <v>704</v>
      </c>
      <c r="CZ349" s="27" t="s">
        <v>704</v>
      </c>
      <c r="DA349" s="27" t="s">
        <v>704</v>
      </c>
      <c r="DB349" s="27" t="s">
        <v>698</v>
      </c>
      <c r="DC349" s="27" t="s">
        <v>698</v>
      </c>
      <c r="DD349" s="27" t="s">
        <v>698</v>
      </c>
      <c r="DE349" s="27" t="s">
        <v>698</v>
      </c>
      <c r="DF349" s="27" t="s">
        <v>704</v>
      </c>
      <c r="DG349" s="27" t="s">
        <v>704</v>
      </c>
      <c r="DH349" s="27" t="s">
        <v>704</v>
      </c>
      <c r="DI349" s="27" t="s">
        <v>704</v>
      </c>
      <c r="DJ349" s="27" t="s">
        <v>704</v>
      </c>
      <c r="DK349" s="27" t="s">
        <v>704</v>
      </c>
      <c r="DL349" s="27" t="s">
        <v>704</v>
      </c>
      <c r="DM349" s="27" t="s">
        <v>704</v>
      </c>
      <c r="DN349" s="27" t="s">
        <v>704</v>
      </c>
      <c r="DO349" s="27" t="s">
        <v>704</v>
      </c>
      <c r="DP349" s="27" t="s">
        <v>704</v>
      </c>
      <c r="DQ349" s="27" t="s">
        <v>704</v>
      </c>
      <c r="DR349" s="27" t="s">
        <v>704</v>
      </c>
      <c r="DS349" s="27"/>
      <c r="DT349" s="27" t="s">
        <v>704</v>
      </c>
      <c r="DU349" s="27" t="s">
        <v>704</v>
      </c>
      <c r="DV349" s="27" t="s">
        <v>704</v>
      </c>
      <c r="DW349" s="27" t="s">
        <v>704</v>
      </c>
      <c r="DX349" s="27" t="s">
        <v>704</v>
      </c>
      <c r="DY349" s="27" t="s">
        <v>704</v>
      </c>
      <c r="DZ349" s="27" t="s">
        <v>704</v>
      </c>
      <c r="EA349" s="27" t="s">
        <v>704</v>
      </c>
      <c r="EB349" s="27" t="s">
        <v>704</v>
      </c>
      <c r="EC349" s="27" t="s">
        <v>704</v>
      </c>
      <c r="ED349" s="27" t="s">
        <v>704</v>
      </c>
      <c r="EE349" s="27" t="s">
        <v>704</v>
      </c>
      <c r="EF349" s="27" t="s">
        <v>704</v>
      </c>
      <c r="EG349" s="27" t="s">
        <v>704</v>
      </c>
      <c r="EH349" s="27" t="s">
        <v>704</v>
      </c>
      <c r="EI349" s="27" t="s">
        <v>704</v>
      </c>
      <c r="EJ349" s="27" t="s">
        <v>704</v>
      </c>
      <c r="EK349" s="27" t="s">
        <v>704</v>
      </c>
      <c r="EL349" s="27" t="s">
        <v>704</v>
      </c>
      <c r="EM349" s="27" t="s">
        <v>704</v>
      </c>
      <c r="EN349" s="27" t="s">
        <v>704</v>
      </c>
      <c r="EO349" s="27" t="s">
        <v>704</v>
      </c>
      <c r="EP349" s="27" t="s">
        <v>704</v>
      </c>
      <c r="EQ349" s="27" t="s">
        <v>704</v>
      </c>
      <c r="ER349" s="27" t="s">
        <v>704</v>
      </c>
      <c r="ES349" s="27" t="s">
        <v>704</v>
      </c>
      <c r="ET349" s="27" t="s">
        <v>704</v>
      </c>
      <c r="EU349" s="27" t="s">
        <v>704</v>
      </c>
      <c r="EV349" s="27" t="s">
        <v>704</v>
      </c>
      <c r="EW349" s="27" t="s">
        <v>704</v>
      </c>
      <c r="EX349" s="27" t="s">
        <v>704</v>
      </c>
      <c r="EY349" s="27" t="s">
        <v>704</v>
      </c>
      <c r="EZ349" s="27" t="s">
        <v>704</v>
      </c>
      <c r="FA349" s="27" t="s">
        <v>704</v>
      </c>
      <c r="FB349" s="27" t="s">
        <v>704</v>
      </c>
      <c r="FC349" s="27" t="s">
        <v>704</v>
      </c>
      <c r="FD349" s="27" t="s">
        <v>704</v>
      </c>
      <c r="FE349" s="27" t="s">
        <v>704</v>
      </c>
      <c r="FF349" s="27" t="s">
        <v>704</v>
      </c>
      <c r="FG349" s="27" t="s">
        <v>704</v>
      </c>
      <c r="FH349" s="27" t="s">
        <v>704</v>
      </c>
      <c r="FI349" s="27" t="s">
        <v>704</v>
      </c>
      <c r="FJ349" s="27" t="s">
        <v>694</v>
      </c>
      <c r="FK349" s="27" t="s">
        <v>704</v>
      </c>
      <c r="FL349" s="27" t="s">
        <v>704</v>
      </c>
      <c r="FM349" s="27" t="s">
        <v>704</v>
      </c>
      <c r="FN349" s="27" t="s">
        <v>704</v>
      </c>
      <c r="FO349" s="78" t="s">
        <v>1642</v>
      </c>
      <c r="FP349" s="72" t="s">
        <v>698</v>
      </c>
      <c r="FQ349" s="72" t="s">
        <v>1176</v>
      </c>
      <c r="FR349" s="78" t="s">
        <v>1643</v>
      </c>
      <c r="FS349" s="78" t="s">
        <v>1774</v>
      </c>
      <c r="FT349" s="72" t="s">
        <v>1645</v>
      </c>
      <c r="FU349" s="72" t="s">
        <v>698</v>
      </c>
      <c r="FV349" s="78" t="s">
        <v>1948</v>
      </c>
      <c r="FW349" s="78" t="s">
        <v>1647</v>
      </c>
      <c r="FX349" s="78" t="s">
        <v>1647</v>
      </c>
      <c r="FY349" s="72" t="s">
        <v>698</v>
      </c>
      <c r="FZ349" s="90" t="s">
        <v>1763</v>
      </c>
      <c r="GA349" s="90" t="s">
        <v>1647</v>
      </c>
      <c r="GB349" s="90" t="s">
        <v>1649</v>
      </c>
      <c r="GC349" s="90" t="s">
        <v>1650</v>
      </c>
      <c r="GD349" s="90" t="s">
        <v>1651</v>
      </c>
      <c r="GE349" s="90" t="s">
        <v>1949</v>
      </c>
      <c r="GF349" s="90" t="s">
        <v>1653</v>
      </c>
      <c r="GG349" s="90" t="s">
        <v>1650</v>
      </c>
      <c r="GH349" s="106" t="s">
        <v>1764</v>
      </c>
      <c r="GI349" s="106" t="s">
        <v>1655</v>
      </c>
      <c r="GJ349" s="27" t="s">
        <v>1647</v>
      </c>
      <c r="GK349" s="28" t="s">
        <v>1770</v>
      </c>
      <c r="GL349" s="27"/>
    </row>
    <row r="350" spans="1:194" x14ac:dyDescent="0.25">
      <c r="A350" s="71" t="str">
        <f>CONCATENATE($W$7,": ",$X$236," - ",$Y$301,": ",$Z$350)</f>
        <v>Expenditure: Employee Related Cost  - Municipal Staff : Post-retirement Benefit</v>
      </c>
      <c r="B350" s="79" t="s">
        <v>1639</v>
      </c>
      <c r="C350" s="79" t="str">
        <f t="shared" si="30"/>
        <v>IE005002003000000000000000000000000000</v>
      </c>
      <c r="D350" s="25" t="s">
        <v>1166</v>
      </c>
      <c r="E350" s="25" t="s">
        <v>713</v>
      </c>
      <c r="F350" s="25" t="s">
        <v>707</v>
      </c>
      <c r="G350" s="25" t="s">
        <v>710</v>
      </c>
      <c r="H350" s="25" t="s">
        <v>697</v>
      </c>
      <c r="I350" s="25" t="s">
        <v>697</v>
      </c>
      <c r="J350" s="25" t="s">
        <v>697</v>
      </c>
      <c r="K350" s="25" t="s">
        <v>697</v>
      </c>
      <c r="L350" s="25" t="s">
        <v>697</v>
      </c>
      <c r="M350" s="25" t="s">
        <v>697</v>
      </c>
      <c r="N350" s="25" t="s">
        <v>697</v>
      </c>
      <c r="O350" s="25" t="s">
        <v>697</v>
      </c>
      <c r="P350" s="25" t="s">
        <v>697</v>
      </c>
      <c r="Q350" s="28">
        <v>0</v>
      </c>
      <c r="R350" s="28" t="s">
        <v>698</v>
      </c>
      <c r="S350" s="28" t="s">
        <v>698</v>
      </c>
      <c r="T350" s="28" t="s">
        <v>694</v>
      </c>
      <c r="U350" s="28"/>
      <c r="V350" s="79" t="s">
        <v>1952</v>
      </c>
      <c r="W350" s="79" t="s">
        <v>905</v>
      </c>
      <c r="X350" s="79"/>
      <c r="Y350" s="79"/>
      <c r="Z350" s="79" t="s">
        <v>1798</v>
      </c>
      <c r="AA350" s="79"/>
      <c r="AB350" s="79"/>
      <c r="AC350" s="79"/>
      <c r="AD350" s="79"/>
      <c r="AE350" s="79"/>
      <c r="AF350" s="79"/>
      <c r="AG350" s="79"/>
      <c r="AH350" s="79"/>
      <c r="AI350" s="79" t="s">
        <v>1953</v>
      </c>
      <c r="AJ350" s="28" t="s">
        <v>694</v>
      </c>
      <c r="AK350" s="79" t="s">
        <v>704</v>
      </c>
      <c r="AL350" s="79" t="s">
        <v>704</v>
      </c>
      <c r="AM350" s="79" t="s">
        <v>704</v>
      </c>
      <c r="AN350" s="79" t="s">
        <v>704</v>
      </c>
      <c r="AO350" s="79" t="s">
        <v>704</v>
      </c>
      <c r="AP350" s="79" t="s">
        <v>704</v>
      </c>
      <c r="AQ350" s="79" t="s">
        <v>704</v>
      </c>
      <c r="AR350" s="79" t="s">
        <v>704</v>
      </c>
      <c r="AS350" s="79" t="s">
        <v>704</v>
      </c>
      <c r="AT350" s="79" t="s">
        <v>704</v>
      </c>
      <c r="AU350" s="79" t="s">
        <v>704</v>
      </c>
      <c r="AV350" s="79" t="s">
        <v>704</v>
      </c>
      <c r="AW350" s="79" t="s">
        <v>704</v>
      </c>
      <c r="AX350" s="79" t="s">
        <v>704</v>
      </c>
      <c r="AY350" s="79" t="s">
        <v>704</v>
      </c>
      <c r="AZ350" s="79" t="s">
        <v>704</v>
      </c>
      <c r="BA350" s="79" t="s">
        <v>704</v>
      </c>
      <c r="BB350" s="79" t="s">
        <v>704</v>
      </c>
      <c r="BC350" s="79" t="s">
        <v>704</v>
      </c>
      <c r="BD350" s="79" t="s">
        <v>704</v>
      </c>
      <c r="BE350" s="79" t="s">
        <v>704</v>
      </c>
      <c r="BF350" s="79" t="s">
        <v>704</v>
      </c>
      <c r="BG350" s="79" t="s">
        <v>704</v>
      </c>
      <c r="BH350" s="79" t="s">
        <v>704</v>
      </c>
      <c r="BI350" s="79" t="s">
        <v>704</v>
      </c>
      <c r="BJ350" s="79" t="s">
        <v>704</v>
      </c>
      <c r="BK350" s="79" t="s">
        <v>704</v>
      </c>
      <c r="BL350" s="79" t="s">
        <v>704</v>
      </c>
      <c r="BM350" s="79" t="s">
        <v>704</v>
      </c>
      <c r="BN350" s="79" t="s">
        <v>704</v>
      </c>
      <c r="BO350" s="79" t="s">
        <v>704</v>
      </c>
      <c r="BP350" s="79" t="s">
        <v>704</v>
      </c>
      <c r="BQ350" s="79" t="s">
        <v>704</v>
      </c>
      <c r="BR350" s="79" t="s">
        <v>704</v>
      </c>
      <c r="BS350" s="79" t="s">
        <v>704</v>
      </c>
      <c r="BT350" s="79" t="s">
        <v>704</v>
      </c>
      <c r="BU350" s="79" t="s">
        <v>704</v>
      </c>
      <c r="BV350" s="79" t="s">
        <v>704</v>
      </c>
      <c r="BW350" s="79" t="s">
        <v>704</v>
      </c>
      <c r="BX350" s="79" t="s">
        <v>704</v>
      </c>
      <c r="BY350" s="79" t="s">
        <v>704</v>
      </c>
      <c r="BZ350" s="79" t="s">
        <v>704</v>
      </c>
      <c r="CA350" s="79" t="s">
        <v>704</v>
      </c>
      <c r="CB350" s="79" t="s">
        <v>704</v>
      </c>
      <c r="CC350" s="79" t="s">
        <v>704</v>
      </c>
      <c r="CD350" s="79" t="s">
        <v>704</v>
      </c>
      <c r="CE350" s="79" t="s">
        <v>704</v>
      </c>
      <c r="CF350" s="79" t="s">
        <v>704</v>
      </c>
      <c r="CG350" s="79" t="s">
        <v>704</v>
      </c>
      <c r="CH350" s="79" t="s">
        <v>704</v>
      </c>
      <c r="CI350" s="79" t="s">
        <v>704</v>
      </c>
      <c r="CJ350" s="79" t="s">
        <v>704</v>
      </c>
      <c r="CK350" s="79" t="s">
        <v>704</v>
      </c>
      <c r="CL350" s="79" t="s">
        <v>704</v>
      </c>
      <c r="CM350" s="79" t="s">
        <v>704</v>
      </c>
      <c r="CN350" s="79" t="s">
        <v>704</v>
      </c>
      <c r="CO350" s="79" t="s">
        <v>704</v>
      </c>
      <c r="CP350" s="79" t="s">
        <v>704</v>
      </c>
      <c r="CQ350" s="79" t="s">
        <v>704</v>
      </c>
      <c r="CR350" s="79" t="s">
        <v>704</v>
      </c>
      <c r="CS350" s="79" t="s">
        <v>704</v>
      </c>
      <c r="CT350" s="79" t="s">
        <v>704</v>
      </c>
      <c r="CU350" s="79" t="s">
        <v>704</v>
      </c>
      <c r="CV350" s="79" t="s">
        <v>704</v>
      </c>
      <c r="CW350" s="79" t="s">
        <v>704</v>
      </c>
      <c r="CX350" s="79" t="s">
        <v>704</v>
      </c>
      <c r="CY350" s="79" t="s">
        <v>704</v>
      </c>
      <c r="CZ350" s="79" t="s">
        <v>704</v>
      </c>
      <c r="DA350" s="79" t="s">
        <v>704</v>
      </c>
      <c r="DB350" s="79" t="s">
        <v>698</v>
      </c>
      <c r="DC350" s="79" t="s">
        <v>698</v>
      </c>
      <c r="DD350" s="79" t="s">
        <v>698</v>
      </c>
      <c r="DE350" s="79" t="s">
        <v>698</v>
      </c>
      <c r="DF350" s="79" t="s">
        <v>704</v>
      </c>
      <c r="DG350" s="79" t="s">
        <v>704</v>
      </c>
      <c r="DH350" s="79" t="s">
        <v>704</v>
      </c>
      <c r="DI350" s="79" t="s">
        <v>704</v>
      </c>
      <c r="DJ350" s="79" t="s">
        <v>704</v>
      </c>
      <c r="DK350" s="79" t="s">
        <v>704</v>
      </c>
      <c r="DL350" s="79" t="s">
        <v>704</v>
      </c>
      <c r="DM350" s="79" t="s">
        <v>704</v>
      </c>
      <c r="DN350" s="79" t="s">
        <v>704</v>
      </c>
      <c r="DO350" s="79" t="s">
        <v>704</v>
      </c>
      <c r="DP350" s="79" t="s">
        <v>704</v>
      </c>
      <c r="DQ350" s="79" t="s">
        <v>704</v>
      </c>
      <c r="DR350" s="79" t="s">
        <v>704</v>
      </c>
      <c r="DS350" s="79"/>
      <c r="DT350" s="79" t="s">
        <v>704</v>
      </c>
      <c r="DU350" s="79" t="s">
        <v>704</v>
      </c>
      <c r="DV350" s="79" t="s">
        <v>704</v>
      </c>
      <c r="DW350" s="79" t="s">
        <v>704</v>
      </c>
      <c r="DX350" s="79" t="s">
        <v>704</v>
      </c>
      <c r="DY350" s="79" t="s">
        <v>704</v>
      </c>
      <c r="DZ350" s="79" t="s">
        <v>704</v>
      </c>
      <c r="EA350" s="79" t="s">
        <v>704</v>
      </c>
      <c r="EB350" s="79" t="s">
        <v>704</v>
      </c>
      <c r="EC350" s="79" t="s">
        <v>704</v>
      </c>
      <c r="ED350" s="79" t="s">
        <v>704</v>
      </c>
      <c r="EE350" s="79" t="s">
        <v>704</v>
      </c>
      <c r="EF350" s="79" t="s">
        <v>704</v>
      </c>
      <c r="EG350" s="79" t="s">
        <v>704</v>
      </c>
      <c r="EH350" s="79" t="s">
        <v>704</v>
      </c>
      <c r="EI350" s="79" t="s">
        <v>704</v>
      </c>
      <c r="EJ350" s="79" t="s">
        <v>704</v>
      </c>
      <c r="EK350" s="79" t="s">
        <v>704</v>
      </c>
      <c r="EL350" s="79" t="s">
        <v>704</v>
      </c>
      <c r="EM350" s="79" t="s">
        <v>704</v>
      </c>
      <c r="EN350" s="79" t="s">
        <v>704</v>
      </c>
      <c r="EO350" s="79" t="s">
        <v>704</v>
      </c>
      <c r="EP350" s="79" t="s">
        <v>704</v>
      </c>
      <c r="EQ350" s="79" t="s">
        <v>704</v>
      </c>
      <c r="ER350" s="79" t="s">
        <v>704</v>
      </c>
      <c r="ES350" s="79" t="s">
        <v>704</v>
      </c>
      <c r="ET350" s="79" t="s">
        <v>704</v>
      </c>
      <c r="EU350" s="79" t="s">
        <v>704</v>
      </c>
      <c r="EV350" s="79" t="s">
        <v>704</v>
      </c>
      <c r="EW350" s="79" t="s">
        <v>704</v>
      </c>
      <c r="EX350" s="79" t="s">
        <v>704</v>
      </c>
      <c r="EY350" s="79" t="s">
        <v>704</v>
      </c>
      <c r="EZ350" s="79" t="s">
        <v>704</v>
      </c>
      <c r="FA350" s="79" t="s">
        <v>704</v>
      </c>
      <c r="FB350" s="79" t="s">
        <v>704</v>
      </c>
      <c r="FC350" s="79" t="s">
        <v>704</v>
      </c>
      <c r="FD350" s="79" t="s">
        <v>704</v>
      </c>
      <c r="FE350" s="79" t="s">
        <v>704</v>
      </c>
      <c r="FF350" s="79" t="s">
        <v>704</v>
      </c>
      <c r="FG350" s="79" t="s">
        <v>704</v>
      </c>
      <c r="FH350" s="79" t="s">
        <v>704</v>
      </c>
      <c r="FI350" s="79" t="s">
        <v>704</v>
      </c>
      <c r="FJ350" s="79" t="s">
        <v>694</v>
      </c>
      <c r="FK350" s="79" t="s">
        <v>704</v>
      </c>
      <c r="FL350" s="79" t="s">
        <v>704</v>
      </c>
      <c r="FM350" s="79" t="s">
        <v>704</v>
      </c>
      <c r="FN350" s="79" t="s">
        <v>704</v>
      </c>
      <c r="FO350" s="78"/>
      <c r="FP350" s="80" t="s">
        <v>698</v>
      </c>
      <c r="FQ350" s="80" t="s">
        <v>1176</v>
      </c>
      <c r="FR350" s="117"/>
      <c r="FS350" s="78" t="s">
        <v>694</v>
      </c>
      <c r="FT350" s="80" t="s">
        <v>1645</v>
      </c>
      <c r="FU350" s="80" t="s">
        <v>698</v>
      </c>
      <c r="FV350" s="78" t="s">
        <v>698</v>
      </c>
      <c r="FW350" s="78" t="s">
        <v>698</v>
      </c>
      <c r="FX350" s="78" t="s">
        <v>698</v>
      </c>
      <c r="FY350" s="80" t="s">
        <v>698</v>
      </c>
      <c r="FZ350" s="118" t="s">
        <v>694</v>
      </c>
      <c r="GA350" s="118" t="s">
        <v>694</v>
      </c>
      <c r="GB350" s="90" t="s">
        <v>694</v>
      </c>
      <c r="GC350" s="118" t="s">
        <v>694</v>
      </c>
      <c r="GD350" s="118" t="s">
        <v>694</v>
      </c>
      <c r="GE350" s="118" t="s">
        <v>694</v>
      </c>
      <c r="GF350" s="90" t="s">
        <v>1653</v>
      </c>
      <c r="GG350" s="90" t="s">
        <v>694</v>
      </c>
      <c r="GH350" s="119" t="s">
        <v>1654</v>
      </c>
      <c r="GI350" s="106" t="s">
        <v>1655</v>
      </c>
      <c r="GJ350" s="79" t="s">
        <v>694</v>
      </c>
      <c r="GK350" s="28" t="s">
        <v>694</v>
      </c>
      <c r="GL350" s="79"/>
    </row>
    <row r="351" spans="1:194" x14ac:dyDescent="0.25">
      <c r="A351" s="71" t="str">
        <f>CONCATENATE($W$7,": ",$X$236," - ",$Y$301,": ",$Z$350," - ",$AA$351)</f>
        <v>Expenditure: Employee Related Cost  - Municipal Staff : Post-retirement Benefit - Medical</v>
      </c>
      <c r="B351" s="27"/>
      <c r="C351" s="27" t="str">
        <f t="shared" si="30"/>
        <v>IE005002003001000000000000000000000000</v>
      </c>
      <c r="D351" s="23" t="s">
        <v>1166</v>
      </c>
      <c r="E351" s="23" t="s">
        <v>713</v>
      </c>
      <c r="F351" s="23" t="s">
        <v>707</v>
      </c>
      <c r="G351" s="23" t="s">
        <v>710</v>
      </c>
      <c r="H351" s="23" t="s">
        <v>702</v>
      </c>
      <c r="I351" s="23" t="s">
        <v>697</v>
      </c>
      <c r="J351" s="23" t="s">
        <v>697</v>
      </c>
      <c r="K351" s="23" t="s">
        <v>697</v>
      </c>
      <c r="L351" s="23" t="s">
        <v>697</v>
      </c>
      <c r="M351" s="23" t="s">
        <v>697</v>
      </c>
      <c r="N351" s="23" t="s">
        <v>697</v>
      </c>
      <c r="O351" s="23" t="s">
        <v>697</v>
      </c>
      <c r="P351" s="23" t="s">
        <v>697</v>
      </c>
      <c r="Q351" s="27"/>
      <c r="R351" s="28" t="s">
        <v>698</v>
      </c>
      <c r="S351" s="28" t="s">
        <v>698</v>
      </c>
      <c r="T351" s="28" t="s">
        <v>694</v>
      </c>
      <c r="U351" s="28"/>
      <c r="V351" s="27" t="s">
        <v>1800</v>
      </c>
      <c r="W351" s="27" t="s">
        <v>905</v>
      </c>
      <c r="X351" s="27"/>
      <c r="Y351" s="27"/>
      <c r="Z351" s="27"/>
      <c r="AA351" s="27" t="s">
        <v>1801</v>
      </c>
      <c r="AB351" s="27"/>
      <c r="AC351" s="27"/>
      <c r="AD351" s="27"/>
      <c r="AE351" s="27"/>
      <c r="AF351" s="27"/>
      <c r="AG351" s="27"/>
      <c r="AH351" s="27"/>
      <c r="AI351" s="27" t="s">
        <v>1954</v>
      </c>
      <c r="AJ351" s="28" t="s">
        <v>694</v>
      </c>
      <c r="AK351" s="27"/>
      <c r="AL351" s="27"/>
      <c r="AM351" s="27"/>
      <c r="AN351" s="27"/>
      <c r="AO351" s="27"/>
      <c r="AP351" s="27"/>
      <c r="AQ351" s="27"/>
      <c r="AR351" s="27"/>
      <c r="AS351" s="27"/>
      <c r="AT351" s="27"/>
      <c r="AU351" s="27"/>
      <c r="AV351" s="27"/>
      <c r="AW351" s="27"/>
      <c r="AX351" s="27"/>
      <c r="AY351" s="27"/>
      <c r="AZ351" s="27"/>
      <c r="BA351" s="27"/>
      <c r="BB351" s="27"/>
      <c r="BC351" s="27"/>
      <c r="BD351" s="27"/>
      <c r="BE351" s="27"/>
      <c r="BF351" s="27"/>
      <c r="BG351" s="27"/>
      <c r="BH351" s="27"/>
      <c r="BI351" s="27"/>
      <c r="BJ351" s="27"/>
      <c r="BK351" s="27"/>
      <c r="BL351" s="27"/>
      <c r="BM351" s="27"/>
      <c r="BN351" s="27"/>
      <c r="BO351" s="27"/>
      <c r="BP351" s="27"/>
      <c r="BQ351" s="27"/>
      <c r="BR351" s="27"/>
      <c r="BS351" s="27"/>
      <c r="BT351" s="27"/>
      <c r="BU351" s="27"/>
      <c r="BV351" s="27"/>
      <c r="BW351" s="27"/>
      <c r="BX351" s="27"/>
      <c r="BY351" s="27"/>
      <c r="BZ351" s="27"/>
      <c r="CA351" s="27"/>
      <c r="CB351" s="27"/>
      <c r="CC351" s="27"/>
      <c r="CD351" s="27"/>
      <c r="CE351" s="27"/>
      <c r="CF351" s="27"/>
      <c r="CG351" s="27"/>
      <c r="CH351" s="27"/>
      <c r="CI351" s="27"/>
      <c r="CJ351" s="27"/>
      <c r="CK351" s="27"/>
      <c r="CL351" s="27"/>
      <c r="CM351" s="27"/>
      <c r="CN351" s="27"/>
      <c r="CO351" s="27"/>
      <c r="CP351" s="27"/>
      <c r="CQ351" s="27"/>
      <c r="CR351" s="27"/>
      <c r="CS351" s="27"/>
      <c r="CT351" s="27"/>
      <c r="CU351" s="27"/>
      <c r="CV351" s="27"/>
      <c r="CW351" s="27"/>
      <c r="CX351" s="27"/>
      <c r="CY351" s="27"/>
      <c r="CZ351" s="27"/>
      <c r="DA351" s="27"/>
      <c r="DB351" s="27"/>
      <c r="DC351" s="27"/>
      <c r="DD351" s="27"/>
      <c r="DE351" s="27"/>
      <c r="DF351" s="27"/>
      <c r="DG351" s="27"/>
      <c r="DH351" s="27"/>
      <c r="DI351" s="27"/>
      <c r="DJ351" s="27"/>
      <c r="DK351" s="27"/>
      <c r="DL351" s="27"/>
      <c r="DM351" s="27"/>
      <c r="DN351" s="27"/>
      <c r="DO351" s="27"/>
      <c r="DP351" s="27"/>
      <c r="DQ351" s="27"/>
      <c r="DR351" s="27"/>
      <c r="DS351" s="27"/>
      <c r="DT351" s="27"/>
      <c r="DU351" s="27"/>
      <c r="DV351" s="27"/>
      <c r="DW351" s="27"/>
      <c r="DX351" s="27"/>
      <c r="DY351" s="27"/>
      <c r="DZ351" s="27"/>
      <c r="EA351" s="27"/>
      <c r="EB351" s="27"/>
      <c r="EC351" s="27"/>
      <c r="ED351" s="27"/>
      <c r="EE351" s="27"/>
      <c r="EF351" s="27"/>
      <c r="EG351" s="27"/>
      <c r="EH351" s="27"/>
      <c r="EI351" s="27"/>
      <c r="EJ351" s="27"/>
      <c r="EK351" s="27"/>
      <c r="EL351" s="27"/>
      <c r="EM351" s="27"/>
      <c r="EN351" s="27"/>
      <c r="EO351" s="27"/>
      <c r="EP351" s="27"/>
      <c r="EQ351" s="27"/>
      <c r="ER351" s="27"/>
      <c r="ES351" s="27"/>
      <c r="ET351" s="27"/>
      <c r="EU351" s="27"/>
      <c r="EV351" s="27"/>
      <c r="EW351" s="27"/>
      <c r="EX351" s="27"/>
      <c r="EY351" s="27"/>
      <c r="EZ351" s="27"/>
      <c r="FA351" s="27"/>
      <c r="FB351" s="27"/>
      <c r="FC351" s="27"/>
      <c r="FD351" s="27"/>
      <c r="FE351" s="27"/>
      <c r="FF351" s="27"/>
      <c r="FG351" s="27"/>
      <c r="FH351" s="27"/>
      <c r="FI351" s="27"/>
      <c r="FJ351" s="27"/>
      <c r="FK351" s="27"/>
      <c r="FL351" s="27"/>
      <c r="FM351" s="27"/>
      <c r="FN351" s="27"/>
      <c r="FO351" s="72"/>
      <c r="FP351" s="72"/>
      <c r="FQ351" s="72"/>
      <c r="FR351" s="72"/>
      <c r="FS351" s="78" t="s">
        <v>694</v>
      </c>
      <c r="FT351" s="72"/>
      <c r="FU351" s="72"/>
      <c r="FV351" s="78" t="s">
        <v>698</v>
      </c>
      <c r="FW351" s="78" t="s">
        <v>698</v>
      </c>
      <c r="FX351" s="78" t="s">
        <v>698</v>
      </c>
      <c r="FY351" s="72"/>
      <c r="FZ351" s="90" t="s">
        <v>694</v>
      </c>
      <c r="GA351" s="90" t="s">
        <v>694</v>
      </c>
      <c r="GB351" s="90" t="s">
        <v>694</v>
      </c>
      <c r="GC351" s="90" t="s">
        <v>694</v>
      </c>
      <c r="GD351" s="90" t="s">
        <v>694</v>
      </c>
      <c r="GE351" s="90" t="s">
        <v>694</v>
      </c>
      <c r="GF351" s="90" t="s">
        <v>694</v>
      </c>
      <c r="GG351" s="90" t="s">
        <v>694</v>
      </c>
      <c r="GH351" s="106" t="s">
        <v>694</v>
      </c>
      <c r="GI351" s="106" t="s">
        <v>694</v>
      </c>
      <c r="GJ351" s="27" t="s">
        <v>694</v>
      </c>
      <c r="GK351" s="28" t="s">
        <v>694</v>
      </c>
      <c r="GL351" s="27"/>
    </row>
    <row r="352" spans="1:194" x14ac:dyDescent="0.25">
      <c r="A352" s="71" t="str">
        <f>CONCATENATE($W$7,": ",$X$236," - ",$Y$301,": ",$Z$350," - ",$AA$351,": ",AB352)</f>
        <v>Expenditure: Employee Related Cost  - Municipal Staff : Post-retirement Benefit - Medical: Current Service Cost</v>
      </c>
      <c r="B352" s="79"/>
      <c r="C352" s="79" t="str">
        <f t="shared" si="30"/>
        <v>IE005002003001001000000000000000000000</v>
      </c>
      <c r="D352" s="25" t="s">
        <v>1166</v>
      </c>
      <c r="E352" s="25" t="s">
        <v>713</v>
      </c>
      <c r="F352" s="25" t="s">
        <v>707</v>
      </c>
      <c r="G352" s="25" t="s">
        <v>710</v>
      </c>
      <c r="H352" s="25" t="s">
        <v>702</v>
      </c>
      <c r="I352" s="25" t="s">
        <v>702</v>
      </c>
      <c r="J352" s="25" t="s">
        <v>697</v>
      </c>
      <c r="K352" s="25" t="s">
        <v>697</v>
      </c>
      <c r="L352" s="25" t="s">
        <v>697</v>
      </c>
      <c r="M352" s="25" t="s">
        <v>697</v>
      </c>
      <c r="N352" s="25" t="s">
        <v>697</v>
      </c>
      <c r="O352" s="25" t="s">
        <v>697</v>
      </c>
      <c r="P352" s="25" t="s">
        <v>697</v>
      </c>
      <c r="Q352" s="28"/>
      <c r="R352" s="28" t="s">
        <v>704</v>
      </c>
      <c r="S352" s="28" t="s">
        <v>698</v>
      </c>
      <c r="T352" s="28" t="s">
        <v>694</v>
      </c>
      <c r="U352" s="28"/>
      <c r="V352" s="120" t="s">
        <v>1803</v>
      </c>
      <c r="W352" s="79" t="s">
        <v>905</v>
      </c>
      <c r="X352" s="79"/>
      <c r="Y352" s="79"/>
      <c r="Z352" s="79"/>
      <c r="AA352" s="79"/>
      <c r="AB352" s="78" t="s">
        <v>1804</v>
      </c>
      <c r="AC352" s="79"/>
      <c r="AD352" s="79"/>
      <c r="AE352" s="79"/>
      <c r="AF352" s="79"/>
      <c r="AG352" s="79"/>
      <c r="AH352" s="79"/>
      <c r="AI352" s="79" t="s">
        <v>1955</v>
      </c>
      <c r="AJ352" s="28" t="s">
        <v>704</v>
      </c>
      <c r="AK352" s="79"/>
      <c r="AL352" s="79"/>
      <c r="AM352" s="79"/>
      <c r="AN352" s="79"/>
      <c r="AO352" s="79"/>
      <c r="AP352" s="79"/>
      <c r="AQ352" s="79"/>
      <c r="AR352" s="79"/>
      <c r="AS352" s="79"/>
      <c r="AT352" s="79"/>
      <c r="AU352" s="79"/>
      <c r="AV352" s="79"/>
      <c r="AW352" s="79"/>
      <c r="AX352" s="79"/>
      <c r="AY352" s="79"/>
      <c r="AZ352" s="79"/>
      <c r="BA352" s="79"/>
      <c r="BB352" s="79"/>
      <c r="BC352" s="79"/>
      <c r="BD352" s="79"/>
      <c r="BE352" s="79"/>
      <c r="BF352" s="79"/>
      <c r="BG352" s="79"/>
      <c r="BH352" s="79"/>
      <c r="BI352" s="79"/>
      <c r="BJ352" s="79"/>
      <c r="BK352" s="79"/>
      <c r="BL352" s="79"/>
      <c r="BM352" s="79"/>
      <c r="BN352" s="79"/>
      <c r="BO352" s="79"/>
      <c r="BP352" s="79"/>
      <c r="BQ352" s="79"/>
      <c r="BR352" s="79"/>
      <c r="BS352" s="79"/>
      <c r="BT352" s="79"/>
      <c r="BU352" s="79"/>
      <c r="BV352" s="79"/>
      <c r="BW352" s="79"/>
      <c r="BX352" s="79"/>
      <c r="BY352" s="79"/>
      <c r="BZ352" s="79"/>
      <c r="CA352" s="79"/>
      <c r="CB352" s="79"/>
      <c r="CC352" s="79"/>
      <c r="CD352" s="79"/>
      <c r="CE352" s="79"/>
      <c r="CF352" s="79"/>
      <c r="CG352" s="79"/>
      <c r="CH352" s="79"/>
      <c r="CI352" s="79"/>
      <c r="CJ352" s="79"/>
      <c r="CK352" s="79"/>
      <c r="CL352" s="79"/>
      <c r="CM352" s="79"/>
      <c r="CN352" s="79"/>
      <c r="CO352" s="79"/>
      <c r="CP352" s="79"/>
      <c r="CQ352" s="79"/>
      <c r="CR352" s="79"/>
      <c r="CS352" s="79"/>
      <c r="CT352" s="79"/>
      <c r="CU352" s="79"/>
      <c r="CV352" s="79"/>
      <c r="CW352" s="79"/>
      <c r="CX352" s="79"/>
      <c r="CY352" s="79"/>
      <c r="CZ352" s="79"/>
      <c r="DA352" s="79"/>
      <c r="DB352" s="79"/>
      <c r="DC352" s="79"/>
      <c r="DD352" s="79"/>
      <c r="DE352" s="79"/>
      <c r="DF352" s="79"/>
      <c r="DG352" s="79"/>
      <c r="DH352" s="79"/>
      <c r="DI352" s="79"/>
      <c r="DJ352" s="79"/>
      <c r="DK352" s="79"/>
      <c r="DL352" s="79"/>
      <c r="DM352" s="79"/>
      <c r="DN352" s="79"/>
      <c r="DO352" s="79"/>
      <c r="DP352" s="79"/>
      <c r="DQ352" s="79"/>
      <c r="DR352" s="79"/>
      <c r="DS352" s="79"/>
      <c r="DT352" s="79"/>
      <c r="DU352" s="79"/>
      <c r="DV352" s="79"/>
      <c r="DW352" s="79"/>
      <c r="DX352" s="79"/>
      <c r="DY352" s="79"/>
      <c r="DZ352" s="79"/>
      <c r="EA352" s="79"/>
      <c r="EB352" s="79"/>
      <c r="EC352" s="79"/>
      <c r="ED352" s="79"/>
      <c r="EE352" s="79"/>
      <c r="EF352" s="79"/>
      <c r="EG352" s="79"/>
      <c r="EH352" s="79"/>
      <c r="EI352" s="79"/>
      <c r="EJ352" s="79"/>
      <c r="EK352" s="79"/>
      <c r="EL352" s="79"/>
      <c r="EM352" s="79"/>
      <c r="EN352" s="79"/>
      <c r="EO352" s="79"/>
      <c r="EP352" s="79"/>
      <c r="EQ352" s="79"/>
      <c r="ER352" s="79"/>
      <c r="ES352" s="79"/>
      <c r="ET352" s="79"/>
      <c r="EU352" s="79"/>
      <c r="EV352" s="79"/>
      <c r="EW352" s="79"/>
      <c r="EX352" s="79"/>
      <c r="EY352" s="79"/>
      <c r="EZ352" s="79"/>
      <c r="FA352" s="79"/>
      <c r="FB352" s="79"/>
      <c r="FC352" s="79"/>
      <c r="FD352" s="79"/>
      <c r="FE352" s="79"/>
      <c r="FF352" s="79"/>
      <c r="FG352" s="79"/>
      <c r="FH352" s="79"/>
      <c r="FI352" s="79"/>
      <c r="FJ352" s="79"/>
      <c r="FK352" s="79"/>
      <c r="FL352" s="79"/>
      <c r="FM352" s="79"/>
      <c r="FN352" s="79"/>
      <c r="FO352" s="80"/>
      <c r="FP352" s="80"/>
      <c r="FQ352" s="80"/>
      <c r="FR352" s="80"/>
      <c r="FS352" s="78" t="s">
        <v>1806</v>
      </c>
      <c r="FT352" s="80"/>
      <c r="FU352" s="80"/>
      <c r="FV352" s="78" t="s">
        <v>1956</v>
      </c>
      <c r="FW352" s="78" t="s">
        <v>1647</v>
      </c>
      <c r="FX352" s="78" t="s">
        <v>1647</v>
      </c>
      <c r="FY352" s="80"/>
      <c r="FZ352" s="90" t="s">
        <v>1648</v>
      </c>
      <c r="GA352" s="90" t="s">
        <v>1647</v>
      </c>
      <c r="GB352" s="90" t="s">
        <v>1649</v>
      </c>
      <c r="GC352" s="90" t="s">
        <v>1650</v>
      </c>
      <c r="GD352" s="90" t="s">
        <v>1651</v>
      </c>
      <c r="GE352" s="90" t="s">
        <v>1957</v>
      </c>
      <c r="GF352" s="90" t="s">
        <v>1653</v>
      </c>
      <c r="GG352" s="90" t="s">
        <v>1650</v>
      </c>
      <c r="GH352" s="119" t="s">
        <v>1654</v>
      </c>
      <c r="GI352" s="106" t="s">
        <v>1655</v>
      </c>
      <c r="GJ352" s="79" t="s">
        <v>1647</v>
      </c>
      <c r="GK352" s="28" t="s">
        <v>1809</v>
      </c>
      <c r="GL352" s="79"/>
    </row>
    <row r="353" spans="1:194" x14ac:dyDescent="0.25">
      <c r="A353" s="71" t="str">
        <f t="shared" ref="A353:A359" si="33">CONCATENATE($W$7,": ",$X$236," - ",$Y$301,": ",$Z$350," - ",$AA$351,": ",AB353)</f>
        <v>Expenditure: Employee Related Cost  - Municipal Staff : Post-retirement Benefit - Medical: Interest Cost</v>
      </c>
      <c r="B353" s="79"/>
      <c r="C353" s="79" t="str">
        <f t="shared" si="30"/>
        <v>IE005002003001002000000000000000000000</v>
      </c>
      <c r="D353" s="25" t="s">
        <v>1166</v>
      </c>
      <c r="E353" s="25" t="s">
        <v>713</v>
      </c>
      <c r="F353" s="25" t="s">
        <v>707</v>
      </c>
      <c r="G353" s="25" t="s">
        <v>710</v>
      </c>
      <c r="H353" s="25" t="s">
        <v>702</v>
      </c>
      <c r="I353" s="25" t="s">
        <v>707</v>
      </c>
      <c r="J353" s="25" t="s">
        <v>697</v>
      </c>
      <c r="K353" s="25" t="s">
        <v>697</v>
      </c>
      <c r="L353" s="25" t="s">
        <v>697</v>
      </c>
      <c r="M353" s="25" t="s">
        <v>697</v>
      </c>
      <c r="N353" s="25" t="s">
        <v>697</v>
      </c>
      <c r="O353" s="25" t="s">
        <v>697</v>
      </c>
      <c r="P353" s="25" t="s">
        <v>697</v>
      </c>
      <c r="Q353" s="28"/>
      <c r="R353" s="28" t="s">
        <v>704</v>
      </c>
      <c r="S353" s="28" t="s">
        <v>698</v>
      </c>
      <c r="T353" s="28" t="s">
        <v>694</v>
      </c>
      <c r="U353" s="28"/>
      <c r="V353" s="120" t="s">
        <v>1810</v>
      </c>
      <c r="W353" s="79" t="s">
        <v>905</v>
      </c>
      <c r="X353" s="79"/>
      <c r="Y353" s="79"/>
      <c r="Z353" s="79"/>
      <c r="AA353" s="79"/>
      <c r="AB353" s="78" t="s">
        <v>1811</v>
      </c>
      <c r="AC353" s="79"/>
      <c r="AD353" s="79"/>
      <c r="AE353" s="79"/>
      <c r="AF353" s="79"/>
      <c r="AG353" s="79"/>
      <c r="AH353" s="79"/>
      <c r="AI353" s="79" t="s">
        <v>1958</v>
      </c>
      <c r="AJ353" s="28" t="s">
        <v>704</v>
      </c>
      <c r="AK353" s="79"/>
      <c r="AL353" s="79"/>
      <c r="AM353" s="79"/>
      <c r="AN353" s="79"/>
      <c r="AO353" s="79"/>
      <c r="AP353" s="79"/>
      <c r="AQ353" s="79"/>
      <c r="AR353" s="79"/>
      <c r="AS353" s="79"/>
      <c r="AT353" s="79"/>
      <c r="AU353" s="79"/>
      <c r="AV353" s="79"/>
      <c r="AW353" s="79"/>
      <c r="AX353" s="79"/>
      <c r="AY353" s="79"/>
      <c r="AZ353" s="79"/>
      <c r="BA353" s="79"/>
      <c r="BB353" s="79"/>
      <c r="BC353" s="79"/>
      <c r="BD353" s="79"/>
      <c r="BE353" s="79"/>
      <c r="BF353" s="79"/>
      <c r="BG353" s="79"/>
      <c r="BH353" s="79"/>
      <c r="BI353" s="79"/>
      <c r="BJ353" s="79"/>
      <c r="BK353" s="79"/>
      <c r="BL353" s="79"/>
      <c r="BM353" s="79"/>
      <c r="BN353" s="79"/>
      <c r="BO353" s="79"/>
      <c r="BP353" s="79"/>
      <c r="BQ353" s="79"/>
      <c r="BR353" s="79"/>
      <c r="BS353" s="79"/>
      <c r="BT353" s="79"/>
      <c r="BU353" s="79"/>
      <c r="BV353" s="79"/>
      <c r="BW353" s="79"/>
      <c r="BX353" s="79"/>
      <c r="BY353" s="79"/>
      <c r="BZ353" s="79"/>
      <c r="CA353" s="79"/>
      <c r="CB353" s="79"/>
      <c r="CC353" s="79"/>
      <c r="CD353" s="79"/>
      <c r="CE353" s="79"/>
      <c r="CF353" s="79"/>
      <c r="CG353" s="79"/>
      <c r="CH353" s="79"/>
      <c r="CI353" s="79"/>
      <c r="CJ353" s="79"/>
      <c r="CK353" s="79"/>
      <c r="CL353" s="79"/>
      <c r="CM353" s="79"/>
      <c r="CN353" s="79"/>
      <c r="CO353" s="79"/>
      <c r="CP353" s="79"/>
      <c r="CQ353" s="79"/>
      <c r="CR353" s="79"/>
      <c r="CS353" s="79"/>
      <c r="CT353" s="79"/>
      <c r="CU353" s="79"/>
      <c r="CV353" s="79"/>
      <c r="CW353" s="79"/>
      <c r="CX353" s="79"/>
      <c r="CY353" s="79"/>
      <c r="CZ353" s="79"/>
      <c r="DA353" s="79"/>
      <c r="DB353" s="79"/>
      <c r="DC353" s="79"/>
      <c r="DD353" s="79"/>
      <c r="DE353" s="79"/>
      <c r="DF353" s="79"/>
      <c r="DG353" s="79"/>
      <c r="DH353" s="79"/>
      <c r="DI353" s="79"/>
      <c r="DJ353" s="79"/>
      <c r="DK353" s="79"/>
      <c r="DL353" s="79"/>
      <c r="DM353" s="79"/>
      <c r="DN353" s="79"/>
      <c r="DO353" s="79"/>
      <c r="DP353" s="79"/>
      <c r="DQ353" s="79"/>
      <c r="DR353" s="79"/>
      <c r="DS353" s="79"/>
      <c r="DT353" s="79"/>
      <c r="DU353" s="79"/>
      <c r="DV353" s="79"/>
      <c r="DW353" s="79"/>
      <c r="DX353" s="79"/>
      <c r="DY353" s="79"/>
      <c r="DZ353" s="79"/>
      <c r="EA353" s="79"/>
      <c r="EB353" s="79"/>
      <c r="EC353" s="79"/>
      <c r="ED353" s="79"/>
      <c r="EE353" s="79"/>
      <c r="EF353" s="79"/>
      <c r="EG353" s="79"/>
      <c r="EH353" s="79"/>
      <c r="EI353" s="79"/>
      <c r="EJ353" s="79"/>
      <c r="EK353" s="79"/>
      <c r="EL353" s="79"/>
      <c r="EM353" s="79"/>
      <c r="EN353" s="79"/>
      <c r="EO353" s="79"/>
      <c r="EP353" s="79"/>
      <c r="EQ353" s="79"/>
      <c r="ER353" s="79"/>
      <c r="ES353" s="79"/>
      <c r="ET353" s="79"/>
      <c r="EU353" s="79"/>
      <c r="EV353" s="79"/>
      <c r="EW353" s="79"/>
      <c r="EX353" s="79"/>
      <c r="EY353" s="79"/>
      <c r="EZ353" s="79"/>
      <c r="FA353" s="79"/>
      <c r="FB353" s="79"/>
      <c r="FC353" s="79"/>
      <c r="FD353" s="79"/>
      <c r="FE353" s="79"/>
      <c r="FF353" s="79"/>
      <c r="FG353" s="79"/>
      <c r="FH353" s="79"/>
      <c r="FI353" s="79"/>
      <c r="FJ353" s="79"/>
      <c r="FK353" s="79"/>
      <c r="FL353" s="79"/>
      <c r="FM353" s="79"/>
      <c r="FN353" s="79"/>
      <c r="FO353" s="80"/>
      <c r="FP353" s="80"/>
      <c r="FQ353" s="80"/>
      <c r="FR353" s="80"/>
      <c r="FS353" s="78" t="s">
        <v>1806</v>
      </c>
      <c r="FT353" s="80"/>
      <c r="FU353" s="80"/>
      <c r="FV353" s="78" t="s">
        <v>1956</v>
      </c>
      <c r="FW353" s="78" t="s">
        <v>1647</v>
      </c>
      <c r="FX353" s="78" t="s">
        <v>1647</v>
      </c>
      <c r="FY353" s="80"/>
      <c r="FZ353" s="90" t="s">
        <v>1648</v>
      </c>
      <c r="GA353" s="90" t="s">
        <v>1647</v>
      </c>
      <c r="GB353" s="90" t="s">
        <v>1649</v>
      </c>
      <c r="GC353" s="90" t="s">
        <v>1650</v>
      </c>
      <c r="GD353" s="90" t="s">
        <v>1651</v>
      </c>
      <c r="GE353" s="90" t="s">
        <v>1957</v>
      </c>
      <c r="GF353" s="90" t="s">
        <v>1653</v>
      </c>
      <c r="GG353" s="90" t="s">
        <v>1650</v>
      </c>
      <c r="GH353" s="119" t="s">
        <v>1654</v>
      </c>
      <c r="GI353" s="106" t="s">
        <v>1655</v>
      </c>
      <c r="GJ353" s="79" t="s">
        <v>1647</v>
      </c>
      <c r="GK353" s="28" t="s">
        <v>1809</v>
      </c>
      <c r="GL353" s="79"/>
    </row>
    <row r="354" spans="1:194" x14ac:dyDescent="0.25">
      <c r="A354" s="71" t="str">
        <f t="shared" si="33"/>
        <v>Expenditure: Employee Related Cost  - Municipal Staff : Post-retirement Benefit - Medical: Actuarial Gains and Losses</v>
      </c>
      <c r="B354" s="79"/>
      <c r="C354" s="79" t="str">
        <f t="shared" si="30"/>
        <v>IE005002003001003000000000000000000000</v>
      </c>
      <c r="D354" s="25" t="s">
        <v>1166</v>
      </c>
      <c r="E354" s="25" t="s">
        <v>713</v>
      </c>
      <c r="F354" s="25" t="s">
        <v>707</v>
      </c>
      <c r="G354" s="25" t="s">
        <v>710</v>
      </c>
      <c r="H354" s="25" t="s">
        <v>702</v>
      </c>
      <c r="I354" s="25" t="s">
        <v>710</v>
      </c>
      <c r="J354" s="25" t="s">
        <v>697</v>
      </c>
      <c r="K354" s="25" t="s">
        <v>697</v>
      </c>
      <c r="L354" s="25" t="s">
        <v>697</v>
      </c>
      <c r="M354" s="25" t="s">
        <v>697</v>
      </c>
      <c r="N354" s="25" t="s">
        <v>697</v>
      </c>
      <c r="O354" s="25" t="s">
        <v>697</v>
      </c>
      <c r="P354" s="25" t="s">
        <v>697</v>
      </c>
      <c r="Q354" s="28"/>
      <c r="R354" s="28" t="s">
        <v>704</v>
      </c>
      <c r="S354" s="28" t="s">
        <v>698</v>
      </c>
      <c r="T354" s="28" t="s">
        <v>694</v>
      </c>
      <c r="U354" s="28"/>
      <c r="V354" s="79" t="s">
        <v>1813</v>
      </c>
      <c r="W354" s="79" t="s">
        <v>905</v>
      </c>
      <c r="X354" s="79"/>
      <c r="Y354" s="79"/>
      <c r="Z354" s="79"/>
      <c r="AA354" s="79"/>
      <c r="AB354" s="78" t="s">
        <v>1814</v>
      </c>
      <c r="AC354" s="79"/>
      <c r="AD354" s="79"/>
      <c r="AE354" s="79"/>
      <c r="AF354" s="79"/>
      <c r="AG354" s="79"/>
      <c r="AH354" s="79"/>
      <c r="AI354" s="79" t="s">
        <v>1959</v>
      </c>
      <c r="AJ354" s="28" t="s">
        <v>704</v>
      </c>
      <c r="AK354" s="79"/>
      <c r="AL354" s="79"/>
      <c r="AM354" s="79"/>
      <c r="AN354" s="79"/>
      <c r="AO354" s="79"/>
      <c r="AP354" s="79"/>
      <c r="AQ354" s="79"/>
      <c r="AR354" s="79"/>
      <c r="AS354" s="79"/>
      <c r="AT354" s="79"/>
      <c r="AU354" s="79"/>
      <c r="AV354" s="79"/>
      <c r="AW354" s="79"/>
      <c r="AX354" s="79"/>
      <c r="AY354" s="79"/>
      <c r="AZ354" s="79"/>
      <c r="BA354" s="79"/>
      <c r="BB354" s="79"/>
      <c r="BC354" s="79"/>
      <c r="BD354" s="79"/>
      <c r="BE354" s="79"/>
      <c r="BF354" s="79"/>
      <c r="BG354" s="79"/>
      <c r="BH354" s="79"/>
      <c r="BI354" s="79"/>
      <c r="BJ354" s="79"/>
      <c r="BK354" s="79"/>
      <c r="BL354" s="79"/>
      <c r="BM354" s="79"/>
      <c r="BN354" s="79"/>
      <c r="BO354" s="79"/>
      <c r="BP354" s="79"/>
      <c r="BQ354" s="79"/>
      <c r="BR354" s="79"/>
      <c r="BS354" s="79"/>
      <c r="BT354" s="79"/>
      <c r="BU354" s="79"/>
      <c r="BV354" s="79"/>
      <c r="BW354" s="79"/>
      <c r="BX354" s="79"/>
      <c r="BY354" s="79"/>
      <c r="BZ354" s="79"/>
      <c r="CA354" s="79"/>
      <c r="CB354" s="79"/>
      <c r="CC354" s="79"/>
      <c r="CD354" s="79"/>
      <c r="CE354" s="79"/>
      <c r="CF354" s="79"/>
      <c r="CG354" s="79"/>
      <c r="CH354" s="79"/>
      <c r="CI354" s="79"/>
      <c r="CJ354" s="79"/>
      <c r="CK354" s="79"/>
      <c r="CL354" s="79"/>
      <c r="CM354" s="79"/>
      <c r="CN354" s="79"/>
      <c r="CO354" s="79"/>
      <c r="CP354" s="79"/>
      <c r="CQ354" s="79"/>
      <c r="CR354" s="79"/>
      <c r="CS354" s="79"/>
      <c r="CT354" s="79"/>
      <c r="CU354" s="79"/>
      <c r="CV354" s="79"/>
      <c r="CW354" s="79"/>
      <c r="CX354" s="79"/>
      <c r="CY354" s="79"/>
      <c r="CZ354" s="79"/>
      <c r="DA354" s="79"/>
      <c r="DB354" s="79"/>
      <c r="DC354" s="79"/>
      <c r="DD354" s="79"/>
      <c r="DE354" s="79"/>
      <c r="DF354" s="79"/>
      <c r="DG354" s="79"/>
      <c r="DH354" s="79"/>
      <c r="DI354" s="79"/>
      <c r="DJ354" s="79"/>
      <c r="DK354" s="79"/>
      <c r="DL354" s="79"/>
      <c r="DM354" s="79"/>
      <c r="DN354" s="79"/>
      <c r="DO354" s="79"/>
      <c r="DP354" s="79"/>
      <c r="DQ354" s="79"/>
      <c r="DR354" s="79"/>
      <c r="DS354" s="79"/>
      <c r="DT354" s="79"/>
      <c r="DU354" s="79"/>
      <c r="DV354" s="79"/>
      <c r="DW354" s="79"/>
      <c r="DX354" s="79"/>
      <c r="DY354" s="79"/>
      <c r="DZ354" s="79"/>
      <c r="EA354" s="79"/>
      <c r="EB354" s="79"/>
      <c r="EC354" s="79"/>
      <c r="ED354" s="79"/>
      <c r="EE354" s="79"/>
      <c r="EF354" s="79"/>
      <c r="EG354" s="79"/>
      <c r="EH354" s="79"/>
      <c r="EI354" s="79"/>
      <c r="EJ354" s="79"/>
      <c r="EK354" s="79"/>
      <c r="EL354" s="79"/>
      <c r="EM354" s="79"/>
      <c r="EN354" s="79"/>
      <c r="EO354" s="79"/>
      <c r="EP354" s="79"/>
      <c r="EQ354" s="79"/>
      <c r="ER354" s="79"/>
      <c r="ES354" s="79"/>
      <c r="ET354" s="79"/>
      <c r="EU354" s="79"/>
      <c r="EV354" s="79"/>
      <c r="EW354" s="79"/>
      <c r="EX354" s="79"/>
      <c r="EY354" s="79"/>
      <c r="EZ354" s="79"/>
      <c r="FA354" s="79"/>
      <c r="FB354" s="79"/>
      <c r="FC354" s="79"/>
      <c r="FD354" s="79"/>
      <c r="FE354" s="79"/>
      <c r="FF354" s="79"/>
      <c r="FG354" s="79"/>
      <c r="FH354" s="79"/>
      <c r="FI354" s="79"/>
      <c r="FJ354" s="79"/>
      <c r="FK354" s="79"/>
      <c r="FL354" s="79"/>
      <c r="FM354" s="79"/>
      <c r="FN354" s="79"/>
      <c r="FO354" s="80"/>
      <c r="FP354" s="80"/>
      <c r="FQ354" s="80"/>
      <c r="FR354" s="80"/>
      <c r="FS354" s="78" t="s">
        <v>1806</v>
      </c>
      <c r="FT354" s="80"/>
      <c r="FU354" s="80"/>
      <c r="FV354" s="78" t="s">
        <v>1956</v>
      </c>
      <c r="FW354" s="78" t="s">
        <v>1647</v>
      </c>
      <c r="FX354" s="78" t="s">
        <v>1647</v>
      </c>
      <c r="FY354" s="80"/>
      <c r="FZ354" s="90" t="s">
        <v>1648</v>
      </c>
      <c r="GA354" s="90" t="s">
        <v>1647</v>
      </c>
      <c r="GB354" s="90" t="s">
        <v>1649</v>
      </c>
      <c r="GC354" s="90" t="s">
        <v>1650</v>
      </c>
      <c r="GD354" s="90" t="s">
        <v>1651</v>
      </c>
      <c r="GE354" s="90" t="s">
        <v>1957</v>
      </c>
      <c r="GF354" s="90" t="s">
        <v>1653</v>
      </c>
      <c r="GG354" s="90" t="s">
        <v>1650</v>
      </c>
      <c r="GH354" s="119" t="s">
        <v>1654</v>
      </c>
      <c r="GI354" s="106" t="s">
        <v>1655</v>
      </c>
      <c r="GJ354" s="79" t="s">
        <v>1647</v>
      </c>
      <c r="GK354" s="28" t="s">
        <v>1809</v>
      </c>
      <c r="GL354" s="79"/>
    </row>
    <row r="355" spans="1:194" x14ac:dyDescent="0.25">
      <c r="A355" s="71" t="str">
        <f t="shared" si="33"/>
        <v>Expenditure: Employee Related Cost  - Municipal Staff : Post-retirement Benefit - Medical: Past Service Cost</v>
      </c>
      <c r="B355" s="28"/>
      <c r="C355" s="28" t="str">
        <f t="shared" si="30"/>
        <v>IE005002003001004000000000000000000000</v>
      </c>
      <c r="D355" s="25" t="s">
        <v>1166</v>
      </c>
      <c r="E355" s="25" t="s">
        <v>713</v>
      </c>
      <c r="F355" s="25" t="s">
        <v>707</v>
      </c>
      <c r="G355" s="25" t="s">
        <v>710</v>
      </c>
      <c r="H355" s="25" t="s">
        <v>702</v>
      </c>
      <c r="I355" s="25" t="s">
        <v>711</v>
      </c>
      <c r="J355" s="25" t="s">
        <v>697</v>
      </c>
      <c r="K355" s="25" t="s">
        <v>697</v>
      </c>
      <c r="L355" s="25" t="s">
        <v>697</v>
      </c>
      <c r="M355" s="25" t="s">
        <v>697</v>
      </c>
      <c r="N355" s="25" t="s">
        <v>697</v>
      </c>
      <c r="O355" s="25" t="s">
        <v>697</v>
      </c>
      <c r="P355" s="25" t="s">
        <v>697</v>
      </c>
      <c r="Q355" s="28"/>
      <c r="R355" s="28" t="s">
        <v>704</v>
      </c>
      <c r="S355" s="28" t="s">
        <v>698</v>
      </c>
      <c r="T355" s="28" t="s">
        <v>694</v>
      </c>
      <c r="U355" s="28"/>
      <c r="V355" s="94" t="s">
        <v>1816</v>
      </c>
      <c r="W355" s="28" t="s">
        <v>905</v>
      </c>
      <c r="X355" s="28"/>
      <c r="Y355" s="28"/>
      <c r="Z355" s="81"/>
      <c r="AA355" s="81"/>
      <c r="AB355" s="28" t="s">
        <v>1817</v>
      </c>
      <c r="AC355" s="28"/>
      <c r="AD355" s="28"/>
      <c r="AE355" s="28"/>
      <c r="AF355" s="28"/>
      <c r="AG355" s="28"/>
      <c r="AH355" s="28"/>
      <c r="AI355" s="28" t="s">
        <v>1960</v>
      </c>
      <c r="AJ355" s="28" t="s">
        <v>704</v>
      </c>
      <c r="AK355" s="28"/>
      <c r="AL355" s="28"/>
      <c r="AM355" s="28"/>
      <c r="AN355" s="28"/>
      <c r="AO355" s="28"/>
      <c r="AP355" s="28"/>
      <c r="AQ355" s="28"/>
      <c r="AR355" s="28"/>
      <c r="AS355" s="28"/>
      <c r="AT355" s="28"/>
      <c r="AU355" s="28"/>
      <c r="AV355" s="28"/>
      <c r="AW355" s="28"/>
      <c r="AX355" s="28"/>
      <c r="AY355" s="28"/>
      <c r="AZ355" s="28"/>
      <c r="BA355" s="28"/>
      <c r="BB355" s="28"/>
      <c r="BC355" s="28"/>
      <c r="BD355" s="28"/>
      <c r="BE355" s="28"/>
      <c r="BF355" s="28"/>
      <c r="BG355" s="28"/>
      <c r="BH355" s="28"/>
      <c r="BI355" s="28"/>
      <c r="BJ355" s="28"/>
      <c r="BK355" s="28"/>
      <c r="BL355" s="28"/>
      <c r="BM355" s="28"/>
      <c r="BN355" s="28"/>
      <c r="BO355" s="28"/>
      <c r="BP355" s="28"/>
      <c r="BQ355" s="28"/>
      <c r="BR355" s="28"/>
      <c r="BS355" s="28"/>
      <c r="BT355" s="28"/>
      <c r="BU355" s="28"/>
      <c r="BV355" s="28"/>
      <c r="BW355" s="28"/>
      <c r="BX355" s="28"/>
      <c r="BY355" s="28"/>
      <c r="BZ355" s="28"/>
      <c r="CA355" s="28"/>
      <c r="CB355" s="28"/>
      <c r="CC355" s="28"/>
      <c r="CD355" s="28"/>
      <c r="CE355" s="28"/>
      <c r="CF355" s="28"/>
      <c r="CG355" s="28"/>
      <c r="CH355" s="28"/>
      <c r="CI355" s="28"/>
      <c r="CJ355" s="28"/>
      <c r="CK355" s="28"/>
      <c r="CL355" s="28"/>
      <c r="CM355" s="28"/>
      <c r="CN355" s="28"/>
      <c r="CO355" s="28"/>
      <c r="CP355" s="28"/>
      <c r="CQ355" s="28"/>
      <c r="CR355" s="28"/>
      <c r="CS355" s="28"/>
      <c r="CT355" s="28"/>
      <c r="CU355" s="28"/>
      <c r="CV355" s="28"/>
      <c r="CW355" s="28"/>
      <c r="CX355" s="28"/>
      <c r="CY355" s="28"/>
      <c r="CZ355" s="28"/>
      <c r="DA355" s="28"/>
      <c r="DB355" s="28"/>
      <c r="DC355" s="28"/>
      <c r="DD355" s="28"/>
      <c r="DE355" s="28"/>
      <c r="DF355" s="28"/>
      <c r="DG355" s="28"/>
      <c r="DH355" s="28"/>
      <c r="DI355" s="28"/>
      <c r="DJ355" s="28"/>
      <c r="DK355" s="28"/>
      <c r="DL355" s="28"/>
      <c r="DM355" s="28"/>
      <c r="DN355" s="28"/>
      <c r="DO355" s="28"/>
      <c r="DP355" s="28"/>
      <c r="DQ355" s="28"/>
      <c r="DR355" s="28"/>
      <c r="DS355" s="28"/>
      <c r="DT355" s="28"/>
      <c r="DU355" s="28"/>
      <c r="DV355" s="28"/>
      <c r="DW355" s="28"/>
      <c r="DX355" s="28"/>
      <c r="DY355" s="28"/>
      <c r="DZ355" s="28"/>
      <c r="EA355" s="28"/>
      <c r="EB355" s="28"/>
      <c r="EC355" s="28"/>
      <c r="ED355" s="28"/>
      <c r="EE355" s="28"/>
      <c r="EF355" s="28"/>
      <c r="EG355" s="28"/>
      <c r="EH355" s="28"/>
      <c r="EI355" s="28"/>
      <c r="EJ355" s="28"/>
      <c r="EK355" s="28"/>
      <c r="EL355" s="28"/>
      <c r="EM355" s="28"/>
      <c r="EN355" s="28"/>
      <c r="EO355" s="28"/>
      <c r="EP355" s="28"/>
      <c r="EQ355" s="28"/>
      <c r="ER355" s="28"/>
      <c r="ES355" s="28"/>
      <c r="ET355" s="28"/>
      <c r="EU355" s="28"/>
      <c r="EV355" s="28"/>
      <c r="EW355" s="28"/>
      <c r="EX355" s="28"/>
      <c r="EY355" s="28"/>
      <c r="EZ355" s="28"/>
      <c r="FA355" s="28"/>
      <c r="FB355" s="28"/>
      <c r="FC355" s="28"/>
      <c r="FD355" s="28"/>
      <c r="FE355" s="28"/>
      <c r="FF355" s="28"/>
      <c r="FG355" s="28"/>
      <c r="FH355" s="28"/>
      <c r="FI355" s="28"/>
      <c r="FJ355" s="28"/>
      <c r="FK355" s="28"/>
      <c r="FL355" s="28"/>
      <c r="FM355" s="28"/>
      <c r="FN355" s="28"/>
      <c r="FO355" s="73"/>
      <c r="FP355" s="73"/>
      <c r="FQ355" s="73"/>
      <c r="FR355" s="73"/>
      <c r="FS355" s="78" t="s">
        <v>1806</v>
      </c>
      <c r="FT355" s="73"/>
      <c r="FU355" s="73"/>
      <c r="FV355" s="114" t="s">
        <v>1956</v>
      </c>
      <c r="FW355" s="114" t="s">
        <v>1647</v>
      </c>
      <c r="FX355" s="114" t="s">
        <v>1647</v>
      </c>
      <c r="FY355" s="73"/>
      <c r="FZ355" s="90" t="s">
        <v>1648</v>
      </c>
      <c r="GA355" s="90" t="s">
        <v>1647</v>
      </c>
      <c r="GB355" s="90" t="s">
        <v>1649</v>
      </c>
      <c r="GC355" s="90" t="s">
        <v>1650</v>
      </c>
      <c r="GD355" s="90" t="s">
        <v>1651</v>
      </c>
      <c r="GE355" s="90" t="s">
        <v>1957</v>
      </c>
      <c r="GF355" s="90" t="s">
        <v>1653</v>
      </c>
      <c r="GG355" s="90" t="s">
        <v>1650</v>
      </c>
      <c r="GH355" s="119" t="s">
        <v>1654</v>
      </c>
      <c r="GI355" s="106" t="s">
        <v>1655</v>
      </c>
      <c r="GJ355" s="28" t="s">
        <v>1647</v>
      </c>
      <c r="GK355" s="28" t="s">
        <v>1809</v>
      </c>
      <c r="GL355" s="28"/>
    </row>
    <row r="356" spans="1:194" x14ac:dyDescent="0.25">
      <c r="A356" s="71" t="str">
        <f t="shared" si="33"/>
        <v>Expenditure: Employee Related Cost  - Municipal Staff : Post-retirement Benefit - Medical: Effect of "asset recognition ceiling"</v>
      </c>
      <c r="B356" s="28"/>
      <c r="C356" s="28" t="str">
        <f t="shared" si="30"/>
        <v>IE005002003001005000000000000000000000</v>
      </c>
      <c r="D356" s="25" t="s">
        <v>1166</v>
      </c>
      <c r="E356" s="25" t="s">
        <v>713</v>
      </c>
      <c r="F356" s="25" t="s">
        <v>707</v>
      </c>
      <c r="G356" s="25" t="s">
        <v>710</v>
      </c>
      <c r="H356" s="25" t="s">
        <v>702</v>
      </c>
      <c r="I356" s="25" t="s">
        <v>713</v>
      </c>
      <c r="J356" s="25" t="s">
        <v>697</v>
      </c>
      <c r="K356" s="25" t="s">
        <v>697</v>
      </c>
      <c r="L356" s="25" t="s">
        <v>697</v>
      </c>
      <c r="M356" s="25" t="s">
        <v>697</v>
      </c>
      <c r="N356" s="25" t="s">
        <v>697</v>
      </c>
      <c r="O356" s="25" t="s">
        <v>697</v>
      </c>
      <c r="P356" s="25" t="s">
        <v>697</v>
      </c>
      <c r="Q356" s="28"/>
      <c r="R356" s="28" t="s">
        <v>704</v>
      </c>
      <c r="S356" s="28" t="s">
        <v>698</v>
      </c>
      <c r="T356" s="28" t="s">
        <v>694</v>
      </c>
      <c r="U356" s="28"/>
      <c r="V356" s="94" t="s">
        <v>1819</v>
      </c>
      <c r="W356" s="28" t="s">
        <v>905</v>
      </c>
      <c r="X356" s="28"/>
      <c r="Y356" s="28"/>
      <c r="Z356" s="81"/>
      <c r="AA356" s="81"/>
      <c r="AB356" s="28" t="s">
        <v>1820</v>
      </c>
      <c r="AC356" s="28"/>
      <c r="AD356" s="28"/>
      <c r="AE356" s="28"/>
      <c r="AF356" s="28"/>
      <c r="AG356" s="28"/>
      <c r="AH356" s="28"/>
      <c r="AI356" s="28" t="s">
        <v>1961</v>
      </c>
      <c r="AJ356" s="28" t="s">
        <v>704</v>
      </c>
      <c r="AK356" s="28"/>
      <c r="AL356" s="28"/>
      <c r="AM356" s="28"/>
      <c r="AN356" s="28"/>
      <c r="AO356" s="28"/>
      <c r="AP356" s="28"/>
      <c r="AQ356" s="28"/>
      <c r="AR356" s="28"/>
      <c r="AS356" s="28"/>
      <c r="AT356" s="28"/>
      <c r="AU356" s="28"/>
      <c r="AV356" s="28"/>
      <c r="AW356" s="28"/>
      <c r="AX356" s="28"/>
      <c r="AY356" s="28"/>
      <c r="AZ356" s="28"/>
      <c r="BA356" s="28"/>
      <c r="BB356" s="28"/>
      <c r="BC356" s="28"/>
      <c r="BD356" s="28"/>
      <c r="BE356" s="28"/>
      <c r="BF356" s="28"/>
      <c r="BG356" s="28"/>
      <c r="BH356" s="28"/>
      <c r="BI356" s="28"/>
      <c r="BJ356" s="28"/>
      <c r="BK356" s="28"/>
      <c r="BL356" s="28"/>
      <c r="BM356" s="28"/>
      <c r="BN356" s="28"/>
      <c r="BO356" s="28"/>
      <c r="BP356" s="28"/>
      <c r="BQ356" s="28"/>
      <c r="BR356" s="28"/>
      <c r="BS356" s="28"/>
      <c r="BT356" s="28"/>
      <c r="BU356" s="28"/>
      <c r="BV356" s="28"/>
      <c r="BW356" s="28"/>
      <c r="BX356" s="28"/>
      <c r="BY356" s="28"/>
      <c r="BZ356" s="28"/>
      <c r="CA356" s="28"/>
      <c r="CB356" s="28"/>
      <c r="CC356" s="28"/>
      <c r="CD356" s="28"/>
      <c r="CE356" s="28"/>
      <c r="CF356" s="28"/>
      <c r="CG356" s="28"/>
      <c r="CH356" s="28"/>
      <c r="CI356" s="28"/>
      <c r="CJ356" s="28"/>
      <c r="CK356" s="28"/>
      <c r="CL356" s="28"/>
      <c r="CM356" s="28"/>
      <c r="CN356" s="28"/>
      <c r="CO356" s="28"/>
      <c r="CP356" s="28"/>
      <c r="CQ356" s="28"/>
      <c r="CR356" s="28"/>
      <c r="CS356" s="28"/>
      <c r="CT356" s="28"/>
      <c r="CU356" s="28"/>
      <c r="CV356" s="28"/>
      <c r="CW356" s="28"/>
      <c r="CX356" s="28"/>
      <c r="CY356" s="28"/>
      <c r="CZ356" s="28"/>
      <c r="DA356" s="28"/>
      <c r="DB356" s="28"/>
      <c r="DC356" s="28"/>
      <c r="DD356" s="28"/>
      <c r="DE356" s="28"/>
      <c r="DF356" s="28"/>
      <c r="DG356" s="28"/>
      <c r="DH356" s="28"/>
      <c r="DI356" s="28"/>
      <c r="DJ356" s="28"/>
      <c r="DK356" s="28"/>
      <c r="DL356" s="28"/>
      <c r="DM356" s="28"/>
      <c r="DN356" s="28"/>
      <c r="DO356" s="28"/>
      <c r="DP356" s="28"/>
      <c r="DQ356" s="28"/>
      <c r="DR356" s="28"/>
      <c r="DS356" s="28"/>
      <c r="DT356" s="28"/>
      <c r="DU356" s="28"/>
      <c r="DV356" s="28"/>
      <c r="DW356" s="28"/>
      <c r="DX356" s="28"/>
      <c r="DY356" s="28"/>
      <c r="DZ356" s="28"/>
      <c r="EA356" s="28"/>
      <c r="EB356" s="28"/>
      <c r="EC356" s="28"/>
      <c r="ED356" s="28"/>
      <c r="EE356" s="28"/>
      <c r="EF356" s="28"/>
      <c r="EG356" s="28"/>
      <c r="EH356" s="28"/>
      <c r="EI356" s="28"/>
      <c r="EJ356" s="28"/>
      <c r="EK356" s="28"/>
      <c r="EL356" s="28"/>
      <c r="EM356" s="28"/>
      <c r="EN356" s="28"/>
      <c r="EO356" s="28"/>
      <c r="EP356" s="28"/>
      <c r="EQ356" s="28"/>
      <c r="ER356" s="28"/>
      <c r="ES356" s="28"/>
      <c r="ET356" s="28"/>
      <c r="EU356" s="28"/>
      <c r="EV356" s="28"/>
      <c r="EW356" s="28"/>
      <c r="EX356" s="28"/>
      <c r="EY356" s="28"/>
      <c r="EZ356" s="28"/>
      <c r="FA356" s="28"/>
      <c r="FB356" s="28"/>
      <c r="FC356" s="28"/>
      <c r="FD356" s="28"/>
      <c r="FE356" s="28"/>
      <c r="FF356" s="28"/>
      <c r="FG356" s="28"/>
      <c r="FH356" s="28"/>
      <c r="FI356" s="28"/>
      <c r="FJ356" s="28"/>
      <c r="FK356" s="28"/>
      <c r="FL356" s="28"/>
      <c r="FM356" s="28"/>
      <c r="FN356" s="28"/>
      <c r="FO356" s="73"/>
      <c r="FP356" s="73"/>
      <c r="FQ356" s="73"/>
      <c r="FR356" s="73"/>
      <c r="FS356" s="78" t="s">
        <v>1806</v>
      </c>
      <c r="FT356" s="73"/>
      <c r="FU356" s="73"/>
      <c r="FV356" s="114" t="s">
        <v>1956</v>
      </c>
      <c r="FW356" s="114" t="s">
        <v>1647</v>
      </c>
      <c r="FX356" s="114" t="s">
        <v>1647</v>
      </c>
      <c r="FY356" s="73"/>
      <c r="FZ356" s="90" t="s">
        <v>1648</v>
      </c>
      <c r="GA356" s="90" t="s">
        <v>1647</v>
      </c>
      <c r="GB356" s="90" t="s">
        <v>1649</v>
      </c>
      <c r="GC356" s="90" t="s">
        <v>1650</v>
      </c>
      <c r="GD356" s="90" t="s">
        <v>1651</v>
      </c>
      <c r="GE356" s="90" t="s">
        <v>1957</v>
      </c>
      <c r="GF356" s="90" t="s">
        <v>1653</v>
      </c>
      <c r="GG356" s="90" t="s">
        <v>1650</v>
      </c>
      <c r="GH356" s="119" t="s">
        <v>1654</v>
      </c>
      <c r="GI356" s="106" t="s">
        <v>1655</v>
      </c>
      <c r="GJ356" s="28" t="s">
        <v>1647</v>
      </c>
      <c r="GK356" s="28" t="s">
        <v>1809</v>
      </c>
      <c r="GL356" s="28"/>
    </row>
    <row r="357" spans="1:194" x14ac:dyDescent="0.25">
      <c r="A357" s="71" t="str">
        <f t="shared" si="33"/>
        <v>Expenditure: Employee Related Cost  - Municipal Staff : Post-retirement Benefit - Medical: Expected return on Plan Assets/Reimbursement Rights</v>
      </c>
      <c r="B357" s="28"/>
      <c r="C357" s="28" t="str">
        <f t="shared" si="30"/>
        <v>IE005002003001006000000000000000000000</v>
      </c>
      <c r="D357" s="25" t="s">
        <v>1166</v>
      </c>
      <c r="E357" s="25" t="s">
        <v>713</v>
      </c>
      <c r="F357" s="25" t="s">
        <v>707</v>
      </c>
      <c r="G357" s="25" t="s">
        <v>710</v>
      </c>
      <c r="H357" s="25" t="s">
        <v>702</v>
      </c>
      <c r="I357" s="25" t="s">
        <v>715</v>
      </c>
      <c r="J357" s="25" t="s">
        <v>697</v>
      </c>
      <c r="K357" s="25" t="s">
        <v>697</v>
      </c>
      <c r="L357" s="25" t="s">
        <v>697</v>
      </c>
      <c r="M357" s="25" t="s">
        <v>697</v>
      </c>
      <c r="N357" s="25" t="s">
        <v>697</v>
      </c>
      <c r="O357" s="25" t="s">
        <v>697</v>
      </c>
      <c r="P357" s="25" t="s">
        <v>697</v>
      </c>
      <c r="Q357" s="28"/>
      <c r="R357" s="28" t="s">
        <v>704</v>
      </c>
      <c r="S357" s="28" t="s">
        <v>698</v>
      </c>
      <c r="T357" s="28" t="s">
        <v>694</v>
      </c>
      <c r="U357" s="28"/>
      <c r="V357" s="94" t="s">
        <v>1822</v>
      </c>
      <c r="W357" s="28" t="s">
        <v>905</v>
      </c>
      <c r="X357" s="28"/>
      <c r="Y357" s="28"/>
      <c r="Z357" s="28"/>
      <c r="AA357" s="81"/>
      <c r="AB357" s="28" t="s">
        <v>1823</v>
      </c>
      <c r="AC357" s="28"/>
      <c r="AD357" s="28"/>
      <c r="AE357" s="28"/>
      <c r="AF357" s="28"/>
      <c r="AG357" s="28"/>
      <c r="AH357" s="28"/>
      <c r="AI357" s="28" t="s">
        <v>1962</v>
      </c>
      <c r="AJ357" s="28" t="s">
        <v>704</v>
      </c>
      <c r="AK357" s="28"/>
      <c r="AL357" s="28"/>
      <c r="AM357" s="28"/>
      <c r="AN357" s="28"/>
      <c r="AO357" s="28"/>
      <c r="AP357" s="28"/>
      <c r="AQ357" s="28"/>
      <c r="AR357" s="28"/>
      <c r="AS357" s="28"/>
      <c r="AT357" s="28"/>
      <c r="AU357" s="28"/>
      <c r="AV357" s="28"/>
      <c r="AW357" s="28"/>
      <c r="AX357" s="28"/>
      <c r="AY357" s="28"/>
      <c r="AZ357" s="28"/>
      <c r="BA357" s="28"/>
      <c r="BB357" s="28"/>
      <c r="BC357" s="28"/>
      <c r="BD357" s="28"/>
      <c r="BE357" s="28"/>
      <c r="BF357" s="28"/>
      <c r="BG357" s="28"/>
      <c r="BH357" s="28"/>
      <c r="BI357" s="28"/>
      <c r="BJ357" s="28"/>
      <c r="BK357" s="28"/>
      <c r="BL357" s="28"/>
      <c r="BM357" s="28"/>
      <c r="BN357" s="28"/>
      <c r="BO357" s="28"/>
      <c r="BP357" s="28"/>
      <c r="BQ357" s="28"/>
      <c r="BR357" s="28"/>
      <c r="BS357" s="28"/>
      <c r="BT357" s="28"/>
      <c r="BU357" s="28"/>
      <c r="BV357" s="28"/>
      <c r="BW357" s="28"/>
      <c r="BX357" s="28"/>
      <c r="BY357" s="28"/>
      <c r="BZ357" s="28"/>
      <c r="CA357" s="28"/>
      <c r="CB357" s="28"/>
      <c r="CC357" s="28"/>
      <c r="CD357" s="28"/>
      <c r="CE357" s="28"/>
      <c r="CF357" s="28"/>
      <c r="CG357" s="28"/>
      <c r="CH357" s="28"/>
      <c r="CI357" s="28"/>
      <c r="CJ357" s="28"/>
      <c r="CK357" s="28"/>
      <c r="CL357" s="28"/>
      <c r="CM357" s="28"/>
      <c r="CN357" s="28"/>
      <c r="CO357" s="28"/>
      <c r="CP357" s="28"/>
      <c r="CQ357" s="28"/>
      <c r="CR357" s="28"/>
      <c r="CS357" s="28"/>
      <c r="CT357" s="28"/>
      <c r="CU357" s="28"/>
      <c r="CV357" s="28"/>
      <c r="CW357" s="28"/>
      <c r="CX357" s="28"/>
      <c r="CY357" s="28"/>
      <c r="CZ357" s="28"/>
      <c r="DA357" s="28"/>
      <c r="DB357" s="28"/>
      <c r="DC357" s="28"/>
      <c r="DD357" s="28"/>
      <c r="DE357" s="28"/>
      <c r="DF357" s="28"/>
      <c r="DG357" s="28"/>
      <c r="DH357" s="28"/>
      <c r="DI357" s="28"/>
      <c r="DJ357" s="28"/>
      <c r="DK357" s="28"/>
      <c r="DL357" s="28"/>
      <c r="DM357" s="28"/>
      <c r="DN357" s="28"/>
      <c r="DO357" s="28"/>
      <c r="DP357" s="28"/>
      <c r="DQ357" s="28"/>
      <c r="DR357" s="28"/>
      <c r="DS357" s="28"/>
      <c r="DT357" s="28"/>
      <c r="DU357" s="28"/>
      <c r="DV357" s="28"/>
      <c r="DW357" s="28"/>
      <c r="DX357" s="28"/>
      <c r="DY357" s="28"/>
      <c r="DZ357" s="28"/>
      <c r="EA357" s="28"/>
      <c r="EB357" s="28"/>
      <c r="EC357" s="28"/>
      <c r="ED357" s="28"/>
      <c r="EE357" s="28"/>
      <c r="EF357" s="28"/>
      <c r="EG357" s="28"/>
      <c r="EH357" s="28"/>
      <c r="EI357" s="28"/>
      <c r="EJ357" s="28"/>
      <c r="EK357" s="28"/>
      <c r="EL357" s="28"/>
      <c r="EM357" s="28"/>
      <c r="EN357" s="28"/>
      <c r="EO357" s="28"/>
      <c r="EP357" s="28"/>
      <c r="EQ357" s="28"/>
      <c r="ER357" s="28"/>
      <c r="ES357" s="28"/>
      <c r="ET357" s="28"/>
      <c r="EU357" s="28"/>
      <c r="EV357" s="28"/>
      <c r="EW357" s="28"/>
      <c r="EX357" s="28"/>
      <c r="EY357" s="28"/>
      <c r="EZ357" s="28"/>
      <c r="FA357" s="28"/>
      <c r="FB357" s="28"/>
      <c r="FC357" s="28"/>
      <c r="FD357" s="28"/>
      <c r="FE357" s="28"/>
      <c r="FF357" s="28"/>
      <c r="FG357" s="28"/>
      <c r="FH357" s="28"/>
      <c r="FI357" s="28"/>
      <c r="FJ357" s="28"/>
      <c r="FK357" s="28"/>
      <c r="FL357" s="28"/>
      <c r="FM357" s="28"/>
      <c r="FN357" s="28"/>
      <c r="FO357" s="73"/>
      <c r="FP357" s="73"/>
      <c r="FQ357" s="73"/>
      <c r="FR357" s="73"/>
      <c r="FS357" s="78" t="s">
        <v>1806</v>
      </c>
      <c r="FT357" s="73"/>
      <c r="FU357" s="73"/>
      <c r="FV357" s="114" t="s">
        <v>1956</v>
      </c>
      <c r="FW357" s="114" t="s">
        <v>1647</v>
      </c>
      <c r="FX357" s="114" t="s">
        <v>1647</v>
      </c>
      <c r="FY357" s="73"/>
      <c r="FZ357" s="90" t="s">
        <v>1648</v>
      </c>
      <c r="GA357" s="90" t="s">
        <v>1647</v>
      </c>
      <c r="GB357" s="90" t="s">
        <v>1649</v>
      </c>
      <c r="GC357" s="90" t="s">
        <v>1650</v>
      </c>
      <c r="GD357" s="90" t="s">
        <v>1651</v>
      </c>
      <c r="GE357" s="90" t="s">
        <v>1957</v>
      </c>
      <c r="GF357" s="90" t="s">
        <v>1653</v>
      </c>
      <c r="GG357" s="90" t="s">
        <v>1650</v>
      </c>
      <c r="GH357" s="119" t="s">
        <v>1654</v>
      </c>
      <c r="GI357" s="106" t="s">
        <v>1655</v>
      </c>
      <c r="GJ357" s="28" t="s">
        <v>1647</v>
      </c>
      <c r="GK357" s="28" t="s">
        <v>1809</v>
      </c>
      <c r="GL357" s="28"/>
    </row>
    <row r="358" spans="1:194" x14ac:dyDescent="0.25">
      <c r="A358" s="71" t="str">
        <f t="shared" si="33"/>
        <v>Expenditure: Employee Related Cost  - Municipal Staff : Post-retirement Benefit - Medical: Curtailment and Settlement</v>
      </c>
      <c r="B358" s="28"/>
      <c r="C358" s="28" t="str">
        <f t="shared" si="30"/>
        <v>IE005002003001007000000000000000000000</v>
      </c>
      <c r="D358" s="25" t="s">
        <v>1166</v>
      </c>
      <c r="E358" s="25" t="s">
        <v>713</v>
      </c>
      <c r="F358" s="25" t="s">
        <v>707</v>
      </c>
      <c r="G358" s="25" t="s">
        <v>710</v>
      </c>
      <c r="H358" s="25" t="s">
        <v>702</v>
      </c>
      <c r="I358" s="25" t="s">
        <v>718</v>
      </c>
      <c r="J358" s="25" t="s">
        <v>697</v>
      </c>
      <c r="K358" s="25" t="s">
        <v>697</v>
      </c>
      <c r="L358" s="25" t="s">
        <v>697</v>
      </c>
      <c r="M358" s="25" t="s">
        <v>697</v>
      </c>
      <c r="N358" s="25" t="s">
        <v>697</v>
      </c>
      <c r="O358" s="25" t="s">
        <v>697</v>
      </c>
      <c r="P358" s="25" t="s">
        <v>697</v>
      </c>
      <c r="Q358" s="28"/>
      <c r="R358" s="28" t="s">
        <v>704</v>
      </c>
      <c r="S358" s="28" t="s">
        <v>698</v>
      </c>
      <c r="T358" s="28" t="s">
        <v>694</v>
      </c>
      <c r="U358" s="28"/>
      <c r="V358" s="94" t="s">
        <v>1825</v>
      </c>
      <c r="W358" s="28" t="s">
        <v>905</v>
      </c>
      <c r="X358" s="28"/>
      <c r="Y358" s="28"/>
      <c r="Z358" s="28"/>
      <c r="AA358" s="81"/>
      <c r="AB358" s="28" t="s">
        <v>1826</v>
      </c>
      <c r="AC358" s="28"/>
      <c r="AD358" s="28"/>
      <c r="AE358" s="28"/>
      <c r="AF358" s="28"/>
      <c r="AG358" s="28"/>
      <c r="AH358" s="28"/>
      <c r="AI358" s="28" t="s">
        <v>1963</v>
      </c>
      <c r="AJ358" s="28" t="s">
        <v>704</v>
      </c>
      <c r="AK358" s="28"/>
      <c r="AL358" s="28"/>
      <c r="AM358" s="28"/>
      <c r="AN358" s="28"/>
      <c r="AO358" s="28"/>
      <c r="AP358" s="28"/>
      <c r="AQ358" s="28"/>
      <c r="AR358" s="28"/>
      <c r="AS358" s="28"/>
      <c r="AT358" s="28"/>
      <c r="AU358" s="28"/>
      <c r="AV358" s="28"/>
      <c r="AW358" s="28"/>
      <c r="AX358" s="28"/>
      <c r="AY358" s="28"/>
      <c r="AZ358" s="28"/>
      <c r="BA358" s="28"/>
      <c r="BB358" s="28"/>
      <c r="BC358" s="28"/>
      <c r="BD358" s="28"/>
      <c r="BE358" s="28"/>
      <c r="BF358" s="28"/>
      <c r="BG358" s="28"/>
      <c r="BH358" s="28"/>
      <c r="BI358" s="28"/>
      <c r="BJ358" s="28"/>
      <c r="BK358" s="28"/>
      <c r="BL358" s="28"/>
      <c r="BM358" s="28"/>
      <c r="BN358" s="28"/>
      <c r="BO358" s="28"/>
      <c r="BP358" s="28"/>
      <c r="BQ358" s="28"/>
      <c r="BR358" s="28"/>
      <c r="BS358" s="28"/>
      <c r="BT358" s="28"/>
      <c r="BU358" s="28"/>
      <c r="BV358" s="28"/>
      <c r="BW358" s="28"/>
      <c r="BX358" s="28"/>
      <c r="BY358" s="28"/>
      <c r="BZ358" s="28"/>
      <c r="CA358" s="28"/>
      <c r="CB358" s="28"/>
      <c r="CC358" s="28"/>
      <c r="CD358" s="28"/>
      <c r="CE358" s="28"/>
      <c r="CF358" s="28"/>
      <c r="CG358" s="28"/>
      <c r="CH358" s="28"/>
      <c r="CI358" s="28"/>
      <c r="CJ358" s="28"/>
      <c r="CK358" s="28"/>
      <c r="CL358" s="28"/>
      <c r="CM358" s="28"/>
      <c r="CN358" s="28"/>
      <c r="CO358" s="28"/>
      <c r="CP358" s="28"/>
      <c r="CQ358" s="28"/>
      <c r="CR358" s="28"/>
      <c r="CS358" s="28"/>
      <c r="CT358" s="28"/>
      <c r="CU358" s="28"/>
      <c r="CV358" s="28"/>
      <c r="CW358" s="28"/>
      <c r="CX358" s="28"/>
      <c r="CY358" s="28"/>
      <c r="CZ358" s="28"/>
      <c r="DA358" s="28"/>
      <c r="DB358" s="28"/>
      <c r="DC358" s="28"/>
      <c r="DD358" s="28"/>
      <c r="DE358" s="28"/>
      <c r="DF358" s="28"/>
      <c r="DG358" s="28"/>
      <c r="DH358" s="28"/>
      <c r="DI358" s="28"/>
      <c r="DJ358" s="28"/>
      <c r="DK358" s="28"/>
      <c r="DL358" s="28"/>
      <c r="DM358" s="28"/>
      <c r="DN358" s="28"/>
      <c r="DO358" s="28"/>
      <c r="DP358" s="28"/>
      <c r="DQ358" s="28"/>
      <c r="DR358" s="28"/>
      <c r="DS358" s="28"/>
      <c r="DT358" s="28"/>
      <c r="DU358" s="28"/>
      <c r="DV358" s="28"/>
      <c r="DW358" s="28"/>
      <c r="DX358" s="28"/>
      <c r="DY358" s="28"/>
      <c r="DZ358" s="28"/>
      <c r="EA358" s="28"/>
      <c r="EB358" s="28"/>
      <c r="EC358" s="28"/>
      <c r="ED358" s="28"/>
      <c r="EE358" s="28"/>
      <c r="EF358" s="28"/>
      <c r="EG358" s="28"/>
      <c r="EH358" s="28"/>
      <c r="EI358" s="28"/>
      <c r="EJ358" s="28"/>
      <c r="EK358" s="28"/>
      <c r="EL358" s="28"/>
      <c r="EM358" s="28"/>
      <c r="EN358" s="28"/>
      <c r="EO358" s="28"/>
      <c r="EP358" s="28"/>
      <c r="EQ358" s="28"/>
      <c r="ER358" s="28"/>
      <c r="ES358" s="28"/>
      <c r="ET358" s="28"/>
      <c r="EU358" s="28"/>
      <c r="EV358" s="28"/>
      <c r="EW358" s="28"/>
      <c r="EX358" s="28"/>
      <c r="EY358" s="28"/>
      <c r="EZ358" s="28"/>
      <c r="FA358" s="28"/>
      <c r="FB358" s="28"/>
      <c r="FC358" s="28"/>
      <c r="FD358" s="28"/>
      <c r="FE358" s="28"/>
      <c r="FF358" s="28"/>
      <c r="FG358" s="28"/>
      <c r="FH358" s="28"/>
      <c r="FI358" s="28"/>
      <c r="FJ358" s="28"/>
      <c r="FK358" s="28"/>
      <c r="FL358" s="28"/>
      <c r="FM358" s="28"/>
      <c r="FN358" s="28"/>
      <c r="FO358" s="73"/>
      <c r="FP358" s="73"/>
      <c r="FQ358" s="73"/>
      <c r="FR358" s="73"/>
      <c r="FS358" s="78" t="s">
        <v>1806</v>
      </c>
      <c r="FT358" s="73"/>
      <c r="FU358" s="73"/>
      <c r="FV358" s="114" t="s">
        <v>1956</v>
      </c>
      <c r="FW358" s="114" t="s">
        <v>1647</v>
      </c>
      <c r="FX358" s="114" t="s">
        <v>1647</v>
      </c>
      <c r="FY358" s="73"/>
      <c r="FZ358" s="90" t="s">
        <v>1648</v>
      </c>
      <c r="GA358" s="90" t="s">
        <v>1647</v>
      </c>
      <c r="GB358" s="90" t="s">
        <v>1649</v>
      </c>
      <c r="GC358" s="90" t="s">
        <v>1650</v>
      </c>
      <c r="GD358" s="90" t="s">
        <v>1651</v>
      </c>
      <c r="GE358" s="90" t="s">
        <v>1957</v>
      </c>
      <c r="GF358" s="90" t="s">
        <v>1653</v>
      </c>
      <c r="GG358" s="90" t="s">
        <v>1650</v>
      </c>
      <c r="GH358" s="119" t="s">
        <v>1654</v>
      </c>
      <c r="GI358" s="106" t="s">
        <v>1655</v>
      </c>
      <c r="GJ358" s="28" t="s">
        <v>1647</v>
      </c>
      <c r="GK358" s="28" t="s">
        <v>1809</v>
      </c>
      <c r="GL358" s="28"/>
    </row>
    <row r="359" spans="1:194" x14ac:dyDescent="0.25">
      <c r="A359" s="71" t="str">
        <f t="shared" si="33"/>
        <v>Expenditure: Employee Related Cost  - Municipal Staff : Post-retirement Benefit - Medical: Defined Contribution Fund Expenses</v>
      </c>
      <c r="B359" s="28"/>
      <c r="C359" s="28" t="str">
        <f t="shared" si="30"/>
        <v>IE005002003001008000000000000000000000</v>
      </c>
      <c r="D359" s="25" t="s">
        <v>1166</v>
      </c>
      <c r="E359" s="25" t="s">
        <v>713</v>
      </c>
      <c r="F359" s="25" t="s">
        <v>707</v>
      </c>
      <c r="G359" s="25" t="s">
        <v>710</v>
      </c>
      <c r="H359" s="25" t="s">
        <v>702</v>
      </c>
      <c r="I359" s="25" t="s">
        <v>720</v>
      </c>
      <c r="J359" s="25" t="s">
        <v>697</v>
      </c>
      <c r="K359" s="25" t="s">
        <v>697</v>
      </c>
      <c r="L359" s="25" t="s">
        <v>697</v>
      </c>
      <c r="M359" s="25" t="s">
        <v>697</v>
      </c>
      <c r="N359" s="25" t="s">
        <v>697</v>
      </c>
      <c r="O359" s="25" t="s">
        <v>697</v>
      </c>
      <c r="P359" s="25" t="s">
        <v>697</v>
      </c>
      <c r="Q359" s="28"/>
      <c r="R359" s="28" t="s">
        <v>704</v>
      </c>
      <c r="S359" s="28" t="s">
        <v>698</v>
      </c>
      <c r="T359" s="28" t="s">
        <v>694</v>
      </c>
      <c r="U359" s="28"/>
      <c r="V359" s="94" t="s">
        <v>1828</v>
      </c>
      <c r="W359" s="28" t="s">
        <v>905</v>
      </c>
      <c r="X359" s="28"/>
      <c r="Y359" s="28"/>
      <c r="Z359" s="28"/>
      <c r="AA359" s="28"/>
      <c r="AB359" s="28" t="s">
        <v>1829</v>
      </c>
      <c r="AC359" s="28"/>
      <c r="AD359" s="28"/>
      <c r="AE359" s="28"/>
      <c r="AF359" s="28"/>
      <c r="AG359" s="28"/>
      <c r="AH359" s="28"/>
      <c r="AI359" s="28" t="s">
        <v>1964</v>
      </c>
      <c r="AJ359" s="28" t="s">
        <v>704</v>
      </c>
      <c r="AK359" s="28"/>
      <c r="AL359" s="28"/>
      <c r="AM359" s="28"/>
      <c r="AN359" s="28"/>
      <c r="AO359" s="28"/>
      <c r="AP359" s="28"/>
      <c r="AQ359" s="28"/>
      <c r="AR359" s="28"/>
      <c r="AS359" s="28"/>
      <c r="AT359" s="28"/>
      <c r="AU359" s="28"/>
      <c r="AV359" s="28"/>
      <c r="AW359" s="28"/>
      <c r="AX359" s="28"/>
      <c r="AY359" s="28"/>
      <c r="AZ359" s="28"/>
      <c r="BA359" s="28"/>
      <c r="BB359" s="28"/>
      <c r="BC359" s="28"/>
      <c r="BD359" s="28"/>
      <c r="BE359" s="28"/>
      <c r="BF359" s="28"/>
      <c r="BG359" s="28"/>
      <c r="BH359" s="28"/>
      <c r="BI359" s="28"/>
      <c r="BJ359" s="28"/>
      <c r="BK359" s="28"/>
      <c r="BL359" s="28"/>
      <c r="BM359" s="28"/>
      <c r="BN359" s="28"/>
      <c r="BO359" s="28"/>
      <c r="BP359" s="28"/>
      <c r="BQ359" s="28"/>
      <c r="BR359" s="28"/>
      <c r="BS359" s="28"/>
      <c r="BT359" s="28"/>
      <c r="BU359" s="28"/>
      <c r="BV359" s="28"/>
      <c r="BW359" s="28"/>
      <c r="BX359" s="28"/>
      <c r="BY359" s="28"/>
      <c r="BZ359" s="28"/>
      <c r="CA359" s="28"/>
      <c r="CB359" s="28"/>
      <c r="CC359" s="28"/>
      <c r="CD359" s="28"/>
      <c r="CE359" s="28"/>
      <c r="CF359" s="28"/>
      <c r="CG359" s="28"/>
      <c r="CH359" s="28"/>
      <c r="CI359" s="28"/>
      <c r="CJ359" s="28"/>
      <c r="CK359" s="28"/>
      <c r="CL359" s="28"/>
      <c r="CM359" s="28"/>
      <c r="CN359" s="28"/>
      <c r="CO359" s="28"/>
      <c r="CP359" s="28"/>
      <c r="CQ359" s="28"/>
      <c r="CR359" s="28"/>
      <c r="CS359" s="28"/>
      <c r="CT359" s="28"/>
      <c r="CU359" s="28"/>
      <c r="CV359" s="28"/>
      <c r="CW359" s="28"/>
      <c r="CX359" s="28"/>
      <c r="CY359" s="28"/>
      <c r="CZ359" s="28"/>
      <c r="DA359" s="28"/>
      <c r="DB359" s="28"/>
      <c r="DC359" s="28"/>
      <c r="DD359" s="28"/>
      <c r="DE359" s="28"/>
      <c r="DF359" s="28"/>
      <c r="DG359" s="28"/>
      <c r="DH359" s="28"/>
      <c r="DI359" s="28"/>
      <c r="DJ359" s="28"/>
      <c r="DK359" s="28"/>
      <c r="DL359" s="28"/>
      <c r="DM359" s="28"/>
      <c r="DN359" s="28"/>
      <c r="DO359" s="28"/>
      <c r="DP359" s="28"/>
      <c r="DQ359" s="28"/>
      <c r="DR359" s="28"/>
      <c r="DS359" s="28"/>
      <c r="DT359" s="28"/>
      <c r="DU359" s="28"/>
      <c r="DV359" s="28"/>
      <c r="DW359" s="28"/>
      <c r="DX359" s="28"/>
      <c r="DY359" s="28"/>
      <c r="DZ359" s="28"/>
      <c r="EA359" s="28"/>
      <c r="EB359" s="28"/>
      <c r="EC359" s="28"/>
      <c r="ED359" s="28"/>
      <c r="EE359" s="28"/>
      <c r="EF359" s="28"/>
      <c r="EG359" s="28"/>
      <c r="EH359" s="28"/>
      <c r="EI359" s="28"/>
      <c r="EJ359" s="28"/>
      <c r="EK359" s="28"/>
      <c r="EL359" s="28"/>
      <c r="EM359" s="28"/>
      <c r="EN359" s="28"/>
      <c r="EO359" s="28"/>
      <c r="EP359" s="28"/>
      <c r="EQ359" s="28"/>
      <c r="ER359" s="28"/>
      <c r="ES359" s="28"/>
      <c r="ET359" s="28"/>
      <c r="EU359" s="28"/>
      <c r="EV359" s="28"/>
      <c r="EW359" s="28"/>
      <c r="EX359" s="28"/>
      <c r="EY359" s="28"/>
      <c r="EZ359" s="28"/>
      <c r="FA359" s="28"/>
      <c r="FB359" s="28"/>
      <c r="FC359" s="28"/>
      <c r="FD359" s="28"/>
      <c r="FE359" s="28"/>
      <c r="FF359" s="28"/>
      <c r="FG359" s="28"/>
      <c r="FH359" s="28"/>
      <c r="FI359" s="28"/>
      <c r="FJ359" s="28"/>
      <c r="FK359" s="28"/>
      <c r="FL359" s="28"/>
      <c r="FM359" s="28"/>
      <c r="FN359" s="28"/>
      <c r="FO359" s="73"/>
      <c r="FP359" s="73"/>
      <c r="FQ359" s="73"/>
      <c r="FR359" s="73"/>
      <c r="FS359" s="78" t="s">
        <v>1806</v>
      </c>
      <c r="FT359" s="73"/>
      <c r="FU359" s="73"/>
      <c r="FV359" s="114" t="s">
        <v>1956</v>
      </c>
      <c r="FW359" s="114" t="s">
        <v>1647</v>
      </c>
      <c r="FX359" s="114" t="s">
        <v>1647</v>
      </c>
      <c r="FY359" s="73"/>
      <c r="FZ359" s="90" t="s">
        <v>1648</v>
      </c>
      <c r="GA359" s="90" t="s">
        <v>1647</v>
      </c>
      <c r="GB359" s="90" t="s">
        <v>1649</v>
      </c>
      <c r="GC359" s="90" t="s">
        <v>1650</v>
      </c>
      <c r="GD359" s="90" t="s">
        <v>1651</v>
      </c>
      <c r="GE359" s="90" t="s">
        <v>1957</v>
      </c>
      <c r="GF359" s="90" t="s">
        <v>1653</v>
      </c>
      <c r="GG359" s="90" t="s">
        <v>1650</v>
      </c>
      <c r="GH359" s="119" t="s">
        <v>1654</v>
      </c>
      <c r="GI359" s="106" t="s">
        <v>1655</v>
      </c>
      <c r="GJ359" s="28"/>
      <c r="GK359" s="28" t="s">
        <v>1831</v>
      </c>
      <c r="GL359" s="28"/>
    </row>
    <row r="360" spans="1:194" x14ac:dyDescent="0.25">
      <c r="A360" s="71" t="str">
        <f>CONCATENATE($W$7,": ",$X$236," - ",$Y$301,": ",$Z$350," - ",$AA$360)</f>
        <v>Expenditure: Employee Related Cost  - Municipal Staff : Post-retirement Benefit - Pension</v>
      </c>
      <c r="B360" s="27"/>
      <c r="C360" s="27" t="str">
        <f t="shared" si="30"/>
        <v>IE005002003002000000000000000000000000</v>
      </c>
      <c r="D360" s="23" t="s">
        <v>1166</v>
      </c>
      <c r="E360" s="23" t="s">
        <v>713</v>
      </c>
      <c r="F360" s="23" t="s">
        <v>707</v>
      </c>
      <c r="G360" s="23" t="s">
        <v>710</v>
      </c>
      <c r="H360" s="23" t="s">
        <v>707</v>
      </c>
      <c r="I360" s="23" t="s">
        <v>697</v>
      </c>
      <c r="J360" s="23" t="s">
        <v>697</v>
      </c>
      <c r="K360" s="23" t="s">
        <v>697</v>
      </c>
      <c r="L360" s="23" t="s">
        <v>697</v>
      </c>
      <c r="M360" s="23" t="s">
        <v>697</v>
      </c>
      <c r="N360" s="23" t="s">
        <v>697</v>
      </c>
      <c r="O360" s="23" t="s">
        <v>697</v>
      </c>
      <c r="P360" s="23" t="s">
        <v>697</v>
      </c>
      <c r="Q360" s="27"/>
      <c r="R360" s="28" t="s">
        <v>698</v>
      </c>
      <c r="S360" s="28" t="s">
        <v>698</v>
      </c>
      <c r="T360" s="28" t="s">
        <v>694</v>
      </c>
      <c r="U360" s="28"/>
      <c r="V360" s="27" t="s">
        <v>1832</v>
      </c>
      <c r="W360" s="27" t="s">
        <v>905</v>
      </c>
      <c r="X360" s="27"/>
      <c r="Y360" s="27"/>
      <c r="Z360" s="27"/>
      <c r="AA360" s="27" t="s">
        <v>1833</v>
      </c>
      <c r="AB360" s="27"/>
      <c r="AC360" s="27"/>
      <c r="AD360" s="27"/>
      <c r="AE360" s="27"/>
      <c r="AF360" s="27"/>
      <c r="AG360" s="27"/>
      <c r="AH360" s="27"/>
      <c r="AI360" s="27" t="s">
        <v>1965</v>
      </c>
      <c r="AJ360" s="28" t="s">
        <v>694</v>
      </c>
      <c r="AK360" s="27"/>
      <c r="AL360" s="27"/>
      <c r="AM360" s="27"/>
      <c r="AN360" s="27"/>
      <c r="AO360" s="27"/>
      <c r="AP360" s="27"/>
      <c r="AQ360" s="27"/>
      <c r="AR360" s="27"/>
      <c r="AS360" s="27"/>
      <c r="AT360" s="27"/>
      <c r="AU360" s="27"/>
      <c r="AV360" s="27"/>
      <c r="AW360" s="27"/>
      <c r="AX360" s="27"/>
      <c r="AY360" s="27"/>
      <c r="AZ360" s="27"/>
      <c r="BA360" s="27"/>
      <c r="BB360" s="27"/>
      <c r="BC360" s="27"/>
      <c r="BD360" s="27"/>
      <c r="BE360" s="27"/>
      <c r="BF360" s="27"/>
      <c r="BG360" s="27"/>
      <c r="BH360" s="27"/>
      <c r="BI360" s="27"/>
      <c r="BJ360" s="27"/>
      <c r="BK360" s="27"/>
      <c r="BL360" s="27"/>
      <c r="BM360" s="27"/>
      <c r="BN360" s="27"/>
      <c r="BO360" s="27"/>
      <c r="BP360" s="27"/>
      <c r="BQ360" s="27"/>
      <c r="BR360" s="27"/>
      <c r="BS360" s="27"/>
      <c r="BT360" s="27"/>
      <c r="BU360" s="27"/>
      <c r="BV360" s="27"/>
      <c r="BW360" s="27"/>
      <c r="BX360" s="27"/>
      <c r="BY360" s="27"/>
      <c r="BZ360" s="27"/>
      <c r="CA360" s="27"/>
      <c r="CB360" s="27"/>
      <c r="CC360" s="27"/>
      <c r="CD360" s="27"/>
      <c r="CE360" s="27"/>
      <c r="CF360" s="27"/>
      <c r="CG360" s="27"/>
      <c r="CH360" s="27"/>
      <c r="CI360" s="27"/>
      <c r="CJ360" s="27"/>
      <c r="CK360" s="27"/>
      <c r="CL360" s="27"/>
      <c r="CM360" s="27"/>
      <c r="CN360" s="27"/>
      <c r="CO360" s="27"/>
      <c r="CP360" s="27"/>
      <c r="CQ360" s="27"/>
      <c r="CR360" s="27"/>
      <c r="CS360" s="27"/>
      <c r="CT360" s="27"/>
      <c r="CU360" s="27"/>
      <c r="CV360" s="27"/>
      <c r="CW360" s="27"/>
      <c r="CX360" s="27"/>
      <c r="CY360" s="27"/>
      <c r="CZ360" s="27"/>
      <c r="DA360" s="27"/>
      <c r="DB360" s="27"/>
      <c r="DC360" s="27"/>
      <c r="DD360" s="27"/>
      <c r="DE360" s="27"/>
      <c r="DF360" s="27"/>
      <c r="DG360" s="27"/>
      <c r="DH360" s="27"/>
      <c r="DI360" s="27"/>
      <c r="DJ360" s="27"/>
      <c r="DK360" s="27"/>
      <c r="DL360" s="27"/>
      <c r="DM360" s="27"/>
      <c r="DN360" s="27"/>
      <c r="DO360" s="27"/>
      <c r="DP360" s="27"/>
      <c r="DQ360" s="27"/>
      <c r="DR360" s="27"/>
      <c r="DS360" s="27"/>
      <c r="DT360" s="27"/>
      <c r="DU360" s="27"/>
      <c r="DV360" s="27"/>
      <c r="DW360" s="27"/>
      <c r="DX360" s="27"/>
      <c r="DY360" s="27"/>
      <c r="DZ360" s="27"/>
      <c r="EA360" s="27"/>
      <c r="EB360" s="27"/>
      <c r="EC360" s="27"/>
      <c r="ED360" s="27"/>
      <c r="EE360" s="27"/>
      <c r="EF360" s="27"/>
      <c r="EG360" s="27"/>
      <c r="EH360" s="27"/>
      <c r="EI360" s="27"/>
      <c r="EJ360" s="27"/>
      <c r="EK360" s="27"/>
      <c r="EL360" s="27"/>
      <c r="EM360" s="27"/>
      <c r="EN360" s="27"/>
      <c r="EO360" s="27"/>
      <c r="EP360" s="27"/>
      <c r="EQ360" s="27"/>
      <c r="ER360" s="27"/>
      <c r="ES360" s="27"/>
      <c r="ET360" s="27"/>
      <c r="EU360" s="27"/>
      <c r="EV360" s="27"/>
      <c r="EW360" s="27"/>
      <c r="EX360" s="27"/>
      <c r="EY360" s="27"/>
      <c r="EZ360" s="27"/>
      <c r="FA360" s="27"/>
      <c r="FB360" s="27"/>
      <c r="FC360" s="27"/>
      <c r="FD360" s="27"/>
      <c r="FE360" s="27"/>
      <c r="FF360" s="27"/>
      <c r="FG360" s="27"/>
      <c r="FH360" s="27"/>
      <c r="FI360" s="27"/>
      <c r="FJ360" s="27"/>
      <c r="FK360" s="27"/>
      <c r="FL360" s="27"/>
      <c r="FM360" s="27"/>
      <c r="FN360" s="27"/>
      <c r="FO360" s="72"/>
      <c r="FP360" s="72"/>
      <c r="FQ360" s="72"/>
      <c r="FR360" s="72"/>
      <c r="FS360" s="78" t="s">
        <v>694</v>
      </c>
      <c r="FT360" s="72"/>
      <c r="FU360" s="72"/>
      <c r="FV360" s="78" t="s">
        <v>698</v>
      </c>
      <c r="FW360" s="78" t="s">
        <v>698</v>
      </c>
      <c r="FX360" s="78" t="s">
        <v>698</v>
      </c>
      <c r="FY360" s="72"/>
      <c r="FZ360" s="90" t="s">
        <v>694</v>
      </c>
      <c r="GA360" s="90" t="s">
        <v>694</v>
      </c>
      <c r="GB360" s="90" t="s">
        <v>694</v>
      </c>
      <c r="GC360" s="90" t="s">
        <v>694</v>
      </c>
      <c r="GD360" s="90" t="s">
        <v>694</v>
      </c>
      <c r="GE360" s="90" t="s">
        <v>694</v>
      </c>
      <c r="GF360" s="90" t="s">
        <v>694</v>
      </c>
      <c r="GG360" s="90" t="s">
        <v>694</v>
      </c>
      <c r="GH360" s="106" t="s">
        <v>694</v>
      </c>
      <c r="GI360" s="106" t="s">
        <v>694</v>
      </c>
      <c r="GJ360" s="27" t="s">
        <v>694</v>
      </c>
      <c r="GK360" s="28" t="s">
        <v>694</v>
      </c>
      <c r="GL360" s="27"/>
    </row>
    <row r="361" spans="1:194" x14ac:dyDescent="0.25">
      <c r="A361" s="71" t="str">
        <f>CONCATENATE($W$7,": ",$X$236," - ",$Y$301,": ",$Z$350," - ",$AA$360,": ",AB361)</f>
        <v>Expenditure: Employee Related Cost  - Municipal Staff : Post-retirement Benefit - Pension: Current Service Cost</v>
      </c>
      <c r="B361" s="78"/>
      <c r="C361" s="78" t="str">
        <f t="shared" si="30"/>
        <v>IE005002003002001000000000000000000000</v>
      </c>
      <c r="D361" s="115" t="s">
        <v>1166</v>
      </c>
      <c r="E361" s="25" t="s">
        <v>713</v>
      </c>
      <c r="F361" s="25" t="s">
        <v>707</v>
      </c>
      <c r="G361" s="25" t="s">
        <v>710</v>
      </c>
      <c r="H361" s="25" t="s">
        <v>707</v>
      </c>
      <c r="I361" s="25" t="s">
        <v>702</v>
      </c>
      <c r="J361" s="25" t="s">
        <v>697</v>
      </c>
      <c r="K361" s="25" t="s">
        <v>697</v>
      </c>
      <c r="L361" s="25" t="s">
        <v>697</v>
      </c>
      <c r="M361" s="25" t="s">
        <v>697</v>
      </c>
      <c r="N361" s="25" t="s">
        <v>697</v>
      </c>
      <c r="O361" s="25" t="s">
        <v>697</v>
      </c>
      <c r="P361" s="25" t="s">
        <v>697</v>
      </c>
      <c r="Q361" s="78">
        <v>0</v>
      </c>
      <c r="R361" s="28" t="s">
        <v>704</v>
      </c>
      <c r="S361" s="28" t="s">
        <v>698</v>
      </c>
      <c r="T361" s="28" t="s">
        <v>694</v>
      </c>
      <c r="U361" s="28"/>
      <c r="V361" s="116" t="s">
        <v>1803</v>
      </c>
      <c r="W361" s="78" t="s">
        <v>905</v>
      </c>
      <c r="X361" s="78"/>
      <c r="Y361" s="78"/>
      <c r="Z361" s="78"/>
      <c r="AA361" s="78"/>
      <c r="AB361" s="78" t="s">
        <v>1804</v>
      </c>
      <c r="AC361" s="78"/>
      <c r="AD361" s="78"/>
      <c r="AE361" s="78"/>
      <c r="AF361" s="78"/>
      <c r="AG361" s="78"/>
      <c r="AH361" s="78"/>
      <c r="AI361" s="78" t="s">
        <v>1966</v>
      </c>
      <c r="AJ361" s="28" t="s">
        <v>704</v>
      </c>
      <c r="AK361" s="78"/>
      <c r="AL361" s="78"/>
      <c r="AM361" s="78"/>
      <c r="AN361" s="78"/>
      <c r="AO361" s="78"/>
      <c r="AP361" s="78"/>
      <c r="AQ361" s="78"/>
      <c r="AR361" s="78"/>
      <c r="AS361" s="78"/>
      <c r="AT361" s="78"/>
      <c r="AU361" s="78"/>
      <c r="AV361" s="78"/>
      <c r="AW361" s="78"/>
      <c r="AX361" s="78"/>
      <c r="AY361" s="78"/>
      <c r="AZ361" s="78"/>
      <c r="BA361" s="78"/>
      <c r="BB361" s="78"/>
      <c r="BC361" s="78"/>
      <c r="BD361" s="78"/>
      <c r="BE361" s="78"/>
      <c r="BF361" s="78"/>
      <c r="BG361" s="78"/>
      <c r="BH361" s="78"/>
      <c r="BI361" s="78"/>
      <c r="BJ361" s="78"/>
      <c r="BK361" s="78"/>
      <c r="BL361" s="78"/>
      <c r="BM361" s="78"/>
      <c r="BN361" s="78"/>
      <c r="BO361" s="78"/>
      <c r="BP361" s="78"/>
      <c r="BQ361" s="78"/>
      <c r="BR361" s="78"/>
      <c r="BS361" s="78"/>
      <c r="BT361" s="78"/>
      <c r="BU361" s="78"/>
      <c r="BV361" s="78"/>
      <c r="BW361" s="78"/>
      <c r="BX361" s="78"/>
      <c r="BY361" s="78"/>
      <c r="BZ361" s="78"/>
      <c r="CA361" s="78"/>
      <c r="CB361" s="78"/>
      <c r="CC361" s="78"/>
      <c r="CD361" s="78"/>
      <c r="CE361" s="78"/>
      <c r="CF361" s="78"/>
      <c r="CG361" s="78"/>
      <c r="CH361" s="78"/>
      <c r="CI361" s="78"/>
      <c r="CJ361" s="78"/>
      <c r="CK361" s="78"/>
      <c r="CL361" s="78"/>
      <c r="CM361" s="78"/>
      <c r="CN361" s="78"/>
      <c r="CO361" s="78"/>
      <c r="CP361" s="78"/>
      <c r="CQ361" s="78"/>
      <c r="CR361" s="78"/>
      <c r="CS361" s="78"/>
      <c r="CT361" s="78"/>
      <c r="CU361" s="78"/>
      <c r="CV361" s="78"/>
      <c r="CW361" s="78"/>
      <c r="CX361" s="78"/>
      <c r="CY361" s="78"/>
      <c r="CZ361" s="78"/>
      <c r="DA361" s="78"/>
      <c r="DB361" s="78"/>
      <c r="DC361" s="78"/>
      <c r="DD361" s="78"/>
      <c r="DE361" s="78"/>
      <c r="DF361" s="78"/>
      <c r="DG361" s="78"/>
      <c r="DH361" s="78"/>
      <c r="DI361" s="78"/>
      <c r="DJ361" s="78"/>
      <c r="DK361" s="78"/>
      <c r="DL361" s="78"/>
      <c r="DM361" s="78"/>
      <c r="DN361" s="78"/>
      <c r="DO361" s="78"/>
      <c r="DP361" s="78"/>
      <c r="DQ361" s="78"/>
      <c r="DR361" s="78"/>
      <c r="DS361" s="78"/>
      <c r="DT361" s="78"/>
      <c r="DU361" s="78"/>
      <c r="DV361" s="78"/>
      <c r="DW361" s="78"/>
      <c r="DX361" s="78"/>
      <c r="DY361" s="78"/>
      <c r="DZ361" s="78"/>
      <c r="EA361" s="78"/>
      <c r="EB361" s="78"/>
      <c r="EC361" s="78"/>
      <c r="ED361" s="78"/>
      <c r="EE361" s="78"/>
      <c r="EF361" s="78"/>
      <c r="EG361" s="78"/>
      <c r="EH361" s="78"/>
      <c r="EI361" s="78"/>
      <c r="EJ361" s="78"/>
      <c r="EK361" s="78"/>
      <c r="EL361" s="78"/>
      <c r="EM361" s="78"/>
      <c r="EN361" s="78"/>
      <c r="EO361" s="78"/>
      <c r="EP361" s="78"/>
      <c r="EQ361" s="78"/>
      <c r="ER361" s="78"/>
      <c r="ES361" s="78"/>
      <c r="ET361" s="78"/>
      <c r="EU361" s="78"/>
      <c r="EV361" s="78"/>
      <c r="EW361" s="78"/>
      <c r="EX361" s="78"/>
      <c r="EY361" s="78"/>
      <c r="EZ361" s="78"/>
      <c r="FA361" s="78"/>
      <c r="FB361" s="78"/>
      <c r="FC361" s="78"/>
      <c r="FD361" s="78"/>
      <c r="FE361" s="78"/>
      <c r="FF361" s="78"/>
      <c r="FG361" s="78"/>
      <c r="FH361" s="78"/>
      <c r="FI361" s="78"/>
      <c r="FJ361" s="78"/>
      <c r="FK361" s="78"/>
      <c r="FL361" s="78"/>
      <c r="FM361" s="78"/>
      <c r="FN361" s="78"/>
      <c r="FO361" s="72"/>
      <c r="FP361" s="72"/>
      <c r="FQ361" s="72"/>
      <c r="FR361" s="72"/>
      <c r="FS361" s="78" t="s">
        <v>1806</v>
      </c>
      <c r="FT361" s="72"/>
      <c r="FU361" s="72"/>
      <c r="FV361" s="78" t="s">
        <v>1956</v>
      </c>
      <c r="FW361" s="78" t="s">
        <v>1647</v>
      </c>
      <c r="FX361" s="78" t="s">
        <v>1647</v>
      </c>
      <c r="FY361" s="72"/>
      <c r="FZ361" s="90" t="s">
        <v>1648</v>
      </c>
      <c r="GA361" s="90" t="s">
        <v>1647</v>
      </c>
      <c r="GB361" s="90" t="s">
        <v>1649</v>
      </c>
      <c r="GC361" s="90" t="s">
        <v>1650</v>
      </c>
      <c r="GD361" s="90" t="s">
        <v>1651</v>
      </c>
      <c r="GE361" s="90" t="s">
        <v>1957</v>
      </c>
      <c r="GF361" s="90" t="s">
        <v>1653</v>
      </c>
      <c r="GG361" s="90" t="s">
        <v>1650</v>
      </c>
      <c r="GH361" s="106" t="s">
        <v>1654</v>
      </c>
      <c r="GI361" s="106" t="s">
        <v>1655</v>
      </c>
      <c r="GJ361" s="78" t="s">
        <v>1647</v>
      </c>
      <c r="GK361" s="28" t="s">
        <v>1836</v>
      </c>
      <c r="GL361" s="78"/>
    </row>
    <row r="362" spans="1:194" x14ac:dyDescent="0.25">
      <c r="A362" s="71" t="str">
        <f t="shared" ref="A362:A368" si="34">CONCATENATE($W$7,": ",$X$236," - ",$Y$301,": ",$Z$350," - ",$AA$360,": ",AB362)</f>
        <v>Expenditure: Employee Related Cost  - Municipal Staff : Post-retirement Benefit - Pension: Interest Cost</v>
      </c>
      <c r="B362" s="78"/>
      <c r="C362" s="78" t="str">
        <f t="shared" si="30"/>
        <v>IE005002003002002000000000000000000000</v>
      </c>
      <c r="D362" s="115" t="s">
        <v>1166</v>
      </c>
      <c r="E362" s="25" t="s">
        <v>713</v>
      </c>
      <c r="F362" s="25" t="s">
        <v>707</v>
      </c>
      <c r="G362" s="25" t="s">
        <v>710</v>
      </c>
      <c r="H362" s="25" t="s">
        <v>707</v>
      </c>
      <c r="I362" s="25" t="s">
        <v>707</v>
      </c>
      <c r="J362" s="25" t="s">
        <v>697</v>
      </c>
      <c r="K362" s="25" t="s">
        <v>697</v>
      </c>
      <c r="L362" s="25" t="s">
        <v>697</v>
      </c>
      <c r="M362" s="25" t="s">
        <v>697</v>
      </c>
      <c r="N362" s="25" t="s">
        <v>697</v>
      </c>
      <c r="O362" s="25" t="s">
        <v>697</v>
      </c>
      <c r="P362" s="25" t="s">
        <v>697</v>
      </c>
      <c r="Q362" s="78">
        <v>0</v>
      </c>
      <c r="R362" s="28" t="s">
        <v>704</v>
      </c>
      <c r="S362" s="28" t="s">
        <v>698</v>
      </c>
      <c r="T362" s="28" t="s">
        <v>694</v>
      </c>
      <c r="U362" s="28"/>
      <c r="V362" s="116" t="s">
        <v>1810</v>
      </c>
      <c r="W362" s="78" t="s">
        <v>905</v>
      </c>
      <c r="X362" s="78"/>
      <c r="Y362" s="78"/>
      <c r="Z362" s="78"/>
      <c r="AA362" s="78"/>
      <c r="AB362" s="78" t="s">
        <v>1811</v>
      </c>
      <c r="AC362" s="78"/>
      <c r="AD362" s="78"/>
      <c r="AE362" s="78"/>
      <c r="AF362" s="78"/>
      <c r="AG362" s="78"/>
      <c r="AH362" s="78"/>
      <c r="AI362" s="78" t="s">
        <v>1967</v>
      </c>
      <c r="AJ362" s="28" t="s">
        <v>704</v>
      </c>
      <c r="AK362" s="78"/>
      <c r="AL362" s="78"/>
      <c r="AM362" s="78"/>
      <c r="AN362" s="78"/>
      <c r="AO362" s="78"/>
      <c r="AP362" s="78"/>
      <c r="AQ362" s="78"/>
      <c r="AR362" s="78"/>
      <c r="AS362" s="78"/>
      <c r="AT362" s="78"/>
      <c r="AU362" s="78"/>
      <c r="AV362" s="78"/>
      <c r="AW362" s="78"/>
      <c r="AX362" s="78"/>
      <c r="AY362" s="78"/>
      <c r="AZ362" s="78"/>
      <c r="BA362" s="78"/>
      <c r="BB362" s="78"/>
      <c r="BC362" s="78"/>
      <c r="BD362" s="78"/>
      <c r="BE362" s="78"/>
      <c r="BF362" s="78"/>
      <c r="BG362" s="78"/>
      <c r="BH362" s="78"/>
      <c r="BI362" s="78"/>
      <c r="BJ362" s="78"/>
      <c r="BK362" s="78"/>
      <c r="BL362" s="78"/>
      <c r="BM362" s="78"/>
      <c r="BN362" s="78"/>
      <c r="BO362" s="78"/>
      <c r="BP362" s="78"/>
      <c r="BQ362" s="78"/>
      <c r="BR362" s="78"/>
      <c r="BS362" s="78"/>
      <c r="BT362" s="78"/>
      <c r="BU362" s="78"/>
      <c r="BV362" s="78"/>
      <c r="BW362" s="78"/>
      <c r="BX362" s="78"/>
      <c r="BY362" s="78"/>
      <c r="BZ362" s="78"/>
      <c r="CA362" s="78"/>
      <c r="CB362" s="78"/>
      <c r="CC362" s="78"/>
      <c r="CD362" s="78"/>
      <c r="CE362" s="78"/>
      <c r="CF362" s="78"/>
      <c r="CG362" s="78"/>
      <c r="CH362" s="78"/>
      <c r="CI362" s="78"/>
      <c r="CJ362" s="78"/>
      <c r="CK362" s="78"/>
      <c r="CL362" s="78"/>
      <c r="CM362" s="78"/>
      <c r="CN362" s="78"/>
      <c r="CO362" s="78"/>
      <c r="CP362" s="78"/>
      <c r="CQ362" s="78"/>
      <c r="CR362" s="78"/>
      <c r="CS362" s="78"/>
      <c r="CT362" s="78"/>
      <c r="CU362" s="78"/>
      <c r="CV362" s="78"/>
      <c r="CW362" s="78"/>
      <c r="CX362" s="78"/>
      <c r="CY362" s="78"/>
      <c r="CZ362" s="78"/>
      <c r="DA362" s="78"/>
      <c r="DB362" s="78"/>
      <c r="DC362" s="78"/>
      <c r="DD362" s="78"/>
      <c r="DE362" s="78"/>
      <c r="DF362" s="78"/>
      <c r="DG362" s="78"/>
      <c r="DH362" s="78"/>
      <c r="DI362" s="78"/>
      <c r="DJ362" s="78"/>
      <c r="DK362" s="78"/>
      <c r="DL362" s="78"/>
      <c r="DM362" s="78"/>
      <c r="DN362" s="78"/>
      <c r="DO362" s="78"/>
      <c r="DP362" s="78"/>
      <c r="DQ362" s="78"/>
      <c r="DR362" s="78"/>
      <c r="DS362" s="78"/>
      <c r="DT362" s="78"/>
      <c r="DU362" s="78"/>
      <c r="DV362" s="78"/>
      <c r="DW362" s="78"/>
      <c r="DX362" s="78"/>
      <c r="DY362" s="78"/>
      <c r="DZ362" s="78"/>
      <c r="EA362" s="78"/>
      <c r="EB362" s="78"/>
      <c r="EC362" s="78"/>
      <c r="ED362" s="78"/>
      <c r="EE362" s="78"/>
      <c r="EF362" s="78"/>
      <c r="EG362" s="78"/>
      <c r="EH362" s="78"/>
      <c r="EI362" s="78"/>
      <c r="EJ362" s="78"/>
      <c r="EK362" s="78"/>
      <c r="EL362" s="78"/>
      <c r="EM362" s="78"/>
      <c r="EN362" s="78"/>
      <c r="EO362" s="78"/>
      <c r="EP362" s="78"/>
      <c r="EQ362" s="78"/>
      <c r="ER362" s="78"/>
      <c r="ES362" s="78"/>
      <c r="ET362" s="78"/>
      <c r="EU362" s="78"/>
      <c r="EV362" s="78"/>
      <c r="EW362" s="78"/>
      <c r="EX362" s="78"/>
      <c r="EY362" s="78"/>
      <c r="EZ362" s="78"/>
      <c r="FA362" s="78"/>
      <c r="FB362" s="78"/>
      <c r="FC362" s="78"/>
      <c r="FD362" s="78"/>
      <c r="FE362" s="78"/>
      <c r="FF362" s="78"/>
      <c r="FG362" s="78"/>
      <c r="FH362" s="78"/>
      <c r="FI362" s="78"/>
      <c r="FJ362" s="78"/>
      <c r="FK362" s="78"/>
      <c r="FL362" s="78"/>
      <c r="FM362" s="78"/>
      <c r="FN362" s="78"/>
      <c r="FO362" s="72"/>
      <c r="FP362" s="72"/>
      <c r="FQ362" s="72"/>
      <c r="FR362" s="72"/>
      <c r="FS362" s="78" t="s">
        <v>1806</v>
      </c>
      <c r="FT362" s="72"/>
      <c r="FU362" s="72"/>
      <c r="FV362" s="78" t="s">
        <v>1956</v>
      </c>
      <c r="FW362" s="78" t="s">
        <v>1647</v>
      </c>
      <c r="FX362" s="78" t="s">
        <v>1647</v>
      </c>
      <c r="FY362" s="72"/>
      <c r="FZ362" s="90" t="s">
        <v>1648</v>
      </c>
      <c r="GA362" s="90" t="s">
        <v>1647</v>
      </c>
      <c r="GB362" s="90" t="s">
        <v>1649</v>
      </c>
      <c r="GC362" s="90" t="s">
        <v>1650</v>
      </c>
      <c r="GD362" s="90" t="s">
        <v>1651</v>
      </c>
      <c r="GE362" s="90" t="s">
        <v>1957</v>
      </c>
      <c r="GF362" s="90" t="s">
        <v>1653</v>
      </c>
      <c r="GG362" s="90" t="s">
        <v>1650</v>
      </c>
      <c r="GH362" s="106" t="s">
        <v>1654</v>
      </c>
      <c r="GI362" s="106" t="s">
        <v>1655</v>
      </c>
      <c r="GJ362" s="78" t="s">
        <v>1647</v>
      </c>
      <c r="GK362" s="28" t="s">
        <v>1836</v>
      </c>
      <c r="GL362" s="78"/>
    </row>
    <row r="363" spans="1:194" x14ac:dyDescent="0.25">
      <c r="A363" s="71" t="str">
        <f t="shared" si="34"/>
        <v>Expenditure: Employee Related Cost  - Municipal Staff : Post-retirement Benefit - Pension: Actuarial Gains and Losses</v>
      </c>
      <c r="B363" s="78"/>
      <c r="C363" s="78" t="str">
        <f t="shared" si="30"/>
        <v>IE005002003002003000000000000000000000</v>
      </c>
      <c r="D363" s="115" t="s">
        <v>1166</v>
      </c>
      <c r="E363" s="25" t="s">
        <v>713</v>
      </c>
      <c r="F363" s="25" t="s">
        <v>707</v>
      </c>
      <c r="G363" s="25" t="s">
        <v>710</v>
      </c>
      <c r="H363" s="25" t="s">
        <v>707</v>
      </c>
      <c r="I363" s="25" t="s">
        <v>710</v>
      </c>
      <c r="J363" s="25" t="s">
        <v>697</v>
      </c>
      <c r="K363" s="25" t="s">
        <v>697</v>
      </c>
      <c r="L363" s="25" t="s">
        <v>697</v>
      </c>
      <c r="M363" s="25" t="s">
        <v>697</v>
      </c>
      <c r="N363" s="25" t="s">
        <v>697</v>
      </c>
      <c r="O363" s="25" t="s">
        <v>697</v>
      </c>
      <c r="P363" s="25" t="s">
        <v>697</v>
      </c>
      <c r="Q363" s="78">
        <v>0</v>
      </c>
      <c r="R363" s="28" t="s">
        <v>704</v>
      </c>
      <c r="S363" s="28" t="s">
        <v>698</v>
      </c>
      <c r="T363" s="28" t="s">
        <v>694</v>
      </c>
      <c r="U363" s="28"/>
      <c r="V363" s="78" t="s">
        <v>1813</v>
      </c>
      <c r="W363" s="78" t="s">
        <v>905</v>
      </c>
      <c r="X363" s="78"/>
      <c r="Y363" s="78"/>
      <c r="Z363" s="78"/>
      <c r="AA363" s="78"/>
      <c r="AB363" s="78" t="s">
        <v>1814</v>
      </c>
      <c r="AC363" s="78"/>
      <c r="AD363" s="78"/>
      <c r="AE363" s="78"/>
      <c r="AF363" s="78"/>
      <c r="AG363" s="78"/>
      <c r="AH363" s="78"/>
      <c r="AI363" s="78" t="s">
        <v>1968</v>
      </c>
      <c r="AJ363" s="28" t="s">
        <v>704</v>
      </c>
      <c r="AK363" s="78"/>
      <c r="AL363" s="78"/>
      <c r="AM363" s="78"/>
      <c r="AN363" s="78"/>
      <c r="AO363" s="78"/>
      <c r="AP363" s="78"/>
      <c r="AQ363" s="78"/>
      <c r="AR363" s="78"/>
      <c r="AS363" s="78"/>
      <c r="AT363" s="78"/>
      <c r="AU363" s="78"/>
      <c r="AV363" s="78"/>
      <c r="AW363" s="78"/>
      <c r="AX363" s="78"/>
      <c r="AY363" s="78"/>
      <c r="AZ363" s="78"/>
      <c r="BA363" s="78"/>
      <c r="BB363" s="78"/>
      <c r="BC363" s="78"/>
      <c r="BD363" s="78"/>
      <c r="BE363" s="78"/>
      <c r="BF363" s="78"/>
      <c r="BG363" s="78"/>
      <c r="BH363" s="78"/>
      <c r="BI363" s="78"/>
      <c r="BJ363" s="78"/>
      <c r="BK363" s="78"/>
      <c r="BL363" s="78"/>
      <c r="BM363" s="78"/>
      <c r="BN363" s="78"/>
      <c r="BO363" s="78"/>
      <c r="BP363" s="78"/>
      <c r="BQ363" s="78"/>
      <c r="BR363" s="78"/>
      <c r="BS363" s="78"/>
      <c r="BT363" s="78"/>
      <c r="BU363" s="78"/>
      <c r="BV363" s="78"/>
      <c r="BW363" s="78"/>
      <c r="BX363" s="78"/>
      <c r="BY363" s="78"/>
      <c r="BZ363" s="78"/>
      <c r="CA363" s="78"/>
      <c r="CB363" s="78"/>
      <c r="CC363" s="78"/>
      <c r="CD363" s="78"/>
      <c r="CE363" s="78"/>
      <c r="CF363" s="78"/>
      <c r="CG363" s="78"/>
      <c r="CH363" s="78"/>
      <c r="CI363" s="78"/>
      <c r="CJ363" s="78"/>
      <c r="CK363" s="78"/>
      <c r="CL363" s="78"/>
      <c r="CM363" s="78"/>
      <c r="CN363" s="78"/>
      <c r="CO363" s="78"/>
      <c r="CP363" s="78"/>
      <c r="CQ363" s="78"/>
      <c r="CR363" s="78"/>
      <c r="CS363" s="78"/>
      <c r="CT363" s="78"/>
      <c r="CU363" s="78"/>
      <c r="CV363" s="78"/>
      <c r="CW363" s="78"/>
      <c r="CX363" s="78"/>
      <c r="CY363" s="78"/>
      <c r="CZ363" s="78"/>
      <c r="DA363" s="78"/>
      <c r="DB363" s="78"/>
      <c r="DC363" s="78"/>
      <c r="DD363" s="78"/>
      <c r="DE363" s="78"/>
      <c r="DF363" s="78"/>
      <c r="DG363" s="78"/>
      <c r="DH363" s="78"/>
      <c r="DI363" s="78"/>
      <c r="DJ363" s="78"/>
      <c r="DK363" s="78"/>
      <c r="DL363" s="78"/>
      <c r="DM363" s="78"/>
      <c r="DN363" s="78"/>
      <c r="DO363" s="78"/>
      <c r="DP363" s="78"/>
      <c r="DQ363" s="78"/>
      <c r="DR363" s="78"/>
      <c r="DS363" s="78"/>
      <c r="DT363" s="78"/>
      <c r="DU363" s="78"/>
      <c r="DV363" s="78"/>
      <c r="DW363" s="78"/>
      <c r="DX363" s="78"/>
      <c r="DY363" s="78"/>
      <c r="DZ363" s="78"/>
      <c r="EA363" s="78"/>
      <c r="EB363" s="78"/>
      <c r="EC363" s="78"/>
      <c r="ED363" s="78"/>
      <c r="EE363" s="78"/>
      <c r="EF363" s="78"/>
      <c r="EG363" s="78"/>
      <c r="EH363" s="78"/>
      <c r="EI363" s="78"/>
      <c r="EJ363" s="78"/>
      <c r="EK363" s="78"/>
      <c r="EL363" s="78"/>
      <c r="EM363" s="78"/>
      <c r="EN363" s="78"/>
      <c r="EO363" s="78"/>
      <c r="EP363" s="78"/>
      <c r="EQ363" s="78"/>
      <c r="ER363" s="78"/>
      <c r="ES363" s="78"/>
      <c r="ET363" s="78"/>
      <c r="EU363" s="78"/>
      <c r="EV363" s="78"/>
      <c r="EW363" s="78"/>
      <c r="EX363" s="78"/>
      <c r="EY363" s="78"/>
      <c r="EZ363" s="78"/>
      <c r="FA363" s="78"/>
      <c r="FB363" s="78"/>
      <c r="FC363" s="78"/>
      <c r="FD363" s="78"/>
      <c r="FE363" s="78"/>
      <c r="FF363" s="78"/>
      <c r="FG363" s="78"/>
      <c r="FH363" s="78"/>
      <c r="FI363" s="78"/>
      <c r="FJ363" s="78"/>
      <c r="FK363" s="78"/>
      <c r="FL363" s="78"/>
      <c r="FM363" s="78"/>
      <c r="FN363" s="78"/>
      <c r="FO363" s="72"/>
      <c r="FP363" s="72"/>
      <c r="FQ363" s="72"/>
      <c r="FR363" s="72"/>
      <c r="FS363" s="78" t="s">
        <v>1806</v>
      </c>
      <c r="FT363" s="72"/>
      <c r="FU363" s="72"/>
      <c r="FV363" s="78" t="s">
        <v>1956</v>
      </c>
      <c r="FW363" s="78" t="s">
        <v>1647</v>
      </c>
      <c r="FX363" s="78" t="s">
        <v>1647</v>
      </c>
      <c r="FY363" s="72"/>
      <c r="FZ363" s="90" t="s">
        <v>1648</v>
      </c>
      <c r="GA363" s="90" t="s">
        <v>1647</v>
      </c>
      <c r="GB363" s="90" t="s">
        <v>1649</v>
      </c>
      <c r="GC363" s="90" t="s">
        <v>1650</v>
      </c>
      <c r="GD363" s="90" t="s">
        <v>1651</v>
      </c>
      <c r="GE363" s="90" t="s">
        <v>1957</v>
      </c>
      <c r="GF363" s="90" t="s">
        <v>1653</v>
      </c>
      <c r="GG363" s="90" t="s">
        <v>1650</v>
      </c>
      <c r="GH363" s="106" t="s">
        <v>1654</v>
      </c>
      <c r="GI363" s="106" t="s">
        <v>1655</v>
      </c>
      <c r="GJ363" s="78" t="s">
        <v>1647</v>
      </c>
      <c r="GK363" s="28" t="s">
        <v>1836</v>
      </c>
      <c r="GL363" s="78"/>
    </row>
    <row r="364" spans="1:194" x14ac:dyDescent="0.25">
      <c r="A364" s="71" t="str">
        <f t="shared" si="34"/>
        <v>Expenditure: Employee Related Cost  - Municipal Staff : Post-retirement Benefit - Pension: Past Service Cost</v>
      </c>
      <c r="B364" s="28"/>
      <c r="C364" s="28" t="str">
        <f t="shared" si="30"/>
        <v>IE005002003002004000000000000000000000</v>
      </c>
      <c r="D364" s="25" t="s">
        <v>1166</v>
      </c>
      <c r="E364" s="25" t="s">
        <v>713</v>
      </c>
      <c r="F364" s="25" t="s">
        <v>707</v>
      </c>
      <c r="G364" s="25" t="s">
        <v>710</v>
      </c>
      <c r="H364" s="25" t="s">
        <v>707</v>
      </c>
      <c r="I364" s="25" t="s">
        <v>711</v>
      </c>
      <c r="J364" s="25" t="s">
        <v>697</v>
      </c>
      <c r="K364" s="25" t="s">
        <v>697</v>
      </c>
      <c r="L364" s="25" t="s">
        <v>697</v>
      </c>
      <c r="M364" s="25" t="s">
        <v>697</v>
      </c>
      <c r="N364" s="25" t="s">
        <v>697</v>
      </c>
      <c r="O364" s="25" t="s">
        <v>697</v>
      </c>
      <c r="P364" s="25" t="s">
        <v>697</v>
      </c>
      <c r="Q364" s="28"/>
      <c r="R364" s="28" t="s">
        <v>704</v>
      </c>
      <c r="S364" s="28" t="s">
        <v>698</v>
      </c>
      <c r="T364" s="28" t="s">
        <v>694</v>
      </c>
      <c r="U364" s="28"/>
      <c r="V364" s="94" t="s">
        <v>1816</v>
      </c>
      <c r="W364" s="28" t="s">
        <v>905</v>
      </c>
      <c r="X364" s="28"/>
      <c r="Y364" s="28"/>
      <c r="Z364" s="81"/>
      <c r="AA364" s="81"/>
      <c r="AB364" s="28" t="s">
        <v>1817</v>
      </c>
      <c r="AC364" s="28"/>
      <c r="AD364" s="28"/>
      <c r="AE364" s="28"/>
      <c r="AF364" s="28"/>
      <c r="AG364" s="28"/>
      <c r="AH364" s="28"/>
      <c r="AI364" s="28" t="s">
        <v>1969</v>
      </c>
      <c r="AJ364" s="28" t="s">
        <v>704</v>
      </c>
      <c r="AK364" s="28"/>
      <c r="AL364" s="28"/>
      <c r="AM364" s="28"/>
      <c r="AN364" s="28"/>
      <c r="AO364" s="28"/>
      <c r="AP364" s="28"/>
      <c r="AQ364" s="28"/>
      <c r="AR364" s="28"/>
      <c r="AS364" s="28"/>
      <c r="AT364" s="28"/>
      <c r="AU364" s="28"/>
      <c r="AV364" s="28"/>
      <c r="AW364" s="28"/>
      <c r="AX364" s="28"/>
      <c r="AY364" s="28"/>
      <c r="AZ364" s="28"/>
      <c r="BA364" s="28"/>
      <c r="BB364" s="28"/>
      <c r="BC364" s="28"/>
      <c r="BD364" s="28"/>
      <c r="BE364" s="28"/>
      <c r="BF364" s="28"/>
      <c r="BG364" s="28"/>
      <c r="BH364" s="28"/>
      <c r="BI364" s="28"/>
      <c r="BJ364" s="28"/>
      <c r="BK364" s="28"/>
      <c r="BL364" s="28"/>
      <c r="BM364" s="28"/>
      <c r="BN364" s="28"/>
      <c r="BO364" s="28"/>
      <c r="BP364" s="28"/>
      <c r="BQ364" s="28"/>
      <c r="BR364" s="28"/>
      <c r="BS364" s="28"/>
      <c r="BT364" s="28"/>
      <c r="BU364" s="28"/>
      <c r="BV364" s="28"/>
      <c r="BW364" s="28"/>
      <c r="BX364" s="28"/>
      <c r="BY364" s="28"/>
      <c r="BZ364" s="28"/>
      <c r="CA364" s="28"/>
      <c r="CB364" s="28"/>
      <c r="CC364" s="28"/>
      <c r="CD364" s="28"/>
      <c r="CE364" s="28"/>
      <c r="CF364" s="28"/>
      <c r="CG364" s="28"/>
      <c r="CH364" s="28"/>
      <c r="CI364" s="28"/>
      <c r="CJ364" s="28"/>
      <c r="CK364" s="28"/>
      <c r="CL364" s="28"/>
      <c r="CM364" s="28"/>
      <c r="CN364" s="28"/>
      <c r="CO364" s="28"/>
      <c r="CP364" s="28"/>
      <c r="CQ364" s="28"/>
      <c r="CR364" s="28"/>
      <c r="CS364" s="28"/>
      <c r="CT364" s="28"/>
      <c r="CU364" s="28"/>
      <c r="CV364" s="28"/>
      <c r="CW364" s="28"/>
      <c r="CX364" s="28"/>
      <c r="CY364" s="28"/>
      <c r="CZ364" s="28"/>
      <c r="DA364" s="28"/>
      <c r="DB364" s="28"/>
      <c r="DC364" s="28"/>
      <c r="DD364" s="28"/>
      <c r="DE364" s="28"/>
      <c r="DF364" s="28"/>
      <c r="DG364" s="28"/>
      <c r="DH364" s="28"/>
      <c r="DI364" s="28"/>
      <c r="DJ364" s="28"/>
      <c r="DK364" s="28"/>
      <c r="DL364" s="28"/>
      <c r="DM364" s="28"/>
      <c r="DN364" s="28"/>
      <c r="DO364" s="28"/>
      <c r="DP364" s="28"/>
      <c r="DQ364" s="28"/>
      <c r="DR364" s="28"/>
      <c r="DS364" s="28"/>
      <c r="DT364" s="28"/>
      <c r="DU364" s="28"/>
      <c r="DV364" s="28"/>
      <c r="DW364" s="28"/>
      <c r="DX364" s="28"/>
      <c r="DY364" s="28"/>
      <c r="DZ364" s="28"/>
      <c r="EA364" s="28"/>
      <c r="EB364" s="28"/>
      <c r="EC364" s="28"/>
      <c r="ED364" s="28"/>
      <c r="EE364" s="28"/>
      <c r="EF364" s="28"/>
      <c r="EG364" s="28"/>
      <c r="EH364" s="28"/>
      <c r="EI364" s="28"/>
      <c r="EJ364" s="28"/>
      <c r="EK364" s="28"/>
      <c r="EL364" s="28"/>
      <c r="EM364" s="28"/>
      <c r="EN364" s="28"/>
      <c r="EO364" s="28"/>
      <c r="EP364" s="28"/>
      <c r="EQ364" s="28"/>
      <c r="ER364" s="28"/>
      <c r="ES364" s="28"/>
      <c r="ET364" s="28"/>
      <c r="EU364" s="28"/>
      <c r="EV364" s="28"/>
      <c r="EW364" s="28"/>
      <c r="EX364" s="28"/>
      <c r="EY364" s="28"/>
      <c r="EZ364" s="28"/>
      <c r="FA364" s="28"/>
      <c r="FB364" s="28"/>
      <c r="FC364" s="28"/>
      <c r="FD364" s="28"/>
      <c r="FE364" s="28"/>
      <c r="FF364" s="28"/>
      <c r="FG364" s="28"/>
      <c r="FH364" s="28"/>
      <c r="FI364" s="28"/>
      <c r="FJ364" s="28"/>
      <c r="FK364" s="28"/>
      <c r="FL364" s="28"/>
      <c r="FM364" s="28"/>
      <c r="FN364" s="28"/>
      <c r="FO364" s="73"/>
      <c r="FP364" s="73"/>
      <c r="FQ364" s="73"/>
      <c r="FR364" s="73"/>
      <c r="FS364" s="78" t="s">
        <v>1806</v>
      </c>
      <c r="FT364" s="73"/>
      <c r="FU364" s="73"/>
      <c r="FV364" s="114" t="s">
        <v>1956</v>
      </c>
      <c r="FW364" s="114" t="s">
        <v>1647</v>
      </c>
      <c r="FX364" s="114" t="s">
        <v>1647</v>
      </c>
      <c r="FY364" s="73"/>
      <c r="FZ364" s="90" t="s">
        <v>1648</v>
      </c>
      <c r="GA364" s="90" t="s">
        <v>1647</v>
      </c>
      <c r="GB364" s="90" t="s">
        <v>1649</v>
      </c>
      <c r="GC364" s="90" t="s">
        <v>1650</v>
      </c>
      <c r="GD364" s="90" t="s">
        <v>1651</v>
      </c>
      <c r="GE364" s="90" t="s">
        <v>1957</v>
      </c>
      <c r="GF364" s="90" t="s">
        <v>1653</v>
      </c>
      <c r="GG364" s="90" t="s">
        <v>1650</v>
      </c>
      <c r="GH364" s="106" t="s">
        <v>1654</v>
      </c>
      <c r="GI364" s="106" t="s">
        <v>1655</v>
      </c>
      <c r="GJ364" s="28" t="s">
        <v>1647</v>
      </c>
      <c r="GK364" s="28" t="s">
        <v>1836</v>
      </c>
      <c r="GL364" s="28"/>
    </row>
    <row r="365" spans="1:194" x14ac:dyDescent="0.25">
      <c r="A365" s="71" t="str">
        <f t="shared" si="34"/>
        <v>Expenditure: Employee Related Cost  - Municipal Staff : Post-retirement Benefit - Pension: Effect of "asset recognition ceiling"</v>
      </c>
      <c r="B365" s="28"/>
      <c r="C365" s="28" t="str">
        <f t="shared" si="30"/>
        <v>IE005002003002005000000000000000000000</v>
      </c>
      <c r="D365" s="25" t="s">
        <v>1166</v>
      </c>
      <c r="E365" s="25" t="s">
        <v>713</v>
      </c>
      <c r="F365" s="25" t="s">
        <v>707</v>
      </c>
      <c r="G365" s="25" t="s">
        <v>710</v>
      </c>
      <c r="H365" s="25" t="s">
        <v>707</v>
      </c>
      <c r="I365" s="25" t="s">
        <v>713</v>
      </c>
      <c r="J365" s="25" t="s">
        <v>697</v>
      </c>
      <c r="K365" s="25" t="s">
        <v>697</v>
      </c>
      <c r="L365" s="25" t="s">
        <v>697</v>
      </c>
      <c r="M365" s="25" t="s">
        <v>697</v>
      </c>
      <c r="N365" s="25" t="s">
        <v>697</v>
      </c>
      <c r="O365" s="25" t="s">
        <v>697</v>
      </c>
      <c r="P365" s="25" t="s">
        <v>697</v>
      </c>
      <c r="Q365" s="28"/>
      <c r="R365" s="28" t="s">
        <v>704</v>
      </c>
      <c r="S365" s="28" t="s">
        <v>698</v>
      </c>
      <c r="T365" s="28" t="s">
        <v>694</v>
      </c>
      <c r="U365" s="28"/>
      <c r="V365" s="94" t="s">
        <v>1819</v>
      </c>
      <c r="W365" s="28" t="s">
        <v>905</v>
      </c>
      <c r="X365" s="28"/>
      <c r="Y365" s="28"/>
      <c r="Z365" s="81"/>
      <c r="AA365" s="81"/>
      <c r="AB365" s="28" t="s">
        <v>1820</v>
      </c>
      <c r="AC365" s="28"/>
      <c r="AD365" s="28"/>
      <c r="AE365" s="28"/>
      <c r="AF365" s="28"/>
      <c r="AG365" s="28"/>
      <c r="AH365" s="28"/>
      <c r="AI365" s="28" t="s">
        <v>1970</v>
      </c>
      <c r="AJ365" s="28" t="s">
        <v>704</v>
      </c>
      <c r="AK365" s="28"/>
      <c r="AL365" s="28"/>
      <c r="AM365" s="28"/>
      <c r="AN365" s="28"/>
      <c r="AO365" s="28"/>
      <c r="AP365" s="28"/>
      <c r="AQ365" s="28"/>
      <c r="AR365" s="28"/>
      <c r="AS365" s="28"/>
      <c r="AT365" s="28"/>
      <c r="AU365" s="28"/>
      <c r="AV365" s="28"/>
      <c r="AW365" s="28"/>
      <c r="AX365" s="28"/>
      <c r="AY365" s="28"/>
      <c r="AZ365" s="28"/>
      <c r="BA365" s="28"/>
      <c r="BB365" s="28"/>
      <c r="BC365" s="28"/>
      <c r="BD365" s="28"/>
      <c r="BE365" s="28"/>
      <c r="BF365" s="28"/>
      <c r="BG365" s="28"/>
      <c r="BH365" s="28"/>
      <c r="BI365" s="28"/>
      <c r="BJ365" s="28"/>
      <c r="BK365" s="28"/>
      <c r="BL365" s="28"/>
      <c r="BM365" s="28"/>
      <c r="BN365" s="28"/>
      <c r="BO365" s="28"/>
      <c r="BP365" s="28"/>
      <c r="BQ365" s="28"/>
      <c r="BR365" s="28"/>
      <c r="BS365" s="28"/>
      <c r="BT365" s="28"/>
      <c r="BU365" s="28"/>
      <c r="BV365" s="28"/>
      <c r="BW365" s="28"/>
      <c r="BX365" s="28"/>
      <c r="BY365" s="28"/>
      <c r="BZ365" s="28"/>
      <c r="CA365" s="28"/>
      <c r="CB365" s="28"/>
      <c r="CC365" s="28"/>
      <c r="CD365" s="28"/>
      <c r="CE365" s="28"/>
      <c r="CF365" s="28"/>
      <c r="CG365" s="28"/>
      <c r="CH365" s="28"/>
      <c r="CI365" s="28"/>
      <c r="CJ365" s="28"/>
      <c r="CK365" s="28"/>
      <c r="CL365" s="28"/>
      <c r="CM365" s="28"/>
      <c r="CN365" s="28"/>
      <c r="CO365" s="28"/>
      <c r="CP365" s="28"/>
      <c r="CQ365" s="28"/>
      <c r="CR365" s="28"/>
      <c r="CS365" s="28"/>
      <c r="CT365" s="28"/>
      <c r="CU365" s="28"/>
      <c r="CV365" s="28"/>
      <c r="CW365" s="28"/>
      <c r="CX365" s="28"/>
      <c r="CY365" s="28"/>
      <c r="CZ365" s="28"/>
      <c r="DA365" s="28"/>
      <c r="DB365" s="28"/>
      <c r="DC365" s="28"/>
      <c r="DD365" s="28"/>
      <c r="DE365" s="28"/>
      <c r="DF365" s="28"/>
      <c r="DG365" s="28"/>
      <c r="DH365" s="28"/>
      <c r="DI365" s="28"/>
      <c r="DJ365" s="28"/>
      <c r="DK365" s="28"/>
      <c r="DL365" s="28"/>
      <c r="DM365" s="28"/>
      <c r="DN365" s="28"/>
      <c r="DO365" s="28"/>
      <c r="DP365" s="28"/>
      <c r="DQ365" s="28"/>
      <c r="DR365" s="28"/>
      <c r="DS365" s="28"/>
      <c r="DT365" s="28"/>
      <c r="DU365" s="28"/>
      <c r="DV365" s="28"/>
      <c r="DW365" s="28"/>
      <c r="DX365" s="28"/>
      <c r="DY365" s="28"/>
      <c r="DZ365" s="28"/>
      <c r="EA365" s="28"/>
      <c r="EB365" s="28"/>
      <c r="EC365" s="28"/>
      <c r="ED365" s="28"/>
      <c r="EE365" s="28"/>
      <c r="EF365" s="28"/>
      <c r="EG365" s="28"/>
      <c r="EH365" s="28"/>
      <c r="EI365" s="28"/>
      <c r="EJ365" s="28"/>
      <c r="EK365" s="28"/>
      <c r="EL365" s="28"/>
      <c r="EM365" s="28"/>
      <c r="EN365" s="28"/>
      <c r="EO365" s="28"/>
      <c r="EP365" s="28"/>
      <c r="EQ365" s="28"/>
      <c r="ER365" s="28"/>
      <c r="ES365" s="28"/>
      <c r="ET365" s="28"/>
      <c r="EU365" s="28"/>
      <c r="EV365" s="28"/>
      <c r="EW365" s="28"/>
      <c r="EX365" s="28"/>
      <c r="EY365" s="28"/>
      <c r="EZ365" s="28"/>
      <c r="FA365" s="28"/>
      <c r="FB365" s="28"/>
      <c r="FC365" s="28"/>
      <c r="FD365" s="28"/>
      <c r="FE365" s="28"/>
      <c r="FF365" s="28"/>
      <c r="FG365" s="28"/>
      <c r="FH365" s="28"/>
      <c r="FI365" s="28"/>
      <c r="FJ365" s="28"/>
      <c r="FK365" s="28"/>
      <c r="FL365" s="28"/>
      <c r="FM365" s="28"/>
      <c r="FN365" s="28"/>
      <c r="FO365" s="73"/>
      <c r="FP365" s="73"/>
      <c r="FQ365" s="73"/>
      <c r="FR365" s="73"/>
      <c r="FS365" s="78" t="s">
        <v>1806</v>
      </c>
      <c r="FT365" s="73"/>
      <c r="FU365" s="73"/>
      <c r="FV365" s="114" t="s">
        <v>1956</v>
      </c>
      <c r="FW365" s="114" t="s">
        <v>1647</v>
      </c>
      <c r="FX365" s="114" t="s">
        <v>1647</v>
      </c>
      <c r="FY365" s="73"/>
      <c r="FZ365" s="90" t="s">
        <v>1648</v>
      </c>
      <c r="GA365" s="90" t="s">
        <v>1647</v>
      </c>
      <c r="GB365" s="90" t="s">
        <v>1649</v>
      </c>
      <c r="GC365" s="90" t="s">
        <v>1650</v>
      </c>
      <c r="GD365" s="90" t="s">
        <v>1651</v>
      </c>
      <c r="GE365" s="90" t="s">
        <v>1957</v>
      </c>
      <c r="GF365" s="90" t="s">
        <v>1653</v>
      </c>
      <c r="GG365" s="90" t="s">
        <v>1650</v>
      </c>
      <c r="GH365" s="106" t="s">
        <v>1654</v>
      </c>
      <c r="GI365" s="106" t="s">
        <v>1655</v>
      </c>
      <c r="GJ365" s="28" t="s">
        <v>1647</v>
      </c>
      <c r="GK365" s="28" t="s">
        <v>1836</v>
      </c>
      <c r="GL365" s="28"/>
    </row>
    <row r="366" spans="1:194" ht="22.5" x14ac:dyDescent="0.25">
      <c r="A366" s="71" t="str">
        <f t="shared" si="34"/>
        <v>Expenditure: Employee Related Cost  - Municipal Staff : Post-retirement Benefit - Pension: Expected return on Plan Assets/Reimbursement Rights</v>
      </c>
      <c r="B366" s="28"/>
      <c r="C366" s="28" t="str">
        <f t="shared" si="30"/>
        <v>IE005002003002006000000000000000000000</v>
      </c>
      <c r="D366" s="25" t="s">
        <v>1166</v>
      </c>
      <c r="E366" s="25" t="s">
        <v>713</v>
      </c>
      <c r="F366" s="25" t="s">
        <v>707</v>
      </c>
      <c r="G366" s="25" t="s">
        <v>710</v>
      </c>
      <c r="H366" s="25" t="s">
        <v>707</v>
      </c>
      <c r="I366" s="25" t="s">
        <v>715</v>
      </c>
      <c r="J366" s="25" t="s">
        <v>697</v>
      </c>
      <c r="K366" s="25" t="s">
        <v>697</v>
      </c>
      <c r="L366" s="25" t="s">
        <v>697</v>
      </c>
      <c r="M366" s="25" t="s">
        <v>697</v>
      </c>
      <c r="N366" s="25" t="s">
        <v>697</v>
      </c>
      <c r="O366" s="25" t="s">
        <v>697</v>
      </c>
      <c r="P366" s="25" t="s">
        <v>697</v>
      </c>
      <c r="Q366" s="28"/>
      <c r="R366" s="28" t="s">
        <v>704</v>
      </c>
      <c r="S366" s="28" t="s">
        <v>698</v>
      </c>
      <c r="T366" s="28" t="s">
        <v>694</v>
      </c>
      <c r="U366" s="28"/>
      <c r="V366" s="94" t="s">
        <v>1822</v>
      </c>
      <c r="W366" s="28" t="s">
        <v>905</v>
      </c>
      <c r="X366" s="28"/>
      <c r="Y366" s="28"/>
      <c r="Z366" s="28"/>
      <c r="AA366" s="81"/>
      <c r="AB366" s="28" t="s">
        <v>1823</v>
      </c>
      <c r="AC366" s="28"/>
      <c r="AD366" s="28"/>
      <c r="AE366" s="28"/>
      <c r="AF366" s="28"/>
      <c r="AG366" s="28"/>
      <c r="AH366" s="28"/>
      <c r="AI366" s="28" t="s">
        <v>1971</v>
      </c>
      <c r="AJ366" s="28" t="s">
        <v>704</v>
      </c>
      <c r="AK366" s="28"/>
      <c r="AL366" s="28"/>
      <c r="AM366" s="28"/>
      <c r="AN366" s="28"/>
      <c r="AO366" s="28"/>
      <c r="AP366" s="28"/>
      <c r="AQ366" s="28"/>
      <c r="AR366" s="28"/>
      <c r="AS366" s="28"/>
      <c r="AT366" s="28"/>
      <c r="AU366" s="28"/>
      <c r="AV366" s="28"/>
      <c r="AW366" s="28"/>
      <c r="AX366" s="28"/>
      <c r="AY366" s="28"/>
      <c r="AZ366" s="28"/>
      <c r="BA366" s="28"/>
      <c r="BB366" s="28"/>
      <c r="BC366" s="28"/>
      <c r="BD366" s="28"/>
      <c r="BE366" s="28"/>
      <c r="BF366" s="28"/>
      <c r="BG366" s="28"/>
      <c r="BH366" s="28"/>
      <c r="BI366" s="28"/>
      <c r="BJ366" s="28"/>
      <c r="BK366" s="28"/>
      <c r="BL366" s="28"/>
      <c r="BM366" s="28"/>
      <c r="BN366" s="28"/>
      <c r="BO366" s="28"/>
      <c r="BP366" s="28"/>
      <c r="BQ366" s="28"/>
      <c r="BR366" s="28"/>
      <c r="BS366" s="28"/>
      <c r="BT366" s="28"/>
      <c r="BU366" s="28"/>
      <c r="BV366" s="28"/>
      <c r="BW366" s="28"/>
      <c r="BX366" s="28"/>
      <c r="BY366" s="28"/>
      <c r="BZ366" s="28"/>
      <c r="CA366" s="28"/>
      <c r="CB366" s="28"/>
      <c r="CC366" s="28"/>
      <c r="CD366" s="28"/>
      <c r="CE366" s="28"/>
      <c r="CF366" s="28"/>
      <c r="CG366" s="28"/>
      <c r="CH366" s="28"/>
      <c r="CI366" s="28"/>
      <c r="CJ366" s="28"/>
      <c r="CK366" s="28"/>
      <c r="CL366" s="28"/>
      <c r="CM366" s="28"/>
      <c r="CN366" s="28"/>
      <c r="CO366" s="28"/>
      <c r="CP366" s="28"/>
      <c r="CQ366" s="28"/>
      <c r="CR366" s="28"/>
      <c r="CS366" s="28"/>
      <c r="CT366" s="28"/>
      <c r="CU366" s="28"/>
      <c r="CV366" s="28"/>
      <c r="CW366" s="28"/>
      <c r="CX366" s="28"/>
      <c r="CY366" s="28"/>
      <c r="CZ366" s="28"/>
      <c r="DA366" s="28"/>
      <c r="DB366" s="28"/>
      <c r="DC366" s="28"/>
      <c r="DD366" s="28"/>
      <c r="DE366" s="28"/>
      <c r="DF366" s="28"/>
      <c r="DG366" s="28"/>
      <c r="DH366" s="28"/>
      <c r="DI366" s="28"/>
      <c r="DJ366" s="28"/>
      <c r="DK366" s="28"/>
      <c r="DL366" s="28"/>
      <c r="DM366" s="28"/>
      <c r="DN366" s="28"/>
      <c r="DO366" s="28"/>
      <c r="DP366" s="28"/>
      <c r="DQ366" s="28"/>
      <c r="DR366" s="28"/>
      <c r="DS366" s="28"/>
      <c r="DT366" s="28"/>
      <c r="DU366" s="28"/>
      <c r="DV366" s="28"/>
      <c r="DW366" s="28"/>
      <c r="DX366" s="28"/>
      <c r="DY366" s="28"/>
      <c r="DZ366" s="28"/>
      <c r="EA366" s="28"/>
      <c r="EB366" s="28"/>
      <c r="EC366" s="28"/>
      <c r="ED366" s="28"/>
      <c r="EE366" s="28"/>
      <c r="EF366" s="28"/>
      <c r="EG366" s="28"/>
      <c r="EH366" s="28"/>
      <c r="EI366" s="28"/>
      <c r="EJ366" s="28"/>
      <c r="EK366" s="28"/>
      <c r="EL366" s="28"/>
      <c r="EM366" s="28"/>
      <c r="EN366" s="28"/>
      <c r="EO366" s="28"/>
      <c r="EP366" s="28"/>
      <c r="EQ366" s="28"/>
      <c r="ER366" s="28"/>
      <c r="ES366" s="28"/>
      <c r="ET366" s="28"/>
      <c r="EU366" s="28"/>
      <c r="EV366" s="28"/>
      <c r="EW366" s="28"/>
      <c r="EX366" s="28"/>
      <c r="EY366" s="28"/>
      <c r="EZ366" s="28"/>
      <c r="FA366" s="28"/>
      <c r="FB366" s="28"/>
      <c r="FC366" s="28"/>
      <c r="FD366" s="28"/>
      <c r="FE366" s="28"/>
      <c r="FF366" s="28"/>
      <c r="FG366" s="28"/>
      <c r="FH366" s="28"/>
      <c r="FI366" s="28"/>
      <c r="FJ366" s="28"/>
      <c r="FK366" s="28"/>
      <c r="FL366" s="28"/>
      <c r="FM366" s="28"/>
      <c r="FN366" s="28"/>
      <c r="FO366" s="73"/>
      <c r="FP366" s="73"/>
      <c r="FQ366" s="73"/>
      <c r="FR366" s="73"/>
      <c r="FS366" s="78" t="s">
        <v>1806</v>
      </c>
      <c r="FT366" s="73"/>
      <c r="FU366" s="73"/>
      <c r="FV366" s="114" t="s">
        <v>1956</v>
      </c>
      <c r="FW366" s="114" t="s">
        <v>1647</v>
      </c>
      <c r="FX366" s="114" t="s">
        <v>1647</v>
      </c>
      <c r="FY366" s="73"/>
      <c r="FZ366" s="90" t="s">
        <v>1648</v>
      </c>
      <c r="GA366" s="90" t="s">
        <v>1647</v>
      </c>
      <c r="GB366" s="90" t="s">
        <v>1649</v>
      </c>
      <c r="GC366" s="90" t="s">
        <v>1650</v>
      </c>
      <c r="GD366" s="90" t="s">
        <v>1651</v>
      </c>
      <c r="GE366" s="90" t="s">
        <v>1957</v>
      </c>
      <c r="GF366" s="90" t="s">
        <v>1653</v>
      </c>
      <c r="GG366" s="90" t="s">
        <v>1650</v>
      </c>
      <c r="GH366" s="106" t="s">
        <v>1654</v>
      </c>
      <c r="GI366" s="106" t="s">
        <v>1655</v>
      </c>
      <c r="GJ366" s="28" t="s">
        <v>1647</v>
      </c>
      <c r="GK366" s="28" t="s">
        <v>1836</v>
      </c>
      <c r="GL366" s="28"/>
    </row>
    <row r="367" spans="1:194" x14ac:dyDescent="0.25">
      <c r="A367" s="71" t="str">
        <f t="shared" si="34"/>
        <v>Expenditure: Employee Related Cost  - Municipal Staff : Post-retirement Benefit - Pension: Curtailment and Settlement</v>
      </c>
      <c r="B367" s="28"/>
      <c r="C367" s="28" t="str">
        <f t="shared" si="30"/>
        <v>IE005002003002007000000000000000000000</v>
      </c>
      <c r="D367" s="25" t="s">
        <v>1166</v>
      </c>
      <c r="E367" s="25" t="s">
        <v>713</v>
      </c>
      <c r="F367" s="25" t="s">
        <v>707</v>
      </c>
      <c r="G367" s="25" t="s">
        <v>710</v>
      </c>
      <c r="H367" s="25" t="s">
        <v>707</v>
      </c>
      <c r="I367" s="25" t="s">
        <v>718</v>
      </c>
      <c r="J367" s="25" t="s">
        <v>697</v>
      </c>
      <c r="K367" s="25" t="s">
        <v>697</v>
      </c>
      <c r="L367" s="25" t="s">
        <v>697</v>
      </c>
      <c r="M367" s="25" t="s">
        <v>697</v>
      </c>
      <c r="N367" s="25" t="s">
        <v>697</v>
      </c>
      <c r="O367" s="25" t="s">
        <v>697</v>
      </c>
      <c r="P367" s="25" t="s">
        <v>697</v>
      </c>
      <c r="Q367" s="28"/>
      <c r="R367" s="28" t="s">
        <v>704</v>
      </c>
      <c r="S367" s="28" t="s">
        <v>698</v>
      </c>
      <c r="T367" s="28" t="s">
        <v>694</v>
      </c>
      <c r="U367" s="28"/>
      <c r="V367" s="94" t="s">
        <v>1825</v>
      </c>
      <c r="W367" s="28" t="s">
        <v>905</v>
      </c>
      <c r="X367" s="28"/>
      <c r="Y367" s="28"/>
      <c r="Z367" s="28"/>
      <c r="AA367" s="81"/>
      <c r="AB367" s="28" t="s">
        <v>1826</v>
      </c>
      <c r="AC367" s="28"/>
      <c r="AD367" s="28"/>
      <c r="AE367" s="28"/>
      <c r="AF367" s="28"/>
      <c r="AG367" s="28"/>
      <c r="AH367" s="28"/>
      <c r="AI367" s="28" t="s">
        <v>1972</v>
      </c>
      <c r="AJ367" s="28" t="s">
        <v>704</v>
      </c>
      <c r="AK367" s="28"/>
      <c r="AL367" s="28"/>
      <c r="AM367" s="28"/>
      <c r="AN367" s="28"/>
      <c r="AO367" s="28"/>
      <c r="AP367" s="28"/>
      <c r="AQ367" s="28"/>
      <c r="AR367" s="28"/>
      <c r="AS367" s="28"/>
      <c r="AT367" s="28"/>
      <c r="AU367" s="28"/>
      <c r="AV367" s="28"/>
      <c r="AW367" s="28"/>
      <c r="AX367" s="28"/>
      <c r="AY367" s="28"/>
      <c r="AZ367" s="28"/>
      <c r="BA367" s="28"/>
      <c r="BB367" s="28"/>
      <c r="BC367" s="28"/>
      <c r="BD367" s="28"/>
      <c r="BE367" s="28"/>
      <c r="BF367" s="28"/>
      <c r="BG367" s="28"/>
      <c r="BH367" s="28"/>
      <c r="BI367" s="28"/>
      <c r="BJ367" s="28"/>
      <c r="BK367" s="28"/>
      <c r="BL367" s="28"/>
      <c r="BM367" s="28"/>
      <c r="BN367" s="28"/>
      <c r="BO367" s="28"/>
      <c r="BP367" s="28"/>
      <c r="BQ367" s="28"/>
      <c r="BR367" s="28"/>
      <c r="BS367" s="28"/>
      <c r="BT367" s="28"/>
      <c r="BU367" s="28"/>
      <c r="BV367" s="28"/>
      <c r="BW367" s="28"/>
      <c r="BX367" s="28"/>
      <c r="BY367" s="28"/>
      <c r="BZ367" s="28"/>
      <c r="CA367" s="28"/>
      <c r="CB367" s="28"/>
      <c r="CC367" s="28"/>
      <c r="CD367" s="28"/>
      <c r="CE367" s="28"/>
      <c r="CF367" s="28"/>
      <c r="CG367" s="28"/>
      <c r="CH367" s="28"/>
      <c r="CI367" s="28"/>
      <c r="CJ367" s="28"/>
      <c r="CK367" s="28"/>
      <c r="CL367" s="28"/>
      <c r="CM367" s="28"/>
      <c r="CN367" s="28"/>
      <c r="CO367" s="28"/>
      <c r="CP367" s="28"/>
      <c r="CQ367" s="28"/>
      <c r="CR367" s="28"/>
      <c r="CS367" s="28"/>
      <c r="CT367" s="28"/>
      <c r="CU367" s="28"/>
      <c r="CV367" s="28"/>
      <c r="CW367" s="28"/>
      <c r="CX367" s="28"/>
      <c r="CY367" s="28"/>
      <c r="CZ367" s="28"/>
      <c r="DA367" s="28"/>
      <c r="DB367" s="28"/>
      <c r="DC367" s="28"/>
      <c r="DD367" s="28"/>
      <c r="DE367" s="28"/>
      <c r="DF367" s="28"/>
      <c r="DG367" s="28"/>
      <c r="DH367" s="28"/>
      <c r="DI367" s="28"/>
      <c r="DJ367" s="28"/>
      <c r="DK367" s="28"/>
      <c r="DL367" s="28"/>
      <c r="DM367" s="28"/>
      <c r="DN367" s="28"/>
      <c r="DO367" s="28"/>
      <c r="DP367" s="28"/>
      <c r="DQ367" s="28"/>
      <c r="DR367" s="28"/>
      <c r="DS367" s="28"/>
      <c r="DT367" s="28"/>
      <c r="DU367" s="28"/>
      <c r="DV367" s="28"/>
      <c r="DW367" s="28"/>
      <c r="DX367" s="28"/>
      <c r="DY367" s="28"/>
      <c r="DZ367" s="28"/>
      <c r="EA367" s="28"/>
      <c r="EB367" s="28"/>
      <c r="EC367" s="28"/>
      <c r="ED367" s="28"/>
      <c r="EE367" s="28"/>
      <c r="EF367" s="28"/>
      <c r="EG367" s="28"/>
      <c r="EH367" s="28"/>
      <c r="EI367" s="28"/>
      <c r="EJ367" s="28"/>
      <c r="EK367" s="28"/>
      <c r="EL367" s="28"/>
      <c r="EM367" s="28"/>
      <c r="EN367" s="28"/>
      <c r="EO367" s="28"/>
      <c r="EP367" s="28"/>
      <c r="EQ367" s="28"/>
      <c r="ER367" s="28"/>
      <c r="ES367" s="28"/>
      <c r="ET367" s="28"/>
      <c r="EU367" s="28"/>
      <c r="EV367" s="28"/>
      <c r="EW367" s="28"/>
      <c r="EX367" s="28"/>
      <c r="EY367" s="28"/>
      <c r="EZ367" s="28"/>
      <c r="FA367" s="28"/>
      <c r="FB367" s="28"/>
      <c r="FC367" s="28"/>
      <c r="FD367" s="28"/>
      <c r="FE367" s="28"/>
      <c r="FF367" s="28"/>
      <c r="FG367" s="28"/>
      <c r="FH367" s="28"/>
      <c r="FI367" s="28"/>
      <c r="FJ367" s="28"/>
      <c r="FK367" s="28"/>
      <c r="FL367" s="28"/>
      <c r="FM367" s="28"/>
      <c r="FN367" s="28"/>
      <c r="FO367" s="73"/>
      <c r="FP367" s="73"/>
      <c r="FQ367" s="73"/>
      <c r="FR367" s="73"/>
      <c r="FS367" s="78" t="s">
        <v>1806</v>
      </c>
      <c r="FT367" s="73"/>
      <c r="FU367" s="73"/>
      <c r="FV367" s="114" t="s">
        <v>1956</v>
      </c>
      <c r="FW367" s="114" t="s">
        <v>1647</v>
      </c>
      <c r="FX367" s="114" t="s">
        <v>1647</v>
      </c>
      <c r="FY367" s="73"/>
      <c r="FZ367" s="90" t="s">
        <v>1648</v>
      </c>
      <c r="GA367" s="90" t="s">
        <v>1647</v>
      </c>
      <c r="GB367" s="90" t="s">
        <v>1649</v>
      </c>
      <c r="GC367" s="90" t="s">
        <v>1650</v>
      </c>
      <c r="GD367" s="90" t="s">
        <v>1651</v>
      </c>
      <c r="GE367" s="90" t="s">
        <v>1957</v>
      </c>
      <c r="GF367" s="90" t="s">
        <v>1653</v>
      </c>
      <c r="GG367" s="90" t="s">
        <v>1650</v>
      </c>
      <c r="GH367" s="106" t="s">
        <v>1654</v>
      </c>
      <c r="GI367" s="106" t="s">
        <v>1655</v>
      </c>
      <c r="GJ367" s="28" t="s">
        <v>1647</v>
      </c>
      <c r="GK367" s="28" t="s">
        <v>1836</v>
      </c>
      <c r="GL367" s="28"/>
    </row>
    <row r="368" spans="1:194" x14ac:dyDescent="0.25">
      <c r="A368" s="71" t="str">
        <f t="shared" si="34"/>
        <v>Expenditure: Employee Related Cost  - Municipal Staff : Post-retirement Benefit - Pension: Defined Contribution Fund Expenses</v>
      </c>
      <c r="B368" s="28"/>
      <c r="C368" s="28" t="str">
        <f t="shared" si="30"/>
        <v>IE005002003002008000000000000000000000</v>
      </c>
      <c r="D368" s="25" t="s">
        <v>1166</v>
      </c>
      <c r="E368" s="25" t="s">
        <v>713</v>
      </c>
      <c r="F368" s="25" t="s">
        <v>707</v>
      </c>
      <c r="G368" s="25" t="s">
        <v>710</v>
      </c>
      <c r="H368" s="25" t="s">
        <v>707</v>
      </c>
      <c r="I368" s="25" t="s">
        <v>720</v>
      </c>
      <c r="J368" s="25" t="s">
        <v>697</v>
      </c>
      <c r="K368" s="25" t="s">
        <v>697</v>
      </c>
      <c r="L368" s="25" t="s">
        <v>697</v>
      </c>
      <c r="M368" s="25" t="s">
        <v>697</v>
      </c>
      <c r="N368" s="25" t="s">
        <v>697</v>
      </c>
      <c r="O368" s="25" t="s">
        <v>697</v>
      </c>
      <c r="P368" s="25" t="s">
        <v>697</v>
      </c>
      <c r="Q368" s="28"/>
      <c r="R368" s="28" t="s">
        <v>704</v>
      </c>
      <c r="S368" s="28" t="s">
        <v>698</v>
      </c>
      <c r="T368" s="28" t="s">
        <v>694</v>
      </c>
      <c r="U368" s="28"/>
      <c r="V368" s="94" t="s">
        <v>1828</v>
      </c>
      <c r="W368" s="28" t="s">
        <v>905</v>
      </c>
      <c r="X368" s="28"/>
      <c r="Y368" s="28"/>
      <c r="Z368" s="28"/>
      <c r="AA368" s="28"/>
      <c r="AB368" s="28" t="s">
        <v>1829</v>
      </c>
      <c r="AC368" s="28"/>
      <c r="AD368" s="28"/>
      <c r="AE368" s="28"/>
      <c r="AF368" s="28"/>
      <c r="AG368" s="28"/>
      <c r="AH368" s="28"/>
      <c r="AI368" s="28" t="s">
        <v>1973</v>
      </c>
      <c r="AJ368" s="28" t="s">
        <v>704</v>
      </c>
      <c r="AK368" s="28"/>
      <c r="AL368" s="28"/>
      <c r="AM368" s="28"/>
      <c r="AN368" s="28"/>
      <c r="AO368" s="28"/>
      <c r="AP368" s="28"/>
      <c r="AQ368" s="28"/>
      <c r="AR368" s="28"/>
      <c r="AS368" s="28"/>
      <c r="AT368" s="28"/>
      <c r="AU368" s="28"/>
      <c r="AV368" s="28"/>
      <c r="AW368" s="28"/>
      <c r="AX368" s="28"/>
      <c r="AY368" s="28"/>
      <c r="AZ368" s="28"/>
      <c r="BA368" s="28"/>
      <c r="BB368" s="28"/>
      <c r="BC368" s="28"/>
      <c r="BD368" s="28"/>
      <c r="BE368" s="28"/>
      <c r="BF368" s="28"/>
      <c r="BG368" s="28"/>
      <c r="BH368" s="28"/>
      <c r="BI368" s="28"/>
      <c r="BJ368" s="28"/>
      <c r="BK368" s="28"/>
      <c r="BL368" s="28"/>
      <c r="BM368" s="28"/>
      <c r="BN368" s="28"/>
      <c r="BO368" s="28"/>
      <c r="BP368" s="28"/>
      <c r="BQ368" s="28"/>
      <c r="BR368" s="28"/>
      <c r="BS368" s="28"/>
      <c r="BT368" s="28"/>
      <c r="BU368" s="28"/>
      <c r="BV368" s="28"/>
      <c r="BW368" s="28"/>
      <c r="BX368" s="28"/>
      <c r="BY368" s="28"/>
      <c r="BZ368" s="28"/>
      <c r="CA368" s="28"/>
      <c r="CB368" s="28"/>
      <c r="CC368" s="28"/>
      <c r="CD368" s="28"/>
      <c r="CE368" s="28"/>
      <c r="CF368" s="28"/>
      <c r="CG368" s="28"/>
      <c r="CH368" s="28"/>
      <c r="CI368" s="28"/>
      <c r="CJ368" s="28"/>
      <c r="CK368" s="28"/>
      <c r="CL368" s="28"/>
      <c r="CM368" s="28"/>
      <c r="CN368" s="28"/>
      <c r="CO368" s="28"/>
      <c r="CP368" s="28"/>
      <c r="CQ368" s="28"/>
      <c r="CR368" s="28"/>
      <c r="CS368" s="28"/>
      <c r="CT368" s="28"/>
      <c r="CU368" s="28"/>
      <c r="CV368" s="28"/>
      <c r="CW368" s="28"/>
      <c r="CX368" s="28"/>
      <c r="CY368" s="28"/>
      <c r="CZ368" s="28"/>
      <c r="DA368" s="28"/>
      <c r="DB368" s="28"/>
      <c r="DC368" s="28"/>
      <c r="DD368" s="28"/>
      <c r="DE368" s="28"/>
      <c r="DF368" s="28"/>
      <c r="DG368" s="28"/>
      <c r="DH368" s="28"/>
      <c r="DI368" s="28"/>
      <c r="DJ368" s="28"/>
      <c r="DK368" s="28"/>
      <c r="DL368" s="28"/>
      <c r="DM368" s="28"/>
      <c r="DN368" s="28"/>
      <c r="DO368" s="28"/>
      <c r="DP368" s="28"/>
      <c r="DQ368" s="28"/>
      <c r="DR368" s="28"/>
      <c r="DS368" s="28"/>
      <c r="DT368" s="28"/>
      <c r="DU368" s="28"/>
      <c r="DV368" s="28"/>
      <c r="DW368" s="28"/>
      <c r="DX368" s="28"/>
      <c r="DY368" s="28"/>
      <c r="DZ368" s="28"/>
      <c r="EA368" s="28"/>
      <c r="EB368" s="28"/>
      <c r="EC368" s="28"/>
      <c r="ED368" s="28"/>
      <c r="EE368" s="28"/>
      <c r="EF368" s="28"/>
      <c r="EG368" s="28"/>
      <c r="EH368" s="28"/>
      <c r="EI368" s="28"/>
      <c r="EJ368" s="28"/>
      <c r="EK368" s="28"/>
      <c r="EL368" s="28"/>
      <c r="EM368" s="28"/>
      <c r="EN368" s="28"/>
      <c r="EO368" s="28"/>
      <c r="EP368" s="28"/>
      <c r="EQ368" s="28"/>
      <c r="ER368" s="28"/>
      <c r="ES368" s="28"/>
      <c r="ET368" s="28"/>
      <c r="EU368" s="28"/>
      <c r="EV368" s="28"/>
      <c r="EW368" s="28"/>
      <c r="EX368" s="28"/>
      <c r="EY368" s="28"/>
      <c r="EZ368" s="28"/>
      <c r="FA368" s="28"/>
      <c r="FB368" s="28"/>
      <c r="FC368" s="28"/>
      <c r="FD368" s="28"/>
      <c r="FE368" s="28"/>
      <c r="FF368" s="28"/>
      <c r="FG368" s="28"/>
      <c r="FH368" s="28"/>
      <c r="FI368" s="28"/>
      <c r="FJ368" s="28"/>
      <c r="FK368" s="28"/>
      <c r="FL368" s="28"/>
      <c r="FM368" s="28"/>
      <c r="FN368" s="28"/>
      <c r="FO368" s="73"/>
      <c r="FP368" s="73"/>
      <c r="FQ368" s="73"/>
      <c r="FR368" s="73"/>
      <c r="FS368" s="78" t="s">
        <v>1806</v>
      </c>
      <c r="FT368" s="73"/>
      <c r="FU368" s="73"/>
      <c r="FV368" s="114" t="s">
        <v>1956</v>
      </c>
      <c r="FW368" s="114" t="s">
        <v>1647</v>
      </c>
      <c r="FX368" s="114" t="s">
        <v>1647</v>
      </c>
      <c r="FY368" s="73"/>
      <c r="FZ368" s="90" t="s">
        <v>1648</v>
      </c>
      <c r="GA368" s="90" t="s">
        <v>1647</v>
      </c>
      <c r="GB368" s="90" t="s">
        <v>1649</v>
      </c>
      <c r="GC368" s="90" t="s">
        <v>1650</v>
      </c>
      <c r="GD368" s="90" t="s">
        <v>1651</v>
      </c>
      <c r="GE368" s="90" t="s">
        <v>1957</v>
      </c>
      <c r="GF368" s="90" t="s">
        <v>1653</v>
      </c>
      <c r="GG368" s="90" t="s">
        <v>1650</v>
      </c>
      <c r="GH368" s="106" t="s">
        <v>1654</v>
      </c>
      <c r="GI368" s="106" t="s">
        <v>1655</v>
      </c>
      <c r="GJ368" s="28"/>
      <c r="GK368" s="28" t="s">
        <v>1831</v>
      </c>
      <c r="GL368" s="28"/>
    </row>
    <row r="369" spans="1:194" x14ac:dyDescent="0.25">
      <c r="A369" s="71" t="str">
        <f t="shared" ref="A369" si="35">CONCATENATE($W$7,": ",$X$236," - ",$Y$301,": ",Z369)</f>
        <v>Expenditure: Employee Related Cost  - Municipal Staff : Post-retirement Benefit - Cost Capitalised to PPE (Credit Account)</v>
      </c>
      <c r="B369" s="79" t="s">
        <v>1639</v>
      </c>
      <c r="C369" s="79" t="str">
        <f t="shared" si="30"/>
        <v>IE005002004000000000000000000000000000</v>
      </c>
      <c r="D369" s="25" t="s">
        <v>1166</v>
      </c>
      <c r="E369" s="25" t="s">
        <v>713</v>
      </c>
      <c r="F369" s="25" t="s">
        <v>707</v>
      </c>
      <c r="G369" s="25" t="s">
        <v>711</v>
      </c>
      <c r="H369" s="25" t="s">
        <v>697</v>
      </c>
      <c r="I369" s="25" t="s">
        <v>697</v>
      </c>
      <c r="J369" s="25" t="s">
        <v>697</v>
      </c>
      <c r="K369" s="25" t="s">
        <v>697</v>
      </c>
      <c r="L369" s="25" t="s">
        <v>697</v>
      </c>
      <c r="M369" s="25" t="s">
        <v>697</v>
      </c>
      <c r="N369" s="25" t="s">
        <v>697</v>
      </c>
      <c r="O369" s="25" t="s">
        <v>697</v>
      </c>
      <c r="P369" s="25" t="s">
        <v>697</v>
      </c>
      <c r="Q369" s="28">
        <v>0</v>
      </c>
      <c r="R369" s="28" t="s">
        <v>704</v>
      </c>
      <c r="S369" s="28" t="s">
        <v>698</v>
      </c>
      <c r="T369" s="28" t="s">
        <v>694</v>
      </c>
      <c r="U369" s="28"/>
      <c r="V369" s="79" t="s">
        <v>53</v>
      </c>
      <c r="W369" s="79" t="s">
        <v>905</v>
      </c>
      <c r="X369" s="79"/>
      <c r="Y369" s="79"/>
      <c r="Z369" s="79" t="s">
        <v>1844</v>
      </c>
      <c r="AA369" s="79"/>
      <c r="AB369" s="79"/>
      <c r="AC369" s="79"/>
      <c r="AD369" s="79"/>
      <c r="AE369" s="79"/>
      <c r="AF369" s="79"/>
      <c r="AG369" s="79"/>
      <c r="AH369" s="79"/>
      <c r="AI369" s="79" t="s">
        <v>1974</v>
      </c>
      <c r="AJ369" s="28" t="s">
        <v>704</v>
      </c>
      <c r="AK369" s="79" t="s">
        <v>704</v>
      </c>
      <c r="AL369" s="79" t="s">
        <v>704</v>
      </c>
      <c r="AM369" s="79" t="s">
        <v>704</v>
      </c>
      <c r="AN369" s="79" t="s">
        <v>704</v>
      </c>
      <c r="AO369" s="79" t="s">
        <v>704</v>
      </c>
      <c r="AP369" s="79" t="s">
        <v>704</v>
      </c>
      <c r="AQ369" s="79" t="s">
        <v>704</v>
      </c>
      <c r="AR369" s="79" t="s">
        <v>704</v>
      </c>
      <c r="AS369" s="79" t="s">
        <v>704</v>
      </c>
      <c r="AT369" s="79" t="s">
        <v>704</v>
      </c>
      <c r="AU369" s="79" t="s">
        <v>704</v>
      </c>
      <c r="AV369" s="79" t="s">
        <v>704</v>
      </c>
      <c r="AW369" s="79" t="s">
        <v>704</v>
      </c>
      <c r="AX369" s="79" t="s">
        <v>704</v>
      </c>
      <c r="AY369" s="79" t="s">
        <v>704</v>
      </c>
      <c r="AZ369" s="79" t="s">
        <v>704</v>
      </c>
      <c r="BA369" s="79" t="s">
        <v>704</v>
      </c>
      <c r="BB369" s="79" t="s">
        <v>704</v>
      </c>
      <c r="BC369" s="79" t="s">
        <v>704</v>
      </c>
      <c r="BD369" s="79" t="s">
        <v>704</v>
      </c>
      <c r="BE369" s="79" t="s">
        <v>704</v>
      </c>
      <c r="BF369" s="79" t="s">
        <v>704</v>
      </c>
      <c r="BG369" s="79" t="s">
        <v>704</v>
      </c>
      <c r="BH369" s="79" t="s">
        <v>704</v>
      </c>
      <c r="BI369" s="79" t="s">
        <v>704</v>
      </c>
      <c r="BJ369" s="79" t="s">
        <v>704</v>
      </c>
      <c r="BK369" s="79" t="s">
        <v>704</v>
      </c>
      <c r="BL369" s="79" t="s">
        <v>704</v>
      </c>
      <c r="BM369" s="79" t="s">
        <v>704</v>
      </c>
      <c r="BN369" s="79" t="s">
        <v>704</v>
      </c>
      <c r="BO369" s="79" t="s">
        <v>704</v>
      </c>
      <c r="BP369" s="79" t="s">
        <v>704</v>
      </c>
      <c r="BQ369" s="79" t="s">
        <v>704</v>
      </c>
      <c r="BR369" s="79" t="s">
        <v>704</v>
      </c>
      <c r="BS369" s="79" t="s">
        <v>704</v>
      </c>
      <c r="BT369" s="79" t="s">
        <v>704</v>
      </c>
      <c r="BU369" s="79" t="s">
        <v>704</v>
      </c>
      <c r="BV369" s="79" t="s">
        <v>704</v>
      </c>
      <c r="BW369" s="79" t="s">
        <v>704</v>
      </c>
      <c r="BX369" s="79" t="s">
        <v>704</v>
      </c>
      <c r="BY369" s="79" t="s">
        <v>704</v>
      </c>
      <c r="BZ369" s="79" t="s">
        <v>704</v>
      </c>
      <c r="CA369" s="79" t="s">
        <v>704</v>
      </c>
      <c r="CB369" s="79" t="s">
        <v>704</v>
      </c>
      <c r="CC369" s="79" t="s">
        <v>704</v>
      </c>
      <c r="CD369" s="79" t="s">
        <v>704</v>
      </c>
      <c r="CE369" s="79" t="s">
        <v>704</v>
      </c>
      <c r="CF369" s="79" t="s">
        <v>704</v>
      </c>
      <c r="CG369" s="79" t="s">
        <v>704</v>
      </c>
      <c r="CH369" s="79" t="s">
        <v>704</v>
      </c>
      <c r="CI369" s="79" t="s">
        <v>704</v>
      </c>
      <c r="CJ369" s="79" t="s">
        <v>704</v>
      </c>
      <c r="CK369" s="79" t="s">
        <v>704</v>
      </c>
      <c r="CL369" s="79" t="s">
        <v>704</v>
      </c>
      <c r="CM369" s="79" t="s">
        <v>704</v>
      </c>
      <c r="CN369" s="79" t="s">
        <v>704</v>
      </c>
      <c r="CO369" s="79" t="s">
        <v>704</v>
      </c>
      <c r="CP369" s="79" t="s">
        <v>704</v>
      </c>
      <c r="CQ369" s="79" t="s">
        <v>704</v>
      </c>
      <c r="CR369" s="79" t="s">
        <v>704</v>
      </c>
      <c r="CS369" s="79" t="s">
        <v>704</v>
      </c>
      <c r="CT369" s="79" t="s">
        <v>704</v>
      </c>
      <c r="CU369" s="79" t="s">
        <v>704</v>
      </c>
      <c r="CV369" s="79" t="s">
        <v>704</v>
      </c>
      <c r="CW369" s="79" t="s">
        <v>704</v>
      </c>
      <c r="CX369" s="79" t="s">
        <v>704</v>
      </c>
      <c r="CY369" s="79" t="s">
        <v>704</v>
      </c>
      <c r="CZ369" s="79" t="s">
        <v>704</v>
      </c>
      <c r="DA369" s="79" t="s">
        <v>704</v>
      </c>
      <c r="DB369" s="79" t="s">
        <v>698</v>
      </c>
      <c r="DC369" s="79" t="s">
        <v>698</v>
      </c>
      <c r="DD369" s="79" t="s">
        <v>698</v>
      </c>
      <c r="DE369" s="79" t="s">
        <v>698</v>
      </c>
      <c r="DF369" s="79" t="s">
        <v>704</v>
      </c>
      <c r="DG369" s="79" t="s">
        <v>704</v>
      </c>
      <c r="DH369" s="79" t="s">
        <v>704</v>
      </c>
      <c r="DI369" s="79" t="s">
        <v>704</v>
      </c>
      <c r="DJ369" s="79" t="s">
        <v>704</v>
      </c>
      <c r="DK369" s="79" t="s">
        <v>704</v>
      </c>
      <c r="DL369" s="79" t="s">
        <v>704</v>
      </c>
      <c r="DM369" s="79" t="s">
        <v>704</v>
      </c>
      <c r="DN369" s="79" t="s">
        <v>704</v>
      </c>
      <c r="DO369" s="79" t="s">
        <v>704</v>
      </c>
      <c r="DP369" s="79" t="s">
        <v>704</v>
      </c>
      <c r="DQ369" s="79" t="s">
        <v>704</v>
      </c>
      <c r="DR369" s="79" t="s">
        <v>704</v>
      </c>
      <c r="DS369" s="79"/>
      <c r="DT369" s="79" t="s">
        <v>704</v>
      </c>
      <c r="DU369" s="79" t="s">
        <v>704</v>
      </c>
      <c r="DV369" s="79" t="s">
        <v>704</v>
      </c>
      <c r="DW369" s="79" t="s">
        <v>704</v>
      </c>
      <c r="DX369" s="79" t="s">
        <v>704</v>
      </c>
      <c r="DY369" s="79" t="s">
        <v>704</v>
      </c>
      <c r="DZ369" s="79" t="s">
        <v>704</v>
      </c>
      <c r="EA369" s="79" t="s">
        <v>704</v>
      </c>
      <c r="EB369" s="79" t="s">
        <v>704</v>
      </c>
      <c r="EC369" s="79" t="s">
        <v>704</v>
      </c>
      <c r="ED369" s="79" t="s">
        <v>704</v>
      </c>
      <c r="EE369" s="79" t="s">
        <v>704</v>
      </c>
      <c r="EF369" s="79" t="s">
        <v>704</v>
      </c>
      <c r="EG369" s="79" t="s">
        <v>704</v>
      </c>
      <c r="EH369" s="79" t="s">
        <v>704</v>
      </c>
      <c r="EI369" s="79" t="s">
        <v>704</v>
      </c>
      <c r="EJ369" s="79" t="s">
        <v>704</v>
      </c>
      <c r="EK369" s="79" t="s">
        <v>704</v>
      </c>
      <c r="EL369" s="79" t="s">
        <v>704</v>
      </c>
      <c r="EM369" s="79" t="s">
        <v>704</v>
      </c>
      <c r="EN369" s="79" t="s">
        <v>704</v>
      </c>
      <c r="EO369" s="79" t="s">
        <v>704</v>
      </c>
      <c r="EP369" s="79" t="s">
        <v>704</v>
      </c>
      <c r="EQ369" s="79" t="s">
        <v>704</v>
      </c>
      <c r="ER369" s="79" t="s">
        <v>704</v>
      </c>
      <c r="ES369" s="79" t="s">
        <v>704</v>
      </c>
      <c r="ET369" s="79" t="s">
        <v>704</v>
      </c>
      <c r="EU369" s="79" t="s">
        <v>704</v>
      </c>
      <c r="EV369" s="79" t="s">
        <v>704</v>
      </c>
      <c r="EW369" s="79" t="s">
        <v>704</v>
      </c>
      <c r="EX369" s="79" t="s">
        <v>704</v>
      </c>
      <c r="EY369" s="79" t="s">
        <v>704</v>
      </c>
      <c r="EZ369" s="79" t="s">
        <v>704</v>
      </c>
      <c r="FA369" s="79" t="s">
        <v>704</v>
      </c>
      <c r="FB369" s="79" t="s">
        <v>704</v>
      </c>
      <c r="FC369" s="79" t="s">
        <v>704</v>
      </c>
      <c r="FD369" s="79" t="s">
        <v>704</v>
      </c>
      <c r="FE369" s="79" t="s">
        <v>704</v>
      </c>
      <c r="FF369" s="79" t="s">
        <v>704</v>
      </c>
      <c r="FG369" s="79" t="s">
        <v>704</v>
      </c>
      <c r="FH369" s="79" t="s">
        <v>704</v>
      </c>
      <c r="FI369" s="79" t="s">
        <v>704</v>
      </c>
      <c r="FJ369" s="79" t="s">
        <v>694</v>
      </c>
      <c r="FK369" s="79" t="s">
        <v>704</v>
      </c>
      <c r="FL369" s="79" t="s">
        <v>704</v>
      </c>
      <c r="FM369" s="79" t="s">
        <v>704</v>
      </c>
      <c r="FN369" s="79" t="s">
        <v>704</v>
      </c>
      <c r="FO369" s="80"/>
      <c r="FP369" s="80" t="s">
        <v>698</v>
      </c>
      <c r="FQ369" s="80" t="s">
        <v>1176</v>
      </c>
      <c r="FR369" s="80"/>
      <c r="FS369" s="117" t="s">
        <v>1660</v>
      </c>
      <c r="FT369" s="80" t="s">
        <v>1645</v>
      </c>
      <c r="FU369" s="80" t="s">
        <v>698</v>
      </c>
      <c r="FV369" s="78" t="s">
        <v>1956</v>
      </c>
      <c r="FW369" s="78" t="s">
        <v>1647</v>
      </c>
      <c r="FX369" s="78" t="s">
        <v>698</v>
      </c>
      <c r="FY369" s="80" t="s">
        <v>698</v>
      </c>
      <c r="FZ369" s="90" t="s">
        <v>1661</v>
      </c>
      <c r="GA369" s="90" t="s">
        <v>1647</v>
      </c>
      <c r="GB369" s="90" t="s">
        <v>1649</v>
      </c>
      <c r="GC369" s="90" t="s">
        <v>1650</v>
      </c>
      <c r="GD369" s="90" t="s">
        <v>1651</v>
      </c>
      <c r="GE369" s="90" t="s">
        <v>1957</v>
      </c>
      <c r="GF369" s="90" t="s">
        <v>1653</v>
      </c>
      <c r="GG369" s="90" t="s">
        <v>1650</v>
      </c>
      <c r="GH369" s="119" t="s">
        <v>1662</v>
      </c>
      <c r="GI369" s="106" t="s">
        <v>1655</v>
      </c>
      <c r="GJ369" s="79" t="s">
        <v>1647</v>
      </c>
      <c r="GK369" s="28"/>
      <c r="GL369" s="79"/>
    </row>
    <row r="370" spans="1:194" x14ac:dyDescent="0.25">
      <c r="A370" s="71" t="str">
        <f>CONCATENATE($W$7,": ",$X$370)</f>
        <v>Expenditure: Interest, Dividends and Rent on Land</v>
      </c>
      <c r="B370" s="27" t="s">
        <v>694</v>
      </c>
      <c r="C370" s="27" t="str">
        <f t="shared" si="30"/>
        <v>IE006000000000000000000000000000000000</v>
      </c>
      <c r="D370" s="23" t="s">
        <v>1166</v>
      </c>
      <c r="E370" s="23" t="s">
        <v>715</v>
      </c>
      <c r="F370" s="23" t="s">
        <v>697</v>
      </c>
      <c r="G370" s="23" t="s">
        <v>697</v>
      </c>
      <c r="H370" s="23" t="s">
        <v>697</v>
      </c>
      <c r="I370" s="23" t="s">
        <v>697</v>
      </c>
      <c r="J370" s="23" t="s">
        <v>697</v>
      </c>
      <c r="K370" s="23" t="s">
        <v>697</v>
      </c>
      <c r="L370" s="23" t="s">
        <v>697</v>
      </c>
      <c r="M370" s="23" t="s">
        <v>697</v>
      </c>
      <c r="N370" s="23" t="s">
        <v>697</v>
      </c>
      <c r="O370" s="23" t="s">
        <v>697</v>
      </c>
      <c r="P370" s="23" t="s">
        <v>697</v>
      </c>
      <c r="Q370" s="27">
        <v>0</v>
      </c>
      <c r="R370" s="27" t="s">
        <v>698</v>
      </c>
      <c r="S370" s="27" t="s">
        <v>698</v>
      </c>
      <c r="T370" s="28" t="s">
        <v>694</v>
      </c>
      <c r="U370" s="28"/>
      <c r="V370" s="27" t="s">
        <v>1975</v>
      </c>
      <c r="W370" s="27" t="s">
        <v>905</v>
      </c>
      <c r="X370" s="27" t="s">
        <v>1976</v>
      </c>
      <c r="Y370" s="27"/>
      <c r="Z370" s="27"/>
      <c r="AA370" s="27"/>
      <c r="AB370" s="27"/>
      <c r="AC370" s="27"/>
      <c r="AD370" s="27"/>
      <c r="AE370" s="27"/>
      <c r="AF370" s="27"/>
      <c r="AG370" s="27"/>
      <c r="AH370" s="27"/>
      <c r="AI370" s="44" t="s">
        <v>1977</v>
      </c>
      <c r="AJ370" s="28" t="s">
        <v>694</v>
      </c>
      <c r="AK370" s="27" t="s">
        <v>694</v>
      </c>
      <c r="AL370" s="27" t="s">
        <v>694</v>
      </c>
      <c r="AM370" s="27" t="s">
        <v>694</v>
      </c>
      <c r="AN370" s="27" t="s">
        <v>694</v>
      </c>
      <c r="AO370" s="27" t="s">
        <v>694</v>
      </c>
      <c r="AP370" s="27" t="s">
        <v>694</v>
      </c>
      <c r="AQ370" s="27" t="s">
        <v>694</v>
      </c>
      <c r="AR370" s="27" t="s">
        <v>694</v>
      </c>
      <c r="AS370" s="27" t="s">
        <v>694</v>
      </c>
      <c r="AT370" s="27" t="s">
        <v>694</v>
      </c>
      <c r="AU370" s="27" t="s">
        <v>694</v>
      </c>
      <c r="AV370" s="27" t="s">
        <v>694</v>
      </c>
      <c r="AW370" s="27" t="s">
        <v>694</v>
      </c>
      <c r="AX370" s="27" t="s">
        <v>694</v>
      </c>
      <c r="AY370" s="27" t="s">
        <v>694</v>
      </c>
      <c r="AZ370" s="27" t="s">
        <v>694</v>
      </c>
      <c r="BA370" s="27" t="s">
        <v>694</v>
      </c>
      <c r="BB370" s="27" t="s">
        <v>694</v>
      </c>
      <c r="BC370" s="27" t="s">
        <v>694</v>
      </c>
      <c r="BD370" s="27" t="s">
        <v>694</v>
      </c>
      <c r="BE370" s="27" t="s">
        <v>694</v>
      </c>
      <c r="BF370" s="27" t="s">
        <v>694</v>
      </c>
      <c r="BG370" s="27" t="s">
        <v>694</v>
      </c>
      <c r="BH370" s="27" t="s">
        <v>694</v>
      </c>
      <c r="BI370" s="27" t="s">
        <v>694</v>
      </c>
      <c r="BJ370" s="27" t="s">
        <v>694</v>
      </c>
      <c r="BK370" s="27" t="s">
        <v>694</v>
      </c>
      <c r="BL370" s="27" t="s">
        <v>694</v>
      </c>
      <c r="BM370" s="27" t="s">
        <v>694</v>
      </c>
      <c r="BN370" s="27" t="s">
        <v>694</v>
      </c>
      <c r="BO370" s="27" t="s">
        <v>694</v>
      </c>
      <c r="BP370" s="27" t="s">
        <v>694</v>
      </c>
      <c r="BQ370" s="27" t="s">
        <v>694</v>
      </c>
      <c r="BR370" s="27" t="s">
        <v>694</v>
      </c>
      <c r="BS370" s="27" t="s">
        <v>694</v>
      </c>
      <c r="BT370" s="27" t="s">
        <v>694</v>
      </c>
      <c r="BU370" s="27" t="s">
        <v>694</v>
      </c>
      <c r="BV370" s="27" t="s">
        <v>694</v>
      </c>
      <c r="BW370" s="27" t="s">
        <v>694</v>
      </c>
      <c r="BX370" s="27" t="s">
        <v>694</v>
      </c>
      <c r="BY370" s="27" t="s">
        <v>694</v>
      </c>
      <c r="BZ370" s="27" t="s">
        <v>694</v>
      </c>
      <c r="CA370" s="27" t="s">
        <v>694</v>
      </c>
      <c r="CB370" s="27" t="s">
        <v>694</v>
      </c>
      <c r="CC370" s="27" t="s">
        <v>694</v>
      </c>
      <c r="CD370" s="27" t="s">
        <v>694</v>
      </c>
      <c r="CE370" s="27" t="s">
        <v>694</v>
      </c>
      <c r="CF370" s="27" t="s">
        <v>694</v>
      </c>
      <c r="CG370" s="27" t="s">
        <v>694</v>
      </c>
      <c r="CH370" s="27" t="s">
        <v>694</v>
      </c>
      <c r="CI370" s="27" t="s">
        <v>694</v>
      </c>
      <c r="CJ370" s="27" t="s">
        <v>694</v>
      </c>
      <c r="CK370" s="27" t="s">
        <v>694</v>
      </c>
      <c r="CL370" s="27" t="s">
        <v>694</v>
      </c>
      <c r="CM370" s="27" t="s">
        <v>694</v>
      </c>
      <c r="CN370" s="27" t="s">
        <v>694</v>
      </c>
      <c r="CO370" s="27" t="s">
        <v>694</v>
      </c>
      <c r="CP370" s="27" t="s">
        <v>694</v>
      </c>
      <c r="CQ370" s="27" t="s">
        <v>694</v>
      </c>
      <c r="CR370" s="27" t="s">
        <v>694</v>
      </c>
      <c r="CS370" s="27" t="s">
        <v>694</v>
      </c>
      <c r="CT370" s="27" t="s">
        <v>694</v>
      </c>
      <c r="CU370" s="27" t="s">
        <v>694</v>
      </c>
      <c r="CV370" s="27" t="s">
        <v>694</v>
      </c>
      <c r="CW370" s="27" t="s">
        <v>694</v>
      </c>
      <c r="CX370" s="27" t="s">
        <v>694</v>
      </c>
      <c r="CY370" s="27" t="s">
        <v>694</v>
      </c>
      <c r="CZ370" s="27" t="s">
        <v>694</v>
      </c>
      <c r="DA370" s="27" t="s">
        <v>694</v>
      </c>
      <c r="DB370" s="27" t="s">
        <v>694</v>
      </c>
      <c r="DC370" s="27" t="s">
        <v>694</v>
      </c>
      <c r="DD370" s="27" t="s">
        <v>694</v>
      </c>
      <c r="DE370" s="27" t="s">
        <v>694</v>
      </c>
      <c r="DF370" s="27" t="s">
        <v>694</v>
      </c>
      <c r="DG370" s="27" t="s">
        <v>694</v>
      </c>
      <c r="DH370" s="27" t="s">
        <v>694</v>
      </c>
      <c r="DI370" s="27" t="s">
        <v>694</v>
      </c>
      <c r="DJ370" s="27" t="s">
        <v>694</v>
      </c>
      <c r="DK370" s="27" t="s">
        <v>694</v>
      </c>
      <c r="DL370" s="27" t="s">
        <v>694</v>
      </c>
      <c r="DM370" s="27" t="s">
        <v>694</v>
      </c>
      <c r="DN370" s="27" t="s">
        <v>694</v>
      </c>
      <c r="DO370" s="27" t="s">
        <v>694</v>
      </c>
      <c r="DP370" s="27" t="s">
        <v>694</v>
      </c>
      <c r="DQ370" s="27" t="s">
        <v>694</v>
      </c>
      <c r="DR370" s="27" t="s">
        <v>694</v>
      </c>
      <c r="DS370" s="27"/>
      <c r="DT370" s="27" t="s">
        <v>694</v>
      </c>
      <c r="DU370" s="27" t="s">
        <v>694</v>
      </c>
      <c r="DV370" s="27" t="s">
        <v>694</v>
      </c>
      <c r="DW370" s="27" t="s">
        <v>694</v>
      </c>
      <c r="DX370" s="27" t="s">
        <v>694</v>
      </c>
      <c r="DY370" s="27" t="s">
        <v>694</v>
      </c>
      <c r="DZ370" s="27" t="s">
        <v>694</v>
      </c>
      <c r="EA370" s="27" t="s">
        <v>694</v>
      </c>
      <c r="EB370" s="27" t="s">
        <v>694</v>
      </c>
      <c r="EC370" s="27" t="s">
        <v>694</v>
      </c>
      <c r="ED370" s="27" t="s">
        <v>694</v>
      </c>
      <c r="EE370" s="27" t="s">
        <v>694</v>
      </c>
      <c r="EF370" s="27" t="s">
        <v>694</v>
      </c>
      <c r="EG370" s="27" t="s">
        <v>694</v>
      </c>
      <c r="EH370" s="27" t="s">
        <v>694</v>
      </c>
      <c r="EI370" s="27" t="s">
        <v>694</v>
      </c>
      <c r="EJ370" s="27" t="s">
        <v>694</v>
      </c>
      <c r="EK370" s="27" t="s">
        <v>694</v>
      </c>
      <c r="EL370" s="27" t="s">
        <v>694</v>
      </c>
      <c r="EM370" s="27" t="s">
        <v>694</v>
      </c>
      <c r="EN370" s="27" t="s">
        <v>694</v>
      </c>
      <c r="EO370" s="27" t="s">
        <v>694</v>
      </c>
      <c r="EP370" s="27" t="s">
        <v>694</v>
      </c>
      <c r="EQ370" s="27" t="s">
        <v>694</v>
      </c>
      <c r="ER370" s="27" t="s">
        <v>694</v>
      </c>
      <c r="ES370" s="27" t="s">
        <v>694</v>
      </c>
      <c r="ET370" s="27" t="s">
        <v>694</v>
      </c>
      <c r="EU370" s="27" t="s">
        <v>694</v>
      </c>
      <c r="EV370" s="27" t="s">
        <v>694</v>
      </c>
      <c r="EW370" s="27" t="s">
        <v>694</v>
      </c>
      <c r="EX370" s="27" t="s">
        <v>694</v>
      </c>
      <c r="EY370" s="27" t="s">
        <v>694</v>
      </c>
      <c r="EZ370" s="27" t="s">
        <v>694</v>
      </c>
      <c r="FA370" s="27" t="s">
        <v>694</v>
      </c>
      <c r="FB370" s="27" t="s">
        <v>694</v>
      </c>
      <c r="FC370" s="27" t="s">
        <v>694</v>
      </c>
      <c r="FD370" s="27" t="s">
        <v>694</v>
      </c>
      <c r="FE370" s="27" t="s">
        <v>694</v>
      </c>
      <c r="FF370" s="27" t="s">
        <v>694</v>
      </c>
      <c r="FG370" s="27" t="s">
        <v>694</v>
      </c>
      <c r="FH370" s="27" t="s">
        <v>694</v>
      </c>
      <c r="FI370" s="27" t="s">
        <v>694</v>
      </c>
      <c r="FJ370" s="27" t="s">
        <v>694</v>
      </c>
      <c r="FK370" s="27" t="s">
        <v>694</v>
      </c>
      <c r="FL370" s="27" t="s">
        <v>694</v>
      </c>
      <c r="FM370" s="27" t="s">
        <v>694</v>
      </c>
      <c r="FN370" s="27" t="s">
        <v>694</v>
      </c>
      <c r="FO370" s="72" t="s">
        <v>698</v>
      </c>
      <c r="FP370" s="72" t="s">
        <v>698</v>
      </c>
      <c r="FQ370" s="72" t="s">
        <v>698</v>
      </c>
      <c r="FR370" s="72" t="s">
        <v>698</v>
      </c>
      <c r="FS370" s="72" t="s">
        <v>698</v>
      </c>
      <c r="FT370" s="72" t="s">
        <v>698</v>
      </c>
      <c r="FU370" s="72" t="s">
        <v>698</v>
      </c>
      <c r="FV370" s="72" t="s">
        <v>698</v>
      </c>
      <c r="FW370" s="78" t="s">
        <v>698</v>
      </c>
      <c r="FX370" s="78" t="s">
        <v>698</v>
      </c>
      <c r="FY370" s="72" t="s">
        <v>698</v>
      </c>
      <c r="FZ370" s="90"/>
      <c r="GA370" s="90"/>
      <c r="GB370" s="90"/>
      <c r="GC370" s="90"/>
      <c r="GD370" s="90"/>
      <c r="GE370" s="90"/>
      <c r="GF370" s="90"/>
      <c r="GG370" s="90"/>
      <c r="GH370" s="105" t="s">
        <v>694</v>
      </c>
      <c r="GI370" s="106"/>
      <c r="GJ370" s="27"/>
      <c r="GK370" s="28"/>
      <c r="GL370" s="27"/>
    </row>
    <row r="371" spans="1:194" x14ac:dyDescent="0.25">
      <c r="A371" s="71" t="str">
        <f>CONCATENATE($W$7,": ",$X$370," - ",Y371)</f>
        <v>Expenditure: Interest, Dividends and Rent on Land - Dividends Paid</v>
      </c>
      <c r="B371" s="27" t="s">
        <v>1639</v>
      </c>
      <c r="C371" s="27" t="str">
        <f t="shared" si="30"/>
        <v>IE006001000000000000000000000000000000</v>
      </c>
      <c r="D371" s="23" t="s">
        <v>1166</v>
      </c>
      <c r="E371" s="23" t="s">
        <v>715</v>
      </c>
      <c r="F371" s="23" t="s">
        <v>702</v>
      </c>
      <c r="G371" s="23" t="s">
        <v>697</v>
      </c>
      <c r="H371" s="23" t="s">
        <v>697</v>
      </c>
      <c r="I371" s="23" t="s">
        <v>697</v>
      </c>
      <c r="J371" s="23" t="s">
        <v>697</v>
      </c>
      <c r="K371" s="23" t="s">
        <v>697</v>
      </c>
      <c r="L371" s="23" t="s">
        <v>697</v>
      </c>
      <c r="M371" s="23" t="s">
        <v>697</v>
      </c>
      <c r="N371" s="23" t="s">
        <v>697</v>
      </c>
      <c r="O371" s="23" t="s">
        <v>697</v>
      </c>
      <c r="P371" s="23" t="s">
        <v>697</v>
      </c>
      <c r="Q371" s="27">
        <v>0</v>
      </c>
      <c r="R371" s="27" t="s">
        <v>704</v>
      </c>
      <c r="S371" s="27" t="s">
        <v>698</v>
      </c>
      <c r="T371" s="28" t="s">
        <v>694</v>
      </c>
      <c r="U371" s="28"/>
      <c r="V371" s="27" t="s">
        <v>1978</v>
      </c>
      <c r="W371" s="27" t="s">
        <v>905</v>
      </c>
      <c r="X371" s="27"/>
      <c r="Y371" s="27" t="s">
        <v>1979</v>
      </c>
      <c r="Z371" s="27"/>
      <c r="AA371" s="27"/>
      <c r="AB371" s="27"/>
      <c r="AC371" s="27"/>
      <c r="AD371" s="27"/>
      <c r="AE371" s="27"/>
      <c r="AF371" s="27"/>
      <c r="AG371" s="27"/>
      <c r="AH371" s="27"/>
      <c r="AI371" s="27" t="s">
        <v>1980</v>
      </c>
      <c r="AJ371" s="28" t="s">
        <v>704</v>
      </c>
      <c r="AK371" s="27" t="s">
        <v>698</v>
      </c>
      <c r="AL371" s="27" t="s">
        <v>698</v>
      </c>
      <c r="AM371" s="27" t="s">
        <v>698</v>
      </c>
      <c r="AN371" s="27" t="s">
        <v>698</v>
      </c>
      <c r="AO371" s="27" t="s">
        <v>698</v>
      </c>
      <c r="AP371" s="27" t="s">
        <v>698</v>
      </c>
      <c r="AQ371" s="27" t="s">
        <v>698</v>
      </c>
      <c r="AR371" s="27" t="s">
        <v>698</v>
      </c>
      <c r="AS371" s="27" t="s">
        <v>698</v>
      </c>
      <c r="AT371" s="27" t="s">
        <v>698</v>
      </c>
      <c r="AU371" s="27" t="s">
        <v>698</v>
      </c>
      <c r="AV371" s="27" t="s">
        <v>698</v>
      </c>
      <c r="AW371" s="27" t="s">
        <v>698</v>
      </c>
      <c r="AX371" s="27" t="s">
        <v>698</v>
      </c>
      <c r="AY371" s="27" t="s">
        <v>698</v>
      </c>
      <c r="AZ371" s="27" t="s">
        <v>698</v>
      </c>
      <c r="BA371" s="27" t="s">
        <v>698</v>
      </c>
      <c r="BB371" s="27" t="s">
        <v>698</v>
      </c>
      <c r="BC371" s="27" t="s">
        <v>698</v>
      </c>
      <c r="BD371" s="27" t="s">
        <v>698</v>
      </c>
      <c r="BE371" s="27" t="s">
        <v>698</v>
      </c>
      <c r="BF371" s="27" t="s">
        <v>698</v>
      </c>
      <c r="BG371" s="27" t="s">
        <v>698</v>
      </c>
      <c r="BH371" s="27" t="s">
        <v>698</v>
      </c>
      <c r="BI371" s="27" t="s">
        <v>698</v>
      </c>
      <c r="BJ371" s="27" t="s">
        <v>698</v>
      </c>
      <c r="BK371" s="27" t="s">
        <v>698</v>
      </c>
      <c r="BL371" s="27" t="s">
        <v>698</v>
      </c>
      <c r="BM371" s="27" t="s">
        <v>698</v>
      </c>
      <c r="BN371" s="27" t="s">
        <v>698</v>
      </c>
      <c r="BO371" s="27" t="s">
        <v>698</v>
      </c>
      <c r="BP371" s="27" t="s">
        <v>698</v>
      </c>
      <c r="BQ371" s="27" t="s">
        <v>698</v>
      </c>
      <c r="BR371" s="27" t="s">
        <v>698</v>
      </c>
      <c r="BS371" s="27" t="s">
        <v>698</v>
      </c>
      <c r="BT371" s="27" t="s">
        <v>698</v>
      </c>
      <c r="BU371" s="27" t="s">
        <v>698</v>
      </c>
      <c r="BV371" s="27" t="s">
        <v>698</v>
      </c>
      <c r="BW371" s="27" t="s">
        <v>698</v>
      </c>
      <c r="BX371" s="27" t="s">
        <v>698</v>
      </c>
      <c r="BY371" s="27" t="s">
        <v>698</v>
      </c>
      <c r="BZ371" s="27" t="s">
        <v>698</v>
      </c>
      <c r="CA371" s="27" t="s">
        <v>698</v>
      </c>
      <c r="CB371" s="27" t="s">
        <v>698</v>
      </c>
      <c r="CC371" s="27" t="s">
        <v>698</v>
      </c>
      <c r="CD371" s="27" t="s">
        <v>698</v>
      </c>
      <c r="CE371" s="27" t="s">
        <v>698</v>
      </c>
      <c r="CF371" s="27" t="s">
        <v>698</v>
      </c>
      <c r="CG371" s="27" t="s">
        <v>698</v>
      </c>
      <c r="CH371" s="27" t="s">
        <v>698</v>
      </c>
      <c r="CI371" s="27" t="s">
        <v>698</v>
      </c>
      <c r="CJ371" s="27" t="s">
        <v>698</v>
      </c>
      <c r="CK371" s="27" t="s">
        <v>698</v>
      </c>
      <c r="CL371" s="27" t="s">
        <v>698</v>
      </c>
      <c r="CM371" s="27" t="s">
        <v>698</v>
      </c>
      <c r="CN371" s="27" t="s">
        <v>698</v>
      </c>
      <c r="CO371" s="27" t="s">
        <v>698</v>
      </c>
      <c r="CP371" s="27" t="s">
        <v>698</v>
      </c>
      <c r="CQ371" s="27" t="s">
        <v>698</v>
      </c>
      <c r="CR371" s="27" t="s">
        <v>698</v>
      </c>
      <c r="CS371" s="27" t="s">
        <v>698</v>
      </c>
      <c r="CT371" s="27" t="s">
        <v>698</v>
      </c>
      <c r="CU371" s="27" t="s">
        <v>698</v>
      </c>
      <c r="CV371" s="27" t="s">
        <v>698</v>
      </c>
      <c r="CW371" s="27" t="s">
        <v>698</v>
      </c>
      <c r="CX371" s="27" t="s">
        <v>698</v>
      </c>
      <c r="CY371" s="27" t="s">
        <v>698</v>
      </c>
      <c r="CZ371" s="27" t="s">
        <v>698</v>
      </c>
      <c r="DA371" s="27" t="s">
        <v>698</v>
      </c>
      <c r="DB371" s="27" t="s">
        <v>698</v>
      </c>
      <c r="DC371" s="27" t="s">
        <v>698</v>
      </c>
      <c r="DD371" s="27" t="s">
        <v>698</v>
      </c>
      <c r="DE371" s="27" t="s">
        <v>698</v>
      </c>
      <c r="DF371" s="27" t="s">
        <v>698</v>
      </c>
      <c r="DG371" s="27" t="s">
        <v>698</v>
      </c>
      <c r="DH371" s="27" t="s">
        <v>698</v>
      </c>
      <c r="DI371" s="27" t="s">
        <v>698</v>
      </c>
      <c r="DJ371" s="27" t="s">
        <v>698</v>
      </c>
      <c r="DK371" s="27" t="s">
        <v>698</v>
      </c>
      <c r="DL371" s="27" t="s">
        <v>698</v>
      </c>
      <c r="DM371" s="27" t="s">
        <v>698</v>
      </c>
      <c r="DN371" s="27" t="s">
        <v>698</v>
      </c>
      <c r="DO371" s="27" t="s">
        <v>698</v>
      </c>
      <c r="DP371" s="27" t="s">
        <v>698</v>
      </c>
      <c r="DQ371" s="27" t="s">
        <v>698</v>
      </c>
      <c r="DR371" s="27" t="s">
        <v>698</v>
      </c>
      <c r="DS371" s="27"/>
      <c r="DT371" s="27" t="s">
        <v>698</v>
      </c>
      <c r="DU371" s="27" t="s">
        <v>698</v>
      </c>
      <c r="DV371" s="27" t="s">
        <v>698</v>
      </c>
      <c r="DW371" s="27" t="s">
        <v>698</v>
      </c>
      <c r="DX371" s="27" t="s">
        <v>698</v>
      </c>
      <c r="DY371" s="27" t="s">
        <v>698</v>
      </c>
      <c r="DZ371" s="27" t="s">
        <v>698</v>
      </c>
      <c r="EA371" s="27" t="s">
        <v>698</v>
      </c>
      <c r="EB371" s="27" t="s">
        <v>698</v>
      </c>
      <c r="EC371" s="27" t="s">
        <v>698</v>
      </c>
      <c r="ED371" s="27" t="s">
        <v>698</v>
      </c>
      <c r="EE371" s="27" t="s">
        <v>698</v>
      </c>
      <c r="EF371" s="27" t="s">
        <v>698</v>
      </c>
      <c r="EG371" s="27" t="s">
        <v>694</v>
      </c>
      <c r="EH371" s="27" t="s">
        <v>698</v>
      </c>
      <c r="EI371" s="27" t="s">
        <v>698</v>
      </c>
      <c r="EJ371" s="27" t="s">
        <v>698</v>
      </c>
      <c r="EK371" s="27" t="s">
        <v>698</v>
      </c>
      <c r="EL371" s="27" t="s">
        <v>698</v>
      </c>
      <c r="EM371" s="27" t="s">
        <v>698</v>
      </c>
      <c r="EN371" s="27" t="s">
        <v>698</v>
      </c>
      <c r="EO371" s="27" t="s">
        <v>698</v>
      </c>
      <c r="EP371" s="27" t="s">
        <v>698</v>
      </c>
      <c r="EQ371" s="27" t="s">
        <v>698</v>
      </c>
      <c r="ER371" s="27" t="s">
        <v>698</v>
      </c>
      <c r="ES371" s="27" t="s">
        <v>698</v>
      </c>
      <c r="ET371" s="27" t="s">
        <v>698</v>
      </c>
      <c r="EU371" s="27" t="s">
        <v>698</v>
      </c>
      <c r="EV371" s="27" t="s">
        <v>698</v>
      </c>
      <c r="EW371" s="27" t="s">
        <v>698</v>
      </c>
      <c r="EX371" s="27" t="s">
        <v>698</v>
      </c>
      <c r="EY371" s="27" t="s">
        <v>698</v>
      </c>
      <c r="EZ371" s="27" t="s">
        <v>698</v>
      </c>
      <c r="FA371" s="27" t="s">
        <v>698</v>
      </c>
      <c r="FB371" s="27" t="s">
        <v>698</v>
      </c>
      <c r="FC371" s="27" t="s">
        <v>698</v>
      </c>
      <c r="FD371" s="27" t="s">
        <v>698</v>
      </c>
      <c r="FE371" s="27" t="s">
        <v>694</v>
      </c>
      <c r="FF371" s="27" t="s">
        <v>698</v>
      </c>
      <c r="FG371" s="27" t="s">
        <v>698</v>
      </c>
      <c r="FH371" s="27" t="s">
        <v>698</v>
      </c>
      <c r="FI371" s="27" t="s">
        <v>698</v>
      </c>
      <c r="FJ371" s="27" t="s">
        <v>694</v>
      </c>
      <c r="FK371" s="27" t="s">
        <v>698</v>
      </c>
      <c r="FL371" s="27" t="s">
        <v>698</v>
      </c>
      <c r="FM371" s="27" t="s">
        <v>698</v>
      </c>
      <c r="FN371" s="27" t="s">
        <v>698</v>
      </c>
      <c r="FO371" s="72" t="s">
        <v>1981</v>
      </c>
      <c r="FP371" s="72" t="s">
        <v>698</v>
      </c>
      <c r="FQ371" s="72" t="s">
        <v>1176</v>
      </c>
      <c r="FR371" s="72" t="s">
        <v>1982</v>
      </c>
      <c r="FS371" s="72" t="s">
        <v>698</v>
      </c>
      <c r="FT371" s="72" t="s">
        <v>698</v>
      </c>
      <c r="FU371" s="72" t="s">
        <v>698</v>
      </c>
      <c r="FV371" s="72" t="s">
        <v>698</v>
      </c>
      <c r="FW371" s="78" t="s">
        <v>698</v>
      </c>
      <c r="FX371" s="78" t="s">
        <v>698</v>
      </c>
      <c r="FY371" s="72" t="s">
        <v>698</v>
      </c>
      <c r="FZ371" s="90"/>
      <c r="GA371" s="90"/>
      <c r="GB371" s="90"/>
      <c r="GC371" s="90"/>
      <c r="GD371" s="90"/>
      <c r="GE371" s="90"/>
      <c r="GF371" s="90"/>
      <c r="GG371" s="90"/>
      <c r="GH371" s="105" t="s">
        <v>1983</v>
      </c>
      <c r="GI371" s="106"/>
      <c r="GJ371" s="27"/>
      <c r="GK371" s="28"/>
      <c r="GL371" s="27"/>
    </row>
    <row r="372" spans="1:194" x14ac:dyDescent="0.25">
      <c r="A372" s="71" t="str">
        <f>CONCATENATE($W$7,": ",$X$370," - ",$Y$372)</f>
        <v>Expenditure: Interest, Dividends and Rent on Land - Interest Paid</v>
      </c>
      <c r="B372" s="27" t="s">
        <v>694</v>
      </c>
      <c r="C372" s="27" t="str">
        <f t="shared" si="30"/>
        <v>IE006002000000000000000000000000000000</v>
      </c>
      <c r="D372" s="23" t="s">
        <v>1166</v>
      </c>
      <c r="E372" s="23" t="s">
        <v>715</v>
      </c>
      <c r="F372" s="23" t="s">
        <v>707</v>
      </c>
      <c r="G372" s="23" t="s">
        <v>697</v>
      </c>
      <c r="H372" s="23" t="s">
        <v>697</v>
      </c>
      <c r="I372" s="23" t="s">
        <v>697</v>
      </c>
      <c r="J372" s="23" t="s">
        <v>697</v>
      </c>
      <c r="K372" s="23" t="s">
        <v>697</v>
      </c>
      <c r="L372" s="23" t="s">
        <v>697</v>
      </c>
      <c r="M372" s="23" t="s">
        <v>697</v>
      </c>
      <c r="N372" s="23" t="s">
        <v>697</v>
      </c>
      <c r="O372" s="23" t="s">
        <v>697</v>
      </c>
      <c r="P372" s="23" t="s">
        <v>697</v>
      </c>
      <c r="Q372" s="27">
        <v>0</v>
      </c>
      <c r="R372" s="27" t="s">
        <v>698</v>
      </c>
      <c r="S372" s="27" t="s">
        <v>698</v>
      </c>
      <c r="T372" s="27" t="s">
        <v>694</v>
      </c>
      <c r="U372" s="28"/>
      <c r="V372" s="27" t="s">
        <v>1984</v>
      </c>
      <c r="W372" s="27" t="s">
        <v>905</v>
      </c>
      <c r="X372" s="27"/>
      <c r="Y372" s="27" t="s">
        <v>1985</v>
      </c>
      <c r="Z372" s="27"/>
      <c r="AA372" s="27"/>
      <c r="AB372" s="27"/>
      <c r="AC372" s="27"/>
      <c r="AD372" s="27"/>
      <c r="AE372" s="27"/>
      <c r="AF372" s="27"/>
      <c r="AG372" s="27"/>
      <c r="AH372" s="27"/>
      <c r="AI372" s="27" t="s">
        <v>1986</v>
      </c>
      <c r="AJ372" s="28" t="s">
        <v>694</v>
      </c>
      <c r="AK372" s="27" t="s">
        <v>694</v>
      </c>
      <c r="AL372" s="27" t="s">
        <v>694</v>
      </c>
      <c r="AM372" s="27" t="s">
        <v>694</v>
      </c>
      <c r="AN372" s="27" t="s">
        <v>694</v>
      </c>
      <c r="AO372" s="27" t="s">
        <v>694</v>
      </c>
      <c r="AP372" s="27" t="s">
        <v>694</v>
      </c>
      <c r="AQ372" s="27" t="s">
        <v>694</v>
      </c>
      <c r="AR372" s="27" t="s">
        <v>694</v>
      </c>
      <c r="AS372" s="27" t="s">
        <v>694</v>
      </c>
      <c r="AT372" s="27" t="s">
        <v>694</v>
      </c>
      <c r="AU372" s="27" t="s">
        <v>694</v>
      </c>
      <c r="AV372" s="27" t="s">
        <v>694</v>
      </c>
      <c r="AW372" s="27" t="s">
        <v>694</v>
      </c>
      <c r="AX372" s="27" t="s">
        <v>694</v>
      </c>
      <c r="AY372" s="27" t="s">
        <v>694</v>
      </c>
      <c r="AZ372" s="27" t="s">
        <v>694</v>
      </c>
      <c r="BA372" s="27" t="s">
        <v>694</v>
      </c>
      <c r="BB372" s="27" t="s">
        <v>694</v>
      </c>
      <c r="BC372" s="27" t="s">
        <v>694</v>
      </c>
      <c r="BD372" s="27" t="s">
        <v>694</v>
      </c>
      <c r="BE372" s="27" t="s">
        <v>694</v>
      </c>
      <c r="BF372" s="27" t="s">
        <v>694</v>
      </c>
      <c r="BG372" s="27" t="s">
        <v>694</v>
      </c>
      <c r="BH372" s="27" t="s">
        <v>694</v>
      </c>
      <c r="BI372" s="27" t="s">
        <v>694</v>
      </c>
      <c r="BJ372" s="27" t="s">
        <v>694</v>
      </c>
      <c r="BK372" s="27" t="s">
        <v>694</v>
      </c>
      <c r="BL372" s="27" t="s">
        <v>694</v>
      </c>
      <c r="BM372" s="27" t="s">
        <v>694</v>
      </c>
      <c r="BN372" s="27" t="s">
        <v>694</v>
      </c>
      <c r="BO372" s="27" t="s">
        <v>694</v>
      </c>
      <c r="BP372" s="27" t="s">
        <v>694</v>
      </c>
      <c r="BQ372" s="27" t="s">
        <v>694</v>
      </c>
      <c r="BR372" s="27" t="s">
        <v>694</v>
      </c>
      <c r="BS372" s="27" t="s">
        <v>694</v>
      </c>
      <c r="BT372" s="27" t="s">
        <v>694</v>
      </c>
      <c r="BU372" s="27" t="s">
        <v>694</v>
      </c>
      <c r="BV372" s="27" t="s">
        <v>694</v>
      </c>
      <c r="BW372" s="27" t="s">
        <v>694</v>
      </c>
      <c r="BX372" s="27" t="s">
        <v>694</v>
      </c>
      <c r="BY372" s="27" t="s">
        <v>694</v>
      </c>
      <c r="BZ372" s="27" t="s">
        <v>694</v>
      </c>
      <c r="CA372" s="27" t="s">
        <v>694</v>
      </c>
      <c r="CB372" s="27" t="s">
        <v>694</v>
      </c>
      <c r="CC372" s="27" t="s">
        <v>694</v>
      </c>
      <c r="CD372" s="27" t="s">
        <v>694</v>
      </c>
      <c r="CE372" s="27" t="s">
        <v>694</v>
      </c>
      <c r="CF372" s="27" t="s">
        <v>694</v>
      </c>
      <c r="CG372" s="27" t="s">
        <v>694</v>
      </c>
      <c r="CH372" s="27" t="s">
        <v>694</v>
      </c>
      <c r="CI372" s="27" t="s">
        <v>694</v>
      </c>
      <c r="CJ372" s="27" t="s">
        <v>694</v>
      </c>
      <c r="CK372" s="27" t="s">
        <v>694</v>
      </c>
      <c r="CL372" s="27" t="s">
        <v>694</v>
      </c>
      <c r="CM372" s="27" t="s">
        <v>694</v>
      </c>
      <c r="CN372" s="27" t="s">
        <v>694</v>
      </c>
      <c r="CO372" s="27" t="s">
        <v>694</v>
      </c>
      <c r="CP372" s="27" t="s">
        <v>694</v>
      </c>
      <c r="CQ372" s="27" t="s">
        <v>694</v>
      </c>
      <c r="CR372" s="27" t="s">
        <v>694</v>
      </c>
      <c r="CS372" s="27" t="s">
        <v>694</v>
      </c>
      <c r="CT372" s="27" t="s">
        <v>694</v>
      </c>
      <c r="CU372" s="27" t="s">
        <v>694</v>
      </c>
      <c r="CV372" s="27" t="s">
        <v>694</v>
      </c>
      <c r="CW372" s="27" t="s">
        <v>694</v>
      </c>
      <c r="CX372" s="27" t="s">
        <v>694</v>
      </c>
      <c r="CY372" s="27" t="s">
        <v>694</v>
      </c>
      <c r="CZ372" s="27" t="s">
        <v>694</v>
      </c>
      <c r="DA372" s="27" t="s">
        <v>694</v>
      </c>
      <c r="DB372" s="27" t="s">
        <v>694</v>
      </c>
      <c r="DC372" s="27" t="s">
        <v>694</v>
      </c>
      <c r="DD372" s="27" t="s">
        <v>694</v>
      </c>
      <c r="DE372" s="27" t="s">
        <v>694</v>
      </c>
      <c r="DF372" s="27" t="s">
        <v>694</v>
      </c>
      <c r="DG372" s="27" t="s">
        <v>694</v>
      </c>
      <c r="DH372" s="27" t="s">
        <v>694</v>
      </c>
      <c r="DI372" s="27" t="s">
        <v>694</v>
      </c>
      <c r="DJ372" s="27" t="s">
        <v>694</v>
      </c>
      <c r="DK372" s="27" t="s">
        <v>694</v>
      </c>
      <c r="DL372" s="27" t="s">
        <v>694</v>
      </c>
      <c r="DM372" s="27" t="s">
        <v>694</v>
      </c>
      <c r="DN372" s="27" t="s">
        <v>694</v>
      </c>
      <c r="DO372" s="27" t="s">
        <v>694</v>
      </c>
      <c r="DP372" s="27" t="s">
        <v>694</v>
      </c>
      <c r="DQ372" s="27" t="s">
        <v>694</v>
      </c>
      <c r="DR372" s="27" t="s">
        <v>694</v>
      </c>
      <c r="DS372" s="27"/>
      <c r="DT372" s="27" t="s">
        <v>694</v>
      </c>
      <c r="DU372" s="27" t="s">
        <v>694</v>
      </c>
      <c r="DV372" s="27" t="s">
        <v>694</v>
      </c>
      <c r="DW372" s="27" t="s">
        <v>694</v>
      </c>
      <c r="DX372" s="27" t="s">
        <v>694</v>
      </c>
      <c r="DY372" s="27" t="s">
        <v>694</v>
      </c>
      <c r="DZ372" s="27" t="s">
        <v>694</v>
      </c>
      <c r="EA372" s="27" t="s">
        <v>694</v>
      </c>
      <c r="EB372" s="27" t="s">
        <v>694</v>
      </c>
      <c r="EC372" s="27" t="s">
        <v>694</v>
      </c>
      <c r="ED372" s="27" t="s">
        <v>694</v>
      </c>
      <c r="EE372" s="27" t="s">
        <v>694</v>
      </c>
      <c r="EF372" s="27" t="s">
        <v>694</v>
      </c>
      <c r="EG372" s="27" t="s">
        <v>694</v>
      </c>
      <c r="EH372" s="27" t="s">
        <v>694</v>
      </c>
      <c r="EI372" s="27" t="s">
        <v>694</v>
      </c>
      <c r="EJ372" s="27" t="s">
        <v>694</v>
      </c>
      <c r="EK372" s="27" t="s">
        <v>694</v>
      </c>
      <c r="EL372" s="27" t="s">
        <v>694</v>
      </c>
      <c r="EM372" s="27" t="s">
        <v>694</v>
      </c>
      <c r="EN372" s="27" t="s">
        <v>694</v>
      </c>
      <c r="EO372" s="27" t="s">
        <v>694</v>
      </c>
      <c r="EP372" s="27" t="s">
        <v>694</v>
      </c>
      <c r="EQ372" s="27" t="s">
        <v>694</v>
      </c>
      <c r="ER372" s="27" t="s">
        <v>694</v>
      </c>
      <c r="ES372" s="27" t="s">
        <v>694</v>
      </c>
      <c r="ET372" s="27" t="s">
        <v>694</v>
      </c>
      <c r="EU372" s="27" t="s">
        <v>694</v>
      </c>
      <c r="EV372" s="27" t="s">
        <v>694</v>
      </c>
      <c r="EW372" s="27" t="s">
        <v>694</v>
      </c>
      <c r="EX372" s="27" t="s">
        <v>694</v>
      </c>
      <c r="EY372" s="27" t="s">
        <v>694</v>
      </c>
      <c r="EZ372" s="27" t="s">
        <v>694</v>
      </c>
      <c r="FA372" s="27" t="s">
        <v>694</v>
      </c>
      <c r="FB372" s="27" t="s">
        <v>694</v>
      </c>
      <c r="FC372" s="27" t="s">
        <v>694</v>
      </c>
      <c r="FD372" s="27" t="s">
        <v>694</v>
      </c>
      <c r="FE372" s="27" t="s">
        <v>694</v>
      </c>
      <c r="FF372" s="27" t="s">
        <v>694</v>
      </c>
      <c r="FG372" s="27" t="s">
        <v>694</v>
      </c>
      <c r="FH372" s="27" t="s">
        <v>694</v>
      </c>
      <c r="FI372" s="27" t="s">
        <v>694</v>
      </c>
      <c r="FJ372" s="27" t="s">
        <v>694</v>
      </c>
      <c r="FK372" s="27" t="s">
        <v>694</v>
      </c>
      <c r="FL372" s="27" t="s">
        <v>694</v>
      </c>
      <c r="FM372" s="27" t="s">
        <v>694</v>
      </c>
      <c r="FN372" s="27" t="s">
        <v>694</v>
      </c>
      <c r="FO372" s="72" t="s">
        <v>698</v>
      </c>
      <c r="FP372" s="72" t="s">
        <v>698</v>
      </c>
      <c r="FQ372" s="72" t="s">
        <v>698</v>
      </c>
      <c r="FR372" s="72" t="s">
        <v>698</v>
      </c>
      <c r="FS372" s="72" t="s">
        <v>698</v>
      </c>
      <c r="FT372" s="72" t="s">
        <v>698</v>
      </c>
      <c r="FU372" s="72" t="s">
        <v>698</v>
      </c>
      <c r="FV372" s="72" t="s">
        <v>698</v>
      </c>
      <c r="FW372" s="78" t="s">
        <v>698</v>
      </c>
      <c r="FX372" s="78" t="s">
        <v>698</v>
      </c>
      <c r="FY372" s="72" t="s">
        <v>698</v>
      </c>
      <c r="FZ372" s="90"/>
      <c r="GA372" s="90"/>
      <c r="GB372" s="90"/>
      <c r="GC372" s="90"/>
      <c r="GD372" s="90"/>
      <c r="GE372" s="90"/>
      <c r="GF372" s="90"/>
      <c r="GG372" s="90"/>
      <c r="GH372" s="105" t="s">
        <v>694</v>
      </c>
      <c r="GI372" s="106"/>
      <c r="GJ372" s="27"/>
      <c r="GK372" s="28"/>
      <c r="GL372" s="27"/>
    </row>
    <row r="373" spans="1:194" x14ac:dyDescent="0.25">
      <c r="A373" s="71" t="str">
        <f>CONCATENATE($W$7,": ",$X$370," - ",$Y$372,": ",Z373)</f>
        <v>Expenditure: Interest, Dividends and Rent on Land - Interest Paid: Arrears Salaries</v>
      </c>
      <c r="B373" s="27" t="s">
        <v>1639</v>
      </c>
      <c r="C373" s="27" t="str">
        <f t="shared" si="30"/>
        <v>IE006002001000000000000000000000000000</v>
      </c>
      <c r="D373" s="23" t="s">
        <v>1166</v>
      </c>
      <c r="E373" s="23" t="s">
        <v>715</v>
      </c>
      <c r="F373" s="23" t="s">
        <v>707</v>
      </c>
      <c r="G373" s="23" t="s">
        <v>702</v>
      </c>
      <c r="H373" s="23" t="s">
        <v>697</v>
      </c>
      <c r="I373" s="23" t="s">
        <v>697</v>
      </c>
      <c r="J373" s="23" t="s">
        <v>697</v>
      </c>
      <c r="K373" s="23" t="s">
        <v>697</v>
      </c>
      <c r="L373" s="23" t="s">
        <v>697</v>
      </c>
      <c r="M373" s="23" t="s">
        <v>697</v>
      </c>
      <c r="N373" s="23" t="s">
        <v>697</v>
      </c>
      <c r="O373" s="23" t="s">
        <v>697</v>
      </c>
      <c r="P373" s="23" t="s">
        <v>697</v>
      </c>
      <c r="Q373" s="27">
        <v>0</v>
      </c>
      <c r="R373" s="27" t="s">
        <v>704</v>
      </c>
      <c r="S373" s="27" t="s">
        <v>698</v>
      </c>
      <c r="T373" s="28" t="s">
        <v>694</v>
      </c>
      <c r="U373" s="28"/>
      <c r="V373" s="27" t="s">
        <v>1987</v>
      </c>
      <c r="W373" s="27" t="s">
        <v>905</v>
      </c>
      <c r="X373" s="27"/>
      <c r="Y373" s="27"/>
      <c r="Z373" s="27" t="s">
        <v>1988</v>
      </c>
      <c r="AA373" s="27"/>
      <c r="AB373" s="27"/>
      <c r="AC373" s="27"/>
      <c r="AD373" s="27"/>
      <c r="AE373" s="27"/>
      <c r="AF373" s="27"/>
      <c r="AG373" s="27"/>
      <c r="AH373" s="27"/>
      <c r="AI373" s="27" t="s">
        <v>1989</v>
      </c>
      <c r="AJ373" s="28" t="s">
        <v>704</v>
      </c>
      <c r="AK373" s="27" t="s">
        <v>698</v>
      </c>
      <c r="AL373" s="27" t="s">
        <v>698</v>
      </c>
      <c r="AM373" s="27" t="s">
        <v>698</v>
      </c>
      <c r="AN373" s="27" t="s">
        <v>698</v>
      </c>
      <c r="AO373" s="27" t="s">
        <v>698</v>
      </c>
      <c r="AP373" s="27" t="s">
        <v>698</v>
      </c>
      <c r="AQ373" s="27" t="s">
        <v>698</v>
      </c>
      <c r="AR373" s="27" t="s">
        <v>698</v>
      </c>
      <c r="AS373" s="27" t="s">
        <v>698</v>
      </c>
      <c r="AT373" s="27" t="s">
        <v>698</v>
      </c>
      <c r="AU373" s="27" t="s">
        <v>698</v>
      </c>
      <c r="AV373" s="27" t="s">
        <v>698</v>
      </c>
      <c r="AW373" s="27" t="s">
        <v>698</v>
      </c>
      <c r="AX373" s="27" t="s">
        <v>698</v>
      </c>
      <c r="AY373" s="27" t="s">
        <v>698</v>
      </c>
      <c r="AZ373" s="27" t="s">
        <v>698</v>
      </c>
      <c r="BA373" s="27" t="s">
        <v>698</v>
      </c>
      <c r="BB373" s="27" t="s">
        <v>698</v>
      </c>
      <c r="BC373" s="27" t="s">
        <v>698</v>
      </c>
      <c r="BD373" s="27" t="s">
        <v>698</v>
      </c>
      <c r="BE373" s="27" t="s">
        <v>698</v>
      </c>
      <c r="BF373" s="27" t="s">
        <v>698</v>
      </c>
      <c r="BG373" s="27" t="s">
        <v>698</v>
      </c>
      <c r="BH373" s="27" t="s">
        <v>698</v>
      </c>
      <c r="BI373" s="27" t="s">
        <v>698</v>
      </c>
      <c r="BJ373" s="27" t="s">
        <v>698</v>
      </c>
      <c r="BK373" s="27" t="s">
        <v>698</v>
      </c>
      <c r="BL373" s="27" t="s">
        <v>698</v>
      </c>
      <c r="BM373" s="27" t="s">
        <v>698</v>
      </c>
      <c r="BN373" s="27" t="s">
        <v>698</v>
      </c>
      <c r="BO373" s="27" t="s">
        <v>698</v>
      </c>
      <c r="BP373" s="27" t="s">
        <v>698</v>
      </c>
      <c r="BQ373" s="27" t="s">
        <v>698</v>
      </c>
      <c r="BR373" s="27" t="s">
        <v>698</v>
      </c>
      <c r="BS373" s="27" t="s">
        <v>698</v>
      </c>
      <c r="BT373" s="27" t="s">
        <v>698</v>
      </c>
      <c r="BU373" s="27" t="s">
        <v>698</v>
      </c>
      <c r="BV373" s="27" t="s">
        <v>698</v>
      </c>
      <c r="BW373" s="27" t="s">
        <v>698</v>
      </c>
      <c r="BX373" s="27" t="s">
        <v>698</v>
      </c>
      <c r="BY373" s="27" t="s">
        <v>698</v>
      </c>
      <c r="BZ373" s="27" t="s">
        <v>698</v>
      </c>
      <c r="CA373" s="27" t="s">
        <v>698</v>
      </c>
      <c r="CB373" s="27" t="s">
        <v>698</v>
      </c>
      <c r="CC373" s="27" t="s">
        <v>698</v>
      </c>
      <c r="CD373" s="27" t="s">
        <v>704</v>
      </c>
      <c r="CE373" s="27" t="s">
        <v>698</v>
      </c>
      <c r="CF373" s="27" t="s">
        <v>698</v>
      </c>
      <c r="CG373" s="27" t="s">
        <v>698</v>
      </c>
      <c r="CH373" s="27" t="s">
        <v>698</v>
      </c>
      <c r="CI373" s="27" t="s">
        <v>698</v>
      </c>
      <c r="CJ373" s="27" t="s">
        <v>698</v>
      </c>
      <c r="CK373" s="27" t="s">
        <v>698</v>
      </c>
      <c r="CL373" s="27" t="s">
        <v>698</v>
      </c>
      <c r="CM373" s="27" t="s">
        <v>698</v>
      </c>
      <c r="CN373" s="27" t="s">
        <v>698</v>
      </c>
      <c r="CO373" s="27" t="s">
        <v>698</v>
      </c>
      <c r="CP373" s="27" t="s">
        <v>698</v>
      </c>
      <c r="CQ373" s="27" t="s">
        <v>698</v>
      </c>
      <c r="CR373" s="27" t="s">
        <v>698</v>
      </c>
      <c r="CS373" s="27" t="s">
        <v>698</v>
      </c>
      <c r="CT373" s="27" t="s">
        <v>698</v>
      </c>
      <c r="CU373" s="27" t="s">
        <v>698</v>
      </c>
      <c r="CV373" s="27" t="s">
        <v>698</v>
      </c>
      <c r="CW373" s="27" t="s">
        <v>698</v>
      </c>
      <c r="CX373" s="27" t="s">
        <v>698</v>
      </c>
      <c r="CY373" s="27" t="s">
        <v>698</v>
      </c>
      <c r="CZ373" s="27" t="s">
        <v>698</v>
      </c>
      <c r="DA373" s="27" t="s">
        <v>698</v>
      </c>
      <c r="DB373" s="27" t="s">
        <v>698</v>
      </c>
      <c r="DC373" s="27" t="s">
        <v>698</v>
      </c>
      <c r="DD373" s="27" t="s">
        <v>698</v>
      </c>
      <c r="DE373" s="27" t="s">
        <v>698</v>
      </c>
      <c r="DF373" s="27" t="s">
        <v>698</v>
      </c>
      <c r="DG373" s="27" t="s">
        <v>698</v>
      </c>
      <c r="DH373" s="27" t="s">
        <v>698</v>
      </c>
      <c r="DI373" s="27" t="s">
        <v>698</v>
      </c>
      <c r="DJ373" s="27" t="s">
        <v>698</v>
      </c>
      <c r="DK373" s="27" t="s">
        <v>698</v>
      </c>
      <c r="DL373" s="27" t="s">
        <v>698</v>
      </c>
      <c r="DM373" s="27" t="s">
        <v>698</v>
      </c>
      <c r="DN373" s="27" t="s">
        <v>698</v>
      </c>
      <c r="DO373" s="27" t="s">
        <v>698</v>
      </c>
      <c r="DP373" s="27" t="s">
        <v>698</v>
      </c>
      <c r="DQ373" s="27" t="s">
        <v>698</v>
      </c>
      <c r="DR373" s="27" t="s">
        <v>698</v>
      </c>
      <c r="DS373" s="27"/>
      <c r="DT373" s="27" t="s">
        <v>698</v>
      </c>
      <c r="DU373" s="27" t="s">
        <v>698</v>
      </c>
      <c r="DV373" s="27" t="s">
        <v>698</v>
      </c>
      <c r="DW373" s="27" t="s">
        <v>698</v>
      </c>
      <c r="DX373" s="27" t="s">
        <v>698</v>
      </c>
      <c r="DY373" s="27" t="s">
        <v>698</v>
      </c>
      <c r="DZ373" s="27" t="s">
        <v>698</v>
      </c>
      <c r="EA373" s="27" t="s">
        <v>698</v>
      </c>
      <c r="EB373" s="27" t="s">
        <v>698</v>
      </c>
      <c r="EC373" s="27" t="s">
        <v>698</v>
      </c>
      <c r="ED373" s="27" t="s">
        <v>698</v>
      </c>
      <c r="EE373" s="27" t="s">
        <v>698</v>
      </c>
      <c r="EF373" s="27" t="s">
        <v>698</v>
      </c>
      <c r="EG373" s="27" t="s">
        <v>694</v>
      </c>
      <c r="EH373" s="27" t="s">
        <v>698</v>
      </c>
      <c r="EI373" s="27" t="s">
        <v>698</v>
      </c>
      <c r="EJ373" s="27" t="s">
        <v>698</v>
      </c>
      <c r="EK373" s="27" t="s">
        <v>698</v>
      </c>
      <c r="EL373" s="27" t="s">
        <v>698</v>
      </c>
      <c r="EM373" s="27" t="s">
        <v>698</v>
      </c>
      <c r="EN373" s="27" t="s">
        <v>698</v>
      </c>
      <c r="EO373" s="27" t="s">
        <v>698</v>
      </c>
      <c r="EP373" s="27" t="s">
        <v>698</v>
      </c>
      <c r="EQ373" s="27" t="s">
        <v>698</v>
      </c>
      <c r="ER373" s="27" t="s">
        <v>698</v>
      </c>
      <c r="ES373" s="27" t="s">
        <v>698</v>
      </c>
      <c r="ET373" s="27" t="s">
        <v>698</v>
      </c>
      <c r="EU373" s="27" t="s">
        <v>698</v>
      </c>
      <c r="EV373" s="27" t="s">
        <v>698</v>
      </c>
      <c r="EW373" s="27" t="s">
        <v>698</v>
      </c>
      <c r="EX373" s="27" t="s">
        <v>698</v>
      </c>
      <c r="EY373" s="27" t="s">
        <v>698</v>
      </c>
      <c r="EZ373" s="27" t="s">
        <v>698</v>
      </c>
      <c r="FA373" s="27" t="s">
        <v>698</v>
      </c>
      <c r="FB373" s="27" t="s">
        <v>698</v>
      </c>
      <c r="FC373" s="27" t="s">
        <v>698</v>
      </c>
      <c r="FD373" s="27" t="s">
        <v>698</v>
      </c>
      <c r="FE373" s="27" t="s">
        <v>694</v>
      </c>
      <c r="FF373" s="27" t="s">
        <v>698</v>
      </c>
      <c r="FG373" s="27" t="s">
        <v>698</v>
      </c>
      <c r="FH373" s="27" t="s">
        <v>698</v>
      </c>
      <c r="FI373" s="27" t="s">
        <v>698</v>
      </c>
      <c r="FJ373" s="27" t="s">
        <v>694</v>
      </c>
      <c r="FK373" s="27" t="s">
        <v>698</v>
      </c>
      <c r="FL373" s="27" t="s">
        <v>698</v>
      </c>
      <c r="FM373" s="27" t="s">
        <v>698</v>
      </c>
      <c r="FN373" s="27" t="s">
        <v>694</v>
      </c>
      <c r="FO373" s="72" t="s">
        <v>1981</v>
      </c>
      <c r="FP373" s="72" t="s">
        <v>698</v>
      </c>
      <c r="FQ373" s="72" t="s">
        <v>1176</v>
      </c>
      <c r="FR373" s="72" t="s">
        <v>1982</v>
      </c>
      <c r="FS373" s="72" t="s">
        <v>698</v>
      </c>
      <c r="FT373" s="72" t="s">
        <v>698</v>
      </c>
      <c r="FU373" s="72" t="s">
        <v>698</v>
      </c>
      <c r="FV373" s="72" t="s">
        <v>698</v>
      </c>
      <c r="FW373" s="78" t="s">
        <v>698</v>
      </c>
      <c r="FX373" s="78" t="s">
        <v>698</v>
      </c>
      <c r="FY373" s="72" t="s">
        <v>698</v>
      </c>
      <c r="FZ373" s="90"/>
      <c r="GA373" s="90"/>
      <c r="GB373" s="90"/>
      <c r="GC373" s="90"/>
      <c r="GD373" s="90"/>
      <c r="GE373" s="90"/>
      <c r="GF373" s="90"/>
      <c r="GG373" s="90"/>
      <c r="GH373" s="105" t="s">
        <v>1990</v>
      </c>
      <c r="GI373" s="106"/>
      <c r="GJ373" s="27"/>
      <c r="GK373" s="28"/>
      <c r="GL373" s="27"/>
    </row>
    <row r="374" spans="1:194" x14ac:dyDescent="0.25">
      <c r="A374" s="71" t="str">
        <f t="shared" ref="A374:A393" si="36">CONCATENATE($W$7,": ",$X$370," - ",$Y$372,": ",Z374)</f>
        <v xml:space="preserve">Expenditure: Interest, Dividends and Rent on Land - Interest Paid: Bank Overdraft </v>
      </c>
      <c r="B374" s="27" t="s">
        <v>1639</v>
      </c>
      <c r="C374" s="27" t="str">
        <f t="shared" si="30"/>
        <v>IE006002002000000000000000000000000000</v>
      </c>
      <c r="D374" s="23" t="s">
        <v>1166</v>
      </c>
      <c r="E374" s="23" t="s">
        <v>715</v>
      </c>
      <c r="F374" s="23" t="s">
        <v>707</v>
      </c>
      <c r="G374" s="23" t="s">
        <v>707</v>
      </c>
      <c r="H374" s="23" t="s">
        <v>697</v>
      </c>
      <c r="I374" s="23" t="s">
        <v>697</v>
      </c>
      <c r="J374" s="23" t="s">
        <v>697</v>
      </c>
      <c r="K374" s="23" t="s">
        <v>697</v>
      </c>
      <c r="L374" s="23" t="s">
        <v>697</v>
      </c>
      <c r="M374" s="23" t="s">
        <v>697</v>
      </c>
      <c r="N374" s="23" t="s">
        <v>697</v>
      </c>
      <c r="O374" s="23" t="s">
        <v>697</v>
      </c>
      <c r="P374" s="23" t="s">
        <v>697</v>
      </c>
      <c r="Q374" s="27">
        <v>0</v>
      </c>
      <c r="R374" s="27" t="s">
        <v>704</v>
      </c>
      <c r="S374" s="27" t="s">
        <v>698</v>
      </c>
      <c r="T374" s="28" t="s">
        <v>694</v>
      </c>
      <c r="U374" s="28"/>
      <c r="V374" s="27" t="s">
        <v>1991</v>
      </c>
      <c r="W374" s="27" t="s">
        <v>905</v>
      </c>
      <c r="X374" s="27"/>
      <c r="Y374" s="27"/>
      <c r="Z374" s="27" t="s">
        <v>1992</v>
      </c>
      <c r="AA374" s="27"/>
      <c r="AB374" s="27"/>
      <c r="AC374" s="27"/>
      <c r="AD374" s="27"/>
      <c r="AE374" s="27"/>
      <c r="AF374" s="27"/>
      <c r="AG374" s="27"/>
      <c r="AH374" s="27"/>
      <c r="AI374" s="27" t="s">
        <v>1993</v>
      </c>
      <c r="AJ374" s="28" t="s">
        <v>704</v>
      </c>
      <c r="AK374" s="27" t="s">
        <v>698</v>
      </c>
      <c r="AL374" s="27" t="s">
        <v>698</v>
      </c>
      <c r="AM374" s="27" t="s">
        <v>698</v>
      </c>
      <c r="AN374" s="27" t="s">
        <v>698</v>
      </c>
      <c r="AO374" s="27" t="s">
        <v>698</v>
      </c>
      <c r="AP374" s="27" t="s">
        <v>698</v>
      </c>
      <c r="AQ374" s="27" t="s">
        <v>698</v>
      </c>
      <c r="AR374" s="27" t="s">
        <v>698</v>
      </c>
      <c r="AS374" s="27" t="s">
        <v>698</v>
      </c>
      <c r="AT374" s="27" t="s">
        <v>698</v>
      </c>
      <c r="AU374" s="27" t="s">
        <v>698</v>
      </c>
      <c r="AV374" s="27" t="s">
        <v>698</v>
      </c>
      <c r="AW374" s="27" t="s">
        <v>698</v>
      </c>
      <c r="AX374" s="27" t="s">
        <v>698</v>
      </c>
      <c r="AY374" s="27" t="s">
        <v>698</v>
      </c>
      <c r="AZ374" s="27" t="s">
        <v>698</v>
      </c>
      <c r="BA374" s="27" t="s">
        <v>698</v>
      </c>
      <c r="BB374" s="27" t="s">
        <v>698</v>
      </c>
      <c r="BC374" s="27" t="s">
        <v>698</v>
      </c>
      <c r="BD374" s="27" t="s">
        <v>698</v>
      </c>
      <c r="BE374" s="27" t="s">
        <v>698</v>
      </c>
      <c r="BF374" s="27" t="s">
        <v>698</v>
      </c>
      <c r="BG374" s="27" t="s">
        <v>698</v>
      </c>
      <c r="BH374" s="27" t="s">
        <v>698</v>
      </c>
      <c r="BI374" s="27" t="s">
        <v>698</v>
      </c>
      <c r="BJ374" s="27" t="s">
        <v>698</v>
      </c>
      <c r="BK374" s="27" t="s">
        <v>698</v>
      </c>
      <c r="BL374" s="27" t="s">
        <v>698</v>
      </c>
      <c r="BM374" s="27" t="s">
        <v>698</v>
      </c>
      <c r="BN374" s="27" t="s">
        <v>698</v>
      </c>
      <c r="BO374" s="27" t="s">
        <v>698</v>
      </c>
      <c r="BP374" s="27" t="s">
        <v>698</v>
      </c>
      <c r="BQ374" s="27" t="s">
        <v>698</v>
      </c>
      <c r="BR374" s="27" t="s">
        <v>698</v>
      </c>
      <c r="BS374" s="27" t="s">
        <v>698</v>
      </c>
      <c r="BT374" s="27" t="s">
        <v>698</v>
      </c>
      <c r="BU374" s="27" t="s">
        <v>698</v>
      </c>
      <c r="BV374" s="27" t="s">
        <v>698</v>
      </c>
      <c r="BW374" s="27" t="s">
        <v>698</v>
      </c>
      <c r="BX374" s="27" t="s">
        <v>698</v>
      </c>
      <c r="BY374" s="27" t="s">
        <v>698</v>
      </c>
      <c r="BZ374" s="27" t="s">
        <v>698</v>
      </c>
      <c r="CA374" s="27" t="s">
        <v>698</v>
      </c>
      <c r="CB374" s="27" t="s">
        <v>698</v>
      </c>
      <c r="CC374" s="27" t="s">
        <v>698</v>
      </c>
      <c r="CD374" s="27" t="s">
        <v>704</v>
      </c>
      <c r="CE374" s="27" t="s">
        <v>698</v>
      </c>
      <c r="CF374" s="27" t="s">
        <v>698</v>
      </c>
      <c r="CG374" s="27" t="s">
        <v>698</v>
      </c>
      <c r="CH374" s="27" t="s">
        <v>698</v>
      </c>
      <c r="CI374" s="27" t="s">
        <v>698</v>
      </c>
      <c r="CJ374" s="27" t="s">
        <v>698</v>
      </c>
      <c r="CK374" s="27" t="s">
        <v>698</v>
      </c>
      <c r="CL374" s="27" t="s">
        <v>698</v>
      </c>
      <c r="CM374" s="27" t="s">
        <v>698</v>
      </c>
      <c r="CN374" s="27" t="s">
        <v>698</v>
      </c>
      <c r="CO374" s="27" t="s">
        <v>698</v>
      </c>
      <c r="CP374" s="27" t="s">
        <v>698</v>
      </c>
      <c r="CQ374" s="27" t="s">
        <v>698</v>
      </c>
      <c r="CR374" s="27" t="s">
        <v>698</v>
      </c>
      <c r="CS374" s="27" t="s">
        <v>698</v>
      </c>
      <c r="CT374" s="27" t="s">
        <v>698</v>
      </c>
      <c r="CU374" s="27" t="s">
        <v>698</v>
      </c>
      <c r="CV374" s="27" t="s">
        <v>698</v>
      </c>
      <c r="CW374" s="27" t="s">
        <v>698</v>
      </c>
      <c r="CX374" s="27" t="s">
        <v>698</v>
      </c>
      <c r="CY374" s="27" t="s">
        <v>698</v>
      </c>
      <c r="CZ374" s="27" t="s">
        <v>698</v>
      </c>
      <c r="DA374" s="27" t="s">
        <v>698</v>
      </c>
      <c r="DB374" s="27" t="s">
        <v>698</v>
      </c>
      <c r="DC374" s="27" t="s">
        <v>698</v>
      </c>
      <c r="DD374" s="27" t="s">
        <v>698</v>
      </c>
      <c r="DE374" s="27" t="s">
        <v>698</v>
      </c>
      <c r="DF374" s="27" t="s">
        <v>698</v>
      </c>
      <c r="DG374" s="27" t="s">
        <v>698</v>
      </c>
      <c r="DH374" s="27" t="s">
        <v>698</v>
      </c>
      <c r="DI374" s="27" t="s">
        <v>698</v>
      </c>
      <c r="DJ374" s="27" t="s">
        <v>698</v>
      </c>
      <c r="DK374" s="27" t="s">
        <v>698</v>
      </c>
      <c r="DL374" s="27" t="s">
        <v>698</v>
      </c>
      <c r="DM374" s="27" t="s">
        <v>698</v>
      </c>
      <c r="DN374" s="27" t="s">
        <v>698</v>
      </c>
      <c r="DO374" s="27" t="s">
        <v>698</v>
      </c>
      <c r="DP374" s="27" t="s">
        <v>698</v>
      </c>
      <c r="DQ374" s="27" t="s">
        <v>698</v>
      </c>
      <c r="DR374" s="27" t="s">
        <v>698</v>
      </c>
      <c r="DS374" s="27"/>
      <c r="DT374" s="27" t="s">
        <v>698</v>
      </c>
      <c r="DU374" s="27" t="s">
        <v>698</v>
      </c>
      <c r="DV374" s="27" t="s">
        <v>698</v>
      </c>
      <c r="DW374" s="27" t="s">
        <v>698</v>
      </c>
      <c r="DX374" s="27" t="s">
        <v>698</v>
      </c>
      <c r="DY374" s="27" t="s">
        <v>698</v>
      </c>
      <c r="DZ374" s="27" t="s">
        <v>698</v>
      </c>
      <c r="EA374" s="27" t="s">
        <v>698</v>
      </c>
      <c r="EB374" s="27" t="s">
        <v>698</v>
      </c>
      <c r="EC374" s="27" t="s">
        <v>698</v>
      </c>
      <c r="ED374" s="27" t="s">
        <v>698</v>
      </c>
      <c r="EE374" s="27" t="s">
        <v>698</v>
      </c>
      <c r="EF374" s="27" t="s">
        <v>698</v>
      </c>
      <c r="EG374" s="27" t="s">
        <v>694</v>
      </c>
      <c r="EH374" s="27" t="s">
        <v>698</v>
      </c>
      <c r="EI374" s="27" t="s">
        <v>698</v>
      </c>
      <c r="EJ374" s="27" t="s">
        <v>698</v>
      </c>
      <c r="EK374" s="27" t="s">
        <v>698</v>
      </c>
      <c r="EL374" s="27" t="s">
        <v>698</v>
      </c>
      <c r="EM374" s="27" t="s">
        <v>698</v>
      </c>
      <c r="EN374" s="27" t="s">
        <v>698</v>
      </c>
      <c r="EO374" s="27" t="s">
        <v>698</v>
      </c>
      <c r="EP374" s="27" t="s">
        <v>698</v>
      </c>
      <c r="EQ374" s="27" t="s">
        <v>698</v>
      </c>
      <c r="ER374" s="27" t="s">
        <v>698</v>
      </c>
      <c r="ES374" s="27" t="s">
        <v>698</v>
      </c>
      <c r="ET374" s="27" t="s">
        <v>698</v>
      </c>
      <c r="EU374" s="27" t="s">
        <v>698</v>
      </c>
      <c r="EV374" s="27" t="s">
        <v>698</v>
      </c>
      <c r="EW374" s="27" t="s">
        <v>698</v>
      </c>
      <c r="EX374" s="27" t="s">
        <v>698</v>
      </c>
      <c r="EY374" s="27" t="s">
        <v>698</v>
      </c>
      <c r="EZ374" s="27" t="s">
        <v>698</v>
      </c>
      <c r="FA374" s="27" t="s">
        <v>698</v>
      </c>
      <c r="FB374" s="27" t="s">
        <v>698</v>
      </c>
      <c r="FC374" s="27" t="s">
        <v>698</v>
      </c>
      <c r="FD374" s="27" t="s">
        <v>698</v>
      </c>
      <c r="FE374" s="27" t="s">
        <v>694</v>
      </c>
      <c r="FF374" s="27" t="s">
        <v>698</v>
      </c>
      <c r="FG374" s="27" t="s">
        <v>698</v>
      </c>
      <c r="FH374" s="27" t="s">
        <v>698</v>
      </c>
      <c r="FI374" s="27" t="s">
        <v>698</v>
      </c>
      <c r="FJ374" s="27" t="s">
        <v>694</v>
      </c>
      <c r="FK374" s="27" t="s">
        <v>698</v>
      </c>
      <c r="FL374" s="27" t="s">
        <v>698</v>
      </c>
      <c r="FM374" s="27" t="s">
        <v>698</v>
      </c>
      <c r="FN374" s="27" t="s">
        <v>694</v>
      </c>
      <c r="FO374" s="72" t="s">
        <v>1981</v>
      </c>
      <c r="FP374" s="72" t="s">
        <v>698</v>
      </c>
      <c r="FQ374" s="72" t="s">
        <v>1176</v>
      </c>
      <c r="FR374" s="72" t="s">
        <v>1982</v>
      </c>
      <c r="FS374" s="72" t="s">
        <v>698</v>
      </c>
      <c r="FT374" s="72" t="s">
        <v>698</v>
      </c>
      <c r="FU374" s="72" t="s">
        <v>698</v>
      </c>
      <c r="FV374" s="72" t="s">
        <v>698</v>
      </c>
      <c r="FW374" s="78" t="s">
        <v>698</v>
      </c>
      <c r="FX374" s="78" t="s">
        <v>698</v>
      </c>
      <c r="FY374" s="72" t="s">
        <v>698</v>
      </c>
      <c r="FZ374" s="90"/>
      <c r="GA374" s="90"/>
      <c r="GB374" s="90"/>
      <c r="GC374" s="90"/>
      <c r="GD374" s="90"/>
      <c r="GE374" s="90"/>
      <c r="GF374" s="90"/>
      <c r="GG374" s="90"/>
      <c r="GH374" s="105" t="s">
        <v>1990</v>
      </c>
      <c r="GI374" s="106"/>
      <c r="GJ374" s="27"/>
      <c r="GK374" s="28"/>
      <c r="GL374" s="27"/>
    </row>
    <row r="375" spans="1:194" x14ac:dyDescent="0.25">
      <c r="A375" s="71" t="str">
        <f>CONCATENATE($W$7,": ",$X$370," - ",$Y$372,": ",$Z$375)</f>
        <v>Expenditure: Interest, Dividends and Rent on Land - Interest Paid: Borrowings</v>
      </c>
      <c r="B375" s="27" t="s">
        <v>694</v>
      </c>
      <c r="C375" s="27" t="str">
        <f t="shared" si="30"/>
        <v>IE006002003000000000000000000000000000</v>
      </c>
      <c r="D375" s="23" t="s">
        <v>1166</v>
      </c>
      <c r="E375" s="23" t="s">
        <v>715</v>
      </c>
      <c r="F375" s="23" t="s">
        <v>707</v>
      </c>
      <c r="G375" s="23" t="s">
        <v>710</v>
      </c>
      <c r="H375" s="23" t="s">
        <v>697</v>
      </c>
      <c r="I375" s="23" t="s">
        <v>697</v>
      </c>
      <c r="J375" s="23" t="s">
        <v>697</v>
      </c>
      <c r="K375" s="23" t="s">
        <v>697</v>
      </c>
      <c r="L375" s="23" t="s">
        <v>697</v>
      </c>
      <c r="M375" s="23" t="s">
        <v>697</v>
      </c>
      <c r="N375" s="23" t="s">
        <v>697</v>
      </c>
      <c r="O375" s="23" t="s">
        <v>697</v>
      </c>
      <c r="P375" s="23" t="s">
        <v>697</v>
      </c>
      <c r="Q375" s="27">
        <v>0</v>
      </c>
      <c r="R375" s="27" t="s">
        <v>698</v>
      </c>
      <c r="S375" s="27" t="s">
        <v>698</v>
      </c>
      <c r="T375" s="27" t="s">
        <v>694</v>
      </c>
      <c r="U375" s="28"/>
      <c r="V375" s="27" t="s">
        <v>1994</v>
      </c>
      <c r="W375" s="27" t="s">
        <v>905</v>
      </c>
      <c r="X375" s="27"/>
      <c r="Y375" s="27"/>
      <c r="Z375" s="27" t="s">
        <v>1995</v>
      </c>
      <c r="AA375" s="27"/>
      <c r="AB375" s="27"/>
      <c r="AC375" s="27"/>
      <c r="AD375" s="27"/>
      <c r="AE375" s="27"/>
      <c r="AF375" s="27"/>
      <c r="AG375" s="27"/>
      <c r="AH375" s="27"/>
      <c r="AI375" s="27" t="s">
        <v>1996</v>
      </c>
      <c r="AJ375" s="28" t="s">
        <v>694</v>
      </c>
      <c r="AK375" s="27" t="s">
        <v>694</v>
      </c>
      <c r="AL375" s="27" t="s">
        <v>694</v>
      </c>
      <c r="AM375" s="27" t="s">
        <v>694</v>
      </c>
      <c r="AN375" s="27" t="s">
        <v>694</v>
      </c>
      <c r="AO375" s="27" t="s">
        <v>694</v>
      </c>
      <c r="AP375" s="27" t="s">
        <v>694</v>
      </c>
      <c r="AQ375" s="27" t="s">
        <v>694</v>
      </c>
      <c r="AR375" s="27" t="s">
        <v>694</v>
      </c>
      <c r="AS375" s="27" t="s">
        <v>694</v>
      </c>
      <c r="AT375" s="27" t="s">
        <v>694</v>
      </c>
      <c r="AU375" s="27" t="s">
        <v>694</v>
      </c>
      <c r="AV375" s="27" t="s">
        <v>694</v>
      </c>
      <c r="AW375" s="27" t="s">
        <v>694</v>
      </c>
      <c r="AX375" s="27" t="s">
        <v>694</v>
      </c>
      <c r="AY375" s="27" t="s">
        <v>694</v>
      </c>
      <c r="AZ375" s="27" t="s">
        <v>694</v>
      </c>
      <c r="BA375" s="27" t="s">
        <v>694</v>
      </c>
      <c r="BB375" s="27" t="s">
        <v>694</v>
      </c>
      <c r="BC375" s="27" t="s">
        <v>694</v>
      </c>
      <c r="BD375" s="27" t="s">
        <v>694</v>
      </c>
      <c r="BE375" s="27" t="s">
        <v>694</v>
      </c>
      <c r="BF375" s="27" t="s">
        <v>694</v>
      </c>
      <c r="BG375" s="27" t="s">
        <v>694</v>
      </c>
      <c r="BH375" s="27" t="s">
        <v>694</v>
      </c>
      <c r="BI375" s="27" t="s">
        <v>694</v>
      </c>
      <c r="BJ375" s="27" t="s">
        <v>694</v>
      </c>
      <c r="BK375" s="27" t="s">
        <v>694</v>
      </c>
      <c r="BL375" s="27" t="s">
        <v>694</v>
      </c>
      <c r="BM375" s="27" t="s">
        <v>694</v>
      </c>
      <c r="BN375" s="27" t="s">
        <v>694</v>
      </c>
      <c r="BO375" s="27" t="s">
        <v>694</v>
      </c>
      <c r="BP375" s="27" t="s">
        <v>694</v>
      </c>
      <c r="BQ375" s="27" t="s">
        <v>694</v>
      </c>
      <c r="BR375" s="27" t="s">
        <v>694</v>
      </c>
      <c r="BS375" s="27" t="s">
        <v>694</v>
      </c>
      <c r="BT375" s="27" t="s">
        <v>694</v>
      </c>
      <c r="BU375" s="27" t="s">
        <v>694</v>
      </c>
      <c r="BV375" s="27" t="s">
        <v>694</v>
      </c>
      <c r="BW375" s="27" t="s">
        <v>694</v>
      </c>
      <c r="BX375" s="27" t="s">
        <v>694</v>
      </c>
      <c r="BY375" s="27" t="s">
        <v>694</v>
      </c>
      <c r="BZ375" s="27" t="s">
        <v>694</v>
      </c>
      <c r="CA375" s="27" t="s">
        <v>694</v>
      </c>
      <c r="CB375" s="27" t="s">
        <v>694</v>
      </c>
      <c r="CC375" s="27" t="s">
        <v>694</v>
      </c>
      <c r="CD375" s="27" t="s">
        <v>694</v>
      </c>
      <c r="CE375" s="27" t="s">
        <v>694</v>
      </c>
      <c r="CF375" s="27" t="s">
        <v>694</v>
      </c>
      <c r="CG375" s="27" t="s">
        <v>694</v>
      </c>
      <c r="CH375" s="27" t="s">
        <v>694</v>
      </c>
      <c r="CI375" s="27" t="s">
        <v>694</v>
      </c>
      <c r="CJ375" s="27" t="s">
        <v>694</v>
      </c>
      <c r="CK375" s="27" t="s">
        <v>694</v>
      </c>
      <c r="CL375" s="27" t="s">
        <v>694</v>
      </c>
      <c r="CM375" s="27" t="s">
        <v>694</v>
      </c>
      <c r="CN375" s="27" t="s">
        <v>694</v>
      </c>
      <c r="CO375" s="27" t="s">
        <v>694</v>
      </c>
      <c r="CP375" s="27" t="s">
        <v>694</v>
      </c>
      <c r="CQ375" s="27" t="s">
        <v>694</v>
      </c>
      <c r="CR375" s="27" t="s">
        <v>694</v>
      </c>
      <c r="CS375" s="27" t="s">
        <v>694</v>
      </c>
      <c r="CT375" s="27" t="s">
        <v>694</v>
      </c>
      <c r="CU375" s="27" t="s">
        <v>694</v>
      </c>
      <c r="CV375" s="27" t="s">
        <v>694</v>
      </c>
      <c r="CW375" s="27" t="s">
        <v>694</v>
      </c>
      <c r="CX375" s="27" t="s">
        <v>694</v>
      </c>
      <c r="CY375" s="27" t="s">
        <v>694</v>
      </c>
      <c r="CZ375" s="27" t="s">
        <v>694</v>
      </c>
      <c r="DA375" s="27" t="s">
        <v>694</v>
      </c>
      <c r="DB375" s="27" t="s">
        <v>694</v>
      </c>
      <c r="DC375" s="27" t="s">
        <v>694</v>
      </c>
      <c r="DD375" s="27" t="s">
        <v>694</v>
      </c>
      <c r="DE375" s="27" t="s">
        <v>694</v>
      </c>
      <c r="DF375" s="27" t="s">
        <v>694</v>
      </c>
      <c r="DG375" s="27" t="s">
        <v>694</v>
      </c>
      <c r="DH375" s="27" t="s">
        <v>694</v>
      </c>
      <c r="DI375" s="27" t="s">
        <v>694</v>
      </c>
      <c r="DJ375" s="27" t="s">
        <v>694</v>
      </c>
      <c r="DK375" s="27" t="s">
        <v>694</v>
      </c>
      <c r="DL375" s="27" t="s">
        <v>694</v>
      </c>
      <c r="DM375" s="27" t="s">
        <v>694</v>
      </c>
      <c r="DN375" s="27" t="s">
        <v>694</v>
      </c>
      <c r="DO375" s="27" t="s">
        <v>694</v>
      </c>
      <c r="DP375" s="27" t="s">
        <v>694</v>
      </c>
      <c r="DQ375" s="27" t="s">
        <v>694</v>
      </c>
      <c r="DR375" s="27" t="s">
        <v>694</v>
      </c>
      <c r="DS375" s="27"/>
      <c r="DT375" s="27" t="s">
        <v>694</v>
      </c>
      <c r="DU375" s="27" t="s">
        <v>694</v>
      </c>
      <c r="DV375" s="27" t="s">
        <v>694</v>
      </c>
      <c r="DW375" s="27" t="s">
        <v>694</v>
      </c>
      <c r="DX375" s="27" t="s">
        <v>694</v>
      </c>
      <c r="DY375" s="27" t="s">
        <v>694</v>
      </c>
      <c r="DZ375" s="27" t="s">
        <v>694</v>
      </c>
      <c r="EA375" s="27" t="s">
        <v>694</v>
      </c>
      <c r="EB375" s="27" t="s">
        <v>694</v>
      </c>
      <c r="EC375" s="27" t="s">
        <v>694</v>
      </c>
      <c r="ED375" s="27" t="s">
        <v>694</v>
      </c>
      <c r="EE375" s="27" t="s">
        <v>694</v>
      </c>
      <c r="EF375" s="27" t="s">
        <v>694</v>
      </c>
      <c r="EG375" s="27" t="s">
        <v>694</v>
      </c>
      <c r="EH375" s="27" t="s">
        <v>694</v>
      </c>
      <c r="EI375" s="27" t="s">
        <v>694</v>
      </c>
      <c r="EJ375" s="27" t="s">
        <v>694</v>
      </c>
      <c r="EK375" s="27" t="s">
        <v>694</v>
      </c>
      <c r="EL375" s="27" t="s">
        <v>694</v>
      </c>
      <c r="EM375" s="27" t="s">
        <v>694</v>
      </c>
      <c r="EN375" s="27" t="s">
        <v>694</v>
      </c>
      <c r="EO375" s="27" t="s">
        <v>694</v>
      </c>
      <c r="EP375" s="27" t="s">
        <v>694</v>
      </c>
      <c r="EQ375" s="27" t="s">
        <v>694</v>
      </c>
      <c r="ER375" s="27" t="s">
        <v>694</v>
      </c>
      <c r="ES375" s="27" t="s">
        <v>694</v>
      </c>
      <c r="ET375" s="27" t="s">
        <v>694</v>
      </c>
      <c r="EU375" s="27" t="s">
        <v>694</v>
      </c>
      <c r="EV375" s="27" t="s">
        <v>694</v>
      </c>
      <c r="EW375" s="27" t="s">
        <v>694</v>
      </c>
      <c r="EX375" s="27" t="s">
        <v>694</v>
      </c>
      <c r="EY375" s="27" t="s">
        <v>694</v>
      </c>
      <c r="EZ375" s="27" t="s">
        <v>694</v>
      </c>
      <c r="FA375" s="27" t="s">
        <v>694</v>
      </c>
      <c r="FB375" s="27" t="s">
        <v>694</v>
      </c>
      <c r="FC375" s="27" t="s">
        <v>694</v>
      </c>
      <c r="FD375" s="27" t="s">
        <v>694</v>
      </c>
      <c r="FE375" s="27" t="s">
        <v>694</v>
      </c>
      <c r="FF375" s="27" t="s">
        <v>694</v>
      </c>
      <c r="FG375" s="27" t="s">
        <v>694</v>
      </c>
      <c r="FH375" s="27" t="s">
        <v>694</v>
      </c>
      <c r="FI375" s="27" t="s">
        <v>694</v>
      </c>
      <c r="FJ375" s="27" t="s">
        <v>694</v>
      </c>
      <c r="FK375" s="27" t="s">
        <v>694</v>
      </c>
      <c r="FL375" s="27" t="s">
        <v>694</v>
      </c>
      <c r="FM375" s="27" t="s">
        <v>694</v>
      </c>
      <c r="FN375" s="27" t="s">
        <v>694</v>
      </c>
      <c r="FO375" s="72" t="s">
        <v>698</v>
      </c>
      <c r="FP375" s="72" t="s">
        <v>698</v>
      </c>
      <c r="FQ375" s="72" t="s">
        <v>698</v>
      </c>
      <c r="FR375" s="72" t="s">
        <v>698</v>
      </c>
      <c r="FS375" s="72" t="s">
        <v>698</v>
      </c>
      <c r="FT375" s="72" t="s">
        <v>698</v>
      </c>
      <c r="FU375" s="72" t="s">
        <v>698</v>
      </c>
      <c r="FV375" s="72" t="s">
        <v>698</v>
      </c>
      <c r="FW375" s="78" t="s">
        <v>698</v>
      </c>
      <c r="FX375" s="78" t="s">
        <v>698</v>
      </c>
      <c r="FY375" s="72" t="s">
        <v>698</v>
      </c>
      <c r="FZ375" s="90"/>
      <c r="GA375" s="90"/>
      <c r="GB375" s="90"/>
      <c r="GC375" s="90"/>
      <c r="GD375" s="90"/>
      <c r="GE375" s="90"/>
      <c r="GF375" s="90"/>
      <c r="GG375" s="90"/>
      <c r="GH375" s="105" t="s">
        <v>694</v>
      </c>
      <c r="GI375" s="106"/>
      <c r="GJ375" s="27"/>
      <c r="GK375" s="28"/>
      <c r="GL375" s="27"/>
    </row>
    <row r="376" spans="1:194" x14ac:dyDescent="0.25">
      <c r="A376" s="71" t="str">
        <f>CONCATENATE($W$7,": ",$X$370," - ",$Y$372,": ",$Z$375," - ",AA376)</f>
        <v>Expenditure: Interest, Dividends and Rent on Land - Interest Paid: Borrowings - Annuity Loans</v>
      </c>
      <c r="B376" s="27" t="s">
        <v>1639</v>
      </c>
      <c r="C376" s="27" t="str">
        <f t="shared" si="30"/>
        <v>IE006002003001000000000000000000000000</v>
      </c>
      <c r="D376" s="23" t="s">
        <v>1166</v>
      </c>
      <c r="E376" s="23" t="s">
        <v>715</v>
      </c>
      <c r="F376" s="23" t="s">
        <v>707</v>
      </c>
      <c r="G376" s="23" t="s">
        <v>710</v>
      </c>
      <c r="H376" s="23" t="s">
        <v>702</v>
      </c>
      <c r="I376" s="23" t="s">
        <v>697</v>
      </c>
      <c r="J376" s="23" t="s">
        <v>697</v>
      </c>
      <c r="K376" s="23" t="s">
        <v>697</v>
      </c>
      <c r="L376" s="23" t="s">
        <v>697</v>
      </c>
      <c r="M376" s="23" t="s">
        <v>697</v>
      </c>
      <c r="N376" s="23" t="s">
        <v>697</v>
      </c>
      <c r="O376" s="23" t="s">
        <v>697</v>
      </c>
      <c r="P376" s="23" t="s">
        <v>697</v>
      </c>
      <c r="Q376" s="27">
        <v>0</v>
      </c>
      <c r="R376" s="27" t="s">
        <v>704</v>
      </c>
      <c r="S376" s="27" t="s">
        <v>698</v>
      </c>
      <c r="T376" s="28" t="s">
        <v>694</v>
      </c>
      <c r="U376" s="28"/>
      <c r="V376" s="27" t="s">
        <v>549</v>
      </c>
      <c r="W376" s="27" t="s">
        <v>905</v>
      </c>
      <c r="X376" s="27"/>
      <c r="Y376" s="27"/>
      <c r="Z376" s="27"/>
      <c r="AA376" s="27" t="s">
        <v>1076</v>
      </c>
      <c r="AB376" s="27"/>
      <c r="AC376" s="27"/>
      <c r="AD376" s="27"/>
      <c r="AE376" s="27"/>
      <c r="AF376" s="27"/>
      <c r="AG376" s="27"/>
      <c r="AH376" s="27"/>
      <c r="AI376" s="27" t="s">
        <v>1997</v>
      </c>
      <c r="AJ376" s="28" t="s">
        <v>704</v>
      </c>
      <c r="AK376" s="27" t="s">
        <v>698</v>
      </c>
      <c r="AL376" s="27" t="s">
        <v>698</v>
      </c>
      <c r="AM376" s="27" t="s">
        <v>698</v>
      </c>
      <c r="AN376" s="27" t="s">
        <v>698</v>
      </c>
      <c r="AO376" s="27" t="s">
        <v>698</v>
      </c>
      <c r="AP376" s="27" t="s">
        <v>698</v>
      </c>
      <c r="AQ376" s="27" t="s">
        <v>698</v>
      </c>
      <c r="AR376" s="27" t="s">
        <v>698</v>
      </c>
      <c r="AS376" s="27" t="s">
        <v>698</v>
      </c>
      <c r="AT376" s="27" t="s">
        <v>698</v>
      </c>
      <c r="AU376" s="27" t="s">
        <v>698</v>
      </c>
      <c r="AV376" s="27" t="s">
        <v>698</v>
      </c>
      <c r="AW376" s="27" t="s">
        <v>698</v>
      </c>
      <c r="AX376" s="27" t="s">
        <v>698</v>
      </c>
      <c r="AY376" s="27" t="s">
        <v>698</v>
      </c>
      <c r="AZ376" s="27" t="s">
        <v>698</v>
      </c>
      <c r="BA376" s="27" t="s">
        <v>698</v>
      </c>
      <c r="BB376" s="27" t="s">
        <v>698</v>
      </c>
      <c r="BC376" s="27" t="s">
        <v>698</v>
      </c>
      <c r="BD376" s="27" t="s">
        <v>698</v>
      </c>
      <c r="BE376" s="27" t="s">
        <v>698</v>
      </c>
      <c r="BF376" s="27" t="s">
        <v>698</v>
      </c>
      <c r="BG376" s="27" t="s">
        <v>698</v>
      </c>
      <c r="BH376" s="27" t="s">
        <v>698</v>
      </c>
      <c r="BI376" s="27" t="s">
        <v>698</v>
      </c>
      <c r="BJ376" s="27" t="s">
        <v>698</v>
      </c>
      <c r="BK376" s="27" t="s">
        <v>698</v>
      </c>
      <c r="BL376" s="27" t="s">
        <v>698</v>
      </c>
      <c r="BM376" s="27" t="s">
        <v>698</v>
      </c>
      <c r="BN376" s="27" t="s">
        <v>698</v>
      </c>
      <c r="BO376" s="27" t="s">
        <v>698</v>
      </c>
      <c r="BP376" s="27" t="s">
        <v>698</v>
      </c>
      <c r="BQ376" s="27" t="s">
        <v>698</v>
      </c>
      <c r="BR376" s="27" t="s">
        <v>698</v>
      </c>
      <c r="BS376" s="27" t="s">
        <v>698</v>
      </c>
      <c r="BT376" s="27" t="s">
        <v>698</v>
      </c>
      <c r="BU376" s="27" t="s">
        <v>698</v>
      </c>
      <c r="BV376" s="27" t="s">
        <v>698</v>
      </c>
      <c r="BW376" s="27" t="s">
        <v>698</v>
      </c>
      <c r="BX376" s="27" t="s">
        <v>698</v>
      </c>
      <c r="BY376" s="27" t="s">
        <v>698</v>
      </c>
      <c r="BZ376" s="27" t="s">
        <v>698</v>
      </c>
      <c r="CA376" s="27" t="s">
        <v>698</v>
      </c>
      <c r="CB376" s="27" t="s">
        <v>698</v>
      </c>
      <c r="CC376" s="27" t="s">
        <v>704</v>
      </c>
      <c r="CD376" s="27" t="s">
        <v>698</v>
      </c>
      <c r="CE376" s="27" t="s">
        <v>698</v>
      </c>
      <c r="CF376" s="27" t="s">
        <v>698</v>
      </c>
      <c r="CG376" s="27" t="s">
        <v>698</v>
      </c>
      <c r="CH376" s="27" t="s">
        <v>698</v>
      </c>
      <c r="CI376" s="27" t="s">
        <v>698</v>
      </c>
      <c r="CJ376" s="27" t="s">
        <v>698</v>
      </c>
      <c r="CK376" s="27" t="s">
        <v>698</v>
      </c>
      <c r="CL376" s="27" t="s">
        <v>698</v>
      </c>
      <c r="CM376" s="27" t="s">
        <v>698</v>
      </c>
      <c r="CN376" s="27" t="s">
        <v>698</v>
      </c>
      <c r="CO376" s="27" t="s">
        <v>698</v>
      </c>
      <c r="CP376" s="27" t="s">
        <v>698</v>
      </c>
      <c r="CQ376" s="27" t="s">
        <v>698</v>
      </c>
      <c r="CR376" s="27" t="s">
        <v>698</v>
      </c>
      <c r="CS376" s="27" t="s">
        <v>698</v>
      </c>
      <c r="CT376" s="27" t="s">
        <v>698</v>
      </c>
      <c r="CU376" s="27" t="s">
        <v>698</v>
      </c>
      <c r="CV376" s="27" t="s">
        <v>698</v>
      </c>
      <c r="CW376" s="27" t="s">
        <v>698</v>
      </c>
      <c r="CX376" s="27" t="s">
        <v>698</v>
      </c>
      <c r="CY376" s="27" t="s">
        <v>698</v>
      </c>
      <c r="CZ376" s="27" t="s">
        <v>698</v>
      </c>
      <c r="DA376" s="27" t="s">
        <v>698</v>
      </c>
      <c r="DB376" s="27" t="s">
        <v>698</v>
      </c>
      <c r="DC376" s="27" t="s">
        <v>698</v>
      </c>
      <c r="DD376" s="27" t="s">
        <v>698</v>
      </c>
      <c r="DE376" s="27" t="s">
        <v>698</v>
      </c>
      <c r="DF376" s="27" t="s">
        <v>698</v>
      </c>
      <c r="DG376" s="27" t="s">
        <v>698</v>
      </c>
      <c r="DH376" s="27" t="s">
        <v>698</v>
      </c>
      <c r="DI376" s="27" t="s">
        <v>698</v>
      </c>
      <c r="DJ376" s="27" t="s">
        <v>698</v>
      </c>
      <c r="DK376" s="27" t="s">
        <v>698</v>
      </c>
      <c r="DL376" s="27" t="s">
        <v>698</v>
      </c>
      <c r="DM376" s="27" t="s">
        <v>698</v>
      </c>
      <c r="DN376" s="27" t="s">
        <v>698</v>
      </c>
      <c r="DO376" s="27" t="s">
        <v>698</v>
      </c>
      <c r="DP376" s="27" t="s">
        <v>698</v>
      </c>
      <c r="DQ376" s="27" t="s">
        <v>698</v>
      </c>
      <c r="DR376" s="27" t="s">
        <v>698</v>
      </c>
      <c r="DS376" s="27"/>
      <c r="DT376" s="27" t="s">
        <v>698</v>
      </c>
      <c r="DU376" s="27" t="s">
        <v>698</v>
      </c>
      <c r="DV376" s="27" t="s">
        <v>698</v>
      </c>
      <c r="DW376" s="27" t="s">
        <v>698</v>
      </c>
      <c r="DX376" s="27" t="s">
        <v>698</v>
      </c>
      <c r="DY376" s="27" t="s">
        <v>698</v>
      </c>
      <c r="DZ376" s="27" t="s">
        <v>698</v>
      </c>
      <c r="EA376" s="27" t="s">
        <v>698</v>
      </c>
      <c r="EB376" s="27" t="s">
        <v>698</v>
      </c>
      <c r="EC376" s="27" t="s">
        <v>698</v>
      </c>
      <c r="ED376" s="27" t="s">
        <v>698</v>
      </c>
      <c r="EE376" s="27" t="s">
        <v>698</v>
      </c>
      <c r="EF376" s="27" t="s">
        <v>698</v>
      </c>
      <c r="EG376" s="27" t="s">
        <v>694</v>
      </c>
      <c r="EH376" s="27" t="s">
        <v>698</v>
      </c>
      <c r="EI376" s="27" t="s">
        <v>698</v>
      </c>
      <c r="EJ376" s="27" t="s">
        <v>698</v>
      </c>
      <c r="EK376" s="27" t="s">
        <v>698</v>
      </c>
      <c r="EL376" s="27" t="s">
        <v>698</v>
      </c>
      <c r="EM376" s="27" t="s">
        <v>698</v>
      </c>
      <c r="EN376" s="27" t="s">
        <v>698</v>
      </c>
      <c r="EO376" s="27" t="s">
        <v>698</v>
      </c>
      <c r="EP376" s="27" t="s">
        <v>698</v>
      </c>
      <c r="EQ376" s="27" t="s">
        <v>698</v>
      </c>
      <c r="ER376" s="27" t="s">
        <v>698</v>
      </c>
      <c r="ES376" s="27" t="s">
        <v>698</v>
      </c>
      <c r="ET376" s="27" t="s">
        <v>698</v>
      </c>
      <c r="EU376" s="27" t="s">
        <v>698</v>
      </c>
      <c r="EV376" s="27" t="s">
        <v>698</v>
      </c>
      <c r="EW376" s="27" t="s">
        <v>698</v>
      </c>
      <c r="EX376" s="27" t="s">
        <v>698</v>
      </c>
      <c r="EY376" s="27" t="s">
        <v>698</v>
      </c>
      <c r="EZ376" s="27" t="s">
        <v>698</v>
      </c>
      <c r="FA376" s="27" t="s">
        <v>698</v>
      </c>
      <c r="FB376" s="27" t="s">
        <v>698</v>
      </c>
      <c r="FC376" s="27" t="s">
        <v>698</v>
      </c>
      <c r="FD376" s="27" t="s">
        <v>698</v>
      </c>
      <c r="FE376" s="27" t="s">
        <v>694</v>
      </c>
      <c r="FF376" s="27" t="s">
        <v>698</v>
      </c>
      <c r="FG376" s="27" t="s">
        <v>698</v>
      </c>
      <c r="FH376" s="27" t="s">
        <v>698</v>
      </c>
      <c r="FI376" s="27" t="s">
        <v>698</v>
      </c>
      <c r="FJ376" s="27" t="s">
        <v>694</v>
      </c>
      <c r="FK376" s="27" t="s">
        <v>698</v>
      </c>
      <c r="FL376" s="27" t="s">
        <v>698</v>
      </c>
      <c r="FM376" s="27" t="s">
        <v>698</v>
      </c>
      <c r="FN376" s="27" t="s">
        <v>694</v>
      </c>
      <c r="FO376" s="72" t="s">
        <v>1981</v>
      </c>
      <c r="FP376" s="72" t="s">
        <v>698</v>
      </c>
      <c r="FQ376" s="72" t="s">
        <v>1176</v>
      </c>
      <c r="FR376" s="72" t="s">
        <v>1982</v>
      </c>
      <c r="FS376" s="72" t="s">
        <v>698</v>
      </c>
      <c r="FT376" s="72" t="s">
        <v>698</v>
      </c>
      <c r="FU376" s="72" t="s">
        <v>698</v>
      </c>
      <c r="FV376" s="72" t="s">
        <v>698</v>
      </c>
      <c r="FW376" s="78" t="s">
        <v>698</v>
      </c>
      <c r="FX376" s="78" t="s">
        <v>698</v>
      </c>
      <c r="FY376" s="72" t="s">
        <v>698</v>
      </c>
      <c r="FZ376" s="90"/>
      <c r="GA376" s="90"/>
      <c r="GB376" s="90"/>
      <c r="GC376" s="90"/>
      <c r="GD376" s="90"/>
      <c r="GE376" s="90"/>
      <c r="GF376" s="90"/>
      <c r="GG376" s="90"/>
      <c r="GH376" s="105" t="s">
        <v>1990</v>
      </c>
      <c r="GI376" s="106"/>
      <c r="GJ376" s="27"/>
      <c r="GK376" s="28"/>
      <c r="GL376" s="27"/>
    </row>
    <row r="377" spans="1:194" x14ac:dyDescent="0.25">
      <c r="A377" s="71" t="str">
        <f t="shared" ref="A377:A386" si="37">CONCATENATE($W$7,": ",$X$370," - ",$Y$372,": ",$Z$375," - ",AA377)</f>
        <v>Expenditure: Interest, Dividends and Rent on Land - Interest Paid: Borrowings - Bankers Acceptance Certificate</v>
      </c>
      <c r="B377" s="27" t="s">
        <v>1639</v>
      </c>
      <c r="C377" s="27" t="str">
        <f t="shared" si="30"/>
        <v>IE006002003002000000000000000000000000</v>
      </c>
      <c r="D377" s="23" t="s">
        <v>1166</v>
      </c>
      <c r="E377" s="23" t="s">
        <v>715</v>
      </c>
      <c r="F377" s="23" t="s">
        <v>707</v>
      </c>
      <c r="G377" s="23" t="s">
        <v>710</v>
      </c>
      <c r="H377" s="23" t="s">
        <v>707</v>
      </c>
      <c r="I377" s="23" t="s">
        <v>697</v>
      </c>
      <c r="J377" s="23" t="s">
        <v>697</v>
      </c>
      <c r="K377" s="23" t="s">
        <v>697</v>
      </c>
      <c r="L377" s="23" t="s">
        <v>697</v>
      </c>
      <c r="M377" s="23" t="s">
        <v>697</v>
      </c>
      <c r="N377" s="23" t="s">
        <v>697</v>
      </c>
      <c r="O377" s="23" t="s">
        <v>697</v>
      </c>
      <c r="P377" s="23" t="s">
        <v>697</v>
      </c>
      <c r="Q377" s="27">
        <v>0</v>
      </c>
      <c r="R377" s="27" t="s">
        <v>704</v>
      </c>
      <c r="S377" s="27" t="s">
        <v>698</v>
      </c>
      <c r="T377" s="28" t="s">
        <v>694</v>
      </c>
      <c r="U377" s="28"/>
      <c r="V377" s="27" t="s">
        <v>550</v>
      </c>
      <c r="W377" s="27" t="s">
        <v>905</v>
      </c>
      <c r="X377" s="27"/>
      <c r="Y377" s="27"/>
      <c r="Z377" s="27"/>
      <c r="AA377" s="27" t="s">
        <v>1077</v>
      </c>
      <c r="AB377" s="27"/>
      <c r="AC377" s="27"/>
      <c r="AD377" s="27"/>
      <c r="AE377" s="27"/>
      <c r="AF377" s="27"/>
      <c r="AG377" s="27"/>
      <c r="AH377" s="27"/>
      <c r="AI377" s="27" t="s">
        <v>1998</v>
      </c>
      <c r="AJ377" s="28" t="s">
        <v>704</v>
      </c>
      <c r="AK377" s="27" t="s">
        <v>698</v>
      </c>
      <c r="AL377" s="27" t="s">
        <v>698</v>
      </c>
      <c r="AM377" s="27" t="s">
        <v>698</v>
      </c>
      <c r="AN377" s="27" t="s">
        <v>698</v>
      </c>
      <c r="AO377" s="27" t="s">
        <v>698</v>
      </c>
      <c r="AP377" s="27" t="s">
        <v>698</v>
      </c>
      <c r="AQ377" s="27" t="s">
        <v>698</v>
      </c>
      <c r="AR377" s="27" t="s">
        <v>698</v>
      </c>
      <c r="AS377" s="27" t="s">
        <v>698</v>
      </c>
      <c r="AT377" s="27" t="s">
        <v>698</v>
      </c>
      <c r="AU377" s="27" t="s">
        <v>698</v>
      </c>
      <c r="AV377" s="27" t="s">
        <v>698</v>
      </c>
      <c r="AW377" s="27" t="s">
        <v>698</v>
      </c>
      <c r="AX377" s="27" t="s">
        <v>698</v>
      </c>
      <c r="AY377" s="27" t="s">
        <v>698</v>
      </c>
      <c r="AZ377" s="27" t="s">
        <v>698</v>
      </c>
      <c r="BA377" s="27" t="s">
        <v>698</v>
      </c>
      <c r="BB377" s="27" t="s">
        <v>698</v>
      </c>
      <c r="BC377" s="27" t="s">
        <v>698</v>
      </c>
      <c r="BD377" s="27" t="s">
        <v>698</v>
      </c>
      <c r="BE377" s="27" t="s">
        <v>698</v>
      </c>
      <c r="BF377" s="27" t="s">
        <v>698</v>
      </c>
      <c r="BG377" s="27" t="s">
        <v>698</v>
      </c>
      <c r="BH377" s="27" t="s">
        <v>698</v>
      </c>
      <c r="BI377" s="27" t="s">
        <v>698</v>
      </c>
      <c r="BJ377" s="27" t="s">
        <v>698</v>
      </c>
      <c r="BK377" s="27" t="s">
        <v>698</v>
      </c>
      <c r="BL377" s="27" t="s">
        <v>698</v>
      </c>
      <c r="BM377" s="27" t="s">
        <v>698</v>
      </c>
      <c r="BN377" s="27" t="s">
        <v>698</v>
      </c>
      <c r="BO377" s="27" t="s">
        <v>698</v>
      </c>
      <c r="BP377" s="27" t="s">
        <v>698</v>
      </c>
      <c r="BQ377" s="27" t="s">
        <v>698</v>
      </c>
      <c r="BR377" s="27" t="s">
        <v>698</v>
      </c>
      <c r="BS377" s="27" t="s">
        <v>698</v>
      </c>
      <c r="BT377" s="27" t="s">
        <v>698</v>
      </c>
      <c r="BU377" s="27" t="s">
        <v>698</v>
      </c>
      <c r="BV377" s="27" t="s">
        <v>698</v>
      </c>
      <c r="BW377" s="27" t="s">
        <v>698</v>
      </c>
      <c r="BX377" s="27" t="s">
        <v>698</v>
      </c>
      <c r="BY377" s="27" t="s">
        <v>698</v>
      </c>
      <c r="BZ377" s="27" t="s">
        <v>698</v>
      </c>
      <c r="CA377" s="27" t="s">
        <v>698</v>
      </c>
      <c r="CB377" s="27" t="s">
        <v>698</v>
      </c>
      <c r="CC377" s="27" t="s">
        <v>704</v>
      </c>
      <c r="CD377" s="27" t="s">
        <v>698</v>
      </c>
      <c r="CE377" s="27" t="s">
        <v>698</v>
      </c>
      <c r="CF377" s="27" t="s">
        <v>698</v>
      </c>
      <c r="CG377" s="27" t="s">
        <v>698</v>
      </c>
      <c r="CH377" s="27" t="s">
        <v>698</v>
      </c>
      <c r="CI377" s="27" t="s">
        <v>698</v>
      </c>
      <c r="CJ377" s="27" t="s">
        <v>698</v>
      </c>
      <c r="CK377" s="27" t="s">
        <v>698</v>
      </c>
      <c r="CL377" s="27" t="s">
        <v>698</v>
      </c>
      <c r="CM377" s="27" t="s">
        <v>698</v>
      </c>
      <c r="CN377" s="27" t="s">
        <v>698</v>
      </c>
      <c r="CO377" s="27" t="s">
        <v>698</v>
      </c>
      <c r="CP377" s="27" t="s">
        <v>698</v>
      </c>
      <c r="CQ377" s="27" t="s">
        <v>698</v>
      </c>
      <c r="CR377" s="27" t="s">
        <v>698</v>
      </c>
      <c r="CS377" s="27" t="s">
        <v>698</v>
      </c>
      <c r="CT377" s="27" t="s">
        <v>698</v>
      </c>
      <c r="CU377" s="27" t="s">
        <v>698</v>
      </c>
      <c r="CV377" s="27" t="s">
        <v>698</v>
      </c>
      <c r="CW377" s="27" t="s">
        <v>698</v>
      </c>
      <c r="CX377" s="27" t="s">
        <v>698</v>
      </c>
      <c r="CY377" s="27" t="s">
        <v>698</v>
      </c>
      <c r="CZ377" s="27" t="s">
        <v>698</v>
      </c>
      <c r="DA377" s="27" t="s">
        <v>698</v>
      </c>
      <c r="DB377" s="27" t="s">
        <v>698</v>
      </c>
      <c r="DC377" s="27" t="s">
        <v>698</v>
      </c>
      <c r="DD377" s="27" t="s">
        <v>698</v>
      </c>
      <c r="DE377" s="27" t="s">
        <v>698</v>
      </c>
      <c r="DF377" s="27" t="s">
        <v>698</v>
      </c>
      <c r="DG377" s="27" t="s">
        <v>698</v>
      </c>
      <c r="DH377" s="27" t="s">
        <v>698</v>
      </c>
      <c r="DI377" s="27" t="s">
        <v>698</v>
      </c>
      <c r="DJ377" s="27" t="s">
        <v>698</v>
      </c>
      <c r="DK377" s="27" t="s">
        <v>698</v>
      </c>
      <c r="DL377" s="27" t="s">
        <v>698</v>
      </c>
      <c r="DM377" s="27" t="s">
        <v>698</v>
      </c>
      <c r="DN377" s="27" t="s">
        <v>698</v>
      </c>
      <c r="DO377" s="27" t="s">
        <v>698</v>
      </c>
      <c r="DP377" s="27" t="s">
        <v>698</v>
      </c>
      <c r="DQ377" s="27" t="s">
        <v>698</v>
      </c>
      <c r="DR377" s="27" t="s">
        <v>698</v>
      </c>
      <c r="DS377" s="27"/>
      <c r="DT377" s="27" t="s">
        <v>698</v>
      </c>
      <c r="DU377" s="27" t="s">
        <v>698</v>
      </c>
      <c r="DV377" s="27" t="s">
        <v>698</v>
      </c>
      <c r="DW377" s="27" t="s">
        <v>698</v>
      </c>
      <c r="DX377" s="27" t="s">
        <v>698</v>
      </c>
      <c r="DY377" s="27" t="s">
        <v>698</v>
      </c>
      <c r="DZ377" s="27" t="s">
        <v>698</v>
      </c>
      <c r="EA377" s="27" t="s">
        <v>698</v>
      </c>
      <c r="EB377" s="27" t="s">
        <v>698</v>
      </c>
      <c r="EC377" s="27" t="s">
        <v>698</v>
      </c>
      <c r="ED377" s="27" t="s">
        <v>698</v>
      </c>
      <c r="EE377" s="27" t="s">
        <v>698</v>
      </c>
      <c r="EF377" s="27" t="s">
        <v>698</v>
      </c>
      <c r="EG377" s="27" t="s">
        <v>694</v>
      </c>
      <c r="EH377" s="27" t="s">
        <v>698</v>
      </c>
      <c r="EI377" s="27" t="s">
        <v>698</v>
      </c>
      <c r="EJ377" s="27" t="s">
        <v>698</v>
      </c>
      <c r="EK377" s="27" t="s">
        <v>698</v>
      </c>
      <c r="EL377" s="27" t="s">
        <v>698</v>
      </c>
      <c r="EM377" s="27" t="s">
        <v>698</v>
      </c>
      <c r="EN377" s="27" t="s">
        <v>698</v>
      </c>
      <c r="EO377" s="27" t="s">
        <v>698</v>
      </c>
      <c r="EP377" s="27" t="s">
        <v>698</v>
      </c>
      <c r="EQ377" s="27" t="s">
        <v>698</v>
      </c>
      <c r="ER377" s="27" t="s">
        <v>698</v>
      </c>
      <c r="ES377" s="27" t="s">
        <v>698</v>
      </c>
      <c r="ET377" s="27" t="s">
        <v>698</v>
      </c>
      <c r="EU377" s="27" t="s">
        <v>698</v>
      </c>
      <c r="EV377" s="27" t="s">
        <v>698</v>
      </c>
      <c r="EW377" s="27" t="s">
        <v>698</v>
      </c>
      <c r="EX377" s="27" t="s">
        <v>698</v>
      </c>
      <c r="EY377" s="27" t="s">
        <v>698</v>
      </c>
      <c r="EZ377" s="27" t="s">
        <v>698</v>
      </c>
      <c r="FA377" s="27" t="s">
        <v>698</v>
      </c>
      <c r="FB377" s="27" t="s">
        <v>698</v>
      </c>
      <c r="FC377" s="27" t="s">
        <v>698</v>
      </c>
      <c r="FD377" s="27" t="s">
        <v>698</v>
      </c>
      <c r="FE377" s="27" t="s">
        <v>694</v>
      </c>
      <c r="FF377" s="27" t="s">
        <v>698</v>
      </c>
      <c r="FG377" s="27" t="s">
        <v>698</v>
      </c>
      <c r="FH377" s="27" t="s">
        <v>698</v>
      </c>
      <c r="FI377" s="27" t="s">
        <v>698</v>
      </c>
      <c r="FJ377" s="27" t="s">
        <v>694</v>
      </c>
      <c r="FK377" s="27" t="s">
        <v>698</v>
      </c>
      <c r="FL377" s="27" t="s">
        <v>698</v>
      </c>
      <c r="FM377" s="27" t="s">
        <v>698</v>
      </c>
      <c r="FN377" s="27" t="s">
        <v>694</v>
      </c>
      <c r="FO377" s="72" t="s">
        <v>1981</v>
      </c>
      <c r="FP377" s="72" t="s">
        <v>698</v>
      </c>
      <c r="FQ377" s="72" t="s">
        <v>1176</v>
      </c>
      <c r="FR377" s="72" t="s">
        <v>1982</v>
      </c>
      <c r="FS377" s="72" t="s">
        <v>698</v>
      </c>
      <c r="FT377" s="72" t="s">
        <v>698</v>
      </c>
      <c r="FU377" s="72" t="s">
        <v>698</v>
      </c>
      <c r="FV377" s="72" t="s">
        <v>698</v>
      </c>
      <c r="FW377" s="78" t="s">
        <v>698</v>
      </c>
      <c r="FX377" s="78" t="s">
        <v>698</v>
      </c>
      <c r="FY377" s="72" t="s">
        <v>698</v>
      </c>
      <c r="FZ377" s="90"/>
      <c r="GA377" s="90"/>
      <c r="GB377" s="90"/>
      <c r="GC377" s="90"/>
      <c r="GD377" s="90"/>
      <c r="GE377" s="90"/>
      <c r="GF377" s="90"/>
      <c r="GG377" s="90"/>
      <c r="GH377" s="105" t="s">
        <v>1990</v>
      </c>
      <c r="GI377" s="106"/>
      <c r="GJ377" s="27"/>
      <c r="GK377" s="28"/>
      <c r="GL377" s="27"/>
    </row>
    <row r="378" spans="1:194" x14ac:dyDescent="0.25">
      <c r="A378" s="71" t="str">
        <f t="shared" si="37"/>
        <v>Expenditure: Interest, Dividends and Rent on Land - Interest Paid: Borrowings - Derivative Financial Liability</v>
      </c>
      <c r="B378" s="27" t="s">
        <v>1639</v>
      </c>
      <c r="C378" s="27" t="str">
        <f t="shared" si="30"/>
        <v>IE006002003003000000000000000000000000</v>
      </c>
      <c r="D378" s="23" t="s">
        <v>1166</v>
      </c>
      <c r="E378" s="23" t="s">
        <v>715</v>
      </c>
      <c r="F378" s="23" t="s">
        <v>707</v>
      </c>
      <c r="G378" s="23" t="s">
        <v>710</v>
      </c>
      <c r="H378" s="23" t="s">
        <v>710</v>
      </c>
      <c r="I378" s="23" t="s">
        <v>697</v>
      </c>
      <c r="J378" s="23" t="s">
        <v>697</v>
      </c>
      <c r="K378" s="23" t="s">
        <v>697</v>
      </c>
      <c r="L378" s="23" t="s">
        <v>697</v>
      </c>
      <c r="M378" s="23" t="s">
        <v>697</v>
      </c>
      <c r="N378" s="23" t="s">
        <v>697</v>
      </c>
      <c r="O378" s="23" t="s">
        <v>697</v>
      </c>
      <c r="P378" s="23" t="s">
        <v>697</v>
      </c>
      <c r="Q378" s="27">
        <v>0</v>
      </c>
      <c r="R378" s="27" t="s">
        <v>704</v>
      </c>
      <c r="S378" s="27" t="s">
        <v>698</v>
      </c>
      <c r="T378" s="28" t="s">
        <v>694</v>
      </c>
      <c r="U378" s="28"/>
      <c r="V378" s="27" t="s">
        <v>551</v>
      </c>
      <c r="W378" s="27" t="s">
        <v>905</v>
      </c>
      <c r="X378" s="27"/>
      <c r="Y378" s="27"/>
      <c r="Z378" s="27"/>
      <c r="AA378" s="27" t="s">
        <v>1078</v>
      </c>
      <c r="AB378" s="27"/>
      <c r="AC378" s="27"/>
      <c r="AD378" s="27"/>
      <c r="AE378" s="27"/>
      <c r="AF378" s="27"/>
      <c r="AG378" s="27"/>
      <c r="AH378" s="27"/>
      <c r="AI378" s="27" t="s">
        <v>1999</v>
      </c>
      <c r="AJ378" s="28" t="s">
        <v>704</v>
      </c>
      <c r="AK378" s="27" t="s">
        <v>698</v>
      </c>
      <c r="AL378" s="27" t="s">
        <v>698</v>
      </c>
      <c r="AM378" s="27" t="s">
        <v>698</v>
      </c>
      <c r="AN378" s="27" t="s">
        <v>698</v>
      </c>
      <c r="AO378" s="27" t="s">
        <v>698</v>
      </c>
      <c r="AP378" s="27" t="s">
        <v>698</v>
      </c>
      <c r="AQ378" s="27" t="s">
        <v>698</v>
      </c>
      <c r="AR378" s="27" t="s">
        <v>698</v>
      </c>
      <c r="AS378" s="27" t="s">
        <v>698</v>
      </c>
      <c r="AT378" s="27" t="s">
        <v>698</v>
      </c>
      <c r="AU378" s="27" t="s">
        <v>698</v>
      </c>
      <c r="AV378" s="27" t="s">
        <v>698</v>
      </c>
      <c r="AW378" s="27" t="s">
        <v>698</v>
      </c>
      <c r="AX378" s="27" t="s">
        <v>698</v>
      </c>
      <c r="AY378" s="27" t="s">
        <v>698</v>
      </c>
      <c r="AZ378" s="27" t="s">
        <v>698</v>
      </c>
      <c r="BA378" s="27" t="s">
        <v>698</v>
      </c>
      <c r="BB378" s="27" t="s">
        <v>698</v>
      </c>
      <c r="BC378" s="27" t="s">
        <v>698</v>
      </c>
      <c r="BD378" s="27" t="s">
        <v>698</v>
      </c>
      <c r="BE378" s="27" t="s">
        <v>698</v>
      </c>
      <c r="BF378" s="27" t="s">
        <v>698</v>
      </c>
      <c r="BG378" s="27" t="s">
        <v>698</v>
      </c>
      <c r="BH378" s="27" t="s">
        <v>698</v>
      </c>
      <c r="BI378" s="27" t="s">
        <v>698</v>
      </c>
      <c r="BJ378" s="27" t="s">
        <v>698</v>
      </c>
      <c r="BK378" s="27" t="s">
        <v>698</v>
      </c>
      <c r="BL378" s="27" t="s">
        <v>698</v>
      </c>
      <c r="BM378" s="27" t="s">
        <v>698</v>
      </c>
      <c r="BN378" s="27" t="s">
        <v>698</v>
      </c>
      <c r="BO378" s="27" t="s">
        <v>698</v>
      </c>
      <c r="BP378" s="27" t="s">
        <v>698</v>
      </c>
      <c r="BQ378" s="27" t="s">
        <v>698</v>
      </c>
      <c r="BR378" s="27" t="s">
        <v>698</v>
      </c>
      <c r="BS378" s="27" t="s">
        <v>698</v>
      </c>
      <c r="BT378" s="27" t="s">
        <v>698</v>
      </c>
      <c r="BU378" s="27" t="s">
        <v>698</v>
      </c>
      <c r="BV378" s="27" t="s">
        <v>698</v>
      </c>
      <c r="BW378" s="27" t="s">
        <v>698</v>
      </c>
      <c r="BX378" s="27" t="s">
        <v>698</v>
      </c>
      <c r="BY378" s="27" t="s">
        <v>698</v>
      </c>
      <c r="BZ378" s="27" t="s">
        <v>698</v>
      </c>
      <c r="CA378" s="27" t="s">
        <v>698</v>
      </c>
      <c r="CB378" s="27" t="s">
        <v>698</v>
      </c>
      <c r="CC378" s="27" t="s">
        <v>704</v>
      </c>
      <c r="CD378" s="27" t="s">
        <v>698</v>
      </c>
      <c r="CE378" s="27" t="s">
        <v>698</v>
      </c>
      <c r="CF378" s="27" t="s">
        <v>698</v>
      </c>
      <c r="CG378" s="27" t="s">
        <v>698</v>
      </c>
      <c r="CH378" s="27" t="s">
        <v>698</v>
      </c>
      <c r="CI378" s="27" t="s">
        <v>698</v>
      </c>
      <c r="CJ378" s="27" t="s">
        <v>698</v>
      </c>
      <c r="CK378" s="27" t="s">
        <v>698</v>
      </c>
      <c r="CL378" s="27" t="s">
        <v>698</v>
      </c>
      <c r="CM378" s="27" t="s">
        <v>698</v>
      </c>
      <c r="CN378" s="27" t="s">
        <v>698</v>
      </c>
      <c r="CO378" s="27" t="s">
        <v>698</v>
      </c>
      <c r="CP378" s="27" t="s">
        <v>698</v>
      </c>
      <c r="CQ378" s="27" t="s">
        <v>698</v>
      </c>
      <c r="CR378" s="27" t="s">
        <v>698</v>
      </c>
      <c r="CS378" s="27" t="s">
        <v>698</v>
      </c>
      <c r="CT378" s="27" t="s">
        <v>698</v>
      </c>
      <c r="CU378" s="27" t="s">
        <v>698</v>
      </c>
      <c r="CV378" s="27" t="s">
        <v>698</v>
      </c>
      <c r="CW378" s="27" t="s">
        <v>698</v>
      </c>
      <c r="CX378" s="27" t="s">
        <v>698</v>
      </c>
      <c r="CY378" s="27" t="s">
        <v>698</v>
      </c>
      <c r="CZ378" s="27" t="s">
        <v>698</v>
      </c>
      <c r="DA378" s="27" t="s">
        <v>698</v>
      </c>
      <c r="DB378" s="27" t="s">
        <v>698</v>
      </c>
      <c r="DC378" s="27" t="s">
        <v>698</v>
      </c>
      <c r="DD378" s="27" t="s">
        <v>698</v>
      </c>
      <c r="DE378" s="27" t="s">
        <v>698</v>
      </c>
      <c r="DF378" s="27" t="s">
        <v>698</v>
      </c>
      <c r="DG378" s="27" t="s">
        <v>698</v>
      </c>
      <c r="DH378" s="27" t="s">
        <v>698</v>
      </c>
      <c r="DI378" s="27" t="s">
        <v>698</v>
      </c>
      <c r="DJ378" s="27" t="s">
        <v>698</v>
      </c>
      <c r="DK378" s="27" t="s">
        <v>698</v>
      </c>
      <c r="DL378" s="27" t="s">
        <v>698</v>
      </c>
      <c r="DM378" s="27" t="s">
        <v>698</v>
      </c>
      <c r="DN378" s="27" t="s">
        <v>698</v>
      </c>
      <c r="DO378" s="27" t="s">
        <v>698</v>
      </c>
      <c r="DP378" s="27" t="s">
        <v>698</v>
      </c>
      <c r="DQ378" s="27" t="s">
        <v>698</v>
      </c>
      <c r="DR378" s="27" t="s">
        <v>698</v>
      </c>
      <c r="DS378" s="27"/>
      <c r="DT378" s="27" t="s">
        <v>698</v>
      </c>
      <c r="DU378" s="27" t="s">
        <v>698</v>
      </c>
      <c r="DV378" s="27" t="s">
        <v>698</v>
      </c>
      <c r="DW378" s="27" t="s">
        <v>698</v>
      </c>
      <c r="DX378" s="27" t="s">
        <v>698</v>
      </c>
      <c r="DY378" s="27" t="s">
        <v>698</v>
      </c>
      <c r="DZ378" s="27" t="s">
        <v>698</v>
      </c>
      <c r="EA378" s="27" t="s">
        <v>698</v>
      </c>
      <c r="EB378" s="27" t="s">
        <v>698</v>
      </c>
      <c r="EC378" s="27" t="s">
        <v>698</v>
      </c>
      <c r="ED378" s="27" t="s">
        <v>698</v>
      </c>
      <c r="EE378" s="27" t="s">
        <v>698</v>
      </c>
      <c r="EF378" s="27" t="s">
        <v>698</v>
      </c>
      <c r="EG378" s="27" t="s">
        <v>694</v>
      </c>
      <c r="EH378" s="27" t="s">
        <v>698</v>
      </c>
      <c r="EI378" s="27" t="s">
        <v>698</v>
      </c>
      <c r="EJ378" s="27" t="s">
        <v>698</v>
      </c>
      <c r="EK378" s="27" t="s">
        <v>698</v>
      </c>
      <c r="EL378" s="27" t="s">
        <v>698</v>
      </c>
      <c r="EM378" s="27" t="s">
        <v>698</v>
      </c>
      <c r="EN378" s="27" t="s">
        <v>698</v>
      </c>
      <c r="EO378" s="27" t="s">
        <v>698</v>
      </c>
      <c r="EP378" s="27" t="s">
        <v>698</v>
      </c>
      <c r="EQ378" s="27" t="s">
        <v>698</v>
      </c>
      <c r="ER378" s="27" t="s">
        <v>698</v>
      </c>
      <c r="ES378" s="27" t="s">
        <v>698</v>
      </c>
      <c r="ET378" s="27" t="s">
        <v>698</v>
      </c>
      <c r="EU378" s="27" t="s">
        <v>698</v>
      </c>
      <c r="EV378" s="27" t="s">
        <v>698</v>
      </c>
      <c r="EW378" s="27" t="s">
        <v>698</v>
      </c>
      <c r="EX378" s="27" t="s">
        <v>698</v>
      </c>
      <c r="EY378" s="27" t="s">
        <v>698</v>
      </c>
      <c r="EZ378" s="27" t="s">
        <v>698</v>
      </c>
      <c r="FA378" s="27" t="s">
        <v>698</v>
      </c>
      <c r="FB378" s="27" t="s">
        <v>698</v>
      </c>
      <c r="FC378" s="27" t="s">
        <v>698</v>
      </c>
      <c r="FD378" s="27" t="s">
        <v>698</v>
      </c>
      <c r="FE378" s="27" t="s">
        <v>694</v>
      </c>
      <c r="FF378" s="27" t="s">
        <v>698</v>
      </c>
      <c r="FG378" s="27" t="s">
        <v>698</v>
      </c>
      <c r="FH378" s="27" t="s">
        <v>698</v>
      </c>
      <c r="FI378" s="27" t="s">
        <v>698</v>
      </c>
      <c r="FJ378" s="27" t="s">
        <v>694</v>
      </c>
      <c r="FK378" s="27" t="s">
        <v>698</v>
      </c>
      <c r="FL378" s="27" t="s">
        <v>698</v>
      </c>
      <c r="FM378" s="27" t="s">
        <v>698</v>
      </c>
      <c r="FN378" s="27" t="s">
        <v>694</v>
      </c>
      <c r="FO378" s="72" t="s">
        <v>1981</v>
      </c>
      <c r="FP378" s="72" t="s">
        <v>698</v>
      </c>
      <c r="FQ378" s="72" t="s">
        <v>1176</v>
      </c>
      <c r="FR378" s="72" t="s">
        <v>1982</v>
      </c>
      <c r="FS378" s="72" t="s">
        <v>698</v>
      </c>
      <c r="FT378" s="72" t="s">
        <v>698</v>
      </c>
      <c r="FU378" s="72" t="s">
        <v>698</v>
      </c>
      <c r="FV378" s="72" t="s">
        <v>698</v>
      </c>
      <c r="FW378" s="78" t="s">
        <v>698</v>
      </c>
      <c r="FX378" s="78" t="s">
        <v>698</v>
      </c>
      <c r="FY378" s="72" t="s">
        <v>698</v>
      </c>
      <c r="FZ378" s="90"/>
      <c r="GA378" s="90"/>
      <c r="GB378" s="90"/>
      <c r="GC378" s="90"/>
      <c r="GD378" s="90"/>
      <c r="GE378" s="90"/>
      <c r="GF378" s="90"/>
      <c r="GG378" s="90"/>
      <c r="GH378" s="105" t="s">
        <v>1990</v>
      </c>
      <c r="GI378" s="106"/>
      <c r="GJ378" s="27"/>
      <c r="GK378" s="28"/>
      <c r="GL378" s="27"/>
    </row>
    <row r="379" spans="1:194" x14ac:dyDescent="0.25">
      <c r="A379" s="71" t="str">
        <f t="shared" si="37"/>
        <v>Expenditure: Interest, Dividends and Rent on Land - Interest Paid: Borrowings - Not to be used</v>
      </c>
      <c r="B379" s="46" t="s">
        <v>1639</v>
      </c>
      <c r="C379" s="46" t="str">
        <f t="shared" si="30"/>
        <v>IE006002003004000000000000000000000000</v>
      </c>
      <c r="D379" s="62" t="s">
        <v>1166</v>
      </c>
      <c r="E379" s="62" t="s">
        <v>715</v>
      </c>
      <c r="F379" s="62" t="s">
        <v>707</v>
      </c>
      <c r="G379" s="62" t="s">
        <v>710</v>
      </c>
      <c r="H379" s="62" t="s">
        <v>711</v>
      </c>
      <c r="I379" s="62" t="s">
        <v>697</v>
      </c>
      <c r="J379" s="62" t="s">
        <v>697</v>
      </c>
      <c r="K379" s="62" t="s">
        <v>697</v>
      </c>
      <c r="L379" s="62" t="s">
        <v>697</v>
      </c>
      <c r="M379" s="62" t="s">
        <v>697</v>
      </c>
      <c r="N379" s="62" t="s">
        <v>697</v>
      </c>
      <c r="O379" s="62" t="s">
        <v>697</v>
      </c>
      <c r="P379" s="62" t="s">
        <v>697</v>
      </c>
      <c r="Q379" s="46">
        <v>0</v>
      </c>
      <c r="R379" s="46" t="s">
        <v>698</v>
      </c>
      <c r="S379" s="46" t="s">
        <v>698</v>
      </c>
      <c r="T379" s="46" t="s">
        <v>694</v>
      </c>
      <c r="U379" s="28"/>
      <c r="V379" s="46" t="s">
        <v>1063</v>
      </c>
      <c r="W379" s="46" t="s">
        <v>905</v>
      </c>
      <c r="X379" s="46"/>
      <c r="Y379" s="46"/>
      <c r="Z379" s="46"/>
      <c r="AA379" s="46" t="s">
        <v>1063</v>
      </c>
      <c r="AB379" s="46"/>
      <c r="AC379" s="46"/>
      <c r="AD379" s="46"/>
      <c r="AE379" s="46"/>
      <c r="AF379" s="46"/>
      <c r="AG379" s="46"/>
      <c r="AH379" s="46"/>
      <c r="AI379" s="46" t="s">
        <v>2000</v>
      </c>
      <c r="AJ379" s="46" t="s">
        <v>694</v>
      </c>
      <c r="AK379" s="46" t="s">
        <v>698</v>
      </c>
      <c r="AL379" s="46" t="s">
        <v>698</v>
      </c>
      <c r="AM379" s="46" t="s">
        <v>698</v>
      </c>
      <c r="AN379" s="46" t="s">
        <v>698</v>
      </c>
      <c r="AO379" s="46" t="s">
        <v>698</v>
      </c>
      <c r="AP379" s="46" t="s">
        <v>698</v>
      </c>
      <c r="AQ379" s="46" t="s">
        <v>698</v>
      </c>
      <c r="AR379" s="46" t="s">
        <v>698</v>
      </c>
      <c r="AS379" s="46" t="s">
        <v>698</v>
      </c>
      <c r="AT379" s="46" t="s">
        <v>698</v>
      </c>
      <c r="AU379" s="46" t="s">
        <v>698</v>
      </c>
      <c r="AV379" s="46" t="s">
        <v>698</v>
      </c>
      <c r="AW379" s="46" t="s">
        <v>698</v>
      </c>
      <c r="AX379" s="46" t="s">
        <v>698</v>
      </c>
      <c r="AY379" s="46" t="s">
        <v>698</v>
      </c>
      <c r="AZ379" s="46" t="s">
        <v>698</v>
      </c>
      <c r="BA379" s="46" t="s">
        <v>698</v>
      </c>
      <c r="BB379" s="46" t="s">
        <v>698</v>
      </c>
      <c r="BC379" s="46" t="s">
        <v>698</v>
      </c>
      <c r="BD379" s="46" t="s">
        <v>698</v>
      </c>
      <c r="BE379" s="46" t="s">
        <v>698</v>
      </c>
      <c r="BF379" s="46" t="s">
        <v>698</v>
      </c>
      <c r="BG379" s="46" t="s">
        <v>698</v>
      </c>
      <c r="BH379" s="46" t="s">
        <v>698</v>
      </c>
      <c r="BI379" s="46" t="s">
        <v>698</v>
      </c>
      <c r="BJ379" s="46" t="s">
        <v>698</v>
      </c>
      <c r="BK379" s="46" t="s">
        <v>698</v>
      </c>
      <c r="BL379" s="46" t="s">
        <v>698</v>
      </c>
      <c r="BM379" s="46" t="s">
        <v>698</v>
      </c>
      <c r="BN379" s="46" t="s">
        <v>698</v>
      </c>
      <c r="BO379" s="46" t="s">
        <v>698</v>
      </c>
      <c r="BP379" s="46" t="s">
        <v>698</v>
      </c>
      <c r="BQ379" s="46" t="s">
        <v>698</v>
      </c>
      <c r="BR379" s="46" t="s">
        <v>698</v>
      </c>
      <c r="BS379" s="46" t="s">
        <v>698</v>
      </c>
      <c r="BT379" s="46" t="s">
        <v>698</v>
      </c>
      <c r="BU379" s="46" t="s">
        <v>698</v>
      </c>
      <c r="BV379" s="46" t="s">
        <v>698</v>
      </c>
      <c r="BW379" s="46" t="s">
        <v>698</v>
      </c>
      <c r="BX379" s="46" t="s">
        <v>698</v>
      </c>
      <c r="BY379" s="46" t="s">
        <v>698</v>
      </c>
      <c r="BZ379" s="46" t="s">
        <v>698</v>
      </c>
      <c r="CA379" s="46" t="s">
        <v>698</v>
      </c>
      <c r="CB379" s="46" t="s">
        <v>698</v>
      </c>
      <c r="CC379" s="46" t="s">
        <v>704</v>
      </c>
      <c r="CD379" s="46" t="s">
        <v>698</v>
      </c>
      <c r="CE379" s="46" t="s">
        <v>698</v>
      </c>
      <c r="CF379" s="46" t="s">
        <v>698</v>
      </c>
      <c r="CG379" s="46" t="s">
        <v>698</v>
      </c>
      <c r="CH379" s="46" t="s">
        <v>698</v>
      </c>
      <c r="CI379" s="46" t="s">
        <v>698</v>
      </c>
      <c r="CJ379" s="46" t="s">
        <v>698</v>
      </c>
      <c r="CK379" s="46" t="s">
        <v>698</v>
      </c>
      <c r="CL379" s="46" t="s">
        <v>698</v>
      </c>
      <c r="CM379" s="46" t="s">
        <v>698</v>
      </c>
      <c r="CN379" s="46" t="s">
        <v>698</v>
      </c>
      <c r="CO379" s="46" t="s">
        <v>698</v>
      </c>
      <c r="CP379" s="46" t="s">
        <v>698</v>
      </c>
      <c r="CQ379" s="46" t="s">
        <v>698</v>
      </c>
      <c r="CR379" s="46" t="s">
        <v>698</v>
      </c>
      <c r="CS379" s="46" t="s">
        <v>698</v>
      </c>
      <c r="CT379" s="46" t="s">
        <v>698</v>
      </c>
      <c r="CU379" s="46" t="s">
        <v>698</v>
      </c>
      <c r="CV379" s="46" t="s">
        <v>698</v>
      </c>
      <c r="CW379" s="46" t="s">
        <v>698</v>
      </c>
      <c r="CX379" s="46" t="s">
        <v>698</v>
      </c>
      <c r="CY379" s="46" t="s">
        <v>698</v>
      </c>
      <c r="CZ379" s="46" t="s">
        <v>698</v>
      </c>
      <c r="DA379" s="46" t="s">
        <v>698</v>
      </c>
      <c r="DB379" s="46" t="s">
        <v>698</v>
      </c>
      <c r="DC379" s="46" t="s">
        <v>698</v>
      </c>
      <c r="DD379" s="46" t="s">
        <v>698</v>
      </c>
      <c r="DE379" s="46" t="s">
        <v>698</v>
      </c>
      <c r="DF379" s="46" t="s">
        <v>698</v>
      </c>
      <c r="DG379" s="46" t="s">
        <v>698</v>
      </c>
      <c r="DH379" s="46" t="s">
        <v>698</v>
      </c>
      <c r="DI379" s="46" t="s">
        <v>698</v>
      </c>
      <c r="DJ379" s="46" t="s">
        <v>698</v>
      </c>
      <c r="DK379" s="46" t="s">
        <v>698</v>
      </c>
      <c r="DL379" s="46" t="s">
        <v>698</v>
      </c>
      <c r="DM379" s="46" t="s">
        <v>698</v>
      </c>
      <c r="DN379" s="46" t="s">
        <v>698</v>
      </c>
      <c r="DO379" s="46" t="s">
        <v>698</v>
      </c>
      <c r="DP379" s="46" t="s">
        <v>698</v>
      </c>
      <c r="DQ379" s="46" t="s">
        <v>698</v>
      </c>
      <c r="DR379" s="46" t="s">
        <v>698</v>
      </c>
      <c r="DS379" s="46"/>
      <c r="DT379" s="46" t="s">
        <v>698</v>
      </c>
      <c r="DU379" s="46" t="s">
        <v>698</v>
      </c>
      <c r="DV379" s="46" t="s">
        <v>698</v>
      </c>
      <c r="DW379" s="46" t="s">
        <v>698</v>
      </c>
      <c r="DX379" s="46" t="s">
        <v>698</v>
      </c>
      <c r="DY379" s="46" t="s">
        <v>698</v>
      </c>
      <c r="DZ379" s="46" t="s">
        <v>698</v>
      </c>
      <c r="EA379" s="46" t="s">
        <v>698</v>
      </c>
      <c r="EB379" s="46" t="s">
        <v>698</v>
      </c>
      <c r="EC379" s="46" t="s">
        <v>698</v>
      </c>
      <c r="ED379" s="46" t="s">
        <v>698</v>
      </c>
      <c r="EE379" s="46" t="s">
        <v>698</v>
      </c>
      <c r="EF379" s="46" t="s">
        <v>698</v>
      </c>
      <c r="EG379" s="46" t="s">
        <v>694</v>
      </c>
      <c r="EH379" s="46" t="s">
        <v>698</v>
      </c>
      <c r="EI379" s="46" t="s">
        <v>698</v>
      </c>
      <c r="EJ379" s="46" t="s">
        <v>698</v>
      </c>
      <c r="EK379" s="46" t="s">
        <v>698</v>
      </c>
      <c r="EL379" s="46" t="s">
        <v>698</v>
      </c>
      <c r="EM379" s="46" t="s">
        <v>698</v>
      </c>
      <c r="EN379" s="46" t="s">
        <v>698</v>
      </c>
      <c r="EO379" s="46" t="s">
        <v>698</v>
      </c>
      <c r="EP379" s="46" t="s">
        <v>698</v>
      </c>
      <c r="EQ379" s="46" t="s">
        <v>698</v>
      </c>
      <c r="ER379" s="46" t="s">
        <v>698</v>
      </c>
      <c r="ES379" s="46" t="s">
        <v>698</v>
      </c>
      <c r="ET379" s="46" t="s">
        <v>698</v>
      </c>
      <c r="EU379" s="46" t="s">
        <v>698</v>
      </c>
      <c r="EV379" s="46" t="s">
        <v>698</v>
      </c>
      <c r="EW379" s="46" t="s">
        <v>698</v>
      </c>
      <c r="EX379" s="46" t="s">
        <v>698</v>
      </c>
      <c r="EY379" s="46" t="s">
        <v>698</v>
      </c>
      <c r="EZ379" s="46" t="s">
        <v>698</v>
      </c>
      <c r="FA379" s="46" t="s">
        <v>698</v>
      </c>
      <c r="FB379" s="46" t="s">
        <v>698</v>
      </c>
      <c r="FC379" s="46" t="s">
        <v>698</v>
      </c>
      <c r="FD379" s="46" t="s">
        <v>698</v>
      </c>
      <c r="FE379" s="46" t="s">
        <v>694</v>
      </c>
      <c r="FF379" s="46" t="s">
        <v>698</v>
      </c>
      <c r="FG379" s="46" t="s">
        <v>698</v>
      </c>
      <c r="FH379" s="46" t="s">
        <v>698</v>
      </c>
      <c r="FI379" s="46" t="s">
        <v>698</v>
      </c>
      <c r="FJ379" s="46" t="s">
        <v>694</v>
      </c>
      <c r="FK379" s="46" t="s">
        <v>698</v>
      </c>
      <c r="FL379" s="46" t="s">
        <v>698</v>
      </c>
      <c r="FM379" s="46" t="s">
        <v>698</v>
      </c>
      <c r="FN379" s="46" t="s">
        <v>694</v>
      </c>
      <c r="FO379" s="82" t="s">
        <v>1981</v>
      </c>
      <c r="FP379" s="82" t="s">
        <v>698</v>
      </c>
      <c r="FQ379" s="82" t="s">
        <v>1176</v>
      </c>
      <c r="FR379" s="82" t="s">
        <v>1982</v>
      </c>
      <c r="FS379" s="82" t="s">
        <v>698</v>
      </c>
      <c r="FT379" s="82" t="s">
        <v>698</v>
      </c>
      <c r="FU379" s="82" t="s">
        <v>698</v>
      </c>
      <c r="FV379" s="82" t="s">
        <v>698</v>
      </c>
      <c r="FW379" s="121" t="s">
        <v>698</v>
      </c>
      <c r="FX379" s="121" t="s">
        <v>698</v>
      </c>
      <c r="FY379" s="82" t="s">
        <v>698</v>
      </c>
      <c r="FZ379" s="122"/>
      <c r="GA379" s="122"/>
      <c r="GB379" s="122"/>
      <c r="GC379" s="122"/>
      <c r="GD379" s="122"/>
      <c r="GE379" s="122"/>
      <c r="GF379" s="122"/>
      <c r="GG379" s="122"/>
      <c r="GH379" s="123" t="s">
        <v>1990</v>
      </c>
      <c r="GI379" s="124"/>
      <c r="GJ379" s="46"/>
      <c r="GK379" s="95"/>
      <c r="GL379" s="46"/>
    </row>
    <row r="380" spans="1:194" x14ac:dyDescent="0.25">
      <c r="A380" s="71" t="str">
        <f t="shared" si="37"/>
        <v>Expenditure: Interest, Dividends and Rent on Land - Interest Paid: Borrowings - Government Loans</v>
      </c>
      <c r="B380" s="27" t="s">
        <v>1639</v>
      </c>
      <c r="C380" s="27" t="str">
        <f t="shared" si="30"/>
        <v>IE006002003005000000000000000000000000</v>
      </c>
      <c r="D380" s="23" t="s">
        <v>1166</v>
      </c>
      <c r="E380" s="23" t="s">
        <v>715</v>
      </c>
      <c r="F380" s="23" t="s">
        <v>707</v>
      </c>
      <c r="G380" s="23" t="s">
        <v>710</v>
      </c>
      <c r="H380" s="23" t="s">
        <v>713</v>
      </c>
      <c r="I380" s="23" t="s">
        <v>697</v>
      </c>
      <c r="J380" s="23" t="s">
        <v>697</v>
      </c>
      <c r="K380" s="23" t="s">
        <v>697</v>
      </c>
      <c r="L380" s="23" t="s">
        <v>697</v>
      </c>
      <c r="M380" s="23" t="s">
        <v>697</v>
      </c>
      <c r="N380" s="23" t="s">
        <v>697</v>
      </c>
      <c r="O380" s="23" t="s">
        <v>697</v>
      </c>
      <c r="P380" s="23" t="s">
        <v>697</v>
      </c>
      <c r="Q380" s="27">
        <v>0</v>
      </c>
      <c r="R380" s="27" t="s">
        <v>704</v>
      </c>
      <c r="S380" s="27" t="s">
        <v>698</v>
      </c>
      <c r="T380" s="28" t="s">
        <v>694</v>
      </c>
      <c r="U380" s="28"/>
      <c r="V380" s="27" t="s">
        <v>552</v>
      </c>
      <c r="W380" s="27" t="s">
        <v>905</v>
      </c>
      <c r="X380" s="27"/>
      <c r="Y380" s="27"/>
      <c r="Z380" s="27"/>
      <c r="AA380" s="27" t="s">
        <v>1079</v>
      </c>
      <c r="AB380" s="27"/>
      <c r="AC380" s="27"/>
      <c r="AD380" s="27"/>
      <c r="AE380" s="27"/>
      <c r="AF380" s="27"/>
      <c r="AG380" s="27"/>
      <c r="AH380" s="27"/>
      <c r="AI380" s="27" t="s">
        <v>2001</v>
      </c>
      <c r="AJ380" s="28" t="s">
        <v>704</v>
      </c>
      <c r="AK380" s="27" t="s">
        <v>698</v>
      </c>
      <c r="AL380" s="27" t="s">
        <v>698</v>
      </c>
      <c r="AM380" s="27" t="s">
        <v>698</v>
      </c>
      <c r="AN380" s="27" t="s">
        <v>698</v>
      </c>
      <c r="AO380" s="27" t="s">
        <v>698</v>
      </c>
      <c r="AP380" s="27" t="s">
        <v>698</v>
      </c>
      <c r="AQ380" s="27" t="s">
        <v>698</v>
      </c>
      <c r="AR380" s="27" t="s">
        <v>698</v>
      </c>
      <c r="AS380" s="27" t="s">
        <v>698</v>
      </c>
      <c r="AT380" s="27" t="s">
        <v>698</v>
      </c>
      <c r="AU380" s="27" t="s">
        <v>698</v>
      </c>
      <c r="AV380" s="27" t="s">
        <v>698</v>
      </c>
      <c r="AW380" s="27" t="s">
        <v>698</v>
      </c>
      <c r="AX380" s="27" t="s">
        <v>698</v>
      </c>
      <c r="AY380" s="27" t="s">
        <v>698</v>
      </c>
      <c r="AZ380" s="27" t="s">
        <v>698</v>
      </c>
      <c r="BA380" s="27" t="s">
        <v>698</v>
      </c>
      <c r="BB380" s="27" t="s">
        <v>698</v>
      </c>
      <c r="BC380" s="27" t="s">
        <v>698</v>
      </c>
      <c r="BD380" s="27" t="s">
        <v>698</v>
      </c>
      <c r="BE380" s="27" t="s">
        <v>698</v>
      </c>
      <c r="BF380" s="27" t="s">
        <v>698</v>
      </c>
      <c r="BG380" s="27" t="s">
        <v>698</v>
      </c>
      <c r="BH380" s="27" t="s">
        <v>698</v>
      </c>
      <c r="BI380" s="27" t="s">
        <v>698</v>
      </c>
      <c r="BJ380" s="27" t="s">
        <v>698</v>
      </c>
      <c r="BK380" s="27" t="s">
        <v>698</v>
      </c>
      <c r="BL380" s="27" t="s">
        <v>698</v>
      </c>
      <c r="BM380" s="27" t="s">
        <v>698</v>
      </c>
      <c r="BN380" s="27" t="s">
        <v>698</v>
      </c>
      <c r="BO380" s="27" t="s">
        <v>698</v>
      </c>
      <c r="BP380" s="27" t="s">
        <v>698</v>
      </c>
      <c r="BQ380" s="27" t="s">
        <v>698</v>
      </c>
      <c r="BR380" s="27" t="s">
        <v>698</v>
      </c>
      <c r="BS380" s="27" t="s">
        <v>698</v>
      </c>
      <c r="BT380" s="27" t="s">
        <v>698</v>
      </c>
      <c r="BU380" s="27" t="s">
        <v>698</v>
      </c>
      <c r="BV380" s="27" t="s">
        <v>698</v>
      </c>
      <c r="BW380" s="27" t="s">
        <v>698</v>
      </c>
      <c r="BX380" s="27" t="s">
        <v>698</v>
      </c>
      <c r="BY380" s="27" t="s">
        <v>698</v>
      </c>
      <c r="BZ380" s="27" t="s">
        <v>698</v>
      </c>
      <c r="CA380" s="27" t="s">
        <v>698</v>
      </c>
      <c r="CB380" s="27" t="s">
        <v>698</v>
      </c>
      <c r="CC380" s="27" t="s">
        <v>704</v>
      </c>
      <c r="CD380" s="27" t="s">
        <v>698</v>
      </c>
      <c r="CE380" s="27" t="s">
        <v>698</v>
      </c>
      <c r="CF380" s="27" t="s">
        <v>698</v>
      </c>
      <c r="CG380" s="27" t="s">
        <v>698</v>
      </c>
      <c r="CH380" s="27" t="s">
        <v>698</v>
      </c>
      <c r="CI380" s="27" t="s">
        <v>698</v>
      </c>
      <c r="CJ380" s="27" t="s">
        <v>698</v>
      </c>
      <c r="CK380" s="27" t="s">
        <v>698</v>
      </c>
      <c r="CL380" s="27" t="s">
        <v>698</v>
      </c>
      <c r="CM380" s="27" t="s">
        <v>698</v>
      </c>
      <c r="CN380" s="27" t="s">
        <v>698</v>
      </c>
      <c r="CO380" s="27" t="s">
        <v>698</v>
      </c>
      <c r="CP380" s="27" t="s">
        <v>698</v>
      </c>
      <c r="CQ380" s="27" t="s">
        <v>698</v>
      </c>
      <c r="CR380" s="27" t="s">
        <v>698</v>
      </c>
      <c r="CS380" s="27" t="s">
        <v>698</v>
      </c>
      <c r="CT380" s="27" t="s">
        <v>698</v>
      </c>
      <c r="CU380" s="27" t="s">
        <v>698</v>
      </c>
      <c r="CV380" s="27" t="s">
        <v>698</v>
      </c>
      <c r="CW380" s="27" t="s">
        <v>698</v>
      </c>
      <c r="CX380" s="27" t="s">
        <v>698</v>
      </c>
      <c r="CY380" s="27" t="s">
        <v>698</v>
      </c>
      <c r="CZ380" s="27" t="s">
        <v>698</v>
      </c>
      <c r="DA380" s="27" t="s">
        <v>698</v>
      </c>
      <c r="DB380" s="27" t="s">
        <v>698</v>
      </c>
      <c r="DC380" s="27" t="s">
        <v>698</v>
      </c>
      <c r="DD380" s="27" t="s">
        <v>698</v>
      </c>
      <c r="DE380" s="27" t="s">
        <v>698</v>
      </c>
      <c r="DF380" s="27" t="s">
        <v>698</v>
      </c>
      <c r="DG380" s="27" t="s">
        <v>698</v>
      </c>
      <c r="DH380" s="27" t="s">
        <v>698</v>
      </c>
      <c r="DI380" s="27" t="s">
        <v>698</v>
      </c>
      <c r="DJ380" s="27" t="s">
        <v>698</v>
      </c>
      <c r="DK380" s="27" t="s">
        <v>698</v>
      </c>
      <c r="DL380" s="27" t="s">
        <v>698</v>
      </c>
      <c r="DM380" s="27" t="s">
        <v>698</v>
      </c>
      <c r="DN380" s="27" t="s">
        <v>698</v>
      </c>
      <c r="DO380" s="27" t="s">
        <v>698</v>
      </c>
      <c r="DP380" s="27" t="s">
        <v>698</v>
      </c>
      <c r="DQ380" s="27" t="s">
        <v>698</v>
      </c>
      <c r="DR380" s="27" t="s">
        <v>698</v>
      </c>
      <c r="DS380" s="27"/>
      <c r="DT380" s="27" t="s">
        <v>698</v>
      </c>
      <c r="DU380" s="27" t="s">
        <v>698</v>
      </c>
      <c r="DV380" s="27" t="s">
        <v>698</v>
      </c>
      <c r="DW380" s="27" t="s">
        <v>698</v>
      </c>
      <c r="DX380" s="27" t="s">
        <v>698</v>
      </c>
      <c r="DY380" s="27" t="s">
        <v>698</v>
      </c>
      <c r="DZ380" s="27" t="s">
        <v>698</v>
      </c>
      <c r="EA380" s="27" t="s">
        <v>698</v>
      </c>
      <c r="EB380" s="27" t="s">
        <v>698</v>
      </c>
      <c r="EC380" s="27" t="s">
        <v>698</v>
      </c>
      <c r="ED380" s="27" t="s">
        <v>698</v>
      </c>
      <c r="EE380" s="27" t="s">
        <v>698</v>
      </c>
      <c r="EF380" s="27" t="s">
        <v>698</v>
      </c>
      <c r="EG380" s="27" t="s">
        <v>694</v>
      </c>
      <c r="EH380" s="27" t="s">
        <v>698</v>
      </c>
      <c r="EI380" s="27" t="s">
        <v>698</v>
      </c>
      <c r="EJ380" s="27" t="s">
        <v>698</v>
      </c>
      <c r="EK380" s="27" t="s">
        <v>698</v>
      </c>
      <c r="EL380" s="27" t="s">
        <v>698</v>
      </c>
      <c r="EM380" s="27" t="s">
        <v>698</v>
      </c>
      <c r="EN380" s="27" t="s">
        <v>698</v>
      </c>
      <c r="EO380" s="27" t="s">
        <v>698</v>
      </c>
      <c r="EP380" s="27" t="s">
        <v>698</v>
      </c>
      <c r="EQ380" s="27" t="s">
        <v>698</v>
      </c>
      <c r="ER380" s="27" t="s">
        <v>698</v>
      </c>
      <c r="ES380" s="27" t="s">
        <v>698</v>
      </c>
      <c r="ET380" s="27" t="s">
        <v>698</v>
      </c>
      <c r="EU380" s="27" t="s">
        <v>698</v>
      </c>
      <c r="EV380" s="27" t="s">
        <v>698</v>
      </c>
      <c r="EW380" s="27" t="s">
        <v>698</v>
      </c>
      <c r="EX380" s="27" t="s">
        <v>698</v>
      </c>
      <c r="EY380" s="27" t="s">
        <v>698</v>
      </c>
      <c r="EZ380" s="27" t="s">
        <v>698</v>
      </c>
      <c r="FA380" s="27" t="s">
        <v>698</v>
      </c>
      <c r="FB380" s="27" t="s">
        <v>698</v>
      </c>
      <c r="FC380" s="27" t="s">
        <v>698</v>
      </c>
      <c r="FD380" s="27" t="s">
        <v>698</v>
      </c>
      <c r="FE380" s="27" t="s">
        <v>694</v>
      </c>
      <c r="FF380" s="27" t="s">
        <v>698</v>
      </c>
      <c r="FG380" s="27" t="s">
        <v>698</v>
      </c>
      <c r="FH380" s="27" t="s">
        <v>698</v>
      </c>
      <c r="FI380" s="27" t="s">
        <v>698</v>
      </c>
      <c r="FJ380" s="27" t="s">
        <v>694</v>
      </c>
      <c r="FK380" s="27" t="s">
        <v>698</v>
      </c>
      <c r="FL380" s="27" t="s">
        <v>698</v>
      </c>
      <c r="FM380" s="27" t="s">
        <v>698</v>
      </c>
      <c r="FN380" s="27" t="s">
        <v>694</v>
      </c>
      <c r="FO380" s="72" t="s">
        <v>1981</v>
      </c>
      <c r="FP380" s="72" t="s">
        <v>698</v>
      </c>
      <c r="FQ380" s="72" t="s">
        <v>1176</v>
      </c>
      <c r="FR380" s="72" t="s">
        <v>1982</v>
      </c>
      <c r="FS380" s="72" t="s">
        <v>698</v>
      </c>
      <c r="FT380" s="72" t="s">
        <v>698</v>
      </c>
      <c r="FU380" s="72" t="s">
        <v>698</v>
      </c>
      <c r="FV380" s="72" t="s">
        <v>698</v>
      </c>
      <c r="FW380" s="78" t="s">
        <v>698</v>
      </c>
      <c r="FX380" s="78" t="s">
        <v>698</v>
      </c>
      <c r="FY380" s="72" t="s">
        <v>698</v>
      </c>
      <c r="FZ380" s="90"/>
      <c r="GA380" s="90"/>
      <c r="GB380" s="90"/>
      <c r="GC380" s="90"/>
      <c r="GD380" s="90"/>
      <c r="GE380" s="90"/>
      <c r="GF380" s="90"/>
      <c r="GG380" s="90"/>
      <c r="GH380" s="105" t="s">
        <v>1990</v>
      </c>
      <c r="GI380" s="106"/>
      <c r="GJ380" s="27"/>
      <c r="GK380" s="28"/>
      <c r="GL380" s="27"/>
    </row>
    <row r="381" spans="1:194" x14ac:dyDescent="0.25">
      <c r="A381" s="71" t="str">
        <f t="shared" si="37"/>
        <v xml:space="preserve">Expenditure: Interest, Dividends and Rent on Land - Interest Paid: Borrowings - Local Registered Stock </v>
      </c>
      <c r="B381" s="27" t="s">
        <v>1639</v>
      </c>
      <c r="C381" s="27" t="str">
        <f t="shared" si="30"/>
        <v>IE006002003006000000000000000000000000</v>
      </c>
      <c r="D381" s="23" t="s">
        <v>1166</v>
      </c>
      <c r="E381" s="23" t="s">
        <v>715</v>
      </c>
      <c r="F381" s="23" t="s">
        <v>707</v>
      </c>
      <c r="G381" s="23" t="s">
        <v>710</v>
      </c>
      <c r="H381" s="23" t="s">
        <v>715</v>
      </c>
      <c r="I381" s="23" t="s">
        <v>697</v>
      </c>
      <c r="J381" s="23" t="s">
        <v>697</v>
      </c>
      <c r="K381" s="23" t="s">
        <v>697</v>
      </c>
      <c r="L381" s="23" t="s">
        <v>697</v>
      </c>
      <c r="M381" s="23" t="s">
        <v>697</v>
      </c>
      <c r="N381" s="23" t="s">
        <v>697</v>
      </c>
      <c r="O381" s="23" t="s">
        <v>697</v>
      </c>
      <c r="P381" s="23" t="s">
        <v>697</v>
      </c>
      <c r="Q381" s="27">
        <v>0</v>
      </c>
      <c r="R381" s="27" t="s">
        <v>704</v>
      </c>
      <c r="S381" s="27" t="s">
        <v>698</v>
      </c>
      <c r="T381" s="28" t="s">
        <v>694</v>
      </c>
      <c r="U381" s="28"/>
      <c r="V381" s="27" t="s">
        <v>553</v>
      </c>
      <c r="W381" s="27" t="s">
        <v>905</v>
      </c>
      <c r="X381" s="27"/>
      <c r="Y381" s="27"/>
      <c r="Z381" s="27"/>
      <c r="AA381" s="27" t="s">
        <v>1080</v>
      </c>
      <c r="AB381" s="27"/>
      <c r="AC381" s="27"/>
      <c r="AD381" s="27"/>
      <c r="AE381" s="27"/>
      <c r="AF381" s="27"/>
      <c r="AG381" s="27"/>
      <c r="AH381" s="27"/>
      <c r="AI381" s="27" t="s">
        <v>2002</v>
      </c>
      <c r="AJ381" s="28" t="s">
        <v>704</v>
      </c>
      <c r="AK381" s="27" t="s">
        <v>698</v>
      </c>
      <c r="AL381" s="27" t="s">
        <v>698</v>
      </c>
      <c r="AM381" s="27" t="s">
        <v>698</v>
      </c>
      <c r="AN381" s="27" t="s">
        <v>698</v>
      </c>
      <c r="AO381" s="27" t="s">
        <v>698</v>
      </c>
      <c r="AP381" s="27" t="s">
        <v>698</v>
      </c>
      <c r="AQ381" s="27" t="s">
        <v>698</v>
      </c>
      <c r="AR381" s="27" t="s">
        <v>698</v>
      </c>
      <c r="AS381" s="27" t="s">
        <v>698</v>
      </c>
      <c r="AT381" s="27" t="s">
        <v>698</v>
      </c>
      <c r="AU381" s="27" t="s">
        <v>698</v>
      </c>
      <c r="AV381" s="27" t="s">
        <v>698</v>
      </c>
      <c r="AW381" s="27" t="s">
        <v>698</v>
      </c>
      <c r="AX381" s="27" t="s">
        <v>698</v>
      </c>
      <c r="AY381" s="27" t="s">
        <v>698</v>
      </c>
      <c r="AZ381" s="27" t="s">
        <v>698</v>
      </c>
      <c r="BA381" s="27" t="s">
        <v>698</v>
      </c>
      <c r="BB381" s="27" t="s">
        <v>698</v>
      </c>
      <c r="BC381" s="27" t="s">
        <v>698</v>
      </c>
      <c r="BD381" s="27" t="s">
        <v>698</v>
      </c>
      <c r="BE381" s="27" t="s">
        <v>698</v>
      </c>
      <c r="BF381" s="27" t="s">
        <v>698</v>
      </c>
      <c r="BG381" s="27" t="s">
        <v>698</v>
      </c>
      <c r="BH381" s="27" t="s">
        <v>698</v>
      </c>
      <c r="BI381" s="27" t="s">
        <v>698</v>
      </c>
      <c r="BJ381" s="27" t="s">
        <v>698</v>
      </c>
      <c r="BK381" s="27" t="s">
        <v>698</v>
      </c>
      <c r="BL381" s="27" t="s">
        <v>698</v>
      </c>
      <c r="BM381" s="27" t="s">
        <v>698</v>
      </c>
      <c r="BN381" s="27" t="s">
        <v>698</v>
      </c>
      <c r="BO381" s="27" t="s">
        <v>698</v>
      </c>
      <c r="BP381" s="27" t="s">
        <v>698</v>
      </c>
      <c r="BQ381" s="27" t="s">
        <v>698</v>
      </c>
      <c r="BR381" s="27" t="s">
        <v>698</v>
      </c>
      <c r="BS381" s="27" t="s">
        <v>698</v>
      </c>
      <c r="BT381" s="27" t="s">
        <v>698</v>
      </c>
      <c r="BU381" s="27" t="s">
        <v>698</v>
      </c>
      <c r="BV381" s="27" t="s">
        <v>698</v>
      </c>
      <c r="BW381" s="27" t="s">
        <v>698</v>
      </c>
      <c r="BX381" s="27" t="s">
        <v>698</v>
      </c>
      <c r="BY381" s="27" t="s">
        <v>698</v>
      </c>
      <c r="BZ381" s="27" t="s">
        <v>698</v>
      </c>
      <c r="CA381" s="27" t="s">
        <v>698</v>
      </c>
      <c r="CB381" s="27" t="s">
        <v>698</v>
      </c>
      <c r="CC381" s="27" t="s">
        <v>704</v>
      </c>
      <c r="CD381" s="27" t="s">
        <v>698</v>
      </c>
      <c r="CE381" s="27" t="s">
        <v>698</v>
      </c>
      <c r="CF381" s="27" t="s">
        <v>698</v>
      </c>
      <c r="CG381" s="27" t="s">
        <v>698</v>
      </c>
      <c r="CH381" s="27" t="s">
        <v>698</v>
      </c>
      <c r="CI381" s="27" t="s">
        <v>698</v>
      </c>
      <c r="CJ381" s="27" t="s">
        <v>698</v>
      </c>
      <c r="CK381" s="27" t="s">
        <v>698</v>
      </c>
      <c r="CL381" s="27" t="s">
        <v>698</v>
      </c>
      <c r="CM381" s="27" t="s">
        <v>698</v>
      </c>
      <c r="CN381" s="27" t="s">
        <v>698</v>
      </c>
      <c r="CO381" s="27" t="s">
        <v>698</v>
      </c>
      <c r="CP381" s="27" t="s">
        <v>698</v>
      </c>
      <c r="CQ381" s="27" t="s">
        <v>698</v>
      </c>
      <c r="CR381" s="27" t="s">
        <v>698</v>
      </c>
      <c r="CS381" s="27" t="s">
        <v>698</v>
      </c>
      <c r="CT381" s="27" t="s">
        <v>698</v>
      </c>
      <c r="CU381" s="27" t="s">
        <v>698</v>
      </c>
      <c r="CV381" s="27" t="s">
        <v>698</v>
      </c>
      <c r="CW381" s="27" t="s">
        <v>698</v>
      </c>
      <c r="CX381" s="27" t="s">
        <v>698</v>
      </c>
      <c r="CY381" s="27" t="s">
        <v>698</v>
      </c>
      <c r="CZ381" s="27" t="s">
        <v>698</v>
      </c>
      <c r="DA381" s="27" t="s">
        <v>698</v>
      </c>
      <c r="DB381" s="27" t="s">
        <v>698</v>
      </c>
      <c r="DC381" s="27" t="s">
        <v>698</v>
      </c>
      <c r="DD381" s="27" t="s">
        <v>698</v>
      </c>
      <c r="DE381" s="27" t="s">
        <v>698</v>
      </c>
      <c r="DF381" s="27" t="s">
        <v>698</v>
      </c>
      <c r="DG381" s="27" t="s">
        <v>698</v>
      </c>
      <c r="DH381" s="27" t="s">
        <v>698</v>
      </c>
      <c r="DI381" s="27" t="s">
        <v>698</v>
      </c>
      <c r="DJ381" s="27" t="s">
        <v>698</v>
      </c>
      <c r="DK381" s="27" t="s">
        <v>698</v>
      </c>
      <c r="DL381" s="27" t="s">
        <v>698</v>
      </c>
      <c r="DM381" s="27" t="s">
        <v>698</v>
      </c>
      <c r="DN381" s="27" t="s">
        <v>698</v>
      </c>
      <c r="DO381" s="27" t="s">
        <v>698</v>
      </c>
      <c r="DP381" s="27" t="s">
        <v>698</v>
      </c>
      <c r="DQ381" s="27" t="s">
        <v>698</v>
      </c>
      <c r="DR381" s="27" t="s">
        <v>698</v>
      </c>
      <c r="DS381" s="27"/>
      <c r="DT381" s="27" t="s">
        <v>698</v>
      </c>
      <c r="DU381" s="27" t="s">
        <v>698</v>
      </c>
      <c r="DV381" s="27" t="s">
        <v>698</v>
      </c>
      <c r="DW381" s="27" t="s">
        <v>698</v>
      </c>
      <c r="DX381" s="27" t="s">
        <v>698</v>
      </c>
      <c r="DY381" s="27" t="s">
        <v>698</v>
      </c>
      <c r="DZ381" s="27" t="s">
        <v>698</v>
      </c>
      <c r="EA381" s="27" t="s">
        <v>698</v>
      </c>
      <c r="EB381" s="27" t="s">
        <v>698</v>
      </c>
      <c r="EC381" s="27" t="s">
        <v>698</v>
      </c>
      <c r="ED381" s="27" t="s">
        <v>698</v>
      </c>
      <c r="EE381" s="27" t="s">
        <v>698</v>
      </c>
      <c r="EF381" s="27" t="s">
        <v>698</v>
      </c>
      <c r="EG381" s="27" t="s">
        <v>694</v>
      </c>
      <c r="EH381" s="27" t="s">
        <v>698</v>
      </c>
      <c r="EI381" s="27" t="s">
        <v>698</v>
      </c>
      <c r="EJ381" s="27" t="s">
        <v>698</v>
      </c>
      <c r="EK381" s="27" t="s">
        <v>698</v>
      </c>
      <c r="EL381" s="27" t="s">
        <v>698</v>
      </c>
      <c r="EM381" s="27" t="s">
        <v>698</v>
      </c>
      <c r="EN381" s="27" t="s">
        <v>698</v>
      </c>
      <c r="EO381" s="27" t="s">
        <v>698</v>
      </c>
      <c r="EP381" s="27" t="s">
        <v>698</v>
      </c>
      <c r="EQ381" s="27" t="s">
        <v>698</v>
      </c>
      <c r="ER381" s="27" t="s">
        <v>698</v>
      </c>
      <c r="ES381" s="27" t="s">
        <v>698</v>
      </c>
      <c r="ET381" s="27" t="s">
        <v>698</v>
      </c>
      <c r="EU381" s="27" t="s">
        <v>698</v>
      </c>
      <c r="EV381" s="27" t="s">
        <v>698</v>
      </c>
      <c r="EW381" s="27" t="s">
        <v>698</v>
      </c>
      <c r="EX381" s="27" t="s">
        <v>698</v>
      </c>
      <c r="EY381" s="27" t="s">
        <v>698</v>
      </c>
      <c r="EZ381" s="27" t="s">
        <v>698</v>
      </c>
      <c r="FA381" s="27" t="s">
        <v>698</v>
      </c>
      <c r="FB381" s="27" t="s">
        <v>698</v>
      </c>
      <c r="FC381" s="27" t="s">
        <v>698</v>
      </c>
      <c r="FD381" s="27" t="s">
        <v>698</v>
      </c>
      <c r="FE381" s="27" t="s">
        <v>694</v>
      </c>
      <c r="FF381" s="27" t="s">
        <v>698</v>
      </c>
      <c r="FG381" s="27" t="s">
        <v>698</v>
      </c>
      <c r="FH381" s="27" t="s">
        <v>698</v>
      </c>
      <c r="FI381" s="27" t="s">
        <v>698</v>
      </c>
      <c r="FJ381" s="27" t="s">
        <v>694</v>
      </c>
      <c r="FK381" s="27" t="s">
        <v>698</v>
      </c>
      <c r="FL381" s="27" t="s">
        <v>698</v>
      </c>
      <c r="FM381" s="27" t="s">
        <v>698</v>
      </c>
      <c r="FN381" s="27" t="s">
        <v>694</v>
      </c>
      <c r="FO381" s="72" t="s">
        <v>1981</v>
      </c>
      <c r="FP381" s="72" t="s">
        <v>698</v>
      </c>
      <c r="FQ381" s="72" t="s">
        <v>1176</v>
      </c>
      <c r="FR381" s="72" t="s">
        <v>1982</v>
      </c>
      <c r="FS381" s="72" t="s">
        <v>698</v>
      </c>
      <c r="FT381" s="72" t="s">
        <v>698</v>
      </c>
      <c r="FU381" s="72" t="s">
        <v>698</v>
      </c>
      <c r="FV381" s="72" t="s">
        <v>698</v>
      </c>
      <c r="FW381" s="78" t="s">
        <v>698</v>
      </c>
      <c r="FX381" s="78" t="s">
        <v>698</v>
      </c>
      <c r="FY381" s="72" t="s">
        <v>698</v>
      </c>
      <c r="FZ381" s="90"/>
      <c r="GA381" s="90"/>
      <c r="GB381" s="90"/>
      <c r="GC381" s="90"/>
      <c r="GD381" s="90"/>
      <c r="GE381" s="90"/>
      <c r="GF381" s="90"/>
      <c r="GG381" s="90"/>
      <c r="GH381" s="105" t="s">
        <v>1990</v>
      </c>
      <c r="GI381" s="106"/>
      <c r="GJ381" s="27"/>
      <c r="GK381" s="28"/>
      <c r="GL381" s="27"/>
    </row>
    <row r="382" spans="1:194" x14ac:dyDescent="0.25">
      <c r="A382" s="71" t="str">
        <f t="shared" si="37"/>
        <v>Expenditure: Interest, Dividends and Rent on Land - Interest Paid: Borrowings - Marketable Bonds</v>
      </c>
      <c r="B382" s="27" t="s">
        <v>1639</v>
      </c>
      <c r="C382" s="27" t="str">
        <f t="shared" si="30"/>
        <v>IE006002003007000000000000000000000000</v>
      </c>
      <c r="D382" s="23" t="s">
        <v>1166</v>
      </c>
      <c r="E382" s="23" t="s">
        <v>715</v>
      </c>
      <c r="F382" s="23" t="s">
        <v>707</v>
      </c>
      <c r="G382" s="23" t="s">
        <v>710</v>
      </c>
      <c r="H382" s="23" t="s">
        <v>718</v>
      </c>
      <c r="I382" s="23" t="s">
        <v>697</v>
      </c>
      <c r="J382" s="23" t="s">
        <v>697</v>
      </c>
      <c r="K382" s="23" t="s">
        <v>697</v>
      </c>
      <c r="L382" s="23" t="s">
        <v>697</v>
      </c>
      <c r="M382" s="23" t="s">
        <v>697</v>
      </c>
      <c r="N382" s="23" t="s">
        <v>697</v>
      </c>
      <c r="O382" s="23" t="s">
        <v>697</v>
      </c>
      <c r="P382" s="23" t="s">
        <v>697</v>
      </c>
      <c r="Q382" s="27">
        <v>0</v>
      </c>
      <c r="R382" s="27" t="s">
        <v>704</v>
      </c>
      <c r="S382" s="27" t="s">
        <v>698</v>
      </c>
      <c r="T382" s="28" t="s">
        <v>694</v>
      </c>
      <c r="U382" s="28"/>
      <c r="V382" s="27" t="s">
        <v>554</v>
      </c>
      <c r="W382" s="27" t="s">
        <v>905</v>
      </c>
      <c r="X382" s="27"/>
      <c r="Y382" s="27"/>
      <c r="Z382" s="27"/>
      <c r="AA382" s="27" t="s">
        <v>1081</v>
      </c>
      <c r="AB382" s="27"/>
      <c r="AC382" s="27"/>
      <c r="AD382" s="27"/>
      <c r="AE382" s="27"/>
      <c r="AF382" s="27"/>
      <c r="AG382" s="27"/>
      <c r="AH382" s="27"/>
      <c r="AI382" s="27" t="s">
        <v>2003</v>
      </c>
      <c r="AJ382" s="28" t="s">
        <v>704</v>
      </c>
      <c r="AK382" s="27" t="s">
        <v>698</v>
      </c>
      <c r="AL382" s="27" t="s">
        <v>698</v>
      </c>
      <c r="AM382" s="27" t="s">
        <v>698</v>
      </c>
      <c r="AN382" s="27" t="s">
        <v>698</v>
      </c>
      <c r="AO382" s="27" t="s">
        <v>698</v>
      </c>
      <c r="AP382" s="27" t="s">
        <v>698</v>
      </c>
      <c r="AQ382" s="27" t="s">
        <v>698</v>
      </c>
      <c r="AR382" s="27" t="s">
        <v>698</v>
      </c>
      <c r="AS382" s="27" t="s">
        <v>698</v>
      </c>
      <c r="AT382" s="27" t="s">
        <v>698</v>
      </c>
      <c r="AU382" s="27" t="s">
        <v>698</v>
      </c>
      <c r="AV382" s="27" t="s">
        <v>698</v>
      </c>
      <c r="AW382" s="27" t="s">
        <v>698</v>
      </c>
      <c r="AX382" s="27" t="s">
        <v>698</v>
      </c>
      <c r="AY382" s="27" t="s">
        <v>698</v>
      </c>
      <c r="AZ382" s="27" t="s">
        <v>698</v>
      </c>
      <c r="BA382" s="27" t="s">
        <v>698</v>
      </c>
      <c r="BB382" s="27" t="s">
        <v>698</v>
      </c>
      <c r="BC382" s="27" t="s">
        <v>698</v>
      </c>
      <c r="BD382" s="27" t="s">
        <v>698</v>
      </c>
      <c r="BE382" s="27" t="s">
        <v>698</v>
      </c>
      <c r="BF382" s="27" t="s">
        <v>698</v>
      </c>
      <c r="BG382" s="27" t="s">
        <v>698</v>
      </c>
      <c r="BH382" s="27" t="s">
        <v>698</v>
      </c>
      <c r="BI382" s="27" t="s">
        <v>698</v>
      </c>
      <c r="BJ382" s="27" t="s">
        <v>698</v>
      </c>
      <c r="BK382" s="27" t="s">
        <v>698</v>
      </c>
      <c r="BL382" s="27" t="s">
        <v>698</v>
      </c>
      <c r="BM382" s="27" t="s">
        <v>698</v>
      </c>
      <c r="BN382" s="27" t="s">
        <v>698</v>
      </c>
      <c r="BO382" s="27" t="s">
        <v>698</v>
      </c>
      <c r="BP382" s="27" t="s">
        <v>698</v>
      </c>
      <c r="BQ382" s="27" t="s">
        <v>698</v>
      </c>
      <c r="BR382" s="27" t="s">
        <v>698</v>
      </c>
      <c r="BS382" s="27" t="s">
        <v>698</v>
      </c>
      <c r="BT382" s="27" t="s">
        <v>698</v>
      </c>
      <c r="BU382" s="27" t="s">
        <v>698</v>
      </c>
      <c r="BV382" s="27" t="s">
        <v>698</v>
      </c>
      <c r="BW382" s="27" t="s">
        <v>698</v>
      </c>
      <c r="BX382" s="27" t="s">
        <v>698</v>
      </c>
      <c r="BY382" s="27" t="s">
        <v>698</v>
      </c>
      <c r="BZ382" s="27" t="s">
        <v>698</v>
      </c>
      <c r="CA382" s="27" t="s">
        <v>698</v>
      </c>
      <c r="CB382" s="27" t="s">
        <v>698</v>
      </c>
      <c r="CC382" s="27" t="s">
        <v>704</v>
      </c>
      <c r="CD382" s="27" t="s">
        <v>698</v>
      </c>
      <c r="CE382" s="27" t="s">
        <v>698</v>
      </c>
      <c r="CF382" s="27" t="s">
        <v>698</v>
      </c>
      <c r="CG382" s="27" t="s">
        <v>698</v>
      </c>
      <c r="CH382" s="27" t="s">
        <v>698</v>
      </c>
      <c r="CI382" s="27" t="s">
        <v>698</v>
      </c>
      <c r="CJ382" s="27" t="s">
        <v>698</v>
      </c>
      <c r="CK382" s="27" t="s">
        <v>698</v>
      </c>
      <c r="CL382" s="27" t="s">
        <v>698</v>
      </c>
      <c r="CM382" s="27" t="s">
        <v>698</v>
      </c>
      <c r="CN382" s="27" t="s">
        <v>698</v>
      </c>
      <c r="CO382" s="27" t="s">
        <v>698</v>
      </c>
      <c r="CP382" s="27" t="s">
        <v>698</v>
      </c>
      <c r="CQ382" s="27" t="s">
        <v>698</v>
      </c>
      <c r="CR382" s="27" t="s">
        <v>698</v>
      </c>
      <c r="CS382" s="27" t="s">
        <v>698</v>
      </c>
      <c r="CT382" s="27" t="s">
        <v>698</v>
      </c>
      <c r="CU382" s="27" t="s">
        <v>698</v>
      </c>
      <c r="CV382" s="27" t="s">
        <v>698</v>
      </c>
      <c r="CW382" s="27" t="s">
        <v>698</v>
      </c>
      <c r="CX382" s="27" t="s">
        <v>698</v>
      </c>
      <c r="CY382" s="27" t="s">
        <v>698</v>
      </c>
      <c r="CZ382" s="27" t="s">
        <v>698</v>
      </c>
      <c r="DA382" s="27" t="s">
        <v>698</v>
      </c>
      <c r="DB382" s="27" t="s">
        <v>698</v>
      </c>
      <c r="DC382" s="27" t="s">
        <v>698</v>
      </c>
      <c r="DD382" s="27" t="s">
        <v>698</v>
      </c>
      <c r="DE382" s="27" t="s">
        <v>698</v>
      </c>
      <c r="DF382" s="27" t="s">
        <v>698</v>
      </c>
      <c r="DG382" s="27" t="s">
        <v>698</v>
      </c>
      <c r="DH382" s="27" t="s">
        <v>698</v>
      </c>
      <c r="DI382" s="27" t="s">
        <v>698</v>
      </c>
      <c r="DJ382" s="27" t="s">
        <v>698</v>
      </c>
      <c r="DK382" s="27" t="s">
        <v>698</v>
      </c>
      <c r="DL382" s="27" t="s">
        <v>698</v>
      </c>
      <c r="DM382" s="27" t="s">
        <v>698</v>
      </c>
      <c r="DN382" s="27" t="s">
        <v>698</v>
      </c>
      <c r="DO382" s="27" t="s">
        <v>698</v>
      </c>
      <c r="DP382" s="27" t="s">
        <v>698</v>
      </c>
      <c r="DQ382" s="27" t="s">
        <v>698</v>
      </c>
      <c r="DR382" s="27" t="s">
        <v>698</v>
      </c>
      <c r="DS382" s="27"/>
      <c r="DT382" s="27" t="s">
        <v>698</v>
      </c>
      <c r="DU382" s="27" t="s">
        <v>698</v>
      </c>
      <c r="DV382" s="27" t="s">
        <v>698</v>
      </c>
      <c r="DW382" s="27" t="s">
        <v>698</v>
      </c>
      <c r="DX382" s="27" t="s">
        <v>698</v>
      </c>
      <c r="DY382" s="27" t="s">
        <v>698</v>
      </c>
      <c r="DZ382" s="27" t="s">
        <v>698</v>
      </c>
      <c r="EA382" s="27" t="s">
        <v>698</v>
      </c>
      <c r="EB382" s="27" t="s">
        <v>698</v>
      </c>
      <c r="EC382" s="27" t="s">
        <v>698</v>
      </c>
      <c r="ED382" s="27" t="s">
        <v>698</v>
      </c>
      <c r="EE382" s="27" t="s">
        <v>698</v>
      </c>
      <c r="EF382" s="27" t="s">
        <v>698</v>
      </c>
      <c r="EG382" s="27" t="s">
        <v>694</v>
      </c>
      <c r="EH382" s="27" t="s">
        <v>698</v>
      </c>
      <c r="EI382" s="27" t="s">
        <v>698</v>
      </c>
      <c r="EJ382" s="27" t="s">
        <v>698</v>
      </c>
      <c r="EK382" s="27" t="s">
        <v>698</v>
      </c>
      <c r="EL382" s="27" t="s">
        <v>698</v>
      </c>
      <c r="EM382" s="27" t="s">
        <v>698</v>
      </c>
      <c r="EN382" s="27" t="s">
        <v>698</v>
      </c>
      <c r="EO382" s="27" t="s">
        <v>698</v>
      </c>
      <c r="EP382" s="27" t="s">
        <v>698</v>
      </c>
      <c r="EQ382" s="27" t="s">
        <v>698</v>
      </c>
      <c r="ER382" s="27" t="s">
        <v>698</v>
      </c>
      <c r="ES382" s="27" t="s">
        <v>698</v>
      </c>
      <c r="ET382" s="27" t="s">
        <v>698</v>
      </c>
      <c r="EU382" s="27" t="s">
        <v>698</v>
      </c>
      <c r="EV382" s="27" t="s">
        <v>698</v>
      </c>
      <c r="EW382" s="27" t="s">
        <v>698</v>
      </c>
      <c r="EX382" s="27" t="s">
        <v>698</v>
      </c>
      <c r="EY382" s="27" t="s">
        <v>698</v>
      </c>
      <c r="EZ382" s="27" t="s">
        <v>698</v>
      </c>
      <c r="FA382" s="27" t="s">
        <v>698</v>
      </c>
      <c r="FB382" s="27" t="s">
        <v>698</v>
      </c>
      <c r="FC382" s="27" t="s">
        <v>698</v>
      </c>
      <c r="FD382" s="27" t="s">
        <v>698</v>
      </c>
      <c r="FE382" s="27" t="s">
        <v>694</v>
      </c>
      <c r="FF382" s="27" t="s">
        <v>698</v>
      </c>
      <c r="FG382" s="27" t="s">
        <v>698</v>
      </c>
      <c r="FH382" s="27" t="s">
        <v>698</v>
      </c>
      <c r="FI382" s="27" t="s">
        <v>698</v>
      </c>
      <c r="FJ382" s="27" t="s">
        <v>694</v>
      </c>
      <c r="FK382" s="27" t="s">
        <v>698</v>
      </c>
      <c r="FL382" s="27" t="s">
        <v>698</v>
      </c>
      <c r="FM382" s="27" t="s">
        <v>698</v>
      </c>
      <c r="FN382" s="27" t="s">
        <v>694</v>
      </c>
      <c r="FO382" s="72" t="s">
        <v>1981</v>
      </c>
      <c r="FP382" s="72" t="s">
        <v>698</v>
      </c>
      <c r="FQ382" s="72" t="s">
        <v>1176</v>
      </c>
      <c r="FR382" s="72" t="s">
        <v>1982</v>
      </c>
      <c r="FS382" s="72" t="s">
        <v>698</v>
      </c>
      <c r="FT382" s="72" t="s">
        <v>698</v>
      </c>
      <c r="FU382" s="72" t="s">
        <v>698</v>
      </c>
      <c r="FV382" s="72" t="s">
        <v>698</v>
      </c>
      <c r="FW382" s="78" t="s">
        <v>698</v>
      </c>
      <c r="FX382" s="78" t="s">
        <v>698</v>
      </c>
      <c r="FY382" s="72" t="s">
        <v>698</v>
      </c>
      <c r="FZ382" s="90"/>
      <c r="GA382" s="90"/>
      <c r="GB382" s="90"/>
      <c r="GC382" s="90"/>
      <c r="GD382" s="90"/>
      <c r="GE382" s="90"/>
      <c r="GF382" s="90"/>
      <c r="GG382" s="90"/>
      <c r="GH382" s="105" t="s">
        <v>1990</v>
      </c>
      <c r="GI382" s="106"/>
      <c r="GJ382" s="27"/>
      <c r="GK382" s="28"/>
      <c r="GL382" s="27"/>
    </row>
    <row r="383" spans="1:194" x14ac:dyDescent="0.25">
      <c r="A383" s="71" t="str">
        <f t="shared" si="37"/>
        <v>Expenditure: Interest, Dividends and Rent on Land - Interest Paid: Borrowings - Not to be used</v>
      </c>
      <c r="B383" s="46" t="s">
        <v>1639</v>
      </c>
      <c r="C383" s="46" t="str">
        <f t="shared" si="30"/>
        <v>IE006002003008000000000000000000000000</v>
      </c>
      <c r="D383" s="62" t="s">
        <v>1166</v>
      </c>
      <c r="E383" s="62" t="s">
        <v>715</v>
      </c>
      <c r="F383" s="62" t="s">
        <v>707</v>
      </c>
      <c r="G383" s="62" t="s">
        <v>710</v>
      </c>
      <c r="H383" s="62" t="s">
        <v>720</v>
      </c>
      <c r="I383" s="62" t="s">
        <v>697</v>
      </c>
      <c r="J383" s="62" t="s">
        <v>697</v>
      </c>
      <c r="K383" s="62" t="s">
        <v>697</v>
      </c>
      <c r="L383" s="62" t="s">
        <v>697</v>
      </c>
      <c r="M383" s="62" t="s">
        <v>697</v>
      </c>
      <c r="N383" s="62" t="s">
        <v>697</v>
      </c>
      <c r="O383" s="62" t="s">
        <v>697</v>
      </c>
      <c r="P383" s="62" t="s">
        <v>697</v>
      </c>
      <c r="Q383" s="46">
        <v>0</v>
      </c>
      <c r="R383" s="46" t="s">
        <v>698</v>
      </c>
      <c r="S383" s="46" t="s">
        <v>698</v>
      </c>
      <c r="T383" s="46" t="s">
        <v>694</v>
      </c>
      <c r="U383" s="28"/>
      <c r="V383" s="46" t="s">
        <v>2004</v>
      </c>
      <c r="W383" s="46" t="s">
        <v>905</v>
      </c>
      <c r="X383" s="46"/>
      <c r="Y383" s="46"/>
      <c r="Z383" s="46"/>
      <c r="AA383" s="46" t="s">
        <v>1063</v>
      </c>
      <c r="AB383" s="46"/>
      <c r="AC383" s="46"/>
      <c r="AD383" s="46"/>
      <c r="AE383" s="46"/>
      <c r="AF383" s="46"/>
      <c r="AG383" s="46"/>
      <c r="AH383" s="46"/>
      <c r="AI383" s="46" t="s">
        <v>2005</v>
      </c>
      <c r="AJ383" s="46" t="s">
        <v>694</v>
      </c>
      <c r="AK383" s="46" t="s">
        <v>698</v>
      </c>
      <c r="AL383" s="46" t="s">
        <v>698</v>
      </c>
      <c r="AM383" s="46" t="s">
        <v>698</v>
      </c>
      <c r="AN383" s="46" t="s">
        <v>698</v>
      </c>
      <c r="AO383" s="46" t="s">
        <v>698</v>
      </c>
      <c r="AP383" s="46" t="s">
        <v>698</v>
      </c>
      <c r="AQ383" s="46" t="s">
        <v>698</v>
      </c>
      <c r="AR383" s="46" t="s">
        <v>698</v>
      </c>
      <c r="AS383" s="46" t="s">
        <v>698</v>
      </c>
      <c r="AT383" s="46" t="s">
        <v>698</v>
      </c>
      <c r="AU383" s="46" t="s">
        <v>698</v>
      </c>
      <c r="AV383" s="46" t="s">
        <v>698</v>
      </c>
      <c r="AW383" s="46" t="s">
        <v>698</v>
      </c>
      <c r="AX383" s="46" t="s">
        <v>698</v>
      </c>
      <c r="AY383" s="46" t="s">
        <v>698</v>
      </c>
      <c r="AZ383" s="46" t="s">
        <v>698</v>
      </c>
      <c r="BA383" s="46" t="s">
        <v>698</v>
      </c>
      <c r="BB383" s="46" t="s">
        <v>698</v>
      </c>
      <c r="BC383" s="46" t="s">
        <v>698</v>
      </c>
      <c r="BD383" s="46" t="s">
        <v>698</v>
      </c>
      <c r="BE383" s="46" t="s">
        <v>698</v>
      </c>
      <c r="BF383" s="46" t="s">
        <v>698</v>
      </c>
      <c r="BG383" s="46" t="s">
        <v>698</v>
      </c>
      <c r="BH383" s="46" t="s">
        <v>698</v>
      </c>
      <c r="BI383" s="46" t="s">
        <v>698</v>
      </c>
      <c r="BJ383" s="46" t="s">
        <v>698</v>
      </c>
      <c r="BK383" s="46" t="s">
        <v>698</v>
      </c>
      <c r="BL383" s="46" t="s">
        <v>698</v>
      </c>
      <c r="BM383" s="46" t="s">
        <v>698</v>
      </c>
      <c r="BN383" s="46" t="s">
        <v>698</v>
      </c>
      <c r="BO383" s="46" t="s">
        <v>698</v>
      </c>
      <c r="BP383" s="46" t="s">
        <v>698</v>
      </c>
      <c r="BQ383" s="46" t="s">
        <v>698</v>
      </c>
      <c r="BR383" s="46" t="s">
        <v>698</v>
      </c>
      <c r="BS383" s="46" t="s">
        <v>698</v>
      </c>
      <c r="BT383" s="46" t="s">
        <v>698</v>
      </c>
      <c r="BU383" s="46" t="s">
        <v>698</v>
      </c>
      <c r="BV383" s="46" t="s">
        <v>698</v>
      </c>
      <c r="BW383" s="46" t="s">
        <v>698</v>
      </c>
      <c r="BX383" s="46" t="s">
        <v>698</v>
      </c>
      <c r="BY383" s="46" t="s">
        <v>698</v>
      </c>
      <c r="BZ383" s="46" t="s">
        <v>698</v>
      </c>
      <c r="CA383" s="46" t="s">
        <v>698</v>
      </c>
      <c r="CB383" s="46" t="s">
        <v>698</v>
      </c>
      <c r="CC383" s="46" t="s">
        <v>704</v>
      </c>
      <c r="CD383" s="46" t="s">
        <v>698</v>
      </c>
      <c r="CE383" s="46" t="s">
        <v>698</v>
      </c>
      <c r="CF383" s="46" t="s">
        <v>698</v>
      </c>
      <c r="CG383" s="46" t="s">
        <v>698</v>
      </c>
      <c r="CH383" s="46" t="s">
        <v>698</v>
      </c>
      <c r="CI383" s="46" t="s">
        <v>698</v>
      </c>
      <c r="CJ383" s="46" t="s">
        <v>698</v>
      </c>
      <c r="CK383" s="46" t="s">
        <v>698</v>
      </c>
      <c r="CL383" s="46" t="s">
        <v>698</v>
      </c>
      <c r="CM383" s="46" t="s">
        <v>698</v>
      </c>
      <c r="CN383" s="46" t="s">
        <v>698</v>
      </c>
      <c r="CO383" s="46" t="s">
        <v>698</v>
      </c>
      <c r="CP383" s="46" t="s">
        <v>698</v>
      </c>
      <c r="CQ383" s="46" t="s">
        <v>698</v>
      </c>
      <c r="CR383" s="46" t="s">
        <v>698</v>
      </c>
      <c r="CS383" s="46" t="s">
        <v>698</v>
      </c>
      <c r="CT383" s="46" t="s">
        <v>698</v>
      </c>
      <c r="CU383" s="46" t="s">
        <v>698</v>
      </c>
      <c r="CV383" s="46" t="s">
        <v>698</v>
      </c>
      <c r="CW383" s="46" t="s">
        <v>698</v>
      </c>
      <c r="CX383" s="46" t="s">
        <v>698</v>
      </c>
      <c r="CY383" s="46" t="s">
        <v>698</v>
      </c>
      <c r="CZ383" s="46" t="s">
        <v>698</v>
      </c>
      <c r="DA383" s="46" t="s">
        <v>698</v>
      </c>
      <c r="DB383" s="46" t="s">
        <v>698</v>
      </c>
      <c r="DC383" s="46" t="s">
        <v>698</v>
      </c>
      <c r="DD383" s="46" t="s">
        <v>698</v>
      </c>
      <c r="DE383" s="46" t="s">
        <v>698</v>
      </c>
      <c r="DF383" s="46" t="s">
        <v>698</v>
      </c>
      <c r="DG383" s="46" t="s">
        <v>698</v>
      </c>
      <c r="DH383" s="46" t="s">
        <v>698</v>
      </c>
      <c r="DI383" s="46" t="s">
        <v>698</v>
      </c>
      <c r="DJ383" s="46" t="s">
        <v>698</v>
      </c>
      <c r="DK383" s="46" t="s">
        <v>698</v>
      </c>
      <c r="DL383" s="46" t="s">
        <v>698</v>
      </c>
      <c r="DM383" s="46" t="s">
        <v>698</v>
      </c>
      <c r="DN383" s="46" t="s">
        <v>698</v>
      </c>
      <c r="DO383" s="46" t="s">
        <v>698</v>
      </c>
      <c r="DP383" s="46" t="s">
        <v>698</v>
      </c>
      <c r="DQ383" s="46" t="s">
        <v>698</v>
      </c>
      <c r="DR383" s="46" t="s">
        <v>698</v>
      </c>
      <c r="DS383" s="46"/>
      <c r="DT383" s="46" t="s">
        <v>698</v>
      </c>
      <c r="DU383" s="46" t="s">
        <v>698</v>
      </c>
      <c r="DV383" s="46" t="s">
        <v>698</v>
      </c>
      <c r="DW383" s="46" t="s">
        <v>698</v>
      </c>
      <c r="DX383" s="46" t="s">
        <v>698</v>
      </c>
      <c r="DY383" s="46" t="s">
        <v>698</v>
      </c>
      <c r="DZ383" s="46" t="s">
        <v>698</v>
      </c>
      <c r="EA383" s="46" t="s">
        <v>698</v>
      </c>
      <c r="EB383" s="46" t="s">
        <v>698</v>
      </c>
      <c r="EC383" s="46" t="s">
        <v>698</v>
      </c>
      <c r="ED383" s="46" t="s">
        <v>698</v>
      </c>
      <c r="EE383" s="46" t="s">
        <v>698</v>
      </c>
      <c r="EF383" s="46" t="s">
        <v>698</v>
      </c>
      <c r="EG383" s="46" t="s">
        <v>694</v>
      </c>
      <c r="EH383" s="46" t="s">
        <v>698</v>
      </c>
      <c r="EI383" s="46" t="s">
        <v>698</v>
      </c>
      <c r="EJ383" s="46" t="s">
        <v>698</v>
      </c>
      <c r="EK383" s="46" t="s">
        <v>698</v>
      </c>
      <c r="EL383" s="46" t="s">
        <v>698</v>
      </c>
      <c r="EM383" s="46" t="s">
        <v>698</v>
      </c>
      <c r="EN383" s="46" t="s">
        <v>698</v>
      </c>
      <c r="EO383" s="46" t="s">
        <v>698</v>
      </c>
      <c r="EP383" s="46" t="s">
        <v>698</v>
      </c>
      <c r="EQ383" s="46" t="s">
        <v>698</v>
      </c>
      <c r="ER383" s="46" t="s">
        <v>698</v>
      </c>
      <c r="ES383" s="46" t="s">
        <v>698</v>
      </c>
      <c r="ET383" s="46" t="s">
        <v>698</v>
      </c>
      <c r="EU383" s="46" t="s">
        <v>698</v>
      </c>
      <c r="EV383" s="46" t="s">
        <v>698</v>
      </c>
      <c r="EW383" s="46" t="s">
        <v>698</v>
      </c>
      <c r="EX383" s="46" t="s">
        <v>698</v>
      </c>
      <c r="EY383" s="46" t="s">
        <v>698</v>
      </c>
      <c r="EZ383" s="46" t="s">
        <v>698</v>
      </c>
      <c r="FA383" s="46" t="s">
        <v>698</v>
      </c>
      <c r="FB383" s="46" t="s">
        <v>698</v>
      </c>
      <c r="FC383" s="46" t="s">
        <v>698</v>
      </c>
      <c r="FD383" s="46" t="s">
        <v>698</v>
      </c>
      <c r="FE383" s="46" t="s">
        <v>694</v>
      </c>
      <c r="FF383" s="46" t="s">
        <v>698</v>
      </c>
      <c r="FG383" s="46" t="s">
        <v>698</v>
      </c>
      <c r="FH383" s="46" t="s">
        <v>698</v>
      </c>
      <c r="FI383" s="46" t="s">
        <v>698</v>
      </c>
      <c r="FJ383" s="46" t="s">
        <v>694</v>
      </c>
      <c r="FK383" s="46" t="s">
        <v>698</v>
      </c>
      <c r="FL383" s="46" t="s">
        <v>698</v>
      </c>
      <c r="FM383" s="46" t="s">
        <v>698</v>
      </c>
      <c r="FN383" s="46" t="s">
        <v>694</v>
      </c>
      <c r="FO383" s="82" t="s">
        <v>1981</v>
      </c>
      <c r="FP383" s="82" t="s">
        <v>698</v>
      </c>
      <c r="FQ383" s="82" t="s">
        <v>1176</v>
      </c>
      <c r="FR383" s="82" t="s">
        <v>1982</v>
      </c>
      <c r="FS383" s="82" t="s">
        <v>698</v>
      </c>
      <c r="FT383" s="82" t="s">
        <v>698</v>
      </c>
      <c r="FU383" s="82" t="s">
        <v>698</v>
      </c>
      <c r="FV383" s="82" t="s">
        <v>698</v>
      </c>
      <c r="FW383" s="121" t="s">
        <v>698</v>
      </c>
      <c r="FX383" s="121" t="s">
        <v>698</v>
      </c>
      <c r="FY383" s="82" t="s">
        <v>698</v>
      </c>
      <c r="FZ383" s="122"/>
      <c r="GA383" s="122"/>
      <c r="GB383" s="122"/>
      <c r="GC383" s="122"/>
      <c r="GD383" s="122"/>
      <c r="GE383" s="122"/>
      <c r="GF383" s="122"/>
      <c r="GG383" s="122"/>
      <c r="GH383" s="123" t="s">
        <v>1990</v>
      </c>
      <c r="GI383" s="124"/>
      <c r="GJ383" s="46"/>
      <c r="GK383" s="95"/>
      <c r="GL383" s="46"/>
    </row>
    <row r="384" spans="1:194" x14ac:dyDescent="0.25">
      <c r="A384" s="71" t="str">
        <f t="shared" si="37"/>
        <v>Expenditure: Interest, Dividends and Rent on Land - Interest Paid: Borrowings - Non-marketable Bonds</v>
      </c>
      <c r="B384" s="27" t="s">
        <v>1639</v>
      </c>
      <c r="C384" s="27" t="str">
        <f t="shared" si="30"/>
        <v>IE006002003009000000000000000000000000</v>
      </c>
      <c r="D384" s="23" t="s">
        <v>1166</v>
      </c>
      <c r="E384" s="23" t="s">
        <v>715</v>
      </c>
      <c r="F384" s="23" t="s">
        <v>707</v>
      </c>
      <c r="G384" s="23" t="s">
        <v>710</v>
      </c>
      <c r="H384" s="23" t="s">
        <v>722</v>
      </c>
      <c r="I384" s="23" t="s">
        <v>697</v>
      </c>
      <c r="J384" s="23" t="s">
        <v>697</v>
      </c>
      <c r="K384" s="23" t="s">
        <v>697</v>
      </c>
      <c r="L384" s="23" t="s">
        <v>697</v>
      </c>
      <c r="M384" s="23" t="s">
        <v>697</v>
      </c>
      <c r="N384" s="23" t="s">
        <v>697</v>
      </c>
      <c r="O384" s="23" t="s">
        <v>697</v>
      </c>
      <c r="P384" s="23" t="s">
        <v>697</v>
      </c>
      <c r="Q384" s="27">
        <v>0</v>
      </c>
      <c r="R384" s="27" t="s">
        <v>704</v>
      </c>
      <c r="S384" s="27" t="s">
        <v>698</v>
      </c>
      <c r="T384" s="28" t="s">
        <v>694</v>
      </c>
      <c r="U384" s="28"/>
      <c r="V384" s="27" t="s">
        <v>555</v>
      </c>
      <c r="W384" s="27" t="s">
        <v>905</v>
      </c>
      <c r="X384" s="27"/>
      <c r="Y384" s="27"/>
      <c r="Z384" s="27"/>
      <c r="AA384" s="27" t="s">
        <v>1082</v>
      </c>
      <c r="AB384" s="27"/>
      <c r="AC384" s="27"/>
      <c r="AD384" s="27"/>
      <c r="AE384" s="27"/>
      <c r="AF384" s="27"/>
      <c r="AG384" s="27"/>
      <c r="AH384" s="27"/>
      <c r="AI384" s="27" t="s">
        <v>2006</v>
      </c>
      <c r="AJ384" s="28" t="s">
        <v>704</v>
      </c>
      <c r="AK384" s="27" t="s">
        <v>698</v>
      </c>
      <c r="AL384" s="27" t="s">
        <v>698</v>
      </c>
      <c r="AM384" s="27" t="s">
        <v>698</v>
      </c>
      <c r="AN384" s="27" t="s">
        <v>698</v>
      </c>
      <c r="AO384" s="27" t="s">
        <v>698</v>
      </c>
      <c r="AP384" s="27" t="s">
        <v>698</v>
      </c>
      <c r="AQ384" s="27" t="s">
        <v>698</v>
      </c>
      <c r="AR384" s="27" t="s">
        <v>698</v>
      </c>
      <c r="AS384" s="27" t="s">
        <v>698</v>
      </c>
      <c r="AT384" s="27" t="s">
        <v>698</v>
      </c>
      <c r="AU384" s="27" t="s">
        <v>698</v>
      </c>
      <c r="AV384" s="27" t="s">
        <v>698</v>
      </c>
      <c r="AW384" s="27" t="s">
        <v>698</v>
      </c>
      <c r="AX384" s="27" t="s">
        <v>698</v>
      </c>
      <c r="AY384" s="27" t="s">
        <v>698</v>
      </c>
      <c r="AZ384" s="27" t="s">
        <v>698</v>
      </c>
      <c r="BA384" s="27" t="s">
        <v>698</v>
      </c>
      <c r="BB384" s="27" t="s">
        <v>698</v>
      </c>
      <c r="BC384" s="27" t="s">
        <v>698</v>
      </c>
      <c r="BD384" s="27" t="s">
        <v>698</v>
      </c>
      <c r="BE384" s="27" t="s">
        <v>698</v>
      </c>
      <c r="BF384" s="27" t="s">
        <v>698</v>
      </c>
      <c r="BG384" s="27" t="s">
        <v>698</v>
      </c>
      <c r="BH384" s="27" t="s">
        <v>698</v>
      </c>
      <c r="BI384" s="27" t="s">
        <v>698</v>
      </c>
      <c r="BJ384" s="27" t="s">
        <v>698</v>
      </c>
      <c r="BK384" s="27" t="s">
        <v>698</v>
      </c>
      <c r="BL384" s="27" t="s">
        <v>698</v>
      </c>
      <c r="BM384" s="27" t="s">
        <v>698</v>
      </c>
      <c r="BN384" s="27" t="s">
        <v>698</v>
      </c>
      <c r="BO384" s="27" t="s">
        <v>698</v>
      </c>
      <c r="BP384" s="27" t="s">
        <v>698</v>
      </c>
      <c r="BQ384" s="27" t="s">
        <v>698</v>
      </c>
      <c r="BR384" s="27" t="s">
        <v>698</v>
      </c>
      <c r="BS384" s="27" t="s">
        <v>698</v>
      </c>
      <c r="BT384" s="27" t="s">
        <v>698</v>
      </c>
      <c r="BU384" s="27" t="s">
        <v>698</v>
      </c>
      <c r="BV384" s="27" t="s">
        <v>698</v>
      </c>
      <c r="BW384" s="27" t="s">
        <v>698</v>
      </c>
      <c r="BX384" s="27" t="s">
        <v>698</v>
      </c>
      <c r="BY384" s="27" t="s">
        <v>698</v>
      </c>
      <c r="BZ384" s="27" t="s">
        <v>698</v>
      </c>
      <c r="CA384" s="27" t="s">
        <v>698</v>
      </c>
      <c r="CB384" s="27" t="s">
        <v>698</v>
      </c>
      <c r="CC384" s="27" t="s">
        <v>704</v>
      </c>
      <c r="CD384" s="27" t="s">
        <v>698</v>
      </c>
      <c r="CE384" s="27" t="s">
        <v>698</v>
      </c>
      <c r="CF384" s="27" t="s">
        <v>698</v>
      </c>
      <c r="CG384" s="27" t="s">
        <v>698</v>
      </c>
      <c r="CH384" s="27" t="s">
        <v>698</v>
      </c>
      <c r="CI384" s="27" t="s">
        <v>698</v>
      </c>
      <c r="CJ384" s="27" t="s">
        <v>698</v>
      </c>
      <c r="CK384" s="27" t="s">
        <v>698</v>
      </c>
      <c r="CL384" s="27" t="s">
        <v>698</v>
      </c>
      <c r="CM384" s="27" t="s">
        <v>698</v>
      </c>
      <c r="CN384" s="27" t="s">
        <v>698</v>
      </c>
      <c r="CO384" s="27" t="s">
        <v>698</v>
      </c>
      <c r="CP384" s="27" t="s">
        <v>698</v>
      </c>
      <c r="CQ384" s="27" t="s">
        <v>698</v>
      </c>
      <c r="CR384" s="27" t="s">
        <v>698</v>
      </c>
      <c r="CS384" s="27" t="s">
        <v>698</v>
      </c>
      <c r="CT384" s="27" t="s">
        <v>698</v>
      </c>
      <c r="CU384" s="27" t="s">
        <v>698</v>
      </c>
      <c r="CV384" s="27" t="s">
        <v>698</v>
      </c>
      <c r="CW384" s="27" t="s">
        <v>698</v>
      </c>
      <c r="CX384" s="27" t="s">
        <v>698</v>
      </c>
      <c r="CY384" s="27" t="s">
        <v>698</v>
      </c>
      <c r="CZ384" s="27" t="s">
        <v>698</v>
      </c>
      <c r="DA384" s="27" t="s">
        <v>698</v>
      </c>
      <c r="DB384" s="27" t="s">
        <v>698</v>
      </c>
      <c r="DC384" s="27" t="s">
        <v>698</v>
      </c>
      <c r="DD384" s="27" t="s">
        <v>698</v>
      </c>
      <c r="DE384" s="27" t="s">
        <v>698</v>
      </c>
      <c r="DF384" s="27" t="s">
        <v>698</v>
      </c>
      <c r="DG384" s="27" t="s">
        <v>698</v>
      </c>
      <c r="DH384" s="27" t="s">
        <v>698</v>
      </c>
      <c r="DI384" s="27" t="s">
        <v>698</v>
      </c>
      <c r="DJ384" s="27" t="s">
        <v>698</v>
      </c>
      <c r="DK384" s="27" t="s">
        <v>698</v>
      </c>
      <c r="DL384" s="27" t="s">
        <v>698</v>
      </c>
      <c r="DM384" s="27" t="s">
        <v>698</v>
      </c>
      <c r="DN384" s="27" t="s">
        <v>698</v>
      </c>
      <c r="DO384" s="27" t="s">
        <v>698</v>
      </c>
      <c r="DP384" s="27" t="s">
        <v>698</v>
      </c>
      <c r="DQ384" s="27" t="s">
        <v>698</v>
      </c>
      <c r="DR384" s="27" t="s">
        <v>698</v>
      </c>
      <c r="DS384" s="27"/>
      <c r="DT384" s="27" t="s">
        <v>698</v>
      </c>
      <c r="DU384" s="27" t="s">
        <v>698</v>
      </c>
      <c r="DV384" s="27" t="s">
        <v>698</v>
      </c>
      <c r="DW384" s="27" t="s">
        <v>698</v>
      </c>
      <c r="DX384" s="27" t="s">
        <v>698</v>
      </c>
      <c r="DY384" s="27" t="s">
        <v>698</v>
      </c>
      <c r="DZ384" s="27" t="s">
        <v>698</v>
      </c>
      <c r="EA384" s="27" t="s">
        <v>698</v>
      </c>
      <c r="EB384" s="27" t="s">
        <v>698</v>
      </c>
      <c r="EC384" s="27" t="s">
        <v>698</v>
      </c>
      <c r="ED384" s="27" t="s">
        <v>698</v>
      </c>
      <c r="EE384" s="27" t="s">
        <v>698</v>
      </c>
      <c r="EF384" s="27" t="s">
        <v>698</v>
      </c>
      <c r="EG384" s="27" t="s">
        <v>694</v>
      </c>
      <c r="EH384" s="27" t="s">
        <v>698</v>
      </c>
      <c r="EI384" s="27" t="s">
        <v>698</v>
      </c>
      <c r="EJ384" s="27" t="s">
        <v>698</v>
      </c>
      <c r="EK384" s="27" t="s">
        <v>698</v>
      </c>
      <c r="EL384" s="27" t="s">
        <v>698</v>
      </c>
      <c r="EM384" s="27" t="s">
        <v>698</v>
      </c>
      <c r="EN384" s="27" t="s">
        <v>698</v>
      </c>
      <c r="EO384" s="27" t="s">
        <v>698</v>
      </c>
      <c r="EP384" s="27" t="s">
        <v>698</v>
      </c>
      <c r="EQ384" s="27" t="s">
        <v>698</v>
      </c>
      <c r="ER384" s="27" t="s">
        <v>698</v>
      </c>
      <c r="ES384" s="27" t="s">
        <v>698</v>
      </c>
      <c r="ET384" s="27" t="s">
        <v>698</v>
      </c>
      <c r="EU384" s="27" t="s">
        <v>698</v>
      </c>
      <c r="EV384" s="27" t="s">
        <v>698</v>
      </c>
      <c r="EW384" s="27" t="s">
        <v>698</v>
      </c>
      <c r="EX384" s="27" t="s">
        <v>698</v>
      </c>
      <c r="EY384" s="27" t="s">
        <v>698</v>
      </c>
      <c r="EZ384" s="27" t="s">
        <v>698</v>
      </c>
      <c r="FA384" s="27" t="s">
        <v>698</v>
      </c>
      <c r="FB384" s="27" t="s">
        <v>698</v>
      </c>
      <c r="FC384" s="27" t="s">
        <v>698</v>
      </c>
      <c r="FD384" s="27" t="s">
        <v>698</v>
      </c>
      <c r="FE384" s="27" t="s">
        <v>694</v>
      </c>
      <c r="FF384" s="27" t="s">
        <v>698</v>
      </c>
      <c r="FG384" s="27" t="s">
        <v>698</v>
      </c>
      <c r="FH384" s="27" t="s">
        <v>698</v>
      </c>
      <c r="FI384" s="27" t="s">
        <v>698</v>
      </c>
      <c r="FJ384" s="27" t="s">
        <v>694</v>
      </c>
      <c r="FK384" s="27" t="s">
        <v>698</v>
      </c>
      <c r="FL384" s="27" t="s">
        <v>698</v>
      </c>
      <c r="FM384" s="27" t="s">
        <v>698</v>
      </c>
      <c r="FN384" s="27" t="s">
        <v>694</v>
      </c>
      <c r="FO384" s="72" t="s">
        <v>1981</v>
      </c>
      <c r="FP384" s="72" t="s">
        <v>698</v>
      </c>
      <c r="FQ384" s="72" t="s">
        <v>1176</v>
      </c>
      <c r="FR384" s="72" t="s">
        <v>1982</v>
      </c>
      <c r="FS384" s="72" t="s">
        <v>698</v>
      </c>
      <c r="FT384" s="72" t="s">
        <v>698</v>
      </c>
      <c r="FU384" s="72" t="s">
        <v>698</v>
      </c>
      <c r="FV384" s="72" t="s">
        <v>698</v>
      </c>
      <c r="FW384" s="78" t="s">
        <v>698</v>
      </c>
      <c r="FX384" s="78" t="s">
        <v>698</v>
      </c>
      <c r="FY384" s="72" t="s">
        <v>698</v>
      </c>
      <c r="FZ384" s="90"/>
      <c r="GA384" s="90"/>
      <c r="GB384" s="90"/>
      <c r="GC384" s="90"/>
      <c r="GD384" s="90"/>
      <c r="GE384" s="90"/>
      <c r="GF384" s="90"/>
      <c r="GG384" s="90"/>
      <c r="GH384" s="105" t="s">
        <v>1990</v>
      </c>
      <c r="GI384" s="106"/>
      <c r="GJ384" s="27"/>
      <c r="GK384" s="28"/>
      <c r="GL384" s="27"/>
    </row>
    <row r="385" spans="1:194" x14ac:dyDescent="0.25">
      <c r="A385" s="71" t="str">
        <f t="shared" si="37"/>
        <v>Expenditure: Interest, Dividends and Rent on Land - Interest Paid: Borrowings - Public Private Partnerships Liabilities</v>
      </c>
      <c r="B385" s="27" t="s">
        <v>1639</v>
      </c>
      <c r="C385" s="27" t="str">
        <f t="shared" si="30"/>
        <v>IE006002003010000000000000000000000000</v>
      </c>
      <c r="D385" s="23" t="s">
        <v>1166</v>
      </c>
      <c r="E385" s="23" t="s">
        <v>715</v>
      </c>
      <c r="F385" s="23" t="s">
        <v>707</v>
      </c>
      <c r="G385" s="23" t="s">
        <v>710</v>
      </c>
      <c r="H385" s="23" t="s">
        <v>724</v>
      </c>
      <c r="I385" s="23" t="s">
        <v>697</v>
      </c>
      <c r="J385" s="23" t="s">
        <v>697</v>
      </c>
      <c r="K385" s="23" t="s">
        <v>697</v>
      </c>
      <c r="L385" s="23" t="s">
        <v>697</v>
      </c>
      <c r="M385" s="23" t="s">
        <v>697</v>
      </c>
      <c r="N385" s="23" t="s">
        <v>697</v>
      </c>
      <c r="O385" s="23" t="s">
        <v>697</v>
      </c>
      <c r="P385" s="23" t="s">
        <v>697</v>
      </c>
      <c r="Q385" s="27">
        <v>0</v>
      </c>
      <c r="R385" s="27" t="s">
        <v>704</v>
      </c>
      <c r="S385" s="27" t="s">
        <v>698</v>
      </c>
      <c r="T385" s="28" t="s">
        <v>694</v>
      </c>
      <c r="U385" s="28"/>
      <c r="V385" s="27" t="s">
        <v>556</v>
      </c>
      <c r="W385" s="27" t="s">
        <v>905</v>
      </c>
      <c r="X385" s="27"/>
      <c r="Y385" s="27"/>
      <c r="Z385" s="27"/>
      <c r="AA385" s="27" t="s">
        <v>2007</v>
      </c>
      <c r="AB385" s="27"/>
      <c r="AC385" s="27"/>
      <c r="AD385" s="27"/>
      <c r="AE385" s="27"/>
      <c r="AF385" s="27"/>
      <c r="AG385" s="27"/>
      <c r="AH385" s="27"/>
      <c r="AI385" s="27" t="s">
        <v>2008</v>
      </c>
      <c r="AJ385" s="28" t="s">
        <v>704</v>
      </c>
      <c r="AK385" s="27" t="s">
        <v>698</v>
      </c>
      <c r="AL385" s="27" t="s">
        <v>698</v>
      </c>
      <c r="AM385" s="27" t="s">
        <v>698</v>
      </c>
      <c r="AN385" s="27" t="s">
        <v>698</v>
      </c>
      <c r="AO385" s="27" t="s">
        <v>698</v>
      </c>
      <c r="AP385" s="27" t="s">
        <v>698</v>
      </c>
      <c r="AQ385" s="27" t="s">
        <v>698</v>
      </c>
      <c r="AR385" s="27" t="s">
        <v>698</v>
      </c>
      <c r="AS385" s="27" t="s">
        <v>698</v>
      </c>
      <c r="AT385" s="27" t="s">
        <v>698</v>
      </c>
      <c r="AU385" s="27" t="s">
        <v>698</v>
      </c>
      <c r="AV385" s="27" t="s">
        <v>698</v>
      </c>
      <c r="AW385" s="27" t="s">
        <v>698</v>
      </c>
      <c r="AX385" s="27" t="s">
        <v>698</v>
      </c>
      <c r="AY385" s="27" t="s">
        <v>698</v>
      </c>
      <c r="AZ385" s="27" t="s">
        <v>698</v>
      </c>
      <c r="BA385" s="27" t="s">
        <v>698</v>
      </c>
      <c r="BB385" s="27" t="s">
        <v>698</v>
      </c>
      <c r="BC385" s="27" t="s">
        <v>698</v>
      </c>
      <c r="BD385" s="27" t="s">
        <v>698</v>
      </c>
      <c r="BE385" s="27" t="s">
        <v>698</v>
      </c>
      <c r="BF385" s="27" t="s">
        <v>698</v>
      </c>
      <c r="BG385" s="27" t="s">
        <v>698</v>
      </c>
      <c r="BH385" s="27" t="s">
        <v>698</v>
      </c>
      <c r="BI385" s="27" t="s">
        <v>698</v>
      </c>
      <c r="BJ385" s="27" t="s">
        <v>698</v>
      </c>
      <c r="BK385" s="27" t="s">
        <v>698</v>
      </c>
      <c r="BL385" s="27" t="s">
        <v>698</v>
      </c>
      <c r="BM385" s="27" t="s">
        <v>698</v>
      </c>
      <c r="BN385" s="27" t="s">
        <v>698</v>
      </c>
      <c r="BO385" s="27" t="s">
        <v>698</v>
      </c>
      <c r="BP385" s="27" t="s">
        <v>698</v>
      </c>
      <c r="BQ385" s="27" t="s">
        <v>698</v>
      </c>
      <c r="BR385" s="27" t="s">
        <v>698</v>
      </c>
      <c r="BS385" s="27" t="s">
        <v>698</v>
      </c>
      <c r="BT385" s="27" t="s">
        <v>698</v>
      </c>
      <c r="BU385" s="27" t="s">
        <v>698</v>
      </c>
      <c r="BV385" s="27" t="s">
        <v>698</v>
      </c>
      <c r="BW385" s="27" t="s">
        <v>698</v>
      </c>
      <c r="BX385" s="27" t="s">
        <v>698</v>
      </c>
      <c r="BY385" s="27" t="s">
        <v>698</v>
      </c>
      <c r="BZ385" s="27" t="s">
        <v>698</v>
      </c>
      <c r="CA385" s="27" t="s">
        <v>698</v>
      </c>
      <c r="CB385" s="27" t="s">
        <v>698</v>
      </c>
      <c r="CC385" s="27" t="s">
        <v>698</v>
      </c>
      <c r="CD385" s="27" t="s">
        <v>698</v>
      </c>
      <c r="CE385" s="27" t="s">
        <v>698</v>
      </c>
      <c r="CF385" s="27" t="s">
        <v>698</v>
      </c>
      <c r="CG385" s="27" t="s">
        <v>698</v>
      </c>
      <c r="CH385" s="27" t="s">
        <v>698</v>
      </c>
      <c r="CI385" s="27" t="s">
        <v>698</v>
      </c>
      <c r="CJ385" s="27" t="s">
        <v>698</v>
      </c>
      <c r="CK385" s="27" t="s">
        <v>698</v>
      </c>
      <c r="CL385" s="27" t="s">
        <v>698</v>
      </c>
      <c r="CM385" s="27" t="s">
        <v>698</v>
      </c>
      <c r="CN385" s="27" t="s">
        <v>698</v>
      </c>
      <c r="CO385" s="27" t="s">
        <v>698</v>
      </c>
      <c r="CP385" s="27" t="s">
        <v>698</v>
      </c>
      <c r="CQ385" s="27" t="s">
        <v>698</v>
      </c>
      <c r="CR385" s="27" t="s">
        <v>698</v>
      </c>
      <c r="CS385" s="27" t="s">
        <v>698</v>
      </c>
      <c r="CT385" s="27" t="s">
        <v>698</v>
      </c>
      <c r="CU385" s="27" t="s">
        <v>698</v>
      </c>
      <c r="CV385" s="27" t="s">
        <v>698</v>
      </c>
      <c r="CW385" s="27" t="s">
        <v>698</v>
      </c>
      <c r="CX385" s="27" t="s">
        <v>698</v>
      </c>
      <c r="CY385" s="27" t="s">
        <v>698</v>
      </c>
      <c r="CZ385" s="27" t="s">
        <v>698</v>
      </c>
      <c r="DA385" s="27" t="s">
        <v>698</v>
      </c>
      <c r="DB385" s="27" t="s">
        <v>698</v>
      </c>
      <c r="DC385" s="27" t="s">
        <v>698</v>
      </c>
      <c r="DD385" s="27" t="s">
        <v>698</v>
      </c>
      <c r="DE385" s="27" t="s">
        <v>698</v>
      </c>
      <c r="DF385" s="27" t="s">
        <v>698</v>
      </c>
      <c r="DG385" s="27" t="s">
        <v>698</v>
      </c>
      <c r="DH385" s="27" t="s">
        <v>698</v>
      </c>
      <c r="DI385" s="27" t="s">
        <v>698</v>
      </c>
      <c r="DJ385" s="27" t="s">
        <v>698</v>
      </c>
      <c r="DK385" s="27" t="s">
        <v>698</v>
      </c>
      <c r="DL385" s="27" t="s">
        <v>698</v>
      </c>
      <c r="DM385" s="27" t="s">
        <v>698</v>
      </c>
      <c r="DN385" s="27" t="s">
        <v>698</v>
      </c>
      <c r="DO385" s="27" t="s">
        <v>698</v>
      </c>
      <c r="DP385" s="27" t="s">
        <v>698</v>
      </c>
      <c r="DQ385" s="27" t="s">
        <v>698</v>
      </c>
      <c r="DR385" s="27" t="s">
        <v>698</v>
      </c>
      <c r="DS385" s="27"/>
      <c r="DT385" s="27" t="s">
        <v>698</v>
      </c>
      <c r="DU385" s="27" t="s">
        <v>698</v>
      </c>
      <c r="DV385" s="27" t="s">
        <v>698</v>
      </c>
      <c r="DW385" s="27" t="s">
        <v>698</v>
      </c>
      <c r="DX385" s="27" t="s">
        <v>698</v>
      </c>
      <c r="DY385" s="27" t="s">
        <v>698</v>
      </c>
      <c r="DZ385" s="27" t="s">
        <v>698</v>
      </c>
      <c r="EA385" s="27" t="s">
        <v>698</v>
      </c>
      <c r="EB385" s="27" t="s">
        <v>698</v>
      </c>
      <c r="EC385" s="27" t="s">
        <v>698</v>
      </c>
      <c r="ED385" s="27" t="s">
        <v>698</v>
      </c>
      <c r="EE385" s="27" t="s">
        <v>698</v>
      </c>
      <c r="EF385" s="27" t="s">
        <v>698</v>
      </c>
      <c r="EG385" s="27" t="s">
        <v>694</v>
      </c>
      <c r="EH385" s="27" t="s">
        <v>698</v>
      </c>
      <c r="EI385" s="27" t="s">
        <v>698</v>
      </c>
      <c r="EJ385" s="27" t="s">
        <v>698</v>
      </c>
      <c r="EK385" s="27" t="s">
        <v>698</v>
      </c>
      <c r="EL385" s="27" t="s">
        <v>698</v>
      </c>
      <c r="EM385" s="27" t="s">
        <v>698</v>
      </c>
      <c r="EN385" s="27" t="s">
        <v>698</v>
      </c>
      <c r="EO385" s="27" t="s">
        <v>698</v>
      </c>
      <c r="EP385" s="27" t="s">
        <v>698</v>
      </c>
      <c r="EQ385" s="27" t="s">
        <v>698</v>
      </c>
      <c r="ER385" s="27" t="s">
        <v>698</v>
      </c>
      <c r="ES385" s="27" t="s">
        <v>698</v>
      </c>
      <c r="ET385" s="27" t="s">
        <v>698</v>
      </c>
      <c r="EU385" s="27" t="s">
        <v>698</v>
      </c>
      <c r="EV385" s="27" t="s">
        <v>698</v>
      </c>
      <c r="EW385" s="27" t="s">
        <v>698</v>
      </c>
      <c r="EX385" s="27" t="s">
        <v>698</v>
      </c>
      <c r="EY385" s="27" t="s">
        <v>698</v>
      </c>
      <c r="EZ385" s="27" t="s">
        <v>698</v>
      </c>
      <c r="FA385" s="27" t="s">
        <v>698</v>
      </c>
      <c r="FB385" s="27" t="s">
        <v>698</v>
      </c>
      <c r="FC385" s="27" t="s">
        <v>698</v>
      </c>
      <c r="FD385" s="27" t="s">
        <v>698</v>
      </c>
      <c r="FE385" s="27" t="s">
        <v>694</v>
      </c>
      <c r="FF385" s="27" t="s">
        <v>698</v>
      </c>
      <c r="FG385" s="27" t="s">
        <v>698</v>
      </c>
      <c r="FH385" s="27" t="s">
        <v>698</v>
      </c>
      <c r="FI385" s="27" t="s">
        <v>698</v>
      </c>
      <c r="FJ385" s="27" t="s">
        <v>694</v>
      </c>
      <c r="FK385" s="27" t="s">
        <v>698</v>
      </c>
      <c r="FL385" s="27" t="s">
        <v>698</v>
      </c>
      <c r="FM385" s="27" t="s">
        <v>698</v>
      </c>
      <c r="FN385" s="27" t="s">
        <v>694</v>
      </c>
      <c r="FO385" s="72" t="s">
        <v>1981</v>
      </c>
      <c r="FP385" s="72" t="s">
        <v>698</v>
      </c>
      <c r="FQ385" s="72" t="s">
        <v>1176</v>
      </c>
      <c r="FR385" s="72" t="s">
        <v>1982</v>
      </c>
      <c r="FS385" s="72" t="s">
        <v>698</v>
      </c>
      <c r="FT385" s="72" t="s">
        <v>698</v>
      </c>
      <c r="FU385" s="72" t="s">
        <v>698</v>
      </c>
      <c r="FV385" s="72" t="s">
        <v>698</v>
      </c>
      <c r="FW385" s="78" t="s">
        <v>698</v>
      </c>
      <c r="FX385" s="78" t="s">
        <v>698</v>
      </c>
      <c r="FY385" s="72" t="s">
        <v>698</v>
      </c>
      <c r="FZ385" s="90"/>
      <c r="GA385" s="90"/>
      <c r="GB385" s="90"/>
      <c r="GC385" s="90"/>
      <c r="GD385" s="90"/>
      <c r="GE385" s="90"/>
      <c r="GF385" s="90"/>
      <c r="GG385" s="90"/>
      <c r="GH385" s="105" t="s">
        <v>1990</v>
      </c>
      <c r="GI385" s="106"/>
      <c r="GJ385" s="27"/>
      <c r="GK385" s="28"/>
      <c r="GL385" s="27"/>
    </row>
    <row r="386" spans="1:194" x14ac:dyDescent="0.25">
      <c r="A386" s="71" t="str">
        <f t="shared" si="37"/>
        <v>Expenditure: Interest, Dividends and Rent on Land - Interest Paid: Borrowings - Securities</v>
      </c>
      <c r="B386" s="27" t="s">
        <v>1639</v>
      </c>
      <c r="C386" s="27" t="str">
        <f t="shared" si="30"/>
        <v>IE006002003011000000000000000000000000</v>
      </c>
      <c r="D386" s="23" t="s">
        <v>1166</v>
      </c>
      <c r="E386" s="23" t="s">
        <v>715</v>
      </c>
      <c r="F386" s="23" t="s">
        <v>707</v>
      </c>
      <c r="G386" s="23" t="s">
        <v>710</v>
      </c>
      <c r="H386" s="23" t="s">
        <v>734</v>
      </c>
      <c r="I386" s="23" t="s">
        <v>697</v>
      </c>
      <c r="J386" s="23" t="s">
        <v>697</v>
      </c>
      <c r="K386" s="23" t="s">
        <v>697</v>
      </c>
      <c r="L386" s="23" t="s">
        <v>697</v>
      </c>
      <c r="M386" s="23" t="s">
        <v>697</v>
      </c>
      <c r="N386" s="23" t="s">
        <v>697</v>
      </c>
      <c r="O386" s="23" t="s">
        <v>697</v>
      </c>
      <c r="P386" s="23" t="s">
        <v>697</v>
      </c>
      <c r="Q386" s="27">
        <v>0</v>
      </c>
      <c r="R386" s="27" t="s">
        <v>704</v>
      </c>
      <c r="S386" s="27" t="s">
        <v>698</v>
      </c>
      <c r="T386" s="28" t="s">
        <v>694</v>
      </c>
      <c r="U386" s="28"/>
      <c r="V386" s="27" t="s">
        <v>557</v>
      </c>
      <c r="W386" s="27" t="s">
        <v>905</v>
      </c>
      <c r="X386" s="27"/>
      <c r="Y386" s="27"/>
      <c r="Z386" s="27"/>
      <c r="AA386" s="27" t="s">
        <v>1083</v>
      </c>
      <c r="AB386" s="27"/>
      <c r="AC386" s="27"/>
      <c r="AD386" s="27"/>
      <c r="AE386" s="27"/>
      <c r="AF386" s="27"/>
      <c r="AG386" s="27"/>
      <c r="AH386" s="27"/>
      <c r="AI386" s="27" t="s">
        <v>2009</v>
      </c>
      <c r="AJ386" s="28" t="s">
        <v>704</v>
      </c>
      <c r="AK386" s="27" t="s">
        <v>698</v>
      </c>
      <c r="AL386" s="27" t="s">
        <v>698</v>
      </c>
      <c r="AM386" s="27" t="s">
        <v>698</v>
      </c>
      <c r="AN386" s="27" t="s">
        <v>698</v>
      </c>
      <c r="AO386" s="27" t="s">
        <v>698</v>
      </c>
      <c r="AP386" s="27" t="s">
        <v>698</v>
      </c>
      <c r="AQ386" s="27" t="s">
        <v>698</v>
      </c>
      <c r="AR386" s="27" t="s">
        <v>698</v>
      </c>
      <c r="AS386" s="27" t="s">
        <v>698</v>
      </c>
      <c r="AT386" s="27" t="s">
        <v>698</v>
      </c>
      <c r="AU386" s="27" t="s">
        <v>698</v>
      </c>
      <c r="AV386" s="27" t="s">
        <v>698</v>
      </c>
      <c r="AW386" s="27" t="s">
        <v>698</v>
      </c>
      <c r="AX386" s="27" t="s">
        <v>698</v>
      </c>
      <c r="AY386" s="27" t="s">
        <v>698</v>
      </c>
      <c r="AZ386" s="27" t="s">
        <v>698</v>
      </c>
      <c r="BA386" s="27" t="s">
        <v>698</v>
      </c>
      <c r="BB386" s="27" t="s">
        <v>698</v>
      </c>
      <c r="BC386" s="27" t="s">
        <v>698</v>
      </c>
      <c r="BD386" s="27" t="s">
        <v>698</v>
      </c>
      <c r="BE386" s="27" t="s">
        <v>698</v>
      </c>
      <c r="BF386" s="27" t="s">
        <v>698</v>
      </c>
      <c r="BG386" s="27" t="s">
        <v>698</v>
      </c>
      <c r="BH386" s="27" t="s">
        <v>698</v>
      </c>
      <c r="BI386" s="27" t="s">
        <v>698</v>
      </c>
      <c r="BJ386" s="27" t="s">
        <v>698</v>
      </c>
      <c r="BK386" s="27" t="s">
        <v>698</v>
      </c>
      <c r="BL386" s="27" t="s">
        <v>698</v>
      </c>
      <c r="BM386" s="27" t="s">
        <v>698</v>
      </c>
      <c r="BN386" s="27" t="s">
        <v>698</v>
      </c>
      <c r="BO386" s="27" t="s">
        <v>698</v>
      </c>
      <c r="BP386" s="27" t="s">
        <v>698</v>
      </c>
      <c r="BQ386" s="27" t="s">
        <v>698</v>
      </c>
      <c r="BR386" s="27" t="s">
        <v>698</v>
      </c>
      <c r="BS386" s="27" t="s">
        <v>698</v>
      </c>
      <c r="BT386" s="27" t="s">
        <v>698</v>
      </c>
      <c r="BU386" s="27" t="s">
        <v>698</v>
      </c>
      <c r="BV386" s="27" t="s">
        <v>698</v>
      </c>
      <c r="BW386" s="27" t="s">
        <v>698</v>
      </c>
      <c r="BX386" s="27" t="s">
        <v>698</v>
      </c>
      <c r="BY386" s="27" t="s">
        <v>698</v>
      </c>
      <c r="BZ386" s="27" t="s">
        <v>698</v>
      </c>
      <c r="CA386" s="27" t="s">
        <v>698</v>
      </c>
      <c r="CB386" s="27" t="s">
        <v>698</v>
      </c>
      <c r="CC386" s="27" t="s">
        <v>698</v>
      </c>
      <c r="CD386" s="27" t="s">
        <v>698</v>
      </c>
      <c r="CE386" s="27" t="s">
        <v>698</v>
      </c>
      <c r="CF386" s="27" t="s">
        <v>698</v>
      </c>
      <c r="CG386" s="27" t="s">
        <v>698</v>
      </c>
      <c r="CH386" s="27" t="s">
        <v>698</v>
      </c>
      <c r="CI386" s="27" t="s">
        <v>698</v>
      </c>
      <c r="CJ386" s="27" t="s">
        <v>698</v>
      </c>
      <c r="CK386" s="27" t="s">
        <v>698</v>
      </c>
      <c r="CL386" s="27" t="s">
        <v>698</v>
      </c>
      <c r="CM386" s="27" t="s">
        <v>698</v>
      </c>
      <c r="CN386" s="27" t="s">
        <v>698</v>
      </c>
      <c r="CO386" s="27" t="s">
        <v>698</v>
      </c>
      <c r="CP386" s="27" t="s">
        <v>698</v>
      </c>
      <c r="CQ386" s="27" t="s">
        <v>698</v>
      </c>
      <c r="CR386" s="27" t="s">
        <v>698</v>
      </c>
      <c r="CS386" s="27" t="s">
        <v>698</v>
      </c>
      <c r="CT386" s="27" t="s">
        <v>698</v>
      </c>
      <c r="CU386" s="27" t="s">
        <v>698</v>
      </c>
      <c r="CV386" s="27" t="s">
        <v>698</v>
      </c>
      <c r="CW386" s="27" t="s">
        <v>698</v>
      </c>
      <c r="CX386" s="27" t="s">
        <v>698</v>
      </c>
      <c r="CY386" s="27" t="s">
        <v>698</v>
      </c>
      <c r="CZ386" s="27" t="s">
        <v>698</v>
      </c>
      <c r="DA386" s="27" t="s">
        <v>698</v>
      </c>
      <c r="DB386" s="27" t="s">
        <v>698</v>
      </c>
      <c r="DC386" s="27" t="s">
        <v>698</v>
      </c>
      <c r="DD386" s="27" t="s">
        <v>698</v>
      </c>
      <c r="DE386" s="27" t="s">
        <v>698</v>
      </c>
      <c r="DF386" s="27" t="s">
        <v>698</v>
      </c>
      <c r="DG386" s="27" t="s">
        <v>698</v>
      </c>
      <c r="DH386" s="27" t="s">
        <v>698</v>
      </c>
      <c r="DI386" s="27" t="s">
        <v>698</v>
      </c>
      <c r="DJ386" s="27" t="s">
        <v>698</v>
      </c>
      <c r="DK386" s="27" t="s">
        <v>698</v>
      </c>
      <c r="DL386" s="27" t="s">
        <v>698</v>
      </c>
      <c r="DM386" s="27" t="s">
        <v>698</v>
      </c>
      <c r="DN386" s="27" t="s">
        <v>698</v>
      </c>
      <c r="DO386" s="27" t="s">
        <v>698</v>
      </c>
      <c r="DP386" s="27" t="s">
        <v>698</v>
      </c>
      <c r="DQ386" s="27" t="s">
        <v>698</v>
      </c>
      <c r="DR386" s="27" t="s">
        <v>698</v>
      </c>
      <c r="DS386" s="27"/>
      <c r="DT386" s="27" t="s">
        <v>698</v>
      </c>
      <c r="DU386" s="27" t="s">
        <v>698</v>
      </c>
      <c r="DV386" s="27" t="s">
        <v>698</v>
      </c>
      <c r="DW386" s="27" t="s">
        <v>698</v>
      </c>
      <c r="DX386" s="27" t="s">
        <v>698</v>
      </c>
      <c r="DY386" s="27" t="s">
        <v>698</v>
      </c>
      <c r="DZ386" s="27" t="s">
        <v>698</v>
      </c>
      <c r="EA386" s="27" t="s">
        <v>698</v>
      </c>
      <c r="EB386" s="27" t="s">
        <v>698</v>
      </c>
      <c r="EC386" s="27" t="s">
        <v>698</v>
      </c>
      <c r="ED386" s="27" t="s">
        <v>698</v>
      </c>
      <c r="EE386" s="27" t="s">
        <v>698</v>
      </c>
      <c r="EF386" s="27" t="s">
        <v>698</v>
      </c>
      <c r="EG386" s="27" t="s">
        <v>694</v>
      </c>
      <c r="EH386" s="27" t="s">
        <v>698</v>
      </c>
      <c r="EI386" s="27" t="s">
        <v>698</v>
      </c>
      <c r="EJ386" s="27" t="s">
        <v>698</v>
      </c>
      <c r="EK386" s="27" t="s">
        <v>698</v>
      </c>
      <c r="EL386" s="27" t="s">
        <v>698</v>
      </c>
      <c r="EM386" s="27" t="s">
        <v>698</v>
      </c>
      <c r="EN386" s="27" t="s">
        <v>698</v>
      </c>
      <c r="EO386" s="27" t="s">
        <v>698</v>
      </c>
      <c r="EP386" s="27" t="s">
        <v>698</v>
      </c>
      <c r="EQ386" s="27" t="s">
        <v>698</v>
      </c>
      <c r="ER386" s="27" t="s">
        <v>698</v>
      </c>
      <c r="ES386" s="27" t="s">
        <v>698</v>
      </c>
      <c r="ET386" s="27" t="s">
        <v>698</v>
      </c>
      <c r="EU386" s="27" t="s">
        <v>698</v>
      </c>
      <c r="EV386" s="27" t="s">
        <v>698</v>
      </c>
      <c r="EW386" s="27" t="s">
        <v>698</v>
      </c>
      <c r="EX386" s="27" t="s">
        <v>698</v>
      </c>
      <c r="EY386" s="27" t="s">
        <v>698</v>
      </c>
      <c r="EZ386" s="27" t="s">
        <v>698</v>
      </c>
      <c r="FA386" s="27" t="s">
        <v>698</v>
      </c>
      <c r="FB386" s="27" t="s">
        <v>698</v>
      </c>
      <c r="FC386" s="27" t="s">
        <v>698</v>
      </c>
      <c r="FD386" s="27" t="s">
        <v>698</v>
      </c>
      <c r="FE386" s="27" t="s">
        <v>694</v>
      </c>
      <c r="FF386" s="27" t="s">
        <v>698</v>
      </c>
      <c r="FG386" s="27" t="s">
        <v>698</v>
      </c>
      <c r="FH386" s="27" t="s">
        <v>698</v>
      </c>
      <c r="FI386" s="27" t="s">
        <v>698</v>
      </c>
      <c r="FJ386" s="27" t="s">
        <v>694</v>
      </c>
      <c r="FK386" s="27" t="s">
        <v>698</v>
      </c>
      <c r="FL386" s="27" t="s">
        <v>698</v>
      </c>
      <c r="FM386" s="27" t="s">
        <v>698</v>
      </c>
      <c r="FN386" s="27" t="s">
        <v>694</v>
      </c>
      <c r="FO386" s="72" t="s">
        <v>1981</v>
      </c>
      <c r="FP386" s="72" t="s">
        <v>698</v>
      </c>
      <c r="FQ386" s="72" t="s">
        <v>1176</v>
      </c>
      <c r="FR386" s="72" t="s">
        <v>1982</v>
      </c>
      <c r="FS386" s="72" t="s">
        <v>698</v>
      </c>
      <c r="FT386" s="72" t="s">
        <v>698</v>
      </c>
      <c r="FU386" s="72" t="s">
        <v>698</v>
      </c>
      <c r="FV386" s="72" t="s">
        <v>698</v>
      </c>
      <c r="FW386" s="78" t="s">
        <v>698</v>
      </c>
      <c r="FX386" s="78" t="s">
        <v>698</v>
      </c>
      <c r="FY386" s="72" t="s">
        <v>698</v>
      </c>
      <c r="FZ386" s="90"/>
      <c r="GA386" s="90"/>
      <c r="GB386" s="90"/>
      <c r="GC386" s="90"/>
      <c r="GD386" s="90"/>
      <c r="GE386" s="90"/>
      <c r="GF386" s="90"/>
      <c r="GG386" s="90"/>
      <c r="GH386" s="105" t="s">
        <v>1990</v>
      </c>
      <c r="GI386" s="106"/>
      <c r="GJ386" s="27"/>
      <c r="GK386" s="28"/>
      <c r="GL386" s="27"/>
    </row>
    <row r="387" spans="1:194" x14ac:dyDescent="0.25">
      <c r="A387" s="71" t="str">
        <f t="shared" si="36"/>
        <v>Expenditure: Interest, Dividends and Rent on Land - Interest Paid: Discounting of Financial Instruments</v>
      </c>
      <c r="B387" s="27" t="s">
        <v>694</v>
      </c>
      <c r="C387" s="27" t="str">
        <f t="shared" si="30"/>
        <v>IE006002004000000000000000000000000000</v>
      </c>
      <c r="D387" s="23" t="s">
        <v>1166</v>
      </c>
      <c r="E387" s="23" t="s">
        <v>715</v>
      </c>
      <c r="F387" s="23" t="s">
        <v>707</v>
      </c>
      <c r="G387" s="23" t="s">
        <v>711</v>
      </c>
      <c r="H387" s="23" t="s">
        <v>697</v>
      </c>
      <c r="I387" s="23" t="s">
        <v>697</v>
      </c>
      <c r="J387" s="23" t="s">
        <v>697</v>
      </c>
      <c r="K387" s="23" t="s">
        <v>697</v>
      </c>
      <c r="L387" s="23" t="s">
        <v>697</v>
      </c>
      <c r="M387" s="23" t="s">
        <v>697</v>
      </c>
      <c r="N387" s="23" t="s">
        <v>697</v>
      </c>
      <c r="O387" s="23" t="s">
        <v>697</v>
      </c>
      <c r="P387" s="23" t="s">
        <v>697</v>
      </c>
      <c r="Q387" s="27">
        <v>0</v>
      </c>
      <c r="R387" s="27" t="s">
        <v>704</v>
      </c>
      <c r="S387" s="27" t="s">
        <v>698</v>
      </c>
      <c r="T387" s="28" t="s">
        <v>694</v>
      </c>
      <c r="U387" s="28"/>
      <c r="V387" s="27" t="s">
        <v>2010</v>
      </c>
      <c r="W387" s="27" t="s">
        <v>905</v>
      </c>
      <c r="X387" s="27"/>
      <c r="Y387" s="27"/>
      <c r="Z387" s="27" t="s">
        <v>2011</v>
      </c>
      <c r="AA387" s="27"/>
      <c r="AB387" s="27"/>
      <c r="AC387" s="27"/>
      <c r="AD387" s="27"/>
      <c r="AE387" s="27"/>
      <c r="AF387" s="27"/>
      <c r="AG387" s="27"/>
      <c r="AH387" s="27"/>
      <c r="AI387" s="27" t="s">
        <v>2012</v>
      </c>
      <c r="AJ387" s="28" t="s">
        <v>704</v>
      </c>
      <c r="AK387" s="27" t="s">
        <v>698</v>
      </c>
      <c r="AL387" s="27" t="s">
        <v>698</v>
      </c>
      <c r="AM387" s="27" t="s">
        <v>698</v>
      </c>
      <c r="AN387" s="27" t="s">
        <v>698</v>
      </c>
      <c r="AO387" s="27" t="s">
        <v>698</v>
      </c>
      <c r="AP387" s="27" t="s">
        <v>698</v>
      </c>
      <c r="AQ387" s="27" t="s">
        <v>698</v>
      </c>
      <c r="AR387" s="27" t="s">
        <v>698</v>
      </c>
      <c r="AS387" s="27" t="s">
        <v>698</v>
      </c>
      <c r="AT387" s="27" t="s">
        <v>698</v>
      </c>
      <c r="AU387" s="27" t="s">
        <v>698</v>
      </c>
      <c r="AV387" s="27" t="s">
        <v>698</v>
      </c>
      <c r="AW387" s="27" t="s">
        <v>698</v>
      </c>
      <c r="AX387" s="27" t="s">
        <v>698</v>
      </c>
      <c r="AY387" s="27" t="s">
        <v>698</v>
      </c>
      <c r="AZ387" s="27" t="s">
        <v>698</v>
      </c>
      <c r="BA387" s="27" t="s">
        <v>698</v>
      </c>
      <c r="BB387" s="27" t="s">
        <v>698</v>
      </c>
      <c r="BC387" s="27" t="s">
        <v>698</v>
      </c>
      <c r="BD387" s="27" t="s">
        <v>698</v>
      </c>
      <c r="BE387" s="27" t="s">
        <v>698</v>
      </c>
      <c r="BF387" s="27" t="s">
        <v>698</v>
      </c>
      <c r="BG387" s="27" t="s">
        <v>698</v>
      </c>
      <c r="BH387" s="27" t="s">
        <v>698</v>
      </c>
      <c r="BI387" s="27" t="s">
        <v>698</v>
      </c>
      <c r="BJ387" s="27" t="s">
        <v>698</v>
      </c>
      <c r="BK387" s="27" t="s">
        <v>698</v>
      </c>
      <c r="BL387" s="27" t="s">
        <v>698</v>
      </c>
      <c r="BM387" s="27" t="s">
        <v>698</v>
      </c>
      <c r="BN387" s="27" t="s">
        <v>698</v>
      </c>
      <c r="BO387" s="27" t="s">
        <v>698</v>
      </c>
      <c r="BP387" s="27" t="s">
        <v>698</v>
      </c>
      <c r="BQ387" s="27" t="s">
        <v>698</v>
      </c>
      <c r="BR387" s="27" t="s">
        <v>698</v>
      </c>
      <c r="BS387" s="27" t="s">
        <v>698</v>
      </c>
      <c r="BT387" s="27" t="s">
        <v>698</v>
      </c>
      <c r="BU387" s="27" t="s">
        <v>698</v>
      </c>
      <c r="BV387" s="27" t="s">
        <v>698</v>
      </c>
      <c r="BW387" s="27" t="s">
        <v>698</v>
      </c>
      <c r="BX387" s="27" t="s">
        <v>698</v>
      </c>
      <c r="BY387" s="27" t="s">
        <v>698</v>
      </c>
      <c r="BZ387" s="27" t="s">
        <v>698</v>
      </c>
      <c r="CA387" s="27" t="s">
        <v>698</v>
      </c>
      <c r="CB387" s="27" t="s">
        <v>698</v>
      </c>
      <c r="CC387" s="27" t="s">
        <v>698</v>
      </c>
      <c r="CD387" s="27" t="s">
        <v>704</v>
      </c>
      <c r="CE387" s="27" t="s">
        <v>698</v>
      </c>
      <c r="CF387" s="27" t="s">
        <v>698</v>
      </c>
      <c r="CG387" s="27" t="s">
        <v>698</v>
      </c>
      <c r="CH387" s="27" t="s">
        <v>698</v>
      </c>
      <c r="CI387" s="27" t="s">
        <v>698</v>
      </c>
      <c r="CJ387" s="27" t="s">
        <v>698</v>
      </c>
      <c r="CK387" s="27" t="s">
        <v>698</v>
      </c>
      <c r="CL387" s="27" t="s">
        <v>698</v>
      </c>
      <c r="CM387" s="27" t="s">
        <v>698</v>
      </c>
      <c r="CN387" s="27" t="s">
        <v>698</v>
      </c>
      <c r="CO387" s="27" t="s">
        <v>698</v>
      </c>
      <c r="CP387" s="27" t="s">
        <v>698</v>
      </c>
      <c r="CQ387" s="27" t="s">
        <v>698</v>
      </c>
      <c r="CR387" s="27" t="s">
        <v>698</v>
      </c>
      <c r="CS387" s="27" t="s">
        <v>698</v>
      </c>
      <c r="CT387" s="27" t="s">
        <v>698</v>
      </c>
      <c r="CU387" s="27" t="s">
        <v>698</v>
      </c>
      <c r="CV387" s="27" t="s">
        <v>698</v>
      </c>
      <c r="CW387" s="27" t="s">
        <v>698</v>
      </c>
      <c r="CX387" s="27" t="s">
        <v>698</v>
      </c>
      <c r="CY387" s="27" t="s">
        <v>698</v>
      </c>
      <c r="CZ387" s="27" t="s">
        <v>698</v>
      </c>
      <c r="DA387" s="27" t="s">
        <v>698</v>
      </c>
      <c r="DB387" s="27" t="s">
        <v>698</v>
      </c>
      <c r="DC387" s="27" t="s">
        <v>698</v>
      </c>
      <c r="DD387" s="27" t="s">
        <v>698</v>
      </c>
      <c r="DE387" s="27" t="s">
        <v>698</v>
      </c>
      <c r="DF387" s="27" t="s">
        <v>698</v>
      </c>
      <c r="DG387" s="27" t="s">
        <v>698</v>
      </c>
      <c r="DH387" s="27" t="s">
        <v>698</v>
      </c>
      <c r="DI387" s="27" t="s">
        <v>698</v>
      </c>
      <c r="DJ387" s="27" t="s">
        <v>698</v>
      </c>
      <c r="DK387" s="27" t="s">
        <v>698</v>
      </c>
      <c r="DL387" s="27" t="s">
        <v>698</v>
      </c>
      <c r="DM387" s="27" t="s">
        <v>698</v>
      </c>
      <c r="DN387" s="27" t="s">
        <v>698</v>
      </c>
      <c r="DO387" s="27" t="s">
        <v>698</v>
      </c>
      <c r="DP387" s="27" t="s">
        <v>698</v>
      </c>
      <c r="DQ387" s="27" t="s">
        <v>698</v>
      </c>
      <c r="DR387" s="27" t="s">
        <v>698</v>
      </c>
      <c r="DS387" s="27"/>
      <c r="DT387" s="27" t="s">
        <v>698</v>
      </c>
      <c r="DU387" s="27" t="s">
        <v>698</v>
      </c>
      <c r="DV387" s="27" t="s">
        <v>698</v>
      </c>
      <c r="DW387" s="27" t="s">
        <v>698</v>
      </c>
      <c r="DX387" s="27" t="s">
        <v>698</v>
      </c>
      <c r="DY387" s="27" t="s">
        <v>698</v>
      </c>
      <c r="DZ387" s="27" t="s">
        <v>698</v>
      </c>
      <c r="EA387" s="27" t="s">
        <v>698</v>
      </c>
      <c r="EB387" s="27" t="s">
        <v>698</v>
      </c>
      <c r="EC387" s="27" t="s">
        <v>698</v>
      </c>
      <c r="ED387" s="27" t="s">
        <v>698</v>
      </c>
      <c r="EE387" s="27" t="s">
        <v>698</v>
      </c>
      <c r="EF387" s="27" t="s">
        <v>698</v>
      </c>
      <c r="EG387" s="27" t="s">
        <v>694</v>
      </c>
      <c r="EH387" s="27" t="s">
        <v>698</v>
      </c>
      <c r="EI387" s="27" t="s">
        <v>698</v>
      </c>
      <c r="EJ387" s="27" t="s">
        <v>698</v>
      </c>
      <c r="EK387" s="27" t="s">
        <v>698</v>
      </c>
      <c r="EL387" s="27" t="s">
        <v>698</v>
      </c>
      <c r="EM387" s="27" t="s">
        <v>698</v>
      </c>
      <c r="EN387" s="27" t="s">
        <v>698</v>
      </c>
      <c r="EO387" s="27" t="s">
        <v>698</v>
      </c>
      <c r="EP387" s="27" t="s">
        <v>698</v>
      </c>
      <c r="EQ387" s="27" t="s">
        <v>698</v>
      </c>
      <c r="ER387" s="27" t="s">
        <v>698</v>
      </c>
      <c r="ES387" s="27" t="s">
        <v>698</v>
      </c>
      <c r="ET387" s="27" t="s">
        <v>698</v>
      </c>
      <c r="EU387" s="27" t="s">
        <v>698</v>
      </c>
      <c r="EV387" s="27" t="s">
        <v>698</v>
      </c>
      <c r="EW387" s="27" t="s">
        <v>698</v>
      </c>
      <c r="EX387" s="27" t="s">
        <v>698</v>
      </c>
      <c r="EY387" s="27" t="s">
        <v>698</v>
      </c>
      <c r="EZ387" s="27" t="s">
        <v>698</v>
      </c>
      <c r="FA387" s="27" t="s">
        <v>698</v>
      </c>
      <c r="FB387" s="27" t="s">
        <v>698</v>
      </c>
      <c r="FC387" s="27" t="s">
        <v>698</v>
      </c>
      <c r="FD387" s="27" t="s">
        <v>698</v>
      </c>
      <c r="FE387" s="27" t="s">
        <v>694</v>
      </c>
      <c r="FF387" s="27" t="s">
        <v>698</v>
      </c>
      <c r="FG387" s="27" t="s">
        <v>698</v>
      </c>
      <c r="FH387" s="27" t="s">
        <v>698</v>
      </c>
      <c r="FI387" s="27" t="s">
        <v>698</v>
      </c>
      <c r="FJ387" s="27" t="s">
        <v>694</v>
      </c>
      <c r="FK387" s="27" t="s">
        <v>698</v>
      </c>
      <c r="FL387" s="27" t="s">
        <v>698</v>
      </c>
      <c r="FM387" s="27" t="s">
        <v>698</v>
      </c>
      <c r="FN387" s="27" t="s">
        <v>694</v>
      </c>
      <c r="FO387" s="72" t="s">
        <v>1981</v>
      </c>
      <c r="FP387" s="72" t="s">
        <v>698</v>
      </c>
      <c r="FQ387" s="72" t="s">
        <v>1176</v>
      </c>
      <c r="FR387" s="72" t="s">
        <v>1982</v>
      </c>
      <c r="FS387" s="72" t="s">
        <v>698</v>
      </c>
      <c r="FT387" s="72" t="s">
        <v>698</v>
      </c>
      <c r="FU387" s="72" t="s">
        <v>698</v>
      </c>
      <c r="FV387" s="72" t="s">
        <v>698</v>
      </c>
      <c r="FW387" s="78" t="s">
        <v>698</v>
      </c>
      <c r="FX387" s="78" t="s">
        <v>698</v>
      </c>
      <c r="FY387" s="72" t="s">
        <v>698</v>
      </c>
      <c r="FZ387" s="90"/>
      <c r="GA387" s="90"/>
      <c r="GB387" s="90"/>
      <c r="GC387" s="90"/>
      <c r="GD387" s="90"/>
      <c r="GE387" s="90"/>
      <c r="GF387" s="90"/>
      <c r="GG387" s="90"/>
      <c r="GH387" s="105" t="s">
        <v>1990</v>
      </c>
      <c r="GI387" s="106"/>
      <c r="GJ387" s="27"/>
      <c r="GK387" s="28"/>
      <c r="GL387" s="27"/>
    </row>
    <row r="388" spans="1:194" x14ac:dyDescent="0.25">
      <c r="A388" s="71" t="str">
        <f t="shared" si="36"/>
        <v>Expenditure: Interest, Dividends and Rent on Land - Interest Paid: Finance Leases</v>
      </c>
      <c r="B388" s="27" t="s">
        <v>1639</v>
      </c>
      <c r="C388" s="27" t="str">
        <f t="shared" si="30"/>
        <v>IE006002005000000000000000000000000000</v>
      </c>
      <c r="D388" s="23" t="s">
        <v>1166</v>
      </c>
      <c r="E388" s="23" t="s">
        <v>715</v>
      </c>
      <c r="F388" s="23" t="s">
        <v>707</v>
      </c>
      <c r="G388" s="23" t="s">
        <v>713</v>
      </c>
      <c r="H388" s="23" t="s">
        <v>697</v>
      </c>
      <c r="I388" s="23" t="s">
        <v>697</v>
      </c>
      <c r="J388" s="23" t="s">
        <v>697</v>
      </c>
      <c r="K388" s="23" t="s">
        <v>697</v>
      </c>
      <c r="L388" s="23" t="s">
        <v>697</v>
      </c>
      <c r="M388" s="23" t="s">
        <v>697</v>
      </c>
      <c r="N388" s="23" t="s">
        <v>697</v>
      </c>
      <c r="O388" s="23" t="s">
        <v>697</v>
      </c>
      <c r="P388" s="23" t="s">
        <v>697</v>
      </c>
      <c r="Q388" s="27">
        <v>0</v>
      </c>
      <c r="R388" s="27" t="s">
        <v>704</v>
      </c>
      <c r="S388" s="27" t="s">
        <v>698</v>
      </c>
      <c r="T388" s="28" t="s">
        <v>694</v>
      </c>
      <c r="U388" s="28"/>
      <c r="V388" s="27" t="s">
        <v>2013</v>
      </c>
      <c r="W388" s="27" t="s">
        <v>905</v>
      </c>
      <c r="X388" s="27"/>
      <c r="Y388" s="27"/>
      <c r="Z388" s="27" t="s">
        <v>2014</v>
      </c>
      <c r="AA388" s="27"/>
      <c r="AB388" s="27"/>
      <c r="AC388" s="27"/>
      <c r="AD388" s="27"/>
      <c r="AE388" s="27"/>
      <c r="AF388" s="27"/>
      <c r="AG388" s="27"/>
      <c r="AH388" s="27"/>
      <c r="AI388" s="27" t="s">
        <v>2015</v>
      </c>
      <c r="AJ388" s="28" t="s">
        <v>704</v>
      </c>
      <c r="AK388" s="27" t="s">
        <v>698</v>
      </c>
      <c r="AL388" s="27" t="s">
        <v>698</v>
      </c>
      <c r="AM388" s="27" t="s">
        <v>698</v>
      </c>
      <c r="AN388" s="27" t="s">
        <v>698</v>
      </c>
      <c r="AO388" s="27" t="s">
        <v>698</v>
      </c>
      <c r="AP388" s="27" t="s">
        <v>698</v>
      </c>
      <c r="AQ388" s="27" t="s">
        <v>698</v>
      </c>
      <c r="AR388" s="27" t="s">
        <v>698</v>
      </c>
      <c r="AS388" s="27" t="s">
        <v>698</v>
      </c>
      <c r="AT388" s="27" t="s">
        <v>698</v>
      </c>
      <c r="AU388" s="27" t="s">
        <v>698</v>
      </c>
      <c r="AV388" s="27" t="s">
        <v>698</v>
      </c>
      <c r="AW388" s="27" t="s">
        <v>698</v>
      </c>
      <c r="AX388" s="27" t="s">
        <v>698</v>
      </c>
      <c r="AY388" s="27" t="s">
        <v>698</v>
      </c>
      <c r="AZ388" s="27" t="s">
        <v>698</v>
      </c>
      <c r="BA388" s="27" t="s">
        <v>698</v>
      </c>
      <c r="BB388" s="27" t="s">
        <v>698</v>
      </c>
      <c r="BC388" s="27" t="s">
        <v>698</v>
      </c>
      <c r="BD388" s="27" t="s">
        <v>698</v>
      </c>
      <c r="BE388" s="27" t="s">
        <v>698</v>
      </c>
      <c r="BF388" s="27" t="s">
        <v>698</v>
      </c>
      <c r="BG388" s="27" t="s">
        <v>698</v>
      </c>
      <c r="BH388" s="27" t="s">
        <v>698</v>
      </c>
      <c r="BI388" s="27" t="s">
        <v>698</v>
      </c>
      <c r="BJ388" s="27" t="s">
        <v>698</v>
      </c>
      <c r="BK388" s="27" t="s">
        <v>698</v>
      </c>
      <c r="BL388" s="27" t="s">
        <v>698</v>
      </c>
      <c r="BM388" s="27" t="s">
        <v>698</v>
      </c>
      <c r="BN388" s="27" t="s">
        <v>698</v>
      </c>
      <c r="BO388" s="27" t="s">
        <v>698</v>
      </c>
      <c r="BP388" s="27" t="s">
        <v>698</v>
      </c>
      <c r="BQ388" s="27" t="s">
        <v>698</v>
      </c>
      <c r="BR388" s="27" t="s">
        <v>698</v>
      </c>
      <c r="BS388" s="27" t="s">
        <v>698</v>
      </c>
      <c r="BT388" s="27" t="s">
        <v>698</v>
      </c>
      <c r="BU388" s="27" t="s">
        <v>698</v>
      </c>
      <c r="BV388" s="27" t="s">
        <v>698</v>
      </c>
      <c r="BW388" s="27" t="s">
        <v>698</v>
      </c>
      <c r="BX388" s="27" t="s">
        <v>698</v>
      </c>
      <c r="BY388" s="27" t="s">
        <v>698</v>
      </c>
      <c r="BZ388" s="27" t="s">
        <v>698</v>
      </c>
      <c r="CA388" s="27" t="s">
        <v>698</v>
      </c>
      <c r="CB388" s="27" t="s">
        <v>698</v>
      </c>
      <c r="CC388" s="27" t="s">
        <v>698</v>
      </c>
      <c r="CD388" s="27" t="s">
        <v>704</v>
      </c>
      <c r="CE388" s="27" t="s">
        <v>698</v>
      </c>
      <c r="CF388" s="27" t="s">
        <v>698</v>
      </c>
      <c r="CG388" s="27" t="s">
        <v>698</v>
      </c>
      <c r="CH388" s="27" t="s">
        <v>698</v>
      </c>
      <c r="CI388" s="27" t="s">
        <v>698</v>
      </c>
      <c r="CJ388" s="27" t="s">
        <v>698</v>
      </c>
      <c r="CK388" s="27" t="s">
        <v>698</v>
      </c>
      <c r="CL388" s="27" t="s">
        <v>698</v>
      </c>
      <c r="CM388" s="27" t="s">
        <v>698</v>
      </c>
      <c r="CN388" s="27" t="s">
        <v>698</v>
      </c>
      <c r="CO388" s="27" t="s">
        <v>698</v>
      </c>
      <c r="CP388" s="27" t="s">
        <v>698</v>
      </c>
      <c r="CQ388" s="27" t="s">
        <v>698</v>
      </c>
      <c r="CR388" s="27" t="s">
        <v>698</v>
      </c>
      <c r="CS388" s="27" t="s">
        <v>698</v>
      </c>
      <c r="CT388" s="27" t="s">
        <v>698</v>
      </c>
      <c r="CU388" s="27" t="s">
        <v>698</v>
      </c>
      <c r="CV388" s="27" t="s">
        <v>698</v>
      </c>
      <c r="CW388" s="27" t="s">
        <v>698</v>
      </c>
      <c r="CX388" s="27" t="s">
        <v>698</v>
      </c>
      <c r="CY388" s="27" t="s">
        <v>698</v>
      </c>
      <c r="CZ388" s="27" t="s">
        <v>698</v>
      </c>
      <c r="DA388" s="27" t="s">
        <v>698</v>
      </c>
      <c r="DB388" s="27" t="s">
        <v>698</v>
      </c>
      <c r="DC388" s="27" t="s">
        <v>698</v>
      </c>
      <c r="DD388" s="27" t="s">
        <v>698</v>
      </c>
      <c r="DE388" s="27" t="s">
        <v>698</v>
      </c>
      <c r="DF388" s="27" t="s">
        <v>698</v>
      </c>
      <c r="DG388" s="27" t="s">
        <v>698</v>
      </c>
      <c r="DH388" s="27" t="s">
        <v>698</v>
      </c>
      <c r="DI388" s="27" t="s">
        <v>698</v>
      </c>
      <c r="DJ388" s="27" t="s">
        <v>698</v>
      </c>
      <c r="DK388" s="27" t="s">
        <v>698</v>
      </c>
      <c r="DL388" s="27" t="s">
        <v>698</v>
      </c>
      <c r="DM388" s="27" t="s">
        <v>698</v>
      </c>
      <c r="DN388" s="27" t="s">
        <v>698</v>
      </c>
      <c r="DO388" s="27" t="s">
        <v>698</v>
      </c>
      <c r="DP388" s="27" t="s">
        <v>698</v>
      </c>
      <c r="DQ388" s="27" t="s">
        <v>698</v>
      </c>
      <c r="DR388" s="27" t="s">
        <v>698</v>
      </c>
      <c r="DS388" s="27"/>
      <c r="DT388" s="27" t="s">
        <v>698</v>
      </c>
      <c r="DU388" s="27" t="s">
        <v>698</v>
      </c>
      <c r="DV388" s="27" t="s">
        <v>698</v>
      </c>
      <c r="DW388" s="27" t="s">
        <v>698</v>
      </c>
      <c r="DX388" s="27" t="s">
        <v>698</v>
      </c>
      <c r="DY388" s="27" t="s">
        <v>698</v>
      </c>
      <c r="DZ388" s="27" t="s">
        <v>698</v>
      </c>
      <c r="EA388" s="27" t="s">
        <v>698</v>
      </c>
      <c r="EB388" s="27" t="s">
        <v>698</v>
      </c>
      <c r="EC388" s="27" t="s">
        <v>698</v>
      </c>
      <c r="ED388" s="27" t="s">
        <v>698</v>
      </c>
      <c r="EE388" s="27" t="s">
        <v>698</v>
      </c>
      <c r="EF388" s="27" t="s">
        <v>698</v>
      </c>
      <c r="EG388" s="27" t="s">
        <v>694</v>
      </c>
      <c r="EH388" s="27" t="s">
        <v>698</v>
      </c>
      <c r="EI388" s="27" t="s">
        <v>698</v>
      </c>
      <c r="EJ388" s="27" t="s">
        <v>698</v>
      </c>
      <c r="EK388" s="27" t="s">
        <v>698</v>
      </c>
      <c r="EL388" s="27" t="s">
        <v>698</v>
      </c>
      <c r="EM388" s="27" t="s">
        <v>698</v>
      </c>
      <c r="EN388" s="27" t="s">
        <v>698</v>
      </c>
      <c r="EO388" s="27" t="s">
        <v>698</v>
      </c>
      <c r="EP388" s="27" t="s">
        <v>698</v>
      </c>
      <c r="EQ388" s="27" t="s">
        <v>698</v>
      </c>
      <c r="ER388" s="27" t="s">
        <v>698</v>
      </c>
      <c r="ES388" s="27" t="s">
        <v>698</v>
      </c>
      <c r="ET388" s="27" t="s">
        <v>698</v>
      </c>
      <c r="EU388" s="27" t="s">
        <v>698</v>
      </c>
      <c r="EV388" s="27" t="s">
        <v>698</v>
      </c>
      <c r="EW388" s="27" t="s">
        <v>698</v>
      </c>
      <c r="EX388" s="27" t="s">
        <v>698</v>
      </c>
      <c r="EY388" s="27" t="s">
        <v>698</v>
      </c>
      <c r="EZ388" s="27" t="s">
        <v>698</v>
      </c>
      <c r="FA388" s="27" t="s">
        <v>698</v>
      </c>
      <c r="FB388" s="27" t="s">
        <v>698</v>
      </c>
      <c r="FC388" s="27" t="s">
        <v>698</v>
      </c>
      <c r="FD388" s="27" t="s">
        <v>698</v>
      </c>
      <c r="FE388" s="27" t="s">
        <v>694</v>
      </c>
      <c r="FF388" s="27" t="s">
        <v>698</v>
      </c>
      <c r="FG388" s="27" t="s">
        <v>698</v>
      </c>
      <c r="FH388" s="27" t="s">
        <v>698</v>
      </c>
      <c r="FI388" s="27" t="s">
        <v>698</v>
      </c>
      <c r="FJ388" s="27" t="s">
        <v>694</v>
      </c>
      <c r="FK388" s="27" t="s">
        <v>698</v>
      </c>
      <c r="FL388" s="27" t="s">
        <v>698</v>
      </c>
      <c r="FM388" s="27" t="s">
        <v>698</v>
      </c>
      <c r="FN388" s="27" t="s">
        <v>694</v>
      </c>
      <c r="FO388" s="72" t="s">
        <v>1981</v>
      </c>
      <c r="FP388" s="72" t="s">
        <v>698</v>
      </c>
      <c r="FQ388" s="72" t="s">
        <v>1176</v>
      </c>
      <c r="FR388" s="72" t="s">
        <v>1982</v>
      </c>
      <c r="FS388" s="72" t="s">
        <v>698</v>
      </c>
      <c r="FT388" s="72" t="s">
        <v>698</v>
      </c>
      <c r="FU388" s="72" t="s">
        <v>698</v>
      </c>
      <c r="FV388" s="72" t="s">
        <v>698</v>
      </c>
      <c r="FW388" s="78" t="s">
        <v>698</v>
      </c>
      <c r="FX388" s="78" t="s">
        <v>698</v>
      </c>
      <c r="FY388" s="72" t="s">
        <v>698</v>
      </c>
      <c r="FZ388" s="90"/>
      <c r="GA388" s="90"/>
      <c r="GB388" s="90"/>
      <c r="GC388" s="90"/>
      <c r="GD388" s="90"/>
      <c r="GE388" s="90"/>
      <c r="GF388" s="90"/>
      <c r="GG388" s="90"/>
      <c r="GH388" s="105" t="s">
        <v>1990</v>
      </c>
      <c r="GI388" s="106"/>
      <c r="GJ388" s="27"/>
      <c r="GK388" s="28"/>
      <c r="GL388" s="27"/>
    </row>
    <row r="389" spans="1:194" x14ac:dyDescent="0.25">
      <c r="A389" s="71" t="str">
        <f t="shared" si="36"/>
        <v>Expenditure: Interest, Dividends and Rent on Land - Interest Paid: Interest costs non-current Provisions</v>
      </c>
      <c r="B389" s="27" t="s">
        <v>1639</v>
      </c>
      <c r="C389" s="27" t="str">
        <f t="shared" si="30"/>
        <v>IE006002006000000000000000000000000000</v>
      </c>
      <c r="D389" s="23" t="s">
        <v>1166</v>
      </c>
      <c r="E389" s="23" t="s">
        <v>715</v>
      </c>
      <c r="F389" s="23" t="s">
        <v>707</v>
      </c>
      <c r="G389" s="23" t="s">
        <v>715</v>
      </c>
      <c r="H389" s="23" t="s">
        <v>697</v>
      </c>
      <c r="I389" s="23" t="s">
        <v>697</v>
      </c>
      <c r="J389" s="23" t="s">
        <v>697</v>
      </c>
      <c r="K389" s="23" t="s">
        <v>697</v>
      </c>
      <c r="L389" s="23" t="s">
        <v>697</v>
      </c>
      <c r="M389" s="23" t="s">
        <v>697</v>
      </c>
      <c r="N389" s="23" t="s">
        <v>697</v>
      </c>
      <c r="O389" s="23" t="s">
        <v>697</v>
      </c>
      <c r="P389" s="23" t="s">
        <v>697</v>
      </c>
      <c r="Q389" s="27">
        <v>0</v>
      </c>
      <c r="R389" s="27" t="s">
        <v>704</v>
      </c>
      <c r="S389" s="27" t="s">
        <v>698</v>
      </c>
      <c r="T389" s="28" t="s">
        <v>694</v>
      </c>
      <c r="U389" s="28"/>
      <c r="V389" s="27" t="s">
        <v>2016</v>
      </c>
      <c r="W389" s="27" t="s">
        <v>905</v>
      </c>
      <c r="X389" s="27"/>
      <c r="Y389" s="27"/>
      <c r="Z389" s="27" t="s">
        <v>2017</v>
      </c>
      <c r="AA389" s="27"/>
      <c r="AB389" s="27"/>
      <c r="AC389" s="27"/>
      <c r="AD389" s="27"/>
      <c r="AE389" s="27"/>
      <c r="AF389" s="27"/>
      <c r="AG389" s="27"/>
      <c r="AH389" s="27"/>
      <c r="AI389" s="27" t="s">
        <v>2018</v>
      </c>
      <c r="AJ389" s="28" t="s">
        <v>704</v>
      </c>
      <c r="AK389" s="27" t="s">
        <v>698</v>
      </c>
      <c r="AL389" s="27" t="s">
        <v>698</v>
      </c>
      <c r="AM389" s="27" t="s">
        <v>698</v>
      </c>
      <c r="AN389" s="27" t="s">
        <v>698</v>
      </c>
      <c r="AO389" s="27" t="s">
        <v>698</v>
      </c>
      <c r="AP389" s="27" t="s">
        <v>698</v>
      </c>
      <c r="AQ389" s="27" t="s">
        <v>698</v>
      </c>
      <c r="AR389" s="27" t="s">
        <v>698</v>
      </c>
      <c r="AS389" s="27" t="s">
        <v>698</v>
      </c>
      <c r="AT389" s="27" t="s">
        <v>698</v>
      </c>
      <c r="AU389" s="27" t="s">
        <v>698</v>
      </c>
      <c r="AV389" s="27" t="s">
        <v>698</v>
      </c>
      <c r="AW389" s="27" t="s">
        <v>698</v>
      </c>
      <c r="AX389" s="27" t="s">
        <v>698</v>
      </c>
      <c r="AY389" s="27" t="s">
        <v>698</v>
      </c>
      <c r="AZ389" s="27" t="s">
        <v>698</v>
      </c>
      <c r="BA389" s="27" t="s">
        <v>698</v>
      </c>
      <c r="BB389" s="27" t="s">
        <v>698</v>
      </c>
      <c r="BC389" s="27" t="s">
        <v>698</v>
      </c>
      <c r="BD389" s="27" t="s">
        <v>698</v>
      </c>
      <c r="BE389" s="27" t="s">
        <v>698</v>
      </c>
      <c r="BF389" s="27" t="s">
        <v>698</v>
      </c>
      <c r="BG389" s="27" t="s">
        <v>698</v>
      </c>
      <c r="BH389" s="27" t="s">
        <v>698</v>
      </c>
      <c r="BI389" s="27" t="s">
        <v>698</v>
      </c>
      <c r="BJ389" s="27" t="s">
        <v>698</v>
      </c>
      <c r="BK389" s="27" t="s">
        <v>698</v>
      </c>
      <c r="BL389" s="27" t="s">
        <v>698</v>
      </c>
      <c r="BM389" s="27" t="s">
        <v>698</v>
      </c>
      <c r="BN389" s="27" t="s">
        <v>698</v>
      </c>
      <c r="BO389" s="27" t="s">
        <v>698</v>
      </c>
      <c r="BP389" s="27" t="s">
        <v>698</v>
      </c>
      <c r="BQ389" s="27" t="s">
        <v>698</v>
      </c>
      <c r="BR389" s="27" t="s">
        <v>698</v>
      </c>
      <c r="BS389" s="27" t="s">
        <v>698</v>
      </c>
      <c r="BT389" s="27" t="s">
        <v>698</v>
      </c>
      <c r="BU389" s="27" t="s">
        <v>698</v>
      </c>
      <c r="BV389" s="27" t="s">
        <v>698</v>
      </c>
      <c r="BW389" s="27" t="s">
        <v>698</v>
      </c>
      <c r="BX389" s="27" t="s">
        <v>698</v>
      </c>
      <c r="BY389" s="27" t="s">
        <v>698</v>
      </c>
      <c r="BZ389" s="27" t="s">
        <v>698</v>
      </c>
      <c r="CA389" s="27" t="s">
        <v>698</v>
      </c>
      <c r="CB389" s="27" t="s">
        <v>698</v>
      </c>
      <c r="CC389" s="27" t="s">
        <v>698</v>
      </c>
      <c r="CD389" s="27" t="s">
        <v>704</v>
      </c>
      <c r="CE389" s="27" t="s">
        <v>698</v>
      </c>
      <c r="CF389" s="27" t="s">
        <v>698</v>
      </c>
      <c r="CG389" s="27" t="s">
        <v>698</v>
      </c>
      <c r="CH389" s="27" t="s">
        <v>698</v>
      </c>
      <c r="CI389" s="27" t="s">
        <v>698</v>
      </c>
      <c r="CJ389" s="27" t="s">
        <v>698</v>
      </c>
      <c r="CK389" s="27" t="s">
        <v>698</v>
      </c>
      <c r="CL389" s="27" t="s">
        <v>698</v>
      </c>
      <c r="CM389" s="27" t="s">
        <v>698</v>
      </c>
      <c r="CN389" s="27" t="s">
        <v>698</v>
      </c>
      <c r="CO389" s="27" t="s">
        <v>698</v>
      </c>
      <c r="CP389" s="27" t="s">
        <v>698</v>
      </c>
      <c r="CQ389" s="27" t="s">
        <v>698</v>
      </c>
      <c r="CR389" s="27" t="s">
        <v>698</v>
      </c>
      <c r="CS389" s="27" t="s">
        <v>698</v>
      </c>
      <c r="CT389" s="27" t="s">
        <v>698</v>
      </c>
      <c r="CU389" s="27" t="s">
        <v>698</v>
      </c>
      <c r="CV389" s="27" t="s">
        <v>698</v>
      </c>
      <c r="CW389" s="27" t="s">
        <v>698</v>
      </c>
      <c r="CX389" s="27" t="s">
        <v>698</v>
      </c>
      <c r="CY389" s="27" t="s">
        <v>698</v>
      </c>
      <c r="CZ389" s="27" t="s">
        <v>698</v>
      </c>
      <c r="DA389" s="27" t="s">
        <v>698</v>
      </c>
      <c r="DB389" s="27" t="s">
        <v>698</v>
      </c>
      <c r="DC389" s="27" t="s">
        <v>698</v>
      </c>
      <c r="DD389" s="27" t="s">
        <v>698</v>
      </c>
      <c r="DE389" s="27" t="s">
        <v>698</v>
      </c>
      <c r="DF389" s="27" t="s">
        <v>698</v>
      </c>
      <c r="DG389" s="27" t="s">
        <v>698</v>
      </c>
      <c r="DH389" s="27" t="s">
        <v>698</v>
      </c>
      <c r="DI389" s="27" t="s">
        <v>698</v>
      </c>
      <c r="DJ389" s="27" t="s">
        <v>698</v>
      </c>
      <c r="DK389" s="27" t="s">
        <v>698</v>
      </c>
      <c r="DL389" s="27" t="s">
        <v>698</v>
      </c>
      <c r="DM389" s="27" t="s">
        <v>698</v>
      </c>
      <c r="DN389" s="27" t="s">
        <v>698</v>
      </c>
      <c r="DO389" s="27" t="s">
        <v>698</v>
      </c>
      <c r="DP389" s="27" t="s">
        <v>698</v>
      </c>
      <c r="DQ389" s="27" t="s">
        <v>698</v>
      </c>
      <c r="DR389" s="27" t="s">
        <v>698</v>
      </c>
      <c r="DS389" s="27"/>
      <c r="DT389" s="27" t="s">
        <v>698</v>
      </c>
      <c r="DU389" s="27" t="s">
        <v>698</v>
      </c>
      <c r="DV389" s="27" t="s">
        <v>698</v>
      </c>
      <c r="DW389" s="27" t="s">
        <v>698</v>
      </c>
      <c r="DX389" s="27" t="s">
        <v>698</v>
      </c>
      <c r="DY389" s="27" t="s">
        <v>698</v>
      </c>
      <c r="DZ389" s="27" t="s">
        <v>698</v>
      </c>
      <c r="EA389" s="27" t="s">
        <v>698</v>
      </c>
      <c r="EB389" s="27" t="s">
        <v>698</v>
      </c>
      <c r="EC389" s="27" t="s">
        <v>698</v>
      </c>
      <c r="ED389" s="27" t="s">
        <v>698</v>
      </c>
      <c r="EE389" s="27" t="s">
        <v>698</v>
      </c>
      <c r="EF389" s="27" t="s">
        <v>698</v>
      </c>
      <c r="EG389" s="27" t="s">
        <v>694</v>
      </c>
      <c r="EH389" s="27" t="s">
        <v>698</v>
      </c>
      <c r="EI389" s="27" t="s">
        <v>698</v>
      </c>
      <c r="EJ389" s="27" t="s">
        <v>698</v>
      </c>
      <c r="EK389" s="27" t="s">
        <v>698</v>
      </c>
      <c r="EL389" s="27" t="s">
        <v>698</v>
      </c>
      <c r="EM389" s="27" t="s">
        <v>698</v>
      </c>
      <c r="EN389" s="27" t="s">
        <v>698</v>
      </c>
      <c r="EO389" s="27" t="s">
        <v>698</v>
      </c>
      <c r="EP389" s="27" t="s">
        <v>698</v>
      </c>
      <c r="EQ389" s="27" t="s">
        <v>698</v>
      </c>
      <c r="ER389" s="27" t="s">
        <v>698</v>
      </c>
      <c r="ES389" s="27" t="s">
        <v>698</v>
      </c>
      <c r="ET389" s="27" t="s">
        <v>698</v>
      </c>
      <c r="EU389" s="27" t="s">
        <v>698</v>
      </c>
      <c r="EV389" s="27" t="s">
        <v>698</v>
      </c>
      <c r="EW389" s="27" t="s">
        <v>698</v>
      </c>
      <c r="EX389" s="27" t="s">
        <v>698</v>
      </c>
      <c r="EY389" s="27" t="s">
        <v>698</v>
      </c>
      <c r="EZ389" s="27" t="s">
        <v>698</v>
      </c>
      <c r="FA389" s="27" t="s">
        <v>698</v>
      </c>
      <c r="FB389" s="27" t="s">
        <v>698</v>
      </c>
      <c r="FC389" s="27" t="s">
        <v>698</v>
      </c>
      <c r="FD389" s="27" t="s">
        <v>698</v>
      </c>
      <c r="FE389" s="27" t="s">
        <v>694</v>
      </c>
      <c r="FF389" s="27" t="s">
        <v>698</v>
      </c>
      <c r="FG389" s="27" t="s">
        <v>698</v>
      </c>
      <c r="FH389" s="27" t="s">
        <v>698</v>
      </c>
      <c r="FI389" s="27" t="s">
        <v>698</v>
      </c>
      <c r="FJ389" s="27" t="s">
        <v>694</v>
      </c>
      <c r="FK389" s="27" t="s">
        <v>698</v>
      </c>
      <c r="FL389" s="27" t="s">
        <v>698</v>
      </c>
      <c r="FM389" s="27" t="s">
        <v>698</v>
      </c>
      <c r="FN389" s="27" t="s">
        <v>694</v>
      </c>
      <c r="FO389" s="72" t="s">
        <v>1981</v>
      </c>
      <c r="FP389" s="72" t="s">
        <v>698</v>
      </c>
      <c r="FQ389" s="72" t="s">
        <v>1176</v>
      </c>
      <c r="FR389" s="72" t="s">
        <v>1982</v>
      </c>
      <c r="FS389" s="72" t="s">
        <v>698</v>
      </c>
      <c r="FT389" s="72" t="s">
        <v>698</v>
      </c>
      <c r="FU389" s="72" t="s">
        <v>698</v>
      </c>
      <c r="FV389" s="72" t="s">
        <v>698</v>
      </c>
      <c r="FW389" s="78" t="s">
        <v>698</v>
      </c>
      <c r="FX389" s="78" t="s">
        <v>698</v>
      </c>
      <c r="FY389" s="72" t="s">
        <v>698</v>
      </c>
      <c r="FZ389" s="90"/>
      <c r="GA389" s="90"/>
      <c r="GB389" s="90"/>
      <c r="GC389" s="90"/>
      <c r="GD389" s="90"/>
      <c r="GE389" s="90"/>
      <c r="GF389" s="90"/>
      <c r="GG389" s="90"/>
      <c r="GH389" s="105" t="s">
        <v>1990</v>
      </c>
      <c r="GI389" s="106"/>
      <c r="GJ389" s="27"/>
      <c r="GK389" s="28"/>
      <c r="GL389" s="27"/>
    </row>
    <row r="390" spans="1:194" x14ac:dyDescent="0.25">
      <c r="A390" s="71" t="str">
        <f t="shared" si="36"/>
        <v>Expenditure: Interest, Dividends and Rent on Land - Interest Paid: Overdue Accounts</v>
      </c>
      <c r="B390" s="27" t="s">
        <v>1639</v>
      </c>
      <c r="C390" s="27" t="str">
        <f t="shared" si="30"/>
        <v>IE006002007000000000000000000000000000</v>
      </c>
      <c r="D390" s="23" t="s">
        <v>1166</v>
      </c>
      <c r="E390" s="23" t="s">
        <v>715</v>
      </c>
      <c r="F390" s="23" t="s">
        <v>707</v>
      </c>
      <c r="G390" s="23" t="s">
        <v>718</v>
      </c>
      <c r="H390" s="23" t="s">
        <v>697</v>
      </c>
      <c r="I390" s="23" t="s">
        <v>697</v>
      </c>
      <c r="J390" s="23" t="s">
        <v>697</v>
      </c>
      <c r="K390" s="23" t="s">
        <v>697</v>
      </c>
      <c r="L390" s="23" t="s">
        <v>697</v>
      </c>
      <c r="M390" s="23" t="s">
        <v>697</v>
      </c>
      <c r="N390" s="23" t="s">
        <v>697</v>
      </c>
      <c r="O390" s="23" t="s">
        <v>697</v>
      </c>
      <c r="P390" s="23" t="s">
        <v>697</v>
      </c>
      <c r="Q390" s="27">
        <v>0</v>
      </c>
      <c r="R390" s="27" t="s">
        <v>704</v>
      </c>
      <c r="S390" s="27" t="s">
        <v>698</v>
      </c>
      <c r="T390" s="28" t="s">
        <v>694</v>
      </c>
      <c r="U390" s="28"/>
      <c r="V390" s="27" t="s">
        <v>2019</v>
      </c>
      <c r="W390" s="27" t="s">
        <v>905</v>
      </c>
      <c r="X390" s="27"/>
      <c r="Y390" s="27"/>
      <c r="Z390" s="27" t="s">
        <v>2020</v>
      </c>
      <c r="AA390" s="27"/>
      <c r="AB390" s="27"/>
      <c r="AC390" s="27"/>
      <c r="AD390" s="27"/>
      <c r="AE390" s="27"/>
      <c r="AF390" s="27"/>
      <c r="AG390" s="27"/>
      <c r="AH390" s="27"/>
      <c r="AI390" s="27" t="s">
        <v>2021</v>
      </c>
      <c r="AJ390" s="28" t="s">
        <v>704</v>
      </c>
      <c r="AK390" s="27" t="s">
        <v>698</v>
      </c>
      <c r="AL390" s="27" t="s">
        <v>698</v>
      </c>
      <c r="AM390" s="27" t="s">
        <v>698</v>
      </c>
      <c r="AN390" s="27" t="s">
        <v>698</v>
      </c>
      <c r="AO390" s="27" t="s">
        <v>698</v>
      </c>
      <c r="AP390" s="27" t="s">
        <v>698</v>
      </c>
      <c r="AQ390" s="27" t="s">
        <v>698</v>
      </c>
      <c r="AR390" s="27" t="s">
        <v>698</v>
      </c>
      <c r="AS390" s="27" t="s">
        <v>698</v>
      </c>
      <c r="AT390" s="27" t="s">
        <v>698</v>
      </c>
      <c r="AU390" s="27" t="s">
        <v>698</v>
      </c>
      <c r="AV390" s="27" t="s">
        <v>698</v>
      </c>
      <c r="AW390" s="27" t="s">
        <v>698</v>
      </c>
      <c r="AX390" s="27" t="s">
        <v>698</v>
      </c>
      <c r="AY390" s="27" t="s">
        <v>698</v>
      </c>
      <c r="AZ390" s="27" t="s">
        <v>698</v>
      </c>
      <c r="BA390" s="27" t="s">
        <v>698</v>
      </c>
      <c r="BB390" s="27" t="s">
        <v>698</v>
      </c>
      <c r="BC390" s="27" t="s">
        <v>698</v>
      </c>
      <c r="BD390" s="27" t="s">
        <v>698</v>
      </c>
      <c r="BE390" s="27" t="s">
        <v>698</v>
      </c>
      <c r="BF390" s="27" t="s">
        <v>698</v>
      </c>
      <c r="BG390" s="27" t="s">
        <v>698</v>
      </c>
      <c r="BH390" s="27" t="s">
        <v>698</v>
      </c>
      <c r="BI390" s="27" t="s">
        <v>698</v>
      </c>
      <c r="BJ390" s="27" t="s">
        <v>698</v>
      </c>
      <c r="BK390" s="27" t="s">
        <v>698</v>
      </c>
      <c r="BL390" s="27" t="s">
        <v>698</v>
      </c>
      <c r="BM390" s="27" t="s">
        <v>698</v>
      </c>
      <c r="BN390" s="27" t="s">
        <v>698</v>
      </c>
      <c r="BO390" s="27" t="s">
        <v>698</v>
      </c>
      <c r="BP390" s="27" t="s">
        <v>698</v>
      </c>
      <c r="BQ390" s="27" t="s">
        <v>698</v>
      </c>
      <c r="BR390" s="27" t="s">
        <v>698</v>
      </c>
      <c r="BS390" s="27" t="s">
        <v>698</v>
      </c>
      <c r="BT390" s="27" t="s">
        <v>698</v>
      </c>
      <c r="BU390" s="27" t="s">
        <v>698</v>
      </c>
      <c r="BV390" s="27" t="s">
        <v>698</v>
      </c>
      <c r="BW390" s="27" t="s">
        <v>698</v>
      </c>
      <c r="BX390" s="27" t="s">
        <v>698</v>
      </c>
      <c r="BY390" s="27" t="s">
        <v>698</v>
      </c>
      <c r="BZ390" s="27" t="s">
        <v>698</v>
      </c>
      <c r="CA390" s="27" t="s">
        <v>698</v>
      </c>
      <c r="CB390" s="27" t="s">
        <v>698</v>
      </c>
      <c r="CC390" s="27" t="s">
        <v>698</v>
      </c>
      <c r="CD390" s="27" t="s">
        <v>704</v>
      </c>
      <c r="CE390" s="27" t="s">
        <v>698</v>
      </c>
      <c r="CF390" s="27" t="s">
        <v>698</v>
      </c>
      <c r="CG390" s="27" t="s">
        <v>698</v>
      </c>
      <c r="CH390" s="27" t="s">
        <v>698</v>
      </c>
      <c r="CI390" s="27" t="s">
        <v>698</v>
      </c>
      <c r="CJ390" s="27" t="s">
        <v>698</v>
      </c>
      <c r="CK390" s="27" t="s">
        <v>698</v>
      </c>
      <c r="CL390" s="27" t="s">
        <v>698</v>
      </c>
      <c r="CM390" s="27" t="s">
        <v>698</v>
      </c>
      <c r="CN390" s="27" t="s">
        <v>698</v>
      </c>
      <c r="CO390" s="27" t="s">
        <v>698</v>
      </c>
      <c r="CP390" s="27" t="s">
        <v>698</v>
      </c>
      <c r="CQ390" s="27" t="s">
        <v>698</v>
      </c>
      <c r="CR390" s="27" t="s">
        <v>698</v>
      </c>
      <c r="CS390" s="27" t="s">
        <v>698</v>
      </c>
      <c r="CT390" s="27" t="s">
        <v>698</v>
      </c>
      <c r="CU390" s="27" t="s">
        <v>698</v>
      </c>
      <c r="CV390" s="27" t="s">
        <v>698</v>
      </c>
      <c r="CW390" s="27" t="s">
        <v>698</v>
      </c>
      <c r="CX390" s="27" t="s">
        <v>698</v>
      </c>
      <c r="CY390" s="27" t="s">
        <v>698</v>
      </c>
      <c r="CZ390" s="27" t="s">
        <v>698</v>
      </c>
      <c r="DA390" s="27" t="s">
        <v>698</v>
      </c>
      <c r="DB390" s="27" t="s">
        <v>698</v>
      </c>
      <c r="DC390" s="27" t="s">
        <v>698</v>
      </c>
      <c r="DD390" s="27" t="s">
        <v>698</v>
      </c>
      <c r="DE390" s="27" t="s">
        <v>698</v>
      </c>
      <c r="DF390" s="27" t="s">
        <v>698</v>
      </c>
      <c r="DG390" s="27" t="s">
        <v>698</v>
      </c>
      <c r="DH390" s="27" t="s">
        <v>698</v>
      </c>
      <c r="DI390" s="27" t="s">
        <v>698</v>
      </c>
      <c r="DJ390" s="27" t="s">
        <v>698</v>
      </c>
      <c r="DK390" s="27" t="s">
        <v>698</v>
      </c>
      <c r="DL390" s="27" t="s">
        <v>698</v>
      </c>
      <c r="DM390" s="27" t="s">
        <v>698</v>
      </c>
      <c r="DN390" s="27" t="s">
        <v>698</v>
      </c>
      <c r="DO390" s="27" t="s">
        <v>698</v>
      </c>
      <c r="DP390" s="27" t="s">
        <v>698</v>
      </c>
      <c r="DQ390" s="27" t="s">
        <v>698</v>
      </c>
      <c r="DR390" s="27" t="s">
        <v>698</v>
      </c>
      <c r="DS390" s="27"/>
      <c r="DT390" s="27" t="s">
        <v>698</v>
      </c>
      <c r="DU390" s="27" t="s">
        <v>698</v>
      </c>
      <c r="DV390" s="27" t="s">
        <v>698</v>
      </c>
      <c r="DW390" s="27" t="s">
        <v>698</v>
      </c>
      <c r="DX390" s="27" t="s">
        <v>698</v>
      </c>
      <c r="DY390" s="27" t="s">
        <v>698</v>
      </c>
      <c r="DZ390" s="27" t="s">
        <v>698</v>
      </c>
      <c r="EA390" s="27" t="s">
        <v>698</v>
      </c>
      <c r="EB390" s="27" t="s">
        <v>698</v>
      </c>
      <c r="EC390" s="27" t="s">
        <v>698</v>
      </c>
      <c r="ED390" s="27" t="s">
        <v>698</v>
      </c>
      <c r="EE390" s="27" t="s">
        <v>698</v>
      </c>
      <c r="EF390" s="27" t="s">
        <v>698</v>
      </c>
      <c r="EG390" s="27" t="s">
        <v>694</v>
      </c>
      <c r="EH390" s="27" t="s">
        <v>698</v>
      </c>
      <c r="EI390" s="27" t="s">
        <v>698</v>
      </c>
      <c r="EJ390" s="27" t="s">
        <v>698</v>
      </c>
      <c r="EK390" s="27" t="s">
        <v>698</v>
      </c>
      <c r="EL390" s="27" t="s">
        <v>698</v>
      </c>
      <c r="EM390" s="27" t="s">
        <v>698</v>
      </c>
      <c r="EN390" s="27" t="s">
        <v>698</v>
      </c>
      <c r="EO390" s="27" t="s">
        <v>698</v>
      </c>
      <c r="EP390" s="27" t="s">
        <v>698</v>
      </c>
      <c r="EQ390" s="27" t="s">
        <v>698</v>
      </c>
      <c r="ER390" s="27" t="s">
        <v>698</v>
      </c>
      <c r="ES390" s="27" t="s">
        <v>698</v>
      </c>
      <c r="ET390" s="27" t="s">
        <v>698</v>
      </c>
      <c r="EU390" s="27" t="s">
        <v>698</v>
      </c>
      <c r="EV390" s="27" t="s">
        <v>698</v>
      </c>
      <c r="EW390" s="27" t="s">
        <v>698</v>
      </c>
      <c r="EX390" s="27" t="s">
        <v>698</v>
      </c>
      <c r="EY390" s="27" t="s">
        <v>698</v>
      </c>
      <c r="EZ390" s="27" t="s">
        <v>698</v>
      </c>
      <c r="FA390" s="27" t="s">
        <v>698</v>
      </c>
      <c r="FB390" s="27" t="s">
        <v>698</v>
      </c>
      <c r="FC390" s="27" t="s">
        <v>698</v>
      </c>
      <c r="FD390" s="27" t="s">
        <v>698</v>
      </c>
      <c r="FE390" s="27" t="s">
        <v>694</v>
      </c>
      <c r="FF390" s="27" t="s">
        <v>698</v>
      </c>
      <c r="FG390" s="27" t="s">
        <v>698</v>
      </c>
      <c r="FH390" s="27" t="s">
        <v>698</v>
      </c>
      <c r="FI390" s="27" t="s">
        <v>698</v>
      </c>
      <c r="FJ390" s="27" t="s">
        <v>694</v>
      </c>
      <c r="FK390" s="27" t="s">
        <v>698</v>
      </c>
      <c r="FL390" s="27" t="s">
        <v>698</v>
      </c>
      <c r="FM390" s="27" t="s">
        <v>698</v>
      </c>
      <c r="FN390" s="27" t="s">
        <v>694</v>
      </c>
      <c r="FO390" s="72" t="s">
        <v>1981</v>
      </c>
      <c r="FP390" s="72" t="s">
        <v>698</v>
      </c>
      <c r="FQ390" s="72" t="s">
        <v>1176</v>
      </c>
      <c r="FR390" s="72" t="s">
        <v>1982</v>
      </c>
      <c r="FS390" s="72" t="s">
        <v>698</v>
      </c>
      <c r="FT390" s="72" t="s">
        <v>698</v>
      </c>
      <c r="FU390" s="72" t="s">
        <v>698</v>
      </c>
      <c r="FV390" s="72" t="s">
        <v>698</v>
      </c>
      <c r="FW390" s="78" t="s">
        <v>698</v>
      </c>
      <c r="FX390" s="78" t="s">
        <v>698</v>
      </c>
      <c r="FY390" s="72" t="s">
        <v>698</v>
      </c>
      <c r="FZ390" s="90"/>
      <c r="GA390" s="90"/>
      <c r="GB390" s="90"/>
      <c r="GC390" s="90"/>
      <c r="GD390" s="90"/>
      <c r="GE390" s="90"/>
      <c r="GF390" s="90"/>
      <c r="GG390" s="90"/>
      <c r="GH390" s="105" t="s">
        <v>1990</v>
      </c>
      <c r="GI390" s="106"/>
      <c r="GJ390" s="27"/>
      <c r="GK390" s="28"/>
      <c r="GL390" s="27"/>
    </row>
    <row r="391" spans="1:194" x14ac:dyDescent="0.25">
      <c r="A391" s="71" t="str">
        <f t="shared" si="36"/>
        <v>Expenditure: Interest, Dividends and Rent on Land - Interest Paid: Overpayments of Interest due to Queries Resolved</v>
      </c>
      <c r="B391" s="27" t="s">
        <v>1639</v>
      </c>
      <c r="C391" s="27" t="str">
        <f t="shared" si="30"/>
        <v>IE006002008000000000000000000000000000</v>
      </c>
      <c r="D391" s="23" t="s">
        <v>1166</v>
      </c>
      <c r="E391" s="23" t="s">
        <v>715</v>
      </c>
      <c r="F391" s="23" t="s">
        <v>707</v>
      </c>
      <c r="G391" s="23" t="s">
        <v>720</v>
      </c>
      <c r="H391" s="23" t="s">
        <v>697</v>
      </c>
      <c r="I391" s="23" t="s">
        <v>697</v>
      </c>
      <c r="J391" s="23" t="s">
        <v>697</v>
      </c>
      <c r="K391" s="23" t="s">
        <v>697</v>
      </c>
      <c r="L391" s="23" t="s">
        <v>697</v>
      </c>
      <c r="M391" s="23" t="s">
        <v>697</v>
      </c>
      <c r="N391" s="23" t="s">
        <v>697</v>
      </c>
      <c r="O391" s="23" t="s">
        <v>697</v>
      </c>
      <c r="P391" s="23" t="s">
        <v>697</v>
      </c>
      <c r="Q391" s="27">
        <v>0</v>
      </c>
      <c r="R391" s="27" t="s">
        <v>704</v>
      </c>
      <c r="S391" s="27" t="s">
        <v>698</v>
      </c>
      <c r="T391" s="28" t="s">
        <v>694</v>
      </c>
      <c r="U391" s="28"/>
      <c r="V391" s="27" t="s">
        <v>2022</v>
      </c>
      <c r="W391" s="27" t="s">
        <v>905</v>
      </c>
      <c r="X391" s="27"/>
      <c r="Y391" s="27"/>
      <c r="Z391" s="27" t="s">
        <v>2023</v>
      </c>
      <c r="AA391" s="27"/>
      <c r="AB391" s="27"/>
      <c r="AC391" s="27"/>
      <c r="AD391" s="27"/>
      <c r="AE391" s="27"/>
      <c r="AF391" s="27"/>
      <c r="AG391" s="27"/>
      <c r="AH391" s="27"/>
      <c r="AI391" s="27" t="s">
        <v>2024</v>
      </c>
      <c r="AJ391" s="28" t="s">
        <v>704</v>
      </c>
      <c r="AK391" s="27" t="s">
        <v>698</v>
      </c>
      <c r="AL391" s="27" t="s">
        <v>698</v>
      </c>
      <c r="AM391" s="27" t="s">
        <v>698</v>
      </c>
      <c r="AN391" s="27" t="s">
        <v>698</v>
      </c>
      <c r="AO391" s="27" t="s">
        <v>698</v>
      </c>
      <c r="AP391" s="27" t="s">
        <v>698</v>
      </c>
      <c r="AQ391" s="27" t="s">
        <v>698</v>
      </c>
      <c r="AR391" s="27" t="s">
        <v>698</v>
      </c>
      <c r="AS391" s="27" t="s">
        <v>698</v>
      </c>
      <c r="AT391" s="27" t="s">
        <v>698</v>
      </c>
      <c r="AU391" s="27" t="s">
        <v>698</v>
      </c>
      <c r="AV391" s="27" t="s">
        <v>698</v>
      </c>
      <c r="AW391" s="27" t="s">
        <v>698</v>
      </c>
      <c r="AX391" s="27" t="s">
        <v>698</v>
      </c>
      <c r="AY391" s="27" t="s">
        <v>698</v>
      </c>
      <c r="AZ391" s="27" t="s">
        <v>698</v>
      </c>
      <c r="BA391" s="27" t="s">
        <v>698</v>
      </c>
      <c r="BB391" s="27" t="s">
        <v>698</v>
      </c>
      <c r="BC391" s="27" t="s">
        <v>698</v>
      </c>
      <c r="BD391" s="27" t="s">
        <v>698</v>
      </c>
      <c r="BE391" s="27" t="s">
        <v>698</v>
      </c>
      <c r="BF391" s="27" t="s">
        <v>698</v>
      </c>
      <c r="BG391" s="27" t="s">
        <v>698</v>
      </c>
      <c r="BH391" s="27" t="s">
        <v>698</v>
      </c>
      <c r="BI391" s="27" t="s">
        <v>698</v>
      </c>
      <c r="BJ391" s="27" t="s">
        <v>698</v>
      </c>
      <c r="BK391" s="27" t="s">
        <v>698</v>
      </c>
      <c r="BL391" s="27" t="s">
        <v>698</v>
      </c>
      <c r="BM391" s="27" t="s">
        <v>698</v>
      </c>
      <c r="BN391" s="27" t="s">
        <v>698</v>
      </c>
      <c r="BO391" s="27" t="s">
        <v>698</v>
      </c>
      <c r="BP391" s="27" t="s">
        <v>698</v>
      </c>
      <c r="BQ391" s="27" t="s">
        <v>698</v>
      </c>
      <c r="BR391" s="27" t="s">
        <v>698</v>
      </c>
      <c r="BS391" s="27" t="s">
        <v>698</v>
      </c>
      <c r="BT391" s="27" t="s">
        <v>698</v>
      </c>
      <c r="BU391" s="27" t="s">
        <v>698</v>
      </c>
      <c r="BV391" s="27" t="s">
        <v>698</v>
      </c>
      <c r="BW391" s="27" t="s">
        <v>698</v>
      </c>
      <c r="BX391" s="27" t="s">
        <v>698</v>
      </c>
      <c r="BY391" s="27" t="s">
        <v>698</v>
      </c>
      <c r="BZ391" s="27" t="s">
        <v>698</v>
      </c>
      <c r="CA391" s="27" t="s">
        <v>698</v>
      </c>
      <c r="CB391" s="27" t="s">
        <v>698</v>
      </c>
      <c r="CC391" s="27" t="s">
        <v>698</v>
      </c>
      <c r="CD391" s="27" t="s">
        <v>704</v>
      </c>
      <c r="CE391" s="27" t="s">
        <v>698</v>
      </c>
      <c r="CF391" s="27" t="s">
        <v>698</v>
      </c>
      <c r="CG391" s="27" t="s">
        <v>698</v>
      </c>
      <c r="CH391" s="27" t="s">
        <v>698</v>
      </c>
      <c r="CI391" s="27" t="s">
        <v>698</v>
      </c>
      <c r="CJ391" s="27" t="s">
        <v>698</v>
      </c>
      <c r="CK391" s="27" t="s">
        <v>698</v>
      </c>
      <c r="CL391" s="27" t="s">
        <v>698</v>
      </c>
      <c r="CM391" s="27" t="s">
        <v>698</v>
      </c>
      <c r="CN391" s="27" t="s">
        <v>698</v>
      </c>
      <c r="CO391" s="27" t="s">
        <v>698</v>
      </c>
      <c r="CP391" s="27" t="s">
        <v>698</v>
      </c>
      <c r="CQ391" s="27" t="s">
        <v>698</v>
      </c>
      <c r="CR391" s="27" t="s">
        <v>698</v>
      </c>
      <c r="CS391" s="27" t="s">
        <v>698</v>
      </c>
      <c r="CT391" s="27" t="s">
        <v>698</v>
      </c>
      <c r="CU391" s="27" t="s">
        <v>698</v>
      </c>
      <c r="CV391" s="27" t="s">
        <v>698</v>
      </c>
      <c r="CW391" s="27" t="s">
        <v>698</v>
      </c>
      <c r="CX391" s="27" t="s">
        <v>698</v>
      </c>
      <c r="CY391" s="27" t="s">
        <v>698</v>
      </c>
      <c r="CZ391" s="27" t="s">
        <v>698</v>
      </c>
      <c r="DA391" s="27" t="s">
        <v>698</v>
      </c>
      <c r="DB391" s="27" t="s">
        <v>698</v>
      </c>
      <c r="DC391" s="27" t="s">
        <v>698</v>
      </c>
      <c r="DD391" s="27" t="s">
        <v>698</v>
      </c>
      <c r="DE391" s="27" t="s">
        <v>698</v>
      </c>
      <c r="DF391" s="27" t="s">
        <v>698</v>
      </c>
      <c r="DG391" s="27" t="s">
        <v>698</v>
      </c>
      <c r="DH391" s="27" t="s">
        <v>698</v>
      </c>
      <c r="DI391" s="27" t="s">
        <v>698</v>
      </c>
      <c r="DJ391" s="27" t="s">
        <v>698</v>
      </c>
      <c r="DK391" s="27" t="s">
        <v>698</v>
      </c>
      <c r="DL391" s="27" t="s">
        <v>698</v>
      </c>
      <c r="DM391" s="27" t="s">
        <v>698</v>
      </c>
      <c r="DN391" s="27" t="s">
        <v>698</v>
      </c>
      <c r="DO391" s="27" t="s">
        <v>698</v>
      </c>
      <c r="DP391" s="27" t="s">
        <v>698</v>
      </c>
      <c r="DQ391" s="27" t="s">
        <v>698</v>
      </c>
      <c r="DR391" s="27" t="s">
        <v>698</v>
      </c>
      <c r="DS391" s="27"/>
      <c r="DT391" s="27" t="s">
        <v>698</v>
      </c>
      <c r="DU391" s="27" t="s">
        <v>698</v>
      </c>
      <c r="DV391" s="27" t="s">
        <v>698</v>
      </c>
      <c r="DW391" s="27" t="s">
        <v>698</v>
      </c>
      <c r="DX391" s="27" t="s">
        <v>698</v>
      </c>
      <c r="DY391" s="27" t="s">
        <v>698</v>
      </c>
      <c r="DZ391" s="27" t="s">
        <v>698</v>
      </c>
      <c r="EA391" s="27" t="s">
        <v>698</v>
      </c>
      <c r="EB391" s="27" t="s">
        <v>698</v>
      </c>
      <c r="EC391" s="27" t="s">
        <v>698</v>
      </c>
      <c r="ED391" s="27" t="s">
        <v>698</v>
      </c>
      <c r="EE391" s="27" t="s">
        <v>698</v>
      </c>
      <c r="EF391" s="27" t="s">
        <v>698</v>
      </c>
      <c r="EG391" s="27" t="s">
        <v>694</v>
      </c>
      <c r="EH391" s="27" t="s">
        <v>698</v>
      </c>
      <c r="EI391" s="27" t="s">
        <v>698</v>
      </c>
      <c r="EJ391" s="27" t="s">
        <v>698</v>
      </c>
      <c r="EK391" s="27" t="s">
        <v>698</v>
      </c>
      <c r="EL391" s="27" t="s">
        <v>698</v>
      </c>
      <c r="EM391" s="27" t="s">
        <v>698</v>
      </c>
      <c r="EN391" s="27" t="s">
        <v>698</v>
      </c>
      <c r="EO391" s="27" t="s">
        <v>698</v>
      </c>
      <c r="EP391" s="27" t="s">
        <v>698</v>
      </c>
      <c r="EQ391" s="27" t="s">
        <v>698</v>
      </c>
      <c r="ER391" s="27" t="s">
        <v>698</v>
      </c>
      <c r="ES391" s="27" t="s">
        <v>698</v>
      </c>
      <c r="ET391" s="27" t="s">
        <v>698</v>
      </c>
      <c r="EU391" s="27" t="s">
        <v>698</v>
      </c>
      <c r="EV391" s="27" t="s">
        <v>698</v>
      </c>
      <c r="EW391" s="27" t="s">
        <v>698</v>
      </c>
      <c r="EX391" s="27" t="s">
        <v>698</v>
      </c>
      <c r="EY391" s="27" t="s">
        <v>698</v>
      </c>
      <c r="EZ391" s="27" t="s">
        <v>698</v>
      </c>
      <c r="FA391" s="27" t="s">
        <v>698</v>
      </c>
      <c r="FB391" s="27" t="s">
        <v>698</v>
      </c>
      <c r="FC391" s="27" t="s">
        <v>698</v>
      </c>
      <c r="FD391" s="27" t="s">
        <v>698</v>
      </c>
      <c r="FE391" s="27" t="s">
        <v>694</v>
      </c>
      <c r="FF391" s="27" t="s">
        <v>698</v>
      </c>
      <c r="FG391" s="27" t="s">
        <v>698</v>
      </c>
      <c r="FH391" s="27" t="s">
        <v>698</v>
      </c>
      <c r="FI391" s="27" t="s">
        <v>698</v>
      </c>
      <c r="FJ391" s="27" t="s">
        <v>694</v>
      </c>
      <c r="FK391" s="27" t="s">
        <v>698</v>
      </c>
      <c r="FL391" s="27" t="s">
        <v>698</v>
      </c>
      <c r="FM391" s="27" t="s">
        <v>698</v>
      </c>
      <c r="FN391" s="27" t="s">
        <v>694</v>
      </c>
      <c r="FO391" s="72" t="s">
        <v>1981</v>
      </c>
      <c r="FP391" s="72" t="s">
        <v>698</v>
      </c>
      <c r="FQ391" s="72" t="s">
        <v>1176</v>
      </c>
      <c r="FR391" s="72" t="s">
        <v>1982</v>
      </c>
      <c r="FS391" s="72" t="s">
        <v>698</v>
      </c>
      <c r="FT391" s="72" t="s">
        <v>698</v>
      </c>
      <c r="FU391" s="72" t="s">
        <v>698</v>
      </c>
      <c r="FV391" s="72" t="s">
        <v>698</v>
      </c>
      <c r="FW391" s="78" t="s">
        <v>698</v>
      </c>
      <c r="FX391" s="78" t="s">
        <v>698</v>
      </c>
      <c r="FY391" s="72" t="s">
        <v>698</v>
      </c>
      <c r="FZ391" s="90"/>
      <c r="GA391" s="90"/>
      <c r="GB391" s="90"/>
      <c r="GC391" s="90"/>
      <c r="GD391" s="90"/>
      <c r="GE391" s="90"/>
      <c r="GF391" s="90"/>
      <c r="GG391" s="90"/>
      <c r="GH391" s="105" t="s">
        <v>1990</v>
      </c>
      <c r="GI391" s="106"/>
      <c r="GJ391" s="27"/>
      <c r="GK391" s="28"/>
      <c r="GL391" s="27"/>
    </row>
    <row r="392" spans="1:194" x14ac:dyDescent="0.25">
      <c r="A392" s="71" t="str">
        <f t="shared" si="36"/>
        <v>Expenditure: Interest, Dividends and Rent on Land - Interest Paid: Deposits</v>
      </c>
      <c r="B392" s="27" t="s">
        <v>1639</v>
      </c>
      <c r="C392" s="27" t="str">
        <f t="shared" si="30"/>
        <v>IE006002009000000000000000000000000000</v>
      </c>
      <c r="D392" s="23" t="s">
        <v>1166</v>
      </c>
      <c r="E392" s="23" t="s">
        <v>715</v>
      </c>
      <c r="F392" s="23" t="s">
        <v>707</v>
      </c>
      <c r="G392" s="23" t="s">
        <v>722</v>
      </c>
      <c r="H392" s="23" t="s">
        <v>697</v>
      </c>
      <c r="I392" s="23" t="s">
        <v>697</v>
      </c>
      <c r="J392" s="23" t="s">
        <v>697</v>
      </c>
      <c r="K392" s="23" t="s">
        <v>697</v>
      </c>
      <c r="L392" s="23" t="s">
        <v>697</v>
      </c>
      <c r="M392" s="23" t="s">
        <v>697</v>
      </c>
      <c r="N392" s="23" t="s">
        <v>697</v>
      </c>
      <c r="O392" s="23" t="s">
        <v>697</v>
      </c>
      <c r="P392" s="23" t="s">
        <v>697</v>
      </c>
      <c r="Q392" s="27">
        <v>0</v>
      </c>
      <c r="R392" s="27" t="s">
        <v>704</v>
      </c>
      <c r="S392" s="27" t="s">
        <v>698</v>
      </c>
      <c r="T392" s="28" t="s">
        <v>694</v>
      </c>
      <c r="U392" s="28"/>
      <c r="V392" s="28" t="s">
        <v>2025</v>
      </c>
      <c r="W392" s="28" t="s">
        <v>905</v>
      </c>
      <c r="X392" s="28"/>
      <c r="Y392" s="28"/>
      <c r="Z392" s="28" t="s">
        <v>2026</v>
      </c>
      <c r="AA392" s="28"/>
      <c r="AB392" s="28"/>
      <c r="AC392" s="28"/>
      <c r="AD392" s="28"/>
      <c r="AE392" s="28"/>
      <c r="AF392" s="28"/>
      <c r="AG392" s="28"/>
      <c r="AH392" s="28"/>
      <c r="AI392" s="27" t="s">
        <v>2027</v>
      </c>
      <c r="AJ392" s="28" t="s">
        <v>704</v>
      </c>
      <c r="AK392" s="27" t="s">
        <v>698</v>
      </c>
      <c r="AL392" s="27" t="s">
        <v>698</v>
      </c>
      <c r="AM392" s="27" t="s">
        <v>698</v>
      </c>
      <c r="AN392" s="27" t="s">
        <v>698</v>
      </c>
      <c r="AO392" s="27" t="s">
        <v>698</v>
      </c>
      <c r="AP392" s="27" t="s">
        <v>698</v>
      </c>
      <c r="AQ392" s="27" t="s">
        <v>698</v>
      </c>
      <c r="AR392" s="27" t="s">
        <v>698</v>
      </c>
      <c r="AS392" s="27" t="s">
        <v>698</v>
      </c>
      <c r="AT392" s="27" t="s">
        <v>698</v>
      </c>
      <c r="AU392" s="27" t="s">
        <v>698</v>
      </c>
      <c r="AV392" s="27" t="s">
        <v>698</v>
      </c>
      <c r="AW392" s="27" t="s">
        <v>698</v>
      </c>
      <c r="AX392" s="27" t="s">
        <v>698</v>
      </c>
      <c r="AY392" s="27" t="s">
        <v>698</v>
      </c>
      <c r="AZ392" s="27" t="s">
        <v>698</v>
      </c>
      <c r="BA392" s="27" t="s">
        <v>698</v>
      </c>
      <c r="BB392" s="27" t="s">
        <v>698</v>
      </c>
      <c r="BC392" s="27" t="s">
        <v>698</v>
      </c>
      <c r="BD392" s="27" t="s">
        <v>698</v>
      </c>
      <c r="BE392" s="27" t="s">
        <v>698</v>
      </c>
      <c r="BF392" s="27" t="s">
        <v>698</v>
      </c>
      <c r="BG392" s="27" t="s">
        <v>698</v>
      </c>
      <c r="BH392" s="27" t="s">
        <v>698</v>
      </c>
      <c r="BI392" s="27" t="s">
        <v>698</v>
      </c>
      <c r="BJ392" s="27" t="s">
        <v>698</v>
      </c>
      <c r="BK392" s="27" t="s">
        <v>698</v>
      </c>
      <c r="BL392" s="27" t="s">
        <v>698</v>
      </c>
      <c r="BM392" s="27" t="s">
        <v>698</v>
      </c>
      <c r="BN392" s="27" t="s">
        <v>698</v>
      </c>
      <c r="BO392" s="27" t="s">
        <v>698</v>
      </c>
      <c r="BP392" s="27" t="s">
        <v>698</v>
      </c>
      <c r="BQ392" s="27" t="s">
        <v>698</v>
      </c>
      <c r="BR392" s="27" t="s">
        <v>698</v>
      </c>
      <c r="BS392" s="27" t="s">
        <v>698</v>
      </c>
      <c r="BT392" s="27" t="s">
        <v>698</v>
      </c>
      <c r="BU392" s="27" t="s">
        <v>698</v>
      </c>
      <c r="BV392" s="27" t="s">
        <v>698</v>
      </c>
      <c r="BW392" s="27" t="s">
        <v>698</v>
      </c>
      <c r="BX392" s="27" t="s">
        <v>698</v>
      </c>
      <c r="BY392" s="27" t="s">
        <v>698</v>
      </c>
      <c r="BZ392" s="27" t="s">
        <v>698</v>
      </c>
      <c r="CA392" s="27" t="s">
        <v>698</v>
      </c>
      <c r="CB392" s="27" t="s">
        <v>698</v>
      </c>
      <c r="CC392" s="27" t="s">
        <v>698</v>
      </c>
      <c r="CD392" s="27" t="s">
        <v>704</v>
      </c>
      <c r="CE392" s="27" t="s">
        <v>698</v>
      </c>
      <c r="CF392" s="27" t="s">
        <v>698</v>
      </c>
      <c r="CG392" s="27" t="s">
        <v>698</v>
      </c>
      <c r="CH392" s="27" t="s">
        <v>698</v>
      </c>
      <c r="CI392" s="27" t="s">
        <v>698</v>
      </c>
      <c r="CJ392" s="27" t="s">
        <v>698</v>
      </c>
      <c r="CK392" s="27" t="s">
        <v>698</v>
      </c>
      <c r="CL392" s="27" t="s">
        <v>698</v>
      </c>
      <c r="CM392" s="27" t="s">
        <v>698</v>
      </c>
      <c r="CN392" s="27" t="s">
        <v>698</v>
      </c>
      <c r="CO392" s="27" t="s">
        <v>698</v>
      </c>
      <c r="CP392" s="27" t="s">
        <v>698</v>
      </c>
      <c r="CQ392" s="27" t="s">
        <v>698</v>
      </c>
      <c r="CR392" s="27" t="s">
        <v>698</v>
      </c>
      <c r="CS392" s="27" t="s">
        <v>698</v>
      </c>
      <c r="CT392" s="27" t="s">
        <v>698</v>
      </c>
      <c r="CU392" s="27" t="s">
        <v>698</v>
      </c>
      <c r="CV392" s="27" t="s">
        <v>698</v>
      </c>
      <c r="CW392" s="27" t="s">
        <v>698</v>
      </c>
      <c r="CX392" s="27" t="s">
        <v>698</v>
      </c>
      <c r="CY392" s="27" t="s">
        <v>698</v>
      </c>
      <c r="CZ392" s="27" t="s">
        <v>698</v>
      </c>
      <c r="DA392" s="27" t="s">
        <v>698</v>
      </c>
      <c r="DB392" s="27" t="s">
        <v>698</v>
      </c>
      <c r="DC392" s="27" t="s">
        <v>698</v>
      </c>
      <c r="DD392" s="27" t="s">
        <v>698</v>
      </c>
      <c r="DE392" s="27" t="s">
        <v>698</v>
      </c>
      <c r="DF392" s="27" t="s">
        <v>698</v>
      </c>
      <c r="DG392" s="27" t="s">
        <v>698</v>
      </c>
      <c r="DH392" s="27" t="s">
        <v>698</v>
      </c>
      <c r="DI392" s="27" t="s">
        <v>698</v>
      </c>
      <c r="DJ392" s="27" t="s">
        <v>698</v>
      </c>
      <c r="DK392" s="27" t="s">
        <v>698</v>
      </c>
      <c r="DL392" s="27" t="s">
        <v>698</v>
      </c>
      <c r="DM392" s="27" t="s">
        <v>698</v>
      </c>
      <c r="DN392" s="27" t="s">
        <v>698</v>
      </c>
      <c r="DO392" s="27" t="s">
        <v>698</v>
      </c>
      <c r="DP392" s="27" t="s">
        <v>698</v>
      </c>
      <c r="DQ392" s="27" t="s">
        <v>698</v>
      </c>
      <c r="DR392" s="27" t="s">
        <v>698</v>
      </c>
      <c r="DS392" s="27"/>
      <c r="DT392" s="27" t="s">
        <v>698</v>
      </c>
      <c r="DU392" s="27" t="s">
        <v>698</v>
      </c>
      <c r="DV392" s="27" t="s">
        <v>698</v>
      </c>
      <c r="DW392" s="27" t="s">
        <v>698</v>
      </c>
      <c r="DX392" s="27" t="s">
        <v>698</v>
      </c>
      <c r="DY392" s="27" t="s">
        <v>698</v>
      </c>
      <c r="DZ392" s="27" t="s">
        <v>698</v>
      </c>
      <c r="EA392" s="27" t="s">
        <v>698</v>
      </c>
      <c r="EB392" s="27" t="s">
        <v>698</v>
      </c>
      <c r="EC392" s="27" t="s">
        <v>698</v>
      </c>
      <c r="ED392" s="27" t="s">
        <v>698</v>
      </c>
      <c r="EE392" s="27" t="s">
        <v>698</v>
      </c>
      <c r="EF392" s="27" t="s">
        <v>698</v>
      </c>
      <c r="EG392" s="27" t="s">
        <v>694</v>
      </c>
      <c r="EH392" s="27" t="s">
        <v>698</v>
      </c>
      <c r="EI392" s="27" t="s">
        <v>698</v>
      </c>
      <c r="EJ392" s="27" t="s">
        <v>698</v>
      </c>
      <c r="EK392" s="27" t="s">
        <v>698</v>
      </c>
      <c r="EL392" s="27" t="s">
        <v>698</v>
      </c>
      <c r="EM392" s="27" t="s">
        <v>698</v>
      </c>
      <c r="EN392" s="27" t="s">
        <v>698</v>
      </c>
      <c r="EO392" s="27" t="s">
        <v>698</v>
      </c>
      <c r="EP392" s="27" t="s">
        <v>698</v>
      </c>
      <c r="EQ392" s="27" t="s">
        <v>698</v>
      </c>
      <c r="ER392" s="27" t="s">
        <v>698</v>
      </c>
      <c r="ES392" s="27" t="s">
        <v>698</v>
      </c>
      <c r="ET392" s="27" t="s">
        <v>698</v>
      </c>
      <c r="EU392" s="27" t="s">
        <v>698</v>
      </c>
      <c r="EV392" s="27" t="s">
        <v>698</v>
      </c>
      <c r="EW392" s="27" t="s">
        <v>698</v>
      </c>
      <c r="EX392" s="27" t="s">
        <v>698</v>
      </c>
      <c r="EY392" s="27" t="s">
        <v>698</v>
      </c>
      <c r="EZ392" s="27" t="s">
        <v>698</v>
      </c>
      <c r="FA392" s="27" t="s">
        <v>698</v>
      </c>
      <c r="FB392" s="27" t="s">
        <v>698</v>
      </c>
      <c r="FC392" s="27" t="s">
        <v>698</v>
      </c>
      <c r="FD392" s="27" t="s">
        <v>698</v>
      </c>
      <c r="FE392" s="27" t="s">
        <v>694</v>
      </c>
      <c r="FF392" s="27" t="s">
        <v>698</v>
      </c>
      <c r="FG392" s="27" t="s">
        <v>698</v>
      </c>
      <c r="FH392" s="27" t="s">
        <v>698</v>
      </c>
      <c r="FI392" s="27" t="s">
        <v>698</v>
      </c>
      <c r="FJ392" s="27" t="s">
        <v>694</v>
      </c>
      <c r="FK392" s="27" t="s">
        <v>698</v>
      </c>
      <c r="FL392" s="27" t="s">
        <v>698</v>
      </c>
      <c r="FM392" s="27" t="s">
        <v>698</v>
      </c>
      <c r="FN392" s="27" t="s">
        <v>694</v>
      </c>
      <c r="FO392" s="72" t="s">
        <v>1981</v>
      </c>
      <c r="FP392" s="72" t="s">
        <v>698</v>
      </c>
      <c r="FQ392" s="72" t="s">
        <v>1176</v>
      </c>
      <c r="FR392" s="72" t="s">
        <v>1982</v>
      </c>
      <c r="FS392" s="72" t="s">
        <v>698</v>
      </c>
      <c r="FT392" s="72" t="s">
        <v>698</v>
      </c>
      <c r="FU392" s="72" t="s">
        <v>698</v>
      </c>
      <c r="FV392" s="72" t="s">
        <v>698</v>
      </c>
      <c r="FW392" s="78" t="s">
        <v>698</v>
      </c>
      <c r="FX392" s="78" t="s">
        <v>698</v>
      </c>
      <c r="FY392" s="72" t="s">
        <v>698</v>
      </c>
      <c r="FZ392" s="90"/>
      <c r="GA392" s="90"/>
      <c r="GB392" s="90"/>
      <c r="GC392" s="90"/>
      <c r="GD392" s="90"/>
      <c r="GE392" s="90"/>
      <c r="GF392" s="90"/>
      <c r="GG392" s="90"/>
      <c r="GH392" s="105" t="s">
        <v>1990</v>
      </c>
      <c r="GI392" s="106"/>
      <c r="GJ392" s="27"/>
      <c r="GK392" s="28"/>
      <c r="GL392" s="27"/>
    </row>
    <row r="393" spans="1:194" x14ac:dyDescent="0.25">
      <c r="A393" s="71" t="str">
        <f t="shared" si="36"/>
        <v>Expenditure: Interest, Dividends and Rent on Land - Interest Paid: Intercompany/Parent-subsidiary Transactions</v>
      </c>
      <c r="B393" s="20"/>
      <c r="C393" s="132" t="str">
        <f t="shared" ref="C393:C456" si="38">CONCATENATE(D393,E393,F393,G393,H393,I393,J393,K393,L393,M393,N393,O393,P393)</f>
        <v>IE006002010000000000000000000000000000</v>
      </c>
      <c r="D393" s="83" t="s">
        <v>1166</v>
      </c>
      <c r="E393" s="84" t="s">
        <v>715</v>
      </c>
      <c r="F393" s="84" t="s">
        <v>707</v>
      </c>
      <c r="G393" s="84" t="s">
        <v>724</v>
      </c>
      <c r="H393" s="84" t="s">
        <v>697</v>
      </c>
      <c r="I393" s="84" t="s">
        <v>697</v>
      </c>
      <c r="J393" s="84" t="s">
        <v>697</v>
      </c>
      <c r="K393" s="84" t="s">
        <v>697</v>
      </c>
      <c r="L393" s="84" t="s">
        <v>697</v>
      </c>
      <c r="M393" s="84" t="s">
        <v>697</v>
      </c>
      <c r="N393" s="84" t="s">
        <v>697</v>
      </c>
      <c r="O393" s="84" t="s">
        <v>697</v>
      </c>
      <c r="P393" s="84" t="s">
        <v>697</v>
      </c>
      <c r="Q393" s="85"/>
      <c r="R393" s="20" t="s">
        <v>704</v>
      </c>
      <c r="S393" s="28" t="s">
        <v>698</v>
      </c>
      <c r="T393" s="28" t="s">
        <v>694</v>
      </c>
      <c r="U393" s="28"/>
      <c r="V393" s="20" t="s">
        <v>2028</v>
      </c>
      <c r="W393" s="20" t="s">
        <v>905</v>
      </c>
      <c r="X393" s="20"/>
      <c r="Y393" s="20"/>
      <c r="Z393" s="20" t="s">
        <v>2029</v>
      </c>
      <c r="AA393" s="20"/>
      <c r="AB393" s="20"/>
      <c r="AC393" s="20"/>
      <c r="AD393" s="20"/>
      <c r="AE393" s="20"/>
      <c r="AF393" s="20"/>
      <c r="AG393" s="20"/>
      <c r="AH393" s="20"/>
      <c r="AI393" s="20" t="s">
        <v>2030</v>
      </c>
      <c r="AJ393" s="28" t="s">
        <v>704</v>
      </c>
      <c r="AK393" s="20"/>
      <c r="AL393" s="20"/>
      <c r="AM393" s="20"/>
      <c r="AN393" s="20"/>
      <c r="AO393" s="20"/>
      <c r="AP393" s="20"/>
      <c r="AQ393" s="20"/>
      <c r="AR393" s="20"/>
      <c r="AS393" s="20"/>
      <c r="AT393" s="20"/>
      <c r="AU393" s="20"/>
      <c r="AV393" s="20"/>
      <c r="AW393" s="20"/>
      <c r="AX393" s="20"/>
      <c r="AY393" s="20"/>
      <c r="AZ393" s="20"/>
      <c r="BA393" s="20"/>
      <c r="BB393" s="20"/>
      <c r="BC393" s="20"/>
      <c r="BD393" s="20"/>
      <c r="BE393" s="20"/>
      <c r="BF393" s="20"/>
      <c r="BG393" s="20"/>
      <c r="BH393" s="20"/>
      <c r="BI393" s="20"/>
      <c r="BJ393" s="86"/>
      <c r="BK393" s="20"/>
      <c r="BL393" s="20"/>
      <c r="BM393" s="20"/>
      <c r="BN393" s="20"/>
      <c r="BO393" s="20"/>
      <c r="BP393" s="20"/>
      <c r="BQ393" s="20"/>
      <c r="BR393" s="20"/>
      <c r="BS393" s="20"/>
      <c r="BT393" s="20"/>
      <c r="BU393" s="20"/>
      <c r="BV393" s="20"/>
      <c r="BW393" s="20"/>
      <c r="BX393" s="20"/>
      <c r="BY393" s="20"/>
      <c r="BZ393" s="20"/>
      <c r="CA393" s="20"/>
      <c r="CB393" s="20"/>
      <c r="CC393" s="20"/>
      <c r="CD393" s="20"/>
      <c r="CE393" s="20"/>
      <c r="CF393" s="20"/>
      <c r="CG393" s="20"/>
      <c r="CH393" s="20"/>
      <c r="CI393" s="20"/>
      <c r="CJ393" s="20"/>
      <c r="CK393" s="20"/>
      <c r="CL393" s="20"/>
      <c r="CM393" s="20"/>
      <c r="CN393" s="20"/>
      <c r="CO393" s="20"/>
      <c r="CP393" s="20"/>
      <c r="CQ393" s="20"/>
      <c r="CR393" s="20"/>
      <c r="CS393" s="20"/>
      <c r="CT393" s="20"/>
      <c r="CU393" s="20"/>
      <c r="CV393" s="20"/>
      <c r="CW393" s="20"/>
      <c r="CX393" s="20"/>
      <c r="CY393" s="20"/>
      <c r="CZ393" s="20"/>
      <c r="DA393" s="20"/>
      <c r="DB393" s="20"/>
      <c r="DC393" s="20"/>
      <c r="DD393" s="20"/>
      <c r="DE393" s="20"/>
      <c r="DF393" s="20"/>
      <c r="DG393" s="20"/>
      <c r="DH393" s="20"/>
      <c r="DI393" s="20"/>
      <c r="DJ393" s="20"/>
      <c r="DK393" s="20"/>
      <c r="DL393" s="20"/>
      <c r="DM393" s="20"/>
      <c r="DN393" s="20"/>
      <c r="DO393" s="20"/>
      <c r="DP393" s="20"/>
      <c r="DQ393" s="20"/>
      <c r="DR393" s="20"/>
      <c r="DS393" s="20"/>
      <c r="DT393" s="20"/>
      <c r="DU393" s="20"/>
      <c r="DV393" s="20"/>
      <c r="DW393" s="20"/>
      <c r="DX393" s="20"/>
      <c r="DY393" s="20"/>
      <c r="DZ393" s="20"/>
      <c r="EA393" s="20"/>
      <c r="EB393" s="20"/>
      <c r="EC393" s="20"/>
      <c r="ED393" s="20"/>
      <c r="EE393" s="20"/>
      <c r="EF393" s="20"/>
      <c r="EG393" s="20"/>
      <c r="EH393" s="20"/>
      <c r="EI393" s="20"/>
      <c r="EJ393" s="20"/>
      <c r="EK393" s="20"/>
      <c r="EL393" s="20"/>
      <c r="EM393" s="20"/>
      <c r="EN393" s="20"/>
      <c r="EO393" s="20"/>
      <c r="EP393" s="20"/>
      <c r="EQ393" s="20"/>
      <c r="ER393" s="20"/>
      <c r="ES393" s="20"/>
      <c r="ET393" s="20"/>
      <c r="EU393" s="20"/>
      <c r="EV393" s="20"/>
      <c r="EW393" s="20"/>
      <c r="EX393" s="20"/>
      <c r="EY393" s="20"/>
      <c r="EZ393" s="20"/>
      <c r="FA393" s="20"/>
      <c r="FB393" s="20"/>
      <c r="FC393" s="20"/>
      <c r="FD393" s="20"/>
      <c r="FE393" s="20"/>
      <c r="FF393" s="20"/>
      <c r="FG393" s="20"/>
      <c r="FH393" s="20"/>
      <c r="FI393" s="20"/>
      <c r="FJ393" s="20"/>
      <c r="FK393" s="20"/>
      <c r="FL393" s="20"/>
      <c r="FM393" s="20"/>
      <c r="FN393" s="20"/>
      <c r="FO393" s="20"/>
      <c r="FP393" s="20"/>
      <c r="FQ393" s="20"/>
      <c r="FR393" s="20"/>
      <c r="FS393" s="20"/>
      <c r="FT393" s="20"/>
      <c r="FU393" s="20"/>
      <c r="FV393" s="20"/>
      <c r="FW393" s="20"/>
      <c r="FX393" s="87"/>
      <c r="FY393" s="87"/>
      <c r="FZ393" s="87"/>
      <c r="GA393" s="87"/>
      <c r="GB393" s="87"/>
      <c r="GC393" s="87"/>
      <c r="GD393" s="87"/>
      <c r="GE393" s="87"/>
      <c r="GF393" s="20"/>
      <c r="GG393" s="87" t="s">
        <v>2031</v>
      </c>
      <c r="GH393" s="87" t="s">
        <v>694</v>
      </c>
      <c r="GI393" s="88" t="s">
        <v>694</v>
      </c>
      <c r="GJ393" s="87"/>
      <c r="GK393" s="87"/>
      <c r="GL393" s="87"/>
    </row>
    <row r="394" spans="1:194" x14ac:dyDescent="0.25">
      <c r="A394" s="71" t="str">
        <f t="shared" ref="A394" si="39">CONCATENATE($W$7,": ",$X$370," - ",Y394)</f>
        <v>Expenditure: Interest, Dividends and Rent on Land - Rent on Land</v>
      </c>
      <c r="B394" s="27" t="s">
        <v>1639</v>
      </c>
      <c r="C394" s="27" t="str">
        <f t="shared" si="38"/>
        <v>IE006003000000000000000000000000000000</v>
      </c>
      <c r="D394" s="23" t="s">
        <v>1166</v>
      </c>
      <c r="E394" s="23" t="s">
        <v>715</v>
      </c>
      <c r="F394" s="23" t="s">
        <v>710</v>
      </c>
      <c r="G394" s="23" t="s">
        <v>697</v>
      </c>
      <c r="H394" s="23" t="s">
        <v>697</v>
      </c>
      <c r="I394" s="23" t="s">
        <v>697</v>
      </c>
      <c r="J394" s="23" t="s">
        <v>697</v>
      </c>
      <c r="K394" s="23" t="s">
        <v>697</v>
      </c>
      <c r="L394" s="23" t="s">
        <v>697</v>
      </c>
      <c r="M394" s="23" t="s">
        <v>697</v>
      </c>
      <c r="N394" s="23" t="s">
        <v>697</v>
      </c>
      <c r="O394" s="23" t="s">
        <v>697</v>
      </c>
      <c r="P394" s="23" t="s">
        <v>697</v>
      </c>
      <c r="Q394" s="27">
        <v>0</v>
      </c>
      <c r="R394" s="27" t="s">
        <v>704</v>
      </c>
      <c r="S394" s="27" t="s">
        <v>698</v>
      </c>
      <c r="T394" s="28" t="s">
        <v>694</v>
      </c>
      <c r="U394" s="28"/>
      <c r="V394" s="27" t="s">
        <v>2032</v>
      </c>
      <c r="W394" s="27" t="s">
        <v>905</v>
      </c>
      <c r="X394" s="27"/>
      <c r="Y394" s="27" t="s">
        <v>2033</v>
      </c>
      <c r="Z394" s="27"/>
      <c r="AA394" s="27"/>
      <c r="AB394" s="27"/>
      <c r="AC394" s="27"/>
      <c r="AD394" s="27"/>
      <c r="AE394" s="27"/>
      <c r="AF394" s="27"/>
      <c r="AG394" s="27"/>
      <c r="AH394" s="27"/>
      <c r="AI394" s="27" t="s">
        <v>2034</v>
      </c>
      <c r="AJ394" s="28" t="s">
        <v>704</v>
      </c>
      <c r="AK394" s="27" t="s">
        <v>698</v>
      </c>
      <c r="AL394" s="27" t="s">
        <v>698</v>
      </c>
      <c r="AM394" s="27" t="s">
        <v>698</v>
      </c>
      <c r="AN394" s="27" t="s">
        <v>698</v>
      </c>
      <c r="AO394" s="27" t="s">
        <v>698</v>
      </c>
      <c r="AP394" s="27" t="s">
        <v>698</v>
      </c>
      <c r="AQ394" s="27" t="s">
        <v>698</v>
      </c>
      <c r="AR394" s="27" t="s">
        <v>698</v>
      </c>
      <c r="AS394" s="27" t="s">
        <v>698</v>
      </c>
      <c r="AT394" s="27" t="s">
        <v>698</v>
      </c>
      <c r="AU394" s="27" t="s">
        <v>698</v>
      </c>
      <c r="AV394" s="27" t="s">
        <v>698</v>
      </c>
      <c r="AW394" s="27" t="s">
        <v>698</v>
      </c>
      <c r="AX394" s="27" t="s">
        <v>698</v>
      </c>
      <c r="AY394" s="27" t="s">
        <v>698</v>
      </c>
      <c r="AZ394" s="27" t="s">
        <v>698</v>
      </c>
      <c r="BA394" s="27" t="s">
        <v>698</v>
      </c>
      <c r="BB394" s="27" t="s">
        <v>698</v>
      </c>
      <c r="BC394" s="27" t="s">
        <v>698</v>
      </c>
      <c r="BD394" s="27" t="s">
        <v>698</v>
      </c>
      <c r="BE394" s="27" t="s">
        <v>698</v>
      </c>
      <c r="BF394" s="27" t="s">
        <v>698</v>
      </c>
      <c r="BG394" s="27" t="s">
        <v>698</v>
      </c>
      <c r="BH394" s="27" t="s">
        <v>698</v>
      </c>
      <c r="BI394" s="27" t="s">
        <v>698</v>
      </c>
      <c r="BJ394" s="27" t="s">
        <v>698</v>
      </c>
      <c r="BK394" s="27" t="s">
        <v>698</v>
      </c>
      <c r="BL394" s="27" t="s">
        <v>698</v>
      </c>
      <c r="BM394" s="27" t="s">
        <v>698</v>
      </c>
      <c r="BN394" s="27" t="s">
        <v>698</v>
      </c>
      <c r="BO394" s="27" t="s">
        <v>698</v>
      </c>
      <c r="BP394" s="27" t="s">
        <v>698</v>
      </c>
      <c r="BQ394" s="27" t="s">
        <v>698</v>
      </c>
      <c r="BR394" s="27" t="s">
        <v>698</v>
      </c>
      <c r="BS394" s="27" t="s">
        <v>698</v>
      </c>
      <c r="BT394" s="27" t="s">
        <v>698</v>
      </c>
      <c r="BU394" s="27" t="s">
        <v>698</v>
      </c>
      <c r="BV394" s="27" t="s">
        <v>698</v>
      </c>
      <c r="BW394" s="27" t="s">
        <v>698</v>
      </c>
      <c r="BX394" s="27" t="s">
        <v>698</v>
      </c>
      <c r="BY394" s="27" t="s">
        <v>698</v>
      </c>
      <c r="BZ394" s="27" t="s">
        <v>698</v>
      </c>
      <c r="CA394" s="27" t="s">
        <v>698</v>
      </c>
      <c r="CB394" s="27" t="s">
        <v>698</v>
      </c>
      <c r="CC394" s="27" t="s">
        <v>698</v>
      </c>
      <c r="CD394" s="27" t="s">
        <v>704</v>
      </c>
      <c r="CE394" s="27" t="s">
        <v>698</v>
      </c>
      <c r="CF394" s="27" t="s">
        <v>698</v>
      </c>
      <c r="CG394" s="27" t="s">
        <v>698</v>
      </c>
      <c r="CH394" s="27" t="s">
        <v>698</v>
      </c>
      <c r="CI394" s="27" t="s">
        <v>698</v>
      </c>
      <c r="CJ394" s="27" t="s">
        <v>698</v>
      </c>
      <c r="CK394" s="27" t="s">
        <v>698</v>
      </c>
      <c r="CL394" s="27" t="s">
        <v>698</v>
      </c>
      <c r="CM394" s="27" t="s">
        <v>698</v>
      </c>
      <c r="CN394" s="27" t="s">
        <v>698</v>
      </c>
      <c r="CO394" s="27" t="s">
        <v>698</v>
      </c>
      <c r="CP394" s="27" t="s">
        <v>698</v>
      </c>
      <c r="CQ394" s="27" t="s">
        <v>698</v>
      </c>
      <c r="CR394" s="27" t="s">
        <v>698</v>
      </c>
      <c r="CS394" s="27" t="s">
        <v>698</v>
      </c>
      <c r="CT394" s="27" t="s">
        <v>698</v>
      </c>
      <c r="CU394" s="27" t="s">
        <v>698</v>
      </c>
      <c r="CV394" s="27" t="s">
        <v>698</v>
      </c>
      <c r="CW394" s="27" t="s">
        <v>698</v>
      </c>
      <c r="CX394" s="27" t="s">
        <v>698</v>
      </c>
      <c r="CY394" s="27" t="s">
        <v>698</v>
      </c>
      <c r="CZ394" s="27" t="s">
        <v>698</v>
      </c>
      <c r="DA394" s="27" t="s">
        <v>698</v>
      </c>
      <c r="DB394" s="27" t="s">
        <v>698</v>
      </c>
      <c r="DC394" s="27" t="s">
        <v>698</v>
      </c>
      <c r="DD394" s="27" t="s">
        <v>698</v>
      </c>
      <c r="DE394" s="27" t="s">
        <v>698</v>
      </c>
      <c r="DF394" s="27" t="s">
        <v>698</v>
      </c>
      <c r="DG394" s="27" t="s">
        <v>698</v>
      </c>
      <c r="DH394" s="27" t="s">
        <v>698</v>
      </c>
      <c r="DI394" s="27" t="s">
        <v>698</v>
      </c>
      <c r="DJ394" s="27" t="s">
        <v>698</v>
      </c>
      <c r="DK394" s="27" t="s">
        <v>698</v>
      </c>
      <c r="DL394" s="27" t="s">
        <v>698</v>
      </c>
      <c r="DM394" s="27" t="s">
        <v>698</v>
      </c>
      <c r="DN394" s="27" t="s">
        <v>698</v>
      </c>
      <c r="DO394" s="27" t="s">
        <v>698</v>
      </c>
      <c r="DP394" s="27" t="s">
        <v>698</v>
      </c>
      <c r="DQ394" s="27" t="s">
        <v>698</v>
      </c>
      <c r="DR394" s="27" t="s">
        <v>698</v>
      </c>
      <c r="DS394" s="27"/>
      <c r="DT394" s="27" t="s">
        <v>698</v>
      </c>
      <c r="DU394" s="27" t="s">
        <v>698</v>
      </c>
      <c r="DV394" s="27" t="s">
        <v>698</v>
      </c>
      <c r="DW394" s="27" t="s">
        <v>698</v>
      </c>
      <c r="DX394" s="27" t="s">
        <v>698</v>
      </c>
      <c r="DY394" s="27" t="s">
        <v>698</v>
      </c>
      <c r="DZ394" s="27" t="s">
        <v>698</v>
      </c>
      <c r="EA394" s="27" t="s">
        <v>698</v>
      </c>
      <c r="EB394" s="27" t="s">
        <v>698</v>
      </c>
      <c r="EC394" s="27" t="s">
        <v>698</v>
      </c>
      <c r="ED394" s="27" t="s">
        <v>698</v>
      </c>
      <c r="EE394" s="27" t="s">
        <v>698</v>
      </c>
      <c r="EF394" s="27" t="s">
        <v>698</v>
      </c>
      <c r="EG394" s="27" t="s">
        <v>694</v>
      </c>
      <c r="EH394" s="27" t="s">
        <v>698</v>
      </c>
      <c r="EI394" s="27" t="s">
        <v>698</v>
      </c>
      <c r="EJ394" s="27" t="s">
        <v>698</v>
      </c>
      <c r="EK394" s="27" t="s">
        <v>698</v>
      </c>
      <c r="EL394" s="27" t="s">
        <v>698</v>
      </c>
      <c r="EM394" s="27" t="s">
        <v>698</v>
      </c>
      <c r="EN394" s="27" t="s">
        <v>698</v>
      </c>
      <c r="EO394" s="27" t="s">
        <v>698</v>
      </c>
      <c r="EP394" s="27" t="s">
        <v>698</v>
      </c>
      <c r="EQ394" s="27" t="s">
        <v>698</v>
      </c>
      <c r="ER394" s="27" t="s">
        <v>698</v>
      </c>
      <c r="ES394" s="27" t="s">
        <v>698</v>
      </c>
      <c r="ET394" s="27" t="s">
        <v>698</v>
      </c>
      <c r="EU394" s="27" t="s">
        <v>698</v>
      </c>
      <c r="EV394" s="27" t="s">
        <v>698</v>
      </c>
      <c r="EW394" s="27" t="s">
        <v>698</v>
      </c>
      <c r="EX394" s="27" t="s">
        <v>698</v>
      </c>
      <c r="EY394" s="27" t="s">
        <v>698</v>
      </c>
      <c r="EZ394" s="27" t="s">
        <v>698</v>
      </c>
      <c r="FA394" s="27" t="s">
        <v>698</v>
      </c>
      <c r="FB394" s="27" t="s">
        <v>698</v>
      </c>
      <c r="FC394" s="27" t="s">
        <v>698</v>
      </c>
      <c r="FD394" s="27" t="s">
        <v>698</v>
      </c>
      <c r="FE394" s="27" t="s">
        <v>694</v>
      </c>
      <c r="FF394" s="27" t="s">
        <v>698</v>
      </c>
      <c r="FG394" s="27" t="s">
        <v>698</v>
      </c>
      <c r="FH394" s="27" t="s">
        <v>698</v>
      </c>
      <c r="FI394" s="27" t="s">
        <v>698</v>
      </c>
      <c r="FJ394" s="27" t="s">
        <v>694</v>
      </c>
      <c r="FK394" s="27" t="s">
        <v>698</v>
      </c>
      <c r="FL394" s="27" t="s">
        <v>698</v>
      </c>
      <c r="FM394" s="27" t="s">
        <v>698</v>
      </c>
      <c r="FN394" s="27" t="s">
        <v>694</v>
      </c>
      <c r="FO394" s="72" t="s">
        <v>1981</v>
      </c>
      <c r="FP394" s="72" t="s">
        <v>698</v>
      </c>
      <c r="FQ394" s="72" t="s">
        <v>698</v>
      </c>
      <c r="FR394" s="72" t="s">
        <v>1982</v>
      </c>
      <c r="FS394" s="72" t="s">
        <v>698</v>
      </c>
      <c r="FT394" s="72" t="s">
        <v>698</v>
      </c>
      <c r="FU394" s="72" t="s">
        <v>698</v>
      </c>
      <c r="FV394" s="72" t="s">
        <v>698</v>
      </c>
      <c r="FW394" s="78" t="s">
        <v>698</v>
      </c>
      <c r="FX394" s="78" t="s">
        <v>698</v>
      </c>
      <c r="FY394" s="72" t="s">
        <v>698</v>
      </c>
      <c r="FZ394" s="90"/>
      <c r="GA394" s="90"/>
      <c r="GB394" s="90"/>
      <c r="GC394" s="90"/>
      <c r="GD394" s="90"/>
      <c r="GE394" s="90"/>
      <c r="GF394" s="90"/>
      <c r="GG394" s="90"/>
      <c r="GH394" s="105" t="s">
        <v>1179</v>
      </c>
      <c r="GI394" s="106"/>
      <c r="GJ394" s="27"/>
      <c r="GK394" s="28"/>
      <c r="GL394" s="27"/>
    </row>
    <row r="395" spans="1:194" x14ac:dyDescent="0.25">
      <c r="A395" s="71" t="str">
        <f>CONCATENATE($W$7,": ",$X$395)</f>
        <v>Expenditure: Inventory Consumed</v>
      </c>
      <c r="B395" s="79" t="s">
        <v>694</v>
      </c>
      <c r="C395" s="79" t="str">
        <f t="shared" si="38"/>
        <v>IE007000000000000000000000000000000000</v>
      </c>
      <c r="D395" s="125" t="s">
        <v>1166</v>
      </c>
      <c r="E395" s="125" t="s">
        <v>718</v>
      </c>
      <c r="F395" s="125" t="s">
        <v>697</v>
      </c>
      <c r="G395" s="125" t="s">
        <v>697</v>
      </c>
      <c r="H395" s="125" t="s">
        <v>697</v>
      </c>
      <c r="I395" s="125" t="s">
        <v>697</v>
      </c>
      <c r="J395" s="125" t="s">
        <v>697</v>
      </c>
      <c r="K395" s="125" t="s">
        <v>697</v>
      </c>
      <c r="L395" s="125" t="s">
        <v>697</v>
      </c>
      <c r="M395" s="125" t="s">
        <v>697</v>
      </c>
      <c r="N395" s="125" t="s">
        <v>697</v>
      </c>
      <c r="O395" s="125" t="s">
        <v>697</v>
      </c>
      <c r="P395" s="125" t="s">
        <v>697</v>
      </c>
      <c r="Q395" s="79">
        <v>0</v>
      </c>
      <c r="R395" s="79" t="s">
        <v>698</v>
      </c>
      <c r="S395" s="79" t="s">
        <v>698</v>
      </c>
      <c r="T395" s="28" t="s">
        <v>694</v>
      </c>
      <c r="U395" s="28"/>
      <c r="V395" s="79" t="s">
        <v>2035</v>
      </c>
      <c r="W395" s="79" t="s">
        <v>905</v>
      </c>
      <c r="X395" s="79" t="s">
        <v>2036</v>
      </c>
      <c r="Y395" s="79"/>
      <c r="Z395" s="79"/>
      <c r="AA395" s="79"/>
      <c r="AB395" s="79"/>
      <c r="AC395" s="79"/>
      <c r="AD395" s="79"/>
      <c r="AE395" s="79"/>
      <c r="AF395" s="79"/>
      <c r="AG395" s="79"/>
      <c r="AH395" s="79"/>
      <c r="AI395" s="79" t="s">
        <v>2037</v>
      </c>
      <c r="AJ395" s="28" t="s">
        <v>694</v>
      </c>
      <c r="AK395" s="79" t="s">
        <v>694</v>
      </c>
      <c r="AL395" s="79" t="s">
        <v>694</v>
      </c>
      <c r="AM395" s="79" t="s">
        <v>694</v>
      </c>
      <c r="AN395" s="79" t="s">
        <v>694</v>
      </c>
      <c r="AO395" s="79" t="s">
        <v>694</v>
      </c>
      <c r="AP395" s="79" t="s">
        <v>694</v>
      </c>
      <c r="AQ395" s="79" t="s">
        <v>694</v>
      </c>
      <c r="AR395" s="79" t="s">
        <v>694</v>
      </c>
      <c r="AS395" s="79" t="s">
        <v>694</v>
      </c>
      <c r="AT395" s="79" t="s">
        <v>694</v>
      </c>
      <c r="AU395" s="79" t="s">
        <v>694</v>
      </c>
      <c r="AV395" s="79" t="s">
        <v>694</v>
      </c>
      <c r="AW395" s="79" t="s">
        <v>694</v>
      </c>
      <c r="AX395" s="79" t="s">
        <v>694</v>
      </c>
      <c r="AY395" s="79" t="s">
        <v>694</v>
      </c>
      <c r="AZ395" s="79" t="s">
        <v>694</v>
      </c>
      <c r="BA395" s="79" t="s">
        <v>694</v>
      </c>
      <c r="BB395" s="79" t="s">
        <v>694</v>
      </c>
      <c r="BC395" s="79" t="s">
        <v>694</v>
      </c>
      <c r="BD395" s="79" t="s">
        <v>694</v>
      </c>
      <c r="BE395" s="79" t="s">
        <v>694</v>
      </c>
      <c r="BF395" s="79" t="s">
        <v>694</v>
      </c>
      <c r="BG395" s="79" t="s">
        <v>694</v>
      </c>
      <c r="BH395" s="79" t="s">
        <v>694</v>
      </c>
      <c r="BI395" s="79" t="s">
        <v>694</v>
      </c>
      <c r="BJ395" s="79" t="s">
        <v>694</v>
      </c>
      <c r="BK395" s="79" t="s">
        <v>694</v>
      </c>
      <c r="BL395" s="79" t="s">
        <v>694</v>
      </c>
      <c r="BM395" s="79" t="s">
        <v>694</v>
      </c>
      <c r="BN395" s="79" t="s">
        <v>694</v>
      </c>
      <c r="BO395" s="79" t="s">
        <v>694</v>
      </c>
      <c r="BP395" s="79" t="s">
        <v>694</v>
      </c>
      <c r="BQ395" s="79" t="s">
        <v>694</v>
      </c>
      <c r="BR395" s="79" t="s">
        <v>694</v>
      </c>
      <c r="BS395" s="79" t="s">
        <v>694</v>
      </c>
      <c r="BT395" s="79" t="s">
        <v>694</v>
      </c>
      <c r="BU395" s="79" t="s">
        <v>694</v>
      </c>
      <c r="BV395" s="79" t="s">
        <v>694</v>
      </c>
      <c r="BW395" s="79" t="s">
        <v>694</v>
      </c>
      <c r="BX395" s="79" t="s">
        <v>694</v>
      </c>
      <c r="BY395" s="79" t="s">
        <v>694</v>
      </c>
      <c r="BZ395" s="79" t="s">
        <v>694</v>
      </c>
      <c r="CA395" s="79" t="s">
        <v>694</v>
      </c>
      <c r="CB395" s="79" t="s">
        <v>694</v>
      </c>
      <c r="CC395" s="79" t="s">
        <v>694</v>
      </c>
      <c r="CD395" s="79" t="s">
        <v>694</v>
      </c>
      <c r="CE395" s="79" t="s">
        <v>694</v>
      </c>
      <c r="CF395" s="79" t="s">
        <v>694</v>
      </c>
      <c r="CG395" s="79" t="s">
        <v>694</v>
      </c>
      <c r="CH395" s="79" t="s">
        <v>694</v>
      </c>
      <c r="CI395" s="79" t="s">
        <v>694</v>
      </c>
      <c r="CJ395" s="79" t="s">
        <v>694</v>
      </c>
      <c r="CK395" s="79" t="s">
        <v>694</v>
      </c>
      <c r="CL395" s="79" t="s">
        <v>694</v>
      </c>
      <c r="CM395" s="79" t="s">
        <v>694</v>
      </c>
      <c r="CN395" s="79" t="s">
        <v>694</v>
      </c>
      <c r="CO395" s="79" t="s">
        <v>694</v>
      </c>
      <c r="CP395" s="79" t="s">
        <v>694</v>
      </c>
      <c r="CQ395" s="79" t="s">
        <v>694</v>
      </c>
      <c r="CR395" s="79" t="s">
        <v>694</v>
      </c>
      <c r="CS395" s="79" t="s">
        <v>694</v>
      </c>
      <c r="CT395" s="79" t="s">
        <v>694</v>
      </c>
      <c r="CU395" s="79" t="s">
        <v>694</v>
      </c>
      <c r="CV395" s="79" t="s">
        <v>694</v>
      </c>
      <c r="CW395" s="79" t="s">
        <v>694</v>
      </c>
      <c r="CX395" s="79" t="s">
        <v>694</v>
      </c>
      <c r="CY395" s="79" t="s">
        <v>694</v>
      </c>
      <c r="CZ395" s="79" t="s">
        <v>694</v>
      </c>
      <c r="DA395" s="79" t="s">
        <v>694</v>
      </c>
      <c r="DB395" s="79" t="s">
        <v>694</v>
      </c>
      <c r="DC395" s="79" t="s">
        <v>694</v>
      </c>
      <c r="DD395" s="79" t="s">
        <v>694</v>
      </c>
      <c r="DE395" s="79" t="s">
        <v>694</v>
      </c>
      <c r="DF395" s="79" t="s">
        <v>694</v>
      </c>
      <c r="DG395" s="79" t="s">
        <v>694</v>
      </c>
      <c r="DH395" s="79" t="s">
        <v>694</v>
      </c>
      <c r="DI395" s="79" t="s">
        <v>694</v>
      </c>
      <c r="DJ395" s="79" t="s">
        <v>694</v>
      </c>
      <c r="DK395" s="79" t="s">
        <v>694</v>
      </c>
      <c r="DL395" s="79" t="s">
        <v>694</v>
      </c>
      <c r="DM395" s="79" t="s">
        <v>694</v>
      </c>
      <c r="DN395" s="79" t="s">
        <v>694</v>
      </c>
      <c r="DO395" s="79" t="s">
        <v>694</v>
      </c>
      <c r="DP395" s="79" t="s">
        <v>694</v>
      </c>
      <c r="DQ395" s="79" t="s">
        <v>694</v>
      </c>
      <c r="DR395" s="79" t="s">
        <v>694</v>
      </c>
      <c r="DS395" s="79"/>
      <c r="DT395" s="79" t="s">
        <v>694</v>
      </c>
      <c r="DU395" s="79" t="s">
        <v>694</v>
      </c>
      <c r="DV395" s="79" t="s">
        <v>694</v>
      </c>
      <c r="DW395" s="79" t="s">
        <v>694</v>
      </c>
      <c r="DX395" s="79" t="s">
        <v>694</v>
      </c>
      <c r="DY395" s="79" t="s">
        <v>694</v>
      </c>
      <c r="DZ395" s="79" t="s">
        <v>694</v>
      </c>
      <c r="EA395" s="79" t="s">
        <v>694</v>
      </c>
      <c r="EB395" s="79" t="s">
        <v>694</v>
      </c>
      <c r="EC395" s="79" t="s">
        <v>694</v>
      </c>
      <c r="ED395" s="79" t="s">
        <v>694</v>
      </c>
      <c r="EE395" s="79" t="s">
        <v>694</v>
      </c>
      <c r="EF395" s="79" t="s">
        <v>694</v>
      </c>
      <c r="EG395" s="79" t="s">
        <v>694</v>
      </c>
      <c r="EH395" s="79" t="s">
        <v>694</v>
      </c>
      <c r="EI395" s="79" t="s">
        <v>694</v>
      </c>
      <c r="EJ395" s="79" t="s">
        <v>694</v>
      </c>
      <c r="EK395" s="79" t="s">
        <v>694</v>
      </c>
      <c r="EL395" s="79" t="s">
        <v>694</v>
      </c>
      <c r="EM395" s="79" t="s">
        <v>694</v>
      </c>
      <c r="EN395" s="79" t="s">
        <v>694</v>
      </c>
      <c r="EO395" s="79" t="s">
        <v>694</v>
      </c>
      <c r="EP395" s="79" t="s">
        <v>694</v>
      </c>
      <c r="EQ395" s="79" t="s">
        <v>694</v>
      </c>
      <c r="ER395" s="79" t="s">
        <v>694</v>
      </c>
      <c r="ES395" s="79" t="s">
        <v>694</v>
      </c>
      <c r="ET395" s="79" t="s">
        <v>694</v>
      </c>
      <c r="EU395" s="79" t="s">
        <v>694</v>
      </c>
      <c r="EV395" s="79" t="s">
        <v>694</v>
      </c>
      <c r="EW395" s="79" t="s">
        <v>694</v>
      </c>
      <c r="EX395" s="79" t="s">
        <v>694</v>
      </c>
      <c r="EY395" s="79" t="s">
        <v>694</v>
      </c>
      <c r="EZ395" s="79" t="s">
        <v>694</v>
      </c>
      <c r="FA395" s="79" t="s">
        <v>694</v>
      </c>
      <c r="FB395" s="79" t="s">
        <v>694</v>
      </c>
      <c r="FC395" s="79" t="s">
        <v>694</v>
      </c>
      <c r="FD395" s="79" t="s">
        <v>694</v>
      </c>
      <c r="FE395" s="79" t="s">
        <v>694</v>
      </c>
      <c r="FF395" s="79" t="s">
        <v>694</v>
      </c>
      <c r="FG395" s="79" t="s">
        <v>694</v>
      </c>
      <c r="FH395" s="79" t="s">
        <v>694</v>
      </c>
      <c r="FI395" s="79" t="s">
        <v>694</v>
      </c>
      <c r="FJ395" s="79" t="s">
        <v>694</v>
      </c>
      <c r="FK395" s="79" t="s">
        <v>694</v>
      </c>
      <c r="FL395" s="79" t="s">
        <v>694</v>
      </c>
      <c r="FM395" s="79" t="s">
        <v>694</v>
      </c>
      <c r="FN395" s="79" t="s">
        <v>694</v>
      </c>
      <c r="FO395" s="80" t="s">
        <v>698</v>
      </c>
      <c r="FP395" s="80" t="s">
        <v>698</v>
      </c>
      <c r="FQ395" s="80" t="s">
        <v>698</v>
      </c>
      <c r="FR395" s="80" t="s">
        <v>698</v>
      </c>
      <c r="FS395" s="80" t="s">
        <v>698</v>
      </c>
      <c r="FT395" s="80" t="s">
        <v>698</v>
      </c>
      <c r="FU395" s="80" t="s">
        <v>698</v>
      </c>
      <c r="FV395" s="80" t="s">
        <v>698</v>
      </c>
      <c r="FW395" s="117" t="s">
        <v>698</v>
      </c>
      <c r="FX395" s="117" t="s">
        <v>698</v>
      </c>
      <c r="FY395" s="80" t="s">
        <v>698</v>
      </c>
      <c r="FZ395" s="118"/>
      <c r="GA395" s="118"/>
      <c r="GB395" s="118"/>
      <c r="GC395" s="118"/>
      <c r="GD395" s="118"/>
      <c r="GE395" s="118"/>
      <c r="GF395" s="118"/>
      <c r="GG395" s="118"/>
      <c r="GH395" s="126" t="s">
        <v>694</v>
      </c>
      <c r="GI395" s="119"/>
      <c r="GJ395" s="79"/>
      <c r="GK395" s="127"/>
      <c r="GL395" s="79"/>
    </row>
    <row r="396" spans="1:194" x14ac:dyDescent="0.25">
      <c r="A396" s="71" t="str">
        <f>CONCATENATE($W$7,": ",$X$395," - ",$Y$396)</f>
        <v>Expenditure: Inventory Consumed - Consumables</v>
      </c>
      <c r="B396" s="27" t="s">
        <v>694</v>
      </c>
      <c r="C396" s="27" t="str">
        <f t="shared" si="38"/>
        <v>IE007001000000000000000000000000000000</v>
      </c>
      <c r="D396" s="23" t="s">
        <v>1166</v>
      </c>
      <c r="E396" s="23" t="s">
        <v>718</v>
      </c>
      <c r="F396" s="23" t="s">
        <v>702</v>
      </c>
      <c r="G396" s="23" t="s">
        <v>697</v>
      </c>
      <c r="H396" s="23" t="s">
        <v>697</v>
      </c>
      <c r="I396" s="23" t="s">
        <v>697</v>
      </c>
      <c r="J396" s="23" t="s">
        <v>697</v>
      </c>
      <c r="K396" s="23" t="s">
        <v>697</v>
      </c>
      <c r="L396" s="23" t="s">
        <v>697</v>
      </c>
      <c r="M396" s="23" t="s">
        <v>697</v>
      </c>
      <c r="N396" s="23" t="s">
        <v>697</v>
      </c>
      <c r="O396" s="23" t="s">
        <v>697</v>
      </c>
      <c r="P396" s="23" t="s">
        <v>697</v>
      </c>
      <c r="Q396" s="27">
        <v>0</v>
      </c>
      <c r="R396" s="27" t="s">
        <v>698</v>
      </c>
      <c r="S396" s="27" t="s">
        <v>698</v>
      </c>
      <c r="T396" s="27" t="s">
        <v>694</v>
      </c>
      <c r="U396" s="28"/>
      <c r="V396" s="93" t="s">
        <v>2038</v>
      </c>
      <c r="W396" s="28" t="s">
        <v>905</v>
      </c>
      <c r="X396" s="28"/>
      <c r="Y396" s="28" t="s">
        <v>2039</v>
      </c>
      <c r="Z396" s="28"/>
      <c r="AA396" s="28"/>
      <c r="AB396" s="28"/>
      <c r="AC396" s="28"/>
      <c r="AD396" s="28"/>
      <c r="AE396" s="28"/>
      <c r="AF396" s="28"/>
      <c r="AG396" s="28"/>
      <c r="AH396" s="28"/>
      <c r="AI396" s="27" t="s">
        <v>2040</v>
      </c>
      <c r="AJ396" s="28" t="s">
        <v>694</v>
      </c>
      <c r="AK396" s="27" t="s">
        <v>694</v>
      </c>
      <c r="AL396" s="27" t="s">
        <v>694</v>
      </c>
      <c r="AM396" s="27" t="s">
        <v>694</v>
      </c>
      <c r="AN396" s="27" t="s">
        <v>694</v>
      </c>
      <c r="AO396" s="27" t="s">
        <v>694</v>
      </c>
      <c r="AP396" s="27" t="s">
        <v>694</v>
      </c>
      <c r="AQ396" s="27" t="s">
        <v>694</v>
      </c>
      <c r="AR396" s="27" t="s">
        <v>694</v>
      </c>
      <c r="AS396" s="27" t="s">
        <v>694</v>
      </c>
      <c r="AT396" s="27" t="s">
        <v>694</v>
      </c>
      <c r="AU396" s="27" t="s">
        <v>694</v>
      </c>
      <c r="AV396" s="27" t="s">
        <v>694</v>
      </c>
      <c r="AW396" s="27" t="s">
        <v>694</v>
      </c>
      <c r="AX396" s="27" t="s">
        <v>694</v>
      </c>
      <c r="AY396" s="27" t="s">
        <v>694</v>
      </c>
      <c r="AZ396" s="27" t="s">
        <v>694</v>
      </c>
      <c r="BA396" s="27" t="s">
        <v>694</v>
      </c>
      <c r="BB396" s="27" t="s">
        <v>694</v>
      </c>
      <c r="BC396" s="27" t="s">
        <v>694</v>
      </c>
      <c r="BD396" s="27" t="s">
        <v>694</v>
      </c>
      <c r="BE396" s="27" t="s">
        <v>694</v>
      </c>
      <c r="BF396" s="27" t="s">
        <v>694</v>
      </c>
      <c r="BG396" s="27" t="s">
        <v>694</v>
      </c>
      <c r="BH396" s="27" t="s">
        <v>694</v>
      </c>
      <c r="BI396" s="27" t="s">
        <v>694</v>
      </c>
      <c r="BJ396" s="27" t="s">
        <v>694</v>
      </c>
      <c r="BK396" s="27" t="s">
        <v>694</v>
      </c>
      <c r="BL396" s="27" t="s">
        <v>694</v>
      </c>
      <c r="BM396" s="27" t="s">
        <v>694</v>
      </c>
      <c r="BN396" s="27" t="s">
        <v>694</v>
      </c>
      <c r="BO396" s="27" t="s">
        <v>694</v>
      </c>
      <c r="BP396" s="27" t="s">
        <v>694</v>
      </c>
      <c r="BQ396" s="27" t="s">
        <v>694</v>
      </c>
      <c r="BR396" s="27" t="s">
        <v>694</v>
      </c>
      <c r="BS396" s="27" t="s">
        <v>694</v>
      </c>
      <c r="BT396" s="27" t="s">
        <v>694</v>
      </c>
      <c r="BU396" s="27" t="s">
        <v>694</v>
      </c>
      <c r="BV396" s="27" t="s">
        <v>694</v>
      </c>
      <c r="BW396" s="27" t="s">
        <v>694</v>
      </c>
      <c r="BX396" s="27" t="s">
        <v>694</v>
      </c>
      <c r="BY396" s="27" t="s">
        <v>694</v>
      </c>
      <c r="BZ396" s="27" t="s">
        <v>694</v>
      </c>
      <c r="CA396" s="27" t="s">
        <v>694</v>
      </c>
      <c r="CB396" s="27" t="s">
        <v>694</v>
      </c>
      <c r="CC396" s="27" t="s">
        <v>694</v>
      </c>
      <c r="CD396" s="27" t="s">
        <v>694</v>
      </c>
      <c r="CE396" s="27" t="s">
        <v>694</v>
      </c>
      <c r="CF396" s="27" t="s">
        <v>694</v>
      </c>
      <c r="CG396" s="27" t="s">
        <v>694</v>
      </c>
      <c r="CH396" s="27" t="s">
        <v>694</v>
      </c>
      <c r="CI396" s="27" t="s">
        <v>694</v>
      </c>
      <c r="CJ396" s="27" t="s">
        <v>694</v>
      </c>
      <c r="CK396" s="27" t="s">
        <v>694</v>
      </c>
      <c r="CL396" s="27" t="s">
        <v>694</v>
      </c>
      <c r="CM396" s="27" t="s">
        <v>694</v>
      </c>
      <c r="CN396" s="27" t="s">
        <v>694</v>
      </c>
      <c r="CO396" s="27" t="s">
        <v>694</v>
      </c>
      <c r="CP396" s="27" t="s">
        <v>694</v>
      </c>
      <c r="CQ396" s="27" t="s">
        <v>694</v>
      </c>
      <c r="CR396" s="27" t="s">
        <v>694</v>
      </c>
      <c r="CS396" s="27" t="s">
        <v>694</v>
      </c>
      <c r="CT396" s="27" t="s">
        <v>694</v>
      </c>
      <c r="CU396" s="27" t="s">
        <v>694</v>
      </c>
      <c r="CV396" s="27" t="s">
        <v>694</v>
      </c>
      <c r="CW396" s="27" t="s">
        <v>694</v>
      </c>
      <c r="CX396" s="27" t="s">
        <v>694</v>
      </c>
      <c r="CY396" s="27" t="s">
        <v>694</v>
      </c>
      <c r="CZ396" s="27" t="s">
        <v>694</v>
      </c>
      <c r="DA396" s="27" t="s">
        <v>694</v>
      </c>
      <c r="DB396" s="27" t="s">
        <v>694</v>
      </c>
      <c r="DC396" s="27" t="s">
        <v>694</v>
      </c>
      <c r="DD396" s="27" t="s">
        <v>694</v>
      </c>
      <c r="DE396" s="27" t="s">
        <v>694</v>
      </c>
      <c r="DF396" s="27" t="s">
        <v>694</v>
      </c>
      <c r="DG396" s="27" t="s">
        <v>694</v>
      </c>
      <c r="DH396" s="27" t="s">
        <v>694</v>
      </c>
      <c r="DI396" s="27" t="s">
        <v>694</v>
      </c>
      <c r="DJ396" s="27" t="s">
        <v>694</v>
      </c>
      <c r="DK396" s="27" t="s">
        <v>694</v>
      </c>
      <c r="DL396" s="27" t="s">
        <v>694</v>
      </c>
      <c r="DM396" s="27" t="s">
        <v>694</v>
      </c>
      <c r="DN396" s="27" t="s">
        <v>694</v>
      </c>
      <c r="DO396" s="27" t="s">
        <v>694</v>
      </c>
      <c r="DP396" s="27" t="s">
        <v>694</v>
      </c>
      <c r="DQ396" s="27" t="s">
        <v>694</v>
      </c>
      <c r="DR396" s="27" t="s">
        <v>694</v>
      </c>
      <c r="DS396" s="27"/>
      <c r="DT396" s="27" t="s">
        <v>694</v>
      </c>
      <c r="DU396" s="27" t="s">
        <v>694</v>
      </c>
      <c r="DV396" s="27" t="s">
        <v>694</v>
      </c>
      <c r="DW396" s="27" t="s">
        <v>694</v>
      </c>
      <c r="DX396" s="27" t="s">
        <v>694</v>
      </c>
      <c r="DY396" s="27" t="s">
        <v>694</v>
      </c>
      <c r="DZ396" s="27" t="s">
        <v>694</v>
      </c>
      <c r="EA396" s="27" t="s">
        <v>694</v>
      </c>
      <c r="EB396" s="27" t="s">
        <v>694</v>
      </c>
      <c r="EC396" s="27" t="s">
        <v>694</v>
      </c>
      <c r="ED396" s="27" t="s">
        <v>694</v>
      </c>
      <c r="EE396" s="27" t="s">
        <v>694</v>
      </c>
      <c r="EF396" s="27" t="s">
        <v>694</v>
      </c>
      <c r="EG396" s="27" t="s">
        <v>694</v>
      </c>
      <c r="EH396" s="27" t="s">
        <v>694</v>
      </c>
      <c r="EI396" s="27" t="s">
        <v>694</v>
      </c>
      <c r="EJ396" s="27" t="s">
        <v>694</v>
      </c>
      <c r="EK396" s="27" t="s">
        <v>694</v>
      </c>
      <c r="EL396" s="27" t="s">
        <v>694</v>
      </c>
      <c r="EM396" s="27" t="s">
        <v>694</v>
      </c>
      <c r="EN396" s="27" t="s">
        <v>694</v>
      </c>
      <c r="EO396" s="27" t="s">
        <v>694</v>
      </c>
      <c r="EP396" s="27" t="s">
        <v>694</v>
      </c>
      <c r="EQ396" s="27" t="s">
        <v>694</v>
      </c>
      <c r="ER396" s="27" t="s">
        <v>694</v>
      </c>
      <c r="ES396" s="27" t="s">
        <v>694</v>
      </c>
      <c r="ET396" s="27" t="s">
        <v>694</v>
      </c>
      <c r="EU396" s="27" t="s">
        <v>694</v>
      </c>
      <c r="EV396" s="27" t="s">
        <v>694</v>
      </c>
      <c r="EW396" s="27" t="s">
        <v>694</v>
      </c>
      <c r="EX396" s="27" t="s">
        <v>694</v>
      </c>
      <c r="EY396" s="27" t="s">
        <v>694</v>
      </c>
      <c r="EZ396" s="27" t="s">
        <v>694</v>
      </c>
      <c r="FA396" s="27" t="s">
        <v>694</v>
      </c>
      <c r="FB396" s="27" t="s">
        <v>694</v>
      </c>
      <c r="FC396" s="27" t="s">
        <v>694</v>
      </c>
      <c r="FD396" s="27" t="s">
        <v>694</v>
      </c>
      <c r="FE396" s="27" t="s">
        <v>694</v>
      </c>
      <c r="FF396" s="27" t="s">
        <v>694</v>
      </c>
      <c r="FG396" s="27" t="s">
        <v>694</v>
      </c>
      <c r="FH396" s="27" t="s">
        <v>694</v>
      </c>
      <c r="FI396" s="27" t="s">
        <v>694</v>
      </c>
      <c r="FJ396" s="27" t="s">
        <v>694</v>
      </c>
      <c r="FK396" s="27" t="s">
        <v>694</v>
      </c>
      <c r="FL396" s="27" t="s">
        <v>694</v>
      </c>
      <c r="FM396" s="27" t="s">
        <v>694</v>
      </c>
      <c r="FN396" s="27" t="s">
        <v>694</v>
      </c>
      <c r="FO396" s="72" t="s">
        <v>698</v>
      </c>
      <c r="FP396" s="72" t="s">
        <v>698</v>
      </c>
      <c r="FQ396" s="72" t="s">
        <v>698</v>
      </c>
      <c r="FR396" s="72" t="s">
        <v>698</v>
      </c>
      <c r="FS396" s="72" t="s">
        <v>698</v>
      </c>
      <c r="FT396" s="72" t="s">
        <v>698</v>
      </c>
      <c r="FU396" s="72" t="s">
        <v>698</v>
      </c>
      <c r="FV396" s="72" t="s">
        <v>698</v>
      </c>
      <c r="FW396" s="78" t="s">
        <v>698</v>
      </c>
      <c r="FX396" s="78" t="s">
        <v>698</v>
      </c>
      <c r="FY396" s="72" t="s">
        <v>698</v>
      </c>
      <c r="FZ396" s="90"/>
      <c r="GA396" s="90"/>
      <c r="GB396" s="90"/>
      <c r="GC396" s="90"/>
      <c r="GD396" s="90"/>
      <c r="GE396" s="90"/>
      <c r="GF396" s="90"/>
      <c r="GG396" s="90"/>
      <c r="GH396" s="105" t="s">
        <v>694</v>
      </c>
      <c r="GI396" s="106"/>
      <c r="GJ396" s="27"/>
      <c r="GK396" s="28"/>
      <c r="GL396" s="27"/>
    </row>
    <row r="397" spans="1:194" x14ac:dyDescent="0.25">
      <c r="A397" s="71" t="str">
        <f>CONCATENATE($W$7,": ",$X$395," - ",$Y$396,": ",Z397)</f>
        <v>Expenditure: Inventory Consumed - Consumables: Standard Rated</v>
      </c>
      <c r="B397" s="27" t="s">
        <v>1190</v>
      </c>
      <c r="C397" s="27" t="str">
        <f t="shared" si="38"/>
        <v>IE007001001000000000000000000000000000</v>
      </c>
      <c r="D397" s="23" t="s">
        <v>1166</v>
      </c>
      <c r="E397" s="23" t="s">
        <v>718</v>
      </c>
      <c r="F397" s="23" t="s">
        <v>702</v>
      </c>
      <c r="G397" s="23" t="s">
        <v>702</v>
      </c>
      <c r="H397" s="23" t="s">
        <v>697</v>
      </c>
      <c r="I397" s="23" t="s">
        <v>697</v>
      </c>
      <c r="J397" s="23" t="s">
        <v>697</v>
      </c>
      <c r="K397" s="23" t="s">
        <v>697</v>
      </c>
      <c r="L397" s="23" t="s">
        <v>697</v>
      </c>
      <c r="M397" s="23" t="s">
        <v>697</v>
      </c>
      <c r="N397" s="23" t="s">
        <v>697</v>
      </c>
      <c r="O397" s="23" t="s">
        <v>697</v>
      </c>
      <c r="P397" s="23" t="s">
        <v>697</v>
      </c>
      <c r="Q397" s="27">
        <v>0</v>
      </c>
      <c r="R397" s="27" t="s">
        <v>704</v>
      </c>
      <c r="S397" s="27" t="s">
        <v>698</v>
      </c>
      <c r="T397" s="28" t="s">
        <v>694</v>
      </c>
      <c r="U397" s="28"/>
      <c r="V397" s="27" t="s">
        <v>520</v>
      </c>
      <c r="W397" s="79" t="s">
        <v>905</v>
      </c>
      <c r="X397" s="79"/>
      <c r="Y397" s="79"/>
      <c r="Z397" s="79" t="s">
        <v>2041</v>
      </c>
      <c r="AA397" s="79"/>
      <c r="AB397" s="79"/>
      <c r="AC397" s="79"/>
      <c r="AD397" s="79"/>
      <c r="AE397" s="79"/>
      <c r="AF397" s="79"/>
      <c r="AG397" s="79"/>
      <c r="AH397" s="79"/>
      <c r="AI397" s="27" t="s">
        <v>2042</v>
      </c>
      <c r="AJ397" s="28" t="s">
        <v>704</v>
      </c>
      <c r="AK397" s="27" t="s">
        <v>704</v>
      </c>
      <c r="AL397" s="27" t="s">
        <v>704</v>
      </c>
      <c r="AM397" s="27" t="s">
        <v>704</v>
      </c>
      <c r="AN397" s="27" t="s">
        <v>704</v>
      </c>
      <c r="AO397" s="27" t="s">
        <v>704</v>
      </c>
      <c r="AP397" s="27" t="s">
        <v>704</v>
      </c>
      <c r="AQ397" s="27" t="s">
        <v>704</v>
      </c>
      <c r="AR397" s="27" t="s">
        <v>704</v>
      </c>
      <c r="AS397" s="27" t="s">
        <v>704</v>
      </c>
      <c r="AT397" s="27" t="s">
        <v>704</v>
      </c>
      <c r="AU397" s="27" t="s">
        <v>704</v>
      </c>
      <c r="AV397" s="27" t="s">
        <v>704</v>
      </c>
      <c r="AW397" s="27" t="s">
        <v>704</v>
      </c>
      <c r="AX397" s="27" t="s">
        <v>704</v>
      </c>
      <c r="AY397" s="27" t="s">
        <v>704</v>
      </c>
      <c r="AZ397" s="27" t="s">
        <v>704</v>
      </c>
      <c r="BA397" s="27" t="s">
        <v>704</v>
      </c>
      <c r="BB397" s="27" t="s">
        <v>704</v>
      </c>
      <c r="BC397" s="27" t="s">
        <v>704</v>
      </c>
      <c r="BD397" s="27" t="s">
        <v>704</v>
      </c>
      <c r="BE397" s="27" t="s">
        <v>704</v>
      </c>
      <c r="BF397" s="27" t="s">
        <v>704</v>
      </c>
      <c r="BG397" s="27" t="s">
        <v>704</v>
      </c>
      <c r="BH397" s="27" t="s">
        <v>704</v>
      </c>
      <c r="BI397" s="27" t="s">
        <v>704</v>
      </c>
      <c r="BJ397" s="27" t="s">
        <v>704</v>
      </c>
      <c r="BK397" s="27" t="s">
        <v>704</v>
      </c>
      <c r="BL397" s="27" t="s">
        <v>704</v>
      </c>
      <c r="BM397" s="27" t="s">
        <v>704</v>
      </c>
      <c r="BN397" s="27" t="s">
        <v>704</v>
      </c>
      <c r="BO397" s="27" t="s">
        <v>704</v>
      </c>
      <c r="BP397" s="27" t="s">
        <v>704</v>
      </c>
      <c r="BQ397" s="27" t="s">
        <v>704</v>
      </c>
      <c r="BR397" s="27" t="s">
        <v>704</v>
      </c>
      <c r="BS397" s="27" t="s">
        <v>704</v>
      </c>
      <c r="BT397" s="27" t="s">
        <v>704</v>
      </c>
      <c r="BU397" s="27" t="s">
        <v>704</v>
      </c>
      <c r="BV397" s="27" t="s">
        <v>704</v>
      </c>
      <c r="BW397" s="27" t="s">
        <v>704</v>
      </c>
      <c r="BX397" s="27" t="s">
        <v>704</v>
      </c>
      <c r="BY397" s="27" t="s">
        <v>704</v>
      </c>
      <c r="BZ397" s="27" t="s">
        <v>704</v>
      </c>
      <c r="CA397" s="27" t="s">
        <v>704</v>
      </c>
      <c r="CB397" s="27" t="s">
        <v>704</v>
      </c>
      <c r="CC397" s="27" t="s">
        <v>704</v>
      </c>
      <c r="CD397" s="27" t="s">
        <v>704</v>
      </c>
      <c r="CE397" s="27" t="s">
        <v>704</v>
      </c>
      <c r="CF397" s="27" t="s">
        <v>704</v>
      </c>
      <c r="CG397" s="27" t="s">
        <v>704</v>
      </c>
      <c r="CH397" s="27" t="s">
        <v>704</v>
      </c>
      <c r="CI397" s="27" t="s">
        <v>704</v>
      </c>
      <c r="CJ397" s="27" t="s">
        <v>704</v>
      </c>
      <c r="CK397" s="27" t="s">
        <v>704</v>
      </c>
      <c r="CL397" s="27" t="s">
        <v>704</v>
      </c>
      <c r="CM397" s="27" t="s">
        <v>704</v>
      </c>
      <c r="CN397" s="27" t="s">
        <v>704</v>
      </c>
      <c r="CO397" s="27" t="s">
        <v>704</v>
      </c>
      <c r="CP397" s="27" t="s">
        <v>704</v>
      </c>
      <c r="CQ397" s="27" t="s">
        <v>704</v>
      </c>
      <c r="CR397" s="27" t="s">
        <v>704</v>
      </c>
      <c r="CS397" s="27" t="s">
        <v>704</v>
      </c>
      <c r="CT397" s="27" t="s">
        <v>704</v>
      </c>
      <c r="CU397" s="27" t="s">
        <v>704</v>
      </c>
      <c r="CV397" s="27" t="s">
        <v>704</v>
      </c>
      <c r="CW397" s="27" t="s">
        <v>704</v>
      </c>
      <c r="CX397" s="27" t="s">
        <v>704</v>
      </c>
      <c r="CY397" s="27" t="s">
        <v>704</v>
      </c>
      <c r="CZ397" s="27" t="s">
        <v>704</v>
      </c>
      <c r="DA397" s="27" t="s">
        <v>704</v>
      </c>
      <c r="DB397" s="27" t="s">
        <v>698</v>
      </c>
      <c r="DC397" s="27" t="s">
        <v>698</v>
      </c>
      <c r="DD397" s="27" t="s">
        <v>698</v>
      </c>
      <c r="DE397" s="27" t="s">
        <v>698</v>
      </c>
      <c r="DF397" s="27" t="s">
        <v>704</v>
      </c>
      <c r="DG397" s="27" t="s">
        <v>704</v>
      </c>
      <c r="DH397" s="27" t="s">
        <v>704</v>
      </c>
      <c r="DI397" s="27" t="s">
        <v>704</v>
      </c>
      <c r="DJ397" s="27" t="s">
        <v>704</v>
      </c>
      <c r="DK397" s="27" t="s">
        <v>704</v>
      </c>
      <c r="DL397" s="27" t="s">
        <v>704</v>
      </c>
      <c r="DM397" s="27" t="s">
        <v>704</v>
      </c>
      <c r="DN397" s="27" t="s">
        <v>704</v>
      </c>
      <c r="DO397" s="27" t="s">
        <v>704</v>
      </c>
      <c r="DP397" s="27" t="s">
        <v>704</v>
      </c>
      <c r="DQ397" s="27" t="s">
        <v>704</v>
      </c>
      <c r="DR397" s="27" t="s">
        <v>704</v>
      </c>
      <c r="DS397" s="27"/>
      <c r="DT397" s="27" t="s">
        <v>704</v>
      </c>
      <c r="DU397" s="27" t="s">
        <v>704</v>
      </c>
      <c r="DV397" s="27" t="s">
        <v>704</v>
      </c>
      <c r="DW397" s="27" t="s">
        <v>704</v>
      </c>
      <c r="DX397" s="27" t="s">
        <v>704</v>
      </c>
      <c r="DY397" s="27" t="s">
        <v>704</v>
      </c>
      <c r="DZ397" s="27" t="s">
        <v>704</v>
      </c>
      <c r="EA397" s="27" t="s">
        <v>704</v>
      </c>
      <c r="EB397" s="27" t="s">
        <v>704</v>
      </c>
      <c r="EC397" s="27" t="s">
        <v>704</v>
      </c>
      <c r="ED397" s="27" t="s">
        <v>704</v>
      </c>
      <c r="EE397" s="27" t="s">
        <v>704</v>
      </c>
      <c r="EF397" s="27" t="s">
        <v>704</v>
      </c>
      <c r="EG397" s="27" t="s">
        <v>694</v>
      </c>
      <c r="EH397" s="27" t="s">
        <v>704</v>
      </c>
      <c r="EI397" s="27" t="s">
        <v>704</v>
      </c>
      <c r="EJ397" s="27" t="s">
        <v>704</v>
      </c>
      <c r="EK397" s="27" t="s">
        <v>704</v>
      </c>
      <c r="EL397" s="27" t="s">
        <v>704</v>
      </c>
      <c r="EM397" s="27" t="s">
        <v>704</v>
      </c>
      <c r="EN397" s="27" t="s">
        <v>704</v>
      </c>
      <c r="EO397" s="27" t="s">
        <v>704</v>
      </c>
      <c r="EP397" s="27" t="s">
        <v>704</v>
      </c>
      <c r="EQ397" s="27" t="s">
        <v>704</v>
      </c>
      <c r="ER397" s="27" t="s">
        <v>704</v>
      </c>
      <c r="ES397" s="27" t="s">
        <v>704</v>
      </c>
      <c r="ET397" s="27" t="s">
        <v>704</v>
      </c>
      <c r="EU397" s="27" t="s">
        <v>704</v>
      </c>
      <c r="EV397" s="27" t="s">
        <v>704</v>
      </c>
      <c r="EW397" s="27" t="s">
        <v>704</v>
      </c>
      <c r="EX397" s="27" t="s">
        <v>704</v>
      </c>
      <c r="EY397" s="27" t="s">
        <v>704</v>
      </c>
      <c r="EZ397" s="27" t="s">
        <v>704</v>
      </c>
      <c r="FA397" s="27" t="s">
        <v>704</v>
      </c>
      <c r="FB397" s="27" t="s">
        <v>704</v>
      </c>
      <c r="FC397" s="27" t="s">
        <v>704</v>
      </c>
      <c r="FD397" s="27" t="s">
        <v>704</v>
      </c>
      <c r="FE397" s="27" t="s">
        <v>694</v>
      </c>
      <c r="FF397" s="27" t="s">
        <v>704</v>
      </c>
      <c r="FG397" s="27" t="s">
        <v>704</v>
      </c>
      <c r="FH397" s="27" t="s">
        <v>704</v>
      </c>
      <c r="FI397" s="27" t="s">
        <v>704</v>
      </c>
      <c r="FJ397" s="27" t="s">
        <v>694</v>
      </c>
      <c r="FK397" s="27" t="s">
        <v>704</v>
      </c>
      <c r="FL397" s="27" t="s">
        <v>704</v>
      </c>
      <c r="FM397" s="27" t="s">
        <v>704</v>
      </c>
      <c r="FN397" s="27" t="s">
        <v>694</v>
      </c>
      <c r="FO397" s="72" t="s">
        <v>1194</v>
      </c>
      <c r="FP397" s="72" t="s">
        <v>698</v>
      </c>
      <c r="FQ397" s="72" t="s">
        <v>1176</v>
      </c>
      <c r="FR397" s="72" t="s">
        <v>2043</v>
      </c>
      <c r="FS397" s="72" t="s">
        <v>698</v>
      </c>
      <c r="FT397" s="72" t="s">
        <v>2044</v>
      </c>
      <c r="FU397" s="72" t="s">
        <v>698</v>
      </c>
      <c r="FV397" s="72" t="s">
        <v>698</v>
      </c>
      <c r="FW397" s="78" t="s">
        <v>698</v>
      </c>
      <c r="FX397" s="78" t="s">
        <v>698</v>
      </c>
      <c r="FY397" s="72" t="s">
        <v>698</v>
      </c>
      <c r="FZ397" s="90"/>
      <c r="GA397" s="90"/>
      <c r="GB397" s="90"/>
      <c r="GC397" s="90"/>
      <c r="GD397" s="90"/>
      <c r="GE397" s="90"/>
      <c r="GF397" s="90"/>
      <c r="GG397" s="90"/>
      <c r="GH397" s="105" t="s">
        <v>2045</v>
      </c>
      <c r="GI397" s="106"/>
      <c r="GJ397" s="27"/>
      <c r="GK397" s="28"/>
      <c r="GL397" s="27"/>
    </row>
    <row r="398" spans="1:194" x14ac:dyDescent="0.25">
      <c r="A398" s="71" t="str">
        <f>CONCATENATE($W$7,": ",$X$395," - ",$Y$396,": ",Z398)</f>
        <v xml:space="preserve">Expenditure: Inventory Consumed - Consumables: Zero Rated </v>
      </c>
      <c r="B398" s="27" t="s">
        <v>2046</v>
      </c>
      <c r="C398" s="27" t="str">
        <f t="shared" si="38"/>
        <v>IE007001002000000000000000000000000000</v>
      </c>
      <c r="D398" s="23" t="s">
        <v>1166</v>
      </c>
      <c r="E398" s="23" t="s">
        <v>718</v>
      </c>
      <c r="F398" s="23" t="s">
        <v>702</v>
      </c>
      <c r="G398" s="23" t="s">
        <v>707</v>
      </c>
      <c r="H398" s="23" t="s">
        <v>697</v>
      </c>
      <c r="I398" s="23" t="s">
        <v>697</v>
      </c>
      <c r="J398" s="23" t="s">
        <v>697</v>
      </c>
      <c r="K398" s="23" t="s">
        <v>697</v>
      </c>
      <c r="L398" s="23" t="s">
        <v>697</v>
      </c>
      <c r="M398" s="23" t="s">
        <v>697</v>
      </c>
      <c r="N398" s="23" t="s">
        <v>697</v>
      </c>
      <c r="O398" s="23" t="s">
        <v>697</v>
      </c>
      <c r="P398" s="23" t="s">
        <v>697</v>
      </c>
      <c r="Q398" s="27">
        <v>0</v>
      </c>
      <c r="R398" s="27" t="s">
        <v>704</v>
      </c>
      <c r="S398" s="27" t="s">
        <v>698</v>
      </c>
      <c r="T398" s="28" t="s">
        <v>694</v>
      </c>
      <c r="U398" s="28"/>
      <c r="V398" s="27" t="s">
        <v>521</v>
      </c>
      <c r="W398" s="79" t="s">
        <v>905</v>
      </c>
      <c r="X398" s="79"/>
      <c r="Y398" s="79"/>
      <c r="Z398" s="79" t="s">
        <v>2047</v>
      </c>
      <c r="AA398" s="79"/>
      <c r="AB398" s="79"/>
      <c r="AC398" s="79"/>
      <c r="AD398" s="79"/>
      <c r="AE398" s="79"/>
      <c r="AF398" s="79"/>
      <c r="AG398" s="79"/>
      <c r="AH398" s="79"/>
      <c r="AI398" s="27" t="s">
        <v>2048</v>
      </c>
      <c r="AJ398" s="28" t="s">
        <v>704</v>
      </c>
      <c r="AK398" s="27" t="s">
        <v>704</v>
      </c>
      <c r="AL398" s="27" t="s">
        <v>704</v>
      </c>
      <c r="AM398" s="27" t="s">
        <v>704</v>
      </c>
      <c r="AN398" s="27" t="s">
        <v>704</v>
      </c>
      <c r="AO398" s="27" t="s">
        <v>704</v>
      </c>
      <c r="AP398" s="27" t="s">
        <v>704</v>
      </c>
      <c r="AQ398" s="27" t="s">
        <v>704</v>
      </c>
      <c r="AR398" s="27" t="s">
        <v>704</v>
      </c>
      <c r="AS398" s="27" t="s">
        <v>704</v>
      </c>
      <c r="AT398" s="27" t="s">
        <v>704</v>
      </c>
      <c r="AU398" s="27" t="s">
        <v>704</v>
      </c>
      <c r="AV398" s="27" t="s">
        <v>704</v>
      </c>
      <c r="AW398" s="27" t="s">
        <v>704</v>
      </c>
      <c r="AX398" s="27" t="s">
        <v>704</v>
      </c>
      <c r="AY398" s="27" t="s">
        <v>704</v>
      </c>
      <c r="AZ398" s="27" t="s">
        <v>704</v>
      </c>
      <c r="BA398" s="27" t="s">
        <v>704</v>
      </c>
      <c r="BB398" s="27" t="s">
        <v>704</v>
      </c>
      <c r="BC398" s="27" t="s">
        <v>704</v>
      </c>
      <c r="BD398" s="27" t="s">
        <v>704</v>
      </c>
      <c r="BE398" s="27" t="s">
        <v>704</v>
      </c>
      <c r="BF398" s="27" t="s">
        <v>704</v>
      </c>
      <c r="BG398" s="27" t="s">
        <v>704</v>
      </c>
      <c r="BH398" s="27" t="s">
        <v>704</v>
      </c>
      <c r="BI398" s="27" t="s">
        <v>704</v>
      </c>
      <c r="BJ398" s="27" t="s">
        <v>704</v>
      </c>
      <c r="BK398" s="27" t="s">
        <v>704</v>
      </c>
      <c r="BL398" s="27" t="s">
        <v>704</v>
      </c>
      <c r="BM398" s="27" t="s">
        <v>704</v>
      </c>
      <c r="BN398" s="27" t="s">
        <v>704</v>
      </c>
      <c r="BO398" s="27" t="s">
        <v>704</v>
      </c>
      <c r="BP398" s="27" t="s">
        <v>704</v>
      </c>
      <c r="BQ398" s="27" t="s">
        <v>704</v>
      </c>
      <c r="BR398" s="27" t="s">
        <v>704</v>
      </c>
      <c r="BS398" s="27" t="s">
        <v>704</v>
      </c>
      <c r="BT398" s="27" t="s">
        <v>704</v>
      </c>
      <c r="BU398" s="27" t="s">
        <v>704</v>
      </c>
      <c r="BV398" s="27" t="s">
        <v>704</v>
      </c>
      <c r="BW398" s="27" t="s">
        <v>704</v>
      </c>
      <c r="BX398" s="27" t="s">
        <v>704</v>
      </c>
      <c r="BY398" s="27" t="s">
        <v>704</v>
      </c>
      <c r="BZ398" s="27" t="s">
        <v>704</v>
      </c>
      <c r="CA398" s="27" t="s">
        <v>704</v>
      </c>
      <c r="CB398" s="27" t="s">
        <v>704</v>
      </c>
      <c r="CC398" s="27" t="s">
        <v>704</v>
      </c>
      <c r="CD398" s="27" t="s">
        <v>704</v>
      </c>
      <c r="CE398" s="27" t="s">
        <v>704</v>
      </c>
      <c r="CF398" s="27" t="s">
        <v>704</v>
      </c>
      <c r="CG398" s="27" t="s">
        <v>704</v>
      </c>
      <c r="CH398" s="27" t="s">
        <v>704</v>
      </c>
      <c r="CI398" s="27" t="s">
        <v>704</v>
      </c>
      <c r="CJ398" s="27" t="s">
        <v>704</v>
      </c>
      <c r="CK398" s="27" t="s">
        <v>704</v>
      </c>
      <c r="CL398" s="27" t="s">
        <v>704</v>
      </c>
      <c r="CM398" s="27" t="s">
        <v>704</v>
      </c>
      <c r="CN398" s="27" t="s">
        <v>704</v>
      </c>
      <c r="CO398" s="27" t="s">
        <v>704</v>
      </c>
      <c r="CP398" s="27" t="s">
        <v>704</v>
      </c>
      <c r="CQ398" s="27" t="s">
        <v>704</v>
      </c>
      <c r="CR398" s="27" t="s">
        <v>704</v>
      </c>
      <c r="CS398" s="27" t="s">
        <v>704</v>
      </c>
      <c r="CT398" s="27" t="s">
        <v>704</v>
      </c>
      <c r="CU398" s="27" t="s">
        <v>704</v>
      </c>
      <c r="CV398" s="27" t="s">
        <v>704</v>
      </c>
      <c r="CW398" s="27" t="s">
        <v>704</v>
      </c>
      <c r="CX398" s="27" t="s">
        <v>704</v>
      </c>
      <c r="CY398" s="27" t="s">
        <v>704</v>
      </c>
      <c r="CZ398" s="27" t="s">
        <v>704</v>
      </c>
      <c r="DA398" s="27" t="s">
        <v>704</v>
      </c>
      <c r="DB398" s="27" t="s">
        <v>698</v>
      </c>
      <c r="DC398" s="27" t="s">
        <v>698</v>
      </c>
      <c r="DD398" s="27" t="s">
        <v>698</v>
      </c>
      <c r="DE398" s="27" t="s">
        <v>698</v>
      </c>
      <c r="DF398" s="27" t="s">
        <v>704</v>
      </c>
      <c r="DG398" s="27" t="s">
        <v>704</v>
      </c>
      <c r="DH398" s="27" t="s">
        <v>704</v>
      </c>
      <c r="DI398" s="27" t="s">
        <v>704</v>
      </c>
      <c r="DJ398" s="27" t="s">
        <v>704</v>
      </c>
      <c r="DK398" s="27" t="s">
        <v>704</v>
      </c>
      <c r="DL398" s="27" t="s">
        <v>704</v>
      </c>
      <c r="DM398" s="27" t="s">
        <v>704</v>
      </c>
      <c r="DN398" s="27" t="s">
        <v>704</v>
      </c>
      <c r="DO398" s="27" t="s">
        <v>704</v>
      </c>
      <c r="DP398" s="27" t="s">
        <v>704</v>
      </c>
      <c r="DQ398" s="27" t="s">
        <v>704</v>
      </c>
      <c r="DR398" s="27" t="s">
        <v>704</v>
      </c>
      <c r="DS398" s="27"/>
      <c r="DT398" s="27" t="s">
        <v>704</v>
      </c>
      <c r="DU398" s="27" t="s">
        <v>704</v>
      </c>
      <c r="DV398" s="27" t="s">
        <v>704</v>
      </c>
      <c r="DW398" s="27" t="s">
        <v>704</v>
      </c>
      <c r="DX398" s="27" t="s">
        <v>704</v>
      </c>
      <c r="DY398" s="27" t="s">
        <v>704</v>
      </c>
      <c r="DZ398" s="27" t="s">
        <v>704</v>
      </c>
      <c r="EA398" s="27" t="s">
        <v>704</v>
      </c>
      <c r="EB398" s="27" t="s">
        <v>704</v>
      </c>
      <c r="EC398" s="27" t="s">
        <v>704</v>
      </c>
      <c r="ED398" s="27" t="s">
        <v>704</v>
      </c>
      <c r="EE398" s="27" t="s">
        <v>704</v>
      </c>
      <c r="EF398" s="27" t="s">
        <v>704</v>
      </c>
      <c r="EG398" s="27" t="s">
        <v>694</v>
      </c>
      <c r="EH398" s="27" t="s">
        <v>704</v>
      </c>
      <c r="EI398" s="27" t="s">
        <v>704</v>
      </c>
      <c r="EJ398" s="27" t="s">
        <v>704</v>
      </c>
      <c r="EK398" s="27" t="s">
        <v>704</v>
      </c>
      <c r="EL398" s="27" t="s">
        <v>704</v>
      </c>
      <c r="EM398" s="27" t="s">
        <v>704</v>
      </c>
      <c r="EN398" s="27" t="s">
        <v>704</v>
      </c>
      <c r="EO398" s="27" t="s">
        <v>704</v>
      </c>
      <c r="EP398" s="27" t="s">
        <v>704</v>
      </c>
      <c r="EQ398" s="27" t="s">
        <v>704</v>
      </c>
      <c r="ER398" s="27" t="s">
        <v>704</v>
      </c>
      <c r="ES398" s="27" t="s">
        <v>704</v>
      </c>
      <c r="ET398" s="27" t="s">
        <v>704</v>
      </c>
      <c r="EU398" s="27" t="s">
        <v>704</v>
      </c>
      <c r="EV398" s="27" t="s">
        <v>704</v>
      </c>
      <c r="EW398" s="27" t="s">
        <v>704</v>
      </c>
      <c r="EX398" s="27" t="s">
        <v>704</v>
      </c>
      <c r="EY398" s="27" t="s">
        <v>704</v>
      </c>
      <c r="EZ398" s="27" t="s">
        <v>704</v>
      </c>
      <c r="FA398" s="27" t="s">
        <v>704</v>
      </c>
      <c r="FB398" s="27" t="s">
        <v>704</v>
      </c>
      <c r="FC398" s="27" t="s">
        <v>704</v>
      </c>
      <c r="FD398" s="27" t="s">
        <v>704</v>
      </c>
      <c r="FE398" s="27" t="s">
        <v>694</v>
      </c>
      <c r="FF398" s="27" t="s">
        <v>704</v>
      </c>
      <c r="FG398" s="27" t="s">
        <v>704</v>
      </c>
      <c r="FH398" s="27" t="s">
        <v>704</v>
      </c>
      <c r="FI398" s="27" t="s">
        <v>704</v>
      </c>
      <c r="FJ398" s="27" t="s">
        <v>694</v>
      </c>
      <c r="FK398" s="27" t="s">
        <v>704</v>
      </c>
      <c r="FL398" s="27" t="s">
        <v>704</v>
      </c>
      <c r="FM398" s="27" t="s">
        <v>704</v>
      </c>
      <c r="FN398" s="27" t="s">
        <v>694</v>
      </c>
      <c r="FO398" s="72" t="s">
        <v>1194</v>
      </c>
      <c r="FP398" s="72" t="s">
        <v>698</v>
      </c>
      <c r="FQ398" s="72" t="s">
        <v>1176</v>
      </c>
      <c r="FR398" s="72" t="s">
        <v>2043</v>
      </c>
      <c r="FS398" s="72" t="s">
        <v>698</v>
      </c>
      <c r="FT398" s="72" t="s">
        <v>2044</v>
      </c>
      <c r="FU398" s="72" t="s">
        <v>698</v>
      </c>
      <c r="FV398" s="72" t="s">
        <v>698</v>
      </c>
      <c r="FW398" s="78" t="s">
        <v>698</v>
      </c>
      <c r="FX398" s="78" t="s">
        <v>698</v>
      </c>
      <c r="FY398" s="72" t="s">
        <v>698</v>
      </c>
      <c r="FZ398" s="90"/>
      <c r="GA398" s="90"/>
      <c r="GB398" s="90"/>
      <c r="GC398" s="90"/>
      <c r="GD398" s="90"/>
      <c r="GE398" s="90"/>
      <c r="GF398" s="90"/>
      <c r="GG398" s="90"/>
      <c r="GH398" s="105" t="s">
        <v>2045</v>
      </c>
      <c r="GI398" s="106"/>
      <c r="GJ398" s="27"/>
      <c r="GK398" s="28"/>
      <c r="GL398" s="27"/>
    </row>
    <row r="399" spans="1:194" x14ac:dyDescent="0.25">
      <c r="A399" s="71" t="str">
        <f t="shared" ref="A399:A409" si="40">CONCATENATE($W$7,": ",$X$395," - ",Y399)</f>
        <v>Expenditure: Inventory Consumed - Finished Goods</v>
      </c>
      <c r="B399" s="27" t="s">
        <v>1190</v>
      </c>
      <c r="C399" s="27" t="str">
        <f t="shared" si="38"/>
        <v>IE007002000000000000000000000000000000</v>
      </c>
      <c r="D399" s="23" t="s">
        <v>1166</v>
      </c>
      <c r="E399" s="23" t="s">
        <v>718</v>
      </c>
      <c r="F399" s="23" t="s">
        <v>707</v>
      </c>
      <c r="G399" s="23" t="s">
        <v>697</v>
      </c>
      <c r="H399" s="23" t="s">
        <v>697</v>
      </c>
      <c r="I399" s="23" t="s">
        <v>697</v>
      </c>
      <c r="J399" s="23" t="s">
        <v>697</v>
      </c>
      <c r="K399" s="23" t="s">
        <v>697</v>
      </c>
      <c r="L399" s="23" t="s">
        <v>697</v>
      </c>
      <c r="M399" s="23" t="s">
        <v>697</v>
      </c>
      <c r="N399" s="23" t="s">
        <v>697</v>
      </c>
      <c r="O399" s="23" t="s">
        <v>697</v>
      </c>
      <c r="P399" s="23" t="s">
        <v>697</v>
      </c>
      <c r="Q399" s="27">
        <v>0</v>
      </c>
      <c r="R399" s="27" t="s">
        <v>704</v>
      </c>
      <c r="S399" s="27" t="s">
        <v>698</v>
      </c>
      <c r="T399" s="28" t="s">
        <v>694</v>
      </c>
      <c r="U399" s="28"/>
      <c r="V399" s="27" t="s">
        <v>2049</v>
      </c>
      <c r="W399" s="79" t="s">
        <v>905</v>
      </c>
      <c r="X399" s="79"/>
      <c r="Y399" s="79" t="s">
        <v>2050</v>
      </c>
      <c r="Z399" s="79"/>
      <c r="AA399" s="79"/>
      <c r="AB399" s="79"/>
      <c r="AC399" s="79"/>
      <c r="AD399" s="79"/>
      <c r="AE399" s="79"/>
      <c r="AF399" s="79"/>
      <c r="AG399" s="79"/>
      <c r="AH399" s="79"/>
      <c r="AI399" s="27" t="s">
        <v>2051</v>
      </c>
      <c r="AJ399" s="28" t="s">
        <v>704</v>
      </c>
      <c r="AK399" s="27" t="s">
        <v>704</v>
      </c>
      <c r="AL399" s="27" t="s">
        <v>704</v>
      </c>
      <c r="AM399" s="27" t="s">
        <v>704</v>
      </c>
      <c r="AN399" s="27" t="s">
        <v>704</v>
      </c>
      <c r="AO399" s="27" t="s">
        <v>704</v>
      </c>
      <c r="AP399" s="27" t="s">
        <v>704</v>
      </c>
      <c r="AQ399" s="27" t="s">
        <v>704</v>
      </c>
      <c r="AR399" s="27" t="s">
        <v>704</v>
      </c>
      <c r="AS399" s="27" t="s">
        <v>704</v>
      </c>
      <c r="AT399" s="27" t="s">
        <v>704</v>
      </c>
      <c r="AU399" s="27" t="s">
        <v>704</v>
      </c>
      <c r="AV399" s="27" t="s">
        <v>704</v>
      </c>
      <c r="AW399" s="27" t="s">
        <v>704</v>
      </c>
      <c r="AX399" s="27" t="s">
        <v>704</v>
      </c>
      <c r="AY399" s="27" t="s">
        <v>704</v>
      </c>
      <c r="AZ399" s="27" t="s">
        <v>704</v>
      </c>
      <c r="BA399" s="27" t="s">
        <v>704</v>
      </c>
      <c r="BB399" s="27" t="s">
        <v>704</v>
      </c>
      <c r="BC399" s="27" t="s">
        <v>704</v>
      </c>
      <c r="BD399" s="27" t="s">
        <v>704</v>
      </c>
      <c r="BE399" s="27" t="s">
        <v>704</v>
      </c>
      <c r="BF399" s="27" t="s">
        <v>704</v>
      </c>
      <c r="BG399" s="27" t="s">
        <v>704</v>
      </c>
      <c r="BH399" s="27" t="s">
        <v>704</v>
      </c>
      <c r="BI399" s="27" t="s">
        <v>704</v>
      </c>
      <c r="BJ399" s="27" t="s">
        <v>704</v>
      </c>
      <c r="BK399" s="27" t="s">
        <v>704</v>
      </c>
      <c r="BL399" s="27" t="s">
        <v>704</v>
      </c>
      <c r="BM399" s="27" t="s">
        <v>704</v>
      </c>
      <c r="BN399" s="27" t="s">
        <v>704</v>
      </c>
      <c r="BO399" s="27" t="s">
        <v>704</v>
      </c>
      <c r="BP399" s="27" t="s">
        <v>704</v>
      </c>
      <c r="BQ399" s="27" t="s">
        <v>704</v>
      </c>
      <c r="BR399" s="27" t="s">
        <v>704</v>
      </c>
      <c r="BS399" s="27" t="s">
        <v>704</v>
      </c>
      <c r="BT399" s="27" t="s">
        <v>704</v>
      </c>
      <c r="BU399" s="27" t="s">
        <v>704</v>
      </c>
      <c r="BV399" s="27" t="s">
        <v>704</v>
      </c>
      <c r="BW399" s="27" t="s">
        <v>704</v>
      </c>
      <c r="BX399" s="27" t="s">
        <v>704</v>
      </c>
      <c r="BY399" s="27" t="s">
        <v>704</v>
      </c>
      <c r="BZ399" s="27" t="s">
        <v>704</v>
      </c>
      <c r="CA399" s="27" t="s">
        <v>704</v>
      </c>
      <c r="CB399" s="27" t="s">
        <v>704</v>
      </c>
      <c r="CC399" s="27" t="s">
        <v>704</v>
      </c>
      <c r="CD399" s="27" t="s">
        <v>704</v>
      </c>
      <c r="CE399" s="27" t="s">
        <v>704</v>
      </c>
      <c r="CF399" s="27" t="s">
        <v>704</v>
      </c>
      <c r="CG399" s="27" t="s">
        <v>704</v>
      </c>
      <c r="CH399" s="27" t="s">
        <v>704</v>
      </c>
      <c r="CI399" s="27" t="s">
        <v>704</v>
      </c>
      <c r="CJ399" s="27" t="s">
        <v>704</v>
      </c>
      <c r="CK399" s="27" t="s">
        <v>704</v>
      </c>
      <c r="CL399" s="27" t="s">
        <v>704</v>
      </c>
      <c r="CM399" s="27" t="s">
        <v>704</v>
      </c>
      <c r="CN399" s="27" t="s">
        <v>704</v>
      </c>
      <c r="CO399" s="27" t="s">
        <v>704</v>
      </c>
      <c r="CP399" s="27" t="s">
        <v>704</v>
      </c>
      <c r="CQ399" s="27" t="s">
        <v>704</v>
      </c>
      <c r="CR399" s="27" t="s">
        <v>704</v>
      </c>
      <c r="CS399" s="27" t="s">
        <v>704</v>
      </c>
      <c r="CT399" s="27" t="s">
        <v>704</v>
      </c>
      <c r="CU399" s="27" t="s">
        <v>704</v>
      </c>
      <c r="CV399" s="27" t="s">
        <v>704</v>
      </c>
      <c r="CW399" s="27" t="s">
        <v>704</v>
      </c>
      <c r="CX399" s="27" t="s">
        <v>704</v>
      </c>
      <c r="CY399" s="27" t="s">
        <v>704</v>
      </c>
      <c r="CZ399" s="27" t="s">
        <v>704</v>
      </c>
      <c r="DA399" s="27" t="s">
        <v>704</v>
      </c>
      <c r="DB399" s="27" t="s">
        <v>698</v>
      </c>
      <c r="DC399" s="27" t="s">
        <v>698</v>
      </c>
      <c r="DD399" s="27" t="s">
        <v>698</v>
      </c>
      <c r="DE399" s="27" t="s">
        <v>698</v>
      </c>
      <c r="DF399" s="27" t="s">
        <v>704</v>
      </c>
      <c r="DG399" s="27" t="s">
        <v>704</v>
      </c>
      <c r="DH399" s="27" t="s">
        <v>704</v>
      </c>
      <c r="DI399" s="27" t="s">
        <v>704</v>
      </c>
      <c r="DJ399" s="27" t="s">
        <v>704</v>
      </c>
      <c r="DK399" s="27" t="s">
        <v>704</v>
      </c>
      <c r="DL399" s="27" t="s">
        <v>704</v>
      </c>
      <c r="DM399" s="27" t="s">
        <v>704</v>
      </c>
      <c r="DN399" s="27" t="s">
        <v>704</v>
      </c>
      <c r="DO399" s="27" t="s">
        <v>704</v>
      </c>
      <c r="DP399" s="27" t="s">
        <v>704</v>
      </c>
      <c r="DQ399" s="27" t="s">
        <v>704</v>
      </c>
      <c r="DR399" s="27" t="s">
        <v>704</v>
      </c>
      <c r="DS399" s="27"/>
      <c r="DT399" s="27" t="s">
        <v>704</v>
      </c>
      <c r="DU399" s="27" t="s">
        <v>704</v>
      </c>
      <c r="DV399" s="27" t="s">
        <v>704</v>
      </c>
      <c r="DW399" s="27" t="s">
        <v>704</v>
      </c>
      <c r="DX399" s="27" t="s">
        <v>704</v>
      </c>
      <c r="DY399" s="27" t="s">
        <v>704</v>
      </c>
      <c r="DZ399" s="27" t="s">
        <v>704</v>
      </c>
      <c r="EA399" s="27" t="s">
        <v>704</v>
      </c>
      <c r="EB399" s="27" t="s">
        <v>704</v>
      </c>
      <c r="EC399" s="27" t="s">
        <v>704</v>
      </c>
      <c r="ED399" s="27" t="s">
        <v>704</v>
      </c>
      <c r="EE399" s="27" t="s">
        <v>704</v>
      </c>
      <c r="EF399" s="27" t="s">
        <v>704</v>
      </c>
      <c r="EG399" s="27" t="s">
        <v>694</v>
      </c>
      <c r="EH399" s="27" t="s">
        <v>704</v>
      </c>
      <c r="EI399" s="27" t="s">
        <v>704</v>
      </c>
      <c r="EJ399" s="27" t="s">
        <v>704</v>
      </c>
      <c r="EK399" s="27" t="s">
        <v>704</v>
      </c>
      <c r="EL399" s="27" t="s">
        <v>704</v>
      </c>
      <c r="EM399" s="27" t="s">
        <v>704</v>
      </c>
      <c r="EN399" s="27" t="s">
        <v>704</v>
      </c>
      <c r="EO399" s="27" t="s">
        <v>704</v>
      </c>
      <c r="EP399" s="27" t="s">
        <v>704</v>
      </c>
      <c r="EQ399" s="27" t="s">
        <v>704</v>
      </c>
      <c r="ER399" s="27" t="s">
        <v>704</v>
      </c>
      <c r="ES399" s="27" t="s">
        <v>704</v>
      </c>
      <c r="ET399" s="27" t="s">
        <v>704</v>
      </c>
      <c r="EU399" s="27" t="s">
        <v>704</v>
      </c>
      <c r="EV399" s="27" t="s">
        <v>704</v>
      </c>
      <c r="EW399" s="27" t="s">
        <v>704</v>
      </c>
      <c r="EX399" s="27" t="s">
        <v>704</v>
      </c>
      <c r="EY399" s="27" t="s">
        <v>704</v>
      </c>
      <c r="EZ399" s="27" t="s">
        <v>704</v>
      </c>
      <c r="FA399" s="27" t="s">
        <v>704</v>
      </c>
      <c r="FB399" s="27" t="s">
        <v>704</v>
      </c>
      <c r="FC399" s="27" t="s">
        <v>704</v>
      </c>
      <c r="FD399" s="27" t="s">
        <v>704</v>
      </c>
      <c r="FE399" s="27" t="s">
        <v>694</v>
      </c>
      <c r="FF399" s="27" t="s">
        <v>704</v>
      </c>
      <c r="FG399" s="27" t="s">
        <v>704</v>
      </c>
      <c r="FH399" s="27" t="s">
        <v>704</v>
      </c>
      <c r="FI399" s="27" t="s">
        <v>704</v>
      </c>
      <c r="FJ399" s="27" t="s">
        <v>694</v>
      </c>
      <c r="FK399" s="27" t="s">
        <v>704</v>
      </c>
      <c r="FL399" s="27" t="s">
        <v>704</v>
      </c>
      <c r="FM399" s="27" t="s">
        <v>704</v>
      </c>
      <c r="FN399" s="27" t="s">
        <v>694</v>
      </c>
      <c r="FO399" s="72" t="s">
        <v>1194</v>
      </c>
      <c r="FP399" s="72" t="s">
        <v>698</v>
      </c>
      <c r="FQ399" s="72" t="s">
        <v>1176</v>
      </c>
      <c r="FR399" s="72" t="s">
        <v>2043</v>
      </c>
      <c r="FS399" s="72" t="s">
        <v>698</v>
      </c>
      <c r="FT399" s="72" t="s">
        <v>2044</v>
      </c>
      <c r="FU399" s="72" t="s">
        <v>698</v>
      </c>
      <c r="FV399" s="72" t="s">
        <v>698</v>
      </c>
      <c r="FW399" s="78" t="s">
        <v>698</v>
      </c>
      <c r="FX399" s="78" t="s">
        <v>698</v>
      </c>
      <c r="FY399" s="72" t="s">
        <v>698</v>
      </c>
      <c r="FZ399" s="90"/>
      <c r="GA399" s="90"/>
      <c r="GB399" s="90"/>
      <c r="GC399" s="90"/>
      <c r="GD399" s="90"/>
      <c r="GE399" s="90"/>
      <c r="GF399" s="90"/>
      <c r="GG399" s="90"/>
      <c r="GH399" s="105" t="s">
        <v>2045</v>
      </c>
      <c r="GI399" s="106"/>
      <c r="GJ399" s="27"/>
      <c r="GK399" s="28"/>
      <c r="GL399" s="27"/>
    </row>
    <row r="400" spans="1:194" x14ac:dyDescent="0.25">
      <c r="A400" s="71" t="str">
        <f t="shared" si="40"/>
        <v>Expenditure: Inventory Consumed - Not to be used</v>
      </c>
      <c r="B400" s="27" t="s">
        <v>1190</v>
      </c>
      <c r="C400" s="27" t="str">
        <f t="shared" si="38"/>
        <v>IE007003000000000000000000000000000000</v>
      </c>
      <c r="D400" s="23" t="s">
        <v>1166</v>
      </c>
      <c r="E400" s="23" t="s">
        <v>718</v>
      </c>
      <c r="F400" s="23" t="s">
        <v>710</v>
      </c>
      <c r="G400" s="23" t="s">
        <v>697</v>
      </c>
      <c r="H400" s="23" t="s">
        <v>697</v>
      </c>
      <c r="I400" s="23" t="s">
        <v>697</v>
      </c>
      <c r="J400" s="23" t="s">
        <v>697</v>
      </c>
      <c r="K400" s="23" t="s">
        <v>697</v>
      </c>
      <c r="L400" s="23" t="s">
        <v>697</v>
      </c>
      <c r="M400" s="23" t="s">
        <v>697</v>
      </c>
      <c r="N400" s="23" t="s">
        <v>697</v>
      </c>
      <c r="O400" s="23" t="s">
        <v>697</v>
      </c>
      <c r="P400" s="23" t="s">
        <v>697</v>
      </c>
      <c r="Q400" s="27">
        <v>0</v>
      </c>
      <c r="R400" s="28" t="s">
        <v>698</v>
      </c>
      <c r="S400" s="28" t="s">
        <v>698</v>
      </c>
      <c r="T400" s="28" t="s">
        <v>698</v>
      </c>
      <c r="U400" s="28"/>
      <c r="V400" s="27" t="s">
        <v>1063</v>
      </c>
      <c r="W400" s="79" t="s">
        <v>905</v>
      </c>
      <c r="X400" s="79"/>
      <c r="Y400" s="79" t="s">
        <v>1063</v>
      </c>
      <c r="Z400" s="79"/>
      <c r="AA400" s="79"/>
      <c r="AB400" s="79"/>
      <c r="AC400" s="79"/>
      <c r="AD400" s="79"/>
      <c r="AE400" s="79"/>
      <c r="AF400" s="79"/>
      <c r="AG400" s="79"/>
      <c r="AH400" s="79"/>
      <c r="AI400" s="27" t="s">
        <v>2052</v>
      </c>
      <c r="AJ400" s="28" t="s">
        <v>694</v>
      </c>
      <c r="AK400" s="27" t="s">
        <v>704</v>
      </c>
      <c r="AL400" s="27" t="s">
        <v>704</v>
      </c>
      <c r="AM400" s="27" t="s">
        <v>704</v>
      </c>
      <c r="AN400" s="27" t="s">
        <v>704</v>
      </c>
      <c r="AO400" s="27" t="s">
        <v>704</v>
      </c>
      <c r="AP400" s="27" t="s">
        <v>704</v>
      </c>
      <c r="AQ400" s="27" t="s">
        <v>704</v>
      </c>
      <c r="AR400" s="27" t="s">
        <v>704</v>
      </c>
      <c r="AS400" s="27" t="s">
        <v>704</v>
      </c>
      <c r="AT400" s="27" t="s">
        <v>704</v>
      </c>
      <c r="AU400" s="27" t="s">
        <v>704</v>
      </c>
      <c r="AV400" s="27" t="s">
        <v>704</v>
      </c>
      <c r="AW400" s="27" t="s">
        <v>704</v>
      </c>
      <c r="AX400" s="27" t="s">
        <v>704</v>
      </c>
      <c r="AY400" s="27" t="s">
        <v>704</v>
      </c>
      <c r="AZ400" s="27" t="s">
        <v>704</v>
      </c>
      <c r="BA400" s="27" t="s">
        <v>704</v>
      </c>
      <c r="BB400" s="27" t="s">
        <v>704</v>
      </c>
      <c r="BC400" s="27" t="s">
        <v>704</v>
      </c>
      <c r="BD400" s="27" t="s">
        <v>704</v>
      </c>
      <c r="BE400" s="27" t="s">
        <v>704</v>
      </c>
      <c r="BF400" s="27" t="s">
        <v>704</v>
      </c>
      <c r="BG400" s="27" t="s">
        <v>704</v>
      </c>
      <c r="BH400" s="27" t="s">
        <v>704</v>
      </c>
      <c r="BI400" s="27" t="s">
        <v>704</v>
      </c>
      <c r="BJ400" s="27" t="s">
        <v>704</v>
      </c>
      <c r="BK400" s="27" t="s">
        <v>704</v>
      </c>
      <c r="BL400" s="27" t="s">
        <v>704</v>
      </c>
      <c r="BM400" s="27" t="s">
        <v>704</v>
      </c>
      <c r="BN400" s="27" t="s">
        <v>704</v>
      </c>
      <c r="BO400" s="27" t="s">
        <v>704</v>
      </c>
      <c r="BP400" s="27" t="s">
        <v>704</v>
      </c>
      <c r="BQ400" s="27" t="s">
        <v>704</v>
      </c>
      <c r="BR400" s="27" t="s">
        <v>704</v>
      </c>
      <c r="BS400" s="27" t="s">
        <v>704</v>
      </c>
      <c r="BT400" s="27" t="s">
        <v>704</v>
      </c>
      <c r="BU400" s="27" t="s">
        <v>704</v>
      </c>
      <c r="BV400" s="27" t="s">
        <v>704</v>
      </c>
      <c r="BW400" s="27" t="s">
        <v>704</v>
      </c>
      <c r="BX400" s="27" t="s">
        <v>704</v>
      </c>
      <c r="BY400" s="27" t="s">
        <v>704</v>
      </c>
      <c r="BZ400" s="27" t="s">
        <v>704</v>
      </c>
      <c r="CA400" s="27" t="s">
        <v>704</v>
      </c>
      <c r="CB400" s="27" t="s">
        <v>704</v>
      </c>
      <c r="CC400" s="27" t="s">
        <v>704</v>
      </c>
      <c r="CD400" s="27" t="s">
        <v>704</v>
      </c>
      <c r="CE400" s="27" t="s">
        <v>704</v>
      </c>
      <c r="CF400" s="27" t="s">
        <v>704</v>
      </c>
      <c r="CG400" s="27" t="s">
        <v>704</v>
      </c>
      <c r="CH400" s="27" t="s">
        <v>704</v>
      </c>
      <c r="CI400" s="27" t="s">
        <v>704</v>
      </c>
      <c r="CJ400" s="27" t="s">
        <v>704</v>
      </c>
      <c r="CK400" s="27" t="s">
        <v>704</v>
      </c>
      <c r="CL400" s="27" t="s">
        <v>704</v>
      </c>
      <c r="CM400" s="27" t="s">
        <v>704</v>
      </c>
      <c r="CN400" s="27" t="s">
        <v>704</v>
      </c>
      <c r="CO400" s="27" t="s">
        <v>704</v>
      </c>
      <c r="CP400" s="27" t="s">
        <v>704</v>
      </c>
      <c r="CQ400" s="27" t="s">
        <v>704</v>
      </c>
      <c r="CR400" s="27" t="s">
        <v>704</v>
      </c>
      <c r="CS400" s="27" t="s">
        <v>704</v>
      </c>
      <c r="CT400" s="27" t="s">
        <v>704</v>
      </c>
      <c r="CU400" s="27" t="s">
        <v>704</v>
      </c>
      <c r="CV400" s="27" t="s">
        <v>704</v>
      </c>
      <c r="CW400" s="27" t="s">
        <v>704</v>
      </c>
      <c r="CX400" s="27" t="s">
        <v>704</v>
      </c>
      <c r="CY400" s="27" t="s">
        <v>704</v>
      </c>
      <c r="CZ400" s="27" t="s">
        <v>704</v>
      </c>
      <c r="DA400" s="27" t="s">
        <v>704</v>
      </c>
      <c r="DB400" s="27" t="s">
        <v>698</v>
      </c>
      <c r="DC400" s="27" t="s">
        <v>698</v>
      </c>
      <c r="DD400" s="27" t="s">
        <v>698</v>
      </c>
      <c r="DE400" s="27" t="s">
        <v>698</v>
      </c>
      <c r="DF400" s="27" t="s">
        <v>704</v>
      </c>
      <c r="DG400" s="27" t="s">
        <v>704</v>
      </c>
      <c r="DH400" s="27" t="s">
        <v>704</v>
      </c>
      <c r="DI400" s="27" t="s">
        <v>704</v>
      </c>
      <c r="DJ400" s="27" t="s">
        <v>704</v>
      </c>
      <c r="DK400" s="27" t="s">
        <v>704</v>
      </c>
      <c r="DL400" s="27" t="s">
        <v>704</v>
      </c>
      <c r="DM400" s="27" t="s">
        <v>704</v>
      </c>
      <c r="DN400" s="27" t="s">
        <v>704</v>
      </c>
      <c r="DO400" s="27" t="s">
        <v>704</v>
      </c>
      <c r="DP400" s="27" t="s">
        <v>704</v>
      </c>
      <c r="DQ400" s="27" t="s">
        <v>704</v>
      </c>
      <c r="DR400" s="27" t="s">
        <v>704</v>
      </c>
      <c r="DS400" s="27"/>
      <c r="DT400" s="27" t="s">
        <v>704</v>
      </c>
      <c r="DU400" s="27" t="s">
        <v>704</v>
      </c>
      <c r="DV400" s="27" t="s">
        <v>704</v>
      </c>
      <c r="DW400" s="27" t="s">
        <v>704</v>
      </c>
      <c r="DX400" s="27" t="s">
        <v>704</v>
      </c>
      <c r="DY400" s="27" t="s">
        <v>704</v>
      </c>
      <c r="DZ400" s="27" t="s">
        <v>704</v>
      </c>
      <c r="EA400" s="27" t="s">
        <v>704</v>
      </c>
      <c r="EB400" s="27" t="s">
        <v>704</v>
      </c>
      <c r="EC400" s="27" t="s">
        <v>704</v>
      </c>
      <c r="ED400" s="27" t="s">
        <v>704</v>
      </c>
      <c r="EE400" s="27" t="s">
        <v>704</v>
      </c>
      <c r="EF400" s="27" t="s">
        <v>704</v>
      </c>
      <c r="EG400" s="27" t="s">
        <v>694</v>
      </c>
      <c r="EH400" s="27" t="s">
        <v>704</v>
      </c>
      <c r="EI400" s="27" t="s">
        <v>704</v>
      </c>
      <c r="EJ400" s="27" t="s">
        <v>704</v>
      </c>
      <c r="EK400" s="27" t="s">
        <v>704</v>
      </c>
      <c r="EL400" s="27" t="s">
        <v>704</v>
      </c>
      <c r="EM400" s="27" t="s">
        <v>704</v>
      </c>
      <c r="EN400" s="27" t="s">
        <v>704</v>
      </c>
      <c r="EO400" s="27" t="s">
        <v>704</v>
      </c>
      <c r="EP400" s="27" t="s">
        <v>704</v>
      </c>
      <c r="EQ400" s="27" t="s">
        <v>704</v>
      </c>
      <c r="ER400" s="27" t="s">
        <v>704</v>
      </c>
      <c r="ES400" s="27" t="s">
        <v>704</v>
      </c>
      <c r="ET400" s="27" t="s">
        <v>704</v>
      </c>
      <c r="EU400" s="27" t="s">
        <v>704</v>
      </c>
      <c r="EV400" s="27" t="s">
        <v>704</v>
      </c>
      <c r="EW400" s="27" t="s">
        <v>704</v>
      </c>
      <c r="EX400" s="27" t="s">
        <v>704</v>
      </c>
      <c r="EY400" s="27" t="s">
        <v>704</v>
      </c>
      <c r="EZ400" s="27" t="s">
        <v>704</v>
      </c>
      <c r="FA400" s="27" t="s">
        <v>704</v>
      </c>
      <c r="FB400" s="27" t="s">
        <v>704</v>
      </c>
      <c r="FC400" s="27" t="s">
        <v>704</v>
      </c>
      <c r="FD400" s="27" t="s">
        <v>704</v>
      </c>
      <c r="FE400" s="27" t="s">
        <v>694</v>
      </c>
      <c r="FF400" s="27" t="s">
        <v>704</v>
      </c>
      <c r="FG400" s="27" t="s">
        <v>704</v>
      </c>
      <c r="FH400" s="27" t="s">
        <v>704</v>
      </c>
      <c r="FI400" s="27" t="s">
        <v>704</v>
      </c>
      <c r="FJ400" s="27" t="s">
        <v>694</v>
      </c>
      <c r="FK400" s="27" t="s">
        <v>704</v>
      </c>
      <c r="FL400" s="27" t="s">
        <v>704</v>
      </c>
      <c r="FM400" s="27" t="s">
        <v>704</v>
      </c>
      <c r="FN400" s="27" t="s">
        <v>694</v>
      </c>
      <c r="FO400" s="72" t="s">
        <v>1194</v>
      </c>
      <c r="FP400" s="72" t="s">
        <v>698</v>
      </c>
      <c r="FQ400" s="72" t="s">
        <v>1176</v>
      </c>
      <c r="FR400" s="72" t="s">
        <v>2043</v>
      </c>
      <c r="FS400" s="72" t="s">
        <v>698</v>
      </c>
      <c r="FT400" s="72" t="s">
        <v>698</v>
      </c>
      <c r="FU400" s="72" t="s">
        <v>698</v>
      </c>
      <c r="FV400" s="72" t="s">
        <v>698</v>
      </c>
      <c r="FW400" s="78" t="s">
        <v>698</v>
      </c>
      <c r="FX400" s="78" t="s">
        <v>698</v>
      </c>
      <c r="FY400" s="72" t="s">
        <v>698</v>
      </c>
      <c r="FZ400" s="90"/>
      <c r="GA400" s="90"/>
      <c r="GB400" s="90"/>
      <c r="GC400" s="90"/>
      <c r="GD400" s="90"/>
      <c r="GE400" s="90"/>
      <c r="GF400" s="90"/>
      <c r="GG400" s="90"/>
      <c r="GH400" s="105" t="s">
        <v>2045</v>
      </c>
      <c r="GI400" s="106"/>
      <c r="GJ400" s="27"/>
      <c r="GK400" s="28"/>
      <c r="GL400" s="27"/>
    </row>
    <row r="401" spans="1:194" x14ac:dyDescent="0.25">
      <c r="A401" s="71" t="str">
        <f t="shared" si="40"/>
        <v>Expenditure: Inventory Consumed - Materials and Supplies</v>
      </c>
      <c r="B401" s="27" t="s">
        <v>2046</v>
      </c>
      <c r="C401" s="27" t="str">
        <f t="shared" si="38"/>
        <v>IE007004000000000000000000000000000000</v>
      </c>
      <c r="D401" s="23" t="s">
        <v>1166</v>
      </c>
      <c r="E401" s="23" t="s">
        <v>718</v>
      </c>
      <c r="F401" s="23" t="s">
        <v>711</v>
      </c>
      <c r="G401" s="23" t="s">
        <v>697</v>
      </c>
      <c r="H401" s="23" t="s">
        <v>697</v>
      </c>
      <c r="I401" s="23" t="s">
        <v>697</v>
      </c>
      <c r="J401" s="23" t="s">
        <v>697</v>
      </c>
      <c r="K401" s="23" t="s">
        <v>697</v>
      </c>
      <c r="L401" s="23" t="s">
        <v>697</v>
      </c>
      <c r="M401" s="23" t="s">
        <v>697</v>
      </c>
      <c r="N401" s="23" t="s">
        <v>697</v>
      </c>
      <c r="O401" s="23" t="s">
        <v>697</v>
      </c>
      <c r="P401" s="23" t="s">
        <v>697</v>
      </c>
      <c r="Q401" s="27">
        <v>0</v>
      </c>
      <c r="R401" s="27" t="s">
        <v>704</v>
      </c>
      <c r="S401" s="27" t="s">
        <v>698</v>
      </c>
      <c r="T401" s="28" t="s">
        <v>694</v>
      </c>
      <c r="U401" s="28"/>
      <c r="V401" s="128" t="s">
        <v>2053</v>
      </c>
      <c r="W401" s="79" t="s">
        <v>905</v>
      </c>
      <c r="X401" s="79"/>
      <c r="Y401" s="79" t="s">
        <v>2054</v>
      </c>
      <c r="Z401" s="79"/>
      <c r="AA401" s="79"/>
      <c r="AB401" s="79"/>
      <c r="AC401" s="79"/>
      <c r="AD401" s="79"/>
      <c r="AE401" s="79"/>
      <c r="AF401" s="79"/>
      <c r="AG401" s="79"/>
      <c r="AH401" s="79"/>
      <c r="AI401" s="27" t="s">
        <v>2055</v>
      </c>
      <c r="AJ401" s="28" t="s">
        <v>704</v>
      </c>
      <c r="AK401" s="27" t="s">
        <v>704</v>
      </c>
      <c r="AL401" s="27" t="s">
        <v>704</v>
      </c>
      <c r="AM401" s="27" t="s">
        <v>704</v>
      </c>
      <c r="AN401" s="27" t="s">
        <v>704</v>
      </c>
      <c r="AO401" s="27" t="s">
        <v>704</v>
      </c>
      <c r="AP401" s="27" t="s">
        <v>704</v>
      </c>
      <c r="AQ401" s="27" t="s">
        <v>704</v>
      </c>
      <c r="AR401" s="27" t="s">
        <v>704</v>
      </c>
      <c r="AS401" s="27" t="s">
        <v>704</v>
      </c>
      <c r="AT401" s="27" t="s">
        <v>704</v>
      </c>
      <c r="AU401" s="27" t="s">
        <v>704</v>
      </c>
      <c r="AV401" s="27" t="s">
        <v>704</v>
      </c>
      <c r="AW401" s="27" t="s">
        <v>704</v>
      </c>
      <c r="AX401" s="27" t="s">
        <v>704</v>
      </c>
      <c r="AY401" s="27" t="s">
        <v>704</v>
      </c>
      <c r="AZ401" s="27" t="s">
        <v>704</v>
      </c>
      <c r="BA401" s="27" t="s">
        <v>704</v>
      </c>
      <c r="BB401" s="27" t="s">
        <v>704</v>
      </c>
      <c r="BC401" s="27" t="s">
        <v>704</v>
      </c>
      <c r="BD401" s="27" t="s">
        <v>704</v>
      </c>
      <c r="BE401" s="27" t="s">
        <v>704</v>
      </c>
      <c r="BF401" s="27" t="s">
        <v>704</v>
      </c>
      <c r="BG401" s="27" t="s">
        <v>704</v>
      </c>
      <c r="BH401" s="27" t="s">
        <v>704</v>
      </c>
      <c r="BI401" s="27" t="s">
        <v>704</v>
      </c>
      <c r="BJ401" s="27" t="s">
        <v>704</v>
      </c>
      <c r="BK401" s="27" t="s">
        <v>704</v>
      </c>
      <c r="BL401" s="27" t="s">
        <v>704</v>
      </c>
      <c r="BM401" s="27" t="s">
        <v>704</v>
      </c>
      <c r="BN401" s="27" t="s">
        <v>704</v>
      </c>
      <c r="BO401" s="27" t="s">
        <v>704</v>
      </c>
      <c r="BP401" s="27" t="s">
        <v>704</v>
      </c>
      <c r="BQ401" s="27" t="s">
        <v>704</v>
      </c>
      <c r="BR401" s="27" t="s">
        <v>704</v>
      </c>
      <c r="BS401" s="27" t="s">
        <v>704</v>
      </c>
      <c r="BT401" s="27" t="s">
        <v>704</v>
      </c>
      <c r="BU401" s="27" t="s">
        <v>704</v>
      </c>
      <c r="BV401" s="27" t="s">
        <v>704</v>
      </c>
      <c r="BW401" s="27" t="s">
        <v>704</v>
      </c>
      <c r="BX401" s="27" t="s">
        <v>704</v>
      </c>
      <c r="BY401" s="27" t="s">
        <v>704</v>
      </c>
      <c r="BZ401" s="27" t="s">
        <v>704</v>
      </c>
      <c r="CA401" s="27" t="s">
        <v>704</v>
      </c>
      <c r="CB401" s="27" t="s">
        <v>704</v>
      </c>
      <c r="CC401" s="27" t="s">
        <v>704</v>
      </c>
      <c r="CD401" s="27" t="s">
        <v>704</v>
      </c>
      <c r="CE401" s="27" t="s">
        <v>704</v>
      </c>
      <c r="CF401" s="27" t="s">
        <v>704</v>
      </c>
      <c r="CG401" s="27" t="s">
        <v>704</v>
      </c>
      <c r="CH401" s="27" t="s">
        <v>704</v>
      </c>
      <c r="CI401" s="27" t="s">
        <v>704</v>
      </c>
      <c r="CJ401" s="27" t="s">
        <v>704</v>
      </c>
      <c r="CK401" s="27" t="s">
        <v>704</v>
      </c>
      <c r="CL401" s="27" t="s">
        <v>704</v>
      </c>
      <c r="CM401" s="27" t="s">
        <v>704</v>
      </c>
      <c r="CN401" s="27" t="s">
        <v>704</v>
      </c>
      <c r="CO401" s="27" t="s">
        <v>704</v>
      </c>
      <c r="CP401" s="27" t="s">
        <v>704</v>
      </c>
      <c r="CQ401" s="27" t="s">
        <v>704</v>
      </c>
      <c r="CR401" s="27" t="s">
        <v>704</v>
      </c>
      <c r="CS401" s="27" t="s">
        <v>704</v>
      </c>
      <c r="CT401" s="27" t="s">
        <v>704</v>
      </c>
      <c r="CU401" s="27" t="s">
        <v>704</v>
      </c>
      <c r="CV401" s="27" t="s">
        <v>704</v>
      </c>
      <c r="CW401" s="27" t="s">
        <v>704</v>
      </c>
      <c r="CX401" s="27" t="s">
        <v>704</v>
      </c>
      <c r="CY401" s="27" t="s">
        <v>704</v>
      </c>
      <c r="CZ401" s="27" t="s">
        <v>704</v>
      </c>
      <c r="DA401" s="27" t="s">
        <v>704</v>
      </c>
      <c r="DB401" s="27" t="s">
        <v>698</v>
      </c>
      <c r="DC401" s="27" t="s">
        <v>698</v>
      </c>
      <c r="DD401" s="27" t="s">
        <v>698</v>
      </c>
      <c r="DE401" s="27" t="s">
        <v>698</v>
      </c>
      <c r="DF401" s="27" t="s">
        <v>704</v>
      </c>
      <c r="DG401" s="27" t="s">
        <v>704</v>
      </c>
      <c r="DH401" s="27" t="s">
        <v>704</v>
      </c>
      <c r="DI401" s="27" t="s">
        <v>704</v>
      </c>
      <c r="DJ401" s="27" t="s">
        <v>704</v>
      </c>
      <c r="DK401" s="27" t="s">
        <v>704</v>
      </c>
      <c r="DL401" s="27" t="s">
        <v>704</v>
      </c>
      <c r="DM401" s="27" t="s">
        <v>704</v>
      </c>
      <c r="DN401" s="27" t="s">
        <v>704</v>
      </c>
      <c r="DO401" s="27" t="s">
        <v>704</v>
      </c>
      <c r="DP401" s="27" t="s">
        <v>704</v>
      </c>
      <c r="DQ401" s="27" t="s">
        <v>704</v>
      </c>
      <c r="DR401" s="27" t="s">
        <v>704</v>
      </c>
      <c r="DS401" s="27"/>
      <c r="DT401" s="27" t="s">
        <v>704</v>
      </c>
      <c r="DU401" s="27" t="s">
        <v>704</v>
      </c>
      <c r="DV401" s="27" t="s">
        <v>704</v>
      </c>
      <c r="DW401" s="27" t="s">
        <v>704</v>
      </c>
      <c r="DX401" s="27" t="s">
        <v>704</v>
      </c>
      <c r="DY401" s="27" t="s">
        <v>704</v>
      </c>
      <c r="DZ401" s="27" t="s">
        <v>704</v>
      </c>
      <c r="EA401" s="27" t="s">
        <v>704</v>
      </c>
      <c r="EB401" s="27" t="s">
        <v>704</v>
      </c>
      <c r="EC401" s="27" t="s">
        <v>704</v>
      </c>
      <c r="ED401" s="27" t="s">
        <v>704</v>
      </c>
      <c r="EE401" s="27" t="s">
        <v>704</v>
      </c>
      <c r="EF401" s="27" t="s">
        <v>704</v>
      </c>
      <c r="EG401" s="27" t="s">
        <v>694</v>
      </c>
      <c r="EH401" s="27" t="s">
        <v>704</v>
      </c>
      <c r="EI401" s="27" t="s">
        <v>704</v>
      </c>
      <c r="EJ401" s="27" t="s">
        <v>704</v>
      </c>
      <c r="EK401" s="27" t="s">
        <v>704</v>
      </c>
      <c r="EL401" s="27" t="s">
        <v>704</v>
      </c>
      <c r="EM401" s="27" t="s">
        <v>704</v>
      </c>
      <c r="EN401" s="27" t="s">
        <v>704</v>
      </c>
      <c r="EO401" s="27" t="s">
        <v>704</v>
      </c>
      <c r="EP401" s="27" t="s">
        <v>704</v>
      </c>
      <c r="EQ401" s="27" t="s">
        <v>704</v>
      </c>
      <c r="ER401" s="27" t="s">
        <v>704</v>
      </c>
      <c r="ES401" s="27" t="s">
        <v>704</v>
      </c>
      <c r="ET401" s="27" t="s">
        <v>704</v>
      </c>
      <c r="EU401" s="27" t="s">
        <v>704</v>
      </c>
      <c r="EV401" s="27" t="s">
        <v>704</v>
      </c>
      <c r="EW401" s="27" t="s">
        <v>704</v>
      </c>
      <c r="EX401" s="27" t="s">
        <v>704</v>
      </c>
      <c r="EY401" s="27" t="s">
        <v>704</v>
      </c>
      <c r="EZ401" s="27" t="s">
        <v>704</v>
      </c>
      <c r="FA401" s="27" t="s">
        <v>704</v>
      </c>
      <c r="FB401" s="27" t="s">
        <v>704</v>
      </c>
      <c r="FC401" s="27" t="s">
        <v>704</v>
      </c>
      <c r="FD401" s="27" t="s">
        <v>704</v>
      </c>
      <c r="FE401" s="27" t="s">
        <v>694</v>
      </c>
      <c r="FF401" s="27" t="s">
        <v>704</v>
      </c>
      <c r="FG401" s="27" t="s">
        <v>704</v>
      </c>
      <c r="FH401" s="27" t="s">
        <v>704</v>
      </c>
      <c r="FI401" s="27" t="s">
        <v>704</v>
      </c>
      <c r="FJ401" s="27" t="s">
        <v>694</v>
      </c>
      <c r="FK401" s="27" t="s">
        <v>704</v>
      </c>
      <c r="FL401" s="27" t="s">
        <v>704</v>
      </c>
      <c r="FM401" s="27" t="s">
        <v>704</v>
      </c>
      <c r="FN401" s="27" t="s">
        <v>694</v>
      </c>
      <c r="FO401" s="72" t="s">
        <v>1194</v>
      </c>
      <c r="FP401" s="72" t="s">
        <v>698</v>
      </c>
      <c r="FQ401" s="72" t="s">
        <v>1176</v>
      </c>
      <c r="FR401" s="72" t="s">
        <v>2043</v>
      </c>
      <c r="FS401" s="72" t="s">
        <v>698</v>
      </c>
      <c r="FT401" s="72" t="s">
        <v>2044</v>
      </c>
      <c r="FU401" s="72" t="s">
        <v>698</v>
      </c>
      <c r="FV401" s="72" t="s">
        <v>698</v>
      </c>
      <c r="FW401" s="78" t="s">
        <v>698</v>
      </c>
      <c r="FX401" s="78" t="s">
        <v>698</v>
      </c>
      <c r="FY401" s="72" t="s">
        <v>698</v>
      </c>
      <c r="FZ401" s="90"/>
      <c r="GA401" s="90"/>
      <c r="GB401" s="90"/>
      <c r="GC401" s="90"/>
      <c r="GD401" s="90"/>
      <c r="GE401" s="90"/>
      <c r="GF401" s="90"/>
      <c r="GG401" s="90"/>
      <c r="GH401" s="105" t="s">
        <v>2045</v>
      </c>
      <c r="GI401" s="106"/>
      <c r="GJ401" s="27"/>
      <c r="GK401" s="28"/>
      <c r="GL401" s="27"/>
    </row>
    <row r="402" spans="1:194" x14ac:dyDescent="0.25">
      <c r="A402" s="71" t="str">
        <f t="shared" si="40"/>
        <v>Expenditure: Inventory Consumed - Not to be used</v>
      </c>
      <c r="B402" s="46" t="s">
        <v>1190</v>
      </c>
      <c r="C402" s="46" t="str">
        <f t="shared" si="38"/>
        <v>IE007005000000000000000000000000000000</v>
      </c>
      <c r="D402" s="62" t="s">
        <v>1166</v>
      </c>
      <c r="E402" s="62" t="s">
        <v>718</v>
      </c>
      <c r="F402" s="62" t="s">
        <v>713</v>
      </c>
      <c r="G402" s="62" t="s">
        <v>697</v>
      </c>
      <c r="H402" s="62" t="s">
        <v>697</v>
      </c>
      <c r="I402" s="62" t="s">
        <v>697</v>
      </c>
      <c r="J402" s="62" t="s">
        <v>697</v>
      </c>
      <c r="K402" s="62" t="s">
        <v>697</v>
      </c>
      <c r="L402" s="62" t="s">
        <v>697</v>
      </c>
      <c r="M402" s="62" t="s">
        <v>697</v>
      </c>
      <c r="N402" s="62" t="s">
        <v>697</v>
      </c>
      <c r="O402" s="62" t="s">
        <v>697</v>
      </c>
      <c r="P402" s="62" t="s">
        <v>697</v>
      </c>
      <c r="Q402" s="46">
        <v>0</v>
      </c>
      <c r="R402" s="28" t="s">
        <v>698</v>
      </c>
      <c r="S402" s="28" t="s">
        <v>698</v>
      </c>
      <c r="T402" s="28" t="s">
        <v>698</v>
      </c>
      <c r="U402" s="28"/>
      <c r="V402" s="46" t="s">
        <v>1063</v>
      </c>
      <c r="W402" s="46" t="s">
        <v>905</v>
      </c>
      <c r="X402" s="46"/>
      <c r="Y402" s="46" t="s">
        <v>1063</v>
      </c>
      <c r="Z402" s="46"/>
      <c r="AA402" s="46"/>
      <c r="AB402" s="46"/>
      <c r="AC402" s="46"/>
      <c r="AD402" s="46"/>
      <c r="AE402" s="46"/>
      <c r="AF402" s="46"/>
      <c r="AG402" s="46"/>
      <c r="AH402" s="46"/>
      <c r="AI402" s="46" t="s">
        <v>2056</v>
      </c>
      <c r="AJ402" s="28" t="s">
        <v>694</v>
      </c>
      <c r="AK402" s="46" t="s">
        <v>704</v>
      </c>
      <c r="AL402" s="46" t="s">
        <v>704</v>
      </c>
      <c r="AM402" s="46" t="s">
        <v>704</v>
      </c>
      <c r="AN402" s="46" t="s">
        <v>704</v>
      </c>
      <c r="AO402" s="46" t="s">
        <v>704</v>
      </c>
      <c r="AP402" s="46" t="s">
        <v>704</v>
      </c>
      <c r="AQ402" s="46" t="s">
        <v>704</v>
      </c>
      <c r="AR402" s="46" t="s">
        <v>704</v>
      </c>
      <c r="AS402" s="46" t="s">
        <v>704</v>
      </c>
      <c r="AT402" s="46" t="s">
        <v>704</v>
      </c>
      <c r="AU402" s="46" t="s">
        <v>704</v>
      </c>
      <c r="AV402" s="46" t="s">
        <v>704</v>
      </c>
      <c r="AW402" s="46" t="s">
        <v>704</v>
      </c>
      <c r="AX402" s="46" t="s">
        <v>704</v>
      </c>
      <c r="AY402" s="46" t="s">
        <v>704</v>
      </c>
      <c r="AZ402" s="46" t="s">
        <v>704</v>
      </c>
      <c r="BA402" s="46" t="s">
        <v>704</v>
      </c>
      <c r="BB402" s="46" t="s">
        <v>704</v>
      </c>
      <c r="BC402" s="46" t="s">
        <v>704</v>
      </c>
      <c r="BD402" s="46" t="s">
        <v>704</v>
      </c>
      <c r="BE402" s="46" t="s">
        <v>704</v>
      </c>
      <c r="BF402" s="46" t="s">
        <v>704</v>
      </c>
      <c r="BG402" s="46" t="s">
        <v>704</v>
      </c>
      <c r="BH402" s="46" t="s">
        <v>704</v>
      </c>
      <c r="BI402" s="46" t="s">
        <v>704</v>
      </c>
      <c r="BJ402" s="46" t="s">
        <v>704</v>
      </c>
      <c r="BK402" s="46" t="s">
        <v>704</v>
      </c>
      <c r="BL402" s="46" t="s">
        <v>704</v>
      </c>
      <c r="BM402" s="46" t="s">
        <v>704</v>
      </c>
      <c r="BN402" s="46" t="s">
        <v>704</v>
      </c>
      <c r="BO402" s="46" t="s">
        <v>704</v>
      </c>
      <c r="BP402" s="46" t="s">
        <v>704</v>
      </c>
      <c r="BQ402" s="46" t="s">
        <v>704</v>
      </c>
      <c r="BR402" s="46" t="s">
        <v>704</v>
      </c>
      <c r="BS402" s="46" t="s">
        <v>704</v>
      </c>
      <c r="BT402" s="46" t="s">
        <v>704</v>
      </c>
      <c r="BU402" s="46" t="s">
        <v>704</v>
      </c>
      <c r="BV402" s="46" t="s">
        <v>704</v>
      </c>
      <c r="BW402" s="46" t="s">
        <v>704</v>
      </c>
      <c r="BX402" s="46" t="s">
        <v>704</v>
      </c>
      <c r="BY402" s="46" t="s">
        <v>704</v>
      </c>
      <c r="BZ402" s="46" t="s">
        <v>704</v>
      </c>
      <c r="CA402" s="46" t="s">
        <v>704</v>
      </c>
      <c r="CB402" s="46" t="s">
        <v>704</v>
      </c>
      <c r="CC402" s="46" t="s">
        <v>704</v>
      </c>
      <c r="CD402" s="46" t="s">
        <v>704</v>
      </c>
      <c r="CE402" s="46" t="s">
        <v>704</v>
      </c>
      <c r="CF402" s="46" t="s">
        <v>704</v>
      </c>
      <c r="CG402" s="46" t="s">
        <v>704</v>
      </c>
      <c r="CH402" s="46" t="s">
        <v>704</v>
      </c>
      <c r="CI402" s="46" t="s">
        <v>704</v>
      </c>
      <c r="CJ402" s="46" t="s">
        <v>704</v>
      </c>
      <c r="CK402" s="46" t="s">
        <v>704</v>
      </c>
      <c r="CL402" s="46" t="s">
        <v>704</v>
      </c>
      <c r="CM402" s="46" t="s">
        <v>704</v>
      </c>
      <c r="CN402" s="46" t="s">
        <v>704</v>
      </c>
      <c r="CO402" s="46" t="s">
        <v>704</v>
      </c>
      <c r="CP402" s="46" t="s">
        <v>704</v>
      </c>
      <c r="CQ402" s="46" t="s">
        <v>704</v>
      </c>
      <c r="CR402" s="46" t="s">
        <v>704</v>
      </c>
      <c r="CS402" s="46" t="s">
        <v>704</v>
      </c>
      <c r="CT402" s="46" t="s">
        <v>704</v>
      </c>
      <c r="CU402" s="46" t="s">
        <v>704</v>
      </c>
      <c r="CV402" s="46" t="s">
        <v>704</v>
      </c>
      <c r="CW402" s="46" t="s">
        <v>704</v>
      </c>
      <c r="CX402" s="46" t="s">
        <v>704</v>
      </c>
      <c r="CY402" s="46" t="s">
        <v>704</v>
      </c>
      <c r="CZ402" s="46" t="s">
        <v>704</v>
      </c>
      <c r="DA402" s="46" t="s">
        <v>704</v>
      </c>
      <c r="DB402" s="46" t="s">
        <v>698</v>
      </c>
      <c r="DC402" s="46" t="s">
        <v>698</v>
      </c>
      <c r="DD402" s="46" t="s">
        <v>698</v>
      </c>
      <c r="DE402" s="46" t="s">
        <v>698</v>
      </c>
      <c r="DF402" s="46" t="s">
        <v>704</v>
      </c>
      <c r="DG402" s="46" t="s">
        <v>704</v>
      </c>
      <c r="DH402" s="46" t="s">
        <v>704</v>
      </c>
      <c r="DI402" s="46" t="s">
        <v>704</v>
      </c>
      <c r="DJ402" s="46" t="s">
        <v>704</v>
      </c>
      <c r="DK402" s="46" t="s">
        <v>704</v>
      </c>
      <c r="DL402" s="46" t="s">
        <v>704</v>
      </c>
      <c r="DM402" s="46" t="s">
        <v>704</v>
      </c>
      <c r="DN402" s="46" t="s">
        <v>704</v>
      </c>
      <c r="DO402" s="46" t="s">
        <v>704</v>
      </c>
      <c r="DP402" s="46" t="s">
        <v>704</v>
      </c>
      <c r="DQ402" s="46" t="s">
        <v>704</v>
      </c>
      <c r="DR402" s="46" t="s">
        <v>704</v>
      </c>
      <c r="DS402" s="46"/>
      <c r="DT402" s="46" t="s">
        <v>704</v>
      </c>
      <c r="DU402" s="46" t="s">
        <v>704</v>
      </c>
      <c r="DV402" s="46" t="s">
        <v>704</v>
      </c>
      <c r="DW402" s="46" t="s">
        <v>704</v>
      </c>
      <c r="DX402" s="46" t="s">
        <v>704</v>
      </c>
      <c r="DY402" s="46" t="s">
        <v>704</v>
      </c>
      <c r="DZ402" s="46" t="s">
        <v>704</v>
      </c>
      <c r="EA402" s="46" t="s">
        <v>704</v>
      </c>
      <c r="EB402" s="46" t="s">
        <v>704</v>
      </c>
      <c r="EC402" s="46" t="s">
        <v>704</v>
      </c>
      <c r="ED402" s="46" t="s">
        <v>704</v>
      </c>
      <c r="EE402" s="46" t="s">
        <v>704</v>
      </c>
      <c r="EF402" s="46" t="s">
        <v>704</v>
      </c>
      <c r="EG402" s="46" t="s">
        <v>694</v>
      </c>
      <c r="EH402" s="46" t="s">
        <v>704</v>
      </c>
      <c r="EI402" s="46" t="s">
        <v>704</v>
      </c>
      <c r="EJ402" s="46" t="s">
        <v>704</v>
      </c>
      <c r="EK402" s="46" t="s">
        <v>704</v>
      </c>
      <c r="EL402" s="46" t="s">
        <v>704</v>
      </c>
      <c r="EM402" s="46" t="s">
        <v>704</v>
      </c>
      <c r="EN402" s="46" t="s">
        <v>704</v>
      </c>
      <c r="EO402" s="46" t="s">
        <v>704</v>
      </c>
      <c r="EP402" s="46" t="s">
        <v>704</v>
      </c>
      <c r="EQ402" s="46" t="s">
        <v>704</v>
      </c>
      <c r="ER402" s="46" t="s">
        <v>704</v>
      </c>
      <c r="ES402" s="46" t="s">
        <v>704</v>
      </c>
      <c r="ET402" s="46" t="s">
        <v>704</v>
      </c>
      <c r="EU402" s="46" t="s">
        <v>704</v>
      </c>
      <c r="EV402" s="46" t="s">
        <v>704</v>
      </c>
      <c r="EW402" s="46" t="s">
        <v>704</v>
      </c>
      <c r="EX402" s="46" t="s">
        <v>704</v>
      </c>
      <c r="EY402" s="46" t="s">
        <v>704</v>
      </c>
      <c r="EZ402" s="46" t="s">
        <v>704</v>
      </c>
      <c r="FA402" s="46" t="s">
        <v>704</v>
      </c>
      <c r="FB402" s="46" t="s">
        <v>704</v>
      </c>
      <c r="FC402" s="46" t="s">
        <v>704</v>
      </c>
      <c r="FD402" s="46" t="s">
        <v>704</v>
      </c>
      <c r="FE402" s="46" t="s">
        <v>694</v>
      </c>
      <c r="FF402" s="46" t="s">
        <v>704</v>
      </c>
      <c r="FG402" s="46" t="s">
        <v>704</v>
      </c>
      <c r="FH402" s="46" t="s">
        <v>704</v>
      </c>
      <c r="FI402" s="46" t="s">
        <v>704</v>
      </c>
      <c r="FJ402" s="46" t="s">
        <v>694</v>
      </c>
      <c r="FK402" s="46" t="s">
        <v>704</v>
      </c>
      <c r="FL402" s="46" t="s">
        <v>704</v>
      </c>
      <c r="FM402" s="46" t="s">
        <v>704</v>
      </c>
      <c r="FN402" s="46" t="s">
        <v>694</v>
      </c>
      <c r="FO402" s="82" t="s">
        <v>1194</v>
      </c>
      <c r="FP402" s="82" t="s">
        <v>698</v>
      </c>
      <c r="FQ402" s="82" t="s">
        <v>1176</v>
      </c>
      <c r="FR402" s="82" t="s">
        <v>2043</v>
      </c>
      <c r="FS402" s="82" t="s">
        <v>698</v>
      </c>
      <c r="FT402" s="82" t="s">
        <v>2044</v>
      </c>
      <c r="FU402" s="82" t="s">
        <v>698</v>
      </c>
      <c r="FV402" s="82" t="s">
        <v>698</v>
      </c>
      <c r="FW402" s="78" t="s">
        <v>698</v>
      </c>
      <c r="FX402" s="78" t="s">
        <v>698</v>
      </c>
      <c r="FY402" s="82" t="s">
        <v>698</v>
      </c>
      <c r="FZ402" s="122"/>
      <c r="GA402" s="122"/>
      <c r="GB402" s="122"/>
      <c r="GC402" s="122"/>
      <c r="GD402" s="122"/>
      <c r="GE402" s="122"/>
      <c r="GF402" s="122"/>
      <c r="GG402" s="122"/>
      <c r="GH402" s="123" t="s">
        <v>2045</v>
      </c>
      <c r="GI402" s="124"/>
      <c r="GJ402" s="46"/>
      <c r="GK402" s="28"/>
      <c r="GL402" s="46"/>
    </row>
    <row r="403" spans="1:194" x14ac:dyDescent="0.25">
      <c r="A403" s="71" t="str">
        <f t="shared" si="40"/>
        <v>Expenditure: Inventory Consumed - Not to be used</v>
      </c>
      <c r="B403" s="27" t="s">
        <v>1190</v>
      </c>
      <c r="C403" s="27" t="str">
        <f t="shared" si="38"/>
        <v>IE007006000000000000000000000000000000</v>
      </c>
      <c r="D403" s="23" t="s">
        <v>1166</v>
      </c>
      <c r="E403" s="23" t="s">
        <v>718</v>
      </c>
      <c r="F403" s="23" t="s">
        <v>715</v>
      </c>
      <c r="G403" s="23" t="s">
        <v>697</v>
      </c>
      <c r="H403" s="23" t="s">
        <v>697</v>
      </c>
      <c r="I403" s="23" t="s">
        <v>697</v>
      </c>
      <c r="J403" s="23" t="s">
        <v>697</v>
      </c>
      <c r="K403" s="23" t="s">
        <v>697</v>
      </c>
      <c r="L403" s="23" t="s">
        <v>697</v>
      </c>
      <c r="M403" s="23" t="s">
        <v>697</v>
      </c>
      <c r="N403" s="23" t="s">
        <v>697</v>
      </c>
      <c r="O403" s="23" t="s">
        <v>697</v>
      </c>
      <c r="P403" s="23" t="s">
        <v>697</v>
      </c>
      <c r="Q403" s="27">
        <v>0</v>
      </c>
      <c r="R403" s="28" t="s">
        <v>698</v>
      </c>
      <c r="S403" s="28" t="s">
        <v>698</v>
      </c>
      <c r="T403" s="28" t="s">
        <v>698</v>
      </c>
      <c r="U403" s="28"/>
      <c r="V403" s="27" t="s">
        <v>1063</v>
      </c>
      <c r="W403" s="28" t="s">
        <v>905</v>
      </c>
      <c r="X403" s="28"/>
      <c r="Y403" s="28" t="s">
        <v>1063</v>
      </c>
      <c r="Z403" s="28"/>
      <c r="AA403" s="28"/>
      <c r="AB403" s="28"/>
      <c r="AC403" s="28"/>
      <c r="AD403" s="28"/>
      <c r="AE403" s="28"/>
      <c r="AF403" s="28"/>
      <c r="AG403" s="28"/>
      <c r="AH403" s="28"/>
      <c r="AI403" s="27" t="s">
        <v>2057</v>
      </c>
      <c r="AJ403" s="28" t="s">
        <v>694</v>
      </c>
      <c r="AK403" s="27" t="s">
        <v>704</v>
      </c>
      <c r="AL403" s="27" t="s">
        <v>704</v>
      </c>
      <c r="AM403" s="27" t="s">
        <v>704</v>
      </c>
      <c r="AN403" s="27" t="s">
        <v>704</v>
      </c>
      <c r="AO403" s="27" t="s">
        <v>704</v>
      </c>
      <c r="AP403" s="27" t="s">
        <v>704</v>
      </c>
      <c r="AQ403" s="27" t="s">
        <v>704</v>
      </c>
      <c r="AR403" s="27" t="s">
        <v>704</v>
      </c>
      <c r="AS403" s="27" t="s">
        <v>704</v>
      </c>
      <c r="AT403" s="27" t="s">
        <v>704</v>
      </c>
      <c r="AU403" s="27" t="s">
        <v>704</v>
      </c>
      <c r="AV403" s="27" t="s">
        <v>704</v>
      </c>
      <c r="AW403" s="27" t="s">
        <v>704</v>
      </c>
      <c r="AX403" s="27" t="s">
        <v>704</v>
      </c>
      <c r="AY403" s="27" t="s">
        <v>704</v>
      </c>
      <c r="AZ403" s="27" t="s">
        <v>704</v>
      </c>
      <c r="BA403" s="27" t="s">
        <v>704</v>
      </c>
      <c r="BB403" s="27" t="s">
        <v>704</v>
      </c>
      <c r="BC403" s="27" t="s">
        <v>704</v>
      </c>
      <c r="BD403" s="27" t="s">
        <v>704</v>
      </c>
      <c r="BE403" s="27" t="s">
        <v>704</v>
      </c>
      <c r="BF403" s="27" t="s">
        <v>704</v>
      </c>
      <c r="BG403" s="27" t="s">
        <v>704</v>
      </c>
      <c r="BH403" s="27" t="s">
        <v>704</v>
      </c>
      <c r="BI403" s="27" t="s">
        <v>704</v>
      </c>
      <c r="BJ403" s="27" t="s">
        <v>704</v>
      </c>
      <c r="BK403" s="27" t="s">
        <v>704</v>
      </c>
      <c r="BL403" s="27" t="s">
        <v>704</v>
      </c>
      <c r="BM403" s="27" t="s">
        <v>704</v>
      </c>
      <c r="BN403" s="27" t="s">
        <v>704</v>
      </c>
      <c r="BO403" s="27" t="s">
        <v>704</v>
      </c>
      <c r="BP403" s="27" t="s">
        <v>704</v>
      </c>
      <c r="BQ403" s="27" t="s">
        <v>704</v>
      </c>
      <c r="BR403" s="27" t="s">
        <v>704</v>
      </c>
      <c r="BS403" s="27" t="s">
        <v>704</v>
      </c>
      <c r="BT403" s="27" t="s">
        <v>704</v>
      </c>
      <c r="BU403" s="27" t="s">
        <v>704</v>
      </c>
      <c r="BV403" s="27" t="s">
        <v>704</v>
      </c>
      <c r="BW403" s="27" t="s">
        <v>704</v>
      </c>
      <c r="BX403" s="27" t="s">
        <v>704</v>
      </c>
      <c r="BY403" s="27" t="s">
        <v>704</v>
      </c>
      <c r="BZ403" s="27" t="s">
        <v>704</v>
      </c>
      <c r="CA403" s="27" t="s">
        <v>704</v>
      </c>
      <c r="CB403" s="27" t="s">
        <v>704</v>
      </c>
      <c r="CC403" s="27" t="s">
        <v>704</v>
      </c>
      <c r="CD403" s="27" t="s">
        <v>704</v>
      </c>
      <c r="CE403" s="27" t="s">
        <v>704</v>
      </c>
      <c r="CF403" s="27" t="s">
        <v>704</v>
      </c>
      <c r="CG403" s="27" t="s">
        <v>704</v>
      </c>
      <c r="CH403" s="27" t="s">
        <v>704</v>
      </c>
      <c r="CI403" s="27" t="s">
        <v>704</v>
      </c>
      <c r="CJ403" s="27" t="s">
        <v>704</v>
      </c>
      <c r="CK403" s="27" t="s">
        <v>704</v>
      </c>
      <c r="CL403" s="27" t="s">
        <v>704</v>
      </c>
      <c r="CM403" s="27" t="s">
        <v>704</v>
      </c>
      <c r="CN403" s="27" t="s">
        <v>704</v>
      </c>
      <c r="CO403" s="27" t="s">
        <v>704</v>
      </c>
      <c r="CP403" s="27" t="s">
        <v>704</v>
      </c>
      <c r="CQ403" s="27" t="s">
        <v>704</v>
      </c>
      <c r="CR403" s="27" t="s">
        <v>704</v>
      </c>
      <c r="CS403" s="27" t="s">
        <v>704</v>
      </c>
      <c r="CT403" s="27" t="s">
        <v>704</v>
      </c>
      <c r="CU403" s="27" t="s">
        <v>704</v>
      </c>
      <c r="CV403" s="27" t="s">
        <v>704</v>
      </c>
      <c r="CW403" s="27" t="s">
        <v>704</v>
      </c>
      <c r="CX403" s="27" t="s">
        <v>704</v>
      </c>
      <c r="CY403" s="27" t="s">
        <v>704</v>
      </c>
      <c r="CZ403" s="27" t="s">
        <v>704</v>
      </c>
      <c r="DA403" s="27" t="s">
        <v>704</v>
      </c>
      <c r="DB403" s="27" t="s">
        <v>698</v>
      </c>
      <c r="DC403" s="27" t="s">
        <v>698</v>
      </c>
      <c r="DD403" s="27" t="s">
        <v>698</v>
      </c>
      <c r="DE403" s="27" t="s">
        <v>698</v>
      </c>
      <c r="DF403" s="27" t="s">
        <v>704</v>
      </c>
      <c r="DG403" s="27" t="s">
        <v>704</v>
      </c>
      <c r="DH403" s="27" t="s">
        <v>704</v>
      </c>
      <c r="DI403" s="27" t="s">
        <v>704</v>
      </c>
      <c r="DJ403" s="27" t="s">
        <v>704</v>
      </c>
      <c r="DK403" s="27" t="s">
        <v>704</v>
      </c>
      <c r="DL403" s="27" t="s">
        <v>704</v>
      </c>
      <c r="DM403" s="27" t="s">
        <v>704</v>
      </c>
      <c r="DN403" s="27" t="s">
        <v>704</v>
      </c>
      <c r="DO403" s="27" t="s">
        <v>704</v>
      </c>
      <c r="DP403" s="27" t="s">
        <v>704</v>
      </c>
      <c r="DQ403" s="27" t="s">
        <v>704</v>
      </c>
      <c r="DR403" s="27" t="s">
        <v>704</v>
      </c>
      <c r="DS403" s="27"/>
      <c r="DT403" s="27" t="s">
        <v>704</v>
      </c>
      <c r="DU403" s="27" t="s">
        <v>704</v>
      </c>
      <c r="DV403" s="27" t="s">
        <v>704</v>
      </c>
      <c r="DW403" s="27" t="s">
        <v>704</v>
      </c>
      <c r="DX403" s="27" t="s">
        <v>704</v>
      </c>
      <c r="DY403" s="27" t="s">
        <v>704</v>
      </c>
      <c r="DZ403" s="27" t="s">
        <v>704</v>
      </c>
      <c r="EA403" s="27" t="s">
        <v>704</v>
      </c>
      <c r="EB403" s="27" t="s">
        <v>704</v>
      </c>
      <c r="EC403" s="27" t="s">
        <v>704</v>
      </c>
      <c r="ED403" s="27" t="s">
        <v>704</v>
      </c>
      <c r="EE403" s="27" t="s">
        <v>704</v>
      </c>
      <c r="EF403" s="27" t="s">
        <v>704</v>
      </c>
      <c r="EG403" s="27" t="s">
        <v>694</v>
      </c>
      <c r="EH403" s="27" t="s">
        <v>704</v>
      </c>
      <c r="EI403" s="27" t="s">
        <v>704</v>
      </c>
      <c r="EJ403" s="27" t="s">
        <v>704</v>
      </c>
      <c r="EK403" s="27" t="s">
        <v>704</v>
      </c>
      <c r="EL403" s="27" t="s">
        <v>704</v>
      </c>
      <c r="EM403" s="27" t="s">
        <v>704</v>
      </c>
      <c r="EN403" s="27" t="s">
        <v>704</v>
      </c>
      <c r="EO403" s="27" t="s">
        <v>704</v>
      </c>
      <c r="EP403" s="27" t="s">
        <v>704</v>
      </c>
      <c r="EQ403" s="27" t="s">
        <v>704</v>
      </c>
      <c r="ER403" s="27" t="s">
        <v>704</v>
      </c>
      <c r="ES403" s="27" t="s">
        <v>704</v>
      </c>
      <c r="ET403" s="27" t="s">
        <v>704</v>
      </c>
      <c r="EU403" s="27" t="s">
        <v>704</v>
      </c>
      <c r="EV403" s="27" t="s">
        <v>704</v>
      </c>
      <c r="EW403" s="27" t="s">
        <v>704</v>
      </c>
      <c r="EX403" s="27" t="s">
        <v>704</v>
      </c>
      <c r="EY403" s="27" t="s">
        <v>704</v>
      </c>
      <c r="EZ403" s="27" t="s">
        <v>704</v>
      </c>
      <c r="FA403" s="27" t="s">
        <v>704</v>
      </c>
      <c r="FB403" s="27" t="s">
        <v>704</v>
      </c>
      <c r="FC403" s="27" t="s">
        <v>704</v>
      </c>
      <c r="FD403" s="27" t="s">
        <v>704</v>
      </c>
      <c r="FE403" s="27" t="s">
        <v>694</v>
      </c>
      <c r="FF403" s="27" t="s">
        <v>704</v>
      </c>
      <c r="FG403" s="27" t="s">
        <v>704</v>
      </c>
      <c r="FH403" s="27" t="s">
        <v>704</v>
      </c>
      <c r="FI403" s="27" t="s">
        <v>704</v>
      </c>
      <c r="FJ403" s="27" t="s">
        <v>694</v>
      </c>
      <c r="FK403" s="27" t="s">
        <v>704</v>
      </c>
      <c r="FL403" s="27" t="s">
        <v>704</v>
      </c>
      <c r="FM403" s="27" t="s">
        <v>704</v>
      </c>
      <c r="FN403" s="27" t="s">
        <v>694</v>
      </c>
      <c r="FO403" s="72" t="s">
        <v>1194</v>
      </c>
      <c r="FP403" s="72" t="s">
        <v>698</v>
      </c>
      <c r="FQ403" s="72" t="s">
        <v>1176</v>
      </c>
      <c r="FR403" s="72" t="s">
        <v>2043</v>
      </c>
      <c r="FS403" s="72" t="s">
        <v>698</v>
      </c>
      <c r="FT403" s="72" t="s">
        <v>698</v>
      </c>
      <c r="FU403" s="72" t="s">
        <v>698</v>
      </c>
      <c r="FV403" s="72" t="s">
        <v>698</v>
      </c>
      <c r="FW403" s="78" t="s">
        <v>698</v>
      </c>
      <c r="FX403" s="78" t="s">
        <v>698</v>
      </c>
      <c r="FY403" s="72" t="s">
        <v>698</v>
      </c>
      <c r="FZ403" s="90"/>
      <c r="GA403" s="90"/>
      <c r="GB403" s="90"/>
      <c r="GC403" s="90"/>
      <c r="GD403" s="90"/>
      <c r="GE403" s="90"/>
      <c r="GF403" s="90"/>
      <c r="GG403" s="90"/>
      <c r="GH403" s="105" t="s">
        <v>2045</v>
      </c>
      <c r="GI403" s="106"/>
      <c r="GJ403" s="27"/>
      <c r="GK403" s="28"/>
      <c r="GL403" s="27"/>
    </row>
    <row r="404" spans="1:194" x14ac:dyDescent="0.25">
      <c r="A404" s="71" t="str">
        <f t="shared" si="40"/>
        <v>Expenditure: Inventory Consumed - Water</v>
      </c>
      <c r="B404" s="27" t="s">
        <v>1190</v>
      </c>
      <c r="C404" s="27" t="str">
        <f t="shared" si="38"/>
        <v>IE007007000000000000000000000000000000</v>
      </c>
      <c r="D404" s="23" t="s">
        <v>1166</v>
      </c>
      <c r="E404" s="23" t="s">
        <v>718</v>
      </c>
      <c r="F404" s="23" t="s">
        <v>718</v>
      </c>
      <c r="G404" s="23" t="s">
        <v>697</v>
      </c>
      <c r="H404" s="23" t="s">
        <v>697</v>
      </c>
      <c r="I404" s="23" t="s">
        <v>697</v>
      </c>
      <c r="J404" s="23" t="s">
        <v>697</v>
      </c>
      <c r="K404" s="23" t="s">
        <v>697</v>
      </c>
      <c r="L404" s="23" t="s">
        <v>697</v>
      </c>
      <c r="M404" s="23" t="s">
        <v>697</v>
      </c>
      <c r="N404" s="23" t="s">
        <v>697</v>
      </c>
      <c r="O404" s="23" t="s">
        <v>697</v>
      </c>
      <c r="P404" s="23" t="s">
        <v>697</v>
      </c>
      <c r="Q404" s="27">
        <v>0</v>
      </c>
      <c r="R404" s="27" t="s">
        <v>704</v>
      </c>
      <c r="S404" s="27" t="s">
        <v>698</v>
      </c>
      <c r="T404" s="28" t="s">
        <v>694</v>
      </c>
      <c r="U404" s="28"/>
      <c r="V404" s="128" t="s">
        <v>2058</v>
      </c>
      <c r="W404" s="27" t="s">
        <v>905</v>
      </c>
      <c r="X404" s="27"/>
      <c r="Y404" s="27" t="s">
        <v>990</v>
      </c>
      <c r="Z404" s="27"/>
      <c r="AA404" s="27"/>
      <c r="AB404" s="27"/>
      <c r="AC404" s="27"/>
      <c r="AD404" s="27"/>
      <c r="AE404" s="27"/>
      <c r="AF404" s="27"/>
      <c r="AG404" s="27"/>
      <c r="AH404" s="27"/>
      <c r="AI404" s="44" t="s">
        <v>2059</v>
      </c>
      <c r="AJ404" s="28" t="s">
        <v>704</v>
      </c>
      <c r="AK404" s="27" t="s">
        <v>704</v>
      </c>
      <c r="AL404" s="27" t="s">
        <v>704</v>
      </c>
      <c r="AM404" s="27" t="s">
        <v>704</v>
      </c>
      <c r="AN404" s="27" t="s">
        <v>704</v>
      </c>
      <c r="AO404" s="27" t="s">
        <v>704</v>
      </c>
      <c r="AP404" s="27" t="s">
        <v>704</v>
      </c>
      <c r="AQ404" s="27" t="s">
        <v>704</v>
      </c>
      <c r="AR404" s="27" t="s">
        <v>704</v>
      </c>
      <c r="AS404" s="27" t="s">
        <v>704</v>
      </c>
      <c r="AT404" s="27" t="s">
        <v>704</v>
      </c>
      <c r="AU404" s="27" t="s">
        <v>704</v>
      </c>
      <c r="AV404" s="27" t="s">
        <v>704</v>
      </c>
      <c r="AW404" s="27" t="s">
        <v>704</v>
      </c>
      <c r="AX404" s="27" t="s">
        <v>704</v>
      </c>
      <c r="AY404" s="27" t="s">
        <v>704</v>
      </c>
      <c r="AZ404" s="27" t="s">
        <v>704</v>
      </c>
      <c r="BA404" s="27" t="s">
        <v>704</v>
      </c>
      <c r="BB404" s="27" t="s">
        <v>704</v>
      </c>
      <c r="BC404" s="27" t="s">
        <v>704</v>
      </c>
      <c r="BD404" s="27" t="s">
        <v>704</v>
      </c>
      <c r="BE404" s="27" t="s">
        <v>704</v>
      </c>
      <c r="BF404" s="27" t="s">
        <v>704</v>
      </c>
      <c r="BG404" s="27" t="s">
        <v>704</v>
      </c>
      <c r="BH404" s="27" t="s">
        <v>704</v>
      </c>
      <c r="BI404" s="27" t="s">
        <v>704</v>
      </c>
      <c r="BJ404" s="27" t="s">
        <v>704</v>
      </c>
      <c r="BK404" s="27" t="s">
        <v>704</v>
      </c>
      <c r="BL404" s="27" t="s">
        <v>704</v>
      </c>
      <c r="BM404" s="27" t="s">
        <v>704</v>
      </c>
      <c r="BN404" s="27" t="s">
        <v>704</v>
      </c>
      <c r="BO404" s="27" t="s">
        <v>704</v>
      </c>
      <c r="BP404" s="27" t="s">
        <v>704</v>
      </c>
      <c r="BQ404" s="27" t="s">
        <v>704</v>
      </c>
      <c r="BR404" s="27" t="s">
        <v>704</v>
      </c>
      <c r="BS404" s="27" t="s">
        <v>704</v>
      </c>
      <c r="BT404" s="27" t="s">
        <v>704</v>
      </c>
      <c r="BU404" s="27" t="s">
        <v>704</v>
      </c>
      <c r="BV404" s="27" t="s">
        <v>704</v>
      </c>
      <c r="BW404" s="27" t="s">
        <v>704</v>
      </c>
      <c r="BX404" s="27" t="s">
        <v>704</v>
      </c>
      <c r="BY404" s="27" t="s">
        <v>704</v>
      </c>
      <c r="BZ404" s="27" t="s">
        <v>704</v>
      </c>
      <c r="CA404" s="27" t="s">
        <v>704</v>
      </c>
      <c r="CB404" s="27" t="s">
        <v>704</v>
      </c>
      <c r="CC404" s="27" t="s">
        <v>704</v>
      </c>
      <c r="CD404" s="27" t="s">
        <v>704</v>
      </c>
      <c r="CE404" s="27" t="s">
        <v>704</v>
      </c>
      <c r="CF404" s="27" t="s">
        <v>704</v>
      </c>
      <c r="CG404" s="27" t="s">
        <v>704</v>
      </c>
      <c r="CH404" s="27" t="s">
        <v>704</v>
      </c>
      <c r="CI404" s="27" t="s">
        <v>704</v>
      </c>
      <c r="CJ404" s="27" t="s">
        <v>704</v>
      </c>
      <c r="CK404" s="27" t="s">
        <v>704</v>
      </c>
      <c r="CL404" s="27" t="s">
        <v>704</v>
      </c>
      <c r="CM404" s="27" t="s">
        <v>704</v>
      </c>
      <c r="CN404" s="27" t="s">
        <v>704</v>
      </c>
      <c r="CO404" s="27" t="s">
        <v>704</v>
      </c>
      <c r="CP404" s="27" t="s">
        <v>704</v>
      </c>
      <c r="CQ404" s="27" t="s">
        <v>704</v>
      </c>
      <c r="CR404" s="27" t="s">
        <v>704</v>
      </c>
      <c r="CS404" s="27" t="s">
        <v>704</v>
      </c>
      <c r="CT404" s="27" t="s">
        <v>704</v>
      </c>
      <c r="CU404" s="27" t="s">
        <v>704</v>
      </c>
      <c r="CV404" s="27" t="s">
        <v>704</v>
      </c>
      <c r="CW404" s="27" t="s">
        <v>704</v>
      </c>
      <c r="CX404" s="27" t="s">
        <v>704</v>
      </c>
      <c r="CY404" s="27" t="s">
        <v>704</v>
      </c>
      <c r="CZ404" s="27" t="s">
        <v>704</v>
      </c>
      <c r="DA404" s="27" t="s">
        <v>704</v>
      </c>
      <c r="DB404" s="27" t="s">
        <v>698</v>
      </c>
      <c r="DC404" s="27" t="s">
        <v>698</v>
      </c>
      <c r="DD404" s="27" t="s">
        <v>698</v>
      </c>
      <c r="DE404" s="27" t="s">
        <v>698</v>
      </c>
      <c r="DF404" s="27" t="s">
        <v>704</v>
      </c>
      <c r="DG404" s="27" t="s">
        <v>704</v>
      </c>
      <c r="DH404" s="27" t="s">
        <v>704</v>
      </c>
      <c r="DI404" s="27" t="s">
        <v>704</v>
      </c>
      <c r="DJ404" s="27" t="s">
        <v>704</v>
      </c>
      <c r="DK404" s="27" t="s">
        <v>704</v>
      </c>
      <c r="DL404" s="27" t="s">
        <v>704</v>
      </c>
      <c r="DM404" s="27" t="s">
        <v>704</v>
      </c>
      <c r="DN404" s="27" t="s">
        <v>704</v>
      </c>
      <c r="DO404" s="27" t="s">
        <v>704</v>
      </c>
      <c r="DP404" s="27" t="s">
        <v>704</v>
      </c>
      <c r="DQ404" s="27" t="s">
        <v>704</v>
      </c>
      <c r="DR404" s="27" t="s">
        <v>704</v>
      </c>
      <c r="DS404" s="27"/>
      <c r="DT404" s="27" t="s">
        <v>704</v>
      </c>
      <c r="DU404" s="27" t="s">
        <v>704</v>
      </c>
      <c r="DV404" s="27" t="s">
        <v>704</v>
      </c>
      <c r="DW404" s="27" t="s">
        <v>704</v>
      </c>
      <c r="DX404" s="27" t="s">
        <v>704</v>
      </c>
      <c r="DY404" s="27" t="s">
        <v>704</v>
      </c>
      <c r="DZ404" s="27" t="s">
        <v>704</v>
      </c>
      <c r="EA404" s="27" t="s">
        <v>704</v>
      </c>
      <c r="EB404" s="27" t="s">
        <v>704</v>
      </c>
      <c r="EC404" s="27" t="s">
        <v>704</v>
      </c>
      <c r="ED404" s="27" t="s">
        <v>704</v>
      </c>
      <c r="EE404" s="27" t="s">
        <v>704</v>
      </c>
      <c r="EF404" s="27" t="s">
        <v>704</v>
      </c>
      <c r="EG404" s="27" t="s">
        <v>694</v>
      </c>
      <c r="EH404" s="27" t="s">
        <v>704</v>
      </c>
      <c r="EI404" s="27" t="s">
        <v>704</v>
      </c>
      <c r="EJ404" s="27" t="s">
        <v>704</v>
      </c>
      <c r="EK404" s="27" t="s">
        <v>704</v>
      </c>
      <c r="EL404" s="27" t="s">
        <v>704</v>
      </c>
      <c r="EM404" s="27" t="s">
        <v>704</v>
      </c>
      <c r="EN404" s="27" t="s">
        <v>704</v>
      </c>
      <c r="EO404" s="27" t="s">
        <v>704</v>
      </c>
      <c r="EP404" s="27" t="s">
        <v>704</v>
      </c>
      <c r="EQ404" s="27" t="s">
        <v>704</v>
      </c>
      <c r="ER404" s="27" t="s">
        <v>704</v>
      </c>
      <c r="ES404" s="27" t="s">
        <v>704</v>
      </c>
      <c r="ET404" s="27" t="s">
        <v>704</v>
      </c>
      <c r="EU404" s="27" t="s">
        <v>704</v>
      </c>
      <c r="EV404" s="27" t="s">
        <v>704</v>
      </c>
      <c r="EW404" s="27" t="s">
        <v>704</v>
      </c>
      <c r="EX404" s="27" t="s">
        <v>704</v>
      </c>
      <c r="EY404" s="27" t="s">
        <v>704</v>
      </c>
      <c r="EZ404" s="27" t="s">
        <v>704</v>
      </c>
      <c r="FA404" s="27" t="s">
        <v>704</v>
      </c>
      <c r="FB404" s="27" t="s">
        <v>704</v>
      </c>
      <c r="FC404" s="27" t="s">
        <v>704</v>
      </c>
      <c r="FD404" s="27" t="s">
        <v>704</v>
      </c>
      <c r="FE404" s="27" t="s">
        <v>694</v>
      </c>
      <c r="FF404" s="27" t="s">
        <v>704</v>
      </c>
      <c r="FG404" s="27" t="s">
        <v>704</v>
      </c>
      <c r="FH404" s="27" t="s">
        <v>704</v>
      </c>
      <c r="FI404" s="27" t="s">
        <v>704</v>
      </c>
      <c r="FJ404" s="27" t="s">
        <v>694</v>
      </c>
      <c r="FK404" s="27" t="s">
        <v>704</v>
      </c>
      <c r="FL404" s="27" t="s">
        <v>704</v>
      </c>
      <c r="FM404" s="27" t="s">
        <v>704</v>
      </c>
      <c r="FN404" s="27" t="s">
        <v>694</v>
      </c>
      <c r="FO404" s="72" t="s">
        <v>1194</v>
      </c>
      <c r="FP404" s="72" t="s">
        <v>698</v>
      </c>
      <c r="FQ404" s="72" t="s">
        <v>1176</v>
      </c>
      <c r="FR404" s="72" t="s">
        <v>2043</v>
      </c>
      <c r="FS404" s="72" t="s">
        <v>698</v>
      </c>
      <c r="FT404" s="72" t="s">
        <v>698</v>
      </c>
      <c r="FU404" s="72" t="s">
        <v>698</v>
      </c>
      <c r="FV404" s="72" t="s">
        <v>698</v>
      </c>
      <c r="FW404" s="78" t="s">
        <v>698</v>
      </c>
      <c r="FX404" s="78" t="s">
        <v>698</v>
      </c>
      <c r="FY404" s="72" t="s">
        <v>698</v>
      </c>
      <c r="FZ404" s="90"/>
      <c r="GA404" s="90"/>
      <c r="GB404" s="90"/>
      <c r="GC404" s="90"/>
      <c r="GD404" s="90"/>
      <c r="GE404" s="90"/>
      <c r="GF404" s="90"/>
      <c r="GG404" s="90"/>
      <c r="GH404" s="105" t="s">
        <v>2045</v>
      </c>
      <c r="GI404" s="106"/>
      <c r="GJ404" s="27"/>
      <c r="GK404" s="28"/>
      <c r="GL404" s="27"/>
    </row>
    <row r="405" spans="1:194" x14ac:dyDescent="0.25">
      <c r="A405" s="71" t="str">
        <f t="shared" si="40"/>
        <v>Expenditure: Inventory Consumed - Not to be used</v>
      </c>
      <c r="B405" s="27" t="s">
        <v>1190</v>
      </c>
      <c r="C405" s="27" t="str">
        <f t="shared" si="38"/>
        <v>IE007008000000000000000000000000000000</v>
      </c>
      <c r="D405" s="23" t="s">
        <v>1166</v>
      </c>
      <c r="E405" s="23" t="s">
        <v>718</v>
      </c>
      <c r="F405" s="23" t="s">
        <v>720</v>
      </c>
      <c r="G405" s="23" t="s">
        <v>697</v>
      </c>
      <c r="H405" s="23" t="s">
        <v>697</v>
      </c>
      <c r="I405" s="23" t="s">
        <v>697</v>
      </c>
      <c r="J405" s="23" t="s">
        <v>697</v>
      </c>
      <c r="K405" s="23" t="s">
        <v>697</v>
      </c>
      <c r="L405" s="23" t="s">
        <v>697</v>
      </c>
      <c r="M405" s="23" t="s">
        <v>697</v>
      </c>
      <c r="N405" s="23" t="s">
        <v>697</v>
      </c>
      <c r="O405" s="23" t="s">
        <v>697</v>
      </c>
      <c r="P405" s="23" t="s">
        <v>697</v>
      </c>
      <c r="Q405" s="27">
        <v>0</v>
      </c>
      <c r="R405" s="28" t="s">
        <v>698</v>
      </c>
      <c r="S405" s="28" t="s">
        <v>698</v>
      </c>
      <c r="T405" s="28" t="s">
        <v>698</v>
      </c>
      <c r="U405" s="28"/>
      <c r="V405" s="27" t="s">
        <v>1063</v>
      </c>
      <c r="W405" s="28" t="s">
        <v>905</v>
      </c>
      <c r="X405" s="28"/>
      <c r="Y405" s="28" t="s">
        <v>1063</v>
      </c>
      <c r="Z405" s="28"/>
      <c r="AA405" s="28"/>
      <c r="AB405" s="28"/>
      <c r="AC405" s="28"/>
      <c r="AD405" s="28"/>
      <c r="AE405" s="28"/>
      <c r="AF405" s="28"/>
      <c r="AG405" s="28"/>
      <c r="AH405" s="28"/>
      <c r="AI405" s="27" t="s">
        <v>2060</v>
      </c>
      <c r="AJ405" s="28" t="s">
        <v>694</v>
      </c>
      <c r="AK405" s="27" t="s">
        <v>704</v>
      </c>
      <c r="AL405" s="27" t="s">
        <v>704</v>
      </c>
      <c r="AM405" s="27" t="s">
        <v>704</v>
      </c>
      <c r="AN405" s="27" t="s">
        <v>704</v>
      </c>
      <c r="AO405" s="27" t="s">
        <v>704</v>
      </c>
      <c r="AP405" s="27" t="s">
        <v>704</v>
      </c>
      <c r="AQ405" s="27" t="s">
        <v>704</v>
      </c>
      <c r="AR405" s="27" t="s">
        <v>704</v>
      </c>
      <c r="AS405" s="27" t="s">
        <v>704</v>
      </c>
      <c r="AT405" s="27" t="s">
        <v>704</v>
      </c>
      <c r="AU405" s="27" t="s">
        <v>704</v>
      </c>
      <c r="AV405" s="27" t="s">
        <v>704</v>
      </c>
      <c r="AW405" s="27" t="s">
        <v>704</v>
      </c>
      <c r="AX405" s="27" t="s">
        <v>704</v>
      </c>
      <c r="AY405" s="27" t="s">
        <v>704</v>
      </c>
      <c r="AZ405" s="27" t="s">
        <v>704</v>
      </c>
      <c r="BA405" s="27" t="s">
        <v>704</v>
      </c>
      <c r="BB405" s="27" t="s">
        <v>704</v>
      </c>
      <c r="BC405" s="27" t="s">
        <v>704</v>
      </c>
      <c r="BD405" s="27" t="s">
        <v>704</v>
      </c>
      <c r="BE405" s="27" t="s">
        <v>704</v>
      </c>
      <c r="BF405" s="27" t="s">
        <v>704</v>
      </c>
      <c r="BG405" s="27" t="s">
        <v>704</v>
      </c>
      <c r="BH405" s="27" t="s">
        <v>704</v>
      </c>
      <c r="BI405" s="27" t="s">
        <v>704</v>
      </c>
      <c r="BJ405" s="27" t="s">
        <v>704</v>
      </c>
      <c r="BK405" s="27" t="s">
        <v>704</v>
      </c>
      <c r="BL405" s="27" t="s">
        <v>704</v>
      </c>
      <c r="BM405" s="27" t="s">
        <v>704</v>
      </c>
      <c r="BN405" s="27" t="s">
        <v>704</v>
      </c>
      <c r="BO405" s="27" t="s">
        <v>704</v>
      </c>
      <c r="BP405" s="27" t="s">
        <v>704</v>
      </c>
      <c r="BQ405" s="27" t="s">
        <v>704</v>
      </c>
      <c r="BR405" s="27" t="s">
        <v>704</v>
      </c>
      <c r="BS405" s="27" t="s">
        <v>704</v>
      </c>
      <c r="BT405" s="27" t="s">
        <v>704</v>
      </c>
      <c r="BU405" s="27" t="s">
        <v>704</v>
      </c>
      <c r="BV405" s="27" t="s">
        <v>704</v>
      </c>
      <c r="BW405" s="27" t="s">
        <v>704</v>
      </c>
      <c r="BX405" s="27" t="s">
        <v>704</v>
      </c>
      <c r="BY405" s="27" t="s">
        <v>704</v>
      </c>
      <c r="BZ405" s="27" t="s">
        <v>704</v>
      </c>
      <c r="CA405" s="27" t="s">
        <v>704</v>
      </c>
      <c r="CB405" s="27" t="s">
        <v>704</v>
      </c>
      <c r="CC405" s="27" t="s">
        <v>704</v>
      </c>
      <c r="CD405" s="27" t="s">
        <v>704</v>
      </c>
      <c r="CE405" s="27" t="s">
        <v>704</v>
      </c>
      <c r="CF405" s="27" t="s">
        <v>704</v>
      </c>
      <c r="CG405" s="27" t="s">
        <v>704</v>
      </c>
      <c r="CH405" s="27" t="s">
        <v>704</v>
      </c>
      <c r="CI405" s="27" t="s">
        <v>704</v>
      </c>
      <c r="CJ405" s="27" t="s">
        <v>704</v>
      </c>
      <c r="CK405" s="27" t="s">
        <v>704</v>
      </c>
      <c r="CL405" s="27" t="s">
        <v>704</v>
      </c>
      <c r="CM405" s="27" t="s">
        <v>704</v>
      </c>
      <c r="CN405" s="27" t="s">
        <v>704</v>
      </c>
      <c r="CO405" s="27" t="s">
        <v>704</v>
      </c>
      <c r="CP405" s="27" t="s">
        <v>704</v>
      </c>
      <c r="CQ405" s="27" t="s">
        <v>704</v>
      </c>
      <c r="CR405" s="27" t="s">
        <v>704</v>
      </c>
      <c r="CS405" s="27" t="s">
        <v>704</v>
      </c>
      <c r="CT405" s="27" t="s">
        <v>704</v>
      </c>
      <c r="CU405" s="27" t="s">
        <v>704</v>
      </c>
      <c r="CV405" s="27" t="s">
        <v>704</v>
      </c>
      <c r="CW405" s="27" t="s">
        <v>704</v>
      </c>
      <c r="CX405" s="27" t="s">
        <v>704</v>
      </c>
      <c r="CY405" s="27" t="s">
        <v>704</v>
      </c>
      <c r="CZ405" s="27" t="s">
        <v>704</v>
      </c>
      <c r="DA405" s="27" t="s">
        <v>704</v>
      </c>
      <c r="DB405" s="27" t="s">
        <v>698</v>
      </c>
      <c r="DC405" s="27" t="s">
        <v>698</v>
      </c>
      <c r="DD405" s="27" t="s">
        <v>698</v>
      </c>
      <c r="DE405" s="27" t="s">
        <v>698</v>
      </c>
      <c r="DF405" s="27" t="s">
        <v>704</v>
      </c>
      <c r="DG405" s="27" t="s">
        <v>704</v>
      </c>
      <c r="DH405" s="27" t="s">
        <v>704</v>
      </c>
      <c r="DI405" s="27" t="s">
        <v>704</v>
      </c>
      <c r="DJ405" s="27" t="s">
        <v>704</v>
      </c>
      <c r="DK405" s="27" t="s">
        <v>704</v>
      </c>
      <c r="DL405" s="27" t="s">
        <v>704</v>
      </c>
      <c r="DM405" s="27" t="s">
        <v>704</v>
      </c>
      <c r="DN405" s="27" t="s">
        <v>704</v>
      </c>
      <c r="DO405" s="27" t="s">
        <v>704</v>
      </c>
      <c r="DP405" s="27" t="s">
        <v>704</v>
      </c>
      <c r="DQ405" s="27" t="s">
        <v>704</v>
      </c>
      <c r="DR405" s="27" t="s">
        <v>704</v>
      </c>
      <c r="DS405" s="27"/>
      <c r="DT405" s="27" t="s">
        <v>704</v>
      </c>
      <c r="DU405" s="27" t="s">
        <v>704</v>
      </c>
      <c r="DV405" s="27" t="s">
        <v>704</v>
      </c>
      <c r="DW405" s="27" t="s">
        <v>704</v>
      </c>
      <c r="DX405" s="27" t="s">
        <v>704</v>
      </c>
      <c r="DY405" s="27" t="s">
        <v>704</v>
      </c>
      <c r="DZ405" s="27" t="s">
        <v>704</v>
      </c>
      <c r="EA405" s="27" t="s">
        <v>704</v>
      </c>
      <c r="EB405" s="27" t="s">
        <v>704</v>
      </c>
      <c r="EC405" s="27" t="s">
        <v>704</v>
      </c>
      <c r="ED405" s="27" t="s">
        <v>704</v>
      </c>
      <c r="EE405" s="27" t="s">
        <v>704</v>
      </c>
      <c r="EF405" s="27" t="s">
        <v>704</v>
      </c>
      <c r="EG405" s="27" t="s">
        <v>694</v>
      </c>
      <c r="EH405" s="27" t="s">
        <v>704</v>
      </c>
      <c r="EI405" s="27" t="s">
        <v>704</v>
      </c>
      <c r="EJ405" s="27" t="s">
        <v>704</v>
      </c>
      <c r="EK405" s="27" t="s">
        <v>704</v>
      </c>
      <c r="EL405" s="27" t="s">
        <v>704</v>
      </c>
      <c r="EM405" s="27" t="s">
        <v>704</v>
      </c>
      <c r="EN405" s="27" t="s">
        <v>704</v>
      </c>
      <c r="EO405" s="27" t="s">
        <v>704</v>
      </c>
      <c r="EP405" s="27" t="s">
        <v>704</v>
      </c>
      <c r="EQ405" s="27" t="s">
        <v>704</v>
      </c>
      <c r="ER405" s="27" t="s">
        <v>704</v>
      </c>
      <c r="ES405" s="27" t="s">
        <v>704</v>
      </c>
      <c r="ET405" s="27" t="s">
        <v>704</v>
      </c>
      <c r="EU405" s="27" t="s">
        <v>704</v>
      </c>
      <c r="EV405" s="27" t="s">
        <v>704</v>
      </c>
      <c r="EW405" s="27" t="s">
        <v>704</v>
      </c>
      <c r="EX405" s="27" t="s">
        <v>704</v>
      </c>
      <c r="EY405" s="27" t="s">
        <v>704</v>
      </c>
      <c r="EZ405" s="27" t="s">
        <v>704</v>
      </c>
      <c r="FA405" s="27" t="s">
        <v>704</v>
      </c>
      <c r="FB405" s="27" t="s">
        <v>704</v>
      </c>
      <c r="FC405" s="27" t="s">
        <v>704</v>
      </c>
      <c r="FD405" s="27" t="s">
        <v>704</v>
      </c>
      <c r="FE405" s="27" t="s">
        <v>694</v>
      </c>
      <c r="FF405" s="27" t="s">
        <v>704</v>
      </c>
      <c r="FG405" s="27" t="s">
        <v>704</v>
      </c>
      <c r="FH405" s="27" t="s">
        <v>704</v>
      </c>
      <c r="FI405" s="27" t="s">
        <v>704</v>
      </c>
      <c r="FJ405" s="27" t="s">
        <v>694</v>
      </c>
      <c r="FK405" s="27" t="s">
        <v>704</v>
      </c>
      <c r="FL405" s="27" t="s">
        <v>704</v>
      </c>
      <c r="FM405" s="27" t="s">
        <v>704</v>
      </c>
      <c r="FN405" s="27" t="s">
        <v>694</v>
      </c>
      <c r="FO405" s="72" t="s">
        <v>1194</v>
      </c>
      <c r="FP405" s="72" t="s">
        <v>698</v>
      </c>
      <c r="FQ405" s="72" t="s">
        <v>1176</v>
      </c>
      <c r="FR405" s="72" t="s">
        <v>2043</v>
      </c>
      <c r="FS405" s="72" t="s">
        <v>698</v>
      </c>
      <c r="FT405" s="72" t="s">
        <v>698</v>
      </c>
      <c r="FU405" s="72" t="s">
        <v>698</v>
      </c>
      <c r="FV405" s="72" t="s">
        <v>698</v>
      </c>
      <c r="FW405" s="78" t="s">
        <v>698</v>
      </c>
      <c r="FX405" s="78" t="s">
        <v>698</v>
      </c>
      <c r="FY405" s="72" t="s">
        <v>698</v>
      </c>
      <c r="FZ405" s="90"/>
      <c r="GA405" s="90"/>
      <c r="GB405" s="90"/>
      <c r="GC405" s="90"/>
      <c r="GD405" s="90"/>
      <c r="GE405" s="90"/>
      <c r="GF405" s="90"/>
      <c r="GG405" s="90"/>
      <c r="GH405" s="105" t="s">
        <v>2045</v>
      </c>
      <c r="GI405" s="106"/>
      <c r="GJ405" s="27"/>
      <c r="GK405" s="28"/>
      <c r="GL405" s="27"/>
    </row>
    <row r="406" spans="1:194" x14ac:dyDescent="0.25">
      <c r="A406" s="71" t="str">
        <f t="shared" si="40"/>
        <v>Expenditure: Inventory Consumed - Not to be used</v>
      </c>
      <c r="B406" s="46" t="s">
        <v>694</v>
      </c>
      <c r="C406" s="46" t="str">
        <f t="shared" si="38"/>
        <v>IE007009000000000000000000000000000000</v>
      </c>
      <c r="D406" s="62" t="s">
        <v>1166</v>
      </c>
      <c r="E406" s="62" t="s">
        <v>718</v>
      </c>
      <c r="F406" s="62" t="s">
        <v>722</v>
      </c>
      <c r="G406" s="62" t="s">
        <v>697</v>
      </c>
      <c r="H406" s="62" t="s">
        <v>697</v>
      </c>
      <c r="I406" s="62" t="s">
        <v>697</v>
      </c>
      <c r="J406" s="62" t="s">
        <v>697</v>
      </c>
      <c r="K406" s="62" t="s">
        <v>697</v>
      </c>
      <c r="L406" s="62" t="s">
        <v>697</v>
      </c>
      <c r="M406" s="62" t="s">
        <v>697</v>
      </c>
      <c r="N406" s="62" t="s">
        <v>697</v>
      </c>
      <c r="O406" s="62" t="s">
        <v>697</v>
      </c>
      <c r="P406" s="62" t="s">
        <v>697</v>
      </c>
      <c r="Q406" s="46">
        <v>0</v>
      </c>
      <c r="R406" s="28" t="s">
        <v>698</v>
      </c>
      <c r="S406" s="28" t="s">
        <v>698</v>
      </c>
      <c r="T406" s="28" t="s">
        <v>698</v>
      </c>
      <c r="U406" s="28"/>
      <c r="V406" s="46" t="s">
        <v>1063</v>
      </c>
      <c r="W406" s="46" t="s">
        <v>905</v>
      </c>
      <c r="X406" s="46"/>
      <c r="Y406" s="46" t="s">
        <v>1063</v>
      </c>
      <c r="Z406" s="46"/>
      <c r="AA406" s="46"/>
      <c r="AB406" s="46"/>
      <c r="AC406" s="46"/>
      <c r="AD406" s="46"/>
      <c r="AE406" s="46"/>
      <c r="AF406" s="46"/>
      <c r="AG406" s="46"/>
      <c r="AH406" s="46"/>
      <c r="AI406" s="46" t="s">
        <v>2061</v>
      </c>
      <c r="AJ406" s="28" t="s">
        <v>694</v>
      </c>
      <c r="AK406" s="46" t="s">
        <v>704</v>
      </c>
      <c r="AL406" s="46" t="s">
        <v>704</v>
      </c>
      <c r="AM406" s="46" t="s">
        <v>704</v>
      </c>
      <c r="AN406" s="46" t="s">
        <v>704</v>
      </c>
      <c r="AO406" s="46" t="s">
        <v>704</v>
      </c>
      <c r="AP406" s="46" t="s">
        <v>704</v>
      </c>
      <c r="AQ406" s="46" t="s">
        <v>704</v>
      </c>
      <c r="AR406" s="46" t="s">
        <v>704</v>
      </c>
      <c r="AS406" s="46" t="s">
        <v>704</v>
      </c>
      <c r="AT406" s="46" t="s">
        <v>704</v>
      </c>
      <c r="AU406" s="46" t="s">
        <v>704</v>
      </c>
      <c r="AV406" s="46" t="s">
        <v>704</v>
      </c>
      <c r="AW406" s="46" t="s">
        <v>704</v>
      </c>
      <c r="AX406" s="46" t="s">
        <v>704</v>
      </c>
      <c r="AY406" s="46" t="s">
        <v>704</v>
      </c>
      <c r="AZ406" s="46" t="s">
        <v>704</v>
      </c>
      <c r="BA406" s="46" t="s">
        <v>704</v>
      </c>
      <c r="BB406" s="46" t="s">
        <v>704</v>
      </c>
      <c r="BC406" s="46" t="s">
        <v>704</v>
      </c>
      <c r="BD406" s="46" t="s">
        <v>704</v>
      </c>
      <c r="BE406" s="46" t="s">
        <v>704</v>
      </c>
      <c r="BF406" s="46" t="s">
        <v>704</v>
      </c>
      <c r="BG406" s="46" t="s">
        <v>704</v>
      </c>
      <c r="BH406" s="46" t="s">
        <v>704</v>
      </c>
      <c r="BI406" s="46" t="s">
        <v>704</v>
      </c>
      <c r="BJ406" s="46" t="s">
        <v>704</v>
      </c>
      <c r="BK406" s="46" t="s">
        <v>704</v>
      </c>
      <c r="BL406" s="46" t="s">
        <v>704</v>
      </c>
      <c r="BM406" s="46" t="s">
        <v>704</v>
      </c>
      <c r="BN406" s="46" t="s">
        <v>704</v>
      </c>
      <c r="BO406" s="46" t="s">
        <v>704</v>
      </c>
      <c r="BP406" s="46" t="s">
        <v>704</v>
      </c>
      <c r="BQ406" s="46" t="s">
        <v>704</v>
      </c>
      <c r="BR406" s="46" t="s">
        <v>704</v>
      </c>
      <c r="BS406" s="46" t="s">
        <v>704</v>
      </c>
      <c r="BT406" s="46" t="s">
        <v>704</v>
      </c>
      <c r="BU406" s="46" t="s">
        <v>704</v>
      </c>
      <c r="BV406" s="46" t="s">
        <v>704</v>
      </c>
      <c r="BW406" s="46" t="s">
        <v>704</v>
      </c>
      <c r="BX406" s="46" t="s">
        <v>704</v>
      </c>
      <c r="BY406" s="46" t="s">
        <v>704</v>
      </c>
      <c r="BZ406" s="46" t="s">
        <v>704</v>
      </c>
      <c r="CA406" s="46" t="s">
        <v>704</v>
      </c>
      <c r="CB406" s="46" t="s">
        <v>704</v>
      </c>
      <c r="CC406" s="46" t="s">
        <v>704</v>
      </c>
      <c r="CD406" s="46" t="s">
        <v>704</v>
      </c>
      <c r="CE406" s="46" t="s">
        <v>704</v>
      </c>
      <c r="CF406" s="46" t="s">
        <v>704</v>
      </c>
      <c r="CG406" s="46" t="s">
        <v>704</v>
      </c>
      <c r="CH406" s="46" t="s">
        <v>704</v>
      </c>
      <c r="CI406" s="46" t="s">
        <v>704</v>
      </c>
      <c r="CJ406" s="46" t="s">
        <v>704</v>
      </c>
      <c r="CK406" s="46" t="s">
        <v>704</v>
      </c>
      <c r="CL406" s="46" t="s">
        <v>704</v>
      </c>
      <c r="CM406" s="46" t="s">
        <v>704</v>
      </c>
      <c r="CN406" s="46" t="s">
        <v>704</v>
      </c>
      <c r="CO406" s="46" t="s">
        <v>704</v>
      </c>
      <c r="CP406" s="46" t="s">
        <v>704</v>
      </c>
      <c r="CQ406" s="46" t="s">
        <v>704</v>
      </c>
      <c r="CR406" s="46" t="s">
        <v>704</v>
      </c>
      <c r="CS406" s="46" t="s">
        <v>704</v>
      </c>
      <c r="CT406" s="46" t="s">
        <v>704</v>
      </c>
      <c r="CU406" s="46" t="s">
        <v>704</v>
      </c>
      <c r="CV406" s="46" t="s">
        <v>704</v>
      </c>
      <c r="CW406" s="46" t="s">
        <v>704</v>
      </c>
      <c r="CX406" s="46" t="s">
        <v>704</v>
      </c>
      <c r="CY406" s="46" t="s">
        <v>704</v>
      </c>
      <c r="CZ406" s="46" t="s">
        <v>704</v>
      </c>
      <c r="DA406" s="46" t="s">
        <v>704</v>
      </c>
      <c r="DB406" s="46" t="s">
        <v>698</v>
      </c>
      <c r="DC406" s="46" t="s">
        <v>698</v>
      </c>
      <c r="DD406" s="46" t="s">
        <v>698</v>
      </c>
      <c r="DE406" s="46" t="s">
        <v>698</v>
      </c>
      <c r="DF406" s="46" t="s">
        <v>704</v>
      </c>
      <c r="DG406" s="46" t="s">
        <v>704</v>
      </c>
      <c r="DH406" s="46" t="s">
        <v>704</v>
      </c>
      <c r="DI406" s="46" t="s">
        <v>704</v>
      </c>
      <c r="DJ406" s="46" t="s">
        <v>704</v>
      </c>
      <c r="DK406" s="46" t="s">
        <v>704</v>
      </c>
      <c r="DL406" s="46" t="s">
        <v>704</v>
      </c>
      <c r="DM406" s="46" t="s">
        <v>704</v>
      </c>
      <c r="DN406" s="46" t="s">
        <v>704</v>
      </c>
      <c r="DO406" s="46" t="s">
        <v>704</v>
      </c>
      <c r="DP406" s="46" t="s">
        <v>704</v>
      </c>
      <c r="DQ406" s="46" t="s">
        <v>704</v>
      </c>
      <c r="DR406" s="46" t="s">
        <v>704</v>
      </c>
      <c r="DS406" s="46"/>
      <c r="DT406" s="46" t="s">
        <v>704</v>
      </c>
      <c r="DU406" s="46" t="s">
        <v>704</v>
      </c>
      <c r="DV406" s="46" t="s">
        <v>704</v>
      </c>
      <c r="DW406" s="46" t="s">
        <v>704</v>
      </c>
      <c r="DX406" s="46" t="s">
        <v>704</v>
      </c>
      <c r="DY406" s="46" t="s">
        <v>704</v>
      </c>
      <c r="DZ406" s="46" t="s">
        <v>704</v>
      </c>
      <c r="EA406" s="46" t="s">
        <v>704</v>
      </c>
      <c r="EB406" s="46" t="s">
        <v>704</v>
      </c>
      <c r="EC406" s="46" t="s">
        <v>704</v>
      </c>
      <c r="ED406" s="46" t="s">
        <v>704</v>
      </c>
      <c r="EE406" s="46" t="s">
        <v>704</v>
      </c>
      <c r="EF406" s="46" t="s">
        <v>704</v>
      </c>
      <c r="EG406" s="46" t="s">
        <v>694</v>
      </c>
      <c r="EH406" s="46" t="s">
        <v>704</v>
      </c>
      <c r="EI406" s="46" t="s">
        <v>704</v>
      </c>
      <c r="EJ406" s="46" t="s">
        <v>704</v>
      </c>
      <c r="EK406" s="46" t="s">
        <v>704</v>
      </c>
      <c r="EL406" s="46" t="s">
        <v>704</v>
      </c>
      <c r="EM406" s="46" t="s">
        <v>704</v>
      </c>
      <c r="EN406" s="46" t="s">
        <v>704</v>
      </c>
      <c r="EO406" s="46" t="s">
        <v>704</v>
      </c>
      <c r="EP406" s="46" t="s">
        <v>704</v>
      </c>
      <c r="EQ406" s="46" t="s">
        <v>704</v>
      </c>
      <c r="ER406" s="46" t="s">
        <v>704</v>
      </c>
      <c r="ES406" s="46" t="s">
        <v>704</v>
      </c>
      <c r="ET406" s="46" t="s">
        <v>704</v>
      </c>
      <c r="EU406" s="46" t="s">
        <v>704</v>
      </c>
      <c r="EV406" s="46" t="s">
        <v>704</v>
      </c>
      <c r="EW406" s="46" t="s">
        <v>704</v>
      </c>
      <c r="EX406" s="46" t="s">
        <v>704</v>
      </c>
      <c r="EY406" s="46" t="s">
        <v>704</v>
      </c>
      <c r="EZ406" s="46" t="s">
        <v>704</v>
      </c>
      <c r="FA406" s="46" t="s">
        <v>704</v>
      </c>
      <c r="FB406" s="46" t="s">
        <v>704</v>
      </c>
      <c r="FC406" s="46" t="s">
        <v>704</v>
      </c>
      <c r="FD406" s="46" t="s">
        <v>704</v>
      </c>
      <c r="FE406" s="46" t="s">
        <v>694</v>
      </c>
      <c r="FF406" s="46" t="s">
        <v>704</v>
      </c>
      <c r="FG406" s="46" t="s">
        <v>704</v>
      </c>
      <c r="FH406" s="46" t="s">
        <v>704</v>
      </c>
      <c r="FI406" s="46" t="s">
        <v>704</v>
      </c>
      <c r="FJ406" s="46" t="s">
        <v>694</v>
      </c>
      <c r="FK406" s="46" t="s">
        <v>704</v>
      </c>
      <c r="FL406" s="46" t="s">
        <v>704</v>
      </c>
      <c r="FM406" s="46" t="s">
        <v>704</v>
      </c>
      <c r="FN406" s="46" t="s">
        <v>694</v>
      </c>
      <c r="FO406" s="82" t="s">
        <v>1194</v>
      </c>
      <c r="FP406" s="82" t="s">
        <v>698</v>
      </c>
      <c r="FQ406" s="82" t="s">
        <v>1176</v>
      </c>
      <c r="FR406" s="82" t="s">
        <v>2043</v>
      </c>
      <c r="FS406" s="82" t="s">
        <v>698</v>
      </c>
      <c r="FT406" s="82" t="s">
        <v>698</v>
      </c>
      <c r="FU406" s="82" t="s">
        <v>698</v>
      </c>
      <c r="FV406" s="82" t="s">
        <v>698</v>
      </c>
      <c r="FW406" s="121" t="s">
        <v>698</v>
      </c>
      <c r="FX406" s="121" t="s">
        <v>698</v>
      </c>
      <c r="FY406" s="82" t="s">
        <v>698</v>
      </c>
      <c r="FZ406" s="122"/>
      <c r="GA406" s="122"/>
      <c r="GB406" s="122"/>
      <c r="GC406" s="122"/>
      <c r="GD406" s="122"/>
      <c r="GE406" s="122"/>
      <c r="GF406" s="122"/>
      <c r="GG406" s="122"/>
      <c r="GH406" s="123" t="s">
        <v>2045</v>
      </c>
      <c r="GI406" s="124"/>
      <c r="GJ406" s="46"/>
      <c r="GK406" s="95"/>
      <c r="GL406" s="46"/>
    </row>
    <row r="407" spans="1:194" x14ac:dyDescent="0.25">
      <c r="A407" s="71" t="str">
        <f t="shared" si="40"/>
        <v>Expenditure: Inventory Consumed - Housing Stock</v>
      </c>
      <c r="B407" s="27"/>
      <c r="C407" s="27" t="str">
        <f t="shared" si="38"/>
        <v>IE007010000000000000000000000000000000</v>
      </c>
      <c r="D407" s="25" t="s">
        <v>1166</v>
      </c>
      <c r="E407" s="23" t="s">
        <v>718</v>
      </c>
      <c r="F407" s="23" t="s">
        <v>724</v>
      </c>
      <c r="G407" s="23" t="s">
        <v>697</v>
      </c>
      <c r="H407" s="23" t="s">
        <v>697</v>
      </c>
      <c r="I407" s="23" t="s">
        <v>697</v>
      </c>
      <c r="J407" s="23" t="s">
        <v>697</v>
      </c>
      <c r="K407" s="23" t="s">
        <v>697</v>
      </c>
      <c r="L407" s="23" t="s">
        <v>697</v>
      </c>
      <c r="M407" s="23" t="s">
        <v>697</v>
      </c>
      <c r="N407" s="23" t="s">
        <v>697</v>
      </c>
      <c r="O407" s="23" t="s">
        <v>697</v>
      </c>
      <c r="P407" s="23" t="s">
        <v>697</v>
      </c>
      <c r="Q407" s="27"/>
      <c r="R407" s="28" t="s">
        <v>704</v>
      </c>
      <c r="S407" s="28" t="s">
        <v>698</v>
      </c>
      <c r="T407" s="28" t="s">
        <v>694</v>
      </c>
      <c r="U407" s="28"/>
      <c r="V407" s="28" t="s">
        <v>2062</v>
      </c>
      <c r="W407" s="27" t="s">
        <v>905</v>
      </c>
      <c r="X407" s="27"/>
      <c r="Y407" s="27" t="s">
        <v>2063</v>
      </c>
      <c r="Z407" s="27"/>
      <c r="AA407" s="27"/>
      <c r="AB407" s="27"/>
      <c r="AC407" s="27"/>
      <c r="AD407" s="27"/>
      <c r="AE407" s="27"/>
      <c r="AF407" s="27"/>
      <c r="AG407" s="27"/>
      <c r="AH407" s="27"/>
      <c r="AI407" s="27" t="s">
        <v>2064</v>
      </c>
      <c r="AJ407" s="28" t="s">
        <v>704</v>
      </c>
      <c r="AK407" s="27"/>
      <c r="AL407" s="27"/>
      <c r="AM407" s="27"/>
      <c r="AN407" s="27"/>
      <c r="AO407" s="27"/>
      <c r="AP407" s="27"/>
      <c r="AQ407" s="27"/>
      <c r="AR407" s="27"/>
      <c r="AS407" s="27"/>
      <c r="AT407" s="27"/>
      <c r="AU407" s="27"/>
      <c r="AV407" s="27"/>
      <c r="AW407" s="27"/>
      <c r="AX407" s="27"/>
      <c r="AY407" s="27"/>
      <c r="AZ407" s="27"/>
      <c r="BA407" s="27"/>
      <c r="BB407" s="27"/>
      <c r="BC407" s="27"/>
      <c r="BD407" s="27"/>
      <c r="BE407" s="27"/>
      <c r="BF407" s="27"/>
      <c r="BG407" s="27"/>
      <c r="BH407" s="27"/>
      <c r="BI407" s="27"/>
      <c r="BJ407" s="27"/>
      <c r="BK407" s="27"/>
      <c r="BL407" s="27"/>
      <c r="BM407" s="27"/>
      <c r="BN407" s="27"/>
      <c r="BO407" s="27"/>
      <c r="BP407" s="27"/>
      <c r="BQ407" s="27"/>
      <c r="BR407" s="27"/>
      <c r="BS407" s="27"/>
      <c r="BT407" s="27"/>
      <c r="BU407" s="27"/>
      <c r="BV407" s="27"/>
      <c r="BW407" s="27"/>
      <c r="BX407" s="27"/>
      <c r="BY407" s="27"/>
      <c r="BZ407" s="27"/>
      <c r="CA407" s="27"/>
      <c r="CB407" s="27"/>
      <c r="CC407" s="27"/>
      <c r="CD407" s="27"/>
      <c r="CE407" s="27"/>
      <c r="CF407" s="27"/>
      <c r="CG407" s="27"/>
      <c r="CH407" s="27"/>
      <c r="CI407" s="27"/>
      <c r="CJ407" s="27"/>
      <c r="CK407" s="27"/>
      <c r="CL407" s="27"/>
      <c r="CM407" s="27"/>
      <c r="CN407" s="27"/>
      <c r="CO407" s="27"/>
      <c r="CP407" s="27"/>
      <c r="CQ407" s="27"/>
      <c r="CR407" s="27"/>
      <c r="CS407" s="27"/>
      <c r="CT407" s="27"/>
      <c r="CU407" s="27"/>
      <c r="CV407" s="27"/>
      <c r="CW407" s="27"/>
      <c r="CX407" s="27"/>
      <c r="CY407" s="27"/>
      <c r="CZ407" s="27"/>
      <c r="DA407" s="27"/>
      <c r="DB407" s="27"/>
      <c r="DC407" s="27"/>
      <c r="DD407" s="27"/>
      <c r="DE407" s="27"/>
      <c r="DF407" s="27"/>
      <c r="DG407" s="27"/>
      <c r="DH407" s="27"/>
      <c r="DI407" s="27"/>
      <c r="DJ407" s="27"/>
      <c r="DK407" s="27"/>
      <c r="DL407" s="27"/>
      <c r="DM407" s="27"/>
      <c r="DN407" s="27"/>
      <c r="DO407" s="27"/>
      <c r="DP407" s="27"/>
      <c r="DQ407" s="27"/>
      <c r="DR407" s="27"/>
      <c r="DS407" s="27"/>
      <c r="DT407" s="27"/>
      <c r="DU407" s="27"/>
      <c r="DV407" s="27"/>
      <c r="DW407" s="27"/>
      <c r="DX407" s="27"/>
      <c r="DY407" s="27"/>
      <c r="DZ407" s="27"/>
      <c r="EA407" s="27"/>
      <c r="EB407" s="27"/>
      <c r="EC407" s="27"/>
      <c r="ED407" s="27"/>
      <c r="EE407" s="27"/>
      <c r="EF407" s="27"/>
      <c r="EG407" s="27"/>
      <c r="EH407" s="27"/>
      <c r="EI407" s="27"/>
      <c r="EJ407" s="27"/>
      <c r="EK407" s="27"/>
      <c r="EL407" s="27"/>
      <c r="EM407" s="27"/>
      <c r="EN407" s="27"/>
      <c r="EO407" s="27"/>
      <c r="EP407" s="27"/>
      <c r="EQ407" s="27"/>
      <c r="ER407" s="27"/>
      <c r="ES407" s="27"/>
      <c r="ET407" s="27"/>
      <c r="EU407" s="27"/>
      <c r="EV407" s="27"/>
      <c r="EW407" s="27"/>
      <c r="EX407" s="27"/>
      <c r="EY407" s="27"/>
      <c r="EZ407" s="27"/>
      <c r="FA407" s="27"/>
      <c r="FB407" s="27"/>
      <c r="FC407" s="27"/>
      <c r="FD407" s="27"/>
      <c r="FE407" s="27"/>
      <c r="FF407" s="27"/>
      <c r="FG407" s="27"/>
      <c r="FH407" s="27"/>
      <c r="FI407" s="27"/>
      <c r="FJ407" s="27"/>
      <c r="FK407" s="27"/>
      <c r="FL407" s="27"/>
      <c r="FM407" s="27"/>
      <c r="FN407" s="27"/>
      <c r="FO407" s="72"/>
      <c r="FP407" s="72"/>
      <c r="FQ407" s="72"/>
      <c r="FR407" s="72"/>
      <c r="FS407" s="72"/>
      <c r="FT407" s="72"/>
      <c r="FU407" s="72"/>
      <c r="FV407" s="72"/>
      <c r="FW407" s="78" t="s">
        <v>698</v>
      </c>
      <c r="FX407" s="78" t="s">
        <v>698</v>
      </c>
      <c r="FY407" s="72"/>
      <c r="FZ407" s="90"/>
      <c r="GA407" s="90"/>
      <c r="GB407" s="90"/>
      <c r="GC407" s="90"/>
      <c r="GD407" s="90"/>
      <c r="GE407" s="90"/>
      <c r="GF407" s="90"/>
      <c r="GG407" s="90"/>
      <c r="GH407" s="105" t="s">
        <v>2045</v>
      </c>
      <c r="GI407" s="106"/>
      <c r="GJ407" s="27"/>
      <c r="GK407" s="28"/>
      <c r="GL407" s="27"/>
    </row>
    <row r="408" spans="1:194" x14ac:dyDescent="0.25">
      <c r="A408" s="89" t="str">
        <f t="shared" si="40"/>
        <v>Expenditure: Inventory Consumed - Agricultural</v>
      </c>
      <c r="B408" s="28"/>
      <c r="C408" s="28" t="str">
        <f t="shared" si="38"/>
        <v>IE007011000000000000000000000000000000</v>
      </c>
      <c r="D408" s="25" t="s">
        <v>1166</v>
      </c>
      <c r="E408" s="25" t="s">
        <v>718</v>
      </c>
      <c r="F408" s="25" t="s">
        <v>734</v>
      </c>
      <c r="G408" s="25" t="s">
        <v>697</v>
      </c>
      <c r="H408" s="25" t="s">
        <v>697</v>
      </c>
      <c r="I408" s="25" t="s">
        <v>697</v>
      </c>
      <c r="J408" s="25" t="s">
        <v>697</v>
      </c>
      <c r="K408" s="25" t="s">
        <v>697</v>
      </c>
      <c r="L408" s="25" t="s">
        <v>697</v>
      </c>
      <c r="M408" s="25" t="s">
        <v>697</v>
      </c>
      <c r="N408" s="25" t="s">
        <v>697</v>
      </c>
      <c r="O408" s="25" t="s">
        <v>697</v>
      </c>
      <c r="P408" s="25" t="s">
        <v>697</v>
      </c>
      <c r="Q408" s="28"/>
      <c r="R408" s="28" t="s">
        <v>704</v>
      </c>
      <c r="S408" s="28" t="s">
        <v>698</v>
      </c>
      <c r="T408" s="28" t="s">
        <v>694</v>
      </c>
      <c r="U408" s="28"/>
      <c r="V408" s="92" t="s">
        <v>2065</v>
      </c>
      <c r="W408" s="28" t="s">
        <v>905</v>
      </c>
      <c r="X408" s="28"/>
      <c r="Y408" s="28" t="s">
        <v>728</v>
      </c>
      <c r="Z408" s="81"/>
      <c r="AA408" s="28"/>
      <c r="AB408" s="28"/>
      <c r="AC408" s="28"/>
      <c r="AD408" s="28"/>
      <c r="AE408" s="28"/>
      <c r="AF408" s="28"/>
      <c r="AG408" s="28"/>
      <c r="AH408" s="28"/>
      <c r="AI408" s="28" t="s">
        <v>2066</v>
      </c>
      <c r="AJ408" s="28" t="s">
        <v>704</v>
      </c>
      <c r="AK408" s="28"/>
      <c r="AL408" s="28"/>
      <c r="AM408" s="28"/>
      <c r="AN408" s="28"/>
      <c r="AO408" s="28"/>
      <c r="AP408" s="28"/>
      <c r="AQ408" s="28"/>
      <c r="AR408" s="28"/>
      <c r="AS408" s="28"/>
      <c r="AT408" s="28"/>
      <c r="AU408" s="28"/>
      <c r="AV408" s="28"/>
      <c r="AW408" s="28"/>
      <c r="AX408" s="28"/>
      <c r="AY408" s="28"/>
      <c r="AZ408" s="28"/>
      <c r="BA408" s="28"/>
      <c r="BB408" s="28"/>
      <c r="BC408" s="28"/>
      <c r="BD408" s="28"/>
      <c r="BE408" s="28"/>
      <c r="BF408" s="28"/>
      <c r="BG408" s="28"/>
      <c r="BH408" s="28"/>
      <c r="BI408" s="28"/>
      <c r="BJ408" s="28"/>
      <c r="BK408" s="28"/>
      <c r="BL408" s="28"/>
      <c r="BM408" s="28"/>
      <c r="BN408" s="28"/>
      <c r="BO408" s="28"/>
      <c r="BP408" s="28"/>
      <c r="BQ408" s="28"/>
      <c r="BR408" s="28"/>
      <c r="BS408" s="28"/>
      <c r="BT408" s="28"/>
      <c r="BU408" s="28"/>
      <c r="BV408" s="28"/>
      <c r="BW408" s="28"/>
      <c r="BX408" s="28"/>
      <c r="BY408" s="28"/>
      <c r="BZ408" s="28"/>
      <c r="CA408" s="28"/>
      <c r="CB408" s="28"/>
      <c r="CC408" s="28"/>
      <c r="CD408" s="28"/>
      <c r="CE408" s="28"/>
      <c r="CF408" s="28"/>
      <c r="CG408" s="28"/>
      <c r="CH408" s="28"/>
      <c r="CI408" s="28"/>
      <c r="CJ408" s="28"/>
      <c r="CK408" s="28"/>
      <c r="CL408" s="28"/>
      <c r="CM408" s="28"/>
      <c r="CN408" s="28"/>
      <c r="CO408" s="28"/>
      <c r="CP408" s="28"/>
      <c r="CQ408" s="28"/>
      <c r="CR408" s="28"/>
      <c r="CS408" s="28"/>
      <c r="CT408" s="28"/>
      <c r="CU408" s="28"/>
      <c r="CV408" s="28"/>
      <c r="CW408" s="28"/>
      <c r="CX408" s="28"/>
      <c r="CY408" s="28"/>
      <c r="CZ408" s="28"/>
      <c r="DA408" s="28"/>
      <c r="DB408" s="28"/>
      <c r="DC408" s="28"/>
      <c r="DD408" s="28"/>
      <c r="DE408" s="28"/>
      <c r="DF408" s="28"/>
      <c r="DG408" s="28"/>
      <c r="DH408" s="28"/>
      <c r="DI408" s="28"/>
      <c r="DJ408" s="28"/>
      <c r="DK408" s="28"/>
      <c r="DL408" s="28"/>
      <c r="DM408" s="28"/>
      <c r="DN408" s="28"/>
      <c r="DO408" s="28"/>
      <c r="DP408" s="28"/>
      <c r="DQ408" s="28"/>
      <c r="DR408" s="28"/>
      <c r="DS408" s="28"/>
      <c r="DT408" s="28"/>
      <c r="DU408" s="28"/>
      <c r="DV408" s="28"/>
      <c r="DW408" s="28"/>
      <c r="DX408" s="28"/>
      <c r="DY408" s="28"/>
      <c r="DZ408" s="28"/>
      <c r="EA408" s="28"/>
      <c r="EB408" s="28"/>
      <c r="EC408" s="28"/>
      <c r="ED408" s="28"/>
      <c r="EE408" s="28"/>
      <c r="EF408" s="28"/>
      <c r="EG408" s="28"/>
      <c r="EH408" s="28"/>
      <c r="EI408" s="28"/>
      <c r="EJ408" s="28"/>
      <c r="EK408" s="28"/>
      <c r="EL408" s="28"/>
      <c r="EM408" s="28"/>
      <c r="EN408" s="28"/>
      <c r="EO408" s="28"/>
      <c r="EP408" s="28"/>
      <c r="EQ408" s="28"/>
      <c r="ER408" s="28"/>
      <c r="ES408" s="28"/>
      <c r="ET408" s="28"/>
      <c r="EU408" s="28"/>
      <c r="EV408" s="28"/>
      <c r="EW408" s="28"/>
      <c r="EX408" s="28"/>
      <c r="EY408" s="28"/>
      <c r="EZ408" s="28"/>
      <c r="FA408" s="28"/>
      <c r="FB408" s="28"/>
      <c r="FC408" s="28"/>
      <c r="FD408" s="28"/>
      <c r="FE408" s="28"/>
      <c r="FF408" s="28"/>
      <c r="FG408" s="28"/>
      <c r="FH408" s="28"/>
      <c r="FI408" s="28"/>
      <c r="FJ408" s="28"/>
      <c r="FK408" s="28"/>
      <c r="FL408" s="28"/>
      <c r="FM408" s="28"/>
      <c r="FN408" s="28"/>
      <c r="FO408" s="73"/>
      <c r="FP408" s="73"/>
      <c r="FQ408" s="73"/>
      <c r="FR408" s="73"/>
      <c r="FS408" s="73"/>
      <c r="FT408" s="73"/>
      <c r="FU408" s="73"/>
      <c r="FV408" s="73"/>
      <c r="FW408" s="78" t="s">
        <v>698</v>
      </c>
      <c r="FX408" s="78" t="s">
        <v>698</v>
      </c>
      <c r="FY408" s="73"/>
      <c r="FZ408" s="91"/>
      <c r="GA408" s="91"/>
      <c r="GB408" s="91"/>
      <c r="GC408" s="91"/>
      <c r="GD408" s="91"/>
      <c r="GE408" s="91"/>
      <c r="GF408" s="91"/>
      <c r="GG408" s="91"/>
      <c r="GH408" s="107"/>
      <c r="GI408" s="108"/>
      <c r="GJ408" s="28"/>
      <c r="GK408" s="28"/>
      <c r="GL408" s="28"/>
    </row>
    <row r="409" spans="1:194" x14ac:dyDescent="0.25">
      <c r="A409" s="89" t="str">
        <f t="shared" si="40"/>
        <v>Expenditure: Inventory Consumed - Land</v>
      </c>
      <c r="B409" s="28"/>
      <c r="C409" s="28" t="str">
        <f t="shared" si="38"/>
        <v>IE007012000000000000000000000000000000</v>
      </c>
      <c r="D409" s="25" t="s">
        <v>1166</v>
      </c>
      <c r="E409" s="25" t="s">
        <v>718</v>
      </c>
      <c r="F409" s="25" t="s">
        <v>736</v>
      </c>
      <c r="G409" s="25" t="s">
        <v>697</v>
      </c>
      <c r="H409" s="25" t="s">
        <v>697</v>
      </c>
      <c r="I409" s="25" t="s">
        <v>697</v>
      </c>
      <c r="J409" s="25" t="s">
        <v>697</v>
      </c>
      <c r="K409" s="25" t="s">
        <v>697</v>
      </c>
      <c r="L409" s="25" t="s">
        <v>697</v>
      </c>
      <c r="M409" s="25" t="s">
        <v>697</v>
      </c>
      <c r="N409" s="25" t="s">
        <v>697</v>
      </c>
      <c r="O409" s="25" t="s">
        <v>697</v>
      </c>
      <c r="P409" s="25" t="s">
        <v>697</v>
      </c>
      <c r="Q409" s="28"/>
      <c r="R409" s="28" t="s">
        <v>704</v>
      </c>
      <c r="S409" s="28" t="s">
        <v>698</v>
      </c>
      <c r="T409" s="28" t="s">
        <v>694</v>
      </c>
      <c r="U409" s="28"/>
      <c r="V409" s="92" t="s">
        <v>2067</v>
      </c>
      <c r="W409" s="28" t="s">
        <v>905</v>
      </c>
      <c r="X409" s="28"/>
      <c r="Y409" s="28" t="s">
        <v>2068</v>
      </c>
      <c r="Z409" s="81"/>
      <c r="AA409" s="28"/>
      <c r="AB409" s="28"/>
      <c r="AC409" s="28"/>
      <c r="AD409" s="28"/>
      <c r="AE409" s="28"/>
      <c r="AF409" s="28"/>
      <c r="AG409" s="28"/>
      <c r="AH409" s="28"/>
      <c r="AI409" s="28" t="s">
        <v>2069</v>
      </c>
      <c r="AJ409" s="28" t="s">
        <v>704</v>
      </c>
      <c r="AK409" s="28"/>
      <c r="AL409" s="28"/>
      <c r="AM409" s="28"/>
      <c r="AN409" s="28"/>
      <c r="AO409" s="28"/>
      <c r="AP409" s="28"/>
      <c r="AQ409" s="28"/>
      <c r="AR409" s="28"/>
      <c r="AS409" s="28"/>
      <c r="AT409" s="28"/>
      <c r="AU409" s="28"/>
      <c r="AV409" s="28"/>
      <c r="AW409" s="28"/>
      <c r="AX409" s="28"/>
      <c r="AY409" s="28"/>
      <c r="AZ409" s="28"/>
      <c r="BA409" s="28"/>
      <c r="BB409" s="28"/>
      <c r="BC409" s="28"/>
      <c r="BD409" s="28"/>
      <c r="BE409" s="28"/>
      <c r="BF409" s="28"/>
      <c r="BG409" s="28"/>
      <c r="BH409" s="28"/>
      <c r="BI409" s="28"/>
      <c r="BJ409" s="28"/>
      <c r="BK409" s="28"/>
      <c r="BL409" s="28"/>
      <c r="BM409" s="28"/>
      <c r="BN409" s="28"/>
      <c r="BO409" s="28"/>
      <c r="BP409" s="28"/>
      <c r="BQ409" s="28"/>
      <c r="BR409" s="28"/>
      <c r="BS409" s="28"/>
      <c r="BT409" s="28"/>
      <c r="BU409" s="28"/>
      <c r="BV409" s="28"/>
      <c r="BW409" s="28"/>
      <c r="BX409" s="28"/>
      <c r="BY409" s="28"/>
      <c r="BZ409" s="28"/>
      <c r="CA409" s="28"/>
      <c r="CB409" s="28"/>
      <c r="CC409" s="28"/>
      <c r="CD409" s="28"/>
      <c r="CE409" s="28"/>
      <c r="CF409" s="28"/>
      <c r="CG409" s="28"/>
      <c r="CH409" s="28"/>
      <c r="CI409" s="28"/>
      <c r="CJ409" s="28"/>
      <c r="CK409" s="28"/>
      <c r="CL409" s="28"/>
      <c r="CM409" s="28"/>
      <c r="CN409" s="28"/>
      <c r="CO409" s="28"/>
      <c r="CP409" s="28"/>
      <c r="CQ409" s="28"/>
      <c r="CR409" s="28"/>
      <c r="CS409" s="28"/>
      <c r="CT409" s="28"/>
      <c r="CU409" s="28"/>
      <c r="CV409" s="28"/>
      <c r="CW409" s="28"/>
      <c r="CX409" s="28"/>
      <c r="CY409" s="28"/>
      <c r="CZ409" s="28"/>
      <c r="DA409" s="28"/>
      <c r="DB409" s="28"/>
      <c r="DC409" s="28"/>
      <c r="DD409" s="28"/>
      <c r="DE409" s="28"/>
      <c r="DF409" s="28"/>
      <c r="DG409" s="28"/>
      <c r="DH409" s="28"/>
      <c r="DI409" s="28"/>
      <c r="DJ409" s="28"/>
      <c r="DK409" s="28"/>
      <c r="DL409" s="28"/>
      <c r="DM409" s="28"/>
      <c r="DN409" s="28"/>
      <c r="DO409" s="28"/>
      <c r="DP409" s="28"/>
      <c r="DQ409" s="28"/>
      <c r="DR409" s="28"/>
      <c r="DS409" s="28"/>
      <c r="DT409" s="28"/>
      <c r="DU409" s="28"/>
      <c r="DV409" s="28"/>
      <c r="DW409" s="28"/>
      <c r="DX409" s="28"/>
      <c r="DY409" s="28"/>
      <c r="DZ409" s="28"/>
      <c r="EA409" s="28"/>
      <c r="EB409" s="28"/>
      <c r="EC409" s="28"/>
      <c r="ED409" s="28"/>
      <c r="EE409" s="28"/>
      <c r="EF409" s="28"/>
      <c r="EG409" s="28"/>
      <c r="EH409" s="28"/>
      <c r="EI409" s="28"/>
      <c r="EJ409" s="28"/>
      <c r="EK409" s="28"/>
      <c r="EL409" s="28"/>
      <c r="EM409" s="28"/>
      <c r="EN409" s="28"/>
      <c r="EO409" s="28"/>
      <c r="EP409" s="28"/>
      <c r="EQ409" s="28"/>
      <c r="ER409" s="28"/>
      <c r="ES409" s="28"/>
      <c r="ET409" s="28"/>
      <c r="EU409" s="28"/>
      <c r="EV409" s="28"/>
      <c r="EW409" s="28"/>
      <c r="EX409" s="28"/>
      <c r="EY409" s="28"/>
      <c r="EZ409" s="28"/>
      <c r="FA409" s="28"/>
      <c r="FB409" s="28"/>
      <c r="FC409" s="28"/>
      <c r="FD409" s="28"/>
      <c r="FE409" s="28"/>
      <c r="FF409" s="28"/>
      <c r="FG409" s="28"/>
      <c r="FH409" s="28"/>
      <c r="FI409" s="28"/>
      <c r="FJ409" s="28"/>
      <c r="FK409" s="28"/>
      <c r="FL409" s="28"/>
      <c r="FM409" s="28"/>
      <c r="FN409" s="28"/>
      <c r="FO409" s="73"/>
      <c r="FP409" s="73"/>
      <c r="FQ409" s="73"/>
      <c r="FR409" s="73"/>
      <c r="FS409" s="73"/>
      <c r="FT409" s="73"/>
      <c r="FU409" s="73"/>
      <c r="FV409" s="73"/>
      <c r="FW409" s="78"/>
      <c r="FX409" s="78"/>
      <c r="FY409" s="73"/>
      <c r="FZ409" s="91"/>
      <c r="GA409" s="91"/>
      <c r="GB409" s="91"/>
      <c r="GC409" s="91"/>
      <c r="GD409" s="91"/>
      <c r="GE409" s="91"/>
      <c r="GF409" s="91"/>
      <c r="GG409" s="91"/>
      <c r="GH409" s="107"/>
      <c r="GI409" s="108"/>
      <c r="GJ409" s="28"/>
      <c r="GK409" s="28"/>
      <c r="GL409" s="28"/>
    </row>
    <row r="410" spans="1:194" x14ac:dyDescent="0.25">
      <c r="A410" s="71" t="str">
        <f>CONCATENATE($W$7,": ",$X$410)</f>
        <v>Expenditure: Remuneration of Councillors</v>
      </c>
      <c r="B410" s="27" t="s">
        <v>694</v>
      </c>
      <c r="C410" s="27" t="str">
        <f t="shared" si="38"/>
        <v>IE008000000000000000000000000000000000</v>
      </c>
      <c r="D410" s="23" t="s">
        <v>1166</v>
      </c>
      <c r="E410" s="23" t="s">
        <v>720</v>
      </c>
      <c r="F410" s="23" t="s">
        <v>697</v>
      </c>
      <c r="G410" s="23" t="s">
        <v>697</v>
      </c>
      <c r="H410" s="23" t="s">
        <v>697</v>
      </c>
      <c r="I410" s="23" t="s">
        <v>697</v>
      </c>
      <c r="J410" s="23" t="s">
        <v>697</v>
      </c>
      <c r="K410" s="23" t="s">
        <v>697</v>
      </c>
      <c r="L410" s="23" t="s">
        <v>697</v>
      </c>
      <c r="M410" s="23" t="s">
        <v>697</v>
      </c>
      <c r="N410" s="23" t="s">
        <v>697</v>
      </c>
      <c r="O410" s="23" t="s">
        <v>697</v>
      </c>
      <c r="P410" s="23" t="s">
        <v>697</v>
      </c>
      <c r="Q410" s="27">
        <v>0</v>
      </c>
      <c r="R410" s="27" t="s">
        <v>698</v>
      </c>
      <c r="S410" s="27" t="s">
        <v>698</v>
      </c>
      <c r="T410" s="28" t="s">
        <v>694</v>
      </c>
      <c r="U410" s="28"/>
      <c r="V410" s="27" t="s">
        <v>2070</v>
      </c>
      <c r="W410" s="27" t="s">
        <v>905</v>
      </c>
      <c r="X410" s="27" t="s">
        <v>39</v>
      </c>
      <c r="Y410" s="27"/>
      <c r="Z410" s="27"/>
      <c r="AA410" s="27"/>
      <c r="AB410" s="27"/>
      <c r="AC410" s="27"/>
      <c r="AD410" s="27"/>
      <c r="AE410" s="27"/>
      <c r="AF410" s="27"/>
      <c r="AG410" s="27"/>
      <c r="AH410" s="27"/>
      <c r="AI410" s="27" t="s">
        <v>2071</v>
      </c>
      <c r="AJ410" s="28" t="s">
        <v>694</v>
      </c>
      <c r="AK410" s="27" t="s">
        <v>694</v>
      </c>
      <c r="AL410" s="27" t="s">
        <v>694</v>
      </c>
      <c r="AM410" s="27" t="s">
        <v>694</v>
      </c>
      <c r="AN410" s="27" t="s">
        <v>694</v>
      </c>
      <c r="AO410" s="27" t="s">
        <v>694</v>
      </c>
      <c r="AP410" s="27" t="s">
        <v>694</v>
      </c>
      <c r="AQ410" s="27" t="s">
        <v>694</v>
      </c>
      <c r="AR410" s="27" t="s">
        <v>694</v>
      </c>
      <c r="AS410" s="27" t="s">
        <v>694</v>
      </c>
      <c r="AT410" s="27" t="s">
        <v>694</v>
      </c>
      <c r="AU410" s="27" t="s">
        <v>694</v>
      </c>
      <c r="AV410" s="27" t="s">
        <v>694</v>
      </c>
      <c r="AW410" s="27" t="s">
        <v>694</v>
      </c>
      <c r="AX410" s="27" t="s">
        <v>694</v>
      </c>
      <c r="AY410" s="27" t="s">
        <v>694</v>
      </c>
      <c r="AZ410" s="27" t="s">
        <v>694</v>
      </c>
      <c r="BA410" s="27" t="s">
        <v>694</v>
      </c>
      <c r="BB410" s="27" t="s">
        <v>694</v>
      </c>
      <c r="BC410" s="27" t="s">
        <v>694</v>
      </c>
      <c r="BD410" s="27" t="s">
        <v>694</v>
      </c>
      <c r="BE410" s="27" t="s">
        <v>694</v>
      </c>
      <c r="BF410" s="27" t="s">
        <v>694</v>
      </c>
      <c r="BG410" s="27" t="s">
        <v>694</v>
      </c>
      <c r="BH410" s="27" t="s">
        <v>694</v>
      </c>
      <c r="BI410" s="27" t="s">
        <v>694</v>
      </c>
      <c r="BJ410" s="27" t="s">
        <v>694</v>
      </c>
      <c r="BK410" s="27" t="s">
        <v>694</v>
      </c>
      <c r="BL410" s="27" t="s">
        <v>694</v>
      </c>
      <c r="BM410" s="27" t="s">
        <v>694</v>
      </c>
      <c r="BN410" s="27" t="s">
        <v>694</v>
      </c>
      <c r="BO410" s="27" t="s">
        <v>694</v>
      </c>
      <c r="BP410" s="27" t="s">
        <v>694</v>
      </c>
      <c r="BQ410" s="27" t="s">
        <v>694</v>
      </c>
      <c r="BR410" s="27" t="s">
        <v>694</v>
      </c>
      <c r="BS410" s="27" t="s">
        <v>694</v>
      </c>
      <c r="BT410" s="27" t="s">
        <v>694</v>
      </c>
      <c r="BU410" s="27" t="s">
        <v>694</v>
      </c>
      <c r="BV410" s="27" t="s">
        <v>694</v>
      </c>
      <c r="BW410" s="27" t="s">
        <v>694</v>
      </c>
      <c r="BX410" s="27" t="s">
        <v>694</v>
      </c>
      <c r="BY410" s="27" t="s">
        <v>694</v>
      </c>
      <c r="BZ410" s="27" t="s">
        <v>694</v>
      </c>
      <c r="CA410" s="27" t="s">
        <v>694</v>
      </c>
      <c r="CB410" s="27" t="s">
        <v>694</v>
      </c>
      <c r="CC410" s="27" t="s">
        <v>694</v>
      </c>
      <c r="CD410" s="27" t="s">
        <v>694</v>
      </c>
      <c r="CE410" s="27" t="s">
        <v>694</v>
      </c>
      <c r="CF410" s="27" t="s">
        <v>694</v>
      </c>
      <c r="CG410" s="27" t="s">
        <v>694</v>
      </c>
      <c r="CH410" s="27" t="s">
        <v>694</v>
      </c>
      <c r="CI410" s="27" t="s">
        <v>694</v>
      </c>
      <c r="CJ410" s="27" t="s">
        <v>694</v>
      </c>
      <c r="CK410" s="27" t="s">
        <v>694</v>
      </c>
      <c r="CL410" s="27" t="s">
        <v>694</v>
      </c>
      <c r="CM410" s="27" t="s">
        <v>694</v>
      </c>
      <c r="CN410" s="27" t="s">
        <v>694</v>
      </c>
      <c r="CO410" s="27" t="s">
        <v>694</v>
      </c>
      <c r="CP410" s="27" t="s">
        <v>694</v>
      </c>
      <c r="CQ410" s="27" t="s">
        <v>694</v>
      </c>
      <c r="CR410" s="27" t="s">
        <v>694</v>
      </c>
      <c r="CS410" s="27" t="s">
        <v>694</v>
      </c>
      <c r="CT410" s="27" t="s">
        <v>694</v>
      </c>
      <c r="CU410" s="27" t="s">
        <v>694</v>
      </c>
      <c r="CV410" s="27" t="s">
        <v>694</v>
      </c>
      <c r="CW410" s="27" t="s">
        <v>694</v>
      </c>
      <c r="CX410" s="27" t="s">
        <v>694</v>
      </c>
      <c r="CY410" s="27" t="s">
        <v>694</v>
      </c>
      <c r="CZ410" s="27" t="s">
        <v>694</v>
      </c>
      <c r="DA410" s="27" t="s">
        <v>694</v>
      </c>
      <c r="DB410" s="27" t="s">
        <v>694</v>
      </c>
      <c r="DC410" s="27" t="s">
        <v>694</v>
      </c>
      <c r="DD410" s="27" t="s">
        <v>694</v>
      </c>
      <c r="DE410" s="27" t="s">
        <v>694</v>
      </c>
      <c r="DF410" s="27" t="s">
        <v>694</v>
      </c>
      <c r="DG410" s="27" t="s">
        <v>694</v>
      </c>
      <c r="DH410" s="27" t="s">
        <v>694</v>
      </c>
      <c r="DI410" s="27" t="s">
        <v>694</v>
      </c>
      <c r="DJ410" s="27" t="s">
        <v>694</v>
      </c>
      <c r="DK410" s="27" t="s">
        <v>694</v>
      </c>
      <c r="DL410" s="27" t="s">
        <v>694</v>
      </c>
      <c r="DM410" s="27" t="s">
        <v>694</v>
      </c>
      <c r="DN410" s="27" t="s">
        <v>694</v>
      </c>
      <c r="DO410" s="27" t="s">
        <v>694</v>
      </c>
      <c r="DP410" s="27" t="s">
        <v>694</v>
      </c>
      <c r="DQ410" s="27" t="s">
        <v>694</v>
      </c>
      <c r="DR410" s="27" t="s">
        <v>694</v>
      </c>
      <c r="DS410" s="27"/>
      <c r="DT410" s="27" t="s">
        <v>694</v>
      </c>
      <c r="DU410" s="27" t="s">
        <v>694</v>
      </c>
      <c r="DV410" s="27" t="s">
        <v>694</v>
      </c>
      <c r="DW410" s="27" t="s">
        <v>694</v>
      </c>
      <c r="DX410" s="27" t="s">
        <v>694</v>
      </c>
      <c r="DY410" s="27" t="s">
        <v>694</v>
      </c>
      <c r="DZ410" s="27" t="s">
        <v>694</v>
      </c>
      <c r="EA410" s="27" t="s">
        <v>694</v>
      </c>
      <c r="EB410" s="27" t="s">
        <v>694</v>
      </c>
      <c r="EC410" s="27" t="s">
        <v>694</v>
      </c>
      <c r="ED410" s="27" t="s">
        <v>694</v>
      </c>
      <c r="EE410" s="27" t="s">
        <v>694</v>
      </c>
      <c r="EF410" s="27" t="s">
        <v>694</v>
      </c>
      <c r="EG410" s="27" t="s">
        <v>694</v>
      </c>
      <c r="EH410" s="27" t="s">
        <v>694</v>
      </c>
      <c r="EI410" s="27" t="s">
        <v>694</v>
      </c>
      <c r="EJ410" s="27" t="s">
        <v>694</v>
      </c>
      <c r="EK410" s="27" t="s">
        <v>694</v>
      </c>
      <c r="EL410" s="27" t="s">
        <v>694</v>
      </c>
      <c r="EM410" s="27" t="s">
        <v>694</v>
      </c>
      <c r="EN410" s="27" t="s">
        <v>694</v>
      </c>
      <c r="EO410" s="27" t="s">
        <v>694</v>
      </c>
      <c r="EP410" s="27" t="s">
        <v>694</v>
      </c>
      <c r="EQ410" s="27" t="s">
        <v>694</v>
      </c>
      <c r="ER410" s="27" t="s">
        <v>694</v>
      </c>
      <c r="ES410" s="27" t="s">
        <v>694</v>
      </c>
      <c r="ET410" s="27" t="s">
        <v>694</v>
      </c>
      <c r="EU410" s="27" t="s">
        <v>694</v>
      </c>
      <c r="EV410" s="27" t="s">
        <v>694</v>
      </c>
      <c r="EW410" s="27" t="s">
        <v>694</v>
      </c>
      <c r="EX410" s="27" t="s">
        <v>694</v>
      </c>
      <c r="EY410" s="27" t="s">
        <v>694</v>
      </c>
      <c r="EZ410" s="27" t="s">
        <v>694</v>
      </c>
      <c r="FA410" s="27" t="s">
        <v>694</v>
      </c>
      <c r="FB410" s="27" t="s">
        <v>694</v>
      </c>
      <c r="FC410" s="27" t="s">
        <v>694</v>
      </c>
      <c r="FD410" s="27" t="s">
        <v>694</v>
      </c>
      <c r="FE410" s="27" t="s">
        <v>694</v>
      </c>
      <c r="FF410" s="27" t="s">
        <v>694</v>
      </c>
      <c r="FG410" s="27" t="s">
        <v>694</v>
      </c>
      <c r="FH410" s="27" t="s">
        <v>694</v>
      </c>
      <c r="FI410" s="27" t="s">
        <v>694</v>
      </c>
      <c r="FJ410" s="27" t="s">
        <v>694</v>
      </c>
      <c r="FK410" s="27" t="s">
        <v>694</v>
      </c>
      <c r="FL410" s="27" t="s">
        <v>694</v>
      </c>
      <c r="FM410" s="27" t="s">
        <v>694</v>
      </c>
      <c r="FN410" s="27" t="s">
        <v>694</v>
      </c>
      <c r="FO410" s="72" t="s">
        <v>698</v>
      </c>
      <c r="FP410" s="72" t="s">
        <v>698</v>
      </c>
      <c r="FQ410" s="72" t="s">
        <v>698</v>
      </c>
      <c r="FR410" s="72" t="s">
        <v>698</v>
      </c>
      <c r="FS410" s="72" t="s">
        <v>698</v>
      </c>
      <c r="FT410" s="72" t="s">
        <v>698</v>
      </c>
      <c r="FU410" s="72" t="s">
        <v>698</v>
      </c>
      <c r="FV410" s="72" t="s">
        <v>698</v>
      </c>
      <c r="FW410" s="78" t="s">
        <v>698</v>
      </c>
      <c r="FX410" s="78" t="s">
        <v>698</v>
      </c>
      <c r="FY410" s="72" t="s">
        <v>698</v>
      </c>
      <c r="FZ410" s="90"/>
      <c r="GA410" s="90"/>
      <c r="GB410" s="90"/>
      <c r="GC410" s="90"/>
      <c r="GD410" s="90"/>
      <c r="GE410" s="90"/>
      <c r="GF410" s="90"/>
      <c r="GG410" s="90"/>
      <c r="GH410" s="105" t="s">
        <v>694</v>
      </c>
      <c r="GI410" s="106"/>
      <c r="GJ410" s="27"/>
      <c r="GK410" s="28"/>
      <c r="GL410" s="27"/>
    </row>
    <row r="411" spans="1:194" x14ac:dyDescent="0.25">
      <c r="A411" s="71" t="str">
        <f>CONCATENATE($W$7,": ",$X$410," - ",$Y$411)</f>
        <v>Expenditure: Remuneration of Councillors - Designation</v>
      </c>
      <c r="B411" s="27" t="s">
        <v>694</v>
      </c>
      <c r="C411" s="27" t="str">
        <f t="shared" si="38"/>
        <v>IE008001000000000000000000000000000000</v>
      </c>
      <c r="D411" s="23" t="s">
        <v>1166</v>
      </c>
      <c r="E411" s="23" t="s">
        <v>720</v>
      </c>
      <c r="F411" s="23" t="s">
        <v>702</v>
      </c>
      <c r="G411" s="23" t="s">
        <v>697</v>
      </c>
      <c r="H411" s="23" t="s">
        <v>697</v>
      </c>
      <c r="I411" s="23" t="s">
        <v>697</v>
      </c>
      <c r="J411" s="23" t="s">
        <v>697</v>
      </c>
      <c r="K411" s="23" t="s">
        <v>697</v>
      </c>
      <c r="L411" s="23" t="s">
        <v>697</v>
      </c>
      <c r="M411" s="23" t="s">
        <v>697</v>
      </c>
      <c r="N411" s="23" t="s">
        <v>697</v>
      </c>
      <c r="O411" s="23" t="s">
        <v>697</v>
      </c>
      <c r="P411" s="23" t="s">
        <v>697</v>
      </c>
      <c r="Q411" s="27">
        <v>0</v>
      </c>
      <c r="R411" s="27" t="s">
        <v>698</v>
      </c>
      <c r="S411" s="27" t="s">
        <v>704</v>
      </c>
      <c r="T411" s="28" t="s">
        <v>694</v>
      </c>
      <c r="U411" s="28"/>
      <c r="V411" s="28" t="s">
        <v>2072</v>
      </c>
      <c r="W411" s="27" t="s">
        <v>905</v>
      </c>
      <c r="X411" s="27"/>
      <c r="Y411" s="27" t="s">
        <v>1632</v>
      </c>
      <c r="Z411" s="27"/>
      <c r="AA411" s="27"/>
      <c r="AB411" s="27"/>
      <c r="AC411" s="27"/>
      <c r="AD411" s="27"/>
      <c r="AE411" s="27"/>
      <c r="AF411" s="27"/>
      <c r="AG411" s="27"/>
      <c r="AH411" s="27"/>
      <c r="AI411" s="27" t="s">
        <v>2073</v>
      </c>
      <c r="AJ411" s="28" t="s">
        <v>694</v>
      </c>
      <c r="AK411" s="27" t="s">
        <v>694</v>
      </c>
      <c r="AL411" s="27" t="s">
        <v>694</v>
      </c>
      <c r="AM411" s="27" t="s">
        <v>694</v>
      </c>
      <c r="AN411" s="27" t="s">
        <v>694</v>
      </c>
      <c r="AO411" s="27" t="s">
        <v>694</v>
      </c>
      <c r="AP411" s="27" t="s">
        <v>694</v>
      </c>
      <c r="AQ411" s="27" t="s">
        <v>694</v>
      </c>
      <c r="AR411" s="27" t="s">
        <v>694</v>
      </c>
      <c r="AS411" s="27" t="s">
        <v>694</v>
      </c>
      <c r="AT411" s="27" t="s">
        <v>694</v>
      </c>
      <c r="AU411" s="27" t="s">
        <v>694</v>
      </c>
      <c r="AV411" s="27" t="s">
        <v>694</v>
      </c>
      <c r="AW411" s="27" t="s">
        <v>694</v>
      </c>
      <c r="AX411" s="27" t="s">
        <v>694</v>
      </c>
      <c r="AY411" s="27" t="s">
        <v>694</v>
      </c>
      <c r="AZ411" s="27" t="s">
        <v>694</v>
      </c>
      <c r="BA411" s="27" t="s">
        <v>694</v>
      </c>
      <c r="BB411" s="27" t="s">
        <v>694</v>
      </c>
      <c r="BC411" s="27" t="s">
        <v>694</v>
      </c>
      <c r="BD411" s="27" t="s">
        <v>694</v>
      </c>
      <c r="BE411" s="27" t="s">
        <v>694</v>
      </c>
      <c r="BF411" s="27" t="s">
        <v>694</v>
      </c>
      <c r="BG411" s="27" t="s">
        <v>694</v>
      </c>
      <c r="BH411" s="27" t="s">
        <v>694</v>
      </c>
      <c r="BI411" s="27" t="s">
        <v>694</v>
      </c>
      <c r="BJ411" s="27" t="s">
        <v>694</v>
      </c>
      <c r="BK411" s="27" t="s">
        <v>694</v>
      </c>
      <c r="BL411" s="27" t="s">
        <v>694</v>
      </c>
      <c r="BM411" s="27" t="s">
        <v>694</v>
      </c>
      <c r="BN411" s="27" t="s">
        <v>694</v>
      </c>
      <c r="BO411" s="27" t="s">
        <v>694</v>
      </c>
      <c r="BP411" s="27" t="s">
        <v>694</v>
      </c>
      <c r="BQ411" s="27" t="s">
        <v>694</v>
      </c>
      <c r="BR411" s="27" t="s">
        <v>694</v>
      </c>
      <c r="BS411" s="27" t="s">
        <v>694</v>
      </c>
      <c r="BT411" s="27" t="s">
        <v>694</v>
      </c>
      <c r="BU411" s="27" t="s">
        <v>694</v>
      </c>
      <c r="BV411" s="27" t="s">
        <v>694</v>
      </c>
      <c r="BW411" s="27" t="s">
        <v>694</v>
      </c>
      <c r="BX411" s="27" t="s">
        <v>694</v>
      </c>
      <c r="BY411" s="27" t="s">
        <v>694</v>
      </c>
      <c r="BZ411" s="27" t="s">
        <v>694</v>
      </c>
      <c r="CA411" s="27" t="s">
        <v>694</v>
      </c>
      <c r="CB411" s="27" t="s">
        <v>694</v>
      </c>
      <c r="CC411" s="27" t="s">
        <v>694</v>
      </c>
      <c r="CD411" s="27" t="s">
        <v>694</v>
      </c>
      <c r="CE411" s="27" t="s">
        <v>694</v>
      </c>
      <c r="CF411" s="27" t="s">
        <v>694</v>
      </c>
      <c r="CG411" s="27" t="s">
        <v>694</v>
      </c>
      <c r="CH411" s="27" t="s">
        <v>694</v>
      </c>
      <c r="CI411" s="27" t="s">
        <v>694</v>
      </c>
      <c r="CJ411" s="27" t="s">
        <v>694</v>
      </c>
      <c r="CK411" s="27" t="s">
        <v>694</v>
      </c>
      <c r="CL411" s="27" t="s">
        <v>694</v>
      </c>
      <c r="CM411" s="27" t="s">
        <v>694</v>
      </c>
      <c r="CN411" s="27" t="s">
        <v>694</v>
      </c>
      <c r="CO411" s="27" t="s">
        <v>694</v>
      </c>
      <c r="CP411" s="27" t="s">
        <v>694</v>
      </c>
      <c r="CQ411" s="27" t="s">
        <v>694</v>
      </c>
      <c r="CR411" s="27" t="s">
        <v>694</v>
      </c>
      <c r="CS411" s="27" t="s">
        <v>694</v>
      </c>
      <c r="CT411" s="27" t="s">
        <v>694</v>
      </c>
      <c r="CU411" s="27" t="s">
        <v>694</v>
      </c>
      <c r="CV411" s="27" t="s">
        <v>694</v>
      </c>
      <c r="CW411" s="27" t="s">
        <v>694</v>
      </c>
      <c r="CX411" s="27" t="s">
        <v>694</v>
      </c>
      <c r="CY411" s="27" t="s">
        <v>694</v>
      </c>
      <c r="CZ411" s="27" t="s">
        <v>694</v>
      </c>
      <c r="DA411" s="27" t="s">
        <v>694</v>
      </c>
      <c r="DB411" s="27" t="s">
        <v>694</v>
      </c>
      <c r="DC411" s="27" t="s">
        <v>694</v>
      </c>
      <c r="DD411" s="27" t="s">
        <v>694</v>
      </c>
      <c r="DE411" s="27" t="s">
        <v>694</v>
      </c>
      <c r="DF411" s="27" t="s">
        <v>694</v>
      </c>
      <c r="DG411" s="27" t="s">
        <v>694</v>
      </c>
      <c r="DH411" s="27" t="s">
        <v>694</v>
      </c>
      <c r="DI411" s="27" t="s">
        <v>694</v>
      </c>
      <c r="DJ411" s="27" t="s">
        <v>694</v>
      </c>
      <c r="DK411" s="27" t="s">
        <v>694</v>
      </c>
      <c r="DL411" s="27" t="s">
        <v>694</v>
      </c>
      <c r="DM411" s="27" t="s">
        <v>694</v>
      </c>
      <c r="DN411" s="27" t="s">
        <v>694</v>
      </c>
      <c r="DO411" s="27" t="s">
        <v>694</v>
      </c>
      <c r="DP411" s="27" t="s">
        <v>694</v>
      </c>
      <c r="DQ411" s="27" t="s">
        <v>694</v>
      </c>
      <c r="DR411" s="27" t="s">
        <v>694</v>
      </c>
      <c r="DS411" s="27"/>
      <c r="DT411" s="27" t="s">
        <v>694</v>
      </c>
      <c r="DU411" s="27" t="s">
        <v>694</v>
      </c>
      <c r="DV411" s="27" t="s">
        <v>694</v>
      </c>
      <c r="DW411" s="27" t="s">
        <v>694</v>
      </c>
      <c r="DX411" s="27" t="s">
        <v>694</v>
      </c>
      <c r="DY411" s="27" t="s">
        <v>694</v>
      </c>
      <c r="DZ411" s="27" t="s">
        <v>694</v>
      </c>
      <c r="EA411" s="27" t="s">
        <v>694</v>
      </c>
      <c r="EB411" s="27" t="s">
        <v>694</v>
      </c>
      <c r="EC411" s="27" t="s">
        <v>694</v>
      </c>
      <c r="ED411" s="27" t="s">
        <v>694</v>
      </c>
      <c r="EE411" s="27" t="s">
        <v>694</v>
      </c>
      <c r="EF411" s="27" t="s">
        <v>694</v>
      </c>
      <c r="EG411" s="27" t="s">
        <v>694</v>
      </c>
      <c r="EH411" s="27" t="s">
        <v>694</v>
      </c>
      <c r="EI411" s="27" t="s">
        <v>694</v>
      </c>
      <c r="EJ411" s="27" t="s">
        <v>694</v>
      </c>
      <c r="EK411" s="27" t="s">
        <v>694</v>
      </c>
      <c r="EL411" s="27" t="s">
        <v>694</v>
      </c>
      <c r="EM411" s="27" t="s">
        <v>694</v>
      </c>
      <c r="EN411" s="27" t="s">
        <v>694</v>
      </c>
      <c r="EO411" s="27" t="s">
        <v>694</v>
      </c>
      <c r="EP411" s="27" t="s">
        <v>694</v>
      </c>
      <c r="EQ411" s="27" t="s">
        <v>694</v>
      </c>
      <c r="ER411" s="27" t="s">
        <v>694</v>
      </c>
      <c r="ES411" s="27" t="s">
        <v>694</v>
      </c>
      <c r="ET411" s="27" t="s">
        <v>694</v>
      </c>
      <c r="EU411" s="27" t="s">
        <v>694</v>
      </c>
      <c r="EV411" s="27" t="s">
        <v>694</v>
      </c>
      <c r="EW411" s="27" t="s">
        <v>694</v>
      </c>
      <c r="EX411" s="27" t="s">
        <v>694</v>
      </c>
      <c r="EY411" s="27" t="s">
        <v>694</v>
      </c>
      <c r="EZ411" s="27" t="s">
        <v>694</v>
      </c>
      <c r="FA411" s="27" t="s">
        <v>694</v>
      </c>
      <c r="FB411" s="27" t="s">
        <v>694</v>
      </c>
      <c r="FC411" s="27" t="s">
        <v>694</v>
      </c>
      <c r="FD411" s="27" t="s">
        <v>694</v>
      </c>
      <c r="FE411" s="27" t="s">
        <v>694</v>
      </c>
      <c r="FF411" s="27" t="s">
        <v>694</v>
      </c>
      <c r="FG411" s="27" t="s">
        <v>694</v>
      </c>
      <c r="FH411" s="27" t="s">
        <v>694</v>
      </c>
      <c r="FI411" s="27" t="s">
        <v>694</v>
      </c>
      <c r="FJ411" s="27" t="s">
        <v>694</v>
      </c>
      <c r="FK411" s="27" t="s">
        <v>694</v>
      </c>
      <c r="FL411" s="27" t="s">
        <v>694</v>
      </c>
      <c r="FM411" s="27" t="s">
        <v>694</v>
      </c>
      <c r="FN411" s="27" t="s">
        <v>694</v>
      </c>
      <c r="FO411" s="72" t="s">
        <v>698</v>
      </c>
      <c r="FP411" s="72" t="s">
        <v>698</v>
      </c>
      <c r="FQ411" s="72" t="s">
        <v>698</v>
      </c>
      <c r="FR411" s="72" t="s">
        <v>698</v>
      </c>
      <c r="FS411" s="72" t="s">
        <v>698</v>
      </c>
      <c r="FT411" s="72" t="s">
        <v>698</v>
      </c>
      <c r="FU411" s="72" t="s">
        <v>698</v>
      </c>
      <c r="FV411" s="72" t="s">
        <v>698</v>
      </c>
      <c r="FW411" s="78" t="s">
        <v>698</v>
      </c>
      <c r="FX411" s="78" t="s">
        <v>698</v>
      </c>
      <c r="FY411" s="72" t="s">
        <v>698</v>
      </c>
      <c r="FZ411" s="90"/>
      <c r="GA411" s="90"/>
      <c r="GB411" s="90"/>
      <c r="GC411" s="90"/>
      <c r="GD411" s="90"/>
      <c r="GE411" s="90"/>
      <c r="GF411" s="90"/>
      <c r="GG411" s="90"/>
      <c r="GH411" s="105" t="s">
        <v>694</v>
      </c>
      <c r="GI411" s="106"/>
      <c r="GJ411" s="27"/>
      <c r="GK411" s="28"/>
      <c r="GL411" s="27"/>
    </row>
    <row r="412" spans="1:194" x14ac:dyDescent="0.25">
      <c r="A412" s="71" t="str">
        <f>CONCATENATE($W$7,": ",$X$410," - ",$Y$411,": ",$Z$412)</f>
        <v>Expenditure: Remuneration of Councillors - Designation: Allowances and Service Related Benefits</v>
      </c>
      <c r="B412" s="27" t="s">
        <v>694</v>
      </c>
      <c r="C412" s="27" t="str">
        <f t="shared" si="38"/>
        <v>IE008001001000000000000000000000000000</v>
      </c>
      <c r="D412" s="23" t="s">
        <v>1166</v>
      </c>
      <c r="E412" s="23" t="s">
        <v>720</v>
      </c>
      <c r="F412" s="23" t="s">
        <v>702</v>
      </c>
      <c r="G412" s="23" t="s">
        <v>702</v>
      </c>
      <c r="H412" s="23" t="s">
        <v>697</v>
      </c>
      <c r="I412" s="23" t="s">
        <v>697</v>
      </c>
      <c r="J412" s="23" t="s">
        <v>697</v>
      </c>
      <c r="K412" s="23" t="s">
        <v>697</v>
      </c>
      <c r="L412" s="23" t="s">
        <v>697</v>
      </c>
      <c r="M412" s="23" t="s">
        <v>697</v>
      </c>
      <c r="N412" s="23" t="s">
        <v>697</v>
      </c>
      <c r="O412" s="23" t="s">
        <v>697</v>
      </c>
      <c r="P412" s="23" t="s">
        <v>697</v>
      </c>
      <c r="Q412" s="27">
        <v>0</v>
      </c>
      <c r="R412" s="27" t="s">
        <v>698</v>
      </c>
      <c r="S412" s="27" t="s">
        <v>698</v>
      </c>
      <c r="T412" s="28" t="s">
        <v>694</v>
      </c>
      <c r="U412" s="28"/>
      <c r="V412" s="27" t="s">
        <v>2074</v>
      </c>
      <c r="W412" s="27" t="s">
        <v>905</v>
      </c>
      <c r="X412" s="27"/>
      <c r="Y412" s="27"/>
      <c r="Z412" s="27" t="s">
        <v>2075</v>
      </c>
      <c r="AA412" s="27"/>
      <c r="AB412" s="27"/>
      <c r="AC412" s="27"/>
      <c r="AD412" s="27"/>
      <c r="AE412" s="27"/>
      <c r="AF412" s="27"/>
      <c r="AG412" s="27"/>
      <c r="AH412" s="27"/>
      <c r="AI412" s="27" t="s">
        <v>2076</v>
      </c>
      <c r="AJ412" s="28" t="s">
        <v>694</v>
      </c>
      <c r="AK412" s="27" t="s">
        <v>694</v>
      </c>
      <c r="AL412" s="27" t="s">
        <v>694</v>
      </c>
      <c r="AM412" s="27" t="s">
        <v>694</v>
      </c>
      <c r="AN412" s="27" t="s">
        <v>694</v>
      </c>
      <c r="AO412" s="27" t="s">
        <v>694</v>
      </c>
      <c r="AP412" s="27" t="s">
        <v>694</v>
      </c>
      <c r="AQ412" s="27" t="s">
        <v>694</v>
      </c>
      <c r="AR412" s="27" t="s">
        <v>694</v>
      </c>
      <c r="AS412" s="27" t="s">
        <v>694</v>
      </c>
      <c r="AT412" s="27" t="s">
        <v>694</v>
      </c>
      <c r="AU412" s="27" t="s">
        <v>694</v>
      </c>
      <c r="AV412" s="27" t="s">
        <v>694</v>
      </c>
      <c r="AW412" s="27" t="s">
        <v>694</v>
      </c>
      <c r="AX412" s="27" t="s">
        <v>694</v>
      </c>
      <c r="AY412" s="27" t="s">
        <v>694</v>
      </c>
      <c r="AZ412" s="27" t="s">
        <v>694</v>
      </c>
      <c r="BA412" s="27" t="s">
        <v>694</v>
      </c>
      <c r="BB412" s="27" t="s">
        <v>694</v>
      </c>
      <c r="BC412" s="27" t="s">
        <v>694</v>
      </c>
      <c r="BD412" s="27" t="s">
        <v>694</v>
      </c>
      <c r="BE412" s="27" t="s">
        <v>694</v>
      </c>
      <c r="BF412" s="27" t="s">
        <v>694</v>
      </c>
      <c r="BG412" s="27" t="s">
        <v>694</v>
      </c>
      <c r="BH412" s="27" t="s">
        <v>694</v>
      </c>
      <c r="BI412" s="27" t="s">
        <v>694</v>
      </c>
      <c r="BJ412" s="27" t="s">
        <v>694</v>
      </c>
      <c r="BK412" s="27" t="s">
        <v>694</v>
      </c>
      <c r="BL412" s="27" t="s">
        <v>694</v>
      </c>
      <c r="BM412" s="27" t="s">
        <v>694</v>
      </c>
      <c r="BN412" s="27" t="s">
        <v>694</v>
      </c>
      <c r="BO412" s="27" t="s">
        <v>694</v>
      </c>
      <c r="BP412" s="27" t="s">
        <v>694</v>
      </c>
      <c r="BQ412" s="27" t="s">
        <v>694</v>
      </c>
      <c r="BR412" s="27" t="s">
        <v>694</v>
      </c>
      <c r="BS412" s="27" t="s">
        <v>694</v>
      </c>
      <c r="BT412" s="27" t="s">
        <v>694</v>
      </c>
      <c r="BU412" s="27" t="s">
        <v>694</v>
      </c>
      <c r="BV412" s="27" t="s">
        <v>694</v>
      </c>
      <c r="BW412" s="27" t="s">
        <v>694</v>
      </c>
      <c r="BX412" s="27" t="s">
        <v>694</v>
      </c>
      <c r="BY412" s="27" t="s">
        <v>694</v>
      </c>
      <c r="BZ412" s="27" t="s">
        <v>694</v>
      </c>
      <c r="CA412" s="27" t="s">
        <v>694</v>
      </c>
      <c r="CB412" s="27" t="s">
        <v>694</v>
      </c>
      <c r="CC412" s="27" t="s">
        <v>694</v>
      </c>
      <c r="CD412" s="27" t="s">
        <v>694</v>
      </c>
      <c r="CE412" s="27" t="s">
        <v>694</v>
      </c>
      <c r="CF412" s="27" t="s">
        <v>694</v>
      </c>
      <c r="CG412" s="27" t="s">
        <v>694</v>
      </c>
      <c r="CH412" s="27" t="s">
        <v>694</v>
      </c>
      <c r="CI412" s="27" t="s">
        <v>694</v>
      </c>
      <c r="CJ412" s="27" t="s">
        <v>694</v>
      </c>
      <c r="CK412" s="27" t="s">
        <v>694</v>
      </c>
      <c r="CL412" s="27" t="s">
        <v>694</v>
      </c>
      <c r="CM412" s="27" t="s">
        <v>694</v>
      </c>
      <c r="CN412" s="27" t="s">
        <v>694</v>
      </c>
      <c r="CO412" s="27" t="s">
        <v>694</v>
      </c>
      <c r="CP412" s="27" t="s">
        <v>694</v>
      </c>
      <c r="CQ412" s="27" t="s">
        <v>694</v>
      </c>
      <c r="CR412" s="27" t="s">
        <v>694</v>
      </c>
      <c r="CS412" s="27" t="s">
        <v>694</v>
      </c>
      <c r="CT412" s="27" t="s">
        <v>694</v>
      </c>
      <c r="CU412" s="27" t="s">
        <v>694</v>
      </c>
      <c r="CV412" s="27" t="s">
        <v>694</v>
      </c>
      <c r="CW412" s="27" t="s">
        <v>694</v>
      </c>
      <c r="CX412" s="27" t="s">
        <v>694</v>
      </c>
      <c r="CY412" s="27" t="s">
        <v>694</v>
      </c>
      <c r="CZ412" s="27" t="s">
        <v>694</v>
      </c>
      <c r="DA412" s="27" t="s">
        <v>694</v>
      </c>
      <c r="DB412" s="27" t="s">
        <v>694</v>
      </c>
      <c r="DC412" s="27" t="s">
        <v>694</v>
      </c>
      <c r="DD412" s="27" t="s">
        <v>694</v>
      </c>
      <c r="DE412" s="27" t="s">
        <v>694</v>
      </c>
      <c r="DF412" s="27" t="s">
        <v>694</v>
      </c>
      <c r="DG412" s="27" t="s">
        <v>694</v>
      </c>
      <c r="DH412" s="27" t="s">
        <v>694</v>
      </c>
      <c r="DI412" s="27" t="s">
        <v>694</v>
      </c>
      <c r="DJ412" s="27" t="s">
        <v>694</v>
      </c>
      <c r="DK412" s="27" t="s">
        <v>694</v>
      </c>
      <c r="DL412" s="27" t="s">
        <v>694</v>
      </c>
      <c r="DM412" s="27" t="s">
        <v>694</v>
      </c>
      <c r="DN412" s="27" t="s">
        <v>694</v>
      </c>
      <c r="DO412" s="27" t="s">
        <v>694</v>
      </c>
      <c r="DP412" s="27" t="s">
        <v>694</v>
      </c>
      <c r="DQ412" s="27" t="s">
        <v>694</v>
      </c>
      <c r="DR412" s="27" t="s">
        <v>694</v>
      </c>
      <c r="DS412" s="27"/>
      <c r="DT412" s="27" t="s">
        <v>694</v>
      </c>
      <c r="DU412" s="27" t="s">
        <v>694</v>
      </c>
      <c r="DV412" s="27" t="s">
        <v>694</v>
      </c>
      <c r="DW412" s="27" t="s">
        <v>694</v>
      </c>
      <c r="DX412" s="27" t="s">
        <v>694</v>
      </c>
      <c r="DY412" s="27" t="s">
        <v>694</v>
      </c>
      <c r="DZ412" s="27" t="s">
        <v>694</v>
      </c>
      <c r="EA412" s="27" t="s">
        <v>694</v>
      </c>
      <c r="EB412" s="27" t="s">
        <v>694</v>
      </c>
      <c r="EC412" s="27" t="s">
        <v>694</v>
      </c>
      <c r="ED412" s="27" t="s">
        <v>694</v>
      </c>
      <c r="EE412" s="27" t="s">
        <v>694</v>
      </c>
      <c r="EF412" s="27" t="s">
        <v>694</v>
      </c>
      <c r="EG412" s="27" t="s">
        <v>694</v>
      </c>
      <c r="EH412" s="27" t="s">
        <v>694</v>
      </c>
      <c r="EI412" s="27" t="s">
        <v>694</v>
      </c>
      <c r="EJ412" s="27" t="s">
        <v>694</v>
      </c>
      <c r="EK412" s="27" t="s">
        <v>694</v>
      </c>
      <c r="EL412" s="27" t="s">
        <v>694</v>
      </c>
      <c r="EM412" s="27" t="s">
        <v>694</v>
      </c>
      <c r="EN412" s="27" t="s">
        <v>694</v>
      </c>
      <c r="EO412" s="27" t="s">
        <v>694</v>
      </c>
      <c r="EP412" s="27" t="s">
        <v>694</v>
      </c>
      <c r="EQ412" s="27" t="s">
        <v>694</v>
      </c>
      <c r="ER412" s="27" t="s">
        <v>694</v>
      </c>
      <c r="ES412" s="27" t="s">
        <v>694</v>
      </c>
      <c r="ET412" s="27" t="s">
        <v>694</v>
      </c>
      <c r="EU412" s="27" t="s">
        <v>694</v>
      </c>
      <c r="EV412" s="27" t="s">
        <v>694</v>
      </c>
      <c r="EW412" s="27" t="s">
        <v>694</v>
      </c>
      <c r="EX412" s="27" t="s">
        <v>694</v>
      </c>
      <c r="EY412" s="27" t="s">
        <v>694</v>
      </c>
      <c r="EZ412" s="27" t="s">
        <v>694</v>
      </c>
      <c r="FA412" s="27" t="s">
        <v>694</v>
      </c>
      <c r="FB412" s="27" t="s">
        <v>694</v>
      </c>
      <c r="FC412" s="27" t="s">
        <v>694</v>
      </c>
      <c r="FD412" s="27" t="s">
        <v>694</v>
      </c>
      <c r="FE412" s="27" t="s">
        <v>694</v>
      </c>
      <c r="FF412" s="27" t="s">
        <v>694</v>
      </c>
      <c r="FG412" s="27" t="s">
        <v>694</v>
      </c>
      <c r="FH412" s="27" t="s">
        <v>694</v>
      </c>
      <c r="FI412" s="27" t="s">
        <v>694</v>
      </c>
      <c r="FJ412" s="27" t="s">
        <v>694</v>
      </c>
      <c r="FK412" s="27" t="s">
        <v>694</v>
      </c>
      <c r="FL412" s="27" t="s">
        <v>694</v>
      </c>
      <c r="FM412" s="27" t="s">
        <v>694</v>
      </c>
      <c r="FN412" s="27" t="s">
        <v>694</v>
      </c>
      <c r="FO412" s="72" t="s">
        <v>698</v>
      </c>
      <c r="FP412" s="72" t="s">
        <v>698</v>
      </c>
      <c r="FQ412" s="72" t="s">
        <v>698</v>
      </c>
      <c r="FR412" s="72" t="s">
        <v>698</v>
      </c>
      <c r="FS412" s="72" t="s">
        <v>698</v>
      </c>
      <c r="FT412" s="72" t="s">
        <v>698</v>
      </c>
      <c r="FU412" s="72" t="s">
        <v>698</v>
      </c>
      <c r="FV412" s="72" t="s">
        <v>698</v>
      </c>
      <c r="FW412" s="78" t="s">
        <v>698</v>
      </c>
      <c r="FX412" s="78" t="s">
        <v>698</v>
      </c>
      <c r="FY412" s="72" t="s">
        <v>698</v>
      </c>
      <c r="FZ412" s="90"/>
      <c r="GA412" s="90"/>
      <c r="GB412" s="90"/>
      <c r="GC412" s="90"/>
      <c r="GD412" s="90"/>
      <c r="GE412" s="90"/>
      <c r="GF412" s="90"/>
      <c r="GG412" s="90"/>
      <c r="GH412" s="105" t="s">
        <v>694</v>
      </c>
      <c r="GI412" s="106"/>
      <c r="GJ412" s="27"/>
      <c r="GK412" s="28"/>
      <c r="GL412" s="27"/>
    </row>
    <row r="413" spans="1:194" x14ac:dyDescent="0.25">
      <c r="A413" s="71" t="str">
        <f>CONCATENATE($W$7,": ",$X$410," - ",$Y$411,": ",$Z$412," - ",AA413)</f>
        <v>Expenditure: Remuneration of Councillors - Designation: Allowances and Service Related Benefits - Office-bearer Allowance</v>
      </c>
      <c r="B413" s="27" t="s">
        <v>2077</v>
      </c>
      <c r="C413" s="27" t="str">
        <f t="shared" si="38"/>
        <v>IE008001001001000000000000000000000000</v>
      </c>
      <c r="D413" s="23" t="s">
        <v>1166</v>
      </c>
      <c r="E413" s="23" t="s">
        <v>720</v>
      </c>
      <c r="F413" s="23" t="s">
        <v>702</v>
      </c>
      <c r="G413" s="23" t="s">
        <v>702</v>
      </c>
      <c r="H413" s="23" t="s">
        <v>702</v>
      </c>
      <c r="I413" s="23" t="s">
        <v>697</v>
      </c>
      <c r="J413" s="23" t="s">
        <v>697</v>
      </c>
      <c r="K413" s="23" t="s">
        <v>697</v>
      </c>
      <c r="L413" s="23" t="s">
        <v>697</v>
      </c>
      <c r="M413" s="23" t="s">
        <v>697</v>
      </c>
      <c r="N413" s="23" t="s">
        <v>697</v>
      </c>
      <c r="O413" s="23" t="s">
        <v>697</v>
      </c>
      <c r="P413" s="23" t="s">
        <v>697</v>
      </c>
      <c r="Q413" s="27">
        <v>0</v>
      </c>
      <c r="R413" s="27" t="s">
        <v>704</v>
      </c>
      <c r="S413" s="27" t="s">
        <v>698</v>
      </c>
      <c r="T413" s="28" t="s">
        <v>694</v>
      </c>
      <c r="U413" s="28"/>
      <c r="V413" s="28" t="s">
        <v>639</v>
      </c>
      <c r="W413" s="27" t="s">
        <v>905</v>
      </c>
      <c r="X413" s="27"/>
      <c r="Y413" s="27"/>
      <c r="Z413" s="27"/>
      <c r="AA413" s="27" t="s">
        <v>2078</v>
      </c>
      <c r="AB413" s="27"/>
      <c r="AC413" s="27"/>
      <c r="AD413" s="27"/>
      <c r="AE413" s="27"/>
      <c r="AF413" s="27"/>
      <c r="AG413" s="27"/>
      <c r="AH413" s="27"/>
      <c r="AI413" s="27" t="s">
        <v>2079</v>
      </c>
      <c r="AJ413" s="28" t="s">
        <v>704</v>
      </c>
      <c r="AK413" s="27" t="s">
        <v>698</v>
      </c>
      <c r="AL413" s="27" t="s">
        <v>698</v>
      </c>
      <c r="AM413" s="27" t="s">
        <v>698</v>
      </c>
      <c r="AN413" s="27" t="s">
        <v>698</v>
      </c>
      <c r="AO413" s="27" t="s">
        <v>698</v>
      </c>
      <c r="AP413" s="27" t="s">
        <v>698</v>
      </c>
      <c r="AQ413" s="27" t="s">
        <v>698</v>
      </c>
      <c r="AR413" s="27" t="s">
        <v>698</v>
      </c>
      <c r="AS413" s="27" t="s">
        <v>698</v>
      </c>
      <c r="AT413" s="27" t="s">
        <v>698</v>
      </c>
      <c r="AU413" s="27" t="s">
        <v>698</v>
      </c>
      <c r="AV413" s="27" t="s">
        <v>698</v>
      </c>
      <c r="AW413" s="27" t="s">
        <v>698</v>
      </c>
      <c r="AX413" s="27" t="s">
        <v>698</v>
      </c>
      <c r="AY413" s="27" t="s">
        <v>698</v>
      </c>
      <c r="AZ413" s="27" t="s">
        <v>698</v>
      </c>
      <c r="BA413" s="27" t="s">
        <v>698</v>
      </c>
      <c r="BB413" s="27" t="s">
        <v>698</v>
      </c>
      <c r="BC413" s="27" t="s">
        <v>698</v>
      </c>
      <c r="BD413" s="27" t="s">
        <v>698</v>
      </c>
      <c r="BE413" s="27" t="s">
        <v>698</v>
      </c>
      <c r="BF413" s="27" t="s">
        <v>698</v>
      </c>
      <c r="BG413" s="27" t="s">
        <v>698</v>
      </c>
      <c r="BH413" s="27" t="s">
        <v>698</v>
      </c>
      <c r="BI413" s="27" t="s">
        <v>698</v>
      </c>
      <c r="BJ413" s="27" t="s">
        <v>698</v>
      </c>
      <c r="BK413" s="27" t="s">
        <v>698</v>
      </c>
      <c r="BL413" s="27" t="s">
        <v>698</v>
      </c>
      <c r="BM413" s="27" t="s">
        <v>698</v>
      </c>
      <c r="BN413" s="27" t="s">
        <v>698</v>
      </c>
      <c r="BO413" s="27" t="s">
        <v>698</v>
      </c>
      <c r="BP413" s="27" t="s">
        <v>698</v>
      </c>
      <c r="BQ413" s="27" t="s">
        <v>698</v>
      </c>
      <c r="BR413" s="27" t="s">
        <v>698</v>
      </c>
      <c r="BS413" s="27" t="s">
        <v>698</v>
      </c>
      <c r="BT413" s="27" t="s">
        <v>698</v>
      </c>
      <c r="BU413" s="27" t="s">
        <v>698</v>
      </c>
      <c r="BV413" s="27" t="s">
        <v>698</v>
      </c>
      <c r="BW413" s="27" t="s">
        <v>698</v>
      </c>
      <c r="BX413" s="27" t="s">
        <v>698</v>
      </c>
      <c r="BY413" s="27" t="s">
        <v>698</v>
      </c>
      <c r="BZ413" s="27" t="s">
        <v>698</v>
      </c>
      <c r="CA413" s="27" t="s">
        <v>698</v>
      </c>
      <c r="CB413" s="27" t="s">
        <v>698</v>
      </c>
      <c r="CC413" s="27" t="s">
        <v>698</v>
      </c>
      <c r="CD413" s="27" t="s">
        <v>698</v>
      </c>
      <c r="CE413" s="27" t="s">
        <v>698</v>
      </c>
      <c r="CF413" s="27" t="s">
        <v>698</v>
      </c>
      <c r="CG413" s="27" t="s">
        <v>698</v>
      </c>
      <c r="CH413" s="27" t="s">
        <v>698</v>
      </c>
      <c r="CI413" s="27" t="s">
        <v>698</v>
      </c>
      <c r="CJ413" s="27" t="s">
        <v>698</v>
      </c>
      <c r="CK413" s="27" t="s">
        <v>698</v>
      </c>
      <c r="CL413" s="27" t="s">
        <v>698</v>
      </c>
      <c r="CM413" s="27" t="s">
        <v>698</v>
      </c>
      <c r="CN413" s="27" t="s">
        <v>698</v>
      </c>
      <c r="CO413" s="27" t="s">
        <v>698</v>
      </c>
      <c r="CP413" s="27" t="s">
        <v>698</v>
      </c>
      <c r="CQ413" s="27" t="s">
        <v>698</v>
      </c>
      <c r="CR413" s="27" t="s">
        <v>698</v>
      </c>
      <c r="CS413" s="27" t="s">
        <v>698</v>
      </c>
      <c r="CT413" s="27" t="s">
        <v>698</v>
      </c>
      <c r="CU413" s="27" t="s">
        <v>698</v>
      </c>
      <c r="CV413" s="27" t="s">
        <v>698</v>
      </c>
      <c r="CW413" s="27" t="s">
        <v>698</v>
      </c>
      <c r="CX413" s="27" t="s">
        <v>698</v>
      </c>
      <c r="CY413" s="27" t="s">
        <v>698</v>
      </c>
      <c r="CZ413" s="27" t="s">
        <v>698</v>
      </c>
      <c r="DA413" s="27" t="s">
        <v>698</v>
      </c>
      <c r="DB413" s="27" t="s">
        <v>698</v>
      </c>
      <c r="DC413" s="27" t="s">
        <v>698</v>
      </c>
      <c r="DD413" s="27" t="s">
        <v>698</v>
      </c>
      <c r="DE413" s="27" t="s">
        <v>698</v>
      </c>
      <c r="DF413" s="27" t="s">
        <v>698</v>
      </c>
      <c r="DG413" s="27" t="s">
        <v>698</v>
      </c>
      <c r="DH413" s="27" t="s">
        <v>698</v>
      </c>
      <c r="DI413" s="27" t="s">
        <v>698</v>
      </c>
      <c r="DJ413" s="27" t="s">
        <v>698</v>
      </c>
      <c r="DK413" s="27" t="s">
        <v>698</v>
      </c>
      <c r="DL413" s="27" t="s">
        <v>698</v>
      </c>
      <c r="DM413" s="27" t="s">
        <v>698</v>
      </c>
      <c r="DN413" s="27" t="s">
        <v>698</v>
      </c>
      <c r="DO413" s="27" t="s">
        <v>698</v>
      </c>
      <c r="DP413" s="27" t="s">
        <v>698</v>
      </c>
      <c r="DQ413" s="27" t="s">
        <v>698</v>
      </c>
      <c r="DR413" s="27" t="s">
        <v>698</v>
      </c>
      <c r="DS413" s="27"/>
      <c r="DT413" s="27" t="s">
        <v>698</v>
      </c>
      <c r="DU413" s="27" t="s">
        <v>698</v>
      </c>
      <c r="DV413" s="27" t="s">
        <v>698</v>
      </c>
      <c r="DW413" s="27" t="s">
        <v>698</v>
      </c>
      <c r="DX413" s="27" t="s">
        <v>698</v>
      </c>
      <c r="DY413" s="27" t="s">
        <v>698</v>
      </c>
      <c r="DZ413" s="27" t="s">
        <v>698</v>
      </c>
      <c r="EA413" s="27" t="s">
        <v>698</v>
      </c>
      <c r="EB413" s="27" t="s">
        <v>698</v>
      </c>
      <c r="EC413" s="27" t="s">
        <v>698</v>
      </c>
      <c r="ED413" s="27" t="s">
        <v>698</v>
      </c>
      <c r="EE413" s="27" t="s">
        <v>698</v>
      </c>
      <c r="EF413" s="27" t="s">
        <v>698</v>
      </c>
      <c r="EG413" s="27" t="s">
        <v>694</v>
      </c>
      <c r="EH413" s="27" t="s">
        <v>698</v>
      </c>
      <c r="EI413" s="27" t="s">
        <v>698</v>
      </c>
      <c r="EJ413" s="27" t="s">
        <v>698</v>
      </c>
      <c r="EK413" s="27" t="s">
        <v>698</v>
      </c>
      <c r="EL413" s="27" t="s">
        <v>698</v>
      </c>
      <c r="EM413" s="27" t="s">
        <v>698</v>
      </c>
      <c r="EN413" s="27" t="s">
        <v>698</v>
      </c>
      <c r="EO413" s="27" t="s">
        <v>698</v>
      </c>
      <c r="EP413" s="27" t="s">
        <v>698</v>
      </c>
      <c r="EQ413" s="27" t="s">
        <v>698</v>
      </c>
      <c r="ER413" s="27" t="s">
        <v>698</v>
      </c>
      <c r="ES413" s="27" t="s">
        <v>698</v>
      </c>
      <c r="ET413" s="27" t="s">
        <v>698</v>
      </c>
      <c r="EU413" s="27" t="s">
        <v>698</v>
      </c>
      <c r="EV413" s="27" t="s">
        <v>698</v>
      </c>
      <c r="EW413" s="27" t="s">
        <v>698</v>
      </c>
      <c r="EX413" s="27" t="s">
        <v>698</v>
      </c>
      <c r="EY413" s="27" t="s">
        <v>698</v>
      </c>
      <c r="EZ413" s="27" t="s">
        <v>698</v>
      </c>
      <c r="FA413" s="27" t="s">
        <v>698</v>
      </c>
      <c r="FB413" s="27" t="s">
        <v>698</v>
      </c>
      <c r="FC413" s="27" t="s">
        <v>698</v>
      </c>
      <c r="FD413" s="27" t="s">
        <v>698</v>
      </c>
      <c r="FE413" s="27" t="s">
        <v>694</v>
      </c>
      <c r="FF413" s="27" t="s">
        <v>698</v>
      </c>
      <c r="FG413" s="27" t="s">
        <v>698</v>
      </c>
      <c r="FH413" s="27" t="s">
        <v>698</v>
      </c>
      <c r="FI413" s="27" t="s">
        <v>698</v>
      </c>
      <c r="FJ413" s="27" t="s">
        <v>694</v>
      </c>
      <c r="FK413" s="27" t="s">
        <v>698</v>
      </c>
      <c r="FL413" s="27" t="s">
        <v>698</v>
      </c>
      <c r="FM413" s="27" t="s">
        <v>698</v>
      </c>
      <c r="FN413" s="27" t="s">
        <v>694</v>
      </c>
      <c r="FO413" s="72" t="s">
        <v>2080</v>
      </c>
      <c r="FP413" s="72" t="s">
        <v>698</v>
      </c>
      <c r="FQ413" s="72" t="s">
        <v>1176</v>
      </c>
      <c r="FR413" s="72" t="s">
        <v>2081</v>
      </c>
      <c r="FS413" s="72" t="s">
        <v>698</v>
      </c>
      <c r="FT413" s="72" t="s">
        <v>698</v>
      </c>
      <c r="FU413" s="72" t="s">
        <v>698</v>
      </c>
      <c r="FV413" s="72"/>
      <c r="FW413" s="78" t="s">
        <v>698</v>
      </c>
      <c r="FX413" s="78" t="s">
        <v>698</v>
      </c>
      <c r="FY413" s="72" t="s">
        <v>698</v>
      </c>
      <c r="FZ413" s="90"/>
      <c r="GA413" s="90"/>
      <c r="GB413" s="90"/>
      <c r="GC413" s="90"/>
      <c r="GD413" s="90"/>
      <c r="GE413" s="90"/>
      <c r="GF413" s="90"/>
      <c r="GG413" s="90"/>
      <c r="GH413" s="105" t="s">
        <v>2082</v>
      </c>
      <c r="GI413" s="106"/>
      <c r="GJ413" s="27"/>
      <c r="GK413" s="28"/>
      <c r="GL413" s="27"/>
    </row>
    <row r="414" spans="1:194" x14ac:dyDescent="0.25">
      <c r="A414" s="71" t="str">
        <f t="shared" ref="A414:A417" si="41">CONCATENATE($W$7,": ",$X$410," - ",$Y$411,": ",$Z$412," - ",AA414)</f>
        <v>Expenditure: Remuneration of Councillors - Designation: Allowances and Service Related Benefits - Out of pocket Expenses</v>
      </c>
      <c r="B414" s="27" t="s">
        <v>1639</v>
      </c>
      <c r="C414" s="27" t="str">
        <f t="shared" si="38"/>
        <v>IE008001001002000000000000000000000000</v>
      </c>
      <c r="D414" s="23" t="s">
        <v>1166</v>
      </c>
      <c r="E414" s="23" t="s">
        <v>720</v>
      </c>
      <c r="F414" s="23" t="s">
        <v>702</v>
      </c>
      <c r="G414" s="23" t="s">
        <v>702</v>
      </c>
      <c r="H414" s="23" t="s">
        <v>707</v>
      </c>
      <c r="I414" s="23" t="s">
        <v>697</v>
      </c>
      <c r="J414" s="23" t="s">
        <v>697</v>
      </c>
      <c r="K414" s="23" t="s">
        <v>697</v>
      </c>
      <c r="L414" s="23" t="s">
        <v>697</v>
      </c>
      <c r="M414" s="23" t="s">
        <v>697</v>
      </c>
      <c r="N414" s="23" t="s">
        <v>697</v>
      </c>
      <c r="O414" s="23" t="s">
        <v>697</v>
      </c>
      <c r="P414" s="23" t="s">
        <v>697</v>
      </c>
      <c r="Q414" s="27">
        <v>0</v>
      </c>
      <c r="R414" s="27" t="s">
        <v>704</v>
      </c>
      <c r="S414" s="27" t="s">
        <v>698</v>
      </c>
      <c r="T414" s="28" t="s">
        <v>694</v>
      </c>
      <c r="U414" s="28"/>
      <c r="V414" s="27" t="s">
        <v>640</v>
      </c>
      <c r="W414" s="27" t="s">
        <v>905</v>
      </c>
      <c r="X414" s="27"/>
      <c r="Y414" s="27"/>
      <c r="Z414" s="27"/>
      <c r="AA414" s="27" t="s">
        <v>2083</v>
      </c>
      <c r="AB414" s="27"/>
      <c r="AC414" s="27"/>
      <c r="AD414" s="27"/>
      <c r="AE414" s="27"/>
      <c r="AF414" s="27"/>
      <c r="AG414" s="27"/>
      <c r="AH414" s="27"/>
      <c r="AI414" s="27" t="s">
        <v>2084</v>
      </c>
      <c r="AJ414" s="28" t="s">
        <v>704</v>
      </c>
      <c r="AK414" s="27" t="s">
        <v>698</v>
      </c>
      <c r="AL414" s="27" t="s">
        <v>698</v>
      </c>
      <c r="AM414" s="27" t="s">
        <v>698</v>
      </c>
      <c r="AN414" s="27" t="s">
        <v>698</v>
      </c>
      <c r="AO414" s="27" t="s">
        <v>698</v>
      </c>
      <c r="AP414" s="27" t="s">
        <v>698</v>
      </c>
      <c r="AQ414" s="27" t="s">
        <v>698</v>
      </c>
      <c r="AR414" s="27" t="s">
        <v>698</v>
      </c>
      <c r="AS414" s="27" t="s">
        <v>698</v>
      </c>
      <c r="AT414" s="27" t="s">
        <v>698</v>
      </c>
      <c r="AU414" s="27" t="s">
        <v>698</v>
      </c>
      <c r="AV414" s="27" t="s">
        <v>698</v>
      </c>
      <c r="AW414" s="27" t="s">
        <v>698</v>
      </c>
      <c r="AX414" s="27" t="s">
        <v>698</v>
      </c>
      <c r="AY414" s="27" t="s">
        <v>698</v>
      </c>
      <c r="AZ414" s="27" t="s">
        <v>698</v>
      </c>
      <c r="BA414" s="27" t="s">
        <v>698</v>
      </c>
      <c r="BB414" s="27" t="s">
        <v>698</v>
      </c>
      <c r="BC414" s="27" t="s">
        <v>698</v>
      </c>
      <c r="BD414" s="27" t="s">
        <v>698</v>
      </c>
      <c r="BE414" s="27" t="s">
        <v>698</v>
      </c>
      <c r="BF414" s="27" t="s">
        <v>698</v>
      </c>
      <c r="BG414" s="27" t="s">
        <v>698</v>
      </c>
      <c r="BH414" s="27" t="s">
        <v>698</v>
      </c>
      <c r="BI414" s="27" t="s">
        <v>698</v>
      </c>
      <c r="BJ414" s="27" t="s">
        <v>698</v>
      </c>
      <c r="BK414" s="27" t="s">
        <v>698</v>
      </c>
      <c r="BL414" s="27" t="s">
        <v>698</v>
      </c>
      <c r="BM414" s="27" t="s">
        <v>698</v>
      </c>
      <c r="BN414" s="27" t="s">
        <v>698</v>
      </c>
      <c r="BO414" s="27" t="s">
        <v>698</v>
      </c>
      <c r="BP414" s="27" t="s">
        <v>698</v>
      </c>
      <c r="BQ414" s="27" t="s">
        <v>698</v>
      </c>
      <c r="BR414" s="27" t="s">
        <v>698</v>
      </c>
      <c r="BS414" s="27" t="s">
        <v>698</v>
      </c>
      <c r="BT414" s="27" t="s">
        <v>698</v>
      </c>
      <c r="BU414" s="27" t="s">
        <v>698</v>
      </c>
      <c r="BV414" s="27" t="s">
        <v>698</v>
      </c>
      <c r="BW414" s="27" t="s">
        <v>698</v>
      </c>
      <c r="BX414" s="27" t="s">
        <v>698</v>
      </c>
      <c r="BY414" s="27" t="s">
        <v>698</v>
      </c>
      <c r="BZ414" s="27" t="s">
        <v>698</v>
      </c>
      <c r="CA414" s="27" t="s">
        <v>698</v>
      </c>
      <c r="CB414" s="27" t="s">
        <v>698</v>
      </c>
      <c r="CC414" s="27" t="s">
        <v>698</v>
      </c>
      <c r="CD414" s="27" t="s">
        <v>698</v>
      </c>
      <c r="CE414" s="27" t="s">
        <v>698</v>
      </c>
      <c r="CF414" s="27" t="s">
        <v>698</v>
      </c>
      <c r="CG414" s="27" t="s">
        <v>698</v>
      </c>
      <c r="CH414" s="27" t="s">
        <v>698</v>
      </c>
      <c r="CI414" s="27" t="s">
        <v>698</v>
      </c>
      <c r="CJ414" s="27" t="s">
        <v>698</v>
      </c>
      <c r="CK414" s="27" t="s">
        <v>698</v>
      </c>
      <c r="CL414" s="27" t="s">
        <v>698</v>
      </c>
      <c r="CM414" s="27" t="s">
        <v>698</v>
      </c>
      <c r="CN414" s="27" t="s">
        <v>698</v>
      </c>
      <c r="CO414" s="27" t="s">
        <v>698</v>
      </c>
      <c r="CP414" s="27" t="s">
        <v>698</v>
      </c>
      <c r="CQ414" s="27" t="s">
        <v>698</v>
      </c>
      <c r="CR414" s="27" t="s">
        <v>698</v>
      </c>
      <c r="CS414" s="27" t="s">
        <v>698</v>
      </c>
      <c r="CT414" s="27" t="s">
        <v>698</v>
      </c>
      <c r="CU414" s="27" t="s">
        <v>698</v>
      </c>
      <c r="CV414" s="27" t="s">
        <v>698</v>
      </c>
      <c r="CW414" s="27" t="s">
        <v>698</v>
      </c>
      <c r="CX414" s="27" t="s">
        <v>698</v>
      </c>
      <c r="CY414" s="27" t="s">
        <v>698</v>
      </c>
      <c r="CZ414" s="27" t="s">
        <v>698</v>
      </c>
      <c r="DA414" s="27" t="s">
        <v>698</v>
      </c>
      <c r="DB414" s="27" t="s">
        <v>698</v>
      </c>
      <c r="DC414" s="27" t="s">
        <v>698</v>
      </c>
      <c r="DD414" s="27" t="s">
        <v>698</v>
      </c>
      <c r="DE414" s="27" t="s">
        <v>698</v>
      </c>
      <c r="DF414" s="27" t="s">
        <v>698</v>
      </c>
      <c r="DG414" s="27" t="s">
        <v>698</v>
      </c>
      <c r="DH414" s="27" t="s">
        <v>698</v>
      </c>
      <c r="DI414" s="27" t="s">
        <v>698</v>
      </c>
      <c r="DJ414" s="27" t="s">
        <v>698</v>
      </c>
      <c r="DK414" s="27" t="s">
        <v>698</v>
      </c>
      <c r="DL414" s="27" t="s">
        <v>698</v>
      </c>
      <c r="DM414" s="27" t="s">
        <v>698</v>
      </c>
      <c r="DN414" s="27" t="s">
        <v>698</v>
      </c>
      <c r="DO414" s="27" t="s">
        <v>698</v>
      </c>
      <c r="DP414" s="27" t="s">
        <v>698</v>
      </c>
      <c r="DQ414" s="27" t="s">
        <v>698</v>
      </c>
      <c r="DR414" s="27" t="s">
        <v>698</v>
      </c>
      <c r="DS414" s="27"/>
      <c r="DT414" s="27" t="s">
        <v>698</v>
      </c>
      <c r="DU414" s="27" t="s">
        <v>698</v>
      </c>
      <c r="DV414" s="27" t="s">
        <v>698</v>
      </c>
      <c r="DW414" s="27" t="s">
        <v>698</v>
      </c>
      <c r="DX414" s="27" t="s">
        <v>698</v>
      </c>
      <c r="DY414" s="27" t="s">
        <v>698</v>
      </c>
      <c r="DZ414" s="27" t="s">
        <v>698</v>
      </c>
      <c r="EA414" s="27" t="s">
        <v>698</v>
      </c>
      <c r="EB414" s="27" t="s">
        <v>698</v>
      </c>
      <c r="EC414" s="27" t="s">
        <v>698</v>
      </c>
      <c r="ED414" s="27" t="s">
        <v>698</v>
      </c>
      <c r="EE414" s="27" t="s">
        <v>698</v>
      </c>
      <c r="EF414" s="27" t="s">
        <v>698</v>
      </c>
      <c r="EG414" s="27" t="s">
        <v>694</v>
      </c>
      <c r="EH414" s="27" t="s">
        <v>698</v>
      </c>
      <c r="EI414" s="27" t="s">
        <v>698</v>
      </c>
      <c r="EJ414" s="27" t="s">
        <v>698</v>
      </c>
      <c r="EK414" s="27" t="s">
        <v>698</v>
      </c>
      <c r="EL414" s="27" t="s">
        <v>698</v>
      </c>
      <c r="EM414" s="27" t="s">
        <v>698</v>
      </c>
      <c r="EN414" s="27" t="s">
        <v>698</v>
      </c>
      <c r="EO414" s="27" t="s">
        <v>698</v>
      </c>
      <c r="EP414" s="27" t="s">
        <v>698</v>
      </c>
      <c r="EQ414" s="27" t="s">
        <v>698</v>
      </c>
      <c r="ER414" s="27" t="s">
        <v>698</v>
      </c>
      <c r="ES414" s="27" t="s">
        <v>698</v>
      </c>
      <c r="ET414" s="27" t="s">
        <v>698</v>
      </c>
      <c r="EU414" s="27" t="s">
        <v>698</v>
      </c>
      <c r="EV414" s="27" t="s">
        <v>698</v>
      </c>
      <c r="EW414" s="27" t="s">
        <v>698</v>
      </c>
      <c r="EX414" s="27" t="s">
        <v>698</v>
      </c>
      <c r="EY414" s="27" t="s">
        <v>698</v>
      </c>
      <c r="EZ414" s="27" t="s">
        <v>698</v>
      </c>
      <c r="FA414" s="27" t="s">
        <v>698</v>
      </c>
      <c r="FB414" s="27" t="s">
        <v>698</v>
      </c>
      <c r="FC414" s="27" t="s">
        <v>698</v>
      </c>
      <c r="FD414" s="27" t="s">
        <v>698</v>
      </c>
      <c r="FE414" s="27" t="s">
        <v>694</v>
      </c>
      <c r="FF414" s="27" t="s">
        <v>698</v>
      </c>
      <c r="FG414" s="27" t="s">
        <v>698</v>
      </c>
      <c r="FH414" s="27" t="s">
        <v>698</v>
      </c>
      <c r="FI414" s="27" t="s">
        <v>698</v>
      </c>
      <c r="FJ414" s="27" t="s">
        <v>694</v>
      </c>
      <c r="FK414" s="27" t="s">
        <v>698</v>
      </c>
      <c r="FL414" s="27" t="s">
        <v>698</v>
      </c>
      <c r="FM414" s="27" t="s">
        <v>698</v>
      </c>
      <c r="FN414" s="27" t="s">
        <v>694</v>
      </c>
      <c r="FO414" s="72" t="s">
        <v>2080</v>
      </c>
      <c r="FP414" s="72" t="s">
        <v>698</v>
      </c>
      <c r="FQ414" s="72" t="s">
        <v>1176</v>
      </c>
      <c r="FR414" s="72" t="s">
        <v>2081</v>
      </c>
      <c r="FS414" s="72" t="s">
        <v>698</v>
      </c>
      <c r="FT414" s="72" t="s">
        <v>698</v>
      </c>
      <c r="FU414" s="72" t="s">
        <v>698</v>
      </c>
      <c r="FV414" s="72"/>
      <c r="FW414" s="78" t="s">
        <v>698</v>
      </c>
      <c r="FX414" s="78" t="s">
        <v>698</v>
      </c>
      <c r="FY414" s="72" t="s">
        <v>698</v>
      </c>
      <c r="FZ414" s="90"/>
      <c r="GA414" s="90"/>
      <c r="GB414" s="90"/>
      <c r="GC414" s="90"/>
      <c r="GD414" s="90"/>
      <c r="GE414" s="90"/>
      <c r="GF414" s="90"/>
      <c r="GG414" s="90"/>
      <c r="GH414" s="105" t="s">
        <v>2082</v>
      </c>
      <c r="GI414" s="106"/>
      <c r="GJ414" s="27"/>
      <c r="GK414" s="28"/>
      <c r="GL414" s="27"/>
    </row>
    <row r="415" spans="1:194" x14ac:dyDescent="0.25">
      <c r="A415" s="71" t="str">
        <f t="shared" si="41"/>
        <v>Expenditure: Remuneration of Councillors - Designation: Allowances and Service Related Benefits - Travelling Allowance</v>
      </c>
      <c r="B415" s="27" t="s">
        <v>1639</v>
      </c>
      <c r="C415" s="27" t="str">
        <f t="shared" si="38"/>
        <v>IE008001001003000000000000000000000000</v>
      </c>
      <c r="D415" s="23" t="s">
        <v>1166</v>
      </c>
      <c r="E415" s="23" t="s">
        <v>720</v>
      </c>
      <c r="F415" s="23" t="s">
        <v>702</v>
      </c>
      <c r="G415" s="23" t="s">
        <v>702</v>
      </c>
      <c r="H415" s="23" t="s">
        <v>710</v>
      </c>
      <c r="I415" s="23" t="s">
        <v>697</v>
      </c>
      <c r="J415" s="23" t="s">
        <v>697</v>
      </c>
      <c r="K415" s="23" t="s">
        <v>697</v>
      </c>
      <c r="L415" s="23" t="s">
        <v>697</v>
      </c>
      <c r="M415" s="23" t="s">
        <v>697</v>
      </c>
      <c r="N415" s="23" t="s">
        <v>697</v>
      </c>
      <c r="O415" s="23" t="s">
        <v>697</v>
      </c>
      <c r="P415" s="23" t="s">
        <v>697</v>
      </c>
      <c r="Q415" s="27">
        <v>0</v>
      </c>
      <c r="R415" s="27" t="s">
        <v>704</v>
      </c>
      <c r="S415" s="27" t="s">
        <v>698</v>
      </c>
      <c r="T415" s="28" t="s">
        <v>694</v>
      </c>
      <c r="U415" s="28"/>
      <c r="V415" s="27" t="s">
        <v>641</v>
      </c>
      <c r="W415" s="27" t="s">
        <v>905</v>
      </c>
      <c r="X415" s="27"/>
      <c r="Y415" s="27"/>
      <c r="Z415" s="27"/>
      <c r="AA415" s="27" t="s">
        <v>18</v>
      </c>
      <c r="AB415" s="27"/>
      <c r="AC415" s="27"/>
      <c r="AD415" s="27"/>
      <c r="AE415" s="27"/>
      <c r="AF415" s="27"/>
      <c r="AG415" s="27"/>
      <c r="AH415" s="27"/>
      <c r="AI415" s="27" t="s">
        <v>2085</v>
      </c>
      <c r="AJ415" s="28" t="s">
        <v>704</v>
      </c>
      <c r="AK415" s="27" t="s">
        <v>698</v>
      </c>
      <c r="AL415" s="27" t="s">
        <v>698</v>
      </c>
      <c r="AM415" s="27" t="s">
        <v>698</v>
      </c>
      <c r="AN415" s="27" t="s">
        <v>698</v>
      </c>
      <c r="AO415" s="27" t="s">
        <v>698</v>
      </c>
      <c r="AP415" s="27" t="s">
        <v>698</v>
      </c>
      <c r="AQ415" s="27" t="s">
        <v>698</v>
      </c>
      <c r="AR415" s="27" t="s">
        <v>698</v>
      </c>
      <c r="AS415" s="27" t="s">
        <v>698</v>
      </c>
      <c r="AT415" s="27" t="s">
        <v>698</v>
      </c>
      <c r="AU415" s="27" t="s">
        <v>698</v>
      </c>
      <c r="AV415" s="27" t="s">
        <v>698</v>
      </c>
      <c r="AW415" s="27" t="s">
        <v>698</v>
      </c>
      <c r="AX415" s="27" t="s">
        <v>698</v>
      </c>
      <c r="AY415" s="27" t="s">
        <v>698</v>
      </c>
      <c r="AZ415" s="27" t="s">
        <v>698</v>
      </c>
      <c r="BA415" s="27" t="s">
        <v>698</v>
      </c>
      <c r="BB415" s="27" t="s">
        <v>698</v>
      </c>
      <c r="BC415" s="27" t="s">
        <v>698</v>
      </c>
      <c r="BD415" s="27" t="s">
        <v>698</v>
      </c>
      <c r="BE415" s="27" t="s">
        <v>698</v>
      </c>
      <c r="BF415" s="27" t="s">
        <v>698</v>
      </c>
      <c r="BG415" s="27" t="s">
        <v>698</v>
      </c>
      <c r="BH415" s="27" t="s">
        <v>698</v>
      </c>
      <c r="BI415" s="27" t="s">
        <v>698</v>
      </c>
      <c r="BJ415" s="27" t="s">
        <v>698</v>
      </c>
      <c r="BK415" s="27" t="s">
        <v>698</v>
      </c>
      <c r="BL415" s="27" t="s">
        <v>698</v>
      </c>
      <c r="BM415" s="27" t="s">
        <v>698</v>
      </c>
      <c r="BN415" s="27" t="s">
        <v>698</v>
      </c>
      <c r="BO415" s="27" t="s">
        <v>698</v>
      </c>
      <c r="BP415" s="27" t="s">
        <v>698</v>
      </c>
      <c r="BQ415" s="27" t="s">
        <v>698</v>
      </c>
      <c r="BR415" s="27" t="s">
        <v>698</v>
      </c>
      <c r="BS415" s="27" t="s">
        <v>698</v>
      </c>
      <c r="BT415" s="27" t="s">
        <v>698</v>
      </c>
      <c r="BU415" s="27" t="s">
        <v>698</v>
      </c>
      <c r="BV415" s="27" t="s">
        <v>698</v>
      </c>
      <c r="BW415" s="27" t="s">
        <v>698</v>
      </c>
      <c r="BX415" s="27" t="s">
        <v>698</v>
      </c>
      <c r="BY415" s="27" t="s">
        <v>698</v>
      </c>
      <c r="BZ415" s="27" t="s">
        <v>698</v>
      </c>
      <c r="CA415" s="27" t="s">
        <v>698</v>
      </c>
      <c r="CB415" s="27" t="s">
        <v>698</v>
      </c>
      <c r="CC415" s="27" t="s">
        <v>698</v>
      </c>
      <c r="CD415" s="27" t="s">
        <v>698</v>
      </c>
      <c r="CE415" s="27" t="s">
        <v>698</v>
      </c>
      <c r="CF415" s="27" t="s">
        <v>698</v>
      </c>
      <c r="CG415" s="27" t="s">
        <v>698</v>
      </c>
      <c r="CH415" s="27" t="s">
        <v>698</v>
      </c>
      <c r="CI415" s="27" t="s">
        <v>698</v>
      </c>
      <c r="CJ415" s="27" t="s">
        <v>698</v>
      </c>
      <c r="CK415" s="27" t="s">
        <v>698</v>
      </c>
      <c r="CL415" s="27" t="s">
        <v>698</v>
      </c>
      <c r="CM415" s="27" t="s">
        <v>698</v>
      </c>
      <c r="CN415" s="27" t="s">
        <v>698</v>
      </c>
      <c r="CO415" s="27" t="s">
        <v>698</v>
      </c>
      <c r="CP415" s="27" t="s">
        <v>698</v>
      </c>
      <c r="CQ415" s="27" t="s">
        <v>698</v>
      </c>
      <c r="CR415" s="27" t="s">
        <v>698</v>
      </c>
      <c r="CS415" s="27" t="s">
        <v>698</v>
      </c>
      <c r="CT415" s="27" t="s">
        <v>698</v>
      </c>
      <c r="CU415" s="27" t="s">
        <v>698</v>
      </c>
      <c r="CV415" s="27" t="s">
        <v>698</v>
      </c>
      <c r="CW415" s="27" t="s">
        <v>698</v>
      </c>
      <c r="CX415" s="27" t="s">
        <v>698</v>
      </c>
      <c r="CY415" s="27" t="s">
        <v>698</v>
      </c>
      <c r="CZ415" s="27" t="s">
        <v>698</v>
      </c>
      <c r="DA415" s="27" t="s">
        <v>698</v>
      </c>
      <c r="DB415" s="27" t="s">
        <v>698</v>
      </c>
      <c r="DC415" s="27" t="s">
        <v>698</v>
      </c>
      <c r="DD415" s="27" t="s">
        <v>698</v>
      </c>
      <c r="DE415" s="27" t="s">
        <v>698</v>
      </c>
      <c r="DF415" s="27" t="s">
        <v>698</v>
      </c>
      <c r="DG415" s="27" t="s">
        <v>698</v>
      </c>
      <c r="DH415" s="27" t="s">
        <v>698</v>
      </c>
      <c r="DI415" s="27" t="s">
        <v>698</v>
      </c>
      <c r="DJ415" s="27" t="s">
        <v>698</v>
      </c>
      <c r="DK415" s="27" t="s">
        <v>698</v>
      </c>
      <c r="DL415" s="27" t="s">
        <v>698</v>
      </c>
      <c r="DM415" s="27" t="s">
        <v>698</v>
      </c>
      <c r="DN415" s="27" t="s">
        <v>698</v>
      </c>
      <c r="DO415" s="27" t="s">
        <v>698</v>
      </c>
      <c r="DP415" s="27" t="s">
        <v>698</v>
      </c>
      <c r="DQ415" s="27" t="s">
        <v>698</v>
      </c>
      <c r="DR415" s="27" t="s">
        <v>698</v>
      </c>
      <c r="DS415" s="27"/>
      <c r="DT415" s="27" t="s">
        <v>698</v>
      </c>
      <c r="DU415" s="27" t="s">
        <v>698</v>
      </c>
      <c r="DV415" s="27" t="s">
        <v>698</v>
      </c>
      <c r="DW415" s="27" t="s">
        <v>698</v>
      </c>
      <c r="DX415" s="27" t="s">
        <v>698</v>
      </c>
      <c r="DY415" s="27" t="s">
        <v>698</v>
      </c>
      <c r="DZ415" s="27" t="s">
        <v>698</v>
      </c>
      <c r="EA415" s="27" t="s">
        <v>698</v>
      </c>
      <c r="EB415" s="27" t="s">
        <v>698</v>
      </c>
      <c r="EC415" s="27" t="s">
        <v>698</v>
      </c>
      <c r="ED415" s="27" t="s">
        <v>698</v>
      </c>
      <c r="EE415" s="27" t="s">
        <v>698</v>
      </c>
      <c r="EF415" s="27" t="s">
        <v>698</v>
      </c>
      <c r="EG415" s="27" t="s">
        <v>694</v>
      </c>
      <c r="EH415" s="27" t="s">
        <v>698</v>
      </c>
      <c r="EI415" s="27" t="s">
        <v>698</v>
      </c>
      <c r="EJ415" s="27" t="s">
        <v>698</v>
      </c>
      <c r="EK415" s="27" t="s">
        <v>698</v>
      </c>
      <c r="EL415" s="27" t="s">
        <v>698</v>
      </c>
      <c r="EM415" s="27" t="s">
        <v>698</v>
      </c>
      <c r="EN415" s="27" t="s">
        <v>698</v>
      </c>
      <c r="EO415" s="27" t="s">
        <v>698</v>
      </c>
      <c r="EP415" s="27" t="s">
        <v>698</v>
      </c>
      <c r="EQ415" s="27" t="s">
        <v>698</v>
      </c>
      <c r="ER415" s="27" t="s">
        <v>698</v>
      </c>
      <c r="ES415" s="27" t="s">
        <v>698</v>
      </c>
      <c r="ET415" s="27" t="s">
        <v>698</v>
      </c>
      <c r="EU415" s="27" t="s">
        <v>698</v>
      </c>
      <c r="EV415" s="27" t="s">
        <v>698</v>
      </c>
      <c r="EW415" s="27" t="s">
        <v>698</v>
      </c>
      <c r="EX415" s="27" t="s">
        <v>698</v>
      </c>
      <c r="EY415" s="27" t="s">
        <v>698</v>
      </c>
      <c r="EZ415" s="27" t="s">
        <v>698</v>
      </c>
      <c r="FA415" s="27" t="s">
        <v>698</v>
      </c>
      <c r="FB415" s="27" t="s">
        <v>698</v>
      </c>
      <c r="FC415" s="27" t="s">
        <v>698</v>
      </c>
      <c r="FD415" s="27" t="s">
        <v>698</v>
      </c>
      <c r="FE415" s="27" t="s">
        <v>694</v>
      </c>
      <c r="FF415" s="27" t="s">
        <v>698</v>
      </c>
      <c r="FG415" s="27" t="s">
        <v>698</v>
      </c>
      <c r="FH415" s="27" t="s">
        <v>698</v>
      </c>
      <c r="FI415" s="27" t="s">
        <v>698</v>
      </c>
      <c r="FJ415" s="27" t="s">
        <v>694</v>
      </c>
      <c r="FK415" s="27" t="s">
        <v>698</v>
      </c>
      <c r="FL415" s="27" t="s">
        <v>698</v>
      </c>
      <c r="FM415" s="27" t="s">
        <v>698</v>
      </c>
      <c r="FN415" s="27" t="s">
        <v>694</v>
      </c>
      <c r="FO415" s="72" t="s">
        <v>2080</v>
      </c>
      <c r="FP415" s="72" t="s">
        <v>698</v>
      </c>
      <c r="FQ415" s="72" t="s">
        <v>1176</v>
      </c>
      <c r="FR415" s="72" t="s">
        <v>2081</v>
      </c>
      <c r="FS415" s="72" t="s">
        <v>698</v>
      </c>
      <c r="FT415" s="72" t="s">
        <v>698</v>
      </c>
      <c r="FU415" s="72" t="s">
        <v>698</v>
      </c>
      <c r="FV415" s="72"/>
      <c r="FW415" s="78" t="s">
        <v>698</v>
      </c>
      <c r="FX415" s="78" t="s">
        <v>698</v>
      </c>
      <c r="FY415" s="72" t="s">
        <v>698</v>
      </c>
      <c r="FZ415" s="90"/>
      <c r="GA415" s="90"/>
      <c r="GB415" s="90"/>
      <c r="GC415" s="90"/>
      <c r="GD415" s="90"/>
      <c r="GE415" s="90"/>
      <c r="GF415" s="90"/>
      <c r="GG415" s="90"/>
      <c r="GH415" s="105" t="s">
        <v>2082</v>
      </c>
      <c r="GI415" s="106"/>
      <c r="GJ415" s="27"/>
      <c r="GK415" s="28"/>
      <c r="GL415" s="27"/>
    </row>
    <row r="416" spans="1:194" x14ac:dyDescent="0.25">
      <c r="A416" s="71" t="str">
        <f t="shared" si="41"/>
        <v>Expenditure: Remuneration of Councillors - Designation: Allowances and Service Related Benefits - Use of Personal Facilities</v>
      </c>
      <c r="B416" s="27" t="s">
        <v>1639</v>
      </c>
      <c r="C416" s="27" t="str">
        <f t="shared" si="38"/>
        <v>IE008001001004000000000000000000000000</v>
      </c>
      <c r="D416" s="23" t="s">
        <v>1166</v>
      </c>
      <c r="E416" s="23" t="s">
        <v>720</v>
      </c>
      <c r="F416" s="23" t="s">
        <v>702</v>
      </c>
      <c r="G416" s="23" t="s">
        <v>702</v>
      </c>
      <c r="H416" s="23" t="s">
        <v>711</v>
      </c>
      <c r="I416" s="23" t="s">
        <v>697</v>
      </c>
      <c r="J416" s="23" t="s">
        <v>697</v>
      </c>
      <c r="K416" s="23" t="s">
        <v>697</v>
      </c>
      <c r="L416" s="23" t="s">
        <v>697</v>
      </c>
      <c r="M416" s="23" t="s">
        <v>697</v>
      </c>
      <c r="N416" s="23" t="s">
        <v>697</v>
      </c>
      <c r="O416" s="23" t="s">
        <v>697</v>
      </c>
      <c r="P416" s="23" t="s">
        <v>697</v>
      </c>
      <c r="Q416" s="27">
        <v>0</v>
      </c>
      <c r="R416" s="27" t="s">
        <v>704</v>
      </c>
      <c r="S416" s="27" t="s">
        <v>698</v>
      </c>
      <c r="T416" s="28" t="s">
        <v>694</v>
      </c>
      <c r="U416" s="28"/>
      <c r="V416" s="27" t="s">
        <v>642</v>
      </c>
      <c r="W416" s="27" t="s">
        <v>905</v>
      </c>
      <c r="X416" s="27"/>
      <c r="Y416" s="27"/>
      <c r="Z416" s="27"/>
      <c r="AA416" s="27" t="s">
        <v>2086</v>
      </c>
      <c r="AB416" s="27"/>
      <c r="AC416" s="27"/>
      <c r="AD416" s="27"/>
      <c r="AE416" s="27"/>
      <c r="AF416" s="27"/>
      <c r="AG416" s="27"/>
      <c r="AH416" s="27"/>
      <c r="AI416" s="27" t="s">
        <v>2087</v>
      </c>
      <c r="AJ416" s="28" t="s">
        <v>704</v>
      </c>
      <c r="AK416" s="27" t="s">
        <v>698</v>
      </c>
      <c r="AL416" s="27" t="s">
        <v>698</v>
      </c>
      <c r="AM416" s="27" t="s">
        <v>698</v>
      </c>
      <c r="AN416" s="27" t="s">
        <v>698</v>
      </c>
      <c r="AO416" s="27" t="s">
        <v>698</v>
      </c>
      <c r="AP416" s="27" t="s">
        <v>698</v>
      </c>
      <c r="AQ416" s="27" t="s">
        <v>698</v>
      </c>
      <c r="AR416" s="27" t="s">
        <v>698</v>
      </c>
      <c r="AS416" s="27" t="s">
        <v>698</v>
      </c>
      <c r="AT416" s="27" t="s">
        <v>698</v>
      </c>
      <c r="AU416" s="27" t="s">
        <v>698</v>
      </c>
      <c r="AV416" s="27" t="s">
        <v>698</v>
      </c>
      <c r="AW416" s="27" t="s">
        <v>698</v>
      </c>
      <c r="AX416" s="27" t="s">
        <v>698</v>
      </c>
      <c r="AY416" s="27" t="s">
        <v>698</v>
      </c>
      <c r="AZ416" s="27" t="s">
        <v>698</v>
      </c>
      <c r="BA416" s="27" t="s">
        <v>698</v>
      </c>
      <c r="BB416" s="27" t="s">
        <v>698</v>
      </c>
      <c r="BC416" s="27" t="s">
        <v>698</v>
      </c>
      <c r="BD416" s="27" t="s">
        <v>698</v>
      </c>
      <c r="BE416" s="27" t="s">
        <v>698</v>
      </c>
      <c r="BF416" s="27" t="s">
        <v>698</v>
      </c>
      <c r="BG416" s="27" t="s">
        <v>698</v>
      </c>
      <c r="BH416" s="27" t="s">
        <v>698</v>
      </c>
      <c r="BI416" s="27" t="s">
        <v>698</v>
      </c>
      <c r="BJ416" s="27" t="s">
        <v>698</v>
      </c>
      <c r="BK416" s="27" t="s">
        <v>698</v>
      </c>
      <c r="BL416" s="27" t="s">
        <v>698</v>
      </c>
      <c r="BM416" s="27" t="s">
        <v>698</v>
      </c>
      <c r="BN416" s="27" t="s">
        <v>698</v>
      </c>
      <c r="BO416" s="27" t="s">
        <v>698</v>
      </c>
      <c r="BP416" s="27" t="s">
        <v>698</v>
      </c>
      <c r="BQ416" s="27" t="s">
        <v>698</v>
      </c>
      <c r="BR416" s="27" t="s">
        <v>698</v>
      </c>
      <c r="BS416" s="27" t="s">
        <v>698</v>
      </c>
      <c r="BT416" s="27" t="s">
        <v>698</v>
      </c>
      <c r="BU416" s="27" t="s">
        <v>698</v>
      </c>
      <c r="BV416" s="27" t="s">
        <v>698</v>
      </c>
      <c r="BW416" s="27" t="s">
        <v>698</v>
      </c>
      <c r="BX416" s="27" t="s">
        <v>698</v>
      </c>
      <c r="BY416" s="27" t="s">
        <v>698</v>
      </c>
      <c r="BZ416" s="27" t="s">
        <v>698</v>
      </c>
      <c r="CA416" s="27" t="s">
        <v>698</v>
      </c>
      <c r="CB416" s="27" t="s">
        <v>698</v>
      </c>
      <c r="CC416" s="27" t="s">
        <v>698</v>
      </c>
      <c r="CD416" s="27" t="s">
        <v>698</v>
      </c>
      <c r="CE416" s="27" t="s">
        <v>698</v>
      </c>
      <c r="CF416" s="27" t="s">
        <v>698</v>
      </c>
      <c r="CG416" s="27" t="s">
        <v>698</v>
      </c>
      <c r="CH416" s="27" t="s">
        <v>698</v>
      </c>
      <c r="CI416" s="27" t="s">
        <v>698</v>
      </c>
      <c r="CJ416" s="27" t="s">
        <v>698</v>
      </c>
      <c r="CK416" s="27" t="s">
        <v>698</v>
      </c>
      <c r="CL416" s="27" t="s">
        <v>698</v>
      </c>
      <c r="CM416" s="27" t="s">
        <v>698</v>
      </c>
      <c r="CN416" s="27" t="s">
        <v>698</v>
      </c>
      <c r="CO416" s="27" t="s">
        <v>698</v>
      </c>
      <c r="CP416" s="27" t="s">
        <v>698</v>
      </c>
      <c r="CQ416" s="27" t="s">
        <v>698</v>
      </c>
      <c r="CR416" s="27" t="s">
        <v>698</v>
      </c>
      <c r="CS416" s="27" t="s">
        <v>698</v>
      </c>
      <c r="CT416" s="27" t="s">
        <v>698</v>
      </c>
      <c r="CU416" s="27" t="s">
        <v>698</v>
      </c>
      <c r="CV416" s="27" t="s">
        <v>698</v>
      </c>
      <c r="CW416" s="27" t="s">
        <v>698</v>
      </c>
      <c r="CX416" s="27" t="s">
        <v>698</v>
      </c>
      <c r="CY416" s="27" t="s">
        <v>698</v>
      </c>
      <c r="CZ416" s="27" t="s">
        <v>698</v>
      </c>
      <c r="DA416" s="27" t="s">
        <v>698</v>
      </c>
      <c r="DB416" s="27" t="s">
        <v>698</v>
      </c>
      <c r="DC416" s="27" t="s">
        <v>698</v>
      </c>
      <c r="DD416" s="27" t="s">
        <v>698</v>
      </c>
      <c r="DE416" s="27" t="s">
        <v>698</v>
      </c>
      <c r="DF416" s="27" t="s">
        <v>698</v>
      </c>
      <c r="DG416" s="27" t="s">
        <v>698</v>
      </c>
      <c r="DH416" s="27" t="s">
        <v>698</v>
      </c>
      <c r="DI416" s="27" t="s">
        <v>698</v>
      </c>
      <c r="DJ416" s="27" t="s">
        <v>698</v>
      </c>
      <c r="DK416" s="27" t="s">
        <v>698</v>
      </c>
      <c r="DL416" s="27" t="s">
        <v>698</v>
      </c>
      <c r="DM416" s="27" t="s">
        <v>698</v>
      </c>
      <c r="DN416" s="27" t="s">
        <v>698</v>
      </c>
      <c r="DO416" s="27" t="s">
        <v>698</v>
      </c>
      <c r="DP416" s="27" t="s">
        <v>698</v>
      </c>
      <c r="DQ416" s="27" t="s">
        <v>698</v>
      </c>
      <c r="DR416" s="27" t="s">
        <v>698</v>
      </c>
      <c r="DS416" s="27"/>
      <c r="DT416" s="27" t="s">
        <v>698</v>
      </c>
      <c r="DU416" s="27" t="s">
        <v>698</v>
      </c>
      <c r="DV416" s="27" t="s">
        <v>698</v>
      </c>
      <c r="DW416" s="27" t="s">
        <v>698</v>
      </c>
      <c r="DX416" s="27" t="s">
        <v>698</v>
      </c>
      <c r="DY416" s="27" t="s">
        <v>698</v>
      </c>
      <c r="DZ416" s="27" t="s">
        <v>698</v>
      </c>
      <c r="EA416" s="27" t="s">
        <v>698</v>
      </c>
      <c r="EB416" s="27" t="s">
        <v>698</v>
      </c>
      <c r="EC416" s="27" t="s">
        <v>698</v>
      </c>
      <c r="ED416" s="27" t="s">
        <v>698</v>
      </c>
      <c r="EE416" s="27" t="s">
        <v>698</v>
      </c>
      <c r="EF416" s="27" t="s">
        <v>698</v>
      </c>
      <c r="EG416" s="27" t="s">
        <v>694</v>
      </c>
      <c r="EH416" s="27" t="s">
        <v>698</v>
      </c>
      <c r="EI416" s="27" t="s">
        <v>698</v>
      </c>
      <c r="EJ416" s="27" t="s">
        <v>698</v>
      </c>
      <c r="EK416" s="27" t="s">
        <v>698</v>
      </c>
      <c r="EL416" s="27" t="s">
        <v>698</v>
      </c>
      <c r="EM416" s="27" t="s">
        <v>698</v>
      </c>
      <c r="EN416" s="27" t="s">
        <v>698</v>
      </c>
      <c r="EO416" s="27" t="s">
        <v>698</v>
      </c>
      <c r="EP416" s="27" t="s">
        <v>698</v>
      </c>
      <c r="EQ416" s="27" t="s">
        <v>698</v>
      </c>
      <c r="ER416" s="27" t="s">
        <v>698</v>
      </c>
      <c r="ES416" s="27" t="s">
        <v>698</v>
      </c>
      <c r="ET416" s="27" t="s">
        <v>698</v>
      </c>
      <c r="EU416" s="27" t="s">
        <v>698</v>
      </c>
      <c r="EV416" s="27" t="s">
        <v>698</v>
      </c>
      <c r="EW416" s="27" t="s">
        <v>698</v>
      </c>
      <c r="EX416" s="27" t="s">
        <v>698</v>
      </c>
      <c r="EY416" s="27" t="s">
        <v>698</v>
      </c>
      <c r="EZ416" s="27" t="s">
        <v>698</v>
      </c>
      <c r="FA416" s="27" t="s">
        <v>698</v>
      </c>
      <c r="FB416" s="27" t="s">
        <v>698</v>
      </c>
      <c r="FC416" s="27" t="s">
        <v>698</v>
      </c>
      <c r="FD416" s="27" t="s">
        <v>698</v>
      </c>
      <c r="FE416" s="27" t="s">
        <v>694</v>
      </c>
      <c r="FF416" s="27" t="s">
        <v>698</v>
      </c>
      <c r="FG416" s="27" t="s">
        <v>698</v>
      </c>
      <c r="FH416" s="27" t="s">
        <v>698</v>
      </c>
      <c r="FI416" s="27" t="s">
        <v>698</v>
      </c>
      <c r="FJ416" s="27" t="s">
        <v>694</v>
      </c>
      <c r="FK416" s="27" t="s">
        <v>698</v>
      </c>
      <c r="FL416" s="27" t="s">
        <v>698</v>
      </c>
      <c r="FM416" s="27" t="s">
        <v>698</v>
      </c>
      <c r="FN416" s="27" t="s">
        <v>694</v>
      </c>
      <c r="FO416" s="72" t="s">
        <v>2080</v>
      </c>
      <c r="FP416" s="72" t="s">
        <v>698</v>
      </c>
      <c r="FQ416" s="72" t="s">
        <v>1176</v>
      </c>
      <c r="FR416" s="72" t="s">
        <v>2081</v>
      </c>
      <c r="FS416" s="72" t="s">
        <v>698</v>
      </c>
      <c r="FT416" s="72" t="s">
        <v>698</v>
      </c>
      <c r="FU416" s="72" t="s">
        <v>698</v>
      </c>
      <c r="FV416" s="72"/>
      <c r="FW416" s="78" t="s">
        <v>698</v>
      </c>
      <c r="FX416" s="78" t="s">
        <v>698</v>
      </c>
      <c r="FY416" s="72" t="s">
        <v>698</v>
      </c>
      <c r="FZ416" s="90"/>
      <c r="GA416" s="90"/>
      <c r="GB416" s="90"/>
      <c r="GC416" s="90"/>
      <c r="GD416" s="90"/>
      <c r="GE416" s="90"/>
      <c r="GF416" s="90"/>
      <c r="GG416" s="90"/>
      <c r="GH416" s="105" t="s">
        <v>2082</v>
      </c>
      <c r="GI416" s="106"/>
      <c r="GJ416" s="27"/>
      <c r="GK416" s="28"/>
      <c r="GL416" s="27"/>
    </row>
    <row r="417" spans="1:194" x14ac:dyDescent="0.25">
      <c r="A417" s="71" t="str">
        <f t="shared" si="41"/>
        <v>Expenditure: Remuneration of Councillors - Designation: Allowances and Service Related Benefits - Market Related Non-pensionable Allowance</v>
      </c>
      <c r="B417" s="27"/>
      <c r="C417" s="27" t="str">
        <f t="shared" si="38"/>
        <v>IE008001001005000000000000000000000000</v>
      </c>
      <c r="D417" s="25" t="s">
        <v>1166</v>
      </c>
      <c r="E417" s="23" t="s">
        <v>720</v>
      </c>
      <c r="F417" s="23" t="s">
        <v>702</v>
      </c>
      <c r="G417" s="23" t="s">
        <v>702</v>
      </c>
      <c r="H417" s="23" t="s">
        <v>713</v>
      </c>
      <c r="I417" s="23" t="s">
        <v>697</v>
      </c>
      <c r="J417" s="23" t="s">
        <v>697</v>
      </c>
      <c r="K417" s="23" t="s">
        <v>697</v>
      </c>
      <c r="L417" s="23" t="s">
        <v>697</v>
      </c>
      <c r="M417" s="23" t="s">
        <v>697</v>
      </c>
      <c r="N417" s="23" t="s">
        <v>697</v>
      </c>
      <c r="O417" s="23" t="s">
        <v>697</v>
      </c>
      <c r="P417" s="23" t="s">
        <v>697</v>
      </c>
      <c r="Q417" s="27"/>
      <c r="R417" s="27" t="s">
        <v>704</v>
      </c>
      <c r="S417" s="27" t="s">
        <v>698</v>
      </c>
      <c r="T417" s="28" t="s">
        <v>694</v>
      </c>
      <c r="U417" s="28"/>
      <c r="V417" s="27" t="s">
        <v>643</v>
      </c>
      <c r="W417" s="27" t="s">
        <v>905</v>
      </c>
      <c r="X417" s="27"/>
      <c r="Y417" s="27"/>
      <c r="Z417" s="27"/>
      <c r="AA417" s="27" t="s">
        <v>643</v>
      </c>
      <c r="AB417" s="27"/>
      <c r="AC417" s="27"/>
      <c r="AD417" s="27"/>
      <c r="AE417" s="27"/>
      <c r="AF417" s="27"/>
      <c r="AG417" s="27"/>
      <c r="AH417" s="27"/>
      <c r="AI417" s="44" t="s">
        <v>2088</v>
      </c>
      <c r="AJ417" s="28" t="s">
        <v>704</v>
      </c>
      <c r="AK417" s="27"/>
      <c r="AL417" s="27"/>
      <c r="AM417" s="27"/>
      <c r="AN417" s="27"/>
      <c r="AO417" s="27"/>
      <c r="AP417" s="27"/>
      <c r="AQ417" s="27"/>
      <c r="AR417" s="27"/>
      <c r="AS417" s="27"/>
      <c r="AT417" s="27"/>
      <c r="AU417" s="27"/>
      <c r="AV417" s="27"/>
      <c r="AW417" s="27"/>
      <c r="AX417" s="27"/>
      <c r="AY417" s="27"/>
      <c r="AZ417" s="27"/>
      <c r="BA417" s="27"/>
      <c r="BB417" s="27"/>
      <c r="BC417" s="27"/>
      <c r="BD417" s="27"/>
      <c r="BE417" s="27"/>
      <c r="BF417" s="27"/>
      <c r="BG417" s="27"/>
      <c r="BH417" s="27"/>
      <c r="BI417" s="27"/>
      <c r="BJ417" s="27"/>
      <c r="BK417" s="27"/>
      <c r="BL417" s="27"/>
      <c r="BM417" s="27"/>
      <c r="BN417" s="27"/>
      <c r="BO417" s="27"/>
      <c r="BP417" s="27"/>
      <c r="BQ417" s="27"/>
      <c r="BR417" s="27"/>
      <c r="BS417" s="27"/>
      <c r="BT417" s="27"/>
      <c r="BU417" s="27"/>
      <c r="BV417" s="27"/>
      <c r="BW417" s="27"/>
      <c r="BX417" s="27"/>
      <c r="BY417" s="27"/>
      <c r="BZ417" s="27"/>
      <c r="CA417" s="27"/>
      <c r="CB417" s="27"/>
      <c r="CC417" s="27"/>
      <c r="CD417" s="27"/>
      <c r="CE417" s="27"/>
      <c r="CF417" s="27"/>
      <c r="CG417" s="27"/>
      <c r="CH417" s="27"/>
      <c r="CI417" s="27"/>
      <c r="CJ417" s="27"/>
      <c r="CK417" s="27"/>
      <c r="CL417" s="27"/>
      <c r="CM417" s="27"/>
      <c r="CN417" s="27"/>
      <c r="CO417" s="27"/>
      <c r="CP417" s="27"/>
      <c r="CQ417" s="27"/>
      <c r="CR417" s="27"/>
      <c r="CS417" s="27"/>
      <c r="CT417" s="27"/>
      <c r="CU417" s="27"/>
      <c r="CV417" s="27"/>
      <c r="CW417" s="27"/>
      <c r="CX417" s="27"/>
      <c r="CY417" s="27"/>
      <c r="CZ417" s="27"/>
      <c r="DA417" s="27"/>
      <c r="DB417" s="27"/>
      <c r="DC417" s="27"/>
      <c r="DD417" s="27"/>
      <c r="DE417" s="27"/>
      <c r="DF417" s="27"/>
      <c r="DG417" s="27"/>
      <c r="DH417" s="27"/>
      <c r="DI417" s="27"/>
      <c r="DJ417" s="27"/>
      <c r="DK417" s="27"/>
      <c r="DL417" s="27"/>
      <c r="DM417" s="27"/>
      <c r="DN417" s="27"/>
      <c r="DO417" s="27"/>
      <c r="DP417" s="27"/>
      <c r="DQ417" s="27"/>
      <c r="DR417" s="27"/>
      <c r="DS417" s="27"/>
      <c r="DT417" s="27"/>
      <c r="DU417" s="27"/>
      <c r="DV417" s="27"/>
      <c r="DW417" s="27"/>
      <c r="DX417" s="27"/>
      <c r="DY417" s="27"/>
      <c r="DZ417" s="27"/>
      <c r="EA417" s="27"/>
      <c r="EB417" s="27"/>
      <c r="EC417" s="27"/>
      <c r="ED417" s="27"/>
      <c r="EE417" s="27"/>
      <c r="EF417" s="27"/>
      <c r="EG417" s="27"/>
      <c r="EH417" s="27"/>
      <c r="EI417" s="27"/>
      <c r="EJ417" s="27"/>
      <c r="EK417" s="27"/>
      <c r="EL417" s="27"/>
      <c r="EM417" s="27"/>
      <c r="EN417" s="27"/>
      <c r="EO417" s="27"/>
      <c r="EP417" s="27"/>
      <c r="EQ417" s="27"/>
      <c r="ER417" s="27"/>
      <c r="ES417" s="27"/>
      <c r="ET417" s="27"/>
      <c r="EU417" s="27"/>
      <c r="EV417" s="27"/>
      <c r="EW417" s="27"/>
      <c r="EX417" s="27"/>
      <c r="EY417" s="27"/>
      <c r="EZ417" s="27"/>
      <c r="FA417" s="27"/>
      <c r="FB417" s="27"/>
      <c r="FC417" s="27"/>
      <c r="FD417" s="27"/>
      <c r="FE417" s="27"/>
      <c r="FF417" s="27"/>
      <c r="FG417" s="27"/>
      <c r="FH417" s="27"/>
      <c r="FI417" s="27"/>
      <c r="FJ417" s="27"/>
      <c r="FK417" s="27"/>
      <c r="FL417" s="27"/>
      <c r="FM417" s="27"/>
      <c r="FN417" s="27"/>
      <c r="FO417" s="72"/>
      <c r="FP417" s="72"/>
      <c r="FQ417" s="72"/>
      <c r="FR417" s="72"/>
      <c r="FS417" s="72"/>
      <c r="FT417" s="72"/>
      <c r="FU417" s="72"/>
      <c r="FV417" s="72"/>
      <c r="FW417" s="78" t="s">
        <v>698</v>
      </c>
      <c r="FX417" s="78" t="s">
        <v>698</v>
      </c>
      <c r="FY417" s="72"/>
      <c r="FZ417" s="90"/>
      <c r="GA417" s="90"/>
      <c r="GB417" s="90"/>
      <c r="GC417" s="90"/>
      <c r="GD417" s="90"/>
      <c r="GE417" s="90"/>
      <c r="GF417" s="90"/>
      <c r="GG417" s="90"/>
      <c r="GH417" s="105"/>
      <c r="GI417" s="106"/>
      <c r="GJ417" s="27"/>
      <c r="GK417" s="28"/>
      <c r="GL417" s="27"/>
    </row>
    <row r="418" spans="1:194" x14ac:dyDescent="0.25">
      <c r="A418" s="71" t="str">
        <f t="shared" ref="A418:A422" si="42">CONCATENATE($W$7,": ",$X$410," - ",$Y$411,": ",Z418)</f>
        <v>Expenditure: Remuneration of Councillors - Designation: Basic Salary</v>
      </c>
      <c r="B418" s="27" t="s">
        <v>1639</v>
      </c>
      <c r="C418" s="27" t="str">
        <f t="shared" si="38"/>
        <v>IE008001002000000000000000000000000000</v>
      </c>
      <c r="D418" s="23" t="s">
        <v>1166</v>
      </c>
      <c r="E418" s="23" t="s">
        <v>720</v>
      </c>
      <c r="F418" s="23" t="s">
        <v>702</v>
      </c>
      <c r="G418" s="23" t="s">
        <v>707</v>
      </c>
      <c r="H418" s="23" t="s">
        <v>697</v>
      </c>
      <c r="I418" s="23" t="s">
        <v>697</v>
      </c>
      <c r="J418" s="23" t="s">
        <v>697</v>
      </c>
      <c r="K418" s="23" t="s">
        <v>697</v>
      </c>
      <c r="L418" s="23" t="s">
        <v>697</v>
      </c>
      <c r="M418" s="23" t="s">
        <v>697</v>
      </c>
      <c r="N418" s="23" t="s">
        <v>697</v>
      </c>
      <c r="O418" s="23" t="s">
        <v>697</v>
      </c>
      <c r="P418" s="23" t="s">
        <v>697</v>
      </c>
      <c r="Q418" s="27">
        <v>0</v>
      </c>
      <c r="R418" s="27" t="s">
        <v>704</v>
      </c>
      <c r="S418" s="27" t="s">
        <v>698</v>
      </c>
      <c r="T418" s="28" t="s">
        <v>694</v>
      </c>
      <c r="U418" s="28"/>
      <c r="V418" s="27" t="s">
        <v>644</v>
      </c>
      <c r="W418" s="27" t="s">
        <v>905</v>
      </c>
      <c r="X418" s="27"/>
      <c r="Y418" s="27"/>
      <c r="Z418" s="27" t="s">
        <v>1640</v>
      </c>
      <c r="AA418" s="27"/>
      <c r="AB418" s="27"/>
      <c r="AC418" s="27"/>
      <c r="AD418" s="27"/>
      <c r="AE418" s="27"/>
      <c r="AF418" s="27"/>
      <c r="AG418" s="27"/>
      <c r="AH418" s="27"/>
      <c r="AI418" s="27" t="s">
        <v>2089</v>
      </c>
      <c r="AJ418" s="28" t="s">
        <v>704</v>
      </c>
      <c r="AK418" s="27" t="s">
        <v>698</v>
      </c>
      <c r="AL418" s="27" t="s">
        <v>698</v>
      </c>
      <c r="AM418" s="27" t="s">
        <v>698</v>
      </c>
      <c r="AN418" s="27" t="s">
        <v>698</v>
      </c>
      <c r="AO418" s="27" t="s">
        <v>698</v>
      </c>
      <c r="AP418" s="27" t="s">
        <v>698</v>
      </c>
      <c r="AQ418" s="27" t="s">
        <v>698</v>
      </c>
      <c r="AR418" s="27" t="s">
        <v>698</v>
      </c>
      <c r="AS418" s="27" t="s">
        <v>698</v>
      </c>
      <c r="AT418" s="27" t="s">
        <v>698</v>
      </c>
      <c r="AU418" s="27" t="s">
        <v>698</v>
      </c>
      <c r="AV418" s="27" t="s">
        <v>698</v>
      </c>
      <c r="AW418" s="27" t="s">
        <v>698</v>
      </c>
      <c r="AX418" s="27" t="s">
        <v>698</v>
      </c>
      <c r="AY418" s="27" t="s">
        <v>698</v>
      </c>
      <c r="AZ418" s="27" t="s">
        <v>698</v>
      </c>
      <c r="BA418" s="27" t="s">
        <v>698</v>
      </c>
      <c r="BB418" s="27" t="s">
        <v>698</v>
      </c>
      <c r="BC418" s="27" t="s">
        <v>698</v>
      </c>
      <c r="BD418" s="27" t="s">
        <v>698</v>
      </c>
      <c r="BE418" s="27" t="s">
        <v>698</v>
      </c>
      <c r="BF418" s="27" t="s">
        <v>698</v>
      </c>
      <c r="BG418" s="27" t="s">
        <v>698</v>
      </c>
      <c r="BH418" s="27" t="s">
        <v>698</v>
      </c>
      <c r="BI418" s="27" t="s">
        <v>698</v>
      </c>
      <c r="BJ418" s="27" t="s">
        <v>698</v>
      </c>
      <c r="BK418" s="27" t="s">
        <v>698</v>
      </c>
      <c r="BL418" s="27" t="s">
        <v>698</v>
      </c>
      <c r="BM418" s="27" t="s">
        <v>698</v>
      </c>
      <c r="BN418" s="27" t="s">
        <v>698</v>
      </c>
      <c r="BO418" s="27" t="s">
        <v>698</v>
      </c>
      <c r="BP418" s="27" t="s">
        <v>698</v>
      </c>
      <c r="BQ418" s="27" t="s">
        <v>698</v>
      </c>
      <c r="BR418" s="27" t="s">
        <v>698</v>
      </c>
      <c r="BS418" s="27" t="s">
        <v>698</v>
      </c>
      <c r="BT418" s="27" t="s">
        <v>698</v>
      </c>
      <c r="BU418" s="27" t="s">
        <v>698</v>
      </c>
      <c r="BV418" s="27" t="s">
        <v>698</v>
      </c>
      <c r="BW418" s="27" t="s">
        <v>698</v>
      </c>
      <c r="BX418" s="27" t="s">
        <v>698</v>
      </c>
      <c r="BY418" s="27" t="s">
        <v>698</v>
      </c>
      <c r="BZ418" s="27" t="s">
        <v>698</v>
      </c>
      <c r="CA418" s="27" t="s">
        <v>698</v>
      </c>
      <c r="CB418" s="27" t="s">
        <v>698</v>
      </c>
      <c r="CC418" s="27" t="s">
        <v>698</v>
      </c>
      <c r="CD418" s="27" t="s">
        <v>698</v>
      </c>
      <c r="CE418" s="27" t="s">
        <v>698</v>
      </c>
      <c r="CF418" s="27" t="s">
        <v>698</v>
      </c>
      <c r="CG418" s="27" t="s">
        <v>698</v>
      </c>
      <c r="CH418" s="27" t="s">
        <v>698</v>
      </c>
      <c r="CI418" s="27" t="s">
        <v>698</v>
      </c>
      <c r="CJ418" s="27" t="s">
        <v>698</v>
      </c>
      <c r="CK418" s="27" t="s">
        <v>698</v>
      </c>
      <c r="CL418" s="27" t="s">
        <v>698</v>
      </c>
      <c r="CM418" s="27" t="s">
        <v>698</v>
      </c>
      <c r="CN418" s="27" t="s">
        <v>698</v>
      </c>
      <c r="CO418" s="27" t="s">
        <v>698</v>
      </c>
      <c r="CP418" s="27" t="s">
        <v>698</v>
      </c>
      <c r="CQ418" s="27" t="s">
        <v>698</v>
      </c>
      <c r="CR418" s="27" t="s">
        <v>698</v>
      </c>
      <c r="CS418" s="27" t="s">
        <v>698</v>
      </c>
      <c r="CT418" s="27" t="s">
        <v>698</v>
      </c>
      <c r="CU418" s="27" t="s">
        <v>698</v>
      </c>
      <c r="CV418" s="27" t="s">
        <v>698</v>
      </c>
      <c r="CW418" s="27" t="s">
        <v>698</v>
      </c>
      <c r="CX418" s="27" t="s">
        <v>698</v>
      </c>
      <c r="CY418" s="27" t="s">
        <v>698</v>
      </c>
      <c r="CZ418" s="27" t="s">
        <v>698</v>
      </c>
      <c r="DA418" s="27" t="s">
        <v>698</v>
      </c>
      <c r="DB418" s="27" t="s">
        <v>698</v>
      </c>
      <c r="DC418" s="27" t="s">
        <v>698</v>
      </c>
      <c r="DD418" s="27" t="s">
        <v>698</v>
      </c>
      <c r="DE418" s="27" t="s">
        <v>698</v>
      </c>
      <c r="DF418" s="27" t="s">
        <v>698</v>
      </c>
      <c r="DG418" s="27" t="s">
        <v>698</v>
      </c>
      <c r="DH418" s="27" t="s">
        <v>698</v>
      </c>
      <c r="DI418" s="27" t="s">
        <v>698</v>
      </c>
      <c r="DJ418" s="27" t="s">
        <v>698</v>
      </c>
      <c r="DK418" s="27" t="s">
        <v>698</v>
      </c>
      <c r="DL418" s="27" t="s">
        <v>698</v>
      </c>
      <c r="DM418" s="27" t="s">
        <v>698</v>
      </c>
      <c r="DN418" s="27" t="s">
        <v>698</v>
      </c>
      <c r="DO418" s="27" t="s">
        <v>698</v>
      </c>
      <c r="DP418" s="27" t="s">
        <v>698</v>
      </c>
      <c r="DQ418" s="27" t="s">
        <v>698</v>
      </c>
      <c r="DR418" s="27" t="s">
        <v>698</v>
      </c>
      <c r="DS418" s="27"/>
      <c r="DT418" s="27" t="s">
        <v>698</v>
      </c>
      <c r="DU418" s="27" t="s">
        <v>698</v>
      </c>
      <c r="DV418" s="27" t="s">
        <v>698</v>
      </c>
      <c r="DW418" s="27" t="s">
        <v>698</v>
      </c>
      <c r="DX418" s="27" t="s">
        <v>698</v>
      </c>
      <c r="DY418" s="27" t="s">
        <v>698</v>
      </c>
      <c r="DZ418" s="27" t="s">
        <v>698</v>
      </c>
      <c r="EA418" s="27" t="s">
        <v>698</v>
      </c>
      <c r="EB418" s="27" t="s">
        <v>698</v>
      </c>
      <c r="EC418" s="27" t="s">
        <v>698</v>
      </c>
      <c r="ED418" s="27" t="s">
        <v>698</v>
      </c>
      <c r="EE418" s="27" t="s">
        <v>698</v>
      </c>
      <c r="EF418" s="27" t="s">
        <v>698</v>
      </c>
      <c r="EG418" s="27" t="s">
        <v>694</v>
      </c>
      <c r="EH418" s="27" t="s">
        <v>698</v>
      </c>
      <c r="EI418" s="27" t="s">
        <v>698</v>
      </c>
      <c r="EJ418" s="27" t="s">
        <v>698</v>
      </c>
      <c r="EK418" s="27" t="s">
        <v>698</v>
      </c>
      <c r="EL418" s="27" t="s">
        <v>698</v>
      </c>
      <c r="EM418" s="27" t="s">
        <v>698</v>
      </c>
      <c r="EN418" s="27" t="s">
        <v>698</v>
      </c>
      <c r="EO418" s="27" t="s">
        <v>698</v>
      </c>
      <c r="EP418" s="27" t="s">
        <v>698</v>
      </c>
      <c r="EQ418" s="27" t="s">
        <v>698</v>
      </c>
      <c r="ER418" s="27" t="s">
        <v>698</v>
      </c>
      <c r="ES418" s="27" t="s">
        <v>698</v>
      </c>
      <c r="ET418" s="27" t="s">
        <v>698</v>
      </c>
      <c r="EU418" s="27" t="s">
        <v>698</v>
      </c>
      <c r="EV418" s="27" t="s">
        <v>698</v>
      </c>
      <c r="EW418" s="27" t="s">
        <v>698</v>
      </c>
      <c r="EX418" s="27" t="s">
        <v>698</v>
      </c>
      <c r="EY418" s="27" t="s">
        <v>698</v>
      </c>
      <c r="EZ418" s="27" t="s">
        <v>698</v>
      </c>
      <c r="FA418" s="27" t="s">
        <v>698</v>
      </c>
      <c r="FB418" s="27" t="s">
        <v>698</v>
      </c>
      <c r="FC418" s="27" t="s">
        <v>698</v>
      </c>
      <c r="FD418" s="27" t="s">
        <v>698</v>
      </c>
      <c r="FE418" s="27" t="s">
        <v>694</v>
      </c>
      <c r="FF418" s="27" t="s">
        <v>698</v>
      </c>
      <c r="FG418" s="27" t="s">
        <v>698</v>
      </c>
      <c r="FH418" s="27" t="s">
        <v>698</v>
      </c>
      <c r="FI418" s="27" t="s">
        <v>698</v>
      </c>
      <c r="FJ418" s="27" t="s">
        <v>694</v>
      </c>
      <c r="FK418" s="27" t="s">
        <v>698</v>
      </c>
      <c r="FL418" s="27" t="s">
        <v>698</v>
      </c>
      <c r="FM418" s="27" t="s">
        <v>698</v>
      </c>
      <c r="FN418" s="27" t="s">
        <v>694</v>
      </c>
      <c r="FO418" s="72" t="s">
        <v>2080</v>
      </c>
      <c r="FP418" s="72" t="s">
        <v>698</v>
      </c>
      <c r="FQ418" s="72" t="s">
        <v>1176</v>
      </c>
      <c r="FR418" s="72" t="s">
        <v>2081</v>
      </c>
      <c r="FS418" s="72" t="s">
        <v>698</v>
      </c>
      <c r="FT418" s="72" t="s">
        <v>698</v>
      </c>
      <c r="FU418" s="72" t="s">
        <v>698</v>
      </c>
      <c r="FV418" s="72" t="s">
        <v>2090</v>
      </c>
      <c r="FW418" s="78" t="s">
        <v>698</v>
      </c>
      <c r="FX418" s="78" t="s">
        <v>698</v>
      </c>
      <c r="FY418" s="72" t="s">
        <v>698</v>
      </c>
      <c r="FZ418" s="90"/>
      <c r="GA418" s="90"/>
      <c r="GB418" s="90"/>
      <c r="GC418" s="90"/>
      <c r="GD418" s="90"/>
      <c r="GE418" s="90"/>
      <c r="GF418" s="90"/>
      <c r="GG418" s="90"/>
      <c r="GH418" s="105" t="s">
        <v>2082</v>
      </c>
      <c r="GI418" s="106"/>
      <c r="GJ418" s="27"/>
      <c r="GK418" s="28"/>
      <c r="GL418" s="27"/>
    </row>
    <row r="419" spans="1:194" x14ac:dyDescent="0.25">
      <c r="A419" s="71" t="str">
        <f t="shared" si="42"/>
        <v>Expenditure: Remuneration of Councillors - Designation: Cell phone Allowance</v>
      </c>
      <c r="B419" s="27" t="s">
        <v>1639</v>
      </c>
      <c r="C419" s="27" t="str">
        <f t="shared" si="38"/>
        <v>IE008001003000000000000000000000000000</v>
      </c>
      <c r="D419" s="23" t="s">
        <v>1166</v>
      </c>
      <c r="E419" s="23" t="s">
        <v>720</v>
      </c>
      <c r="F419" s="23" t="s">
        <v>702</v>
      </c>
      <c r="G419" s="23" t="s">
        <v>710</v>
      </c>
      <c r="H419" s="23" t="s">
        <v>697</v>
      </c>
      <c r="I419" s="23" t="s">
        <v>697</v>
      </c>
      <c r="J419" s="23" t="s">
        <v>697</v>
      </c>
      <c r="K419" s="23" t="s">
        <v>697</v>
      </c>
      <c r="L419" s="23" t="s">
        <v>697</v>
      </c>
      <c r="M419" s="23" t="s">
        <v>697</v>
      </c>
      <c r="N419" s="23" t="s">
        <v>697</v>
      </c>
      <c r="O419" s="23" t="s">
        <v>697</v>
      </c>
      <c r="P419" s="23" t="s">
        <v>697</v>
      </c>
      <c r="Q419" s="27">
        <v>0</v>
      </c>
      <c r="R419" s="27" t="s">
        <v>704</v>
      </c>
      <c r="S419" s="27" t="s">
        <v>698</v>
      </c>
      <c r="T419" s="28" t="s">
        <v>694</v>
      </c>
      <c r="U419" s="28"/>
      <c r="V419" s="27" t="s">
        <v>645</v>
      </c>
      <c r="W419" s="27" t="s">
        <v>905</v>
      </c>
      <c r="X419" s="27"/>
      <c r="Y419" s="27"/>
      <c r="Z419" s="27" t="s">
        <v>2091</v>
      </c>
      <c r="AA419" s="27"/>
      <c r="AB419" s="27"/>
      <c r="AC419" s="27"/>
      <c r="AD419" s="27"/>
      <c r="AE419" s="27"/>
      <c r="AF419" s="27"/>
      <c r="AG419" s="27"/>
      <c r="AH419" s="27"/>
      <c r="AI419" s="27" t="s">
        <v>2092</v>
      </c>
      <c r="AJ419" s="28" t="s">
        <v>704</v>
      </c>
      <c r="AK419" s="27" t="s">
        <v>698</v>
      </c>
      <c r="AL419" s="27" t="s">
        <v>698</v>
      </c>
      <c r="AM419" s="27" t="s">
        <v>698</v>
      </c>
      <c r="AN419" s="27" t="s">
        <v>698</v>
      </c>
      <c r="AO419" s="27" t="s">
        <v>698</v>
      </c>
      <c r="AP419" s="27" t="s">
        <v>698</v>
      </c>
      <c r="AQ419" s="27" t="s">
        <v>698</v>
      </c>
      <c r="AR419" s="27" t="s">
        <v>698</v>
      </c>
      <c r="AS419" s="27" t="s">
        <v>698</v>
      </c>
      <c r="AT419" s="27" t="s">
        <v>698</v>
      </c>
      <c r="AU419" s="27" t="s">
        <v>698</v>
      </c>
      <c r="AV419" s="27" t="s">
        <v>698</v>
      </c>
      <c r="AW419" s="27" t="s">
        <v>698</v>
      </c>
      <c r="AX419" s="27" t="s">
        <v>698</v>
      </c>
      <c r="AY419" s="27" t="s">
        <v>698</v>
      </c>
      <c r="AZ419" s="27" t="s">
        <v>698</v>
      </c>
      <c r="BA419" s="27" t="s">
        <v>698</v>
      </c>
      <c r="BB419" s="27" t="s">
        <v>698</v>
      </c>
      <c r="BC419" s="27" t="s">
        <v>698</v>
      </c>
      <c r="BD419" s="27" t="s">
        <v>698</v>
      </c>
      <c r="BE419" s="27" t="s">
        <v>698</v>
      </c>
      <c r="BF419" s="27" t="s">
        <v>698</v>
      </c>
      <c r="BG419" s="27" t="s">
        <v>698</v>
      </c>
      <c r="BH419" s="27" t="s">
        <v>698</v>
      </c>
      <c r="BI419" s="27" t="s">
        <v>698</v>
      </c>
      <c r="BJ419" s="27" t="s">
        <v>698</v>
      </c>
      <c r="BK419" s="27" t="s">
        <v>698</v>
      </c>
      <c r="BL419" s="27" t="s">
        <v>698</v>
      </c>
      <c r="BM419" s="27" t="s">
        <v>698</v>
      </c>
      <c r="BN419" s="27" t="s">
        <v>698</v>
      </c>
      <c r="BO419" s="27" t="s">
        <v>698</v>
      </c>
      <c r="BP419" s="27" t="s">
        <v>698</v>
      </c>
      <c r="BQ419" s="27" t="s">
        <v>698</v>
      </c>
      <c r="BR419" s="27" t="s">
        <v>698</v>
      </c>
      <c r="BS419" s="27" t="s">
        <v>698</v>
      </c>
      <c r="BT419" s="27" t="s">
        <v>698</v>
      </c>
      <c r="BU419" s="27" t="s">
        <v>698</v>
      </c>
      <c r="BV419" s="27" t="s">
        <v>698</v>
      </c>
      <c r="BW419" s="27" t="s">
        <v>698</v>
      </c>
      <c r="BX419" s="27" t="s">
        <v>698</v>
      </c>
      <c r="BY419" s="27" t="s">
        <v>698</v>
      </c>
      <c r="BZ419" s="27" t="s">
        <v>698</v>
      </c>
      <c r="CA419" s="27" t="s">
        <v>698</v>
      </c>
      <c r="CB419" s="27" t="s">
        <v>698</v>
      </c>
      <c r="CC419" s="27" t="s">
        <v>698</v>
      </c>
      <c r="CD419" s="27" t="s">
        <v>698</v>
      </c>
      <c r="CE419" s="27" t="s">
        <v>698</v>
      </c>
      <c r="CF419" s="27" t="s">
        <v>698</v>
      </c>
      <c r="CG419" s="27" t="s">
        <v>698</v>
      </c>
      <c r="CH419" s="27" t="s">
        <v>698</v>
      </c>
      <c r="CI419" s="27" t="s">
        <v>698</v>
      </c>
      <c r="CJ419" s="27" t="s">
        <v>698</v>
      </c>
      <c r="CK419" s="27" t="s">
        <v>698</v>
      </c>
      <c r="CL419" s="27" t="s">
        <v>698</v>
      </c>
      <c r="CM419" s="27" t="s">
        <v>698</v>
      </c>
      <c r="CN419" s="27" t="s">
        <v>698</v>
      </c>
      <c r="CO419" s="27" t="s">
        <v>698</v>
      </c>
      <c r="CP419" s="27" t="s">
        <v>698</v>
      </c>
      <c r="CQ419" s="27" t="s">
        <v>698</v>
      </c>
      <c r="CR419" s="27" t="s">
        <v>698</v>
      </c>
      <c r="CS419" s="27" t="s">
        <v>698</v>
      </c>
      <c r="CT419" s="27" t="s">
        <v>698</v>
      </c>
      <c r="CU419" s="27" t="s">
        <v>698</v>
      </c>
      <c r="CV419" s="27" t="s">
        <v>698</v>
      </c>
      <c r="CW419" s="27" t="s">
        <v>698</v>
      </c>
      <c r="CX419" s="27" t="s">
        <v>698</v>
      </c>
      <c r="CY419" s="27" t="s">
        <v>698</v>
      </c>
      <c r="CZ419" s="27" t="s">
        <v>698</v>
      </c>
      <c r="DA419" s="27" t="s">
        <v>698</v>
      </c>
      <c r="DB419" s="27" t="s">
        <v>698</v>
      </c>
      <c r="DC419" s="27" t="s">
        <v>698</v>
      </c>
      <c r="DD419" s="27" t="s">
        <v>698</v>
      </c>
      <c r="DE419" s="27" t="s">
        <v>698</v>
      </c>
      <c r="DF419" s="27" t="s">
        <v>698</v>
      </c>
      <c r="DG419" s="27" t="s">
        <v>698</v>
      </c>
      <c r="DH419" s="27" t="s">
        <v>698</v>
      </c>
      <c r="DI419" s="27" t="s">
        <v>698</v>
      </c>
      <c r="DJ419" s="27" t="s">
        <v>698</v>
      </c>
      <c r="DK419" s="27" t="s">
        <v>698</v>
      </c>
      <c r="DL419" s="27" t="s">
        <v>698</v>
      </c>
      <c r="DM419" s="27" t="s">
        <v>698</v>
      </c>
      <c r="DN419" s="27" t="s">
        <v>698</v>
      </c>
      <c r="DO419" s="27" t="s">
        <v>698</v>
      </c>
      <c r="DP419" s="27" t="s">
        <v>698</v>
      </c>
      <c r="DQ419" s="27" t="s">
        <v>698</v>
      </c>
      <c r="DR419" s="27" t="s">
        <v>698</v>
      </c>
      <c r="DS419" s="27"/>
      <c r="DT419" s="27" t="s">
        <v>698</v>
      </c>
      <c r="DU419" s="27" t="s">
        <v>698</v>
      </c>
      <c r="DV419" s="27" t="s">
        <v>698</v>
      </c>
      <c r="DW419" s="27" t="s">
        <v>698</v>
      </c>
      <c r="DX419" s="27" t="s">
        <v>698</v>
      </c>
      <c r="DY419" s="27" t="s">
        <v>698</v>
      </c>
      <c r="DZ419" s="27" t="s">
        <v>698</v>
      </c>
      <c r="EA419" s="27" t="s">
        <v>698</v>
      </c>
      <c r="EB419" s="27" t="s">
        <v>698</v>
      </c>
      <c r="EC419" s="27" t="s">
        <v>698</v>
      </c>
      <c r="ED419" s="27" t="s">
        <v>698</v>
      </c>
      <c r="EE419" s="27" t="s">
        <v>698</v>
      </c>
      <c r="EF419" s="27" t="s">
        <v>698</v>
      </c>
      <c r="EG419" s="27" t="s">
        <v>694</v>
      </c>
      <c r="EH419" s="27" t="s">
        <v>698</v>
      </c>
      <c r="EI419" s="27" t="s">
        <v>698</v>
      </c>
      <c r="EJ419" s="27" t="s">
        <v>698</v>
      </c>
      <c r="EK419" s="27" t="s">
        <v>698</v>
      </c>
      <c r="EL419" s="27" t="s">
        <v>698</v>
      </c>
      <c r="EM419" s="27" t="s">
        <v>698</v>
      </c>
      <c r="EN419" s="27" t="s">
        <v>698</v>
      </c>
      <c r="EO419" s="27" t="s">
        <v>698</v>
      </c>
      <c r="EP419" s="27" t="s">
        <v>698</v>
      </c>
      <c r="EQ419" s="27" t="s">
        <v>698</v>
      </c>
      <c r="ER419" s="27" t="s">
        <v>698</v>
      </c>
      <c r="ES419" s="27" t="s">
        <v>698</v>
      </c>
      <c r="ET419" s="27" t="s">
        <v>698</v>
      </c>
      <c r="EU419" s="27" t="s">
        <v>698</v>
      </c>
      <c r="EV419" s="27" t="s">
        <v>698</v>
      </c>
      <c r="EW419" s="27" t="s">
        <v>698</v>
      </c>
      <c r="EX419" s="27" t="s">
        <v>698</v>
      </c>
      <c r="EY419" s="27" t="s">
        <v>698</v>
      </c>
      <c r="EZ419" s="27" t="s">
        <v>698</v>
      </c>
      <c r="FA419" s="27" t="s">
        <v>698</v>
      </c>
      <c r="FB419" s="27" t="s">
        <v>698</v>
      </c>
      <c r="FC419" s="27" t="s">
        <v>698</v>
      </c>
      <c r="FD419" s="27" t="s">
        <v>698</v>
      </c>
      <c r="FE419" s="27" t="s">
        <v>694</v>
      </c>
      <c r="FF419" s="27" t="s">
        <v>698</v>
      </c>
      <c r="FG419" s="27" t="s">
        <v>698</v>
      </c>
      <c r="FH419" s="27" t="s">
        <v>698</v>
      </c>
      <c r="FI419" s="27" t="s">
        <v>698</v>
      </c>
      <c r="FJ419" s="27" t="s">
        <v>694</v>
      </c>
      <c r="FK419" s="27" t="s">
        <v>698</v>
      </c>
      <c r="FL419" s="27" t="s">
        <v>698</v>
      </c>
      <c r="FM419" s="27" t="s">
        <v>698</v>
      </c>
      <c r="FN419" s="27" t="s">
        <v>694</v>
      </c>
      <c r="FO419" s="72" t="s">
        <v>2080</v>
      </c>
      <c r="FP419" s="72" t="s">
        <v>698</v>
      </c>
      <c r="FQ419" s="72" t="s">
        <v>1176</v>
      </c>
      <c r="FR419" s="72" t="s">
        <v>2081</v>
      </c>
      <c r="FS419" s="72" t="s">
        <v>698</v>
      </c>
      <c r="FT419" s="72" t="s">
        <v>698</v>
      </c>
      <c r="FU419" s="72" t="s">
        <v>698</v>
      </c>
      <c r="FV419" s="72" t="s">
        <v>2093</v>
      </c>
      <c r="FW419" s="78" t="s">
        <v>698</v>
      </c>
      <c r="FX419" s="78" t="s">
        <v>698</v>
      </c>
      <c r="FY419" s="72" t="s">
        <v>698</v>
      </c>
      <c r="FZ419" s="90"/>
      <c r="GA419" s="90"/>
      <c r="GB419" s="90"/>
      <c r="GC419" s="90"/>
      <c r="GD419" s="90"/>
      <c r="GE419" s="90"/>
      <c r="GF419" s="90"/>
      <c r="GG419" s="90"/>
      <c r="GH419" s="105" t="s">
        <v>2082</v>
      </c>
      <c r="GI419" s="106"/>
      <c r="GJ419" s="27"/>
      <c r="GK419" s="28"/>
      <c r="GL419" s="27"/>
    </row>
    <row r="420" spans="1:194" x14ac:dyDescent="0.25">
      <c r="A420" s="71" t="str">
        <f t="shared" si="42"/>
        <v>Expenditure: Remuneration of Councillors - Designation: Housing Allowance</v>
      </c>
      <c r="B420" s="27" t="s">
        <v>1639</v>
      </c>
      <c r="C420" s="27" t="str">
        <f t="shared" si="38"/>
        <v>IE008001004000000000000000000000000000</v>
      </c>
      <c r="D420" s="23" t="s">
        <v>1166</v>
      </c>
      <c r="E420" s="23" t="s">
        <v>720</v>
      </c>
      <c r="F420" s="23" t="s">
        <v>702</v>
      </c>
      <c r="G420" s="23" t="s">
        <v>711</v>
      </c>
      <c r="H420" s="23" t="s">
        <v>697</v>
      </c>
      <c r="I420" s="23" t="s">
        <v>697</v>
      </c>
      <c r="J420" s="23" t="s">
        <v>697</v>
      </c>
      <c r="K420" s="23" t="s">
        <v>697</v>
      </c>
      <c r="L420" s="23" t="s">
        <v>697</v>
      </c>
      <c r="M420" s="23" t="s">
        <v>697</v>
      </c>
      <c r="N420" s="23" t="s">
        <v>697</v>
      </c>
      <c r="O420" s="23" t="s">
        <v>697</v>
      </c>
      <c r="P420" s="23" t="s">
        <v>697</v>
      </c>
      <c r="Q420" s="27">
        <v>0</v>
      </c>
      <c r="R420" s="27" t="s">
        <v>704</v>
      </c>
      <c r="S420" s="27" t="s">
        <v>698</v>
      </c>
      <c r="T420" s="28" t="s">
        <v>694</v>
      </c>
      <c r="U420" s="28"/>
      <c r="V420" s="27" t="s">
        <v>646</v>
      </c>
      <c r="W420" s="27" t="s">
        <v>905</v>
      </c>
      <c r="X420" s="27"/>
      <c r="Y420" s="27"/>
      <c r="Z420" s="27" t="s">
        <v>2094</v>
      </c>
      <c r="AA420" s="27"/>
      <c r="AB420" s="27"/>
      <c r="AC420" s="27"/>
      <c r="AD420" s="27"/>
      <c r="AE420" s="27"/>
      <c r="AF420" s="27"/>
      <c r="AG420" s="27"/>
      <c r="AH420" s="27"/>
      <c r="AI420" s="27" t="s">
        <v>2095</v>
      </c>
      <c r="AJ420" s="28" t="s">
        <v>704</v>
      </c>
      <c r="AK420" s="27" t="s">
        <v>698</v>
      </c>
      <c r="AL420" s="27" t="s">
        <v>698</v>
      </c>
      <c r="AM420" s="27" t="s">
        <v>698</v>
      </c>
      <c r="AN420" s="27" t="s">
        <v>698</v>
      </c>
      <c r="AO420" s="27" t="s">
        <v>698</v>
      </c>
      <c r="AP420" s="27" t="s">
        <v>698</v>
      </c>
      <c r="AQ420" s="27" t="s">
        <v>698</v>
      </c>
      <c r="AR420" s="27" t="s">
        <v>698</v>
      </c>
      <c r="AS420" s="27" t="s">
        <v>698</v>
      </c>
      <c r="AT420" s="27" t="s">
        <v>698</v>
      </c>
      <c r="AU420" s="27" t="s">
        <v>698</v>
      </c>
      <c r="AV420" s="27" t="s">
        <v>698</v>
      </c>
      <c r="AW420" s="27" t="s">
        <v>698</v>
      </c>
      <c r="AX420" s="27" t="s">
        <v>698</v>
      </c>
      <c r="AY420" s="27" t="s">
        <v>698</v>
      </c>
      <c r="AZ420" s="27" t="s">
        <v>698</v>
      </c>
      <c r="BA420" s="27" t="s">
        <v>698</v>
      </c>
      <c r="BB420" s="27" t="s">
        <v>698</v>
      </c>
      <c r="BC420" s="27" t="s">
        <v>698</v>
      </c>
      <c r="BD420" s="27" t="s">
        <v>698</v>
      </c>
      <c r="BE420" s="27" t="s">
        <v>698</v>
      </c>
      <c r="BF420" s="27" t="s">
        <v>698</v>
      </c>
      <c r="BG420" s="27" t="s">
        <v>698</v>
      </c>
      <c r="BH420" s="27" t="s">
        <v>698</v>
      </c>
      <c r="BI420" s="27" t="s">
        <v>698</v>
      </c>
      <c r="BJ420" s="27" t="s">
        <v>698</v>
      </c>
      <c r="BK420" s="27" t="s">
        <v>698</v>
      </c>
      <c r="BL420" s="27" t="s">
        <v>698</v>
      </c>
      <c r="BM420" s="27" t="s">
        <v>698</v>
      </c>
      <c r="BN420" s="27" t="s">
        <v>698</v>
      </c>
      <c r="BO420" s="27" t="s">
        <v>698</v>
      </c>
      <c r="BP420" s="27" t="s">
        <v>698</v>
      </c>
      <c r="BQ420" s="27" t="s">
        <v>698</v>
      </c>
      <c r="BR420" s="27" t="s">
        <v>698</v>
      </c>
      <c r="BS420" s="27" t="s">
        <v>698</v>
      </c>
      <c r="BT420" s="27" t="s">
        <v>698</v>
      </c>
      <c r="BU420" s="27" t="s">
        <v>698</v>
      </c>
      <c r="BV420" s="27" t="s">
        <v>698</v>
      </c>
      <c r="BW420" s="27" t="s">
        <v>698</v>
      </c>
      <c r="BX420" s="27" t="s">
        <v>698</v>
      </c>
      <c r="BY420" s="27" t="s">
        <v>698</v>
      </c>
      <c r="BZ420" s="27" t="s">
        <v>698</v>
      </c>
      <c r="CA420" s="27" t="s">
        <v>698</v>
      </c>
      <c r="CB420" s="27" t="s">
        <v>698</v>
      </c>
      <c r="CC420" s="27" t="s">
        <v>698</v>
      </c>
      <c r="CD420" s="27" t="s">
        <v>698</v>
      </c>
      <c r="CE420" s="27" t="s">
        <v>698</v>
      </c>
      <c r="CF420" s="27" t="s">
        <v>698</v>
      </c>
      <c r="CG420" s="27" t="s">
        <v>698</v>
      </c>
      <c r="CH420" s="27" t="s">
        <v>698</v>
      </c>
      <c r="CI420" s="27" t="s">
        <v>698</v>
      </c>
      <c r="CJ420" s="27" t="s">
        <v>698</v>
      </c>
      <c r="CK420" s="27" t="s">
        <v>698</v>
      </c>
      <c r="CL420" s="27" t="s">
        <v>698</v>
      </c>
      <c r="CM420" s="27" t="s">
        <v>698</v>
      </c>
      <c r="CN420" s="27" t="s">
        <v>698</v>
      </c>
      <c r="CO420" s="27" t="s">
        <v>698</v>
      </c>
      <c r="CP420" s="27" t="s">
        <v>698</v>
      </c>
      <c r="CQ420" s="27" t="s">
        <v>698</v>
      </c>
      <c r="CR420" s="27" t="s">
        <v>698</v>
      </c>
      <c r="CS420" s="27" t="s">
        <v>698</v>
      </c>
      <c r="CT420" s="27" t="s">
        <v>698</v>
      </c>
      <c r="CU420" s="27" t="s">
        <v>698</v>
      </c>
      <c r="CV420" s="27" t="s">
        <v>698</v>
      </c>
      <c r="CW420" s="27" t="s">
        <v>698</v>
      </c>
      <c r="CX420" s="27" t="s">
        <v>698</v>
      </c>
      <c r="CY420" s="27" t="s">
        <v>698</v>
      </c>
      <c r="CZ420" s="27" t="s">
        <v>698</v>
      </c>
      <c r="DA420" s="27" t="s">
        <v>698</v>
      </c>
      <c r="DB420" s="27" t="s">
        <v>698</v>
      </c>
      <c r="DC420" s="27" t="s">
        <v>698</v>
      </c>
      <c r="DD420" s="27" t="s">
        <v>698</v>
      </c>
      <c r="DE420" s="27" t="s">
        <v>698</v>
      </c>
      <c r="DF420" s="27" t="s">
        <v>698</v>
      </c>
      <c r="DG420" s="27" t="s">
        <v>698</v>
      </c>
      <c r="DH420" s="27" t="s">
        <v>698</v>
      </c>
      <c r="DI420" s="27" t="s">
        <v>698</v>
      </c>
      <c r="DJ420" s="27" t="s">
        <v>698</v>
      </c>
      <c r="DK420" s="27" t="s">
        <v>698</v>
      </c>
      <c r="DL420" s="27" t="s">
        <v>698</v>
      </c>
      <c r="DM420" s="27" t="s">
        <v>698</v>
      </c>
      <c r="DN420" s="27" t="s">
        <v>698</v>
      </c>
      <c r="DO420" s="27" t="s">
        <v>698</v>
      </c>
      <c r="DP420" s="27" t="s">
        <v>698</v>
      </c>
      <c r="DQ420" s="27" t="s">
        <v>698</v>
      </c>
      <c r="DR420" s="27" t="s">
        <v>698</v>
      </c>
      <c r="DS420" s="27"/>
      <c r="DT420" s="27" t="s">
        <v>698</v>
      </c>
      <c r="DU420" s="27" t="s">
        <v>698</v>
      </c>
      <c r="DV420" s="27" t="s">
        <v>698</v>
      </c>
      <c r="DW420" s="27" t="s">
        <v>698</v>
      </c>
      <c r="DX420" s="27" t="s">
        <v>698</v>
      </c>
      <c r="DY420" s="27" t="s">
        <v>698</v>
      </c>
      <c r="DZ420" s="27" t="s">
        <v>698</v>
      </c>
      <c r="EA420" s="27" t="s">
        <v>698</v>
      </c>
      <c r="EB420" s="27" t="s">
        <v>698</v>
      </c>
      <c r="EC420" s="27" t="s">
        <v>698</v>
      </c>
      <c r="ED420" s="27" t="s">
        <v>698</v>
      </c>
      <c r="EE420" s="27" t="s">
        <v>698</v>
      </c>
      <c r="EF420" s="27" t="s">
        <v>698</v>
      </c>
      <c r="EG420" s="27" t="s">
        <v>694</v>
      </c>
      <c r="EH420" s="27" t="s">
        <v>698</v>
      </c>
      <c r="EI420" s="27" t="s">
        <v>698</v>
      </c>
      <c r="EJ420" s="27" t="s">
        <v>698</v>
      </c>
      <c r="EK420" s="27" t="s">
        <v>698</v>
      </c>
      <c r="EL420" s="27" t="s">
        <v>698</v>
      </c>
      <c r="EM420" s="27" t="s">
        <v>698</v>
      </c>
      <c r="EN420" s="27" t="s">
        <v>698</v>
      </c>
      <c r="EO420" s="27" t="s">
        <v>698</v>
      </c>
      <c r="EP420" s="27" t="s">
        <v>698</v>
      </c>
      <c r="EQ420" s="27" t="s">
        <v>698</v>
      </c>
      <c r="ER420" s="27" t="s">
        <v>698</v>
      </c>
      <c r="ES420" s="27" t="s">
        <v>698</v>
      </c>
      <c r="ET420" s="27" t="s">
        <v>698</v>
      </c>
      <c r="EU420" s="27" t="s">
        <v>698</v>
      </c>
      <c r="EV420" s="27" t="s">
        <v>698</v>
      </c>
      <c r="EW420" s="27" t="s">
        <v>698</v>
      </c>
      <c r="EX420" s="27" t="s">
        <v>698</v>
      </c>
      <c r="EY420" s="27" t="s">
        <v>698</v>
      </c>
      <c r="EZ420" s="27" t="s">
        <v>698</v>
      </c>
      <c r="FA420" s="27" t="s">
        <v>698</v>
      </c>
      <c r="FB420" s="27" t="s">
        <v>698</v>
      </c>
      <c r="FC420" s="27" t="s">
        <v>698</v>
      </c>
      <c r="FD420" s="27" t="s">
        <v>698</v>
      </c>
      <c r="FE420" s="27" t="s">
        <v>694</v>
      </c>
      <c r="FF420" s="27" t="s">
        <v>698</v>
      </c>
      <c r="FG420" s="27" t="s">
        <v>698</v>
      </c>
      <c r="FH420" s="27" t="s">
        <v>698</v>
      </c>
      <c r="FI420" s="27" t="s">
        <v>698</v>
      </c>
      <c r="FJ420" s="27" t="s">
        <v>694</v>
      </c>
      <c r="FK420" s="27" t="s">
        <v>698</v>
      </c>
      <c r="FL420" s="27" t="s">
        <v>698</v>
      </c>
      <c r="FM420" s="27" t="s">
        <v>698</v>
      </c>
      <c r="FN420" s="27" t="s">
        <v>694</v>
      </c>
      <c r="FO420" s="72" t="s">
        <v>2080</v>
      </c>
      <c r="FP420" s="72" t="s">
        <v>698</v>
      </c>
      <c r="FQ420" s="72" t="s">
        <v>1176</v>
      </c>
      <c r="FR420" s="72" t="s">
        <v>2081</v>
      </c>
      <c r="FS420" s="72" t="s">
        <v>698</v>
      </c>
      <c r="FT420" s="72" t="s">
        <v>698</v>
      </c>
      <c r="FU420" s="72" t="s">
        <v>698</v>
      </c>
      <c r="FV420" s="72" t="s">
        <v>2096</v>
      </c>
      <c r="FW420" s="78" t="s">
        <v>698</v>
      </c>
      <c r="FX420" s="78" t="s">
        <v>698</v>
      </c>
      <c r="FY420" s="72" t="s">
        <v>698</v>
      </c>
      <c r="FZ420" s="90"/>
      <c r="GA420" s="90"/>
      <c r="GB420" s="90"/>
      <c r="GC420" s="90"/>
      <c r="GD420" s="90"/>
      <c r="GE420" s="90"/>
      <c r="GF420" s="90"/>
      <c r="GG420" s="90"/>
      <c r="GH420" s="105" t="s">
        <v>2082</v>
      </c>
      <c r="GI420" s="106"/>
      <c r="GJ420" s="27"/>
      <c r="GK420" s="28"/>
      <c r="GL420" s="27"/>
    </row>
    <row r="421" spans="1:194" x14ac:dyDescent="0.25">
      <c r="A421" s="71" t="str">
        <f t="shared" si="42"/>
        <v>Expenditure: Remuneration of Councillors - Designation: In-kind Benefits</v>
      </c>
      <c r="B421" s="27" t="s">
        <v>1639</v>
      </c>
      <c r="C421" s="27" t="str">
        <f t="shared" si="38"/>
        <v>IE008001005000000000000000000000000000</v>
      </c>
      <c r="D421" s="23" t="s">
        <v>1166</v>
      </c>
      <c r="E421" s="23" t="s">
        <v>720</v>
      </c>
      <c r="F421" s="23" t="s">
        <v>702</v>
      </c>
      <c r="G421" s="23" t="s">
        <v>713</v>
      </c>
      <c r="H421" s="23" t="s">
        <v>697</v>
      </c>
      <c r="I421" s="23" t="s">
        <v>697</v>
      </c>
      <c r="J421" s="23" t="s">
        <v>697</v>
      </c>
      <c r="K421" s="23" t="s">
        <v>697</v>
      </c>
      <c r="L421" s="23" t="s">
        <v>697</v>
      </c>
      <c r="M421" s="23" t="s">
        <v>697</v>
      </c>
      <c r="N421" s="23" t="s">
        <v>697</v>
      </c>
      <c r="O421" s="23" t="s">
        <v>697</v>
      </c>
      <c r="P421" s="23" t="s">
        <v>697</v>
      </c>
      <c r="Q421" s="27">
        <v>0</v>
      </c>
      <c r="R421" s="27" t="s">
        <v>704</v>
      </c>
      <c r="S421" s="27" t="s">
        <v>698</v>
      </c>
      <c r="T421" s="28" t="s">
        <v>694</v>
      </c>
      <c r="U421" s="28"/>
      <c r="V421" s="27" t="s">
        <v>647</v>
      </c>
      <c r="W421" s="27" t="s">
        <v>905</v>
      </c>
      <c r="X421" s="27"/>
      <c r="Y421" s="27"/>
      <c r="Z421" s="27" t="s">
        <v>1793</v>
      </c>
      <c r="AA421" s="27"/>
      <c r="AB421" s="27"/>
      <c r="AC421" s="27"/>
      <c r="AD421" s="27"/>
      <c r="AE421" s="27"/>
      <c r="AF421" s="27"/>
      <c r="AG421" s="27"/>
      <c r="AH421" s="27"/>
      <c r="AI421" s="27" t="s">
        <v>2097</v>
      </c>
      <c r="AJ421" s="28" t="s">
        <v>704</v>
      </c>
      <c r="AK421" s="27" t="s">
        <v>698</v>
      </c>
      <c r="AL421" s="27" t="s">
        <v>698</v>
      </c>
      <c r="AM421" s="27" t="s">
        <v>698</v>
      </c>
      <c r="AN421" s="27" t="s">
        <v>698</v>
      </c>
      <c r="AO421" s="27" t="s">
        <v>698</v>
      </c>
      <c r="AP421" s="27" t="s">
        <v>698</v>
      </c>
      <c r="AQ421" s="27" t="s">
        <v>698</v>
      </c>
      <c r="AR421" s="27" t="s">
        <v>698</v>
      </c>
      <c r="AS421" s="27" t="s">
        <v>698</v>
      </c>
      <c r="AT421" s="27" t="s">
        <v>698</v>
      </c>
      <c r="AU421" s="27" t="s">
        <v>698</v>
      </c>
      <c r="AV421" s="27" t="s">
        <v>698</v>
      </c>
      <c r="AW421" s="27" t="s">
        <v>698</v>
      </c>
      <c r="AX421" s="27" t="s">
        <v>698</v>
      </c>
      <c r="AY421" s="27" t="s">
        <v>698</v>
      </c>
      <c r="AZ421" s="27" t="s">
        <v>698</v>
      </c>
      <c r="BA421" s="27" t="s">
        <v>698</v>
      </c>
      <c r="BB421" s="27" t="s">
        <v>698</v>
      </c>
      <c r="BC421" s="27" t="s">
        <v>698</v>
      </c>
      <c r="BD421" s="27" t="s">
        <v>698</v>
      </c>
      <c r="BE421" s="27" t="s">
        <v>698</v>
      </c>
      <c r="BF421" s="27" t="s">
        <v>698</v>
      </c>
      <c r="BG421" s="27" t="s">
        <v>698</v>
      </c>
      <c r="BH421" s="27" t="s">
        <v>698</v>
      </c>
      <c r="BI421" s="27" t="s">
        <v>698</v>
      </c>
      <c r="BJ421" s="27" t="s">
        <v>698</v>
      </c>
      <c r="BK421" s="27" t="s">
        <v>698</v>
      </c>
      <c r="BL421" s="27" t="s">
        <v>698</v>
      </c>
      <c r="BM421" s="27" t="s">
        <v>698</v>
      </c>
      <c r="BN421" s="27" t="s">
        <v>698</v>
      </c>
      <c r="BO421" s="27" t="s">
        <v>698</v>
      </c>
      <c r="BP421" s="27" t="s">
        <v>698</v>
      </c>
      <c r="BQ421" s="27" t="s">
        <v>698</v>
      </c>
      <c r="BR421" s="27" t="s">
        <v>698</v>
      </c>
      <c r="BS421" s="27" t="s">
        <v>698</v>
      </c>
      <c r="BT421" s="27" t="s">
        <v>698</v>
      </c>
      <c r="BU421" s="27" t="s">
        <v>698</v>
      </c>
      <c r="BV421" s="27" t="s">
        <v>698</v>
      </c>
      <c r="BW421" s="27" t="s">
        <v>698</v>
      </c>
      <c r="BX421" s="27" t="s">
        <v>698</v>
      </c>
      <c r="BY421" s="27" t="s">
        <v>698</v>
      </c>
      <c r="BZ421" s="27" t="s">
        <v>698</v>
      </c>
      <c r="CA421" s="27" t="s">
        <v>698</v>
      </c>
      <c r="CB421" s="27" t="s">
        <v>698</v>
      </c>
      <c r="CC421" s="27" t="s">
        <v>698</v>
      </c>
      <c r="CD421" s="27" t="s">
        <v>698</v>
      </c>
      <c r="CE421" s="27" t="s">
        <v>698</v>
      </c>
      <c r="CF421" s="27" t="s">
        <v>698</v>
      </c>
      <c r="CG421" s="27" t="s">
        <v>698</v>
      </c>
      <c r="CH421" s="27" t="s">
        <v>698</v>
      </c>
      <c r="CI421" s="27" t="s">
        <v>698</v>
      </c>
      <c r="CJ421" s="27" t="s">
        <v>698</v>
      </c>
      <c r="CK421" s="27" t="s">
        <v>698</v>
      </c>
      <c r="CL421" s="27" t="s">
        <v>698</v>
      </c>
      <c r="CM421" s="27" t="s">
        <v>698</v>
      </c>
      <c r="CN421" s="27" t="s">
        <v>698</v>
      </c>
      <c r="CO421" s="27" t="s">
        <v>698</v>
      </c>
      <c r="CP421" s="27" t="s">
        <v>698</v>
      </c>
      <c r="CQ421" s="27" t="s">
        <v>698</v>
      </c>
      <c r="CR421" s="27" t="s">
        <v>698</v>
      </c>
      <c r="CS421" s="27" t="s">
        <v>698</v>
      </c>
      <c r="CT421" s="27" t="s">
        <v>698</v>
      </c>
      <c r="CU421" s="27" t="s">
        <v>698</v>
      </c>
      <c r="CV421" s="27" t="s">
        <v>698</v>
      </c>
      <c r="CW421" s="27" t="s">
        <v>698</v>
      </c>
      <c r="CX421" s="27" t="s">
        <v>698</v>
      </c>
      <c r="CY421" s="27" t="s">
        <v>698</v>
      </c>
      <c r="CZ421" s="27" t="s">
        <v>698</v>
      </c>
      <c r="DA421" s="27" t="s">
        <v>698</v>
      </c>
      <c r="DB421" s="27" t="s">
        <v>698</v>
      </c>
      <c r="DC421" s="27" t="s">
        <v>698</v>
      </c>
      <c r="DD421" s="27" t="s">
        <v>698</v>
      </c>
      <c r="DE421" s="27" t="s">
        <v>698</v>
      </c>
      <c r="DF421" s="27" t="s">
        <v>698</v>
      </c>
      <c r="DG421" s="27" t="s">
        <v>698</v>
      </c>
      <c r="DH421" s="27" t="s">
        <v>698</v>
      </c>
      <c r="DI421" s="27" t="s">
        <v>698</v>
      </c>
      <c r="DJ421" s="27" t="s">
        <v>698</v>
      </c>
      <c r="DK421" s="27" t="s">
        <v>698</v>
      </c>
      <c r="DL421" s="27" t="s">
        <v>698</v>
      </c>
      <c r="DM421" s="27" t="s">
        <v>698</v>
      </c>
      <c r="DN421" s="27" t="s">
        <v>698</v>
      </c>
      <c r="DO421" s="27" t="s">
        <v>698</v>
      </c>
      <c r="DP421" s="27" t="s">
        <v>698</v>
      </c>
      <c r="DQ421" s="27" t="s">
        <v>698</v>
      </c>
      <c r="DR421" s="27" t="s">
        <v>698</v>
      </c>
      <c r="DS421" s="27"/>
      <c r="DT421" s="27" t="s">
        <v>698</v>
      </c>
      <c r="DU421" s="27" t="s">
        <v>698</v>
      </c>
      <c r="DV421" s="27" t="s">
        <v>698</v>
      </c>
      <c r="DW421" s="27" t="s">
        <v>698</v>
      </c>
      <c r="DX421" s="27" t="s">
        <v>698</v>
      </c>
      <c r="DY421" s="27" t="s">
        <v>698</v>
      </c>
      <c r="DZ421" s="27" t="s">
        <v>698</v>
      </c>
      <c r="EA421" s="27" t="s">
        <v>698</v>
      </c>
      <c r="EB421" s="27" t="s">
        <v>698</v>
      </c>
      <c r="EC421" s="27" t="s">
        <v>698</v>
      </c>
      <c r="ED421" s="27" t="s">
        <v>698</v>
      </c>
      <c r="EE421" s="27" t="s">
        <v>698</v>
      </c>
      <c r="EF421" s="27" t="s">
        <v>698</v>
      </c>
      <c r="EG421" s="27" t="s">
        <v>694</v>
      </c>
      <c r="EH421" s="27" t="s">
        <v>698</v>
      </c>
      <c r="EI421" s="27" t="s">
        <v>698</v>
      </c>
      <c r="EJ421" s="27" t="s">
        <v>698</v>
      </c>
      <c r="EK421" s="27" t="s">
        <v>698</v>
      </c>
      <c r="EL421" s="27" t="s">
        <v>698</v>
      </c>
      <c r="EM421" s="27" t="s">
        <v>698</v>
      </c>
      <c r="EN421" s="27" t="s">
        <v>698</v>
      </c>
      <c r="EO421" s="27" t="s">
        <v>698</v>
      </c>
      <c r="EP421" s="27" t="s">
        <v>698</v>
      </c>
      <c r="EQ421" s="27" t="s">
        <v>698</v>
      </c>
      <c r="ER421" s="27" t="s">
        <v>698</v>
      </c>
      <c r="ES421" s="27" t="s">
        <v>698</v>
      </c>
      <c r="ET421" s="27" t="s">
        <v>698</v>
      </c>
      <c r="EU421" s="27" t="s">
        <v>698</v>
      </c>
      <c r="EV421" s="27" t="s">
        <v>698</v>
      </c>
      <c r="EW421" s="27" t="s">
        <v>698</v>
      </c>
      <c r="EX421" s="27" t="s">
        <v>698</v>
      </c>
      <c r="EY421" s="27" t="s">
        <v>698</v>
      </c>
      <c r="EZ421" s="27" t="s">
        <v>698</v>
      </c>
      <c r="FA421" s="27" t="s">
        <v>698</v>
      </c>
      <c r="FB421" s="27" t="s">
        <v>698</v>
      </c>
      <c r="FC421" s="27" t="s">
        <v>698</v>
      </c>
      <c r="FD421" s="27" t="s">
        <v>698</v>
      </c>
      <c r="FE421" s="27" t="s">
        <v>694</v>
      </c>
      <c r="FF421" s="27" t="s">
        <v>698</v>
      </c>
      <c r="FG421" s="27" t="s">
        <v>698</v>
      </c>
      <c r="FH421" s="27" t="s">
        <v>698</v>
      </c>
      <c r="FI421" s="27" t="s">
        <v>698</v>
      </c>
      <c r="FJ421" s="27" t="s">
        <v>694</v>
      </c>
      <c r="FK421" s="27" t="s">
        <v>698</v>
      </c>
      <c r="FL421" s="27" t="s">
        <v>698</v>
      </c>
      <c r="FM421" s="27" t="s">
        <v>698</v>
      </c>
      <c r="FN421" s="27" t="s">
        <v>694</v>
      </c>
      <c r="FO421" s="72" t="s">
        <v>2080</v>
      </c>
      <c r="FP421" s="72" t="s">
        <v>698</v>
      </c>
      <c r="FQ421" s="72" t="s">
        <v>1176</v>
      </c>
      <c r="FR421" s="72" t="s">
        <v>2081</v>
      </c>
      <c r="FS421" s="72" t="s">
        <v>698</v>
      </c>
      <c r="FT421" s="72" t="s">
        <v>698</v>
      </c>
      <c r="FU421" s="72" t="s">
        <v>698</v>
      </c>
      <c r="FV421" s="72" t="s">
        <v>2098</v>
      </c>
      <c r="FW421" s="78" t="s">
        <v>698</v>
      </c>
      <c r="FX421" s="78" t="s">
        <v>698</v>
      </c>
      <c r="FY421" s="72" t="s">
        <v>698</v>
      </c>
      <c r="FZ421" s="90"/>
      <c r="GA421" s="90"/>
      <c r="GB421" s="90"/>
      <c r="GC421" s="90"/>
      <c r="GD421" s="90"/>
      <c r="GE421" s="90"/>
      <c r="GF421" s="90"/>
      <c r="GG421" s="90"/>
      <c r="GH421" s="105" t="s">
        <v>2082</v>
      </c>
      <c r="GI421" s="106"/>
      <c r="GJ421" s="27"/>
      <c r="GK421" s="28"/>
      <c r="GL421" s="27"/>
    </row>
    <row r="422" spans="1:194" x14ac:dyDescent="0.25">
      <c r="A422" s="71" t="str">
        <f t="shared" si="42"/>
        <v>Expenditure: Remuneration of Councillors - Designation: Motor Vehicle Allowance</v>
      </c>
      <c r="B422" s="27" t="s">
        <v>1639</v>
      </c>
      <c r="C422" s="27" t="str">
        <f t="shared" si="38"/>
        <v>IE008001006000000000000000000000000000</v>
      </c>
      <c r="D422" s="23" t="s">
        <v>1166</v>
      </c>
      <c r="E422" s="23" t="s">
        <v>720</v>
      </c>
      <c r="F422" s="23" t="s">
        <v>702</v>
      </c>
      <c r="G422" s="23" t="s">
        <v>715</v>
      </c>
      <c r="H422" s="23" t="s">
        <v>697</v>
      </c>
      <c r="I422" s="23" t="s">
        <v>697</v>
      </c>
      <c r="J422" s="23" t="s">
        <v>697</v>
      </c>
      <c r="K422" s="23" t="s">
        <v>697</v>
      </c>
      <c r="L422" s="23" t="s">
        <v>697</v>
      </c>
      <c r="M422" s="23" t="s">
        <v>697</v>
      </c>
      <c r="N422" s="23" t="s">
        <v>697</v>
      </c>
      <c r="O422" s="23" t="s">
        <v>697</v>
      </c>
      <c r="P422" s="23" t="s">
        <v>697</v>
      </c>
      <c r="Q422" s="27">
        <v>0</v>
      </c>
      <c r="R422" s="27" t="s">
        <v>704</v>
      </c>
      <c r="S422" s="27" t="s">
        <v>698</v>
      </c>
      <c r="T422" s="28" t="s">
        <v>694</v>
      </c>
      <c r="U422" s="28"/>
      <c r="V422" s="27" t="s">
        <v>648</v>
      </c>
      <c r="W422" s="27" t="s">
        <v>905</v>
      </c>
      <c r="X422" s="27"/>
      <c r="Y422" s="27"/>
      <c r="Z422" s="27" t="s">
        <v>2099</v>
      </c>
      <c r="AA422" s="27"/>
      <c r="AB422" s="27"/>
      <c r="AC422" s="27"/>
      <c r="AD422" s="27"/>
      <c r="AE422" s="27"/>
      <c r="AF422" s="27"/>
      <c r="AG422" s="27"/>
      <c r="AH422" s="27"/>
      <c r="AI422" s="27" t="s">
        <v>2100</v>
      </c>
      <c r="AJ422" s="28" t="s">
        <v>704</v>
      </c>
      <c r="AK422" s="27" t="s">
        <v>698</v>
      </c>
      <c r="AL422" s="27" t="s">
        <v>698</v>
      </c>
      <c r="AM422" s="27" t="s">
        <v>698</v>
      </c>
      <c r="AN422" s="27" t="s">
        <v>698</v>
      </c>
      <c r="AO422" s="27" t="s">
        <v>698</v>
      </c>
      <c r="AP422" s="27" t="s">
        <v>698</v>
      </c>
      <c r="AQ422" s="27" t="s">
        <v>698</v>
      </c>
      <c r="AR422" s="27" t="s">
        <v>698</v>
      </c>
      <c r="AS422" s="27" t="s">
        <v>698</v>
      </c>
      <c r="AT422" s="27" t="s">
        <v>698</v>
      </c>
      <c r="AU422" s="27" t="s">
        <v>698</v>
      </c>
      <c r="AV422" s="27" t="s">
        <v>698</v>
      </c>
      <c r="AW422" s="27" t="s">
        <v>698</v>
      </c>
      <c r="AX422" s="27" t="s">
        <v>698</v>
      </c>
      <c r="AY422" s="27" t="s">
        <v>698</v>
      </c>
      <c r="AZ422" s="27" t="s">
        <v>698</v>
      </c>
      <c r="BA422" s="27" t="s">
        <v>698</v>
      </c>
      <c r="BB422" s="27" t="s">
        <v>698</v>
      </c>
      <c r="BC422" s="27" t="s">
        <v>698</v>
      </c>
      <c r="BD422" s="27" t="s">
        <v>698</v>
      </c>
      <c r="BE422" s="27" t="s">
        <v>698</v>
      </c>
      <c r="BF422" s="27" t="s">
        <v>698</v>
      </c>
      <c r="BG422" s="27" t="s">
        <v>698</v>
      </c>
      <c r="BH422" s="27" t="s">
        <v>698</v>
      </c>
      <c r="BI422" s="27" t="s">
        <v>698</v>
      </c>
      <c r="BJ422" s="27" t="s">
        <v>698</v>
      </c>
      <c r="BK422" s="27" t="s">
        <v>698</v>
      </c>
      <c r="BL422" s="27" t="s">
        <v>698</v>
      </c>
      <c r="BM422" s="27" t="s">
        <v>698</v>
      </c>
      <c r="BN422" s="27" t="s">
        <v>698</v>
      </c>
      <c r="BO422" s="27" t="s">
        <v>698</v>
      </c>
      <c r="BP422" s="27" t="s">
        <v>698</v>
      </c>
      <c r="BQ422" s="27" t="s">
        <v>698</v>
      </c>
      <c r="BR422" s="27" t="s">
        <v>698</v>
      </c>
      <c r="BS422" s="27" t="s">
        <v>698</v>
      </c>
      <c r="BT422" s="27" t="s">
        <v>698</v>
      </c>
      <c r="BU422" s="27" t="s">
        <v>698</v>
      </c>
      <c r="BV422" s="27" t="s">
        <v>698</v>
      </c>
      <c r="BW422" s="27" t="s">
        <v>698</v>
      </c>
      <c r="BX422" s="27" t="s">
        <v>698</v>
      </c>
      <c r="BY422" s="27" t="s">
        <v>698</v>
      </c>
      <c r="BZ422" s="27" t="s">
        <v>698</v>
      </c>
      <c r="CA422" s="27" t="s">
        <v>698</v>
      </c>
      <c r="CB422" s="27" t="s">
        <v>698</v>
      </c>
      <c r="CC422" s="27" t="s">
        <v>698</v>
      </c>
      <c r="CD422" s="27" t="s">
        <v>698</v>
      </c>
      <c r="CE422" s="27" t="s">
        <v>698</v>
      </c>
      <c r="CF422" s="27" t="s">
        <v>698</v>
      </c>
      <c r="CG422" s="27" t="s">
        <v>698</v>
      </c>
      <c r="CH422" s="27" t="s">
        <v>698</v>
      </c>
      <c r="CI422" s="27" t="s">
        <v>698</v>
      </c>
      <c r="CJ422" s="27" t="s">
        <v>698</v>
      </c>
      <c r="CK422" s="27" t="s">
        <v>698</v>
      </c>
      <c r="CL422" s="27" t="s">
        <v>698</v>
      </c>
      <c r="CM422" s="27" t="s">
        <v>698</v>
      </c>
      <c r="CN422" s="27" t="s">
        <v>698</v>
      </c>
      <c r="CO422" s="27" t="s">
        <v>698</v>
      </c>
      <c r="CP422" s="27" t="s">
        <v>698</v>
      </c>
      <c r="CQ422" s="27" t="s">
        <v>698</v>
      </c>
      <c r="CR422" s="27" t="s">
        <v>698</v>
      </c>
      <c r="CS422" s="27" t="s">
        <v>698</v>
      </c>
      <c r="CT422" s="27" t="s">
        <v>698</v>
      </c>
      <c r="CU422" s="27" t="s">
        <v>698</v>
      </c>
      <c r="CV422" s="27" t="s">
        <v>698</v>
      </c>
      <c r="CW422" s="27" t="s">
        <v>698</v>
      </c>
      <c r="CX422" s="27" t="s">
        <v>698</v>
      </c>
      <c r="CY422" s="27" t="s">
        <v>698</v>
      </c>
      <c r="CZ422" s="27" t="s">
        <v>698</v>
      </c>
      <c r="DA422" s="27" t="s">
        <v>698</v>
      </c>
      <c r="DB422" s="27" t="s">
        <v>698</v>
      </c>
      <c r="DC422" s="27" t="s">
        <v>698</v>
      </c>
      <c r="DD422" s="27" t="s">
        <v>698</v>
      </c>
      <c r="DE422" s="27" t="s">
        <v>698</v>
      </c>
      <c r="DF422" s="27" t="s">
        <v>698</v>
      </c>
      <c r="DG422" s="27" t="s">
        <v>698</v>
      </c>
      <c r="DH422" s="27" t="s">
        <v>698</v>
      </c>
      <c r="DI422" s="27" t="s">
        <v>698</v>
      </c>
      <c r="DJ422" s="27" t="s">
        <v>698</v>
      </c>
      <c r="DK422" s="27" t="s">
        <v>698</v>
      </c>
      <c r="DL422" s="27" t="s">
        <v>698</v>
      </c>
      <c r="DM422" s="27" t="s">
        <v>698</v>
      </c>
      <c r="DN422" s="27" t="s">
        <v>698</v>
      </c>
      <c r="DO422" s="27" t="s">
        <v>698</v>
      </c>
      <c r="DP422" s="27" t="s">
        <v>698</v>
      </c>
      <c r="DQ422" s="27" t="s">
        <v>698</v>
      </c>
      <c r="DR422" s="27" t="s">
        <v>698</v>
      </c>
      <c r="DS422" s="27"/>
      <c r="DT422" s="27" t="s">
        <v>698</v>
      </c>
      <c r="DU422" s="27" t="s">
        <v>698</v>
      </c>
      <c r="DV422" s="27" t="s">
        <v>698</v>
      </c>
      <c r="DW422" s="27" t="s">
        <v>698</v>
      </c>
      <c r="DX422" s="27" t="s">
        <v>698</v>
      </c>
      <c r="DY422" s="27" t="s">
        <v>698</v>
      </c>
      <c r="DZ422" s="27" t="s">
        <v>698</v>
      </c>
      <c r="EA422" s="27" t="s">
        <v>698</v>
      </c>
      <c r="EB422" s="27" t="s">
        <v>698</v>
      </c>
      <c r="EC422" s="27" t="s">
        <v>698</v>
      </c>
      <c r="ED422" s="27" t="s">
        <v>698</v>
      </c>
      <c r="EE422" s="27" t="s">
        <v>698</v>
      </c>
      <c r="EF422" s="27" t="s">
        <v>698</v>
      </c>
      <c r="EG422" s="27" t="s">
        <v>694</v>
      </c>
      <c r="EH422" s="27" t="s">
        <v>698</v>
      </c>
      <c r="EI422" s="27" t="s">
        <v>698</v>
      </c>
      <c r="EJ422" s="27" t="s">
        <v>698</v>
      </c>
      <c r="EK422" s="27" t="s">
        <v>698</v>
      </c>
      <c r="EL422" s="27" t="s">
        <v>698</v>
      </c>
      <c r="EM422" s="27" t="s">
        <v>698</v>
      </c>
      <c r="EN422" s="27" t="s">
        <v>698</v>
      </c>
      <c r="EO422" s="27" t="s">
        <v>698</v>
      </c>
      <c r="EP422" s="27" t="s">
        <v>698</v>
      </c>
      <c r="EQ422" s="27" t="s">
        <v>698</v>
      </c>
      <c r="ER422" s="27" t="s">
        <v>698</v>
      </c>
      <c r="ES422" s="27" t="s">
        <v>698</v>
      </c>
      <c r="ET422" s="27" t="s">
        <v>698</v>
      </c>
      <c r="EU422" s="27" t="s">
        <v>698</v>
      </c>
      <c r="EV422" s="27" t="s">
        <v>698</v>
      </c>
      <c r="EW422" s="27" t="s">
        <v>698</v>
      </c>
      <c r="EX422" s="27" t="s">
        <v>698</v>
      </c>
      <c r="EY422" s="27" t="s">
        <v>698</v>
      </c>
      <c r="EZ422" s="27" t="s">
        <v>698</v>
      </c>
      <c r="FA422" s="27" t="s">
        <v>698</v>
      </c>
      <c r="FB422" s="27" t="s">
        <v>698</v>
      </c>
      <c r="FC422" s="27" t="s">
        <v>698</v>
      </c>
      <c r="FD422" s="27" t="s">
        <v>698</v>
      </c>
      <c r="FE422" s="27" t="s">
        <v>694</v>
      </c>
      <c r="FF422" s="27" t="s">
        <v>698</v>
      </c>
      <c r="FG422" s="27" t="s">
        <v>698</v>
      </c>
      <c r="FH422" s="27" t="s">
        <v>698</v>
      </c>
      <c r="FI422" s="27" t="s">
        <v>698</v>
      </c>
      <c r="FJ422" s="27" t="s">
        <v>694</v>
      </c>
      <c r="FK422" s="27" t="s">
        <v>698</v>
      </c>
      <c r="FL422" s="27" t="s">
        <v>698</v>
      </c>
      <c r="FM422" s="27" t="s">
        <v>698</v>
      </c>
      <c r="FN422" s="27" t="s">
        <v>694</v>
      </c>
      <c r="FO422" s="72" t="s">
        <v>2080</v>
      </c>
      <c r="FP422" s="72" t="s">
        <v>698</v>
      </c>
      <c r="FQ422" s="72" t="s">
        <v>1176</v>
      </c>
      <c r="FR422" s="72" t="s">
        <v>2081</v>
      </c>
      <c r="FS422" s="72" t="s">
        <v>698</v>
      </c>
      <c r="FT422" s="72" t="s">
        <v>698</v>
      </c>
      <c r="FU422" s="72" t="s">
        <v>698</v>
      </c>
      <c r="FV422" s="72" t="s">
        <v>2101</v>
      </c>
      <c r="FW422" s="78" t="s">
        <v>698</v>
      </c>
      <c r="FX422" s="78" t="s">
        <v>698</v>
      </c>
      <c r="FY422" s="72" t="s">
        <v>698</v>
      </c>
      <c r="FZ422" s="90"/>
      <c r="GA422" s="90"/>
      <c r="GB422" s="90"/>
      <c r="GC422" s="90"/>
      <c r="GD422" s="90"/>
      <c r="GE422" s="90"/>
      <c r="GF422" s="90"/>
      <c r="GG422" s="90"/>
      <c r="GH422" s="105" t="s">
        <v>2082</v>
      </c>
      <c r="GI422" s="106"/>
      <c r="GJ422" s="27"/>
      <c r="GK422" s="28"/>
      <c r="GL422" s="27"/>
    </row>
    <row r="423" spans="1:194" x14ac:dyDescent="0.25">
      <c r="A423" s="71" t="str">
        <f>CONCATENATE($W$7,": ",$X$410," - ",$Y$411,": ",$Z$423)</f>
        <v>Expenditure: Remuneration of Councillors - Designation: Social Contributions</v>
      </c>
      <c r="B423" s="27" t="s">
        <v>694</v>
      </c>
      <c r="C423" s="27" t="str">
        <f t="shared" si="38"/>
        <v>IE008001007000000000000000000000000000</v>
      </c>
      <c r="D423" s="23" t="s">
        <v>1166</v>
      </c>
      <c r="E423" s="23" t="s">
        <v>720</v>
      </c>
      <c r="F423" s="23" t="s">
        <v>702</v>
      </c>
      <c r="G423" s="23" t="s">
        <v>718</v>
      </c>
      <c r="H423" s="23" t="s">
        <v>697</v>
      </c>
      <c r="I423" s="23" t="s">
        <v>697</v>
      </c>
      <c r="J423" s="23" t="s">
        <v>697</v>
      </c>
      <c r="K423" s="23" t="s">
        <v>697</v>
      </c>
      <c r="L423" s="23" t="s">
        <v>697</v>
      </c>
      <c r="M423" s="23" t="s">
        <v>697</v>
      </c>
      <c r="N423" s="23" t="s">
        <v>697</v>
      </c>
      <c r="O423" s="23" t="s">
        <v>697</v>
      </c>
      <c r="P423" s="23" t="s">
        <v>697</v>
      </c>
      <c r="Q423" s="27">
        <v>0</v>
      </c>
      <c r="R423" s="27" t="s">
        <v>698</v>
      </c>
      <c r="S423" s="27" t="s">
        <v>698</v>
      </c>
      <c r="T423" s="28" t="s">
        <v>694</v>
      </c>
      <c r="U423" s="28"/>
      <c r="V423" s="27" t="s">
        <v>2102</v>
      </c>
      <c r="W423" s="27" t="s">
        <v>905</v>
      </c>
      <c r="X423" s="27"/>
      <c r="Y423" s="27"/>
      <c r="Z423" s="27" t="s">
        <v>1758</v>
      </c>
      <c r="AA423" s="27"/>
      <c r="AB423" s="27"/>
      <c r="AC423" s="27"/>
      <c r="AD423" s="27"/>
      <c r="AE423" s="27"/>
      <c r="AF423" s="27"/>
      <c r="AG423" s="27"/>
      <c r="AH423" s="27"/>
      <c r="AI423" s="27" t="s">
        <v>2103</v>
      </c>
      <c r="AJ423" s="28" t="s">
        <v>694</v>
      </c>
      <c r="AK423" s="27" t="s">
        <v>694</v>
      </c>
      <c r="AL423" s="27" t="s">
        <v>694</v>
      </c>
      <c r="AM423" s="27" t="s">
        <v>694</v>
      </c>
      <c r="AN423" s="27" t="s">
        <v>694</v>
      </c>
      <c r="AO423" s="27" t="s">
        <v>694</v>
      </c>
      <c r="AP423" s="27" t="s">
        <v>694</v>
      </c>
      <c r="AQ423" s="27" t="s">
        <v>694</v>
      </c>
      <c r="AR423" s="27" t="s">
        <v>694</v>
      </c>
      <c r="AS423" s="27" t="s">
        <v>694</v>
      </c>
      <c r="AT423" s="27" t="s">
        <v>694</v>
      </c>
      <c r="AU423" s="27" t="s">
        <v>694</v>
      </c>
      <c r="AV423" s="27" t="s">
        <v>694</v>
      </c>
      <c r="AW423" s="27" t="s">
        <v>694</v>
      </c>
      <c r="AX423" s="27" t="s">
        <v>694</v>
      </c>
      <c r="AY423" s="27" t="s">
        <v>694</v>
      </c>
      <c r="AZ423" s="27" t="s">
        <v>694</v>
      </c>
      <c r="BA423" s="27" t="s">
        <v>694</v>
      </c>
      <c r="BB423" s="27" t="s">
        <v>694</v>
      </c>
      <c r="BC423" s="27" t="s">
        <v>694</v>
      </c>
      <c r="BD423" s="27" t="s">
        <v>694</v>
      </c>
      <c r="BE423" s="27" t="s">
        <v>694</v>
      </c>
      <c r="BF423" s="27" t="s">
        <v>694</v>
      </c>
      <c r="BG423" s="27" t="s">
        <v>694</v>
      </c>
      <c r="BH423" s="27" t="s">
        <v>694</v>
      </c>
      <c r="BI423" s="27" t="s">
        <v>694</v>
      </c>
      <c r="BJ423" s="27" t="s">
        <v>694</v>
      </c>
      <c r="BK423" s="27" t="s">
        <v>694</v>
      </c>
      <c r="BL423" s="27" t="s">
        <v>694</v>
      </c>
      <c r="BM423" s="27" t="s">
        <v>694</v>
      </c>
      <c r="BN423" s="27" t="s">
        <v>694</v>
      </c>
      <c r="BO423" s="27" t="s">
        <v>694</v>
      </c>
      <c r="BP423" s="27" t="s">
        <v>694</v>
      </c>
      <c r="BQ423" s="27" t="s">
        <v>694</v>
      </c>
      <c r="BR423" s="27" t="s">
        <v>694</v>
      </c>
      <c r="BS423" s="27" t="s">
        <v>694</v>
      </c>
      <c r="BT423" s="27" t="s">
        <v>694</v>
      </c>
      <c r="BU423" s="27" t="s">
        <v>694</v>
      </c>
      <c r="BV423" s="27" t="s">
        <v>694</v>
      </c>
      <c r="BW423" s="27" t="s">
        <v>694</v>
      </c>
      <c r="BX423" s="27" t="s">
        <v>694</v>
      </c>
      <c r="BY423" s="27" t="s">
        <v>694</v>
      </c>
      <c r="BZ423" s="27" t="s">
        <v>694</v>
      </c>
      <c r="CA423" s="27" t="s">
        <v>694</v>
      </c>
      <c r="CB423" s="27" t="s">
        <v>694</v>
      </c>
      <c r="CC423" s="27" t="s">
        <v>694</v>
      </c>
      <c r="CD423" s="27" t="s">
        <v>694</v>
      </c>
      <c r="CE423" s="27" t="s">
        <v>694</v>
      </c>
      <c r="CF423" s="27" t="s">
        <v>694</v>
      </c>
      <c r="CG423" s="27" t="s">
        <v>694</v>
      </c>
      <c r="CH423" s="27" t="s">
        <v>694</v>
      </c>
      <c r="CI423" s="27" t="s">
        <v>694</v>
      </c>
      <c r="CJ423" s="27" t="s">
        <v>694</v>
      </c>
      <c r="CK423" s="27" t="s">
        <v>694</v>
      </c>
      <c r="CL423" s="27" t="s">
        <v>694</v>
      </c>
      <c r="CM423" s="27" t="s">
        <v>694</v>
      </c>
      <c r="CN423" s="27" t="s">
        <v>694</v>
      </c>
      <c r="CO423" s="27" t="s">
        <v>694</v>
      </c>
      <c r="CP423" s="27" t="s">
        <v>694</v>
      </c>
      <c r="CQ423" s="27" t="s">
        <v>694</v>
      </c>
      <c r="CR423" s="27" t="s">
        <v>694</v>
      </c>
      <c r="CS423" s="27" t="s">
        <v>694</v>
      </c>
      <c r="CT423" s="27" t="s">
        <v>694</v>
      </c>
      <c r="CU423" s="27" t="s">
        <v>694</v>
      </c>
      <c r="CV423" s="27" t="s">
        <v>694</v>
      </c>
      <c r="CW423" s="27" t="s">
        <v>694</v>
      </c>
      <c r="CX423" s="27" t="s">
        <v>694</v>
      </c>
      <c r="CY423" s="27" t="s">
        <v>694</v>
      </c>
      <c r="CZ423" s="27" t="s">
        <v>694</v>
      </c>
      <c r="DA423" s="27" t="s">
        <v>694</v>
      </c>
      <c r="DB423" s="27" t="s">
        <v>694</v>
      </c>
      <c r="DC423" s="27" t="s">
        <v>694</v>
      </c>
      <c r="DD423" s="27" t="s">
        <v>694</v>
      </c>
      <c r="DE423" s="27" t="s">
        <v>694</v>
      </c>
      <c r="DF423" s="27" t="s">
        <v>694</v>
      </c>
      <c r="DG423" s="27" t="s">
        <v>694</v>
      </c>
      <c r="DH423" s="27" t="s">
        <v>694</v>
      </c>
      <c r="DI423" s="27" t="s">
        <v>694</v>
      </c>
      <c r="DJ423" s="27" t="s">
        <v>694</v>
      </c>
      <c r="DK423" s="27" t="s">
        <v>694</v>
      </c>
      <c r="DL423" s="27" t="s">
        <v>694</v>
      </c>
      <c r="DM423" s="27" t="s">
        <v>694</v>
      </c>
      <c r="DN423" s="27" t="s">
        <v>694</v>
      </c>
      <c r="DO423" s="27" t="s">
        <v>694</v>
      </c>
      <c r="DP423" s="27" t="s">
        <v>694</v>
      </c>
      <c r="DQ423" s="27" t="s">
        <v>694</v>
      </c>
      <c r="DR423" s="27" t="s">
        <v>694</v>
      </c>
      <c r="DS423" s="27"/>
      <c r="DT423" s="27" t="s">
        <v>694</v>
      </c>
      <c r="DU423" s="27" t="s">
        <v>694</v>
      </c>
      <c r="DV423" s="27" t="s">
        <v>694</v>
      </c>
      <c r="DW423" s="27" t="s">
        <v>694</v>
      </c>
      <c r="DX423" s="27" t="s">
        <v>694</v>
      </c>
      <c r="DY423" s="27" t="s">
        <v>694</v>
      </c>
      <c r="DZ423" s="27" t="s">
        <v>694</v>
      </c>
      <c r="EA423" s="27" t="s">
        <v>694</v>
      </c>
      <c r="EB423" s="27" t="s">
        <v>694</v>
      </c>
      <c r="EC423" s="27" t="s">
        <v>694</v>
      </c>
      <c r="ED423" s="27" t="s">
        <v>694</v>
      </c>
      <c r="EE423" s="27" t="s">
        <v>694</v>
      </c>
      <c r="EF423" s="27" t="s">
        <v>694</v>
      </c>
      <c r="EG423" s="27" t="s">
        <v>694</v>
      </c>
      <c r="EH423" s="27" t="s">
        <v>694</v>
      </c>
      <c r="EI423" s="27" t="s">
        <v>694</v>
      </c>
      <c r="EJ423" s="27" t="s">
        <v>694</v>
      </c>
      <c r="EK423" s="27" t="s">
        <v>694</v>
      </c>
      <c r="EL423" s="27" t="s">
        <v>694</v>
      </c>
      <c r="EM423" s="27" t="s">
        <v>694</v>
      </c>
      <c r="EN423" s="27" t="s">
        <v>694</v>
      </c>
      <c r="EO423" s="27" t="s">
        <v>694</v>
      </c>
      <c r="EP423" s="27" t="s">
        <v>694</v>
      </c>
      <c r="EQ423" s="27" t="s">
        <v>694</v>
      </c>
      <c r="ER423" s="27" t="s">
        <v>694</v>
      </c>
      <c r="ES423" s="27" t="s">
        <v>694</v>
      </c>
      <c r="ET423" s="27" t="s">
        <v>694</v>
      </c>
      <c r="EU423" s="27" t="s">
        <v>694</v>
      </c>
      <c r="EV423" s="27" t="s">
        <v>694</v>
      </c>
      <c r="EW423" s="27" t="s">
        <v>694</v>
      </c>
      <c r="EX423" s="27" t="s">
        <v>694</v>
      </c>
      <c r="EY423" s="27" t="s">
        <v>694</v>
      </c>
      <c r="EZ423" s="27" t="s">
        <v>694</v>
      </c>
      <c r="FA423" s="27" t="s">
        <v>694</v>
      </c>
      <c r="FB423" s="27" t="s">
        <v>694</v>
      </c>
      <c r="FC423" s="27" t="s">
        <v>694</v>
      </c>
      <c r="FD423" s="27" t="s">
        <v>694</v>
      </c>
      <c r="FE423" s="27" t="s">
        <v>694</v>
      </c>
      <c r="FF423" s="27" t="s">
        <v>694</v>
      </c>
      <c r="FG423" s="27" t="s">
        <v>694</v>
      </c>
      <c r="FH423" s="27" t="s">
        <v>694</v>
      </c>
      <c r="FI423" s="27" t="s">
        <v>694</v>
      </c>
      <c r="FJ423" s="27" t="s">
        <v>694</v>
      </c>
      <c r="FK423" s="27" t="s">
        <v>694</v>
      </c>
      <c r="FL423" s="27" t="s">
        <v>694</v>
      </c>
      <c r="FM423" s="27" t="s">
        <v>694</v>
      </c>
      <c r="FN423" s="27" t="s">
        <v>694</v>
      </c>
      <c r="FO423" s="72" t="s">
        <v>698</v>
      </c>
      <c r="FP423" s="72" t="s">
        <v>698</v>
      </c>
      <c r="FQ423" s="72" t="s">
        <v>698</v>
      </c>
      <c r="FR423" s="72" t="s">
        <v>698</v>
      </c>
      <c r="FS423" s="72" t="s">
        <v>698</v>
      </c>
      <c r="FT423" s="72" t="s">
        <v>698</v>
      </c>
      <c r="FU423" s="72" t="s">
        <v>698</v>
      </c>
      <c r="FV423" s="72" t="s">
        <v>698</v>
      </c>
      <c r="FW423" s="78" t="s">
        <v>698</v>
      </c>
      <c r="FX423" s="78" t="s">
        <v>698</v>
      </c>
      <c r="FY423" s="72" t="s">
        <v>698</v>
      </c>
      <c r="FZ423" s="90"/>
      <c r="GA423" s="90"/>
      <c r="GB423" s="90"/>
      <c r="GC423" s="90"/>
      <c r="GD423" s="90"/>
      <c r="GE423" s="90"/>
      <c r="GF423" s="90"/>
      <c r="GG423" s="90"/>
      <c r="GH423" s="105" t="s">
        <v>694</v>
      </c>
      <c r="GI423" s="106"/>
      <c r="GJ423" s="27"/>
      <c r="GK423" s="28"/>
      <c r="GL423" s="27"/>
    </row>
    <row r="424" spans="1:194" x14ac:dyDescent="0.25">
      <c r="A424" s="71" t="str">
        <f>CONCATENATE($W$7,": ",$X$410," - ",$Y$411,": ",$Z$423," - ",AA424)</f>
        <v>Expenditure: Remuneration of Councillors - Designation: Social Contributions - Pension Fund Contributions</v>
      </c>
      <c r="B424" s="27" t="s">
        <v>1639</v>
      </c>
      <c r="C424" s="27" t="str">
        <f t="shared" si="38"/>
        <v>IE008001007001000000000000000000000000</v>
      </c>
      <c r="D424" s="23" t="s">
        <v>1166</v>
      </c>
      <c r="E424" s="23" t="s">
        <v>720</v>
      </c>
      <c r="F424" s="23" t="s">
        <v>702</v>
      </c>
      <c r="G424" s="23" t="s">
        <v>718</v>
      </c>
      <c r="H424" s="23" t="s">
        <v>702</v>
      </c>
      <c r="I424" s="23" t="s">
        <v>697</v>
      </c>
      <c r="J424" s="23" t="s">
        <v>697</v>
      </c>
      <c r="K424" s="23" t="s">
        <v>697</v>
      </c>
      <c r="L424" s="23" t="s">
        <v>697</v>
      </c>
      <c r="M424" s="23" t="s">
        <v>697</v>
      </c>
      <c r="N424" s="23" t="s">
        <v>697</v>
      </c>
      <c r="O424" s="23" t="s">
        <v>697</v>
      </c>
      <c r="P424" s="23" t="s">
        <v>697</v>
      </c>
      <c r="Q424" s="27">
        <v>0</v>
      </c>
      <c r="R424" s="27" t="s">
        <v>704</v>
      </c>
      <c r="S424" s="27" t="s">
        <v>698</v>
      </c>
      <c r="T424" s="28" t="s">
        <v>694</v>
      </c>
      <c r="U424" s="28"/>
      <c r="V424" s="27" t="s">
        <v>649</v>
      </c>
      <c r="W424" s="27" t="s">
        <v>905</v>
      </c>
      <c r="X424" s="27"/>
      <c r="Y424" s="27"/>
      <c r="Z424" s="27"/>
      <c r="AA424" s="27" t="s">
        <v>2104</v>
      </c>
      <c r="AB424" s="27"/>
      <c r="AC424" s="27"/>
      <c r="AD424" s="27"/>
      <c r="AE424" s="27"/>
      <c r="AF424" s="27"/>
      <c r="AG424" s="27"/>
      <c r="AH424" s="27"/>
      <c r="AI424" s="27" t="s">
        <v>2105</v>
      </c>
      <c r="AJ424" s="28" t="s">
        <v>704</v>
      </c>
      <c r="AK424" s="27" t="s">
        <v>698</v>
      </c>
      <c r="AL424" s="27" t="s">
        <v>698</v>
      </c>
      <c r="AM424" s="27" t="s">
        <v>698</v>
      </c>
      <c r="AN424" s="27" t="s">
        <v>698</v>
      </c>
      <c r="AO424" s="27" t="s">
        <v>698</v>
      </c>
      <c r="AP424" s="27" t="s">
        <v>698</v>
      </c>
      <c r="AQ424" s="27" t="s">
        <v>698</v>
      </c>
      <c r="AR424" s="27" t="s">
        <v>698</v>
      </c>
      <c r="AS424" s="27" t="s">
        <v>698</v>
      </c>
      <c r="AT424" s="27" t="s">
        <v>698</v>
      </c>
      <c r="AU424" s="27" t="s">
        <v>698</v>
      </c>
      <c r="AV424" s="27" t="s">
        <v>698</v>
      </c>
      <c r="AW424" s="27" t="s">
        <v>698</v>
      </c>
      <c r="AX424" s="27" t="s">
        <v>698</v>
      </c>
      <c r="AY424" s="27" t="s">
        <v>698</v>
      </c>
      <c r="AZ424" s="27" t="s">
        <v>698</v>
      </c>
      <c r="BA424" s="27" t="s">
        <v>698</v>
      </c>
      <c r="BB424" s="27" t="s">
        <v>698</v>
      </c>
      <c r="BC424" s="27" t="s">
        <v>698</v>
      </c>
      <c r="BD424" s="27" t="s">
        <v>698</v>
      </c>
      <c r="BE424" s="27" t="s">
        <v>698</v>
      </c>
      <c r="BF424" s="27" t="s">
        <v>698</v>
      </c>
      <c r="BG424" s="27" t="s">
        <v>698</v>
      </c>
      <c r="BH424" s="27" t="s">
        <v>698</v>
      </c>
      <c r="BI424" s="27" t="s">
        <v>698</v>
      </c>
      <c r="BJ424" s="27" t="s">
        <v>698</v>
      </c>
      <c r="BK424" s="27" t="s">
        <v>698</v>
      </c>
      <c r="BL424" s="27" t="s">
        <v>698</v>
      </c>
      <c r="BM424" s="27" t="s">
        <v>698</v>
      </c>
      <c r="BN424" s="27" t="s">
        <v>698</v>
      </c>
      <c r="BO424" s="27" t="s">
        <v>698</v>
      </c>
      <c r="BP424" s="27" t="s">
        <v>698</v>
      </c>
      <c r="BQ424" s="27" t="s">
        <v>698</v>
      </c>
      <c r="BR424" s="27" t="s">
        <v>698</v>
      </c>
      <c r="BS424" s="27" t="s">
        <v>698</v>
      </c>
      <c r="BT424" s="27" t="s">
        <v>698</v>
      </c>
      <c r="BU424" s="27" t="s">
        <v>698</v>
      </c>
      <c r="BV424" s="27" t="s">
        <v>698</v>
      </c>
      <c r="BW424" s="27" t="s">
        <v>698</v>
      </c>
      <c r="BX424" s="27" t="s">
        <v>698</v>
      </c>
      <c r="BY424" s="27" t="s">
        <v>698</v>
      </c>
      <c r="BZ424" s="27" t="s">
        <v>698</v>
      </c>
      <c r="CA424" s="27" t="s">
        <v>698</v>
      </c>
      <c r="CB424" s="27" t="s">
        <v>698</v>
      </c>
      <c r="CC424" s="27" t="s">
        <v>698</v>
      </c>
      <c r="CD424" s="27" t="s">
        <v>698</v>
      </c>
      <c r="CE424" s="27" t="s">
        <v>698</v>
      </c>
      <c r="CF424" s="27" t="s">
        <v>698</v>
      </c>
      <c r="CG424" s="27" t="s">
        <v>698</v>
      </c>
      <c r="CH424" s="27" t="s">
        <v>698</v>
      </c>
      <c r="CI424" s="27" t="s">
        <v>698</v>
      </c>
      <c r="CJ424" s="27" t="s">
        <v>698</v>
      </c>
      <c r="CK424" s="27" t="s">
        <v>698</v>
      </c>
      <c r="CL424" s="27" t="s">
        <v>698</v>
      </c>
      <c r="CM424" s="27" t="s">
        <v>698</v>
      </c>
      <c r="CN424" s="27" t="s">
        <v>698</v>
      </c>
      <c r="CO424" s="27" t="s">
        <v>698</v>
      </c>
      <c r="CP424" s="27" t="s">
        <v>698</v>
      </c>
      <c r="CQ424" s="27" t="s">
        <v>698</v>
      </c>
      <c r="CR424" s="27" t="s">
        <v>698</v>
      </c>
      <c r="CS424" s="27" t="s">
        <v>698</v>
      </c>
      <c r="CT424" s="27" t="s">
        <v>698</v>
      </c>
      <c r="CU424" s="27" t="s">
        <v>698</v>
      </c>
      <c r="CV424" s="27" t="s">
        <v>698</v>
      </c>
      <c r="CW424" s="27" t="s">
        <v>698</v>
      </c>
      <c r="CX424" s="27" t="s">
        <v>698</v>
      </c>
      <c r="CY424" s="27" t="s">
        <v>698</v>
      </c>
      <c r="CZ424" s="27" t="s">
        <v>698</v>
      </c>
      <c r="DA424" s="27" t="s">
        <v>698</v>
      </c>
      <c r="DB424" s="27" t="s">
        <v>698</v>
      </c>
      <c r="DC424" s="27" t="s">
        <v>698</v>
      </c>
      <c r="DD424" s="27" t="s">
        <v>698</v>
      </c>
      <c r="DE424" s="27" t="s">
        <v>698</v>
      </c>
      <c r="DF424" s="27" t="s">
        <v>698</v>
      </c>
      <c r="DG424" s="27" t="s">
        <v>698</v>
      </c>
      <c r="DH424" s="27" t="s">
        <v>698</v>
      </c>
      <c r="DI424" s="27" t="s">
        <v>698</v>
      </c>
      <c r="DJ424" s="27" t="s">
        <v>698</v>
      </c>
      <c r="DK424" s="27" t="s">
        <v>698</v>
      </c>
      <c r="DL424" s="27" t="s">
        <v>698</v>
      </c>
      <c r="DM424" s="27" t="s">
        <v>698</v>
      </c>
      <c r="DN424" s="27" t="s">
        <v>698</v>
      </c>
      <c r="DO424" s="27" t="s">
        <v>698</v>
      </c>
      <c r="DP424" s="27" t="s">
        <v>698</v>
      </c>
      <c r="DQ424" s="27" t="s">
        <v>698</v>
      </c>
      <c r="DR424" s="27" t="s">
        <v>698</v>
      </c>
      <c r="DS424" s="27"/>
      <c r="DT424" s="27" t="s">
        <v>698</v>
      </c>
      <c r="DU424" s="27" t="s">
        <v>698</v>
      </c>
      <c r="DV424" s="27" t="s">
        <v>698</v>
      </c>
      <c r="DW424" s="27" t="s">
        <v>698</v>
      </c>
      <c r="DX424" s="27" t="s">
        <v>698</v>
      </c>
      <c r="DY424" s="27" t="s">
        <v>698</v>
      </c>
      <c r="DZ424" s="27" t="s">
        <v>698</v>
      </c>
      <c r="EA424" s="27" t="s">
        <v>698</v>
      </c>
      <c r="EB424" s="27" t="s">
        <v>698</v>
      </c>
      <c r="EC424" s="27" t="s">
        <v>698</v>
      </c>
      <c r="ED424" s="27" t="s">
        <v>698</v>
      </c>
      <c r="EE424" s="27" t="s">
        <v>698</v>
      </c>
      <c r="EF424" s="27" t="s">
        <v>698</v>
      </c>
      <c r="EG424" s="27" t="s">
        <v>694</v>
      </c>
      <c r="EH424" s="27" t="s">
        <v>698</v>
      </c>
      <c r="EI424" s="27" t="s">
        <v>698</v>
      </c>
      <c r="EJ424" s="27" t="s">
        <v>698</v>
      </c>
      <c r="EK424" s="27" t="s">
        <v>698</v>
      </c>
      <c r="EL424" s="27" t="s">
        <v>698</v>
      </c>
      <c r="EM424" s="27" t="s">
        <v>698</v>
      </c>
      <c r="EN424" s="27" t="s">
        <v>698</v>
      </c>
      <c r="EO424" s="27" t="s">
        <v>698</v>
      </c>
      <c r="EP424" s="27" t="s">
        <v>698</v>
      </c>
      <c r="EQ424" s="27" t="s">
        <v>698</v>
      </c>
      <c r="ER424" s="27" t="s">
        <v>698</v>
      </c>
      <c r="ES424" s="27" t="s">
        <v>698</v>
      </c>
      <c r="ET424" s="27" t="s">
        <v>698</v>
      </c>
      <c r="EU424" s="27" t="s">
        <v>698</v>
      </c>
      <c r="EV424" s="27" t="s">
        <v>698</v>
      </c>
      <c r="EW424" s="27" t="s">
        <v>698</v>
      </c>
      <c r="EX424" s="27" t="s">
        <v>698</v>
      </c>
      <c r="EY424" s="27" t="s">
        <v>698</v>
      </c>
      <c r="EZ424" s="27" t="s">
        <v>698</v>
      </c>
      <c r="FA424" s="27" t="s">
        <v>698</v>
      </c>
      <c r="FB424" s="27" t="s">
        <v>698</v>
      </c>
      <c r="FC424" s="27" t="s">
        <v>698</v>
      </c>
      <c r="FD424" s="27" t="s">
        <v>698</v>
      </c>
      <c r="FE424" s="27" t="s">
        <v>694</v>
      </c>
      <c r="FF424" s="27" t="s">
        <v>698</v>
      </c>
      <c r="FG424" s="27" t="s">
        <v>698</v>
      </c>
      <c r="FH424" s="27" t="s">
        <v>698</v>
      </c>
      <c r="FI424" s="27" t="s">
        <v>698</v>
      </c>
      <c r="FJ424" s="27" t="s">
        <v>694</v>
      </c>
      <c r="FK424" s="27" t="s">
        <v>698</v>
      </c>
      <c r="FL424" s="27" t="s">
        <v>698</v>
      </c>
      <c r="FM424" s="27" t="s">
        <v>698</v>
      </c>
      <c r="FN424" s="27" t="s">
        <v>694</v>
      </c>
      <c r="FO424" s="72" t="s">
        <v>2080</v>
      </c>
      <c r="FP424" s="72" t="s">
        <v>698</v>
      </c>
      <c r="FQ424" s="72" t="s">
        <v>1176</v>
      </c>
      <c r="FR424" s="72" t="s">
        <v>2081</v>
      </c>
      <c r="FS424" s="72" t="s">
        <v>698</v>
      </c>
      <c r="FT424" s="72" t="s">
        <v>698</v>
      </c>
      <c r="FU424" s="72" t="s">
        <v>698</v>
      </c>
      <c r="FV424" s="72" t="s">
        <v>2106</v>
      </c>
      <c r="FW424" s="78" t="s">
        <v>698</v>
      </c>
      <c r="FX424" s="78" t="s">
        <v>698</v>
      </c>
      <c r="FY424" s="72" t="s">
        <v>698</v>
      </c>
      <c r="FZ424" s="90"/>
      <c r="GA424" s="90"/>
      <c r="GB424" s="90"/>
      <c r="GC424" s="90"/>
      <c r="GD424" s="90"/>
      <c r="GE424" s="90"/>
      <c r="GF424" s="90"/>
      <c r="GG424" s="90"/>
      <c r="GH424" s="105" t="s">
        <v>2082</v>
      </c>
      <c r="GI424" s="106"/>
      <c r="GJ424" s="27"/>
      <c r="GK424" s="28"/>
      <c r="GL424" s="27"/>
    </row>
    <row r="425" spans="1:194" x14ac:dyDescent="0.25">
      <c r="A425" s="71" t="str">
        <f>CONCATENATE($W$7,": ",$X$410," - ",$Y$411,": ",$Z$423," - ",AA425)</f>
        <v>Expenditure: Remuneration of Councillors - Designation: Social Contributions - Medial Aid Benefits</v>
      </c>
      <c r="B425" s="27" t="s">
        <v>1639</v>
      </c>
      <c r="C425" s="27" t="str">
        <f t="shared" si="38"/>
        <v>IE008001007002000000000000000000000000</v>
      </c>
      <c r="D425" s="23" t="s">
        <v>1166</v>
      </c>
      <c r="E425" s="23" t="s">
        <v>720</v>
      </c>
      <c r="F425" s="23" t="s">
        <v>702</v>
      </c>
      <c r="G425" s="23" t="s">
        <v>718</v>
      </c>
      <c r="H425" s="23" t="s">
        <v>707</v>
      </c>
      <c r="I425" s="23" t="s">
        <v>697</v>
      </c>
      <c r="J425" s="23" t="s">
        <v>697</v>
      </c>
      <c r="K425" s="23" t="s">
        <v>697</v>
      </c>
      <c r="L425" s="23" t="s">
        <v>697</v>
      </c>
      <c r="M425" s="23" t="s">
        <v>697</v>
      </c>
      <c r="N425" s="23" t="s">
        <v>697</v>
      </c>
      <c r="O425" s="23" t="s">
        <v>697</v>
      </c>
      <c r="P425" s="23" t="s">
        <v>697</v>
      </c>
      <c r="Q425" s="27">
        <v>0</v>
      </c>
      <c r="R425" s="27" t="s">
        <v>704</v>
      </c>
      <c r="S425" s="27" t="s">
        <v>698</v>
      </c>
      <c r="T425" s="28" t="s">
        <v>694</v>
      </c>
      <c r="U425" s="28"/>
      <c r="V425" s="27" t="s">
        <v>650</v>
      </c>
      <c r="W425" s="27" t="s">
        <v>905</v>
      </c>
      <c r="X425" s="27"/>
      <c r="Y425" s="27"/>
      <c r="Z425" s="27"/>
      <c r="AA425" s="27" t="s">
        <v>2107</v>
      </c>
      <c r="AB425" s="27"/>
      <c r="AC425" s="27"/>
      <c r="AD425" s="27"/>
      <c r="AE425" s="27"/>
      <c r="AF425" s="27"/>
      <c r="AG425" s="27"/>
      <c r="AH425" s="27"/>
      <c r="AI425" s="27" t="s">
        <v>2108</v>
      </c>
      <c r="AJ425" s="28" t="s">
        <v>704</v>
      </c>
      <c r="AK425" s="27" t="s">
        <v>698</v>
      </c>
      <c r="AL425" s="27" t="s">
        <v>698</v>
      </c>
      <c r="AM425" s="27" t="s">
        <v>698</v>
      </c>
      <c r="AN425" s="27" t="s">
        <v>698</v>
      </c>
      <c r="AO425" s="27" t="s">
        <v>698</v>
      </c>
      <c r="AP425" s="27" t="s">
        <v>698</v>
      </c>
      <c r="AQ425" s="27" t="s">
        <v>698</v>
      </c>
      <c r="AR425" s="27" t="s">
        <v>698</v>
      </c>
      <c r="AS425" s="27" t="s">
        <v>698</v>
      </c>
      <c r="AT425" s="27" t="s">
        <v>698</v>
      </c>
      <c r="AU425" s="27" t="s">
        <v>698</v>
      </c>
      <c r="AV425" s="27" t="s">
        <v>698</v>
      </c>
      <c r="AW425" s="27" t="s">
        <v>698</v>
      </c>
      <c r="AX425" s="27" t="s">
        <v>698</v>
      </c>
      <c r="AY425" s="27" t="s">
        <v>698</v>
      </c>
      <c r="AZ425" s="27" t="s">
        <v>698</v>
      </c>
      <c r="BA425" s="27" t="s">
        <v>698</v>
      </c>
      <c r="BB425" s="27" t="s">
        <v>698</v>
      </c>
      <c r="BC425" s="27" t="s">
        <v>698</v>
      </c>
      <c r="BD425" s="27" t="s">
        <v>698</v>
      </c>
      <c r="BE425" s="27" t="s">
        <v>698</v>
      </c>
      <c r="BF425" s="27" t="s">
        <v>698</v>
      </c>
      <c r="BG425" s="27" t="s">
        <v>698</v>
      </c>
      <c r="BH425" s="27" t="s">
        <v>698</v>
      </c>
      <c r="BI425" s="27" t="s">
        <v>698</v>
      </c>
      <c r="BJ425" s="27" t="s">
        <v>698</v>
      </c>
      <c r="BK425" s="27" t="s">
        <v>698</v>
      </c>
      <c r="BL425" s="27" t="s">
        <v>698</v>
      </c>
      <c r="BM425" s="27" t="s">
        <v>698</v>
      </c>
      <c r="BN425" s="27" t="s">
        <v>698</v>
      </c>
      <c r="BO425" s="27" t="s">
        <v>698</v>
      </c>
      <c r="BP425" s="27" t="s">
        <v>698</v>
      </c>
      <c r="BQ425" s="27" t="s">
        <v>698</v>
      </c>
      <c r="BR425" s="27" t="s">
        <v>698</v>
      </c>
      <c r="BS425" s="27" t="s">
        <v>698</v>
      </c>
      <c r="BT425" s="27" t="s">
        <v>698</v>
      </c>
      <c r="BU425" s="27" t="s">
        <v>698</v>
      </c>
      <c r="BV425" s="27" t="s">
        <v>698</v>
      </c>
      <c r="BW425" s="27" t="s">
        <v>698</v>
      </c>
      <c r="BX425" s="27" t="s">
        <v>698</v>
      </c>
      <c r="BY425" s="27" t="s">
        <v>698</v>
      </c>
      <c r="BZ425" s="27" t="s">
        <v>698</v>
      </c>
      <c r="CA425" s="27" t="s">
        <v>698</v>
      </c>
      <c r="CB425" s="27" t="s">
        <v>698</v>
      </c>
      <c r="CC425" s="27" t="s">
        <v>698</v>
      </c>
      <c r="CD425" s="27" t="s">
        <v>698</v>
      </c>
      <c r="CE425" s="27" t="s">
        <v>698</v>
      </c>
      <c r="CF425" s="27" t="s">
        <v>698</v>
      </c>
      <c r="CG425" s="27" t="s">
        <v>698</v>
      </c>
      <c r="CH425" s="27" t="s">
        <v>698</v>
      </c>
      <c r="CI425" s="27" t="s">
        <v>698</v>
      </c>
      <c r="CJ425" s="27" t="s">
        <v>698</v>
      </c>
      <c r="CK425" s="27" t="s">
        <v>698</v>
      </c>
      <c r="CL425" s="27" t="s">
        <v>698</v>
      </c>
      <c r="CM425" s="27" t="s">
        <v>698</v>
      </c>
      <c r="CN425" s="27" t="s">
        <v>698</v>
      </c>
      <c r="CO425" s="27" t="s">
        <v>698</v>
      </c>
      <c r="CP425" s="27" t="s">
        <v>698</v>
      </c>
      <c r="CQ425" s="27" t="s">
        <v>698</v>
      </c>
      <c r="CR425" s="27" t="s">
        <v>698</v>
      </c>
      <c r="CS425" s="27" t="s">
        <v>698</v>
      </c>
      <c r="CT425" s="27" t="s">
        <v>698</v>
      </c>
      <c r="CU425" s="27" t="s">
        <v>698</v>
      </c>
      <c r="CV425" s="27" t="s">
        <v>698</v>
      </c>
      <c r="CW425" s="27" t="s">
        <v>698</v>
      </c>
      <c r="CX425" s="27" t="s">
        <v>698</v>
      </c>
      <c r="CY425" s="27" t="s">
        <v>698</v>
      </c>
      <c r="CZ425" s="27" t="s">
        <v>698</v>
      </c>
      <c r="DA425" s="27" t="s">
        <v>698</v>
      </c>
      <c r="DB425" s="27" t="s">
        <v>698</v>
      </c>
      <c r="DC425" s="27" t="s">
        <v>698</v>
      </c>
      <c r="DD425" s="27" t="s">
        <v>698</v>
      </c>
      <c r="DE425" s="27" t="s">
        <v>698</v>
      </c>
      <c r="DF425" s="27" t="s">
        <v>698</v>
      </c>
      <c r="DG425" s="27" t="s">
        <v>698</v>
      </c>
      <c r="DH425" s="27" t="s">
        <v>698</v>
      </c>
      <c r="DI425" s="27" t="s">
        <v>698</v>
      </c>
      <c r="DJ425" s="27" t="s">
        <v>698</v>
      </c>
      <c r="DK425" s="27" t="s">
        <v>698</v>
      </c>
      <c r="DL425" s="27" t="s">
        <v>698</v>
      </c>
      <c r="DM425" s="27" t="s">
        <v>698</v>
      </c>
      <c r="DN425" s="27" t="s">
        <v>698</v>
      </c>
      <c r="DO425" s="27" t="s">
        <v>698</v>
      </c>
      <c r="DP425" s="27" t="s">
        <v>698</v>
      </c>
      <c r="DQ425" s="27" t="s">
        <v>698</v>
      </c>
      <c r="DR425" s="27" t="s">
        <v>698</v>
      </c>
      <c r="DS425" s="27"/>
      <c r="DT425" s="27" t="s">
        <v>698</v>
      </c>
      <c r="DU425" s="27" t="s">
        <v>698</v>
      </c>
      <c r="DV425" s="27" t="s">
        <v>698</v>
      </c>
      <c r="DW425" s="27" t="s">
        <v>698</v>
      </c>
      <c r="DX425" s="27" t="s">
        <v>698</v>
      </c>
      <c r="DY425" s="27" t="s">
        <v>698</v>
      </c>
      <c r="DZ425" s="27" t="s">
        <v>698</v>
      </c>
      <c r="EA425" s="27" t="s">
        <v>698</v>
      </c>
      <c r="EB425" s="27" t="s">
        <v>698</v>
      </c>
      <c r="EC425" s="27" t="s">
        <v>698</v>
      </c>
      <c r="ED425" s="27" t="s">
        <v>698</v>
      </c>
      <c r="EE425" s="27" t="s">
        <v>698</v>
      </c>
      <c r="EF425" s="27" t="s">
        <v>698</v>
      </c>
      <c r="EG425" s="27" t="s">
        <v>694</v>
      </c>
      <c r="EH425" s="27" t="s">
        <v>698</v>
      </c>
      <c r="EI425" s="27" t="s">
        <v>698</v>
      </c>
      <c r="EJ425" s="27" t="s">
        <v>698</v>
      </c>
      <c r="EK425" s="27" t="s">
        <v>698</v>
      </c>
      <c r="EL425" s="27" t="s">
        <v>698</v>
      </c>
      <c r="EM425" s="27" t="s">
        <v>698</v>
      </c>
      <c r="EN425" s="27" t="s">
        <v>698</v>
      </c>
      <c r="EO425" s="27" t="s">
        <v>698</v>
      </c>
      <c r="EP425" s="27" t="s">
        <v>698</v>
      </c>
      <c r="EQ425" s="27" t="s">
        <v>698</v>
      </c>
      <c r="ER425" s="27" t="s">
        <v>698</v>
      </c>
      <c r="ES425" s="27" t="s">
        <v>698</v>
      </c>
      <c r="ET425" s="27" t="s">
        <v>698</v>
      </c>
      <c r="EU425" s="27" t="s">
        <v>698</v>
      </c>
      <c r="EV425" s="27" t="s">
        <v>698</v>
      </c>
      <c r="EW425" s="27" t="s">
        <v>698</v>
      </c>
      <c r="EX425" s="27" t="s">
        <v>698</v>
      </c>
      <c r="EY425" s="27" t="s">
        <v>698</v>
      </c>
      <c r="EZ425" s="27" t="s">
        <v>698</v>
      </c>
      <c r="FA425" s="27" t="s">
        <v>698</v>
      </c>
      <c r="FB425" s="27" t="s">
        <v>698</v>
      </c>
      <c r="FC425" s="27" t="s">
        <v>698</v>
      </c>
      <c r="FD425" s="27" t="s">
        <v>698</v>
      </c>
      <c r="FE425" s="27" t="s">
        <v>694</v>
      </c>
      <c r="FF425" s="27" t="s">
        <v>698</v>
      </c>
      <c r="FG425" s="27" t="s">
        <v>698</v>
      </c>
      <c r="FH425" s="27" t="s">
        <v>698</v>
      </c>
      <c r="FI425" s="27" t="s">
        <v>698</v>
      </c>
      <c r="FJ425" s="27" t="s">
        <v>694</v>
      </c>
      <c r="FK425" s="27" t="s">
        <v>698</v>
      </c>
      <c r="FL425" s="27" t="s">
        <v>698</v>
      </c>
      <c r="FM425" s="27" t="s">
        <v>698</v>
      </c>
      <c r="FN425" s="27" t="s">
        <v>694</v>
      </c>
      <c r="FO425" s="72" t="s">
        <v>2080</v>
      </c>
      <c r="FP425" s="72" t="s">
        <v>698</v>
      </c>
      <c r="FQ425" s="72" t="s">
        <v>1176</v>
      </c>
      <c r="FR425" s="72" t="s">
        <v>2081</v>
      </c>
      <c r="FS425" s="72" t="s">
        <v>698</v>
      </c>
      <c r="FT425" s="72" t="s">
        <v>698</v>
      </c>
      <c r="FU425" s="72" t="s">
        <v>698</v>
      </c>
      <c r="FV425" s="72" t="s">
        <v>2109</v>
      </c>
      <c r="FW425" s="78" t="s">
        <v>698</v>
      </c>
      <c r="FX425" s="78" t="s">
        <v>698</v>
      </c>
      <c r="FY425" s="72" t="s">
        <v>698</v>
      </c>
      <c r="FZ425" s="90"/>
      <c r="GA425" s="90"/>
      <c r="GB425" s="90"/>
      <c r="GC425" s="90"/>
      <c r="GD425" s="90"/>
      <c r="GE425" s="90"/>
      <c r="GF425" s="90"/>
      <c r="GG425" s="90"/>
      <c r="GH425" s="105" t="s">
        <v>2082</v>
      </c>
      <c r="GI425" s="106"/>
      <c r="GJ425" s="27"/>
      <c r="GK425" s="28"/>
      <c r="GL425" s="27"/>
    </row>
    <row r="426" spans="1:194" x14ac:dyDescent="0.25">
      <c r="A426" s="71" t="str">
        <f>CONCATENATE($W$7,": ",$X$426)</f>
        <v>Expenditure: Operating Leases</v>
      </c>
      <c r="B426" s="27" t="s">
        <v>694</v>
      </c>
      <c r="C426" s="27" t="str">
        <f t="shared" si="38"/>
        <v>IE009000000000000000000000000000000000</v>
      </c>
      <c r="D426" s="23" t="s">
        <v>1166</v>
      </c>
      <c r="E426" s="23" t="s">
        <v>722</v>
      </c>
      <c r="F426" s="23" t="s">
        <v>697</v>
      </c>
      <c r="G426" s="23" t="s">
        <v>697</v>
      </c>
      <c r="H426" s="23" t="s">
        <v>697</v>
      </c>
      <c r="I426" s="23" t="s">
        <v>697</v>
      </c>
      <c r="J426" s="23" t="s">
        <v>697</v>
      </c>
      <c r="K426" s="23" t="s">
        <v>697</v>
      </c>
      <c r="L426" s="23" t="s">
        <v>697</v>
      </c>
      <c r="M426" s="23" t="s">
        <v>697</v>
      </c>
      <c r="N426" s="23" t="s">
        <v>697</v>
      </c>
      <c r="O426" s="23" t="s">
        <v>697</v>
      </c>
      <c r="P426" s="23" t="s">
        <v>697</v>
      </c>
      <c r="Q426" s="27">
        <v>0</v>
      </c>
      <c r="R426" s="27" t="s">
        <v>698</v>
      </c>
      <c r="S426" s="27" t="s">
        <v>698</v>
      </c>
      <c r="T426" s="28" t="s">
        <v>694</v>
      </c>
      <c r="U426" s="28"/>
      <c r="V426" s="27" t="s">
        <v>2110</v>
      </c>
      <c r="W426" s="27" t="s">
        <v>905</v>
      </c>
      <c r="X426" s="27" t="s">
        <v>2111</v>
      </c>
      <c r="Y426" s="27"/>
      <c r="Z426" s="27"/>
      <c r="AA426" s="27"/>
      <c r="AB426" s="27"/>
      <c r="AC426" s="27"/>
      <c r="AD426" s="27"/>
      <c r="AE426" s="27"/>
      <c r="AF426" s="27"/>
      <c r="AG426" s="27"/>
      <c r="AH426" s="27"/>
      <c r="AI426" s="27" t="s">
        <v>2112</v>
      </c>
      <c r="AJ426" s="28" t="s">
        <v>694</v>
      </c>
      <c r="AK426" s="27" t="s">
        <v>694</v>
      </c>
      <c r="AL426" s="27" t="s">
        <v>694</v>
      </c>
      <c r="AM426" s="27" t="s">
        <v>694</v>
      </c>
      <c r="AN426" s="27" t="s">
        <v>694</v>
      </c>
      <c r="AO426" s="27" t="s">
        <v>694</v>
      </c>
      <c r="AP426" s="27" t="s">
        <v>694</v>
      </c>
      <c r="AQ426" s="27" t="s">
        <v>694</v>
      </c>
      <c r="AR426" s="27" t="s">
        <v>694</v>
      </c>
      <c r="AS426" s="27" t="s">
        <v>694</v>
      </c>
      <c r="AT426" s="27" t="s">
        <v>694</v>
      </c>
      <c r="AU426" s="27" t="s">
        <v>694</v>
      </c>
      <c r="AV426" s="27" t="s">
        <v>694</v>
      </c>
      <c r="AW426" s="27" t="s">
        <v>694</v>
      </c>
      <c r="AX426" s="27" t="s">
        <v>694</v>
      </c>
      <c r="AY426" s="27" t="s">
        <v>694</v>
      </c>
      <c r="AZ426" s="27" t="s">
        <v>694</v>
      </c>
      <c r="BA426" s="27" t="s">
        <v>694</v>
      </c>
      <c r="BB426" s="27" t="s">
        <v>694</v>
      </c>
      <c r="BC426" s="27" t="s">
        <v>694</v>
      </c>
      <c r="BD426" s="27" t="s">
        <v>694</v>
      </c>
      <c r="BE426" s="27" t="s">
        <v>694</v>
      </c>
      <c r="BF426" s="27" t="s">
        <v>694</v>
      </c>
      <c r="BG426" s="27" t="s">
        <v>694</v>
      </c>
      <c r="BH426" s="27" t="s">
        <v>694</v>
      </c>
      <c r="BI426" s="27" t="s">
        <v>694</v>
      </c>
      <c r="BJ426" s="27" t="s">
        <v>694</v>
      </c>
      <c r="BK426" s="27" t="s">
        <v>694</v>
      </c>
      <c r="BL426" s="27" t="s">
        <v>694</v>
      </c>
      <c r="BM426" s="27" t="s">
        <v>694</v>
      </c>
      <c r="BN426" s="27" t="s">
        <v>694</v>
      </c>
      <c r="BO426" s="27" t="s">
        <v>694</v>
      </c>
      <c r="BP426" s="27" t="s">
        <v>694</v>
      </c>
      <c r="BQ426" s="27" t="s">
        <v>694</v>
      </c>
      <c r="BR426" s="27" t="s">
        <v>694</v>
      </c>
      <c r="BS426" s="27" t="s">
        <v>694</v>
      </c>
      <c r="BT426" s="27" t="s">
        <v>694</v>
      </c>
      <c r="BU426" s="27" t="s">
        <v>694</v>
      </c>
      <c r="BV426" s="27" t="s">
        <v>694</v>
      </c>
      <c r="BW426" s="27" t="s">
        <v>694</v>
      </c>
      <c r="BX426" s="27" t="s">
        <v>694</v>
      </c>
      <c r="BY426" s="27" t="s">
        <v>694</v>
      </c>
      <c r="BZ426" s="27" t="s">
        <v>694</v>
      </c>
      <c r="CA426" s="27" t="s">
        <v>694</v>
      </c>
      <c r="CB426" s="27" t="s">
        <v>694</v>
      </c>
      <c r="CC426" s="27" t="s">
        <v>694</v>
      </c>
      <c r="CD426" s="27" t="s">
        <v>694</v>
      </c>
      <c r="CE426" s="27" t="s">
        <v>694</v>
      </c>
      <c r="CF426" s="27" t="s">
        <v>694</v>
      </c>
      <c r="CG426" s="27" t="s">
        <v>694</v>
      </c>
      <c r="CH426" s="27" t="s">
        <v>694</v>
      </c>
      <c r="CI426" s="27" t="s">
        <v>694</v>
      </c>
      <c r="CJ426" s="27" t="s">
        <v>694</v>
      </c>
      <c r="CK426" s="27" t="s">
        <v>694</v>
      </c>
      <c r="CL426" s="27" t="s">
        <v>694</v>
      </c>
      <c r="CM426" s="27" t="s">
        <v>694</v>
      </c>
      <c r="CN426" s="27" t="s">
        <v>694</v>
      </c>
      <c r="CO426" s="27" t="s">
        <v>694</v>
      </c>
      <c r="CP426" s="27" t="s">
        <v>694</v>
      </c>
      <c r="CQ426" s="27" t="s">
        <v>694</v>
      </c>
      <c r="CR426" s="27" t="s">
        <v>694</v>
      </c>
      <c r="CS426" s="27" t="s">
        <v>694</v>
      </c>
      <c r="CT426" s="27" t="s">
        <v>694</v>
      </c>
      <c r="CU426" s="27" t="s">
        <v>694</v>
      </c>
      <c r="CV426" s="27" t="s">
        <v>694</v>
      </c>
      <c r="CW426" s="27" t="s">
        <v>694</v>
      </c>
      <c r="CX426" s="27" t="s">
        <v>694</v>
      </c>
      <c r="CY426" s="27" t="s">
        <v>694</v>
      </c>
      <c r="CZ426" s="27" t="s">
        <v>694</v>
      </c>
      <c r="DA426" s="27" t="s">
        <v>694</v>
      </c>
      <c r="DB426" s="27" t="s">
        <v>694</v>
      </c>
      <c r="DC426" s="27" t="s">
        <v>694</v>
      </c>
      <c r="DD426" s="27" t="s">
        <v>694</v>
      </c>
      <c r="DE426" s="27" t="s">
        <v>694</v>
      </c>
      <c r="DF426" s="27" t="s">
        <v>694</v>
      </c>
      <c r="DG426" s="27" t="s">
        <v>694</v>
      </c>
      <c r="DH426" s="27" t="s">
        <v>694</v>
      </c>
      <c r="DI426" s="27" t="s">
        <v>694</v>
      </c>
      <c r="DJ426" s="27" t="s">
        <v>694</v>
      </c>
      <c r="DK426" s="27" t="s">
        <v>694</v>
      </c>
      <c r="DL426" s="27" t="s">
        <v>694</v>
      </c>
      <c r="DM426" s="27" t="s">
        <v>694</v>
      </c>
      <c r="DN426" s="27" t="s">
        <v>694</v>
      </c>
      <c r="DO426" s="27" t="s">
        <v>694</v>
      </c>
      <c r="DP426" s="27" t="s">
        <v>694</v>
      </c>
      <c r="DQ426" s="27" t="s">
        <v>694</v>
      </c>
      <c r="DR426" s="27" t="s">
        <v>694</v>
      </c>
      <c r="DS426" s="27"/>
      <c r="DT426" s="27" t="s">
        <v>694</v>
      </c>
      <c r="DU426" s="27" t="s">
        <v>694</v>
      </c>
      <c r="DV426" s="27" t="s">
        <v>694</v>
      </c>
      <c r="DW426" s="27" t="s">
        <v>694</v>
      </c>
      <c r="DX426" s="27" t="s">
        <v>694</v>
      </c>
      <c r="DY426" s="27" t="s">
        <v>694</v>
      </c>
      <c r="DZ426" s="27" t="s">
        <v>694</v>
      </c>
      <c r="EA426" s="27" t="s">
        <v>694</v>
      </c>
      <c r="EB426" s="27" t="s">
        <v>694</v>
      </c>
      <c r="EC426" s="27" t="s">
        <v>694</v>
      </c>
      <c r="ED426" s="27" t="s">
        <v>694</v>
      </c>
      <c r="EE426" s="27" t="s">
        <v>694</v>
      </c>
      <c r="EF426" s="27" t="s">
        <v>694</v>
      </c>
      <c r="EG426" s="27" t="s">
        <v>694</v>
      </c>
      <c r="EH426" s="27" t="s">
        <v>694</v>
      </c>
      <c r="EI426" s="27" t="s">
        <v>694</v>
      </c>
      <c r="EJ426" s="27" t="s">
        <v>694</v>
      </c>
      <c r="EK426" s="27" t="s">
        <v>694</v>
      </c>
      <c r="EL426" s="27" t="s">
        <v>694</v>
      </c>
      <c r="EM426" s="27" t="s">
        <v>694</v>
      </c>
      <c r="EN426" s="27" t="s">
        <v>694</v>
      </c>
      <c r="EO426" s="27" t="s">
        <v>694</v>
      </c>
      <c r="EP426" s="27" t="s">
        <v>694</v>
      </c>
      <c r="EQ426" s="27" t="s">
        <v>694</v>
      </c>
      <c r="ER426" s="27" t="s">
        <v>694</v>
      </c>
      <c r="ES426" s="27" t="s">
        <v>694</v>
      </c>
      <c r="ET426" s="27" t="s">
        <v>694</v>
      </c>
      <c r="EU426" s="27" t="s">
        <v>694</v>
      </c>
      <c r="EV426" s="27" t="s">
        <v>694</v>
      </c>
      <c r="EW426" s="27" t="s">
        <v>694</v>
      </c>
      <c r="EX426" s="27" t="s">
        <v>694</v>
      </c>
      <c r="EY426" s="27" t="s">
        <v>694</v>
      </c>
      <c r="EZ426" s="27" t="s">
        <v>694</v>
      </c>
      <c r="FA426" s="27" t="s">
        <v>694</v>
      </c>
      <c r="FB426" s="27" t="s">
        <v>694</v>
      </c>
      <c r="FC426" s="27" t="s">
        <v>694</v>
      </c>
      <c r="FD426" s="27" t="s">
        <v>694</v>
      </c>
      <c r="FE426" s="27" t="s">
        <v>694</v>
      </c>
      <c r="FF426" s="27" t="s">
        <v>694</v>
      </c>
      <c r="FG426" s="27" t="s">
        <v>694</v>
      </c>
      <c r="FH426" s="27" t="s">
        <v>694</v>
      </c>
      <c r="FI426" s="27" t="s">
        <v>694</v>
      </c>
      <c r="FJ426" s="27" t="s">
        <v>694</v>
      </c>
      <c r="FK426" s="27" t="s">
        <v>694</v>
      </c>
      <c r="FL426" s="27" t="s">
        <v>694</v>
      </c>
      <c r="FM426" s="27" t="s">
        <v>694</v>
      </c>
      <c r="FN426" s="27" t="s">
        <v>694</v>
      </c>
      <c r="FO426" s="72" t="s">
        <v>698</v>
      </c>
      <c r="FP426" s="72" t="s">
        <v>698</v>
      </c>
      <c r="FQ426" s="72" t="s">
        <v>698</v>
      </c>
      <c r="FR426" s="72" t="s">
        <v>698</v>
      </c>
      <c r="FS426" s="72" t="s">
        <v>698</v>
      </c>
      <c r="FT426" s="72" t="s">
        <v>698</v>
      </c>
      <c r="FU426" s="72" t="s">
        <v>698</v>
      </c>
      <c r="FV426" s="72" t="s">
        <v>698</v>
      </c>
      <c r="FW426" s="78" t="s">
        <v>698</v>
      </c>
      <c r="FX426" s="78" t="s">
        <v>698</v>
      </c>
      <c r="FY426" s="72" t="s">
        <v>698</v>
      </c>
      <c r="FZ426" s="90"/>
      <c r="GA426" s="90"/>
      <c r="GB426" s="90"/>
      <c r="GC426" s="90"/>
      <c r="GD426" s="90"/>
      <c r="GE426" s="90"/>
      <c r="GF426" s="90"/>
      <c r="GG426" s="90"/>
      <c r="GH426" s="105" t="s">
        <v>694</v>
      </c>
      <c r="GI426" s="106"/>
      <c r="GJ426" s="27"/>
      <c r="GK426" s="28"/>
      <c r="GL426" s="27"/>
    </row>
    <row r="427" spans="1:194" x14ac:dyDescent="0.25">
      <c r="A427" s="71" t="str">
        <f>CONCATENATE($W$7,": ",$X$426," - ",Y427)</f>
        <v>Expenditure: Operating Leases - Biological or Cultivated Assets</v>
      </c>
      <c r="B427" s="27" t="s">
        <v>694</v>
      </c>
      <c r="C427" s="27" t="str">
        <f t="shared" si="38"/>
        <v>IE009001000000000000000000000000000000</v>
      </c>
      <c r="D427" s="23" t="s">
        <v>1166</v>
      </c>
      <c r="E427" s="23" t="s">
        <v>722</v>
      </c>
      <c r="F427" s="23" t="s">
        <v>702</v>
      </c>
      <c r="G427" s="23" t="s">
        <v>697</v>
      </c>
      <c r="H427" s="23" t="s">
        <v>697</v>
      </c>
      <c r="I427" s="23" t="s">
        <v>697</v>
      </c>
      <c r="J427" s="23" t="s">
        <v>697</v>
      </c>
      <c r="K427" s="23" t="s">
        <v>697</v>
      </c>
      <c r="L427" s="23" t="s">
        <v>697</v>
      </c>
      <c r="M427" s="23" t="s">
        <v>697</v>
      </c>
      <c r="N427" s="23" t="s">
        <v>697</v>
      </c>
      <c r="O427" s="23" t="s">
        <v>697</v>
      </c>
      <c r="P427" s="23" t="s">
        <v>697</v>
      </c>
      <c r="Q427" s="27">
        <v>0</v>
      </c>
      <c r="R427" s="27" t="s">
        <v>704</v>
      </c>
      <c r="S427" s="27" t="s">
        <v>698</v>
      </c>
      <c r="T427" s="28" t="s">
        <v>694</v>
      </c>
      <c r="U427" s="28"/>
      <c r="V427" s="27" t="s">
        <v>2113</v>
      </c>
      <c r="W427" s="27" t="s">
        <v>905</v>
      </c>
      <c r="X427" s="27"/>
      <c r="Y427" s="27" t="s">
        <v>2114</v>
      </c>
      <c r="Z427" s="27"/>
      <c r="AA427" s="27"/>
      <c r="AB427" s="27"/>
      <c r="AC427" s="27"/>
      <c r="AD427" s="27"/>
      <c r="AE427" s="27"/>
      <c r="AF427" s="27"/>
      <c r="AG427" s="27"/>
      <c r="AH427" s="27"/>
      <c r="AI427" s="27" t="s">
        <v>2115</v>
      </c>
      <c r="AJ427" s="28" t="s">
        <v>704</v>
      </c>
      <c r="AK427" s="27" t="s">
        <v>704</v>
      </c>
      <c r="AL427" s="27" t="s">
        <v>704</v>
      </c>
      <c r="AM427" s="27" t="s">
        <v>704</v>
      </c>
      <c r="AN427" s="27" t="s">
        <v>704</v>
      </c>
      <c r="AO427" s="27" t="s">
        <v>704</v>
      </c>
      <c r="AP427" s="27" t="s">
        <v>704</v>
      </c>
      <c r="AQ427" s="27" t="s">
        <v>704</v>
      </c>
      <c r="AR427" s="27" t="s">
        <v>704</v>
      </c>
      <c r="AS427" s="27" t="s">
        <v>704</v>
      </c>
      <c r="AT427" s="27" t="s">
        <v>704</v>
      </c>
      <c r="AU427" s="27" t="s">
        <v>704</v>
      </c>
      <c r="AV427" s="27" t="s">
        <v>704</v>
      </c>
      <c r="AW427" s="27" t="s">
        <v>704</v>
      </c>
      <c r="AX427" s="27" t="s">
        <v>704</v>
      </c>
      <c r="AY427" s="27" t="s">
        <v>704</v>
      </c>
      <c r="AZ427" s="27" t="s">
        <v>704</v>
      </c>
      <c r="BA427" s="27" t="s">
        <v>704</v>
      </c>
      <c r="BB427" s="27" t="s">
        <v>704</v>
      </c>
      <c r="BC427" s="27" t="s">
        <v>704</v>
      </c>
      <c r="BD427" s="27" t="s">
        <v>704</v>
      </c>
      <c r="BE427" s="27" t="s">
        <v>704</v>
      </c>
      <c r="BF427" s="27" t="s">
        <v>704</v>
      </c>
      <c r="BG427" s="27" t="s">
        <v>704</v>
      </c>
      <c r="BH427" s="27" t="s">
        <v>704</v>
      </c>
      <c r="BI427" s="27" t="s">
        <v>704</v>
      </c>
      <c r="BJ427" s="27" t="s">
        <v>704</v>
      </c>
      <c r="BK427" s="27" t="s">
        <v>704</v>
      </c>
      <c r="BL427" s="27" t="s">
        <v>704</v>
      </c>
      <c r="BM427" s="27" t="s">
        <v>704</v>
      </c>
      <c r="BN427" s="27" t="s">
        <v>704</v>
      </c>
      <c r="BO427" s="27" t="s">
        <v>704</v>
      </c>
      <c r="BP427" s="27" t="s">
        <v>704</v>
      </c>
      <c r="BQ427" s="27" t="s">
        <v>704</v>
      </c>
      <c r="BR427" s="27" t="s">
        <v>704</v>
      </c>
      <c r="BS427" s="27" t="s">
        <v>704</v>
      </c>
      <c r="BT427" s="27" t="s">
        <v>704</v>
      </c>
      <c r="BU427" s="27" t="s">
        <v>704</v>
      </c>
      <c r="BV427" s="27" t="s">
        <v>704</v>
      </c>
      <c r="BW427" s="27" t="s">
        <v>704</v>
      </c>
      <c r="BX427" s="27" t="s">
        <v>704</v>
      </c>
      <c r="BY427" s="27" t="s">
        <v>704</v>
      </c>
      <c r="BZ427" s="27" t="s">
        <v>704</v>
      </c>
      <c r="CA427" s="27" t="s">
        <v>704</v>
      </c>
      <c r="CB427" s="27" t="s">
        <v>704</v>
      </c>
      <c r="CC427" s="27" t="s">
        <v>704</v>
      </c>
      <c r="CD427" s="27" t="s">
        <v>704</v>
      </c>
      <c r="CE427" s="27" t="s">
        <v>704</v>
      </c>
      <c r="CF427" s="27" t="s">
        <v>704</v>
      </c>
      <c r="CG427" s="27" t="s">
        <v>704</v>
      </c>
      <c r="CH427" s="27" t="s">
        <v>704</v>
      </c>
      <c r="CI427" s="27" t="s">
        <v>704</v>
      </c>
      <c r="CJ427" s="27" t="s">
        <v>704</v>
      </c>
      <c r="CK427" s="27" t="s">
        <v>704</v>
      </c>
      <c r="CL427" s="27" t="s">
        <v>704</v>
      </c>
      <c r="CM427" s="27" t="s">
        <v>704</v>
      </c>
      <c r="CN427" s="27" t="s">
        <v>704</v>
      </c>
      <c r="CO427" s="27" t="s">
        <v>704</v>
      </c>
      <c r="CP427" s="27" t="s">
        <v>704</v>
      </c>
      <c r="CQ427" s="27" t="s">
        <v>704</v>
      </c>
      <c r="CR427" s="27" t="s">
        <v>704</v>
      </c>
      <c r="CS427" s="27" t="s">
        <v>704</v>
      </c>
      <c r="CT427" s="27" t="s">
        <v>704</v>
      </c>
      <c r="CU427" s="27" t="s">
        <v>704</v>
      </c>
      <c r="CV427" s="27" t="s">
        <v>704</v>
      </c>
      <c r="CW427" s="27" t="s">
        <v>704</v>
      </c>
      <c r="CX427" s="27" t="s">
        <v>704</v>
      </c>
      <c r="CY427" s="27" t="s">
        <v>704</v>
      </c>
      <c r="CZ427" s="27" t="s">
        <v>704</v>
      </c>
      <c r="DA427" s="27" t="s">
        <v>704</v>
      </c>
      <c r="DB427" s="27" t="s">
        <v>698</v>
      </c>
      <c r="DC427" s="27" t="s">
        <v>698</v>
      </c>
      <c r="DD427" s="27" t="s">
        <v>698</v>
      </c>
      <c r="DE427" s="27" t="s">
        <v>698</v>
      </c>
      <c r="DF427" s="27" t="s">
        <v>704</v>
      </c>
      <c r="DG427" s="27" t="s">
        <v>704</v>
      </c>
      <c r="DH427" s="27" t="s">
        <v>704</v>
      </c>
      <c r="DI427" s="27" t="s">
        <v>704</v>
      </c>
      <c r="DJ427" s="27" t="s">
        <v>704</v>
      </c>
      <c r="DK427" s="27" t="s">
        <v>704</v>
      </c>
      <c r="DL427" s="27" t="s">
        <v>704</v>
      </c>
      <c r="DM427" s="27" t="s">
        <v>704</v>
      </c>
      <c r="DN427" s="27" t="s">
        <v>704</v>
      </c>
      <c r="DO427" s="27" t="s">
        <v>704</v>
      </c>
      <c r="DP427" s="27" t="s">
        <v>704</v>
      </c>
      <c r="DQ427" s="27" t="s">
        <v>704</v>
      </c>
      <c r="DR427" s="27" t="s">
        <v>704</v>
      </c>
      <c r="DS427" s="27"/>
      <c r="DT427" s="27" t="s">
        <v>704</v>
      </c>
      <c r="DU427" s="27" t="s">
        <v>704</v>
      </c>
      <c r="DV427" s="27" t="s">
        <v>704</v>
      </c>
      <c r="DW427" s="27" t="s">
        <v>704</v>
      </c>
      <c r="DX427" s="27" t="s">
        <v>704</v>
      </c>
      <c r="DY427" s="27" t="s">
        <v>704</v>
      </c>
      <c r="DZ427" s="27" t="s">
        <v>704</v>
      </c>
      <c r="EA427" s="27" t="s">
        <v>704</v>
      </c>
      <c r="EB427" s="27" t="s">
        <v>704</v>
      </c>
      <c r="EC427" s="27" t="s">
        <v>704</v>
      </c>
      <c r="ED427" s="27" t="s">
        <v>704</v>
      </c>
      <c r="EE427" s="27" t="s">
        <v>704</v>
      </c>
      <c r="EF427" s="27" t="s">
        <v>704</v>
      </c>
      <c r="EG427" s="27" t="s">
        <v>694</v>
      </c>
      <c r="EH427" s="27" t="s">
        <v>704</v>
      </c>
      <c r="EI427" s="27" t="s">
        <v>704</v>
      </c>
      <c r="EJ427" s="27" t="s">
        <v>704</v>
      </c>
      <c r="EK427" s="27" t="s">
        <v>704</v>
      </c>
      <c r="EL427" s="27" t="s">
        <v>704</v>
      </c>
      <c r="EM427" s="27" t="s">
        <v>704</v>
      </c>
      <c r="EN427" s="27" t="s">
        <v>704</v>
      </c>
      <c r="EO427" s="27" t="s">
        <v>704</v>
      </c>
      <c r="EP427" s="27" t="s">
        <v>704</v>
      </c>
      <c r="EQ427" s="27" t="s">
        <v>704</v>
      </c>
      <c r="ER427" s="27" t="s">
        <v>704</v>
      </c>
      <c r="ES427" s="27" t="s">
        <v>704</v>
      </c>
      <c r="ET427" s="27" t="s">
        <v>704</v>
      </c>
      <c r="EU427" s="27" t="s">
        <v>704</v>
      </c>
      <c r="EV427" s="27" t="s">
        <v>704</v>
      </c>
      <c r="EW427" s="27" t="s">
        <v>704</v>
      </c>
      <c r="EX427" s="27" t="s">
        <v>704</v>
      </c>
      <c r="EY427" s="27" t="s">
        <v>704</v>
      </c>
      <c r="EZ427" s="27" t="s">
        <v>704</v>
      </c>
      <c r="FA427" s="27" t="s">
        <v>704</v>
      </c>
      <c r="FB427" s="27" t="s">
        <v>704</v>
      </c>
      <c r="FC427" s="27" t="s">
        <v>704</v>
      </c>
      <c r="FD427" s="27" t="s">
        <v>704</v>
      </c>
      <c r="FE427" s="27" t="s">
        <v>694</v>
      </c>
      <c r="FF427" s="27" t="s">
        <v>704</v>
      </c>
      <c r="FG427" s="27" t="s">
        <v>704</v>
      </c>
      <c r="FH427" s="27" t="s">
        <v>704</v>
      </c>
      <c r="FI427" s="27" t="s">
        <v>704</v>
      </c>
      <c r="FJ427" s="27" t="s">
        <v>694</v>
      </c>
      <c r="FK427" s="27" t="s">
        <v>704</v>
      </c>
      <c r="FL427" s="27" t="s">
        <v>704</v>
      </c>
      <c r="FM427" s="27" t="s">
        <v>704</v>
      </c>
      <c r="FN427" s="27" t="s">
        <v>694</v>
      </c>
      <c r="FO427" s="72" t="s">
        <v>1175</v>
      </c>
      <c r="FP427" s="72" t="s">
        <v>698</v>
      </c>
      <c r="FQ427" s="72" t="s">
        <v>1176</v>
      </c>
      <c r="FR427" s="72" t="s">
        <v>2116</v>
      </c>
      <c r="FS427" s="72" t="s">
        <v>1178</v>
      </c>
      <c r="FT427" s="72" t="s">
        <v>698</v>
      </c>
      <c r="FU427" s="72" t="s">
        <v>698</v>
      </c>
      <c r="FV427" s="72" t="s">
        <v>698</v>
      </c>
      <c r="FW427" s="78" t="s">
        <v>698</v>
      </c>
      <c r="FX427" s="78" t="s">
        <v>698</v>
      </c>
      <c r="FY427" s="72" t="s">
        <v>698</v>
      </c>
      <c r="FZ427" s="90"/>
      <c r="GA427" s="90"/>
      <c r="GB427" s="90"/>
      <c r="GC427" s="90"/>
      <c r="GD427" s="90"/>
      <c r="GE427" s="90"/>
      <c r="GF427" s="90"/>
      <c r="GG427" s="90"/>
      <c r="GH427" s="105" t="s">
        <v>1179</v>
      </c>
      <c r="GI427" s="106"/>
      <c r="GJ427" s="27"/>
      <c r="GK427" s="28"/>
      <c r="GL427" s="27"/>
    </row>
    <row r="428" spans="1:194" x14ac:dyDescent="0.25">
      <c r="A428" s="71" t="str">
        <f t="shared" ref="A428:A443" si="43">CONCATENATE($W$7,": ",$X$426," - ",Y428)</f>
        <v>Expenditure: Operating Leases - Buildings</v>
      </c>
      <c r="B428" s="27" t="s">
        <v>1190</v>
      </c>
      <c r="C428" s="27" t="str">
        <f t="shared" si="38"/>
        <v>IE009002000000000000000000000000000000</v>
      </c>
      <c r="D428" s="23" t="s">
        <v>1166</v>
      </c>
      <c r="E428" s="23" t="s">
        <v>722</v>
      </c>
      <c r="F428" s="23" t="s">
        <v>707</v>
      </c>
      <c r="G428" s="23" t="s">
        <v>697</v>
      </c>
      <c r="H428" s="23" t="s">
        <v>697</v>
      </c>
      <c r="I428" s="23" t="s">
        <v>697</v>
      </c>
      <c r="J428" s="23" t="s">
        <v>697</v>
      </c>
      <c r="K428" s="23" t="s">
        <v>697</v>
      </c>
      <c r="L428" s="23" t="s">
        <v>697</v>
      </c>
      <c r="M428" s="23" t="s">
        <v>697</v>
      </c>
      <c r="N428" s="23" t="s">
        <v>697</v>
      </c>
      <c r="O428" s="23" t="s">
        <v>697</v>
      </c>
      <c r="P428" s="23" t="s">
        <v>697</v>
      </c>
      <c r="Q428" s="27">
        <v>0</v>
      </c>
      <c r="R428" s="27" t="s">
        <v>704</v>
      </c>
      <c r="S428" s="27" t="s">
        <v>698</v>
      </c>
      <c r="T428" s="28" t="s">
        <v>694</v>
      </c>
      <c r="U428" s="28"/>
      <c r="V428" s="27" t="s">
        <v>2117</v>
      </c>
      <c r="W428" s="27" t="s">
        <v>905</v>
      </c>
      <c r="X428" s="27"/>
      <c r="Y428" s="27" t="s">
        <v>1524</v>
      </c>
      <c r="Z428" s="27"/>
      <c r="AA428" s="27"/>
      <c r="AB428" s="27"/>
      <c r="AC428" s="27"/>
      <c r="AD428" s="27"/>
      <c r="AE428" s="27"/>
      <c r="AF428" s="27"/>
      <c r="AG428" s="27"/>
      <c r="AH428" s="27"/>
      <c r="AI428" s="27" t="s">
        <v>2118</v>
      </c>
      <c r="AJ428" s="28" t="s">
        <v>704</v>
      </c>
      <c r="AK428" s="27" t="s">
        <v>704</v>
      </c>
      <c r="AL428" s="27" t="s">
        <v>704</v>
      </c>
      <c r="AM428" s="27" t="s">
        <v>704</v>
      </c>
      <c r="AN428" s="27" t="s">
        <v>704</v>
      </c>
      <c r="AO428" s="27" t="s">
        <v>704</v>
      </c>
      <c r="AP428" s="27" t="s">
        <v>704</v>
      </c>
      <c r="AQ428" s="27" t="s">
        <v>704</v>
      </c>
      <c r="AR428" s="27" t="s">
        <v>704</v>
      </c>
      <c r="AS428" s="27" t="s">
        <v>704</v>
      </c>
      <c r="AT428" s="27" t="s">
        <v>704</v>
      </c>
      <c r="AU428" s="27" t="s">
        <v>704</v>
      </c>
      <c r="AV428" s="27" t="s">
        <v>704</v>
      </c>
      <c r="AW428" s="27" t="s">
        <v>704</v>
      </c>
      <c r="AX428" s="27" t="s">
        <v>704</v>
      </c>
      <c r="AY428" s="27" t="s">
        <v>704</v>
      </c>
      <c r="AZ428" s="27" t="s">
        <v>704</v>
      </c>
      <c r="BA428" s="27" t="s">
        <v>704</v>
      </c>
      <c r="BB428" s="27" t="s">
        <v>704</v>
      </c>
      <c r="BC428" s="27" t="s">
        <v>704</v>
      </c>
      <c r="BD428" s="27" t="s">
        <v>704</v>
      </c>
      <c r="BE428" s="27" t="s">
        <v>704</v>
      </c>
      <c r="BF428" s="27" t="s">
        <v>704</v>
      </c>
      <c r="BG428" s="27" t="s">
        <v>704</v>
      </c>
      <c r="BH428" s="27" t="s">
        <v>704</v>
      </c>
      <c r="BI428" s="27" t="s">
        <v>704</v>
      </c>
      <c r="BJ428" s="27" t="s">
        <v>704</v>
      </c>
      <c r="BK428" s="27" t="s">
        <v>704</v>
      </c>
      <c r="BL428" s="27" t="s">
        <v>704</v>
      </c>
      <c r="BM428" s="27" t="s">
        <v>704</v>
      </c>
      <c r="BN428" s="27" t="s">
        <v>704</v>
      </c>
      <c r="BO428" s="27" t="s">
        <v>704</v>
      </c>
      <c r="BP428" s="27" t="s">
        <v>704</v>
      </c>
      <c r="BQ428" s="27" t="s">
        <v>704</v>
      </c>
      <c r="BR428" s="27" t="s">
        <v>704</v>
      </c>
      <c r="BS428" s="27" t="s">
        <v>704</v>
      </c>
      <c r="BT428" s="27" t="s">
        <v>704</v>
      </c>
      <c r="BU428" s="27" t="s">
        <v>704</v>
      </c>
      <c r="BV428" s="27" t="s">
        <v>704</v>
      </c>
      <c r="BW428" s="27" t="s">
        <v>704</v>
      </c>
      <c r="BX428" s="27" t="s">
        <v>704</v>
      </c>
      <c r="BY428" s="27" t="s">
        <v>704</v>
      </c>
      <c r="BZ428" s="27" t="s">
        <v>704</v>
      </c>
      <c r="CA428" s="27" t="s">
        <v>704</v>
      </c>
      <c r="CB428" s="27" t="s">
        <v>704</v>
      </c>
      <c r="CC428" s="27" t="s">
        <v>704</v>
      </c>
      <c r="CD428" s="27" t="s">
        <v>704</v>
      </c>
      <c r="CE428" s="27" t="s">
        <v>704</v>
      </c>
      <c r="CF428" s="27" t="s">
        <v>704</v>
      </c>
      <c r="CG428" s="27" t="s">
        <v>704</v>
      </c>
      <c r="CH428" s="27" t="s">
        <v>704</v>
      </c>
      <c r="CI428" s="27" t="s">
        <v>704</v>
      </c>
      <c r="CJ428" s="27" t="s">
        <v>704</v>
      </c>
      <c r="CK428" s="27" t="s">
        <v>704</v>
      </c>
      <c r="CL428" s="27" t="s">
        <v>704</v>
      </c>
      <c r="CM428" s="27" t="s">
        <v>704</v>
      </c>
      <c r="CN428" s="27" t="s">
        <v>704</v>
      </c>
      <c r="CO428" s="27" t="s">
        <v>704</v>
      </c>
      <c r="CP428" s="27" t="s">
        <v>704</v>
      </c>
      <c r="CQ428" s="27" t="s">
        <v>704</v>
      </c>
      <c r="CR428" s="27" t="s">
        <v>704</v>
      </c>
      <c r="CS428" s="27" t="s">
        <v>704</v>
      </c>
      <c r="CT428" s="27" t="s">
        <v>704</v>
      </c>
      <c r="CU428" s="27" t="s">
        <v>704</v>
      </c>
      <c r="CV428" s="27" t="s">
        <v>704</v>
      </c>
      <c r="CW428" s="27" t="s">
        <v>704</v>
      </c>
      <c r="CX428" s="27" t="s">
        <v>704</v>
      </c>
      <c r="CY428" s="27" t="s">
        <v>704</v>
      </c>
      <c r="CZ428" s="27" t="s">
        <v>704</v>
      </c>
      <c r="DA428" s="27" t="s">
        <v>704</v>
      </c>
      <c r="DB428" s="27" t="s">
        <v>698</v>
      </c>
      <c r="DC428" s="27" t="s">
        <v>698</v>
      </c>
      <c r="DD428" s="27" t="s">
        <v>698</v>
      </c>
      <c r="DE428" s="27" t="s">
        <v>698</v>
      </c>
      <c r="DF428" s="27" t="s">
        <v>704</v>
      </c>
      <c r="DG428" s="27" t="s">
        <v>704</v>
      </c>
      <c r="DH428" s="27" t="s">
        <v>704</v>
      </c>
      <c r="DI428" s="27" t="s">
        <v>704</v>
      </c>
      <c r="DJ428" s="27" t="s">
        <v>704</v>
      </c>
      <c r="DK428" s="27" t="s">
        <v>704</v>
      </c>
      <c r="DL428" s="27" t="s">
        <v>704</v>
      </c>
      <c r="DM428" s="27" t="s">
        <v>704</v>
      </c>
      <c r="DN428" s="27" t="s">
        <v>704</v>
      </c>
      <c r="DO428" s="27" t="s">
        <v>704</v>
      </c>
      <c r="DP428" s="27" t="s">
        <v>704</v>
      </c>
      <c r="DQ428" s="27" t="s">
        <v>704</v>
      </c>
      <c r="DR428" s="27" t="s">
        <v>704</v>
      </c>
      <c r="DS428" s="27"/>
      <c r="DT428" s="27" t="s">
        <v>704</v>
      </c>
      <c r="DU428" s="27" t="s">
        <v>704</v>
      </c>
      <c r="DV428" s="27" t="s">
        <v>704</v>
      </c>
      <c r="DW428" s="27" t="s">
        <v>704</v>
      </c>
      <c r="DX428" s="27" t="s">
        <v>704</v>
      </c>
      <c r="DY428" s="27" t="s">
        <v>704</v>
      </c>
      <c r="DZ428" s="27" t="s">
        <v>704</v>
      </c>
      <c r="EA428" s="27" t="s">
        <v>704</v>
      </c>
      <c r="EB428" s="27" t="s">
        <v>704</v>
      </c>
      <c r="EC428" s="27" t="s">
        <v>704</v>
      </c>
      <c r="ED428" s="27" t="s">
        <v>704</v>
      </c>
      <c r="EE428" s="27" t="s">
        <v>704</v>
      </c>
      <c r="EF428" s="27" t="s">
        <v>704</v>
      </c>
      <c r="EG428" s="27" t="s">
        <v>694</v>
      </c>
      <c r="EH428" s="27" t="s">
        <v>704</v>
      </c>
      <c r="EI428" s="27" t="s">
        <v>704</v>
      </c>
      <c r="EJ428" s="27" t="s">
        <v>704</v>
      </c>
      <c r="EK428" s="27" t="s">
        <v>704</v>
      </c>
      <c r="EL428" s="27" t="s">
        <v>704</v>
      </c>
      <c r="EM428" s="27" t="s">
        <v>704</v>
      </c>
      <c r="EN428" s="27" t="s">
        <v>704</v>
      </c>
      <c r="EO428" s="27" t="s">
        <v>704</v>
      </c>
      <c r="EP428" s="27" t="s">
        <v>704</v>
      </c>
      <c r="EQ428" s="27" t="s">
        <v>704</v>
      </c>
      <c r="ER428" s="27" t="s">
        <v>704</v>
      </c>
      <c r="ES428" s="27" t="s">
        <v>704</v>
      </c>
      <c r="ET428" s="27" t="s">
        <v>704</v>
      </c>
      <c r="EU428" s="27" t="s">
        <v>704</v>
      </c>
      <c r="EV428" s="27" t="s">
        <v>704</v>
      </c>
      <c r="EW428" s="27" t="s">
        <v>704</v>
      </c>
      <c r="EX428" s="27" t="s">
        <v>704</v>
      </c>
      <c r="EY428" s="27" t="s">
        <v>704</v>
      </c>
      <c r="EZ428" s="27" t="s">
        <v>704</v>
      </c>
      <c r="FA428" s="27" t="s">
        <v>704</v>
      </c>
      <c r="FB428" s="27" t="s">
        <v>704</v>
      </c>
      <c r="FC428" s="27" t="s">
        <v>704</v>
      </c>
      <c r="FD428" s="27" t="s">
        <v>704</v>
      </c>
      <c r="FE428" s="27" t="s">
        <v>694</v>
      </c>
      <c r="FF428" s="27" t="s">
        <v>704</v>
      </c>
      <c r="FG428" s="27" t="s">
        <v>704</v>
      </c>
      <c r="FH428" s="27" t="s">
        <v>704</v>
      </c>
      <c r="FI428" s="27" t="s">
        <v>704</v>
      </c>
      <c r="FJ428" s="27" t="s">
        <v>694</v>
      </c>
      <c r="FK428" s="27" t="s">
        <v>704</v>
      </c>
      <c r="FL428" s="27" t="s">
        <v>704</v>
      </c>
      <c r="FM428" s="27" t="s">
        <v>704</v>
      </c>
      <c r="FN428" s="27" t="s">
        <v>694</v>
      </c>
      <c r="FO428" s="72" t="s">
        <v>1175</v>
      </c>
      <c r="FP428" s="72" t="s">
        <v>698</v>
      </c>
      <c r="FQ428" s="72" t="s">
        <v>1176</v>
      </c>
      <c r="FR428" s="72" t="s">
        <v>2116</v>
      </c>
      <c r="FS428" s="72" t="s">
        <v>1178</v>
      </c>
      <c r="FT428" s="72" t="s">
        <v>698</v>
      </c>
      <c r="FU428" s="72" t="s">
        <v>698</v>
      </c>
      <c r="FV428" s="72" t="s">
        <v>698</v>
      </c>
      <c r="FW428" s="78" t="s">
        <v>698</v>
      </c>
      <c r="FX428" s="78" t="s">
        <v>698</v>
      </c>
      <c r="FY428" s="72" t="s">
        <v>698</v>
      </c>
      <c r="FZ428" s="90"/>
      <c r="GA428" s="90"/>
      <c r="GB428" s="90"/>
      <c r="GC428" s="90"/>
      <c r="GD428" s="90"/>
      <c r="GE428" s="90"/>
      <c r="GF428" s="90"/>
      <c r="GG428" s="90"/>
      <c r="GH428" s="105" t="s">
        <v>1179</v>
      </c>
      <c r="GI428" s="106"/>
      <c r="GJ428" s="27"/>
      <c r="GK428" s="28"/>
      <c r="GL428" s="27"/>
    </row>
    <row r="429" spans="1:194" x14ac:dyDescent="0.25">
      <c r="A429" s="71" t="str">
        <f t="shared" si="43"/>
        <v>Expenditure: Operating Leases - Computer Equipment</v>
      </c>
      <c r="B429" s="27" t="s">
        <v>1190</v>
      </c>
      <c r="C429" s="27" t="str">
        <f t="shared" si="38"/>
        <v>IE009003000000000000000000000000000000</v>
      </c>
      <c r="D429" s="23" t="s">
        <v>1166</v>
      </c>
      <c r="E429" s="23" t="s">
        <v>722</v>
      </c>
      <c r="F429" s="23" t="s">
        <v>710</v>
      </c>
      <c r="G429" s="23" t="s">
        <v>697</v>
      </c>
      <c r="H429" s="23" t="s">
        <v>697</v>
      </c>
      <c r="I429" s="23" t="s">
        <v>697</v>
      </c>
      <c r="J429" s="23" t="s">
        <v>697</v>
      </c>
      <c r="K429" s="23" t="s">
        <v>697</v>
      </c>
      <c r="L429" s="23" t="s">
        <v>697</v>
      </c>
      <c r="M429" s="23" t="s">
        <v>697</v>
      </c>
      <c r="N429" s="23" t="s">
        <v>697</v>
      </c>
      <c r="O429" s="23" t="s">
        <v>697</v>
      </c>
      <c r="P429" s="23" t="s">
        <v>697</v>
      </c>
      <c r="Q429" s="27">
        <v>0</v>
      </c>
      <c r="R429" s="27" t="s">
        <v>704</v>
      </c>
      <c r="S429" s="27" t="s">
        <v>698</v>
      </c>
      <c r="T429" s="28" t="s">
        <v>694</v>
      </c>
      <c r="U429" s="28"/>
      <c r="V429" s="27" t="s">
        <v>2119</v>
      </c>
      <c r="W429" s="27" t="s">
        <v>905</v>
      </c>
      <c r="X429" s="27"/>
      <c r="Y429" s="27" t="s">
        <v>1535</v>
      </c>
      <c r="Z429" s="27"/>
      <c r="AA429" s="27"/>
      <c r="AB429" s="27"/>
      <c r="AC429" s="27"/>
      <c r="AD429" s="27"/>
      <c r="AE429" s="27"/>
      <c r="AF429" s="27"/>
      <c r="AG429" s="27"/>
      <c r="AH429" s="27"/>
      <c r="AI429" s="27" t="s">
        <v>2120</v>
      </c>
      <c r="AJ429" s="28" t="s">
        <v>704</v>
      </c>
      <c r="AK429" s="27" t="s">
        <v>704</v>
      </c>
      <c r="AL429" s="27" t="s">
        <v>704</v>
      </c>
      <c r="AM429" s="27" t="s">
        <v>704</v>
      </c>
      <c r="AN429" s="27" t="s">
        <v>704</v>
      </c>
      <c r="AO429" s="27" t="s">
        <v>704</v>
      </c>
      <c r="AP429" s="27" t="s">
        <v>704</v>
      </c>
      <c r="AQ429" s="27" t="s">
        <v>704</v>
      </c>
      <c r="AR429" s="27" t="s">
        <v>704</v>
      </c>
      <c r="AS429" s="27" t="s">
        <v>704</v>
      </c>
      <c r="AT429" s="27" t="s">
        <v>704</v>
      </c>
      <c r="AU429" s="27" t="s">
        <v>704</v>
      </c>
      <c r="AV429" s="27" t="s">
        <v>704</v>
      </c>
      <c r="AW429" s="27" t="s">
        <v>704</v>
      </c>
      <c r="AX429" s="27" t="s">
        <v>704</v>
      </c>
      <c r="AY429" s="27" t="s">
        <v>704</v>
      </c>
      <c r="AZ429" s="27" t="s">
        <v>704</v>
      </c>
      <c r="BA429" s="27" t="s">
        <v>704</v>
      </c>
      <c r="BB429" s="27" t="s">
        <v>704</v>
      </c>
      <c r="BC429" s="27" t="s">
        <v>704</v>
      </c>
      <c r="BD429" s="27" t="s">
        <v>704</v>
      </c>
      <c r="BE429" s="27" t="s">
        <v>704</v>
      </c>
      <c r="BF429" s="27" t="s">
        <v>704</v>
      </c>
      <c r="BG429" s="27" t="s">
        <v>704</v>
      </c>
      <c r="BH429" s="27" t="s">
        <v>704</v>
      </c>
      <c r="BI429" s="27" t="s">
        <v>704</v>
      </c>
      <c r="BJ429" s="27" t="s">
        <v>704</v>
      </c>
      <c r="BK429" s="27" t="s">
        <v>704</v>
      </c>
      <c r="BL429" s="27" t="s">
        <v>704</v>
      </c>
      <c r="BM429" s="27" t="s">
        <v>704</v>
      </c>
      <c r="BN429" s="27" t="s">
        <v>704</v>
      </c>
      <c r="BO429" s="27" t="s">
        <v>704</v>
      </c>
      <c r="BP429" s="27" t="s">
        <v>704</v>
      </c>
      <c r="BQ429" s="27" t="s">
        <v>704</v>
      </c>
      <c r="BR429" s="27" t="s">
        <v>704</v>
      </c>
      <c r="BS429" s="27" t="s">
        <v>704</v>
      </c>
      <c r="BT429" s="27" t="s">
        <v>704</v>
      </c>
      <c r="BU429" s="27" t="s">
        <v>704</v>
      </c>
      <c r="BV429" s="27" t="s">
        <v>704</v>
      </c>
      <c r="BW429" s="27" t="s">
        <v>704</v>
      </c>
      <c r="BX429" s="27" t="s">
        <v>704</v>
      </c>
      <c r="BY429" s="27" t="s">
        <v>704</v>
      </c>
      <c r="BZ429" s="27" t="s">
        <v>704</v>
      </c>
      <c r="CA429" s="27" t="s">
        <v>704</v>
      </c>
      <c r="CB429" s="27" t="s">
        <v>704</v>
      </c>
      <c r="CC429" s="27" t="s">
        <v>704</v>
      </c>
      <c r="CD429" s="27" t="s">
        <v>704</v>
      </c>
      <c r="CE429" s="27" t="s">
        <v>704</v>
      </c>
      <c r="CF429" s="27" t="s">
        <v>704</v>
      </c>
      <c r="CG429" s="27" t="s">
        <v>704</v>
      </c>
      <c r="CH429" s="27" t="s">
        <v>704</v>
      </c>
      <c r="CI429" s="27" t="s">
        <v>704</v>
      </c>
      <c r="CJ429" s="27" t="s">
        <v>704</v>
      </c>
      <c r="CK429" s="27" t="s">
        <v>704</v>
      </c>
      <c r="CL429" s="27" t="s">
        <v>704</v>
      </c>
      <c r="CM429" s="27" t="s">
        <v>704</v>
      </c>
      <c r="CN429" s="27" t="s">
        <v>704</v>
      </c>
      <c r="CO429" s="27" t="s">
        <v>704</v>
      </c>
      <c r="CP429" s="27" t="s">
        <v>704</v>
      </c>
      <c r="CQ429" s="27" t="s">
        <v>704</v>
      </c>
      <c r="CR429" s="27" t="s">
        <v>704</v>
      </c>
      <c r="CS429" s="27" t="s">
        <v>704</v>
      </c>
      <c r="CT429" s="27" t="s">
        <v>704</v>
      </c>
      <c r="CU429" s="27" t="s">
        <v>704</v>
      </c>
      <c r="CV429" s="27" t="s">
        <v>704</v>
      </c>
      <c r="CW429" s="27" t="s">
        <v>704</v>
      </c>
      <c r="CX429" s="27" t="s">
        <v>704</v>
      </c>
      <c r="CY429" s="27" t="s">
        <v>704</v>
      </c>
      <c r="CZ429" s="27" t="s">
        <v>704</v>
      </c>
      <c r="DA429" s="27" t="s">
        <v>704</v>
      </c>
      <c r="DB429" s="27" t="s">
        <v>698</v>
      </c>
      <c r="DC429" s="27" t="s">
        <v>698</v>
      </c>
      <c r="DD429" s="27" t="s">
        <v>698</v>
      </c>
      <c r="DE429" s="27" t="s">
        <v>698</v>
      </c>
      <c r="DF429" s="27" t="s">
        <v>704</v>
      </c>
      <c r="DG429" s="27" t="s">
        <v>704</v>
      </c>
      <c r="DH429" s="27" t="s">
        <v>704</v>
      </c>
      <c r="DI429" s="27" t="s">
        <v>704</v>
      </c>
      <c r="DJ429" s="27" t="s">
        <v>704</v>
      </c>
      <c r="DK429" s="27" t="s">
        <v>704</v>
      </c>
      <c r="DL429" s="27" t="s">
        <v>704</v>
      </c>
      <c r="DM429" s="27" t="s">
        <v>704</v>
      </c>
      <c r="DN429" s="27" t="s">
        <v>704</v>
      </c>
      <c r="DO429" s="27" t="s">
        <v>704</v>
      </c>
      <c r="DP429" s="27" t="s">
        <v>704</v>
      </c>
      <c r="DQ429" s="27" t="s">
        <v>704</v>
      </c>
      <c r="DR429" s="27" t="s">
        <v>704</v>
      </c>
      <c r="DS429" s="27"/>
      <c r="DT429" s="27" t="s">
        <v>704</v>
      </c>
      <c r="DU429" s="27" t="s">
        <v>704</v>
      </c>
      <c r="DV429" s="27" t="s">
        <v>704</v>
      </c>
      <c r="DW429" s="27" t="s">
        <v>704</v>
      </c>
      <c r="DX429" s="27" t="s">
        <v>704</v>
      </c>
      <c r="DY429" s="27" t="s">
        <v>704</v>
      </c>
      <c r="DZ429" s="27" t="s">
        <v>704</v>
      </c>
      <c r="EA429" s="27" t="s">
        <v>704</v>
      </c>
      <c r="EB429" s="27" t="s">
        <v>704</v>
      </c>
      <c r="EC429" s="27" t="s">
        <v>704</v>
      </c>
      <c r="ED429" s="27" t="s">
        <v>704</v>
      </c>
      <c r="EE429" s="27" t="s">
        <v>704</v>
      </c>
      <c r="EF429" s="27" t="s">
        <v>704</v>
      </c>
      <c r="EG429" s="27" t="s">
        <v>694</v>
      </c>
      <c r="EH429" s="27" t="s">
        <v>704</v>
      </c>
      <c r="EI429" s="27" t="s">
        <v>704</v>
      </c>
      <c r="EJ429" s="27" t="s">
        <v>704</v>
      </c>
      <c r="EK429" s="27" t="s">
        <v>704</v>
      </c>
      <c r="EL429" s="27" t="s">
        <v>704</v>
      </c>
      <c r="EM429" s="27" t="s">
        <v>704</v>
      </c>
      <c r="EN429" s="27" t="s">
        <v>704</v>
      </c>
      <c r="EO429" s="27" t="s">
        <v>704</v>
      </c>
      <c r="EP429" s="27" t="s">
        <v>704</v>
      </c>
      <c r="EQ429" s="27" t="s">
        <v>704</v>
      </c>
      <c r="ER429" s="27" t="s">
        <v>704</v>
      </c>
      <c r="ES429" s="27" t="s">
        <v>704</v>
      </c>
      <c r="ET429" s="27" t="s">
        <v>704</v>
      </c>
      <c r="EU429" s="27" t="s">
        <v>704</v>
      </c>
      <c r="EV429" s="27" t="s">
        <v>704</v>
      </c>
      <c r="EW429" s="27" t="s">
        <v>704</v>
      </c>
      <c r="EX429" s="27" t="s">
        <v>704</v>
      </c>
      <c r="EY429" s="27" t="s">
        <v>704</v>
      </c>
      <c r="EZ429" s="27" t="s">
        <v>704</v>
      </c>
      <c r="FA429" s="27" t="s">
        <v>704</v>
      </c>
      <c r="FB429" s="27" t="s">
        <v>704</v>
      </c>
      <c r="FC429" s="27" t="s">
        <v>704</v>
      </c>
      <c r="FD429" s="27" t="s">
        <v>704</v>
      </c>
      <c r="FE429" s="27" t="s">
        <v>694</v>
      </c>
      <c r="FF429" s="27" t="s">
        <v>704</v>
      </c>
      <c r="FG429" s="27" t="s">
        <v>704</v>
      </c>
      <c r="FH429" s="27" t="s">
        <v>704</v>
      </c>
      <c r="FI429" s="27" t="s">
        <v>704</v>
      </c>
      <c r="FJ429" s="27" t="s">
        <v>694</v>
      </c>
      <c r="FK429" s="27" t="s">
        <v>704</v>
      </c>
      <c r="FL429" s="27" t="s">
        <v>704</v>
      </c>
      <c r="FM429" s="27" t="s">
        <v>704</v>
      </c>
      <c r="FN429" s="27" t="s">
        <v>694</v>
      </c>
      <c r="FO429" s="72" t="s">
        <v>1175</v>
      </c>
      <c r="FP429" s="72" t="s">
        <v>698</v>
      </c>
      <c r="FQ429" s="72" t="s">
        <v>1176</v>
      </c>
      <c r="FR429" s="72" t="s">
        <v>2116</v>
      </c>
      <c r="FS429" s="72" t="s">
        <v>1178</v>
      </c>
      <c r="FT429" s="72" t="s">
        <v>698</v>
      </c>
      <c r="FU429" s="72" t="s">
        <v>698</v>
      </c>
      <c r="FV429" s="72" t="s">
        <v>698</v>
      </c>
      <c r="FW429" s="78" t="s">
        <v>698</v>
      </c>
      <c r="FX429" s="78" t="s">
        <v>698</v>
      </c>
      <c r="FY429" s="72" t="s">
        <v>698</v>
      </c>
      <c r="FZ429" s="90"/>
      <c r="GA429" s="90"/>
      <c r="GB429" s="90"/>
      <c r="GC429" s="90"/>
      <c r="GD429" s="90"/>
      <c r="GE429" s="90"/>
      <c r="GF429" s="90"/>
      <c r="GG429" s="90"/>
      <c r="GH429" s="105" t="s">
        <v>1179</v>
      </c>
      <c r="GI429" s="106"/>
      <c r="GJ429" s="27"/>
      <c r="GK429" s="28"/>
      <c r="GL429" s="27"/>
    </row>
    <row r="430" spans="1:194" x14ac:dyDescent="0.25">
      <c r="A430" s="71" t="str">
        <f t="shared" si="43"/>
        <v>Expenditure: Operating Leases - Furniture and Office Equipment</v>
      </c>
      <c r="B430" s="27" t="s">
        <v>1190</v>
      </c>
      <c r="C430" s="27" t="str">
        <f t="shared" si="38"/>
        <v>IE009004000000000000000000000000000000</v>
      </c>
      <c r="D430" s="23" t="s">
        <v>1166</v>
      </c>
      <c r="E430" s="23" t="s">
        <v>722</v>
      </c>
      <c r="F430" s="23" t="s">
        <v>711</v>
      </c>
      <c r="G430" s="23" t="s">
        <v>697</v>
      </c>
      <c r="H430" s="23" t="s">
        <v>697</v>
      </c>
      <c r="I430" s="23" t="s">
        <v>697</v>
      </c>
      <c r="J430" s="23" t="s">
        <v>697</v>
      </c>
      <c r="K430" s="23" t="s">
        <v>697</v>
      </c>
      <c r="L430" s="23" t="s">
        <v>697</v>
      </c>
      <c r="M430" s="23" t="s">
        <v>697</v>
      </c>
      <c r="N430" s="23" t="s">
        <v>697</v>
      </c>
      <c r="O430" s="23" t="s">
        <v>697</v>
      </c>
      <c r="P430" s="23" t="s">
        <v>697</v>
      </c>
      <c r="Q430" s="27">
        <v>0</v>
      </c>
      <c r="R430" s="27" t="s">
        <v>704</v>
      </c>
      <c r="S430" s="27" t="s">
        <v>698</v>
      </c>
      <c r="T430" s="28" t="s">
        <v>694</v>
      </c>
      <c r="U430" s="28"/>
      <c r="V430" s="27" t="s">
        <v>2121</v>
      </c>
      <c r="W430" s="27" t="s">
        <v>905</v>
      </c>
      <c r="X430" s="27"/>
      <c r="Y430" s="27" t="s">
        <v>1540</v>
      </c>
      <c r="Z430" s="27"/>
      <c r="AA430" s="27"/>
      <c r="AB430" s="27"/>
      <c r="AC430" s="27"/>
      <c r="AD430" s="27"/>
      <c r="AE430" s="27"/>
      <c r="AF430" s="27"/>
      <c r="AG430" s="27"/>
      <c r="AH430" s="27"/>
      <c r="AI430" s="27" t="s">
        <v>2122</v>
      </c>
      <c r="AJ430" s="28" t="s">
        <v>704</v>
      </c>
      <c r="AK430" s="27" t="s">
        <v>704</v>
      </c>
      <c r="AL430" s="27" t="s">
        <v>704</v>
      </c>
      <c r="AM430" s="27" t="s">
        <v>704</v>
      </c>
      <c r="AN430" s="27" t="s">
        <v>704</v>
      </c>
      <c r="AO430" s="27" t="s">
        <v>704</v>
      </c>
      <c r="AP430" s="27" t="s">
        <v>704</v>
      </c>
      <c r="AQ430" s="27" t="s">
        <v>704</v>
      </c>
      <c r="AR430" s="27" t="s">
        <v>704</v>
      </c>
      <c r="AS430" s="27" t="s">
        <v>704</v>
      </c>
      <c r="AT430" s="27" t="s">
        <v>704</v>
      </c>
      <c r="AU430" s="27" t="s">
        <v>704</v>
      </c>
      <c r="AV430" s="27" t="s">
        <v>704</v>
      </c>
      <c r="AW430" s="27" t="s">
        <v>704</v>
      </c>
      <c r="AX430" s="27" t="s">
        <v>704</v>
      </c>
      <c r="AY430" s="27" t="s">
        <v>704</v>
      </c>
      <c r="AZ430" s="27" t="s">
        <v>704</v>
      </c>
      <c r="BA430" s="27" t="s">
        <v>704</v>
      </c>
      <c r="BB430" s="27" t="s">
        <v>704</v>
      </c>
      <c r="BC430" s="27" t="s">
        <v>704</v>
      </c>
      <c r="BD430" s="27" t="s">
        <v>704</v>
      </c>
      <c r="BE430" s="27" t="s">
        <v>704</v>
      </c>
      <c r="BF430" s="27" t="s">
        <v>704</v>
      </c>
      <c r="BG430" s="27" t="s">
        <v>704</v>
      </c>
      <c r="BH430" s="27" t="s">
        <v>704</v>
      </c>
      <c r="BI430" s="27" t="s">
        <v>704</v>
      </c>
      <c r="BJ430" s="27" t="s">
        <v>704</v>
      </c>
      <c r="BK430" s="27" t="s">
        <v>704</v>
      </c>
      <c r="BL430" s="27" t="s">
        <v>704</v>
      </c>
      <c r="BM430" s="27" t="s">
        <v>704</v>
      </c>
      <c r="BN430" s="27" t="s">
        <v>704</v>
      </c>
      <c r="BO430" s="27" t="s">
        <v>704</v>
      </c>
      <c r="BP430" s="27" t="s">
        <v>704</v>
      </c>
      <c r="BQ430" s="27" t="s">
        <v>704</v>
      </c>
      <c r="BR430" s="27" t="s">
        <v>704</v>
      </c>
      <c r="BS430" s="27" t="s">
        <v>704</v>
      </c>
      <c r="BT430" s="27" t="s">
        <v>704</v>
      </c>
      <c r="BU430" s="27" t="s">
        <v>704</v>
      </c>
      <c r="BV430" s="27" t="s">
        <v>704</v>
      </c>
      <c r="BW430" s="27" t="s">
        <v>704</v>
      </c>
      <c r="BX430" s="27" t="s">
        <v>704</v>
      </c>
      <c r="BY430" s="27" t="s">
        <v>704</v>
      </c>
      <c r="BZ430" s="27" t="s">
        <v>704</v>
      </c>
      <c r="CA430" s="27" t="s">
        <v>704</v>
      </c>
      <c r="CB430" s="27" t="s">
        <v>704</v>
      </c>
      <c r="CC430" s="27" t="s">
        <v>704</v>
      </c>
      <c r="CD430" s="27" t="s">
        <v>704</v>
      </c>
      <c r="CE430" s="27" t="s">
        <v>704</v>
      </c>
      <c r="CF430" s="27" t="s">
        <v>704</v>
      </c>
      <c r="CG430" s="27" t="s">
        <v>704</v>
      </c>
      <c r="CH430" s="27" t="s">
        <v>704</v>
      </c>
      <c r="CI430" s="27" t="s">
        <v>704</v>
      </c>
      <c r="CJ430" s="27" t="s">
        <v>704</v>
      </c>
      <c r="CK430" s="27" t="s">
        <v>704</v>
      </c>
      <c r="CL430" s="27" t="s">
        <v>704</v>
      </c>
      <c r="CM430" s="27" t="s">
        <v>704</v>
      </c>
      <c r="CN430" s="27" t="s">
        <v>704</v>
      </c>
      <c r="CO430" s="27" t="s">
        <v>704</v>
      </c>
      <c r="CP430" s="27" t="s">
        <v>704</v>
      </c>
      <c r="CQ430" s="27" t="s">
        <v>704</v>
      </c>
      <c r="CR430" s="27" t="s">
        <v>704</v>
      </c>
      <c r="CS430" s="27" t="s">
        <v>704</v>
      </c>
      <c r="CT430" s="27" t="s">
        <v>704</v>
      </c>
      <c r="CU430" s="27" t="s">
        <v>704</v>
      </c>
      <c r="CV430" s="27" t="s">
        <v>704</v>
      </c>
      <c r="CW430" s="27" t="s">
        <v>704</v>
      </c>
      <c r="CX430" s="27" t="s">
        <v>704</v>
      </c>
      <c r="CY430" s="27" t="s">
        <v>704</v>
      </c>
      <c r="CZ430" s="27" t="s">
        <v>704</v>
      </c>
      <c r="DA430" s="27" t="s">
        <v>704</v>
      </c>
      <c r="DB430" s="27" t="s">
        <v>698</v>
      </c>
      <c r="DC430" s="27" t="s">
        <v>698</v>
      </c>
      <c r="DD430" s="27" t="s">
        <v>698</v>
      </c>
      <c r="DE430" s="27" t="s">
        <v>698</v>
      </c>
      <c r="DF430" s="27" t="s">
        <v>704</v>
      </c>
      <c r="DG430" s="27" t="s">
        <v>704</v>
      </c>
      <c r="DH430" s="27" t="s">
        <v>704</v>
      </c>
      <c r="DI430" s="27" t="s">
        <v>704</v>
      </c>
      <c r="DJ430" s="27" t="s">
        <v>704</v>
      </c>
      <c r="DK430" s="27" t="s">
        <v>704</v>
      </c>
      <c r="DL430" s="27" t="s">
        <v>704</v>
      </c>
      <c r="DM430" s="27" t="s">
        <v>704</v>
      </c>
      <c r="DN430" s="27" t="s">
        <v>704</v>
      </c>
      <c r="DO430" s="27" t="s">
        <v>704</v>
      </c>
      <c r="DP430" s="27" t="s">
        <v>704</v>
      </c>
      <c r="DQ430" s="27" t="s">
        <v>704</v>
      </c>
      <c r="DR430" s="27" t="s">
        <v>704</v>
      </c>
      <c r="DS430" s="27"/>
      <c r="DT430" s="27" t="s">
        <v>704</v>
      </c>
      <c r="DU430" s="27" t="s">
        <v>704</v>
      </c>
      <c r="DV430" s="27" t="s">
        <v>704</v>
      </c>
      <c r="DW430" s="27" t="s">
        <v>704</v>
      </c>
      <c r="DX430" s="27" t="s">
        <v>704</v>
      </c>
      <c r="DY430" s="27" t="s">
        <v>704</v>
      </c>
      <c r="DZ430" s="27" t="s">
        <v>704</v>
      </c>
      <c r="EA430" s="27" t="s">
        <v>704</v>
      </c>
      <c r="EB430" s="27" t="s">
        <v>704</v>
      </c>
      <c r="EC430" s="27" t="s">
        <v>704</v>
      </c>
      <c r="ED430" s="27" t="s">
        <v>704</v>
      </c>
      <c r="EE430" s="27" t="s">
        <v>704</v>
      </c>
      <c r="EF430" s="27" t="s">
        <v>704</v>
      </c>
      <c r="EG430" s="27" t="s">
        <v>694</v>
      </c>
      <c r="EH430" s="27" t="s">
        <v>704</v>
      </c>
      <c r="EI430" s="27" t="s">
        <v>704</v>
      </c>
      <c r="EJ430" s="27" t="s">
        <v>704</v>
      </c>
      <c r="EK430" s="27" t="s">
        <v>704</v>
      </c>
      <c r="EL430" s="27" t="s">
        <v>704</v>
      </c>
      <c r="EM430" s="27" t="s">
        <v>704</v>
      </c>
      <c r="EN430" s="27" t="s">
        <v>704</v>
      </c>
      <c r="EO430" s="27" t="s">
        <v>704</v>
      </c>
      <c r="EP430" s="27" t="s">
        <v>704</v>
      </c>
      <c r="EQ430" s="27" t="s">
        <v>704</v>
      </c>
      <c r="ER430" s="27" t="s">
        <v>704</v>
      </c>
      <c r="ES430" s="27" t="s">
        <v>704</v>
      </c>
      <c r="ET430" s="27" t="s">
        <v>704</v>
      </c>
      <c r="EU430" s="27" t="s">
        <v>704</v>
      </c>
      <c r="EV430" s="27" t="s">
        <v>704</v>
      </c>
      <c r="EW430" s="27" t="s">
        <v>704</v>
      </c>
      <c r="EX430" s="27" t="s">
        <v>704</v>
      </c>
      <c r="EY430" s="27" t="s">
        <v>704</v>
      </c>
      <c r="EZ430" s="27" t="s">
        <v>704</v>
      </c>
      <c r="FA430" s="27" t="s">
        <v>704</v>
      </c>
      <c r="FB430" s="27" t="s">
        <v>704</v>
      </c>
      <c r="FC430" s="27" t="s">
        <v>704</v>
      </c>
      <c r="FD430" s="27" t="s">
        <v>704</v>
      </c>
      <c r="FE430" s="27" t="s">
        <v>694</v>
      </c>
      <c r="FF430" s="27" t="s">
        <v>704</v>
      </c>
      <c r="FG430" s="27" t="s">
        <v>704</v>
      </c>
      <c r="FH430" s="27" t="s">
        <v>704</v>
      </c>
      <c r="FI430" s="27" t="s">
        <v>704</v>
      </c>
      <c r="FJ430" s="27" t="s">
        <v>694</v>
      </c>
      <c r="FK430" s="27" t="s">
        <v>704</v>
      </c>
      <c r="FL430" s="27" t="s">
        <v>704</v>
      </c>
      <c r="FM430" s="27" t="s">
        <v>704</v>
      </c>
      <c r="FN430" s="27" t="s">
        <v>694</v>
      </c>
      <c r="FO430" s="72" t="s">
        <v>1175</v>
      </c>
      <c r="FP430" s="72" t="s">
        <v>698</v>
      </c>
      <c r="FQ430" s="72" t="s">
        <v>1176</v>
      </c>
      <c r="FR430" s="72" t="s">
        <v>2116</v>
      </c>
      <c r="FS430" s="72" t="s">
        <v>1178</v>
      </c>
      <c r="FT430" s="72" t="s">
        <v>698</v>
      </c>
      <c r="FU430" s="72" t="s">
        <v>698</v>
      </c>
      <c r="FV430" s="72" t="s">
        <v>698</v>
      </c>
      <c r="FW430" s="78" t="s">
        <v>698</v>
      </c>
      <c r="FX430" s="78" t="s">
        <v>698</v>
      </c>
      <c r="FY430" s="72" t="s">
        <v>698</v>
      </c>
      <c r="FZ430" s="90"/>
      <c r="GA430" s="90"/>
      <c r="GB430" s="90"/>
      <c r="GC430" s="90"/>
      <c r="GD430" s="90"/>
      <c r="GE430" s="90"/>
      <c r="GF430" s="90"/>
      <c r="GG430" s="90"/>
      <c r="GH430" s="105" t="s">
        <v>1179</v>
      </c>
      <c r="GI430" s="106"/>
      <c r="GJ430" s="27"/>
      <c r="GK430" s="28"/>
      <c r="GL430" s="27"/>
    </row>
    <row r="431" spans="1:194" x14ac:dyDescent="0.25">
      <c r="A431" s="71" t="str">
        <f t="shared" si="43"/>
        <v>Expenditure: Operating Leases - Heritage Assets</v>
      </c>
      <c r="B431" s="27" t="s">
        <v>1190</v>
      </c>
      <c r="C431" s="27" t="str">
        <f t="shared" si="38"/>
        <v>IE009005000000000000000000000000000000</v>
      </c>
      <c r="D431" s="23" t="s">
        <v>1166</v>
      </c>
      <c r="E431" s="23" t="s">
        <v>722</v>
      </c>
      <c r="F431" s="23" t="s">
        <v>713</v>
      </c>
      <c r="G431" s="23" t="s">
        <v>697</v>
      </c>
      <c r="H431" s="23" t="s">
        <v>697</v>
      </c>
      <c r="I431" s="23" t="s">
        <v>697</v>
      </c>
      <c r="J431" s="23" t="s">
        <v>697</v>
      </c>
      <c r="K431" s="23" t="s">
        <v>697</v>
      </c>
      <c r="L431" s="23" t="s">
        <v>697</v>
      </c>
      <c r="M431" s="23" t="s">
        <v>697</v>
      </c>
      <c r="N431" s="23" t="s">
        <v>697</v>
      </c>
      <c r="O431" s="23" t="s">
        <v>697</v>
      </c>
      <c r="P431" s="23" t="s">
        <v>697</v>
      </c>
      <c r="Q431" s="27">
        <v>0</v>
      </c>
      <c r="R431" s="27" t="s">
        <v>704</v>
      </c>
      <c r="S431" s="27" t="s">
        <v>698</v>
      </c>
      <c r="T431" s="28" t="s">
        <v>694</v>
      </c>
      <c r="U431" s="28"/>
      <c r="V431" s="27" t="s">
        <v>2123</v>
      </c>
      <c r="W431" s="27" t="s">
        <v>905</v>
      </c>
      <c r="X431" s="27"/>
      <c r="Y431" s="27" t="s">
        <v>2124</v>
      </c>
      <c r="Z431" s="27"/>
      <c r="AA431" s="27"/>
      <c r="AB431" s="27"/>
      <c r="AC431" s="27"/>
      <c r="AD431" s="27"/>
      <c r="AE431" s="27"/>
      <c r="AF431" s="27"/>
      <c r="AG431" s="27"/>
      <c r="AH431" s="27"/>
      <c r="AI431" s="27" t="s">
        <v>2125</v>
      </c>
      <c r="AJ431" s="28" t="s">
        <v>704</v>
      </c>
      <c r="AK431" s="27" t="s">
        <v>704</v>
      </c>
      <c r="AL431" s="27" t="s">
        <v>704</v>
      </c>
      <c r="AM431" s="27" t="s">
        <v>704</v>
      </c>
      <c r="AN431" s="27" t="s">
        <v>704</v>
      </c>
      <c r="AO431" s="27" t="s">
        <v>704</v>
      </c>
      <c r="AP431" s="27" t="s">
        <v>704</v>
      </c>
      <c r="AQ431" s="27" t="s">
        <v>704</v>
      </c>
      <c r="AR431" s="27" t="s">
        <v>704</v>
      </c>
      <c r="AS431" s="27" t="s">
        <v>704</v>
      </c>
      <c r="AT431" s="27" t="s">
        <v>704</v>
      </c>
      <c r="AU431" s="27" t="s">
        <v>704</v>
      </c>
      <c r="AV431" s="27" t="s">
        <v>704</v>
      </c>
      <c r="AW431" s="27" t="s">
        <v>704</v>
      </c>
      <c r="AX431" s="27" t="s">
        <v>704</v>
      </c>
      <c r="AY431" s="27" t="s">
        <v>704</v>
      </c>
      <c r="AZ431" s="27" t="s">
        <v>704</v>
      </c>
      <c r="BA431" s="27" t="s">
        <v>704</v>
      </c>
      <c r="BB431" s="27" t="s">
        <v>704</v>
      </c>
      <c r="BC431" s="27" t="s">
        <v>704</v>
      </c>
      <c r="BD431" s="27" t="s">
        <v>704</v>
      </c>
      <c r="BE431" s="27" t="s">
        <v>704</v>
      </c>
      <c r="BF431" s="27" t="s">
        <v>704</v>
      </c>
      <c r="BG431" s="27" t="s">
        <v>704</v>
      </c>
      <c r="BH431" s="27" t="s">
        <v>704</v>
      </c>
      <c r="BI431" s="27" t="s">
        <v>704</v>
      </c>
      <c r="BJ431" s="27" t="s">
        <v>704</v>
      </c>
      <c r="BK431" s="27" t="s">
        <v>704</v>
      </c>
      <c r="BL431" s="27" t="s">
        <v>704</v>
      </c>
      <c r="BM431" s="27" t="s">
        <v>704</v>
      </c>
      <c r="BN431" s="27" t="s">
        <v>704</v>
      </c>
      <c r="BO431" s="27" t="s">
        <v>704</v>
      </c>
      <c r="BP431" s="27" t="s">
        <v>704</v>
      </c>
      <c r="BQ431" s="27" t="s">
        <v>704</v>
      </c>
      <c r="BR431" s="27" t="s">
        <v>704</v>
      </c>
      <c r="BS431" s="27" t="s">
        <v>704</v>
      </c>
      <c r="BT431" s="27" t="s">
        <v>704</v>
      </c>
      <c r="BU431" s="27" t="s">
        <v>704</v>
      </c>
      <c r="BV431" s="27" t="s">
        <v>704</v>
      </c>
      <c r="BW431" s="27" t="s">
        <v>704</v>
      </c>
      <c r="BX431" s="27" t="s">
        <v>704</v>
      </c>
      <c r="BY431" s="27" t="s">
        <v>704</v>
      </c>
      <c r="BZ431" s="27" t="s">
        <v>704</v>
      </c>
      <c r="CA431" s="27" t="s">
        <v>704</v>
      </c>
      <c r="CB431" s="27" t="s">
        <v>704</v>
      </c>
      <c r="CC431" s="27" t="s">
        <v>704</v>
      </c>
      <c r="CD431" s="27" t="s">
        <v>704</v>
      </c>
      <c r="CE431" s="27" t="s">
        <v>704</v>
      </c>
      <c r="CF431" s="27" t="s">
        <v>704</v>
      </c>
      <c r="CG431" s="27" t="s">
        <v>704</v>
      </c>
      <c r="CH431" s="27" t="s">
        <v>704</v>
      </c>
      <c r="CI431" s="27" t="s">
        <v>704</v>
      </c>
      <c r="CJ431" s="27" t="s">
        <v>704</v>
      </c>
      <c r="CK431" s="27" t="s">
        <v>704</v>
      </c>
      <c r="CL431" s="27" t="s">
        <v>704</v>
      </c>
      <c r="CM431" s="27" t="s">
        <v>704</v>
      </c>
      <c r="CN431" s="27" t="s">
        <v>704</v>
      </c>
      <c r="CO431" s="27" t="s">
        <v>704</v>
      </c>
      <c r="CP431" s="27" t="s">
        <v>704</v>
      </c>
      <c r="CQ431" s="27" t="s">
        <v>704</v>
      </c>
      <c r="CR431" s="27" t="s">
        <v>704</v>
      </c>
      <c r="CS431" s="27" t="s">
        <v>704</v>
      </c>
      <c r="CT431" s="27" t="s">
        <v>704</v>
      </c>
      <c r="CU431" s="27" t="s">
        <v>704</v>
      </c>
      <c r="CV431" s="27" t="s">
        <v>704</v>
      </c>
      <c r="CW431" s="27" t="s">
        <v>704</v>
      </c>
      <c r="CX431" s="27" t="s">
        <v>704</v>
      </c>
      <c r="CY431" s="27" t="s">
        <v>704</v>
      </c>
      <c r="CZ431" s="27" t="s">
        <v>704</v>
      </c>
      <c r="DA431" s="27" t="s">
        <v>704</v>
      </c>
      <c r="DB431" s="27" t="s">
        <v>698</v>
      </c>
      <c r="DC431" s="27" t="s">
        <v>698</v>
      </c>
      <c r="DD431" s="27" t="s">
        <v>698</v>
      </c>
      <c r="DE431" s="27" t="s">
        <v>698</v>
      </c>
      <c r="DF431" s="27" t="s">
        <v>704</v>
      </c>
      <c r="DG431" s="27" t="s">
        <v>704</v>
      </c>
      <c r="DH431" s="27" t="s">
        <v>704</v>
      </c>
      <c r="DI431" s="27" t="s">
        <v>704</v>
      </c>
      <c r="DJ431" s="27" t="s">
        <v>704</v>
      </c>
      <c r="DK431" s="27" t="s">
        <v>704</v>
      </c>
      <c r="DL431" s="27" t="s">
        <v>704</v>
      </c>
      <c r="DM431" s="27" t="s">
        <v>704</v>
      </c>
      <c r="DN431" s="27" t="s">
        <v>704</v>
      </c>
      <c r="DO431" s="27" t="s">
        <v>704</v>
      </c>
      <c r="DP431" s="27" t="s">
        <v>704</v>
      </c>
      <c r="DQ431" s="27" t="s">
        <v>704</v>
      </c>
      <c r="DR431" s="27" t="s">
        <v>704</v>
      </c>
      <c r="DS431" s="27"/>
      <c r="DT431" s="27" t="s">
        <v>704</v>
      </c>
      <c r="DU431" s="27" t="s">
        <v>704</v>
      </c>
      <c r="DV431" s="27" t="s">
        <v>704</v>
      </c>
      <c r="DW431" s="27" t="s">
        <v>704</v>
      </c>
      <c r="DX431" s="27" t="s">
        <v>704</v>
      </c>
      <c r="DY431" s="27" t="s">
        <v>704</v>
      </c>
      <c r="DZ431" s="27" t="s">
        <v>704</v>
      </c>
      <c r="EA431" s="27" t="s">
        <v>704</v>
      </c>
      <c r="EB431" s="27" t="s">
        <v>704</v>
      </c>
      <c r="EC431" s="27" t="s">
        <v>704</v>
      </c>
      <c r="ED431" s="27" t="s">
        <v>704</v>
      </c>
      <c r="EE431" s="27" t="s">
        <v>704</v>
      </c>
      <c r="EF431" s="27" t="s">
        <v>704</v>
      </c>
      <c r="EG431" s="27" t="s">
        <v>694</v>
      </c>
      <c r="EH431" s="27" t="s">
        <v>704</v>
      </c>
      <c r="EI431" s="27" t="s">
        <v>704</v>
      </c>
      <c r="EJ431" s="27" t="s">
        <v>704</v>
      </c>
      <c r="EK431" s="27" t="s">
        <v>704</v>
      </c>
      <c r="EL431" s="27" t="s">
        <v>704</v>
      </c>
      <c r="EM431" s="27" t="s">
        <v>704</v>
      </c>
      <c r="EN431" s="27" t="s">
        <v>704</v>
      </c>
      <c r="EO431" s="27" t="s">
        <v>704</v>
      </c>
      <c r="EP431" s="27" t="s">
        <v>704</v>
      </c>
      <c r="EQ431" s="27" t="s">
        <v>704</v>
      </c>
      <c r="ER431" s="27" t="s">
        <v>704</v>
      </c>
      <c r="ES431" s="27" t="s">
        <v>704</v>
      </c>
      <c r="ET431" s="27" t="s">
        <v>704</v>
      </c>
      <c r="EU431" s="27" t="s">
        <v>704</v>
      </c>
      <c r="EV431" s="27" t="s">
        <v>704</v>
      </c>
      <c r="EW431" s="27" t="s">
        <v>704</v>
      </c>
      <c r="EX431" s="27" t="s">
        <v>704</v>
      </c>
      <c r="EY431" s="27" t="s">
        <v>704</v>
      </c>
      <c r="EZ431" s="27" t="s">
        <v>704</v>
      </c>
      <c r="FA431" s="27" t="s">
        <v>704</v>
      </c>
      <c r="FB431" s="27" t="s">
        <v>704</v>
      </c>
      <c r="FC431" s="27" t="s">
        <v>704</v>
      </c>
      <c r="FD431" s="27" t="s">
        <v>704</v>
      </c>
      <c r="FE431" s="27" t="s">
        <v>694</v>
      </c>
      <c r="FF431" s="27" t="s">
        <v>704</v>
      </c>
      <c r="FG431" s="27" t="s">
        <v>704</v>
      </c>
      <c r="FH431" s="27" t="s">
        <v>704</v>
      </c>
      <c r="FI431" s="27" t="s">
        <v>704</v>
      </c>
      <c r="FJ431" s="27" t="s">
        <v>694</v>
      </c>
      <c r="FK431" s="27" t="s">
        <v>704</v>
      </c>
      <c r="FL431" s="27" t="s">
        <v>704</v>
      </c>
      <c r="FM431" s="27" t="s">
        <v>704</v>
      </c>
      <c r="FN431" s="27" t="s">
        <v>694</v>
      </c>
      <c r="FO431" s="72" t="s">
        <v>1175</v>
      </c>
      <c r="FP431" s="72" t="s">
        <v>698</v>
      </c>
      <c r="FQ431" s="72" t="s">
        <v>1176</v>
      </c>
      <c r="FR431" s="72" t="s">
        <v>2116</v>
      </c>
      <c r="FS431" s="72" t="s">
        <v>1178</v>
      </c>
      <c r="FT431" s="72" t="s">
        <v>698</v>
      </c>
      <c r="FU431" s="72" t="s">
        <v>698</v>
      </c>
      <c r="FV431" s="72" t="s">
        <v>698</v>
      </c>
      <c r="FW431" s="78" t="s">
        <v>698</v>
      </c>
      <c r="FX431" s="78" t="s">
        <v>698</v>
      </c>
      <c r="FY431" s="72" t="s">
        <v>698</v>
      </c>
      <c r="FZ431" s="90"/>
      <c r="GA431" s="90"/>
      <c r="GB431" s="90"/>
      <c r="GC431" s="90"/>
      <c r="GD431" s="90"/>
      <c r="GE431" s="90"/>
      <c r="GF431" s="90"/>
      <c r="GG431" s="90"/>
      <c r="GH431" s="105" t="s">
        <v>1179</v>
      </c>
      <c r="GI431" s="106"/>
      <c r="GJ431" s="27"/>
      <c r="GK431" s="28"/>
      <c r="GL431" s="27"/>
    </row>
    <row r="432" spans="1:194" x14ac:dyDescent="0.25">
      <c r="A432" s="71" t="str">
        <f>CONCATENATE($W$7,": ",$X$426," - ",$Y$432)</f>
        <v>Expenditure: Operating Leases - Infrastructure</v>
      </c>
      <c r="B432" s="27" t="s">
        <v>694</v>
      </c>
      <c r="C432" s="27" t="str">
        <f t="shared" si="38"/>
        <v>IE009006000000000000000000000000000000</v>
      </c>
      <c r="D432" s="23" t="s">
        <v>1166</v>
      </c>
      <c r="E432" s="23" t="s">
        <v>722</v>
      </c>
      <c r="F432" s="23" t="s">
        <v>715</v>
      </c>
      <c r="G432" s="23" t="s">
        <v>697</v>
      </c>
      <c r="H432" s="23" t="s">
        <v>697</v>
      </c>
      <c r="I432" s="23" t="s">
        <v>697</v>
      </c>
      <c r="J432" s="23" t="s">
        <v>697</v>
      </c>
      <c r="K432" s="23" t="s">
        <v>697</v>
      </c>
      <c r="L432" s="23" t="s">
        <v>697</v>
      </c>
      <c r="M432" s="23" t="s">
        <v>697</v>
      </c>
      <c r="N432" s="23" t="s">
        <v>697</v>
      </c>
      <c r="O432" s="23" t="s">
        <v>697</v>
      </c>
      <c r="P432" s="23" t="s">
        <v>697</v>
      </c>
      <c r="Q432" s="27">
        <v>0</v>
      </c>
      <c r="R432" s="27" t="s">
        <v>698</v>
      </c>
      <c r="S432" s="27" t="s">
        <v>698</v>
      </c>
      <c r="T432" s="28" t="s">
        <v>694</v>
      </c>
      <c r="U432" s="28"/>
      <c r="V432" s="27" t="s">
        <v>2126</v>
      </c>
      <c r="W432" s="27" t="s">
        <v>905</v>
      </c>
      <c r="X432" s="27"/>
      <c r="Y432" s="27" t="s">
        <v>2127</v>
      </c>
      <c r="Z432" s="27"/>
      <c r="AA432" s="27"/>
      <c r="AB432" s="27"/>
      <c r="AC432" s="27"/>
      <c r="AD432" s="27"/>
      <c r="AE432" s="27"/>
      <c r="AF432" s="27"/>
      <c r="AG432" s="27"/>
      <c r="AH432" s="27"/>
      <c r="AI432" s="27" t="s">
        <v>2128</v>
      </c>
      <c r="AJ432" s="28" t="s">
        <v>694</v>
      </c>
      <c r="AK432" s="27" t="s">
        <v>694</v>
      </c>
      <c r="AL432" s="27" t="s">
        <v>694</v>
      </c>
      <c r="AM432" s="27" t="s">
        <v>694</v>
      </c>
      <c r="AN432" s="27" t="s">
        <v>694</v>
      </c>
      <c r="AO432" s="27" t="s">
        <v>694</v>
      </c>
      <c r="AP432" s="27" t="s">
        <v>694</v>
      </c>
      <c r="AQ432" s="27" t="s">
        <v>694</v>
      </c>
      <c r="AR432" s="27" t="s">
        <v>694</v>
      </c>
      <c r="AS432" s="27" t="s">
        <v>694</v>
      </c>
      <c r="AT432" s="27" t="s">
        <v>694</v>
      </c>
      <c r="AU432" s="27" t="s">
        <v>694</v>
      </c>
      <c r="AV432" s="27" t="s">
        <v>694</v>
      </c>
      <c r="AW432" s="27" t="s">
        <v>694</v>
      </c>
      <c r="AX432" s="27" t="s">
        <v>694</v>
      </c>
      <c r="AY432" s="27" t="s">
        <v>694</v>
      </c>
      <c r="AZ432" s="27" t="s">
        <v>694</v>
      </c>
      <c r="BA432" s="27" t="s">
        <v>694</v>
      </c>
      <c r="BB432" s="27" t="s">
        <v>694</v>
      </c>
      <c r="BC432" s="27" t="s">
        <v>694</v>
      </c>
      <c r="BD432" s="27" t="s">
        <v>694</v>
      </c>
      <c r="BE432" s="27" t="s">
        <v>694</v>
      </c>
      <c r="BF432" s="27" t="s">
        <v>694</v>
      </c>
      <c r="BG432" s="27" t="s">
        <v>694</v>
      </c>
      <c r="BH432" s="27" t="s">
        <v>694</v>
      </c>
      <c r="BI432" s="27" t="s">
        <v>694</v>
      </c>
      <c r="BJ432" s="27" t="s">
        <v>694</v>
      </c>
      <c r="BK432" s="27" t="s">
        <v>694</v>
      </c>
      <c r="BL432" s="27" t="s">
        <v>694</v>
      </c>
      <c r="BM432" s="27" t="s">
        <v>694</v>
      </c>
      <c r="BN432" s="27" t="s">
        <v>694</v>
      </c>
      <c r="BO432" s="27" t="s">
        <v>694</v>
      </c>
      <c r="BP432" s="27" t="s">
        <v>694</v>
      </c>
      <c r="BQ432" s="27" t="s">
        <v>694</v>
      </c>
      <c r="BR432" s="27" t="s">
        <v>694</v>
      </c>
      <c r="BS432" s="27" t="s">
        <v>694</v>
      </c>
      <c r="BT432" s="27" t="s">
        <v>694</v>
      </c>
      <c r="BU432" s="27" t="s">
        <v>694</v>
      </c>
      <c r="BV432" s="27" t="s">
        <v>694</v>
      </c>
      <c r="BW432" s="27" t="s">
        <v>694</v>
      </c>
      <c r="BX432" s="27" t="s">
        <v>694</v>
      </c>
      <c r="BY432" s="27" t="s">
        <v>694</v>
      </c>
      <c r="BZ432" s="27" t="s">
        <v>694</v>
      </c>
      <c r="CA432" s="27" t="s">
        <v>694</v>
      </c>
      <c r="CB432" s="27" t="s">
        <v>694</v>
      </c>
      <c r="CC432" s="27" t="s">
        <v>694</v>
      </c>
      <c r="CD432" s="27" t="s">
        <v>694</v>
      </c>
      <c r="CE432" s="27" t="s">
        <v>694</v>
      </c>
      <c r="CF432" s="27" t="s">
        <v>694</v>
      </c>
      <c r="CG432" s="27" t="s">
        <v>694</v>
      </c>
      <c r="CH432" s="27" t="s">
        <v>694</v>
      </c>
      <c r="CI432" s="27" t="s">
        <v>694</v>
      </c>
      <c r="CJ432" s="27" t="s">
        <v>694</v>
      </c>
      <c r="CK432" s="27" t="s">
        <v>694</v>
      </c>
      <c r="CL432" s="27" t="s">
        <v>694</v>
      </c>
      <c r="CM432" s="27" t="s">
        <v>694</v>
      </c>
      <c r="CN432" s="27" t="s">
        <v>694</v>
      </c>
      <c r="CO432" s="27" t="s">
        <v>694</v>
      </c>
      <c r="CP432" s="27" t="s">
        <v>694</v>
      </c>
      <c r="CQ432" s="27" t="s">
        <v>694</v>
      </c>
      <c r="CR432" s="27" t="s">
        <v>694</v>
      </c>
      <c r="CS432" s="27" t="s">
        <v>694</v>
      </c>
      <c r="CT432" s="27" t="s">
        <v>694</v>
      </c>
      <c r="CU432" s="27" t="s">
        <v>694</v>
      </c>
      <c r="CV432" s="27" t="s">
        <v>694</v>
      </c>
      <c r="CW432" s="27" t="s">
        <v>694</v>
      </c>
      <c r="CX432" s="27" t="s">
        <v>694</v>
      </c>
      <c r="CY432" s="27" t="s">
        <v>694</v>
      </c>
      <c r="CZ432" s="27" t="s">
        <v>694</v>
      </c>
      <c r="DA432" s="27" t="s">
        <v>694</v>
      </c>
      <c r="DB432" s="27" t="s">
        <v>698</v>
      </c>
      <c r="DC432" s="27" t="s">
        <v>698</v>
      </c>
      <c r="DD432" s="27" t="s">
        <v>698</v>
      </c>
      <c r="DE432" s="27" t="s">
        <v>698</v>
      </c>
      <c r="DF432" s="27" t="s">
        <v>694</v>
      </c>
      <c r="DG432" s="27" t="s">
        <v>694</v>
      </c>
      <c r="DH432" s="27" t="s">
        <v>694</v>
      </c>
      <c r="DI432" s="27" t="s">
        <v>694</v>
      </c>
      <c r="DJ432" s="27" t="s">
        <v>694</v>
      </c>
      <c r="DK432" s="27" t="s">
        <v>694</v>
      </c>
      <c r="DL432" s="27" t="s">
        <v>694</v>
      </c>
      <c r="DM432" s="27" t="s">
        <v>694</v>
      </c>
      <c r="DN432" s="27" t="s">
        <v>694</v>
      </c>
      <c r="DO432" s="27" t="s">
        <v>694</v>
      </c>
      <c r="DP432" s="27" t="s">
        <v>694</v>
      </c>
      <c r="DQ432" s="27" t="s">
        <v>694</v>
      </c>
      <c r="DR432" s="27" t="s">
        <v>694</v>
      </c>
      <c r="DS432" s="27"/>
      <c r="DT432" s="27" t="s">
        <v>694</v>
      </c>
      <c r="DU432" s="27" t="s">
        <v>694</v>
      </c>
      <c r="DV432" s="27" t="s">
        <v>694</v>
      </c>
      <c r="DW432" s="27" t="s">
        <v>694</v>
      </c>
      <c r="DX432" s="27" t="s">
        <v>694</v>
      </c>
      <c r="DY432" s="27" t="s">
        <v>694</v>
      </c>
      <c r="DZ432" s="27" t="s">
        <v>694</v>
      </c>
      <c r="EA432" s="27" t="s">
        <v>694</v>
      </c>
      <c r="EB432" s="27" t="s">
        <v>694</v>
      </c>
      <c r="EC432" s="27" t="s">
        <v>694</v>
      </c>
      <c r="ED432" s="27" t="s">
        <v>694</v>
      </c>
      <c r="EE432" s="27" t="s">
        <v>694</v>
      </c>
      <c r="EF432" s="27" t="s">
        <v>694</v>
      </c>
      <c r="EG432" s="27" t="s">
        <v>694</v>
      </c>
      <c r="EH432" s="27" t="s">
        <v>694</v>
      </c>
      <c r="EI432" s="27" t="s">
        <v>694</v>
      </c>
      <c r="EJ432" s="27" t="s">
        <v>694</v>
      </c>
      <c r="EK432" s="27" t="s">
        <v>694</v>
      </c>
      <c r="EL432" s="27" t="s">
        <v>694</v>
      </c>
      <c r="EM432" s="27" t="s">
        <v>694</v>
      </c>
      <c r="EN432" s="27" t="s">
        <v>694</v>
      </c>
      <c r="EO432" s="27" t="s">
        <v>694</v>
      </c>
      <c r="EP432" s="27" t="s">
        <v>694</v>
      </c>
      <c r="EQ432" s="27" t="s">
        <v>694</v>
      </c>
      <c r="ER432" s="27" t="s">
        <v>694</v>
      </c>
      <c r="ES432" s="27" t="s">
        <v>694</v>
      </c>
      <c r="ET432" s="27" t="s">
        <v>694</v>
      </c>
      <c r="EU432" s="27" t="s">
        <v>694</v>
      </c>
      <c r="EV432" s="27" t="s">
        <v>694</v>
      </c>
      <c r="EW432" s="27" t="s">
        <v>694</v>
      </c>
      <c r="EX432" s="27" t="s">
        <v>694</v>
      </c>
      <c r="EY432" s="27" t="s">
        <v>694</v>
      </c>
      <c r="EZ432" s="27" t="s">
        <v>694</v>
      </c>
      <c r="FA432" s="27" t="s">
        <v>694</v>
      </c>
      <c r="FB432" s="27" t="s">
        <v>694</v>
      </c>
      <c r="FC432" s="27" t="s">
        <v>694</v>
      </c>
      <c r="FD432" s="27" t="s">
        <v>694</v>
      </c>
      <c r="FE432" s="27" t="s">
        <v>694</v>
      </c>
      <c r="FF432" s="27" t="s">
        <v>694</v>
      </c>
      <c r="FG432" s="27" t="s">
        <v>694</v>
      </c>
      <c r="FH432" s="27" t="s">
        <v>694</v>
      </c>
      <c r="FI432" s="27" t="s">
        <v>694</v>
      </c>
      <c r="FJ432" s="27" t="s">
        <v>694</v>
      </c>
      <c r="FK432" s="27" t="s">
        <v>694</v>
      </c>
      <c r="FL432" s="27" t="s">
        <v>694</v>
      </c>
      <c r="FM432" s="27" t="s">
        <v>694</v>
      </c>
      <c r="FN432" s="27" t="s">
        <v>694</v>
      </c>
      <c r="FO432" s="72" t="s">
        <v>698</v>
      </c>
      <c r="FP432" s="72" t="s">
        <v>698</v>
      </c>
      <c r="FQ432" s="72" t="s">
        <v>698</v>
      </c>
      <c r="FR432" s="72" t="s">
        <v>698</v>
      </c>
      <c r="FS432" s="72" t="s">
        <v>698</v>
      </c>
      <c r="FT432" s="72" t="s">
        <v>698</v>
      </c>
      <c r="FU432" s="72" t="s">
        <v>698</v>
      </c>
      <c r="FV432" s="72" t="s">
        <v>698</v>
      </c>
      <c r="FW432" s="78" t="s">
        <v>698</v>
      </c>
      <c r="FX432" s="78" t="s">
        <v>698</v>
      </c>
      <c r="FY432" s="72" t="s">
        <v>698</v>
      </c>
      <c r="FZ432" s="90"/>
      <c r="GA432" s="90"/>
      <c r="GB432" s="90"/>
      <c r="GC432" s="90"/>
      <c r="GD432" s="90"/>
      <c r="GE432" s="90"/>
      <c r="GF432" s="90"/>
      <c r="GG432" s="90"/>
      <c r="GH432" s="105" t="s">
        <v>694</v>
      </c>
      <c r="GI432" s="106"/>
      <c r="GJ432" s="27"/>
      <c r="GK432" s="28"/>
      <c r="GL432" s="27"/>
    </row>
    <row r="433" spans="1:194" x14ac:dyDescent="0.25">
      <c r="A433" s="71" t="str">
        <f>CONCATENATE($W$7,": ",$X$426," - ",$Y$432,": ",Z433)</f>
        <v>Expenditure: Operating Leases - Infrastructure: Airports</v>
      </c>
      <c r="B433" s="27" t="s">
        <v>1190</v>
      </c>
      <c r="C433" s="27" t="str">
        <f t="shared" si="38"/>
        <v>IE009006001000000000000000000000000000</v>
      </c>
      <c r="D433" s="23" t="s">
        <v>1166</v>
      </c>
      <c r="E433" s="23" t="s">
        <v>722</v>
      </c>
      <c r="F433" s="23" t="s">
        <v>715</v>
      </c>
      <c r="G433" s="23" t="s">
        <v>702</v>
      </c>
      <c r="H433" s="23" t="s">
        <v>697</v>
      </c>
      <c r="I433" s="23" t="s">
        <v>697</v>
      </c>
      <c r="J433" s="23" t="s">
        <v>697</v>
      </c>
      <c r="K433" s="23" t="s">
        <v>697</v>
      </c>
      <c r="L433" s="23" t="s">
        <v>697</v>
      </c>
      <c r="M433" s="23" t="s">
        <v>697</v>
      </c>
      <c r="N433" s="23" t="s">
        <v>697</v>
      </c>
      <c r="O433" s="23" t="s">
        <v>697</v>
      </c>
      <c r="P433" s="23" t="s">
        <v>697</v>
      </c>
      <c r="Q433" s="27">
        <v>0</v>
      </c>
      <c r="R433" s="27" t="s">
        <v>704</v>
      </c>
      <c r="S433" s="27" t="s">
        <v>698</v>
      </c>
      <c r="T433" s="28" t="s">
        <v>694</v>
      </c>
      <c r="U433" s="28"/>
      <c r="V433" s="27" t="s">
        <v>2129</v>
      </c>
      <c r="W433" s="27" t="s">
        <v>905</v>
      </c>
      <c r="X433" s="27"/>
      <c r="Y433" s="27"/>
      <c r="Z433" s="27" t="s">
        <v>1014</v>
      </c>
      <c r="AA433" s="27"/>
      <c r="AB433" s="27"/>
      <c r="AC433" s="27"/>
      <c r="AD433" s="27"/>
      <c r="AE433" s="27"/>
      <c r="AF433" s="27"/>
      <c r="AG433" s="27"/>
      <c r="AH433" s="27"/>
      <c r="AI433" s="27" t="s">
        <v>2130</v>
      </c>
      <c r="AJ433" s="28" t="s">
        <v>704</v>
      </c>
      <c r="AK433" s="27" t="s">
        <v>698</v>
      </c>
      <c r="AL433" s="27" t="s">
        <v>698</v>
      </c>
      <c r="AM433" s="27" t="s">
        <v>698</v>
      </c>
      <c r="AN433" s="27" t="s">
        <v>698</v>
      </c>
      <c r="AO433" s="27" t="s">
        <v>698</v>
      </c>
      <c r="AP433" s="27" t="s">
        <v>698</v>
      </c>
      <c r="AQ433" s="27" t="s">
        <v>698</v>
      </c>
      <c r="AR433" s="27" t="s">
        <v>698</v>
      </c>
      <c r="AS433" s="27" t="s">
        <v>698</v>
      </c>
      <c r="AT433" s="27" t="s">
        <v>698</v>
      </c>
      <c r="AU433" s="27" t="s">
        <v>698</v>
      </c>
      <c r="AV433" s="27" t="s">
        <v>698</v>
      </c>
      <c r="AW433" s="27" t="s">
        <v>698</v>
      </c>
      <c r="AX433" s="27" t="s">
        <v>698</v>
      </c>
      <c r="AY433" s="27" t="s">
        <v>698</v>
      </c>
      <c r="AZ433" s="27" t="s">
        <v>698</v>
      </c>
      <c r="BA433" s="27" t="s">
        <v>698</v>
      </c>
      <c r="BB433" s="27" t="s">
        <v>698</v>
      </c>
      <c r="BC433" s="27" t="s">
        <v>698</v>
      </c>
      <c r="BD433" s="27" t="s">
        <v>698</v>
      </c>
      <c r="BE433" s="27" t="s">
        <v>698</v>
      </c>
      <c r="BF433" s="27" t="s">
        <v>698</v>
      </c>
      <c r="BG433" s="27" t="s">
        <v>698</v>
      </c>
      <c r="BH433" s="27" t="s">
        <v>698</v>
      </c>
      <c r="BI433" s="27" t="s">
        <v>698</v>
      </c>
      <c r="BJ433" s="27" t="s">
        <v>698</v>
      </c>
      <c r="BK433" s="27" t="s">
        <v>698</v>
      </c>
      <c r="BL433" s="27" t="s">
        <v>698</v>
      </c>
      <c r="BM433" s="27" t="s">
        <v>698</v>
      </c>
      <c r="BN433" s="27" t="s">
        <v>698</v>
      </c>
      <c r="BO433" s="27" t="s">
        <v>698</v>
      </c>
      <c r="BP433" s="27" t="s">
        <v>698</v>
      </c>
      <c r="BQ433" s="27" t="s">
        <v>698</v>
      </c>
      <c r="BR433" s="27" t="s">
        <v>698</v>
      </c>
      <c r="BS433" s="27" t="s">
        <v>698</v>
      </c>
      <c r="BT433" s="27" t="s">
        <v>698</v>
      </c>
      <c r="BU433" s="27" t="s">
        <v>698</v>
      </c>
      <c r="BV433" s="27" t="s">
        <v>698</v>
      </c>
      <c r="BW433" s="27" t="s">
        <v>698</v>
      </c>
      <c r="BX433" s="27" t="s">
        <v>698</v>
      </c>
      <c r="BY433" s="27" t="s">
        <v>698</v>
      </c>
      <c r="BZ433" s="27" t="s">
        <v>698</v>
      </c>
      <c r="CA433" s="27" t="s">
        <v>698</v>
      </c>
      <c r="CB433" s="27" t="s">
        <v>698</v>
      </c>
      <c r="CC433" s="27" t="s">
        <v>698</v>
      </c>
      <c r="CD433" s="27" t="s">
        <v>698</v>
      </c>
      <c r="CE433" s="27" t="s">
        <v>698</v>
      </c>
      <c r="CF433" s="27" t="s">
        <v>698</v>
      </c>
      <c r="CG433" s="27" t="s">
        <v>698</v>
      </c>
      <c r="CH433" s="27" t="s">
        <v>698</v>
      </c>
      <c r="CI433" s="27" t="s">
        <v>698</v>
      </c>
      <c r="CJ433" s="27" t="s">
        <v>698</v>
      </c>
      <c r="CK433" s="27" t="s">
        <v>698</v>
      </c>
      <c r="CL433" s="27" t="s">
        <v>698</v>
      </c>
      <c r="CM433" s="27" t="s">
        <v>698</v>
      </c>
      <c r="CN433" s="27" t="s">
        <v>698</v>
      </c>
      <c r="CO433" s="27" t="s">
        <v>698</v>
      </c>
      <c r="CP433" s="27" t="s">
        <v>698</v>
      </c>
      <c r="CQ433" s="27" t="s">
        <v>698</v>
      </c>
      <c r="CR433" s="27" t="s">
        <v>698</v>
      </c>
      <c r="CS433" s="27" t="s">
        <v>698</v>
      </c>
      <c r="CT433" s="27" t="s">
        <v>698</v>
      </c>
      <c r="CU433" s="27" t="s">
        <v>698</v>
      </c>
      <c r="CV433" s="27" t="s">
        <v>698</v>
      </c>
      <c r="CW433" s="27" t="s">
        <v>698</v>
      </c>
      <c r="CX433" s="27" t="s">
        <v>698</v>
      </c>
      <c r="CY433" s="27" t="s">
        <v>698</v>
      </c>
      <c r="CZ433" s="27" t="s">
        <v>698</v>
      </c>
      <c r="DA433" s="27" t="s">
        <v>698</v>
      </c>
      <c r="DB433" s="27" t="s">
        <v>698</v>
      </c>
      <c r="DC433" s="27" t="s">
        <v>698</v>
      </c>
      <c r="DD433" s="27" t="s">
        <v>698</v>
      </c>
      <c r="DE433" s="27" t="s">
        <v>698</v>
      </c>
      <c r="DF433" s="27" t="s">
        <v>698</v>
      </c>
      <c r="DG433" s="27" t="s">
        <v>698</v>
      </c>
      <c r="DH433" s="27" t="s">
        <v>704</v>
      </c>
      <c r="DI433" s="27" t="s">
        <v>698</v>
      </c>
      <c r="DJ433" s="27" t="s">
        <v>698</v>
      </c>
      <c r="DK433" s="27" t="s">
        <v>698</v>
      </c>
      <c r="DL433" s="27" t="s">
        <v>698</v>
      </c>
      <c r="DM433" s="27" t="s">
        <v>698</v>
      </c>
      <c r="DN433" s="27" t="s">
        <v>704</v>
      </c>
      <c r="DO433" s="27" t="s">
        <v>698</v>
      </c>
      <c r="DP433" s="27" t="s">
        <v>698</v>
      </c>
      <c r="DQ433" s="27" t="s">
        <v>698</v>
      </c>
      <c r="DR433" s="27" t="s">
        <v>698</v>
      </c>
      <c r="DS433" s="27"/>
      <c r="DT433" s="27" t="s">
        <v>698</v>
      </c>
      <c r="DU433" s="27" t="s">
        <v>698</v>
      </c>
      <c r="DV433" s="27" t="s">
        <v>698</v>
      </c>
      <c r="DW433" s="27" t="s">
        <v>698</v>
      </c>
      <c r="DX433" s="27" t="s">
        <v>698</v>
      </c>
      <c r="DY433" s="27" t="s">
        <v>698</v>
      </c>
      <c r="DZ433" s="27" t="s">
        <v>698</v>
      </c>
      <c r="EA433" s="27" t="s">
        <v>698</v>
      </c>
      <c r="EB433" s="27" t="s">
        <v>698</v>
      </c>
      <c r="EC433" s="27" t="s">
        <v>698</v>
      </c>
      <c r="ED433" s="27" t="s">
        <v>698</v>
      </c>
      <c r="EE433" s="27" t="s">
        <v>698</v>
      </c>
      <c r="EF433" s="27" t="s">
        <v>698</v>
      </c>
      <c r="EG433" s="27" t="s">
        <v>694</v>
      </c>
      <c r="EH433" s="27" t="s">
        <v>698</v>
      </c>
      <c r="EI433" s="27" t="s">
        <v>698</v>
      </c>
      <c r="EJ433" s="27" t="s">
        <v>698</v>
      </c>
      <c r="EK433" s="27" t="s">
        <v>698</v>
      </c>
      <c r="EL433" s="27" t="s">
        <v>698</v>
      </c>
      <c r="EM433" s="27" t="s">
        <v>698</v>
      </c>
      <c r="EN433" s="27" t="s">
        <v>698</v>
      </c>
      <c r="EO433" s="27" t="s">
        <v>698</v>
      </c>
      <c r="EP433" s="27" t="s">
        <v>698</v>
      </c>
      <c r="EQ433" s="27" t="s">
        <v>698</v>
      </c>
      <c r="ER433" s="27" t="s">
        <v>698</v>
      </c>
      <c r="ES433" s="27" t="s">
        <v>698</v>
      </c>
      <c r="ET433" s="27" t="s">
        <v>698</v>
      </c>
      <c r="EU433" s="27" t="s">
        <v>698</v>
      </c>
      <c r="EV433" s="27" t="s">
        <v>698</v>
      </c>
      <c r="EW433" s="27" t="s">
        <v>698</v>
      </c>
      <c r="EX433" s="27" t="s">
        <v>698</v>
      </c>
      <c r="EY433" s="27" t="s">
        <v>698</v>
      </c>
      <c r="EZ433" s="27" t="s">
        <v>698</v>
      </c>
      <c r="FA433" s="27" t="s">
        <v>698</v>
      </c>
      <c r="FB433" s="27" t="s">
        <v>698</v>
      </c>
      <c r="FC433" s="27" t="s">
        <v>698</v>
      </c>
      <c r="FD433" s="27" t="s">
        <v>698</v>
      </c>
      <c r="FE433" s="27" t="s">
        <v>694</v>
      </c>
      <c r="FF433" s="27" t="s">
        <v>698</v>
      </c>
      <c r="FG433" s="27" t="s">
        <v>698</v>
      </c>
      <c r="FH433" s="27" t="s">
        <v>698</v>
      </c>
      <c r="FI433" s="27" t="s">
        <v>698</v>
      </c>
      <c r="FJ433" s="27" t="s">
        <v>694</v>
      </c>
      <c r="FK433" s="27" t="s">
        <v>698</v>
      </c>
      <c r="FL433" s="27" t="s">
        <v>698</v>
      </c>
      <c r="FM433" s="27" t="s">
        <v>698</v>
      </c>
      <c r="FN433" s="27" t="s">
        <v>694</v>
      </c>
      <c r="FO433" s="72" t="s">
        <v>1175</v>
      </c>
      <c r="FP433" s="72" t="s">
        <v>698</v>
      </c>
      <c r="FQ433" s="72" t="s">
        <v>1176</v>
      </c>
      <c r="FR433" s="72" t="s">
        <v>2116</v>
      </c>
      <c r="FS433" s="72" t="s">
        <v>1178</v>
      </c>
      <c r="FT433" s="72" t="s">
        <v>698</v>
      </c>
      <c r="FU433" s="72" t="s">
        <v>698</v>
      </c>
      <c r="FV433" s="72" t="s">
        <v>698</v>
      </c>
      <c r="FW433" s="78" t="s">
        <v>698</v>
      </c>
      <c r="FX433" s="78" t="s">
        <v>698</v>
      </c>
      <c r="FY433" s="72" t="s">
        <v>698</v>
      </c>
      <c r="FZ433" s="90"/>
      <c r="GA433" s="90"/>
      <c r="GB433" s="90"/>
      <c r="GC433" s="90"/>
      <c r="GD433" s="90"/>
      <c r="GE433" s="90"/>
      <c r="GF433" s="90"/>
      <c r="GG433" s="90"/>
      <c r="GH433" s="105" t="s">
        <v>1179</v>
      </c>
      <c r="GI433" s="106"/>
      <c r="GJ433" s="27"/>
      <c r="GK433" s="28"/>
      <c r="GL433" s="27"/>
    </row>
    <row r="434" spans="1:194" x14ac:dyDescent="0.25">
      <c r="A434" s="71" t="str">
        <f t="shared" ref="A434:A439" si="44">CONCATENATE($W$7,": ",$X$426," - ",$Y$432,": ",Z434)</f>
        <v>Expenditure: Operating Leases - Infrastructure: Cemeteries</v>
      </c>
      <c r="B434" s="27" t="s">
        <v>1190</v>
      </c>
      <c r="C434" s="27" t="str">
        <f t="shared" si="38"/>
        <v>IE009006002000000000000000000000000000</v>
      </c>
      <c r="D434" s="23" t="s">
        <v>1166</v>
      </c>
      <c r="E434" s="23" t="s">
        <v>722</v>
      </c>
      <c r="F434" s="23" t="s">
        <v>715</v>
      </c>
      <c r="G434" s="23" t="s">
        <v>707</v>
      </c>
      <c r="H434" s="23" t="s">
        <v>697</v>
      </c>
      <c r="I434" s="23" t="s">
        <v>697</v>
      </c>
      <c r="J434" s="23" t="s">
        <v>697</v>
      </c>
      <c r="K434" s="23" t="s">
        <v>697</v>
      </c>
      <c r="L434" s="23" t="s">
        <v>697</v>
      </c>
      <c r="M434" s="23" t="s">
        <v>697</v>
      </c>
      <c r="N434" s="23" t="s">
        <v>697</v>
      </c>
      <c r="O434" s="23" t="s">
        <v>697</v>
      </c>
      <c r="P434" s="23" t="s">
        <v>697</v>
      </c>
      <c r="Q434" s="27">
        <v>0</v>
      </c>
      <c r="R434" s="27" t="s">
        <v>704</v>
      </c>
      <c r="S434" s="27" t="s">
        <v>698</v>
      </c>
      <c r="T434" s="28" t="s">
        <v>694</v>
      </c>
      <c r="U434" s="28"/>
      <c r="V434" s="27" t="s">
        <v>2131</v>
      </c>
      <c r="W434" s="27" t="s">
        <v>905</v>
      </c>
      <c r="X434" s="27"/>
      <c r="Y434" s="27"/>
      <c r="Z434" s="27" t="s">
        <v>2132</v>
      </c>
      <c r="AA434" s="27"/>
      <c r="AB434" s="27"/>
      <c r="AC434" s="27"/>
      <c r="AD434" s="27"/>
      <c r="AE434" s="27"/>
      <c r="AF434" s="27"/>
      <c r="AG434" s="27"/>
      <c r="AH434" s="27"/>
      <c r="AI434" s="27" t="s">
        <v>2133</v>
      </c>
      <c r="AJ434" s="28" t="s">
        <v>704</v>
      </c>
      <c r="AK434" s="27" t="s">
        <v>698</v>
      </c>
      <c r="AL434" s="27" t="s">
        <v>698</v>
      </c>
      <c r="AM434" s="27" t="s">
        <v>704</v>
      </c>
      <c r="AN434" s="27" t="s">
        <v>698</v>
      </c>
      <c r="AO434" s="27" t="s">
        <v>698</v>
      </c>
      <c r="AP434" s="27" t="s">
        <v>698</v>
      </c>
      <c r="AQ434" s="27" t="s">
        <v>698</v>
      </c>
      <c r="AR434" s="27" t="s">
        <v>698</v>
      </c>
      <c r="AS434" s="27" t="s">
        <v>698</v>
      </c>
      <c r="AT434" s="27" t="s">
        <v>698</v>
      </c>
      <c r="AU434" s="27" t="s">
        <v>698</v>
      </c>
      <c r="AV434" s="27" t="s">
        <v>698</v>
      </c>
      <c r="AW434" s="27" t="s">
        <v>698</v>
      </c>
      <c r="AX434" s="27" t="s">
        <v>698</v>
      </c>
      <c r="AY434" s="27" t="s">
        <v>698</v>
      </c>
      <c r="AZ434" s="27" t="s">
        <v>698</v>
      </c>
      <c r="BA434" s="27" t="s">
        <v>698</v>
      </c>
      <c r="BB434" s="27" t="s">
        <v>698</v>
      </c>
      <c r="BC434" s="27" t="s">
        <v>698</v>
      </c>
      <c r="BD434" s="27" t="s">
        <v>698</v>
      </c>
      <c r="BE434" s="27" t="s">
        <v>698</v>
      </c>
      <c r="BF434" s="27" t="s">
        <v>698</v>
      </c>
      <c r="BG434" s="27" t="s">
        <v>698</v>
      </c>
      <c r="BH434" s="27" t="s">
        <v>698</v>
      </c>
      <c r="BI434" s="27" t="s">
        <v>698</v>
      </c>
      <c r="BJ434" s="27" t="s">
        <v>698</v>
      </c>
      <c r="BK434" s="27" t="s">
        <v>698</v>
      </c>
      <c r="BL434" s="27" t="s">
        <v>698</v>
      </c>
      <c r="BM434" s="27" t="s">
        <v>698</v>
      </c>
      <c r="BN434" s="27" t="s">
        <v>698</v>
      </c>
      <c r="BO434" s="27" t="s">
        <v>698</v>
      </c>
      <c r="BP434" s="27" t="s">
        <v>698</v>
      </c>
      <c r="BQ434" s="27" t="s">
        <v>698</v>
      </c>
      <c r="BR434" s="27" t="s">
        <v>698</v>
      </c>
      <c r="BS434" s="27" t="s">
        <v>698</v>
      </c>
      <c r="BT434" s="27" t="s">
        <v>698</v>
      </c>
      <c r="BU434" s="27" t="s">
        <v>698</v>
      </c>
      <c r="BV434" s="27" t="s">
        <v>698</v>
      </c>
      <c r="BW434" s="27" t="s">
        <v>698</v>
      </c>
      <c r="BX434" s="27" t="s">
        <v>698</v>
      </c>
      <c r="BY434" s="27" t="s">
        <v>698</v>
      </c>
      <c r="BZ434" s="27" t="s">
        <v>698</v>
      </c>
      <c r="CA434" s="27" t="s">
        <v>698</v>
      </c>
      <c r="CB434" s="27" t="s">
        <v>698</v>
      </c>
      <c r="CC434" s="27" t="s">
        <v>698</v>
      </c>
      <c r="CD434" s="27" t="s">
        <v>698</v>
      </c>
      <c r="CE434" s="27" t="s">
        <v>698</v>
      </c>
      <c r="CF434" s="27" t="s">
        <v>698</v>
      </c>
      <c r="CG434" s="27" t="s">
        <v>698</v>
      </c>
      <c r="CH434" s="27" t="s">
        <v>698</v>
      </c>
      <c r="CI434" s="27" t="s">
        <v>698</v>
      </c>
      <c r="CJ434" s="27" t="s">
        <v>698</v>
      </c>
      <c r="CK434" s="27" t="s">
        <v>698</v>
      </c>
      <c r="CL434" s="27" t="s">
        <v>698</v>
      </c>
      <c r="CM434" s="27" t="s">
        <v>698</v>
      </c>
      <c r="CN434" s="27" t="s">
        <v>698</v>
      </c>
      <c r="CO434" s="27" t="s">
        <v>698</v>
      </c>
      <c r="CP434" s="27" t="s">
        <v>698</v>
      </c>
      <c r="CQ434" s="27" t="s">
        <v>698</v>
      </c>
      <c r="CR434" s="27" t="s">
        <v>698</v>
      </c>
      <c r="CS434" s="27" t="s">
        <v>698</v>
      </c>
      <c r="CT434" s="27" t="s">
        <v>698</v>
      </c>
      <c r="CU434" s="27" t="s">
        <v>698</v>
      </c>
      <c r="CV434" s="27" t="s">
        <v>698</v>
      </c>
      <c r="CW434" s="27" t="s">
        <v>698</v>
      </c>
      <c r="CX434" s="27" t="s">
        <v>698</v>
      </c>
      <c r="CY434" s="27" t="s">
        <v>698</v>
      </c>
      <c r="CZ434" s="27" t="s">
        <v>698</v>
      </c>
      <c r="DA434" s="27" t="s">
        <v>698</v>
      </c>
      <c r="DB434" s="27" t="s">
        <v>698</v>
      </c>
      <c r="DC434" s="27" t="s">
        <v>698</v>
      </c>
      <c r="DD434" s="27" t="s">
        <v>698</v>
      </c>
      <c r="DE434" s="27" t="s">
        <v>698</v>
      </c>
      <c r="DF434" s="27" t="s">
        <v>698</v>
      </c>
      <c r="DG434" s="27" t="s">
        <v>698</v>
      </c>
      <c r="DH434" s="27" t="s">
        <v>698</v>
      </c>
      <c r="DI434" s="27" t="s">
        <v>698</v>
      </c>
      <c r="DJ434" s="27" t="s">
        <v>698</v>
      </c>
      <c r="DK434" s="27" t="s">
        <v>698</v>
      </c>
      <c r="DL434" s="27" t="s">
        <v>698</v>
      </c>
      <c r="DM434" s="27" t="s">
        <v>698</v>
      </c>
      <c r="DN434" s="27" t="s">
        <v>698</v>
      </c>
      <c r="DO434" s="27" t="s">
        <v>698</v>
      </c>
      <c r="DP434" s="27" t="s">
        <v>698</v>
      </c>
      <c r="DQ434" s="27" t="s">
        <v>698</v>
      </c>
      <c r="DR434" s="27" t="s">
        <v>698</v>
      </c>
      <c r="DS434" s="27"/>
      <c r="DT434" s="27" t="s">
        <v>698</v>
      </c>
      <c r="DU434" s="27" t="s">
        <v>698</v>
      </c>
      <c r="DV434" s="27" t="s">
        <v>698</v>
      </c>
      <c r="DW434" s="27" t="s">
        <v>698</v>
      </c>
      <c r="DX434" s="27" t="s">
        <v>698</v>
      </c>
      <c r="DY434" s="27" t="s">
        <v>698</v>
      </c>
      <c r="DZ434" s="27" t="s">
        <v>698</v>
      </c>
      <c r="EA434" s="27" t="s">
        <v>698</v>
      </c>
      <c r="EB434" s="27" t="s">
        <v>698</v>
      </c>
      <c r="EC434" s="27" t="s">
        <v>698</v>
      </c>
      <c r="ED434" s="27" t="s">
        <v>698</v>
      </c>
      <c r="EE434" s="27" t="s">
        <v>698</v>
      </c>
      <c r="EF434" s="27" t="s">
        <v>698</v>
      </c>
      <c r="EG434" s="27" t="s">
        <v>694</v>
      </c>
      <c r="EH434" s="27" t="s">
        <v>698</v>
      </c>
      <c r="EI434" s="27" t="s">
        <v>698</v>
      </c>
      <c r="EJ434" s="27" t="s">
        <v>698</v>
      </c>
      <c r="EK434" s="27" t="s">
        <v>698</v>
      </c>
      <c r="EL434" s="27" t="s">
        <v>698</v>
      </c>
      <c r="EM434" s="27" t="s">
        <v>698</v>
      </c>
      <c r="EN434" s="27" t="s">
        <v>698</v>
      </c>
      <c r="EO434" s="27" t="s">
        <v>698</v>
      </c>
      <c r="EP434" s="27" t="s">
        <v>698</v>
      </c>
      <c r="EQ434" s="27" t="s">
        <v>698</v>
      </c>
      <c r="ER434" s="27" t="s">
        <v>698</v>
      </c>
      <c r="ES434" s="27" t="s">
        <v>698</v>
      </c>
      <c r="ET434" s="27" t="s">
        <v>698</v>
      </c>
      <c r="EU434" s="27" t="s">
        <v>698</v>
      </c>
      <c r="EV434" s="27" t="s">
        <v>698</v>
      </c>
      <c r="EW434" s="27" t="s">
        <v>698</v>
      </c>
      <c r="EX434" s="27" t="s">
        <v>698</v>
      </c>
      <c r="EY434" s="27" t="s">
        <v>698</v>
      </c>
      <c r="EZ434" s="27" t="s">
        <v>698</v>
      </c>
      <c r="FA434" s="27" t="s">
        <v>698</v>
      </c>
      <c r="FB434" s="27" t="s">
        <v>698</v>
      </c>
      <c r="FC434" s="27" t="s">
        <v>698</v>
      </c>
      <c r="FD434" s="27" t="s">
        <v>698</v>
      </c>
      <c r="FE434" s="27" t="s">
        <v>694</v>
      </c>
      <c r="FF434" s="27" t="s">
        <v>698</v>
      </c>
      <c r="FG434" s="27" t="s">
        <v>698</v>
      </c>
      <c r="FH434" s="27" t="s">
        <v>698</v>
      </c>
      <c r="FI434" s="27" t="s">
        <v>698</v>
      </c>
      <c r="FJ434" s="27" t="s">
        <v>694</v>
      </c>
      <c r="FK434" s="27" t="s">
        <v>698</v>
      </c>
      <c r="FL434" s="27" t="s">
        <v>698</v>
      </c>
      <c r="FM434" s="27" t="s">
        <v>698</v>
      </c>
      <c r="FN434" s="27" t="s">
        <v>694</v>
      </c>
      <c r="FO434" s="72" t="s">
        <v>1175</v>
      </c>
      <c r="FP434" s="72" t="s">
        <v>698</v>
      </c>
      <c r="FQ434" s="72" t="s">
        <v>1176</v>
      </c>
      <c r="FR434" s="72" t="s">
        <v>2116</v>
      </c>
      <c r="FS434" s="72" t="s">
        <v>1178</v>
      </c>
      <c r="FT434" s="72" t="s">
        <v>698</v>
      </c>
      <c r="FU434" s="72" t="s">
        <v>698</v>
      </c>
      <c r="FV434" s="72" t="s">
        <v>698</v>
      </c>
      <c r="FW434" s="78" t="s">
        <v>698</v>
      </c>
      <c r="FX434" s="78" t="s">
        <v>698</v>
      </c>
      <c r="FY434" s="72" t="s">
        <v>698</v>
      </c>
      <c r="FZ434" s="90"/>
      <c r="GA434" s="90"/>
      <c r="GB434" s="90"/>
      <c r="GC434" s="90"/>
      <c r="GD434" s="90"/>
      <c r="GE434" s="90"/>
      <c r="GF434" s="90"/>
      <c r="GG434" s="90"/>
      <c r="GH434" s="105" t="s">
        <v>1179</v>
      </c>
      <c r="GI434" s="106"/>
      <c r="GJ434" s="27"/>
      <c r="GK434" s="28"/>
      <c r="GL434" s="27"/>
    </row>
    <row r="435" spans="1:194" x14ac:dyDescent="0.25">
      <c r="A435" s="71" t="str">
        <f t="shared" si="44"/>
        <v>Expenditure: Operating Leases - Infrastructure: Electricity</v>
      </c>
      <c r="B435" s="27" t="s">
        <v>1190</v>
      </c>
      <c r="C435" s="27" t="str">
        <f t="shared" si="38"/>
        <v>IE009006003000000000000000000000000000</v>
      </c>
      <c r="D435" s="23" t="s">
        <v>1166</v>
      </c>
      <c r="E435" s="23" t="s">
        <v>722</v>
      </c>
      <c r="F435" s="23" t="s">
        <v>715</v>
      </c>
      <c r="G435" s="23" t="s">
        <v>710</v>
      </c>
      <c r="H435" s="23" t="s">
        <v>697</v>
      </c>
      <c r="I435" s="23" t="s">
        <v>697</v>
      </c>
      <c r="J435" s="23" t="s">
        <v>697</v>
      </c>
      <c r="K435" s="23" t="s">
        <v>697</v>
      </c>
      <c r="L435" s="23" t="s">
        <v>697</v>
      </c>
      <c r="M435" s="23" t="s">
        <v>697</v>
      </c>
      <c r="N435" s="23" t="s">
        <v>697</v>
      </c>
      <c r="O435" s="23" t="s">
        <v>697</v>
      </c>
      <c r="P435" s="23" t="s">
        <v>697</v>
      </c>
      <c r="Q435" s="27">
        <v>0</v>
      </c>
      <c r="R435" s="27" t="s">
        <v>704</v>
      </c>
      <c r="S435" s="27" t="s">
        <v>698</v>
      </c>
      <c r="T435" s="28" t="s">
        <v>694</v>
      </c>
      <c r="U435" s="28"/>
      <c r="V435" s="27" t="s">
        <v>2134</v>
      </c>
      <c r="W435" s="27" t="s">
        <v>905</v>
      </c>
      <c r="X435" s="27"/>
      <c r="Y435" s="27"/>
      <c r="Z435" s="27" t="s">
        <v>749</v>
      </c>
      <c r="AA435" s="27"/>
      <c r="AB435" s="27"/>
      <c r="AC435" s="27"/>
      <c r="AD435" s="27"/>
      <c r="AE435" s="27"/>
      <c r="AF435" s="27"/>
      <c r="AG435" s="27"/>
      <c r="AH435" s="27"/>
      <c r="AI435" s="27" t="s">
        <v>2135</v>
      </c>
      <c r="AJ435" s="28" t="s">
        <v>704</v>
      </c>
      <c r="AK435" s="27" t="s">
        <v>698</v>
      </c>
      <c r="AL435" s="27" t="s">
        <v>698</v>
      </c>
      <c r="AM435" s="27" t="s">
        <v>698</v>
      </c>
      <c r="AN435" s="27" t="s">
        <v>698</v>
      </c>
      <c r="AO435" s="27" t="s">
        <v>698</v>
      </c>
      <c r="AP435" s="27" t="s">
        <v>698</v>
      </c>
      <c r="AQ435" s="27" t="s">
        <v>698</v>
      </c>
      <c r="AR435" s="27" t="s">
        <v>698</v>
      </c>
      <c r="AS435" s="27" t="s">
        <v>698</v>
      </c>
      <c r="AT435" s="27" t="s">
        <v>698</v>
      </c>
      <c r="AU435" s="27" t="s">
        <v>698</v>
      </c>
      <c r="AV435" s="27" t="s">
        <v>698</v>
      </c>
      <c r="AW435" s="27" t="s">
        <v>698</v>
      </c>
      <c r="AX435" s="27" t="s">
        <v>698</v>
      </c>
      <c r="AY435" s="27" t="s">
        <v>698</v>
      </c>
      <c r="AZ435" s="27" t="s">
        <v>698</v>
      </c>
      <c r="BA435" s="27" t="s">
        <v>698</v>
      </c>
      <c r="BB435" s="27" t="s">
        <v>698</v>
      </c>
      <c r="BC435" s="27" t="s">
        <v>698</v>
      </c>
      <c r="BD435" s="27" t="s">
        <v>698</v>
      </c>
      <c r="BE435" s="27" t="s">
        <v>698</v>
      </c>
      <c r="BF435" s="27" t="s">
        <v>698</v>
      </c>
      <c r="BG435" s="27" t="s">
        <v>698</v>
      </c>
      <c r="BH435" s="27" t="s">
        <v>698</v>
      </c>
      <c r="BI435" s="27" t="s">
        <v>698</v>
      </c>
      <c r="BJ435" s="27" t="s">
        <v>698</v>
      </c>
      <c r="BK435" s="27" t="s">
        <v>698</v>
      </c>
      <c r="BL435" s="27" t="s">
        <v>698</v>
      </c>
      <c r="BM435" s="27" t="s">
        <v>698</v>
      </c>
      <c r="BN435" s="27" t="s">
        <v>698</v>
      </c>
      <c r="BO435" s="27" t="s">
        <v>704</v>
      </c>
      <c r="BP435" s="27" t="s">
        <v>704</v>
      </c>
      <c r="BQ435" s="27" t="s">
        <v>704</v>
      </c>
      <c r="BR435" s="27" t="s">
        <v>698</v>
      </c>
      <c r="BS435" s="27" t="s">
        <v>698</v>
      </c>
      <c r="BT435" s="27" t="s">
        <v>698</v>
      </c>
      <c r="BU435" s="27" t="s">
        <v>698</v>
      </c>
      <c r="BV435" s="27" t="s">
        <v>698</v>
      </c>
      <c r="BW435" s="27" t="s">
        <v>698</v>
      </c>
      <c r="BX435" s="27" t="s">
        <v>698</v>
      </c>
      <c r="BY435" s="27" t="s">
        <v>698</v>
      </c>
      <c r="BZ435" s="27" t="s">
        <v>698</v>
      </c>
      <c r="CA435" s="27" t="s">
        <v>698</v>
      </c>
      <c r="CB435" s="27" t="s">
        <v>698</v>
      </c>
      <c r="CC435" s="27" t="s">
        <v>698</v>
      </c>
      <c r="CD435" s="27" t="s">
        <v>698</v>
      </c>
      <c r="CE435" s="27" t="s">
        <v>698</v>
      </c>
      <c r="CF435" s="27" t="s">
        <v>698</v>
      </c>
      <c r="CG435" s="27" t="s">
        <v>698</v>
      </c>
      <c r="CH435" s="27" t="s">
        <v>698</v>
      </c>
      <c r="CI435" s="27" t="s">
        <v>698</v>
      </c>
      <c r="CJ435" s="27" t="s">
        <v>698</v>
      </c>
      <c r="CK435" s="27" t="s">
        <v>698</v>
      </c>
      <c r="CL435" s="27" t="s">
        <v>698</v>
      </c>
      <c r="CM435" s="27" t="s">
        <v>698</v>
      </c>
      <c r="CN435" s="27" t="s">
        <v>698</v>
      </c>
      <c r="CO435" s="27" t="s">
        <v>698</v>
      </c>
      <c r="CP435" s="27" t="s">
        <v>698</v>
      </c>
      <c r="CQ435" s="27" t="s">
        <v>698</v>
      </c>
      <c r="CR435" s="27" t="s">
        <v>698</v>
      </c>
      <c r="CS435" s="27" t="s">
        <v>698</v>
      </c>
      <c r="CT435" s="27" t="s">
        <v>698</v>
      </c>
      <c r="CU435" s="27" t="s">
        <v>698</v>
      </c>
      <c r="CV435" s="27" t="s">
        <v>698</v>
      </c>
      <c r="CW435" s="27" t="s">
        <v>698</v>
      </c>
      <c r="CX435" s="27" t="s">
        <v>698</v>
      </c>
      <c r="CY435" s="27" t="s">
        <v>698</v>
      </c>
      <c r="CZ435" s="27" t="s">
        <v>698</v>
      </c>
      <c r="DA435" s="27" t="s">
        <v>698</v>
      </c>
      <c r="DB435" s="27" t="s">
        <v>698</v>
      </c>
      <c r="DC435" s="27" t="s">
        <v>698</v>
      </c>
      <c r="DD435" s="27" t="s">
        <v>698</v>
      </c>
      <c r="DE435" s="27" t="s">
        <v>698</v>
      </c>
      <c r="DF435" s="27" t="s">
        <v>698</v>
      </c>
      <c r="DG435" s="27" t="s">
        <v>698</v>
      </c>
      <c r="DH435" s="27" t="s">
        <v>698</v>
      </c>
      <c r="DI435" s="27" t="s">
        <v>698</v>
      </c>
      <c r="DJ435" s="27" t="s">
        <v>698</v>
      </c>
      <c r="DK435" s="27" t="s">
        <v>698</v>
      </c>
      <c r="DL435" s="27" t="s">
        <v>698</v>
      </c>
      <c r="DM435" s="27" t="s">
        <v>698</v>
      </c>
      <c r="DN435" s="27" t="s">
        <v>698</v>
      </c>
      <c r="DO435" s="27" t="s">
        <v>698</v>
      </c>
      <c r="DP435" s="27" t="s">
        <v>698</v>
      </c>
      <c r="DQ435" s="27" t="s">
        <v>698</v>
      </c>
      <c r="DR435" s="27" t="s">
        <v>698</v>
      </c>
      <c r="DS435" s="27"/>
      <c r="DT435" s="27" t="s">
        <v>698</v>
      </c>
      <c r="DU435" s="27" t="s">
        <v>698</v>
      </c>
      <c r="DV435" s="27" t="s">
        <v>698</v>
      </c>
      <c r="DW435" s="27" t="s">
        <v>698</v>
      </c>
      <c r="DX435" s="27" t="s">
        <v>698</v>
      </c>
      <c r="DY435" s="27" t="s">
        <v>698</v>
      </c>
      <c r="DZ435" s="27" t="s">
        <v>698</v>
      </c>
      <c r="EA435" s="27" t="s">
        <v>698</v>
      </c>
      <c r="EB435" s="27" t="s">
        <v>698</v>
      </c>
      <c r="EC435" s="27" t="s">
        <v>698</v>
      </c>
      <c r="ED435" s="27" t="s">
        <v>698</v>
      </c>
      <c r="EE435" s="27" t="s">
        <v>698</v>
      </c>
      <c r="EF435" s="27" t="s">
        <v>698</v>
      </c>
      <c r="EG435" s="27" t="s">
        <v>694</v>
      </c>
      <c r="EH435" s="27" t="s">
        <v>698</v>
      </c>
      <c r="EI435" s="27" t="s">
        <v>698</v>
      </c>
      <c r="EJ435" s="27" t="s">
        <v>698</v>
      </c>
      <c r="EK435" s="27" t="s">
        <v>698</v>
      </c>
      <c r="EL435" s="27" t="s">
        <v>698</v>
      </c>
      <c r="EM435" s="27" t="s">
        <v>698</v>
      </c>
      <c r="EN435" s="27" t="s">
        <v>698</v>
      </c>
      <c r="EO435" s="27" t="s">
        <v>698</v>
      </c>
      <c r="EP435" s="27" t="s">
        <v>698</v>
      </c>
      <c r="EQ435" s="27" t="s">
        <v>698</v>
      </c>
      <c r="ER435" s="27" t="s">
        <v>698</v>
      </c>
      <c r="ES435" s="27" t="s">
        <v>698</v>
      </c>
      <c r="ET435" s="27" t="s">
        <v>698</v>
      </c>
      <c r="EU435" s="27" t="s">
        <v>698</v>
      </c>
      <c r="EV435" s="27" t="s">
        <v>698</v>
      </c>
      <c r="EW435" s="27" t="s">
        <v>698</v>
      </c>
      <c r="EX435" s="27" t="s">
        <v>698</v>
      </c>
      <c r="EY435" s="27" t="s">
        <v>698</v>
      </c>
      <c r="EZ435" s="27" t="s">
        <v>698</v>
      </c>
      <c r="FA435" s="27" t="s">
        <v>698</v>
      </c>
      <c r="FB435" s="27" t="s">
        <v>698</v>
      </c>
      <c r="FC435" s="27" t="s">
        <v>698</v>
      </c>
      <c r="FD435" s="27" t="s">
        <v>698</v>
      </c>
      <c r="FE435" s="27" t="s">
        <v>694</v>
      </c>
      <c r="FF435" s="27" t="s">
        <v>698</v>
      </c>
      <c r="FG435" s="27" t="s">
        <v>698</v>
      </c>
      <c r="FH435" s="27" t="s">
        <v>698</v>
      </c>
      <c r="FI435" s="27" t="s">
        <v>698</v>
      </c>
      <c r="FJ435" s="27" t="s">
        <v>694</v>
      </c>
      <c r="FK435" s="27" t="s">
        <v>698</v>
      </c>
      <c r="FL435" s="27" t="s">
        <v>698</v>
      </c>
      <c r="FM435" s="27" t="s">
        <v>698</v>
      </c>
      <c r="FN435" s="27" t="s">
        <v>694</v>
      </c>
      <c r="FO435" s="72" t="s">
        <v>1175</v>
      </c>
      <c r="FP435" s="72" t="s">
        <v>698</v>
      </c>
      <c r="FQ435" s="72" t="s">
        <v>1176</v>
      </c>
      <c r="FR435" s="72" t="s">
        <v>2116</v>
      </c>
      <c r="FS435" s="72" t="s">
        <v>1178</v>
      </c>
      <c r="FT435" s="72" t="s">
        <v>698</v>
      </c>
      <c r="FU435" s="72" t="s">
        <v>698</v>
      </c>
      <c r="FV435" s="72" t="s">
        <v>698</v>
      </c>
      <c r="FW435" s="78" t="s">
        <v>698</v>
      </c>
      <c r="FX435" s="78" t="s">
        <v>698</v>
      </c>
      <c r="FY435" s="72" t="s">
        <v>698</v>
      </c>
      <c r="FZ435" s="90"/>
      <c r="GA435" s="90"/>
      <c r="GB435" s="90"/>
      <c r="GC435" s="90"/>
      <c r="GD435" s="90"/>
      <c r="GE435" s="90"/>
      <c r="GF435" s="90"/>
      <c r="GG435" s="90"/>
      <c r="GH435" s="105" t="s">
        <v>1179</v>
      </c>
      <c r="GI435" s="106"/>
      <c r="GJ435" s="27"/>
      <c r="GK435" s="28"/>
      <c r="GL435" s="27"/>
    </row>
    <row r="436" spans="1:194" x14ac:dyDescent="0.25">
      <c r="A436" s="71" t="str">
        <f t="shared" si="44"/>
        <v>Expenditure: Operating Leases - Infrastructure: Roads</v>
      </c>
      <c r="B436" s="27" t="s">
        <v>1190</v>
      </c>
      <c r="C436" s="27" t="str">
        <f t="shared" si="38"/>
        <v>IE009006004000000000000000000000000000</v>
      </c>
      <c r="D436" s="23" t="s">
        <v>1166</v>
      </c>
      <c r="E436" s="23" t="s">
        <v>722</v>
      </c>
      <c r="F436" s="23" t="s">
        <v>715</v>
      </c>
      <c r="G436" s="23" t="s">
        <v>711</v>
      </c>
      <c r="H436" s="23" t="s">
        <v>697</v>
      </c>
      <c r="I436" s="23" t="s">
        <v>697</v>
      </c>
      <c r="J436" s="23" t="s">
        <v>697</v>
      </c>
      <c r="K436" s="23" t="s">
        <v>697</v>
      </c>
      <c r="L436" s="23" t="s">
        <v>697</v>
      </c>
      <c r="M436" s="23" t="s">
        <v>697</v>
      </c>
      <c r="N436" s="23" t="s">
        <v>697</v>
      </c>
      <c r="O436" s="23" t="s">
        <v>697</v>
      </c>
      <c r="P436" s="23" t="s">
        <v>697</v>
      </c>
      <c r="Q436" s="27">
        <v>0</v>
      </c>
      <c r="R436" s="27" t="s">
        <v>704</v>
      </c>
      <c r="S436" s="27" t="s">
        <v>698</v>
      </c>
      <c r="T436" s="28" t="s">
        <v>694</v>
      </c>
      <c r="U436" s="28"/>
      <c r="V436" s="27" t="s">
        <v>2136</v>
      </c>
      <c r="W436" s="27" t="s">
        <v>905</v>
      </c>
      <c r="X436" s="27"/>
      <c r="Y436" s="27"/>
      <c r="Z436" s="27" t="s">
        <v>890</v>
      </c>
      <c r="AA436" s="27"/>
      <c r="AB436" s="27"/>
      <c r="AC436" s="27"/>
      <c r="AD436" s="27"/>
      <c r="AE436" s="27"/>
      <c r="AF436" s="27"/>
      <c r="AG436" s="27"/>
      <c r="AH436" s="27"/>
      <c r="AI436" s="27" t="s">
        <v>2137</v>
      </c>
      <c r="AJ436" s="28" t="s">
        <v>704</v>
      </c>
      <c r="AK436" s="27" t="s">
        <v>698</v>
      </c>
      <c r="AL436" s="27" t="s">
        <v>698</v>
      </c>
      <c r="AM436" s="27" t="s">
        <v>698</v>
      </c>
      <c r="AN436" s="27" t="s">
        <v>698</v>
      </c>
      <c r="AO436" s="27" t="s">
        <v>698</v>
      </c>
      <c r="AP436" s="27" t="s">
        <v>698</v>
      </c>
      <c r="AQ436" s="27" t="s">
        <v>698</v>
      </c>
      <c r="AR436" s="27" t="s">
        <v>698</v>
      </c>
      <c r="AS436" s="27" t="s">
        <v>698</v>
      </c>
      <c r="AT436" s="27" t="s">
        <v>698</v>
      </c>
      <c r="AU436" s="27" t="s">
        <v>698</v>
      </c>
      <c r="AV436" s="27" t="s">
        <v>698</v>
      </c>
      <c r="AW436" s="27" t="s">
        <v>698</v>
      </c>
      <c r="AX436" s="27" t="s">
        <v>698</v>
      </c>
      <c r="AY436" s="27" t="s">
        <v>698</v>
      </c>
      <c r="AZ436" s="27" t="s">
        <v>698</v>
      </c>
      <c r="BA436" s="27" t="s">
        <v>698</v>
      </c>
      <c r="BB436" s="27" t="s">
        <v>698</v>
      </c>
      <c r="BC436" s="27" t="s">
        <v>698</v>
      </c>
      <c r="BD436" s="27" t="s">
        <v>698</v>
      </c>
      <c r="BE436" s="27" t="s">
        <v>698</v>
      </c>
      <c r="BF436" s="27" t="s">
        <v>698</v>
      </c>
      <c r="BG436" s="27" t="s">
        <v>698</v>
      </c>
      <c r="BH436" s="27" t="s">
        <v>698</v>
      </c>
      <c r="BI436" s="27" t="s">
        <v>698</v>
      </c>
      <c r="BJ436" s="27" t="s">
        <v>698</v>
      </c>
      <c r="BK436" s="27" t="s">
        <v>698</v>
      </c>
      <c r="BL436" s="27" t="s">
        <v>698</v>
      </c>
      <c r="BM436" s="27" t="s">
        <v>698</v>
      </c>
      <c r="BN436" s="27" t="s">
        <v>698</v>
      </c>
      <c r="BO436" s="27" t="s">
        <v>698</v>
      </c>
      <c r="BP436" s="27" t="s">
        <v>698</v>
      </c>
      <c r="BQ436" s="27" t="s">
        <v>698</v>
      </c>
      <c r="BR436" s="27" t="s">
        <v>698</v>
      </c>
      <c r="BS436" s="27" t="s">
        <v>698</v>
      </c>
      <c r="BT436" s="27" t="s">
        <v>698</v>
      </c>
      <c r="BU436" s="27" t="s">
        <v>698</v>
      </c>
      <c r="BV436" s="27" t="s">
        <v>698</v>
      </c>
      <c r="BW436" s="27" t="s">
        <v>698</v>
      </c>
      <c r="BX436" s="27" t="s">
        <v>698</v>
      </c>
      <c r="BY436" s="27" t="s">
        <v>698</v>
      </c>
      <c r="BZ436" s="27" t="s">
        <v>698</v>
      </c>
      <c r="CA436" s="27" t="s">
        <v>698</v>
      </c>
      <c r="CB436" s="27" t="s">
        <v>698</v>
      </c>
      <c r="CC436" s="27" t="s">
        <v>698</v>
      </c>
      <c r="CD436" s="27" t="s">
        <v>698</v>
      </c>
      <c r="CE436" s="27" t="s">
        <v>698</v>
      </c>
      <c r="CF436" s="27" t="s">
        <v>698</v>
      </c>
      <c r="CG436" s="27" t="s">
        <v>698</v>
      </c>
      <c r="CH436" s="27" t="s">
        <v>698</v>
      </c>
      <c r="CI436" s="27" t="s">
        <v>698</v>
      </c>
      <c r="CJ436" s="27" t="s">
        <v>698</v>
      </c>
      <c r="CK436" s="27" t="s">
        <v>698</v>
      </c>
      <c r="CL436" s="27" t="s">
        <v>698</v>
      </c>
      <c r="CM436" s="27" t="s">
        <v>698</v>
      </c>
      <c r="CN436" s="27" t="s">
        <v>698</v>
      </c>
      <c r="CO436" s="27" t="s">
        <v>698</v>
      </c>
      <c r="CP436" s="27" t="s">
        <v>698</v>
      </c>
      <c r="CQ436" s="27" t="s">
        <v>698</v>
      </c>
      <c r="CR436" s="27" t="s">
        <v>698</v>
      </c>
      <c r="CS436" s="27" t="s">
        <v>698</v>
      </c>
      <c r="CT436" s="27" t="s">
        <v>698</v>
      </c>
      <c r="CU436" s="27" t="s">
        <v>698</v>
      </c>
      <c r="CV436" s="27" t="s">
        <v>698</v>
      </c>
      <c r="CW436" s="27" t="s">
        <v>698</v>
      </c>
      <c r="CX436" s="27" t="s">
        <v>698</v>
      </c>
      <c r="CY436" s="27" t="s">
        <v>698</v>
      </c>
      <c r="CZ436" s="27" t="s">
        <v>698</v>
      </c>
      <c r="DA436" s="27" t="s">
        <v>698</v>
      </c>
      <c r="DB436" s="27" t="s">
        <v>698</v>
      </c>
      <c r="DC436" s="27" t="s">
        <v>698</v>
      </c>
      <c r="DD436" s="27" t="s">
        <v>698</v>
      </c>
      <c r="DE436" s="27" t="s">
        <v>698</v>
      </c>
      <c r="DF436" s="27" t="s">
        <v>698</v>
      </c>
      <c r="DG436" s="27" t="s">
        <v>698</v>
      </c>
      <c r="DH436" s="27" t="s">
        <v>698</v>
      </c>
      <c r="DI436" s="27" t="s">
        <v>698</v>
      </c>
      <c r="DJ436" s="27" t="s">
        <v>698</v>
      </c>
      <c r="DK436" s="27" t="s">
        <v>698</v>
      </c>
      <c r="DL436" s="27" t="s">
        <v>698</v>
      </c>
      <c r="DM436" s="27" t="s">
        <v>698</v>
      </c>
      <c r="DN436" s="27" t="s">
        <v>698</v>
      </c>
      <c r="DO436" s="27" t="s">
        <v>698</v>
      </c>
      <c r="DP436" s="27" t="s">
        <v>698</v>
      </c>
      <c r="DQ436" s="27" t="s">
        <v>698</v>
      </c>
      <c r="DR436" s="27" t="s">
        <v>698</v>
      </c>
      <c r="DS436" s="27"/>
      <c r="DT436" s="27" t="s">
        <v>698</v>
      </c>
      <c r="DU436" s="27" t="s">
        <v>698</v>
      </c>
      <c r="DV436" s="27" t="s">
        <v>698</v>
      </c>
      <c r="DW436" s="27" t="s">
        <v>698</v>
      </c>
      <c r="DX436" s="27" t="s">
        <v>698</v>
      </c>
      <c r="DY436" s="27" t="s">
        <v>698</v>
      </c>
      <c r="DZ436" s="27" t="s">
        <v>698</v>
      </c>
      <c r="EA436" s="27" t="s">
        <v>698</v>
      </c>
      <c r="EB436" s="27" t="s">
        <v>698</v>
      </c>
      <c r="EC436" s="27" t="s">
        <v>698</v>
      </c>
      <c r="ED436" s="27" t="s">
        <v>698</v>
      </c>
      <c r="EE436" s="27" t="s">
        <v>698</v>
      </c>
      <c r="EF436" s="27" t="s">
        <v>698</v>
      </c>
      <c r="EG436" s="27" t="s">
        <v>694</v>
      </c>
      <c r="EH436" s="27" t="s">
        <v>698</v>
      </c>
      <c r="EI436" s="27" t="s">
        <v>698</v>
      </c>
      <c r="EJ436" s="27" t="s">
        <v>704</v>
      </c>
      <c r="EK436" s="27" t="s">
        <v>698</v>
      </c>
      <c r="EL436" s="27" t="s">
        <v>698</v>
      </c>
      <c r="EM436" s="27" t="s">
        <v>698</v>
      </c>
      <c r="EN436" s="27" t="s">
        <v>698</v>
      </c>
      <c r="EO436" s="27" t="s">
        <v>698</v>
      </c>
      <c r="EP436" s="27" t="s">
        <v>698</v>
      </c>
      <c r="EQ436" s="27" t="s">
        <v>698</v>
      </c>
      <c r="ER436" s="27" t="s">
        <v>698</v>
      </c>
      <c r="ES436" s="27" t="s">
        <v>698</v>
      </c>
      <c r="ET436" s="27" t="s">
        <v>698</v>
      </c>
      <c r="EU436" s="27" t="s">
        <v>698</v>
      </c>
      <c r="EV436" s="27" t="s">
        <v>698</v>
      </c>
      <c r="EW436" s="27" t="s">
        <v>698</v>
      </c>
      <c r="EX436" s="27" t="s">
        <v>698</v>
      </c>
      <c r="EY436" s="27" t="s">
        <v>698</v>
      </c>
      <c r="EZ436" s="27" t="s">
        <v>698</v>
      </c>
      <c r="FA436" s="27" t="s">
        <v>698</v>
      </c>
      <c r="FB436" s="27" t="s">
        <v>698</v>
      </c>
      <c r="FC436" s="27" t="s">
        <v>698</v>
      </c>
      <c r="FD436" s="27" t="s">
        <v>698</v>
      </c>
      <c r="FE436" s="27" t="s">
        <v>694</v>
      </c>
      <c r="FF436" s="27" t="s">
        <v>698</v>
      </c>
      <c r="FG436" s="27" t="s">
        <v>698</v>
      </c>
      <c r="FH436" s="27" t="s">
        <v>698</v>
      </c>
      <c r="FI436" s="27" t="s">
        <v>698</v>
      </c>
      <c r="FJ436" s="27" t="s">
        <v>694</v>
      </c>
      <c r="FK436" s="27" t="s">
        <v>698</v>
      </c>
      <c r="FL436" s="27" t="s">
        <v>698</v>
      </c>
      <c r="FM436" s="27" t="s">
        <v>698</v>
      </c>
      <c r="FN436" s="27" t="s">
        <v>694</v>
      </c>
      <c r="FO436" s="72" t="s">
        <v>1175</v>
      </c>
      <c r="FP436" s="72" t="s">
        <v>698</v>
      </c>
      <c r="FQ436" s="72" t="s">
        <v>1176</v>
      </c>
      <c r="FR436" s="72" t="s">
        <v>2116</v>
      </c>
      <c r="FS436" s="72" t="s">
        <v>1178</v>
      </c>
      <c r="FT436" s="72" t="s">
        <v>698</v>
      </c>
      <c r="FU436" s="72" t="s">
        <v>698</v>
      </c>
      <c r="FV436" s="72" t="s">
        <v>698</v>
      </c>
      <c r="FW436" s="78" t="s">
        <v>698</v>
      </c>
      <c r="FX436" s="78" t="s">
        <v>698</v>
      </c>
      <c r="FY436" s="72" t="s">
        <v>698</v>
      </c>
      <c r="FZ436" s="90"/>
      <c r="GA436" s="90"/>
      <c r="GB436" s="90"/>
      <c r="GC436" s="90"/>
      <c r="GD436" s="90"/>
      <c r="GE436" s="90"/>
      <c r="GF436" s="90"/>
      <c r="GG436" s="90"/>
      <c r="GH436" s="105" t="s">
        <v>1179</v>
      </c>
      <c r="GI436" s="106"/>
      <c r="GJ436" s="27"/>
      <c r="GK436" s="28"/>
      <c r="GL436" s="27"/>
    </row>
    <row r="437" spans="1:194" x14ac:dyDescent="0.25">
      <c r="A437" s="71" t="str">
        <f t="shared" si="44"/>
        <v>Expenditure: Operating Leases - Infrastructure: Solid Waste Disposal</v>
      </c>
      <c r="B437" s="27" t="s">
        <v>1190</v>
      </c>
      <c r="C437" s="27" t="str">
        <f t="shared" si="38"/>
        <v>IE009006005000000000000000000000000000</v>
      </c>
      <c r="D437" s="23" t="s">
        <v>1166</v>
      </c>
      <c r="E437" s="23" t="s">
        <v>722</v>
      </c>
      <c r="F437" s="23" t="s">
        <v>715</v>
      </c>
      <c r="G437" s="23" t="s">
        <v>713</v>
      </c>
      <c r="H437" s="23" t="s">
        <v>697</v>
      </c>
      <c r="I437" s="23" t="s">
        <v>697</v>
      </c>
      <c r="J437" s="23" t="s">
        <v>697</v>
      </c>
      <c r="K437" s="23" t="s">
        <v>697</v>
      </c>
      <c r="L437" s="23" t="s">
        <v>697</v>
      </c>
      <c r="M437" s="23" t="s">
        <v>697</v>
      </c>
      <c r="N437" s="23" t="s">
        <v>697</v>
      </c>
      <c r="O437" s="23" t="s">
        <v>697</v>
      </c>
      <c r="P437" s="23" t="s">
        <v>697</v>
      </c>
      <c r="Q437" s="27">
        <v>0</v>
      </c>
      <c r="R437" s="27" t="s">
        <v>704</v>
      </c>
      <c r="S437" s="27" t="s">
        <v>698</v>
      </c>
      <c r="T437" s="28" t="s">
        <v>694</v>
      </c>
      <c r="U437" s="28"/>
      <c r="V437" s="27" t="s">
        <v>2138</v>
      </c>
      <c r="W437" s="27" t="s">
        <v>905</v>
      </c>
      <c r="X437" s="27"/>
      <c r="Y437" s="27"/>
      <c r="Z437" s="27" t="s">
        <v>2139</v>
      </c>
      <c r="AA437" s="27"/>
      <c r="AB437" s="27"/>
      <c r="AC437" s="27"/>
      <c r="AD437" s="27"/>
      <c r="AE437" s="27"/>
      <c r="AF437" s="27"/>
      <c r="AG437" s="27"/>
      <c r="AH437" s="27"/>
      <c r="AI437" s="27" t="s">
        <v>2140</v>
      </c>
      <c r="AJ437" s="28" t="s">
        <v>704</v>
      </c>
      <c r="AK437" s="27" t="s">
        <v>698</v>
      </c>
      <c r="AL437" s="27" t="s">
        <v>698</v>
      </c>
      <c r="AM437" s="27" t="s">
        <v>698</v>
      </c>
      <c r="AN437" s="27" t="s">
        <v>698</v>
      </c>
      <c r="AO437" s="27" t="s">
        <v>698</v>
      </c>
      <c r="AP437" s="27" t="s">
        <v>698</v>
      </c>
      <c r="AQ437" s="27" t="s">
        <v>698</v>
      </c>
      <c r="AR437" s="27" t="s">
        <v>698</v>
      </c>
      <c r="AS437" s="27" t="s">
        <v>698</v>
      </c>
      <c r="AT437" s="27" t="s">
        <v>698</v>
      </c>
      <c r="AU437" s="27" t="s">
        <v>698</v>
      </c>
      <c r="AV437" s="27" t="s">
        <v>698</v>
      </c>
      <c r="AW437" s="27" t="s">
        <v>698</v>
      </c>
      <c r="AX437" s="27" t="s">
        <v>698</v>
      </c>
      <c r="AY437" s="27" t="s">
        <v>698</v>
      </c>
      <c r="AZ437" s="27" t="s">
        <v>698</v>
      </c>
      <c r="BA437" s="27" t="s">
        <v>698</v>
      </c>
      <c r="BB437" s="27" t="s">
        <v>698</v>
      </c>
      <c r="BC437" s="27" t="s">
        <v>698</v>
      </c>
      <c r="BD437" s="27" t="s">
        <v>698</v>
      </c>
      <c r="BE437" s="27" t="s">
        <v>698</v>
      </c>
      <c r="BF437" s="27" t="s">
        <v>698</v>
      </c>
      <c r="BG437" s="27" t="s">
        <v>698</v>
      </c>
      <c r="BH437" s="27" t="s">
        <v>698</v>
      </c>
      <c r="BI437" s="27" t="s">
        <v>698</v>
      </c>
      <c r="BJ437" s="27" t="s">
        <v>698</v>
      </c>
      <c r="BK437" s="27" t="s">
        <v>698</v>
      </c>
      <c r="BL437" s="27" t="s">
        <v>698</v>
      </c>
      <c r="BM437" s="27" t="s">
        <v>698</v>
      </c>
      <c r="BN437" s="27" t="s">
        <v>698</v>
      </c>
      <c r="BO437" s="27" t="s">
        <v>698</v>
      </c>
      <c r="BP437" s="27" t="s">
        <v>698</v>
      </c>
      <c r="BQ437" s="27" t="s">
        <v>698</v>
      </c>
      <c r="BR437" s="27" t="s">
        <v>698</v>
      </c>
      <c r="BS437" s="27" t="s">
        <v>698</v>
      </c>
      <c r="BT437" s="27" t="s">
        <v>698</v>
      </c>
      <c r="BU437" s="27" t="s">
        <v>698</v>
      </c>
      <c r="BV437" s="27" t="s">
        <v>698</v>
      </c>
      <c r="BW437" s="27" t="s">
        <v>698</v>
      </c>
      <c r="BX437" s="27" t="s">
        <v>698</v>
      </c>
      <c r="BY437" s="27" t="s">
        <v>698</v>
      </c>
      <c r="BZ437" s="27" t="s">
        <v>698</v>
      </c>
      <c r="CA437" s="27" t="s">
        <v>698</v>
      </c>
      <c r="CB437" s="27" t="s">
        <v>698</v>
      </c>
      <c r="CC437" s="27" t="s">
        <v>698</v>
      </c>
      <c r="CD437" s="27" t="s">
        <v>698</v>
      </c>
      <c r="CE437" s="27" t="s">
        <v>698</v>
      </c>
      <c r="CF437" s="27" t="s">
        <v>698</v>
      </c>
      <c r="CG437" s="27" t="s">
        <v>698</v>
      </c>
      <c r="CH437" s="27" t="s">
        <v>698</v>
      </c>
      <c r="CI437" s="27" t="s">
        <v>698</v>
      </c>
      <c r="CJ437" s="27" t="s">
        <v>698</v>
      </c>
      <c r="CK437" s="27" t="s">
        <v>698</v>
      </c>
      <c r="CL437" s="27" t="s">
        <v>698</v>
      </c>
      <c r="CM437" s="27" t="s">
        <v>698</v>
      </c>
      <c r="CN437" s="27" t="s">
        <v>698</v>
      </c>
      <c r="CO437" s="27" t="s">
        <v>698</v>
      </c>
      <c r="CP437" s="27" t="s">
        <v>698</v>
      </c>
      <c r="CQ437" s="27" t="s">
        <v>698</v>
      </c>
      <c r="CR437" s="27" t="s">
        <v>698</v>
      </c>
      <c r="CS437" s="27" t="s">
        <v>698</v>
      </c>
      <c r="CT437" s="27" t="s">
        <v>698</v>
      </c>
      <c r="CU437" s="27" t="s">
        <v>698</v>
      </c>
      <c r="CV437" s="27" t="s">
        <v>698</v>
      </c>
      <c r="CW437" s="27" t="s">
        <v>698</v>
      </c>
      <c r="CX437" s="27" t="s">
        <v>698</v>
      </c>
      <c r="CY437" s="27" t="s">
        <v>698</v>
      </c>
      <c r="CZ437" s="27" t="s">
        <v>698</v>
      </c>
      <c r="DA437" s="27" t="s">
        <v>698</v>
      </c>
      <c r="DB437" s="27" t="s">
        <v>698</v>
      </c>
      <c r="DC437" s="27" t="s">
        <v>698</v>
      </c>
      <c r="DD437" s="27" t="s">
        <v>698</v>
      </c>
      <c r="DE437" s="27" t="s">
        <v>698</v>
      </c>
      <c r="DF437" s="27" t="s">
        <v>698</v>
      </c>
      <c r="DG437" s="27" t="s">
        <v>698</v>
      </c>
      <c r="DH437" s="27" t="s">
        <v>698</v>
      </c>
      <c r="DI437" s="27" t="s">
        <v>698</v>
      </c>
      <c r="DJ437" s="27" t="s">
        <v>698</v>
      </c>
      <c r="DK437" s="27" t="s">
        <v>698</v>
      </c>
      <c r="DL437" s="27" t="s">
        <v>698</v>
      </c>
      <c r="DM437" s="27" t="s">
        <v>698</v>
      </c>
      <c r="DN437" s="27" t="s">
        <v>698</v>
      </c>
      <c r="DO437" s="27" t="s">
        <v>698</v>
      </c>
      <c r="DP437" s="27" t="s">
        <v>698</v>
      </c>
      <c r="DQ437" s="27" t="s">
        <v>698</v>
      </c>
      <c r="DR437" s="27" t="s">
        <v>698</v>
      </c>
      <c r="DS437" s="27"/>
      <c r="DT437" s="27" t="s">
        <v>698</v>
      </c>
      <c r="DU437" s="27" t="s">
        <v>698</v>
      </c>
      <c r="DV437" s="27" t="s">
        <v>698</v>
      </c>
      <c r="DW437" s="27" t="s">
        <v>698</v>
      </c>
      <c r="DX437" s="27" t="s">
        <v>698</v>
      </c>
      <c r="DY437" s="27" t="s">
        <v>698</v>
      </c>
      <c r="DZ437" s="27" t="s">
        <v>698</v>
      </c>
      <c r="EA437" s="27" t="s">
        <v>698</v>
      </c>
      <c r="EB437" s="27" t="s">
        <v>698</v>
      </c>
      <c r="EC437" s="27" t="s">
        <v>698</v>
      </c>
      <c r="ED437" s="27" t="s">
        <v>698</v>
      </c>
      <c r="EE437" s="27" t="s">
        <v>698</v>
      </c>
      <c r="EF437" s="27" t="s">
        <v>698</v>
      </c>
      <c r="EG437" s="27" t="s">
        <v>694</v>
      </c>
      <c r="EH437" s="27" t="s">
        <v>698</v>
      </c>
      <c r="EI437" s="27" t="s">
        <v>698</v>
      </c>
      <c r="EJ437" s="27" t="s">
        <v>698</v>
      </c>
      <c r="EK437" s="27" t="s">
        <v>698</v>
      </c>
      <c r="EL437" s="27" t="s">
        <v>698</v>
      </c>
      <c r="EM437" s="27" t="s">
        <v>698</v>
      </c>
      <c r="EN437" s="27" t="s">
        <v>698</v>
      </c>
      <c r="EO437" s="27" t="s">
        <v>698</v>
      </c>
      <c r="EP437" s="27" t="s">
        <v>698</v>
      </c>
      <c r="EQ437" s="27" t="s">
        <v>698</v>
      </c>
      <c r="ER437" s="27" t="s">
        <v>698</v>
      </c>
      <c r="ES437" s="27" t="s">
        <v>698</v>
      </c>
      <c r="ET437" s="27" t="s">
        <v>698</v>
      </c>
      <c r="EU437" s="27" t="s">
        <v>698</v>
      </c>
      <c r="EV437" s="27" t="s">
        <v>698</v>
      </c>
      <c r="EW437" s="27" t="s">
        <v>698</v>
      </c>
      <c r="EX437" s="27" t="s">
        <v>698</v>
      </c>
      <c r="EY437" s="27" t="s">
        <v>698</v>
      </c>
      <c r="EZ437" s="27" t="s">
        <v>698</v>
      </c>
      <c r="FA437" s="27" t="s">
        <v>704</v>
      </c>
      <c r="FB437" s="27" t="s">
        <v>704</v>
      </c>
      <c r="FC437" s="27" t="s">
        <v>704</v>
      </c>
      <c r="FD437" s="27" t="s">
        <v>704</v>
      </c>
      <c r="FE437" s="27" t="s">
        <v>694</v>
      </c>
      <c r="FF437" s="27" t="s">
        <v>698</v>
      </c>
      <c r="FG437" s="27" t="s">
        <v>698</v>
      </c>
      <c r="FH437" s="27" t="s">
        <v>698</v>
      </c>
      <c r="FI437" s="27" t="s">
        <v>698</v>
      </c>
      <c r="FJ437" s="27" t="s">
        <v>694</v>
      </c>
      <c r="FK437" s="27" t="s">
        <v>698</v>
      </c>
      <c r="FL437" s="27" t="s">
        <v>698</v>
      </c>
      <c r="FM437" s="27" t="s">
        <v>698</v>
      </c>
      <c r="FN437" s="27" t="s">
        <v>694</v>
      </c>
      <c r="FO437" s="72" t="s">
        <v>1175</v>
      </c>
      <c r="FP437" s="72" t="s">
        <v>698</v>
      </c>
      <c r="FQ437" s="72" t="s">
        <v>1176</v>
      </c>
      <c r="FR437" s="72" t="s">
        <v>2116</v>
      </c>
      <c r="FS437" s="72" t="s">
        <v>1178</v>
      </c>
      <c r="FT437" s="72" t="s">
        <v>698</v>
      </c>
      <c r="FU437" s="72" t="s">
        <v>698</v>
      </c>
      <c r="FV437" s="72" t="s">
        <v>698</v>
      </c>
      <c r="FW437" s="78" t="s">
        <v>698</v>
      </c>
      <c r="FX437" s="78" t="s">
        <v>698</v>
      </c>
      <c r="FY437" s="72" t="s">
        <v>698</v>
      </c>
      <c r="FZ437" s="90"/>
      <c r="GA437" s="90"/>
      <c r="GB437" s="90"/>
      <c r="GC437" s="90"/>
      <c r="GD437" s="90"/>
      <c r="GE437" s="90"/>
      <c r="GF437" s="90"/>
      <c r="GG437" s="90"/>
      <c r="GH437" s="105" t="s">
        <v>1179</v>
      </c>
      <c r="GI437" s="106"/>
      <c r="GJ437" s="27"/>
      <c r="GK437" s="28"/>
      <c r="GL437" s="27"/>
    </row>
    <row r="438" spans="1:194" x14ac:dyDescent="0.25">
      <c r="A438" s="71" t="str">
        <f t="shared" si="44"/>
        <v>Expenditure: Operating Leases - Infrastructure: Transportation</v>
      </c>
      <c r="B438" s="27" t="s">
        <v>1190</v>
      </c>
      <c r="C438" s="27" t="str">
        <f t="shared" si="38"/>
        <v>IE009006006000000000000000000000000000</v>
      </c>
      <c r="D438" s="23" t="s">
        <v>1166</v>
      </c>
      <c r="E438" s="23" t="s">
        <v>722</v>
      </c>
      <c r="F438" s="23" t="s">
        <v>715</v>
      </c>
      <c r="G438" s="23" t="s">
        <v>715</v>
      </c>
      <c r="H438" s="23" t="s">
        <v>697</v>
      </c>
      <c r="I438" s="23" t="s">
        <v>697</v>
      </c>
      <c r="J438" s="23" t="s">
        <v>697</v>
      </c>
      <c r="K438" s="23" t="s">
        <v>697</v>
      </c>
      <c r="L438" s="23" t="s">
        <v>697</v>
      </c>
      <c r="M438" s="23" t="s">
        <v>697</v>
      </c>
      <c r="N438" s="23" t="s">
        <v>697</v>
      </c>
      <c r="O438" s="23" t="s">
        <v>697</v>
      </c>
      <c r="P438" s="23" t="s">
        <v>697</v>
      </c>
      <c r="Q438" s="27">
        <v>0</v>
      </c>
      <c r="R438" s="27" t="s">
        <v>704</v>
      </c>
      <c r="S438" s="27" t="s">
        <v>698</v>
      </c>
      <c r="T438" s="28" t="s">
        <v>694</v>
      </c>
      <c r="U438" s="28"/>
      <c r="V438" s="27" t="s">
        <v>2141</v>
      </c>
      <c r="W438" s="27" t="s">
        <v>905</v>
      </c>
      <c r="X438" s="27"/>
      <c r="Y438" s="27"/>
      <c r="Z438" s="27" t="s">
        <v>2142</v>
      </c>
      <c r="AA438" s="27"/>
      <c r="AB438" s="27"/>
      <c r="AC438" s="27"/>
      <c r="AD438" s="27"/>
      <c r="AE438" s="27"/>
      <c r="AF438" s="27"/>
      <c r="AG438" s="27"/>
      <c r="AH438" s="27"/>
      <c r="AI438" s="27" t="s">
        <v>2143</v>
      </c>
      <c r="AJ438" s="28" t="s">
        <v>704</v>
      </c>
      <c r="AK438" s="27" t="s">
        <v>704</v>
      </c>
      <c r="AL438" s="27" t="s">
        <v>704</v>
      </c>
      <c r="AM438" s="27" t="s">
        <v>704</v>
      </c>
      <c r="AN438" s="27" t="s">
        <v>704</v>
      </c>
      <c r="AO438" s="27" t="s">
        <v>704</v>
      </c>
      <c r="AP438" s="27" t="s">
        <v>704</v>
      </c>
      <c r="AQ438" s="27" t="s">
        <v>704</v>
      </c>
      <c r="AR438" s="27" t="s">
        <v>704</v>
      </c>
      <c r="AS438" s="27" t="s">
        <v>704</v>
      </c>
      <c r="AT438" s="27" t="s">
        <v>704</v>
      </c>
      <c r="AU438" s="27" t="s">
        <v>704</v>
      </c>
      <c r="AV438" s="27" t="s">
        <v>704</v>
      </c>
      <c r="AW438" s="27" t="s">
        <v>704</v>
      </c>
      <c r="AX438" s="27" t="s">
        <v>704</v>
      </c>
      <c r="AY438" s="27" t="s">
        <v>704</v>
      </c>
      <c r="AZ438" s="27" t="s">
        <v>704</v>
      </c>
      <c r="BA438" s="27" t="s">
        <v>704</v>
      </c>
      <c r="BB438" s="27" t="s">
        <v>704</v>
      </c>
      <c r="BC438" s="27" t="s">
        <v>704</v>
      </c>
      <c r="BD438" s="27" t="s">
        <v>704</v>
      </c>
      <c r="BE438" s="27" t="s">
        <v>704</v>
      </c>
      <c r="BF438" s="27" t="s">
        <v>704</v>
      </c>
      <c r="BG438" s="27" t="s">
        <v>704</v>
      </c>
      <c r="BH438" s="27" t="s">
        <v>704</v>
      </c>
      <c r="BI438" s="27" t="s">
        <v>704</v>
      </c>
      <c r="BJ438" s="27" t="s">
        <v>704</v>
      </c>
      <c r="BK438" s="27" t="s">
        <v>704</v>
      </c>
      <c r="BL438" s="27" t="s">
        <v>704</v>
      </c>
      <c r="BM438" s="27" t="s">
        <v>704</v>
      </c>
      <c r="BN438" s="27" t="s">
        <v>704</v>
      </c>
      <c r="BO438" s="27" t="s">
        <v>698</v>
      </c>
      <c r="BP438" s="27" t="s">
        <v>698</v>
      </c>
      <c r="BQ438" s="27" t="s">
        <v>698</v>
      </c>
      <c r="BR438" s="27" t="s">
        <v>698</v>
      </c>
      <c r="BS438" s="27" t="s">
        <v>698</v>
      </c>
      <c r="BT438" s="27" t="s">
        <v>698</v>
      </c>
      <c r="BU438" s="27" t="s">
        <v>698</v>
      </c>
      <c r="BV438" s="27" t="s">
        <v>698</v>
      </c>
      <c r="BW438" s="27" t="s">
        <v>698</v>
      </c>
      <c r="BX438" s="27" t="s">
        <v>698</v>
      </c>
      <c r="BY438" s="27" t="s">
        <v>698</v>
      </c>
      <c r="BZ438" s="27" t="s">
        <v>698</v>
      </c>
      <c r="CA438" s="27" t="s">
        <v>698</v>
      </c>
      <c r="CB438" s="27" t="s">
        <v>698</v>
      </c>
      <c r="CC438" s="27" t="s">
        <v>698</v>
      </c>
      <c r="CD438" s="27" t="s">
        <v>698</v>
      </c>
      <c r="CE438" s="27" t="s">
        <v>698</v>
      </c>
      <c r="CF438" s="27" t="s">
        <v>698</v>
      </c>
      <c r="CG438" s="27" t="s">
        <v>698</v>
      </c>
      <c r="CH438" s="27" t="s">
        <v>698</v>
      </c>
      <c r="CI438" s="27" t="s">
        <v>698</v>
      </c>
      <c r="CJ438" s="27" t="s">
        <v>698</v>
      </c>
      <c r="CK438" s="27" t="s">
        <v>698</v>
      </c>
      <c r="CL438" s="27" t="s">
        <v>698</v>
      </c>
      <c r="CM438" s="27" t="s">
        <v>698</v>
      </c>
      <c r="CN438" s="27" t="s">
        <v>698</v>
      </c>
      <c r="CO438" s="27" t="s">
        <v>698</v>
      </c>
      <c r="CP438" s="27" t="s">
        <v>698</v>
      </c>
      <c r="CQ438" s="27" t="s">
        <v>698</v>
      </c>
      <c r="CR438" s="27" t="s">
        <v>698</v>
      </c>
      <c r="CS438" s="27" t="s">
        <v>698</v>
      </c>
      <c r="CT438" s="27" t="s">
        <v>698</v>
      </c>
      <c r="CU438" s="27" t="s">
        <v>698</v>
      </c>
      <c r="CV438" s="27" t="s">
        <v>698</v>
      </c>
      <c r="CW438" s="27" t="s">
        <v>698</v>
      </c>
      <c r="CX438" s="27" t="s">
        <v>698</v>
      </c>
      <c r="CY438" s="27" t="s">
        <v>698</v>
      </c>
      <c r="CZ438" s="27" t="s">
        <v>698</v>
      </c>
      <c r="DA438" s="27" t="s">
        <v>698</v>
      </c>
      <c r="DB438" s="27" t="s">
        <v>698</v>
      </c>
      <c r="DC438" s="27" t="s">
        <v>698</v>
      </c>
      <c r="DD438" s="27" t="s">
        <v>698</v>
      </c>
      <c r="DE438" s="27" t="s">
        <v>698</v>
      </c>
      <c r="DF438" s="27" t="s">
        <v>698</v>
      </c>
      <c r="DG438" s="27" t="s">
        <v>698</v>
      </c>
      <c r="DH438" s="27" t="s">
        <v>698</v>
      </c>
      <c r="DI438" s="27" t="s">
        <v>698</v>
      </c>
      <c r="DJ438" s="27" t="s">
        <v>698</v>
      </c>
      <c r="DK438" s="27" t="s">
        <v>698</v>
      </c>
      <c r="DL438" s="27" t="s">
        <v>698</v>
      </c>
      <c r="DM438" s="27" t="s">
        <v>698</v>
      </c>
      <c r="DN438" s="27" t="s">
        <v>698</v>
      </c>
      <c r="DO438" s="27" t="s">
        <v>698</v>
      </c>
      <c r="DP438" s="27" t="s">
        <v>698</v>
      </c>
      <c r="DQ438" s="27" t="s">
        <v>698</v>
      </c>
      <c r="DR438" s="27" t="s">
        <v>698</v>
      </c>
      <c r="DS438" s="27"/>
      <c r="DT438" s="27" t="s">
        <v>698</v>
      </c>
      <c r="DU438" s="27" t="s">
        <v>698</v>
      </c>
      <c r="DV438" s="27" t="s">
        <v>698</v>
      </c>
      <c r="DW438" s="27" t="s">
        <v>698</v>
      </c>
      <c r="DX438" s="27" t="s">
        <v>698</v>
      </c>
      <c r="DY438" s="27" t="s">
        <v>698</v>
      </c>
      <c r="DZ438" s="27" t="s">
        <v>698</v>
      </c>
      <c r="EA438" s="27" t="s">
        <v>698</v>
      </c>
      <c r="EB438" s="27" t="s">
        <v>698</v>
      </c>
      <c r="EC438" s="27" t="s">
        <v>698</v>
      </c>
      <c r="ED438" s="27" t="s">
        <v>698</v>
      </c>
      <c r="EE438" s="27" t="s">
        <v>698</v>
      </c>
      <c r="EF438" s="27" t="s">
        <v>698</v>
      </c>
      <c r="EG438" s="27" t="s">
        <v>694</v>
      </c>
      <c r="EH438" s="27" t="s">
        <v>698</v>
      </c>
      <c r="EI438" s="27" t="s">
        <v>698</v>
      </c>
      <c r="EJ438" s="27" t="s">
        <v>698</v>
      </c>
      <c r="EK438" s="27" t="s">
        <v>698</v>
      </c>
      <c r="EL438" s="27" t="s">
        <v>698</v>
      </c>
      <c r="EM438" s="27" t="s">
        <v>698</v>
      </c>
      <c r="EN438" s="27" t="s">
        <v>698</v>
      </c>
      <c r="EO438" s="27" t="s">
        <v>698</v>
      </c>
      <c r="EP438" s="27" t="s">
        <v>698</v>
      </c>
      <c r="EQ438" s="27" t="s">
        <v>698</v>
      </c>
      <c r="ER438" s="27" t="s">
        <v>698</v>
      </c>
      <c r="ES438" s="27" t="s">
        <v>698</v>
      </c>
      <c r="ET438" s="27" t="s">
        <v>698</v>
      </c>
      <c r="EU438" s="27" t="s">
        <v>698</v>
      </c>
      <c r="EV438" s="27" t="s">
        <v>698</v>
      </c>
      <c r="EW438" s="27" t="s">
        <v>698</v>
      </c>
      <c r="EX438" s="27" t="s">
        <v>698</v>
      </c>
      <c r="EY438" s="27" t="s">
        <v>698</v>
      </c>
      <c r="EZ438" s="27" t="s">
        <v>698</v>
      </c>
      <c r="FA438" s="27" t="s">
        <v>698</v>
      </c>
      <c r="FB438" s="27" t="s">
        <v>698</v>
      </c>
      <c r="FC438" s="27" t="s">
        <v>698</v>
      </c>
      <c r="FD438" s="27" t="s">
        <v>698</v>
      </c>
      <c r="FE438" s="27" t="s">
        <v>694</v>
      </c>
      <c r="FF438" s="27" t="s">
        <v>698</v>
      </c>
      <c r="FG438" s="27" t="s">
        <v>698</v>
      </c>
      <c r="FH438" s="27" t="s">
        <v>698</v>
      </c>
      <c r="FI438" s="27" t="s">
        <v>698</v>
      </c>
      <c r="FJ438" s="27" t="s">
        <v>694</v>
      </c>
      <c r="FK438" s="27" t="s">
        <v>698</v>
      </c>
      <c r="FL438" s="27" t="s">
        <v>698</v>
      </c>
      <c r="FM438" s="27" t="s">
        <v>698</v>
      </c>
      <c r="FN438" s="27" t="s">
        <v>694</v>
      </c>
      <c r="FO438" s="72" t="s">
        <v>1175</v>
      </c>
      <c r="FP438" s="72" t="s">
        <v>698</v>
      </c>
      <c r="FQ438" s="72" t="s">
        <v>1176</v>
      </c>
      <c r="FR438" s="72" t="s">
        <v>2116</v>
      </c>
      <c r="FS438" s="72" t="s">
        <v>1178</v>
      </c>
      <c r="FT438" s="72" t="s">
        <v>698</v>
      </c>
      <c r="FU438" s="72" t="s">
        <v>698</v>
      </c>
      <c r="FV438" s="72" t="s">
        <v>698</v>
      </c>
      <c r="FW438" s="78" t="s">
        <v>698</v>
      </c>
      <c r="FX438" s="78" t="s">
        <v>698</v>
      </c>
      <c r="FY438" s="72" t="s">
        <v>698</v>
      </c>
      <c r="FZ438" s="90"/>
      <c r="GA438" s="90"/>
      <c r="GB438" s="90"/>
      <c r="GC438" s="90"/>
      <c r="GD438" s="90"/>
      <c r="GE438" s="90"/>
      <c r="GF438" s="90"/>
      <c r="GG438" s="90"/>
      <c r="GH438" s="105" t="s">
        <v>1179</v>
      </c>
      <c r="GI438" s="106"/>
      <c r="GJ438" s="27"/>
      <c r="GK438" s="28"/>
      <c r="GL438" s="27"/>
    </row>
    <row r="439" spans="1:194" x14ac:dyDescent="0.25">
      <c r="A439" s="71" t="str">
        <f t="shared" si="44"/>
        <v>Expenditure: Operating Leases - Infrastructure: Water</v>
      </c>
      <c r="B439" s="27" t="s">
        <v>1190</v>
      </c>
      <c r="C439" s="27" t="str">
        <f t="shared" si="38"/>
        <v>IE009006007000000000000000000000000000</v>
      </c>
      <c r="D439" s="23" t="s">
        <v>1166</v>
      </c>
      <c r="E439" s="23" t="s">
        <v>722</v>
      </c>
      <c r="F439" s="23" t="s">
        <v>715</v>
      </c>
      <c r="G439" s="23" t="s">
        <v>718</v>
      </c>
      <c r="H439" s="23" t="s">
        <v>697</v>
      </c>
      <c r="I439" s="23" t="s">
        <v>697</v>
      </c>
      <c r="J439" s="23" t="s">
        <v>697</v>
      </c>
      <c r="K439" s="23" t="s">
        <v>697</v>
      </c>
      <c r="L439" s="23" t="s">
        <v>697</v>
      </c>
      <c r="M439" s="23" t="s">
        <v>697</v>
      </c>
      <c r="N439" s="23" t="s">
        <v>697</v>
      </c>
      <c r="O439" s="23" t="s">
        <v>697</v>
      </c>
      <c r="P439" s="23" t="s">
        <v>697</v>
      </c>
      <c r="Q439" s="27">
        <v>0</v>
      </c>
      <c r="R439" s="27" t="s">
        <v>704</v>
      </c>
      <c r="S439" s="27" t="s">
        <v>698</v>
      </c>
      <c r="T439" s="28" t="s">
        <v>694</v>
      </c>
      <c r="U439" s="28"/>
      <c r="V439" s="27" t="s">
        <v>2144</v>
      </c>
      <c r="W439" s="27" t="s">
        <v>905</v>
      </c>
      <c r="X439" s="27"/>
      <c r="Y439" s="27"/>
      <c r="Z439" s="27" t="s">
        <v>990</v>
      </c>
      <c r="AA439" s="27"/>
      <c r="AB439" s="27"/>
      <c r="AC439" s="27"/>
      <c r="AD439" s="27"/>
      <c r="AE439" s="27"/>
      <c r="AF439" s="27"/>
      <c r="AG439" s="27"/>
      <c r="AH439" s="27"/>
      <c r="AI439" s="27" t="s">
        <v>2145</v>
      </c>
      <c r="AJ439" s="28" t="s">
        <v>704</v>
      </c>
      <c r="AK439" s="27" t="s">
        <v>698</v>
      </c>
      <c r="AL439" s="27" t="s">
        <v>698</v>
      </c>
      <c r="AM439" s="27" t="s">
        <v>698</v>
      </c>
      <c r="AN439" s="27" t="s">
        <v>698</v>
      </c>
      <c r="AO439" s="27" t="s">
        <v>698</v>
      </c>
      <c r="AP439" s="27" t="s">
        <v>698</v>
      </c>
      <c r="AQ439" s="27" t="s">
        <v>698</v>
      </c>
      <c r="AR439" s="27" t="s">
        <v>698</v>
      </c>
      <c r="AS439" s="27" t="s">
        <v>698</v>
      </c>
      <c r="AT439" s="27" t="s">
        <v>698</v>
      </c>
      <c r="AU439" s="27" t="s">
        <v>698</v>
      </c>
      <c r="AV439" s="27" t="s">
        <v>698</v>
      </c>
      <c r="AW439" s="27" t="s">
        <v>698</v>
      </c>
      <c r="AX439" s="27" t="s">
        <v>698</v>
      </c>
      <c r="AY439" s="27" t="s">
        <v>698</v>
      </c>
      <c r="AZ439" s="27" t="s">
        <v>698</v>
      </c>
      <c r="BA439" s="27" t="s">
        <v>698</v>
      </c>
      <c r="BB439" s="27" t="s">
        <v>698</v>
      </c>
      <c r="BC439" s="27" t="s">
        <v>698</v>
      </c>
      <c r="BD439" s="27" t="s">
        <v>698</v>
      </c>
      <c r="BE439" s="27" t="s">
        <v>698</v>
      </c>
      <c r="BF439" s="27" t="s">
        <v>698</v>
      </c>
      <c r="BG439" s="27" t="s">
        <v>698</v>
      </c>
      <c r="BH439" s="27" t="s">
        <v>698</v>
      </c>
      <c r="BI439" s="27" t="s">
        <v>698</v>
      </c>
      <c r="BJ439" s="27" t="s">
        <v>698</v>
      </c>
      <c r="BK439" s="27" t="s">
        <v>698</v>
      </c>
      <c r="BL439" s="27" t="s">
        <v>698</v>
      </c>
      <c r="BM439" s="27" t="s">
        <v>698</v>
      </c>
      <c r="BN439" s="27" t="s">
        <v>698</v>
      </c>
      <c r="BO439" s="27" t="s">
        <v>698</v>
      </c>
      <c r="BP439" s="27" t="s">
        <v>698</v>
      </c>
      <c r="BQ439" s="27" t="s">
        <v>698</v>
      </c>
      <c r="BR439" s="27" t="s">
        <v>698</v>
      </c>
      <c r="BS439" s="27" t="s">
        <v>698</v>
      </c>
      <c r="BT439" s="27" t="s">
        <v>698</v>
      </c>
      <c r="BU439" s="27" t="s">
        <v>698</v>
      </c>
      <c r="BV439" s="27" t="s">
        <v>698</v>
      </c>
      <c r="BW439" s="27" t="s">
        <v>698</v>
      </c>
      <c r="BX439" s="27" t="s">
        <v>698</v>
      </c>
      <c r="BY439" s="27" t="s">
        <v>698</v>
      </c>
      <c r="BZ439" s="27" t="s">
        <v>698</v>
      </c>
      <c r="CA439" s="27" t="s">
        <v>698</v>
      </c>
      <c r="CB439" s="27" t="s">
        <v>698</v>
      </c>
      <c r="CC439" s="27" t="s">
        <v>698</v>
      </c>
      <c r="CD439" s="27" t="s">
        <v>698</v>
      </c>
      <c r="CE439" s="27" t="s">
        <v>698</v>
      </c>
      <c r="CF439" s="27" t="s">
        <v>698</v>
      </c>
      <c r="CG439" s="27" t="s">
        <v>698</v>
      </c>
      <c r="CH439" s="27" t="s">
        <v>698</v>
      </c>
      <c r="CI439" s="27" t="s">
        <v>698</v>
      </c>
      <c r="CJ439" s="27" t="s">
        <v>698</v>
      </c>
      <c r="CK439" s="27" t="s">
        <v>698</v>
      </c>
      <c r="CL439" s="27" t="s">
        <v>698</v>
      </c>
      <c r="CM439" s="27" t="s">
        <v>698</v>
      </c>
      <c r="CN439" s="27" t="s">
        <v>698</v>
      </c>
      <c r="CO439" s="27" t="s">
        <v>698</v>
      </c>
      <c r="CP439" s="27" t="s">
        <v>698</v>
      </c>
      <c r="CQ439" s="27" t="s">
        <v>698</v>
      </c>
      <c r="CR439" s="27" t="s">
        <v>698</v>
      </c>
      <c r="CS439" s="27" t="s">
        <v>698</v>
      </c>
      <c r="CT439" s="27" t="s">
        <v>698</v>
      </c>
      <c r="CU439" s="27" t="s">
        <v>698</v>
      </c>
      <c r="CV439" s="27" t="s">
        <v>698</v>
      </c>
      <c r="CW439" s="27" t="s">
        <v>698</v>
      </c>
      <c r="CX439" s="27" t="s">
        <v>698</v>
      </c>
      <c r="CY439" s="27" t="s">
        <v>698</v>
      </c>
      <c r="CZ439" s="27" t="s">
        <v>698</v>
      </c>
      <c r="DA439" s="27" t="s">
        <v>698</v>
      </c>
      <c r="DB439" s="27" t="s">
        <v>698</v>
      </c>
      <c r="DC439" s="27" t="s">
        <v>698</v>
      </c>
      <c r="DD439" s="27" t="s">
        <v>698</v>
      </c>
      <c r="DE439" s="27" t="s">
        <v>698</v>
      </c>
      <c r="DF439" s="27" t="s">
        <v>698</v>
      </c>
      <c r="DG439" s="27" t="s">
        <v>698</v>
      </c>
      <c r="DH439" s="27" t="s">
        <v>698</v>
      </c>
      <c r="DI439" s="27" t="s">
        <v>698</v>
      </c>
      <c r="DJ439" s="27" t="s">
        <v>698</v>
      </c>
      <c r="DK439" s="27" t="s">
        <v>698</v>
      </c>
      <c r="DL439" s="27" t="s">
        <v>698</v>
      </c>
      <c r="DM439" s="27" t="s">
        <v>698</v>
      </c>
      <c r="DN439" s="27" t="s">
        <v>698</v>
      </c>
      <c r="DO439" s="27" t="s">
        <v>698</v>
      </c>
      <c r="DP439" s="27" t="s">
        <v>698</v>
      </c>
      <c r="DQ439" s="27" t="s">
        <v>698</v>
      </c>
      <c r="DR439" s="27" t="s">
        <v>698</v>
      </c>
      <c r="DS439" s="27"/>
      <c r="DT439" s="27" t="s">
        <v>698</v>
      </c>
      <c r="DU439" s="27" t="s">
        <v>698</v>
      </c>
      <c r="DV439" s="27" t="s">
        <v>698</v>
      </c>
      <c r="DW439" s="27" t="s">
        <v>698</v>
      </c>
      <c r="DX439" s="27" t="s">
        <v>698</v>
      </c>
      <c r="DY439" s="27" t="s">
        <v>698</v>
      </c>
      <c r="DZ439" s="27" t="s">
        <v>698</v>
      </c>
      <c r="EA439" s="27" t="s">
        <v>698</v>
      </c>
      <c r="EB439" s="27" t="s">
        <v>698</v>
      </c>
      <c r="EC439" s="27" t="s">
        <v>698</v>
      </c>
      <c r="ED439" s="27" t="s">
        <v>698</v>
      </c>
      <c r="EE439" s="27" t="s">
        <v>698</v>
      </c>
      <c r="EF439" s="27" t="s">
        <v>698</v>
      </c>
      <c r="EG439" s="27" t="s">
        <v>694</v>
      </c>
      <c r="EH439" s="27" t="s">
        <v>698</v>
      </c>
      <c r="EI439" s="27" t="s">
        <v>698</v>
      </c>
      <c r="EJ439" s="27" t="s">
        <v>698</v>
      </c>
      <c r="EK439" s="27" t="s">
        <v>698</v>
      </c>
      <c r="EL439" s="27" t="s">
        <v>698</v>
      </c>
      <c r="EM439" s="27" t="s">
        <v>698</v>
      </c>
      <c r="EN439" s="27" t="s">
        <v>698</v>
      </c>
      <c r="EO439" s="27" t="s">
        <v>698</v>
      </c>
      <c r="EP439" s="27" t="s">
        <v>698</v>
      </c>
      <c r="EQ439" s="27" t="s">
        <v>698</v>
      </c>
      <c r="ER439" s="27" t="s">
        <v>698</v>
      </c>
      <c r="ES439" s="27" t="s">
        <v>698</v>
      </c>
      <c r="ET439" s="27" t="s">
        <v>698</v>
      </c>
      <c r="EU439" s="27" t="s">
        <v>698</v>
      </c>
      <c r="EV439" s="27" t="s">
        <v>698</v>
      </c>
      <c r="EW439" s="27" t="s">
        <v>698</v>
      </c>
      <c r="EX439" s="27" t="s">
        <v>698</v>
      </c>
      <c r="EY439" s="27" t="s">
        <v>698</v>
      </c>
      <c r="EZ439" s="27" t="s">
        <v>698</v>
      </c>
      <c r="FA439" s="27" t="s">
        <v>698</v>
      </c>
      <c r="FB439" s="27" t="s">
        <v>698</v>
      </c>
      <c r="FC439" s="27" t="s">
        <v>698</v>
      </c>
      <c r="FD439" s="27" t="s">
        <v>698</v>
      </c>
      <c r="FE439" s="27" t="s">
        <v>694</v>
      </c>
      <c r="FF439" s="27" t="s">
        <v>698</v>
      </c>
      <c r="FG439" s="27" t="s">
        <v>698</v>
      </c>
      <c r="FH439" s="27" t="s">
        <v>698</v>
      </c>
      <c r="FI439" s="27" t="s">
        <v>698</v>
      </c>
      <c r="FJ439" s="27" t="s">
        <v>694</v>
      </c>
      <c r="FK439" s="27" t="s">
        <v>704</v>
      </c>
      <c r="FL439" s="27" t="s">
        <v>704</v>
      </c>
      <c r="FM439" s="27" t="s">
        <v>704</v>
      </c>
      <c r="FN439" s="27" t="s">
        <v>694</v>
      </c>
      <c r="FO439" s="72" t="s">
        <v>1175</v>
      </c>
      <c r="FP439" s="72" t="s">
        <v>698</v>
      </c>
      <c r="FQ439" s="72" t="s">
        <v>1176</v>
      </c>
      <c r="FR439" s="72" t="s">
        <v>2116</v>
      </c>
      <c r="FS439" s="72" t="s">
        <v>1178</v>
      </c>
      <c r="FT439" s="72" t="s">
        <v>698</v>
      </c>
      <c r="FU439" s="72" t="s">
        <v>698</v>
      </c>
      <c r="FV439" s="72" t="s">
        <v>698</v>
      </c>
      <c r="FW439" s="78" t="s">
        <v>698</v>
      </c>
      <c r="FX439" s="78" t="s">
        <v>698</v>
      </c>
      <c r="FY439" s="72" t="s">
        <v>698</v>
      </c>
      <c r="FZ439" s="90"/>
      <c r="GA439" s="90"/>
      <c r="GB439" s="90"/>
      <c r="GC439" s="90"/>
      <c r="GD439" s="90"/>
      <c r="GE439" s="90"/>
      <c r="GF439" s="90"/>
      <c r="GG439" s="90"/>
      <c r="GH439" s="105" t="s">
        <v>1179</v>
      </c>
      <c r="GI439" s="106"/>
      <c r="GJ439" s="27"/>
      <c r="GK439" s="28"/>
      <c r="GL439" s="27"/>
    </row>
    <row r="440" spans="1:194" x14ac:dyDescent="0.25">
      <c r="A440" s="71" t="str">
        <f t="shared" si="43"/>
        <v>Expenditure: Operating Leases - Intangible Assets</v>
      </c>
      <c r="B440" s="27" t="s">
        <v>1190</v>
      </c>
      <c r="C440" s="27" t="str">
        <f t="shared" si="38"/>
        <v>IE009007000000000000000000000000000000</v>
      </c>
      <c r="D440" s="23" t="s">
        <v>1166</v>
      </c>
      <c r="E440" s="23" t="s">
        <v>722</v>
      </c>
      <c r="F440" s="23" t="s">
        <v>718</v>
      </c>
      <c r="G440" s="23" t="s">
        <v>697</v>
      </c>
      <c r="H440" s="23" t="s">
        <v>697</v>
      </c>
      <c r="I440" s="23" t="s">
        <v>697</v>
      </c>
      <c r="J440" s="23" t="s">
        <v>697</v>
      </c>
      <c r="K440" s="23" t="s">
        <v>697</v>
      </c>
      <c r="L440" s="23" t="s">
        <v>697</v>
      </c>
      <c r="M440" s="23" t="s">
        <v>697</v>
      </c>
      <c r="N440" s="23" t="s">
        <v>697</v>
      </c>
      <c r="O440" s="23" t="s">
        <v>697</v>
      </c>
      <c r="P440" s="23" t="s">
        <v>697</v>
      </c>
      <c r="Q440" s="27">
        <v>0</v>
      </c>
      <c r="R440" s="27" t="s">
        <v>704</v>
      </c>
      <c r="S440" s="27" t="s">
        <v>698</v>
      </c>
      <c r="T440" s="28" t="s">
        <v>694</v>
      </c>
      <c r="U440" s="28"/>
      <c r="V440" s="27" t="s">
        <v>2146</v>
      </c>
      <c r="W440" s="27" t="s">
        <v>905</v>
      </c>
      <c r="X440" s="27"/>
      <c r="Y440" s="27" t="s">
        <v>1513</v>
      </c>
      <c r="Z440" s="27"/>
      <c r="AA440" s="27"/>
      <c r="AB440" s="27"/>
      <c r="AC440" s="27"/>
      <c r="AD440" s="27"/>
      <c r="AE440" s="27"/>
      <c r="AF440" s="27"/>
      <c r="AG440" s="27"/>
      <c r="AH440" s="27"/>
      <c r="AI440" s="27" t="s">
        <v>2147</v>
      </c>
      <c r="AJ440" s="28" t="s">
        <v>704</v>
      </c>
      <c r="AK440" s="27" t="s">
        <v>704</v>
      </c>
      <c r="AL440" s="27" t="s">
        <v>704</v>
      </c>
      <c r="AM440" s="27" t="s">
        <v>704</v>
      </c>
      <c r="AN440" s="27" t="s">
        <v>704</v>
      </c>
      <c r="AO440" s="27" t="s">
        <v>704</v>
      </c>
      <c r="AP440" s="27" t="s">
        <v>704</v>
      </c>
      <c r="AQ440" s="27" t="s">
        <v>704</v>
      </c>
      <c r="AR440" s="27" t="s">
        <v>704</v>
      </c>
      <c r="AS440" s="27" t="s">
        <v>704</v>
      </c>
      <c r="AT440" s="27" t="s">
        <v>704</v>
      </c>
      <c r="AU440" s="27" t="s">
        <v>704</v>
      </c>
      <c r="AV440" s="27" t="s">
        <v>704</v>
      </c>
      <c r="AW440" s="27" t="s">
        <v>704</v>
      </c>
      <c r="AX440" s="27" t="s">
        <v>704</v>
      </c>
      <c r="AY440" s="27" t="s">
        <v>704</v>
      </c>
      <c r="AZ440" s="27" t="s">
        <v>704</v>
      </c>
      <c r="BA440" s="27" t="s">
        <v>704</v>
      </c>
      <c r="BB440" s="27" t="s">
        <v>704</v>
      </c>
      <c r="BC440" s="27" t="s">
        <v>704</v>
      </c>
      <c r="BD440" s="27" t="s">
        <v>704</v>
      </c>
      <c r="BE440" s="27" t="s">
        <v>704</v>
      </c>
      <c r="BF440" s="27" t="s">
        <v>704</v>
      </c>
      <c r="BG440" s="27" t="s">
        <v>704</v>
      </c>
      <c r="BH440" s="27" t="s">
        <v>704</v>
      </c>
      <c r="BI440" s="27" t="s">
        <v>704</v>
      </c>
      <c r="BJ440" s="27" t="s">
        <v>704</v>
      </c>
      <c r="BK440" s="27" t="s">
        <v>704</v>
      </c>
      <c r="BL440" s="27" t="s">
        <v>704</v>
      </c>
      <c r="BM440" s="27" t="s">
        <v>704</v>
      </c>
      <c r="BN440" s="27" t="s">
        <v>704</v>
      </c>
      <c r="BO440" s="27" t="s">
        <v>704</v>
      </c>
      <c r="BP440" s="27" t="s">
        <v>704</v>
      </c>
      <c r="BQ440" s="27" t="s">
        <v>704</v>
      </c>
      <c r="BR440" s="27" t="s">
        <v>704</v>
      </c>
      <c r="BS440" s="27" t="s">
        <v>704</v>
      </c>
      <c r="BT440" s="27" t="s">
        <v>704</v>
      </c>
      <c r="BU440" s="27" t="s">
        <v>704</v>
      </c>
      <c r="BV440" s="27" t="s">
        <v>704</v>
      </c>
      <c r="BW440" s="27" t="s">
        <v>704</v>
      </c>
      <c r="BX440" s="27" t="s">
        <v>704</v>
      </c>
      <c r="BY440" s="27" t="s">
        <v>704</v>
      </c>
      <c r="BZ440" s="27" t="s">
        <v>704</v>
      </c>
      <c r="CA440" s="27" t="s">
        <v>704</v>
      </c>
      <c r="CB440" s="27" t="s">
        <v>704</v>
      </c>
      <c r="CC440" s="27" t="s">
        <v>704</v>
      </c>
      <c r="CD440" s="27" t="s">
        <v>704</v>
      </c>
      <c r="CE440" s="27" t="s">
        <v>704</v>
      </c>
      <c r="CF440" s="27" t="s">
        <v>704</v>
      </c>
      <c r="CG440" s="27" t="s">
        <v>704</v>
      </c>
      <c r="CH440" s="27" t="s">
        <v>704</v>
      </c>
      <c r="CI440" s="27" t="s">
        <v>704</v>
      </c>
      <c r="CJ440" s="27" t="s">
        <v>704</v>
      </c>
      <c r="CK440" s="27" t="s">
        <v>704</v>
      </c>
      <c r="CL440" s="27" t="s">
        <v>704</v>
      </c>
      <c r="CM440" s="27" t="s">
        <v>704</v>
      </c>
      <c r="CN440" s="27" t="s">
        <v>704</v>
      </c>
      <c r="CO440" s="27" t="s">
        <v>704</v>
      </c>
      <c r="CP440" s="27" t="s">
        <v>704</v>
      </c>
      <c r="CQ440" s="27" t="s">
        <v>704</v>
      </c>
      <c r="CR440" s="27" t="s">
        <v>704</v>
      </c>
      <c r="CS440" s="27" t="s">
        <v>704</v>
      </c>
      <c r="CT440" s="27" t="s">
        <v>704</v>
      </c>
      <c r="CU440" s="27" t="s">
        <v>704</v>
      </c>
      <c r="CV440" s="27" t="s">
        <v>704</v>
      </c>
      <c r="CW440" s="27" t="s">
        <v>704</v>
      </c>
      <c r="CX440" s="27" t="s">
        <v>704</v>
      </c>
      <c r="CY440" s="27" t="s">
        <v>704</v>
      </c>
      <c r="CZ440" s="27" t="s">
        <v>704</v>
      </c>
      <c r="DA440" s="27" t="s">
        <v>704</v>
      </c>
      <c r="DB440" s="27" t="s">
        <v>698</v>
      </c>
      <c r="DC440" s="27" t="s">
        <v>698</v>
      </c>
      <c r="DD440" s="27" t="s">
        <v>698</v>
      </c>
      <c r="DE440" s="27" t="s">
        <v>698</v>
      </c>
      <c r="DF440" s="27" t="s">
        <v>704</v>
      </c>
      <c r="DG440" s="27" t="s">
        <v>704</v>
      </c>
      <c r="DH440" s="27" t="s">
        <v>704</v>
      </c>
      <c r="DI440" s="27" t="s">
        <v>704</v>
      </c>
      <c r="DJ440" s="27" t="s">
        <v>704</v>
      </c>
      <c r="DK440" s="27" t="s">
        <v>704</v>
      </c>
      <c r="DL440" s="27" t="s">
        <v>704</v>
      </c>
      <c r="DM440" s="27" t="s">
        <v>704</v>
      </c>
      <c r="DN440" s="27" t="s">
        <v>704</v>
      </c>
      <c r="DO440" s="27" t="s">
        <v>704</v>
      </c>
      <c r="DP440" s="27" t="s">
        <v>704</v>
      </c>
      <c r="DQ440" s="27" t="s">
        <v>704</v>
      </c>
      <c r="DR440" s="27" t="s">
        <v>704</v>
      </c>
      <c r="DS440" s="27"/>
      <c r="DT440" s="27" t="s">
        <v>704</v>
      </c>
      <c r="DU440" s="27" t="s">
        <v>704</v>
      </c>
      <c r="DV440" s="27" t="s">
        <v>704</v>
      </c>
      <c r="DW440" s="27" t="s">
        <v>704</v>
      </c>
      <c r="DX440" s="27" t="s">
        <v>704</v>
      </c>
      <c r="DY440" s="27" t="s">
        <v>704</v>
      </c>
      <c r="DZ440" s="27" t="s">
        <v>704</v>
      </c>
      <c r="EA440" s="27" t="s">
        <v>704</v>
      </c>
      <c r="EB440" s="27" t="s">
        <v>704</v>
      </c>
      <c r="EC440" s="27" t="s">
        <v>704</v>
      </c>
      <c r="ED440" s="27" t="s">
        <v>704</v>
      </c>
      <c r="EE440" s="27" t="s">
        <v>704</v>
      </c>
      <c r="EF440" s="27" t="s">
        <v>704</v>
      </c>
      <c r="EG440" s="27" t="s">
        <v>694</v>
      </c>
      <c r="EH440" s="27" t="s">
        <v>704</v>
      </c>
      <c r="EI440" s="27" t="s">
        <v>704</v>
      </c>
      <c r="EJ440" s="27" t="s">
        <v>704</v>
      </c>
      <c r="EK440" s="27" t="s">
        <v>704</v>
      </c>
      <c r="EL440" s="27" t="s">
        <v>704</v>
      </c>
      <c r="EM440" s="27" t="s">
        <v>704</v>
      </c>
      <c r="EN440" s="27" t="s">
        <v>704</v>
      </c>
      <c r="EO440" s="27" t="s">
        <v>704</v>
      </c>
      <c r="EP440" s="27" t="s">
        <v>704</v>
      </c>
      <c r="EQ440" s="27" t="s">
        <v>704</v>
      </c>
      <c r="ER440" s="27" t="s">
        <v>704</v>
      </c>
      <c r="ES440" s="27" t="s">
        <v>704</v>
      </c>
      <c r="ET440" s="27" t="s">
        <v>704</v>
      </c>
      <c r="EU440" s="27" t="s">
        <v>704</v>
      </c>
      <c r="EV440" s="27" t="s">
        <v>704</v>
      </c>
      <c r="EW440" s="27" t="s">
        <v>704</v>
      </c>
      <c r="EX440" s="27" t="s">
        <v>704</v>
      </c>
      <c r="EY440" s="27" t="s">
        <v>704</v>
      </c>
      <c r="EZ440" s="27" t="s">
        <v>704</v>
      </c>
      <c r="FA440" s="27" t="s">
        <v>704</v>
      </c>
      <c r="FB440" s="27" t="s">
        <v>704</v>
      </c>
      <c r="FC440" s="27" t="s">
        <v>704</v>
      </c>
      <c r="FD440" s="27" t="s">
        <v>704</v>
      </c>
      <c r="FE440" s="27" t="s">
        <v>694</v>
      </c>
      <c r="FF440" s="27" t="s">
        <v>704</v>
      </c>
      <c r="FG440" s="27" t="s">
        <v>704</v>
      </c>
      <c r="FH440" s="27" t="s">
        <v>704</v>
      </c>
      <c r="FI440" s="27" t="s">
        <v>704</v>
      </c>
      <c r="FJ440" s="27" t="s">
        <v>694</v>
      </c>
      <c r="FK440" s="27" t="s">
        <v>704</v>
      </c>
      <c r="FL440" s="27" t="s">
        <v>704</v>
      </c>
      <c r="FM440" s="27" t="s">
        <v>704</v>
      </c>
      <c r="FN440" s="27" t="s">
        <v>694</v>
      </c>
      <c r="FO440" s="72" t="s">
        <v>698</v>
      </c>
      <c r="FP440" s="72" t="s">
        <v>698</v>
      </c>
      <c r="FQ440" s="72" t="s">
        <v>1176</v>
      </c>
      <c r="FR440" s="72" t="s">
        <v>2116</v>
      </c>
      <c r="FS440" s="72" t="s">
        <v>1178</v>
      </c>
      <c r="FT440" s="72" t="s">
        <v>698</v>
      </c>
      <c r="FU440" s="72" t="s">
        <v>698</v>
      </c>
      <c r="FV440" s="72" t="s">
        <v>698</v>
      </c>
      <c r="FW440" s="78" t="s">
        <v>698</v>
      </c>
      <c r="FX440" s="78" t="s">
        <v>698</v>
      </c>
      <c r="FY440" s="72" t="s">
        <v>698</v>
      </c>
      <c r="FZ440" s="90"/>
      <c r="GA440" s="90"/>
      <c r="GB440" s="90"/>
      <c r="GC440" s="90"/>
      <c r="GD440" s="90"/>
      <c r="GE440" s="90"/>
      <c r="GF440" s="90"/>
      <c r="GG440" s="90"/>
      <c r="GH440" s="105" t="s">
        <v>1179</v>
      </c>
      <c r="GI440" s="106"/>
      <c r="GJ440" s="27"/>
      <c r="GK440" s="28"/>
      <c r="GL440" s="27"/>
    </row>
    <row r="441" spans="1:194" x14ac:dyDescent="0.25">
      <c r="A441" s="71" t="str">
        <f t="shared" si="43"/>
        <v>Expenditure: Operating Leases - Investment Properties</v>
      </c>
      <c r="B441" s="27" t="s">
        <v>1190</v>
      </c>
      <c r="C441" s="27" t="str">
        <f t="shared" si="38"/>
        <v>IE009008000000000000000000000000000000</v>
      </c>
      <c r="D441" s="23" t="s">
        <v>1166</v>
      </c>
      <c r="E441" s="23" t="s">
        <v>722</v>
      </c>
      <c r="F441" s="23" t="s">
        <v>720</v>
      </c>
      <c r="G441" s="23" t="s">
        <v>697</v>
      </c>
      <c r="H441" s="23" t="s">
        <v>697</v>
      </c>
      <c r="I441" s="23" t="s">
        <v>697</v>
      </c>
      <c r="J441" s="23" t="s">
        <v>697</v>
      </c>
      <c r="K441" s="23" t="s">
        <v>697</v>
      </c>
      <c r="L441" s="23" t="s">
        <v>697</v>
      </c>
      <c r="M441" s="23" t="s">
        <v>697</v>
      </c>
      <c r="N441" s="23" t="s">
        <v>697</v>
      </c>
      <c r="O441" s="23" t="s">
        <v>697</v>
      </c>
      <c r="P441" s="23" t="s">
        <v>697</v>
      </c>
      <c r="Q441" s="27">
        <v>0</v>
      </c>
      <c r="R441" s="27" t="s">
        <v>704</v>
      </c>
      <c r="S441" s="27" t="s">
        <v>698</v>
      </c>
      <c r="T441" s="28" t="s">
        <v>694</v>
      </c>
      <c r="U441" s="28"/>
      <c r="V441" s="27" t="s">
        <v>2148</v>
      </c>
      <c r="W441" s="27" t="s">
        <v>905</v>
      </c>
      <c r="X441" s="27"/>
      <c r="Y441" s="27" t="s">
        <v>2149</v>
      </c>
      <c r="Z441" s="27"/>
      <c r="AA441" s="27"/>
      <c r="AB441" s="27"/>
      <c r="AC441" s="27"/>
      <c r="AD441" s="27"/>
      <c r="AE441" s="27"/>
      <c r="AF441" s="27"/>
      <c r="AG441" s="27"/>
      <c r="AH441" s="27"/>
      <c r="AI441" s="27" t="s">
        <v>2150</v>
      </c>
      <c r="AJ441" s="28" t="s">
        <v>704</v>
      </c>
      <c r="AK441" s="27" t="s">
        <v>704</v>
      </c>
      <c r="AL441" s="27" t="s">
        <v>704</v>
      </c>
      <c r="AM441" s="27" t="s">
        <v>704</v>
      </c>
      <c r="AN441" s="27" t="s">
        <v>704</v>
      </c>
      <c r="AO441" s="27" t="s">
        <v>704</v>
      </c>
      <c r="AP441" s="27" t="s">
        <v>704</v>
      </c>
      <c r="AQ441" s="27" t="s">
        <v>704</v>
      </c>
      <c r="AR441" s="27" t="s">
        <v>704</v>
      </c>
      <c r="AS441" s="27" t="s">
        <v>704</v>
      </c>
      <c r="AT441" s="27" t="s">
        <v>704</v>
      </c>
      <c r="AU441" s="27" t="s">
        <v>704</v>
      </c>
      <c r="AV441" s="27" t="s">
        <v>704</v>
      </c>
      <c r="AW441" s="27" t="s">
        <v>704</v>
      </c>
      <c r="AX441" s="27" t="s">
        <v>704</v>
      </c>
      <c r="AY441" s="27" t="s">
        <v>704</v>
      </c>
      <c r="AZ441" s="27" t="s">
        <v>704</v>
      </c>
      <c r="BA441" s="27" t="s">
        <v>704</v>
      </c>
      <c r="BB441" s="27" t="s">
        <v>704</v>
      </c>
      <c r="BC441" s="27" t="s">
        <v>704</v>
      </c>
      <c r="BD441" s="27" t="s">
        <v>704</v>
      </c>
      <c r="BE441" s="27" t="s">
        <v>704</v>
      </c>
      <c r="BF441" s="27" t="s">
        <v>704</v>
      </c>
      <c r="BG441" s="27" t="s">
        <v>704</v>
      </c>
      <c r="BH441" s="27" t="s">
        <v>704</v>
      </c>
      <c r="BI441" s="27" t="s">
        <v>704</v>
      </c>
      <c r="BJ441" s="27" t="s">
        <v>704</v>
      </c>
      <c r="BK441" s="27" t="s">
        <v>704</v>
      </c>
      <c r="BL441" s="27" t="s">
        <v>704</v>
      </c>
      <c r="BM441" s="27" t="s">
        <v>704</v>
      </c>
      <c r="BN441" s="27" t="s">
        <v>704</v>
      </c>
      <c r="BO441" s="27" t="s">
        <v>698</v>
      </c>
      <c r="BP441" s="27" t="s">
        <v>698</v>
      </c>
      <c r="BQ441" s="27" t="s">
        <v>698</v>
      </c>
      <c r="BR441" s="27" t="s">
        <v>698</v>
      </c>
      <c r="BS441" s="27" t="s">
        <v>698</v>
      </c>
      <c r="BT441" s="27" t="s">
        <v>698</v>
      </c>
      <c r="BU441" s="27" t="s">
        <v>698</v>
      </c>
      <c r="BV441" s="27" t="s">
        <v>698</v>
      </c>
      <c r="BW441" s="27" t="s">
        <v>698</v>
      </c>
      <c r="BX441" s="27" t="s">
        <v>698</v>
      </c>
      <c r="BY441" s="27" t="s">
        <v>698</v>
      </c>
      <c r="BZ441" s="27" t="s">
        <v>698</v>
      </c>
      <c r="CA441" s="27" t="s">
        <v>698</v>
      </c>
      <c r="CB441" s="27" t="s">
        <v>698</v>
      </c>
      <c r="CC441" s="27" t="s">
        <v>698</v>
      </c>
      <c r="CD441" s="27" t="s">
        <v>698</v>
      </c>
      <c r="CE441" s="27" t="s">
        <v>698</v>
      </c>
      <c r="CF441" s="27" t="s">
        <v>698</v>
      </c>
      <c r="CG441" s="27" t="s">
        <v>698</v>
      </c>
      <c r="CH441" s="27" t="s">
        <v>698</v>
      </c>
      <c r="CI441" s="27" t="s">
        <v>698</v>
      </c>
      <c r="CJ441" s="27" t="s">
        <v>704</v>
      </c>
      <c r="CK441" s="27" t="s">
        <v>698</v>
      </c>
      <c r="CL441" s="27" t="s">
        <v>698</v>
      </c>
      <c r="CM441" s="27" t="s">
        <v>698</v>
      </c>
      <c r="CN441" s="27" t="s">
        <v>704</v>
      </c>
      <c r="CO441" s="27" t="s">
        <v>698</v>
      </c>
      <c r="CP441" s="27" t="s">
        <v>698</v>
      </c>
      <c r="CQ441" s="27" t="s">
        <v>698</v>
      </c>
      <c r="CR441" s="27" t="s">
        <v>698</v>
      </c>
      <c r="CS441" s="27" t="s">
        <v>698</v>
      </c>
      <c r="CT441" s="27" t="s">
        <v>698</v>
      </c>
      <c r="CU441" s="27" t="s">
        <v>704</v>
      </c>
      <c r="CV441" s="27" t="s">
        <v>698</v>
      </c>
      <c r="CW441" s="27" t="s">
        <v>698</v>
      </c>
      <c r="CX441" s="27" t="s">
        <v>698</v>
      </c>
      <c r="CY441" s="27" t="s">
        <v>698</v>
      </c>
      <c r="CZ441" s="27" t="s">
        <v>698</v>
      </c>
      <c r="DA441" s="27" t="s">
        <v>698</v>
      </c>
      <c r="DB441" s="27" t="s">
        <v>698</v>
      </c>
      <c r="DC441" s="27" t="s">
        <v>698</v>
      </c>
      <c r="DD441" s="27" t="s">
        <v>698</v>
      </c>
      <c r="DE441" s="27" t="s">
        <v>698</v>
      </c>
      <c r="DF441" s="27" t="s">
        <v>698</v>
      </c>
      <c r="DG441" s="27" t="s">
        <v>698</v>
      </c>
      <c r="DH441" s="27" t="s">
        <v>698</v>
      </c>
      <c r="DI441" s="27" t="s">
        <v>698</v>
      </c>
      <c r="DJ441" s="27" t="s">
        <v>698</v>
      </c>
      <c r="DK441" s="27" t="s">
        <v>698</v>
      </c>
      <c r="DL441" s="27" t="s">
        <v>698</v>
      </c>
      <c r="DM441" s="27" t="s">
        <v>698</v>
      </c>
      <c r="DN441" s="27" t="s">
        <v>698</v>
      </c>
      <c r="DO441" s="27" t="s">
        <v>698</v>
      </c>
      <c r="DP441" s="27" t="s">
        <v>698</v>
      </c>
      <c r="DQ441" s="27" t="s">
        <v>698</v>
      </c>
      <c r="DR441" s="27" t="s">
        <v>698</v>
      </c>
      <c r="DS441" s="27"/>
      <c r="DT441" s="27" t="s">
        <v>698</v>
      </c>
      <c r="DU441" s="27" t="s">
        <v>698</v>
      </c>
      <c r="DV441" s="27" t="s">
        <v>698</v>
      </c>
      <c r="DW441" s="27" t="s">
        <v>698</v>
      </c>
      <c r="DX441" s="27" t="s">
        <v>698</v>
      </c>
      <c r="DY441" s="27" t="s">
        <v>698</v>
      </c>
      <c r="DZ441" s="27" t="s">
        <v>698</v>
      </c>
      <c r="EA441" s="27" t="s">
        <v>698</v>
      </c>
      <c r="EB441" s="27" t="s">
        <v>698</v>
      </c>
      <c r="EC441" s="27" t="s">
        <v>698</v>
      </c>
      <c r="ED441" s="27" t="s">
        <v>698</v>
      </c>
      <c r="EE441" s="27" t="s">
        <v>698</v>
      </c>
      <c r="EF441" s="27" t="s">
        <v>698</v>
      </c>
      <c r="EG441" s="27" t="s">
        <v>694</v>
      </c>
      <c r="EH441" s="27" t="s">
        <v>698</v>
      </c>
      <c r="EI441" s="27" t="s">
        <v>698</v>
      </c>
      <c r="EJ441" s="27" t="s">
        <v>698</v>
      </c>
      <c r="EK441" s="27" t="s">
        <v>698</v>
      </c>
      <c r="EL441" s="27" t="s">
        <v>698</v>
      </c>
      <c r="EM441" s="27" t="s">
        <v>698</v>
      </c>
      <c r="EN441" s="27" t="s">
        <v>698</v>
      </c>
      <c r="EO441" s="27" t="s">
        <v>698</v>
      </c>
      <c r="EP441" s="27" t="s">
        <v>698</v>
      </c>
      <c r="EQ441" s="27" t="s">
        <v>698</v>
      </c>
      <c r="ER441" s="27" t="s">
        <v>698</v>
      </c>
      <c r="ES441" s="27" t="s">
        <v>698</v>
      </c>
      <c r="ET441" s="27" t="s">
        <v>698</v>
      </c>
      <c r="EU441" s="27" t="s">
        <v>698</v>
      </c>
      <c r="EV441" s="27" t="s">
        <v>698</v>
      </c>
      <c r="EW441" s="27" t="s">
        <v>698</v>
      </c>
      <c r="EX441" s="27" t="s">
        <v>698</v>
      </c>
      <c r="EY441" s="27" t="s">
        <v>698</v>
      </c>
      <c r="EZ441" s="27" t="s">
        <v>698</v>
      </c>
      <c r="FA441" s="27" t="s">
        <v>698</v>
      </c>
      <c r="FB441" s="27" t="s">
        <v>698</v>
      </c>
      <c r="FC441" s="27" t="s">
        <v>698</v>
      </c>
      <c r="FD441" s="27" t="s">
        <v>698</v>
      </c>
      <c r="FE441" s="27" t="s">
        <v>694</v>
      </c>
      <c r="FF441" s="27" t="s">
        <v>698</v>
      </c>
      <c r="FG441" s="27" t="s">
        <v>698</v>
      </c>
      <c r="FH441" s="27" t="s">
        <v>698</v>
      </c>
      <c r="FI441" s="27" t="s">
        <v>698</v>
      </c>
      <c r="FJ441" s="27" t="s">
        <v>694</v>
      </c>
      <c r="FK441" s="27" t="s">
        <v>698</v>
      </c>
      <c r="FL441" s="27" t="s">
        <v>698</v>
      </c>
      <c r="FM441" s="27" t="s">
        <v>698</v>
      </c>
      <c r="FN441" s="27" t="s">
        <v>694</v>
      </c>
      <c r="FO441" s="72" t="s">
        <v>698</v>
      </c>
      <c r="FP441" s="72" t="s">
        <v>698</v>
      </c>
      <c r="FQ441" s="72" t="s">
        <v>1176</v>
      </c>
      <c r="FR441" s="72" t="s">
        <v>2116</v>
      </c>
      <c r="FS441" s="72" t="s">
        <v>1178</v>
      </c>
      <c r="FT441" s="72" t="s">
        <v>698</v>
      </c>
      <c r="FU441" s="72" t="s">
        <v>698</v>
      </c>
      <c r="FV441" s="72" t="s">
        <v>698</v>
      </c>
      <c r="FW441" s="78" t="s">
        <v>698</v>
      </c>
      <c r="FX441" s="78" t="s">
        <v>698</v>
      </c>
      <c r="FY441" s="72" t="s">
        <v>698</v>
      </c>
      <c r="FZ441" s="90"/>
      <c r="GA441" s="90"/>
      <c r="GB441" s="90"/>
      <c r="GC441" s="90"/>
      <c r="GD441" s="90"/>
      <c r="GE441" s="90"/>
      <c r="GF441" s="90"/>
      <c r="GG441" s="90"/>
      <c r="GH441" s="105" t="s">
        <v>1179</v>
      </c>
      <c r="GI441" s="106"/>
      <c r="GJ441" s="27"/>
      <c r="GK441" s="28"/>
      <c r="GL441" s="27"/>
    </row>
    <row r="442" spans="1:194" x14ac:dyDescent="0.25">
      <c r="A442" s="71" t="str">
        <f t="shared" si="43"/>
        <v>Expenditure: Operating Leases - Machinery and Equipment</v>
      </c>
      <c r="B442" s="27" t="s">
        <v>1190</v>
      </c>
      <c r="C442" s="27" t="str">
        <f t="shared" si="38"/>
        <v>IE009009000000000000000000000000000000</v>
      </c>
      <c r="D442" s="23" t="s">
        <v>1166</v>
      </c>
      <c r="E442" s="23" t="s">
        <v>722</v>
      </c>
      <c r="F442" s="23" t="s">
        <v>722</v>
      </c>
      <c r="G442" s="23" t="s">
        <v>697</v>
      </c>
      <c r="H442" s="23" t="s">
        <v>697</v>
      </c>
      <c r="I442" s="23" t="s">
        <v>697</v>
      </c>
      <c r="J442" s="23" t="s">
        <v>697</v>
      </c>
      <c r="K442" s="23" t="s">
        <v>697</v>
      </c>
      <c r="L442" s="23" t="s">
        <v>697</v>
      </c>
      <c r="M442" s="23" t="s">
        <v>697</v>
      </c>
      <c r="N442" s="23" t="s">
        <v>697</v>
      </c>
      <c r="O442" s="23" t="s">
        <v>697</v>
      </c>
      <c r="P442" s="23" t="s">
        <v>697</v>
      </c>
      <c r="Q442" s="27">
        <v>0</v>
      </c>
      <c r="R442" s="27" t="s">
        <v>704</v>
      </c>
      <c r="S442" s="27" t="s">
        <v>698</v>
      </c>
      <c r="T442" s="28" t="s">
        <v>694</v>
      </c>
      <c r="U442" s="28"/>
      <c r="V442" s="27" t="s">
        <v>2151</v>
      </c>
      <c r="W442" s="27" t="s">
        <v>905</v>
      </c>
      <c r="X442" s="27"/>
      <c r="Y442" s="27" t="s">
        <v>1610</v>
      </c>
      <c r="Z442" s="27"/>
      <c r="AA442" s="27"/>
      <c r="AB442" s="27"/>
      <c r="AC442" s="27"/>
      <c r="AD442" s="27"/>
      <c r="AE442" s="27"/>
      <c r="AF442" s="27"/>
      <c r="AG442" s="27"/>
      <c r="AH442" s="27"/>
      <c r="AI442" s="27" t="s">
        <v>2152</v>
      </c>
      <c r="AJ442" s="28" t="s">
        <v>704</v>
      </c>
      <c r="AK442" s="27" t="s">
        <v>704</v>
      </c>
      <c r="AL442" s="27" t="s">
        <v>704</v>
      </c>
      <c r="AM442" s="27" t="s">
        <v>704</v>
      </c>
      <c r="AN442" s="27" t="s">
        <v>704</v>
      </c>
      <c r="AO442" s="27" t="s">
        <v>704</v>
      </c>
      <c r="AP442" s="27" t="s">
        <v>704</v>
      </c>
      <c r="AQ442" s="27" t="s">
        <v>704</v>
      </c>
      <c r="AR442" s="27" t="s">
        <v>704</v>
      </c>
      <c r="AS442" s="27" t="s">
        <v>704</v>
      </c>
      <c r="AT442" s="27" t="s">
        <v>704</v>
      </c>
      <c r="AU442" s="27" t="s">
        <v>704</v>
      </c>
      <c r="AV442" s="27" t="s">
        <v>704</v>
      </c>
      <c r="AW442" s="27" t="s">
        <v>704</v>
      </c>
      <c r="AX442" s="27" t="s">
        <v>704</v>
      </c>
      <c r="AY442" s="27" t="s">
        <v>704</v>
      </c>
      <c r="AZ442" s="27" t="s">
        <v>704</v>
      </c>
      <c r="BA442" s="27" t="s">
        <v>704</v>
      </c>
      <c r="BB442" s="27" t="s">
        <v>704</v>
      </c>
      <c r="BC442" s="27" t="s">
        <v>704</v>
      </c>
      <c r="BD442" s="27" t="s">
        <v>704</v>
      </c>
      <c r="BE442" s="27" t="s">
        <v>704</v>
      </c>
      <c r="BF442" s="27" t="s">
        <v>704</v>
      </c>
      <c r="BG442" s="27" t="s">
        <v>704</v>
      </c>
      <c r="BH442" s="27" t="s">
        <v>704</v>
      </c>
      <c r="BI442" s="27" t="s">
        <v>704</v>
      </c>
      <c r="BJ442" s="27" t="s">
        <v>704</v>
      </c>
      <c r="BK442" s="27" t="s">
        <v>704</v>
      </c>
      <c r="BL442" s="27" t="s">
        <v>704</v>
      </c>
      <c r="BM442" s="27" t="s">
        <v>704</v>
      </c>
      <c r="BN442" s="27" t="s">
        <v>704</v>
      </c>
      <c r="BO442" s="27" t="s">
        <v>704</v>
      </c>
      <c r="BP442" s="27" t="s">
        <v>704</v>
      </c>
      <c r="BQ442" s="27" t="s">
        <v>704</v>
      </c>
      <c r="BR442" s="27" t="s">
        <v>704</v>
      </c>
      <c r="BS442" s="27" t="s">
        <v>704</v>
      </c>
      <c r="BT442" s="27" t="s">
        <v>704</v>
      </c>
      <c r="BU442" s="27" t="s">
        <v>704</v>
      </c>
      <c r="BV442" s="27" t="s">
        <v>704</v>
      </c>
      <c r="BW442" s="27" t="s">
        <v>704</v>
      </c>
      <c r="BX442" s="27" t="s">
        <v>704</v>
      </c>
      <c r="BY442" s="27" t="s">
        <v>704</v>
      </c>
      <c r="BZ442" s="27" t="s">
        <v>704</v>
      </c>
      <c r="CA442" s="27" t="s">
        <v>704</v>
      </c>
      <c r="CB442" s="27" t="s">
        <v>704</v>
      </c>
      <c r="CC442" s="27" t="s">
        <v>704</v>
      </c>
      <c r="CD442" s="27" t="s">
        <v>704</v>
      </c>
      <c r="CE442" s="27" t="s">
        <v>704</v>
      </c>
      <c r="CF442" s="27" t="s">
        <v>704</v>
      </c>
      <c r="CG442" s="27" t="s">
        <v>704</v>
      </c>
      <c r="CH442" s="27" t="s">
        <v>704</v>
      </c>
      <c r="CI442" s="27" t="s">
        <v>704</v>
      </c>
      <c r="CJ442" s="27" t="s">
        <v>704</v>
      </c>
      <c r="CK442" s="27" t="s">
        <v>704</v>
      </c>
      <c r="CL442" s="27" t="s">
        <v>704</v>
      </c>
      <c r="CM442" s="27" t="s">
        <v>704</v>
      </c>
      <c r="CN442" s="27" t="s">
        <v>704</v>
      </c>
      <c r="CO442" s="27" t="s">
        <v>704</v>
      </c>
      <c r="CP442" s="27" t="s">
        <v>704</v>
      </c>
      <c r="CQ442" s="27" t="s">
        <v>704</v>
      </c>
      <c r="CR442" s="27" t="s">
        <v>704</v>
      </c>
      <c r="CS442" s="27" t="s">
        <v>704</v>
      </c>
      <c r="CT442" s="27" t="s">
        <v>704</v>
      </c>
      <c r="CU442" s="27" t="s">
        <v>704</v>
      </c>
      <c r="CV442" s="27" t="s">
        <v>704</v>
      </c>
      <c r="CW442" s="27" t="s">
        <v>704</v>
      </c>
      <c r="CX442" s="27" t="s">
        <v>704</v>
      </c>
      <c r="CY442" s="27" t="s">
        <v>704</v>
      </c>
      <c r="CZ442" s="27" t="s">
        <v>704</v>
      </c>
      <c r="DA442" s="27" t="s">
        <v>704</v>
      </c>
      <c r="DB442" s="27" t="s">
        <v>698</v>
      </c>
      <c r="DC442" s="27" t="s">
        <v>698</v>
      </c>
      <c r="DD442" s="27" t="s">
        <v>698</v>
      </c>
      <c r="DE442" s="27" t="s">
        <v>698</v>
      </c>
      <c r="DF442" s="27" t="s">
        <v>704</v>
      </c>
      <c r="DG442" s="27" t="s">
        <v>704</v>
      </c>
      <c r="DH442" s="27" t="s">
        <v>704</v>
      </c>
      <c r="DI442" s="27" t="s">
        <v>704</v>
      </c>
      <c r="DJ442" s="27" t="s">
        <v>704</v>
      </c>
      <c r="DK442" s="27" t="s">
        <v>704</v>
      </c>
      <c r="DL442" s="27" t="s">
        <v>704</v>
      </c>
      <c r="DM442" s="27" t="s">
        <v>704</v>
      </c>
      <c r="DN442" s="27" t="s">
        <v>704</v>
      </c>
      <c r="DO442" s="27" t="s">
        <v>704</v>
      </c>
      <c r="DP442" s="27" t="s">
        <v>704</v>
      </c>
      <c r="DQ442" s="27" t="s">
        <v>704</v>
      </c>
      <c r="DR442" s="27" t="s">
        <v>704</v>
      </c>
      <c r="DS442" s="27"/>
      <c r="DT442" s="27" t="s">
        <v>704</v>
      </c>
      <c r="DU442" s="27" t="s">
        <v>704</v>
      </c>
      <c r="DV442" s="27" t="s">
        <v>704</v>
      </c>
      <c r="DW442" s="27" t="s">
        <v>704</v>
      </c>
      <c r="DX442" s="27" t="s">
        <v>704</v>
      </c>
      <c r="DY442" s="27" t="s">
        <v>704</v>
      </c>
      <c r="DZ442" s="27" t="s">
        <v>704</v>
      </c>
      <c r="EA442" s="27" t="s">
        <v>704</v>
      </c>
      <c r="EB442" s="27" t="s">
        <v>704</v>
      </c>
      <c r="EC442" s="27" t="s">
        <v>704</v>
      </c>
      <c r="ED442" s="27" t="s">
        <v>704</v>
      </c>
      <c r="EE442" s="27" t="s">
        <v>704</v>
      </c>
      <c r="EF442" s="27" t="s">
        <v>704</v>
      </c>
      <c r="EG442" s="27" t="s">
        <v>694</v>
      </c>
      <c r="EH442" s="27" t="s">
        <v>704</v>
      </c>
      <c r="EI442" s="27" t="s">
        <v>704</v>
      </c>
      <c r="EJ442" s="27" t="s">
        <v>704</v>
      </c>
      <c r="EK442" s="27" t="s">
        <v>704</v>
      </c>
      <c r="EL442" s="27" t="s">
        <v>704</v>
      </c>
      <c r="EM442" s="27" t="s">
        <v>704</v>
      </c>
      <c r="EN442" s="27" t="s">
        <v>704</v>
      </c>
      <c r="EO442" s="27" t="s">
        <v>704</v>
      </c>
      <c r="EP442" s="27" t="s">
        <v>704</v>
      </c>
      <c r="EQ442" s="27" t="s">
        <v>704</v>
      </c>
      <c r="ER442" s="27" t="s">
        <v>704</v>
      </c>
      <c r="ES442" s="27" t="s">
        <v>704</v>
      </c>
      <c r="ET442" s="27" t="s">
        <v>704</v>
      </c>
      <c r="EU442" s="27" t="s">
        <v>704</v>
      </c>
      <c r="EV442" s="27" t="s">
        <v>704</v>
      </c>
      <c r="EW442" s="27" t="s">
        <v>704</v>
      </c>
      <c r="EX442" s="27" t="s">
        <v>704</v>
      </c>
      <c r="EY442" s="27" t="s">
        <v>704</v>
      </c>
      <c r="EZ442" s="27" t="s">
        <v>704</v>
      </c>
      <c r="FA442" s="27" t="s">
        <v>704</v>
      </c>
      <c r="FB442" s="27" t="s">
        <v>704</v>
      </c>
      <c r="FC442" s="27" t="s">
        <v>704</v>
      </c>
      <c r="FD442" s="27" t="s">
        <v>704</v>
      </c>
      <c r="FE442" s="27" t="s">
        <v>694</v>
      </c>
      <c r="FF442" s="27" t="s">
        <v>704</v>
      </c>
      <c r="FG442" s="27" t="s">
        <v>704</v>
      </c>
      <c r="FH442" s="27" t="s">
        <v>704</v>
      </c>
      <c r="FI442" s="27" t="s">
        <v>704</v>
      </c>
      <c r="FJ442" s="27" t="s">
        <v>694</v>
      </c>
      <c r="FK442" s="27" t="s">
        <v>704</v>
      </c>
      <c r="FL442" s="27" t="s">
        <v>704</v>
      </c>
      <c r="FM442" s="27" t="s">
        <v>704</v>
      </c>
      <c r="FN442" s="27" t="s">
        <v>694</v>
      </c>
      <c r="FO442" s="72" t="s">
        <v>698</v>
      </c>
      <c r="FP442" s="72" t="s">
        <v>698</v>
      </c>
      <c r="FQ442" s="72" t="s">
        <v>1176</v>
      </c>
      <c r="FR442" s="72" t="s">
        <v>2116</v>
      </c>
      <c r="FS442" s="72" t="s">
        <v>1178</v>
      </c>
      <c r="FT442" s="72" t="s">
        <v>698</v>
      </c>
      <c r="FU442" s="72" t="s">
        <v>698</v>
      </c>
      <c r="FV442" s="72" t="s">
        <v>698</v>
      </c>
      <c r="FW442" s="78" t="s">
        <v>698</v>
      </c>
      <c r="FX442" s="78" t="s">
        <v>698</v>
      </c>
      <c r="FY442" s="72" t="s">
        <v>698</v>
      </c>
      <c r="FZ442" s="90"/>
      <c r="GA442" s="90"/>
      <c r="GB442" s="90"/>
      <c r="GC442" s="90"/>
      <c r="GD442" s="90"/>
      <c r="GE442" s="90"/>
      <c r="GF442" s="90"/>
      <c r="GG442" s="90"/>
      <c r="GH442" s="105" t="s">
        <v>1179</v>
      </c>
      <c r="GI442" s="106"/>
      <c r="GJ442" s="27"/>
      <c r="GK442" s="28"/>
      <c r="GL442" s="27"/>
    </row>
    <row r="443" spans="1:194" x14ac:dyDescent="0.25">
      <c r="A443" s="71" t="str">
        <f t="shared" si="43"/>
        <v>Expenditure: Operating Leases - Transport Assets</v>
      </c>
      <c r="B443" s="27" t="s">
        <v>1190</v>
      </c>
      <c r="C443" s="27" t="str">
        <f t="shared" si="38"/>
        <v>IE009010000000000000000000000000000000</v>
      </c>
      <c r="D443" s="23" t="s">
        <v>1166</v>
      </c>
      <c r="E443" s="23" t="s">
        <v>722</v>
      </c>
      <c r="F443" s="23" t="s">
        <v>724</v>
      </c>
      <c r="G443" s="23" t="s">
        <v>697</v>
      </c>
      <c r="H443" s="23" t="s">
        <v>697</v>
      </c>
      <c r="I443" s="23" t="s">
        <v>697</v>
      </c>
      <c r="J443" s="23" t="s">
        <v>697</v>
      </c>
      <c r="K443" s="23" t="s">
        <v>697</v>
      </c>
      <c r="L443" s="23" t="s">
        <v>697</v>
      </c>
      <c r="M443" s="23" t="s">
        <v>697</v>
      </c>
      <c r="N443" s="23" t="s">
        <v>697</v>
      </c>
      <c r="O443" s="23" t="s">
        <v>697</v>
      </c>
      <c r="P443" s="23" t="s">
        <v>697</v>
      </c>
      <c r="Q443" s="27">
        <v>0</v>
      </c>
      <c r="R443" s="27" t="s">
        <v>704</v>
      </c>
      <c r="S443" s="27" t="s">
        <v>698</v>
      </c>
      <c r="T443" s="28" t="s">
        <v>694</v>
      </c>
      <c r="U443" s="28"/>
      <c r="V443" s="27" t="s">
        <v>2153</v>
      </c>
      <c r="W443" s="27" t="s">
        <v>905</v>
      </c>
      <c r="X443" s="27"/>
      <c r="Y443" s="27" t="s">
        <v>1615</v>
      </c>
      <c r="Z443" s="27"/>
      <c r="AA443" s="27"/>
      <c r="AB443" s="27"/>
      <c r="AC443" s="27"/>
      <c r="AD443" s="27"/>
      <c r="AE443" s="27"/>
      <c r="AF443" s="27"/>
      <c r="AG443" s="27"/>
      <c r="AH443" s="27"/>
      <c r="AI443" s="27" t="s">
        <v>2154</v>
      </c>
      <c r="AJ443" s="28" t="s">
        <v>704</v>
      </c>
      <c r="AK443" s="27" t="s">
        <v>704</v>
      </c>
      <c r="AL443" s="27" t="s">
        <v>704</v>
      </c>
      <c r="AM443" s="27" t="s">
        <v>704</v>
      </c>
      <c r="AN443" s="27" t="s">
        <v>704</v>
      </c>
      <c r="AO443" s="27" t="s">
        <v>704</v>
      </c>
      <c r="AP443" s="27" t="s">
        <v>704</v>
      </c>
      <c r="AQ443" s="27" t="s">
        <v>704</v>
      </c>
      <c r="AR443" s="27" t="s">
        <v>704</v>
      </c>
      <c r="AS443" s="27" t="s">
        <v>704</v>
      </c>
      <c r="AT443" s="27" t="s">
        <v>704</v>
      </c>
      <c r="AU443" s="27" t="s">
        <v>704</v>
      </c>
      <c r="AV443" s="27" t="s">
        <v>704</v>
      </c>
      <c r="AW443" s="27" t="s">
        <v>704</v>
      </c>
      <c r="AX443" s="27" t="s">
        <v>704</v>
      </c>
      <c r="AY443" s="27" t="s">
        <v>704</v>
      </c>
      <c r="AZ443" s="27" t="s">
        <v>704</v>
      </c>
      <c r="BA443" s="27" t="s">
        <v>704</v>
      </c>
      <c r="BB443" s="27" t="s">
        <v>704</v>
      </c>
      <c r="BC443" s="27" t="s">
        <v>704</v>
      </c>
      <c r="BD443" s="27" t="s">
        <v>704</v>
      </c>
      <c r="BE443" s="27" t="s">
        <v>704</v>
      </c>
      <c r="BF443" s="27" t="s">
        <v>704</v>
      </c>
      <c r="BG443" s="27" t="s">
        <v>704</v>
      </c>
      <c r="BH443" s="27" t="s">
        <v>704</v>
      </c>
      <c r="BI443" s="27" t="s">
        <v>704</v>
      </c>
      <c r="BJ443" s="27" t="s">
        <v>704</v>
      </c>
      <c r="BK443" s="27" t="s">
        <v>704</v>
      </c>
      <c r="BL443" s="27" t="s">
        <v>704</v>
      </c>
      <c r="BM443" s="27" t="s">
        <v>704</v>
      </c>
      <c r="BN443" s="27" t="s">
        <v>704</v>
      </c>
      <c r="BO443" s="27" t="s">
        <v>704</v>
      </c>
      <c r="BP443" s="27" t="s">
        <v>704</v>
      </c>
      <c r="BQ443" s="27" t="s">
        <v>704</v>
      </c>
      <c r="BR443" s="27" t="s">
        <v>704</v>
      </c>
      <c r="BS443" s="27" t="s">
        <v>704</v>
      </c>
      <c r="BT443" s="27" t="s">
        <v>704</v>
      </c>
      <c r="BU443" s="27" t="s">
        <v>704</v>
      </c>
      <c r="BV443" s="27" t="s">
        <v>704</v>
      </c>
      <c r="BW443" s="27" t="s">
        <v>704</v>
      </c>
      <c r="BX443" s="27" t="s">
        <v>704</v>
      </c>
      <c r="BY443" s="27" t="s">
        <v>704</v>
      </c>
      <c r="BZ443" s="27" t="s">
        <v>704</v>
      </c>
      <c r="CA443" s="27" t="s">
        <v>704</v>
      </c>
      <c r="CB443" s="27" t="s">
        <v>704</v>
      </c>
      <c r="CC443" s="27" t="s">
        <v>704</v>
      </c>
      <c r="CD443" s="27" t="s">
        <v>704</v>
      </c>
      <c r="CE443" s="27" t="s">
        <v>704</v>
      </c>
      <c r="CF443" s="27" t="s">
        <v>704</v>
      </c>
      <c r="CG443" s="27" t="s">
        <v>704</v>
      </c>
      <c r="CH443" s="27" t="s">
        <v>704</v>
      </c>
      <c r="CI443" s="27" t="s">
        <v>704</v>
      </c>
      <c r="CJ443" s="27" t="s">
        <v>704</v>
      </c>
      <c r="CK443" s="27" t="s">
        <v>704</v>
      </c>
      <c r="CL443" s="27" t="s">
        <v>704</v>
      </c>
      <c r="CM443" s="27" t="s">
        <v>704</v>
      </c>
      <c r="CN443" s="27" t="s">
        <v>704</v>
      </c>
      <c r="CO443" s="27" t="s">
        <v>704</v>
      </c>
      <c r="CP443" s="27" t="s">
        <v>704</v>
      </c>
      <c r="CQ443" s="27" t="s">
        <v>704</v>
      </c>
      <c r="CR443" s="27" t="s">
        <v>704</v>
      </c>
      <c r="CS443" s="27" t="s">
        <v>704</v>
      </c>
      <c r="CT443" s="27" t="s">
        <v>704</v>
      </c>
      <c r="CU443" s="27" t="s">
        <v>704</v>
      </c>
      <c r="CV443" s="27" t="s">
        <v>704</v>
      </c>
      <c r="CW443" s="27" t="s">
        <v>704</v>
      </c>
      <c r="CX443" s="27" t="s">
        <v>704</v>
      </c>
      <c r="CY443" s="27" t="s">
        <v>704</v>
      </c>
      <c r="CZ443" s="27" t="s">
        <v>704</v>
      </c>
      <c r="DA443" s="27" t="s">
        <v>704</v>
      </c>
      <c r="DB443" s="27" t="s">
        <v>698</v>
      </c>
      <c r="DC443" s="27" t="s">
        <v>698</v>
      </c>
      <c r="DD443" s="27" t="s">
        <v>698</v>
      </c>
      <c r="DE443" s="27" t="s">
        <v>698</v>
      </c>
      <c r="DF443" s="27" t="s">
        <v>704</v>
      </c>
      <c r="DG443" s="27" t="s">
        <v>704</v>
      </c>
      <c r="DH443" s="27" t="s">
        <v>704</v>
      </c>
      <c r="DI443" s="27" t="s">
        <v>704</v>
      </c>
      <c r="DJ443" s="27" t="s">
        <v>704</v>
      </c>
      <c r="DK443" s="27" t="s">
        <v>704</v>
      </c>
      <c r="DL443" s="27" t="s">
        <v>704</v>
      </c>
      <c r="DM443" s="27" t="s">
        <v>704</v>
      </c>
      <c r="DN443" s="27" t="s">
        <v>704</v>
      </c>
      <c r="DO443" s="27" t="s">
        <v>704</v>
      </c>
      <c r="DP443" s="27" t="s">
        <v>704</v>
      </c>
      <c r="DQ443" s="27" t="s">
        <v>704</v>
      </c>
      <c r="DR443" s="27" t="s">
        <v>704</v>
      </c>
      <c r="DS443" s="27"/>
      <c r="DT443" s="27" t="s">
        <v>704</v>
      </c>
      <c r="DU443" s="27" t="s">
        <v>704</v>
      </c>
      <c r="DV443" s="27" t="s">
        <v>704</v>
      </c>
      <c r="DW443" s="27" t="s">
        <v>704</v>
      </c>
      <c r="DX443" s="27" t="s">
        <v>704</v>
      </c>
      <c r="DY443" s="27" t="s">
        <v>704</v>
      </c>
      <c r="DZ443" s="27" t="s">
        <v>704</v>
      </c>
      <c r="EA443" s="27" t="s">
        <v>704</v>
      </c>
      <c r="EB443" s="27" t="s">
        <v>704</v>
      </c>
      <c r="EC443" s="27" t="s">
        <v>704</v>
      </c>
      <c r="ED443" s="27" t="s">
        <v>704</v>
      </c>
      <c r="EE443" s="27" t="s">
        <v>704</v>
      </c>
      <c r="EF443" s="27" t="s">
        <v>704</v>
      </c>
      <c r="EG443" s="27" t="s">
        <v>694</v>
      </c>
      <c r="EH443" s="27" t="s">
        <v>704</v>
      </c>
      <c r="EI443" s="27" t="s">
        <v>704</v>
      </c>
      <c r="EJ443" s="27" t="s">
        <v>704</v>
      </c>
      <c r="EK443" s="27" t="s">
        <v>704</v>
      </c>
      <c r="EL443" s="27" t="s">
        <v>704</v>
      </c>
      <c r="EM443" s="27" t="s">
        <v>704</v>
      </c>
      <c r="EN443" s="27" t="s">
        <v>704</v>
      </c>
      <c r="EO443" s="27" t="s">
        <v>704</v>
      </c>
      <c r="EP443" s="27" t="s">
        <v>704</v>
      </c>
      <c r="EQ443" s="27" t="s">
        <v>704</v>
      </c>
      <c r="ER443" s="27" t="s">
        <v>704</v>
      </c>
      <c r="ES443" s="27" t="s">
        <v>704</v>
      </c>
      <c r="ET443" s="27" t="s">
        <v>704</v>
      </c>
      <c r="EU443" s="27" t="s">
        <v>704</v>
      </c>
      <c r="EV443" s="27" t="s">
        <v>704</v>
      </c>
      <c r="EW443" s="27" t="s">
        <v>704</v>
      </c>
      <c r="EX443" s="27" t="s">
        <v>704</v>
      </c>
      <c r="EY443" s="27" t="s">
        <v>704</v>
      </c>
      <c r="EZ443" s="27" t="s">
        <v>704</v>
      </c>
      <c r="FA443" s="27" t="s">
        <v>704</v>
      </c>
      <c r="FB443" s="27" t="s">
        <v>704</v>
      </c>
      <c r="FC443" s="27" t="s">
        <v>704</v>
      </c>
      <c r="FD443" s="27" t="s">
        <v>704</v>
      </c>
      <c r="FE443" s="27" t="s">
        <v>694</v>
      </c>
      <c r="FF443" s="27" t="s">
        <v>704</v>
      </c>
      <c r="FG443" s="27" t="s">
        <v>704</v>
      </c>
      <c r="FH443" s="27" t="s">
        <v>704</v>
      </c>
      <c r="FI443" s="27" t="s">
        <v>704</v>
      </c>
      <c r="FJ443" s="27" t="s">
        <v>694</v>
      </c>
      <c r="FK443" s="27" t="s">
        <v>704</v>
      </c>
      <c r="FL443" s="27" t="s">
        <v>704</v>
      </c>
      <c r="FM443" s="27" t="s">
        <v>704</v>
      </c>
      <c r="FN443" s="27" t="s">
        <v>694</v>
      </c>
      <c r="FO443" s="72" t="s">
        <v>698</v>
      </c>
      <c r="FP443" s="72" t="s">
        <v>698</v>
      </c>
      <c r="FQ443" s="72" t="s">
        <v>1176</v>
      </c>
      <c r="FR443" s="72" t="s">
        <v>2116</v>
      </c>
      <c r="FS443" s="72" t="s">
        <v>1178</v>
      </c>
      <c r="FT443" s="72" t="s">
        <v>698</v>
      </c>
      <c r="FU443" s="72" t="s">
        <v>698</v>
      </c>
      <c r="FV443" s="72" t="s">
        <v>698</v>
      </c>
      <c r="FW443" s="78" t="s">
        <v>698</v>
      </c>
      <c r="FX443" s="78" t="s">
        <v>698</v>
      </c>
      <c r="FY443" s="72" t="s">
        <v>698</v>
      </c>
      <c r="FZ443" s="90"/>
      <c r="GA443" s="90"/>
      <c r="GB443" s="90"/>
      <c r="GC443" s="90"/>
      <c r="GD443" s="90"/>
      <c r="GE443" s="90"/>
      <c r="GF443" s="90"/>
      <c r="GG443" s="90"/>
      <c r="GH443" s="105" t="s">
        <v>1179</v>
      </c>
      <c r="GI443" s="106"/>
      <c r="GJ443" s="27"/>
      <c r="GK443" s="28"/>
      <c r="GL443" s="27"/>
    </row>
    <row r="444" spans="1:194" x14ac:dyDescent="0.25">
      <c r="A444" s="71" t="str">
        <f>CONCATENATE($W$7,": ",$X$444)</f>
        <v>Expenditure: Operational Cost</v>
      </c>
      <c r="B444" s="27" t="s">
        <v>694</v>
      </c>
      <c r="C444" s="27" t="str">
        <f t="shared" si="38"/>
        <v>IE010000000000000000000000000000000000</v>
      </c>
      <c r="D444" s="23" t="s">
        <v>1166</v>
      </c>
      <c r="E444" s="23" t="s">
        <v>724</v>
      </c>
      <c r="F444" s="23" t="s">
        <v>697</v>
      </c>
      <c r="G444" s="23" t="s">
        <v>697</v>
      </c>
      <c r="H444" s="23" t="s">
        <v>697</v>
      </c>
      <c r="I444" s="23" t="s">
        <v>697</v>
      </c>
      <c r="J444" s="23" t="s">
        <v>697</v>
      </c>
      <c r="K444" s="23" t="s">
        <v>697</v>
      </c>
      <c r="L444" s="23" t="s">
        <v>697</v>
      </c>
      <c r="M444" s="23" t="s">
        <v>697</v>
      </c>
      <c r="N444" s="23" t="s">
        <v>697</v>
      </c>
      <c r="O444" s="23" t="s">
        <v>697</v>
      </c>
      <c r="P444" s="23" t="s">
        <v>697</v>
      </c>
      <c r="Q444" s="27">
        <v>0</v>
      </c>
      <c r="R444" s="27" t="s">
        <v>698</v>
      </c>
      <c r="S444" s="27" t="s">
        <v>698</v>
      </c>
      <c r="T444" s="28" t="s">
        <v>694</v>
      </c>
      <c r="U444" s="28"/>
      <c r="V444" s="27" t="s">
        <v>2155</v>
      </c>
      <c r="W444" s="27" t="s">
        <v>905</v>
      </c>
      <c r="X444" s="27" t="s">
        <v>2156</v>
      </c>
      <c r="Y444" s="27"/>
      <c r="Z444" s="27"/>
      <c r="AA444" s="27"/>
      <c r="AB444" s="27"/>
      <c r="AC444" s="27"/>
      <c r="AD444" s="27"/>
      <c r="AE444" s="27"/>
      <c r="AF444" s="27"/>
      <c r="AG444" s="27"/>
      <c r="AH444" s="27"/>
      <c r="AI444" s="27" t="s">
        <v>2157</v>
      </c>
      <c r="AJ444" s="28" t="s">
        <v>694</v>
      </c>
      <c r="AK444" s="27" t="s">
        <v>694</v>
      </c>
      <c r="AL444" s="27" t="s">
        <v>694</v>
      </c>
      <c r="AM444" s="27" t="s">
        <v>694</v>
      </c>
      <c r="AN444" s="27" t="s">
        <v>694</v>
      </c>
      <c r="AO444" s="27" t="s">
        <v>694</v>
      </c>
      <c r="AP444" s="27" t="s">
        <v>694</v>
      </c>
      <c r="AQ444" s="27" t="s">
        <v>694</v>
      </c>
      <c r="AR444" s="27" t="s">
        <v>694</v>
      </c>
      <c r="AS444" s="27" t="s">
        <v>694</v>
      </c>
      <c r="AT444" s="27" t="s">
        <v>694</v>
      </c>
      <c r="AU444" s="27" t="s">
        <v>694</v>
      </c>
      <c r="AV444" s="27" t="s">
        <v>694</v>
      </c>
      <c r="AW444" s="27" t="s">
        <v>694</v>
      </c>
      <c r="AX444" s="27" t="s">
        <v>694</v>
      </c>
      <c r="AY444" s="27" t="s">
        <v>694</v>
      </c>
      <c r="AZ444" s="27" t="s">
        <v>694</v>
      </c>
      <c r="BA444" s="27" t="s">
        <v>694</v>
      </c>
      <c r="BB444" s="27" t="s">
        <v>694</v>
      </c>
      <c r="BC444" s="27" t="s">
        <v>694</v>
      </c>
      <c r="BD444" s="27" t="s">
        <v>694</v>
      </c>
      <c r="BE444" s="27" t="s">
        <v>694</v>
      </c>
      <c r="BF444" s="27" t="s">
        <v>694</v>
      </c>
      <c r="BG444" s="27" t="s">
        <v>694</v>
      </c>
      <c r="BH444" s="27" t="s">
        <v>694</v>
      </c>
      <c r="BI444" s="27" t="s">
        <v>694</v>
      </c>
      <c r="BJ444" s="27" t="s">
        <v>694</v>
      </c>
      <c r="BK444" s="27" t="s">
        <v>694</v>
      </c>
      <c r="BL444" s="27" t="s">
        <v>694</v>
      </c>
      <c r="BM444" s="27" t="s">
        <v>694</v>
      </c>
      <c r="BN444" s="27" t="s">
        <v>694</v>
      </c>
      <c r="BO444" s="27" t="s">
        <v>694</v>
      </c>
      <c r="BP444" s="27" t="s">
        <v>694</v>
      </c>
      <c r="BQ444" s="27" t="s">
        <v>694</v>
      </c>
      <c r="BR444" s="27" t="s">
        <v>694</v>
      </c>
      <c r="BS444" s="27" t="s">
        <v>694</v>
      </c>
      <c r="BT444" s="27" t="s">
        <v>694</v>
      </c>
      <c r="BU444" s="27" t="s">
        <v>694</v>
      </c>
      <c r="BV444" s="27" t="s">
        <v>694</v>
      </c>
      <c r="BW444" s="27" t="s">
        <v>694</v>
      </c>
      <c r="BX444" s="27" t="s">
        <v>694</v>
      </c>
      <c r="BY444" s="27" t="s">
        <v>694</v>
      </c>
      <c r="BZ444" s="27" t="s">
        <v>694</v>
      </c>
      <c r="CA444" s="27" t="s">
        <v>694</v>
      </c>
      <c r="CB444" s="27" t="s">
        <v>694</v>
      </c>
      <c r="CC444" s="27" t="s">
        <v>694</v>
      </c>
      <c r="CD444" s="27" t="s">
        <v>694</v>
      </c>
      <c r="CE444" s="27" t="s">
        <v>694</v>
      </c>
      <c r="CF444" s="27" t="s">
        <v>694</v>
      </c>
      <c r="CG444" s="27" t="s">
        <v>694</v>
      </c>
      <c r="CH444" s="27" t="s">
        <v>694</v>
      </c>
      <c r="CI444" s="27" t="s">
        <v>694</v>
      </c>
      <c r="CJ444" s="27" t="s">
        <v>694</v>
      </c>
      <c r="CK444" s="27" t="s">
        <v>694</v>
      </c>
      <c r="CL444" s="27" t="s">
        <v>694</v>
      </c>
      <c r="CM444" s="27" t="s">
        <v>694</v>
      </c>
      <c r="CN444" s="27" t="s">
        <v>694</v>
      </c>
      <c r="CO444" s="27" t="s">
        <v>694</v>
      </c>
      <c r="CP444" s="27" t="s">
        <v>694</v>
      </c>
      <c r="CQ444" s="27" t="s">
        <v>694</v>
      </c>
      <c r="CR444" s="27" t="s">
        <v>694</v>
      </c>
      <c r="CS444" s="27" t="s">
        <v>694</v>
      </c>
      <c r="CT444" s="27" t="s">
        <v>694</v>
      </c>
      <c r="CU444" s="27" t="s">
        <v>694</v>
      </c>
      <c r="CV444" s="27" t="s">
        <v>694</v>
      </c>
      <c r="CW444" s="27" t="s">
        <v>694</v>
      </c>
      <c r="CX444" s="27" t="s">
        <v>694</v>
      </c>
      <c r="CY444" s="27" t="s">
        <v>694</v>
      </c>
      <c r="CZ444" s="27" t="s">
        <v>694</v>
      </c>
      <c r="DA444" s="27" t="s">
        <v>694</v>
      </c>
      <c r="DB444" s="27" t="s">
        <v>694</v>
      </c>
      <c r="DC444" s="27" t="s">
        <v>694</v>
      </c>
      <c r="DD444" s="27" t="s">
        <v>694</v>
      </c>
      <c r="DE444" s="27" t="s">
        <v>694</v>
      </c>
      <c r="DF444" s="27" t="s">
        <v>694</v>
      </c>
      <c r="DG444" s="27" t="s">
        <v>694</v>
      </c>
      <c r="DH444" s="27" t="s">
        <v>694</v>
      </c>
      <c r="DI444" s="27" t="s">
        <v>694</v>
      </c>
      <c r="DJ444" s="27" t="s">
        <v>694</v>
      </c>
      <c r="DK444" s="27" t="s">
        <v>694</v>
      </c>
      <c r="DL444" s="27" t="s">
        <v>694</v>
      </c>
      <c r="DM444" s="27" t="s">
        <v>694</v>
      </c>
      <c r="DN444" s="27" t="s">
        <v>694</v>
      </c>
      <c r="DO444" s="27" t="s">
        <v>694</v>
      </c>
      <c r="DP444" s="27" t="s">
        <v>694</v>
      </c>
      <c r="DQ444" s="27" t="s">
        <v>694</v>
      </c>
      <c r="DR444" s="27" t="s">
        <v>694</v>
      </c>
      <c r="DS444" s="27"/>
      <c r="DT444" s="27" t="s">
        <v>694</v>
      </c>
      <c r="DU444" s="27" t="s">
        <v>694</v>
      </c>
      <c r="DV444" s="27" t="s">
        <v>694</v>
      </c>
      <c r="DW444" s="27" t="s">
        <v>694</v>
      </c>
      <c r="DX444" s="27" t="s">
        <v>694</v>
      </c>
      <c r="DY444" s="27" t="s">
        <v>694</v>
      </c>
      <c r="DZ444" s="27" t="s">
        <v>694</v>
      </c>
      <c r="EA444" s="27" t="s">
        <v>694</v>
      </c>
      <c r="EB444" s="27" t="s">
        <v>694</v>
      </c>
      <c r="EC444" s="27" t="s">
        <v>694</v>
      </c>
      <c r="ED444" s="27" t="s">
        <v>694</v>
      </c>
      <c r="EE444" s="27" t="s">
        <v>694</v>
      </c>
      <c r="EF444" s="27" t="s">
        <v>694</v>
      </c>
      <c r="EG444" s="27" t="s">
        <v>694</v>
      </c>
      <c r="EH444" s="27" t="s">
        <v>694</v>
      </c>
      <c r="EI444" s="27" t="s">
        <v>694</v>
      </c>
      <c r="EJ444" s="27" t="s">
        <v>694</v>
      </c>
      <c r="EK444" s="27" t="s">
        <v>694</v>
      </c>
      <c r="EL444" s="27" t="s">
        <v>694</v>
      </c>
      <c r="EM444" s="27" t="s">
        <v>694</v>
      </c>
      <c r="EN444" s="27" t="s">
        <v>694</v>
      </c>
      <c r="EO444" s="27" t="s">
        <v>694</v>
      </c>
      <c r="EP444" s="27" t="s">
        <v>694</v>
      </c>
      <c r="EQ444" s="27" t="s">
        <v>694</v>
      </c>
      <c r="ER444" s="27" t="s">
        <v>694</v>
      </c>
      <c r="ES444" s="27" t="s">
        <v>694</v>
      </c>
      <c r="ET444" s="27" t="s">
        <v>694</v>
      </c>
      <c r="EU444" s="27" t="s">
        <v>694</v>
      </c>
      <c r="EV444" s="27" t="s">
        <v>694</v>
      </c>
      <c r="EW444" s="27" t="s">
        <v>694</v>
      </c>
      <c r="EX444" s="27" t="s">
        <v>694</v>
      </c>
      <c r="EY444" s="27" t="s">
        <v>694</v>
      </c>
      <c r="EZ444" s="27" t="s">
        <v>694</v>
      </c>
      <c r="FA444" s="27" t="s">
        <v>694</v>
      </c>
      <c r="FB444" s="27" t="s">
        <v>694</v>
      </c>
      <c r="FC444" s="27" t="s">
        <v>694</v>
      </c>
      <c r="FD444" s="27" t="s">
        <v>694</v>
      </c>
      <c r="FE444" s="27" t="s">
        <v>694</v>
      </c>
      <c r="FF444" s="27" t="s">
        <v>694</v>
      </c>
      <c r="FG444" s="27" t="s">
        <v>694</v>
      </c>
      <c r="FH444" s="27" t="s">
        <v>694</v>
      </c>
      <c r="FI444" s="27" t="s">
        <v>694</v>
      </c>
      <c r="FJ444" s="27" t="s">
        <v>694</v>
      </c>
      <c r="FK444" s="27" t="s">
        <v>694</v>
      </c>
      <c r="FL444" s="27" t="s">
        <v>694</v>
      </c>
      <c r="FM444" s="27" t="s">
        <v>694</v>
      </c>
      <c r="FN444" s="27" t="s">
        <v>694</v>
      </c>
      <c r="FO444" s="72" t="s">
        <v>698</v>
      </c>
      <c r="FP444" s="72" t="s">
        <v>698</v>
      </c>
      <c r="FQ444" s="72" t="s">
        <v>698</v>
      </c>
      <c r="FR444" s="72" t="s">
        <v>698</v>
      </c>
      <c r="FS444" s="72" t="s">
        <v>698</v>
      </c>
      <c r="FT444" s="72" t="s">
        <v>698</v>
      </c>
      <c r="FU444" s="72" t="s">
        <v>698</v>
      </c>
      <c r="FV444" s="72" t="s">
        <v>698</v>
      </c>
      <c r="FW444" s="78" t="s">
        <v>698</v>
      </c>
      <c r="FX444" s="78" t="s">
        <v>698</v>
      </c>
      <c r="FY444" s="72" t="s">
        <v>698</v>
      </c>
      <c r="FZ444" s="90"/>
      <c r="GA444" s="90"/>
      <c r="GB444" s="90"/>
      <c r="GC444" s="90"/>
      <c r="GD444" s="90"/>
      <c r="GE444" s="90"/>
      <c r="GF444" s="90"/>
      <c r="GG444" s="90"/>
      <c r="GH444" s="105" t="s">
        <v>694</v>
      </c>
      <c r="GI444" s="106"/>
      <c r="GJ444" s="27"/>
      <c r="GK444" s="28"/>
      <c r="GL444" s="27"/>
    </row>
    <row r="445" spans="1:194" x14ac:dyDescent="0.25">
      <c r="A445" s="71" t="str">
        <f>CONCATENATE($W$7,": ",$X$444," - ",Y445)</f>
        <v>Expenditure: Operational Cost - Achievements and Awards</v>
      </c>
      <c r="B445" s="27" t="s">
        <v>694</v>
      </c>
      <c r="C445" s="27" t="str">
        <f t="shared" si="38"/>
        <v>IE010001000000000000000000000000000000</v>
      </c>
      <c r="D445" s="23" t="s">
        <v>1166</v>
      </c>
      <c r="E445" s="23" t="s">
        <v>724</v>
      </c>
      <c r="F445" s="23" t="s">
        <v>702</v>
      </c>
      <c r="G445" s="23" t="s">
        <v>697</v>
      </c>
      <c r="H445" s="23" t="s">
        <v>697</v>
      </c>
      <c r="I445" s="23" t="s">
        <v>697</v>
      </c>
      <c r="J445" s="23" t="s">
        <v>697</v>
      </c>
      <c r="K445" s="23" t="s">
        <v>697</v>
      </c>
      <c r="L445" s="23" t="s">
        <v>697</v>
      </c>
      <c r="M445" s="23" t="s">
        <v>697</v>
      </c>
      <c r="N445" s="23" t="s">
        <v>697</v>
      </c>
      <c r="O445" s="23" t="s">
        <v>697</v>
      </c>
      <c r="P445" s="23" t="s">
        <v>697</v>
      </c>
      <c r="Q445" s="27">
        <v>0</v>
      </c>
      <c r="R445" s="27" t="s">
        <v>704</v>
      </c>
      <c r="S445" s="27" t="s">
        <v>698</v>
      </c>
      <c r="T445" s="28" t="s">
        <v>694</v>
      </c>
      <c r="U445" s="28"/>
      <c r="V445" s="27" t="s">
        <v>2158</v>
      </c>
      <c r="W445" s="27" t="s">
        <v>905</v>
      </c>
      <c r="X445" s="27"/>
      <c r="Y445" s="27" t="s">
        <v>2159</v>
      </c>
      <c r="Z445" s="27"/>
      <c r="AA445" s="27"/>
      <c r="AB445" s="27"/>
      <c r="AC445" s="27"/>
      <c r="AD445" s="27"/>
      <c r="AE445" s="27"/>
      <c r="AF445" s="27"/>
      <c r="AG445" s="27"/>
      <c r="AH445" s="27"/>
      <c r="AI445" s="27" t="s">
        <v>2160</v>
      </c>
      <c r="AJ445" s="28" t="s">
        <v>704</v>
      </c>
      <c r="AK445" s="27" t="s">
        <v>698</v>
      </c>
      <c r="AL445" s="27" t="s">
        <v>698</v>
      </c>
      <c r="AM445" s="27" t="s">
        <v>698</v>
      </c>
      <c r="AN445" s="27" t="s">
        <v>698</v>
      </c>
      <c r="AO445" s="27" t="s">
        <v>698</v>
      </c>
      <c r="AP445" s="27" t="s">
        <v>698</v>
      </c>
      <c r="AQ445" s="27" t="s">
        <v>698</v>
      </c>
      <c r="AR445" s="27" t="s">
        <v>698</v>
      </c>
      <c r="AS445" s="27" t="s">
        <v>698</v>
      </c>
      <c r="AT445" s="27" t="s">
        <v>698</v>
      </c>
      <c r="AU445" s="27" t="s">
        <v>698</v>
      </c>
      <c r="AV445" s="27" t="s">
        <v>698</v>
      </c>
      <c r="AW445" s="27" t="s">
        <v>698</v>
      </c>
      <c r="AX445" s="27" t="s">
        <v>698</v>
      </c>
      <c r="AY445" s="27" t="s">
        <v>698</v>
      </c>
      <c r="AZ445" s="27" t="s">
        <v>698</v>
      </c>
      <c r="BA445" s="27" t="s">
        <v>698</v>
      </c>
      <c r="BB445" s="27" t="s">
        <v>698</v>
      </c>
      <c r="BC445" s="27" t="s">
        <v>698</v>
      </c>
      <c r="BD445" s="27" t="s">
        <v>698</v>
      </c>
      <c r="BE445" s="27" t="s">
        <v>698</v>
      </c>
      <c r="BF445" s="27" t="s">
        <v>698</v>
      </c>
      <c r="BG445" s="27" t="s">
        <v>698</v>
      </c>
      <c r="BH445" s="27" t="s">
        <v>698</v>
      </c>
      <c r="BI445" s="27" t="s">
        <v>698</v>
      </c>
      <c r="BJ445" s="27" t="s">
        <v>698</v>
      </c>
      <c r="BK445" s="27" t="s">
        <v>698</v>
      </c>
      <c r="BL445" s="27" t="s">
        <v>698</v>
      </c>
      <c r="BM445" s="27" t="s">
        <v>698</v>
      </c>
      <c r="BN445" s="27" t="s">
        <v>698</v>
      </c>
      <c r="BO445" s="27" t="s">
        <v>698</v>
      </c>
      <c r="BP445" s="27" t="s">
        <v>698</v>
      </c>
      <c r="BQ445" s="27" t="s">
        <v>698</v>
      </c>
      <c r="BR445" s="27" t="s">
        <v>698</v>
      </c>
      <c r="BS445" s="27" t="s">
        <v>698</v>
      </c>
      <c r="BT445" s="27" t="s">
        <v>698</v>
      </c>
      <c r="BU445" s="27" t="s">
        <v>698</v>
      </c>
      <c r="BV445" s="27" t="s">
        <v>698</v>
      </c>
      <c r="BW445" s="27" t="s">
        <v>698</v>
      </c>
      <c r="BX445" s="27" t="s">
        <v>698</v>
      </c>
      <c r="BY445" s="27" t="s">
        <v>698</v>
      </c>
      <c r="BZ445" s="27" t="s">
        <v>698</v>
      </c>
      <c r="CA445" s="27" t="s">
        <v>698</v>
      </c>
      <c r="CB445" s="27" t="s">
        <v>698</v>
      </c>
      <c r="CC445" s="27" t="s">
        <v>698</v>
      </c>
      <c r="CD445" s="27" t="s">
        <v>698</v>
      </c>
      <c r="CE445" s="27" t="s">
        <v>698</v>
      </c>
      <c r="CF445" s="27" t="s">
        <v>698</v>
      </c>
      <c r="CG445" s="27" t="s">
        <v>698</v>
      </c>
      <c r="CH445" s="27" t="s">
        <v>698</v>
      </c>
      <c r="CI445" s="27" t="s">
        <v>704</v>
      </c>
      <c r="CJ445" s="27" t="s">
        <v>698</v>
      </c>
      <c r="CK445" s="27" t="s">
        <v>698</v>
      </c>
      <c r="CL445" s="27" t="s">
        <v>698</v>
      </c>
      <c r="CM445" s="27" t="s">
        <v>698</v>
      </c>
      <c r="CN445" s="27" t="s">
        <v>698</v>
      </c>
      <c r="CO445" s="27" t="s">
        <v>698</v>
      </c>
      <c r="CP445" s="27" t="s">
        <v>698</v>
      </c>
      <c r="CQ445" s="27" t="s">
        <v>698</v>
      </c>
      <c r="CR445" s="27" t="s">
        <v>698</v>
      </c>
      <c r="CS445" s="27" t="s">
        <v>698</v>
      </c>
      <c r="CT445" s="27" t="s">
        <v>704</v>
      </c>
      <c r="CU445" s="27" t="s">
        <v>698</v>
      </c>
      <c r="CV445" s="27" t="s">
        <v>698</v>
      </c>
      <c r="CW445" s="27" t="s">
        <v>698</v>
      </c>
      <c r="CX445" s="27" t="s">
        <v>698</v>
      </c>
      <c r="CY445" s="27" t="s">
        <v>698</v>
      </c>
      <c r="CZ445" s="27" t="s">
        <v>698</v>
      </c>
      <c r="DA445" s="27" t="s">
        <v>698</v>
      </c>
      <c r="DB445" s="27" t="s">
        <v>698</v>
      </c>
      <c r="DC445" s="27" t="s">
        <v>698</v>
      </c>
      <c r="DD445" s="27" t="s">
        <v>698</v>
      </c>
      <c r="DE445" s="27" t="s">
        <v>698</v>
      </c>
      <c r="DF445" s="27" t="s">
        <v>698</v>
      </c>
      <c r="DG445" s="27" t="s">
        <v>698</v>
      </c>
      <c r="DH445" s="27" t="s">
        <v>698</v>
      </c>
      <c r="DI445" s="27" t="s">
        <v>698</v>
      </c>
      <c r="DJ445" s="27" t="s">
        <v>698</v>
      </c>
      <c r="DK445" s="27" t="s">
        <v>698</v>
      </c>
      <c r="DL445" s="27" t="s">
        <v>698</v>
      </c>
      <c r="DM445" s="27" t="s">
        <v>698</v>
      </c>
      <c r="DN445" s="27" t="s">
        <v>698</v>
      </c>
      <c r="DO445" s="27" t="s">
        <v>698</v>
      </c>
      <c r="DP445" s="27" t="s">
        <v>698</v>
      </c>
      <c r="DQ445" s="27" t="s">
        <v>698</v>
      </c>
      <c r="DR445" s="27" t="s">
        <v>698</v>
      </c>
      <c r="DS445" s="27"/>
      <c r="DT445" s="27" t="s">
        <v>698</v>
      </c>
      <c r="DU445" s="27" t="s">
        <v>698</v>
      </c>
      <c r="DV445" s="27" t="s">
        <v>698</v>
      </c>
      <c r="DW445" s="27" t="s">
        <v>698</v>
      </c>
      <c r="DX445" s="27" t="s">
        <v>698</v>
      </c>
      <c r="DY445" s="27" t="s">
        <v>698</v>
      </c>
      <c r="DZ445" s="27" t="s">
        <v>698</v>
      </c>
      <c r="EA445" s="27" t="s">
        <v>698</v>
      </c>
      <c r="EB445" s="27" t="s">
        <v>698</v>
      </c>
      <c r="EC445" s="27" t="s">
        <v>698</v>
      </c>
      <c r="ED445" s="27" t="s">
        <v>698</v>
      </c>
      <c r="EE445" s="27" t="s">
        <v>698</v>
      </c>
      <c r="EF445" s="27" t="s">
        <v>698</v>
      </c>
      <c r="EG445" s="27" t="s">
        <v>694</v>
      </c>
      <c r="EH445" s="27" t="s">
        <v>698</v>
      </c>
      <c r="EI445" s="27" t="s">
        <v>698</v>
      </c>
      <c r="EJ445" s="27" t="s">
        <v>698</v>
      </c>
      <c r="EK445" s="27" t="s">
        <v>698</v>
      </c>
      <c r="EL445" s="27" t="s">
        <v>698</v>
      </c>
      <c r="EM445" s="27" t="s">
        <v>698</v>
      </c>
      <c r="EN445" s="27" t="s">
        <v>698</v>
      </c>
      <c r="EO445" s="27" t="s">
        <v>698</v>
      </c>
      <c r="EP445" s="27" t="s">
        <v>698</v>
      </c>
      <c r="EQ445" s="27" t="s">
        <v>698</v>
      </c>
      <c r="ER445" s="27" t="s">
        <v>698</v>
      </c>
      <c r="ES445" s="27" t="s">
        <v>698</v>
      </c>
      <c r="ET445" s="27" t="s">
        <v>698</v>
      </c>
      <c r="EU445" s="27" t="s">
        <v>698</v>
      </c>
      <c r="EV445" s="27" t="s">
        <v>698</v>
      </c>
      <c r="EW445" s="27" t="s">
        <v>698</v>
      </c>
      <c r="EX445" s="27" t="s">
        <v>698</v>
      </c>
      <c r="EY445" s="27" t="s">
        <v>698</v>
      </c>
      <c r="EZ445" s="27" t="s">
        <v>698</v>
      </c>
      <c r="FA445" s="27" t="s">
        <v>698</v>
      </c>
      <c r="FB445" s="27" t="s">
        <v>698</v>
      </c>
      <c r="FC445" s="27" t="s">
        <v>698</v>
      </c>
      <c r="FD445" s="27" t="s">
        <v>698</v>
      </c>
      <c r="FE445" s="27" t="s">
        <v>694</v>
      </c>
      <c r="FF445" s="27" t="s">
        <v>698</v>
      </c>
      <c r="FG445" s="27" t="s">
        <v>698</v>
      </c>
      <c r="FH445" s="27" t="s">
        <v>698</v>
      </c>
      <c r="FI445" s="27" t="s">
        <v>698</v>
      </c>
      <c r="FJ445" s="27" t="s">
        <v>694</v>
      </c>
      <c r="FK445" s="27" t="s">
        <v>698</v>
      </c>
      <c r="FL445" s="27" t="s">
        <v>698</v>
      </c>
      <c r="FM445" s="27" t="s">
        <v>698</v>
      </c>
      <c r="FN445" s="27" t="s">
        <v>694</v>
      </c>
      <c r="FO445" s="72" t="s">
        <v>1175</v>
      </c>
      <c r="FP445" s="72" t="s">
        <v>698</v>
      </c>
      <c r="FQ445" s="72" t="s">
        <v>1176</v>
      </c>
      <c r="FR445" s="72" t="s">
        <v>2116</v>
      </c>
      <c r="FS445" s="72" t="s">
        <v>1178</v>
      </c>
      <c r="FT445" s="72" t="s">
        <v>698</v>
      </c>
      <c r="FU445" s="72" t="s">
        <v>698</v>
      </c>
      <c r="FV445" s="72" t="s">
        <v>698</v>
      </c>
      <c r="FW445" s="78" t="s">
        <v>698</v>
      </c>
      <c r="FX445" s="78" t="s">
        <v>698</v>
      </c>
      <c r="FY445" s="72" t="s">
        <v>698</v>
      </c>
      <c r="FZ445" s="90"/>
      <c r="GA445" s="90"/>
      <c r="GB445" s="90"/>
      <c r="GC445" s="90"/>
      <c r="GD445" s="90"/>
      <c r="GE445" s="90"/>
      <c r="GF445" s="90"/>
      <c r="GG445" s="90"/>
      <c r="GH445" s="105" t="s">
        <v>1179</v>
      </c>
      <c r="GI445" s="106"/>
      <c r="GJ445" s="27"/>
      <c r="GK445" s="28"/>
      <c r="GL445" s="27"/>
    </row>
    <row r="446" spans="1:194" x14ac:dyDescent="0.25">
      <c r="A446" s="71" t="str">
        <f>CONCATENATE($W$7,": ",$X$444," - ",$Y$446)</f>
        <v>Expenditure: Operational Cost - Advertising, Publicity and Marketing</v>
      </c>
      <c r="B446" s="27" t="s">
        <v>694</v>
      </c>
      <c r="C446" s="27" t="str">
        <f t="shared" si="38"/>
        <v>IE010002000000000000000000000000000000</v>
      </c>
      <c r="D446" s="23" t="s">
        <v>1166</v>
      </c>
      <c r="E446" s="23" t="s">
        <v>724</v>
      </c>
      <c r="F446" s="23" t="s">
        <v>707</v>
      </c>
      <c r="G446" s="23" t="s">
        <v>697</v>
      </c>
      <c r="H446" s="23" t="s">
        <v>697</v>
      </c>
      <c r="I446" s="23" t="s">
        <v>697</v>
      </c>
      <c r="J446" s="23" t="s">
        <v>697</v>
      </c>
      <c r="K446" s="23" t="s">
        <v>697</v>
      </c>
      <c r="L446" s="23" t="s">
        <v>697</v>
      </c>
      <c r="M446" s="23" t="s">
        <v>697</v>
      </c>
      <c r="N446" s="23" t="s">
        <v>697</v>
      </c>
      <c r="O446" s="23" t="s">
        <v>697</v>
      </c>
      <c r="P446" s="23" t="s">
        <v>697</v>
      </c>
      <c r="Q446" s="27">
        <v>0</v>
      </c>
      <c r="R446" s="27" t="s">
        <v>698</v>
      </c>
      <c r="S446" s="27" t="s">
        <v>698</v>
      </c>
      <c r="T446" s="27" t="s">
        <v>694</v>
      </c>
      <c r="U446" s="28"/>
      <c r="V446" s="27" t="s">
        <v>2161</v>
      </c>
      <c r="W446" s="27" t="s">
        <v>905</v>
      </c>
      <c r="X446" s="27"/>
      <c r="Y446" s="27" t="s">
        <v>2162</v>
      </c>
      <c r="Z446" s="27"/>
      <c r="AA446" s="27"/>
      <c r="AB446" s="27"/>
      <c r="AC446" s="27"/>
      <c r="AD446" s="27"/>
      <c r="AE446" s="27"/>
      <c r="AF446" s="27"/>
      <c r="AG446" s="27"/>
      <c r="AH446" s="27"/>
      <c r="AI446" s="27" t="s">
        <v>2163</v>
      </c>
      <c r="AJ446" s="28" t="s">
        <v>694</v>
      </c>
      <c r="AK446" s="27" t="s">
        <v>694</v>
      </c>
      <c r="AL446" s="27" t="s">
        <v>694</v>
      </c>
      <c r="AM446" s="27" t="s">
        <v>694</v>
      </c>
      <c r="AN446" s="27" t="s">
        <v>694</v>
      </c>
      <c r="AO446" s="27" t="s">
        <v>694</v>
      </c>
      <c r="AP446" s="27" t="s">
        <v>694</v>
      </c>
      <c r="AQ446" s="27" t="s">
        <v>694</v>
      </c>
      <c r="AR446" s="27" t="s">
        <v>694</v>
      </c>
      <c r="AS446" s="27" t="s">
        <v>694</v>
      </c>
      <c r="AT446" s="27" t="s">
        <v>694</v>
      </c>
      <c r="AU446" s="27" t="s">
        <v>694</v>
      </c>
      <c r="AV446" s="27" t="s">
        <v>694</v>
      </c>
      <c r="AW446" s="27" t="s">
        <v>694</v>
      </c>
      <c r="AX446" s="27" t="s">
        <v>694</v>
      </c>
      <c r="AY446" s="27" t="s">
        <v>694</v>
      </c>
      <c r="AZ446" s="27" t="s">
        <v>694</v>
      </c>
      <c r="BA446" s="27" t="s">
        <v>694</v>
      </c>
      <c r="BB446" s="27" t="s">
        <v>694</v>
      </c>
      <c r="BC446" s="27" t="s">
        <v>694</v>
      </c>
      <c r="BD446" s="27" t="s">
        <v>694</v>
      </c>
      <c r="BE446" s="27" t="s">
        <v>694</v>
      </c>
      <c r="BF446" s="27" t="s">
        <v>694</v>
      </c>
      <c r="BG446" s="27" t="s">
        <v>694</v>
      </c>
      <c r="BH446" s="27" t="s">
        <v>694</v>
      </c>
      <c r="BI446" s="27" t="s">
        <v>694</v>
      </c>
      <c r="BJ446" s="27" t="s">
        <v>694</v>
      </c>
      <c r="BK446" s="27" t="s">
        <v>694</v>
      </c>
      <c r="BL446" s="27" t="s">
        <v>694</v>
      </c>
      <c r="BM446" s="27" t="s">
        <v>694</v>
      </c>
      <c r="BN446" s="27" t="s">
        <v>694</v>
      </c>
      <c r="BO446" s="27" t="s">
        <v>694</v>
      </c>
      <c r="BP446" s="27" t="s">
        <v>694</v>
      </c>
      <c r="BQ446" s="27" t="s">
        <v>694</v>
      </c>
      <c r="BR446" s="27" t="s">
        <v>694</v>
      </c>
      <c r="BS446" s="27" t="s">
        <v>694</v>
      </c>
      <c r="BT446" s="27" t="s">
        <v>694</v>
      </c>
      <c r="BU446" s="27" t="s">
        <v>694</v>
      </c>
      <c r="BV446" s="27" t="s">
        <v>694</v>
      </c>
      <c r="BW446" s="27" t="s">
        <v>694</v>
      </c>
      <c r="BX446" s="27" t="s">
        <v>694</v>
      </c>
      <c r="BY446" s="27" t="s">
        <v>694</v>
      </c>
      <c r="BZ446" s="27" t="s">
        <v>694</v>
      </c>
      <c r="CA446" s="27" t="s">
        <v>694</v>
      </c>
      <c r="CB446" s="27" t="s">
        <v>694</v>
      </c>
      <c r="CC446" s="27" t="s">
        <v>694</v>
      </c>
      <c r="CD446" s="27" t="s">
        <v>694</v>
      </c>
      <c r="CE446" s="27" t="s">
        <v>694</v>
      </c>
      <c r="CF446" s="27" t="s">
        <v>694</v>
      </c>
      <c r="CG446" s="27" t="s">
        <v>694</v>
      </c>
      <c r="CH446" s="27" t="s">
        <v>694</v>
      </c>
      <c r="CI446" s="27" t="s">
        <v>694</v>
      </c>
      <c r="CJ446" s="27" t="s">
        <v>694</v>
      </c>
      <c r="CK446" s="27" t="s">
        <v>694</v>
      </c>
      <c r="CL446" s="27" t="s">
        <v>694</v>
      </c>
      <c r="CM446" s="27" t="s">
        <v>694</v>
      </c>
      <c r="CN446" s="27" t="s">
        <v>694</v>
      </c>
      <c r="CO446" s="27" t="s">
        <v>694</v>
      </c>
      <c r="CP446" s="27" t="s">
        <v>694</v>
      </c>
      <c r="CQ446" s="27" t="s">
        <v>694</v>
      </c>
      <c r="CR446" s="27" t="s">
        <v>694</v>
      </c>
      <c r="CS446" s="27" t="s">
        <v>694</v>
      </c>
      <c r="CT446" s="27" t="s">
        <v>694</v>
      </c>
      <c r="CU446" s="27" t="s">
        <v>694</v>
      </c>
      <c r="CV446" s="27" t="s">
        <v>694</v>
      </c>
      <c r="CW446" s="27" t="s">
        <v>694</v>
      </c>
      <c r="CX446" s="27" t="s">
        <v>694</v>
      </c>
      <c r="CY446" s="27" t="s">
        <v>694</v>
      </c>
      <c r="CZ446" s="27" t="s">
        <v>694</v>
      </c>
      <c r="DA446" s="27" t="s">
        <v>694</v>
      </c>
      <c r="DB446" s="27" t="s">
        <v>694</v>
      </c>
      <c r="DC446" s="27" t="s">
        <v>694</v>
      </c>
      <c r="DD446" s="27" t="s">
        <v>694</v>
      </c>
      <c r="DE446" s="27" t="s">
        <v>694</v>
      </c>
      <c r="DF446" s="27" t="s">
        <v>694</v>
      </c>
      <c r="DG446" s="27" t="s">
        <v>694</v>
      </c>
      <c r="DH446" s="27" t="s">
        <v>694</v>
      </c>
      <c r="DI446" s="27" t="s">
        <v>694</v>
      </c>
      <c r="DJ446" s="27" t="s">
        <v>694</v>
      </c>
      <c r="DK446" s="27" t="s">
        <v>694</v>
      </c>
      <c r="DL446" s="27" t="s">
        <v>694</v>
      </c>
      <c r="DM446" s="27" t="s">
        <v>694</v>
      </c>
      <c r="DN446" s="27" t="s">
        <v>694</v>
      </c>
      <c r="DO446" s="27" t="s">
        <v>694</v>
      </c>
      <c r="DP446" s="27" t="s">
        <v>694</v>
      </c>
      <c r="DQ446" s="27" t="s">
        <v>694</v>
      </c>
      <c r="DR446" s="27" t="s">
        <v>694</v>
      </c>
      <c r="DS446" s="27"/>
      <c r="DT446" s="27" t="s">
        <v>694</v>
      </c>
      <c r="DU446" s="27" t="s">
        <v>694</v>
      </c>
      <c r="DV446" s="27" t="s">
        <v>694</v>
      </c>
      <c r="DW446" s="27" t="s">
        <v>694</v>
      </c>
      <c r="DX446" s="27" t="s">
        <v>694</v>
      </c>
      <c r="DY446" s="27" t="s">
        <v>694</v>
      </c>
      <c r="DZ446" s="27" t="s">
        <v>694</v>
      </c>
      <c r="EA446" s="27" t="s">
        <v>694</v>
      </c>
      <c r="EB446" s="27" t="s">
        <v>694</v>
      </c>
      <c r="EC446" s="27" t="s">
        <v>694</v>
      </c>
      <c r="ED446" s="27" t="s">
        <v>694</v>
      </c>
      <c r="EE446" s="27" t="s">
        <v>694</v>
      </c>
      <c r="EF446" s="27" t="s">
        <v>694</v>
      </c>
      <c r="EG446" s="27" t="s">
        <v>694</v>
      </c>
      <c r="EH446" s="27" t="s">
        <v>694</v>
      </c>
      <c r="EI446" s="27" t="s">
        <v>694</v>
      </c>
      <c r="EJ446" s="27" t="s">
        <v>694</v>
      </c>
      <c r="EK446" s="27" t="s">
        <v>694</v>
      </c>
      <c r="EL446" s="27" t="s">
        <v>694</v>
      </c>
      <c r="EM446" s="27" t="s">
        <v>694</v>
      </c>
      <c r="EN446" s="27" t="s">
        <v>694</v>
      </c>
      <c r="EO446" s="27" t="s">
        <v>694</v>
      </c>
      <c r="EP446" s="27" t="s">
        <v>694</v>
      </c>
      <c r="EQ446" s="27" t="s">
        <v>694</v>
      </c>
      <c r="ER446" s="27" t="s">
        <v>694</v>
      </c>
      <c r="ES446" s="27" t="s">
        <v>694</v>
      </c>
      <c r="ET446" s="27" t="s">
        <v>694</v>
      </c>
      <c r="EU446" s="27" t="s">
        <v>694</v>
      </c>
      <c r="EV446" s="27" t="s">
        <v>694</v>
      </c>
      <c r="EW446" s="27" t="s">
        <v>694</v>
      </c>
      <c r="EX446" s="27" t="s">
        <v>694</v>
      </c>
      <c r="EY446" s="27" t="s">
        <v>694</v>
      </c>
      <c r="EZ446" s="27" t="s">
        <v>694</v>
      </c>
      <c r="FA446" s="27" t="s">
        <v>694</v>
      </c>
      <c r="FB446" s="27" t="s">
        <v>694</v>
      </c>
      <c r="FC446" s="27" t="s">
        <v>694</v>
      </c>
      <c r="FD446" s="27" t="s">
        <v>694</v>
      </c>
      <c r="FE446" s="27" t="s">
        <v>694</v>
      </c>
      <c r="FF446" s="27" t="s">
        <v>694</v>
      </c>
      <c r="FG446" s="27" t="s">
        <v>694</v>
      </c>
      <c r="FH446" s="27" t="s">
        <v>694</v>
      </c>
      <c r="FI446" s="27" t="s">
        <v>694</v>
      </c>
      <c r="FJ446" s="27" t="s">
        <v>694</v>
      </c>
      <c r="FK446" s="27" t="s">
        <v>694</v>
      </c>
      <c r="FL446" s="27" t="s">
        <v>694</v>
      </c>
      <c r="FM446" s="27" t="s">
        <v>694</v>
      </c>
      <c r="FN446" s="27" t="s">
        <v>694</v>
      </c>
      <c r="FO446" s="72" t="s">
        <v>698</v>
      </c>
      <c r="FP446" s="72" t="s">
        <v>698</v>
      </c>
      <c r="FQ446" s="72" t="s">
        <v>698</v>
      </c>
      <c r="FR446" s="72" t="s">
        <v>698</v>
      </c>
      <c r="FS446" s="72" t="s">
        <v>698</v>
      </c>
      <c r="FT446" s="72" t="s">
        <v>698</v>
      </c>
      <c r="FU446" s="72" t="s">
        <v>698</v>
      </c>
      <c r="FV446" s="72" t="s">
        <v>698</v>
      </c>
      <c r="FW446" s="78" t="s">
        <v>698</v>
      </c>
      <c r="FX446" s="78" t="s">
        <v>698</v>
      </c>
      <c r="FY446" s="72" t="s">
        <v>698</v>
      </c>
      <c r="FZ446" s="90"/>
      <c r="GA446" s="90"/>
      <c r="GB446" s="90"/>
      <c r="GC446" s="90"/>
      <c r="GD446" s="90"/>
      <c r="GE446" s="90"/>
      <c r="GF446" s="90"/>
      <c r="GG446" s="90"/>
      <c r="GH446" s="105" t="s">
        <v>694</v>
      </c>
      <c r="GI446" s="106"/>
      <c r="GJ446" s="27"/>
      <c r="GK446" s="28"/>
      <c r="GL446" s="27"/>
    </row>
    <row r="447" spans="1:194" x14ac:dyDescent="0.25">
      <c r="A447" s="71" t="str">
        <f>CONCATENATE($W$7,": ",$X$444," - ",$Y$446,": ",Z447)</f>
        <v>Expenditure: Operational Cost - Advertising, Publicity and Marketing: Auctions</v>
      </c>
      <c r="B447" s="27" t="s">
        <v>1190</v>
      </c>
      <c r="C447" s="27" t="str">
        <f t="shared" si="38"/>
        <v>IE010002001000000000000000000000000000</v>
      </c>
      <c r="D447" s="23" t="s">
        <v>1166</v>
      </c>
      <c r="E447" s="23" t="s">
        <v>724</v>
      </c>
      <c r="F447" s="23" t="s">
        <v>707</v>
      </c>
      <c r="G447" s="23" t="s">
        <v>702</v>
      </c>
      <c r="H447" s="23" t="s">
        <v>697</v>
      </c>
      <c r="I447" s="23" t="s">
        <v>697</v>
      </c>
      <c r="J447" s="23" t="s">
        <v>697</v>
      </c>
      <c r="K447" s="23" t="s">
        <v>697</v>
      </c>
      <c r="L447" s="23" t="s">
        <v>697</v>
      </c>
      <c r="M447" s="23" t="s">
        <v>697</v>
      </c>
      <c r="N447" s="23" t="s">
        <v>697</v>
      </c>
      <c r="O447" s="23" t="s">
        <v>697</v>
      </c>
      <c r="P447" s="23" t="s">
        <v>697</v>
      </c>
      <c r="Q447" s="27">
        <v>0</v>
      </c>
      <c r="R447" s="27" t="s">
        <v>704</v>
      </c>
      <c r="S447" s="27" t="s">
        <v>698</v>
      </c>
      <c r="T447" s="28" t="s">
        <v>694</v>
      </c>
      <c r="U447" s="28"/>
      <c r="V447" s="27" t="s">
        <v>106</v>
      </c>
      <c r="W447" s="27" t="s">
        <v>905</v>
      </c>
      <c r="X447" s="27"/>
      <c r="Y447" s="27"/>
      <c r="Z447" s="27" t="s">
        <v>2164</v>
      </c>
      <c r="AA447" s="27"/>
      <c r="AB447" s="27"/>
      <c r="AC447" s="27"/>
      <c r="AD447" s="27"/>
      <c r="AE447" s="27"/>
      <c r="AF447" s="27"/>
      <c r="AG447" s="27"/>
      <c r="AH447" s="27"/>
      <c r="AI447" s="27" t="s">
        <v>2165</v>
      </c>
      <c r="AJ447" s="28" t="s">
        <v>704</v>
      </c>
      <c r="AK447" s="27" t="s">
        <v>698</v>
      </c>
      <c r="AL447" s="27" t="s">
        <v>698</v>
      </c>
      <c r="AM447" s="27" t="s">
        <v>698</v>
      </c>
      <c r="AN447" s="27" t="s">
        <v>698</v>
      </c>
      <c r="AO447" s="27" t="s">
        <v>698</v>
      </c>
      <c r="AP447" s="27" t="s">
        <v>698</v>
      </c>
      <c r="AQ447" s="27" t="s">
        <v>698</v>
      </c>
      <c r="AR447" s="27" t="s">
        <v>698</v>
      </c>
      <c r="AS447" s="27" t="s">
        <v>698</v>
      </c>
      <c r="AT447" s="27" t="s">
        <v>698</v>
      </c>
      <c r="AU447" s="27" t="s">
        <v>698</v>
      </c>
      <c r="AV447" s="27" t="s">
        <v>698</v>
      </c>
      <c r="AW447" s="27" t="s">
        <v>698</v>
      </c>
      <c r="AX447" s="27" t="s">
        <v>698</v>
      </c>
      <c r="AY447" s="27" t="s">
        <v>698</v>
      </c>
      <c r="AZ447" s="27" t="s">
        <v>698</v>
      </c>
      <c r="BA447" s="27" t="s">
        <v>698</v>
      </c>
      <c r="BB447" s="27" t="s">
        <v>698</v>
      </c>
      <c r="BC447" s="27" t="s">
        <v>698</v>
      </c>
      <c r="BD447" s="27" t="s">
        <v>698</v>
      </c>
      <c r="BE447" s="27" t="s">
        <v>698</v>
      </c>
      <c r="BF447" s="27" t="s">
        <v>698</v>
      </c>
      <c r="BG447" s="27" t="s">
        <v>698</v>
      </c>
      <c r="BH447" s="27" t="s">
        <v>698</v>
      </c>
      <c r="BI447" s="27" t="s">
        <v>704</v>
      </c>
      <c r="BJ447" s="27" t="s">
        <v>698</v>
      </c>
      <c r="BK447" s="27" t="s">
        <v>698</v>
      </c>
      <c r="BL447" s="27" t="s">
        <v>698</v>
      </c>
      <c r="BM447" s="27" t="s">
        <v>698</v>
      </c>
      <c r="BN447" s="27" t="s">
        <v>698</v>
      </c>
      <c r="BO447" s="27" t="s">
        <v>698</v>
      </c>
      <c r="BP447" s="27" t="s">
        <v>698</v>
      </c>
      <c r="BQ447" s="27" t="s">
        <v>698</v>
      </c>
      <c r="BR447" s="27" t="s">
        <v>698</v>
      </c>
      <c r="BS447" s="27" t="s">
        <v>698</v>
      </c>
      <c r="BT447" s="27" t="s">
        <v>698</v>
      </c>
      <c r="BU447" s="27" t="s">
        <v>698</v>
      </c>
      <c r="BV447" s="27" t="s">
        <v>698</v>
      </c>
      <c r="BW447" s="27" t="s">
        <v>698</v>
      </c>
      <c r="BX447" s="27" t="s">
        <v>698</v>
      </c>
      <c r="BY447" s="27" t="s">
        <v>698</v>
      </c>
      <c r="BZ447" s="27" t="s">
        <v>698</v>
      </c>
      <c r="CA447" s="27" t="s">
        <v>698</v>
      </c>
      <c r="CB447" s="27" t="s">
        <v>698</v>
      </c>
      <c r="CC447" s="27" t="s">
        <v>698</v>
      </c>
      <c r="CD447" s="27" t="s">
        <v>698</v>
      </c>
      <c r="CE447" s="27" t="s">
        <v>698</v>
      </c>
      <c r="CF447" s="27" t="s">
        <v>698</v>
      </c>
      <c r="CG447" s="27" t="s">
        <v>698</v>
      </c>
      <c r="CH447" s="27" t="s">
        <v>698</v>
      </c>
      <c r="CI447" s="27" t="s">
        <v>704</v>
      </c>
      <c r="CJ447" s="27" t="s">
        <v>698</v>
      </c>
      <c r="CK447" s="27" t="s">
        <v>698</v>
      </c>
      <c r="CL447" s="27" t="s">
        <v>698</v>
      </c>
      <c r="CM447" s="27" t="s">
        <v>698</v>
      </c>
      <c r="CN447" s="27" t="s">
        <v>698</v>
      </c>
      <c r="CO447" s="27" t="s">
        <v>698</v>
      </c>
      <c r="CP447" s="27" t="s">
        <v>698</v>
      </c>
      <c r="CQ447" s="27" t="s">
        <v>698</v>
      </c>
      <c r="CR447" s="27" t="s">
        <v>698</v>
      </c>
      <c r="CS447" s="27" t="s">
        <v>698</v>
      </c>
      <c r="CT447" s="27" t="s">
        <v>704</v>
      </c>
      <c r="CU447" s="27" t="s">
        <v>698</v>
      </c>
      <c r="CV447" s="27" t="s">
        <v>698</v>
      </c>
      <c r="CW447" s="27" t="s">
        <v>698</v>
      </c>
      <c r="CX447" s="27" t="s">
        <v>698</v>
      </c>
      <c r="CY447" s="27" t="s">
        <v>698</v>
      </c>
      <c r="CZ447" s="27" t="s">
        <v>698</v>
      </c>
      <c r="DA447" s="27" t="s">
        <v>698</v>
      </c>
      <c r="DB447" s="27" t="s">
        <v>698</v>
      </c>
      <c r="DC447" s="27" t="s">
        <v>698</v>
      </c>
      <c r="DD447" s="27" t="s">
        <v>698</v>
      </c>
      <c r="DE447" s="27" t="s">
        <v>698</v>
      </c>
      <c r="DF447" s="27" t="s">
        <v>698</v>
      </c>
      <c r="DG447" s="27" t="s">
        <v>698</v>
      </c>
      <c r="DH447" s="27" t="s">
        <v>698</v>
      </c>
      <c r="DI447" s="27" t="s">
        <v>698</v>
      </c>
      <c r="DJ447" s="27" t="s">
        <v>698</v>
      </c>
      <c r="DK447" s="27" t="s">
        <v>698</v>
      </c>
      <c r="DL447" s="27" t="s">
        <v>698</v>
      </c>
      <c r="DM447" s="27" t="s">
        <v>698</v>
      </c>
      <c r="DN447" s="27" t="s">
        <v>698</v>
      </c>
      <c r="DO447" s="27" t="s">
        <v>698</v>
      </c>
      <c r="DP447" s="27" t="s">
        <v>698</v>
      </c>
      <c r="DQ447" s="27" t="s">
        <v>698</v>
      </c>
      <c r="DR447" s="27" t="s">
        <v>698</v>
      </c>
      <c r="DS447" s="27"/>
      <c r="DT447" s="27" t="s">
        <v>698</v>
      </c>
      <c r="DU447" s="27" t="s">
        <v>698</v>
      </c>
      <c r="DV447" s="27" t="s">
        <v>698</v>
      </c>
      <c r="DW447" s="27" t="s">
        <v>698</v>
      </c>
      <c r="DX447" s="27" t="s">
        <v>698</v>
      </c>
      <c r="DY447" s="27" t="s">
        <v>698</v>
      </c>
      <c r="DZ447" s="27" t="s">
        <v>698</v>
      </c>
      <c r="EA447" s="27" t="s">
        <v>698</v>
      </c>
      <c r="EB447" s="27" t="s">
        <v>698</v>
      </c>
      <c r="EC447" s="27" t="s">
        <v>698</v>
      </c>
      <c r="ED447" s="27" t="s">
        <v>698</v>
      </c>
      <c r="EE447" s="27" t="s">
        <v>698</v>
      </c>
      <c r="EF447" s="27" t="s">
        <v>698</v>
      </c>
      <c r="EG447" s="27" t="s">
        <v>694</v>
      </c>
      <c r="EH447" s="27" t="s">
        <v>698</v>
      </c>
      <c r="EI447" s="27" t="s">
        <v>698</v>
      </c>
      <c r="EJ447" s="27" t="s">
        <v>698</v>
      </c>
      <c r="EK447" s="27" t="s">
        <v>698</v>
      </c>
      <c r="EL447" s="27" t="s">
        <v>698</v>
      </c>
      <c r="EM447" s="27" t="s">
        <v>698</v>
      </c>
      <c r="EN447" s="27" t="s">
        <v>698</v>
      </c>
      <c r="EO447" s="27" t="s">
        <v>698</v>
      </c>
      <c r="EP447" s="27" t="s">
        <v>698</v>
      </c>
      <c r="EQ447" s="27" t="s">
        <v>698</v>
      </c>
      <c r="ER447" s="27" t="s">
        <v>698</v>
      </c>
      <c r="ES447" s="27" t="s">
        <v>698</v>
      </c>
      <c r="ET447" s="27" t="s">
        <v>698</v>
      </c>
      <c r="EU447" s="27" t="s">
        <v>698</v>
      </c>
      <c r="EV447" s="27" t="s">
        <v>698</v>
      </c>
      <c r="EW447" s="27" t="s">
        <v>698</v>
      </c>
      <c r="EX447" s="27" t="s">
        <v>698</v>
      </c>
      <c r="EY447" s="27" t="s">
        <v>698</v>
      </c>
      <c r="EZ447" s="27" t="s">
        <v>698</v>
      </c>
      <c r="FA447" s="27" t="s">
        <v>698</v>
      </c>
      <c r="FB447" s="27" t="s">
        <v>698</v>
      </c>
      <c r="FC447" s="27" t="s">
        <v>698</v>
      </c>
      <c r="FD447" s="27" t="s">
        <v>698</v>
      </c>
      <c r="FE447" s="27" t="s">
        <v>694</v>
      </c>
      <c r="FF447" s="27" t="s">
        <v>698</v>
      </c>
      <c r="FG447" s="27" t="s">
        <v>698</v>
      </c>
      <c r="FH447" s="27" t="s">
        <v>698</v>
      </c>
      <c r="FI447" s="27" t="s">
        <v>698</v>
      </c>
      <c r="FJ447" s="27" t="s">
        <v>694</v>
      </c>
      <c r="FK447" s="27" t="s">
        <v>698</v>
      </c>
      <c r="FL447" s="27" t="s">
        <v>698</v>
      </c>
      <c r="FM447" s="27" t="s">
        <v>698</v>
      </c>
      <c r="FN447" s="27" t="s">
        <v>694</v>
      </c>
      <c r="FO447" s="72" t="s">
        <v>1175</v>
      </c>
      <c r="FP447" s="72" t="s">
        <v>698</v>
      </c>
      <c r="FQ447" s="72" t="s">
        <v>1176</v>
      </c>
      <c r="FR447" s="72" t="s">
        <v>2116</v>
      </c>
      <c r="FS447" s="72" t="s">
        <v>1178</v>
      </c>
      <c r="FT447" s="72" t="s">
        <v>698</v>
      </c>
      <c r="FU447" s="72" t="s">
        <v>698</v>
      </c>
      <c r="FV447" s="72" t="s">
        <v>698</v>
      </c>
      <c r="FW447" s="78" t="s">
        <v>698</v>
      </c>
      <c r="FX447" s="78" t="s">
        <v>698</v>
      </c>
      <c r="FY447" s="72" t="s">
        <v>698</v>
      </c>
      <c r="FZ447" s="90"/>
      <c r="GA447" s="90"/>
      <c r="GB447" s="90"/>
      <c r="GC447" s="90"/>
      <c r="GD447" s="90"/>
      <c r="GE447" s="90"/>
      <c r="GF447" s="90"/>
      <c r="GG447" s="90"/>
      <c r="GH447" s="105" t="s">
        <v>1179</v>
      </c>
      <c r="GI447" s="106"/>
      <c r="GJ447" s="27"/>
      <c r="GK447" s="28"/>
      <c r="GL447" s="27"/>
    </row>
    <row r="448" spans="1:194" x14ac:dyDescent="0.25">
      <c r="A448" s="71" t="str">
        <f t="shared" ref="A448:A455" si="45">CONCATENATE($W$7,": ",$X$444," - ",$Y$446,": ",Z448)</f>
        <v>Expenditure: Operational Cost - Advertising, Publicity and Marketing: Bursaries (Non-employees)</v>
      </c>
      <c r="B448" s="27" t="s">
        <v>1190</v>
      </c>
      <c r="C448" s="27" t="str">
        <f t="shared" si="38"/>
        <v>IE010002002000000000000000000000000000</v>
      </c>
      <c r="D448" s="23" t="s">
        <v>1166</v>
      </c>
      <c r="E448" s="23" t="s">
        <v>724</v>
      </c>
      <c r="F448" s="23" t="s">
        <v>707</v>
      </c>
      <c r="G448" s="23" t="s">
        <v>707</v>
      </c>
      <c r="H448" s="23" t="s">
        <v>697</v>
      </c>
      <c r="I448" s="23" t="s">
        <v>697</v>
      </c>
      <c r="J448" s="23" t="s">
        <v>697</v>
      </c>
      <c r="K448" s="23" t="s">
        <v>697</v>
      </c>
      <c r="L448" s="23" t="s">
        <v>697</v>
      </c>
      <c r="M448" s="23" t="s">
        <v>697</v>
      </c>
      <c r="N448" s="23" t="s">
        <v>697</v>
      </c>
      <c r="O448" s="23" t="s">
        <v>697</v>
      </c>
      <c r="P448" s="23" t="s">
        <v>697</v>
      </c>
      <c r="Q448" s="27">
        <v>0</v>
      </c>
      <c r="R448" s="27" t="s">
        <v>704</v>
      </c>
      <c r="S448" s="27" t="s">
        <v>698</v>
      </c>
      <c r="T448" s="28" t="s">
        <v>694</v>
      </c>
      <c r="U448" s="28"/>
      <c r="V448" s="27" t="s">
        <v>107</v>
      </c>
      <c r="W448" s="27" t="s">
        <v>905</v>
      </c>
      <c r="X448" s="27"/>
      <c r="Y448" s="27"/>
      <c r="Z448" s="27" t="s">
        <v>2166</v>
      </c>
      <c r="AA448" s="27"/>
      <c r="AB448" s="27"/>
      <c r="AC448" s="27"/>
      <c r="AD448" s="27"/>
      <c r="AE448" s="27"/>
      <c r="AF448" s="27"/>
      <c r="AG448" s="27"/>
      <c r="AH448" s="27"/>
      <c r="AI448" s="27" t="s">
        <v>2167</v>
      </c>
      <c r="AJ448" s="28" t="s">
        <v>704</v>
      </c>
      <c r="AK448" s="27" t="s">
        <v>698</v>
      </c>
      <c r="AL448" s="27" t="s">
        <v>698</v>
      </c>
      <c r="AM448" s="27" t="s">
        <v>698</v>
      </c>
      <c r="AN448" s="27" t="s">
        <v>698</v>
      </c>
      <c r="AO448" s="27" t="s">
        <v>698</v>
      </c>
      <c r="AP448" s="27" t="s">
        <v>698</v>
      </c>
      <c r="AQ448" s="27" t="s">
        <v>698</v>
      </c>
      <c r="AR448" s="27" t="s">
        <v>698</v>
      </c>
      <c r="AS448" s="27" t="s">
        <v>698</v>
      </c>
      <c r="AT448" s="27" t="s">
        <v>698</v>
      </c>
      <c r="AU448" s="27" t="s">
        <v>698</v>
      </c>
      <c r="AV448" s="27" t="s">
        <v>698</v>
      </c>
      <c r="AW448" s="27" t="s">
        <v>698</v>
      </c>
      <c r="AX448" s="27" t="s">
        <v>698</v>
      </c>
      <c r="AY448" s="27" t="s">
        <v>698</v>
      </c>
      <c r="AZ448" s="27" t="s">
        <v>698</v>
      </c>
      <c r="BA448" s="27" t="s">
        <v>698</v>
      </c>
      <c r="BB448" s="27" t="s">
        <v>698</v>
      </c>
      <c r="BC448" s="27" t="s">
        <v>698</v>
      </c>
      <c r="BD448" s="27" t="s">
        <v>698</v>
      </c>
      <c r="BE448" s="27" t="s">
        <v>698</v>
      </c>
      <c r="BF448" s="27" t="s">
        <v>698</v>
      </c>
      <c r="BG448" s="27" t="s">
        <v>698</v>
      </c>
      <c r="BH448" s="27" t="s">
        <v>698</v>
      </c>
      <c r="BI448" s="27" t="s">
        <v>704</v>
      </c>
      <c r="BJ448" s="27" t="s">
        <v>698</v>
      </c>
      <c r="BK448" s="27" t="s">
        <v>698</v>
      </c>
      <c r="BL448" s="27" t="s">
        <v>698</v>
      </c>
      <c r="BM448" s="27" t="s">
        <v>698</v>
      </c>
      <c r="BN448" s="27" t="s">
        <v>698</v>
      </c>
      <c r="BO448" s="27" t="s">
        <v>698</v>
      </c>
      <c r="BP448" s="27" t="s">
        <v>698</v>
      </c>
      <c r="BQ448" s="27" t="s">
        <v>698</v>
      </c>
      <c r="BR448" s="27" t="s">
        <v>698</v>
      </c>
      <c r="BS448" s="27" t="s">
        <v>698</v>
      </c>
      <c r="BT448" s="27" t="s">
        <v>698</v>
      </c>
      <c r="BU448" s="27" t="s">
        <v>698</v>
      </c>
      <c r="BV448" s="27" t="s">
        <v>698</v>
      </c>
      <c r="BW448" s="27" t="s">
        <v>698</v>
      </c>
      <c r="BX448" s="27" t="s">
        <v>698</v>
      </c>
      <c r="BY448" s="27" t="s">
        <v>698</v>
      </c>
      <c r="BZ448" s="27" t="s">
        <v>698</v>
      </c>
      <c r="CA448" s="27" t="s">
        <v>698</v>
      </c>
      <c r="CB448" s="27" t="s">
        <v>698</v>
      </c>
      <c r="CC448" s="27" t="s">
        <v>698</v>
      </c>
      <c r="CD448" s="27" t="s">
        <v>698</v>
      </c>
      <c r="CE448" s="27" t="s">
        <v>698</v>
      </c>
      <c r="CF448" s="27" t="s">
        <v>704</v>
      </c>
      <c r="CG448" s="27" t="s">
        <v>698</v>
      </c>
      <c r="CH448" s="27" t="s">
        <v>698</v>
      </c>
      <c r="CI448" s="27" t="s">
        <v>698</v>
      </c>
      <c r="CJ448" s="27" t="s">
        <v>698</v>
      </c>
      <c r="CK448" s="27" t="s">
        <v>698</v>
      </c>
      <c r="CL448" s="27" t="s">
        <v>698</v>
      </c>
      <c r="CM448" s="27" t="s">
        <v>698</v>
      </c>
      <c r="CN448" s="27" t="s">
        <v>698</v>
      </c>
      <c r="CO448" s="27" t="s">
        <v>698</v>
      </c>
      <c r="CP448" s="27" t="s">
        <v>698</v>
      </c>
      <c r="CQ448" s="27" t="s">
        <v>704</v>
      </c>
      <c r="CR448" s="27" t="s">
        <v>698</v>
      </c>
      <c r="CS448" s="27" t="s">
        <v>698</v>
      </c>
      <c r="CT448" s="27" t="s">
        <v>698</v>
      </c>
      <c r="CU448" s="27" t="s">
        <v>698</v>
      </c>
      <c r="CV448" s="27" t="s">
        <v>698</v>
      </c>
      <c r="CW448" s="27" t="s">
        <v>698</v>
      </c>
      <c r="CX448" s="27" t="s">
        <v>698</v>
      </c>
      <c r="CY448" s="27" t="s">
        <v>698</v>
      </c>
      <c r="CZ448" s="27" t="s">
        <v>698</v>
      </c>
      <c r="DA448" s="27" t="s">
        <v>698</v>
      </c>
      <c r="DB448" s="27" t="s">
        <v>698</v>
      </c>
      <c r="DC448" s="27" t="s">
        <v>698</v>
      </c>
      <c r="DD448" s="27" t="s">
        <v>698</v>
      </c>
      <c r="DE448" s="27" t="s">
        <v>698</v>
      </c>
      <c r="DF448" s="27" t="s">
        <v>698</v>
      </c>
      <c r="DG448" s="27" t="s">
        <v>698</v>
      </c>
      <c r="DH448" s="27" t="s">
        <v>698</v>
      </c>
      <c r="DI448" s="27" t="s">
        <v>698</v>
      </c>
      <c r="DJ448" s="27" t="s">
        <v>698</v>
      </c>
      <c r="DK448" s="27" t="s">
        <v>698</v>
      </c>
      <c r="DL448" s="27" t="s">
        <v>698</v>
      </c>
      <c r="DM448" s="27" t="s">
        <v>698</v>
      </c>
      <c r="DN448" s="27" t="s">
        <v>698</v>
      </c>
      <c r="DO448" s="27" t="s">
        <v>698</v>
      </c>
      <c r="DP448" s="27" t="s">
        <v>698</v>
      </c>
      <c r="DQ448" s="27" t="s">
        <v>698</v>
      </c>
      <c r="DR448" s="27" t="s">
        <v>698</v>
      </c>
      <c r="DS448" s="27"/>
      <c r="DT448" s="27" t="s">
        <v>698</v>
      </c>
      <c r="DU448" s="27" t="s">
        <v>698</v>
      </c>
      <c r="DV448" s="27" t="s">
        <v>698</v>
      </c>
      <c r="DW448" s="27" t="s">
        <v>698</v>
      </c>
      <c r="DX448" s="27" t="s">
        <v>698</v>
      </c>
      <c r="DY448" s="27" t="s">
        <v>698</v>
      </c>
      <c r="DZ448" s="27" t="s">
        <v>698</v>
      </c>
      <c r="EA448" s="27" t="s">
        <v>698</v>
      </c>
      <c r="EB448" s="27" t="s">
        <v>698</v>
      </c>
      <c r="EC448" s="27" t="s">
        <v>698</v>
      </c>
      <c r="ED448" s="27" t="s">
        <v>698</v>
      </c>
      <c r="EE448" s="27" t="s">
        <v>698</v>
      </c>
      <c r="EF448" s="27" t="s">
        <v>698</v>
      </c>
      <c r="EG448" s="27" t="s">
        <v>694</v>
      </c>
      <c r="EH448" s="27" t="s">
        <v>698</v>
      </c>
      <c r="EI448" s="27" t="s">
        <v>698</v>
      </c>
      <c r="EJ448" s="27" t="s">
        <v>698</v>
      </c>
      <c r="EK448" s="27" t="s">
        <v>698</v>
      </c>
      <c r="EL448" s="27" t="s">
        <v>698</v>
      </c>
      <c r="EM448" s="27" t="s">
        <v>698</v>
      </c>
      <c r="EN448" s="27" t="s">
        <v>698</v>
      </c>
      <c r="EO448" s="27" t="s">
        <v>698</v>
      </c>
      <c r="EP448" s="27" t="s">
        <v>698</v>
      </c>
      <c r="EQ448" s="27" t="s">
        <v>698</v>
      </c>
      <c r="ER448" s="27" t="s">
        <v>698</v>
      </c>
      <c r="ES448" s="27" t="s">
        <v>698</v>
      </c>
      <c r="ET448" s="27" t="s">
        <v>698</v>
      </c>
      <c r="EU448" s="27" t="s">
        <v>698</v>
      </c>
      <c r="EV448" s="27" t="s">
        <v>698</v>
      </c>
      <c r="EW448" s="27" t="s">
        <v>698</v>
      </c>
      <c r="EX448" s="27" t="s">
        <v>698</v>
      </c>
      <c r="EY448" s="27" t="s">
        <v>698</v>
      </c>
      <c r="EZ448" s="27" t="s">
        <v>698</v>
      </c>
      <c r="FA448" s="27" t="s">
        <v>698</v>
      </c>
      <c r="FB448" s="27" t="s">
        <v>698</v>
      </c>
      <c r="FC448" s="27" t="s">
        <v>698</v>
      </c>
      <c r="FD448" s="27" t="s">
        <v>698</v>
      </c>
      <c r="FE448" s="27" t="s">
        <v>694</v>
      </c>
      <c r="FF448" s="27" t="s">
        <v>698</v>
      </c>
      <c r="FG448" s="27" t="s">
        <v>698</v>
      </c>
      <c r="FH448" s="27" t="s">
        <v>698</v>
      </c>
      <c r="FI448" s="27" t="s">
        <v>698</v>
      </c>
      <c r="FJ448" s="27" t="s">
        <v>694</v>
      </c>
      <c r="FK448" s="27" t="s">
        <v>698</v>
      </c>
      <c r="FL448" s="27" t="s">
        <v>698</v>
      </c>
      <c r="FM448" s="27" t="s">
        <v>698</v>
      </c>
      <c r="FN448" s="27" t="s">
        <v>694</v>
      </c>
      <c r="FO448" s="72" t="s">
        <v>1175</v>
      </c>
      <c r="FP448" s="72" t="s">
        <v>698</v>
      </c>
      <c r="FQ448" s="72" t="s">
        <v>1176</v>
      </c>
      <c r="FR448" s="72" t="s">
        <v>2116</v>
      </c>
      <c r="FS448" s="72" t="s">
        <v>1178</v>
      </c>
      <c r="FT448" s="72" t="s">
        <v>698</v>
      </c>
      <c r="FU448" s="72" t="s">
        <v>698</v>
      </c>
      <c r="FV448" s="72" t="s">
        <v>698</v>
      </c>
      <c r="FW448" s="78" t="s">
        <v>698</v>
      </c>
      <c r="FX448" s="78" t="s">
        <v>698</v>
      </c>
      <c r="FY448" s="72" t="s">
        <v>698</v>
      </c>
      <c r="FZ448" s="90"/>
      <c r="GA448" s="90"/>
      <c r="GB448" s="90"/>
      <c r="GC448" s="90"/>
      <c r="GD448" s="90"/>
      <c r="GE448" s="90"/>
      <c r="GF448" s="90"/>
      <c r="GG448" s="90"/>
      <c r="GH448" s="105" t="s">
        <v>1179</v>
      </c>
      <c r="GI448" s="106"/>
      <c r="GJ448" s="27"/>
      <c r="GK448" s="28"/>
      <c r="GL448" s="27"/>
    </row>
    <row r="449" spans="1:194" x14ac:dyDescent="0.25">
      <c r="A449" s="71" t="str">
        <f t="shared" si="45"/>
        <v>Expenditure: Operational Cost - Advertising, Publicity and Marketing: Corporate and Municipal Activities</v>
      </c>
      <c r="B449" s="27" t="s">
        <v>1190</v>
      </c>
      <c r="C449" s="27" t="str">
        <f t="shared" si="38"/>
        <v>IE010002003000000000000000000000000000</v>
      </c>
      <c r="D449" s="23" t="s">
        <v>1166</v>
      </c>
      <c r="E449" s="23" t="s">
        <v>724</v>
      </c>
      <c r="F449" s="23" t="s">
        <v>707</v>
      </c>
      <c r="G449" s="23" t="s">
        <v>710</v>
      </c>
      <c r="H449" s="23" t="s">
        <v>697</v>
      </c>
      <c r="I449" s="23" t="s">
        <v>697</v>
      </c>
      <c r="J449" s="23" t="s">
        <v>697</v>
      </c>
      <c r="K449" s="23" t="s">
        <v>697</v>
      </c>
      <c r="L449" s="23" t="s">
        <v>697</v>
      </c>
      <c r="M449" s="23" t="s">
        <v>697</v>
      </c>
      <c r="N449" s="23" t="s">
        <v>697</v>
      </c>
      <c r="O449" s="23" t="s">
        <v>697</v>
      </c>
      <c r="P449" s="23" t="s">
        <v>697</v>
      </c>
      <c r="Q449" s="27">
        <v>0</v>
      </c>
      <c r="R449" s="27" t="s">
        <v>704</v>
      </c>
      <c r="S449" s="27" t="s">
        <v>698</v>
      </c>
      <c r="T449" s="28" t="s">
        <v>694</v>
      </c>
      <c r="U449" s="28"/>
      <c r="V449" s="27" t="s">
        <v>108</v>
      </c>
      <c r="W449" s="27" t="s">
        <v>905</v>
      </c>
      <c r="X449" s="27"/>
      <c r="Y449" s="27"/>
      <c r="Z449" s="27" t="s">
        <v>2168</v>
      </c>
      <c r="AA449" s="27"/>
      <c r="AB449" s="27"/>
      <c r="AC449" s="27"/>
      <c r="AD449" s="27"/>
      <c r="AE449" s="27"/>
      <c r="AF449" s="27"/>
      <c r="AG449" s="27"/>
      <c r="AH449" s="27"/>
      <c r="AI449" s="27" t="s">
        <v>2169</v>
      </c>
      <c r="AJ449" s="28" t="s">
        <v>704</v>
      </c>
      <c r="AK449" s="27" t="s">
        <v>698</v>
      </c>
      <c r="AL449" s="27" t="s">
        <v>698</v>
      </c>
      <c r="AM449" s="27" t="s">
        <v>698</v>
      </c>
      <c r="AN449" s="27" t="s">
        <v>698</v>
      </c>
      <c r="AO449" s="27" t="s">
        <v>698</v>
      </c>
      <c r="AP449" s="27" t="s">
        <v>698</v>
      </c>
      <c r="AQ449" s="27" t="s">
        <v>698</v>
      </c>
      <c r="AR449" s="27" t="s">
        <v>698</v>
      </c>
      <c r="AS449" s="27" t="s">
        <v>698</v>
      </c>
      <c r="AT449" s="27" t="s">
        <v>698</v>
      </c>
      <c r="AU449" s="27" t="s">
        <v>698</v>
      </c>
      <c r="AV449" s="27" t="s">
        <v>698</v>
      </c>
      <c r="AW449" s="27" t="s">
        <v>698</v>
      </c>
      <c r="AX449" s="27" t="s">
        <v>698</v>
      </c>
      <c r="AY449" s="27" t="s">
        <v>698</v>
      </c>
      <c r="AZ449" s="27" t="s">
        <v>698</v>
      </c>
      <c r="BA449" s="27" t="s">
        <v>698</v>
      </c>
      <c r="BB449" s="27" t="s">
        <v>698</v>
      </c>
      <c r="BC449" s="27" t="s">
        <v>698</v>
      </c>
      <c r="BD449" s="27" t="s">
        <v>698</v>
      </c>
      <c r="BE449" s="27" t="s">
        <v>698</v>
      </c>
      <c r="BF449" s="27" t="s">
        <v>698</v>
      </c>
      <c r="BG449" s="27" t="s">
        <v>698</v>
      </c>
      <c r="BH449" s="27" t="s">
        <v>698</v>
      </c>
      <c r="BI449" s="27" t="s">
        <v>704</v>
      </c>
      <c r="BJ449" s="27" t="s">
        <v>698</v>
      </c>
      <c r="BK449" s="27" t="s">
        <v>698</v>
      </c>
      <c r="BL449" s="27" t="s">
        <v>698</v>
      </c>
      <c r="BM449" s="27" t="s">
        <v>698</v>
      </c>
      <c r="BN449" s="27" t="s">
        <v>698</v>
      </c>
      <c r="BO449" s="27" t="s">
        <v>698</v>
      </c>
      <c r="BP449" s="27" t="s">
        <v>698</v>
      </c>
      <c r="BQ449" s="27" t="s">
        <v>698</v>
      </c>
      <c r="BR449" s="27" t="s">
        <v>698</v>
      </c>
      <c r="BS449" s="27" t="s">
        <v>698</v>
      </c>
      <c r="BT449" s="27" t="s">
        <v>698</v>
      </c>
      <c r="BU449" s="27" t="s">
        <v>698</v>
      </c>
      <c r="BV449" s="27" t="s">
        <v>698</v>
      </c>
      <c r="BW449" s="27" t="s">
        <v>698</v>
      </c>
      <c r="BX449" s="27" t="s">
        <v>698</v>
      </c>
      <c r="BY449" s="27" t="s">
        <v>698</v>
      </c>
      <c r="BZ449" s="27" t="s">
        <v>698</v>
      </c>
      <c r="CA449" s="27" t="s">
        <v>698</v>
      </c>
      <c r="CB449" s="27" t="s">
        <v>698</v>
      </c>
      <c r="CC449" s="27" t="s">
        <v>698</v>
      </c>
      <c r="CD449" s="27" t="s">
        <v>698</v>
      </c>
      <c r="CE449" s="27" t="s">
        <v>698</v>
      </c>
      <c r="CF449" s="27" t="s">
        <v>698</v>
      </c>
      <c r="CG449" s="27" t="s">
        <v>698</v>
      </c>
      <c r="CH449" s="27" t="s">
        <v>698</v>
      </c>
      <c r="CI449" s="27" t="s">
        <v>704</v>
      </c>
      <c r="CJ449" s="27" t="s">
        <v>698</v>
      </c>
      <c r="CK449" s="27" t="s">
        <v>698</v>
      </c>
      <c r="CL449" s="27" t="s">
        <v>698</v>
      </c>
      <c r="CM449" s="27" t="s">
        <v>698</v>
      </c>
      <c r="CN449" s="27" t="s">
        <v>698</v>
      </c>
      <c r="CO449" s="27" t="s">
        <v>698</v>
      </c>
      <c r="CP449" s="27" t="s">
        <v>698</v>
      </c>
      <c r="CQ449" s="27" t="s">
        <v>698</v>
      </c>
      <c r="CR449" s="27" t="s">
        <v>698</v>
      </c>
      <c r="CS449" s="27" t="s">
        <v>698</v>
      </c>
      <c r="CT449" s="27" t="s">
        <v>704</v>
      </c>
      <c r="CU449" s="27" t="s">
        <v>698</v>
      </c>
      <c r="CV449" s="27" t="s">
        <v>698</v>
      </c>
      <c r="CW449" s="27" t="s">
        <v>698</v>
      </c>
      <c r="CX449" s="27" t="s">
        <v>698</v>
      </c>
      <c r="CY449" s="27" t="s">
        <v>698</v>
      </c>
      <c r="CZ449" s="27" t="s">
        <v>698</v>
      </c>
      <c r="DA449" s="27" t="s">
        <v>698</v>
      </c>
      <c r="DB449" s="27" t="s">
        <v>698</v>
      </c>
      <c r="DC449" s="27" t="s">
        <v>698</v>
      </c>
      <c r="DD449" s="27" t="s">
        <v>698</v>
      </c>
      <c r="DE449" s="27" t="s">
        <v>698</v>
      </c>
      <c r="DF449" s="27" t="s">
        <v>698</v>
      </c>
      <c r="DG449" s="27" t="s">
        <v>698</v>
      </c>
      <c r="DH449" s="27" t="s">
        <v>698</v>
      </c>
      <c r="DI449" s="27" t="s">
        <v>698</v>
      </c>
      <c r="DJ449" s="27" t="s">
        <v>698</v>
      </c>
      <c r="DK449" s="27" t="s">
        <v>698</v>
      </c>
      <c r="DL449" s="27" t="s">
        <v>698</v>
      </c>
      <c r="DM449" s="27" t="s">
        <v>698</v>
      </c>
      <c r="DN449" s="27" t="s">
        <v>698</v>
      </c>
      <c r="DO449" s="27" t="s">
        <v>698</v>
      </c>
      <c r="DP449" s="27" t="s">
        <v>698</v>
      </c>
      <c r="DQ449" s="27" t="s">
        <v>698</v>
      </c>
      <c r="DR449" s="27" t="s">
        <v>698</v>
      </c>
      <c r="DS449" s="27"/>
      <c r="DT449" s="27" t="s">
        <v>698</v>
      </c>
      <c r="DU449" s="27" t="s">
        <v>698</v>
      </c>
      <c r="DV449" s="27" t="s">
        <v>698</v>
      </c>
      <c r="DW449" s="27" t="s">
        <v>698</v>
      </c>
      <c r="DX449" s="27" t="s">
        <v>698</v>
      </c>
      <c r="DY449" s="27" t="s">
        <v>698</v>
      </c>
      <c r="DZ449" s="27" t="s">
        <v>698</v>
      </c>
      <c r="EA449" s="27" t="s">
        <v>698</v>
      </c>
      <c r="EB449" s="27" t="s">
        <v>698</v>
      </c>
      <c r="EC449" s="27" t="s">
        <v>698</v>
      </c>
      <c r="ED449" s="27" t="s">
        <v>698</v>
      </c>
      <c r="EE449" s="27" t="s">
        <v>698</v>
      </c>
      <c r="EF449" s="27" t="s">
        <v>698</v>
      </c>
      <c r="EG449" s="27" t="s">
        <v>694</v>
      </c>
      <c r="EH449" s="27" t="s">
        <v>698</v>
      </c>
      <c r="EI449" s="27" t="s">
        <v>698</v>
      </c>
      <c r="EJ449" s="27" t="s">
        <v>698</v>
      </c>
      <c r="EK449" s="27" t="s">
        <v>698</v>
      </c>
      <c r="EL449" s="27" t="s">
        <v>698</v>
      </c>
      <c r="EM449" s="27" t="s">
        <v>698</v>
      </c>
      <c r="EN449" s="27" t="s">
        <v>698</v>
      </c>
      <c r="EO449" s="27" t="s">
        <v>698</v>
      </c>
      <c r="EP449" s="27" t="s">
        <v>698</v>
      </c>
      <c r="EQ449" s="27" t="s">
        <v>698</v>
      </c>
      <c r="ER449" s="27" t="s">
        <v>698</v>
      </c>
      <c r="ES449" s="27" t="s">
        <v>698</v>
      </c>
      <c r="ET449" s="27" t="s">
        <v>698</v>
      </c>
      <c r="EU449" s="27" t="s">
        <v>698</v>
      </c>
      <c r="EV449" s="27" t="s">
        <v>698</v>
      </c>
      <c r="EW449" s="27" t="s">
        <v>698</v>
      </c>
      <c r="EX449" s="27" t="s">
        <v>698</v>
      </c>
      <c r="EY449" s="27" t="s">
        <v>698</v>
      </c>
      <c r="EZ449" s="27" t="s">
        <v>698</v>
      </c>
      <c r="FA449" s="27" t="s">
        <v>698</v>
      </c>
      <c r="FB449" s="27" t="s">
        <v>698</v>
      </c>
      <c r="FC449" s="27" t="s">
        <v>698</v>
      </c>
      <c r="FD449" s="27" t="s">
        <v>698</v>
      </c>
      <c r="FE449" s="27" t="s">
        <v>694</v>
      </c>
      <c r="FF449" s="27" t="s">
        <v>698</v>
      </c>
      <c r="FG449" s="27" t="s">
        <v>698</v>
      </c>
      <c r="FH449" s="27" t="s">
        <v>698</v>
      </c>
      <c r="FI449" s="27" t="s">
        <v>698</v>
      </c>
      <c r="FJ449" s="27" t="s">
        <v>694</v>
      </c>
      <c r="FK449" s="27" t="s">
        <v>698</v>
      </c>
      <c r="FL449" s="27" t="s">
        <v>698</v>
      </c>
      <c r="FM449" s="27" t="s">
        <v>698</v>
      </c>
      <c r="FN449" s="27" t="s">
        <v>694</v>
      </c>
      <c r="FO449" s="72" t="s">
        <v>1175</v>
      </c>
      <c r="FP449" s="72" t="s">
        <v>698</v>
      </c>
      <c r="FQ449" s="72" t="s">
        <v>1176</v>
      </c>
      <c r="FR449" s="72" t="s">
        <v>2116</v>
      </c>
      <c r="FS449" s="72" t="s">
        <v>1178</v>
      </c>
      <c r="FT449" s="72" t="s">
        <v>698</v>
      </c>
      <c r="FU449" s="72" t="s">
        <v>698</v>
      </c>
      <c r="FV449" s="72" t="s">
        <v>698</v>
      </c>
      <c r="FW449" s="78" t="s">
        <v>698</v>
      </c>
      <c r="FX449" s="78" t="s">
        <v>698</v>
      </c>
      <c r="FY449" s="72" t="s">
        <v>698</v>
      </c>
      <c r="FZ449" s="90"/>
      <c r="GA449" s="90"/>
      <c r="GB449" s="90"/>
      <c r="GC449" s="90"/>
      <c r="GD449" s="90"/>
      <c r="GE449" s="90"/>
      <c r="GF449" s="90"/>
      <c r="GG449" s="90"/>
      <c r="GH449" s="105" t="s">
        <v>1179</v>
      </c>
      <c r="GI449" s="106"/>
      <c r="GJ449" s="27"/>
      <c r="GK449" s="28"/>
      <c r="GL449" s="27"/>
    </row>
    <row r="450" spans="1:194" x14ac:dyDescent="0.25">
      <c r="A450" s="71" t="str">
        <f t="shared" si="45"/>
        <v>Expenditure: Operational Cost - Advertising, Publicity and Marketing: Customer/Client Information</v>
      </c>
      <c r="B450" s="27" t="s">
        <v>1190</v>
      </c>
      <c r="C450" s="27" t="str">
        <f t="shared" si="38"/>
        <v>IE010002004000000000000000000000000000</v>
      </c>
      <c r="D450" s="23" t="s">
        <v>1166</v>
      </c>
      <c r="E450" s="23" t="s">
        <v>724</v>
      </c>
      <c r="F450" s="23" t="s">
        <v>707</v>
      </c>
      <c r="G450" s="23" t="s">
        <v>711</v>
      </c>
      <c r="H450" s="23" t="s">
        <v>697</v>
      </c>
      <c r="I450" s="23" t="s">
        <v>697</v>
      </c>
      <c r="J450" s="23" t="s">
        <v>697</v>
      </c>
      <c r="K450" s="23" t="s">
        <v>697</v>
      </c>
      <c r="L450" s="23" t="s">
        <v>697</v>
      </c>
      <c r="M450" s="23" t="s">
        <v>697</v>
      </c>
      <c r="N450" s="23" t="s">
        <v>697</v>
      </c>
      <c r="O450" s="23" t="s">
        <v>697</v>
      </c>
      <c r="P450" s="23" t="s">
        <v>697</v>
      </c>
      <c r="Q450" s="27">
        <v>0</v>
      </c>
      <c r="R450" s="27" t="s">
        <v>704</v>
      </c>
      <c r="S450" s="27" t="s">
        <v>698</v>
      </c>
      <c r="T450" s="28" t="s">
        <v>694</v>
      </c>
      <c r="U450" s="28"/>
      <c r="V450" s="27" t="s">
        <v>109</v>
      </c>
      <c r="W450" s="27" t="s">
        <v>905</v>
      </c>
      <c r="X450" s="27"/>
      <c r="Y450" s="27"/>
      <c r="Z450" s="27" t="s">
        <v>2170</v>
      </c>
      <c r="AA450" s="27"/>
      <c r="AB450" s="27"/>
      <c r="AC450" s="27"/>
      <c r="AD450" s="27"/>
      <c r="AE450" s="27"/>
      <c r="AF450" s="27"/>
      <c r="AG450" s="27"/>
      <c r="AH450" s="27"/>
      <c r="AI450" s="27" t="s">
        <v>2171</v>
      </c>
      <c r="AJ450" s="28" t="s">
        <v>704</v>
      </c>
      <c r="AK450" s="27" t="s">
        <v>698</v>
      </c>
      <c r="AL450" s="27" t="s">
        <v>698</v>
      </c>
      <c r="AM450" s="27" t="s">
        <v>698</v>
      </c>
      <c r="AN450" s="27" t="s">
        <v>698</v>
      </c>
      <c r="AO450" s="27" t="s">
        <v>698</v>
      </c>
      <c r="AP450" s="27" t="s">
        <v>698</v>
      </c>
      <c r="AQ450" s="27" t="s">
        <v>698</v>
      </c>
      <c r="AR450" s="27" t="s">
        <v>698</v>
      </c>
      <c r="AS450" s="27" t="s">
        <v>698</v>
      </c>
      <c r="AT450" s="27" t="s">
        <v>698</v>
      </c>
      <c r="AU450" s="27" t="s">
        <v>698</v>
      </c>
      <c r="AV450" s="27" t="s">
        <v>698</v>
      </c>
      <c r="AW450" s="27" t="s">
        <v>698</v>
      </c>
      <c r="AX450" s="27" t="s">
        <v>698</v>
      </c>
      <c r="AY450" s="27" t="s">
        <v>698</v>
      </c>
      <c r="AZ450" s="27" t="s">
        <v>698</v>
      </c>
      <c r="BA450" s="27" t="s">
        <v>698</v>
      </c>
      <c r="BB450" s="27" t="s">
        <v>698</v>
      </c>
      <c r="BC450" s="27" t="s">
        <v>698</v>
      </c>
      <c r="BD450" s="27" t="s">
        <v>698</v>
      </c>
      <c r="BE450" s="27" t="s">
        <v>698</v>
      </c>
      <c r="BF450" s="27" t="s">
        <v>698</v>
      </c>
      <c r="BG450" s="27" t="s">
        <v>698</v>
      </c>
      <c r="BH450" s="27" t="s">
        <v>698</v>
      </c>
      <c r="BI450" s="27" t="s">
        <v>704</v>
      </c>
      <c r="BJ450" s="27" t="s">
        <v>698</v>
      </c>
      <c r="BK450" s="27" t="s">
        <v>698</v>
      </c>
      <c r="BL450" s="27" t="s">
        <v>698</v>
      </c>
      <c r="BM450" s="27" t="s">
        <v>698</v>
      </c>
      <c r="BN450" s="27" t="s">
        <v>698</v>
      </c>
      <c r="BO450" s="27" t="s">
        <v>698</v>
      </c>
      <c r="BP450" s="27" t="s">
        <v>698</v>
      </c>
      <c r="BQ450" s="27" t="s">
        <v>698</v>
      </c>
      <c r="BR450" s="27" t="s">
        <v>698</v>
      </c>
      <c r="BS450" s="27" t="s">
        <v>698</v>
      </c>
      <c r="BT450" s="27" t="s">
        <v>698</v>
      </c>
      <c r="BU450" s="27" t="s">
        <v>698</v>
      </c>
      <c r="BV450" s="27" t="s">
        <v>698</v>
      </c>
      <c r="BW450" s="27" t="s">
        <v>698</v>
      </c>
      <c r="BX450" s="27" t="s">
        <v>698</v>
      </c>
      <c r="BY450" s="27" t="s">
        <v>698</v>
      </c>
      <c r="BZ450" s="27" t="s">
        <v>698</v>
      </c>
      <c r="CA450" s="27" t="s">
        <v>698</v>
      </c>
      <c r="CB450" s="27" t="s">
        <v>698</v>
      </c>
      <c r="CC450" s="27" t="s">
        <v>698</v>
      </c>
      <c r="CD450" s="27" t="s">
        <v>698</v>
      </c>
      <c r="CE450" s="27" t="s">
        <v>698</v>
      </c>
      <c r="CF450" s="27" t="s">
        <v>698</v>
      </c>
      <c r="CG450" s="27" t="s">
        <v>698</v>
      </c>
      <c r="CH450" s="27" t="s">
        <v>698</v>
      </c>
      <c r="CI450" s="27" t="s">
        <v>704</v>
      </c>
      <c r="CJ450" s="27" t="s">
        <v>698</v>
      </c>
      <c r="CK450" s="27" t="s">
        <v>698</v>
      </c>
      <c r="CL450" s="27" t="s">
        <v>698</v>
      </c>
      <c r="CM450" s="27" t="s">
        <v>698</v>
      </c>
      <c r="CN450" s="27" t="s">
        <v>698</v>
      </c>
      <c r="CO450" s="27" t="s">
        <v>698</v>
      </c>
      <c r="CP450" s="27" t="s">
        <v>698</v>
      </c>
      <c r="CQ450" s="27" t="s">
        <v>698</v>
      </c>
      <c r="CR450" s="27" t="s">
        <v>698</v>
      </c>
      <c r="CS450" s="27" t="s">
        <v>698</v>
      </c>
      <c r="CT450" s="27" t="s">
        <v>704</v>
      </c>
      <c r="CU450" s="27" t="s">
        <v>698</v>
      </c>
      <c r="CV450" s="27" t="s">
        <v>698</v>
      </c>
      <c r="CW450" s="27" t="s">
        <v>698</v>
      </c>
      <c r="CX450" s="27" t="s">
        <v>698</v>
      </c>
      <c r="CY450" s="27" t="s">
        <v>698</v>
      </c>
      <c r="CZ450" s="27" t="s">
        <v>698</v>
      </c>
      <c r="DA450" s="27" t="s">
        <v>698</v>
      </c>
      <c r="DB450" s="27" t="s">
        <v>698</v>
      </c>
      <c r="DC450" s="27" t="s">
        <v>698</v>
      </c>
      <c r="DD450" s="27" t="s">
        <v>698</v>
      </c>
      <c r="DE450" s="27" t="s">
        <v>698</v>
      </c>
      <c r="DF450" s="27" t="s">
        <v>698</v>
      </c>
      <c r="DG450" s="27" t="s">
        <v>698</v>
      </c>
      <c r="DH450" s="27" t="s">
        <v>698</v>
      </c>
      <c r="DI450" s="27" t="s">
        <v>698</v>
      </c>
      <c r="DJ450" s="27" t="s">
        <v>698</v>
      </c>
      <c r="DK450" s="27" t="s">
        <v>698</v>
      </c>
      <c r="DL450" s="27" t="s">
        <v>698</v>
      </c>
      <c r="DM450" s="27" t="s">
        <v>698</v>
      </c>
      <c r="DN450" s="27" t="s">
        <v>698</v>
      </c>
      <c r="DO450" s="27" t="s">
        <v>698</v>
      </c>
      <c r="DP450" s="27" t="s">
        <v>698</v>
      </c>
      <c r="DQ450" s="27" t="s">
        <v>698</v>
      </c>
      <c r="DR450" s="27" t="s">
        <v>698</v>
      </c>
      <c r="DS450" s="27"/>
      <c r="DT450" s="27" t="s">
        <v>698</v>
      </c>
      <c r="DU450" s="27" t="s">
        <v>698</v>
      </c>
      <c r="DV450" s="27" t="s">
        <v>698</v>
      </c>
      <c r="DW450" s="27" t="s">
        <v>698</v>
      </c>
      <c r="DX450" s="27" t="s">
        <v>698</v>
      </c>
      <c r="DY450" s="27" t="s">
        <v>698</v>
      </c>
      <c r="DZ450" s="27" t="s">
        <v>698</v>
      </c>
      <c r="EA450" s="27" t="s">
        <v>698</v>
      </c>
      <c r="EB450" s="27" t="s">
        <v>698</v>
      </c>
      <c r="EC450" s="27" t="s">
        <v>698</v>
      </c>
      <c r="ED450" s="27" t="s">
        <v>698</v>
      </c>
      <c r="EE450" s="27" t="s">
        <v>698</v>
      </c>
      <c r="EF450" s="27" t="s">
        <v>698</v>
      </c>
      <c r="EG450" s="27" t="s">
        <v>694</v>
      </c>
      <c r="EH450" s="27" t="s">
        <v>698</v>
      </c>
      <c r="EI450" s="27" t="s">
        <v>698</v>
      </c>
      <c r="EJ450" s="27" t="s">
        <v>698</v>
      </c>
      <c r="EK450" s="27" t="s">
        <v>698</v>
      </c>
      <c r="EL450" s="27" t="s">
        <v>698</v>
      </c>
      <c r="EM450" s="27" t="s">
        <v>698</v>
      </c>
      <c r="EN450" s="27" t="s">
        <v>698</v>
      </c>
      <c r="EO450" s="27" t="s">
        <v>698</v>
      </c>
      <c r="EP450" s="27" t="s">
        <v>698</v>
      </c>
      <c r="EQ450" s="27" t="s">
        <v>698</v>
      </c>
      <c r="ER450" s="27" t="s">
        <v>698</v>
      </c>
      <c r="ES450" s="27" t="s">
        <v>698</v>
      </c>
      <c r="ET450" s="27" t="s">
        <v>698</v>
      </c>
      <c r="EU450" s="27" t="s">
        <v>698</v>
      </c>
      <c r="EV450" s="27" t="s">
        <v>698</v>
      </c>
      <c r="EW450" s="27" t="s">
        <v>698</v>
      </c>
      <c r="EX450" s="27" t="s">
        <v>698</v>
      </c>
      <c r="EY450" s="27" t="s">
        <v>698</v>
      </c>
      <c r="EZ450" s="27" t="s">
        <v>698</v>
      </c>
      <c r="FA450" s="27" t="s">
        <v>698</v>
      </c>
      <c r="FB450" s="27" t="s">
        <v>698</v>
      </c>
      <c r="FC450" s="27" t="s">
        <v>698</v>
      </c>
      <c r="FD450" s="27" t="s">
        <v>698</v>
      </c>
      <c r="FE450" s="27" t="s">
        <v>694</v>
      </c>
      <c r="FF450" s="27" t="s">
        <v>698</v>
      </c>
      <c r="FG450" s="27" t="s">
        <v>698</v>
      </c>
      <c r="FH450" s="27" t="s">
        <v>698</v>
      </c>
      <c r="FI450" s="27" t="s">
        <v>698</v>
      </c>
      <c r="FJ450" s="27" t="s">
        <v>694</v>
      </c>
      <c r="FK450" s="27" t="s">
        <v>698</v>
      </c>
      <c r="FL450" s="27" t="s">
        <v>698</v>
      </c>
      <c r="FM450" s="27" t="s">
        <v>698</v>
      </c>
      <c r="FN450" s="27" t="s">
        <v>694</v>
      </c>
      <c r="FO450" s="72" t="s">
        <v>1175</v>
      </c>
      <c r="FP450" s="72" t="s">
        <v>698</v>
      </c>
      <c r="FQ450" s="72" t="s">
        <v>1176</v>
      </c>
      <c r="FR450" s="72" t="s">
        <v>2116</v>
      </c>
      <c r="FS450" s="72" t="s">
        <v>1178</v>
      </c>
      <c r="FT450" s="72" t="s">
        <v>698</v>
      </c>
      <c r="FU450" s="72" t="s">
        <v>698</v>
      </c>
      <c r="FV450" s="72" t="s">
        <v>698</v>
      </c>
      <c r="FW450" s="78" t="s">
        <v>698</v>
      </c>
      <c r="FX450" s="78" t="s">
        <v>698</v>
      </c>
      <c r="FY450" s="72" t="s">
        <v>698</v>
      </c>
      <c r="FZ450" s="90"/>
      <c r="GA450" s="90"/>
      <c r="GB450" s="90"/>
      <c r="GC450" s="90"/>
      <c r="GD450" s="90"/>
      <c r="GE450" s="90"/>
      <c r="GF450" s="90"/>
      <c r="GG450" s="90"/>
      <c r="GH450" s="105" t="s">
        <v>1179</v>
      </c>
      <c r="GI450" s="106"/>
      <c r="GJ450" s="27"/>
      <c r="GK450" s="28"/>
      <c r="GL450" s="27"/>
    </row>
    <row r="451" spans="1:194" x14ac:dyDescent="0.25">
      <c r="A451" s="71" t="str">
        <f t="shared" si="45"/>
        <v xml:space="preserve">Expenditure: Operational Cost - Advertising, Publicity and Marketing: Gifts and Promotional Items </v>
      </c>
      <c r="B451" s="27" t="s">
        <v>1190</v>
      </c>
      <c r="C451" s="27" t="str">
        <f t="shared" si="38"/>
        <v>IE010002005000000000000000000000000000</v>
      </c>
      <c r="D451" s="23" t="s">
        <v>1166</v>
      </c>
      <c r="E451" s="23" t="s">
        <v>724</v>
      </c>
      <c r="F451" s="23" t="s">
        <v>707</v>
      </c>
      <c r="G451" s="23" t="s">
        <v>713</v>
      </c>
      <c r="H451" s="23" t="s">
        <v>697</v>
      </c>
      <c r="I451" s="23" t="s">
        <v>697</v>
      </c>
      <c r="J451" s="23" t="s">
        <v>697</v>
      </c>
      <c r="K451" s="23" t="s">
        <v>697</v>
      </c>
      <c r="L451" s="23" t="s">
        <v>697</v>
      </c>
      <c r="M451" s="23" t="s">
        <v>697</v>
      </c>
      <c r="N451" s="23" t="s">
        <v>697</v>
      </c>
      <c r="O451" s="23" t="s">
        <v>697</v>
      </c>
      <c r="P451" s="23" t="s">
        <v>697</v>
      </c>
      <c r="Q451" s="27">
        <v>0</v>
      </c>
      <c r="R451" s="27" t="s">
        <v>704</v>
      </c>
      <c r="S451" s="27" t="s">
        <v>698</v>
      </c>
      <c r="T451" s="28" t="s">
        <v>694</v>
      </c>
      <c r="U451" s="28"/>
      <c r="V451" s="27" t="s">
        <v>110</v>
      </c>
      <c r="W451" s="27" t="s">
        <v>905</v>
      </c>
      <c r="X451" s="27"/>
      <c r="Y451" s="27"/>
      <c r="Z451" s="27" t="s">
        <v>2172</v>
      </c>
      <c r="AA451" s="27"/>
      <c r="AB451" s="27"/>
      <c r="AC451" s="27"/>
      <c r="AD451" s="27"/>
      <c r="AE451" s="27"/>
      <c r="AF451" s="27"/>
      <c r="AG451" s="27"/>
      <c r="AH451" s="27"/>
      <c r="AI451" s="27" t="s">
        <v>2173</v>
      </c>
      <c r="AJ451" s="28" t="s">
        <v>704</v>
      </c>
      <c r="AK451" s="27" t="s">
        <v>698</v>
      </c>
      <c r="AL451" s="27" t="s">
        <v>698</v>
      </c>
      <c r="AM451" s="27" t="s">
        <v>698</v>
      </c>
      <c r="AN451" s="27" t="s">
        <v>698</v>
      </c>
      <c r="AO451" s="27" t="s">
        <v>698</v>
      </c>
      <c r="AP451" s="27" t="s">
        <v>698</v>
      </c>
      <c r="AQ451" s="27" t="s">
        <v>698</v>
      </c>
      <c r="AR451" s="27" t="s">
        <v>698</v>
      </c>
      <c r="AS451" s="27" t="s">
        <v>698</v>
      </c>
      <c r="AT451" s="27" t="s">
        <v>698</v>
      </c>
      <c r="AU451" s="27" t="s">
        <v>698</v>
      </c>
      <c r="AV451" s="27" t="s">
        <v>698</v>
      </c>
      <c r="AW451" s="27" t="s">
        <v>698</v>
      </c>
      <c r="AX451" s="27" t="s">
        <v>698</v>
      </c>
      <c r="AY451" s="27" t="s">
        <v>698</v>
      </c>
      <c r="AZ451" s="27" t="s">
        <v>698</v>
      </c>
      <c r="BA451" s="27" t="s">
        <v>698</v>
      </c>
      <c r="BB451" s="27" t="s">
        <v>698</v>
      </c>
      <c r="BC451" s="27" t="s">
        <v>698</v>
      </c>
      <c r="BD451" s="27" t="s">
        <v>698</v>
      </c>
      <c r="BE451" s="27" t="s">
        <v>698</v>
      </c>
      <c r="BF451" s="27" t="s">
        <v>698</v>
      </c>
      <c r="BG451" s="27" t="s">
        <v>698</v>
      </c>
      <c r="BH451" s="27" t="s">
        <v>698</v>
      </c>
      <c r="BI451" s="27" t="s">
        <v>704</v>
      </c>
      <c r="BJ451" s="27" t="s">
        <v>698</v>
      </c>
      <c r="BK451" s="27" t="s">
        <v>698</v>
      </c>
      <c r="BL451" s="27" t="s">
        <v>698</v>
      </c>
      <c r="BM451" s="27" t="s">
        <v>698</v>
      </c>
      <c r="BN451" s="27" t="s">
        <v>698</v>
      </c>
      <c r="BO451" s="27" t="s">
        <v>698</v>
      </c>
      <c r="BP451" s="27" t="s">
        <v>698</v>
      </c>
      <c r="BQ451" s="27" t="s">
        <v>698</v>
      </c>
      <c r="BR451" s="27" t="s">
        <v>698</v>
      </c>
      <c r="BS451" s="27" t="s">
        <v>698</v>
      </c>
      <c r="BT451" s="27" t="s">
        <v>698</v>
      </c>
      <c r="BU451" s="27" t="s">
        <v>698</v>
      </c>
      <c r="BV451" s="27" t="s">
        <v>698</v>
      </c>
      <c r="BW451" s="27" t="s">
        <v>698</v>
      </c>
      <c r="BX451" s="27" t="s">
        <v>698</v>
      </c>
      <c r="BY451" s="27" t="s">
        <v>698</v>
      </c>
      <c r="BZ451" s="27" t="s">
        <v>698</v>
      </c>
      <c r="CA451" s="27" t="s">
        <v>698</v>
      </c>
      <c r="CB451" s="27" t="s">
        <v>698</v>
      </c>
      <c r="CC451" s="27" t="s">
        <v>698</v>
      </c>
      <c r="CD451" s="27" t="s">
        <v>698</v>
      </c>
      <c r="CE451" s="27" t="s">
        <v>698</v>
      </c>
      <c r="CF451" s="27" t="s">
        <v>698</v>
      </c>
      <c r="CG451" s="27" t="s">
        <v>698</v>
      </c>
      <c r="CH451" s="27" t="s">
        <v>698</v>
      </c>
      <c r="CI451" s="27" t="s">
        <v>704</v>
      </c>
      <c r="CJ451" s="27" t="s">
        <v>698</v>
      </c>
      <c r="CK451" s="27" t="s">
        <v>698</v>
      </c>
      <c r="CL451" s="27" t="s">
        <v>698</v>
      </c>
      <c r="CM451" s="27" t="s">
        <v>698</v>
      </c>
      <c r="CN451" s="27" t="s">
        <v>698</v>
      </c>
      <c r="CO451" s="27" t="s">
        <v>698</v>
      </c>
      <c r="CP451" s="27" t="s">
        <v>698</v>
      </c>
      <c r="CQ451" s="27" t="s">
        <v>698</v>
      </c>
      <c r="CR451" s="27" t="s">
        <v>698</v>
      </c>
      <c r="CS451" s="27" t="s">
        <v>698</v>
      </c>
      <c r="CT451" s="27" t="s">
        <v>704</v>
      </c>
      <c r="CU451" s="27" t="s">
        <v>698</v>
      </c>
      <c r="CV451" s="27" t="s">
        <v>698</v>
      </c>
      <c r="CW451" s="27" t="s">
        <v>698</v>
      </c>
      <c r="CX451" s="27" t="s">
        <v>698</v>
      </c>
      <c r="CY451" s="27" t="s">
        <v>698</v>
      </c>
      <c r="CZ451" s="27" t="s">
        <v>698</v>
      </c>
      <c r="DA451" s="27" t="s">
        <v>698</v>
      </c>
      <c r="DB451" s="27" t="s">
        <v>698</v>
      </c>
      <c r="DC451" s="27" t="s">
        <v>698</v>
      </c>
      <c r="DD451" s="27" t="s">
        <v>698</v>
      </c>
      <c r="DE451" s="27" t="s">
        <v>698</v>
      </c>
      <c r="DF451" s="27" t="s">
        <v>698</v>
      </c>
      <c r="DG451" s="27" t="s">
        <v>698</v>
      </c>
      <c r="DH451" s="27" t="s">
        <v>698</v>
      </c>
      <c r="DI451" s="27" t="s">
        <v>698</v>
      </c>
      <c r="DJ451" s="27" t="s">
        <v>698</v>
      </c>
      <c r="DK451" s="27" t="s">
        <v>698</v>
      </c>
      <c r="DL451" s="27" t="s">
        <v>698</v>
      </c>
      <c r="DM451" s="27" t="s">
        <v>698</v>
      </c>
      <c r="DN451" s="27" t="s">
        <v>698</v>
      </c>
      <c r="DO451" s="27" t="s">
        <v>698</v>
      </c>
      <c r="DP451" s="27" t="s">
        <v>698</v>
      </c>
      <c r="DQ451" s="27" t="s">
        <v>698</v>
      </c>
      <c r="DR451" s="27" t="s">
        <v>698</v>
      </c>
      <c r="DS451" s="27"/>
      <c r="DT451" s="27" t="s">
        <v>698</v>
      </c>
      <c r="DU451" s="27" t="s">
        <v>698</v>
      </c>
      <c r="DV451" s="27" t="s">
        <v>698</v>
      </c>
      <c r="DW451" s="27" t="s">
        <v>698</v>
      </c>
      <c r="DX451" s="27" t="s">
        <v>698</v>
      </c>
      <c r="DY451" s="27" t="s">
        <v>698</v>
      </c>
      <c r="DZ451" s="27" t="s">
        <v>698</v>
      </c>
      <c r="EA451" s="27" t="s">
        <v>698</v>
      </c>
      <c r="EB451" s="27" t="s">
        <v>698</v>
      </c>
      <c r="EC451" s="27" t="s">
        <v>698</v>
      </c>
      <c r="ED451" s="27" t="s">
        <v>698</v>
      </c>
      <c r="EE451" s="27" t="s">
        <v>698</v>
      </c>
      <c r="EF451" s="27" t="s">
        <v>698</v>
      </c>
      <c r="EG451" s="27" t="s">
        <v>694</v>
      </c>
      <c r="EH451" s="27" t="s">
        <v>698</v>
      </c>
      <c r="EI451" s="27" t="s">
        <v>698</v>
      </c>
      <c r="EJ451" s="27" t="s">
        <v>698</v>
      </c>
      <c r="EK451" s="27" t="s">
        <v>698</v>
      </c>
      <c r="EL451" s="27" t="s">
        <v>698</v>
      </c>
      <c r="EM451" s="27" t="s">
        <v>698</v>
      </c>
      <c r="EN451" s="27" t="s">
        <v>698</v>
      </c>
      <c r="EO451" s="27" t="s">
        <v>698</v>
      </c>
      <c r="EP451" s="27" t="s">
        <v>698</v>
      </c>
      <c r="EQ451" s="27" t="s">
        <v>698</v>
      </c>
      <c r="ER451" s="27" t="s">
        <v>698</v>
      </c>
      <c r="ES451" s="27" t="s">
        <v>698</v>
      </c>
      <c r="ET451" s="27" t="s">
        <v>698</v>
      </c>
      <c r="EU451" s="27" t="s">
        <v>698</v>
      </c>
      <c r="EV451" s="27" t="s">
        <v>698</v>
      </c>
      <c r="EW451" s="27" t="s">
        <v>698</v>
      </c>
      <c r="EX451" s="27" t="s">
        <v>698</v>
      </c>
      <c r="EY451" s="27" t="s">
        <v>698</v>
      </c>
      <c r="EZ451" s="27" t="s">
        <v>698</v>
      </c>
      <c r="FA451" s="27" t="s">
        <v>698</v>
      </c>
      <c r="FB451" s="27" t="s">
        <v>698</v>
      </c>
      <c r="FC451" s="27" t="s">
        <v>698</v>
      </c>
      <c r="FD451" s="27" t="s">
        <v>698</v>
      </c>
      <c r="FE451" s="27" t="s">
        <v>694</v>
      </c>
      <c r="FF451" s="27" t="s">
        <v>698</v>
      </c>
      <c r="FG451" s="27" t="s">
        <v>698</v>
      </c>
      <c r="FH451" s="27" t="s">
        <v>698</v>
      </c>
      <c r="FI451" s="27" t="s">
        <v>698</v>
      </c>
      <c r="FJ451" s="27" t="s">
        <v>694</v>
      </c>
      <c r="FK451" s="27" t="s">
        <v>698</v>
      </c>
      <c r="FL451" s="27" t="s">
        <v>698</v>
      </c>
      <c r="FM451" s="27" t="s">
        <v>698</v>
      </c>
      <c r="FN451" s="27" t="s">
        <v>694</v>
      </c>
      <c r="FO451" s="72" t="s">
        <v>1175</v>
      </c>
      <c r="FP451" s="72" t="s">
        <v>698</v>
      </c>
      <c r="FQ451" s="72" t="s">
        <v>1176</v>
      </c>
      <c r="FR451" s="72" t="s">
        <v>2116</v>
      </c>
      <c r="FS451" s="72" t="s">
        <v>1178</v>
      </c>
      <c r="FT451" s="72" t="s">
        <v>698</v>
      </c>
      <c r="FU451" s="72" t="s">
        <v>698</v>
      </c>
      <c r="FV451" s="72" t="s">
        <v>698</v>
      </c>
      <c r="FW451" s="78" t="s">
        <v>698</v>
      </c>
      <c r="FX451" s="78" t="s">
        <v>698</v>
      </c>
      <c r="FY451" s="72" t="s">
        <v>698</v>
      </c>
      <c r="FZ451" s="90"/>
      <c r="GA451" s="90"/>
      <c r="GB451" s="90"/>
      <c r="GC451" s="90"/>
      <c r="GD451" s="90"/>
      <c r="GE451" s="90"/>
      <c r="GF451" s="90"/>
      <c r="GG451" s="90"/>
      <c r="GH451" s="105" t="s">
        <v>1179</v>
      </c>
      <c r="GI451" s="106"/>
      <c r="GJ451" s="27"/>
      <c r="GK451" s="28"/>
      <c r="GL451" s="27"/>
    </row>
    <row r="452" spans="1:194" x14ac:dyDescent="0.25">
      <c r="A452" s="71" t="str">
        <f t="shared" si="45"/>
        <v>Expenditure: Operational Cost - Advertising, Publicity and Marketing: Municipal Newsletters</v>
      </c>
      <c r="B452" s="27" t="s">
        <v>1190</v>
      </c>
      <c r="C452" s="27" t="str">
        <f t="shared" si="38"/>
        <v>IE010002006000000000000000000000000000</v>
      </c>
      <c r="D452" s="23" t="s">
        <v>1166</v>
      </c>
      <c r="E452" s="23" t="s">
        <v>724</v>
      </c>
      <c r="F452" s="23" t="s">
        <v>707</v>
      </c>
      <c r="G452" s="23" t="s">
        <v>715</v>
      </c>
      <c r="H452" s="23" t="s">
        <v>697</v>
      </c>
      <c r="I452" s="23" t="s">
        <v>697</v>
      </c>
      <c r="J452" s="23" t="s">
        <v>697</v>
      </c>
      <c r="K452" s="23" t="s">
        <v>697</v>
      </c>
      <c r="L452" s="23" t="s">
        <v>697</v>
      </c>
      <c r="M452" s="23" t="s">
        <v>697</v>
      </c>
      <c r="N452" s="23" t="s">
        <v>697</v>
      </c>
      <c r="O452" s="23" t="s">
        <v>697</v>
      </c>
      <c r="P452" s="23" t="s">
        <v>697</v>
      </c>
      <c r="Q452" s="27">
        <v>0</v>
      </c>
      <c r="R452" s="27" t="s">
        <v>704</v>
      </c>
      <c r="S452" s="27" t="s">
        <v>698</v>
      </c>
      <c r="T452" s="28" t="s">
        <v>694</v>
      </c>
      <c r="U452" s="28"/>
      <c r="V452" s="27" t="s">
        <v>111</v>
      </c>
      <c r="W452" s="27" t="s">
        <v>905</v>
      </c>
      <c r="X452" s="27"/>
      <c r="Y452" s="27"/>
      <c r="Z452" s="27" t="s">
        <v>2174</v>
      </c>
      <c r="AA452" s="27"/>
      <c r="AB452" s="27"/>
      <c r="AC452" s="27"/>
      <c r="AD452" s="27"/>
      <c r="AE452" s="27"/>
      <c r="AF452" s="27"/>
      <c r="AG452" s="27"/>
      <c r="AH452" s="27"/>
      <c r="AI452" s="27" t="s">
        <v>2175</v>
      </c>
      <c r="AJ452" s="28" t="s">
        <v>704</v>
      </c>
      <c r="AK452" s="27" t="s">
        <v>698</v>
      </c>
      <c r="AL452" s="27" t="s">
        <v>698</v>
      </c>
      <c r="AM452" s="27" t="s">
        <v>698</v>
      </c>
      <c r="AN452" s="27" t="s">
        <v>698</v>
      </c>
      <c r="AO452" s="27" t="s">
        <v>698</v>
      </c>
      <c r="AP452" s="27" t="s">
        <v>698</v>
      </c>
      <c r="AQ452" s="27" t="s">
        <v>698</v>
      </c>
      <c r="AR452" s="27" t="s">
        <v>698</v>
      </c>
      <c r="AS452" s="27" t="s">
        <v>698</v>
      </c>
      <c r="AT452" s="27" t="s">
        <v>698</v>
      </c>
      <c r="AU452" s="27" t="s">
        <v>698</v>
      </c>
      <c r="AV452" s="27" t="s">
        <v>698</v>
      </c>
      <c r="AW452" s="27" t="s">
        <v>698</v>
      </c>
      <c r="AX452" s="27" t="s">
        <v>698</v>
      </c>
      <c r="AY452" s="27" t="s">
        <v>698</v>
      </c>
      <c r="AZ452" s="27" t="s">
        <v>698</v>
      </c>
      <c r="BA452" s="27" t="s">
        <v>698</v>
      </c>
      <c r="BB452" s="27" t="s">
        <v>698</v>
      </c>
      <c r="BC452" s="27" t="s">
        <v>698</v>
      </c>
      <c r="BD452" s="27" t="s">
        <v>698</v>
      </c>
      <c r="BE452" s="27" t="s">
        <v>698</v>
      </c>
      <c r="BF452" s="27" t="s">
        <v>698</v>
      </c>
      <c r="BG452" s="27" t="s">
        <v>698</v>
      </c>
      <c r="BH452" s="27" t="s">
        <v>698</v>
      </c>
      <c r="BI452" s="27" t="s">
        <v>704</v>
      </c>
      <c r="BJ452" s="27" t="s">
        <v>698</v>
      </c>
      <c r="BK452" s="27" t="s">
        <v>698</v>
      </c>
      <c r="BL452" s="27" t="s">
        <v>698</v>
      </c>
      <c r="BM452" s="27" t="s">
        <v>698</v>
      </c>
      <c r="BN452" s="27" t="s">
        <v>698</v>
      </c>
      <c r="BO452" s="27" t="s">
        <v>698</v>
      </c>
      <c r="BP452" s="27" t="s">
        <v>698</v>
      </c>
      <c r="BQ452" s="27" t="s">
        <v>698</v>
      </c>
      <c r="BR452" s="27" t="s">
        <v>698</v>
      </c>
      <c r="BS452" s="27" t="s">
        <v>698</v>
      </c>
      <c r="BT452" s="27" t="s">
        <v>698</v>
      </c>
      <c r="BU452" s="27" t="s">
        <v>698</v>
      </c>
      <c r="BV452" s="27" t="s">
        <v>698</v>
      </c>
      <c r="BW452" s="27" t="s">
        <v>698</v>
      </c>
      <c r="BX452" s="27" t="s">
        <v>698</v>
      </c>
      <c r="BY452" s="27" t="s">
        <v>698</v>
      </c>
      <c r="BZ452" s="27" t="s">
        <v>698</v>
      </c>
      <c r="CA452" s="27" t="s">
        <v>698</v>
      </c>
      <c r="CB452" s="27" t="s">
        <v>698</v>
      </c>
      <c r="CC452" s="27" t="s">
        <v>698</v>
      </c>
      <c r="CD452" s="27" t="s">
        <v>698</v>
      </c>
      <c r="CE452" s="27" t="s">
        <v>698</v>
      </c>
      <c r="CF452" s="27" t="s">
        <v>698</v>
      </c>
      <c r="CG452" s="27" t="s">
        <v>698</v>
      </c>
      <c r="CH452" s="27" t="s">
        <v>698</v>
      </c>
      <c r="CI452" s="27" t="s">
        <v>704</v>
      </c>
      <c r="CJ452" s="27" t="s">
        <v>698</v>
      </c>
      <c r="CK452" s="27" t="s">
        <v>698</v>
      </c>
      <c r="CL452" s="27" t="s">
        <v>698</v>
      </c>
      <c r="CM452" s="27" t="s">
        <v>698</v>
      </c>
      <c r="CN452" s="27" t="s">
        <v>698</v>
      </c>
      <c r="CO452" s="27" t="s">
        <v>698</v>
      </c>
      <c r="CP452" s="27" t="s">
        <v>698</v>
      </c>
      <c r="CQ452" s="27" t="s">
        <v>698</v>
      </c>
      <c r="CR452" s="27" t="s">
        <v>698</v>
      </c>
      <c r="CS452" s="27" t="s">
        <v>698</v>
      </c>
      <c r="CT452" s="27" t="s">
        <v>704</v>
      </c>
      <c r="CU452" s="27" t="s">
        <v>698</v>
      </c>
      <c r="CV452" s="27" t="s">
        <v>698</v>
      </c>
      <c r="CW452" s="27" t="s">
        <v>698</v>
      </c>
      <c r="CX452" s="27" t="s">
        <v>698</v>
      </c>
      <c r="CY452" s="27" t="s">
        <v>698</v>
      </c>
      <c r="CZ452" s="27" t="s">
        <v>698</v>
      </c>
      <c r="DA452" s="27" t="s">
        <v>698</v>
      </c>
      <c r="DB452" s="27" t="s">
        <v>698</v>
      </c>
      <c r="DC452" s="27" t="s">
        <v>698</v>
      </c>
      <c r="DD452" s="27" t="s">
        <v>698</v>
      </c>
      <c r="DE452" s="27" t="s">
        <v>698</v>
      </c>
      <c r="DF452" s="27" t="s">
        <v>698</v>
      </c>
      <c r="DG452" s="27" t="s">
        <v>698</v>
      </c>
      <c r="DH452" s="27" t="s">
        <v>698</v>
      </c>
      <c r="DI452" s="27" t="s">
        <v>698</v>
      </c>
      <c r="DJ452" s="27" t="s">
        <v>698</v>
      </c>
      <c r="DK452" s="27" t="s">
        <v>698</v>
      </c>
      <c r="DL452" s="27" t="s">
        <v>698</v>
      </c>
      <c r="DM452" s="27" t="s">
        <v>698</v>
      </c>
      <c r="DN452" s="27" t="s">
        <v>698</v>
      </c>
      <c r="DO452" s="27" t="s">
        <v>698</v>
      </c>
      <c r="DP452" s="27" t="s">
        <v>698</v>
      </c>
      <c r="DQ452" s="27" t="s">
        <v>698</v>
      </c>
      <c r="DR452" s="27" t="s">
        <v>698</v>
      </c>
      <c r="DS452" s="27"/>
      <c r="DT452" s="27" t="s">
        <v>698</v>
      </c>
      <c r="DU452" s="27" t="s">
        <v>698</v>
      </c>
      <c r="DV452" s="27" t="s">
        <v>698</v>
      </c>
      <c r="DW452" s="27" t="s">
        <v>698</v>
      </c>
      <c r="DX452" s="27" t="s">
        <v>698</v>
      </c>
      <c r="DY452" s="27" t="s">
        <v>698</v>
      </c>
      <c r="DZ452" s="27" t="s">
        <v>698</v>
      </c>
      <c r="EA452" s="27" t="s">
        <v>698</v>
      </c>
      <c r="EB452" s="27" t="s">
        <v>698</v>
      </c>
      <c r="EC452" s="27" t="s">
        <v>698</v>
      </c>
      <c r="ED452" s="27" t="s">
        <v>698</v>
      </c>
      <c r="EE452" s="27" t="s">
        <v>698</v>
      </c>
      <c r="EF452" s="27" t="s">
        <v>698</v>
      </c>
      <c r="EG452" s="27" t="s">
        <v>694</v>
      </c>
      <c r="EH452" s="27" t="s">
        <v>698</v>
      </c>
      <c r="EI452" s="27" t="s">
        <v>698</v>
      </c>
      <c r="EJ452" s="27" t="s">
        <v>698</v>
      </c>
      <c r="EK452" s="27" t="s">
        <v>698</v>
      </c>
      <c r="EL452" s="27" t="s">
        <v>698</v>
      </c>
      <c r="EM452" s="27" t="s">
        <v>698</v>
      </c>
      <c r="EN452" s="27" t="s">
        <v>698</v>
      </c>
      <c r="EO452" s="27" t="s">
        <v>698</v>
      </c>
      <c r="EP452" s="27" t="s">
        <v>698</v>
      </c>
      <c r="EQ452" s="27" t="s">
        <v>698</v>
      </c>
      <c r="ER452" s="27" t="s">
        <v>698</v>
      </c>
      <c r="ES452" s="27" t="s">
        <v>698</v>
      </c>
      <c r="ET452" s="27" t="s">
        <v>698</v>
      </c>
      <c r="EU452" s="27" t="s">
        <v>698</v>
      </c>
      <c r="EV452" s="27" t="s">
        <v>698</v>
      </c>
      <c r="EW452" s="27" t="s">
        <v>698</v>
      </c>
      <c r="EX452" s="27" t="s">
        <v>698</v>
      </c>
      <c r="EY452" s="27" t="s">
        <v>698</v>
      </c>
      <c r="EZ452" s="27" t="s">
        <v>698</v>
      </c>
      <c r="FA452" s="27" t="s">
        <v>698</v>
      </c>
      <c r="FB452" s="27" t="s">
        <v>698</v>
      </c>
      <c r="FC452" s="27" t="s">
        <v>698</v>
      </c>
      <c r="FD452" s="27" t="s">
        <v>698</v>
      </c>
      <c r="FE452" s="27" t="s">
        <v>694</v>
      </c>
      <c r="FF452" s="27" t="s">
        <v>698</v>
      </c>
      <c r="FG452" s="27" t="s">
        <v>698</v>
      </c>
      <c r="FH452" s="27" t="s">
        <v>698</v>
      </c>
      <c r="FI452" s="27" t="s">
        <v>698</v>
      </c>
      <c r="FJ452" s="27" t="s">
        <v>694</v>
      </c>
      <c r="FK452" s="27" t="s">
        <v>698</v>
      </c>
      <c r="FL452" s="27" t="s">
        <v>698</v>
      </c>
      <c r="FM452" s="27" t="s">
        <v>698</v>
      </c>
      <c r="FN452" s="27" t="s">
        <v>694</v>
      </c>
      <c r="FO452" s="72" t="s">
        <v>1175</v>
      </c>
      <c r="FP452" s="72" t="s">
        <v>698</v>
      </c>
      <c r="FQ452" s="72" t="s">
        <v>1176</v>
      </c>
      <c r="FR452" s="72" t="s">
        <v>2116</v>
      </c>
      <c r="FS452" s="72" t="s">
        <v>1178</v>
      </c>
      <c r="FT452" s="72" t="s">
        <v>698</v>
      </c>
      <c r="FU452" s="72" t="s">
        <v>698</v>
      </c>
      <c r="FV452" s="72" t="s">
        <v>698</v>
      </c>
      <c r="FW452" s="78" t="s">
        <v>698</v>
      </c>
      <c r="FX452" s="78" t="s">
        <v>698</v>
      </c>
      <c r="FY452" s="72" t="s">
        <v>698</v>
      </c>
      <c r="FZ452" s="90"/>
      <c r="GA452" s="90"/>
      <c r="GB452" s="90"/>
      <c r="GC452" s="90"/>
      <c r="GD452" s="90"/>
      <c r="GE452" s="90"/>
      <c r="GF452" s="90"/>
      <c r="GG452" s="90"/>
      <c r="GH452" s="105" t="s">
        <v>1179</v>
      </c>
      <c r="GI452" s="106"/>
      <c r="GJ452" s="27"/>
      <c r="GK452" s="28"/>
      <c r="GL452" s="27"/>
    </row>
    <row r="453" spans="1:194" x14ac:dyDescent="0.25">
      <c r="A453" s="71" t="str">
        <f t="shared" si="45"/>
        <v>Expenditure: Operational Cost - Advertising, Publicity and Marketing: Signs</v>
      </c>
      <c r="B453" s="27" t="s">
        <v>1190</v>
      </c>
      <c r="C453" s="27" t="str">
        <f t="shared" si="38"/>
        <v>IE010002007000000000000000000000000000</v>
      </c>
      <c r="D453" s="23" t="s">
        <v>1166</v>
      </c>
      <c r="E453" s="23" t="s">
        <v>724</v>
      </c>
      <c r="F453" s="23" t="s">
        <v>707</v>
      </c>
      <c r="G453" s="23" t="s">
        <v>718</v>
      </c>
      <c r="H453" s="23" t="s">
        <v>697</v>
      </c>
      <c r="I453" s="23" t="s">
        <v>697</v>
      </c>
      <c r="J453" s="23" t="s">
        <v>697</v>
      </c>
      <c r="K453" s="23" t="s">
        <v>697</v>
      </c>
      <c r="L453" s="23" t="s">
        <v>697</v>
      </c>
      <c r="M453" s="23" t="s">
        <v>697</v>
      </c>
      <c r="N453" s="23" t="s">
        <v>697</v>
      </c>
      <c r="O453" s="23" t="s">
        <v>697</v>
      </c>
      <c r="P453" s="23" t="s">
        <v>697</v>
      </c>
      <c r="Q453" s="27">
        <v>0</v>
      </c>
      <c r="R453" s="27" t="s">
        <v>704</v>
      </c>
      <c r="S453" s="27" t="s">
        <v>698</v>
      </c>
      <c r="T453" s="28" t="s">
        <v>694</v>
      </c>
      <c r="U453" s="28"/>
      <c r="V453" s="27" t="s">
        <v>112</v>
      </c>
      <c r="W453" s="27" t="s">
        <v>905</v>
      </c>
      <c r="X453" s="27"/>
      <c r="Y453" s="27"/>
      <c r="Z453" s="27" t="s">
        <v>2176</v>
      </c>
      <c r="AA453" s="27"/>
      <c r="AB453" s="27"/>
      <c r="AC453" s="27"/>
      <c r="AD453" s="27"/>
      <c r="AE453" s="27"/>
      <c r="AF453" s="27"/>
      <c r="AG453" s="27"/>
      <c r="AH453" s="27"/>
      <c r="AI453" s="27" t="s">
        <v>2177</v>
      </c>
      <c r="AJ453" s="28" t="s">
        <v>704</v>
      </c>
      <c r="AK453" s="27" t="s">
        <v>698</v>
      </c>
      <c r="AL453" s="27" t="s">
        <v>698</v>
      </c>
      <c r="AM453" s="27" t="s">
        <v>698</v>
      </c>
      <c r="AN453" s="27" t="s">
        <v>698</v>
      </c>
      <c r="AO453" s="27" t="s">
        <v>698</v>
      </c>
      <c r="AP453" s="27" t="s">
        <v>698</v>
      </c>
      <c r="AQ453" s="27" t="s">
        <v>698</v>
      </c>
      <c r="AR453" s="27" t="s">
        <v>698</v>
      </c>
      <c r="AS453" s="27" t="s">
        <v>698</v>
      </c>
      <c r="AT453" s="27" t="s">
        <v>698</v>
      </c>
      <c r="AU453" s="27" t="s">
        <v>698</v>
      </c>
      <c r="AV453" s="27" t="s">
        <v>698</v>
      </c>
      <c r="AW453" s="27" t="s">
        <v>698</v>
      </c>
      <c r="AX453" s="27" t="s">
        <v>698</v>
      </c>
      <c r="AY453" s="27" t="s">
        <v>698</v>
      </c>
      <c r="AZ453" s="27" t="s">
        <v>698</v>
      </c>
      <c r="BA453" s="27" t="s">
        <v>698</v>
      </c>
      <c r="BB453" s="27" t="s">
        <v>698</v>
      </c>
      <c r="BC453" s="27" t="s">
        <v>698</v>
      </c>
      <c r="BD453" s="27" t="s">
        <v>698</v>
      </c>
      <c r="BE453" s="27" t="s">
        <v>698</v>
      </c>
      <c r="BF453" s="27" t="s">
        <v>698</v>
      </c>
      <c r="BG453" s="27" t="s">
        <v>698</v>
      </c>
      <c r="BH453" s="27" t="s">
        <v>698</v>
      </c>
      <c r="BI453" s="27" t="s">
        <v>704</v>
      </c>
      <c r="BJ453" s="27" t="s">
        <v>698</v>
      </c>
      <c r="BK453" s="27" t="s">
        <v>698</v>
      </c>
      <c r="BL453" s="27" t="s">
        <v>698</v>
      </c>
      <c r="BM453" s="27" t="s">
        <v>698</v>
      </c>
      <c r="BN453" s="27" t="s">
        <v>698</v>
      </c>
      <c r="BO453" s="27" t="s">
        <v>698</v>
      </c>
      <c r="BP453" s="27" t="s">
        <v>698</v>
      </c>
      <c r="BQ453" s="27" t="s">
        <v>698</v>
      </c>
      <c r="BR453" s="27" t="s">
        <v>698</v>
      </c>
      <c r="BS453" s="27" t="s">
        <v>698</v>
      </c>
      <c r="BT453" s="27" t="s">
        <v>698</v>
      </c>
      <c r="BU453" s="27" t="s">
        <v>698</v>
      </c>
      <c r="BV453" s="27" t="s">
        <v>698</v>
      </c>
      <c r="BW453" s="27" t="s">
        <v>698</v>
      </c>
      <c r="BX453" s="27" t="s">
        <v>698</v>
      </c>
      <c r="BY453" s="27" t="s">
        <v>698</v>
      </c>
      <c r="BZ453" s="27" t="s">
        <v>698</v>
      </c>
      <c r="CA453" s="27" t="s">
        <v>698</v>
      </c>
      <c r="CB453" s="27" t="s">
        <v>698</v>
      </c>
      <c r="CC453" s="27" t="s">
        <v>698</v>
      </c>
      <c r="CD453" s="27" t="s">
        <v>698</v>
      </c>
      <c r="CE453" s="27" t="s">
        <v>698</v>
      </c>
      <c r="CF453" s="27" t="s">
        <v>698</v>
      </c>
      <c r="CG453" s="27" t="s">
        <v>698</v>
      </c>
      <c r="CH453" s="27" t="s">
        <v>698</v>
      </c>
      <c r="CI453" s="27" t="s">
        <v>704</v>
      </c>
      <c r="CJ453" s="27" t="s">
        <v>698</v>
      </c>
      <c r="CK453" s="27" t="s">
        <v>698</v>
      </c>
      <c r="CL453" s="27" t="s">
        <v>698</v>
      </c>
      <c r="CM453" s="27" t="s">
        <v>698</v>
      </c>
      <c r="CN453" s="27" t="s">
        <v>698</v>
      </c>
      <c r="CO453" s="27" t="s">
        <v>698</v>
      </c>
      <c r="CP453" s="27" t="s">
        <v>698</v>
      </c>
      <c r="CQ453" s="27" t="s">
        <v>698</v>
      </c>
      <c r="CR453" s="27" t="s">
        <v>698</v>
      </c>
      <c r="CS453" s="27" t="s">
        <v>698</v>
      </c>
      <c r="CT453" s="27" t="s">
        <v>704</v>
      </c>
      <c r="CU453" s="27" t="s">
        <v>698</v>
      </c>
      <c r="CV453" s="27" t="s">
        <v>698</v>
      </c>
      <c r="CW453" s="27" t="s">
        <v>698</v>
      </c>
      <c r="CX453" s="27" t="s">
        <v>698</v>
      </c>
      <c r="CY453" s="27" t="s">
        <v>698</v>
      </c>
      <c r="CZ453" s="27" t="s">
        <v>698</v>
      </c>
      <c r="DA453" s="27" t="s">
        <v>698</v>
      </c>
      <c r="DB453" s="27" t="s">
        <v>698</v>
      </c>
      <c r="DC453" s="27" t="s">
        <v>698</v>
      </c>
      <c r="DD453" s="27" t="s">
        <v>698</v>
      </c>
      <c r="DE453" s="27" t="s">
        <v>698</v>
      </c>
      <c r="DF453" s="27" t="s">
        <v>698</v>
      </c>
      <c r="DG453" s="27" t="s">
        <v>698</v>
      </c>
      <c r="DH453" s="27" t="s">
        <v>698</v>
      </c>
      <c r="DI453" s="27" t="s">
        <v>698</v>
      </c>
      <c r="DJ453" s="27" t="s">
        <v>698</v>
      </c>
      <c r="DK453" s="27" t="s">
        <v>698</v>
      </c>
      <c r="DL453" s="27" t="s">
        <v>698</v>
      </c>
      <c r="DM453" s="27" t="s">
        <v>698</v>
      </c>
      <c r="DN453" s="27" t="s">
        <v>698</v>
      </c>
      <c r="DO453" s="27" t="s">
        <v>698</v>
      </c>
      <c r="DP453" s="27" t="s">
        <v>698</v>
      </c>
      <c r="DQ453" s="27" t="s">
        <v>698</v>
      </c>
      <c r="DR453" s="27" t="s">
        <v>698</v>
      </c>
      <c r="DS453" s="27"/>
      <c r="DT453" s="27" t="s">
        <v>698</v>
      </c>
      <c r="DU453" s="27" t="s">
        <v>698</v>
      </c>
      <c r="DV453" s="27" t="s">
        <v>698</v>
      </c>
      <c r="DW453" s="27" t="s">
        <v>698</v>
      </c>
      <c r="DX453" s="27" t="s">
        <v>698</v>
      </c>
      <c r="DY453" s="27" t="s">
        <v>698</v>
      </c>
      <c r="DZ453" s="27" t="s">
        <v>698</v>
      </c>
      <c r="EA453" s="27" t="s">
        <v>698</v>
      </c>
      <c r="EB453" s="27" t="s">
        <v>698</v>
      </c>
      <c r="EC453" s="27" t="s">
        <v>698</v>
      </c>
      <c r="ED453" s="27" t="s">
        <v>698</v>
      </c>
      <c r="EE453" s="27" t="s">
        <v>698</v>
      </c>
      <c r="EF453" s="27" t="s">
        <v>698</v>
      </c>
      <c r="EG453" s="27" t="s">
        <v>694</v>
      </c>
      <c r="EH453" s="27" t="s">
        <v>698</v>
      </c>
      <c r="EI453" s="27" t="s">
        <v>698</v>
      </c>
      <c r="EJ453" s="27" t="s">
        <v>698</v>
      </c>
      <c r="EK453" s="27" t="s">
        <v>698</v>
      </c>
      <c r="EL453" s="27" t="s">
        <v>698</v>
      </c>
      <c r="EM453" s="27" t="s">
        <v>698</v>
      </c>
      <c r="EN453" s="27" t="s">
        <v>698</v>
      </c>
      <c r="EO453" s="27" t="s">
        <v>698</v>
      </c>
      <c r="EP453" s="27" t="s">
        <v>698</v>
      </c>
      <c r="EQ453" s="27" t="s">
        <v>698</v>
      </c>
      <c r="ER453" s="27" t="s">
        <v>698</v>
      </c>
      <c r="ES453" s="27" t="s">
        <v>698</v>
      </c>
      <c r="ET453" s="27" t="s">
        <v>698</v>
      </c>
      <c r="EU453" s="27" t="s">
        <v>698</v>
      </c>
      <c r="EV453" s="27" t="s">
        <v>698</v>
      </c>
      <c r="EW453" s="27" t="s">
        <v>698</v>
      </c>
      <c r="EX453" s="27" t="s">
        <v>698</v>
      </c>
      <c r="EY453" s="27" t="s">
        <v>698</v>
      </c>
      <c r="EZ453" s="27" t="s">
        <v>698</v>
      </c>
      <c r="FA453" s="27" t="s">
        <v>698</v>
      </c>
      <c r="FB453" s="27" t="s">
        <v>698</v>
      </c>
      <c r="FC453" s="27" t="s">
        <v>698</v>
      </c>
      <c r="FD453" s="27" t="s">
        <v>698</v>
      </c>
      <c r="FE453" s="27" t="s">
        <v>694</v>
      </c>
      <c r="FF453" s="27" t="s">
        <v>698</v>
      </c>
      <c r="FG453" s="27" t="s">
        <v>698</v>
      </c>
      <c r="FH453" s="27" t="s">
        <v>698</v>
      </c>
      <c r="FI453" s="27" t="s">
        <v>698</v>
      </c>
      <c r="FJ453" s="27" t="s">
        <v>694</v>
      </c>
      <c r="FK453" s="27" t="s">
        <v>698</v>
      </c>
      <c r="FL453" s="27" t="s">
        <v>698</v>
      </c>
      <c r="FM453" s="27" t="s">
        <v>698</v>
      </c>
      <c r="FN453" s="27" t="s">
        <v>694</v>
      </c>
      <c r="FO453" s="72" t="s">
        <v>1175</v>
      </c>
      <c r="FP453" s="72" t="s">
        <v>698</v>
      </c>
      <c r="FQ453" s="72" t="s">
        <v>1176</v>
      </c>
      <c r="FR453" s="72" t="s">
        <v>2116</v>
      </c>
      <c r="FS453" s="72" t="s">
        <v>1178</v>
      </c>
      <c r="FT453" s="72" t="s">
        <v>698</v>
      </c>
      <c r="FU453" s="72" t="s">
        <v>698</v>
      </c>
      <c r="FV453" s="72" t="s">
        <v>698</v>
      </c>
      <c r="FW453" s="78" t="s">
        <v>698</v>
      </c>
      <c r="FX453" s="78" t="s">
        <v>698</v>
      </c>
      <c r="FY453" s="72" t="s">
        <v>698</v>
      </c>
      <c r="FZ453" s="90"/>
      <c r="GA453" s="90"/>
      <c r="GB453" s="90"/>
      <c r="GC453" s="90"/>
      <c r="GD453" s="90"/>
      <c r="GE453" s="90"/>
      <c r="GF453" s="90"/>
      <c r="GG453" s="90"/>
      <c r="GH453" s="105" t="s">
        <v>1179</v>
      </c>
      <c r="GI453" s="106"/>
      <c r="GJ453" s="27"/>
      <c r="GK453" s="28"/>
      <c r="GL453" s="27"/>
    </row>
    <row r="454" spans="1:194" x14ac:dyDescent="0.25">
      <c r="A454" s="71" t="str">
        <f t="shared" si="45"/>
        <v xml:space="preserve">Expenditure: Operational Cost - Advertising, Publicity and Marketing: Staff Recruitment </v>
      </c>
      <c r="B454" s="27" t="s">
        <v>1190</v>
      </c>
      <c r="C454" s="27" t="str">
        <f t="shared" si="38"/>
        <v>IE010002008000000000000000000000000000</v>
      </c>
      <c r="D454" s="23" t="s">
        <v>1166</v>
      </c>
      <c r="E454" s="23" t="s">
        <v>724</v>
      </c>
      <c r="F454" s="23" t="s">
        <v>707</v>
      </c>
      <c r="G454" s="23" t="s">
        <v>720</v>
      </c>
      <c r="H454" s="23" t="s">
        <v>697</v>
      </c>
      <c r="I454" s="23" t="s">
        <v>697</v>
      </c>
      <c r="J454" s="23" t="s">
        <v>697</v>
      </c>
      <c r="K454" s="23" t="s">
        <v>697</v>
      </c>
      <c r="L454" s="23" t="s">
        <v>697</v>
      </c>
      <c r="M454" s="23" t="s">
        <v>697</v>
      </c>
      <c r="N454" s="23" t="s">
        <v>697</v>
      </c>
      <c r="O454" s="23" t="s">
        <v>697</v>
      </c>
      <c r="P454" s="23" t="s">
        <v>697</v>
      </c>
      <c r="Q454" s="27">
        <v>0</v>
      </c>
      <c r="R454" s="27" t="s">
        <v>704</v>
      </c>
      <c r="S454" s="27" t="s">
        <v>698</v>
      </c>
      <c r="T454" s="28" t="s">
        <v>694</v>
      </c>
      <c r="U454" s="28"/>
      <c r="V454" s="27" t="s">
        <v>113</v>
      </c>
      <c r="W454" s="27" t="s">
        <v>905</v>
      </c>
      <c r="X454" s="27"/>
      <c r="Y454" s="27"/>
      <c r="Z454" s="27" t="s">
        <v>2178</v>
      </c>
      <c r="AA454" s="27"/>
      <c r="AB454" s="27"/>
      <c r="AC454" s="27"/>
      <c r="AD454" s="27"/>
      <c r="AE454" s="27"/>
      <c r="AF454" s="27"/>
      <c r="AG454" s="27"/>
      <c r="AH454" s="27"/>
      <c r="AI454" s="27" t="s">
        <v>2179</v>
      </c>
      <c r="AJ454" s="28" t="s">
        <v>704</v>
      </c>
      <c r="AK454" s="27" t="s">
        <v>698</v>
      </c>
      <c r="AL454" s="27" t="s">
        <v>698</v>
      </c>
      <c r="AM454" s="27" t="s">
        <v>698</v>
      </c>
      <c r="AN454" s="27" t="s">
        <v>698</v>
      </c>
      <c r="AO454" s="27" t="s">
        <v>698</v>
      </c>
      <c r="AP454" s="27" t="s">
        <v>698</v>
      </c>
      <c r="AQ454" s="27" t="s">
        <v>698</v>
      </c>
      <c r="AR454" s="27" t="s">
        <v>698</v>
      </c>
      <c r="AS454" s="27" t="s">
        <v>698</v>
      </c>
      <c r="AT454" s="27" t="s">
        <v>698</v>
      </c>
      <c r="AU454" s="27" t="s">
        <v>698</v>
      </c>
      <c r="AV454" s="27" t="s">
        <v>698</v>
      </c>
      <c r="AW454" s="27" t="s">
        <v>698</v>
      </c>
      <c r="AX454" s="27" t="s">
        <v>698</v>
      </c>
      <c r="AY454" s="27" t="s">
        <v>698</v>
      </c>
      <c r="AZ454" s="27" t="s">
        <v>698</v>
      </c>
      <c r="BA454" s="27" t="s">
        <v>698</v>
      </c>
      <c r="BB454" s="27" t="s">
        <v>698</v>
      </c>
      <c r="BC454" s="27" t="s">
        <v>698</v>
      </c>
      <c r="BD454" s="27" t="s">
        <v>698</v>
      </c>
      <c r="BE454" s="27" t="s">
        <v>698</v>
      </c>
      <c r="BF454" s="27" t="s">
        <v>698</v>
      </c>
      <c r="BG454" s="27" t="s">
        <v>698</v>
      </c>
      <c r="BH454" s="27" t="s">
        <v>698</v>
      </c>
      <c r="BI454" s="27" t="s">
        <v>704</v>
      </c>
      <c r="BJ454" s="27" t="s">
        <v>698</v>
      </c>
      <c r="BK454" s="27" t="s">
        <v>698</v>
      </c>
      <c r="BL454" s="27" t="s">
        <v>698</v>
      </c>
      <c r="BM454" s="27" t="s">
        <v>698</v>
      </c>
      <c r="BN454" s="27" t="s">
        <v>698</v>
      </c>
      <c r="BO454" s="27" t="s">
        <v>698</v>
      </c>
      <c r="BP454" s="27" t="s">
        <v>698</v>
      </c>
      <c r="BQ454" s="27" t="s">
        <v>698</v>
      </c>
      <c r="BR454" s="27" t="s">
        <v>698</v>
      </c>
      <c r="BS454" s="27" t="s">
        <v>698</v>
      </c>
      <c r="BT454" s="27" t="s">
        <v>698</v>
      </c>
      <c r="BU454" s="27" t="s">
        <v>698</v>
      </c>
      <c r="BV454" s="27" t="s">
        <v>698</v>
      </c>
      <c r="BW454" s="27" t="s">
        <v>698</v>
      </c>
      <c r="BX454" s="27" t="s">
        <v>698</v>
      </c>
      <c r="BY454" s="27" t="s">
        <v>698</v>
      </c>
      <c r="BZ454" s="27" t="s">
        <v>698</v>
      </c>
      <c r="CA454" s="27" t="s">
        <v>698</v>
      </c>
      <c r="CB454" s="27" t="s">
        <v>698</v>
      </c>
      <c r="CC454" s="27" t="s">
        <v>698</v>
      </c>
      <c r="CD454" s="27" t="s">
        <v>698</v>
      </c>
      <c r="CE454" s="27" t="s">
        <v>698</v>
      </c>
      <c r="CF454" s="27" t="s">
        <v>698</v>
      </c>
      <c r="CG454" s="27" t="s">
        <v>698</v>
      </c>
      <c r="CH454" s="27" t="s">
        <v>698</v>
      </c>
      <c r="CI454" s="27" t="s">
        <v>704</v>
      </c>
      <c r="CJ454" s="27" t="s">
        <v>698</v>
      </c>
      <c r="CK454" s="27" t="s">
        <v>698</v>
      </c>
      <c r="CL454" s="27" t="s">
        <v>698</v>
      </c>
      <c r="CM454" s="27" t="s">
        <v>698</v>
      </c>
      <c r="CN454" s="27" t="s">
        <v>698</v>
      </c>
      <c r="CO454" s="27" t="s">
        <v>698</v>
      </c>
      <c r="CP454" s="27" t="s">
        <v>698</v>
      </c>
      <c r="CQ454" s="27" t="s">
        <v>698</v>
      </c>
      <c r="CR454" s="27" t="s">
        <v>698</v>
      </c>
      <c r="CS454" s="27" t="s">
        <v>698</v>
      </c>
      <c r="CT454" s="27" t="s">
        <v>704</v>
      </c>
      <c r="CU454" s="27" t="s">
        <v>698</v>
      </c>
      <c r="CV454" s="27" t="s">
        <v>698</v>
      </c>
      <c r="CW454" s="27" t="s">
        <v>698</v>
      </c>
      <c r="CX454" s="27" t="s">
        <v>698</v>
      </c>
      <c r="CY454" s="27" t="s">
        <v>698</v>
      </c>
      <c r="CZ454" s="27" t="s">
        <v>698</v>
      </c>
      <c r="DA454" s="27" t="s">
        <v>698</v>
      </c>
      <c r="DB454" s="27" t="s">
        <v>698</v>
      </c>
      <c r="DC454" s="27" t="s">
        <v>698</v>
      </c>
      <c r="DD454" s="27" t="s">
        <v>698</v>
      </c>
      <c r="DE454" s="27" t="s">
        <v>698</v>
      </c>
      <c r="DF454" s="27" t="s">
        <v>698</v>
      </c>
      <c r="DG454" s="27" t="s">
        <v>698</v>
      </c>
      <c r="DH454" s="27" t="s">
        <v>698</v>
      </c>
      <c r="DI454" s="27" t="s">
        <v>698</v>
      </c>
      <c r="DJ454" s="27" t="s">
        <v>698</v>
      </c>
      <c r="DK454" s="27" t="s">
        <v>698</v>
      </c>
      <c r="DL454" s="27" t="s">
        <v>698</v>
      </c>
      <c r="DM454" s="27" t="s">
        <v>698</v>
      </c>
      <c r="DN454" s="27" t="s">
        <v>698</v>
      </c>
      <c r="DO454" s="27" t="s">
        <v>698</v>
      </c>
      <c r="DP454" s="27" t="s">
        <v>698</v>
      </c>
      <c r="DQ454" s="27" t="s">
        <v>698</v>
      </c>
      <c r="DR454" s="27" t="s">
        <v>698</v>
      </c>
      <c r="DS454" s="27"/>
      <c r="DT454" s="27" t="s">
        <v>698</v>
      </c>
      <c r="DU454" s="27" t="s">
        <v>698</v>
      </c>
      <c r="DV454" s="27" t="s">
        <v>698</v>
      </c>
      <c r="DW454" s="27" t="s">
        <v>698</v>
      </c>
      <c r="DX454" s="27" t="s">
        <v>698</v>
      </c>
      <c r="DY454" s="27" t="s">
        <v>698</v>
      </c>
      <c r="DZ454" s="27" t="s">
        <v>698</v>
      </c>
      <c r="EA454" s="27" t="s">
        <v>698</v>
      </c>
      <c r="EB454" s="27" t="s">
        <v>698</v>
      </c>
      <c r="EC454" s="27" t="s">
        <v>698</v>
      </c>
      <c r="ED454" s="27" t="s">
        <v>698</v>
      </c>
      <c r="EE454" s="27" t="s">
        <v>698</v>
      </c>
      <c r="EF454" s="27" t="s">
        <v>698</v>
      </c>
      <c r="EG454" s="27" t="s">
        <v>694</v>
      </c>
      <c r="EH454" s="27" t="s">
        <v>698</v>
      </c>
      <c r="EI454" s="27" t="s">
        <v>698</v>
      </c>
      <c r="EJ454" s="27" t="s">
        <v>698</v>
      </c>
      <c r="EK454" s="27" t="s">
        <v>698</v>
      </c>
      <c r="EL454" s="27" t="s">
        <v>698</v>
      </c>
      <c r="EM454" s="27" t="s">
        <v>698</v>
      </c>
      <c r="EN454" s="27" t="s">
        <v>698</v>
      </c>
      <c r="EO454" s="27" t="s">
        <v>698</v>
      </c>
      <c r="EP454" s="27" t="s">
        <v>698</v>
      </c>
      <c r="EQ454" s="27" t="s">
        <v>698</v>
      </c>
      <c r="ER454" s="27" t="s">
        <v>698</v>
      </c>
      <c r="ES454" s="27" t="s">
        <v>698</v>
      </c>
      <c r="ET454" s="27" t="s">
        <v>698</v>
      </c>
      <c r="EU454" s="27" t="s">
        <v>698</v>
      </c>
      <c r="EV454" s="27" t="s">
        <v>698</v>
      </c>
      <c r="EW454" s="27" t="s">
        <v>698</v>
      </c>
      <c r="EX454" s="27" t="s">
        <v>698</v>
      </c>
      <c r="EY454" s="27" t="s">
        <v>698</v>
      </c>
      <c r="EZ454" s="27" t="s">
        <v>698</v>
      </c>
      <c r="FA454" s="27" t="s">
        <v>698</v>
      </c>
      <c r="FB454" s="27" t="s">
        <v>698</v>
      </c>
      <c r="FC454" s="27" t="s">
        <v>698</v>
      </c>
      <c r="FD454" s="27" t="s">
        <v>698</v>
      </c>
      <c r="FE454" s="27" t="s">
        <v>694</v>
      </c>
      <c r="FF454" s="27" t="s">
        <v>698</v>
      </c>
      <c r="FG454" s="27" t="s">
        <v>698</v>
      </c>
      <c r="FH454" s="27" t="s">
        <v>698</v>
      </c>
      <c r="FI454" s="27" t="s">
        <v>698</v>
      </c>
      <c r="FJ454" s="27" t="s">
        <v>694</v>
      </c>
      <c r="FK454" s="27" t="s">
        <v>698</v>
      </c>
      <c r="FL454" s="27" t="s">
        <v>698</v>
      </c>
      <c r="FM454" s="27" t="s">
        <v>698</v>
      </c>
      <c r="FN454" s="27" t="s">
        <v>694</v>
      </c>
      <c r="FO454" s="72" t="s">
        <v>1175</v>
      </c>
      <c r="FP454" s="72" t="s">
        <v>698</v>
      </c>
      <c r="FQ454" s="72" t="s">
        <v>1176</v>
      </c>
      <c r="FR454" s="72" t="s">
        <v>2116</v>
      </c>
      <c r="FS454" s="72" t="s">
        <v>1178</v>
      </c>
      <c r="FT454" s="72" t="s">
        <v>698</v>
      </c>
      <c r="FU454" s="72" t="s">
        <v>698</v>
      </c>
      <c r="FV454" s="72" t="s">
        <v>698</v>
      </c>
      <c r="FW454" s="78" t="s">
        <v>698</v>
      </c>
      <c r="FX454" s="78" t="s">
        <v>698</v>
      </c>
      <c r="FY454" s="72" t="s">
        <v>698</v>
      </c>
      <c r="FZ454" s="90"/>
      <c r="GA454" s="90"/>
      <c r="GB454" s="90"/>
      <c r="GC454" s="90"/>
      <c r="GD454" s="90"/>
      <c r="GE454" s="90"/>
      <c r="GF454" s="90"/>
      <c r="GG454" s="90"/>
      <c r="GH454" s="105" t="s">
        <v>1179</v>
      </c>
      <c r="GI454" s="106"/>
      <c r="GJ454" s="27"/>
      <c r="GK454" s="28"/>
      <c r="GL454" s="27"/>
    </row>
    <row r="455" spans="1:194" x14ac:dyDescent="0.25">
      <c r="A455" s="71" t="str">
        <f t="shared" si="45"/>
        <v>Expenditure: Operational Cost - Advertising, Publicity and Marketing: Tenders</v>
      </c>
      <c r="B455" s="27" t="s">
        <v>1190</v>
      </c>
      <c r="C455" s="27" t="str">
        <f t="shared" si="38"/>
        <v>IE010002009000000000000000000000000000</v>
      </c>
      <c r="D455" s="23" t="s">
        <v>1166</v>
      </c>
      <c r="E455" s="23" t="s">
        <v>724</v>
      </c>
      <c r="F455" s="23" t="s">
        <v>707</v>
      </c>
      <c r="G455" s="23" t="s">
        <v>722</v>
      </c>
      <c r="H455" s="23" t="s">
        <v>697</v>
      </c>
      <c r="I455" s="23" t="s">
        <v>697</v>
      </c>
      <c r="J455" s="23" t="s">
        <v>697</v>
      </c>
      <c r="K455" s="23" t="s">
        <v>697</v>
      </c>
      <c r="L455" s="23" t="s">
        <v>697</v>
      </c>
      <c r="M455" s="23" t="s">
        <v>697</v>
      </c>
      <c r="N455" s="23" t="s">
        <v>697</v>
      </c>
      <c r="O455" s="23" t="s">
        <v>697</v>
      </c>
      <c r="P455" s="23" t="s">
        <v>697</v>
      </c>
      <c r="Q455" s="27">
        <v>0</v>
      </c>
      <c r="R455" s="27" t="s">
        <v>704</v>
      </c>
      <c r="S455" s="27" t="s">
        <v>698</v>
      </c>
      <c r="T455" s="28" t="s">
        <v>694</v>
      </c>
      <c r="U455" s="28"/>
      <c r="V455" s="27" t="s">
        <v>114</v>
      </c>
      <c r="W455" s="27" t="s">
        <v>905</v>
      </c>
      <c r="X455" s="27"/>
      <c r="Y455" s="27"/>
      <c r="Z455" s="27" t="s">
        <v>2180</v>
      </c>
      <c r="AA455" s="27"/>
      <c r="AB455" s="27"/>
      <c r="AC455" s="27"/>
      <c r="AD455" s="27"/>
      <c r="AE455" s="27"/>
      <c r="AF455" s="27"/>
      <c r="AG455" s="27"/>
      <c r="AH455" s="27"/>
      <c r="AI455" s="27" t="s">
        <v>2181</v>
      </c>
      <c r="AJ455" s="28" t="s">
        <v>704</v>
      </c>
      <c r="AK455" s="27" t="s">
        <v>698</v>
      </c>
      <c r="AL455" s="27" t="s">
        <v>698</v>
      </c>
      <c r="AM455" s="27" t="s">
        <v>698</v>
      </c>
      <c r="AN455" s="27" t="s">
        <v>698</v>
      </c>
      <c r="AO455" s="27" t="s">
        <v>698</v>
      </c>
      <c r="AP455" s="27" t="s">
        <v>698</v>
      </c>
      <c r="AQ455" s="27" t="s">
        <v>698</v>
      </c>
      <c r="AR455" s="27" t="s">
        <v>698</v>
      </c>
      <c r="AS455" s="27" t="s">
        <v>698</v>
      </c>
      <c r="AT455" s="27" t="s">
        <v>698</v>
      </c>
      <c r="AU455" s="27" t="s">
        <v>698</v>
      </c>
      <c r="AV455" s="27" t="s">
        <v>698</v>
      </c>
      <c r="AW455" s="27" t="s">
        <v>698</v>
      </c>
      <c r="AX455" s="27" t="s">
        <v>698</v>
      </c>
      <c r="AY455" s="27" t="s">
        <v>698</v>
      </c>
      <c r="AZ455" s="27" t="s">
        <v>698</v>
      </c>
      <c r="BA455" s="27" t="s">
        <v>698</v>
      </c>
      <c r="BB455" s="27" t="s">
        <v>698</v>
      </c>
      <c r="BC455" s="27" t="s">
        <v>698</v>
      </c>
      <c r="BD455" s="27" t="s">
        <v>698</v>
      </c>
      <c r="BE455" s="27" t="s">
        <v>698</v>
      </c>
      <c r="BF455" s="27" t="s">
        <v>698</v>
      </c>
      <c r="BG455" s="27" t="s">
        <v>698</v>
      </c>
      <c r="BH455" s="27" t="s">
        <v>698</v>
      </c>
      <c r="BI455" s="27" t="s">
        <v>704</v>
      </c>
      <c r="BJ455" s="27" t="s">
        <v>698</v>
      </c>
      <c r="BK455" s="27" t="s">
        <v>698</v>
      </c>
      <c r="BL455" s="27" t="s">
        <v>698</v>
      </c>
      <c r="BM455" s="27" t="s">
        <v>698</v>
      </c>
      <c r="BN455" s="27" t="s">
        <v>698</v>
      </c>
      <c r="BO455" s="27" t="s">
        <v>698</v>
      </c>
      <c r="BP455" s="27" t="s">
        <v>698</v>
      </c>
      <c r="BQ455" s="27" t="s">
        <v>698</v>
      </c>
      <c r="BR455" s="27" t="s">
        <v>698</v>
      </c>
      <c r="BS455" s="27" t="s">
        <v>698</v>
      </c>
      <c r="BT455" s="27" t="s">
        <v>698</v>
      </c>
      <c r="BU455" s="27" t="s">
        <v>698</v>
      </c>
      <c r="BV455" s="27" t="s">
        <v>698</v>
      </c>
      <c r="BW455" s="27" t="s">
        <v>698</v>
      </c>
      <c r="BX455" s="27" t="s">
        <v>698</v>
      </c>
      <c r="BY455" s="27" t="s">
        <v>698</v>
      </c>
      <c r="BZ455" s="27" t="s">
        <v>698</v>
      </c>
      <c r="CA455" s="27" t="s">
        <v>698</v>
      </c>
      <c r="CB455" s="27" t="s">
        <v>698</v>
      </c>
      <c r="CC455" s="27" t="s">
        <v>698</v>
      </c>
      <c r="CD455" s="27" t="s">
        <v>698</v>
      </c>
      <c r="CE455" s="27" t="s">
        <v>698</v>
      </c>
      <c r="CF455" s="27" t="s">
        <v>698</v>
      </c>
      <c r="CG455" s="27" t="s">
        <v>698</v>
      </c>
      <c r="CH455" s="27" t="s">
        <v>698</v>
      </c>
      <c r="CI455" s="27" t="s">
        <v>704</v>
      </c>
      <c r="CJ455" s="27" t="s">
        <v>698</v>
      </c>
      <c r="CK455" s="27" t="s">
        <v>698</v>
      </c>
      <c r="CL455" s="27" t="s">
        <v>698</v>
      </c>
      <c r="CM455" s="27" t="s">
        <v>698</v>
      </c>
      <c r="CN455" s="27" t="s">
        <v>698</v>
      </c>
      <c r="CO455" s="27" t="s">
        <v>698</v>
      </c>
      <c r="CP455" s="27" t="s">
        <v>698</v>
      </c>
      <c r="CQ455" s="27" t="s">
        <v>698</v>
      </c>
      <c r="CR455" s="27" t="s">
        <v>698</v>
      </c>
      <c r="CS455" s="27" t="s">
        <v>698</v>
      </c>
      <c r="CT455" s="27" t="s">
        <v>704</v>
      </c>
      <c r="CU455" s="27" t="s">
        <v>698</v>
      </c>
      <c r="CV455" s="27" t="s">
        <v>698</v>
      </c>
      <c r="CW455" s="27" t="s">
        <v>698</v>
      </c>
      <c r="CX455" s="27" t="s">
        <v>698</v>
      </c>
      <c r="CY455" s="27" t="s">
        <v>698</v>
      </c>
      <c r="CZ455" s="27" t="s">
        <v>698</v>
      </c>
      <c r="DA455" s="27" t="s">
        <v>698</v>
      </c>
      <c r="DB455" s="27" t="s">
        <v>698</v>
      </c>
      <c r="DC455" s="27" t="s">
        <v>698</v>
      </c>
      <c r="DD455" s="27" t="s">
        <v>698</v>
      </c>
      <c r="DE455" s="27" t="s">
        <v>698</v>
      </c>
      <c r="DF455" s="27" t="s">
        <v>698</v>
      </c>
      <c r="DG455" s="27" t="s">
        <v>698</v>
      </c>
      <c r="DH455" s="27" t="s">
        <v>698</v>
      </c>
      <c r="DI455" s="27" t="s">
        <v>698</v>
      </c>
      <c r="DJ455" s="27" t="s">
        <v>698</v>
      </c>
      <c r="DK455" s="27" t="s">
        <v>698</v>
      </c>
      <c r="DL455" s="27" t="s">
        <v>698</v>
      </c>
      <c r="DM455" s="27" t="s">
        <v>698</v>
      </c>
      <c r="DN455" s="27" t="s">
        <v>698</v>
      </c>
      <c r="DO455" s="27" t="s">
        <v>698</v>
      </c>
      <c r="DP455" s="27" t="s">
        <v>698</v>
      </c>
      <c r="DQ455" s="27" t="s">
        <v>698</v>
      </c>
      <c r="DR455" s="27" t="s">
        <v>698</v>
      </c>
      <c r="DS455" s="27"/>
      <c r="DT455" s="27" t="s">
        <v>698</v>
      </c>
      <c r="DU455" s="27" t="s">
        <v>698</v>
      </c>
      <c r="DV455" s="27" t="s">
        <v>698</v>
      </c>
      <c r="DW455" s="27" t="s">
        <v>698</v>
      </c>
      <c r="DX455" s="27" t="s">
        <v>698</v>
      </c>
      <c r="DY455" s="27" t="s">
        <v>698</v>
      </c>
      <c r="DZ455" s="27" t="s">
        <v>698</v>
      </c>
      <c r="EA455" s="27" t="s">
        <v>698</v>
      </c>
      <c r="EB455" s="27" t="s">
        <v>698</v>
      </c>
      <c r="EC455" s="27" t="s">
        <v>698</v>
      </c>
      <c r="ED455" s="27" t="s">
        <v>698</v>
      </c>
      <c r="EE455" s="27" t="s">
        <v>698</v>
      </c>
      <c r="EF455" s="27" t="s">
        <v>698</v>
      </c>
      <c r="EG455" s="27" t="s">
        <v>694</v>
      </c>
      <c r="EH455" s="27" t="s">
        <v>698</v>
      </c>
      <c r="EI455" s="27" t="s">
        <v>698</v>
      </c>
      <c r="EJ455" s="27" t="s">
        <v>698</v>
      </c>
      <c r="EK455" s="27" t="s">
        <v>698</v>
      </c>
      <c r="EL455" s="27" t="s">
        <v>698</v>
      </c>
      <c r="EM455" s="27" t="s">
        <v>698</v>
      </c>
      <c r="EN455" s="27" t="s">
        <v>698</v>
      </c>
      <c r="EO455" s="27" t="s">
        <v>698</v>
      </c>
      <c r="EP455" s="27" t="s">
        <v>698</v>
      </c>
      <c r="EQ455" s="27" t="s">
        <v>698</v>
      </c>
      <c r="ER455" s="27" t="s">
        <v>698</v>
      </c>
      <c r="ES455" s="27" t="s">
        <v>698</v>
      </c>
      <c r="ET455" s="27" t="s">
        <v>698</v>
      </c>
      <c r="EU455" s="27" t="s">
        <v>698</v>
      </c>
      <c r="EV455" s="27" t="s">
        <v>698</v>
      </c>
      <c r="EW455" s="27" t="s">
        <v>698</v>
      </c>
      <c r="EX455" s="27" t="s">
        <v>698</v>
      </c>
      <c r="EY455" s="27" t="s">
        <v>698</v>
      </c>
      <c r="EZ455" s="27" t="s">
        <v>698</v>
      </c>
      <c r="FA455" s="27" t="s">
        <v>698</v>
      </c>
      <c r="FB455" s="27" t="s">
        <v>698</v>
      </c>
      <c r="FC455" s="27" t="s">
        <v>698</v>
      </c>
      <c r="FD455" s="27" t="s">
        <v>698</v>
      </c>
      <c r="FE455" s="27" t="s">
        <v>694</v>
      </c>
      <c r="FF455" s="27" t="s">
        <v>698</v>
      </c>
      <c r="FG455" s="27" t="s">
        <v>698</v>
      </c>
      <c r="FH455" s="27" t="s">
        <v>698</v>
      </c>
      <c r="FI455" s="27" t="s">
        <v>698</v>
      </c>
      <c r="FJ455" s="27" t="s">
        <v>694</v>
      </c>
      <c r="FK455" s="27" t="s">
        <v>698</v>
      </c>
      <c r="FL455" s="27" t="s">
        <v>698</v>
      </c>
      <c r="FM455" s="27" t="s">
        <v>698</v>
      </c>
      <c r="FN455" s="27" t="s">
        <v>694</v>
      </c>
      <c r="FO455" s="72" t="s">
        <v>1175</v>
      </c>
      <c r="FP455" s="72" t="s">
        <v>698</v>
      </c>
      <c r="FQ455" s="72" t="s">
        <v>1176</v>
      </c>
      <c r="FR455" s="72" t="s">
        <v>2116</v>
      </c>
      <c r="FS455" s="72" t="s">
        <v>1178</v>
      </c>
      <c r="FT455" s="72" t="s">
        <v>698</v>
      </c>
      <c r="FU455" s="72" t="s">
        <v>698</v>
      </c>
      <c r="FV455" s="72" t="s">
        <v>698</v>
      </c>
      <c r="FW455" s="78" t="s">
        <v>698</v>
      </c>
      <c r="FX455" s="78" t="s">
        <v>698</v>
      </c>
      <c r="FY455" s="72" t="s">
        <v>698</v>
      </c>
      <c r="FZ455" s="90"/>
      <c r="GA455" s="90"/>
      <c r="GB455" s="90"/>
      <c r="GC455" s="90"/>
      <c r="GD455" s="90"/>
      <c r="GE455" s="90"/>
      <c r="GF455" s="90"/>
      <c r="GG455" s="90"/>
      <c r="GH455" s="105" t="s">
        <v>1179</v>
      </c>
      <c r="GI455" s="106"/>
      <c r="GJ455" s="27"/>
      <c r="GK455" s="28"/>
      <c r="GL455" s="27"/>
    </row>
    <row r="456" spans="1:194" x14ac:dyDescent="0.25">
      <c r="A456" s="71" t="str">
        <f t="shared" ref="A456:A504" si="46">CONCATENATE($W$7,": ",$X$444," - ",Y456)</f>
        <v>Expenditure: Operational Cost - Assets less than the Capitalisation Threshold</v>
      </c>
      <c r="B456" s="27" t="s">
        <v>1190</v>
      </c>
      <c r="C456" s="27" t="str">
        <f t="shared" si="38"/>
        <v>IE010003000000000000000000000000000000</v>
      </c>
      <c r="D456" s="23" t="s">
        <v>1166</v>
      </c>
      <c r="E456" s="23" t="s">
        <v>724</v>
      </c>
      <c r="F456" s="23" t="s">
        <v>710</v>
      </c>
      <c r="G456" s="23" t="s">
        <v>697</v>
      </c>
      <c r="H456" s="23" t="s">
        <v>697</v>
      </c>
      <c r="I456" s="23" t="s">
        <v>697</v>
      </c>
      <c r="J456" s="23" t="s">
        <v>697</v>
      </c>
      <c r="K456" s="23" t="s">
        <v>697</v>
      </c>
      <c r="L456" s="23" t="s">
        <v>697</v>
      </c>
      <c r="M456" s="23" t="s">
        <v>697</v>
      </c>
      <c r="N456" s="23" t="s">
        <v>697</v>
      </c>
      <c r="O456" s="23" t="s">
        <v>697</v>
      </c>
      <c r="P456" s="23" t="s">
        <v>697</v>
      </c>
      <c r="Q456" s="27">
        <v>0</v>
      </c>
      <c r="R456" s="27" t="s">
        <v>704</v>
      </c>
      <c r="S456" s="27" t="s">
        <v>698</v>
      </c>
      <c r="T456" s="28" t="s">
        <v>694</v>
      </c>
      <c r="U456" s="28"/>
      <c r="V456" s="27" t="s">
        <v>2182</v>
      </c>
      <c r="W456" s="27" t="s">
        <v>905</v>
      </c>
      <c r="X456" s="27"/>
      <c r="Y456" s="27" t="s">
        <v>2183</v>
      </c>
      <c r="Z456" s="27"/>
      <c r="AA456" s="27"/>
      <c r="AB456" s="27"/>
      <c r="AC456" s="27"/>
      <c r="AD456" s="27"/>
      <c r="AE456" s="27"/>
      <c r="AF456" s="27"/>
      <c r="AG456" s="27"/>
      <c r="AH456" s="27"/>
      <c r="AI456" s="27" t="s">
        <v>2184</v>
      </c>
      <c r="AJ456" s="28" t="s">
        <v>704</v>
      </c>
      <c r="AK456" s="27" t="s">
        <v>704</v>
      </c>
      <c r="AL456" s="27" t="s">
        <v>704</v>
      </c>
      <c r="AM456" s="27" t="s">
        <v>704</v>
      </c>
      <c r="AN456" s="27" t="s">
        <v>704</v>
      </c>
      <c r="AO456" s="27" t="s">
        <v>704</v>
      </c>
      <c r="AP456" s="27" t="s">
        <v>704</v>
      </c>
      <c r="AQ456" s="27" t="s">
        <v>704</v>
      </c>
      <c r="AR456" s="27" t="s">
        <v>704</v>
      </c>
      <c r="AS456" s="27" t="s">
        <v>704</v>
      </c>
      <c r="AT456" s="27" t="s">
        <v>704</v>
      </c>
      <c r="AU456" s="27" t="s">
        <v>704</v>
      </c>
      <c r="AV456" s="27" t="s">
        <v>704</v>
      </c>
      <c r="AW456" s="27" t="s">
        <v>704</v>
      </c>
      <c r="AX456" s="27" t="s">
        <v>704</v>
      </c>
      <c r="AY456" s="27" t="s">
        <v>704</v>
      </c>
      <c r="AZ456" s="27" t="s">
        <v>704</v>
      </c>
      <c r="BA456" s="27" t="s">
        <v>704</v>
      </c>
      <c r="BB456" s="27" t="s">
        <v>704</v>
      </c>
      <c r="BC456" s="27" t="s">
        <v>704</v>
      </c>
      <c r="BD456" s="27" t="s">
        <v>704</v>
      </c>
      <c r="BE456" s="27" t="s">
        <v>704</v>
      </c>
      <c r="BF456" s="27" t="s">
        <v>704</v>
      </c>
      <c r="BG456" s="27" t="s">
        <v>704</v>
      </c>
      <c r="BH456" s="27" t="s">
        <v>704</v>
      </c>
      <c r="BI456" s="27" t="s">
        <v>704</v>
      </c>
      <c r="BJ456" s="27" t="s">
        <v>704</v>
      </c>
      <c r="BK456" s="27" t="s">
        <v>704</v>
      </c>
      <c r="BL456" s="27" t="s">
        <v>704</v>
      </c>
      <c r="BM456" s="27" t="s">
        <v>704</v>
      </c>
      <c r="BN456" s="27" t="s">
        <v>704</v>
      </c>
      <c r="BO456" s="27" t="s">
        <v>704</v>
      </c>
      <c r="BP456" s="27" t="s">
        <v>704</v>
      </c>
      <c r="BQ456" s="27" t="s">
        <v>704</v>
      </c>
      <c r="BR456" s="27" t="s">
        <v>704</v>
      </c>
      <c r="BS456" s="27" t="s">
        <v>704</v>
      </c>
      <c r="BT456" s="27" t="s">
        <v>704</v>
      </c>
      <c r="BU456" s="27" t="s">
        <v>704</v>
      </c>
      <c r="BV456" s="27" t="s">
        <v>704</v>
      </c>
      <c r="BW456" s="27" t="s">
        <v>704</v>
      </c>
      <c r="BX456" s="27" t="s">
        <v>704</v>
      </c>
      <c r="BY456" s="27" t="s">
        <v>704</v>
      </c>
      <c r="BZ456" s="27" t="s">
        <v>704</v>
      </c>
      <c r="CA456" s="27" t="s">
        <v>704</v>
      </c>
      <c r="CB456" s="27" t="s">
        <v>704</v>
      </c>
      <c r="CC456" s="27" t="s">
        <v>704</v>
      </c>
      <c r="CD456" s="27" t="s">
        <v>704</v>
      </c>
      <c r="CE456" s="27" t="s">
        <v>704</v>
      </c>
      <c r="CF456" s="27" t="s">
        <v>704</v>
      </c>
      <c r="CG456" s="27" t="s">
        <v>704</v>
      </c>
      <c r="CH456" s="27" t="s">
        <v>704</v>
      </c>
      <c r="CI456" s="27" t="s">
        <v>704</v>
      </c>
      <c r="CJ456" s="27" t="s">
        <v>704</v>
      </c>
      <c r="CK456" s="27" t="s">
        <v>704</v>
      </c>
      <c r="CL456" s="27" t="s">
        <v>704</v>
      </c>
      <c r="CM456" s="27" t="s">
        <v>704</v>
      </c>
      <c r="CN456" s="27" t="s">
        <v>704</v>
      </c>
      <c r="CO456" s="27" t="s">
        <v>704</v>
      </c>
      <c r="CP456" s="27" t="s">
        <v>704</v>
      </c>
      <c r="CQ456" s="27" t="s">
        <v>704</v>
      </c>
      <c r="CR456" s="27" t="s">
        <v>704</v>
      </c>
      <c r="CS456" s="27" t="s">
        <v>704</v>
      </c>
      <c r="CT456" s="27" t="s">
        <v>704</v>
      </c>
      <c r="CU456" s="27" t="s">
        <v>704</v>
      </c>
      <c r="CV456" s="27" t="s">
        <v>704</v>
      </c>
      <c r="CW456" s="27" t="s">
        <v>704</v>
      </c>
      <c r="CX456" s="27" t="s">
        <v>704</v>
      </c>
      <c r="CY456" s="27" t="s">
        <v>704</v>
      </c>
      <c r="CZ456" s="27" t="s">
        <v>704</v>
      </c>
      <c r="DA456" s="27" t="s">
        <v>704</v>
      </c>
      <c r="DB456" s="27" t="s">
        <v>698</v>
      </c>
      <c r="DC456" s="27" t="s">
        <v>698</v>
      </c>
      <c r="DD456" s="27" t="s">
        <v>698</v>
      </c>
      <c r="DE456" s="27" t="s">
        <v>698</v>
      </c>
      <c r="DF456" s="27" t="s">
        <v>698</v>
      </c>
      <c r="DG456" s="27" t="s">
        <v>704</v>
      </c>
      <c r="DH456" s="27" t="s">
        <v>704</v>
      </c>
      <c r="DI456" s="27" t="s">
        <v>704</v>
      </c>
      <c r="DJ456" s="27" t="s">
        <v>704</v>
      </c>
      <c r="DK456" s="27" t="s">
        <v>704</v>
      </c>
      <c r="DL456" s="27" t="s">
        <v>704</v>
      </c>
      <c r="DM456" s="27" t="s">
        <v>704</v>
      </c>
      <c r="DN456" s="27" t="s">
        <v>704</v>
      </c>
      <c r="DO456" s="27" t="s">
        <v>704</v>
      </c>
      <c r="DP456" s="27" t="s">
        <v>704</v>
      </c>
      <c r="DQ456" s="27" t="s">
        <v>704</v>
      </c>
      <c r="DR456" s="27" t="s">
        <v>704</v>
      </c>
      <c r="DS456" s="27"/>
      <c r="DT456" s="27" t="s">
        <v>704</v>
      </c>
      <c r="DU456" s="27" t="s">
        <v>704</v>
      </c>
      <c r="DV456" s="27" t="s">
        <v>704</v>
      </c>
      <c r="DW456" s="27" t="s">
        <v>704</v>
      </c>
      <c r="DX456" s="27" t="s">
        <v>704</v>
      </c>
      <c r="DY456" s="27" t="s">
        <v>704</v>
      </c>
      <c r="DZ456" s="27" t="s">
        <v>704</v>
      </c>
      <c r="EA456" s="27" t="s">
        <v>704</v>
      </c>
      <c r="EB456" s="27" t="s">
        <v>704</v>
      </c>
      <c r="EC456" s="27" t="s">
        <v>704</v>
      </c>
      <c r="ED456" s="27" t="s">
        <v>704</v>
      </c>
      <c r="EE456" s="27" t="s">
        <v>704</v>
      </c>
      <c r="EF456" s="27" t="s">
        <v>704</v>
      </c>
      <c r="EG456" s="27" t="s">
        <v>694</v>
      </c>
      <c r="EH456" s="27" t="s">
        <v>704</v>
      </c>
      <c r="EI456" s="27" t="s">
        <v>704</v>
      </c>
      <c r="EJ456" s="27" t="s">
        <v>704</v>
      </c>
      <c r="EK456" s="27" t="s">
        <v>704</v>
      </c>
      <c r="EL456" s="27" t="s">
        <v>704</v>
      </c>
      <c r="EM456" s="27" t="s">
        <v>704</v>
      </c>
      <c r="EN456" s="27" t="s">
        <v>704</v>
      </c>
      <c r="EO456" s="27" t="s">
        <v>704</v>
      </c>
      <c r="EP456" s="27" t="s">
        <v>704</v>
      </c>
      <c r="EQ456" s="27" t="s">
        <v>704</v>
      </c>
      <c r="ER456" s="27" t="s">
        <v>704</v>
      </c>
      <c r="ES456" s="27" t="s">
        <v>704</v>
      </c>
      <c r="ET456" s="27" t="s">
        <v>704</v>
      </c>
      <c r="EU456" s="27" t="s">
        <v>704</v>
      </c>
      <c r="EV456" s="27" t="s">
        <v>704</v>
      </c>
      <c r="EW456" s="27" t="s">
        <v>704</v>
      </c>
      <c r="EX456" s="27" t="s">
        <v>704</v>
      </c>
      <c r="EY456" s="27" t="s">
        <v>704</v>
      </c>
      <c r="EZ456" s="27" t="s">
        <v>704</v>
      </c>
      <c r="FA456" s="27" t="s">
        <v>704</v>
      </c>
      <c r="FB456" s="27" t="s">
        <v>704</v>
      </c>
      <c r="FC456" s="27" t="s">
        <v>704</v>
      </c>
      <c r="FD456" s="27" t="s">
        <v>704</v>
      </c>
      <c r="FE456" s="27" t="s">
        <v>694</v>
      </c>
      <c r="FF456" s="27" t="s">
        <v>704</v>
      </c>
      <c r="FG456" s="27" t="s">
        <v>704</v>
      </c>
      <c r="FH456" s="27" t="s">
        <v>704</v>
      </c>
      <c r="FI456" s="27" t="s">
        <v>704</v>
      </c>
      <c r="FJ456" s="27" t="s">
        <v>694</v>
      </c>
      <c r="FK456" s="27" t="s">
        <v>704</v>
      </c>
      <c r="FL456" s="27" t="s">
        <v>704</v>
      </c>
      <c r="FM456" s="27" t="s">
        <v>704</v>
      </c>
      <c r="FN456" s="27" t="s">
        <v>694</v>
      </c>
      <c r="FO456" s="72" t="s">
        <v>1175</v>
      </c>
      <c r="FP456" s="72" t="s">
        <v>698</v>
      </c>
      <c r="FQ456" s="72" t="s">
        <v>1176</v>
      </c>
      <c r="FR456" s="72" t="s">
        <v>2116</v>
      </c>
      <c r="FS456" s="72" t="s">
        <v>1178</v>
      </c>
      <c r="FT456" s="72" t="s">
        <v>698</v>
      </c>
      <c r="FU456" s="72" t="s">
        <v>698</v>
      </c>
      <c r="FV456" s="72" t="s">
        <v>698</v>
      </c>
      <c r="FW456" s="78" t="s">
        <v>698</v>
      </c>
      <c r="FX456" s="78" t="s">
        <v>698</v>
      </c>
      <c r="FY456" s="72" t="s">
        <v>698</v>
      </c>
      <c r="FZ456" s="90"/>
      <c r="GA456" s="90"/>
      <c r="GB456" s="90"/>
      <c r="GC456" s="90"/>
      <c r="GD456" s="90"/>
      <c r="GE456" s="90"/>
      <c r="GF456" s="90"/>
      <c r="GG456" s="90"/>
      <c r="GH456" s="105" t="s">
        <v>1179</v>
      </c>
      <c r="GI456" s="106"/>
      <c r="GJ456" s="27"/>
      <c r="GK456" s="28"/>
      <c r="GL456" s="27"/>
    </row>
    <row r="457" spans="1:194" x14ac:dyDescent="0.25">
      <c r="A457" s="71" t="str">
        <f t="shared" si="46"/>
        <v>Expenditure: Operational Cost - External Audit Fees</v>
      </c>
      <c r="B457" s="27" t="s">
        <v>694</v>
      </c>
      <c r="C457" s="27" t="str">
        <f t="shared" ref="C457:C520" si="47">CONCATENATE(D457,E457,F457,G457,H457,I457,J457,K457,L457,M457,N457,O457,P457)</f>
        <v>IE010004000000000000000000000000000000</v>
      </c>
      <c r="D457" s="23" t="s">
        <v>1166</v>
      </c>
      <c r="E457" s="23" t="s">
        <v>724</v>
      </c>
      <c r="F457" s="23" t="s">
        <v>711</v>
      </c>
      <c r="G457" s="23" t="s">
        <v>697</v>
      </c>
      <c r="H457" s="23" t="s">
        <v>697</v>
      </c>
      <c r="I457" s="23" t="s">
        <v>697</v>
      </c>
      <c r="J457" s="23" t="s">
        <v>697</v>
      </c>
      <c r="K457" s="23" t="s">
        <v>697</v>
      </c>
      <c r="L457" s="23" t="s">
        <v>697</v>
      </c>
      <c r="M457" s="23" t="s">
        <v>697</v>
      </c>
      <c r="N457" s="23" t="s">
        <v>697</v>
      </c>
      <c r="O457" s="23" t="s">
        <v>697</v>
      </c>
      <c r="P457" s="23" t="s">
        <v>697</v>
      </c>
      <c r="Q457" s="27">
        <v>0</v>
      </c>
      <c r="R457" s="27" t="s">
        <v>704</v>
      </c>
      <c r="S457" s="27" t="s">
        <v>698</v>
      </c>
      <c r="T457" s="28" t="s">
        <v>694</v>
      </c>
      <c r="U457" s="28"/>
      <c r="V457" s="27" t="s">
        <v>2185</v>
      </c>
      <c r="W457" s="27" t="s">
        <v>905</v>
      </c>
      <c r="X457" s="27"/>
      <c r="Y457" s="27" t="s">
        <v>2186</v>
      </c>
      <c r="Z457" s="27"/>
      <c r="AA457" s="27"/>
      <c r="AB457" s="27"/>
      <c r="AC457" s="27"/>
      <c r="AD457" s="27"/>
      <c r="AE457" s="27"/>
      <c r="AF457" s="27"/>
      <c r="AG457" s="27"/>
      <c r="AH457" s="27"/>
      <c r="AI457" s="27" t="s">
        <v>2187</v>
      </c>
      <c r="AJ457" s="28" t="s">
        <v>704</v>
      </c>
      <c r="AK457" s="27" t="s">
        <v>698</v>
      </c>
      <c r="AL457" s="27" t="s">
        <v>698</v>
      </c>
      <c r="AM457" s="27" t="s">
        <v>698</v>
      </c>
      <c r="AN457" s="27" t="s">
        <v>698</v>
      </c>
      <c r="AO457" s="27" t="s">
        <v>698</v>
      </c>
      <c r="AP457" s="27" t="s">
        <v>698</v>
      </c>
      <c r="AQ457" s="27" t="s">
        <v>698</v>
      </c>
      <c r="AR457" s="27" t="s">
        <v>698</v>
      </c>
      <c r="AS457" s="27" t="s">
        <v>698</v>
      </c>
      <c r="AT457" s="27" t="s">
        <v>698</v>
      </c>
      <c r="AU457" s="27" t="s">
        <v>698</v>
      </c>
      <c r="AV457" s="27" t="s">
        <v>698</v>
      </c>
      <c r="AW457" s="27" t="s">
        <v>698</v>
      </c>
      <c r="AX457" s="27" t="s">
        <v>698</v>
      </c>
      <c r="AY457" s="27" t="s">
        <v>698</v>
      </c>
      <c r="AZ457" s="27" t="s">
        <v>698</v>
      </c>
      <c r="BA457" s="27" t="s">
        <v>698</v>
      </c>
      <c r="BB457" s="27" t="s">
        <v>698</v>
      </c>
      <c r="BC457" s="27" t="s">
        <v>698</v>
      </c>
      <c r="BD457" s="27" t="s">
        <v>698</v>
      </c>
      <c r="BE457" s="27" t="s">
        <v>698</v>
      </c>
      <c r="BF457" s="27" t="s">
        <v>698</v>
      </c>
      <c r="BG457" s="27" t="s">
        <v>698</v>
      </c>
      <c r="BH457" s="27" t="s">
        <v>698</v>
      </c>
      <c r="BI457" s="27" t="s">
        <v>698</v>
      </c>
      <c r="BJ457" s="27" t="s">
        <v>698</v>
      </c>
      <c r="BK457" s="27" t="s">
        <v>698</v>
      </c>
      <c r="BL457" s="27" t="s">
        <v>698</v>
      </c>
      <c r="BM457" s="27" t="s">
        <v>698</v>
      </c>
      <c r="BN457" s="27" t="s">
        <v>698</v>
      </c>
      <c r="BO457" s="27" t="s">
        <v>698</v>
      </c>
      <c r="BP457" s="27" t="s">
        <v>698</v>
      </c>
      <c r="BQ457" s="27" t="s">
        <v>698</v>
      </c>
      <c r="BR457" s="27" t="s">
        <v>698</v>
      </c>
      <c r="BS457" s="27" t="s">
        <v>698</v>
      </c>
      <c r="BT457" s="27" t="s">
        <v>698</v>
      </c>
      <c r="BU457" s="27" t="s">
        <v>698</v>
      </c>
      <c r="BV457" s="27" t="s">
        <v>698</v>
      </c>
      <c r="BW457" s="27" t="s">
        <v>698</v>
      </c>
      <c r="BX457" s="27" t="s">
        <v>698</v>
      </c>
      <c r="BY457" s="27" t="s">
        <v>698</v>
      </c>
      <c r="BZ457" s="27" t="s">
        <v>698</v>
      </c>
      <c r="CA457" s="27" t="s">
        <v>698</v>
      </c>
      <c r="CB457" s="27" t="s">
        <v>698</v>
      </c>
      <c r="CC457" s="27" t="s">
        <v>698</v>
      </c>
      <c r="CD457" s="27" t="s">
        <v>704</v>
      </c>
      <c r="CE457" s="27" t="s">
        <v>698</v>
      </c>
      <c r="CF457" s="27" t="s">
        <v>698</v>
      </c>
      <c r="CG457" s="27" t="s">
        <v>698</v>
      </c>
      <c r="CH457" s="27" t="s">
        <v>698</v>
      </c>
      <c r="CI457" s="27" t="s">
        <v>698</v>
      </c>
      <c r="CJ457" s="27" t="s">
        <v>698</v>
      </c>
      <c r="CK457" s="27" t="s">
        <v>698</v>
      </c>
      <c r="CL457" s="27" t="s">
        <v>698</v>
      </c>
      <c r="CM457" s="27" t="s">
        <v>698</v>
      </c>
      <c r="CN457" s="27" t="s">
        <v>698</v>
      </c>
      <c r="CO457" s="27" t="s">
        <v>698</v>
      </c>
      <c r="CP457" s="27" t="s">
        <v>698</v>
      </c>
      <c r="CQ457" s="27" t="s">
        <v>698</v>
      </c>
      <c r="CR457" s="27" t="s">
        <v>698</v>
      </c>
      <c r="CS457" s="27" t="s">
        <v>698</v>
      </c>
      <c r="CT457" s="27" t="s">
        <v>698</v>
      </c>
      <c r="CU457" s="27" t="s">
        <v>698</v>
      </c>
      <c r="CV457" s="27" t="s">
        <v>698</v>
      </c>
      <c r="CW457" s="27" t="s">
        <v>698</v>
      </c>
      <c r="CX457" s="27" t="s">
        <v>698</v>
      </c>
      <c r="CY457" s="27" t="s">
        <v>698</v>
      </c>
      <c r="CZ457" s="27" t="s">
        <v>698</v>
      </c>
      <c r="DA457" s="27" t="s">
        <v>698</v>
      </c>
      <c r="DB457" s="27" t="s">
        <v>698</v>
      </c>
      <c r="DC457" s="27" t="s">
        <v>698</v>
      </c>
      <c r="DD457" s="27" t="s">
        <v>698</v>
      </c>
      <c r="DE457" s="27" t="s">
        <v>698</v>
      </c>
      <c r="DF457" s="27" t="s">
        <v>698</v>
      </c>
      <c r="DG457" s="27" t="s">
        <v>698</v>
      </c>
      <c r="DH457" s="27" t="s">
        <v>698</v>
      </c>
      <c r="DI457" s="27" t="s">
        <v>698</v>
      </c>
      <c r="DJ457" s="27" t="s">
        <v>698</v>
      </c>
      <c r="DK457" s="27" t="s">
        <v>698</v>
      </c>
      <c r="DL457" s="27" t="s">
        <v>698</v>
      </c>
      <c r="DM457" s="27" t="s">
        <v>698</v>
      </c>
      <c r="DN457" s="27" t="s">
        <v>698</v>
      </c>
      <c r="DO457" s="27" t="s">
        <v>698</v>
      </c>
      <c r="DP457" s="27" t="s">
        <v>698</v>
      </c>
      <c r="DQ457" s="27" t="s">
        <v>698</v>
      </c>
      <c r="DR457" s="27" t="s">
        <v>698</v>
      </c>
      <c r="DS457" s="27"/>
      <c r="DT457" s="27" t="s">
        <v>698</v>
      </c>
      <c r="DU457" s="27" t="s">
        <v>698</v>
      </c>
      <c r="DV457" s="27" t="s">
        <v>698</v>
      </c>
      <c r="DW457" s="27" t="s">
        <v>698</v>
      </c>
      <c r="DX457" s="27" t="s">
        <v>698</v>
      </c>
      <c r="DY457" s="27" t="s">
        <v>698</v>
      </c>
      <c r="DZ457" s="27" t="s">
        <v>698</v>
      </c>
      <c r="EA457" s="27" t="s">
        <v>698</v>
      </c>
      <c r="EB457" s="27" t="s">
        <v>698</v>
      </c>
      <c r="EC457" s="27" t="s">
        <v>698</v>
      </c>
      <c r="ED457" s="27" t="s">
        <v>698</v>
      </c>
      <c r="EE457" s="27" t="s">
        <v>698</v>
      </c>
      <c r="EF457" s="27" t="s">
        <v>698</v>
      </c>
      <c r="EG457" s="27" t="s">
        <v>694</v>
      </c>
      <c r="EH457" s="27" t="s">
        <v>698</v>
      </c>
      <c r="EI457" s="27" t="s">
        <v>698</v>
      </c>
      <c r="EJ457" s="27" t="s">
        <v>698</v>
      </c>
      <c r="EK457" s="27" t="s">
        <v>698</v>
      </c>
      <c r="EL457" s="27" t="s">
        <v>698</v>
      </c>
      <c r="EM457" s="27" t="s">
        <v>698</v>
      </c>
      <c r="EN457" s="27" t="s">
        <v>698</v>
      </c>
      <c r="EO457" s="27" t="s">
        <v>698</v>
      </c>
      <c r="EP457" s="27" t="s">
        <v>698</v>
      </c>
      <c r="EQ457" s="27" t="s">
        <v>698</v>
      </c>
      <c r="ER457" s="27" t="s">
        <v>698</v>
      </c>
      <c r="ES457" s="27" t="s">
        <v>698</v>
      </c>
      <c r="ET457" s="27" t="s">
        <v>698</v>
      </c>
      <c r="EU457" s="27" t="s">
        <v>698</v>
      </c>
      <c r="EV457" s="27" t="s">
        <v>698</v>
      </c>
      <c r="EW457" s="27" t="s">
        <v>698</v>
      </c>
      <c r="EX457" s="27" t="s">
        <v>698</v>
      </c>
      <c r="EY457" s="27" t="s">
        <v>698</v>
      </c>
      <c r="EZ457" s="27" t="s">
        <v>698</v>
      </c>
      <c r="FA457" s="27" t="s">
        <v>698</v>
      </c>
      <c r="FB457" s="27" t="s">
        <v>698</v>
      </c>
      <c r="FC457" s="27" t="s">
        <v>698</v>
      </c>
      <c r="FD457" s="27" t="s">
        <v>698</v>
      </c>
      <c r="FE457" s="27" t="s">
        <v>694</v>
      </c>
      <c r="FF457" s="27" t="s">
        <v>698</v>
      </c>
      <c r="FG457" s="27" t="s">
        <v>698</v>
      </c>
      <c r="FH457" s="27" t="s">
        <v>698</v>
      </c>
      <c r="FI457" s="27" t="s">
        <v>698</v>
      </c>
      <c r="FJ457" s="27" t="s">
        <v>694</v>
      </c>
      <c r="FK457" s="27" t="s">
        <v>698</v>
      </c>
      <c r="FL457" s="27" t="s">
        <v>698</v>
      </c>
      <c r="FM457" s="27" t="s">
        <v>698</v>
      </c>
      <c r="FN457" s="27" t="s">
        <v>694</v>
      </c>
      <c r="FO457" s="72" t="s">
        <v>1175</v>
      </c>
      <c r="FP457" s="72" t="s">
        <v>698</v>
      </c>
      <c r="FQ457" s="72" t="s">
        <v>1176</v>
      </c>
      <c r="FR457" s="72" t="s">
        <v>2116</v>
      </c>
      <c r="FS457" s="72" t="s">
        <v>1178</v>
      </c>
      <c r="FT457" s="72" t="s">
        <v>698</v>
      </c>
      <c r="FU457" s="72" t="s">
        <v>698</v>
      </c>
      <c r="FV457" s="72" t="s">
        <v>698</v>
      </c>
      <c r="FW457" s="78" t="s">
        <v>698</v>
      </c>
      <c r="FX457" s="78" t="s">
        <v>698</v>
      </c>
      <c r="FY457" s="72" t="s">
        <v>698</v>
      </c>
      <c r="FZ457" s="90"/>
      <c r="GA457" s="90"/>
      <c r="GB457" s="90"/>
      <c r="GC457" s="90"/>
      <c r="GD457" s="90"/>
      <c r="GE457" s="90"/>
      <c r="GF457" s="90"/>
      <c r="GG457" s="90"/>
      <c r="GH457" s="105" t="s">
        <v>1179</v>
      </c>
      <c r="GI457" s="106"/>
      <c r="GJ457" s="27"/>
      <c r="GK457" s="28"/>
      <c r="GL457" s="27"/>
    </row>
    <row r="458" spans="1:194" x14ac:dyDescent="0.25">
      <c r="A458" s="71" t="str">
        <f>CONCATENATE($W$7,": ",$X$444," - ",$Y$458)</f>
        <v>Expenditure: Operational Cost - Bank Charges, Facility and Card Fees</v>
      </c>
      <c r="B458" s="27" t="s">
        <v>694</v>
      </c>
      <c r="C458" s="27" t="str">
        <f t="shared" si="47"/>
        <v>IE010005000000000000000000000000000000</v>
      </c>
      <c r="D458" s="23" t="s">
        <v>1166</v>
      </c>
      <c r="E458" s="23" t="s">
        <v>724</v>
      </c>
      <c r="F458" s="23" t="s">
        <v>713</v>
      </c>
      <c r="G458" s="23" t="s">
        <v>697</v>
      </c>
      <c r="H458" s="23" t="s">
        <v>697</v>
      </c>
      <c r="I458" s="23" t="s">
        <v>697</v>
      </c>
      <c r="J458" s="23" t="s">
        <v>697</v>
      </c>
      <c r="K458" s="23" t="s">
        <v>697</v>
      </c>
      <c r="L458" s="23" t="s">
        <v>697</v>
      </c>
      <c r="M458" s="23" t="s">
        <v>697</v>
      </c>
      <c r="N458" s="23" t="s">
        <v>697</v>
      </c>
      <c r="O458" s="23" t="s">
        <v>697</v>
      </c>
      <c r="P458" s="23" t="s">
        <v>697</v>
      </c>
      <c r="Q458" s="27">
        <v>0</v>
      </c>
      <c r="R458" s="27" t="s">
        <v>698</v>
      </c>
      <c r="S458" s="27" t="s">
        <v>698</v>
      </c>
      <c r="T458" s="28" t="s">
        <v>694</v>
      </c>
      <c r="U458" s="28"/>
      <c r="V458" s="27" t="s">
        <v>2188</v>
      </c>
      <c r="W458" s="27" t="s">
        <v>905</v>
      </c>
      <c r="X458" s="27"/>
      <c r="Y458" s="27" t="s">
        <v>2189</v>
      </c>
      <c r="Z458" s="27"/>
      <c r="AA458" s="27"/>
      <c r="AB458" s="27"/>
      <c r="AC458" s="27"/>
      <c r="AD458" s="27"/>
      <c r="AE458" s="27"/>
      <c r="AF458" s="27"/>
      <c r="AG458" s="27"/>
      <c r="AH458" s="27"/>
      <c r="AI458" s="27" t="s">
        <v>2190</v>
      </c>
      <c r="AJ458" s="28" t="s">
        <v>694</v>
      </c>
      <c r="AK458" s="27" t="s">
        <v>694</v>
      </c>
      <c r="AL458" s="27" t="s">
        <v>694</v>
      </c>
      <c r="AM458" s="27" t="s">
        <v>694</v>
      </c>
      <c r="AN458" s="27" t="s">
        <v>694</v>
      </c>
      <c r="AO458" s="27" t="s">
        <v>694</v>
      </c>
      <c r="AP458" s="27" t="s">
        <v>694</v>
      </c>
      <c r="AQ458" s="27" t="s">
        <v>694</v>
      </c>
      <c r="AR458" s="27" t="s">
        <v>694</v>
      </c>
      <c r="AS458" s="27" t="s">
        <v>694</v>
      </c>
      <c r="AT458" s="27" t="s">
        <v>694</v>
      </c>
      <c r="AU458" s="27" t="s">
        <v>694</v>
      </c>
      <c r="AV458" s="27" t="s">
        <v>694</v>
      </c>
      <c r="AW458" s="27" t="s">
        <v>694</v>
      </c>
      <c r="AX458" s="27" t="s">
        <v>694</v>
      </c>
      <c r="AY458" s="27" t="s">
        <v>694</v>
      </c>
      <c r="AZ458" s="27" t="s">
        <v>694</v>
      </c>
      <c r="BA458" s="27" t="s">
        <v>694</v>
      </c>
      <c r="BB458" s="27" t="s">
        <v>694</v>
      </c>
      <c r="BC458" s="27" t="s">
        <v>694</v>
      </c>
      <c r="BD458" s="27" t="s">
        <v>694</v>
      </c>
      <c r="BE458" s="27" t="s">
        <v>694</v>
      </c>
      <c r="BF458" s="27" t="s">
        <v>694</v>
      </c>
      <c r="BG458" s="27" t="s">
        <v>694</v>
      </c>
      <c r="BH458" s="27" t="s">
        <v>694</v>
      </c>
      <c r="BI458" s="27" t="s">
        <v>694</v>
      </c>
      <c r="BJ458" s="27" t="s">
        <v>694</v>
      </c>
      <c r="BK458" s="27" t="s">
        <v>694</v>
      </c>
      <c r="BL458" s="27" t="s">
        <v>694</v>
      </c>
      <c r="BM458" s="27" t="s">
        <v>694</v>
      </c>
      <c r="BN458" s="27" t="s">
        <v>694</v>
      </c>
      <c r="BO458" s="27" t="s">
        <v>694</v>
      </c>
      <c r="BP458" s="27" t="s">
        <v>694</v>
      </c>
      <c r="BQ458" s="27" t="s">
        <v>694</v>
      </c>
      <c r="BR458" s="27" t="s">
        <v>694</v>
      </c>
      <c r="BS458" s="27" t="s">
        <v>694</v>
      </c>
      <c r="BT458" s="27" t="s">
        <v>694</v>
      </c>
      <c r="BU458" s="27" t="s">
        <v>694</v>
      </c>
      <c r="BV458" s="27" t="s">
        <v>694</v>
      </c>
      <c r="BW458" s="27" t="s">
        <v>694</v>
      </c>
      <c r="BX458" s="27" t="s">
        <v>694</v>
      </c>
      <c r="BY458" s="27" t="s">
        <v>694</v>
      </c>
      <c r="BZ458" s="27" t="s">
        <v>694</v>
      </c>
      <c r="CA458" s="27" t="s">
        <v>694</v>
      </c>
      <c r="CB458" s="27" t="s">
        <v>694</v>
      </c>
      <c r="CC458" s="27" t="s">
        <v>694</v>
      </c>
      <c r="CD458" s="27" t="s">
        <v>694</v>
      </c>
      <c r="CE458" s="27" t="s">
        <v>694</v>
      </c>
      <c r="CF458" s="27" t="s">
        <v>694</v>
      </c>
      <c r="CG458" s="27" t="s">
        <v>694</v>
      </c>
      <c r="CH458" s="27" t="s">
        <v>694</v>
      </c>
      <c r="CI458" s="27" t="s">
        <v>694</v>
      </c>
      <c r="CJ458" s="27" t="s">
        <v>694</v>
      </c>
      <c r="CK458" s="27" t="s">
        <v>694</v>
      </c>
      <c r="CL458" s="27" t="s">
        <v>694</v>
      </c>
      <c r="CM458" s="27" t="s">
        <v>694</v>
      </c>
      <c r="CN458" s="27" t="s">
        <v>694</v>
      </c>
      <c r="CO458" s="27" t="s">
        <v>694</v>
      </c>
      <c r="CP458" s="27" t="s">
        <v>694</v>
      </c>
      <c r="CQ458" s="27" t="s">
        <v>694</v>
      </c>
      <c r="CR458" s="27" t="s">
        <v>694</v>
      </c>
      <c r="CS458" s="27" t="s">
        <v>694</v>
      </c>
      <c r="CT458" s="27" t="s">
        <v>694</v>
      </c>
      <c r="CU458" s="27" t="s">
        <v>694</v>
      </c>
      <c r="CV458" s="27" t="s">
        <v>694</v>
      </c>
      <c r="CW458" s="27" t="s">
        <v>694</v>
      </c>
      <c r="CX458" s="27" t="s">
        <v>694</v>
      </c>
      <c r="CY458" s="27" t="s">
        <v>694</v>
      </c>
      <c r="CZ458" s="27" t="s">
        <v>694</v>
      </c>
      <c r="DA458" s="27" t="s">
        <v>694</v>
      </c>
      <c r="DB458" s="27" t="s">
        <v>694</v>
      </c>
      <c r="DC458" s="27" t="s">
        <v>694</v>
      </c>
      <c r="DD458" s="27" t="s">
        <v>694</v>
      </c>
      <c r="DE458" s="27" t="s">
        <v>694</v>
      </c>
      <c r="DF458" s="27" t="s">
        <v>694</v>
      </c>
      <c r="DG458" s="27" t="s">
        <v>694</v>
      </c>
      <c r="DH458" s="27" t="s">
        <v>694</v>
      </c>
      <c r="DI458" s="27" t="s">
        <v>694</v>
      </c>
      <c r="DJ458" s="27" t="s">
        <v>694</v>
      </c>
      <c r="DK458" s="27" t="s">
        <v>694</v>
      </c>
      <c r="DL458" s="27" t="s">
        <v>694</v>
      </c>
      <c r="DM458" s="27" t="s">
        <v>694</v>
      </c>
      <c r="DN458" s="27" t="s">
        <v>694</v>
      </c>
      <c r="DO458" s="27" t="s">
        <v>694</v>
      </c>
      <c r="DP458" s="27" t="s">
        <v>694</v>
      </c>
      <c r="DQ458" s="27" t="s">
        <v>694</v>
      </c>
      <c r="DR458" s="27" t="s">
        <v>694</v>
      </c>
      <c r="DS458" s="27"/>
      <c r="DT458" s="27" t="s">
        <v>694</v>
      </c>
      <c r="DU458" s="27" t="s">
        <v>694</v>
      </c>
      <c r="DV458" s="27" t="s">
        <v>694</v>
      </c>
      <c r="DW458" s="27" t="s">
        <v>694</v>
      </c>
      <c r="DX458" s="27" t="s">
        <v>694</v>
      </c>
      <c r="DY458" s="27" t="s">
        <v>694</v>
      </c>
      <c r="DZ458" s="27" t="s">
        <v>694</v>
      </c>
      <c r="EA458" s="27" t="s">
        <v>694</v>
      </c>
      <c r="EB458" s="27" t="s">
        <v>694</v>
      </c>
      <c r="EC458" s="27" t="s">
        <v>694</v>
      </c>
      <c r="ED458" s="27" t="s">
        <v>694</v>
      </c>
      <c r="EE458" s="27" t="s">
        <v>694</v>
      </c>
      <c r="EF458" s="27" t="s">
        <v>694</v>
      </c>
      <c r="EG458" s="27" t="s">
        <v>694</v>
      </c>
      <c r="EH458" s="27" t="s">
        <v>694</v>
      </c>
      <c r="EI458" s="27" t="s">
        <v>694</v>
      </c>
      <c r="EJ458" s="27" t="s">
        <v>694</v>
      </c>
      <c r="EK458" s="27" t="s">
        <v>694</v>
      </c>
      <c r="EL458" s="27" t="s">
        <v>694</v>
      </c>
      <c r="EM458" s="27" t="s">
        <v>694</v>
      </c>
      <c r="EN458" s="27" t="s">
        <v>694</v>
      </c>
      <c r="EO458" s="27" t="s">
        <v>694</v>
      </c>
      <c r="EP458" s="27" t="s">
        <v>694</v>
      </c>
      <c r="EQ458" s="27" t="s">
        <v>694</v>
      </c>
      <c r="ER458" s="27" t="s">
        <v>694</v>
      </c>
      <c r="ES458" s="27" t="s">
        <v>694</v>
      </c>
      <c r="ET458" s="27" t="s">
        <v>694</v>
      </c>
      <c r="EU458" s="27" t="s">
        <v>694</v>
      </c>
      <c r="EV458" s="27" t="s">
        <v>694</v>
      </c>
      <c r="EW458" s="27" t="s">
        <v>694</v>
      </c>
      <c r="EX458" s="27" t="s">
        <v>694</v>
      </c>
      <c r="EY458" s="27" t="s">
        <v>694</v>
      </c>
      <c r="EZ458" s="27" t="s">
        <v>694</v>
      </c>
      <c r="FA458" s="27" t="s">
        <v>694</v>
      </c>
      <c r="FB458" s="27" t="s">
        <v>694</v>
      </c>
      <c r="FC458" s="27" t="s">
        <v>694</v>
      </c>
      <c r="FD458" s="27" t="s">
        <v>694</v>
      </c>
      <c r="FE458" s="27" t="s">
        <v>694</v>
      </c>
      <c r="FF458" s="27" t="s">
        <v>694</v>
      </c>
      <c r="FG458" s="27" t="s">
        <v>694</v>
      </c>
      <c r="FH458" s="27" t="s">
        <v>694</v>
      </c>
      <c r="FI458" s="27" t="s">
        <v>694</v>
      </c>
      <c r="FJ458" s="27" t="s">
        <v>694</v>
      </c>
      <c r="FK458" s="27" t="s">
        <v>694</v>
      </c>
      <c r="FL458" s="27" t="s">
        <v>694</v>
      </c>
      <c r="FM458" s="27" t="s">
        <v>694</v>
      </c>
      <c r="FN458" s="27" t="s">
        <v>694</v>
      </c>
      <c r="FO458" s="72" t="s">
        <v>698</v>
      </c>
      <c r="FP458" s="72" t="s">
        <v>698</v>
      </c>
      <c r="FQ458" s="72" t="s">
        <v>698</v>
      </c>
      <c r="FR458" s="72" t="s">
        <v>698</v>
      </c>
      <c r="FS458" s="72" t="s">
        <v>698</v>
      </c>
      <c r="FT458" s="72" t="s">
        <v>698</v>
      </c>
      <c r="FU458" s="72" t="s">
        <v>698</v>
      </c>
      <c r="FV458" s="72" t="s">
        <v>698</v>
      </c>
      <c r="FW458" s="78" t="s">
        <v>698</v>
      </c>
      <c r="FX458" s="78" t="s">
        <v>698</v>
      </c>
      <c r="FY458" s="72" t="s">
        <v>698</v>
      </c>
      <c r="FZ458" s="90"/>
      <c r="GA458" s="90"/>
      <c r="GB458" s="90"/>
      <c r="GC458" s="90"/>
      <c r="GD458" s="90"/>
      <c r="GE458" s="90"/>
      <c r="GF458" s="90"/>
      <c r="GG458" s="90"/>
      <c r="GH458" s="105" t="s">
        <v>694</v>
      </c>
      <c r="GI458" s="106"/>
      <c r="GJ458" s="27"/>
      <c r="GK458" s="28"/>
      <c r="GL458" s="27"/>
    </row>
    <row r="459" spans="1:194" x14ac:dyDescent="0.25">
      <c r="A459" s="71" t="str">
        <f>CONCATENATE($W$7,": ",$X$444," - ",$Y$458,": ",Z459)</f>
        <v>Expenditure: Operational Cost - Bank Charges, Facility and Card Fees: Bank Accounts</v>
      </c>
      <c r="B459" s="27" t="s">
        <v>1190</v>
      </c>
      <c r="C459" s="27" t="str">
        <f t="shared" si="47"/>
        <v>IE010005001000000000000000000000000000</v>
      </c>
      <c r="D459" s="23" t="s">
        <v>1166</v>
      </c>
      <c r="E459" s="23" t="s">
        <v>724</v>
      </c>
      <c r="F459" s="23" t="s">
        <v>713</v>
      </c>
      <c r="G459" s="23" t="s">
        <v>702</v>
      </c>
      <c r="H459" s="23" t="s">
        <v>697</v>
      </c>
      <c r="I459" s="23" t="s">
        <v>697</v>
      </c>
      <c r="J459" s="23" t="s">
        <v>697</v>
      </c>
      <c r="K459" s="23" t="s">
        <v>697</v>
      </c>
      <c r="L459" s="23" t="s">
        <v>697</v>
      </c>
      <c r="M459" s="23" t="s">
        <v>697</v>
      </c>
      <c r="N459" s="23" t="s">
        <v>697</v>
      </c>
      <c r="O459" s="23" t="s">
        <v>697</v>
      </c>
      <c r="P459" s="23" t="s">
        <v>697</v>
      </c>
      <c r="Q459" s="27">
        <v>0</v>
      </c>
      <c r="R459" s="27" t="s">
        <v>704</v>
      </c>
      <c r="S459" s="27" t="s">
        <v>698</v>
      </c>
      <c r="T459" s="28" t="s">
        <v>694</v>
      </c>
      <c r="U459" s="28"/>
      <c r="V459" s="28" t="s">
        <v>2191</v>
      </c>
      <c r="W459" s="27" t="s">
        <v>905</v>
      </c>
      <c r="X459" s="27"/>
      <c r="Y459" s="27"/>
      <c r="Z459" s="27" t="s">
        <v>2192</v>
      </c>
      <c r="AA459" s="27"/>
      <c r="AB459" s="27"/>
      <c r="AC459" s="27"/>
      <c r="AD459" s="27"/>
      <c r="AE459" s="27"/>
      <c r="AF459" s="27"/>
      <c r="AG459" s="27"/>
      <c r="AH459" s="27"/>
      <c r="AI459" s="27" t="s">
        <v>2193</v>
      </c>
      <c r="AJ459" s="28" t="s">
        <v>704</v>
      </c>
      <c r="AK459" s="27" t="s">
        <v>698</v>
      </c>
      <c r="AL459" s="27" t="s">
        <v>698</v>
      </c>
      <c r="AM459" s="27" t="s">
        <v>698</v>
      </c>
      <c r="AN459" s="27" t="s">
        <v>698</v>
      </c>
      <c r="AO459" s="27" t="s">
        <v>698</v>
      </c>
      <c r="AP459" s="27" t="s">
        <v>698</v>
      </c>
      <c r="AQ459" s="27" t="s">
        <v>698</v>
      </c>
      <c r="AR459" s="27" t="s">
        <v>698</v>
      </c>
      <c r="AS459" s="27" t="s">
        <v>698</v>
      </c>
      <c r="AT459" s="27" t="s">
        <v>698</v>
      </c>
      <c r="AU459" s="27" t="s">
        <v>698</v>
      </c>
      <c r="AV459" s="27" t="s">
        <v>698</v>
      </c>
      <c r="AW459" s="27" t="s">
        <v>698</v>
      </c>
      <c r="AX459" s="27" t="s">
        <v>698</v>
      </c>
      <c r="AY459" s="27" t="s">
        <v>698</v>
      </c>
      <c r="AZ459" s="27" t="s">
        <v>698</v>
      </c>
      <c r="BA459" s="27" t="s">
        <v>698</v>
      </c>
      <c r="BB459" s="27" t="s">
        <v>698</v>
      </c>
      <c r="BC459" s="27" t="s">
        <v>698</v>
      </c>
      <c r="BD459" s="27" t="s">
        <v>698</v>
      </c>
      <c r="BE459" s="27" t="s">
        <v>698</v>
      </c>
      <c r="BF459" s="27" t="s">
        <v>698</v>
      </c>
      <c r="BG459" s="27" t="s">
        <v>698</v>
      </c>
      <c r="BH459" s="27" t="s">
        <v>698</v>
      </c>
      <c r="BI459" s="27" t="s">
        <v>698</v>
      </c>
      <c r="BJ459" s="27" t="s">
        <v>698</v>
      </c>
      <c r="BK459" s="27" t="s">
        <v>698</v>
      </c>
      <c r="BL459" s="27" t="s">
        <v>698</v>
      </c>
      <c r="BM459" s="27" t="s">
        <v>698</v>
      </c>
      <c r="BN459" s="27" t="s">
        <v>698</v>
      </c>
      <c r="BO459" s="27" t="s">
        <v>698</v>
      </c>
      <c r="BP459" s="27" t="s">
        <v>698</v>
      </c>
      <c r="BQ459" s="27" t="s">
        <v>698</v>
      </c>
      <c r="BR459" s="27" t="s">
        <v>698</v>
      </c>
      <c r="BS459" s="27" t="s">
        <v>698</v>
      </c>
      <c r="BT459" s="27" t="s">
        <v>698</v>
      </c>
      <c r="BU459" s="27" t="s">
        <v>698</v>
      </c>
      <c r="BV459" s="27" t="s">
        <v>698</v>
      </c>
      <c r="BW459" s="27" t="s">
        <v>698</v>
      </c>
      <c r="BX459" s="27" t="s">
        <v>698</v>
      </c>
      <c r="BY459" s="27" t="s">
        <v>698</v>
      </c>
      <c r="BZ459" s="27" t="s">
        <v>698</v>
      </c>
      <c r="CA459" s="27" t="s">
        <v>698</v>
      </c>
      <c r="CB459" s="27" t="s">
        <v>698</v>
      </c>
      <c r="CC459" s="27" t="s">
        <v>704</v>
      </c>
      <c r="CD459" s="27" t="s">
        <v>698</v>
      </c>
      <c r="CE459" s="27" t="s">
        <v>698</v>
      </c>
      <c r="CF459" s="27" t="s">
        <v>698</v>
      </c>
      <c r="CG459" s="27" t="s">
        <v>698</v>
      </c>
      <c r="CH459" s="27" t="s">
        <v>698</v>
      </c>
      <c r="CI459" s="27" t="s">
        <v>698</v>
      </c>
      <c r="CJ459" s="27" t="s">
        <v>698</v>
      </c>
      <c r="CK459" s="27" t="s">
        <v>698</v>
      </c>
      <c r="CL459" s="27" t="s">
        <v>698</v>
      </c>
      <c r="CM459" s="27" t="s">
        <v>698</v>
      </c>
      <c r="CN459" s="27" t="s">
        <v>698</v>
      </c>
      <c r="CO459" s="27" t="s">
        <v>698</v>
      </c>
      <c r="CP459" s="27" t="s">
        <v>698</v>
      </c>
      <c r="CQ459" s="27" t="s">
        <v>698</v>
      </c>
      <c r="CR459" s="27" t="s">
        <v>698</v>
      </c>
      <c r="CS459" s="27" t="s">
        <v>698</v>
      </c>
      <c r="CT459" s="27" t="s">
        <v>698</v>
      </c>
      <c r="CU459" s="27" t="s">
        <v>698</v>
      </c>
      <c r="CV459" s="27" t="s">
        <v>698</v>
      </c>
      <c r="CW459" s="27" t="s">
        <v>698</v>
      </c>
      <c r="CX459" s="27" t="s">
        <v>698</v>
      </c>
      <c r="CY459" s="27" t="s">
        <v>698</v>
      </c>
      <c r="CZ459" s="27" t="s">
        <v>698</v>
      </c>
      <c r="DA459" s="27" t="s">
        <v>698</v>
      </c>
      <c r="DB459" s="27" t="s">
        <v>698</v>
      </c>
      <c r="DC459" s="27" t="s">
        <v>698</v>
      </c>
      <c r="DD459" s="27" t="s">
        <v>698</v>
      </c>
      <c r="DE459" s="27" t="s">
        <v>698</v>
      </c>
      <c r="DF459" s="27" t="s">
        <v>698</v>
      </c>
      <c r="DG459" s="27" t="s">
        <v>698</v>
      </c>
      <c r="DH459" s="27" t="s">
        <v>698</v>
      </c>
      <c r="DI459" s="27" t="s">
        <v>698</v>
      </c>
      <c r="DJ459" s="27" t="s">
        <v>698</v>
      </c>
      <c r="DK459" s="27" t="s">
        <v>698</v>
      </c>
      <c r="DL459" s="27" t="s">
        <v>698</v>
      </c>
      <c r="DM459" s="27" t="s">
        <v>698</v>
      </c>
      <c r="DN459" s="27" t="s">
        <v>698</v>
      </c>
      <c r="DO459" s="27" t="s">
        <v>698</v>
      </c>
      <c r="DP459" s="27" t="s">
        <v>698</v>
      </c>
      <c r="DQ459" s="27" t="s">
        <v>698</v>
      </c>
      <c r="DR459" s="27" t="s">
        <v>698</v>
      </c>
      <c r="DS459" s="27"/>
      <c r="DT459" s="27" t="s">
        <v>698</v>
      </c>
      <c r="DU459" s="27" t="s">
        <v>698</v>
      </c>
      <c r="DV459" s="27" t="s">
        <v>698</v>
      </c>
      <c r="DW459" s="27" t="s">
        <v>698</v>
      </c>
      <c r="DX459" s="27" t="s">
        <v>698</v>
      </c>
      <c r="DY459" s="27" t="s">
        <v>698</v>
      </c>
      <c r="DZ459" s="27" t="s">
        <v>698</v>
      </c>
      <c r="EA459" s="27" t="s">
        <v>698</v>
      </c>
      <c r="EB459" s="27" t="s">
        <v>698</v>
      </c>
      <c r="EC459" s="27" t="s">
        <v>698</v>
      </c>
      <c r="ED459" s="27" t="s">
        <v>698</v>
      </c>
      <c r="EE459" s="27" t="s">
        <v>698</v>
      </c>
      <c r="EF459" s="27" t="s">
        <v>698</v>
      </c>
      <c r="EG459" s="27" t="s">
        <v>694</v>
      </c>
      <c r="EH459" s="27" t="s">
        <v>698</v>
      </c>
      <c r="EI459" s="27" t="s">
        <v>698</v>
      </c>
      <c r="EJ459" s="27" t="s">
        <v>698</v>
      </c>
      <c r="EK459" s="27" t="s">
        <v>698</v>
      </c>
      <c r="EL459" s="27" t="s">
        <v>698</v>
      </c>
      <c r="EM459" s="27" t="s">
        <v>698</v>
      </c>
      <c r="EN459" s="27" t="s">
        <v>698</v>
      </c>
      <c r="EO459" s="27" t="s">
        <v>698</v>
      </c>
      <c r="EP459" s="27" t="s">
        <v>698</v>
      </c>
      <c r="EQ459" s="27" t="s">
        <v>698</v>
      </c>
      <c r="ER459" s="27" t="s">
        <v>698</v>
      </c>
      <c r="ES459" s="27" t="s">
        <v>698</v>
      </c>
      <c r="ET459" s="27" t="s">
        <v>698</v>
      </c>
      <c r="EU459" s="27" t="s">
        <v>698</v>
      </c>
      <c r="EV459" s="27" t="s">
        <v>698</v>
      </c>
      <c r="EW459" s="27" t="s">
        <v>698</v>
      </c>
      <c r="EX459" s="27" t="s">
        <v>698</v>
      </c>
      <c r="EY459" s="27" t="s">
        <v>698</v>
      </c>
      <c r="EZ459" s="27" t="s">
        <v>698</v>
      </c>
      <c r="FA459" s="27" t="s">
        <v>698</v>
      </c>
      <c r="FB459" s="27" t="s">
        <v>698</v>
      </c>
      <c r="FC459" s="27" t="s">
        <v>698</v>
      </c>
      <c r="FD459" s="27" t="s">
        <v>698</v>
      </c>
      <c r="FE459" s="27" t="s">
        <v>694</v>
      </c>
      <c r="FF459" s="27" t="s">
        <v>698</v>
      </c>
      <c r="FG459" s="27" t="s">
        <v>698</v>
      </c>
      <c r="FH459" s="27" t="s">
        <v>698</v>
      </c>
      <c r="FI459" s="27" t="s">
        <v>698</v>
      </c>
      <c r="FJ459" s="27" t="s">
        <v>694</v>
      </c>
      <c r="FK459" s="27" t="s">
        <v>698</v>
      </c>
      <c r="FL459" s="27" t="s">
        <v>698</v>
      </c>
      <c r="FM459" s="27" t="s">
        <v>698</v>
      </c>
      <c r="FN459" s="27" t="s">
        <v>694</v>
      </c>
      <c r="FO459" s="72" t="s">
        <v>1175</v>
      </c>
      <c r="FP459" s="72" t="s">
        <v>698</v>
      </c>
      <c r="FQ459" s="72" t="s">
        <v>1176</v>
      </c>
      <c r="FR459" s="72" t="s">
        <v>2116</v>
      </c>
      <c r="FS459" s="72" t="s">
        <v>1178</v>
      </c>
      <c r="FT459" s="72" t="s">
        <v>698</v>
      </c>
      <c r="FU459" s="72" t="s">
        <v>698</v>
      </c>
      <c r="FV459" s="72" t="s">
        <v>698</v>
      </c>
      <c r="FW459" s="78" t="s">
        <v>698</v>
      </c>
      <c r="FX459" s="78" t="s">
        <v>698</v>
      </c>
      <c r="FY459" s="72" t="s">
        <v>698</v>
      </c>
      <c r="FZ459" s="90"/>
      <c r="GA459" s="90"/>
      <c r="GB459" s="90"/>
      <c r="GC459" s="90"/>
      <c r="GD459" s="90"/>
      <c r="GE459" s="90"/>
      <c r="GF459" s="90"/>
      <c r="GG459" s="90"/>
      <c r="GH459" s="105" t="s">
        <v>1179</v>
      </c>
      <c r="GI459" s="106"/>
      <c r="GJ459" s="27"/>
      <c r="GK459" s="28"/>
      <c r="GL459" s="27"/>
    </row>
    <row r="460" spans="1:194" x14ac:dyDescent="0.25">
      <c r="A460" s="71" t="str">
        <f t="shared" ref="A460:A464" si="48">CONCATENATE($W$7,": ",$X$444," - ",$Y$458,": ",Z460)</f>
        <v>Expenditure: Operational Cost - Bank Charges, Facility and Card Fees: Third Parties</v>
      </c>
      <c r="B460" s="27" t="s">
        <v>1190</v>
      </c>
      <c r="C460" s="27" t="str">
        <f t="shared" si="47"/>
        <v>IE010005002000000000000000000000000000</v>
      </c>
      <c r="D460" s="23" t="s">
        <v>1166</v>
      </c>
      <c r="E460" s="23" t="s">
        <v>724</v>
      </c>
      <c r="F460" s="23" t="s">
        <v>713</v>
      </c>
      <c r="G460" s="23" t="s">
        <v>707</v>
      </c>
      <c r="H460" s="23" t="s">
        <v>697</v>
      </c>
      <c r="I460" s="23" t="s">
        <v>697</v>
      </c>
      <c r="J460" s="23" t="s">
        <v>697</v>
      </c>
      <c r="K460" s="23" t="s">
        <v>697</v>
      </c>
      <c r="L460" s="23" t="s">
        <v>697</v>
      </c>
      <c r="M460" s="23" t="s">
        <v>697</v>
      </c>
      <c r="N460" s="23" t="s">
        <v>697</v>
      </c>
      <c r="O460" s="23" t="s">
        <v>697</v>
      </c>
      <c r="P460" s="23" t="s">
        <v>697</v>
      </c>
      <c r="Q460" s="27">
        <v>0</v>
      </c>
      <c r="R460" s="27" t="s">
        <v>704</v>
      </c>
      <c r="S460" s="27" t="s">
        <v>698</v>
      </c>
      <c r="T460" s="28" t="s">
        <v>694</v>
      </c>
      <c r="U460" s="28"/>
      <c r="V460" s="27" t="s">
        <v>2194</v>
      </c>
      <c r="W460" s="27" t="s">
        <v>905</v>
      </c>
      <c r="X460" s="27"/>
      <c r="Y460" s="27"/>
      <c r="Z460" s="27" t="s">
        <v>2195</v>
      </c>
      <c r="AA460" s="27"/>
      <c r="AB460" s="27"/>
      <c r="AC460" s="27"/>
      <c r="AD460" s="27"/>
      <c r="AE460" s="27"/>
      <c r="AF460" s="27"/>
      <c r="AG460" s="27"/>
      <c r="AH460" s="27"/>
      <c r="AI460" s="27" t="s">
        <v>2196</v>
      </c>
      <c r="AJ460" s="28" t="s">
        <v>704</v>
      </c>
      <c r="AK460" s="27" t="s">
        <v>698</v>
      </c>
      <c r="AL460" s="27" t="s">
        <v>698</v>
      </c>
      <c r="AM460" s="27" t="s">
        <v>698</v>
      </c>
      <c r="AN460" s="27" t="s">
        <v>698</v>
      </c>
      <c r="AO460" s="27" t="s">
        <v>698</v>
      </c>
      <c r="AP460" s="27" t="s">
        <v>698</v>
      </c>
      <c r="AQ460" s="27" t="s">
        <v>698</v>
      </c>
      <c r="AR460" s="27" t="s">
        <v>698</v>
      </c>
      <c r="AS460" s="27" t="s">
        <v>698</v>
      </c>
      <c r="AT460" s="27" t="s">
        <v>698</v>
      </c>
      <c r="AU460" s="27" t="s">
        <v>698</v>
      </c>
      <c r="AV460" s="27" t="s">
        <v>698</v>
      </c>
      <c r="AW460" s="27" t="s">
        <v>698</v>
      </c>
      <c r="AX460" s="27" t="s">
        <v>698</v>
      </c>
      <c r="AY460" s="27" t="s">
        <v>698</v>
      </c>
      <c r="AZ460" s="27" t="s">
        <v>698</v>
      </c>
      <c r="BA460" s="27" t="s">
        <v>698</v>
      </c>
      <c r="BB460" s="27" t="s">
        <v>698</v>
      </c>
      <c r="BC460" s="27" t="s">
        <v>698</v>
      </c>
      <c r="BD460" s="27" t="s">
        <v>698</v>
      </c>
      <c r="BE460" s="27" t="s">
        <v>698</v>
      </c>
      <c r="BF460" s="27" t="s">
        <v>698</v>
      </c>
      <c r="BG460" s="27" t="s">
        <v>698</v>
      </c>
      <c r="BH460" s="27" t="s">
        <v>698</v>
      </c>
      <c r="BI460" s="27" t="s">
        <v>698</v>
      </c>
      <c r="BJ460" s="27" t="s">
        <v>698</v>
      </c>
      <c r="BK460" s="27" t="s">
        <v>698</v>
      </c>
      <c r="BL460" s="27" t="s">
        <v>698</v>
      </c>
      <c r="BM460" s="27" t="s">
        <v>698</v>
      </c>
      <c r="BN460" s="27" t="s">
        <v>698</v>
      </c>
      <c r="BO460" s="27" t="s">
        <v>698</v>
      </c>
      <c r="BP460" s="27" t="s">
        <v>698</v>
      </c>
      <c r="BQ460" s="27" t="s">
        <v>698</v>
      </c>
      <c r="BR460" s="27" t="s">
        <v>698</v>
      </c>
      <c r="BS460" s="27" t="s">
        <v>698</v>
      </c>
      <c r="BT460" s="27" t="s">
        <v>698</v>
      </c>
      <c r="BU460" s="27" t="s">
        <v>698</v>
      </c>
      <c r="BV460" s="27" t="s">
        <v>698</v>
      </c>
      <c r="BW460" s="27" t="s">
        <v>698</v>
      </c>
      <c r="BX460" s="27" t="s">
        <v>698</v>
      </c>
      <c r="BY460" s="27" t="s">
        <v>698</v>
      </c>
      <c r="BZ460" s="27" t="s">
        <v>698</v>
      </c>
      <c r="CA460" s="27" t="s">
        <v>704</v>
      </c>
      <c r="CB460" s="27" t="s">
        <v>698</v>
      </c>
      <c r="CC460" s="27" t="s">
        <v>698</v>
      </c>
      <c r="CD460" s="27" t="s">
        <v>698</v>
      </c>
      <c r="CE460" s="27" t="s">
        <v>698</v>
      </c>
      <c r="CF460" s="27" t="s">
        <v>698</v>
      </c>
      <c r="CG460" s="27" t="s">
        <v>698</v>
      </c>
      <c r="CH460" s="27" t="s">
        <v>698</v>
      </c>
      <c r="CI460" s="27" t="s">
        <v>698</v>
      </c>
      <c r="CJ460" s="27" t="s">
        <v>698</v>
      </c>
      <c r="CK460" s="27" t="s">
        <v>698</v>
      </c>
      <c r="CL460" s="27" t="s">
        <v>698</v>
      </c>
      <c r="CM460" s="27" t="s">
        <v>698</v>
      </c>
      <c r="CN460" s="27" t="s">
        <v>698</v>
      </c>
      <c r="CO460" s="27" t="s">
        <v>698</v>
      </c>
      <c r="CP460" s="27" t="s">
        <v>698</v>
      </c>
      <c r="CQ460" s="27" t="s">
        <v>698</v>
      </c>
      <c r="CR460" s="27" t="s">
        <v>698</v>
      </c>
      <c r="CS460" s="27" t="s">
        <v>698</v>
      </c>
      <c r="CT460" s="27" t="s">
        <v>698</v>
      </c>
      <c r="CU460" s="27" t="s">
        <v>698</v>
      </c>
      <c r="CV460" s="27" t="s">
        <v>698</v>
      </c>
      <c r="CW460" s="27" t="s">
        <v>698</v>
      </c>
      <c r="CX460" s="27" t="s">
        <v>698</v>
      </c>
      <c r="CY460" s="27" t="s">
        <v>698</v>
      </c>
      <c r="CZ460" s="27" t="s">
        <v>698</v>
      </c>
      <c r="DA460" s="27" t="s">
        <v>698</v>
      </c>
      <c r="DB460" s="27" t="s">
        <v>698</v>
      </c>
      <c r="DC460" s="27" t="s">
        <v>698</v>
      </c>
      <c r="DD460" s="27" t="s">
        <v>698</v>
      </c>
      <c r="DE460" s="27" t="s">
        <v>698</v>
      </c>
      <c r="DF460" s="27" t="s">
        <v>698</v>
      </c>
      <c r="DG460" s="27" t="s">
        <v>698</v>
      </c>
      <c r="DH460" s="27" t="s">
        <v>698</v>
      </c>
      <c r="DI460" s="27" t="s">
        <v>698</v>
      </c>
      <c r="DJ460" s="27" t="s">
        <v>698</v>
      </c>
      <c r="DK460" s="27" t="s">
        <v>698</v>
      </c>
      <c r="DL460" s="27" t="s">
        <v>698</v>
      </c>
      <c r="DM460" s="27" t="s">
        <v>698</v>
      </c>
      <c r="DN460" s="27" t="s">
        <v>698</v>
      </c>
      <c r="DO460" s="27" t="s">
        <v>698</v>
      </c>
      <c r="DP460" s="27" t="s">
        <v>698</v>
      </c>
      <c r="DQ460" s="27" t="s">
        <v>698</v>
      </c>
      <c r="DR460" s="27" t="s">
        <v>698</v>
      </c>
      <c r="DS460" s="27"/>
      <c r="DT460" s="27" t="s">
        <v>698</v>
      </c>
      <c r="DU460" s="27" t="s">
        <v>698</v>
      </c>
      <c r="DV460" s="27" t="s">
        <v>698</v>
      </c>
      <c r="DW460" s="27" t="s">
        <v>698</v>
      </c>
      <c r="DX460" s="27" t="s">
        <v>698</v>
      </c>
      <c r="DY460" s="27" t="s">
        <v>698</v>
      </c>
      <c r="DZ460" s="27" t="s">
        <v>698</v>
      </c>
      <c r="EA460" s="27" t="s">
        <v>698</v>
      </c>
      <c r="EB460" s="27" t="s">
        <v>698</v>
      </c>
      <c r="EC460" s="27" t="s">
        <v>698</v>
      </c>
      <c r="ED460" s="27" t="s">
        <v>698</v>
      </c>
      <c r="EE460" s="27" t="s">
        <v>698</v>
      </c>
      <c r="EF460" s="27" t="s">
        <v>698</v>
      </c>
      <c r="EG460" s="27" t="s">
        <v>694</v>
      </c>
      <c r="EH460" s="27" t="s">
        <v>698</v>
      </c>
      <c r="EI460" s="27" t="s">
        <v>698</v>
      </c>
      <c r="EJ460" s="27" t="s">
        <v>698</v>
      </c>
      <c r="EK460" s="27" t="s">
        <v>698</v>
      </c>
      <c r="EL460" s="27" t="s">
        <v>698</v>
      </c>
      <c r="EM460" s="27" t="s">
        <v>698</v>
      </c>
      <c r="EN460" s="27" t="s">
        <v>698</v>
      </c>
      <c r="EO460" s="27" t="s">
        <v>698</v>
      </c>
      <c r="EP460" s="27" t="s">
        <v>698</v>
      </c>
      <c r="EQ460" s="27" t="s">
        <v>698</v>
      </c>
      <c r="ER460" s="27" t="s">
        <v>698</v>
      </c>
      <c r="ES460" s="27" t="s">
        <v>698</v>
      </c>
      <c r="ET460" s="27" t="s">
        <v>698</v>
      </c>
      <c r="EU460" s="27" t="s">
        <v>698</v>
      </c>
      <c r="EV460" s="27" t="s">
        <v>698</v>
      </c>
      <c r="EW460" s="27" t="s">
        <v>698</v>
      </c>
      <c r="EX460" s="27" t="s">
        <v>698</v>
      </c>
      <c r="EY460" s="27" t="s">
        <v>698</v>
      </c>
      <c r="EZ460" s="27" t="s">
        <v>698</v>
      </c>
      <c r="FA460" s="27" t="s">
        <v>698</v>
      </c>
      <c r="FB460" s="27" t="s">
        <v>698</v>
      </c>
      <c r="FC460" s="27" t="s">
        <v>698</v>
      </c>
      <c r="FD460" s="27" t="s">
        <v>698</v>
      </c>
      <c r="FE460" s="27" t="s">
        <v>694</v>
      </c>
      <c r="FF460" s="27" t="s">
        <v>698</v>
      </c>
      <c r="FG460" s="27" t="s">
        <v>698</v>
      </c>
      <c r="FH460" s="27" t="s">
        <v>698</v>
      </c>
      <c r="FI460" s="27" t="s">
        <v>698</v>
      </c>
      <c r="FJ460" s="27" t="s">
        <v>694</v>
      </c>
      <c r="FK460" s="27" t="s">
        <v>698</v>
      </c>
      <c r="FL460" s="27" t="s">
        <v>698</v>
      </c>
      <c r="FM460" s="27" t="s">
        <v>698</v>
      </c>
      <c r="FN460" s="27" t="s">
        <v>694</v>
      </c>
      <c r="FO460" s="72" t="s">
        <v>1175</v>
      </c>
      <c r="FP460" s="72" t="s">
        <v>698</v>
      </c>
      <c r="FQ460" s="72" t="s">
        <v>1176</v>
      </c>
      <c r="FR460" s="72" t="s">
        <v>2116</v>
      </c>
      <c r="FS460" s="72" t="s">
        <v>1178</v>
      </c>
      <c r="FT460" s="72" t="s">
        <v>698</v>
      </c>
      <c r="FU460" s="72" t="s">
        <v>698</v>
      </c>
      <c r="FV460" s="72" t="s">
        <v>698</v>
      </c>
      <c r="FW460" s="78" t="s">
        <v>698</v>
      </c>
      <c r="FX460" s="78" t="s">
        <v>698</v>
      </c>
      <c r="FY460" s="72" t="s">
        <v>698</v>
      </c>
      <c r="FZ460" s="90"/>
      <c r="GA460" s="90"/>
      <c r="GB460" s="90"/>
      <c r="GC460" s="90"/>
      <c r="GD460" s="90"/>
      <c r="GE460" s="90"/>
      <c r="GF460" s="90"/>
      <c r="GG460" s="90"/>
      <c r="GH460" s="105" t="s">
        <v>1179</v>
      </c>
      <c r="GI460" s="106"/>
      <c r="GJ460" s="27"/>
      <c r="GK460" s="28"/>
      <c r="GL460" s="27"/>
    </row>
    <row r="461" spans="1:194" x14ac:dyDescent="0.25">
      <c r="A461" s="71" t="str">
        <f t="shared" si="48"/>
        <v xml:space="preserve">Expenditure: Operational Cost - Bank Charges, Facility and Card Fees: Fleet and Other Credit/Debit Cards </v>
      </c>
      <c r="B461" s="27" t="s">
        <v>1190</v>
      </c>
      <c r="C461" s="27" t="str">
        <f t="shared" si="47"/>
        <v>IE010005003000000000000000000000000000</v>
      </c>
      <c r="D461" s="23" t="s">
        <v>1166</v>
      </c>
      <c r="E461" s="23" t="s">
        <v>724</v>
      </c>
      <c r="F461" s="23" t="s">
        <v>713</v>
      </c>
      <c r="G461" s="23" t="s">
        <v>710</v>
      </c>
      <c r="H461" s="23" t="s">
        <v>697</v>
      </c>
      <c r="I461" s="23" t="s">
        <v>697</v>
      </c>
      <c r="J461" s="23" t="s">
        <v>697</v>
      </c>
      <c r="K461" s="23" t="s">
        <v>697</v>
      </c>
      <c r="L461" s="23" t="s">
        <v>697</v>
      </c>
      <c r="M461" s="23" t="s">
        <v>697</v>
      </c>
      <c r="N461" s="23" t="s">
        <v>697</v>
      </c>
      <c r="O461" s="23" t="s">
        <v>697</v>
      </c>
      <c r="P461" s="23" t="s">
        <v>697</v>
      </c>
      <c r="Q461" s="27">
        <v>0</v>
      </c>
      <c r="R461" s="27" t="s">
        <v>704</v>
      </c>
      <c r="S461" s="27" t="s">
        <v>698</v>
      </c>
      <c r="T461" s="28" t="s">
        <v>694</v>
      </c>
      <c r="U461" s="28"/>
      <c r="V461" s="27" t="s">
        <v>2197</v>
      </c>
      <c r="W461" s="27" t="s">
        <v>905</v>
      </c>
      <c r="X461" s="27"/>
      <c r="Y461" s="27"/>
      <c r="Z461" s="27" t="s">
        <v>2198</v>
      </c>
      <c r="AA461" s="27"/>
      <c r="AB461" s="27"/>
      <c r="AC461" s="27"/>
      <c r="AD461" s="27"/>
      <c r="AE461" s="27"/>
      <c r="AF461" s="27"/>
      <c r="AG461" s="27"/>
      <c r="AH461" s="27"/>
      <c r="AI461" s="27" t="s">
        <v>2199</v>
      </c>
      <c r="AJ461" s="28" t="s">
        <v>704</v>
      </c>
      <c r="AK461" s="27" t="s">
        <v>698</v>
      </c>
      <c r="AL461" s="27" t="s">
        <v>698</v>
      </c>
      <c r="AM461" s="27" t="s">
        <v>698</v>
      </c>
      <c r="AN461" s="27" t="s">
        <v>698</v>
      </c>
      <c r="AO461" s="27" t="s">
        <v>698</v>
      </c>
      <c r="AP461" s="27" t="s">
        <v>698</v>
      </c>
      <c r="AQ461" s="27" t="s">
        <v>698</v>
      </c>
      <c r="AR461" s="27" t="s">
        <v>698</v>
      </c>
      <c r="AS461" s="27" t="s">
        <v>698</v>
      </c>
      <c r="AT461" s="27" t="s">
        <v>698</v>
      </c>
      <c r="AU461" s="27" t="s">
        <v>698</v>
      </c>
      <c r="AV461" s="27" t="s">
        <v>698</v>
      </c>
      <c r="AW461" s="27" t="s">
        <v>698</v>
      </c>
      <c r="AX461" s="27" t="s">
        <v>698</v>
      </c>
      <c r="AY461" s="27" t="s">
        <v>698</v>
      </c>
      <c r="AZ461" s="27" t="s">
        <v>698</v>
      </c>
      <c r="BA461" s="27" t="s">
        <v>698</v>
      </c>
      <c r="BB461" s="27" t="s">
        <v>698</v>
      </c>
      <c r="BC461" s="27" t="s">
        <v>698</v>
      </c>
      <c r="BD461" s="27" t="s">
        <v>698</v>
      </c>
      <c r="BE461" s="27" t="s">
        <v>698</v>
      </c>
      <c r="BF461" s="27" t="s">
        <v>698</v>
      </c>
      <c r="BG461" s="27" t="s">
        <v>698</v>
      </c>
      <c r="BH461" s="27" t="s">
        <v>698</v>
      </c>
      <c r="BI461" s="27" t="s">
        <v>698</v>
      </c>
      <c r="BJ461" s="27" t="s">
        <v>698</v>
      </c>
      <c r="BK461" s="27" t="s">
        <v>698</v>
      </c>
      <c r="BL461" s="27" t="s">
        <v>698</v>
      </c>
      <c r="BM461" s="27" t="s">
        <v>698</v>
      </c>
      <c r="BN461" s="27" t="s">
        <v>698</v>
      </c>
      <c r="BO461" s="27" t="s">
        <v>698</v>
      </c>
      <c r="BP461" s="27" t="s">
        <v>698</v>
      </c>
      <c r="BQ461" s="27" t="s">
        <v>698</v>
      </c>
      <c r="BR461" s="27" t="s">
        <v>698</v>
      </c>
      <c r="BS461" s="27" t="s">
        <v>698</v>
      </c>
      <c r="BT461" s="27" t="s">
        <v>698</v>
      </c>
      <c r="BU461" s="27" t="s">
        <v>698</v>
      </c>
      <c r="BV461" s="27" t="s">
        <v>698</v>
      </c>
      <c r="BW461" s="27" t="s">
        <v>698</v>
      </c>
      <c r="BX461" s="27" t="s">
        <v>698</v>
      </c>
      <c r="BY461" s="27" t="s">
        <v>698</v>
      </c>
      <c r="BZ461" s="27" t="s">
        <v>698</v>
      </c>
      <c r="CA461" s="27" t="s">
        <v>698</v>
      </c>
      <c r="CB461" s="27" t="s">
        <v>698</v>
      </c>
      <c r="CC461" s="27" t="s">
        <v>698</v>
      </c>
      <c r="CD461" s="27" t="s">
        <v>698</v>
      </c>
      <c r="CE461" s="27" t="s">
        <v>704</v>
      </c>
      <c r="CF461" s="27" t="s">
        <v>698</v>
      </c>
      <c r="CG461" s="27" t="s">
        <v>698</v>
      </c>
      <c r="CH461" s="27" t="s">
        <v>698</v>
      </c>
      <c r="CI461" s="27" t="s">
        <v>698</v>
      </c>
      <c r="CJ461" s="27" t="s">
        <v>698</v>
      </c>
      <c r="CK461" s="27" t="s">
        <v>698</v>
      </c>
      <c r="CL461" s="27" t="s">
        <v>698</v>
      </c>
      <c r="CM461" s="27" t="s">
        <v>698</v>
      </c>
      <c r="CN461" s="27" t="s">
        <v>698</v>
      </c>
      <c r="CO461" s="27" t="s">
        <v>698</v>
      </c>
      <c r="CP461" s="27" t="s">
        <v>704</v>
      </c>
      <c r="CQ461" s="27" t="s">
        <v>698</v>
      </c>
      <c r="CR461" s="27" t="s">
        <v>698</v>
      </c>
      <c r="CS461" s="27" t="s">
        <v>698</v>
      </c>
      <c r="CT461" s="27" t="s">
        <v>698</v>
      </c>
      <c r="CU461" s="27" t="s">
        <v>698</v>
      </c>
      <c r="CV461" s="27" t="s">
        <v>698</v>
      </c>
      <c r="CW461" s="27" t="s">
        <v>698</v>
      </c>
      <c r="CX461" s="27" t="s">
        <v>698</v>
      </c>
      <c r="CY461" s="27" t="s">
        <v>698</v>
      </c>
      <c r="CZ461" s="27" t="s">
        <v>698</v>
      </c>
      <c r="DA461" s="27" t="s">
        <v>698</v>
      </c>
      <c r="DB461" s="27" t="s">
        <v>698</v>
      </c>
      <c r="DC461" s="27" t="s">
        <v>698</v>
      </c>
      <c r="DD461" s="27" t="s">
        <v>698</v>
      </c>
      <c r="DE461" s="27" t="s">
        <v>698</v>
      </c>
      <c r="DF461" s="27" t="s">
        <v>698</v>
      </c>
      <c r="DG461" s="27" t="s">
        <v>698</v>
      </c>
      <c r="DH461" s="27" t="s">
        <v>698</v>
      </c>
      <c r="DI461" s="27" t="s">
        <v>698</v>
      </c>
      <c r="DJ461" s="27" t="s">
        <v>698</v>
      </c>
      <c r="DK461" s="27" t="s">
        <v>698</v>
      </c>
      <c r="DL461" s="27" t="s">
        <v>698</v>
      </c>
      <c r="DM461" s="27" t="s">
        <v>698</v>
      </c>
      <c r="DN461" s="27" t="s">
        <v>698</v>
      </c>
      <c r="DO461" s="27" t="s">
        <v>698</v>
      </c>
      <c r="DP461" s="27" t="s">
        <v>698</v>
      </c>
      <c r="DQ461" s="27" t="s">
        <v>698</v>
      </c>
      <c r="DR461" s="27" t="s">
        <v>698</v>
      </c>
      <c r="DS461" s="27"/>
      <c r="DT461" s="27" t="s">
        <v>698</v>
      </c>
      <c r="DU461" s="27" t="s">
        <v>698</v>
      </c>
      <c r="DV461" s="27" t="s">
        <v>698</v>
      </c>
      <c r="DW461" s="27" t="s">
        <v>698</v>
      </c>
      <c r="DX461" s="27" t="s">
        <v>698</v>
      </c>
      <c r="DY461" s="27" t="s">
        <v>698</v>
      </c>
      <c r="DZ461" s="27" t="s">
        <v>698</v>
      </c>
      <c r="EA461" s="27" t="s">
        <v>698</v>
      </c>
      <c r="EB461" s="27" t="s">
        <v>698</v>
      </c>
      <c r="EC461" s="27" t="s">
        <v>698</v>
      </c>
      <c r="ED461" s="27" t="s">
        <v>698</v>
      </c>
      <c r="EE461" s="27" t="s">
        <v>698</v>
      </c>
      <c r="EF461" s="27" t="s">
        <v>698</v>
      </c>
      <c r="EG461" s="27" t="s">
        <v>694</v>
      </c>
      <c r="EH461" s="27" t="s">
        <v>698</v>
      </c>
      <c r="EI461" s="27" t="s">
        <v>698</v>
      </c>
      <c r="EJ461" s="27" t="s">
        <v>698</v>
      </c>
      <c r="EK461" s="27" t="s">
        <v>698</v>
      </c>
      <c r="EL461" s="27" t="s">
        <v>698</v>
      </c>
      <c r="EM461" s="27" t="s">
        <v>698</v>
      </c>
      <c r="EN461" s="27" t="s">
        <v>698</v>
      </c>
      <c r="EO461" s="27" t="s">
        <v>698</v>
      </c>
      <c r="EP461" s="27" t="s">
        <v>698</v>
      </c>
      <c r="EQ461" s="27" t="s">
        <v>698</v>
      </c>
      <c r="ER461" s="27" t="s">
        <v>698</v>
      </c>
      <c r="ES461" s="27" t="s">
        <v>698</v>
      </c>
      <c r="ET461" s="27" t="s">
        <v>698</v>
      </c>
      <c r="EU461" s="27" t="s">
        <v>698</v>
      </c>
      <c r="EV461" s="27" t="s">
        <v>698</v>
      </c>
      <c r="EW461" s="27" t="s">
        <v>698</v>
      </c>
      <c r="EX461" s="27" t="s">
        <v>698</v>
      </c>
      <c r="EY461" s="27" t="s">
        <v>698</v>
      </c>
      <c r="EZ461" s="27" t="s">
        <v>698</v>
      </c>
      <c r="FA461" s="27" t="s">
        <v>698</v>
      </c>
      <c r="FB461" s="27" t="s">
        <v>698</v>
      </c>
      <c r="FC461" s="27" t="s">
        <v>698</v>
      </c>
      <c r="FD461" s="27" t="s">
        <v>698</v>
      </c>
      <c r="FE461" s="27" t="s">
        <v>694</v>
      </c>
      <c r="FF461" s="27" t="s">
        <v>698</v>
      </c>
      <c r="FG461" s="27" t="s">
        <v>698</v>
      </c>
      <c r="FH461" s="27" t="s">
        <v>698</v>
      </c>
      <c r="FI461" s="27" t="s">
        <v>698</v>
      </c>
      <c r="FJ461" s="27" t="s">
        <v>694</v>
      </c>
      <c r="FK461" s="27" t="s">
        <v>698</v>
      </c>
      <c r="FL461" s="27" t="s">
        <v>698</v>
      </c>
      <c r="FM461" s="27" t="s">
        <v>698</v>
      </c>
      <c r="FN461" s="27" t="s">
        <v>694</v>
      </c>
      <c r="FO461" s="72" t="s">
        <v>1175</v>
      </c>
      <c r="FP461" s="72" t="s">
        <v>698</v>
      </c>
      <c r="FQ461" s="72" t="s">
        <v>1176</v>
      </c>
      <c r="FR461" s="72" t="s">
        <v>2116</v>
      </c>
      <c r="FS461" s="72" t="s">
        <v>1178</v>
      </c>
      <c r="FT461" s="72" t="s">
        <v>698</v>
      </c>
      <c r="FU461" s="72" t="s">
        <v>698</v>
      </c>
      <c r="FV461" s="72" t="s">
        <v>698</v>
      </c>
      <c r="FW461" s="78" t="s">
        <v>698</v>
      </c>
      <c r="FX461" s="78" t="s">
        <v>698</v>
      </c>
      <c r="FY461" s="72" t="s">
        <v>698</v>
      </c>
      <c r="FZ461" s="90"/>
      <c r="GA461" s="90"/>
      <c r="GB461" s="90"/>
      <c r="GC461" s="90"/>
      <c r="GD461" s="90"/>
      <c r="GE461" s="90"/>
      <c r="GF461" s="90"/>
      <c r="GG461" s="90"/>
      <c r="GH461" s="105" t="s">
        <v>1179</v>
      </c>
      <c r="GI461" s="106"/>
      <c r="GJ461" s="27"/>
      <c r="GK461" s="28"/>
      <c r="GL461" s="27"/>
    </row>
    <row r="462" spans="1:194" x14ac:dyDescent="0.25">
      <c r="A462" s="71" t="str">
        <f t="shared" si="48"/>
        <v>Expenditure: Operational Cost - Bank Charges, Facility and Card Fees: Investments</v>
      </c>
      <c r="B462" s="27" t="s">
        <v>1190</v>
      </c>
      <c r="C462" s="27" t="str">
        <f t="shared" si="47"/>
        <v>IE010005004000000000000000000000000000</v>
      </c>
      <c r="D462" s="23" t="s">
        <v>1166</v>
      </c>
      <c r="E462" s="23" t="s">
        <v>724</v>
      </c>
      <c r="F462" s="23" t="s">
        <v>713</v>
      </c>
      <c r="G462" s="23" t="s">
        <v>711</v>
      </c>
      <c r="H462" s="23" t="s">
        <v>697</v>
      </c>
      <c r="I462" s="23" t="s">
        <v>697</v>
      </c>
      <c r="J462" s="23" t="s">
        <v>697</v>
      </c>
      <c r="K462" s="23" t="s">
        <v>697</v>
      </c>
      <c r="L462" s="23" t="s">
        <v>697</v>
      </c>
      <c r="M462" s="23" t="s">
        <v>697</v>
      </c>
      <c r="N462" s="23" t="s">
        <v>697</v>
      </c>
      <c r="O462" s="23" t="s">
        <v>697</v>
      </c>
      <c r="P462" s="23" t="s">
        <v>697</v>
      </c>
      <c r="Q462" s="27">
        <v>0</v>
      </c>
      <c r="R462" s="27" t="s">
        <v>704</v>
      </c>
      <c r="S462" s="27" t="s">
        <v>698</v>
      </c>
      <c r="T462" s="28" t="s">
        <v>694</v>
      </c>
      <c r="U462" s="28"/>
      <c r="V462" s="27" t="s">
        <v>2200</v>
      </c>
      <c r="W462" s="27" t="s">
        <v>905</v>
      </c>
      <c r="X462" s="27"/>
      <c r="Y462" s="27"/>
      <c r="Z462" s="27" t="s">
        <v>2201</v>
      </c>
      <c r="AA462" s="27"/>
      <c r="AB462" s="27"/>
      <c r="AC462" s="27"/>
      <c r="AD462" s="27"/>
      <c r="AE462" s="27"/>
      <c r="AF462" s="27"/>
      <c r="AG462" s="27"/>
      <c r="AH462" s="27"/>
      <c r="AI462" s="27" t="s">
        <v>2202</v>
      </c>
      <c r="AJ462" s="28" t="s">
        <v>704</v>
      </c>
      <c r="AK462" s="27" t="s">
        <v>698</v>
      </c>
      <c r="AL462" s="27" t="s">
        <v>698</v>
      </c>
      <c r="AM462" s="27" t="s">
        <v>698</v>
      </c>
      <c r="AN462" s="27" t="s">
        <v>698</v>
      </c>
      <c r="AO462" s="27" t="s">
        <v>698</v>
      </c>
      <c r="AP462" s="27" t="s">
        <v>698</v>
      </c>
      <c r="AQ462" s="27" t="s">
        <v>698</v>
      </c>
      <c r="AR462" s="27" t="s">
        <v>698</v>
      </c>
      <c r="AS462" s="27" t="s">
        <v>698</v>
      </c>
      <c r="AT462" s="27" t="s">
        <v>698</v>
      </c>
      <c r="AU462" s="27" t="s">
        <v>698</v>
      </c>
      <c r="AV462" s="27" t="s">
        <v>698</v>
      </c>
      <c r="AW462" s="27" t="s">
        <v>698</v>
      </c>
      <c r="AX462" s="27" t="s">
        <v>698</v>
      </c>
      <c r="AY462" s="27" t="s">
        <v>698</v>
      </c>
      <c r="AZ462" s="27" t="s">
        <v>698</v>
      </c>
      <c r="BA462" s="27" t="s">
        <v>698</v>
      </c>
      <c r="BB462" s="27" t="s">
        <v>698</v>
      </c>
      <c r="BC462" s="27" t="s">
        <v>698</v>
      </c>
      <c r="BD462" s="27" t="s">
        <v>698</v>
      </c>
      <c r="BE462" s="27" t="s">
        <v>698</v>
      </c>
      <c r="BF462" s="27" t="s">
        <v>698</v>
      </c>
      <c r="BG462" s="27" t="s">
        <v>698</v>
      </c>
      <c r="BH462" s="27" t="s">
        <v>698</v>
      </c>
      <c r="BI462" s="27" t="s">
        <v>698</v>
      </c>
      <c r="BJ462" s="27" t="s">
        <v>698</v>
      </c>
      <c r="BK462" s="27" t="s">
        <v>698</v>
      </c>
      <c r="BL462" s="27" t="s">
        <v>698</v>
      </c>
      <c r="BM462" s="27" t="s">
        <v>698</v>
      </c>
      <c r="BN462" s="27" t="s">
        <v>698</v>
      </c>
      <c r="BO462" s="27" t="s">
        <v>698</v>
      </c>
      <c r="BP462" s="27" t="s">
        <v>698</v>
      </c>
      <c r="BQ462" s="27" t="s">
        <v>698</v>
      </c>
      <c r="BR462" s="27" t="s">
        <v>698</v>
      </c>
      <c r="BS462" s="27" t="s">
        <v>698</v>
      </c>
      <c r="BT462" s="27" t="s">
        <v>698</v>
      </c>
      <c r="BU462" s="27" t="s">
        <v>698</v>
      </c>
      <c r="BV462" s="27" t="s">
        <v>698</v>
      </c>
      <c r="BW462" s="27" t="s">
        <v>698</v>
      </c>
      <c r="BX462" s="27" t="s">
        <v>698</v>
      </c>
      <c r="BY462" s="27" t="s">
        <v>698</v>
      </c>
      <c r="BZ462" s="27" t="s">
        <v>698</v>
      </c>
      <c r="CA462" s="27" t="s">
        <v>698</v>
      </c>
      <c r="CB462" s="27" t="s">
        <v>698</v>
      </c>
      <c r="CC462" s="27" t="s">
        <v>704</v>
      </c>
      <c r="CD462" s="27" t="s">
        <v>698</v>
      </c>
      <c r="CE462" s="27" t="s">
        <v>698</v>
      </c>
      <c r="CF462" s="27" t="s">
        <v>698</v>
      </c>
      <c r="CG462" s="27" t="s">
        <v>698</v>
      </c>
      <c r="CH462" s="27" t="s">
        <v>698</v>
      </c>
      <c r="CI462" s="27" t="s">
        <v>698</v>
      </c>
      <c r="CJ462" s="27" t="s">
        <v>698</v>
      </c>
      <c r="CK462" s="27" t="s">
        <v>698</v>
      </c>
      <c r="CL462" s="27" t="s">
        <v>698</v>
      </c>
      <c r="CM462" s="27" t="s">
        <v>698</v>
      </c>
      <c r="CN462" s="27" t="s">
        <v>698</v>
      </c>
      <c r="CO462" s="27" t="s">
        <v>698</v>
      </c>
      <c r="CP462" s="27" t="s">
        <v>698</v>
      </c>
      <c r="CQ462" s="27" t="s">
        <v>698</v>
      </c>
      <c r="CR462" s="27" t="s">
        <v>698</v>
      </c>
      <c r="CS462" s="27" t="s">
        <v>698</v>
      </c>
      <c r="CT462" s="27" t="s">
        <v>698</v>
      </c>
      <c r="CU462" s="27" t="s">
        <v>698</v>
      </c>
      <c r="CV462" s="27" t="s">
        <v>698</v>
      </c>
      <c r="CW462" s="27" t="s">
        <v>698</v>
      </c>
      <c r="CX462" s="27" t="s">
        <v>698</v>
      </c>
      <c r="CY462" s="27" t="s">
        <v>698</v>
      </c>
      <c r="CZ462" s="27" t="s">
        <v>698</v>
      </c>
      <c r="DA462" s="27" t="s">
        <v>698</v>
      </c>
      <c r="DB462" s="27" t="s">
        <v>698</v>
      </c>
      <c r="DC462" s="27" t="s">
        <v>698</v>
      </c>
      <c r="DD462" s="27" t="s">
        <v>698</v>
      </c>
      <c r="DE462" s="27" t="s">
        <v>698</v>
      </c>
      <c r="DF462" s="27" t="s">
        <v>698</v>
      </c>
      <c r="DG462" s="27" t="s">
        <v>698</v>
      </c>
      <c r="DH462" s="27" t="s">
        <v>698</v>
      </c>
      <c r="DI462" s="27" t="s">
        <v>698</v>
      </c>
      <c r="DJ462" s="27" t="s">
        <v>698</v>
      </c>
      <c r="DK462" s="27" t="s">
        <v>698</v>
      </c>
      <c r="DL462" s="27" t="s">
        <v>698</v>
      </c>
      <c r="DM462" s="27" t="s">
        <v>698</v>
      </c>
      <c r="DN462" s="27" t="s">
        <v>698</v>
      </c>
      <c r="DO462" s="27" t="s">
        <v>698</v>
      </c>
      <c r="DP462" s="27" t="s">
        <v>698</v>
      </c>
      <c r="DQ462" s="27" t="s">
        <v>698</v>
      </c>
      <c r="DR462" s="27" t="s">
        <v>698</v>
      </c>
      <c r="DS462" s="27"/>
      <c r="DT462" s="27" t="s">
        <v>698</v>
      </c>
      <c r="DU462" s="27" t="s">
        <v>698</v>
      </c>
      <c r="DV462" s="27" t="s">
        <v>698</v>
      </c>
      <c r="DW462" s="27" t="s">
        <v>698</v>
      </c>
      <c r="DX462" s="27" t="s">
        <v>698</v>
      </c>
      <c r="DY462" s="27" t="s">
        <v>698</v>
      </c>
      <c r="DZ462" s="27" t="s">
        <v>698</v>
      </c>
      <c r="EA462" s="27" t="s">
        <v>698</v>
      </c>
      <c r="EB462" s="27" t="s">
        <v>698</v>
      </c>
      <c r="EC462" s="27" t="s">
        <v>698</v>
      </c>
      <c r="ED462" s="27" t="s">
        <v>698</v>
      </c>
      <c r="EE462" s="27" t="s">
        <v>698</v>
      </c>
      <c r="EF462" s="27" t="s">
        <v>698</v>
      </c>
      <c r="EG462" s="27" t="s">
        <v>694</v>
      </c>
      <c r="EH462" s="27" t="s">
        <v>698</v>
      </c>
      <c r="EI462" s="27" t="s">
        <v>698</v>
      </c>
      <c r="EJ462" s="27" t="s">
        <v>698</v>
      </c>
      <c r="EK462" s="27" t="s">
        <v>698</v>
      </c>
      <c r="EL462" s="27" t="s">
        <v>698</v>
      </c>
      <c r="EM462" s="27" t="s">
        <v>698</v>
      </c>
      <c r="EN462" s="27" t="s">
        <v>698</v>
      </c>
      <c r="EO462" s="27" t="s">
        <v>698</v>
      </c>
      <c r="EP462" s="27" t="s">
        <v>698</v>
      </c>
      <c r="EQ462" s="27" t="s">
        <v>698</v>
      </c>
      <c r="ER462" s="27" t="s">
        <v>698</v>
      </c>
      <c r="ES462" s="27" t="s">
        <v>698</v>
      </c>
      <c r="ET462" s="27" t="s">
        <v>698</v>
      </c>
      <c r="EU462" s="27" t="s">
        <v>698</v>
      </c>
      <c r="EV462" s="27" t="s">
        <v>698</v>
      </c>
      <c r="EW462" s="27" t="s">
        <v>698</v>
      </c>
      <c r="EX462" s="27" t="s">
        <v>698</v>
      </c>
      <c r="EY462" s="27" t="s">
        <v>698</v>
      </c>
      <c r="EZ462" s="27" t="s">
        <v>698</v>
      </c>
      <c r="FA462" s="27" t="s">
        <v>698</v>
      </c>
      <c r="FB462" s="27" t="s">
        <v>698</v>
      </c>
      <c r="FC462" s="27" t="s">
        <v>698</v>
      </c>
      <c r="FD462" s="27" t="s">
        <v>698</v>
      </c>
      <c r="FE462" s="27" t="s">
        <v>694</v>
      </c>
      <c r="FF462" s="27" t="s">
        <v>698</v>
      </c>
      <c r="FG462" s="27" t="s">
        <v>698</v>
      </c>
      <c r="FH462" s="27" t="s">
        <v>698</v>
      </c>
      <c r="FI462" s="27" t="s">
        <v>698</v>
      </c>
      <c r="FJ462" s="27" t="s">
        <v>694</v>
      </c>
      <c r="FK462" s="27" t="s">
        <v>698</v>
      </c>
      <c r="FL462" s="27" t="s">
        <v>698</v>
      </c>
      <c r="FM462" s="27" t="s">
        <v>698</v>
      </c>
      <c r="FN462" s="27" t="s">
        <v>694</v>
      </c>
      <c r="FO462" s="72" t="s">
        <v>1175</v>
      </c>
      <c r="FP462" s="72" t="s">
        <v>698</v>
      </c>
      <c r="FQ462" s="72" t="s">
        <v>1176</v>
      </c>
      <c r="FR462" s="72" t="s">
        <v>2116</v>
      </c>
      <c r="FS462" s="72" t="s">
        <v>1178</v>
      </c>
      <c r="FT462" s="72" t="s">
        <v>698</v>
      </c>
      <c r="FU462" s="72" t="s">
        <v>698</v>
      </c>
      <c r="FV462" s="72" t="s">
        <v>698</v>
      </c>
      <c r="FW462" s="78" t="s">
        <v>698</v>
      </c>
      <c r="FX462" s="78" t="s">
        <v>698</v>
      </c>
      <c r="FY462" s="72" t="s">
        <v>698</v>
      </c>
      <c r="FZ462" s="90"/>
      <c r="GA462" s="90"/>
      <c r="GB462" s="90"/>
      <c r="GC462" s="90"/>
      <c r="GD462" s="90"/>
      <c r="GE462" s="90"/>
      <c r="GF462" s="90"/>
      <c r="GG462" s="90"/>
      <c r="GH462" s="105" t="s">
        <v>1179</v>
      </c>
      <c r="GI462" s="106"/>
      <c r="GJ462" s="27"/>
      <c r="GK462" s="28"/>
      <c r="GL462" s="27"/>
    </row>
    <row r="463" spans="1:194" x14ac:dyDescent="0.25">
      <c r="A463" s="71" t="str">
        <f t="shared" si="48"/>
        <v>Expenditure: Operational Cost - Bank Charges, Facility and Card Fees: Lease Payments</v>
      </c>
      <c r="B463" s="27" t="s">
        <v>1190</v>
      </c>
      <c r="C463" s="27" t="str">
        <f t="shared" si="47"/>
        <v>IE010005005000000000000000000000000000</v>
      </c>
      <c r="D463" s="23" t="s">
        <v>1166</v>
      </c>
      <c r="E463" s="23" t="s">
        <v>724</v>
      </c>
      <c r="F463" s="23" t="s">
        <v>713</v>
      </c>
      <c r="G463" s="23" t="s">
        <v>713</v>
      </c>
      <c r="H463" s="23" t="s">
        <v>697</v>
      </c>
      <c r="I463" s="23" t="s">
        <v>697</v>
      </c>
      <c r="J463" s="23" t="s">
        <v>697</v>
      </c>
      <c r="K463" s="23" t="s">
        <v>697</v>
      </c>
      <c r="L463" s="23" t="s">
        <v>697</v>
      </c>
      <c r="M463" s="23" t="s">
        <v>697</v>
      </c>
      <c r="N463" s="23" t="s">
        <v>697</v>
      </c>
      <c r="O463" s="23" t="s">
        <v>697</v>
      </c>
      <c r="P463" s="23" t="s">
        <v>697</v>
      </c>
      <c r="Q463" s="27">
        <v>0</v>
      </c>
      <c r="R463" s="27" t="s">
        <v>704</v>
      </c>
      <c r="S463" s="27" t="s">
        <v>698</v>
      </c>
      <c r="T463" s="28" t="s">
        <v>694</v>
      </c>
      <c r="U463" s="28"/>
      <c r="V463" s="27" t="s">
        <v>2203</v>
      </c>
      <c r="W463" s="27" t="s">
        <v>905</v>
      </c>
      <c r="X463" s="27"/>
      <c r="Y463" s="27"/>
      <c r="Z463" s="27" t="s">
        <v>2204</v>
      </c>
      <c r="AA463" s="27"/>
      <c r="AB463" s="27"/>
      <c r="AC463" s="27"/>
      <c r="AD463" s="27"/>
      <c r="AE463" s="27"/>
      <c r="AF463" s="27"/>
      <c r="AG463" s="27"/>
      <c r="AH463" s="27"/>
      <c r="AI463" s="27" t="s">
        <v>2205</v>
      </c>
      <c r="AJ463" s="28" t="s">
        <v>704</v>
      </c>
      <c r="AK463" s="27" t="s">
        <v>698</v>
      </c>
      <c r="AL463" s="27" t="s">
        <v>698</v>
      </c>
      <c r="AM463" s="27" t="s">
        <v>698</v>
      </c>
      <c r="AN463" s="27" t="s">
        <v>698</v>
      </c>
      <c r="AO463" s="27" t="s">
        <v>698</v>
      </c>
      <c r="AP463" s="27" t="s">
        <v>698</v>
      </c>
      <c r="AQ463" s="27" t="s">
        <v>698</v>
      </c>
      <c r="AR463" s="27" t="s">
        <v>698</v>
      </c>
      <c r="AS463" s="27" t="s">
        <v>698</v>
      </c>
      <c r="AT463" s="27" t="s">
        <v>698</v>
      </c>
      <c r="AU463" s="27" t="s">
        <v>698</v>
      </c>
      <c r="AV463" s="27" t="s">
        <v>698</v>
      </c>
      <c r="AW463" s="27" t="s">
        <v>698</v>
      </c>
      <c r="AX463" s="27" t="s">
        <v>698</v>
      </c>
      <c r="AY463" s="27" t="s">
        <v>698</v>
      </c>
      <c r="AZ463" s="27" t="s">
        <v>698</v>
      </c>
      <c r="BA463" s="27" t="s">
        <v>698</v>
      </c>
      <c r="BB463" s="27" t="s">
        <v>698</v>
      </c>
      <c r="BC463" s="27" t="s">
        <v>698</v>
      </c>
      <c r="BD463" s="27" t="s">
        <v>698</v>
      </c>
      <c r="BE463" s="27" t="s">
        <v>698</v>
      </c>
      <c r="BF463" s="27" t="s">
        <v>698</v>
      </c>
      <c r="BG463" s="27" t="s">
        <v>698</v>
      </c>
      <c r="BH463" s="27" t="s">
        <v>698</v>
      </c>
      <c r="BI463" s="27" t="s">
        <v>698</v>
      </c>
      <c r="BJ463" s="27" t="s">
        <v>698</v>
      </c>
      <c r="BK463" s="27" t="s">
        <v>698</v>
      </c>
      <c r="BL463" s="27" t="s">
        <v>698</v>
      </c>
      <c r="BM463" s="27" t="s">
        <v>698</v>
      </c>
      <c r="BN463" s="27" t="s">
        <v>698</v>
      </c>
      <c r="BO463" s="27" t="s">
        <v>698</v>
      </c>
      <c r="BP463" s="27" t="s">
        <v>698</v>
      </c>
      <c r="BQ463" s="27" t="s">
        <v>698</v>
      </c>
      <c r="BR463" s="27" t="s">
        <v>698</v>
      </c>
      <c r="BS463" s="27" t="s">
        <v>698</v>
      </c>
      <c r="BT463" s="27" t="s">
        <v>698</v>
      </c>
      <c r="BU463" s="27" t="s">
        <v>698</v>
      </c>
      <c r="BV463" s="27" t="s">
        <v>698</v>
      </c>
      <c r="BW463" s="27" t="s">
        <v>698</v>
      </c>
      <c r="BX463" s="27" t="s">
        <v>698</v>
      </c>
      <c r="BY463" s="27" t="s">
        <v>698</v>
      </c>
      <c r="BZ463" s="27" t="s">
        <v>698</v>
      </c>
      <c r="CA463" s="27" t="s">
        <v>704</v>
      </c>
      <c r="CB463" s="27" t="s">
        <v>698</v>
      </c>
      <c r="CC463" s="27" t="s">
        <v>698</v>
      </c>
      <c r="CD463" s="27" t="s">
        <v>698</v>
      </c>
      <c r="CE463" s="27" t="s">
        <v>698</v>
      </c>
      <c r="CF463" s="27" t="s">
        <v>698</v>
      </c>
      <c r="CG463" s="27" t="s">
        <v>698</v>
      </c>
      <c r="CH463" s="27" t="s">
        <v>698</v>
      </c>
      <c r="CI463" s="27" t="s">
        <v>698</v>
      </c>
      <c r="CJ463" s="27" t="s">
        <v>698</v>
      </c>
      <c r="CK463" s="27" t="s">
        <v>698</v>
      </c>
      <c r="CL463" s="27" t="s">
        <v>698</v>
      </c>
      <c r="CM463" s="27" t="s">
        <v>698</v>
      </c>
      <c r="CN463" s="27" t="s">
        <v>698</v>
      </c>
      <c r="CO463" s="27" t="s">
        <v>698</v>
      </c>
      <c r="CP463" s="27" t="s">
        <v>698</v>
      </c>
      <c r="CQ463" s="27" t="s">
        <v>698</v>
      </c>
      <c r="CR463" s="27" t="s">
        <v>698</v>
      </c>
      <c r="CS463" s="27" t="s">
        <v>698</v>
      </c>
      <c r="CT463" s="27" t="s">
        <v>698</v>
      </c>
      <c r="CU463" s="27" t="s">
        <v>698</v>
      </c>
      <c r="CV463" s="27" t="s">
        <v>698</v>
      </c>
      <c r="CW463" s="27" t="s">
        <v>698</v>
      </c>
      <c r="CX463" s="27" t="s">
        <v>698</v>
      </c>
      <c r="CY463" s="27" t="s">
        <v>698</v>
      </c>
      <c r="CZ463" s="27" t="s">
        <v>698</v>
      </c>
      <c r="DA463" s="27" t="s">
        <v>698</v>
      </c>
      <c r="DB463" s="27" t="s">
        <v>698</v>
      </c>
      <c r="DC463" s="27" t="s">
        <v>698</v>
      </c>
      <c r="DD463" s="27" t="s">
        <v>698</v>
      </c>
      <c r="DE463" s="27" t="s">
        <v>698</v>
      </c>
      <c r="DF463" s="27" t="s">
        <v>698</v>
      </c>
      <c r="DG463" s="27" t="s">
        <v>698</v>
      </c>
      <c r="DH463" s="27" t="s">
        <v>698</v>
      </c>
      <c r="DI463" s="27" t="s">
        <v>698</v>
      </c>
      <c r="DJ463" s="27" t="s">
        <v>698</v>
      </c>
      <c r="DK463" s="27" t="s">
        <v>698</v>
      </c>
      <c r="DL463" s="27" t="s">
        <v>698</v>
      </c>
      <c r="DM463" s="27" t="s">
        <v>698</v>
      </c>
      <c r="DN463" s="27" t="s">
        <v>698</v>
      </c>
      <c r="DO463" s="27" t="s">
        <v>698</v>
      </c>
      <c r="DP463" s="27" t="s">
        <v>698</v>
      </c>
      <c r="DQ463" s="27" t="s">
        <v>698</v>
      </c>
      <c r="DR463" s="27" t="s">
        <v>698</v>
      </c>
      <c r="DS463" s="27"/>
      <c r="DT463" s="27" t="s">
        <v>698</v>
      </c>
      <c r="DU463" s="27" t="s">
        <v>698</v>
      </c>
      <c r="DV463" s="27" t="s">
        <v>698</v>
      </c>
      <c r="DW463" s="27" t="s">
        <v>698</v>
      </c>
      <c r="DX463" s="27" t="s">
        <v>698</v>
      </c>
      <c r="DY463" s="27" t="s">
        <v>698</v>
      </c>
      <c r="DZ463" s="27" t="s">
        <v>698</v>
      </c>
      <c r="EA463" s="27" t="s">
        <v>698</v>
      </c>
      <c r="EB463" s="27" t="s">
        <v>698</v>
      </c>
      <c r="EC463" s="27" t="s">
        <v>698</v>
      </c>
      <c r="ED463" s="27" t="s">
        <v>698</v>
      </c>
      <c r="EE463" s="27" t="s">
        <v>698</v>
      </c>
      <c r="EF463" s="27" t="s">
        <v>698</v>
      </c>
      <c r="EG463" s="27" t="s">
        <v>694</v>
      </c>
      <c r="EH463" s="27" t="s">
        <v>698</v>
      </c>
      <c r="EI463" s="27" t="s">
        <v>698</v>
      </c>
      <c r="EJ463" s="27" t="s">
        <v>698</v>
      </c>
      <c r="EK463" s="27" t="s">
        <v>698</v>
      </c>
      <c r="EL463" s="27" t="s">
        <v>698</v>
      </c>
      <c r="EM463" s="27" t="s">
        <v>698</v>
      </c>
      <c r="EN463" s="27" t="s">
        <v>698</v>
      </c>
      <c r="EO463" s="27" t="s">
        <v>698</v>
      </c>
      <c r="EP463" s="27" t="s">
        <v>698</v>
      </c>
      <c r="EQ463" s="27" t="s">
        <v>698</v>
      </c>
      <c r="ER463" s="27" t="s">
        <v>698</v>
      </c>
      <c r="ES463" s="27" t="s">
        <v>698</v>
      </c>
      <c r="ET463" s="27" t="s">
        <v>698</v>
      </c>
      <c r="EU463" s="27" t="s">
        <v>698</v>
      </c>
      <c r="EV463" s="27" t="s">
        <v>698</v>
      </c>
      <c r="EW463" s="27" t="s">
        <v>698</v>
      </c>
      <c r="EX463" s="27" t="s">
        <v>698</v>
      </c>
      <c r="EY463" s="27" t="s">
        <v>698</v>
      </c>
      <c r="EZ463" s="27" t="s">
        <v>698</v>
      </c>
      <c r="FA463" s="27" t="s">
        <v>698</v>
      </c>
      <c r="FB463" s="27" t="s">
        <v>698</v>
      </c>
      <c r="FC463" s="27" t="s">
        <v>698</v>
      </c>
      <c r="FD463" s="27" t="s">
        <v>698</v>
      </c>
      <c r="FE463" s="27" t="s">
        <v>694</v>
      </c>
      <c r="FF463" s="27" t="s">
        <v>698</v>
      </c>
      <c r="FG463" s="27" t="s">
        <v>698</v>
      </c>
      <c r="FH463" s="27" t="s">
        <v>698</v>
      </c>
      <c r="FI463" s="27" t="s">
        <v>698</v>
      </c>
      <c r="FJ463" s="27" t="s">
        <v>694</v>
      </c>
      <c r="FK463" s="27" t="s">
        <v>698</v>
      </c>
      <c r="FL463" s="27" t="s">
        <v>698</v>
      </c>
      <c r="FM463" s="27" t="s">
        <v>698</v>
      </c>
      <c r="FN463" s="27" t="s">
        <v>694</v>
      </c>
      <c r="FO463" s="72" t="s">
        <v>1175</v>
      </c>
      <c r="FP463" s="72" t="s">
        <v>698</v>
      </c>
      <c r="FQ463" s="72" t="s">
        <v>1176</v>
      </c>
      <c r="FR463" s="72" t="s">
        <v>2116</v>
      </c>
      <c r="FS463" s="72" t="s">
        <v>1178</v>
      </c>
      <c r="FT463" s="72" t="s">
        <v>698</v>
      </c>
      <c r="FU463" s="72" t="s">
        <v>698</v>
      </c>
      <c r="FV463" s="72" t="s">
        <v>698</v>
      </c>
      <c r="FW463" s="78" t="s">
        <v>698</v>
      </c>
      <c r="FX463" s="78" t="s">
        <v>698</v>
      </c>
      <c r="FY463" s="72" t="s">
        <v>698</v>
      </c>
      <c r="FZ463" s="90"/>
      <c r="GA463" s="90"/>
      <c r="GB463" s="90"/>
      <c r="GC463" s="90"/>
      <c r="GD463" s="90"/>
      <c r="GE463" s="90"/>
      <c r="GF463" s="90"/>
      <c r="GG463" s="90"/>
      <c r="GH463" s="105" t="s">
        <v>1179</v>
      </c>
      <c r="GI463" s="106"/>
      <c r="GJ463" s="27"/>
      <c r="GK463" s="28"/>
      <c r="GL463" s="27"/>
    </row>
    <row r="464" spans="1:194" x14ac:dyDescent="0.25">
      <c r="A464" s="71" t="str">
        <f t="shared" si="48"/>
        <v>Expenditure: Operational Cost - Bank Charges, Facility and Card Fees: Long and Short Term Loans and Borrowings</v>
      </c>
      <c r="B464" s="27" t="s">
        <v>1190</v>
      </c>
      <c r="C464" s="27" t="str">
        <f t="shared" si="47"/>
        <v>IE010005006000000000000000000000000000</v>
      </c>
      <c r="D464" s="23" t="s">
        <v>1166</v>
      </c>
      <c r="E464" s="23" t="s">
        <v>724</v>
      </c>
      <c r="F464" s="23" t="s">
        <v>713</v>
      </c>
      <c r="G464" s="23" t="s">
        <v>715</v>
      </c>
      <c r="H464" s="23" t="s">
        <v>697</v>
      </c>
      <c r="I464" s="23" t="s">
        <v>697</v>
      </c>
      <c r="J464" s="23" t="s">
        <v>697</v>
      </c>
      <c r="K464" s="23" t="s">
        <v>697</v>
      </c>
      <c r="L464" s="23" t="s">
        <v>697</v>
      </c>
      <c r="M464" s="23" t="s">
        <v>697</v>
      </c>
      <c r="N464" s="23" t="s">
        <v>697</v>
      </c>
      <c r="O464" s="23" t="s">
        <v>697</v>
      </c>
      <c r="P464" s="23" t="s">
        <v>697</v>
      </c>
      <c r="Q464" s="27">
        <v>0</v>
      </c>
      <c r="R464" s="27" t="s">
        <v>704</v>
      </c>
      <c r="S464" s="27" t="s">
        <v>698</v>
      </c>
      <c r="T464" s="28" t="s">
        <v>694</v>
      </c>
      <c r="U464" s="28"/>
      <c r="V464" s="27" t="s">
        <v>2206</v>
      </c>
      <c r="W464" s="27" t="s">
        <v>905</v>
      </c>
      <c r="X464" s="27"/>
      <c r="Y464" s="27"/>
      <c r="Z464" s="27" t="s">
        <v>2207</v>
      </c>
      <c r="AA464" s="27"/>
      <c r="AB464" s="27"/>
      <c r="AC464" s="27"/>
      <c r="AD464" s="27"/>
      <c r="AE464" s="27"/>
      <c r="AF464" s="27"/>
      <c r="AG464" s="27"/>
      <c r="AH464" s="27"/>
      <c r="AI464" s="27" t="s">
        <v>2208</v>
      </c>
      <c r="AJ464" s="28" t="s">
        <v>704</v>
      </c>
      <c r="AK464" s="27" t="s">
        <v>698</v>
      </c>
      <c r="AL464" s="27" t="s">
        <v>698</v>
      </c>
      <c r="AM464" s="27" t="s">
        <v>698</v>
      </c>
      <c r="AN464" s="27" t="s">
        <v>698</v>
      </c>
      <c r="AO464" s="27" t="s">
        <v>698</v>
      </c>
      <c r="AP464" s="27" t="s">
        <v>698</v>
      </c>
      <c r="AQ464" s="27" t="s">
        <v>698</v>
      </c>
      <c r="AR464" s="27" t="s">
        <v>698</v>
      </c>
      <c r="AS464" s="27" t="s">
        <v>698</v>
      </c>
      <c r="AT464" s="27" t="s">
        <v>698</v>
      </c>
      <c r="AU464" s="27" t="s">
        <v>698</v>
      </c>
      <c r="AV464" s="27" t="s">
        <v>698</v>
      </c>
      <c r="AW464" s="27" t="s">
        <v>698</v>
      </c>
      <c r="AX464" s="27" t="s">
        <v>698</v>
      </c>
      <c r="AY464" s="27" t="s">
        <v>698</v>
      </c>
      <c r="AZ464" s="27" t="s">
        <v>698</v>
      </c>
      <c r="BA464" s="27" t="s">
        <v>698</v>
      </c>
      <c r="BB464" s="27" t="s">
        <v>698</v>
      </c>
      <c r="BC464" s="27" t="s">
        <v>698</v>
      </c>
      <c r="BD464" s="27" t="s">
        <v>698</v>
      </c>
      <c r="BE464" s="27" t="s">
        <v>698</v>
      </c>
      <c r="BF464" s="27" t="s">
        <v>698</v>
      </c>
      <c r="BG464" s="27" t="s">
        <v>698</v>
      </c>
      <c r="BH464" s="27" t="s">
        <v>698</v>
      </c>
      <c r="BI464" s="27" t="s">
        <v>698</v>
      </c>
      <c r="BJ464" s="27" t="s">
        <v>698</v>
      </c>
      <c r="BK464" s="27" t="s">
        <v>698</v>
      </c>
      <c r="BL464" s="27" t="s">
        <v>698</v>
      </c>
      <c r="BM464" s="27" t="s">
        <v>698</v>
      </c>
      <c r="BN464" s="27" t="s">
        <v>698</v>
      </c>
      <c r="BO464" s="27" t="s">
        <v>698</v>
      </c>
      <c r="BP464" s="27" t="s">
        <v>698</v>
      </c>
      <c r="BQ464" s="27" t="s">
        <v>698</v>
      </c>
      <c r="BR464" s="27" t="s">
        <v>698</v>
      </c>
      <c r="BS464" s="27" t="s">
        <v>698</v>
      </c>
      <c r="BT464" s="27" t="s">
        <v>698</v>
      </c>
      <c r="BU464" s="27" t="s">
        <v>698</v>
      </c>
      <c r="BV464" s="27" t="s">
        <v>698</v>
      </c>
      <c r="BW464" s="27" t="s">
        <v>698</v>
      </c>
      <c r="BX464" s="27" t="s">
        <v>698</v>
      </c>
      <c r="BY464" s="27" t="s">
        <v>698</v>
      </c>
      <c r="BZ464" s="27" t="s">
        <v>698</v>
      </c>
      <c r="CA464" s="27" t="s">
        <v>698</v>
      </c>
      <c r="CB464" s="27" t="s">
        <v>698</v>
      </c>
      <c r="CC464" s="27" t="s">
        <v>704</v>
      </c>
      <c r="CD464" s="27" t="s">
        <v>698</v>
      </c>
      <c r="CE464" s="27" t="s">
        <v>698</v>
      </c>
      <c r="CF464" s="27" t="s">
        <v>698</v>
      </c>
      <c r="CG464" s="27" t="s">
        <v>698</v>
      </c>
      <c r="CH464" s="27" t="s">
        <v>698</v>
      </c>
      <c r="CI464" s="27" t="s">
        <v>698</v>
      </c>
      <c r="CJ464" s="27" t="s">
        <v>698</v>
      </c>
      <c r="CK464" s="27" t="s">
        <v>698</v>
      </c>
      <c r="CL464" s="27" t="s">
        <v>698</v>
      </c>
      <c r="CM464" s="27" t="s">
        <v>698</v>
      </c>
      <c r="CN464" s="27" t="s">
        <v>698</v>
      </c>
      <c r="CO464" s="27" t="s">
        <v>698</v>
      </c>
      <c r="CP464" s="27" t="s">
        <v>698</v>
      </c>
      <c r="CQ464" s="27" t="s">
        <v>698</v>
      </c>
      <c r="CR464" s="27" t="s">
        <v>698</v>
      </c>
      <c r="CS464" s="27" t="s">
        <v>698</v>
      </c>
      <c r="CT464" s="27" t="s">
        <v>698</v>
      </c>
      <c r="CU464" s="27" t="s">
        <v>698</v>
      </c>
      <c r="CV464" s="27" t="s">
        <v>698</v>
      </c>
      <c r="CW464" s="27" t="s">
        <v>698</v>
      </c>
      <c r="CX464" s="27" t="s">
        <v>698</v>
      </c>
      <c r="CY464" s="27" t="s">
        <v>698</v>
      </c>
      <c r="CZ464" s="27" t="s">
        <v>698</v>
      </c>
      <c r="DA464" s="27" t="s">
        <v>698</v>
      </c>
      <c r="DB464" s="27" t="s">
        <v>698</v>
      </c>
      <c r="DC464" s="27" t="s">
        <v>698</v>
      </c>
      <c r="DD464" s="27" t="s">
        <v>698</v>
      </c>
      <c r="DE464" s="27" t="s">
        <v>698</v>
      </c>
      <c r="DF464" s="27" t="s">
        <v>698</v>
      </c>
      <c r="DG464" s="27" t="s">
        <v>698</v>
      </c>
      <c r="DH464" s="27" t="s">
        <v>698</v>
      </c>
      <c r="DI464" s="27" t="s">
        <v>698</v>
      </c>
      <c r="DJ464" s="27" t="s">
        <v>698</v>
      </c>
      <c r="DK464" s="27" t="s">
        <v>698</v>
      </c>
      <c r="DL464" s="27" t="s">
        <v>698</v>
      </c>
      <c r="DM464" s="27" t="s">
        <v>698</v>
      </c>
      <c r="DN464" s="27" t="s">
        <v>698</v>
      </c>
      <c r="DO464" s="27" t="s">
        <v>698</v>
      </c>
      <c r="DP464" s="27" t="s">
        <v>698</v>
      </c>
      <c r="DQ464" s="27" t="s">
        <v>698</v>
      </c>
      <c r="DR464" s="27" t="s">
        <v>698</v>
      </c>
      <c r="DS464" s="27"/>
      <c r="DT464" s="27" t="s">
        <v>698</v>
      </c>
      <c r="DU464" s="27" t="s">
        <v>698</v>
      </c>
      <c r="DV464" s="27" t="s">
        <v>698</v>
      </c>
      <c r="DW464" s="27" t="s">
        <v>698</v>
      </c>
      <c r="DX464" s="27" t="s">
        <v>698</v>
      </c>
      <c r="DY464" s="27" t="s">
        <v>698</v>
      </c>
      <c r="DZ464" s="27" t="s">
        <v>698</v>
      </c>
      <c r="EA464" s="27" t="s">
        <v>698</v>
      </c>
      <c r="EB464" s="27" t="s">
        <v>698</v>
      </c>
      <c r="EC464" s="27" t="s">
        <v>698</v>
      </c>
      <c r="ED464" s="27" t="s">
        <v>698</v>
      </c>
      <c r="EE464" s="27" t="s">
        <v>698</v>
      </c>
      <c r="EF464" s="27" t="s">
        <v>698</v>
      </c>
      <c r="EG464" s="27" t="s">
        <v>694</v>
      </c>
      <c r="EH464" s="27" t="s">
        <v>698</v>
      </c>
      <c r="EI464" s="27" t="s">
        <v>698</v>
      </c>
      <c r="EJ464" s="27" t="s">
        <v>698</v>
      </c>
      <c r="EK464" s="27" t="s">
        <v>698</v>
      </c>
      <c r="EL464" s="27" t="s">
        <v>698</v>
      </c>
      <c r="EM464" s="27" t="s">
        <v>698</v>
      </c>
      <c r="EN464" s="27" t="s">
        <v>698</v>
      </c>
      <c r="EO464" s="27" t="s">
        <v>698</v>
      </c>
      <c r="EP464" s="27" t="s">
        <v>698</v>
      </c>
      <c r="EQ464" s="27" t="s">
        <v>698</v>
      </c>
      <c r="ER464" s="27" t="s">
        <v>698</v>
      </c>
      <c r="ES464" s="27" t="s">
        <v>698</v>
      </c>
      <c r="ET464" s="27" t="s">
        <v>698</v>
      </c>
      <c r="EU464" s="27" t="s">
        <v>698</v>
      </c>
      <c r="EV464" s="27" t="s">
        <v>698</v>
      </c>
      <c r="EW464" s="27" t="s">
        <v>698</v>
      </c>
      <c r="EX464" s="27" t="s">
        <v>698</v>
      </c>
      <c r="EY464" s="27" t="s">
        <v>698</v>
      </c>
      <c r="EZ464" s="27" t="s">
        <v>698</v>
      </c>
      <c r="FA464" s="27" t="s">
        <v>698</v>
      </c>
      <c r="FB464" s="27" t="s">
        <v>698</v>
      </c>
      <c r="FC464" s="27" t="s">
        <v>698</v>
      </c>
      <c r="FD464" s="27" t="s">
        <v>698</v>
      </c>
      <c r="FE464" s="27" t="s">
        <v>694</v>
      </c>
      <c r="FF464" s="27" t="s">
        <v>698</v>
      </c>
      <c r="FG464" s="27" t="s">
        <v>698</v>
      </c>
      <c r="FH464" s="27" t="s">
        <v>698</v>
      </c>
      <c r="FI464" s="27" t="s">
        <v>698</v>
      </c>
      <c r="FJ464" s="27" t="s">
        <v>694</v>
      </c>
      <c r="FK464" s="27" t="s">
        <v>698</v>
      </c>
      <c r="FL464" s="27" t="s">
        <v>698</v>
      </c>
      <c r="FM464" s="27" t="s">
        <v>698</v>
      </c>
      <c r="FN464" s="27" t="s">
        <v>694</v>
      </c>
      <c r="FO464" s="72" t="s">
        <v>1175</v>
      </c>
      <c r="FP464" s="72" t="s">
        <v>698</v>
      </c>
      <c r="FQ464" s="72" t="s">
        <v>1176</v>
      </c>
      <c r="FR464" s="72" t="s">
        <v>2116</v>
      </c>
      <c r="FS464" s="72" t="s">
        <v>1178</v>
      </c>
      <c r="FT464" s="72" t="s">
        <v>698</v>
      </c>
      <c r="FU464" s="72" t="s">
        <v>698</v>
      </c>
      <c r="FV464" s="72" t="s">
        <v>698</v>
      </c>
      <c r="FW464" s="78" t="s">
        <v>698</v>
      </c>
      <c r="FX464" s="78" t="s">
        <v>698</v>
      </c>
      <c r="FY464" s="72" t="s">
        <v>698</v>
      </c>
      <c r="FZ464" s="90"/>
      <c r="GA464" s="90"/>
      <c r="GB464" s="90"/>
      <c r="GC464" s="90"/>
      <c r="GD464" s="90"/>
      <c r="GE464" s="90"/>
      <c r="GF464" s="90"/>
      <c r="GG464" s="90"/>
      <c r="GH464" s="105" t="s">
        <v>1179</v>
      </c>
      <c r="GI464" s="106"/>
      <c r="GJ464" s="27"/>
      <c r="GK464" s="28"/>
      <c r="GL464" s="27"/>
    </row>
    <row r="465" spans="1:194" x14ac:dyDescent="0.25">
      <c r="A465" s="71" t="str">
        <f t="shared" si="46"/>
        <v>Expenditure: Operational Cost - Bargaining Council</v>
      </c>
      <c r="B465" s="27" t="s">
        <v>2209</v>
      </c>
      <c r="C465" s="27" t="str">
        <f t="shared" si="47"/>
        <v>IE010006000000000000000000000000000000</v>
      </c>
      <c r="D465" s="23" t="s">
        <v>1166</v>
      </c>
      <c r="E465" s="23" t="s">
        <v>724</v>
      </c>
      <c r="F465" s="23" t="s">
        <v>715</v>
      </c>
      <c r="G465" s="23" t="s">
        <v>697</v>
      </c>
      <c r="H465" s="23" t="s">
        <v>697</v>
      </c>
      <c r="I465" s="23" t="s">
        <v>697</v>
      </c>
      <c r="J465" s="23" t="s">
        <v>697</v>
      </c>
      <c r="K465" s="23" t="s">
        <v>697</v>
      </c>
      <c r="L465" s="23" t="s">
        <v>697</v>
      </c>
      <c r="M465" s="23" t="s">
        <v>697</v>
      </c>
      <c r="N465" s="23" t="s">
        <v>697</v>
      </c>
      <c r="O465" s="23" t="s">
        <v>697</v>
      </c>
      <c r="P465" s="23" t="s">
        <v>697</v>
      </c>
      <c r="Q465" s="27">
        <v>0</v>
      </c>
      <c r="R465" s="27" t="s">
        <v>704</v>
      </c>
      <c r="S465" s="27" t="s">
        <v>698</v>
      </c>
      <c r="T465" s="28" t="s">
        <v>694</v>
      </c>
      <c r="U465" s="28"/>
      <c r="V465" s="27" t="s">
        <v>2210</v>
      </c>
      <c r="W465" s="27" t="s">
        <v>905</v>
      </c>
      <c r="X465" s="27"/>
      <c r="Y465" s="27" t="s">
        <v>1788</v>
      </c>
      <c r="Z465" s="27"/>
      <c r="AA465" s="27"/>
      <c r="AB465" s="27"/>
      <c r="AC465" s="27"/>
      <c r="AD465" s="27"/>
      <c r="AE465" s="27"/>
      <c r="AF465" s="27"/>
      <c r="AG465" s="27"/>
      <c r="AH465" s="27"/>
      <c r="AI465" s="27" t="s">
        <v>2211</v>
      </c>
      <c r="AJ465" s="28" t="s">
        <v>704</v>
      </c>
      <c r="AK465" s="27" t="s">
        <v>698</v>
      </c>
      <c r="AL465" s="27" t="s">
        <v>698</v>
      </c>
      <c r="AM465" s="27" t="s">
        <v>698</v>
      </c>
      <c r="AN465" s="27" t="s">
        <v>698</v>
      </c>
      <c r="AO465" s="27" t="s">
        <v>698</v>
      </c>
      <c r="AP465" s="27" t="s">
        <v>698</v>
      </c>
      <c r="AQ465" s="27" t="s">
        <v>698</v>
      </c>
      <c r="AR465" s="27" t="s">
        <v>698</v>
      </c>
      <c r="AS465" s="27" t="s">
        <v>698</v>
      </c>
      <c r="AT465" s="27" t="s">
        <v>698</v>
      </c>
      <c r="AU465" s="27" t="s">
        <v>698</v>
      </c>
      <c r="AV465" s="27" t="s">
        <v>698</v>
      </c>
      <c r="AW465" s="27" t="s">
        <v>698</v>
      </c>
      <c r="AX465" s="27" t="s">
        <v>698</v>
      </c>
      <c r="AY465" s="27" t="s">
        <v>698</v>
      </c>
      <c r="AZ465" s="27" t="s">
        <v>698</v>
      </c>
      <c r="BA465" s="27" t="s">
        <v>698</v>
      </c>
      <c r="BB465" s="27" t="s">
        <v>698</v>
      </c>
      <c r="BC465" s="27" t="s">
        <v>698</v>
      </c>
      <c r="BD465" s="27" t="s">
        <v>698</v>
      </c>
      <c r="BE465" s="27" t="s">
        <v>698</v>
      </c>
      <c r="BF465" s="27" t="s">
        <v>698</v>
      </c>
      <c r="BG465" s="27" t="s">
        <v>698</v>
      </c>
      <c r="BH465" s="27" t="s">
        <v>698</v>
      </c>
      <c r="BI465" s="27" t="s">
        <v>698</v>
      </c>
      <c r="BJ465" s="27" t="s">
        <v>698</v>
      </c>
      <c r="BK465" s="27" t="s">
        <v>698</v>
      </c>
      <c r="BL465" s="27" t="s">
        <v>698</v>
      </c>
      <c r="BM465" s="27" t="s">
        <v>698</v>
      </c>
      <c r="BN465" s="27" t="s">
        <v>698</v>
      </c>
      <c r="BO465" s="27" t="s">
        <v>698</v>
      </c>
      <c r="BP465" s="27" t="s">
        <v>698</v>
      </c>
      <c r="BQ465" s="27" t="s">
        <v>698</v>
      </c>
      <c r="BR465" s="27" t="s">
        <v>698</v>
      </c>
      <c r="BS465" s="27" t="s">
        <v>698</v>
      </c>
      <c r="BT465" s="27" t="s">
        <v>698</v>
      </c>
      <c r="BU465" s="27" t="s">
        <v>698</v>
      </c>
      <c r="BV465" s="27" t="s">
        <v>698</v>
      </c>
      <c r="BW465" s="27" t="s">
        <v>698</v>
      </c>
      <c r="BX465" s="27" t="s">
        <v>698</v>
      </c>
      <c r="BY465" s="27" t="s">
        <v>698</v>
      </c>
      <c r="BZ465" s="27" t="s">
        <v>698</v>
      </c>
      <c r="CA465" s="27" t="s">
        <v>698</v>
      </c>
      <c r="CB465" s="27" t="s">
        <v>698</v>
      </c>
      <c r="CC465" s="27" t="s">
        <v>698</v>
      </c>
      <c r="CD465" s="27" t="s">
        <v>698</v>
      </c>
      <c r="CE465" s="27" t="s">
        <v>698</v>
      </c>
      <c r="CF465" s="27" t="s">
        <v>704</v>
      </c>
      <c r="CG465" s="27" t="s">
        <v>698</v>
      </c>
      <c r="CH465" s="27" t="s">
        <v>698</v>
      </c>
      <c r="CI465" s="27" t="s">
        <v>698</v>
      </c>
      <c r="CJ465" s="27" t="s">
        <v>698</v>
      </c>
      <c r="CK465" s="27" t="s">
        <v>698</v>
      </c>
      <c r="CL465" s="27" t="s">
        <v>698</v>
      </c>
      <c r="CM465" s="27" t="s">
        <v>698</v>
      </c>
      <c r="CN465" s="27" t="s">
        <v>698</v>
      </c>
      <c r="CO465" s="27" t="s">
        <v>698</v>
      </c>
      <c r="CP465" s="27" t="s">
        <v>698</v>
      </c>
      <c r="CQ465" s="27" t="s">
        <v>704</v>
      </c>
      <c r="CR465" s="27" t="s">
        <v>698</v>
      </c>
      <c r="CS465" s="27" t="s">
        <v>698</v>
      </c>
      <c r="CT465" s="27" t="s">
        <v>698</v>
      </c>
      <c r="CU465" s="27" t="s">
        <v>698</v>
      </c>
      <c r="CV465" s="27" t="s">
        <v>698</v>
      </c>
      <c r="CW465" s="27" t="s">
        <v>698</v>
      </c>
      <c r="CX465" s="27" t="s">
        <v>698</v>
      </c>
      <c r="CY465" s="27" t="s">
        <v>698</v>
      </c>
      <c r="CZ465" s="27" t="s">
        <v>698</v>
      </c>
      <c r="DA465" s="27" t="s">
        <v>698</v>
      </c>
      <c r="DB465" s="27" t="s">
        <v>698</v>
      </c>
      <c r="DC465" s="27" t="s">
        <v>698</v>
      </c>
      <c r="DD465" s="27" t="s">
        <v>698</v>
      </c>
      <c r="DE465" s="27" t="s">
        <v>698</v>
      </c>
      <c r="DF465" s="27" t="s">
        <v>698</v>
      </c>
      <c r="DG465" s="27" t="s">
        <v>698</v>
      </c>
      <c r="DH465" s="27" t="s">
        <v>698</v>
      </c>
      <c r="DI465" s="27" t="s">
        <v>698</v>
      </c>
      <c r="DJ465" s="27" t="s">
        <v>698</v>
      </c>
      <c r="DK465" s="27" t="s">
        <v>698</v>
      </c>
      <c r="DL465" s="27" t="s">
        <v>698</v>
      </c>
      <c r="DM465" s="27" t="s">
        <v>698</v>
      </c>
      <c r="DN465" s="27" t="s">
        <v>698</v>
      </c>
      <c r="DO465" s="27" t="s">
        <v>698</v>
      </c>
      <c r="DP465" s="27" t="s">
        <v>698</v>
      </c>
      <c r="DQ465" s="27" t="s">
        <v>698</v>
      </c>
      <c r="DR465" s="27" t="s">
        <v>698</v>
      </c>
      <c r="DS465" s="27"/>
      <c r="DT465" s="27" t="s">
        <v>698</v>
      </c>
      <c r="DU465" s="27" t="s">
        <v>698</v>
      </c>
      <c r="DV465" s="27" t="s">
        <v>698</v>
      </c>
      <c r="DW465" s="27" t="s">
        <v>698</v>
      </c>
      <c r="DX465" s="27" t="s">
        <v>698</v>
      </c>
      <c r="DY465" s="27" t="s">
        <v>698</v>
      </c>
      <c r="DZ465" s="27" t="s">
        <v>698</v>
      </c>
      <c r="EA465" s="27" t="s">
        <v>698</v>
      </c>
      <c r="EB465" s="27" t="s">
        <v>698</v>
      </c>
      <c r="EC465" s="27" t="s">
        <v>698</v>
      </c>
      <c r="ED465" s="27" t="s">
        <v>698</v>
      </c>
      <c r="EE465" s="27" t="s">
        <v>698</v>
      </c>
      <c r="EF465" s="27" t="s">
        <v>698</v>
      </c>
      <c r="EG465" s="27" t="s">
        <v>694</v>
      </c>
      <c r="EH465" s="27" t="s">
        <v>698</v>
      </c>
      <c r="EI465" s="27" t="s">
        <v>698</v>
      </c>
      <c r="EJ465" s="27" t="s">
        <v>698</v>
      </c>
      <c r="EK465" s="27" t="s">
        <v>698</v>
      </c>
      <c r="EL465" s="27" t="s">
        <v>698</v>
      </c>
      <c r="EM465" s="27" t="s">
        <v>698</v>
      </c>
      <c r="EN465" s="27" t="s">
        <v>698</v>
      </c>
      <c r="EO465" s="27" t="s">
        <v>698</v>
      </c>
      <c r="EP465" s="27" t="s">
        <v>698</v>
      </c>
      <c r="EQ465" s="27" t="s">
        <v>698</v>
      </c>
      <c r="ER465" s="27" t="s">
        <v>698</v>
      </c>
      <c r="ES465" s="27" t="s">
        <v>698</v>
      </c>
      <c r="ET465" s="27" t="s">
        <v>698</v>
      </c>
      <c r="EU465" s="27" t="s">
        <v>698</v>
      </c>
      <c r="EV465" s="27" t="s">
        <v>698</v>
      </c>
      <c r="EW465" s="27" t="s">
        <v>698</v>
      </c>
      <c r="EX465" s="27" t="s">
        <v>698</v>
      </c>
      <c r="EY465" s="27" t="s">
        <v>698</v>
      </c>
      <c r="EZ465" s="27" t="s">
        <v>698</v>
      </c>
      <c r="FA465" s="27" t="s">
        <v>698</v>
      </c>
      <c r="FB465" s="27" t="s">
        <v>698</v>
      </c>
      <c r="FC465" s="27" t="s">
        <v>698</v>
      </c>
      <c r="FD465" s="27" t="s">
        <v>698</v>
      </c>
      <c r="FE465" s="27" t="s">
        <v>694</v>
      </c>
      <c r="FF465" s="27" t="s">
        <v>698</v>
      </c>
      <c r="FG465" s="27" t="s">
        <v>698</v>
      </c>
      <c r="FH465" s="27" t="s">
        <v>698</v>
      </c>
      <c r="FI465" s="27" t="s">
        <v>698</v>
      </c>
      <c r="FJ465" s="27" t="s">
        <v>694</v>
      </c>
      <c r="FK465" s="27" t="s">
        <v>698</v>
      </c>
      <c r="FL465" s="27" t="s">
        <v>698</v>
      </c>
      <c r="FM465" s="27" t="s">
        <v>698</v>
      </c>
      <c r="FN465" s="27" t="s">
        <v>694</v>
      </c>
      <c r="FO465" s="72" t="s">
        <v>1175</v>
      </c>
      <c r="FP465" s="72" t="s">
        <v>698</v>
      </c>
      <c r="FQ465" s="72" t="s">
        <v>1176</v>
      </c>
      <c r="FR465" s="72" t="s">
        <v>2116</v>
      </c>
      <c r="FS465" s="72" t="s">
        <v>1178</v>
      </c>
      <c r="FT465" s="72" t="s">
        <v>698</v>
      </c>
      <c r="FU465" s="72" t="s">
        <v>698</v>
      </c>
      <c r="FV465" s="72" t="s">
        <v>698</v>
      </c>
      <c r="FW465" s="78" t="s">
        <v>698</v>
      </c>
      <c r="FX465" s="78" t="s">
        <v>698</v>
      </c>
      <c r="FY465" s="72" t="s">
        <v>698</v>
      </c>
      <c r="FZ465" s="90"/>
      <c r="GA465" s="90"/>
      <c r="GB465" s="90"/>
      <c r="GC465" s="90"/>
      <c r="GD465" s="90"/>
      <c r="GE465" s="90"/>
      <c r="GF465" s="90"/>
      <c r="GG465" s="90"/>
      <c r="GH465" s="105" t="s">
        <v>1179</v>
      </c>
      <c r="GI465" s="106"/>
      <c r="GJ465" s="27"/>
      <c r="GK465" s="28"/>
      <c r="GL465" s="27"/>
    </row>
    <row r="466" spans="1:194" x14ac:dyDescent="0.25">
      <c r="A466" s="71" t="str">
        <f t="shared" si="46"/>
        <v>Expenditure: Operational Cost - Bond Issue Amortisation Costs</v>
      </c>
      <c r="B466" s="27" t="s">
        <v>2209</v>
      </c>
      <c r="C466" s="27" t="str">
        <f t="shared" si="47"/>
        <v>IE010007000000000000000000000000000000</v>
      </c>
      <c r="D466" s="23" t="s">
        <v>1166</v>
      </c>
      <c r="E466" s="23" t="s">
        <v>724</v>
      </c>
      <c r="F466" s="23" t="s">
        <v>718</v>
      </c>
      <c r="G466" s="23" t="s">
        <v>697</v>
      </c>
      <c r="H466" s="23" t="s">
        <v>697</v>
      </c>
      <c r="I466" s="23" t="s">
        <v>697</v>
      </c>
      <c r="J466" s="23" t="s">
        <v>697</v>
      </c>
      <c r="K466" s="23" t="s">
        <v>697</v>
      </c>
      <c r="L466" s="23" t="s">
        <v>697</v>
      </c>
      <c r="M466" s="23" t="s">
        <v>697</v>
      </c>
      <c r="N466" s="23" t="s">
        <v>697</v>
      </c>
      <c r="O466" s="23" t="s">
        <v>697</v>
      </c>
      <c r="P466" s="23" t="s">
        <v>697</v>
      </c>
      <c r="Q466" s="27">
        <v>0</v>
      </c>
      <c r="R466" s="27" t="s">
        <v>704</v>
      </c>
      <c r="S466" s="27" t="s">
        <v>698</v>
      </c>
      <c r="T466" s="28" t="s">
        <v>694</v>
      </c>
      <c r="U466" s="28"/>
      <c r="V466" s="27" t="s">
        <v>2212</v>
      </c>
      <c r="W466" s="27" t="s">
        <v>905</v>
      </c>
      <c r="X466" s="27"/>
      <c r="Y466" s="27" t="s">
        <v>2213</v>
      </c>
      <c r="Z466" s="27"/>
      <c r="AA466" s="27"/>
      <c r="AB466" s="27"/>
      <c r="AC466" s="27"/>
      <c r="AD466" s="27"/>
      <c r="AE466" s="27"/>
      <c r="AF466" s="27"/>
      <c r="AG466" s="27"/>
      <c r="AH466" s="27"/>
      <c r="AI466" s="27" t="s">
        <v>2214</v>
      </c>
      <c r="AJ466" s="28" t="s">
        <v>704</v>
      </c>
      <c r="AK466" s="27" t="s">
        <v>698</v>
      </c>
      <c r="AL466" s="27" t="s">
        <v>698</v>
      </c>
      <c r="AM466" s="27" t="s">
        <v>698</v>
      </c>
      <c r="AN466" s="27" t="s">
        <v>698</v>
      </c>
      <c r="AO466" s="27" t="s">
        <v>698</v>
      </c>
      <c r="AP466" s="27" t="s">
        <v>698</v>
      </c>
      <c r="AQ466" s="27" t="s">
        <v>698</v>
      </c>
      <c r="AR466" s="27" t="s">
        <v>698</v>
      </c>
      <c r="AS466" s="27" t="s">
        <v>698</v>
      </c>
      <c r="AT466" s="27" t="s">
        <v>698</v>
      </c>
      <c r="AU466" s="27" t="s">
        <v>698</v>
      </c>
      <c r="AV466" s="27" t="s">
        <v>698</v>
      </c>
      <c r="AW466" s="27" t="s">
        <v>698</v>
      </c>
      <c r="AX466" s="27" t="s">
        <v>698</v>
      </c>
      <c r="AY466" s="27" t="s">
        <v>698</v>
      </c>
      <c r="AZ466" s="27" t="s">
        <v>698</v>
      </c>
      <c r="BA466" s="27" t="s">
        <v>698</v>
      </c>
      <c r="BB466" s="27" t="s">
        <v>698</v>
      </c>
      <c r="BC466" s="27" t="s">
        <v>698</v>
      </c>
      <c r="BD466" s="27" t="s">
        <v>698</v>
      </c>
      <c r="BE466" s="27" t="s">
        <v>698</v>
      </c>
      <c r="BF466" s="27" t="s">
        <v>698</v>
      </c>
      <c r="BG466" s="27" t="s">
        <v>698</v>
      </c>
      <c r="BH466" s="27" t="s">
        <v>698</v>
      </c>
      <c r="BI466" s="27" t="s">
        <v>698</v>
      </c>
      <c r="BJ466" s="27" t="s">
        <v>698</v>
      </c>
      <c r="BK466" s="27" t="s">
        <v>698</v>
      </c>
      <c r="BL466" s="27" t="s">
        <v>698</v>
      </c>
      <c r="BM466" s="27" t="s">
        <v>698</v>
      </c>
      <c r="BN466" s="27" t="s">
        <v>698</v>
      </c>
      <c r="BO466" s="27" t="s">
        <v>698</v>
      </c>
      <c r="BP466" s="27" t="s">
        <v>698</v>
      </c>
      <c r="BQ466" s="27" t="s">
        <v>698</v>
      </c>
      <c r="BR466" s="27" t="s">
        <v>698</v>
      </c>
      <c r="BS466" s="27" t="s">
        <v>698</v>
      </c>
      <c r="BT466" s="27" t="s">
        <v>698</v>
      </c>
      <c r="BU466" s="27" t="s">
        <v>698</v>
      </c>
      <c r="BV466" s="27" t="s">
        <v>698</v>
      </c>
      <c r="BW466" s="27" t="s">
        <v>698</v>
      </c>
      <c r="BX466" s="27" t="s">
        <v>698</v>
      </c>
      <c r="BY466" s="27" t="s">
        <v>698</v>
      </c>
      <c r="BZ466" s="27" t="s">
        <v>698</v>
      </c>
      <c r="CA466" s="27" t="s">
        <v>698</v>
      </c>
      <c r="CB466" s="27" t="s">
        <v>698</v>
      </c>
      <c r="CC466" s="27" t="s">
        <v>698</v>
      </c>
      <c r="CD466" s="27" t="s">
        <v>698</v>
      </c>
      <c r="CE466" s="27" t="s">
        <v>698</v>
      </c>
      <c r="CF466" s="27" t="s">
        <v>698</v>
      </c>
      <c r="CG466" s="27" t="s">
        <v>698</v>
      </c>
      <c r="CH466" s="27" t="s">
        <v>698</v>
      </c>
      <c r="CI466" s="27" t="s">
        <v>698</v>
      </c>
      <c r="CJ466" s="27" t="s">
        <v>698</v>
      </c>
      <c r="CK466" s="27" t="s">
        <v>698</v>
      </c>
      <c r="CL466" s="27" t="s">
        <v>698</v>
      </c>
      <c r="CM466" s="27" t="s">
        <v>698</v>
      </c>
      <c r="CN466" s="27" t="s">
        <v>698</v>
      </c>
      <c r="CO466" s="27" t="s">
        <v>698</v>
      </c>
      <c r="CP466" s="27" t="s">
        <v>698</v>
      </c>
      <c r="CQ466" s="27" t="s">
        <v>698</v>
      </c>
      <c r="CR466" s="27" t="s">
        <v>698</v>
      </c>
      <c r="CS466" s="27" t="s">
        <v>698</v>
      </c>
      <c r="CT466" s="27" t="s">
        <v>698</v>
      </c>
      <c r="CU466" s="27" t="s">
        <v>698</v>
      </c>
      <c r="CV466" s="27" t="s">
        <v>698</v>
      </c>
      <c r="CW466" s="27" t="s">
        <v>698</v>
      </c>
      <c r="CX466" s="27" t="s">
        <v>698</v>
      </c>
      <c r="CY466" s="27" t="s">
        <v>698</v>
      </c>
      <c r="CZ466" s="27" t="s">
        <v>698</v>
      </c>
      <c r="DA466" s="27" t="s">
        <v>698</v>
      </c>
      <c r="DB466" s="27" t="s">
        <v>698</v>
      </c>
      <c r="DC466" s="27" t="s">
        <v>698</v>
      </c>
      <c r="DD466" s="27" t="s">
        <v>698</v>
      </c>
      <c r="DE466" s="27" t="s">
        <v>698</v>
      </c>
      <c r="DF466" s="27" t="s">
        <v>698</v>
      </c>
      <c r="DG466" s="27" t="s">
        <v>698</v>
      </c>
      <c r="DH466" s="27" t="s">
        <v>698</v>
      </c>
      <c r="DI466" s="27" t="s">
        <v>698</v>
      </c>
      <c r="DJ466" s="27" t="s">
        <v>698</v>
      </c>
      <c r="DK466" s="27" t="s">
        <v>698</v>
      </c>
      <c r="DL466" s="27" t="s">
        <v>698</v>
      </c>
      <c r="DM466" s="27" t="s">
        <v>698</v>
      </c>
      <c r="DN466" s="27" t="s">
        <v>698</v>
      </c>
      <c r="DO466" s="27" t="s">
        <v>698</v>
      </c>
      <c r="DP466" s="27" t="s">
        <v>698</v>
      </c>
      <c r="DQ466" s="27" t="s">
        <v>698</v>
      </c>
      <c r="DR466" s="27" t="s">
        <v>698</v>
      </c>
      <c r="DS466" s="27"/>
      <c r="DT466" s="27" t="s">
        <v>698</v>
      </c>
      <c r="DU466" s="27" t="s">
        <v>698</v>
      </c>
      <c r="DV466" s="27" t="s">
        <v>698</v>
      </c>
      <c r="DW466" s="27" t="s">
        <v>698</v>
      </c>
      <c r="DX466" s="27" t="s">
        <v>698</v>
      </c>
      <c r="DY466" s="27" t="s">
        <v>698</v>
      </c>
      <c r="DZ466" s="27" t="s">
        <v>698</v>
      </c>
      <c r="EA466" s="27" t="s">
        <v>698</v>
      </c>
      <c r="EB466" s="27" t="s">
        <v>698</v>
      </c>
      <c r="EC466" s="27" t="s">
        <v>698</v>
      </c>
      <c r="ED466" s="27" t="s">
        <v>698</v>
      </c>
      <c r="EE466" s="27" t="s">
        <v>698</v>
      </c>
      <c r="EF466" s="27" t="s">
        <v>698</v>
      </c>
      <c r="EG466" s="27" t="s">
        <v>694</v>
      </c>
      <c r="EH466" s="27" t="s">
        <v>698</v>
      </c>
      <c r="EI466" s="27" t="s">
        <v>698</v>
      </c>
      <c r="EJ466" s="27" t="s">
        <v>698</v>
      </c>
      <c r="EK466" s="27" t="s">
        <v>698</v>
      </c>
      <c r="EL466" s="27" t="s">
        <v>698</v>
      </c>
      <c r="EM466" s="27" t="s">
        <v>698</v>
      </c>
      <c r="EN466" s="27" t="s">
        <v>698</v>
      </c>
      <c r="EO466" s="27" t="s">
        <v>698</v>
      </c>
      <c r="EP466" s="27" t="s">
        <v>698</v>
      </c>
      <c r="EQ466" s="27" t="s">
        <v>698</v>
      </c>
      <c r="ER466" s="27" t="s">
        <v>698</v>
      </c>
      <c r="ES466" s="27" t="s">
        <v>698</v>
      </c>
      <c r="ET466" s="27" t="s">
        <v>698</v>
      </c>
      <c r="EU466" s="27" t="s">
        <v>698</v>
      </c>
      <c r="EV466" s="27" t="s">
        <v>698</v>
      </c>
      <c r="EW466" s="27" t="s">
        <v>698</v>
      </c>
      <c r="EX466" s="27" t="s">
        <v>698</v>
      </c>
      <c r="EY466" s="27" t="s">
        <v>698</v>
      </c>
      <c r="EZ466" s="27" t="s">
        <v>698</v>
      </c>
      <c r="FA466" s="27" t="s">
        <v>698</v>
      </c>
      <c r="FB466" s="27" t="s">
        <v>698</v>
      </c>
      <c r="FC466" s="27" t="s">
        <v>698</v>
      </c>
      <c r="FD466" s="27" t="s">
        <v>698</v>
      </c>
      <c r="FE466" s="27" t="s">
        <v>694</v>
      </c>
      <c r="FF466" s="27" t="s">
        <v>698</v>
      </c>
      <c r="FG466" s="27" t="s">
        <v>698</v>
      </c>
      <c r="FH466" s="27" t="s">
        <v>698</v>
      </c>
      <c r="FI466" s="27" t="s">
        <v>698</v>
      </c>
      <c r="FJ466" s="27" t="s">
        <v>694</v>
      </c>
      <c r="FK466" s="27" t="s">
        <v>698</v>
      </c>
      <c r="FL466" s="27" t="s">
        <v>698</v>
      </c>
      <c r="FM466" s="27" t="s">
        <v>698</v>
      </c>
      <c r="FN466" s="27" t="s">
        <v>694</v>
      </c>
      <c r="FO466" s="72" t="s">
        <v>1175</v>
      </c>
      <c r="FP466" s="72" t="s">
        <v>698</v>
      </c>
      <c r="FQ466" s="72" t="s">
        <v>1176</v>
      </c>
      <c r="FR466" s="72" t="s">
        <v>2116</v>
      </c>
      <c r="FS466" s="72" t="s">
        <v>1178</v>
      </c>
      <c r="FT466" s="72" t="s">
        <v>698</v>
      </c>
      <c r="FU466" s="72" t="s">
        <v>698</v>
      </c>
      <c r="FV466" s="72" t="s">
        <v>698</v>
      </c>
      <c r="FW466" s="78" t="s">
        <v>698</v>
      </c>
      <c r="FX466" s="78" t="s">
        <v>698</v>
      </c>
      <c r="FY466" s="72" t="s">
        <v>698</v>
      </c>
      <c r="FZ466" s="90"/>
      <c r="GA466" s="90"/>
      <c r="GB466" s="90"/>
      <c r="GC466" s="90"/>
      <c r="GD466" s="90"/>
      <c r="GE466" s="90"/>
      <c r="GF466" s="90"/>
      <c r="GG466" s="90"/>
      <c r="GH466" s="105" t="s">
        <v>1179</v>
      </c>
      <c r="GI466" s="106"/>
      <c r="GJ466" s="27"/>
      <c r="GK466" s="28"/>
      <c r="GL466" s="27"/>
    </row>
    <row r="467" spans="1:194" x14ac:dyDescent="0.25">
      <c r="A467" s="71" t="str">
        <f t="shared" si="46"/>
        <v>Expenditure: Operational Cost - Brokers Fees</v>
      </c>
      <c r="B467" s="27" t="s">
        <v>1190</v>
      </c>
      <c r="C467" s="27" t="str">
        <f t="shared" si="47"/>
        <v>IE010008000000000000000000000000000000</v>
      </c>
      <c r="D467" s="23" t="s">
        <v>1166</v>
      </c>
      <c r="E467" s="23" t="s">
        <v>724</v>
      </c>
      <c r="F467" s="23" t="s">
        <v>720</v>
      </c>
      <c r="G467" s="23" t="s">
        <v>697</v>
      </c>
      <c r="H467" s="23" t="s">
        <v>697</v>
      </c>
      <c r="I467" s="23" t="s">
        <v>697</v>
      </c>
      <c r="J467" s="23" t="s">
        <v>697</v>
      </c>
      <c r="K467" s="23" t="s">
        <v>697</v>
      </c>
      <c r="L467" s="23" t="s">
        <v>697</v>
      </c>
      <c r="M467" s="23" t="s">
        <v>697</v>
      </c>
      <c r="N467" s="23" t="s">
        <v>697</v>
      </c>
      <c r="O467" s="23" t="s">
        <v>697</v>
      </c>
      <c r="P467" s="23" t="s">
        <v>697</v>
      </c>
      <c r="Q467" s="27">
        <v>0</v>
      </c>
      <c r="R467" s="27" t="s">
        <v>704</v>
      </c>
      <c r="S467" s="27" t="s">
        <v>698</v>
      </c>
      <c r="T467" s="28" t="s">
        <v>694</v>
      </c>
      <c r="U467" s="28"/>
      <c r="V467" s="27" t="s">
        <v>2215</v>
      </c>
      <c r="W467" s="27" t="s">
        <v>905</v>
      </c>
      <c r="X467" s="27"/>
      <c r="Y467" s="27" t="s">
        <v>2216</v>
      </c>
      <c r="Z467" s="27"/>
      <c r="AA467" s="27"/>
      <c r="AB467" s="27"/>
      <c r="AC467" s="27"/>
      <c r="AD467" s="27"/>
      <c r="AE467" s="27"/>
      <c r="AF467" s="27"/>
      <c r="AG467" s="27"/>
      <c r="AH467" s="27"/>
      <c r="AI467" s="27" t="s">
        <v>2217</v>
      </c>
      <c r="AJ467" s="28" t="s">
        <v>704</v>
      </c>
      <c r="AK467" s="27" t="s">
        <v>698</v>
      </c>
      <c r="AL467" s="27" t="s">
        <v>698</v>
      </c>
      <c r="AM467" s="27" t="s">
        <v>698</v>
      </c>
      <c r="AN467" s="27" t="s">
        <v>698</v>
      </c>
      <c r="AO467" s="27" t="s">
        <v>698</v>
      </c>
      <c r="AP467" s="27" t="s">
        <v>698</v>
      </c>
      <c r="AQ467" s="27" t="s">
        <v>698</v>
      </c>
      <c r="AR467" s="27" t="s">
        <v>698</v>
      </c>
      <c r="AS467" s="27" t="s">
        <v>698</v>
      </c>
      <c r="AT467" s="27" t="s">
        <v>698</v>
      </c>
      <c r="AU467" s="27" t="s">
        <v>698</v>
      </c>
      <c r="AV467" s="27" t="s">
        <v>698</v>
      </c>
      <c r="AW467" s="27" t="s">
        <v>698</v>
      </c>
      <c r="AX467" s="27" t="s">
        <v>698</v>
      </c>
      <c r="AY467" s="27" t="s">
        <v>698</v>
      </c>
      <c r="AZ467" s="27" t="s">
        <v>698</v>
      </c>
      <c r="BA467" s="27" t="s">
        <v>698</v>
      </c>
      <c r="BB467" s="27" t="s">
        <v>698</v>
      </c>
      <c r="BC467" s="27" t="s">
        <v>698</v>
      </c>
      <c r="BD467" s="27" t="s">
        <v>698</v>
      </c>
      <c r="BE467" s="27" t="s">
        <v>698</v>
      </c>
      <c r="BF467" s="27" t="s">
        <v>698</v>
      </c>
      <c r="BG467" s="27" t="s">
        <v>698</v>
      </c>
      <c r="BH467" s="27" t="s">
        <v>698</v>
      </c>
      <c r="BI467" s="27" t="s">
        <v>698</v>
      </c>
      <c r="BJ467" s="27" t="s">
        <v>698</v>
      </c>
      <c r="BK467" s="27" t="s">
        <v>698</v>
      </c>
      <c r="BL467" s="27" t="s">
        <v>698</v>
      </c>
      <c r="BM467" s="27" t="s">
        <v>698</v>
      </c>
      <c r="BN467" s="27" t="s">
        <v>698</v>
      </c>
      <c r="BO467" s="27" t="s">
        <v>698</v>
      </c>
      <c r="BP467" s="27" t="s">
        <v>698</v>
      </c>
      <c r="BQ467" s="27" t="s">
        <v>698</v>
      </c>
      <c r="BR467" s="27" t="s">
        <v>698</v>
      </c>
      <c r="BS467" s="27" t="s">
        <v>698</v>
      </c>
      <c r="BT467" s="27" t="s">
        <v>698</v>
      </c>
      <c r="BU467" s="27" t="s">
        <v>698</v>
      </c>
      <c r="BV467" s="27" t="s">
        <v>698</v>
      </c>
      <c r="BW467" s="27" t="s">
        <v>698</v>
      </c>
      <c r="BX467" s="27" t="s">
        <v>698</v>
      </c>
      <c r="BY467" s="27" t="s">
        <v>698</v>
      </c>
      <c r="BZ467" s="27" t="s">
        <v>698</v>
      </c>
      <c r="CA467" s="27" t="s">
        <v>698</v>
      </c>
      <c r="CB467" s="27" t="s">
        <v>698</v>
      </c>
      <c r="CC467" s="27" t="s">
        <v>698</v>
      </c>
      <c r="CD467" s="27" t="s">
        <v>704</v>
      </c>
      <c r="CE467" s="27" t="s">
        <v>698</v>
      </c>
      <c r="CF467" s="27" t="s">
        <v>698</v>
      </c>
      <c r="CG467" s="27" t="s">
        <v>698</v>
      </c>
      <c r="CH467" s="27" t="s">
        <v>698</v>
      </c>
      <c r="CI467" s="27" t="s">
        <v>698</v>
      </c>
      <c r="CJ467" s="27" t="s">
        <v>698</v>
      </c>
      <c r="CK467" s="27" t="s">
        <v>698</v>
      </c>
      <c r="CL467" s="27" t="s">
        <v>698</v>
      </c>
      <c r="CM467" s="27" t="s">
        <v>698</v>
      </c>
      <c r="CN467" s="27" t="s">
        <v>698</v>
      </c>
      <c r="CO467" s="27" t="s">
        <v>698</v>
      </c>
      <c r="CP467" s="27" t="s">
        <v>698</v>
      </c>
      <c r="CQ467" s="27" t="s">
        <v>698</v>
      </c>
      <c r="CR467" s="27" t="s">
        <v>698</v>
      </c>
      <c r="CS467" s="27" t="s">
        <v>698</v>
      </c>
      <c r="CT467" s="27" t="s">
        <v>698</v>
      </c>
      <c r="CU467" s="27" t="s">
        <v>698</v>
      </c>
      <c r="CV467" s="27" t="s">
        <v>698</v>
      </c>
      <c r="CW467" s="27" t="s">
        <v>698</v>
      </c>
      <c r="CX467" s="27" t="s">
        <v>698</v>
      </c>
      <c r="CY467" s="27" t="s">
        <v>698</v>
      </c>
      <c r="CZ467" s="27" t="s">
        <v>698</v>
      </c>
      <c r="DA467" s="27" t="s">
        <v>698</v>
      </c>
      <c r="DB467" s="27" t="s">
        <v>698</v>
      </c>
      <c r="DC467" s="27" t="s">
        <v>698</v>
      </c>
      <c r="DD467" s="27" t="s">
        <v>698</v>
      </c>
      <c r="DE467" s="27" t="s">
        <v>698</v>
      </c>
      <c r="DF467" s="27" t="s">
        <v>698</v>
      </c>
      <c r="DG467" s="27" t="s">
        <v>698</v>
      </c>
      <c r="DH467" s="27" t="s">
        <v>698</v>
      </c>
      <c r="DI467" s="27" t="s">
        <v>698</v>
      </c>
      <c r="DJ467" s="27" t="s">
        <v>698</v>
      </c>
      <c r="DK467" s="27" t="s">
        <v>698</v>
      </c>
      <c r="DL467" s="27" t="s">
        <v>698</v>
      </c>
      <c r="DM467" s="27" t="s">
        <v>698</v>
      </c>
      <c r="DN467" s="27" t="s">
        <v>698</v>
      </c>
      <c r="DO467" s="27" t="s">
        <v>698</v>
      </c>
      <c r="DP467" s="27" t="s">
        <v>698</v>
      </c>
      <c r="DQ467" s="27" t="s">
        <v>698</v>
      </c>
      <c r="DR467" s="27" t="s">
        <v>698</v>
      </c>
      <c r="DS467" s="27"/>
      <c r="DT467" s="27" t="s">
        <v>698</v>
      </c>
      <c r="DU467" s="27" t="s">
        <v>698</v>
      </c>
      <c r="DV467" s="27" t="s">
        <v>698</v>
      </c>
      <c r="DW467" s="27" t="s">
        <v>698</v>
      </c>
      <c r="DX467" s="27" t="s">
        <v>698</v>
      </c>
      <c r="DY467" s="27" t="s">
        <v>698</v>
      </c>
      <c r="DZ467" s="27" t="s">
        <v>698</v>
      </c>
      <c r="EA467" s="27" t="s">
        <v>698</v>
      </c>
      <c r="EB467" s="27" t="s">
        <v>698</v>
      </c>
      <c r="EC467" s="27" t="s">
        <v>698</v>
      </c>
      <c r="ED467" s="27" t="s">
        <v>698</v>
      </c>
      <c r="EE467" s="27" t="s">
        <v>698</v>
      </c>
      <c r="EF467" s="27" t="s">
        <v>698</v>
      </c>
      <c r="EG467" s="27" t="s">
        <v>694</v>
      </c>
      <c r="EH467" s="27" t="s">
        <v>698</v>
      </c>
      <c r="EI467" s="27" t="s">
        <v>698</v>
      </c>
      <c r="EJ467" s="27" t="s">
        <v>698</v>
      </c>
      <c r="EK467" s="27" t="s">
        <v>698</v>
      </c>
      <c r="EL467" s="27" t="s">
        <v>698</v>
      </c>
      <c r="EM467" s="27" t="s">
        <v>698</v>
      </c>
      <c r="EN467" s="27" t="s">
        <v>698</v>
      </c>
      <c r="EO467" s="27" t="s">
        <v>698</v>
      </c>
      <c r="EP467" s="27" t="s">
        <v>698</v>
      </c>
      <c r="EQ467" s="27" t="s">
        <v>698</v>
      </c>
      <c r="ER467" s="27" t="s">
        <v>698</v>
      </c>
      <c r="ES467" s="27" t="s">
        <v>698</v>
      </c>
      <c r="ET467" s="27" t="s">
        <v>698</v>
      </c>
      <c r="EU467" s="27" t="s">
        <v>698</v>
      </c>
      <c r="EV467" s="27" t="s">
        <v>698</v>
      </c>
      <c r="EW467" s="27" t="s">
        <v>698</v>
      </c>
      <c r="EX467" s="27" t="s">
        <v>698</v>
      </c>
      <c r="EY467" s="27" t="s">
        <v>698</v>
      </c>
      <c r="EZ467" s="27" t="s">
        <v>698</v>
      </c>
      <c r="FA467" s="27" t="s">
        <v>698</v>
      </c>
      <c r="FB467" s="27" t="s">
        <v>698</v>
      </c>
      <c r="FC467" s="27" t="s">
        <v>698</v>
      </c>
      <c r="FD467" s="27" t="s">
        <v>698</v>
      </c>
      <c r="FE467" s="27" t="s">
        <v>694</v>
      </c>
      <c r="FF467" s="27" t="s">
        <v>698</v>
      </c>
      <c r="FG467" s="27" t="s">
        <v>698</v>
      </c>
      <c r="FH467" s="27" t="s">
        <v>698</v>
      </c>
      <c r="FI467" s="27" t="s">
        <v>698</v>
      </c>
      <c r="FJ467" s="27" t="s">
        <v>694</v>
      </c>
      <c r="FK467" s="27" t="s">
        <v>698</v>
      </c>
      <c r="FL467" s="27" t="s">
        <v>698</v>
      </c>
      <c r="FM467" s="27" t="s">
        <v>698</v>
      </c>
      <c r="FN467" s="27" t="s">
        <v>694</v>
      </c>
      <c r="FO467" s="72" t="s">
        <v>1175</v>
      </c>
      <c r="FP467" s="72" t="s">
        <v>698</v>
      </c>
      <c r="FQ467" s="72" t="s">
        <v>1176</v>
      </c>
      <c r="FR467" s="72" t="s">
        <v>2116</v>
      </c>
      <c r="FS467" s="72" t="s">
        <v>1178</v>
      </c>
      <c r="FT467" s="72" t="s">
        <v>698</v>
      </c>
      <c r="FU467" s="72" t="s">
        <v>698</v>
      </c>
      <c r="FV467" s="72" t="s">
        <v>698</v>
      </c>
      <c r="FW467" s="78" t="s">
        <v>698</v>
      </c>
      <c r="FX467" s="78" t="s">
        <v>698</v>
      </c>
      <c r="FY467" s="72" t="s">
        <v>698</v>
      </c>
      <c r="FZ467" s="90"/>
      <c r="GA467" s="90"/>
      <c r="GB467" s="90"/>
      <c r="GC467" s="90"/>
      <c r="GD467" s="90"/>
      <c r="GE467" s="90"/>
      <c r="GF467" s="90"/>
      <c r="GG467" s="90"/>
      <c r="GH467" s="105" t="s">
        <v>1179</v>
      </c>
      <c r="GI467" s="106"/>
      <c r="GJ467" s="27"/>
      <c r="GK467" s="28"/>
      <c r="GL467" s="27"/>
    </row>
    <row r="468" spans="1:194" x14ac:dyDescent="0.25">
      <c r="A468" s="71" t="str">
        <f t="shared" si="46"/>
        <v>Expenditure: Operational Cost - Bursaries (Employees)</v>
      </c>
      <c r="B468" s="27" t="s">
        <v>2209</v>
      </c>
      <c r="C468" s="27" t="str">
        <f t="shared" si="47"/>
        <v>IE010009000000000000000000000000000000</v>
      </c>
      <c r="D468" s="23" t="s">
        <v>1166</v>
      </c>
      <c r="E468" s="23" t="s">
        <v>724</v>
      </c>
      <c r="F468" s="23" t="s">
        <v>722</v>
      </c>
      <c r="G468" s="23" t="s">
        <v>697</v>
      </c>
      <c r="H468" s="23" t="s">
        <v>697</v>
      </c>
      <c r="I468" s="23" t="s">
        <v>697</v>
      </c>
      <c r="J468" s="23" t="s">
        <v>697</v>
      </c>
      <c r="K468" s="23" t="s">
        <v>697</v>
      </c>
      <c r="L468" s="23" t="s">
        <v>697</v>
      </c>
      <c r="M468" s="23" t="s">
        <v>697</v>
      </c>
      <c r="N468" s="23" t="s">
        <v>697</v>
      </c>
      <c r="O468" s="23" t="s">
        <v>697</v>
      </c>
      <c r="P468" s="23" t="s">
        <v>697</v>
      </c>
      <c r="Q468" s="27">
        <v>0</v>
      </c>
      <c r="R468" s="27" t="s">
        <v>704</v>
      </c>
      <c r="S468" s="27" t="s">
        <v>698</v>
      </c>
      <c r="T468" s="28" t="s">
        <v>694</v>
      </c>
      <c r="U468" s="28"/>
      <c r="V468" s="27" t="s">
        <v>2218</v>
      </c>
      <c r="W468" s="27" t="s">
        <v>905</v>
      </c>
      <c r="X468" s="27"/>
      <c r="Y468" s="27" t="s">
        <v>2219</v>
      </c>
      <c r="Z468" s="27"/>
      <c r="AA468" s="27"/>
      <c r="AB468" s="27"/>
      <c r="AC468" s="27"/>
      <c r="AD468" s="27"/>
      <c r="AE468" s="27"/>
      <c r="AF468" s="27"/>
      <c r="AG468" s="27"/>
      <c r="AH468" s="27"/>
      <c r="AI468" s="27" t="s">
        <v>2220</v>
      </c>
      <c r="AJ468" s="28" t="s">
        <v>704</v>
      </c>
      <c r="AK468" s="27" t="s">
        <v>698</v>
      </c>
      <c r="AL468" s="27" t="s">
        <v>698</v>
      </c>
      <c r="AM468" s="27" t="s">
        <v>698</v>
      </c>
      <c r="AN468" s="27" t="s">
        <v>698</v>
      </c>
      <c r="AO468" s="27" t="s">
        <v>698</v>
      </c>
      <c r="AP468" s="27" t="s">
        <v>698</v>
      </c>
      <c r="AQ468" s="27" t="s">
        <v>698</v>
      </c>
      <c r="AR468" s="27" t="s">
        <v>698</v>
      </c>
      <c r="AS468" s="27" t="s">
        <v>698</v>
      </c>
      <c r="AT468" s="27" t="s">
        <v>698</v>
      </c>
      <c r="AU468" s="27" t="s">
        <v>698</v>
      </c>
      <c r="AV468" s="27" t="s">
        <v>698</v>
      </c>
      <c r="AW468" s="27" t="s">
        <v>698</v>
      </c>
      <c r="AX468" s="27" t="s">
        <v>698</v>
      </c>
      <c r="AY468" s="27" t="s">
        <v>698</v>
      </c>
      <c r="AZ468" s="27" t="s">
        <v>698</v>
      </c>
      <c r="BA468" s="27" t="s">
        <v>698</v>
      </c>
      <c r="BB468" s="27" t="s">
        <v>698</v>
      </c>
      <c r="BC468" s="27" t="s">
        <v>698</v>
      </c>
      <c r="BD468" s="27" t="s">
        <v>698</v>
      </c>
      <c r="BE468" s="27" t="s">
        <v>698</v>
      </c>
      <c r="BF468" s="27" t="s">
        <v>698</v>
      </c>
      <c r="BG468" s="27" t="s">
        <v>698</v>
      </c>
      <c r="BH468" s="27" t="s">
        <v>698</v>
      </c>
      <c r="BI468" s="27" t="s">
        <v>698</v>
      </c>
      <c r="BJ468" s="27" t="s">
        <v>698</v>
      </c>
      <c r="BK468" s="27" t="s">
        <v>698</v>
      </c>
      <c r="BL468" s="27" t="s">
        <v>698</v>
      </c>
      <c r="BM468" s="27" t="s">
        <v>698</v>
      </c>
      <c r="BN468" s="27" t="s">
        <v>698</v>
      </c>
      <c r="BO468" s="27" t="s">
        <v>698</v>
      </c>
      <c r="BP468" s="27" t="s">
        <v>698</v>
      </c>
      <c r="BQ468" s="27" t="s">
        <v>698</v>
      </c>
      <c r="BR468" s="27" t="s">
        <v>698</v>
      </c>
      <c r="BS468" s="27" t="s">
        <v>698</v>
      </c>
      <c r="BT468" s="27" t="s">
        <v>698</v>
      </c>
      <c r="BU468" s="27" t="s">
        <v>698</v>
      </c>
      <c r="BV468" s="27" t="s">
        <v>698</v>
      </c>
      <c r="BW468" s="27" t="s">
        <v>698</v>
      </c>
      <c r="BX468" s="27" t="s">
        <v>698</v>
      </c>
      <c r="BY468" s="27" t="s">
        <v>698</v>
      </c>
      <c r="BZ468" s="27" t="s">
        <v>698</v>
      </c>
      <c r="CA468" s="27" t="s">
        <v>698</v>
      </c>
      <c r="CB468" s="27" t="s">
        <v>698</v>
      </c>
      <c r="CC468" s="27" t="s">
        <v>698</v>
      </c>
      <c r="CD468" s="27" t="s">
        <v>698</v>
      </c>
      <c r="CE468" s="27" t="s">
        <v>698</v>
      </c>
      <c r="CF468" s="27" t="s">
        <v>704</v>
      </c>
      <c r="CG468" s="27" t="s">
        <v>698</v>
      </c>
      <c r="CH468" s="27" t="s">
        <v>698</v>
      </c>
      <c r="CI468" s="27" t="s">
        <v>698</v>
      </c>
      <c r="CJ468" s="27" t="s">
        <v>698</v>
      </c>
      <c r="CK468" s="27" t="s">
        <v>698</v>
      </c>
      <c r="CL468" s="27" t="s">
        <v>698</v>
      </c>
      <c r="CM468" s="27" t="s">
        <v>698</v>
      </c>
      <c r="CN468" s="27" t="s">
        <v>698</v>
      </c>
      <c r="CO468" s="27" t="s">
        <v>698</v>
      </c>
      <c r="CP468" s="27" t="s">
        <v>698</v>
      </c>
      <c r="CQ468" s="27" t="s">
        <v>704</v>
      </c>
      <c r="CR468" s="27" t="s">
        <v>698</v>
      </c>
      <c r="CS468" s="27" t="s">
        <v>698</v>
      </c>
      <c r="CT468" s="27" t="s">
        <v>698</v>
      </c>
      <c r="CU468" s="27" t="s">
        <v>698</v>
      </c>
      <c r="CV468" s="27" t="s">
        <v>698</v>
      </c>
      <c r="CW468" s="27" t="s">
        <v>698</v>
      </c>
      <c r="CX468" s="27" t="s">
        <v>698</v>
      </c>
      <c r="CY468" s="27" t="s">
        <v>698</v>
      </c>
      <c r="CZ468" s="27" t="s">
        <v>698</v>
      </c>
      <c r="DA468" s="27" t="s">
        <v>698</v>
      </c>
      <c r="DB468" s="27" t="s">
        <v>698</v>
      </c>
      <c r="DC468" s="27" t="s">
        <v>698</v>
      </c>
      <c r="DD468" s="27" t="s">
        <v>698</v>
      </c>
      <c r="DE468" s="27" t="s">
        <v>698</v>
      </c>
      <c r="DF468" s="27" t="s">
        <v>698</v>
      </c>
      <c r="DG468" s="27" t="s">
        <v>698</v>
      </c>
      <c r="DH468" s="27" t="s">
        <v>698</v>
      </c>
      <c r="DI468" s="27" t="s">
        <v>698</v>
      </c>
      <c r="DJ468" s="27" t="s">
        <v>698</v>
      </c>
      <c r="DK468" s="27" t="s">
        <v>698</v>
      </c>
      <c r="DL468" s="27" t="s">
        <v>698</v>
      </c>
      <c r="DM468" s="27" t="s">
        <v>698</v>
      </c>
      <c r="DN468" s="27" t="s">
        <v>698</v>
      </c>
      <c r="DO468" s="27" t="s">
        <v>698</v>
      </c>
      <c r="DP468" s="27" t="s">
        <v>698</v>
      </c>
      <c r="DQ468" s="27" t="s">
        <v>698</v>
      </c>
      <c r="DR468" s="27" t="s">
        <v>698</v>
      </c>
      <c r="DS468" s="27"/>
      <c r="DT468" s="27" t="s">
        <v>698</v>
      </c>
      <c r="DU468" s="27" t="s">
        <v>698</v>
      </c>
      <c r="DV468" s="27" t="s">
        <v>698</v>
      </c>
      <c r="DW468" s="27" t="s">
        <v>698</v>
      </c>
      <c r="DX468" s="27" t="s">
        <v>698</v>
      </c>
      <c r="DY468" s="27" t="s">
        <v>698</v>
      </c>
      <c r="DZ468" s="27" t="s">
        <v>698</v>
      </c>
      <c r="EA468" s="27" t="s">
        <v>698</v>
      </c>
      <c r="EB468" s="27" t="s">
        <v>698</v>
      </c>
      <c r="EC468" s="27" t="s">
        <v>698</v>
      </c>
      <c r="ED468" s="27" t="s">
        <v>698</v>
      </c>
      <c r="EE468" s="27" t="s">
        <v>698</v>
      </c>
      <c r="EF468" s="27" t="s">
        <v>698</v>
      </c>
      <c r="EG468" s="27" t="s">
        <v>694</v>
      </c>
      <c r="EH468" s="27" t="s">
        <v>698</v>
      </c>
      <c r="EI468" s="27" t="s">
        <v>698</v>
      </c>
      <c r="EJ468" s="27" t="s">
        <v>698</v>
      </c>
      <c r="EK468" s="27" t="s">
        <v>698</v>
      </c>
      <c r="EL468" s="27" t="s">
        <v>698</v>
      </c>
      <c r="EM468" s="27" t="s">
        <v>698</v>
      </c>
      <c r="EN468" s="27" t="s">
        <v>698</v>
      </c>
      <c r="EO468" s="27" t="s">
        <v>698</v>
      </c>
      <c r="EP468" s="27" t="s">
        <v>698</v>
      </c>
      <c r="EQ468" s="27" t="s">
        <v>698</v>
      </c>
      <c r="ER468" s="27" t="s">
        <v>698</v>
      </c>
      <c r="ES468" s="27" t="s">
        <v>698</v>
      </c>
      <c r="ET468" s="27" t="s">
        <v>698</v>
      </c>
      <c r="EU468" s="27" t="s">
        <v>698</v>
      </c>
      <c r="EV468" s="27" t="s">
        <v>698</v>
      </c>
      <c r="EW468" s="27" t="s">
        <v>698</v>
      </c>
      <c r="EX468" s="27" t="s">
        <v>698</v>
      </c>
      <c r="EY468" s="27" t="s">
        <v>698</v>
      </c>
      <c r="EZ468" s="27" t="s">
        <v>698</v>
      </c>
      <c r="FA468" s="27" t="s">
        <v>698</v>
      </c>
      <c r="FB468" s="27" t="s">
        <v>698</v>
      </c>
      <c r="FC468" s="27" t="s">
        <v>698</v>
      </c>
      <c r="FD468" s="27" t="s">
        <v>698</v>
      </c>
      <c r="FE468" s="27" t="s">
        <v>694</v>
      </c>
      <c r="FF468" s="27" t="s">
        <v>698</v>
      </c>
      <c r="FG468" s="27" t="s">
        <v>698</v>
      </c>
      <c r="FH468" s="27" t="s">
        <v>698</v>
      </c>
      <c r="FI468" s="27" t="s">
        <v>698</v>
      </c>
      <c r="FJ468" s="27" t="s">
        <v>694</v>
      </c>
      <c r="FK468" s="27" t="s">
        <v>698</v>
      </c>
      <c r="FL468" s="27" t="s">
        <v>698</v>
      </c>
      <c r="FM468" s="27" t="s">
        <v>698</v>
      </c>
      <c r="FN468" s="27" t="s">
        <v>694</v>
      </c>
      <c r="FO468" s="72" t="s">
        <v>1175</v>
      </c>
      <c r="FP468" s="72" t="s">
        <v>698</v>
      </c>
      <c r="FQ468" s="72" t="s">
        <v>1176</v>
      </c>
      <c r="FR468" s="72" t="s">
        <v>2116</v>
      </c>
      <c r="FS468" s="72" t="s">
        <v>1178</v>
      </c>
      <c r="FT468" s="72" t="s">
        <v>698</v>
      </c>
      <c r="FU468" s="72" t="s">
        <v>698</v>
      </c>
      <c r="FV468" s="72" t="s">
        <v>698</v>
      </c>
      <c r="FW468" s="78" t="s">
        <v>698</v>
      </c>
      <c r="FX468" s="78" t="s">
        <v>698</v>
      </c>
      <c r="FY468" s="72" t="s">
        <v>698</v>
      </c>
      <c r="FZ468" s="90"/>
      <c r="GA468" s="90"/>
      <c r="GB468" s="90"/>
      <c r="GC468" s="90"/>
      <c r="GD468" s="90"/>
      <c r="GE468" s="90"/>
      <c r="GF468" s="90"/>
      <c r="GG468" s="90"/>
      <c r="GH468" s="105" t="s">
        <v>1179</v>
      </c>
      <c r="GI468" s="106"/>
      <c r="GJ468" s="27"/>
      <c r="GK468" s="28"/>
      <c r="GL468" s="27"/>
    </row>
    <row r="469" spans="1:194" x14ac:dyDescent="0.25">
      <c r="A469" s="71" t="str">
        <f t="shared" si="46"/>
        <v xml:space="preserve">Expenditure: Operational Cost - Cash Discount </v>
      </c>
      <c r="B469" s="27" t="s">
        <v>2209</v>
      </c>
      <c r="C469" s="27" t="str">
        <f t="shared" si="47"/>
        <v>IE010010000000000000000000000000000000</v>
      </c>
      <c r="D469" s="23" t="s">
        <v>1166</v>
      </c>
      <c r="E469" s="23" t="s">
        <v>724</v>
      </c>
      <c r="F469" s="23" t="s">
        <v>724</v>
      </c>
      <c r="G469" s="23" t="s">
        <v>697</v>
      </c>
      <c r="H469" s="23" t="s">
        <v>697</v>
      </c>
      <c r="I469" s="23" t="s">
        <v>697</v>
      </c>
      <c r="J469" s="23" t="s">
        <v>697</v>
      </c>
      <c r="K469" s="23" t="s">
        <v>697</v>
      </c>
      <c r="L469" s="23" t="s">
        <v>697</v>
      </c>
      <c r="M469" s="23" t="s">
        <v>697</v>
      </c>
      <c r="N469" s="23" t="s">
        <v>697</v>
      </c>
      <c r="O469" s="23" t="s">
        <v>697</v>
      </c>
      <c r="P469" s="23" t="s">
        <v>697</v>
      </c>
      <c r="Q469" s="27">
        <v>0</v>
      </c>
      <c r="R469" s="27" t="s">
        <v>704</v>
      </c>
      <c r="S469" s="27" t="s">
        <v>698</v>
      </c>
      <c r="T469" s="28" t="s">
        <v>694</v>
      </c>
      <c r="U469" s="28"/>
      <c r="V469" s="28" t="s">
        <v>2221</v>
      </c>
      <c r="W469" s="27" t="s">
        <v>905</v>
      </c>
      <c r="X469" s="27"/>
      <c r="Y469" s="27" t="s">
        <v>2222</v>
      </c>
      <c r="Z469" s="27"/>
      <c r="AA469" s="27"/>
      <c r="AB469" s="27"/>
      <c r="AC469" s="27"/>
      <c r="AD469" s="27"/>
      <c r="AE469" s="27"/>
      <c r="AF469" s="27"/>
      <c r="AG469" s="27"/>
      <c r="AH469" s="27"/>
      <c r="AI469" s="27" t="s">
        <v>2223</v>
      </c>
      <c r="AJ469" s="28" t="s">
        <v>704</v>
      </c>
      <c r="AK469" s="27" t="s">
        <v>704</v>
      </c>
      <c r="AL469" s="27" t="s">
        <v>704</v>
      </c>
      <c r="AM469" s="27" t="s">
        <v>704</v>
      </c>
      <c r="AN469" s="27" t="s">
        <v>704</v>
      </c>
      <c r="AO469" s="27" t="s">
        <v>704</v>
      </c>
      <c r="AP469" s="27" t="s">
        <v>704</v>
      </c>
      <c r="AQ469" s="27" t="s">
        <v>704</v>
      </c>
      <c r="AR469" s="27" t="s">
        <v>704</v>
      </c>
      <c r="AS469" s="27" t="s">
        <v>704</v>
      </c>
      <c r="AT469" s="27" t="s">
        <v>704</v>
      </c>
      <c r="AU469" s="27" t="s">
        <v>704</v>
      </c>
      <c r="AV469" s="27" t="s">
        <v>704</v>
      </c>
      <c r="AW469" s="27" t="s">
        <v>704</v>
      </c>
      <c r="AX469" s="27" t="s">
        <v>704</v>
      </c>
      <c r="AY469" s="27" t="s">
        <v>704</v>
      </c>
      <c r="AZ469" s="27" t="s">
        <v>704</v>
      </c>
      <c r="BA469" s="27" t="s">
        <v>704</v>
      </c>
      <c r="BB469" s="27" t="s">
        <v>704</v>
      </c>
      <c r="BC469" s="27" t="s">
        <v>704</v>
      </c>
      <c r="BD469" s="27" t="s">
        <v>704</v>
      </c>
      <c r="BE469" s="27" t="s">
        <v>704</v>
      </c>
      <c r="BF469" s="27" t="s">
        <v>704</v>
      </c>
      <c r="BG469" s="27" t="s">
        <v>704</v>
      </c>
      <c r="BH469" s="27" t="s">
        <v>704</v>
      </c>
      <c r="BI469" s="27" t="s">
        <v>704</v>
      </c>
      <c r="BJ469" s="27" t="s">
        <v>704</v>
      </c>
      <c r="BK469" s="27" t="s">
        <v>704</v>
      </c>
      <c r="BL469" s="27" t="s">
        <v>704</v>
      </c>
      <c r="BM469" s="27" t="s">
        <v>704</v>
      </c>
      <c r="BN469" s="27" t="s">
        <v>704</v>
      </c>
      <c r="BO469" s="27" t="s">
        <v>698</v>
      </c>
      <c r="BP469" s="27" t="s">
        <v>698</v>
      </c>
      <c r="BQ469" s="27" t="s">
        <v>698</v>
      </c>
      <c r="BR469" s="27" t="s">
        <v>698</v>
      </c>
      <c r="BS469" s="27" t="s">
        <v>698</v>
      </c>
      <c r="BT469" s="27" t="s">
        <v>698</v>
      </c>
      <c r="BU469" s="27" t="s">
        <v>698</v>
      </c>
      <c r="BV469" s="27" t="s">
        <v>698</v>
      </c>
      <c r="BW469" s="27" t="s">
        <v>698</v>
      </c>
      <c r="BX469" s="27" t="s">
        <v>698</v>
      </c>
      <c r="BY469" s="27" t="s">
        <v>698</v>
      </c>
      <c r="BZ469" s="27" t="s">
        <v>698</v>
      </c>
      <c r="CA469" s="27" t="s">
        <v>698</v>
      </c>
      <c r="CB469" s="27" t="s">
        <v>698</v>
      </c>
      <c r="CC469" s="27" t="s">
        <v>698</v>
      </c>
      <c r="CD469" s="27" t="s">
        <v>704</v>
      </c>
      <c r="CE469" s="27" t="s">
        <v>698</v>
      </c>
      <c r="CF469" s="27" t="s">
        <v>698</v>
      </c>
      <c r="CG469" s="27" t="s">
        <v>698</v>
      </c>
      <c r="CH469" s="27" t="s">
        <v>698</v>
      </c>
      <c r="CI469" s="27" t="s">
        <v>698</v>
      </c>
      <c r="CJ469" s="27" t="s">
        <v>698</v>
      </c>
      <c r="CK469" s="27" t="s">
        <v>698</v>
      </c>
      <c r="CL469" s="27" t="s">
        <v>698</v>
      </c>
      <c r="CM469" s="27" t="s">
        <v>698</v>
      </c>
      <c r="CN469" s="27" t="s">
        <v>698</v>
      </c>
      <c r="CO469" s="27" t="s">
        <v>698</v>
      </c>
      <c r="CP469" s="27" t="s">
        <v>698</v>
      </c>
      <c r="CQ469" s="27" t="s">
        <v>698</v>
      </c>
      <c r="CR469" s="27" t="s">
        <v>698</v>
      </c>
      <c r="CS469" s="27" t="s">
        <v>698</v>
      </c>
      <c r="CT469" s="27" t="s">
        <v>698</v>
      </c>
      <c r="CU469" s="27" t="s">
        <v>698</v>
      </c>
      <c r="CV469" s="27" t="s">
        <v>698</v>
      </c>
      <c r="CW469" s="27" t="s">
        <v>698</v>
      </c>
      <c r="CX469" s="27" t="s">
        <v>698</v>
      </c>
      <c r="CY469" s="27" t="s">
        <v>698</v>
      </c>
      <c r="CZ469" s="27" t="s">
        <v>698</v>
      </c>
      <c r="DA469" s="27" t="s">
        <v>698</v>
      </c>
      <c r="DB469" s="27" t="s">
        <v>698</v>
      </c>
      <c r="DC469" s="27" t="s">
        <v>698</v>
      </c>
      <c r="DD469" s="27" t="s">
        <v>698</v>
      </c>
      <c r="DE469" s="27" t="s">
        <v>698</v>
      </c>
      <c r="DF469" s="27" t="s">
        <v>698</v>
      </c>
      <c r="DG469" s="27" t="s">
        <v>698</v>
      </c>
      <c r="DH469" s="27" t="s">
        <v>698</v>
      </c>
      <c r="DI469" s="27" t="s">
        <v>698</v>
      </c>
      <c r="DJ469" s="27" t="s">
        <v>698</v>
      </c>
      <c r="DK469" s="27" t="s">
        <v>698</v>
      </c>
      <c r="DL469" s="27" t="s">
        <v>698</v>
      </c>
      <c r="DM469" s="27" t="s">
        <v>698</v>
      </c>
      <c r="DN469" s="27" t="s">
        <v>698</v>
      </c>
      <c r="DO469" s="27" t="s">
        <v>698</v>
      </c>
      <c r="DP469" s="27" t="s">
        <v>698</v>
      </c>
      <c r="DQ469" s="27" t="s">
        <v>698</v>
      </c>
      <c r="DR469" s="27" t="s">
        <v>698</v>
      </c>
      <c r="DS469" s="27"/>
      <c r="DT469" s="27" t="s">
        <v>698</v>
      </c>
      <c r="DU469" s="27" t="s">
        <v>698</v>
      </c>
      <c r="DV469" s="27" t="s">
        <v>698</v>
      </c>
      <c r="DW469" s="27" t="s">
        <v>698</v>
      </c>
      <c r="DX469" s="27" t="s">
        <v>698</v>
      </c>
      <c r="DY469" s="27" t="s">
        <v>698</v>
      </c>
      <c r="DZ469" s="27" t="s">
        <v>698</v>
      </c>
      <c r="EA469" s="27" t="s">
        <v>698</v>
      </c>
      <c r="EB469" s="27" t="s">
        <v>698</v>
      </c>
      <c r="EC469" s="27" t="s">
        <v>698</v>
      </c>
      <c r="ED469" s="27" t="s">
        <v>698</v>
      </c>
      <c r="EE469" s="27" t="s">
        <v>698</v>
      </c>
      <c r="EF469" s="27" t="s">
        <v>698</v>
      </c>
      <c r="EG469" s="27" t="s">
        <v>694</v>
      </c>
      <c r="EH469" s="27" t="s">
        <v>698</v>
      </c>
      <c r="EI469" s="27" t="s">
        <v>698</v>
      </c>
      <c r="EJ469" s="27" t="s">
        <v>698</v>
      </c>
      <c r="EK469" s="27" t="s">
        <v>698</v>
      </c>
      <c r="EL469" s="27" t="s">
        <v>698</v>
      </c>
      <c r="EM469" s="27" t="s">
        <v>698</v>
      </c>
      <c r="EN469" s="27" t="s">
        <v>698</v>
      </c>
      <c r="EO469" s="27" t="s">
        <v>698</v>
      </c>
      <c r="EP469" s="27" t="s">
        <v>698</v>
      </c>
      <c r="EQ469" s="27" t="s">
        <v>698</v>
      </c>
      <c r="ER469" s="27" t="s">
        <v>698</v>
      </c>
      <c r="ES469" s="27" t="s">
        <v>698</v>
      </c>
      <c r="ET469" s="27" t="s">
        <v>698</v>
      </c>
      <c r="EU469" s="27" t="s">
        <v>698</v>
      </c>
      <c r="EV469" s="27" t="s">
        <v>698</v>
      </c>
      <c r="EW469" s="27" t="s">
        <v>698</v>
      </c>
      <c r="EX469" s="27" t="s">
        <v>698</v>
      </c>
      <c r="EY469" s="27" t="s">
        <v>698</v>
      </c>
      <c r="EZ469" s="27" t="s">
        <v>698</v>
      </c>
      <c r="FA469" s="27" t="s">
        <v>698</v>
      </c>
      <c r="FB469" s="27" t="s">
        <v>698</v>
      </c>
      <c r="FC469" s="27" t="s">
        <v>698</v>
      </c>
      <c r="FD469" s="27" t="s">
        <v>698</v>
      </c>
      <c r="FE469" s="27" t="s">
        <v>694</v>
      </c>
      <c r="FF469" s="27" t="s">
        <v>698</v>
      </c>
      <c r="FG469" s="27" t="s">
        <v>698</v>
      </c>
      <c r="FH469" s="27" t="s">
        <v>698</v>
      </c>
      <c r="FI469" s="27" t="s">
        <v>698</v>
      </c>
      <c r="FJ469" s="27" t="s">
        <v>694</v>
      </c>
      <c r="FK469" s="27" t="s">
        <v>698</v>
      </c>
      <c r="FL469" s="27" t="s">
        <v>698</v>
      </c>
      <c r="FM469" s="27" t="s">
        <v>698</v>
      </c>
      <c r="FN469" s="27" t="s">
        <v>694</v>
      </c>
      <c r="FO469" s="72" t="s">
        <v>1175</v>
      </c>
      <c r="FP469" s="72" t="s">
        <v>698</v>
      </c>
      <c r="FQ469" s="72" t="s">
        <v>1176</v>
      </c>
      <c r="FR469" s="72" t="s">
        <v>2116</v>
      </c>
      <c r="FS469" s="72" t="s">
        <v>1178</v>
      </c>
      <c r="FT469" s="72" t="s">
        <v>698</v>
      </c>
      <c r="FU469" s="72" t="s">
        <v>698</v>
      </c>
      <c r="FV469" s="72" t="s">
        <v>698</v>
      </c>
      <c r="FW469" s="78" t="s">
        <v>698</v>
      </c>
      <c r="FX469" s="78" t="s">
        <v>698</v>
      </c>
      <c r="FY469" s="72" t="s">
        <v>698</v>
      </c>
      <c r="FZ469" s="90"/>
      <c r="GA469" s="90"/>
      <c r="GB469" s="90"/>
      <c r="GC469" s="90"/>
      <c r="GD469" s="90"/>
      <c r="GE469" s="90"/>
      <c r="GF469" s="90"/>
      <c r="GG469" s="90"/>
      <c r="GH469" s="105" t="s">
        <v>1179</v>
      </c>
      <c r="GI469" s="106"/>
      <c r="GJ469" s="27"/>
      <c r="GK469" s="28"/>
      <c r="GL469" s="27"/>
    </row>
    <row r="470" spans="1:194" x14ac:dyDescent="0.25">
      <c r="A470" s="71" t="str">
        <f t="shared" si="46"/>
        <v>Expenditure: Operational Cost - Catering Municipal Activities</v>
      </c>
      <c r="B470" s="27" t="s">
        <v>1190</v>
      </c>
      <c r="C470" s="27" t="str">
        <f t="shared" si="47"/>
        <v>IE010011000000000000000000000000000000</v>
      </c>
      <c r="D470" s="23" t="s">
        <v>1166</v>
      </c>
      <c r="E470" s="23" t="s">
        <v>724</v>
      </c>
      <c r="F470" s="23" t="s">
        <v>734</v>
      </c>
      <c r="G470" s="23" t="s">
        <v>697</v>
      </c>
      <c r="H470" s="23" t="s">
        <v>697</v>
      </c>
      <c r="I470" s="23" t="s">
        <v>697</v>
      </c>
      <c r="J470" s="23" t="s">
        <v>697</v>
      </c>
      <c r="K470" s="23" t="s">
        <v>697</v>
      </c>
      <c r="L470" s="23" t="s">
        <v>697</v>
      </c>
      <c r="M470" s="23" t="s">
        <v>697</v>
      </c>
      <c r="N470" s="23" t="s">
        <v>697</v>
      </c>
      <c r="O470" s="23" t="s">
        <v>697</v>
      </c>
      <c r="P470" s="23" t="s">
        <v>697</v>
      </c>
      <c r="Q470" s="27">
        <v>0</v>
      </c>
      <c r="R470" s="27" t="s">
        <v>704</v>
      </c>
      <c r="S470" s="27" t="s">
        <v>698</v>
      </c>
      <c r="T470" s="28" t="s">
        <v>694</v>
      </c>
      <c r="U470" s="28"/>
      <c r="V470" s="27" t="s">
        <v>2224</v>
      </c>
      <c r="W470" s="27" t="s">
        <v>905</v>
      </c>
      <c r="X470" s="27"/>
      <c r="Y470" s="27" t="s">
        <v>2225</v>
      </c>
      <c r="Z470" s="27"/>
      <c r="AA470" s="27"/>
      <c r="AB470" s="27"/>
      <c r="AC470" s="27"/>
      <c r="AD470" s="27"/>
      <c r="AE470" s="27"/>
      <c r="AF470" s="27"/>
      <c r="AG470" s="27"/>
      <c r="AH470" s="27"/>
      <c r="AI470" s="27" t="s">
        <v>2226</v>
      </c>
      <c r="AJ470" s="28" t="s">
        <v>704</v>
      </c>
      <c r="AK470" s="27" t="s">
        <v>704</v>
      </c>
      <c r="AL470" s="27" t="s">
        <v>704</v>
      </c>
      <c r="AM470" s="27" t="s">
        <v>704</v>
      </c>
      <c r="AN470" s="27" t="s">
        <v>704</v>
      </c>
      <c r="AO470" s="27" t="s">
        <v>704</v>
      </c>
      <c r="AP470" s="27" t="s">
        <v>704</v>
      </c>
      <c r="AQ470" s="27" t="s">
        <v>704</v>
      </c>
      <c r="AR470" s="27" t="s">
        <v>704</v>
      </c>
      <c r="AS470" s="27" t="s">
        <v>704</v>
      </c>
      <c r="AT470" s="27" t="s">
        <v>704</v>
      </c>
      <c r="AU470" s="27" t="s">
        <v>704</v>
      </c>
      <c r="AV470" s="27" t="s">
        <v>704</v>
      </c>
      <c r="AW470" s="27" t="s">
        <v>704</v>
      </c>
      <c r="AX470" s="27" t="s">
        <v>704</v>
      </c>
      <c r="AY470" s="27" t="s">
        <v>704</v>
      </c>
      <c r="AZ470" s="27" t="s">
        <v>704</v>
      </c>
      <c r="BA470" s="27" t="s">
        <v>704</v>
      </c>
      <c r="BB470" s="27" t="s">
        <v>704</v>
      </c>
      <c r="BC470" s="27" t="s">
        <v>704</v>
      </c>
      <c r="BD470" s="27" t="s">
        <v>704</v>
      </c>
      <c r="BE470" s="27" t="s">
        <v>704</v>
      </c>
      <c r="BF470" s="27" t="s">
        <v>704</v>
      </c>
      <c r="BG470" s="27" t="s">
        <v>704</v>
      </c>
      <c r="BH470" s="27" t="s">
        <v>704</v>
      </c>
      <c r="BI470" s="27" t="s">
        <v>704</v>
      </c>
      <c r="BJ470" s="27" t="s">
        <v>704</v>
      </c>
      <c r="BK470" s="27" t="s">
        <v>704</v>
      </c>
      <c r="BL470" s="27" t="s">
        <v>704</v>
      </c>
      <c r="BM470" s="27" t="s">
        <v>704</v>
      </c>
      <c r="BN470" s="27" t="s">
        <v>704</v>
      </c>
      <c r="BO470" s="27" t="s">
        <v>704</v>
      </c>
      <c r="BP470" s="27" t="s">
        <v>704</v>
      </c>
      <c r="BQ470" s="27" t="s">
        <v>704</v>
      </c>
      <c r="BR470" s="27" t="s">
        <v>704</v>
      </c>
      <c r="BS470" s="27" t="s">
        <v>704</v>
      </c>
      <c r="BT470" s="27" t="s">
        <v>704</v>
      </c>
      <c r="BU470" s="27" t="s">
        <v>704</v>
      </c>
      <c r="BV470" s="27" t="s">
        <v>704</v>
      </c>
      <c r="BW470" s="27" t="s">
        <v>704</v>
      </c>
      <c r="BX470" s="27" t="s">
        <v>704</v>
      </c>
      <c r="BY470" s="27" t="s">
        <v>704</v>
      </c>
      <c r="BZ470" s="27" t="s">
        <v>704</v>
      </c>
      <c r="CA470" s="27" t="s">
        <v>704</v>
      </c>
      <c r="CB470" s="27" t="s">
        <v>704</v>
      </c>
      <c r="CC470" s="27" t="s">
        <v>704</v>
      </c>
      <c r="CD470" s="27" t="s">
        <v>704</v>
      </c>
      <c r="CE470" s="27" t="s">
        <v>704</v>
      </c>
      <c r="CF470" s="27" t="s">
        <v>704</v>
      </c>
      <c r="CG470" s="27" t="s">
        <v>704</v>
      </c>
      <c r="CH470" s="27" t="s">
        <v>704</v>
      </c>
      <c r="CI470" s="27" t="s">
        <v>704</v>
      </c>
      <c r="CJ470" s="27" t="s">
        <v>704</v>
      </c>
      <c r="CK470" s="27" t="s">
        <v>704</v>
      </c>
      <c r="CL470" s="27" t="s">
        <v>704</v>
      </c>
      <c r="CM470" s="27" t="s">
        <v>704</v>
      </c>
      <c r="CN470" s="27" t="s">
        <v>704</v>
      </c>
      <c r="CO470" s="27" t="s">
        <v>704</v>
      </c>
      <c r="CP470" s="27" t="s">
        <v>704</v>
      </c>
      <c r="CQ470" s="27" t="s">
        <v>704</v>
      </c>
      <c r="CR470" s="27" t="s">
        <v>704</v>
      </c>
      <c r="CS470" s="27" t="s">
        <v>704</v>
      </c>
      <c r="CT470" s="27" t="s">
        <v>704</v>
      </c>
      <c r="CU470" s="27" t="s">
        <v>704</v>
      </c>
      <c r="CV470" s="27" t="s">
        <v>704</v>
      </c>
      <c r="CW470" s="27" t="s">
        <v>704</v>
      </c>
      <c r="CX470" s="27" t="s">
        <v>704</v>
      </c>
      <c r="CY470" s="27" t="s">
        <v>704</v>
      </c>
      <c r="CZ470" s="27" t="s">
        <v>704</v>
      </c>
      <c r="DA470" s="27" t="s">
        <v>704</v>
      </c>
      <c r="DB470" s="27" t="s">
        <v>698</v>
      </c>
      <c r="DC470" s="27" t="s">
        <v>698</v>
      </c>
      <c r="DD470" s="27" t="s">
        <v>698</v>
      </c>
      <c r="DE470" s="27" t="s">
        <v>698</v>
      </c>
      <c r="DF470" s="27" t="s">
        <v>704</v>
      </c>
      <c r="DG470" s="27" t="s">
        <v>704</v>
      </c>
      <c r="DH470" s="27" t="s">
        <v>704</v>
      </c>
      <c r="DI470" s="27" t="s">
        <v>704</v>
      </c>
      <c r="DJ470" s="27" t="s">
        <v>704</v>
      </c>
      <c r="DK470" s="27" t="s">
        <v>704</v>
      </c>
      <c r="DL470" s="27" t="s">
        <v>704</v>
      </c>
      <c r="DM470" s="27" t="s">
        <v>704</v>
      </c>
      <c r="DN470" s="27" t="s">
        <v>704</v>
      </c>
      <c r="DO470" s="27" t="s">
        <v>704</v>
      </c>
      <c r="DP470" s="27" t="s">
        <v>704</v>
      </c>
      <c r="DQ470" s="27" t="s">
        <v>704</v>
      </c>
      <c r="DR470" s="27" t="s">
        <v>704</v>
      </c>
      <c r="DS470" s="27"/>
      <c r="DT470" s="27" t="s">
        <v>704</v>
      </c>
      <c r="DU470" s="27" t="s">
        <v>704</v>
      </c>
      <c r="DV470" s="27" t="s">
        <v>704</v>
      </c>
      <c r="DW470" s="27" t="s">
        <v>704</v>
      </c>
      <c r="DX470" s="27" t="s">
        <v>704</v>
      </c>
      <c r="DY470" s="27" t="s">
        <v>704</v>
      </c>
      <c r="DZ470" s="27" t="s">
        <v>704</v>
      </c>
      <c r="EA470" s="27" t="s">
        <v>704</v>
      </c>
      <c r="EB470" s="27" t="s">
        <v>704</v>
      </c>
      <c r="EC470" s="27" t="s">
        <v>704</v>
      </c>
      <c r="ED470" s="27" t="s">
        <v>704</v>
      </c>
      <c r="EE470" s="27" t="s">
        <v>704</v>
      </c>
      <c r="EF470" s="27" t="s">
        <v>704</v>
      </c>
      <c r="EG470" s="27" t="s">
        <v>694</v>
      </c>
      <c r="EH470" s="27" t="s">
        <v>704</v>
      </c>
      <c r="EI470" s="27" t="s">
        <v>704</v>
      </c>
      <c r="EJ470" s="27" t="s">
        <v>704</v>
      </c>
      <c r="EK470" s="27" t="s">
        <v>704</v>
      </c>
      <c r="EL470" s="27" t="s">
        <v>704</v>
      </c>
      <c r="EM470" s="27" t="s">
        <v>704</v>
      </c>
      <c r="EN470" s="27" t="s">
        <v>704</v>
      </c>
      <c r="EO470" s="27" t="s">
        <v>704</v>
      </c>
      <c r="EP470" s="27" t="s">
        <v>704</v>
      </c>
      <c r="EQ470" s="27" t="s">
        <v>704</v>
      </c>
      <c r="ER470" s="27" t="s">
        <v>704</v>
      </c>
      <c r="ES470" s="27" t="s">
        <v>704</v>
      </c>
      <c r="ET470" s="27" t="s">
        <v>704</v>
      </c>
      <c r="EU470" s="27" t="s">
        <v>704</v>
      </c>
      <c r="EV470" s="27" t="s">
        <v>704</v>
      </c>
      <c r="EW470" s="27" t="s">
        <v>704</v>
      </c>
      <c r="EX470" s="27" t="s">
        <v>704</v>
      </c>
      <c r="EY470" s="27" t="s">
        <v>704</v>
      </c>
      <c r="EZ470" s="27" t="s">
        <v>704</v>
      </c>
      <c r="FA470" s="27" t="s">
        <v>704</v>
      </c>
      <c r="FB470" s="27" t="s">
        <v>704</v>
      </c>
      <c r="FC470" s="27" t="s">
        <v>704</v>
      </c>
      <c r="FD470" s="27" t="s">
        <v>704</v>
      </c>
      <c r="FE470" s="27" t="s">
        <v>694</v>
      </c>
      <c r="FF470" s="27" t="s">
        <v>704</v>
      </c>
      <c r="FG470" s="27" t="s">
        <v>704</v>
      </c>
      <c r="FH470" s="27" t="s">
        <v>704</v>
      </c>
      <c r="FI470" s="27" t="s">
        <v>704</v>
      </c>
      <c r="FJ470" s="27" t="s">
        <v>694</v>
      </c>
      <c r="FK470" s="27" t="s">
        <v>704</v>
      </c>
      <c r="FL470" s="27" t="s">
        <v>704</v>
      </c>
      <c r="FM470" s="27" t="s">
        <v>704</v>
      </c>
      <c r="FN470" s="27" t="s">
        <v>694</v>
      </c>
      <c r="FO470" s="72" t="s">
        <v>1175</v>
      </c>
      <c r="FP470" s="72" t="s">
        <v>698</v>
      </c>
      <c r="FQ470" s="72" t="s">
        <v>1176</v>
      </c>
      <c r="FR470" s="72" t="s">
        <v>2116</v>
      </c>
      <c r="FS470" s="72" t="s">
        <v>1178</v>
      </c>
      <c r="FT470" s="72" t="s">
        <v>698</v>
      </c>
      <c r="FU470" s="72" t="s">
        <v>698</v>
      </c>
      <c r="FV470" s="72" t="s">
        <v>698</v>
      </c>
      <c r="FW470" s="78" t="s">
        <v>698</v>
      </c>
      <c r="FX470" s="78" t="s">
        <v>698</v>
      </c>
      <c r="FY470" s="72" t="s">
        <v>698</v>
      </c>
      <c r="FZ470" s="90"/>
      <c r="GA470" s="90"/>
      <c r="GB470" s="90"/>
      <c r="GC470" s="90"/>
      <c r="GD470" s="90"/>
      <c r="GE470" s="90"/>
      <c r="GF470" s="90"/>
      <c r="GG470" s="90"/>
      <c r="GH470" s="105" t="s">
        <v>1179</v>
      </c>
      <c r="GI470" s="106"/>
      <c r="GJ470" s="27"/>
      <c r="GK470" s="28"/>
      <c r="GL470" s="27"/>
    </row>
    <row r="471" spans="1:194" x14ac:dyDescent="0.25">
      <c r="A471" s="71" t="str">
        <f>CONCATENATE($W$7,": ",$X$444," - ",$Y$471)</f>
        <v>Expenditure: Operational Cost - Cleaning Services</v>
      </c>
      <c r="B471" s="27" t="s">
        <v>694</v>
      </c>
      <c r="C471" s="27" t="str">
        <f t="shared" si="47"/>
        <v>IE010012000000000000000000000000000000</v>
      </c>
      <c r="D471" s="23" t="s">
        <v>1166</v>
      </c>
      <c r="E471" s="23" t="s">
        <v>724</v>
      </c>
      <c r="F471" s="23" t="s">
        <v>736</v>
      </c>
      <c r="G471" s="23" t="s">
        <v>697</v>
      </c>
      <c r="H471" s="23" t="s">
        <v>697</v>
      </c>
      <c r="I471" s="23" t="s">
        <v>697</v>
      </c>
      <c r="J471" s="23" t="s">
        <v>697</v>
      </c>
      <c r="K471" s="23" t="s">
        <v>697</v>
      </c>
      <c r="L471" s="23" t="s">
        <v>697</v>
      </c>
      <c r="M471" s="23" t="s">
        <v>697</v>
      </c>
      <c r="N471" s="23" t="s">
        <v>697</v>
      </c>
      <c r="O471" s="23" t="s">
        <v>697</v>
      </c>
      <c r="P471" s="23" t="s">
        <v>697</v>
      </c>
      <c r="Q471" s="27">
        <v>0</v>
      </c>
      <c r="R471" s="27" t="s">
        <v>698</v>
      </c>
      <c r="S471" s="27" t="s">
        <v>698</v>
      </c>
      <c r="T471" s="28" t="s">
        <v>694</v>
      </c>
      <c r="U471" s="28"/>
      <c r="V471" s="27" t="s">
        <v>2227</v>
      </c>
      <c r="W471" s="27" t="s">
        <v>905</v>
      </c>
      <c r="X471" s="27"/>
      <c r="Y471" s="27" t="s">
        <v>1262</v>
      </c>
      <c r="Z471" s="27"/>
      <c r="AA471" s="27"/>
      <c r="AB471" s="27"/>
      <c r="AC471" s="27"/>
      <c r="AD471" s="27"/>
      <c r="AE471" s="27"/>
      <c r="AF471" s="27"/>
      <c r="AG471" s="27"/>
      <c r="AH471" s="27"/>
      <c r="AI471" s="44" t="s">
        <v>2228</v>
      </c>
      <c r="AJ471" s="28" t="s">
        <v>694</v>
      </c>
      <c r="AK471" s="27" t="s">
        <v>694</v>
      </c>
      <c r="AL471" s="27" t="s">
        <v>694</v>
      </c>
      <c r="AM471" s="27" t="s">
        <v>694</v>
      </c>
      <c r="AN471" s="27" t="s">
        <v>694</v>
      </c>
      <c r="AO471" s="27" t="s">
        <v>694</v>
      </c>
      <c r="AP471" s="27" t="s">
        <v>694</v>
      </c>
      <c r="AQ471" s="27" t="s">
        <v>694</v>
      </c>
      <c r="AR471" s="27" t="s">
        <v>694</v>
      </c>
      <c r="AS471" s="27" t="s">
        <v>694</v>
      </c>
      <c r="AT471" s="27" t="s">
        <v>694</v>
      </c>
      <c r="AU471" s="27" t="s">
        <v>694</v>
      </c>
      <c r="AV471" s="27" t="s">
        <v>694</v>
      </c>
      <c r="AW471" s="27" t="s">
        <v>694</v>
      </c>
      <c r="AX471" s="27" t="s">
        <v>694</v>
      </c>
      <c r="AY471" s="27" t="s">
        <v>694</v>
      </c>
      <c r="AZ471" s="27" t="s">
        <v>694</v>
      </c>
      <c r="BA471" s="27" t="s">
        <v>694</v>
      </c>
      <c r="BB471" s="27" t="s">
        <v>694</v>
      </c>
      <c r="BC471" s="27" t="s">
        <v>694</v>
      </c>
      <c r="BD471" s="27" t="s">
        <v>694</v>
      </c>
      <c r="BE471" s="27" t="s">
        <v>694</v>
      </c>
      <c r="BF471" s="27" t="s">
        <v>694</v>
      </c>
      <c r="BG471" s="27" t="s">
        <v>694</v>
      </c>
      <c r="BH471" s="27" t="s">
        <v>694</v>
      </c>
      <c r="BI471" s="27" t="s">
        <v>694</v>
      </c>
      <c r="BJ471" s="27" t="s">
        <v>694</v>
      </c>
      <c r="BK471" s="27" t="s">
        <v>694</v>
      </c>
      <c r="BL471" s="27" t="s">
        <v>694</v>
      </c>
      <c r="BM471" s="27" t="s">
        <v>694</v>
      </c>
      <c r="BN471" s="27" t="s">
        <v>694</v>
      </c>
      <c r="BO471" s="27" t="s">
        <v>694</v>
      </c>
      <c r="BP471" s="27" t="s">
        <v>694</v>
      </c>
      <c r="BQ471" s="27" t="s">
        <v>694</v>
      </c>
      <c r="BR471" s="27" t="s">
        <v>694</v>
      </c>
      <c r="BS471" s="27" t="s">
        <v>694</v>
      </c>
      <c r="BT471" s="27" t="s">
        <v>694</v>
      </c>
      <c r="BU471" s="27" t="s">
        <v>694</v>
      </c>
      <c r="BV471" s="27" t="s">
        <v>694</v>
      </c>
      <c r="BW471" s="27" t="s">
        <v>694</v>
      </c>
      <c r="BX471" s="27" t="s">
        <v>694</v>
      </c>
      <c r="BY471" s="27" t="s">
        <v>694</v>
      </c>
      <c r="BZ471" s="27" t="s">
        <v>694</v>
      </c>
      <c r="CA471" s="27" t="s">
        <v>694</v>
      </c>
      <c r="CB471" s="27" t="s">
        <v>694</v>
      </c>
      <c r="CC471" s="27" t="s">
        <v>694</v>
      </c>
      <c r="CD471" s="27" t="s">
        <v>694</v>
      </c>
      <c r="CE471" s="27" t="s">
        <v>694</v>
      </c>
      <c r="CF471" s="27" t="s">
        <v>694</v>
      </c>
      <c r="CG471" s="27" t="s">
        <v>694</v>
      </c>
      <c r="CH471" s="27" t="s">
        <v>694</v>
      </c>
      <c r="CI471" s="27" t="s">
        <v>694</v>
      </c>
      <c r="CJ471" s="27" t="s">
        <v>694</v>
      </c>
      <c r="CK471" s="27" t="s">
        <v>694</v>
      </c>
      <c r="CL471" s="27" t="s">
        <v>694</v>
      </c>
      <c r="CM471" s="27" t="s">
        <v>694</v>
      </c>
      <c r="CN471" s="27" t="s">
        <v>694</v>
      </c>
      <c r="CO471" s="27" t="s">
        <v>694</v>
      </c>
      <c r="CP471" s="27" t="s">
        <v>694</v>
      </c>
      <c r="CQ471" s="27" t="s">
        <v>694</v>
      </c>
      <c r="CR471" s="27" t="s">
        <v>694</v>
      </c>
      <c r="CS471" s="27" t="s">
        <v>694</v>
      </c>
      <c r="CT471" s="27" t="s">
        <v>694</v>
      </c>
      <c r="CU471" s="27" t="s">
        <v>694</v>
      </c>
      <c r="CV471" s="27" t="s">
        <v>694</v>
      </c>
      <c r="CW471" s="27" t="s">
        <v>694</v>
      </c>
      <c r="CX471" s="27" t="s">
        <v>694</v>
      </c>
      <c r="CY471" s="27" t="s">
        <v>694</v>
      </c>
      <c r="CZ471" s="27" t="s">
        <v>694</v>
      </c>
      <c r="DA471" s="27" t="s">
        <v>694</v>
      </c>
      <c r="DB471" s="27" t="s">
        <v>694</v>
      </c>
      <c r="DC471" s="27" t="s">
        <v>694</v>
      </c>
      <c r="DD471" s="27" t="s">
        <v>694</v>
      </c>
      <c r="DE471" s="27" t="s">
        <v>694</v>
      </c>
      <c r="DF471" s="27" t="s">
        <v>694</v>
      </c>
      <c r="DG471" s="27" t="s">
        <v>694</v>
      </c>
      <c r="DH471" s="27" t="s">
        <v>694</v>
      </c>
      <c r="DI471" s="27" t="s">
        <v>694</v>
      </c>
      <c r="DJ471" s="27" t="s">
        <v>694</v>
      </c>
      <c r="DK471" s="27" t="s">
        <v>694</v>
      </c>
      <c r="DL471" s="27" t="s">
        <v>694</v>
      </c>
      <c r="DM471" s="27" t="s">
        <v>694</v>
      </c>
      <c r="DN471" s="27" t="s">
        <v>694</v>
      </c>
      <c r="DO471" s="27" t="s">
        <v>694</v>
      </c>
      <c r="DP471" s="27" t="s">
        <v>694</v>
      </c>
      <c r="DQ471" s="27" t="s">
        <v>694</v>
      </c>
      <c r="DR471" s="27" t="s">
        <v>694</v>
      </c>
      <c r="DS471" s="27"/>
      <c r="DT471" s="27" t="s">
        <v>694</v>
      </c>
      <c r="DU471" s="27" t="s">
        <v>694</v>
      </c>
      <c r="DV471" s="27" t="s">
        <v>694</v>
      </c>
      <c r="DW471" s="27" t="s">
        <v>694</v>
      </c>
      <c r="DX471" s="27" t="s">
        <v>694</v>
      </c>
      <c r="DY471" s="27" t="s">
        <v>694</v>
      </c>
      <c r="DZ471" s="27" t="s">
        <v>694</v>
      </c>
      <c r="EA471" s="27" t="s">
        <v>694</v>
      </c>
      <c r="EB471" s="27" t="s">
        <v>694</v>
      </c>
      <c r="EC471" s="27" t="s">
        <v>694</v>
      </c>
      <c r="ED471" s="27" t="s">
        <v>694</v>
      </c>
      <c r="EE471" s="27" t="s">
        <v>694</v>
      </c>
      <c r="EF471" s="27" t="s">
        <v>694</v>
      </c>
      <c r="EG471" s="27" t="s">
        <v>694</v>
      </c>
      <c r="EH471" s="27" t="s">
        <v>694</v>
      </c>
      <c r="EI471" s="27" t="s">
        <v>694</v>
      </c>
      <c r="EJ471" s="27" t="s">
        <v>694</v>
      </c>
      <c r="EK471" s="27" t="s">
        <v>694</v>
      </c>
      <c r="EL471" s="27" t="s">
        <v>694</v>
      </c>
      <c r="EM471" s="27" t="s">
        <v>694</v>
      </c>
      <c r="EN471" s="27" t="s">
        <v>694</v>
      </c>
      <c r="EO471" s="27" t="s">
        <v>694</v>
      </c>
      <c r="EP471" s="27" t="s">
        <v>694</v>
      </c>
      <c r="EQ471" s="27" t="s">
        <v>694</v>
      </c>
      <c r="ER471" s="27" t="s">
        <v>694</v>
      </c>
      <c r="ES471" s="27" t="s">
        <v>694</v>
      </c>
      <c r="ET471" s="27" t="s">
        <v>694</v>
      </c>
      <c r="EU471" s="27" t="s">
        <v>694</v>
      </c>
      <c r="EV471" s="27" t="s">
        <v>694</v>
      </c>
      <c r="EW471" s="27" t="s">
        <v>694</v>
      </c>
      <c r="EX471" s="27" t="s">
        <v>694</v>
      </c>
      <c r="EY471" s="27" t="s">
        <v>694</v>
      </c>
      <c r="EZ471" s="27" t="s">
        <v>694</v>
      </c>
      <c r="FA471" s="27" t="s">
        <v>694</v>
      </c>
      <c r="FB471" s="27" t="s">
        <v>694</v>
      </c>
      <c r="FC471" s="27" t="s">
        <v>694</v>
      </c>
      <c r="FD471" s="27" t="s">
        <v>694</v>
      </c>
      <c r="FE471" s="27" t="s">
        <v>694</v>
      </c>
      <c r="FF471" s="27" t="s">
        <v>694</v>
      </c>
      <c r="FG471" s="27" t="s">
        <v>694</v>
      </c>
      <c r="FH471" s="27" t="s">
        <v>694</v>
      </c>
      <c r="FI471" s="27" t="s">
        <v>694</v>
      </c>
      <c r="FJ471" s="27" t="s">
        <v>694</v>
      </c>
      <c r="FK471" s="27" t="s">
        <v>694</v>
      </c>
      <c r="FL471" s="27" t="s">
        <v>694</v>
      </c>
      <c r="FM471" s="27" t="s">
        <v>694</v>
      </c>
      <c r="FN471" s="27" t="s">
        <v>694</v>
      </c>
      <c r="FO471" s="72" t="s">
        <v>698</v>
      </c>
      <c r="FP471" s="72" t="s">
        <v>698</v>
      </c>
      <c r="FQ471" s="72" t="s">
        <v>698</v>
      </c>
      <c r="FR471" s="72" t="s">
        <v>698</v>
      </c>
      <c r="FS471" s="72" t="s">
        <v>698</v>
      </c>
      <c r="FT471" s="72" t="s">
        <v>698</v>
      </c>
      <c r="FU471" s="72" t="s">
        <v>698</v>
      </c>
      <c r="FV471" s="72" t="s">
        <v>698</v>
      </c>
      <c r="FW471" s="78" t="s">
        <v>698</v>
      </c>
      <c r="FX471" s="78" t="s">
        <v>698</v>
      </c>
      <c r="FY471" s="72" t="s">
        <v>698</v>
      </c>
      <c r="FZ471" s="90"/>
      <c r="GA471" s="90"/>
      <c r="GB471" s="90"/>
      <c r="GC471" s="90"/>
      <c r="GD471" s="90"/>
      <c r="GE471" s="90"/>
      <c r="GF471" s="90"/>
      <c r="GG471" s="90"/>
      <c r="GH471" s="105" t="s">
        <v>694</v>
      </c>
      <c r="GI471" s="106"/>
      <c r="GJ471" s="27"/>
      <c r="GK471" s="28"/>
      <c r="GL471" s="27"/>
    </row>
    <row r="472" spans="1:194" x14ac:dyDescent="0.25">
      <c r="A472" s="71" t="str">
        <f>CONCATENATE($W$7,": ",$X$444," - ",$Y$471,": ",Z472)</f>
        <v>Expenditure: Operational Cost - Cleaning Services: Laundry Services</v>
      </c>
      <c r="B472" s="27" t="s">
        <v>1190</v>
      </c>
      <c r="C472" s="27" t="str">
        <f t="shared" si="47"/>
        <v>IE010012001000000000000000000000000000</v>
      </c>
      <c r="D472" s="23" t="s">
        <v>1166</v>
      </c>
      <c r="E472" s="23" t="s">
        <v>724</v>
      </c>
      <c r="F472" s="23" t="s">
        <v>736</v>
      </c>
      <c r="G472" s="23" t="s">
        <v>702</v>
      </c>
      <c r="H472" s="23" t="s">
        <v>697</v>
      </c>
      <c r="I472" s="23" t="s">
        <v>697</v>
      </c>
      <c r="J472" s="23" t="s">
        <v>697</v>
      </c>
      <c r="K472" s="23" t="s">
        <v>697</v>
      </c>
      <c r="L472" s="23" t="s">
        <v>697</v>
      </c>
      <c r="M472" s="23" t="s">
        <v>697</v>
      </c>
      <c r="N472" s="23" t="s">
        <v>697</v>
      </c>
      <c r="O472" s="23" t="s">
        <v>697</v>
      </c>
      <c r="P472" s="23" t="s">
        <v>697</v>
      </c>
      <c r="Q472" s="27">
        <v>0</v>
      </c>
      <c r="R472" s="27" t="s">
        <v>704</v>
      </c>
      <c r="S472" s="27" t="s">
        <v>698</v>
      </c>
      <c r="T472" s="28" t="s">
        <v>694</v>
      </c>
      <c r="U472" s="28"/>
      <c r="V472" s="27" t="s">
        <v>2229</v>
      </c>
      <c r="W472" s="27" t="s">
        <v>905</v>
      </c>
      <c r="X472" s="27"/>
      <c r="Y472" s="27"/>
      <c r="Z472" s="27" t="s">
        <v>2230</v>
      </c>
      <c r="AA472" s="27"/>
      <c r="AB472" s="27"/>
      <c r="AC472" s="27"/>
      <c r="AD472" s="27"/>
      <c r="AE472" s="27"/>
      <c r="AF472" s="27"/>
      <c r="AG472" s="27"/>
      <c r="AH472" s="27"/>
      <c r="AI472" s="27" t="s">
        <v>2231</v>
      </c>
      <c r="AJ472" s="28" t="s">
        <v>704</v>
      </c>
      <c r="AK472" s="27" t="s">
        <v>704</v>
      </c>
      <c r="AL472" s="27" t="s">
        <v>704</v>
      </c>
      <c r="AM472" s="27" t="s">
        <v>704</v>
      </c>
      <c r="AN472" s="27" t="s">
        <v>704</v>
      </c>
      <c r="AO472" s="27" t="s">
        <v>704</v>
      </c>
      <c r="AP472" s="27" t="s">
        <v>704</v>
      </c>
      <c r="AQ472" s="27" t="s">
        <v>704</v>
      </c>
      <c r="AR472" s="27" t="s">
        <v>704</v>
      </c>
      <c r="AS472" s="27" t="s">
        <v>704</v>
      </c>
      <c r="AT472" s="27" t="s">
        <v>704</v>
      </c>
      <c r="AU472" s="27" t="s">
        <v>704</v>
      </c>
      <c r="AV472" s="27" t="s">
        <v>704</v>
      </c>
      <c r="AW472" s="27" t="s">
        <v>704</v>
      </c>
      <c r="AX472" s="27" t="s">
        <v>704</v>
      </c>
      <c r="AY472" s="27" t="s">
        <v>704</v>
      </c>
      <c r="AZ472" s="27" t="s">
        <v>704</v>
      </c>
      <c r="BA472" s="27" t="s">
        <v>704</v>
      </c>
      <c r="BB472" s="27" t="s">
        <v>704</v>
      </c>
      <c r="BC472" s="27" t="s">
        <v>704</v>
      </c>
      <c r="BD472" s="27" t="s">
        <v>704</v>
      </c>
      <c r="BE472" s="27" t="s">
        <v>704</v>
      </c>
      <c r="BF472" s="27" t="s">
        <v>704</v>
      </c>
      <c r="BG472" s="27" t="s">
        <v>704</v>
      </c>
      <c r="BH472" s="27" t="s">
        <v>704</v>
      </c>
      <c r="BI472" s="27" t="s">
        <v>704</v>
      </c>
      <c r="BJ472" s="27" t="s">
        <v>704</v>
      </c>
      <c r="BK472" s="27" t="s">
        <v>704</v>
      </c>
      <c r="BL472" s="27" t="s">
        <v>704</v>
      </c>
      <c r="BM472" s="27" t="s">
        <v>704</v>
      </c>
      <c r="BN472" s="27" t="s">
        <v>704</v>
      </c>
      <c r="BO472" s="27" t="s">
        <v>704</v>
      </c>
      <c r="BP472" s="27" t="s">
        <v>704</v>
      </c>
      <c r="BQ472" s="27" t="s">
        <v>704</v>
      </c>
      <c r="BR472" s="27" t="s">
        <v>704</v>
      </c>
      <c r="BS472" s="27" t="s">
        <v>704</v>
      </c>
      <c r="BT472" s="27" t="s">
        <v>704</v>
      </c>
      <c r="BU472" s="27" t="s">
        <v>704</v>
      </c>
      <c r="BV472" s="27" t="s">
        <v>704</v>
      </c>
      <c r="BW472" s="27" t="s">
        <v>704</v>
      </c>
      <c r="BX472" s="27" t="s">
        <v>704</v>
      </c>
      <c r="BY472" s="27" t="s">
        <v>704</v>
      </c>
      <c r="BZ472" s="27" t="s">
        <v>704</v>
      </c>
      <c r="CA472" s="27" t="s">
        <v>704</v>
      </c>
      <c r="CB472" s="27" t="s">
        <v>704</v>
      </c>
      <c r="CC472" s="27" t="s">
        <v>704</v>
      </c>
      <c r="CD472" s="27" t="s">
        <v>704</v>
      </c>
      <c r="CE472" s="27" t="s">
        <v>704</v>
      </c>
      <c r="CF472" s="27" t="s">
        <v>704</v>
      </c>
      <c r="CG472" s="27" t="s">
        <v>704</v>
      </c>
      <c r="CH472" s="27" t="s">
        <v>704</v>
      </c>
      <c r="CI472" s="27" t="s">
        <v>704</v>
      </c>
      <c r="CJ472" s="27" t="s">
        <v>704</v>
      </c>
      <c r="CK472" s="27" t="s">
        <v>704</v>
      </c>
      <c r="CL472" s="27" t="s">
        <v>704</v>
      </c>
      <c r="CM472" s="27" t="s">
        <v>704</v>
      </c>
      <c r="CN472" s="27" t="s">
        <v>704</v>
      </c>
      <c r="CO472" s="27" t="s">
        <v>704</v>
      </c>
      <c r="CP472" s="27" t="s">
        <v>704</v>
      </c>
      <c r="CQ472" s="27" t="s">
        <v>704</v>
      </c>
      <c r="CR472" s="27" t="s">
        <v>704</v>
      </c>
      <c r="CS472" s="27" t="s">
        <v>704</v>
      </c>
      <c r="CT472" s="27" t="s">
        <v>704</v>
      </c>
      <c r="CU472" s="27" t="s">
        <v>704</v>
      </c>
      <c r="CV472" s="27" t="s">
        <v>704</v>
      </c>
      <c r="CW472" s="27" t="s">
        <v>704</v>
      </c>
      <c r="CX472" s="27" t="s">
        <v>704</v>
      </c>
      <c r="CY472" s="27" t="s">
        <v>704</v>
      </c>
      <c r="CZ472" s="27" t="s">
        <v>704</v>
      </c>
      <c r="DA472" s="27" t="s">
        <v>704</v>
      </c>
      <c r="DB472" s="27" t="s">
        <v>698</v>
      </c>
      <c r="DC472" s="27" t="s">
        <v>698</v>
      </c>
      <c r="DD472" s="27" t="s">
        <v>698</v>
      </c>
      <c r="DE472" s="27" t="s">
        <v>698</v>
      </c>
      <c r="DF472" s="27" t="s">
        <v>704</v>
      </c>
      <c r="DG472" s="27" t="s">
        <v>704</v>
      </c>
      <c r="DH472" s="27" t="s">
        <v>704</v>
      </c>
      <c r="DI472" s="27" t="s">
        <v>704</v>
      </c>
      <c r="DJ472" s="27" t="s">
        <v>704</v>
      </c>
      <c r="DK472" s="27" t="s">
        <v>704</v>
      </c>
      <c r="DL472" s="27" t="s">
        <v>704</v>
      </c>
      <c r="DM472" s="27" t="s">
        <v>704</v>
      </c>
      <c r="DN472" s="27" t="s">
        <v>704</v>
      </c>
      <c r="DO472" s="27" t="s">
        <v>704</v>
      </c>
      <c r="DP472" s="27" t="s">
        <v>704</v>
      </c>
      <c r="DQ472" s="27" t="s">
        <v>704</v>
      </c>
      <c r="DR472" s="27" t="s">
        <v>704</v>
      </c>
      <c r="DS472" s="27"/>
      <c r="DT472" s="27" t="s">
        <v>704</v>
      </c>
      <c r="DU472" s="27" t="s">
        <v>704</v>
      </c>
      <c r="DV472" s="27" t="s">
        <v>704</v>
      </c>
      <c r="DW472" s="27" t="s">
        <v>704</v>
      </c>
      <c r="DX472" s="27" t="s">
        <v>704</v>
      </c>
      <c r="DY472" s="27" t="s">
        <v>704</v>
      </c>
      <c r="DZ472" s="27" t="s">
        <v>704</v>
      </c>
      <c r="EA472" s="27" t="s">
        <v>704</v>
      </c>
      <c r="EB472" s="27" t="s">
        <v>704</v>
      </c>
      <c r="EC472" s="27" t="s">
        <v>704</v>
      </c>
      <c r="ED472" s="27" t="s">
        <v>704</v>
      </c>
      <c r="EE472" s="27" t="s">
        <v>704</v>
      </c>
      <c r="EF472" s="27" t="s">
        <v>704</v>
      </c>
      <c r="EG472" s="27" t="s">
        <v>694</v>
      </c>
      <c r="EH472" s="27" t="s">
        <v>704</v>
      </c>
      <c r="EI472" s="27" t="s">
        <v>704</v>
      </c>
      <c r="EJ472" s="27" t="s">
        <v>704</v>
      </c>
      <c r="EK472" s="27" t="s">
        <v>704</v>
      </c>
      <c r="EL472" s="27" t="s">
        <v>704</v>
      </c>
      <c r="EM472" s="27" t="s">
        <v>704</v>
      </c>
      <c r="EN472" s="27" t="s">
        <v>704</v>
      </c>
      <c r="EO472" s="27" t="s">
        <v>704</v>
      </c>
      <c r="EP472" s="27" t="s">
        <v>704</v>
      </c>
      <c r="EQ472" s="27" t="s">
        <v>704</v>
      </c>
      <c r="ER472" s="27" t="s">
        <v>704</v>
      </c>
      <c r="ES472" s="27" t="s">
        <v>704</v>
      </c>
      <c r="ET472" s="27" t="s">
        <v>704</v>
      </c>
      <c r="EU472" s="27" t="s">
        <v>704</v>
      </c>
      <c r="EV472" s="27" t="s">
        <v>704</v>
      </c>
      <c r="EW472" s="27" t="s">
        <v>704</v>
      </c>
      <c r="EX472" s="27" t="s">
        <v>704</v>
      </c>
      <c r="EY472" s="27" t="s">
        <v>704</v>
      </c>
      <c r="EZ472" s="27" t="s">
        <v>704</v>
      </c>
      <c r="FA472" s="27" t="s">
        <v>704</v>
      </c>
      <c r="FB472" s="27" t="s">
        <v>704</v>
      </c>
      <c r="FC472" s="27" t="s">
        <v>704</v>
      </c>
      <c r="FD472" s="27" t="s">
        <v>704</v>
      </c>
      <c r="FE472" s="27" t="s">
        <v>694</v>
      </c>
      <c r="FF472" s="27" t="s">
        <v>704</v>
      </c>
      <c r="FG472" s="27" t="s">
        <v>704</v>
      </c>
      <c r="FH472" s="27" t="s">
        <v>704</v>
      </c>
      <c r="FI472" s="27" t="s">
        <v>704</v>
      </c>
      <c r="FJ472" s="27" t="s">
        <v>694</v>
      </c>
      <c r="FK472" s="27" t="s">
        <v>704</v>
      </c>
      <c r="FL472" s="27" t="s">
        <v>704</v>
      </c>
      <c r="FM472" s="27" t="s">
        <v>704</v>
      </c>
      <c r="FN472" s="27" t="s">
        <v>694</v>
      </c>
      <c r="FO472" s="72" t="s">
        <v>1175</v>
      </c>
      <c r="FP472" s="72" t="s">
        <v>698</v>
      </c>
      <c r="FQ472" s="72" t="s">
        <v>1176</v>
      </c>
      <c r="FR472" s="72" t="s">
        <v>2116</v>
      </c>
      <c r="FS472" s="72" t="s">
        <v>1178</v>
      </c>
      <c r="FT472" s="72" t="s">
        <v>698</v>
      </c>
      <c r="FU472" s="72" t="s">
        <v>698</v>
      </c>
      <c r="FV472" s="72" t="s">
        <v>698</v>
      </c>
      <c r="FW472" s="78" t="s">
        <v>698</v>
      </c>
      <c r="FX472" s="78" t="s">
        <v>698</v>
      </c>
      <c r="FY472" s="72" t="s">
        <v>698</v>
      </c>
      <c r="FZ472" s="90"/>
      <c r="GA472" s="90"/>
      <c r="GB472" s="90"/>
      <c r="GC472" s="90"/>
      <c r="GD472" s="90"/>
      <c r="GE472" s="90"/>
      <c r="GF472" s="90"/>
      <c r="GG472" s="90"/>
      <c r="GH472" s="105" t="s">
        <v>1179</v>
      </c>
      <c r="GI472" s="106"/>
      <c r="GJ472" s="27"/>
      <c r="GK472" s="28"/>
      <c r="GL472" s="27"/>
    </row>
    <row r="473" spans="1:194" x14ac:dyDescent="0.25">
      <c r="A473" s="71" t="str">
        <f>CONCATENATE($W$7,": ",$X$444," - ",$Y$471,": ",Z473)</f>
        <v>Expenditure: Operational Cost - Cleaning Services: Car Valet and Washing Services</v>
      </c>
      <c r="B473" s="27" t="s">
        <v>1190</v>
      </c>
      <c r="C473" s="27" t="str">
        <f t="shared" si="47"/>
        <v>IE010012002000000000000000000000000000</v>
      </c>
      <c r="D473" s="23" t="s">
        <v>1166</v>
      </c>
      <c r="E473" s="23" t="s">
        <v>724</v>
      </c>
      <c r="F473" s="23" t="s">
        <v>736</v>
      </c>
      <c r="G473" s="23" t="s">
        <v>707</v>
      </c>
      <c r="H473" s="23" t="s">
        <v>697</v>
      </c>
      <c r="I473" s="23" t="s">
        <v>697</v>
      </c>
      <c r="J473" s="23" t="s">
        <v>697</v>
      </c>
      <c r="K473" s="23" t="s">
        <v>697</v>
      </c>
      <c r="L473" s="23" t="s">
        <v>697</v>
      </c>
      <c r="M473" s="23" t="s">
        <v>697</v>
      </c>
      <c r="N473" s="23" t="s">
        <v>697</v>
      </c>
      <c r="O473" s="23" t="s">
        <v>697</v>
      </c>
      <c r="P473" s="23" t="s">
        <v>697</v>
      </c>
      <c r="Q473" s="27">
        <v>0</v>
      </c>
      <c r="R473" s="27" t="s">
        <v>704</v>
      </c>
      <c r="S473" s="27" t="s">
        <v>698</v>
      </c>
      <c r="T473" s="28" t="s">
        <v>694</v>
      </c>
      <c r="U473" s="28"/>
      <c r="V473" s="27" t="s">
        <v>2232</v>
      </c>
      <c r="W473" s="27" t="s">
        <v>905</v>
      </c>
      <c r="X473" s="27"/>
      <c r="Y473" s="27"/>
      <c r="Z473" s="27" t="s">
        <v>2233</v>
      </c>
      <c r="AA473" s="27"/>
      <c r="AB473" s="27"/>
      <c r="AC473" s="27"/>
      <c r="AD473" s="27"/>
      <c r="AE473" s="27"/>
      <c r="AF473" s="27"/>
      <c r="AG473" s="27"/>
      <c r="AH473" s="27"/>
      <c r="AI473" s="27" t="s">
        <v>2234</v>
      </c>
      <c r="AJ473" s="28" t="s">
        <v>704</v>
      </c>
      <c r="AK473" s="27" t="s">
        <v>704</v>
      </c>
      <c r="AL473" s="27" t="s">
        <v>704</v>
      </c>
      <c r="AM473" s="27" t="s">
        <v>704</v>
      </c>
      <c r="AN473" s="27" t="s">
        <v>704</v>
      </c>
      <c r="AO473" s="27" t="s">
        <v>704</v>
      </c>
      <c r="AP473" s="27" t="s">
        <v>704</v>
      </c>
      <c r="AQ473" s="27" t="s">
        <v>704</v>
      </c>
      <c r="AR473" s="27" t="s">
        <v>704</v>
      </c>
      <c r="AS473" s="27" t="s">
        <v>704</v>
      </c>
      <c r="AT473" s="27" t="s">
        <v>704</v>
      </c>
      <c r="AU473" s="27" t="s">
        <v>704</v>
      </c>
      <c r="AV473" s="27" t="s">
        <v>704</v>
      </c>
      <c r="AW473" s="27" t="s">
        <v>704</v>
      </c>
      <c r="AX473" s="27" t="s">
        <v>704</v>
      </c>
      <c r="AY473" s="27" t="s">
        <v>704</v>
      </c>
      <c r="AZ473" s="27" t="s">
        <v>704</v>
      </c>
      <c r="BA473" s="27" t="s">
        <v>704</v>
      </c>
      <c r="BB473" s="27" t="s">
        <v>704</v>
      </c>
      <c r="BC473" s="27" t="s">
        <v>704</v>
      </c>
      <c r="BD473" s="27" t="s">
        <v>704</v>
      </c>
      <c r="BE473" s="27" t="s">
        <v>704</v>
      </c>
      <c r="BF473" s="27" t="s">
        <v>704</v>
      </c>
      <c r="BG473" s="27" t="s">
        <v>704</v>
      </c>
      <c r="BH473" s="27" t="s">
        <v>704</v>
      </c>
      <c r="BI473" s="27" t="s">
        <v>704</v>
      </c>
      <c r="BJ473" s="27" t="s">
        <v>704</v>
      </c>
      <c r="BK473" s="27" t="s">
        <v>704</v>
      </c>
      <c r="BL473" s="27" t="s">
        <v>704</v>
      </c>
      <c r="BM473" s="27" t="s">
        <v>704</v>
      </c>
      <c r="BN473" s="27" t="s">
        <v>704</v>
      </c>
      <c r="BO473" s="27" t="s">
        <v>704</v>
      </c>
      <c r="BP473" s="27" t="s">
        <v>704</v>
      </c>
      <c r="BQ473" s="27" t="s">
        <v>704</v>
      </c>
      <c r="BR473" s="27" t="s">
        <v>704</v>
      </c>
      <c r="BS473" s="27" t="s">
        <v>704</v>
      </c>
      <c r="BT473" s="27" t="s">
        <v>704</v>
      </c>
      <c r="BU473" s="27" t="s">
        <v>704</v>
      </c>
      <c r="BV473" s="27" t="s">
        <v>704</v>
      </c>
      <c r="BW473" s="27" t="s">
        <v>704</v>
      </c>
      <c r="BX473" s="27" t="s">
        <v>704</v>
      </c>
      <c r="BY473" s="27" t="s">
        <v>704</v>
      </c>
      <c r="BZ473" s="27" t="s">
        <v>704</v>
      </c>
      <c r="CA473" s="27" t="s">
        <v>704</v>
      </c>
      <c r="CB473" s="27" t="s">
        <v>704</v>
      </c>
      <c r="CC473" s="27" t="s">
        <v>704</v>
      </c>
      <c r="CD473" s="27" t="s">
        <v>704</v>
      </c>
      <c r="CE473" s="27" t="s">
        <v>704</v>
      </c>
      <c r="CF473" s="27" t="s">
        <v>704</v>
      </c>
      <c r="CG473" s="27" t="s">
        <v>704</v>
      </c>
      <c r="CH473" s="27" t="s">
        <v>704</v>
      </c>
      <c r="CI473" s="27" t="s">
        <v>704</v>
      </c>
      <c r="CJ473" s="27" t="s">
        <v>704</v>
      </c>
      <c r="CK473" s="27" t="s">
        <v>704</v>
      </c>
      <c r="CL473" s="27" t="s">
        <v>704</v>
      </c>
      <c r="CM473" s="27" t="s">
        <v>704</v>
      </c>
      <c r="CN473" s="27" t="s">
        <v>704</v>
      </c>
      <c r="CO473" s="27" t="s">
        <v>704</v>
      </c>
      <c r="CP473" s="27" t="s">
        <v>704</v>
      </c>
      <c r="CQ473" s="27" t="s">
        <v>704</v>
      </c>
      <c r="CR473" s="27" t="s">
        <v>704</v>
      </c>
      <c r="CS473" s="27" t="s">
        <v>704</v>
      </c>
      <c r="CT473" s="27" t="s">
        <v>704</v>
      </c>
      <c r="CU473" s="27" t="s">
        <v>704</v>
      </c>
      <c r="CV473" s="27" t="s">
        <v>704</v>
      </c>
      <c r="CW473" s="27" t="s">
        <v>704</v>
      </c>
      <c r="CX473" s="27" t="s">
        <v>704</v>
      </c>
      <c r="CY473" s="27" t="s">
        <v>704</v>
      </c>
      <c r="CZ473" s="27" t="s">
        <v>704</v>
      </c>
      <c r="DA473" s="27" t="s">
        <v>704</v>
      </c>
      <c r="DB473" s="27" t="s">
        <v>698</v>
      </c>
      <c r="DC473" s="27" t="s">
        <v>698</v>
      </c>
      <c r="DD473" s="27" t="s">
        <v>698</v>
      </c>
      <c r="DE473" s="27" t="s">
        <v>698</v>
      </c>
      <c r="DF473" s="27" t="s">
        <v>704</v>
      </c>
      <c r="DG473" s="27" t="s">
        <v>704</v>
      </c>
      <c r="DH473" s="27" t="s">
        <v>704</v>
      </c>
      <c r="DI473" s="27" t="s">
        <v>704</v>
      </c>
      <c r="DJ473" s="27" t="s">
        <v>704</v>
      </c>
      <c r="DK473" s="27" t="s">
        <v>704</v>
      </c>
      <c r="DL473" s="27" t="s">
        <v>704</v>
      </c>
      <c r="DM473" s="27" t="s">
        <v>704</v>
      </c>
      <c r="DN473" s="27" t="s">
        <v>704</v>
      </c>
      <c r="DO473" s="27" t="s">
        <v>704</v>
      </c>
      <c r="DP473" s="27" t="s">
        <v>704</v>
      </c>
      <c r="DQ473" s="27" t="s">
        <v>704</v>
      </c>
      <c r="DR473" s="27" t="s">
        <v>704</v>
      </c>
      <c r="DS473" s="27"/>
      <c r="DT473" s="27" t="s">
        <v>704</v>
      </c>
      <c r="DU473" s="27" t="s">
        <v>704</v>
      </c>
      <c r="DV473" s="27" t="s">
        <v>704</v>
      </c>
      <c r="DW473" s="27" t="s">
        <v>704</v>
      </c>
      <c r="DX473" s="27" t="s">
        <v>704</v>
      </c>
      <c r="DY473" s="27" t="s">
        <v>704</v>
      </c>
      <c r="DZ473" s="27" t="s">
        <v>704</v>
      </c>
      <c r="EA473" s="27" t="s">
        <v>704</v>
      </c>
      <c r="EB473" s="27" t="s">
        <v>704</v>
      </c>
      <c r="EC473" s="27" t="s">
        <v>704</v>
      </c>
      <c r="ED473" s="27" t="s">
        <v>704</v>
      </c>
      <c r="EE473" s="27" t="s">
        <v>704</v>
      </c>
      <c r="EF473" s="27" t="s">
        <v>704</v>
      </c>
      <c r="EG473" s="27" t="s">
        <v>694</v>
      </c>
      <c r="EH473" s="27" t="s">
        <v>704</v>
      </c>
      <c r="EI473" s="27" t="s">
        <v>704</v>
      </c>
      <c r="EJ473" s="27" t="s">
        <v>704</v>
      </c>
      <c r="EK473" s="27" t="s">
        <v>704</v>
      </c>
      <c r="EL473" s="27" t="s">
        <v>704</v>
      </c>
      <c r="EM473" s="27" t="s">
        <v>704</v>
      </c>
      <c r="EN473" s="27" t="s">
        <v>704</v>
      </c>
      <c r="EO473" s="27" t="s">
        <v>704</v>
      </c>
      <c r="EP473" s="27" t="s">
        <v>704</v>
      </c>
      <c r="EQ473" s="27" t="s">
        <v>704</v>
      </c>
      <c r="ER473" s="27" t="s">
        <v>704</v>
      </c>
      <c r="ES473" s="27" t="s">
        <v>704</v>
      </c>
      <c r="ET473" s="27" t="s">
        <v>704</v>
      </c>
      <c r="EU473" s="27" t="s">
        <v>704</v>
      </c>
      <c r="EV473" s="27" t="s">
        <v>704</v>
      </c>
      <c r="EW473" s="27" t="s">
        <v>704</v>
      </c>
      <c r="EX473" s="27" t="s">
        <v>704</v>
      </c>
      <c r="EY473" s="27" t="s">
        <v>704</v>
      </c>
      <c r="EZ473" s="27" t="s">
        <v>704</v>
      </c>
      <c r="FA473" s="27" t="s">
        <v>704</v>
      </c>
      <c r="FB473" s="27" t="s">
        <v>704</v>
      </c>
      <c r="FC473" s="27" t="s">
        <v>704</v>
      </c>
      <c r="FD473" s="27" t="s">
        <v>704</v>
      </c>
      <c r="FE473" s="27" t="s">
        <v>694</v>
      </c>
      <c r="FF473" s="27" t="s">
        <v>704</v>
      </c>
      <c r="FG473" s="27" t="s">
        <v>704</v>
      </c>
      <c r="FH473" s="27" t="s">
        <v>704</v>
      </c>
      <c r="FI473" s="27" t="s">
        <v>704</v>
      </c>
      <c r="FJ473" s="27" t="s">
        <v>694</v>
      </c>
      <c r="FK473" s="27" t="s">
        <v>704</v>
      </c>
      <c r="FL473" s="27" t="s">
        <v>704</v>
      </c>
      <c r="FM473" s="27" t="s">
        <v>704</v>
      </c>
      <c r="FN473" s="27" t="s">
        <v>694</v>
      </c>
      <c r="FO473" s="72" t="s">
        <v>1175</v>
      </c>
      <c r="FP473" s="72" t="s">
        <v>698</v>
      </c>
      <c r="FQ473" s="72" t="s">
        <v>1176</v>
      </c>
      <c r="FR473" s="72" t="s">
        <v>2116</v>
      </c>
      <c r="FS473" s="72" t="s">
        <v>1178</v>
      </c>
      <c r="FT473" s="72" t="s">
        <v>698</v>
      </c>
      <c r="FU473" s="72" t="s">
        <v>698</v>
      </c>
      <c r="FV473" s="72" t="s">
        <v>698</v>
      </c>
      <c r="FW473" s="78" t="s">
        <v>698</v>
      </c>
      <c r="FX473" s="78" t="s">
        <v>698</v>
      </c>
      <c r="FY473" s="72" t="s">
        <v>698</v>
      </c>
      <c r="FZ473" s="90"/>
      <c r="GA473" s="90"/>
      <c r="GB473" s="90"/>
      <c r="GC473" s="90"/>
      <c r="GD473" s="90"/>
      <c r="GE473" s="90"/>
      <c r="GF473" s="90"/>
      <c r="GG473" s="90"/>
      <c r="GH473" s="105" t="s">
        <v>1179</v>
      </c>
      <c r="GI473" s="106"/>
      <c r="GJ473" s="27"/>
      <c r="GK473" s="28"/>
      <c r="GL473" s="27"/>
    </row>
    <row r="474" spans="1:194" x14ac:dyDescent="0.25">
      <c r="A474" s="71" t="str">
        <f>CONCATENATE($W$7,": ",$X$444," - ",$Y$474)</f>
        <v>Expenditure: Operational Cost - Commission</v>
      </c>
      <c r="B474" s="27" t="s">
        <v>694</v>
      </c>
      <c r="C474" s="27" t="str">
        <f t="shared" si="47"/>
        <v>IE010013000000000000000000000000000000</v>
      </c>
      <c r="D474" s="23" t="s">
        <v>1166</v>
      </c>
      <c r="E474" s="23" t="s">
        <v>724</v>
      </c>
      <c r="F474" s="23" t="s">
        <v>738</v>
      </c>
      <c r="G474" s="23" t="s">
        <v>697</v>
      </c>
      <c r="H474" s="23" t="s">
        <v>697</v>
      </c>
      <c r="I474" s="23" t="s">
        <v>697</v>
      </c>
      <c r="J474" s="23" t="s">
        <v>697</v>
      </c>
      <c r="K474" s="23" t="s">
        <v>697</v>
      </c>
      <c r="L474" s="23" t="s">
        <v>697</v>
      </c>
      <c r="M474" s="23" t="s">
        <v>697</v>
      </c>
      <c r="N474" s="23" t="s">
        <v>697</v>
      </c>
      <c r="O474" s="23" t="s">
        <v>697</v>
      </c>
      <c r="P474" s="23" t="s">
        <v>697</v>
      </c>
      <c r="Q474" s="27">
        <v>0</v>
      </c>
      <c r="R474" s="27" t="s">
        <v>698</v>
      </c>
      <c r="S474" s="27" t="s">
        <v>698</v>
      </c>
      <c r="T474" s="28" t="s">
        <v>694</v>
      </c>
      <c r="U474" s="28"/>
      <c r="V474" s="27" t="s">
        <v>2235</v>
      </c>
      <c r="W474" s="27" t="s">
        <v>905</v>
      </c>
      <c r="X474" s="27"/>
      <c r="Y474" s="27" t="s">
        <v>2236</v>
      </c>
      <c r="Z474" s="27"/>
      <c r="AA474" s="27"/>
      <c r="AB474" s="27"/>
      <c r="AC474" s="27"/>
      <c r="AD474" s="27"/>
      <c r="AE474" s="27"/>
      <c r="AF474" s="27"/>
      <c r="AG474" s="27"/>
      <c r="AH474" s="27"/>
      <c r="AI474" s="27" t="s">
        <v>2237</v>
      </c>
      <c r="AJ474" s="28" t="s">
        <v>694</v>
      </c>
      <c r="AK474" s="27" t="s">
        <v>694</v>
      </c>
      <c r="AL474" s="27" t="s">
        <v>694</v>
      </c>
      <c r="AM474" s="27" t="s">
        <v>694</v>
      </c>
      <c r="AN474" s="27" t="s">
        <v>694</v>
      </c>
      <c r="AO474" s="27" t="s">
        <v>694</v>
      </c>
      <c r="AP474" s="27" t="s">
        <v>694</v>
      </c>
      <c r="AQ474" s="27" t="s">
        <v>694</v>
      </c>
      <c r="AR474" s="27" t="s">
        <v>694</v>
      </c>
      <c r="AS474" s="27" t="s">
        <v>694</v>
      </c>
      <c r="AT474" s="27" t="s">
        <v>694</v>
      </c>
      <c r="AU474" s="27" t="s">
        <v>694</v>
      </c>
      <c r="AV474" s="27" t="s">
        <v>694</v>
      </c>
      <c r="AW474" s="27" t="s">
        <v>694</v>
      </c>
      <c r="AX474" s="27" t="s">
        <v>694</v>
      </c>
      <c r="AY474" s="27" t="s">
        <v>694</v>
      </c>
      <c r="AZ474" s="27" t="s">
        <v>694</v>
      </c>
      <c r="BA474" s="27" t="s">
        <v>694</v>
      </c>
      <c r="BB474" s="27" t="s">
        <v>694</v>
      </c>
      <c r="BC474" s="27" t="s">
        <v>694</v>
      </c>
      <c r="BD474" s="27" t="s">
        <v>694</v>
      </c>
      <c r="BE474" s="27" t="s">
        <v>694</v>
      </c>
      <c r="BF474" s="27" t="s">
        <v>694</v>
      </c>
      <c r="BG474" s="27" t="s">
        <v>694</v>
      </c>
      <c r="BH474" s="27" t="s">
        <v>694</v>
      </c>
      <c r="BI474" s="27" t="s">
        <v>694</v>
      </c>
      <c r="BJ474" s="27" t="s">
        <v>694</v>
      </c>
      <c r="BK474" s="27" t="s">
        <v>694</v>
      </c>
      <c r="BL474" s="27" t="s">
        <v>694</v>
      </c>
      <c r="BM474" s="27" t="s">
        <v>694</v>
      </c>
      <c r="BN474" s="27" t="s">
        <v>694</v>
      </c>
      <c r="BO474" s="27" t="s">
        <v>694</v>
      </c>
      <c r="BP474" s="27" t="s">
        <v>694</v>
      </c>
      <c r="BQ474" s="27" t="s">
        <v>694</v>
      </c>
      <c r="BR474" s="27" t="s">
        <v>694</v>
      </c>
      <c r="BS474" s="27" t="s">
        <v>694</v>
      </c>
      <c r="BT474" s="27" t="s">
        <v>694</v>
      </c>
      <c r="BU474" s="27" t="s">
        <v>694</v>
      </c>
      <c r="BV474" s="27" t="s">
        <v>694</v>
      </c>
      <c r="BW474" s="27" t="s">
        <v>694</v>
      </c>
      <c r="BX474" s="27" t="s">
        <v>694</v>
      </c>
      <c r="BY474" s="27" t="s">
        <v>694</v>
      </c>
      <c r="BZ474" s="27" t="s">
        <v>694</v>
      </c>
      <c r="CA474" s="27" t="s">
        <v>694</v>
      </c>
      <c r="CB474" s="27" t="s">
        <v>694</v>
      </c>
      <c r="CC474" s="27" t="s">
        <v>694</v>
      </c>
      <c r="CD474" s="27" t="s">
        <v>694</v>
      </c>
      <c r="CE474" s="27" t="s">
        <v>694</v>
      </c>
      <c r="CF474" s="27" t="s">
        <v>694</v>
      </c>
      <c r="CG474" s="27" t="s">
        <v>694</v>
      </c>
      <c r="CH474" s="27" t="s">
        <v>694</v>
      </c>
      <c r="CI474" s="27" t="s">
        <v>694</v>
      </c>
      <c r="CJ474" s="27" t="s">
        <v>694</v>
      </c>
      <c r="CK474" s="27" t="s">
        <v>694</v>
      </c>
      <c r="CL474" s="27" t="s">
        <v>694</v>
      </c>
      <c r="CM474" s="27" t="s">
        <v>694</v>
      </c>
      <c r="CN474" s="27" t="s">
        <v>694</v>
      </c>
      <c r="CO474" s="27" t="s">
        <v>694</v>
      </c>
      <c r="CP474" s="27" t="s">
        <v>694</v>
      </c>
      <c r="CQ474" s="27" t="s">
        <v>694</v>
      </c>
      <c r="CR474" s="27" t="s">
        <v>694</v>
      </c>
      <c r="CS474" s="27" t="s">
        <v>694</v>
      </c>
      <c r="CT474" s="27" t="s">
        <v>694</v>
      </c>
      <c r="CU474" s="27" t="s">
        <v>694</v>
      </c>
      <c r="CV474" s="27" t="s">
        <v>694</v>
      </c>
      <c r="CW474" s="27" t="s">
        <v>694</v>
      </c>
      <c r="CX474" s="27" t="s">
        <v>694</v>
      </c>
      <c r="CY474" s="27" t="s">
        <v>694</v>
      </c>
      <c r="CZ474" s="27" t="s">
        <v>694</v>
      </c>
      <c r="DA474" s="27" t="s">
        <v>694</v>
      </c>
      <c r="DB474" s="27" t="s">
        <v>694</v>
      </c>
      <c r="DC474" s="27" t="s">
        <v>694</v>
      </c>
      <c r="DD474" s="27" t="s">
        <v>694</v>
      </c>
      <c r="DE474" s="27" t="s">
        <v>694</v>
      </c>
      <c r="DF474" s="27" t="s">
        <v>694</v>
      </c>
      <c r="DG474" s="27" t="s">
        <v>694</v>
      </c>
      <c r="DH474" s="27" t="s">
        <v>694</v>
      </c>
      <c r="DI474" s="27" t="s">
        <v>694</v>
      </c>
      <c r="DJ474" s="27" t="s">
        <v>694</v>
      </c>
      <c r="DK474" s="27" t="s">
        <v>694</v>
      </c>
      <c r="DL474" s="27" t="s">
        <v>694</v>
      </c>
      <c r="DM474" s="27" t="s">
        <v>694</v>
      </c>
      <c r="DN474" s="27" t="s">
        <v>694</v>
      </c>
      <c r="DO474" s="27" t="s">
        <v>694</v>
      </c>
      <c r="DP474" s="27" t="s">
        <v>694</v>
      </c>
      <c r="DQ474" s="27" t="s">
        <v>694</v>
      </c>
      <c r="DR474" s="27" t="s">
        <v>694</v>
      </c>
      <c r="DS474" s="27"/>
      <c r="DT474" s="27" t="s">
        <v>694</v>
      </c>
      <c r="DU474" s="27" t="s">
        <v>694</v>
      </c>
      <c r="DV474" s="27" t="s">
        <v>694</v>
      </c>
      <c r="DW474" s="27" t="s">
        <v>694</v>
      </c>
      <c r="DX474" s="27" t="s">
        <v>694</v>
      </c>
      <c r="DY474" s="27" t="s">
        <v>694</v>
      </c>
      <c r="DZ474" s="27" t="s">
        <v>694</v>
      </c>
      <c r="EA474" s="27" t="s">
        <v>694</v>
      </c>
      <c r="EB474" s="27" t="s">
        <v>694</v>
      </c>
      <c r="EC474" s="27" t="s">
        <v>694</v>
      </c>
      <c r="ED474" s="27" t="s">
        <v>694</v>
      </c>
      <c r="EE474" s="27" t="s">
        <v>694</v>
      </c>
      <c r="EF474" s="27" t="s">
        <v>694</v>
      </c>
      <c r="EG474" s="27" t="s">
        <v>694</v>
      </c>
      <c r="EH474" s="27" t="s">
        <v>694</v>
      </c>
      <c r="EI474" s="27" t="s">
        <v>694</v>
      </c>
      <c r="EJ474" s="27" t="s">
        <v>694</v>
      </c>
      <c r="EK474" s="27" t="s">
        <v>694</v>
      </c>
      <c r="EL474" s="27" t="s">
        <v>694</v>
      </c>
      <c r="EM474" s="27" t="s">
        <v>694</v>
      </c>
      <c r="EN474" s="27" t="s">
        <v>694</v>
      </c>
      <c r="EO474" s="27" t="s">
        <v>694</v>
      </c>
      <c r="EP474" s="27" t="s">
        <v>694</v>
      </c>
      <c r="EQ474" s="27" t="s">
        <v>694</v>
      </c>
      <c r="ER474" s="27" t="s">
        <v>694</v>
      </c>
      <c r="ES474" s="27" t="s">
        <v>694</v>
      </c>
      <c r="ET474" s="27" t="s">
        <v>694</v>
      </c>
      <c r="EU474" s="27" t="s">
        <v>694</v>
      </c>
      <c r="EV474" s="27" t="s">
        <v>694</v>
      </c>
      <c r="EW474" s="27" t="s">
        <v>694</v>
      </c>
      <c r="EX474" s="27" t="s">
        <v>694</v>
      </c>
      <c r="EY474" s="27" t="s">
        <v>694</v>
      </c>
      <c r="EZ474" s="27" t="s">
        <v>694</v>
      </c>
      <c r="FA474" s="27" t="s">
        <v>694</v>
      </c>
      <c r="FB474" s="27" t="s">
        <v>694</v>
      </c>
      <c r="FC474" s="27" t="s">
        <v>694</v>
      </c>
      <c r="FD474" s="27" t="s">
        <v>694</v>
      </c>
      <c r="FE474" s="27" t="s">
        <v>694</v>
      </c>
      <c r="FF474" s="27" t="s">
        <v>694</v>
      </c>
      <c r="FG474" s="27" t="s">
        <v>694</v>
      </c>
      <c r="FH474" s="27" t="s">
        <v>694</v>
      </c>
      <c r="FI474" s="27" t="s">
        <v>694</v>
      </c>
      <c r="FJ474" s="27" t="s">
        <v>694</v>
      </c>
      <c r="FK474" s="27" t="s">
        <v>694</v>
      </c>
      <c r="FL474" s="27" t="s">
        <v>694</v>
      </c>
      <c r="FM474" s="27" t="s">
        <v>694</v>
      </c>
      <c r="FN474" s="27" t="s">
        <v>694</v>
      </c>
      <c r="FO474" s="72" t="s">
        <v>698</v>
      </c>
      <c r="FP474" s="72" t="s">
        <v>698</v>
      </c>
      <c r="FQ474" s="72" t="s">
        <v>698</v>
      </c>
      <c r="FR474" s="72" t="s">
        <v>698</v>
      </c>
      <c r="FS474" s="72" t="s">
        <v>698</v>
      </c>
      <c r="FT474" s="72" t="s">
        <v>698</v>
      </c>
      <c r="FU474" s="72" t="s">
        <v>698</v>
      </c>
      <c r="FV474" s="72" t="s">
        <v>698</v>
      </c>
      <c r="FW474" s="78" t="s">
        <v>698</v>
      </c>
      <c r="FX474" s="78" t="s">
        <v>698</v>
      </c>
      <c r="FY474" s="72" t="s">
        <v>698</v>
      </c>
      <c r="FZ474" s="90"/>
      <c r="GA474" s="90"/>
      <c r="GB474" s="90"/>
      <c r="GC474" s="90"/>
      <c r="GD474" s="90"/>
      <c r="GE474" s="90"/>
      <c r="GF474" s="90"/>
      <c r="GG474" s="90"/>
      <c r="GH474" s="105" t="s">
        <v>694</v>
      </c>
      <c r="GI474" s="106"/>
      <c r="GJ474" s="27"/>
      <c r="GK474" s="28"/>
      <c r="GL474" s="27"/>
    </row>
    <row r="475" spans="1:194" x14ac:dyDescent="0.25">
      <c r="A475" s="71" t="str">
        <f>CONCATENATE($W$7,": ",$X$444," - ",$Y$474,": ",Z475)</f>
        <v>Expenditure: Operational Cost - Commission: Third Party Vendors</v>
      </c>
      <c r="B475" s="27" t="s">
        <v>1190</v>
      </c>
      <c r="C475" s="27" t="str">
        <f t="shared" si="47"/>
        <v>IE010013001000000000000000000000000000</v>
      </c>
      <c r="D475" s="23" t="s">
        <v>1166</v>
      </c>
      <c r="E475" s="23" t="s">
        <v>724</v>
      </c>
      <c r="F475" s="23" t="s">
        <v>738</v>
      </c>
      <c r="G475" s="23" t="s">
        <v>702</v>
      </c>
      <c r="H475" s="23" t="s">
        <v>697</v>
      </c>
      <c r="I475" s="23" t="s">
        <v>697</v>
      </c>
      <c r="J475" s="23" t="s">
        <v>697</v>
      </c>
      <c r="K475" s="23" t="s">
        <v>697</v>
      </c>
      <c r="L475" s="23" t="s">
        <v>697</v>
      </c>
      <c r="M475" s="23" t="s">
        <v>697</v>
      </c>
      <c r="N475" s="23" t="s">
        <v>697</v>
      </c>
      <c r="O475" s="23" t="s">
        <v>697</v>
      </c>
      <c r="P475" s="23" t="s">
        <v>697</v>
      </c>
      <c r="Q475" s="27">
        <v>0</v>
      </c>
      <c r="R475" s="27" t="s">
        <v>704</v>
      </c>
      <c r="S475" s="27" t="s">
        <v>698</v>
      </c>
      <c r="T475" s="28" t="s">
        <v>694</v>
      </c>
      <c r="U475" s="28"/>
      <c r="V475" s="27" t="s">
        <v>2238</v>
      </c>
      <c r="W475" s="27" t="s">
        <v>905</v>
      </c>
      <c r="X475" s="27"/>
      <c r="Y475" s="27"/>
      <c r="Z475" s="27" t="s">
        <v>2239</v>
      </c>
      <c r="AA475" s="27"/>
      <c r="AB475" s="27"/>
      <c r="AC475" s="27"/>
      <c r="AD475" s="27"/>
      <c r="AE475" s="27"/>
      <c r="AF475" s="27"/>
      <c r="AG475" s="27"/>
      <c r="AH475" s="27"/>
      <c r="AI475" s="27" t="s">
        <v>2240</v>
      </c>
      <c r="AJ475" s="28" t="s">
        <v>704</v>
      </c>
      <c r="AK475" s="27" t="s">
        <v>698</v>
      </c>
      <c r="AL475" s="27" t="s">
        <v>698</v>
      </c>
      <c r="AM475" s="27" t="s">
        <v>698</v>
      </c>
      <c r="AN475" s="27" t="s">
        <v>698</v>
      </c>
      <c r="AO475" s="27" t="s">
        <v>698</v>
      </c>
      <c r="AP475" s="27" t="s">
        <v>698</v>
      </c>
      <c r="AQ475" s="27" t="s">
        <v>698</v>
      </c>
      <c r="AR475" s="27" t="s">
        <v>698</v>
      </c>
      <c r="AS475" s="27" t="s">
        <v>698</v>
      </c>
      <c r="AT475" s="27" t="s">
        <v>698</v>
      </c>
      <c r="AU475" s="27" t="s">
        <v>698</v>
      </c>
      <c r="AV475" s="27" t="s">
        <v>698</v>
      </c>
      <c r="AW475" s="27" t="s">
        <v>698</v>
      </c>
      <c r="AX475" s="27" t="s">
        <v>698</v>
      </c>
      <c r="AY475" s="27" t="s">
        <v>698</v>
      </c>
      <c r="AZ475" s="27" t="s">
        <v>698</v>
      </c>
      <c r="BA475" s="27" t="s">
        <v>698</v>
      </c>
      <c r="BB475" s="27" t="s">
        <v>698</v>
      </c>
      <c r="BC475" s="27" t="s">
        <v>698</v>
      </c>
      <c r="BD475" s="27" t="s">
        <v>698</v>
      </c>
      <c r="BE475" s="27" t="s">
        <v>698</v>
      </c>
      <c r="BF475" s="27" t="s">
        <v>698</v>
      </c>
      <c r="BG475" s="27" t="s">
        <v>698</v>
      </c>
      <c r="BH475" s="27" t="s">
        <v>698</v>
      </c>
      <c r="BI475" s="27" t="s">
        <v>698</v>
      </c>
      <c r="BJ475" s="27" t="s">
        <v>698</v>
      </c>
      <c r="BK475" s="27" t="s">
        <v>698</v>
      </c>
      <c r="BL475" s="27" t="s">
        <v>698</v>
      </c>
      <c r="BM475" s="27" t="s">
        <v>698</v>
      </c>
      <c r="BN475" s="27" t="s">
        <v>698</v>
      </c>
      <c r="BO475" s="27" t="s">
        <v>704</v>
      </c>
      <c r="BP475" s="27" t="s">
        <v>698</v>
      </c>
      <c r="BQ475" s="27" t="s">
        <v>698</v>
      </c>
      <c r="BR475" s="27" t="s">
        <v>704</v>
      </c>
      <c r="BS475" s="27" t="s">
        <v>704</v>
      </c>
      <c r="BT475" s="27" t="s">
        <v>704</v>
      </c>
      <c r="BU475" s="27" t="s">
        <v>704</v>
      </c>
      <c r="BV475" s="27" t="s">
        <v>704</v>
      </c>
      <c r="BW475" s="27" t="s">
        <v>704</v>
      </c>
      <c r="BX475" s="27" t="s">
        <v>704</v>
      </c>
      <c r="BY475" s="27" t="s">
        <v>704</v>
      </c>
      <c r="BZ475" s="27" t="s">
        <v>704</v>
      </c>
      <c r="CA475" s="27" t="s">
        <v>704</v>
      </c>
      <c r="CB475" s="27" t="s">
        <v>704</v>
      </c>
      <c r="CC475" s="27" t="s">
        <v>704</v>
      </c>
      <c r="CD475" s="27" t="s">
        <v>704</v>
      </c>
      <c r="CE475" s="27" t="s">
        <v>704</v>
      </c>
      <c r="CF475" s="27" t="s">
        <v>704</v>
      </c>
      <c r="CG475" s="27" t="s">
        <v>704</v>
      </c>
      <c r="CH475" s="27" t="s">
        <v>704</v>
      </c>
      <c r="CI475" s="27" t="s">
        <v>704</v>
      </c>
      <c r="CJ475" s="27" t="s">
        <v>704</v>
      </c>
      <c r="CK475" s="27" t="s">
        <v>704</v>
      </c>
      <c r="CL475" s="27" t="s">
        <v>704</v>
      </c>
      <c r="CM475" s="27" t="s">
        <v>704</v>
      </c>
      <c r="CN475" s="27" t="s">
        <v>704</v>
      </c>
      <c r="CO475" s="27" t="s">
        <v>704</v>
      </c>
      <c r="CP475" s="27" t="s">
        <v>704</v>
      </c>
      <c r="CQ475" s="27" t="s">
        <v>704</v>
      </c>
      <c r="CR475" s="27" t="s">
        <v>704</v>
      </c>
      <c r="CS475" s="27" t="s">
        <v>704</v>
      </c>
      <c r="CT475" s="27" t="s">
        <v>704</v>
      </c>
      <c r="CU475" s="27" t="s">
        <v>704</v>
      </c>
      <c r="CV475" s="27" t="s">
        <v>704</v>
      </c>
      <c r="CW475" s="27" t="s">
        <v>704</v>
      </c>
      <c r="CX475" s="27" t="s">
        <v>704</v>
      </c>
      <c r="CY475" s="27" t="s">
        <v>704</v>
      </c>
      <c r="CZ475" s="27" t="s">
        <v>704</v>
      </c>
      <c r="DA475" s="27" t="s">
        <v>704</v>
      </c>
      <c r="DB475" s="27" t="s">
        <v>698</v>
      </c>
      <c r="DC475" s="27" t="s">
        <v>698</v>
      </c>
      <c r="DD475" s="27" t="s">
        <v>698</v>
      </c>
      <c r="DE475" s="27" t="s">
        <v>698</v>
      </c>
      <c r="DF475" s="27" t="s">
        <v>704</v>
      </c>
      <c r="DG475" s="27" t="s">
        <v>704</v>
      </c>
      <c r="DH475" s="27" t="s">
        <v>704</v>
      </c>
      <c r="DI475" s="27" t="s">
        <v>704</v>
      </c>
      <c r="DJ475" s="27" t="s">
        <v>704</v>
      </c>
      <c r="DK475" s="27" t="s">
        <v>704</v>
      </c>
      <c r="DL475" s="27" t="s">
        <v>704</v>
      </c>
      <c r="DM475" s="27" t="s">
        <v>704</v>
      </c>
      <c r="DN475" s="27" t="s">
        <v>704</v>
      </c>
      <c r="DO475" s="27" t="s">
        <v>704</v>
      </c>
      <c r="DP475" s="27" t="s">
        <v>704</v>
      </c>
      <c r="DQ475" s="27" t="s">
        <v>704</v>
      </c>
      <c r="DR475" s="27" t="s">
        <v>704</v>
      </c>
      <c r="DS475" s="27"/>
      <c r="DT475" s="27" t="s">
        <v>704</v>
      </c>
      <c r="DU475" s="27" t="s">
        <v>704</v>
      </c>
      <c r="DV475" s="27" t="s">
        <v>704</v>
      </c>
      <c r="DW475" s="27" t="s">
        <v>704</v>
      </c>
      <c r="DX475" s="27" t="s">
        <v>704</v>
      </c>
      <c r="DY475" s="27" t="s">
        <v>704</v>
      </c>
      <c r="DZ475" s="27" t="s">
        <v>704</v>
      </c>
      <c r="EA475" s="27" t="s">
        <v>704</v>
      </c>
      <c r="EB475" s="27" t="s">
        <v>704</v>
      </c>
      <c r="EC475" s="27" t="s">
        <v>704</v>
      </c>
      <c r="ED475" s="27" t="s">
        <v>704</v>
      </c>
      <c r="EE475" s="27" t="s">
        <v>704</v>
      </c>
      <c r="EF475" s="27" t="s">
        <v>704</v>
      </c>
      <c r="EG475" s="27" t="s">
        <v>694</v>
      </c>
      <c r="EH475" s="27" t="s">
        <v>698</v>
      </c>
      <c r="EI475" s="27" t="s">
        <v>698</v>
      </c>
      <c r="EJ475" s="27" t="s">
        <v>698</v>
      </c>
      <c r="EK475" s="27" t="s">
        <v>698</v>
      </c>
      <c r="EL475" s="27" t="s">
        <v>698</v>
      </c>
      <c r="EM475" s="27" t="s">
        <v>698</v>
      </c>
      <c r="EN475" s="27" t="s">
        <v>698</v>
      </c>
      <c r="EO475" s="27" t="s">
        <v>698</v>
      </c>
      <c r="EP475" s="27" t="s">
        <v>698</v>
      </c>
      <c r="EQ475" s="27" t="s">
        <v>698</v>
      </c>
      <c r="ER475" s="27" t="s">
        <v>698</v>
      </c>
      <c r="ES475" s="27" t="s">
        <v>698</v>
      </c>
      <c r="ET475" s="27" t="s">
        <v>698</v>
      </c>
      <c r="EU475" s="27" t="s">
        <v>698</v>
      </c>
      <c r="EV475" s="27" t="s">
        <v>698</v>
      </c>
      <c r="EW475" s="27" t="s">
        <v>698</v>
      </c>
      <c r="EX475" s="27" t="s">
        <v>698</v>
      </c>
      <c r="EY475" s="27" t="s">
        <v>698</v>
      </c>
      <c r="EZ475" s="27" t="s">
        <v>698</v>
      </c>
      <c r="FA475" s="27" t="s">
        <v>698</v>
      </c>
      <c r="FB475" s="27" t="s">
        <v>698</v>
      </c>
      <c r="FC475" s="27" t="s">
        <v>698</v>
      </c>
      <c r="FD475" s="27" t="s">
        <v>698</v>
      </c>
      <c r="FE475" s="27" t="s">
        <v>694</v>
      </c>
      <c r="FF475" s="27" t="s">
        <v>704</v>
      </c>
      <c r="FG475" s="27" t="s">
        <v>704</v>
      </c>
      <c r="FH475" s="27" t="s">
        <v>704</v>
      </c>
      <c r="FI475" s="27" t="s">
        <v>704</v>
      </c>
      <c r="FJ475" s="27" t="s">
        <v>694</v>
      </c>
      <c r="FK475" s="27" t="s">
        <v>704</v>
      </c>
      <c r="FL475" s="27" t="s">
        <v>704</v>
      </c>
      <c r="FM475" s="27" t="s">
        <v>704</v>
      </c>
      <c r="FN475" s="27" t="s">
        <v>694</v>
      </c>
      <c r="FO475" s="72" t="s">
        <v>1175</v>
      </c>
      <c r="FP475" s="72" t="s">
        <v>698</v>
      </c>
      <c r="FQ475" s="72" t="s">
        <v>1176</v>
      </c>
      <c r="FR475" s="72" t="s">
        <v>2116</v>
      </c>
      <c r="FS475" s="72" t="s">
        <v>1178</v>
      </c>
      <c r="FT475" s="72" t="s">
        <v>698</v>
      </c>
      <c r="FU475" s="72" t="s">
        <v>698</v>
      </c>
      <c r="FV475" s="72" t="s">
        <v>698</v>
      </c>
      <c r="FW475" s="78" t="s">
        <v>698</v>
      </c>
      <c r="FX475" s="78" t="s">
        <v>698</v>
      </c>
      <c r="FY475" s="72" t="s">
        <v>698</v>
      </c>
      <c r="FZ475" s="90"/>
      <c r="GA475" s="90"/>
      <c r="GB475" s="90"/>
      <c r="GC475" s="90"/>
      <c r="GD475" s="90"/>
      <c r="GE475" s="90"/>
      <c r="GF475" s="90"/>
      <c r="GG475" s="90"/>
      <c r="GH475" s="105" t="s">
        <v>1179</v>
      </c>
      <c r="GI475" s="106"/>
      <c r="GJ475" s="27"/>
      <c r="GK475" s="28"/>
      <c r="GL475" s="27"/>
    </row>
    <row r="476" spans="1:194" x14ac:dyDescent="0.25">
      <c r="A476" s="71" t="str">
        <f>CONCATENATE($W$7,": ",$X$444," - ",$Y$474,": ",Z476)</f>
        <v xml:space="preserve">Expenditure: Operational Cost - Commission: Prepaid Electricity           </v>
      </c>
      <c r="B476" s="27" t="s">
        <v>1190</v>
      </c>
      <c r="C476" s="27" t="str">
        <f t="shared" si="47"/>
        <v>IE010013002000000000000000000000000000</v>
      </c>
      <c r="D476" s="23" t="s">
        <v>1166</v>
      </c>
      <c r="E476" s="23" t="s">
        <v>724</v>
      </c>
      <c r="F476" s="23" t="s">
        <v>738</v>
      </c>
      <c r="G476" s="23" t="s">
        <v>707</v>
      </c>
      <c r="H476" s="23" t="s">
        <v>697</v>
      </c>
      <c r="I476" s="23" t="s">
        <v>697</v>
      </c>
      <c r="J476" s="23" t="s">
        <v>697</v>
      </c>
      <c r="K476" s="23" t="s">
        <v>697</v>
      </c>
      <c r="L476" s="23" t="s">
        <v>697</v>
      </c>
      <c r="M476" s="23" t="s">
        <v>697</v>
      </c>
      <c r="N476" s="23" t="s">
        <v>697</v>
      </c>
      <c r="O476" s="23" t="s">
        <v>697</v>
      </c>
      <c r="P476" s="23" t="s">
        <v>697</v>
      </c>
      <c r="Q476" s="27">
        <v>0</v>
      </c>
      <c r="R476" s="27" t="s">
        <v>704</v>
      </c>
      <c r="S476" s="27" t="s">
        <v>698</v>
      </c>
      <c r="T476" s="28" t="s">
        <v>694</v>
      </c>
      <c r="U476" s="28"/>
      <c r="V476" s="27" t="s">
        <v>2241</v>
      </c>
      <c r="W476" s="27" t="s">
        <v>905</v>
      </c>
      <c r="X476" s="27"/>
      <c r="Y476" s="27"/>
      <c r="Z476" s="27" t="s">
        <v>2242</v>
      </c>
      <c r="AA476" s="27"/>
      <c r="AB476" s="27"/>
      <c r="AC476" s="27"/>
      <c r="AD476" s="27"/>
      <c r="AE476" s="27"/>
      <c r="AF476" s="27"/>
      <c r="AG476" s="27"/>
      <c r="AH476" s="27"/>
      <c r="AI476" s="27" t="s">
        <v>2243</v>
      </c>
      <c r="AJ476" s="28" t="s">
        <v>704</v>
      </c>
      <c r="AK476" s="27" t="s">
        <v>698</v>
      </c>
      <c r="AL476" s="27" t="s">
        <v>698</v>
      </c>
      <c r="AM476" s="27" t="s">
        <v>698</v>
      </c>
      <c r="AN476" s="27" t="s">
        <v>698</v>
      </c>
      <c r="AO476" s="27" t="s">
        <v>698</v>
      </c>
      <c r="AP476" s="27" t="s">
        <v>698</v>
      </c>
      <c r="AQ476" s="27" t="s">
        <v>698</v>
      </c>
      <c r="AR476" s="27" t="s">
        <v>698</v>
      </c>
      <c r="AS476" s="27" t="s">
        <v>698</v>
      </c>
      <c r="AT476" s="27" t="s">
        <v>698</v>
      </c>
      <c r="AU476" s="27" t="s">
        <v>698</v>
      </c>
      <c r="AV476" s="27" t="s">
        <v>698</v>
      </c>
      <c r="AW476" s="27" t="s">
        <v>698</v>
      </c>
      <c r="AX476" s="27" t="s">
        <v>698</v>
      </c>
      <c r="AY476" s="27" t="s">
        <v>698</v>
      </c>
      <c r="AZ476" s="27" t="s">
        <v>698</v>
      </c>
      <c r="BA476" s="27" t="s">
        <v>698</v>
      </c>
      <c r="BB476" s="27" t="s">
        <v>698</v>
      </c>
      <c r="BC476" s="27" t="s">
        <v>698</v>
      </c>
      <c r="BD476" s="27" t="s">
        <v>698</v>
      </c>
      <c r="BE476" s="27" t="s">
        <v>698</v>
      </c>
      <c r="BF476" s="27" t="s">
        <v>698</v>
      </c>
      <c r="BG476" s="27" t="s">
        <v>698</v>
      </c>
      <c r="BH476" s="27" t="s">
        <v>698</v>
      </c>
      <c r="BI476" s="27" t="s">
        <v>698</v>
      </c>
      <c r="BJ476" s="27" t="s">
        <v>698</v>
      </c>
      <c r="BK476" s="27" t="s">
        <v>698</v>
      </c>
      <c r="BL476" s="27" t="s">
        <v>698</v>
      </c>
      <c r="BM476" s="27" t="s">
        <v>698</v>
      </c>
      <c r="BN476" s="27" t="s">
        <v>698</v>
      </c>
      <c r="BO476" s="27" t="s">
        <v>704</v>
      </c>
      <c r="BP476" s="27" t="s">
        <v>698</v>
      </c>
      <c r="BQ476" s="27" t="s">
        <v>698</v>
      </c>
      <c r="BR476" s="27" t="s">
        <v>704</v>
      </c>
      <c r="BS476" s="27" t="s">
        <v>704</v>
      </c>
      <c r="BT476" s="27" t="s">
        <v>704</v>
      </c>
      <c r="BU476" s="27" t="s">
        <v>704</v>
      </c>
      <c r="BV476" s="27" t="s">
        <v>704</v>
      </c>
      <c r="BW476" s="27" t="s">
        <v>704</v>
      </c>
      <c r="BX476" s="27" t="s">
        <v>704</v>
      </c>
      <c r="BY476" s="27" t="s">
        <v>704</v>
      </c>
      <c r="BZ476" s="27" t="s">
        <v>704</v>
      </c>
      <c r="CA476" s="27" t="s">
        <v>704</v>
      </c>
      <c r="CB476" s="27" t="s">
        <v>704</v>
      </c>
      <c r="CC476" s="27" t="s">
        <v>704</v>
      </c>
      <c r="CD476" s="27" t="s">
        <v>704</v>
      </c>
      <c r="CE476" s="27" t="s">
        <v>704</v>
      </c>
      <c r="CF476" s="27" t="s">
        <v>704</v>
      </c>
      <c r="CG476" s="27" t="s">
        <v>704</v>
      </c>
      <c r="CH476" s="27" t="s">
        <v>704</v>
      </c>
      <c r="CI476" s="27" t="s">
        <v>704</v>
      </c>
      <c r="CJ476" s="27" t="s">
        <v>704</v>
      </c>
      <c r="CK476" s="27" t="s">
        <v>704</v>
      </c>
      <c r="CL476" s="27" t="s">
        <v>704</v>
      </c>
      <c r="CM476" s="27" t="s">
        <v>704</v>
      </c>
      <c r="CN476" s="27" t="s">
        <v>704</v>
      </c>
      <c r="CO476" s="27" t="s">
        <v>704</v>
      </c>
      <c r="CP476" s="27" t="s">
        <v>704</v>
      </c>
      <c r="CQ476" s="27" t="s">
        <v>704</v>
      </c>
      <c r="CR476" s="27" t="s">
        <v>704</v>
      </c>
      <c r="CS476" s="27" t="s">
        <v>704</v>
      </c>
      <c r="CT476" s="27" t="s">
        <v>704</v>
      </c>
      <c r="CU476" s="27" t="s">
        <v>704</v>
      </c>
      <c r="CV476" s="27" t="s">
        <v>704</v>
      </c>
      <c r="CW476" s="27" t="s">
        <v>704</v>
      </c>
      <c r="CX476" s="27" t="s">
        <v>704</v>
      </c>
      <c r="CY476" s="27" t="s">
        <v>704</v>
      </c>
      <c r="CZ476" s="27" t="s">
        <v>704</v>
      </c>
      <c r="DA476" s="27" t="s">
        <v>704</v>
      </c>
      <c r="DB476" s="27" t="s">
        <v>698</v>
      </c>
      <c r="DC476" s="27" t="s">
        <v>698</v>
      </c>
      <c r="DD476" s="27" t="s">
        <v>698</v>
      </c>
      <c r="DE476" s="27" t="s">
        <v>698</v>
      </c>
      <c r="DF476" s="27" t="s">
        <v>704</v>
      </c>
      <c r="DG476" s="27" t="s">
        <v>704</v>
      </c>
      <c r="DH476" s="27" t="s">
        <v>704</v>
      </c>
      <c r="DI476" s="27" t="s">
        <v>704</v>
      </c>
      <c r="DJ476" s="27" t="s">
        <v>704</v>
      </c>
      <c r="DK476" s="27" t="s">
        <v>704</v>
      </c>
      <c r="DL476" s="27" t="s">
        <v>704</v>
      </c>
      <c r="DM476" s="27" t="s">
        <v>704</v>
      </c>
      <c r="DN476" s="27" t="s">
        <v>704</v>
      </c>
      <c r="DO476" s="27" t="s">
        <v>704</v>
      </c>
      <c r="DP476" s="27" t="s">
        <v>704</v>
      </c>
      <c r="DQ476" s="27" t="s">
        <v>704</v>
      </c>
      <c r="DR476" s="27" t="s">
        <v>704</v>
      </c>
      <c r="DS476" s="27"/>
      <c r="DT476" s="27" t="s">
        <v>704</v>
      </c>
      <c r="DU476" s="27" t="s">
        <v>704</v>
      </c>
      <c r="DV476" s="27" t="s">
        <v>704</v>
      </c>
      <c r="DW476" s="27" t="s">
        <v>704</v>
      </c>
      <c r="DX476" s="27" t="s">
        <v>704</v>
      </c>
      <c r="DY476" s="27" t="s">
        <v>704</v>
      </c>
      <c r="DZ476" s="27" t="s">
        <v>704</v>
      </c>
      <c r="EA476" s="27" t="s">
        <v>704</v>
      </c>
      <c r="EB476" s="27" t="s">
        <v>704</v>
      </c>
      <c r="EC476" s="27" t="s">
        <v>704</v>
      </c>
      <c r="ED476" s="27" t="s">
        <v>704</v>
      </c>
      <c r="EE476" s="27" t="s">
        <v>704</v>
      </c>
      <c r="EF476" s="27" t="s">
        <v>704</v>
      </c>
      <c r="EG476" s="27" t="s">
        <v>694</v>
      </c>
      <c r="EH476" s="27" t="s">
        <v>698</v>
      </c>
      <c r="EI476" s="27" t="s">
        <v>698</v>
      </c>
      <c r="EJ476" s="27" t="s">
        <v>698</v>
      </c>
      <c r="EK476" s="27" t="s">
        <v>698</v>
      </c>
      <c r="EL476" s="27" t="s">
        <v>698</v>
      </c>
      <c r="EM476" s="27" t="s">
        <v>698</v>
      </c>
      <c r="EN476" s="27" t="s">
        <v>698</v>
      </c>
      <c r="EO476" s="27" t="s">
        <v>698</v>
      </c>
      <c r="EP476" s="27" t="s">
        <v>698</v>
      </c>
      <c r="EQ476" s="27" t="s">
        <v>698</v>
      </c>
      <c r="ER476" s="27" t="s">
        <v>698</v>
      </c>
      <c r="ES476" s="27" t="s">
        <v>698</v>
      </c>
      <c r="ET476" s="27" t="s">
        <v>698</v>
      </c>
      <c r="EU476" s="27" t="s">
        <v>698</v>
      </c>
      <c r="EV476" s="27" t="s">
        <v>698</v>
      </c>
      <c r="EW476" s="27" t="s">
        <v>698</v>
      </c>
      <c r="EX476" s="27" t="s">
        <v>698</v>
      </c>
      <c r="EY476" s="27" t="s">
        <v>698</v>
      </c>
      <c r="EZ476" s="27" t="s">
        <v>698</v>
      </c>
      <c r="FA476" s="27" t="s">
        <v>698</v>
      </c>
      <c r="FB476" s="27" t="s">
        <v>698</v>
      </c>
      <c r="FC476" s="27" t="s">
        <v>698</v>
      </c>
      <c r="FD476" s="27" t="s">
        <v>698</v>
      </c>
      <c r="FE476" s="27" t="s">
        <v>694</v>
      </c>
      <c r="FF476" s="27" t="s">
        <v>704</v>
      </c>
      <c r="FG476" s="27" t="s">
        <v>704</v>
      </c>
      <c r="FH476" s="27" t="s">
        <v>704</v>
      </c>
      <c r="FI476" s="27" t="s">
        <v>704</v>
      </c>
      <c r="FJ476" s="27" t="s">
        <v>694</v>
      </c>
      <c r="FK476" s="27" t="s">
        <v>704</v>
      </c>
      <c r="FL476" s="27" t="s">
        <v>704</v>
      </c>
      <c r="FM476" s="27" t="s">
        <v>704</v>
      </c>
      <c r="FN476" s="27" t="s">
        <v>694</v>
      </c>
      <c r="FO476" s="72" t="s">
        <v>1175</v>
      </c>
      <c r="FP476" s="72" t="s">
        <v>698</v>
      </c>
      <c r="FQ476" s="72" t="s">
        <v>1176</v>
      </c>
      <c r="FR476" s="72" t="s">
        <v>2116</v>
      </c>
      <c r="FS476" s="72" t="s">
        <v>1178</v>
      </c>
      <c r="FT476" s="72" t="s">
        <v>698</v>
      </c>
      <c r="FU476" s="72" t="s">
        <v>698</v>
      </c>
      <c r="FV476" s="72" t="s">
        <v>698</v>
      </c>
      <c r="FW476" s="78" t="s">
        <v>698</v>
      </c>
      <c r="FX476" s="78" t="s">
        <v>698</v>
      </c>
      <c r="FY476" s="72" t="s">
        <v>698</v>
      </c>
      <c r="FZ476" s="90"/>
      <c r="GA476" s="90"/>
      <c r="GB476" s="90"/>
      <c r="GC476" s="90"/>
      <c r="GD476" s="90"/>
      <c r="GE476" s="90"/>
      <c r="GF476" s="90"/>
      <c r="GG476" s="90"/>
      <c r="GH476" s="105" t="s">
        <v>1179</v>
      </c>
      <c r="GI476" s="106"/>
      <c r="GJ476" s="27"/>
      <c r="GK476" s="28"/>
      <c r="GL476" s="27"/>
    </row>
    <row r="477" spans="1:194" x14ac:dyDescent="0.25">
      <c r="A477" s="71" t="str">
        <f t="shared" si="46"/>
        <v>Expenditure: Operational Cost - Cost relating to the Sale of Houses</v>
      </c>
      <c r="B477" s="27" t="s">
        <v>1190</v>
      </c>
      <c r="C477" s="27" t="str">
        <f t="shared" si="47"/>
        <v>IE010014000000000000000000000000000000</v>
      </c>
      <c r="D477" s="23" t="s">
        <v>1166</v>
      </c>
      <c r="E477" s="23" t="s">
        <v>724</v>
      </c>
      <c r="F477" s="23" t="s">
        <v>739</v>
      </c>
      <c r="G477" s="23" t="s">
        <v>697</v>
      </c>
      <c r="H477" s="23" t="s">
        <v>697</v>
      </c>
      <c r="I477" s="23" t="s">
        <v>697</v>
      </c>
      <c r="J477" s="23" t="s">
        <v>697</v>
      </c>
      <c r="K477" s="23" t="s">
        <v>697</v>
      </c>
      <c r="L477" s="23" t="s">
        <v>697</v>
      </c>
      <c r="M477" s="23" t="s">
        <v>697</v>
      </c>
      <c r="N477" s="23" t="s">
        <v>697</v>
      </c>
      <c r="O477" s="23" t="s">
        <v>697</v>
      </c>
      <c r="P477" s="23" t="s">
        <v>697</v>
      </c>
      <c r="Q477" s="27">
        <v>0</v>
      </c>
      <c r="R477" s="27" t="s">
        <v>704</v>
      </c>
      <c r="S477" s="27" t="s">
        <v>698</v>
      </c>
      <c r="T477" s="28" t="s">
        <v>694</v>
      </c>
      <c r="U477" s="28"/>
      <c r="V477" s="28" t="s">
        <v>2244</v>
      </c>
      <c r="W477" s="27" t="s">
        <v>905</v>
      </c>
      <c r="X477" s="27"/>
      <c r="Y477" s="27" t="s">
        <v>2245</v>
      </c>
      <c r="Z477" s="27"/>
      <c r="AA477" s="27"/>
      <c r="AB477" s="27"/>
      <c r="AC477" s="27"/>
      <c r="AD477" s="27"/>
      <c r="AE477" s="27"/>
      <c r="AF477" s="27"/>
      <c r="AG477" s="27"/>
      <c r="AH477" s="27"/>
      <c r="AI477" s="27" t="s">
        <v>2246</v>
      </c>
      <c r="AJ477" s="28" t="s">
        <v>704</v>
      </c>
      <c r="AK477" s="27" t="s">
        <v>698</v>
      </c>
      <c r="AL477" s="27" t="s">
        <v>698</v>
      </c>
      <c r="AM477" s="27" t="s">
        <v>698</v>
      </c>
      <c r="AN477" s="27" t="s">
        <v>698</v>
      </c>
      <c r="AO477" s="27" t="s">
        <v>698</v>
      </c>
      <c r="AP477" s="27" t="s">
        <v>698</v>
      </c>
      <c r="AQ477" s="27" t="s">
        <v>698</v>
      </c>
      <c r="AR477" s="27" t="s">
        <v>698</v>
      </c>
      <c r="AS477" s="27" t="s">
        <v>698</v>
      </c>
      <c r="AT477" s="27" t="s">
        <v>698</v>
      </c>
      <c r="AU477" s="27" t="s">
        <v>698</v>
      </c>
      <c r="AV477" s="27" t="s">
        <v>698</v>
      </c>
      <c r="AW477" s="27" t="s">
        <v>698</v>
      </c>
      <c r="AX477" s="27" t="s">
        <v>698</v>
      </c>
      <c r="AY477" s="27" t="s">
        <v>698</v>
      </c>
      <c r="AZ477" s="27" t="s">
        <v>698</v>
      </c>
      <c r="BA477" s="27" t="s">
        <v>698</v>
      </c>
      <c r="BB477" s="27" t="s">
        <v>698</v>
      </c>
      <c r="BC477" s="27" t="s">
        <v>698</v>
      </c>
      <c r="BD477" s="27" t="s">
        <v>698</v>
      </c>
      <c r="BE477" s="27" t="s">
        <v>698</v>
      </c>
      <c r="BF477" s="27" t="s">
        <v>698</v>
      </c>
      <c r="BG477" s="27" t="s">
        <v>698</v>
      </c>
      <c r="BH477" s="27" t="s">
        <v>698</v>
      </c>
      <c r="BI477" s="27" t="s">
        <v>698</v>
      </c>
      <c r="BJ477" s="27" t="s">
        <v>698</v>
      </c>
      <c r="BK477" s="27" t="s">
        <v>698</v>
      </c>
      <c r="BL477" s="27" t="s">
        <v>698</v>
      </c>
      <c r="BM477" s="27" t="s">
        <v>698</v>
      </c>
      <c r="BN477" s="27" t="s">
        <v>698</v>
      </c>
      <c r="BO477" s="27" t="s">
        <v>698</v>
      </c>
      <c r="BP477" s="27" t="s">
        <v>698</v>
      </c>
      <c r="BQ477" s="27" t="s">
        <v>698</v>
      </c>
      <c r="BR477" s="27" t="s">
        <v>698</v>
      </c>
      <c r="BS477" s="27" t="s">
        <v>698</v>
      </c>
      <c r="BT477" s="27" t="s">
        <v>698</v>
      </c>
      <c r="BU477" s="27" t="s">
        <v>698</v>
      </c>
      <c r="BV477" s="27" t="s">
        <v>698</v>
      </c>
      <c r="BW477" s="27" t="s">
        <v>698</v>
      </c>
      <c r="BX477" s="27" t="s">
        <v>698</v>
      </c>
      <c r="BY477" s="27" t="s">
        <v>698</v>
      </c>
      <c r="BZ477" s="27" t="s">
        <v>698</v>
      </c>
      <c r="CA477" s="27" t="s">
        <v>698</v>
      </c>
      <c r="CB477" s="27" t="s">
        <v>698</v>
      </c>
      <c r="CC477" s="27" t="s">
        <v>698</v>
      </c>
      <c r="CD477" s="27" t="s">
        <v>698</v>
      </c>
      <c r="CE477" s="27" t="s">
        <v>698</v>
      </c>
      <c r="CF477" s="27" t="s">
        <v>698</v>
      </c>
      <c r="CG477" s="27" t="s">
        <v>698</v>
      </c>
      <c r="CH477" s="27" t="s">
        <v>698</v>
      </c>
      <c r="CI477" s="27" t="s">
        <v>698</v>
      </c>
      <c r="CJ477" s="27" t="s">
        <v>704</v>
      </c>
      <c r="CK477" s="27" t="s">
        <v>698</v>
      </c>
      <c r="CL477" s="27" t="s">
        <v>698</v>
      </c>
      <c r="CM477" s="27" t="s">
        <v>698</v>
      </c>
      <c r="CN477" s="27" t="s">
        <v>704</v>
      </c>
      <c r="CO477" s="27" t="s">
        <v>698</v>
      </c>
      <c r="CP477" s="27" t="s">
        <v>698</v>
      </c>
      <c r="CQ477" s="27" t="s">
        <v>698</v>
      </c>
      <c r="CR477" s="27" t="s">
        <v>698</v>
      </c>
      <c r="CS477" s="27" t="s">
        <v>698</v>
      </c>
      <c r="CT477" s="27" t="s">
        <v>698</v>
      </c>
      <c r="CU477" s="27" t="s">
        <v>704</v>
      </c>
      <c r="CV477" s="27" t="s">
        <v>698</v>
      </c>
      <c r="CW477" s="27" t="s">
        <v>698</v>
      </c>
      <c r="CX477" s="27" t="s">
        <v>698</v>
      </c>
      <c r="CY477" s="27" t="s">
        <v>698</v>
      </c>
      <c r="CZ477" s="27" t="s">
        <v>698</v>
      </c>
      <c r="DA477" s="27" t="s">
        <v>698</v>
      </c>
      <c r="DB477" s="27" t="s">
        <v>698</v>
      </c>
      <c r="DC477" s="27" t="s">
        <v>698</v>
      </c>
      <c r="DD477" s="27" t="s">
        <v>698</v>
      </c>
      <c r="DE477" s="27" t="s">
        <v>698</v>
      </c>
      <c r="DF477" s="27" t="s">
        <v>698</v>
      </c>
      <c r="DG477" s="27" t="s">
        <v>698</v>
      </c>
      <c r="DH477" s="27" t="e">
        <v>#REF!</v>
      </c>
      <c r="DI477" s="27" t="s">
        <v>698</v>
      </c>
      <c r="DJ477" s="27" t="e">
        <v>#REF!</v>
      </c>
      <c r="DK477" s="27" t="s">
        <v>698</v>
      </c>
      <c r="DL477" s="27" t="e">
        <v>#REF!</v>
      </c>
      <c r="DM477" s="27" t="e">
        <v>#REF!</v>
      </c>
      <c r="DN477" s="27" t="e">
        <v>#REF!</v>
      </c>
      <c r="DO477" s="27" t="e">
        <v>#REF!</v>
      </c>
      <c r="DP477" s="27" t="e">
        <v>#REF!</v>
      </c>
      <c r="DQ477" s="27" t="e">
        <v>#REF!</v>
      </c>
      <c r="DR477" s="27" t="e">
        <v>#REF!</v>
      </c>
      <c r="DS477" s="27"/>
      <c r="DT477" s="27" t="s">
        <v>698</v>
      </c>
      <c r="DU477" s="27" t="e">
        <v>#REF!</v>
      </c>
      <c r="DV477" s="27" t="s">
        <v>698</v>
      </c>
      <c r="DW477" s="27" t="e">
        <v>#REF!</v>
      </c>
      <c r="DX477" s="27" t="s">
        <v>698</v>
      </c>
      <c r="DY477" s="27" t="e">
        <v>#REF!</v>
      </c>
      <c r="DZ477" s="27" t="s">
        <v>698</v>
      </c>
      <c r="EA477" s="27" t="e">
        <v>#REF!</v>
      </c>
      <c r="EB477" s="27" t="s">
        <v>698</v>
      </c>
      <c r="EC477" s="27" t="e">
        <v>#REF!</v>
      </c>
      <c r="ED477" s="27" t="s">
        <v>698</v>
      </c>
      <c r="EE477" s="27" t="e">
        <v>#REF!</v>
      </c>
      <c r="EF477" s="27" t="s">
        <v>698</v>
      </c>
      <c r="EG477" s="27" t="s">
        <v>694</v>
      </c>
      <c r="EH477" s="27" t="s">
        <v>698</v>
      </c>
      <c r="EI477" s="27" t="s">
        <v>698</v>
      </c>
      <c r="EJ477" s="27" t="s">
        <v>698</v>
      </c>
      <c r="EK477" s="27" t="s">
        <v>698</v>
      </c>
      <c r="EL477" s="27" t="s">
        <v>698</v>
      </c>
      <c r="EM477" s="27" t="s">
        <v>698</v>
      </c>
      <c r="EN477" s="27" t="s">
        <v>698</v>
      </c>
      <c r="EO477" s="27" t="s">
        <v>698</v>
      </c>
      <c r="EP477" s="27" t="s">
        <v>698</v>
      </c>
      <c r="EQ477" s="27" t="s">
        <v>698</v>
      </c>
      <c r="ER477" s="27" t="s">
        <v>698</v>
      </c>
      <c r="ES477" s="27" t="s">
        <v>698</v>
      </c>
      <c r="ET477" s="27" t="s">
        <v>698</v>
      </c>
      <c r="EU477" s="27" t="s">
        <v>698</v>
      </c>
      <c r="EV477" s="27" t="s">
        <v>698</v>
      </c>
      <c r="EW477" s="27" t="s">
        <v>698</v>
      </c>
      <c r="EX477" s="27" t="s">
        <v>698</v>
      </c>
      <c r="EY477" s="27" t="s">
        <v>698</v>
      </c>
      <c r="EZ477" s="27" t="s">
        <v>698</v>
      </c>
      <c r="FA477" s="27" t="s">
        <v>698</v>
      </c>
      <c r="FB477" s="27" t="s">
        <v>698</v>
      </c>
      <c r="FC477" s="27" t="s">
        <v>698</v>
      </c>
      <c r="FD477" s="27" t="s">
        <v>698</v>
      </c>
      <c r="FE477" s="27" t="s">
        <v>694</v>
      </c>
      <c r="FF477" s="27" t="s">
        <v>698</v>
      </c>
      <c r="FG477" s="27" t="s">
        <v>698</v>
      </c>
      <c r="FH477" s="27" t="s">
        <v>698</v>
      </c>
      <c r="FI477" s="27" t="s">
        <v>698</v>
      </c>
      <c r="FJ477" s="27" t="s">
        <v>694</v>
      </c>
      <c r="FK477" s="27" t="s">
        <v>698</v>
      </c>
      <c r="FL477" s="27" t="s">
        <v>698</v>
      </c>
      <c r="FM477" s="27" t="s">
        <v>698</v>
      </c>
      <c r="FN477" s="27" t="s">
        <v>694</v>
      </c>
      <c r="FO477" s="72" t="s">
        <v>1175</v>
      </c>
      <c r="FP477" s="72" t="s">
        <v>698</v>
      </c>
      <c r="FQ477" s="72" t="s">
        <v>1176</v>
      </c>
      <c r="FR477" s="72" t="s">
        <v>2116</v>
      </c>
      <c r="FS477" s="72" t="s">
        <v>1178</v>
      </c>
      <c r="FT477" s="72" t="s">
        <v>698</v>
      </c>
      <c r="FU477" s="72" t="s">
        <v>698</v>
      </c>
      <c r="FV477" s="72" t="s">
        <v>698</v>
      </c>
      <c r="FW477" s="78" t="s">
        <v>698</v>
      </c>
      <c r="FX477" s="78" t="s">
        <v>698</v>
      </c>
      <c r="FY477" s="72" t="s">
        <v>698</v>
      </c>
      <c r="FZ477" s="90"/>
      <c r="GA477" s="90"/>
      <c r="GB477" s="90"/>
      <c r="GC477" s="90"/>
      <c r="GD477" s="90"/>
      <c r="GE477" s="90"/>
      <c r="GF477" s="90"/>
      <c r="GG477" s="90"/>
      <c r="GH477" s="105" t="s">
        <v>1179</v>
      </c>
      <c r="GI477" s="106"/>
      <c r="GJ477" s="27"/>
      <c r="GK477" s="28"/>
      <c r="GL477" s="27"/>
    </row>
    <row r="478" spans="1:194" x14ac:dyDescent="0.25">
      <c r="A478" s="71" t="str">
        <f t="shared" si="46"/>
        <v>Expenditure: Operational Cost - Courier and Delivery Services</v>
      </c>
      <c r="B478" s="27" t="s">
        <v>1190</v>
      </c>
      <c r="C478" s="27" t="str">
        <f t="shared" si="47"/>
        <v>IE010015000000000000000000000000000000</v>
      </c>
      <c r="D478" s="23" t="s">
        <v>1166</v>
      </c>
      <c r="E478" s="23" t="s">
        <v>724</v>
      </c>
      <c r="F478" s="23" t="s">
        <v>740</v>
      </c>
      <c r="G478" s="23" t="s">
        <v>697</v>
      </c>
      <c r="H478" s="23" t="s">
        <v>697</v>
      </c>
      <c r="I478" s="23" t="s">
        <v>697</v>
      </c>
      <c r="J478" s="23" t="s">
        <v>697</v>
      </c>
      <c r="K478" s="23" t="s">
        <v>697</v>
      </c>
      <c r="L478" s="23" t="s">
        <v>697</v>
      </c>
      <c r="M478" s="23" t="s">
        <v>697</v>
      </c>
      <c r="N478" s="23" t="s">
        <v>697</v>
      </c>
      <c r="O478" s="23" t="s">
        <v>697</v>
      </c>
      <c r="P478" s="23" t="s">
        <v>697</v>
      </c>
      <c r="Q478" s="27">
        <v>0</v>
      </c>
      <c r="R478" s="27" t="s">
        <v>704</v>
      </c>
      <c r="S478" s="27" t="s">
        <v>698</v>
      </c>
      <c r="T478" s="28" t="s">
        <v>694</v>
      </c>
      <c r="U478" s="28"/>
      <c r="V478" s="27" t="s">
        <v>2247</v>
      </c>
      <c r="W478" s="27" t="s">
        <v>905</v>
      </c>
      <c r="X478" s="27"/>
      <c r="Y478" s="27" t="s">
        <v>2248</v>
      </c>
      <c r="Z478" s="27"/>
      <c r="AA478" s="27"/>
      <c r="AB478" s="27"/>
      <c r="AC478" s="27"/>
      <c r="AD478" s="27"/>
      <c r="AE478" s="27"/>
      <c r="AF478" s="27"/>
      <c r="AG478" s="27"/>
      <c r="AH478" s="27"/>
      <c r="AI478" s="27" t="s">
        <v>2249</v>
      </c>
      <c r="AJ478" s="28" t="s">
        <v>704</v>
      </c>
      <c r="AK478" s="27" t="s">
        <v>704</v>
      </c>
      <c r="AL478" s="27" t="s">
        <v>704</v>
      </c>
      <c r="AM478" s="27" t="s">
        <v>704</v>
      </c>
      <c r="AN478" s="27" t="s">
        <v>704</v>
      </c>
      <c r="AO478" s="27" t="s">
        <v>704</v>
      </c>
      <c r="AP478" s="27" t="s">
        <v>704</v>
      </c>
      <c r="AQ478" s="27" t="s">
        <v>704</v>
      </c>
      <c r="AR478" s="27" t="s">
        <v>704</v>
      </c>
      <c r="AS478" s="27" t="s">
        <v>704</v>
      </c>
      <c r="AT478" s="27" t="s">
        <v>704</v>
      </c>
      <c r="AU478" s="27" t="s">
        <v>704</v>
      </c>
      <c r="AV478" s="27" t="s">
        <v>704</v>
      </c>
      <c r="AW478" s="27" t="s">
        <v>704</v>
      </c>
      <c r="AX478" s="27" t="s">
        <v>704</v>
      </c>
      <c r="AY478" s="27" t="s">
        <v>704</v>
      </c>
      <c r="AZ478" s="27" t="s">
        <v>704</v>
      </c>
      <c r="BA478" s="27" t="s">
        <v>704</v>
      </c>
      <c r="BB478" s="27" t="s">
        <v>704</v>
      </c>
      <c r="BC478" s="27" t="s">
        <v>704</v>
      </c>
      <c r="BD478" s="27" t="s">
        <v>704</v>
      </c>
      <c r="BE478" s="27" t="s">
        <v>704</v>
      </c>
      <c r="BF478" s="27" t="s">
        <v>704</v>
      </c>
      <c r="BG478" s="27" t="s">
        <v>704</v>
      </c>
      <c r="BH478" s="27" t="s">
        <v>704</v>
      </c>
      <c r="BI478" s="27" t="s">
        <v>704</v>
      </c>
      <c r="BJ478" s="27" t="s">
        <v>704</v>
      </c>
      <c r="BK478" s="27" t="s">
        <v>704</v>
      </c>
      <c r="BL478" s="27" t="s">
        <v>704</v>
      </c>
      <c r="BM478" s="27" t="s">
        <v>704</v>
      </c>
      <c r="BN478" s="27" t="s">
        <v>704</v>
      </c>
      <c r="BO478" s="27" t="s">
        <v>704</v>
      </c>
      <c r="BP478" s="27" t="s">
        <v>704</v>
      </c>
      <c r="BQ478" s="27" t="s">
        <v>704</v>
      </c>
      <c r="BR478" s="27" t="s">
        <v>704</v>
      </c>
      <c r="BS478" s="27" t="s">
        <v>704</v>
      </c>
      <c r="BT478" s="27" t="s">
        <v>704</v>
      </c>
      <c r="BU478" s="27" t="s">
        <v>704</v>
      </c>
      <c r="BV478" s="27" t="s">
        <v>704</v>
      </c>
      <c r="BW478" s="27" t="s">
        <v>704</v>
      </c>
      <c r="BX478" s="27" t="s">
        <v>704</v>
      </c>
      <c r="BY478" s="27" t="s">
        <v>704</v>
      </c>
      <c r="BZ478" s="27" t="s">
        <v>704</v>
      </c>
      <c r="CA478" s="27" t="s">
        <v>704</v>
      </c>
      <c r="CB478" s="27" t="s">
        <v>704</v>
      </c>
      <c r="CC478" s="27" t="s">
        <v>704</v>
      </c>
      <c r="CD478" s="27" t="s">
        <v>704</v>
      </c>
      <c r="CE478" s="27" t="s">
        <v>704</v>
      </c>
      <c r="CF478" s="27" t="s">
        <v>704</v>
      </c>
      <c r="CG478" s="27" t="s">
        <v>704</v>
      </c>
      <c r="CH478" s="27" t="s">
        <v>704</v>
      </c>
      <c r="CI478" s="27" t="s">
        <v>704</v>
      </c>
      <c r="CJ478" s="27" t="s">
        <v>704</v>
      </c>
      <c r="CK478" s="27" t="s">
        <v>704</v>
      </c>
      <c r="CL478" s="27" t="s">
        <v>704</v>
      </c>
      <c r="CM478" s="27" t="s">
        <v>704</v>
      </c>
      <c r="CN478" s="27" t="s">
        <v>704</v>
      </c>
      <c r="CO478" s="27" t="s">
        <v>704</v>
      </c>
      <c r="CP478" s="27" t="s">
        <v>704</v>
      </c>
      <c r="CQ478" s="27" t="s">
        <v>704</v>
      </c>
      <c r="CR478" s="27" t="s">
        <v>704</v>
      </c>
      <c r="CS478" s="27" t="s">
        <v>704</v>
      </c>
      <c r="CT478" s="27" t="s">
        <v>704</v>
      </c>
      <c r="CU478" s="27" t="s">
        <v>704</v>
      </c>
      <c r="CV478" s="27" t="s">
        <v>704</v>
      </c>
      <c r="CW478" s="27" t="s">
        <v>704</v>
      </c>
      <c r="CX478" s="27" t="s">
        <v>704</v>
      </c>
      <c r="CY478" s="27" t="s">
        <v>704</v>
      </c>
      <c r="CZ478" s="27" t="s">
        <v>704</v>
      </c>
      <c r="DA478" s="27" t="s">
        <v>704</v>
      </c>
      <c r="DB478" s="27" t="s">
        <v>698</v>
      </c>
      <c r="DC478" s="27" t="s">
        <v>698</v>
      </c>
      <c r="DD478" s="27" t="s">
        <v>698</v>
      </c>
      <c r="DE478" s="27" t="s">
        <v>698</v>
      </c>
      <c r="DF478" s="27" t="s">
        <v>704</v>
      </c>
      <c r="DG478" s="27" t="s">
        <v>704</v>
      </c>
      <c r="DH478" s="27" t="s">
        <v>704</v>
      </c>
      <c r="DI478" s="27" t="s">
        <v>704</v>
      </c>
      <c r="DJ478" s="27" t="s">
        <v>704</v>
      </c>
      <c r="DK478" s="27" t="s">
        <v>704</v>
      </c>
      <c r="DL478" s="27" t="s">
        <v>704</v>
      </c>
      <c r="DM478" s="27" t="s">
        <v>704</v>
      </c>
      <c r="DN478" s="27" t="s">
        <v>704</v>
      </c>
      <c r="DO478" s="27" t="s">
        <v>704</v>
      </c>
      <c r="DP478" s="27" t="s">
        <v>704</v>
      </c>
      <c r="DQ478" s="27" t="s">
        <v>704</v>
      </c>
      <c r="DR478" s="27" t="s">
        <v>704</v>
      </c>
      <c r="DS478" s="27"/>
      <c r="DT478" s="27" t="s">
        <v>704</v>
      </c>
      <c r="DU478" s="27" t="s">
        <v>704</v>
      </c>
      <c r="DV478" s="27" t="s">
        <v>704</v>
      </c>
      <c r="DW478" s="27" t="s">
        <v>704</v>
      </c>
      <c r="DX478" s="27" t="s">
        <v>704</v>
      </c>
      <c r="DY478" s="27" t="s">
        <v>704</v>
      </c>
      <c r="DZ478" s="27" t="s">
        <v>704</v>
      </c>
      <c r="EA478" s="27" t="s">
        <v>704</v>
      </c>
      <c r="EB478" s="27" t="s">
        <v>704</v>
      </c>
      <c r="EC478" s="27" t="s">
        <v>704</v>
      </c>
      <c r="ED478" s="27" t="s">
        <v>704</v>
      </c>
      <c r="EE478" s="27" t="s">
        <v>704</v>
      </c>
      <c r="EF478" s="27" t="s">
        <v>704</v>
      </c>
      <c r="EG478" s="27" t="s">
        <v>694</v>
      </c>
      <c r="EH478" s="27" t="s">
        <v>704</v>
      </c>
      <c r="EI478" s="27" t="s">
        <v>704</v>
      </c>
      <c r="EJ478" s="27" t="s">
        <v>704</v>
      </c>
      <c r="EK478" s="27" t="s">
        <v>704</v>
      </c>
      <c r="EL478" s="27" t="s">
        <v>704</v>
      </c>
      <c r="EM478" s="27" t="s">
        <v>704</v>
      </c>
      <c r="EN478" s="27" t="s">
        <v>704</v>
      </c>
      <c r="EO478" s="27" t="s">
        <v>704</v>
      </c>
      <c r="EP478" s="27" t="s">
        <v>704</v>
      </c>
      <c r="EQ478" s="27" t="s">
        <v>704</v>
      </c>
      <c r="ER478" s="27" t="s">
        <v>704</v>
      </c>
      <c r="ES478" s="27" t="s">
        <v>704</v>
      </c>
      <c r="ET478" s="27" t="s">
        <v>704</v>
      </c>
      <c r="EU478" s="27" t="s">
        <v>704</v>
      </c>
      <c r="EV478" s="27" t="s">
        <v>704</v>
      </c>
      <c r="EW478" s="27" t="s">
        <v>704</v>
      </c>
      <c r="EX478" s="27" t="s">
        <v>704</v>
      </c>
      <c r="EY478" s="27" t="s">
        <v>704</v>
      </c>
      <c r="EZ478" s="27" t="s">
        <v>704</v>
      </c>
      <c r="FA478" s="27" t="s">
        <v>704</v>
      </c>
      <c r="FB478" s="27" t="s">
        <v>704</v>
      </c>
      <c r="FC478" s="27" t="s">
        <v>704</v>
      </c>
      <c r="FD478" s="27" t="s">
        <v>704</v>
      </c>
      <c r="FE478" s="27" t="s">
        <v>694</v>
      </c>
      <c r="FF478" s="27" t="s">
        <v>704</v>
      </c>
      <c r="FG478" s="27" t="s">
        <v>704</v>
      </c>
      <c r="FH478" s="27" t="s">
        <v>704</v>
      </c>
      <c r="FI478" s="27" t="s">
        <v>704</v>
      </c>
      <c r="FJ478" s="27" t="s">
        <v>694</v>
      </c>
      <c r="FK478" s="27" t="s">
        <v>704</v>
      </c>
      <c r="FL478" s="27" t="s">
        <v>704</v>
      </c>
      <c r="FM478" s="27" t="s">
        <v>704</v>
      </c>
      <c r="FN478" s="27" t="s">
        <v>694</v>
      </c>
      <c r="FO478" s="72" t="s">
        <v>1175</v>
      </c>
      <c r="FP478" s="72" t="s">
        <v>698</v>
      </c>
      <c r="FQ478" s="72" t="s">
        <v>1176</v>
      </c>
      <c r="FR478" s="72" t="s">
        <v>2116</v>
      </c>
      <c r="FS478" s="72" t="s">
        <v>1178</v>
      </c>
      <c r="FT478" s="72" t="s">
        <v>698</v>
      </c>
      <c r="FU478" s="72" t="s">
        <v>698</v>
      </c>
      <c r="FV478" s="72" t="s">
        <v>698</v>
      </c>
      <c r="FW478" s="78" t="s">
        <v>698</v>
      </c>
      <c r="FX478" s="78" t="s">
        <v>698</v>
      </c>
      <c r="FY478" s="72" t="s">
        <v>698</v>
      </c>
      <c r="FZ478" s="90"/>
      <c r="GA478" s="90"/>
      <c r="GB478" s="90"/>
      <c r="GC478" s="90"/>
      <c r="GD478" s="90"/>
      <c r="GE478" s="90"/>
      <c r="GF478" s="90"/>
      <c r="GG478" s="90"/>
      <c r="GH478" s="105" t="s">
        <v>1179</v>
      </c>
      <c r="GI478" s="106"/>
      <c r="GJ478" s="27"/>
      <c r="GK478" s="28"/>
      <c r="GL478" s="27"/>
    </row>
    <row r="479" spans="1:194" x14ac:dyDescent="0.25">
      <c r="A479" s="71" t="str">
        <f t="shared" si="46"/>
        <v>Expenditure: Operational Cost - Communication</v>
      </c>
      <c r="B479" s="27" t="s">
        <v>694</v>
      </c>
      <c r="C479" s="27" t="str">
        <f t="shared" si="47"/>
        <v>IE010016000000000000000000000000000000</v>
      </c>
      <c r="D479" s="23" t="s">
        <v>1166</v>
      </c>
      <c r="E479" s="23" t="s">
        <v>724</v>
      </c>
      <c r="F479" s="23" t="s">
        <v>742</v>
      </c>
      <c r="G479" s="23" t="s">
        <v>697</v>
      </c>
      <c r="H479" s="23" t="s">
        <v>697</v>
      </c>
      <c r="I479" s="23" t="s">
        <v>697</v>
      </c>
      <c r="J479" s="23" t="s">
        <v>697</v>
      </c>
      <c r="K479" s="23" t="s">
        <v>697</v>
      </c>
      <c r="L479" s="23" t="s">
        <v>697</v>
      </c>
      <c r="M479" s="23" t="s">
        <v>697</v>
      </c>
      <c r="N479" s="23" t="s">
        <v>697</v>
      </c>
      <c r="O479" s="23" t="s">
        <v>697</v>
      </c>
      <c r="P479" s="23" t="s">
        <v>697</v>
      </c>
      <c r="Q479" s="27">
        <v>0</v>
      </c>
      <c r="R479" s="27" t="s">
        <v>698</v>
      </c>
      <c r="S479" s="27" t="s">
        <v>698</v>
      </c>
      <c r="T479" s="28" t="s">
        <v>694</v>
      </c>
      <c r="U479" s="28"/>
      <c r="V479" s="27" t="s">
        <v>2250</v>
      </c>
      <c r="W479" s="27" t="s">
        <v>905</v>
      </c>
      <c r="X479" s="27"/>
      <c r="Y479" s="27" t="s">
        <v>2251</v>
      </c>
      <c r="Z479" s="27"/>
      <c r="AA479" s="27"/>
      <c r="AB479" s="27"/>
      <c r="AC479" s="27"/>
      <c r="AD479" s="27"/>
      <c r="AE479" s="27"/>
      <c r="AF479" s="27"/>
      <c r="AG479" s="27"/>
      <c r="AH479" s="27"/>
      <c r="AI479" s="27" t="s">
        <v>2252</v>
      </c>
      <c r="AJ479" s="28" t="s">
        <v>694</v>
      </c>
      <c r="AK479" s="27" t="s">
        <v>694</v>
      </c>
      <c r="AL479" s="27" t="s">
        <v>694</v>
      </c>
      <c r="AM479" s="27" t="s">
        <v>694</v>
      </c>
      <c r="AN479" s="27" t="s">
        <v>694</v>
      </c>
      <c r="AO479" s="27" t="s">
        <v>694</v>
      </c>
      <c r="AP479" s="27" t="s">
        <v>694</v>
      </c>
      <c r="AQ479" s="27" t="s">
        <v>694</v>
      </c>
      <c r="AR479" s="27" t="s">
        <v>694</v>
      </c>
      <c r="AS479" s="27" t="s">
        <v>694</v>
      </c>
      <c r="AT479" s="27" t="s">
        <v>694</v>
      </c>
      <c r="AU479" s="27" t="s">
        <v>694</v>
      </c>
      <c r="AV479" s="27" t="s">
        <v>694</v>
      </c>
      <c r="AW479" s="27" t="s">
        <v>694</v>
      </c>
      <c r="AX479" s="27" t="s">
        <v>694</v>
      </c>
      <c r="AY479" s="27" t="s">
        <v>694</v>
      </c>
      <c r="AZ479" s="27" t="s">
        <v>694</v>
      </c>
      <c r="BA479" s="27" t="s">
        <v>694</v>
      </c>
      <c r="BB479" s="27" t="s">
        <v>694</v>
      </c>
      <c r="BC479" s="27" t="s">
        <v>694</v>
      </c>
      <c r="BD479" s="27" t="s">
        <v>694</v>
      </c>
      <c r="BE479" s="27" t="s">
        <v>694</v>
      </c>
      <c r="BF479" s="27" t="s">
        <v>694</v>
      </c>
      <c r="BG479" s="27" t="s">
        <v>694</v>
      </c>
      <c r="BH479" s="27" t="s">
        <v>694</v>
      </c>
      <c r="BI479" s="27" t="s">
        <v>694</v>
      </c>
      <c r="BJ479" s="27" t="s">
        <v>694</v>
      </c>
      <c r="BK479" s="27" t="s">
        <v>694</v>
      </c>
      <c r="BL479" s="27" t="s">
        <v>694</v>
      </c>
      <c r="BM479" s="27" t="s">
        <v>694</v>
      </c>
      <c r="BN479" s="27" t="s">
        <v>694</v>
      </c>
      <c r="BO479" s="27" t="s">
        <v>694</v>
      </c>
      <c r="BP479" s="27" t="s">
        <v>694</v>
      </c>
      <c r="BQ479" s="27" t="s">
        <v>694</v>
      </c>
      <c r="BR479" s="27" t="s">
        <v>694</v>
      </c>
      <c r="BS479" s="27" t="s">
        <v>694</v>
      </c>
      <c r="BT479" s="27" t="s">
        <v>694</v>
      </c>
      <c r="BU479" s="27" t="s">
        <v>694</v>
      </c>
      <c r="BV479" s="27" t="s">
        <v>694</v>
      </c>
      <c r="BW479" s="27" t="s">
        <v>694</v>
      </c>
      <c r="BX479" s="27" t="s">
        <v>694</v>
      </c>
      <c r="BY479" s="27" t="s">
        <v>694</v>
      </c>
      <c r="BZ479" s="27" t="s">
        <v>694</v>
      </c>
      <c r="CA479" s="27" t="s">
        <v>694</v>
      </c>
      <c r="CB479" s="27" t="s">
        <v>694</v>
      </c>
      <c r="CC479" s="27" t="s">
        <v>694</v>
      </c>
      <c r="CD479" s="27" t="s">
        <v>694</v>
      </c>
      <c r="CE479" s="27" t="s">
        <v>694</v>
      </c>
      <c r="CF479" s="27" t="s">
        <v>694</v>
      </c>
      <c r="CG479" s="27" t="s">
        <v>694</v>
      </c>
      <c r="CH479" s="27" t="s">
        <v>694</v>
      </c>
      <c r="CI479" s="27" t="s">
        <v>694</v>
      </c>
      <c r="CJ479" s="27" t="s">
        <v>694</v>
      </c>
      <c r="CK479" s="27" t="s">
        <v>694</v>
      </c>
      <c r="CL479" s="27" t="s">
        <v>694</v>
      </c>
      <c r="CM479" s="27" t="s">
        <v>694</v>
      </c>
      <c r="CN479" s="27" t="s">
        <v>694</v>
      </c>
      <c r="CO479" s="27" t="s">
        <v>694</v>
      </c>
      <c r="CP479" s="27" t="s">
        <v>694</v>
      </c>
      <c r="CQ479" s="27" t="s">
        <v>694</v>
      </c>
      <c r="CR479" s="27" t="s">
        <v>694</v>
      </c>
      <c r="CS479" s="27" t="s">
        <v>694</v>
      </c>
      <c r="CT479" s="27" t="s">
        <v>694</v>
      </c>
      <c r="CU479" s="27" t="s">
        <v>694</v>
      </c>
      <c r="CV479" s="27" t="s">
        <v>694</v>
      </c>
      <c r="CW479" s="27" t="s">
        <v>694</v>
      </c>
      <c r="CX479" s="27" t="s">
        <v>694</v>
      </c>
      <c r="CY479" s="27" t="s">
        <v>694</v>
      </c>
      <c r="CZ479" s="27" t="s">
        <v>694</v>
      </c>
      <c r="DA479" s="27" t="s">
        <v>694</v>
      </c>
      <c r="DB479" s="27" t="s">
        <v>694</v>
      </c>
      <c r="DC479" s="27" t="s">
        <v>694</v>
      </c>
      <c r="DD479" s="27" t="s">
        <v>694</v>
      </c>
      <c r="DE479" s="27" t="s">
        <v>694</v>
      </c>
      <c r="DF479" s="27" t="s">
        <v>694</v>
      </c>
      <c r="DG479" s="27" t="s">
        <v>694</v>
      </c>
      <c r="DH479" s="27" t="s">
        <v>694</v>
      </c>
      <c r="DI479" s="27" t="s">
        <v>694</v>
      </c>
      <c r="DJ479" s="27" t="s">
        <v>694</v>
      </c>
      <c r="DK479" s="27" t="s">
        <v>694</v>
      </c>
      <c r="DL479" s="27" t="s">
        <v>694</v>
      </c>
      <c r="DM479" s="27" t="s">
        <v>694</v>
      </c>
      <c r="DN479" s="27" t="s">
        <v>694</v>
      </c>
      <c r="DO479" s="27" t="s">
        <v>694</v>
      </c>
      <c r="DP479" s="27" t="s">
        <v>694</v>
      </c>
      <c r="DQ479" s="27" t="s">
        <v>694</v>
      </c>
      <c r="DR479" s="27" t="s">
        <v>694</v>
      </c>
      <c r="DS479" s="27"/>
      <c r="DT479" s="27" t="s">
        <v>694</v>
      </c>
      <c r="DU479" s="27" t="s">
        <v>694</v>
      </c>
      <c r="DV479" s="27" t="s">
        <v>694</v>
      </c>
      <c r="DW479" s="27" t="s">
        <v>694</v>
      </c>
      <c r="DX479" s="27" t="s">
        <v>694</v>
      </c>
      <c r="DY479" s="27" t="s">
        <v>694</v>
      </c>
      <c r="DZ479" s="27" t="s">
        <v>694</v>
      </c>
      <c r="EA479" s="27" t="s">
        <v>694</v>
      </c>
      <c r="EB479" s="27" t="s">
        <v>694</v>
      </c>
      <c r="EC479" s="27" t="s">
        <v>694</v>
      </c>
      <c r="ED479" s="27" t="s">
        <v>694</v>
      </c>
      <c r="EE479" s="27" t="s">
        <v>694</v>
      </c>
      <c r="EF479" s="27" t="s">
        <v>694</v>
      </c>
      <c r="EG479" s="27" t="s">
        <v>694</v>
      </c>
      <c r="EH479" s="27" t="s">
        <v>694</v>
      </c>
      <c r="EI479" s="27" t="s">
        <v>694</v>
      </c>
      <c r="EJ479" s="27" t="s">
        <v>694</v>
      </c>
      <c r="EK479" s="27" t="s">
        <v>694</v>
      </c>
      <c r="EL479" s="27" t="s">
        <v>694</v>
      </c>
      <c r="EM479" s="27" t="s">
        <v>694</v>
      </c>
      <c r="EN479" s="27" t="s">
        <v>694</v>
      </c>
      <c r="EO479" s="27" t="s">
        <v>694</v>
      </c>
      <c r="EP479" s="27" t="s">
        <v>694</v>
      </c>
      <c r="EQ479" s="27" t="s">
        <v>694</v>
      </c>
      <c r="ER479" s="27" t="s">
        <v>694</v>
      </c>
      <c r="ES479" s="27" t="s">
        <v>694</v>
      </c>
      <c r="ET479" s="27" t="s">
        <v>694</v>
      </c>
      <c r="EU479" s="27" t="s">
        <v>694</v>
      </c>
      <c r="EV479" s="27" t="s">
        <v>694</v>
      </c>
      <c r="EW479" s="27" t="s">
        <v>694</v>
      </c>
      <c r="EX479" s="27" t="s">
        <v>694</v>
      </c>
      <c r="EY479" s="27" t="s">
        <v>694</v>
      </c>
      <c r="EZ479" s="27" t="s">
        <v>694</v>
      </c>
      <c r="FA479" s="27" t="s">
        <v>694</v>
      </c>
      <c r="FB479" s="27" t="s">
        <v>694</v>
      </c>
      <c r="FC479" s="27" t="s">
        <v>694</v>
      </c>
      <c r="FD479" s="27" t="s">
        <v>694</v>
      </c>
      <c r="FE479" s="27" t="s">
        <v>694</v>
      </c>
      <c r="FF479" s="27" t="s">
        <v>694</v>
      </c>
      <c r="FG479" s="27" t="s">
        <v>694</v>
      </c>
      <c r="FH479" s="27" t="s">
        <v>694</v>
      </c>
      <c r="FI479" s="27" t="s">
        <v>694</v>
      </c>
      <c r="FJ479" s="27" t="s">
        <v>694</v>
      </c>
      <c r="FK479" s="27" t="s">
        <v>694</v>
      </c>
      <c r="FL479" s="27" t="s">
        <v>694</v>
      </c>
      <c r="FM479" s="27" t="s">
        <v>694</v>
      </c>
      <c r="FN479" s="27" t="s">
        <v>694</v>
      </c>
      <c r="FO479" s="72" t="s">
        <v>698</v>
      </c>
      <c r="FP479" s="72" t="s">
        <v>698</v>
      </c>
      <c r="FQ479" s="72" t="s">
        <v>698</v>
      </c>
      <c r="FR479" s="72" t="s">
        <v>698</v>
      </c>
      <c r="FS479" s="72" t="s">
        <v>698</v>
      </c>
      <c r="FT479" s="72" t="s">
        <v>698</v>
      </c>
      <c r="FU479" s="72" t="s">
        <v>698</v>
      </c>
      <c r="FV479" s="72" t="s">
        <v>698</v>
      </c>
      <c r="FW479" s="78" t="s">
        <v>698</v>
      </c>
      <c r="FX479" s="78" t="s">
        <v>698</v>
      </c>
      <c r="FY479" s="72" t="s">
        <v>698</v>
      </c>
      <c r="FZ479" s="90"/>
      <c r="GA479" s="90"/>
      <c r="GB479" s="90"/>
      <c r="GC479" s="90"/>
      <c r="GD479" s="90"/>
      <c r="GE479" s="90"/>
      <c r="GF479" s="90"/>
      <c r="GG479" s="90"/>
      <c r="GH479" s="105" t="s">
        <v>694</v>
      </c>
      <c r="GI479" s="106"/>
      <c r="GJ479" s="27"/>
      <c r="GK479" s="28"/>
      <c r="GL479" s="27"/>
    </row>
    <row r="480" spans="1:194" x14ac:dyDescent="0.25">
      <c r="A480" s="71" t="str">
        <f>CONCATENATE($W$7,": ",$X$444," - ",$Y$479,": ",Z480)</f>
        <v>Expenditure: Operational Cost - Communication: Cellular Contract (Subscription and Calls)</v>
      </c>
      <c r="B480" s="27" t="s">
        <v>1190</v>
      </c>
      <c r="C480" s="27" t="str">
        <f t="shared" si="47"/>
        <v>IE010016001000000000000000000000000000</v>
      </c>
      <c r="D480" s="23" t="s">
        <v>1166</v>
      </c>
      <c r="E480" s="23" t="s">
        <v>724</v>
      </c>
      <c r="F480" s="23" t="s">
        <v>742</v>
      </c>
      <c r="G480" s="23" t="s">
        <v>702</v>
      </c>
      <c r="H480" s="23" t="s">
        <v>697</v>
      </c>
      <c r="I480" s="23" t="s">
        <v>697</v>
      </c>
      <c r="J480" s="23" t="s">
        <v>697</v>
      </c>
      <c r="K480" s="23" t="s">
        <v>697</v>
      </c>
      <c r="L480" s="23" t="s">
        <v>697</v>
      </c>
      <c r="M480" s="23" t="s">
        <v>697</v>
      </c>
      <c r="N480" s="23" t="s">
        <v>697</v>
      </c>
      <c r="O480" s="23" t="s">
        <v>697</v>
      </c>
      <c r="P480" s="23" t="s">
        <v>697</v>
      </c>
      <c r="Q480" s="27">
        <v>0</v>
      </c>
      <c r="R480" s="27" t="s">
        <v>704</v>
      </c>
      <c r="S480" s="27" t="s">
        <v>698</v>
      </c>
      <c r="T480" s="28" t="s">
        <v>694</v>
      </c>
      <c r="U480" s="28"/>
      <c r="V480" s="27" t="s">
        <v>2253</v>
      </c>
      <c r="W480" s="27" t="s">
        <v>905</v>
      </c>
      <c r="X480" s="27"/>
      <c r="Y480" s="27"/>
      <c r="Z480" s="27" t="s">
        <v>2254</v>
      </c>
      <c r="AA480" s="27"/>
      <c r="AB480" s="27"/>
      <c r="AC480" s="27"/>
      <c r="AD480" s="27"/>
      <c r="AE480" s="27"/>
      <c r="AF480" s="27"/>
      <c r="AG480" s="27"/>
      <c r="AH480" s="27"/>
      <c r="AI480" s="27" t="s">
        <v>2255</v>
      </c>
      <c r="AJ480" s="28" t="s">
        <v>704</v>
      </c>
      <c r="AK480" s="27" t="s">
        <v>704</v>
      </c>
      <c r="AL480" s="27" t="s">
        <v>704</v>
      </c>
      <c r="AM480" s="27" t="s">
        <v>704</v>
      </c>
      <c r="AN480" s="27" t="s">
        <v>704</v>
      </c>
      <c r="AO480" s="27" t="s">
        <v>704</v>
      </c>
      <c r="AP480" s="27" t="s">
        <v>704</v>
      </c>
      <c r="AQ480" s="27" t="s">
        <v>704</v>
      </c>
      <c r="AR480" s="27" t="s">
        <v>704</v>
      </c>
      <c r="AS480" s="27" t="s">
        <v>704</v>
      </c>
      <c r="AT480" s="27" t="s">
        <v>704</v>
      </c>
      <c r="AU480" s="27" t="s">
        <v>704</v>
      </c>
      <c r="AV480" s="27" t="s">
        <v>704</v>
      </c>
      <c r="AW480" s="27" t="s">
        <v>704</v>
      </c>
      <c r="AX480" s="27" t="s">
        <v>704</v>
      </c>
      <c r="AY480" s="27" t="s">
        <v>704</v>
      </c>
      <c r="AZ480" s="27" t="s">
        <v>704</v>
      </c>
      <c r="BA480" s="27" t="s">
        <v>704</v>
      </c>
      <c r="BB480" s="27" t="s">
        <v>704</v>
      </c>
      <c r="BC480" s="27" t="s">
        <v>704</v>
      </c>
      <c r="BD480" s="27" t="s">
        <v>704</v>
      </c>
      <c r="BE480" s="27" t="s">
        <v>704</v>
      </c>
      <c r="BF480" s="27" t="s">
        <v>704</v>
      </c>
      <c r="BG480" s="27" t="s">
        <v>704</v>
      </c>
      <c r="BH480" s="27" t="s">
        <v>704</v>
      </c>
      <c r="BI480" s="27" t="s">
        <v>704</v>
      </c>
      <c r="BJ480" s="27" t="s">
        <v>704</v>
      </c>
      <c r="BK480" s="27" t="s">
        <v>704</v>
      </c>
      <c r="BL480" s="27" t="s">
        <v>704</v>
      </c>
      <c r="BM480" s="27" t="s">
        <v>704</v>
      </c>
      <c r="BN480" s="27" t="s">
        <v>704</v>
      </c>
      <c r="BO480" s="27" t="s">
        <v>704</v>
      </c>
      <c r="BP480" s="27" t="s">
        <v>704</v>
      </c>
      <c r="BQ480" s="27" t="s">
        <v>704</v>
      </c>
      <c r="BR480" s="27" t="s">
        <v>704</v>
      </c>
      <c r="BS480" s="27" t="s">
        <v>704</v>
      </c>
      <c r="BT480" s="27" t="s">
        <v>704</v>
      </c>
      <c r="BU480" s="27" t="s">
        <v>704</v>
      </c>
      <c r="BV480" s="27" t="s">
        <v>704</v>
      </c>
      <c r="BW480" s="27" t="s">
        <v>704</v>
      </c>
      <c r="BX480" s="27" t="s">
        <v>704</v>
      </c>
      <c r="BY480" s="27" t="s">
        <v>704</v>
      </c>
      <c r="BZ480" s="27" t="s">
        <v>704</v>
      </c>
      <c r="CA480" s="27" t="s">
        <v>704</v>
      </c>
      <c r="CB480" s="27" t="s">
        <v>704</v>
      </c>
      <c r="CC480" s="27" t="s">
        <v>704</v>
      </c>
      <c r="CD480" s="27" t="s">
        <v>704</v>
      </c>
      <c r="CE480" s="27" t="s">
        <v>704</v>
      </c>
      <c r="CF480" s="27" t="s">
        <v>704</v>
      </c>
      <c r="CG480" s="27" t="s">
        <v>704</v>
      </c>
      <c r="CH480" s="27" t="s">
        <v>704</v>
      </c>
      <c r="CI480" s="27" t="s">
        <v>704</v>
      </c>
      <c r="CJ480" s="27" t="s">
        <v>704</v>
      </c>
      <c r="CK480" s="27" t="s">
        <v>704</v>
      </c>
      <c r="CL480" s="27" t="s">
        <v>704</v>
      </c>
      <c r="CM480" s="27" t="s">
        <v>704</v>
      </c>
      <c r="CN480" s="27" t="s">
        <v>704</v>
      </c>
      <c r="CO480" s="27" t="s">
        <v>704</v>
      </c>
      <c r="CP480" s="27" t="s">
        <v>704</v>
      </c>
      <c r="CQ480" s="27" t="s">
        <v>704</v>
      </c>
      <c r="CR480" s="27" t="s">
        <v>704</v>
      </c>
      <c r="CS480" s="27" t="s">
        <v>704</v>
      </c>
      <c r="CT480" s="27" t="s">
        <v>704</v>
      </c>
      <c r="CU480" s="27" t="s">
        <v>704</v>
      </c>
      <c r="CV480" s="27" t="s">
        <v>704</v>
      </c>
      <c r="CW480" s="27" t="s">
        <v>704</v>
      </c>
      <c r="CX480" s="27" t="s">
        <v>704</v>
      </c>
      <c r="CY480" s="27" t="s">
        <v>704</v>
      </c>
      <c r="CZ480" s="27" t="s">
        <v>704</v>
      </c>
      <c r="DA480" s="27" t="s">
        <v>704</v>
      </c>
      <c r="DB480" s="27" t="s">
        <v>698</v>
      </c>
      <c r="DC480" s="27" t="s">
        <v>698</v>
      </c>
      <c r="DD480" s="27" t="s">
        <v>698</v>
      </c>
      <c r="DE480" s="27" t="s">
        <v>698</v>
      </c>
      <c r="DF480" s="27" t="s">
        <v>704</v>
      </c>
      <c r="DG480" s="27" t="s">
        <v>704</v>
      </c>
      <c r="DH480" s="27" t="s">
        <v>704</v>
      </c>
      <c r="DI480" s="27" t="s">
        <v>704</v>
      </c>
      <c r="DJ480" s="27" t="s">
        <v>704</v>
      </c>
      <c r="DK480" s="27" t="s">
        <v>704</v>
      </c>
      <c r="DL480" s="27" t="s">
        <v>704</v>
      </c>
      <c r="DM480" s="27" t="s">
        <v>704</v>
      </c>
      <c r="DN480" s="27" t="s">
        <v>704</v>
      </c>
      <c r="DO480" s="27" t="s">
        <v>704</v>
      </c>
      <c r="DP480" s="27" t="s">
        <v>704</v>
      </c>
      <c r="DQ480" s="27" t="s">
        <v>704</v>
      </c>
      <c r="DR480" s="27" t="s">
        <v>704</v>
      </c>
      <c r="DS480" s="27"/>
      <c r="DT480" s="27" t="s">
        <v>704</v>
      </c>
      <c r="DU480" s="27" t="s">
        <v>704</v>
      </c>
      <c r="DV480" s="27" t="s">
        <v>704</v>
      </c>
      <c r="DW480" s="27" t="s">
        <v>704</v>
      </c>
      <c r="DX480" s="27" t="s">
        <v>704</v>
      </c>
      <c r="DY480" s="27" t="s">
        <v>704</v>
      </c>
      <c r="DZ480" s="27" t="s">
        <v>704</v>
      </c>
      <c r="EA480" s="27" t="s">
        <v>704</v>
      </c>
      <c r="EB480" s="27" t="s">
        <v>704</v>
      </c>
      <c r="EC480" s="27" t="s">
        <v>704</v>
      </c>
      <c r="ED480" s="27" t="s">
        <v>704</v>
      </c>
      <c r="EE480" s="27" t="s">
        <v>704</v>
      </c>
      <c r="EF480" s="27" t="s">
        <v>704</v>
      </c>
      <c r="EG480" s="27" t="s">
        <v>694</v>
      </c>
      <c r="EH480" s="27" t="s">
        <v>704</v>
      </c>
      <c r="EI480" s="27" t="s">
        <v>704</v>
      </c>
      <c r="EJ480" s="27" t="s">
        <v>704</v>
      </c>
      <c r="EK480" s="27" t="s">
        <v>704</v>
      </c>
      <c r="EL480" s="27" t="s">
        <v>704</v>
      </c>
      <c r="EM480" s="27" t="s">
        <v>704</v>
      </c>
      <c r="EN480" s="27" t="s">
        <v>704</v>
      </c>
      <c r="EO480" s="27" t="s">
        <v>704</v>
      </c>
      <c r="EP480" s="27" t="s">
        <v>704</v>
      </c>
      <c r="EQ480" s="27" t="s">
        <v>704</v>
      </c>
      <c r="ER480" s="27" t="s">
        <v>704</v>
      </c>
      <c r="ES480" s="27" t="s">
        <v>704</v>
      </c>
      <c r="ET480" s="27" t="s">
        <v>704</v>
      </c>
      <c r="EU480" s="27" t="s">
        <v>704</v>
      </c>
      <c r="EV480" s="27" t="s">
        <v>704</v>
      </c>
      <c r="EW480" s="27" t="s">
        <v>704</v>
      </c>
      <c r="EX480" s="27" t="s">
        <v>704</v>
      </c>
      <c r="EY480" s="27" t="s">
        <v>704</v>
      </c>
      <c r="EZ480" s="27" t="s">
        <v>704</v>
      </c>
      <c r="FA480" s="27" t="s">
        <v>704</v>
      </c>
      <c r="FB480" s="27" t="s">
        <v>704</v>
      </c>
      <c r="FC480" s="27" t="s">
        <v>704</v>
      </c>
      <c r="FD480" s="27" t="s">
        <v>704</v>
      </c>
      <c r="FE480" s="27" t="s">
        <v>694</v>
      </c>
      <c r="FF480" s="27" t="s">
        <v>704</v>
      </c>
      <c r="FG480" s="27" t="s">
        <v>704</v>
      </c>
      <c r="FH480" s="27" t="s">
        <v>704</v>
      </c>
      <c r="FI480" s="27" t="s">
        <v>704</v>
      </c>
      <c r="FJ480" s="27" t="s">
        <v>694</v>
      </c>
      <c r="FK480" s="27" t="s">
        <v>704</v>
      </c>
      <c r="FL480" s="27" t="s">
        <v>704</v>
      </c>
      <c r="FM480" s="27" t="s">
        <v>704</v>
      </c>
      <c r="FN480" s="27" t="s">
        <v>694</v>
      </c>
      <c r="FO480" s="72" t="s">
        <v>1175</v>
      </c>
      <c r="FP480" s="72" t="s">
        <v>698</v>
      </c>
      <c r="FQ480" s="72" t="s">
        <v>1176</v>
      </c>
      <c r="FR480" s="72" t="s">
        <v>2116</v>
      </c>
      <c r="FS480" s="72" t="s">
        <v>1178</v>
      </c>
      <c r="FT480" s="72" t="s">
        <v>698</v>
      </c>
      <c r="FU480" s="72" t="s">
        <v>698</v>
      </c>
      <c r="FV480" s="72" t="s">
        <v>698</v>
      </c>
      <c r="FW480" s="78" t="s">
        <v>698</v>
      </c>
      <c r="FX480" s="78" t="s">
        <v>698</v>
      </c>
      <c r="FY480" s="72" t="s">
        <v>698</v>
      </c>
      <c r="FZ480" s="90"/>
      <c r="GA480" s="90"/>
      <c r="GB480" s="90"/>
      <c r="GC480" s="90"/>
      <c r="GD480" s="90"/>
      <c r="GE480" s="90"/>
      <c r="GF480" s="90"/>
      <c r="GG480" s="90"/>
      <c r="GH480" s="105" t="s">
        <v>1179</v>
      </c>
      <c r="GI480" s="106"/>
      <c r="GJ480" s="27"/>
      <c r="GK480" s="28"/>
      <c r="GL480" s="27"/>
    </row>
    <row r="481" spans="1:194" x14ac:dyDescent="0.25">
      <c r="A481" s="71" t="str">
        <f t="shared" ref="A481:A489" si="49">CONCATENATE($W$7,": ",$X$444," - ",$Y$479,": ",Z481)</f>
        <v>Expenditure: Operational Cost - Communication: Licences (Radio and Television)</v>
      </c>
      <c r="B481" s="27" t="s">
        <v>1190</v>
      </c>
      <c r="C481" s="27" t="str">
        <f t="shared" si="47"/>
        <v>IE010016002000000000000000000000000000</v>
      </c>
      <c r="D481" s="23" t="s">
        <v>1166</v>
      </c>
      <c r="E481" s="23" t="s">
        <v>724</v>
      </c>
      <c r="F481" s="23" t="s">
        <v>742</v>
      </c>
      <c r="G481" s="23" t="s">
        <v>707</v>
      </c>
      <c r="H481" s="23" t="s">
        <v>697</v>
      </c>
      <c r="I481" s="23" t="s">
        <v>697</v>
      </c>
      <c r="J481" s="23" t="s">
        <v>697</v>
      </c>
      <c r="K481" s="23" t="s">
        <v>697</v>
      </c>
      <c r="L481" s="23" t="s">
        <v>697</v>
      </c>
      <c r="M481" s="23" t="s">
        <v>697</v>
      </c>
      <c r="N481" s="23" t="s">
        <v>697</v>
      </c>
      <c r="O481" s="23" t="s">
        <v>697</v>
      </c>
      <c r="P481" s="23" t="s">
        <v>697</v>
      </c>
      <c r="Q481" s="27">
        <v>0</v>
      </c>
      <c r="R481" s="27" t="s">
        <v>704</v>
      </c>
      <c r="S481" s="27" t="s">
        <v>698</v>
      </c>
      <c r="T481" s="28" t="s">
        <v>694</v>
      </c>
      <c r="U481" s="28"/>
      <c r="V481" s="27" t="s">
        <v>2256</v>
      </c>
      <c r="W481" s="27" t="s">
        <v>905</v>
      </c>
      <c r="X481" s="27"/>
      <c r="Y481" s="27"/>
      <c r="Z481" s="27" t="s">
        <v>2257</v>
      </c>
      <c r="AA481" s="27"/>
      <c r="AB481" s="27"/>
      <c r="AC481" s="27"/>
      <c r="AD481" s="27"/>
      <c r="AE481" s="27"/>
      <c r="AF481" s="27"/>
      <c r="AG481" s="27"/>
      <c r="AH481" s="27"/>
      <c r="AI481" s="27" t="s">
        <v>2258</v>
      </c>
      <c r="AJ481" s="28" t="s">
        <v>704</v>
      </c>
      <c r="AK481" s="27" t="s">
        <v>704</v>
      </c>
      <c r="AL481" s="27" t="s">
        <v>704</v>
      </c>
      <c r="AM481" s="27" t="s">
        <v>704</v>
      </c>
      <c r="AN481" s="27" t="s">
        <v>704</v>
      </c>
      <c r="AO481" s="27" t="s">
        <v>704</v>
      </c>
      <c r="AP481" s="27" t="s">
        <v>704</v>
      </c>
      <c r="AQ481" s="27" t="s">
        <v>704</v>
      </c>
      <c r="AR481" s="27" t="s">
        <v>704</v>
      </c>
      <c r="AS481" s="27" t="s">
        <v>704</v>
      </c>
      <c r="AT481" s="27" t="s">
        <v>704</v>
      </c>
      <c r="AU481" s="27" t="s">
        <v>704</v>
      </c>
      <c r="AV481" s="27" t="s">
        <v>704</v>
      </c>
      <c r="AW481" s="27" t="s">
        <v>704</v>
      </c>
      <c r="AX481" s="27" t="s">
        <v>704</v>
      </c>
      <c r="AY481" s="27" t="s">
        <v>704</v>
      </c>
      <c r="AZ481" s="27" t="s">
        <v>704</v>
      </c>
      <c r="BA481" s="27" t="s">
        <v>704</v>
      </c>
      <c r="BB481" s="27" t="s">
        <v>704</v>
      </c>
      <c r="BC481" s="27" t="s">
        <v>704</v>
      </c>
      <c r="BD481" s="27" t="s">
        <v>704</v>
      </c>
      <c r="BE481" s="27" t="s">
        <v>704</v>
      </c>
      <c r="BF481" s="27" t="s">
        <v>704</v>
      </c>
      <c r="BG481" s="27" t="s">
        <v>704</v>
      </c>
      <c r="BH481" s="27" t="s">
        <v>704</v>
      </c>
      <c r="BI481" s="27" t="s">
        <v>704</v>
      </c>
      <c r="BJ481" s="27" t="s">
        <v>704</v>
      </c>
      <c r="BK481" s="27" t="s">
        <v>704</v>
      </c>
      <c r="BL481" s="27" t="s">
        <v>704</v>
      </c>
      <c r="BM481" s="27" t="s">
        <v>704</v>
      </c>
      <c r="BN481" s="27" t="s">
        <v>704</v>
      </c>
      <c r="BO481" s="27" t="s">
        <v>704</v>
      </c>
      <c r="BP481" s="27" t="s">
        <v>704</v>
      </c>
      <c r="BQ481" s="27" t="s">
        <v>704</v>
      </c>
      <c r="BR481" s="27" t="s">
        <v>704</v>
      </c>
      <c r="BS481" s="27" t="s">
        <v>704</v>
      </c>
      <c r="BT481" s="27" t="s">
        <v>704</v>
      </c>
      <c r="BU481" s="27" t="s">
        <v>704</v>
      </c>
      <c r="BV481" s="27" t="s">
        <v>704</v>
      </c>
      <c r="BW481" s="27" t="s">
        <v>704</v>
      </c>
      <c r="BX481" s="27" t="s">
        <v>704</v>
      </c>
      <c r="BY481" s="27" t="s">
        <v>704</v>
      </c>
      <c r="BZ481" s="27" t="s">
        <v>704</v>
      </c>
      <c r="CA481" s="27" t="s">
        <v>704</v>
      </c>
      <c r="CB481" s="27" t="s">
        <v>704</v>
      </c>
      <c r="CC481" s="27" t="s">
        <v>704</v>
      </c>
      <c r="CD481" s="27" t="s">
        <v>704</v>
      </c>
      <c r="CE481" s="27" t="s">
        <v>704</v>
      </c>
      <c r="CF481" s="27" t="s">
        <v>704</v>
      </c>
      <c r="CG481" s="27" t="s">
        <v>704</v>
      </c>
      <c r="CH481" s="27" t="s">
        <v>704</v>
      </c>
      <c r="CI481" s="27" t="s">
        <v>704</v>
      </c>
      <c r="CJ481" s="27" t="s">
        <v>704</v>
      </c>
      <c r="CK481" s="27" t="s">
        <v>704</v>
      </c>
      <c r="CL481" s="27" t="s">
        <v>704</v>
      </c>
      <c r="CM481" s="27" t="s">
        <v>704</v>
      </c>
      <c r="CN481" s="27" t="s">
        <v>704</v>
      </c>
      <c r="CO481" s="27" t="s">
        <v>704</v>
      </c>
      <c r="CP481" s="27" t="s">
        <v>704</v>
      </c>
      <c r="CQ481" s="27" t="s">
        <v>704</v>
      </c>
      <c r="CR481" s="27" t="s">
        <v>704</v>
      </c>
      <c r="CS481" s="27" t="s">
        <v>704</v>
      </c>
      <c r="CT481" s="27" t="s">
        <v>704</v>
      </c>
      <c r="CU481" s="27" t="s">
        <v>704</v>
      </c>
      <c r="CV481" s="27" t="s">
        <v>704</v>
      </c>
      <c r="CW481" s="27" t="s">
        <v>704</v>
      </c>
      <c r="CX481" s="27" t="s">
        <v>704</v>
      </c>
      <c r="CY481" s="27" t="s">
        <v>704</v>
      </c>
      <c r="CZ481" s="27" t="s">
        <v>704</v>
      </c>
      <c r="DA481" s="27" t="s">
        <v>704</v>
      </c>
      <c r="DB481" s="27" t="s">
        <v>698</v>
      </c>
      <c r="DC481" s="27" t="s">
        <v>698</v>
      </c>
      <c r="DD481" s="27" t="s">
        <v>698</v>
      </c>
      <c r="DE481" s="27" t="s">
        <v>698</v>
      </c>
      <c r="DF481" s="27" t="s">
        <v>704</v>
      </c>
      <c r="DG481" s="27" t="s">
        <v>704</v>
      </c>
      <c r="DH481" s="27" t="s">
        <v>704</v>
      </c>
      <c r="DI481" s="27" t="s">
        <v>704</v>
      </c>
      <c r="DJ481" s="27" t="s">
        <v>704</v>
      </c>
      <c r="DK481" s="27" t="s">
        <v>704</v>
      </c>
      <c r="DL481" s="27" t="s">
        <v>704</v>
      </c>
      <c r="DM481" s="27" t="s">
        <v>704</v>
      </c>
      <c r="DN481" s="27" t="s">
        <v>704</v>
      </c>
      <c r="DO481" s="27" t="s">
        <v>704</v>
      </c>
      <c r="DP481" s="27" t="s">
        <v>704</v>
      </c>
      <c r="DQ481" s="27" t="s">
        <v>704</v>
      </c>
      <c r="DR481" s="27" t="s">
        <v>704</v>
      </c>
      <c r="DS481" s="27"/>
      <c r="DT481" s="27" t="s">
        <v>704</v>
      </c>
      <c r="DU481" s="27" t="s">
        <v>704</v>
      </c>
      <c r="DV481" s="27" t="s">
        <v>704</v>
      </c>
      <c r="DW481" s="27" t="s">
        <v>704</v>
      </c>
      <c r="DX481" s="27" t="s">
        <v>704</v>
      </c>
      <c r="DY481" s="27" t="s">
        <v>704</v>
      </c>
      <c r="DZ481" s="27" t="s">
        <v>704</v>
      </c>
      <c r="EA481" s="27" t="s">
        <v>704</v>
      </c>
      <c r="EB481" s="27" t="s">
        <v>704</v>
      </c>
      <c r="EC481" s="27" t="s">
        <v>704</v>
      </c>
      <c r="ED481" s="27" t="s">
        <v>704</v>
      </c>
      <c r="EE481" s="27" t="s">
        <v>704</v>
      </c>
      <c r="EF481" s="27" t="s">
        <v>704</v>
      </c>
      <c r="EG481" s="27" t="s">
        <v>694</v>
      </c>
      <c r="EH481" s="27" t="s">
        <v>704</v>
      </c>
      <c r="EI481" s="27" t="s">
        <v>704</v>
      </c>
      <c r="EJ481" s="27" t="s">
        <v>704</v>
      </c>
      <c r="EK481" s="27" t="s">
        <v>704</v>
      </c>
      <c r="EL481" s="27" t="s">
        <v>704</v>
      </c>
      <c r="EM481" s="27" t="s">
        <v>704</v>
      </c>
      <c r="EN481" s="27" t="s">
        <v>704</v>
      </c>
      <c r="EO481" s="27" t="s">
        <v>704</v>
      </c>
      <c r="EP481" s="27" t="s">
        <v>704</v>
      </c>
      <c r="EQ481" s="27" t="s">
        <v>704</v>
      </c>
      <c r="ER481" s="27" t="s">
        <v>704</v>
      </c>
      <c r="ES481" s="27" t="s">
        <v>704</v>
      </c>
      <c r="ET481" s="27" t="s">
        <v>704</v>
      </c>
      <c r="EU481" s="27" t="s">
        <v>704</v>
      </c>
      <c r="EV481" s="27" t="s">
        <v>704</v>
      </c>
      <c r="EW481" s="27" t="s">
        <v>704</v>
      </c>
      <c r="EX481" s="27" t="s">
        <v>704</v>
      </c>
      <c r="EY481" s="27" t="s">
        <v>704</v>
      </c>
      <c r="EZ481" s="27" t="s">
        <v>704</v>
      </c>
      <c r="FA481" s="27" t="s">
        <v>704</v>
      </c>
      <c r="FB481" s="27" t="s">
        <v>704</v>
      </c>
      <c r="FC481" s="27" t="s">
        <v>704</v>
      </c>
      <c r="FD481" s="27" t="s">
        <v>704</v>
      </c>
      <c r="FE481" s="27" t="s">
        <v>694</v>
      </c>
      <c r="FF481" s="27" t="s">
        <v>704</v>
      </c>
      <c r="FG481" s="27" t="s">
        <v>704</v>
      </c>
      <c r="FH481" s="27" t="s">
        <v>704</v>
      </c>
      <c r="FI481" s="27" t="s">
        <v>704</v>
      </c>
      <c r="FJ481" s="27" t="s">
        <v>694</v>
      </c>
      <c r="FK481" s="27" t="s">
        <v>704</v>
      </c>
      <c r="FL481" s="27" t="s">
        <v>704</v>
      </c>
      <c r="FM481" s="27" t="s">
        <v>704</v>
      </c>
      <c r="FN481" s="27" t="s">
        <v>694</v>
      </c>
      <c r="FO481" s="72" t="s">
        <v>1175</v>
      </c>
      <c r="FP481" s="72" t="s">
        <v>698</v>
      </c>
      <c r="FQ481" s="72" t="s">
        <v>1176</v>
      </c>
      <c r="FR481" s="72" t="s">
        <v>2116</v>
      </c>
      <c r="FS481" s="72" t="s">
        <v>1178</v>
      </c>
      <c r="FT481" s="72" t="s">
        <v>698</v>
      </c>
      <c r="FU481" s="72" t="s">
        <v>698</v>
      </c>
      <c r="FV481" s="72" t="s">
        <v>698</v>
      </c>
      <c r="FW481" s="78" t="s">
        <v>698</v>
      </c>
      <c r="FX481" s="78" t="s">
        <v>698</v>
      </c>
      <c r="FY481" s="72" t="s">
        <v>698</v>
      </c>
      <c r="FZ481" s="90"/>
      <c r="GA481" s="90"/>
      <c r="GB481" s="90"/>
      <c r="GC481" s="90"/>
      <c r="GD481" s="90"/>
      <c r="GE481" s="90"/>
      <c r="GF481" s="90"/>
      <c r="GG481" s="90"/>
      <c r="GH481" s="105" t="s">
        <v>1179</v>
      </c>
      <c r="GI481" s="106"/>
      <c r="GJ481" s="27"/>
      <c r="GK481" s="28"/>
      <c r="GL481" s="27"/>
    </row>
    <row r="482" spans="1:194" x14ac:dyDescent="0.25">
      <c r="A482" s="71" t="str">
        <f t="shared" si="49"/>
        <v>Expenditure: Operational Cost - Communication: Postage/Stamps/Franking Machines</v>
      </c>
      <c r="B482" s="27" t="s">
        <v>1190</v>
      </c>
      <c r="C482" s="27" t="str">
        <f t="shared" si="47"/>
        <v>IE010016003000000000000000000000000000</v>
      </c>
      <c r="D482" s="23" t="s">
        <v>1166</v>
      </c>
      <c r="E482" s="23" t="s">
        <v>724</v>
      </c>
      <c r="F482" s="23" t="s">
        <v>742</v>
      </c>
      <c r="G482" s="23" t="s">
        <v>710</v>
      </c>
      <c r="H482" s="23" t="s">
        <v>697</v>
      </c>
      <c r="I482" s="23" t="s">
        <v>697</v>
      </c>
      <c r="J482" s="23" t="s">
        <v>697</v>
      </c>
      <c r="K482" s="23" t="s">
        <v>697</v>
      </c>
      <c r="L482" s="23" t="s">
        <v>697</v>
      </c>
      <c r="M482" s="23" t="s">
        <v>697</v>
      </c>
      <c r="N482" s="23" t="s">
        <v>697</v>
      </c>
      <c r="O482" s="23" t="s">
        <v>697</v>
      </c>
      <c r="P482" s="23" t="s">
        <v>697</v>
      </c>
      <c r="Q482" s="27">
        <v>0</v>
      </c>
      <c r="R482" s="27" t="s">
        <v>704</v>
      </c>
      <c r="S482" s="27" t="s">
        <v>698</v>
      </c>
      <c r="T482" s="28" t="s">
        <v>694</v>
      </c>
      <c r="U482" s="28"/>
      <c r="V482" s="27" t="s">
        <v>2259</v>
      </c>
      <c r="W482" s="27" t="s">
        <v>905</v>
      </c>
      <c r="X482" s="27"/>
      <c r="Y482" s="27"/>
      <c r="Z482" s="27" t="s">
        <v>2260</v>
      </c>
      <c r="AA482" s="27"/>
      <c r="AB482" s="27"/>
      <c r="AC482" s="27"/>
      <c r="AD482" s="27"/>
      <c r="AE482" s="27"/>
      <c r="AF482" s="27"/>
      <c r="AG482" s="27"/>
      <c r="AH482" s="27"/>
      <c r="AI482" s="27" t="s">
        <v>2261</v>
      </c>
      <c r="AJ482" s="28" t="s">
        <v>704</v>
      </c>
      <c r="AK482" s="27" t="s">
        <v>704</v>
      </c>
      <c r="AL482" s="27" t="s">
        <v>704</v>
      </c>
      <c r="AM482" s="27" t="s">
        <v>704</v>
      </c>
      <c r="AN482" s="27" t="s">
        <v>704</v>
      </c>
      <c r="AO482" s="27" t="s">
        <v>704</v>
      </c>
      <c r="AP482" s="27" t="s">
        <v>704</v>
      </c>
      <c r="AQ482" s="27" t="s">
        <v>704</v>
      </c>
      <c r="AR482" s="27" t="s">
        <v>704</v>
      </c>
      <c r="AS482" s="27" t="s">
        <v>704</v>
      </c>
      <c r="AT482" s="27" t="s">
        <v>704</v>
      </c>
      <c r="AU482" s="27" t="s">
        <v>704</v>
      </c>
      <c r="AV482" s="27" t="s">
        <v>704</v>
      </c>
      <c r="AW482" s="27" t="s">
        <v>704</v>
      </c>
      <c r="AX482" s="27" t="s">
        <v>704</v>
      </c>
      <c r="AY482" s="27" t="s">
        <v>704</v>
      </c>
      <c r="AZ482" s="27" t="s">
        <v>704</v>
      </c>
      <c r="BA482" s="27" t="s">
        <v>704</v>
      </c>
      <c r="BB482" s="27" t="s">
        <v>704</v>
      </c>
      <c r="BC482" s="27" t="s">
        <v>704</v>
      </c>
      <c r="BD482" s="27" t="s">
        <v>704</v>
      </c>
      <c r="BE482" s="27" t="s">
        <v>704</v>
      </c>
      <c r="BF482" s="27" t="s">
        <v>704</v>
      </c>
      <c r="BG482" s="27" t="s">
        <v>704</v>
      </c>
      <c r="BH482" s="27" t="s">
        <v>704</v>
      </c>
      <c r="BI482" s="27" t="s">
        <v>704</v>
      </c>
      <c r="BJ482" s="27" t="s">
        <v>704</v>
      </c>
      <c r="BK482" s="27" t="s">
        <v>704</v>
      </c>
      <c r="BL482" s="27" t="s">
        <v>704</v>
      </c>
      <c r="BM482" s="27" t="s">
        <v>704</v>
      </c>
      <c r="BN482" s="27" t="s">
        <v>704</v>
      </c>
      <c r="BO482" s="27" t="s">
        <v>704</v>
      </c>
      <c r="BP482" s="27" t="s">
        <v>704</v>
      </c>
      <c r="BQ482" s="27" t="s">
        <v>704</v>
      </c>
      <c r="BR482" s="27" t="s">
        <v>704</v>
      </c>
      <c r="BS482" s="27" t="s">
        <v>704</v>
      </c>
      <c r="BT482" s="27" t="s">
        <v>704</v>
      </c>
      <c r="BU482" s="27" t="s">
        <v>704</v>
      </c>
      <c r="BV482" s="27" t="s">
        <v>704</v>
      </c>
      <c r="BW482" s="27" t="s">
        <v>704</v>
      </c>
      <c r="BX482" s="27" t="s">
        <v>704</v>
      </c>
      <c r="BY482" s="27" t="s">
        <v>704</v>
      </c>
      <c r="BZ482" s="27" t="s">
        <v>704</v>
      </c>
      <c r="CA482" s="27" t="s">
        <v>704</v>
      </c>
      <c r="CB482" s="27" t="s">
        <v>704</v>
      </c>
      <c r="CC482" s="27" t="s">
        <v>704</v>
      </c>
      <c r="CD482" s="27" t="s">
        <v>704</v>
      </c>
      <c r="CE482" s="27" t="s">
        <v>704</v>
      </c>
      <c r="CF482" s="27" t="s">
        <v>704</v>
      </c>
      <c r="CG482" s="27" t="s">
        <v>704</v>
      </c>
      <c r="CH482" s="27" t="s">
        <v>704</v>
      </c>
      <c r="CI482" s="27" t="s">
        <v>704</v>
      </c>
      <c r="CJ482" s="27" t="s">
        <v>704</v>
      </c>
      <c r="CK482" s="27" t="s">
        <v>704</v>
      </c>
      <c r="CL482" s="27" t="s">
        <v>704</v>
      </c>
      <c r="CM482" s="27" t="s">
        <v>704</v>
      </c>
      <c r="CN482" s="27" t="s">
        <v>704</v>
      </c>
      <c r="CO482" s="27" t="s">
        <v>704</v>
      </c>
      <c r="CP482" s="27" t="s">
        <v>704</v>
      </c>
      <c r="CQ482" s="27" t="s">
        <v>704</v>
      </c>
      <c r="CR482" s="27" t="s">
        <v>704</v>
      </c>
      <c r="CS482" s="27" t="s">
        <v>704</v>
      </c>
      <c r="CT482" s="27" t="s">
        <v>704</v>
      </c>
      <c r="CU482" s="27" t="s">
        <v>704</v>
      </c>
      <c r="CV482" s="27" t="s">
        <v>704</v>
      </c>
      <c r="CW482" s="27" t="s">
        <v>704</v>
      </c>
      <c r="CX482" s="27" t="s">
        <v>704</v>
      </c>
      <c r="CY482" s="27" t="s">
        <v>704</v>
      </c>
      <c r="CZ482" s="27" t="s">
        <v>704</v>
      </c>
      <c r="DA482" s="27" t="s">
        <v>704</v>
      </c>
      <c r="DB482" s="27" t="s">
        <v>698</v>
      </c>
      <c r="DC482" s="27" t="s">
        <v>698</v>
      </c>
      <c r="DD482" s="27" t="s">
        <v>698</v>
      </c>
      <c r="DE482" s="27" t="s">
        <v>698</v>
      </c>
      <c r="DF482" s="27" t="s">
        <v>704</v>
      </c>
      <c r="DG482" s="27" t="s">
        <v>704</v>
      </c>
      <c r="DH482" s="27" t="s">
        <v>704</v>
      </c>
      <c r="DI482" s="27" t="s">
        <v>704</v>
      </c>
      <c r="DJ482" s="27" t="s">
        <v>704</v>
      </c>
      <c r="DK482" s="27" t="s">
        <v>704</v>
      </c>
      <c r="DL482" s="27" t="s">
        <v>704</v>
      </c>
      <c r="DM482" s="27" t="s">
        <v>704</v>
      </c>
      <c r="DN482" s="27" t="s">
        <v>704</v>
      </c>
      <c r="DO482" s="27" t="s">
        <v>704</v>
      </c>
      <c r="DP482" s="27" t="s">
        <v>704</v>
      </c>
      <c r="DQ482" s="27" t="s">
        <v>704</v>
      </c>
      <c r="DR482" s="27" t="s">
        <v>704</v>
      </c>
      <c r="DS482" s="27"/>
      <c r="DT482" s="27" t="s">
        <v>704</v>
      </c>
      <c r="DU482" s="27" t="s">
        <v>704</v>
      </c>
      <c r="DV482" s="27" t="s">
        <v>704</v>
      </c>
      <c r="DW482" s="27" t="s">
        <v>704</v>
      </c>
      <c r="DX482" s="27" t="s">
        <v>704</v>
      </c>
      <c r="DY482" s="27" t="s">
        <v>704</v>
      </c>
      <c r="DZ482" s="27" t="s">
        <v>704</v>
      </c>
      <c r="EA482" s="27" t="s">
        <v>704</v>
      </c>
      <c r="EB482" s="27" t="s">
        <v>704</v>
      </c>
      <c r="EC482" s="27" t="s">
        <v>704</v>
      </c>
      <c r="ED482" s="27" t="s">
        <v>704</v>
      </c>
      <c r="EE482" s="27" t="s">
        <v>704</v>
      </c>
      <c r="EF482" s="27" t="s">
        <v>704</v>
      </c>
      <c r="EG482" s="27" t="s">
        <v>694</v>
      </c>
      <c r="EH482" s="27" t="s">
        <v>704</v>
      </c>
      <c r="EI482" s="27" t="s">
        <v>704</v>
      </c>
      <c r="EJ482" s="27" t="s">
        <v>704</v>
      </c>
      <c r="EK482" s="27" t="s">
        <v>704</v>
      </c>
      <c r="EL482" s="27" t="s">
        <v>704</v>
      </c>
      <c r="EM482" s="27" t="s">
        <v>704</v>
      </c>
      <c r="EN482" s="27" t="s">
        <v>704</v>
      </c>
      <c r="EO482" s="27" t="s">
        <v>704</v>
      </c>
      <c r="EP482" s="27" t="s">
        <v>704</v>
      </c>
      <c r="EQ482" s="27" t="s">
        <v>704</v>
      </c>
      <c r="ER482" s="27" t="s">
        <v>704</v>
      </c>
      <c r="ES482" s="27" t="s">
        <v>704</v>
      </c>
      <c r="ET482" s="27" t="s">
        <v>704</v>
      </c>
      <c r="EU482" s="27" t="s">
        <v>704</v>
      </c>
      <c r="EV482" s="27" t="s">
        <v>704</v>
      </c>
      <c r="EW482" s="27" t="s">
        <v>704</v>
      </c>
      <c r="EX482" s="27" t="s">
        <v>704</v>
      </c>
      <c r="EY482" s="27" t="s">
        <v>704</v>
      </c>
      <c r="EZ482" s="27" t="s">
        <v>704</v>
      </c>
      <c r="FA482" s="27" t="s">
        <v>704</v>
      </c>
      <c r="FB482" s="27" t="s">
        <v>704</v>
      </c>
      <c r="FC482" s="27" t="s">
        <v>704</v>
      </c>
      <c r="FD482" s="27" t="s">
        <v>704</v>
      </c>
      <c r="FE482" s="27" t="s">
        <v>694</v>
      </c>
      <c r="FF482" s="27" t="s">
        <v>704</v>
      </c>
      <c r="FG482" s="27" t="s">
        <v>704</v>
      </c>
      <c r="FH482" s="27" t="s">
        <v>704</v>
      </c>
      <c r="FI482" s="27" t="s">
        <v>704</v>
      </c>
      <c r="FJ482" s="27" t="s">
        <v>694</v>
      </c>
      <c r="FK482" s="27" t="s">
        <v>704</v>
      </c>
      <c r="FL482" s="27" t="s">
        <v>704</v>
      </c>
      <c r="FM482" s="27" t="s">
        <v>704</v>
      </c>
      <c r="FN482" s="27" t="s">
        <v>694</v>
      </c>
      <c r="FO482" s="72" t="s">
        <v>1175</v>
      </c>
      <c r="FP482" s="72" t="s">
        <v>698</v>
      </c>
      <c r="FQ482" s="72" t="s">
        <v>1176</v>
      </c>
      <c r="FR482" s="72" t="s">
        <v>2116</v>
      </c>
      <c r="FS482" s="72" t="s">
        <v>1178</v>
      </c>
      <c r="FT482" s="72" t="s">
        <v>698</v>
      </c>
      <c r="FU482" s="72" t="s">
        <v>698</v>
      </c>
      <c r="FV482" s="72" t="s">
        <v>698</v>
      </c>
      <c r="FW482" s="78" t="s">
        <v>698</v>
      </c>
      <c r="FX482" s="78" t="s">
        <v>698</v>
      </c>
      <c r="FY482" s="72" t="s">
        <v>698</v>
      </c>
      <c r="FZ482" s="90"/>
      <c r="GA482" s="90"/>
      <c r="GB482" s="90"/>
      <c r="GC482" s="90"/>
      <c r="GD482" s="90"/>
      <c r="GE482" s="90"/>
      <c r="GF482" s="90"/>
      <c r="GG482" s="90"/>
      <c r="GH482" s="105" t="s">
        <v>1179</v>
      </c>
      <c r="GI482" s="106"/>
      <c r="GJ482" s="27"/>
      <c r="GK482" s="28"/>
      <c r="GL482" s="27"/>
    </row>
    <row r="483" spans="1:194" x14ac:dyDescent="0.25">
      <c r="A483" s="71" t="str">
        <f t="shared" si="49"/>
        <v>Expenditure: Operational Cost - Communication: Radio and TV Transmissions</v>
      </c>
      <c r="B483" s="27" t="s">
        <v>1190</v>
      </c>
      <c r="C483" s="27" t="str">
        <f t="shared" si="47"/>
        <v>IE010016004000000000000000000000000000</v>
      </c>
      <c r="D483" s="23" t="s">
        <v>1166</v>
      </c>
      <c r="E483" s="23" t="s">
        <v>724</v>
      </c>
      <c r="F483" s="23" t="s">
        <v>742</v>
      </c>
      <c r="G483" s="23" t="s">
        <v>711</v>
      </c>
      <c r="H483" s="23" t="s">
        <v>697</v>
      </c>
      <c r="I483" s="23" t="s">
        <v>697</v>
      </c>
      <c r="J483" s="23" t="s">
        <v>697</v>
      </c>
      <c r="K483" s="23" t="s">
        <v>697</v>
      </c>
      <c r="L483" s="23" t="s">
        <v>697</v>
      </c>
      <c r="M483" s="23" t="s">
        <v>697</v>
      </c>
      <c r="N483" s="23" t="s">
        <v>697</v>
      </c>
      <c r="O483" s="23" t="s">
        <v>697</v>
      </c>
      <c r="P483" s="23" t="s">
        <v>697</v>
      </c>
      <c r="Q483" s="27">
        <v>0</v>
      </c>
      <c r="R483" s="27" t="s">
        <v>704</v>
      </c>
      <c r="S483" s="27" t="s">
        <v>698</v>
      </c>
      <c r="T483" s="28" t="s">
        <v>694</v>
      </c>
      <c r="U483" s="28"/>
      <c r="V483" s="27" t="s">
        <v>2262</v>
      </c>
      <c r="W483" s="27" t="s">
        <v>905</v>
      </c>
      <c r="X483" s="27"/>
      <c r="Y483" s="27"/>
      <c r="Z483" s="27" t="s">
        <v>2263</v>
      </c>
      <c r="AA483" s="27"/>
      <c r="AB483" s="27"/>
      <c r="AC483" s="27"/>
      <c r="AD483" s="27"/>
      <c r="AE483" s="27"/>
      <c r="AF483" s="27"/>
      <c r="AG483" s="27"/>
      <c r="AH483" s="27"/>
      <c r="AI483" s="27" t="s">
        <v>2264</v>
      </c>
      <c r="AJ483" s="28" t="s">
        <v>704</v>
      </c>
      <c r="AK483" s="27" t="s">
        <v>704</v>
      </c>
      <c r="AL483" s="27" t="s">
        <v>704</v>
      </c>
      <c r="AM483" s="27" t="s">
        <v>704</v>
      </c>
      <c r="AN483" s="27" t="s">
        <v>704</v>
      </c>
      <c r="AO483" s="27" t="s">
        <v>704</v>
      </c>
      <c r="AP483" s="27" t="s">
        <v>704</v>
      </c>
      <c r="AQ483" s="27" t="s">
        <v>704</v>
      </c>
      <c r="AR483" s="27" t="s">
        <v>704</v>
      </c>
      <c r="AS483" s="27" t="s">
        <v>704</v>
      </c>
      <c r="AT483" s="27" t="s">
        <v>704</v>
      </c>
      <c r="AU483" s="27" t="s">
        <v>704</v>
      </c>
      <c r="AV483" s="27" t="s">
        <v>704</v>
      </c>
      <c r="AW483" s="27" t="s">
        <v>704</v>
      </c>
      <c r="AX483" s="27" t="s">
        <v>704</v>
      </c>
      <c r="AY483" s="27" t="s">
        <v>704</v>
      </c>
      <c r="AZ483" s="27" t="s">
        <v>704</v>
      </c>
      <c r="BA483" s="27" t="s">
        <v>704</v>
      </c>
      <c r="BB483" s="27" t="s">
        <v>704</v>
      </c>
      <c r="BC483" s="27" t="s">
        <v>704</v>
      </c>
      <c r="BD483" s="27" t="s">
        <v>704</v>
      </c>
      <c r="BE483" s="27" t="s">
        <v>704</v>
      </c>
      <c r="BF483" s="27" t="s">
        <v>704</v>
      </c>
      <c r="BG483" s="27" t="s">
        <v>704</v>
      </c>
      <c r="BH483" s="27" t="s">
        <v>704</v>
      </c>
      <c r="BI483" s="27" t="s">
        <v>704</v>
      </c>
      <c r="BJ483" s="27" t="s">
        <v>704</v>
      </c>
      <c r="BK483" s="27" t="s">
        <v>704</v>
      </c>
      <c r="BL483" s="27" t="s">
        <v>704</v>
      </c>
      <c r="BM483" s="27" t="s">
        <v>704</v>
      </c>
      <c r="BN483" s="27" t="s">
        <v>704</v>
      </c>
      <c r="BO483" s="27" t="s">
        <v>704</v>
      </c>
      <c r="BP483" s="27" t="s">
        <v>704</v>
      </c>
      <c r="BQ483" s="27" t="s">
        <v>704</v>
      </c>
      <c r="BR483" s="27" t="s">
        <v>704</v>
      </c>
      <c r="BS483" s="27" t="s">
        <v>704</v>
      </c>
      <c r="BT483" s="27" t="s">
        <v>704</v>
      </c>
      <c r="BU483" s="27" t="s">
        <v>704</v>
      </c>
      <c r="BV483" s="27" t="s">
        <v>704</v>
      </c>
      <c r="BW483" s="27" t="s">
        <v>704</v>
      </c>
      <c r="BX483" s="27" t="s">
        <v>704</v>
      </c>
      <c r="BY483" s="27" t="s">
        <v>704</v>
      </c>
      <c r="BZ483" s="27" t="s">
        <v>704</v>
      </c>
      <c r="CA483" s="27" t="s">
        <v>704</v>
      </c>
      <c r="CB483" s="27" t="s">
        <v>704</v>
      </c>
      <c r="CC483" s="27" t="s">
        <v>704</v>
      </c>
      <c r="CD483" s="27" t="s">
        <v>704</v>
      </c>
      <c r="CE483" s="27" t="s">
        <v>704</v>
      </c>
      <c r="CF483" s="27" t="s">
        <v>704</v>
      </c>
      <c r="CG483" s="27" t="s">
        <v>704</v>
      </c>
      <c r="CH483" s="27" t="s">
        <v>704</v>
      </c>
      <c r="CI483" s="27" t="s">
        <v>704</v>
      </c>
      <c r="CJ483" s="27" t="s">
        <v>704</v>
      </c>
      <c r="CK483" s="27" t="s">
        <v>704</v>
      </c>
      <c r="CL483" s="27" t="s">
        <v>704</v>
      </c>
      <c r="CM483" s="27" t="s">
        <v>704</v>
      </c>
      <c r="CN483" s="27" t="s">
        <v>704</v>
      </c>
      <c r="CO483" s="27" t="s">
        <v>704</v>
      </c>
      <c r="CP483" s="27" t="s">
        <v>704</v>
      </c>
      <c r="CQ483" s="27" t="s">
        <v>704</v>
      </c>
      <c r="CR483" s="27" t="s">
        <v>704</v>
      </c>
      <c r="CS483" s="27" t="s">
        <v>704</v>
      </c>
      <c r="CT483" s="27" t="s">
        <v>704</v>
      </c>
      <c r="CU483" s="27" t="s">
        <v>704</v>
      </c>
      <c r="CV483" s="27" t="s">
        <v>704</v>
      </c>
      <c r="CW483" s="27" t="s">
        <v>704</v>
      </c>
      <c r="CX483" s="27" t="s">
        <v>704</v>
      </c>
      <c r="CY483" s="27" t="s">
        <v>704</v>
      </c>
      <c r="CZ483" s="27" t="s">
        <v>704</v>
      </c>
      <c r="DA483" s="27" t="s">
        <v>704</v>
      </c>
      <c r="DB483" s="27" t="s">
        <v>698</v>
      </c>
      <c r="DC483" s="27" t="s">
        <v>698</v>
      </c>
      <c r="DD483" s="27" t="s">
        <v>698</v>
      </c>
      <c r="DE483" s="27" t="s">
        <v>698</v>
      </c>
      <c r="DF483" s="27" t="s">
        <v>704</v>
      </c>
      <c r="DG483" s="27" t="s">
        <v>704</v>
      </c>
      <c r="DH483" s="27" t="s">
        <v>704</v>
      </c>
      <c r="DI483" s="27" t="s">
        <v>704</v>
      </c>
      <c r="DJ483" s="27" t="s">
        <v>704</v>
      </c>
      <c r="DK483" s="27" t="s">
        <v>704</v>
      </c>
      <c r="DL483" s="27" t="s">
        <v>704</v>
      </c>
      <c r="DM483" s="27" t="s">
        <v>704</v>
      </c>
      <c r="DN483" s="27" t="s">
        <v>704</v>
      </c>
      <c r="DO483" s="27" t="s">
        <v>704</v>
      </c>
      <c r="DP483" s="27" t="s">
        <v>704</v>
      </c>
      <c r="DQ483" s="27" t="s">
        <v>704</v>
      </c>
      <c r="DR483" s="27" t="s">
        <v>704</v>
      </c>
      <c r="DS483" s="27"/>
      <c r="DT483" s="27" t="s">
        <v>704</v>
      </c>
      <c r="DU483" s="27" t="s">
        <v>704</v>
      </c>
      <c r="DV483" s="27" t="s">
        <v>704</v>
      </c>
      <c r="DW483" s="27" t="s">
        <v>704</v>
      </c>
      <c r="DX483" s="27" t="s">
        <v>704</v>
      </c>
      <c r="DY483" s="27" t="s">
        <v>704</v>
      </c>
      <c r="DZ483" s="27" t="s">
        <v>704</v>
      </c>
      <c r="EA483" s="27" t="s">
        <v>704</v>
      </c>
      <c r="EB483" s="27" t="s">
        <v>704</v>
      </c>
      <c r="EC483" s="27" t="s">
        <v>704</v>
      </c>
      <c r="ED483" s="27" t="s">
        <v>704</v>
      </c>
      <c r="EE483" s="27" t="s">
        <v>704</v>
      </c>
      <c r="EF483" s="27" t="s">
        <v>704</v>
      </c>
      <c r="EG483" s="27" t="s">
        <v>694</v>
      </c>
      <c r="EH483" s="27" t="s">
        <v>704</v>
      </c>
      <c r="EI483" s="27" t="s">
        <v>704</v>
      </c>
      <c r="EJ483" s="27" t="s">
        <v>704</v>
      </c>
      <c r="EK483" s="27" t="s">
        <v>704</v>
      </c>
      <c r="EL483" s="27" t="s">
        <v>704</v>
      </c>
      <c r="EM483" s="27" t="s">
        <v>704</v>
      </c>
      <c r="EN483" s="27" t="s">
        <v>704</v>
      </c>
      <c r="EO483" s="27" t="s">
        <v>704</v>
      </c>
      <c r="EP483" s="27" t="s">
        <v>704</v>
      </c>
      <c r="EQ483" s="27" t="s">
        <v>704</v>
      </c>
      <c r="ER483" s="27" t="s">
        <v>704</v>
      </c>
      <c r="ES483" s="27" t="s">
        <v>704</v>
      </c>
      <c r="ET483" s="27" t="s">
        <v>704</v>
      </c>
      <c r="EU483" s="27" t="s">
        <v>704</v>
      </c>
      <c r="EV483" s="27" t="s">
        <v>704</v>
      </c>
      <c r="EW483" s="27" t="s">
        <v>704</v>
      </c>
      <c r="EX483" s="27" t="s">
        <v>704</v>
      </c>
      <c r="EY483" s="27" t="s">
        <v>704</v>
      </c>
      <c r="EZ483" s="27" t="s">
        <v>704</v>
      </c>
      <c r="FA483" s="27" t="s">
        <v>704</v>
      </c>
      <c r="FB483" s="27" t="s">
        <v>704</v>
      </c>
      <c r="FC483" s="27" t="s">
        <v>704</v>
      </c>
      <c r="FD483" s="27" t="s">
        <v>704</v>
      </c>
      <c r="FE483" s="27" t="s">
        <v>694</v>
      </c>
      <c r="FF483" s="27" t="s">
        <v>704</v>
      </c>
      <c r="FG483" s="27" t="s">
        <v>704</v>
      </c>
      <c r="FH483" s="27" t="s">
        <v>704</v>
      </c>
      <c r="FI483" s="27" t="s">
        <v>704</v>
      </c>
      <c r="FJ483" s="27" t="s">
        <v>694</v>
      </c>
      <c r="FK483" s="27" t="s">
        <v>704</v>
      </c>
      <c r="FL483" s="27" t="s">
        <v>704</v>
      </c>
      <c r="FM483" s="27" t="s">
        <v>704</v>
      </c>
      <c r="FN483" s="27" t="s">
        <v>694</v>
      </c>
      <c r="FO483" s="72" t="s">
        <v>1175</v>
      </c>
      <c r="FP483" s="72" t="s">
        <v>698</v>
      </c>
      <c r="FQ483" s="72" t="s">
        <v>1176</v>
      </c>
      <c r="FR483" s="72" t="s">
        <v>2116</v>
      </c>
      <c r="FS483" s="72" t="s">
        <v>1178</v>
      </c>
      <c r="FT483" s="72" t="s">
        <v>698</v>
      </c>
      <c r="FU483" s="72" t="s">
        <v>698</v>
      </c>
      <c r="FV483" s="72" t="s">
        <v>698</v>
      </c>
      <c r="FW483" s="78" t="s">
        <v>698</v>
      </c>
      <c r="FX483" s="78" t="s">
        <v>698</v>
      </c>
      <c r="FY483" s="72" t="s">
        <v>698</v>
      </c>
      <c r="FZ483" s="90"/>
      <c r="GA483" s="90"/>
      <c r="GB483" s="90"/>
      <c r="GC483" s="90"/>
      <c r="GD483" s="90"/>
      <c r="GE483" s="90"/>
      <c r="GF483" s="90"/>
      <c r="GG483" s="90"/>
      <c r="GH483" s="105" t="s">
        <v>1179</v>
      </c>
      <c r="GI483" s="106"/>
      <c r="GJ483" s="27"/>
      <c r="GK483" s="28"/>
      <c r="GL483" s="27"/>
    </row>
    <row r="484" spans="1:194" x14ac:dyDescent="0.25">
      <c r="A484" s="71" t="str">
        <f t="shared" si="49"/>
        <v>Expenditure: Operational Cost - Communication: Rent Private Bag and Postal Box</v>
      </c>
      <c r="B484" s="27" t="s">
        <v>1190</v>
      </c>
      <c r="C484" s="27" t="str">
        <f t="shared" si="47"/>
        <v>IE010016005000000000000000000000000000</v>
      </c>
      <c r="D484" s="23" t="s">
        <v>1166</v>
      </c>
      <c r="E484" s="23" t="s">
        <v>724</v>
      </c>
      <c r="F484" s="23" t="s">
        <v>742</v>
      </c>
      <c r="G484" s="23" t="s">
        <v>713</v>
      </c>
      <c r="H484" s="23" t="s">
        <v>697</v>
      </c>
      <c r="I484" s="23" t="s">
        <v>697</v>
      </c>
      <c r="J484" s="23" t="s">
        <v>697</v>
      </c>
      <c r="K484" s="23" t="s">
        <v>697</v>
      </c>
      <c r="L484" s="23" t="s">
        <v>697</v>
      </c>
      <c r="M484" s="23" t="s">
        <v>697</v>
      </c>
      <c r="N484" s="23" t="s">
        <v>697</v>
      </c>
      <c r="O484" s="23" t="s">
        <v>697</v>
      </c>
      <c r="P484" s="23" t="s">
        <v>697</v>
      </c>
      <c r="Q484" s="27">
        <v>0</v>
      </c>
      <c r="R484" s="27" t="s">
        <v>704</v>
      </c>
      <c r="S484" s="27" t="s">
        <v>698</v>
      </c>
      <c r="T484" s="28" t="s">
        <v>694</v>
      </c>
      <c r="U484" s="28"/>
      <c r="V484" s="27" t="s">
        <v>2265</v>
      </c>
      <c r="W484" s="27" t="s">
        <v>905</v>
      </c>
      <c r="X484" s="27"/>
      <c r="Y484" s="27"/>
      <c r="Z484" s="27" t="s">
        <v>2266</v>
      </c>
      <c r="AA484" s="27"/>
      <c r="AB484" s="27"/>
      <c r="AC484" s="27"/>
      <c r="AD484" s="27"/>
      <c r="AE484" s="27"/>
      <c r="AF484" s="27"/>
      <c r="AG484" s="27"/>
      <c r="AH484" s="27"/>
      <c r="AI484" s="27" t="s">
        <v>2267</v>
      </c>
      <c r="AJ484" s="28" t="s">
        <v>704</v>
      </c>
      <c r="AK484" s="27" t="s">
        <v>704</v>
      </c>
      <c r="AL484" s="27" t="s">
        <v>704</v>
      </c>
      <c r="AM484" s="27" t="s">
        <v>704</v>
      </c>
      <c r="AN484" s="27" t="s">
        <v>704</v>
      </c>
      <c r="AO484" s="27" t="s">
        <v>704</v>
      </c>
      <c r="AP484" s="27" t="s">
        <v>704</v>
      </c>
      <c r="AQ484" s="27" t="s">
        <v>704</v>
      </c>
      <c r="AR484" s="27" t="s">
        <v>704</v>
      </c>
      <c r="AS484" s="27" t="s">
        <v>704</v>
      </c>
      <c r="AT484" s="27" t="s">
        <v>704</v>
      </c>
      <c r="AU484" s="27" t="s">
        <v>704</v>
      </c>
      <c r="AV484" s="27" t="s">
        <v>704</v>
      </c>
      <c r="AW484" s="27" t="s">
        <v>704</v>
      </c>
      <c r="AX484" s="27" t="s">
        <v>704</v>
      </c>
      <c r="AY484" s="27" t="s">
        <v>704</v>
      </c>
      <c r="AZ484" s="27" t="s">
        <v>704</v>
      </c>
      <c r="BA484" s="27" t="s">
        <v>704</v>
      </c>
      <c r="BB484" s="27" t="s">
        <v>704</v>
      </c>
      <c r="BC484" s="27" t="s">
        <v>704</v>
      </c>
      <c r="BD484" s="27" t="s">
        <v>704</v>
      </c>
      <c r="BE484" s="27" t="s">
        <v>704</v>
      </c>
      <c r="BF484" s="27" t="s">
        <v>704</v>
      </c>
      <c r="BG484" s="27" t="s">
        <v>704</v>
      </c>
      <c r="BH484" s="27" t="s">
        <v>704</v>
      </c>
      <c r="BI484" s="27" t="s">
        <v>704</v>
      </c>
      <c r="BJ484" s="27" t="s">
        <v>704</v>
      </c>
      <c r="BK484" s="27" t="s">
        <v>704</v>
      </c>
      <c r="BL484" s="27" t="s">
        <v>704</v>
      </c>
      <c r="BM484" s="27" t="s">
        <v>704</v>
      </c>
      <c r="BN484" s="27" t="s">
        <v>704</v>
      </c>
      <c r="BO484" s="27" t="s">
        <v>704</v>
      </c>
      <c r="BP484" s="27" t="s">
        <v>704</v>
      </c>
      <c r="BQ484" s="27" t="s">
        <v>704</v>
      </c>
      <c r="BR484" s="27" t="s">
        <v>704</v>
      </c>
      <c r="BS484" s="27" t="s">
        <v>704</v>
      </c>
      <c r="BT484" s="27" t="s">
        <v>704</v>
      </c>
      <c r="BU484" s="27" t="s">
        <v>704</v>
      </c>
      <c r="BV484" s="27" t="s">
        <v>704</v>
      </c>
      <c r="BW484" s="27" t="s">
        <v>704</v>
      </c>
      <c r="BX484" s="27" t="s">
        <v>704</v>
      </c>
      <c r="BY484" s="27" t="s">
        <v>704</v>
      </c>
      <c r="BZ484" s="27" t="s">
        <v>704</v>
      </c>
      <c r="CA484" s="27" t="s">
        <v>704</v>
      </c>
      <c r="CB484" s="27" t="s">
        <v>704</v>
      </c>
      <c r="CC484" s="27" t="s">
        <v>704</v>
      </c>
      <c r="CD484" s="27" t="s">
        <v>704</v>
      </c>
      <c r="CE484" s="27" t="s">
        <v>704</v>
      </c>
      <c r="CF484" s="27" t="s">
        <v>704</v>
      </c>
      <c r="CG484" s="27" t="s">
        <v>704</v>
      </c>
      <c r="CH484" s="27" t="s">
        <v>704</v>
      </c>
      <c r="CI484" s="27" t="s">
        <v>704</v>
      </c>
      <c r="CJ484" s="27" t="s">
        <v>704</v>
      </c>
      <c r="CK484" s="27" t="s">
        <v>704</v>
      </c>
      <c r="CL484" s="27" t="s">
        <v>704</v>
      </c>
      <c r="CM484" s="27" t="s">
        <v>704</v>
      </c>
      <c r="CN484" s="27" t="s">
        <v>704</v>
      </c>
      <c r="CO484" s="27" t="s">
        <v>704</v>
      </c>
      <c r="CP484" s="27" t="s">
        <v>704</v>
      </c>
      <c r="CQ484" s="27" t="s">
        <v>704</v>
      </c>
      <c r="CR484" s="27" t="s">
        <v>704</v>
      </c>
      <c r="CS484" s="27" t="s">
        <v>704</v>
      </c>
      <c r="CT484" s="27" t="s">
        <v>704</v>
      </c>
      <c r="CU484" s="27" t="s">
        <v>704</v>
      </c>
      <c r="CV484" s="27" t="s">
        <v>704</v>
      </c>
      <c r="CW484" s="27" t="s">
        <v>704</v>
      </c>
      <c r="CX484" s="27" t="s">
        <v>704</v>
      </c>
      <c r="CY484" s="27" t="s">
        <v>704</v>
      </c>
      <c r="CZ484" s="27" t="s">
        <v>704</v>
      </c>
      <c r="DA484" s="27" t="s">
        <v>704</v>
      </c>
      <c r="DB484" s="27" t="s">
        <v>698</v>
      </c>
      <c r="DC484" s="27" t="s">
        <v>698</v>
      </c>
      <c r="DD484" s="27" t="s">
        <v>698</v>
      </c>
      <c r="DE484" s="27" t="s">
        <v>698</v>
      </c>
      <c r="DF484" s="27" t="s">
        <v>704</v>
      </c>
      <c r="DG484" s="27" t="s">
        <v>704</v>
      </c>
      <c r="DH484" s="27" t="s">
        <v>704</v>
      </c>
      <c r="DI484" s="27" t="s">
        <v>704</v>
      </c>
      <c r="DJ484" s="27" t="s">
        <v>704</v>
      </c>
      <c r="DK484" s="27" t="s">
        <v>704</v>
      </c>
      <c r="DL484" s="27" t="s">
        <v>704</v>
      </c>
      <c r="DM484" s="27" t="s">
        <v>704</v>
      </c>
      <c r="DN484" s="27" t="s">
        <v>704</v>
      </c>
      <c r="DO484" s="27" t="s">
        <v>704</v>
      </c>
      <c r="DP484" s="27" t="s">
        <v>704</v>
      </c>
      <c r="DQ484" s="27" t="s">
        <v>704</v>
      </c>
      <c r="DR484" s="27" t="s">
        <v>704</v>
      </c>
      <c r="DS484" s="27"/>
      <c r="DT484" s="27" t="s">
        <v>704</v>
      </c>
      <c r="DU484" s="27" t="s">
        <v>704</v>
      </c>
      <c r="DV484" s="27" t="s">
        <v>704</v>
      </c>
      <c r="DW484" s="27" t="s">
        <v>704</v>
      </c>
      <c r="DX484" s="27" t="s">
        <v>704</v>
      </c>
      <c r="DY484" s="27" t="s">
        <v>704</v>
      </c>
      <c r="DZ484" s="27" t="s">
        <v>704</v>
      </c>
      <c r="EA484" s="27" t="s">
        <v>704</v>
      </c>
      <c r="EB484" s="27" t="s">
        <v>704</v>
      </c>
      <c r="EC484" s="27" t="s">
        <v>704</v>
      </c>
      <c r="ED484" s="27" t="s">
        <v>704</v>
      </c>
      <c r="EE484" s="27" t="s">
        <v>704</v>
      </c>
      <c r="EF484" s="27" t="s">
        <v>704</v>
      </c>
      <c r="EG484" s="27" t="s">
        <v>694</v>
      </c>
      <c r="EH484" s="27" t="s">
        <v>704</v>
      </c>
      <c r="EI484" s="27" t="s">
        <v>704</v>
      </c>
      <c r="EJ484" s="27" t="s">
        <v>704</v>
      </c>
      <c r="EK484" s="27" t="s">
        <v>704</v>
      </c>
      <c r="EL484" s="27" t="s">
        <v>704</v>
      </c>
      <c r="EM484" s="27" t="s">
        <v>704</v>
      </c>
      <c r="EN484" s="27" t="s">
        <v>704</v>
      </c>
      <c r="EO484" s="27" t="s">
        <v>704</v>
      </c>
      <c r="EP484" s="27" t="s">
        <v>704</v>
      </c>
      <c r="EQ484" s="27" t="s">
        <v>704</v>
      </c>
      <c r="ER484" s="27" t="s">
        <v>704</v>
      </c>
      <c r="ES484" s="27" t="s">
        <v>704</v>
      </c>
      <c r="ET484" s="27" t="s">
        <v>704</v>
      </c>
      <c r="EU484" s="27" t="s">
        <v>704</v>
      </c>
      <c r="EV484" s="27" t="s">
        <v>704</v>
      </c>
      <c r="EW484" s="27" t="s">
        <v>704</v>
      </c>
      <c r="EX484" s="27" t="s">
        <v>704</v>
      </c>
      <c r="EY484" s="27" t="s">
        <v>704</v>
      </c>
      <c r="EZ484" s="27" t="s">
        <v>704</v>
      </c>
      <c r="FA484" s="27" t="s">
        <v>704</v>
      </c>
      <c r="FB484" s="27" t="s">
        <v>704</v>
      </c>
      <c r="FC484" s="27" t="s">
        <v>704</v>
      </c>
      <c r="FD484" s="27" t="s">
        <v>704</v>
      </c>
      <c r="FE484" s="27" t="s">
        <v>694</v>
      </c>
      <c r="FF484" s="27" t="s">
        <v>704</v>
      </c>
      <c r="FG484" s="27" t="s">
        <v>704</v>
      </c>
      <c r="FH484" s="27" t="s">
        <v>704</v>
      </c>
      <c r="FI484" s="27" t="s">
        <v>704</v>
      </c>
      <c r="FJ484" s="27" t="s">
        <v>694</v>
      </c>
      <c r="FK484" s="27" t="s">
        <v>704</v>
      </c>
      <c r="FL484" s="27" t="s">
        <v>704</v>
      </c>
      <c r="FM484" s="27" t="s">
        <v>704</v>
      </c>
      <c r="FN484" s="27" t="s">
        <v>694</v>
      </c>
      <c r="FO484" s="72" t="s">
        <v>1175</v>
      </c>
      <c r="FP484" s="72" t="s">
        <v>698</v>
      </c>
      <c r="FQ484" s="72" t="s">
        <v>1176</v>
      </c>
      <c r="FR484" s="72" t="s">
        <v>2116</v>
      </c>
      <c r="FS484" s="72" t="s">
        <v>1178</v>
      </c>
      <c r="FT484" s="72" t="s">
        <v>698</v>
      </c>
      <c r="FU484" s="72" t="s">
        <v>698</v>
      </c>
      <c r="FV484" s="72" t="s">
        <v>698</v>
      </c>
      <c r="FW484" s="78" t="s">
        <v>698</v>
      </c>
      <c r="FX484" s="78" t="s">
        <v>698</v>
      </c>
      <c r="FY484" s="72" t="s">
        <v>698</v>
      </c>
      <c r="FZ484" s="90"/>
      <c r="GA484" s="90"/>
      <c r="GB484" s="90"/>
      <c r="GC484" s="90"/>
      <c r="GD484" s="90"/>
      <c r="GE484" s="90"/>
      <c r="GF484" s="90"/>
      <c r="GG484" s="90"/>
      <c r="GH484" s="105" t="s">
        <v>1179</v>
      </c>
      <c r="GI484" s="106"/>
      <c r="GJ484" s="27"/>
      <c r="GK484" s="28"/>
      <c r="GL484" s="27"/>
    </row>
    <row r="485" spans="1:194" x14ac:dyDescent="0.25">
      <c r="A485" s="71" t="str">
        <f t="shared" si="49"/>
        <v>Expenditure: Operational Cost - Communication: Satellite Signals</v>
      </c>
      <c r="B485" s="27" t="s">
        <v>1190</v>
      </c>
      <c r="C485" s="27" t="str">
        <f t="shared" si="47"/>
        <v>IE010016006000000000000000000000000000</v>
      </c>
      <c r="D485" s="23" t="s">
        <v>1166</v>
      </c>
      <c r="E485" s="23" t="s">
        <v>724</v>
      </c>
      <c r="F485" s="23" t="s">
        <v>742</v>
      </c>
      <c r="G485" s="23" t="s">
        <v>715</v>
      </c>
      <c r="H485" s="23" t="s">
        <v>697</v>
      </c>
      <c r="I485" s="23" t="s">
        <v>697</v>
      </c>
      <c r="J485" s="23" t="s">
        <v>697</v>
      </c>
      <c r="K485" s="23" t="s">
        <v>697</v>
      </c>
      <c r="L485" s="23" t="s">
        <v>697</v>
      </c>
      <c r="M485" s="23" t="s">
        <v>697</v>
      </c>
      <c r="N485" s="23" t="s">
        <v>697</v>
      </c>
      <c r="O485" s="23" t="s">
        <v>697</v>
      </c>
      <c r="P485" s="23" t="s">
        <v>697</v>
      </c>
      <c r="Q485" s="27">
        <v>0</v>
      </c>
      <c r="R485" s="27" t="s">
        <v>704</v>
      </c>
      <c r="S485" s="27" t="s">
        <v>698</v>
      </c>
      <c r="T485" s="28" t="s">
        <v>694</v>
      </c>
      <c r="U485" s="28"/>
      <c r="V485" s="27" t="s">
        <v>2268</v>
      </c>
      <c r="W485" s="27" t="s">
        <v>905</v>
      </c>
      <c r="X485" s="27"/>
      <c r="Y485" s="27"/>
      <c r="Z485" s="27" t="s">
        <v>2269</v>
      </c>
      <c r="AA485" s="27"/>
      <c r="AB485" s="27"/>
      <c r="AC485" s="27"/>
      <c r="AD485" s="27"/>
      <c r="AE485" s="27"/>
      <c r="AF485" s="27"/>
      <c r="AG485" s="27"/>
      <c r="AH485" s="27"/>
      <c r="AI485" s="27" t="s">
        <v>2270</v>
      </c>
      <c r="AJ485" s="28" t="s">
        <v>704</v>
      </c>
      <c r="AK485" s="27" t="s">
        <v>704</v>
      </c>
      <c r="AL485" s="27" t="s">
        <v>704</v>
      </c>
      <c r="AM485" s="27" t="s">
        <v>704</v>
      </c>
      <c r="AN485" s="27" t="s">
        <v>704</v>
      </c>
      <c r="AO485" s="27" t="s">
        <v>704</v>
      </c>
      <c r="AP485" s="27" t="s">
        <v>704</v>
      </c>
      <c r="AQ485" s="27" t="s">
        <v>704</v>
      </c>
      <c r="AR485" s="27" t="s">
        <v>704</v>
      </c>
      <c r="AS485" s="27" t="s">
        <v>704</v>
      </c>
      <c r="AT485" s="27" t="s">
        <v>704</v>
      </c>
      <c r="AU485" s="27" t="s">
        <v>704</v>
      </c>
      <c r="AV485" s="27" t="s">
        <v>704</v>
      </c>
      <c r="AW485" s="27" t="s">
        <v>704</v>
      </c>
      <c r="AX485" s="27" t="s">
        <v>704</v>
      </c>
      <c r="AY485" s="27" t="s">
        <v>704</v>
      </c>
      <c r="AZ485" s="27" t="s">
        <v>704</v>
      </c>
      <c r="BA485" s="27" t="s">
        <v>704</v>
      </c>
      <c r="BB485" s="27" t="s">
        <v>704</v>
      </c>
      <c r="BC485" s="27" t="s">
        <v>704</v>
      </c>
      <c r="BD485" s="27" t="s">
        <v>704</v>
      </c>
      <c r="BE485" s="27" t="s">
        <v>704</v>
      </c>
      <c r="BF485" s="27" t="s">
        <v>704</v>
      </c>
      <c r="BG485" s="27" t="s">
        <v>704</v>
      </c>
      <c r="BH485" s="27" t="s">
        <v>704</v>
      </c>
      <c r="BI485" s="27" t="s">
        <v>704</v>
      </c>
      <c r="BJ485" s="27" t="s">
        <v>704</v>
      </c>
      <c r="BK485" s="27" t="s">
        <v>704</v>
      </c>
      <c r="BL485" s="27" t="s">
        <v>704</v>
      </c>
      <c r="BM485" s="27" t="s">
        <v>704</v>
      </c>
      <c r="BN485" s="27" t="s">
        <v>704</v>
      </c>
      <c r="BO485" s="27" t="s">
        <v>704</v>
      </c>
      <c r="BP485" s="27" t="s">
        <v>704</v>
      </c>
      <c r="BQ485" s="27" t="s">
        <v>704</v>
      </c>
      <c r="BR485" s="27" t="s">
        <v>704</v>
      </c>
      <c r="BS485" s="27" t="s">
        <v>704</v>
      </c>
      <c r="BT485" s="27" t="s">
        <v>704</v>
      </c>
      <c r="BU485" s="27" t="s">
        <v>704</v>
      </c>
      <c r="BV485" s="27" t="s">
        <v>704</v>
      </c>
      <c r="BW485" s="27" t="s">
        <v>704</v>
      </c>
      <c r="BX485" s="27" t="s">
        <v>704</v>
      </c>
      <c r="BY485" s="27" t="s">
        <v>704</v>
      </c>
      <c r="BZ485" s="27" t="s">
        <v>704</v>
      </c>
      <c r="CA485" s="27" t="s">
        <v>704</v>
      </c>
      <c r="CB485" s="27" t="s">
        <v>704</v>
      </c>
      <c r="CC485" s="27" t="s">
        <v>704</v>
      </c>
      <c r="CD485" s="27" t="s">
        <v>704</v>
      </c>
      <c r="CE485" s="27" t="s">
        <v>704</v>
      </c>
      <c r="CF485" s="27" t="s">
        <v>704</v>
      </c>
      <c r="CG485" s="27" t="s">
        <v>704</v>
      </c>
      <c r="CH485" s="27" t="s">
        <v>704</v>
      </c>
      <c r="CI485" s="27" t="s">
        <v>704</v>
      </c>
      <c r="CJ485" s="27" t="s">
        <v>704</v>
      </c>
      <c r="CK485" s="27" t="s">
        <v>704</v>
      </c>
      <c r="CL485" s="27" t="s">
        <v>704</v>
      </c>
      <c r="CM485" s="27" t="s">
        <v>704</v>
      </c>
      <c r="CN485" s="27" t="s">
        <v>704</v>
      </c>
      <c r="CO485" s="27" t="s">
        <v>704</v>
      </c>
      <c r="CP485" s="27" t="s">
        <v>704</v>
      </c>
      <c r="CQ485" s="27" t="s">
        <v>704</v>
      </c>
      <c r="CR485" s="27" t="s">
        <v>704</v>
      </c>
      <c r="CS485" s="27" t="s">
        <v>704</v>
      </c>
      <c r="CT485" s="27" t="s">
        <v>704</v>
      </c>
      <c r="CU485" s="27" t="s">
        <v>704</v>
      </c>
      <c r="CV485" s="27" t="s">
        <v>704</v>
      </c>
      <c r="CW485" s="27" t="s">
        <v>704</v>
      </c>
      <c r="CX485" s="27" t="s">
        <v>704</v>
      </c>
      <c r="CY485" s="27" t="s">
        <v>704</v>
      </c>
      <c r="CZ485" s="27" t="s">
        <v>704</v>
      </c>
      <c r="DA485" s="27" t="s">
        <v>704</v>
      </c>
      <c r="DB485" s="27" t="s">
        <v>698</v>
      </c>
      <c r="DC485" s="27" t="s">
        <v>698</v>
      </c>
      <c r="DD485" s="27" t="s">
        <v>698</v>
      </c>
      <c r="DE485" s="27" t="s">
        <v>698</v>
      </c>
      <c r="DF485" s="27" t="s">
        <v>704</v>
      </c>
      <c r="DG485" s="27" t="s">
        <v>704</v>
      </c>
      <c r="DH485" s="27" t="s">
        <v>704</v>
      </c>
      <c r="DI485" s="27" t="s">
        <v>704</v>
      </c>
      <c r="DJ485" s="27" t="s">
        <v>704</v>
      </c>
      <c r="DK485" s="27" t="s">
        <v>704</v>
      </c>
      <c r="DL485" s="27" t="s">
        <v>704</v>
      </c>
      <c r="DM485" s="27" t="s">
        <v>704</v>
      </c>
      <c r="DN485" s="27" t="s">
        <v>704</v>
      </c>
      <c r="DO485" s="27" t="s">
        <v>704</v>
      </c>
      <c r="DP485" s="27" t="s">
        <v>704</v>
      </c>
      <c r="DQ485" s="27" t="s">
        <v>704</v>
      </c>
      <c r="DR485" s="27" t="s">
        <v>704</v>
      </c>
      <c r="DS485" s="27"/>
      <c r="DT485" s="27" t="s">
        <v>704</v>
      </c>
      <c r="DU485" s="27" t="s">
        <v>704</v>
      </c>
      <c r="DV485" s="27" t="s">
        <v>704</v>
      </c>
      <c r="DW485" s="27" t="s">
        <v>704</v>
      </c>
      <c r="DX485" s="27" t="s">
        <v>704</v>
      </c>
      <c r="DY485" s="27" t="s">
        <v>704</v>
      </c>
      <c r="DZ485" s="27" t="s">
        <v>704</v>
      </c>
      <c r="EA485" s="27" t="s">
        <v>704</v>
      </c>
      <c r="EB485" s="27" t="s">
        <v>704</v>
      </c>
      <c r="EC485" s="27" t="s">
        <v>704</v>
      </c>
      <c r="ED485" s="27" t="s">
        <v>704</v>
      </c>
      <c r="EE485" s="27" t="s">
        <v>704</v>
      </c>
      <c r="EF485" s="27" t="s">
        <v>704</v>
      </c>
      <c r="EG485" s="27" t="s">
        <v>694</v>
      </c>
      <c r="EH485" s="27" t="s">
        <v>704</v>
      </c>
      <c r="EI485" s="27" t="s">
        <v>704</v>
      </c>
      <c r="EJ485" s="27" t="s">
        <v>704</v>
      </c>
      <c r="EK485" s="27" t="s">
        <v>704</v>
      </c>
      <c r="EL485" s="27" t="s">
        <v>704</v>
      </c>
      <c r="EM485" s="27" t="s">
        <v>704</v>
      </c>
      <c r="EN485" s="27" t="s">
        <v>704</v>
      </c>
      <c r="EO485" s="27" t="s">
        <v>704</v>
      </c>
      <c r="EP485" s="27" t="s">
        <v>704</v>
      </c>
      <c r="EQ485" s="27" t="s">
        <v>704</v>
      </c>
      <c r="ER485" s="27" t="s">
        <v>704</v>
      </c>
      <c r="ES485" s="27" t="s">
        <v>704</v>
      </c>
      <c r="ET485" s="27" t="s">
        <v>704</v>
      </c>
      <c r="EU485" s="27" t="s">
        <v>704</v>
      </c>
      <c r="EV485" s="27" t="s">
        <v>704</v>
      </c>
      <c r="EW485" s="27" t="s">
        <v>704</v>
      </c>
      <c r="EX485" s="27" t="s">
        <v>704</v>
      </c>
      <c r="EY485" s="27" t="s">
        <v>704</v>
      </c>
      <c r="EZ485" s="27" t="s">
        <v>704</v>
      </c>
      <c r="FA485" s="27" t="s">
        <v>704</v>
      </c>
      <c r="FB485" s="27" t="s">
        <v>704</v>
      </c>
      <c r="FC485" s="27" t="s">
        <v>704</v>
      </c>
      <c r="FD485" s="27" t="s">
        <v>704</v>
      </c>
      <c r="FE485" s="27" t="s">
        <v>694</v>
      </c>
      <c r="FF485" s="27" t="s">
        <v>704</v>
      </c>
      <c r="FG485" s="27" t="s">
        <v>704</v>
      </c>
      <c r="FH485" s="27" t="s">
        <v>704</v>
      </c>
      <c r="FI485" s="27" t="s">
        <v>704</v>
      </c>
      <c r="FJ485" s="27" t="s">
        <v>694</v>
      </c>
      <c r="FK485" s="27" t="s">
        <v>704</v>
      </c>
      <c r="FL485" s="27" t="s">
        <v>704</v>
      </c>
      <c r="FM485" s="27" t="s">
        <v>704</v>
      </c>
      <c r="FN485" s="27" t="s">
        <v>694</v>
      </c>
      <c r="FO485" s="72" t="s">
        <v>1175</v>
      </c>
      <c r="FP485" s="72" t="s">
        <v>698</v>
      </c>
      <c r="FQ485" s="72" t="s">
        <v>1176</v>
      </c>
      <c r="FR485" s="72" t="s">
        <v>2116</v>
      </c>
      <c r="FS485" s="72" t="s">
        <v>1178</v>
      </c>
      <c r="FT485" s="72" t="s">
        <v>698</v>
      </c>
      <c r="FU485" s="72" t="s">
        <v>698</v>
      </c>
      <c r="FV485" s="72" t="s">
        <v>698</v>
      </c>
      <c r="FW485" s="78" t="s">
        <v>698</v>
      </c>
      <c r="FX485" s="78" t="s">
        <v>698</v>
      </c>
      <c r="FY485" s="72" t="s">
        <v>698</v>
      </c>
      <c r="FZ485" s="90"/>
      <c r="GA485" s="90"/>
      <c r="GB485" s="90"/>
      <c r="GC485" s="90"/>
      <c r="GD485" s="90"/>
      <c r="GE485" s="90"/>
      <c r="GF485" s="90"/>
      <c r="GG485" s="90"/>
      <c r="GH485" s="105" t="s">
        <v>1179</v>
      </c>
      <c r="GI485" s="106"/>
      <c r="GJ485" s="27"/>
      <c r="GK485" s="28"/>
      <c r="GL485" s="27"/>
    </row>
    <row r="486" spans="1:194" x14ac:dyDescent="0.25">
      <c r="A486" s="71" t="str">
        <f t="shared" si="49"/>
        <v>Expenditure: Operational Cost - Communication: SMS Bulk Message Service</v>
      </c>
      <c r="B486" s="27" t="s">
        <v>1190</v>
      </c>
      <c r="C486" s="27" t="str">
        <f t="shared" si="47"/>
        <v>IE010016007000000000000000000000000000</v>
      </c>
      <c r="D486" s="23" t="s">
        <v>1166</v>
      </c>
      <c r="E486" s="23" t="s">
        <v>724</v>
      </c>
      <c r="F486" s="23" t="s">
        <v>742</v>
      </c>
      <c r="G486" s="23" t="s">
        <v>718</v>
      </c>
      <c r="H486" s="23" t="s">
        <v>697</v>
      </c>
      <c r="I486" s="23" t="s">
        <v>697</v>
      </c>
      <c r="J486" s="23" t="s">
        <v>697</v>
      </c>
      <c r="K486" s="23" t="s">
        <v>697</v>
      </c>
      <c r="L486" s="23" t="s">
        <v>697</v>
      </c>
      <c r="M486" s="23" t="s">
        <v>697</v>
      </c>
      <c r="N486" s="23" t="s">
        <v>697</v>
      </c>
      <c r="O486" s="23" t="s">
        <v>697</v>
      </c>
      <c r="P486" s="23" t="s">
        <v>697</v>
      </c>
      <c r="Q486" s="27">
        <v>0</v>
      </c>
      <c r="R486" s="27" t="s">
        <v>704</v>
      </c>
      <c r="S486" s="27" t="s">
        <v>698</v>
      </c>
      <c r="T486" s="28" t="s">
        <v>694</v>
      </c>
      <c r="U486" s="28"/>
      <c r="V486" s="27" t="s">
        <v>2271</v>
      </c>
      <c r="W486" s="27" t="s">
        <v>905</v>
      </c>
      <c r="X486" s="27"/>
      <c r="Y486" s="27"/>
      <c r="Z486" s="27" t="s">
        <v>2272</v>
      </c>
      <c r="AA486" s="27"/>
      <c r="AB486" s="27"/>
      <c r="AC486" s="27"/>
      <c r="AD486" s="27"/>
      <c r="AE486" s="27"/>
      <c r="AF486" s="27"/>
      <c r="AG486" s="27"/>
      <c r="AH486" s="27"/>
      <c r="AI486" s="27" t="s">
        <v>2273</v>
      </c>
      <c r="AJ486" s="28" t="s">
        <v>704</v>
      </c>
      <c r="AK486" s="27" t="s">
        <v>704</v>
      </c>
      <c r="AL486" s="27" t="s">
        <v>704</v>
      </c>
      <c r="AM486" s="27" t="s">
        <v>704</v>
      </c>
      <c r="AN486" s="27" t="s">
        <v>704</v>
      </c>
      <c r="AO486" s="27" t="s">
        <v>704</v>
      </c>
      <c r="AP486" s="27" t="s">
        <v>704</v>
      </c>
      <c r="AQ486" s="27" t="s">
        <v>704</v>
      </c>
      <c r="AR486" s="27" t="s">
        <v>704</v>
      </c>
      <c r="AS486" s="27" t="s">
        <v>704</v>
      </c>
      <c r="AT486" s="27" t="s">
        <v>704</v>
      </c>
      <c r="AU486" s="27" t="s">
        <v>704</v>
      </c>
      <c r="AV486" s="27" t="s">
        <v>704</v>
      </c>
      <c r="AW486" s="27" t="s">
        <v>704</v>
      </c>
      <c r="AX486" s="27" t="s">
        <v>704</v>
      </c>
      <c r="AY486" s="27" t="s">
        <v>704</v>
      </c>
      <c r="AZ486" s="27" t="s">
        <v>704</v>
      </c>
      <c r="BA486" s="27" t="s">
        <v>704</v>
      </c>
      <c r="BB486" s="27" t="s">
        <v>704</v>
      </c>
      <c r="BC486" s="27" t="s">
        <v>704</v>
      </c>
      <c r="BD486" s="27" t="s">
        <v>704</v>
      </c>
      <c r="BE486" s="27" t="s">
        <v>704</v>
      </c>
      <c r="BF486" s="27" t="s">
        <v>704</v>
      </c>
      <c r="BG486" s="27" t="s">
        <v>704</v>
      </c>
      <c r="BH486" s="27" t="s">
        <v>704</v>
      </c>
      <c r="BI486" s="27" t="s">
        <v>704</v>
      </c>
      <c r="BJ486" s="27" t="s">
        <v>704</v>
      </c>
      <c r="BK486" s="27" t="s">
        <v>704</v>
      </c>
      <c r="BL486" s="27" t="s">
        <v>704</v>
      </c>
      <c r="BM486" s="27" t="s">
        <v>704</v>
      </c>
      <c r="BN486" s="27" t="s">
        <v>704</v>
      </c>
      <c r="BO486" s="27" t="s">
        <v>704</v>
      </c>
      <c r="BP486" s="27" t="s">
        <v>704</v>
      </c>
      <c r="BQ486" s="27" t="s">
        <v>704</v>
      </c>
      <c r="BR486" s="27" t="s">
        <v>704</v>
      </c>
      <c r="BS486" s="27" t="s">
        <v>704</v>
      </c>
      <c r="BT486" s="27" t="s">
        <v>704</v>
      </c>
      <c r="BU486" s="27" t="s">
        <v>704</v>
      </c>
      <c r="BV486" s="27" t="s">
        <v>704</v>
      </c>
      <c r="BW486" s="27" t="s">
        <v>704</v>
      </c>
      <c r="BX486" s="27" t="s">
        <v>704</v>
      </c>
      <c r="BY486" s="27" t="s">
        <v>704</v>
      </c>
      <c r="BZ486" s="27" t="s">
        <v>704</v>
      </c>
      <c r="CA486" s="27" t="s">
        <v>704</v>
      </c>
      <c r="CB486" s="27" t="s">
        <v>704</v>
      </c>
      <c r="CC486" s="27" t="s">
        <v>704</v>
      </c>
      <c r="CD486" s="27" t="s">
        <v>704</v>
      </c>
      <c r="CE486" s="27" t="s">
        <v>704</v>
      </c>
      <c r="CF486" s="27" t="s">
        <v>704</v>
      </c>
      <c r="CG486" s="27" t="s">
        <v>704</v>
      </c>
      <c r="CH486" s="27" t="s">
        <v>704</v>
      </c>
      <c r="CI486" s="27" t="s">
        <v>704</v>
      </c>
      <c r="CJ486" s="27" t="s">
        <v>704</v>
      </c>
      <c r="CK486" s="27" t="s">
        <v>704</v>
      </c>
      <c r="CL486" s="27" t="s">
        <v>704</v>
      </c>
      <c r="CM486" s="27" t="s">
        <v>704</v>
      </c>
      <c r="CN486" s="27" t="s">
        <v>704</v>
      </c>
      <c r="CO486" s="27" t="s">
        <v>704</v>
      </c>
      <c r="CP486" s="27" t="s">
        <v>704</v>
      </c>
      <c r="CQ486" s="27" t="s">
        <v>704</v>
      </c>
      <c r="CR486" s="27" t="s">
        <v>704</v>
      </c>
      <c r="CS486" s="27" t="s">
        <v>704</v>
      </c>
      <c r="CT486" s="27" t="s">
        <v>704</v>
      </c>
      <c r="CU486" s="27" t="s">
        <v>704</v>
      </c>
      <c r="CV486" s="27" t="s">
        <v>704</v>
      </c>
      <c r="CW486" s="27" t="s">
        <v>704</v>
      </c>
      <c r="CX486" s="27" t="s">
        <v>704</v>
      </c>
      <c r="CY486" s="27" t="s">
        <v>704</v>
      </c>
      <c r="CZ486" s="27" t="s">
        <v>704</v>
      </c>
      <c r="DA486" s="27" t="s">
        <v>704</v>
      </c>
      <c r="DB486" s="27" t="s">
        <v>698</v>
      </c>
      <c r="DC486" s="27" t="s">
        <v>698</v>
      </c>
      <c r="DD486" s="27" t="s">
        <v>698</v>
      </c>
      <c r="DE486" s="27" t="s">
        <v>698</v>
      </c>
      <c r="DF486" s="27" t="s">
        <v>704</v>
      </c>
      <c r="DG486" s="27" t="s">
        <v>704</v>
      </c>
      <c r="DH486" s="27" t="s">
        <v>704</v>
      </c>
      <c r="DI486" s="27" t="s">
        <v>704</v>
      </c>
      <c r="DJ486" s="27" t="s">
        <v>704</v>
      </c>
      <c r="DK486" s="27" t="s">
        <v>704</v>
      </c>
      <c r="DL486" s="27" t="s">
        <v>704</v>
      </c>
      <c r="DM486" s="27" t="s">
        <v>704</v>
      </c>
      <c r="DN486" s="27" t="s">
        <v>704</v>
      </c>
      <c r="DO486" s="27" t="s">
        <v>704</v>
      </c>
      <c r="DP486" s="27" t="s">
        <v>704</v>
      </c>
      <c r="DQ486" s="27" t="s">
        <v>704</v>
      </c>
      <c r="DR486" s="27" t="s">
        <v>704</v>
      </c>
      <c r="DS486" s="27"/>
      <c r="DT486" s="27" t="s">
        <v>704</v>
      </c>
      <c r="DU486" s="27" t="s">
        <v>704</v>
      </c>
      <c r="DV486" s="27" t="s">
        <v>704</v>
      </c>
      <c r="DW486" s="27" t="s">
        <v>704</v>
      </c>
      <c r="DX486" s="27" t="s">
        <v>704</v>
      </c>
      <c r="DY486" s="27" t="s">
        <v>704</v>
      </c>
      <c r="DZ486" s="27" t="s">
        <v>704</v>
      </c>
      <c r="EA486" s="27" t="s">
        <v>704</v>
      </c>
      <c r="EB486" s="27" t="s">
        <v>704</v>
      </c>
      <c r="EC486" s="27" t="s">
        <v>704</v>
      </c>
      <c r="ED486" s="27" t="s">
        <v>704</v>
      </c>
      <c r="EE486" s="27" t="s">
        <v>704</v>
      </c>
      <c r="EF486" s="27" t="s">
        <v>704</v>
      </c>
      <c r="EG486" s="27" t="s">
        <v>694</v>
      </c>
      <c r="EH486" s="27" t="s">
        <v>704</v>
      </c>
      <c r="EI486" s="27" t="s">
        <v>704</v>
      </c>
      <c r="EJ486" s="27" t="s">
        <v>704</v>
      </c>
      <c r="EK486" s="27" t="s">
        <v>704</v>
      </c>
      <c r="EL486" s="27" t="s">
        <v>704</v>
      </c>
      <c r="EM486" s="27" t="s">
        <v>704</v>
      </c>
      <c r="EN486" s="27" t="s">
        <v>704</v>
      </c>
      <c r="EO486" s="27" t="s">
        <v>704</v>
      </c>
      <c r="EP486" s="27" t="s">
        <v>704</v>
      </c>
      <c r="EQ486" s="27" t="s">
        <v>704</v>
      </c>
      <c r="ER486" s="27" t="s">
        <v>704</v>
      </c>
      <c r="ES486" s="27" t="s">
        <v>704</v>
      </c>
      <c r="ET486" s="27" t="s">
        <v>704</v>
      </c>
      <c r="EU486" s="27" t="s">
        <v>704</v>
      </c>
      <c r="EV486" s="27" t="s">
        <v>704</v>
      </c>
      <c r="EW486" s="27" t="s">
        <v>704</v>
      </c>
      <c r="EX486" s="27" t="s">
        <v>704</v>
      </c>
      <c r="EY486" s="27" t="s">
        <v>704</v>
      </c>
      <c r="EZ486" s="27" t="s">
        <v>704</v>
      </c>
      <c r="FA486" s="27" t="s">
        <v>704</v>
      </c>
      <c r="FB486" s="27" t="s">
        <v>704</v>
      </c>
      <c r="FC486" s="27" t="s">
        <v>704</v>
      </c>
      <c r="FD486" s="27" t="s">
        <v>704</v>
      </c>
      <c r="FE486" s="27" t="s">
        <v>694</v>
      </c>
      <c r="FF486" s="27" t="s">
        <v>704</v>
      </c>
      <c r="FG486" s="27" t="s">
        <v>704</v>
      </c>
      <c r="FH486" s="27" t="s">
        <v>704</v>
      </c>
      <c r="FI486" s="27" t="s">
        <v>704</v>
      </c>
      <c r="FJ486" s="27" t="s">
        <v>694</v>
      </c>
      <c r="FK486" s="27" t="s">
        <v>704</v>
      </c>
      <c r="FL486" s="27" t="s">
        <v>704</v>
      </c>
      <c r="FM486" s="27" t="s">
        <v>704</v>
      </c>
      <c r="FN486" s="27" t="s">
        <v>694</v>
      </c>
      <c r="FO486" s="72" t="s">
        <v>1175</v>
      </c>
      <c r="FP486" s="72" t="s">
        <v>698</v>
      </c>
      <c r="FQ486" s="72" t="s">
        <v>1176</v>
      </c>
      <c r="FR486" s="72" t="s">
        <v>2116</v>
      </c>
      <c r="FS486" s="72" t="s">
        <v>1178</v>
      </c>
      <c r="FT486" s="72" t="s">
        <v>698</v>
      </c>
      <c r="FU486" s="72" t="s">
        <v>698</v>
      </c>
      <c r="FV486" s="72" t="s">
        <v>698</v>
      </c>
      <c r="FW486" s="78" t="s">
        <v>698</v>
      </c>
      <c r="FX486" s="78" t="s">
        <v>698</v>
      </c>
      <c r="FY486" s="72" t="s">
        <v>698</v>
      </c>
      <c r="FZ486" s="90"/>
      <c r="GA486" s="90"/>
      <c r="GB486" s="90"/>
      <c r="GC486" s="90"/>
      <c r="GD486" s="90"/>
      <c r="GE486" s="90"/>
      <c r="GF486" s="90"/>
      <c r="GG486" s="90"/>
      <c r="GH486" s="105" t="s">
        <v>1179</v>
      </c>
      <c r="GI486" s="106"/>
      <c r="GJ486" s="27"/>
      <c r="GK486" s="28"/>
      <c r="GL486" s="27"/>
    </row>
    <row r="487" spans="1:194" x14ac:dyDescent="0.25">
      <c r="A487" s="71" t="str">
        <f t="shared" si="49"/>
        <v>Expenditure: Operational Cost - Communication: Telephone, Fax, Telegraph and Telex</v>
      </c>
      <c r="B487" s="27" t="s">
        <v>1190</v>
      </c>
      <c r="C487" s="27" t="str">
        <f t="shared" si="47"/>
        <v>IE010016008000000000000000000000000000</v>
      </c>
      <c r="D487" s="23" t="s">
        <v>1166</v>
      </c>
      <c r="E487" s="23" t="s">
        <v>724</v>
      </c>
      <c r="F487" s="23" t="s">
        <v>742</v>
      </c>
      <c r="G487" s="23" t="s">
        <v>720</v>
      </c>
      <c r="H487" s="23" t="s">
        <v>697</v>
      </c>
      <c r="I487" s="23" t="s">
        <v>697</v>
      </c>
      <c r="J487" s="23" t="s">
        <v>697</v>
      </c>
      <c r="K487" s="23" t="s">
        <v>697</v>
      </c>
      <c r="L487" s="23" t="s">
        <v>697</v>
      </c>
      <c r="M487" s="23" t="s">
        <v>697</v>
      </c>
      <c r="N487" s="23" t="s">
        <v>697</v>
      </c>
      <c r="O487" s="23" t="s">
        <v>697</v>
      </c>
      <c r="P487" s="23" t="s">
        <v>697</v>
      </c>
      <c r="Q487" s="27">
        <v>0</v>
      </c>
      <c r="R487" s="27" t="s">
        <v>704</v>
      </c>
      <c r="S487" s="27" t="s">
        <v>698</v>
      </c>
      <c r="T487" s="28" t="s">
        <v>694</v>
      </c>
      <c r="U487" s="28"/>
      <c r="V487" s="27" t="s">
        <v>2274</v>
      </c>
      <c r="W487" s="27" t="s">
        <v>905</v>
      </c>
      <c r="X487" s="27"/>
      <c r="Y487" s="27"/>
      <c r="Z487" s="27" t="s">
        <v>2275</v>
      </c>
      <c r="AA487" s="27"/>
      <c r="AB487" s="27"/>
      <c r="AC487" s="27"/>
      <c r="AD487" s="27"/>
      <c r="AE487" s="27"/>
      <c r="AF487" s="27"/>
      <c r="AG487" s="27"/>
      <c r="AH487" s="27"/>
      <c r="AI487" s="27" t="s">
        <v>2276</v>
      </c>
      <c r="AJ487" s="28" t="s">
        <v>704</v>
      </c>
      <c r="AK487" s="27" t="s">
        <v>704</v>
      </c>
      <c r="AL487" s="27" t="s">
        <v>704</v>
      </c>
      <c r="AM487" s="27" t="s">
        <v>704</v>
      </c>
      <c r="AN487" s="27" t="s">
        <v>704</v>
      </c>
      <c r="AO487" s="27" t="s">
        <v>704</v>
      </c>
      <c r="AP487" s="27" t="s">
        <v>704</v>
      </c>
      <c r="AQ487" s="27" t="s">
        <v>704</v>
      </c>
      <c r="AR487" s="27" t="s">
        <v>704</v>
      </c>
      <c r="AS487" s="27" t="s">
        <v>704</v>
      </c>
      <c r="AT487" s="27" t="s">
        <v>704</v>
      </c>
      <c r="AU487" s="27" t="s">
        <v>704</v>
      </c>
      <c r="AV487" s="27" t="s">
        <v>704</v>
      </c>
      <c r="AW487" s="27" t="s">
        <v>704</v>
      </c>
      <c r="AX487" s="27" t="s">
        <v>704</v>
      </c>
      <c r="AY487" s="27" t="s">
        <v>704</v>
      </c>
      <c r="AZ487" s="27" t="s">
        <v>704</v>
      </c>
      <c r="BA487" s="27" t="s">
        <v>704</v>
      </c>
      <c r="BB487" s="27" t="s">
        <v>704</v>
      </c>
      <c r="BC487" s="27" t="s">
        <v>704</v>
      </c>
      <c r="BD487" s="27" t="s">
        <v>704</v>
      </c>
      <c r="BE487" s="27" t="s">
        <v>704</v>
      </c>
      <c r="BF487" s="27" t="s">
        <v>704</v>
      </c>
      <c r="BG487" s="27" t="s">
        <v>704</v>
      </c>
      <c r="BH487" s="27" t="s">
        <v>704</v>
      </c>
      <c r="BI487" s="27" t="s">
        <v>704</v>
      </c>
      <c r="BJ487" s="27" t="s">
        <v>704</v>
      </c>
      <c r="BK487" s="27" t="s">
        <v>704</v>
      </c>
      <c r="BL487" s="27" t="s">
        <v>704</v>
      </c>
      <c r="BM487" s="27" t="s">
        <v>704</v>
      </c>
      <c r="BN487" s="27" t="s">
        <v>704</v>
      </c>
      <c r="BO487" s="27" t="s">
        <v>704</v>
      </c>
      <c r="BP487" s="27" t="s">
        <v>704</v>
      </c>
      <c r="BQ487" s="27" t="s">
        <v>704</v>
      </c>
      <c r="BR487" s="27" t="s">
        <v>704</v>
      </c>
      <c r="BS487" s="27" t="s">
        <v>704</v>
      </c>
      <c r="BT487" s="27" t="s">
        <v>704</v>
      </c>
      <c r="BU487" s="27" t="s">
        <v>704</v>
      </c>
      <c r="BV487" s="27" t="s">
        <v>704</v>
      </c>
      <c r="BW487" s="27" t="s">
        <v>704</v>
      </c>
      <c r="BX487" s="27" t="s">
        <v>704</v>
      </c>
      <c r="BY487" s="27" t="s">
        <v>704</v>
      </c>
      <c r="BZ487" s="27" t="s">
        <v>704</v>
      </c>
      <c r="CA487" s="27" t="s">
        <v>704</v>
      </c>
      <c r="CB487" s="27" t="s">
        <v>704</v>
      </c>
      <c r="CC487" s="27" t="s">
        <v>704</v>
      </c>
      <c r="CD487" s="27" t="s">
        <v>704</v>
      </c>
      <c r="CE487" s="27" t="s">
        <v>704</v>
      </c>
      <c r="CF487" s="27" t="s">
        <v>704</v>
      </c>
      <c r="CG487" s="27" t="s">
        <v>704</v>
      </c>
      <c r="CH487" s="27" t="s">
        <v>704</v>
      </c>
      <c r="CI487" s="27" t="s">
        <v>704</v>
      </c>
      <c r="CJ487" s="27" t="s">
        <v>704</v>
      </c>
      <c r="CK487" s="27" t="s">
        <v>704</v>
      </c>
      <c r="CL487" s="27" t="s">
        <v>704</v>
      </c>
      <c r="CM487" s="27" t="s">
        <v>704</v>
      </c>
      <c r="CN487" s="27" t="s">
        <v>704</v>
      </c>
      <c r="CO487" s="27" t="s">
        <v>704</v>
      </c>
      <c r="CP487" s="27" t="s">
        <v>704</v>
      </c>
      <c r="CQ487" s="27" t="s">
        <v>704</v>
      </c>
      <c r="CR487" s="27" t="s">
        <v>704</v>
      </c>
      <c r="CS487" s="27" t="s">
        <v>704</v>
      </c>
      <c r="CT487" s="27" t="s">
        <v>704</v>
      </c>
      <c r="CU487" s="27" t="s">
        <v>704</v>
      </c>
      <c r="CV487" s="27" t="s">
        <v>704</v>
      </c>
      <c r="CW487" s="27" t="s">
        <v>704</v>
      </c>
      <c r="CX487" s="27" t="s">
        <v>704</v>
      </c>
      <c r="CY487" s="27" t="s">
        <v>704</v>
      </c>
      <c r="CZ487" s="27" t="s">
        <v>704</v>
      </c>
      <c r="DA487" s="27" t="s">
        <v>704</v>
      </c>
      <c r="DB487" s="27" t="s">
        <v>698</v>
      </c>
      <c r="DC487" s="27" t="s">
        <v>698</v>
      </c>
      <c r="DD487" s="27" t="s">
        <v>698</v>
      </c>
      <c r="DE487" s="27" t="s">
        <v>698</v>
      </c>
      <c r="DF487" s="27" t="s">
        <v>704</v>
      </c>
      <c r="DG487" s="27" t="s">
        <v>704</v>
      </c>
      <c r="DH487" s="27" t="s">
        <v>704</v>
      </c>
      <c r="DI487" s="27" t="s">
        <v>704</v>
      </c>
      <c r="DJ487" s="27" t="s">
        <v>704</v>
      </c>
      <c r="DK487" s="27" t="s">
        <v>704</v>
      </c>
      <c r="DL487" s="27" t="s">
        <v>704</v>
      </c>
      <c r="DM487" s="27" t="s">
        <v>704</v>
      </c>
      <c r="DN487" s="27" t="s">
        <v>704</v>
      </c>
      <c r="DO487" s="27" t="s">
        <v>704</v>
      </c>
      <c r="DP487" s="27" t="s">
        <v>704</v>
      </c>
      <c r="DQ487" s="27" t="s">
        <v>704</v>
      </c>
      <c r="DR487" s="27" t="s">
        <v>704</v>
      </c>
      <c r="DS487" s="27"/>
      <c r="DT487" s="27" t="s">
        <v>704</v>
      </c>
      <c r="DU487" s="27" t="s">
        <v>704</v>
      </c>
      <c r="DV487" s="27" t="s">
        <v>704</v>
      </c>
      <c r="DW487" s="27" t="s">
        <v>704</v>
      </c>
      <c r="DX487" s="27" t="s">
        <v>704</v>
      </c>
      <c r="DY487" s="27" t="s">
        <v>704</v>
      </c>
      <c r="DZ487" s="27" t="s">
        <v>704</v>
      </c>
      <c r="EA487" s="27" t="s">
        <v>704</v>
      </c>
      <c r="EB487" s="27" t="s">
        <v>704</v>
      </c>
      <c r="EC487" s="27" t="s">
        <v>704</v>
      </c>
      <c r="ED487" s="27" t="s">
        <v>704</v>
      </c>
      <c r="EE487" s="27" t="s">
        <v>704</v>
      </c>
      <c r="EF487" s="27" t="s">
        <v>704</v>
      </c>
      <c r="EG487" s="27" t="s">
        <v>694</v>
      </c>
      <c r="EH487" s="27" t="s">
        <v>704</v>
      </c>
      <c r="EI487" s="27" t="s">
        <v>704</v>
      </c>
      <c r="EJ487" s="27" t="s">
        <v>704</v>
      </c>
      <c r="EK487" s="27" t="s">
        <v>704</v>
      </c>
      <c r="EL487" s="27" t="s">
        <v>704</v>
      </c>
      <c r="EM487" s="27" t="s">
        <v>704</v>
      </c>
      <c r="EN487" s="27" t="s">
        <v>704</v>
      </c>
      <c r="EO487" s="27" t="s">
        <v>704</v>
      </c>
      <c r="EP487" s="27" t="s">
        <v>704</v>
      </c>
      <c r="EQ487" s="27" t="s">
        <v>704</v>
      </c>
      <c r="ER487" s="27" t="s">
        <v>704</v>
      </c>
      <c r="ES487" s="27" t="s">
        <v>704</v>
      </c>
      <c r="ET487" s="27" t="s">
        <v>704</v>
      </c>
      <c r="EU487" s="27" t="s">
        <v>704</v>
      </c>
      <c r="EV487" s="27" t="s">
        <v>704</v>
      </c>
      <c r="EW487" s="27" t="s">
        <v>704</v>
      </c>
      <c r="EX487" s="27" t="s">
        <v>704</v>
      </c>
      <c r="EY487" s="27" t="s">
        <v>704</v>
      </c>
      <c r="EZ487" s="27" t="s">
        <v>704</v>
      </c>
      <c r="FA487" s="27" t="s">
        <v>704</v>
      </c>
      <c r="FB487" s="27" t="s">
        <v>704</v>
      </c>
      <c r="FC487" s="27" t="s">
        <v>704</v>
      </c>
      <c r="FD487" s="27" t="s">
        <v>704</v>
      </c>
      <c r="FE487" s="27" t="s">
        <v>694</v>
      </c>
      <c r="FF487" s="27" t="s">
        <v>704</v>
      </c>
      <c r="FG487" s="27" t="s">
        <v>704</v>
      </c>
      <c r="FH487" s="27" t="s">
        <v>704</v>
      </c>
      <c r="FI487" s="27" t="s">
        <v>704</v>
      </c>
      <c r="FJ487" s="27" t="s">
        <v>694</v>
      </c>
      <c r="FK487" s="27" t="s">
        <v>704</v>
      </c>
      <c r="FL487" s="27" t="s">
        <v>704</v>
      </c>
      <c r="FM487" s="27" t="s">
        <v>704</v>
      </c>
      <c r="FN487" s="27" t="s">
        <v>694</v>
      </c>
      <c r="FO487" s="72" t="s">
        <v>1175</v>
      </c>
      <c r="FP487" s="72" t="s">
        <v>698</v>
      </c>
      <c r="FQ487" s="72" t="s">
        <v>1176</v>
      </c>
      <c r="FR487" s="72" t="s">
        <v>2116</v>
      </c>
      <c r="FS487" s="72" t="s">
        <v>1178</v>
      </c>
      <c r="FT487" s="72" t="s">
        <v>698</v>
      </c>
      <c r="FU487" s="72" t="s">
        <v>698</v>
      </c>
      <c r="FV487" s="72" t="s">
        <v>698</v>
      </c>
      <c r="FW487" s="78" t="s">
        <v>698</v>
      </c>
      <c r="FX487" s="78" t="s">
        <v>698</v>
      </c>
      <c r="FY487" s="72" t="s">
        <v>698</v>
      </c>
      <c r="FZ487" s="90"/>
      <c r="GA487" s="90"/>
      <c r="GB487" s="90"/>
      <c r="GC487" s="90"/>
      <c r="GD487" s="90"/>
      <c r="GE487" s="90"/>
      <c r="GF487" s="90"/>
      <c r="GG487" s="90"/>
      <c r="GH487" s="105" t="s">
        <v>1179</v>
      </c>
      <c r="GI487" s="106"/>
      <c r="GJ487" s="27"/>
      <c r="GK487" s="28"/>
      <c r="GL487" s="27"/>
    </row>
    <row r="488" spans="1:194" x14ac:dyDescent="0.25">
      <c r="A488" s="71" t="str">
        <f t="shared" si="49"/>
        <v xml:space="preserve">Expenditure: Operational Cost - Communication: Telemetric Systems </v>
      </c>
      <c r="B488" s="27" t="s">
        <v>1190</v>
      </c>
      <c r="C488" s="27" t="str">
        <f t="shared" si="47"/>
        <v>IE010016009000000000000000000000000000</v>
      </c>
      <c r="D488" s="23" t="s">
        <v>1166</v>
      </c>
      <c r="E488" s="23" t="s">
        <v>724</v>
      </c>
      <c r="F488" s="23" t="s">
        <v>742</v>
      </c>
      <c r="G488" s="23" t="s">
        <v>722</v>
      </c>
      <c r="H488" s="23" t="s">
        <v>697</v>
      </c>
      <c r="I488" s="23" t="s">
        <v>697</v>
      </c>
      <c r="J488" s="23" t="s">
        <v>697</v>
      </c>
      <c r="K488" s="23" t="s">
        <v>697</v>
      </c>
      <c r="L488" s="23" t="s">
        <v>697</v>
      </c>
      <c r="M488" s="23" t="s">
        <v>697</v>
      </c>
      <c r="N488" s="23" t="s">
        <v>697</v>
      </c>
      <c r="O488" s="23" t="s">
        <v>697</v>
      </c>
      <c r="P488" s="23" t="s">
        <v>697</v>
      </c>
      <c r="Q488" s="27">
        <v>0</v>
      </c>
      <c r="R488" s="27" t="s">
        <v>704</v>
      </c>
      <c r="S488" s="27" t="s">
        <v>698</v>
      </c>
      <c r="T488" s="28" t="s">
        <v>694</v>
      </c>
      <c r="U488" s="28"/>
      <c r="V488" s="27" t="s">
        <v>2277</v>
      </c>
      <c r="W488" s="27" t="s">
        <v>905</v>
      </c>
      <c r="X488" s="27"/>
      <c r="Y488" s="27"/>
      <c r="Z488" s="27" t="s">
        <v>2278</v>
      </c>
      <c r="AA488" s="27"/>
      <c r="AB488" s="27"/>
      <c r="AC488" s="27"/>
      <c r="AD488" s="27"/>
      <c r="AE488" s="27"/>
      <c r="AF488" s="27"/>
      <c r="AG488" s="27"/>
      <c r="AH488" s="27"/>
      <c r="AI488" s="27" t="s">
        <v>2279</v>
      </c>
      <c r="AJ488" s="28" t="s">
        <v>704</v>
      </c>
      <c r="AK488" s="27" t="s">
        <v>704</v>
      </c>
      <c r="AL488" s="27" t="s">
        <v>704</v>
      </c>
      <c r="AM488" s="27" t="s">
        <v>704</v>
      </c>
      <c r="AN488" s="27" t="s">
        <v>704</v>
      </c>
      <c r="AO488" s="27" t="s">
        <v>704</v>
      </c>
      <c r="AP488" s="27" t="s">
        <v>704</v>
      </c>
      <c r="AQ488" s="27" t="s">
        <v>704</v>
      </c>
      <c r="AR488" s="27" t="s">
        <v>704</v>
      </c>
      <c r="AS488" s="27" t="s">
        <v>704</v>
      </c>
      <c r="AT488" s="27" t="s">
        <v>704</v>
      </c>
      <c r="AU488" s="27" t="s">
        <v>704</v>
      </c>
      <c r="AV488" s="27" t="s">
        <v>704</v>
      </c>
      <c r="AW488" s="27" t="s">
        <v>704</v>
      </c>
      <c r="AX488" s="27" t="s">
        <v>704</v>
      </c>
      <c r="AY488" s="27" t="s">
        <v>704</v>
      </c>
      <c r="AZ488" s="27" t="s">
        <v>704</v>
      </c>
      <c r="BA488" s="27" t="s">
        <v>704</v>
      </c>
      <c r="BB488" s="27" t="s">
        <v>704</v>
      </c>
      <c r="BC488" s="27" t="s">
        <v>704</v>
      </c>
      <c r="BD488" s="27" t="s">
        <v>704</v>
      </c>
      <c r="BE488" s="27" t="s">
        <v>704</v>
      </c>
      <c r="BF488" s="27" t="s">
        <v>704</v>
      </c>
      <c r="BG488" s="27" t="s">
        <v>704</v>
      </c>
      <c r="BH488" s="27" t="s">
        <v>704</v>
      </c>
      <c r="BI488" s="27" t="s">
        <v>704</v>
      </c>
      <c r="BJ488" s="27" t="s">
        <v>704</v>
      </c>
      <c r="BK488" s="27" t="s">
        <v>704</v>
      </c>
      <c r="BL488" s="27" t="s">
        <v>704</v>
      </c>
      <c r="BM488" s="27" t="s">
        <v>704</v>
      </c>
      <c r="BN488" s="27" t="s">
        <v>704</v>
      </c>
      <c r="BO488" s="27" t="s">
        <v>704</v>
      </c>
      <c r="BP488" s="27" t="s">
        <v>704</v>
      </c>
      <c r="BQ488" s="27" t="s">
        <v>704</v>
      </c>
      <c r="BR488" s="27" t="s">
        <v>704</v>
      </c>
      <c r="BS488" s="27" t="s">
        <v>704</v>
      </c>
      <c r="BT488" s="27" t="s">
        <v>704</v>
      </c>
      <c r="BU488" s="27" t="s">
        <v>704</v>
      </c>
      <c r="BV488" s="27" t="s">
        <v>704</v>
      </c>
      <c r="BW488" s="27" t="s">
        <v>704</v>
      </c>
      <c r="BX488" s="27" t="s">
        <v>704</v>
      </c>
      <c r="BY488" s="27" t="s">
        <v>704</v>
      </c>
      <c r="BZ488" s="27" t="s">
        <v>704</v>
      </c>
      <c r="CA488" s="27" t="s">
        <v>704</v>
      </c>
      <c r="CB488" s="27" t="s">
        <v>704</v>
      </c>
      <c r="CC488" s="27" t="s">
        <v>704</v>
      </c>
      <c r="CD488" s="27" t="s">
        <v>704</v>
      </c>
      <c r="CE488" s="27" t="s">
        <v>704</v>
      </c>
      <c r="CF488" s="27" t="s">
        <v>704</v>
      </c>
      <c r="CG488" s="27" t="s">
        <v>704</v>
      </c>
      <c r="CH488" s="27" t="s">
        <v>704</v>
      </c>
      <c r="CI488" s="27" t="s">
        <v>704</v>
      </c>
      <c r="CJ488" s="27" t="s">
        <v>704</v>
      </c>
      <c r="CK488" s="27" t="s">
        <v>704</v>
      </c>
      <c r="CL488" s="27" t="s">
        <v>704</v>
      </c>
      <c r="CM488" s="27" t="s">
        <v>704</v>
      </c>
      <c r="CN488" s="27" t="s">
        <v>704</v>
      </c>
      <c r="CO488" s="27" t="s">
        <v>704</v>
      </c>
      <c r="CP488" s="27" t="s">
        <v>704</v>
      </c>
      <c r="CQ488" s="27" t="s">
        <v>704</v>
      </c>
      <c r="CR488" s="27" t="s">
        <v>704</v>
      </c>
      <c r="CS488" s="27" t="s">
        <v>704</v>
      </c>
      <c r="CT488" s="27" t="s">
        <v>704</v>
      </c>
      <c r="CU488" s="27" t="s">
        <v>704</v>
      </c>
      <c r="CV488" s="27" t="s">
        <v>704</v>
      </c>
      <c r="CW488" s="27" t="s">
        <v>704</v>
      </c>
      <c r="CX488" s="27" t="s">
        <v>704</v>
      </c>
      <c r="CY488" s="27" t="s">
        <v>704</v>
      </c>
      <c r="CZ488" s="27" t="s">
        <v>704</v>
      </c>
      <c r="DA488" s="27" t="s">
        <v>704</v>
      </c>
      <c r="DB488" s="27" t="s">
        <v>698</v>
      </c>
      <c r="DC488" s="27" t="s">
        <v>698</v>
      </c>
      <c r="DD488" s="27" t="s">
        <v>698</v>
      </c>
      <c r="DE488" s="27" t="s">
        <v>698</v>
      </c>
      <c r="DF488" s="27" t="s">
        <v>704</v>
      </c>
      <c r="DG488" s="27" t="s">
        <v>704</v>
      </c>
      <c r="DH488" s="27" t="s">
        <v>704</v>
      </c>
      <c r="DI488" s="27" t="s">
        <v>704</v>
      </c>
      <c r="DJ488" s="27" t="s">
        <v>704</v>
      </c>
      <c r="DK488" s="27" t="s">
        <v>704</v>
      </c>
      <c r="DL488" s="27" t="s">
        <v>704</v>
      </c>
      <c r="DM488" s="27" t="s">
        <v>704</v>
      </c>
      <c r="DN488" s="27" t="s">
        <v>704</v>
      </c>
      <c r="DO488" s="27" t="s">
        <v>704</v>
      </c>
      <c r="DP488" s="27" t="s">
        <v>704</v>
      </c>
      <c r="DQ488" s="27" t="s">
        <v>704</v>
      </c>
      <c r="DR488" s="27" t="s">
        <v>704</v>
      </c>
      <c r="DS488" s="27"/>
      <c r="DT488" s="27" t="s">
        <v>704</v>
      </c>
      <c r="DU488" s="27" t="s">
        <v>704</v>
      </c>
      <c r="DV488" s="27" t="s">
        <v>704</v>
      </c>
      <c r="DW488" s="27" t="s">
        <v>704</v>
      </c>
      <c r="DX488" s="27" t="s">
        <v>704</v>
      </c>
      <c r="DY488" s="27" t="s">
        <v>704</v>
      </c>
      <c r="DZ488" s="27" t="s">
        <v>704</v>
      </c>
      <c r="EA488" s="27" t="s">
        <v>704</v>
      </c>
      <c r="EB488" s="27" t="s">
        <v>704</v>
      </c>
      <c r="EC488" s="27" t="s">
        <v>704</v>
      </c>
      <c r="ED488" s="27" t="s">
        <v>704</v>
      </c>
      <c r="EE488" s="27" t="s">
        <v>704</v>
      </c>
      <c r="EF488" s="27" t="s">
        <v>704</v>
      </c>
      <c r="EG488" s="27" t="s">
        <v>694</v>
      </c>
      <c r="EH488" s="27" t="s">
        <v>704</v>
      </c>
      <c r="EI488" s="27" t="s">
        <v>704</v>
      </c>
      <c r="EJ488" s="27" t="s">
        <v>704</v>
      </c>
      <c r="EK488" s="27" t="s">
        <v>704</v>
      </c>
      <c r="EL488" s="27" t="s">
        <v>704</v>
      </c>
      <c r="EM488" s="27" t="s">
        <v>704</v>
      </c>
      <c r="EN488" s="27" t="s">
        <v>704</v>
      </c>
      <c r="EO488" s="27" t="s">
        <v>704</v>
      </c>
      <c r="EP488" s="27" t="s">
        <v>704</v>
      </c>
      <c r="EQ488" s="27" t="s">
        <v>704</v>
      </c>
      <c r="ER488" s="27" t="s">
        <v>704</v>
      </c>
      <c r="ES488" s="27" t="s">
        <v>704</v>
      </c>
      <c r="ET488" s="27" t="s">
        <v>704</v>
      </c>
      <c r="EU488" s="27" t="s">
        <v>704</v>
      </c>
      <c r="EV488" s="27" t="s">
        <v>704</v>
      </c>
      <c r="EW488" s="27" t="s">
        <v>704</v>
      </c>
      <c r="EX488" s="27" t="s">
        <v>704</v>
      </c>
      <c r="EY488" s="27" t="s">
        <v>704</v>
      </c>
      <c r="EZ488" s="27" t="s">
        <v>704</v>
      </c>
      <c r="FA488" s="27" t="s">
        <v>704</v>
      </c>
      <c r="FB488" s="27" t="s">
        <v>704</v>
      </c>
      <c r="FC488" s="27" t="s">
        <v>704</v>
      </c>
      <c r="FD488" s="27" t="s">
        <v>704</v>
      </c>
      <c r="FE488" s="27" t="s">
        <v>694</v>
      </c>
      <c r="FF488" s="27" t="s">
        <v>704</v>
      </c>
      <c r="FG488" s="27" t="s">
        <v>704</v>
      </c>
      <c r="FH488" s="27" t="s">
        <v>704</v>
      </c>
      <c r="FI488" s="27" t="s">
        <v>704</v>
      </c>
      <c r="FJ488" s="27" t="s">
        <v>694</v>
      </c>
      <c r="FK488" s="27" t="s">
        <v>704</v>
      </c>
      <c r="FL488" s="27" t="s">
        <v>704</v>
      </c>
      <c r="FM488" s="27" t="s">
        <v>704</v>
      </c>
      <c r="FN488" s="27" t="s">
        <v>694</v>
      </c>
      <c r="FO488" s="72" t="s">
        <v>1175</v>
      </c>
      <c r="FP488" s="72" t="s">
        <v>698</v>
      </c>
      <c r="FQ488" s="72" t="s">
        <v>1176</v>
      </c>
      <c r="FR488" s="72" t="s">
        <v>2116</v>
      </c>
      <c r="FS488" s="72" t="s">
        <v>1178</v>
      </c>
      <c r="FT488" s="72" t="s">
        <v>698</v>
      </c>
      <c r="FU488" s="72" t="s">
        <v>698</v>
      </c>
      <c r="FV488" s="72" t="s">
        <v>698</v>
      </c>
      <c r="FW488" s="78" t="s">
        <v>698</v>
      </c>
      <c r="FX488" s="78" t="s">
        <v>698</v>
      </c>
      <c r="FY488" s="72" t="s">
        <v>698</v>
      </c>
      <c r="FZ488" s="90"/>
      <c r="GA488" s="90"/>
      <c r="GB488" s="90"/>
      <c r="GC488" s="90"/>
      <c r="GD488" s="90"/>
      <c r="GE488" s="90"/>
      <c r="GF488" s="90"/>
      <c r="GG488" s="90"/>
      <c r="GH488" s="105" t="s">
        <v>1179</v>
      </c>
      <c r="GI488" s="106"/>
      <c r="GJ488" s="27"/>
      <c r="GK488" s="28"/>
      <c r="GL488" s="27"/>
    </row>
    <row r="489" spans="1:194" x14ac:dyDescent="0.25">
      <c r="A489" s="71" t="str">
        <f t="shared" si="49"/>
        <v>Expenditure: Operational Cost - Communication: Telephone Installation</v>
      </c>
      <c r="B489" s="27" t="s">
        <v>1190</v>
      </c>
      <c r="C489" s="27" t="str">
        <f t="shared" si="47"/>
        <v>IE010016010000000000000000000000000000</v>
      </c>
      <c r="D489" s="23" t="s">
        <v>1166</v>
      </c>
      <c r="E489" s="23" t="s">
        <v>724</v>
      </c>
      <c r="F489" s="23" t="s">
        <v>742</v>
      </c>
      <c r="G489" s="23" t="s">
        <v>724</v>
      </c>
      <c r="H489" s="23" t="s">
        <v>697</v>
      </c>
      <c r="I489" s="23" t="s">
        <v>697</v>
      </c>
      <c r="J489" s="23" t="s">
        <v>697</v>
      </c>
      <c r="K489" s="23" t="s">
        <v>697</v>
      </c>
      <c r="L489" s="23" t="s">
        <v>697</v>
      </c>
      <c r="M489" s="23" t="s">
        <v>697</v>
      </c>
      <c r="N489" s="23" t="s">
        <v>697</v>
      </c>
      <c r="O489" s="23" t="s">
        <v>697</v>
      </c>
      <c r="P489" s="23" t="s">
        <v>697</v>
      </c>
      <c r="Q489" s="27">
        <v>0</v>
      </c>
      <c r="R489" s="27" t="s">
        <v>704</v>
      </c>
      <c r="S489" s="27" t="s">
        <v>698</v>
      </c>
      <c r="T489" s="28" t="s">
        <v>694</v>
      </c>
      <c r="U489" s="28"/>
      <c r="V489" s="27" t="s">
        <v>2280</v>
      </c>
      <c r="W489" s="27" t="s">
        <v>905</v>
      </c>
      <c r="X489" s="27"/>
      <c r="Y489" s="27"/>
      <c r="Z489" s="27" t="s">
        <v>2281</v>
      </c>
      <c r="AA489" s="27"/>
      <c r="AB489" s="27"/>
      <c r="AC489" s="27"/>
      <c r="AD489" s="27"/>
      <c r="AE489" s="27"/>
      <c r="AF489" s="27"/>
      <c r="AG489" s="27"/>
      <c r="AH489" s="27"/>
      <c r="AI489" s="27" t="s">
        <v>2282</v>
      </c>
      <c r="AJ489" s="28" t="s">
        <v>704</v>
      </c>
      <c r="AK489" s="27" t="s">
        <v>704</v>
      </c>
      <c r="AL489" s="27" t="s">
        <v>704</v>
      </c>
      <c r="AM489" s="27" t="s">
        <v>704</v>
      </c>
      <c r="AN489" s="27" t="s">
        <v>704</v>
      </c>
      <c r="AO489" s="27" t="s">
        <v>704</v>
      </c>
      <c r="AP489" s="27" t="s">
        <v>704</v>
      </c>
      <c r="AQ489" s="27" t="s">
        <v>704</v>
      </c>
      <c r="AR489" s="27" t="s">
        <v>704</v>
      </c>
      <c r="AS489" s="27" t="s">
        <v>704</v>
      </c>
      <c r="AT489" s="27" t="s">
        <v>704</v>
      </c>
      <c r="AU489" s="27" t="s">
        <v>704</v>
      </c>
      <c r="AV489" s="27" t="s">
        <v>704</v>
      </c>
      <c r="AW489" s="27" t="s">
        <v>704</v>
      </c>
      <c r="AX489" s="27" t="s">
        <v>704</v>
      </c>
      <c r="AY489" s="27" t="s">
        <v>704</v>
      </c>
      <c r="AZ489" s="27" t="s">
        <v>704</v>
      </c>
      <c r="BA489" s="27" t="s">
        <v>704</v>
      </c>
      <c r="BB489" s="27" t="s">
        <v>704</v>
      </c>
      <c r="BC489" s="27" t="s">
        <v>704</v>
      </c>
      <c r="BD489" s="27" t="s">
        <v>704</v>
      </c>
      <c r="BE489" s="27" t="s">
        <v>704</v>
      </c>
      <c r="BF489" s="27" t="s">
        <v>704</v>
      </c>
      <c r="BG489" s="27" t="s">
        <v>704</v>
      </c>
      <c r="BH489" s="27" t="s">
        <v>704</v>
      </c>
      <c r="BI489" s="27" t="s">
        <v>704</v>
      </c>
      <c r="BJ489" s="27" t="s">
        <v>704</v>
      </c>
      <c r="BK489" s="27" t="s">
        <v>704</v>
      </c>
      <c r="BL489" s="27" t="s">
        <v>704</v>
      </c>
      <c r="BM489" s="27" t="s">
        <v>704</v>
      </c>
      <c r="BN489" s="27" t="s">
        <v>704</v>
      </c>
      <c r="BO489" s="27" t="s">
        <v>704</v>
      </c>
      <c r="BP489" s="27" t="s">
        <v>704</v>
      </c>
      <c r="BQ489" s="27" t="s">
        <v>704</v>
      </c>
      <c r="BR489" s="27" t="s">
        <v>704</v>
      </c>
      <c r="BS489" s="27" t="s">
        <v>704</v>
      </c>
      <c r="BT489" s="27" t="s">
        <v>704</v>
      </c>
      <c r="BU489" s="27" t="s">
        <v>704</v>
      </c>
      <c r="BV489" s="27" t="s">
        <v>704</v>
      </c>
      <c r="BW489" s="27" t="s">
        <v>704</v>
      </c>
      <c r="BX489" s="27" t="s">
        <v>704</v>
      </c>
      <c r="BY489" s="27" t="s">
        <v>704</v>
      </c>
      <c r="BZ489" s="27" t="s">
        <v>704</v>
      </c>
      <c r="CA489" s="27" t="s">
        <v>704</v>
      </c>
      <c r="CB489" s="27" t="s">
        <v>704</v>
      </c>
      <c r="CC489" s="27" t="s">
        <v>704</v>
      </c>
      <c r="CD489" s="27" t="s">
        <v>704</v>
      </c>
      <c r="CE489" s="27" t="s">
        <v>704</v>
      </c>
      <c r="CF489" s="27" t="s">
        <v>704</v>
      </c>
      <c r="CG489" s="27" t="s">
        <v>704</v>
      </c>
      <c r="CH489" s="27" t="s">
        <v>704</v>
      </c>
      <c r="CI489" s="27" t="s">
        <v>704</v>
      </c>
      <c r="CJ489" s="27" t="s">
        <v>704</v>
      </c>
      <c r="CK489" s="27" t="s">
        <v>704</v>
      </c>
      <c r="CL489" s="27" t="s">
        <v>704</v>
      </c>
      <c r="CM489" s="27" t="s">
        <v>704</v>
      </c>
      <c r="CN489" s="27" t="s">
        <v>704</v>
      </c>
      <c r="CO489" s="27" t="s">
        <v>704</v>
      </c>
      <c r="CP489" s="27" t="s">
        <v>704</v>
      </c>
      <c r="CQ489" s="27" t="s">
        <v>704</v>
      </c>
      <c r="CR489" s="27" t="s">
        <v>704</v>
      </c>
      <c r="CS489" s="27" t="s">
        <v>704</v>
      </c>
      <c r="CT489" s="27" t="s">
        <v>704</v>
      </c>
      <c r="CU489" s="27" t="s">
        <v>704</v>
      </c>
      <c r="CV489" s="27" t="s">
        <v>704</v>
      </c>
      <c r="CW489" s="27" t="s">
        <v>704</v>
      </c>
      <c r="CX489" s="27" t="s">
        <v>704</v>
      </c>
      <c r="CY489" s="27" t="s">
        <v>704</v>
      </c>
      <c r="CZ489" s="27" t="s">
        <v>704</v>
      </c>
      <c r="DA489" s="27" t="s">
        <v>704</v>
      </c>
      <c r="DB489" s="27" t="s">
        <v>698</v>
      </c>
      <c r="DC489" s="27" t="s">
        <v>698</v>
      </c>
      <c r="DD489" s="27" t="s">
        <v>698</v>
      </c>
      <c r="DE489" s="27" t="s">
        <v>698</v>
      </c>
      <c r="DF489" s="27" t="s">
        <v>704</v>
      </c>
      <c r="DG489" s="27" t="s">
        <v>704</v>
      </c>
      <c r="DH489" s="27" t="s">
        <v>704</v>
      </c>
      <c r="DI489" s="27" t="s">
        <v>704</v>
      </c>
      <c r="DJ489" s="27" t="s">
        <v>704</v>
      </c>
      <c r="DK489" s="27" t="s">
        <v>704</v>
      </c>
      <c r="DL489" s="27" t="s">
        <v>704</v>
      </c>
      <c r="DM489" s="27" t="s">
        <v>704</v>
      </c>
      <c r="DN489" s="27" t="s">
        <v>704</v>
      </c>
      <c r="DO489" s="27" t="s">
        <v>704</v>
      </c>
      <c r="DP489" s="27" t="s">
        <v>704</v>
      </c>
      <c r="DQ489" s="27" t="s">
        <v>704</v>
      </c>
      <c r="DR489" s="27" t="s">
        <v>704</v>
      </c>
      <c r="DS489" s="27"/>
      <c r="DT489" s="27" t="s">
        <v>704</v>
      </c>
      <c r="DU489" s="27" t="s">
        <v>704</v>
      </c>
      <c r="DV489" s="27" t="s">
        <v>704</v>
      </c>
      <c r="DW489" s="27" t="s">
        <v>704</v>
      </c>
      <c r="DX489" s="27" t="s">
        <v>704</v>
      </c>
      <c r="DY489" s="27" t="s">
        <v>704</v>
      </c>
      <c r="DZ489" s="27" t="s">
        <v>704</v>
      </c>
      <c r="EA489" s="27" t="s">
        <v>704</v>
      </c>
      <c r="EB489" s="27" t="s">
        <v>704</v>
      </c>
      <c r="EC489" s="27" t="s">
        <v>704</v>
      </c>
      <c r="ED489" s="27" t="s">
        <v>704</v>
      </c>
      <c r="EE489" s="27" t="s">
        <v>704</v>
      </c>
      <c r="EF489" s="27" t="s">
        <v>704</v>
      </c>
      <c r="EG489" s="27" t="s">
        <v>694</v>
      </c>
      <c r="EH489" s="27" t="s">
        <v>704</v>
      </c>
      <c r="EI489" s="27" t="s">
        <v>704</v>
      </c>
      <c r="EJ489" s="27" t="s">
        <v>704</v>
      </c>
      <c r="EK489" s="27" t="s">
        <v>704</v>
      </c>
      <c r="EL489" s="27" t="s">
        <v>704</v>
      </c>
      <c r="EM489" s="27" t="s">
        <v>704</v>
      </c>
      <c r="EN489" s="27" t="s">
        <v>704</v>
      </c>
      <c r="EO489" s="27" t="s">
        <v>704</v>
      </c>
      <c r="EP489" s="27" t="s">
        <v>704</v>
      </c>
      <c r="EQ489" s="27" t="s">
        <v>704</v>
      </c>
      <c r="ER489" s="27" t="s">
        <v>704</v>
      </c>
      <c r="ES489" s="27" t="s">
        <v>704</v>
      </c>
      <c r="ET489" s="27" t="s">
        <v>704</v>
      </c>
      <c r="EU489" s="27" t="s">
        <v>704</v>
      </c>
      <c r="EV489" s="27" t="s">
        <v>704</v>
      </c>
      <c r="EW489" s="27" t="s">
        <v>704</v>
      </c>
      <c r="EX489" s="27" t="s">
        <v>704</v>
      </c>
      <c r="EY489" s="27" t="s">
        <v>704</v>
      </c>
      <c r="EZ489" s="27" t="s">
        <v>704</v>
      </c>
      <c r="FA489" s="27" t="s">
        <v>704</v>
      </c>
      <c r="FB489" s="27" t="s">
        <v>704</v>
      </c>
      <c r="FC489" s="27" t="s">
        <v>704</v>
      </c>
      <c r="FD489" s="27" t="s">
        <v>704</v>
      </c>
      <c r="FE489" s="27" t="s">
        <v>694</v>
      </c>
      <c r="FF489" s="27" t="s">
        <v>704</v>
      </c>
      <c r="FG489" s="27" t="s">
        <v>704</v>
      </c>
      <c r="FH489" s="27" t="s">
        <v>704</v>
      </c>
      <c r="FI489" s="27" t="s">
        <v>704</v>
      </c>
      <c r="FJ489" s="27" t="s">
        <v>694</v>
      </c>
      <c r="FK489" s="27" t="s">
        <v>704</v>
      </c>
      <c r="FL489" s="27" t="s">
        <v>704</v>
      </c>
      <c r="FM489" s="27" t="s">
        <v>704</v>
      </c>
      <c r="FN489" s="27" t="s">
        <v>694</v>
      </c>
      <c r="FO489" s="72" t="s">
        <v>1175</v>
      </c>
      <c r="FP489" s="72" t="s">
        <v>698</v>
      </c>
      <c r="FQ489" s="72" t="s">
        <v>1176</v>
      </c>
      <c r="FR489" s="72" t="s">
        <v>2116</v>
      </c>
      <c r="FS489" s="72" t="s">
        <v>1178</v>
      </c>
      <c r="FT489" s="72" t="s">
        <v>698</v>
      </c>
      <c r="FU489" s="72" t="s">
        <v>698</v>
      </c>
      <c r="FV489" s="72" t="s">
        <v>698</v>
      </c>
      <c r="FW489" s="78" t="s">
        <v>698</v>
      </c>
      <c r="FX489" s="78" t="s">
        <v>698</v>
      </c>
      <c r="FY489" s="72" t="s">
        <v>698</v>
      </c>
      <c r="FZ489" s="90"/>
      <c r="GA489" s="90"/>
      <c r="GB489" s="90"/>
      <c r="GC489" s="90"/>
      <c r="GD489" s="90"/>
      <c r="GE489" s="90"/>
      <c r="GF489" s="90"/>
      <c r="GG489" s="90"/>
      <c r="GH489" s="105" t="s">
        <v>1179</v>
      </c>
      <c r="GI489" s="106"/>
      <c r="GJ489" s="27"/>
      <c r="GK489" s="28"/>
      <c r="GL489" s="27"/>
    </row>
    <row r="490" spans="1:194" x14ac:dyDescent="0.25">
      <c r="A490" s="71" t="str">
        <f t="shared" si="46"/>
        <v>Expenditure: Operational Cost - Contribution to Provisions</v>
      </c>
      <c r="B490" s="27" t="s">
        <v>694</v>
      </c>
      <c r="C490" s="27" t="str">
        <f t="shared" si="47"/>
        <v>IE010017000000000000000000000000000000</v>
      </c>
      <c r="D490" s="23" t="s">
        <v>1166</v>
      </c>
      <c r="E490" s="23" t="s">
        <v>724</v>
      </c>
      <c r="F490" s="23" t="s">
        <v>743</v>
      </c>
      <c r="G490" s="23" t="s">
        <v>697</v>
      </c>
      <c r="H490" s="23" t="s">
        <v>697</v>
      </c>
      <c r="I490" s="23" t="s">
        <v>697</v>
      </c>
      <c r="J490" s="23" t="s">
        <v>697</v>
      </c>
      <c r="K490" s="23" t="s">
        <v>697</v>
      </c>
      <c r="L490" s="23" t="s">
        <v>697</v>
      </c>
      <c r="M490" s="23" t="s">
        <v>697</v>
      </c>
      <c r="N490" s="23" t="s">
        <v>697</v>
      </c>
      <c r="O490" s="23" t="s">
        <v>697</v>
      </c>
      <c r="P490" s="23" t="s">
        <v>697</v>
      </c>
      <c r="Q490" s="27">
        <v>0</v>
      </c>
      <c r="R490" s="27" t="s">
        <v>698</v>
      </c>
      <c r="S490" s="27" t="s">
        <v>698</v>
      </c>
      <c r="T490" s="28" t="s">
        <v>694</v>
      </c>
      <c r="U490" s="28"/>
      <c r="V490" s="27" t="s">
        <v>2283</v>
      </c>
      <c r="W490" s="27" t="s">
        <v>905</v>
      </c>
      <c r="X490" s="27"/>
      <c r="Y490" s="27" t="s">
        <v>2284</v>
      </c>
      <c r="Z490" s="27"/>
      <c r="AA490" s="27"/>
      <c r="AB490" s="27"/>
      <c r="AC490" s="27"/>
      <c r="AD490" s="27"/>
      <c r="AE490" s="27"/>
      <c r="AF490" s="27"/>
      <c r="AG490" s="27"/>
      <c r="AH490" s="27"/>
      <c r="AI490" s="27" t="s">
        <v>2285</v>
      </c>
      <c r="AJ490" s="28" t="s">
        <v>694</v>
      </c>
      <c r="AK490" s="27" t="s">
        <v>694</v>
      </c>
      <c r="AL490" s="27" t="s">
        <v>694</v>
      </c>
      <c r="AM490" s="27" t="s">
        <v>694</v>
      </c>
      <c r="AN490" s="27" t="s">
        <v>694</v>
      </c>
      <c r="AO490" s="27" t="s">
        <v>694</v>
      </c>
      <c r="AP490" s="27" t="s">
        <v>694</v>
      </c>
      <c r="AQ490" s="27" t="s">
        <v>694</v>
      </c>
      <c r="AR490" s="27" t="s">
        <v>694</v>
      </c>
      <c r="AS490" s="27" t="s">
        <v>694</v>
      </c>
      <c r="AT490" s="27" t="s">
        <v>694</v>
      </c>
      <c r="AU490" s="27" t="s">
        <v>694</v>
      </c>
      <c r="AV490" s="27" t="s">
        <v>694</v>
      </c>
      <c r="AW490" s="27" t="s">
        <v>694</v>
      </c>
      <c r="AX490" s="27" t="s">
        <v>694</v>
      </c>
      <c r="AY490" s="27" t="s">
        <v>694</v>
      </c>
      <c r="AZ490" s="27" t="s">
        <v>694</v>
      </c>
      <c r="BA490" s="27" t="s">
        <v>694</v>
      </c>
      <c r="BB490" s="27" t="s">
        <v>694</v>
      </c>
      <c r="BC490" s="27" t="s">
        <v>694</v>
      </c>
      <c r="BD490" s="27" t="s">
        <v>694</v>
      </c>
      <c r="BE490" s="27" t="s">
        <v>694</v>
      </c>
      <c r="BF490" s="27" t="s">
        <v>694</v>
      </c>
      <c r="BG490" s="27" t="s">
        <v>694</v>
      </c>
      <c r="BH490" s="27" t="s">
        <v>694</v>
      </c>
      <c r="BI490" s="27" t="s">
        <v>694</v>
      </c>
      <c r="BJ490" s="27" t="s">
        <v>694</v>
      </c>
      <c r="BK490" s="27" t="s">
        <v>694</v>
      </c>
      <c r="BL490" s="27" t="s">
        <v>694</v>
      </c>
      <c r="BM490" s="27" t="s">
        <v>694</v>
      </c>
      <c r="BN490" s="27" t="s">
        <v>694</v>
      </c>
      <c r="BO490" s="27" t="s">
        <v>694</v>
      </c>
      <c r="BP490" s="27" t="s">
        <v>694</v>
      </c>
      <c r="BQ490" s="27" t="s">
        <v>694</v>
      </c>
      <c r="BR490" s="27" t="s">
        <v>694</v>
      </c>
      <c r="BS490" s="27" t="s">
        <v>694</v>
      </c>
      <c r="BT490" s="27" t="s">
        <v>694</v>
      </c>
      <c r="BU490" s="27" t="s">
        <v>694</v>
      </c>
      <c r="BV490" s="27" t="s">
        <v>694</v>
      </c>
      <c r="BW490" s="27" t="s">
        <v>694</v>
      </c>
      <c r="BX490" s="27" t="s">
        <v>694</v>
      </c>
      <c r="BY490" s="27" t="s">
        <v>694</v>
      </c>
      <c r="BZ490" s="27" t="s">
        <v>694</v>
      </c>
      <c r="CA490" s="27" t="s">
        <v>694</v>
      </c>
      <c r="CB490" s="27" t="s">
        <v>694</v>
      </c>
      <c r="CC490" s="27" t="s">
        <v>694</v>
      </c>
      <c r="CD490" s="27" t="s">
        <v>694</v>
      </c>
      <c r="CE490" s="27" t="s">
        <v>694</v>
      </c>
      <c r="CF490" s="27" t="s">
        <v>694</v>
      </c>
      <c r="CG490" s="27" t="s">
        <v>694</v>
      </c>
      <c r="CH490" s="27" t="s">
        <v>694</v>
      </c>
      <c r="CI490" s="27" t="s">
        <v>694</v>
      </c>
      <c r="CJ490" s="27" t="s">
        <v>694</v>
      </c>
      <c r="CK490" s="27" t="s">
        <v>694</v>
      </c>
      <c r="CL490" s="27" t="s">
        <v>694</v>
      </c>
      <c r="CM490" s="27" t="s">
        <v>694</v>
      </c>
      <c r="CN490" s="27" t="s">
        <v>694</v>
      </c>
      <c r="CO490" s="27" t="s">
        <v>694</v>
      </c>
      <c r="CP490" s="27" t="s">
        <v>694</v>
      </c>
      <c r="CQ490" s="27" t="s">
        <v>694</v>
      </c>
      <c r="CR490" s="27" t="s">
        <v>694</v>
      </c>
      <c r="CS490" s="27" t="s">
        <v>694</v>
      </c>
      <c r="CT490" s="27" t="s">
        <v>694</v>
      </c>
      <c r="CU490" s="27" t="s">
        <v>694</v>
      </c>
      <c r="CV490" s="27" t="s">
        <v>694</v>
      </c>
      <c r="CW490" s="27" t="s">
        <v>694</v>
      </c>
      <c r="CX490" s="27" t="s">
        <v>694</v>
      </c>
      <c r="CY490" s="27" t="s">
        <v>694</v>
      </c>
      <c r="CZ490" s="27" t="s">
        <v>694</v>
      </c>
      <c r="DA490" s="27" t="s">
        <v>694</v>
      </c>
      <c r="DB490" s="27" t="s">
        <v>694</v>
      </c>
      <c r="DC490" s="27" t="s">
        <v>694</v>
      </c>
      <c r="DD490" s="27" t="s">
        <v>694</v>
      </c>
      <c r="DE490" s="27" t="s">
        <v>694</v>
      </c>
      <c r="DF490" s="27" t="s">
        <v>694</v>
      </c>
      <c r="DG490" s="27" t="s">
        <v>694</v>
      </c>
      <c r="DH490" s="27" t="s">
        <v>694</v>
      </c>
      <c r="DI490" s="27" t="s">
        <v>694</v>
      </c>
      <c r="DJ490" s="27" t="s">
        <v>694</v>
      </c>
      <c r="DK490" s="27" t="s">
        <v>694</v>
      </c>
      <c r="DL490" s="27" t="s">
        <v>694</v>
      </c>
      <c r="DM490" s="27" t="s">
        <v>694</v>
      </c>
      <c r="DN490" s="27" t="s">
        <v>694</v>
      </c>
      <c r="DO490" s="27" t="s">
        <v>694</v>
      </c>
      <c r="DP490" s="27" t="s">
        <v>694</v>
      </c>
      <c r="DQ490" s="27" t="s">
        <v>694</v>
      </c>
      <c r="DR490" s="27" t="s">
        <v>694</v>
      </c>
      <c r="DS490" s="27"/>
      <c r="DT490" s="27" t="s">
        <v>694</v>
      </c>
      <c r="DU490" s="27" t="s">
        <v>694</v>
      </c>
      <c r="DV490" s="27" t="s">
        <v>694</v>
      </c>
      <c r="DW490" s="27" t="s">
        <v>694</v>
      </c>
      <c r="DX490" s="27" t="s">
        <v>694</v>
      </c>
      <c r="DY490" s="27" t="s">
        <v>694</v>
      </c>
      <c r="DZ490" s="27" t="s">
        <v>694</v>
      </c>
      <c r="EA490" s="27" t="s">
        <v>694</v>
      </c>
      <c r="EB490" s="27" t="s">
        <v>694</v>
      </c>
      <c r="EC490" s="27" t="s">
        <v>694</v>
      </c>
      <c r="ED490" s="27" t="s">
        <v>694</v>
      </c>
      <c r="EE490" s="27" t="s">
        <v>694</v>
      </c>
      <c r="EF490" s="27" t="s">
        <v>694</v>
      </c>
      <c r="EG490" s="27" t="s">
        <v>694</v>
      </c>
      <c r="EH490" s="27" t="s">
        <v>694</v>
      </c>
      <c r="EI490" s="27" t="s">
        <v>694</v>
      </c>
      <c r="EJ490" s="27" t="s">
        <v>694</v>
      </c>
      <c r="EK490" s="27" t="s">
        <v>694</v>
      </c>
      <c r="EL490" s="27" t="s">
        <v>694</v>
      </c>
      <c r="EM490" s="27" t="s">
        <v>694</v>
      </c>
      <c r="EN490" s="27" t="s">
        <v>694</v>
      </c>
      <c r="EO490" s="27" t="s">
        <v>694</v>
      </c>
      <c r="EP490" s="27" t="s">
        <v>694</v>
      </c>
      <c r="EQ490" s="27" t="s">
        <v>694</v>
      </c>
      <c r="ER490" s="27" t="s">
        <v>694</v>
      </c>
      <c r="ES490" s="27" t="s">
        <v>694</v>
      </c>
      <c r="ET490" s="27" t="s">
        <v>694</v>
      </c>
      <c r="EU490" s="27" t="s">
        <v>694</v>
      </c>
      <c r="EV490" s="27" t="s">
        <v>694</v>
      </c>
      <c r="EW490" s="27" t="s">
        <v>694</v>
      </c>
      <c r="EX490" s="27" t="s">
        <v>694</v>
      </c>
      <c r="EY490" s="27" t="s">
        <v>694</v>
      </c>
      <c r="EZ490" s="27" t="s">
        <v>694</v>
      </c>
      <c r="FA490" s="27" t="s">
        <v>694</v>
      </c>
      <c r="FB490" s="27" t="s">
        <v>694</v>
      </c>
      <c r="FC490" s="27" t="s">
        <v>694</v>
      </c>
      <c r="FD490" s="27" t="s">
        <v>694</v>
      </c>
      <c r="FE490" s="27" t="s">
        <v>694</v>
      </c>
      <c r="FF490" s="27" t="s">
        <v>694</v>
      </c>
      <c r="FG490" s="27" t="s">
        <v>694</v>
      </c>
      <c r="FH490" s="27" t="s">
        <v>694</v>
      </c>
      <c r="FI490" s="27" t="s">
        <v>694</v>
      </c>
      <c r="FJ490" s="27" t="s">
        <v>694</v>
      </c>
      <c r="FK490" s="27" t="s">
        <v>694</v>
      </c>
      <c r="FL490" s="27" t="s">
        <v>694</v>
      </c>
      <c r="FM490" s="27" t="s">
        <v>694</v>
      </c>
      <c r="FN490" s="27" t="s">
        <v>694</v>
      </c>
      <c r="FO490" s="72" t="s">
        <v>698</v>
      </c>
      <c r="FP490" s="72" t="s">
        <v>698</v>
      </c>
      <c r="FQ490" s="72" t="s">
        <v>698</v>
      </c>
      <c r="FR490" s="72" t="s">
        <v>698</v>
      </c>
      <c r="FS490" s="72" t="s">
        <v>698</v>
      </c>
      <c r="FT490" s="72" t="s">
        <v>698</v>
      </c>
      <c r="FU490" s="72" t="s">
        <v>698</v>
      </c>
      <c r="FV490" s="72" t="s">
        <v>698</v>
      </c>
      <c r="FW490" s="78" t="s">
        <v>698</v>
      </c>
      <c r="FX490" s="78" t="s">
        <v>698</v>
      </c>
      <c r="FY490" s="72" t="s">
        <v>698</v>
      </c>
      <c r="FZ490" s="90"/>
      <c r="GA490" s="90"/>
      <c r="GB490" s="90"/>
      <c r="GC490" s="90"/>
      <c r="GD490" s="90"/>
      <c r="GE490" s="90"/>
      <c r="GF490" s="90"/>
      <c r="GG490" s="90"/>
      <c r="GH490" s="105" t="s">
        <v>694</v>
      </c>
      <c r="GI490" s="106"/>
      <c r="GJ490" s="27"/>
      <c r="GK490" s="28"/>
      <c r="GL490" s="27"/>
    </row>
    <row r="491" spans="1:194" x14ac:dyDescent="0.25">
      <c r="A491" s="71" t="str">
        <f>CONCATENATE($W$7,": ",$X$444," - ",$Y$490,": ",Z491)</f>
        <v>Expenditure: Operational Cost - Contribution to Provisions: Alien Vegetation</v>
      </c>
      <c r="B491" s="27" t="s">
        <v>694</v>
      </c>
      <c r="C491" s="27" t="str">
        <f t="shared" si="47"/>
        <v>IE010017001000000000000000000000000000</v>
      </c>
      <c r="D491" s="23" t="s">
        <v>1166</v>
      </c>
      <c r="E491" s="23" t="s">
        <v>724</v>
      </c>
      <c r="F491" s="23" t="s">
        <v>743</v>
      </c>
      <c r="G491" s="23" t="s">
        <v>702</v>
      </c>
      <c r="H491" s="23" t="s">
        <v>697</v>
      </c>
      <c r="I491" s="23" t="s">
        <v>697</v>
      </c>
      <c r="J491" s="23" t="s">
        <v>697</v>
      </c>
      <c r="K491" s="23" t="s">
        <v>697</v>
      </c>
      <c r="L491" s="23" t="s">
        <v>697</v>
      </c>
      <c r="M491" s="23" t="s">
        <v>697</v>
      </c>
      <c r="N491" s="23" t="s">
        <v>697</v>
      </c>
      <c r="O491" s="23" t="s">
        <v>697</v>
      </c>
      <c r="P491" s="23" t="s">
        <v>697</v>
      </c>
      <c r="Q491" s="27">
        <v>0</v>
      </c>
      <c r="R491" s="27" t="s">
        <v>704</v>
      </c>
      <c r="S491" s="27" t="s">
        <v>698</v>
      </c>
      <c r="T491" s="28" t="s">
        <v>694</v>
      </c>
      <c r="U491" s="28"/>
      <c r="V491" s="27" t="s">
        <v>2286</v>
      </c>
      <c r="W491" s="27" t="s">
        <v>905</v>
      </c>
      <c r="X491" s="27"/>
      <c r="Y491" s="27"/>
      <c r="Z491" s="27" t="s">
        <v>2287</v>
      </c>
      <c r="AA491" s="27"/>
      <c r="AB491" s="27"/>
      <c r="AC491" s="27"/>
      <c r="AD491" s="27"/>
      <c r="AE491" s="27"/>
      <c r="AF491" s="27"/>
      <c r="AG491" s="27"/>
      <c r="AH491" s="27"/>
      <c r="AI491" s="27" t="s">
        <v>2288</v>
      </c>
      <c r="AJ491" s="28" t="s">
        <v>704</v>
      </c>
      <c r="AK491" s="27" t="s">
        <v>698</v>
      </c>
      <c r="AL491" s="27" t="s">
        <v>698</v>
      </c>
      <c r="AM491" s="27" t="s">
        <v>698</v>
      </c>
      <c r="AN491" s="27" t="s">
        <v>698</v>
      </c>
      <c r="AO491" s="27" t="s">
        <v>698</v>
      </c>
      <c r="AP491" s="27" t="s">
        <v>698</v>
      </c>
      <c r="AQ491" s="27" t="s">
        <v>698</v>
      </c>
      <c r="AR491" s="27" t="s">
        <v>698</v>
      </c>
      <c r="AS491" s="27" t="s">
        <v>698</v>
      </c>
      <c r="AT491" s="27" t="s">
        <v>698</v>
      </c>
      <c r="AU491" s="27" t="s">
        <v>698</v>
      </c>
      <c r="AV491" s="27" t="s">
        <v>698</v>
      </c>
      <c r="AW491" s="27" t="s">
        <v>698</v>
      </c>
      <c r="AX491" s="27" t="s">
        <v>698</v>
      </c>
      <c r="AY491" s="27" t="s">
        <v>698</v>
      </c>
      <c r="AZ491" s="27" t="s">
        <v>698</v>
      </c>
      <c r="BA491" s="27" t="s">
        <v>698</v>
      </c>
      <c r="BB491" s="27" t="s">
        <v>698</v>
      </c>
      <c r="BC491" s="27" t="s">
        <v>698</v>
      </c>
      <c r="BD491" s="27" t="s">
        <v>698</v>
      </c>
      <c r="BE491" s="27" t="s">
        <v>698</v>
      </c>
      <c r="BF491" s="27" t="s">
        <v>698</v>
      </c>
      <c r="BG491" s="27" t="s">
        <v>698</v>
      </c>
      <c r="BH491" s="27" t="s">
        <v>698</v>
      </c>
      <c r="BI491" s="27" t="s">
        <v>698</v>
      </c>
      <c r="BJ491" s="27" t="s">
        <v>698</v>
      </c>
      <c r="BK491" s="27" t="s">
        <v>698</v>
      </c>
      <c r="BL491" s="27" t="s">
        <v>698</v>
      </c>
      <c r="BM491" s="27" t="s">
        <v>698</v>
      </c>
      <c r="BN491" s="27" t="s">
        <v>698</v>
      </c>
      <c r="BO491" s="27" t="s">
        <v>698</v>
      </c>
      <c r="BP491" s="27" t="s">
        <v>698</v>
      </c>
      <c r="BQ491" s="27" t="s">
        <v>698</v>
      </c>
      <c r="BR491" s="27" t="s">
        <v>698</v>
      </c>
      <c r="BS491" s="27" t="s">
        <v>698</v>
      </c>
      <c r="BT491" s="27" t="s">
        <v>698</v>
      </c>
      <c r="BU491" s="27" t="s">
        <v>704</v>
      </c>
      <c r="BV491" s="27" t="s">
        <v>698</v>
      </c>
      <c r="BW491" s="27" t="s">
        <v>698</v>
      </c>
      <c r="BX491" s="27" t="s">
        <v>704</v>
      </c>
      <c r="BY491" s="27" t="s">
        <v>698</v>
      </c>
      <c r="BZ491" s="27" t="s">
        <v>698</v>
      </c>
      <c r="CA491" s="27" t="s">
        <v>698</v>
      </c>
      <c r="CB491" s="27" t="s">
        <v>698</v>
      </c>
      <c r="CC491" s="27" t="s">
        <v>698</v>
      </c>
      <c r="CD491" s="27" t="s">
        <v>698</v>
      </c>
      <c r="CE491" s="27" t="s">
        <v>698</v>
      </c>
      <c r="CF491" s="27" t="s">
        <v>698</v>
      </c>
      <c r="CG491" s="27" t="s">
        <v>698</v>
      </c>
      <c r="CH491" s="27" t="s">
        <v>698</v>
      </c>
      <c r="CI491" s="27" t="s">
        <v>698</v>
      </c>
      <c r="CJ491" s="27" t="s">
        <v>698</v>
      </c>
      <c r="CK491" s="27" t="s">
        <v>698</v>
      </c>
      <c r="CL491" s="27" t="s">
        <v>698</v>
      </c>
      <c r="CM491" s="27" t="s">
        <v>698</v>
      </c>
      <c r="CN491" s="27" t="s">
        <v>698</v>
      </c>
      <c r="CO491" s="27" t="s">
        <v>698</v>
      </c>
      <c r="CP491" s="27" t="s">
        <v>698</v>
      </c>
      <c r="CQ491" s="27" t="s">
        <v>698</v>
      </c>
      <c r="CR491" s="27" t="s">
        <v>698</v>
      </c>
      <c r="CS491" s="27" t="s">
        <v>698</v>
      </c>
      <c r="CT491" s="27" t="s">
        <v>698</v>
      </c>
      <c r="CU491" s="27" t="s">
        <v>698</v>
      </c>
      <c r="CV491" s="27" t="s">
        <v>698</v>
      </c>
      <c r="CW491" s="27" t="s">
        <v>698</v>
      </c>
      <c r="CX491" s="27" t="s">
        <v>698</v>
      </c>
      <c r="CY491" s="27" t="s">
        <v>698</v>
      </c>
      <c r="CZ491" s="27" t="s">
        <v>698</v>
      </c>
      <c r="DA491" s="27" t="s">
        <v>698</v>
      </c>
      <c r="DB491" s="27" t="s">
        <v>698</v>
      </c>
      <c r="DC491" s="27" t="s">
        <v>698</v>
      </c>
      <c r="DD491" s="27" t="s">
        <v>698</v>
      </c>
      <c r="DE491" s="27" t="s">
        <v>698</v>
      </c>
      <c r="DF491" s="27" t="s">
        <v>698</v>
      </c>
      <c r="DG491" s="27" t="s">
        <v>698</v>
      </c>
      <c r="DH491" s="27" t="s">
        <v>698</v>
      </c>
      <c r="DI491" s="27" t="s">
        <v>698</v>
      </c>
      <c r="DJ491" s="27" t="s">
        <v>698</v>
      </c>
      <c r="DK491" s="27" t="s">
        <v>698</v>
      </c>
      <c r="DL491" s="27" t="s">
        <v>698</v>
      </c>
      <c r="DM491" s="27" t="s">
        <v>698</v>
      </c>
      <c r="DN491" s="27" t="s">
        <v>698</v>
      </c>
      <c r="DO491" s="27" t="s">
        <v>698</v>
      </c>
      <c r="DP491" s="27" t="s">
        <v>698</v>
      </c>
      <c r="DQ491" s="27" t="s">
        <v>698</v>
      </c>
      <c r="DR491" s="27" t="s">
        <v>698</v>
      </c>
      <c r="DS491" s="27"/>
      <c r="DT491" s="27" t="s">
        <v>698</v>
      </c>
      <c r="DU491" s="27" t="s">
        <v>698</v>
      </c>
      <c r="DV491" s="27" t="s">
        <v>698</v>
      </c>
      <c r="DW491" s="27" t="s">
        <v>698</v>
      </c>
      <c r="DX491" s="27" t="s">
        <v>698</v>
      </c>
      <c r="DY491" s="27" t="s">
        <v>698</v>
      </c>
      <c r="DZ491" s="27" t="s">
        <v>698</v>
      </c>
      <c r="EA491" s="27" t="s">
        <v>698</v>
      </c>
      <c r="EB491" s="27" t="s">
        <v>698</v>
      </c>
      <c r="EC491" s="27" t="s">
        <v>698</v>
      </c>
      <c r="ED491" s="27" t="s">
        <v>698</v>
      </c>
      <c r="EE491" s="27" t="s">
        <v>698</v>
      </c>
      <c r="EF491" s="27" t="s">
        <v>698</v>
      </c>
      <c r="EG491" s="27" t="s">
        <v>694</v>
      </c>
      <c r="EH491" s="27" t="s">
        <v>698</v>
      </c>
      <c r="EI491" s="27" t="s">
        <v>698</v>
      </c>
      <c r="EJ491" s="27" t="s">
        <v>698</v>
      </c>
      <c r="EK491" s="27" t="s">
        <v>698</v>
      </c>
      <c r="EL491" s="27" t="s">
        <v>698</v>
      </c>
      <c r="EM491" s="27" t="s">
        <v>698</v>
      </c>
      <c r="EN491" s="27" t="s">
        <v>698</v>
      </c>
      <c r="EO491" s="27" t="s">
        <v>698</v>
      </c>
      <c r="EP491" s="27" t="s">
        <v>698</v>
      </c>
      <c r="EQ491" s="27" t="s">
        <v>698</v>
      </c>
      <c r="ER491" s="27" t="s">
        <v>698</v>
      </c>
      <c r="ES491" s="27" t="s">
        <v>698</v>
      </c>
      <c r="ET491" s="27" t="s">
        <v>698</v>
      </c>
      <c r="EU491" s="27" t="s">
        <v>698</v>
      </c>
      <c r="EV491" s="27" t="s">
        <v>698</v>
      </c>
      <c r="EW491" s="27" t="s">
        <v>698</v>
      </c>
      <c r="EX491" s="27" t="s">
        <v>698</v>
      </c>
      <c r="EY491" s="27" t="s">
        <v>698</v>
      </c>
      <c r="EZ491" s="27" t="s">
        <v>698</v>
      </c>
      <c r="FA491" s="27" t="s">
        <v>698</v>
      </c>
      <c r="FB491" s="27" t="s">
        <v>698</v>
      </c>
      <c r="FC491" s="27" t="s">
        <v>698</v>
      </c>
      <c r="FD491" s="27" t="s">
        <v>698</v>
      </c>
      <c r="FE491" s="27" t="s">
        <v>694</v>
      </c>
      <c r="FF491" s="27" t="s">
        <v>698</v>
      </c>
      <c r="FG491" s="27" t="s">
        <v>698</v>
      </c>
      <c r="FH491" s="27" t="s">
        <v>698</v>
      </c>
      <c r="FI491" s="27" t="s">
        <v>698</v>
      </c>
      <c r="FJ491" s="27" t="s">
        <v>694</v>
      </c>
      <c r="FK491" s="27" t="s">
        <v>704</v>
      </c>
      <c r="FL491" s="27" t="s">
        <v>704</v>
      </c>
      <c r="FM491" s="27" t="s">
        <v>704</v>
      </c>
      <c r="FN491" s="27" t="s">
        <v>694</v>
      </c>
      <c r="FO491" s="72" t="s">
        <v>1175</v>
      </c>
      <c r="FP491" s="72" t="s">
        <v>698</v>
      </c>
      <c r="FQ491" s="72" t="s">
        <v>1176</v>
      </c>
      <c r="FR491" s="72" t="s">
        <v>2116</v>
      </c>
      <c r="FS491" s="72" t="s">
        <v>2289</v>
      </c>
      <c r="FT491" s="72" t="s">
        <v>698</v>
      </c>
      <c r="FU491" s="72" t="s">
        <v>698</v>
      </c>
      <c r="FV491" s="72" t="s">
        <v>698</v>
      </c>
      <c r="FW491" s="78" t="s">
        <v>698</v>
      </c>
      <c r="FX491" s="78" t="s">
        <v>698</v>
      </c>
      <c r="FY491" s="72" t="s">
        <v>698</v>
      </c>
      <c r="FZ491" s="90"/>
      <c r="GA491" s="90"/>
      <c r="GB491" s="90"/>
      <c r="GC491" s="90"/>
      <c r="GD491" s="90"/>
      <c r="GE491" s="90"/>
      <c r="GF491" s="90"/>
      <c r="GG491" s="90"/>
      <c r="GH491" s="105" t="s">
        <v>2290</v>
      </c>
      <c r="GI491" s="106"/>
      <c r="GJ491" s="27"/>
      <c r="GK491" s="28"/>
      <c r="GL491" s="27"/>
    </row>
    <row r="492" spans="1:194" x14ac:dyDescent="0.25">
      <c r="A492" s="71" t="str">
        <f t="shared" ref="A492:A493" si="50">CONCATENATE($W$7,": ",$X$444," - ",$Y$490,": ",Z492)</f>
        <v>Expenditure: Operational Cost - Contribution to Provisions: Decommissioning Cost</v>
      </c>
      <c r="B492" s="27" t="s">
        <v>694</v>
      </c>
      <c r="C492" s="27" t="str">
        <f t="shared" si="47"/>
        <v>IE010017002000000000000000000000000000</v>
      </c>
      <c r="D492" s="23" t="s">
        <v>1166</v>
      </c>
      <c r="E492" s="23" t="s">
        <v>724</v>
      </c>
      <c r="F492" s="23" t="s">
        <v>743</v>
      </c>
      <c r="G492" s="23" t="s">
        <v>707</v>
      </c>
      <c r="H492" s="23" t="s">
        <v>697</v>
      </c>
      <c r="I492" s="23" t="s">
        <v>697</v>
      </c>
      <c r="J492" s="23" t="s">
        <v>697</v>
      </c>
      <c r="K492" s="23" t="s">
        <v>697</v>
      </c>
      <c r="L492" s="23" t="s">
        <v>697</v>
      </c>
      <c r="M492" s="23" t="s">
        <v>697</v>
      </c>
      <c r="N492" s="23" t="s">
        <v>697</v>
      </c>
      <c r="O492" s="23" t="s">
        <v>697</v>
      </c>
      <c r="P492" s="23" t="s">
        <v>697</v>
      </c>
      <c r="Q492" s="27">
        <v>0</v>
      </c>
      <c r="R492" s="27" t="s">
        <v>704</v>
      </c>
      <c r="S492" s="27" t="s">
        <v>698</v>
      </c>
      <c r="T492" s="28" t="s">
        <v>694</v>
      </c>
      <c r="U492" s="28"/>
      <c r="V492" s="27" t="s">
        <v>2291</v>
      </c>
      <c r="W492" s="27" t="s">
        <v>905</v>
      </c>
      <c r="X492" s="27"/>
      <c r="Y492" s="27"/>
      <c r="Z492" s="27" t="s">
        <v>2292</v>
      </c>
      <c r="AA492" s="27"/>
      <c r="AB492" s="27"/>
      <c r="AC492" s="27"/>
      <c r="AD492" s="27"/>
      <c r="AE492" s="27"/>
      <c r="AF492" s="27"/>
      <c r="AG492" s="27"/>
      <c r="AH492" s="27"/>
      <c r="AI492" s="27" t="s">
        <v>2293</v>
      </c>
      <c r="AJ492" s="28" t="s">
        <v>704</v>
      </c>
      <c r="AK492" s="27" t="s">
        <v>698</v>
      </c>
      <c r="AL492" s="27" t="s">
        <v>698</v>
      </c>
      <c r="AM492" s="27" t="s">
        <v>698</v>
      </c>
      <c r="AN492" s="27" t="s">
        <v>698</v>
      </c>
      <c r="AO492" s="27" t="s">
        <v>698</v>
      </c>
      <c r="AP492" s="27" t="s">
        <v>698</v>
      </c>
      <c r="AQ492" s="27" t="s">
        <v>698</v>
      </c>
      <c r="AR492" s="27" t="s">
        <v>698</v>
      </c>
      <c r="AS492" s="27" t="s">
        <v>698</v>
      </c>
      <c r="AT492" s="27" t="s">
        <v>698</v>
      </c>
      <c r="AU492" s="27" t="s">
        <v>698</v>
      </c>
      <c r="AV492" s="27" t="s">
        <v>698</v>
      </c>
      <c r="AW492" s="27" t="s">
        <v>698</v>
      </c>
      <c r="AX492" s="27" t="s">
        <v>698</v>
      </c>
      <c r="AY492" s="27" t="s">
        <v>698</v>
      </c>
      <c r="AZ492" s="27" t="s">
        <v>698</v>
      </c>
      <c r="BA492" s="27" t="s">
        <v>698</v>
      </c>
      <c r="BB492" s="27" t="s">
        <v>698</v>
      </c>
      <c r="BC492" s="27" t="s">
        <v>698</v>
      </c>
      <c r="BD492" s="27" t="s">
        <v>698</v>
      </c>
      <c r="BE492" s="27" t="s">
        <v>698</v>
      </c>
      <c r="BF492" s="27" t="s">
        <v>698</v>
      </c>
      <c r="BG492" s="27" t="s">
        <v>698</v>
      </c>
      <c r="BH492" s="27" t="s">
        <v>698</v>
      </c>
      <c r="BI492" s="27" t="s">
        <v>698</v>
      </c>
      <c r="BJ492" s="27" t="s">
        <v>698</v>
      </c>
      <c r="BK492" s="27" t="s">
        <v>698</v>
      </c>
      <c r="BL492" s="27" t="s">
        <v>698</v>
      </c>
      <c r="BM492" s="27" t="s">
        <v>698</v>
      </c>
      <c r="BN492" s="27" t="s">
        <v>698</v>
      </c>
      <c r="BO492" s="27" t="s">
        <v>704</v>
      </c>
      <c r="BP492" s="27" t="s">
        <v>704</v>
      </c>
      <c r="BQ492" s="27" t="s">
        <v>704</v>
      </c>
      <c r="BR492" s="27" t="s">
        <v>698</v>
      </c>
      <c r="BS492" s="27" t="s">
        <v>698</v>
      </c>
      <c r="BT492" s="27" t="s">
        <v>698</v>
      </c>
      <c r="BU492" s="27" t="s">
        <v>698</v>
      </c>
      <c r="BV492" s="27" t="s">
        <v>698</v>
      </c>
      <c r="BW492" s="27" t="s">
        <v>698</v>
      </c>
      <c r="BX492" s="27" t="s">
        <v>698</v>
      </c>
      <c r="BY492" s="27" t="s">
        <v>698</v>
      </c>
      <c r="BZ492" s="27" t="s">
        <v>698</v>
      </c>
      <c r="CA492" s="27" t="s">
        <v>698</v>
      </c>
      <c r="CB492" s="27" t="s">
        <v>698</v>
      </c>
      <c r="CC492" s="27" t="s">
        <v>698</v>
      </c>
      <c r="CD492" s="27" t="s">
        <v>698</v>
      </c>
      <c r="CE492" s="27" t="s">
        <v>698</v>
      </c>
      <c r="CF492" s="27" t="s">
        <v>698</v>
      </c>
      <c r="CG492" s="27" t="s">
        <v>698</v>
      </c>
      <c r="CH492" s="27" t="s">
        <v>698</v>
      </c>
      <c r="CI492" s="27" t="s">
        <v>698</v>
      </c>
      <c r="CJ492" s="27" t="s">
        <v>698</v>
      </c>
      <c r="CK492" s="27" t="s">
        <v>698</v>
      </c>
      <c r="CL492" s="27" t="s">
        <v>698</v>
      </c>
      <c r="CM492" s="27" t="s">
        <v>698</v>
      </c>
      <c r="CN492" s="27" t="s">
        <v>698</v>
      </c>
      <c r="CO492" s="27" t="s">
        <v>698</v>
      </c>
      <c r="CP492" s="27" t="s">
        <v>698</v>
      </c>
      <c r="CQ492" s="27" t="s">
        <v>698</v>
      </c>
      <c r="CR492" s="27" t="s">
        <v>698</v>
      </c>
      <c r="CS492" s="27" t="s">
        <v>698</v>
      </c>
      <c r="CT492" s="27" t="s">
        <v>698</v>
      </c>
      <c r="CU492" s="27" t="s">
        <v>698</v>
      </c>
      <c r="CV492" s="27" t="s">
        <v>698</v>
      </c>
      <c r="CW492" s="27" t="s">
        <v>698</v>
      </c>
      <c r="CX492" s="27" t="s">
        <v>698</v>
      </c>
      <c r="CY492" s="27" t="s">
        <v>698</v>
      </c>
      <c r="CZ492" s="27" t="s">
        <v>698</v>
      </c>
      <c r="DA492" s="27" t="s">
        <v>698</v>
      </c>
      <c r="DB492" s="27" t="s">
        <v>698</v>
      </c>
      <c r="DC492" s="27" t="s">
        <v>698</v>
      </c>
      <c r="DD492" s="27" t="s">
        <v>698</v>
      </c>
      <c r="DE492" s="27" t="s">
        <v>698</v>
      </c>
      <c r="DF492" s="27" t="s">
        <v>698</v>
      </c>
      <c r="DG492" s="27" t="s">
        <v>698</v>
      </c>
      <c r="DH492" s="27" t="s">
        <v>698</v>
      </c>
      <c r="DI492" s="27" t="s">
        <v>698</v>
      </c>
      <c r="DJ492" s="27" t="s">
        <v>698</v>
      </c>
      <c r="DK492" s="27" t="s">
        <v>698</v>
      </c>
      <c r="DL492" s="27" t="s">
        <v>698</v>
      </c>
      <c r="DM492" s="27" t="s">
        <v>698</v>
      </c>
      <c r="DN492" s="27" t="s">
        <v>698</v>
      </c>
      <c r="DO492" s="27" t="s">
        <v>698</v>
      </c>
      <c r="DP492" s="27" t="s">
        <v>698</v>
      </c>
      <c r="DQ492" s="27" t="s">
        <v>698</v>
      </c>
      <c r="DR492" s="27" t="s">
        <v>698</v>
      </c>
      <c r="DS492" s="27"/>
      <c r="DT492" s="27" t="s">
        <v>698</v>
      </c>
      <c r="DU492" s="27" t="s">
        <v>698</v>
      </c>
      <c r="DV492" s="27" t="s">
        <v>698</v>
      </c>
      <c r="DW492" s="27" t="s">
        <v>698</v>
      </c>
      <c r="DX492" s="27" t="s">
        <v>698</v>
      </c>
      <c r="DY492" s="27" t="s">
        <v>698</v>
      </c>
      <c r="DZ492" s="27" t="s">
        <v>698</v>
      </c>
      <c r="EA492" s="27" t="s">
        <v>698</v>
      </c>
      <c r="EB492" s="27" t="s">
        <v>698</v>
      </c>
      <c r="EC492" s="27" t="s">
        <v>698</v>
      </c>
      <c r="ED492" s="27" t="s">
        <v>698</v>
      </c>
      <c r="EE492" s="27" t="s">
        <v>698</v>
      </c>
      <c r="EF492" s="27" t="s">
        <v>698</v>
      </c>
      <c r="EG492" s="27" t="s">
        <v>694</v>
      </c>
      <c r="EH492" s="27" t="s">
        <v>698</v>
      </c>
      <c r="EI492" s="27" t="s">
        <v>698</v>
      </c>
      <c r="EJ492" s="27" t="s">
        <v>698</v>
      </c>
      <c r="EK492" s="27" t="s">
        <v>698</v>
      </c>
      <c r="EL492" s="27" t="s">
        <v>698</v>
      </c>
      <c r="EM492" s="27" t="s">
        <v>698</v>
      </c>
      <c r="EN492" s="27" t="s">
        <v>698</v>
      </c>
      <c r="EO492" s="27" t="s">
        <v>698</v>
      </c>
      <c r="EP492" s="27" t="s">
        <v>698</v>
      </c>
      <c r="EQ492" s="27" t="s">
        <v>698</v>
      </c>
      <c r="ER492" s="27" t="s">
        <v>698</v>
      </c>
      <c r="ES492" s="27" t="s">
        <v>698</v>
      </c>
      <c r="ET492" s="27" t="s">
        <v>698</v>
      </c>
      <c r="EU492" s="27" t="s">
        <v>698</v>
      </c>
      <c r="EV492" s="27" t="s">
        <v>698</v>
      </c>
      <c r="EW492" s="27" t="s">
        <v>698</v>
      </c>
      <c r="EX492" s="27" t="s">
        <v>698</v>
      </c>
      <c r="EY492" s="27" t="s">
        <v>698</v>
      </c>
      <c r="EZ492" s="27" t="s">
        <v>698</v>
      </c>
      <c r="FA492" s="27" t="s">
        <v>698</v>
      </c>
      <c r="FB492" s="27" t="s">
        <v>698</v>
      </c>
      <c r="FC492" s="27" t="s">
        <v>698</v>
      </c>
      <c r="FD492" s="27" t="s">
        <v>698</v>
      </c>
      <c r="FE492" s="27" t="s">
        <v>694</v>
      </c>
      <c r="FF492" s="27" t="s">
        <v>698</v>
      </c>
      <c r="FG492" s="27" t="s">
        <v>698</v>
      </c>
      <c r="FH492" s="27" t="s">
        <v>698</v>
      </c>
      <c r="FI492" s="27" t="s">
        <v>698</v>
      </c>
      <c r="FJ492" s="27" t="s">
        <v>694</v>
      </c>
      <c r="FK492" s="27" t="s">
        <v>704</v>
      </c>
      <c r="FL492" s="27" t="s">
        <v>704</v>
      </c>
      <c r="FM492" s="27" t="s">
        <v>704</v>
      </c>
      <c r="FN492" s="27" t="s">
        <v>694</v>
      </c>
      <c r="FO492" s="72" t="s">
        <v>1175</v>
      </c>
      <c r="FP492" s="72" t="s">
        <v>698</v>
      </c>
      <c r="FQ492" s="72" t="s">
        <v>1176</v>
      </c>
      <c r="FR492" s="72" t="s">
        <v>2116</v>
      </c>
      <c r="FS492" s="72" t="s">
        <v>2289</v>
      </c>
      <c r="FT492" s="72" t="s">
        <v>698</v>
      </c>
      <c r="FU492" s="72" t="s">
        <v>698</v>
      </c>
      <c r="FV492" s="72" t="s">
        <v>698</v>
      </c>
      <c r="FW492" s="78" t="s">
        <v>698</v>
      </c>
      <c r="FX492" s="78" t="s">
        <v>698</v>
      </c>
      <c r="FY492" s="72" t="s">
        <v>698</v>
      </c>
      <c r="FZ492" s="90"/>
      <c r="GA492" s="90"/>
      <c r="GB492" s="90"/>
      <c r="GC492" s="90"/>
      <c r="GD492" s="90"/>
      <c r="GE492" s="90"/>
      <c r="GF492" s="90"/>
      <c r="GG492" s="90"/>
      <c r="GH492" s="105" t="s">
        <v>2290</v>
      </c>
      <c r="GI492" s="106"/>
      <c r="GJ492" s="27"/>
      <c r="GK492" s="28"/>
      <c r="GL492" s="27"/>
    </row>
    <row r="493" spans="1:194" x14ac:dyDescent="0.25">
      <c r="A493" s="71" t="str">
        <f t="shared" si="50"/>
        <v>Expenditure: Operational Cost - Contribution to Provisions: Rehabilitation of Landfill Sites</v>
      </c>
      <c r="B493" s="27"/>
      <c r="C493" s="27" t="str">
        <f t="shared" si="47"/>
        <v>IE010017003000000000000000000000000000</v>
      </c>
      <c r="D493" s="25" t="s">
        <v>1166</v>
      </c>
      <c r="E493" s="23" t="s">
        <v>724</v>
      </c>
      <c r="F493" s="23" t="s">
        <v>743</v>
      </c>
      <c r="G493" s="23" t="s">
        <v>710</v>
      </c>
      <c r="H493" s="23" t="s">
        <v>697</v>
      </c>
      <c r="I493" s="23" t="s">
        <v>697</v>
      </c>
      <c r="J493" s="23" t="s">
        <v>697</v>
      </c>
      <c r="K493" s="23" t="s">
        <v>697</v>
      </c>
      <c r="L493" s="23" t="s">
        <v>697</v>
      </c>
      <c r="M493" s="23" t="s">
        <v>697</v>
      </c>
      <c r="N493" s="23" t="s">
        <v>697</v>
      </c>
      <c r="O493" s="23" t="s">
        <v>697</v>
      </c>
      <c r="P493" s="23" t="s">
        <v>697</v>
      </c>
      <c r="Q493" s="27"/>
      <c r="R493" s="27" t="s">
        <v>704</v>
      </c>
      <c r="S493" s="27" t="s">
        <v>698</v>
      </c>
      <c r="T493" s="28" t="s">
        <v>694</v>
      </c>
      <c r="U493" s="28"/>
      <c r="V493" s="27" t="s">
        <v>2294</v>
      </c>
      <c r="W493" s="27" t="s">
        <v>905</v>
      </c>
      <c r="X493" s="27"/>
      <c r="Y493" s="27"/>
      <c r="Z493" s="27" t="s">
        <v>2295</v>
      </c>
      <c r="AA493" s="27"/>
      <c r="AB493" s="27"/>
      <c r="AC493" s="27"/>
      <c r="AD493" s="27"/>
      <c r="AE493" s="27"/>
      <c r="AF493" s="27"/>
      <c r="AG493" s="27"/>
      <c r="AH493" s="27"/>
      <c r="AI493" s="27" t="s">
        <v>2296</v>
      </c>
      <c r="AJ493" s="28" t="s">
        <v>704</v>
      </c>
      <c r="AK493" s="27"/>
      <c r="AL493" s="27"/>
      <c r="AM493" s="27"/>
      <c r="AN493" s="27"/>
      <c r="AO493" s="27"/>
      <c r="AP493" s="27"/>
      <c r="AQ493" s="27"/>
      <c r="AR493" s="27"/>
      <c r="AS493" s="27"/>
      <c r="AT493" s="27"/>
      <c r="AU493" s="27"/>
      <c r="AV493" s="27"/>
      <c r="AW493" s="27"/>
      <c r="AX493" s="27"/>
      <c r="AY493" s="27"/>
      <c r="AZ493" s="27"/>
      <c r="BA493" s="27"/>
      <c r="BB493" s="27"/>
      <c r="BC493" s="27"/>
      <c r="BD493" s="27"/>
      <c r="BE493" s="27"/>
      <c r="BF493" s="27"/>
      <c r="BG493" s="27"/>
      <c r="BH493" s="27"/>
      <c r="BI493" s="27"/>
      <c r="BJ493" s="27"/>
      <c r="BK493" s="27"/>
      <c r="BL493" s="27"/>
      <c r="BM493" s="27"/>
      <c r="BN493" s="27"/>
      <c r="BO493" s="27"/>
      <c r="BP493" s="27"/>
      <c r="BQ493" s="27"/>
      <c r="BR493" s="27"/>
      <c r="BS493" s="27"/>
      <c r="BT493" s="27"/>
      <c r="BU493" s="27"/>
      <c r="BV493" s="27"/>
      <c r="BW493" s="27"/>
      <c r="BX493" s="27"/>
      <c r="BY493" s="27"/>
      <c r="BZ493" s="27"/>
      <c r="CA493" s="27"/>
      <c r="CB493" s="27"/>
      <c r="CC493" s="27"/>
      <c r="CD493" s="27"/>
      <c r="CE493" s="27"/>
      <c r="CF493" s="27"/>
      <c r="CG493" s="27"/>
      <c r="CH493" s="27"/>
      <c r="CI493" s="27"/>
      <c r="CJ493" s="27"/>
      <c r="CK493" s="27"/>
      <c r="CL493" s="27"/>
      <c r="CM493" s="27"/>
      <c r="CN493" s="27"/>
      <c r="CO493" s="27"/>
      <c r="CP493" s="27"/>
      <c r="CQ493" s="27"/>
      <c r="CR493" s="27"/>
      <c r="CS493" s="27"/>
      <c r="CT493" s="27"/>
      <c r="CU493" s="27"/>
      <c r="CV493" s="27"/>
      <c r="CW493" s="27"/>
      <c r="CX493" s="27"/>
      <c r="CY493" s="27"/>
      <c r="CZ493" s="27"/>
      <c r="DA493" s="27"/>
      <c r="DB493" s="27"/>
      <c r="DC493" s="27"/>
      <c r="DD493" s="27"/>
      <c r="DE493" s="27"/>
      <c r="DF493" s="27"/>
      <c r="DG493" s="27"/>
      <c r="DH493" s="27"/>
      <c r="DI493" s="27"/>
      <c r="DJ493" s="27"/>
      <c r="DK493" s="27"/>
      <c r="DL493" s="27"/>
      <c r="DM493" s="27"/>
      <c r="DN493" s="27"/>
      <c r="DO493" s="27"/>
      <c r="DP493" s="27"/>
      <c r="DQ493" s="27"/>
      <c r="DR493" s="27"/>
      <c r="DS493" s="27"/>
      <c r="DT493" s="27"/>
      <c r="DU493" s="27"/>
      <c r="DV493" s="27"/>
      <c r="DW493" s="27"/>
      <c r="DX493" s="27"/>
      <c r="DY493" s="27"/>
      <c r="DZ493" s="27"/>
      <c r="EA493" s="27"/>
      <c r="EB493" s="27"/>
      <c r="EC493" s="27"/>
      <c r="ED493" s="27"/>
      <c r="EE493" s="27"/>
      <c r="EF493" s="27"/>
      <c r="EG493" s="27"/>
      <c r="EH493" s="27"/>
      <c r="EI493" s="27"/>
      <c r="EJ493" s="27"/>
      <c r="EK493" s="27"/>
      <c r="EL493" s="27"/>
      <c r="EM493" s="27"/>
      <c r="EN493" s="27"/>
      <c r="EO493" s="27"/>
      <c r="EP493" s="27"/>
      <c r="EQ493" s="27"/>
      <c r="ER493" s="27"/>
      <c r="ES493" s="27"/>
      <c r="ET493" s="27"/>
      <c r="EU493" s="27"/>
      <c r="EV493" s="27"/>
      <c r="EW493" s="27"/>
      <c r="EX493" s="27"/>
      <c r="EY493" s="27"/>
      <c r="EZ493" s="27"/>
      <c r="FA493" s="27"/>
      <c r="FB493" s="27"/>
      <c r="FC493" s="27"/>
      <c r="FD493" s="27"/>
      <c r="FE493" s="27"/>
      <c r="FF493" s="27"/>
      <c r="FG493" s="27"/>
      <c r="FH493" s="27"/>
      <c r="FI493" s="27"/>
      <c r="FJ493" s="27"/>
      <c r="FK493" s="27"/>
      <c r="FL493" s="27"/>
      <c r="FM493" s="27"/>
      <c r="FN493" s="27"/>
      <c r="FO493" s="72"/>
      <c r="FP493" s="72"/>
      <c r="FQ493" s="72"/>
      <c r="FR493" s="72"/>
      <c r="FS493" s="72"/>
      <c r="FT493" s="72"/>
      <c r="FU493" s="72"/>
      <c r="FV493" s="72"/>
      <c r="FW493" s="78" t="s">
        <v>698</v>
      </c>
      <c r="FX493" s="78" t="s">
        <v>698</v>
      </c>
      <c r="FY493" s="72"/>
      <c r="FZ493" s="90"/>
      <c r="GA493" s="90"/>
      <c r="GB493" s="90"/>
      <c r="GC493" s="90"/>
      <c r="GD493" s="90"/>
      <c r="GE493" s="90"/>
      <c r="GF493" s="90"/>
      <c r="GG493" s="90"/>
      <c r="GH493" s="105" t="s">
        <v>2290</v>
      </c>
      <c r="GI493" s="106"/>
      <c r="GJ493" s="27"/>
      <c r="GK493" s="28"/>
      <c r="GL493" s="27"/>
    </row>
    <row r="494" spans="1:194" x14ac:dyDescent="0.25">
      <c r="A494" s="71" t="str">
        <f t="shared" si="46"/>
        <v>Expenditure: Operational Cost - Copy Right Fees</v>
      </c>
      <c r="B494" s="27" t="s">
        <v>1190</v>
      </c>
      <c r="C494" s="27" t="str">
        <f t="shared" si="47"/>
        <v>IE010018000000000000000000000000000000</v>
      </c>
      <c r="D494" s="23" t="s">
        <v>1166</v>
      </c>
      <c r="E494" s="23" t="s">
        <v>724</v>
      </c>
      <c r="F494" s="23" t="s">
        <v>745</v>
      </c>
      <c r="G494" s="23" t="s">
        <v>697</v>
      </c>
      <c r="H494" s="23" t="s">
        <v>697</v>
      </c>
      <c r="I494" s="23" t="s">
        <v>697</v>
      </c>
      <c r="J494" s="23" t="s">
        <v>697</v>
      </c>
      <c r="K494" s="23" t="s">
        <v>697</v>
      </c>
      <c r="L494" s="23" t="s">
        <v>697</v>
      </c>
      <c r="M494" s="23" t="s">
        <v>697</v>
      </c>
      <c r="N494" s="23" t="s">
        <v>697</v>
      </c>
      <c r="O494" s="23" t="s">
        <v>697</v>
      </c>
      <c r="P494" s="23" t="s">
        <v>697</v>
      </c>
      <c r="Q494" s="27">
        <v>0</v>
      </c>
      <c r="R494" s="27" t="s">
        <v>704</v>
      </c>
      <c r="S494" s="27" t="s">
        <v>698</v>
      </c>
      <c r="T494" s="28" t="s">
        <v>694</v>
      </c>
      <c r="U494" s="28"/>
      <c r="V494" s="27" t="s">
        <v>2297</v>
      </c>
      <c r="W494" s="27" t="s">
        <v>905</v>
      </c>
      <c r="X494" s="27"/>
      <c r="Y494" s="27" t="s">
        <v>2298</v>
      </c>
      <c r="Z494" s="27"/>
      <c r="AA494" s="27"/>
      <c r="AB494" s="27"/>
      <c r="AC494" s="27"/>
      <c r="AD494" s="27"/>
      <c r="AE494" s="27"/>
      <c r="AF494" s="27"/>
      <c r="AG494" s="27"/>
      <c r="AH494" s="27"/>
      <c r="AI494" s="27" t="s">
        <v>2299</v>
      </c>
      <c r="AJ494" s="28" t="s">
        <v>704</v>
      </c>
      <c r="AK494" s="27" t="s">
        <v>698</v>
      </c>
      <c r="AL494" s="27" t="s">
        <v>698</v>
      </c>
      <c r="AM494" s="27" t="s">
        <v>698</v>
      </c>
      <c r="AN494" s="27" t="s">
        <v>698</v>
      </c>
      <c r="AO494" s="27" t="s">
        <v>698</v>
      </c>
      <c r="AP494" s="27" t="s">
        <v>698</v>
      </c>
      <c r="AQ494" s="27" t="s">
        <v>698</v>
      </c>
      <c r="AR494" s="27" t="s">
        <v>698</v>
      </c>
      <c r="AS494" s="27" t="s">
        <v>698</v>
      </c>
      <c r="AT494" s="27" t="s">
        <v>698</v>
      </c>
      <c r="AU494" s="27" t="s">
        <v>698</v>
      </c>
      <c r="AV494" s="27" t="s">
        <v>698</v>
      </c>
      <c r="AW494" s="27" t="s">
        <v>698</v>
      </c>
      <c r="AX494" s="27" t="s">
        <v>698</v>
      </c>
      <c r="AY494" s="27" t="s">
        <v>698</v>
      </c>
      <c r="AZ494" s="27" t="s">
        <v>698</v>
      </c>
      <c r="BA494" s="27" t="s">
        <v>698</v>
      </c>
      <c r="BB494" s="27" t="s">
        <v>698</v>
      </c>
      <c r="BC494" s="27" t="s">
        <v>698</v>
      </c>
      <c r="BD494" s="27" t="s">
        <v>698</v>
      </c>
      <c r="BE494" s="27" t="s">
        <v>698</v>
      </c>
      <c r="BF494" s="27" t="s">
        <v>698</v>
      </c>
      <c r="BG494" s="27" t="s">
        <v>698</v>
      </c>
      <c r="BH494" s="27" t="s">
        <v>698</v>
      </c>
      <c r="BI494" s="27" t="s">
        <v>698</v>
      </c>
      <c r="BJ494" s="27" t="s">
        <v>698</v>
      </c>
      <c r="BK494" s="27" t="s">
        <v>698</v>
      </c>
      <c r="BL494" s="27" t="s">
        <v>698</v>
      </c>
      <c r="BM494" s="27" t="s">
        <v>698</v>
      </c>
      <c r="BN494" s="27" t="s">
        <v>698</v>
      </c>
      <c r="BO494" s="27" t="s">
        <v>698</v>
      </c>
      <c r="BP494" s="27" t="s">
        <v>698</v>
      </c>
      <c r="BQ494" s="27" t="s">
        <v>698</v>
      </c>
      <c r="BR494" s="27" t="s">
        <v>698</v>
      </c>
      <c r="BS494" s="27" t="s">
        <v>698</v>
      </c>
      <c r="BT494" s="27" t="s">
        <v>698</v>
      </c>
      <c r="BU494" s="27" t="s">
        <v>698</v>
      </c>
      <c r="BV494" s="27" t="s">
        <v>698</v>
      </c>
      <c r="BW494" s="27" t="s">
        <v>698</v>
      </c>
      <c r="BX494" s="27" t="s">
        <v>698</v>
      </c>
      <c r="BY494" s="27" t="s">
        <v>698</v>
      </c>
      <c r="BZ494" s="27" t="s">
        <v>698</v>
      </c>
      <c r="CA494" s="27" t="s">
        <v>698</v>
      </c>
      <c r="CB494" s="27" t="s">
        <v>698</v>
      </c>
      <c r="CC494" s="27" t="s">
        <v>698</v>
      </c>
      <c r="CD494" s="27" t="s">
        <v>698</v>
      </c>
      <c r="CE494" s="27" t="s">
        <v>698</v>
      </c>
      <c r="CF494" s="27" t="s">
        <v>698</v>
      </c>
      <c r="CG494" s="27" t="s">
        <v>698</v>
      </c>
      <c r="CH494" s="27" t="s">
        <v>704</v>
      </c>
      <c r="CI494" s="27" t="s">
        <v>698</v>
      </c>
      <c r="CJ494" s="27" t="s">
        <v>698</v>
      </c>
      <c r="CK494" s="27" t="s">
        <v>698</v>
      </c>
      <c r="CL494" s="27" t="s">
        <v>698</v>
      </c>
      <c r="CM494" s="27" t="s">
        <v>698</v>
      </c>
      <c r="CN494" s="27" t="s">
        <v>698</v>
      </c>
      <c r="CO494" s="27" t="s">
        <v>698</v>
      </c>
      <c r="CP494" s="27" t="s">
        <v>698</v>
      </c>
      <c r="CQ494" s="27" t="s">
        <v>698</v>
      </c>
      <c r="CR494" s="27" t="s">
        <v>698</v>
      </c>
      <c r="CS494" s="27" t="s">
        <v>704</v>
      </c>
      <c r="CT494" s="27" t="s">
        <v>698</v>
      </c>
      <c r="CU494" s="27" t="s">
        <v>698</v>
      </c>
      <c r="CV494" s="27" t="s">
        <v>698</v>
      </c>
      <c r="CW494" s="27" t="s">
        <v>698</v>
      </c>
      <c r="CX494" s="27" t="s">
        <v>698</v>
      </c>
      <c r="CY494" s="27" t="s">
        <v>698</v>
      </c>
      <c r="CZ494" s="27" t="s">
        <v>698</v>
      </c>
      <c r="DA494" s="27" t="s">
        <v>698</v>
      </c>
      <c r="DB494" s="27" t="s">
        <v>698</v>
      </c>
      <c r="DC494" s="27" t="s">
        <v>698</v>
      </c>
      <c r="DD494" s="27" t="s">
        <v>698</v>
      </c>
      <c r="DE494" s="27" t="s">
        <v>698</v>
      </c>
      <c r="DF494" s="27" t="s">
        <v>698</v>
      </c>
      <c r="DG494" s="27" t="s">
        <v>698</v>
      </c>
      <c r="DH494" s="27" t="s">
        <v>698</v>
      </c>
      <c r="DI494" s="27" t="s">
        <v>698</v>
      </c>
      <c r="DJ494" s="27" t="s">
        <v>698</v>
      </c>
      <c r="DK494" s="27" t="s">
        <v>698</v>
      </c>
      <c r="DL494" s="27" t="s">
        <v>698</v>
      </c>
      <c r="DM494" s="27" t="s">
        <v>698</v>
      </c>
      <c r="DN494" s="27" t="s">
        <v>698</v>
      </c>
      <c r="DO494" s="27" t="s">
        <v>698</v>
      </c>
      <c r="DP494" s="27" t="s">
        <v>698</v>
      </c>
      <c r="DQ494" s="27" t="s">
        <v>698</v>
      </c>
      <c r="DR494" s="27" t="s">
        <v>698</v>
      </c>
      <c r="DS494" s="27"/>
      <c r="DT494" s="27" t="s">
        <v>698</v>
      </c>
      <c r="DU494" s="27" t="s">
        <v>698</v>
      </c>
      <c r="DV494" s="27" t="s">
        <v>698</v>
      </c>
      <c r="DW494" s="27" t="s">
        <v>698</v>
      </c>
      <c r="DX494" s="27" t="s">
        <v>698</v>
      </c>
      <c r="DY494" s="27" t="s">
        <v>698</v>
      </c>
      <c r="DZ494" s="27" t="s">
        <v>698</v>
      </c>
      <c r="EA494" s="27" t="s">
        <v>698</v>
      </c>
      <c r="EB494" s="27" t="s">
        <v>698</v>
      </c>
      <c r="EC494" s="27" t="s">
        <v>698</v>
      </c>
      <c r="ED494" s="27" t="s">
        <v>698</v>
      </c>
      <c r="EE494" s="27" t="s">
        <v>698</v>
      </c>
      <c r="EF494" s="27" t="s">
        <v>698</v>
      </c>
      <c r="EG494" s="27" t="s">
        <v>694</v>
      </c>
      <c r="EH494" s="27" t="s">
        <v>698</v>
      </c>
      <c r="EI494" s="27" t="s">
        <v>698</v>
      </c>
      <c r="EJ494" s="27" t="s">
        <v>698</v>
      </c>
      <c r="EK494" s="27" t="s">
        <v>698</v>
      </c>
      <c r="EL494" s="27" t="s">
        <v>698</v>
      </c>
      <c r="EM494" s="27" t="s">
        <v>698</v>
      </c>
      <c r="EN494" s="27" t="s">
        <v>698</v>
      </c>
      <c r="EO494" s="27" t="s">
        <v>698</v>
      </c>
      <c r="EP494" s="27" t="s">
        <v>698</v>
      </c>
      <c r="EQ494" s="27" t="s">
        <v>698</v>
      </c>
      <c r="ER494" s="27" t="s">
        <v>698</v>
      </c>
      <c r="ES494" s="27" t="s">
        <v>698</v>
      </c>
      <c r="ET494" s="27" t="s">
        <v>698</v>
      </c>
      <c r="EU494" s="27" t="s">
        <v>698</v>
      </c>
      <c r="EV494" s="27" t="s">
        <v>698</v>
      </c>
      <c r="EW494" s="27" t="s">
        <v>698</v>
      </c>
      <c r="EX494" s="27" t="s">
        <v>698</v>
      </c>
      <c r="EY494" s="27" t="s">
        <v>698</v>
      </c>
      <c r="EZ494" s="27" t="s">
        <v>698</v>
      </c>
      <c r="FA494" s="27" t="s">
        <v>698</v>
      </c>
      <c r="FB494" s="27" t="s">
        <v>698</v>
      </c>
      <c r="FC494" s="27" t="s">
        <v>698</v>
      </c>
      <c r="FD494" s="27" t="s">
        <v>698</v>
      </c>
      <c r="FE494" s="27" t="s">
        <v>694</v>
      </c>
      <c r="FF494" s="27" t="s">
        <v>698</v>
      </c>
      <c r="FG494" s="27" t="s">
        <v>698</v>
      </c>
      <c r="FH494" s="27" t="s">
        <v>698</v>
      </c>
      <c r="FI494" s="27" t="s">
        <v>698</v>
      </c>
      <c r="FJ494" s="27" t="s">
        <v>694</v>
      </c>
      <c r="FK494" s="27" t="s">
        <v>698</v>
      </c>
      <c r="FL494" s="27" t="s">
        <v>698</v>
      </c>
      <c r="FM494" s="27" t="s">
        <v>698</v>
      </c>
      <c r="FN494" s="27" t="s">
        <v>694</v>
      </c>
      <c r="FO494" s="72" t="s">
        <v>1175</v>
      </c>
      <c r="FP494" s="72" t="s">
        <v>698</v>
      </c>
      <c r="FQ494" s="72" t="s">
        <v>1176</v>
      </c>
      <c r="FR494" s="72" t="s">
        <v>2116</v>
      </c>
      <c r="FS494" s="72" t="s">
        <v>1178</v>
      </c>
      <c r="FT494" s="72" t="s">
        <v>698</v>
      </c>
      <c r="FU494" s="72" t="s">
        <v>698</v>
      </c>
      <c r="FV494" s="72" t="s">
        <v>698</v>
      </c>
      <c r="FW494" s="78" t="s">
        <v>698</v>
      </c>
      <c r="FX494" s="78" t="s">
        <v>698</v>
      </c>
      <c r="FY494" s="72" t="s">
        <v>698</v>
      </c>
      <c r="FZ494" s="90"/>
      <c r="GA494" s="90"/>
      <c r="GB494" s="90"/>
      <c r="GC494" s="90"/>
      <c r="GD494" s="90"/>
      <c r="GE494" s="90"/>
      <c r="GF494" s="90"/>
      <c r="GG494" s="90"/>
      <c r="GH494" s="105" t="s">
        <v>1179</v>
      </c>
      <c r="GI494" s="106"/>
      <c r="GJ494" s="27"/>
      <c r="GK494" s="28"/>
      <c r="GL494" s="27"/>
    </row>
    <row r="495" spans="1:194" x14ac:dyDescent="0.25">
      <c r="A495" s="71" t="str">
        <f t="shared" si="46"/>
        <v>Expenditure: Operational Cost - Deeds</v>
      </c>
      <c r="B495" s="27" t="s">
        <v>1190</v>
      </c>
      <c r="C495" s="27" t="str">
        <f t="shared" si="47"/>
        <v>IE010019000000000000000000000000000000</v>
      </c>
      <c r="D495" s="23" t="s">
        <v>1166</v>
      </c>
      <c r="E495" s="23" t="s">
        <v>724</v>
      </c>
      <c r="F495" s="23" t="s">
        <v>747</v>
      </c>
      <c r="G495" s="23" t="s">
        <v>697</v>
      </c>
      <c r="H495" s="23" t="s">
        <v>697</v>
      </c>
      <c r="I495" s="23" t="s">
        <v>697</v>
      </c>
      <c r="J495" s="23" t="s">
        <v>697</v>
      </c>
      <c r="K495" s="23" t="s">
        <v>697</v>
      </c>
      <c r="L495" s="23" t="s">
        <v>697</v>
      </c>
      <c r="M495" s="23" t="s">
        <v>697</v>
      </c>
      <c r="N495" s="23" t="s">
        <v>697</v>
      </c>
      <c r="O495" s="23" t="s">
        <v>697</v>
      </c>
      <c r="P495" s="23" t="s">
        <v>697</v>
      </c>
      <c r="Q495" s="27">
        <v>0</v>
      </c>
      <c r="R495" s="27" t="s">
        <v>704</v>
      </c>
      <c r="S495" s="27" t="s">
        <v>698</v>
      </c>
      <c r="T495" s="28" t="s">
        <v>694</v>
      </c>
      <c r="U495" s="28"/>
      <c r="V495" s="27" t="s">
        <v>2300</v>
      </c>
      <c r="W495" s="27" t="s">
        <v>905</v>
      </c>
      <c r="X495" s="27"/>
      <c r="Y495" s="27" t="s">
        <v>2301</v>
      </c>
      <c r="Z495" s="27"/>
      <c r="AA495" s="27"/>
      <c r="AB495" s="27"/>
      <c r="AC495" s="27"/>
      <c r="AD495" s="27"/>
      <c r="AE495" s="27"/>
      <c r="AF495" s="27"/>
      <c r="AG495" s="27"/>
      <c r="AH495" s="27"/>
      <c r="AI495" s="27" t="s">
        <v>2302</v>
      </c>
      <c r="AJ495" s="28" t="s">
        <v>704</v>
      </c>
      <c r="AK495" s="27" t="s">
        <v>698</v>
      </c>
      <c r="AL495" s="27" t="s">
        <v>698</v>
      </c>
      <c r="AM495" s="27" t="s">
        <v>698</v>
      </c>
      <c r="AN495" s="27" t="s">
        <v>698</v>
      </c>
      <c r="AO495" s="27" t="s">
        <v>698</v>
      </c>
      <c r="AP495" s="27" t="s">
        <v>698</v>
      </c>
      <c r="AQ495" s="27" t="s">
        <v>698</v>
      </c>
      <c r="AR495" s="27" t="s">
        <v>698</v>
      </c>
      <c r="AS495" s="27" t="s">
        <v>698</v>
      </c>
      <c r="AT495" s="27" t="s">
        <v>698</v>
      </c>
      <c r="AU495" s="27" t="s">
        <v>698</v>
      </c>
      <c r="AV495" s="27" t="s">
        <v>698</v>
      </c>
      <c r="AW495" s="27" t="s">
        <v>698</v>
      </c>
      <c r="AX495" s="27" t="s">
        <v>698</v>
      </c>
      <c r="AY495" s="27" t="s">
        <v>698</v>
      </c>
      <c r="AZ495" s="27" t="s">
        <v>698</v>
      </c>
      <c r="BA495" s="27" t="s">
        <v>698</v>
      </c>
      <c r="BB495" s="27" t="s">
        <v>698</v>
      </c>
      <c r="BC495" s="27" t="s">
        <v>698</v>
      </c>
      <c r="BD495" s="27" t="s">
        <v>698</v>
      </c>
      <c r="BE495" s="27" t="s">
        <v>698</v>
      </c>
      <c r="BF495" s="27" t="s">
        <v>698</v>
      </c>
      <c r="BG495" s="27" t="s">
        <v>698</v>
      </c>
      <c r="BH495" s="27" t="s">
        <v>698</v>
      </c>
      <c r="BI495" s="27" t="s">
        <v>698</v>
      </c>
      <c r="BJ495" s="27" t="s">
        <v>698</v>
      </c>
      <c r="BK495" s="27" t="s">
        <v>698</v>
      </c>
      <c r="BL495" s="27" t="s">
        <v>698</v>
      </c>
      <c r="BM495" s="27" t="s">
        <v>698</v>
      </c>
      <c r="BN495" s="27" t="s">
        <v>698</v>
      </c>
      <c r="BO495" s="27" t="s">
        <v>698</v>
      </c>
      <c r="BP495" s="27" t="s">
        <v>698</v>
      </c>
      <c r="BQ495" s="27" t="s">
        <v>698</v>
      </c>
      <c r="BR495" s="27" t="s">
        <v>698</v>
      </c>
      <c r="BS495" s="27" t="s">
        <v>698</v>
      </c>
      <c r="BT495" s="27" t="s">
        <v>698</v>
      </c>
      <c r="BU495" s="27" t="s">
        <v>698</v>
      </c>
      <c r="BV495" s="27" t="s">
        <v>698</v>
      </c>
      <c r="BW495" s="27" t="s">
        <v>698</v>
      </c>
      <c r="BX495" s="27" t="s">
        <v>698</v>
      </c>
      <c r="BY495" s="27" t="s">
        <v>698</v>
      </c>
      <c r="BZ495" s="27" t="s">
        <v>698</v>
      </c>
      <c r="CA495" s="27" t="s">
        <v>698</v>
      </c>
      <c r="CB495" s="27" t="s">
        <v>698</v>
      </c>
      <c r="CC495" s="27" t="s">
        <v>698</v>
      </c>
      <c r="CD495" s="27" t="s">
        <v>698</v>
      </c>
      <c r="CE495" s="27" t="s">
        <v>698</v>
      </c>
      <c r="CF495" s="27" t="s">
        <v>698</v>
      </c>
      <c r="CG495" s="27" t="s">
        <v>698</v>
      </c>
      <c r="CH495" s="27" t="s">
        <v>698</v>
      </c>
      <c r="CI495" s="27" t="s">
        <v>698</v>
      </c>
      <c r="CJ495" s="27" t="s">
        <v>704</v>
      </c>
      <c r="CK495" s="27" t="s">
        <v>698</v>
      </c>
      <c r="CL495" s="27" t="s">
        <v>698</v>
      </c>
      <c r="CM495" s="27" t="s">
        <v>698</v>
      </c>
      <c r="CN495" s="27" t="s">
        <v>704</v>
      </c>
      <c r="CO495" s="27" t="s">
        <v>698</v>
      </c>
      <c r="CP495" s="27" t="s">
        <v>698</v>
      </c>
      <c r="CQ495" s="27" t="s">
        <v>698</v>
      </c>
      <c r="CR495" s="27" t="s">
        <v>698</v>
      </c>
      <c r="CS495" s="27" t="s">
        <v>698</v>
      </c>
      <c r="CT495" s="27" t="s">
        <v>698</v>
      </c>
      <c r="CU495" s="27" t="s">
        <v>704</v>
      </c>
      <c r="CV495" s="27" t="s">
        <v>698</v>
      </c>
      <c r="CW495" s="27" t="s">
        <v>698</v>
      </c>
      <c r="CX495" s="27" t="s">
        <v>698</v>
      </c>
      <c r="CY495" s="27" t="s">
        <v>698</v>
      </c>
      <c r="CZ495" s="27" t="s">
        <v>698</v>
      </c>
      <c r="DA495" s="27" t="s">
        <v>698</v>
      </c>
      <c r="DB495" s="27" t="s">
        <v>704</v>
      </c>
      <c r="DC495" s="27" t="s">
        <v>704</v>
      </c>
      <c r="DD495" s="27" t="s">
        <v>704</v>
      </c>
      <c r="DE495" s="27" t="s">
        <v>704</v>
      </c>
      <c r="DF495" s="27" t="s">
        <v>698</v>
      </c>
      <c r="DG495" s="27" t="s">
        <v>698</v>
      </c>
      <c r="DH495" s="27" t="s">
        <v>698</v>
      </c>
      <c r="DI495" s="27" t="s">
        <v>698</v>
      </c>
      <c r="DJ495" s="27" t="s">
        <v>698</v>
      </c>
      <c r="DK495" s="27" t="s">
        <v>698</v>
      </c>
      <c r="DL495" s="27" t="s">
        <v>698</v>
      </c>
      <c r="DM495" s="27" t="s">
        <v>698</v>
      </c>
      <c r="DN495" s="27" t="s">
        <v>698</v>
      </c>
      <c r="DO495" s="27" t="s">
        <v>698</v>
      </c>
      <c r="DP495" s="27" t="s">
        <v>698</v>
      </c>
      <c r="DQ495" s="27" t="s">
        <v>698</v>
      </c>
      <c r="DR495" s="27" t="s">
        <v>698</v>
      </c>
      <c r="DS495" s="27"/>
      <c r="DT495" s="27" t="s">
        <v>698</v>
      </c>
      <c r="DU495" s="27" t="s">
        <v>698</v>
      </c>
      <c r="DV495" s="27" t="s">
        <v>698</v>
      </c>
      <c r="DW495" s="27" t="s">
        <v>698</v>
      </c>
      <c r="DX495" s="27" t="s">
        <v>698</v>
      </c>
      <c r="DY495" s="27" t="s">
        <v>698</v>
      </c>
      <c r="DZ495" s="27" t="s">
        <v>698</v>
      </c>
      <c r="EA495" s="27" t="s">
        <v>698</v>
      </c>
      <c r="EB495" s="27" t="s">
        <v>698</v>
      </c>
      <c r="EC495" s="27" t="s">
        <v>698</v>
      </c>
      <c r="ED495" s="27" t="s">
        <v>698</v>
      </c>
      <c r="EE495" s="27" t="s">
        <v>698</v>
      </c>
      <c r="EF495" s="27" t="s">
        <v>698</v>
      </c>
      <c r="EG495" s="27" t="s">
        <v>694</v>
      </c>
      <c r="EH495" s="27" t="s">
        <v>698</v>
      </c>
      <c r="EI495" s="27" t="s">
        <v>698</v>
      </c>
      <c r="EJ495" s="27" t="s">
        <v>698</v>
      </c>
      <c r="EK495" s="27" t="s">
        <v>698</v>
      </c>
      <c r="EL495" s="27" t="s">
        <v>698</v>
      </c>
      <c r="EM495" s="27" t="s">
        <v>698</v>
      </c>
      <c r="EN495" s="27" t="s">
        <v>698</v>
      </c>
      <c r="EO495" s="27" t="s">
        <v>698</v>
      </c>
      <c r="EP495" s="27" t="s">
        <v>698</v>
      </c>
      <c r="EQ495" s="27" t="s">
        <v>698</v>
      </c>
      <c r="ER495" s="27" t="s">
        <v>698</v>
      </c>
      <c r="ES495" s="27" t="s">
        <v>698</v>
      </c>
      <c r="ET495" s="27" t="s">
        <v>698</v>
      </c>
      <c r="EU495" s="27" t="s">
        <v>698</v>
      </c>
      <c r="EV495" s="27" t="s">
        <v>698</v>
      </c>
      <c r="EW495" s="27" t="s">
        <v>698</v>
      </c>
      <c r="EX495" s="27" t="s">
        <v>698</v>
      </c>
      <c r="EY495" s="27" t="s">
        <v>698</v>
      </c>
      <c r="EZ495" s="27" t="s">
        <v>698</v>
      </c>
      <c r="FA495" s="27" t="s">
        <v>698</v>
      </c>
      <c r="FB495" s="27" t="s">
        <v>698</v>
      </c>
      <c r="FC495" s="27" t="s">
        <v>698</v>
      </c>
      <c r="FD495" s="27" t="s">
        <v>698</v>
      </c>
      <c r="FE495" s="27" t="s">
        <v>694</v>
      </c>
      <c r="FF495" s="27" t="s">
        <v>698</v>
      </c>
      <c r="FG495" s="27" t="s">
        <v>698</v>
      </c>
      <c r="FH495" s="27" t="s">
        <v>698</v>
      </c>
      <c r="FI495" s="27" t="s">
        <v>698</v>
      </c>
      <c r="FJ495" s="27" t="s">
        <v>694</v>
      </c>
      <c r="FK495" s="27" t="s">
        <v>698</v>
      </c>
      <c r="FL495" s="27" t="s">
        <v>698</v>
      </c>
      <c r="FM495" s="27" t="s">
        <v>698</v>
      </c>
      <c r="FN495" s="27" t="s">
        <v>694</v>
      </c>
      <c r="FO495" s="72" t="s">
        <v>1175</v>
      </c>
      <c r="FP495" s="72" t="s">
        <v>698</v>
      </c>
      <c r="FQ495" s="72" t="s">
        <v>1176</v>
      </c>
      <c r="FR495" s="72" t="s">
        <v>2116</v>
      </c>
      <c r="FS495" s="72" t="s">
        <v>1178</v>
      </c>
      <c r="FT495" s="72" t="s">
        <v>698</v>
      </c>
      <c r="FU495" s="72" t="s">
        <v>698</v>
      </c>
      <c r="FV495" s="72" t="s">
        <v>698</v>
      </c>
      <c r="FW495" s="78" t="s">
        <v>698</v>
      </c>
      <c r="FX495" s="78" t="s">
        <v>698</v>
      </c>
      <c r="FY495" s="72" t="s">
        <v>698</v>
      </c>
      <c r="FZ495" s="90"/>
      <c r="GA495" s="90"/>
      <c r="GB495" s="90"/>
      <c r="GC495" s="90"/>
      <c r="GD495" s="90"/>
      <c r="GE495" s="90"/>
      <c r="GF495" s="90"/>
      <c r="GG495" s="90"/>
      <c r="GH495" s="105" t="s">
        <v>1179</v>
      </c>
      <c r="GI495" s="106"/>
      <c r="GJ495" s="27"/>
      <c r="GK495" s="28"/>
      <c r="GL495" s="27"/>
    </row>
    <row r="496" spans="1:194" x14ac:dyDescent="0.25">
      <c r="A496" s="71" t="str">
        <f t="shared" si="46"/>
        <v>Expenditure: Operational Cost - Drivers Licences and Permits</v>
      </c>
      <c r="B496" s="27" t="s">
        <v>1190</v>
      </c>
      <c r="C496" s="27" t="str">
        <f t="shared" si="47"/>
        <v>IE010020000000000000000000000000000000</v>
      </c>
      <c r="D496" s="23" t="s">
        <v>1166</v>
      </c>
      <c r="E496" s="23" t="s">
        <v>724</v>
      </c>
      <c r="F496" s="23" t="s">
        <v>748</v>
      </c>
      <c r="G496" s="23" t="s">
        <v>697</v>
      </c>
      <c r="H496" s="23" t="s">
        <v>697</v>
      </c>
      <c r="I496" s="23" t="s">
        <v>697</v>
      </c>
      <c r="J496" s="23" t="s">
        <v>697</v>
      </c>
      <c r="K496" s="23" t="s">
        <v>697</v>
      </c>
      <c r="L496" s="23" t="s">
        <v>697</v>
      </c>
      <c r="M496" s="23" t="s">
        <v>697</v>
      </c>
      <c r="N496" s="23" t="s">
        <v>697</v>
      </c>
      <c r="O496" s="23" t="s">
        <v>697</v>
      </c>
      <c r="P496" s="23" t="s">
        <v>697</v>
      </c>
      <c r="Q496" s="27">
        <v>0</v>
      </c>
      <c r="R496" s="27" t="s">
        <v>704</v>
      </c>
      <c r="S496" s="27" t="s">
        <v>698</v>
      </c>
      <c r="T496" s="28" t="s">
        <v>694</v>
      </c>
      <c r="U496" s="28"/>
      <c r="V496" s="27" t="s">
        <v>2303</v>
      </c>
      <c r="W496" s="27" t="s">
        <v>905</v>
      </c>
      <c r="X496" s="27"/>
      <c r="Y496" s="27" t="s">
        <v>2304</v>
      </c>
      <c r="Z496" s="27"/>
      <c r="AA496" s="27"/>
      <c r="AB496" s="27"/>
      <c r="AC496" s="27"/>
      <c r="AD496" s="27"/>
      <c r="AE496" s="27"/>
      <c r="AF496" s="27"/>
      <c r="AG496" s="27"/>
      <c r="AH496" s="27"/>
      <c r="AI496" s="27" t="s">
        <v>2305</v>
      </c>
      <c r="AJ496" s="28" t="s">
        <v>704</v>
      </c>
      <c r="AK496" s="27" t="s">
        <v>704</v>
      </c>
      <c r="AL496" s="27" t="s">
        <v>704</v>
      </c>
      <c r="AM496" s="27" t="s">
        <v>704</v>
      </c>
      <c r="AN496" s="27" t="s">
        <v>704</v>
      </c>
      <c r="AO496" s="27" t="s">
        <v>704</v>
      </c>
      <c r="AP496" s="27" t="s">
        <v>704</v>
      </c>
      <c r="AQ496" s="27" t="s">
        <v>704</v>
      </c>
      <c r="AR496" s="27" t="s">
        <v>704</v>
      </c>
      <c r="AS496" s="27" t="s">
        <v>704</v>
      </c>
      <c r="AT496" s="27" t="s">
        <v>704</v>
      </c>
      <c r="AU496" s="27" t="s">
        <v>704</v>
      </c>
      <c r="AV496" s="27" t="s">
        <v>704</v>
      </c>
      <c r="AW496" s="27" t="s">
        <v>704</v>
      </c>
      <c r="AX496" s="27" t="s">
        <v>704</v>
      </c>
      <c r="AY496" s="27" t="s">
        <v>704</v>
      </c>
      <c r="AZ496" s="27" t="s">
        <v>704</v>
      </c>
      <c r="BA496" s="27" t="s">
        <v>704</v>
      </c>
      <c r="BB496" s="27" t="s">
        <v>704</v>
      </c>
      <c r="BC496" s="27" t="s">
        <v>704</v>
      </c>
      <c r="BD496" s="27" t="s">
        <v>704</v>
      </c>
      <c r="BE496" s="27" t="s">
        <v>704</v>
      </c>
      <c r="BF496" s="27" t="s">
        <v>704</v>
      </c>
      <c r="BG496" s="27" t="s">
        <v>704</v>
      </c>
      <c r="BH496" s="27" t="s">
        <v>704</v>
      </c>
      <c r="BI496" s="27" t="s">
        <v>704</v>
      </c>
      <c r="BJ496" s="27" t="s">
        <v>704</v>
      </c>
      <c r="BK496" s="27" t="s">
        <v>704</v>
      </c>
      <c r="BL496" s="27" t="s">
        <v>704</v>
      </c>
      <c r="BM496" s="27" t="s">
        <v>704</v>
      </c>
      <c r="BN496" s="27" t="s">
        <v>704</v>
      </c>
      <c r="BO496" s="27" t="s">
        <v>698</v>
      </c>
      <c r="BP496" s="27" t="s">
        <v>698</v>
      </c>
      <c r="BQ496" s="27" t="s">
        <v>698</v>
      </c>
      <c r="BR496" s="27" t="s">
        <v>698</v>
      </c>
      <c r="BS496" s="27" t="s">
        <v>698</v>
      </c>
      <c r="BT496" s="27" t="s">
        <v>698</v>
      </c>
      <c r="BU496" s="27" t="s">
        <v>698</v>
      </c>
      <c r="BV496" s="27" t="s">
        <v>698</v>
      </c>
      <c r="BW496" s="27" t="s">
        <v>698</v>
      </c>
      <c r="BX496" s="27" t="s">
        <v>698</v>
      </c>
      <c r="BY496" s="27" t="s">
        <v>698</v>
      </c>
      <c r="BZ496" s="27" t="s">
        <v>698</v>
      </c>
      <c r="CA496" s="27" t="s">
        <v>698</v>
      </c>
      <c r="CB496" s="27" t="s">
        <v>698</v>
      </c>
      <c r="CC496" s="27" t="s">
        <v>698</v>
      </c>
      <c r="CD496" s="27" t="s">
        <v>698</v>
      </c>
      <c r="CE496" s="27" t="s">
        <v>704</v>
      </c>
      <c r="CF496" s="27" t="s">
        <v>698</v>
      </c>
      <c r="CG496" s="27" t="s">
        <v>698</v>
      </c>
      <c r="CH496" s="27" t="s">
        <v>698</v>
      </c>
      <c r="CI496" s="27" t="s">
        <v>698</v>
      </c>
      <c r="CJ496" s="27" t="s">
        <v>698</v>
      </c>
      <c r="CK496" s="27" t="s">
        <v>698</v>
      </c>
      <c r="CL496" s="27" t="s">
        <v>698</v>
      </c>
      <c r="CM496" s="27" t="s">
        <v>698</v>
      </c>
      <c r="CN496" s="27" t="s">
        <v>698</v>
      </c>
      <c r="CO496" s="27" t="s">
        <v>698</v>
      </c>
      <c r="CP496" s="27" t="s">
        <v>704</v>
      </c>
      <c r="CQ496" s="27" t="s">
        <v>698</v>
      </c>
      <c r="CR496" s="27" t="s">
        <v>698</v>
      </c>
      <c r="CS496" s="27" t="s">
        <v>698</v>
      </c>
      <c r="CT496" s="27" t="s">
        <v>698</v>
      </c>
      <c r="CU496" s="27" t="s">
        <v>698</v>
      </c>
      <c r="CV496" s="27" t="s">
        <v>698</v>
      </c>
      <c r="CW496" s="27" t="s">
        <v>698</v>
      </c>
      <c r="CX496" s="27" t="s">
        <v>698</v>
      </c>
      <c r="CY496" s="27" t="s">
        <v>698</v>
      </c>
      <c r="CZ496" s="27" t="s">
        <v>698</v>
      </c>
      <c r="DA496" s="27" t="s">
        <v>698</v>
      </c>
      <c r="DB496" s="27" t="s">
        <v>698</v>
      </c>
      <c r="DC496" s="27" t="s">
        <v>698</v>
      </c>
      <c r="DD496" s="27" t="s">
        <v>698</v>
      </c>
      <c r="DE496" s="27" t="s">
        <v>698</v>
      </c>
      <c r="DF496" s="27" t="s">
        <v>698</v>
      </c>
      <c r="DG496" s="27" t="s">
        <v>698</v>
      </c>
      <c r="DH496" s="27" t="s">
        <v>698</v>
      </c>
      <c r="DI496" s="27" t="s">
        <v>698</v>
      </c>
      <c r="DJ496" s="27" t="s">
        <v>698</v>
      </c>
      <c r="DK496" s="27" t="s">
        <v>698</v>
      </c>
      <c r="DL496" s="27" t="s">
        <v>698</v>
      </c>
      <c r="DM496" s="27" t="s">
        <v>698</v>
      </c>
      <c r="DN496" s="27" t="s">
        <v>698</v>
      </c>
      <c r="DO496" s="27" t="s">
        <v>698</v>
      </c>
      <c r="DP496" s="27" t="s">
        <v>698</v>
      </c>
      <c r="DQ496" s="27" t="s">
        <v>698</v>
      </c>
      <c r="DR496" s="27" t="s">
        <v>698</v>
      </c>
      <c r="DS496" s="27"/>
      <c r="DT496" s="27" t="s">
        <v>698</v>
      </c>
      <c r="DU496" s="27" t="s">
        <v>698</v>
      </c>
      <c r="DV496" s="27" t="s">
        <v>698</v>
      </c>
      <c r="DW496" s="27" t="s">
        <v>698</v>
      </c>
      <c r="DX496" s="27" t="s">
        <v>698</v>
      </c>
      <c r="DY496" s="27" t="s">
        <v>698</v>
      </c>
      <c r="DZ496" s="27" t="s">
        <v>698</v>
      </c>
      <c r="EA496" s="27" t="s">
        <v>698</v>
      </c>
      <c r="EB496" s="27" t="s">
        <v>698</v>
      </c>
      <c r="EC496" s="27" t="s">
        <v>698</v>
      </c>
      <c r="ED496" s="27" t="s">
        <v>698</v>
      </c>
      <c r="EE496" s="27" t="s">
        <v>698</v>
      </c>
      <c r="EF496" s="27" t="s">
        <v>698</v>
      </c>
      <c r="EG496" s="27" t="s">
        <v>694</v>
      </c>
      <c r="EH496" s="27" t="s">
        <v>698</v>
      </c>
      <c r="EI496" s="27" t="s">
        <v>698</v>
      </c>
      <c r="EJ496" s="27" t="s">
        <v>698</v>
      </c>
      <c r="EK496" s="27" t="s">
        <v>698</v>
      </c>
      <c r="EL496" s="27" t="s">
        <v>698</v>
      </c>
      <c r="EM496" s="27" t="s">
        <v>698</v>
      </c>
      <c r="EN496" s="27" t="s">
        <v>698</v>
      </c>
      <c r="EO496" s="27" t="s">
        <v>698</v>
      </c>
      <c r="EP496" s="27" t="s">
        <v>698</v>
      </c>
      <c r="EQ496" s="27" t="s">
        <v>698</v>
      </c>
      <c r="ER496" s="27" t="s">
        <v>698</v>
      </c>
      <c r="ES496" s="27" t="s">
        <v>698</v>
      </c>
      <c r="ET496" s="27" t="s">
        <v>698</v>
      </c>
      <c r="EU496" s="27" t="s">
        <v>698</v>
      </c>
      <c r="EV496" s="27" t="s">
        <v>698</v>
      </c>
      <c r="EW496" s="27" t="s">
        <v>698</v>
      </c>
      <c r="EX496" s="27" t="s">
        <v>698</v>
      </c>
      <c r="EY496" s="27" t="s">
        <v>698</v>
      </c>
      <c r="EZ496" s="27" t="s">
        <v>698</v>
      </c>
      <c r="FA496" s="27" t="s">
        <v>698</v>
      </c>
      <c r="FB496" s="27" t="s">
        <v>698</v>
      </c>
      <c r="FC496" s="27" t="s">
        <v>698</v>
      </c>
      <c r="FD496" s="27" t="s">
        <v>698</v>
      </c>
      <c r="FE496" s="27" t="s">
        <v>694</v>
      </c>
      <c r="FF496" s="27" t="s">
        <v>698</v>
      </c>
      <c r="FG496" s="27" t="s">
        <v>698</v>
      </c>
      <c r="FH496" s="27" t="s">
        <v>698</v>
      </c>
      <c r="FI496" s="27" t="s">
        <v>698</v>
      </c>
      <c r="FJ496" s="27" t="s">
        <v>694</v>
      </c>
      <c r="FK496" s="27" t="s">
        <v>698</v>
      </c>
      <c r="FL496" s="27" t="s">
        <v>698</v>
      </c>
      <c r="FM496" s="27" t="s">
        <v>698</v>
      </c>
      <c r="FN496" s="27" t="s">
        <v>694</v>
      </c>
      <c r="FO496" s="72" t="s">
        <v>1175</v>
      </c>
      <c r="FP496" s="72" t="s">
        <v>698</v>
      </c>
      <c r="FQ496" s="72" t="s">
        <v>1176</v>
      </c>
      <c r="FR496" s="72" t="s">
        <v>2116</v>
      </c>
      <c r="FS496" s="72" t="s">
        <v>1178</v>
      </c>
      <c r="FT496" s="72" t="s">
        <v>698</v>
      </c>
      <c r="FU496" s="72" t="s">
        <v>698</v>
      </c>
      <c r="FV496" s="72" t="s">
        <v>698</v>
      </c>
      <c r="FW496" s="78" t="s">
        <v>698</v>
      </c>
      <c r="FX496" s="78" t="s">
        <v>698</v>
      </c>
      <c r="FY496" s="72" t="s">
        <v>698</v>
      </c>
      <c r="FZ496" s="90"/>
      <c r="GA496" s="90"/>
      <c r="GB496" s="90"/>
      <c r="GC496" s="90"/>
      <c r="GD496" s="90"/>
      <c r="GE496" s="90"/>
      <c r="GF496" s="90"/>
      <c r="GG496" s="90"/>
      <c r="GH496" s="105" t="s">
        <v>1179</v>
      </c>
      <c r="GI496" s="106"/>
      <c r="GJ496" s="27"/>
      <c r="GK496" s="28"/>
      <c r="GL496" s="27"/>
    </row>
    <row r="497" spans="1:194" x14ac:dyDescent="0.25">
      <c r="A497" s="71" t="str">
        <f t="shared" si="46"/>
        <v>Expenditure: Operational Cost - Dumping Fees (District Council)</v>
      </c>
      <c r="B497" s="27" t="s">
        <v>1190</v>
      </c>
      <c r="C497" s="27" t="str">
        <f t="shared" si="47"/>
        <v>IE010021000000000000000000000000000000</v>
      </c>
      <c r="D497" s="23" t="s">
        <v>1166</v>
      </c>
      <c r="E497" s="23" t="s">
        <v>724</v>
      </c>
      <c r="F497" s="23" t="s">
        <v>1016</v>
      </c>
      <c r="G497" s="23" t="s">
        <v>697</v>
      </c>
      <c r="H497" s="23" t="s">
        <v>697</v>
      </c>
      <c r="I497" s="23" t="s">
        <v>697</v>
      </c>
      <c r="J497" s="23" t="s">
        <v>697</v>
      </c>
      <c r="K497" s="23" t="s">
        <v>697</v>
      </c>
      <c r="L497" s="23" t="s">
        <v>697</v>
      </c>
      <c r="M497" s="23" t="s">
        <v>697</v>
      </c>
      <c r="N497" s="23" t="s">
        <v>697</v>
      </c>
      <c r="O497" s="23" t="s">
        <v>697</v>
      </c>
      <c r="P497" s="23" t="s">
        <v>697</v>
      </c>
      <c r="Q497" s="27">
        <v>0</v>
      </c>
      <c r="R497" s="27" t="s">
        <v>704</v>
      </c>
      <c r="S497" s="27" t="s">
        <v>698</v>
      </c>
      <c r="T497" s="28" t="s">
        <v>694</v>
      </c>
      <c r="U497" s="28"/>
      <c r="V497" s="27" t="s">
        <v>2306</v>
      </c>
      <c r="W497" s="27" t="s">
        <v>905</v>
      </c>
      <c r="X497" s="27"/>
      <c r="Y497" s="27" t="s">
        <v>2307</v>
      </c>
      <c r="Z497" s="27"/>
      <c r="AA497" s="27"/>
      <c r="AB497" s="27"/>
      <c r="AC497" s="27"/>
      <c r="AD497" s="27"/>
      <c r="AE497" s="27"/>
      <c r="AF497" s="27"/>
      <c r="AG497" s="27"/>
      <c r="AH497" s="27"/>
      <c r="AI497" s="27" t="s">
        <v>2308</v>
      </c>
      <c r="AJ497" s="28" t="s">
        <v>704</v>
      </c>
      <c r="AK497" s="27" t="s">
        <v>698</v>
      </c>
      <c r="AL497" s="27" t="s">
        <v>698</v>
      </c>
      <c r="AM497" s="27" t="s">
        <v>698</v>
      </c>
      <c r="AN497" s="27" t="s">
        <v>698</v>
      </c>
      <c r="AO497" s="27" t="s">
        <v>698</v>
      </c>
      <c r="AP497" s="27" t="s">
        <v>698</v>
      </c>
      <c r="AQ497" s="27" t="s">
        <v>698</v>
      </c>
      <c r="AR497" s="27" t="s">
        <v>698</v>
      </c>
      <c r="AS497" s="27" t="s">
        <v>698</v>
      </c>
      <c r="AT497" s="27" t="s">
        <v>698</v>
      </c>
      <c r="AU497" s="27" t="s">
        <v>698</v>
      </c>
      <c r="AV497" s="27" t="s">
        <v>698</v>
      </c>
      <c r="AW497" s="27" t="s">
        <v>698</v>
      </c>
      <c r="AX497" s="27" t="s">
        <v>698</v>
      </c>
      <c r="AY497" s="27" t="s">
        <v>698</v>
      </c>
      <c r="AZ497" s="27" t="s">
        <v>698</v>
      </c>
      <c r="BA497" s="27" t="s">
        <v>698</v>
      </c>
      <c r="BB497" s="27" t="s">
        <v>698</v>
      </c>
      <c r="BC497" s="27" t="s">
        <v>698</v>
      </c>
      <c r="BD497" s="27" t="s">
        <v>698</v>
      </c>
      <c r="BE497" s="27" t="s">
        <v>698</v>
      </c>
      <c r="BF497" s="27" t="s">
        <v>698</v>
      </c>
      <c r="BG497" s="27" t="s">
        <v>698</v>
      </c>
      <c r="BH497" s="27" t="s">
        <v>698</v>
      </c>
      <c r="BI497" s="27" t="s">
        <v>698</v>
      </c>
      <c r="BJ497" s="27" t="s">
        <v>698</v>
      </c>
      <c r="BK497" s="27" t="s">
        <v>698</v>
      </c>
      <c r="BL497" s="27" t="s">
        <v>698</v>
      </c>
      <c r="BM497" s="27" t="s">
        <v>698</v>
      </c>
      <c r="BN497" s="27" t="s">
        <v>698</v>
      </c>
      <c r="BO497" s="27" t="s">
        <v>698</v>
      </c>
      <c r="BP497" s="27" t="s">
        <v>698</v>
      </c>
      <c r="BQ497" s="27" t="s">
        <v>698</v>
      </c>
      <c r="BR497" s="27" t="s">
        <v>698</v>
      </c>
      <c r="BS497" s="27" t="s">
        <v>698</v>
      </c>
      <c r="BT497" s="27" t="s">
        <v>698</v>
      </c>
      <c r="BU497" s="27" t="s">
        <v>698</v>
      </c>
      <c r="BV497" s="27" t="s">
        <v>698</v>
      </c>
      <c r="BW497" s="27" t="s">
        <v>698</v>
      </c>
      <c r="BX497" s="27" t="s">
        <v>698</v>
      </c>
      <c r="BY497" s="27" t="s">
        <v>698</v>
      </c>
      <c r="BZ497" s="27" t="s">
        <v>698</v>
      </c>
      <c r="CA497" s="27" t="s">
        <v>698</v>
      </c>
      <c r="CB497" s="27" t="s">
        <v>698</v>
      </c>
      <c r="CC497" s="27" t="s">
        <v>698</v>
      </c>
      <c r="CD497" s="27" t="s">
        <v>698</v>
      </c>
      <c r="CE497" s="27" t="s">
        <v>698</v>
      </c>
      <c r="CF497" s="27" t="s">
        <v>698</v>
      </c>
      <c r="CG497" s="27" t="s">
        <v>698</v>
      </c>
      <c r="CH497" s="27" t="s">
        <v>698</v>
      </c>
      <c r="CI497" s="27" t="s">
        <v>698</v>
      </c>
      <c r="CJ497" s="27" t="s">
        <v>698</v>
      </c>
      <c r="CK497" s="27" t="s">
        <v>698</v>
      </c>
      <c r="CL497" s="27" t="s">
        <v>698</v>
      </c>
      <c r="CM497" s="27" t="s">
        <v>698</v>
      </c>
      <c r="CN497" s="27" t="s">
        <v>698</v>
      </c>
      <c r="CO497" s="27" t="s">
        <v>698</v>
      </c>
      <c r="CP497" s="27" t="s">
        <v>698</v>
      </c>
      <c r="CQ497" s="27" t="s">
        <v>698</v>
      </c>
      <c r="CR497" s="27" t="s">
        <v>698</v>
      </c>
      <c r="CS497" s="27" t="s">
        <v>698</v>
      </c>
      <c r="CT497" s="27" t="s">
        <v>698</v>
      </c>
      <c r="CU497" s="27" t="s">
        <v>698</v>
      </c>
      <c r="CV497" s="27" t="s">
        <v>698</v>
      </c>
      <c r="CW497" s="27" t="s">
        <v>698</v>
      </c>
      <c r="CX497" s="27" t="s">
        <v>698</v>
      </c>
      <c r="CY497" s="27" t="s">
        <v>698</v>
      </c>
      <c r="CZ497" s="27" t="s">
        <v>698</v>
      </c>
      <c r="DA497" s="27" t="s">
        <v>698</v>
      </c>
      <c r="DB497" s="27" t="s">
        <v>698</v>
      </c>
      <c r="DC497" s="27" t="s">
        <v>698</v>
      </c>
      <c r="DD497" s="27" t="s">
        <v>698</v>
      </c>
      <c r="DE497" s="27" t="s">
        <v>698</v>
      </c>
      <c r="DF497" s="27" t="s">
        <v>698</v>
      </c>
      <c r="DG497" s="27" t="s">
        <v>698</v>
      </c>
      <c r="DH497" s="27" t="s">
        <v>698</v>
      </c>
      <c r="DI497" s="27" t="s">
        <v>698</v>
      </c>
      <c r="DJ497" s="27" t="s">
        <v>698</v>
      </c>
      <c r="DK497" s="27" t="s">
        <v>698</v>
      </c>
      <c r="DL497" s="27" t="s">
        <v>698</v>
      </c>
      <c r="DM497" s="27" t="s">
        <v>698</v>
      </c>
      <c r="DN497" s="27" t="s">
        <v>698</v>
      </c>
      <c r="DO497" s="27" t="s">
        <v>698</v>
      </c>
      <c r="DP497" s="27" t="s">
        <v>698</v>
      </c>
      <c r="DQ497" s="27" t="s">
        <v>698</v>
      </c>
      <c r="DR497" s="27" t="s">
        <v>698</v>
      </c>
      <c r="DS497" s="27"/>
      <c r="DT497" s="27" t="s">
        <v>698</v>
      </c>
      <c r="DU497" s="27" t="s">
        <v>698</v>
      </c>
      <c r="DV497" s="27" t="s">
        <v>698</v>
      </c>
      <c r="DW497" s="27" t="s">
        <v>698</v>
      </c>
      <c r="DX497" s="27" t="s">
        <v>698</v>
      </c>
      <c r="DY497" s="27" t="s">
        <v>698</v>
      </c>
      <c r="DZ497" s="27" t="s">
        <v>698</v>
      </c>
      <c r="EA497" s="27" t="s">
        <v>698</v>
      </c>
      <c r="EB497" s="27" t="s">
        <v>698</v>
      </c>
      <c r="EC497" s="27" t="s">
        <v>698</v>
      </c>
      <c r="ED497" s="27" t="s">
        <v>698</v>
      </c>
      <c r="EE497" s="27" t="s">
        <v>698</v>
      </c>
      <c r="EF497" s="27" t="s">
        <v>698</v>
      </c>
      <c r="EG497" s="27" t="s">
        <v>694</v>
      </c>
      <c r="EH497" s="27" t="s">
        <v>698</v>
      </c>
      <c r="EI497" s="27" t="s">
        <v>698</v>
      </c>
      <c r="EJ497" s="27" t="s">
        <v>698</v>
      </c>
      <c r="EK497" s="27" t="s">
        <v>698</v>
      </c>
      <c r="EL497" s="27" t="s">
        <v>698</v>
      </c>
      <c r="EM497" s="27" t="s">
        <v>698</v>
      </c>
      <c r="EN497" s="27" t="s">
        <v>698</v>
      </c>
      <c r="EO497" s="27" t="s">
        <v>698</v>
      </c>
      <c r="EP497" s="27" t="s">
        <v>698</v>
      </c>
      <c r="EQ497" s="27" t="s">
        <v>698</v>
      </c>
      <c r="ER497" s="27" t="s">
        <v>698</v>
      </c>
      <c r="ES497" s="27" t="s">
        <v>698</v>
      </c>
      <c r="ET497" s="27" t="s">
        <v>698</v>
      </c>
      <c r="EU497" s="27" t="s">
        <v>698</v>
      </c>
      <c r="EV497" s="27" t="s">
        <v>698</v>
      </c>
      <c r="EW497" s="27" t="s">
        <v>698</v>
      </c>
      <c r="EX497" s="27" t="s">
        <v>698</v>
      </c>
      <c r="EY497" s="27" t="s">
        <v>698</v>
      </c>
      <c r="EZ497" s="27" t="s">
        <v>698</v>
      </c>
      <c r="FA497" s="27" t="s">
        <v>698</v>
      </c>
      <c r="FB497" s="27" t="s">
        <v>698</v>
      </c>
      <c r="FC497" s="27" t="s">
        <v>698</v>
      </c>
      <c r="FD497" s="27" t="s">
        <v>698</v>
      </c>
      <c r="FE497" s="27" t="s">
        <v>694</v>
      </c>
      <c r="FF497" s="27" t="s">
        <v>698</v>
      </c>
      <c r="FG497" s="27" t="s">
        <v>698</v>
      </c>
      <c r="FH497" s="27" t="s">
        <v>698</v>
      </c>
      <c r="FI497" s="27" t="s">
        <v>698</v>
      </c>
      <c r="FJ497" s="27" t="s">
        <v>694</v>
      </c>
      <c r="FK497" s="27" t="s">
        <v>698</v>
      </c>
      <c r="FL497" s="27" t="s">
        <v>698</v>
      </c>
      <c r="FM497" s="27" t="s">
        <v>698</v>
      </c>
      <c r="FN497" s="27" t="s">
        <v>694</v>
      </c>
      <c r="FO497" s="72" t="s">
        <v>1175</v>
      </c>
      <c r="FP497" s="72" t="s">
        <v>698</v>
      </c>
      <c r="FQ497" s="72" t="s">
        <v>1176</v>
      </c>
      <c r="FR497" s="72" t="s">
        <v>2116</v>
      </c>
      <c r="FS497" s="72" t="s">
        <v>1178</v>
      </c>
      <c r="FT497" s="72" t="s">
        <v>698</v>
      </c>
      <c r="FU497" s="72" t="s">
        <v>698</v>
      </c>
      <c r="FV497" s="72" t="s">
        <v>698</v>
      </c>
      <c r="FW497" s="78" t="s">
        <v>698</v>
      </c>
      <c r="FX497" s="78" t="s">
        <v>698</v>
      </c>
      <c r="FY497" s="72" t="s">
        <v>698</v>
      </c>
      <c r="FZ497" s="90"/>
      <c r="GA497" s="90"/>
      <c r="GB497" s="90"/>
      <c r="GC497" s="90"/>
      <c r="GD497" s="90"/>
      <c r="GE497" s="90"/>
      <c r="GF497" s="90"/>
      <c r="GG497" s="90"/>
      <c r="GH497" s="105" t="s">
        <v>1179</v>
      </c>
      <c r="GI497" s="106"/>
      <c r="GJ497" s="27"/>
      <c r="GK497" s="28"/>
      <c r="GL497" s="27"/>
    </row>
    <row r="498" spans="1:194" x14ac:dyDescent="0.25">
      <c r="A498" s="71" t="str">
        <f t="shared" si="46"/>
        <v>Expenditure: Operational Cost - Eskom Connection Fees</v>
      </c>
      <c r="B498" s="27" t="s">
        <v>1190</v>
      </c>
      <c r="C498" s="27" t="str">
        <f t="shared" si="47"/>
        <v>IE010022000000000000000000000000000000</v>
      </c>
      <c r="D498" s="23" t="s">
        <v>1166</v>
      </c>
      <c r="E498" s="23" t="s">
        <v>724</v>
      </c>
      <c r="F498" s="23" t="s">
        <v>1017</v>
      </c>
      <c r="G498" s="23" t="s">
        <v>697</v>
      </c>
      <c r="H498" s="23" t="s">
        <v>697</v>
      </c>
      <c r="I498" s="23" t="s">
        <v>697</v>
      </c>
      <c r="J498" s="23" t="s">
        <v>697</v>
      </c>
      <c r="K498" s="23" t="s">
        <v>697</v>
      </c>
      <c r="L498" s="23" t="s">
        <v>697</v>
      </c>
      <c r="M498" s="23" t="s">
        <v>697</v>
      </c>
      <c r="N498" s="23" t="s">
        <v>697</v>
      </c>
      <c r="O498" s="23" t="s">
        <v>697</v>
      </c>
      <c r="P498" s="23" t="s">
        <v>697</v>
      </c>
      <c r="Q498" s="27">
        <v>0</v>
      </c>
      <c r="R498" s="27" t="s">
        <v>704</v>
      </c>
      <c r="S498" s="27" t="s">
        <v>698</v>
      </c>
      <c r="T498" s="28" t="s">
        <v>694</v>
      </c>
      <c r="U498" s="28"/>
      <c r="V498" s="27" t="s">
        <v>2309</v>
      </c>
      <c r="W498" s="27" t="s">
        <v>905</v>
      </c>
      <c r="X498" s="27"/>
      <c r="Y498" s="27" t="s">
        <v>2310</v>
      </c>
      <c r="Z498" s="27"/>
      <c r="AA498" s="27"/>
      <c r="AB498" s="27"/>
      <c r="AC498" s="27"/>
      <c r="AD498" s="27"/>
      <c r="AE498" s="27"/>
      <c r="AF498" s="27"/>
      <c r="AG498" s="27"/>
      <c r="AH498" s="27"/>
      <c r="AI498" s="27" t="s">
        <v>2311</v>
      </c>
      <c r="AJ498" s="28" t="s">
        <v>704</v>
      </c>
      <c r="AK498" s="27" t="s">
        <v>698</v>
      </c>
      <c r="AL498" s="27" t="s">
        <v>698</v>
      </c>
      <c r="AM498" s="27" t="s">
        <v>698</v>
      </c>
      <c r="AN498" s="27" t="s">
        <v>698</v>
      </c>
      <c r="AO498" s="27" t="s">
        <v>698</v>
      </c>
      <c r="AP498" s="27" t="s">
        <v>698</v>
      </c>
      <c r="AQ498" s="27" t="s">
        <v>698</v>
      </c>
      <c r="AR498" s="27" t="s">
        <v>698</v>
      </c>
      <c r="AS498" s="27" t="s">
        <v>698</v>
      </c>
      <c r="AT498" s="27" t="s">
        <v>698</v>
      </c>
      <c r="AU498" s="27" t="s">
        <v>698</v>
      </c>
      <c r="AV498" s="27" t="s">
        <v>698</v>
      </c>
      <c r="AW498" s="27" t="s">
        <v>698</v>
      </c>
      <c r="AX498" s="27" t="s">
        <v>698</v>
      </c>
      <c r="AY498" s="27" t="s">
        <v>698</v>
      </c>
      <c r="AZ498" s="27" t="s">
        <v>698</v>
      </c>
      <c r="BA498" s="27" t="s">
        <v>698</v>
      </c>
      <c r="BB498" s="27" t="s">
        <v>698</v>
      </c>
      <c r="BC498" s="27" t="s">
        <v>698</v>
      </c>
      <c r="BD498" s="27" t="s">
        <v>698</v>
      </c>
      <c r="BE498" s="27" t="s">
        <v>698</v>
      </c>
      <c r="BF498" s="27" t="s">
        <v>698</v>
      </c>
      <c r="BG498" s="27" t="s">
        <v>698</v>
      </c>
      <c r="BH498" s="27" t="s">
        <v>698</v>
      </c>
      <c r="BI498" s="27" t="s">
        <v>698</v>
      </c>
      <c r="BJ498" s="27" t="s">
        <v>698</v>
      </c>
      <c r="BK498" s="27" t="s">
        <v>698</v>
      </c>
      <c r="BL498" s="27" t="s">
        <v>698</v>
      </c>
      <c r="BM498" s="27" t="s">
        <v>698</v>
      </c>
      <c r="BN498" s="27" t="s">
        <v>698</v>
      </c>
      <c r="BO498" s="27" t="s">
        <v>704</v>
      </c>
      <c r="BP498" s="27" t="s">
        <v>704</v>
      </c>
      <c r="BQ498" s="27" t="s">
        <v>704</v>
      </c>
      <c r="BR498" s="27" t="s">
        <v>698</v>
      </c>
      <c r="BS498" s="27" t="s">
        <v>698</v>
      </c>
      <c r="BT498" s="27" t="s">
        <v>698</v>
      </c>
      <c r="BU498" s="27" t="s">
        <v>698</v>
      </c>
      <c r="BV498" s="27" t="s">
        <v>698</v>
      </c>
      <c r="BW498" s="27" t="s">
        <v>698</v>
      </c>
      <c r="BX498" s="27" t="s">
        <v>698</v>
      </c>
      <c r="BY498" s="27" t="s">
        <v>698</v>
      </c>
      <c r="BZ498" s="27" t="s">
        <v>698</v>
      </c>
      <c r="CA498" s="27" t="s">
        <v>698</v>
      </c>
      <c r="CB498" s="27" t="s">
        <v>698</v>
      </c>
      <c r="CC498" s="27" t="s">
        <v>698</v>
      </c>
      <c r="CD498" s="27" t="s">
        <v>698</v>
      </c>
      <c r="CE498" s="27" t="s">
        <v>698</v>
      </c>
      <c r="CF498" s="27" t="s">
        <v>698</v>
      </c>
      <c r="CG498" s="27" t="s">
        <v>698</v>
      </c>
      <c r="CH498" s="27" t="s">
        <v>698</v>
      </c>
      <c r="CI498" s="27" t="s">
        <v>698</v>
      </c>
      <c r="CJ498" s="27" t="s">
        <v>698</v>
      </c>
      <c r="CK498" s="27" t="s">
        <v>698</v>
      </c>
      <c r="CL498" s="27" t="s">
        <v>698</v>
      </c>
      <c r="CM498" s="27" t="s">
        <v>698</v>
      </c>
      <c r="CN498" s="27" t="s">
        <v>698</v>
      </c>
      <c r="CO498" s="27" t="s">
        <v>698</v>
      </c>
      <c r="CP498" s="27" t="s">
        <v>698</v>
      </c>
      <c r="CQ498" s="27" t="s">
        <v>698</v>
      </c>
      <c r="CR498" s="27" t="s">
        <v>698</v>
      </c>
      <c r="CS498" s="27" t="s">
        <v>698</v>
      </c>
      <c r="CT498" s="27" t="s">
        <v>698</v>
      </c>
      <c r="CU498" s="27" t="s">
        <v>698</v>
      </c>
      <c r="CV498" s="27" t="s">
        <v>698</v>
      </c>
      <c r="CW498" s="27" t="s">
        <v>698</v>
      </c>
      <c r="CX498" s="27" t="s">
        <v>698</v>
      </c>
      <c r="CY498" s="27" t="s">
        <v>698</v>
      </c>
      <c r="CZ498" s="27" t="s">
        <v>698</v>
      </c>
      <c r="DA498" s="27" t="s">
        <v>698</v>
      </c>
      <c r="DB498" s="27" t="s">
        <v>698</v>
      </c>
      <c r="DC498" s="27" t="s">
        <v>698</v>
      </c>
      <c r="DD498" s="27" t="s">
        <v>698</v>
      </c>
      <c r="DE498" s="27" t="s">
        <v>698</v>
      </c>
      <c r="DF498" s="27" t="s">
        <v>698</v>
      </c>
      <c r="DG498" s="27" t="s">
        <v>698</v>
      </c>
      <c r="DH498" s="27" t="s">
        <v>698</v>
      </c>
      <c r="DI498" s="27" t="s">
        <v>698</v>
      </c>
      <c r="DJ498" s="27" t="s">
        <v>698</v>
      </c>
      <c r="DK498" s="27" t="s">
        <v>698</v>
      </c>
      <c r="DL498" s="27" t="s">
        <v>698</v>
      </c>
      <c r="DM498" s="27" t="s">
        <v>698</v>
      </c>
      <c r="DN498" s="27" t="s">
        <v>698</v>
      </c>
      <c r="DO498" s="27" t="s">
        <v>698</v>
      </c>
      <c r="DP498" s="27" t="s">
        <v>698</v>
      </c>
      <c r="DQ498" s="27" t="s">
        <v>698</v>
      </c>
      <c r="DR498" s="27" t="s">
        <v>698</v>
      </c>
      <c r="DS498" s="27"/>
      <c r="DT498" s="27" t="s">
        <v>698</v>
      </c>
      <c r="DU498" s="27" t="s">
        <v>698</v>
      </c>
      <c r="DV498" s="27" t="s">
        <v>698</v>
      </c>
      <c r="DW498" s="27" t="s">
        <v>698</v>
      </c>
      <c r="DX498" s="27" t="s">
        <v>698</v>
      </c>
      <c r="DY498" s="27" t="s">
        <v>698</v>
      </c>
      <c r="DZ498" s="27" t="s">
        <v>698</v>
      </c>
      <c r="EA498" s="27" t="s">
        <v>698</v>
      </c>
      <c r="EB498" s="27" t="s">
        <v>698</v>
      </c>
      <c r="EC498" s="27" t="s">
        <v>698</v>
      </c>
      <c r="ED498" s="27" t="s">
        <v>698</v>
      </c>
      <c r="EE498" s="27" t="s">
        <v>698</v>
      </c>
      <c r="EF498" s="27" t="s">
        <v>698</v>
      </c>
      <c r="EG498" s="27" t="s">
        <v>694</v>
      </c>
      <c r="EH498" s="27" t="s">
        <v>698</v>
      </c>
      <c r="EI498" s="27" t="s">
        <v>698</v>
      </c>
      <c r="EJ498" s="27" t="s">
        <v>698</v>
      </c>
      <c r="EK498" s="27" t="s">
        <v>698</v>
      </c>
      <c r="EL498" s="27" t="s">
        <v>698</v>
      </c>
      <c r="EM498" s="27" t="s">
        <v>698</v>
      </c>
      <c r="EN498" s="27" t="s">
        <v>698</v>
      </c>
      <c r="EO498" s="27" t="s">
        <v>698</v>
      </c>
      <c r="EP498" s="27" t="s">
        <v>698</v>
      </c>
      <c r="EQ498" s="27" t="s">
        <v>698</v>
      </c>
      <c r="ER498" s="27" t="s">
        <v>698</v>
      </c>
      <c r="ES498" s="27" t="s">
        <v>698</v>
      </c>
      <c r="ET498" s="27" t="s">
        <v>698</v>
      </c>
      <c r="EU498" s="27" t="s">
        <v>698</v>
      </c>
      <c r="EV498" s="27" t="s">
        <v>698</v>
      </c>
      <c r="EW498" s="27" t="s">
        <v>698</v>
      </c>
      <c r="EX498" s="27" t="s">
        <v>698</v>
      </c>
      <c r="EY498" s="27" t="s">
        <v>698</v>
      </c>
      <c r="EZ498" s="27" t="s">
        <v>698</v>
      </c>
      <c r="FA498" s="27" t="s">
        <v>698</v>
      </c>
      <c r="FB498" s="27" t="s">
        <v>698</v>
      </c>
      <c r="FC498" s="27" t="s">
        <v>698</v>
      </c>
      <c r="FD498" s="27" t="s">
        <v>698</v>
      </c>
      <c r="FE498" s="27" t="s">
        <v>694</v>
      </c>
      <c r="FF498" s="27" t="s">
        <v>698</v>
      </c>
      <c r="FG498" s="27" t="s">
        <v>698</v>
      </c>
      <c r="FH498" s="27" t="s">
        <v>698</v>
      </c>
      <c r="FI498" s="27" t="s">
        <v>698</v>
      </c>
      <c r="FJ498" s="27" t="s">
        <v>694</v>
      </c>
      <c r="FK498" s="27" t="s">
        <v>698</v>
      </c>
      <c r="FL498" s="27" t="s">
        <v>698</v>
      </c>
      <c r="FM498" s="27" t="s">
        <v>698</v>
      </c>
      <c r="FN498" s="27" t="s">
        <v>694</v>
      </c>
      <c r="FO498" s="72" t="s">
        <v>1175</v>
      </c>
      <c r="FP498" s="72" t="s">
        <v>698</v>
      </c>
      <c r="FQ498" s="72" t="s">
        <v>1176</v>
      </c>
      <c r="FR498" s="72" t="s">
        <v>2116</v>
      </c>
      <c r="FS498" s="72" t="s">
        <v>1178</v>
      </c>
      <c r="FT498" s="72" t="s">
        <v>698</v>
      </c>
      <c r="FU498" s="72" t="s">
        <v>698</v>
      </c>
      <c r="FV498" s="72" t="s">
        <v>698</v>
      </c>
      <c r="FW498" s="78" t="s">
        <v>698</v>
      </c>
      <c r="FX498" s="78" t="s">
        <v>698</v>
      </c>
      <c r="FY498" s="72" t="s">
        <v>698</v>
      </c>
      <c r="FZ498" s="90"/>
      <c r="GA498" s="90"/>
      <c r="GB498" s="90"/>
      <c r="GC498" s="90"/>
      <c r="GD498" s="90"/>
      <c r="GE498" s="90"/>
      <c r="GF498" s="90"/>
      <c r="GG498" s="90"/>
      <c r="GH498" s="105" t="s">
        <v>1179</v>
      </c>
      <c r="GI498" s="106"/>
      <c r="GJ498" s="27"/>
      <c r="GK498" s="28"/>
      <c r="GL498" s="27"/>
    </row>
    <row r="499" spans="1:194" x14ac:dyDescent="0.25">
      <c r="A499" s="71" t="str">
        <f t="shared" si="46"/>
        <v>Expenditure: Operational Cost - Electricity Compliance Certificate</v>
      </c>
      <c r="B499" s="27" t="s">
        <v>1190</v>
      </c>
      <c r="C499" s="27" t="str">
        <f t="shared" si="47"/>
        <v>IE010023000000000000000000000000000000</v>
      </c>
      <c r="D499" s="23" t="s">
        <v>1166</v>
      </c>
      <c r="E499" s="23" t="s">
        <v>724</v>
      </c>
      <c r="F499" s="23" t="s">
        <v>1018</v>
      </c>
      <c r="G499" s="23" t="s">
        <v>697</v>
      </c>
      <c r="H499" s="23" t="s">
        <v>697</v>
      </c>
      <c r="I499" s="23" t="s">
        <v>697</v>
      </c>
      <c r="J499" s="23" t="s">
        <v>697</v>
      </c>
      <c r="K499" s="23" t="s">
        <v>697</v>
      </c>
      <c r="L499" s="23" t="s">
        <v>697</v>
      </c>
      <c r="M499" s="23" t="s">
        <v>697</v>
      </c>
      <c r="N499" s="23" t="s">
        <v>697</v>
      </c>
      <c r="O499" s="23" t="s">
        <v>697</v>
      </c>
      <c r="P499" s="23" t="s">
        <v>697</v>
      </c>
      <c r="Q499" s="27">
        <v>0</v>
      </c>
      <c r="R499" s="27" t="s">
        <v>704</v>
      </c>
      <c r="S499" s="27" t="s">
        <v>698</v>
      </c>
      <c r="T499" s="28" t="s">
        <v>694</v>
      </c>
      <c r="U499" s="28"/>
      <c r="V499" s="27" t="s">
        <v>2312</v>
      </c>
      <c r="W499" s="27" t="s">
        <v>905</v>
      </c>
      <c r="X499" s="27"/>
      <c r="Y499" s="27" t="s">
        <v>2313</v>
      </c>
      <c r="Z499" s="27"/>
      <c r="AA499" s="27"/>
      <c r="AB499" s="27"/>
      <c r="AC499" s="27"/>
      <c r="AD499" s="27"/>
      <c r="AE499" s="27"/>
      <c r="AF499" s="27"/>
      <c r="AG499" s="27"/>
      <c r="AH499" s="27"/>
      <c r="AI499" s="27" t="s">
        <v>2314</v>
      </c>
      <c r="AJ499" s="28" t="s">
        <v>704</v>
      </c>
      <c r="AK499" s="27" t="s">
        <v>698</v>
      </c>
      <c r="AL499" s="27" t="s">
        <v>698</v>
      </c>
      <c r="AM499" s="27" t="s">
        <v>698</v>
      </c>
      <c r="AN499" s="27" t="s">
        <v>698</v>
      </c>
      <c r="AO499" s="27" t="s">
        <v>698</v>
      </c>
      <c r="AP499" s="27" t="s">
        <v>698</v>
      </c>
      <c r="AQ499" s="27" t="s">
        <v>698</v>
      </c>
      <c r="AR499" s="27" t="s">
        <v>698</v>
      </c>
      <c r="AS499" s="27" t="s">
        <v>698</v>
      </c>
      <c r="AT499" s="27" t="s">
        <v>698</v>
      </c>
      <c r="AU499" s="27" t="s">
        <v>698</v>
      </c>
      <c r="AV499" s="27" t="s">
        <v>698</v>
      </c>
      <c r="AW499" s="27" t="s">
        <v>698</v>
      </c>
      <c r="AX499" s="27" t="s">
        <v>698</v>
      </c>
      <c r="AY499" s="27" t="s">
        <v>698</v>
      </c>
      <c r="AZ499" s="27" t="s">
        <v>698</v>
      </c>
      <c r="BA499" s="27" t="s">
        <v>698</v>
      </c>
      <c r="BB499" s="27" t="s">
        <v>698</v>
      </c>
      <c r="BC499" s="27" t="s">
        <v>698</v>
      </c>
      <c r="BD499" s="27" t="s">
        <v>698</v>
      </c>
      <c r="BE499" s="27" t="s">
        <v>698</v>
      </c>
      <c r="BF499" s="27" t="s">
        <v>698</v>
      </c>
      <c r="BG499" s="27" t="s">
        <v>698</v>
      </c>
      <c r="BH499" s="27" t="s">
        <v>698</v>
      </c>
      <c r="BI499" s="27" t="s">
        <v>698</v>
      </c>
      <c r="BJ499" s="27" t="s">
        <v>698</v>
      </c>
      <c r="BK499" s="27" t="s">
        <v>698</v>
      </c>
      <c r="BL499" s="27" t="s">
        <v>698</v>
      </c>
      <c r="BM499" s="27" t="s">
        <v>698</v>
      </c>
      <c r="BN499" s="27" t="s">
        <v>698</v>
      </c>
      <c r="BO499" s="27" t="s">
        <v>704</v>
      </c>
      <c r="BP499" s="27" t="s">
        <v>704</v>
      </c>
      <c r="BQ499" s="27" t="s">
        <v>704</v>
      </c>
      <c r="BR499" s="27" t="s">
        <v>698</v>
      </c>
      <c r="BS499" s="27" t="s">
        <v>698</v>
      </c>
      <c r="BT499" s="27" t="s">
        <v>698</v>
      </c>
      <c r="BU499" s="27" t="s">
        <v>698</v>
      </c>
      <c r="BV499" s="27" t="s">
        <v>698</v>
      </c>
      <c r="BW499" s="27" t="s">
        <v>698</v>
      </c>
      <c r="BX499" s="27" t="s">
        <v>698</v>
      </c>
      <c r="BY499" s="27" t="s">
        <v>698</v>
      </c>
      <c r="BZ499" s="27" t="s">
        <v>698</v>
      </c>
      <c r="CA499" s="27" t="s">
        <v>698</v>
      </c>
      <c r="CB499" s="27" t="s">
        <v>698</v>
      </c>
      <c r="CC499" s="27" t="s">
        <v>698</v>
      </c>
      <c r="CD499" s="27" t="s">
        <v>698</v>
      </c>
      <c r="CE499" s="27" t="s">
        <v>698</v>
      </c>
      <c r="CF499" s="27" t="s">
        <v>698</v>
      </c>
      <c r="CG499" s="27" t="s">
        <v>698</v>
      </c>
      <c r="CH499" s="27" t="s">
        <v>698</v>
      </c>
      <c r="CI499" s="27" t="s">
        <v>698</v>
      </c>
      <c r="CJ499" s="27" t="s">
        <v>698</v>
      </c>
      <c r="CK499" s="27" t="s">
        <v>698</v>
      </c>
      <c r="CL499" s="27" t="s">
        <v>698</v>
      </c>
      <c r="CM499" s="27" t="s">
        <v>698</v>
      </c>
      <c r="CN499" s="27" t="s">
        <v>698</v>
      </c>
      <c r="CO499" s="27" t="s">
        <v>698</v>
      </c>
      <c r="CP499" s="27" t="s">
        <v>698</v>
      </c>
      <c r="CQ499" s="27" t="s">
        <v>698</v>
      </c>
      <c r="CR499" s="27" t="s">
        <v>698</v>
      </c>
      <c r="CS499" s="27" t="s">
        <v>698</v>
      </c>
      <c r="CT499" s="27" t="s">
        <v>698</v>
      </c>
      <c r="CU499" s="27" t="s">
        <v>698</v>
      </c>
      <c r="CV499" s="27" t="s">
        <v>698</v>
      </c>
      <c r="CW499" s="27" t="s">
        <v>698</v>
      </c>
      <c r="CX499" s="27" t="s">
        <v>698</v>
      </c>
      <c r="CY499" s="27" t="s">
        <v>698</v>
      </c>
      <c r="CZ499" s="27" t="s">
        <v>698</v>
      </c>
      <c r="DA499" s="27" t="s">
        <v>698</v>
      </c>
      <c r="DB499" s="27" t="s">
        <v>698</v>
      </c>
      <c r="DC499" s="27" t="s">
        <v>698</v>
      </c>
      <c r="DD499" s="27" t="s">
        <v>698</v>
      </c>
      <c r="DE499" s="27" t="s">
        <v>698</v>
      </c>
      <c r="DF499" s="27" t="s">
        <v>698</v>
      </c>
      <c r="DG499" s="27" t="s">
        <v>698</v>
      </c>
      <c r="DH499" s="27" t="s">
        <v>698</v>
      </c>
      <c r="DI499" s="27" t="s">
        <v>698</v>
      </c>
      <c r="DJ499" s="27" t="s">
        <v>698</v>
      </c>
      <c r="DK499" s="27" t="s">
        <v>698</v>
      </c>
      <c r="DL499" s="27" t="s">
        <v>698</v>
      </c>
      <c r="DM499" s="27" t="s">
        <v>698</v>
      </c>
      <c r="DN499" s="27" t="s">
        <v>698</v>
      </c>
      <c r="DO499" s="27" t="s">
        <v>698</v>
      </c>
      <c r="DP499" s="27" t="s">
        <v>698</v>
      </c>
      <c r="DQ499" s="27" t="s">
        <v>698</v>
      </c>
      <c r="DR499" s="27" t="s">
        <v>698</v>
      </c>
      <c r="DS499" s="27"/>
      <c r="DT499" s="27" t="s">
        <v>698</v>
      </c>
      <c r="DU499" s="27" t="s">
        <v>698</v>
      </c>
      <c r="DV499" s="27" t="s">
        <v>698</v>
      </c>
      <c r="DW499" s="27" t="s">
        <v>698</v>
      </c>
      <c r="DX499" s="27" t="s">
        <v>698</v>
      </c>
      <c r="DY499" s="27" t="s">
        <v>698</v>
      </c>
      <c r="DZ499" s="27" t="s">
        <v>698</v>
      </c>
      <c r="EA499" s="27" t="s">
        <v>698</v>
      </c>
      <c r="EB499" s="27" t="s">
        <v>698</v>
      </c>
      <c r="EC499" s="27" t="s">
        <v>698</v>
      </c>
      <c r="ED499" s="27" t="s">
        <v>698</v>
      </c>
      <c r="EE499" s="27" t="s">
        <v>698</v>
      </c>
      <c r="EF499" s="27" t="s">
        <v>698</v>
      </c>
      <c r="EG499" s="27" t="s">
        <v>694</v>
      </c>
      <c r="EH499" s="27" t="s">
        <v>698</v>
      </c>
      <c r="EI499" s="27" t="s">
        <v>698</v>
      </c>
      <c r="EJ499" s="27" t="s">
        <v>698</v>
      </c>
      <c r="EK499" s="27" t="s">
        <v>698</v>
      </c>
      <c r="EL499" s="27" t="s">
        <v>698</v>
      </c>
      <c r="EM499" s="27" t="s">
        <v>698</v>
      </c>
      <c r="EN499" s="27" t="s">
        <v>698</v>
      </c>
      <c r="EO499" s="27" t="s">
        <v>698</v>
      </c>
      <c r="EP499" s="27" t="s">
        <v>698</v>
      </c>
      <c r="EQ499" s="27" t="s">
        <v>698</v>
      </c>
      <c r="ER499" s="27" t="s">
        <v>698</v>
      </c>
      <c r="ES499" s="27" t="s">
        <v>698</v>
      </c>
      <c r="ET499" s="27" t="s">
        <v>698</v>
      </c>
      <c r="EU499" s="27" t="s">
        <v>698</v>
      </c>
      <c r="EV499" s="27" t="s">
        <v>698</v>
      </c>
      <c r="EW499" s="27" t="s">
        <v>698</v>
      </c>
      <c r="EX499" s="27" t="s">
        <v>698</v>
      </c>
      <c r="EY499" s="27" t="s">
        <v>698</v>
      </c>
      <c r="EZ499" s="27" t="s">
        <v>698</v>
      </c>
      <c r="FA499" s="27" t="s">
        <v>698</v>
      </c>
      <c r="FB499" s="27" t="s">
        <v>698</v>
      </c>
      <c r="FC499" s="27" t="s">
        <v>698</v>
      </c>
      <c r="FD499" s="27" t="s">
        <v>698</v>
      </c>
      <c r="FE499" s="27" t="s">
        <v>694</v>
      </c>
      <c r="FF499" s="27" t="s">
        <v>698</v>
      </c>
      <c r="FG499" s="27" t="s">
        <v>698</v>
      </c>
      <c r="FH499" s="27" t="s">
        <v>698</v>
      </c>
      <c r="FI499" s="27" t="s">
        <v>698</v>
      </c>
      <c r="FJ499" s="27" t="s">
        <v>694</v>
      </c>
      <c r="FK499" s="27" t="s">
        <v>698</v>
      </c>
      <c r="FL499" s="27" t="s">
        <v>698</v>
      </c>
      <c r="FM499" s="27" t="s">
        <v>698</v>
      </c>
      <c r="FN499" s="27" t="s">
        <v>694</v>
      </c>
      <c r="FO499" s="72" t="s">
        <v>1175</v>
      </c>
      <c r="FP499" s="72" t="s">
        <v>698</v>
      </c>
      <c r="FQ499" s="72" t="s">
        <v>1176</v>
      </c>
      <c r="FR499" s="72" t="s">
        <v>2116</v>
      </c>
      <c r="FS499" s="72" t="s">
        <v>1178</v>
      </c>
      <c r="FT499" s="72" t="s">
        <v>698</v>
      </c>
      <c r="FU499" s="72" t="s">
        <v>698</v>
      </c>
      <c r="FV499" s="72" t="s">
        <v>698</v>
      </c>
      <c r="FW499" s="78" t="s">
        <v>698</v>
      </c>
      <c r="FX499" s="78" t="s">
        <v>698</v>
      </c>
      <c r="FY499" s="72" t="s">
        <v>698</v>
      </c>
      <c r="FZ499" s="90"/>
      <c r="GA499" s="90"/>
      <c r="GB499" s="90"/>
      <c r="GC499" s="90"/>
      <c r="GD499" s="90"/>
      <c r="GE499" s="90"/>
      <c r="GF499" s="90"/>
      <c r="GG499" s="90"/>
      <c r="GH499" s="105" t="s">
        <v>1179</v>
      </c>
      <c r="GI499" s="106"/>
      <c r="GJ499" s="27"/>
      <c r="GK499" s="28"/>
      <c r="GL499" s="27"/>
    </row>
    <row r="500" spans="1:194" x14ac:dyDescent="0.25">
      <c r="A500" s="71" t="str">
        <f t="shared" si="46"/>
        <v>Expenditure: Operational Cost - Entertainment</v>
      </c>
      <c r="B500" s="27" t="s">
        <v>694</v>
      </c>
      <c r="C500" s="27" t="str">
        <f t="shared" si="47"/>
        <v>IE010024000000000000000000000000000000</v>
      </c>
      <c r="D500" s="23" t="s">
        <v>1166</v>
      </c>
      <c r="E500" s="23" t="s">
        <v>724</v>
      </c>
      <c r="F500" s="23" t="s">
        <v>1019</v>
      </c>
      <c r="G500" s="23" t="s">
        <v>697</v>
      </c>
      <c r="H500" s="23" t="s">
        <v>697</v>
      </c>
      <c r="I500" s="23" t="s">
        <v>697</v>
      </c>
      <c r="J500" s="23" t="s">
        <v>697</v>
      </c>
      <c r="K500" s="23" t="s">
        <v>697</v>
      </c>
      <c r="L500" s="23" t="s">
        <v>697</v>
      </c>
      <c r="M500" s="23" t="s">
        <v>697</v>
      </c>
      <c r="N500" s="23" t="s">
        <v>697</v>
      </c>
      <c r="O500" s="23" t="s">
        <v>697</v>
      </c>
      <c r="P500" s="23" t="s">
        <v>697</v>
      </c>
      <c r="Q500" s="27">
        <v>0</v>
      </c>
      <c r="R500" s="27" t="s">
        <v>698</v>
      </c>
      <c r="S500" s="27" t="s">
        <v>698</v>
      </c>
      <c r="T500" s="28" t="s">
        <v>694</v>
      </c>
      <c r="U500" s="28"/>
      <c r="V500" s="27" t="s">
        <v>2315</v>
      </c>
      <c r="W500" s="27" t="s">
        <v>905</v>
      </c>
      <c r="X500" s="27"/>
      <c r="Y500" s="27" t="s">
        <v>16</v>
      </c>
      <c r="Z500" s="27"/>
      <c r="AA500" s="27"/>
      <c r="AB500" s="27"/>
      <c r="AC500" s="27"/>
      <c r="AD500" s="27"/>
      <c r="AE500" s="27"/>
      <c r="AF500" s="27"/>
      <c r="AG500" s="27"/>
      <c r="AH500" s="27"/>
      <c r="AI500" s="27" t="s">
        <v>2316</v>
      </c>
      <c r="AJ500" s="28" t="s">
        <v>694</v>
      </c>
      <c r="AK500" s="27" t="s">
        <v>694</v>
      </c>
      <c r="AL500" s="27" t="s">
        <v>694</v>
      </c>
      <c r="AM500" s="27" t="s">
        <v>694</v>
      </c>
      <c r="AN500" s="27" t="s">
        <v>694</v>
      </c>
      <c r="AO500" s="27" t="s">
        <v>694</v>
      </c>
      <c r="AP500" s="27" t="s">
        <v>694</v>
      </c>
      <c r="AQ500" s="27" t="s">
        <v>694</v>
      </c>
      <c r="AR500" s="27" t="s">
        <v>694</v>
      </c>
      <c r="AS500" s="27" t="s">
        <v>694</v>
      </c>
      <c r="AT500" s="27" t="s">
        <v>694</v>
      </c>
      <c r="AU500" s="27" t="s">
        <v>694</v>
      </c>
      <c r="AV500" s="27" t="s">
        <v>694</v>
      </c>
      <c r="AW500" s="27" t="s">
        <v>694</v>
      </c>
      <c r="AX500" s="27" t="s">
        <v>694</v>
      </c>
      <c r="AY500" s="27" t="s">
        <v>694</v>
      </c>
      <c r="AZ500" s="27" t="s">
        <v>694</v>
      </c>
      <c r="BA500" s="27" t="s">
        <v>694</v>
      </c>
      <c r="BB500" s="27" t="s">
        <v>694</v>
      </c>
      <c r="BC500" s="27" t="s">
        <v>694</v>
      </c>
      <c r="BD500" s="27" t="s">
        <v>694</v>
      </c>
      <c r="BE500" s="27" t="s">
        <v>694</v>
      </c>
      <c r="BF500" s="27" t="s">
        <v>694</v>
      </c>
      <c r="BG500" s="27" t="s">
        <v>694</v>
      </c>
      <c r="BH500" s="27" t="s">
        <v>694</v>
      </c>
      <c r="BI500" s="27" t="s">
        <v>694</v>
      </c>
      <c r="BJ500" s="27" t="s">
        <v>694</v>
      </c>
      <c r="BK500" s="27" t="s">
        <v>694</v>
      </c>
      <c r="BL500" s="27" t="s">
        <v>694</v>
      </c>
      <c r="BM500" s="27" t="s">
        <v>694</v>
      </c>
      <c r="BN500" s="27" t="s">
        <v>694</v>
      </c>
      <c r="BO500" s="27" t="s">
        <v>694</v>
      </c>
      <c r="BP500" s="27" t="s">
        <v>694</v>
      </c>
      <c r="BQ500" s="27" t="s">
        <v>694</v>
      </c>
      <c r="BR500" s="27" t="s">
        <v>694</v>
      </c>
      <c r="BS500" s="27" t="s">
        <v>694</v>
      </c>
      <c r="BT500" s="27" t="s">
        <v>694</v>
      </c>
      <c r="BU500" s="27" t="s">
        <v>694</v>
      </c>
      <c r="BV500" s="27" t="s">
        <v>694</v>
      </c>
      <c r="BW500" s="27" t="s">
        <v>694</v>
      </c>
      <c r="BX500" s="27" t="s">
        <v>694</v>
      </c>
      <c r="BY500" s="27" t="s">
        <v>694</v>
      </c>
      <c r="BZ500" s="27" t="s">
        <v>694</v>
      </c>
      <c r="CA500" s="27" t="s">
        <v>694</v>
      </c>
      <c r="CB500" s="27" t="s">
        <v>694</v>
      </c>
      <c r="CC500" s="27" t="s">
        <v>694</v>
      </c>
      <c r="CD500" s="27" t="s">
        <v>694</v>
      </c>
      <c r="CE500" s="27" t="s">
        <v>694</v>
      </c>
      <c r="CF500" s="27" t="s">
        <v>694</v>
      </c>
      <c r="CG500" s="27" t="s">
        <v>694</v>
      </c>
      <c r="CH500" s="27" t="s">
        <v>694</v>
      </c>
      <c r="CI500" s="27" t="s">
        <v>694</v>
      </c>
      <c r="CJ500" s="27" t="s">
        <v>694</v>
      </c>
      <c r="CK500" s="27" t="s">
        <v>694</v>
      </c>
      <c r="CL500" s="27" t="s">
        <v>694</v>
      </c>
      <c r="CM500" s="27" t="s">
        <v>694</v>
      </c>
      <c r="CN500" s="27" t="s">
        <v>694</v>
      </c>
      <c r="CO500" s="27" t="s">
        <v>694</v>
      </c>
      <c r="CP500" s="27" t="s">
        <v>694</v>
      </c>
      <c r="CQ500" s="27" t="s">
        <v>694</v>
      </c>
      <c r="CR500" s="27" t="s">
        <v>694</v>
      </c>
      <c r="CS500" s="27" t="s">
        <v>694</v>
      </c>
      <c r="CT500" s="27" t="s">
        <v>694</v>
      </c>
      <c r="CU500" s="27" t="s">
        <v>694</v>
      </c>
      <c r="CV500" s="27" t="s">
        <v>694</v>
      </c>
      <c r="CW500" s="27" t="s">
        <v>694</v>
      </c>
      <c r="CX500" s="27" t="s">
        <v>694</v>
      </c>
      <c r="CY500" s="27" t="s">
        <v>694</v>
      </c>
      <c r="CZ500" s="27" t="s">
        <v>694</v>
      </c>
      <c r="DA500" s="27" t="s">
        <v>694</v>
      </c>
      <c r="DB500" s="27" t="s">
        <v>694</v>
      </c>
      <c r="DC500" s="27" t="s">
        <v>694</v>
      </c>
      <c r="DD500" s="27" t="s">
        <v>694</v>
      </c>
      <c r="DE500" s="27" t="s">
        <v>694</v>
      </c>
      <c r="DF500" s="27" t="s">
        <v>694</v>
      </c>
      <c r="DG500" s="27" t="s">
        <v>694</v>
      </c>
      <c r="DH500" s="27" t="s">
        <v>694</v>
      </c>
      <c r="DI500" s="27" t="s">
        <v>694</v>
      </c>
      <c r="DJ500" s="27" t="s">
        <v>694</v>
      </c>
      <c r="DK500" s="27" t="s">
        <v>694</v>
      </c>
      <c r="DL500" s="27" t="s">
        <v>694</v>
      </c>
      <c r="DM500" s="27" t="s">
        <v>694</v>
      </c>
      <c r="DN500" s="27" t="s">
        <v>694</v>
      </c>
      <c r="DO500" s="27" t="s">
        <v>694</v>
      </c>
      <c r="DP500" s="27" t="s">
        <v>694</v>
      </c>
      <c r="DQ500" s="27" t="s">
        <v>694</v>
      </c>
      <c r="DR500" s="27" t="s">
        <v>694</v>
      </c>
      <c r="DS500" s="27"/>
      <c r="DT500" s="27" t="s">
        <v>694</v>
      </c>
      <c r="DU500" s="27" t="s">
        <v>694</v>
      </c>
      <c r="DV500" s="27" t="s">
        <v>694</v>
      </c>
      <c r="DW500" s="27" t="s">
        <v>694</v>
      </c>
      <c r="DX500" s="27" t="s">
        <v>694</v>
      </c>
      <c r="DY500" s="27" t="s">
        <v>694</v>
      </c>
      <c r="DZ500" s="27" t="s">
        <v>694</v>
      </c>
      <c r="EA500" s="27" t="s">
        <v>694</v>
      </c>
      <c r="EB500" s="27" t="s">
        <v>694</v>
      </c>
      <c r="EC500" s="27" t="s">
        <v>694</v>
      </c>
      <c r="ED500" s="27" t="s">
        <v>694</v>
      </c>
      <c r="EE500" s="27" t="s">
        <v>694</v>
      </c>
      <c r="EF500" s="27" t="s">
        <v>694</v>
      </c>
      <c r="EG500" s="27" t="s">
        <v>694</v>
      </c>
      <c r="EH500" s="27" t="s">
        <v>694</v>
      </c>
      <c r="EI500" s="27" t="s">
        <v>694</v>
      </c>
      <c r="EJ500" s="27" t="s">
        <v>694</v>
      </c>
      <c r="EK500" s="27" t="s">
        <v>694</v>
      </c>
      <c r="EL500" s="27" t="s">
        <v>694</v>
      </c>
      <c r="EM500" s="27" t="s">
        <v>694</v>
      </c>
      <c r="EN500" s="27" t="s">
        <v>694</v>
      </c>
      <c r="EO500" s="27" t="s">
        <v>694</v>
      </c>
      <c r="EP500" s="27" t="s">
        <v>694</v>
      </c>
      <c r="EQ500" s="27" t="s">
        <v>694</v>
      </c>
      <c r="ER500" s="27" t="s">
        <v>694</v>
      </c>
      <c r="ES500" s="27" t="s">
        <v>694</v>
      </c>
      <c r="ET500" s="27" t="s">
        <v>694</v>
      </c>
      <c r="EU500" s="27" t="s">
        <v>694</v>
      </c>
      <c r="EV500" s="27" t="s">
        <v>694</v>
      </c>
      <c r="EW500" s="27" t="s">
        <v>694</v>
      </c>
      <c r="EX500" s="27" t="s">
        <v>694</v>
      </c>
      <c r="EY500" s="27" t="s">
        <v>694</v>
      </c>
      <c r="EZ500" s="27" t="s">
        <v>694</v>
      </c>
      <c r="FA500" s="27" t="s">
        <v>694</v>
      </c>
      <c r="FB500" s="27" t="s">
        <v>694</v>
      </c>
      <c r="FC500" s="27" t="s">
        <v>694</v>
      </c>
      <c r="FD500" s="27" t="s">
        <v>694</v>
      </c>
      <c r="FE500" s="27" t="s">
        <v>694</v>
      </c>
      <c r="FF500" s="27" t="s">
        <v>694</v>
      </c>
      <c r="FG500" s="27" t="s">
        <v>694</v>
      </c>
      <c r="FH500" s="27" t="s">
        <v>694</v>
      </c>
      <c r="FI500" s="27" t="s">
        <v>694</v>
      </c>
      <c r="FJ500" s="27" t="s">
        <v>694</v>
      </c>
      <c r="FK500" s="27" t="s">
        <v>694</v>
      </c>
      <c r="FL500" s="27" t="s">
        <v>694</v>
      </c>
      <c r="FM500" s="27" t="s">
        <v>694</v>
      </c>
      <c r="FN500" s="27" t="s">
        <v>694</v>
      </c>
      <c r="FO500" s="72" t="s">
        <v>698</v>
      </c>
      <c r="FP500" s="72" t="s">
        <v>698</v>
      </c>
      <c r="FQ500" s="72" t="s">
        <v>698</v>
      </c>
      <c r="FR500" s="72" t="s">
        <v>698</v>
      </c>
      <c r="FS500" s="72" t="s">
        <v>698</v>
      </c>
      <c r="FT500" s="72" t="s">
        <v>698</v>
      </c>
      <c r="FU500" s="72" t="s">
        <v>698</v>
      </c>
      <c r="FV500" s="72" t="s">
        <v>698</v>
      </c>
      <c r="FW500" s="78" t="s">
        <v>698</v>
      </c>
      <c r="FX500" s="78" t="s">
        <v>698</v>
      </c>
      <c r="FY500" s="72" t="s">
        <v>698</v>
      </c>
      <c r="FZ500" s="90"/>
      <c r="GA500" s="90"/>
      <c r="GB500" s="90"/>
      <c r="GC500" s="90"/>
      <c r="GD500" s="90"/>
      <c r="GE500" s="90"/>
      <c r="GF500" s="90"/>
      <c r="GG500" s="90"/>
      <c r="GH500" s="105" t="s">
        <v>694</v>
      </c>
      <c r="GI500" s="106"/>
      <c r="GJ500" s="27"/>
      <c r="GK500" s="28"/>
      <c r="GL500" s="27"/>
    </row>
    <row r="501" spans="1:194" x14ac:dyDescent="0.25">
      <c r="A501" s="71" t="str">
        <f>CONCATENATE($W$7,": ",$X$444," - ",$Y$500,": ",Z501)</f>
        <v>Expenditure: Operational Cost - Entertainment: Mayor</v>
      </c>
      <c r="B501" s="27" t="s">
        <v>1639</v>
      </c>
      <c r="C501" s="27" t="str">
        <f t="shared" si="47"/>
        <v>IE010024001000000000000000000000000000</v>
      </c>
      <c r="D501" s="23" t="s">
        <v>1166</v>
      </c>
      <c r="E501" s="23" t="s">
        <v>724</v>
      </c>
      <c r="F501" s="23" t="s">
        <v>1019</v>
      </c>
      <c r="G501" s="23" t="s">
        <v>702</v>
      </c>
      <c r="H501" s="23" t="s">
        <v>697</v>
      </c>
      <c r="I501" s="23" t="s">
        <v>697</v>
      </c>
      <c r="J501" s="23" t="s">
        <v>697</v>
      </c>
      <c r="K501" s="23" t="s">
        <v>697</v>
      </c>
      <c r="L501" s="23" t="s">
        <v>697</v>
      </c>
      <c r="M501" s="23" t="s">
        <v>697</v>
      </c>
      <c r="N501" s="23" t="s">
        <v>697</v>
      </c>
      <c r="O501" s="23" t="s">
        <v>697</v>
      </c>
      <c r="P501" s="23" t="s">
        <v>697</v>
      </c>
      <c r="Q501" s="27">
        <v>0</v>
      </c>
      <c r="R501" s="27" t="s">
        <v>704</v>
      </c>
      <c r="S501" s="27" t="s">
        <v>698</v>
      </c>
      <c r="T501" s="28" t="s">
        <v>694</v>
      </c>
      <c r="U501" s="28"/>
      <c r="V501" s="27" t="s">
        <v>517</v>
      </c>
      <c r="W501" s="27" t="s">
        <v>905</v>
      </c>
      <c r="X501" s="27"/>
      <c r="Y501" s="27"/>
      <c r="Z501" s="27" t="s">
        <v>2317</v>
      </c>
      <c r="AA501" s="27"/>
      <c r="AB501" s="27"/>
      <c r="AC501" s="27"/>
      <c r="AD501" s="27"/>
      <c r="AE501" s="27"/>
      <c r="AF501" s="27"/>
      <c r="AG501" s="27"/>
      <c r="AH501" s="27"/>
      <c r="AI501" s="27" t="s">
        <v>2318</v>
      </c>
      <c r="AJ501" s="28" t="s">
        <v>704</v>
      </c>
      <c r="AK501" s="27" t="s">
        <v>698</v>
      </c>
      <c r="AL501" s="27" t="s">
        <v>698</v>
      </c>
      <c r="AM501" s="27" t="s">
        <v>698</v>
      </c>
      <c r="AN501" s="27" t="s">
        <v>698</v>
      </c>
      <c r="AO501" s="27" t="s">
        <v>698</v>
      </c>
      <c r="AP501" s="27" t="s">
        <v>698</v>
      </c>
      <c r="AQ501" s="27" t="s">
        <v>698</v>
      </c>
      <c r="AR501" s="27" t="s">
        <v>698</v>
      </c>
      <c r="AS501" s="27" t="s">
        <v>698</v>
      </c>
      <c r="AT501" s="27" t="s">
        <v>698</v>
      </c>
      <c r="AU501" s="27" t="s">
        <v>698</v>
      </c>
      <c r="AV501" s="27" t="s">
        <v>698</v>
      </c>
      <c r="AW501" s="27" t="s">
        <v>698</v>
      </c>
      <c r="AX501" s="27" t="s">
        <v>698</v>
      </c>
      <c r="AY501" s="27" t="s">
        <v>698</v>
      </c>
      <c r="AZ501" s="27" t="s">
        <v>698</v>
      </c>
      <c r="BA501" s="27" t="s">
        <v>698</v>
      </c>
      <c r="BB501" s="27" t="s">
        <v>698</v>
      </c>
      <c r="BC501" s="27" t="s">
        <v>698</v>
      </c>
      <c r="BD501" s="27" t="s">
        <v>698</v>
      </c>
      <c r="BE501" s="27" t="s">
        <v>698</v>
      </c>
      <c r="BF501" s="27" t="s">
        <v>698</v>
      </c>
      <c r="BG501" s="27" t="s">
        <v>698</v>
      </c>
      <c r="BH501" s="27" t="s">
        <v>698</v>
      </c>
      <c r="BI501" s="27" t="s">
        <v>698</v>
      </c>
      <c r="BJ501" s="27" t="s">
        <v>698</v>
      </c>
      <c r="BK501" s="27" t="s">
        <v>698</v>
      </c>
      <c r="BL501" s="27" t="s">
        <v>698</v>
      </c>
      <c r="BM501" s="27" t="s">
        <v>698</v>
      </c>
      <c r="BN501" s="27" t="s">
        <v>698</v>
      </c>
      <c r="BO501" s="27" t="s">
        <v>698</v>
      </c>
      <c r="BP501" s="27" t="s">
        <v>698</v>
      </c>
      <c r="BQ501" s="27" t="s">
        <v>698</v>
      </c>
      <c r="BR501" s="27" t="s">
        <v>698</v>
      </c>
      <c r="BS501" s="27" t="s">
        <v>698</v>
      </c>
      <c r="BT501" s="27" t="s">
        <v>698</v>
      </c>
      <c r="BU501" s="27" t="s">
        <v>698</v>
      </c>
      <c r="BV501" s="27" t="s">
        <v>698</v>
      </c>
      <c r="BW501" s="27" t="s">
        <v>698</v>
      </c>
      <c r="BX501" s="27" t="s">
        <v>698</v>
      </c>
      <c r="BY501" s="27" t="s">
        <v>698</v>
      </c>
      <c r="BZ501" s="27" t="s">
        <v>698</v>
      </c>
      <c r="CA501" s="27" t="s">
        <v>698</v>
      </c>
      <c r="CB501" s="27" t="s">
        <v>698</v>
      </c>
      <c r="CC501" s="27" t="s">
        <v>698</v>
      </c>
      <c r="CD501" s="27" t="s">
        <v>698</v>
      </c>
      <c r="CE501" s="27" t="s">
        <v>698</v>
      </c>
      <c r="CF501" s="27" t="s">
        <v>698</v>
      </c>
      <c r="CG501" s="27" t="s">
        <v>698</v>
      </c>
      <c r="CH501" s="27" t="s">
        <v>698</v>
      </c>
      <c r="CI501" s="27" t="s">
        <v>698</v>
      </c>
      <c r="CJ501" s="27" t="s">
        <v>698</v>
      </c>
      <c r="CK501" s="27" t="s">
        <v>698</v>
      </c>
      <c r="CL501" s="27" t="s">
        <v>698</v>
      </c>
      <c r="CM501" s="27" t="s">
        <v>698</v>
      </c>
      <c r="CN501" s="27" t="s">
        <v>698</v>
      </c>
      <c r="CO501" s="27" t="s">
        <v>698</v>
      </c>
      <c r="CP501" s="27" t="s">
        <v>698</v>
      </c>
      <c r="CQ501" s="27" t="s">
        <v>698</v>
      </c>
      <c r="CR501" s="27" t="s">
        <v>698</v>
      </c>
      <c r="CS501" s="27" t="s">
        <v>698</v>
      </c>
      <c r="CT501" s="27" t="s">
        <v>698</v>
      </c>
      <c r="CU501" s="27" t="s">
        <v>698</v>
      </c>
      <c r="CV501" s="27" t="s">
        <v>698</v>
      </c>
      <c r="CW501" s="27" t="s">
        <v>698</v>
      </c>
      <c r="CX501" s="27" t="s">
        <v>698</v>
      </c>
      <c r="CY501" s="27" t="s">
        <v>698</v>
      </c>
      <c r="CZ501" s="27" t="s">
        <v>698</v>
      </c>
      <c r="DA501" s="27" t="s">
        <v>698</v>
      </c>
      <c r="DB501" s="27" t="s">
        <v>698</v>
      </c>
      <c r="DC501" s="27" t="s">
        <v>698</v>
      </c>
      <c r="DD501" s="27" t="s">
        <v>698</v>
      </c>
      <c r="DE501" s="27" t="s">
        <v>698</v>
      </c>
      <c r="DF501" s="27" t="s">
        <v>698</v>
      </c>
      <c r="DG501" s="27" t="s">
        <v>698</v>
      </c>
      <c r="DH501" s="27" t="s">
        <v>698</v>
      </c>
      <c r="DI501" s="27" t="s">
        <v>698</v>
      </c>
      <c r="DJ501" s="27" t="s">
        <v>698</v>
      </c>
      <c r="DK501" s="27" t="s">
        <v>698</v>
      </c>
      <c r="DL501" s="27" t="s">
        <v>698</v>
      </c>
      <c r="DM501" s="27" t="s">
        <v>698</v>
      </c>
      <c r="DN501" s="27" t="s">
        <v>698</v>
      </c>
      <c r="DO501" s="27" t="s">
        <v>698</v>
      </c>
      <c r="DP501" s="27" t="s">
        <v>698</v>
      </c>
      <c r="DQ501" s="27" t="s">
        <v>698</v>
      </c>
      <c r="DR501" s="27" t="s">
        <v>698</v>
      </c>
      <c r="DS501" s="27"/>
      <c r="DT501" s="27" t="s">
        <v>698</v>
      </c>
      <c r="DU501" s="27" t="s">
        <v>698</v>
      </c>
      <c r="DV501" s="27" t="s">
        <v>698</v>
      </c>
      <c r="DW501" s="27" t="s">
        <v>698</v>
      </c>
      <c r="DX501" s="27" t="s">
        <v>698</v>
      </c>
      <c r="DY501" s="27" t="s">
        <v>698</v>
      </c>
      <c r="DZ501" s="27" t="s">
        <v>698</v>
      </c>
      <c r="EA501" s="27" t="s">
        <v>698</v>
      </c>
      <c r="EB501" s="27" t="s">
        <v>698</v>
      </c>
      <c r="EC501" s="27" t="s">
        <v>698</v>
      </c>
      <c r="ED501" s="27" t="s">
        <v>698</v>
      </c>
      <c r="EE501" s="27" t="s">
        <v>698</v>
      </c>
      <c r="EF501" s="27" t="s">
        <v>698</v>
      </c>
      <c r="EG501" s="27" t="s">
        <v>694</v>
      </c>
      <c r="EH501" s="27" t="s">
        <v>698</v>
      </c>
      <c r="EI501" s="27" t="s">
        <v>694</v>
      </c>
      <c r="EJ501" s="27" t="s">
        <v>698</v>
      </c>
      <c r="EK501" s="27" t="s">
        <v>694</v>
      </c>
      <c r="EL501" s="27" t="s">
        <v>698</v>
      </c>
      <c r="EM501" s="27" t="s">
        <v>694</v>
      </c>
      <c r="EN501" s="27" t="s">
        <v>698</v>
      </c>
      <c r="EO501" s="27" t="s">
        <v>694</v>
      </c>
      <c r="EP501" s="27" t="s">
        <v>698</v>
      </c>
      <c r="EQ501" s="27" t="s">
        <v>694</v>
      </c>
      <c r="ER501" s="27" t="s">
        <v>698</v>
      </c>
      <c r="ES501" s="27" t="s">
        <v>694</v>
      </c>
      <c r="ET501" s="27" t="s">
        <v>698</v>
      </c>
      <c r="EU501" s="27" t="s">
        <v>694</v>
      </c>
      <c r="EV501" s="27" t="s">
        <v>698</v>
      </c>
      <c r="EW501" s="27" t="s">
        <v>694</v>
      </c>
      <c r="EX501" s="27" t="s">
        <v>698</v>
      </c>
      <c r="EY501" s="27" t="s">
        <v>694</v>
      </c>
      <c r="EZ501" s="27" t="s">
        <v>698</v>
      </c>
      <c r="FA501" s="27" t="s">
        <v>694</v>
      </c>
      <c r="FB501" s="27" t="s">
        <v>698</v>
      </c>
      <c r="FC501" s="27" t="s">
        <v>694</v>
      </c>
      <c r="FD501" s="27" t="s">
        <v>698</v>
      </c>
      <c r="FE501" s="27" t="s">
        <v>694</v>
      </c>
      <c r="FF501" s="27" t="s">
        <v>698</v>
      </c>
      <c r="FG501" s="27" t="s">
        <v>698</v>
      </c>
      <c r="FH501" s="27" t="s">
        <v>698</v>
      </c>
      <c r="FI501" s="27" t="s">
        <v>698</v>
      </c>
      <c r="FJ501" s="27" t="s">
        <v>694</v>
      </c>
      <c r="FK501" s="27" t="s">
        <v>698</v>
      </c>
      <c r="FL501" s="27" t="s">
        <v>694</v>
      </c>
      <c r="FM501" s="27" t="s">
        <v>698</v>
      </c>
      <c r="FN501" s="27" t="s">
        <v>694</v>
      </c>
      <c r="FO501" s="72" t="s">
        <v>1175</v>
      </c>
      <c r="FP501" s="72" t="s">
        <v>698</v>
      </c>
      <c r="FQ501" s="72" t="s">
        <v>1176</v>
      </c>
      <c r="FR501" s="72" t="s">
        <v>2116</v>
      </c>
      <c r="FS501" s="72" t="s">
        <v>1178</v>
      </c>
      <c r="FT501" s="72" t="s">
        <v>698</v>
      </c>
      <c r="FU501" s="72" t="s">
        <v>698</v>
      </c>
      <c r="FV501" s="72" t="s">
        <v>698</v>
      </c>
      <c r="FW501" s="78" t="s">
        <v>698</v>
      </c>
      <c r="FX501" s="78" t="s">
        <v>698</v>
      </c>
      <c r="FY501" s="72" t="s">
        <v>698</v>
      </c>
      <c r="FZ501" s="90"/>
      <c r="GA501" s="90"/>
      <c r="GB501" s="90"/>
      <c r="GC501" s="90"/>
      <c r="GD501" s="90"/>
      <c r="GE501" s="90"/>
      <c r="GF501" s="90"/>
      <c r="GG501" s="90"/>
      <c r="GH501" s="105" t="s">
        <v>1179</v>
      </c>
      <c r="GI501" s="106"/>
      <c r="GJ501" s="27"/>
      <c r="GK501" s="28"/>
      <c r="GL501" s="27"/>
    </row>
    <row r="502" spans="1:194" x14ac:dyDescent="0.25">
      <c r="A502" s="71" t="str">
        <f t="shared" ref="A502:A503" si="51">CONCATENATE($W$7,": ",$X$444," - ",$Y$500,": ",Z502)</f>
        <v>Expenditure: Operational Cost - Entertainment: Councillors</v>
      </c>
      <c r="B502" s="27" t="s">
        <v>1639</v>
      </c>
      <c r="C502" s="27" t="str">
        <f t="shared" si="47"/>
        <v>IE010024002000000000000000000000000000</v>
      </c>
      <c r="D502" s="23" t="s">
        <v>1166</v>
      </c>
      <c r="E502" s="23" t="s">
        <v>724</v>
      </c>
      <c r="F502" s="23" t="s">
        <v>1019</v>
      </c>
      <c r="G502" s="23" t="s">
        <v>707</v>
      </c>
      <c r="H502" s="23" t="s">
        <v>697</v>
      </c>
      <c r="I502" s="23" t="s">
        <v>697</v>
      </c>
      <c r="J502" s="23" t="s">
        <v>697</v>
      </c>
      <c r="K502" s="23" t="s">
        <v>697</v>
      </c>
      <c r="L502" s="23" t="s">
        <v>697</v>
      </c>
      <c r="M502" s="23" t="s">
        <v>697</v>
      </c>
      <c r="N502" s="23" t="s">
        <v>697</v>
      </c>
      <c r="O502" s="23" t="s">
        <v>697</v>
      </c>
      <c r="P502" s="23" t="s">
        <v>697</v>
      </c>
      <c r="Q502" s="27">
        <v>0</v>
      </c>
      <c r="R502" s="27" t="s">
        <v>704</v>
      </c>
      <c r="S502" s="27" t="s">
        <v>698</v>
      </c>
      <c r="T502" s="28" t="s">
        <v>694</v>
      </c>
      <c r="U502" s="28"/>
      <c r="V502" s="27" t="s">
        <v>518</v>
      </c>
      <c r="W502" s="27" t="s">
        <v>905</v>
      </c>
      <c r="X502" s="27"/>
      <c r="Y502" s="27"/>
      <c r="Z502" s="27" t="s">
        <v>2319</v>
      </c>
      <c r="AA502" s="27"/>
      <c r="AB502" s="27"/>
      <c r="AC502" s="27"/>
      <c r="AD502" s="27"/>
      <c r="AE502" s="27"/>
      <c r="AF502" s="27"/>
      <c r="AG502" s="27"/>
      <c r="AH502" s="27"/>
      <c r="AI502" s="27" t="s">
        <v>2320</v>
      </c>
      <c r="AJ502" s="28" t="s">
        <v>704</v>
      </c>
      <c r="AK502" s="27" t="s">
        <v>698</v>
      </c>
      <c r="AL502" s="27" t="s">
        <v>698</v>
      </c>
      <c r="AM502" s="27" t="s">
        <v>698</v>
      </c>
      <c r="AN502" s="27" t="s">
        <v>698</v>
      </c>
      <c r="AO502" s="27" t="s">
        <v>698</v>
      </c>
      <c r="AP502" s="27" t="s">
        <v>698</v>
      </c>
      <c r="AQ502" s="27" t="s">
        <v>698</v>
      </c>
      <c r="AR502" s="27" t="s">
        <v>698</v>
      </c>
      <c r="AS502" s="27" t="s">
        <v>698</v>
      </c>
      <c r="AT502" s="27" t="s">
        <v>698</v>
      </c>
      <c r="AU502" s="27" t="s">
        <v>698</v>
      </c>
      <c r="AV502" s="27" t="s">
        <v>698</v>
      </c>
      <c r="AW502" s="27" t="s">
        <v>698</v>
      </c>
      <c r="AX502" s="27" t="s">
        <v>698</v>
      </c>
      <c r="AY502" s="27" t="s">
        <v>698</v>
      </c>
      <c r="AZ502" s="27" t="s">
        <v>698</v>
      </c>
      <c r="BA502" s="27" t="s">
        <v>698</v>
      </c>
      <c r="BB502" s="27" t="s">
        <v>698</v>
      </c>
      <c r="BC502" s="27" t="s">
        <v>698</v>
      </c>
      <c r="BD502" s="27" t="s">
        <v>698</v>
      </c>
      <c r="BE502" s="27" t="s">
        <v>698</v>
      </c>
      <c r="BF502" s="27" t="s">
        <v>698</v>
      </c>
      <c r="BG502" s="27" t="s">
        <v>698</v>
      </c>
      <c r="BH502" s="27" t="s">
        <v>698</v>
      </c>
      <c r="BI502" s="27" t="s">
        <v>698</v>
      </c>
      <c r="BJ502" s="27" t="s">
        <v>698</v>
      </c>
      <c r="BK502" s="27" t="s">
        <v>698</v>
      </c>
      <c r="BL502" s="27" t="s">
        <v>698</v>
      </c>
      <c r="BM502" s="27" t="s">
        <v>698</v>
      </c>
      <c r="BN502" s="27" t="s">
        <v>698</v>
      </c>
      <c r="BO502" s="27" t="s">
        <v>698</v>
      </c>
      <c r="BP502" s="27" t="s">
        <v>698</v>
      </c>
      <c r="BQ502" s="27" t="s">
        <v>698</v>
      </c>
      <c r="BR502" s="27" t="s">
        <v>698</v>
      </c>
      <c r="BS502" s="27" t="s">
        <v>698</v>
      </c>
      <c r="BT502" s="27" t="s">
        <v>698</v>
      </c>
      <c r="BU502" s="27" t="s">
        <v>698</v>
      </c>
      <c r="BV502" s="27" t="s">
        <v>698</v>
      </c>
      <c r="BW502" s="27" t="s">
        <v>698</v>
      </c>
      <c r="BX502" s="27" t="s">
        <v>698</v>
      </c>
      <c r="BY502" s="27" t="s">
        <v>704</v>
      </c>
      <c r="BZ502" s="27" t="s">
        <v>698</v>
      </c>
      <c r="CA502" s="27" t="s">
        <v>698</v>
      </c>
      <c r="CB502" s="27" t="s">
        <v>698</v>
      </c>
      <c r="CC502" s="27" t="s">
        <v>698</v>
      </c>
      <c r="CD502" s="27" t="s">
        <v>698</v>
      </c>
      <c r="CE502" s="27" t="s">
        <v>698</v>
      </c>
      <c r="CF502" s="27" t="s">
        <v>698</v>
      </c>
      <c r="CG502" s="27" t="s">
        <v>698</v>
      </c>
      <c r="CH502" s="27" t="s">
        <v>698</v>
      </c>
      <c r="CI502" s="27" t="s">
        <v>698</v>
      </c>
      <c r="CJ502" s="27" t="s">
        <v>698</v>
      </c>
      <c r="CK502" s="27" t="s">
        <v>698</v>
      </c>
      <c r="CL502" s="27" t="s">
        <v>698</v>
      </c>
      <c r="CM502" s="27" t="s">
        <v>698</v>
      </c>
      <c r="CN502" s="27" t="s">
        <v>698</v>
      </c>
      <c r="CO502" s="27" t="s">
        <v>698</v>
      </c>
      <c r="CP502" s="27" t="s">
        <v>698</v>
      </c>
      <c r="CQ502" s="27" t="s">
        <v>698</v>
      </c>
      <c r="CR502" s="27" t="s">
        <v>698</v>
      </c>
      <c r="CS502" s="27" t="s">
        <v>698</v>
      </c>
      <c r="CT502" s="27" t="s">
        <v>698</v>
      </c>
      <c r="CU502" s="27" t="s">
        <v>698</v>
      </c>
      <c r="CV502" s="27" t="s">
        <v>698</v>
      </c>
      <c r="CW502" s="27" t="s">
        <v>698</v>
      </c>
      <c r="CX502" s="27" t="s">
        <v>698</v>
      </c>
      <c r="CY502" s="27" t="s">
        <v>698</v>
      </c>
      <c r="CZ502" s="27" t="s">
        <v>698</v>
      </c>
      <c r="DA502" s="27" t="s">
        <v>698</v>
      </c>
      <c r="DB502" s="27" t="s">
        <v>698</v>
      </c>
      <c r="DC502" s="27" t="s">
        <v>698</v>
      </c>
      <c r="DD502" s="27" t="s">
        <v>698</v>
      </c>
      <c r="DE502" s="27" t="s">
        <v>698</v>
      </c>
      <c r="DF502" s="27" t="s">
        <v>698</v>
      </c>
      <c r="DG502" s="27" t="s">
        <v>698</v>
      </c>
      <c r="DH502" s="27" t="s">
        <v>698</v>
      </c>
      <c r="DI502" s="27" t="s">
        <v>698</v>
      </c>
      <c r="DJ502" s="27" t="s">
        <v>698</v>
      </c>
      <c r="DK502" s="27" t="s">
        <v>698</v>
      </c>
      <c r="DL502" s="27" t="s">
        <v>698</v>
      </c>
      <c r="DM502" s="27" t="s">
        <v>698</v>
      </c>
      <c r="DN502" s="27" t="s">
        <v>698</v>
      </c>
      <c r="DO502" s="27" t="s">
        <v>698</v>
      </c>
      <c r="DP502" s="27" t="s">
        <v>698</v>
      </c>
      <c r="DQ502" s="27" t="s">
        <v>698</v>
      </c>
      <c r="DR502" s="27" t="s">
        <v>698</v>
      </c>
      <c r="DS502" s="27"/>
      <c r="DT502" s="27" t="s">
        <v>698</v>
      </c>
      <c r="DU502" s="27" t="s">
        <v>698</v>
      </c>
      <c r="DV502" s="27" t="s">
        <v>698</v>
      </c>
      <c r="DW502" s="27" t="s">
        <v>698</v>
      </c>
      <c r="DX502" s="27" t="s">
        <v>698</v>
      </c>
      <c r="DY502" s="27" t="s">
        <v>698</v>
      </c>
      <c r="DZ502" s="27" t="s">
        <v>698</v>
      </c>
      <c r="EA502" s="27" t="s">
        <v>698</v>
      </c>
      <c r="EB502" s="27" t="s">
        <v>698</v>
      </c>
      <c r="EC502" s="27" t="s">
        <v>698</v>
      </c>
      <c r="ED502" s="27" t="s">
        <v>698</v>
      </c>
      <c r="EE502" s="27" t="s">
        <v>698</v>
      </c>
      <c r="EF502" s="27" t="s">
        <v>698</v>
      </c>
      <c r="EG502" s="27" t="s">
        <v>694</v>
      </c>
      <c r="EH502" s="27" t="s">
        <v>698</v>
      </c>
      <c r="EI502" s="27" t="s">
        <v>694</v>
      </c>
      <c r="EJ502" s="27" t="s">
        <v>698</v>
      </c>
      <c r="EK502" s="27" t="s">
        <v>694</v>
      </c>
      <c r="EL502" s="27" t="s">
        <v>698</v>
      </c>
      <c r="EM502" s="27" t="s">
        <v>694</v>
      </c>
      <c r="EN502" s="27" t="s">
        <v>698</v>
      </c>
      <c r="EO502" s="27" t="s">
        <v>694</v>
      </c>
      <c r="EP502" s="27" t="s">
        <v>698</v>
      </c>
      <c r="EQ502" s="27" t="s">
        <v>694</v>
      </c>
      <c r="ER502" s="27" t="s">
        <v>698</v>
      </c>
      <c r="ES502" s="27" t="s">
        <v>694</v>
      </c>
      <c r="ET502" s="27" t="s">
        <v>698</v>
      </c>
      <c r="EU502" s="27" t="s">
        <v>694</v>
      </c>
      <c r="EV502" s="27" t="s">
        <v>698</v>
      </c>
      <c r="EW502" s="27" t="s">
        <v>694</v>
      </c>
      <c r="EX502" s="27" t="s">
        <v>698</v>
      </c>
      <c r="EY502" s="27" t="s">
        <v>694</v>
      </c>
      <c r="EZ502" s="27" t="s">
        <v>698</v>
      </c>
      <c r="FA502" s="27" t="s">
        <v>694</v>
      </c>
      <c r="FB502" s="27" t="s">
        <v>698</v>
      </c>
      <c r="FC502" s="27" t="s">
        <v>694</v>
      </c>
      <c r="FD502" s="27" t="s">
        <v>698</v>
      </c>
      <c r="FE502" s="27" t="s">
        <v>694</v>
      </c>
      <c r="FF502" s="27" t="s">
        <v>698</v>
      </c>
      <c r="FG502" s="27" t="s">
        <v>698</v>
      </c>
      <c r="FH502" s="27" t="s">
        <v>698</v>
      </c>
      <c r="FI502" s="27" t="s">
        <v>698</v>
      </c>
      <c r="FJ502" s="27" t="s">
        <v>694</v>
      </c>
      <c r="FK502" s="27" t="s">
        <v>698</v>
      </c>
      <c r="FL502" s="27" t="s">
        <v>694</v>
      </c>
      <c r="FM502" s="27" t="s">
        <v>698</v>
      </c>
      <c r="FN502" s="27" t="s">
        <v>694</v>
      </c>
      <c r="FO502" s="72" t="s">
        <v>1175</v>
      </c>
      <c r="FP502" s="72" t="s">
        <v>698</v>
      </c>
      <c r="FQ502" s="72" t="s">
        <v>1176</v>
      </c>
      <c r="FR502" s="72" t="s">
        <v>2116</v>
      </c>
      <c r="FS502" s="72" t="s">
        <v>1178</v>
      </c>
      <c r="FT502" s="72" t="s">
        <v>698</v>
      </c>
      <c r="FU502" s="72" t="s">
        <v>698</v>
      </c>
      <c r="FV502" s="72" t="s">
        <v>698</v>
      </c>
      <c r="FW502" s="78" t="s">
        <v>698</v>
      </c>
      <c r="FX502" s="78" t="s">
        <v>698</v>
      </c>
      <c r="FY502" s="72" t="s">
        <v>698</v>
      </c>
      <c r="FZ502" s="90"/>
      <c r="GA502" s="90"/>
      <c r="GB502" s="90"/>
      <c r="GC502" s="90"/>
      <c r="GD502" s="90"/>
      <c r="GE502" s="90"/>
      <c r="GF502" s="90"/>
      <c r="GG502" s="90"/>
      <c r="GH502" s="105" t="s">
        <v>1179</v>
      </c>
      <c r="GI502" s="106"/>
      <c r="GJ502" s="27"/>
      <c r="GK502" s="28"/>
      <c r="GL502" s="27"/>
    </row>
    <row r="503" spans="1:194" x14ac:dyDescent="0.25">
      <c r="A503" s="71" t="str">
        <f t="shared" si="51"/>
        <v>Expenditure: Operational Cost - Entertainment: Senior Management</v>
      </c>
      <c r="B503" s="27" t="s">
        <v>1639</v>
      </c>
      <c r="C503" s="27" t="str">
        <f t="shared" si="47"/>
        <v>IE010024003000000000000000000000000000</v>
      </c>
      <c r="D503" s="23" t="s">
        <v>1166</v>
      </c>
      <c r="E503" s="23" t="s">
        <v>724</v>
      </c>
      <c r="F503" s="23" t="s">
        <v>1019</v>
      </c>
      <c r="G503" s="23" t="s">
        <v>710</v>
      </c>
      <c r="H503" s="23" t="s">
        <v>697</v>
      </c>
      <c r="I503" s="23" t="s">
        <v>697</v>
      </c>
      <c r="J503" s="23" t="s">
        <v>697</v>
      </c>
      <c r="K503" s="23" t="s">
        <v>697</v>
      </c>
      <c r="L503" s="23" t="s">
        <v>697</v>
      </c>
      <c r="M503" s="23" t="s">
        <v>697</v>
      </c>
      <c r="N503" s="23" t="s">
        <v>697</v>
      </c>
      <c r="O503" s="23" t="s">
        <v>697</v>
      </c>
      <c r="P503" s="23" t="s">
        <v>697</v>
      </c>
      <c r="Q503" s="27">
        <v>0</v>
      </c>
      <c r="R503" s="27" t="s">
        <v>704</v>
      </c>
      <c r="S503" s="27" t="s">
        <v>698</v>
      </c>
      <c r="T503" s="28" t="s">
        <v>694</v>
      </c>
      <c r="U503" s="28"/>
      <c r="V503" s="27" t="s">
        <v>519</v>
      </c>
      <c r="W503" s="27" t="s">
        <v>905</v>
      </c>
      <c r="X503" s="27"/>
      <c r="Y503" s="27"/>
      <c r="Z503" s="27" t="s">
        <v>1628</v>
      </c>
      <c r="AA503" s="27"/>
      <c r="AB503" s="27"/>
      <c r="AC503" s="27"/>
      <c r="AD503" s="27"/>
      <c r="AE503" s="27"/>
      <c r="AF503" s="27"/>
      <c r="AG503" s="27"/>
      <c r="AH503" s="27"/>
      <c r="AI503" s="27" t="s">
        <v>2321</v>
      </c>
      <c r="AJ503" s="28" t="s">
        <v>704</v>
      </c>
      <c r="AK503" s="27" t="s">
        <v>704</v>
      </c>
      <c r="AL503" s="27" t="s">
        <v>704</v>
      </c>
      <c r="AM503" s="27" t="s">
        <v>704</v>
      </c>
      <c r="AN503" s="27" t="s">
        <v>704</v>
      </c>
      <c r="AO503" s="27" t="s">
        <v>704</v>
      </c>
      <c r="AP503" s="27" t="s">
        <v>704</v>
      </c>
      <c r="AQ503" s="27" t="s">
        <v>704</v>
      </c>
      <c r="AR503" s="27" t="s">
        <v>704</v>
      </c>
      <c r="AS503" s="27" t="s">
        <v>704</v>
      </c>
      <c r="AT503" s="27" t="s">
        <v>704</v>
      </c>
      <c r="AU503" s="27" t="s">
        <v>704</v>
      </c>
      <c r="AV503" s="27" t="s">
        <v>704</v>
      </c>
      <c r="AW503" s="27" t="s">
        <v>704</v>
      </c>
      <c r="AX503" s="27" t="s">
        <v>704</v>
      </c>
      <c r="AY503" s="27" t="s">
        <v>704</v>
      </c>
      <c r="AZ503" s="27" t="s">
        <v>704</v>
      </c>
      <c r="BA503" s="27" t="s">
        <v>704</v>
      </c>
      <c r="BB503" s="27" t="s">
        <v>704</v>
      </c>
      <c r="BC503" s="27" t="s">
        <v>704</v>
      </c>
      <c r="BD503" s="27" t="s">
        <v>704</v>
      </c>
      <c r="BE503" s="27" t="s">
        <v>704</v>
      </c>
      <c r="BF503" s="27" t="s">
        <v>704</v>
      </c>
      <c r="BG503" s="27" t="s">
        <v>704</v>
      </c>
      <c r="BH503" s="27" t="s">
        <v>704</v>
      </c>
      <c r="BI503" s="27" t="s">
        <v>704</v>
      </c>
      <c r="BJ503" s="27" t="s">
        <v>704</v>
      </c>
      <c r="BK503" s="27" t="s">
        <v>704</v>
      </c>
      <c r="BL503" s="27" t="s">
        <v>704</v>
      </c>
      <c r="BM503" s="27" t="s">
        <v>704</v>
      </c>
      <c r="BN503" s="27" t="s">
        <v>704</v>
      </c>
      <c r="BO503" s="27" t="s">
        <v>704</v>
      </c>
      <c r="BP503" s="27" t="s">
        <v>704</v>
      </c>
      <c r="BQ503" s="27" t="s">
        <v>704</v>
      </c>
      <c r="BR503" s="27" t="s">
        <v>704</v>
      </c>
      <c r="BS503" s="27" t="s">
        <v>704</v>
      </c>
      <c r="BT503" s="27" t="s">
        <v>704</v>
      </c>
      <c r="BU503" s="27" t="s">
        <v>704</v>
      </c>
      <c r="BV503" s="27" t="s">
        <v>704</v>
      </c>
      <c r="BW503" s="27" t="s">
        <v>704</v>
      </c>
      <c r="BX503" s="27" t="s">
        <v>704</v>
      </c>
      <c r="BY503" s="27" t="s">
        <v>704</v>
      </c>
      <c r="BZ503" s="27" t="s">
        <v>704</v>
      </c>
      <c r="CA503" s="27" t="s">
        <v>704</v>
      </c>
      <c r="CB503" s="27" t="s">
        <v>704</v>
      </c>
      <c r="CC503" s="27" t="s">
        <v>704</v>
      </c>
      <c r="CD503" s="27" t="s">
        <v>704</v>
      </c>
      <c r="CE503" s="27" t="s">
        <v>704</v>
      </c>
      <c r="CF503" s="27" t="s">
        <v>704</v>
      </c>
      <c r="CG503" s="27" t="s">
        <v>704</v>
      </c>
      <c r="CH503" s="27" t="s">
        <v>704</v>
      </c>
      <c r="CI503" s="27" t="s">
        <v>704</v>
      </c>
      <c r="CJ503" s="27" t="s">
        <v>704</v>
      </c>
      <c r="CK503" s="27" t="s">
        <v>704</v>
      </c>
      <c r="CL503" s="27" t="s">
        <v>704</v>
      </c>
      <c r="CM503" s="27" t="s">
        <v>704</v>
      </c>
      <c r="CN503" s="27" t="s">
        <v>704</v>
      </c>
      <c r="CO503" s="27" t="s">
        <v>704</v>
      </c>
      <c r="CP503" s="27" t="s">
        <v>704</v>
      </c>
      <c r="CQ503" s="27" t="s">
        <v>704</v>
      </c>
      <c r="CR503" s="27" t="s">
        <v>704</v>
      </c>
      <c r="CS503" s="27" t="s">
        <v>704</v>
      </c>
      <c r="CT503" s="27" t="s">
        <v>704</v>
      </c>
      <c r="CU503" s="27" t="s">
        <v>704</v>
      </c>
      <c r="CV503" s="27" t="s">
        <v>704</v>
      </c>
      <c r="CW503" s="27" t="s">
        <v>704</v>
      </c>
      <c r="CX503" s="27" t="s">
        <v>704</v>
      </c>
      <c r="CY503" s="27" t="s">
        <v>704</v>
      </c>
      <c r="CZ503" s="27" t="s">
        <v>704</v>
      </c>
      <c r="DA503" s="27" t="s">
        <v>704</v>
      </c>
      <c r="DB503" s="27" t="s">
        <v>698</v>
      </c>
      <c r="DC503" s="27" t="s">
        <v>698</v>
      </c>
      <c r="DD503" s="27" t="s">
        <v>698</v>
      </c>
      <c r="DE503" s="27" t="s">
        <v>698</v>
      </c>
      <c r="DF503" s="27" t="s">
        <v>704</v>
      </c>
      <c r="DG503" s="27" t="s">
        <v>704</v>
      </c>
      <c r="DH503" s="27" t="s">
        <v>704</v>
      </c>
      <c r="DI503" s="27" t="s">
        <v>704</v>
      </c>
      <c r="DJ503" s="27" t="s">
        <v>704</v>
      </c>
      <c r="DK503" s="27" t="s">
        <v>704</v>
      </c>
      <c r="DL503" s="27" t="s">
        <v>704</v>
      </c>
      <c r="DM503" s="27" t="s">
        <v>704</v>
      </c>
      <c r="DN503" s="27" t="s">
        <v>704</v>
      </c>
      <c r="DO503" s="27" t="s">
        <v>704</v>
      </c>
      <c r="DP503" s="27" t="s">
        <v>704</v>
      </c>
      <c r="DQ503" s="27" t="s">
        <v>704</v>
      </c>
      <c r="DR503" s="27" t="s">
        <v>704</v>
      </c>
      <c r="DS503" s="27"/>
      <c r="DT503" s="27" t="s">
        <v>704</v>
      </c>
      <c r="DU503" s="27" t="s">
        <v>704</v>
      </c>
      <c r="DV503" s="27" t="s">
        <v>704</v>
      </c>
      <c r="DW503" s="27" t="s">
        <v>704</v>
      </c>
      <c r="DX503" s="27" t="s">
        <v>704</v>
      </c>
      <c r="DY503" s="27" t="s">
        <v>704</v>
      </c>
      <c r="DZ503" s="27" t="s">
        <v>704</v>
      </c>
      <c r="EA503" s="27" t="s">
        <v>704</v>
      </c>
      <c r="EB503" s="27" t="s">
        <v>704</v>
      </c>
      <c r="EC503" s="27" t="s">
        <v>704</v>
      </c>
      <c r="ED503" s="27" t="s">
        <v>704</v>
      </c>
      <c r="EE503" s="27" t="s">
        <v>704</v>
      </c>
      <c r="EF503" s="27" t="s">
        <v>704</v>
      </c>
      <c r="EG503" s="27" t="s">
        <v>694</v>
      </c>
      <c r="EH503" s="27" t="s">
        <v>704</v>
      </c>
      <c r="EI503" s="27" t="s">
        <v>694</v>
      </c>
      <c r="EJ503" s="27" t="s">
        <v>704</v>
      </c>
      <c r="EK503" s="27" t="s">
        <v>694</v>
      </c>
      <c r="EL503" s="27" t="s">
        <v>704</v>
      </c>
      <c r="EM503" s="27" t="s">
        <v>694</v>
      </c>
      <c r="EN503" s="27" t="s">
        <v>704</v>
      </c>
      <c r="EO503" s="27" t="s">
        <v>694</v>
      </c>
      <c r="EP503" s="27" t="s">
        <v>704</v>
      </c>
      <c r="EQ503" s="27" t="s">
        <v>694</v>
      </c>
      <c r="ER503" s="27" t="s">
        <v>704</v>
      </c>
      <c r="ES503" s="27" t="s">
        <v>694</v>
      </c>
      <c r="ET503" s="27" t="s">
        <v>704</v>
      </c>
      <c r="EU503" s="27" t="s">
        <v>694</v>
      </c>
      <c r="EV503" s="27" t="s">
        <v>704</v>
      </c>
      <c r="EW503" s="27" t="s">
        <v>694</v>
      </c>
      <c r="EX503" s="27" t="s">
        <v>704</v>
      </c>
      <c r="EY503" s="27" t="s">
        <v>694</v>
      </c>
      <c r="EZ503" s="27" t="s">
        <v>704</v>
      </c>
      <c r="FA503" s="27" t="s">
        <v>694</v>
      </c>
      <c r="FB503" s="27" t="s">
        <v>704</v>
      </c>
      <c r="FC503" s="27" t="s">
        <v>694</v>
      </c>
      <c r="FD503" s="27" t="s">
        <v>704</v>
      </c>
      <c r="FE503" s="27" t="s">
        <v>694</v>
      </c>
      <c r="FF503" s="27" t="s">
        <v>704</v>
      </c>
      <c r="FG503" s="27" t="s">
        <v>698</v>
      </c>
      <c r="FH503" s="27" t="s">
        <v>704</v>
      </c>
      <c r="FI503" s="27" t="s">
        <v>698</v>
      </c>
      <c r="FJ503" s="27" t="s">
        <v>694</v>
      </c>
      <c r="FK503" s="27" t="s">
        <v>698</v>
      </c>
      <c r="FL503" s="27" t="s">
        <v>694</v>
      </c>
      <c r="FM503" s="27" t="s">
        <v>698</v>
      </c>
      <c r="FN503" s="27" t="s">
        <v>694</v>
      </c>
      <c r="FO503" s="72" t="s">
        <v>1175</v>
      </c>
      <c r="FP503" s="72" t="s">
        <v>698</v>
      </c>
      <c r="FQ503" s="72" t="s">
        <v>1176</v>
      </c>
      <c r="FR503" s="72" t="s">
        <v>2116</v>
      </c>
      <c r="FS503" s="72" t="s">
        <v>1178</v>
      </c>
      <c r="FT503" s="72" t="s">
        <v>698</v>
      </c>
      <c r="FU503" s="72" t="s">
        <v>698</v>
      </c>
      <c r="FV503" s="72" t="s">
        <v>698</v>
      </c>
      <c r="FW503" s="78" t="s">
        <v>698</v>
      </c>
      <c r="FX503" s="78" t="s">
        <v>698</v>
      </c>
      <c r="FY503" s="72" t="s">
        <v>698</v>
      </c>
      <c r="FZ503" s="90"/>
      <c r="GA503" s="90"/>
      <c r="GB503" s="90"/>
      <c r="GC503" s="90"/>
      <c r="GD503" s="90"/>
      <c r="GE503" s="90"/>
      <c r="GF503" s="90"/>
      <c r="GG503" s="90"/>
      <c r="GH503" s="105" t="s">
        <v>1179</v>
      </c>
      <c r="GI503" s="106"/>
      <c r="GJ503" s="27"/>
      <c r="GK503" s="28"/>
      <c r="GL503" s="27"/>
    </row>
    <row r="504" spans="1:194" x14ac:dyDescent="0.25">
      <c r="A504" s="71" t="str">
        <f t="shared" si="46"/>
        <v>Expenditure: Operational Cost - External Computer Service</v>
      </c>
      <c r="B504" s="27" t="s">
        <v>694</v>
      </c>
      <c r="C504" s="27" t="str">
        <f t="shared" si="47"/>
        <v>IE010025000000000000000000000000000000</v>
      </c>
      <c r="D504" s="23" t="s">
        <v>1166</v>
      </c>
      <c r="E504" s="23" t="s">
        <v>724</v>
      </c>
      <c r="F504" s="23" t="s">
        <v>1020</v>
      </c>
      <c r="G504" s="23" t="s">
        <v>697</v>
      </c>
      <c r="H504" s="23" t="s">
        <v>697</v>
      </c>
      <c r="I504" s="23" t="s">
        <v>697</v>
      </c>
      <c r="J504" s="23" t="s">
        <v>697</v>
      </c>
      <c r="K504" s="23" t="s">
        <v>697</v>
      </c>
      <c r="L504" s="23" t="s">
        <v>697</v>
      </c>
      <c r="M504" s="23" t="s">
        <v>697</v>
      </c>
      <c r="N504" s="23" t="s">
        <v>697</v>
      </c>
      <c r="O504" s="23" t="s">
        <v>697</v>
      </c>
      <c r="P504" s="23" t="s">
        <v>697</v>
      </c>
      <c r="Q504" s="27">
        <v>0</v>
      </c>
      <c r="R504" s="27" t="s">
        <v>698</v>
      </c>
      <c r="S504" s="27" t="s">
        <v>698</v>
      </c>
      <c r="T504" s="28" t="s">
        <v>694</v>
      </c>
      <c r="U504" s="28"/>
      <c r="V504" s="27" t="s">
        <v>2322</v>
      </c>
      <c r="W504" s="27" t="s">
        <v>905</v>
      </c>
      <c r="X504" s="27"/>
      <c r="Y504" s="27" t="s">
        <v>2323</v>
      </c>
      <c r="Z504" s="27"/>
      <c r="AA504" s="27"/>
      <c r="AB504" s="27"/>
      <c r="AC504" s="27"/>
      <c r="AD504" s="27"/>
      <c r="AE504" s="27"/>
      <c r="AF504" s="27"/>
      <c r="AG504" s="27"/>
      <c r="AH504" s="27"/>
      <c r="AI504" s="27" t="s">
        <v>2324</v>
      </c>
      <c r="AJ504" s="28" t="s">
        <v>694</v>
      </c>
      <c r="AK504" s="27" t="s">
        <v>694</v>
      </c>
      <c r="AL504" s="27" t="s">
        <v>694</v>
      </c>
      <c r="AM504" s="27" t="s">
        <v>694</v>
      </c>
      <c r="AN504" s="27" t="s">
        <v>694</v>
      </c>
      <c r="AO504" s="27" t="s">
        <v>694</v>
      </c>
      <c r="AP504" s="27" t="s">
        <v>694</v>
      </c>
      <c r="AQ504" s="27" t="s">
        <v>694</v>
      </c>
      <c r="AR504" s="27" t="s">
        <v>694</v>
      </c>
      <c r="AS504" s="27" t="s">
        <v>694</v>
      </c>
      <c r="AT504" s="27" t="s">
        <v>694</v>
      </c>
      <c r="AU504" s="27" t="s">
        <v>694</v>
      </c>
      <c r="AV504" s="27" t="s">
        <v>694</v>
      </c>
      <c r="AW504" s="27" t="s">
        <v>694</v>
      </c>
      <c r="AX504" s="27" t="s">
        <v>694</v>
      </c>
      <c r="AY504" s="27" t="s">
        <v>694</v>
      </c>
      <c r="AZ504" s="27" t="s">
        <v>694</v>
      </c>
      <c r="BA504" s="27" t="s">
        <v>694</v>
      </c>
      <c r="BB504" s="27" t="s">
        <v>694</v>
      </c>
      <c r="BC504" s="27" t="s">
        <v>694</v>
      </c>
      <c r="BD504" s="27" t="s">
        <v>694</v>
      </c>
      <c r="BE504" s="27" t="s">
        <v>694</v>
      </c>
      <c r="BF504" s="27" t="s">
        <v>694</v>
      </c>
      <c r="BG504" s="27" t="s">
        <v>694</v>
      </c>
      <c r="BH504" s="27" t="s">
        <v>694</v>
      </c>
      <c r="BI504" s="27" t="s">
        <v>694</v>
      </c>
      <c r="BJ504" s="27" t="s">
        <v>694</v>
      </c>
      <c r="BK504" s="27" t="s">
        <v>694</v>
      </c>
      <c r="BL504" s="27" t="s">
        <v>694</v>
      </c>
      <c r="BM504" s="27" t="s">
        <v>694</v>
      </c>
      <c r="BN504" s="27" t="s">
        <v>694</v>
      </c>
      <c r="BO504" s="27" t="s">
        <v>694</v>
      </c>
      <c r="BP504" s="27" t="s">
        <v>694</v>
      </c>
      <c r="BQ504" s="27" t="s">
        <v>694</v>
      </c>
      <c r="BR504" s="27" t="s">
        <v>694</v>
      </c>
      <c r="BS504" s="27" t="s">
        <v>694</v>
      </c>
      <c r="BT504" s="27" t="s">
        <v>694</v>
      </c>
      <c r="BU504" s="27" t="s">
        <v>694</v>
      </c>
      <c r="BV504" s="27" t="s">
        <v>694</v>
      </c>
      <c r="BW504" s="27" t="s">
        <v>694</v>
      </c>
      <c r="BX504" s="27" t="s">
        <v>694</v>
      </c>
      <c r="BY504" s="27" t="s">
        <v>694</v>
      </c>
      <c r="BZ504" s="27" t="s">
        <v>694</v>
      </c>
      <c r="CA504" s="27" t="s">
        <v>694</v>
      </c>
      <c r="CB504" s="27" t="s">
        <v>694</v>
      </c>
      <c r="CC504" s="27" t="s">
        <v>694</v>
      </c>
      <c r="CD504" s="27" t="s">
        <v>694</v>
      </c>
      <c r="CE504" s="27" t="s">
        <v>694</v>
      </c>
      <c r="CF504" s="27" t="s">
        <v>694</v>
      </c>
      <c r="CG504" s="27" t="s">
        <v>694</v>
      </c>
      <c r="CH504" s="27" t="s">
        <v>694</v>
      </c>
      <c r="CI504" s="27" t="s">
        <v>694</v>
      </c>
      <c r="CJ504" s="27" t="s">
        <v>694</v>
      </c>
      <c r="CK504" s="27" t="s">
        <v>694</v>
      </c>
      <c r="CL504" s="27" t="s">
        <v>694</v>
      </c>
      <c r="CM504" s="27" t="s">
        <v>694</v>
      </c>
      <c r="CN504" s="27" t="s">
        <v>694</v>
      </c>
      <c r="CO504" s="27" t="s">
        <v>694</v>
      </c>
      <c r="CP504" s="27" t="s">
        <v>694</v>
      </c>
      <c r="CQ504" s="27" t="s">
        <v>694</v>
      </c>
      <c r="CR504" s="27" t="s">
        <v>694</v>
      </c>
      <c r="CS504" s="27" t="s">
        <v>694</v>
      </c>
      <c r="CT504" s="27" t="s">
        <v>694</v>
      </c>
      <c r="CU504" s="27" t="s">
        <v>694</v>
      </c>
      <c r="CV504" s="27" t="s">
        <v>694</v>
      </c>
      <c r="CW504" s="27" t="s">
        <v>694</v>
      </c>
      <c r="CX504" s="27" t="s">
        <v>694</v>
      </c>
      <c r="CY504" s="27" t="s">
        <v>694</v>
      </c>
      <c r="CZ504" s="27" t="s">
        <v>694</v>
      </c>
      <c r="DA504" s="27" t="s">
        <v>694</v>
      </c>
      <c r="DB504" s="27" t="s">
        <v>694</v>
      </c>
      <c r="DC504" s="27" t="s">
        <v>694</v>
      </c>
      <c r="DD504" s="27" t="s">
        <v>694</v>
      </c>
      <c r="DE504" s="27" t="s">
        <v>694</v>
      </c>
      <c r="DF504" s="27" t="s">
        <v>694</v>
      </c>
      <c r="DG504" s="27" t="s">
        <v>694</v>
      </c>
      <c r="DH504" s="27" t="s">
        <v>694</v>
      </c>
      <c r="DI504" s="27" t="s">
        <v>694</v>
      </c>
      <c r="DJ504" s="27" t="s">
        <v>694</v>
      </c>
      <c r="DK504" s="27" t="s">
        <v>694</v>
      </c>
      <c r="DL504" s="27" t="s">
        <v>694</v>
      </c>
      <c r="DM504" s="27" t="s">
        <v>694</v>
      </c>
      <c r="DN504" s="27" t="s">
        <v>694</v>
      </c>
      <c r="DO504" s="27" t="s">
        <v>694</v>
      </c>
      <c r="DP504" s="27" t="s">
        <v>694</v>
      </c>
      <c r="DQ504" s="27" t="s">
        <v>694</v>
      </c>
      <c r="DR504" s="27" t="s">
        <v>694</v>
      </c>
      <c r="DS504" s="27"/>
      <c r="DT504" s="27" t="s">
        <v>694</v>
      </c>
      <c r="DU504" s="27" t="s">
        <v>694</v>
      </c>
      <c r="DV504" s="27" t="s">
        <v>694</v>
      </c>
      <c r="DW504" s="27" t="s">
        <v>694</v>
      </c>
      <c r="DX504" s="27" t="s">
        <v>694</v>
      </c>
      <c r="DY504" s="27" t="s">
        <v>694</v>
      </c>
      <c r="DZ504" s="27" t="s">
        <v>694</v>
      </c>
      <c r="EA504" s="27" t="s">
        <v>694</v>
      </c>
      <c r="EB504" s="27" t="s">
        <v>694</v>
      </c>
      <c r="EC504" s="27" t="s">
        <v>694</v>
      </c>
      <c r="ED504" s="27" t="s">
        <v>694</v>
      </c>
      <c r="EE504" s="27" t="s">
        <v>694</v>
      </c>
      <c r="EF504" s="27" t="s">
        <v>694</v>
      </c>
      <c r="EG504" s="27" t="s">
        <v>694</v>
      </c>
      <c r="EH504" s="27" t="s">
        <v>694</v>
      </c>
      <c r="EI504" s="27" t="s">
        <v>694</v>
      </c>
      <c r="EJ504" s="27" t="s">
        <v>694</v>
      </c>
      <c r="EK504" s="27" t="s">
        <v>694</v>
      </c>
      <c r="EL504" s="27" t="s">
        <v>694</v>
      </c>
      <c r="EM504" s="27" t="s">
        <v>694</v>
      </c>
      <c r="EN504" s="27" t="s">
        <v>694</v>
      </c>
      <c r="EO504" s="27" t="s">
        <v>694</v>
      </c>
      <c r="EP504" s="27" t="s">
        <v>694</v>
      </c>
      <c r="EQ504" s="27" t="s">
        <v>694</v>
      </c>
      <c r="ER504" s="27" t="s">
        <v>694</v>
      </c>
      <c r="ES504" s="27" t="s">
        <v>694</v>
      </c>
      <c r="ET504" s="27" t="s">
        <v>694</v>
      </c>
      <c r="EU504" s="27" t="s">
        <v>694</v>
      </c>
      <c r="EV504" s="27" t="s">
        <v>694</v>
      </c>
      <c r="EW504" s="27" t="s">
        <v>694</v>
      </c>
      <c r="EX504" s="27" t="s">
        <v>694</v>
      </c>
      <c r="EY504" s="27" t="s">
        <v>694</v>
      </c>
      <c r="EZ504" s="27" t="s">
        <v>694</v>
      </c>
      <c r="FA504" s="27" t="s">
        <v>694</v>
      </c>
      <c r="FB504" s="27" t="s">
        <v>694</v>
      </c>
      <c r="FC504" s="27" t="s">
        <v>694</v>
      </c>
      <c r="FD504" s="27" t="s">
        <v>694</v>
      </c>
      <c r="FE504" s="27" t="s">
        <v>694</v>
      </c>
      <c r="FF504" s="27" t="s">
        <v>694</v>
      </c>
      <c r="FG504" s="27" t="s">
        <v>694</v>
      </c>
      <c r="FH504" s="27" t="s">
        <v>694</v>
      </c>
      <c r="FI504" s="27" t="s">
        <v>694</v>
      </c>
      <c r="FJ504" s="27" t="s">
        <v>694</v>
      </c>
      <c r="FK504" s="27" t="s">
        <v>694</v>
      </c>
      <c r="FL504" s="27" t="s">
        <v>694</v>
      </c>
      <c r="FM504" s="27" t="s">
        <v>694</v>
      </c>
      <c r="FN504" s="27" t="s">
        <v>694</v>
      </c>
      <c r="FO504" s="72" t="s">
        <v>698</v>
      </c>
      <c r="FP504" s="72" t="s">
        <v>698</v>
      </c>
      <c r="FQ504" s="72" t="s">
        <v>698</v>
      </c>
      <c r="FR504" s="72" t="s">
        <v>698</v>
      </c>
      <c r="FS504" s="72" t="s">
        <v>698</v>
      </c>
      <c r="FT504" s="72" t="s">
        <v>698</v>
      </c>
      <c r="FU504" s="72" t="s">
        <v>698</v>
      </c>
      <c r="FV504" s="72" t="s">
        <v>698</v>
      </c>
      <c r="FW504" s="78" t="s">
        <v>698</v>
      </c>
      <c r="FX504" s="78" t="s">
        <v>698</v>
      </c>
      <c r="FY504" s="72" t="s">
        <v>698</v>
      </c>
      <c r="FZ504" s="90"/>
      <c r="GA504" s="90"/>
      <c r="GB504" s="90"/>
      <c r="GC504" s="90"/>
      <c r="GD504" s="90"/>
      <c r="GE504" s="90"/>
      <c r="GF504" s="90"/>
      <c r="GG504" s="90"/>
      <c r="GH504" s="105" t="s">
        <v>694</v>
      </c>
      <c r="GI504" s="106"/>
      <c r="GJ504" s="27"/>
      <c r="GK504" s="28"/>
      <c r="GL504" s="27"/>
    </row>
    <row r="505" spans="1:194" x14ac:dyDescent="0.25">
      <c r="A505" s="71" t="str">
        <f>CONCATENATE($W$7,": ",$X$444," - ",$Y$504,": ",Z505)</f>
        <v>Expenditure: Operational Cost - External Computer Service: Data Lines</v>
      </c>
      <c r="B505" s="27" t="s">
        <v>1190</v>
      </c>
      <c r="C505" s="27" t="str">
        <f t="shared" si="47"/>
        <v>IE010025001000000000000000000000000000</v>
      </c>
      <c r="D505" s="23" t="s">
        <v>1166</v>
      </c>
      <c r="E505" s="23" t="s">
        <v>724</v>
      </c>
      <c r="F505" s="23" t="s">
        <v>1020</v>
      </c>
      <c r="G505" s="23" t="s">
        <v>702</v>
      </c>
      <c r="H505" s="23" t="s">
        <v>697</v>
      </c>
      <c r="I505" s="23" t="s">
        <v>697</v>
      </c>
      <c r="J505" s="23" t="s">
        <v>697</v>
      </c>
      <c r="K505" s="23" t="s">
        <v>697</v>
      </c>
      <c r="L505" s="23" t="s">
        <v>697</v>
      </c>
      <c r="M505" s="23" t="s">
        <v>697</v>
      </c>
      <c r="N505" s="23" t="s">
        <v>697</v>
      </c>
      <c r="O505" s="23" t="s">
        <v>697</v>
      </c>
      <c r="P505" s="23" t="s">
        <v>697</v>
      </c>
      <c r="Q505" s="27">
        <v>0</v>
      </c>
      <c r="R505" s="27" t="s">
        <v>704</v>
      </c>
      <c r="S505" s="27" t="s">
        <v>698</v>
      </c>
      <c r="T505" s="28" t="s">
        <v>694</v>
      </c>
      <c r="U505" s="28"/>
      <c r="V505" s="27" t="s">
        <v>2325</v>
      </c>
      <c r="W505" s="27" t="s">
        <v>905</v>
      </c>
      <c r="X505" s="27"/>
      <c r="Y505" s="27"/>
      <c r="Z505" s="27" t="s">
        <v>2326</v>
      </c>
      <c r="AA505" s="27"/>
      <c r="AB505" s="27"/>
      <c r="AC505" s="27"/>
      <c r="AD505" s="27"/>
      <c r="AE505" s="27"/>
      <c r="AF505" s="27"/>
      <c r="AG505" s="27"/>
      <c r="AH505" s="27"/>
      <c r="AI505" s="27" t="s">
        <v>2327</v>
      </c>
      <c r="AJ505" s="28" t="s">
        <v>704</v>
      </c>
      <c r="AK505" s="27" t="s">
        <v>698</v>
      </c>
      <c r="AL505" s="27" t="s">
        <v>698</v>
      </c>
      <c r="AM505" s="27" t="s">
        <v>698</v>
      </c>
      <c r="AN505" s="27" t="s">
        <v>698</v>
      </c>
      <c r="AO505" s="27" t="s">
        <v>698</v>
      </c>
      <c r="AP505" s="27" t="s">
        <v>698</v>
      </c>
      <c r="AQ505" s="27" t="s">
        <v>698</v>
      </c>
      <c r="AR505" s="27" t="s">
        <v>698</v>
      </c>
      <c r="AS505" s="27" t="s">
        <v>698</v>
      </c>
      <c r="AT505" s="27" t="s">
        <v>698</v>
      </c>
      <c r="AU505" s="27" t="s">
        <v>698</v>
      </c>
      <c r="AV505" s="27" t="s">
        <v>698</v>
      </c>
      <c r="AW505" s="27" t="s">
        <v>698</v>
      </c>
      <c r="AX505" s="27" t="s">
        <v>698</v>
      </c>
      <c r="AY505" s="27" t="s">
        <v>698</v>
      </c>
      <c r="AZ505" s="27" t="s">
        <v>698</v>
      </c>
      <c r="BA505" s="27" t="s">
        <v>698</v>
      </c>
      <c r="BB505" s="27" t="s">
        <v>698</v>
      </c>
      <c r="BC505" s="27" t="s">
        <v>698</v>
      </c>
      <c r="BD505" s="27" t="s">
        <v>698</v>
      </c>
      <c r="BE505" s="27" t="s">
        <v>698</v>
      </c>
      <c r="BF505" s="27" t="s">
        <v>698</v>
      </c>
      <c r="BG505" s="27" t="s">
        <v>698</v>
      </c>
      <c r="BH505" s="27" t="s">
        <v>698</v>
      </c>
      <c r="BI505" s="27" t="s">
        <v>698</v>
      </c>
      <c r="BJ505" s="27" t="s">
        <v>698</v>
      </c>
      <c r="BK505" s="27" t="s">
        <v>698</v>
      </c>
      <c r="BL505" s="27" t="s">
        <v>698</v>
      </c>
      <c r="BM505" s="27" t="s">
        <v>698</v>
      </c>
      <c r="BN505" s="27" t="s">
        <v>698</v>
      </c>
      <c r="BO505" s="27" t="s">
        <v>698</v>
      </c>
      <c r="BP505" s="27" t="s">
        <v>698</v>
      </c>
      <c r="BQ505" s="27" t="s">
        <v>698</v>
      </c>
      <c r="BR505" s="27" t="s">
        <v>698</v>
      </c>
      <c r="BS505" s="27" t="s">
        <v>698</v>
      </c>
      <c r="BT505" s="27" t="s">
        <v>698</v>
      </c>
      <c r="BU505" s="27" t="s">
        <v>698</v>
      </c>
      <c r="BV505" s="27" t="s">
        <v>698</v>
      </c>
      <c r="BW505" s="27" t="s">
        <v>698</v>
      </c>
      <c r="BX505" s="27" t="s">
        <v>698</v>
      </c>
      <c r="BY505" s="27" t="s">
        <v>698</v>
      </c>
      <c r="BZ505" s="27" t="s">
        <v>698</v>
      </c>
      <c r="CA505" s="27" t="s">
        <v>698</v>
      </c>
      <c r="CB505" s="27" t="s">
        <v>698</v>
      </c>
      <c r="CC505" s="27" t="s">
        <v>698</v>
      </c>
      <c r="CD505" s="27" t="s">
        <v>698</v>
      </c>
      <c r="CE505" s="27" t="s">
        <v>698</v>
      </c>
      <c r="CF505" s="27" t="s">
        <v>698</v>
      </c>
      <c r="CG505" s="27" t="s">
        <v>704</v>
      </c>
      <c r="CH505" s="27" t="s">
        <v>698</v>
      </c>
      <c r="CI505" s="27" t="s">
        <v>698</v>
      </c>
      <c r="CJ505" s="27" t="s">
        <v>698</v>
      </c>
      <c r="CK505" s="27" t="s">
        <v>698</v>
      </c>
      <c r="CL505" s="27" t="s">
        <v>698</v>
      </c>
      <c r="CM505" s="27" t="s">
        <v>698</v>
      </c>
      <c r="CN505" s="27" t="s">
        <v>698</v>
      </c>
      <c r="CO505" s="27" t="s">
        <v>698</v>
      </c>
      <c r="CP505" s="27" t="s">
        <v>698</v>
      </c>
      <c r="CQ505" s="27" t="s">
        <v>698</v>
      </c>
      <c r="CR505" s="27" t="s">
        <v>704</v>
      </c>
      <c r="CS505" s="27" t="s">
        <v>698</v>
      </c>
      <c r="CT505" s="27" t="s">
        <v>698</v>
      </c>
      <c r="CU505" s="27" t="s">
        <v>698</v>
      </c>
      <c r="CV505" s="27" t="s">
        <v>698</v>
      </c>
      <c r="CW505" s="27" t="s">
        <v>698</v>
      </c>
      <c r="CX505" s="27" t="s">
        <v>698</v>
      </c>
      <c r="CY505" s="27" t="s">
        <v>698</v>
      </c>
      <c r="CZ505" s="27" t="s">
        <v>698</v>
      </c>
      <c r="DA505" s="27" t="s">
        <v>698</v>
      </c>
      <c r="DB505" s="27" t="s">
        <v>698</v>
      </c>
      <c r="DC505" s="27" t="s">
        <v>698</v>
      </c>
      <c r="DD505" s="27" t="s">
        <v>698</v>
      </c>
      <c r="DE505" s="27" t="s">
        <v>698</v>
      </c>
      <c r="DF505" s="27" t="s">
        <v>698</v>
      </c>
      <c r="DG505" s="27" t="s">
        <v>698</v>
      </c>
      <c r="DH505" s="27" t="s">
        <v>698</v>
      </c>
      <c r="DI505" s="27" t="s">
        <v>698</v>
      </c>
      <c r="DJ505" s="27" t="s">
        <v>698</v>
      </c>
      <c r="DK505" s="27" t="s">
        <v>698</v>
      </c>
      <c r="DL505" s="27" t="s">
        <v>698</v>
      </c>
      <c r="DM505" s="27" t="s">
        <v>698</v>
      </c>
      <c r="DN505" s="27" t="s">
        <v>698</v>
      </c>
      <c r="DO505" s="27" t="s">
        <v>698</v>
      </c>
      <c r="DP505" s="27" t="s">
        <v>698</v>
      </c>
      <c r="DQ505" s="27" t="s">
        <v>698</v>
      </c>
      <c r="DR505" s="27" t="s">
        <v>698</v>
      </c>
      <c r="DS505" s="27"/>
      <c r="DT505" s="27" t="s">
        <v>698</v>
      </c>
      <c r="DU505" s="27" t="s">
        <v>698</v>
      </c>
      <c r="DV505" s="27" t="s">
        <v>698</v>
      </c>
      <c r="DW505" s="27" t="s">
        <v>698</v>
      </c>
      <c r="DX505" s="27" t="s">
        <v>698</v>
      </c>
      <c r="DY505" s="27" t="s">
        <v>698</v>
      </c>
      <c r="DZ505" s="27" t="s">
        <v>698</v>
      </c>
      <c r="EA505" s="27" t="s">
        <v>698</v>
      </c>
      <c r="EB505" s="27" t="s">
        <v>698</v>
      </c>
      <c r="EC505" s="27" t="s">
        <v>698</v>
      </c>
      <c r="ED505" s="27" t="s">
        <v>698</v>
      </c>
      <c r="EE505" s="27" t="s">
        <v>698</v>
      </c>
      <c r="EF505" s="27" t="s">
        <v>698</v>
      </c>
      <c r="EG505" s="27" t="s">
        <v>694</v>
      </c>
      <c r="EH505" s="27" t="s">
        <v>698</v>
      </c>
      <c r="EI505" s="27" t="s">
        <v>698</v>
      </c>
      <c r="EJ505" s="27" t="s">
        <v>698</v>
      </c>
      <c r="EK505" s="27" t="s">
        <v>698</v>
      </c>
      <c r="EL505" s="27" t="s">
        <v>698</v>
      </c>
      <c r="EM505" s="27" t="s">
        <v>698</v>
      </c>
      <c r="EN505" s="27" t="s">
        <v>698</v>
      </c>
      <c r="EO505" s="27" t="s">
        <v>698</v>
      </c>
      <c r="EP505" s="27" t="s">
        <v>698</v>
      </c>
      <c r="EQ505" s="27" t="s">
        <v>698</v>
      </c>
      <c r="ER505" s="27" t="s">
        <v>698</v>
      </c>
      <c r="ES505" s="27" t="s">
        <v>698</v>
      </c>
      <c r="ET505" s="27" t="s">
        <v>698</v>
      </c>
      <c r="EU505" s="27" t="s">
        <v>698</v>
      </c>
      <c r="EV505" s="27" t="s">
        <v>698</v>
      </c>
      <c r="EW505" s="27" t="s">
        <v>698</v>
      </c>
      <c r="EX505" s="27" t="s">
        <v>698</v>
      </c>
      <c r="EY505" s="27" t="s">
        <v>698</v>
      </c>
      <c r="EZ505" s="27" t="s">
        <v>698</v>
      </c>
      <c r="FA505" s="27" t="s">
        <v>698</v>
      </c>
      <c r="FB505" s="27" t="s">
        <v>698</v>
      </c>
      <c r="FC505" s="27" t="s">
        <v>698</v>
      </c>
      <c r="FD505" s="27" t="s">
        <v>698</v>
      </c>
      <c r="FE505" s="27" t="s">
        <v>694</v>
      </c>
      <c r="FF505" s="27" t="s">
        <v>698</v>
      </c>
      <c r="FG505" s="27" t="s">
        <v>698</v>
      </c>
      <c r="FH505" s="27" t="s">
        <v>698</v>
      </c>
      <c r="FI505" s="27" t="s">
        <v>698</v>
      </c>
      <c r="FJ505" s="27" t="s">
        <v>694</v>
      </c>
      <c r="FK505" s="27" t="s">
        <v>698</v>
      </c>
      <c r="FL505" s="27" t="s">
        <v>698</v>
      </c>
      <c r="FM505" s="27" t="s">
        <v>698</v>
      </c>
      <c r="FN505" s="27" t="s">
        <v>694</v>
      </c>
      <c r="FO505" s="72" t="s">
        <v>1175</v>
      </c>
      <c r="FP505" s="72" t="s">
        <v>698</v>
      </c>
      <c r="FQ505" s="72" t="s">
        <v>1176</v>
      </c>
      <c r="FR505" s="72" t="s">
        <v>2116</v>
      </c>
      <c r="FS505" s="72" t="s">
        <v>1178</v>
      </c>
      <c r="FT505" s="72" t="s">
        <v>698</v>
      </c>
      <c r="FU505" s="72" t="s">
        <v>698</v>
      </c>
      <c r="FV505" s="72" t="s">
        <v>698</v>
      </c>
      <c r="FW505" s="78" t="s">
        <v>698</v>
      </c>
      <c r="FX505" s="78" t="s">
        <v>698</v>
      </c>
      <c r="FY505" s="72" t="s">
        <v>698</v>
      </c>
      <c r="FZ505" s="90"/>
      <c r="GA505" s="90"/>
      <c r="GB505" s="90"/>
      <c r="GC505" s="90"/>
      <c r="GD505" s="90"/>
      <c r="GE505" s="90"/>
      <c r="GF505" s="90"/>
      <c r="GG505" s="90"/>
      <c r="GH505" s="105" t="s">
        <v>1179</v>
      </c>
      <c r="GI505" s="106"/>
      <c r="GJ505" s="27"/>
      <c r="GK505" s="28"/>
      <c r="GL505" s="27"/>
    </row>
    <row r="506" spans="1:194" x14ac:dyDescent="0.25">
      <c r="A506" s="71" t="str">
        <f t="shared" ref="A506:A517" si="52">CONCATENATE($W$7,": ",$X$444," - ",$Y$504,": ",Z506)</f>
        <v>Expenditure: Operational Cost - External Computer Service: GPS Licence Fees</v>
      </c>
      <c r="B506" s="27" t="s">
        <v>1190</v>
      </c>
      <c r="C506" s="27" t="str">
        <f t="shared" si="47"/>
        <v>IE010025002000000000000000000000000000</v>
      </c>
      <c r="D506" s="23" t="s">
        <v>1166</v>
      </c>
      <c r="E506" s="23" t="s">
        <v>724</v>
      </c>
      <c r="F506" s="23" t="s">
        <v>1020</v>
      </c>
      <c r="G506" s="23" t="s">
        <v>707</v>
      </c>
      <c r="H506" s="23" t="s">
        <v>697</v>
      </c>
      <c r="I506" s="23" t="s">
        <v>697</v>
      </c>
      <c r="J506" s="23" t="s">
        <v>697</v>
      </c>
      <c r="K506" s="23" t="s">
        <v>697</v>
      </c>
      <c r="L506" s="23" t="s">
        <v>697</v>
      </c>
      <c r="M506" s="23" t="s">
        <v>697</v>
      </c>
      <c r="N506" s="23" t="s">
        <v>697</v>
      </c>
      <c r="O506" s="23" t="s">
        <v>697</v>
      </c>
      <c r="P506" s="23" t="s">
        <v>697</v>
      </c>
      <c r="Q506" s="27">
        <v>0</v>
      </c>
      <c r="R506" s="27" t="s">
        <v>704</v>
      </c>
      <c r="S506" s="27" t="s">
        <v>698</v>
      </c>
      <c r="T506" s="28" t="s">
        <v>694</v>
      </c>
      <c r="U506" s="28"/>
      <c r="V506" s="27" t="s">
        <v>2328</v>
      </c>
      <c r="W506" s="27" t="s">
        <v>905</v>
      </c>
      <c r="X506" s="27"/>
      <c r="Y506" s="27"/>
      <c r="Z506" s="27" t="s">
        <v>2329</v>
      </c>
      <c r="AA506" s="27"/>
      <c r="AB506" s="27"/>
      <c r="AC506" s="27"/>
      <c r="AD506" s="27"/>
      <c r="AE506" s="27"/>
      <c r="AF506" s="27"/>
      <c r="AG506" s="27"/>
      <c r="AH506" s="27"/>
      <c r="AI506" s="27" t="s">
        <v>2330</v>
      </c>
      <c r="AJ506" s="28" t="s">
        <v>704</v>
      </c>
      <c r="AK506" s="27" t="s">
        <v>698</v>
      </c>
      <c r="AL506" s="27" t="s">
        <v>698</v>
      </c>
      <c r="AM506" s="27" t="s">
        <v>698</v>
      </c>
      <c r="AN506" s="27" t="s">
        <v>698</v>
      </c>
      <c r="AO506" s="27" t="s">
        <v>698</v>
      </c>
      <c r="AP506" s="27" t="s">
        <v>698</v>
      </c>
      <c r="AQ506" s="27" t="s">
        <v>698</v>
      </c>
      <c r="AR506" s="27" t="s">
        <v>698</v>
      </c>
      <c r="AS506" s="27" t="s">
        <v>698</v>
      </c>
      <c r="AT506" s="27" t="s">
        <v>698</v>
      </c>
      <c r="AU506" s="27" t="s">
        <v>698</v>
      </c>
      <c r="AV506" s="27" t="s">
        <v>698</v>
      </c>
      <c r="AW506" s="27" t="s">
        <v>698</v>
      </c>
      <c r="AX506" s="27" t="s">
        <v>698</v>
      </c>
      <c r="AY506" s="27" t="s">
        <v>698</v>
      </c>
      <c r="AZ506" s="27" t="s">
        <v>698</v>
      </c>
      <c r="BA506" s="27" t="s">
        <v>698</v>
      </c>
      <c r="BB506" s="27" t="s">
        <v>698</v>
      </c>
      <c r="BC506" s="27" t="s">
        <v>698</v>
      </c>
      <c r="BD506" s="27" t="s">
        <v>698</v>
      </c>
      <c r="BE506" s="27" t="s">
        <v>698</v>
      </c>
      <c r="BF506" s="27" t="s">
        <v>698</v>
      </c>
      <c r="BG506" s="27" t="s">
        <v>698</v>
      </c>
      <c r="BH506" s="27" t="s">
        <v>698</v>
      </c>
      <c r="BI506" s="27" t="s">
        <v>698</v>
      </c>
      <c r="BJ506" s="27" t="s">
        <v>698</v>
      </c>
      <c r="BK506" s="27" t="s">
        <v>698</v>
      </c>
      <c r="BL506" s="27" t="s">
        <v>698</v>
      </c>
      <c r="BM506" s="27" t="s">
        <v>698</v>
      </c>
      <c r="BN506" s="27" t="s">
        <v>698</v>
      </c>
      <c r="BO506" s="27" t="s">
        <v>698</v>
      </c>
      <c r="BP506" s="27" t="s">
        <v>698</v>
      </c>
      <c r="BQ506" s="27" t="s">
        <v>698</v>
      </c>
      <c r="BR506" s="27" t="s">
        <v>698</v>
      </c>
      <c r="BS506" s="27" t="s">
        <v>698</v>
      </c>
      <c r="BT506" s="27" t="s">
        <v>698</v>
      </c>
      <c r="BU506" s="27" t="s">
        <v>698</v>
      </c>
      <c r="BV506" s="27" t="s">
        <v>698</v>
      </c>
      <c r="BW506" s="27" t="s">
        <v>698</v>
      </c>
      <c r="BX506" s="27" t="s">
        <v>698</v>
      </c>
      <c r="BY506" s="27" t="s">
        <v>698</v>
      </c>
      <c r="BZ506" s="27" t="s">
        <v>698</v>
      </c>
      <c r="CA506" s="27" t="s">
        <v>698</v>
      </c>
      <c r="CB506" s="27" t="s">
        <v>698</v>
      </c>
      <c r="CC506" s="27" t="s">
        <v>698</v>
      </c>
      <c r="CD506" s="27" t="s">
        <v>698</v>
      </c>
      <c r="CE506" s="27" t="s">
        <v>698</v>
      </c>
      <c r="CF506" s="27" t="s">
        <v>698</v>
      </c>
      <c r="CG506" s="27" t="s">
        <v>704</v>
      </c>
      <c r="CH506" s="27" t="s">
        <v>698</v>
      </c>
      <c r="CI506" s="27" t="s">
        <v>698</v>
      </c>
      <c r="CJ506" s="27" t="s">
        <v>698</v>
      </c>
      <c r="CK506" s="27" t="s">
        <v>698</v>
      </c>
      <c r="CL506" s="27" t="s">
        <v>698</v>
      </c>
      <c r="CM506" s="27" t="s">
        <v>698</v>
      </c>
      <c r="CN506" s="27" t="s">
        <v>698</v>
      </c>
      <c r="CO506" s="27" t="s">
        <v>698</v>
      </c>
      <c r="CP506" s="27" t="s">
        <v>698</v>
      </c>
      <c r="CQ506" s="27" t="s">
        <v>698</v>
      </c>
      <c r="CR506" s="27" t="s">
        <v>704</v>
      </c>
      <c r="CS506" s="27" t="s">
        <v>698</v>
      </c>
      <c r="CT506" s="27" t="s">
        <v>698</v>
      </c>
      <c r="CU506" s="27" t="s">
        <v>698</v>
      </c>
      <c r="CV506" s="27" t="s">
        <v>698</v>
      </c>
      <c r="CW506" s="27" t="s">
        <v>698</v>
      </c>
      <c r="CX506" s="27" t="s">
        <v>698</v>
      </c>
      <c r="CY506" s="27" t="s">
        <v>698</v>
      </c>
      <c r="CZ506" s="27" t="s">
        <v>698</v>
      </c>
      <c r="DA506" s="27" t="s">
        <v>698</v>
      </c>
      <c r="DB506" s="27" t="s">
        <v>698</v>
      </c>
      <c r="DC506" s="27" t="s">
        <v>698</v>
      </c>
      <c r="DD506" s="27" t="s">
        <v>698</v>
      </c>
      <c r="DE506" s="27" t="s">
        <v>698</v>
      </c>
      <c r="DF506" s="27" t="s">
        <v>698</v>
      </c>
      <c r="DG506" s="27" t="s">
        <v>698</v>
      </c>
      <c r="DH506" s="27" t="s">
        <v>698</v>
      </c>
      <c r="DI506" s="27" t="s">
        <v>698</v>
      </c>
      <c r="DJ506" s="27" t="s">
        <v>698</v>
      </c>
      <c r="DK506" s="27" t="s">
        <v>698</v>
      </c>
      <c r="DL506" s="27" t="s">
        <v>698</v>
      </c>
      <c r="DM506" s="27" t="s">
        <v>698</v>
      </c>
      <c r="DN506" s="27" t="s">
        <v>698</v>
      </c>
      <c r="DO506" s="27" t="s">
        <v>698</v>
      </c>
      <c r="DP506" s="27" t="s">
        <v>698</v>
      </c>
      <c r="DQ506" s="27" t="s">
        <v>698</v>
      </c>
      <c r="DR506" s="27" t="s">
        <v>698</v>
      </c>
      <c r="DS506" s="27"/>
      <c r="DT506" s="27" t="s">
        <v>698</v>
      </c>
      <c r="DU506" s="27" t="s">
        <v>698</v>
      </c>
      <c r="DV506" s="27" t="s">
        <v>698</v>
      </c>
      <c r="DW506" s="27" t="s">
        <v>698</v>
      </c>
      <c r="DX506" s="27" t="s">
        <v>698</v>
      </c>
      <c r="DY506" s="27" t="s">
        <v>698</v>
      </c>
      <c r="DZ506" s="27" t="s">
        <v>698</v>
      </c>
      <c r="EA506" s="27" t="s">
        <v>698</v>
      </c>
      <c r="EB506" s="27" t="s">
        <v>698</v>
      </c>
      <c r="EC506" s="27" t="s">
        <v>698</v>
      </c>
      <c r="ED506" s="27" t="s">
        <v>698</v>
      </c>
      <c r="EE506" s="27" t="s">
        <v>698</v>
      </c>
      <c r="EF506" s="27" t="s">
        <v>698</v>
      </c>
      <c r="EG506" s="27" t="s">
        <v>694</v>
      </c>
      <c r="EH506" s="27" t="s">
        <v>698</v>
      </c>
      <c r="EI506" s="27" t="s">
        <v>698</v>
      </c>
      <c r="EJ506" s="27" t="s">
        <v>698</v>
      </c>
      <c r="EK506" s="27" t="s">
        <v>698</v>
      </c>
      <c r="EL506" s="27" t="s">
        <v>698</v>
      </c>
      <c r="EM506" s="27" t="s">
        <v>698</v>
      </c>
      <c r="EN506" s="27" t="s">
        <v>698</v>
      </c>
      <c r="EO506" s="27" t="s">
        <v>698</v>
      </c>
      <c r="EP506" s="27" t="s">
        <v>698</v>
      </c>
      <c r="EQ506" s="27" t="s">
        <v>698</v>
      </c>
      <c r="ER506" s="27" t="s">
        <v>698</v>
      </c>
      <c r="ES506" s="27" t="s">
        <v>698</v>
      </c>
      <c r="ET506" s="27" t="s">
        <v>698</v>
      </c>
      <c r="EU506" s="27" t="s">
        <v>698</v>
      </c>
      <c r="EV506" s="27" t="s">
        <v>698</v>
      </c>
      <c r="EW506" s="27" t="s">
        <v>698</v>
      </c>
      <c r="EX506" s="27" t="s">
        <v>698</v>
      </c>
      <c r="EY506" s="27" t="s">
        <v>698</v>
      </c>
      <c r="EZ506" s="27" t="s">
        <v>698</v>
      </c>
      <c r="FA506" s="27" t="s">
        <v>698</v>
      </c>
      <c r="FB506" s="27" t="s">
        <v>698</v>
      </c>
      <c r="FC506" s="27" t="s">
        <v>698</v>
      </c>
      <c r="FD506" s="27" t="s">
        <v>698</v>
      </c>
      <c r="FE506" s="27" t="s">
        <v>694</v>
      </c>
      <c r="FF506" s="27" t="s">
        <v>698</v>
      </c>
      <c r="FG506" s="27" t="s">
        <v>698</v>
      </c>
      <c r="FH506" s="27" t="s">
        <v>698</v>
      </c>
      <c r="FI506" s="27" t="s">
        <v>698</v>
      </c>
      <c r="FJ506" s="27" t="s">
        <v>694</v>
      </c>
      <c r="FK506" s="27" t="s">
        <v>698</v>
      </c>
      <c r="FL506" s="27" t="s">
        <v>698</v>
      </c>
      <c r="FM506" s="27" t="s">
        <v>698</v>
      </c>
      <c r="FN506" s="27" t="s">
        <v>694</v>
      </c>
      <c r="FO506" s="72" t="s">
        <v>1175</v>
      </c>
      <c r="FP506" s="72" t="s">
        <v>698</v>
      </c>
      <c r="FQ506" s="72" t="s">
        <v>1176</v>
      </c>
      <c r="FR506" s="72" t="s">
        <v>2116</v>
      </c>
      <c r="FS506" s="72" t="s">
        <v>1178</v>
      </c>
      <c r="FT506" s="72" t="s">
        <v>698</v>
      </c>
      <c r="FU506" s="72" t="s">
        <v>698</v>
      </c>
      <c r="FV506" s="72" t="s">
        <v>698</v>
      </c>
      <c r="FW506" s="78" t="s">
        <v>698</v>
      </c>
      <c r="FX506" s="78" t="s">
        <v>698</v>
      </c>
      <c r="FY506" s="72" t="s">
        <v>698</v>
      </c>
      <c r="FZ506" s="90"/>
      <c r="GA506" s="90"/>
      <c r="GB506" s="90"/>
      <c r="GC506" s="90"/>
      <c r="GD506" s="90"/>
      <c r="GE506" s="90"/>
      <c r="GF506" s="90"/>
      <c r="GG506" s="90"/>
      <c r="GH506" s="105" t="s">
        <v>1179</v>
      </c>
      <c r="GI506" s="106"/>
      <c r="GJ506" s="27"/>
      <c r="GK506" s="28"/>
      <c r="GL506" s="27"/>
    </row>
    <row r="507" spans="1:194" x14ac:dyDescent="0.25">
      <c r="A507" s="71" t="str">
        <f t="shared" si="52"/>
        <v>Expenditure: Operational Cost - External Computer Service: Information Services</v>
      </c>
      <c r="B507" s="27" t="s">
        <v>1190</v>
      </c>
      <c r="C507" s="27" t="str">
        <f t="shared" si="47"/>
        <v>IE010025003000000000000000000000000000</v>
      </c>
      <c r="D507" s="23" t="s">
        <v>1166</v>
      </c>
      <c r="E507" s="23" t="s">
        <v>724</v>
      </c>
      <c r="F507" s="23" t="s">
        <v>1020</v>
      </c>
      <c r="G507" s="23" t="s">
        <v>710</v>
      </c>
      <c r="H507" s="23" t="s">
        <v>697</v>
      </c>
      <c r="I507" s="23" t="s">
        <v>697</v>
      </c>
      <c r="J507" s="23" t="s">
        <v>697</v>
      </c>
      <c r="K507" s="23" t="s">
        <v>697</v>
      </c>
      <c r="L507" s="23" t="s">
        <v>697</v>
      </c>
      <c r="M507" s="23" t="s">
        <v>697</v>
      </c>
      <c r="N507" s="23" t="s">
        <v>697</v>
      </c>
      <c r="O507" s="23" t="s">
        <v>697</v>
      </c>
      <c r="P507" s="23" t="s">
        <v>697</v>
      </c>
      <c r="Q507" s="27">
        <v>0</v>
      </c>
      <c r="R507" s="27" t="s">
        <v>704</v>
      </c>
      <c r="S507" s="27" t="s">
        <v>698</v>
      </c>
      <c r="T507" s="28" t="s">
        <v>694</v>
      </c>
      <c r="U507" s="28"/>
      <c r="V507" s="27" t="s">
        <v>2331</v>
      </c>
      <c r="W507" s="27" t="s">
        <v>905</v>
      </c>
      <c r="X507" s="27"/>
      <c r="Y507" s="27"/>
      <c r="Z507" s="27" t="s">
        <v>2332</v>
      </c>
      <c r="AA507" s="27"/>
      <c r="AB507" s="27"/>
      <c r="AC507" s="27"/>
      <c r="AD507" s="27"/>
      <c r="AE507" s="27"/>
      <c r="AF507" s="27"/>
      <c r="AG507" s="27"/>
      <c r="AH507" s="27"/>
      <c r="AI507" s="27" t="s">
        <v>2333</v>
      </c>
      <c r="AJ507" s="28" t="s">
        <v>704</v>
      </c>
      <c r="AK507" s="27" t="s">
        <v>698</v>
      </c>
      <c r="AL507" s="27" t="s">
        <v>698</v>
      </c>
      <c r="AM507" s="27" t="s">
        <v>698</v>
      </c>
      <c r="AN507" s="27" t="s">
        <v>698</v>
      </c>
      <c r="AO507" s="27" t="s">
        <v>698</v>
      </c>
      <c r="AP507" s="27" t="s">
        <v>698</v>
      </c>
      <c r="AQ507" s="27" t="s">
        <v>698</v>
      </c>
      <c r="AR507" s="27" t="s">
        <v>698</v>
      </c>
      <c r="AS507" s="27" t="s">
        <v>698</v>
      </c>
      <c r="AT507" s="27" t="s">
        <v>698</v>
      </c>
      <c r="AU507" s="27" t="s">
        <v>698</v>
      </c>
      <c r="AV507" s="27" t="s">
        <v>698</v>
      </c>
      <c r="AW507" s="27" t="s">
        <v>698</v>
      </c>
      <c r="AX507" s="27" t="s">
        <v>698</v>
      </c>
      <c r="AY507" s="27" t="s">
        <v>698</v>
      </c>
      <c r="AZ507" s="27" t="s">
        <v>698</v>
      </c>
      <c r="BA507" s="27" t="s">
        <v>698</v>
      </c>
      <c r="BB507" s="27" t="s">
        <v>698</v>
      </c>
      <c r="BC507" s="27" t="s">
        <v>698</v>
      </c>
      <c r="BD507" s="27" t="s">
        <v>698</v>
      </c>
      <c r="BE507" s="27" t="s">
        <v>698</v>
      </c>
      <c r="BF507" s="27" t="s">
        <v>698</v>
      </c>
      <c r="BG507" s="27" t="s">
        <v>698</v>
      </c>
      <c r="BH507" s="27" t="s">
        <v>698</v>
      </c>
      <c r="BI507" s="27" t="s">
        <v>698</v>
      </c>
      <c r="BJ507" s="27" t="s">
        <v>698</v>
      </c>
      <c r="BK507" s="27" t="s">
        <v>698</v>
      </c>
      <c r="BL507" s="27" t="s">
        <v>698</v>
      </c>
      <c r="BM507" s="27" t="s">
        <v>698</v>
      </c>
      <c r="BN507" s="27" t="s">
        <v>698</v>
      </c>
      <c r="BO507" s="27" t="s">
        <v>698</v>
      </c>
      <c r="BP507" s="27" t="s">
        <v>698</v>
      </c>
      <c r="BQ507" s="27" t="s">
        <v>698</v>
      </c>
      <c r="BR507" s="27" t="s">
        <v>698</v>
      </c>
      <c r="BS507" s="27" t="s">
        <v>698</v>
      </c>
      <c r="BT507" s="27" t="s">
        <v>698</v>
      </c>
      <c r="BU507" s="27" t="s">
        <v>698</v>
      </c>
      <c r="BV507" s="27" t="s">
        <v>698</v>
      </c>
      <c r="BW507" s="27" t="s">
        <v>698</v>
      </c>
      <c r="BX507" s="27" t="s">
        <v>698</v>
      </c>
      <c r="BY507" s="27" t="s">
        <v>698</v>
      </c>
      <c r="BZ507" s="27" t="s">
        <v>698</v>
      </c>
      <c r="CA507" s="27" t="s">
        <v>698</v>
      </c>
      <c r="CB507" s="27" t="s">
        <v>698</v>
      </c>
      <c r="CC507" s="27" t="s">
        <v>698</v>
      </c>
      <c r="CD507" s="27" t="s">
        <v>698</v>
      </c>
      <c r="CE507" s="27" t="s">
        <v>698</v>
      </c>
      <c r="CF507" s="27" t="s">
        <v>698</v>
      </c>
      <c r="CG507" s="27" t="s">
        <v>704</v>
      </c>
      <c r="CH507" s="27" t="s">
        <v>698</v>
      </c>
      <c r="CI507" s="27" t="s">
        <v>698</v>
      </c>
      <c r="CJ507" s="27" t="s">
        <v>698</v>
      </c>
      <c r="CK507" s="27" t="s">
        <v>698</v>
      </c>
      <c r="CL507" s="27" t="s">
        <v>698</v>
      </c>
      <c r="CM507" s="27" t="s">
        <v>698</v>
      </c>
      <c r="CN507" s="27" t="s">
        <v>698</v>
      </c>
      <c r="CO507" s="27" t="s">
        <v>698</v>
      </c>
      <c r="CP507" s="27" t="s">
        <v>698</v>
      </c>
      <c r="CQ507" s="27" t="s">
        <v>698</v>
      </c>
      <c r="CR507" s="27" t="s">
        <v>704</v>
      </c>
      <c r="CS507" s="27" t="s">
        <v>698</v>
      </c>
      <c r="CT507" s="27" t="s">
        <v>698</v>
      </c>
      <c r="CU507" s="27" t="s">
        <v>698</v>
      </c>
      <c r="CV507" s="27" t="s">
        <v>698</v>
      </c>
      <c r="CW507" s="27" t="s">
        <v>698</v>
      </c>
      <c r="CX507" s="27" t="s">
        <v>698</v>
      </c>
      <c r="CY507" s="27" t="s">
        <v>698</v>
      </c>
      <c r="CZ507" s="27" t="s">
        <v>698</v>
      </c>
      <c r="DA507" s="27" t="s">
        <v>698</v>
      </c>
      <c r="DB507" s="27" t="s">
        <v>698</v>
      </c>
      <c r="DC507" s="27" t="s">
        <v>698</v>
      </c>
      <c r="DD507" s="27" t="s">
        <v>698</v>
      </c>
      <c r="DE507" s="27" t="s">
        <v>698</v>
      </c>
      <c r="DF507" s="27" t="s">
        <v>698</v>
      </c>
      <c r="DG507" s="27" t="s">
        <v>698</v>
      </c>
      <c r="DH507" s="27" t="s">
        <v>698</v>
      </c>
      <c r="DI507" s="27" t="s">
        <v>698</v>
      </c>
      <c r="DJ507" s="27" t="s">
        <v>698</v>
      </c>
      <c r="DK507" s="27" t="s">
        <v>698</v>
      </c>
      <c r="DL507" s="27" t="s">
        <v>698</v>
      </c>
      <c r="DM507" s="27" t="s">
        <v>698</v>
      </c>
      <c r="DN507" s="27" t="s">
        <v>698</v>
      </c>
      <c r="DO507" s="27" t="s">
        <v>698</v>
      </c>
      <c r="DP507" s="27" t="s">
        <v>698</v>
      </c>
      <c r="DQ507" s="27" t="s">
        <v>698</v>
      </c>
      <c r="DR507" s="27" t="s">
        <v>698</v>
      </c>
      <c r="DS507" s="27"/>
      <c r="DT507" s="27" t="s">
        <v>698</v>
      </c>
      <c r="DU507" s="27" t="s">
        <v>698</v>
      </c>
      <c r="DV507" s="27" t="s">
        <v>698</v>
      </c>
      <c r="DW507" s="27" t="s">
        <v>698</v>
      </c>
      <c r="DX507" s="27" t="s">
        <v>698</v>
      </c>
      <c r="DY507" s="27" t="s">
        <v>698</v>
      </c>
      <c r="DZ507" s="27" t="s">
        <v>698</v>
      </c>
      <c r="EA507" s="27" t="s">
        <v>698</v>
      </c>
      <c r="EB507" s="27" t="s">
        <v>698</v>
      </c>
      <c r="EC507" s="27" t="s">
        <v>698</v>
      </c>
      <c r="ED507" s="27" t="s">
        <v>698</v>
      </c>
      <c r="EE507" s="27" t="s">
        <v>698</v>
      </c>
      <c r="EF507" s="27" t="s">
        <v>698</v>
      </c>
      <c r="EG507" s="27" t="s">
        <v>694</v>
      </c>
      <c r="EH507" s="27" t="s">
        <v>698</v>
      </c>
      <c r="EI507" s="27" t="s">
        <v>698</v>
      </c>
      <c r="EJ507" s="27" t="s">
        <v>698</v>
      </c>
      <c r="EK507" s="27" t="s">
        <v>698</v>
      </c>
      <c r="EL507" s="27" t="s">
        <v>698</v>
      </c>
      <c r="EM507" s="27" t="s">
        <v>698</v>
      </c>
      <c r="EN507" s="27" t="s">
        <v>698</v>
      </c>
      <c r="EO507" s="27" t="s">
        <v>698</v>
      </c>
      <c r="EP507" s="27" t="s">
        <v>698</v>
      </c>
      <c r="EQ507" s="27" t="s">
        <v>698</v>
      </c>
      <c r="ER507" s="27" t="s">
        <v>698</v>
      </c>
      <c r="ES507" s="27" t="s">
        <v>698</v>
      </c>
      <c r="ET507" s="27" t="s">
        <v>698</v>
      </c>
      <c r="EU507" s="27" t="s">
        <v>698</v>
      </c>
      <c r="EV507" s="27" t="s">
        <v>698</v>
      </c>
      <c r="EW507" s="27" t="s">
        <v>698</v>
      </c>
      <c r="EX507" s="27" t="s">
        <v>698</v>
      </c>
      <c r="EY507" s="27" t="s">
        <v>698</v>
      </c>
      <c r="EZ507" s="27" t="s">
        <v>698</v>
      </c>
      <c r="FA507" s="27" t="s">
        <v>698</v>
      </c>
      <c r="FB507" s="27" t="s">
        <v>698</v>
      </c>
      <c r="FC507" s="27" t="s">
        <v>698</v>
      </c>
      <c r="FD507" s="27" t="s">
        <v>698</v>
      </c>
      <c r="FE507" s="27" t="s">
        <v>694</v>
      </c>
      <c r="FF507" s="27" t="s">
        <v>698</v>
      </c>
      <c r="FG507" s="27" t="s">
        <v>698</v>
      </c>
      <c r="FH507" s="27" t="s">
        <v>698</v>
      </c>
      <c r="FI507" s="27" t="s">
        <v>698</v>
      </c>
      <c r="FJ507" s="27" t="s">
        <v>694</v>
      </c>
      <c r="FK507" s="27" t="s">
        <v>698</v>
      </c>
      <c r="FL507" s="27" t="s">
        <v>698</v>
      </c>
      <c r="FM507" s="27" t="s">
        <v>698</v>
      </c>
      <c r="FN507" s="27" t="s">
        <v>694</v>
      </c>
      <c r="FO507" s="72" t="s">
        <v>1175</v>
      </c>
      <c r="FP507" s="72" t="s">
        <v>698</v>
      </c>
      <c r="FQ507" s="72" t="s">
        <v>1176</v>
      </c>
      <c r="FR507" s="72" t="s">
        <v>2116</v>
      </c>
      <c r="FS507" s="72" t="s">
        <v>1178</v>
      </c>
      <c r="FT507" s="72" t="s">
        <v>698</v>
      </c>
      <c r="FU507" s="72" t="s">
        <v>698</v>
      </c>
      <c r="FV507" s="72" t="s">
        <v>698</v>
      </c>
      <c r="FW507" s="78" t="s">
        <v>698</v>
      </c>
      <c r="FX507" s="78" t="s">
        <v>698</v>
      </c>
      <c r="FY507" s="72" t="s">
        <v>698</v>
      </c>
      <c r="FZ507" s="90"/>
      <c r="GA507" s="90"/>
      <c r="GB507" s="90"/>
      <c r="GC507" s="90"/>
      <c r="GD507" s="90"/>
      <c r="GE507" s="90"/>
      <c r="GF507" s="90"/>
      <c r="GG507" s="90"/>
      <c r="GH507" s="105" t="s">
        <v>1179</v>
      </c>
      <c r="GI507" s="106"/>
      <c r="GJ507" s="27"/>
      <c r="GK507" s="28"/>
      <c r="GL507" s="27"/>
    </row>
    <row r="508" spans="1:194" x14ac:dyDescent="0.25">
      <c r="A508" s="71" t="str">
        <f t="shared" si="52"/>
        <v>Expenditure: Operational Cost - External Computer Service: Internet Charge</v>
      </c>
      <c r="B508" s="27" t="s">
        <v>1190</v>
      </c>
      <c r="C508" s="27" t="str">
        <f t="shared" si="47"/>
        <v>IE010025004000000000000000000000000000</v>
      </c>
      <c r="D508" s="23" t="s">
        <v>1166</v>
      </c>
      <c r="E508" s="23" t="s">
        <v>724</v>
      </c>
      <c r="F508" s="23" t="s">
        <v>1020</v>
      </c>
      <c r="G508" s="23" t="s">
        <v>711</v>
      </c>
      <c r="H508" s="23" t="s">
        <v>697</v>
      </c>
      <c r="I508" s="23" t="s">
        <v>697</v>
      </c>
      <c r="J508" s="23" t="s">
        <v>697</v>
      </c>
      <c r="K508" s="23" t="s">
        <v>697</v>
      </c>
      <c r="L508" s="23" t="s">
        <v>697</v>
      </c>
      <c r="M508" s="23" t="s">
        <v>697</v>
      </c>
      <c r="N508" s="23" t="s">
        <v>697</v>
      </c>
      <c r="O508" s="23" t="s">
        <v>697</v>
      </c>
      <c r="P508" s="23" t="s">
        <v>697</v>
      </c>
      <c r="Q508" s="27">
        <v>0</v>
      </c>
      <c r="R508" s="27" t="s">
        <v>704</v>
      </c>
      <c r="S508" s="27" t="s">
        <v>698</v>
      </c>
      <c r="T508" s="28" t="s">
        <v>694</v>
      </c>
      <c r="U508" s="28"/>
      <c r="V508" s="27" t="s">
        <v>2334</v>
      </c>
      <c r="W508" s="27" t="s">
        <v>905</v>
      </c>
      <c r="X508" s="27"/>
      <c r="Y508" s="27"/>
      <c r="Z508" s="27" t="s">
        <v>2335</v>
      </c>
      <c r="AA508" s="27"/>
      <c r="AB508" s="27"/>
      <c r="AC508" s="27"/>
      <c r="AD508" s="27"/>
      <c r="AE508" s="27"/>
      <c r="AF508" s="27"/>
      <c r="AG508" s="27"/>
      <c r="AH508" s="27"/>
      <c r="AI508" s="27" t="s">
        <v>2336</v>
      </c>
      <c r="AJ508" s="28" t="s">
        <v>704</v>
      </c>
      <c r="AK508" s="27" t="s">
        <v>698</v>
      </c>
      <c r="AL508" s="27" t="s">
        <v>698</v>
      </c>
      <c r="AM508" s="27" t="s">
        <v>698</v>
      </c>
      <c r="AN508" s="27" t="s">
        <v>698</v>
      </c>
      <c r="AO508" s="27" t="s">
        <v>698</v>
      </c>
      <c r="AP508" s="27" t="s">
        <v>698</v>
      </c>
      <c r="AQ508" s="27" t="s">
        <v>698</v>
      </c>
      <c r="AR508" s="27" t="s">
        <v>698</v>
      </c>
      <c r="AS508" s="27" t="s">
        <v>698</v>
      </c>
      <c r="AT508" s="27" t="s">
        <v>698</v>
      </c>
      <c r="AU508" s="27" t="s">
        <v>698</v>
      </c>
      <c r="AV508" s="27" t="s">
        <v>698</v>
      </c>
      <c r="AW508" s="27" t="s">
        <v>698</v>
      </c>
      <c r="AX508" s="27" t="s">
        <v>698</v>
      </c>
      <c r="AY508" s="27" t="s">
        <v>698</v>
      </c>
      <c r="AZ508" s="27" t="s">
        <v>698</v>
      </c>
      <c r="BA508" s="27" t="s">
        <v>698</v>
      </c>
      <c r="BB508" s="27" t="s">
        <v>698</v>
      </c>
      <c r="BC508" s="27" t="s">
        <v>698</v>
      </c>
      <c r="BD508" s="27" t="s">
        <v>698</v>
      </c>
      <c r="BE508" s="27" t="s">
        <v>698</v>
      </c>
      <c r="BF508" s="27" t="s">
        <v>698</v>
      </c>
      <c r="BG508" s="27" t="s">
        <v>698</v>
      </c>
      <c r="BH508" s="27" t="s">
        <v>698</v>
      </c>
      <c r="BI508" s="27" t="s">
        <v>698</v>
      </c>
      <c r="BJ508" s="27" t="s">
        <v>698</v>
      </c>
      <c r="BK508" s="27" t="s">
        <v>698</v>
      </c>
      <c r="BL508" s="27" t="s">
        <v>698</v>
      </c>
      <c r="BM508" s="27" t="s">
        <v>698</v>
      </c>
      <c r="BN508" s="27" t="s">
        <v>698</v>
      </c>
      <c r="BO508" s="27" t="s">
        <v>698</v>
      </c>
      <c r="BP508" s="27" t="s">
        <v>698</v>
      </c>
      <c r="BQ508" s="27" t="s">
        <v>698</v>
      </c>
      <c r="BR508" s="27" t="s">
        <v>698</v>
      </c>
      <c r="BS508" s="27" t="s">
        <v>698</v>
      </c>
      <c r="BT508" s="27" t="s">
        <v>698</v>
      </c>
      <c r="BU508" s="27" t="s">
        <v>698</v>
      </c>
      <c r="BV508" s="27" t="s">
        <v>698</v>
      </c>
      <c r="BW508" s="27" t="s">
        <v>698</v>
      </c>
      <c r="BX508" s="27" t="s">
        <v>698</v>
      </c>
      <c r="BY508" s="27" t="s">
        <v>698</v>
      </c>
      <c r="BZ508" s="27" t="s">
        <v>698</v>
      </c>
      <c r="CA508" s="27" t="s">
        <v>698</v>
      </c>
      <c r="CB508" s="27" t="s">
        <v>698</v>
      </c>
      <c r="CC508" s="27" t="s">
        <v>698</v>
      </c>
      <c r="CD508" s="27" t="s">
        <v>698</v>
      </c>
      <c r="CE508" s="27" t="s">
        <v>698</v>
      </c>
      <c r="CF508" s="27" t="s">
        <v>698</v>
      </c>
      <c r="CG508" s="27" t="s">
        <v>704</v>
      </c>
      <c r="CH508" s="27" t="s">
        <v>698</v>
      </c>
      <c r="CI508" s="27" t="s">
        <v>698</v>
      </c>
      <c r="CJ508" s="27" t="s">
        <v>698</v>
      </c>
      <c r="CK508" s="27" t="s">
        <v>698</v>
      </c>
      <c r="CL508" s="27" t="s">
        <v>698</v>
      </c>
      <c r="CM508" s="27" t="s">
        <v>698</v>
      </c>
      <c r="CN508" s="27" t="s">
        <v>698</v>
      </c>
      <c r="CO508" s="27" t="s">
        <v>698</v>
      </c>
      <c r="CP508" s="27" t="s">
        <v>698</v>
      </c>
      <c r="CQ508" s="27" t="s">
        <v>698</v>
      </c>
      <c r="CR508" s="27" t="s">
        <v>704</v>
      </c>
      <c r="CS508" s="27" t="s">
        <v>698</v>
      </c>
      <c r="CT508" s="27" t="s">
        <v>698</v>
      </c>
      <c r="CU508" s="27" t="s">
        <v>698</v>
      </c>
      <c r="CV508" s="27" t="s">
        <v>698</v>
      </c>
      <c r="CW508" s="27" t="s">
        <v>698</v>
      </c>
      <c r="CX508" s="27" t="s">
        <v>698</v>
      </c>
      <c r="CY508" s="27" t="s">
        <v>698</v>
      </c>
      <c r="CZ508" s="27" t="s">
        <v>698</v>
      </c>
      <c r="DA508" s="27" t="s">
        <v>698</v>
      </c>
      <c r="DB508" s="27" t="s">
        <v>698</v>
      </c>
      <c r="DC508" s="27" t="s">
        <v>698</v>
      </c>
      <c r="DD508" s="27" t="s">
        <v>698</v>
      </c>
      <c r="DE508" s="27" t="s">
        <v>698</v>
      </c>
      <c r="DF508" s="27" t="s">
        <v>698</v>
      </c>
      <c r="DG508" s="27" t="s">
        <v>698</v>
      </c>
      <c r="DH508" s="27" t="s">
        <v>698</v>
      </c>
      <c r="DI508" s="27" t="s">
        <v>698</v>
      </c>
      <c r="DJ508" s="27" t="s">
        <v>698</v>
      </c>
      <c r="DK508" s="27" t="s">
        <v>698</v>
      </c>
      <c r="DL508" s="27" t="s">
        <v>698</v>
      </c>
      <c r="DM508" s="27" t="s">
        <v>698</v>
      </c>
      <c r="DN508" s="27" t="s">
        <v>698</v>
      </c>
      <c r="DO508" s="27" t="s">
        <v>698</v>
      </c>
      <c r="DP508" s="27" t="s">
        <v>698</v>
      </c>
      <c r="DQ508" s="27" t="s">
        <v>698</v>
      </c>
      <c r="DR508" s="27" t="s">
        <v>698</v>
      </c>
      <c r="DS508" s="27"/>
      <c r="DT508" s="27" t="s">
        <v>698</v>
      </c>
      <c r="DU508" s="27" t="s">
        <v>698</v>
      </c>
      <c r="DV508" s="27" t="s">
        <v>698</v>
      </c>
      <c r="DW508" s="27" t="s">
        <v>698</v>
      </c>
      <c r="DX508" s="27" t="s">
        <v>698</v>
      </c>
      <c r="DY508" s="27" t="s">
        <v>698</v>
      </c>
      <c r="DZ508" s="27" t="s">
        <v>698</v>
      </c>
      <c r="EA508" s="27" t="s">
        <v>698</v>
      </c>
      <c r="EB508" s="27" t="s">
        <v>698</v>
      </c>
      <c r="EC508" s="27" t="s">
        <v>698</v>
      </c>
      <c r="ED508" s="27" t="s">
        <v>698</v>
      </c>
      <c r="EE508" s="27" t="s">
        <v>698</v>
      </c>
      <c r="EF508" s="27" t="s">
        <v>698</v>
      </c>
      <c r="EG508" s="27" t="s">
        <v>694</v>
      </c>
      <c r="EH508" s="27" t="s">
        <v>698</v>
      </c>
      <c r="EI508" s="27" t="s">
        <v>698</v>
      </c>
      <c r="EJ508" s="27" t="s">
        <v>698</v>
      </c>
      <c r="EK508" s="27" t="s">
        <v>698</v>
      </c>
      <c r="EL508" s="27" t="s">
        <v>698</v>
      </c>
      <c r="EM508" s="27" t="s">
        <v>698</v>
      </c>
      <c r="EN508" s="27" t="s">
        <v>698</v>
      </c>
      <c r="EO508" s="27" t="s">
        <v>698</v>
      </c>
      <c r="EP508" s="27" t="s">
        <v>698</v>
      </c>
      <c r="EQ508" s="27" t="s">
        <v>698</v>
      </c>
      <c r="ER508" s="27" t="s">
        <v>698</v>
      </c>
      <c r="ES508" s="27" t="s">
        <v>698</v>
      </c>
      <c r="ET508" s="27" t="s">
        <v>698</v>
      </c>
      <c r="EU508" s="27" t="s">
        <v>698</v>
      </c>
      <c r="EV508" s="27" t="s">
        <v>698</v>
      </c>
      <c r="EW508" s="27" t="s">
        <v>698</v>
      </c>
      <c r="EX508" s="27" t="s">
        <v>698</v>
      </c>
      <c r="EY508" s="27" t="s">
        <v>698</v>
      </c>
      <c r="EZ508" s="27" t="s">
        <v>698</v>
      </c>
      <c r="FA508" s="27" t="s">
        <v>698</v>
      </c>
      <c r="FB508" s="27" t="s">
        <v>698</v>
      </c>
      <c r="FC508" s="27" t="s">
        <v>698</v>
      </c>
      <c r="FD508" s="27" t="s">
        <v>698</v>
      </c>
      <c r="FE508" s="27" t="s">
        <v>694</v>
      </c>
      <c r="FF508" s="27" t="s">
        <v>698</v>
      </c>
      <c r="FG508" s="27" t="s">
        <v>698</v>
      </c>
      <c r="FH508" s="27" t="s">
        <v>698</v>
      </c>
      <c r="FI508" s="27" t="s">
        <v>698</v>
      </c>
      <c r="FJ508" s="27" t="s">
        <v>694</v>
      </c>
      <c r="FK508" s="27" t="s">
        <v>698</v>
      </c>
      <c r="FL508" s="27" t="s">
        <v>698</v>
      </c>
      <c r="FM508" s="27" t="s">
        <v>698</v>
      </c>
      <c r="FN508" s="27" t="s">
        <v>694</v>
      </c>
      <c r="FO508" s="72" t="s">
        <v>1175</v>
      </c>
      <c r="FP508" s="72" t="s">
        <v>698</v>
      </c>
      <c r="FQ508" s="72" t="s">
        <v>1176</v>
      </c>
      <c r="FR508" s="72" t="s">
        <v>2116</v>
      </c>
      <c r="FS508" s="72" t="s">
        <v>1178</v>
      </c>
      <c r="FT508" s="72" t="s">
        <v>698</v>
      </c>
      <c r="FU508" s="72" t="s">
        <v>698</v>
      </c>
      <c r="FV508" s="72" t="s">
        <v>698</v>
      </c>
      <c r="FW508" s="78" t="s">
        <v>698</v>
      </c>
      <c r="FX508" s="78" t="s">
        <v>698</v>
      </c>
      <c r="FY508" s="72" t="s">
        <v>698</v>
      </c>
      <c r="FZ508" s="90"/>
      <c r="GA508" s="90"/>
      <c r="GB508" s="90"/>
      <c r="GC508" s="90"/>
      <c r="GD508" s="90"/>
      <c r="GE508" s="90"/>
      <c r="GF508" s="90"/>
      <c r="GG508" s="90"/>
      <c r="GH508" s="105" t="s">
        <v>1179</v>
      </c>
      <c r="GI508" s="106"/>
      <c r="GJ508" s="27"/>
      <c r="GK508" s="28"/>
      <c r="GL508" s="27"/>
    </row>
    <row r="509" spans="1:194" x14ac:dyDescent="0.25">
      <c r="A509" s="71" t="str">
        <f t="shared" si="52"/>
        <v>Expenditure: Operational Cost - External Computer Service: Mainframe Time</v>
      </c>
      <c r="B509" s="27" t="s">
        <v>1190</v>
      </c>
      <c r="C509" s="27" t="str">
        <f t="shared" si="47"/>
        <v>IE010025005000000000000000000000000000</v>
      </c>
      <c r="D509" s="23" t="s">
        <v>1166</v>
      </c>
      <c r="E509" s="23" t="s">
        <v>724</v>
      </c>
      <c r="F509" s="23" t="s">
        <v>1020</v>
      </c>
      <c r="G509" s="23" t="s">
        <v>713</v>
      </c>
      <c r="H509" s="23" t="s">
        <v>697</v>
      </c>
      <c r="I509" s="23" t="s">
        <v>697</v>
      </c>
      <c r="J509" s="23" t="s">
        <v>697</v>
      </c>
      <c r="K509" s="23" t="s">
        <v>697</v>
      </c>
      <c r="L509" s="23" t="s">
        <v>697</v>
      </c>
      <c r="M509" s="23" t="s">
        <v>697</v>
      </c>
      <c r="N509" s="23" t="s">
        <v>697</v>
      </c>
      <c r="O509" s="23" t="s">
        <v>697</v>
      </c>
      <c r="P509" s="23" t="s">
        <v>697</v>
      </c>
      <c r="Q509" s="27">
        <v>0</v>
      </c>
      <c r="R509" s="27" t="s">
        <v>704</v>
      </c>
      <c r="S509" s="27" t="s">
        <v>698</v>
      </c>
      <c r="T509" s="28" t="s">
        <v>694</v>
      </c>
      <c r="U509" s="28"/>
      <c r="V509" s="27" t="s">
        <v>2337</v>
      </c>
      <c r="W509" s="27" t="s">
        <v>905</v>
      </c>
      <c r="X509" s="27"/>
      <c r="Y509" s="27"/>
      <c r="Z509" s="27" t="s">
        <v>2338</v>
      </c>
      <c r="AA509" s="27"/>
      <c r="AB509" s="27"/>
      <c r="AC509" s="27"/>
      <c r="AD509" s="27"/>
      <c r="AE509" s="27"/>
      <c r="AF509" s="27"/>
      <c r="AG509" s="27"/>
      <c r="AH509" s="27"/>
      <c r="AI509" s="27" t="s">
        <v>2339</v>
      </c>
      <c r="AJ509" s="28" t="s">
        <v>704</v>
      </c>
      <c r="AK509" s="27" t="s">
        <v>698</v>
      </c>
      <c r="AL509" s="27" t="s">
        <v>698</v>
      </c>
      <c r="AM509" s="27" t="s">
        <v>698</v>
      </c>
      <c r="AN509" s="27" t="s">
        <v>698</v>
      </c>
      <c r="AO509" s="27" t="s">
        <v>698</v>
      </c>
      <c r="AP509" s="27" t="s">
        <v>698</v>
      </c>
      <c r="AQ509" s="27" t="s">
        <v>698</v>
      </c>
      <c r="AR509" s="27" t="s">
        <v>698</v>
      </c>
      <c r="AS509" s="27" t="s">
        <v>698</v>
      </c>
      <c r="AT509" s="27" t="s">
        <v>698</v>
      </c>
      <c r="AU509" s="27" t="s">
        <v>698</v>
      </c>
      <c r="AV509" s="27" t="s">
        <v>698</v>
      </c>
      <c r="AW509" s="27" t="s">
        <v>698</v>
      </c>
      <c r="AX509" s="27" t="s">
        <v>698</v>
      </c>
      <c r="AY509" s="27" t="s">
        <v>698</v>
      </c>
      <c r="AZ509" s="27" t="s">
        <v>698</v>
      </c>
      <c r="BA509" s="27" t="s">
        <v>698</v>
      </c>
      <c r="BB509" s="27" t="s">
        <v>698</v>
      </c>
      <c r="BC509" s="27" t="s">
        <v>698</v>
      </c>
      <c r="BD509" s="27" t="s">
        <v>698</v>
      </c>
      <c r="BE509" s="27" t="s">
        <v>698</v>
      </c>
      <c r="BF509" s="27" t="s">
        <v>698</v>
      </c>
      <c r="BG509" s="27" t="s">
        <v>698</v>
      </c>
      <c r="BH509" s="27" t="s">
        <v>698</v>
      </c>
      <c r="BI509" s="27" t="s">
        <v>698</v>
      </c>
      <c r="BJ509" s="27" t="s">
        <v>698</v>
      </c>
      <c r="BK509" s="27" t="s">
        <v>698</v>
      </c>
      <c r="BL509" s="27" t="s">
        <v>698</v>
      </c>
      <c r="BM509" s="27" t="s">
        <v>698</v>
      </c>
      <c r="BN509" s="27" t="s">
        <v>698</v>
      </c>
      <c r="BO509" s="27" t="s">
        <v>698</v>
      </c>
      <c r="BP509" s="27" t="s">
        <v>698</v>
      </c>
      <c r="BQ509" s="27" t="s">
        <v>698</v>
      </c>
      <c r="BR509" s="27" t="s">
        <v>698</v>
      </c>
      <c r="BS509" s="27" t="s">
        <v>698</v>
      </c>
      <c r="BT509" s="27" t="s">
        <v>698</v>
      </c>
      <c r="BU509" s="27" t="s">
        <v>698</v>
      </c>
      <c r="BV509" s="27" t="s">
        <v>698</v>
      </c>
      <c r="BW509" s="27" t="s">
        <v>698</v>
      </c>
      <c r="BX509" s="27" t="s">
        <v>698</v>
      </c>
      <c r="BY509" s="27" t="s">
        <v>698</v>
      </c>
      <c r="BZ509" s="27" t="s">
        <v>698</v>
      </c>
      <c r="CA509" s="27" t="s">
        <v>698</v>
      </c>
      <c r="CB509" s="27" t="s">
        <v>698</v>
      </c>
      <c r="CC509" s="27" t="s">
        <v>698</v>
      </c>
      <c r="CD509" s="27" t="s">
        <v>698</v>
      </c>
      <c r="CE509" s="27" t="s">
        <v>698</v>
      </c>
      <c r="CF509" s="27" t="s">
        <v>698</v>
      </c>
      <c r="CG509" s="27" t="s">
        <v>704</v>
      </c>
      <c r="CH509" s="27" t="s">
        <v>698</v>
      </c>
      <c r="CI509" s="27" t="s">
        <v>698</v>
      </c>
      <c r="CJ509" s="27" t="s">
        <v>698</v>
      </c>
      <c r="CK509" s="27" t="s">
        <v>698</v>
      </c>
      <c r="CL509" s="27" t="s">
        <v>698</v>
      </c>
      <c r="CM509" s="27" t="s">
        <v>698</v>
      </c>
      <c r="CN509" s="27" t="s">
        <v>698</v>
      </c>
      <c r="CO509" s="27" t="s">
        <v>698</v>
      </c>
      <c r="CP509" s="27" t="s">
        <v>698</v>
      </c>
      <c r="CQ509" s="27" t="s">
        <v>698</v>
      </c>
      <c r="CR509" s="27" t="s">
        <v>704</v>
      </c>
      <c r="CS509" s="27" t="s">
        <v>698</v>
      </c>
      <c r="CT509" s="27" t="s">
        <v>698</v>
      </c>
      <c r="CU509" s="27" t="s">
        <v>698</v>
      </c>
      <c r="CV509" s="27" t="s">
        <v>698</v>
      </c>
      <c r="CW509" s="27" t="s">
        <v>698</v>
      </c>
      <c r="CX509" s="27" t="s">
        <v>698</v>
      </c>
      <c r="CY509" s="27" t="s">
        <v>698</v>
      </c>
      <c r="CZ509" s="27" t="s">
        <v>698</v>
      </c>
      <c r="DA509" s="27" t="s">
        <v>698</v>
      </c>
      <c r="DB509" s="27" t="s">
        <v>698</v>
      </c>
      <c r="DC509" s="27" t="s">
        <v>698</v>
      </c>
      <c r="DD509" s="27" t="s">
        <v>698</v>
      </c>
      <c r="DE509" s="27" t="s">
        <v>698</v>
      </c>
      <c r="DF509" s="27" t="s">
        <v>698</v>
      </c>
      <c r="DG509" s="27" t="s">
        <v>698</v>
      </c>
      <c r="DH509" s="27" t="s">
        <v>698</v>
      </c>
      <c r="DI509" s="27" t="s">
        <v>698</v>
      </c>
      <c r="DJ509" s="27" t="s">
        <v>698</v>
      </c>
      <c r="DK509" s="27" t="s">
        <v>698</v>
      </c>
      <c r="DL509" s="27" t="s">
        <v>698</v>
      </c>
      <c r="DM509" s="27" t="s">
        <v>698</v>
      </c>
      <c r="DN509" s="27" t="s">
        <v>698</v>
      </c>
      <c r="DO509" s="27" t="s">
        <v>698</v>
      </c>
      <c r="DP509" s="27" t="s">
        <v>698</v>
      </c>
      <c r="DQ509" s="27" t="s">
        <v>698</v>
      </c>
      <c r="DR509" s="27" t="s">
        <v>698</v>
      </c>
      <c r="DS509" s="27"/>
      <c r="DT509" s="27" t="s">
        <v>698</v>
      </c>
      <c r="DU509" s="27" t="s">
        <v>698</v>
      </c>
      <c r="DV509" s="27" t="s">
        <v>698</v>
      </c>
      <c r="DW509" s="27" t="s">
        <v>698</v>
      </c>
      <c r="DX509" s="27" t="s">
        <v>698</v>
      </c>
      <c r="DY509" s="27" t="s">
        <v>698</v>
      </c>
      <c r="DZ509" s="27" t="s">
        <v>698</v>
      </c>
      <c r="EA509" s="27" t="s">
        <v>698</v>
      </c>
      <c r="EB509" s="27" t="s">
        <v>698</v>
      </c>
      <c r="EC509" s="27" t="s">
        <v>698</v>
      </c>
      <c r="ED509" s="27" t="s">
        <v>698</v>
      </c>
      <c r="EE509" s="27" t="s">
        <v>698</v>
      </c>
      <c r="EF509" s="27" t="s">
        <v>698</v>
      </c>
      <c r="EG509" s="27" t="s">
        <v>694</v>
      </c>
      <c r="EH509" s="27" t="s">
        <v>698</v>
      </c>
      <c r="EI509" s="27" t="s">
        <v>698</v>
      </c>
      <c r="EJ509" s="27" t="s">
        <v>698</v>
      </c>
      <c r="EK509" s="27" t="s">
        <v>698</v>
      </c>
      <c r="EL509" s="27" t="s">
        <v>698</v>
      </c>
      <c r="EM509" s="27" t="s">
        <v>698</v>
      </c>
      <c r="EN509" s="27" t="s">
        <v>698</v>
      </c>
      <c r="EO509" s="27" t="s">
        <v>698</v>
      </c>
      <c r="EP509" s="27" t="s">
        <v>698</v>
      </c>
      <c r="EQ509" s="27" t="s">
        <v>698</v>
      </c>
      <c r="ER509" s="27" t="s">
        <v>698</v>
      </c>
      <c r="ES509" s="27" t="s">
        <v>698</v>
      </c>
      <c r="ET509" s="27" t="s">
        <v>698</v>
      </c>
      <c r="EU509" s="27" t="s">
        <v>698</v>
      </c>
      <c r="EV509" s="27" t="s">
        <v>698</v>
      </c>
      <c r="EW509" s="27" t="s">
        <v>698</v>
      </c>
      <c r="EX509" s="27" t="s">
        <v>698</v>
      </c>
      <c r="EY509" s="27" t="s">
        <v>698</v>
      </c>
      <c r="EZ509" s="27" t="s">
        <v>698</v>
      </c>
      <c r="FA509" s="27" t="s">
        <v>698</v>
      </c>
      <c r="FB509" s="27" t="s">
        <v>698</v>
      </c>
      <c r="FC509" s="27" t="s">
        <v>698</v>
      </c>
      <c r="FD509" s="27" t="s">
        <v>698</v>
      </c>
      <c r="FE509" s="27" t="s">
        <v>694</v>
      </c>
      <c r="FF509" s="27" t="s">
        <v>698</v>
      </c>
      <c r="FG509" s="27" t="s">
        <v>698</v>
      </c>
      <c r="FH509" s="27" t="s">
        <v>698</v>
      </c>
      <c r="FI509" s="27" t="s">
        <v>698</v>
      </c>
      <c r="FJ509" s="27" t="s">
        <v>694</v>
      </c>
      <c r="FK509" s="27" t="s">
        <v>698</v>
      </c>
      <c r="FL509" s="27" t="s">
        <v>698</v>
      </c>
      <c r="FM509" s="27" t="s">
        <v>698</v>
      </c>
      <c r="FN509" s="27" t="s">
        <v>694</v>
      </c>
      <c r="FO509" s="72" t="s">
        <v>1175</v>
      </c>
      <c r="FP509" s="72" t="s">
        <v>698</v>
      </c>
      <c r="FQ509" s="72" t="s">
        <v>1176</v>
      </c>
      <c r="FR509" s="72" t="s">
        <v>2116</v>
      </c>
      <c r="FS509" s="72" t="s">
        <v>1178</v>
      </c>
      <c r="FT509" s="72" t="s">
        <v>698</v>
      </c>
      <c r="FU509" s="72" t="s">
        <v>698</v>
      </c>
      <c r="FV509" s="72" t="s">
        <v>698</v>
      </c>
      <c r="FW509" s="78" t="s">
        <v>698</v>
      </c>
      <c r="FX509" s="78" t="s">
        <v>698</v>
      </c>
      <c r="FY509" s="72" t="s">
        <v>698</v>
      </c>
      <c r="FZ509" s="90"/>
      <c r="GA509" s="90"/>
      <c r="GB509" s="90"/>
      <c r="GC509" s="90"/>
      <c r="GD509" s="90"/>
      <c r="GE509" s="90"/>
      <c r="GF509" s="90"/>
      <c r="GG509" s="90"/>
      <c r="GH509" s="105" t="s">
        <v>1179</v>
      </c>
      <c r="GI509" s="106"/>
      <c r="GJ509" s="27"/>
      <c r="GK509" s="28"/>
      <c r="GL509" s="27"/>
    </row>
    <row r="510" spans="1:194" x14ac:dyDescent="0.25">
      <c r="A510" s="71" t="str">
        <f t="shared" si="52"/>
        <v xml:space="preserve">Expenditure: Operational Cost - External Computer Service: Network Extensions </v>
      </c>
      <c r="B510" s="27" t="s">
        <v>1190</v>
      </c>
      <c r="C510" s="27" t="str">
        <f t="shared" si="47"/>
        <v>IE010025006000000000000000000000000000</v>
      </c>
      <c r="D510" s="23" t="s">
        <v>1166</v>
      </c>
      <c r="E510" s="23" t="s">
        <v>724</v>
      </c>
      <c r="F510" s="23" t="s">
        <v>1020</v>
      </c>
      <c r="G510" s="23" t="s">
        <v>715</v>
      </c>
      <c r="H510" s="23" t="s">
        <v>697</v>
      </c>
      <c r="I510" s="23" t="s">
        <v>697</v>
      </c>
      <c r="J510" s="23" t="s">
        <v>697</v>
      </c>
      <c r="K510" s="23" t="s">
        <v>697</v>
      </c>
      <c r="L510" s="23" t="s">
        <v>697</v>
      </c>
      <c r="M510" s="23" t="s">
        <v>697</v>
      </c>
      <c r="N510" s="23" t="s">
        <v>697</v>
      </c>
      <c r="O510" s="23" t="s">
        <v>697</v>
      </c>
      <c r="P510" s="23" t="s">
        <v>697</v>
      </c>
      <c r="Q510" s="27">
        <v>0</v>
      </c>
      <c r="R510" s="27" t="s">
        <v>704</v>
      </c>
      <c r="S510" s="27" t="s">
        <v>698</v>
      </c>
      <c r="T510" s="28" t="s">
        <v>694</v>
      </c>
      <c r="U510" s="28"/>
      <c r="V510" s="27" t="s">
        <v>2340</v>
      </c>
      <c r="W510" s="27" t="s">
        <v>905</v>
      </c>
      <c r="X510" s="27"/>
      <c r="Y510" s="27"/>
      <c r="Z510" s="27" t="s">
        <v>2341</v>
      </c>
      <c r="AA510" s="27"/>
      <c r="AB510" s="27"/>
      <c r="AC510" s="27"/>
      <c r="AD510" s="27"/>
      <c r="AE510" s="27"/>
      <c r="AF510" s="27"/>
      <c r="AG510" s="27"/>
      <c r="AH510" s="27"/>
      <c r="AI510" s="27" t="s">
        <v>2342</v>
      </c>
      <c r="AJ510" s="28" t="s">
        <v>704</v>
      </c>
      <c r="AK510" s="27" t="s">
        <v>698</v>
      </c>
      <c r="AL510" s="27" t="s">
        <v>698</v>
      </c>
      <c r="AM510" s="27" t="s">
        <v>698</v>
      </c>
      <c r="AN510" s="27" t="s">
        <v>698</v>
      </c>
      <c r="AO510" s="27" t="s">
        <v>698</v>
      </c>
      <c r="AP510" s="27" t="s">
        <v>698</v>
      </c>
      <c r="AQ510" s="27" t="s">
        <v>698</v>
      </c>
      <c r="AR510" s="27" t="s">
        <v>698</v>
      </c>
      <c r="AS510" s="27" t="s">
        <v>698</v>
      </c>
      <c r="AT510" s="27" t="s">
        <v>698</v>
      </c>
      <c r="AU510" s="27" t="s">
        <v>698</v>
      </c>
      <c r="AV510" s="27" t="s">
        <v>698</v>
      </c>
      <c r="AW510" s="27" t="s">
        <v>698</v>
      </c>
      <c r="AX510" s="27" t="s">
        <v>698</v>
      </c>
      <c r="AY510" s="27" t="s">
        <v>698</v>
      </c>
      <c r="AZ510" s="27" t="s">
        <v>698</v>
      </c>
      <c r="BA510" s="27" t="s">
        <v>698</v>
      </c>
      <c r="BB510" s="27" t="s">
        <v>698</v>
      </c>
      <c r="BC510" s="27" t="s">
        <v>698</v>
      </c>
      <c r="BD510" s="27" t="s">
        <v>698</v>
      </c>
      <c r="BE510" s="27" t="s">
        <v>698</v>
      </c>
      <c r="BF510" s="27" t="s">
        <v>698</v>
      </c>
      <c r="BG510" s="27" t="s">
        <v>698</v>
      </c>
      <c r="BH510" s="27" t="s">
        <v>698</v>
      </c>
      <c r="BI510" s="27" t="s">
        <v>698</v>
      </c>
      <c r="BJ510" s="27" t="s">
        <v>698</v>
      </c>
      <c r="BK510" s="27" t="s">
        <v>698</v>
      </c>
      <c r="BL510" s="27" t="s">
        <v>698</v>
      </c>
      <c r="BM510" s="27" t="s">
        <v>698</v>
      </c>
      <c r="BN510" s="27" t="s">
        <v>698</v>
      </c>
      <c r="BO510" s="27" t="s">
        <v>698</v>
      </c>
      <c r="BP510" s="27" t="s">
        <v>698</v>
      </c>
      <c r="BQ510" s="27" t="s">
        <v>698</v>
      </c>
      <c r="BR510" s="27" t="s">
        <v>698</v>
      </c>
      <c r="BS510" s="27" t="s">
        <v>698</v>
      </c>
      <c r="BT510" s="27" t="s">
        <v>698</v>
      </c>
      <c r="BU510" s="27" t="s">
        <v>698</v>
      </c>
      <c r="BV510" s="27" t="s">
        <v>698</v>
      </c>
      <c r="BW510" s="27" t="s">
        <v>698</v>
      </c>
      <c r="BX510" s="27" t="s">
        <v>698</v>
      </c>
      <c r="BY510" s="27" t="s">
        <v>698</v>
      </c>
      <c r="BZ510" s="27" t="s">
        <v>698</v>
      </c>
      <c r="CA510" s="27" t="s">
        <v>698</v>
      </c>
      <c r="CB510" s="27" t="s">
        <v>698</v>
      </c>
      <c r="CC510" s="27" t="s">
        <v>698</v>
      </c>
      <c r="CD510" s="27" t="s">
        <v>698</v>
      </c>
      <c r="CE510" s="27" t="s">
        <v>698</v>
      </c>
      <c r="CF510" s="27" t="s">
        <v>698</v>
      </c>
      <c r="CG510" s="27" t="s">
        <v>704</v>
      </c>
      <c r="CH510" s="27" t="s">
        <v>698</v>
      </c>
      <c r="CI510" s="27" t="s">
        <v>698</v>
      </c>
      <c r="CJ510" s="27" t="s">
        <v>698</v>
      </c>
      <c r="CK510" s="27" t="s">
        <v>698</v>
      </c>
      <c r="CL510" s="27" t="s">
        <v>698</v>
      </c>
      <c r="CM510" s="27" t="s">
        <v>698</v>
      </c>
      <c r="CN510" s="27" t="s">
        <v>698</v>
      </c>
      <c r="CO510" s="27" t="s">
        <v>698</v>
      </c>
      <c r="CP510" s="27" t="s">
        <v>698</v>
      </c>
      <c r="CQ510" s="27" t="s">
        <v>698</v>
      </c>
      <c r="CR510" s="27" t="s">
        <v>704</v>
      </c>
      <c r="CS510" s="27" t="s">
        <v>698</v>
      </c>
      <c r="CT510" s="27" t="s">
        <v>698</v>
      </c>
      <c r="CU510" s="27" t="s">
        <v>698</v>
      </c>
      <c r="CV510" s="27" t="s">
        <v>698</v>
      </c>
      <c r="CW510" s="27" t="s">
        <v>698</v>
      </c>
      <c r="CX510" s="27" t="s">
        <v>698</v>
      </c>
      <c r="CY510" s="27" t="s">
        <v>698</v>
      </c>
      <c r="CZ510" s="27" t="s">
        <v>698</v>
      </c>
      <c r="DA510" s="27" t="s">
        <v>698</v>
      </c>
      <c r="DB510" s="27" t="s">
        <v>698</v>
      </c>
      <c r="DC510" s="27" t="s">
        <v>698</v>
      </c>
      <c r="DD510" s="27" t="s">
        <v>698</v>
      </c>
      <c r="DE510" s="27" t="s">
        <v>698</v>
      </c>
      <c r="DF510" s="27" t="s">
        <v>698</v>
      </c>
      <c r="DG510" s="27" t="s">
        <v>698</v>
      </c>
      <c r="DH510" s="27" t="s">
        <v>698</v>
      </c>
      <c r="DI510" s="27" t="s">
        <v>698</v>
      </c>
      <c r="DJ510" s="27" t="s">
        <v>698</v>
      </c>
      <c r="DK510" s="27" t="s">
        <v>698</v>
      </c>
      <c r="DL510" s="27" t="s">
        <v>698</v>
      </c>
      <c r="DM510" s="27" t="s">
        <v>698</v>
      </c>
      <c r="DN510" s="27" t="s">
        <v>698</v>
      </c>
      <c r="DO510" s="27" t="s">
        <v>698</v>
      </c>
      <c r="DP510" s="27" t="s">
        <v>698</v>
      </c>
      <c r="DQ510" s="27" t="s">
        <v>698</v>
      </c>
      <c r="DR510" s="27" t="s">
        <v>698</v>
      </c>
      <c r="DS510" s="27"/>
      <c r="DT510" s="27" t="s">
        <v>698</v>
      </c>
      <c r="DU510" s="27" t="s">
        <v>698</v>
      </c>
      <c r="DV510" s="27" t="s">
        <v>698</v>
      </c>
      <c r="DW510" s="27" t="s">
        <v>698</v>
      </c>
      <c r="DX510" s="27" t="s">
        <v>698</v>
      </c>
      <c r="DY510" s="27" t="s">
        <v>698</v>
      </c>
      <c r="DZ510" s="27" t="s">
        <v>698</v>
      </c>
      <c r="EA510" s="27" t="s">
        <v>698</v>
      </c>
      <c r="EB510" s="27" t="s">
        <v>698</v>
      </c>
      <c r="EC510" s="27" t="s">
        <v>698</v>
      </c>
      <c r="ED510" s="27" t="s">
        <v>698</v>
      </c>
      <c r="EE510" s="27" t="s">
        <v>698</v>
      </c>
      <c r="EF510" s="27" t="s">
        <v>698</v>
      </c>
      <c r="EG510" s="27" t="s">
        <v>694</v>
      </c>
      <c r="EH510" s="27" t="s">
        <v>698</v>
      </c>
      <c r="EI510" s="27" t="s">
        <v>698</v>
      </c>
      <c r="EJ510" s="27" t="s">
        <v>698</v>
      </c>
      <c r="EK510" s="27" t="s">
        <v>698</v>
      </c>
      <c r="EL510" s="27" t="s">
        <v>698</v>
      </c>
      <c r="EM510" s="27" t="s">
        <v>698</v>
      </c>
      <c r="EN510" s="27" t="s">
        <v>698</v>
      </c>
      <c r="EO510" s="27" t="s">
        <v>698</v>
      </c>
      <c r="EP510" s="27" t="s">
        <v>698</v>
      </c>
      <c r="EQ510" s="27" t="s">
        <v>698</v>
      </c>
      <c r="ER510" s="27" t="s">
        <v>698</v>
      </c>
      <c r="ES510" s="27" t="s">
        <v>698</v>
      </c>
      <c r="ET510" s="27" t="s">
        <v>698</v>
      </c>
      <c r="EU510" s="27" t="s">
        <v>698</v>
      </c>
      <c r="EV510" s="27" t="s">
        <v>698</v>
      </c>
      <c r="EW510" s="27" t="s">
        <v>698</v>
      </c>
      <c r="EX510" s="27" t="s">
        <v>698</v>
      </c>
      <c r="EY510" s="27" t="s">
        <v>698</v>
      </c>
      <c r="EZ510" s="27" t="s">
        <v>698</v>
      </c>
      <c r="FA510" s="27" t="s">
        <v>698</v>
      </c>
      <c r="FB510" s="27" t="s">
        <v>698</v>
      </c>
      <c r="FC510" s="27" t="s">
        <v>698</v>
      </c>
      <c r="FD510" s="27" t="s">
        <v>698</v>
      </c>
      <c r="FE510" s="27" t="s">
        <v>694</v>
      </c>
      <c r="FF510" s="27" t="s">
        <v>698</v>
      </c>
      <c r="FG510" s="27" t="s">
        <v>698</v>
      </c>
      <c r="FH510" s="27" t="s">
        <v>698</v>
      </c>
      <c r="FI510" s="27" t="s">
        <v>698</v>
      </c>
      <c r="FJ510" s="27" t="s">
        <v>694</v>
      </c>
      <c r="FK510" s="27" t="s">
        <v>698</v>
      </c>
      <c r="FL510" s="27" t="s">
        <v>698</v>
      </c>
      <c r="FM510" s="27" t="s">
        <v>698</v>
      </c>
      <c r="FN510" s="27" t="s">
        <v>694</v>
      </c>
      <c r="FO510" s="72" t="s">
        <v>1175</v>
      </c>
      <c r="FP510" s="72" t="s">
        <v>698</v>
      </c>
      <c r="FQ510" s="72" t="s">
        <v>1176</v>
      </c>
      <c r="FR510" s="72" t="s">
        <v>2116</v>
      </c>
      <c r="FS510" s="72" t="s">
        <v>1178</v>
      </c>
      <c r="FT510" s="72" t="s">
        <v>698</v>
      </c>
      <c r="FU510" s="72" t="s">
        <v>698</v>
      </c>
      <c r="FV510" s="72" t="s">
        <v>698</v>
      </c>
      <c r="FW510" s="78" t="s">
        <v>698</v>
      </c>
      <c r="FX510" s="78" t="s">
        <v>698</v>
      </c>
      <c r="FY510" s="72" t="s">
        <v>698</v>
      </c>
      <c r="FZ510" s="90"/>
      <c r="GA510" s="90"/>
      <c r="GB510" s="90"/>
      <c r="GC510" s="90"/>
      <c r="GD510" s="90"/>
      <c r="GE510" s="90"/>
      <c r="GF510" s="90"/>
      <c r="GG510" s="90"/>
      <c r="GH510" s="105" t="s">
        <v>1179</v>
      </c>
      <c r="GI510" s="106"/>
      <c r="GJ510" s="27"/>
      <c r="GK510" s="28"/>
      <c r="GL510" s="27"/>
    </row>
    <row r="511" spans="1:194" x14ac:dyDescent="0.25">
      <c r="A511" s="71" t="str">
        <f t="shared" si="52"/>
        <v>Expenditure: Operational Cost - External Computer Service: Remote Server Access</v>
      </c>
      <c r="B511" s="27" t="s">
        <v>1190</v>
      </c>
      <c r="C511" s="27" t="str">
        <f t="shared" si="47"/>
        <v>IE010025007000000000000000000000000000</v>
      </c>
      <c r="D511" s="23" t="s">
        <v>1166</v>
      </c>
      <c r="E511" s="23" t="s">
        <v>724</v>
      </c>
      <c r="F511" s="23" t="s">
        <v>1020</v>
      </c>
      <c r="G511" s="23" t="s">
        <v>718</v>
      </c>
      <c r="H511" s="23" t="s">
        <v>697</v>
      </c>
      <c r="I511" s="23" t="s">
        <v>697</v>
      </c>
      <c r="J511" s="23" t="s">
        <v>697</v>
      </c>
      <c r="K511" s="23" t="s">
        <v>697</v>
      </c>
      <c r="L511" s="23" t="s">
        <v>697</v>
      </c>
      <c r="M511" s="23" t="s">
        <v>697</v>
      </c>
      <c r="N511" s="23" t="s">
        <v>697</v>
      </c>
      <c r="O511" s="23" t="s">
        <v>697</v>
      </c>
      <c r="P511" s="23" t="s">
        <v>697</v>
      </c>
      <c r="Q511" s="27">
        <v>0</v>
      </c>
      <c r="R511" s="27" t="s">
        <v>704</v>
      </c>
      <c r="S511" s="27" t="s">
        <v>698</v>
      </c>
      <c r="T511" s="28" t="s">
        <v>694</v>
      </c>
      <c r="U511" s="28"/>
      <c r="V511" s="27" t="s">
        <v>2343</v>
      </c>
      <c r="W511" s="27" t="s">
        <v>905</v>
      </c>
      <c r="X511" s="27"/>
      <c r="Y511" s="27"/>
      <c r="Z511" s="27" t="s">
        <v>2344</v>
      </c>
      <c r="AA511" s="27"/>
      <c r="AB511" s="27"/>
      <c r="AC511" s="27"/>
      <c r="AD511" s="27"/>
      <c r="AE511" s="27"/>
      <c r="AF511" s="27"/>
      <c r="AG511" s="27"/>
      <c r="AH511" s="27"/>
      <c r="AI511" s="27" t="s">
        <v>2345</v>
      </c>
      <c r="AJ511" s="28" t="s">
        <v>704</v>
      </c>
      <c r="AK511" s="27" t="s">
        <v>698</v>
      </c>
      <c r="AL511" s="27" t="s">
        <v>698</v>
      </c>
      <c r="AM511" s="27" t="s">
        <v>698</v>
      </c>
      <c r="AN511" s="27" t="s">
        <v>698</v>
      </c>
      <c r="AO511" s="27" t="s">
        <v>698</v>
      </c>
      <c r="AP511" s="27" t="s">
        <v>698</v>
      </c>
      <c r="AQ511" s="27" t="s">
        <v>698</v>
      </c>
      <c r="AR511" s="27" t="s">
        <v>698</v>
      </c>
      <c r="AS511" s="27" t="s">
        <v>698</v>
      </c>
      <c r="AT511" s="27" t="s">
        <v>698</v>
      </c>
      <c r="AU511" s="27" t="s">
        <v>698</v>
      </c>
      <c r="AV511" s="27" t="s">
        <v>698</v>
      </c>
      <c r="AW511" s="27" t="s">
        <v>698</v>
      </c>
      <c r="AX511" s="27" t="s">
        <v>698</v>
      </c>
      <c r="AY511" s="27" t="s">
        <v>698</v>
      </c>
      <c r="AZ511" s="27" t="s">
        <v>698</v>
      </c>
      <c r="BA511" s="27" t="s">
        <v>698</v>
      </c>
      <c r="BB511" s="27" t="s">
        <v>698</v>
      </c>
      <c r="BC511" s="27" t="s">
        <v>698</v>
      </c>
      <c r="BD511" s="27" t="s">
        <v>698</v>
      </c>
      <c r="BE511" s="27" t="s">
        <v>698</v>
      </c>
      <c r="BF511" s="27" t="s">
        <v>698</v>
      </c>
      <c r="BG511" s="27" t="s">
        <v>698</v>
      </c>
      <c r="BH511" s="27" t="s">
        <v>698</v>
      </c>
      <c r="BI511" s="27" t="s">
        <v>698</v>
      </c>
      <c r="BJ511" s="27" t="s">
        <v>698</v>
      </c>
      <c r="BK511" s="27" t="s">
        <v>698</v>
      </c>
      <c r="BL511" s="27" t="s">
        <v>698</v>
      </c>
      <c r="BM511" s="27" t="s">
        <v>698</v>
      </c>
      <c r="BN511" s="27" t="s">
        <v>698</v>
      </c>
      <c r="BO511" s="27" t="s">
        <v>698</v>
      </c>
      <c r="BP511" s="27" t="s">
        <v>698</v>
      </c>
      <c r="BQ511" s="27" t="s">
        <v>698</v>
      </c>
      <c r="BR511" s="27" t="s">
        <v>698</v>
      </c>
      <c r="BS511" s="27" t="s">
        <v>698</v>
      </c>
      <c r="BT511" s="27" t="s">
        <v>698</v>
      </c>
      <c r="BU511" s="27" t="s">
        <v>698</v>
      </c>
      <c r="BV511" s="27" t="s">
        <v>698</v>
      </c>
      <c r="BW511" s="27" t="s">
        <v>698</v>
      </c>
      <c r="BX511" s="27" t="s">
        <v>698</v>
      </c>
      <c r="BY511" s="27" t="s">
        <v>698</v>
      </c>
      <c r="BZ511" s="27" t="s">
        <v>698</v>
      </c>
      <c r="CA511" s="27" t="s">
        <v>698</v>
      </c>
      <c r="CB511" s="27" t="s">
        <v>698</v>
      </c>
      <c r="CC511" s="27" t="s">
        <v>698</v>
      </c>
      <c r="CD511" s="27" t="s">
        <v>698</v>
      </c>
      <c r="CE511" s="27" t="s">
        <v>698</v>
      </c>
      <c r="CF511" s="27" t="s">
        <v>698</v>
      </c>
      <c r="CG511" s="27" t="s">
        <v>704</v>
      </c>
      <c r="CH511" s="27" t="s">
        <v>698</v>
      </c>
      <c r="CI511" s="27" t="s">
        <v>698</v>
      </c>
      <c r="CJ511" s="27" t="s">
        <v>698</v>
      </c>
      <c r="CK511" s="27" t="s">
        <v>698</v>
      </c>
      <c r="CL511" s="27" t="s">
        <v>698</v>
      </c>
      <c r="CM511" s="27" t="s">
        <v>698</v>
      </c>
      <c r="CN511" s="27" t="s">
        <v>698</v>
      </c>
      <c r="CO511" s="27" t="s">
        <v>698</v>
      </c>
      <c r="CP511" s="27" t="s">
        <v>698</v>
      </c>
      <c r="CQ511" s="27" t="s">
        <v>698</v>
      </c>
      <c r="CR511" s="27" t="s">
        <v>704</v>
      </c>
      <c r="CS511" s="27" t="s">
        <v>698</v>
      </c>
      <c r="CT511" s="27" t="s">
        <v>698</v>
      </c>
      <c r="CU511" s="27" t="s">
        <v>698</v>
      </c>
      <c r="CV511" s="27" t="s">
        <v>698</v>
      </c>
      <c r="CW511" s="27" t="s">
        <v>698</v>
      </c>
      <c r="CX511" s="27" t="s">
        <v>698</v>
      </c>
      <c r="CY511" s="27" t="s">
        <v>698</v>
      </c>
      <c r="CZ511" s="27" t="s">
        <v>698</v>
      </c>
      <c r="DA511" s="27" t="s">
        <v>698</v>
      </c>
      <c r="DB511" s="27" t="s">
        <v>698</v>
      </c>
      <c r="DC511" s="27" t="s">
        <v>698</v>
      </c>
      <c r="DD511" s="27" t="s">
        <v>698</v>
      </c>
      <c r="DE511" s="27" t="s">
        <v>698</v>
      </c>
      <c r="DF511" s="27" t="s">
        <v>698</v>
      </c>
      <c r="DG511" s="27" t="s">
        <v>698</v>
      </c>
      <c r="DH511" s="27" t="s">
        <v>698</v>
      </c>
      <c r="DI511" s="27" t="s">
        <v>698</v>
      </c>
      <c r="DJ511" s="27" t="s">
        <v>698</v>
      </c>
      <c r="DK511" s="27" t="s">
        <v>698</v>
      </c>
      <c r="DL511" s="27" t="s">
        <v>698</v>
      </c>
      <c r="DM511" s="27" t="s">
        <v>698</v>
      </c>
      <c r="DN511" s="27" t="s">
        <v>698</v>
      </c>
      <c r="DO511" s="27" t="s">
        <v>698</v>
      </c>
      <c r="DP511" s="27" t="s">
        <v>698</v>
      </c>
      <c r="DQ511" s="27" t="s">
        <v>698</v>
      </c>
      <c r="DR511" s="27" t="s">
        <v>698</v>
      </c>
      <c r="DS511" s="27"/>
      <c r="DT511" s="27" t="s">
        <v>698</v>
      </c>
      <c r="DU511" s="27" t="s">
        <v>698</v>
      </c>
      <c r="DV511" s="27" t="s">
        <v>698</v>
      </c>
      <c r="DW511" s="27" t="s">
        <v>698</v>
      </c>
      <c r="DX511" s="27" t="s">
        <v>698</v>
      </c>
      <c r="DY511" s="27" t="s">
        <v>698</v>
      </c>
      <c r="DZ511" s="27" t="s">
        <v>698</v>
      </c>
      <c r="EA511" s="27" t="s">
        <v>698</v>
      </c>
      <c r="EB511" s="27" t="s">
        <v>698</v>
      </c>
      <c r="EC511" s="27" t="s">
        <v>698</v>
      </c>
      <c r="ED511" s="27" t="s">
        <v>698</v>
      </c>
      <c r="EE511" s="27" t="s">
        <v>698</v>
      </c>
      <c r="EF511" s="27" t="s">
        <v>698</v>
      </c>
      <c r="EG511" s="27" t="s">
        <v>694</v>
      </c>
      <c r="EH511" s="27" t="s">
        <v>698</v>
      </c>
      <c r="EI511" s="27" t="s">
        <v>698</v>
      </c>
      <c r="EJ511" s="27" t="s">
        <v>698</v>
      </c>
      <c r="EK511" s="27" t="s">
        <v>698</v>
      </c>
      <c r="EL511" s="27" t="s">
        <v>698</v>
      </c>
      <c r="EM511" s="27" t="s">
        <v>698</v>
      </c>
      <c r="EN511" s="27" t="s">
        <v>698</v>
      </c>
      <c r="EO511" s="27" t="s">
        <v>698</v>
      </c>
      <c r="EP511" s="27" t="s">
        <v>698</v>
      </c>
      <c r="EQ511" s="27" t="s">
        <v>698</v>
      </c>
      <c r="ER511" s="27" t="s">
        <v>698</v>
      </c>
      <c r="ES511" s="27" t="s">
        <v>698</v>
      </c>
      <c r="ET511" s="27" t="s">
        <v>698</v>
      </c>
      <c r="EU511" s="27" t="s">
        <v>698</v>
      </c>
      <c r="EV511" s="27" t="s">
        <v>698</v>
      </c>
      <c r="EW511" s="27" t="s">
        <v>698</v>
      </c>
      <c r="EX511" s="27" t="s">
        <v>698</v>
      </c>
      <c r="EY511" s="27" t="s">
        <v>698</v>
      </c>
      <c r="EZ511" s="27" t="s">
        <v>698</v>
      </c>
      <c r="FA511" s="27" t="s">
        <v>698</v>
      </c>
      <c r="FB511" s="27" t="s">
        <v>698</v>
      </c>
      <c r="FC511" s="27" t="s">
        <v>698</v>
      </c>
      <c r="FD511" s="27" t="s">
        <v>698</v>
      </c>
      <c r="FE511" s="27" t="s">
        <v>694</v>
      </c>
      <c r="FF511" s="27" t="s">
        <v>698</v>
      </c>
      <c r="FG511" s="27" t="s">
        <v>698</v>
      </c>
      <c r="FH511" s="27" t="s">
        <v>698</v>
      </c>
      <c r="FI511" s="27" t="s">
        <v>698</v>
      </c>
      <c r="FJ511" s="27" t="s">
        <v>694</v>
      </c>
      <c r="FK511" s="27" t="s">
        <v>698</v>
      </c>
      <c r="FL511" s="27" t="s">
        <v>698</v>
      </c>
      <c r="FM511" s="27" t="s">
        <v>698</v>
      </c>
      <c r="FN511" s="27" t="s">
        <v>694</v>
      </c>
      <c r="FO511" s="72" t="s">
        <v>1175</v>
      </c>
      <c r="FP511" s="72" t="s">
        <v>698</v>
      </c>
      <c r="FQ511" s="72" t="s">
        <v>1176</v>
      </c>
      <c r="FR511" s="72" t="s">
        <v>2116</v>
      </c>
      <c r="FS511" s="72" t="s">
        <v>1178</v>
      </c>
      <c r="FT511" s="72" t="s">
        <v>698</v>
      </c>
      <c r="FU511" s="72" t="s">
        <v>698</v>
      </c>
      <c r="FV511" s="72" t="s">
        <v>698</v>
      </c>
      <c r="FW511" s="78" t="s">
        <v>698</v>
      </c>
      <c r="FX511" s="78" t="s">
        <v>698</v>
      </c>
      <c r="FY511" s="72" t="s">
        <v>698</v>
      </c>
      <c r="FZ511" s="90"/>
      <c r="GA511" s="90"/>
      <c r="GB511" s="90"/>
      <c r="GC511" s="90"/>
      <c r="GD511" s="90"/>
      <c r="GE511" s="90"/>
      <c r="GF511" s="90"/>
      <c r="GG511" s="90"/>
      <c r="GH511" s="105" t="s">
        <v>1179</v>
      </c>
      <c r="GI511" s="106"/>
      <c r="GJ511" s="27"/>
      <c r="GK511" s="28"/>
      <c r="GL511" s="27"/>
    </row>
    <row r="512" spans="1:194" x14ac:dyDescent="0.25">
      <c r="A512" s="71" t="str">
        <f t="shared" si="52"/>
        <v>Expenditure: Operational Cost - External Computer Service: Recovery Centre Hosting Charges</v>
      </c>
      <c r="B512" s="27" t="s">
        <v>1190</v>
      </c>
      <c r="C512" s="27" t="str">
        <f t="shared" si="47"/>
        <v>IE010025008000000000000000000000000000</v>
      </c>
      <c r="D512" s="23" t="s">
        <v>1166</v>
      </c>
      <c r="E512" s="23" t="s">
        <v>724</v>
      </c>
      <c r="F512" s="23" t="s">
        <v>1020</v>
      </c>
      <c r="G512" s="23" t="s">
        <v>720</v>
      </c>
      <c r="H512" s="23" t="s">
        <v>697</v>
      </c>
      <c r="I512" s="23" t="s">
        <v>697</v>
      </c>
      <c r="J512" s="23" t="s">
        <v>697</v>
      </c>
      <c r="K512" s="23" t="s">
        <v>697</v>
      </c>
      <c r="L512" s="23" t="s">
        <v>697</v>
      </c>
      <c r="M512" s="23" t="s">
        <v>697</v>
      </c>
      <c r="N512" s="23" t="s">
        <v>697</v>
      </c>
      <c r="O512" s="23" t="s">
        <v>697</v>
      </c>
      <c r="P512" s="23" t="s">
        <v>697</v>
      </c>
      <c r="Q512" s="27">
        <v>0</v>
      </c>
      <c r="R512" s="27" t="s">
        <v>704</v>
      </c>
      <c r="S512" s="27" t="s">
        <v>698</v>
      </c>
      <c r="T512" s="28" t="s">
        <v>694</v>
      </c>
      <c r="U512" s="28"/>
      <c r="V512" s="27" t="s">
        <v>2346</v>
      </c>
      <c r="W512" s="27" t="s">
        <v>905</v>
      </c>
      <c r="X512" s="27"/>
      <c r="Y512" s="27"/>
      <c r="Z512" s="27" t="s">
        <v>2347</v>
      </c>
      <c r="AA512" s="27"/>
      <c r="AB512" s="27"/>
      <c r="AC512" s="27"/>
      <c r="AD512" s="27"/>
      <c r="AE512" s="27"/>
      <c r="AF512" s="27"/>
      <c r="AG512" s="27"/>
      <c r="AH512" s="27"/>
      <c r="AI512" s="27" t="s">
        <v>2348</v>
      </c>
      <c r="AJ512" s="28" t="s">
        <v>704</v>
      </c>
      <c r="AK512" s="27" t="s">
        <v>698</v>
      </c>
      <c r="AL512" s="27" t="s">
        <v>698</v>
      </c>
      <c r="AM512" s="27" t="s">
        <v>698</v>
      </c>
      <c r="AN512" s="27" t="s">
        <v>698</v>
      </c>
      <c r="AO512" s="27" t="s">
        <v>698</v>
      </c>
      <c r="AP512" s="27" t="s">
        <v>698</v>
      </c>
      <c r="AQ512" s="27" t="s">
        <v>698</v>
      </c>
      <c r="AR512" s="27" t="s">
        <v>698</v>
      </c>
      <c r="AS512" s="27" t="s">
        <v>698</v>
      </c>
      <c r="AT512" s="27" t="s">
        <v>698</v>
      </c>
      <c r="AU512" s="27" t="s">
        <v>698</v>
      </c>
      <c r="AV512" s="27" t="s">
        <v>698</v>
      </c>
      <c r="AW512" s="27" t="s">
        <v>698</v>
      </c>
      <c r="AX512" s="27" t="s">
        <v>698</v>
      </c>
      <c r="AY512" s="27" t="s">
        <v>698</v>
      </c>
      <c r="AZ512" s="27" t="s">
        <v>698</v>
      </c>
      <c r="BA512" s="27" t="s">
        <v>698</v>
      </c>
      <c r="BB512" s="27" t="s">
        <v>698</v>
      </c>
      <c r="BC512" s="27" t="s">
        <v>698</v>
      </c>
      <c r="BD512" s="27" t="s">
        <v>698</v>
      </c>
      <c r="BE512" s="27" t="s">
        <v>698</v>
      </c>
      <c r="BF512" s="27" t="s">
        <v>698</v>
      </c>
      <c r="BG512" s="27" t="s">
        <v>698</v>
      </c>
      <c r="BH512" s="27" t="s">
        <v>698</v>
      </c>
      <c r="BI512" s="27" t="s">
        <v>698</v>
      </c>
      <c r="BJ512" s="27" t="s">
        <v>698</v>
      </c>
      <c r="BK512" s="27" t="s">
        <v>698</v>
      </c>
      <c r="BL512" s="27" t="s">
        <v>698</v>
      </c>
      <c r="BM512" s="27" t="s">
        <v>698</v>
      </c>
      <c r="BN512" s="27" t="s">
        <v>698</v>
      </c>
      <c r="BO512" s="27" t="s">
        <v>698</v>
      </c>
      <c r="BP512" s="27" t="s">
        <v>698</v>
      </c>
      <c r="BQ512" s="27" t="s">
        <v>698</v>
      </c>
      <c r="BR512" s="27" t="s">
        <v>698</v>
      </c>
      <c r="BS512" s="27" t="s">
        <v>698</v>
      </c>
      <c r="BT512" s="27" t="s">
        <v>698</v>
      </c>
      <c r="BU512" s="27" t="s">
        <v>698</v>
      </c>
      <c r="BV512" s="27" t="s">
        <v>698</v>
      </c>
      <c r="BW512" s="27" t="s">
        <v>698</v>
      </c>
      <c r="BX512" s="27" t="s">
        <v>698</v>
      </c>
      <c r="BY512" s="27" t="s">
        <v>698</v>
      </c>
      <c r="BZ512" s="27" t="s">
        <v>698</v>
      </c>
      <c r="CA512" s="27" t="s">
        <v>698</v>
      </c>
      <c r="CB512" s="27" t="s">
        <v>698</v>
      </c>
      <c r="CC512" s="27" t="s">
        <v>698</v>
      </c>
      <c r="CD512" s="27" t="s">
        <v>698</v>
      </c>
      <c r="CE512" s="27" t="s">
        <v>698</v>
      </c>
      <c r="CF512" s="27" t="s">
        <v>698</v>
      </c>
      <c r="CG512" s="27" t="s">
        <v>704</v>
      </c>
      <c r="CH512" s="27" t="s">
        <v>698</v>
      </c>
      <c r="CI512" s="27" t="s">
        <v>698</v>
      </c>
      <c r="CJ512" s="27" t="s">
        <v>698</v>
      </c>
      <c r="CK512" s="27" t="s">
        <v>698</v>
      </c>
      <c r="CL512" s="27" t="s">
        <v>698</v>
      </c>
      <c r="CM512" s="27" t="s">
        <v>698</v>
      </c>
      <c r="CN512" s="27" t="s">
        <v>698</v>
      </c>
      <c r="CO512" s="27" t="s">
        <v>698</v>
      </c>
      <c r="CP512" s="27" t="s">
        <v>698</v>
      </c>
      <c r="CQ512" s="27" t="s">
        <v>698</v>
      </c>
      <c r="CR512" s="27" t="s">
        <v>704</v>
      </c>
      <c r="CS512" s="27" t="s">
        <v>698</v>
      </c>
      <c r="CT512" s="27" t="s">
        <v>698</v>
      </c>
      <c r="CU512" s="27" t="s">
        <v>698</v>
      </c>
      <c r="CV512" s="27" t="s">
        <v>698</v>
      </c>
      <c r="CW512" s="27" t="s">
        <v>698</v>
      </c>
      <c r="CX512" s="27" t="s">
        <v>698</v>
      </c>
      <c r="CY512" s="27" t="s">
        <v>698</v>
      </c>
      <c r="CZ512" s="27" t="s">
        <v>698</v>
      </c>
      <c r="DA512" s="27" t="s">
        <v>698</v>
      </c>
      <c r="DB512" s="27" t="s">
        <v>698</v>
      </c>
      <c r="DC512" s="27" t="s">
        <v>698</v>
      </c>
      <c r="DD512" s="27" t="s">
        <v>698</v>
      </c>
      <c r="DE512" s="27" t="s">
        <v>698</v>
      </c>
      <c r="DF512" s="27" t="s">
        <v>698</v>
      </c>
      <c r="DG512" s="27" t="s">
        <v>698</v>
      </c>
      <c r="DH512" s="27" t="s">
        <v>698</v>
      </c>
      <c r="DI512" s="27" t="s">
        <v>698</v>
      </c>
      <c r="DJ512" s="27" t="s">
        <v>698</v>
      </c>
      <c r="DK512" s="27" t="s">
        <v>698</v>
      </c>
      <c r="DL512" s="27" t="s">
        <v>698</v>
      </c>
      <c r="DM512" s="27" t="s">
        <v>698</v>
      </c>
      <c r="DN512" s="27" t="s">
        <v>698</v>
      </c>
      <c r="DO512" s="27" t="s">
        <v>698</v>
      </c>
      <c r="DP512" s="27" t="s">
        <v>698</v>
      </c>
      <c r="DQ512" s="27" t="s">
        <v>698</v>
      </c>
      <c r="DR512" s="27" t="s">
        <v>698</v>
      </c>
      <c r="DS512" s="27"/>
      <c r="DT512" s="27" t="s">
        <v>698</v>
      </c>
      <c r="DU512" s="27" t="s">
        <v>698</v>
      </c>
      <c r="DV512" s="27" t="s">
        <v>698</v>
      </c>
      <c r="DW512" s="27" t="s">
        <v>698</v>
      </c>
      <c r="DX512" s="27" t="s">
        <v>698</v>
      </c>
      <c r="DY512" s="27" t="s">
        <v>698</v>
      </c>
      <c r="DZ512" s="27" t="s">
        <v>698</v>
      </c>
      <c r="EA512" s="27" t="s">
        <v>698</v>
      </c>
      <c r="EB512" s="27" t="s">
        <v>698</v>
      </c>
      <c r="EC512" s="27" t="s">
        <v>698</v>
      </c>
      <c r="ED512" s="27" t="s">
        <v>698</v>
      </c>
      <c r="EE512" s="27" t="s">
        <v>698</v>
      </c>
      <c r="EF512" s="27" t="s">
        <v>698</v>
      </c>
      <c r="EG512" s="27" t="s">
        <v>694</v>
      </c>
      <c r="EH512" s="27" t="s">
        <v>698</v>
      </c>
      <c r="EI512" s="27" t="s">
        <v>698</v>
      </c>
      <c r="EJ512" s="27" t="s">
        <v>698</v>
      </c>
      <c r="EK512" s="27" t="s">
        <v>698</v>
      </c>
      <c r="EL512" s="27" t="s">
        <v>698</v>
      </c>
      <c r="EM512" s="27" t="s">
        <v>698</v>
      </c>
      <c r="EN512" s="27" t="s">
        <v>698</v>
      </c>
      <c r="EO512" s="27" t="s">
        <v>698</v>
      </c>
      <c r="EP512" s="27" t="s">
        <v>698</v>
      </c>
      <c r="EQ512" s="27" t="s">
        <v>698</v>
      </c>
      <c r="ER512" s="27" t="s">
        <v>698</v>
      </c>
      <c r="ES512" s="27" t="s">
        <v>698</v>
      </c>
      <c r="ET512" s="27" t="s">
        <v>698</v>
      </c>
      <c r="EU512" s="27" t="s">
        <v>698</v>
      </c>
      <c r="EV512" s="27" t="s">
        <v>698</v>
      </c>
      <c r="EW512" s="27" t="s">
        <v>698</v>
      </c>
      <c r="EX512" s="27" t="s">
        <v>698</v>
      </c>
      <c r="EY512" s="27" t="s">
        <v>698</v>
      </c>
      <c r="EZ512" s="27" t="s">
        <v>698</v>
      </c>
      <c r="FA512" s="27" t="s">
        <v>698</v>
      </c>
      <c r="FB512" s="27" t="s">
        <v>698</v>
      </c>
      <c r="FC512" s="27" t="s">
        <v>698</v>
      </c>
      <c r="FD512" s="27" t="s">
        <v>698</v>
      </c>
      <c r="FE512" s="27" t="s">
        <v>694</v>
      </c>
      <c r="FF512" s="27" t="s">
        <v>698</v>
      </c>
      <c r="FG512" s="27" t="s">
        <v>698</v>
      </c>
      <c r="FH512" s="27" t="s">
        <v>698</v>
      </c>
      <c r="FI512" s="27" t="s">
        <v>698</v>
      </c>
      <c r="FJ512" s="27" t="s">
        <v>694</v>
      </c>
      <c r="FK512" s="27" t="s">
        <v>698</v>
      </c>
      <c r="FL512" s="27" t="s">
        <v>698</v>
      </c>
      <c r="FM512" s="27" t="s">
        <v>698</v>
      </c>
      <c r="FN512" s="27" t="s">
        <v>694</v>
      </c>
      <c r="FO512" s="72" t="s">
        <v>1175</v>
      </c>
      <c r="FP512" s="72" t="s">
        <v>698</v>
      </c>
      <c r="FQ512" s="72" t="s">
        <v>1176</v>
      </c>
      <c r="FR512" s="72" t="s">
        <v>2116</v>
      </c>
      <c r="FS512" s="72" t="s">
        <v>1178</v>
      </c>
      <c r="FT512" s="72" t="s">
        <v>698</v>
      </c>
      <c r="FU512" s="72" t="s">
        <v>698</v>
      </c>
      <c r="FV512" s="72" t="s">
        <v>698</v>
      </c>
      <c r="FW512" s="78" t="s">
        <v>698</v>
      </c>
      <c r="FX512" s="78" t="s">
        <v>698</v>
      </c>
      <c r="FY512" s="72" t="s">
        <v>698</v>
      </c>
      <c r="FZ512" s="90"/>
      <c r="GA512" s="90"/>
      <c r="GB512" s="90"/>
      <c r="GC512" s="90"/>
      <c r="GD512" s="90"/>
      <c r="GE512" s="90"/>
      <c r="GF512" s="90"/>
      <c r="GG512" s="90"/>
      <c r="GH512" s="105" t="s">
        <v>1179</v>
      </c>
      <c r="GI512" s="106"/>
      <c r="GJ512" s="27"/>
      <c r="GK512" s="28"/>
      <c r="GL512" s="27"/>
    </row>
    <row r="513" spans="1:194" x14ac:dyDescent="0.25">
      <c r="A513" s="71" t="str">
        <f t="shared" si="52"/>
        <v>Expenditure: Operational Cost - External Computer Service: Software Licences</v>
      </c>
      <c r="B513" s="27" t="s">
        <v>1190</v>
      </c>
      <c r="C513" s="27" t="str">
        <f t="shared" si="47"/>
        <v>IE010025009000000000000000000000000000</v>
      </c>
      <c r="D513" s="23" t="s">
        <v>1166</v>
      </c>
      <c r="E513" s="23" t="s">
        <v>724</v>
      </c>
      <c r="F513" s="23" t="s">
        <v>1020</v>
      </c>
      <c r="G513" s="23" t="s">
        <v>722</v>
      </c>
      <c r="H513" s="23" t="s">
        <v>697</v>
      </c>
      <c r="I513" s="23" t="s">
        <v>697</v>
      </c>
      <c r="J513" s="23" t="s">
        <v>697</v>
      </c>
      <c r="K513" s="23" t="s">
        <v>697</v>
      </c>
      <c r="L513" s="23" t="s">
        <v>697</v>
      </c>
      <c r="M513" s="23" t="s">
        <v>697</v>
      </c>
      <c r="N513" s="23" t="s">
        <v>697</v>
      </c>
      <c r="O513" s="23" t="s">
        <v>697</v>
      </c>
      <c r="P513" s="23" t="s">
        <v>697</v>
      </c>
      <c r="Q513" s="27">
        <v>0</v>
      </c>
      <c r="R513" s="27" t="s">
        <v>704</v>
      </c>
      <c r="S513" s="27" t="s">
        <v>698</v>
      </c>
      <c r="T513" s="28" t="s">
        <v>694</v>
      </c>
      <c r="U513" s="28"/>
      <c r="V513" s="27" t="s">
        <v>2349</v>
      </c>
      <c r="W513" s="27" t="s">
        <v>905</v>
      </c>
      <c r="X513" s="27"/>
      <c r="Y513" s="27"/>
      <c r="Z513" s="27" t="s">
        <v>2350</v>
      </c>
      <c r="AA513" s="27"/>
      <c r="AB513" s="27"/>
      <c r="AC513" s="27"/>
      <c r="AD513" s="27"/>
      <c r="AE513" s="27"/>
      <c r="AF513" s="27"/>
      <c r="AG513" s="27"/>
      <c r="AH513" s="27"/>
      <c r="AI513" s="27" t="s">
        <v>2351</v>
      </c>
      <c r="AJ513" s="28" t="s">
        <v>704</v>
      </c>
      <c r="AK513" s="27" t="s">
        <v>698</v>
      </c>
      <c r="AL513" s="27" t="s">
        <v>698</v>
      </c>
      <c r="AM513" s="27" t="s">
        <v>698</v>
      </c>
      <c r="AN513" s="27" t="s">
        <v>698</v>
      </c>
      <c r="AO513" s="27" t="s">
        <v>698</v>
      </c>
      <c r="AP513" s="27" t="s">
        <v>698</v>
      </c>
      <c r="AQ513" s="27" t="s">
        <v>698</v>
      </c>
      <c r="AR513" s="27" t="s">
        <v>698</v>
      </c>
      <c r="AS513" s="27" t="s">
        <v>698</v>
      </c>
      <c r="AT513" s="27" t="s">
        <v>698</v>
      </c>
      <c r="AU513" s="27" t="s">
        <v>698</v>
      </c>
      <c r="AV513" s="27" t="s">
        <v>698</v>
      </c>
      <c r="AW513" s="27" t="s">
        <v>698</v>
      </c>
      <c r="AX513" s="27" t="s">
        <v>698</v>
      </c>
      <c r="AY513" s="27" t="s">
        <v>698</v>
      </c>
      <c r="AZ513" s="27" t="s">
        <v>698</v>
      </c>
      <c r="BA513" s="27" t="s">
        <v>698</v>
      </c>
      <c r="BB513" s="27" t="s">
        <v>698</v>
      </c>
      <c r="BC513" s="27" t="s">
        <v>698</v>
      </c>
      <c r="BD513" s="27" t="s">
        <v>698</v>
      </c>
      <c r="BE513" s="27" t="s">
        <v>698</v>
      </c>
      <c r="BF513" s="27" t="s">
        <v>698</v>
      </c>
      <c r="BG513" s="27" t="s">
        <v>698</v>
      </c>
      <c r="BH513" s="27" t="s">
        <v>698</v>
      </c>
      <c r="BI513" s="27" t="s">
        <v>698</v>
      </c>
      <c r="BJ513" s="27" t="s">
        <v>698</v>
      </c>
      <c r="BK513" s="27" t="s">
        <v>698</v>
      </c>
      <c r="BL513" s="27" t="s">
        <v>698</v>
      </c>
      <c r="BM513" s="27" t="s">
        <v>698</v>
      </c>
      <c r="BN513" s="27" t="s">
        <v>698</v>
      </c>
      <c r="BO513" s="27" t="s">
        <v>698</v>
      </c>
      <c r="BP513" s="27" t="s">
        <v>698</v>
      </c>
      <c r="BQ513" s="27" t="s">
        <v>698</v>
      </c>
      <c r="BR513" s="27" t="s">
        <v>698</v>
      </c>
      <c r="BS513" s="27" t="s">
        <v>698</v>
      </c>
      <c r="BT513" s="27" t="s">
        <v>698</v>
      </c>
      <c r="BU513" s="27" t="s">
        <v>698</v>
      </c>
      <c r="BV513" s="27" t="s">
        <v>698</v>
      </c>
      <c r="BW513" s="27" t="s">
        <v>698</v>
      </c>
      <c r="BX513" s="27" t="s">
        <v>698</v>
      </c>
      <c r="BY513" s="27" t="s">
        <v>698</v>
      </c>
      <c r="BZ513" s="27" t="s">
        <v>698</v>
      </c>
      <c r="CA513" s="27" t="s">
        <v>698</v>
      </c>
      <c r="CB513" s="27" t="s">
        <v>698</v>
      </c>
      <c r="CC513" s="27" t="s">
        <v>698</v>
      </c>
      <c r="CD513" s="27" t="s">
        <v>698</v>
      </c>
      <c r="CE513" s="27" t="s">
        <v>698</v>
      </c>
      <c r="CF513" s="27" t="s">
        <v>698</v>
      </c>
      <c r="CG513" s="27" t="s">
        <v>704</v>
      </c>
      <c r="CH513" s="27" t="s">
        <v>698</v>
      </c>
      <c r="CI513" s="27" t="s">
        <v>698</v>
      </c>
      <c r="CJ513" s="27" t="s">
        <v>698</v>
      </c>
      <c r="CK513" s="27" t="s">
        <v>698</v>
      </c>
      <c r="CL513" s="27" t="s">
        <v>698</v>
      </c>
      <c r="CM513" s="27" t="s">
        <v>698</v>
      </c>
      <c r="CN513" s="27" t="s">
        <v>698</v>
      </c>
      <c r="CO513" s="27" t="s">
        <v>698</v>
      </c>
      <c r="CP513" s="27" t="s">
        <v>698</v>
      </c>
      <c r="CQ513" s="27" t="s">
        <v>698</v>
      </c>
      <c r="CR513" s="27" t="s">
        <v>704</v>
      </c>
      <c r="CS513" s="27" t="s">
        <v>698</v>
      </c>
      <c r="CT513" s="27" t="s">
        <v>698</v>
      </c>
      <c r="CU513" s="27" t="s">
        <v>698</v>
      </c>
      <c r="CV513" s="27" t="s">
        <v>698</v>
      </c>
      <c r="CW513" s="27" t="s">
        <v>698</v>
      </c>
      <c r="CX513" s="27" t="s">
        <v>698</v>
      </c>
      <c r="CY513" s="27" t="s">
        <v>698</v>
      </c>
      <c r="CZ513" s="27" t="s">
        <v>698</v>
      </c>
      <c r="DA513" s="27" t="s">
        <v>698</v>
      </c>
      <c r="DB513" s="27" t="s">
        <v>698</v>
      </c>
      <c r="DC513" s="27" t="s">
        <v>698</v>
      </c>
      <c r="DD513" s="27" t="s">
        <v>698</v>
      </c>
      <c r="DE513" s="27" t="s">
        <v>698</v>
      </c>
      <c r="DF513" s="27" t="s">
        <v>698</v>
      </c>
      <c r="DG513" s="27" t="s">
        <v>698</v>
      </c>
      <c r="DH513" s="27" t="s">
        <v>698</v>
      </c>
      <c r="DI513" s="27" t="s">
        <v>698</v>
      </c>
      <c r="DJ513" s="27" t="s">
        <v>698</v>
      </c>
      <c r="DK513" s="27" t="s">
        <v>698</v>
      </c>
      <c r="DL513" s="27" t="s">
        <v>698</v>
      </c>
      <c r="DM513" s="27" t="s">
        <v>698</v>
      </c>
      <c r="DN513" s="27" t="s">
        <v>698</v>
      </c>
      <c r="DO513" s="27" t="s">
        <v>698</v>
      </c>
      <c r="DP513" s="27" t="s">
        <v>698</v>
      </c>
      <c r="DQ513" s="27" t="s">
        <v>698</v>
      </c>
      <c r="DR513" s="27" t="s">
        <v>698</v>
      </c>
      <c r="DS513" s="27"/>
      <c r="DT513" s="27" t="s">
        <v>698</v>
      </c>
      <c r="DU513" s="27" t="s">
        <v>698</v>
      </c>
      <c r="DV513" s="27" t="s">
        <v>698</v>
      </c>
      <c r="DW513" s="27" t="s">
        <v>698</v>
      </c>
      <c r="DX513" s="27" t="s">
        <v>698</v>
      </c>
      <c r="DY513" s="27" t="s">
        <v>698</v>
      </c>
      <c r="DZ513" s="27" t="s">
        <v>698</v>
      </c>
      <c r="EA513" s="27" t="s">
        <v>698</v>
      </c>
      <c r="EB513" s="27" t="s">
        <v>698</v>
      </c>
      <c r="EC513" s="27" t="s">
        <v>698</v>
      </c>
      <c r="ED513" s="27" t="s">
        <v>698</v>
      </c>
      <c r="EE513" s="27" t="s">
        <v>698</v>
      </c>
      <c r="EF513" s="27" t="s">
        <v>698</v>
      </c>
      <c r="EG513" s="27" t="s">
        <v>694</v>
      </c>
      <c r="EH513" s="27" t="s">
        <v>698</v>
      </c>
      <c r="EI513" s="27" t="s">
        <v>698</v>
      </c>
      <c r="EJ513" s="27" t="s">
        <v>698</v>
      </c>
      <c r="EK513" s="27" t="s">
        <v>698</v>
      </c>
      <c r="EL513" s="27" t="s">
        <v>698</v>
      </c>
      <c r="EM513" s="27" t="s">
        <v>698</v>
      </c>
      <c r="EN513" s="27" t="s">
        <v>698</v>
      </c>
      <c r="EO513" s="27" t="s">
        <v>698</v>
      </c>
      <c r="EP513" s="27" t="s">
        <v>698</v>
      </c>
      <c r="EQ513" s="27" t="s">
        <v>698</v>
      </c>
      <c r="ER513" s="27" t="s">
        <v>698</v>
      </c>
      <c r="ES513" s="27" t="s">
        <v>698</v>
      </c>
      <c r="ET513" s="27" t="s">
        <v>698</v>
      </c>
      <c r="EU513" s="27" t="s">
        <v>698</v>
      </c>
      <c r="EV513" s="27" t="s">
        <v>698</v>
      </c>
      <c r="EW513" s="27" t="s">
        <v>698</v>
      </c>
      <c r="EX513" s="27" t="s">
        <v>698</v>
      </c>
      <c r="EY513" s="27" t="s">
        <v>698</v>
      </c>
      <c r="EZ513" s="27" t="s">
        <v>698</v>
      </c>
      <c r="FA513" s="27" t="s">
        <v>698</v>
      </c>
      <c r="FB513" s="27" t="s">
        <v>698</v>
      </c>
      <c r="FC513" s="27" t="s">
        <v>698</v>
      </c>
      <c r="FD513" s="27" t="s">
        <v>698</v>
      </c>
      <c r="FE513" s="27" t="s">
        <v>694</v>
      </c>
      <c r="FF513" s="27" t="s">
        <v>698</v>
      </c>
      <c r="FG513" s="27" t="s">
        <v>698</v>
      </c>
      <c r="FH513" s="27" t="s">
        <v>698</v>
      </c>
      <c r="FI513" s="27" t="s">
        <v>698</v>
      </c>
      <c r="FJ513" s="27" t="s">
        <v>694</v>
      </c>
      <c r="FK513" s="27" t="s">
        <v>698</v>
      </c>
      <c r="FL513" s="27" t="s">
        <v>698</v>
      </c>
      <c r="FM513" s="27" t="s">
        <v>698</v>
      </c>
      <c r="FN513" s="27" t="s">
        <v>694</v>
      </c>
      <c r="FO513" s="72" t="s">
        <v>1175</v>
      </c>
      <c r="FP513" s="72" t="s">
        <v>698</v>
      </c>
      <c r="FQ513" s="72" t="s">
        <v>1176</v>
      </c>
      <c r="FR513" s="72" t="s">
        <v>2116</v>
      </c>
      <c r="FS513" s="72" t="s">
        <v>1178</v>
      </c>
      <c r="FT513" s="72" t="s">
        <v>698</v>
      </c>
      <c r="FU513" s="72" t="s">
        <v>698</v>
      </c>
      <c r="FV513" s="72" t="s">
        <v>698</v>
      </c>
      <c r="FW513" s="78" t="s">
        <v>698</v>
      </c>
      <c r="FX513" s="78" t="s">
        <v>698</v>
      </c>
      <c r="FY513" s="72" t="s">
        <v>698</v>
      </c>
      <c r="FZ513" s="90"/>
      <c r="GA513" s="90"/>
      <c r="GB513" s="90"/>
      <c r="GC513" s="90"/>
      <c r="GD513" s="90"/>
      <c r="GE513" s="90"/>
      <c r="GF513" s="90"/>
      <c r="GG513" s="90"/>
      <c r="GH513" s="105" t="s">
        <v>1179</v>
      </c>
      <c r="GI513" s="106"/>
      <c r="GJ513" s="27"/>
      <c r="GK513" s="28"/>
      <c r="GL513" s="27"/>
    </row>
    <row r="514" spans="1:194" x14ac:dyDescent="0.25">
      <c r="A514" s="71" t="str">
        <f t="shared" si="52"/>
        <v>Expenditure: Operational Cost - External Computer Service: Specialised Computer Service</v>
      </c>
      <c r="B514" s="27" t="s">
        <v>1190</v>
      </c>
      <c r="C514" s="27" t="str">
        <f t="shared" si="47"/>
        <v>IE010025010000000000000000000000000000</v>
      </c>
      <c r="D514" s="23" t="s">
        <v>1166</v>
      </c>
      <c r="E514" s="23" t="s">
        <v>724</v>
      </c>
      <c r="F514" s="23" t="s">
        <v>1020</v>
      </c>
      <c r="G514" s="23" t="s">
        <v>724</v>
      </c>
      <c r="H514" s="23" t="s">
        <v>697</v>
      </c>
      <c r="I514" s="23" t="s">
        <v>697</v>
      </c>
      <c r="J514" s="23" t="s">
        <v>697</v>
      </c>
      <c r="K514" s="23" t="s">
        <v>697</v>
      </c>
      <c r="L514" s="23" t="s">
        <v>697</v>
      </c>
      <c r="M514" s="23" t="s">
        <v>697</v>
      </c>
      <c r="N514" s="23" t="s">
        <v>697</v>
      </c>
      <c r="O514" s="23" t="s">
        <v>697</v>
      </c>
      <c r="P514" s="23" t="s">
        <v>697</v>
      </c>
      <c r="Q514" s="27">
        <v>0</v>
      </c>
      <c r="R514" s="27" t="s">
        <v>704</v>
      </c>
      <c r="S514" s="27" t="s">
        <v>698</v>
      </c>
      <c r="T514" s="28" t="s">
        <v>694</v>
      </c>
      <c r="U514" s="28"/>
      <c r="V514" s="27" t="s">
        <v>2352</v>
      </c>
      <c r="W514" s="27" t="s">
        <v>905</v>
      </c>
      <c r="X514" s="27"/>
      <c r="Y514" s="27"/>
      <c r="Z514" s="27" t="s">
        <v>2353</v>
      </c>
      <c r="AA514" s="27"/>
      <c r="AB514" s="27"/>
      <c r="AC514" s="27"/>
      <c r="AD514" s="27"/>
      <c r="AE514" s="27"/>
      <c r="AF514" s="27"/>
      <c r="AG514" s="27"/>
      <c r="AH514" s="27"/>
      <c r="AI514" s="27" t="s">
        <v>2354</v>
      </c>
      <c r="AJ514" s="28" t="s">
        <v>704</v>
      </c>
      <c r="AK514" s="27" t="s">
        <v>698</v>
      </c>
      <c r="AL514" s="27" t="s">
        <v>698</v>
      </c>
      <c r="AM514" s="27" t="s">
        <v>698</v>
      </c>
      <c r="AN514" s="27" t="s">
        <v>698</v>
      </c>
      <c r="AO514" s="27" t="s">
        <v>698</v>
      </c>
      <c r="AP514" s="27" t="s">
        <v>698</v>
      </c>
      <c r="AQ514" s="27" t="s">
        <v>698</v>
      </c>
      <c r="AR514" s="27" t="s">
        <v>698</v>
      </c>
      <c r="AS514" s="27" t="s">
        <v>698</v>
      </c>
      <c r="AT514" s="27" t="s">
        <v>698</v>
      </c>
      <c r="AU514" s="27" t="s">
        <v>698</v>
      </c>
      <c r="AV514" s="27" t="s">
        <v>698</v>
      </c>
      <c r="AW514" s="27" t="s">
        <v>698</v>
      </c>
      <c r="AX514" s="27" t="s">
        <v>698</v>
      </c>
      <c r="AY514" s="27" t="s">
        <v>698</v>
      </c>
      <c r="AZ514" s="27" t="s">
        <v>698</v>
      </c>
      <c r="BA514" s="27" t="s">
        <v>698</v>
      </c>
      <c r="BB514" s="27" t="s">
        <v>698</v>
      </c>
      <c r="BC514" s="27" t="s">
        <v>698</v>
      </c>
      <c r="BD514" s="27" t="s">
        <v>698</v>
      </c>
      <c r="BE514" s="27" t="s">
        <v>698</v>
      </c>
      <c r="BF514" s="27" t="s">
        <v>698</v>
      </c>
      <c r="BG514" s="27" t="s">
        <v>698</v>
      </c>
      <c r="BH514" s="27" t="s">
        <v>698</v>
      </c>
      <c r="BI514" s="27" t="s">
        <v>698</v>
      </c>
      <c r="BJ514" s="27" t="s">
        <v>698</v>
      </c>
      <c r="BK514" s="27" t="s">
        <v>698</v>
      </c>
      <c r="BL514" s="27" t="s">
        <v>698</v>
      </c>
      <c r="BM514" s="27" t="s">
        <v>698</v>
      </c>
      <c r="BN514" s="27" t="s">
        <v>698</v>
      </c>
      <c r="BO514" s="27" t="s">
        <v>698</v>
      </c>
      <c r="BP514" s="27" t="s">
        <v>698</v>
      </c>
      <c r="BQ514" s="27" t="s">
        <v>698</v>
      </c>
      <c r="BR514" s="27" t="s">
        <v>698</v>
      </c>
      <c r="BS514" s="27" t="s">
        <v>698</v>
      </c>
      <c r="BT514" s="27" t="s">
        <v>698</v>
      </c>
      <c r="BU514" s="27" t="s">
        <v>698</v>
      </c>
      <c r="BV514" s="27" t="s">
        <v>698</v>
      </c>
      <c r="BW514" s="27" t="s">
        <v>698</v>
      </c>
      <c r="BX514" s="27" t="s">
        <v>698</v>
      </c>
      <c r="BY514" s="27" t="s">
        <v>698</v>
      </c>
      <c r="BZ514" s="27" t="s">
        <v>698</v>
      </c>
      <c r="CA514" s="27" t="s">
        <v>698</v>
      </c>
      <c r="CB514" s="27" t="s">
        <v>698</v>
      </c>
      <c r="CC514" s="27" t="s">
        <v>698</v>
      </c>
      <c r="CD514" s="27" t="s">
        <v>698</v>
      </c>
      <c r="CE514" s="27" t="s">
        <v>698</v>
      </c>
      <c r="CF514" s="27" t="s">
        <v>698</v>
      </c>
      <c r="CG514" s="27" t="s">
        <v>704</v>
      </c>
      <c r="CH514" s="27" t="s">
        <v>698</v>
      </c>
      <c r="CI514" s="27" t="s">
        <v>698</v>
      </c>
      <c r="CJ514" s="27" t="s">
        <v>698</v>
      </c>
      <c r="CK514" s="27" t="s">
        <v>698</v>
      </c>
      <c r="CL514" s="27" t="s">
        <v>698</v>
      </c>
      <c r="CM514" s="27" t="s">
        <v>698</v>
      </c>
      <c r="CN514" s="27" t="s">
        <v>698</v>
      </c>
      <c r="CO514" s="27" t="s">
        <v>698</v>
      </c>
      <c r="CP514" s="27" t="s">
        <v>698</v>
      </c>
      <c r="CQ514" s="27" t="s">
        <v>698</v>
      </c>
      <c r="CR514" s="27" t="s">
        <v>704</v>
      </c>
      <c r="CS514" s="27" t="s">
        <v>698</v>
      </c>
      <c r="CT514" s="27" t="s">
        <v>698</v>
      </c>
      <c r="CU514" s="27" t="s">
        <v>698</v>
      </c>
      <c r="CV514" s="27" t="s">
        <v>698</v>
      </c>
      <c r="CW514" s="27" t="s">
        <v>698</v>
      </c>
      <c r="CX514" s="27" t="s">
        <v>698</v>
      </c>
      <c r="CY514" s="27" t="s">
        <v>698</v>
      </c>
      <c r="CZ514" s="27" t="s">
        <v>698</v>
      </c>
      <c r="DA514" s="27" t="s">
        <v>698</v>
      </c>
      <c r="DB514" s="27" t="s">
        <v>698</v>
      </c>
      <c r="DC514" s="27" t="s">
        <v>698</v>
      </c>
      <c r="DD514" s="27" t="s">
        <v>698</v>
      </c>
      <c r="DE514" s="27" t="s">
        <v>698</v>
      </c>
      <c r="DF514" s="27" t="s">
        <v>698</v>
      </c>
      <c r="DG514" s="27" t="s">
        <v>698</v>
      </c>
      <c r="DH514" s="27" t="s">
        <v>698</v>
      </c>
      <c r="DI514" s="27" t="s">
        <v>698</v>
      </c>
      <c r="DJ514" s="27" t="s">
        <v>698</v>
      </c>
      <c r="DK514" s="27" t="s">
        <v>698</v>
      </c>
      <c r="DL514" s="27" t="s">
        <v>698</v>
      </c>
      <c r="DM514" s="27" t="s">
        <v>698</v>
      </c>
      <c r="DN514" s="27" t="s">
        <v>698</v>
      </c>
      <c r="DO514" s="27" t="s">
        <v>698</v>
      </c>
      <c r="DP514" s="27" t="s">
        <v>698</v>
      </c>
      <c r="DQ514" s="27" t="s">
        <v>698</v>
      </c>
      <c r="DR514" s="27" t="s">
        <v>698</v>
      </c>
      <c r="DS514" s="27"/>
      <c r="DT514" s="27" t="s">
        <v>698</v>
      </c>
      <c r="DU514" s="27" t="s">
        <v>698</v>
      </c>
      <c r="DV514" s="27" t="s">
        <v>698</v>
      </c>
      <c r="DW514" s="27" t="s">
        <v>698</v>
      </c>
      <c r="DX514" s="27" t="s">
        <v>698</v>
      </c>
      <c r="DY514" s="27" t="s">
        <v>698</v>
      </c>
      <c r="DZ514" s="27" t="s">
        <v>698</v>
      </c>
      <c r="EA514" s="27" t="s">
        <v>698</v>
      </c>
      <c r="EB514" s="27" t="s">
        <v>698</v>
      </c>
      <c r="EC514" s="27" t="s">
        <v>698</v>
      </c>
      <c r="ED514" s="27" t="s">
        <v>698</v>
      </c>
      <c r="EE514" s="27" t="s">
        <v>698</v>
      </c>
      <c r="EF514" s="27" t="s">
        <v>698</v>
      </c>
      <c r="EG514" s="27" t="s">
        <v>694</v>
      </c>
      <c r="EH514" s="27" t="s">
        <v>698</v>
      </c>
      <c r="EI514" s="27" t="s">
        <v>698</v>
      </c>
      <c r="EJ514" s="27" t="s">
        <v>698</v>
      </c>
      <c r="EK514" s="27" t="s">
        <v>698</v>
      </c>
      <c r="EL514" s="27" t="s">
        <v>698</v>
      </c>
      <c r="EM514" s="27" t="s">
        <v>698</v>
      </c>
      <c r="EN514" s="27" t="s">
        <v>698</v>
      </c>
      <c r="EO514" s="27" t="s">
        <v>698</v>
      </c>
      <c r="EP514" s="27" t="s">
        <v>698</v>
      </c>
      <c r="EQ514" s="27" t="s">
        <v>698</v>
      </c>
      <c r="ER514" s="27" t="s">
        <v>698</v>
      </c>
      <c r="ES514" s="27" t="s">
        <v>698</v>
      </c>
      <c r="ET514" s="27" t="s">
        <v>698</v>
      </c>
      <c r="EU514" s="27" t="s">
        <v>698</v>
      </c>
      <c r="EV514" s="27" t="s">
        <v>698</v>
      </c>
      <c r="EW514" s="27" t="s">
        <v>698</v>
      </c>
      <c r="EX514" s="27" t="s">
        <v>698</v>
      </c>
      <c r="EY514" s="27" t="s">
        <v>698</v>
      </c>
      <c r="EZ514" s="27" t="s">
        <v>698</v>
      </c>
      <c r="FA514" s="27" t="s">
        <v>698</v>
      </c>
      <c r="FB514" s="27" t="s">
        <v>698</v>
      </c>
      <c r="FC514" s="27" t="s">
        <v>698</v>
      </c>
      <c r="FD514" s="27" t="s">
        <v>698</v>
      </c>
      <c r="FE514" s="27" t="s">
        <v>694</v>
      </c>
      <c r="FF514" s="27" t="s">
        <v>698</v>
      </c>
      <c r="FG514" s="27" t="s">
        <v>698</v>
      </c>
      <c r="FH514" s="27" t="s">
        <v>698</v>
      </c>
      <c r="FI514" s="27" t="s">
        <v>698</v>
      </c>
      <c r="FJ514" s="27" t="s">
        <v>694</v>
      </c>
      <c r="FK514" s="27" t="s">
        <v>698</v>
      </c>
      <c r="FL514" s="27" t="s">
        <v>698</v>
      </c>
      <c r="FM514" s="27" t="s">
        <v>698</v>
      </c>
      <c r="FN514" s="27" t="s">
        <v>694</v>
      </c>
      <c r="FO514" s="72" t="s">
        <v>1175</v>
      </c>
      <c r="FP514" s="72" t="s">
        <v>698</v>
      </c>
      <c r="FQ514" s="72" t="s">
        <v>1176</v>
      </c>
      <c r="FR514" s="72" t="s">
        <v>2116</v>
      </c>
      <c r="FS514" s="72" t="s">
        <v>1178</v>
      </c>
      <c r="FT514" s="72" t="s">
        <v>698</v>
      </c>
      <c r="FU514" s="72" t="s">
        <v>698</v>
      </c>
      <c r="FV514" s="72" t="s">
        <v>698</v>
      </c>
      <c r="FW514" s="78" t="s">
        <v>698</v>
      </c>
      <c r="FX514" s="78" t="s">
        <v>698</v>
      </c>
      <c r="FY514" s="72" t="s">
        <v>698</v>
      </c>
      <c r="FZ514" s="90"/>
      <c r="GA514" s="90"/>
      <c r="GB514" s="90"/>
      <c r="GC514" s="90"/>
      <c r="GD514" s="90"/>
      <c r="GE514" s="90"/>
      <c r="GF514" s="90"/>
      <c r="GG514" s="90"/>
      <c r="GH514" s="105" t="s">
        <v>1179</v>
      </c>
      <c r="GI514" s="106"/>
      <c r="GJ514" s="27"/>
      <c r="GK514" s="28"/>
      <c r="GL514" s="27"/>
    </row>
    <row r="515" spans="1:194" x14ac:dyDescent="0.25">
      <c r="A515" s="71" t="str">
        <f t="shared" si="52"/>
        <v>Expenditure: Operational Cost - External Computer Service: System Adviser</v>
      </c>
      <c r="B515" s="27" t="s">
        <v>1190</v>
      </c>
      <c r="C515" s="27" t="str">
        <f t="shared" si="47"/>
        <v>IE010025011000000000000000000000000000</v>
      </c>
      <c r="D515" s="23" t="s">
        <v>1166</v>
      </c>
      <c r="E515" s="23" t="s">
        <v>724</v>
      </c>
      <c r="F515" s="23" t="s">
        <v>1020</v>
      </c>
      <c r="G515" s="23" t="s">
        <v>734</v>
      </c>
      <c r="H515" s="23" t="s">
        <v>697</v>
      </c>
      <c r="I515" s="23" t="s">
        <v>697</v>
      </c>
      <c r="J515" s="23" t="s">
        <v>697</v>
      </c>
      <c r="K515" s="23" t="s">
        <v>697</v>
      </c>
      <c r="L515" s="23" t="s">
        <v>697</v>
      </c>
      <c r="M515" s="23" t="s">
        <v>697</v>
      </c>
      <c r="N515" s="23" t="s">
        <v>697</v>
      </c>
      <c r="O515" s="23" t="s">
        <v>697</v>
      </c>
      <c r="P515" s="23" t="s">
        <v>697</v>
      </c>
      <c r="Q515" s="27">
        <v>0</v>
      </c>
      <c r="R515" s="27" t="s">
        <v>704</v>
      </c>
      <c r="S515" s="27" t="s">
        <v>698</v>
      </c>
      <c r="T515" s="28" t="s">
        <v>694</v>
      </c>
      <c r="U515" s="28"/>
      <c r="V515" s="27" t="s">
        <v>2355</v>
      </c>
      <c r="W515" s="27" t="s">
        <v>905</v>
      </c>
      <c r="X515" s="27"/>
      <c r="Y515" s="27"/>
      <c r="Z515" s="27" t="s">
        <v>2356</v>
      </c>
      <c r="AA515" s="27"/>
      <c r="AB515" s="27"/>
      <c r="AC515" s="27"/>
      <c r="AD515" s="27"/>
      <c r="AE515" s="27"/>
      <c r="AF515" s="27"/>
      <c r="AG515" s="27"/>
      <c r="AH515" s="27"/>
      <c r="AI515" s="27" t="s">
        <v>2357</v>
      </c>
      <c r="AJ515" s="28" t="s">
        <v>704</v>
      </c>
      <c r="AK515" s="27" t="s">
        <v>698</v>
      </c>
      <c r="AL515" s="27" t="s">
        <v>698</v>
      </c>
      <c r="AM515" s="27" t="s">
        <v>698</v>
      </c>
      <c r="AN515" s="27" t="s">
        <v>698</v>
      </c>
      <c r="AO515" s="27" t="s">
        <v>698</v>
      </c>
      <c r="AP515" s="27" t="s">
        <v>698</v>
      </c>
      <c r="AQ515" s="27" t="s">
        <v>698</v>
      </c>
      <c r="AR515" s="27" t="s">
        <v>698</v>
      </c>
      <c r="AS515" s="27" t="s">
        <v>698</v>
      </c>
      <c r="AT515" s="27" t="s">
        <v>698</v>
      </c>
      <c r="AU515" s="27" t="s">
        <v>698</v>
      </c>
      <c r="AV515" s="27" t="s">
        <v>698</v>
      </c>
      <c r="AW515" s="27" t="s">
        <v>698</v>
      </c>
      <c r="AX515" s="27" t="s">
        <v>698</v>
      </c>
      <c r="AY515" s="27" t="s">
        <v>698</v>
      </c>
      <c r="AZ515" s="27" t="s">
        <v>698</v>
      </c>
      <c r="BA515" s="27" t="s">
        <v>698</v>
      </c>
      <c r="BB515" s="27" t="s">
        <v>698</v>
      </c>
      <c r="BC515" s="27" t="s">
        <v>698</v>
      </c>
      <c r="BD515" s="27" t="s">
        <v>698</v>
      </c>
      <c r="BE515" s="27" t="s">
        <v>698</v>
      </c>
      <c r="BF515" s="27" t="s">
        <v>698</v>
      </c>
      <c r="BG515" s="27" t="s">
        <v>698</v>
      </c>
      <c r="BH515" s="27" t="s">
        <v>698</v>
      </c>
      <c r="BI515" s="27" t="s">
        <v>698</v>
      </c>
      <c r="BJ515" s="27" t="s">
        <v>698</v>
      </c>
      <c r="BK515" s="27" t="s">
        <v>698</v>
      </c>
      <c r="BL515" s="27" t="s">
        <v>698</v>
      </c>
      <c r="BM515" s="27" t="s">
        <v>698</v>
      </c>
      <c r="BN515" s="27" t="s">
        <v>698</v>
      </c>
      <c r="BO515" s="27" t="s">
        <v>698</v>
      </c>
      <c r="BP515" s="27" t="s">
        <v>698</v>
      </c>
      <c r="BQ515" s="27" t="s">
        <v>698</v>
      </c>
      <c r="BR515" s="27" t="s">
        <v>698</v>
      </c>
      <c r="BS515" s="27" t="s">
        <v>698</v>
      </c>
      <c r="BT515" s="27" t="s">
        <v>698</v>
      </c>
      <c r="BU515" s="27" t="s">
        <v>698</v>
      </c>
      <c r="BV515" s="27" t="s">
        <v>698</v>
      </c>
      <c r="BW515" s="27" t="s">
        <v>698</v>
      </c>
      <c r="BX515" s="27" t="s">
        <v>698</v>
      </c>
      <c r="BY515" s="27" t="s">
        <v>698</v>
      </c>
      <c r="BZ515" s="27" t="s">
        <v>698</v>
      </c>
      <c r="CA515" s="27" t="s">
        <v>698</v>
      </c>
      <c r="CB515" s="27" t="s">
        <v>698</v>
      </c>
      <c r="CC515" s="27" t="s">
        <v>698</v>
      </c>
      <c r="CD515" s="27" t="s">
        <v>698</v>
      </c>
      <c r="CE515" s="27" t="s">
        <v>698</v>
      </c>
      <c r="CF515" s="27" t="s">
        <v>698</v>
      </c>
      <c r="CG515" s="27" t="s">
        <v>704</v>
      </c>
      <c r="CH515" s="27" t="s">
        <v>698</v>
      </c>
      <c r="CI515" s="27" t="s">
        <v>698</v>
      </c>
      <c r="CJ515" s="27" t="s">
        <v>698</v>
      </c>
      <c r="CK515" s="27" t="s">
        <v>698</v>
      </c>
      <c r="CL515" s="27" t="s">
        <v>698</v>
      </c>
      <c r="CM515" s="27" t="s">
        <v>698</v>
      </c>
      <c r="CN515" s="27" t="s">
        <v>698</v>
      </c>
      <c r="CO515" s="27" t="s">
        <v>698</v>
      </c>
      <c r="CP515" s="27" t="s">
        <v>698</v>
      </c>
      <c r="CQ515" s="27" t="s">
        <v>698</v>
      </c>
      <c r="CR515" s="27" t="s">
        <v>704</v>
      </c>
      <c r="CS515" s="27" t="s">
        <v>698</v>
      </c>
      <c r="CT515" s="27" t="s">
        <v>698</v>
      </c>
      <c r="CU515" s="27" t="s">
        <v>698</v>
      </c>
      <c r="CV515" s="27" t="s">
        <v>698</v>
      </c>
      <c r="CW515" s="27" t="s">
        <v>698</v>
      </c>
      <c r="CX515" s="27" t="s">
        <v>698</v>
      </c>
      <c r="CY515" s="27" t="s">
        <v>698</v>
      </c>
      <c r="CZ515" s="27" t="s">
        <v>698</v>
      </c>
      <c r="DA515" s="27" t="s">
        <v>698</v>
      </c>
      <c r="DB515" s="27" t="s">
        <v>698</v>
      </c>
      <c r="DC515" s="27" t="s">
        <v>698</v>
      </c>
      <c r="DD515" s="27" t="s">
        <v>698</v>
      </c>
      <c r="DE515" s="27" t="s">
        <v>698</v>
      </c>
      <c r="DF515" s="27" t="s">
        <v>698</v>
      </c>
      <c r="DG515" s="27" t="s">
        <v>698</v>
      </c>
      <c r="DH515" s="27" t="s">
        <v>698</v>
      </c>
      <c r="DI515" s="27" t="s">
        <v>698</v>
      </c>
      <c r="DJ515" s="27" t="s">
        <v>698</v>
      </c>
      <c r="DK515" s="27" t="s">
        <v>698</v>
      </c>
      <c r="DL515" s="27" t="s">
        <v>698</v>
      </c>
      <c r="DM515" s="27" t="s">
        <v>698</v>
      </c>
      <c r="DN515" s="27" t="s">
        <v>698</v>
      </c>
      <c r="DO515" s="27" t="s">
        <v>698</v>
      </c>
      <c r="DP515" s="27" t="s">
        <v>698</v>
      </c>
      <c r="DQ515" s="27" t="s">
        <v>698</v>
      </c>
      <c r="DR515" s="27" t="s">
        <v>698</v>
      </c>
      <c r="DS515" s="27"/>
      <c r="DT515" s="27" t="s">
        <v>698</v>
      </c>
      <c r="DU515" s="27" t="s">
        <v>698</v>
      </c>
      <c r="DV515" s="27" t="s">
        <v>698</v>
      </c>
      <c r="DW515" s="27" t="s">
        <v>698</v>
      </c>
      <c r="DX515" s="27" t="s">
        <v>698</v>
      </c>
      <c r="DY515" s="27" t="s">
        <v>698</v>
      </c>
      <c r="DZ515" s="27" t="s">
        <v>698</v>
      </c>
      <c r="EA515" s="27" t="s">
        <v>698</v>
      </c>
      <c r="EB515" s="27" t="s">
        <v>698</v>
      </c>
      <c r="EC515" s="27" t="s">
        <v>698</v>
      </c>
      <c r="ED515" s="27" t="s">
        <v>698</v>
      </c>
      <c r="EE515" s="27" t="s">
        <v>698</v>
      </c>
      <c r="EF515" s="27" t="s">
        <v>698</v>
      </c>
      <c r="EG515" s="27" t="s">
        <v>694</v>
      </c>
      <c r="EH515" s="27" t="s">
        <v>698</v>
      </c>
      <c r="EI515" s="27" t="s">
        <v>698</v>
      </c>
      <c r="EJ515" s="27" t="s">
        <v>698</v>
      </c>
      <c r="EK515" s="27" t="s">
        <v>698</v>
      </c>
      <c r="EL515" s="27" t="s">
        <v>698</v>
      </c>
      <c r="EM515" s="27" t="s">
        <v>698</v>
      </c>
      <c r="EN515" s="27" t="s">
        <v>698</v>
      </c>
      <c r="EO515" s="27" t="s">
        <v>698</v>
      </c>
      <c r="EP515" s="27" t="s">
        <v>698</v>
      </c>
      <c r="EQ515" s="27" t="s">
        <v>698</v>
      </c>
      <c r="ER515" s="27" t="s">
        <v>698</v>
      </c>
      <c r="ES515" s="27" t="s">
        <v>698</v>
      </c>
      <c r="ET515" s="27" t="s">
        <v>698</v>
      </c>
      <c r="EU515" s="27" t="s">
        <v>698</v>
      </c>
      <c r="EV515" s="27" t="s">
        <v>698</v>
      </c>
      <c r="EW515" s="27" t="s">
        <v>698</v>
      </c>
      <c r="EX515" s="27" t="s">
        <v>698</v>
      </c>
      <c r="EY515" s="27" t="s">
        <v>698</v>
      </c>
      <c r="EZ515" s="27" t="s">
        <v>698</v>
      </c>
      <c r="FA515" s="27" t="s">
        <v>698</v>
      </c>
      <c r="FB515" s="27" t="s">
        <v>698</v>
      </c>
      <c r="FC515" s="27" t="s">
        <v>698</v>
      </c>
      <c r="FD515" s="27" t="s">
        <v>698</v>
      </c>
      <c r="FE515" s="27" t="s">
        <v>694</v>
      </c>
      <c r="FF515" s="27" t="s">
        <v>698</v>
      </c>
      <c r="FG515" s="27" t="s">
        <v>698</v>
      </c>
      <c r="FH515" s="27" t="s">
        <v>698</v>
      </c>
      <c r="FI515" s="27" t="s">
        <v>698</v>
      </c>
      <c r="FJ515" s="27" t="s">
        <v>694</v>
      </c>
      <c r="FK515" s="27" t="s">
        <v>698</v>
      </c>
      <c r="FL515" s="27" t="s">
        <v>698</v>
      </c>
      <c r="FM515" s="27" t="s">
        <v>698</v>
      </c>
      <c r="FN515" s="27" t="s">
        <v>694</v>
      </c>
      <c r="FO515" s="72" t="s">
        <v>1175</v>
      </c>
      <c r="FP515" s="72" t="s">
        <v>698</v>
      </c>
      <c r="FQ515" s="72" t="s">
        <v>1176</v>
      </c>
      <c r="FR515" s="72" t="s">
        <v>2116</v>
      </c>
      <c r="FS515" s="72" t="s">
        <v>1178</v>
      </c>
      <c r="FT515" s="72" t="s">
        <v>698</v>
      </c>
      <c r="FU515" s="72" t="s">
        <v>698</v>
      </c>
      <c r="FV515" s="72" t="s">
        <v>698</v>
      </c>
      <c r="FW515" s="78" t="s">
        <v>698</v>
      </c>
      <c r="FX515" s="78" t="s">
        <v>698</v>
      </c>
      <c r="FY515" s="72" t="s">
        <v>698</v>
      </c>
      <c r="FZ515" s="90"/>
      <c r="GA515" s="90"/>
      <c r="GB515" s="90"/>
      <c r="GC515" s="90"/>
      <c r="GD515" s="90"/>
      <c r="GE515" s="90"/>
      <c r="GF515" s="90"/>
      <c r="GG515" s="90"/>
      <c r="GH515" s="105" t="s">
        <v>1179</v>
      </c>
      <c r="GI515" s="106"/>
      <c r="GJ515" s="27"/>
      <c r="GK515" s="28"/>
      <c r="GL515" s="27"/>
    </row>
    <row r="516" spans="1:194" x14ac:dyDescent="0.25">
      <c r="A516" s="71" t="str">
        <f t="shared" si="52"/>
        <v>Expenditure: Operational Cost - External Computer Service: System Development</v>
      </c>
      <c r="B516" s="27" t="s">
        <v>1190</v>
      </c>
      <c r="C516" s="27" t="str">
        <f t="shared" si="47"/>
        <v>IE010025012000000000000000000000000000</v>
      </c>
      <c r="D516" s="23" t="s">
        <v>1166</v>
      </c>
      <c r="E516" s="23" t="s">
        <v>724</v>
      </c>
      <c r="F516" s="23" t="s">
        <v>1020</v>
      </c>
      <c r="G516" s="23" t="s">
        <v>736</v>
      </c>
      <c r="H516" s="23" t="s">
        <v>697</v>
      </c>
      <c r="I516" s="23" t="s">
        <v>697</v>
      </c>
      <c r="J516" s="23" t="s">
        <v>697</v>
      </c>
      <c r="K516" s="23" t="s">
        <v>697</v>
      </c>
      <c r="L516" s="23" t="s">
        <v>697</v>
      </c>
      <c r="M516" s="23" t="s">
        <v>697</v>
      </c>
      <c r="N516" s="23" t="s">
        <v>697</v>
      </c>
      <c r="O516" s="23" t="s">
        <v>697</v>
      </c>
      <c r="P516" s="23" t="s">
        <v>697</v>
      </c>
      <c r="Q516" s="27">
        <v>0</v>
      </c>
      <c r="R516" s="27" t="s">
        <v>704</v>
      </c>
      <c r="S516" s="27" t="s">
        <v>698</v>
      </c>
      <c r="T516" s="28" t="s">
        <v>694</v>
      </c>
      <c r="U516" s="28"/>
      <c r="V516" s="27" t="s">
        <v>2358</v>
      </c>
      <c r="W516" s="27" t="s">
        <v>905</v>
      </c>
      <c r="X516" s="27"/>
      <c r="Y516" s="27"/>
      <c r="Z516" s="27" t="s">
        <v>2359</v>
      </c>
      <c r="AA516" s="27"/>
      <c r="AB516" s="27"/>
      <c r="AC516" s="27"/>
      <c r="AD516" s="27"/>
      <c r="AE516" s="27"/>
      <c r="AF516" s="27"/>
      <c r="AG516" s="27"/>
      <c r="AH516" s="27"/>
      <c r="AI516" s="27" t="s">
        <v>2360</v>
      </c>
      <c r="AJ516" s="28" t="s">
        <v>704</v>
      </c>
      <c r="AK516" s="27" t="s">
        <v>698</v>
      </c>
      <c r="AL516" s="27" t="s">
        <v>698</v>
      </c>
      <c r="AM516" s="27" t="s">
        <v>698</v>
      </c>
      <c r="AN516" s="27" t="s">
        <v>698</v>
      </c>
      <c r="AO516" s="27" t="s">
        <v>698</v>
      </c>
      <c r="AP516" s="27" t="s">
        <v>698</v>
      </c>
      <c r="AQ516" s="27" t="s">
        <v>698</v>
      </c>
      <c r="AR516" s="27" t="s">
        <v>698</v>
      </c>
      <c r="AS516" s="27" t="s">
        <v>698</v>
      </c>
      <c r="AT516" s="27" t="s">
        <v>698</v>
      </c>
      <c r="AU516" s="27" t="s">
        <v>698</v>
      </c>
      <c r="AV516" s="27" t="s">
        <v>698</v>
      </c>
      <c r="AW516" s="27" t="s">
        <v>698</v>
      </c>
      <c r="AX516" s="27" t="s">
        <v>698</v>
      </c>
      <c r="AY516" s="27" t="s">
        <v>698</v>
      </c>
      <c r="AZ516" s="27" t="s">
        <v>698</v>
      </c>
      <c r="BA516" s="27" t="s">
        <v>698</v>
      </c>
      <c r="BB516" s="27" t="s">
        <v>698</v>
      </c>
      <c r="BC516" s="27" t="s">
        <v>698</v>
      </c>
      <c r="BD516" s="27" t="s">
        <v>698</v>
      </c>
      <c r="BE516" s="27" t="s">
        <v>698</v>
      </c>
      <c r="BF516" s="27" t="s">
        <v>698</v>
      </c>
      <c r="BG516" s="27" t="s">
        <v>698</v>
      </c>
      <c r="BH516" s="27" t="s">
        <v>698</v>
      </c>
      <c r="BI516" s="27" t="s">
        <v>698</v>
      </c>
      <c r="BJ516" s="27" t="s">
        <v>698</v>
      </c>
      <c r="BK516" s="27" t="s">
        <v>698</v>
      </c>
      <c r="BL516" s="27" t="s">
        <v>698</v>
      </c>
      <c r="BM516" s="27" t="s">
        <v>698</v>
      </c>
      <c r="BN516" s="27" t="s">
        <v>698</v>
      </c>
      <c r="BO516" s="27" t="s">
        <v>698</v>
      </c>
      <c r="BP516" s="27" t="s">
        <v>698</v>
      </c>
      <c r="BQ516" s="27" t="s">
        <v>698</v>
      </c>
      <c r="BR516" s="27" t="s">
        <v>698</v>
      </c>
      <c r="BS516" s="27" t="s">
        <v>698</v>
      </c>
      <c r="BT516" s="27" t="s">
        <v>698</v>
      </c>
      <c r="BU516" s="27" t="s">
        <v>698</v>
      </c>
      <c r="BV516" s="27" t="s">
        <v>698</v>
      </c>
      <c r="BW516" s="27" t="s">
        <v>698</v>
      </c>
      <c r="BX516" s="27" t="s">
        <v>698</v>
      </c>
      <c r="BY516" s="27" t="s">
        <v>698</v>
      </c>
      <c r="BZ516" s="27" t="s">
        <v>698</v>
      </c>
      <c r="CA516" s="27" t="s">
        <v>698</v>
      </c>
      <c r="CB516" s="27" t="s">
        <v>698</v>
      </c>
      <c r="CC516" s="27" t="s">
        <v>698</v>
      </c>
      <c r="CD516" s="27" t="s">
        <v>698</v>
      </c>
      <c r="CE516" s="27" t="s">
        <v>698</v>
      </c>
      <c r="CF516" s="27" t="s">
        <v>698</v>
      </c>
      <c r="CG516" s="27" t="s">
        <v>704</v>
      </c>
      <c r="CH516" s="27" t="s">
        <v>698</v>
      </c>
      <c r="CI516" s="27" t="s">
        <v>698</v>
      </c>
      <c r="CJ516" s="27" t="s">
        <v>698</v>
      </c>
      <c r="CK516" s="27" t="s">
        <v>698</v>
      </c>
      <c r="CL516" s="27" t="s">
        <v>698</v>
      </c>
      <c r="CM516" s="27" t="s">
        <v>698</v>
      </c>
      <c r="CN516" s="27" t="s">
        <v>698</v>
      </c>
      <c r="CO516" s="27" t="s">
        <v>698</v>
      </c>
      <c r="CP516" s="27" t="s">
        <v>698</v>
      </c>
      <c r="CQ516" s="27" t="s">
        <v>698</v>
      </c>
      <c r="CR516" s="27" t="s">
        <v>704</v>
      </c>
      <c r="CS516" s="27" t="s">
        <v>698</v>
      </c>
      <c r="CT516" s="27" t="s">
        <v>698</v>
      </c>
      <c r="CU516" s="27" t="s">
        <v>698</v>
      </c>
      <c r="CV516" s="27" t="s">
        <v>698</v>
      </c>
      <c r="CW516" s="27" t="s">
        <v>698</v>
      </c>
      <c r="CX516" s="27" t="s">
        <v>698</v>
      </c>
      <c r="CY516" s="27" t="s">
        <v>698</v>
      </c>
      <c r="CZ516" s="27" t="s">
        <v>698</v>
      </c>
      <c r="DA516" s="27" t="s">
        <v>698</v>
      </c>
      <c r="DB516" s="27" t="s">
        <v>698</v>
      </c>
      <c r="DC516" s="27" t="s">
        <v>698</v>
      </c>
      <c r="DD516" s="27" t="s">
        <v>698</v>
      </c>
      <c r="DE516" s="27" t="s">
        <v>698</v>
      </c>
      <c r="DF516" s="27" t="s">
        <v>698</v>
      </c>
      <c r="DG516" s="27" t="s">
        <v>698</v>
      </c>
      <c r="DH516" s="27" t="s">
        <v>698</v>
      </c>
      <c r="DI516" s="27" t="s">
        <v>698</v>
      </c>
      <c r="DJ516" s="27" t="s">
        <v>698</v>
      </c>
      <c r="DK516" s="27" t="s">
        <v>698</v>
      </c>
      <c r="DL516" s="27" t="s">
        <v>698</v>
      </c>
      <c r="DM516" s="27" t="s">
        <v>698</v>
      </c>
      <c r="DN516" s="27" t="s">
        <v>698</v>
      </c>
      <c r="DO516" s="27" t="s">
        <v>698</v>
      </c>
      <c r="DP516" s="27" t="s">
        <v>698</v>
      </c>
      <c r="DQ516" s="27" t="s">
        <v>698</v>
      </c>
      <c r="DR516" s="27" t="s">
        <v>698</v>
      </c>
      <c r="DS516" s="27"/>
      <c r="DT516" s="27" t="s">
        <v>698</v>
      </c>
      <c r="DU516" s="27" t="s">
        <v>698</v>
      </c>
      <c r="DV516" s="27" t="s">
        <v>698</v>
      </c>
      <c r="DW516" s="27" t="s">
        <v>698</v>
      </c>
      <c r="DX516" s="27" t="s">
        <v>698</v>
      </c>
      <c r="DY516" s="27" t="s">
        <v>698</v>
      </c>
      <c r="DZ516" s="27" t="s">
        <v>698</v>
      </c>
      <c r="EA516" s="27" t="s">
        <v>698</v>
      </c>
      <c r="EB516" s="27" t="s">
        <v>698</v>
      </c>
      <c r="EC516" s="27" t="s">
        <v>698</v>
      </c>
      <c r="ED516" s="27" t="s">
        <v>698</v>
      </c>
      <c r="EE516" s="27" t="s">
        <v>698</v>
      </c>
      <c r="EF516" s="27" t="s">
        <v>698</v>
      </c>
      <c r="EG516" s="27" t="s">
        <v>694</v>
      </c>
      <c r="EH516" s="27" t="s">
        <v>698</v>
      </c>
      <c r="EI516" s="27" t="s">
        <v>698</v>
      </c>
      <c r="EJ516" s="27" t="s">
        <v>698</v>
      </c>
      <c r="EK516" s="27" t="s">
        <v>698</v>
      </c>
      <c r="EL516" s="27" t="s">
        <v>698</v>
      </c>
      <c r="EM516" s="27" t="s">
        <v>698</v>
      </c>
      <c r="EN516" s="27" t="s">
        <v>698</v>
      </c>
      <c r="EO516" s="27" t="s">
        <v>698</v>
      </c>
      <c r="EP516" s="27" t="s">
        <v>698</v>
      </c>
      <c r="EQ516" s="27" t="s">
        <v>698</v>
      </c>
      <c r="ER516" s="27" t="s">
        <v>698</v>
      </c>
      <c r="ES516" s="27" t="s">
        <v>698</v>
      </c>
      <c r="ET516" s="27" t="s">
        <v>698</v>
      </c>
      <c r="EU516" s="27" t="s">
        <v>698</v>
      </c>
      <c r="EV516" s="27" t="s">
        <v>698</v>
      </c>
      <c r="EW516" s="27" t="s">
        <v>698</v>
      </c>
      <c r="EX516" s="27" t="s">
        <v>698</v>
      </c>
      <c r="EY516" s="27" t="s">
        <v>698</v>
      </c>
      <c r="EZ516" s="27" t="s">
        <v>698</v>
      </c>
      <c r="FA516" s="27" t="s">
        <v>698</v>
      </c>
      <c r="FB516" s="27" t="s">
        <v>698</v>
      </c>
      <c r="FC516" s="27" t="s">
        <v>698</v>
      </c>
      <c r="FD516" s="27" t="s">
        <v>698</v>
      </c>
      <c r="FE516" s="27" t="s">
        <v>694</v>
      </c>
      <c r="FF516" s="27" t="s">
        <v>698</v>
      </c>
      <c r="FG516" s="27" t="s">
        <v>698</v>
      </c>
      <c r="FH516" s="27" t="s">
        <v>698</v>
      </c>
      <c r="FI516" s="27" t="s">
        <v>698</v>
      </c>
      <c r="FJ516" s="27" t="s">
        <v>694</v>
      </c>
      <c r="FK516" s="27" t="s">
        <v>698</v>
      </c>
      <c r="FL516" s="27" t="s">
        <v>698</v>
      </c>
      <c r="FM516" s="27" t="s">
        <v>698</v>
      </c>
      <c r="FN516" s="27" t="s">
        <v>694</v>
      </c>
      <c r="FO516" s="72" t="s">
        <v>1175</v>
      </c>
      <c r="FP516" s="72" t="s">
        <v>698</v>
      </c>
      <c r="FQ516" s="72" t="s">
        <v>1176</v>
      </c>
      <c r="FR516" s="72" t="s">
        <v>2116</v>
      </c>
      <c r="FS516" s="72" t="s">
        <v>1178</v>
      </c>
      <c r="FT516" s="72" t="s">
        <v>698</v>
      </c>
      <c r="FU516" s="72" t="s">
        <v>698</v>
      </c>
      <c r="FV516" s="72" t="s">
        <v>698</v>
      </c>
      <c r="FW516" s="78" t="s">
        <v>698</v>
      </c>
      <c r="FX516" s="78" t="s">
        <v>698</v>
      </c>
      <c r="FY516" s="72" t="s">
        <v>698</v>
      </c>
      <c r="FZ516" s="90"/>
      <c r="GA516" s="90"/>
      <c r="GB516" s="90"/>
      <c r="GC516" s="90"/>
      <c r="GD516" s="90"/>
      <c r="GE516" s="90"/>
      <c r="GF516" s="90"/>
      <c r="GG516" s="90"/>
      <c r="GH516" s="105" t="s">
        <v>1179</v>
      </c>
      <c r="GI516" s="106"/>
      <c r="GJ516" s="27"/>
      <c r="GK516" s="28"/>
      <c r="GL516" s="27"/>
    </row>
    <row r="517" spans="1:194" x14ac:dyDescent="0.25">
      <c r="A517" s="71" t="str">
        <f t="shared" si="52"/>
        <v>Expenditure: Operational Cost - External Computer Service: Wireless Network</v>
      </c>
      <c r="B517" s="27" t="s">
        <v>1190</v>
      </c>
      <c r="C517" s="27" t="str">
        <f t="shared" si="47"/>
        <v>IE010025013000000000000000000000000000</v>
      </c>
      <c r="D517" s="23" t="s">
        <v>1166</v>
      </c>
      <c r="E517" s="23" t="s">
        <v>724</v>
      </c>
      <c r="F517" s="23" t="s">
        <v>1020</v>
      </c>
      <c r="G517" s="23" t="s">
        <v>738</v>
      </c>
      <c r="H517" s="23" t="s">
        <v>697</v>
      </c>
      <c r="I517" s="23" t="s">
        <v>697</v>
      </c>
      <c r="J517" s="23" t="s">
        <v>697</v>
      </c>
      <c r="K517" s="23" t="s">
        <v>697</v>
      </c>
      <c r="L517" s="23" t="s">
        <v>697</v>
      </c>
      <c r="M517" s="23" t="s">
        <v>697</v>
      </c>
      <c r="N517" s="23" t="s">
        <v>697</v>
      </c>
      <c r="O517" s="23" t="s">
        <v>697</v>
      </c>
      <c r="P517" s="23" t="s">
        <v>697</v>
      </c>
      <c r="Q517" s="27">
        <v>0</v>
      </c>
      <c r="R517" s="27" t="s">
        <v>704</v>
      </c>
      <c r="S517" s="27" t="s">
        <v>698</v>
      </c>
      <c r="T517" s="28" t="s">
        <v>694</v>
      </c>
      <c r="U517" s="28"/>
      <c r="V517" s="27" t="s">
        <v>2361</v>
      </c>
      <c r="W517" s="27" t="s">
        <v>905</v>
      </c>
      <c r="X517" s="27"/>
      <c r="Y517" s="27"/>
      <c r="Z517" s="27" t="s">
        <v>2362</v>
      </c>
      <c r="AA517" s="27"/>
      <c r="AB517" s="27"/>
      <c r="AC517" s="27"/>
      <c r="AD517" s="27"/>
      <c r="AE517" s="27"/>
      <c r="AF517" s="27"/>
      <c r="AG517" s="27"/>
      <c r="AH517" s="27"/>
      <c r="AI517" s="27" t="s">
        <v>2363</v>
      </c>
      <c r="AJ517" s="28" t="s">
        <v>704</v>
      </c>
      <c r="AK517" s="27" t="s">
        <v>698</v>
      </c>
      <c r="AL517" s="27" t="s">
        <v>698</v>
      </c>
      <c r="AM517" s="27" t="s">
        <v>698</v>
      </c>
      <c r="AN517" s="27" t="s">
        <v>698</v>
      </c>
      <c r="AO517" s="27" t="s">
        <v>698</v>
      </c>
      <c r="AP517" s="27" t="s">
        <v>698</v>
      </c>
      <c r="AQ517" s="27" t="s">
        <v>698</v>
      </c>
      <c r="AR517" s="27" t="s">
        <v>698</v>
      </c>
      <c r="AS517" s="27" t="s">
        <v>698</v>
      </c>
      <c r="AT517" s="27" t="s">
        <v>698</v>
      </c>
      <c r="AU517" s="27" t="s">
        <v>698</v>
      </c>
      <c r="AV517" s="27" t="s">
        <v>698</v>
      </c>
      <c r="AW517" s="27" t="s">
        <v>698</v>
      </c>
      <c r="AX517" s="27" t="s">
        <v>698</v>
      </c>
      <c r="AY517" s="27" t="s">
        <v>698</v>
      </c>
      <c r="AZ517" s="27" t="s">
        <v>698</v>
      </c>
      <c r="BA517" s="27" t="s">
        <v>698</v>
      </c>
      <c r="BB517" s="27" t="s">
        <v>698</v>
      </c>
      <c r="BC517" s="27" t="s">
        <v>698</v>
      </c>
      <c r="BD517" s="27" t="s">
        <v>698</v>
      </c>
      <c r="BE517" s="27" t="s">
        <v>698</v>
      </c>
      <c r="BF517" s="27" t="s">
        <v>698</v>
      </c>
      <c r="BG517" s="27" t="s">
        <v>698</v>
      </c>
      <c r="BH517" s="27" t="s">
        <v>698</v>
      </c>
      <c r="BI517" s="27" t="s">
        <v>698</v>
      </c>
      <c r="BJ517" s="27" t="s">
        <v>698</v>
      </c>
      <c r="BK517" s="27" t="s">
        <v>698</v>
      </c>
      <c r="BL517" s="27" t="s">
        <v>698</v>
      </c>
      <c r="BM517" s="27" t="s">
        <v>698</v>
      </c>
      <c r="BN517" s="27" t="s">
        <v>698</v>
      </c>
      <c r="BO517" s="27" t="s">
        <v>698</v>
      </c>
      <c r="BP517" s="27" t="s">
        <v>698</v>
      </c>
      <c r="BQ517" s="27" t="s">
        <v>698</v>
      </c>
      <c r="BR517" s="27" t="s">
        <v>698</v>
      </c>
      <c r="BS517" s="27" t="s">
        <v>698</v>
      </c>
      <c r="BT517" s="27" t="s">
        <v>698</v>
      </c>
      <c r="BU517" s="27" t="s">
        <v>698</v>
      </c>
      <c r="BV517" s="27" t="s">
        <v>698</v>
      </c>
      <c r="BW517" s="27" t="s">
        <v>698</v>
      </c>
      <c r="BX517" s="27" t="s">
        <v>698</v>
      </c>
      <c r="BY517" s="27" t="s">
        <v>698</v>
      </c>
      <c r="BZ517" s="27" t="s">
        <v>698</v>
      </c>
      <c r="CA517" s="27" t="s">
        <v>698</v>
      </c>
      <c r="CB517" s="27" t="s">
        <v>698</v>
      </c>
      <c r="CC517" s="27" t="s">
        <v>698</v>
      </c>
      <c r="CD517" s="27" t="s">
        <v>698</v>
      </c>
      <c r="CE517" s="27" t="s">
        <v>698</v>
      </c>
      <c r="CF517" s="27" t="s">
        <v>698</v>
      </c>
      <c r="CG517" s="27" t="s">
        <v>704</v>
      </c>
      <c r="CH517" s="27" t="s">
        <v>698</v>
      </c>
      <c r="CI517" s="27" t="s">
        <v>698</v>
      </c>
      <c r="CJ517" s="27" t="s">
        <v>698</v>
      </c>
      <c r="CK517" s="27" t="s">
        <v>698</v>
      </c>
      <c r="CL517" s="27" t="s">
        <v>698</v>
      </c>
      <c r="CM517" s="27" t="s">
        <v>698</v>
      </c>
      <c r="CN517" s="27" t="s">
        <v>698</v>
      </c>
      <c r="CO517" s="27" t="s">
        <v>698</v>
      </c>
      <c r="CP517" s="27" t="s">
        <v>698</v>
      </c>
      <c r="CQ517" s="27" t="s">
        <v>698</v>
      </c>
      <c r="CR517" s="27" t="s">
        <v>704</v>
      </c>
      <c r="CS517" s="27" t="s">
        <v>698</v>
      </c>
      <c r="CT517" s="27" t="s">
        <v>698</v>
      </c>
      <c r="CU517" s="27" t="s">
        <v>698</v>
      </c>
      <c r="CV517" s="27" t="s">
        <v>698</v>
      </c>
      <c r="CW517" s="27" t="s">
        <v>698</v>
      </c>
      <c r="CX517" s="27" t="s">
        <v>698</v>
      </c>
      <c r="CY517" s="27" t="s">
        <v>698</v>
      </c>
      <c r="CZ517" s="27" t="s">
        <v>698</v>
      </c>
      <c r="DA517" s="27" t="s">
        <v>698</v>
      </c>
      <c r="DB517" s="27" t="s">
        <v>698</v>
      </c>
      <c r="DC517" s="27" t="s">
        <v>698</v>
      </c>
      <c r="DD517" s="27" t="s">
        <v>698</v>
      </c>
      <c r="DE517" s="27" t="s">
        <v>698</v>
      </c>
      <c r="DF517" s="27" t="s">
        <v>698</v>
      </c>
      <c r="DG517" s="27" t="s">
        <v>698</v>
      </c>
      <c r="DH517" s="27" t="s">
        <v>698</v>
      </c>
      <c r="DI517" s="27" t="s">
        <v>698</v>
      </c>
      <c r="DJ517" s="27" t="s">
        <v>698</v>
      </c>
      <c r="DK517" s="27" t="s">
        <v>698</v>
      </c>
      <c r="DL517" s="27" t="s">
        <v>698</v>
      </c>
      <c r="DM517" s="27" t="s">
        <v>698</v>
      </c>
      <c r="DN517" s="27" t="s">
        <v>698</v>
      </c>
      <c r="DO517" s="27" t="s">
        <v>698</v>
      </c>
      <c r="DP517" s="27" t="s">
        <v>698</v>
      </c>
      <c r="DQ517" s="27" t="s">
        <v>698</v>
      </c>
      <c r="DR517" s="27" t="s">
        <v>698</v>
      </c>
      <c r="DS517" s="27"/>
      <c r="DT517" s="27" t="s">
        <v>698</v>
      </c>
      <c r="DU517" s="27" t="s">
        <v>698</v>
      </c>
      <c r="DV517" s="27" t="s">
        <v>698</v>
      </c>
      <c r="DW517" s="27" t="s">
        <v>698</v>
      </c>
      <c r="DX517" s="27" t="s">
        <v>698</v>
      </c>
      <c r="DY517" s="27" t="s">
        <v>698</v>
      </c>
      <c r="DZ517" s="27" t="s">
        <v>698</v>
      </c>
      <c r="EA517" s="27" t="s">
        <v>698</v>
      </c>
      <c r="EB517" s="27" t="s">
        <v>698</v>
      </c>
      <c r="EC517" s="27" t="s">
        <v>698</v>
      </c>
      <c r="ED517" s="27" t="s">
        <v>698</v>
      </c>
      <c r="EE517" s="27" t="s">
        <v>698</v>
      </c>
      <c r="EF517" s="27" t="s">
        <v>698</v>
      </c>
      <c r="EG517" s="27" t="s">
        <v>694</v>
      </c>
      <c r="EH517" s="27" t="s">
        <v>698</v>
      </c>
      <c r="EI517" s="27" t="s">
        <v>698</v>
      </c>
      <c r="EJ517" s="27" t="s">
        <v>698</v>
      </c>
      <c r="EK517" s="27" t="s">
        <v>698</v>
      </c>
      <c r="EL517" s="27" t="s">
        <v>698</v>
      </c>
      <c r="EM517" s="27" t="s">
        <v>698</v>
      </c>
      <c r="EN517" s="27" t="s">
        <v>698</v>
      </c>
      <c r="EO517" s="27" t="s">
        <v>698</v>
      </c>
      <c r="EP517" s="27" t="s">
        <v>698</v>
      </c>
      <c r="EQ517" s="27" t="s">
        <v>698</v>
      </c>
      <c r="ER517" s="27" t="s">
        <v>698</v>
      </c>
      <c r="ES517" s="27" t="s">
        <v>698</v>
      </c>
      <c r="ET517" s="27" t="s">
        <v>698</v>
      </c>
      <c r="EU517" s="27" t="s">
        <v>698</v>
      </c>
      <c r="EV517" s="27" t="s">
        <v>698</v>
      </c>
      <c r="EW517" s="27" t="s">
        <v>698</v>
      </c>
      <c r="EX517" s="27" t="s">
        <v>698</v>
      </c>
      <c r="EY517" s="27" t="s">
        <v>698</v>
      </c>
      <c r="EZ517" s="27" t="s">
        <v>698</v>
      </c>
      <c r="FA517" s="27" t="s">
        <v>698</v>
      </c>
      <c r="FB517" s="27" t="s">
        <v>698</v>
      </c>
      <c r="FC517" s="27" t="s">
        <v>698</v>
      </c>
      <c r="FD517" s="27" t="s">
        <v>698</v>
      </c>
      <c r="FE517" s="27" t="s">
        <v>694</v>
      </c>
      <c r="FF517" s="27" t="s">
        <v>698</v>
      </c>
      <c r="FG517" s="27" t="s">
        <v>698</v>
      </c>
      <c r="FH517" s="27" t="s">
        <v>698</v>
      </c>
      <c r="FI517" s="27" t="s">
        <v>698</v>
      </c>
      <c r="FJ517" s="27" t="s">
        <v>694</v>
      </c>
      <c r="FK517" s="27" t="s">
        <v>698</v>
      </c>
      <c r="FL517" s="27" t="s">
        <v>698</v>
      </c>
      <c r="FM517" s="27" t="s">
        <v>698</v>
      </c>
      <c r="FN517" s="27" t="s">
        <v>694</v>
      </c>
      <c r="FO517" s="72" t="s">
        <v>1175</v>
      </c>
      <c r="FP517" s="72" t="s">
        <v>698</v>
      </c>
      <c r="FQ517" s="72" t="s">
        <v>1176</v>
      </c>
      <c r="FR517" s="72" t="s">
        <v>2116</v>
      </c>
      <c r="FS517" s="72" t="s">
        <v>1178</v>
      </c>
      <c r="FT517" s="72" t="s">
        <v>698</v>
      </c>
      <c r="FU517" s="72" t="s">
        <v>698</v>
      </c>
      <c r="FV517" s="72" t="s">
        <v>698</v>
      </c>
      <c r="FW517" s="78" t="s">
        <v>698</v>
      </c>
      <c r="FX517" s="78" t="s">
        <v>698</v>
      </c>
      <c r="FY517" s="72" t="s">
        <v>698</v>
      </c>
      <c r="FZ517" s="90"/>
      <c r="GA517" s="90"/>
      <c r="GB517" s="90"/>
      <c r="GC517" s="90"/>
      <c r="GD517" s="90"/>
      <c r="GE517" s="90"/>
      <c r="GF517" s="90"/>
      <c r="GG517" s="90"/>
      <c r="GH517" s="105" t="s">
        <v>1179</v>
      </c>
      <c r="GI517" s="106"/>
      <c r="GJ517" s="27"/>
      <c r="GK517" s="28"/>
      <c r="GL517" s="27"/>
    </row>
    <row r="518" spans="1:194" x14ac:dyDescent="0.25">
      <c r="A518" s="71" t="str">
        <f t="shared" ref="A518:A562" si="53">CONCATENATE($W$7,": ",$X$444," - ",Y518)</f>
        <v>Expenditure: Operational Cost - Firearm Handling Fees</v>
      </c>
      <c r="B518" s="27" t="s">
        <v>1190</v>
      </c>
      <c r="C518" s="27" t="str">
        <f t="shared" si="47"/>
        <v>IE010026000000000000000000000000000000</v>
      </c>
      <c r="D518" s="23" t="s">
        <v>1166</v>
      </c>
      <c r="E518" s="23" t="s">
        <v>724</v>
      </c>
      <c r="F518" s="23" t="s">
        <v>1021</v>
      </c>
      <c r="G518" s="23" t="s">
        <v>697</v>
      </c>
      <c r="H518" s="23" t="s">
        <v>697</v>
      </c>
      <c r="I518" s="23" t="s">
        <v>697</v>
      </c>
      <c r="J518" s="23" t="s">
        <v>697</v>
      </c>
      <c r="K518" s="23" t="s">
        <v>697</v>
      </c>
      <c r="L518" s="23" t="s">
        <v>697</v>
      </c>
      <c r="M518" s="23" t="s">
        <v>697</v>
      </c>
      <c r="N518" s="23" t="s">
        <v>697</v>
      </c>
      <c r="O518" s="23" t="s">
        <v>697</v>
      </c>
      <c r="P518" s="23" t="s">
        <v>697</v>
      </c>
      <c r="Q518" s="27">
        <v>0</v>
      </c>
      <c r="R518" s="27" t="s">
        <v>704</v>
      </c>
      <c r="S518" s="27" t="s">
        <v>698</v>
      </c>
      <c r="T518" s="28" t="s">
        <v>694</v>
      </c>
      <c r="U518" s="28"/>
      <c r="V518" s="27" t="s">
        <v>2364</v>
      </c>
      <c r="W518" s="27" t="s">
        <v>905</v>
      </c>
      <c r="X518" s="27"/>
      <c r="Y518" s="27" t="s">
        <v>2365</v>
      </c>
      <c r="Z518" s="27"/>
      <c r="AA518" s="27"/>
      <c r="AB518" s="27"/>
      <c r="AC518" s="27"/>
      <c r="AD518" s="27"/>
      <c r="AE518" s="27"/>
      <c r="AF518" s="27"/>
      <c r="AG518" s="27"/>
      <c r="AH518" s="27"/>
      <c r="AI518" s="27" t="s">
        <v>2366</v>
      </c>
      <c r="AJ518" s="28" t="s">
        <v>704</v>
      </c>
      <c r="AK518" s="27" t="s">
        <v>698</v>
      </c>
      <c r="AL518" s="27" t="s">
        <v>698</v>
      </c>
      <c r="AM518" s="27" t="s">
        <v>698</v>
      </c>
      <c r="AN518" s="27" t="s">
        <v>698</v>
      </c>
      <c r="AO518" s="27" t="s">
        <v>698</v>
      </c>
      <c r="AP518" s="27" t="s">
        <v>698</v>
      </c>
      <c r="AQ518" s="27" t="s">
        <v>698</v>
      </c>
      <c r="AR518" s="27" t="s">
        <v>698</v>
      </c>
      <c r="AS518" s="27" t="s">
        <v>698</v>
      </c>
      <c r="AT518" s="27" t="s">
        <v>698</v>
      </c>
      <c r="AU518" s="27" t="s">
        <v>698</v>
      </c>
      <c r="AV518" s="27" t="s">
        <v>698</v>
      </c>
      <c r="AW518" s="27" t="s">
        <v>698</v>
      </c>
      <c r="AX518" s="27" t="s">
        <v>698</v>
      </c>
      <c r="AY518" s="27" t="s">
        <v>698</v>
      </c>
      <c r="AZ518" s="27" t="s">
        <v>698</v>
      </c>
      <c r="BA518" s="27" t="s">
        <v>698</v>
      </c>
      <c r="BB518" s="27" t="s">
        <v>698</v>
      </c>
      <c r="BC518" s="27" t="s">
        <v>698</v>
      </c>
      <c r="BD518" s="27" t="s">
        <v>698</v>
      </c>
      <c r="BE518" s="27" t="s">
        <v>698</v>
      </c>
      <c r="BF518" s="27" t="s">
        <v>698</v>
      </c>
      <c r="BG518" s="27" t="s">
        <v>698</v>
      </c>
      <c r="BH518" s="27" t="s">
        <v>698</v>
      </c>
      <c r="BI518" s="27" t="s">
        <v>698</v>
      </c>
      <c r="BJ518" s="27" t="s">
        <v>698</v>
      </c>
      <c r="BK518" s="27" t="s">
        <v>698</v>
      </c>
      <c r="BL518" s="27" t="s">
        <v>698</v>
      </c>
      <c r="BM518" s="27" t="s">
        <v>698</v>
      </c>
      <c r="BN518" s="27" t="s">
        <v>698</v>
      </c>
      <c r="BO518" s="27" t="s">
        <v>698</v>
      </c>
      <c r="BP518" s="27" t="s">
        <v>698</v>
      </c>
      <c r="BQ518" s="27" t="s">
        <v>698</v>
      </c>
      <c r="BR518" s="27" t="s">
        <v>698</v>
      </c>
      <c r="BS518" s="27" t="s">
        <v>698</v>
      </c>
      <c r="BT518" s="27" t="s">
        <v>698</v>
      </c>
      <c r="BU518" s="27" t="s">
        <v>698</v>
      </c>
      <c r="BV518" s="27" t="s">
        <v>698</v>
      </c>
      <c r="BW518" s="27" t="s">
        <v>698</v>
      </c>
      <c r="BX518" s="27" t="s">
        <v>698</v>
      </c>
      <c r="BY518" s="27" t="s">
        <v>698</v>
      </c>
      <c r="BZ518" s="27" t="s">
        <v>698</v>
      </c>
      <c r="CA518" s="27" t="s">
        <v>698</v>
      </c>
      <c r="CB518" s="27" t="s">
        <v>698</v>
      </c>
      <c r="CC518" s="27" t="s">
        <v>698</v>
      </c>
      <c r="CD518" s="27" t="s">
        <v>698</v>
      </c>
      <c r="CE518" s="27" t="s">
        <v>698</v>
      </c>
      <c r="CF518" s="27" t="s">
        <v>698</v>
      </c>
      <c r="CG518" s="27" t="s">
        <v>698</v>
      </c>
      <c r="CH518" s="27" t="s">
        <v>698</v>
      </c>
      <c r="CI518" s="27" t="s">
        <v>698</v>
      </c>
      <c r="CJ518" s="27" t="s">
        <v>698</v>
      </c>
      <c r="CK518" s="27" t="s">
        <v>698</v>
      </c>
      <c r="CL518" s="27" t="s">
        <v>698</v>
      </c>
      <c r="CM518" s="27" t="s">
        <v>698</v>
      </c>
      <c r="CN518" s="27" t="s">
        <v>698</v>
      </c>
      <c r="CO518" s="27" t="s">
        <v>698</v>
      </c>
      <c r="CP518" s="27" t="s">
        <v>698</v>
      </c>
      <c r="CQ518" s="27" t="s">
        <v>698</v>
      </c>
      <c r="CR518" s="27" t="s">
        <v>698</v>
      </c>
      <c r="CS518" s="27" t="s">
        <v>698</v>
      </c>
      <c r="CT518" s="27" t="s">
        <v>698</v>
      </c>
      <c r="CU518" s="27" t="s">
        <v>698</v>
      </c>
      <c r="CV518" s="27" t="s">
        <v>698</v>
      </c>
      <c r="CW518" s="27" t="s">
        <v>698</v>
      </c>
      <c r="CX518" s="27" t="s">
        <v>698</v>
      </c>
      <c r="CY518" s="27" t="s">
        <v>698</v>
      </c>
      <c r="CZ518" s="27" t="s">
        <v>698</v>
      </c>
      <c r="DA518" s="27" t="s">
        <v>698</v>
      </c>
      <c r="DB518" s="27" t="s">
        <v>698</v>
      </c>
      <c r="DC518" s="27" t="s">
        <v>698</v>
      </c>
      <c r="DD518" s="27" t="s">
        <v>698</v>
      </c>
      <c r="DE518" s="27" t="s">
        <v>698</v>
      </c>
      <c r="DF518" s="27" t="s">
        <v>698</v>
      </c>
      <c r="DG518" s="27" t="s">
        <v>698</v>
      </c>
      <c r="DH518" s="27" t="s">
        <v>698</v>
      </c>
      <c r="DI518" s="27" t="s">
        <v>698</v>
      </c>
      <c r="DJ518" s="27" t="s">
        <v>698</v>
      </c>
      <c r="DK518" s="27" t="s">
        <v>698</v>
      </c>
      <c r="DL518" s="27" t="s">
        <v>698</v>
      </c>
      <c r="DM518" s="27" t="s">
        <v>698</v>
      </c>
      <c r="DN518" s="27" t="s">
        <v>698</v>
      </c>
      <c r="DO518" s="27" t="s">
        <v>698</v>
      </c>
      <c r="DP518" s="27" t="s">
        <v>698</v>
      </c>
      <c r="DQ518" s="27" t="s">
        <v>698</v>
      </c>
      <c r="DR518" s="27" t="s">
        <v>698</v>
      </c>
      <c r="DS518" s="27"/>
      <c r="DT518" s="27" t="s">
        <v>698</v>
      </c>
      <c r="DU518" s="27" t="s">
        <v>698</v>
      </c>
      <c r="DV518" s="27" t="s">
        <v>698</v>
      </c>
      <c r="DW518" s="27" t="s">
        <v>698</v>
      </c>
      <c r="DX518" s="27" t="s">
        <v>698</v>
      </c>
      <c r="DY518" s="27" t="s">
        <v>704</v>
      </c>
      <c r="DZ518" s="27" t="s">
        <v>698</v>
      </c>
      <c r="EA518" s="27" t="s">
        <v>698</v>
      </c>
      <c r="EB518" s="27" t="s">
        <v>698</v>
      </c>
      <c r="EC518" s="27" t="s">
        <v>698</v>
      </c>
      <c r="ED518" s="27" t="s">
        <v>698</v>
      </c>
      <c r="EE518" s="27" t="s">
        <v>698</v>
      </c>
      <c r="EF518" s="27" t="s">
        <v>704</v>
      </c>
      <c r="EG518" s="27" t="s">
        <v>694</v>
      </c>
      <c r="EH518" s="27" t="s">
        <v>698</v>
      </c>
      <c r="EI518" s="27" t="s">
        <v>698</v>
      </c>
      <c r="EJ518" s="27" t="s">
        <v>698</v>
      </c>
      <c r="EK518" s="27" t="s">
        <v>698</v>
      </c>
      <c r="EL518" s="27" t="s">
        <v>698</v>
      </c>
      <c r="EM518" s="27" t="s">
        <v>698</v>
      </c>
      <c r="EN518" s="27" t="s">
        <v>698</v>
      </c>
      <c r="EO518" s="27" t="s">
        <v>698</v>
      </c>
      <c r="EP518" s="27" t="s">
        <v>698</v>
      </c>
      <c r="EQ518" s="27" t="s">
        <v>698</v>
      </c>
      <c r="ER518" s="27" t="s">
        <v>698</v>
      </c>
      <c r="ES518" s="27" t="s">
        <v>698</v>
      </c>
      <c r="ET518" s="27" t="s">
        <v>698</v>
      </c>
      <c r="EU518" s="27" t="s">
        <v>698</v>
      </c>
      <c r="EV518" s="27" t="s">
        <v>698</v>
      </c>
      <c r="EW518" s="27" t="s">
        <v>698</v>
      </c>
      <c r="EX518" s="27" t="s">
        <v>698</v>
      </c>
      <c r="EY518" s="27" t="s">
        <v>698</v>
      </c>
      <c r="EZ518" s="27" t="s">
        <v>698</v>
      </c>
      <c r="FA518" s="27" t="s">
        <v>698</v>
      </c>
      <c r="FB518" s="27" t="s">
        <v>698</v>
      </c>
      <c r="FC518" s="27" t="s">
        <v>698</v>
      </c>
      <c r="FD518" s="27" t="s">
        <v>698</v>
      </c>
      <c r="FE518" s="27" t="s">
        <v>694</v>
      </c>
      <c r="FF518" s="27" t="s">
        <v>698</v>
      </c>
      <c r="FG518" s="27" t="s">
        <v>698</v>
      </c>
      <c r="FH518" s="27" t="s">
        <v>698</v>
      </c>
      <c r="FI518" s="27" t="s">
        <v>698</v>
      </c>
      <c r="FJ518" s="27" t="s">
        <v>694</v>
      </c>
      <c r="FK518" s="27" t="s">
        <v>698</v>
      </c>
      <c r="FL518" s="27" t="s">
        <v>698</v>
      </c>
      <c r="FM518" s="27" t="s">
        <v>698</v>
      </c>
      <c r="FN518" s="27" t="s">
        <v>694</v>
      </c>
      <c r="FO518" s="72" t="s">
        <v>1175</v>
      </c>
      <c r="FP518" s="72" t="s">
        <v>698</v>
      </c>
      <c r="FQ518" s="72" t="s">
        <v>1176</v>
      </c>
      <c r="FR518" s="72" t="s">
        <v>2116</v>
      </c>
      <c r="FS518" s="72" t="s">
        <v>1178</v>
      </c>
      <c r="FT518" s="72" t="s">
        <v>698</v>
      </c>
      <c r="FU518" s="72" t="s">
        <v>698</v>
      </c>
      <c r="FV518" s="72" t="s">
        <v>698</v>
      </c>
      <c r="FW518" s="78" t="s">
        <v>698</v>
      </c>
      <c r="FX518" s="78" t="s">
        <v>698</v>
      </c>
      <c r="FY518" s="72" t="s">
        <v>698</v>
      </c>
      <c r="FZ518" s="90"/>
      <c r="GA518" s="90"/>
      <c r="GB518" s="90"/>
      <c r="GC518" s="90"/>
      <c r="GD518" s="90"/>
      <c r="GE518" s="90"/>
      <c r="GF518" s="90"/>
      <c r="GG518" s="90"/>
      <c r="GH518" s="105" t="s">
        <v>1179</v>
      </c>
      <c r="GI518" s="106"/>
      <c r="GJ518" s="27"/>
      <c r="GK518" s="28"/>
      <c r="GL518" s="27"/>
    </row>
    <row r="519" spans="1:194" x14ac:dyDescent="0.25">
      <c r="A519" s="71" t="str">
        <f t="shared" si="53"/>
        <v>Expenditure: Operational Cost - Freight Services</v>
      </c>
      <c r="B519" s="27" t="s">
        <v>1190</v>
      </c>
      <c r="C519" s="27" t="str">
        <f t="shared" si="47"/>
        <v>IE010027000000000000000000000000000000</v>
      </c>
      <c r="D519" s="23" t="s">
        <v>1166</v>
      </c>
      <c r="E519" s="23" t="s">
        <v>724</v>
      </c>
      <c r="F519" s="23" t="s">
        <v>1022</v>
      </c>
      <c r="G519" s="23" t="s">
        <v>697</v>
      </c>
      <c r="H519" s="23" t="s">
        <v>697</v>
      </c>
      <c r="I519" s="23" t="s">
        <v>697</v>
      </c>
      <c r="J519" s="23" t="s">
        <v>697</v>
      </c>
      <c r="K519" s="23" t="s">
        <v>697</v>
      </c>
      <c r="L519" s="23" t="s">
        <v>697</v>
      </c>
      <c r="M519" s="23" t="s">
        <v>697</v>
      </c>
      <c r="N519" s="23" t="s">
        <v>697</v>
      </c>
      <c r="O519" s="23" t="s">
        <v>697</v>
      </c>
      <c r="P519" s="23" t="s">
        <v>697</v>
      </c>
      <c r="Q519" s="27">
        <v>0</v>
      </c>
      <c r="R519" s="27" t="s">
        <v>704</v>
      </c>
      <c r="S519" s="27" t="s">
        <v>698</v>
      </c>
      <c r="T519" s="28" t="s">
        <v>694</v>
      </c>
      <c r="U519" s="28"/>
      <c r="V519" s="27" t="s">
        <v>2367</v>
      </c>
      <c r="W519" s="27" t="s">
        <v>905</v>
      </c>
      <c r="X519" s="27"/>
      <c r="Y519" s="27" t="s">
        <v>2368</v>
      </c>
      <c r="Z519" s="27"/>
      <c r="AA519" s="27"/>
      <c r="AB519" s="27"/>
      <c r="AC519" s="27"/>
      <c r="AD519" s="27"/>
      <c r="AE519" s="27"/>
      <c r="AF519" s="27"/>
      <c r="AG519" s="27"/>
      <c r="AH519" s="27"/>
      <c r="AI519" s="27" t="s">
        <v>2369</v>
      </c>
      <c r="AJ519" s="28" t="s">
        <v>704</v>
      </c>
      <c r="AK519" s="27" t="s">
        <v>704</v>
      </c>
      <c r="AL519" s="27" t="s">
        <v>704</v>
      </c>
      <c r="AM519" s="27" t="s">
        <v>704</v>
      </c>
      <c r="AN519" s="27" t="s">
        <v>704</v>
      </c>
      <c r="AO519" s="27" t="s">
        <v>704</v>
      </c>
      <c r="AP519" s="27" t="s">
        <v>704</v>
      </c>
      <c r="AQ519" s="27" t="s">
        <v>704</v>
      </c>
      <c r="AR519" s="27" t="s">
        <v>704</v>
      </c>
      <c r="AS519" s="27" t="s">
        <v>704</v>
      </c>
      <c r="AT519" s="27" t="s">
        <v>704</v>
      </c>
      <c r="AU519" s="27" t="s">
        <v>704</v>
      </c>
      <c r="AV519" s="27" t="s">
        <v>704</v>
      </c>
      <c r="AW519" s="27" t="s">
        <v>704</v>
      </c>
      <c r="AX519" s="27" t="s">
        <v>704</v>
      </c>
      <c r="AY519" s="27" t="s">
        <v>704</v>
      </c>
      <c r="AZ519" s="27" t="s">
        <v>704</v>
      </c>
      <c r="BA519" s="27" t="s">
        <v>704</v>
      </c>
      <c r="BB519" s="27" t="s">
        <v>704</v>
      </c>
      <c r="BC519" s="27" t="s">
        <v>704</v>
      </c>
      <c r="BD519" s="27" t="s">
        <v>704</v>
      </c>
      <c r="BE519" s="27" t="s">
        <v>704</v>
      </c>
      <c r="BF519" s="27" t="s">
        <v>704</v>
      </c>
      <c r="BG519" s="27" t="s">
        <v>704</v>
      </c>
      <c r="BH519" s="27" t="s">
        <v>704</v>
      </c>
      <c r="BI519" s="27" t="s">
        <v>704</v>
      </c>
      <c r="BJ519" s="27" t="s">
        <v>704</v>
      </c>
      <c r="BK519" s="27" t="s">
        <v>704</v>
      </c>
      <c r="BL519" s="27" t="s">
        <v>704</v>
      </c>
      <c r="BM519" s="27" t="s">
        <v>704</v>
      </c>
      <c r="BN519" s="27" t="s">
        <v>704</v>
      </c>
      <c r="BO519" s="27" t="s">
        <v>704</v>
      </c>
      <c r="BP519" s="27" t="s">
        <v>704</v>
      </c>
      <c r="BQ519" s="27" t="s">
        <v>704</v>
      </c>
      <c r="BR519" s="27" t="s">
        <v>704</v>
      </c>
      <c r="BS519" s="27" t="s">
        <v>704</v>
      </c>
      <c r="BT519" s="27" t="s">
        <v>704</v>
      </c>
      <c r="BU519" s="27" t="s">
        <v>704</v>
      </c>
      <c r="BV519" s="27" t="s">
        <v>704</v>
      </c>
      <c r="BW519" s="27" t="s">
        <v>704</v>
      </c>
      <c r="BX519" s="27" t="s">
        <v>704</v>
      </c>
      <c r="BY519" s="27" t="s">
        <v>704</v>
      </c>
      <c r="BZ519" s="27" t="s">
        <v>704</v>
      </c>
      <c r="CA519" s="27" t="s">
        <v>704</v>
      </c>
      <c r="CB519" s="27" t="s">
        <v>704</v>
      </c>
      <c r="CC519" s="27" t="s">
        <v>704</v>
      </c>
      <c r="CD519" s="27" t="s">
        <v>704</v>
      </c>
      <c r="CE519" s="27" t="s">
        <v>704</v>
      </c>
      <c r="CF519" s="27" t="s">
        <v>704</v>
      </c>
      <c r="CG519" s="27" t="s">
        <v>704</v>
      </c>
      <c r="CH519" s="27" t="s">
        <v>704</v>
      </c>
      <c r="CI519" s="27" t="s">
        <v>704</v>
      </c>
      <c r="CJ519" s="27" t="s">
        <v>704</v>
      </c>
      <c r="CK519" s="27" t="s">
        <v>704</v>
      </c>
      <c r="CL519" s="27" t="s">
        <v>704</v>
      </c>
      <c r="CM519" s="27" t="s">
        <v>704</v>
      </c>
      <c r="CN519" s="27" t="s">
        <v>704</v>
      </c>
      <c r="CO519" s="27" t="s">
        <v>704</v>
      </c>
      <c r="CP519" s="27" t="s">
        <v>704</v>
      </c>
      <c r="CQ519" s="27" t="s">
        <v>704</v>
      </c>
      <c r="CR519" s="27" t="s">
        <v>704</v>
      </c>
      <c r="CS519" s="27" t="s">
        <v>704</v>
      </c>
      <c r="CT519" s="27" t="s">
        <v>704</v>
      </c>
      <c r="CU519" s="27" t="s">
        <v>704</v>
      </c>
      <c r="CV519" s="27" t="s">
        <v>704</v>
      </c>
      <c r="CW519" s="27" t="s">
        <v>704</v>
      </c>
      <c r="CX519" s="27" t="s">
        <v>704</v>
      </c>
      <c r="CY519" s="27" t="s">
        <v>704</v>
      </c>
      <c r="CZ519" s="27" t="s">
        <v>704</v>
      </c>
      <c r="DA519" s="27" t="s">
        <v>704</v>
      </c>
      <c r="DB519" s="27" t="s">
        <v>698</v>
      </c>
      <c r="DC519" s="27" t="s">
        <v>698</v>
      </c>
      <c r="DD519" s="27" t="s">
        <v>698</v>
      </c>
      <c r="DE519" s="27" t="s">
        <v>698</v>
      </c>
      <c r="DF519" s="27" t="s">
        <v>704</v>
      </c>
      <c r="DG519" s="27" t="s">
        <v>704</v>
      </c>
      <c r="DH519" s="27" t="s">
        <v>704</v>
      </c>
      <c r="DI519" s="27" t="s">
        <v>704</v>
      </c>
      <c r="DJ519" s="27" t="s">
        <v>704</v>
      </c>
      <c r="DK519" s="27" t="s">
        <v>704</v>
      </c>
      <c r="DL519" s="27" t="s">
        <v>704</v>
      </c>
      <c r="DM519" s="27" t="s">
        <v>704</v>
      </c>
      <c r="DN519" s="27" t="s">
        <v>704</v>
      </c>
      <c r="DO519" s="27" t="s">
        <v>704</v>
      </c>
      <c r="DP519" s="27" t="s">
        <v>704</v>
      </c>
      <c r="DQ519" s="27" t="s">
        <v>704</v>
      </c>
      <c r="DR519" s="27" t="s">
        <v>704</v>
      </c>
      <c r="DS519" s="27"/>
      <c r="DT519" s="27" t="s">
        <v>704</v>
      </c>
      <c r="DU519" s="27" t="s">
        <v>704</v>
      </c>
      <c r="DV519" s="27" t="s">
        <v>704</v>
      </c>
      <c r="DW519" s="27" t="s">
        <v>704</v>
      </c>
      <c r="DX519" s="27" t="s">
        <v>704</v>
      </c>
      <c r="DY519" s="27" t="s">
        <v>704</v>
      </c>
      <c r="DZ519" s="27" t="s">
        <v>704</v>
      </c>
      <c r="EA519" s="27" t="s">
        <v>704</v>
      </c>
      <c r="EB519" s="27" t="s">
        <v>704</v>
      </c>
      <c r="EC519" s="27" t="s">
        <v>704</v>
      </c>
      <c r="ED519" s="27" t="s">
        <v>704</v>
      </c>
      <c r="EE519" s="27" t="s">
        <v>704</v>
      </c>
      <c r="EF519" s="27" t="s">
        <v>704</v>
      </c>
      <c r="EG519" s="27" t="s">
        <v>694</v>
      </c>
      <c r="EH519" s="27" t="s">
        <v>704</v>
      </c>
      <c r="EI519" s="27" t="s">
        <v>704</v>
      </c>
      <c r="EJ519" s="27" t="s">
        <v>704</v>
      </c>
      <c r="EK519" s="27" t="s">
        <v>704</v>
      </c>
      <c r="EL519" s="27" t="s">
        <v>704</v>
      </c>
      <c r="EM519" s="27" t="s">
        <v>704</v>
      </c>
      <c r="EN519" s="27" t="s">
        <v>704</v>
      </c>
      <c r="EO519" s="27" t="s">
        <v>704</v>
      </c>
      <c r="EP519" s="27" t="s">
        <v>704</v>
      </c>
      <c r="EQ519" s="27" t="s">
        <v>704</v>
      </c>
      <c r="ER519" s="27" t="s">
        <v>704</v>
      </c>
      <c r="ES519" s="27" t="s">
        <v>704</v>
      </c>
      <c r="ET519" s="27" t="s">
        <v>704</v>
      </c>
      <c r="EU519" s="27" t="s">
        <v>704</v>
      </c>
      <c r="EV519" s="27" t="s">
        <v>704</v>
      </c>
      <c r="EW519" s="27" t="s">
        <v>704</v>
      </c>
      <c r="EX519" s="27" t="s">
        <v>704</v>
      </c>
      <c r="EY519" s="27" t="s">
        <v>704</v>
      </c>
      <c r="EZ519" s="27" t="s">
        <v>704</v>
      </c>
      <c r="FA519" s="27" t="s">
        <v>704</v>
      </c>
      <c r="FB519" s="27" t="s">
        <v>704</v>
      </c>
      <c r="FC519" s="27" t="s">
        <v>704</v>
      </c>
      <c r="FD519" s="27" t="s">
        <v>704</v>
      </c>
      <c r="FE519" s="27" t="s">
        <v>694</v>
      </c>
      <c r="FF519" s="27" t="s">
        <v>704</v>
      </c>
      <c r="FG519" s="27" t="s">
        <v>704</v>
      </c>
      <c r="FH519" s="27" t="s">
        <v>704</v>
      </c>
      <c r="FI519" s="27" t="s">
        <v>704</v>
      </c>
      <c r="FJ519" s="27" t="s">
        <v>694</v>
      </c>
      <c r="FK519" s="27" t="s">
        <v>704</v>
      </c>
      <c r="FL519" s="27" t="s">
        <v>704</v>
      </c>
      <c r="FM519" s="27" t="s">
        <v>704</v>
      </c>
      <c r="FN519" s="27" t="s">
        <v>694</v>
      </c>
      <c r="FO519" s="72" t="s">
        <v>1175</v>
      </c>
      <c r="FP519" s="72" t="s">
        <v>698</v>
      </c>
      <c r="FQ519" s="72" t="s">
        <v>1176</v>
      </c>
      <c r="FR519" s="72" t="s">
        <v>2116</v>
      </c>
      <c r="FS519" s="72" t="s">
        <v>1178</v>
      </c>
      <c r="FT519" s="72" t="s">
        <v>698</v>
      </c>
      <c r="FU519" s="72" t="s">
        <v>698</v>
      </c>
      <c r="FV519" s="72" t="s">
        <v>698</v>
      </c>
      <c r="FW519" s="78" t="s">
        <v>698</v>
      </c>
      <c r="FX519" s="78" t="s">
        <v>698</v>
      </c>
      <c r="FY519" s="72" t="s">
        <v>698</v>
      </c>
      <c r="FZ519" s="90"/>
      <c r="GA519" s="90"/>
      <c r="GB519" s="90"/>
      <c r="GC519" s="90"/>
      <c r="GD519" s="90"/>
      <c r="GE519" s="90"/>
      <c r="GF519" s="90"/>
      <c r="GG519" s="90"/>
      <c r="GH519" s="105" t="s">
        <v>1179</v>
      </c>
      <c r="GI519" s="106"/>
      <c r="GJ519" s="27"/>
      <c r="GK519" s="28"/>
      <c r="GL519" s="27"/>
    </row>
    <row r="520" spans="1:194" x14ac:dyDescent="0.25">
      <c r="A520" s="71" t="str">
        <f t="shared" si="53"/>
        <v>Expenditure: Operational Cost - Full Time Union Representative</v>
      </c>
      <c r="B520" s="27" t="s">
        <v>2209</v>
      </c>
      <c r="C520" s="27" t="str">
        <f t="shared" si="47"/>
        <v>IE010028000000000000000000000000000000</v>
      </c>
      <c r="D520" s="23" t="s">
        <v>1166</v>
      </c>
      <c r="E520" s="23" t="s">
        <v>724</v>
      </c>
      <c r="F520" s="23" t="s">
        <v>1023</v>
      </c>
      <c r="G520" s="23" t="s">
        <v>697</v>
      </c>
      <c r="H520" s="23" t="s">
        <v>697</v>
      </c>
      <c r="I520" s="23" t="s">
        <v>697</v>
      </c>
      <c r="J520" s="23" t="s">
        <v>697</v>
      </c>
      <c r="K520" s="23" t="s">
        <v>697</v>
      </c>
      <c r="L520" s="23" t="s">
        <v>697</v>
      </c>
      <c r="M520" s="23" t="s">
        <v>697</v>
      </c>
      <c r="N520" s="23" t="s">
        <v>697</v>
      </c>
      <c r="O520" s="23" t="s">
        <v>697</v>
      </c>
      <c r="P520" s="23" t="s">
        <v>697</v>
      </c>
      <c r="Q520" s="27">
        <v>0</v>
      </c>
      <c r="R520" s="27" t="s">
        <v>704</v>
      </c>
      <c r="S520" s="27" t="s">
        <v>698</v>
      </c>
      <c r="T520" s="28" t="s">
        <v>694</v>
      </c>
      <c r="U520" s="28"/>
      <c r="V520" s="27" t="s">
        <v>2370</v>
      </c>
      <c r="W520" s="27" t="s">
        <v>905</v>
      </c>
      <c r="X520" s="27"/>
      <c r="Y520" s="27" t="s">
        <v>2371</v>
      </c>
      <c r="Z520" s="27"/>
      <c r="AA520" s="27"/>
      <c r="AB520" s="27"/>
      <c r="AC520" s="27"/>
      <c r="AD520" s="27"/>
      <c r="AE520" s="27"/>
      <c r="AF520" s="27"/>
      <c r="AG520" s="27"/>
      <c r="AH520" s="27"/>
      <c r="AI520" s="27" t="s">
        <v>2372</v>
      </c>
      <c r="AJ520" s="28" t="s">
        <v>704</v>
      </c>
      <c r="AK520" s="27" t="s">
        <v>698</v>
      </c>
      <c r="AL520" s="27" t="s">
        <v>698</v>
      </c>
      <c r="AM520" s="27" t="s">
        <v>698</v>
      </c>
      <c r="AN520" s="27" t="s">
        <v>698</v>
      </c>
      <c r="AO520" s="27" t="s">
        <v>698</v>
      </c>
      <c r="AP520" s="27" t="s">
        <v>698</v>
      </c>
      <c r="AQ520" s="27" t="s">
        <v>698</v>
      </c>
      <c r="AR520" s="27" t="s">
        <v>698</v>
      </c>
      <c r="AS520" s="27" t="s">
        <v>698</v>
      </c>
      <c r="AT520" s="27" t="s">
        <v>698</v>
      </c>
      <c r="AU520" s="27" t="s">
        <v>698</v>
      </c>
      <c r="AV520" s="27" t="s">
        <v>698</v>
      </c>
      <c r="AW520" s="27" t="s">
        <v>698</v>
      </c>
      <c r="AX520" s="27" t="s">
        <v>698</v>
      </c>
      <c r="AY520" s="27" t="s">
        <v>698</v>
      </c>
      <c r="AZ520" s="27" t="s">
        <v>698</v>
      </c>
      <c r="BA520" s="27" t="s">
        <v>698</v>
      </c>
      <c r="BB520" s="27" t="s">
        <v>698</v>
      </c>
      <c r="BC520" s="27" t="s">
        <v>698</v>
      </c>
      <c r="BD520" s="27" t="s">
        <v>698</v>
      </c>
      <c r="BE520" s="27" t="s">
        <v>698</v>
      </c>
      <c r="BF520" s="27" t="s">
        <v>698</v>
      </c>
      <c r="BG520" s="27" t="s">
        <v>698</v>
      </c>
      <c r="BH520" s="27" t="s">
        <v>698</v>
      </c>
      <c r="BI520" s="27" t="s">
        <v>698</v>
      </c>
      <c r="BJ520" s="27" t="s">
        <v>698</v>
      </c>
      <c r="BK520" s="27" t="s">
        <v>698</v>
      </c>
      <c r="BL520" s="27" t="s">
        <v>698</v>
      </c>
      <c r="BM520" s="27" t="s">
        <v>698</v>
      </c>
      <c r="BN520" s="27" t="s">
        <v>698</v>
      </c>
      <c r="BO520" s="27" t="s">
        <v>698</v>
      </c>
      <c r="BP520" s="27" t="s">
        <v>698</v>
      </c>
      <c r="BQ520" s="27" t="s">
        <v>698</v>
      </c>
      <c r="BR520" s="27" t="s">
        <v>698</v>
      </c>
      <c r="BS520" s="27" t="s">
        <v>698</v>
      </c>
      <c r="BT520" s="27" t="s">
        <v>698</v>
      </c>
      <c r="BU520" s="27" t="s">
        <v>698</v>
      </c>
      <c r="BV520" s="27" t="s">
        <v>698</v>
      </c>
      <c r="BW520" s="27" t="s">
        <v>698</v>
      </c>
      <c r="BX520" s="27" t="s">
        <v>698</v>
      </c>
      <c r="BY520" s="27" t="s">
        <v>698</v>
      </c>
      <c r="BZ520" s="27" t="s">
        <v>698</v>
      </c>
      <c r="CA520" s="27" t="s">
        <v>698</v>
      </c>
      <c r="CB520" s="27" t="s">
        <v>698</v>
      </c>
      <c r="CC520" s="27" t="s">
        <v>698</v>
      </c>
      <c r="CD520" s="27" t="s">
        <v>698</v>
      </c>
      <c r="CE520" s="27" t="s">
        <v>698</v>
      </c>
      <c r="CF520" s="27" t="s">
        <v>704</v>
      </c>
      <c r="CG520" s="27" t="s">
        <v>698</v>
      </c>
      <c r="CH520" s="27" t="s">
        <v>698</v>
      </c>
      <c r="CI520" s="27" t="s">
        <v>698</v>
      </c>
      <c r="CJ520" s="27" t="s">
        <v>698</v>
      </c>
      <c r="CK520" s="27" t="s">
        <v>698</v>
      </c>
      <c r="CL520" s="27" t="s">
        <v>698</v>
      </c>
      <c r="CM520" s="27" t="s">
        <v>698</v>
      </c>
      <c r="CN520" s="27" t="s">
        <v>698</v>
      </c>
      <c r="CO520" s="27" t="s">
        <v>698</v>
      </c>
      <c r="CP520" s="27" t="s">
        <v>698</v>
      </c>
      <c r="CQ520" s="27" t="s">
        <v>704</v>
      </c>
      <c r="CR520" s="27" t="s">
        <v>698</v>
      </c>
      <c r="CS520" s="27" t="s">
        <v>698</v>
      </c>
      <c r="CT520" s="27" t="s">
        <v>698</v>
      </c>
      <c r="CU520" s="27" t="s">
        <v>698</v>
      </c>
      <c r="CV520" s="27" t="s">
        <v>698</v>
      </c>
      <c r="CW520" s="27" t="s">
        <v>698</v>
      </c>
      <c r="CX520" s="27" t="s">
        <v>698</v>
      </c>
      <c r="CY520" s="27" t="s">
        <v>698</v>
      </c>
      <c r="CZ520" s="27" t="s">
        <v>698</v>
      </c>
      <c r="DA520" s="27" t="s">
        <v>698</v>
      </c>
      <c r="DB520" s="27" t="s">
        <v>698</v>
      </c>
      <c r="DC520" s="27" t="s">
        <v>698</v>
      </c>
      <c r="DD520" s="27" t="s">
        <v>698</v>
      </c>
      <c r="DE520" s="27" t="s">
        <v>698</v>
      </c>
      <c r="DF520" s="27" t="s">
        <v>698</v>
      </c>
      <c r="DG520" s="27" t="s">
        <v>698</v>
      </c>
      <c r="DH520" s="27" t="s">
        <v>698</v>
      </c>
      <c r="DI520" s="27" t="s">
        <v>698</v>
      </c>
      <c r="DJ520" s="27" t="s">
        <v>698</v>
      </c>
      <c r="DK520" s="27" t="s">
        <v>698</v>
      </c>
      <c r="DL520" s="27" t="s">
        <v>698</v>
      </c>
      <c r="DM520" s="27" t="s">
        <v>698</v>
      </c>
      <c r="DN520" s="27" t="s">
        <v>698</v>
      </c>
      <c r="DO520" s="27" t="s">
        <v>698</v>
      </c>
      <c r="DP520" s="27" t="s">
        <v>698</v>
      </c>
      <c r="DQ520" s="27" t="s">
        <v>698</v>
      </c>
      <c r="DR520" s="27" t="s">
        <v>698</v>
      </c>
      <c r="DS520" s="27"/>
      <c r="DT520" s="27" t="s">
        <v>698</v>
      </c>
      <c r="DU520" s="27" t="s">
        <v>698</v>
      </c>
      <c r="DV520" s="27" t="s">
        <v>698</v>
      </c>
      <c r="DW520" s="27" t="s">
        <v>698</v>
      </c>
      <c r="DX520" s="27" t="s">
        <v>698</v>
      </c>
      <c r="DY520" s="27" t="s">
        <v>698</v>
      </c>
      <c r="DZ520" s="27" t="s">
        <v>698</v>
      </c>
      <c r="EA520" s="27" t="s">
        <v>698</v>
      </c>
      <c r="EB520" s="27" t="s">
        <v>698</v>
      </c>
      <c r="EC520" s="27" t="s">
        <v>698</v>
      </c>
      <c r="ED520" s="27" t="s">
        <v>698</v>
      </c>
      <c r="EE520" s="27" t="s">
        <v>698</v>
      </c>
      <c r="EF520" s="27" t="s">
        <v>698</v>
      </c>
      <c r="EG520" s="27" t="s">
        <v>694</v>
      </c>
      <c r="EH520" s="27" t="s">
        <v>698</v>
      </c>
      <c r="EI520" s="27" t="s">
        <v>698</v>
      </c>
      <c r="EJ520" s="27" t="s">
        <v>698</v>
      </c>
      <c r="EK520" s="27" t="s">
        <v>698</v>
      </c>
      <c r="EL520" s="27" t="s">
        <v>698</v>
      </c>
      <c r="EM520" s="27" t="s">
        <v>698</v>
      </c>
      <c r="EN520" s="27" t="s">
        <v>698</v>
      </c>
      <c r="EO520" s="27" t="s">
        <v>698</v>
      </c>
      <c r="EP520" s="27" t="s">
        <v>698</v>
      </c>
      <c r="EQ520" s="27" t="s">
        <v>698</v>
      </c>
      <c r="ER520" s="27" t="s">
        <v>698</v>
      </c>
      <c r="ES520" s="27" t="s">
        <v>698</v>
      </c>
      <c r="ET520" s="27" t="s">
        <v>698</v>
      </c>
      <c r="EU520" s="27" t="s">
        <v>698</v>
      </c>
      <c r="EV520" s="27" t="s">
        <v>698</v>
      </c>
      <c r="EW520" s="27" t="s">
        <v>698</v>
      </c>
      <c r="EX520" s="27" t="s">
        <v>698</v>
      </c>
      <c r="EY520" s="27" t="s">
        <v>698</v>
      </c>
      <c r="EZ520" s="27" t="s">
        <v>698</v>
      </c>
      <c r="FA520" s="27" t="s">
        <v>698</v>
      </c>
      <c r="FB520" s="27" t="s">
        <v>698</v>
      </c>
      <c r="FC520" s="27" t="s">
        <v>698</v>
      </c>
      <c r="FD520" s="27" t="s">
        <v>698</v>
      </c>
      <c r="FE520" s="27" t="s">
        <v>694</v>
      </c>
      <c r="FF520" s="27" t="s">
        <v>698</v>
      </c>
      <c r="FG520" s="27" t="s">
        <v>698</v>
      </c>
      <c r="FH520" s="27" t="s">
        <v>698</v>
      </c>
      <c r="FI520" s="27" t="s">
        <v>698</v>
      </c>
      <c r="FJ520" s="27" t="s">
        <v>694</v>
      </c>
      <c r="FK520" s="27" t="s">
        <v>698</v>
      </c>
      <c r="FL520" s="27" t="s">
        <v>698</v>
      </c>
      <c r="FM520" s="27" t="s">
        <v>698</v>
      </c>
      <c r="FN520" s="27" t="s">
        <v>694</v>
      </c>
      <c r="FO520" s="72" t="s">
        <v>1175</v>
      </c>
      <c r="FP520" s="72" t="s">
        <v>698</v>
      </c>
      <c r="FQ520" s="72" t="s">
        <v>1176</v>
      </c>
      <c r="FR520" s="72" t="s">
        <v>2116</v>
      </c>
      <c r="FS520" s="72" t="s">
        <v>1178</v>
      </c>
      <c r="FT520" s="72" t="s">
        <v>698</v>
      </c>
      <c r="FU520" s="72" t="s">
        <v>698</v>
      </c>
      <c r="FV520" s="72" t="s">
        <v>698</v>
      </c>
      <c r="FW520" s="78" t="s">
        <v>698</v>
      </c>
      <c r="FX520" s="78" t="s">
        <v>698</v>
      </c>
      <c r="FY520" s="72" t="s">
        <v>698</v>
      </c>
      <c r="FZ520" s="90"/>
      <c r="GA520" s="90"/>
      <c r="GB520" s="90"/>
      <c r="GC520" s="90"/>
      <c r="GD520" s="90"/>
      <c r="GE520" s="90"/>
      <c r="GF520" s="90"/>
      <c r="GG520" s="90"/>
      <c r="GH520" s="105" t="s">
        <v>1179</v>
      </c>
      <c r="GI520" s="106"/>
      <c r="GJ520" s="27"/>
      <c r="GK520" s="28"/>
      <c r="GL520" s="27"/>
    </row>
    <row r="521" spans="1:194" x14ac:dyDescent="0.25">
      <c r="A521" s="71" t="str">
        <f t="shared" si="53"/>
        <v>Expenditure: Operational Cost - Honoraria (Voluntarily Workers)</v>
      </c>
      <c r="B521" s="27" t="s">
        <v>2209</v>
      </c>
      <c r="C521" s="27" t="str">
        <f t="shared" ref="C521:C584" si="54">CONCATENATE(D521,E521,F521,G521,H521,I521,J521,K521,L521,M521,N521,O521,P521)</f>
        <v>IE010029000000000000000000000000000000</v>
      </c>
      <c r="D521" s="23" t="s">
        <v>1166</v>
      </c>
      <c r="E521" s="23" t="s">
        <v>724</v>
      </c>
      <c r="F521" s="23" t="s">
        <v>1024</v>
      </c>
      <c r="G521" s="23" t="s">
        <v>697</v>
      </c>
      <c r="H521" s="23" t="s">
        <v>697</v>
      </c>
      <c r="I521" s="23" t="s">
        <v>697</v>
      </c>
      <c r="J521" s="23" t="s">
        <v>697</v>
      </c>
      <c r="K521" s="23" t="s">
        <v>697</v>
      </c>
      <c r="L521" s="23" t="s">
        <v>697</v>
      </c>
      <c r="M521" s="23" t="s">
        <v>697</v>
      </c>
      <c r="N521" s="23" t="s">
        <v>697</v>
      </c>
      <c r="O521" s="23" t="s">
        <v>697</v>
      </c>
      <c r="P521" s="23" t="s">
        <v>697</v>
      </c>
      <c r="Q521" s="27">
        <v>0</v>
      </c>
      <c r="R521" s="27" t="s">
        <v>704</v>
      </c>
      <c r="S521" s="27" t="s">
        <v>698</v>
      </c>
      <c r="T521" s="28" t="s">
        <v>694</v>
      </c>
      <c r="U521" s="28"/>
      <c r="V521" s="27" t="s">
        <v>2373</v>
      </c>
      <c r="W521" s="27" t="s">
        <v>905</v>
      </c>
      <c r="X521" s="27"/>
      <c r="Y521" s="27" t="s">
        <v>2374</v>
      </c>
      <c r="Z521" s="27"/>
      <c r="AA521" s="27"/>
      <c r="AB521" s="27"/>
      <c r="AC521" s="27"/>
      <c r="AD521" s="27"/>
      <c r="AE521" s="27"/>
      <c r="AF521" s="27"/>
      <c r="AG521" s="27"/>
      <c r="AH521" s="27"/>
      <c r="AI521" s="27" t="s">
        <v>2375</v>
      </c>
      <c r="AJ521" s="28" t="s">
        <v>704</v>
      </c>
      <c r="AK521" s="27" t="s">
        <v>704</v>
      </c>
      <c r="AL521" s="27" t="s">
        <v>704</v>
      </c>
      <c r="AM521" s="27" t="s">
        <v>704</v>
      </c>
      <c r="AN521" s="27" t="s">
        <v>704</v>
      </c>
      <c r="AO521" s="27" t="s">
        <v>704</v>
      </c>
      <c r="AP521" s="27" t="s">
        <v>704</v>
      </c>
      <c r="AQ521" s="27" t="s">
        <v>704</v>
      </c>
      <c r="AR521" s="27" t="s">
        <v>704</v>
      </c>
      <c r="AS521" s="27" t="s">
        <v>704</v>
      </c>
      <c r="AT521" s="27" t="s">
        <v>704</v>
      </c>
      <c r="AU521" s="27" t="s">
        <v>704</v>
      </c>
      <c r="AV521" s="27" t="s">
        <v>704</v>
      </c>
      <c r="AW521" s="27" t="s">
        <v>704</v>
      </c>
      <c r="AX521" s="27" t="s">
        <v>704</v>
      </c>
      <c r="AY521" s="27" t="s">
        <v>704</v>
      </c>
      <c r="AZ521" s="27" t="s">
        <v>704</v>
      </c>
      <c r="BA521" s="27" t="s">
        <v>704</v>
      </c>
      <c r="BB521" s="27" t="s">
        <v>704</v>
      </c>
      <c r="BC521" s="27" t="s">
        <v>704</v>
      </c>
      <c r="BD521" s="27" t="s">
        <v>704</v>
      </c>
      <c r="BE521" s="27" t="s">
        <v>704</v>
      </c>
      <c r="BF521" s="27" t="s">
        <v>704</v>
      </c>
      <c r="BG521" s="27" t="s">
        <v>704</v>
      </c>
      <c r="BH521" s="27" t="s">
        <v>704</v>
      </c>
      <c r="BI521" s="27" t="s">
        <v>704</v>
      </c>
      <c r="BJ521" s="27" t="s">
        <v>704</v>
      </c>
      <c r="BK521" s="27" t="s">
        <v>704</v>
      </c>
      <c r="BL521" s="27" t="s">
        <v>704</v>
      </c>
      <c r="BM521" s="27" t="s">
        <v>704</v>
      </c>
      <c r="BN521" s="27" t="s">
        <v>704</v>
      </c>
      <c r="BO521" s="27" t="s">
        <v>704</v>
      </c>
      <c r="BP521" s="27" t="s">
        <v>704</v>
      </c>
      <c r="BQ521" s="27" t="s">
        <v>704</v>
      </c>
      <c r="BR521" s="27" t="s">
        <v>704</v>
      </c>
      <c r="BS521" s="27" t="s">
        <v>704</v>
      </c>
      <c r="BT521" s="27" t="s">
        <v>704</v>
      </c>
      <c r="BU521" s="27" t="s">
        <v>704</v>
      </c>
      <c r="BV521" s="27" t="s">
        <v>704</v>
      </c>
      <c r="BW521" s="27" t="s">
        <v>704</v>
      </c>
      <c r="BX521" s="27" t="s">
        <v>704</v>
      </c>
      <c r="BY521" s="27" t="s">
        <v>704</v>
      </c>
      <c r="BZ521" s="27" t="s">
        <v>704</v>
      </c>
      <c r="CA521" s="27" t="s">
        <v>704</v>
      </c>
      <c r="CB521" s="27" t="s">
        <v>704</v>
      </c>
      <c r="CC521" s="27" t="s">
        <v>704</v>
      </c>
      <c r="CD521" s="27" t="s">
        <v>704</v>
      </c>
      <c r="CE521" s="27" t="s">
        <v>704</v>
      </c>
      <c r="CF521" s="27" t="s">
        <v>704</v>
      </c>
      <c r="CG521" s="27" t="s">
        <v>704</v>
      </c>
      <c r="CH521" s="27" t="s">
        <v>704</v>
      </c>
      <c r="CI521" s="27" t="s">
        <v>704</v>
      </c>
      <c r="CJ521" s="27" t="s">
        <v>704</v>
      </c>
      <c r="CK521" s="27" t="s">
        <v>704</v>
      </c>
      <c r="CL521" s="27" t="s">
        <v>704</v>
      </c>
      <c r="CM521" s="27" t="s">
        <v>704</v>
      </c>
      <c r="CN521" s="27" t="s">
        <v>704</v>
      </c>
      <c r="CO521" s="27" t="s">
        <v>704</v>
      </c>
      <c r="CP521" s="27" t="s">
        <v>704</v>
      </c>
      <c r="CQ521" s="27" t="s">
        <v>704</v>
      </c>
      <c r="CR521" s="27" t="s">
        <v>704</v>
      </c>
      <c r="CS521" s="27" t="s">
        <v>704</v>
      </c>
      <c r="CT521" s="27" t="s">
        <v>704</v>
      </c>
      <c r="CU521" s="27" t="s">
        <v>704</v>
      </c>
      <c r="CV521" s="27" t="s">
        <v>704</v>
      </c>
      <c r="CW521" s="27" t="s">
        <v>704</v>
      </c>
      <c r="CX521" s="27" t="s">
        <v>704</v>
      </c>
      <c r="CY521" s="27" t="s">
        <v>704</v>
      </c>
      <c r="CZ521" s="27" t="s">
        <v>704</v>
      </c>
      <c r="DA521" s="27" t="s">
        <v>704</v>
      </c>
      <c r="DB521" s="27" t="s">
        <v>698</v>
      </c>
      <c r="DC521" s="27" t="s">
        <v>698</v>
      </c>
      <c r="DD521" s="27" t="s">
        <v>698</v>
      </c>
      <c r="DE521" s="27" t="s">
        <v>698</v>
      </c>
      <c r="DF521" s="27" t="s">
        <v>704</v>
      </c>
      <c r="DG521" s="27" t="s">
        <v>704</v>
      </c>
      <c r="DH521" s="27" t="s">
        <v>704</v>
      </c>
      <c r="DI521" s="27" t="s">
        <v>704</v>
      </c>
      <c r="DJ521" s="27" t="s">
        <v>704</v>
      </c>
      <c r="DK521" s="27" t="s">
        <v>704</v>
      </c>
      <c r="DL521" s="27" t="s">
        <v>704</v>
      </c>
      <c r="DM521" s="27" t="s">
        <v>704</v>
      </c>
      <c r="DN521" s="27" t="s">
        <v>704</v>
      </c>
      <c r="DO521" s="27" t="s">
        <v>704</v>
      </c>
      <c r="DP521" s="27" t="s">
        <v>704</v>
      </c>
      <c r="DQ521" s="27" t="s">
        <v>704</v>
      </c>
      <c r="DR521" s="27" t="s">
        <v>704</v>
      </c>
      <c r="DS521" s="27"/>
      <c r="DT521" s="27" t="s">
        <v>704</v>
      </c>
      <c r="DU521" s="27" t="s">
        <v>704</v>
      </c>
      <c r="DV521" s="27" t="s">
        <v>704</v>
      </c>
      <c r="DW521" s="27" t="s">
        <v>704</v>
      </c>
      <c r="DX521" s="27" t="s">
        <v>704</v>
      </c>
      <c r="DY521" s="27" t="s">
        <v>704</v>
      </c>
      <c r="DZ521" s="27" t="s">
        <v>704</v>
      </c>
      <c r="EA521" s="27" t="s">
        <v>704</v>
      </c>
      <c r="EB521" s="27" t="s">
        <v>704</v>
      </c>
      <c r="EC521" s="27" t="s">
        <v>704</v>
      </c>
      <c r="ED521" s="27" t="s">
        <v>704</v>
      </c>
      <c r="EE521" s="27" t="s">
        <v>704</v>
      </c>
      <c r="EF521" s="27" t="s">
        <v>704</v>
      </c>
      <c r="EG521" s="27" t="s">
        <v>694</v>
      </c>
      <c r="EH521" s="27" t="s">
        <v>704</v>
      </c>
      <c r="EI521" s="27" t="s">
        <v>704</v>
      </c>
      <c r="EJ521" s="27" t="s">
        <v>704</v>
      </c>
      <c r="EK521" s="27" t="s">
        <v>704</v>
      </c>
      <c r="EL521" s="27" t="s">
        <v>704</v>
      </c>
      <c r="EM521" s="27" t="s">
        <v>704</v>
      </c>
      <c r="EN521" s="27" t="s">
        <v>704</v>
      </c>
      <c r="EO521" s="27" t="s">
        <v>704</v>
      </c>
      <c r="EP521" s="27" t="s">
        <v>704</v>
      </c>
      <c r="EQ521" s="27" t="s">
        <v>704</v>
      </c>
      <c r="ER521" s="27" t="s">
        <v>704</v>
      </c>
      <c r="ES521" s="27" t="s">
        <v>704</v>
      </c>
      <c r="ET521" s="27" t="s">
        <v>704</v>
      </c>
      <c r="EU521" s="27" t="s">
        <v>704</v>
      </c>
      <c r="EV521" s="27" t="s">
        <v>704</v>
      </c>
      <c r="EW521" s="27" t="s">
        <v>704</v>
      </c>
      <c r="EX521" s="27" t="s">
        <v>704</v>
      </c>
      <c r="EY521" s="27" t="s">
        <v>704</v>
      </c>
      <c r="EZ521" s="27" t="s">
        <v>704</v>
      </c>
      <c r="FA521" s="27" t="s">
        <v>704</v>
      </c>
      <c r="FB521" s="27" t="s">
        <v>704</v>
      </c>
      <c r="FC521" s="27" t="s">
        <v>704</v>
      </c>
      <c r="FD521" s="27" t="s">
        <v>704</v>
      </c>
      <c r="FE521" s="27" t="s">
        <v>694</v>
      </c>
      <c r="FF521" s="27" t="s">
        <v>704</v>
      </c>
      <c r="FG521" s="27" t="s">
        <v>704</v>
      </c>
      <c r="FH521" s="27" t="s">
        <v>704</v>
      </c>
      <c r="FI521" s="27" t="s">
        <v>704</v>
      </c>
      <c r="FJ521" s="27" t="s">
        <v>694</v>
      </c>
      <c r="FK521" s="27" t="s">
        <v>704</v>
      </c>
      <c r="FL521" s="27" t="s">
        <v>704</v>
      </c>
      <c r="FM521" s="27" t="s">
        <v>704</v>
      </c>
      <c r="FN521" s="27" t="s">
        <v>694</v>
      </c>
      <c r="FO521" s="72" t="s">
        <v>1175</v>
      </c>
      <c r="FP521" s="72" t="s">
        <v>698</v>
      </c>
      <c r="FQ521" s="72" t="s">
        <v>1176</v>
      </c>
      <c r="FR521" s="72" t="s">
        <v>2116</v>
      </c>
      <c r="FS521" s="72" t="s">
        <v>1178</v>
      </c>
      <c r="FT521" s="72" t="s">
        <v>698</v>
      </c>
      <c r="FU521" s="72" t="s">
        <v>698</v>
      </c>
      <c r="FV521" s="72" t="s">
        <v>698</v>
      </c>
      <c r="FW521" s="78" t="s">
        <v>698</v>
      </c>
      <c r="FX521" s="78" t="s">
        <v>698</v>
      </c>
      <c r="FY521" s="72" t="s">
        <v>698</v>
      </c>
      <c r="FZ521" s="90"/>
      <c r="GA521" s="90"/>
      <c r="GB521" s="90"/>
      <c r="GC521" s="90"/>
      <c r="GD521" s="90"/>
      <c r="GE521" s="90"/>
      <c r="GF521" s="90"/>
      <c r="GG521" s="90"/>
      <c r="GH521" s="105" t="s">
        <v>1179</v>
      </c>
      <c r="GI521" s="106"/>
      <c r="GJ521" s="27"/>
      <c r="GK521" s="28"/>
      <c r="GL521" s="27"/>
    </row>
    <row r="522" spans="1:194" x14ac:dyDescent="0.25">
      <c r="A522" s="71" t="str">
        <f t="shared" si="53"/>
        <v>Expenditure: Operational Cost - Insurance Underwriting</v>
      </c>
      <c r="B522" s="27" t="s">
        <v>694</v>
      </c>
      <c r="C522" s="27" t="str">
        <f t="shared" si="54"/>
        <v>IE010030000000000000000000000000000000</v>
      </c>
      <c r="D522" s="23" t="s">
        <v>1166</v>
      </c>
      <c r="E522" s="23" t="s">
        <v>724</v>
      </c>
      <c r="F522" s="23" t="s">
        <v>1025</v>
      </c>
      <c r="G522" s="23" t="s">
        <v>697</v>
      </c>
      <c r="H522" s="23" t="s">
        <v>697</v>
      </c>
      <c r="I522" s="23" t="s">
        <v>697</v>
      </c>
      <c r="J522" s="23" t="s">
        <v>697</v>
      </c>
      <c r="K522" s="23" t="s">
        <v>697</v>
      </c>
      <c r="L522" s="23" t="s">
        <v>697</v>
      </c>
      <c r="M522" s="23" t="s">
        <v>697</v>
      </c>
      <c r="N522" s="23" t="s">
        <v>697</v>
      </c>
      <c r="O522" s="23" t="s">
        <v>697</v>
      </c>
      <c r="P522" s="23" t="s">
        <v>697</v>
      </c>
      <c r="Q522" s="27">
        <v>0</v>
      </c>
      <c r="R522" s="27" t="s">
        <v>698</v>
      </c>
      <c r="S522" s="27" t="s">
        <v>698</v>
      </c>
      <c r="T522" s="27" t="s">
        <v>694</v>
      </c>
      <c r="U522" s="28"/>
      <c r="V522" s="27" t="s">
        <v>2376</v>
      </c>
      <c r="W522" s="27" t="s">
        <v>905</v>
      </c>
      <c r="X522" s="27"/>
      <c r="Y522" s="27" t="s">
        <v>2377</v>
      </c>
      <c r="Z522" s="27"/>
      <c r="AA522" s="27"/>
      <c r="AB522" s="27"/>
      <c r="AC522" s="27"/>
      <c r="AD522" s="27"/>
      <c r="AE522" s="27"/>
      <c r="AF522" s="27"/>
      <c r="AG522" s="27"/>
      <c r="AH522" s="27"/>
      <c r="AI522" s="27" t="s">
        <v>2378</v>
      </c>
      <c r="AJ522" s="28" t="s">
        <v>694</v>
      </c>
      <c r="AK522" s="27" t="s">
        <v>694</v>
      </c>
      <c r="AL522" s="27" t="s">
        <v>694</v>
      </c>
      <c r="AM522" s="27" t="s">
        <v>694</v>
      </c>
      <c r="AN522" s="27" t="s">
        <v>694</v>
      </c>
      <c r="AO522" s="27" t="s">
        <v>694</v>
      </c>
      <c r="AP522" s="27" t="s">
        <v>694</v>
      </c>
      <c r="AQ522" s="27" t="s">
        <v>694</v>
      </c>
      <c r="AR522" s="27" t="s">
        <v>694</v>
      </c>
      <c r="AS522" s="27" t="s">
        <v>694</v>
      </c>
      <c r="AT522" s="27" t="s">
        <v>694</v>
      </c>
      <c r="AU522" s="27" t="s">
        <v>694</v>
      </c>
      <c r="AV522" s="27" t="s">
        <v>694</v>
      </c>
      <c r="AW522" s="27" t="s">
        <v>694</v>
      </c>
      <c r="AX522" s="27" t="s">
        <v>694</v>
      </c>
      <c r="AY522" s="27" t="s">
        <v>694</v>
      </c>
      <c r="AZ522" s="27" t="s">
        <v>694</v>
      </c>
      <c r="BA522" s="27" t="s">
        <v>694</v>
      </c>
      <c r="BB522" s="27" t="s">
        <v>694</v>
      </c>
      <c r="BC522" s="27" t="s">
        <v>694</v>
      </c>
      <c r="BD522" s="27" t="s">
        <v>694</v>
      </c>
      <c r="BE522" s="27" t="s">
        <v>694</v>
      </c>
      <c r="BF522" s="27" t="s">
        <v>694</v>
      </c>
      <c r="BG522" s="27" t="s">
        <v>694</v>
      </c>
      <c r="BH522" s="27" t="s">
        <v>694</v>
      </c>
      <c r="BI522" s="27" t="s">
        <v>694</v>
      </c>
      <c r="BJ522" s="27" t="s">
        <v>694</v>
      </c>
      <c r="BK522" s="27" t="s">
        <v>694</v>
      </c>
      <c r="BL522" s="27" t="s">
        <v>694</v>
      </c>
      <c r="BM522" s="27" t="s">
        <v>694</v>
      </c>
      <c r="BN522" s="27" t="s">
        <v>694</v>
      </c>
      <c r="BO522" s="27" t="s">
        <v>694</v>
      </c>
      <c r="BP522" s="27" t="s">
        <v>694</v>
      </c>
      <c r="BQ522" s="27" t="s">
        <v>694</v>
      </c>
      <c r="BR522" s="27" t="s">
        <v>694</v>
      </c>
      <c r="BS522" s="27" t="s">
        <v>694</v>
      </c>
      <c r="BT522" s="27" t="s">
        <v>694</v>
      </c>
      <c r="BU522" s="27" t="s">
        <v>694</v>
      </c>
      <c r="BV522" s="27" t="s">
        <v>694</v>
      </c>
      <c r="BW522" s="27" t="s">
        <v>694</v>
      </c>
      <c r="BX522" s="27" t="s">
        <v>694</v>
      </c>
      <c r="BY522" s="27" t="s">
        <v>694</v>
      </c>
      <c r="BZ522" s="27" t="s">
        <v>694</v>
      </c>
      <c r="CA522" s="27" t="s">
        <v>694</v>
      </c>
      <c r="CB522" s="27" t="s">
        <v>694</v>
      </c>
      <c r="CC522" s="27" t="s">
        <v>694</v>
      </c>
      <c r="CD522" s="27" t="s">
        <v>694</v>
      </c>
      <c r="CE522" s="27" t="s">
        <v>694</v>
      </c>
      <c r="CF522" s="27" t="s">
        <v>694</v>
      </c>
      <c r="CG522" s="27" t="s">
        <v>694</v>
      </c>
      <c r="CH522" s="27" t="s">
        <v>694</v>
      </c>
      <c r="CI522" s="27" t="s">
        <v>694</v>
      </c>
      <c r="CJ522" s="27" t="s">
        <v>694</v>
      </c>
      <c r="CK522" s="27" t="s">
        <v>694</v>
      </c>
      <c r="CL522" s="27" t="s">
        <v>694</v>
      </c>
      <c r="CM522" s="27" t="s">
        <v>694</v>
      </c>
      <c r="CN522" s="27" t="s">
        <v>694</v>
      </c>
      <c r="CO522" s="27" t="s">
        <v>694</v>
      </c>
      <c r="CP522" s="27" t="s">
        <v>694</v>
      </c>
      <c r="CQ522" s="27" t="s">
        <v>694</v>
      </c>
      <c r="CR522" s="27" t="s">
        <v>694</v>
      </c>
      <c r="CS522" s="27" t="s">
        <v>694</v>
      </c>
      <c r="CT522" s="27" t="s">
        <v>694</v>
      </c>
      <c r="CU522" s="27" t="s">
        <v>694</v>
      </c>
      <c r="CV522" s="27" t="s">
        <v>694</v>
      </c>
      <c r="CW522" s="27" t="s">
        <v>694</v>
      </c>
      <c r="CX522" s="27" t="s">
        <v>694</v>
      </c>
      <c r="CY522" s="27" t="s">
        <v>694</v>
      </c>
      <c r="CZ522" s="27" t="s">
        <v>694</v>
      </c>
      <c r="DA522" s="27" t="s">
        <v>694</v>
      </c>
      <c r="DB522" s="27" t="s">
        <v>694</v>
      </c>
      <c r="DC522" s="27" t="s">
        <v>694</v>
      </c>
      <c r="DD522" s="27" t="s">
        <v>694</v>
      </c>
      <c r="DE522" s="27" t="s">
        <v>694</v>
      </c>
      <c r="DF522" s="27" t="s">
        <v>694</v>
      </c>
      <c r="DG522" s="27" t="s">
        <v>694</v>
      </c>
      <c r="DH522" s="27" t="s">
        <v>694</v>
      </c>
      <c r="DI522" s="27" t="s">
        <v>694</v>
      </c>
      <c r="DJ522" s="27" t="s">
        <v>694</v>
      </c>
      <c r="DK522" s="27" t="s">
        <v>694</v>
      </c>
      <c r="DL522" s="27" t="s">
        <v>694</v>
      </c>
      <c r="DM522" s="27" t="s">
        <v>694</v>
      </c>
      <c r="DN522" s="27" t="s">
        <v>694</v>
      </c>
      <c r="DO522" s="27" t="s">
        <v>694</v>
      </c>
      <c r="DP522" s="27" t="s">
        <v>694</v>
      </c>
      <c r="DQ522" s="27" t="s">
        <v>694</v>
      </c>
      <c r="DR522" s="27" t="s">
        <v>694</v>
      </c>
      <c r="DS522" s="27"/>
      <c r="DT522" s="27" t="s">
        <v>694</v>
      </c>
      <c r="DU522" s="27" t="s">
        <v>694</v>
      </c>
      <c r="DV522" s="27" t="s">
        <v>694</v>
      </c>
      <c r="DW522" s="27" t="s">
        <v>694</v>
      </c>
      <c r="DX522" s="27" t="s">
        <v>694</v>
      </c>
      <c r="DY522" s="27" t="s">
        <v>694</v>
      </c>
      <c r="DZ522" s="27" t="s">
        <v>694</v>
      </c>
      <c r="EA522" s="27" t="s">
        <v>694</v>
      </c>
      <c r="EB522" s="27" t="s">
        <v>694</v>
      </c>
      <c r="EC522" s="27" t="s">
        <v>694</v>
      </c>
      <c r="ED522" s="27" t="s">
        <v>694</v>
      </c>
      <c r="EE522" s="27" t="s">
        <v>694</v>
      </c>
      <c r="EF522" s="27" t="s">
        <v>694</v>
      </c>
      <c r="EG522" s="27" t="s">
        <v>694</v>
      </c>
      <c r="EH522" s="27" t="s">
        <v>694</v>
      </c>
      <c r="EI522" s="27" t="s">
        <v>694</v>
      </c>
      <c r="EJ522" s="27" t="s">
        <v>694</v>
      </c>
      <c r="EK522" s="27" t="s">
        <v>694</v>
      </c>
      <c r="EL522" s="27" t="s">
        <v>694</v>
      </c>
      <c r="EM522" s="27" t="s">
        <v>694</v>
      </c>
      <c r="EN522" s="27" t="s">
        <v>694</v>
      </c>
      <c r="EO522" s="27" t="s">
        <v>694</v>
      </c>
      <c r="EP522" s="27" t="s">
        <v>694</v>
      </c>
      <c r="EQ522" s="27" t="s">
        <v>694</v>
      </c>
      <c r="ER522" s="27" t="s">
        <v>694</v>
      </c>
      <c r="ES522" s="27" t="s">
        <v>694</v>
      </c>
      <c r="ET522" s="27" t="s">
        <v>694</v>
      </c>
      <c r="EU522" s="27" t="s">
        <v>694</v>
      </c>
      <c r="EV522" s="27" t="s">
        <v>694</v>
      </c>
      <c r="EW522" s="27" t="s">
        <v>694</v>
      </c>
      <c r="EX522" s="27" t="s">
        <v>694</v>
      </c>
      <c r="EY522" s="27" t="s">
        <v>694</v>
      </c>
      <c r="EZ522" s="27" t="s">
        <v>694</v>
      </c>
      <c r="FA522" s="27" t="s">
        <v>694</v>
      </c>
      <c r="FB522" s="27" t="s">
        <v>694</v>
      </c>
      <c r="FC522" s="27" t="s">
        <v>694</v>
      </c>
      <c r="FD522" s="27" t="s">
        <v>694</v>
      </c>
      <c r="FE522" s="27" t="s">
        <v>694</v>
      </c>
      <c r="FF522" s="27" t="s">
        <v>694</v>
      </c>
      <c r="FG522" s="27" t="s">
        <v>694</v>
      </c>
      <c r="FH522" s="27" t="s">
        <v>694</v>
      </c>
      <c r="FI522" s="27" t="s">
        <v>694</v>
      </c>
      <c r="FJ522" s="27" t="s">
        <v>694</v>
      </c>
      <c r="FK522" s="27" t="s">
        <v>694</v>
      </c>
      <c r="FL522" s="27" t="s">
        <v>694</v>
      </c>
      <c r="FM522" s="27" t="s">
        <v>694</v>
      </c>
      <c r="FN522" s="27" t="s">
        <v>694</v>
      </c>
      <c r="FO522" s="72" t="s">
        <v>698</v>
      </c>
      <c r="FP522" s="72" t="s">
        <v>698</v>
      </c>
      <c r="FQ522" s="72" t="s">
        <v>698</v>
      </c>
      <c r="FR522" s="72" t="s">
        <v>698</v>
      </c>
      <c r="FS522" s="72" t="s">
        <v>698</v>
      </c>
      <c r="FT522" s="72" t="s">
        <v>698</v>
      </c>
      <c r="FU522" s="72" t="s">
        <v>698</v>
      </c>
      <c r="FV522" s="72" t="s">
        <v>698</v>
      </c>
      <c r="FW522" s="78" t="s">
        <v>698</v>
      </c>
      <c r="FX522" s="78" t="s">
        <v>698</v>
      </c>
      <c r="FY522" s="72" t="s">
        <v>698</v>
      </c>
      <c r="FZ522" s="90"/>
      <c r="GA522" s="90"/>
      <c r="GB522" s="90"/>
      <c r="GC522" s="90"/>
      <c r="GD522" s="90"/>
      <c r="GE522" s="90"/>
      <c r="GF522" s="90"/>
      <c r="GG522" s="90"/>
      <c r="GH522" s="105" t="s">
        <v>694</v>
      </c>
      <c r="GI522" s="106"/>
      <c r="GJ522" s="27"/>
      <c r="GK522" s="28"/>
      <c r="GL522" s="27"/>
    </row>
    <row r="523" spans="1:194" x14ac:dyDescent="0.25">
      <c r="A523" s="71" t="str">
        <f>CONCATENATE($W$7,": ",$X$444," - ",$Y$522,": ",Z523)</f>
        <v>Expenditure: Operational Cost - Insurance Underwriting: Insurance Aggregation</v>
      </c>
      <c r="B523" s="27" t="s">
        <v>1190</v>
      </c>
      <c r="C523" s="27" t="str">
        <f t="shared" si="54"/>
        <v>IE010030001000000000000000000000000000</v>
      </c>
      <c r="D523" s="23" t="s">
        <v>1166</v>
      </c>
      <c r="E523" s="23" t="s">
        <v>724</v>
      </c>
      <c r="F523" s="23" t="s">
        <v>1025</v>
      </c>
      <c r="G523" s="23" t="s">
        <v>702</v>
      </c>
      <c r="H523" s="23" t="s">
        <v>697</v>
      </c>
      <c r="I523" s="23" t="s">
        <v>697</v>
      </c>
      <c r="J523" s="23" t="s">
        <v>697</v>
      </c>
      <c r="K523" s="23" t="s">
        <v>697</v>
      </c>
      <c r="L523" s="23" t="s">
        <v>697</v>
      </c>
      <c r="M523" s="23" t="s">
        <v>697</v>
      </c>
      <c r="N523" s="23" t="s">
        <v>697</v>
      </c>
      <c r="O523" s="23" t="s">
        <v>697</v>
      </c>
      <c r="P523" s="23" t="s">
        <v>697</v>
      </c>
      <c r="Q523" s="27">
        <v>0</v>
      </c>
      <c r="R523" s="27" t="s">
        <v>704</v>
      </c>
      <c r="S523" s="27" t="s">
        <v>698</v>
      </c>
      <c r="T523" s="28" t="s">
        <v>694</v>
      </c>
      <c r="U523" s="28"/>
      <c r="V523" s="27" t="s">
        <v>533</v>
      </c>
      <c r="W523" s="27" t="s">
        <v>905</v>
      </c>
      <c r="X523" s="27"/>
      <c r="Y523" s="27"/>
      <c r="Z523" s="27" t="s">
        <v>2379</v>
      </c>
      <c r="AA523" s="27"/>
      <c r="AB523" s="27"/>
      <c r="AC523" s="27"/>
      <c r="AD523" s="27"/>
      <c r="AE523" s="27"/>
      <c r="AF523" s="27"/>
      <c r="AG523" s="27"/>
      <c r="AH523" s="27"/>
      <c r="AI523" s="27" t="s">
        <v>2380</v>
      </c>
      <c r="AJ523" s="28" t="s">
        <v>704</v>
      </c>
      <c r="AK523" s="27" t="s">
        <v>698</v>
      </c>
      <c r="AL523" s="27" t="s">
        <v>698</v>
      </c>
      <c r="AM523" s="27" t="s">
        <v>698</v>
      </c>
      <c r="AN523" s="27" t="s">
        <v>698</v>
      </c>
      <c r="AO523" s="27" t="s">
        <v>698</v>
      </c>
      <c r="AP523" s="27" t="s">
        <v>698</v>
      </c>
      <c r="AQ523" s="27" t="s">
        <v>698</v>
      </c>
      <c r="AR523" s="27" t="s">
        <v>698</v>
      </c>
      <c r="AS523" s="27" t="s">
        <v>698</v>
      </c>
      <c r="AT523" s="27" t="s">
        <v>698</v>
      </c>
      <c r="AU523" s="27" t="s">
        <v>698</v>
      </c>
      <c r="AV523" s="27" t="s">
        <v>698</v>
      </c>
      <c r="AW523" s="27" t="s">
        <v>698</v>
      </c>
      <c r="AX523" s="27" t="s">
        <v>698</v>
      </c>
      <c r="AY523" s="27" t="s">
        <v>698</v>
      </c>
      <c r="AZ523" s="27" t="s">
        <v>698</v>
      </c>
      <c r="BA523" s="27" t="s">
        <v>698</v>
      </c>
      <c r="BB523" s="27" t="s">
        <v>698</v>
      </c>
      <c r="BC523" s="27" t="s">
        <v>698</v>
      </c>
      <c r="BD523" s="27" t="s">
        <v>698</v>
      </c>
      <c r="BE523" s="27" t="s">
        <v>698</v>
      </c>
      <c r="BF523" s="27" t="s">
        <v>698</v>
      </c>
      <c r="BG523" s="27" t="s">
        <v>698</v>
      </c>
      <c r="BH523" s="27" t="s">
        <v>698</v>
      </c>
      <c r="BI523" s="27" t="s">
        <v>698</v>
      </c>
      <c r="BJ523" s="27" t="s">
        <v>698</v>
      </c>
      <c r="BK523" s="27" t="s">
        <v>698</v>
      </c>
      <c r="BL523" s="27" t="s">
        <v>698</v>
      </c>
      <c r="BM523" s="27" t="s">
        <v>698</v>
      </c>
      <c r="BN523" s="27" t="s">
        <v>698</v>
      </c>
      <c r="BO523" s="27" t="s">
        <v>698</v>
      </c>
      <c r="BP523" s="27" t="s">
        <v>698</v>
      </c>
      <c r="BQ523" s="27" t="s">
        <v>698</v>
      </c>
      <c r="BR523" s="27" t="s">
        <v>698</v>
      </c>
      <c r="BS523" s="27" t="s">
        <v>698</v>
      </c>
      <c r="BT523" s="27" t="s">
        <v>698</v>
      </c>
      <c r="BU523" s="27" t="s">
        <v>698</v>
      </c>
      <c r="BV523" s="27" t="s">
        <v>698</v>
      </c>
      <c r="BW523" s="27" t="s">
        <v>698</v>
      </c>
      <c r="BX523" s="27" t="s">
        <v>698</v>
      </c>
      <c r="BY523" s="27" t="s">
        <v>698</v>
      </c>
      <c r="BZ523" s="27" t="s">
        <v>698</v>
      </c>
      <c r="CA523" s="27" t="s">
        <v>698</v>
      </c>
      <c r="CB523" s="27" t="s">
        <v>698</v>
      </c>
      <c r="CC523" s="27" t="s">
        <v>698</v>
      </c>
      <c r="CD523" s="27" t="s">
        <v>698</v>
      </c>
      <c r="CE523" s="27" t="s">
        <v>698</v>
      </c>
      <c r="CF523" s="27" t="s">
        <v>698</v>
      </c>
      <c r="CG523" s="27" t="s">
        <v>698</v>
      </c>
      <c r="CH523" s="27" t="s">
        <v>698</v>
      </c>
      <c r="CI523" s="27" t="s">
        <v>698</v>
      </c>
      <c r="CJ523" s="27" t="s">
        <v>698</v>
      </c>
      <c r="CK523" s="27" t="s">
        <v>704</v>
      </c>
      <c r="CL523" s="27" t="s">
        <v>698</v>
      </c>
      <c r="CM523" s="27" t="s">
        <v>698</v>
      </c>
      <c r="CN523" s="27" t="s">
        <v>698</v>
      </c>
      <c r="CO523" s="27" t="s">
        <v>698</v>
      </c>
      <c r="CP523" s="27" t="s">
        <v>698</v>
      </c>
      <c r="CQ523" s="27" t="s">
        <v>698</v>
      </c>
      <c r="CR523" s="27" t="s">
        <v>698</v>
      </c>
      <c r="CS523" s="27" t="s">
        <v>698</v>
      </c>
      <c r="CT523" s="27" t="s">
        <v>698</v>
      </c>
      <c r="CU523" s="27" t="s">
        <v>698</v>
      </c>
      <c r="CV523" s="27" t="s">
        <v>704</v>
      </c>
      <c r="CW523" s="27" t="s">
        <v>698</v>
      </c>
      <c r="CX523" s="27" t="s">
        <v>698</v>
      </c>
      <c r="CY523" s="27" t="s">
        <v>698</v>
      </c>
      <c r="CZ523" s="27" t="s">
        <v>698</v>
      </c>
      <c r="DA523" s="27" t="s">
        <v>698</v>
      </c>
      <c r="DB523" s="27" t="s">
        <v>698</v>
      </c>
      <c r="DC523" s="27" t="s">
        <v>698</v>
      </c>
      <c r="DD523" s="27" t="s">
        <v>698</v>
      </c>
      <c r="DE523" s="27" t="s">
        <v>698</v>
      </c>
      <c r="DF523" s="27" t="s">
        <v>698</v>
      </c>
      <c r="DG523" s="27" t="s">
        <v>698</v>
      </c>
      <c r="DH523" s="27" t="s">
        <v>698</v>
      </c>
      <c r="DI523" s="27" t="s">
        <v>698</v>
      </c>
      <c r="DJ523" s="27" t="s">
        <v>698</v>
      </c>
      <c r="DK523" s="27" t="s">
        <v>698</v>
      </c>
      <c r="DL523" s="27" t="s">
        <v>698</v>
      </c>
      <c r="DM523" s="27" t="s">
        <v>698</v>
      </c>
      <c r="DN523" s="27" t="s">
        <v>698</v>
      </c>
      <c r="DO523" s="27" t="s">
        <v>698</v>
      </c>
      <c r="DP523" s="27" t="s">
        <v>698</v>
      </c>
      <c r="DQ523" s="27" t="s">
        <v>698</v>
      </c>
      <c r="DR523" s="27" t="s">
        <v>698</v>
      </c>
      <c r="DS523" s="27"/>
      <c r="DT523" s="27" t="s">
        <v>698</v>
      </c>
      <c r="DU523" s="27" t="s">
        <v>698</v>
      </c>
      <c r="DV523" s="27" t="s">
        <v>698</v>
      </c>
      <c r="DW523" s="27" t="s">
        <v>698</v>
      </c>
      <c r="DX523" s="27" t="s">
        <v>698</v>
      </c>
      <c r="DY523" s="27" t="s">
        <v>698</v>
      </c>
      <c r="DZ523" s="27" t="s">
        <v>698</v>
      </c>
      <c r="EA523" s="27" t="s">
        <v>698</v>
      </c>
      <c r="EB523" s="27" t="s">
        <v>698</v>
      </c>
      <c r="EC523" s="27" t="s">
        <v>698</v>
      </c>
      <c r="ED523" s="27" t="s">
        <v>698</v>
      </c>
      <c r="EE523" s="27" t="s">
        <v>698</v>
      </c>
      <c r="EF523" s="27" t="s">
        <v>698</v>
      </c>
      <c r="EG523" s="27" t="s">
        <v>694</v>
      </c>
      <c r="EH523" s="27" t="s">
        <v>698</v>
      </c>
      <c r="EI523" s="27" t="s">
        <v>698</v>
      </c>
      <c r="EJ523" s="27" t="s">
        <v>698</v>
      </c>
      <c r="EK523" s="27" t="s">
        <v>698</v>
      </c>
      <c r="EL523" s="27" t="s">
        <v>698</v>
      </c>
      <c r="EM523" s="27" t="s">
        <v>698</v>
      </c>
      <c r="EN523" s="27" t="s">
        <v>698</v>
      </c>
      <c r="EO523" s="27" t="s">
        <v>698</v>
      </c>
      <c r="EP523" s="27" t="s">
        <v>698</v>
      </c>
      <c r="EQ523" s="27" t="s">
        <v>698</v>
      </c>
      <c r="ER523" s="27" t="s">
        <v>698</v>
      </c>
      <c r="ES523" s="27" t="s">
        <v>698</v>
      </c>
      <c r="ET523" s="27" t="s">
        <v>698</v>
      </c>
      <c r="EU523" s="27" t="s">
        <v>698</v>
      </c>
      <c r="EV523" s="27" t="s">
        <v>698</v>
      </c>
      <c r="EW523" s="27" t="s">
        <v>698</v>
      </c>
      <c r="EX523" s="27" t="s">
        <v>698</v>
      </c>
      <c r="EY523" s="27" t="s">
        <v>698</v>
      </c>
      <c r="EZ523" s="27" t="s">
        <v>698</v>
      </c>
      <c r="FA523" s="27" t="s">
        <v>698</v>
      </c>
      <c r="FB523" s="27" t="s">
        <v>698</v>
      </c>
      <c r="FC523" s="27" t="s">
        <v>698</v>
      </c>
      <c r="FD523" s="27" t="s">
        <v>698</v>
      </c>
      <c r="FE523" s="27" t="s">
        <v>694</v>
      </c>
      <c r="FF523" s="27" t="s">
        <v>698</v>
      </c>
      <c r="FG523" s="27" t="s">
        <v>698</v>
      </c>
      <c r="FH523" s="27" t="s">
        <v>698</v>
      </c>
      <c r="FI523" s="27" t="s">
        <v>698</v>
      </c>
      <c r="FJ523" s="27" t="s">
        <v>694</v>
      </c>
      <c r="FK523" s="27" t="s">
        <v>698</v>
      </c>
      <c r="FL523" s="27" t="s">
        <v>698</v>
      </c>
      <c r="FM523" s="27" t="s">
        <v>698</v>
      </c>
      <c r="FN523" s="27" t="s">
        <v>694</v>
      </c>
      <c r="FO523" s="72" t="s">
        <v>1175</v>
      </c>
      <c r="FP523" s="72" t="s">
        <v>698</v>
      </c>
      <c r="FQ523" s="72" t="s">
        <v>1176</v>
      </c>
      <c r="FR523" s="72" t="s">
        <v>2116</v>
      </c>
      <c r="FS523" s="72" t="s">
        <v>1178</v>
      </c>
      <c r="FT523" s="72" t="s">
        <v>698</v>
      </c>
      <c r="FU523" s="72" t="s">
        <v>698</v>
      </c>
      <c r="FV523" s="72" t="s">
        <v>698</v>
      </c>
      <c r="FW523" s="78" t="s">
        <v>698</v>
      </c>
      <c r="FX523" s="78" t="s">
        <v>698</v>
      </c>
      <c r="FY523" s="72" t="s">
        <v>698</v>
      </c>
      <c r="FZ523" s="90"/>
      <c r="GA523" s="90"/>
      <c r="GB523" s="90"/>
      <c r="GC523" s="90"/>
      <c r="GD523" s="90"/>
      <c r="GE523" s="90"/>
      <c r="GF523" s="90"/>
      <c r="GG523" s="90"/>
      <c r="GH523" s="105" t="s">
        <v>1179</v>
      </c>
      <c r="GI523" s="106"/>
      <c r="GJ523" s="27"/>
      <c r="GK523" s="28"/>
      <c r="GL523" s="27"/>
    </row>
    <row r="524" spans="1:194" x14ac:dyDescent="0.25">
      <c r="A524" s="71" t="str">
        <f t="shared" ref="A524:A529" si="55">CONCATENATE($W$7,": ",$X$444," - ",$Y$522,": ",Z524)</f>
        <v>Expenditure: Operational Cost - Insurance Underwriting: Claims paid to Third Parties</v>
      </c>
      <c r="B524" s="27" t="s">
        <v>1190</v>
      </c>
      <c r="C524" s="27" t="str">
        <f t="shared" si="54"/>
        <v>IE010030002000000000000000000000000000</v>
      </c>
      <c r="D524" s="23" t="s">
        <v>1166</v>
      </c>
      <c r="E524" s="23" t="s">
        <v>724</v>
      </c>
      <c r="F524" s="23" t="s">
        <v>1025</v>
      </c>
      <c r="G524" s="23" t="s">
        <v>707</v>
      </c>
      <c r="H524" s="23" t="s">
        <v>697</v>
      </c>
      <c r="I524" s="23" t="s">
        <v>697</v>
      </c>
      <c r="J524" s="23" t="s">
        <v>697</v>
      </c>
      <c r="K524" s="23" t="s">
        <v>697</v>
      </c>
      <c r="L524" s="23" t="s">
        <v>697</v>
      </c>
      <c r="M524" s="23" t="s">
        <v>697</v>
      </c>
      <c r="N524" s="23" t="s">
        <v>697</v>
      </c>
      <c r="O524" s="23" t="s">
        <v>697</v>
      </c>
      <c r="P524" s="23" t="s">
        <v>697</v>
      </c>
      <c r="Q524" s="27">
        <v>0</v>
      </c>
      <c r="R524" s="27" t="s">
        <v>704</v>
      </c>
      <c r="S524" s="27" t="s">
        <v>698</v>
      </c>
      <c r="T524" s="28" t="s">
        <v>694</v>
      </c>
      <c r="U524" s="28"/>
      <c r="V524" s="27" t="s">
        <v>534</v>
      </c>
      <c r="W524" s="27" t="s">
        <v>905</v>
      </c>
      <c r="X524" s="27"/>
      <c r="Y524" s="27"/>
      <c r="Z524" s="27" t="s">
        <v>2381</v>
      </c>
      <c r="AA524" s="27"/>
      <c r="AB524" s="27"/>
      <c r="AC524" s="27"/>
      <c r="AD524" s="27"/>
      <c r="AE524" s="27"/>
      <c r="AF524" s="27"/>
      <c r="AG524" s="27"/>
      <c r="AH524" s="27"/>
      <c r="AI524" s="27" t="s">
        <v>2382</v>
      </c>
      <c r="AJ524" s="28" t="s">
        <v>704</v>
      </c>
      <c r="AK524" s="27" t="s">
        <v>698</v>
      </c>
      <c r="AL524" s="27" t="s">
        <v>698</v>
      </c>
      <c r="AM524" s="27" t="s">
        <v>698</v>
      </c>
      <c r="AN524" s="27" t="s">
        <v>698</v>
      </c>
      <c r="AO524" s="27" t="s">
        <v>698</v>
      </c>
      <c r="AP524" s="27" t="s">
        <v>698</v>
      </c>
      <c r="AQ524" s="27" t="s">
        <v>698</v>
      </c>
      <c r="AR524" s="27" t="s">
        <v>698</v>
      </c>
      <c r="AS524" s="27" t="s">
        <v>698</v>
      </c>
      <c r="AT524" s="27" t="s">
        <v>698</v>
      </c>
      <c r="AU524" s="27" t="s">
        <v>698</v>
      </c>
      <c r="AV524" s="27" t="s">
        <v>698</v>
      </c>
      <c r="AW524" s="27" t="s">
        <v>698</v>
      </c>
      <c r="AX524" s="27" t="s">
        <v>698</v>
      </c>
      <c r="AY524" s="27" t="s">
        <v>698</v>
      </c>
      <c r="AZ524" s="27" t="s">
        <v>698</v>
      </c>
      <c r="BA524" s="27" t="s">
        <v>698</v>
      </c>
      <c r="BB524" s="27" t="s">
        <v>698</v>
      </c>
      <c r="BC524" s="27" t="s">
        <v>698</v>
      </c>
      <c r="BD524" s="27" t="s">
        <v>698</v>
      </c>
      <c r="BE524" s="27" t="s">
        <v>698</v>
      </c>
      <c r="BF524" s="27" t="s">
        <v>698</v>
      </c>
      <c r="BG524" s="27" t="s">
        <v>698</v>
      </c>
      <c r="BH524" s="27" t="s">
        <v>698</v>
      </c>
      <c r="BI524" s="27" t="s">
        <v>698</v>
      </c>
      <c r="BJ524" s="27" t="s">
        <v>698</v>
      </c>
      <c r="BK524" s="27" t="s">
        <v>698</v>
      </c>
      <c r="BL524" s="27" t="s">
        <v>698</v>
      </c>
      <c r="BM524" s="27" t="s">
        <v>698</v>
      </c>
      <c r="BN524" s="27" t="s">
        <v>698</v>
      </c>
      <c r="BO524" s="27" t="s">
        <v>698</v>
      </c>
      <c r="BP524" s="27" t="s">
        <v>698</v>
      </c>
      <c r="BQ524" s="27" t="s">
        <v>698</v>
      </c>
      <c r="BR524" s="27" t="s">
        <v>698</v>
      </c>
      <c r="BS524" s="27" t="s">
        <v>698</v>
      </c>
      <c r="BT524" s="27" t="s">
        <v>698</v>
      </c>
      <c r="BU524" s="27" t="s">
        <v>698</v>
      </c>
      <c r="BV524" s="27" t="s">
        <v>698</v>
      </c>
      <c r="BW524" s="27" t="s">
        <v>698</v>
      </c>
      <c r="BX524" s="27" t="s">
        <v>698</v>
      </c>
      <c r="BY524" s="27" t="s">
        <v>698</v>
      </c>
      <c r="BZ524" s="27" t="s">
        <v>698</v>
      </c>
      <c r="CA524" s="27" t="s">
        <v>698</v>
      </c>
      <c r="CB524" s="27" t="s">
        <v>698</v>
      </c>
      <c r="CC524" s="27" t="s">
        <v>698</v>
      </c>
      <c r="CD524" s="27" t="s">
        <v>698</v>
      </c>
      <c r="CE524" s="27" t="s">
        <v>698</v>
      </c>
      <c r="CF524" s="27" t="s">
        <v>698</v>
      </c>
      <c r="CG524" s="27" t="s">
        <v>698</v>
      </c>
      <c r="CH524" s="27" t="s">
        <v>698</v>
      </c>
      <c r="CI524" s="27" t="s">
        <v>698</v>
      </c>
      <c r="CJ524" s="27" t="s">
        <v>698</v>
      </c>
      <c r="CK524" s="27" t="s">
        <v>704</v>
      </c>
      <c r="CL524" s="27" t="s">
        <v>698</v>
      </c>
      <c r="CM524" s="27" t="s">
        <v>698</v>
      </c>
      <c r="CN524" s="27" t="s">
        <v>698</v>
      </c>
      <c r="CO524" s="27" t="s">
        <v>698</v>
      </c>
      <c r="CP524" s="27" t="s">
        <v>698</v>
      </c>
      <c r="CQ524" s="27" t="s">
        <v>698</v>
      </c>
      <c r="CR524" s="27" t="s">
        <v>698</v>
      </c>
      <c r="CS524" s="27" t="s">
        <v>698</v>
      </c>
      <c r="CT524" s="27" t="s">
        <v>698</v>
      </c>
      <c r="CU524" s="27" t="s">
        <v>698</v>
      </c>
      <c r="CV524" s="27" t="s">
        <v>704</v>
      </c>
      <c r="CW524" s="27" t="s">
        <v>698</v>
      </c>
      <c r="CX524" s="27" t="s">
        <v>698</v>
      </c>
      <c r="CY524" s="27" t="s">
        <v>698</v>
      </c>
      <c r="CZ524" s="27" t="s">
        <v>698</v>
      </c>
      <c r="DA524" s="27" t="s">
        <v>698</v>
      </c>
      <c r="DB524" s="27" t="s">
        <v>698</v>
      </c>
      <c r="DC524" s="27" t="s">
        <v>698</v>
      </c>
      <c r="DD524" s="27" t="s">
        <v>698</v>
      </c>
      <c r="DE524" s="27" t="s">
        <v>698</v>
      </c>
      <c r="DF524" s="27" t="s">
        <v>698</v>
      </c>
      <c r="DG524" s="27" t="s">
        <v>698</v>
      </c>
      <c r="DH524" s="27" t="s">
        <v>698</v>
      </c>
      <c r="DI524" s="27" t="s">
        <v>698</v>
      </c>
      <c r="DJ524" s="27" t="s">
        <v>698</v>
      </c>
      <c r="DK524" s="27" t="s">
        <v>698</v>
      </c>
      <c r="DL524" s="27" t="s">
        <v>698</v>
      </c>
      <c r="DM524" s="27" t="s">
        <v>698</v>
      </c>
      <c r="DN524" s="27" t="s">
        <v>698</v>
      </c>
      <c r="DO524" s="27" t="s">
        <v>698</v>
      </c>
      <c r="DP524" s="27" t="s">
        <v>698</v>
      </c>
      <c r="DQ524" s="27" t="s">
        <v>698</v>
      </c>
      <c r="DR524" s="27" t="s">
        <v>698</v>
      </c>
      <c r="DS524" s="27"/>
      <c r="DT524" s="27" t="s">
        <v>698</v>
      </c>
      <c r="DU524" s="27" t="s">
        <v>698</v>
      </c>
      <c r="DV524" s="27" t="s">
        <v>698</v>
      </c>
      <c r="DW524" s="27" t="s">
        <v>698</v>
      </c>
      <c r="DX524" s="27" t="s">
        <v>698</v>
      </c>
      <c r="DY524" s="27" t="s">
        <v>698</v>
      </c>
      <c r="DZ524" s="27" t="s">
        <v>698</v>
      </c>
      <c r="EA524" s="27" t="s">
        <v>698</v>
      </c>
      <c r="EB524" s="27" t="s">
        <v>698</v>
      </c>
      <c r="EC524" s="27" t="s">
        <v>698</v>
      </c>
      <c r="ED524" s="27" t="s">
        <v>698</v>
      </c>
      <c r="EE524" s="27" t="s">
        <v>698</v>
      </c>
      <c r="EF524" s="27" t="s">
        <v>698</v>
      </c>
      <c r="EG524" s="27" t="s">
        <v>694</v>
      </c>
      <c r="EH524" s="27" t="s">
        <v>698</v>
      </c>
      <c r="EI524" s="27" t="s">
        <v>698</v>
      </c>
      <c r="EJ524" s="27" t="s">
        <v>698</v>
      </c>
      <c r="EK524" s="27" t="s">
        <v>698</v>
      </c>
      <c r="EL524" s="27" t="s">
        <v>698</v>
      </c>
      <c r="EM524" s="27" t="s">
        <v>698</v>
      </c>
      <c r="EN524" s="27" t="s">
        <v>698</v>
      </c>
      <c r="EO524" s="27" t="s">
        <v>698</v>
      </c>
      <c r="EP524" s="27" t="s">
        <v>698</v>
      </c>
      <c r="EQ524" s="27" t="s">
        <v>698</v>
      </c>
      <c r="ER524" s="27" t="s">
        <v>698</v>
      </c>
      <c r="ES524" s="27" t="s">
        <v>698</v>
      </c>
      <c r="ET524" s="27" t="s">
        <v>698</v>
      </c>
      <c r="EU524" s="27" t="s">
        <v>698</v>
      </c>
      <c r="EV524" s="27" t="s">
        <v>698</v>
      </c>
      <c r="EW524" s="27" t="s">
        <v>698</v>
      </c>
      <c r="EX524" s="27" t="s">
        <v>698</v>
      </c>
      <c r="EY524" s="27" t="s">
        <v>698</v>
      </c>
      <c r="EZ524" s="27" t="s">
        <v>698</v>
      </c>
      <c r="FA524" s="27" t="s">
        <v>698</v>
      </c>
      <c r="FB524" s="27" t="s">
        <v>698</v>
      </c>
      <c r="FC524" s="27" t="s">
        <v>698</v>
      </c>
      <c r="FD524" s="27" t="s">
        <v>698</v>
      </c>
      <c r="FE524" s="27" t="s">
        <v>694</v>
      </c>
      <c r="FF524" s="27" t="s">
        <v>698</v>
      </c>
      <c r="FG524" s="27" t="s">
        <v>698</v>
      </c>
      <c r="FH524" s="27" t="s">
        <v>698</v>
      </c>
      <c r="FI524" s="27" t="s">
        <v>698</v>
      </c>
      <c r="FJ524" s="27" t="s">
        <v>694</v>
      </c>
      <c r="FK524" s="27" t="s">
        <v>698</v>
      </c>
      <c r="FL524" s="27" t="s">
        <v>698</v>
      </c>
      <c r="FM524" s="27" t="s">
        <v>698</v>
      </c>
      <c r="FN524" s="27" t="s">
        <v>694</v>
      </c>
      <c r="FO524" s="72" t="s">
        <v>1175</v>
      </c>
      <c r="FP524" s="72" t="s">
        <v>698</v>
      </c>
      <c r="FQ524" s="72" t="s">
        <v>1176</v>
      </c>
      <c r="FR524" s="72" t="s">
        <v>2116</v>
      </c>
      <c r="FS524" s="72" t="s">
        <v>1178</v>
      </c>
      <c r="FT524" s="72" t="s">
        <v>698</v>
      </c>
      <c r="FU524" s="72" t="s">
        <v>698</v>
      </c>
      <c r="FV524" s="72" t="s">
        <v>698</v>
      </c>
      <c r="FW524" s="78" t="s">
        <v>698</v>
      </c>
      <c r="FX524" s="78" t="s">
        <v>698</v>
      </c>
      <c r="FY524" s="72" t="s">
        <v>698</v>
      </c>
      <c r="FZ524" s="90"/>
      <c r="GA524" s="90"/>
      <c r="GB524" s="90"/>
      <c r="GC524" s="90"/>
      <c r="GD524" s="90"/>
      <c r="GE524" s="90"/>
      <c r="GF524" s="90"/>
      <c r="GG524" s="90"/>
      <c r="GH524" s="105" t="s">
        <v>1179</v>
      </c>
      <c r="GI524" s="106"/>
      <c r="GJ524" s="27"/>
      <c r="GK524" s="28"/>
      <c r="GL524" s="27"/>
    </row>
    <row r="525" spans="1:194" x14ac:dyDescent="0.25">
      <c r="A525" s="71" t="str">
        <f t="shared" si="55"/>
        <v>Expenditure: Operational Cost - Insurance Underwriting: Insurance Brokers Fees</v>
      </c>
      <c r="B525" s="27" t="s">
        <v>1190</v>
      </c>
      <c r="C525" s="27" t="str">
        <f t="shared" si="54"/>
        <v>IE010030003000000000000000000000000000</v>
      </c>
      <c r="D525" s="23" t="s">
        <v>1166</v>
      </c>
      <c r="E525" s="23" t="s">
        <v>724</v>
      </c>
      <c r="F525" s="23" t="s">
        <v>1025</v>
      </c>
      <c r="G525" s="23" t="s">
        <v>710</v>
      </c>
      <c r="H525" s="23" t="s">
        <v>697</v>
      </c>
      <c r="I525" s="23" t="s">
        <v>697</v>
      </c>
      <c r="J525" s="23" t="s">
        <v>697</v>
      </c>
      <c r="K525" s="23" t="s">
        <v>697</v>
      </c>
      <c r="L525" s="23" t="s">
        <v>697</v>
      </c>
      <c r="M525" s="23" t="s">
        <v>697</v>
      </c>
      <c r="N525" s="23" t="s">
        <v>697</v>
      </c>
      <c r="O525" s="23" t="s">
        <v>697</v>
      </c>
      <c r="P525" s="23" t="s">
        <v>697</v>
      </c>
      <c r="Q525" s="27">
        <v>0</v>
      </c>
      <c r="R525" s="27" t="s">
        <v>704</v>
      </c>
      <c r="S525" s="27" t="s">
        <v>698</v>
      </c>
      <c r="T525" s="28" t="s">
        <v>694</v>
      </c>
      <c r="U525" s="28"/>
      <c r="V525" s="27" t="s">
        <v>535</v>
      </c>
      <c r="W525" s="27" t="s">
        <v>905</v>
      </c>
      <c r="X525" s="27"/>
      <c r="Y525" s="27"/>
      <c r="Z525" s="27" t="s">
        <v>2383</v>
      </c>
      <c r="AA525" s="27"/>
      <c r="AB525" s="27"/>
      <c r="AC525" s="27"/>
      <c r="AD525" s="27"/>
      <c r="AE525" s="27"/>
      <c r="AF525" s="27"/>
      <c r="AG525" s="27"/>
      <c r="AH525" s="27"/>
      <c r="AI525" s="27" t="s">
        <v>2384</v>
      </c>
      <c r="AJ525" s="28" t="s">
        <v>704</v>
      </c>
      <c r="AK525" s="27" t="s">
        <v>698</v>
      </c>
      <c r="AL525" s="27" t="s">
        <v>698</v>
      </c>
      <c r="AM525" s="27" t="s">
        <v>698</v>
      </c>
      <c r="AN525" s="27" t="s">
        <v>698</v>
      </c>
      <c r="AO525" s="27" t="s">
        <v>698</v>
      </c>
      <c r="AP525" s="27" t="s">
        <v>698</v>
      </c>
      <c r="AQ525" s="27" t="s">
        <v>698</v>
      </c>
      <c r="AR525" s="27" t="s">
        <v>698</v>
      </c>
      <c r="AS525" s="27" t="s">
        <v>698</v>
      </c>
      <c r="AT525" s="27" t="s">
        <v>698</v>
      </c>
      <c r="AU525" s="27" t="s">
        <v>698</v>
      </c>
      <c r="AV525" s="27" t="s">
        <v>698</v>
      </c>
      <c r="AW525" s="27" t="s">
        <v>698</v>
      </c>
      <c r="AX525" s="27" t="s">
        <v>698</v>
      </c>
      <c r="AY525" s="27" t="s">
        <v>698</v>
      </c>
      <c r="AZ525" s="27" t="s">
        <v>698</v>
      </c>
      <c r="BA525" s="27" t="s">
        <v>698</v>
      </c>
      <c r="BB525" s="27" t="s">
        <v>698</v>
      </c>
      <c r="BC525" s="27" t="s">
        <v>698</v>
      </c>
      <c r="BD525" s="27" t="s">
        <v>698</v>
      </c>
      <c r="BE525" s="27" t="s">
        <v>698</v>
      </c>
      <c r="BF525" s="27" t="s">
        <v>698</v>
      </c>
      <c r="BG525" s="27" t="s">
        <v>698</v>
      </c>
      <c r="BH525" s="27" t="s">
        <v>698</v>
      </c>
      <c r="BI525" s="27" t="s">
        <v>698</v>
      </c>
      <c r="BJ525" s="27" t="s">
        <v>698</v>
      </c>
      <c r="BK525" s="27" t="s">
        <v>698</v>
      </c>
      <c r="BL525" s="27" t="s">
        <v>698</v>
      </c>
      <c r="BM525" s="27" t="s">
        <v>698</v>
      </c>
      <c r="BN525" s="27" t="s">
        <v>698</v>
      </c>
      <c r="BO525" s="27" t="s">
        <v>698</v>
      </c>
      <c r="BP525" s="27" t="s">
        <v>698</v>
      </c>
      <c r="BQ525" s="27" t="s">
        <v>698</v>
      </c>
      <c r="BR525" s="27" t="s">
        <v>698</v>
      </c>
      <c r="BS525" s="27" t="s">
        <v>698</v>
      </c>
      <c r="BT525" s="27" t="s">
        <v>698</v>
      </c>
      <c r="BU525" s="27" t="s">
        <v>698</v>
      </c>
      <c r="BV525" s="27" t="s">
        <v>698</v>
      </c>
      <c r="BW525" s="27" t="s">
        <v>698</v>
      </c>
      <c r="BX525" s="27" t="s">
        <v>698</v>
      </c>
      <c r="BY525" s="27" t="s">
        <v>698</v>
      </c>
      <c r="BZ525" s="27" t="s">
        <v>698</v>
      </c>
      <c r="CA525" s="27" t="s">
        <v>698</v>
      </c>
      <c r="CB525" s="27" t="s">
        <v>698</v>
      </c>
      <c r="CC525" s="27" t="s">
        <v>698</v>
      </c>
      <c r="CD525" s="27" t="s">
        <v>698</v>
      </c>
      <c r="CE525" s="27" t="s">
        <v>698</v>
      </c>
      <c r="CF525" s="27" t="s">
        <v>698</v>
      </c>
      <c r="CG525" s="27" t="s">
        <v>698</v>
      </c>
      <c r="CH525" s="27" t="s">
        <v>698</v>
      </c>
      <c r="CI525" s="27" t="s">
        <v>698</v>
      </c>
      <c r="CJ525" s="27" t="s">
        <v>698</v>
      </c>
      <c r="CK525" s="27" t="s">
        <v>704</v>
      </c>
      <c r="CL525" s="27" t="s">
        <v>698</v>
      </c>
      <c r="CM525" s="27" t="s">
        <v>698</v>
      </c>
      <c r="CN525" s="27" t="s">
        <v>698</v>
      </c>
      <c r="CO525" s="27" t="s">
        <v>698</v>
      </c>
      <c r="CP525" s="27" t="s">
        <v>698</v>
      </c>
      <c r="CQ525" s="27" t="s">
        <v>698</v>
      </c>
      <c r="CR525" s="27" t="s">
        <v>698</v>
      </c>
      <c r="CS525" s="27" t="s">
        <v>698</v>
      </c>
      <c r="CT525" s="27" t="s">
        <v>698</v>
      </c>
      <c r="CU525" s="27" t="s">
        <v>698</v>
      </c>
      <c r="CV525" s="27" t="s">
        <v>704</v>
      </c>
      <c r="CW525" s="27" t="s">
        <v>698</v>
      </c>
      <c r="CX525" s="27" t="s">
        <v>698</v>
      </c>
      <c r="CY525" s="27" t="s">
        <v>698</v>
      </c>
      <c r="CZ525" s="27" t="s">
        <v>698</v>
      </c>
      <c r="DA525" s="27" t="s">
        <v>698</v>
      </c>
      <c r="DB525" s="27" t="s">
        <v>698</v>
      </c>
      <c r="DC525" s="27" t="s">
        <v>698</v>
      </c>
      <c r="DD525" s="27" t="s">
        <v>698</v>
      </c>
      <c r="DE525" s="27" t="s">
        <v>698</v>
      </c>
      <c r="DF525" s="27" t="s">
        <v>698</v>
      </c>
      <c r="DG525" s="27" t="s">
        <v>698</v>
      </c>
      <c r="DH525" s="27" t="s">
        <v>698</v>
      </c>
      <c r="DI525" s="27" t="s">
        <v>698</v>
      </c>
      <c r="DJ525" s="27" t="s">
        <v>698</v>
      </c>
      <c r="DK525" s="27" t="s">
        <v>698</v>
      </c>
      <c r="DL525" s="27" t="s">
        <v>698</v>
      </c>
      <c r="DM525" s="27" t="s">
        <v>698</v>
      </c>
      <c r="DN525" s="27" t="s">
        <v>698</v>
      </c>
      <c r="DO525" s="27" t="s">
        <v>698</v>
      </c>
      <c r="DP525" s="27" t="s">
        <v>698</v>
      </c>
      <c r="DQ525" s="27" t="s">
        <v>698</v>
      </c>
      <c r="DR525" s="27" t="s">
        <v>698</v>
      </c>
      <c r="DS525" s="27"/>
      <c r="DT525" s="27" t="s">
        <v>698</v>
      </c>
      <c r="DU525" s="27" t="s">
        <v>698</v>
      </c>
      <c r="DV525" s="27" t="s">
        <v>698</v>
      </c>
      <c r="DW525" s="27" t="s">
        <v>698</v>
      </c>
      <c r="DX525" s="27" t="s">
        <v>698</v>
      </c>
      <c r="DY525" s="27" t="s">
        <v>698</v>
      </c>
      <c r="DZ525" s="27" t="s">
        <v>698</v>
      </c>
      <c r="EA525" s="27" t="s">
        <v>698</v>
      </c>
      <c r="EB525" s="27" t="s">
        <v>698</v>
      </c>
      <c r="EC525" s="27" t="s">
        <v>698</v>
      </c>
      <c r="ED525" s="27" t="s">
        <v>698</v>
      </c>
      <c r="EE525" s="27" t="s">
        <v>698</v>
      </c>
      <c r="EF525" s="27" t="s">
        <v>698</v>
      </c>
      <c r="EG525" s="27" t="s">
        <v>694</v>
      </c>
      <c r="EH525" s="27" t="s">
        <v>698</v>
      </c>
      <c r="EI525" s="27" t="s">
        <v>698</v>
      </c>
      <c r="EJ525" s="27" t="s">
        <v>698</v>
      </c>
      <c r="EK525" s="27" t="s">
        <v>698</v>
      </c>
      <c r="EL525" s="27" t="s">
        <v>698</v>
      </c>
      <c r="EM525" s="27" t="s">
        <v>698</v>
      </c>
      <c r="EN525" s="27" t="s">
        <v>698</v>
      </c>
      <c r="EO525" s="27" t="s">
        <v>698</v>
      </c>
      <c r="EP525" s="27" t="s">
        <v>698</v>
      </c>
      <c r="EQ525" s="27" t="s">
        <v>698</v>
      </c>
      <c r="ER525" s="27" t="s">
        <v>698</v>
      </c>
      <c r="ES525" s="27" t="s">
        <v>698</v>
      </c>
      <c r="ET525" s="27" t="s">
        <v>698</v>
      </c>
      <c r="EU525" s="27" t="s">
        <v>698</v>
      </c>
      <c r="EV525" s="27" t="s">
        <v>698</v>
      </c>
      <c r="EW525" s="27" t="s">
        <v>698</v>
      </c>
      <c r="EX525" s="27" t="s">
        <v>698</v>
      </c>
      <c r="EY525" s="27" t="s">
        <v>698</v>
      </c>
      <c r="EZ525" s="27" t="s">
        <v>698</v>
      </c>
      <c r="FA525" s="27" t="s">
        <v>698</v>
      </c>
      <c r="FB525" s="27" t="s">
        <v>698</v>
      </c>
      <c r="FC525" s="27" t="s">
        <v>698</v>
      </c>
      <c r="FD525" s="27" t="s">
        <v>698</v>
      </c>
      <c r="FE525" s="27" t="s">
        <v>694</v>
      </c>
      <c r="FF525" s="27" t="s">
        <v>698</v>
      </c>
      <c r="FG525" s="27" t="s">
        <v>698</v>
      </c>
      <c r="FH525" s="27" t="s">
        <v>698</v>
      </c>
      <c r="FI525" s="27" t="s">
        <v>698</v>
      </c>
      <c r="FJ525" s="27" t="s">
        <v>694</v>
      </c>
      <c r="FK525" s="27" t="s">
        <v>698</v>
      </c>
      <c r="FL525" s="27" t="s">
        <v>698</v>
      </c>
      <c r="FM525" s="27" t="s">
        <v>698</v>
      </c>
      <c r="FN525" s="27" t="s">
        <v>694</v>
      </c>
      <c r="FO525" s="72" t="s">
        <v>1175</v>
      </c>
      <c r="FP525" s="72" t="s">
        <v>698</v>
      </c>
      <c r="FQ525" s="72" t="s">
        <v>1176</v>
      </c>
      <c r="FR525" s="72" t="s">
        <v>2116</v>
      </c>
      <c r="FS525" s="72" t="s">
        <v>1178</v>
      </c>
      <c r="FT525" s="72" t="s">
        <v>698</v>
      </c>
      <c r="FU525" s="72" t="s">
        <v>698</v>
      </c>
      <c r="FV525" s="72" t="s">
        <v>698</v>
      </c>
      <c r="FW525" s="78" t="s">
        <v>698</v>
      </c>
      <c r="FX525" s="78" t="s">
        <v>698</v>
      </c>
      <c r="FY525" s="72" t="s">
        <v>698</v>
      </c>
      <c r="FZ525" s="90"/>
      <c r="GA525" s="90"/>
      <c r="GB525" s="90"/>
      <c r="GC525" s="90"/>
      <c r="GD525" s="90"/>
      <c r="GE525" s="90"/>
      <c r="GF525" s="90"/>
      <c r="GG525" s="90"/>
      <c r="GH525" s="105" t="s">
        <v>1179</v>
      </c>
      <c r="GI525" s="106"/>
      <c r="GJ525" s="27"/>
      <c r="GK525" s="28"/>
      <c r="GL525" s="27"/>
    </row>
    <row r="526" spans="1:194" x14ac:dyDescent="0.25">
      <c r="A526" s="71" t="str">
        <f t="shared" si="55"/>
        <v>Expenditure: Operational Cost - Insurance Underwriting: Insurance Claims</v>
      </c>
      <c r="B526" s="27" t="s">
        <v>1190</v>
      </c>
      <c r="C526" s="27" t="str">
        <f t="shared" si="54"/>
        <v>IE010030004000000000000000000000000000</v>
      </c>
      <c r="D526" s="23" t="s">
        <v>1166</v>
      </c>
      <c r="E526" s="23" t="s">
        <v>724</v>
      </c>
      <c r="F526" s="23" t="s">
        <v>1025</v>
      </c>
      <c r="G526" s="23" t="s">
        <v>711</v>
      </c>
      <c r="H526" s="23" t="s">
        <v>697</v>
      </c>
      <c r="I526" s="23" t="s">
        <v>697</v>
      </c>
      <c r="J526" s="23" t="s">
        <v>697</v>
      </c>
      <c r="K526" s="23" t="s">
        <v>697</v>
      </c>
      <c r="L526" s="23" t="s">
        <v>697</v>
      </c>
      <c r="M526" s="23" t="s">
        <v>697</v>
      </c>
      <c r="N526" s="23" t="s">
        <v>697</v>
      </c>
      <c r="O526" s="23" t="s">
        <v>697</v>
      </c>
      <c r="P526" s="23" t="s">
        <v>697</v>
      </c>
      <c r="Q526" s="27">
        <v>0</v>
      </c>
      <c r="R526" s="27" t="s">
        <v>704</v>
      </c>
      <c r="S526" s="27" t="s">
        <v>698</v>
      </c>
      <c r="T526" s="28" t="s">
        <v>694</v>
      </c>
      <c r="U526" s="28"/>
      <c r="V526" s="28" t="s">
        <v>536</v>
      </c>
      <c r="W526" s="27" t="s">
        <v>905</v>
      </c>
      <c r="X526" s="27"/>
      <c r="Y526" s="27"/>
      <c r="Z526" s="27" t="s">
        <v>2385</v>
      </c>
      <c r="AA526" s="27"/>
      <c r="AB526" s="27"/>
      <c r="AC526" s="27"/>
      <c r="AD526" s="27"/>
      <c r="AE526" s="27"/>
      <c r="AF526" s="27"/>
      <c r="AG526" s="27"/>
      <c r="AH526" s="27"/>
      <c r="AI526" s="27" t="s">
        <v>2386</v>
      </c>
      <c r="AJ526" s="28" t="s">
        <v>704</v>
      </c>
      <c r="AK526" s="27" t="s">
        <v>698</v>
      </c>
      <c r="AL526" s="27" t="s">
        <v>698</v>
      </c>
      <c r="AM526" s="27" t="s">
        <v>698</v>
      </c>
      <c r="AN526" s="27" t="s">
        <v>698</v>
      </c>
      <c r="AO526" s="27" t="s">
        <v>698</v>
      </c>
      <c r="AP526" s="27" t="s">
        <v>698</v>
      </c>
      <c r="AQ526" s="27" t="s">
        <v>698</v>
      </c>
      <c r="AR526" s="27" t="s">
        <v>698</v>
      </c>
      <c r="AS526" s="27" t="s">
        <v>698</v>
      </c>
      <c r="AT526" s="27" t="s">
        <v>698</v>
      </c>
      <c r="AU526" s="27" t="s">
        <v>698</v>
      </c>
      <c r="AV526" s="27" t="s">
        <v>698</v>
      </c>
      <c r="AW526" s="27" t="s">
        <v>698</v>
      </c>
      <c r="AX526" s="27" t="s">
        <v>698</v>
      </c>
      <c r="AY526" s="27" t="s">
        <v>698</v>
      </c>
      <c r="AZ526" s="27" t="s">
        <v>698</v>
      </c>
      <c r="BA526" s="27" t="s">
        <v>698</v>
      </c>
      <c r="BB526" s="27" t="s">
        <v>698</v>
      </c>
      <c r="BC526" s="27" t="s">
        <v>698</v>
      </c>
      <c r="BD526" s="27" t="s">
        <v>698</v>
      </c>
      <c r="BE526" s="27" t="s">
        <v>698</v>
      </c>
      <c r="BF526" s="27" t="s">
        <v>698</v>
      </c>
      <c r="BG526" s="27" t="s">
        <v>698</v>
      </c>
      <c r="BH526" s="27" t="s">
        <v>698</v>
      </c>
      <c r="BI526" s="27" t="s">
        <v>698</v>
      </c>
      <c r="BJ526" s="27" t="s">
        <v>698</v>
      </c>
      <c r="BK526" s="27" t="s">
        <v>698</v>
      </c>
      <c r="BL526" s="27" t="s">
        <v>698</v>
      </c>
      <c r="BM526" s="27" t="s">
        <v>698</v>
      </c>
      <c r="BN526" s="27" t="s">
        <v>698</v>
      </c>
      <c r="BO526" s="27" t="s">
        <v>698</v>
      </c>
      <c r="BP526" s="27" t="s">
        <v>698</v>
      </c>
      <c r="BQ526" s="27" t="s">
        <v>698</v>
      </c>
      <c r="BR526" s="27" t="s">
        <v>698</v>
      </c>
      <c r="BS526" s="27" t="s">
        <v>698</v>
      </c>
      <c r="BT526" s="27" t="s">
        <v>698</v>
      </c>
      <c r="BU526" s="27" t="s">
        <v>698</v>
      </c>
      <c r="BV526" s="27" t="s">
        <v>698</v>
      </c>
      <c r="BW526" s="27" t="s">
        <v>698</v>
      </c>
      <c r="BX526" s="27" t="s">
        <v>698</v>
      </c>
      <c r="BY526" s="27" t="s">
        <v>698</v>
      </c>
      <c r="BZ526" s="27" t="s">
        <v>698</v>
      </c>
      <c r="CA526" s="27" t="s">
        <v>698</v>
      </c>
      <c r="CB526" s="27" t="s">
        <v>698</v>
      </c>
      <c r="CC526" s="27" t="s">
        <v>698</v>
      </c>
      <c r="CD526" s="27" t="s">
        <v>698</v>
      </c>
      <c r="CE526" s="27" t="s">
        <v>698</v>
      </c>
      <c r="CF526" s="27" t="s">
        <v>698</v>
      </c>
      <c r="CG526" s="27" t="s">
        <v>698</v>
      </c>
      <c r="CH526" s="27" t="s">
        <v>698</v>
      </c>
      <c r="CI526" s="27" t="s">
        <v>698</v>
      </c>
      <c r="CJ526" s="27" t="s">
        <v>698</v>
      </c>
      <c r="CK526" s="27" t="s">
        <v>704</v>
      </c>
      <c r="CL526" s="27" t="s">
        <v>698</v>
      </c>
      <c r="CM526" s="27" t="s">
        <v>698</v>
      </c>
      <c r="CN526" s="27" t="s">
        <v>698</v>
      </c>
      <c r="CO526" s="27" t="s">
        <v>698</v>
      </c>
      <c r="CP526" s="27" t="s">
        <v>698</v>
      </c>
      <c r="CQ526" s="27" t="s">
        <v>698</v>
      </c>
      <c r="CR526" s="27" t="s">
        <v>698</v>
      </c>
      <c r="CS526" s="27" t="s">
        <v>698</v>
      </c>
      <c r="CT526" s="27" t="s">
        <v>698</v>
      </c>
      <c r="CU526" s="27" t="s">
        <v>698</v>
      </c>
      <c r="CV526" s="27" t="s">
        <v>704</v>
      </c>
      <c r="CW526" s="27" t="s">
        <v>698</v>
      </c>
      <c r="CX526" s="27" t="s">
        <v>698</v>
      </c>
      <c r="CY526" s="27" t="s">
        <v>698</v>
      </c>
      <c r="CZ526" s="27" t="s">
        <v>698</v>
      </c>
      <c r="DA526" s="27" t="s">
        <v>698</v>
      </c>
      <c r="DB526" s="27" t="s">
        <v>698</v>
      </c>
      <c r="DC526" s="27" t="s">
        <v>698</v>
      </c>
      <c r="DD526" s="27" t="s">
        <v>698</v>
      </c>
      <c r="DE526" s="27" t="s">
        <v>698</v>
      </c>
      <c r="DF526" s="27" t="s">
        <v>698</v>
      </c>
      <c r="DG526" s="27" t="s">
        <v>698</v>
      </c>
      <c r="DH526" s="27" t="s">
        <v>698</v>
      </c>
      <c r="DI526" s="27" t="s">
        <v>698</v>
      </c>
      <c r="DJ526" s="27" t="s">
        <v>698</v>
      </c>
      <c r="DK526" s="27" t="s">
        <v>698</v>
      </c>
      <c r="DL526" s="27" t="s">
        <v>698</v>
      </c>
      <c r="DM526" s="27" t="s">
        <v>698</v>
      </c>
      <c r="DN526" s="27" t="s">
        <v>698</v>
      </c>
      <c r="DO526" s="27" t="s">
        <v>698</v>
      </c>
      <c r="DP526" s="27" t="s">
        <v>698</v>
      </c>
      <c r="DQ526" s="27" t="s">
        <v>698</v>
      </c>
      <c r="DR526" s="27" t="s">
        <v>698</v>
      </c>
      <c r="DS526" s="27"/>
      <c r="DT526" s="27" t="s">
        <v>698</v>
      </c>
      <c r="DU526" s="27" t="s">
        <v>698</v>
      </c>
      <c r="DV526" s="27" t="s">
        <v>698</v>
      </c>
      <c r="DW526" s="27" t="s">
        <v>698</v>
      </c>
      <c r="DX526" s="27" t="s">
        <v>698</v>
      </c>
      <c r="DY526" s="27" t="s">
        <v>698</v>
      </c>
      <c r="DZ526" s="27" t="s">
        <v>698</v>
      </c>
      <c r="EA526" s="27" t="s">
        <v>698</v>
      </c>
      <c r="EB526" s="27" t="s">
        <v>698</v>
      </c>
      <c r="EC526" s="27" t="s">
        <v>698</v>
      </c>
      <c r="ED526" s="27" t="s">
        <v>698</v>
      </c>
      <c r="EE526" s="27" t="s">
        <v>698</v>
      </c>
      <c r="EF526" s="27" t="s">
        <v>698</v>
      </c>
      <c r="EG526" s="27" t="s">
        <v>694</v>
      </c>
      <c r="EH526" s="27" t="s">
        <v>698</v>
      </c>
      <c r="EI526" s="27" t="s">
        <v>698</v>
      </c>
      <c r="EJ526" s="27" t="s">
        <v>698</v>
      </c>
      <c r="EK526" s="27" t="s">
        <v>698</v>
      </c>
      <c r="EL526" s="27" t="s">
        <v>698</v>
      </c>
      <c r="EM526" s="27" t="s">
        <v>698</v>
      </c>
      <c r="EN526" s="27" t="s">
        <v>698</v>
      </c>
      <c r="EO526" s="27" t="s">
        <v>698</v>
      </c>
      <c r="EP526" s="27" t="s">
        <v>698</v>
      </c>
      <c r="EQ526" s="27" t="s">
        <v>698</v>
      </c>
      <c r="ER526" s="27" t="s">
        <v>698</v>
      </c>
      <c r="ES526" s="27" t="s">
        <v>698</v>
      </c>
      <c r="ET526" s="27" t="s">
        <v>698</v>
      </c>
      <c r="EU526" s="27" t="s">
        <v>698</v>
      </c>
      <c r="EV526" s="27" t="s">
        <v>698</v>
      </c>
      <c r="EW526" s="27" t="s">
        <v>698</v>
      </c>
      <c r="EX526" s="27" t="s">
        <v>698</v>
      </c>
      <c r="EY526" s="27" t="s">
        <v>698</v>
      </c>
      <c r="EZ526" s="27" t="s">
        <v>698</v>
      </c>
      <c r="FA526" s="27" t="s">
        <v>698</v>
      </c>
      <c r="FB526" s="27" t="s">
        <v>698</v>
      </c>
      <c r="FC526" s="27" t="s">
        <v>698</v>
      </c>
      <c r="FD526" s="27" t="s">
        <v>698</v>
      </c>
      <c r="FE526" s="27" t="s">
        <v>694</v>
      </c>
      <c r="FF526" s="27" t="s">
        <v>698</v>
      </c>
      <c r="FG526" s="27" t="s">
        <v>698</v>
      </c>
      <c r="FH526" s="27" t="s">
        <v>698</v>
      </c>
      <c r="FI526" s="27" t="s">
        <v>698</v>
      </c>
      <c r="FJ526" s="27" t="s">
        <v>694</v>
      </c>
      <c r="FK526" s="27" t="s">
        <v>698</v>
      </c>
      <c r="FL526" s="27" t="s">
        <v>698</v>
      </c>
      <c r="FM526" s="27" t="s">
        <v>698</v>
      </c>
      <c r="FN526" s="27" t="s">
        <v>694</v>
      </c>
      <c r="FO526" s="72" t="s">
        <v>1175</v>
      </c>
      <c r="FP526" s="72" t="s">
        <v>698</v>
      </c>
      <c r="FQ526" s="72" t="s">
        <v>1176</v>
      </c>
      <c r="FR526" s="72" t="s">
        <v>2116</v>
      </c>
      <c r="FS526" s="72" t="s">
        <v>1178</v>
      </c>
      <c r="FT526" s="72" t="s">
        <v>698</v>
      </c>
      <c r="FU526" s="72" t="s">
        <v>698</v>
      </c>
      <c r="FV526" s="72" t="s">
        <v>698</v>
      </c>
      <c r="FW526" s="78" t="s">
        <v>698</v>
      </c>
      <c r="FX526" s="78" t="s">
        <v>698</v>
      </c>
      <c r="FY526" s="72" t="s">
        <v>698</v>
      </c>
      <c r="FZ526" s="90"/>
      <c r="GA526" s="90"/>
      <c r="GB526" s="90"/>
      <c r="GC526" s="90"/>
      <c r="GD526" s="90"/>
      <c r="GE526" s="90"/>
      <c r="GF526" s="90"/>
      <c r="GG526" s="90"/>
      <c r="GH526" s="105" t="s">
        <v>1179</v>
      </c>
      <c r="GI526" s="106"/>
      <c r="GJ526" s="27"/>
      <c r="GK526" s="28"/>
      <c r="GL526" s="27"/>
    </row>
    <row r="527" spans="1:194" x14ac:dyDescent="0.25">
      <c r="A527" s="71" t="str">
        <f t="shared" si="55"/>
        <v>Expenditure: Operational Cost - Insurance Underwriting: Excess Payments</v>
      </c>
      <c r="B527" s="27" t="s">
        <v>1190</v>
      </c>
      <c r="C527" s="27" t="str">
        <f t="shared" si="54"/>
        <v>IE010030005000000000000000000000000000</v>
      </c>
      <c r="D527" s="23" t="s">
        <v>1166</v>
      </c>
      <c r="E527" s="23" t="s">
        <v>724</v>
      </c>
      <c r="F527" s="23" t="s">
        <v>1025</v>
      </c>
      <c r="G527" s="23" t="s">
        <v>713</v>
      </c>
      <c r="H527" s="23" t="s">
        <v>697</v>
      </c>
      <c r="I527" s="23" t="s">
        <v>697</v>
      </c>
      <c r="J527" s="23" t="s">
        <v>697</v>
      </c>
      <c r="K527" s="23" t="s">
        <v>697</v>
      </c>
      <c r="L527" s="23" t="s">
        <v>697</v>
      </c>
      <c r="M527" s="23" t="s">
        <v>697</v>
      </c>
      <c r="N527" s="23" t="s">
        <v>697</v>
      </c>
      <c r="O527" s="23" t="s">
        <v>697</v>
      </c>
      <c r="P527" s="23" t="s">
        <v>697</v>
      </c>
      <c r="Q527" s="27">
        <v>0</v>
      </c>
      <c r="R527" s="27" t="s">
        <v>704</v>
      </c>
      <c r="S527" s="27" t="s">
        <v>698</v>
      </c>
      <c r="T527" s="28" t="s">
        <v>694</v>
      </c>
      <c r="U527" s="28"/>
      <c r="V527" s="27" t="s">
        <v>537</v>
      </c>
      <c r="W527" s="27" t="s">
        <v>905</v>
      </c>
      <c r="X527" s="27"/>
      <c r="Y527" s="27"/>
      <c r="Z527" s="27" t="s">
        <v>2387</v>
      </c>
      <c r="AA527" s="27"/>
      <c r="AB527" s="27"/>
      <c r="AC527" s="27"/>
      <c r="AD527" s="27"/>
      <c r="AE527" s="27"/>
      <c r="AF527" s="27"/>
      <c r="AG527" s="27"/>
      <c r="AH527" s="27"/>
      <c r="AI527" s="27" t="s">
        <v>2388</v>
      </c>
      <c r="AJ527" s="28" t="s">
        <v>704</v>
      </c>
      <c r="AK527" s="27" t="s">
        <v>698</v>
      </c>
      <c r="AL527" s="27" t="s">
        <v>698</v>
      </c>
      <c r="AM527" s="27" t="s">
        <v>698</v>
      </c>
      <c r="AN527" s="27" t="s">
        <v>698</v>
      </c>
      <c r="AO527" s="27" t="s">
        <v>698</v>
      </c>
      <c r="AP527" s="27" t="s">
        <v>698</v>
      </c>
      <c r="AQ527" s="27" t="s">
        <v>698</v>
      </c>
      <c r="AR527" s="27" t="s">
        <v>698</v>
      </c>
      <c r="AS527" s="27" t="s">
        <v>698</v>
      </c>
      <c r="AT527" s="27" t="s">
        <v>698</v>
      </c>
      <c r="AU527" s="27" t="s">
        <v>698</v>
      </c>
      <c r="AV527" s="27" t="s">
        <v>698</v>
      </c>
      <c r="AW527" s="27" t="s">
        <v>698</v>
      </c>
      <c r="AX527" s="27" t="s">
        <v>698</v>
      </c>
      <c r="AY527" s="27" t="s">
        <v>698</v>
      </c>
      <c r="AZ527" s="27" t="s">
        <v>698</v>
      </c>
      <c r="BA527" s="27" t="s">
        <v>698</v>
      </c>
      <c r="BB527" s="27" t="s">
        <v>698</v>
      </c>
      <c r="BC527" s="27" t="s">
        <v>698</v>
      </c>
      <c r="BD527" s="27" t="s">
        <v>698</v>
      </c>
      <c r="BE527" s="27" t="s">
        <v>698</v>
      </c>
      <c r="BF527" s="27" t="s">
        <v>698</v>
      </c>
      <c r="BG527" s="27" t="s">
        <v>698</v>
      </c>
      <c r="BH527" s="27" t="s">
        <v>698</v>
      </c>
      <c r="BI527" s="27" t="s">
        <v>698</v>
      </c>
      <c r="BJ527" s="27" t="s">
        <v>698</v>
      </c>
      <c r="BK527" s="27" t="s">
        <v>698</v>
      </c>
      <c r="BL527" s="27" t="s">
        <v>698</v>
      </c>
      <c r="BM527" s="27" t="s">
        <v>698</v>
      </c>
      <c r="BN527" s="27" t="s">
        <v>698</v>
      </c>
      <c r="BO527" s="27" t="s">
        <v>698</v>
      </c>
      <c r="BP527" s="27" t="s">
        <v>698</v>
      </c>
      <c r="BQ527" s="27" t="s">
        <v>698</v>
      </c>
      <c r="BR527" s="27" t="s">
        <v>698</v>
      </c>
      <c r="BS527" s="27" t="s">
        <v>698</v>
      </c>
      <c r="BT527" s="27" t="s">
        <v>698</v>
      </c>
      <c r="BU527" s="27" t="s">
        <v>698</v>
      </c>
      <c r="BV527" s="27" t="s">
        <v>698</v>
      </c>
      <c r="BW527" s="27" t="s">
        <v>698</v>
      </c>
      <c r="BX527" s="27" t="s">
        <v>698</v>
      </c>
      <c r="BY527" s="27" t="s">
        <v>698</v>
      </c>
      <c r="BZ527" s="27" t="s">
        <v>698</v>
      </c>
      <c r="CA527" s="27" t="s">
        <v>698</v>
      </c>
      <c r="CB527" s="27" t="s">
        <v>698</v>
      </c>
      <c r="CC527" s="27" t="s">
        <v>698</v>
      </c>
      <c r="CD527" s="27" t="s">
        <v>698</v>
      </c>
      <c r="CE527" s="27" t="s">
        <v>698</v>
      </c>
      <c r="CF527" s="27" t="s">
        <v>698</v>
      </c>
      <c r="CG527" s="27" t="s">
        <v>698</v>
      </c>
      <c r="CH527" s="27" t="s">
        <v>698</v>
      </c>
      <c r="CI527" s="27" t="s">
        <v>698</v>
      </c>
      <c r="CJ527" s="27" t="s">
        <v>698</v>
      </c>
      <c r="CK527" s="27" t="s">
        <v>704</v>
      </c>
      <c r="CL527" s="27" t="s">
        <v>698</v>
      </c>
      <c r="CM527" s="27" t="s">
        <v>698</v>
      </c>
      <c r="CN527" s="27" t="s">
        <v>698</v>
      </c>
      <c r="CO527" s="27" t="s">
        <v>698</v>
      </c>
      <c r="CP527" s="27" t="s">
        <v>698</v>
      </c>
      <c r="CQ527" s="27" t="s">
        <v>698</v>
      </c>
      <c r="CR527" s="27" t="s">
        <v>698</v>
      </c>
      <c r="CS527" s="27" t="s">
        <v>698</v>
      </c>
      <c r="CT527" s="27" t="s">
        <v>698</v>
      </c>
      <c r="CU527" s="27" t="s">
        <v>698</v>
      </c>
      <c r="CV527" s="27" t="s">
        <v>704</v>
      </c>
      <c r="CW527" s="27" t="s">
        <v>698</v>
      </c>
      <c r="CX527" s="27" t="s">
        <v>698</v>
      </c>
      <c r="CY527" s="27" t="s">
        <v>698</v>
      </c>
      <c r="CZ527" s="27" t="s">
        <v>698</v>
      </c>
      <c r="DA527" s="27" t="s">
        <v>698</v>
      </c>
      <c r="DB527" s="27" t="s">
        <v>698</v>
      </c>
      <c r="DC527" s="27" t="s">
        <v>698</v>
      </c>
      <c r="DD527" s="27" t="s">
        <v>698</v>
      </c>
      <c r="DE527" s="27" t="s">
        <v>698</v>
      </c>
      <c r="DF527" s="27" t="s">
        <v>698</v>
      </c>
      <c r="DG527" s="27" t="s">
        <v>698</v>
      </c>
      <c r="DH527" s="27" t="s">
        <v>698</v>
      </c>
      <c r="DI527" s="27" t="s">
        <v>698</v>
      </c>
      <c r="DJ527" s="27" t="s">
        <v>698</v>
      </c>
      <c r="DK527" s="27" t="s">
        <v>698</v>
      </c>
      <c r="DL527" s="27" t="s">
        <v>698</v>
      </c>
      <c r="DM527" s="27" t="s">
        <v>698</v>
      </c>
      <c r="DN527" s="27" t="s">
        <v>698</v>
      </c>
      <c r="DO527" s="27" t="s">
        <v>698</v>
      </c>
      <c r="DP527" s="27" t="s">
        <v>698</v>
      </c>
      <c r="DQ527" s="27" t="s">
        <v>698</v>
      </c>
      <c r="DR527" s="27" t="s">
        <v>698</v>
      </c>
      <c r="DS527" s="27"/>
      <c r="DT527" s="27" t="s">
        <v>698</v>
      </c>
      <c r="DU527" s="27" t="s">
        <v>698</v>
      </c>
      <c r="DV527" s="27" t="s">
        <v>698</v>
      </c>
      <c r="DW527" s="27" t="s">
        <v>698</v>
      </c>
      <c r="DX527" s="27" t="s">
        <v>698</v>
      </c>
      <c r="DY527" s="27" t="s">
        <v>698</v>
      </c>
      <c r="DZ527" s="27" t="s">
        <v>698</v>
      </c>
      <c r="EA527" s="27" t="s">
        <v>698</v>
      </c>
      <c r="EB527" s="27" t="s">
        <v>698</v>
      </c>
      <c r="EC527" s="27" t="s">
        <v>698</v>
      </c>
      <c r="ED527" s="27" t="s">
        <v>698</v>
      </c>
      <c r="EE527" s="27" t="s">
        <v>698</v>
      </c>
      <c r="EF527" s="27" t="s">
        <v>698</v>
      </c>
      <c r="EG527" s="27" t="s">
        <v>694</v>
      </c>
      <c r="EH527" s="27" t="s">
        <v>698</v>
      </c>
      <c r="EI527" s="27" t="s">
        <v>698</v>
      </c>
      <c r="EJ527" s="27" t="s">
        <v>698</v>
      </c>
      <c r="EK527" s="27" t="s">
        <v>698</v>
      </c>
      <c r="EL527" s="27" t="s">
        <v>698</v>
      </c>
      <c r="EM527" s="27" t="s">
        <v>698</v>
      </c>
      <c r="EN527" s="27" t="s">
        <v>698</v>
      </c>
      <c r="EO527" s="27" t="s">
        <v>698</v>
      </c>
      <c r="EP527" s="27" t="s">
        <v>698</v>
      </c>
      <c r="EQ527" s="27" t="s">
        <v>698</v>
      </c>
      <c r="ER527" s="27" t="s">
        <v>698</v>
      </c>
      <c r="ES527" s="27" t="s">
        <v>698</v>
      </c>
      <c r="ET527" s="27" t="s">
        <v>698</v>
      </c>
      <c r="EU527" s="27" t="s">
        <v>698</v>
      </c>
      <c r="EV527" s="27" t="s">
        <v>698</v>
      </c>
      <c r="EW527" s="27" t="s">
        <v>698</v>
      </c>
      <c r="EX527" s="27" t="s">
        <v>698</v>
      </c>
      <c r="EY527" s="27" t="s">
        <v>698</v>
      </c>
      <c r="EZ527" s="27" t="s">
        <v>698</v>
      </c>
      <c r="FA527" s="27" t="s">
        <v>698</v>
      </c>
      <c r="FB527" s="27" t="s">
        <v>698</v>
      </c>
      <c r="FC527" s="27" t="s">
        <v>698</v>
      </c>
      <c r="FD527" s="27" t="s">
        <v>698</v>
      </c>
      <c r="FE527" s="27" t="s">
        <v>694</v>
      </c>
      <c r="FF527" s="27" t="s">
        <v>698</v>
      </c>
      <c r="FG527" s="27" t="s">
        <v>698</v>
      </c>
      <c r="FH527" s="27" t="s">
        <v>698</v>
      </c>
      <c r="FI527" s="27" t="s">
        <v>698</v>
      </c>
      <c r="FJ527" s="27" t="s">
        <v>694</v>
      </c>
      <c r="FK527" s="27" t="s">
        <v>698</v>
      </c>
      <c r="FL527" s="27" t="s">
        <v>698</v>
      </c>
      <c r="FM527" s="27" t="s">
        <v>698</v>
      </c>
      <c r="FN527" s="27" t="s">
        <v>694</v>
      </c>
      <c r="FO527" s="72" t="s">
        <v>1175</v>
      </c>
      <c r="FP527" s="72" t="s">
        <v>698</v>
      </c>
      <c r="FQ527" s="72" t="s">
        <v>1176</v>
      </c>
      <c r="FR527" s="72" t="s">
        <v>2116</v>
      </c>
      <c r="FS527" s="72" t="s">
        <v>1178</v>
      </c>
      <c r="FT527" s="72" t="s">
        <v>698</v>
      </c>
      <c r="FU527" s="72" t="s">
        <v>698</v>
      </c>
      <c r="FV527" s="72" t="s">
        <v>698</v>
      </c>
      <c r="FW527" s="78" t="s">
        <v>698</v>
      </c>
      <c r="FX527" s="78" t="s">
        <v>698</v>
      </c>
      <c r="FY527" s="72" t="s">
        <v>698</v>
      </c>
      <c r="FZ527" s="90"/>
      <c r="GA527" s="90"/>
      <c r="GB527" s="90"/>
      <c r="GC527" s="90"/>
      <c r="GD527" s="90"/>
      <c r="GE527" s="90"/>
      <c r="GF527" s="90"/>
      <c r="GG527" s="90"/>
      <c r="GH527" s="105" t="s">
        <v>1179</v>
      </c>
      <c r="GI527" s="106"/>
      <c r="GJ527" s="27"/>
      <c r="GK527" s="28"/>
      <c r="GL527" s="27"/>
    </row>
    <row r="528" spans="1:194" x14ac:dyDescent="0.25">
      <c r="A528" s="71" t="str">
        <f t="shared" si="55"/>
        <v>Expenditure: Operational Cost - Insurance Underwriting: Risk Management Programs</v>
      </c>
      <c r="B528" s="27" t="s">
        <v>1190</v>
      </c>
      <c r="C528" s="27" t="str">
        <f t="shared" si="54"/>
        <v>IE010030006000000000000000000000000000</v>
      </c>
      <c r="D528" s="23" t="s">
        <v>1166</v>
      </c>
      <c r="E528" s="23" t="s">
        <v>724</v>
      </c>
      <c r="F528" s="23" t="s">
        <v>1025</v>
      </c>
      <c r="G528" s="23" t="s">
        <v>715</v>
      </c>
      <c r="H528" s="23" t="s">
        <v>697</v>
      </c>
      <c r="I528" s="23" t="s">
        <v>697</v>
      </c>
      <c r="J528" s="23" t="s">
        <v>697</v>
      </c>
      <c r="K528" s="23" t="s">
        <v>697</v>
      </c>
      <c r="L528" s="23" t="s">
        <v>697</v>
      </c>
      <c r="M528" s="23" t="s">
        <v>697</v>
      </c>
      <c r="N528" s="23" t="s">
        <v>697</v>
      </c>
      <c r="O528" s="23" t="s">
        <v>697</v>
      </c>
      <c r="P528" s="23" t="s">
        <v>697</v>
      </c>
      <c r="Q528" s="27">
        <v>0</v>
      </c>
      <c r="R528" s="27" t="s">
        <v>704</v>
      </c>
      <c r="S528" s="27" t="s">
        <v>698</v>
      </c>
      <c r="T528" s="28" t="s">
        <v>694</v>
      </c>
      <c r="U528" s="28"/>
      <c r="V528" s="27" t="s">
        <v>538</v>
      </c>
      <c r="W528" s="27" t="s">
        <v>905</v>
      </c>
      <c r="X528" s="27"/>
      <c r="Y528" s="27"/>
      <c r="Z528" s="27" t="s">
        <v>2389</v>
      </c>
      <c r="AA528" s="27"/>
      <c r="AB528" s="27"/>
      <c r="AC528" s="27"/>
      <c r="AD528" s="27"/>
      <c r="AE528" s="27"/>
      <c r="AF528" s="27"/>
      <c r="AG528" s="27"/>
      <c r="AH528" s="27"/>
      <c r="AI528" s="27" t="s">
        <v>2390</v>
      </c>
      <c r="AJ528" s="28" t="s">
        <v>704</v>
      </c>
      <c r="AK528" s="27" t="s">
        <v>698</v>
      </c>
      <c r="AL528" s="27" t="s">
        <v>698</v>
      </c>
      <c r="AM528" s="27" t="s">
        <v>698</v>
      </c>
      <c r="AN528" s="27" t="s">
        <v>698</v>
      </c>
      <c r="AO528" s="27" t="s">
        <v>698</v>
      </c>
      <c r="AP528" s="27" t="s">
        <v>698</v>
      </c>
      <c r="AQ528" s="27" t="s">
        <v>698</v>
      </c>
      <c r="AR528" s="27" t="s">
        <v>698</v>
      </c>
      <c r="AS528" s="27" t="s">
        <v>698</v>
      </c>
      <c r="AT528" s="27" t="s">
        <v>698</v>
      </c>
      <c r="AU528" s="27" t="s">
        <v>698</v>
      </c>
      <c r="AV528" s="27" t="s">
        <v>698</v>
      </c>
      <c r="AW528" s="27" t="s">
        <v>698</v>
      </c>
      <c r="AX528" s="27" t="s">
        <v>698</v>
      </c>
      <c r="AY528" s="27" t="s">
        <v>698</v>
      </c>
      <c r="AZ528" s="27" t="s">
        <v>698</v>
      </c>
      <c r="BA528" s="27" t="s">
        <v>698</v>
      </c>
      <c r="BB528" s="27" t="s">
        <v>698</v>
      </c>
      <c r="BC528" s="27" t="s">
        <v>698</v>
      </c>
      <c r="BD528" s="27" t="s">
        <v>698</v>
      </c>
      <c r="BE528" s="27" t="s">
        <v>698</v>
      </c>
      <c r="BF528" s="27" t="s">
        <v>698</v>
      </c>
      <c r="BG528" s="27" t="s">
        <v>698</v>
      </c>
      <c r="BH528" s="27" t="s">
        <v>698</v>
      </c>
      <c r="BI528" s="27" t="s">
        <v>698</v>
      </c>
      <c r="BJ528" s="27" t="s">
        <v>698</v>
      </c>
      <c r="BK528" s="27" t="s">
        <v>698</v>
      </c>
      <c r="BL528" s="27" t="s">
        <v>698</v>
      </c>
      <c r="BM528" s="27" t="s">
        <v>698</v>
      </c>
      <c r="BN528" s="27" t="s">
        <v>698</v>
      </c>
      <c r="BO528" s="27" t="s">
        <v>698</v>
      </c>
      <c r="BP528" s="27" t="s">
        <v>698</v>
      </c>
      <c r="BQ528" s="27" t="s">
        <v>698</v>
      </c>
      <c r="BR528" s="27" t="s">
        <v>698</v>
      </c>
      <c r="BS528" s="27" t="s">
        <v>698</v>
      </c>
      <c r="BT528" s="27" t="s">
        <v>698</v>
      </c>
      <c r="BU528" s="27" t="s">
        <v>698</v>
      </c>
      <c r="BV528" s="27" t="s">
        <v>698</v>
      </c>
      <c r="BW528" s="27" t="s">
        <v>698</v>
      </c>
      <c r="BX528" s="27" t="s">
        <v>698</v>
      </c>
      <c r="BY528" s="27" t="s">
        <v>698</v>
      </c>
      <c r="BZ528" s="27" t="s">
        <v>698</v>
      </c>
      <c r="CA528" s="27" t="s">
        <v>698</v>
      </c>
      <c r="CB528" s="27" t="s">
        <v>698</v>
      </c>
      <c r="CC528" s="27" t="s">
        <v>698</v>
      </c>
      <c r="CD528" s="27" t="s">
        <v>698</v>
      </c>
      <c r="CE528" s="27" t="s">
        <v>698</v>
      </c>
      <c r="CF528" s="27" t="s">
        <v>698</v>
      </c>
      <c r="CG528" s="27" t="s">
        <v>698</v>
      </c>
      <c r="CH528" s="27" t="s">
        <v>698</v>
      </c>
      <c r="CI528" s="27" t="s">
        <v>698</v>
      </c>
      <c r="CJ528" s="27" t="s">
        <v>698</v>
      </c>
      <c r="CK528" s="27" t="s">
        <v>704</v>
      </c>
      <c r="CL528" s="27" t="s">
        <v>698</v>
      </c>
      <c r="CM528" s="27" t="s">
        <v>698</v>
      </c>
      <c r="CN528" s="27" t="s">
        <v>698</v>
      </c>
      <c r="CO528" s="27" t="s">
        <v>698</v>
      </c>
      <c r="CP528" s="27" t="s">
        <v>698</v>
      </c>
      <c r="CQ528" s="27" t="s">
        <v>698</v>
      </c>
      <c r="CR528" s="27" t="s">
        <v>698</v>
      </c>
      <c r="CS528" s="27" t="s">
        <v>698</v>
      </c>
      <c r="CT528" s="27" t="s">
        <v>698</v>
      </c>
      <c r="CU528" s="27" t="s">
        <v>698</v>
      </c>
      <c r="CV528" s="27" t="s">
        <v>704</v>
      </c>
      <c r="CW528" s="27" t="s">
        <v>698</v>
      </c>
      <c r="CX528" s="27" t="s">
        <v>698</v>
      </c>
      <c r="CY528" s="27" t="s">
        <v>698</v>
      </c>
      <c r="CZ528" s="27" t="s">
        <v>698</v>
      </c>
      <c r="DA528" s="27" t="s">
        <v>698</v>
      </c>
      <c r="DB528" s="27" t="s">
        <v>698</v>
      </c>
      <c r="DC528" s="27" t="s">
        <v>698</v>
      </c>
      <c r="DD528" s="27" t="s">
        <v>698</v>
      </c>
      <c r="DE528" s="27" t="s">
        <v>698</v>
      </c>
      <c r="DF528" s="27" t="s">
        <v>698</v>
      </c>
      <c r="DG528" s="27" t="s">
        <v>698</v>
      </c>
      <c r="DH528" s="27" t="s">
        <v>698</v>
      </c>
      <c r="DI528" s="27" t="s">
        <v>698</v>
      </c>
      <c r="DJ528" s="27" t="s">
        <v>698</v>
      </c>
      <c r="DK528" s="27" t="s">
        <v>698</v>
      </c>
      <c r="DL528" s="27" t="s">
        <v>698</v>
      </c>
      <c r="DM528" s="27" t="s">
        <v>698</v>
      </c>
      <c r="DN528" s="27" t="s">
        <v>698</v>
      </c>
      <c r="DO528" s="27" t="s">
        <v>698</v>
      </c>
      <c r="DP528" s="27" t="s">
        <v>698</v>
      </c>
      <c r="DQ528" s="27" t="s">
        <v>698</v>
      </c>
      <c r="DR528" s="27" t="s">
        <v>698</v>
      </c>
      <c r="DS528" s="27"/>
      <c r="DT528" s="27" t="s">
        <v>698</v>
      </c>
      <c r="DU528" s="27" t="s">
        <v>698</v>
      </c>
      <c r="DV528" s="27" t="s">
        <v>698</v>
      </c>
      <c r="DW528" s="27" t="s">
        <v>698</v>
      </c>
      <c r="DX528" s="27" t="s">
        <v>698</v>
      </c>
      <c r="DY528" s="27" t="s">
        <v>698</v>
      </c>
      <c r="DZ528" s="27" t="s">
        <v>698</v>
      </c>
      <c r="EA528" s="27" t="s">
        <v>698</v>
      </c>
      <c r="EB528" s="27" t="s">
        <v>698</v>
      </c>
      <c r="EC528" s="27" t="s">
        <v>698</v>
      </c>
      <c r="ED528" s="27" t="s">
        <v>698</v>
      </c>
      <c r="EE528" s="27" t="s">
        <v>698</v>
      </c>
      <c r="EF528" s="27" t="s">
        <v>698</v>
      </c>
      <c r="EG528" s="27" t="s">
        <v>694</v>
      </c>
      <c r="EH528" s="27" t="s">
        <v>698</v>
      </c>
      <c r="EI528" s="27" t="s">
        <v>698</v>
      </c>
      <c r="EJ528" s="27" t="s">
        <v>698</v>
      </c>
      <c r="EK528" s="27" t="s">
        <v>698</v>
      </c>
      <c r="EL528" s="27" t="s">
        <v>698</v>
      </c>
      <c r="EM528" s="27" t="s">
        <v>698</v>
      </c>
      <c r="EN528" s="27" t="s">
        <v>698</v>
      </c>
      <c r="EO528" s="27" t="s">
        <v>698</v>
      </c>
      <c r="EP528" s="27" t="s">
        <v>698</v>
      </c>
      <c r="EQ528" s="27" t="s">
        <v>698</v>
      </c>
      <c r="ER528" s="27" t="s">
        <v>698</v>
      </c>
      <c r="ES528" s="27" t="s">
        <v>698</v>
      </c>
      <c r="ET528" s="27" t="s">
        <v>698</v>
      </c>
      <c r="EU528" s="27" t="s">
        <v>698</v>
      </c>
      <c r="EV528" s="27" t="s">
        <v>698</v>
      </c>
      <c r="EW528" s="27" t="s">
        <v>698</v>
      </c>
      <c r="EX528" s="27" t="s">
        <v>698</v>
      </c>
      <c r="EY528" s="27" t="s">
        <v>698</v>
      </c>
      <c r="EZ528" s="27" t="s">
        <v>698</v>
      </c>
      <c r="FA528" s="27" t="s">
        <v>698</v>
      </c>
      <c r="FB528" s="27" t="s">
        <v>698</v>
      </c>
      <c r="FC528" s="27" t="s">
        <v>698</v>
      </c>
      <c r="FD528" s="27" t="s">
        <v>698</v>
      </c>
      <c r="FE528" s="27" t="s">
        <v>694</v>
      </c>
      <c r="FF528" s="27" t="s">
        <v>698</v>
      </c>
      <c r="FG528" s="27" t="s">
        <v>698</v>
      </c>
      <c r="FH528" s="27" t="s">
        <v>698</v>
      </c>
      <c r="FI528" s="27" t="s">
        <v>698</v>
      </c>
      <c r="FJ528" s="27" t="s">
        <v>694</v>
      </c>
      <c r="FK528" s="27" t="s">
        <v>698</v>
      </c>
      <c r="FL528" s="27" t="s">
        <v>698</v>
      </c>
      <c r="FM528" s="27" t="s">
        <v>698</v>
      </c>
      <c r="FN528" s="27" t="s">
        <v>694</v>
      </c>
      <c r="FO528" s="72" t="s">
        <v>1175</v>
      </c>
      <c r="FP528" s="72" t="s">
        <v>698</v>
      </c>
      <c r="FQ528" s="72" t="s">
        <v>1176</v>
      </c>
      <c r="FR528" s="72" t="s">
        <v>2116</v>
      </c>
      <c r="FS528" s="72" t="s">
        <v>1178</v>
      </c>
      <c r="FT528" s="72" t="s">
        <v>698</v>
      </c>
      <c r="FU528" s="72" t="s">
        <v>698</v>
      </c>
      <c r="FV528" s="72" t="s">
        <v>698</v>
      </c>
      <c r="FW528" s="78" t="s">
        <v>698</v>
      </c>
      <c r="FX528" s="78" t="s">
        <v>698</v>
      </c>
      <c r="FY528" s="72" t="s">
        <v>698</v>
      </c>
      <c r="FZ528" s="90"/>
      <c r="GA528" s="90"/>
      <c r="GB528" s="90"/>
      <c r="GC528" s="90"/>
      <c r="GD528" s="90"/>
      <c r="GE528" s="90"/>
      <c r="GF528" s="90"/>
      <c r="GG528" s="90"/>
      <c r="GH528" s="105" t="s">
        <v>1179</v>
      </c>
      <c r="GI528" s="106"/>
      <c r="GJ528" s="27"/>
      <c r="GK528" s="28"/>
      <c r="GL528" s="27"/>
    </row>
    <row r="529" spans="1:194" x14ac:dyDescent="0.25">
      <c r="A529" s="71" t="str">
        <f t="shared" si="55"/>
        <v>Expenditure: Operational Cost - Insurance Underwriting: Premiums</v>
      </c>
      <c r="B529" s="27" t="s">
        <v>1190</v>
      </c>
      <c r="C529" s="27" t="str">
        <f t="shared" si="54"/>
        <v>IE010030007000000000000000000000000000</v>
      </c>
      <c r="D529" s="23" t="s">
        <v>1166</v>
      </c>
      <c r="E529" s="23" t="s">
        <v>724</v>
      </c>
      <c r="F529" s="23" t="s">
        <v>1025</v>
      </c>
      <c r="G529" s="23" t="s">
        <v>718</v>
      </c>
      <c r="H529" s="23" t="s">
        <v>697</v>
      </c>
      <c r="I529" s="23" t="s">
        <v>697</v>
      </c>
      <c r="J529" s="23" t="s">
        <v>697</v>
      </c>
      <c r="K529" s="23" t="s">
        <v>697</v>
      </c>
      <c r="L529" s="23" t="s">
        <v>697</v>
      </c>
      <c r="M529" s="23" t="s">
        <v>697</v>
      </c>
      <c r="N529" s="23" t="s">
        <v>697</v>
      </c>
      <c r="O529" s="23" t="s">
        <v>697</v>
      </c>
      <c r="P529" s="23" t="s">
        <v>697</v>
      </c>
      <c r="Q529" s="27">
        <v>0</v>
      </c>
      <c r="R529" s="27" t="s">
        <v>704</v>
      </c>
      <c r="S529" s="27" t="s">
        <v>698</v>
      </c>
      <c r="T529" s="28" t="s">
        <v>694</v>
      </c>
      <c r="U529" s="28"/>
      <c r="V529" s="27" t="s">
        <v>539</v>
      </c>
      <c r="W529" s="27" t="s">
        <v>905</v>
      </c>
      <c r="X529" s="27"/>
      <c r="Y529" s="27"/>
      <c r="Z529" s="27" t="s">
        <v>2391</v>
      </c>
      <c r="AA529" s="27"/>
      <c r="AB529" s="27"/>
      <c r="AC529" s="27"/>
      <c r="AD529" s="27"/>
      <c r="AE529" s="27"/>
      <c r="AF529" s="27"/>
      <c r="AG529" s="27"/>
      <c r="AH529" s="27"/>
      <c r="AI529" s="27" t="s">
        <v>2392</v>
      </c>
      <c r="AJ529" s="28" t="s">
        <v>704</v>
      </c>
      <c r="AK529" s="27" t="s">
        <v>698</v>
      </c>
      <c r="AL529" s="27" t="s">
        <v>698</v>
      </c>
      <c r="AM529" s="27" t="s">
        <v>698</v>
      </c>
      <c r="AN529" s="27" t="s">
        <v>698</v>
      </c>
      <c r="AO529" s="27" t="s">
        <v>698</v>
      </c>
      <c r="AP529" s="27" t="s">
        <v>698</v>
      </c>
      <c r="AQ529" s="27" t="s">
        <v>698</v>
      </c>
      <c r="AR529" s="27" t="s">
        <v>698</v>
      </c>
      <c r="AS529" s="27" t="s">
        <v>698</v>
      </c>
      <c r="AT529" s="27" t="s">
        <v>698</v>
      </c>
      <c r="AU529" s="27" t="s">
        <v>698</v>
      </c>
      <c r="AV529" s="27" t="s">
        <v>698</v>
      </c>
      <c r="AW529" s="27" t="s">
        <v>698</v>
      </c>
      <c r="AX529" s="27" t="s">
        <v>698</v>
      </c>
      <c r="AY529" s="27" t="s">
        <v>698</v>
      </c>
      <c r="AZ529" s="27" t="s">
        <v>698</v>
      </c>
      <c r="BA529" s="27" t="s">
        <v>698</v>
      </c>
      <c r="BB529" s="27" t="s">
        <v>698</v>
      </c>
      <c r="BC529" s="27" t="s">
        <v>698</v>
      </c>
      <c r="BD529" s="27" t="s">
        <v>698</v>
      </c>
      <c r="BE529" s="27" t="s">
        <v>698</v>
      </c>
      <c r="BF529" s="27" t="s">
        <v>698</v>
      </c>
      <c r="BG529" s="27" t="s">
        <v>698</v>
      </c>
      <c r="BH529" s="27" t="s">
        <v>698</v>
      </c>
      <c r="BI529" s="27" t="s">
        <v>698</v>
      </c>
      <c r="BJ529" s="27" t="s">
        <v>698</v>
      </c>
      <c r="BK529" s="27" t="s">
        <v>698</v>
      </c>
      <c r="BL529" s="27" t="s">
        <v>698</v>
      </c>
      <c r="BM529" s="27" t="s">
        <v>698</v>
      </c>
      <c r="BN529" s="27" t="s">
        <v>698</v>
      </c>
      <c r="BO529" s="27" t="s">
        <v>698</v>
      </c>
      <c r="BP529" s="27" t="s">
        <v>698</v>
      </c>
      <c r="BQ529" s="27" t="s">
        <v>698</v>
      </c>
      <c r="BR529" s="27" t="s">
        <v>698</v>
      </c>
      <c r="BS529" s="27" t="s">
        <v>698</v>
      </c>
      <c r="BT529" s="27" t="s">
        <v>698</v>
      </c>
      <c r="BU529" s="27" t="s">
        <v>698</v>
      </c>
      <c r="BV529" s="27" t="s">
        <v>698</v>
      </c>
      <c r="BW529" s="27" t="s">
        <v>698</v>
      </c>
      <c r="BX529" s="27" t="s">
        <v>698</v>
      </c>
      <c r="BY529" s="27" t="s">
        <v>698</v>
      </c>
      <c r="BZ529" s="27" t="s">
        <v>698</v>
      </c>
      <c r="CA529" s="27" t="s">
        <v>698</v>
      </c>
      <c r="CB529" s="27" t="s">
        <v>698</v>
      </c>
      <c r="CC529" s="27" t="s">
        <v>698</v>
      </c>
      <c r="CD529" s="27" t="s">
        <v>698</v>
      </c>
      <c r="CE529" s="27" t="s">
        <v>698</v>
      </c>
      <c r="CF529" s="27" t="s">
        <v>698</v>
      </c>
      <c r="CG529" s="27" t="s">
        <v>698</v>
      </c>
      <c r="CH529" s="27" t="s">
        <v>698</v>
      </c>
      <c r="CI529" s="27" t="s">
        <v>698</v>
      </c>
      <c r="CJ529" s="27" t="s">
        <v>698</v>
      </c>
      <c r="CK529" s="27" t="s">
        <v>704</v>
      </c>
      <c r="CL529" s="27" t="s">
        <v>698</v>
      </c>
      <c r="CM529" s="27" t="s">
        <v>698</v>
      </c>
      <c r="CN529" s="27" t="s">
        <v>698</v>
      </c>
      <c r="CO529" s="27" t="s">
        <v>698</v>
      </c>
      <c r="CP529" s="27" t="s">
        <v>698</v>
      </c>
      <c r="CQ529" s="27" t="s">
        <v>698</v>
      </c>
      <c r="CR529" s="27" t="s">
        <v>698</v>
      </c>
      <c r="CS529" s="27" t="s">
        <v>698</v>
      </c>
      <c r="CT529" s="27" t="s">
        <v>698</v>
      </c>
      <c r="CU529" s="27" t="s">
        <v>698</v>
      </c>
      <c r="CV529" s="27" t="s">
        <v>704</v>
      </c>
      <c r="CW529" s="27" t="s">
        <v>698</v>
      </c>
      <c r="CX529" s="27" t="s">
        <v>698</v>
      </c>
      <c r="CY529" s="27" t="s">
        <v>698</v>
      </c>
      <c r="CZ529" s="27" t="s">
        <v>698</v>
      </c>
      <c r="DA529" s="27" t="s">
        <v>698</v>
      </c>
      <c r="DB529" s="27" t="s">
        <v>698</v>
      </c>
      <c r="DC529" s="27" t="s">
        <v>698</v>
      </c>
      <c r="DD529" s="27" t="s">
        <v>698</v>
      </c>
      <c r="DE529" s="27" t="s">
        <v>698</v>
      </c>
      <c r="DF529" s="27" t="s">
        <v>698</v>
      </c>
      <c r="DG529" s="27" t="s">
        <v>698</v>
      </c>
      <c r="DH529" s="27" t="s">
        <v>698</v>
      </c>
      <c r="DI529" s="27" t="s">
        <v>698</v>
      </c>
      <c r="DJ529" s="27" t="s">
        <v>698</v>
      </c>
      <c r="DK529" s="27" t="s">
        <v>698</v>
      </c>
      <c r="DL529" s="27" t="s">
        <v>698</v>
      </c>
      <c r="DM529" s="27" t="s">
        <v>698</v>
      </c>
      <c r="DN529" s="27" t="s">
        <v>698</v>
      </c>
      <c r="DO529" s="27" t="s">
        <v>698</v>
      </c>
      <c r="DP529" s="27" t="s">
        <v>698</v>
      </c>
      <c r="DQ529" s="27" t="s">
        <v>698</v>
      </c>
      <c r="DR529" s="27" t="s">
        <v>698</v>
      </c>
      <c r="DS529" s="27"/>
      <c r="DT529" s="27" t="s">
        <v>698</v>
      </c>
      <c r="DU529" s="27" t="s">
        <v>698</v>
      </c>
      <c r="DV529" s="27" t="s">
        <v>698</v>
      </c>
      <c r="DW529" s="27" t="s">
        <v>698</v>
      </c>
      <c r="DX529" s="27" t="s">
        <v>698</v>
      </c>
      <c r="DY529" s="27" t="s">
        <v>698</v>
      </c>
      <c r="DZ529" s="27" t="s">
        <v>698</v>
      </c>
      <c r="EA529" s="27" t="s">
        <v>698</v>
      </c>
      <c r="EB529" s="27" t="s">
        <v>698</v>
      </c>
      <c r="EC529" s="27" t="s">
        <v>698</v>
      </c>
      <c r="ED529" s="27" t="s">
        <v>698</v>
      </c>
      <c r="EE529" s="27" t="s">
        <v>698</v>
      </c>
      <c r="EF529" s="27" t="s">
        <v>698</v>
      </c>
      <c r="EG529" s="27" t="s">
        <v>694</v>
      </c>
      <c r="EH529" s="27" t="s">
        <v>698</v>
      </c>
      <c r="EI529" s="27" t="s">
        <v>698</v>
      </c>
      <c r="EJ529" s="27" t="s">
        <v>698</v>
      </c>
      <c r="EK529" s="27" t="s">
        <v>698</v>
      </c>
      <c r="EL529" s="27" t="s">
        <v>698</v>
      </c>
      <c r="EM529" s="27" t="s">
        <v>698</v>
      </c>
      <c r="EN529" s="27" t="s">
        <v>698</v>
      </c>
      <c r="EO529" s="27" t="s">
        <v>698</v>
      </c>
      <c r="EP529" s="27" t="s">
        <v>698</v>
      </c>
      <c r="EQ529" s="27" t="s">
        <v>698</v>
      </c>
      <c r="ER529" s="27" t="s">
        <v>698</v>
      </c>
      <c r="ES529" s="27" t="s">
        <v>698</v>
      </c>
      <c r="ET529" s="27" t="s">
        <v>698</v>
      </c>
      <c r="EU529" s="27" t="s">
        <v>698</v>
      </c>
      <c r="EV529" s="27" t="s">
        <v>698</v>
      </c>
      <c r="EW529" s="27" t="s">
        <v>698</v>
      </c>
      <c r="EX529" s="27" t="s">
        <v>698</v>
      </c>
      <c r="EY529" s="27" t="s">
        <v>698</v>
      </c>
      <c r="EZ529" s="27" t="s">
        <v>698</v>
      </c>
      <c r="FA529" s="27" t="s">
        <v>698</v>
      </c>
      <c r="FB529" s="27" t="s">
        <v>698</v>
      </c>
      <c r="FC529" s="27" t="s">
        <v>698</v>
      </c>
      <c r="FD529" s="27" t="s">
        <v>698</v>
      </c>
      <c r="FE529" s="27" t="s">
        <v>694</v>
      </c>
      <c r="FF529" s="27" t="s">
        <v>698</v>
      </c>
      <c r="FG529" s="27" t="s">
        <v>698</v>
      </c>
      <c r="FH529" s="27" t="s">
        <v>698</v>
      </c>
      <c r="FI529" s="27" t="s">
        <v>698</v>
      </c>
      <c r="FJ529" s="27" t="s">
        <v>694</v>
      </c>
      <c r="FK529" s="27" t="s">
        <v>698</v>
      </c>
      <c r="FL529" s="27" t="s">
        <v>698</v>
      </c>
      <c r="FM529" s="27" t="s">
        <v>698</v>
      </c>
      <c r="FN529" s="27" t="s">
        <v>694</v>
      </c>
      <c r="FO529" s="72" t="s">
        <v>1175</v>
      </c>
      <c r="FP529" s="72" t="s">
        <v>698</v>
      </c>
      <c r="FQ529" s="72" t="s">
        <v>1176</v>
      </c>
      <c r="FR529" s="72" t="s">
        <v>2116</v>
      </c>
      <c r="FS529" s="72" t="s">
        <v>1178</v>
      </c>
      <c r="FT529" s="72" t="s">
        <v>698</v>
      </c>
      <c r="FU529" s="72" t="s">
        <v>698</v>
      </c>
      <c r="FV529" s="72" t="s">
        <v>698</v>
      </c>
      <c r="FW529" s="78" t="s">
        <v>698</v>
      </c>
      <c r="FX529" s="78" t="s">
        <v>698</v>
      </c>
      <c r="FY529" s="72" t="s">
        <v>698</v>
      </c>
      <c r="FZ529" s="90"/>
      <c r="GA529" s="90"/>
      <c r="GB529" s="90"/>
      <c r="GC529" s="90"/>
      <c r="GD529" s="90"/>
      <c r="GE529" s="90"/>
      <c r="GF529" s="90"/>
      <c r="GG529" s="90"/>
      <c r="GH529" s="105" t="s">
        <v>1179</v>
      </c>
      <c r="GI529" s="106"/>
      <c r="GJ529" s="27"/>
      <c r="GK529" s="28"/>
      <c r="GL529" s="27"/>
    </row>
    <row r="530" spans="1:194" x14ac:dyDescent="0.25">
      <c r="A530" s="71" t="str">
        <f t="shared" si="53"/>
        <v>Expenditure: Operational Cost - Land Alienation Costs</v>
      </c>
      <c r="B530" s="27" t="s">
        <v>1190</v>
      </c>
      <c r="C530" s="27" t="str">
        <f t="shared" si="54"/>
        <v>IE010031000000000000000000000000000000</v>
      </c>
      <c r="D530" s="23" t="s">
        <v>1166</v>
      </c>
      <c r="E530" s="23" t="s">
        <v>724</v>
      </c>
      <c r="F530" s="23" t="s">
        <v>1026</v>
      </c>
      <c r="G530" s="23" t="s">
        <v>697</v>
      </c>
      <c r="H530" s="23" t="s">
        <v>697</v>
      </c>
      <c r="I530" s="23" t="s">
        <v>697</v>
      </c>
      <c r="J530" s="23" t="s">
        <v>697</v>
      </c>
      <c r="K530" s="23" t="s">
        <v>697</v>
      </c>
      <c r="L530" s="23" t="s">
        <v>697</v>
      </c>
      <c r="M530" s="23" t="s">
        <v>697</v>
      </c>
      <c r="N530" s="23" t="s">
        <v>697</v>
      </c>
      <c r="O530" s="23" t="s">
        <v>697</v>
      </c>
      <c r="P530" s="23" t="s">
        <v>697</v>
      </c>
      <c r="Q530" s="27">
        <v>0</v>
      </c>
      <c r="R530" s="28" t="s">
        <v>704</v>
      </c>
      <c r="S530" s="27" t="s">
        <v>698</v>
      </c>
      <c r="T530" s="27" t="s">
        <v>694</v>
      </c>
      <c r="U530" s="28"/>
      <c r="V530" s="27" t="s">
        <v>2393</v>
      </c>
      <c r="W530" s="27" t="s">
        <v>905</v>
      </c>
      <c r="X530" s="27"/>
      <c r="Y530" s="27" t="s">
        <v>2394</v>
      </c>
      <c r="Z530" s="27"/>
      <c r="AA530" s="27"/>
      <c r="AB530" s="27"/>
      <c r="AC530" s="27"/>
      <c r="AD530" s="27"/>
      <c r="AE530" s="27"/>
      <c r="AF530" s="27"/>
      <c r="AG530" s="27"/>
      <c r="AH530" s="27"/>
      <c r="AI530" s="27" t="s">
        <v>2395</v>
      </c>
      <c r="AJ530" s="28" t="s">
        <v>704</v>
      </c>
      <c r="AK530" s="27" t="s">
        <v>698</v>
      </c>
      <c r="AL530" s="27" t="s">
        <v>698</v>
      </c>
      <c r="AM530" s="27" t="s">
        <v>698</v>
      </c>
      <c r="AN530" s="27" t="s">
        <v>698</v>
      </c>
      <c r="AO530" s="27" t="s">
        <v>698</v>
      </c>
      <c r="AP530" s="27" t="s">
        <v>698</v>
      </c>
      <c r="AQ530" s="27" t="s">
        <v>698</v>
      </c>
      <c r="AR530" s="27" t="s">
        <v>698</v>
      </c>
      <c r="AS530" s="27" t="s">
        <v>698</v>
      </c>
      <c r="AT530" s="27" t="s">
        <v>698</v>
      </c>
      <c r="AU530" s="27" t="s">
        <v>698</v>
      </c>
      <c r="AV530" s="27" t="s">
        <v>698</v>
      </c>
      <c r="AW530" s="27" t="s">
        <v>698</v>
      </c>
      <c r="AX530" s="27" t="s">
        <v>698</v>
      </c>
      <c r="AY530" s="27" t="s">
        <v>698</v>
      </c>
      <c r="AZ530" s="27" t="s">
        <v>698</v>
      </c>
      <c r="BA530" s="27" t="s">
        <v>698</v>
      </c>
      <c r="BB530" s="27" t="s">
        <v>698</v>
      </c>
      <c r="BC530" s="27" t="s">
        <v>698</v>
      </c>
      <c r="BD530" s="27" t="s">
        <v>698</v>
      </c>
      <c r="BE530" s="27" t="s">
        <v>698</v>
      </c>
      <c r="BF530" s="27" t="s">
        <v>698</v>
      </c>
      <c r="BG530" s="27" t="s">
        <v>698</v>
      </c>
      <c r="BH530" s="27" t="s">
        <v>698</v>
      </c>
      <c r="BI530" s="27" t="s">
        <v>698</v>
      </c>
      <c r="BJ530" s="27" t="s">
        <v>698</v>
      </c>
      <c r="BK530" s="27" t="s">
        <v>698</v>
      </c>
      <c r="BL530" s="27" t="s">
        <v>698</v>
      </c>
      <c r="BM530" s="27" t="s">
        <v>698</v>
      </c>
      <c r="BN530" s="27" t="s">
        <v>698</v>
      </c>
      <c r="BO530" s="27" t="s">
        <v>698</v>
      </c>
      <c r="BP530" s="27" t="s">
        <v>698</v>
      </c>
      <c r="BQ530" s="27" t="s">
        <v>698</v>
      </c>
      <c r="BR530" s="27" t="s">
        <v>698</v>
      </c>
      <c r="BS530" s="27" t="s">
        <v>698</v>
      </c>
      <c r="BT530" s="27" t="s">
        <v>698</v>
      </c>
      <c r="BU530" s="27" t="s">
        <v>698</v>
      </c>
      <c r="BV530" s="27" t="s">
        <v>698</v>
      </c>
      <c r="BW530" s="27" t="s">
        <v>698</v>
      </c>
      <c r="BX530" s="27" t="s">
        <v>698</v>
      </c>
      <c r="BY530" s="27" t="s">
        <v>698</v>
      </c>
      <c r="BZ530" s="27" t="s">
        <v>698</v>
      </c>
      <c r="CA530" s="27" t="s">
        <v>698</v>
      </c>
      <c r="CB530" s="27" t="s">
        <v>698</v>
      </c>
      <c r="CC530" s="27" t="s">
        <v>698</v>
      </c>
      <c r="CD530" s="27" t="s">
        <v>698</v>
      </c>
      <c r="CE530" s="27" t="s">
        <v>698</v>
      </c>
      <c r="CF530" s="27" t="s">
        <v>698</v>
      </c>
      <c r="CG530" s="27" t="s">
        <v>698</v>
      </c>
      <c r="CH530" s="27" t="s">
        <v>698</v>
      </c>
      <c r="CI530" s="27" t="s">
        <v>698</v>
      </c>
      <c r="CJ530" s="27" t="s">
        <v>698</v>
      </c>
      <c r="CK530" s="27" t="s">
        <v>704</v>
      </c>
      <c r="CL530" s="27" t="s">
        <v>698</v>
      </c>
      <c r="CM530" s="27" t="s">
        <v>698</v>
      </c>
      <c r="CN530" s="27" t="s">
        <v>698</v>
      </c>
      <c r="CO530" s="27" t="s">
        <v>698</v>
      </c>
      <c r="CP530" s="27" t="s">
        <v>698</v>
      </c>
      <c r="CQ530" s="27" t="s">
        <v>698</v>
      </c>
      <c r="CR530" s="27" t="s">
        <v>698</v>
      </c>
      <c r="CS530" s="27" t="s">
        <v>698</v>
      </c>
      <c r="CT530" s="27" t="s">
        <v>698</v>
      </c>
      <c r="CU530" s="27" t="s">
        <v>698</v>
      </c>
      <c r="CV530" s="27" t="s">
        <v>704</v>
      </c>
      <c r="CW530" s="27" t="s">
        <v>698</v>
      </c>
      <c r="CX530" s="27" t="s">
        <v>698</v>
      </c>
      <c r="CY530" s="27" t="s">
        <v>698</v>
      </c>
      <c r="CZ530" s="27" t="s">
        <v>698</v>
      </c>
      <c r="DA530" s="27" t="s">
        <v>698</v>
      </c>
      <c r="DB530" s="27" t="s">
        <v>704</v>
      </c>
      <c r="DC530" s="27" t="s">
        <v>704</v>
      </c>
      <c r="DD530" s="27" t="s">
        <v>704</v>
      </c>
      <c r="DE530" s="27" t="s">
        <v>704</v>
      </c>
      <c r="DF530" s="27" t="s">
        <v>698</v>
      </c>
      <c r="DG530" s="27" t="s">
        <v>698</v>
      </c>
      <c r="DH530" s="27" t="s">
        <v>698</v>
      </c>
      <c r="DI530" s="27" t="s">
        <v>698</v>
      </c>
      <c r="DJ530" s="27" t="s">
        <v>698</v>
      </c>
      <c r="DK530" s="27" t="s">
        <v>698</v>
      </c>
      <c r="DL530" s="27" t="s">
        <v>698</v>
      </c>
      <c r="DM530" s="27" t="s">
        <v>698</v>
      </c>
      <c r="DN530" s="27" t="s">
        <v>698</v>
      </c>
      <c r="DO530" s="27" t="s">
        <v>698</v>
      </c>
      <c r="DP530" s="27" t="s">
        <v>698</v>
      </c>
      <c r="DQ530" s="27" t="s">
        <v>698</v>
      </c>
      <c r="DR530" s="27" t="s">
        <v>698</v>
      </c>
      <c r="DS530" s="27"/>
      <c r="DT530" s="27" t="s">
        <v>698</v>
      </c>
      <c r="DU530" s="27" t="s">
        <v>698</v>
      </c>
      <c r="DV530" s="27" t="s">
        <v>698</v>
      </c>
      <c r="DW530" s="27" t="s">
        <v>698</v>
      </c>
      <c r="DX530" s="27" t="s">
        <v>698</v>
      </c>
      <c r="DY530" s="27" t="s">
        <v>698</v>
      </c>
      <c r="DZ530" s="27" t="s">
        <v>698</v>
      </c>
      <c r="EA530" s="27" t="s">
        <v>698</v>
      </c>
      <c r="EB530" s="27" t="s">
        <v>698</v>
      </c>
      <c r="EC530" s="27" t="s">
        <v>698</v>
      </c>
      <c r="ED530" s="27" t="s">
        <v>698</v>
      </c>
      <c r="EE530" s="27" t="s">
        <v>698</v>
      </c>
      <c r="EF530" s="27" t="s">
        <v>698</v>
      </c>
      <c r="EG530" s="27" t="s">
        <v>694</v>
      </c>
      <c r="EH530" s="27" t="s">
        <v>698</v>
      </c>
      <c r="EI530" s="27" t="s">
        <v>698</v>
      </c>
      <c r="EJ530" s="27" t="s">
        <v>698</v>
      </c>
      <c r="EK530" s="27" t="s">
        <v>698</v>
      </c>
      <c r="EL530" s="27" t="s">
        <v>698</v>
      </c>
      <c r="EM530" s="27" t="s">
        <v>698</v>
      </c>
      <c r="EN530" s="27" t="s">
        <v>698</v>
      </c>
      <c r="EO530" s="27" t="s">
        <v>698</v>
      </c>
      <c r="EP530" s="27" t="s">
        <v>698</v>
      </c>
      <c r="EQ530" s="27" t="s">
        <v>698</v>
      </c>
      <c r="ER530" s="27" t="s">
        <v>698</v>
      </c>
      <c r="ES530" s="27" t="s">
        <v>698</v>
      </c>
      <c r="ET530" s="27" t="s">
        <v>698</v>
      </c>
      <c r="EU530" s="27" t="s">
        <v>698</v>
      </c>
      <c r="EV530" s="27" t="s">
        <v>698</v>
      </c>
      <c r="EW530" s="27" t="s">
        <v>698</v>
      </c>
      <c r="EX530" s="27" t="s">
        <v>698</v>
      </c>
      <c r="EY530" s="27" t="s">
        <v>698</v>
      </c>
      <c r="EZ530" s="27" t="s">
        <v>698</v>
      </c>
      <c r="FA530" s="27" t="s">
        <v>698</v>
      </c>
      <c r="FB530" s="27" t="s">
        <v>698</v>
      </c>
      <c r="FC530" s="27" t="s">
        <v>698</v>
      </c>
      <c r="FD530" s="27" t="s">
        <v>698</v>
      </c>
      <c r="FE530" s="27" t="s">
        <v>694</v>
      </c>
      <c r="FF530" s="27" t="s">
        <v>698</v>
      </c>
      <c r="FG530" s="27" t="s">
        <v>698</v>
      </c>
      <c r="FH530" s="27" t="s">
        <v>698</v>
      </c>
      <c r="FI530" s="27" t="s">
        <v>698</v>
      </c>
      <c r="FJ530" s="27" t="s">
        <v>694</v>
      </c>
      <c r="FK530" s="27" t="s">
        <v>698</v>
      </c>
      <c r="FL530" s="27" t="s">
        <v>698</v>
      </c>
      <c r="FM530" s="27" t="s">
        <v>698</v>
      </c>
      <c r="FN530" s="27" t="s">
        <v>694</v>
      </c>
      <c r="FO530" s="72" t="s">
        <v>1175</v>
      </c>
      <c r="FP530" s="72" t="s">
        <v>698</v>
      </c>
      <c r="FQ530" s="72" t="s">
        <v>1176</v>
      </c>
      <c r="FR530" s="72" t="s">
        <v>2116</v>
      </c>
      <c r="FS530" s="72" t="s">
        <v>1178</v>
      </c>
      <c r="FT530" s="72" t="s">
        <v>698</v>
      </c>
      <c r="FU530" s="72" t="s">
        <v>698</v>
      </c>
      <c r="FV530" s="72" t="s">
        <v>698</v>
      </c>
      <c r="FW530" s="78" t="s">
        <v>698</v>
      </c>
      <c r="FX530" s="78" t="s">
        <v>698</v>
      </c>
      <c r="FY530" s="72" t="s">
        <v>698</v>
      </c>
      <c r="FZ530" s="90"/>
      <c r="GA530" s="90"/>
      <c r="GB530" s="90"/>
      <c r="GC530" s="90"/>
      <c r="GD530" s="90"/>
      <c r="GE530" s="90"/>
      <c r="GF530" s="90"/>
      <c r="GG530" s="90"/>
      <c r="GH530" s="105" t="s">
        <v>1179</v>
      </c>
      <c r="GI530" s="106"/>
      <c r="GJ530" s="27"/>
      <c r="GK530" s="28"/>
      <c r="GL530" s="27"/>
    </row>
    <row r="531" spans="1:194" x14ac:dyDescent="0.25">
      <c r="A531" s="71" t="str">
        <f t="shared" si="53"/>
        <v>Expenditure: Operational Cost - Learnerships and Internships</v>
      </c>
      <c r="B531" s="27" t="s">
        <v>2209</v>
      </c>
      <c r="C531" s="27" t="str">
        <f t="shared" si="54"/>
        <v>IE010032000000000000000000000000000000</v>
      </c>
      <c r="D531" s="23" t="s">
        <v>1166</v>
      </c>
      <c r="E531" s="23" t="s">
        <v>724</v>
      </c>
      <c r="F531" s="23" t="s">
        <v>1027</v>
      </c>
      <c r="G531" s="23" t="s">
        <v>697</v>
      </c>
      <c r="H531" s="23" t="s">
        <v>697</v>
      </c>
      <c r="I531" s="23" t="s">
        <v>697</v>
      </c>
      <c r="J531" s="23" t="s">
        <v>697</v>
      </c>
      <c r="K531" s="23" t="s">
        <v>697</v>
      </c>
      <c r="L531" s="23" t="s">
        <v>697</v>
      </c>
      <c r="M531" s="23" t="s">
        <v>697</v>
      </c>
      <c r="N531" s="23" t="s">
        <v>697</v>
      </c>
      <c r="O531" s="23" t="s">
        <v>697</v>
      </c>
      <c r="P531" s="23" t="s">
        <v>697</v>
      </c>
      <c r="Q531" s="27">
        <v>0</v>
      </c>
      <c r="R531" s="28" t="s">
        <v>704</v>
      </c>
      <c r="S531" s="27" t="s">
        <v>698</v>
      </c>
      <c r="T531" s="28" t="s">
        <v>694</v>
      </c>
      <c r="U531" s="28"/>
      <c r="V531" s="27" t="s">
        <v>2396</v>
      </c>
      <c r="W531" s="27" t="s">
        <v>905</v>
      </c>
      <c r="X531" s="27"/>
      <c r="Y531" s="27" t="s">
        <v>2397</v>
      </c>
      <c r="Z531" s="27"/>
      <c r="AA531" s="27"/>
      <c r="AB531" s="27"/>
      <c r="AC531" s="27"/>
      <c r="AD531" s="27"/>
      <c r="AE531" s="27"/>
      <c r="AF531" s="27"/>
      <c r="AG531" s="27"/>
      <c r="AH531" s="27"/>
      <c r="AI531" s="27" t="s">
        <v>2398</v>
      </c>
      <c r="AJ531" s="28" t="s">
        <v>704</v>
      </c>
      <c r="AK531" s="27" t="s">
        <v>704</v>
      </c>
      <c r="AL531" s="27" t="s">
        <v>704</v>
      </c>
      <c r="AM531" s="27" t="s">
        <v>704</v>
      </c>
      <c r="AN531" s="27" t="s">
        <v>704</v>
      </c>
      <c r="AO531" s="27" t="s">
        <v>704</v>
      </c>
      <c r="AP531" s="27" t="s">
        <v>704</v>
      </c>
      <c r="AQ531" s="27" t="s">
        <v>704</v>
      </c>
      <c r="AR531" s="27" t="s">
        <v>704</v>
      </c>
      <c r="AS531" s="27" t="s">
        <v>704</v>
      </c>
      <c r="AT531" s="27" t="s">
        <v>704</v>
      </c>
      <c r="AU531" s="27" t="s">
        <v>704</v>
      </c>
      <c r="AV531" s="27" t="s">
        <v>704</v>
      </c>
      <c r="AW531" s="27" t="s">
        <v>704</v>
      </c>
      <c r="AX531" s="27" t="s">
        <v>704</v>
      </c>
      <c r="AY531" s="27" t="s">
        <v>704</v>
      </c>
      <c r="AZ531" s="27" t="s">
        <v>704</v>
      </c>
      <c r="BA531" s="27" t="s">
        <v>704</v>
      </c>
      <c r="BB531" s="27" t="s">
        <v>704</v>
      </c>
      <c r="BC531" s="27" t="s">
        <v>704</v>
      </c>
      <c r="BD531" s="27" t="s">
        <v>704</v>
      </c>
      <c r="BE531" s="27" t="s">
        <v>704</v>
      </c>
      <c r="BF531" s="27" t="s">
        <v>704</v>
      </c>
      <c r="BG531" s="27" t="s">
        <v>704</v>
      </c>
      <c r="BH531" s="27" t="s">
        <v>704</v>
      </c>
      <c r="BI531" s="27" t="s">
        <v>704</v>
      </c>
      <c r="BJ531" s="27" t="s">
        <v>704</v>
      </c>
      <c r="BK531" s="27" t="s">
        <v>704</v>
      </c>
      <c r="BL531" s="27" t="s">
        <v>704</v>
      </c>
      <c r="BM531" s="27" t="s">
        <v>704</v>
      </c>
      <c r="BN531" s="27" t="s">
        <v>704</v>
      </c>
      <c r="BO531" s="27" t="s">
        <v>704</v>
      </c>
      <c r="BP531" s="27" t="s">
        <v>704</v>
      </c>
      <c r="BQ531" s="27" t="s">
        <v>704</v>
      </c>
      <c r="BR531" s="27" t="s">
        <v>704</v>
      </c>
      <c r="BS531" s="27" t="s">
        <v>704</v>
      </c>
      <c r="BT531" s="27" t="s">
        <v>704</v>
      </c>
      <c r="BU531" s="27" t="s">
        <v>704</v>
      </c>
      <c r="BV531" s="27" t="s">
        <v>704</v>
      </c>
      <c r="BW531" s="27" t="s">
        <v>704</v>
      </c>
      <c r="BX531" s="27" t="s">
        <v>704</v>
      </c>
      <c r="BY531" s="27" t="s">
        <v>704</v>
      </c>
      <c r="BZ531" s="27" t="s">
        <v>704</v>
      </c>
      <c r="CA531" s="27" t="s">
        <v>704</v>
      </c>
      <c r="CB531" s="27" t="s">
        <v>704</v>
      </c>
      <c r="CC531" s="27" t="s">
        <v>704</v>
      </c>
      <c r="CD531" s="27" t="s">
        <v>704</v>
      </c>
      <c r="CE531" s="27" t="s">
        <v>704</v>
      </c>
      <c r="CF531" s="27" t="s">
        <v>704</v>
      </c>
      <c r="CG531" s="27" t="s">
        <v>704</v>
      </c>
      <c r="CH531" s="27" t="s">
        <v>704</v>
      </c>
      <c r="CI531" s="27" t="s">
        <v>704</v>
      </c>
      <c r="CJ531" s="27" t="s">
        <v>704</v>
      </c>
      <c r="CK531" s="27" t="s">
        <v>704</v>
      </c>
      <c r="CL531" s="27" t="s">
        <v>704</v>
      </c>
      <c r="CM531" s="27" t="s">
        <v>704</v>
      </c>
      <c r="CN531" s="27" t="s">
        <v>704</v>
      </c>
      <c r="CO531" s="27" t="s">
        <v>704</v>
      </c>
      <c r="CP531" s="27" t="s">
        <v>704</v>
      </c>
      <c r="CQ531" s="27" t="s">
        <v>704</v>
      </c>
      <c r="CR531" s="27" t="s">
        <v>704</v>
      </c>
      <c r="CS531" s="27" t="s">
        <v>704</v>
      </c>
      <c r="CT531" s="27" t="s">
        <v>704</v>
      </c>
      <c r="CU531" s="27" t="s">
        <v>704</v>
      </c>
      <c r="CV531" s="27" t="s">
        <v>704</v>
      </c>
      <c r="CW531" s="27" t="s">
        <v>704</v>
      </c>
      <c r="CX531" s="27" t="s">
        <v>704</v>
      </c>
      <c r="CY531" s="27" t="s">
        <v>704</v>
      </c>
      <c r="CZ531" s="27" t="s">
        <v>704</v>
      </c>
      <c r="DA531" s="27" t="s">
        <v>704</v>
      </c>
      <c r="DB531" s="27" t="s">
        <v>698</v>
      </c>
      <c r="DC531" s="27" t="s">
        <v>698</v>
      </c>
      <c r="DD531" s="27" t="s">
        <v>698</v>
      </c>
      <c r="DE531" s="27" t="s">
        <v>698</v>
      </c>
      <c r="DF531" s="27" t="s">
        <v>704</v>
      </c>
      <c r="DG531" s="27" t="s">
        <v>704</v>
      </c>
      <c r="DH531" s="27" t="s">
        <v>704</v>
      </c>
      <c r="DI531" s="27" t="s">
        <v>704</v>
      </c>
      <c r="DJ531" s="27" t="s">
        <v>704</v>
      </c>
      <c r="DK531" s="27" t="s">
        <v>704</v>
      </c>
      <c r="DL531" s="27" t="s">
        <v>704</v>
      </c>
      <c r="DM531" s="27" t="s">
        <v>704</v>
      </c>
      <c r="DN531" s="27" t="s">
        <v>704</v>
      </c>
      <c r="DO531" s="27" t="s">
        <v>704</v>
      </c>
      <c r="DP531" s="27" t="s">
        <v>704</v>
      </c>
      <c r="DQ531" s="27" t="s">
        <v>704</v>
      </c>
      <c r="DR531" s="27" t="s">
        <v>704</v>
      </c>
      <c r="DS531" s="27"/>
      <c r="DT531" s="27" t="s">
        <v>704</v>
      </c>
      <c r="DU531" s="27" t="s">
        <v>704</v>
      </c>
      <c r="DV531" s="27" t="s">
        <v>704</v>
      </c>
      <c r="DW531" s="27" t="s">
        <v>704</v>
      </c>
      <c r="DX531" s="27" t="s">
        <v>704</v>
      </c>
      <c r="DY531" s="27" t="s">
        <v>704</v>
      </c>
      <c r="DZ531" s="27" t="s">
        <v>704</v>
      </c>
      <c r="EA531" s="27" t="s">
        <v>704</v>
      </c>
      <c r="EB531" s="27" t="s">
        <v>704</v>
      </c>
      <c r="EC531" s="27" t="s">
        <v>704</v>
      </c>
      <c r="ED531" s="27" t="s">
        <v>704</v>
      </c>
      <c r="EE531" s="27" t="s">
        <v>704</v>
      </c>
      <c r="EF531" s="27" t="s">
        <v>704</v>
      </c>
      <c r="EG531" s="27" t="s">
        <v>694</v>
      </c>
      <c r="EH531" s="27" t="s">
        <v>704</v>
      </c>
      <c r="EI531" s="27" t="s">
        <v>704</v>
      </c>
      <c r="EJ531" s="27" t="s">
        <v>704</v>
      </c>
      <c r="EK531" s="27" t="s">
        <v>704</v>
      </c>
      <c r="EL531" s="27" t="s">
        <v>704</v>
      </c>
      <c r="EM531" s="27" t="s">
        <v>704</v>
      </c>
      <c r="EN531" s="27" t="s">
        <v>704</v>
      </c>
      <c r="EO531" s="27" t="s">
        <v>704</v>
      </c>
      <c r="EP531" s="27" t="s">
        <v>704</v>
      </c>
      <c r="EQ531" s="27" t="s">
        <v>704</v>
      </c>
      <c r="ER531" s="27" t="s">
        <v>704</v>
      </c>
      <c r="ES531" s="27" t="s">
        <v>704</v>
      </c>
      <c r="ET531" s="27" t="s">
        <v>704</v>
      </c>
      <c r="EU531" s="27" t="s">
        <v>704</v>
      </c>
      <c r="EV531" s="27" t="s">
        <v>704</v>
      </c>
      <c r="EW531" s="27" t="s">
        <v>704</v>
      </c>
      <c r="EX531" s="27" t="s">
        <v>704</v>
      </c>
      <c r="EY531" s="27" t="s">
        <v>704</v>
      </c>
      <c r="EZ531" s="27" t="s">
        <v>704</v>
      </c>
      <c r="FA531" s="27" t="s">
        <v>704</v>
      </c>
      <c r="FB531" s="27" t="s">
        <v>704</v>
      </c>
      <c r="FC531" s="27" t="s">
        <v>704</v>
      </c>
      <c r="FD531" s="27" t="s">
        <v>704</v>
      </c>
      <c r="FE531" s="27" t="s">
        <v>694</v>
      </c>
      <c r="FF531" s="27" t="s">
        <v>704</v>
      </c>
      <c r="FG531" s="27" t="s">
        <v>704</v>
      </c>
      <c r="FH531" s="27" t="s">
        <v>704</v>
      </c>
      <c r="FI531" s="27" t="s">
        <v>704</v>
      </c>
      <c r="FJ531" s="27" t="s">
        <v>694</v>
      </c>
      <c r="FK531" s="27" t="s">
        <v>704</v>
      </c>
      <c r="FL531" s="27" t="s">
        <v>704</v>
      </c>
      <c r="FM531" s="27" t="s">
        <v>704</v>
      </c>
      <c r="FN531" s="27" t="s">
        <v>694</v>
      </c>
      <c r="FO531" s="72" t="s">
        <v>1175</v>
      </c>
      <c r="FP531" s="72" t="s">
        <v>698</v>
      </c>
      <c r="FQ531" s="72" t="s">
        <v>1176</v>
      </c>
      <c r="FR531" s="72" t="s">
        <v>2116</v>
      </c>
      <c r="FS531" s="72" t="s">
        <v>1178</v>
      </c>
      <c r="FT531" s="72" t="s">
        <v>698</v>
      </c>
      <c r="FU531" s="72" t="s">
        <v>698</v>
      </c>
      <c r="FV531" s="72" t="s">
        <v>698</v>
      </c>
      <c r="FW531" s="78" t="s">
        <v>698</v>
      </c>
      <c r="FX531" s="78" t="s">
        <v>698</v>
      </c>
      <c r="FY531" s="72" t="s">
        <v>698</v>
      </c>
      <c r="FZ531" s="90"/>
      <c r="GA531" s="90"/>
      <c r="GB531" s="90"/>
      <c r="GC531" s="90"/>
      <c r="GD531" s="90"/>
      <c r="GE531" s="90"/>
      <c r="GF531" s="90"/>
      <c r="GG531" s="90"/>
      <c r="GH531" s="105" t="s">
        <v>1179</v>
      </c>
      <c r="GI531" s="106"/>
      <c r="GJ531" s="27"/>
      <c r="GK531" s="28"/>
      <c r="GL531" s="27"/>
    </row>
    <row r="532" spans="1:194" x14ac:dyDescent="0.25">
      <c r="A532" s="71" t="str">
        <f t="shared" si="53"/>
        <v>Expenditure: Operational Cost - Levies Paid - Water Resource Management Charges</v>
      </c>
      <c r="B532" s="27" t="s">
        <v>2209</v>
      </c>
      <c r="C532" s="27" t="str">
        <f t="shared" si="54"/>
        <v>IE010033000000000000000000000000000000</v>
      </c>
      <c r="D532" s="23" t="s">
        <v>1166</v>
      </c>
      <c r="E532" s="23" t="s">
        <v>724</v>
      </c>
      <c r="F532" s="23" t="s">
        <v>1028</v>
      </c>
      <c r="G532" s="23" t="s">
        <v>697</v>
      </c>
      <c r="H532" s="23" t="s">
        <v>697</v>
      </c>
      <c r="I532" s="23" t="s">
        <v>697</v>
      </c>
      <c r="J532" s="23" t="s">
        <v>697</v>
      </c>
      <c r="K532" s="23" t="s">
        <v>697</v>
      </c>
      <c r="L532" s="23" t="s">
        <v>697</v>
      </c>
      <c r="M532" s="23" t="s">
        <v>697</v>
      </c>
      <c r="N532" s="23" t="s">
        <v>697</v>
      </c>
      <c r="O532" s="23" t="s">
        <v>697</v>
      </c>
      <c r="P532" s="23" t="s">
        <v>697</v>
      </c>
      <c r="Q532" s="27">
        <v>0</v>
      </c>
      <c r="R532" s="27" t="s">
        <v>704</v>
      </c>
      <c r="S532" s="27" t="s">
        <v>698</v>
      </c>
      <c r="T532" s="28" t="s">
        <v>694</v>
      </c>
      <c r="U532" s="28"/>
      <c r="V532" s="27" t="s">
        <v>2399</v>
      </c>
      <c r="W532" s="27" t="s">
        <v>905</v>
      </c>
      <c r="X532" s="27"/>
      <c r="Y532" s="27" t="s">
        <v>2400</v>
      </c>
      <c r="Z532" s="27"/>
      <c r="AA532" s="27"/>
      <c r="AB532" s="27"/>
      <c r="AC532" s="27"/>
      <c r="AD532" s="27"/>
      <c r="AE532" s="27"/>
      <c r="AF532" s="27"/>
      <c r="AG532" s="27"/>
      <c r="AH532" s="27"/>
      <c r="AI532" s="27" t="s">
        <v>2401</v>
      </c>
      <c r="AJ532" s="28" t="s">
        <v>704</v>
      </c>
      <c r="AK532" s="27" t="s">
        <v>698</v>
      </c>
      <c r="AL532" s="27" t="s">
        <v>698</v>
      </c>
      <c r="AM532" s="27" t="s">
        <v>698</v>
      </c>
      <c r="AN532" s="27" t="s">
        <v>698</v>
      </c>
      <c r="AO532" s="27" t="s">
        <v>698</v>
      </c>
      <c r="AP532" s="27" t="s">
        <v>698</v>
      </c>
      <c r="AQ532" s="27" t="s">
        <v>698</v>
      </c>
      <c r="AR532" s="27" t="s">
        <v>698</v>
      </c>
      <c r="AS532" s="27" t="s">
        <v>698</v>
      </c>
      <c r="AT532" s="27" t="s">
        <v>698</v>
      </c>
      <c r="AU532" s="27" t="s">
        <v>698</v>
      </c>
      <c r="AV532" s="27" t="s">
        <v>698</v>
      </c>
      <c r="AW532" s="27" t="s">
        <v>698</v>
      </c>
      <c r="AX532" s="27" t="s">
        <v>698</v>
      </c>
      <c r="AY532" s="27" t="s">
        <v>698</v>
      </c>
      <c r="AZ532" s="27" t="s">
        <v>698</v>
      </c>
      <c r="BA532" s="27" t="s">
        <v>698</v>
      </c>
      <c r="BB532" s="27" t="s">
        <v>698</v>
      </c>
      <c r="BC532" s="27" t="s">
        <v>698</v>
      </c>
      <c r="BD532" s="27" t="s">
        <v>698</v>
      </c>
      <c r="BE532" s="27" t="s">
        <v>698</v>
      </c>
      <c r="BF532" s="27" t="s">
        <v>698</v>
      </c>
      <c r="BG532" s="27" t="s">
        <v>698</v>
      </c>
      <c r="BH532" s="27" t="s">
        <v>698</v>
      </c>
      <c r="BI532" s="27" t="s">
        <v>698</v>
      </c>
      <c r="BJ532" s="27" t="s">
        <v>698</v>
      </c>
      <c r="BK532" s="27" t="s">
        <v>698</v>
      </c>
      <c r="BL532" s="27" t="s">
        <v>698</v>
      </c>
      <c r="BM532" s="27" t="s">
        <v>698</v>
      </c>
      <c r="BN532" s="27" t="s">
        <v>698</v>
      </c>
      <c r="BO532" s="27" t="s">
        <v>698</v>
      </c>
      <c r="BP532" s="27" t="s">
        <v>698</v>
      </c>
      <c r="BQ532" s="27" t="s">
        <v>698</v>
      </c>
      <c r="BR532" s="27" t="s">
        <v>698</v>
      </c>
      <c r="BS532" s="27" t="s">
        <v>698</v>
      </c>
      <c r="BT532" s="27" t="s">
        <v>698</v>
      </c>
      <c r="BU532" s="27" t="s">
        <v>698</v>
      </c>
      <c r="BV532" s="27" t="s">
        <v>698</v>
      </c>
      <c r="BW532" s="27" t="s">
        <v>698</v>
      </c>
      <c r="BX532" s="27" t="s">
        <v>698</v>
      </c>
      <c r="BY532" s="27" t="s">
        <v>698</v>
      </c>
      <c r="BZ532" s="27" t="s">
        <v>698</v>
      </c>
      <c r="CA532" s="27" t="s">
        <v>698</v>
      </c>
      <c r="CB532" s="27" t="s">
        <v>698</v>
      </c>
      <c r="CC532" s="27" t="s">
        <v>698</v>
      </c>
      <c r="CD532" s="27" t="s">
        <v>698</v>
      </c>
      <c r="CE532" s="27" t="s">
        <v>698</v>
      </c>
      <c r="CF532" s="27" t="s">
        <v>698</v>
      </c>
      <c r="CG532" s="27" t="s">
        <v>698</v>
      </c>
      <c r="CH532" s="27" t="s">
        <v>698</v>
      </c>
      <c r="CI532" s="27" t="s">
        <v>698</v>
      </c>
      <c r="CJ532" s="27" t="s">
        <v>698</v>
      </c>
      <c r="CK532" s="27" t="s">
        <v>698</v>
      </c>
      <c r="CL532" s="27" t="s">
        <v>698</v>
      </c>
      <c r="CM532" s="27" t="s">
        <v>698</v>
      </c>
      <c r="CN532" s="27" t="s">
        <v>698</v>
      </c>
      <c r="CO532" s="27" t="s">
        <v>698</v>
      </c>
      <c r="CP532" s="27" t="s">
        <v>698</v>
      </c>
      <c r="CQ532" s="27" t="s">
        <v>698</v>
      </c>
      <c r="CR532" s="27" t="s">
        <v>698</v>
      </c>
      <c r="CS532" s="27" t="s">
        <v>698</v>
      </c>
      <c r="CT532" s="27" t="s">
        <v>698</v>
      </c>
      <c r="CU532" s="27" t="s">
        <v>698</v>
      </c>
      <c r="CV532" s="27" t="s">
        <v>698</v>
      </c>
      <c r="CW532" s="27" t="s">
        <v>698</v>
      </c>
      <c r="CX532" s="27" t="s">
        <v>698</v>
      </c>
      <c r="CY532" s="27" t="s">
        <v>698</v>
      </c>
      <c r="CZ532" s="27" t="s">
        <v>698</v>
      </c>
      <c r="DA532" s="27" t="s">
        <v>698</v>
      </c>
      <c r="DB532" s="27" t="s">
        <v>698</v>
      </c>
      <c r="DC532" s="27" t="s">
        <v>698</v>
      </c>
      <c r="DD532" s="27" t="s">
        <v>698</v>
      </c>
      <c r="DE532" s="27" t="s">
        <v>698</v>
      </c>
      <c r="DF532" s="27" t="s">
        <v>698</v>
      </c>
      <c r="DG532" s="27" t="s">
        <v>698</v>
      </c>
      <c r="DH532" s="27" t="s">
        <v>698</v>
      </c>
      <c r="DI532" s="27" t="s">
        <v>698</v>
      </c>
      <c r="DJ532" s="27" t="s">
        <v>698</v>
      </c>
      <c r="DK532" s="27" t="s">
        <v>698</v>
      </c>
      <c r="DL532" s="27" t="s">
        <v>698</v>
      </c>
      <c r="DM532" s="27" t="s">
        <v>698</v>
      </c>
      <c r="DN532" s="27" t="s">
        <v>698</v>
      </c>
      <c r="DO532" s="27" t="s">
        <v>698</v>
      </c>
      <c r="DP532" s="27" t="s">
        <v>698</v>
      </c>
      <c r="DQ532" s="27" t="s">
        <v>698</v>
      </c>
      <c r="DR532" s="27" t="s">
        <v>698</v>
      </c>
      <c r="DS532" s="27"/>
      <c r="DT532" s="27" t="s">
        <v>698</v>
      </c>
      <c r="DU532" s="27" t="s">
        <v>698</v>
      </c>
      <c r="DV532" s="27" t="s">
        <v>698</v>
      </c>
      <c r="DW532" s="27" t="s">
        <v>698</v>
      </c>
      <c r="DX532" s="27" t="s">
        <v>698</v>
      </c>
      <c r="DY532" s="27" t="s">
        <v>698</v>
      </c>
      <c r="DZ532" s="27" t="s">
        <v>698</v>
      </c>
      <c r="EA532" s="27" t="s">
        <v>698</v>
      </c>
      <c r="EB532" s="27" t="s">
        <v>698</v>
      </c>
      <c r="EC532" s="27" t="s">
        <v>698</v>
      </c>
      <c r="ED532" s="27" t="s">
        <v>698</v>
      </c>
      <c r="EE532" s="27" t="s">
        <v>698</v>
      </c>
      <c r="EF532" s="27" t="s">
        <v>698</v>
      </c>
      <c r="EG532" s="27" t="s">
        <v>694</v>
      </c>
      <c r="EH532" s="27" t="s">
        <v>698</v>
      </c>
      <c r="EI532" s="27" t="s">
        <v>698</v>
      </c>
      <c r="EJ532" s="27" t="s">
        <v>698</v>
      </c>
      <c r="EK532" s="27" t="s">
        <v>698</v>
      </c>
      <c r="EL532" s="27" t="s">
        <v>698</v>
      </c>
      <c r="EM532" s="27" t="s">
        <v>698</v>
      </c>
      <c r="EN532" s="27" t="s">
        <v>698</v>
      </c>
      <c r="EO532" s="27" t="s">
        <v>698</v>
      </c>
      <c r="EP532" s="27" t="s">
        <v>698</v>
      </c>
      <c r="EQ532" s="27" t="s">
        <v>698</v>
      </c>
      <c r="ER532" s="27" t="s">
        <v>698</v>
      </c>
      <c r="ES532" s="27" t="s">
        <v>698</v>
      </c>
      <c r="ET532" s="27" t="s">
        <v>698</v>
      </c>
      <c r="EU532" s="27" t="s">
        <v>698</v>
      </c>
      <c r="EV532" s="27" t="s">
        <v>698</v>
      </c>
      <c r="EW532" s="27" t="s">
        <v>698</v>
      </c>
      <c r="EX532" s="27" t="s">
        <v>698</v>
      </c>
      <c r="EY532" s="27" t="s">
        <v>698</v>
      </c>
      <c r="EZ532" s="27" t="s">
        <v>698</v>
      </c>
      <c r="FA532" s="27" t="s">
        <v>698</v>
      </c>
      <c r="FB532" s="27" t="s">
        <v>698</v>
      </c>
      <c r="FC532" s="27" t="s">
        <v>698</v>
      </c>
      <c r="FD532" s="27" t="s">
        <v>698</v>
      </c>
      <c r="FE532" s="27" t="s">
        <v>694</v>
      </c>
      <c r="FF532" s="27" t="s">
        <v>698</v>
      </c>
      <c r="FG532" s="27" t="s">
        <v>698</v>
      </c>
      <c r="FH532" s="27" t="s">
        <v>698</v>
      </c>
      <c r="FI532" s="27" t="s">
        <v>698</v>
      </c>
      <c r="FJ532" s="27" t="s">
        <v>694</v>
      </c>
      <c r="FK532" s="27" t="s">
        <v>704</v>
      </c>
      <c r="FL532" s="27" t="s">
        <v>704</v>
      </c>
      <c r="FM532" s="27" t="s">
        <v>704</v>
      </c>
      <c r="FN532" s="27" t="s">
        <v>694</v>
      </c>
      <c r="FO532" s="72" t="s">
        <v>1175</v>
      </c>
      <c r="FP532" s="72" t="s">
        <v>698</v>
      </c>
      <c r="FQ532" s="72" t="s">
        <v>1176</v>
      </c>
      <c r="FR532" s="72" t="s">
        <v>2116</v>
      </c>
      <c r="FS532" s="72" t="s">
        <v>1178</v>
      </c>
      <c r="FT532" s="72" t="s">
        <v>698</v>
      </c>
      <c r="FU532" s="72" t="s">
        <v>698</v>
      </c>
      <c r="FV532" s="72" t="s">
        <v>698</v>
      </c>
      <c r="FW532" s="78" t="s">
        <v>698</v>
      </c>
      <c r="FX532" s="78" t="s">
        <v>698</v>
      </c>
      <c r="FY532" s="72" t="s">
        <v>698</v>
      </c>
      <c r="FZ532" s="90"/>
      <c r="GA532" s="90"/>
      <c r="GB532" s="90"/>
      <c r="GC532" s="90"/>
      <c r="GD532" s="90"/>
      <c r="GE532" s="90"/>
      <c r="GF532" s="90"/>
      <c r="GG532" s="90"/>
      <c r="GH532" s="105" t="s">
        <v>1179</v>
      </c>
      <c r="GI532" s="106"/>
      <c r="GJ532" s="27"/>
      <c r="GK532" s="28"/>
      <c r="GL532" s="27"/>
    </row>
    <row r="533" spans="1:194" x14ac:dyDescent="0.25">
      <c r="A533" s="71" t="str">
        <f t="shared" si="53"/>
        <v xml:space="preserve">Expenditure: Operational Cost - Licences </v>
      </c>
      <c r="B533" s="27" t="s">
        <v>694</v>
      </c>
      <c r="C533" s="27" t="str">
        <f t="shared" si="54"/>
        <v>IE010034000000000000000000000000000000</v>
      </c>
      <c r="D533" s="23" t="s">
        <v>1166</v>
      </c>
      <c r="E533" s="23" t="s">
        <v>724</v>
      </c>
      <c r="F533" s="23" t="s">
        <v>1029</v>
      </c>
      <c r="G533" s="23" t="s">
        <v>697</v>
      </c>
      <c r="H533" s="23" t="s">
        <v>697</v>
      </c>
      <c r="I533" s="23" t="s">
        <v>697</v>
      </c>
      <c r="J533" s="23" t="s">
        <v>697</v>
      </c>
      <c r="K533" s="23" t="s">
        <v>697</v>
      </c>
      <c r="L533" s="23" t="s">
        <v>697</v>
      </c>
      <c r="M533" s="23" t="s">
        <v>697</v>
      </c>
      <c r="N533" s="23" t="s">
        <v>697</v>
      </c>
      <c r="O533" s="23" t="s">
        <v>697</v>
      </c>
      <c r="P533" s="23" t="s">
        <v>697</v>
      </c>
      <c r="Q533" s="27">
        <v>0</v>
      </c>
      <c r="R533" s="27" t="s">
        <v>698</v>
      </c>
      <c r="S533" s="27" t="s">
        <v>698</v>
      </c>
      <c r="T533" s="27" t="s">
        <v>694</v>
      </c>
      <c r="U533" s="28"/>
      <c r="V533" s="27" t="s">
        <v>2402</v>
      </c>
      <c r="W533" s="27" t="s">
        <v>905</v>
      </c>
      <c r="X533" s="27"/>
      <c r="Y533" s="27" t="s">
        <v>2403</v>
      </c>
      <c r="Z533" s="27"/>
      <c r="AA533" s="27"/>
      <c r="AB533" s="27"/>
      <c r="AC533" s="27"/>
      <c r="AD533" s="27"/>
      <c r="AE533" s="27"/>
      <c r="AF533" s="27"/>
      <c r="AG533" s="27"/>
      <c r="AH533" s="27"/>
      <c r="AI533" s="27" t="s">
        <v>2404</v>
      </c>
      <c r="AJ533" s="28" t="s">
        <v>694</v>
      </c>
      <c r="AK533" s="27" t="s">
        <v>694</v>
      </c>
      <c r="AL533" s="27" t="s">
        <v>694</v>
      </c>
      <c r="AM533" s="27" t="s">
        <v>694</v>
      </c>
      <c r="AN533" s="27" t="s">
        <v>694</v>
      </c>
      <c r="AO533" s="27" t="s">
        <v>694</v>
      </c>
      <c r="AP533" s="27" t="s">
        <v>694</v>
      </c>
      <c r="AQ533" s="27" t="s">
        <v>694</v>
      </c>
      <c r="AR533" s="27" t="s">
        <v>694</v>
      </c>
      <c r="AS533" s="27" t="s">
        <v>694</v>
      </c>
      <c r="AT533" s="27" t="s">
        <v>694</v>
      </c>
      <c r="AU533" s="27" t="s">
        <v>694</v>
      </c>
      <c r="AV533" s="27" t="s">
        <v>694</v>
      </c>
      <c r="AW533" s="27" t="s">
        <v>694</v>
      </c>
      <c r="AX533" s="27" t="s">
        <v>694</v>
      </c>
      <c r="AY533" s="27" t="s">
        <v>694</v>
      </c>
      <c r="AZ533" s="27" t="s">
        <v>694</v>
      </c>
      <c r="BA533" s="27" t="s">
        <v>694</v>
      </c>
      <c r="BB533" s="27" t="s">
        <v>694</v>
      </c>
      <c r="BC533" s="27" t="s">
        <v>694</v>
      </c>
      <c r="BD533" s="27" t="s">
        <v>694</v>
      </c>
      <c r="BE533" s="27" t="s">
        <v>694</v>
      </c>
      <c r="BF533" s="27" t="s">
        <v>694</v>
      </c>
      <c r="BG533" s="27" t="s">
        <v>694</v>
      </c>
      <c r="BH533" s="27" t="s">
        <v>694</v>
      </c>
      <c r="BI533" s="27" t="s">
        <v>694</v>
      </c>
      <c r="BJ533" s="27" t="s">
        <v>694</v>
      </c>
      <c r="BK533" s="27" t="s">
        <v>694</v>
      </c>
      <c r="BL533" s="27" t="s">
        <v>694</v>
      </c>
      <c r="BM533" s="27" t="s">
        <v>694</v>
      </c>
      <c r="BN533" s="27" t="s">
        <v>694</v>
      </c>
      <c r="BO533" s="27" t="s">
        <v>694</v>
      </c>
      <c r="BP533" s="27" t="s">
        <v>694</v>
      </c>
      <c r="BQ533" s="27" t="s">
        <v>694</v>
      </c>
      <c r="BR533" s="27" t="s">
        <v>694</v>
      </c>
      <c r="BS533" s="27" t="s">
        <v>694</v>
      </c>
      <c r="BT533" s="27" t="s">
        <v>694</v>
      </c>
      <c r="BU533" s="27" t="s">
        <v>694</v>
      </c>
      <c r="BV533" s="27" t="s">
        <v>694</v>
      </c>
      <c r="BW533" s="27" t="s">
        <v>694</v>
      </c>
      <c r="BX533" s="27" t="s">
        <v>694</v>
      </c>
      <c r="BY533" s="27" t="s">
        <v>694</v>
      </c>
      <c r="BZ533" s="27" t="s">
        <v>694</v>
      </c>
      <c r="CA533" s="27" t="s">
        <v>694</v>
      </c>
      <c r="CB533" s="27" t="s">
        <v>694</v>
      </c>
      <c r="CC533" s="27" t="s">
        <v>694</v>
      </c>
      <c r="CD533" s="27" t="s">
        <v>694</v>
      </c>
      <c r="CE533" s="27" t="s">
        <v>694</v>
      </c>
      <c r="CF533" s="27" t="s">
        <v>694</v>
      </c>
      <c r="CG533" s="27" t="s">
        <v>694</v>
      </c>
      <c r="CH533" s="27" t="s">
        <v>694</v>
      </c>
      <c r="CI533" s="27" t="s">
        <v>694</v>
      </c>
      <c r="CJ533" s="27" t="s">
        <v>694</v>
      </c>
      <c r="CK533" s="27" t="s">
        <v>694</v>
      </c>
      <c r="CL533" s="27" t="s">
        <v>694</v>
      </c>
      <c r="CM533" s="27" t="s">
        <v>694</v>
      </c>
      <c r="CN533" s="27" t="s">
        <v>694</v>
      </c>
      <c r="CO533" s="27" t="s">
        <v>694</v>
      </c>
      <c r="CP533" s="27" t="s">
        <v>694</v>
      </c>
      <c r="CQ533" s="27" t="s">
        <v>694</v>
      </c>
      <c r="CR533" s="27" t="s">
        <v>694</v>
      </c>
      <c r="CS533" s="27" t="s">
        <v>694</v>
      </c>
      <c r="CT533" s="27" t="s">
        <v>694</v>
      </c>
      <c r="CU533" s="27" t="s">
        <v>694</v>
      </c>
      <c r="CV533" s="27" t="s">
        <v>694</v>
      </c>
      <c r="CW533" s="27" t="s">
        <v>694</v>
      </c>
      <c r="CX533" s="27" t="s">
        <v>694</v>
      </c>
      <c r="CY533" s="27" t="s">
        <v>694</v>
      </c>
      <c r="CZ533" s="27" t="s">
        <v>694</v>
      </c>
      <c r="DA533" s="27" t="s">
        <v>694</v>
      </c>
      <c r="DB533" s="27" t="s">
        <v>694</v>
      </c>
      <c r="DC533" s="27" t="s">
        <v>694</v>
      </c>
      <c r="DD533" s="27" t="s">
        <v>694</v>
      </c>
      <c r="DE533" s="27" t="s">
        <v>694</v>
      </c>
      <c r="DF533" s="27" t="s">
        <v>694</v>
      </c>
      <c r="DG533" s="27" t="s">
        <v>694</v>
      </c>
      <c r="DH533" s="27" t="s">
        <v>694</v>
      </c>
      <c r="DI533" s="27" t="s">
        <v>694</v>
      </c>
      <c r="DJ533" s="27" t="s">
        <v>694</v>
      </c>
      <c r="DK533" s="27" t="s">
        <v>694</v>
      </c>
      <c r="DL533" s="27" t="s">
        <v>694</v>
      </c>
      <c r="DM533" s="27" t="s">
        <v>694</v>
      </c>
      <c r="DN533" s="27" t="s">
        <v>694</v>
      </c>
      <c r="DO533" s="27" t="s">
        <v>694</v>
      </c>
      <c r="DP533" s="27" t="s">
        <v>694</v>
      </c>
      <c r="DQ533" s="27" t="s">
        <v>694</v>
      </c>
      <c r="DR533" s="27" t="s">
        <v>694</v>
      </c>
      <c r="DS533" s="27"/>
      <c r="DT533" s="27" t="s">
        <v>694</v>
      </c>
      <c r="DU533" s="27" t="s">
        <v>694</v>
      </c>
      <c r="DV533" s="27" t="s">
        <v>694</v>
      </c>
      <c r="DW533" s="27" t="s">
        <v>694</v>
      </c>
      <c r="DX533" s="27" t="s">
        <v>694</v>
      </c>
      <c r="DY533" s="27" t="s">
        <v>694</v>
      </c>
      <c r="DZ533" s="27" t="s">
        <v>694</v>
      </c>
      <c r="EA533" s="27" t="s">
        <v>694</v>
      </c>
      <c r="EB533" s="27" t="s">
        <v>694</v>
      </c>
      <c r="EC533" s="27" t="s">
        <v>694</v>
      </c>
      <c r="ED533" s="27" t="s">
        <v>694</v>
      </c>
      <c r="EE533" s="27" t="s">
        <v>694</v>
      </c>
      <c r="EF533" s="27" t="s">
        <v>694</v>
      </c>
      <c r="EG533" s="27" t="s">
        <v>694</v>
      </c>
      <c r="EH533" s="27" t="s">
        <v>694</v>
      </c>
      <c r="EI533" s="27" t="s">
        <v>694</v>
      </c>
      <c r="EJ533" s="27" t="s">
        <v>694</v>
      </c>
      <c r="EK533" s="27" t="s">
        <v>694</v>
      </c>
      <c r="EL533" s="27" t="s">
        <v>694</v>
      </c>
      <c r="EM533" s="27" t="s">
        <v>694</v>
      </c>
      <c r="EN533" s="27" t="s">
        <v>694</v>
      </c>
      <c r="EO533" s="27" t="s">
        <v>694</v>
      </c>
      <c r="EP533" s="27" t="s">
        <v>694</v>
      </c>
      <c r="EQ533" s="27" t="s">
        <v>694</v>
      </c>
      <c r="ER533" s="27" t="s">
        <v>694</v>
      </c>
      <c r="ES533" s="27" t="s">
        <v>694</v>
      </c>
      <c r="ET533" s="27" t="s">
        <v>694</v>
      </c>
      <c r="EU533" s="27" t="s">
        <v>694</v>
      </c>
      <c r="EV533" s="27" t="s">
        <v>694</v>
      </c>
      <c r="EW533" s="27" t="s">
        <v>694</v>
      </c>
      <c r="EX533" s="27" t="s">
        <v>694</v>
      </c>
      <c r="EY533" s="27" t="s">
        <v>694</v>
      </c>
      <c r="EZ533" s="27" t="s">
        <v>694</v>
      </c>
      <c r="FA533" s="27" t="s">
        <v>694</v>
      </c>
      <c r="FB533" s="27" t="s">
        <v>694</v>
      </c>
      <c r="FC533" s="27" t="s">
        <v>694</v>
      </c>
      <c r="FD533" s="27" t="s">
        <v>694</v>
      </c>
      <c r="FE533" s="27" t="s">
        <v>694</v>
      </c>
      <c r="FF533" s="27" t="s">
        <v>694</v>
      </c>
      <c r="FG533" s="27" t="s">
        <v>694</v>
      </c>
      <c r="FH533" s="27" t="s">
        <v>694</v>
      </c>
      <c r="FI533" s="27" t="s">
        <v>694</v>
      </c>
      <c r="FJ533" s="27" t="s">
        <v>694</v>
      </c>
      <c r="FK533" s="27" t="s">
        <v>694</v>
      </c>
      <c r="FL533" s="27" t="s">
        <v>694</v>
      </c>
      <c r="FM533" s="27" t="s">
        <v>694</v>
      </c>
      <c r="FN533" s="27" t="s">
        <v>694</v>
      </c>
      <c r="FO533" s="72" t="s">
        <v>698</v>
      </c>
      <c r="FP533" s="72" t="s">
        <v>698</v>
      </c>
      <c r="FQ533" s="72" t="s">
        <v>698</v>
      </c>
      <c r="FR533" s="72" t="s">
        <v>698</v>
      </c>
      <c r="FS533" s="72" t="s">
        <v>698</v>
      </c>
      <c r="FT533" s="72" t="s">
        <v>698</v>
      </c>
      <c r="FU533" s="72" t="s">
        <v>698</v>
      </c>
      <c r="FV533" s="72" t="s">
        <v>698</v>
      </c>
      <c r="FW533" s="78" t="s">
        <v>698</v>
      </c>
      <c r="FX533" s="78" t="s">
        <v>698</v>
      </c>
      <c r="FY533" s="72" t="s">
        <v>698</v>
      </c>
      <c r="FZ533" s="90"/>
      <c r="GA533" s="90"/>
      <c r="GB533" s="90"/>
      <c r="GC533" s="90"/>
      <c r="GD533" s="90"/>
      <c r="GE533" s="90"/>
      <c r="GF533" s="90"/>
      <c r="GG533" s="90"/>
      <c r="GH533" s="105" t="s">
        <v>694</v>
      </c>
      <c r="GI533" s="106"/>
      <c r="GJ533" s="27"/>
      <c r="GK533" s="28"/>
      <c r="GL533" s="27"/>
    </row>
    <row r="534" spans="1:194" x14ac:dyDescent="0.25">
      <c r="A534" s="71" t="str">
        <f>CONCATENATE($W$7,": ",$X$444," - ",$Y$533,": ",Z534)</f>
        <v>Expenditure: Operational Cost - Licences : Licence Agency Fees</v>
      </c>
      <c r="B534" s="27" t="s">
        <v>1190</v>
      </c>
      <c r="C534" s="27" t="str">
        <f t="shared" si="54"/>
        <v>IE010034001000000000000000000000000000</v>
      </c>
      <c r="D534" s="23" t="s">
        <v>1166</v>
      </c>
      <c r="E534" s="23" t="s">
        <v>724</v>
      </c>
      <c r="F534" s="23" t="s">
        <v>1029</v>
      </c>
      <c r="G534" s="23" t="s">
        <v>702</v>
      </c>
      <c r="H534" s="23" t="s">
        <v>697</v>
      </c>
      <c r="I534" s="23" t="s">
        <v>697</v>
      </c>
      <c r="J534" s="23" t="s">
        <v>697</v>
      </c>
      <c r="K534" s="23" t="s">
        <v>697</v>
      </c>
      <c r="L534" s="23" t="s">
        <v>697</v>
      </c>
      <c r="M534" s="23" t="s">
        <v>697</v>
      </c>
      <c r="N534" s="23" t="s">
        <v>697</v>
      </c>
      <c r="O534" s="23" t="s">
        <v>697</v>
      </c>
      <c r="P534" s="23" t="s">
        <v>697</v>
      </c>
      <c r="Q534" s="27">
        <v>0</v>
      </c>
      <c r="R534" s="28" t="s">
        <v>704</v>
      </c>
      <c r="S534" s="27" t="s">
        <v>698</v>
      </c>
      <c r="T534" s="28" t="s">
        <v>694</v>
      </c>
      <c r="U534" s="28"/>
      <c r="V534" s="27" t="s">
        <v>2405</v>
      </c>
      <c r="W534" s="27" t="s">
        <v>905</v>
      </c>
      <c r="X534" s="27"/>
      <c r="Y534" s="27"/>
      <c r="Z534" s="27" t="s">
        <v>2406</v>
      </c>
      <c r="AA534" s="27"/>
      <c r="AB534" s="27"/>
      <c r="AC534" s="27"/>
      <c r="AD534" s="27"/>
      <c r="AE534" s="27"/>
      <c r="AF534" s="27"/>
      <c r="AG534" s="27"/>
      <c r="AH534" s="27"/>
      <c r="AI534" s="27" t="s">
        <v>2407</v>
      </c>
      <c r="AJ534" s="28" t="s">
        <v>704</v>
      </c>
      <c r="AK534" s="27" t="s">
        <v>698</v>
      </c>
      <c r="AL534" s="27" t="s">
        <v>698</v>
      </c>
      <c r="AM534" s="27" t="s">
        <v>698</v>
      </c>
      <c r="AN534" s="27" t="s">
        <v>698</v>
      </c>
      <c r="AO534" s="27" t="s">
        <v>698</v>
      </c>
      <c r="AP534" s="27" t="s">
        <v>698</v>
      </c>
      <c r="AQ534" s="27" t="s">
        <v>698</v>
      </c>
      <c r="AR534" s="27" t="s">
        <v>698</v>
      </c>
      <c r="AS534" s="27" t="s">
        <v>698</v>
      </c>
      <c r="AT534" s="27" t="s">
        <v>698</v>
      </c>
      <c r="AU534" s="27" t="s">
        <v>698</v>
      </c>
      <c r="AV534" s="27" t="s">
        <v>698</v>
      </c>
      <c r="AW534" s="27" t="s">
        <v>698</v>
      </c>
      <c r="AX534" s="27" t="s">
        <v>698</v>
      </c>
      <c r="AY534" s="27" t="s">
        <v>698</v>
      </c>
      <c r="AZ534" s="27" t="s">
        <v>698</v>
      </c>
      <c r="BA534" s="27" t="s">
        <v>698</v>
      </c>
      <c r="BB534" s="27" t="s">
        <v>698</v>
      </c>
      <c r="BC534" s="27" t="s">
        <v>698</v>
      </c>
      <c r="BD534" s="27" t="s">
        <v>698</v>
      </c>
      <c r="BE534" s="27" t="s">
        <v>698</v>
      </c>
      <c r="BF534" s="27" t="s">
        <v>698</v>
      </c>
      <c r="BG534" s="27" t="s">
        <v>698</v>
      </c>
      <c r="BH534" s="27" t="s">
        <v>698</v>
      </c>
      <c r="BI534" s="27" t="s">
        <v>698</v>
      </c>
      <c r="BJ534" s="27" t="s">
        <v>698</v>
      </c>
      <c r="BK534" s="27" t="s">
        <v>698</v>
      </c>
      <c r="BL534" s="27" t="s">
        <v>698</v>
      </c>
      <c r="BM534" s="27" t="s">
        <v>698</v>
      </c>
      <c r="BN534" s="27" t="s">
        <v>698</v>
      </c>
      <c r="BO534" s="27" t="s">
        <v>698</v>
      </c>
      <c r="BP534" s="27" t="s">
        <v>698</v>
      </c>
      <c r="BQ534" s="27" t="s">
        <v>698</v>
      </c>
      <c r="BR534" s="27" t="s">
        <v>698</v>
      </c>
      <c r="BS534" s="27" t="s">
        <v>698</v>
      </c>
      <c r="BT534" s="27" t="s">
        <v>698</v>
      </c>
      <c r="BU534" s="27" t="s">
        <v>698</v>
      </c>
      <c r="BV534" s="27" t="s">
        <v>698</v>
      </c>
      <c r="BW534" s="27" t="s">
        <v>698</v>
      </c>
      <c r="BX534" s="27" t="s">
        <v>698</v>
      </c>
      <c r="BY534" s="27" t="s">
        <v>698</v>
      </c>
      <c r="BZ534" s="27" t="s">
        <v>698</v>
      </c>
      <c r="CA534" s="27" t="s">
        <v>698</v>
      </c>
      <c r="CB534" s="27" t="s">
        <v>698</v>
      </c>
      <c r="CC534" s="27" t="s">
        <v>698</v>
      </c>
      <c r="CD534" s="27" t="s">
        <v>698</v>
      </c>
      <c r="CE534" s="27" t="s">
        <v>698</v>
      </c>
      <c r="CF534" s="27" t="s">
        <v>698</v>
      </c>
      <c r="CG534" s="27" t="s">
        <v>698</v>
      </c>
      <c r="CH534" s="27" t="s">
        <v>698</v>
      </c>
      <c r="CI534" s="27" t="s">
        <v>698</v>
      </c>
      <c r="CJ534" s="27" t="s">
        <v>698</v>
      </c>
      <c r="CK534" s="27" t="s">
        <v>698</v>
      </c>
      <c r="CL534" s="27" t="s">
        <v>698</v>
      </c>
      <c r="CM534" s="27" t="s">
        <v>698</v>
      </c>
      <c r="CN534" s="27" t="s">
        <v>698</v>
      </c>
      <c r="CO534" s="27" t="s">
        <v>698</v>
      </c>
      <c r="CP534" s="27" t="s">
        <v>698</v>
      </c>
      <c r="CQ534" s="27" t="s">
        <v>698</v>
      </c>
      <c r="CR534" s="27" t="s">
        <v>698</v>
      </c>
      <c r="CS534" s="27" t="s">
        <v>698</v>
      </c>
      <c r="CT534" s="27" t="s">
        <v>698</v>
      </c>
      <c r="CU534" s="27" t="s">
        <v>698</v>
      </c>
      <c r="CV534" s="27" t="s">
        <v>698</v>
      </c>
      <c r="CW534" s="27" t="s">
        <v>698</v>
      </c>
      <c r="CX534" s="27" t="s">
        <v>698</v>
      </c>
      <c r="CY534" s="27" t="s">
        <v>698</v>
      </c>
      <c r="CZ534" s="27" t="s">
        <v>698</v>
      </c>
      <c r="DA534" s="27" t="s">
        <v>698</v>
      </c>
      <c r="DB534" s="27" t="s">
        <v>698</v>
      </c>
      <c r="DC534" s="27" t="s">
        <v>698</v>
      </c>
      <c r="DD534" s="27" t="s">
        <v>698</v>
      </c>
      <c r="DE534" s="27" t="s">
        <v>698</v>
      </c>
      <c r="DF534" s="27" t="s">
        <v>698</v>
      </c>
      <c r="DG534" s="27" t="s">
        <v>698</v>
      </c>
      <c r="DH534" s="27" t="s">
        <v>698</v>
      </c>
      <c r="DI534" s="27" t="s">
        <v>698</v>
      </c>
      <c r="DJ534" s="27" t="s">
        <v>698</v>
      </c>
      <c r="DK534" s="27" t="s">
        <v>698</v>
      </c>
      <c r="DL534" s="27" t="s">
        <v>698</v>
      </c>
      <c r="DM534" s="27" t="s">
        <v>698</v>
      </c>
      <c r="DN534" s="27" t="s">
        <v>698</v>
      </c>
      <c r="DO534" s="27" t="s">
        <v>698</v>
      </c>
      <c r="DP534" s="27" t="s">
        <v>698</v>
      </c>
      <c r="DQ534" s="27" t="s">
        <v>698</v>
      </c>
      <c r="DR534" s="27" t="s">
        <v>698</v>
      </c>
      <c r="DS534" s="27"/>
      <c r="DT534" s="27" t="s">
        <v>698</v>
      </c>
      <c r="DU534" s="27" t="s">
        <v>698</v>
      </c>
      <c r="DV534" s="27" t="s">
        <v>698</v>
      </c>
      <c r="DW534" s="27" t="s">
        <v>698</v>
      </c>
      <c r="DX534" s="27" t="s">
        <v>698</v>
      </c>
      <c r="DY534" s="27" t="s">
        <v>698</v>
      </c>
      <c r="DZ534" s="27" t="s">
        <v>698</v>
      </c>
      <c r="EA534" s="27" t="s">
        <v>698</v>
      </c>
      <c r="EB534" s="27" t="s">
        <v>698</v>
      </c>
      <c r="EC534" s="27" t="s">
        <v>698</v>
      </c>
      <c r="ED534" s="27" t="s">
        <v>698</v>
      </c>
      <c r="EE534" s="27" t="s">
        <v>698</v>
      </c>
      <c r="EF534" s="27" t="s">
        <v>698</v>
      </c>
      <c r="EG534" s="27" t="s">
        <v>694</v>
      </c>
      <c r="EH534" s="27" t="s">
        <v>698</v>
      </c>
      <c r="EI534" s="27" t="s">
        <v>698</v>
      </c>
      <c r="EJ534" s="27" t="s">
        <v>698</v>
      </c>
      <c r="EK534" s="27" t="s">
        <v>698</v>
      </c>
      <c r="EL534" s="27" t="s">
        <v>698</v>
      </c>
      <c r="EM534" s="27" t="s">
        <v>704</v>
      </c>
      <c r="EN534" s="27" t="s">
        <v>704</v>
      </c>
      <c r="EO534" s="27" t="s">
        <v>704</v>
      </c>
      <c r="EP534" s="27" t="s">
        <v>704</v>
      </c>
      <c r="EQ534" s="27" t="s">
        <v>698</v>
      </c>
      <c r="ER534" s="27" t="s">
        <v>698</v>
      </c>
      <c r="ES534" s="27" t="s">
        <v>698</v>
      </c>
      <c r="ET534" s="27" t="s">
        <v>698</v>
      </c>
      <c r="EU534" s="27" t="s">
        <v>698</v>
      </c>
      <c r="EV534" s="27" t="s">
        <v>698</v>
      </c>
      <c r="EW534" s="27" t="s">
        <v>698</v>
      </c>
      <c r="EX534" s="27" t="s">
        <v>698</v>
      </c>
      <c r="EY534" s="27" t="s">
        <v>698</v>
      </c>
      <c r="EZ534" s="27" t="s">
        <v>698</v>
      </c>
      <c r="FA534" s="27" t="s">
        <v>698</v>
      </c>
      <c r="FB534" s="27" t="s">
        <v>698</v>
      </c>
      <c r="FC534" s="27" t="s">
        <v>698</v>
      </c>
      <c r="FD534" s="27" t="s">
        <v>698</v>
      </c>
      <c r="FE534" s="27" t="s">
        <v>694</v>
      </c>
      <c r="FF534" s="27" t="s">
        <v>698</v>
      </c>
      <c r="FG534" s="27" t="s">
        <v>698</v>
      </c>
      <c r="FH534" s="27" t="s">
        <v>698</v>
      </c>
      <c r="FI534" s="27" t="s">
        <v>698</v>
      </c>
      <c r="FJ534" s="27" t="s">
        <v>694</v>
      </c>
      <c r="FK534" s="27" t="s">
        <v>698</v>
      </c>
      <c r="FL534" s="27" t="s">
        <v>698</v>
      </c>
      <c r="FM534" s="27" t="s">
        <v>698</v>
      </c>
      <c r="FN534" s="27" t="s">
        <v>694</v>
      </c>
      <c r="FO534" s="72" t="s">
        <v>1175</v>
      </c>
      <c r="FP534" s="72" t="s">
        <v>698</v>
      </c>
      <c r="FQ534" s="72" t="s">
        <v>1176</v>
      </c>
      <c r="FR534" s="72" t="s">
        <v>2116</v>
      </c>
      <c r="FS534" s="72" t="s">
        <v>1178</v>
      </c>
      <c r="FT534" s="72" t="s">
        <v>698</v>
      </c>
      <c r="FU534" s="72" t="s">
        <v>698</v>
      </c>
      <c r="FV534" s="72" t="s">
        <v>698</v>
      </c>
      <c r="FW534" s="78" t="s">
        <v>698</v>
      </c>
      <c r="FX534" s="78" t="s">
        <v>698</v>
      </c>
      <c r="FY534" s="72" t="s">
        <v>698</v>
      </c>
      <c r="FZ534" s="90"/>
      <c r="GA534" s="90"/>
      <c r="GB534" s="90"/>
      <c r="GC534" s="90"/>
      <c r="GD534" s="90"/>
      <c r="GE534" s="90"/>
      <c r="GF534" s="90"/>
      <c r="GG534" s="90"/>
      <c r="GH534" s="105" t="s">
        <v>1179</v>
      </c>
      <c r="GI534" s="106"/>
      <c r="GJ534" s="27"/>
      <c r="GK534" s="28"/>
      <c r="GL534" s="27"/>
    </row>
    <row r="535" spans="1:194" x14ac:dyDescent="0.25">
      <c r="A535" s="71" t="str">
        <f t="shared" ref="A535:A536" si="56">CONCATENATE($W$7,": ",$X$444," - ",$Y$533,": ",Z535)</f>
        <v>Expenditure: Operational Cost - Licences : Motor Vehicle Licence and Registrations</v>
      </c>
      <c r="B535" s="27" t="s">
        <v>1190</v>
      </c>
      <c r="C535" s="27" t="str">
        <f t="shared" si="54"/>
        <v>IE010034002000000000000000000000000000</v>
      </c>
      <c r="D535" s="23" t="s">
        <v>1166</v>
      </c>
      <c r="E535" s="23" t="s">
        <v>724</v>
      </c>
      <c r="F535" s="23" t="s">
        <v>1029</v>
      </c>
      <c r="G535" s="23" t="s">
        <v>707</v>
      </c>
      <c r="H535" s="23" t="s">
        <v>697</v>
      </c>
      <c r="I535" s="23" t="s">
        <v>697</v>
      </c>
      <c r="J535" s="23" t="s">
        <v>697</v>
      </c>
      <c r="K535" s="23" t="s">
        <v>697</v>
      </c>
      <c r="L535" s="23" t="s">
        <v>697</v>
      </c>
      <c r="M535" s="23" t="s">
        <v>697</v>
      </c>
      <c r="N535" s="23" t="s">
        <v>697</v>
      </c>
      <c r="O535" s="23" t="s">
        <v>697</v>
      </c>
      <c r="P535" s="23" t="s">
        <v>697</v>
      </c>
      <c r="Q535" s="27">
        <v>0</v>
      </c>
      <c r="R535" s="28" t="s">
        <v>704</v>
      </c>
      <c r="S535" s="27" t="s">
        <v>698</v>
      </c>
      <c r="T535" s="28" t="s">
        <v>694</v>
      </c>
      <c r="U535" s="28"/>
      <c r="V535" s="27" t="s">
        <v>2408</v>
      </c>
      <c r="W535" s="27" t="s">
        <v>905</v>
      </c>
      <c r="X535" s="27"/>
      <c r="Y535" s="27"/>
      <c r="Z535" s="27" t="s">
        <v>2409</v>
      </c>
      <c r="AA535" s="27"/>
      <c r="AB535" s="27"/>
      <c r="AC535" s="27"/>
      <c r="AD535" s="27"/>
      <c r="AE535" s="27"/>
      <c r="AF535" s="27"/>
      <c r="AG535" s="27"/>
      <c r="AH535" s="27"/>
      <c r="AI535" s="27" t="s">
        <v>2410</v>
      </c>
      <c r="AJ535" s="28" t="s">
        <v>704</v>
      </c>
      <c r="AK535" s="27" t="s">
        <v>698</v>
      </c>
      <c r="AL535" s="27" t="s">
        <v>698</v>
      </c>
      <c r="AM535" s="27" t="s">
        <v>698</v>
      </c>
      <c r="AN535" s="27" t="s">
        <v>698</v>
      </c>
      <c r="AO535" s="27" t="s">
        <v>698</v>
      </c>
      <c r="AP535" s="27" t="s">
        <v>698</v>
      </c>
      <c r="AQ535" s="27" t="s">
        <v>698</v>
      </c>
      <c r="AR535" s="27" t="s">
        <v>698</v>
      </c>
      <c r="AS535" s="27" t="s">
        <v>698</v>
      </c>
      <c r="AT535" s="27" t="s">
        <v>698</v>
      </c>
      <c r="AU535" s="27" t="s">
        <v>698</v>
      </c>
      <c r="AV535" s="27" t="s">
        <v>698</v>
      </c>
      <c r="AW535" s="27" t="s">
        <v>698</v>
      </c>
      <c r="AX535" s="27" t="s">
        <v>698</v>
      </c>
      <c r="AY535" s="27" t="s">
        <v>698</v>
      </c>
      <c r="AZ535" s="27" t="s">
        <v>698</v>
      </c>
      <c r="BA535" s="27" t="s">
        <v>698</v>
      </c>
      <c r="BB535" s="27" t="s">
        <v>698</v>
      </c>
      <c r="BC535" s="27" t="s">
        <v>698</v>
      </c>
      <c r="BD535" s="27" t="s">
        <v>698</v>
      </c>
      <c r="BE535" s="27" t="s">
        <v>698</v>
      </c>
      <c r="BF535" s="27" t="s">
        <v>698</v>
      </c>
      <c r="BG535" s="27" t="s">
        <v>698</v>
      </c>
      <c r="BH535" s="27" t="s">
        <v>698</v>
      </c>
      <c r="BI535" s="27" t="s">
        <v>698</v>
      </c>
      <c r="BJ535" s="27" t="s">
        <v>698</v>
      </c>
      <c r="BK535" s="27" t="s">
        <v>698</v>
      </c>
      <c r="BL535" s="27" t="s">
        <v>698</v>
      </c>
      <c r="BM535" s="27" t="s">
        <v>698</v>
      </c>
      <c r="BN535" s="27" t="s">
        <v>698</v>
      </c>
      <c r="BO535" s="27" t="s">
        <v>698</v>
      </c>
      <c r="BP535" s="27" t="s">
        <v>698</v>
      </c>
      <c r="BQ535" s="27" t="s">
        <v>698</v>
      </c>
      <c r="BR535" s="27" t="s">
        <v>698</v>
      </c>
      <c r="BS535" s="27" t="s">
        <v>698</v>
      </c>
      <c r="BT535" s="27" t="s">
        <v>698</v>
      </c>
      <c r="BU535" s="27" t="s">
        <v>698</v>
      </c>
      <c r="BV535" s="27" t="s">
        <v>698</v>
      </c>
      <c r="BW535" s="27" t="s">
        <v>698</v>
      </c>
      <c r="BX535" s="27" t="s">
        <v>698</v>
      </c>
      <c r="BY535" s="27" t="s">
        <v>698</v>
      </c>
      <c r="BZ535" s="27" t="s">
        <v>698</v>
      </c>
      <c r="CA535" s="27" t="s">
        <v>698</v>
      </c>
      <c r="CB535" s="27" t="s">
        <v>698</v>
      </c>
      <c r="CC535" s="27" t="s">
        <v>698</v>
      </c>
      <c r="CD535" s="27" t="s">
        <v>698</v>
      </c>
      <c r="CE535" s="27" t="s">
        <v>698</v>
      </c>
      <c r="CF535" s="27" t="s">
        <v>698</v>
      </c>
      <c r="CG535" s="27" t="s">
        <v>698</v>
      </c>
      <c r="CH535" s="27" t="s">
        <v>698</v>
      </c>
      <c r="CI535" s="27" t="s">
        <v>698</v>
      </c>
      <c r="CJ535" s="27" t="s">
        <v>698</v>
      </c>
      <c r="CK535" s="27" t="s">
        <v>698</v>
      </c>
      <c r="CL535" s="27" t="s">
        <v>698</v>
      </c>
      <c r="CM535" s="27" t="s">
        <v>698</v>
      </c>
      <c r="CN535" s="27" t="s">
        <v>698</v>
      </c>
      <c r="CO535" s="27" t="s">
        <v>698</v>
      </c>
      <c r="CP535" s="27" t="s">
        <v>698</v>
      </c>
      <c r="CQ535" s="27" t="s">
        <v>698</v>
      </c>
      <c r="CR535" s="27" t="s">
        <v>698</v>
      </c>
      <c r="CS535" s="27" t="s">
        <v>698</v>
      </c>
      <c r="CT535" s="27" t="s">
        <v>698</v>
      </c>
      <c r="CU535" s="27" t="s">
        <v>698</v>
      </c>
      <c r="CV535" s="27" t="s">
        <v>698</v>
      </c>
      <c r="CW535" s="27" t="s">
        <v>698</v>
      </c>
      <c r="CX535" s="27" t="s">
        <v>698</v>
      </c>
      <c r="CY535" s="27" t="s">
        <v>698</v>
      </c>
      <c r="CZ535" s="27" t="s">
        <v>698</v>
      </c>
      <c r="DA535" s="27" t="s">
        <v>698</v>
      </c>
      <c r="DB535" s="27" t="s">
        <v>698</v>
      </c>
      <c r="DC535" s="27" t="s">
        <v>698</v>
      </c>
      <c r="DD535" s="27" t="s">
        <v>698</v>
      </c>
      <c r="DE535" s="27" t="s">
        <v>698</v>
      </c>
      <c r="DF535" s="27" t="s">
        <v>698</v>
      </c>
      <c r="DG535" s="27" t="s">
        <v>698</v>
      </c>
      <c r="DH535" s="27" t="s">
        <v>698</v>
      </c>
      <c r="DI535" s="27" t="s">
        <v>698</v>
      </c>
      <c r="DJ535" s="27" t="s">
        <v>698</v>
      </c>
      <c r="DK535" s="27" t="s">
        <v>698</v>
      </c>
      <c r="DL535" s="27" t="s">
        <v>698</v>
      </c>
      <c r="DM535" s="27" t="s">
        <v>698</v>
      </c>
      <c r="DN535" s="27" t="s">
        <v>698</v>
      </c>
      <c r="DO535" s="27" t="s">
        <v>698</v>
      </c>
      <c r="DP535" s="27" t="s">
        <v>698</v>
      </c>
      <c r="DQ535" s="27" t="s">
        <v>698</v>
      </c>
      <c r="DR535" s="27" t="s">
        <v>698</v>
      </c>
      <c r="DS535" s="27"/>
      <c r="DT535" s="27" t="s">
        <v>698</v>
      </c>
      <c r="DU535" s="27" t="s">
        <v>698</v>
      </c>
      <c r="DV535" s="27" t="s">
        <v>698</v>
      </c>
      <c r="DW535" s="27" t="s">
        <v>698</v>
      </c>
      <c r="DX535" s="27" t="s">
        <v>698</v>
      </c>
      <c r="DY535" s="27" t="s">
        <v>698</v>
      </c>
      <c r="DZ535" s="27" t="s">
        <v>698</v>
      </c>
      <c r="EA535" s="27" t="s">
        <v>698</v>
      </c>
      <c r="EB535" s="27" t="s">
        <v>698</v>
      </c>
      <c r="EC535" s="27" t="s">
        <v>698</v>
      </c>
      <c r="ED535" s="27" t="s">
        <v>698</v>
      </c>
      <c r="EE535" s="27" t="s">
        <v>698</v>
      </c>
      <c r="EF535" s="27" t="s">
        <v>698</v>
      </c>
      <c r="EG535" s="27" t="s">
        <v>694</v>
      </c>
      <c r="EH535" s="27" t="s">
        <v>698</v>
      </c>
      <c r="EI535" s="27" t="s">
        <v>698</v>
      </c>
      <c r="EJ535" s="27" t="s">
        <v>698</v>
      </c>
      <c r="EK535" s="27" t="s">
        <v>698</v>
      </c>
      <c r="EL535" s="27" t="s">
        <v>698</v>
      </c>
      <c r="EM535" s="27" t="s">
        <v>704</v>
      </c>
      <c r="EN535" s="27" t="s">
        <v>704</v>
      </c>
      <c r="EO535" s="27" t="s">
        <v>704</v>
      </c>
      <c r="EP535" s="27" t="s">
        <v>704</v>
      </c>
      <c r="EQ535" s="27" t="s">
        <v>698</v>
      </c>
      <c r="ER535" s="27" t="s">
        <v>698</v>
      </c>
      <c r="ES535" s="27" t="s">
        <v>698</v>
      </c>
      <c r="ET535" s="27" t="s">
        <v>698</v>
      </c>
      <c r="EU535" s="27" t="s">
        <v>698</v>
      </c>
      <c r="EV535" s="27" t="s">
        <v>698</v>
      </c>
      <c r="EW535" s="27" t="s">
        <v>698</v>
      </c>
      <c r="EX535" s="27" t="s">
        <v>698</v>
      </c>
      <c r="EY535" s="27" t="s">
        <v>698</v>
      </c>
      <c r="EZ535" s="27" t="s">
        <v>698</v>
      </c>
      <c r="FA535" s="27" t="s">
        <v>698</v>
      </c>
      <c r="FB535" s="27" t="s">
        <v>698</v>
      </c>
      <c r="FC535" s="27" t="s">
        <v>698</v>
      </c>
      <c r="FD535" s="27" t="s">
        <v>698</v>
      </c>
      <c r="FE535" s="27" t="s">
        <v>694</v>
      </c>
      <c r="FF535" s="27" t="s">
        <v>698</v>
      </c>
      <c r="FG535" s="27" t="s">
        <v>698</v>
      </c>
      <c r="FH535" s="27" t="s">
        <v>698</v>
      </c>
      <c r="FI535" s="27" t="s">
        <v>698</v>
      </c>
      <c r="FJ535" s="27" t="s">
        <v>694</v>
      </c>
      <c r="FK535" s="27" t="s">
        <v>698</v>
      </c>
      <c r="FL535" s="27" t="s">
        <v>698</v>
      </c>
      <c r="FM535" s="27" t="s">
        <v>698</v>
      </c>
      <c r="FN535" s="27" t="s">
        <v>694</v>
      </c>
      <c r="FO535" s="72" t="s">
        <v>1175</v>
      </c>
      <c r="FP535" s="72" t="s">
        <v>698</v>
      </c>
      <c r="FQ535" s="72" t="s">
        <v>1176</v>
      </c>
      <c r="FR535" s="72" t="s">
        <v>2116</v>
      </c>
      <c r="FS535" s="72" t="s">
        <v>1178</v>
      </c>
      <c r="FT535" s="72" t="s">
        <v>698</v>
      </c>
      <c r="FU535" s="72" t="s">
        <v>698</v>
      </c>
      <c r="FV535" s="72" t="s">
        <v>698</v>
      </c>
      <c r="FW535" s="78" t="s">
        <v>698</v>
      </c>
      <c r="FX535" s="78" t="s">
        <v>698</v>
      </c>
      <c r="FY535" s="72" t="s">
        <v>698</v>
      </c>
      <c r="FZ535" s="90"/>
      <c r="GA535" s="90"/>
      <c r="GB535" s="90"/>
      <c r="GC535" s="90"/>
      <c r="GD535" s="90"/>
      <c r="GE535" s="90"/>
      <c r="GF535" s="90"/>
      <c r="GG535" s="90"/>
      <c r="GH535" s="105" t="s">
        <v>1179</v>
      </c>
      <c r="GI535" s="106"/>
      <c r="GJ535" s="27"/>
      <c r="GK535" s="28"/>
      <c r="GL535" s="27"/>
    </row>
    <row r="536" spans="1:194" x14ac:dyDescent="0.25">
      <c r="A536" s="71" t="str">
        <f t="shared" si="56"/>
        <v>Expenditure: Operational Cost - Licences : Performing Arts</v>
      </c>
      <c r="B536" s="27" t="s">
        <v>1190</v>
      </c>
      <c r="C536" s="27" t="str">
        <f t="shared" si="54"/>
        <v>IE010034003000000000000000000000000000</v>
      </c>
      <c r="D536" s="23" t="s">
        <v>1166</v>
      </c>
      <c r="E536" s="23" t="s">
        <v>724</v>
      </c>
      <c r="F536" s="23" t="s">
        <v>1029</v>
      </c>
      <c r="G536" s="23" t="s">
        <v>710</v>
      </c>
      <c r="H536" s="23" t="s">
        <v>697</v>
      </c>
      <c r="I536" s="23" t="s">
        <v>697</v>
      </c>
      <c r="J536" s="23" t="s">
        <v>697</v>
      </c>
      <c r="K536" s="23" t="s">
        <v>697</v>
      </c>
      <c r="L536" s="23" t="s">
        <v>697</v>
      </c>
      <c r="M536" s="23" t="s">
        <v>697</v>
      </c>
      <c r="N536" s="23" t="s">
        <v>697</v>
      </c>
      <c r="O536" s="23" t="s">
        <v>697</v>
      </c>
      <c r="P536" s="23" t="s">
        <v>697</v>
      </c>
      <c r="Q536" s="27">
        <v>0</v>
      </c>
      <c r="R536" s="28" t="s">
        <v>704</v>
      </c>
      <c r="S536" s="27" t="s">
        <v>698</v>
      </c>
      <c r="T536" s="28" t="s">
        <v>694</v>
      </c>
      <c r="U536" s="28"/>
      <c r="V536" s="27" t="s">
        <v>2411</v>
      </c>
      <c r="W536" s="27" t="s">
        <v>905</v>
      </c>
      <c r="X536" s="27"/>
      <c r="Y536" s="27"/>
      <c r="Z536" s="27" t="s">
        <v>2412</v>
      </c>
      <c r="AA536" s="27"/>
      <c r="AB536" s="27"/>
      <c r="AC536" s="27"/>
      <c r="AD536" s="27"/>
      <c r="AE536" s="27"/>
      <c r="AF536" s="27"/>
      <c r="AG536" s="27"/>
      <c r="AH536" s="27"/>
      <c r="AI536" s="27" t="s">
        <v>2413</v>
      </c>
      <c r="AJ536" s="28" t="s">
        <v>704</v>
      </c>
      <c r="AK536" s="27" t="s">
        <v>698</v>
      </c>
      <c r="AL536" s="27" t="s">
        <v>698</v>
      </c>
      <c r="AM536" s="27" t="s">
        <v>698</v>
      </c>
      <c r="AN536" s="27" t="s">
        <v>698</v>
      </c>
      <c r="AO536" s="27" t="s">
        <v>698</v>
      </c>
      <c r="AP536" s="27" t="s">
        <v>698</v>
      </c>
      <c r="AQ536" s="27" t="s">
        <v>698</v>
      </c>
      <c r="AR536" s="27" t="s">
        <v>698</v>
      </c>
      <c r="AS536" s="27" t="s">
        <v>704</v>
      </c>
      <c r="AT536" s="27" t="s">
        <v>698</v>
      </c>
      <c r="AU536" s="27" t="s">
        <v>698</v>
      </c>
      <c r="AV536" s="27" t="s">
        <v>698</v>
      </c>
      <c r="AW536" s="27" t="s">
        <v>698</v>
      </c>
      <c r="AX536" s="27" t="s">
        <v>698</v>
      </c>
      <c r="AY536" s="27" t="s">
        <v>698</v>
      </c>
      <c r="AZ536" s="27" t="s">
        <v>698</v>
      </c>
      <c r="BA536" s="27" t="s">
        <v>698</v>
      </c>
      <c r="BB536" s="27" t="s">
        <v>698</v>
      </c>
      <c r="BC536" s="27" t="s">
        <v>698</v>
      </c>
      <c r="BD536" s="27" t="s">
        <v>698</v>
      </c>
      <c r="BE536" s="27" t="s">
        <v>698</v>
      </c>
      <c r="BF536" s="27" t="s">
        <v>698</v>
      </c>
      <c r="BG536" s="27" t="s">
        <v>698</v>
      </c>
      <c r="BH536" s="27" t="s">
        <v>698</v>
      </c>
      <c r="BI536" s="27" t="s">
        <v>704</v>
      </c>
      <c r="BJ536" s="27" t="s">
        <v>698</v>
      </c>
      <c r="BK536" s="27" t="s">
        <v>698</v>
      </c>
      <c r="BL536" s="27" t="s">
        <v>698</v>
      </c>
      <c r="BM536" s="27" t="s">
        <v>704</v>
      </c>
      <c r="BN536" s="27" t="s">
        <v>698</v>
      </c>
      <c r="BO536" s="27" t="s">
        <v>698</v>
      </c>
      <c r="BP536" s="27" t="s">
        <v>698</v>
      </c>
      <c r="BQ536" s="27" t="s">
        <v>698</v>
      </c>
      <c r="BR536" s="27" t="s">
        <v>698</v>
      </c>
      <c r="BS536" s="27" t="s">
        <v>698</v>
      </c>
      <c r="BT536" s="27" t="s">
        <v>698</v>
      </c>
      <c r="BU536" s="27" t="s">
        <v>698</v>
      </c>
      <c r="BV536" s="27" t="s">
        <v>698</v>
      </c>
      <c r="BW536" s="27" t="s">
        <v>698</v>
      </c>
      <c r="BX536" s="27" t="s">
        <v>698</v>
      </c>
      <c r="BY536" s="27" t="s">
        <v>698</v>
      </c>
      <c r="BZ536" s="27" t="s">
        <v>698</v>
      </c>
      <c r="CA536" s="27" t="s">
        <v>698</v>
      </c>
      <c r="CB536" s="27" t="s">
        <v>698</v>
      </c>
      <c r="CC536" s="27" t="s">
        <v>698</v>
      </c>
      <c r="CD536" s="27" t="s">
        <v>698</v>
      </c>
      <c r="CE536" s="27" t="s">
        <v>698</v>
      </c>
      <c r="CF536" s="27" t="s">
        <v>698</v>
      </c>
      <c r="CG536" s="27" t="s">
        <v>698</v>
      </c>
      <c r="CH536" s="27" t="s">
        <v>698</v>
      </c>
      <c r="CI536" s="27" t="s">
        <v>704</v>
      </c>
      <c r="CJ536" s="27" t="s">
        <v>698</v>
      </c>
      <c r="CK536" s="27" t="s">
        <v>698</v>
      </c>
      <c r="CL536" s="27" t="s">
        <v>698</v>
      </c>
      <c r="CM536" s="27" t="s">
        <v>698</v>
      </c>
      <c r="CN536" s="27" t="s">
        <v>698</v>
      </c>
      <c r="CO536" s="27" t="s">
        <v>698</v>
      </c>
      <c r="CP536" s="27" t="s">
        <v>698</v>
      </c>
      <c r="CQ536" s="27" t="s">
        <v>698</v>
      </c>
      <c r="CR536" s="27" t="s">
        <v>698</v>
      </c>
      <c r="CS536" s="27" t="s">
        <v>698</v>
      </c>
      <c r="CT536" s="27" t="s">
        <v>704</v>
      </c>
      <c r="CU536" s="27" t="s">
        <v>698</v>
      </c>
      <c r="CV536" s="27" t="s">
        <v>698</v>
      </c>
      <c r="CW536" s="27" t="s">
        <v>698</v>
      </c>
      <c r="CX536" s="27" t="s">
        <v>698</v>
      </c>
      <c r="CY536" s="27" t="s">
        <v>698</v>
      </c>
      <c r="CZ536" s="27" t="s">
        <v>698</v>
      </c>
      <c r="DA536" s="27" t="s">
        <v>698</v>
      </c>
      <c r="DB536" s="27" t="s">
        <v>698</v>
      </c>
      <c r="DC536" s="27" t="s">
        <v>698</v>
      </c>
      <c r="DD536" s="27" t="s">
        <v>698</v>
      </c>
      <c r="DE536" s="27" t="s">
        <v>698</v>
      </c>
      <c r="DF536" s="27" t="s">
        <v>698</v>
      </c>
      <c r="DG536" s="27" t="s">
        <v>698</v>
      </c>
      <c r="DH536" s="27" t="s">
        <v>698</v>
      </c>
      <c r="DI536" s="27" t="s">
        <v>698</v>
      </c>
      <c r="DJ536" s="27" t="s">
        <v>698</v>
      </c>
      <c r="DK536" s="27" t="s">
        <v>698</v>
      </c>
      <c r="DL536" s="27" t="s">
        <v>698</v>
      </c>
      <c r="DM536" s="27" t="s">
        <v>698</v>
      </c>
      <c r="DN536" s="27" t="s">
        <v>698</v>
      </c>
      <c r="DO536" s="27" t="s">
        <v>698</v>
      </c>
      <c r="DP536" s="27" t="s">
        <v>698</v>
      </c>
      <c r="DQ536" s="27" t="s">
        <v>698</v>
      </c>
      <c r="DR536" s="27" t="s">
        <v>698</v>
      </c>
      <c r="DS536" s="27"/>
      <c r="DT536" s="27" t="s">
        <v>698</v>
      </c>
      <c r="DU536" s="27" t="s">
        <v>698</v>
      </c>
      <c r="DV536" s="27" t="s">
        <v>698</v>
      </c>
      <c r="DW536" s="27" t="s">
        <v>698</v>
      </c>
      <c r="DX536" s="27" t="s">
        <v>698</v>
      </c>
      <c r="DY536" s="27" t="s">
        <v>698</v>
      </c>
      <c r="DZ536" s="27" t="s">
        <v>698</v>
      </c>
      <c r="EA536" s="27" t="s">
        <v>698</v>
      </c>
      <c r="EB536" s="27" t="s">
        <v>698</v>
      </c>
      <c r="EC536" s="27" t="s">
        <v>698</v>
      </c>
      <c r="ED536" s="27" t="s">
        <v>698</v>
      </c>
      <c r="EE536" s="27" t="s">
        <v>698</v>
      </c>
      <c r="EF536" s="27" t="s">
        <v>698</v>
      </c>
      <c r="EG536" s="27" t="s">
        <v>694</v>
      </c>
      <c r="EH536" s="27" t="s">
        <v>698</v>
      </c>
      <c r="EI536" s="27" t="s">
        <v>698</v>
      </c>
      <c r="EJ536" s="27" t="s">
        <v>698</v>
      </c>
      <c r="EK536" s="27" t="s">
        <v>698</v>
      </c>
      <c r="EL536" s="27" t="s">
        <v>698</v>
      </c>
      <c r="EM536" s="27" t="s">
        <v>698</v>
      </c>
      <c r="EN536" s="27" t="s">
        <v>698</v>
      </c>
      <c r="EO536" s="27" t="s">
        <v>698</v>
      </c>
      <c r="EP536" s="27" t="s">
        <v>698</v>
      </c>
      <c r="EQ536" s="27" t="s">
        <v>698</v>
      </c>
      <c r="ER536" s="27" t="s">
        <v>698</v>
      </c>
      <c r="ES536" s="27" t="s">
        <v>698</v>
      </c>
      <c r="ET536" s="27" t="s">
        <v>698</v>
      </c>
      <c r="EU536" s="27" t="s">
        <v>698</v>
      </c>
      <c r="EV536" s="27" t="s">
        <v>698</v>
      </c>
      <c r="EW536" s="27" t="s">
        <v>698</v>
      </c>
      <c r="EX536" s="27" t="s">
        <v>698</v>
      </c>
      <c r="EY536" s="27" t="s">
        <v>698</v>
      </c>
      <c r="EZ536" s="27" t="s">
        <v>698</v>
      </c>
      <c r="FA536" s="27" t="s">
        <v>698</v>
      </c>
      <c r="FB536" s="27" t="s">
        <v>698</v>
      </c>
      <c r="FC536" s="27" t="s">
        <v>698</v>
      </c>
      <c r="FD536" s="27" t="s">
        <v>698</v>
      </c>
      <c r="FE536" s="27" t="s">
        <v>694</v>
      </c>
      <c r="FF536" s="27" t="s">
        <v>698</v>
      </c>
      <c r="FG536" s="27" t="s">
        <v>698</v>
      </c>
      <c r="FH536" s="27" t="s">
        <v>698</v>
      </c>
      <c r="FI536" s="27" t="s">
        <v>698</v>
      </c>
      <c r="FJ536" s="27" t="s">
        <v>694</v>
      </c>
      <c r="FK536" s="27" t="s">
        <v>698</v>
      </c>
      <c r="FL536" s="27" t="s">
        <v>698</v>
      </c>
      <c r="FM536" s="27" t="s">
        <v>698</v>
      </c>
      <c r="FN536" s="27" t="s">
        <v>694</v>
      </c>
      <c r="FO536" s="72" t="s">
        <v>1175</v>
      </c>
      <c r="FP536" s="72" t="s">
        <v>698</v>
      </c>
      <c r="FQ536" s="72" t="s">
        <v>1176</v>
      </c>
      <c r="FR536" s="72" t="s">
        <v>2116</v>
      </c>
      <c r="FS536" s="72" t="s">
        <v>1178</v>
      </c>
      <c r="FT536" s="72" t="s">
        <v>698</v>
      </c>
      <c r="FU536" s="72" t="s">
        <v>698</v>
      </c>
      <c r="FV536" s="72" t="s">
        <v>698</v>
      </c>
      <c r="FW536" s="78" t="s">
        <v>698</v>
      </c>
      <c r="FX536" s="78" t="s">
        <v>698</v>
      </c>
      <c r="FY536" s="72" t="s">
        <v>698</v>
      </c>
      <c r="FZ536" s="90"/>
      <c r="GA536" s="90"/>
      <c r="GB536" s="90"/>
      <c r="GC536" s="90"/>
      <c r="GD536" s="90"/>
      <c r="GE536" s="90"/>
      <c r="GF536" s="90"/>
      <c r="GG536" s="90"/>
      <c r="GH536" s="105" t="s">
        <v>1179</v>
      </c>
      <c r="GI536" s="106"/>
      <c r="GJ536" s="27"/>
      <c r="GK536" s="28"/>
      <c r="GL536" s="27"/>
    </row>
    <row r="537" spans="1:194" x14ac:dyDescent="0.25">
      <c r="A537" s="71" t="str">
        <f t="shared" si="53"/>
        <v>Expenditure: Operational Cost - Management Fee</v>
      </c>
      <c r="B537" s="27" t="s">
        <v>1190</v>
      </c>
      <c r="C537" s="27" t="str">
        <f t="shared" si="54"/>
        <v>IE010035000000000000000000000000000000</v>
      </c>
      <c r="D537" s="23" t="s">
        <v>1166</v>
      </c>
      <c r="E537" s="23" t="s">
        <v>724</v>
      </c>
      <c r="F537" s="23" t="s">
        <v>1030</v>
      </c>
      <c r="G537" s="23" t="s">
        <v>697</v>
      </c>
      <c r="H537" s="23" t="s">
        <v>697</v>
      </c>
      <c r="I537" s="23" t="s">
        <v>697</v>
      </c>
      <c r="J537" s="23" t="s">
        <v>697</v>
      </c>
      <c r="K537" s="23" t="s">
        <v>697</v>
      </c>
      <c r="L537" s="23" t="s">
        <v>697</v>
      </c>
      <c r="M537" s="23" t="s">
        <v>697</v>
      </c>
      <c r="N537" s="23" t="s">
        <v>697</v>
      </c>
      <c r="O537" s="23" t="s">
        <v>697</v>
      </c>
      <c r="P537" s="23" t="s">
        <v>697</v>
      </c>
      <c r="Q537" s="27">
        <v>0</v>
      </c>
      <c r="R537" s="27" t="s">
        <v>704</v>
      </c>
      <c r="S537" s="27" t="s">
        <v>698</v>
      </c>
      <c r="T537" s="28" t="s">
        <v>694</v>
      </c>
      <c r="U537" s="28"/>
      <c r="V537" s="28" t="s">
        <v>2414</v>
      </c>
      <c r="W537" s="27" t="s">
        <v>905</v>
      </c>
      <c r="X537" s="27"/>
      <c r="Y537" s="27" t="s">
        <v>2415</v>
      </c>
      <c r="Z537" s="27"/>
      <c r="AA537" s="27"/>
      <c r="AB537" s="27"/>
      <c r="AC537" s="27"/>
      <c r="AD537" s="27"/>
      <c r="AE537" s="27"/>
      <c r="AF537" s="27"/>
      <c r="AG537" s="27"/>
      <c r="AH537" s="27"/>
      <c r="AI537" s="27" t="s">
        <v>2416</v>
      </c>
      <c r="AJ537" s="28" t="s">
        <v>704</v>
      </c>
      <c r="AK537" s="27" t="s">
        <v>698</v>
      </c>
      <c r="AL537" s="27" t="s">
        <v>698</v>
      </c>
      <c r="AM537" s="27" t="s">
        <v>698</v>
      </c>
      <c r="AN537" s="27" t="s">
        <v>698</v>
      </c>
      <c r="AO537" s="27" t="s">
        <v>698</v>
      </c>
      <c r="AP537" s="27" t="s">
        <v>698</v>
      </c>
      <c r="AQ537" s="27" t="s">
        <v>698</v>
      </c>
      <c r="AR537" s="27" t="s">
        <v>698</v>
      </c>
      <c r="AS537" s="27" t="s">
        <v>698</v>
      </c>
      <c r="AT537" s="27" t="s">
        <v>698</v>
      </c>
      <c r="AU537" s="27" t="s">
        <v>698</v>
      </c>
      <c r="AV537" s="27" t="s">
        <v>698</v>
      </c>
      <c r="AW537" s="27" t="s">
        <v>698</v>
      </c>
      <c r="AX537" s="27" t="s">
        <v>698</v>
      </c>
      <c r="AY537" s="27" t="s">
        <v>698</v>
      </c>
      <c r="AZ537" s="27" t="s">
        <v>698</v>
      </c>
      <c r="BA537" s="27" t="s">
        <v>698</v>
      </c>
      <c r="BB537" s="27" t="s">
        <v>698</v>
      </c>
      <c r="BC537" s="27" t="s">
        <v>698</v>
      </c>
      <c r="BD537" s="27" t="s">
        <v>698</v>
      </c>
      <c r="BE537" s="27" t="s">
        <v>698</v>
      </c>
      <c r="BF537" s="27" t="s">
        <v>698</v>
      </c>
      <c r="BG537" s="27" t="s">
        <v>698</v>
      </c>
      <c r="BH537" s="27" t="s">
        <v>698</v>
      </c>
      <c r="BI537" s="27" t="s">
        <v>698</v>
      </c>
      <c r="BJ537" s="27" t="s">
        <v>698</v>
      </c>
      <c r="BK537" s="27" t="s">
        <v>698</v>
      </c>
      <c r="BL537" s="27" t="s">
        <v>698</v>
      </c>
      <c r="BM537" s="27" t="s">
        <v>698</v>
      </c>
      <c r="BN537" s="27" t="s">
        <v>698</v>
      </c>
      <c r="BO537" s="27" t="s">
        <v>698</v>
      </c>
      <c r="BP537" s="27" t="s">
        <v>698</v>
      </c>
      <c r="BQ537" s="27" t="s">
        <v>698</v>
      </c>
      <c r="BR537" s="27" t="s">
        <v>698</v>
      </c>
      <c r="BS537" s="27" t="s">
        <v>698</v>
      </c>
      <c r="BT537" s="27" t="s">
        <v>698</v>
      </c>
      <c r="BU537" s="27" t="s">
        <v>698</v>
      </c>
      <c r="BV537" s="27" t="s">
        <v>698</v>
      </c>
      <c r="BW537" s="27" t="s">
        <v>698</v>
      </c>
      <c r="BX537" s="27" t="s">
        <v>698</v>
      </c>
      <c r="BY537" s="27" t="s">
        <v>698</v>
      </c>
      <c r="BZ537" s="27" t="s">
        <v>698</v>
      </c>
      <c r="CA537" s="27" t="s">
        <v>698</v>
      </c>
      <c r="CB537" s="27" t="s">
        <v>698</v>
      </c>
      <c r="CC537" s="27" t="s">
        <v>698</v>
      </c>
      <c r="CD537" s="27" t="s">
        <v>698</v>
      </c>
      <c r="CE537" s="27" t="s">
        <v>698</v>
      </c>
      <c r="CF537" s="27" t="s">
        <v>698</v>
      </c>
      <c r="CG537" s="27" t="s">
        <v>698</v>
      </c>
      <c r="CH537" s="27" t="s">
        <v>698</v>
      </c>
      <c r="CI537" s="27" t="s">
        <v>698</v>
      </c>
      <c r="CJ537" s="27" t="s">
        <v>704</v>
      </c>
      <c r="CK537" s="27" t="s">
        <v>698</v>
      </c>
      <c r="CL537" s="27" t="s">
        <v>698</v>
      </c>
      <c r="CM537" s="27" t="s">
        <v>698</v>
      </c>
      <c r="CN537" s="27" t="s">
        <v>704</v>
      </c>
      <c r="CO537" s="27" t="s">
        <v>698</v>
      </c>
      <c r="CP537" s="27" t="s">
        <v>698</v>
      </c>
      <c r="CQ537" s="27" t="s">
        <v>698</v>
      </c>
      <c r="CR537" s="27" t="s">
        <v>698</v>
      </c>
      <c r="CS537" s="27" t="s">
        <v>698</v>
      </c>
      <c r="CT537" s="27" t="s">
        <v>698</v>
      </c>
      <c r="CU537" s="27" t="s">
        <v>704</v>
      </c>
      <c r="CV537" s="27" t="s">
        <v>698</v>
      </c>
      <c r="CW537" s="27" t="s">
        <v>698</v>
      </c>
      <c r="CX537" s="27" t="s">
        <v>698</v>
      </c>
      <c r="CY537" s="27" t="s">
        <v>698</v>
      </c>
      <c r="CZ537" s="27" t="s">
        <v>698</v>
      </c>
      <c r="DA537" s="27" t="s">
        <v>698</v>
      </c>
      <c r="DB537" s="27" t="s">
        <v>698</v>
      </c>
      <c r="DC537" s="27" t="s">
        <v>698</v>
      </c>
      <c r="DD537" s="27" t="s">
        <v>698</v>
      </c>
      <c r="DE537" s="27" t="s">
        <v>698</v>
      </c>
      <c r="DF537" s="27" t="s">
        <v>698</v>
      </c>
      <c r="DG537" s="27" t="s">
        <v>698</v>
      </c>
      <c r="DH537" s="27" t="s">
        <v>698</v>
      </c>
      <c r="DI537" s="27" t="s">
        <v>698</v>
      </c>
      <c r="DJ537" s="27" t="s">
        <v>698</v>
      </c>
      <c r="DK537" s="27" t="s">
        <v>698</v>
      </c>
      <c r="DL537" s="27" t="s">
        <v>698</v>
      </c>
      <c r="DM537" s="27" t="s">
        <v>698</v>
      </c>
      <c r="DN537" s="27" t="s">
        <v>698</v>
      </c>
      <c r="DO537" s="27" t="s">
        <v>698</v>
      </c>
      <c r="DP537" s="27" t="s">
        <v>698</v>
      </c>
      <c r="DQ537" s="27" t="s">
        <v>698</v>
      </c>
      <c r="DR537" s="27" t="s">
        <v>698</v>
      </c>
      <c r="DS537" s="27"/>
      <c r="DT537" s="27" t="s">
        <v>698</v>
      </c>
      <c r="DU537" s="27" t="s">
        <v>698</v>
      </c>
      <c r="DV537" s="27" t="s">
        <v>698</v>
      </c>
      <c r="DW537" s="27" t="s">
        <v>698</v>
      </c>
      <c r="DX537" s="27" t="s">
        <v>698</v>
      </c>
      <c r="DY537" s="27" t="s">
        <v>698</v>
      </c>
      <c r="DZ537" s="27" t="s">
        <v>698</v>
      </c>
      <c r="EA537" s="27" t="s">
        <v>698</v>
      </c>
      <c r="EB537" s="27" t="s">
        <v>698</v>
      </c>
      <c r="EC537" s="27" t="s">
        <v>698</v>
      </c>
      <c r="ED537" s="27" t="s">
        <v>698</v>
      </c>
      <c r="EE537" s="27" t="s">
        <v>698</v>
      </c>
      <c r="EF537" s="27" t="s">
        <v>698</v>
      </c>
      <c r="EG537" s="27" t="s">
        <v>694</v>
      </c>
      <c r="EH537" s="27" t="s">
        <v>698</v>
      </c>
      <c r="EI537" s="27" t="s">
        <v>698</v>
      </c>
      <c r="EJ537" s="27" t="s">
        <v>698</v>
      </c>
      <c r="EK537" s="27" t="s">
        <v>698</v>
      </c>
      <c r="EL537" s="27" t="s">
        <v>698</v>
      </c>
      <c r="EM537" s="27" t="s">
        <v>698</v>
      </c>
      <c r="EN537" s="27" t="s">
        <v>698</v>
      </c>
      <c r="EO537" s="27" t="s">
        <v>698</v>
      </c>
      <c r="EP537" s="27" t="s">
        <v>698</v>
      </c>
      <c r="EQ537" s="27" t="s">
        <v>698</v>
      </c>
      <c r="ER537" s="27" t="s">
        <v>698</v>
      </c>
      <c r="ES537" s="27" t="s">
        <v>698</v>
      </c>
      <c r="ET537" s="27" t="s">
        <v>698</v>
      </c>
      <c r="EU537" s="27" t="s">
        <v>698</v>
      </c>
      <c r="EV537" s="27" t="s">
        <v>698</v>
      </c>
      <c r="EW537" s="27" t="s">
        <v>698</v>
      </c>
      <c r="EX537" s="27" t="s">
        <v>698</v>
      </c>
      <c r="EY537" s="27" t="s">
        <v>698</v>
      </c>
      <c r="EZ537" s="27" t="s">
        <v>698</v>
      </c>
      <c r="FA537" s="27" t="s">
        <v>698</v>
      </c>
      <c r="FB537" s="27" t="s">
        <v>698</v>
      </c>
      <c r="FC537" s="27" t="s">
        <v>698</v>
      </c>
      <c r="FD537" s="27" t="s">
        <v>698</v>
      </c>
      <c r="FE537" s="27" t="s">
        <v>694</v>
      </c>
      <c r="FF537" s="27" t="s">
        <v>698</v>
      </c>
      <c r="FG537" s="27" t="s">
        <v>698</v>
      </c>
      <c r="FH537" s="27" t="s">
        <v>698</v>
      </c>
      <c r="FI537" s="27" t="s">
        <v>698</v>
      </c>
      <c r="FJ537" s="27" t="s">
        <v>694</v>
      </c>
      <c r="FK537" s="27" t="s">
        <v>698</v>
      </c>
      <c r="FL537" s="27" t="s">
        <v>698</v>
      </c>
      <c r="FM537" s="27" t="s">
        <v>698</v>
      </c>
      <c r="FN537" s="27" t="s">
        <v>694</v>
      </c>
      <c r="FO537" s="72" t="s">
        <v>1175</v>
      </c>
      <c r="FP537" s="72" t="s">
        <v>698</v>
      </c>
      <c r="FQ537" s="72" t="s">
        <v>1176</v>
      </c>
      <c r="FR537" s="72" t="s">
        <v>2116</v>
      </c>
      <c r="FS537" s="72" t="s">
        <v>1178</v>
      </c>
      <c r="FT537" s="72" t="s">
        <v>698</v>
      </c>
      <c r="FU537" s="72" t="s">
        <v>698</v>
      </c>
      <c r="FV537" s="72" t="s">
        <v>698</v>
      </c>
      <c r="FW537" s="78" t="s">
        <v>698</v>
      </c>
      <c r="FX537" s="78" t="s">
        <v>698</v>
      </c>
      <c r="FY537" s="72" t="s">
        <v>698</v>
      </c>
      <c r="FZ537" s="90"/>
      <c r="GA537" s="90"/>
      <c r="GB537" s="90"/>
      <c r="GC537" s="90"/>
      <c r="GD537" s="90"/>
      <c r="GE537" s="90"/>
      <c r="GF537" s="90"/>
      <c r="GG537" s="90"/>
      <c r="GH537" s="105" t="s">
        <v>1179</v>
      </c>
      <c r="GI537" s="106"/>
      <c r="GJ537" s="27"/>
      <c r="GK537" s="28"/>
      <c r="GL537" s="27"/>
    </row>
    <row r="538" spans="1:194" x14ac:dyDescent="0.25">
      <c r="A538" s="71" t="str">
        <f t="shared" si="53"/>
        <v>Expenditure: Operational Cost - Municipal Services</v>
      </c>
      <c r="B538" s="27" t="s">
        <v>1190</v>
      </c>
      <c r="C538" s="27" t="str">
        <f t="shared" si="54"/>
        <v>IE010036000000000000000000000000000000</v>
      </c>
      <c r="D538" s="23" t="s">
        <v>1166</v>
      </c>
      <c r="E538" s="23" t="s">
        <v>724</v>
      </c>
      <c r="F538" s="23" t="s">
        <v>1031</v>
      </c>
      <c r="G538" s="23" t="s">
        <v>697</v>
      </c>
      <c r="H538" s="23" t="s">
        <v>697</v>
      </c>
      <c r="I538" s="23" t="s">
        <v>697</v>
      </c>
      <c r="J538" s="23" t="s">
        <v>697</v>
      </c>
      <c r="K538" s="23" t="s">
        <v>697</v>
      </c>
      <c r="L538" s="23" t="s">
        <v>697</v>
      </c>
      <c r="M538" s="23" t="s">
        <v>697</v>
      </c>
      <c r="N538" s="23" t="s">
        <v>697</v>
      </c>
      <c r="O538" s="23" t="s">
        <v>697</v>
      </c>
      <c r="P538" s="23" t="s">
        <v>697</v>
      </c>
      <c r="Q538" s="27">
        <v>0</v>
      </c>
      <c r="R538" s="27" t="s">
        <v>704</v>
      </c>
      <c r="S538" s="27" t="s">
        <v>698</v>
      </c>
      <c r="T538" s="28" t="s">
        <v>694</v>
      </c>
      <c r="U538" s="28"/>
      <c r="V538" s="28" t="s">
        <v>2417</v>
      </c>
      <c r="W538" s="27" t="s">
        <v>905</v>
      </c>
      <c r="X538" s="27"/>
      <c r="Y538" s="27" t="s">
        <v>2418</v>
      </c>
      <c r="Z538" s="27"/>
      <c r="AA538" s="27"/>
      <c r="AB538" s="27"/>
      <c r="AC538" s="27"/>
      <c r="AD538" s="27"/>
      <c r="AE538" s="27"/>
      <c r="AF538" s="27"/>
      <c r="AG538" s="27"/>
      <c r="AH538" s="27"/>
      <c r="AI538" s="27" t="s">
        <v>2419</v>
      </c>
      <c r="AJ538" s="28" t="s">
        <v>704</v>
      </c>
      <c r="AK538" s="27" t="s">
        <v>698</v>
      </c>
      <c r="AL538" s="27" t="s">
        <v>698</v>
      </c>
      <c r="AM538" s="27" t="s">
        <v>698</v>
      </c>
      <c r="AN538" s="27" t="s">
        <v>698</v>
      </c>
      <c r="AO538" s="27" t="s">
        <v>698</v>
      </c>
      <c r="AP538" s="27" t="s">
        <v>698</v>
      </c>
      <c r="AQ538" s="27" t="s">
        <v>698</v>
      </c>
      <c r="AR538" s="27" t="s">
        <v>698</v>
      </c>
      <c r="AS538" s="27" t="s">
        <v>698</v>
      </c>
      <c r="AT538" s="27" t="s">
        <v>698</v>
      </c>
      <c r="AU538" s="27" t="s">
        <v>698</v>
      </c>
      <c r="AV538" s="27" t="s">
        <v>698</v>
      </c>
      <c r="AW538" s="27" t="s">
        <v>698</v>
      </c>
      <c r="AX538" s="27" t="s">
        <v>698</v>
      </c>
      <c r="AY538" s="27" t="s">
        <v>698</v>
      </c>
      <c r="AZ538" s="27" t="s">
        <v>698</v>
      </c>
      <c r="BA538" s="27" t="s">
        <v>698</v>
      </c>
      <c r="BB538" s="27" t="s">
        <v>698</v>
      </c>
      <c r="BC538" s="27" t="s">
        <v>698</v>
      </c>
      <c r="BD538" s="27" t="s">
        <v>698</v>
      </c>
      <c r="BE538" s="27" t="s">
        <v>698</v>
      </c>
      <c r="BF538" s="27" t="s">
        <v>698</v>
      </c>
      <c r="BG538" s="27" t="s">
        <v>698</v>
      </c>
      <c r="BH538" s="27" t="s">
        <v>698</v>
      </c>
      <c r="BI538" s="27" t="s">
        <v>698</v>
      </c>
      <c r="BJ538" s="27" t="s">
        <v>698</v>
      </c>
      <c r="BK538" s="27" t="s">
        <v>698</v>
      </c>
      <c r="BL538" s="27" t="s">
        <v>698</v>
      </c>
      <c r="BM538" s="27" t="s">
        <v>698</v>
      </c>
      <c r="BN538" s="27" t="s">
        <v>698</v>
      </c>
      <c r="BO538" s="27" t="s">
        <v>698</v>
      </c>
      <c r="BP538" s="27" t="s">
        <v>698</v>
      </c>
      <c r="BQ538" s="27" t="s">
        <v>698</v>
      </c>
      <c r="BR538" s="27" t="s">
        <v>698</v>
      </c>
      <c r="BS538" s="27" t="s">
        <v>698</v>
      </c>
      <c r="BT538" s="27" t="s">
        <v>698</v>
      </c>
      <c r="BU538" s="27" t="s">
        <v>698</v>
      </c>
      <c r="BV538" s="27" t="s">
        <v>698</v>
      </c>
      <c r="BW538" s="27" t="s">
        <v>698</v>
      </c>
      <c r="BX538" s="27" t="s">
        <v>698</v>
      </c>
      <c r="BY538" s="27" t="s">
        <v>698</v>
      </c>
      <c r="BZ538" s="27" t="s">
        <v>698</v>
      </c>
      <c r="CA538" s="27" t="s">
        <v>698</v>
      </c>
      <c r="CB538" s="27" t="s">
        <v>698</v>
      </c>
      <c r="CC538" s="27" t="s">
        <v>698</v>
      </c>
      <c r="CD538" s="27" t="s">
        <v>698</v>
      </c>
      <c r="CE538" s="27" t="s">
        <v>698</v>
      </c>
      <c r="CF538" s="27" t="s">
        <v>698</v>
      </c>
      <c r="CG538" s="27" t="s">
        <v>698</v>
      </c>
      <c r="CH538" s="27" t="s">
        <v>698</v>
      </c>
      <c r="CI538" s="27" t="s">
        <v>698</v>
      </c>
      <c r="CJ538" s="27" t="s">
        <v>704</v>
      </c>
      <c r="CK538" s="27" t="s">
        <v>698</v>
      </c>
      <c r="CL538" s="27" t="s">
        <v>698</v>
      </c>
      <c r="CM538" s="27" t="s">
        <v>698</v>
      </c>
      <c r="CN538" s="27" t="s">
        <v>704</v>
      </c>
      <c r="CO538" s="27" t="s">
        <v>698</v>
      </c>
      <c r="CP538" s="27" t="s">
        <v>698</v>
      </c>
      <c r="CQ538" s="27" t="s">
        <v>698</v>
      </c>
      <c r="CR538" s="27" t="s">
        <v>698</v>
      </c>
      <c r="CS538" s="27" t="s">
        <v>698</v>
      </c>
      <c r="CT538" s="27" t="s">
        <v>698</v>
      </c>
      <c r="CU538" s="27" t="s">
        <v>704</v>
      </c>
      <c r="CV538" s="27" t="s">
        <v>698</v>
      </c>
      <c r="CW538" s="27" t="s">
        <v>698</v>
      </c>
      <c r="CX538" s="27" t="s">
        <v>698</v>
      </c>
      <c r="CY538" s="27" t="s">
        <v>698</v>
      </c>
      <c r="CZ538" s="27" t="s">
        <v>698</v>
      </c>
      <c r="DA538" s="27" t="s">
        <v>698</v>
      </c>
      <c r="DB538" s="27" t="s">
        <v>698</v>
      </c>
      <c r="DC538" s="27" t="s">
        <v>698</v>
      </c>
      <c r="DD538" s="27" t="s">
        <v>698</v>
      </c>
      <c r="DE538" s="27" t="s">
        <v>698</v>
      </c>
      <c r="DF538" s="27" t="s">
        <v>698</v>
      </c>
      <c r="DG538" s="27" t="s">
        <v>698</v>
      </c>
      <c r="DH538" s="27" t="s">
        <v>698</v>
      </c>
      <c r="DI538" s="27" t="s">
        <v>698</v>
      </c>
      <c r="DJ538" s="27" t="s">
        <v>698</v>
      </c>
      <c r="DK538" s="27" t="s">
        <v>698</v>
      </c>
      <c r="DL538" s="27" t="s">
        <v>698</v>
      </c>
      <c r="DM538" s="27" t="s">
        <v>698</v>
      </c>
      <c r="DN538" s="27" t="s">
        <v>698</v>
      </c>
      <c r="DO538" s="27" t="s">
        <v>698</v>
      </c>
      <c r="DP538" s="27" t="s">
        <v>698</v>
      </c>
      <c r="DQ538" s="27" t="s">
        <v>698</v>
      </c>
      <c r="DR538" s="27" t="s">
        <v>698</v>
      </c>
      <c r="DS538" s="27"/>
      <c r="DT538" s="27" t="s">
        <v>698</v>
      </c>
      <c r="DU538" s="27" t="s">
        <v>698</v>
      </c>
      <c r="DV538" s="27" t="s">
        <v>698</v>
      </c>
      <c r="DW538" s="27" t="s">
        <v>698</v>
      </c>
      <c r="DX538" s="27" t="s">
        <v>698</v>
      </c>
      <c r="DY538" s="27" t="s">
        <v>698</v>
      </c>
      <c r="DZ538" s="27" t="s">
        <v>698</v>
      </c>
      <c r="EA538" s="27" t="s">
        <v>698</v>
      </c>
      <c r="EB538" s="27" t="s">
        <v>698</v>
      </c>
      <c r="EC538" s="27" t="s">
        <v>698</v>
      </c>
      <c r="ED538" s="27" t="s">
        <v>698</v>
      </c>
      <c r="EE538" s="27" t="s">
        <v>698</v>
      </c>
      <c r="EF538" s="27" t="s">
        <v>698</v>
      </c>
      <c r="EG538" s="27" t="s">
        <v>694</v>
      </c>
      <c r="EH538" s="27" t="s">
        <v>698</v>
      </c>
      <c r="EI538" s="27" t="s">
        <v>698</v>
      </c>
      <c r="EJ538" s="27" t="s">
        <v>698</v>
      </c>
      <c r="EK538" s="27" t="s">
        <v>698</v>
      </c>
      <c r="EL538" s="27" t="s">
        <v>698</v>
      </c>
      <c r="EM538" s="27" t="s">
        <v>698</v>
      </c>
      <c r="EN538" s="27" t="s">
        <v>698</v>
      </c>
      <c r="EO538" s="27" t="s">
        <v>698</v>
      </c>
      <c r="EP538" s="27" t="s">
        <v>698</v>
      </c>
      <c r="EQ538" s="27" t="s">
        <v>698</v>
      </c>
      <c r="ER538" s="27" t="s">
        <v>698</v>
      </c>
      <c r="ES538" s="27" t="s">
        <v>698</v>
      </c>
      <c r="ET538" s="27" t="s">
        <v>698</v>
      </c>
      <c r="EU538" s="27" t="s">
        <v>698</v>
      </c>
      <c r="EV538" s="27" t="s">
        <v>698</v>
      </c>
      <c r="EW538" s="27" t="s">
        <v>698</v>
      </c>
      <c r="EX538" s="27" t="s">
        <v>698</v>
      </c>
      <c r="EY538" s="27" t="s">
        <v>698</v>
      </c>
      <c r="EZ538" s="27" t="s">
        <v>698</v>
      </c>
      <c r="FA538" s="27" t="s">
        <v>698</v>
      </c>
      <c r="FB538" s="27" t="s">
        <v>698</v>
      </c>
      <c r="FC538" s="27" t="s">
        <v>698</v>
      </c>
      <c r="FD538" s="27" t="s">
        <v>698</v>
      </c>
      <c r="FE538" s="27" t="s">
        <v>694</v>
      </c>
      <c r="FF538" s="27" t="s">
        <v>698</v>
      </c>
      <c r="FG538" s="27" t="s">
        <v>698</v>
      </c>
      <c r="FH538" s="27" t="s">
        <v>698</v>
      </c>
      <c r="FI538" s="27" t="s">
        <v>698</v>
      </c>
      <c r="FJ538" s="27" t="s">
        <v>694</v>
      </c>
      <c r="FK538" s="27" t="s">
        <v>698</v>
      </c>
      <c r="FL538" s="27" t="s">
        <v>698</v>
      </c>
      <c r="FM538" s="27" t="s">
        <v>698</v>
      </c>
      <c r="FN538" s="27" t="s">
        <v>694</v>
      </c>
      <c r="FO538" s="72" t="s">
        <v>1175</v>
      </c>
      <c r="FP538" s="72" t="s">
        <v>698</v>
      </c>
      <c r="FQ538" s="72" t="s">
        <v>1176</v>
      </c>
      <c r="FR538" s="72" t="s">
        <v>2116</v>
      </c>
      <c r="FS538" s="72" t="s">
        <v>1178</v>
      </c>
      <c r="FT538" s="72" t="s">
        <v>698</v>
      </c>
      <c r="FU538" s="72" t="s">
        <v>698</v>
      </c>
      <c r="FV538" s="72" t="s">
        <v>698</v>
      </c>
      <c r="FW538" s="78" t="s">
        <v>698</v>
      </c>
      <c r="FX538" s="78" t="s">
        <v>698</v>
      </c>
      <c r="FY538" s="72" t="s">
        <v>698</v>
      </c>
      <c r="FZ538" s="90"/>
      <c r="GA538" s="90"/>
      <c r="GB538" s="90"/>
      <c r="GC538" s="90"/>
      <c r="GD538" s="90"/>
      <c r="GE538" s="90"/>
      <c r="GF538" s="90"/>
      <c r="GG538" s="90"/>
      <c r="GH538" s="105" t="s">
        <v>1179</v>
      </c>
      <c r="GI538" s="106"/>
      <c r="GJ538" s="27"/>
      <c r="GK538" s="28"/>
      <c r="GL538" s="27"/>
    </row>
    <row r="539" spans="1:194" x14ac:dyDescent="0.25">
      <c r="A539" s="71" t="str">
        <f t="shared" si="53"/>
        <v>Expenditure: Operational Cost - Personnel Agency Fees [Personnel Recruitment Costs]</v>
      </c>
      <c r="B539" s="27" t="s">
        <v>694</v>
      </c>
      <c r="C539" s="27" t="str">
        <f t="shared" si="54"/>
        <v>IE010037000000000000000000000000000000</v>
      </c>
      <c r="D539" s="23" t="s">
        <v>1166</v>
      </c>
      <c r="E539" s="23" t="s">
        <v>724</v>
      </c>
      <c r="F539" s="23" t="s">
        <v>1032</v>
      </c>
      <c r="G539" s="23" t="s">
        <v>697</v>
      </c>
      <c r="H539" s="23" t="s">
        <v>697</v>
      </c>
      <c r="I539" s="23" t="s">
        <v>697</v>
      </c>
      <c r="J539" s="23" t="s">
        <v>697</v>
      </c>
      <c r="K539" s="23" t="s">
        <v>697</v>
      </c>
      <c r="L539" s="23" t="s">
        <v>697</v>
      </c>
      <c r="M539" s="23" t="s">
        <v>697</v>
      </c>
      <c r="N539" s="23" t="s">
        <v>697</v>
      </c>
      <c r="O539" s="23" t="s">
        <v>697</v>
      </c>
      <c r="P539" s="23" t="s">
        <v>697</v>
      </c>
      <c r="Q539" s="27">
        <v>0</v>
      </c>
      <c r="R539" s="27" t="s">
        <v>704</v>
      </c>
      <c r="S539" s="27" t="s">
        <v>698</v>
      </c>
      <c r="T539" s="28" t="s">
        <v>694</v>
      </c>
      <c r="U539" s="28"/>
      <c r="V539" s="27" t="s">
        <v>2420</v>
      </c>
      <c r="W539" s="27" t="s">
        <v>905</v>
      </c>
      <c r="X539" s="27"/>
      <c r="Y539" s="27" t="s">
        <v>2421</v>
      </c>
      <c r="Z539" s="27"/>
      <c r="AA539" s="27"/>
      <c r="AB539" s="27"/>
      <c r="AC539" s="27"/>
      <c r="AD539" s="27"/>
      <c r="AE539" s="27"/>
      <c r="AF539" s="27"/>
      <c r="AG539" s="27"/>
      <c r="AH539" s="27"/>
      <c r="AI539" s="27" t="s">
        <v>2422</v>
      </c>
      <c r="AJ539" s="28" t="s">
        <v>704</v>
      </c>
      <c r="AK539" s="27" t="s">
        <v>698</v>
      </c>
      <c r="AL539" s="27" t="s">
        <v>698</v>
      </c>
      <c r="AM539" s="27" t="s">
        <v>698</v>
      </c>
      <c r="AN539" s="27" t="s">
        <v>698</v>
      </c>
      <c r="AO539" s="27" t="s">
        <v>698</v>
      </c>
      <c r="AP539" s="27" t="s">
        <v>698</v>
      </c>
      <c r="AQ539" s="27" t="s">
        <v>698</v>
      </c>
      <c r="AR539" s="27" t="s">
        <v>698</v>
      </c>
      <c r="AS539" s="27" t="s">
        <v>698</v>
      </c>
      <c r="AT539" s="27" t="s">
        <v>698</v>
      </c>
      <c r="AU539" s="27" t="s">
        <v>698</v>
      </c>
      <c r="AV539" s="27" t="s">
        <v>698</v>
      </c>
      <c r="AW539" s="27" t="s">
        <v>698</v>
      </c>
      <c r="AX539" s="27" t="s">
        <v>698</v>
      </c>
      <c r="AY539" s="27" t="s">
        <v>698</v>
      </c>
      <c r="AZ539" s="27" t="s">
        <v>698</v>
      </c>
      <c r="BA539" s="27" t="s">
        <v>698</v>
      </c>
      <c r="BB539" s="27" t="s">
        <v>698</v>
      </c>
      <c r="BC539" s="27" t="s">
        <v>698</v>
      </c>
      <c r="BD539" s="27" t="s">
        <v>698</v>
      </c>
      <c r="BE539" s="27" t="s">
        <v>698</v>
      </c>
      <c r="BF539" s="27" t="s">
        <v>698</v>
      </c>
      <c r="BG539" s="27" t="s">
        <v>698</v>
      </c>
      <c r="BH539" s="27" t="s">
        <v>698</v>
      </c>
      <c r="BI539" s="27" t="s">
        <v>698</v>
      </c>
      <c r="BJ539" s="27" t="s">
        <v>698</v>
      </c>
      <c r="BK539" s="27" t="s">
        <v>698</v>
      </c>
      <c r="BL539" s="27" t="s">
        <v>698</v>
      </c>
      <c r="BM539" s="27" t="s">
        <v>698</v>
      </c>
      <c r="BN539" s="27" t="s">
        <v>698</v>
      </c>
      <c r="BO539" s="27" t="s">
        <v>698</v>
      </c>
      <c r="BP539" s="27" t="s">
        <v>698</v>
      </c>
      <c r="BQ539" s="27" t="s">
        <v>698</v>
      </c>
      <c r="BR539" s="27" t="s">
        <v>698</v>
      </c>
      <c r="BS539" s="27" t="s">
        <v>698</v>
      </c>
      <c r="BT539" s="27" t="s">
        <v>698</v>
      </c>
      <c r="BU539" s="27" t="s">
        <v>698</v>
      </c>
      <c r="BV539" s="27" t="s">
        <v>698</v>
      </c>
      <c r="BW539" s="27" t="s">
        <v>698</v>
      </c>
      <c r="BX539" s="27" t="s">
        <v>698</v>
      </c>
      <c r="BY539" s="27" t="s">
        <v>698</v>
      </c>
      <c r="BZ539" s="27" t="s">
        <v>698</v>
      </c>
      <c r="CA539" s="27" t="s">
        <v>698</v>
      </c>
      <c r="CB539" s="27" t="s">
        <v>698</v>
      </c>
      <c r="CC539" s="27" t="s">
        <v>698</v>
      </c>
      <c r="CD539" s="27" t="s">
        <v>698</v>
      </c>
      <c r="CE539" s="27" t="s">
        <v>698</v>
      </c>
      <c r="CF539" s="27" t="s">
        <v>704</v>
      </c>
      <c r="CG539" s="27" t="s">
        <v>698</v>
      </c>
      <c r="CH539" s="27" t="s">
        <v>698</v>
      </c>
      <c r="CI539" s="27" t="s">
        <v>698</v>
      </c>
      <c r="CJ539" s="27" t="s">
        <v>698</v>
      </c>
      <c r="CK539" s="27" t="s">
        <v>698</v>
      </c>
      <c r="CL539" s="27" t="s">
        <v>698</v>
      </c>
      <c r="CM539" s="27" t="s">
        <v>698</v>
      </c>
      <c r="CN539" s="27" t="s">
        <v>698</v>
      </c>
      <c r="CO539" s="27" t="s">
        <v>698</v>
      </c>
      <c r="CP539" s="27" t="s">
        <v>698</v>
      </c>
      <c r="CQ539" s="27" t="s">
        <v>704</v>
      </c>
      <c r="CR539" s="27" t="s">
        <v>698</v>
      </c>
      <c r="CS539" s="27" t="s">
        <v>698</v>
      </c>
      <c r="CT539" s="27" t="s">
        <v>698</v>
      </c>
      <c r="CU539" s="27" t="s">
        <v>698</v>
      </c>
      <c r="CV539" s="27" t="s">
        <v>698</v>
      </c>
      <c r="CW539" s="27" t="s">
        <v>698</v>
      </c>
      <c r="CX539" s="27" t="s">
        <v>698</v>
      </c>
      <c r="CY539" s="27" t="s">
        <v>698</v>
      </c>
      <c r="CZ539" s="27" t="s">
        <v>698</v>
      </c>
      <c r="DA539" s="27" t="s">
        <v>698</v>
      </c>
      <c r="DB539" s="27" t="s">
        <v>698</v>
      </c>
      <c r="DC539" s="27" t="s">
        <v>698</v>
      </c>
      <c r="DD539" s="27" t="s">
        <v>698</v>
      </c>
      <c r="DE539" s="27" t="s">
        <v>698</v>
      </c>
      <c r="DF539" s="27" t="s">
        <v>698</v>
      </c>
      <c r="DG539" s="27" t="s">
        <v>698</v>
      </c>
      <c r="DH539" s="27" t="s">
        <v>698</v>
      </c>
      <c r="DI539" s="27" t="s">
        <v>698</v>
      </c>
      <c r="DJ539" s="27" t="s">
        <v>698</v>
      </c>
      <c r="DK539" s="27" t="s">
        <v>698</v>
      </c>
      <c r="DL539" s="27" t="s">
        <v>698</v>
      </c>
      <c r="DM539" s="27" t="s">
        <v>698</v>
      </c>
      <c r="DN539" s="27" t="s">
        <v>698</v>
      </c>
      <c r="DO539" s="27" t="s">
        <v>698</v>
      </c>
      <c r="DP539" s="27" t="s">
        <v>698</v>
      </c>
      <c r="DQ539" s="27" t="s">
        <v>698</v>
      </c>
      <c r="DR539" s="27" t="s">
        <v>698</v>
      </c>
      <c r="DS539" s="27"/>
      <c r="DT539" s="27" t="s">
        <v>698</v>
      </c>
      <c r="DU539" s="27" t="s">
        <v>698</v>
      </c>
      <c r="DV539" s="27" t="s">
        <v>698</v>
      </c>
      <c r="DW539" s="27" t="s">
        <v>698</v>
      </c>
      <c r="DX539" s="27" t="s">
        <v>698</v>
      </c>
      <c r="DY539" s="27" t="s">
        <v>698</v>
      </c>
      <c r="DZ539" s="27" t="s">
        <v>698</v>
      </c>
      <c r="EA539" s="27" t="s">
        <v>698</v>
      </c>
      <c r="EB539" s="27" t="s">
        <v>698</v>
      </c>
      <c r="EC539" s="27" t="s">
        <v>698</v>
      </c>
      <c r="ED539" s="27" t="s">
        <v>698</v>
      </c>
      <c r="EE539" s="27" t="s">
        <v>698</v>
      </c>
      <c r="EF539" s="27" t="s">
        <v>698</v>
      </c>
      <c r="EG539" s="27" t="s">
        <v>694</v>
      </c>
      <c r="EH539" s="27" t="s">
        <v>698</v>
      </c>
      <c r="EI539" s="27" t="s">
        <v>698</v>
      </c>
      <c r="EJ539" s="27" t="s">
        <v>698</v>
      </c>
      <c r="EK539" s="27" t="s">
        <v>698</v>
      </c>
      <c r="EL539" s="27" t="s">
        <v>698</v>
      </c>
      <c r="EM539" s="27" t="s">
        <v>698</v>
      </c>
      <c r="EN539" s="27" t="s">
        <v>698</v>
      </c>
      <c r="EO539" s="27" t="s">
        <v>698</v>
      </c>
      <c r="EP539" s="27" t="s">
        <v>698</v>
      </c>
      <c r="EQ539" s="27" t="s">
        <v>698</v>
      </c>
      <c r="ER539" s="27" t="s">
        <v>698</v>
      </c>
      <c r="ES539" s="27" t="s">
        <v>698</v>
      </c>
      <c r="ET539" s="27" t="s">
        <v>698</v>
      </c>
      <c r="EU539" s="27" t="s">
        <v>698</v>
      </c>
      <c r="EV539" s="27" t="s">
        <v>698</v>
      </c>
      <c r="EW539" s="27" t="s">
        <v>698</v>
      </c>
      <c r="EX539" s="27" t="s">
        <v>698</v>
      </c>
      <c r="EY539" s="27" t="s">
        <v>698</v>
      </c>
      <c r="EZ539" s="27" t="s">
        <v>698</v>
      </c>
      <c r="FA539" s="27" t="s">
        <v>698</v>
      </c>
      <c r="FB539" s="27" t="s">
        <v>698</v>
      </c>
      <c r="FC539" s="27" t="s">
        <v>698</v>
      </c>
      <c r="FD539" s="27" t="s">
        <v>698</v>
      </c>
      <c r="FE539" s="27" t="s">
        <v>694</v>
      </c>
      <c r="FF539" s="27" t="s">
        <v>698</v>
      </c>
      <c r="FG539" s="27" t="s">
        <v>698</v>
      </c>
      <c r="FH539" s="27" t="s">
        <v>698</v>
      </c>
      <c r="FI539" s="27" t="s">
        <v>698</v>
      </c>
      <c r="FJ539" s="27" t="s">
        <v>694</v>
      </c>
      <c r="FK539" s="27" t="s">
        <v>698</v>
      </c>
      <c r="FL539" s="27" t="s">
        <v>698</v>
      </c>
      <c r="FM539" s="27" t="s">
        <v>698</v>
      </c>
      <c r="FN539" s="27" t="s">
        <v>694</v>
      </c>
      <c r="FO539" s="72" t="s">
        <v>1175</v>
      </c>
      <c r="FP539" s="72" t="s">
        <v>698</v>
      </c>
      <c r="FQ539" s="72" t="s">
        <v>1176</v>
      </c>
      <c r="FR539" s="72" t="s">
        <v>2116</v>
      </c>
      <c r="FS539" s="72" t="s">
        <v>1178</v>
      </c>
      <c r="FT539" s="72" t="s">
        <v>698</v>
      </c>
      <c r="FU539" s="72" t="s">
        <v>698</v>
      </c>
      <c r="FV539" s="72" t="s">
        <v>698</v>
      </c>
      <c r="FW539" s="78" t="s">
        <v>698</v>
      </c>
      <c r="FX539" s="78" t="s">
        <v>698</v>
      </c>
      <c r="FY539" s="72" t="s">
        <v>698</v>
      </c>
      <c r="FZ539" s="90"/>
      <c r="GA539" s="90"/>
      <c r="GB539" s="90"/>
      <c r="GC539" s="90"/>
      <c r="GD539" s="90"/>
      <c r="GE539" s="90"/>
      <c r="GF539" s="90"/>
      <c r="GG539" s="90"/>
      <c r="GH539" s="105" t="s">
        <v>1179</v>
      </c>
      <c r="GI539" s="106"/>
      <c r="GJ539" s="27"/>
      <c r="GK539" s="28"/>
      <c r="GL539" s="27"/>
    </row>
    <row r="540" spans="1:194" x14ac:dyDescent="0.25">
      <c r="A540" s="71" t="str">
        <f t="shared" si="53"/>
        <v>Expenditure: Operational Cost - Registration Fees</v>
      </c>
      <c r="B540" s="27" t="s">
        <v>694</v>
      </c>
      <c r="C540" s="27" t="str">
        <f t="shared" si="54"/>
        <v>IE010038000000000000000000000000000000</v>
      </c>
      <c r="D540" s="23" t="s">
        <v>1166</v>
      </c>
      <c r="E540" s="23" t="s">
        <v>724</v>
      </c>
      <c r="F540" s="23" t="s">
        <v>1033</v>
      </c>
      <c r="G540" s="23" t="s">
        <v>697</v>
      </c>
      <c r="H540" s="23" t="s">
        <v>697</v>
      </c>
      <c r="I540" s="23" t="s">
        <v>697</v>
      </c>
      <c r="J540" s="23" t="s">
        <v>697</v>
      </c>
      <c r="K540" s="23" t="s">
        <v>697</v>
      </c>
      <c r="L540" s="23" t="s">
        <v>697</v>
      </c>
      <c r="M540" s="23" t="s">
        <v>697</v>
      </c>
      <c r="N540" s="23" t="s">
        <v>697</v>
      </c>
      <c r="O540" s="23" t="s">
        <v>697</v>
      </c>
      <c r="P540" s="23" t="s">
        <v>697</v>
      </c>
      <c r="Q540" s="27">
        <v>0</v>
      </c>
      <c r="R540" s="27" t="s">
        <v>698</v>
      </c>
      <c r="S540" s="27" t="s">
        <v>698</v>
      </c>
      <c r="T540" s="28" t="s">
        <v>694</v>
      </c>
      <c r="U540" s="28"/>
      <c r="V540" s="27" t="s">
        <v>2423</v>
      </c>
      <c r="W540" s="27" t="s">
        <v>905</v>
      </c>
      <c r="X540" s="27"/>
      <c r="Y540" s="27" t="s">
        <v>2424</v>
      </c>
      <c r="Z540" s="27"/>
      <c r="AA540" s="27"/>
      <c r="AB540" s="27"/>
      <c r="AC540" s="27"/>
      <c r="AD540" s="27"/>
      <c r="AE540" s="27"/>
      <c r="AF540" s="27"/>
      <c r="AG540" s="27"/>
      <c r="AH540" s="27"/>
      <c r="AI540" s="27" t="s">
        <v>2425</v>
      </c>
      <c r="AJ540" s="28" t="s">
        <v>704</v>
      </c>
      <c r="AK540" s="27" t="s">
        <v>694</v>
      </c>
      <c r="AL540" s="27" t="s">
        <v>694</v>
      </c>
      <c r="AM540" s="27" t="s">
        <v>694</v>
      </c>
      <c r="AN540" s="27" t="s">
        <v>694</v>
      </c>
      <c r="AO540" s="27" t="s">
        <v>694</v>
      </c>
      <c r="AP540" s="27" t="s">
        <v>694</v>
      </c>
      <c r="AQ540" s="27" t="s">
        <v>694</v>
      </c>
      <c r="AR540" s="27" t="s">
        <v>694</v>
      </c>
      <c r="AS540" s="27" t="s">
        <v>694</v>
      </c>
      <c r="AT540" s="27" t="s">
        <v>694</v>
      </c>
      <c r="AU540" s="27" t="s">
        <v>694</v>
      </c>
      <c r="AV540" s="27" t="s">
        <v>694</v>
      </c>
      <c r="AW540" s="27" t="s">
        <v>694</v>
      </c>
      <c r="AX540" s="27" t="s">
        <v>694</v>
      </c>
      <c r="AY540" s="27" t="s">
        <v>694</v>
      </c>
      <c r="AZ540" s="27" t="s">
        <v>694</v>
      </c>
      <c r="BA540" s="27" t="s">
        <v>694</v>
      </c>
      <c r="BB540" s="27" t="s">
        <v>694</v>
      </c>
      <c r="BC540" s="27" t="s">
        <v>694</v>
      </c>
      <c r="BD540" s="27" t="s">
        <v>694</v>
      </c>
      <c r="BE540" s="27" t="s">
        <v>694</v>
      </c>
      <c r="BF540" s="27" t="s">
        <v>694</v>
      </c>
      <c r="BG540" s="27" t="s">
        <v>694</v>
      </c>
      <c r="BH540" s="27" t="s">
        <v>694</v>
      </c>
      <c r="BI540" s="27" t="s">
        <v>694</v>
      </c>
      <c r="BJ540" s="27" t="s">
        <v>694</v>
      </c>
      <c r="BK540" s="27" t="s">
        <v>694</v>
      </c>
      <c r="BL540" s="27" t="s">
        <v>694</v>
      </c>
      <c r="BM540" s="27" t="s">
        <v>694</v>
      </c>
      <c r="BN540" s="27" t="s">
        <v>694</v>
      </c>
      <c r="BO540" s="27" t="s">
        <v>694</v>
      </c>
      <c r="BP540" s="27" t="s">
        <v>694</v>
      </c>
      <c r="BQ540" s="27" t="s">
        <v>694</v>
      </c>
      <c r="BR540" s="27" t="s">
        <v>694</v>
      </c>
      <c r="BS540" s="27" t="s">
        <v>694</v>
      </c>
      <c r="BT540" s="27" t="s">
        <v>694</v>
      </c>
      <c r="BU540" s="27" t="s">
        <v>694</v>
      </c>
      <c r="BV540" s="27" t="s">
        <v>694</v>
      </c>
      <c r="BW540" s="27" t="s">
        <v>694</v>
      </c>
      <c r="BX540" s="27" t="s">
        <v>694</v>
      </c>
      <c r="BY540" s="27" t="s">
        <v>694</v>
      </c>
      <c r="BZ540" s="27" t="s">
        <v>694</v>
      </c>
      <c r="CA540" s="27" t="s">
        <v>694</v>
      </c>
      <c r="CB540" s="27" t="s">
        <v>694</v>
      </c>
      <c r="CC540" s="27" t="s">
        <v>694</v>
      </c>
      <c r="CD540" s="27" t="s">
        <v>694</v>
      </c>
      <c r="CE540" s="27" t="s">
        <v>694</v>
      </c>
      <c r="CF540" s="27" t="s">
        <v>694</v>
      </c>
      <c r="CG540" s="27" t="s">
        <v>694</v>
      </c>
      <c r="CH540" s="27" t="s">
        <v>694</v>
      </c>
      <c r="CI540" s="27" t="s">
        <v>694</v>
      </c>
      <c r="CJ540" s="27" t="s">
        <v>694</v>
      </c>
      <c r="CK540" s="27" t="s">
        <v>694</v>
      </c>
      <c r="CL540" s="27" t="s">
        <v>694</v>
      </c>
      <c r="CM540" s="27" t="s">
        <v>694</v>
      </c>
      <c r="CN540" s="27" t="s">
        <v>694</v>
      </c>
      <c r="CO540" s="27" t="s">
        <v>694</v>
      </c>
      <c r="CP540" s="27" t="s">
        <v>694</v>
      </c>
      <c r="CQ540" s="27" t="s">
        <v>694</v>
      </c>
      <c r="CR540" s="27" t="s">
        <v>694</v>
      </c>
      <c r="CS540" s="27" t="s">
        <v>694</v>
      </c>
      <c r="CT540" s="27" t="s">
        <v>694</v>
      </c>
      <c r="CU540" s="27" t="s">
        <v>694</v>
      </c>
      <c r="CV540" s="27" t="s">
        <v>694</v>
      </c>
      <c r="CW540" s="27" t="s">
        <v>694</v>
      </c>
      <c r="CX540" s="27" t="s">
        <v>694</v>
      </c>
      <c r="CY540" s="27" t="s">
        <v>694</v>
      </c>
      <c r="CZ540" s="27" t="s">
        <v>694</v>
      </c>
      <c r="DA540" s="27" t="s">
        <v>694</v>
      </c>
      <c r="DB540" s="27" t="s">
        <v>694</v>
      </c>
      <c r="DC540" s="27" t="s">
        <v>694</v>
      </c>
      <c r="DD540" s="27" t="s">
        <v>694</v>
      </c>
      <c r="DE540" s="27" t="s">
        <v>694</v>
      </c>
      <c r="DF540" s="27" t="s">
        <v>694</v>
      </c>
      <c r="DG540" s="27" t="s">
        <v>694</v>
      </c>
      <c r="DH540" s="27" t="s">
        <v>694</v>
      </c>
      <c r="DI540" s="27" t="s">
        <v>694</v>
      </c>
      <c r="DJ540" s="27" t="s">
        <v>694</v>
      </c>
      <c r="DK540" s="27" t="s">
        <v>694</v>
      </c>
      <c r="DL540" s="27" t="s">
        <v>694</v>
      </c>
      <c r="DM540" s="27" t="s">
        <v>694</v>
      </c>
      <c r="DN540" s="27" t="s">
        <v>694</v>
      </c>
      <c r="DO540" s="27" t="s">
        <v>694</v>
      </c>
      <c r="DP540" s="27" t="s">
        <v>694</v>
      </c>
      <c r="DQ540" s="27" t="s">
        <v>694</v>
      </c>
      <c r="DR540" s="27" t="s">
        <v>694</v>
      </c>
      <c r="DS540" s="27"/>
      <c r="DT540" s="27" t="s">
        <v>694</v>
      </c>
      <c r="DU540" s="27" t="s">
        <v>694</v>
      </c>
      <c r="DV540" s="27" t="s">
        <v>694</v>
      </c>
      <c r="DW540" s="27" t="s">
        <v>694</v>
      </c>
      <c r="DX540" s="27" t="s">
        <v>694</v>
      </c>
      <c r="DY540" s="27" t="s">
        <v>694</v>
      </c>
      <c r="DZ540" s="27" t="s">
        <v>694</v>
      </c>
      <c r="EA540" s="27" t="s">
        <v>694</v>
      </c>
      <c r="EB540" s="27" t="s">
        <v>694</v>
      </c>
      <c r="EC540" s="27" t="s">
        <v>694</v>
      </c>
      <c r="ED540" s="27" t="s">
        <v>694</v>
      </c>
      <c r="EE540" s="27" t="s">
        <v>694</v>
      </c>
      <c r="EF540" s="27" t="s">
        <v>694</v>
      </c>
      <c r="EG540" s="27" t="s">
        <v>694</v>
      </c>
      <c r="EH540" s="27" t="s">
        <v>694</v>
      </c>
      <c r="EI540" s="27" t="s">
        <v>694</v>
      </c>
      <c r="EJ540" s="27" t="s">
        <v>694</v>
      </c>
      <c r="EK540" s="27" t="s">
        <v>694</v>
      </c>
      <c r="EL540" s="27" t="s">
        <v>694</v>
      </c>
      <c r="EM540" s="27" t="s">
        <v>694</v>
      </c>
      <c r="EN540" s="27" t="s">
        <v>694</v>
      </c>
      <c r="EO540" s="27" t="s">
        <v>694</v>
      </c>
      <c r="EP540" s="27" t="s">
        <v>694</v>
      </c>
      <c r="EQ540" s="27" t="s">
        <v>694</v>
      </c>
      <c r="ER540" s="27" t="s">
        <v>694</v>
      </c>
      <c r="ES540" s="27" t="s">
        <v>694</v>
      </c>
      <c r="ET540" s="27" t="s">
        <v>694</v>
      </c>
      <c r="EU540" s="27" t="s">
        <v>694</v>
      </c>
      <c r="EV540" s="27" t="s">
        <v>694</v>
      </c>
      <c r="EW540" s="27" t="s">
        <v>694</v>
      </c>
      <c r="EX540" s="27" t="s">
        <v>694</v>
      </c>
      <c r="EY540" s="27" t="s">
        <v>694</v>
      </c>
      <c r="EZ540" s="27" t="s">
        <v>694</v>
      </c>
      <c r="FA540" s="27" t="s">
        <v>694</v>
      </c>
      <c r="FB540" s="27" t="s">
        <v>694</v>
      </c>
      <c r="FC540" s="27" t="s">
        <v>694</v>
      </c>
      <c r="FD540" s="27" t="s">
        <v>694</v>
      </c>
      <c r="FE540" s="27" t="s">
        <v>694</v>
      </c>
      <c r="FF540" s="27" t="s">
        <v>694</v>
      </c>
      <c r="FG540" s="27" t="s">
        <v>694</v>
      </c>
      <c r="FH540" s="27" t="s">
        <v>694</v>
      </c>
      <c r="FI540" s="27" t="s">
        <v>694</v>
      </c>
      <c r="FJ540" s="27" t="s">
        <v>694</v>
      </c>
      <c r="FK540" s="27" t="s">
        <v>694</v>
      </c>
      <c r="FL540" s="27" t="s">
        <v>694</v>
      </c>
      <c r="FM540" s="27" t="s">
        <v>694</v>
      </c>
      <c r="FN540" s="27" t="s">
        <v>694</v>
      </c>
      <c r="FO540" s="72" t="s">
        <v>698</v>
      </c>
      <c r="FP540" s="72" t="s">
        <v>698</v>
      </c>
      <c r="FQ540" s="72" t="s">
        <v>698</v>
      </c>
      <c r="FR540" s="72" t="s">
        <v>698</v>
      </c>
      <c r="FS540" s="72" t="s">
        <v>698</v>
      </c>
      <c r="FT540" s="72" t="s">
        <v>698</v>
      </c>
      <c r="FU540" s="72" t="s">
        <v>698</v>
      </c>
      <c r="FV540" s="72" t="s">
        <v>698</v>
      </c>
      <c r="FW540" s="78" t="s">
        <v>698</v>
      </c>
      <c r="FX540" s="78" t="s">
        <v>698</v>
      </c>
      <c r="FY540" s="72" t="s">
        <v>698</v>
      </c>
      <c r="FZ540" s="90"/>
      <c r="GA540" s="90"/>
      <c r="GB540" s="90"/>
      <c r="GC540" s="90"/>
      <c r="GD540" s="90"/>
      <c r="GE540" s="90"/>
      <c r="GF540" s="90"/>
      <c r="GG540" s="90"/>
      <c r="GH540" s="105" t="s">
        <v>694</v>
      </c>
      <c r="GI540" s="106"/>
      <c r="GJ540" s="27"/>
      <c r="GK540" s="28"/>
      <c r="GL540" s="27"/>
    </row>
    <row r="541" spans="1:194" x14ac:dyDescent="0.25">
      <c r="A541" s="71" t="str">
        <f>CONCATENATE($W$7,": ",$X$444," - ",$Y$540,": ",Z541)</f>
        <v>Expenditure: Operational Cost - Registration Fees: Professional and Regulatory Bodies</v>
      </c>
      <c r="B541" s="27" t="s">
        <v>2209</v>
      </c>
      <c r="C541" s="27" t="str">
        <f t="shared" si="54"/>
        <v>IE010038001000000000000000000000000000</v>
      </c>
      <c r="D541" s="23" t="s">
        <v>1166</v>
      </c>
      <c r="E541" s="23" t="s">
        <v>724</v>
      </c>
      <c r="F541" s="23" t="s">
        <v>1033</v>
      </c>
      <c r="G541" s="23" t="s">
        <v>702</v>
      </c>
      <c r="H541" s="23" t="s">
        <v>697</v>
      </c>
      <c r="I541" s="23" t="s">
        <v>697</v>
      </c>
      <c r="J541" s="23" t="s">
        <v>697</v>
      </c>
      <c r="K541" s="23" t="s">
        <v>697</v>
      </c>
      <c r="L541" s="23" t="s">
        <v>697</v>
      </c>
      <c r="M541" s="23" t="s">
        <v>697</v>
      </c>
      <c r="N541" s="23" t="s">
        <v>697</v>
      </c>
      <c r="O541" s="23" t="s">
        <v>697</v>
      </c>
      <c r="P541" s="23" t="s">
        <v>697</v>
      </c>
      <c r="Q541" s="27">
        <v>0</v>
      </c>
      <c r="R541" s="27" t="s">
        <v>704</v>
      </c>
      <c r="S541" s="27" t="s">
        <v>698</v>
      </c>
      <c r="T541" s="28" t="s">
        <v>694</v>
      </c>
      <c r="U541" s="28"/>
      <c r="V541" s="27" t="s">
        <v>2426</v>
      </c>
      <c r="W541" s="27" t="s">
        <v>905</v>
      </c>
      <c r="X541" s="27"/>
      <c r="Y541" s="27"/>
      <c r="Z541" s="27" t="s">
        <v>2427</v>
      </c>
      <c r="AA541" s="27"/>
      <c r="AB541" s="27"/>
      <c r="AC541" s="27"/>
      <c r="AD541" s="27"/>
      <c r="AE541" s="27"/>
      <c r="AF541" s="27"/>
      <c r="AG541" s="27"/>
      <c r="AH541" s="27"/>
      <c r="AI541" s="27" t="s">
        <v>2428</v>
      </c>
      <c r="AJ541" s="28" t="s">
        <v>704</v>
      </c>
      <c r="AK541" s="27" t="s">
        <v>704</v>
      </c>
      <c r="AL541" s="27" t="s">
        <v>704</v>
      </c>
      <c r="AM541" s="27" t="s">
        <v>704</v>
      </c>
      <c r="AN541" s="27" t="s">
        <v>704</v>
      </c>
      <c r="AO541" s="27" t="s">
        <v>704</v>
      </c>
      <c r="AP541" s="27" t="s">
        <v>704</v>
      </c>
      <c r="AQ541" s="27" t="s">
        <v>704</v>
      </c>
      <c r="AR541" s="27" t="s">
        <v>704</v>
      </c>
      <c r="AS541" s="27" t="s">
        <v>704</v>
      </c>
      <c r="AT541" s="27" t="s">
        <v>704</v>
      </c>
      <c r="AU541" s="27" t="s">
        <v>704</v>
      </c>
      <c r="AV541" s="27" t="s">
        <v>704</v>
      </c>
      <c r="AW541" s="27" t="s">
        <v>704</v>
      </c>
      <c r="AX541" s="27" t="s">
        <v>704</v>
      </c>
      <c r="AY541" s="27" t="s">
        <v>704</v>
      </c>
      <c r="AZ541" s="27" t="s">
        <v>704</v>
      </c>
      <c r="BA541" s="27" t="s">
        <v>704</v>
      </c>
      <c r="BB541" s="27" t="s">
        <v>704</v>
      </c>
      <c r="BC541" s="27" t="s">
        <v>704</v>
      </c>
      <c r="BD541" s="27" t="s">
        <v>704</v>
      </c>
      <c r="BE541" s="27" t="s">
        <v>704</v>
      </c>
      <c r="BF541" s="27" t="s">
        <v>704</v>
      </c>
      <c r="BG541" s="27" t="s">
        <v>704</v>
      </c>
      <c r="BH541" s="27" t="s">
        <v>704</v>
      </c>
      <c r="BI541" s="27" t="s">
        <v>704</v>
      </c>
      <c r="BJ541" s="27" t="s">
        <v>704</v>
      </c>
      <c r="BK541" s="27" t="s">
        <v>704</v>
      </c>
      <c r="BL541" s="27" t="s">
        <v>704</v>
      </c>
      <c r="BM541" s="27" t="s">
        <v>704</v>
      </c>
      <c r="BN541" s="27" t="s">
        <v>704</v>
      </c>
      <c r="BO541" s="27" t="s">
        <v>704</v>
      </c>
      <c r="BP541" s="27" t="s">
        <v>704</v>
      </c>
      <c r="BQ541" s="27" t="s">
        <v>704</v>
      </c>
      <c r="BR541" s="27" t="s">
        <v>704</v>
      </c>
      <c r="BS541" s="27" t="s">
        <v>704</v>
      </c>
      <c r="BT541" s="27" t="s">
        <v>704</v>
      </c>
      <c r="BU541" s="27" t="s">
        <v>704</v>
      </c>
      <c r="BV541" s="27" t="s">
        <v>704</v>
      </c>
      <c r="BW541" s="27" t="s">
        <v>704</v>
      </c>
      <c r="BX541" s="27" t="s">
        <v>704</v>
      </c>
      <c r="BY541" s="27" t="s">
        <v>704</v>
      </c>
      <c r="BZ541" s="27" t="s">
        <v>704</v>
      </c>
      <c r="CA541" s="27" t="s">
        <v>704</v>
      </c>
      <c r="CB541" s="27" t="s">
        <v>704</v>
      </c>
      <c r="CC541" s="27" t="s">
        <v>704</v>
      </c>
      <c r="CD541" s="27" t="s">
        <v>704</v>
      </c>
      <c r="CE541" s="27" t="s">
        <v>704</v>
      </c>
      <c r="CF541" s="27" t="s">
        <v>704</v>
      </c>
      <c r="CG541" s="27" t="s">
        <v>704</v>
      </c>
      <c r="CH541" s="27" t="s">
        <v>704</v>
      </c>
      <c r="CI541" s="27" t="s">
        <v>704</v>
      </c>
      <c r="CJ541" s="27" t="s">
        <v>704</v>
      </c>
      <c r="CK541" s="27" t="s">
        <v>704</v>
      </c>
      <c r="CL541" s="27" t="s">
        <v>704</v>
      </c>
      <c r="CM541" s="27" t="s">
        <v>704</v>
      </c>
      <c r="CN541" s="27" t="s">
        <v>704</v>
      </c>
      <c r="CO541" s="27" t="s">
        <v>704</v>
      </c>
      <c r="CP541" s="27" t="s">
        <v>704</v>
      </c>
      <c r="CQ541" s="27" t="s">
        <v>704</v>
      </c>
      <c r="CR541" s="27" t="s">
        <v>704</v>
      </c>
      <c r="CS541" s="27" t="s">
        <v>704</v>
      </c>
      <c r="CT541" s="27" t="s">
        <v>704</v>
      </c>
      <c r="CU541" s="27" t="s">
        <v>704</v>
      </c>
      <c r="CV541" s="27" t="s">
        <v>704</v>
      </c>
      <c r="CW541" s="27" t="s">
        <v>704</v>
      </c>
      <c r="CX541" s="27" t="s">
        <v>704</v>
      </c>
      <c r="CY541" s="27" t="s">
        <v>704</v>
      </c>
      <c r="CZ541" s="27" t="s">
        <v>704</v>
      </c>
      <c r="DA541" s="27" t="s">
        <v>704</v>
      </c>
      <c r="DB541" s="27" t="s">
        <v>698</v>
      </c>
      <c r="DC541" s="27" t="s">
        <v>698</v>
      </c>
      <c r="DD541" s="27" t="s">
        <v>698</v>
      </c>
      <c r="DE541" s="27" t="s">
        <v>698</v>
      </c>
      <c r="DF541" s="27" t="s">
        <v>704</v>
      </c>
      <c r="DG541" s="27" t="s">
        <v>704</v>
      </c>
      <c r="DH541" s="27" t="s">
        <v>704</v>
      </c>
      <c r="DI541" s="27" t="s">
        <v>704</v>
      </c>
      <c r="DJ541" s="27" t="s">
        <v>704</v>
      </c>
      <c r="DK541" s="27" t="s">
        <v>704</v>
      </c>
      <c r="DL541" s="27" t="s">
        <v>704</v>
      </c>
      <c r="DM541" s="27" t="s">
        <v>704</v>
      </c>
      <c r="DN541" s="27" t="s">
        <v>704</v>
      </c>
      <c r="DO541" s="27" t="s">
        <v>704</v>
      </c>
      <c r="DP541" s="27" t="s">
        <v>704</v>
      </c>
      <c r="DQ541" s="27" t="s">
        <v>704</v>
      </c>
      <c r="DR541" s="27" t="s">
        <v>704</v>
      </c>
      <c r="DS541" s="27"/>
      <c r="DT541" s="27" t="s">
        <v>704</v>
      </c>
      <c r="DU541" s="27" t="s">
        <v>704</v>
      </c>
      <c r="DV541" s="27" t="s">
        <v>704</v>
      </c>
      <c r="DW541" s="27" t="s">
        <v>704</v>
      </c>
      <c r="DX541" s="27" t="s">
        <v>704</v>
      </c>
      <c r="DY541" s="27" t="s">
        <v>704</v>
      </c>
      <c r="DZ541" s="27" t="s">
        <v>704</v>
      </c>
      <c r="EA541" s="27" t="s">
        <v>704</v>
      </c>
      <c r="EB541" s="27" t="s">
        <v>704</v>
      </c>
      <c r="EC541" s="27" t="s">
        <v>704</v>
      </c>
      <c r="ED541" s="27" t="s">
        <v>704</v>
      </c>
      <c r="EE541" s="27" t="s">
        <v>704</v>
      </c>
      <c r="EF541" s="27" t="s">
        <v>704</v>
      </c>
      <c r="EG541" s="27" t="s">
        <v>694</v>
      </c>
      <c r="EH541" s="27" t="s">
        <v>704</v>
      </c>
      <c r="EI541" s="27" t="s">
        <v>704</v>
      </c>
      <c r="EJ541" s="27" t="s">
        <v>704</v>
      </c>
      <c r="EK541" s="27" t="s">
        <v>704</v>
      </c>
      <c r="EL541" s="27" t="s">
        <v>704</v>
      </c>
      <c r="EM541" s="27" t="s">
        <v>704</v>
      </c>
      <c r="EN541" s="27" t="s">
        <v>704</v>
      </c>
      <c r="EO541" s="27" t="s">
        <v>704</v>
      </c>
      <c r="EP541" s="27" t="s">
        <v>704</v>
      </c>
      <c r="EQ541" s="27" t="s">
        <v>704</v>
      </c>
      <c r="ER541" s="27" t="s">
        <v>704</v>
      </c>
      <c r="ES541" s="27" t="s">
        <v>704</v>
      </c>
      <c r="ET541" s="27" t="s">
        <v>704</v>
      </c>
      <c r="EU541" s="27" t="s">
        <v>704</v>
      </c>
      <c r="EV541" s="27" t="s">
        <v>704</v>
      </c>
      <c r="EW541" s="27" t="s">
        <v>704</v>
      </c>
      <c r="EX541" s="27" t="s">
        <v>704</v>
      </c>
      <c r="EY541" s="27" t="s">
        <v>704</v>
      </c>
      <c r="EZ541" s="27" t="s">
        <v>704</v>
      </c>
      <c r="FA541" s="27" t="s">
        <v>704</v>
      </c>
      <c r="FB541" s="27" t="s">
        <v>704</v>
      </c>
      <c r="FC541" s="27" t="s">
        <v>704</v>
      </c>
      <c r="FD541" s="27" t="s">
        <v>704</v>
      </c>
      <c r="FE541" s="27" t="s">
        <v>694</v>
      </c>
      <c r="FF541" s="27" t="s">
        <v>704</v>
      </c>
      <c r="FG541" s="27" t="s">
        <v>704</v>
      </c>
      <c r="FH541" s="27" t="s">
        <v>704</v>
      </c>
      <c r="FI541" s="27" t="s">
        <v>704</v>
      </c>
      <c r="FJ541" s="27" t="s">
        <v>694</v>
      </c>
      <c r="FK541" s="27" t="s">
        <v>704</v>
      </c>
      <c r="FL541" s="27" t="s">
        <v>704</v>
      </c>
      <c r="FM541" s="27" t="s">
        <v>704</v>
      </c>
      <c r="FN541" s="27" t="s">
        <v>694</v>
      </c>
      <c r="FO541" s="72" t="s">
        <v>1175</v>
      </c>
      <c r="FP541" s="72" t="s">
        <v>698</v>
      </c>
      <c r="FQ541" s="72" t="s">
        <v>1176</v>
      </c>
      <c r="FR541" s="72" t="s">
        <v>2116</v>
      </c>
      <c r="FS541" s="72" t="s">
        <v>1178</v>
      </c>
      <c r="FT541" s="72" t="s">
        <v>698</v>
      </c>
      <c r="FU541" s="72" t="s">
        <v>698</v>
      </c>
      <c r="FV541" s="72" t="s">
        <v>698</v>
      </c>
      <c r="FW541" s="78" t="s">
        <v>698</v>
      </c>
      <c r="FX541" s="78" t="s">
        <v>698</v>
      </c>
      <c r="FY541" s="72" t="s">
        <v>698</v>
      </c>
      <c r="FZ541" s="90"/>
      <c r="GA541" s="90"/>
      <c r="GB541" s="90"/>
      <c r="GC541" s="90"/>
      <c r="GD541" s="90"/>
      <c r="GE541" s="90"/>
      <c r="GF541" s="90"/>
      <c r="GG541" s="90"/>
      <c r="GH541" s="105" t="s">
        <v>1179</v>
      </c>
      <c r="GI541" s="106"/>
      <c r="GJ541" s="27"/>
      <c r="GK541" s="28"/>
      <c r="GL541" s="27"/>
    </row>
    <row r="542" spans="1:194" x14ac:dyDescent="0.25">
      <c r="A542" s="71" t="str">
        <f>CONCATENATE($W$7,": ",$X$444," - ",$Y$540,": ",$Z$542)</f>
        <v>Expenditure: Operational Cost - Registration Fees: Seminars, Conferences, Workshops and Events</v>
      </c>
      <c r="B542" s="27" t="s">
        <v>694</v>
      </c>
      <c r="C542" s="27" t="str">
        <f t="shared" si="54"/>
        <v>IE010038002000000000000000000000000000</v>
      </c>
      <c r="D542" s="23" t="s">
        <v>1166</v>
      </c>
      <c r="E542" s="23" t="s">
        <v>724</v>
      </c>
      <c r="F542" s="23" t="s">
        <v>1033</v>
      </c>
      <c r="G542" s="23" t="s">
        <v>707</v>
      </c>
      <c r="H542" s="23" t="s">
        <v>697</v>
      </c>
      <c r="I542" s="23" t="s">
        <v>697</v>
      </c>
      <c r="J542" s="23" t="s">
        <v>697</v>
      </c>
      <c r="K542" s="23" t="s">
        <v>697</v>
      </c>
      <c r="L542" s="23" t="s">
        <v>697</v>
      </c>
      <c r="M542" s="23" t="s">
        <v>697</v>
      </c>
      <c r="N542" s="23" t="s">
        <v>697</v>
      </c>
      <c r="O542" s="23" t="s">
        <v>697</v>
      </c>
      <c r="P542" s="23" t="s">
        <v>697</v>
      </c>
      <c r="Q542" s="27">
        <v>0</v>
      </c>
      <c r="R542" s="27" t="s">
        <v>698</v>
      </c>
      <c r="S542" s="27" t="s">
        <v>698</v>
      </c>
      <c r="T542" s="27" t="s">
        <v>694</v>
      </c>
      <c r="U542" s="28"/>
      <c r="V542" s="27" t="s">
        <v>2429</v>
      </c>
      <c r="W542" s="27" t="s">
        <v>905</v>
      </c>
      <c r="X542" s="27"/>
      <c r="Y542" s="27"/>
      <c r="Z542" s="27" t="s">
        <v>2430</v>
      </c>
      <c r="AA542" s="27"/>
      <c r="AB542" s="27"/>
      <c r="AC542" s="27"/>
      <c r="AD542" s="27"/>
      <c r="AE542" s="27"/>
      <c r="AF542" s="27"/>
      <c r="AG542" s="27"/>
      <c r="AH542" s="27"/>
      <c r="AI542" s="27" t="s">
        <v>2431</v>
      </c>
      <c r="AJ542" s="28" t="s">
        <v>694</v>
      </c>
      <c r="AK542" s="27" t="s">
        <v>694</v>
      </c>
      <c r="AL542" s="27" t="s">
        <v>694</v>
      </c>
      <c r="AM542" s="27" t="s">
        <v>694</v>
      </c>
      <c r="AN542" s="27" t="s">
        <v>694</v>
      </c>
      <c r="AO542" s="27" t="s">
        <v>694</v>
      </c>
      <c r="AP542" s="27" t="s">
        <v>694</v>
      </c>
      <c r="AQ542" s="27" t="s">
        <v>694</v>
      </c>
      <c r="AR542" s="27" t="s">
        <v>694</v>
      </c>
      <c r="AS542" s="27" t="s">
        <v>694</v>
      </c>
      <c r="AT542" s="27" t="s">
        <v>694</v>
      </c>
      <c r="AU542" s="27" t="s">
        <v>694</v>
      </c>
      <c r="AV542" s="27" t="s">
        <v>694</v>
      </c>
      <c r="AW542" s="27" t="s">
        <v>694</v>
      </c>
      <c r="AX542" s="27" t="s">
        <v>694</v>
      </c>
      <c r="AY542" s="27" t="s">
        <v>694</v>
      </c>
      <c r="AZ542" s="27" t="s">
        <v>694</v>
      </c>
      <c r="BA542" s="27" t="s">
        <v>694</v>
      </c>
      <c r="BB542" s="27" t="s">
        <v>694</v>
      </c>
      <c r="BC542" s="27" t="s">
        <v>694</v>
      </c>
      <c r="BD542" s="27" t="s">
        <v>694</v>
      </c>
      <c r="BE542" s="27" t="s">
        <v>694</v>
      </c>
      <c r="BF542" s="27" t="s">
        <v>694</v>
      </c>
      <c r="BG542" s="27" t="s">
        <v>694</v>
      </c>
      <c r="BH542" s="27" t="s">
        <v>694</v>
      </c>
      <c r="BI542" s="27" t="s">
        <v>694</v>
      </c>
      <c r="BJ542" s="27" t="s">
        <v>694</v>
      </c>
      <c r="BK542" s="27" t="s">
        <v>694</v>
      </c>
      <c r="BL542" s="27" t="s">
        <v>694</v>
      </c>
      <c r="BM542" s="27" t="s">
        <v>694</v>
      </c>
      <c r="BN542" s="27" t="s">
        <v>694</v>
      </c>
      <c r="BO542" s="27" t="s">
        <v>694</v>
      </c>
      <c r="BP542" s="27" t="s">
        <v>694</v>
      </c>
      <c r="BQ542" s="27" t="s">
        <v>694</v>
      </c>
      <c r="BR542" s="27" t="s">
        <v>694</v>
      </c>
      <c r="BS542" s="27" t="s">
        <v>694</v>
      </c>
      <c r="BT542" s="27" t="s">
        <v>694</v>
      </c>
      <c r="BU542" s="27" t="s">
        <v>694</v>
      </c>
      <c r="BV542" s="27" t="s">
        <v>694</v>
      </c>
      <c r="BW542" s="27" t="s">
        <v>694</v>
      </c>
      <c r="BX542" s="27" t="s">
        <v>694</v>
      </c>
      <c r="BY542" s="27" t="s">
        <v>694</v>
      </c>
      <c r="BZ542" s="27" t="s">
        <v>694</v>
      </c>
      <c r="CA542" s="27" t="s">
        <v>694</v>
      </c>
      <c r="CB542" s="27" t="s">
        <v>694</v>
      </c>
      <c r="CC542" s="27" t="s">
        <v>694</v>
      </c>
      <c r="CD542" s="27" t="s">
        <v>694</v>
      </c>
      <c r="CE542" s="27" t="s">
        <v>694</v>
      </c>
      <c r="CF542" s="27" t="s">
        <v>694</v>
      </c>
      <c r="CG542" s="27" t="s">
        <v>694</v>
      </c>
      <c r="CH542" s="27" t="s">
        <v>694</v>
      </c>
      <c r="CI542" s="27" t="s">
        <v>694</v>
      </c>
      <c r="CJ542" s="27" t="s">
        <v>694</v>
      </c>
      <c r="CK542" s="27" t="s">
        <v>694</v>
      </c>
      <c r="CL542" s="27" t="s">
        <v>694</v>
      </c>
      <c r="CM542" s="27" t="s">
        <v>694</v>
      </c>
      <c r="CN542" s="27" t="s">
        <v>694</v>
      </c>
      <c r="CO542" s="27" t="s">
        <v>694</v>
      </c>
      <c r="CP542" s="27" t="s">
        <v>694</v>
      </c>
      <c r="CQ542" s="27" t="s">
        <v>694</v>
      </c>
      <c r="CR542" s="27" t="s">
        <v>694</v>
      </c>
      <c r="CS542" s="27" t="s">
        <v>694</v>
      </c>
      <c r="CT542" s="27" t="s">
        <v>694</v>
      </c>
      <c r="CU542" s="27" t="s">
        <v>694</v>
      </c>
      <c r="CV542" s="27" t="s">
        <v>694</v>
      </c>
      <c r="CW542" s="27" t="s">
        <v>694</v>
      </c>
      <c r="CX542" s="27" t="s">
        <v>694</v>
      </c>
      <c r="CY542" s="27" t="s">
        <v>694</v>
      </c>
      <c r="CZ542" s="27" t="s">
        <v>694</v>
      </c>
      <c r="DA542" s="27" t="s">
        <v>694</v>
      </c>
      <c r="DB542" s="27" t="s">
        <v>694</v>
      </c>
      <c r="DC542" s="27" t="s">
        <v>694</v>
      </c>
      <c r="DD542" s="27" t="s">
        <v>694</v>
      </c>
      <c r="DE542" s="27" t="s">
        <v>694</v>
      </c>
      <c r="DF542" s="27" t="s">
        <v>694</v>
      </c>
      <c r="DG542" s="27" t="s">
        <v>694</v>
      </c>
      <c r="DH542" s="27" t="s">
        <v>694</v>
      </c>
      <c r="DI542" s="27" t="s">
        <v>694</v>
      </c>
      <c r="DJ542" s="27" t="s">
        <v>694</v>
      </c>
      <c r="DK542" s="27" t="s">
        <v>694</v>
      </c>
      <c r="DL542" s="27" t="s">
        <v>694</v>
      </c>
      <c r="DM542" s="27" t="s">
        <v>694</v>
      </c>
      <c r="DN542" s="27" t="s">
        <v>694</v>
      </c>
      <c r="DO542" s="27" t="s">
        <v>694</v>
      </c>
      <c r="DP542" s="27" t="s">
        <v>694</v>
      </c>
      <c r="DQ542" s="27" t="s">
        <v>694</v>
      </c>
      <c r="DR542" s="27" t="s">
        <v>694</v>
      </c>
      <c r="DS542" s="27"/>
      <c r="DT542" s="27" t="s">
        <v>694</v>
      </c>
      <c r="DU542" s="27" t="s">
        <v>694</v>
      </c>
      <c r="DV542" s="27" t="s">
        <v>694</v>
      </c>
      <c r="DW542" s="27" t="s">
        <v>694</v>
      </c>
      <c r="DX542" s="27" t="s">
        <v>694</v>
      </c>
      <c r="DY542" s="27" t="s">
        <v>694</v>
      </c>
      <c r="DZ542" s="27" t="s">
        <v>694</v>
      </c>
      <c r="EA542" s="27" t="s">
        <v>694</v>
      </c>
      <c r="EB542" s="27" t="s">
        <v>694</v>
      </c>
      <c r="EC542" s="27" t="s">
        <v>694</v>
      </c>
      <c r="ED542" s="27" t="s">
        <v>694</v>
      </c>
      <c r="EE542" s="27" t="s">
        <v>694</v>
      </c>
      <c r="EF542" s="27" t="s">
        <v>694</v>
      </c>
      <c r="EG542" s="27" t="s">
        <v>694</v>
      </c>
      <c r="EH542" s="27" t="s">
        <v>694</v>
      </c>
      <c r="EI542" s="27" t="s">
        <v>694</v>
      </c>
      <c r="EJ542" s="27" t="s">
        <v>694</v>
      </c>
      <c r="EK542" s="27" t="s">
        <v>694</v>
      </c>
      <c r="EL542" s="27" t="s">
        <v>694</v>
      </c>
      <c r="EM542" s="27" t="s">
        <v>694</v>
      </c>
      <c r="EN542" s="27" t="s">
        <v>694</v>
      </c>
      <c r="EO542" s="27" t="s">
        <v>694</v>
      </c>
      <c r="EP542" s="27" t="s">
        <v>694</v>
      </c>
      <c r="EQ542" s="27" t="s">
        <v>694</v>
      </c>
      <c r="ER542" s="27" t="s">
        <v>694</v>
      </c>
      <c r="ES542" s="27" t="s">
        <v>694</v>
      </c>
      <c r="ET542" s="27" t="s">
        <v>694</v>
      </c>
      <c r="EU542" s="27" t="s">
        <v>694</v>
      </c>
      <c r="EV542" s="27" t="s">
        <v>694</v>
      </c>
      <c r="EW542" s="27" t="s">
        <v>694</v>
      </c>
      <c r="EX542" s="27" t="s">
        <v>694</v>
      </c>
      <c r="EY542" s="27" t="s">
        <v>694</v>
      </c>
      <c r="EZ542" s="27" t="s">
        <v>694</v>
      </c>
      <c r="FA542" s="27" t="s">
        <v>694</v>
      </c>
      <c r="FB542" s="27" t="s">
        <v>694</v>
      </c>
      <c r="FC542" s="27" t="s">
        <v>694</v>
      </c>
      <c r="FD542" s="27" t="s">
        <v>694</v>
      </c>
      <c r="FE542" s="27" t="s">
        <v>694</v>
      </c>
      <c r="FF542" s="27" t="s">
        <v>694</v>
      </c>
      <c r="FG542" s="27" t="s">
        <v>694</v>
      </c>
      <c r="FH542" s="27" t="s">
        <v>694</v>
      </c>
      <c r="FI542" s="27" t="s">
        <v>694</v>
      </c>
      <c r="FJ542" s="27" t="s">
        <v>694</v>
      </c>
      <c r="FK542" s="27" t="s">
        <v>694</v>
      </c>
      <c r="FL542" s="27" t="s">
        <v>694</v>
      </c>
      <c r="FM542" s="27" t="s">
        <v>694</v>
      </c>
      <c r="FN542" s="27" t="s">
        <v>694</v>
      </c>
      <c r="FO542" s="72" t="s">
        <v>698</v>
      </c>
      <c r="FP542" s="72" t="s">
        <v>698</v>
      </c>
      <c r="FQ542" s="72" t="s">
        <v>698</v>
      </c>
      <c r="FR542" s="72" t="s">
        <v>698</v>
      </c>
      <c r="FS542" s="72" t="s">
        <v>698</v>
      </c>
      <c r="FT542" s="72" t="s">
        <v>698</v>
      </c>
      <c r="FU542" s="72" t="s">
        <v>698</v>
      </c>
      <c r="FV542" s="72" t="s">
        <v>698</v>
      </c>
      <c r="FW542" s="78" t="s">
        <v>698</v>
      </c>
      <c r="FX542" s="78" t="s">
        <v>698</v>
      </c>
      <c r="FY542" s="72" t="s">
        <v>698</v>
      </c>
      <c r="FZ542" s="90"/>
      <c r="GA542" s="90"/>
      <c r="GB542" s="90"/>
      <c r="GC542" s="90"/>
      <c r="GD542" s="90"/>
      <c r="GE542" s="90"/>
      <c r="GF542" s="90"/>
      <c r="GG542" s="90"/>
      <c r="GH542" s="105" t="s">
        <v>694</v>
      </c>
      <c r="GI542" s="106"/>
      <c r="GJ542" s="27"/>
      <c r="GK542" s="28"/>
      <c r="GL542" s="27"/>
    </row>
    <row r="543" spans="1:194" x14ac:dyDescent="0.25">
      <c r="A543" s="71" t="str">
        <f>CONCATENATE($W$7,": ",$X$444," - ",$Y$540,": ",$Z$542," - ",AA543)</f>
        <v>Expenditure: Operational Cost - Registration Fees: Seminars, Conferences, Workshops and Events - National</v>
      </c>
      <c r="B543" s="27" t="s">
        <v>1190</v>
      </c>
      <c r="C543" s="27" t="str">
        <f t="shared" si="54"/>
        <v>IE010038002001000000000000000000000000</v>
      </c>
      <c r="D543" s="23" t="s">
        <v>1166</v>
      </c>
      <c r="E543" s="23" t="s">
        <v>724</v>
      </c>
      <c r="F543" s="23" t="s">
        <v>1033</v>
      </c>
      <c r="G543" s="23" t="s">
        <v>707</v>
      </c>
      <c r="H543" s="23" t="s">
        <v>702</v>
      </c>
      <c r="I543" s="23" t="s">
        <v>697</v>
      </c>
      <c r="J543" s="23" t="s">
        <v>697</v>
      </c>
      <c r="K543" s="23" t="s">
        <v>697</v>
      </c>
      <c r="L543" s="23" t="s">
        <v>697</v>
      </c>
      <c r="M543" s="23" t="s">
        <v>697</v>
      </c>
      <c r="N543" s="23" t="s">
        <v>697</v>
      </c>
      <c r="O543" s="23" t="s">
        <v>697</v>
      </c>
      <c r="P543" s="23" t="s">
        <v>697</v>
      </c>
      <c r="Q543" s="27">
        <v>0</v>
      </c>
      <c r="R543" s="27" t="s">
        <v>704</v>
      </c>
      <c r="S543" s="27" t="s">
        <v>698</v>
      </c>
      <c r="T543" s="28" t="s">
        <v>694</v>
      </c>
      <c r="U543" s="28"/>
      <c r="V543" s="27" t="s">
        <v>2432</v>
      </c>
      <c r="W543" s="27" t="s">
        <v>905</v>
      </c>
      <c r="X543" s="27"/>
      <c r="Y543" s="27"/>
      <c r="Z543" s="27"/>
      <c r="AA543" s="27" t="s">
        <v>2433</v>
      </c>
      <c r="AB543" s="27"/>
      <c r="AC543" s="27"/>
      <c r="AD543" s="27"/>
      <c r="AE543" s="27"/>
      <c r="AF543" s="27"/>
      <c r="AG543" s="27"/>
      <c r="AH543" s="27"/>
      <c r="AI543" s="27" t="s">
        <v>2434</v>
      </c>
      <c r="AJ543" s="28" t="s">
        <v>704</v>
      </c>
      <c r="AK543" s="27" t="s">
        <v>704</v>
      </c>
      <c r="AL543" s="27" t="s">
        <v>704</v>
      </c>
      <c r="AM543" s="27" t="s">
        <v>704</v>
      </c>
      <c r="AN543" s="27" t="s">
        <v>704</v>
      </c>
      <c r="AO543" s="27" t="s">
        <v>704</v>
      </c>
      <c r="AP543" s="27" t="s">
        <v>704</v>
      </c>
      <c r="AQ543" s="27" t="s">
        <v>704</v>
      </c>
      <c r="AR543" s="27" t="s">
        <v>704</v>
      </c>
      <c r="AS543" s="27" t="s">
        <v>704</v>
      </c>
      <c r="AT543" s="27" t="s">
        <v>704</v>
      </c>
      <c r="AU543" s="27" t="s">
        <v>704</v>
      </c>
      <c r="AV543" s="27" t="s">
        <v>704</v>
      </c>
      <c r="AW543" s="27" t="s">
        <v>704</v>
      </c>
      <c r="AX543" s="27" t="s">
        <v>704</v>
      </c>
      <c r="AY543" s="27" t="s">
        <v>704</v>
      </c>
      <c r="AZ543" s="27" t="s">
        <v>704</v>
      </c>
      <c r="BA543" s="27" t="s">
        <v>704</v>
      </c>
      <c r="BB543" s="27" t="s">
        <v>704</v>
      </c>
      <c r="BC543" s="27" t="s">
        <v>704</v>
      </c>
      <c r="BD543" s="27" t="s">
        <v>704</v>
      </c>
      <c r="BE543" s="27" t="s">
        <v>704</v>
      </c>
      <c r="BF543" s="27" t="s">
        <v>704</v>
      </c>
      <c r="BG543" s="27" t="s">
        <v>704</v>
      </c>
      <c r="BH543" s="27" t="s">
        <v>704</v>
      </c>
      <c r="BI543" s="27" t="s">
        <v>704</v>
      </c>
      <c r="BJ543" s="27" t="s">
        <v>704</v>
      </c>
      <c r="BK543" s="27" t="s">
        <v>704</v>
      </c>
      <c r="BL543" s="27" t="s">
        <v>704</v>
      </c>
      <c r="BM543" s="27" t="s">
        <v>704</v>
      </c>
      <c r="BN543" s="27" t="s">
        <v>704</v>
      </c>
      <c r="BO543" s="27" t="s">
        <v>704</v>
      </c>
      <c r="BP543" s="27" t="s">
        <v>704</v>
      </c>
      <c r="BQ543" s="27" t="s">
        <v>704</v>
      </c>
      <c r="BR543" s="27" t="s">
        <v>704</v>
      </c>
      <c r="BS543" s="27" t="s">
        <v>704</v>
      </c>
      <c r="BT543" s="27" t="s">
        <v>704</v>
      </c>
      <c r="BU543" s="27" t="s">
        <v>704</v>
      </c>
      <c r="BV543" s="27" t="s">
        <v>704</v>
      </c>
      <c r="BW543" s="27" t="s">
        <v>704</v>
      </c>
      <c r="BX543" s="27" t="s">
        <v>704</v>
      </c>
      <c r="BY543" s="27" t="s">
        <v>704</v>
      </c>
      <c r="BZ543" s="27" t="s">
        <v>704</v>
      </c>
      <c r="CA543" s="27" t="s">
        <v>704</v>
      </c>
      <c r="CB543" s="27" t="s">
        <v>704</v>
      </c>
      <c r="CC543" s="27" t="s">
        <v>704</v>
      </c>
      <c r="CD543" s="27" t="s">
        <v>704</v>
      </c>
      <c r="CE543" s="27" t="s">
        <v>704</v>
      </c>
      <c r="CF543" s="27" t="s">
        <v>704</v>
      </c>
      <c r="CG543" s="27" t="s">
        <v>704</v>
      </c>
      <c r="CH543" s="27" t="s">
        <v>704</v>
      </c>
      <c r="CI543" s="27" t="s">
        <v>704</v>
      </c>
      <c r="CJ543" s="27" t="s">
        <v>704</v>
      </c>
      <c r="CK543" s="27" t="s">
        <v>704</v>
      </c>
      <c r="CL543" s="27" t="s">
        <v>704</v>
      </c>
      <c r="CM543" s="27" t="s">
        <v>704</v>
      </c>
      <c r="CN543" s="27" t="s">
        <v>704</v>
      </c>
      <c r="CO543" s="27" t="s">
        <v>704</v>
      </c>
      <c r="CP543" s="27" t="s">
        <v>704</v>
      </c>
      <c r="CQ543" s="27" t="s">
        <v>704</v>
      </c>
      <c r="CR543" s="27" t="s">
        <v>704</v>
      </c>
      <c r="CS543" s="27" t="s">
        <v>704</v>
      </c>
      <c r="CT543" s="27" t="s">
        <v>704</v>
      </c>
      <c r="CU543" s="27" t="s">
        <v>704</v>
      </c>
      <c r="CV543" s="27" t="s">
        <v>704</v>
      </c>
      <c r="CW543" s="27" t="s">
        <v>704</v>
      </c>
      <c r="CX543" s="27" t="s">
        <v>704</v>
      </c>
      <c r="CY543" s="27" t="s">
        <v>704</v>
      </c>
      <c r="CZ543" s="27" t="s">
        <v>704</v>
      </c>
      <c r="DA543" s="27" t="s">
        <v>704</v>
      </c>
      <c r="DB543" s="27" t="s">
        <v>698</v>
      </c>
      <c r="DC543" s="27" t="s">
        <v>698</v>
      </c>
      <c r="DD543" s="27" t="s">
        <v>698</v>
      </c>
      <c r="DE543" s="27" t="s">
        <v>698</v>
      </c>
      <c r="DF543" s="27" t="s">
        <v>704</v>
      </c>
      <c r="DG543" s="27" t="s">
        <v>704</v>
      </c>
      <c r="DH543" s="27" t="s">
        <v>704</v>
      </c>
      <c r="DI543" s="27" t="s">
        <v>704</v>
      </c>
      <c r="DJ543" s="27" t="s">
        <v>704</v>
      </c>
      <c r="DK543" s="27" t="s">
        <v>704</v>
      </c>
      <c r="DL543" s="27" t="s">
        <v>704</v>
      </c>
      <c r="DM543" s="27" t="s">
        <v>704</v>
      </c>
      <c r="DN543" s="27" t="s">
        <v>704</v>
      </c>
      <c r="DO543" s="27" t="s">
        <v>704</v>
      </c>
      <c r="DP543" s="27" t="s">
        <v>704</v>
      </c>
      <c r="DQ543" s="27" t="s">
        <v>704</v>
      </c>
      <c r="DR543" s="27" t="s">
        <v>704</v>
      </c>
      <c r="DS543" s="27"/>
      <c r="DT543" s="27" t="s">
        <v>704</v>
      </c>
      <c r="DU543" s="27" t="s">
        <v>704</v>
      </c>
      <c r="DV543" s="27" t="s">
        <v>704</v>
      </c>
      <c r="DW543" s="27" t="s">
        <v>704</v>
      </c>
      <c r="DX543" s="27" t="s">
        <v>704</v>
      </c>
      <c r="DY543" s="27" t="s">
        <v>704</v>
      </c>
      <c r="DZ543" s="27" t="s">
        <v>704</v>
      </c>
      <c r="EA543" s="27" t="s">
        <v>704</v>
      </c>
      <c r="EB543" s="27" t="s">
        <v>704</v>
      </c>
      <c r="EC543" s="27" t="s">
        <v>704</v>
      </c>
      <c r="ED543" s="27" t="s">
        <v>704</v>
      </c>
      <c r="EE543" s="27" t="s">
        <v>704</v>
      </c>
      <c r="EF543" s="27" t="s">
        <v>704</v>
      </c>
      <c r="EG543" s="27" t="s">
        <v>694</v>
      </c>
      <c r="EH543" s="27" t="s">
        <v>704</v>
      </c>
      <c r="EI543" s="27" t="s">
        <v>704</v>
      </c>
      <c r="EJ543" s="27" t="s">
        <v>704</v>
      </c>
      <c r="EK543" s="27" t="s">
        <v>704</v>
      </c>
      <c r="EL543" s="27" t="s">
        <v>704</v>
      </c>
      <c r="EM543" s="27" t="s">
        <v>704</v>
      </c>
      <c r="EN543" s="27" t="s">
        <v>704</v>
      </c>
      <c r="EO543" s="27" t="s">
        <v>704</v>
      </c>
      <c r="EP543" s="27" t="s">
        <v>704</v>
      </c>
      <c r="EQ543" s="27" t="s">
        <v>704</v>
      </c>
      <c r="ER543" s="27" t="s">
        <v>704</v>
      </c>
      <c r="ES543" s="27" t="s">
        <v>704</v>
      </c>
      <c r="ET543" s="27" t="s">
        <v>704</v>
      </c>
      <c r="EU543" s="27" t="s">
        <v>704</v>
      </c>
      <c r="EV543" s="27" t="s">
        <v>704</v>
      </c>
      <c r="EW543" s="27" t="s">
        <v>704</v>
      </c>
      <c r="EX543" s="27" t="s">
        <v>704</v>
      </c>
      <c r="EY543" s="27" t="s">
        <v>704</v>
      </c>
      <c r="EZ543" s="27" t="s">
        <v>704</v>
      </c>
      <c r="FA543" s="27" t="s">
        <v>704</v>
      </c>
      <c r="FB543" s="27" t="s">
        <v>704</v>
      </c>
      <c r="FC543" s="27" t="s">
        <v>704</v>
      </c>
      <c r="FD543" s="27" t="s">
        <v>704</v>
      </c>
      <c r="FE543" s="27" t="s">
        <v>694</v>
      </c>
      <c r="FF543" s="27" t="s">
        <v>704</v>
      </c>
      <c r="FG543" s="27" t="s">
        <v>704</v>
      </c>
      <c r="FH543" s="27" t="s">
        <v>704</v>
      </c>
      <c r="FI543" s="27" t="s">
        <v>704</v>
      </c>
      <c r="FJ543" s="27" t="s">
        <v>694</v>
      </c>
      <c r="FK543" s="27" t="s">
        <v>704</v>
      </c>
      <c r="FL543" s="27" t="s">
        <v>704</v>
      </c>
      <c r="FM543" s="27" t="s">
        <v>704</v>
      </c>
      <c r="FN543" s="27" t="s">
        <v>694</v>
      </c>
      <c r="FO543" s="72" t="s">
        <v>1175</v>
      </c>
      <c r="FP543" s="72" t="s">
        <v>698</v>
      </c>
      <c r="FQ543" s="72" t="s">
        <v>1176</v>
      </c>
      <c r="FR543" s="72" t="s">
        <v>2116</v>
      </c>
      <c r="FS543" s="72" t="s">
        <v>1178</v>
      </c>
      <c r="FT543" s="72" t="s">
        <v>698</v>
      </c>
      <c r="FU543" s="72" t="s">
        <v>698</v>
      </c>
      <c r="FV543" s="72" t="s">
        <v>698</v>
      </c>
      <c r="FW543" s="78" t="s">
        <v>698</v>
      </c>
      <c r="FX543" s="78" t="s">
        <v>698</v>
      </c>
      <c r="FY543" s="72" t="s">
        <v>698</v>
      </c>
      <c r="FZ543" s="90"/>
      <c r="GA543" s="90"/>
      <c r="GB543" s="90"/>
      <c r="GC543" s="90"/>
      <c r="GD543" s="90"/>
      <c r="GE543" s="90"/>
      <c r="GF543" s="90"/>
      <c r="GG543" s="90"/>
      <c r="GH543" s="105" t="s">
        <v>1179</v>
      </c>
      <c r="GI543" s="106"/>
      <c r="GJ543" s="27"/>
      <c r="GK543" s="28"/>
      <c r="GL543" s="27"/>
    </row>
    <row r="544" spans="1:194" x14ac:dyDescent="0.25">
      <c r="A544" s="71" t="str">
        <f>CONCATENATE($W$7,": ",$X$444," - ",$Y$540,": ",$Z$542," - ",AA544)</f>
        <v>Expenditure: Operational Cost - Registration Fees: Seminars, Conferences, Workshops and Events - International</v>
      </c>
      <c r="B544" s="27" t="s">
        <v>1190</v>
      </c>
      <c r="C544" s="27" t="str">
        <f t="shared" si="54"/>
        <v>IE010038002002000000000000000000000000</v>
      </c>
      <c r="D544" s="23" t="s">
        <v>1166</v>
      </c>
      <c r="E544" s="23" t="s">
        <v>724</v>
      </c>
      <c r="F544" s="23" t="s">
        <v>1033</v>
      </c>
      <c r="G544" s="23" t="s">
        <v>707</v>
      </c>
      <c r="H544" s="23" t="s">
        <v>707</v>
      </c>
      <c r="I544" s="23" t="s">
        <v>697</v>
      </c>
      <c r="J544" s="23" t="s">
        <v>697</v>
      </c>
      <c r="K544" s="23" t="s">
        <v>697</v>
      </c>
      <c r="L544" s="23" t="s">
        <v>697</v>
      </c>
      <c r="M544" s="23" t="s">
        <v>697</v>
      </c>
      <c r="N544" s="23" t="s">
        <v>697</v>
      </c>
      <c r="O544" s="23" t="s">
        <v>697</v>
      </c>
      <c r="P544" s="23" t="s">
        <v>697</v>
      </c>
      <c r="Q544" s="27">
        <v>0</v>
      </c>
      <c r="R544" s="27" t="s">
        <v>704</v>
      </c>
      <c r="S544" s="27" t="s">
        <v>698</v>
      </c>
      <c r="T544" s="28" t="s">
        <v>694</v>
      </c>
      <c r="U544" s="28"/>
      <c r="V544" s="27" t="s">
        <v>2435</v>
      </c>
      <c r="W544" s="27" t="s">
        <v>905</v>
      </c>
      <c r="X544" s="27"/>
      <c r="Y544" s="27"/>
      <c r="Z544" s="27"/>
      <c r="AA544" s="27" t="s">
        <v>2436</v>
      </c>
      <c r="AB544" s="27"/>
      <c r="AC544" s="27"/>
      <c r="AD544" s="27"/>
      <c r="AE544" s="27"/>
      <c r="AF544" s="27"/>
      <c r="AG544" s="27"/>
      <c r="AH544" s="27"/>
      <c r="AI544" s="27" t="s">
        <v>2437</v>
      </c>
      <c r="AJ544" s="28" t="s">
        <v>704</v>
      </c>
      <c r="AK544" s="27" t="s">
        <v>704</v>
      </c>
      <c r="AL544" s="27" t="s">
        <v>704</v>
      </c>
      <c r="AM544" s="27" t="s">
        <v>704</v>
      </c>
      <c r="AN544" s="27" t="s">
        <v>704</v>
      </c>
      <c r="AO544" s="27" t="s">
        <v>704</v>
      </c>
      <c r="AP544" s="27" t="s">
        <v>704</v>
      </c>
      <c r="AQ544" s="27" t="s">
        <v>704</v>
      </c>
      <c r="AR544" s="27" t="s">
        <v>704</v>
      </c>
      <c r="AS544" s="27" t="s">
        <v>704</v>
      </c>
      <c r="AT544" s="27" t="s">
        <v>704</v>
      </c>
      <c r="AU544" s="27" t="s">
        <v>704</v>
      </c>
      <c r="AV544" s="27" t="s">
        <v>704</v>
      </c>
      <c r="AW544" s="27" t="s">
        <v>704</v>
      </c>
      <c r="AX544" s="27" t="s">
        <v>704</v>
      </c>
      <c r="AY544" s="27" t="s">
        <v>704</v>
      </c>
      <c r="AZ544" s="27" t="s">
        <v>704</v>
      </c>
      <c r="BA544" s="27" t="s">
        <v>704</v>
      </c>
      <c r="BB544" s="27" t="s">
        <v>704</v>
      </c>
      <c r="BC544" s="27" t="s">
        <v>704</v>
      </c>
      <c r="BD544" s="27" t="s">
        <v>704</v>
      </c>
      <c r="BE544" s="27" t="s">
        <v>704</v>
      </c>
      <c r="BF544" s="27" t="s">
        <v>704</v>
      </c>
      <c r="BG544" s="27" t="s">
        <v>704</v>
      </c>
      <c r="BH544" s="27" t="s">
        <v>704</v>
      </c>
      <c r="BI544" s="27" t="s">
        <v>704</v>
      </c>
      <c r="BJ544" s="27" t="s">
        <v>704</v>
      </c>
      <c r="BK544" s="27" t="s">
        <v>704</v>
      </c>
      <c r="BL544" s="27" t="s">
        <v>704</v>
      </c>
      <c r="BM544" s="27" t="s">
        <v>704</v>
      </c>
      <c r="BN544" s="27" t="s">
        <v>704</v>
      </c>
      <c r="BO544" s="27" t="s">
        <v>704</v>
      </c>
      <c r="BP544" s="27" t="s">
        <v>704</v>
      </c>
      <c r="BQ544" s="27" t="s">
        <v>704</v>
      </c>
      <c r="BR544" s="27" t="s">
        <v>704</v>
      </c>
      <c r="BS544" s="27" t="s">
        <v>704</v>
      </c>
      <c r="BT544" s="27" t="s">
        <v>704</v>
      </c>
      <c r="BU544" s="27" t="s">
        <v>704</v>
      </c>
      <c r="BV544" s="27" t="s">
        <v>704</v>
      </c>
      <c r="BW544" s="27" t="s">
        <v>704</v>
      </c>
      <c r="BX544" s="27" t="s">
        <v>704</v>
      </c>
      <c r="BY544" s="27" t="s">
        <v>704</v>
      </c>
      <c r="BZ544" s="27" t="s">
        <v>704</v>
      </c>
      <c r="CA544" s="27" t="s">
        <v>704</v>
      </c>
      <c r="CB544" s="27" t="s">
        <v>704</v>
      </c>
      <c r="CC544" s="27" t="s">
        <v>704</v>
      </c>
      <c r="CD544" s="27" t="s">
        <v>704</v>
      </c>
      <c r="CE544" s="27" t="s">
        <v>704</v>
      </c>
      <c r="CF544" s="27" t="s">
        <v>704</v>
      </c>
      <c r="CG544" s="27" t="s">
        <v>704</v>
      </c>
      <c r="CH544" s="27" t="s">
        <v>704</v>
      </c>
      <c r="CI544" s="27" t="s">
        <v>704</v>
      </c>
      <c r="CJ544" s="27" t="s">
        <v>704</v>
      </c>
      <c r="CK544" s="27" t="s">
        <v>704</v>
      </c>
      <c r="CL544" s="27" t="s">
        <v>704</v>
      </c>
      <c r="CM544" s="27" t="s">
        <v>704</v>
      </c>
      <c r="CN544" s="27" t="s">
        <v>704</v>
      </c>
      <c r="CO544" s="27" t="s">
        <v>704</v>
      </c>
      <c r="CP544" s="27" t="s">
        <v>704</v>
      </c>
      <c r="CQ544" s="27" t="s">
        <v>704</v>
      </c>
      <c r="CR544" s="27" t="s">
        <v>704</v>
      </c>
      <c r="CS544" s="27" t="s">
        <v>704</v>
      </c>
      <c r="CT544" s="27" t="s">
        <v>704</v>
      </c>
      <c r="CU544" s="27" t="s">
        <v>704</v>
      </c>
      <c r="CV544" s="27" t="s">
        <v>704</v>
      </c>
      <c r="CW544" s="27" t="s">
        <v>704</v>
      </c>
      <c r="CX544" s="27" t="s">
        <v>704</v>
      </c>
      <c r="CY544" s="27" t="s">
        <v>704</v>
      </c>
      <c r="CZ544" s="27" t="s">
        <v>704</v>
      </c>
      <c r="DA544" s="27" t="s">
        <v>704</v>
      </c>
      <c r="DB544" s="27" t="s">
        <v>698</v>
      </c>
      <c r="DC544" s="27" t="s">
        <v>698</v>
      </c>
      <c r="DD544" s="27" t="s">
        <v>698</v>
      </c>
      <c r="DE544" s="27" t="s">
        <v>698</v>
      </c>
      <c r="DF544" s="27" t="s">
        <v>704</v>
      </c>
      <c r="DG544" s="27" t="s">
        <v>704</v>
      </c>
      <c r="DH544" s="27" t="s">
        <v>704</v>
      </c>
      <c r="DI544" s="27" t="s">
        <v>704</v>
      </c>
      <c r="DJ544" s="27" t="s">
        <v>704</v>
      </c>
      <c r="DK544" s="27" t="s">
        <v>704</v>
      </c>
      <c r="DL544" s="27" t="s">
        <v>704</v>
      </c>
      <c r="DM544" s="27" t="s">
        <v>704</v>
      </c>
      <c r="DN544" s="27" t="s">
        <v>704</v>
      </c>
      <c r="DO544" s="27" t="s">
        <v>704</v>
      </c>
      <c r="DP544" s="27" t="s">
        <v>704</v>
      </c>
      <c r="DQ544" s="27" t="s">
        <v>704</v>
      </c>
      <c r="DR544" s="27" t="s">
        <v>704</v>
      </c>
      <c r="DS544" s="27"/>
      <c r="DT544" s="27" t="s">
        <v>704</v>
      </c>
      <c r="DU544" s="27" t="s">
        <v>704</v>
      </c>
      <c r="DV544" s="27" t="s">
        <v>704</v>
      </c>
      <c r="DW544" s="27" t="s">
        <v>704</v>
      </c>
      <c r="DX544" s="27" t="s">
        <v>704</v>
      </c>
      <c r="DY544" s="27" t="s">
        <v>704</v>
      </c>
      <c r="DZ544" s="27" t="s">
        <v>704</v>
      </c>
      <c r="EA544" s="27" t="s">
        <v>704</v>
      </c>
      <c r="EB544" s="27" t="s">
        <v>704</v>
      </c>
      <c r="EC544" s="27" t="s">
        <v>704</v>
      </c>
      <c r="ED544" s="27" t="s">
        <v>704</v>
      </c>
      <c r="EE544" s="27" t="s">
        <v>704</v>
      </c>
      <c r="EF544" s="27" t="s">
        <v>704</v>
      </c>
      <c r="EG544" s="27" t="s">
        <v>694</v>
      </c>
      <c r="EH544" s="27" t="s">
        <v>704</v>
      </c>
      <c r="EI544" s="27" t="s">
        <v>704</v>
      </c>
      <c r="EJ544" s="27" t="s">
        <v>704</v>
      </c>
      <c r="EK544" s="27" t="s">
        <v>704</v>
      </c>
      <c r="EL544" s="27" t="s">
        <v>704</v>
      </c>
      <c r="EM544" s="27" t="s">
        <v>704</v>
      </c>
      <c r="EN544" s="27" t="s">
        <v>704</v>
      </c>
      <c r="EO544" s="27" t="s">
        <v>704</v>
      </c>
      <c r="EP544" s="27" t="s">
        <v>704</v>
      </c>
      <c r="EQ544" s="27" t="s">
        <v>704</v>
      </c>
      <c r="ER544" s="27" t="s">
        <v>704</v>
      </c>
      <c r="ES544" s="27" t="s">
        <v>704</v>
      </c>
      <c r="ET544" s="27" t="s">
        <v>704</v>
      </c>
      <c r="EU544" s="27" t="s">
        <v>704</v>
      </c>
      <c r="EV544" s="27" t="s">
        <v>704</v>
      </c>
      <c r="EW544" s="27" t="s">
        <v>704</v>
      </c>
      <c r="EX544" s="27" t="s">
        <v>704</v>
      </c>
      <c r="EY544" s="27" t="s">
        <v>704</v>
      </c>
      <c r="EZ544" s="27" t="s">
        <v>704</v>
      </c>
      <c r="FA544" s="27" t="s">
        <v>704</v>
      </c>
      <c r="FB544" s="27" t="s">
        <v>704</v>
      </c>
      <c r="FC544" s="27" t="s">
        <v>704</v>
      </c>
      <c r="FD544" s="27" t="s">
        <v>704</v>
      </c>
      <c r="FE544" s="27" t="s">
        <v>694</v>
      </c>
      <c r="FF544" s="27" t="s">
        <v>704</v>
      </c>
      <c r="FG544" s="27" t="s">
        <v>704</v>
      </c>
      <c r="FH544" s="27" t="s">
        <v>704</v>
      </c>
      <c r="FI544" s="27" t="s">
        <v>704</v>
      </c>
      <c r="FJ544" s="27" t="s">
        <v>694</v>
      </c>
      <c r="FK544" s="27" t="s">
        <v>704</v>
      </c>
      <c r="FL544" s="27" t="s">
        <v>704</v>
      </c>
      <c r="FM544" s="27" t="s">
        <v>704</v>
      </c>
      <c r="FN544" s="27" t="s">
        <v>694</v>
      </c>
      <c r="FO544" s="72" t="s">
        <v>1175</v>
      </c>
      <c r="FP544" s="72" t="s">
        <v>698</v>
      </c>
      <c r="FQ544" s="72" t="s">
        <v>1176</v>
      </c>
      <c r="FR544" s="72" t="s">
        <v>2116</v>
      </c>
      <c r="FS544" s="72" t="s">
        <v>1178</v>
      </c>
      <c r="FT544" s="72" t="s">
        <v>698</v>
      </c>
      <c r="FU544" s="72" t="s">
        <v>698</v>
      </c>
      <c r="FV544" s="72" t="s">
        <v>698</v>
      </c>
      <c r="FW544" s="78" t="s">
        <v>698</v>
      </c>
      <c r="FX544" s="78" t="s">
        <v>698</v>
      </c>
      <c r="FY544" s="72" t="s">
        <v>698</v>
      </c>
      <c r="FZ544" s="90"/>
      <c r="GA544" s="90"/>
      <c r="GB544" s="90"/>
      <c r="GC544" s="90"/>
      <c r="GD544" s="90"/>
      <c r="GE544" s="90"/>
      <c r="GF544" s="90"/>
      <c r="GG544" s="90"/>
      <c r="GH544" s="105" t="s">
        <v>1179</v>
      </c>
      <c r="GI544" s="106"/>
      <c r="GJ544" s="27"/>
      <c r="GK544" s="28"/>
      <c r="GL544" s="27"/>
    </row>
    <row r="545" spans="1:194" x14ac:dyDescent="0.25">
      <c r="A545" s="71" t="str">
        <f t="shared" si="53"/>
        <v>Expenditure: Operational Cost - System Access and Information Fees</v>
      </c>
      <c r="B545" s="27" t="s">
        <v>694</v>
      </c>
      <c r="C545" s="27" t="str">
        <f t="shared" si="54"/>
        <v>IE010039000000000000000000000000000000</v>
      </c>
      <c r="D545" s="23" t="s">
        <v>1166</v>
      </c>
      <c r="E545" s="23" t="s">
        <v>724</v>
      </c>
      <c r="F545" s="23" t="s">
        <v>1034</v>
      </c>
      <c r="G545" s="23" t="s">
        <v>697</v>
      </c>
      <c r="H545" s="23" t="s">
        <v>697</v>
      </c>
      <c r="I545" s="23" t="s">
        <v>697</v>
      </c>
      <c r="J545" s="23" t="s">
        <v>697</v>
      </c>
      <c r="K545" s="23" t="s">
        <v>697</v>
      </c>
      <c r="L545" s="23" t="s">
        <v>697</v>
      </c>
      <c r="M545" s="23" t="s">
        <v>697</v>
      </c>
      <c r="N545" s="23" t="s">
        <v>697</v>
      </c>
      <c r="O545" s="23" t="s">
        <v>697</v>
      </c>
      <c r="P545" s="23" t="s">
        <v>697</v>
      </c>
      <c r="Q545" s="27">
        <v>0</v>
      </c>
      <c r="R545" s="27" t="s">
        <v>704</v>
      </c>
      <c r="S545" s="27" t="s">
        <v>698</v>
      </c>
      <c r="T545" s="28" t="s">
        <v>694</v>
      </c>
      <c r="U545" s="28"/>
      <c r="V545" s="27" t="s">
        <v>2438</v>
      </c>
      <c r="W545" s="27" t="s">
        <v>905</v>
      </c>
      <c r="X545" s="27"/>
      <c r="Y545" s="27" t="s">
        <v>2439</v>
      </c>
      <c r="Z545" s="27"/>
      <c r="AA545" s="27"/>
      <c r="AB545" s="27"/>
      <c r="AC545" s="27"/>
      <c r="AD545" s="27"/>
      <c r="AE545" s="27"/>
      <c r="AF545" s="27"/>
      <c r="AG545" s="27"/>
      <c r="AH545" s="27"/>
      <c r="AI545" s="27" t="s">
        <v>2440</v>
      </c>
      <c r="AJ545" s="28" t="s">
        <v>704</v>
      </c>
      <c r="AK545" s="27" t="s">
        <v>704</v>
      </c>
      <c r="AL545" s="27" t="s">
        <v>704</v>
      </c>
      <c r="AM545" s="27" t="s">
        <v>704</v>
      </c>
      <c r="AN545" s="27" t="s">
        <v>704</v>
      </c>
      <c r="AO545" s="27" t="s">
        <v>704</v>
      </c>
      <c r="AP545" s="27" t="s">
        <v>704</v>
      </c>
      <c r="AQ545" s="27" t="s">
        <v>704</v>
      </c>
      <c r="AR545" s="27" t="s">
        <v>704</v>
      </c>
      <c r="AS545" s="27" t="s">
        <v>704</v>
      </c>
      <c r="AT545" s="27" t="s">
        <v>704</v>
      </c>
      <c r="AU545" s="27" t="s">
        <v>704</v>
      </c>
      <c r="AV545" s="27" t="s">
        <v>704</v>
      </c>
      <c r="AW545" s="27" t="s">
        <v>704</v>
      </c>
      <c r="AX545" s="27" t="s">
        <v>704</v>
      </c>
      <c r="AY545" s="27" t="s">
        <v>704</v>
      </c>
      <c r="AZ545" s="27" t="s">
        <v>704</v>
      </c>
      <c r="BA545" s="27" t="s">
        <v>704</v>
      </c>
      <c r="BB545" s="27" t="s">
        <v>704</v>
      </c>
      <c r="BC545" s="27" t="s">
        <v>704</v>
      </c>
      <c r="BD545" s="27" t="s">
        <v>704</v>
      </c>
      <c r="BE545" s="27" t="s">
        <v>704</v>
      </c>
      <c r="BF545" s="27" t="s">
        <v>704</v>
      </c>
      <c r="BG545" s="27" t="s">
        <v>704</v>
      </c>
      <c r="BH545" s="27" t="s">
        <v>704</v>
      </c>
      <c r="BI545" s="27" t="s">
        <v>704</v>
      </c>
      <c r="BJ545" s="27" t="s">
        <v>704</v>
      </c>
      <c r="BK545" s="27" t="s">
        <v>704</v>
      </c>
      <c r="BL545" s="27" t="s">
        <v>704</v>
      </c>
      <c r="BM545" s="27" t="s">
        <v>704</v>
      </c>
      <c r="BN545" s="27" t="s">
        <v>704</v>
      </c>
      <c r="BO545" s="27" t="s">
        <v>704</v>
      </c>
      <c r="BP545" s="27" t="s">
        <v>704</v>
      </c>
      <c r="BQ545" s="27" t="s">
        <v>704</v>
      </c>
      <c r="BR545" s="27" t="s">
        <v>704</v>
      </c>
      <c r="BS545" s="27" t="s">
        <v>704</v>
      </c>
      <c r="BT545" s="27" t="s">
        <v>704</v>
      </c>
      <c r="BU545" s="27" t="s">
        <v>704</v>
      </c>
      <c r="BV545" s="27" t="s">
        <v>704</v>
      </c>
      <c r="BW545" s="27" t="s">
        <v>704</v>
      </c>
      <c r="BX545" s="27" t="s">
        <v>704</v>
      </c>
      <c r="BY545" s="27" t="s">
        <v>704</v>
      </c>
      <c r="BZ545" s="27" t="s">
        <v>704</v>
      </c>
      <c r="CA545" s="27" t="s">
        <v>704</v>
      </c>
      <c r="CB545" s="27" t="s">
        <v>704</v>
      </c>
      <c r="CC545" s="27" t="s">
        <v>704</v>
      </c>
      <c r="CD545" s="27" t="s">
        <v>704</v>
      </c>
      <c r="CE545" s="27" t="s">
        <v>704</v>
      </c>
      <c r="CF545" s="27" t="s">
        <v>704</v>
      </c>
      <c r="CG545" s="27" t="s">
        <v>704</v>
      </c>
      <c r="CH545" s="27" t="s">
        <v>704</v>
      </c>
      <c r="CI545" s="27" t="s">
        <v>704</v>
      </c>
      <c r="CJ545" s="27" t="s">
        <v>704</v>
      </c>
      <c r="CK545" s="27" t="s">
        <v>704</v>
      </c>
      <c r="CL545" s="27" t="s">
        <v>704</v>
      </c>
      <c r="CM545" s="27" t="s">
        <v>704</v>
      </c>
      <c r="CN545" s="27" t="s">
        <v>704</v>
      </c>
      <c r="CO545" s="27" t="s">
        <v>704</v>
      </c>
      <c r="CP545" s="27" t="s">
        <v>704</v>
      </c>
      <c r="CQ545" s="27" t="s">
        <v>704</v>
      </c>
      <c r="CR545" s="27" t="s">
        <v>704</v>
      </c>
      <c r="CS545" s="27" t="s">
        <v>704</v>
      </c>
      <c r="CT545" s="27" t="s">
        <v>704</v>
      </c>
      <c r="CU545" s="27" t="s">
        <v>704</v>
      </c>
      <c r="CV545" s="27" t="s">
        <v>704</v>
      </c>
      <c r="CW545" s="27" t="s">
        <v>704</v>
      </c>
      <c r="CX545" s="27" t="s">
        <v>704</v>
      </c>
      <c r="CY545" s="27" t="s">
        <v>704</v>
      </c>
      <c r="CZ545" s="27" t="s">
        <v>704</v>
      </c>
      <c r="DA545" s="27" t="s">
        <v>704</v>
      </c>
      <c r="DB545" s="27" t="s">
        <v>698</v>
      </c>
      <c r="DC545" s="27" t="s">
        <v>698</v>
      </c>
      <c r="DD545" s="27" t="s">
        <v>698</v>
      </c>
      <c r="DE545" s="27" t="s">
        <v>698</v>
      </c>
      <c r="DF545" s="27" t="s">
        <v>704</v>
      </c>
      <c r="DG545" s="27" t="s">
        <v>704</v>
      </c>
      <c r="DH545" s="27" t="s">
        <v>704</v>
      </c>
      <c r="DI545" s="27" t="s">
        <v>704</v>
      </c>
      <c r="DJ545" s="27" t="s">
        <v>704</v>
      </c>
      <c r="DK545" s="27" t="s">
        <v>704</v>
      </c>
      <c r="DL545" s="27" t="s">
        <v>704</v>
      </c>
      <c r="DM545" s="27" t="s">
        <v>704</v>
      </c>
      <c r="DN545" s="27" t="s">
        <v>704</v>
      </c>
      <c r="DO545" s="27" t="s">
        <v>704</v>
      </c>
      <c r="DP545" s="27" t="s">
        <v>704</v>
      </c>
      <c r="DQ545" s="27" t="s">
        <v>704</v>
      </c>
      <c r="DR545" s="27" t="s">
        <v>704</v>
      </c>
      <c r="DS545" s="27"/>
      <c r="DT545" s="27" t="s">
        <v>704</v>
      </c>
      <c r="DU545" s="27" t="s">
        <v>704</v>
      </c>
      <c r="DV545" s="27" t="s">
        <v>704</v>
      </c>
      <c r="DW545" s="27" t="s">
        <v>704</v>
      </c>
      <c r="DX545" s="27" t="s">
        <v>704</v>
      </c>
      <c r="DY545" s="27" t="s">
        <v>704</v>
      </c>
      <c r="DZ545" s="27" t="s">
        <v>704</v>
      </c>
      <c r="EA545" s="27" t="s">
        <v>704</v>
      </c>
      <c r="EB545" s="27" t="s">
        <v>704</v>
      </c>
      <c r="EC545" s="27" t="s">
        <v>704</v>
      </c>
      <c r="ED545" s="27" t="s">
        <v>704</v>
      </c>
      <c r="EE545" s="27" t="s">
        <v>704</v>
      </c>
      <c r="EF545" s="27" t="s">
        <v>704</v>
      </c>
      <c r="EG545" s="27" t="s">
        <v>694</v>
      </c>
      <c r="EH545" s="27" t="s">
        <v>704</v>
      </c>
      <c r="EI545" s="27" t="s">
        <v>704</v>
      </c>
      <c r="EJ545" s="27" t="s">
        <v>704</v>
      </c>
      <c r="EK545" s="27" t="s">
        <v>704</v>
      </c>
      <c r="EL545" s="27" t="s">
        <v>704</v>
      </c>
      <c r="EM545" s="27" t="s">
        <v>704</v>
      </c>
      <c r="EN545" s="27" t="s">
        <v>704</v>
      </c>
      <c r="EO545" s="27" t="s">
        <v>704</v>
      </c>
      <c r="EP545" s="27" t="s">
        <v>704</v>
      </c>
      <c r="EQ545" s="27" t="s">
        <v>704</v>
      </c>
      <c r="ER545" s="27" t="s">
        <v>704</v>
      </c>
      <c r="ES545" s="27" t="s">
        <v>704</v>
      </c>
      <c r="ET545" s="27" t="s">
        <v>704</v>
      </c>
      <c r="EU545" s="27" t="s">
        <v>704</v>
      </c>
      <c r="EV545" s="27" t="s">
        <v>704</v>
      </c>
      <c r="EW545" s="27" t="s">
        <v>704</v>
      </c>
      <c r="EX545" s="27" t="s">
        <v>704</v>
      </c>
      <c r="EY545" s="27" t="s">
        <v>704</v>
      </c>
      <c r="EZ545" s="27" t="s">
        <v>704</v>
      </c>
      <c r="FA545" s="27" t="s">
        <v>704</v>
      </c>
      <c r="FB545" s="27" t="s">
        <v>704</v>
      </c>
      <c r="FC545" s="27" t="s">
        <v>704</v>
      </c>
      <c r="FD545" s="27" t="s">
        <v>704</v>
      </c>
      <c r="FE545" s="27" t="s">
        <v>694</v>
      </c>
      <c r="FF545" s="27" t="s">
        <v>704</v>
      </c>
      <c r="FG545" s="27" t="s">
        <v>704</v>
      </c>
      <c r="FH545" s="27" t="s">
        <v>704</v>
      </c>
      <c r="FI545" s="27" t="s">
        <v>704</v>
      </c>
      <c r="FJ545" s="27" t="s">
        <v>694</v>
      </c>
      <c r="FK545" s="27" t="s">
        <v>704</v>
      </c>
      <c r="FL545" s="27" t="s">
        <v>704</v>
      </c>
      <c r="FM545" s="27" t="s">
        <v>704</v>
      </c>
      <c r="FN545" s="27" t="s">
        <v>694</v>
      </c>
      <c r="FO545" s="72" t="s">
        <v>1175</v>
      </c>
      <c r="FP545" s="72" t="s">
        <v>698</v>
      </c>
      <c r="FQ545" s="72" t="s">
        <v>1176</v>
      </c>
      <c r="FR545" s="72" t="s">
        <v>2116</v>
      </c>
      <c r="FS545" s="72" t="s">
        <v>1178</v>
      </c>
      <c r="FT545" s="72" t="s">
        <v>698</v>
      </c>
      <c r="FU545" s="72" t="s">
        <v>698</v>
      </c>
      <c r="FV545" s="72" t="s">
        <v>698</v>
      </c>
      <c r="FW545" s="78" t="s">
        <v>698</v>
      </c>
      <c r="FX545" s="78" t="s">
        <v>698</v>
      </c>
      <c r="FY545" s="72" t="s">
        <v>698</v>
      </c>
      <c r="FZ545" s="90"/>
      <c r="GA545" s="90"/>
      <c r="GB545" s="90"/>
      <c r="GC545" s="90"/>
      <c r="GD545" s="90"/>
      <c r="GE545" s="90"/>
      <c r="GF545" s="90"/>
      <c r="GG545" s="90"/>
      <c r="GH545" s="105" t="s">
        <v>1179</v>
      </c>
      <c r="GI545" s="106"/>
      <c r="GJ545" s="27"/>
      <c r="GK545" s="28"/>
      <c r="GL545" s="27"/>
    </row>
    <row r="546" spans="1:194" x14ac:dyDescent="0.25">
      <c r="A546" s="71" t="str">
        <f t="shared" si="53"/>
        <v>Expenditure: Operational Cost - Travel Agency Fees</v>
      </c>
      <c r="B546" s="27" t="s">
        <v>1190</v>
      </c>
      <c r="C546" s="27" t="str">
        <f t="shared" si="54"/>
        <v>IE010040000000000000000000000000000000</v>
      </c>
      <c r="D546" s="23" t="s">
        <v>1166</v>
      </c>
      <c r="E546" s="23" t="s">
        <v>724</v>
      </c>
      <c r="F546" s="23" t="s">
        <v>1035</v>
      </c>
      <c r="G546" s="23" t="s">
        <v>697</v>
      </c>
      <c r="H546" s="23" t="s">
        <v>697</v>
      </c>
      <c r="I546" s="23" t="s">
        <v>697</v>
      </c>
      <c r="J546" s="23" t="s">
        <v>697</v>
      </c>
      <c r="K546" s="23" t="s">
        <v>697</v>
      </c>
      <c r="L546" s="23" t="s">
        <v>697</v>
      </c>
      <c r="M546" s="23" t="s">
        <v>697</v>
      </c>
      <c r="N546" s="23" t="s">
        <v>697</v>
      </c>
      <c r="O546" s="23" t="s">
        <v>697</v>
      </c>
      <c r="P546" s="23" t="s">
        <v>697</v>
      </c>
      <c r="Q546" s="27">
        <v>0</v>
      </c>
      <c r="R546" s="27" t="s">
        <v>704</v>
      </c>
      <c r="S546" s="27" t="s">
        <v>698</v>
      </c>
      <c r="T546" s="28" t="s">
        <v>694</v>
      </c>
      <c r="U546" s="28"/>
      <c r="V546" s="27" t="s">
        <v>2441</v>
      </c>
      <c r="W546" s="27" t="s">
        <v>905</v>
      </c>
      <c r="X546" s="27"/>
      <c r="Y546" s="27" t="s">
        <v>2442</v>
      </c>
      <c r="Z546" s="27"/>
      <c r="AA546" s="27"/>
      <c r="AB546" s="27"/>
      <c r="AC546" s="27"/>
      <c r="AD546" s="27"/>
      <c r="AE546" s="27"/>
      <c r="AF546" s="27"/>
      <c r="AG546" s="27"/>
      <c r="AH546" s="27"/>
      <c r="AI546" s="27" t="s">
        <v>2443</v>
      </c>
      <c r="AJ546" s="28" t="s">
        <v>704</v>
      </c>
      <c r="AK546" s="27" t="s">
        <v>704</v>
      </c>
      <c r="AL546" s="27" t="s">
        <v>704</v>
      </c>
      <c r="AM546" s="27" t="s">
        <v>704</v>
      </c>
      <c r="AN546" s="27" t="s">
        <v>704</v>
      </c>
      <c r="AO546" s="27" t="s">
        <v>704</v>
      </c>
      <c r="AP546" s="27" t="s">
        <v>704</v>
      </c>
      <c r="AQ546" s="27" t="s">
        <v>704</v>
      </c>
      <c r="AR546" s="27" t="s">
        <v>704</v>
      </c>
      <c r="AS546" s="27" t="s">
        <v>704</v>
      </c>
      <c r="AT546" s="27" t="s">
        <v>704</v>
      </c>
      <c r="AU546" s="27" t="s">
        <v>704</v>
      </c>
      <c r="AV546" s="27" t="s">
        <v>704</v>
      </c>
      <c r="AW546" s="27" t="s">
        <v>704</v>
      </c>
      <c r="AX546" s="27" t="s">
        <v>704</v>
      </c>
      <c r="AY546" s="27" t="s">
        <v>704</v>
      </c>
      <c r="AZ546" s="27" t="s">
        <v>704</v>
      </c>
      <c r="BA546" s="27" t="s">
        <v>704</v>
      </c>
      <c r="BB546" s="27" t="s">
        <v>704</v>
      </c>
      <c r="BC546" s="27" t="s">
        <v>704</v>
      </c>
      <c r="BD546" s="27" t="s">
        <v>704</v>
      </c>
      <c r="BE546" s="27" t="s">
        <v>704</v>
      </c>
      <c r="BF546" s="27" t="s">
        <v>704</v>
      </c>
      <c r="BG546" s="27" t="s">
        <v>704</v>
      </c>
      <c r="BH546" s="27" t="s">
        <v>704</v>
      </c>
      <c r="BI546" s="27" t="s">
        <v>704</v>
      </c>
      <c r="BJ546" s="27" t="s">
        <v>704</v>
      </c>
      <c r="BK546" s="27" t="s">
        <v>704</v>
      </c>
      <c r="BL546" s="27" t="s">
        <v>704</v>
      </c>
      <c r="BM546" s="27" t="s">
        <v>704</v>
      </c>
      <c r="BN546" s="27" t="s">
        <v>704</v>
      </c>
      <c r="BO546" s="27" t="s">
        <v>704</v>
      </c>
      <c r="BP546" s="27" t="s">
        <v>704</v>
      </c>
      <c r="BQ546" s="27" t="s">
        <v>704</v>
      </c>
      <c r="BR546" s="27" t="s">
        <v>704</v>
      </c>
      <c r="BS546" s="27" t="s">
        <v>704</v>
      </c>
      <c r="BT546" s="27" t="s">
        <v>704</v>
      </c>
      <c r="BU546" s="27" t="s">
        <v>704</v>
      </c>
      <c r="BV546" s="27" t="s">
        <v>704</v>
      </c>
      <c r="BW546" s="27" t="s">
        <v>704</v>
      </c>
      <c r="BX546" s="27" t="s">
        <v>704</v>
      </c>
      <c r="BY546" s="27" t="s">
        <v>704</v>
      </c>
      <c r="BZ546" s="27" t="s">
        <v>704</v>
      </c>
      <c r="CA546" s="27" t="s">
        <v>704</v>
      </c>
      <c r="CB546" s="27" t="s">
        <v>704</v>
      </c>
      <c r="CC546" s="27" t="s">
        <v>704</v>
      </c>
      <c r="CD546" s="27" t="s">
        <v>704</v>
      </c>
      <c r="CE546" s="27" t="s">
        <v>704</v>
      </c>
      <c r="CF546" s="27" t="s">
        <v>704</v>
      </c>
      <c r="CG546" s="27" t="s">
        <v>704</v>
      </c>
      <c r="CH546" s="27" t="s">
        <v>704</v>
      </c>
      <c r="CI546" s="27" t="s">
        <v>704</v>
      </c>
      <c r="CJ546" s="27" t="s">
        <v>704</v>
      </c>
      <c r="CK546" s="27" t="s">
        <v>704</v>
      </c>
      <c r="CL546" s="27" t="s">
        <v>704</v>
      </c>
      <c r="CM546" s="27" t="s">
        <v>704</v>
      </c>
      <c r="CN546" s="27" t="s">
        <v>704</v>
      </c>
      <c r="CO546" s="27" t="s">
        <v>704</v>
      </c>
      <c r="CP546" s="27" t="s">
        <v>704</v>
      </c>
      <c r="CQ546" s="27" t="s">
        <v>704</v>
      </c>
      <c r="CR546" s="27" t="s">
        <v>704</v>
      </c>
      <c r="CS546" s="27" t="s">
        <v>704</v>
      </c>
      <c r="CT546" s="27" t="s">
        <v>704</v>
      </c>
      <c r="CU546" s="27" t="s">
        <v>704</v>
      </c>
      <c r="CV546" s="27" t="s">
        <v>704</v>
      </c>
      <c r="CW546" s="27" t="s">
        <v>704</v>
      </c>
      <c r="CX546" s="27" t="s">
        <v>704</v>
      </c>
      <c r="CY546" s="27" t="s">
        <v>704</v>
      </c>
      <c r="CZ546" s="27" t="s">
        <v>704</v>
      </c>
      <c r="DA546" s="27" t="s">
        <v>704</v>
      </c>
      <c r="DB546" s="27" t="s">
        <v>704</v>
      </c>
      <c r="DC546" s="27" t="s">
        <v>704</v>
      </c>
      <c r="DD546" s="27" t="s">
        <v>704</v>
      </c>
      <c r="DE546" s="27" t="s">
        <v>704</v>
      </c>
      <c r="DF546" s="27" t="s">
        <v>704</v>
      </c>
      <c r="DG546" s="27" t="s">
        <v>704</v>
      </c>
      <c r="DH546" s="27" t="s">
        <v>704</v>
      </c>
      <c r="DI546" s="27" t="s">
        <v>704</v>
      </c>
      <c r="DJ546" s="27" t="s">
        <v>704</v>
      </c>
      <c r="DK546" s="27" t="s">
        <v>704</v>
      </c>
      <c r="DL546" s="27" t="s">
        <v>704</v>
      </c>
      <c r="DM546" s="27" t="s">
        <v>704</v>
      </c>
      <c r="DN546" s="27" t="s">
        <v>704</v>
      </c>
      <c r="DO546" s="27" t="s">
        <v>704</v>
      </c>
      <c r="DP546" s="27" t="s">
        <v>704</v>
      </c>
      <c r="DQ546" s="27" t="s">
        <v>704</v>
      </c>
      <c r="DR546" s="27" t="s">
        <v>704</v>
      </c>
      <c r="DS546" s="27"/>
      <c r="DT546" s="27" t="s">
        <v>704</v>
      </c>
      <c r="DU546" s="27" t="s">
        <v>704</v>
      </c>
      <c r="DV546" s="27" t="s">
        <v>704</v>
      </c>
      <c r="DW546" s="27" t="s">
        <v>704</v>
      </c>
      <c r="DX546" s="27" t="s">
        <v>704</v>
      </c>
      <c r="DY546" s="27" t="s">
        <v>704</v>
      </c>
      <c r="DZ546" s="27" t="s">
        <v>704</v>
      </c>
      <c r="EA546" s="27" t="s">
        <v>704</v>
      </c>
      <c r="EB546" s="27" t="s">
        <v>704</v>
      </c>
      <c r="EC546" s="27" t="s">
        <v>704</v>
      </c>
      <c r="ED546" s="27" t="s">
        <v>704</v>
      </c>
      <c r="EE546" s="27" t="s">
        <v>704</v>
      </c>
      <c r="EF546" s="27" t="s">
        <v>704</v>
      </c>
      <c r="EG546" s="27" t="s">
        <v>694</v>
      </c>
      <c r="EH546" s="27" t="s">
        <v>704</v>
      </c>
      <c r="EI546" s="27" t="s">
        <v>704</v>
      </c>
      <c r="EJ546" s="27" t="s">
        <v>704</v>
      </c>
      <c r="EK546" s="27" t="s">
        <v>704</v>
      </c>
      <c r="EL546" s="27" t="s">
        <v>704</v>
      </c>
      <c r="EM546" s="27" t="s">
        <v>704</v>
      </c>
      <c r="EN546" s="27" t="s">
        <v>704</v>
      </c>
      <c r="EO546" s="27" t="s">
        <v>704</v>
      </c>
      <c r="EP546" s="27" t="s">
        <v>704</v>
      </c>
      <c r="EQ546" s="27" t="s">
        <v>704</v>
      </c>
      <c r="ER546" s="27" t="s">
        <v>704</v>
      </c>
      <c r="ES546" s="27" t="s">
        <v>704</v>
      </c>
      <c r="ET546" s="27" t="s">
        <v>704</v>
      </c>
      <c r="EU546" s="27" t="s">
        <v>704</v>
      </c>
      <c r="EV546" s="27" t="s">
        <v>704</v>
      </c>
      <c r="EW546" s="27" t="s">
        <v>704</v>
      </c>
      <c r="EX546" s="27" t="s">
        <v>704</v>
      </c>
      <c r="EY546" s="27" t="s">
        <v>704</v>
      </c>
      <c r="EZ546" s="27" t="s">
        <v>704</v>
      </c>
      <c r="FA546" s="27" t="s">
        <v>704</v>
      </c>
      <c r="FB546" s="27" t="s">
        <v>704</v>
      </c>
      <c r="FC546" s="27" t="s">
        <v>704</v>
      </c>
      <c r="FD546" s="27" t="s">
        <v>704</v>
      </c>
      <c r="FE546" s="27" t="s">
        <v>694</v>
      </c>
      <c r="FF546" s="27" t="s">
        <v>704</v>
      </c>
      <c r="FG546" s="27" t="s">
        <v>704</v>
      </c>
      <c r="FH546" s="27" t="s">
        <v>704</v>
      </c>
      <c r="FI546" s="27" t="s">
        <v>704</v>
      </c>
      <c r="FJ546" s="27" t="s">
        <v>694</v>
      </c>
      <c r="FK546" s="27" t="s">
        <v>704</v>
      </c>
      <c r="FL546" s="27" t="s">
        <v>704</v>
      </c>
      <c r="FM546" s="27" t="s">
        <v>704</v>
      </c>
      <c r="FN546" s="27" t="s">
        <v>694</v>
      </c>
      <c r="FO546" s="72" t="s">
        <v>1175</v>
      </c>
      <c r="FP546" s="72" t="s">
        <v>698</v>
      </c>
      <c r="FQ546" s="72" t="s">
        <v>1176</v>
      </c>
      <c r="FR546" s="72" t="s">
        <v>2116</v>
      </c>
      <c r="FS546" s="72" t="s">
        <v>1178</v>
      </c>
      <c r="FT546" s="72" t="s">
        <v>698</v>
      </c>
      <c r="FU546" s="72" t="s">
        <v>698</v>
      </c>
      <c r="FV546" s="72" t="s">
        <v>698</v>
      </c>
      <c r="FW546" s="78" t="s">
        <v>698</v>
      </c>
      <c r="FX546" s="78" t="s">
        <v>698</v>
      </c>
      <c r="FY546" s="72" t="s">
        <v>698</v>
      </c>
      <c r="FZ546" s="90"/>
      <c r="GA546" s="90"/>
      <c r="GB546" s="90"/>
      <c r="GC546" s="90"/>
      <c r="GD546" s="90"/>
      <c r="GE546" s="90"/>
      <c r="GF546" s="90"/>
      <c r="GG546" s="90"/>
      <c r="GH546" s="105" t="s">
        <v>1179</v>
      </c>
      <c r="GI546" s="106"/>
      <c r="GJ546" s="27"/>
      <c r="GK546" s="28"/>
      <c r="GL546" s="27"/>
    </row>
    <row r="547" spans="1:194" x14ac:dyDescent="0.25">
      <c r="A547" s="71" t="str">
        <f t="shared" si="53"/>
        <v>Expenditure: Operational Cost - Office Decorations</v>
      </c>
      <c r="B547" s="27" t="s">
        <v>1190</v>
      </c>
      <c r="C547" s="27" t="str">
        <f t="shared" si="54"/>
        <v>IE010041000000000000000000000000000000</v>
      </c>
      <c r="D547" s="23" t="s">
        <v>1166</v>
      </c>
      <c r="E547" s="23" t="s">
        <v>724</v>
      </c>
      <c r="F547" s="23" t="s">
        <v>1036</v>
      </c>
      <c r="G547" s="23" t="s">
        <v>697</v>
      </c>
      <c r="H547" s="23" t="s">
        <v>697</v>
      </c>
      <c r="I547" s="23" t="s">
        <v>697</v>
      </c>
      <c r="J547" s="23" t="s">
        <v>697</v>
      </c>
      <c r="K547" s="23" t="s">
        <v>697</v>
      </c>
      <c r="L547" s="23" t="s">
        <v>697</v>
      </c>
      <c r="M547" s="23" t="s">
        <v>697</v>
      </c>
      <c r="N547" s="23" t="s">
        <v>697</v>
      </c>
      <c r="O547" s="23" t="s">
        <v>697</v>
      </c>
      <c r="P547" s="23" t="s">
        <v>697</v>
      </c>
      <c r="Q547" s="27">
        <v>0</v>
      </c>
      <c r="R547" s="27" t="s">
        <v>704</v>
      </c>
      <c r="S547" s="27" t="s">
        <v>698</v>
      </c>
      <c r="T547" s="28" t="s">
        <v>694</v>
      </c>
      <c r="U547" s="28"/>
      <c r="V547" s="28" t="s">
        <v>2444</v>
      </c>
      <c r="W547" s="27" t="s">
        <v>905</v>
      </c>
      <c r="X547" s="27"/>
      <c r="Y547" s="27" t="s">
        <v>2445</v>
      </c>
      <c r="Z547" s="27"/>
      <c r="AA547" s="27"/>
      <c r="AB547" s="27"/>
      <c r="AC547" s="27"/>
      <c r="AD547" s="27"/>
      <c r="AE547" s="27"/>
      <c r="AF547" s="27"/>
      <c r="AG547" s="27"/>
      <c r="AH547" s="27"/>
      <c r="AI547" s="44" t="s">
        <v>2446</v>
      </c>
      <c r="AJ547" s="28" t="s">
        <v>704</v>
      </c>
      <c r="AK547" s="27" t="s">
        <v>704</v>
      </c>
      <c r="AL547" s="27" t="s">
        <v>704</v>
      </c>
      <c r="AM547" s="27" t="s">
        <v>704</v>
      </c>
      <c r="AN547" s="27" t="s">
        <v>704</v>
      </c>
      <c r="AO547" s="27" t="s">
        <v>704</v>
      </c>
      <c r="AP547" s="27" t="s">
        <v>704</v>
      </c>
      <c r="AQ547" s="27" t="s">
        <v>704</v>
      </c>
      <c r="AR547" s="27" t="s">
        <v>704</v>
      </c>
      <c r="AS547" s="27" t="s">
        <v>704</v>
      </c>
      <c r="AT547" s="27" t="s">
        <v>704</v>
      </c>
      <c r="AU547" s="27" t="s">
        <v>704</v>
      </c>
      <c r="AV547" s="27" t="s">
        <v>704</v>
      </c>
      <c r="AW547" s="27" t="s">
        <v>704</v>
      </c>
      <c r="AX547" s="27" t="s">
        <v>704</v>
      </c>
      <c r="AY547" s="27" t="s">
        <v>704</v>
      </c>
      <c r="AZ547" s="27" t="s">
        <v>704</v>
      </c>
      <c r="BA547" s="27" t="s">
        <v>704</v>
      </c>
      <c r="BB547" s="27" t="s">
        <v>704</v>
      </c>
      <c r="BC547" s="27" t="s">
        <v>704</v>
      </c>
      <c r="BD547" s="27" t="s">
        <v>704</v>
      </c>
      <c r="BE547" s="27" t="s">
        <v>704</v>
      </c>
      <c r="BF547" s="27" t="s">
        <v>704</v>
      </c>
      <c r="BG547" s="27" t="s">
        <v>704</v>
      </c>
      <c r="BH547" s="27" t="s">
        <v>704</v>
      </c>
      <c r="BI547" s="27" t="s">
        <v>704</v>
      </c>
      <c r="BJ547" s="27" t="s">
        <v>704</v>
      </c>
      <c r="BK547" s="27" t="s">
        <v>704</v>
      </c>
      <c r="BL547" s="27" t="s">
        <v>704</v>
      </c>
      <c r="BM547" s="27" t="s">
        <v>704</v>
      </c>
      <c r="BN547" s="27" t="s">
        <v>704</v>
      </c>
      <c r="BO547" s="27" t="s">
        <v>704</v>
      </c>
      <c r="BP547" s="27" t="s">
        <v>704</v>
      </c>
      <c r="BQ547" s="27" t="s">
        <v>704</v>
      </c>
      <c r="BR547" s="27" t="s">
        <v>704</v>
      </c>
      <c r="BS547" s="27" t="s">
        <v>704</v>
      </c>
      <c r="BT547" s="27" t="s">
        <v>704</v>
      </c>
      <c r="BU547" s="27" t="s">
        <v>704</v>
      </c>
      <c r="BV547" s="27" t="s">
        <v>704</v>
      </c>
      <c r="BW547" s="27" t="s">
        <v>704</v>
      </c>
      <c r="BX547" s="27" t="s">
        <v>704</v>
      </c>
      <c r="BY547" s="27" t="s">
        <v>704</v>
      </c>
      <c r="BZ547" s="27" t="s">
        <v>704</v>
      </c>
      <c r="CA547" s="27" t="s">
        <v>704</v>
      </c>
      <c r="CB547" s="27" t="s">
        <v>704</v>
      </c>
      <c r="CC547" s="27" t="s">
        <v>704</v>
      </c>
      <c r="CD547" s="27" t="s">
        <v>704</v>
      </c>
      <c r="CE547" s="27" t="s">
        <v>704</v>
      </c>
      <c r="CF547" s="27" t="s">
        <v>704</v>
      </c>
      <c r="CG547" s="27" t="s">
        <v>704</v>
      </c>
      <c r="CH547" s="27" t="s">
        <v>704</v>
      </c>
      <c r="CI547" s="27" t="s">
        <v>704</v>
      </c>
      <c r="CJ547" s="27" t="s">
        <v>704</v>
      </c>
      <c r="CK547" s="27" t="s">
        <v>704</v>
      </c>
      <c r="CL547" s="27" t="s">
        <v>704</v>
      </c>
      <c r="CM547" s="27" t="s">
        <v>704</v>
      </c>
      <c r="CN547" s="27" t="s">
        <v>704</v>
      </c>
      <c r="CO547" s="27" t="s">
        <v>704</v>
      </c>
      <c r="CP547" s="27" t="s">
        <v>704</v>
      </c>
      <c r="CQ547" s="27" t="s">
        <v>704</v>
      </c>
      <c r="CR547" s="27" t="s">
        <v>704</v>
      </c>
      <c r="CS547" s="27" t="s">
        <v>704</v>
      </c>
      <c r="CT547" s="27" t="s">
        <v>704</v>
      </c>
      <c r="CU547" s="27" t="s">
        <v>704</v>
      </c>
      <c r="CV547" s="27" t="s">
        <v>704</v>
      </c>
      <c r="CW547" s="27" t="s">
        <v>704</v>
      </c>
      <c r="CX547" s="27" t="s">
        <v>704</v>
      </c>
      <c r="CY547" s="27" t="s">
        <v>704</v>
      </c>
      <c r="CZ547" s="27" t="s">
        <v>704</v>
      </c>
      <c r="DA547" s="27" t="s">
        <v>704</v>
      </c>
      <c r="DB547" s="27" t="s">
        <v>698</v>
      </c>
      <c r="DC547" s="27" t="s">
        <v>698</v>
      </c>
      <c r="DD547" s="27" t="s">
        <v>698</v>
      </c>
      <c r="DE547" s="27" t="s">
        <v>698</v>
      </c>
      <c r="DF547" s="27" t="s">
        <v>704</v>
      </c>
      <c r="DG547" s="27" t="s">
        <v>704</v>
      </c>
      <c r="DH547" s="27" t="s">
        <v>704</v>
      </c>
      <c r="DI547" s="27" t="s">
        <v>704</v>
      </c>
      <c r="DJ547" s="27" t="s">
        <v>704</v>
      </c>
      <c r="DK547" s="27" t="s">
        <v>704</v>
      </c>
      <c r="DL547" s="27" t="s">
        <v>704</v>
      </c>
      <c r="DM547" s="27" t="s">
        <v>704</v>
      </c>
      <c r="DN547" s="27" t="s">
        <v>704</v>
      </c>
      <c r="DO547" s="27" t="s">
        <v>704</v>
      </c>
      <c r="DP547" s="27" t="s">
        <v>704</v>
      </c>
      <c r="DQ547" s="27" t="s">
        <v>704</v>
      </c>
      <c r="DR547" s="27" t="s">
        <v>704</v>
      </c>
      <c r="DS547" s="27"/>
      <c r="DT547" s="27" t="s">
        <v>704</v>
      </c>
      <c r="DU547" s="27" t="s">
        <v>704</v>
      </c>
      <c r="DV547" s="27" t="s">
        <v>704</v>
      </c>
      <c r="DW547" s="27" t="s">
        <v>704</v>
      </c>
      <c r="DX547" s="27" t="s">
        <v>704</v>
      </c>
      <c r="DY547" s="27" t="s">
        <v>704</v>
      </c>
      <c r="DZ547" s="27" t="s">
        <v>704</v>
      </c>
      <c r="EA547" s="27" t="s">
        <v>704</v>
      </c>
      <c r="EB547" s="27" t="s">
        <v>704</v>
      </c>
      <c r="EC547" s="27" t="s">
        <v>704</v>
      </c>
      <c r="ED547" s="27" t="s">
        <v>704</v>
      </c>
      <c r="EE547" s="27" t="s">
        <v>704</v>
      </c>
      <c r="EF547" s="27" t="s">
        <v>704</v>
      </c>
      <c r="EG547" s="27" t="s">
        <v>694</v>
      </c>
      <c r="EH547" s="27" t="s">
        <v>704</v>
      </c>
      <c r="EI547" s="27" t="s">
        <v>704</v>
      </c>
      <c r="EJ547" s="27" t="s">
        <v>704</v>
      </c>
      <c r="EK547" s="27" t="s">
        <v>704</v>
      </c>
      <c r="EL547" s="27" t="s">
        <v>704</v>
      </c>
      <c r="EM547" s="27" t="s">
        <v>704</v>
      </c>
      <c r="EN547" s="27" t="s">
        <v>704</v>
      </c>
      <c r="EO547" s="27" t="s">
        <v>704</v>
      </c>
      <c r="EP547" s="27" t="s">
        <v>704</v>
      </c>
      <c r="EQ547" s="27" t="s">
        <v>704</v>
      </c>
      <c r="ER547" s="27" t="s">
        <v>704</v>
      </c>
      <c r="ES547" s="27" t="s">
        <v>704</v>
      </c>
      <c r="ET547" s="27" t="s">
        <v>704</v>
      </c>
      <c r="EU547" s="27" t="s">
        <v>704</v>
      </c>
      <c r="EV547" s="27" t="s">
        <v>704</v>
      </c>
      <c r="EW547" s="27" t="s">
        <v>704</v>
      </c>
      <c r="EX547" s="27" t="s">
        <v>704</v>
      </c>
      <c r="EY547" s="27" t="s">
        <v>704</v>
      </c>
      <c r="EZ547" s="27" t="s">
        <v>704</v>
      </c>
      <c r="FA547" s="27" t="s">
        <v>704</v>
      </c>
      <c r="FB547" s="27" t="s">
        <v>704</v>
      </c>
      <c r="FC547" s="27" t="s">
        <v>704</v>
      </c>
      <c r="FD547" s="27" t="s">
        <v>704</v>
      </c>
      <c r="FE547" s="27" t="s">
        <v>694</v>
      </c>
      <c r="FF547" s="27" t="s">
        <v>704</v>
      </c>
      <c r="FG547" s="27" t="s">
        <v>704</v>
      </c>
      <c r="FH547" s="27" t="s">
        <v>704</v>
      </c>
      <c r="FI547" s="27" t="s">
        <v>704</v>
      </c>
      <c r="FJ547" s="27" t="s">
        <v>694</v>
      </c>
      <c r="FK547" s="27" t="s">
        <v>704</v>
      </c>
      <c r="FL547" s="27" t="s">
        <v>704</v>
      </c>
      <c r="FM547" s="27" t="s">
        <v>704</v>
      </c>
      <c r="FN547" s="27" t="s">
        <v>694</v>
      </c>
      <c r="FO547" s="72" t="s">
        <v>1175</v>
      </c>
      <c r="FP547" s="72" t="s">
        <v>698</v>
      </c>
      <c r="FQ547" s="72" t="s">
        <v>1176</v>
      </c>
      <c r="FR547" s="72" t="s">
        <v>2116</v>
      </c>
      <c r="FS547" s="72" t="s">
        <v>1178</v>
      </c>
      <c r="FT547" s="72" t="s">
        <v>698</v>
      </c>
      <c r="FU547" s="72" t="s">
        <v>698</v>
      </c>
      <c r="FV547" s="72" t="s">
        <v>698</v>
      </c>
      <c r="FW547" s="78" t="s">
        <v>698</v>
      </c>
      <c r="FX547" s="78" t="s">
        <v>698</v>
      </c>
      <c r="FY547" s="72" t="s">
        <v>698</v>
      </c>
      <c r="FZ547" s="90"/>
      <c r="GA547" s="90"/>
      <c r="GB547" s="90"/>
      <c r="GC547" s="90"/>
      <c r="GD547" s="90"/>
      <c r="GE547" s="90"/>
      <c r="GF547" s="90"/>
      <c r="GG547" s="90"/>
      <c r="GH547" s="105" t="s">
        <v>1179</v>
      </c>
      <c r="GI547" s="106"/>
      <c r="GJ547" s="27"/>
      <c r="GK547" s="28"/>
      <c r="GL547" s="27"/>
    </row>
    <row r="548" spans="1:194" x14ac:dyDescent="0.25">
      <c r="A548" s="71" t="str">
        <f t="shared" si="53"/>
        <v>Expenditure: Operational Cost - Printing. Publications and Books</v>
      </c>
      <c r="B548" s="27" t="s">
        <v>1190</v>
      </c>
      <c r="C548" s="27" t="str">
        <f t="shared" si="54"/>
        <v>IE010042000000000000000000000000000000</v>
      </c>
      <c r="D548" s="23" t="s">
        <v>1166</v>
      </c>
      <c r="E548" s="23" t="s">
        <v>724</v>
      </c>
      <c r="F548" s="23" t="s">
        <v>1037</v>
      </c>
      <c r="G548" s="23" t="s">
        <v>697</v>
      </c>
      <c r="H548" s="23" t="s">
        <v>697</v>
      </c>
      <c r="I548" s="23" t="s">
        <v>697</v>
      </c>
      <c r="J548" s="23" t="s">
        <v>697</v>
      </c>
      <c r="K548" s="23" t="s">
        <v>697</v>
      </c>
      <c r="L548" s="23" t="s">
        <v>697</v>
      </c>
      <c r="M548" s="23" t="s">
        <v>697</v>
      </c>
      <c r="N548" s="23" t="s">
        <v>697</v>
      </c>
      <c r="O548" s="23" t="s">
        <v>697</v>
      </c>
      <c r="P548" s="23" t="s">
        <v>697</v>
      </c>
      <c r="Q548" s="27">
        <v>0</v>
      </c>
      <c r="R548" s="27" t="s">
        <v>704</v>
      </c>
      <c r="S548" s="27" t="s">
        <v>698</v>
      </c>
      <c r="T548" s="28" t="s">
        <v>694</v>
      </c>
      <c r="U548" s="28"/>
      <c r="V548" s="27" t="s">
        <v>559</v>
      </c>
      <c r="W548" s="27" t="s">
        <v>905</v>
      </c>
      <c r="X548" s="27"/>
      <c r="Y548" s="27" t="s">
        <v>2447</v>
      </c>
      <c r="Z548" s="27"/>
      <c r="AA548" s="27"/>
      <c r="AB548" s="27"/>
      <c r="AC548" s="27"/>
      <c r="AD548" s="27"/>
      <c r="AE548" s="27"/>
      <c r="AF548" s="27"/>
      <c r="AG548" s="27"/>
      <c r="AH548" s="27"/>
      <c r="AI548" s="27" t="s">
        <v>2448</v>
      </c>
      <c r="AJ548" s="28" t="s">
        <v>704</v>
      </c>
      <c r="AK548" s="27" t="s">
        <v>704</v>
      </c>
      <c r="AL548" s="27" t="s">
        <v>704</v>
      </c>
      <c r="AM548" s="27" t="s">
        <v>704</v>
      </c>
      <c r="AN548" s="27" t="s">
        <v>704</v>
      </c>
      <c r="AO548" s="27" t="s">
        <v>704</v>
      </c>
      <c r="AP548" s="27" t="s">
        <v>704</v>
      </c>
      <c r="AQ548" s="27" t="s">
        <v>704</v>
      </c>
      <c r="AR548" s="27" t="s">
        <v>704</v>
      </c>
      <c r="AS548" s="27" t="s">
        <v>704</v>
      </c>
      <c r="AT548" s="27" t="s">
        <v>704</v>
      </c>
      <c r="AU548" s="27" t="s">
        <v>704</v>
      </c>
      <c r="AV548" s="27" t="s">
        <v>704</v>
      </c>
      <c r="AW548" s="27" t="s">
        <v>704</v>
      </c>
      <c r="AX548" s="27" t="s">
        <v>704</v>
      </c>
      <c r="AY548" s="27" t="s">
        <v>704</v>
      </c>
      <c r="AZ548" s="27" t="s">
        <v>704</v>
      </c>
      <c r="BA548" s="27" t="s">
        <v>704</v>
      </c>
      <c r="BB548" s="27" t="s">
        <v>704</v>
      </c>
      <c r="BC548" s="27" t="s">
        <v>704</v>
      </c>
      <c r="BD548" s="27" t="s">
        <v>704</v>
      </c>
      <c r="BE548" s="27" t="s">
        <v>704</v>
      </c>
      <c r="BF548" s="27" t="s">
        <v>704</v>
      </c>
      <c r="BG548" s="27" t="s">
        <v>704</v>
      </c>
      <c r="BH548" s="27" t="s">
        <v>704</v>
      </c>
      <c r="BI548" s="27" t="s">
        <v>704</v>
      </c>
      <c r="BJ548" s="27" t="s">
        <v>704</v>
      </c>
      <c r="BK548" s="27" t="s">
        <v>704</v>
      </c>
      <c r="BL548" s="27" t="s">
        <v>704</v>
      </c>
      <c r="BM548" s="27" t="s">
        <v>704</v>
      </c>
      <c r="BN548" s="27" t="s">
        <v>704</v>
      </c>
      <c r="BO548" s="27" t="s">
        <v>704</v>
      </c>
      <c r="BP548" s="27" t="s">
        <v>704</v>
      </c>
      <c r="BQ548" s="27" t="s">
        <v>704</v>
      </c>
      <c r="BR548" s="27" t="s">
        <v>704</v>
      </c>
      <c r="BS548" s="27" t="s">
        <v>704</v>
      </c>
      <c r="BT548" s="27" t="s">
        <v>704</v>
      </c>
      <c r="BU548" s="27" t="s">
        <v>704</v>
      </c>
      <c r="BV548" s="27" t="s">
        <v>704</v>
      </c>
      <c r="BW548" s="27" t="s">
        <v>704</v>
      </c>
      <c r="BX548" s="27" t="s">
        <v>704</v>
      </c>
      <c r="BY548" s="27" t="s">
        <v>704</v>
      </c>
      <c r="BZ548" s="27" t="s">
        <v>704</v>
      </c>
      <c r="CA548" s="27" t="s">
        <v>704</v>
      </c>
      <c r="CB548" s="27" t="s">
        <v>704</v>
      </c>
      <c r="CC548" s="27" t="s">
        <v>704</v>
      </c>
      <c r="CD548" s="27" t="s">
        <v>704</v>
      </c>
      <c r="CE548" s="27" t="s">
        <v>704</v>
      </c>
      <c r="CF548" s="27" t="s">
        <v>704</v>
      </c>
      <c r="CG548" s="27" t="s">
        <v>704</v>
      </c>
      <c r="CH548" s="27" t="s">
        <v>704</v>
      </c>
      <c r="CI548" s="27" t="s">
        <v>704</v>
      </c>
      <c r="CJ548" s="27" t="s">
        <v>704</v>
      </c>
      <c r="CK548" s="27" t="s">
        <v>704</v>
      </c>
      <c r="CL548" s="27" t="s">
        <v>704</v>
      </c>
      <c r="CM548" s="27" t="s">
        <v>704</v>
      </c>
      <c r="CN548" s="27" t="s">
        <v>704</v>
      </c>
      <c r="CO548" s="27" t="s">
        <v>704</v>
      </c>
      <c r="CP548" s="27" t="s">
        <v>704</v>
      </c>
      <c r="CQ548" s="27" t="s">
        <v>704</v>
      </c>
      <c r="CR548" s="27" t="s">
        <v>704</v>
      </c>
      <c r="CS548" s="27" t="s">
        <v>704</v>
      </c>
      <c r="CT548" s="27" t="s">
        <v>704</v>
      </c>
      <c r="CU548" s="27" t="s">
        <v>704</v>
      </c>
      <c r="CV548" s="27" t="s">
        <v>704</v>
      </c>
      <c r="CW548" s="27" t="s">
        <v>704</v>
      </c>
      <c r="CX548" s="27" t="s">
        <v>704</v>
      </c>
      <c r="CY548" s="27" t="s">
        <v>704</v>
      </c>
      <c r="CZ548" s="27" t="s">
        <v>704</v>
      </c>
      <c r="DA548" s="27" t="s">
        <v>704</v>
      </c>
      <c r="DB548" s="27" t="s">
        <v>704</v>
      </c>
      <c r="DC548" s="27" t="s">
        <v>704</v>
      </c>
      <c r="DD548" s="27" t="s">
        <v>704</v>
      </c>
      <c r="DE548" s="27" t="s">
        <v>704</v>
      </c>
      <c r="DF548" s="27" t="s">
        <v>704</v>
      </c>
      <c r="DG548" s="27" t="s">
        <v>704</v>
      </c>
      <c r="DH548" s="27" t="s">
        <v>704</v>
      </c>
      <c r="DI548" s="27" t="s">
        <v>704</v>
      </c>
      <c r="DJ548" s="27" t="s">
        <v>704</v>
      </c>
      <c r="DK548" s="27" t="s">
        <v>704</v>
      </c>
      <c r="DL548" s="27" t="s">
        <v>704</v>
      </c>
      <c r="DM548" s="27" t="s">
        <v>704</v>
      </c>
      <c r="DN548" s="27" t="s">
        <v>704</v>
      </c>
      <c r="DO548" s="27" t="s">
        <v>704</v>
      </c>
      <c r="DP548" s="27" t="s">
        <v>704</v>
      </c>
      <c r="DQ548" s="27" t="s">
        <v>704</v>
      </c>
      <c r="DR548" s="27" t="s">
        <v>704</v>
      </c>
      <c r="DS548" s="27"/>
      <c r="DT548" s="27" t="s">
        <v>704</v>
      </c>
      <c r="DU548" s="27" t="s">
        <v>704</v>
      </c>
      <c r="DV548" s="27" t="s">
        <v>704</v>
      </c>
      <c r="DW548" s="27" t="s">
        <v>704</v>
      </c>
      <c r="DX548" s="27" t="s">
        <v>704</v>
      </c>
      <c r="DY548" s="27" t="s">
        <v>704</v>
      </c>
      <c r="DZ548" s="27" t="s">
        <v>704</v>
      </c>
      <c r="EA548" s="27" t="s">
        <v>704</v>
      </c>
      <c r="EB548" s="27" t="s">
        <v>704</v>
      </c>
      <c r="EC548" s="27" t="s">
        <v>704</v>
      </c>
      <c r="ED548" s="27" t="s">
        <v>704</v>
      </c>
      <c r="EE548" s="27" t="s">
        <v>704</v>
      </c>
      <c r="EF548" s="27" t="s">
        <v>704</v>
      </c>
      <c r="EG548" s="27" t="s">
        <v>694</v>
      </c>
      <c r="EH548" s="27" t="s">
        <v>704</v>
      </c>
      <c r="EI548" s="27" t="s">
        <v>704</v>
      </c>
      <c r="EJ548" s="27" t="s">
        <v>704</v>
      </c>
      <c r="EK548" s="27" t="s">
        <v>704</v>
      </c>
      <c r="EL548" s="27" t="s">
        <v>704</v>
      </c>
      <c r="EM548" s="27" t="s">
        <v>704</v>
      </c>
      <c r="EN548" s="27" t="s">
        <v>704</v>
      </c>
      <c r="EO548" s="27" t="s">
        <v>704</v>
      </c>
      <c r="EP548" s="27" t="s">
        <v>704</v>
      </c>
      <c r="EQ548" s="27" t="s">
        <v>704</v>
      </c>
      <c r="ER548" s="27" t="s">
        <v>704</v>
      </c>
      <c r="ES548" s="27" t="s">
        <v>704</v>
      </c>
      <c r="ET548" s="27" t="s">
        <v>704</v>
      </c>
      <c r="EU548" s="27" t="s">
        <v>704</v>
      </c>
      <c r="EV548" s="27" t="s">
        <v>704</v>
      </c>
      <c r="EW548" s="27" t="s">
        <v>704</v>
      </c>
      <c r="EX548" s="27" t="s">
        <v>704</v>
      </c>
      <c r="EY548" s="27" t="s">
        <v>704</v>
      </c>
      <c r="EZ548" s="27" t="s">
        <v>704</v>
      </c>
      <c r="FA548" s="27" t="s">
        <v>704</v>
      </c>
      <c r="FB548" s="27" t="s">
        <v>704</v>
      </c>
      <c r="FC548" s="27" t="s">
        <v>704</v>
      </c>
      <c r="FD548" s="27" t="s">
        <v>704</v>
      </c>
      <c r="FE548" s="27" t="s">
        <v>694</v>
      </c>
      <c r="FF548" s="27" t="s">
        <v>704</v>
      </c>
      <c r="FG548" s="27" t="s">
        <v>704</v>
      </c>
      <c r="FH548" s="27" t="s">
        <v>704</v>
      </c>
      <c r="FI548" s="27" t="s">
        <v>704</v>
      </c>
      <c r="FJ548" s="27" t="s">
        <v>694</v>
      </c>
      <c r="FK548" s="27" t="s">
        <v>704</v>
      </c>
      <c r="FL548" s="27" t="s">
        <v>704</v>
      </c>
      <c r="FM548" s="27" t="s">
        <v>704</v>
      </c>
      <c r="FN548" s="27" t="s">
        <v>694</v>
      </c>
      <c r="FO548" s="72" t="s">
        <v>1175</v>
      </c>
      <c r="FP548" s="72" t="s">
        <v>698</v>
      </c>
      <c r="FQ548" s="72" t="s">
        <v>1176</v>
      </c>
      <c r="FR548" s="72" t="s">
        <v>2116</v>
      </c>
      <c r="FS548" s="72" t="s">
        <v>1178</v>
      </c>
      <c r="FT548" s="72" t="s">
        <v>698</v>
      </c>
      <c r="FU548" s="72" t="s">
        <v>698</v>
      </c>
      <c r="FV548" s="72" t="s">
        <v>698</v>
      </c>
      <c r="FW548" s="78" t="s">
        <v>698</v>
      </c>
      <c r="FX548" s="78" t="s">
        <v>698</v>
      </c>
      <c r="FY548" s="72" t="s">
        <v>698</v>
      </c>
      <c r="FZ548" s="90"/>
      <c r="GA548" s="90"/>
      <c r="GB548" s="90"/>
      <c r="GC548" s="90"/>
      <c r="GD548" s="90"/>
      <c r="GE548" s="90"/>
      <c r="GF548" s="90"/>
      <c r="GG548" s="90"/>
      <c r="GH548" s="105" t="s">
        <v>1179</v>
      </c>
      <c r="GI548" s="106"/>
      <c r="GJ548" s="27"/>
      <c r="GK548" s="28"/>
      <c r="GL548" s="27"/>
    </row>
    <row r="549" spans="1:194" x14ac:dyDescent="0.25">
      <c r="A549" s="71" t="str">
        <f t="shared" si="53"/>
        <v>Expenditure: Operational Cost - Professional Bodies, Membership and Subscription</v>
      </c>
      <c r="B549" s="27" t="s">
        <v>1190</v>
      </c>
      <c r="C549" s="27" t="str">
        <f t="shared" si="54"/>
        <v>IE010043000000000000000000000000000000</v>
      </c>
      <c r="D549" s="23" t="s">
        <v>1166</v>
      </c>
      <c r="E549" s="23" t="s">
        <v>724</v>
      </c>
      <c r="F549" s="23" t="s">
        <v>1038</v>
      </c>
      <c r="G549" s="23" t="s">
        <v>697</v>
      </c>
      <c r="H549" s="23" t="s">
        <v>697</v>
      </c>
      <c r="I549" s="23" t="s">
        <v>697</v>
      </c>
      <c r="J549" s="23" t="s">
        <v>697</v>
      </c>
      <c r="K549" s="23" t="s">
        <v>697</v>
      </c>
      <c r="L549" s="23" t="s">
        <v>697</v>
      </c>
      <c r="M549" s="23" t="s">
        <v>697</v>
      </c>
      <c r="N549" s="23" t="s">
        <v>697</v>
      </c>
      <c r="O549" s="23" t="s">
        <v>697</v>
      </c>
      <c r="P549" s="23" t="s">
        <v>697</v>
      </c>
      <c r="Q549" s="27">
        <v>0</v>
      </c>
      <c r="R549" s="27" t="s">
        <v>704</v>
      </c>
      <c r="S549" s="27" t="s">
        <v>698</v>
      </c>
      <c r="T549" s="28" t="s">
        <v>694</v>
      </c>
      <c r="U549" s="28"/>
      <c r="V549" s="27" t="s">
        <v>2449</v>
      </c>
      <c r="W549" s="27" t="s">
        <v>905</v>
      </c>
      <c r="X549" s="27"/>
      <c r="Y549" s="27" t="s">
        <v>2450</v>
      </c>
      <c r="Z549" s="27"/>
      <c r="AA549" s="27"/>
      <c r="AB549" s="27"/>
      <c r="AC549" s="27"/>
      <c r="AD549" s="27"/>
      <c r="AE549" s="27"/>
      <c r="AF549" s="27"/>
      <c r="AG549" s="27"/>
      <c r="AH549" s="27"/>
      <c r="AI549" s="27" t="s">
        <v>2451</v>
      </c>
      <c r="AJ549" s="28" t="s">
        <v>704</v>
      </c>
      <c r="AK549" s="27" t="s">
        <v>704</v>
      </c>
      <c r="AL549" s="27" t="s">
        <v>704</v>
      </c>
      <c r="AM549" s="27" t="s">
        <v>704</v>
      </c>
      <c r="AN549" s="27" t="s">
        <v>704</v>
      </c>
      <c r="AO549" s="27" t="s">
        <v>704</v>
      </c>
      <c r="AP549" s="27" t="s">
        <v>704</v>
      </c>
      <c r="AQ549" s="27" t="s">
        <v>704</v>
      </c>
      <c r="AR549" s="27" t="s">
        <v>704</v>
      </c>
      <c r="AS549" s="27" t="s">
        <v>704</v>
      </c>
      <c r="AT549" s="27" t="s">
        <v>704</v>
      </c>
      <c r="AU549" s="27" t="s">
        <v>704</v>
      </c>
      <c r="AV549" s="27" t="s">
        <v>704</v>
      </c>
      <c r="AW549" s="27" t="s">
        <v>704</v>
      </c>
      <c r="AX549" s="27" t="s">
        <v>704</v>
      </c>
      <c r="AY549" s="27" t="s">
        <v>704</v>
      </c>
      <c r="AZ549" s="27" t="s">
        <v>704</v>
      </c>
      <c r="BA549" s="27" t="s">
        <v>704</v>
      </c>
      <c r="BB549" s="27" t="s">
        <v>704</v>
      </c>
      <c r="BC549" s="27" t="s">
        <v>704</v>
      </c>
      <c r="BD549" s="27" t="s">
        <v>704</v>
      </c>
      <c r="BE549" s="27" t="s">
        <v>704</v>
      </c>
      <c r="BF549" s="27" t="s">
        <v>704</v>
      </c>
      <c r="BG549" s="27" t="s">
        <v>704</v>
      </c>
      <c r="BH549" s="27" t="s">
        <v>704</v>
      </c>
      <c r="BI549" s="27" t="s">
        <v>704</v>
      </c>
      <c r="BJ549" s="27" t="s">
        <v>704</v>
      </c>
      <c r="BK549" s="27" t="s">
        <v>704</v>
      </c>
      <c r="BL549" s="27" t="s">
        <v>704</v>
      </c>
      <c r="BM549" s="27" t="s">
        <v>704</v>
      </c>
      <c r="BN549" s="27" t="s">
        <v>704</v>
      </c>
      <c r="BO549" s="27" t="s">
        <v>704</v>
      </c>
      <c r="BP549" s="27" t="s">
        <v>704</v>
      </c>
      <c r="BQ549" s="27" t="s">
        <v>704</v>
      </c>
      <c r="BR549" s="27" t="s">
        <v>704</v>
      </c>
      <c r="BS549" s="27" t="s">
        <v>704</v>
      </c>
      <c r="BT549" s="27" t="s">
        <v>704</v>
      </c>
      <c r="BU549" s="27" t="s">
        <v>704</v>
      </c>
      <c r="BV549" s="27" t="s">
        <v>704</v>
      </c>
      <c r="BW549" s="27" t="s">
        <v>704</v>
      </c>
      <c r="BX549" s="27" t="s">
        <v>704</v>
      </c>
      <c r="BY549" s="27" t="s">
        <v>704</v>
      </c>
      <c r="BZ549" s="27" t="s">
        <v>704</v>
      </c>
      <c r="CA549" s="27" t="s">
        <v>704</v>
      </c>
      <c r="CB549" s="27" t="s">
        <v>704</v>
      </c>
      <c r="CC549" s="27" t="s">
        <v>704</v>
      </c>
      <c r="CD549" s="27" t="s">
        <v>704</v>
      </c>
      <c r="CE549" s="27" t="s">
        <v>704</v>
      </c>
      <c r="CF549" s="27" t="s">
        <v>704</v>
      </c>
      <c r="CG549" s="27" t="s">
        <v>704</v>
      </c>
      <c r="CH549" s="27" t="s">
        <v>704</v>
      </c>
      <c r="CI549" s="27" t="s">
        <v>704</v>
      </c>
      <c r="CJ549" s="27" t="s">
        <v>704</v>
      </c>
      <c r="CK549" s="27" t="s">
        <v>704</v>
      </c>
      <c r="CL549" s="27" t="s">
        <v>704</v>
      </c>
      <c r="CM549" s="27" t="s">
        <v>704</v>
      </c>
      <c r="CN549" s="27" t="s">
        <v>704</v>
      </c>
      <c r="CO549" s="27" t="s">
        <v>704</v>
      </c>
      <c r="CP549" s="27" t="s">
        <v>704</v>
      </c>
      <c r="CQ549" s="27" t="s">
        <v>704</v>
      </c>
      <c r="CR549" s="27" t="s">
        <v>704</v>
      </c>
      <c r="CS549" s="27" t="s">
        <v>704</v>
      </c>
      <c r="CT549" s="27" t="s">
        <v>704</v>
      </c>
      <c r="CU549" s="27" t="s">
        <v>704</v>
      </c>
      <c r="CV549" s="27" t="s">
        <v>704</v>
      </c>
      <c r="CW549" s="27" t="s">
        <v>704</v>
      </c>
      <c r="CX549" s="27" t="s">
        <v>704</v>
      </c>
      <c r="CY549" s="27" t="s">
        <v>704</v>
      </c>
      <c r="CZ549" s="27" t="s">
        <v>704</v>
      </c>
      <c r="DA549" s="27" t="s">
        <v>704</v>
      </c>
      <c r="DB549" s="27" t="s">
        <v>704</v>
      </c>
      <c r="DC549" s="27" t="s">
        <v>704</v>
      </c>
      <c r="DD549" s="27" t="s">
        <v>704</v>
      </c>
      <c r="DE549" s="27" t="s">
        <v>704</v>
      </c>
      <c r="DF549" s="27" t="s">
        <v>704</v>
      </c>
      <c r="DG549" s="27" t="s">
        <v>704</v>
      </c>
      <c r="DH549" s="27" t="s">
        <v>704</v>
      </c>
      <c r="DI549" s="27" t="s">
        <v>704</v>
      </c>
      <c r="DJ549" s="27" t="s">
        <v>704</v>
      </c>
      <c r="DK549" s="27" t="s">
        <v>704</v>
      </c>
      <c r="DL549" s="27" t="s">
        <v>704</v>
      </c>
      <c r="DM549" s="27" t="s">
        <v>704</v>
      </c>
      <c r="DN549" s="27" t="s">
        <v>704</v>
      </c>
      <c r="DO549" s="27" t="s">
        <v>704</v>
      </c>
      <c r="DP549" s="27" t="s">
        <v>704</v>
      </c>
      <c r="DQ549" s="27" t="s">
        <v>704</v>
      </c>
      <c r="DR549" s="27" t="s">
        <v>704</v>
      </c>
      <c r="DS549" s="27"/>
      <c r="DT549" s="27" t="s">
        <v>704</v>
      </c>
      <c r="DU549" s="27" t="s">
        <v>704</v>
      </c>
      <c r="DV549" s="27" t="s">
        <v>704</v>
      </c>
      <c r="DW549" s="27" t="s">
        <v>704</v>
      </c>
      <c r="DX549" s="27" t="s">
        <v>704</v>
      </c>
      <c r="DY549" s="27" t="s">
        <v>704</v>
      </c>
      <c r="DZ549" s="27" t="s">
        <v>704</v>
      </c>
      <c r="EA549" s="27" t="s">
        <v>704</v>
      </c>
      <c r="EB549" s="27" t="s">
        <v>704</v>
      </c>
      <c r="EC549" s="27" t="s">
        <v>704</v>
      </c>
      <c r="ED549" s="27" t="s">
        <v>704</v>
      </c>
      <c r="EE549" s="27" t="s">
        <v>704</v>
      </c>
      <c r="EF549" s="27" t="s">
        <v>704</v>
      </c>
      <c r="EG549" s="27" t="s">
        <v>694</v>
      </c>
      <c r="EH549" s="27" t="s">
        <v>704</v>
      </c>
      <c r="EI549" s="27" t="s">
        <v>704</v>
      </c>
      <c r="EJ549" s="27" t="s">
        <v>704</v>
      </c>
      <c r="EK549" s="27" t="s">
        <v>704</v>
      </c>
      <c r="EL549" s="27" t="s">
        <v>704</v>
      </c>
      <c r="EM549" s="27" t="s">
        <v>704</v>
      </c>
      <c r="EN549" s="27" t="s">
        <v>704</v>
      </c>
      <c r="EO549" s="27" t="s">
        <v>704</v>
      </c>
      <c r="EP549" s="27" t="s">
        <v>704</v>
      </c>
      <c r="EQ549" s="27" t="s">
        <v>704</v>
      </c>
      <c r="ER549" s="27" t="s">
        <v>704</v>
      </c>
      <c r="ES549" s="27" t="s">
        <v>704</v>
      </c>
      <c r="ET549" s="27" t="s">
        <v>704</v>
      </c>
      <c r="EU549" s="27" t="s">
        <v>704</v>
      </c>
      <c r="EV549" s="27" t="s">
        <v>704</v>
      </c>
      <c r="EW549" s="27" t="s">
        <v>704</v>
      </c>
      <c r="EX549" s="27" t="s">
        <v>704</v>
      </c>
      <c r="EY549" s="27" t="s">
        <v>704</v>
      </c>
      <c r="EZ549" s="27" t="s">
        <v>704</v>
      </c>
      <c r="FA549" s="27" t="s">
        <v>704</v>
      </c>
      <c r="FB549" s="27" t="s">
        <v>704</v>
      </c>
      <c r="FC549" s="27" t="s">
        <v>704</v>
      </c>
      <c r="FD549" s="27" t="s">
        <v>704</v>
      </c>
      <c r="FE549" s="27" t="s">
        <v>694</v>
      </c>
      <c r="FF549" s="27" t="s">
        <v>704</v>
      </c>
      <c r="FG549" s="27" t="s">
        <v>704</v>
      </c>
      <c r="FH549" s="27" t="s">
        <v>704</v>
      </c>
      <c r="FI549" s="27" t="s">
        <v>704</v>
      </c>
      <c r="FJ549" s="27" t="s">
        <v>694</v>
      </c>
      <c r="FK549" s="27" t="s">
        <v>704</v>
      </c>
      <c r="FL549" s="27" t="s">
        <v>704</v>
      </c>
      <c r="FM549" s="27" t="s">
        <v>704</v>
      </c>
      <c r="FN549" s="27" t="s">
        <v>694</v>
      </c>
      <c r="FO549" s="72" t="s">
        <v>1175</v>
      </c>
      <c r="FP549" s="72" t="s">
        <v>698</v>
      </c>
      <c r="FQ549" s="72" t="s">
        <v>1176</v>
      </c>
      <c r="FR549" s="72" t="s">
        <v>2116</v>
      </c>
      <c r="FS549" s="72" t="s">
        <v>1178</v>
      </c>
      <c r="FT549" s="72" t="s">
        <v>698</v>
      </c>
      <c r="FU549" s="72" t="s">
        <v>698</v>
      </c>
      <c r="FV549" s="72" t="s">
        <v>698</v>
      </c>
      <c r="FW549" s="78" t="s">
        <v>698</v>
      </c>
      <c r="FX549" s="78" t="s">
        <v>698</v>
      </c>
      <c r="FY549" s="72" t="s">
        <v>698</v>
      </c>
      <c r="FZ549" s="90"/>
      <c r="GA549" s="90"/>
      <c r="GB549" s="90"/>
      <c r="GC549" s="90"/>
      <c r="GD549" s="90"/>
      <c r="GE549" s="90"/>
      <c r="GF549" s="90"/>
      <c r="GG549" s="90"/>
      <c r="GH549" s="105" t="s">
        <v>1179</v>
      </c>
      <c r="GI549" s="106"/>
      <c r="GJ549" s="27"/>
      <c r="GK549" s="28"/>
      <c r="GL549" s="27"/>
    </row>
    <row r="550" spans="1:194" x14ac:dyDescent="0.25">
      <c r="A550" s="71" t="str">
        <f t="shared" si="53"/>
        <v>Expenditure: Operational Cost - Remuneration to Ward Committees</v>
      </c>
      <c r="B550" s="27" t="s">
        <v>2209</v>
      </c>
      <c r="C550" s="27" t="str">
        <f t="shared" si="54"/>
        <v>IE010044000000000000000000000000000000</v>
      </c>
      <c r="D550" s="23" t="s">
        <v>1166</v>
      </c>
      <c r="E550" s="23" t="s">
        <v>724</v>
      </c>
      <c r="F550" s="23" t="s">
        <v>1039</v>
      </c>
      <c r="G550" s="23" t="s">
        <v>697</v>
      </c>
      <c r="H550" s="23" t="s">
        <v>697</v>
      </c>
      <c r="I550" s="23" t="s">
        <v>697</v>
      </c>
      <c r="J550" s="23" t="s">
        <v>697</v>
      </c>
      <c r="K550" s="23" t="s">
        <v>697</v>
      </c>
      <c r="L550" s="23" t="s">
        <v>697</v>
      </c>
      <c r="M550" s="23" t="s">
        <v>697</v>
      </c>
      <c r="N550" s="23" t="s">
        <v>697</v>
      </c>
      <c r="O550" s="23" t="s">
        <v>697</v>
      </c>
      <c r="P550" s="23" t="s">
        <v>697</v>
      </c>
      <c r="Q550" s="27">
        <v>0</v>
      </c>
      <c r="R550" s="27" t="s">
        <v>704</v>
      </c>
      <c r="S550" s="27" t="s">
        <v>698</v>
      </c>
      <c r="T550" s="28" t="s">
        <v>694</v>
      </c>
      <c r="U550" s="28"/>
      <c r="V550" s="27" t="s">
        <v>2452</v>
      </c>
      <c r="W550" s="27" t="s">
        <v>905</v>
      </c>
      <c r="X550" s="27"/>
      <c r="Y550" s="27" t="s">
        <v>2453</v>
      </c>
      <c r="Z550" s="27"/>
      <c r="AA550" s="27"/>
      <c r="AB550" s="27"/>
      <c r="AC550" s="27"/>
      <c r="AD550" s="27"/>
      <c r="AE550" s="27"/>
      <c r="AF550" s="27"/>
      <c r="AG550" s="27"/>
      <c r="AH550" s="27"/>
      <c r="AI550" s="27" t="s">
        <v>2454</v>
      </c>
      <c r="AJ550" s="28" t="s">
        <v>704</v>
      </c>
      <c r="AK550" s="27" t="s">
        <v>698</v>
      </c>
      <c r="AL550" s="27" t="s">
        <v>698</v>
      </c>
      <c r="AM550" s="27" t="s">
        <v>698</v>
      </c>
      <c r="AN550" s="27" t="s">
        <v>698</v>
      </c>
      <c r="AO550" s="27" t="s">
        <v>698</v>
      </c>
      <c r="AP550" s="27" t="s">
        <v>698</v>
      </c>
      <c r="AQ550" s="27" t="s">
        <v>698</v>
      </c>
      <c r="AR550" s="27" t="s">
        <v>698</v>
      </c>
      <c r="AS550" s="27" t="s">
        <v>698</v>
      </c>
      <c r="AT550" s="27" t="s">
        <v>698</v>
      </c>
      <c r="AU550" s="27" t="s">
        <v>698</v>
      </c>
      <c r="AV550" s="27" t="s">
        <v>698</v>
      </c>
      <c r="AW550" s="27" t="s">
        <v>698</v>
      </c>
      <c r="AX550" s="27" t="s">
        <v>698</v>
      </c>
      <c r="AY550" s="27" t="s">
        <v>698</v>
      </c>
      <c r="AZ550" s="27" t="s">
        <v>698</v>
      </c>
      <c r="BA550" s="27" t="s">
        <v>698</v>
      </c>
      <c r="BB550" s="27" t="s">
        <v>698</v>
      </c>
      <c r="BC550" s="27" t="s">
        <v>698</v>
      </c>
      <c r="BD550" s="27" t="s">
        <v>698</v>
      </c>
      <c r="BE550" s="27" t="s">
        <v>698</v>
      </c>
      <c r="BF550" s="27" t="s">
        <v>698</v>
      </c>
      <c r="BG550" s="27" t="s">
        <v>698</v>
      </c>
      <c r="BH550" s="27" t="s">
        <v>698</v>
      </c>
      <c r="BI550" s="27" t="s">
        <v>698</v>
      </c>
      <c r="BJ550" s="27" t="s">
        <v>698</v>
      </c>
      <c r="BK550" s="27" t="s">
        <v>698</v>
      </c>
      <c r="BL550" s="27" t="s">
        <v>698</v>
      </c>
      <c r="BM550" s="27" t="s">
        <v>698</v>
      </c>
      <c r="BN550" s="27" t="s">
        <v>698</v>
      </c>
      <c r="BO550" s="27" t="s">
        <v>698</v>
      </c>
      <c r="BP550" s="27" t="s">
        <v>698</v>
      </c>
      <c r="BQ550" s="27" t="s">
        <v>698</v>
      </c>
      <c r="BR550" s="27" t="s">
        <v>698</v>
      </c>
      <c r="BS550" s="27" t="s">
        <v>698</v>
      </c>
      <c r="BT550" s="27" t="s">
        <v>698</v>
      </c>
      <c r="BU550" s="27" t="s">
        <v>698</v>
      </c>
      <c r="BV550" s="27" t="s">
        <v>698</v>
      </c>
      <c r="BW550" s="27" t="s">
        <v>698</v>
      </c>
      <c r="BX550" s="27" t="s">
        <v>698</v>
      </c>
      <c r="BY550" s="27" t="s">
        <v>698</v>
      </c>
      <c r="BZ550" s="27" t="s">
        <v>698</v>
      </c>
      <c r="CA550" s="27" t="s">
        <v>698</v>
      </c>
      <c r="CB550" s="27" t="s">
        <v>698</v>
      </c>
      <c r="CC550" s="27" t="s">
        <v>698</v>
      </c>
      <c r="CD550" s="27" t="s">
        <v>698</v>
      </c>
      <c r="CE550" s="27" t="s">
        <v>698</v>
      </c>
      <c r="CF550" s="27" t="s">
        <v>698</v>
      </c>
      <c r="CG550" s="27" t="s">
        <v>698</v>
      </c>
      <c r="CH550" s="27" t="s">
        <v>698</v>
      </c>
      <c r="CI550" s="27" t="s">
        <v>704</v>
      </c>
      <c r="CJ550" s="27" t="s">
        <v>698</v>
      </c>
      <c r="CK550" s="27" t="s">
        <v>698</v>
      </c>
      <c r="CL550" s="27" t="s">
        <v>698</v>
      </c>
      <c r="CM550" s="27" t="s">
        <v>698</v>
      </c>
      <c r="CN550" s="27" t="s">
        <v>698</v>
      </c>
      <c r="CO550" s="27" t="s">
        <v>698</v>
      </c>
      <c r="CP550" s="27" t="s">
        <v>698</v>
      </c>
      <c r="CQ550" s="27" t="s">
        <v>698</v>
      </c>
      <c r="CR550" s="27" t="s">
        <v>698</v>
      </c>
      <c r="CS550" s="27" t="s">
        <v>698</v>
      </c>
      <c r="CT550" s="27" t="s">
        <v>704</v>
      </c>
      <c r="CU550" s="27" t="s">
        <v>698</v>
      </c>
      <c r="CV550" s="27" t="s">
        <v>698</v>
      </c>
      <c r="CW550" s="27" t="s">
        <v>698</v>
      </c>
      <c r="CX550" s="27" t="s">
        <v>698</v>
      </c>
      <c r="CY550" s="27" t="s">
        <v>698</v>
      </c>
      <c r="CZ550" s="27" t="s">
        <v>698</v>
      </c>
      <c r="DA550" s="27" t="s">
        <v>698</v>
      </c>
      <c r="DB550" s="27" t="s">
        <v>698</v>
      </c>
      <c r="DC550" s="27" t="s">
        <v>698</v>
      </c>
      <c r="DD550" s="27" t="s">
        <v>698</v>
      </c>
      <c r="DE550" s="27" t="s">
        <v>698</v>
      </c>
      <c r="DF550" s="27" t="s">
        <v>698</v>
      </c>
      <c r="DG550" s="27" t="s">
        <v>698</v>
      </c>
      <c r="DH550" s="27" t="s">
        <v>698</v>
      </c>
      <c r="DI550" s="27" t="s">
        <v>698</v>
      </c>
      <c r="DJ550" s="27" t="s">
        <v>698</v>
      </c>
      <c r="DK550" s="27" t="s">
        <v>698</v>
      </c>
      <c r="DL550" s="27" t="s">
        <v>698</v>
      </c>
      <c r="DM550" s="27" t="s">
        <v>698</v>
      </c>
      <c r="DN550" s="27" t="s">
        <v>698</v>
      </c>
      <c r="DO550" s="27" t="s">
        <v>698</v>
      </c>
      <c r="DP550" s="27" t="s">
        <v>698</v>
      </c>
      <c r="DQ550" s="27" t="s">
        <v>698</v>
      </c>
      <c r="DR550" s="27" t="s">
        <v>698</v>
      </c>
      <c r="DS550" s="27"/>
      <c r="DT550" s="27" t="s">
        <v>698</v>
      </c>
      <c r="DU550" s="27" t="s">
        <v>698</v>
      </c>
      <c r="DV550" s="27" t="s">
        <v>698</v>
      </c>
      <c r="DW550" s="27" t="s">
        <v>698</v>
      </c>
      <c r="DX550" s="27" t="s">
        <v>698</v>
      </c>
      <c r="DY550" s="27" t="s">
        <v>698</v>
      </c>
      <c r="DZ550" s="27" t="s">
        <v>698</v>
      </c>
      <c r="EA550" s="27" t="s">
        <v>698</v>
      </c>
      <c r="EB550" s="27" t="s">
        <v>698</v>
      </c>
      <c r="EC550" s="27" t="s">
        <v>698</v>
      </c>
      <c r="ED550" s="27" t="s">
        <v>698</v>
      </c>
      <c r="EE550" s="27" t="s">
        <v>698</v>
      </c>
      <c r="EF550" s="27" t="s">
        <v>698</v>
      </c>
      <c r="EG550" s="27" t="s">
        <v>694</v>
      </c>
      <c r="EH550" s="27" t="s">
        <v>698</v>
      </c>
      <c r="EI550" s="27" t="s">
        <v>698</v>
      </c>
      <c r="EJ550" s="27" t="s">
        <v>698</v>
      </c>
      <c r="EK550" s="27" t="s">
        <v>698</v>
      </c>
      <c r="EL550" s="27" t="s">
        <v>698</v>
      </c>
      <c r="EM550" s="27" t="s">
        <v>698</v>
      </c>
      <c r="EN550" s="27" t="s">
        <v>698</v>
      </c>
      <c r="EO550" s="27" t="s">
        <v>698</v>
      </c>
      <c r="EP550" s="27" t="s">
        <v>698</v>
      </c>
      <c r="EQ550" s="27" t="s">
        <v>698</v>
      </c>
      <c r="ER550" s="27" t="s">
        <v>698</v>
      </c>
      <c r="ES550" s="27" t="s">
        <v>698</v>
      </c>
      <c r="ET550" s="27" t="s">
        <v>698</v>
      </c>
      <c r="EU550" s="27" t="s">
        <v>698</v>
      </c>
      <c r="EV550" s="27" t="s">
        <v>698</v>
      </c>
      <c r="EW550" s="27" t="s">
        <v>698</v>
      </c>
      <c r="EX550" s="27" t="s">
        <v>698</v>
      </c>
      <c r="EY550" s="27" t="s">
        <v>698</v>
      </c>
      <c r="EZ550" s="27" t="s">
        <v>698</v>
      </c>
      <c r="FA550" s="27" t="s">
        <v>698</v>
      </c>
      <c r="FB550" s="27" t="s">
        <v>698</v>
      </c>
      <c r="FC550" s="27" t="s">
        <v>698</v>
      </c>
      <c r="FD550" s="27" t="s">
        <v>698</v>
      </c>
      <c r="FE550" s="27" t="s">
        <v>694</v>
      </c>
      <c r="FF550" s="27" t="s">
        <v>698</v>
      </c>
      <c r="FG550" s="27" t="s">
        <v>698</v>
      </c>
      <c r="FH550" s="27" t="s">
        <v>698</v>
      </c>
      <c r="FI550" s="27" t="s">
        <v>698</v>
      </c>
      <c r="FJ550" s="27" t="s">
        <v>694</v>
      </c>
      <c r="FK550" s="27" t="s">
        <v>698</v>
      </c>
      <c r="FL550" s="27" t="s">
        <v>698</v>
      </c>
      <c r="FM550" s="27" t="s">
        <v>698</v>
      </c>
      <c r="FN550" s="27" t="s">
        <v>694</v>
      </c>
      <c r="FO550" s="72" t="s">
        <v>1175</v>
      </c>
      <c r="FP550" s="72" t="s">
        <v>698</v>
      </c>
      <c r="FQ550" s="72" t="s">
        <v>1176</v>
      </c>
      <c r="FR550" s="72" t="s">
        <v>2116</v>
      </c>
      <c r="FS550" s="72" t="s">
        <v>1178</v>
      </c>
      <c r="FT550" s="72" t="s">
        <v>698</v>
      </c>
      <c r="FU550" s="72" t="s">
        <v>698</v>
      </c>
      <c r="FV550" s="72" t="s">
        <v>698</v>
      </c>
      <c r="FW550" s="78" t="s">
        <v>698</v>
      </c>
      <c r="FX550" s="78" t="s">
        <v>698</v>
      </c>
      <c r="FY550" s="72" t="s">
        <v>698</v>
      </c>
      <c r="FZ550" s="90"/>
      <c r="GA550" s="90"/>
      <c r="GB550" s="90"/>
      <c r="GC550" s="90"/>
      <c r="GD550" s="90"/>
      <c r="GE550" s="90"/>
      <c r="GF550" s="90"/>
      <c r="GG550" s="90"/>
      <c r="GH550" s="105" t="s">
        <v>1179</v>
      </c>
      <c r="GI550" s="106"/>
      <c r="GJ550" s="27"/>
      <c r="GK550" s="28"/>
      <c r="GL550" s="27"/>
    </row>
    <row r="551" spans="1:194" x14ac:dyDescent="0.25">
      <c r="A551" s="71" t="str">
        <f t="shared" si="53"/>
        <v>Expenditure: Operational Cost - Resettlement Cost</v>
      </c>
      <c r="B551" s="27" t="s">
        <v>1190</v>
      </c>
      <c r="C551" s="27" t="str">
        <f t="shared" si="54"/>
        <v>IE010045000000000000000000000000000000</v>
      </c>
      <c r="D551" s="23" t="s">
        <v>1166</v>
      </c>
      <c r="E551" s="23" t="s">
        <v>724</v>
      </c>
      <c r="F551" s="23" t="s">
        <v>1040</v>
      </c>
      <c r="G551" s="23" t="s">
        <v>697</v>
      </c>
      <c r="H551" s="23" t="s">
        <v>697</v>
      </c>
      <c r="I551" s="23" t="s">
        <v>697</v>
      </c>
      <c r="J551" s="23" t="s">
        <v>697</v>
      </c>
      <c r="K551" s="23" t="s">
        <v>697</v>
      </c>
      <c r="L551" s="23" t="s">
        <v>697</v>
      </c>
      <c r="M551" s="23" t="s">
        <v>697</v>
      </c>
      <c r="N551" s="23" t="s">
        <v>697</v>
      </c>
      <c r="O551" s="23" t="s">
        <v>697</v>
      </c>
      <c r="P551" s="23" t="s">
        <v>697</v>
      </c>
      <c r="Q551" s="27">
        <v>0</v>
      </c>
      <c r="R551" s="27" t="s">
        <v>704</v>
      </c>
      <c r="S551" s="27" t="s">
        <v>698</v>
      </c>
      <c r="T551" s="28" t="s">
        <v>694</v>
      </c>
      <c r="U551" s="28"/>
      <c r="V551" s="27" t="s">
        <v>2455</v>
      </c>
      <c r="W551" s="27" t="s">
        <v>905</v>
      </c>
      <c r="X551" s="27"/>
      <c r="Y551" s="27" t="s">
        <v>2456</v>
      </c>
      <c r="Z551" s="27"/>
      <c r="AA551" s="27"/>
      <c r="AB551" s="27"/>
      <c r="AC551" s="27"/>
      <c r="AD551" s="27"/>
      <c r="AE551" s="27"/>
      <c r="AF551" s="27"/>
      <c r="AG551" s="27"/>
      <c r="AH551" s="27"/>
      <c r="AI551" s="27" t="s">
        <v>2457</v>
      </c>
      <c r="AJ551" s="28" t="s">
        <v>704</v>
      </c>
      <c r="AK551" s="27" t="s">
        <v>698</v>
      </c>
      <c r="AL551" s="27" t="s">
        <v>698</v>
      </c>
      <c r="AM551" s="27" t="s">
        <v>698</v>
      </c>
      <c r="AN551" s="27" t="s">
        <v>698</v>
      </c>
      <c r="AO551" s="27" t="s">
        <v>698</v>
      </c>
      <c r="AP551" s="27" t="s">
        <v>698</v>
      </c>
      <c r="AQ551" s="27" t="s">
        <v>698</v>
      </c>
      <c r="AR551" s="27" t="s">
        <v>698</v>
      </c>
      <c r="AS551" s="27" t="s">
        <v>698</v>
      </c>
      <c r="AT551" s="27" t="s">
        <v>698</v>
      </c>
      <c r="AU551" s="27" t="s">
        <v>698</v>
      </c>
      <c r="AV551" s="27" t="s">
        <v>698</v>
      </c>
      <c r="AW551" s="27" t="s">
        <v>698</v>
      </c>
      <c r="AX551" s="27" t="s">
        <v>698</v>
      </c>
      <c r="AY551" s="27" t="s">
        <v>698</v>
      </c>
      <c r="AZ551" s="27" t="s">
        <v>698</v>
      </c>
      <c r="BA551" s="27" t="s">
        <v>698</v>
      </c>
      <c r="BB551" s="27" t="s">
        <v>698</v>
      </c>
      <c r="BC551" s="27" t="s">
        <v>698</v>
      </c>
      <c r="BD551" s="27" t="s">
        <v>698</v>
      </c>
      <c r="BE551" s="27" t="s">
        <v>698</v>
      </c>
      <c r="BF551" s="27" t="s">
        <v>698</v>
      </c>
      <c r="BG551" s="27" t="s">
        <v>698</v>
      </c>
      <c r="BH551" s="27" t="s">
        <v>698</v>
      </c>
      <c r="BI551" s="27" t="s">
        <v>698</v>
      </c>
      <c r="BJ551" s="27" t="s">
        <v>698</v>
      </c>
      <c r="BK551" s="27" t="s">
        <v>698</v>
      </c>
      <c r="BL551" s="27" t="s">
        <v>698</v>
      </c>
      <c r="BM551" s="27" t="s">
        <v>698</v>
      </c>
      <c r="BN551" s="27" t="s">
        <v>698</v>
      </c>
      <c r="BO551" s="27" t="s">
        <v>698</v>
      </c>
      <c r="BP551" s="27" t="s">
        <v>698</v>
      </c>
      <c r="BQ551" s="27" t="s">
        <v>698</v>
      </c>
      <c r="BR551" s="27" t="s">
        <v>698</v>
      </c>
      <c r="BS551" s="27" t="s">
        <v>698</v>
      </c>
      <c r="BT551" s="27" t="s">
        <v>698</v>
      </c>
      <c r="BU551" s="27" t="s">
        <v>698</v>
      </c>
      <c r="BV551" s="27" t="s">
        <v>698</v>
      </c>
      <c r="BW551" s="27" t="s">
        <v>698</v>
      </c>
      <c r="BX551" s="27" t="s">
        <v>698</v>
      </c>
      <c r="BY551" s="27" t="s">
        <v>698</v>
      </c>
      <c r="BZ551" s="27" t="s">
        <v>698</v>
      </c>
      <c r="CA551" s="27" t="s">
        <v>698</v>
      </c>
      <c r="CB551" s="27" t="s">
        <v>698</v>
      </c>
      <c r="CC551" s="27" t="s">
        <v>698</v>
      </c>
      <c r="CD551" s="27" t="s">
        <v>698</v>
      </c>
      <c r="CE551" s="27" t="s">
        <v>698</v>
      </c>
      <c r="CF551" s="27" t="s">
        <v>704</v>
      </c>
      <c r="CG551" s="27" t="s">
        <v>698</v>
      </c>
      <c r="CH551" s="27" t="s">
        <v>698</v>
      </c>
      <c r="CI551" s="27" t="s">
        <v>698</v>
      </c>
      <c r="CJ551" s="27" t="s">
        <v>698</v>
      </c>
      <c r="CK551" s="27" t="s">
        <v>698</v>
      </c>
      <c r="CL551" s="27" t="s">
        <v>698</v>
      </c>
      <c r="CM551" s="27" t="s">
        <v>698</v>
      </c>
      <c r="CN551" s="27" t="s">
        <v>698</v>
      </c>
      <c r="CO551" s="27" t="s">
        <v>698</v>
      </c>
      <c r="CP551" s="27" t="s">
        <v>698</v>
      </c>
      <c r="CQ551" s="27" t="s">
        <v>704</v>
      </c>
      <c r="CR551" s="27" t="s">
        <v>698</v>
      </c>
      <c r="CS551" s="27" t="s">
        <v>698</v>
      </c>
      <c r="CT551" s="27" t="s">
        <v>698</v>
      </c>
      <c r="CU551" s="27" t="s">
        <v>698</v>
      </c>
      <c r="CV551" s="27" t="s">
        <v>698</v>
      </c>
      <c r="CW551" s="27" t="s">
        <v>698</v>
      </c>
      <c r="CX551" s="27" t="s">
        <v>698</v>
      </c>
      <c r="CY551" s="27" t="s">
        <v>698</v>
      </c>
      <c r="CZ551" s="27" t="s">
        <v>698</v>
      </c>
      <c r="DA551" s="27" t="s">
        <v>698</v>
      </c>
      <c r="DB551" s="27" t="s">
        <v>698</v>
      </c>
      <c r="DC551" s="27" t="s">
        <v>698</v>
      </c>
      <c r="DD551" s="27" t="s">
        <v>698</v>
      </c>
      <c r="DE551" s="27" t="s">
        <v>698</v>
      </c>
      <c r="DF551" s="27" t="s">
        <v>698</v>
      </c>
      <c r="DG551" s="27" t="s">
        <v>698</v>
      </c>
      <c r="DH551" s="27" t="s">
        <v>698</v>
      </c>
      <c r="DI551" s="27" t="s">
        <v>698</v>
      </c>
      <c r="DJ551" s="27" t="s">
        <v>698</v>
      </c>
      <c r="DK551" s="27" t="s">
        <v>698</v>
      </c>
      <c r="DL551" s="27" t="s">
        <v>698</v>
      </c>
      <c r="DM551" s="27" t="s">
        <v>698</v>
      </c>
      <c r="DN551" s="27" t="s">
        <v>698</v>
      </c>
      <c r="DO551" s="27" t="s">
        <v>698</v>
      </c>
      <c r="DP551" s="27" t="s">
        <v>698</v>
      </c>
      <c r="DQ551" s="27" t="s">
        <v>698</v>
      </c>
      <c r="DR551" s="27" t="s">
        <v>698</v>
      </c>
      <c r="DS551" s="27"/>
      <c r="DT551" s="27" t="s">
        <v>698</v>
      </c>
      <c r="DU551" s="27" t="s">
        <v>698</v>
      </c>
      <c r="DV551" s="27" t="s">
        <v>698</v>
      </c>
      <c r="DW551" s="27" t="s">
        <v>698</v>
      </c>
      <c r="DX551" s="27" t="s">
        <v>698</v>
      </c>
      <c r="DY551" s="27" t="s">
        <v>698</v>
      </c>
      <c r="DZ551" s="27" t="s">
        <v>698</v>
      </c>
      <c r="EA551" s="27" t="s">
        <v>698</v>
      </c>
      <c r="EB551" s="27" t="s">
        <v>698</v>
      </c>
      <c r="EC551" s="27" t="s">
        <v>698</v>
      </c>
      <c r="ED551" s="27" t="s">
        <v>698</v>
      </c>
      <c r="EE551" s="27" t="s">
        <v>698</v>
      </c>
      <c r="EF551" s="27" t="s">
        <v>698</v>
      </c>
      <c r="EG551" s="27" t="s">
        <v>694</v>
      </c>
      <c r="EH551" s="27" t="s">
        <v>698</v>
      </c>
      <c r="EI551" s="27" t="s">
        <v>698</v>
      </c>
      <c r="EJ551" s="27" t="s">
        <v>698</v>
      </c>
      <c r="EK551" s="27" t="s">
        <v>698</v>
      </c>
      <c r="EL551" s="27" t="s">
        <v>698</v>
      </c>
      <c r="EM551" s="27" t="s">
        <v>698</v>
      </c>
      <c r="EN551" s="27" t="s">
        <v>698</v>
      </c>
      <c r="EO551" s="27" t="s">
        <v>698</v>
      </c>
      <c r="EP551" s="27" t="s">
        <v>698</v>
      </c>
      <c r="EQ551" s="27" t="s">
        <v>698</v>
      </c>
      <c r="ER551" s="27" t="s">
        <v>698</v>
      </c>
      <c r="ES551" s="27" t="s">
        <v>698</v>
      </c>
      <c r="ET551" s="27" t="s">
        <v>698</v>
      </c>
      <c r="EU551" s="27" t="s">
        <v>698</v>
      </c>
      <c r="EV551" s="27" t="s">
        <v>698</v>
      </c>
      <c r="EW551" s="27" t="s">
        <v>698</v>
      </c>
      <c r="EX551" s="27" t="s">
        <v>698</v>
      </c>
      <c r="EY551" s="27" t="s">
        <v>698</v>
      </c>
      <c r="EZ551" s="27" t="s">
        <v>698</v>
      </c>
      <c r="FA551" s="27" t="s">
        <v>698</v>
      </c>
      <c r="FB551" s="27" t="s">
        <v>698</v>
      </c>
      <c r="FC551" s="27" t="s">
        <v>698</v>
      </c>
      <c r="FD551" s="27" t="s">
        <v>698</v>
      </c>
      <c r="FE551" s="27" t="s">
        <v>694</v>
      </c>
      <c r="FF551" s="27" t="s">
        <v>698</v>
      </c>
      <c r="FG551" s="27" t="s">
        <v>698</v>
      </c>
      <c r="FH551" s="27" t="s">
        <v>698</v>
      </c>
      <c r="FI551" s="27" t="s">
        <v>698</v>
      </c>
      <c r="FJ551" s="27" t="s">
        <v>694</v>
      </c>
      <c r="FK551" s="27" t="s">
        <v>698</v>
      </c>
      <c r="FL551" s="27" t="s">
        <v>698</v>
      </c>
      <c r="FM551" s="27" t="s">
        <v>698</v>
      </c>
      <c r="FN551" s="27" t="s">
        <v>694</v>
      </c>
      <c r="FO551" s="72" t="s">
        <v>1175</v>
      </c>
      <c r="FP551" s="72" t="s">
        <v>698</v>
      </c>
      <c r="FQ551" s="72" t="s">
        <v>1176</v>
      </c>
      <c r="FR551" s="72" t="s">
        <v>2116</v>
      </c>
      <c r="FS551" s="72" t="s">
        <v>1178</v>
      </c>
      <c r="FT551" s="72" t="s">
        <v>698</v>
      </c>
      <c r="FU551" s="72" t="s">
        <v>698</v>
      </c>
      <c r="FV551" s="72" t="s">
        <v>698</v>
      </c>
      <c r="FW551" s="78" t="s">
        <v>698</v>
      </c>
      <c r="FX551" s="78" t="s">
        <v>698</v>
      </c>
      <c r="FY551" s="72" t="s">
        <v>698</v>
      </c>
      <c r="FZ551" s="90"/>
      <c r="GA551" s="90"/>
      <c r="GB551" s="90"/>
      <c r="GC551" s="90"/>
      <c r="GD551" s="90"/>
      <c r="GE551" s="90"/>
      <c r="GF551" s="90"/>
      <c r="GG551" s="90"/>
      <c r="GH551" s="105" t="s">
        <v>1179</v>
      </c>
      <c r="GI551" s="106"/>
      <c r="GJ551" s="27"/>
      <c r="GK551" s="28"/>
      <c r="GL551" s="27"/>
    </row>
    <row r="552" spans="1:194" x14ac:dyDescent="0.25">
      <c r="A552" s="71" t="str">
        <f t="shared" si="53"/>
        <v>Expenditure: Operational Cost - Rewards Incentives</v>
      </c>
      <c r="B552" s="27" t="s">
        <v>2209</v>
      </c>
      <c r="C552" s="27" t="str">
        <f t="shared" si="54"/>
        <v>IE010046000000000000000000000000000000</v>
      </c>
      <c r="D552" s="23" t="s">
        <v>1166</v>
      </c>
      <c r="E552" s="23" t="s">
        <v>724</v>
      </c>
      <c r="F552" s="23" t="s">
        <v>1041</v>
      </c>
      <c r="G552" s="23" t="s">
        <v>697</v>
      </c>
      <c r="H552" s="23" t="s">
        <v>697</v>
      </c>
      <c r="I552" s="23" t="s">
        <v>697</v>
      </c>
      <c r="J552" s="23" t="s">
        <v>697</v>
      </c>
      <c r="K552" s="23" t="s">
        <v>697</v>
      </c>
      <c r="L552" s="23" t="s">
        <v>697</v>
      </c>
      <c r="M552" s="23" t="s">
        <v>697</v>
      </c>
      <c r="N552" s="23" t="s">
        <v>697</v>
      </c>
      <c r="O552" s="23" t="s">
        <v>697</v>
      </c>
      <c r="P552" s="23" t="s">
        <v>697</v>
      </c>
      <c r="Q552" s="27">
        <v>0</v>
      </c>
      <c r="R552" s="27" t="s">
        <v>704</v>
      </c>
      <c r="S552" s="27" t="s">
        <v>698</v>
      </c>
      <c r="T552" s="28" t="s">
        <v>694</v>
      </c>
      <c r="U552" s="28"/>
      <c r="V552" s="27" t="s">
        <v>2458</v>
      </c>
      <c r="W552" s="27" t="s">
        <v>905</v>
      </c>
      <c r="X552" s="27"/>
      <c r="Y552" s="27" t="s">
        <v>2459</v>
      </c>
      <c r="Z552" s="27"/>
      <c r="AA552" s="27"/>
      <c r="AB552" s="27"/>
      <c r="AC552" s="27"/>
      <c r="AD552" s="27"/>
      <c r="AE552" s="27"/>
      <c r="AF552" s="27"/>
      <c r="AG552" s="27"/>
      <c r="AH552" s="27"/>
      <c r="AI552" s="44" t="s">
        <v>2460</v>
      </c>
      <c r="AJ552" s="28" t="s">
        <v>704</v>
      </c>
      <c r="AK552" s="27" t="s">
        <v>698</v>
      </c>
      <c r="AL552" s="27" t="s">
        <v>698</v>
      </c>
      <c r="AM552" s="27" t="s">
        <v>698</v>
      </c>
      <c r="AN552" s="27" t="s">
        <v>698</v>
      </c>
      <c r="AO552" s="27" t="s">
        <v>698</v>
      </c>
      <c r="AP552" s="27" t="s">
        <v>698</v>
      </c>
      <c r="AQ552" s="27" t="s">
        <v>698</v>
      </c>
      <c r="AR552" s="27" t="s">
        <v>698</v>
      </c>
      <c r="AS552" s="27" t="s">
        <v>698</v>
      </c>
      <c r="AT552" s="27" t="s">
        <v>698</v>
      </c>
      <c r="AU552" s="27" t="s">
        <v>698</v>
      </c>
      <c r="AV552" s="27" t="s">
        <v>698</v>
      </c>
      <c r="AW552" s="27" t="s">
        <v>698</v>
      </c>
      <c r="AX552" s="27" t="s">
        <v>698</v>
      </c>
      <c r="AY552" s="27" t="s">
        <v>698</v>
      </c>
      <c r="AZ552" s="27" t="s">
        <v>698</v>
      </c>
      <c r="BA552" s="27" t="s">
        <v>698</v>
      </c>
      <c r="BB552" s="27" t="s">
        <v>698</v>
      </c>
      <c r="BC552" s="27" t="s">
        <v>698</v>
      </c>
      <c r="BD552" s="27" t="s">
        <v>698</v>
      </c>
      <c r="BE552" s="27" t="s">
        <v>698</v>
      </c>
      <c r="BF552" s="27" t="s">
        <v>698</v>
      </c>
      <c r="BG552" s="27" t="s">
        <v>698</v>
      </c>
      <c r="BH552" s="27" t="s">
        <v>698</v>
      </c>
      <c r="BI552" s="27" t="s">
        <v>698</v>
      </c>
      <c r="BJ552" s="27" t="s">
        <v>698</v>
      </c>
      <c r="BK552" s="27" t="s">
        <v>698</v>
      </c>
      <c r="BL552" s="27" t="s">
        <v>698</v>
      </c>
      <c r="BM552" s="27" t="s">
        <v>698</v>
      </c>
      <c r="BN552" s="27" t="s">
        <v>698</v>
      </c>
      <c r="BO552" s="27" t="s">
        <v>698</v>
      </c>
      <c r="BP552" s="27" t="s">
        <v>698</v>
      </c>
      <c r="BQ552" s="27" t="s">
        <v>698</v>
      </c>
      <c r="BR552" s="27" t="s">
        <v>698</v>
      </c>
      <c r="BS552" s="27" t="s">
        <v>698</v>
      </c>
      <c r="BT552" s="27" t="s">
        <v>698</v>
      </c>
      <c r="BU552" s="27" t="s">
        <v>698</v>
      </c>
      <c r="BV552" s="27" t="s">
        <v>698</v>
      </c>
      <c r="BW552" s="27" t="s">
        <v>698</v>
      </c>
      <c r="BX552" s="27" t="s">
        <v>698</v>
      </c>
      <c r="BY552" s="27" t="s">
        <v>698</v>
      </c>
      <c r="BZ552" s="27" t="s">
        <v>698</v>
      </c>
      <c r="CA552" s="27" t="s">
        <v>698</v>
      </c>
      <c r="CB552" s="27" t="s">
        <v>698</v>
      </c>
      <c r="CC552" s="27" t="s">
        <v>698</v>
      </c>
      <c r="CD552" s="27" t="s">
        <v>698</v>
      </c>
      <c r="CE552" s="27" t="s">
        <v>698</v>
      </c>
      <c r="CF552" s="27" t="s">
        <v>704</v>
      </c>
      <c r="CG552" s="27" t="s">
        <v>698</v>
      </c>
      <c r="CH552" s="27" t="s">
        <v>698</v>
      </c>
      <c r="CI552" s="27" t="s">
        <v>698</v>
      </c>
      <c r="CJ552" s="27" t="s">
        <v>698</v>
      </c>
      <c r="CK552" s="27" t="s">
        <v>698</v>
      </c>
      <c r="CL552" s="27" t="s">
        <v>698</v>
      </c>
      <c r="CM552" s="27" t="s">
        <v>698</v>
      </c>
      <c r="CN552" s="27" t="s">
        <v>698</v>
      </c>
      <c r="CO552" s="27" t="s">
        <v>698</v>
      </c>
      <c r="CP552" s="27" t="s">
        <v>698</v>
      </c>
      <c r="CQ552" s="27" t="s">
        <v>704</v>
      </c>
      <c r="CR552" s="27" t="s">
        <v>698</v>
      </c>
      <c r="CS552" s="27" t="s">
        <v>698</v>
      </c>
      <c r="CT552" s="27" t="s">
        <v>698</v>
      </c>
      <c r="CU552" s="27" t="s">
        <v>698</v>
      </c>
      <c r="CV552" s="27" t="s">
        <v>698</v>
      </c>
      <c r="CW552" s="27" t="s">
        <v>698</v>
      </c>
      <c r="CX552" s="27" t="s">
        <v>698</v>
      </c>
      <c r="CY552" s="27" t="s">
        <v>698</v>
      </c>
      <c r="CZ552" s="27" t="s">
        <v>698</v>
      </c>
      <c r="DA552" s="27" t="s">
        <v>698</v>
      </c>
      <c r="DB552" s="27" t="s">
        <v>698</v>
      </c>
      <c r="DC552" s="27" t="s">
        <v>698</v>
      </c>
      <c r="DD552" s="27" t="s">
        <v>698</v>
      </c>
      <c r="DE552" s="27" t="s">
        <v>698</v>
      </c>
      <c r="DF552" s="27" t="s">
        <v>698</v>
      </c>
      <c r="DG552" s="27" t="s">
        <v>698</v>
      </c>
      <c r="DH552" s="27" t="s">
        <v>698</v>
      </c>
      <c r="DI552" s="27" t="s">
        <v>698</v>
      </c>
      <c r="DJ552" s="27" t="s">
        <v>698</v>
      </c>
      <c r="DK552" s="27" t="s">
        <v>698</v>
      </c>
      <c r="DL552" s="27" t="s">
        <v>698</v>
      </c>
      <c r="DM552" s="27" t="s">
        <v>698</v>
      </c>
      <c r="DN552" s="27" t="s">
        <v>698</v>
      </c>
      <c r="DO552" s="27" t="s">
        <v>698</v>
      </c>
      <c r="DP552" s="27" t="s">
        <v>698</v>
      </c>
      <c r="DQ552" s="27" t="s">
        <v>698</v>
      </c>
      <c r="DR552" s="27" t="s">
        <v>698</v>
      </c>
      <c r="DS552" s="27"/>
      <c r="DT552" s="27" t="s">
        <v>698</v>
      </c>
      <c r="DU552" s="27" t="s">
        <v>698</v>
      </c>
      <c r="DV552" s="27" t="s">
        <v>698</v>
      </c>
      <c r="DW552" s="27" t="s">
        <v>698</v>
      </c>
      <c r="DX552" s="27" t="s">
        <v>698</v>
      </c>
      <c r="DY552" s="27" t="s">
        <v>698</v>
      </c>
      <c r="DZ552" s="27" t="s">
        <v>698</v>
      </c>
      <c r="EA552" s="27" t="s">
        <v>698</v>
      </c>
      <c r="EB552" s="27" t="s">
        <v>698</v>
      </c>
      <c r="EC552" s="27" t="s">
        <v>698</v>
      </c>
      <c r="ED552" s="27" t="s">
        <v>698</v>
      </c>
      <c r="EE552" s="27" t="s">
        <v>698</v>
      </c>
      <c r="EF552" s="27" t="s">
        <v>698</v>
      </c>
      <c r="EG552" s="27" t="s">
        <v>694</v>
      </c>
      <c r="EH552" s="27" t="s">
        <v>698</v>
      </c>
      <c r="EI552" s="27" t="s">
        <v>698</v>
      </c>
      <c r="EJ552" s="27" t="s">
        <v>698</v>
      </c>
      <c r="EK552" s="27" t="s">
        <v>698</v>
      </c>
      <c r="EL552" s="27" t="s">
        <v>698</v>
      </c>
      <c r="EM552" s="27" t="s">
        <v>698</v>
      </c>
      <c r="EN552" s="27" t="s">
        <v>698</v>
      </c>
      <c r="EO552" s="27" t="s">
        <v>698</v>
      </c>
      <c r="EP552" s="27" t="s">
        <v>698</v>
      </c>
      <c r="EQ552" s="27" t="s">
        <v>698</v>
      </c>
      <c r="ER552" s="27" t="s">
        <v>698</v>
      </c>
      <c r="ES552" s="27" t="s">
        <v>698</v>
      </c>
      <c r="ET552" s="27" t="s">
        <v>698</v>
      </c>
      <c r="EU552" s="27" t="s">
        <v>698</v>
      </c>
      <c r="EV552" s="27" t="s">
        <v>698</v>
      </c>
      <c r="EW552" s="27" t="s">
        <v>698</v>
      </c>
      <c r="EX552" s="27" t="s">
        <v>698</v>
      </c>
      <c r="EY552" s="27" t="s">
        <v>698</v>
      </c>
      <c r="EZ552" s="27" t="s">
        <v>698</v>
      </c>
      <c r="FA552" s="27" t="s">
        <v>698</v>
      </c>
      <c r="FB552" s="27" t="s">
        <v>698</v>
      </c>
      <c r="FC552" s="27" t="s">
        <v>698</v>
      </c>
      <c r="FD552" s="27" t="s">
        <v>698</v>
      </c>
      <c r="FE552" s="27" t="s">
        <v>694</v>
      </c>
      <c r="FF552" s="27" t="s">
        <v>698</v>
      </c>
      <c r="FG552" s="27" t="s">
        <v>698</v>
      </c>
      <c r="FH552" s="27" t="s">
        <v>698</v>
      </c>
      <c r="FI552" s="27" t="s">
        <v>698</v>
      </c>
      <c r="FJ552" s="27" t="s">
        <v>694</v>
      </c>
      <c r="FK552" s="27" t="s">
        <v>698</v>
      </c>
      <c r="FL552" s="27" t="s">
        <v>698</v>
      </c>
      <c r="FM552" s="27" t="s">
        <v>698</v>
      </c>
      <c r="FN552" s="27" t="s">
        <v>694</v>
      </c>
      <c r="FO552" s="72" t="s">
        <v>1175</v>
      </c>
      <c r="FP552" s="72" t="s">
        <v>698</v>
      </c>
      <c r="FQ552" s="72" t="s">
        <v>1176</v>
      </c>
      <c r="FR552" s="72" t="s">
        <v>2116</v>
      </c>
      <c r="FS552" s="72" t="s">
        <v>1178</v>
      </c>
      <c r="FT552" s="72" t="s">
        <v>698</v>
      </c>
      <c r="FU552" s="72" t="s">
        <v>698</v>
      </c>
      <c r="FV552" s="72" t="s">
        <v>698</v>
      </c>
      <c r="FW552" s="78" t="s">
        <v>698</v>
      </c>
      <c r="FX552" s="78" t="s">
        <v>698</v>
      </c>
      <c r="FY552" s="72" t="s">
        <v>698</v>
      </c>
      <c r="FZ552" s="90"/>
      <c r="GA552" s="90"/>
      <c r="GB552" s="90"/>
      <c r="GC552" s="90"/>
      <c r="GD552" s="90"/>
      <c r="GE552" s="90"/>
      <c r="GF552" s="90"/>
      <c r="GG552" s="90"/>
      <c r="GH552" s="105" t="s">
        <v>1179</v>
      </c>
      <c r="GI552" s="106"/>
      <c r="GJ552" s="27"/>
      <c r="GK552" s="28"/>
      <c r="GL552" s="27"/>
    </row>
    <row r="553" spans="1:194" x14ac:dyDescent="0.25">
      <c r="A553" s="71" t="str">
        <f t="shared" si="53"/>
        <v>Expenditure: Operational Cost - Road Worthy Test</v>
      </c>
      <c r="B553" s="27" t="s">
        <v>2209</v>
      </c>
      <c r="C553" s="27" t="str">
        <f t="shared" si="54"/>
        <v>IE010047000000000000000000000000000000</v>
      </c>
      <c r="D553" s="23" t="s">
        <v>1166</v>
      </c>
      <c r="E553" s="23" t="s">
        <v>724</v>
      </c>
      <c r="F553" s="23" t="s">
        <v>1042</v>
      </c>
      <c r="G553" s="23" t="s">
        <v>697</v>
      </c>
      <c r="H553" s="23" t="s">
        <v>697</v>
      </c>
      <c r="I553" s="23" t="s">
        <v>697</v>
      </c>
      <c r="J553" s="23" t="s">
        <v>697</v>
      </c>
      <c r="K553" s="23" t="s">
        <v>697</v>
      </c>
      <c r="L553" s="23" t="s">
        <v>697</v>
      </c>
      <c r="M553" s="23" t="s">
        <v>697</v>
      </c>
      <c r="N553" s="23" t="s">
        <v>697</v>
      </c>
      <c r="O553" s="23" t="s">
        <v>697</v>
      </c>
      <c r="P553" s="23" t="s">
        <v>697</v>
      </c>
      <c r="Q553" s="27">
        <v>0</v>
      </c>
      <c r="R553" s="27" t="s">
        <v>704</v>
      </c>
      <c r="S553" s="27" t="s">
        <v>698</v>
      </c>
      <c r="T553" s="28" t="s">
        <v>694</v>
      </c>
      <c r="U553" s="28"/>
      <c r="V553" s="27" t="s">
        <v>2461</v>
      </c>
      <c r="W553" s="27" t="s">
        <v>905</v>
      </c>
      <c r="X553" s="27"/>
      <c r="Y553" s="27" t="s">
        <v>2462</v>
      </c>
      <c r="Z553" s="27"/>
      <c r="AA553" s="27"/>
      <c r="AB553" s="27"/>
      <c r="AC553" s="27"/>
      <c r="AD553" s="27"/>
      <c r="AE553" s="27"/>
      <c r="AF553" s="27"/>
      <c r="AG553" s="27"/>
      <c r="AH553" s="27"/>
      <c r="AI553" s="27" t="s">
        <v>2463</v>
      </c>
      <c r="AJ553" s="28" t="s">
        <v>704</v>
      </c>
      <c r="AK553" s="27" t="s">
        <v>698</v>
      </c>
      <c r="AL553" s="27" t="s">
        <v>698</v>
      </c>
      <c r="AM553" s="27" t="s">
        <v>698</v>
      </c>
      <c r="AN553" s="27" t="s">
        <v>698</v>
      </c>
      <c r="AO553" s="27" t="s">
        <v>698</v>
      </c>
      <c r="AP553" s="27" t="s">
        <v>698</v>
      </c>
      <c r="AQ553" s="27" t="s">
        <v>698</v>
      </c>
      <c r="AR553" s="27" t="s">
        <v>698</v>
      </c>
      <c r="AS553" s="27" t="s">
        <v>698</v>
      </c>
      <c r="AT553" s="27" t="s">
        <v>698</v>
      </c>
      <c r="AU553" s="27" t="s">
        <v>698</v>
      </c>
      <c r="AV553" s="27" t="s">
        <v>698</v>
      </c>
      <c r="AW553" s="27" t="s">
        <v>698</v>
      </c>
      <c r="AX553" s="27" t="s">
        <v>698</v>
      </c>
      <c r="AY553" s="27" t="s">
        <v>698</v>
      </c>
      <c r="AZ553" s="27" t="s">
        <v>698</v>
      </c>
      <c r="BA553" s="27" t="s">
        <v>698</v>
      </c>
      <c r="BB553" s="27" t="s">
        <v>698</v>
      </c>
      <c r="BC553" s="27" t="s">
        <v>698</v>
      </c>
      <c r="BD553" s="27" t="s">
        <v>698</v>
      </c>
      <c r="BE553" s="27" t="s">
        <v>698</v>
      </c>
      <c r="BF553" s="27" t="s">
        <v>698</v>
      </c>
      <c r="BG553" s="27" t="s">
        <v>698</v>
      </c>
      <c r="BH553" s="27" t="s">
        <v>698</v>
      </c>
      <c r="BI553" s="27" t="s">
        <v>698</v>
      </c>
      <c r="BJ553" s="27" t="s">
        <v>698</v>
      </c>
      <c r="BK553" s="27" t="s">
        <v>698</v>
      </c>
      <c r="BL553" s="27" t="s">
        <v>698</v>
      </c>
      <c r="BM553" s="27" t="s">
        <v>698</v>
      </c>
      <c r="BN553" s="27" t="s">
        <v>698</v>
      </c>
      <c r="BO553" s="27" t="s">
        <v>698</v>
      </c>
      <c r="BP553" s="27" t="s">
        <v>698</v>
      </c>
      <c r="BQ553" s="27" t="s">
        <v>698</v>
      </c>
      <c r="BR553" s="27" t="s">
        <v>698</v>
      </c>
      <c r="BS553" s="27" t="s">
        <v>698</v>
      </c>
      <c r="BT553" s="27" t="s">
        <v>698</v>
      </c>
      <c r="BU553" s="27" t="s">
        <v>698</v>
      </c>
      <c r="BV553" s="27" t="s">
        <v>698</v>
      </c>
      <c r="BW553" s="27" t="s">
        <v>698</v>
      </c>
      <c r="BX553" s="27" t="s">
        <v>698</v>
      </c>
      <c r="BY553" s="27" t="s">
        <v>698</v>
      </c>
      <c r="BZ553" s="27" t="s">
        <v>698</v>
      </c>
      <c r="CA553" s="27" t="s">
        <v>698</v>
      </c>
      <c r="CB553" s="27" t="s">
        <v>698</v>
      </c>
      <c r="CC553" s="27" t="s">
        <v>698</v>
      </c>
      <c r="CD553" s="27" t="s">
        <v>698</v>
      </c>
      <c r="CE553" s="27" t="s">
        <v>704</v>
      </c>
      <c r="CF553" s="27" t="s">
        <v>698</v>
      </c>
      <c r="CG553" s="27" t="s">
        <v>698</v>
      </c>
      <c r="CH553" s="27" t="s">
        <v>698</v>
      </c>
      <c r="CI553" s="27" t="s">
        <v>698</v>
      </c>
      <c r="CJ553" s="27" t="s">
        <v>698</v>
      </c>
      <c r="CK553" s="27" t="s">
        <v>698</v>
      </c>
      <c r="CL553" s="27" t="s">
        <v>698</v>
      </c>
      <c r="CM553" s="27" t="s">
        <v>698</v>
      </c>
      <c r="CN553" s="27" t="s">
        <v>698</v>
      </c>
      <c r="CO553" s="27" t="s">
        <v>698</v>
      </c>
      <c r="CP553" s="27" t="s">
        <v>704</v>
      </c>
      <c r="CQ553" s="27" t="s">
        <v>698</v>
      </c>
      <c r="CR553" s="27" t="s">
        <v>698</v>
      </c>
      <c r="CS553" s="27" t="s">
        <v>698</v>
      </c>
      <c r="CT553" s="27" t="s">
        <v>698</v>
      </c>
      <c r="CU553" s="27" t="s">
        <v>698</v>
      </c>
      <c r="CV553" s="27" t="s">
        <v>698</v>
      </c>
      <c r="CW553" s="27" t="s">
        <v>698</v>
      </c>
      <c r="CX553" s="27" t="s">
        <v>698</v>
      </c>
      <c r="CY553" s="27" t="s">
        <v>698</v>
      </c>
      <c r="CZ553" s="27" t="s">
        <v>698</v>
      </c>
      <c r="DA553" s="27" t="s">
        <v>698</v>
      </c>
      <c r="DB553" s="27" t="s">
        <v>698</v>
      </c>
      <c r="DC553" s="27" t="s">
        <v>698</v>
      </c>
      <c r="DD553" s="27" t="s">
        <v>698</v>
      </c>
      <c r="DE553" s="27" t="s">
        <v>698</v>
      </c>
      <c r="DF553" s="27" t="s">
        <v>698</v>
      </c>
      <c r="DG553" s="27" t="s">
        <v>698</v>
      </c>
      <c r="DH553" s="27" t="s">
        <v>698</v>
      </c>
      <c r="DI553" s="27" t="s">
        <v>698</v>
      </c>
      <c r="DJ553" s="27" t="s">
        <v>698</v>
      </c>
      <c r="DK553" s="27" t="s">
        <v>698</v>
      </c>
      <c r="DL553" s="27" t="s">
        <v>698</v>
      </c>
      <c r="DM553" s="27" t="s">
        <v>698</v>
      </c>
      <c r="DN553" s="27" t="s">
        <v>698</v>
      </c>
      <c r="DO553" s="27" t="s">
        <v>698</v>
      </c>
      <c r="DP553" s="27" t="s">
        <v>698</v>
      </c>
      <c r="DQ553" s="27" t="s">
        <v>698</v>
      </c>
      <c r="DR553" s="27" t="s">
        <v>698</v>
      </c>
      <c r="DS553" s="27"/>
      <c r="DT553" s="27" t="s">
        <v>698</v>
      </c>
      <c r="DU553" s="27" t="s">
        <v>698</v>
      </c>
      <c r="DV553" s="27" t="s">
        <v>698</v>
      </c>
      <c r="DW553" s="27" t="s">
        <v>698</v>
      </c>
      <c r="DX553" s="27" t="s">
        <v>698</v>
      </c>
      <c r="DY553" s="27" t="s">
        <v>698</v>
      </c>
      <c r="DZ553" s="27" t="s">
        <v>698</v>
      </c>
      <c r="EA553" s="27" t="s">
        <v>698</v>
      </c>
      <c r="EB553" s="27" t="s">
        <v>698</v>
      </c>
      <c r="EC553" s="27" t="s">
        <v>698</v>
      </c>
      <c r="ED553" s="27" t="s">
        <v>698</v>
      </c>
      <c r="EE553" s="27" t="s">
        <v>698</v>
      </c>
      <c r="EF553" s="27" t="s">
        <v>698</v>
      </c>
      <c r="EG553" s="27" t="s">
        <v>694</v>
      </c>
      <c r="EH553" s="27" t="s">
        <v>698</v>
      </c>
      <c r="EI553" s="27" t="s">
        <v>698</v>
      </c>
      <c r="EJ553" s="27" t="s">
        <v>698</v>
      </c>
      <c r="EK553" s="27" t="s">
        <v>698</v>
      </c>
      <c r="EL553" s="27" t="s">
        <v>698</v>
      </c>
      <c r="EM553" s="27" t="s">
        <v>698</v>
      </c>
      <c r="EN553" s="27" t="s">
        <v>698</v>
      </c>
      <c r="EO553" s="27" t="s">
        <v>698</v>
      </c>
      <c r="EP553" s="27" t="s">
        <v>698</v>
      </c>
      <c r="EQ553" s="27" t="s">
        <v>698</v>
      </c>
      <c r="ER553" s="27" t="s">
        <v>698</v>
      </c>
      <c r="ES553" s="27" t="s">
        <v>698</v>
      </c>
      <c r="ET553" s="27" t="s">
        <v>698</v>
      </c>
      <c r="EU553" s="27" t="s">
        <v>698</v>
      </c>
      <c r="EV553" s="27" t="s">
        <v>698</v>
      </c>
      <c r="EW553" s="27" t="s">
        <v>698</v>
      </c>
      <c r="EX553" s="27" t="s">
        <v>698</v>
      </c>
      <c r="EY553" s="27" t="s">
        <v>698</v>
      </c>
      <c r="EZ553" s="27" t="s">
        <v>698</v>
      </c>
      <c r="FA553" s="27" t="s">
        <v>698</v>
      </c>
      <c r="FB553" s="27" t="s">
        <v>698</v>
      </c>
      <c r="FC553" s="27" t="s">
        <v>698</v>
      </c>
      <c r="FD553" s="27" t="s">
        <v>698</v>
      </c>
      <c r="FE553" s="27" t="s">
        <v>694</v>
      </c>
      <c r="FF553" s="27" t="s">
        <v>698</v>
      </c>
      <c r="FG553" s="27" t="s">
        <v>698</v>
      </c>
      <c r="FH553" s="27" t="s">
        <v>698</v>
      </c>
      <c r="FI553" s="27" t="s">
        <v>698</v>
      </c>
      <c r="FJ553" s="27" t="s">
        <v>694</v>
      </c>
      <c r="FK553" s="27" t="s">
        <v>698</v>
      </c>
      <c r="FL553" s="27" t="s">
        <v>698</v>
      </c>
      <c r="FM553" s="27" t="s">
        <v>698</v>
      </c>
      <c r="FN553" s="27" t="s">
        <v>694</v>
      </c>
      <c r="FO553" s="72" t="s">
        <v>1175</v>
      </c>
      <c r="FP553" s="72" t="s">
        <v>698</v>
      </c>
      <c r="FQ553" s="72" t="s">
        <v>1176</v>
      </c>
      <c r="FR553" s="72" t="s">
        <v>2116</v>
      </c>
      <c r="FS553" s="72" t="s">
        <v>1178</v>
      </c>
      <c r="FT553" s="72" t="s">
        <v>698</v>
      </c>
      <c r="FU553" s="72" t="s">
        <v>698</v>
      </c>
      <c r="FV553" s="72" t="s">
        <v>698</v>
      </c>
      <c r="FW553" s="78" t="s">
        <v>698</v>
      </c>
      <c r="FX553" s="78" t="s">
        <v>698</v>
      </c>
      <c r="FY553" s="72" t="s">
        <v>698</v>
      </c>
      <c r="FZ553" s="90"/>
      <c r="GA553" s="90"/>
      <c r="GB553" s="90"/>
      <c r="GC553" s="90"/>
      <c r="GD553" s="90"/>
      <c r="GE553" s="90"/>
      <c r="GF553" s="90"/>
      <c r="GG553" s="90"/>
      <c r="GH553" s="105" t="s">
        <v>1179</v>
      </c>
      <c r="GI553" s="106"/>
      <c r="GJ553" s="27"/>
      <c r="GK553" s="28"/>
      <c r="GL553" s="27"/>
    </row>
    <row r="554" spans="1:194" x14ac:dyDescent="0.25">
      <c r="A554" s="71" t="str">
        <f t="shared" si="53"/>
        <v>Expenditure: Operational Cost - Skills Development Fund Levy</v>
      </c>
      <c r="B554" s="27" t="s">
        <v>2209</v>
      </c>
      <c r="C554" s="27" t="str">
        <f t="shared" si="54"/>
        <v>IE010048000000000000000000000000000000</v>
      </c>
      <c r="D554" s="23" t="s">
        <v>1166</v>
      </c>
      <c r="E554" s="23" t="s">
        <v>724</v>
      </c>
      <c r="F554" s="23" t="s">
        <v>1043</v>
      </c>
      <c r="G554" s="23" t="s">
        <v>697</v>
      </c>
      <c r="H554" s="23" t="s">
        <v>697</v>
      </c>
      <c r="I554" s="23" t="s">
        <v>697</v>
      </c>
      <c r="J554" s="23" t="s">
        <v>697</v>
      </c>
      <c r="K554" s="23" t="s">
        <v>697</v>
      </c>
      <c r="L554" s="23" t="s">
        <v>697</v>
      </c>
      <c r="M554" s="23" t="s">
        <v>697</v>
      </c>
      <c r="N554" s="23" t="s">
        <v>697</v>
      </c>
      <c r="O554" s="23" t="s">
        <v>697</v>
      </c>
      <c r="P554" s="23" t="s">
        <v>697</v>
      </c>
      <c r="Q554" s="27">
        <v>0</v>
      </c>
      <c r="R554" s="27" t="s">
        <v>704</v>
      </c>
      <c r="S554" s="27" t="s">
        <v>698</v>
      </c>
      <c r="T554" s="28" t="s">
        <v>694</v>
      </c>
      <c r="U554" s="28"/>
      <c r="V554" s="27" t="s">
        <v>2464</v>
      </c>
      <c r="W554" s="27" t="s">
        <v>905</v>
      </c>
      <c r="X554" s="27"/>
      <c r="Y554" s="27" t="s">
        <v>2465</v>
      </c>
      <c r="Z554" s="27"/>
      <c r="AA554" s="27"/>
      <c r="AB554" s="27"/>
      <c r="AC554" s="27"/>
      <c r="AD554" s="27"/>
      <c r="AE554" s="27"/>
      <c r="AF554" s="27"/>
      <c r="AG554" s="27"/>
      <c r="AH554" s="27"/>
      <c r="AI554" s="27" t="s">
        <v>2466</v>
      </c>
      <c r="AJ554" s="28" t="s">
        <v>704</v>
      </c>
      <c r="AK554" s="27" t="s">
        <v>698</v>
      </c>
      <c r="AL554" s="27" t="s">
        <v>698</v>
      </c>
      <c r="AM554" s="27" t="s">
        <v>698</v>
      </c>
      <c r="AN554" s="27" t="s">
        <v>698</v>
      </c>
      <c r="AO554" s="27" t="s">
        <v>698</v>
      </c>
      <c r="AP554" s="27" t="s">
        <v>698</v>
      </c>
      <c r="AQ554" s="27" t="s">
        <v>698</v>
      </c>
      <c r="AR554" s="27" t="s">
        <v>698</v>
      </c>
      <c r="AS554" s="27" t="s">
        <v>698</v>
      </c>
      <c r="AT554" s="27" t="s">
        <v>698</v>
      </c>
      <c r="AU554" s="27" t="s">
        <v>698</v>
      </c>
      <c r="AV554" s="27" t="s">
        <v>698</v>
      </c>
      <c r="AW554" s="27" t="s">
        <v>698</v>
      </c>
      <c r="AX554" s="27" t="s">
        <v>698</v>
      </c>
      <c r="AY554" s="27" t="s">
        <v>698</v>
      </c>
      <c r="AZ554" s="27" t="s">
        <v>698</v>
      </c>
      <c r="BA554" s="27" t="s">
        <v>698</v>
      </c>
      <c r="BB554" s="27" t="s">
        <v>698</v>
      </c>
      <c r="BC554" s="27" t="s">
        <v>698</v>
      </c>
      <c r="BD554" s="27" t="s">
        <v>698</v>
      </c>
      <c r="BE554" s="27" t="s">
        <v>698</v>
      </c>
      <c r="BF554" s="27" t="s">
        <v>698</v>
      </c>
      <c r="BG554" s="27" t="s">
        <v>698</v>
      </c>
      <c r="BH554" s="27" t="s">
        <v>698</v>
      </c>
      <c r="BI554" s="27" t="s">
        <v>698</v>
      </c>
      <c r="BJ554" s="27" t="s">
        <v>698</v>
      </c>
      <c r="BK554" s="27" t="s">
        <v>698</v>
      </c>
      <c r="BL554" s="27" t="s">
        <v>698</v>
      </c>
      <c r="BM554" s="27" t="s">
        <v>698</v>
      </c>
      <c r="BN554" s="27" t="s">
        <v>698</v>
      </c>
      <c r="BO554" s="27" t="s">
        <v>698</v>
      </c>
      <c r="BP554" s="27" t="s">
        <v>698</v>
      </c>
      <c r="BQ554" s="27" t="s">
        <v>698</v>
      </c>
      <c r="BR554" s="27" t="s">
        <v>698</v>
      </c>
      <c r="BS554" s="27" t="s">
        <v>698</v>
      </c>
      <c r="BT554" s="27" t="s">
        <v>698</v>
      </c>
      <c r="BU554" s="27" t="s">
        <v>698</v>
      </c>
      <c r="BV554" s="27" t="s">
        <v>698</v>
      </c>
      <c r="BW554" s="27" t="s">
        <v>698</v>
      </c>
      <c r="BX554" s="27" t="s">
        <v>698</v>
      </c>
      <c r="BY554" s="27" t="s">
        <v>698</v>
      </c>
      <c r="BZ554" s="27" t="s">
        <v>698</v>
      </c>
      <c r="CA554" s="27" t="s">
        <v>698</v>
      </c>
      <c r="CB554" s="27" t="s">
        <v>698</v>
      </c>
      <c r="CC554" s="27" t="s">
        <v>698</v>
      </c>
      <c r="CD554" s="27" t="s">
        <v>698</v>
      </c>
      <c r="CE554" s="27" t="s">
        <v>698</v>
      </c>
      <c r="CF554" s="27" t="s">
        <v>704</v>
      </c>
      <c r="CG554" s="27" t="s">
        <v>698</v>
      </c>
      <c r="CH554" s="27" t="s">
        <v>698</v>
      </c>
      <c r="CI554" s="27" t="s">
        <v>698</v>
      </c>
      <c r="CJ554" s="27" t="s">
        <v>698</v>
      </c>
      <c r="CK554" s="27" t="s">
        <v>698</v>
      </c>
      <c r="CL554" s="27" t="s">
        <v>698</v>
      </c>
      <c r="CM554" s="27" t="s">
        <v>698</v>
      </c>
      <c r="CN554" s="27" t="s">
        <v>698</v>
      </c>
      <c r="CO554" s="27" t="s">
        <v>698</v>
      </c>
      <c r="CP554" s="27" t="s">
        <v>698</v>
      </c>
      <c r="CQ554" s="27" t="s">
        <v>704</v>
      </c>
      <c r="CR554" s="27" t="s">
        <v>698</v>
      </c>
      <c r="CS554" s="27" t="s">
        <v>698</v>
      </c>
      <c r="CT554" s="27" t="s">
        <v>698</v>
      </c>
      <c r="CU554" s="27" t="s">
        <v>698</v>
      </c>
      <c r="CV554" s="27" t="s">
        <v>698</v>
      </c>
      <c r="CW554" s="27" t="s">
        <v>698</v>
      </c>
      <c r="CX554" s="27" t="s">
        <v>698</v>
      </c>
      <c r="CY554" s="27" t="s">
        <v>698</v>
      </c>
      <c r="CZ554" s="27" t="s">
        <v>698</v>
      </c>
      <c r="DA554" s="27" t="s">
        <v>698</v>
      </c>
      <c r="DB554" s="27" t="s">
        <v>698</v>
      </c>
      <c r="DC554" s="27" t="s">
        <v>698</v>
      </c>
      <c r="DD554" s="27" t="s">
        <v>698</v>
      </c>
      <c r="DE554" s="27" t="s">
        <v>698</v>
      </c>
      <c r="DF554" s="27" t="s">
        <v>698</v>
      </c>
      <c r="DG554" s="27" t="s">
        <v>698</v>
      </c>
      <c r="DH554" s="27" t="s">
        <v>698</v>
      </c>
      <c r="DI554" s="27" t="s">
        <v>698</v>
      </c>
      <c r="DJ554" s="27" t="s">
        <v>698</v>
      </c>
      <c r="DK554" s="27" t="s">
        <v>698</v>
      </c>
      <c r="DL554" s="27" t="s">
        <v>698</v>
      </c>
      <c r="DM554" s="27" t="s">
        <v>698</v>
      </c>
      <c r="DN554" s="27" t="s">
        <v>698</v>
      </c>
      <c r="DO554" s="27" t="s">
        <v>698</v>
      </c>
      <c r="DP554" s="27" t="s">
        <v>698</v>
      </c>
      <c r="DQ554" s="27" t="s">
        <v>698</v>
      </c>
      <c r="DR554" s="27" t="s">
        <v>698</v>
      </c>
      <c r="DS554" s="27"/>
      <c r="DT554" s="27" t="s">
        <v>698</v>
      </c>
      <c r="DU554" s="27" t="s">
        <v>698</v>
      </c>
      <c r="DV554" s="27" t="s">
        <v>698</v>
      </c>
      <c r="DW554" s="27" t="s">
        <v>698</v>
      </c>
      <c r="DX554" s="27" t="s">
        <v>698</v>
      </c>
      <c r="DY554" s="27" t="s">
        <v>698</v>
      </c>
      <c r="DZ554" s="27" t="s">
        <v>698</v>
      </c>
      <c r="EA554" s="27" t="s">
        <v>698</v>
      </c>
      <c r="EB554" s="27" t="s">
        <v>698</v>
      </c>
      <c r="EC554" s="27" t="s">
        <v>698</v>
      </c>
      <c r="ED554" s="27" t="s">
        <v>698</v>
      </c>
      <c r="EE554" s="27" t="s">
        <v>698</v>
      </c>
      <c r="EF554" s="27" t="s">
        <v>698</v>
      </c>
      <c r="EG554" s="27" t="s">
        <v>694</v>
      </c>
      <c r="EH554" s="27" t="s">
        <v>698</v>
      </c>
      <c r="EI554" s="27" t="s">
        <v>698</v>
      </c>
      <c r="EJ554" s="27" t="s">
        <v>698</v>
      </c>
      <c r="EK554" s="27" t="s">
        <v>698</v>
      </c>
      <c r="EL554" s="27" t="s">
        <v>698</v>
      </c>
      <c r="EM554" s="27" t="s">
        <v>698</v>
      </c>
      <c r="EN554" s="27" t="s">
        <v>698</v>
      </c>
      <c r="EO554" s="27" t="s">
        <v>698</v>
      </c>
      <c r="EP554" s="27" t="s">
        <v>698</v>
      </c>
      <c r="EQ554" s="27" t="s">
        <v>698</v>
      </c>
      <c r="ER554" s="27" t="s">
        <v>698</v>
      </c>
      <c r="ES554" s="27" t="s">
        <v>698</v>
      </c>
      <c r="ET554" s="27" t="s">
        <v>698</v>
      </c>
      <c r="EU554" s="27" t="s">
        <v>698</v>
      </c>
      <c r="EV554" s="27" t="s">
        <v>698</v>
      </c>
      <c r="EW554" s="27" t="s">
        <v>698</v>
      </c>
      <c r="EX554" s="27" t="s">
        <v>698</v>
      </c>
      <c r="EY554" s="27" t="s">
        <v>698</v>
      </c>
      <c r="EZ554" s="27" t="s">
        <v>698</v>
      </c>
      <c r="FA554" s="27" t="s">
        <v>698</v>
      </c>
      <c r="FB554" s="27" t="s">
        <v>698</v>
      </c>
      <c r="FC554" s="27" t="s">
        <v>698</v>
      </c>
      <c r="FD554" s="27" t="s">
        <v>698</v>
      </c>
      <c r="FE554" s="27" t="s">
        <v>694</v>
      </c>
      <c r="FF554" s="27" t="s">
        <v>698</v>
      </c>
      <c r="FG554" s="27" t="s">
        <v>698</v>
      </c>
      <c r="FH554" s="27" t="s">
        <v>698</v>
      </c>
      <c r="FI554" s="27" t="s">
        <v>698</v>
      </c>
      <c r="FJ554" s="27" t="s">
        <v>694</v>
      </c>
      <c r="FK554" s="27" t="s">
        <v>698</v>
      </c>
      <c r="FL554" s="27" t="s">
        <v>698</v>
      </c>
      <c r="FM554" s="27" t="s">
        <v>698</v>
      </c>
      <c r="FN554" s="27" t="s">
        <v>694</v>
      </c>
      <c r="FO554" s="72" t="s">
        <v>1175</v>
      </c>
      <c r="FP554" s="72" t="s">
        <v>698</v>
      </c>
      <c r="FQ554" s="72" t="s">
        <v>1176</v>
      </c>
      <c r="FR554" s="72" t="s">
        <v>2116</v>
      </c>
      <c r="FS554" s="72" t="s">
        <v>1178</v>
      </c>
      <c r="FT554" s="72" t="s">
        <v>698</v>
      </c>
      <c r="FU554" s="72" t="s">
        <v>698</v>
      </c>
      <c r="FV554" s="72" t="s">
        <v>698</v>
      </c>
      <c r="FW554" s="78" t="s">
        <v>698</v>
      </c>
      <c r="FX554" s="78" t="s">
        <v>698</v>
      </c>
      <c r="FY554" s="72" t="s">
        <v>698</v>
      </c>
      <c r="FZ554" s="90"/>
      <c r="GA554" s="90"/>
      <c r="GB554" s="90"/>
      <c r="GC554" s="90"/>
      <c r="GD554" s="90"/>
      <c r="GE554" s="90"/>
      <c r="GF554" s="90"/>
      <c r="GG554" s="90"/>
      <c r="GH554" s="105" t="s">
        <v>1179</v>
      </c>
      <c r="GI554" s="106"/>
      <c r="GJ554" s="27"/>
      <c r="GK554" s="28"/>
      <c r="GL554" s="27"/>
    </row>
    <row r="555" spans="1:194" x14ac:dyDescent="0.25">
      <c r="A555" s="71" t="str">
        <f t="shared" si="53"/>
        <v>Expenditure: Operational Cost - Search Fees</v>
      </c>
      <c r="B555" s="27" t="s">
        <v>2209</v>
      </c>
      <c r="C555" s="27" t="str">
        <f t="shared" si="54"/>
        <v>IE010049000000000000000000000000000000</v>
      </c>
      <c r="D555" s="23" t="s">
        <v>1166</v>
      </c>
      <c r="E555" s="23" t="s">
        <v>724</v>
      </c>
      <c r="F555" s="23" t="s">
        <v>1044</v>
      </c>
      <c r="G555" s="23" t="s">
        <v>697</v>
      </c>
      <c r="H555" s="23" t="s">
        <v>697</v>
      </c>
      <c r="I555" s="23" t="s">
        <v>697</v>
      </c>
      <c r="J555" s="23" t="s">
        <v>697</v>
      </c>
      <c r="K555" s="23" t="s">
        <v>697</v>
      </c>
      <c r="L555" s="23" t="s">
        <v>697</v>
      </c>
      <c r="M555" s="23" t="s">
        <v>697</v>
      </c>
      <c r="N555" s="23" t="s">
        <v>697</v>
      </c>
      <c r="O555" s="23" t="s">
        <v>697</v>
      </c>
      <c r="P555" s="23" t="s">
        <v>697</v>
      </c>
      <c r="Q555" s="27">
        <v>0</v>
      </c>
      <c r="R555" s="27" t="s">
        <v>704</v>
      </c>
      <c r="S555" s="27" t="s">
        <v>698</v>
      </c>
      <c r="T555" s="28" t="s">
        <v>694</v>
      </c>
      <c r="U555" s="28"/>
      <c r="V555" s="27" t="s">
        <v>2467</v>
      </c>
      <c r="W555" s="27" t="s">
        <v>905</v>
      </c>
      <c r="X555" s="27"/>
      <c r="Y555" s="27" t="s">
        <v>2468</v>
      </c>
      <c r="Z555" s="27"/>
      <c r="AA555" s="27"/>
      <c r="AB555" s="27"/>
      <c r="AC555" s="27"/>
      <c r="AD555" s="27"/>
      <c r="AE555" s="27"/>
      <c r="AF555" s="27"/>
      <c r="AG555" s="27"/>
      <c r="AH555" s="27"/>
      <c r="AI555" s="27" t="s">
        <v>2469</v>
      </c>
      <c r="AJ555" s="28" t="s">
        <v>704</v>
      </c>
      <c r="AK555" s="27" t="s">
        <v>698</v>
      </c>
      <c r="AL555" s="27" t="s">
        <v>698</v>
      </c>
      <c r="AM555" s="27" t="s">
        <v>698</v>
      </c>
      <c r="AN555" s="27" t="s">
        <v>698</v>
      </c>
      <c r="AO555" s="27" t="s">
        <v>698</v>
      </c>
      <c r="AP555" s="27" t="s">
        <v>698</v>
      </c>
      <c r="AQ555" s="27" t="s">
        <v>698</v>
      </c>
      <c r="AR555" s="27" t="s">
        <v>698</v>
      </c>
      <c r="AS555" s="27" t="s">
        <v>698</v>
      </c>
      <c r="AT555" s="27" t="s">
        <v>698</v>
      </c>
      <c r="AU555" s="27" t="s">
        <v>698</v>
      </c>
      <c r="AV555" s="27" t="s">
        <v>698</v>
      </c>
      <c r="AW555" s="27" t="s">
        <v>698</v>
      </c>
      <c r="AX555" s="27" t="s">
        <v>698</v>
      </c>
      <c r="AY555" s="27" t="s">
        <v>698</v>
      </c>
      <c r="AZ555" s="27" t="s">
        <v>698</v>
      </c>
      <c r="BA555" s="27" t="s">
        <v>698</v>
      </c>
      <c r="BB555" s="27" t="s">
        <v>698</v>
      </c>
      <c r="BC555" s="27" t="s">
        <v>698</v>
      </c>
      <c r="BD555" s="27" t="s">
        <v>698</v>
      </c>
      <c r="BE555" s="27" t="s">
        <v>698</v>
      </c>
      <c r="BF555" s="27" t="s">
        <v>698</v>
      </c>
      <c r="BG555" s="27" t="s">
        <v>698</v>
      </c>
      <c r="BH555" s="27" t="s">
        <v>698</v>
      </c>
      <c r="BI555" s="27" t="s">
        <v>698</v>
      </c>
      <c r="BJ555" s="27" t="s">
        <v>698</v>
      </c>
      <c r="BK555" s="27" t="s">
        <v>698</v>
      </c>
      <c r="BL555" s="27" t="s">
        <v>698</v>
      </c>
      <c r="BM555" s="27" t="s">
        <v>698</v>
      </c>
      <c r="BN555" s="27" t="s">
        <v>698</v>
      </c>
      <c r="BO555" s="27" t="s">
        <v>698</v>
      </c>
      <c r="BP555" s="27" t="s">
        <v>698</v>
      </c>
      <c r="BQ555" s="27" t="s">
        <v>698</v>
      </c>
      <c r="BR555" s="27" t="s">
        <v>698</v>
      </c>
      <c r="BS555" s="27" t="s">
        <v>698</v>
      </c>
      <c r="BT555" s="27" t="s">
        <v>698</v>
      </c>
      <c r="BU555" s="27" t="s">
        <v>698</v>
      </c>
      <c r="BV555" s="27" t="s">
        <v>698</v>
      </c>
      <c r="BW555" s="27" t="s">
        <v>698</v>
      </c>
      <c r="BX555" s="27" t="s">
        <v>698</v>
      </c>
      <c r="BY555" s="27" t="s">
        <v>698</v>
      </c>
      <c r="BZ555" s="27" t="s">
        <v>698</v>
      </c>
      <c r="CA555" s="27" t="s">
        <v>698</v>
      </c>
      <c r="CB555" s="27" t="s">
        <v>698</v>
      </c>
      <c r="CC555" s="27" t="s">
        <v>698</v>
      </c>
      <c r="CD555" s="27" t="s">
        <v>698</v>
      </c>
      <c r="CE555" s="27" t="s">
        <v>698</v>
      </c>
      <c r="CF555" s="27" t="s">
        <v>698</v>
      </c>
      <c r="CG555" s="27" t="s">
        <v>698</v>
      </c>
      <c r="CH555" s="27" t="s">
        <v>704</v>
      </c>
      <c r="CI555" s="27" t="s">
        <v>698</v>
      </c>
      <c r="CJ555" s="27" t="s">
        <v>698</v>
      </c>
      <c r="CK555" s="27" t="s">
        <v>698</v>
      </c>
      <c r="CL555" s="27" t="s">
        <v>698</v>
      </c>
      <c r="CM555" s="27" t="s">
        <v>698</v>
      </c>
      <c r="CN555" s="27" t="s">
        <v>698</v>
      </c>
      <c r="CO555" s="27" t="s">
        <v>698</v>
      </c>
      <c r="CP555" s="27" t="s">
        <v>698</v>
      </c>
      <c r="CQ555" s="27" t="s">
        <v>698</v>
      </c>
      <c r="CR555" s="27" t="s">
        <v>698</v>
      </c>
      <c r="CS555" s="27" t="s">
        <v>704</v>
      </c>
      <c r="CT555" s="27" t="s">
        <v>698</v>
      </c>
      <c r="CU555" s="27" t="s">
        <v>698</v>
      </c>
      <c r="CV555" s="27" t="s">
        <v>698</v>
      </c>
      <c r="CW555" s="27" t="s">
        <v>698</v>
      </c>
      <c r="CX555" s="27" t="s">
        <v>698</v>
      </c>
      <c r="CY555" s="27" t="s">
        <v>698</v>
      </c>
      <c r="CZ555" s="27" t="s">
        <v>698</v>
      </c>
      <c r="DA555" s="27" t="s">
        <v>698</v>
      </c>
      <c r="DB555" s="27" t="s">
        <v>698</v>
      </c>
      <c r="DC555" s="27" t="s">
        <v>698</v>
      </c>
      <c r="DD555" s="27" t="s">
        <v>698</v>
      </c>
      <c r="DE555" s="27" t="s">
        <v>698</v>
      </c>
      <c r="DF555" s="27" t="s">
        <v>698</v>
      </c>
      <c r="DG555" s="27" t="s">
        <v>698</v>
      </c>
      <c r="DH555" s="27" t="s">
        <v>698</v>
      </c>
      <c r="DI555" s="27" t="s">
        <v>698</v>
      </c>
      <c r="DJ555" s="27" t="s">
        <v>698</v>
      </c>
      <c r="DK555" s="27" t="s">
        <v>698</v>
      </c>
      <c r="DL555" s="27" t="s">
        <v>698</v>
      </c>
      <c r="DM555" s="27" t="s">
        <v>698</v>
      </c>
      <c r="DN555" s="27" t="s">
        <v>698</v>
      </c>
      <c r="DO555" s="27" t="s">
        <v>698</v>
      </c>
      <c r="DP555" s="27" t="s">
        <v>698</v>
      </c>
      <c r="DQ555" s="27" t="s">
        <v>698</v>
      </c>
      <c r="DR555" s="27" t="s">
        <v>698</v>
      </c>
      <c r="DS555" s="27"/>
      <c r="DT555" s="27" t="s">
        <v>698</v>
      </c>
      <c r="DU555" s="27" t="s">
        <v>698</v>
      </c>
      <c r="DV555" s="27" t="s">
        <v>698</v>
      </c>
      <c r="DW555" s="27" t="s">
        <v>698</v>
      </c>
      <c r="DX555" s="27" t="s">
        <v>698</v>
      </c>
      <c r="DY555" s="27" t="s">
        <v>698</v>
      </c>
      <c r="DZ555" s="27" t="s">
        <v>698</v>
      </c>
      <c r="EA555" s="27" t="s">
        <v>698</v>
      </c>
      <c r="EB555" s="27" t="s">
        <v>698</v>
      </c>
      <c r="EC555" s="27" t="s">
        <v>698</v>
      </c>
      <c r="ED555" s="27" t="s">
        <v>698</v>
      </c>
      <c r="EE555" s="27" t="s">
        <v>698</v>
      </c>
      <c r="EF555" s="27" t="s">
        <v>698</v>
      </c>
      <c r="EG555" s="27" t="s">
        <v>694</v>
      </c>
      <c r="EH555" s="27" t="s">
        <v>698</v>
      </c>
      <c r="EI555" s="27" t="s">
        <v>698</v>
      </c>
      <c r="EJ555" s="27" t="s">
        <v>698</v>
      </c>
      <c r="EK555" s="27" t="s">
        <v>698</v>
      </c>
      <c r="EL555" s="27" t="s">
        <v>698</v>
      </c>
      <c r="EM555" s="27" t="s">
        <v>698</v>
      </c>
      <c r="EN555" s="27" t="s">
        <v>698</v>
      </c>
      <c r="EO555" s="27" t="s">
        <v>698</v>
      </c>
      <c r="EP555" s="27" t="s">
        <v>698</v>
      </c>
      <c r="EQ555" s="27" t="s">
        <v>698</v>
      </c>
      <c r="ER555" s="27" t="s">
        <v>698</v>
      </c>
      <c r="ES555" s="27" t="s">
        <v>698</v>
      </c>
      <c r="ET555" s="27" t="s">
        <v>698</v>
      </c>
      <c r="EU555" s="27" t="s">
        <v>698</v>
      </c>
      <c r="EV555" s="27" t="s">
        <v>698</v>
      </c>
      <c r="EW555" s="27" t="s">
        <v>698</v>
      </c>
      <c r="EX555" s="27" t="s">
        <v>698</v>
      </c>
      <c r="EY555" s="27" t="s">
        <v>698</v>
      </c>
      <c r="EZ555" s="27" t="s">
        <v>698</v>
      </c>
      <c r="FA555" s="27" t="s">
        <v>698</v>
      </c>
      <c r="FB555" s="27" t="s">
        <v>698</v>
      </c>
      <c r="FC555" s="27" t="s">
        <v>698</v>
      </c>
      <c r="FD555" s="27" t="s">
        <v>698</v>
      </c>
      <c r="FE555" s="27" t="s">
        <v>694</v>
      </c>
      <c r="FF555" s="27" t="s">
        <v>698</v>
      </c>
      <c r="FG555" s="27" t="s">
        <v>698</v>
      </c>
      <c r="FH555" s="27" t="s">
        <v>698</v>
      </c>
      <c r="FI555" s="27" t="s">
        <v>698</v>
      </c>
      <c r="FJ555" s="27" t="s">
        <v>694</v>
      </c>
      <c r="FK555" s="27" t="s">
        <v>698</v>
      </c>
      <c r="FL555" s="27" t="s">
        <v>698</v>
      </c>
      <c r="FM555" s="27" t="s">
        <v>698</v>
      </c>
      <c r="FN555" s="27" t="s">
        <v>694</v>
      </c>
      <c r="FO555" s="72" t="s">
        <v>1175</v>
      </c>
      <c r="FP555" s="72" t="s">
        <v>698</v>
      </c>
      <c r="FQ555" s="72" t="s">
        <v>1176</v>
      </c>
      <c r="FR555" s="72" t="s">
        <v>2116</v>
      </c>
      <c r="FS555" s="72" t="s">
        <v>1178</v>
      </c>
      <c r="FT555" s="72" t="s">
        <v>698</v>
      </c>
      <c r="FU555" s="72" t="s">
        <v>698</v>
      </c>
      <c r="FV555" s="72" t="s">
        <v>698</v>
      </c>
      <c r="FW555" s="78" t="s">
        <v>698</v>
      </c>
      <c r="FX555" s="78" t="s">
        <v>698</v>
      </c>
      <c r="FY555" s="72" t="s">
        <v>698</v>
      </c>
      <c r="FZ555" s="90"/>
      <c r="GA555" s="90"/>
      <c r="GB555" s="90"/>
      <c r="GC555" s="90"/>
      <c r="GD555" s="90"/>
      <c r="GE555" s="90"/>
      <c r="GF555" s="90"/>
      <c r="GG555" s="90"/>
      <c r="GH555" s="105" t="s">
        <v>1179</v>
      </c>
      <c r="GI555" s="106"/>
      <c r="GJ555" s="27"/>
      <c r="GK555" s="28"/>
      <c r="GL555" s="27"/>
    </row>
    <row r="556" spans="1:194" x14ac:dyDescent="0.25">
      <c r="A556" s="71" t="str">
        <f t="shared" si="53"/>
        <v>Expenditure: Operational Cost - Servitudes and Land Surveys</v>
      </c>
      <c r="B556" s="27" t="s">
        <v>1190</v>
      </c>
      <c r="C556" s="27" t="str">
        <f t="shared" si="54"/>
        <v>IE010050000000000000000000000000000000</v>
      </c>
      <c r="D556" s="23" t="s">
        <v>1166</v>
      </c>
      <c r="E556" s="23" t="s">
        <v>724</v>
      </c>
      <c r="F556" s="23" t="s">
        <v>1045</v>
      </c>
      <c r="G556" s="23" t="s">
        <v>697</v>
      </c>
      <c r="H556" s="23" t="s">
        <v>697</v>
      </c>
      <c r="I556" s="23" t="s">
        <v>697</v>
      </c>
      <c r="J556" s="23" t="s">
        <v>697</v>
      </c>
      <c r="K556" s="23" t="s">
        <v>697</v>
      </c>
      <c r="L556" s="23" t="s">
        <v>697</v>
      </c>
      <c r="M556" s="23" t="s">
        <v>697</v>
      </c>
      <c r="N556" s="23" t="s">
        <v>697</v>
      </c>
      <c r="O556" s="23" t="s">
        <v>697</v>
      </c>
      <c r="P556" s="23" t="s">
        <v>697</v>
      </c>
      <c r="Q556" s="27">
        <v>0</v>
      </c>
      <c r="R556" s="27" t="s">
        <v>704</v>
      </c>
      <c r="S556" s="27" t="s">
        <v>698</v>
      </c>
      <c r="T556" s="28" t="s">
        <v>694</v>
      </c>
      <c r="U556" s="28"/>
      <c r="V556" s="27" t="s">
        <v>2470</v>
      </c>
      <c r="W556" s="27" t="s">
        <v>905</v>
      </c>
      <c r="X556" s="27"/>
      <c r="Y556" s="27" t="s">
        <v>2471</v>
      </c>
      <c r="Z556" s="27"/>
      <c r="AA556" s="27"/>
      <c r="AB556" s="27"/>
      <c r="AC556" s="27"/>
      <c r="AD556" s="27"/>
      <c r="AE556" s="27"/>
      <c r="AF556" s="27"/>
      <c r="AG556" s="27"/>
      <c r="AH556" s="27"/>
      <c r="AI556" s="27" t="s">
        <v>2472</v>
      </c>
      <c r="AJ556" s="28" t="s">
        <v>704</v>
      </c>
      <c r="AK556" s="27" t="s">
        <v>698</v>
      </c>
      <c r="AL556" s="27" t="s">
        <v>698</v>
      </c>
      <c r="AM556" s="27" t="s">
        <v>698</v>
      </c>
      <c r="AN556" s="27" t="s">
        <v>698</v>
      </c>
      <c r="AO556" s="27" t="s">
        <v>698</v>
      </c>
      <c r="AP556" s="27" t="s">
        <v>698</v>
      </c>
      <c r="AQ556" s="27" t="s">
        <v>698</v>
      </c>
      <c r="AR556" s="27" t="s">
        <v>698</v>
      </c>
      <c r="AS556" s="27" t="s">
        <v>698</v>
      </c>
      <c r="AT556" s="27" t="s">
        <v>698</v>
      </c>
      <c r="AU556" s="27" t="s">
        <v>698</v>
      </c>
      <c r="AV556" s="27" t="s">
        <v>698</v>
      </c>
      <c r="AW556" s="27" t="s">
        <v>698</v>
      </c>
      <c r="AX556" s="27" t="s">
        <v>698</v>
      </c>
      <c r="AY556" s="27" t="s">
        <v>698</v>
      </c>
      <c r="AZ556" s="27" t="s">
        <v>698</v>
      </c>
      <c r="BA556" s="27" t="s">
        <v>698</v>
      </c>
      <c r="BB556" s="27" t="s">
        <v>698</v>
      </c>
      <c r="BC556" s="27" t="s">
        <v>698</v>
      </c>
      <c r="BD556" s="27" t="s">
        <v>698</v>
      </c>
      <c r="BE556" s="27" t="s">
        <v>698</v>
      </c>
      <c r="BF556" s="27" t="s">
        <v>698</v>
      </c>
      <c r="BG556" s="27" t="s">
        <v>698</v>
      </c>
      <c r="BH556" s="27" t="s">
        <v>698</v>
      </c>
      <c r="BI556" s="27" t="s">
        <v>698</v>
      </c>
      <c r="BJ556" s="27" t="s">
        <v>698</v>
      </c>
      <c r="BK556" s="27" t="s">
        <v>698</v>
      </c>
      <c r="BL556" s="27" t="s">
        <v>698</v>
      </c>
      <c r="BM556" s="27" t="s">
        <v>698</v>
      </c>
      <c r="BN556" s="27" t="s">
        <v>698</v>
      </c>
      <c r="BO556" s="27" t="s">
        <v>698</v>
      </c>
      <c r="BP556" s="27" t="s">
        <v>698</v>
      </c>
      <c r="BQ556" s="27" t="s">
        <v>698</v>
      </c>
      <c r="BR556" s="27" t="s">
        <v>698</v>
      </c>
      <c r="BS556" s="27" t="s">
        <v>698</v>
      </c>
      <c r="BT556" s="27" t="s">
        <v>698</v>
      </c>
      <c r="BU556" s="27" t="s">
        <v>698</v>
      </c>
      <c r="BV556" s="27" t="s">
        <v>698</v>
      </c>
      <c r="BW556" s="27" t="s">
        <v>698</v>
      </c>
      <c r="BX556" s="27" t="s">
        <v>698</v>
      </c>
      <c r="BY556" s="27" t="s">
        <v>698</v>
      </c>
      <c r="BZ556" s="27" t="s">
        <v>698</v>
      </c>
      <c r="CA556" s="27" t="s">
        <v>698</v>
      </c>
      <c r="CB556" s="27" t="s">
        <v>698</v>
      </c>
      <c r="CC556" s="27" t="s">
        <v>698</v>
      </c>
      <c r="CD556" s="27" t="s">
        <v>698</v>
      </c>
      <c r="CE556" s="27" t="s">
        <v>698</v>
      </c>
      <c r="CF556" s="27" t="s">
        <v>698</v>
      </c>
      <c r="CG556" s="27" t="s">
        <v>698</v>
      </c>
      <c r="CH556" s="27" t="s">
        <v>704</v>
      </c>
      <c r="CI556" s="27" t="s">
        <v>698</v>
      </c>
      <c r="CJ556" s="27" t="s">
        <v>698</v>
      </c>
      <c r="CK556" s="27" t="s">
        <v>698</v>
      </c>
      <c r="CL556" s="27" t="s">
        <v>698</v>
      </c>
      <c r="CM556" s="27" t="s">
        <v>698</v>
      </c>
      <c r="CN556" s="27" t="s">
        <v>698</v>
      </c>
      <c r="CO556" s="27" t="s">
        <v>698</v>
      </c>
      <c r="CP556" s="27" t="s">
        <v>698</v>
      </c>
      <c r="CQ556" s="27" t="s">
        <v>698</v>
      </c>
      <c r="CR556" s="27" t="s">
        <v>698</v>
      </c>
      <c r="CS556" s="27" t="s">
        <v>704</v>
      </c>
      <c r="CT556" s="27" t="s">
        <v>698</v>
      </c>
      <c r="CU556" s="27" t="s">
        <v>698</v>
      </c>
      <c r="CV556" s="27" t="s">
        <v>698</v>
      </c>
      <c r="CW556" s="27" t="s">
        <v>698</v>
      </c>
      <c r="CX556" s="27" t="s">
        <v>698</v>
      </c>
      <c r="CY556" s="27" t="s">
        <v>698</v>
      </c>
      <c r="CZ556" s="27" t="s">
        <v>698</v>
      </c>
      <c r="DA556" s="27" t="s">
        <v>698</v>
      </c>
      <c r="DB556" s="27" t="s">
        <v>704</v>
      </c>
      <c r="DC556" s="27" t="s">
        <v>704</v>
      </c>
      <c r="DD556" s="27" t="s">
        <v>704</v>
      </c>
      <c r="DE556" s="27" t="s">
        <v>704</v>
      </c>
      <c r="DF556" s="27" t="s">
        <v>698</v>
      </c>
      <c r="DG556" s="27" t="s">
        <v>698</v>
      </c>
      <c r="DH556" s="27" t="s">
        <v>698</v>
      </c>
      <c r="DI556" s="27" t="s">
        <v>698</v>
      </c>
      <c r="DJ556" s="27" t="s">
        <v>698</v>
      </c>
      <c r="DK556" s="27" t="s">
        <v>698</v>
      </c>
      <c r="DL556" s="27" t="s">
        <v>698</v>
      </c>
      <c r="DM556" s="27" t="s">
        <v>698</v>
      </c>
      <c r="DN556" s="27" t="s">
        <v>698</v>
      </c>
      <c r="DO556" s="27" t="s">
        <v>698</v>
      </c>
      <c r="DP556" s="27" t="s">
        <v>698</v>
      </c>
      <c r="DQ556" s="27" t="s">
        <v>698</v>
      </c>
      <c r="DR556" s="27" t="s">
        <v>698</v>
      </c>
      <c r="DS556" s="27"/>
      <c r="DT556" s="27" t="s">
        <v>698</v>
      </c>
      <c r="DU556" s="27" t="s">
        <v>698</v>
      </c>
      <c r="DV556" s="27" t="s">
        <v>698</v>
      </c>
      <c r="DW556" s="27" t="s">
        <v>698</v>
      </c>
      <c r="DX556" s="27" t="s">
        <v>698</v>
      </c>
      <c r="DY556" s="27" t="s">
        <v>698</v>
      </c>
      <c r="DZ556" s="27" t="s">
        <v>698</v>
      </c>
      <c r="EA556" s="27" t="s">
        <v>698</v>
      </c>
      <c r="EB556" s="27" t="s">
        <v>698</v>
      </c>
      <c r="EC556" s="27" t="s">
        <v>698</v>
      </c>
      <c r="ED556" s="27" t="s">
        <v>698</v>
      </c>
      <c r="EE556" s="27" t="s">
        <v>698</v>
      </c>
      <c r="EF556" s="27" t="s">
        <v>698</v>
      </c>
      <c r="EG556" s="27" t="s">
        <v>694</v>
      </c>
      <c r="EH556" s="27" t="s">
        <v>698</v>
      </c>
      <c r="EI556" s="27" t="s">
        <v>698</v>
      </c>
      <c r="EJ556" s="27" t="s">
        <v>698</v>
      </c>
      <c r="EK556" s="27" t="s">
        <v>698</v>
      </c>
      <c r="EL556" s="27" t="s">
        <v>698</v>
      </c>
      <c r="EM556" s="27" t="s">
        <v>698</v>
      </c>
      <c r="EN556" s="27" t="s">
        <v>698</v>
      </c>
      <c r="EO556" s="27" t="s">
        <v>698</v>
      </c>
      <c r="EP556" s="27" t="s">
        <v>698</v>
      </c>
      <c r="EQ556" s="27" t="s">
        <v>698</v>
      </c>
      <c r="ER556" s="27" t="s">
        <v>698</v>
      </c>
      <c r="ES556" s="27" t="s">
        <v>698</v>
      </c>
      <c r="ET556" s="27" t="s">
        <v>698</v>
      </c>
      <c r="EU556" s="27" t="s">
        <v>698</v>
      </c>
      <c r="EV556" s="27" t="s">
        <v>698</v>
      </c>
      <c r="EW556" s="27" t="s">
        <v>698</v>
      </c>
      <c r="EX556" s="27" t="s">
        <v>698</v>
      </c>
      <c r="EY556" s="27" t="s">
        <v>698</v>
      </c>
      <c r="EZ556" s="27" t="s">
        <v>698</v>
      </c>
      <c r="FA556" s="27" t="s">
        <v>698</v>
      </c>
      <c r="FB556" s="27" t="s">
        <v>698</v>
      </c>
      <c r="FC556" s="27" t="s">
        <v>698</v>
      </c>
      <c r="FD556" s="27" t="s">
        <v>698</v>
      </c>
      <c r="FE556" s="27" t="s">
        <v>694</v>
      </c>
      <c r="FF556" s="27" t="s">
        <v>698</v>
      </c>
      <c r="FG556" s="27" t="s">
        <v>698</v>
      </c>
      <c r="FH556" s="27" t="s">
        <v>698</v>
      </c>
      <c r="FI556" s="27" t="s">
        <v>698</v>
      </c>
      <c r="FJ556" s="27" t="s">
        <v>694</v>
      </c>
      <c r="FK556" s="27" t="s">
        <v>698</v>
      </c>
      <c r="FL556" s="27" t="s">
        <v>698</v>
      </c>
      <c r="FM556" s="27" t="s">
        <v>698</v>
      </c>
      <c r="FN556" s="27" t="s">
        <v>694</v>
      </c>
      <c r="FO556" s="72" t="s">
        <v>1175</v>
      </c>
      <c r="FP556" s="72" t="s">
        <v>698</v>
      </c>
      <c r="FQ556" s="72" t="s">
        <v>1176</v>
      </c>
      <c r="FR556" s="72" t="s">
        <v>2116</v>
      </c>
      <c r="FS556" s="72" t="s">
        <v>1178</v>
      </c>
      <c r="FT556" s="72" t="s">
        <v>698</v>
      </c>
      <c r="FU556" s="72" t="s">
        <v>698</v>
      </c>
      <c r="FV556" s="72" t="s">
        <v>698</v>
      </c>
      <c r="FW556" s="78" t="s">
        <v>698</v>
      </c>
      <c r="FX556" s="78" t="s">
        <v>698</v>
      </c>
      <c r="FY556" s="72" t="s">
        <v>698</v>
      </c>
      <c r="FZ556" s="90"/>
      <c r="GA556" s="90"/>
      <c r="GB556" s="90"/>
      <c r="GC556" s="90"/>
      <c r="GD556" s="90"/>
      <c r="GE556" s="90"/>
      <c r="GF556" s="90"/>
      <c r="GG556" s="90"/>
      <c r="GH556" s="105" t="s">
        <v>1179</v>
      </c>
      <c r="GI556" s="106"/>
      <c r="GJ556" s="27"/>
      <c r="GK556" s="28"/>
      <c r="GL556" s="27"/>
    </row>
    <row r="557" spans="1:194" x14ac:dyDescent="0.25">
      <c r="A557" s="71" t="str">
        <f t="shared" si="53"/>
        <v>Expenditure: Operational Cost - Signage</v>
      </c>
      <c r="B557" s="27" t="s">
        <v>1190</v>
      </c>
      <c r="C557" s="27" t="str">
        <f t="shared" si="54"/>
        <v>IE010051000000000000000000000000000000</v>
      </c>
      <c r="D557" s="23" t="s">
        <v>1166</v>
      </c>
      <c r="E557" s="23" t="s">
        <v>724</v>
      </c>
      <c r="F557" s="23" t="s">
        <v>1046</v>
      </c>
      <c r="G557" s="23" t="s">
        <v>697</v>
      </c>
      <c r="H557" s="23" t="s">
        <v>697</v>
      </c>
      <c r="I557" s="23" t="s">
        <v>697</v>
      </c>
      <c r="J557" s="23" t="s">
        <v>697</v>
      </c>
      <c r="K557" s="23" t="s">
        <v>697</v>
      </c>
      <c r="L557" s="23" t="s">
        <v>697</v>
      </c>
      <c r="M557" s="23" t="s">
        <v>697</v>
      </c>
      <c r="N557" s="23" t="s">
        <v>697</v>
      </c>
      <c r="O557" s="23" t="s">
        <v>697</v>
      </c>
      <c r="P557" s="23" t="s">
        <v>697</v>
      </c>
      <c r="Q557" s="27">
        <v>0</v>
      </c>
      <c r="R557" s="27" t="s">
        <v>704</v>
      </c>
      <c r="S557" s="27" t="s">
        <v>698</v>
      </c>
      <c r="T557" s="28" t="s">
        <v>694</v>
      </c>
      <c r="U557" s="28"/>
      <c r="V557" s="27" t="s">
        <v>2473</v>
      </c>
      <c r="W557" s="27" t="s">
        <v>905</v>
      </c>
      <c r="X557" s="27"/>
      <c r="Y557" s="27" t="s">
        <v>2474</v>
      </c>
      <c r="Z557" s="27"/>
      <c r="AA557" s="27"/>
      <c r="AB557" s="27"/>
      <c r="AC557" s="27"/>
      <c r="AD557" s="27"/>
      <c r="AE557" s="27"/>
      <c r="AF557" s="27"/>
      <c r="AG557" s="27"/>
      <c r="AH557" s="27"/>
      <c r="AI557" s="27" t="s">
        <v>2475</v>
      </c>
      <c r="AJ557" s="28" t="s">
        <v>704</v>
      </c>
      <c r="AK557" s="27" t="s">
        <v>704</v>
      </c>
      <c r="AL557" s="27" t="s">
        <v>704</v>
      </c>
      <c r="AM557" s="27" t="s">
        <v>704</v>
      </c>
      <c r="AN557" s="27" t="s">
        <v>704</v>
      </c>
      <c r="AO557" s="27" t="s">
        <v>704</v>
      </c>
      <c r="AP557" s="27" t="s">
        <v>704</v>
      </c>
      <c r="AQ557" s="27" t="s">
        <v>704</v>
      </c>
      <c r="AR557" s="27" t="s">
        <v>704</v>
      </c>
      <c r="AS557" s="27" t="s">
        <v>704</v>
      </c>
      <c r="AT557" s="27" t="s">
        <v>704</v>
      </c>
      <c r="AU557" s="27" t="s">
        <v>704</v>
      </c>
      <c r="AV557" s="27" t="s">
        <v>704</v>
      </c>
      <c r="AW557" s="27" t="s">
        <v>704</v>
      </c>
      <c r="AX557" s="27" t="s">
        <v>704</v>
      </c>
      <c r="AY557" s="27" t="s">
        <v>704</v>
      </c>
      <c r="AZ557" s="27" t="s">
        <v>704</v>
      </c>
      <c r="BA557" s="27" t="s">
        <v>704</v>
      </c>
      <c r="BB557" s="27" t="s">
        <v>704</v>
      </c>
      <c r="BC557" s="27" t="s">
        <v>704</v>
      </c>
      <c r="BD557" s="27" t="s">
        <v>704</v>
      </c>
      <c r="BE557" s="27" t="s">
        <v>704</v>
      </c>
      <c r="BF557" s="27" t="s">
        <v>704</v>
      </c>
      <c r="BG557" s="27" t="s">
        <v>704</v>
      </c>
      <c r="BH557" s="27" t="s">
        <v>704</v>
      </c>
      <c r="BI557" s="27" t="s">
        <v>704</v>
      </c>
      <c r="BJ557" s="27" t="s">
        <v>704</v>
      </c>
      <c r="BK557" s="27" t="s">
        <v>704</v>
      </c>
      <c r="BL557" s="27" t="s">
        <v>704</v>
      </c>
      <c r="BM557" s="27" t="s">
        <v>704</v>
      </c>
      <c r="BN557" s="27" t="s">
        <v>704</v>
      </c>
      <c r="BO557" s="27" t="s">
        <v>704</v>
      </c>
      <c r="BP557" s="27" t="s">
        <v>704</v>
      </c>
      <c r="BQ557" s="27" t="s">
        <v>704</v>
      </c>
      <c r="BR557" s="27" t="s">
        <v>704</v>
      </c>
      <c r="BS557" s="27" t="s">
        <v>704</v>
      </c>
      <c r="BT557" s="27" t="s">
        <v>704</v>
      </c>
      <c r="BU557" s="27" t="s">
        <v>704</v>
      </c>
      <c r="BV557" s="27" t="s">
        <v>704</v>
      </c>
      <c r="BW557" s="27" t="s">
        <v>704</v>
      </c>
      <c r="BX557" s="27" t="s">
        <v>704</v>
      </c>
      <c r="BY557" s="27" t="s">
        <v>704</v>
      </c>
      <c r="BZ557" s="27" t="s">
        <v>704</v>
      </c>
      <c r="CA557" s="27" t="s">
        <v>704</v>
      </c>
      <c r="CB557" s="27" t="s">
        <v>704</v>
      </c>
      <c r="CC557" s="27" t="s">
        <v>704</v>
      </c>
      <c r="CD557" s="27" t="s">
        <v>704</v>
      </c>
      <c r="CE557" s="27" t="s">
        <v>704</v>
      </c>
      <c r="CF557" s="27" t="s">
        <v>704</v>
      </c>
      <c r="CG557" s="27" t="s">
        <v>704</v>
      </c>
      <c r="CH557" s="27" t="s">
        <v>704</v>
      </c>
      <c r="CI557" s="27" t="s">
        <v>704</v>
      </c>
      <c r="CJ557" s="27" t="s">
        <v>704</v>
      </c>
      <c r="CK557" s="27" t="s">
        <v>704</v>
      </c>
      <c r="CL557" s="27" t="s">
        <v>704</v>
      </c>
      <c r="CM557" s="27" t="s">
        <v>704</v>
      </c>
      <c r="CN557" s="27" t="s">
        <v>704</v>
      </c>
      <c r="CO557" s="27" t="s">
        <v>704</v>
      </c>
      <c r="CP557" s="27" t="s">
        <v>704</v>
      </c>
      <c r="CQ557" s="27" t="s">
        <v>704</v>
      </c>
      <c r="CR557" s="27" t="s">
        <v>704</v>
      </c>
      <c r="CS557" s="27" t="s">
        <v>704</v>
      </c>
      <c r="CT557" s="27" t="s">
        <v>704</v>
      </c>
      <c r="CU557" s="27" t="s">
        <v>704</v>
      </c>
      <c r="CV557" s="27" t="s">
        <v>704</v>
      </c>
      <c r="CW557" s="27" t="s">
        <v>704</v>
      </c>
      <c r="CX557" s="27" t="s">
        <v>704</v>
      </c>
      <c r="CY557" s="27" t="s">
        <v>704</v>
      </c>
      <c r="CZ557" s="27" t="s">
        <v>704</v>
      </c>
      <c r="DA557" s="27" t="s">
        <v>704</v>
      </c>
      <c r="DB557" s="27" t="s">
        <v>704</v>
      </c>
      <c r="DC557" s="27" t="s">
        <v>704</v>
      </c>
      <c r="DD557" s="27" t="s">
        <v>704</v>
      </c>
      <c r="DE557" s="27" t="s">
        <v>704</v>
      </c>
      <c r="DF557" s="27" t="s">
        <v>704</v>
      </c>
      <c r="DG557" s="27" t="s">
        <v>704</v>
      </c>
      <c r="DH557" s="27" t="s">
        <v>704</v>
      </c>
      <c r="DI557" s="27" t="s">
        <v>704</v>
      </c>
      <c r="DJ557" s="27" t="s">
        <v>704</v>
      </c>
      <c r="DK557" s="27" t="s">
        <v>704</v>
      </c>
      <c r="DL557" s="27" t="s">
        <v>704</v>
      </c>
      <c r="DM557" s="27" t="s">
        <v>704</v>
      </c>
      <c r="DN557" s="27" t="s">
        <v>704</v>
      </c>
      <c r="DO557" s="27" t="s">
        <v>704</v>
      </c>
      <c r="DP557" s="27" t="s">
        <v>704</v>
      </c>
      <c r="DQ557" s="27" t="s">
        <v>704</v>
      </c>
      <c r="DR557" s="27" t="s">
        <v>704</v>
      </c>
      <c r="DS557" s="27"/>
      <c r="DT557" s="27" t="s">
        <v>704</v>
      </c>
      <c r="DU557" s="27" t="s">
        <v>704</v>
      </c>
      <c r="DV557" s="27" t="s">
        <v>704</v>
      </c>
      <c r="DW557" s="27" t="s">
        <v>704</v>
      </c>
      <c r="DX557" s="27" t="s">
        <v>704</v>
      </c>
      <c r="DY557" s="27" t="s">
        <v>704</v>
      </c>
      <c r="DZ557" s="27" t="s">
        <v>704</v>
      </c>
      <c r="EA557" s="27" t="s">
        <v>704</v>
      </c>
      <c r="EB557" s="27" t="s">
        <v>704</v>
      </c>
      <c r="EC557" s="27" t="s">
        <v>704</v>
      </c>
      <c r="ED557" s="27" t="s">
        <v>704</v>
      </c>
      <c r="EE557" s="27" t="s">
        <v>704</v>
      </c>
      <c r="EF557" s="27" t="s">
        <v>704</v>
      </c>
      <c r="EG557" s="27" t="s">
        <v>694</v>
      </c>
      <c r="EH557" s="27" t="s">
        <v>704</v>
      </c>
      <c r="EI557" s="27" t="s">
        <v>704</v>
      </c>
      <c r="EJ557" s="27" t="s">
        <v>704</v>
      </c>
      <c r="EK557" s="27" t="s">
        <v>704</v>
      </c>
      <c r="EL557" s="27" t="s">
        <v>704</v>
      </c>
      <c r="EM557" s="27" t="s">
        <v>704</v>
      </c>
      <c r="EN557" s="27" t="s">
        <v>704</v>
      </c>
      <c r="EO557" s="27" t="s">
        <v>704</v>
      </c>
      <c r="EP557" s="27" t="s">
        <v>704</v>
      </c>
      <c r="EQ557" s="27" t="s">
        <v>704</v>
      </c>
      <c r="ER557" s="27" t="s">
        <v>704</v>
      </c>
      <c r="ES557" s="27" t="s">
        <v>704</v>
      </c>
      <c r="ET557" s="27" t="s">
        <v>704</v>
      </c>
      <c r="EU557" s="27" t="s">
        <v>704</v>
      </c>
      <c r="EV557" s="27" t="s">
        <v>704</v>
      </c>
      <c r="EW557" s="27" t="s">
        <v>704</v>
      </c>
      <c r="EX557" s="27" t="s">
        <v>704</v>
      </c>
      <c r="EY557" s="27" t="s">
        <v>704</v>
      </c>
      <c r="EZ557" s="27" t="s">
        <v>704</v>
      </c>
      <c r="FA557" s="27" t="s">
        <v>704</v>
      </c>
      <c r="FB557" s="27" t="s">
        <v>704</v>
      </c>
      <c r="FC557" s="27" t="s">
        <v>704</v>
      </c>
      <c r="FD557" s="27" t="s">
        <v>704</v>
      </c>
      <c r="FE557" s="27" t="s">
        <v>694</v>
      </c>
      <c r="FF557" s="27" t="s">
        <v>704</v>
      </c>
      <c r="FG557" s="27" t="s">
        <v>704</v>
      </c>
      <c r="FH557" s="27" t="s">
        <v>704</v>
      </c>
      <c r="FI557" s="27" t="s">
        <v>704</v>
      </c>
      <c r="FJ557" s="27" t="s">
        <v>694</v>
      </c>
      <c r="FK557" s="27" t="s">
        <v>704</v>
      </c>
      <c r="FL557" s="27" t="s">
        <v>704</v>
      </c>
      <c r="FM557" s="27" t="s">
        <v>704</v>
      </c>
      <c r="FN557" s="27" t="s">
        <v>694</v>
      </c>
      <c r="FO557" s="72" t="s">
        <v>1175</v>
      </c>
      <c r="FP557" s="72" t="s">
        <v>698</v>
      </c>
      <c r="FQ557" s="72" t="s">
        <v>1176</v>
      </c>
      <c r="FR557" s="72" t="s">
        <v>2116</v>
      </c>
      <c r="FS557" s="72" t="s">
        <v>1178</v>
      </c>
      <c r="FT557" s="72" t="s">
        <v>698</v>
      </c>
      <c r="FU557" s="72" t="s">
        <v>698</v>
      </c>
      <c r="FV557" s="72" t="s">
        <v>698</v>
      </c>
      <c r="FW557" s="78" t="s">
        <v>698</v>
      </c>
      <c r="FX557" s="78" t="s">
        <v>698</v>
      </c>
      <c r="FY557" s="72" t="s">
        <v>698</v>
      </c>
      <c r="FZ557" s="90"/>
      <c r="GA557" s="90"/>
      <c r="GB557" s="90"/>
      <c r="GC557" s="90"/>
      <c r="GD557" s="90"/>
      <c r="GE557" s="90"/>
      <c r="GF557" s="90"/>
      <c r="GG557" s="90"/>
      <c r="GH557" s="105" t="s">
        <v>1179</v>
      </c>
      <c r="GI557" s="106"/>
      <c r="GJ557" s="27"/>
      <c r="GK557" s="28"/>
      <c r="GL557" s="27"/>
    </row>
    <row r="558" spans="1:194" x14ac:dyDescent="0.25">
      <c r="A558" s="71" t="str">
        <f t="shared" si="53"/>
        <v>Expenditure: Operational Cost - Storage of Files (Archiving)</v>
      </c>
      <c r="B558" s="27" t="s">
        <v>1190</v>
      </c>
      <c r="C558" s="27" t="str">
        <f t="shared" si="54"/>
        <v>IE010052000000000000000000000000000000</v>
      </c>
      <c r="D558" s="23" t="s">
        <v>1166</v>
      </c>
      <c r="E558" s="23" t="s">
        <v>724</v>
      </c>
      <c r="F558" s="23" t="s">
        <v>1047</v>
      </c>
      <c r="G558" s="23" t="s">
        <v>697</v>
      </c>
      <c r="H558" s="23" t="s">
        <v>697</v>
      </c>
      <c r="I558" s="23" t="s">
        <v>697</v>
      </c>
      <c r="J558" s="23" t="s">
        <v>697</v>
      </c>
      <c r="K558" s="23" t="s">
        <v>697</v>
      </c>
      <c r="L558" s="23" t="s">
        <v>697</v>
      </c>
      <c r="M558" s="23" t="s">
        <v>697</v>
      </c>
      <c r="N558" s="23" t="s">
        <v>697</v>
      </c>
      <c r="O558" s="23" t="s">
        <v>697</v>
      </c>
      <c r="P558" s="23" t="s">
        <v>697</v>
      </c>
      <c r="Q558" s="27">
        <v>0</v>
      </c>
      <c r="R558" s="27" t="s">
        <v>704</v>
      </c>
      <c r="S558" s="27" t="s">
        <v>698</v>
      </c>
      <c r="T558" s="28" t="s">
        <v>694</v>
      </c>
      <c r="U558" s="28"/>
      <c r="V558" s="27" t="s">
        <v>2476</v>
      </c>
      <c r="W558" s="27" t="s">
        <v>905</v>
      </c>
      <c r="X558" s="27"/>
      <c r="Y558" s="27" t="s">
        <v>2477</v>
      </c>
      <c r="Z558" s="27"/>
      <c r="AA558" s="27"/>
      <c r="AB558" s="27"/>
      <c r="AC558" s="27"/>
      <c r="AD558" s="27"/>
      <c r="AE558" s="27"/>
      <c r="AF558" s="27"/>
      <c r="AG558" s="27"/>
      <c r="AH558" s="27"/>
      <c r="AI558" s="27" t="s">
        <v>2478</v>
      </c>
      <c r="AJ558" s="28" t="s">
        <v>704</v>
      </c>
      <c r="AK558" s="27" t="s">
        <v>704</v>
      </c>
      <c r="AL558" s="27" t="s">
        <v>704</v>
      </c>
      <c r="AM558" s="27" t="s">
        <v>704</v>
      </c>
      <c r="AN558" s="27" t="s">
        <v>704</v>
      </c>
      <c r="AO558" s="27" t="s">
        <v>704</v>
      </c>
      <c r="AP558" s="27" t="s">
        <v>704</v>
      </c>
      <c r="AQ558" s="27" t="s">
        <v>704</v>
      </c>
      <c r="AR558" s="27" t="s">
        <v>704</v>
      </c>
      <c r="AS558" s="27" t="s">
        <v>704</v>
      </c>
      <c r="AT558" s="27" t="s">
        <v>704</v>
      </c>
      <c r="AU558" s="27" t="s">
        <v>704</v>
      </c>
      <c r="AV558" s="27" t="s">
        <v>704</v>
      </c>
      <c r="AW558" s="27" t="s">
        <v>704</v>
      </c>
      <c r="AX558" s="27" t="s">
        <v>704</v>
      </c>
      <c r="AY558" s="27" t="s">
        <v>704</v>
      </c>
      <c r="AZ558" s="27" t="s">
        <v>704</v>
      </c>
      <c r="BA558" s="27" t="s">
        <v>704</v>
      </c>
      <c r="BB558" s="27" t="s">
        <v>704</v>
      </c>
      <c r="BC558" s="27" t="s">
        <v>704</v>
      </c>
      <c r="BD558" s="27" t="s">
        <v>704</v>
      </c>
      <c r="BE558" s="27" t="s">
        <v>704</v>
      </c>
      <c r="BF558" s="27" t="s">
        <v>704</v>
      </c>
      <c r="BG558" s="27" t="s">
        <v>704</v>
      </c>
      <c r="BH558" s="27" t="s">
        <v>704</v>
      </c>
      <c r="BI558" s="27" t="s">
        <v>704</v>
      </c>
      <c r="BJ558" s="27" t="s">
        <v>704</v>
      </c>
      <c r="BK558" s="27" t="s">
        <v>704</v>
      </c>
      <c r="BL558" s="27" t="s">
        <v>704</v>
      </c>
      <c r="BM558" s="27" t="s">
        <v>704</v>
      </c>
      <c r="BN558" s="27" t="s">
        <v>704</v>
      </c>
      <c r="BO558" s="27" t="s">
        <v>704</v>
      </c>
      <c r="BP558" s="27" t="s">
        <v>704</v>
      </c>
      <c r="BQ558" s="27" t="s">
        <v>704</v>
      </c>
      <c r="BR558" s="27" t="s">
        <v>704</v>
      </c>
      <c r="BS558" s="27" t="s">
        <v>704</v>
      </c>
      <c r="BT558" s="27" t="s">
        <v>704</v>
      </c>
      <c r="BU558" s="27" t="s">
        <v>704</v>
      </c>
      <c r="BV558" s="27" t="s">
        <v>704</v>
      </c>
      <c r="BW558" s="27" t="s">
        <v>704</v>
      </c>
      <c r="BX558" s="27" t="s">
        <v>704</v>
      </c>
      <c r="BY558" s="27" t="s">
        <v>704</v>
      </c>
      <c r="BZ558" s="27" t="s">
        <v>704</v>
      </c>
      <c r="CA558" s="27" t="s">
        <v>704</v>
      </c>
      <c r="CB558" s="27" t="s">
        <v>704</v>
      </c>
      <c r="CC558" s="27" t="s">
        <v>704</v>
      </c>
      <c r="CD558" s="27" t="s">
        <v>704</v>
      </c>
      <c r="CE558" s="27" t="s">
        <v>704</v>
      </c>
      <c r="CF558" s="27" t="s">
        <v>704</v>
      </c>
      <c r="CG558" s="27" t="s">
        <v>704</v>
      </c>
      <c r="CH558" s="27" t="s">
        <v>704</v>
      </c>
      <c r="CI558" s="27" t="s">
        <v>704</v>
      </c>
      <c r="CJ558" s="27" t="s">
        <v>704</v>
      </c>
      <c r="CK558" s="27" t="s">
        <v>704</v>
      </c>
      <c r="CL558" s="27" t="s">
        <v>704</v>
      </c>
      <c r="CM558" s="27" t="s">
        <v>704</v>
      </c>
      <c r="CN558" s="27" t="s">
        <v>704</v>
      </c>
      <c r="CO558" s="27" t="s">
        <v>704</v>
      </c>
      <c r="CP558" s="27" t="s">
        <v>704</v>
      </c>
      <c r="CQ558" s="27" t="s">
        <v>704</v>
      </c>
      <c r="CR558" s="27" t="s">
        <v>704</v>
      </c>
      <c r="CS558" s="27" t="s">
        <v>704</v>
      </c>
      <c r="CT558" s="27" t="s">
        <v>704</v>
      </c>
      <c r="CU558" s="27" t="s">
        <v>704</v>
      </c>
      <c r="CV558" s="27" t="s">
        <v>704</v>
      </c>
      <c r="CW558" s="27" t="s">
        <v>704</v>
      </c>
      <c r="CX558" s="27" t="s">
        <v>704</v>
      </c>
      <c r="CY558" s="27" t="s">
        <v>704</v>
      </c>
      <c r="CZ558" s="27" t="s">
        <v>704</v>
      </c>
      <c r="DA558" s="27" t="s">
        <v>704</v>
      </c>
      <c r="DB558" s="27" t="s">
        <v>698</v>
      </c>
      <c r="DC558" s="27" t="s">
        <v>698</v>
      </c>
      <c r="DD558" s="27" t="s">
        <v>698</v>
      </c>
      <c r="DE558" s="27" t="s">
        <v>698</v>
      </c>
      <c r="DF558" s="27" t="s">
        <v>704</v>
      </c>
      <c r="DG558" s="27" t="s">
        <v>704</v>
      </c>
      <c r="DH558" s="27" t="s">
        <v>704</v>
      </c>
      <c r="DI558" s="27" t="s">
        <v>704</v>
      </c>
      <c r="DJ558" s="27" t="s">
        <v>704</v>
      </c>
      <c r="DK558" s="27" t="s">
        <v>704</v>
      </c>
      <c r="DL558" s="27" t="s">
        <v>704</v>
      </c>
      <c r="DM558" s="27" t="s">
        <v>704</v>
      </c>
      <c r="DN558" s="27" t="s">
        <v>704</v>
      </c>
      <c r="DO558" s="27" t="s">
        <v>704</v>
      </c>
      <c r="DP558" s="27" t="s">
        <v>704</v>
      </c>
      <c r="DQ558" s="27" t="s">
        <v>704</v>
      </c>
      <c r="DR558" s="27" t="s">
        <v>704</v>
      </c>
      <c r="DS558" s="27"/>
      <c r="DT558" s="27" t="s">
        <v>704</v>
      </c>
      <c r="DU558" s="27" t="s">
        <v>704</v>
      </c>
      <c r="DV558" s="27" t="s">
        <v>704</v>
      </c>
      <c r="DW558" s="27" t="s">
        <v>704</v>
      </c>
      <c r="DX558" s="27" t="s">
        <v>704</v>
      </c>
      <c r="DY558" s="27" t="s">
        <v>704</v>
      </c>
      <c r="DZ558" s="27" t="s">
        <v>704</v>
      </c>
      <c r="EA558" s="27" t="s">
        <v>704</v>
      </c>
      <c r="EB558" s="27" t="s">
        <v>704</v>
      </c>
      <c r="EC558" s="27" t="s">
        <v>704</v>
      </c>
      <c r="ED558" s="27" t="s">
        <v>704</v>
      </c>
      <c r="EE558" s="27" t="s">
        <v>704</v>
      </c>
      <c r="EF558" s="27" t="s">
        <v>704</v>
      </c>
      <c r="EG558" s="27" t="s">
        <v>694</v>
      </c>
      <c r="EH558" s="27" t="s">
        <v>704</v>
      </c>
      <c r="EI558" s="27" t="s">
        <v>704</v>
      </c>
      <c r="EJ558" s="27" t="s">
        <v>704</v>
      </c>
      <c r="EK558" s="27" t="s">
        <v>704</v>
      </c>
      <c r="EL558" s="27" t="s">
        <v>704</v>
      </c>
      <c r="EM558" s="27" t="s">
        <v>704</v>
      </c>
      <c r="EN558" s="27" t="s">
        <v>704</v>
      </c>
      <c r="EO558" s="27" t="s">
        <v>704</v>
      </c>
      <c r="EP558" s="27" t="s">
        <v>704</v>
      </c>
      <c r="EQ558" s="27" t="s">
        <v>704</v>
      </c>
      <c r="ER558" s="27" t="s">
        <v>704</v>
      </c>
      <c r="ES558" s="27" t="s">
        <v>704</v>
      </c>
      <c r="ET558" s="27" t="s">
        <v>704</v>
      </c>
      <c r="EU558" s="27" t="s">
        <v>704</v>
      </c>
      <c r="EV558" s="27" t="s">
        <v>704</v>
      </c>
      <c r="EW558" s="27" t="s">
        <v>704</v>
      </c>
      <c r="EX558" s="27" t="s">
        <v>704</v>
      </c>
      <c r="EY558" s="27" t="s">
        <v>704</v>
      </c>
      <c r="EZ558" s="27" t="s">
        <v>704</v>
      </c>
      <c r="FA558" s="27" t="s">
        <v>704</v>
      </c>
      <c r="FB558" s="27" t="s">
        <v>704</v>
      </c>
      <c r="FC558" s="27" t="s">
        <v>704</v>
      </c>
      <c r="FD558" s="27" t="s">
        <v>704</v>
      </c>
      <c r="FE558" s="27" t="s">
        <v>694</v>
      </c>
      <c r="FF558" s="27" t="s">
        <v>704</v>
      </c>
      <c r="FG558" s="27" t="s">
        <v>704</v>
      </c>
      <c r="FH558" s="27" t="s">
        <v>704</v>
      </c>
      <c r="FI558" s="27" t="s">
        <v>704</v>
      </c>
      <c r="FJ558" s="27" t="s">
        <v>694</v>
      </c>
      <c r="FK558" s="27" t="s">
        <v>704</v>
      </c>
      <c r="FL558" s="27" t="s">
        <v>704</v>
      </c>
      <c r="FM558" s="27" t="s">
        <v>704</v>
      </c>
      <c r="FN558" s="27" t="s">
        <v>694</v>
      </c>
      <c r="FO558" s="72" t="s">
        <v>1175</v>
      </c>
      <c r="FP558" s="72" t="s">
        <v>698</v>
      </c>
      <c r="FQ558" s="72" t="s">
        <v>1176</v>
      </c>
      <c r="FR558" s="72" t="s">
        <v>2116</v>
      </c>
      <c r="FS558" s="72" t="s">
        <v>1178</v>
      </c>
      <c r="FT558" s="72" t="s">
        <v>698</v>
      </c>
      <c r="FU558" s="72" t="s">
        <v>698</v>
      </c>
      <c r="FV558" s="72" t="s">
        <v>698</v>
      </c>
      <c r="FW558" s="78" t="s">
        <v>698</v>
      </c>
      <c r="FX558" s="78" t="s">
        <v>698</v>
      </c>
      <c r="FY558" s="72" t="s">
        <v>698</v>
      </c>
      <c r="FZ558" s="90"/>
      <c r="GA558" s="90"/>
      <c r="GB558" s="90"/>
      <c r="GC558" s="90"/>
      <c r="GD558" s="90"/>
      <c r="GE558" s="90"/>
      <c r="GF558" s="90"/>
      <c r="GG558" s="90"/>
      <c r="GH558" s="105" t="s">
        <v>1179</v>
      </c>
      <c r="GI558" s="106"/>
      <c r="GJ558" s="27"/>
      <c r="GK558" s="28"/>
      <c r="GL558" s="27"/>
    </row>
    <row r="559" spans="1:194" x14ac:dyDescent="0.25">
      <c r="A559" s="71" t="str">
        <f t="shared" si="53"/>
        <v>Expenditure: Operational Cost - Storage of Assets and Goods</v>
      </c>
      <c r="B559" s="27" t="s">
        <v>1190</v>
      </c>
      <c r="C559" s="27" t="str">
        <f t="shared" si="54"/>
        <v>IE010053000000000000000000000000000000</v>
      </c>
      <c r="D559" s="23" t="s">
        <v>1166</v>
      </c>
      <c r="E559" s="23" t="s">
        <v>724</v>
      </c>
      <c r="F559" s="23" t="s">
        <v>1048</v>
      </c>
      <c r="G559" s="23" t="s">
        <v>697</v>
      </c>
      <c r="H559" s="23" t="s">
        <v>697</v>
      </c>
      <c r="I559" s="23" t="s">
        <v>697</v>
      </c>
      <c r="J559" s="23" t="s">
        <v>697</v>
      </c>
      <c r="K559" s="23" t="s">
        <v>697</v>
      </c>
      <c r="L559" s="23" t="s">
        <v>697</v>
      </c>
      <c r="M559" s="23" t="s">
        <v>697</v>
      </c>
      <c r="N559" s="23" t="s">
        <v>697</v>
      </c>
      <c r="O559" s="23" t="s">
        <v>697</v>
      </c>
      <c r="P559" s="23" t="s">
        <v>697</v>
      </c>
      <c r="Q559" s="27">
        <v>0</v>
      </c>
      <c r="R559" s="27" t="s">
        <v>704</v>
      </c>
      <c r="S559" s="27" t="s">
        <v>698</v>
      </c>
      <c r="T559" s="28" t="s">
        <v>694</v>
      </c>
      <c r="U559" s="28"/>
      <c r="V559" s="27" t="s">
        <v>2479</v>
      </c>
      <c r="W559" s="27" t="s">
        <v>905</v>
      </c>
      <c r="X559" s="27"/>
      <c r="Y559" s="27" t="s">
        <v>2480</v>
      </c>
      <c r="Z559" s="27"/>
      <c r="AA559" s="27"/>
      <c r="AB559" s="27"/>
      <c r="AC559" s="27"/>
      <c r="AD559" s="27"/>
      <c r="AE559" s="27"/>
      <c r="AF559" s="27"/>
      <c r="AG559" s="27"/>
      <c r="AH559" s="27"/>
      <c r="AI559" s="27" t="s">
        <v>2481</v>
      </c>
      <c r="AJ559" s="28" t="s">
        <v>704</v>
      </c>
      <c r="AK559" s="27" t="s">
        <v>704</v>
      </c>
      <c r="AL559" s="27" t="s">
        <v>704</v>
      </c>
      <c r="AM559" s="27" t="s">
        <v>704</v>
      </c>
      <c r="AN559" s="27" t="s">
        <v>704</v>
      </c>
      <c r="AO559" s="27" t="s">
        <v>704</v>
      </c>
      <c r="AP559" s="27" t="s">
        <v>704</v>
      </c>
      <c r="AQ559" s="27" t="s">
        <v>704</v>
      </c>
      <c r="AR559" s="27" t="s">
        <v>704</v>
      </c>
      <c r="AS559" s="27" t="s">
        <v>704</v>
      </c>
      <c r="AT559" s="27" t="s">
        <v>704</v>
      </c>
      <c r="AU559" s="27" t="s">
        <v>704</v>
      </c>
      <c r="AV559" s="27" t="s">
        <v>704</v>
      </c>
      <c r="AW559" s="27" t="s">
        <v>704</v>
      </c>
      <c r="AX559" s="27" t="s">
        <v>704</v>
      </c>
      <c r="AY559" s="27" t="s">
        <v>704</v>
      </c>
      <c r="AZ559" s="27" t="s">
        <v>704</v>
      </c>
      <c r="BA559" s="27" t="s">
        <v>704</v>
      </c>
      <c r="BB559" s="27" t="s">
        <v>704</v>
      </c>
      <c r="BC559" s="27" t="s">
        <v>704</v>
      </c>
      <c r="BD559" s="27" t="s">
        <v>704</v>
      </c>
      <c r="BE559" s="27" t="s">
        <v>704</v>
      </c>
      <c r="BF559" s="27" t="s">
        <v>704</v>
      </c>
      <c r="BG559" s="27" t="s">
        <v>704</v>
      </c>
      <c r="BH559" s="27" t="s">
        <v>704</v>
      </c>
      <c r="BI559" s="27" t="s">
        <v>704</v>
      </c>
      <c r="BJ559" s="27" t="s">
        <v>704</v>
      </c>
      <c r="BK559" s="27" t="s">
        <v>704</v>
      </c>
      <c r="BL559" s="27" t="s">
        <v>704</v>
      </c>
      <c r="BM559" s="27" t="s">
        <v>704</v>
      </c>
      <c r="BN559" s="27" t="s">
        <v>704</v>
      </c>
      <c r="BO559" s="27" t="s">
        <v>704</v>
      </c>
      <c r="BP559" s="27" t="s">
        <v>704</v>
      </c>
      <c r="BQ559" s="27" t="s">
        <v>704</v>
      </c>
      <c r="BR559" s="27" t="s">
        <v>704</v>
      </c>
      <c r="BS559" s="27" t="s">
        <v>704</v>
      </c>
      <c r="BT559" s="27" t="s">
        <v>704</v>
      </c>
      <c r="BU559" s="27" t="s">
        <v>704</v>
      </c>
      <c r="BV559" s="27" t="s">
        <v>704</v>
      </c>
      <c r="BW559" s="27" t="s">
        <v>704</v>
      </c>
      <c r="BX559" s="27" t="s">
        <v>704</v>
      </c>
      <c r="BY559" s="27" t="s">
        <v>704</v>
      </c>
      <c r="BZ559" s="27" t="s">
        <v>704</v>
      </c>
      <c r="CA559" s="27" t="s">
        <v>704</v>
      </c>
      <c r="CB559" s="27" t="s">
        <v>704</v>
      </c>
      <c r="CC559" s="27" t="s">
        <v>704</v>
      </c>
      <c r="CD559" s="27" t="s">
        <v>704</v>
      </c>
      <c r="CE559" s="27" t="s">
        <v>704</v>
      </c>
      <c r="CF559" s="27" t="s">
        <v>704</v>
      </c>
      <c r="CG559" s="27" t="s">
        <v>704</v>
      </c>
      <c r="CH559" s="27" t="s">
        <v>704</v>
      </c>
      <c r="CI559" s="27" t="s">
        <v>704</v>
      </c>
      <c r="CJ559" s="27" t="s">
        <v>704</v>
      </c>
      <c r="CK559" s="27" t="s">
        <v>704</v>
      </c>
      <c r="CL559" s="27" t="s">
        <v>704</v>
      </c>
      <c r="CM559" s="27" t="s">
        <v>704</v>
      </c>
      <c r="CN559" s="27" t="s">
        <v>704</v>
      </c>
      <c r="CO559" s="27" t="s">
        <v>704</v>
      </c>
      <c r="CP559" s="27" t="s">
        <v>704</v>
      </c>
      <c r="CQ559" s="27" t="s">
        <v>704</v>
      </c>
      <c r="CR559" s="27" t="s">
        <v>704</v>
      </c>
      <c r="CS559" s="27" t="s">
        <v>704</v>
      </c>
      <c r="CT559" s="27" t="s">
        <v>704</v>
      </c>
      <c r="CU559" s="27" t="s">
        <v>704</v>
      </c>
      <c r="CV559" s="27" t="s">
        <v>704</v>
      </c>
      <c r="CW559" s="27" t="s">
        <v>704</v>
      </c>
      <c r="CX559" s="27" t="s">
        <v>704</v>
      </c>
      <c r="CY559" s="27" t="s">
        <v>704</v>
      </c>
      <c r="CZ559" s="27" t="s">
        <v>704</v>
      </c>
      <c r="DA559" s="27" t="s">
        <v>704</v>
      </c>
      <c r="DB559" s="27" t="s">
        <v>698</v>
      </c>
      <c r="DC559" s="27" t="s">
        <v>698</v>
      </c>
      <c r="DD559" s="27" t="s">
        <v>698</v>
      </c>
      <c r="DE559" s="27" t="s">
        <v>698</v>
      </c>
      <c r="DF559" s="27" t="s">
        <v>704</v>
      </c>
      <c r="DG559" s="27" t="s">
        <v>704</v>
      </c>
      <c r="DH559" s="27" t="s">
        <v>704</v>
      </c>
      <c r="DI559" s="27" t="s">
        <v>704</v>
      </c>
      <c r="DJ559" s="27" t="s">
        <v>704</v>
      </c>
      <c r="DK559" s="27" t="s">
        <v>704</v>
      </c>
      <c r="DL559" s="27" t="s">
        <v>704</v>
      </c>
      <c r="DM559" s="27" t="s">
        <v>704</v>
      </c>
      <c r="DN559" s="27" t="s">
        <v>704</v>
      </c>
      <c r="DO559" s="27" t="s">
        <v>704</v>
      </c>
      <c r="DP559" s="27" t="s">
        <v>704</v>
      </c>
      <c r="DQ559" s="27" t="s">
        <v>704</v>
      </c>
      <c r="DR559" s="27" t="s">
        <v>704</v>
      </c>
      <c r="DS559" s="27"/>
      <c r="DT559" s="27" t="s">
        <v>704</v>
      </c>
      <c r="DU559" s="27" t="s">
        <v>704</v>
      </c>
      <c r="DV559" s="27" t="s">
        <v>704</v>
      </c>
      <c r="DW559" s="27" t="s">
        <v>704</v>
      </c>
      <c r="DX559" s="27" t="s">
        <v>704</v>
      </c>
      <c r="DY559" s="27" t="s">
        <v>704</v>
      </c>
      <c r="DZ559" s="27" t="s">
        <v>704</v>
      </c>
      <c r="EA559" s="27" t="s">
        <v>704</v>
      </c>
      <c r="EB559" s="27" t="s">
        <v>704</v>
      </c>
      <c r="EC559" s="27" t="s">
        <v>704</v>
      </c>
      <c r="ED559" s="27" t="s">
        <v>704</v>
      </c>
      <c r="EE559" s="27" t="s">
        <v>704</v>
      </c>
      <c r="EF559" s="27" t="s">
        <v>704</v>
      </c>
      <c r="EG559" s="27" t="s">
        <v>694</v>
      </c>
      <c r="EH559" s="27" t="s">
        <v>704</v>
      </c>
      <c r="EI559" s="27" t="s">
        <v>704</v>
      </c>
      <c r="EJ559" s="27" t="s">
        <v>704</v>
      </c>
      <c r="EK559" s="27" t="s">
        <v>704</v>
      </c>
      <c r="EL559" s="27" t="s">
        <v>704</v>
      </c>
      <c r="EM559" s="27" t="s">
        <v>704</v>
      </c>
      <c r="EN559" s="27" t="s">
        <v>704</v>
      </c>
      <c r="EO559" s="27" t="s">
        <v>704</v>
      </c>
      <c r="EP559" s="27" t="s">
        <v>704</v>
      </c>
      <c r="EQ559" s="27" t="s">
        <v>704</v>
      </c>
      <c r="ER559" s="27" t="s">
        <v>704</v>
      </c>
      <c r="ES559" s="27" t="s">
        <v>704</v>
      </c>
      <c r="ET559" s="27" t="s">
        <v>704</v>
      </c>
      <c r="EU559" s="27" t="s">
        <v>704</v>
      </c>
      <c r="EV559" s="27" t="s">
        <v>704</v>
      </c>
      <c r="EW559" s="27" t="s">
        <v>704</v>
      </c>
      <c r="EX559" s="27" t="s">
        <v>704</v>
      </c>
      <c r="EY559" s="27" t="s">
        <v>704</v>
      </c>
      <c r="EZ559" s="27" t="s">
        <v>704</v>
      </c>
      <c r="FA559" s="27" t="s">
        <v>704</v>
      </c>
      <c r="FB559" s="27" t="s">
        <v>704</v>
      </c>
      <c r="FC559" s="27" t="s">
        <v>704</v>
      </c>
      <c r="FD559" s="27" t="s">
        <v>704</v>
      </c>
      <c r="FE559" s="27" t="s">
        <v>694</v>
      </c>
      <c r="FF559" s="27" t="s">
        <v>704</v>
      </c>
      <c r="FG559" s="27" t="s">
        <v>704</v>
      </c>
      <c r="FH559" s="27" t="s">
        <v>704</v>
      </c>
      <c r="FI559" s="27" t="s">
        <v>704</v>
      </c>
      <c r="FJ559" s="27" t="s">
        <v>694</v>
      </c>
      <c r="FK559" s="27" t="s">
        <v>704</v>
      </c>
      <c r="FL559" s="27" t="s">
        <v>704</v>
      </c>
      <c r="FM559" s="27" t="s">
        <v>704</v>
      </c>
      <c r="FN559" s="27" t="s">
        <v>694</v>
      </c>
      <c r="FO559" s="72" t="s">
        <v>1175</v>
      </c>
      <c r="FP559" s="72" t="s">
        <v>698</v>
      </c>
      <c r="FQ559" s="72" t="s">
        <v>1176</v>
      </c>
      <c r="FR559" s="72" t="s">
        <v>2116</v>
      </c>
      <c r="FS559" s="72" t="s">
        <v>1178</v>
      </c>
      <c r="FT559" s="72" t="s">
        <v>698</v>
      </c>
      <c r="FU559" s="72" t="s">
        <v>698</v>
      </c>
      <c r="FV559" s="72" t="s">
        <v>698</v>
      </c>
      <c r="FW559" s="78" t="s">
        <v>698</v>
      </c>
      <c r="FX559" s="78" t="s">
        <v>698</v>
      </c>
      <c r="FY559" s="72" t="s">
        <v>698</v>
      </c>
      <c r="FZ559" s="90"/>
      <c r="GA559" s="90"/>
      <c r="GB559" s="90"/>
      <c r="GC559" s="90"/>
      <c r="GD559" s="90"/>
      <c r="GE559" s="90"/>
      <c r="GF559" s="90"/>
      <c r="GG559" s="90"/>
      <c r="GH559" s="105" t="s">
        <v>1179</v>
      </c>
      <c r="GI559" s="106"/>
      <c r="GJ559" s="27"/>
      <c r="GK559" s="28"/>
      <c r="GL559" s="27"/>
    </row>
    <row r="560" spans="1:194" x14ac:dyDescent="0.25">
      <c r="A560" s="71" t="str">
        <f t="shared" si="53"/>
        <v>Expenditure: Operational Cost - Small Differences Tolerances</v>
      </c>
      <c r="B560" s="27" t="s">
        <v>1190</v>
      </c>
      <c r="C560" s="27" t="str">
        <f t="shared" si="54"/>
        <v>IE010054000000000000000000000000000000</v>
      </c>
      <c r="D560" s="23" t="s">
        <v>1166</v>
      </c>
      <c r="E560" s="23" t="s">
        <v>724</v>
      </c>
      <c r="F560" s="23" t="s">
        <v>1049</v>
      </c>
      <c r="G560" s="23" t="s">
        <v>697</v>
      </c>
      <c r="H560" s="23" t="s">
        <v>697</v>
      </c>
      <c r="I560" s="23" t="s">
        <v>697</v>
      </c>
      <c r="J560" s="23" t="s">
        <v>697</v>
      </c>
      <c r="K560" s="23" t="s">
        <v>697</v>
      </c>
      <c r="L560" s="23" t="s">
        <v>697</v>
      </c>
      <c r="M560" s="23" t="s">
        <v>697</v>
      </c>
      <c r="N560" s="23" t="s">
        <v>697</v>
      </c>
      <c r="O560" s="23" t="s">
        <v>697</v>
      </c>
      <c r="P560" s="23" t="s">
        <v>697</v>
      </c>
      <c r="Q560" s="27">
        <v>0</v>
      </c>
      <c r="R560" s="27" t="s">
        <v>704</v>
      </c>
      <c r="S560" s="27" t="s">
        <v>698</v>
      </c>
      <c r="T560" s="28" t="s">
        <v>694</v>
      </c>
      <c r="U560" s="28"/>
      <c r="V560" s="27" t="s">
        <v>2482</v>
      </c>
      <c r="W560" s="27" t="s">
        <v>905</v>
      </c>
      <c r="X560" s="27"/>
      <c r="Y560" s="27" t="s">
        <v>2483</v>
      </c>
      <c r="Z560" s="27"/>
      <c r="AA560" s="27"/>
      <c r="AB560" s="27"/>
      <c r="AC560" s="27"/>
      <c r="AD560" s="27"/>
      <c r="AE560" s="27"/>
      <c r="AF560" s="27"/>
      <c r="AG560" s="27"/>
      <c r="AH560" s="27"/>
      <c r="AI560" s="27" t="s">
        <v>2484</v>
      </c>
      <c r="AJ560" s="28" t="s">
        <v>704</v>
      </c>
      <c r="AK560" s="27" t="s">
        <v>704</v>
      </c>
      <c r="AL560" s="27" t="s">
        <v>704</v>
      </c>
      <c r="AM560" s="27" t="s">
        <v>704</v>
      </c>
      <c r="AN560" s="27" t="s">
        <v>704</v>
      </c>
      <c r="AO560" s="27" t="s">
        <v>704</v>
      </c>
      <c r="AP560" s="27" t="s">
        <v>704</v>
      </c>
      <c r="AQ560" s="27" t="s">
        <v>704</v>
      </c>
      <c r="AR560" s="27" t="s">
        <v>704</v>
      </c>
      <c r="AS560" s="27" t="s">
        <v>704</v>
      </c>
      <c r="AT560" s="27" t="s">
        <v>704</v>
      </c>
      <c r="AU560" s="27" t="s">
        <v>704</v>
      </c>
      <c r="AV560" s="27" t="s">
        <v>704</v>
      </c>
      <c r="AW560" s="27" t="s">
        <v>704</v>
      </c>
      <c r="AX560" s="27" t="s">
        <v>704</v>
      </c>
      <c r="AY560" s="27" t="s">
        <v>704</v>
      </c>
      <c r="AZ560" s="27" t="s">
        <v>704</v>
      </c>
      <c r="BA560" s="27" t="s">
        <v>704</v>
      </c>
      <c r="BB560" s="27" t="s">
        <v>704</v>
      </c>
      <c r="BC560" s="27" t="s">
        <v>704</v>
      </c>
      <c r="BD560" s="27" t="s">
        <v>704</v>
      </c>
      <c r="BE560" s="27" t="s">
        <v>704</v>
      </c>
      <c r="BF560" s="27" t="s">
        <v>704</v>
      </c>
      <c r="BG560" s="27" t="s">
        <v>704</v>
      </c>
      <c r="BH560" s="27" t="s">
        <v>704</v>
      </c>
      <c r="BI560" s="27" t="s">
        <v>704</v>
      </c>
      <c r="BJ560" s="27" t="s">
        <v>704</v>
      </c>
      <c r="BK560" s="27" t="s">
        <v>704</v>
      </c>
      <c r="BL560" s="27" t="s">
        <v>704</v>
      </c>
      <c r="BM560" s="27" t="s">
        <v>704</v>
      </c>
      <c r="BN560" s="27" t="s">
        <v>704</v>
      </c>
      <c r="BO560" s="27" t="s">
        <v>704</v>
      </c>
      <c r="BP560" s="27" t="s">
        <v>704</v>
      </c>
      <c r="BQ560" s="27" t="s">
        <v>704</v>
      </c>
      <c r="BR560" s="27" t="s">
        <v>704</v>
      </c>
      <c r="BS560" s="27" t="s">
        <v>704</v>
      </c>
      <c r="BT560" s="27" t="s">
        <v>704</v>
      </c>
      <c r="BU560" s="27" t="s">
        <v>704</v>
      </c>
      <c r="BV560" s="27" t="s">
        <v>704</v>
      </c>
      <c r="BW560" s="27" t="s">
        <v>704</v>
      </c>
      <c r="BX560" s="27" t="s">
        <v>704</v>
      </c>
      <c r="BY560" s="27" t="s">
        <v>704</v>
      </c>
      <c r="BZ560" s="27" t="s">
        <v>704</v>
      </c>
      <c r="CA560" s="27" t="s">
        <v>704</v>
      </c>
      <c r="CB560" s="27" t="s">
        <v>704</v>
      </c>
      <c r="CC560" s="27" t="s">
        <v>704</v>
      </c>
      <c r="CD560" s="27" t="s">
        <v>704</v>
      </c>
      <c r="CE560" s="27" t="s">
        <v>704</v>
      </c>
      <c r="CF560" s="27" t="s">
        <v>704</v>
      </c>
      <c r="CG560" s="27" t="s">
        <v>704</v>
      </c>
      <c r="CH560" s="27" t="s">
        <v>704</v>
      </c>
      <c r="CI560" s="27" t="s">
        <v>704</v>
      </c>
      <c r="CJ560" s="27" t="s">
        <v>704</v>
      </c>
      <c r="CK560" s="27" t="s">
        <v>704</v>
      </c>
      <c r="CL560" s="27" t="s">
        <v>704</v>
      </c>
      <c r="CM560" s="27" t="s">
        <v>704</v>
      </c>
      <c r="CN560" s="27" t="s">
        <v>704</v>
      </c>
      <c r="CO560" s="27" t="s">
        <v>704</v>
      </c>
      <c r="CP560" s="27" t="s">
        <v>704</v>
      </c>
      <c r="CQ560" s="27" t="s">
        <v>704</v>
      </c>
      <c r="CR560" s="27" t="s">
        <v>704</v>
      </c>
      <c r="CS560" s="27" t="s">
        <v>704</v>
      </c>
      <c r="CT560" s="27" t="s">
        <v>704</v>
      </c>
      <c r="CU560" s="27" t="s">
        <v>704</v>
      </c>
      <c r="CV560" s="27" t="s">
        <v>704</v>
      </c>
      <c r="CW560" s="27" t="s">
        <v>704</v>
      </c>
      <c r="CX560" s="27" t="s">
        <v>704</v>
      </c>
      <c r="CY560" s="27" t="s">
        <v>704</v>
      </c>
      <c r="CZ560" s="27" t="s">
        <v>704</v>
      </c>
      <c r="DA560" s="27" t="s">
        <v>704</v>
      </c>
      <c r="DB560" s="27" t="s">
        <v>698</v>
      </c>
      <c r="DC560" s="27" t="s">
        <v>698</v>
      </c>
      <c r="DD560" s="27" t="s">
        <v>698</v>
      </c>
      <c r="DE560" s="27" t="s">
        <v>698</v>
      </c>
      <c r="DF560" s="27" t="s">
        <v>704</v>
      </c>
      <c r="DG560" s="27" t="s">
        <v>704</v>
      </c>
      <c r="DH560" s="27" t="s">
        <v>704</v>
      </c>
      <c r="DI560" s="27" t="s">
        <v>704</v>
      </c>
      <c r="DJ560" s="27" t="s">
        <v>704</v>
      </c>
      <c r="DK560" s="27" t="s">
        <v>704</v>
      </c>
      <c r="DL560" s="27" t="s">
        <v>704</v>
      </c>
      <c r="DM560" s="27" t="s">
        <v>704</v>
      </c>
      <c r="DN560" s="27" t="s">
        <v>704</v>
      </c>
      <c r="DO560" s="27" t="s">
        <v>704</v>
      </c>
      <c r="DP560" s="27" t="s">
        <v>704</v>
      </c>
      <c r="DQ560" s="27" t="s">
        <v>704</v>
      </c>
      <c r="DR560" s="27" t="s">
        <v>704</v>
      </c>
      <c r="DS560" s="27"/>
      <c r="DT560" s="27" t="s">
        <v>704</v>
      </c>
      <c r="DU560" s="27" t="s">
        <v>704</v>
      </c>
      <c r="DV560" s="27" t="s">
        <v>704</v>
      </c>
      <c r="DW560" s="27" t="s">
        <v>704</v>
      </c>
      <c r="DX560" s="27" t="s">
        <v>704</v>
      </c>
      <c r="DY560" s="27" t="s">
        <v>704</v>
      </c>
      <c r="DZ560" s="27" t="s">
        <v>704</v>
      </c>
      <c r="EA560" s="27" t="s">
        <v>704</v>
      </c>
      <c r="EB560" s="27" t="s">
        <v>704</v>
      </c>
      <c r="EC560" s="27" t="s">
        <v>704</v>
      </c>
      <c r="ED560" s="27" t="s">
        <v>704</v>
      </c>
      <c r="EE560" s="27" t="s">
        <v>704</v>
      </c>
      <c r="EF560" s="27" t="s">
        <v>704</v>
      </c>
      <c r="EG560" s="27" t="s">
        <v>694</v>
      </c>
      <c r="EH560" s="27" t="s">
        <v>704</v>
      </c>
      <c r="EI560" s="27" t="s">
        <v>704</v>
      </c>
      <c r="EJ560" s="27" t="s">
        <v>704</v>
      </c>
      <c r="EK560" s="27" t="s">
        <v>704</v>
      </c>
      <c r="EL560" s="27" t="s">
        <v>704</v>
      </c>
      <c r="EM560" s="27" t="s">
        <v>704</v>
      </c>
      <c r="EN560" s="27" t="s">
        <v>704</v>
      </c>
      <c r="EO560" s="27" t="s">
        <v>704</v>
      </c>
      <c r="EP560" s="27" t="s">
        <v>704</v>
      </c>
      <c r="EQ560" s="27" t="s">
        <v>704</v>
      </c>
      <c r="ER560" s="27" t="s">
        <v>704</v>
      </c>
      <c r="ES560" s="27" t="s">
        <v>704</v>
      </c>
      <c r="ET560" s="27" t="s">
        <v>704</v>
      </c>
      <c r="EU560" s="27" t="s">
        <v>704</v>
      </c>
      <c r="EV560" s="27" t="s">
        <v>704</v>
      </c>
      <c r="EW560" s="27" t="s">
        <v>704</v>
      </c>
      <c r="EX560" s="27" t="s">
        <v>704</v>
      </c>
      <c r="EY560" s="27" t="s">
        <v>704</v>
      </c>
      <c r="EZ560" s="27" t="s">
        <v>704</v>
      </c>
      <c r="FA560" s="27" t="s">
        <v>704</v>
      </c>
      <c r="FB560" s="27" t="s">
        <v>704</v>
      </c>
      <c r="FC560" s="27" t="s">
        <v>704</v>
      </c>
      <c r="FD560" s="27" t="s">
        <v>704</v>
      </c>
      <c r="FE560" s="27" t="s">
        <v>694</v>
      </c>
      <c r="FF560" s="27" t="s">
        <v>704</v>
      </c>
      <c r="FG560" s="27" t="s">
        <v>704</v>
      </c>
      <c r="FH560" s="27" t="s">
        <v>704</v>
      </c>
      <c r="FI560" s="27" t="s">
        <v>704</v>
      </c>
      <c r="FJ560" s="27" t="s">
        <v>694</v>
      </c>
      <c r="FK560" s="27" t="s">
        <v>704</v>
      </c>
      <c r="FL560" s="27" t="s">
        <v>704</v>
      </c>
      <c r="FM560" s="27" t="s">
        <v>704</v>
      </c>
      <c r="FN560" s="27" t="s">
        <v>694</v>
      </c>
      <c r="FO560" s="72" t="s">
        <v>1175</v>
      </c>
      <c r="FP560" s="72" t="s">
        <v>698</v>
      </c>
      <c r="FQ560" s="72" t="s">
        <v>1176</v>
      </c>
      <c r="FR560" s="72" t="s">
        <v>2116</v>
      </c>
      <c r="FS560" s="72" t="s">
        <v>1178</v>
      </c>
      <c r="FT560" s="72" t="s">
        <v>698</v>
      </c>
      <c r="FU560" s="72" t="s">
        <v>698</v>
      </c>
      <c r="FV560" s="72" t="s">
        <v>698</v>
      </c>
      <c r="FW560" s="78" t="s">
        <v>698</v>
      </c>
      <c r="FX560" s="78" t="s">
        <v>698</v>
      </c>
      <c r="FY560" s="72" t="s">
        <v>698</v>
      </c>
      <c r="FZ560" s="90"/>
      <c r="GA560" s="90"/>
      <c r="GB560" s="90"/>
      <c r="GC560" s="90"/>
      <c r="GD560" s="90"/>
      <c r="GE560" s="90"/>
      <c r="GF560" s="90"/>
      <c r="GG560" s="90"/>
      <c r="GH560" s="105" t="s">
        <v>1179</v>
      </c>
      <c r="GI560" s="106"/>
      <c r="GJ560" s="27"/>
      <c r="GK560" s="28"/>
      <c r="GL560" s="27"/>
    </row>
    <row r="561" spans="1:194" x14ac:dyDescent="0.25">
      <c r="A561" s="71" t="str">
        <f t="shared" si="53"/>
        <v>Expenditure: Operational Cost - Taking over Contractual Obligations</v>
      </c>
      <c r="B561" s="27" t="s">
        <v>1190</v>
      </c>
      <c r="C561" s="27" t="str">
        <f t="shared" si="54"/>
        <v>IE010055000000000000000000000000000000</v>
      </c>
      <c r="D561" s="23" t="s">
        <v>1166</v>
      </c>
      <c r="E561" s="23" t="s">
        <v>724</v>
      </c>
      <c r="F561" s="23" t="s">
        <v>1050</v>
      </c>
      <c r="G561" s="23" t="s">
        <v>697</v>
      </c>
      <c r="H561" s="23" t="s">
        <v>697</v>
      </c>
      <c r="I561" s="23" t="s">
        <v>697</v>
      </c>
      <c r="J561" s="23" t="s">
        <v>697</v>
      </c>
      <c r="K561" s="23" t="s">
        <v>697</v>
      </c>
      <c r="L561" s="23" t="s">
        <v>697</v>
      </c>
      <c r="M561" s="23" t="s">
        <v>697</v>
      </c>
      <c r="N561" s="23" t="s">
        <v>697</v>
      </c>
      <c r="O561" s="23" t="s">
        <v>697</v>
      </c>
      <c r="P561" s="23" t="s">
        <v>697</v>
      </c>
      <c r="Q561" s="27">
        <v>0</v>
      </c>
      <c r="R561" s="27" t="s">
        <v>704</v>
      </c>
      <c r="S561" s="27" t="s">
        <v>698</v>
      </c>
      <c r="T561" s="28" t="s">
        <v>694</v>
      </c>
      <c r="U561" s="28"/>
      <c r="V561" s="27" t="s">
        <v>2485</v>
      </c>
      <c r="W561" s="27" t="s">
        <v>905</v>
      </c>
      <c r="X561" s="27"/>
      <c r="Y561" s="27" t="s">
        <v>2486</v>
      </c>
      <c r="Z561" s="27"/>
      <c r="AA561" s="27"/>
      <c r="AB561" s="27"/>
      <c r="AC561" s="27"/>
      <c r="AD561" s="27"/>
      <c r="AE561" s="27"/>
      <c r="AF561" s="27"/>
      <c r="AG561" s="27"/>
      <c r="AH561" s="27"/>
      <c r="AI561" s="27" t="s">
        <v>2487</v>
      </c>
      <c r="AJ561" s="28" t="s">
        <v>704</v>
      </c>
      <c r="AK561" s="27" t="s">
        <v>698</v>
      </c>
      <c r="AL561" s="27" t="s">
        <v>698</v>
      </c>
      <c r="AM561" s="27" t="s">
        <v>698</v>
      </c>
      <c r="AN561" s="27" t="s">
        <v>698</v>
      </c>
      <c r="AO561" s="27" t="s">
        <v>698</v>
      </c>
      <c r="AP561" s="27" t="s">
        <v>698</v>
      </c>
      <c r="AQ561" s="27" t="s">
        <v>698</v>
      </c>
      <c r="AR561" s="27" t="s">
        <v>698</v>
      </c>
      <c r="AS561" s="27" t="s">
        <v>698</v>
      </c>
      <c r="AT561" s="27" t="s">
        <v>698</v>
      </c>
      <c r="AU561" s="27" t="s">
        <v>698</v>
      </c>
      <c r="AV561" s="27" t="s">
        <v>698</v>
      </c>
      <c r="AW561" s="27" t="s">
        <v>698</v>
      </c>
      <c r="AX561" s="27" t="s">
        <v>698</v>
      </c>
      <c r="AY561" s="27" t="s">
        <v>698</v>
      </c>
      <c r="AZ561" s="27" t="s">
        <v>698</v>
      </c>
      <c r="BA561" s="27" t="s">
        <v>698</v>
      </c>
      <c r="BB561" s="27" t="s">
        <v>698</v>
      </c>
      <c r="BC561" s="27" t="s">
        <v>698</v>
      </c>
      <c r="BD561" s="27" t="s">
        <v>698</v>
      </c>
      <c r="BE561" s="27" t="s">
        <v>698</v>
      </c>
      <c r="BF561" s="27" t="s">
        <v>698</v>
      </c>
      <c r="BG561" s="27" t="s">
        <v>698</v>
      </c>
      <c r="BH561" s="27" t="s">
        <v>698</v>
      </c>
      <c r="BI561" s="27" t="s">
        <v>698</v>
      </c>
      <c r="BJ561" s="27" t="s">
        <v>698</v>
      </c>
      <c r="BK561" s="27" t="s">
        <v>698</v>
      </c>
      <c r="BL561" s="27" t="s">
        <v>698</v>
      </c>
      <c r="BM561" s="27" t="s">
        <v>698</v>
      </c>
      <c r="BN561" s="27" t="s">
        <v>698</v>
      </c>
      <c r="BO561" s="27" t="s">
        <v>698</v>
      </c>
      <c r="BP561" s="27" t="s">
        <v>698</v>
      </c>
      <c r="BQ561" s="27" t="s">
        <v>698</v>
      </c>
      <c r="BR561" s="27" t="s">
        <v>698</v>
      </c>
      <c r="BS561" s="27" t="s">
        <v>698</v>
      </c>
      <c r="BT561" s="27" t="s">
        <v>698</v>
      </c>
      <c r="BU561" s="27" t="s">
        <v>698</v>
      </c>
      <c r="BV561" s="27" t="s">
        <v>698</v>
      </c>
      <c r="BW561" s="27" t="s">
        <v>698</v>
      </c>
      <c r="BX561" s="27" t="s">
        <v>698</v>
      </c>
      <c r="BY561" s="27" t="s">
        <v>698</v>
      </c>
      <c r="BZ561" s="27" t="s">
        <v>698</v>
      </c>
      <c r="CA561" s="27" t="s">
        <v>698</v>
      </c>
      <c r="CB561" s="27" t="s">
        <v>698</v>
      </c>
      <c r="CC561" s="27" t="s">
        <v>698</v>
      </c>
      <c r="CD561" s="27" t="s">
        <v>698</v>
      </c>
      <c r="CE561" s="27" t="s">
        <v>698</v>
      </c>
      <c r="CF561" s="27" t="s">
        <v>698</v>
      </c>
      <c r="CG561" s="27" t="s">
        <v>698</v>
      </c>
      <c r="CH561" s="27" t="s">
        <v>704</v>
      </c>
      <c r="CI561" s="27" t="s">
        <v>698</v>
      </c>
      <c r="CJ561" s="27" t="s">
        <v>698</v>
      </c>
      <c r="CK561" s="27" t="s">
        <v>698</v>
      </c>
      <c r="CL561" s="27" t="s">
        <v>698</v>
      </c>
      <c r="CM561" s="27" t="s">
        <v>698</v>
      </c>
      <c r="CN561" s="27" t="s">
        <v>698</v>
      </c>
      <c r="CO561" s="27" t="s">
        <v>698</v>
      </c>
      <c r="CP561" s="27" t="s">
        <v>698</v>
      </c>
      <c r="CQ561" s="27" t="s">
        <v>698</v>
      </c>
      <c r="CR561" s="27" t="s">
        <v>698</v>
      </c>
      <c r="CS561" s="27" t="s">
        <v>704</v>
      </c>
      <c r="CT561" s="27" t="s">
        <v>698</v>
      </c>
      <c r="CU561" s="27" t="s">
        <v>698</v>
      </c>
      <c r="CV561" s="27" t="s">
        <v>698</v>
      </c>
      <c r="CW561" s="27" t="s">
        <v>698</v>
      </c>
      <c r="CX561" s="27" t="s">
        <v>698</v>
      </c>
      <c r="CY561" s="27" t="s">
        <v>698</v>
      </c>
      <c r="CZ561" s="27" t="s">
        <v>698</v>
      </c>
      <c r="DA561" s="27" t="s">
        <v>698</v>
      </c>
      <c r="DB561" s="27" t="s">
        <v>698</v>
      </c>
      <c r="DC561" s="27" t="s">
        <v>698</v>
      </c>
      <c r="DD561" s="27" t="s">
        <v>698</v>
      </c>
      <c r="DE561" s="27" t="s">
        <v>698</v>
      </c>
      <c r="DF561" s="27" t="s">
        <v>698</v>
      </c>
      <c r="DG561" s="27" t="s">
        <v>698</v>
      </c>
      <c r="DH561" s="27" t="s">
        <v>698</v>
      </c>
      <c r="DI561" s="27" t="s">
        <v>698</v>
      </c>
      <c r="DJ561" s="27" t="s">
        <v>698</v>
      </c>
      <c r="DK561" s="27" t="s">
        <v>698</v>
      </c>
      <c r="DL561" s="27" t="s">
        <v>698</v>
      </c>
      <c r="DM561" s="27" t="s">
        <v>698</v>
      </c>
      <c r="DN561" s="27" t="s">
        <v>698</v>
      </c>
      <c r="DO561" s="27" t="s">
        <v>698</v>
      </c>
      <c r="DP561" s="27" t="s">
        <v>698</v>
      </c>
      <c r="DQ561" s="27" t="s">
        <v>698</v>
      </c>
      <c r="DR561" s="27" t="s">
        <v>698</v>
      </c>
      <c r="DS561" s="27"/>
      <c r="DT561" s="27" t="s">
        <v>698</v>
      </c>
      <c r="DU561" s="27" t="s">
        <v>698</v>
      </c>
      <c r="DV561" s="27" t="s">
        <v>698</v>
      </c>
      <c r="DW561" s="27" t="s">
        <v>698</v>
      </c>
      <c r="DX561" s="27" t="s">
        <v>698</v>
      </c>
      <c r="DY561" s="27" t="s">
        <v>698</v>
      </c>
      <c r="DZ561" s="27" t="s">
        <v>698</v>
      </c>
      <c r="EA561" s="27" t="s">
        <v>698</v>
      </c>
      <c r="EB561" s="27" t="s">
        <v>698</v>
      </c>
      <c r="EC561" s="27" t="s">
        <v>698</v>
      </c>
      <c r="ED561" s="27" t="s">
        <v>698</v>
      </c>
      <c r="EE561" s="27" t="s">
        <v>698</v>
      </c>
      <c r="EF561" s="27" t="s">
        <v>698</v>
      </c>
      <c r="EG561" s="27" t="s">
        <v>694</v>
      </c>
      <c r="EH561" s="27" t="s">
        <v>698</v>
      </c>
      <c r="EI561" s="27" t="s">
        <v>698</v>
      </c>
      <c r="EJ561" s="27" t="s">
        <v>698</v>
      </c>
      <c r="EK561" s="27" t="s">
        <v>698</v>
      </c>
      <c r="EL561" s="27" t="s">
        <v>698</v>
      </c>
      <c r="EM561" s="27" t="s">
        <v>698</v>
      </c>
      <c r="EN561" s="27" t="s">
        <v>698</v>
      </c>
      <c r="EO561" s="27" t="s">
        <v>698</v>
      </c>
      <c r="EP561" s="27" t="s">
        <v>698</v>
      </c>
      <c r="EQ561" s="27" t="s">
        <v>698</v>
      </c>
      <c r="ER561" s="27" t="s">
        <v>698</v>
      </c>
      <c r="ES561" s="27" t="s">
        <v>698</v>
      </c>
      <c r="ET561" s="27" t="s">
        <v>698</v>
      </c>
      <c r="EU561" s="27" t="s">
        <v>698</v>
      </c>
      <c r="EV561" s="27" t="s">
        <v>698</v>
      </c>
      <c r="EW561" s="27" t="s">
        <v>698</v>
      </c>
      <c r="EX561" s="27" t="s">
        <v>698</v>
      </c>
      <c r="EY561" s="27" t="s">
        <v>698</v>
      </c>
      <c r="EZ561" s="27" t="s">
        <v>698</v>
      </c>
      <c r="FA561" s="27" t="s">
        <v>698</v>
      </c>
      <c r="FB561" s="27" t="s">
        <v>698</v>
      </c>
      <c r="FC561" s="27" t="s">
        <v>698</v>
      </c>
      <c r="FD561" s="27" t="s">
        <v>698</v>
      </c>
      <c r="FE561" s="27" t="s">
        <v>694</v>
      </c>
      <c r="FF561" s="27" t="s">
        <v>698</v>
      </c>
      <c r="FG561" s="27" t="s">
        <v>698</v>
      </c>
      <c r="FH561" s="27" t="s">
        <v>698</v>
      </c>
      <c r="FI561" s="27" t="s">
        <v>698</v>
      </c>
      <c r="FJ561" s="27" t="s">
        <v>694</v>
      </c>
      <c r="FK561" s="27" t="s">
        <v>698</v>
      </c>
      <c r="FL561" s="27" t="s">
        <v>698</v>
      </c>
      <c r="FM561" s="27" t="s">
        <v>698</v>
      </c>
      <c r="FN561" s="27" t="s">
        <v>694</v>
      </c>
      <c r="FO561" s="72" t="s">
        <v>1175</v>
      </c>
      <c r="FP561" s="72" t="s">
        <v>698</v>
      </c>
      <c r="FQ561" s="72" t="s">
        <v>1176</v>
      </c>
      <c r="FR561" s="72" t="s">
        <v>2116</v>
      </c>
      <c r="FS561" s="72" t="s">
        <v>1178</v>
      </c>
      <c r="FT561" s="72" t="s">
        <v>698</v>
      </c>
      <c r="FU561" s="72" t="s">
        <v>698</v>
      </c>
      <c r="FV561" s="72" t="s">
        <v>698</v>
      </c>
      <c r="FW561" s="78" t="s">
        <v>698</v>
      </c>
      <c r="FX561" s="78" t="s">
        <v>698</v>
      </c>
      <c r="FY561" s="72" t="s">
        <v>698</v>
      </c>
      <c r="FZ561" s="90"/>
      <c r="GA561" s="90"/>
      <c r="GB561" s="90"/>
      <c r="GC561" s="90"/>
      <c r="GD561" s="90"/>
      <c r="GE561" s="90"/>
      <c r="GF561" s="90"/>
      <c r="GG561" s="90"/>
      <c r="GH561" s="105" t="s">
        <v>1179</v>
      </c>
      <c r="GI561" s="106"/>
      <c r="GJ561" s="27"/>
      <c r="GK561" s="28"/>
      <c r="GL561" s="27"/>
    </row>
    <row r="562" spans="1:194" x14ac:dyDescent="0.25">
      <c r="A562" s="71" t="str">
        <f t="shared" si="53"/>
        <v xml:space="preserve">Expenditure: Operational Cost - Toll Gate Fees </v>
      </c>
      <c r="B562" s="27" t="s">
        <v>1190</v>
      </c>
      <c r="C562" s="27" t="str">
        <f t="shared" si="54"/>
        <v>IE010056000000000000000000000000000000</v>
      </c>
      <c r="D562" s="23" t="s">
        <v>1166</v>
      </c>
      <c r="E562" s="23" t="s">
        <v>724</v>
      </c>
      <c r="F562" s="23" t="s">
        <v>1051</v>
      </c>
      <c r="G562" s="23" t="s">
        <v>697</v>
      </c>
      <c r="H562" s="23" t="s">
        <v>697</v>
      </c>
      <c r="I562" s="23" t="s">
        <v>697</v>
      </c>
      <c r="J562" s="23" t="s">
        <v>697</v>
      </c>
      <c r="K562" s="23" t="s">
        <v>697</v>
      </c>
      <c r="L562" s="23" t="s">
        <v>697</v>
      </c>
      <c r="M562" s="23" t="s">
        <v>697</v>
      </c>
      <c r="N562" s="23" t="s">
        <v>697</v>
      </c>
      <c r="O562" s="23" t="s">
        <v>697</v>
      </c>
      <c r="P562" s="23" t="s">
        <v>697</v>
      </c>
      <c r="Q562" s="27">
        <v>0</v>
      </c>
      <c r="R562" s="27" t="s">
        <v>704</v>
      </c>
      <c r="S562" s="27" t="s">
        <v>698</v>
      </c>
      <c r="T562" s="28" t="s">
        <v>694</v>
      </c>
      <c r="U562" s="28"/>
      <c r="V562" s="27" t="s">
        <v>2488</v>
      </c>
      <c r="W562" s="27" t="s">
        <v>905</v>
      </c>
      <c r="X562" s="27"/>
      <c r="Y562" s="27" t="s">
        <v>2489</v>
      </c>
      <c r="Z562" s="27"/>
      <c r="AA562" s="27"/>
      <c r="AB562" s="27"/>
      <c r="AC562" s="27"/>
      <c r="AD562" s="27"/>
      <c r="AE562" s="27"/>
      <c r="AF562" s="27"/>
      <c r="AG562" s="27"/>
      <c r="AH562" s="27"/>
      <c r="AI562" s="27" t="s">
        <v>2490</v>
      </c>
      <c r="AJ562" s="28" t="s">
        <v>704</v>
      </c>
      <c r="AK562" s="27" t="s">
        <v>704</v>
      </c>
      <c r="AL562" s="27" t="s">
        <v>704</v>
      </c>
      <c r="AM562" s="27" t="s">
        <v>704</v>
      </c>
      <c r="AN562" s="27" t="s">
        <v>704</v>
      </c>
      <c r="AO562" s="27" t="s">
        <v>704</v>
      </c>
      <c r="AP562" s="27" t="s">
        <v>704</v>
      </c>
      <c r="AQ562" s="27" t="s">
        <v>704</v>
      </c>
      <c r="AR562" s="27" t="s">
        <v>704</v>
      </c>
      <c r="AS562" s="27" t="s">
        <v>704</v>
      </c>
      <c r="AT562" s="27" t="s">
        <v>704</v>
      </c>
      <c r="AU562" s="27" t="s">
        <v>704</v>
      </c>
      <c r="AV562" s="27" t="s">
        <v>704</v>
      </c>
      <c r="AW562" s="27" t="s">
        <v>704</v>
      </c>
      <c r="AX562" s="27" t="s">
        <v>704</v>
      </c>
      <c r="AY562" s="27" t="s">
        <v>704</v>
      </c>
      <c r="AZ562" s="27" t="s">
        <v>704</v>
      </c>
      <c r="BA562" s="27" t="s">
        <v>704</v>
      </c>
      <c r="BB562" s="27" t="s">
        <v>704</v>
      </c>
      <c r="BC562" s="27" t="s">
        <v>704</v>
      </c>
      <c r="BD562" s="27" t="s">
        <v>704</v>
      </c>
      <c r="BE562" s="27" t="s">
        <v>704</v>
      </c>
      <c r="BF562" s="27" t="s">
        <v>704</v>
      </c>
      <c r="BG562" s="27" t="s">
        <v>704</v>
      </c>
      <c r="BH562" s="27" t="s">
        <v>704</v>
      </c>
      <c r="BI562" s="27" t="s">
        <v>704</v>
      </c>
      <c r="BJ562" s="27" t="s">
        <v>704</v>
      </c>
      <c r="BK562" s="27" t="s">
        <v>704</v>
      </c>
      <c r="BL562" s="27" t="s">
        <v>704</v>
      </c>
      <c r="BM562" s="27" t="s">
        <v>704</v>
      </c>
      <c r="BN562" s="27" t="s">
        <v>704</v>
      </c>
      <c r="BO562" s="27" t="s">
        <v>704</v>
      </c>
      <c r="BP562" s="27" t="s">
        <v>704</v>
      </c>
      <c r="BQ562" s="27" t="s">
        <v>704</v>
      </c>
      <c r="BR562" s="27" t="s">
        <v>704</v>
      </c>
      <c r="BS562" s="27" t="s">
        <v>704</v>
      </c>
      <c r="BT562" s="27" t="s">
        <v>704</v>
      </c>
      <c r="BU562" s="27" t="s">
        <v>704</v>
      </c>
      <c r="BV562" s="27" t="s">
        <v>704</v>
      </c>
      <c r="BW562" s="27" t="s">
        <v>704</v>
      </c>
      <c r="BX562" s="27" t="s">
        <v>704</v>
      </c>
      <c r="BY562" s="27" t="s">
        <v>704</v>
      </c>
      <c r="BZ562" s="27" t="s">
        <v>704</v>
      </c>
      <c r="CA562" s="27" t="s">
        <v>704</v>
      </c>
      <c r="CB562" s="27" t="s">
        <v>704</v>
      </c>
      <c r="CC562" s="27" t="s">
        <v>704</v>
      </c>
      <c r="CD562" s="27" t="s">
        <v>704</v>
      </c>
      <c r="CE562" s="27" t="s">
        <v>704</v>
      </c>
      <c r="CF562" s="27" t="s">
        <v>704</v>
      </c>
      <c r="CG562" s="27" t="s">
        <v>704</v>
      </c>
      <c r="CH562" s="27" t="s">
        <v>704</v>
      </c>
      <c r="CI562" s="27" t="s">
        <v>704</v>
      </c>
      <c r="CJ562" s="27" t="s">
        <v>704</v>
      </c>
      <c r="CK562" s="27" t="s">
        <v>704</v>
      </c>
      <c r="CL562" s="27" t="s">
        <v>704</v>
      </c>
      <c r="CM562" s="27" t="s">
        <v>704</v>
      </c>
      <c r="CN562" s="27" t="s">
        <v>704</v>
      </c>
      <c r="CO562" s="27" t="s">
        <v>704</v>
      </c>
      <c r="CP562" s="27" t="s">
        <v>704</v>
      </c>
      <c r="CQ562" s="27" t="s">
        <v>704</v>
      </c>
      <c r="CR562" s="27" t="s">
        <v>704</v>
      </c>
      <c r="CS562" s="27" t="s">
        <v>704</v>
      </c>
      <c r="CT562" s="27" t="s">
        <v>704</v>
      </c>
      <c r="CU562" s="27" t="s">
        <v>704</v>
      </c>
      <c r="CV562" s="27" t="s">
        <v>704</v>
      </c>
      <c r="CW562" s="27" t="s">
        <v>704</v>
      </c>
      <c r="CX562" s="27" t="s">
        <v>704</v>
      </c>
      <c r="CY562" s="27" t="s">
        <v>704</v>
      </c>
      <c r="CZ562" s="27" t="s">
        <v>704</v>
      </c>
      <c r="DA562" s="27" t="s">
        <v>704</v>
      </c>
      <c r="DB562" s="27" t="s">
        <v>698</v>
      </c>
      <c r="DC562" s="27" t="s">
        <v>698</v>
      </c>
      <c r="DD562" s="27" t="s">
        <v>698</v>
      </c>
      <c r="DE562" s="27" t="s">
        <v>698</v>
      </c>
      <c r="DF562" s="27" t="s">
        <v>704</v>
      </c>
      <c r="DG562" s="27" t="s">
        <v>704</v>
      </c>
      <c r="DH562" s="27" t="s">
        <v>704</v>
      </c>
      <c r="DI562" s="27" t="s">
        <v>704</v>
      </c>
      <c r="DJ562" s="27" t="s">
        <v>704</v>
      </c>
      <c r="DK562" s="27" t="s">
        <v>704</v>
      </c>
      <c r="DL562" s="27" t="s">
        <v>704</v>
      </c>
      <c r="DM562" s="27" t="s">
        <v>704</v>
      </c>
      <c r="DN562" s="27" t="s">
        <v>704</v>
      </c>
      <c r="DO562" s="27" t="s">
        <v>704</v>
      </c>
      <c r="DP562" s="27" t="s">
        <v>704</v>
      </c>
      <c r="DQ562" s="27" t="s">
        <v>704</v>
      </c>
      <c r="DR562" s="27" t="s">
        <v>704</v>
      </c>
      <c r="DS562" s="27"/>
      <c r="DT562" s="27" t="s">
        <v>704</v>
      </c>
      <c r="DU562" s="27" t="s">
        <v>704</v>
      </c>
      <c r="DV562" s="27" t="s">
        <v>704</v>
      </c>
      <c r="DW562" s="27" t="s">
        <v>704</v>
      </c>
      <c r="DX562" s="27" t="s">
        <v>704</v>
      </c>
      <c r="DY562" s="27" t="s">
        <v>704</v>
      </c>
      <c r="DZ562" s="27" t="s">
        <v>704</v>
      </c>
      <c r="EA562" s="27" t="s">
        <v>704</v>
      </c>
      <c r="EB562" s="27" t="s">
        <v>704</v>
      </c>
      <c r="EC562" s="27" t="s">
        <v>704</v>
      </c>
      <c r="ED562" s="27" t="s">
        <v>704</v>
      </c>
      <c r="EE562" s="27" t="s">
        <v>704</v>
      </c>
      <c r="EF562" s="27" t="s">
        <v>704</v>
      </c>
      <c r="EG562" s="27" t="s">
        <v>694</v>
      </c>
      <c r="EH562" s="27" t="s">
        <v>704</v>
      </c>
      <c r="EI562" s="27" t="s">
        <v>704</v>
      </c>
      <c r="EJ562" s="27" t="s">
        <v>704</v>
      </c>
      <c r="EK562" s="27" t="s">
        <v>704</v>
      </c>
      <c r="EL562" s="27" t="s">
        <v>704</v>
      </c>
      <c r="EM562" s="27" t="s">
        <v>704</v>
      </c>
      <c r="EN562" s="27" t="s">
        <v>704</v>
      </c>
      <c r="EO562" s="27" t="s">
        <v>704</v>
      </c>
      <c r="EP562" s="27" t="s">
        <v>704</v>
      </c>
      <c r="EQ562" s="27" t="s">
        <v>704</v>
      </c>
      <c r="ER562" s="27" t="s">
        <v>704</v>
      </c>
      <c r="ES562" s="27" t="s">
        <v>704</v>
      </c>
      <c r="ET562" s="27" t="s">
        <v>704</v>
      </c>
      <c r="EU562" s="27" t="s">
        <v>704</v>
      </c>
      <c r="EV562" s="27" t="s">
        <v>704</v>
      </c>
      <c r="EW562" s="27" t="s">
        <v>704</v>
      </c>
      <c r="EX562" s="27" t="s">
        <v>704</v>
      </c>
      <c r="EY562" s="27" t="s">
        <v>704</v>
      </c>
      <c r="EZ562" s="27" t="s">
        <v>704</v>
      </c>
      <c r="FA562" s="27" t="s">
        <v>704</v>
      </c>
      <c r="FB562" s="27" t="s">
        <v>704</v>
      </c>
      <c r="FC562" s="27" t="s">
        <v>704</v>
      </c>
      <c r="FD562" s="27" t="s">
        <v>704</v>
      </c>
      <c r="FE562" s="27" t="s">
        <v>694</v>
      </c>
      <c r="FF562" s="27" t="s">
        <v>704</v>
      </c>
      <c r="FG562" s="27" t="s">
        <v>704</v>
      </c>
      <c r="FH562" s="27" t="s">
        <v>704</v>
      </c>
      <c r="FI562" s="27" t="s">
        <v>704</v>
      </c>
      <c r="FJ562" s="27" t="s">
        <v>694</v>
      </c>
      <c r="FK562" s="27" t="s">
        <v>704</v>
      </c>
      <c r="FL562" s="27" t="s">
        <v>704</v>
      </c>
      <c r="FM562" s="27" t="s">
        <v>704</v>
      </c>
      <c r="FN562" s="27" t="s">
        <v>694</v>
      </c>
      <c r="FO562" s="72" t="s">
        <v>1175</v>
      </c>
      <c r="FP562" s="72" t="s">
        <v>698</v>
      </c>
      <c r="FQ562" s="72" t="s">
        <v>1176</v>
      </c>
      <c r="FR562" s="72" t="s">
        <v>2116</v>
      </c>
      <c r="FS562" s="72" t="s">
        <v>1178</v>
      </c>
      <c r="FT562" s="72" t="s">
        <v>698</v>
      </c>
      <c r="FU562" s="72" t="s">
        <v>698</v>
      </c>
      <c r="FV562" s="72" t="s">
        <v>698</v>
      </c>
      <c r="FW562" s="78" t="s">
        <v>698</v>
      </c>
      <c r="FX562" s="78" t="s">
        <v>698</v>
      </c>
      <c r="FY562" s="72" t="s">
        <v>698</v>
      </c>
      <c r="FZ562" s="90"/>
      <c r="GA562" s="90"/>
      <c r="GB562" s="90"/>
      <c r="GC562" s="90"/>
      <c r="GD562" s="90"/>
      <c r="GE562" s="90"/>
      <c r="GF562" s="90"/>
      <c r="GG562" s="90"/>
      <c r="GH562" s="105" t="s">
        <v>1179</v>
      </c>
      <c r="GI562" s="106"/>
      <c r="GJ562" s="27"/>
      <c r="GK562" s="28"/>
      <c r="GL562" s="27"/>
    </row>
    <row r="563" spans="1:194" x14ac:dyDescent="0.25">
      <c r="A563" s="71" t="str">
        <f>CONCATENATE($W$7,": ",$X$444," - ",$Y$563)</f>
        <v xml:space="preserve">Expenditure: Operational Cost - Transport Provided as Part of Departmental Activities </v>
      </c>
      <c r="B563" s="27" t="s">
        <v>694</v>
      </c>
      <c r="C563" s="27" t="str">
        <f t="shared" si="54"/>
        <v>IE010057000000000000000000000000000000</v>
      </c>
      <c r="D563" s="23" t="s">
        <v>1166</v>
      </c>
      <c r="E563" s="23" t="s">
        <v>724</v>
      </c>
      <c r="F563" s="23" t="s">
        <v>1052</v>
      </c>
      <c r="G563" s="23" t="s">
        <v>697</v>
      </c>
      <c r="H563" s="23" t="s">
        <v>697</v>
      </c>
      <c r="I563" s="23" t="s">
        <v>697</v>
      </c>
      <c r="J563" s="23" t="s">
        <v>697</v>
      </c>
      <c r="K563" s="23" t="s">
        <v>697</v>
      </c>
      <c r="L563" s="23" t="s">
        <v>697</v>
      </c>
      <c r="M563" s="23" t="s">
        <v>697</v>
      </c>
      <c r="N563" s="23" t="s">
        <v>697</v>
      </c>
      <c r="O563" s="23" t="s">
        <v>697</v>
      </c>
      <c r="P563" s="23" t="s">
        <v>697</v>
      </c>
      <c r="Q563" s="27">
        <v>0</v>
      </c>
      <c r="R563" s="27" t="s">
        <v>698</v>
      </c>
      <c r="S563" s="27" t="s">
        <v>698</v>
      </c>
      <c r="T563" s="28" t="s">
        <v>694</v>
      </c>
      <c r="U563" s="28"/>
      <c r="V563" s="27" t="s">
        <v>2491</v>
      </c>
      <c r="W563" s="28" t="s">
        <v>905</v>
      </c>
      <c r="X563" s="28"/>
      <c r="Y563" s="28" t="s">
        <v>2492</v>
      </c>
      <c r="Z563" s="28"/>
      <c r="AA563" s="28"/>
      <c r="AB563" s="28"/>
      <c r="AC563" s="28"/>
      <c r="AD563" s="28"/>
      <c r="AE563" s="28"/>
      <c r="AF563" s="28"/>
      <c r="AG563" s="28"/>
      <c r="AH563" s="28"/>
      <c r="AI563" s="27" t="s">
        <v>2493</v>
      </c>
      <c r="AJ563" s="28" t="s">
        <v>694</v>
      </c>
      <c r="AK563" s="27" t="s">
        <v>694</v>
      </c>
      <c r="AL563" s="27" t="s">
        <v>694</v>
      </c>
      <c r="AM563" s="27" t="s">
        <v>694</v>
      </c>
      <c r="AN563" s="27" t="s">
        <v>694</v>
      </c>
      <c r="AO563" s="27" t="s">
        <v>694</v>
      </c>
      <c r="AP563" s="27" t="s">
        <v>694</v>
      </c>
      <c r="AQ563" s="27" t="s">
        <v>694</v>
      </c>
      <c r="AR563" s="27" t="s">
        <v>694</v>
      </c>
      <c r="AS563" s="27" t="s">
        <v>694</v>
      </c>
      <c r="AT563" s="27" t="s">
        <v>694</v>
      </c>
      <c r="AU563" s="27" t="s">
        <v>694</v>
      </c>
      <c r="AV563" s="27" t="s">
        <v>694</v>
      </c>
      <c r="AW563" s="27" t="s">
        <v>694</v>
      </c>
      <c r="AX563" s="27" t="s">
        <v>694</v>
      </c>
      <c r="AY563" s="27" t="s">
        <v>694</v>
      </c>
      <c r="AZ563" s="27" t="s">
        <v>694</v>
      </c>
      <c r="BA563" s="27" t="s">
        <v>694</v>
      </c>
      <c r="BB563" s="27" t="s">
        <v>694</v>
      </c>
      <c r="BC563" s="27" t="s">
        <v>694</v>
      </c>
      <c r="BD563" s="27" t="s">
        <v>694</v>
      </c>
      <c r="BE563" s="27" t="s">
        <v>694</v>
      </c>
      <c r="BF563" s="27" t="s">
        <v>694</v>
      </c>
      <c r="BG563" s="27" t="s">
        <v>694</v>
      </c>
      <c r="BH563" s="27" t="s">
        <v>694</v>
      </c>
      <c r="BI563" s="27" t="s">
        <v>694</v>
      </c>
      <c r="BJ563" s="27" t="s">
        <v>694</v>
      </c>
      <c r="BK563" s="27" t="s">
        <v>694</v>
      </c>
      <c r="BL563" s="27" t="s">
        <v>694</v>
      </c>
      <c r="BM563" s="27" t="s">
        <v>694</v>
      </c>
      <c r="BN563" s="27" t="s">
        <v>694</v>
      </c>
      <c r="BO563" s="27" t="s">
        <v>694</v>
      </c>
      <c r="BP563" s="27" t="s">
        <v>694</v>
      </c>
      <c r="BQ563" s="27" t="s">
        <v>694</v>
      </c>
      <c r="BR563" s="27" t="s">
        <v>694</v>
      </c>
      <c r="BS563" s="27" t="s">
        <v>694</v>
      </c>
      <c r="BT563" s="27" t="s">
        <v>694</v>
      </c>
      <c r="BU563" s="27" t="s">
        <v>694</v>
      </c>
      <c r="BV563" s="27" t="s">
        <v>694</v>
      </c>
      <c r="BW563" s="27" t="s">
        <v>694</v>
      </c>
      <c r="BX563" s="27" t="s">
        <v>694</v>
      </c>
      <c r="BY563" s="27" t="s">
        <v>694</v>
      </c>
      <c r="BZ563" s="27" t="s">
        <v>694</v>
      </c>
      <c r="CA563" s="27" t="s">
        <v>694</v>
      </c>
      <c r="CB563" s="27" t="s">
        <v>694</v>
      </c>
      <c r="CC563" s="27" t="s">
        <v>694</v>
      </c>
      <c r="CD563" s="27" t="s">
        <v>694</v>
      </c>
      <c r="CE563" s="27" t="s">
        <v>694</v>
      </c>
      <c r="CF563" s="27" t="s">
        <v>694</v>
      </c>
      <c r="CG563" s="27" t="s">
        <v>694</v>
      </c>
      <c r="CH563" s="27" t="s">
        <v>694</v>
      </c>
      <c r="CI563" s="27" t="s">
        <v>694</v>
      </c>
      <c r="CJ563" s="27" t="s">
        <v>694</v>
      </c>
      <c r="CK563" s="27" t="s">
        <v>694</v>
      </c>
      <c r="CL563" s="27" t="s">
        <v>694</v>
      </c>
      <c r="CM563" s="27" t="s">
        <v>694</v>
      </c>
      <c r="CN563" s="27" t="s">
        <v>694</v>
      </c>
      <c r="CO563" s="27" t="s">
        <v>694</v>
      </c>
      <c r="CP563" s="27" t="s">
        <v>694</v>
      </c>
      <c r="CQ563" s="27" t="s">
        <v>694</v>
      </c>
      <c r="CR563" s="27" t="s">
        <v>694</v>
      </c>
      <c r="CS563" s="27" t="s">
        <v>694</v>
      </c>
      <c r="CT563" s="27" t="s">
        <v>694</v>
      </c>
      <c r="CU563" s="27" t="s">
        <v>694</v>
      </c>
      <c r="CV563" s="27" t="s">
        <v>694</v>
      </c>
      <c r="CW563" s="27" t="s">
        <v>694</v>
      </c>
      <c r="CX563" s="27" t="s">
        <v>694</v>
      </c>
      <c r="CY563" s="27" t="s">
        <v>694</v>
      </c>
      <c r="CZ563" s="27" t="s">
        <v>694</v>
      </c>
      <c r="DA563" s="27" t="s">
        <v>694</v>
      </c>
      <c r="DB563" s="27" t="s">
        <v>694</v>
      </c>
      <c r="DC563" s="27" t="s">
        <v>694</v>
      </c>
      <c r="DD563" s="27" t="s">
        <v>694</v>
      </c>
      <c r="DE563" s="27" t="s">
        <v>694</v>
      </c>
      <c r="DF563" s="27" t="s">
        <v>694</v>
      </c>
      <c r="DG563" s="27" t="s">
        <v>694</v>
      </c>
      <c r="DH563" s="27" t="s">
        <v>694</v>
      </c>
      <c r="DI563" s="27" t="s">
        <v>694</v>
      </c>
      <c r="DJ563" s="27" t="s">
        <v>694</v>
      </c>
      <c r="DK563" s="27" t="s">
        <v>694</v>
      </c>
      <c r="DL563" s="27" t="s">
        <v>694</v>
      </c>
      <c r="DM563" s="27" t="s">
        <v>694</v>
      </c>
      <c r="DN563" s="27" t="s">
        <v>694</v>
      </c>
      <c r="DO563" s="27" t="s">
        <v>694</v>
      </c>
      <c r="DP563" s="27" t="s">
        <v>694</v>
      </c>
      <c r="DQ563" s="27" t="s">
        <v>694</v>
      </c>
      <c r="DR563" s="27" t="s">
        <v>694</v>
      </c>
      <c r="DS563" s="27"/>
      <c r="DT563" s="27" t="s">
        <v>694</v>
      </c>
      <c r="DU563" s="27" t="s">
        <v>694</v>
      </c>
      <c r="DV563" s="27" t="s">
        <v>694</v>
      </c>
      <c r="DW563" s="27" t="s">
        <v>694</v>
      </c>
      <c r="DX563" s="27" t="s">
        <v>694</v>
      </c>
      <c r="DY563" s="27" t="s">
        <v>694</v>
      </c>
      <c r="DZ563" s="27" t="s">
        <v>694</v>
      </c>
      <c r="EA563" s="27" t="s">
        <v>694</v>
      </c>
      <c r="EB563" s="27" t="s">
        <v>694</v>
      </c>
      <c r="EC563" s="27" t="s">
        <v>694</v>
      </c>
      <c r="ED563" s="27" t="s">
        <v>694</v>
      </c>
      <c r="EE563" s="27" t="s">
        <v>694</v>
      </c>
      <c r="EF563" s="27" t="s">
        <v>694</v>
      </c>
      <c r="EG563" s="27" t="s">
        <v>694</v>
      </c>
      <c r="EH563" s="27" t="s">
        <v>694</v>
      </c>
      <c r="EI563" s="27" t="s">
        <v>694</v>
      </c>
      <c r="EJ563" s="27" t="s">
        <v>694</v>
      </c>
      <c r="EK563" s="27" t="s">
        <v>694</v>
      </c>
      <c r="EL563" s="27" t="s">
        <v>694</v>
      </c>
      <c r="EM563" s="27" t="s">
        <v>694</v>
      </c>
      <c r="EN563" s="27" t="s">
        <v>694</v>
      </c>
      <c r="EO563" s="27" t="s">
        <v>694</v>
      </c>
      <c r="EP563" s="27" t="s">
        <v>694</v>
      </c>
      <c r="EQ563" s="27" t="s">
        <v>694</v>
      </c>
      <c r="ER563" s="27" t="s">
        <v>694</v>
      </c>
      <c r="ES563" s="27" t="s">
        <v>694</v>
      </c>
      <c r="ET563" s="27" t="s">
        <v>694</v>
      </c>
      <c r="EU563" s="27" t="s">
        <v>694</v>
      </c>
      <c r="EV563" s="27" t="s">
        <v>694</v>
      </c>
      <c r="EW563" s="27" t="s">
        <v>694</v>
      </c>
      <c r="EX563" s="27" t="s">
        <v>694</v>
      </c>
      <c r="EY563" s="27" t="s">
        <v>694</v>
      </c>
      <c r="EZ563" s="27" t="s">
        <v>694</v>
      </c>
      <c r="FA563" s="27" t="s">
        <v>694</v>
      </c>
      <c r="FB563" s="27" t="s">
        <v>694</v>
      </c>
      <c r="FC563" s="27" t="s">
        <v>694</v>
      </c>
      <c r="FD563" s="27" t="s">
        <v>694</v>
      </c>
      <c r="FE563" s="27" t="s">
        <v>694</v>
      </c>
      <c r="FF563" s="27" t="s">
        <v>694</v>
      </c>
      <c r="FG563" s="27" t="s">
        <v>694</v>
      </c>
      <c r="FH563" s="27" t="s">
        <v>694</v>
      </c>
      <c r="FI563" s="27" t="s">
        <v>694</v>
      </c>
      <c r="FJ563" s="27" t="s">
        <v>694</v>
      </c>
      <c r="FK563" s="27" t="s">
        <v>694</v>
      </c>
      <c r="FL563" s="27" t="s">
        <v>694</v>
      </c>
      <c r="FM563" s="27" t="s">
        <v>694</v>
      </c>
      <c r="FN563" s="27" t="s">
        <v>694</v>
      </c>
      <c r="FO563" s="72" t="s">
        <v>698</v>
      </c>
      <c r="FP563" s="72" t="s">
        <v>698</v>
      </c>
      <c r="FQ563" s="72" t="s">
        <v>698</v>
      </c>
      <c r="FR563" s="72" t="s">
        <v>698</v>
      </c>
      <c r="FS563" s="72" t="s">
        <v>698</v>
      </c>
      <c r="FT563" s="72" t="s">
        <v>698</v>
      </c>
      <c r="FU563" s="72" t="s">
        <v>698</v>
      </c>
      <c r="FV563" s="72" t="s">
        <v>698</v>
      </c>
      <c r="FW563" s="78" t="s">
        <v>698</v>
      </c>
      <c r="FX563" s="78" t="s">
        <v>698</v>
      </c>
      <c r="FY563" s="72" t="s">
        <v>698</v>
      </c>
      <c r="FZ563" s="90"/>
      <c r="GA563" s="90"/>
      <c r="GB563" s="90"/>
      <c r="GC563" s="90"/>
      <c r="GD563" s="90"/>
      <c r="GE563" s="90"/>
      <c r="GF563" s="90"/>
      <c r="GG563" s="90"/>
      <c r="GH563" s="105" t="s">
        <v>694</v>
      </c>
      <c r="GI563" s="106"/>
      <c r="GJ563" s="27"/>
      <c r="GK563" s="28"/>
      <c r="GL563" s="27"/>
    </row>
    <row r="564" spans="1:194" x14ac:dyDescent="0.25">
      <c r="A564" s="71" t="str">
        <f>CONCATENATE($W$7,": ",$X$444," - ",$Y$563,": ",Z564)</f>
        <v>Expenditure: Operational Cost - Transport Provided as Part of Departmental Activities : Events</v>
      </c>
      <c r="B564" s="27" t="s">
        <v>2209</v>
      </c>
      <c r="C564" s="27" t="str">
        <f t="shared" si="54"/>
        <v>IE010057001000000000000000000000000000</v>
      </c>
      <c r="D564" s="23" t="s">
        <v>1166</v>
      </c>
      <c r="E564" s="23" t="s">
        <v>724</v>
      </c>
      <c r="F564" s="23" t="s">
        <v>1052</v>
      </c>
      <c r="G564" s="23" t="s">
        <v>702</v>
      </c>
      <c r="H564" s="23" t="s">
        <v>697</v>
      </c>
      <c r="I564" s="23" t="s">
        <v>697</v>
      </c>
      <c r="J564" s="23" t="s">
        <v>697</v>
      </c>
      <c r="K564" s="23" t="s">
        <v>697</v>
      </c>
      <c r="L564" s="23" t="s">
        <v>697</v>
      </c>
      <c r="M564" s="23" t="s">
        <v>697</v>
      </c>
      <c r="N564" s="23" t="s">
        <v>697</v>
      </c>
      <c r="O564" s="23" t="s">
        <v>697</v>
      </c>
      <c r="P564" s="23" t="s">
        <v>697</v>
      </c>
      <c r="Q564" s="27">
        <v>0</v>
      </c>
      <c r="R564" s="27" t="s">
        <v>704</v>
      </c>
      <c r="S564" s="27" t="s">
        <v>698</v>
      </c>
      <c r="T564" s="81" t="s">
        <v>694</v>
      </c>
      <c r="U564" s="28"/>
      <c r="V564" s="27" t="s">
        <v>2494</v>
      </c>
      <c r="W564" s="27" t="s">
        <v>905</v>
      </c>
      <c r="X564" s="27"/>
      <c r="Y564" s="27"/>
      <c r="Z564" s="27" t="s">
        <v>2495</v>
      </c>
      <c r="AA564" s="27"/>
      <c r="AB564" s="27"/>
      <c r="AC564" s="27"/>
      <c r="AD564" s="27"/>
      <c r="AE564" s="27"/>
      <c r="AF564" s="27"/>
      <c r="AG564" s="27"/>
      <c r="AH564" s="27"/>
      <c r="AI564" s="27" t="s">
        <v>2496</v>
      </c>
      <c r="AJ564" s="28" t="s">
        <v>704</v>
      </c>
      <c r="AK564" s="27" t="s">
        <v>704</v>
      </c>
      <c r="AL564" s="27" t="s">
        <v>704</v>
      </c>
      <c r="AM564" s="27" t="s">
        <v>704</v>
      </c>
      <c r="AN564" s="27" t="s">
        <v>704</v>
      </c>
      <c r="AO564" s="27" t="s">
        <v>704</v>
      </c>
      <c r="AP564" s="27" t="s">
        <v>704</v>
      </c>
      <c r="AQ564" s="27" t="s">
        <v>704</v>
      </c>
      <c r="AR564" s="27" t="s">
        <v>704</v>
      </c>
      <c r="AS564" s="27" t="s">
        <v>704</v>
      </c>
      <c r="AT564" s="27" t="s">
        <v>704</v>
      </c>
      <c r="AU564" s="27" t="s">
        <v>704</v>
      </c>
      <c r="AV564" s="27" t="s">
        <v>704</v>
      </c>
      <c r="AW564" s="27" t="s">
        <v>704</v>
      </c>
      <c r="AX564" s="27" t="s">
        <v>704</v>
      </c>
      <c r="AY564" s="27" t="s">
        <v>704</v>
      </c>
      <c r="AZ564" s="27" t="s">
        <v>704</v>
      </c>
      <c r="BA564" s="27" t="s">
        <v>704</v>
      </c>
      <c r="BB564" s="27" t="s">
        <v>704</v>
      </c>
      <c r="BC564" s="27" t="s">
        <v>704</v>
      </c>
      <c r="BD564" s="27" t="s">
        <v>704</v>
      </c>
      <c r="BE564" s="27" t="s">
        <v>704</v>
      </c>
      <c r="BF564" s="27" t="s">
        <v>704</v>
      </c>
      <c r="BG564" s="27" t="s">
        <v>704</v>
      </c>
      <c r="BH564" s="27" t="s">
        <v>704</v>
      </c>
      <c r="BI564" s="27" t="s">
        <v>704</v>
      </c>
      <c r="BJ564" s="27" t="s">
        <v>704</v>
      </c>
      <c r="BK564" s="27" t="s">
        <v>704</v>
      </c>
      <c r="BL564" s="27" t="s">
        <v>704</v>
      </c>
      <c r="BM564" s="27" t="s">
        <v>704</v>
      </c>
      <c r="BN564" s="27" t="s">
        <v>704</v>
      </c>
      <c r="BO564" s="27" t="s">
        <v>704</v>
      </c>
      <c r="BP564" s="27" t="s">
        <v>704</v>
      </c>
      <c r="BQ564" s="27" t="s">
        <v>704</v>
      </c>
      <c r="BR564" s="27" t="s">
        <v>704</v>
      </c>
      <c r="BS564" s="27" t="s">
        <v>704</v>
      </c>
      <c r="BT564" s="27" t="s">
        <v>704</v>
      </c>
      <c r="BU564" s="27" t="s">
        <v>704</v>
      </c>
      <c r="BV564" s="27" t="s">
        <v>704</v>
      </c>
      <c r="BW564" s="27" t="s">
        <v>704</v>
      </c>
      <c r="BX564" s="27" t="s">
        <v>704</v>
      </c>
      <c r="BY564" s="27" t="s">
        <v>704</v>
      </c>
      <c r="BZ564" s="27" t="s">
        <v>704</v>
      </c>
      <c r="CA564" s="27" t="s">
        <v>704</v>
      </c>
      <c r="CB564" s="27" t="s">
        <v>704</v>
      </c>
      <c r="CC564" s="27" t="s">
        <v>704</v>
      </c>
      <c r="CD564" s="27" t="s">
        <v>704</v>
      </c>
      <c r="CE564" s="27" t="s">
        <v>704</v>
      </c>
      <c r="CF564" s="27" t="s">
        <v>704</v>
      </c>
      <c r="CG564" s="27" t="s">
        <v>704</v>
      </c>
      <c r="CH564" s="27" t="s">
        <v>704</v>
      </c>
      <c r="CI564" s="27" t="s">
        <v>704</v>
      </c>
      <c r="CJ564" s="27" t="s">
        <v>704</v>
      </c>
      <c r="CK564" s="27" t="s">
        <v>704</v>
      </c>
      <c r="CL564" s="27" t="s">
        <v>704</v>
      </c>
      <c r="CM564" s="27" t="s">
        <v>704</v>
      </c>
      <c r="CN564" s="27" t="s">
        <v>704</v>
      </c>
      <c r="CO564" s="27" t="s">
        <v>704</v>
      </c>
      <c r="CP564" s="27" t="s">
        <v>704</v>
      </c>
      <c r="CQ564" s="27" t="s">
        <v>704</v>
      </c>
      <c r="CR564" s="27" t="s">
        <v>704</v>
      </c>
      <c r="CS564" s="27" t="s">
        <v>704</v>
      </c>
      <c r="CT564" s="27" t="s">
        <v>704</v>
      </c>
      <c r="CU564" s="27" t="s">
        <v>704</v>
      </c>
      <c r="CV564" s="27" t="s">
        <v>704</v>
      </c>
      <c r="CW564" s="27" t="s">
        <v>704</v>
      </c>
      <c r="CX564" s="27" t="s">
        <v>704</v>
      </c>
      <c r="CY564" s="27" t="s">
        <v>704</v>
      </c>
      <c r="CZ564" s="27" t="s">
        <v>704</v>
      </c>
      <c r="DA564" s="27" t="s">
        <v>704</v>
      </c>
      <c r="DB564" s="27" t="s">
        <v>698</v>
      </c>
      <c r="DC564" s="27" t="s">
        <v>698</v>
      </c>
      <c r="DD564" s="27" t="s">
        <v>698</v>
      </c>
      <c r="DE564" s="27" t="s">
        <v>698</v>
      </c>
      <c r="DF564" s="27" t="s">
        <v>704</v>
      </c>
      <c r="DG564" s="27" t="s">
        <v>704</v>
      </c>
      <c r="DH564" s="27" t="s">
        <v>704</v>
      </c>
      <c r="DI564" s="27" t="s">
        <v>704</v>
      </c>
      <c r="DJ564" s="27" t="s">
        <v>704</v>
      </c>
      <c r="DK564" s="27" t="s">
        <v>704</v>
      </c>
      <c r="DL564" s="27" t="s">
        <v>704</v>
      </c>
      <c r="DM564" s="27" t="s">
        <v>704</v>
      </c>
      <c r="DN564" s="27" t="s">
        <v>704</v>
      </c>
      <c r="DO564" s="27" t="s">
        <v>704</v>
      </c>
      <c r="DP564" s="27" t="s">
        <v>704</v>
      </c>
      <c r="DQ564" s="27" t="s">
        <v>704</v>
      </c>
      <c r="DR564" s="27" t="s">
        <v>704</v>
      </c>
      <c r="DS564" s="27"/>
      <c r="DT564" s="27" t="s">
        <v>704</v>
      </c>
      <c r="DU564" s="27" t="s">
        <v>704</v>
      </c>
      <c r="DV564" s="27" t="s">
        <v>704</v>
      </c>
      <c r="DW564" s="27" t="s">
        <v>704</v>
      </c>
      <c r="DX564" s="27" t="s">
        <v>704</v>
      </c>
      <c r="DY564" s="27" t="s">
        <v>704</v>
      </c>
      <c r="DZ564" s="27" t="s">
        <v>704</v>
      </c>
      <c r="EA564" s="27" t="s">
        <v>704</v>
      </c>
      <c r="EB564" s="27" t="s">
        <v>704</v>
      </c>
      <c r="EC564" s="27" t="s">
        <v>704</v>
      </c>
      <c r="ED564" s="27" t="s">
        <v>704</v>
      </c>
      <c r="EE564" s="27" t="s">
        <v>704</v>
      </c>
      <c r="EF564" s="27" t="s">
        <v>704</v>
      </c>
      <c r="EG564" s="27" t="s">
        <v>694</v>
      </c>
      <c r="EH564" s="27" t="s">
        <v>704</v>
      </c>
      <c r="EI564" s="27" t="s">
        <v>704</v>
      </c>
      <c r="EJ564" s="27" t="s">
        <v>704</v>
      </c>
      <c r="EK564" s="27" t="s">
        <v>704</v>
      </c>
      <c r="EL564" s="27" t="s">
        <v>704</v>
      </c>
      <c r="EM564" s="27" t="s">
        <v>704</v>
      </c>
      <c r="EN564" s="27" t="s">
        <v>704</v>
      </c>
      <c r="EO564" s="27" t="s">
        <v>704</v>
      </c>
      <c r="EP564" s="27" t="s">
        <v>704</v>
      </c>
      <c r="EQ564" s="27" t="s">
        <v>704</v>
      </c>
      <c r="ER564" s="27" t="s">
        <v>704</v>
      </c>
      <c r="ES564" s="27" t="s">
        <v>704</v>
      </c>
      <c r="ET564" s="27" t="s">
        <v>704</v>
      </c>
      <c r="EU564" s="27" t="s">
        <v>704</v>
      </c>
      <c r="EV564" s="27" t="s">
        <v>704</v>
      </c>
      <c r="EW564" s="27" t="s">
        <v>704</v>
      </c>
      <c r="EX564" s="27" t="s">
        <v>704</v>
      </c>
      <c r="EY564" s="27" t="s">
        <v>704</v>
      </c>
      <c r="EZ564" s="27" t="s">
        <v>704</v>
      </c>
      <c r="FA564" s="27" t="s">
        <v>704</v>
      </c>
      <c r="FB564" s="27" t="s">
        <v>704</v>
      </c>
      <c r="FC564" s="27" t="s">
        <v>704</v>
      </c>
      <c r="FD564" s="27" t="s">
        <v>704</v>
      </c>
      <c r="FE564" s="27" t="s">
        <v>694</v>
      </c>
      <c r="FF564" s="27" t="s">
        <v>704</v>
      </c>
      <c r="FG564" s="27" t="s">
        <v>704</v>
      </c>
      <c r="FH564" s="27" t="s">
        <v>704</v>
      </c>
      <c r="FI564" s="27" t="s">
        <v>704</v>
      </c>
      <c r="FJ564" s="27" t="s">
        <v>694</v>
      </c>
      <c r="FK564" s="27" t="s">
        <v>704</v>
      </c>
      <c r="FL564" s="27" t="s">
        <v>704</v>
      </c>
      <c r="FM564" s="27" t="s">
        <v>704</v>
      </c>
      <c r="FN564" s="27" t="s">
        <v>694</v>
      </c>
      <c r="FO564" s="72" t="s">
        <v>1175</v>
      </c>
      <c r="FP564" s="72" t="s">
        <v>698</v>
      </c>
      <c r="FQ564" s="72" t="s">
        <v>1176</v>
      </c>
      <c r="FR564" s="72" t="s">
        <v>2116</v>
      </c>
      <c r="FS564" s="72" t="s">
        <v>1178</v>
      </c>
      <c r="FT564" s="72" t="s">
        <v>698</v>
      </c>
      <c r="FU564" s="72" t="s">
        <v>698</v>
      </c>
      <c r="FV564" s="72" t="s">
        <v>698</v>
      </c>
      <c r="FW564" s="78" t="s">
        <v>698</v>
      </c>
      <c r="FX564" s="78" t="s">
        <v>698</v>
      </c>
      <c r="FY564" s="72" t="s">
        <v>698</v>
      </c>
      <c r="FZ564" s="90"/>
      <c r="GA564" s="90"/>
      <c r="GB564" s="90"/>
      <c r="GC564" s="90"/>
      <c r="GD564" s="90"/>
      <c r="GE564" s="90"/>
      <c r="GF564" s="90"/>
      <c r="GG564" s="90"/>
      <c r="GH564" s="105" t="s">
        <v>1179</v>
      </c>
      <c r="GI564" s="106"/>
      <c r="GJ564" s="27"/>
      <c r="GK564" s="28"/>
      <c r="GL564" s="27"/>
    </row>
    <row r="565" spans="1:194" x14ac:dyDescent="0.25">
      <c r="A565" s="71" t="str">
        <f t="shared" ref="A565:A567" si="57">CONCATENATE($W$7,": ",$X$444," - ",$Y$563,": ",Z565)</f>
        <v>Expenditure: Operational Cost - Transport Provided as Part of Departmental Activities : Funerals</v>
      </c>
      <c r="B565" s="27" t="s">
        <v>2209</v>
      </c>
      <c r="C565" s="27" t="str">
        <f t="shared" si="54"/>
        <v>IE010057002000000000000000000000000000</v>
      </c>
      <c r="D565" s="23" t="s">
        <v>1166</v>
      </c>
      <c r="E565" s="23" t="s">
        <v>724</v>
      </c>
      <c r="F565" s="23" t="s">
        <v>1052</v>
      </c>
      <c r="G565" s="23" t="s">
        <v>707</v>
      </c>
      <c r="H565" s="23" t="s">
        <v>697</v>
      </c>
      <c r="I565" s="23" t="s">
        <v>697</v>
      </c>
      <c r="J565" s="23" t="s">
        <v>697</v>
      </c>
      <c r="K565" s="23" t="s">
        <v>697</v>
      </c>
      <c r="L565" s="23" t="s">
        <v>697</v>
      </c>
      <c r="M565" s="23" t="s">
        <v>697</v>
      </c>
      <c r="N565" s="23" t="s">
        <v>697</v>
      </c>
      <c r="O565" s="23" t="s">
        <v>697</v>
      </c>
      <c r="P565" s="23" t="s">
        <v>697</v>
      </c>
      <c r="Q565" s="27">
        <v>0</v>
      </c>
      <c r="R565" s="27" t="s">
        <v>704</v>
      </c>
      <c r="S565" s="27" t="s">
        <v>698</v>
      </c>
      <c r="T565" s="81" t="s">
        <v>694</v>
      </c>
      <c r="U565" s="28"/>
      <c r="V565" s="27" t="s">
        <v>2497</v>
      </c>
      <c r="W565" s="27" t="s">
        <v>905</v>
      </c>
      <c r="X565" s="27"/>
      <c r="Y565" s="27"/>
      <c r="Z565" s="27" t="s">
        <v>2498</v>
      </c>
      <c r="AA565" s="27"/>
      <c r="AB565" s="27"/>
      <c r="AC565" s="27"/>
      <c r="AD565" s="27"/>
      <c r="AE565" s="27"/>
      <c r="AF565" s="27"/>
      <c r="AG565" s="27"/>
      <c r="AH565" s="27"/>
      <c r="AI565" s="44" t="s">
        <v>2499</v>
      </c>
      <c r="AJ565" s="28" t="s">
        <v>704</v>
      </c>
      <c r="AK565" s="27" t="s">
        <v>698</v>
      </c>
      <c r="AL565" s="27" t="s">
        <v>698</v>
      </c>
      <c r="AM565" s="27" t="s">
        <v>704</v>
      </c>
      <c r="AN565" s="27" t="s">
        <v>698</v>
      </c>
      <c r="AO565" s="27" t="s">
        <v>698</v>
      </c>
      <c r="AP565" s="27" t="s">
        <v>698</v>
      </c>
      <c r="AQ565" s="27" t="s">
        <v>698</v>
      </c>
      <c r="AR565" s="27" t="s">
        <v>698</v>
      </c>
      <c r="AS565" s="27" t="s">
        <v>698</v>
      </c>
      <c r="AT565" s="27" t="s">
        <v>698</v>
      </c>
      <c r="AU565" s="27" t="s">
        <v>698</v>
      </c>
      <c r="AV565" s="27" t="s">
        <v>698</v>
      </c>
      <c r="AW565" s="27" t="s">
        <v>698</v>
      </c>
      <c r="AX565" s="27" t="s">
        <v>698</v>
      </c>
      <c r="AY565" s="27" t="s">
        <v>698</v>
      </c>
      <c r="AZ565" s="27" t="s">
        <v>698</v>
      </c>
      <c r="BA565" s="27" t="s">
        <v>698</v>
      </c>
      <c r="BB565" s="27" t="s">
        <v>698</v>
      </c>
      <c r="BC565" s="27" t="s">
        <v>698</v>
      </c>
      <c r="BD565" s="27" t="s">
        <v>698</v>
      </c>
      <c r="BE565" s="27" t="s">
        <v>698</v>
      </c>
      <c r="BF565" s="27" t="s">
        <v>698</v>
      </c>
      <c r="BG565" s="27" t="s">
        <v>698</v>
      </c>
      <c r="BH565" s="27" t="s">
        <v>698</v>
      </c>
      <c r="BI565" s="27" t="s">
        <v>698</v>
      </c>
      <c r="BJ565" s="27" t="s">
        <v>698</v>
      </c>
      <c r="BK565" s="27" t="s">
        <v>698</v>
      </c>
      <c r="BL565" s="27" t="s">
        <v>698</v>
      </c>
      <c r="BM565" s="27" t="s">
        <v>698</v>
      </c>
      <c r="BN565" s="27" t="s">
        <v>698</v>
      </c>
      <c r="BO565" s="27" t="s">
        <v>698</v>
      </c>
      <c r="BP565" s="27" t="s">
        <v>698</v>
      </c>
      <c r="BQ565" s="27" t="s">
        <v>698</v>
      </c>
      <c r="BR565" s="27" t="s">
        <v>698</v>
      </c>
      <c r="BS565" s="27" t="s">
        <v>698</v>
      </c>
      <c r="BT565" s="27" t="s">
        <v>698</v>
      </c>
      <c r="BU565" s="27" t="s">
        <v>698</v>
      </c>
      <c r="BV565" s="27" t="s">
        <v>698</v>
      </c>
      <c r="BW565" s="27" t="s">
        <v>698</v>
      </c>
      <c r="BX565" s="27" t="s">
        <v>698</v>
      </c>
      <c r="BY565" s="27" t="s">
        <v>698</v>
      </c>
      <c r="BZ565" s="27" t="s">
        <v>698</v>
      </c>
      <c r="CA565" s="27" t="s">
        <v>698</v>
      </c>
      <c r="CB565" s="27" t="s">
        <v>698</v>
      </c>
      <c r="CC565" s="27" t="s">
        <v>698</v>
      </c>
      <c r="CD565" s="27" t="s">
        <v>698</v>
      </c>
      <c r="CE565" s="27" t="s">
        <v>698</v>
      </c>
      <c r="CF565" s="27" t="s">
        <v>698</v>
      </c>
      <c r="CG565" s="27" t="s">
        <v>698</v>
      </c>
      <c r="CH565" s="27" t="s">
        <v>698</v>
      </c>
      <c r="CI565" s="27" t="s">
        <v>698</v>
      </c>
      <c r="CJ565" s="27" t="s">
        <v>698</v>
      </c>
      <c r="CK565" s="27" t="s">
        <v>698</v>
      </c>
      <c r="CL565" s="27" t="s">
        <v>698</v>
      </c>
      <c r="CM565" s="27" t="s">
        <v>698</v>
      </c>
      <c r="CN565" s="27" t="s">
        <v>698</v>
      </c>
      <c r="CO565" s="27" t="s">
        <v>698</v>
      </c>
      <c r="CP565" s="27" t="s">
        <v>698</v>
      </c>
      <c r="CQ565" s="27" t="s">
        <v>698</v>
      </c>
      <c r="CR565" s="27" t="s">
        <v>698</v>
      </c>
      <c r="CS565" s="27" t="s">
        <v>698</v>
      </c>
      <c r="CT565" s="27" t="s">
        <v>698</v>
      </c>
      <c r="CU565" s="27" t="s">
        <v>698</v>
      </c>
      <c r="CV565" s="27" t="s">
        <v>698</v>
      </c>
      <c r="CW565" s="27" t="s">
        <v>698</v>
      </c>
      <c r="CX565" s="27" t="s">
        <v>698</v>
      </c>
      <c r="CY565" s="27" t="s">
        <v>698</v>
      </c>
      <c r="CZ565" s="27" t="s">
        <v>698</v>
      </c>
      <c r="DA565" s="27" t="s">
        <v>698</v>
      </c>
      <c r="DB565" s="27" t="s">
        <v>698</v>
      </c>
      <c r="DC565" s="27" t="s">
        <v>698</v>
      </c>
      <c r="DD565" s="27" t="s">
        <v>698</v>
      </c>
      <c r="DE565" s="27" t="s">
        <v>698</v>
      </c>
      <c r="DF565" s="27" t="s">
        <v>698</v>
      </c>
      <c r="DG565" s="27" t="s">
        <v>698</v>
      </c>
      <c r="DH565" s="27" t="s">
        <v>698</v>
      </c>
      <c r="DI565" s="27" t="s">
        <v>698</v>
      </c>
      <c r="DJ565" s="27" t="s">
        <v>698</v>
      </c>
      <c r="DK565" s="27" t="s">
        <v>698</v>
      </c>
      <c r="DL565" s="27" t="s">
        <v>698</v>
      </c>
      <c r="DM565" s="27" t="s">
        <v>698</v>
      </c>
      <c r="DN565" s="27" t="s">
        <v>698</v>
      </c>
      <c r="DO565" s="27" t="s">
        <v>698</v>
      </c>
      <c r="DP565" s="27" t="s">
        <v>698</v>
      </c>
      <c r="DQ565" s="27" t="s">
        <v>698</v>
      </c>
      <c r="DR565" s="27" t="s">
        <v>698</v>
      </c>
      <c r="DS565" s="27"/>
      <c r="DT565" s="27" t="s">
        <v>698</v>
      </c>
      <c r="DU565" s="27" t="s">
        <v>698</v>
      </c>
      <c r="DV565" s="27" t="s">
        <v>698</v>
      </c>
      <c r="DW565" s="27" t="s">
        <v>698</v>
      </c>
      <c r="DX565" s="27" t="s">
        <v>698</v>
      </c>
      <c r="DY565" s="27" t="s">
        <v>698</v>
      </c>
      <c r="DZ565" s="27" t="s">
        <v>698</v>
      </c>
      <c r="EA565" s="27" t="s">
        <v>698</v>
      </c>
      <c r="EB565" s="27" t="s">
        <v>698</v>
      </c>
      <c r="EC565" s="27" t="s">
        <v>698</v>
      </c>
      <c r="ED565" s="27" t="s">
        <v>698</v>
      </c>
      <c r="EE565" s="27" t="s">
        <v>698</v>
      </c>
      <c r="EF565" s="27" t="s">
        <v>698</v>
      </c>
      <c r="EG565" s="27" t="s">
        <v>694</v>
      </c>
      <c r="EH565" s="27" t="s">
        <v>698</v>
      </c>
      <c r="EI565" s="27" t="s">
        <v>698</v>
      </c>
      <c r="EJ565" s="27" t="s">
        <v>698</v>
      </c>
      <c r="EK565" s="27" t="s">
        <v>698</v>
      </c>
      <c r="EL565" s="27" t="s">
        <v>698</v>
      </c>
      <c r="EM565" s="27" t="s">
        <v>698</v>
      </c>
      <c r="EN565" s="27" t="s">
        <v>698</v>
      </c>
      <c r="EO565" s="27" t="s">
        <v>698</v>
      </c>
      <c r="EP565" s="27" t="s">
        <v>698</v>
      </c>
      <c r="EQ565" s="27" t="s">
        <v>698</v>
      </c>
      <c r="ER565" s="27" t="s">
        <v>698</v>
      </c>
      <c r="ES565" s="27" t="s">
        <v>698</v>
      </c>
      <c r="ET565" s="27" t="s">
        <v>698</v>
      </c>
      <c r="EU565" s="27" t="s">
        <v>698</v>
      </c>
      <c r="EV565" s="27" t="s">
        <v>698</v>
      </c>
      <c r="EW565" s="27" t="s">
        <v>698</v>
      </c>
      <c r="EX565" s="27" t="s">
        <v>698</v>
      </c>
      <c r="EY565" s="27" t="s">
        <v>698</v>
      </c>
      <c r="EZ565" s="27" t="s">
        <v>698</v>
      </c>
      <c r="FA565" s="27" t="s">
        <v>698</v>
      </c>
      <c r="FB565" s="27" t="s">
        <v>698</v>
      </c>
      <c r="FC565" s="27" t="s">
        <v>698</v>
      </c>
      <c r="FD565" s="27" t="s">
        <v>698</v>
      </c>
      <c r="FE565" s="27" t="s">
        <v>694</v>
      </c>
      <c r="FF565" s="27" t="s">
        <v>698</v>
      </c>
      <c r="FG565" s="27" t="s">
        <v>698</v>
      </c>
      <c r="FH565" s="27" t="s">
        <v>698</v>
      </c>
      <c r="FI565" s="27" t="s">
        <v>698</v>
      </c>
      <c r="FJ565" s="27" t="s">
        <v>694</v>
      </c>
      <c r="FK565" s="27" t="s">
        <v>698</v>
      </c>
      <c r="FL565" s="27" t="s">
        <v>698</v>
      </c>
      <c r="FM565" s="27" t="s">
        <v>698</v>
      </c>
      <c r="FN565" s="27" t="s">
        <v>694</v>
      </c>
      <c r="FO565" s="72" t="s">
        <v>1175</v>
      </c>
      <c r="FP565" s="72" t="s">
        <v>698</v>
      </c>
      <c r="FQ565" s="72" t="s">
        <v>1176</v>
      </c>
      <c r="FR565" s="72" t="s">
        <v>2116</v>
      </c>
      <c r="FS565" s="72" t="s">
        <v>1178</v>
      </c>
      <c r="FT565" s="72" t="s">
        <v>698</v>
      </c>
      <c r="FU565" s="72" t="s">
        <v>698</v>
      </c>
      <c r="FV565" s="72" t="s">
        <v>698</v>
      </c>
      <c r="FW565" s="78" t="s">
        <v>698</v>
      </c>
      <c r="FX565" s="78" t="s">
        <v>698</v>
      </c>
      <c r="FY565" s="72" t="s">
        <v>698</v>
      </c>
      <c r="FZ565" s="90"/>
      <c r="GA565" s="90"/>
      <c r="GB565" s="90"/>
      <c r="GC565" s="90"/>
      <c r="GD565" s="90"/>
      <c r="GE565" s="90"/>
      <c r="GF565" s="90"/>
      <c r="GG565" s="90"/>
      <c r="GH565" s="105" t="s">
        <v>1179</v>
      </c>
      <c r="GI565" s="106"/>
      <c r="GJ565" s="27"/>
      <c r="GK565" s="28"/>
      <c r="GL565" s="27"/>
    </row>
    <row r="566" spans="1:194" x14ac:dyDescent="0.25">
      <c r="A566" s="71" t="str">
        <f t="shared" si="57"/>
        <v>Expenditure: Operational Cost - Transport Provided as Part of Departmental Activities : Patients and Corpse</v>
      </c>
      <c r="B566" s="27" t="s">
        <v>2209</v>
      </c>
      <c r="C566" s="27" t="str">
        <f t="shared" si="54"/>
        <v>IE010057003000000000000000000000000000</v>
      </c>
      <c r="D566" s="23" t="s">
        <v>1166</v>
      </c>
      <c r="E566" s="23" t="s">
        <v>724</v>
      </c>
      <c r="F566" s="23" t="s">
        <v>1052</v>
      </c>
      <c r="G566" s="23" t="s">
        <v>710</v>
      </c>
      <c r="H566" s="23" t="s">
        <v>697</v>
      </c>
      <c r="I566" s="23" t="s">
        <v>697</v>
      </c>
      <c r="J566" s="23" t="s">
        <v>697</v>
      </c>
      <c r="K566" s="23" t="s">
        <v>697</v>
      </c>
      <c r="L566" s="23" t="s">
        <v>697</v>
      </c>
      <c r="M566" s="23" t="s">
        <v>697</v>
      </c>
      <c r="N566" s="23" t="s">
        <v>697</v>
      </c>
      <c r="O566" s="23" t="s">
        <v>697</v>
      </c>
      <c r="P566" s="23" t="s">
        <v>697</v>
      </c>
      <c r="Q566" s="27">
        <v>0</v>
      </c>
      <c r="R566" s="27" t="s">
        <v>704</v>
      </c>
      <c r="S566" s="27" t="s">
        <v>698</v>
      </c>
      <c r="T566" s="81" t="s">
        <v>694</v>
      </c>
      <c r="U566" s="28"/>
      <c r="V566" s="27" t="s">
        <v>2500</v>
      </c>
      <c r="W566" s="27" t="s">
        <v>905</v>
      </c>
      <c r="X566" s="27"/>
      <c r="Y566" s="27"/>
      <c r="Z566" s="27" t="s">
        <v>2501</v>
      </c>
      <c r="AA566" s="27"/>
      <c r="AB566" s="27"/>
      <c r="AC566" s="27"/>
      <c r="AD566" s="27"/>
      <c r="AE566" s="27"/>
      <c r="AF566" s="27"/>
      <c r="AG566" s="27"/>
      <c r="AH566" s="27"/>
      <c r="AI566" s="27" t="s">
        <v>2502</v>
      </c>
      <c r="AJ566" s="28" t="s">
        <v>704</v>
      </c>
      <c r="AK566" s="27" t="s">
        <v>698</v>
      </c>
      <c r="AL566" s="27" t="s">
        <v>698</v>
      </c>
      <c r="AM566" s="27" t="s">
        <v>704</v>
      </c>
      <c r="AN566" s="27" t="s">
        <v>698</v>
      </c>
      <c r="AO566" s="27" t="s">
        <v>698</v>
      </c>
      <c r="AP566" s="27" t="s">
        <v>698</v>
      </c>
      <c r="AQ566" s="27" t="s">
        <v>698</v>
      </c>
      <c r="AR566" s="27" t="s">
        <v>698</v>
      </c>
      <c r="AS566" s="27" t="s">
        <v>698</v>
      </c>
      <c r="AT566" s="27" t="s">
        <v>698</v>
      </c>
      <c r="AU566" s="27" t="s">
        <v>698</v>
      </c>
      <c r="AV566" s="27" t="s">
        <v>698</v>
      </c>
      <c r="AW566" s="27" t="s">
        <v>698</v>
      </c>
      <c r="AX566" s="27" t="s">
        <v>698</v>
      </c>
      <c r="AY566" s="27" t="s">
        <v>698</v>
      </c>
      <c r="AZ566" s="27" t="s">
        <v>698</v>
      </c>
      <c r="BA566" s="27" t="s">
        <v>698</v>
      </c>
      <c r="BB566" s="27" t="s">
        <v>698</v>
      </c>
      <c r="BC566" s="27" t="s">
        <v>698</v>
      </c>
      <c r="BD566" s="27" t="s">
        <v>698</v>
      </c>
      <c r="BE566" s="27" t="s">
        <v>698</v>
      </c>
      <c r="BF566" s="27" t="s">
        <v>698</v>
      </c>
      <c r="BG566" s="27" t="s">
        <v>698</v>
      </c>
      <c r="BH566" s="27" t="s">
        <v>698</v>
      </c>
      <c r="BI566" s="27" t="s">
        <v>698</v>
      </c>
      <c r="BJ566" s="27" t="s">
        <v>698</v>
      </c>
      <c r="BK566" s="27" t="s">
        <v>698</v>
      </c>
      <c r="BL566" s="27" t="s">
        <v>698</v>
      </c>
      <c r="BM566" s="27" t="s">
        <v>698</v>
      </c>
      <c r="BN566" s="27" t="s">
        <v>698</v>
      </c>
      <c r="BO566" s="27" t="s">
        <v>698</v>
      </c>
      <c r="BP566" s="27" t="s">
        <v>698</v>
      </c>
      <c r="BQ566" s="27" t="s">
        <v>698</v>
      </c>
      <c r="BR566" s="27" t="s">
        <v>698</v>
      </c>
      <c r="BS566" s="27" t="s">
        <v>698</v>
      </c>
      <c r="BT566" s="27" t="s">
        <v>698</v>
      </c>
      <c r="BU566" s="27" t="s">
        <v>698</v>
      </c>
      <c r="BV566" s="27" t="s">
        <v>698</v>
      </c>
      <c r="BW566" s="27" t="s">
        <v>698</v>
      </c>
      <c r="BX566" s="27" t="s">
        <v>698</v>
      </c>
      <c r="BY566" s="27" t="s">
        <v>698</v>
      </c>
      <c r="BZ566" s="27" t="s">
        <v>698</v>
      </c>
      <c r="CA566" s="27" t="s">
        <v>698</v>
      </c>
      <c r="CB566" s="27" t="s">
        <v>698</v>
      </c>
      <c r="CC566" s="27" t="s">
        <v>698</v>
      </c>
      <c r="CD566" s="27" t="s">
        <v>698</v>
      </c>
      <c r="CE566" s="27" t="s">
        <v>698</v>
      </c>
      <c r="CF566" s="27" t="s">
        <v>698</v>
      </c>
      <c r="CG566" s="27" t="s">
        <v>698</v>
      </c>
      <c r="CH566" s="27" t="s">
        <v>698</v>
      </c>
      <c r="CI566" s="27" t="s">
        <v>698</v>
      </c>
      <c r="CJ566" s="27" t="s">
        <v>698</v>
      </c>
      <c r="CK566" s="27" t="s">
        <v>698</v>
      </c>
      <c r="CL566" s="27" t="s">
        <v>698</v>
      </c>
      <c r="CM566" s="27" t="s">
        <v>698</v>
      </c>
      <c r="CN566" s="27" t="s">
        <v>698</v>
      </c>
      <c r="CO566" s="27" t="s">
        <v>698</v>
      </c>
      <c r="CP566" s="27" t="s">
        <v>698</v>
      </c>
      <c r="CQ566" s="27" t="s">
        <v>698</v>
      </c>
      <c r="CR566" s="27" t="s">
        <v>698</v>
      </c>
      <c r="CS566" s="27" t="s">
        <v>698</v>
      </c>
      <c r="CT566" s="27" t="s">
        <v>698</v>
      </c>
      <c r="CU566" s="27" t="s">
        <v>698</v>
      </c>
      <c r="CV566" s="27" t="s">
        <v>698</v>
      </c>
      <c r="CW566" s="27" t="s">
        <v>698</v>
      </c>
      <c r="CX566" s="27" t="s">
        <v>698</v>
      </c>
      <c r="CY566" s="27" t="s">
        <v>698</v>
      </c>
      <c r="CZ566" s="27" t="s">
        <v>698</v>
      </c>
      <c r="DA566" s="27" t="s">
        <v>698</v>
      </c>
      <c r="DB566" s="27" t="s">
        <v>698</v>
      </c>
      <c r="DC566" s="27" t="s">
        <v>698</v>
      </c>
      <c r="DD566" s="27" t="s">
        <v>698</v>
      </c>
      <c r="DE566" s="27" t="s">
        <v>698</v>
      </c>
      <c r="DF566" s="27" t="s">
        <v>698</v>
      </c>
      <c r="DG566" s="27" t="s">
        <v>698</v>
      </c>
      <c r="DH566" s="27" t="s">
        <v>698</v>
      </c>
      <c r="DI566" s="27" t="s">
        <v>698</v>
      </c>
      <c r="DJ566" s="27" t="s">
        <v>698</v>
      </c>
      <c r="DK566" s="27" t="s">
        <v>698</v>
      </c>
      <c r="DL566" s="27" t="s">
        <v>698</v>
      </c>
      <c r="DM566" s="27" t="s">
        <v>698</v>
      </c>
      <c r="DN566" s="27" t="s">
        <v>698</v>
      </c>
      <c r="DO566" s="27" t="s">
        <v>698</v>
      </c>
      <c r="DP566" s="27" t="s">
        <v>698</v>
      </c>
      <c r="DQ566" s="27" t="s">
        <v>698</v>
      </c>
      <c r="DR566" s="27" t="s">
        <v>698</v>
      </c>
      <c r="DS566" s="27"/>
      <c r="DT566" s="27" t="s">
        <v>698</v>
      </c>
      <c r="DU566" s="27" t="s">
        <v>698</v>
      </c>
      <c r="DV566" s="27" t="s">
        <v>698</v>
      </c>
      <c r="DW566" s="27" t="s">
        <v>698</v>
      </c>
      <c r="DX566" s="27" t="s">
        <v>698</v>
      </c>
      <c r="DY566" s="27" t="s">
        <v>698</v>
      </c>
      <c r="DZ566" s="27" t="s">
        <v>698</v>
      </c>
      <c r="EA566" s="27" t="s">
        <v>698</v>
      </c>
      <c r="EB566" s="27" t="s">
        <v>698</v>
      </c>
      <c r="EC566" s="27" t="s">
        <v>698</v>
      </c>
      <c r="ED566" s="27" t="s">
        <v>698</v>
      </c>
      <c r="EE566" s="27" t="s">
        <v>698</v>
      </c>
      <c r="EF566" s="27" t="s">
        <v>698</v>
      </c>
      <c r="EG566" s="27" t="s">
        <v>694</v>
      </c>
      <c r="EH566" s="27" t="s">
        <v>698</v>
      </c>
      <c r="EI566" s="27" t="s">
        <v>698</v>
      </c>
      <c r="EJ566" s="27" t="s">
        <v>698</v>
      </c>
      <c r="EK566" s="27" t="s">
        <v>698</v>
      </c>
      <c r="EL566" s="27" t="s">
        <v>698</v>
      </c>
      <c r="EM566" s="27" t="s">
        <v>698</v>
      </c>
      <c r="EN566" s="27" t="s">
        <v>698</v>
      </c>
      <c r="EO566" s="27" t="s">
        <v>698</v>
      </c>
      <c r="EP566" s="27" t="s">
        <v>698</v>
      </c>
      <c r="EQ566" s="27" t="s">
        <v>698</v>
      </c>
      <c r="ER566" s="27" t="s">
        <v>698</v>
      </c>
      <c r="ES566" s="27" t="s">
        <v>698</v>
      </c>
      <c r="ET566" s="27" t="s">
        <v>698</v>
      </c>
      <c r="EU566" s="27" t="s">
        <v>698</v>
      </c>
      <c r="EV566" s="27" t="s">
        <v>698</v>
      </c>
      <c r="EW566" s="27" t="s">
        <v>698</v>
      </c>
      <c r="EX566" s="27" t="s">
        <v>698</v>
      </c>
      <c r="EY566" s="27" t="s">
        <v>698</v>
      </c>
      <c r="EZ566" s="27" t="s">
        <v>698</v>
      </c>
      <c r="FA566" s="27" t="s">
        <v>698</v>
      </c>
      <c r="FB566" s="27" t="s">
        <v>698</v>
      </c>
      <c r="FC566" s="27" t="s">
        <v>698</v>
      </c>
      <c r="FD566" s="27" t="s">
        <v>698</v>
      </c>
      <c r="FE566" s="27" t="s">
        <v>694</v>
      </c>
      <c r="FF566" s="27" t="s">
        <v>698</v>
      </c>
      <c r="FG566" s="27" t="s">
        <v>698</v>
      </c>
      <c r="FH566" s="27" t="s">
        <v>698</v>
      </c>
      <c r="FI566" s="27" t="s">
        <v>698</v>
      </c>
      <c r="FJ566" s="27" t="s">
        <v>694</v>
      </c>
      <c r="FK566" s="27" t="s">
        <v>698</v>
      </c>
      <c r="FL566" s="27" t="s">
        <v>698</v>
      </c>
      <c r="FM566" s="27" t="s">
        <v>698</v>
      </c>
      <c r="FN566" s="27" t="s">
        <v>694</v>
      </c>
      <c r="FO566" s="72" t="s">
        <v>1175</v>
      </c>
      <c r="FP566" s="72" t="s">
        <v>698</v>
      </c>
      <c r="FQ566" s="72" t="s">
        <v>1176</v>
      </c>
      <c r="FR566" s="72" t="s">
        <v>2116</v>
      </c>
      <c r="FS566" s="72" t="s">
        <v>1178</v>
      </c>
      <c r="FT566" s="72" t="s">
        <v>698</v>
      </c>
      <c r="FU566" s="72" t="s">
        <v>698</v>
      </c>
      <c r="FV566" s="72" t="s">
        <v>698</v>
      </c>
      <c r="FW566" s="78" t="s">
        <v>698</v>
      </c>
      <c r="FX566" s="78" t="s">
        <v>698</v>
      </c>
      <c r="FY566" s="72" t="s">
        <v>698</v>
      </c>
      <c r="FZ566" s="90"/>
      <c r="GA566" s="90"/>
      <c r="GB566" s="90"/>
      <c r="GC566" s="90"/>
      <c r="GD566" s="90"/>
      <c r="GE566" s="90"/>
      <c r="GF566" s="90"/>
      <c r="GG566" s="90"/>
      <c r="GH566" s="105" t="s">
        <v>1179</v>
      </c>
      <c r="GI566" s="106"/>
      <c r="GJ566" s="27"/>
      <c r="GK566" s="28"/>
      <c r="GL566" s="27"/>
    </row>
    <row r="567" spans="1:194" x14ac:dyDescent="0.25">
      <c r="A567" s="71" t="str">
        <f t="shared" si="57"/>
        <v xml:space="preserve">Expenditure: Operational Cost - Transport Provided as Part of Departmental Activities : Municipal Activities </v>
      </c>
      <c r="B567" s="27"/>
      <c r="C567" s="27" t="str">
        <f t="shared" si="54"/>
        <v>IE010057004000000000000000000000000000</v>
      </c>
      <c r="D567" s="23" t="s">
        <v>1166</v>
      </c>
      <c r="E567" s="23" t="s">
        <v>724</v>
      </c>
      <c r="F567" s="23" t="s">
        <v>1052</v>
      </c>
      <c r="G567" s="23" t="s">
        <v>711</v>
      </c>
      <c r="H567" s="23" t="s">
        <v>697</v>
      </c>
      <c r="I567" s="23" t="s">
        <v>697</v>
      </c>
      <c r="J567" s="23" t="s">
        <v>697</v>
      </c>
      <c r="K567" s="23" t="s">
        <v>697</v>
      </c>
      <c r="L567" s="23" t="s">
        <v>697</v>
      </c>
      <c r="M567" s="23" t="s">
        <v>697</v>
      </c>
      <c r="N567" s="23" t="s">
        <v>697</v>
      </c>
      <c r="O567" s="23" t="s">
        <v>697</v>
      </c>
      <c r="P567" s="23" t="s">
        <v>697</v>
      </c>
      <c r="Q567" s="27"/>
      <c r="R567" s="27" t="s">
        <v>704</v>
      </c>
      <c r="S567" s="27" t="s">
        <v>698</v>
      </c>
      <c r="T567" s="81" t="s">
        <v>694</v>
      </c>
      <c r="U567" s="28"/>
      <c r="V567" s="28" t="s">
        <v>2503</v>
      </c>
      <c r="W567" s="28" t="s">
        <v>905</v>
      </c>
      <c r="X567" s="28"/>
      <c r="Y567" s="28"/>
      <c r="Z567" s="28" t="s">
        <v>2504</v>
      </c>
      <c r="AA567" s="28"/>
      <c r="AB567" s="28"/>
      <c r="AC567" s="28"/>
      <c r="AD567" s="28"/>
      <c r="AE567" s="28"/>
      <c r="AF567" s="28"/>
      <c r="AG567" s="28"/>
      <c r="AH567" s="28"/>
      <c r="AI567" s="27" t="s">
        <v>2505</v>
      </c>
      <c r="AJ567" s="28" t="s">
        <v>704</v>
      </c>
      <c r="AK567" s="27"/>
      <c r="AL567" s="27"/>
      <c r="AM567" s="27"/>
      <c r="AN567" s="27"/>
      <c r="AO567" s="27"/>
      <c r="AP567" s="27"/>
      <c r="AQ567" s="27"/>
      <c r="AR567" s="27"/>
      <c r="AS567" s="27"/>
      <c r="AT567" s="27"/>
      <c r="AU567" s="27"/>
      <c r="AV567" s="27"/>
      <c r="AW567" s="27"/>
      <c r="AX567" s="27"/>
      <c r="AY567" s="27"/>
      <c r="AZ567" s="27"/>
      <c r="BA567" s="27"/>
      <c r="BB567" s="27"/>
      <c r="BC567" s="27"/>
      <c r="BD567" s="27"/>
      <c r="BE567" s="27"/>
      <c r="BF567" s="27"/>
      <c r="BG567" s="27"/>
      <c r="BH567" s="27"/>
      <c r="BI567" s="27"/>
      <c r="BJ567" s="27"/>
      <c r="BK567" s="27"/>
      <c r="BL567" s="27"/>
      <c r="BM567" s="27"/>
      <c r="BN567" s="27"/>
      <c r="BO567" s="27"/>
      <c r="BP567" s="27"/>
      <c r="BQ567" s="27"/>
      <c r="BR567" s="27"/>
      <c r="BS567" s="27"/>
      <c r="BT567" s="27"/>
      <c r="BU567" s="27"/>
      <c r="BV567" s="27"/>
      <c r="BW567" s="27"/>
      <c r="BX567" s="27"/>
      <c r="BY567" s="27"/>
      <c r="BZ567" s="27"/>
      <c r="CA567" s="27"/>
      <c r="CB567" s="27"/>
      <c r="CC567" s="27"/>
      <c r="CD567" s="27"/>
      <c r="CE567" s="27"/>
      <c r="CF567" s="27"/>
      <c r="CG567" s="27"/>
      <c r="CH567" s="27"/>
      <c r="CI567" s="27"/>
      <c r="CJ567" s="27"/>
      <c r="CK567" s="27"/>
      <c r="CL567" s="27"/>
      <c r="CM567" s="27"/>
      <c r="CN567" s="27"/>
      <c r="CO567" s="27"/>
      <c r="CP567" s="27"/>
      <c r="CQ567" s="27"/>
      <c r="CR567" s="27"/>
      <c r="CS567" s="27"/>
      <c r="CT567" s="27"/>
      <c r="CU567" s="27"/>
      <c r="CV567" s="27"/>
      <c r="CW567" s="27"/>
      <c r="CX567" s="27"/>
      <c r="CY567" s="27"/>
      <c r="CZ567" s="27"/>
      <c r="DA567" s="27"/>
      <c r="DB567" s="27"/>
      <c r="DC567" s="27"/>
      <c r="DD567" s="27"/>
      <c r="DE567" s="27"/>
      <c r="DF567" s="27"/>
      <c r="DG567" s="27"/>
      <c r="DH567" s="27"/>
      <c r="DI567" s="27"/>
      <c r="DJ567" s="27"/>
      <c r="DK567" s="27"/>
      <c r="DL567" s="27"/>
      <c r="DM567" s="27"/>
      <c r="DN567" s="27"/>
      <c r="DO567" s="27"/>
      <c r="DP567" s="27"/>
      <c r="DQ567" s="27"/>
      <c r="DR567" s="27"/>
      <c r="DS567" s="27"/>
      <c r="DT567" s="27"/>
      <c r="DU567" s="27"/>
      <c r="DV567" s="27"/>
      <c r="DW567" s="27"/>
      <c r="DX567" s="27"/>
      <c r="DY567" s="27"/>
      <c r="DZ567" s="27"/>
      <c r="EA567" s="27"/>
      <c r="EB567" s="27"/>
      <c r="EC567" s="27"/>
      <c r="ED567" s="27"/>
      <c r="EE567" s="27"/>
      <c r="EF567" s="27"/>
      <c r="EG567" s="27"/>
      <c r="EH567" s="27"/>
      <c r="EI567" s="27"/>
      <c r="EJ567" s="27"/>
      <c r="EK567" s="27"/>
      <c r="EL567" s="27"/>
      <c r="EM567" s="27"/>
      <c r="EN567" s="27"/>
      <c r="EO567" s="27"/>
      <c r="EP567" s="27"/>
      <c r="EQ567" s="27"/>
      <c r="ER567" s="27"/>
      <c r="ES567" s="27"/>
      <c r="ET567" s="27"/>
      <c r="EU567" s="27"/>
      <c r="EV567" s="27"/>
      <c r="EW567" s="27"/>
      <c r="EX567" s="27"/>
      <c r="EY567" s="27"/>
      <c r="EZ567" s="27"/>
      <c r="FA567" s="27"/>
      <c r="FB567" s="27"/>
      <c r="FC567" s="27"/>
      <c r="FD567" s="27"/>
      <c r="FE567" s="27"/>
      <c r="FF567" s="27"/>
      <c r="FG567" s="27"/>
      <c r="FH567" s="27"/>
      <c r="FI567" s="27"/>
      <c r="FJ567" s="27"/>
      <c r="FK567" s="27"/>
      <c r="FL567" s="27"/>
      <c r="FM567" s="27"/>
      <c r="FN567" s="27"/>
      <c r="FO567" s="72"/>
      <c r="FP567" s="72"/>
      <c r="FQ567" s="72"/>
      <c r="FR567" s="72"/>
      <c r="FS567" s="72"/>
      <c r="FT567" s="72"/>
      <c r="FU567" s="72"/>
      <c r="FV567" s="72"/>
      <c r="FW567" s="78"/>
      <c r="FX567" s="78"/>
      <c r="FY567" s="72"/>
      <c r="FZ567" s="90"/>
      <c r="GA567" s="90"/>
      <c r="GB567" s="90"/>
      <c r="GC567" s="90"/>
      <c r="GD567" s="90"/>
      <c r="GE567" s="90"/>
      <c r="GF567" s="90"/>
      <c r="GG567" s="90"/>
      <c r="GH567" s="105"/>
      <c r="GI567" s="106"/>
      <c r="GJ567" s="27"/>
      <c r="GK567" s="28"/>
      <c r="GL567" s="27"/>
    </row>
    <row r="568" spans="1:194" x14ac:dyDescent="0.25">
      <c r="A568" s="71" t="str">
        <f>CONCATENATE($W$7,": ",$X$444," - ",$Y$568)</f>
        <v>Expenditure: Operational Cost - Travel and Subsistence</v>
      </c>
      <c r="B568" s="27" t="s">
        <v>694</v>
      </c>
      <c r="C568" s="27" t="str">
        <f t="shared" si="54"/>
        <v>IE010058000000000000000000000000000000</v>
      </c>
      <c r="D568" s="23" t="s">
        <v>1166</v>
      </c>
      <c r="E568" s="23" t="s">
        <v>724</v>
      </c>
      <c r="F568" s="23" t="s">
        <v>1053</v>
      </c>
      <c r="G568" s="23" t="s">
        <v>697</v>
      </c>
      <c r="H568" s="23" t="s">
        <v>697</v>
      </c>
      <c r="I568" s="23" t="s">
        <v>697</v>
      </c>
      <c r="J568" s="23" t="s">
        <v>697</v>
      </c>
      <c r="K568" s="23" t="s">
        <v>697</v>
      </c>
      <c r="L568" s="23" t="s">
        <v>697</v>
      </c>
      <c r="M568" s="23" t="s">
        <v>697</v>
      </c>
      <c r="N568" s="23" t="s">
        <v>697</v>
      </c>
      <c r="O568" s="23" t="s">
        <v>697</v>
      </c>
      <c r="P568" s="23" t="s">
        <v>697</v>
      </c>
      <c r="Q568" s="27">
        <v>0</v>
      </c>
      <c r="R568" s="27" t="s">
        <v>698</v>
      </c>
      <c r="S568" s="27" t="s">
        <v>698</v>
      </c>
      <c r="T568" s="81" t="s">
        <v>694</v>
      </c>
      <c r="U568" s="28"/>
      <c r="V568" s="27" t="s">
        <v>591</v>
      </c>
      <c r="W568" s="27" t="s">
        <v>905</v>
      </c>
      <c r="X568" s="27"/>
      <c r="Y568" s="27" t="s">
        <v>2506</v>
      </c>
      <c r="Z568" s="27"/>
      <c r="AA568" s="27"/>
      <c r="AB568" s="27"/>
      <c r="AC568" s="27"/>
      <c r="AD568" s="27"/>
      <c r="AE568" s="27"/>
      <c r="AF568" s="27"/>
      <c r="AG568" s="27"/>
      <c r="AH568" s="27"/>
      <c r="AI568" s="27" t="s">
        <v>2507</v>
      </c>
      <c r="AJ568" s="28" t="s">
        <v>694</v>
      </c>
      <c r="AK568" s="27" t="s">
        <v>694</v>
      </c>
      <c r="AL568" s="27" t="s">
        <v>694</v>
      </c>
      <c r="AM568" s="27" t="s">
        <v>694</v>
      </c>
      <c r="AN568" s="27" t="s">
        <v>694</v>
      </c>
      <c r="AO568" s="27" t="s">
        <v>694</v>
      </c>
      <c r="AP568" s="27" t="s">
        <v>694</v>
      </c>
      <c r="AQ568" s="27" t="s">
        <v>694</v>
      </c>
      <c r="AR568" s="27" t="s">
        <v>694</v>
      </c>
      <c r="AS568" s="27" t="s">
        <v>694</v>
      </c>
      <c r="AT568" s="27" t="s">
        <v>694</v>
      </c>
      <c r="AU568" s="27" t="s">
        <v>694</v>
      </c>
      <c r="AV568" s="27" t="s">
        <v>694</v>
      </c>
      <c r="AW568" s="27" t="s">
        <v>694</v>
      </c>
      <c r="AX568" s="27" t="s">
        <v>694</v>
      </c>
      <c r="AY568" s="27" t="s">
        <v>694</v>
      </c>
      <c r="AZ568" s="27" t="s">
        <v>694</v>
      </c>
      <c r="BA568" s="27" t="s">
        <v>694</v>
      </c>
      <c r="BB568" s="27" t="s">
        <v>694</v>
      </c>
      <c r="BC568" s="27" t="s">
        <v>694</v>
      </c>
      <c r="BD568" s="27" t="s">
        <v>694</v>
      </c>
      <c r="BE568" s="27" t="s">
        <v>694</v>
      </c>
      <c r="BF568" s="27" t="s">
        <v>694</v>
      </c>
      <c r="BG568" s="27" t="s">
        <v>694</v>
      </c>
      <c r="BH568" s="27" t="s">
        <v>694</v>
      </c>
      <c r="BI568" s="27" t="s">
        <v>694</v>
      </c>
      <c r="BJ568" s="27" t="s">
        <v>694</v>
      </c>
      <c r="BK568" s="27" t="s">
        <v>694</v>
      </c>
      <c r="BL568" s="27" t="s">
        <v>694</v>
      </c>
      <c r="BM568" s="27" t="s">
        <v>694</v>
      </c>
      <c r="BN568" s="27" t="s">
        <v>694</v>
      </c>
      <c r="BO568" s="27" t="s">
        <v>694</v>
      </c>
      <c r="BP568" s="27" t="s">
        <v>694</v>
      </c>
      <c r="BQ568" s="27" t="s">
        <v>694</v>
      </c>
      <c r="BR568" s="27" t="s">
        <v>694</v>
      </c>
      <c r="BS568" s="27" t="s">
        <v>694</v>
      </c>
      <c r="BT568" s="27" t="s">
        <v>694</v>
      </c>
      <c r="BU568" s="27" t="s">
        <v>694</v>
      </c>
      <c r="BV568" s="27" t="s">
        <v>694</v>
      </c>
      <c r="BW568" s="27" t="s">
        <v>694</v>
      </c>
      <c r="BX568" s="27" t="s">
        <v>694</v>
      </c>
      <c r="BY568" s="27" t="s">
        <v>694</v>
      </c>
      <c r="BZ568" s="27" t="s">
        <v>694</v>
      </c>
      <c r="CA568" s="27" t="s">
        <v>694</v>
      </c>
      <c r="CB568" s="27" t="s">
        <v>694</v>
      </c>
      <c r="CC568" s="27" t="s">
        <v>694</v>
      </c>
      <c r="CD568" s="27" t="s">
        <v>694</v>
      </c>
      <c r="CE568" s="27" t="s">
        <v>694</v>
      </c>
      <c r="CF568" s="27" t="s">
        <v>694</v>
      </c>
      <c r="CG568" s="27" t="s">
        <v>694</v>
      </c>
      <c r="CH568" s="27" t="s">
        <v>694</v>
      </c>
      <c r="CI568" s="27" t="s">
        <v>694</v>
      </c>
      <c r="CJ568" s="27" t="s">
        <v>694</v>
      </c>
      <c r="CK568" s="27" t="s">
        <v>694</v>
      </c>
      <c r="CL568" s="27" t="s">
        <v>694</v>
      </c>
      <c r="CM568" s="27" t="s">
        <v>694</v>
      </c>
      <c r="CN568" s="27" t="s">
        <v>694</v>
      </c>
      <c r="CO568" s="27" t="s">
        <v>694</v>
      </c>
      <c r="CP568" s="27" t="s">
        <v>694</v>
      </c>
      <c r="CQ568" s="27" t="s">
        <v>694</v>
      </c>
      <c r="CR568" s="27" t="s">
        <v>694</v>
      </c>
      <c r="CS568" s="27" t="s">
        <v>694</v>
      </c>
      <c r="CT568" s="27" t="s">
        <v>694</v>
      </c>
      <c r="CU568" s="27" t="s">
        <v>694</v>
      </c>
      <c r="CV568" s="27" t="s">
        <v>694</v>
      </c>
      <c r="CW568" s="27" t="s">
        <v>694</v>
      </c>
      <c r="CX568" s="27" t="s">
        <v>694</v>
      </c>
      <c r="CY568" s="27" t="s">
        <v>694</v>
      </c>
      <c r="CZ568" s="27" t="s">
        <v>694</v>
      </c>
      <c r="DA568" s="27" t="s">
        <v>694</v>
      </c>
      <c r="DB568" s="27" t="s">
        <v>694</v>
      </c>
      <c r="DC568" s="27" t="s">
        <v>694</v>
      </c>
      <c r="DD568" s="27" t="s">
        <v>694</v>
      </c>
      <c r="DE568" s="27" t="s">
        <v>694</v>
      </c>
      <c r="DF568" s="27" t="s">
        <v>694</v>
      </c>
      <c r="DG568" s="27" t="s">
        <v>694</v>
      </c>
      <c r="DH568" s="27" t="s">
        <v>694</v>
      </c>
      <c r="DI568" s="27" t="s">
        <v>694</v>
      </c>
      <c r="DJ568" s="27" t="s">
        <v>694</v>
      </c>
      <c r="DK568" s="27" t="s">
        <v>694</v>
      </c>
      <c r="DL568" s="27" t="s">
        <v>694</v>
      </c>
      <c r="DM568" s="27" t="s">
        <v>694</v>
      </c>
      <c r="DN568" s="27" t="s">
        <v>694</v>
      </c>
      <c r="DO568" s="27" t="s">
        <v>694</v>
      </c>
      <c r="DP568" s="27" t="s">
        <v>694</v>
      </c>
      <c r="DQ568" s="27" t="s">
        <v>694</v>
      </c>
      <c r="DR568" s="27" t="s">
        <v>694</v>
      </c>
      <c r="DS568" s="27"/>
      <c r="DT568" s="27" t="s">
        <v>694</v>
      </c>
      <c r="DU568" s="27" t="s">
        <v>694</v>
      </c>
      <c r="DV568" s="27" t="s">
        <v>694</v>
      </c>
      <c r="DW568" s="27" t="s">
        <v>694</v>
      </c>
      <c r="DX568" s="27" t="s">
        <v>694</v>
      </c>
      <c r="DY568" s="27" t="s">
        <v>694</v>
      </c>
      <c r="DZ568" s="27" t="s">
        <v>694</v>
      </c>
      <c r="EA568" s="27" t="s">
        <v>694</v>
      </c>
      <c r="EB568" s="27" t="s">
        <v>694</v>
      </c>
      <c r="EC568" s="27" t="s">
        <v>694</v>
      </c>
      <c r="ED568" s="27" t="s">
        <v>694</v>
      </c>
      <c r="EE568" s="27" t="s">
        <v>694</v>
      </c>
      <c r="EF568" s="27" t="s">
        <v>694</v>
      </c>
      <c r="EG568" s="27" t="s">
        <v>694</v>
      </c>
      <c r="EH568" s="27" t="s">
        <v>694</v>
      </c>
      <c r="EI568" s="27" t="s">
        <v>694</v>
      </c>
      <c r="EJ568" s="27" t="s">
        <v>694</v>
      </c>
      <c r="EK568" s="27" t="s">
        <v>694</v>
      </c>
      <c r="EL568" s="27" t="s">
        <v>694</v>
      </c>
      <c r="EM568" s="27" t="s">
        <v>694</v>
      </c>
      <c r="EN568" s="27" t="s">
        <v>694</v>
      </c>
      <c r="EO568" s="27" t="s">
        <v>694</v>
      </c>
      <c r="EP568" s="27" t="s">
        <v>694</v>
      </c>
      <c r="EQ568" s="27" t="s">
        <v>694</v>
      </c>
      <c r="ER568" s="27" t="s">
        <v>694</v>
      </c>
      <c r="ES568" s="27" t="s">
        <v>694</v>
      </c>
      <c r="ET568" s="27" t="s">
        <v>694</v>
      </c>
      <c r="EU568" s="27" t="s">
        <v>694</v>
      </c>
      <c r="EV568" s="27" t="s">
        <v>694</v>
      </c>
      <c r="EW568" s="27" t="s">
        <v>694</v>
      </c>
      <c r="EX568" s="27" t="s">
        <v>694</v>
      </c>
      <c r="EY568" s="27" t="s">
        <v>694</v>
      </c>
      <c r="EZ568" s="27" t="s">
        <v>694</v>
      </c>
      <c r="FA568" s="27" t="s">
        <v>694</v>
      </c>
      <c r="FB568" s="27" t="s">
        <v>694</v>
      </c>
      <c r="FC568" s="27" t="s">
        <v>694</v>
      </c>
      <c r="FD568" s="27" t="s">
        <v>694</v>
      </c>
      <c r="FE568" s="27" t="s">
        <v>694</v>
      </c>
      <c r="FF568" s="27" t="s">
        <v>694</v>
      </c>
      <c r="FG568" s="27" t="s">
        <v>694</v>
      </c>
      <c r="FH568" s="27" t="s">
        <v>694</v>
      </c>
      <c r="FI568" s="27" t="s">
        <v>694</v>
      </c>
      <c r="FJ568" s="27" t="s">
        <v>694</v>
      </c>
      <c r="FK568" s="27" t="s">
        <v>694</v>
      </c>
      <c r="FL568" s="27" t="s">
        <v>694</v>
      </c>
      <c r="FM568" s="27" t="s">
        <v>694</v>
      </c>
      <c r="FN568" s="27" t="s">
        <v>694</v>
      </c>
      <c r="FO568" s="72" t="s">
        <v>698</v>
      </c>
      <c r="FP568" s="72" t="s">
        <v>698</v>
      </c>
      <c r="FQ568" s="72" t="s">
        <v>698</v>
      </c>
      <c r="FR568" s="72" t="s">
        <v>698</v>
      </c>
      <c r="FS568" s="72" t="s">
        <v>698</v>
      </c>
      <c r="FT568" s="72" t="s">
        <v>698</v>
      </c>
      <c r="FU568" s="72" t="s">
        <v>698</v>
      </c>
      <c r="FV568" s="72" t="s">
        <v>698</v>
      </c>
      <c r="FW568" s="78" t="s">
        <v>698</v>
      </c>
      <c r="FX568" s="78" t="s">
        <v>698</v>
      </c>
      <c r="FY568" s="72" t="s">
        <v>698</v>
      </c>
      <c r="FZ568" s="90"/>
      <c r="GA568" s="90"/>
      <c r="GB568" s="90"/>
      <c r="GC568" s="90"/>
      <c r="GD568" s="90"/>
      <c r="GE568" s="90"/>
      <c r="GF568" s="90"/>
      <c r="GG568" s="90"/>
      <c r="GH568" s="105" t="s">
        <v>694</v>
      </c>
      <c r="GI568" s="106"/>
      <c r="GJ568" s="27"/>
      <c r="GK568" s="28"/>
      <c r="GL568" s="27"/>
    </row>
    <row r="569" spans="1:194" x14ac:dyDescent="0.25">
      <c r="A569" s="71" t="str">
        <f>CONCATENATE($W$7,": ",$X$444," - ",$Y$568,": ",$Z$569)</f>
        <v>Expenditure: Operational Cost - Travel and Subsistence: Domestic</v>
      </c>
      <c r="B569" s="27" t="s">
        <v>694</v>
      </c>
      <c r="C569" s="27" t="str">
        <f t="shared" si="54"/>
        <v>IE010058001000000000000000000000000000</v>
      </c>
      <c r="D569" s="23" t="s">
        <v>1166</v>
      </c>
      <c r="E569" s="23" t="s">
        <v>724</v>
      </c>
      <c r="F569" s="23" t="s">
        <v>1053</v>
      </c>
      <c r="G569" s="23" t="s">
        <v>702</v>
      </c>
      <c r="H569" s="23" t="s">
        <v>697</v>
      </c>
      <c r="I569" s="23" t="s">
        <v>697</v>
      </c>
      <c r="J569" s="23" t="s">
        <v>697</v>
      </c>
      <c r="K569" s="23" t="s">
        <v>697</v>
      </c>
      <c r="L569" s="23" t="s">
        <v>697</v>
      </c>
      <c r="M569" s="23" t="s">
        <v>697</v>
      </c>
      <c r="N569" s="23" t="s">
        <v>697</v>
      </c>
      <c r="O569" s="23" t="s">
        <v>697</v>
      </c>
      <c r="P569" s="23" t="s">
        <v>697</v>
      </c>
      <c r="Q569" s="27">
        <v>0</v>
      </c>
      <c r="R569" s="27" t="s">
        <v>698</v>
      </c>
      <c r="S569" s="27" t="s">
        <v>698</v>
      </c>
      <c r="T569" s="81" t="s">
        <v>694</v>
      </c>
      <c r="U569" s="28"/>
      <c r="V569" s="27" t="s">
        <v>592</v>
      </c>
      <c r="W569" s="27" t="s">
        <v>905</v>
      </c>
      <c r="X569" s="27"/>
      <c r="Y569" s="27"/>
      <c r="Z569" s="27" t="s">
        <v>2508</v>
      </c>
      <c r="AA569" s="27"/>
      <c r="AB569" s="27"/>
      <c r="AC569" s="27"/>
      <c r="AD569" s="27"/>
      <c r="AE569" s="27"/>
      <c r="AF569" s="27"/>
      <c r="AG569" s="27"/>
      <c r="AH569" s="27"/>
      <c r="AI569" s="27" t="s">
        <v>2509</v>
      </c>
      <c r="AJ569" s="28" t="s">
        <v>694</v>
      </c>
      <c r="AK569" s="27" t="s">
        <v>694</v>
      </c>
      <c r="AL569" s="27" t="s">
        <v>694</v>
      </c>
      <c r="AM569" s="27" t="s">
        <v>694</v>
      </c>
      <c r="AN569" s="27" t="s">
        <v>694</v>
      </c>
      <c r="AO569" s="27" t="s">
        <v>694</v>
      </c>
      <c r="AP569" s="27" t="s">
        <v>694</v>
      </c>
      <c r="AQ569" s="27" t="s">
        <v>694</v>
      </c>
      <c r="AR569" s="27" t="s">
        <v>694</v>
      </c>
      <c r="AS569" s="27" t="s">
        <v>694</v>
      </c>
      <c r="AT569" s="27" t="s">
        <v>694</v>
      </c>
      <c r="AU569" s="27" t="s">
        <v>694</v>
      </c>
      <c r="AV569" s="27" t="s">
        <v>694</v>
      </c>
      <c r="AW569" s="27" t="s">
        <v>694</v>
      </c>
      <c r="AX569" s="27" t="s">
        <v>694</v>
      </c>
      <c r="AY569" s="27" t="s">
        <v>694</v>
      </c>
      <c r="AZ569" s="27" t="s">
        <v>694</v>
      </c>
      <c r="BA569" s="27" t="s">
        <v>694</v>
      </c>
      <c r="BB569" s="27" t="s">
        <v>694</v>
      </c>
      <c r="BC569" s="27" t="s">
        <v>694</v>
      </c>
      <c r="BD569" s="27" t="s">
        <v>694</v>
      </c>
      <c r="BE569" s="27" t="s">
        <v>694</v>
      </c>
      <c r="BF569" s="27" t="s">
        <v>694</v>
      </c>
      <c r="BG569" s="27" t="s">
        <v>694</v>
      </c>
      <c r="BH569" s="27" t="s">
        <v>694</v>
      </c>
      <c r="BI569" s="27" t="s">
        <v>694</v>
      </c>
      <c r="BJ569" s="27" t="s">
        <v>694</v>
      </c>
      <c r="BK569" s="27" t="s">
        <v>694</v>
      </c>
      <c r="BL569" s="27" t="s">
        <v>694</v>
      </c>
      <c r="BM569" s="27" t="s">
        <v>694</v>
      </c>
      <c r="BN569" s="27" t="s">
        <v>694</v>
      </c>
      <c r="BO569" s="27" t="s">
        <v>694</v>
      </c>
      <c r="BP569" s="27" t="s">
        <v>694</v>
      </c>
      <c r="BQ569" s="27" t="s">
        <v>694</v>
      </c>
      <c r="BR569" s="27" t="s">
        <v>694</v>
      </c>
      <c r="BS569" s="27" t="s">
        <v>694</v>
      </c>
      <c r="BT569" s="27" t="s">
        <v>694</v>
      </c>
      <c r="BU569" s="27" t="s">
        <v>694</v>
      </c>
      <c r="BV569" s="27" t="s">
        <v>694</v>
      </c>
      <c r="BW569" s="27" t="s">
        <v>694</v>
      </c>
      <c r="BX569" s="27" t="s">
        <v>694</v>
      </c>
      <c r="BY569" s="27" t="s">
        <v>694</v>
      </c>
      <c r="BZ569" s="27" t="s">
        <v>694</v>
      </c>
      <c r="CA569" s="27" t="s">
        <v>694</v>
      </c>
      <c r="CB569" s="27" t="s">
        <v>694</v>
      </c>
      <c r="CC569" s="27" t="s">
        <v>694</v>
      </c>
      <c r="CD569" s="27" t="s">
        <v>694</v>
      </c>
      <c r="CE569" s="27" t="s">
        <v>694</v>
      </c>
      <c r="CF569" s="27" t="s">
        <v>694</v>
      </c>
      <c r="CG569" s="27" t="s">
        <v>694</v>
      </c>
      <c r="CH569" s="27" t="s">
        <v>694</v>
      </c>
      <c r="CI569" s="27" t="s">
        <v>694</v>
      </c>
      <c r="CJ569" s="27" t="s">
        <v>694</v>
      </c>
      <c r="CK569" s="27" t="s">
        <v>694</v>
      </c>
      <c r="CL569" s="27" t="s">
        <v>694</v>
      </c>
      <c r="CM569" s="27" t="s">
        <v>694</v>
      </c>
      <c r="CN569" s="27" t="s">
        <v>694</v>
      </c>
      <c r="CO569" s="27" t="s">
        <v>694</v>
      </c>
      <c r="CP569" s="27" t="s">
        <v>694</v>
      </c>
      <c r="CQ569" s="27" t="s">
        <v>694</v>
      </c>
      <c r="CR569" s="27" t="s">
        <v>694</v>
      </c>
      <c r="CS569" s="27" t="s">
        <v>694</v>
      </c>
      <c r="CT569" s="27" t="s">
        <v>694</v>
      </c>
      <c r="CU569" s="27" t="s">
        <v>694</v>
      </c>
      <c r="CV569" s="27" t="s">
        <v>694</v>
      </c>
      <c r="CW569" s="27" t="s">
        <v>694</v>
      </c>
      <c r="CX569" s="27" t="s">
        <v>694</v>
      </c>
      <c r="CY569" s="27" t="s">
        <v>694</v>
      </c>
      <c r="CZ569" s="27" t="s">
        <v>694</v>
      </c>
      <c r="DA569" s="27" t="s">
        <v>694</v>
      </c>
      <c r="DB569" s="27" t="s">
        <v>694</v>
      </c>
      <c r="DC569" s="27" t="s">
        <v>694</v>
      </c>
      <c r="DD569" s="27" t="s">
        <v>694</v>
      </c>
      <c r="DE569" s="27" t="s">
        <v>694</v>
      </c>
      <c r="DF569" s="27" t="s">
        <v>694</v>
      </c>
      <c r="DG569" s="27" t="s">
        <v>694</v>
      </c>
      <c r="DH569" s="27" t="s">
        <v>694</v>
      </c>
      <c r="DI569" s="27" t="s">
        <v>694</v>
      </c>
      <c r="DJ569" s="27" t="s">
        <v>694</v>
      </c>
      <c r="DK569" s="27" t="s">
        <v>694</v>
      </c>
      <c r="DL569" s="27" t="s">
        <v>694</v>
      </c>
      <c r="DM569" s="27" t="s">
        <v>694</v>
      </c>
      <c r="DN569" s="27" t="s">
        <v>694</v>
      </c>
      <c r="DO569" s="27" t="s">
        <v>694</v>
      </c>
      <c r="DP569" s="27" t="s">
        <v>694</v>
      </c>
      <c r="DQ569" s="27" t="s">
        <v>694</v>
      </c>
      <c r="DR569" s="27" t="s">
        <v>694</v>
      </c>
      <c r="DS569" s="27"/>
      <c r="DT569" s="27" t="s">
        <v>694</v>
      </c>
      <c r="DU569" s="27" t="s">
        <v>694</v>
      </c>
      <c r="DV569" s="27" t="s">
        <v>694</v>
      </c>
      <c r="DW569" s="27" t="s">
        <v>694</v>
      </c>
      <c r="DX569" s="27" t="s">
        <v>694</v>
      </c>
      <c r="DY569" s="27" t="s">
        <v>694</v>
      </c>
      <c r="DZ569" s="27" t="s">
        <v>694</v>
      </c>
      <c r="EA569" s="27" t="s">
        <v>694</v>
      </c>
      <c r="EB569" s="27" t="s">
        <v>694</v>
      </c>
      <c r="EC569" s="27" t="s">
        <v>694</v>
      </c>
      <c r="ED569" s="27" t="s">
        <v>694</v>
      </c>
      <c r="EE569" s="27" t="s">
        <v>694</v>
      </c>
      <c r="EF569" s="27" t="s">
        <v>694</v>
      </c>
      <c r="EG569" s="27" t="s">
        <v>694</v>
      </c>
      <c r="EH569" s="27" t="s">
        <v>694</v>
      </c>
      <c r="EI569" s="27" t="s">
        <v>694</v>
      </c>
      <c r="EJ569" s="27" t="s">
        <v>694</v>
      </c>
      <c r="EK569" s="27" t="s">
        <v>694</v>
      </c>
      <c r="EL569" s="27" t="s">
        <v>694</v>
      </c>
      <c r="EM569" s="27" t="s">
        <v>694</v>
      </c>
      <c r="EN569" s="27" t="s">
        <v>694</v>
      </c>
      <c r="EO569" s="27" t="s">
        <v>694</v>
      </c>
      <c r="EP569" s="27" t="s">
        <v>694</v>
      </c>
      <c r="EQ569" s="27" t="s">
        <v>694</v>
      </c>
      <c r="ER569" s="27" t="s">
        <v>694</v>
      </c>
      <c r="ES569" s="27" t="s">
        <v>694</v>
      </c>
      <c r="ET569" s="27" t="s">
        <v>694</v>
      </c>
      <c r="EU569" s="27" t="s">
        <v>694</v>
      </c>
      <c r="EV569" s="27" t="s">
        <v>694</v>
      </c>
      <c r="EW569" s="27" t="s">
        <v>694</v>
      </c>
      <c r="EX569" s="27" t="s">
        <v>694</v>
      </c>
      <c r="EY569" s="27" t="s">
        <v>694</v>
      </c>
      <c r="EZ569" s="27" t="s">
        <v>694</v>
      </c>
      <c r="FA569" s="27" t="s">
        <v>694</v>
      </c>
      <c r="FB569" s="27" t="s">
        <v>694</v>
      </c>
      <c r="FC569" s="27" t="s">
        <v>694</v>
      </c>
      <c r="FD569" s="27" t="s">
        <v>694</v>
      </c>
      <c r="FE569" s="27" t="s">
        <v>694</v>
      </c>
      <c r="FF569" s="27" t="s">
        <v>694</v>
      </c>
      <c r="FG569" s="27" t="s">
        <v>694</v>
      </c>
      <c r="FH569" s="27" t="s">
        <v>694</v>
      </c>
      <c r="FI569" s="27" t="s">
        <v>694</v>
      </c>
      <c r="FJ569" s="27" t="s">
        <v>694</v>
      </c>
      <c r="FK569" s="27" t="s">
        <v>694</v>
      </c>
      <c r="FL569" s="27" t="s">
        <v>694</v>
      </c>
      <c r="FM569" s="27" t="s">
        <v>694</v>
      </c>
      <c r="FN569" s="27" t="s">
        <v>694</v>
      </c>
      <c r="FO569" s="72" t="s">
        <v>698</v>
      </c>
      <c r="FP569" s="72" t="s">
        <v>698</v>
      </c>
      <c r="FQ569" s="72" t="s">
        <v>698</v>
      </c>
      <c r="FR569" s="72" t="s">
        <v>698</v>
      </c>
      <c r="FS569" s="72" t="s">
        <v>698</v>
      </c>
      <c r="FT569" s="72" t="s">
        <v>698</v>
      </c>
      <c r="FU569" s="72" t="s">
        <v>698</v>
      </c>
      <c r="FV569" s="72" t="s">
        <v>698</v>
      </c>
      <c r="FW569" s="78" t="s">
        <v>698</v>
      </c>
      <c r="FX569" s="78" t="s">
        <v>698</v>
      </c>
      <c r="FY569" s="72" t="s">
        <v>698</v>
      </c>
      <c r="FZ569" s="90"/>
      <c r="GA569" s="90"/>
      <c r="GB569" s="90"/>
      <c r="GC569" s="90"/>
      <c r="GD569" s="90"/>
      <c r="GE569" s="90"/>
      <c r="GF569" s="90"/>
      <c r="GG569" s="90"/>
      <c r="GH569" s="105" t="s">
        <v>694</v>
      </c>
      <c r="GI569" s="106"/>
      <c r="GJ569" s="27"/>
      <c r="GK569" s="28"/>
      <c r="GL569" s="27"/>
    </row>
    <row r="570" spans="1:194" x14ac:dyDescent="0.25">
      <c r="A570" s="71" t="str">
        <f>CONCATENATE($W$7,": ",$X$444," - ",$Y$568,": ",$Z$569," - ",AA570)</f>
        <v>Expenditure: Operational Cost - Travel and Subsistence: Domestic - Accommodation</v>
      </c>
      <c r="B570" s="27" t="s">
        <v>1190</v>
      </c>
      <c r="C570" s="27" t="str">
        <f t="shared" si="54"/>
        <v>IE010058001001000000000000000000000000</v>
      </c>
      <c r="D570" s="23" t="s">
        <v>1166</v>
      </c>
      <c r="E570" s="23" t="s">
        <v>724</v>
      </c>
      <c r="F570" s="23" t="s">
        <v>1053</v>
      </c>
      <c r="G570" s="23" t="s">
        <v>702</v>
      </c>
      <c r="H570" s="23" t="s">
        <v>702</v>
      </c>
      <c r="I570" s="23" t="s">
        <v>697</v>
      </c>
      <c r="J570" s="23" t="s">
        <v>697</v>
      </c>
      <c r="K570" s="23" t="s">
        <v>697</v>
      </c>
      <c r="L570" s="23" t="s">
        <v>697</v>
      </c>
      <c r="M570" s="23" t="s">
        <v>697</v>
      </c>
      <c r="N570" s="23" t="s">
        <v>697</v>
      </c>
      <c r="O570" s="23" t="s">
        <v>697</v>
      </c>
      <c r="P570" s="23" t="s">
        <v>697</v>
      </c>
      <c r="Q570" s="27">
        <v>0</v>
      </c>
      <c r="R570" s="27" t="s">
        <v>704</v>
      </c>
      <c r="S570" s="27" t="s">
        <v>698</v>
      </c>
      <c r="T570" s="81" t="s">
        <v>694</v>
      </c>
      <c r="U570" s="28"/>
      <c r="V570" s="27" t="s">
        <v>593</v>
      </c>
      <c r="W570" s="27" t="s">
        <v>905</v>
      </c>
      <c r="X570" s="27"/>
      <c r="Y570" s="27"/>
      <c r="Z570" s="27"/>
      <c r="AA570" s="27" t="s">
        <v>2510</v>
      </c>
      <c r="AB570" s="27"/>
      <c r="AC570" s="27"/>
      <c r="AD570" s="27"/>
      <c r="AE570" s="27"/>
      <c r="AF570" s="27"/>
      <c r="AG570" s="27"/>
      <c r="AH570" s="27"/>
      <c r="AI570" s="27" t="s">
        <v>2511</v>
      </c>
      <c r="AJ570" s="28" t="s">
        <v>704</v>
      </c>
      <c r="AK570" s="27" t="s">
        <v>704</v>
      </c>
      <c r="AL570" s="27" t="s">
        <v>704</v>
      </c>
      <c r="AM570" s="27" t="s">
        <v>704</v>
      </c>
      <c r="AN570" s="27" t="s">
        <v>704</v>
      </c>
      <c r="AO570" s="27" t="s">
        <v>704</v>
      </c>
      <c r="AP570" s="27" t="s">
        <v>704</v>
      </c>
      <c r="AQ570" s="27" t="s">
        <v>704</v>
      </c>
      <c r="AR570" s="27" t="s">
        <v>704</v>
      </c>
      <c r="AS570" s="27" t="s">
        <v>704</v>
      </c>
      <c r="AT570" s="27" t="s">
        <v>704</v>
      </c>
      <c r="AU570" s="27" t="s">
        <v>704</v>
      </c>
      <c r="AV570" s="27" t="s">
        <v>704</v>
      </c>
      <c r="AW570" s="27" t="s">
        <v>704</v>
      </c>
      <c r="AX570" s="27" t="s">
        <v>704</v>
      </c>
      <c r="AY570" s="27" t="s">
        <v>704</v>
      </c>
      <c r="AZ570" s="27" t="s">
        <v>704</v>
      </c>
      <c r="BA570" s="27" t="s">
        <v>704</v>
      </c>
      <c r="BB570" s="27" t="s">
        <v>704</v>
      </c>
      <c r="BC570" s="27" t="s">
        <v>704</v>
      </c>
      <c r="BD570" s="27" t="s">
        <v>704</v>
      </c>
      <c r="BE570" s="27" t="s">
        <v>704</v>
      </c>
      <c r="BF570" s="27" t="s">
        <v>704</v>
      </c>
      <c r="BG570" s="27" t="s">
        <v>704</v>
      </c>
      <c r="BH570" s="27" t="s">
        <v>704</v>
      </c>
      <c r="BI570" s="27" t="s">
        <v>704</v>
      </c>
      <c r="BJ570" s="27" t="s">
        <v>704</v>
      </c>
      <c r="BK570" s="27" t="s">
        <v>704</v>
      </c>
      <c r="BL570" s="27" t="s">
        <v>704</v>
      </c>
      <c r="BM570" s="27" t="s">
        <v>704</v>
      </c>
      <c r="BN570" s="27" t="s">
        <v>704</v>
      </c>
      <c r="BO570" s="27" t="s">
        <v>704</v>
      </c>
      <c r="BP570" s="27" t="s">
        <v>704</v>
      </c>
      <c r="BQ570" s="27" t="s">
        <v>704</v>
      </c>
      <c r="BR570" s="27" t="s">
        <v>704</v>
      </c>
      <c r="BS570" s="27" t="s">
        <v>704</v>
      </c>
      <c r="BT570" s="27" t="s">
        <v>704</v>
      </c>
      <c r="BU570" s="27" t="s">
        <v>704</v>
      </c>
      <c r="BV570" s="27" t="s">
        <v>704</v>
      </c>
      <c r="BW570" s="27" t="s">
        <v>704</v>
      </c>
      <c r="BX570" s="27" t="s">
        <v>704</v>
      </c>
      <c r="BY570" s="27" t="s">
        <v>704</v>
      </c>
      <c r="BZ570" s="27" t="s">
        <v>704</v>
      </c>
      <c r="CA570" s="27" t="s">
        <v>704</v>
      </c>
      <c r="CB570" s="27" t="s">
        <v>704</v>
      </c>
      <c r="CC570" s="27" t="s">
        <v>704</v>
      </c>
      <c r="CD570" s="27" t="s">
        <v>704</v>
      </c>
      <c r="CE570" s="27" t="s">
        <v>704</v>
      </c>
      <c r="CF570" s="27" t="s">
        <v>704</v>
      </c>
      <c r="CG570" s="27" t="s">
        <v>704</v>
      </c>
      <c r="CH570" s="27" t="s">
        <v>704</v>
      </c>
      <c r="CI570" s="27" t="s">
        <v>704</v>
      </c>
      <c r="CJ570" s="27" t="s">
        <v>704</v>
      </c>
      <c r="CK570" s="27" t="s">
        <v>704</v>
      </c>
      <c r="CL570" s="27" t="s">
        <v>704</v>
      </c>
      <c r="CM570" s="27" t="s">
        <v>704</v>
      </c>
      <c r="CN570" s="27" t="s">
        <v>704</v>
      </c>
      <c r="CO570" s="27" t="s">
        <v>704</v>
      </c>
      <c r="CP570" s="27" t="s">
        <v>704</v>
      </c>
      <c r="CQ570" s="27" t="s">
        <v>704</v>
      </c>
      <c r="CR570" s="27" t="s">
        <v>704</v>
      </c>
      <c r="CS570" s="27" t="s">
        <v>704</v>
      </c>
      <c r="CT570" s="27" t="s">
        <v>704</v>
      </c>
      <c r="CU570" s="27" t="s">
        <v>704</v>
      </c>
      <c r="CV570" s="27" t="s">
        <v>704</v>
      </c>
      <c r="CW570" s="27" t="s">
        <v>704</v>
      </c>
      <c r="CX570" s="27" t="s">
        <v>704</v>
      </c>
      <c r="CY570" s="27" t="s">
        <v>704</v>
      </c>
      <c r="CZ570" s="27" t="s">
        <v>704</v>
      </c>
      <c r="DA570" s="27" t="s">
        <v>704</v>
      </c>
      <c r="DB570" s="27" t="s">
        <v>704</v>
      </c>
      <c r="DC570" s="27" t="s">
        <v>704</v>
      </c>
      <c r="DD570" s="27" t="s">
        <v>704</v>
      </c>
      <c r="DE570" s="27" t="s">
        <v>704</v>
      </c>
      <c r="DF570" s="27" t="s">
        <v>704</v>
      </c>
      <c r="DG570" s="27" t="s">
        <v>704</v>
      </c>
      <c r="DH570" s="27" t="s">
        <v>704</v>
      </c>
      <c r="DI570" s="27" t="s">
        <v>704</v>
      </c>
      <c r="DJ570" s="27" t="s">
        <v>704</v>
      </c>
      <c r="DK570" s="27" t="s">
        <v>704</v>
      </c>
      <c r="DL570" s="27" t="s">
        <v>704</v>
      </c>
      <c r="DM570" s="27" t="s">
        <v>704</v>
      </c>
      <c r="DN570" s="27" t="s">
        <v>704</v>
      </c>
      <c r="DO570" s="27" t="s">
        <v>704</v>
      </c>
      <c r="DP570" s="27" t="s">
        <v>704</v>
      </c>
      <c r="DQ570" s="27" t="s">
        <v>704</v>
      </c>
      <c r="DR570" s="27" t="s">
        <v>704</v>
      </c>
      <c r="DS570" s="27"/>
      <c r="DT570" s="27" t="s">
        <v>704</v>
      </c>
      <c r="DU570" s="27" t="s">
        <v>704</v>
      </c>
      <c r="DV570" s="27" t="s">
        <v>704</v>
      </c>
      <c r="DW570" s="27" t="s">
        <v>704</v>
      </c>
      <c r="DX570" s="27" t="s">
        <v>704</v>
      </c>
      <c r="DY570" s="27" t="s">
        <v>704</v>
      </c>
      <c r="DZ570" s="27" t="s">
        <v>704</v>
      </c>
      <c r="EA570" s="27" t="s">
        <v>704</v>
      </c>
      <c r="EB570" s="27" t="s">
        <v>704</v>
      </c>
      <c r="EC570" s="27" t="s">
        <v>704</v>
      </c>
      <c r="ED570" s="27" t="s">
        <v>704</v>
      </c>
      <c r="EE570" s="27" t="s">
        <v>704</v>
      </c>
      <c r="EF570" s="27" t="s">
        <v>704</v>
      </c>
      <c r="EG570" s="27" t="s">
        <v>694</v>
      </c>
      <c r="EH570" s="27" t="s">
        <v>704</v>
      </c>
      <c r="EI570" s="27" t="s">
        <v>704</v>
      </c>
      <c r="EJ570" s="27" t="s">
        <v>704</v>
      </c>
      <c r="EK570" s="27" t="s">
        <v>704</v>
      </c>
      <c r="EL570" s="27" t="s">
        <v>704</v>
      </c>
      <c r="EM570" s="27" t="s">
        <v>704</v>
      </c>
      <c r="EN570" s="27" t="s">
        <v>704</v>
      </c>
      <c r="EO570" s="27" t="s">
        <v>704</v>
      </c>
      <c r="EP570" s="27" t="s">
        <v>704</v>
      </c>
      <c r="EQ570" s="27" t="s">
        <v>704</v>
      </c>
      <c r="ER570" s="27" t="s">
        <v>704</v>
      </c>
      <c r="ES570" s="27" t="s">
        <v>704</v>
      </c>
      <c r="ET570" s="27" t="s">
        <v>704</v>
      </c>
      <c r="EU570" s="27" t="s">
        <v>704</v>
      </c>
      <c r="EV570" s="27" t="s">
        <v>704</v>
      </c>
      <c r="EW570" s="27" t="s">
        <v>704</v>
      </c>
      <c r="EX570" s="27" t="s">
        <v>704</v>
      </c>
      <c r="EY570" s="27" t="s">
        <v>704</v>
      </c>
      <c r="EZ570" s="27" t="s">
        <v>704</v>
      </c>
      <c r="FA570" s="27" t="s">
        <v>704</v>
      </c>
      <c r="FB570" s="27" t="s">
        <v>704</v>
      </c>
      <c r="FC570" s="27" t="s">
        <v>704</v>
      </c>
      <c r="FD570" s="27" t="s">
        <v>704</v>
      </c>
      <c r="FE570" s="27" t="s">
        <v>694</v>
      </c>
      <c r="FF570" s="27" t="s">
        <v>704</v>
      </c>
      <c r="FG570" s="27" t="s">
        <v>704</v>
      </c>
      <c r="FH570" s="27" t="s">
        <v>704</v>
      </c>
      <c r="FI570" s="27" t="s">
        <v>704</v>
      </c>
      <c r="FJ570" s="27" t="s">
        <v>694</v>
      </c>
      <c r="FK570" s="27" t="s">
        <v>704</v>
      </c>
      <c r="FL570" s="27" t="s">
        <v>704</v>
      </c>
      <c r="FM570" s="27" t="s">
        <v>704</v>
      </c>
      <c r="FN570" s="27" t="s">
        <v>694</v>
      </c>
      <c r="FO570" s="72" t="s">
        <v>1175</v>
      </c>
      <c r="FP570" s="72" t="s">
        <v>698</v>
      </c>
      <c r="FQ570" s="72" t="s">
        <v>1176</v>
      </c>
      <c r="FR570" s="72" t="s">
        <v>2116</v>
      </c>
      <c r="FS570" s="72" t="s">
        <v>1178</v>
      </c>
      <c r="FT570" s="72" t="s">
        <v>2512</v>
      </c>
      <c r="FU570" s="72" t="s">
        <v>698</v>
      </c>
      <c r="FV570" s="72" t="s">
        <v>698</v>
      </c>
      <c r="FW570" s="78" t="s">
        <v>698</v>
      </c>
      <c r="FX570" s="78" t="s">
        <v>698</v>
      </c>
      <c r="FY570" s="72" t="s">
        <v>698</v>
      </c>
      <c r="FZ570" s="90"/>
      <c r="GA570" s="90"/>
      <c r="GB570" s="90"/>
      <c r="GC570" s="90"/>
      <c r="GD570" s="90"/>
      <c r="GE570" s="90"/>
      <c r="GF570" s="90"/>
      <c r="GG570" s="90"/>
      <c r="GH570" s="105" t="s">
        <v>1179</v>
      </c>
      <c r="GI570" s="106"/>
      <c r="GJ570" s="27"/>
      <c r="GK570" s="28"/>
      <c r="GL570" s="27"/>
    </row>
    <row r="571" spans="1:194" x14ac:dyDescent="0.25">
      <c r="A571" s="71" t="str">
        <f t="shared" ref="A571:A573" si="58">CONCATENATE($W$7,": ",$X$444," - ",$Y$568,": ",$Z$569," - ",AA571)</f>
        <v>Expenditure: Operational Cost - Travel and Subsistence: Domestic - Daily Allowance</v>
      </c>
      <c r="B571" s="27" t="s">
        <v>2209</v>
      </c>
      <c r="C571" s="27" t="str">
        <f t="shared" si="54"/>
        <v>IE010058001002000000000000000000000000</v>
      </c>
      <c r="D571" s="23" t="s">
        <v>1166</v>
      </c>
      <c r="E571" s="23" t="s">
        <v>724</v>
      </c>
      <c r="F571" s="23" t="s">
        <v>1053</v>
      </c>
      <c r="G571" s="23" t="s">
        <v>702</v>
      </c>
      <c r="H571" s="23" t="s">
        <v>707</v>
      </c>
      <c r="I571" s="23" t="s">
        <v>697</v>
      </c>
      <c r="J571" s="23" t="s">
        <v>697</v>
      </c>
      <c r="K571" s="23" t="s">
        <v>697</v>
      </c>
      <c r="L571" s="23" t="s">
        <v>697</v>
      </c>
      <c r="M571" s="23" t="s">
        <v>697</v>
      </c>
      <c r="N571" s="23" t="s">
        <v>697</v>
      </c>
      <c r="O571" s="23" t="s">
        <v>697</v>
      </c>
      <c r="P571" s="23" t="s">
        <v>697</v>
      </c>
      <c r="Q571" s="27">
        <v>0</v>
      </c>
      <c r="R571" s="27" t="s">
        <v>704</v>
      </c>
      <c r="S571" s="27" t="s">
        <v>698</v>
      </c>
      <c r="T571" s="81" t="s">
        <v>694</v>
      </c>
      <c r="U571" s="28"/>
      <c r="V571" s="27" t="s">
        <v>594</v>
      </c>
      <c r="W571" s="27" t="s">
        <v>905</v>
      </c>
      <c r="X571" s="27"/>
      <c r="Y571" s="27"/>
      <c r="Z571" s="27"/>
      <c r="AA571" s="27" t="s">
        <v>2513</v>
      </c>
      <c r="AB571" s="27"/>
      <c r="AC571" s="27"/>
      <c r="AD571" s="27"/>
      <c r="AE571" s="27"/>
      <c r="AF571" s="27"/>
      <c r="AG571" s="27"/>
      <c r="AH571" s="27"/>
      <c r="AI571" s="27" t="s">
        <v>2514</v>
      </c>
      <c r="AJ571" s="28" t="s">
        <v>704</v>
      </c>
      <c r="AK571" s="27" t="s">
        <v>704</v>
      </c>
      <c r="AL571" s="27" t="s">
        <v>704</v>
      </c>
      <c r="AM571" s="27" t="s">
        <v>704</v>
      </c>
      <c r="AN571" s="27" t="s">
        <v>704</v>
      </c>
      <c r="AO571" s="27" t="s">
        <v>704</v>
      </c>
      <c r="AP571" s="27" t="s">
        <v>704</v>
      </c>
      <c r="AQ571" s="27" t="s">
        <v>704</v>
      </c>
      <c r="AR571" s="27" t="s">
        <v>704</v>
      </c>
      <c r="AS571" s="27" t="s">
        <v>704</v>
      </c>
      <c r="AT571" s="27" t="s">
        <v>704</v>
      </c>
      <c r="AU571" s="27" t="s">
        <v>704</v>
      </c>
      <c r="AV571" s="27" t="s">
        <v>704</v>
      </c>
      <c r="AW571" s="27" t="s">
        <v>704</v>
      </c>
      <c r="AX571" s="27" t="s">
        <v>704</v>
      </c>
      <c r="AY571" s="27" t="s">
        <v>704</v>
      </c>
      <c r="AZ571" s="27" t="s">
        <v>704</v>
      </c>
      <c r="BA571" s="27" t="s">
        <v>704</v>
      </c>
      <c r="BB571" s="27" t="s">
        <v>704</v>
      </c>
      <c r="BC571" s="27" t="s">
        <v>704</v>
      </c>
      <c r="BD571" s="27" t="s">
        <v>704</v>
      </c>
      <c r="BE571" s="27" t="s">
        <v>704</v>
      </c>
      <c r="BF571" s="27" t="s">
        <v>704</v>
      </c>
      <c r="BG571" s="27" t="s">
        <v>704</v>
      </c>
      <c r="BH571" s="27" t="s">
        <v>704</v>
      </c>
      <c r="BI571" s="27" t="s">
        <v>704</v>
      </c>
      <c r="BJ571" s="27" t="s">
        <v>704</v>
      </c>
      <c r="BK571" s="27" t="s">
        <v>704</v>
      </c>
      <c r="BL571" s="27" t="s">
        <v>704</v>
      </c>
      <c r="BM571" s="27" t="s">
        <v>704</v>
      </c>
      <c r="BN571" s="27" t="s">
        <v>704</v>
      </c>
      <c r="BO571" s="27" t="s">
        <v>704</v>
      </c>
      <c r="BP571" s="27" t="s">
        <v>704</v>
      </c>
      <c r="BQ571" s="27" t="s">
        <v>704</v>
      </c>
      <c r="BR571" s="27" t="s">
        <v>704</v>
      </c>
      <c r="BS571" s="27" t="s">
        <v>704</v>
      </c>
      <c r="BT571" s="27" t="s">
        <v>704</v>
      </c>
      <c r="BU571" s="27" t="s">
        <v>704</v>
      </c>
      <c r="BV571" s="27" t="s">
        <v>704</v>
      </c>
      <c r="BW571" s="27" t="s">
        <v>704</v>
      </c>
      <c r="BX571" s="27" t="s">
        <v>704</v>
      </c>
      <c r="BY571" s="27" t="s">
        <v>704</v>
      </c>
      <c r="BZ571" s="27" t="s">
        <v>704</v>
      </c>
      <c r="CA571" s="27" t="s">
        <v>704</v>
      </c>
      <c r="CB571" s="27" t="s">
        <v>704</v>
      </c>
      <c r="CC571" s="27" t="s">
        <v>704</v>
      </c>
      <c r="CD571" s="27" t="s">
        <v>704</v>
      </c>
      <c r="CE571" s="27" t="s">
        <v>704</v>
      </c>
      <c r="CF571" s="27" t="s">
        <v>704</v>
      </c>
      <c r="CG571" s="27" t="s">
        <v>704</v>
      </c>
      <c r="CH571" s="27" t="s">
        <v>704</v>
      </c>
      <c r="CI571" s="27" t="s">
        <v>704</v>
      </c>
      <c r="CJ571" s="27" t="s">
        <v>704</v>
      </c>
      <c r="CK571" s="27" t="s">
        <v>704</v>
      </c>
      <c r="CL571" s="27" t="s">
        <v>704</v>
      </c>
      <c r="CM571" s="27" t="s">
        <v>704</v>
      </c>
      <c r="CN571" s="27" t="s">
        <v>704</v>
      </c>
      <c r="CO571" s="27" t="s">
        <v>704</v>
      </c>
      <c r="CP571" s="27" t="s">
        <v>704</v>
      </c>
      <c r="CQ571" s="27" t="s">
        <v>704</v>
      </c>
      <c r="CR571" s="27" t="s">
        <v>704</v>
      </c>
      <c r="CS571" s="27" t="s">
        <v>704</v>
      </c>
      <c r="CT571" s="27" t="s">
        <v>704</v>
      </c>
      <c r="CU571" s="27" t="s">
        <v>704</v>
      </c>
      <c r="CV571" s="27" t="s">
        <v>704</v>
      </c>
      <c r="CW571" s="27" t="s">
        <v>704</v>
      </c>
      <c r="CX571" s="27" t="s">
        <v>704</v>
      </c>
      <c r="CY571" s="27" t="s">
        <v>704</v>
      </c>
      <c r="CZ571" s="27" t="s">
        <v>704</v>
      </c>
      <c r="DA571" s="27" t="s">
        <v>704</v>
      </c>
      <c r="DB571" s="27" t="s">
        <v>704</v>
      </c>
      <c r="DC571" s="27" t="s">
        <v>704</v>
      </c>
      <c r="DD571" s="27" t="s">
        <v>704</v>
      </c>
      <c r="DE571" s="27" t="s">
        <v>704</v>
      </c>
      <c r="DF571" s="27" t="s">
        <v>704</v>
      </c>
      <c r="DG571" s="27" t="s">
        <v>704</v>
      </c>
      <c r="DH571" s="27" t="s">
        <v>704</v>
      </c>
      <c r="DI571" s="27" t="s">
        <v>704</v>
      </c>
      <c r="DJ571" s="27" t="s">
        <v>704</v>
      </c>
      <c r="DK571" s="27" t="s">
        <v>704</v>
      </c>
      <c r="DL571" s="27" t="s">
        <v>704</v>
      </c>
      <c r="DM571" s="27" t="s">
        <v>704</v>
      </c>
      <c r="DN571" s="27" t="s">
        <v>704</v>
      </c>
      <c r="DO571" s="27" t="s">
        <v>704</v>
      </c>
      <c r="DP571" s="27" t="s">
        <v>704</v>
      </c>
      <c r="DQ571" s="27" t="s">
        <v>704</v>
      </c>
      <c r="DR571" s="27" t="s">
        <v>704</v>
      </c>
      <c r="DS571" s="27"/>
      <c r="DT571" s="27" t="s">
        <v>704</v>
      </c>
      <c r="DU571" s="27" t="s">
        <v>704</v>
      </c>
      <c r="DV571" s="27" t="s">
        <v>704</v>
      </c>
      <c r="DW571" s="27" t="s">
        <v>704</v>
      </c>
      <c r="DX571" s="27" t="s">
        <v>704</v>
      </c>
      <c r="DY571" s="27" t="s">
        <v>704</v>
      </c>
      <c r="DZ571" s="27" t="s">
        <v>704</v>
      </c>
      <c r="EA571" s="27" t="s">
        <v>704</v>
      </c>
      <c r="EB571" s="27" t="s">
        <v>704</v>
      </c>
      <c r="EC571" s="27" t="s">
        <v>704</v>
      </c>
      <c r="ED571" s="27" t="s">
        <v>704</v>
      </c>
      <c r="EE571" s="27" t="s">
        <v>704</v>
      </c>
      <c r="EF571" s="27" t="s">
        <v>704</v>
      </c>
      <c r="EG571" s="27" t="s">
        <v>694</v>
      </c>
      <c r="EH571" s="27" t="s">
        <v>704</v>
      </c>
      <c r="EI571" s="27" t="s">
        <v>704</v>
      </c>
      <c r="EJ571" s="27" t="s">
        <v>704</v>
      </c>
      <c r="EK571" s="27" t="s">
        <v>704</v>
      </c>
      <c r="EL571" s="27" t="s">
        <v>704</v>
      </c>
      <c r="EM571" s="27" t="s">
        <v>704</v>
      </c>
      <c r="EN571" s="27" t="s">
        <v>704</v>
      </c>
      <c r="EO571" s="27" t="s">
        <v>704</v>
      </c>
      <c r="EP571" s="27" t="s">
        <v>704</v>
      </c>
      <c r="EQ571" s="27" t="s">
        <v>704</v>
      </c>
      <c r="ER571" s="27" t="s">
        <v>704</v>
      </c>
      <c r="ES571" s="27" t="s">
        <v>704</v>
      </c>
      <c r="ET571" s="27" t="s">
        <v>704</v>
      </c>
      <c r="EU571" s="27" t="s">
        <v>704</v>
      </c>
      <c r="EV571" s="27" t="s">
        <v>704</v>
      </c>
      <c r="EW571" s="27" t="s">
        <v>704</v>
      </c>
      <c r="EX571" s="27" t="s">
        <v>704</v>
      </c>
      <c r="EY571" s="27" t="s">
        <v>704</v>
      </c>
      <c r="EZ571" s="27" t="s">
        <v>704</v>
      </c>
      <c r="FA571" s="27" t="s">
        <v>704</v>
      </c>
      <c r="FB571" s="27" t="s">
        <v>704</v>
      </c>
      <c r="FC571" s="27" t="s">
        <v>704</v>
      </c>
      <c r="FD571" s="27" t="s">
        <v>704</v>
      </c>
      <c r="FE571" s="27" t="s">
        <v>694</v>
      </c>
      <c r="FF571" s="27" t="s">
        <v>704</v>
      </c>
      <c r="FG571" s="27" t="s">
        <v>704</v>
      </c>
      <c r="FH571" s="27" t="s">
        <v>704</v>
      </c>
      <c r="FI571" s="27" t="s">
        <v>704</v>
      </c>
      <c r="FJ571" s="27" t="s">
        <v>694</v>
      </c>
      <c r="FK571" s="27" t="s">
        <v>704</v>
      </c>
      <c r="FL571" s="27" t="s">
        <v>704</v>
      </c>
      <c r="FM571" s="27" t="s">
        <v>704</v>
      </c>
      <c r="FN571" s="27" t="s">
        <v>694</v>
      </c>
      <c r="FO571" s="72" t="s">
        <v>1175</v>
      </c>
      <c r="FP571" s="72" t="s">
        <v>698</v>
      </c>
      <c r="FQ571" s="72" t="s">
        <v>1176</v>
      </c>
      <c r="FR571" s="72" t="s">
        <v>2116</v>
      </c>
      <c r="FS571" s="72" t="s">
        <v>1178</v>
      </c>
      <c r="FT571" s="72" t="s">
        <v>2512</v>
      </c>
      <c r="FU571" s="72" t="s">
        <v>698</v>
      </c>
      <c r="FV571" s="72" t="s">
        <v>698</v>
      </c>
      <c r="FW571" s="78" t="s">
        <v>698</v>
      </c>
      <c r="FX571" s="78" t="s">
        <v>698</v>
      </c>
      <c r="FY571" s="72" t="s">
        <v>698</v>
      </c>
      <c r="FZ571" s="90"/>
      <c r="GA571" s="90"/>
      <c r="GB571" s="90"/>
      <c r="GC571" s="90"/>
      <c r="GD571" s="90"/>
      <c r="GE571" s="90"/>
      <c r="GF571" s="90"/>
      <c r="GG571" s="90"/>
      <c r="GH571" s="105" t="s">
        <v>1179</v>
      </c>
      <c r="GI571" s="106"/>
      <c r="GJ571" s="27"/>
      <c r="GK571" s="28"/>
      <c r="GL571" s="27"/>
    </row>
    <row r="572" spans="1:194" x14ac:dyDescent="0.25">
      <c r="A572" s="71" t="str">
        <f t="shared" si="58"/>
        <v>Expenditure: Operational Cost - Travel and Subsistence: Domestic - Food and Beverage (Served)</v>
      </c>
      <c r="B572" s="27" t="s">
        <v>2209</v>
      </c>
      <c r="C572" s="27" t="str">
        <f t="shared" si="54"/>
        <v>IE010058001003000000000000000000000000</v>
      </c>
      <c r="D572" s="23" t="s">
        <v>1166</v>
      </c>
      <c r="E572" s="23" t="s">
        <v>724</v>
      </c>
      <c r="F572" s="23" t="s">
        <v>1053</v>
      </c>
      <c r="G572" s="23" t="s">
        <v>702</v>
      </c>
      <c r="H572" s="23" t="s">
        <v>710</v>
      </c>
      <c r="I572" s="23" t="s">
        <v>697</v>
      </c>
      <c r="J572" s="23" t="s">
        <v>697</v>
      </c>
      <c r="K572" s="23" t="s">
        <v>697</v>
      </c>
      <c r="L572" s="23" t="s">
        <v>697</v>
      </c>
      <c r="M572" s="23" t="s">
        <v>697</v>
      </c>
      <c r="N572" s="23" t="s">
        <v>697</v>
      </c>
      <c r="O572" s="23" t="s">
        <v>697</v>
      </c>
      <c r="P572" s="23" t="s">
        <v>697</v>
      </c>
      <c r="Q572" s="27">
        <v>0</v>
      </c>
      <c r="R572" s="27" t="s">
        <v>704</v>
      </c>
      <c r="S572" s="27" t="s">
        <v>698</v>
      </c>
      <c r="T572" s="81" t="s">
        <v>694</v>
      </c>
      <c r="U572" s="28"/>
      <c r="V572" s="27" t="s">
        <v>595</v>
      </c>
      <c r="W572" s="27" t="s">
        <v>905</v>
      </c>
      <c r="X572" s="27"/>
      <c r="Y572" s="27"/>
      <c r="Z572" s="27"/>
      <c r="AA572" s="27" t="s">
        <v>2515</v>
      </c>
      <c r="AB572" s="27"/>
      <c r="AC572" s="27"/>
      <c r="AD572" s="27"/>
      <c r="AE572" s="27"/>
      <c r="AF572" s="27"/>
      <c r="AG572" s="27"/>
      <c r="AH572" s="27"/>
      <c r="AI572" s="27" t="s">
        <v>2516</v>
      </c>
      <c r="AJ572" s="28" t="s">
        <v>704</v>
      </c>
      <c r="AK572" s="27" t="s">
        <v>704</v>
      </c>
      <c r="AL572" s="27" t="s">
        <v>704</v>
      </c>
      <c r="AM572" s="27" t="s">
        <v>704</v>
      </c>
      <c r="AN572" s="27" t="s">
        <v>704</v>
      </c>
      <c r="AO572" s="27" t="s">
        <v>704</v>
      </c>
      <c r="AP572" s="27" t="s">
        <v>704</v>
      </c>
      <c r="AQ572" s="27" t="s">
        <v>704</v>
      </c>
      <c r="AR572" s="27" t="s">
        <v>704</v>
      </c>
      <c r="AS572" s="27" t="s">
        <v>704</v>
      </c>
      <c r="AT572" s="27" t="s">
        <v>704</v>
      </c>
      <c r="AU572" s="27" t="s">
        <v>704</v>
      </c>
      <c r="AV572" s="27" t="s">
        <v>704</v>
      </c>
      <c r="AW572" s="27" t="s">
        <v>704</v>
      </c>
      <c r="AX572" s="27" t="s">
        <v>704</v>
      </c>
      <c r="AY572" s="27" t="s">
        <v>704</v>
      </c>
      <c r="AZ572" s="27" t="s">
        <v>704</v>
      </c>
      <c r="BA572" s="27" t="s">
        <v>704</v>
      </c>
      <c r="BB572" s="27" t="s">
        <v>704</v>
      </c>
      <c r="BC572" s="27" t="s">
        <v>704</v>
      </c>
      <c r="BD572" s="27" t="s">
        <v>704</v>
      </c>
      <c r="BE572" s="27" t="s">
        <v>704</v>
      </c>
      <c r="BF572" s="27" t="s">
        <v>704</v>
      </c>
      <c r="BG572" s="27" t="s">
        <v>704</v>
      </c>
      <c r="BH572" s="27" t="s">
        <v>704</v>
      </c>
      <c r="BI572" s="27" t="s">
        <v>704</v>
      </c>
      <c r="BJ572" s="27" t="s">
        <v>704</v>
      </c>
      <c r="BK572" s="27" t="s">
        <v>704</v>
      </c>
      <c r="BL572" s="27" t="s">
        <v>704</v>
      </c>
      <c r="BM572" s="27" t="s">
        <v>704</v>
      </c>
      <c r="BN572" s="27" t="s">
        <v>704</v>
      </c>
      <c r="BO572" s="27" t="s">
        <v>704</v>
      </c>
      <c r="BP572" s="27" t="s">
        <v>704</v>
      </c>
      <c r="BQ572" s="27" t="s">
        <v>704</v>
      </c>
      <c r="BR572" s="27" t="s">
        <v>704</v>
      </c>
      <c r="BS572" s="27" t="s">
        <v>704</v>
      </c>
      <c r="BT572" s="27" t="s">
        <v>704</v>
      </c>
      <c r="BU572" s="27" t="s">
        <v>704</v>
      </c>
      <c r="BV572" s="27" t="s">
        <v>704</v>
      </c>
      <c r="BW572" s="27" t="s">
        <v>704</v>
      </c>
      <c r="BX572" s="27" t="s">
        <v>704</v>
      </c>
      <c r="BY572" s="27" t="s">
        <v>704</v>
      </c>
      <c r="BZ572" s="27" t="s">
        <v>704</v>
      </c>
      <c r="CA572" s="27" t="s">
        <v>704</v>
      </c>
      <c r="CB572" s="27" t="s">
        <v>704</v>
      </c>
      <c r="CC572" s="27" t="s">
        <v>704</v>
      </c>
      <c r="CD572" s="27" t="s">
        <v>704</v>
      </c>
      <c r="CE572" s="27" t="s">
        <v>704</v>
      </c>
      <c r="CF572" s="27" t="s">
        <v>704</v>
      </c>
      <c r="CG572" s="27" t="s">
        <v>704</v>
      </c>
      <c r="CH572" s="27" t="s">
        <v>704</v>
      </c>
      <c r="CI572" s="27" t="s">
        <v>704</v>
      </c>
      <c r="CJ572" s="27" t="s">
        <v>704</v>
      </c>
      <c r="CK572" s="27" t="s">
        <v>704</v>
      </c>
      <c r="CL572" s="27" t="s">
        <v>704</v>
      </c>
      <c r="CM572" s="27" t="s">
        <v>704</v>
      </c>
      <c r="CN572" s="27" t="s">
        <v>704</v>
      </c>
      <c r="CO572" s="27" t="s">
        <v>704</v>
      </c>
      <c r="CP572" s="27" t="s">
        <v>704</v>
      </c>
      <c r="CQ572" s="27" t="s">
        <v>704</v>
      </c>
      <c r="CR572" s="27" t="s">
        <v>704</v>
      </c>
      <c r="CS572" s="27" t="s">
        <v>704</v>
      </c>
      <c r="CT572" s="27" t="s">
        <v>704</v>
      </c>
      <c r="CU572" s="27" t="s">
        <v>704</v>
      </c>
      <c r="CV572" s="27" t="s">
        <v>704</v>
      </c>
      <c r="CW572" s="27" t="s">
        <v>704</v>
      </c>
      <c r="CX572" s="27" t="s">
        <v>704</v>
      </c>
      <c r="CY572" s="27" t="s">
        <v>704</v>
      </c>
      <c r="CZ572" s="27" t="s">
        <v>704</v>
      </c>
      <c r="DA572" s="27" t="s">
        <v>704</v>
      </c>
      <c r="DB572" s="27" t="s">
        <v>704</v>
      </c>
      <c r="DC572" s="27" t="s">
        <v>704</v>
      </c>
      <c r="DD572" s="27" t="s">
        <v>704</v>
      </c>
      <c r="DE572" s="27" t="s">
        <v>704</v>
      </c>
      <c r="DF572" s="27" t="s">
        <v>704</v>
      </c>
      <c r="DG572" s="27" t="s">
        <v>704</v>
      </c>
      <c r="DH572" s="27" t="s">
        <v>704</v>
      </c>
      <c r="DI572" s="27" t="s">
        <v>704</v>
      </c>
      <c r="DJ572" s="27" t="s">
        <v>704</v>
      </c>
      <c r="DK572" s="27" t="s">
        <v>704</v>
      </c>
      <c r="DL572" s="27" t="s">
        <v>704</v>
      </c>
      <c r="DM572" s="27" t="s">
        <v>704</v>
      </c>
      <c r="DN572" s="27" t="s">
        <v>704</v>
      </c>
      <c r="DO572" s="27" t="s">
        <v>704</v>
      </c>
      <c r="DP572" s="27" t="s">
        <v>704</v>
      </c>
      <c r="DQ572" s="27" t="s">
        <v>704</v>
      </c>
      <c r="DR572" s="27" t="s">
        <v>704</v>
      </c>
      <c r="DS572" s="27"/>
      <c r="DT572" s="27" t="s">
        <v>704</v>
      </c>
      <c r="DU572" s="27" t="s">
        <v>704</v>
      </c>
      <c r="DV572" s="27" t="s">
        <v>704</v>
      </c>
      <c r="DW572" s="27" t="s">
        <v>704</v>
      </c>
      <c r="DX572" s="27" t="s">
        <v>704</v>
      </c>
      <c r="DY572" s="27" t="s">
        <v>704</v>
      </c>
      <c r="DZ572" s="27" t="s">
        <v>704</v>
      </c>
      <c r="EA572" s="27" t="s">
        <v>704</v>
      </c>
      <c r="EB572" s="27" t="s">
        <v>704</v>
      </c>
      <c r="EC572" s="27" t="s">
        <v>704</v>
      </c>
      <c r="ED572" s="27" t="s">
        <v>704</v>
      </c>
      <c r="EE572" s="27" t="s">
        <v>704</v>
      </c>
      <c r="EF572" s="27" t="s">
        <v>704</v>
      </c>
      <c r="EG572" s="27" t="s">
        <v>694</v>
      </c>
      <c r="EH572" s="27" t="s">
        <v>704</v>
      </c>
      <c r="EI572" s="27" t="s">
        <v>704</v>
      </c>
      <c r="EJ572" s="27" t="s">
        <v>704</v>
      </c>
      <c r="EK572" s="27" t="s">
        <v>704</v>
      </c>
      <c r="EL572" s="27" t="s">
        <v>704</v>
      </c>
      <c r="EM572" s="27" t="s">
        <v>704</v>
      </c>
      <c r="EN572" s="27" t="s">
        <v>704</v>
      </c>
      <c r="EO572" s="27" t="s">
        <v>704</v>
      </c>
      <c r="EP572" s="27" t="s">
        <v>704</v>
      </c>
      <c r="EQ572" s="27" t="s">
        <v>704</v>
      </c>
      <c r="ER572" s="27" t="s">
        <v>704</v>
      </c>
      <c r="ES572" s="27" t="s">
        <v>704</v>
      </c>
      <c r="ET572" s="27" t="s">
        <v>704</v>
      </c>
      <c r="EU572" s="27" t="s">
        <v>704</v>
      </c>
      <c r="EV572" s="27" t="s">
        <v>704</v>
      </c>
      <c r="EW572" s="27" t="s">
        <v>704</v>
      </c>
      <c r="EX572" s="27" t="s">
        <v>704</v>
      </c>
      <c r="EY572" s="27" t="s">
        <v>704</v>
      </c>
      <c r="EZ572" s="27" t="s">
        <v>704</v>
      </c>
      <c r="FA572" s="27" t="s">
        <v>704</v>
      </c>
      <c r="FB572" s="27" t="s">
        <v>704</v>
      </c>
      <c r="FC572" s="27" t="s">
        <v>704</v>
      </c>
      <c r="FD572" s="27" t="s">
        <v>704</v>
      </c>
      <c r="FE572" s="27" t="s">
        <v>694</v>
      </c>
      <c r="FF572" s="27" t="s">
        <v>704</v>
      </c>
      <c r="FG572" s="27" t="s">
        <v>704</v>
      </c>
      <c r="FH572" s="27" t="s">
        <v>704</v>
      </c>
      <c r="FI572" s="27" t="s">
        <v>704</v>
      </c>
      <c r="FJ572" s="27" t="s">
        <v>694</v>
      </c>
      <c r="FK572" s="27" t="s">
        <v>704</v>
      </c>
      <c r="FL572" s="27" t="s">
        <v>704</v>
      </c>
      <c r="FM572" s="27" t="s">
        <v>704</v>
      </c>
      <c r="FN572" s="27" t="s">
        <v>694</v>
      </c>
      <c r="FO572" s="72" t="s">
        <v>1175</v>
      </c>
      <c r="FP572" s="72" t="s">
        <v>698</v>
      </c>
      <c r="FQ572" s="72" t="s">
        <v>1176</v>
      </c>
      <c r="FR572" s="72" t="s">
        <v>2116</v>
      </c>
      <c r="FS572" s="72" t="s">
        <v>1178</v>
      </c>
      <c r="FT572" s="72" t="s">
        <v>2512</v>
      </c>
      <c r="FU572" s="72" t="s">
        <v>698</v>
      </c>
      <c r="FV572" s="72" t="s">
        <v>698</v>
      </c>
      <c r="FW572" s="78" t="s">
        <v>698</v>
      </c>
      <c r="FX572" s="78" t="s">
        <v>698</v>
      </c>
      <c r="FY572" s="72" t="s">
        <v>698</v>
      </c>
      <c r="FZ572" s="90"/>
      <c r="GA572" s="90"/>
      <c r="GB572" s="90"/>
      <c r="GC572" s="90"/>
      <c r="GD572" s="90"/>
      <c r="GE572" s="90"/>
      <c r="GF572" s="90"/>
      <c r="GG572" s="90"/>
      <c r="GH572" s="105" t="s">
        <v>1179</v>
      </c>
      <c r="GI572" s="106"/>
      <c r="GJ572" s="27"/>
      <c r="GK572" s="28"/>
      <c r="GL572" s="27"/>
    </row>
    <row r="573" spans="1:194" x14ac:dyDescent="0.25">
      <c r="A573" s="71" t="str">
        <f t="shared" si="58"/>
        <v>Expenditure: Operational Cost - Travel and Subsistence: Domestic - Incidental Cost</v>
      </c>
      <c r="B573" s="27" t="s">
        <v>1190</v>
      </c>
      <c r="C573" s="27" t="str">
        <f t="shared" si="54"/>
        <v>IE010058001004000000000000000000000000</v>
      </c>
      <c r="D573" s="23" t="s">
        <v>1166</v>
      </c>
      <c r="E573" s="23" t="s">
        <v>724</v>
      </c>
      <c r="F573" s="23" t="s">
        <v>1053</v>
      </c>
      <c r="G573" s="23" t="s">
        <v>702</v>
      </c>
      <c r="H573" s="23" t="s">
        <v>711</v>
      </c>
      <c r="I573" s="23" t="s">
        <v>697</v>
      </c>
      <c r="J573" s="23" t="s">
        <v>697</v>
      </c>
      <c r="K573" s="23" t="s">
        <v>697</v>
      </c>
      <c r="L573" s="23" t="s">
        <v>697</v>
      </c>
      <c r="M573" s="23" t="s">
        <v>697</v>
      </c>
      <c r="N573" s="23" t="s">
        <v>697</v>
      </c>
      <c r="O573" s="23" t="s">
        <v>697</v>
      </c>
      <c r="P573" s="23" t="s">
        <v>697</v>
      </c>
      <c r="Q573" s="27">
        <v>0</v>
      </c>
      <c r="R573" s="27" t="s">
        <v>704</v>
      </c>
      <c r="S573" s="27" t="s">
        <v>698</v>
      </c>
      <c r="T573" s="81" t="s">
        <v>694</v>
      </c>
      <c r="U573" s="28"/>
      <c r="V573" s="27" t="s">
        <v>596</v>
      </c>
      <c r="W573" s="27" t="s">
        <v>905</v>
      </c>
      <c r="X573" s="27"/>
      <c r="Y573" s="27"/>
      <c r="Z573" s="27"/>
      <c r="AA573" s="27" t="s">
        <v>2517</v>
      </c>
      <c r="AB573" s="27"/>
      <c r="AC573" s="27"/>
      <c r="AD573" s="27"/>
      <c r="AE573" s="27"/>
      <c r="AF573" s="27"/>
      <c r="AG573" s="27"/>
      <c r="AH573" s="27"/>
      <c r="AI573" s="27" t="s">
        <v>2518</v>
      </c>
      <c r="AJ573" s="28" t="s">
        <v>704</v>
      </c>
      <c r="AK573" s="27" t="s">
        <v>704</v>
      </c>
      <c r="AL573" s="27" t="s">
        <v>704</v>
      </c>
      <c r="AM573" s="27" t="s">
        <v>704</v>
      </c>
      <c r="AN573" s="27" t="s">
        <v>704</v>
      </c>
      <c r="AO573" s="27" t="s">
        <v>704</v>
      </c>
      <c r="AP573" s="27" t="s">
        <v>704</v>
      </c>
      <c r="AQ573" s="27" t="s">
        <v>704</v>
      </c>
      <c r="AR573" s="27" t="s">
        <v>704</v>
      </c>
      <c r="AS573" s="27" t="s">
        <v>704</v>
      </c>
      <c r="AT573" s="27" t="s">
        <v>704</v>
      </c>
      <c r="AU573" s="27" t="s">
        <v>704</v>
      </c>
      <c r="AV573" s="27" t="s">
        <v>704</v>
      </c>
      <c r="AW573" s="27" t="s">
        <v>704</v>
      </c>
      <c r="AX573" s="27" t="s">
        <v>704</v>
      </c>
      <c r="AY573" s="27" t="s">
        <v>704</v>
      </c>
      <c r="AZ573" s="27" t="s">
        <v>704</v>
      </c>
      <c r="BA573" s="27" t="s">
        <v>704</v>
      </c>
      <c r="BB573" s="27" t="s">
        <v>704</v>
      </c>
      <c r="BC573" s="27" t="s">
        <v>704</v>
      </c>
      <c r="BD573" s="27" t="s">
        <v>704</v>
      </c>
      <c r="BE573" s="27" t="s">
        <v>704</v>
      </c>
      <c r="BF573" s="27" t="s">
        <v>704</v>
      </c>
      <c r="BG573" s="27" t="s">
        <v>704</v>
      </c>
      <c r="BH573" s="27" t="s">
        <v>704</v>
      </c>
      <c r="BI573" s="27" t="s">
        <v>704</v>
      </c>
      <c r="BJ573" s="27" t="s">
        <v>704</v>
      </c>
      <c r="BK573" s="27" t="s">
        <v>704</v>
      </c>
      <c r="BL573" s="27" t="s">
        <v>704</v>
      </c>
      <c r="BM573" s="27" t="s">
        <v>704</v>
      </c>
      <c r="BN573" s="27" t="s">
        <v>704</v>
      </c>
      <c r="BO573" s="27" t="s">
        <v>704</v>
      </c>
      <c r="BP573" s="27" t="s">
        <v>704</v>
      </c>
      <c r="BQ573" s="27" t="s">
        <v>704</v>
      </c>
      <c r="BR573" s="27" t="s">
        <v>704</v>
      </c>
      <c r="BS573" s="27" t="s">
        <v>704</v>
      </c>
      <c r="BT573" s="27" t="s">
        <v>704</v>
      </c>
      <c r="BU573" s="27" t="s">
        <v>704</v>
      </c>
      <c r="BV573" s="27" t="s">
        <v>704</v>
      </c>
      <c r="BW573" s="27" t="s">
        <v>704</v>
      </c>
      <c r="BX573" s="27" t="s">
        <v>704</v>
      </c>
      <c r="BY573" s="27" t="s">
        <v>704</v>
      </c>
      <c r="BZ573" s="27" t="s">
        <v>704</v>
      </c>
      <c r="CA573" s="27" t="s">
        <v>704</v>
      </c>
      <c r="CB573" s="27" t="s">
        <v>704</v>
      </c>
      <c r="CC573" s="27" t="s">
        <v>704</v>
      </c>
      <c r="CD573" s="27" t="s">
        <v>704</v>
      </c>
      <c r="CE573" s="27" t="s">
        <v>704</v>
      </c>
      <c r="CF573" s="27" t="s">
        <v>704</v>
      </c>
      <c r="CG573" s="27" t="s">
        <v>704</v>
      </c>
      <c r="CH573" s="27" t="s">
        <v>704</v>
      </c>
      <c r="CI573" s="27" t="s">
        <v>704</v>
      </c>
      <c r="CJ573" s="27" t="s">
        <v>704</v>
      </c>
      <c r="CK573" s="27" t="s">
        <v>704</v>
      </c>
      <c r="CL573" s="27" t="s">
        <v>704</v>
      </c>
      <c r="CM573" s="27" t="s">
        <v>704</v>
      </c>
      <c r="CN573" s="27" t="s">
        <v>704</v>
      </c>
      <c r="CO573" s="27" t="s">
        <v>704</v>
      </c>
      <c r="CP573" s="27" t="s">
        <v>704</v>
      </c>
      <c r="CQ573" s="27" t="s">
        <v>704</v>
      </c>
      <c r="CR573" s="27" t="s">
        <v>704</v>
      </c>
      <c r="CS573" s="27" t="s">
        <v>704</v>
      </c>
      <c r="CT573" s="27" t="s">
        <v>704</v>
      </c>
      <c r="CU573" s="27" t="s">
        <v>704</v>
      </c>
      <c r="CV573" s="27" t="s">
        <v>704</v>
      </c>
      <c r="CW573" s="27" t="s">
        <v>704</v>
      </c>
      <c r="CX573" s="27" t="s">
        <v>704</v>
      </c>
      <c r="CY573" s="27" t="s">
        <v>704</v>
      </c>
      <c r="CZ573" s="27" t="s">
        <v>704</v>
      </c>
      <c r="DA573" s="27" t="s">
        <v>704</v>
      </c>
      <c r="DB573" s="27" t="s">
        <v>704</v>
      </c>
      <c r="DC573" s="27" t="s">
        <v>704</v>
      </c>
      <c r="DD573" s="27" t="s">
        <v>704</v>
      </c>
      <c r="DE573" s="27" t="s">
        <v>704</v>
      </c>
      <c r="DF573" s="27" t="s">
        <v>704</v>
      </c>
      <c r="DG573" s="27" t="s">
        <v>704</v>
      </c>
      <c r="DH573" s="27" t="s">
        <v>704</v>
      </c>
      <c r="DI573" s="27" t="s">
        <v>704</v>
      </c>
      <c r="DJ573" s="27" t="s">
        <v>704</v>
      </c>
      <c r="DK573" s="27" t="s">
        <v>704</v>
      </c>
      <c r="DL573" s="27" t="s">
        <v>704</v>
      </c>
      <c r="DM573" s="27" t="s">
        <v>704</v>
      </c>
      <c r="DN573" s="27" t="s">
        <v>704</v>
      </c>
      <c r="DO573" s="27" t="s">
        <v>704</v>
      </c>
      <c r="DP573" s="27" t="s">
        <v>704</v>
      </c>
      <c r="DQ573" s="27" t="s">
        <v>704</v>
      </c>
      <c r="DR573" s="27" t="s">
        <v>704</v>
      </c>
      <c r="DS573" s="27"/>
      <c r="DT573" s="27" t="s">
        <v>704</v>
      </c>
      <c r="DU573" s="27" t="s">
        <v>704</v>
      </c>
      <c r="DV573" s="27" t="s">
        <v>704</v>
      </c>
      <c r="DW573" s="27" t="s">
        <v>704</v>
      </c>
      <c r="DX573" s="27" t="s">
        <v>704</v>
      </c>
      <c r="DY573" s="27" t="s">
        <v>704</v>
      </c>
      <c r="DZ573" s="27" t="s">
        <v>704</v>
      </c>
      <c r="EA573" s="27" t="s">
        <v>704</v>
      </c>
      <c r="EB573" s="27" t="s">
        <v>704</v>
      </c>
      <c r="EC573" s="27" t="s">
        <v>704</v>
      </c>
      <c r="ED573" s="27" t="s">
        <v>704</v>
      </c>
      <c r="EE573" s="27" t="s">
        <v>704</v>
      </c>
      <c r="EF573" s="27" t="s">
        <v>704</v>
      </c>
      <c r="EG573" s="27" t="s">
        <v>694</v>
      </c>
      <c r="EH573" s="27" t="s">
        <v>704</v>
      </c>
      <c r="EI573" s="27" t="s">
        <v>704</v>
      </c>
      <c r="EJ573" s="27" t="s">
        <v>704</v>
      </c>
      <c r="EK573" s="27" t="s">
        <v>704</v>
      </c>
      <c r="EL573" s="27" t="s">
        <v>704</v>
      </c>
      <c r="EM573" s="27" t="s">
        <v>704</v>
      </c>
      <c r="EN573" s="27" t="s">
        <v>704</v>
      </c>
      <c r="EO573" s="27" t="s">
        <v>704</v>
      </c>
      <c r="EP573" s="27" t="s">
        <v>704</v>
      </c>
      <c r="EQ573" s="27" t="s">
        <v>704</v>
      </c>
      <c r="ER573" s="27" t="s">
        <v>704</v>
      </c>
      <c r="ES573" s="27" t="s">
        <v>704</v>
      </c>
      <c r="ET573" s="27" t="s">
        <v>704</v>
      </c>
      <c r="EU573" s="27" t="s">
        <v>704</v>
      </c>
      <c r="EV573" s="27" t="s">
        <v>704</v>
      </c>
      <c r="EW573" s="27" t="s">
        <v>704</v>
      </c>
      <c r="EX573" s="27" t="s">
        <v>704</v>
      </c>
      <c r="EY573" s="27" t="s">
        <v>704</v>
      </c>
      <c r="EZ573" s="27" t="s">
        <v>704</v>
      </c>
      <c r="FA573" s="27" t="s">
        <v>704</v>
      </c>
      <c r="FB573" s="27" t="s">
        <v>704</v>
      </c>
      <c r="FC573" s="27" t="s">
        <v>704</v>
      </c>
      <c r="FD573" s="27" t="s">
        <v>704</v>
      </c>
      <c r="FE573" s="27" t="s">
        <v>694</v>
      </c>
      <c r="FF573" s="27" t="s">
        <v>704</v>
      </c>
      <c r="FG573" s="27" t="s">
        <v>704</v>
      </c>
      <c r="FH573" s="27" t="s">
        <v>704</v>
      </c>
      <c r="FI573" s="27" t="s">
        <v>704</v>
      </c>
      <c r="FJ573" s="27" t="s">
        <v>694</v>
      </c>
      <c r="FK573" s="27" t="s">
        <v>704</v>
      </c>
      <c r="FL573" s="27" t="s">
        <v>704</v>
      </c>
      <c r="FM573" s="27" t="s">
        <v>704</v>
      </c>
      <c r="FN573" s="27" t="s">
        <v>694</v>
      </c>
      <c r="FO573" s="72" t="s">
        <v>1175</v>
      </c>
      <c r="FP573" s="72" t="s">
        <v>698</v>
      </c>
      <c r="FQ573" s="72" t="s">
        <v>1176</v>
      </c>
      <c r="FR573" s="72" t="s">
        <v>2116</v>
      </c>
      <c r="FS573" s="72" t="s">
        <v>1178</v>
      </c>
      <c r="FT573" s="72" t="s">
        <v>2512</v>
      </c>
      <c r="FU573" s="72" t="s">
        <v>698</v>
      </c>
      <c r="FV573" s="72" t="s">
        <v>698</v>
      </c>
      <c r="FW573" s="78" t="s">
        <v>698</v>
      </c>
      <c r="FX573" s="78" t="s">
        <v>698</v>
      </c>
      <c r="FY573" s="72" t="s">
        <v>698</v>
      </c>
      <c r="FZ573" s="90"/>
      <c r="GA573" s="90"/>
      <c r="GB573" s="90"/>
      <c r="GC573" s="90"/>
      <c r="GD573" s="90"/>
      <c r="GE573" s="90"/>
      <c r="GF573" s="90"/>
      <c r="GG573" s="90"/>
      <c r="GH573" s="105" t="s">
        <v>1179</v>
      </c>
      <c r="GI573" s="106"/>
      <c r="GJ573" s="27"/>
      <c r="GK573" s="28"/>
      <c r="GL573" s="27"/>
    </row>
    <row r="574" spans="1:194" x14ac:dyDescent="0.25">
      <c r="A574" s="71" t="str">
        <f>CONCATENATE($W$7,": ",$X$444," - ",$Y$568,": ",$Z$569," - ",$AA$574)</f>
        <v>Expenditure: Operational Cost - Travel and Subsistence: Domestic - Transport without Operator</v>
      </c>
      <c r="B574" s="27" t="s">
        <v>694</v>
      </c>
      <c r="C574" s="27" t="str">
        <f t="shared" si="54"/>
        <v>IE010058001005000000000000000000000000</v>
      </c>
      <c r="D574" s="23" t="s">
        <v>1166</v>
      </c>
      <c r="E574" s="23" t="s">
        <v>724</v>
      </c>
      <c r="F574" s="23" t="s">
        <v>1053</v>
      </c>
      <c r="G574" s="23" t="s">
        <v>702</v>
      </c>
      <c r="H574" s="23" t="s">
        <v>713</v>
      </c>
      <c r="I574" s="23" t="s">
        <v>697</v>
      </c>
      <c r="J574" s="23" t="s">
        <v>697</v>
      </c>
      <c r="K574" s="23" t="s">
        <v>697</v>
      </c>
      <c r="L574" s="23" t="s">
        <v>697</v>
      </c>
      <c r="M574" s="23" t="s">
        <v>697</v>
      </c>
      <c r="N574" s="23" t="s">
        <v>697</v>
      </c>
      <c r="O574" s="23" t="s">
        <v>697</v>
      </c>
      <c r="P574" s="23" t="s">
        <v>697</v>
      </c>
      <c r="Q574" s="27">
        <v>0</v>
      </c>
      <c r="R574" s="27" t="s">
        <v>698</v>
      </c>
      <c r="S574" s="27" t="s">
        <v>698</v>
      </c>
      <c r="T574" s="81" t="s">
        <v>694</v>
      </c>
      <c r="U574" s="28"/>
      <c r="V574" s="27" t="s">
        <v>597</v>
      </c>
      <c r="W574" s="27" t="s">
        <v>905</v>
      </c>
      <c r="X574" s="27"/>
      <c r="Y574" s="27"/>
      <c r="Z574" s="27"/>
      <c r="AA574" s="27" t="s">
        <v>2519</v>
      </c>
      <c r="AB574" s="27"/>
      <c r="AC574" s="27"/>
      <c r="AD574" s="27"/>
      <c r="AE574" s="27"/>
      <c r="AF574" s="27"/>
      <c r="AG574" s="27"/>
      <c r="AH574" s="27"/>
      <c r="AI574" s="27" t="s">
        <v>2520</v>
      </c>
      <c r="AJ574" s="81" t="s">
        <v>694</v>
      </c>
      <c r="AK574" s="27" t="s">
        <v>694</v>
      </c>
      <c r="AL574" s="27" t="s">
        <v>694</v>
      </c>
      <c r="AM574" s="27" t="s">
        <v>694</v>
      </c>
      <c r="AN574" s="27" t="s">
        <v>694</v>
      </c>
      <c r="AO574" s="27" t="s">
        <v>694</v>
      </c>
      <c r="AP574" s="27" t="s">
        <v>694</v>
      </c>
      <c r="AQ574" s="27" t="s">
        <v>694</v>
      </c>
      <c r="AR574" s="27" t="s">
        <v>694</v>
      </c>
      <c r="AS574" s="27" t="s">
        <v>694</v>
      </c>
      <c r="AT574" s="27" t="s">
        <v>694</v>
      </c>
      <c r="AU574" s="27" t="s">
        <v>694</v>
      </c>
      <c r="AV574" s="27" t="s">
        <v>694</v>
      </c>
      <c r="AW574" s="27" t="s">
        <v>694</v>
      </c>
      <c r="AX574" s="27" t="s">
        <v>694</v>
      </c>
      <c r="AY574" s="27" t="s">
        <v>694</v>
      </c>
      <c r="AZ574" s="27" t="s">
        <v>694</v>
      </c>
      <c r="BA574" s="27" t="s">
        <v>694</v>
      </c>
      <c r="BB574" s="27" t="s">
        <v>694</v>
      </c>
      <c r="BC574" s="27" t="s">
        <v>694</v>
      </c>
      <c r="BD574" s="27" t="s">
        <v>694</v>
      </c>
      <c r="BE574" s="27" t="s">
        <v>694</v>
      </c>
      <c r="BF574" s="27" t="s">
        <v>694</v>
      </c>
      <c r="BG574" s="27" t="s">
        <v>694</v>
      </c>
      <c r="BH574" s="27" t="s">
        <v>694</v>
      </c>
      <c r="BI574" s="27" t="s">
        <v>694</v>
      </c>
      <c r="BJ574" s="27" t="s">
        <v>694</v>
      </c>
      <c r="BK574" s="27" t="s">
        <v>694</v>
      </c>
      <c r="BL574" s="27" t="s">
        <v>694</v>
      </c>
      <c r="BM574" s="27" t="s">
        <v>694</v>
      </c>
      <c r="BN574" s="27" t="s">
        <v>694</v>
      </c>
      <c r="BO574" s="27" t="s">
        <v>694</v>
      </c>
      <c r="BP574" s="27" t="s">
        <v>694</v>
      </c>
      <c r="BQ574" s="27" t="s">
        <v>694</v>
      </c>
      <c r="BR574" s="27" t="s">
        <v>694</v>
      </c>
      <c r="BS574" s="27" t="s">
        <v>694</v>
      </c>
      <c r="BT574" s="27" t="s">
        <v>694</v>
      </c>
      <c r="BU574" s="27" t="s">
        <v>694</v>
      </c>
      <c r="BV574" s="27" t="s">
        <v>694</v>
      </c>
      <c r="BW574" s="27" t="s">
        <v>694</v>
      </c>
      <c r="BX574" s="27" t="s">
        <v>694</v>
      </c>
      <c r="BY574" s="27" t="s">
        <v>694</v>
      </c>
      <c r="BZ574" s="27" t="s">
        <v>694</v>
      </c>
      <c r="CA574" s="27" t="s">
        <v>694</v>
      </c>
      <c r="CB574" s="27" t="s">
        <v>694</v>
      </c>
      <c r="CC574" s="27" t="s">
        <v>694</v>
      </c>
      <c r="CD574" s="27" t="s">
        <v>694</v>
      </c>
      <c r="CE574" s="27" t="s">
        <v>694</v>
      </c>
      <c r="CF574" s="27" t="s">
        <v>694</v>
      </c>
      <c r="CG574" s="27" t="s">
        <v>694</v>
      </c>
      <c r="CH574" s="27" t="s">
        <v>694</v>
      </c>
      <c r="CI574" s="27" t="s">
        <v>694</v>
      </c>
      <c r="CJ574" s="27" t="s">
        <v>694</v>
      </c>
      <c r="CK574" s="27" t="s">
        <v>694</v>
      </c>
      <c r="CL574" s="27" t="s">
        <v>694</v>
      </c>
      <c r="CM574" s="27" t="s">
        <v>694</v>
      </c>
      <c r="CN574" s="27" t="s">
        <v>694</v>
      </c>
      <c r="CO574" s="27" t="s">
        <v>694</v>
      </c>
      <c r="CP574" s="27" t="s">
        <v>694</v>
      </c>
      <c r="CQ574" s="27" t="s">
        <v>694</v>
      </c>
      <c r="CR574" s="27" t="s">
        <v>694</v>
      </c>
      <c r="CS574" s="27" t="s">
        <v>694</v>
      </c>
      <c r="CT574" s="27" t="s">
        <v>694</v>
      </c>
      <c r="CU574" s="27" t="s">
        <v>694</v>
      </c>
      <c r="CV574" s="27" t="s">
        <v>694</v>
      </c>
      <c r="CW574" s="27" t="s">
        <v>694</v>
      </c>
      <c r="CX574" s="27" t="s">
        <v>694</v>
      </c>
      <c r="CY574" s="27" t="s">
        <v>694</v>
      </c>
      <c r="CZ574" s="27" t="s">
        <v>694</v>
      </c>
      <c r="DA574" s="27" t="s">
        <v>694</v>
      </c>
      <c r="DB574" s="27" t="s">
        <v>694</v>
      </c>
      <c r="DC574" s="27" t="s">
        <v>694</v>
      </c>
      <c r="DD574" s="27" t="s">
        <v>694</v>
      </c>
      <c r="DE574" s="27" t="s">
        <v>694</v>
      </c>
      <c r="DF574" s="27" t="s">
        <v>694</v>
      </c>
      <c r="DG574" s="27" t="s">
        <v>694</v>
      </c>
      <c r="DH574" s="27" t="s">
        <v>694</v>
      </c>
      <c r="DI574" s="27" t="s">
        <v>694</v>
      </c>
      <c r="DJ574" s="27" t="s">
        <v>694</v>
      </c>
      <c r="DK574" s="27" t="s">
        <v>694</v>
      </c>
      <c r="DL574" s="27" t="s">
        <v>694</v>
      </c>
      <c r="DM574" s="27" t="s">
        <v>694</v>
      </c>
      <c r="DN574" s="27" t="s">
        <v>694</v>
      </c>
      <c r="DO574" s="27" t="s">
        <v>694</v>
      </c>
      <c r="DP574" s="27" t="s">
        <v>694</v>
      </c>
      <c r="DQ574" s="27" t="s">
        <v>694</v>
      </c>
      <c r="DR574" s="27" t="s">
        <v>694</v>
      </c>
      <c r="DS574" s="27"/>
      <c r="DT574" s="27" t="s">
        <v>694</v>
      </c>
      <c r="DU574" s="27" t="s">
        <v>694</v>
      </c>
      <c r="DV574" s="27" t="s">
        <v>694</v>
      </c>
      <c r="DW574" s="27" t="s">
        <v>694</v>
      </c>
      <c r="DX574" s="27" t="s">
        <v>694</v>
      </c>
      <c r="DY574" s="27" t="s">
        <v>694</v>
      </c>
      <c r="DZ574" s="27" t="s">
        <v>694</v>
      </c>
      <c r="EA574" s="27" t="s">
        <v>694</v>
      </c>
      <c r="EB574" s="27" t="s">
        <v>694</v>
      </c>
      <c r="EC574" s="27" t="s">
        <v>694</v>
      </c>
      <c r="ED574" s="27" t="s">
        <v>694</v>
      </c>
      <c r="EE574" s="27" t="s">
        <v>694</v>
      </c>
      <c r="EF574" s="27" t="s">
        <v>694</v>
      </c>
      <c r="EG574" s="27" t="s">
        <v>694</v>
      </c>
      <c r="EH574" s="27" t="s">
        <v>694</v>
      </c>
      <c r="EI574" s="27" t="s">
        <v>694</v>
      </c>
      <c r="EJ574" s="27" t="s">
        <v>694</v>
      </c>
      <c r="EK574" s="27" t="s">
        <v>694</v>
      </c>
      <c r="EL574" s="27" t="s">
        <v>694</v>
      </c>
      <c r="EM574" s="27" t="s">
        <v>694</v>
      </c>
      <c r="EN574" s="27" t="s">
        <v>694</v>
      </c>
      <c r="EO574" s="27" t="s">
        <v>694</v>
      </c>
      <c r="EP574" s="27" t="s">
        <v>694</v>
      </c>
      <c r="EQ574" s="27" t="s">
        <v>694</v>
      </c>
      <c r="ER574" s="27" t="s">
        <v>694</v>
      </c>
      <c r="ES574" s="27" t="s">
        <v>694</v>
      </c>
      <c r="ET574" s="27" t="s">
        <v>694</v>
      </c>
      <c r="EU574" s="27" t="s">
        <v>694</v>
      </c>
      <c r="EV574" s="27" t="s">
        <v>694</v>
      </c>
      <c r="EW574" s="27" t="s">
        <v>694</v>
      </c>
      <c r="EX574" s="27" t="s">
        <v>694</v>
      </c>
      <c r="EY574" s="27" t="s">
        <v>694</v>
      </c>
      <c r="EZ574" s="27" t="s">
        <v>694</v>
      </c>
      <c r="FA574" s="27" t="s">
        <v>694</v>
      </c>
      <c r="FB574" s="27" t="s">
        <v>694</v>
      </c>
      <c r="FC574" s="27" t="s">
        <v>694</v>
      </c>
      <c r="FD574" s="27" t="s">
        <v>694</v>
      </c>
      <c r="FE574" s="27" t="s">
        <v>694</v>
      </c>
      <c r="FF574" s="27" t="s">
        <v>694</v>
      </c>
      <c r="FG574" s="27" t="s">
        <v>694</v>
      </c>
      <c r="FH574" s="27" t="s">
        <v>694</v>
      </c>
      <c r="FI574" s="27" t="s">
        <v>694</v>
      </c>
      <c r="FJ574" s="27" t="s">
        <v>694</v>
      </c>
      <c r="FK574" s="27" t="s">
        <v>694</v>
      </c>
      <c r="FL574" s="27" t="s">
        <v>694</v>
      </c>
      <c r="FM574" s="27" t="s">
        <v>694</v>
      </c>
      <c r="FN574" s="27" t="s">
        <v>694</v>
      </c>
      <c r="FO574" s="72" t="s">
        <v>698</v>
      </c>
      <c r="FP574" s="72" t="s">
        <v>698</v>
      </c>
      <c r="FQ574" s="72" t="s">
        <v>698</v>
      </c>
      <c r="FR574" s="72" t="s">
        <v>698</v>
      </c>
      <c r="FS574" s="72" t="s">
        <v>698</v>
      </c>
      <c r="FT574" s="72" t="s">
        <v>698</v>
      </c>
      <c r="FU574" s="72" t="s">
        <v>698</v>
      </c>
      <c r="FV574" s="72" t="s">
        <v>698</v>
      </c>
      <c r="FW574" s="78" t="s">
        <v>698</v>
      </c>
      <c r="FX574" s="78" t="s">
        <v>698</v>
      </c>
      <c r="FY574" s="72" t="s">
        <v>698</v>
      </c>
      <c r="FZ574" s="90"/>
      <c r="GA574" s="90"/>
      <c r="GB574" s="90"/>
      <c r="GC574" s="90"/>
      <c r="GD574" s="90"/>
      <c r="GE574" s="90"/>
      <c r="GF574" s="90"/>
      <c r="GG574" s="90"/>
      <c r="GH574" s="105" t="s">
        <v>694</v>
      </c>
      <c r="GI574" s="106"/>
      <c r="GJ574" s="27"/>
      <c r="GK574" s="28"/>
      <c r="GL574" s="27"/>
    </row>
    <row r="575" spans="1:194" x14ac:dyDescent="0.25">
      <c r="A575" s="71" t="str">
        <f>CONCATENATE($W$7,": ",$X$444," - ",$Y$568,": ",$Z$569," - ",$AA$574,": ",AB575)</f>
        <v>Expenditure: Operational Cost - Travel and Subsistence: Domestic - Transport without Operator: Car Rental</v>
      </c>
      <c r="B575" s="27" t="s">
        <v>2209</v>
      </c>
      <c r="C575" s="27" t="str">
        <f t="shared" si="54"/>
        <v>IE010058001005001000000000000000000000</v>
      </c>
      <c r="D575" s="23" t="s">
        <v>1166</v>
      </c>
      <c r="E575" s="23" t="s">
        <v>724</v>
      </c>
      <c r="F575" s="23" t="s">
        <v>1053</v>
      </c>
      <c r="G575" s="23" t="s">
        <v>702</v>
      </c>
      <c r="H575" s="23" t="s">
        <v>713</v>
      </c>
      <c r="I575" s="23" t="s">
        <v>702</v>
      </c>
      <c r="J575" s="23" t="s">
        <v>697</v>
      </c>
      <c r="K575" s="23" t="s">
        <v>697</v>
      </c>
      <c r="L575" s="23" t="s">
        <v>697</v>
      </c>
      <c r="M575" s="23" t="s">
        <v>697</v>
      </c>
      <c r="N575" s="23" t="s">
        <v>697</v>
      </c>
      <c r="O575" s="23" t="s">
        <v>697</v>
      </c>
      <c r="P575" s="23" t="s">
        <v>697</v>
      </c>
      <c r="Q575" s="27">
        <v>0</v>
      </c>
      <c r="R575" s="27" t="s">
        <v>704</v>
      </c>
      <c r="S575" s="27" t="s">
        <v>698</v>
      </c>
      <c r="T575" s="81" t="s">
        <v>694</v>
      </c>
      <c r="U575" s="28"/>
      <c r="V575" s="27" t="s">
        <v>598</v>
      </c>
      <c r="W575" s="27" t="s">
        <v>905</v>
      </c>
      <c r="X575" s="27"/>
      <c r="Y575" s="27"/>
      <c r="Z575" s="27"/>
      <c r="AA575" s="27"/>
      <c r="AB575" s="27" t="s">
        <v>2521</v>
      </c>
      <c r="AC575" s="27"/>
      <c r="AD575" s="27"/>
      <c r="AE575" s="27"/>
      <c r="AF575" s="27"/>
      <c r="AG575" s="27"/>
      <c r="AH575" s="27"/>
      <c r="AI575" s="27" t="s">
        <v>2522</v>
      </c>
      <c r="AJ575" s="28" t="s">
        <v>704</v>
      </c>
      <c r="AK575" s="27" t="s">
        <v>704</v>
      </c>
      <c r="AL575" s="27" t="s">
        <v>704</v>
      </c>
      <c r="AM575" s="27" t="s">
        <v>704</v>
      </c>
      <c r="AN575" s="27" t="s">
        <v>704</v>
      </c>
      <c r="AO575" s="27" t="s">
        <v>704</v>
      </c>
      <c r="AP575" s="27" t="s">
        <v>704</v>
      </c>
      <c r="AQ575" s="27" t="s">
        <v>704</v>
      </c>
      <c r="AR575" s="27" t="s">
        <v>704</v>
      </c>
      <c r="AS575" s="27" t="s">
        <v>704</v>
      </c>
      <c r="AT575" s="27" t="s">
        <v>704</v>
      </c>
      <c r="AU575" s="27" t="s">
        <v>704</v>
      </c>
      <c r="AV575" s="27" t="s">
        <v>704</v>
      </c>
      <c r="AW575" s="27" t="s">
        <v>704</v>
      </c>
      <c r="AX575" s="27" t="s">
        <v>704</v>
      </c>
      <c r="AY575" s="27" t="s">
        <v>704</v>
      </c>
      <c r="AZ575" s="27" t="s">
        <v>704</v>
      </c>
      <c r="BA575" s="27" t="s">
        <v>704</v>
      </c>
      <c r="BB575" s="27" t="s">
        <v>704</v>
      </c>
      <c r="BC575" s="27" t="s">
        <v>704</v>
      </c>
      <c r="BD575" s="27" t="s">
        <v>704</v>
      </c>
      <c r="BE575" s="27" t="s">
        <v>704</v>
      </c>
      <c r="BF575" s="27" t="s">
        <v>704</v>
      </c>
      <c r="BG575" s="27" t="s">
        <v>704</v>
      </c>
      <c r="BH575" s="27" t="s">
        <v>704</v>
      </c>
      <c r="BI575" s="27" t="s">
        <v>704</v>
      </c>
      <c r="BJ575" s="27" t="s">
        <v>704</v>
      </c>
      <c r="BK575" s="27" t="s">
        <v>704</v>
      </c>
      <c r="BL575" s="27" t="s">
        <v>704</v>
      </c>
      <c r="BM575" s="27" t="s">
        <v>704</v>
      </c>
      <c r="BN575" s="27" t="s">
        <v>704</v>
      </c>
      <c r="BO575" s="27" t="s">
        <v>704</v>
      </c>
      <c r="BP575" s="27" t="s">
        <v>704</v>
      </c>
      <c r="BQ575" s="27" t="s">
        <v>704</v>
      </c>
      <c r="BR575" s="27" t="s">
        <v>704</v>
      </c>
      <c r="BS575" s="27" t="s">
        <v>704</v>
      </c>
      <c r="BT575" s="27" t="s">
        <v>704</v>
      </c>
      <c r="BU575" s="27" t="s">
        <v>704</v>
      </c>
      <c r="BV575" s="27" t="s">
        <v>704</v>
      </c>
      <c r="BW575" s="27" t="s">
        <v>704</v>
      </c>
      <c r="BX575" s="27" t="s">
        <v>704</v>
      </c>
      <c r="BY575" s="27" t="s">
        <v>704</v>
      </c>
      <c r="BZ575" s="27" t="s">
        <v>704</v>
      </c>
      <c r="CA575" s="27" t="s">
        <v>704</v>
      </c>
      <c r="CB575" s="27" t="s">
        <v>704</v>
      </c>
      <c r="CC575" s="27" t="s">
        <v>704</v>
      </c>
      <c r="CD575" s="27" t="s">
        <v>704</v>
      </c>
      <c r="CE575" s="27" t="s">
        <v>704</v>
      </c>
      <c r="CF575" s="27" t="s">
        <v>704</v>
      </c>
      <c r="CG575" s="27" t="s">
        <v>704</v>
      </c>
      <c r="CH575" s="27" t="s">
        <v>704</v>
      </c>
      <c r="CI575" s="27" t="s">
        <v>704</v>
      </c>
      <c r="CJ575" s="27" t="s">
        <v>704</v>
      </c>
      <c r="CK575" s="27" t="s">
        <v>704</v>
      </c>
      <c r="CL575" s="27" t="s">
        <v>704</v>
      </c>
      <c r="CM575" s="27" t="s">
        <v>704</v>
      </c>
      <c r="CN575" s="27" t="s">
        <v>704</v>
      </c>
      <c r="CO575" s="27" t="s">
        <v>704</v>
      </c>
      <c r="CP575" s="27" t="s">
        <v>704</v>
      </c>
      <c r="CQ575" s="27" t="s">
        <v>704</v>
      </c>
      <c r="CR575" s="27" t="s">
        <v>704</v>
      </c>
      <c r="CS575" s="27" t="s">
        <v>704</v>
      </c>
      <c r="CT575" s="27" t="s">
        <v>704</v>
      </c>
      <c r="CU575" s="27" t="s">
        <v>704</v>
      </c>
      <c r="CV575" s="27" t="s">
        <v>704</v>
      </c>
      <c r="CW575" s="27" t="s">
        <v>704</v>
      </c>
      <c r="CX575" s="27" t="s">
        <v>704</v>
      </c>
      <c r="CY575" s="27" t="s">
        <v>704</v>
      </c>
      <c r="CZ575" s="27" t="s">
        <v>704</v>
      </c>
      <c r="DA575" s="27" t="s">
        <v>704</v>
      </c>
      <c r="DB575" s="27" t="s">
        <v>704</v>
      </c>
      <c r="DC575" s="27" t="s">
        <v>704</v>
      </c>
      <c r="DD575" s="27" t="s">
        <v>704</v>
      </c>
      <c r="DE575" s="27" t="s">
        <v>704</v>
      </c>
      <c r="DF575" s="27" t="s">
        <v>704</v>
      </c>
      <c r="DG575" s="27" t="s">
        <v>704</v>
      </c>
      <c r="DH575" s="27" t="s">
        <v>704</v>
      </c>
      <c r="DI575" s="27" t="s">
        <v>704</v>
      </c>
      <c r="DJ575" s="27" t="s">
        <v>704</v>
      </c>
      <c r="DK575" s="27" t="s">
        <v>704</v>
      </c>
      <c r="DL575" s="27" t="s">
        <v>704</v>
      </c>
      <c r="DM575" s="27" t="s">
        <v>704</v>
      </c>
      <c r="DN575" s="27" t="s">
        <v>704</v>
      </c>
      <c r="DO575" s="27" t="s">
        <v>704</v>
      </c>
      <c r="DP575" s="27" t="s">
        <v>704</v>
      </c>
      <c r="DQ575" s="27" t="s">
        <v>704</v>
      </c>
      <c r="DR575" s="27" t="s">
        <v>704</v>
      </c>
      <c r="DS575" s="27"/>
      <c r="DT575" s="27" t="s">
        <v>704</v>
      </c>
      <c r="DU575" s="27" t="s">
        <v>704</v>
      </c>
      <c r="DV575" s="27" t="s">
        <v>704</v>
      </c>
      <c r="DW575" s="27" t="s">
        <v>704</v>
      </c>
      <c r="DX575" s="27" t="s">
        <v>704</v>
      </c>
      <c r="DY575" s="27" t="s">
        <v>704</v>
      </c>
      <c r="DZ575" s="27" t="s">
        <v>704</v>
      </c>
      <c r="EA575" s="27" t="s">
        <v>704</v>
      </c>
      <c r="EB575" s="27" t="s">
        <v>704</v>
      </c>
      <c r="EC575" s="27" t="s">
        <v>704</v>
      </c>
      <c r="ED575" s="27" t="s">
        <v>704</v>
      </c>
      <c r="EE575" s="27" t="s">
        <v>704</v>
      </c>
      <c r="EF575" s="27" t="s">
        <v>704</v>
      </c>
      <c r="EG575" s="27" t="s">
        <v>694</v>
      </c>
      <c r="EH575" s="27" t="s">
        <v>704</v>
      </c>
      <c r="EI575" s="27" t="s">
        <v>704</v>
      </c>
      <c r="EJ575" s="27" t="s">
        <v>704</v>
      </c>
      <c r="EK575" s="27" t="s">
        <v>704</v>
      </c>
      <c r="EL575" s="27" t="s">
        <v>704</v>
      </c>
      <c r="EM575" s="27" t="s">
        <v>704</v>
      </c>
      <c r="EN575" s="27" t="s">
        <v>704</v>
      </c>
      <c r="EO575" s="27" t="s">
        <v>704</v>
      </c>
      <c r="EP575" s="27" t="s">
        <v>704</v>
      </c>
      <c r="EQ575" s="27" t="s">
        <v>704</v>
      </c>
      <c r="ER575" s="27" t="s">
        <v>704</v>
      </c>
      <c r="ES575" s="27" t="s">
        <v>704</v>
      </c>
      <c r="ET575" s="27" t="s">
        <v>704</v>
      </c>
      <c r="EU575" s="27" t="s">
        <v>704</v>
      </c>
      <c r="EV575" s="27" t="s">
        <v>704</v>
      </c>
      <c r="EW575" s="27" t="s">
        <v>704</v>
      </c>
      <c r="EX575" s="27" t="s">
        <v>704</v>
      </c>
      <c r="EY575" s="27" t="s">
        <v>704</v>
      </c>
      <c r="EZ575" s="27" t="s">
        <v>704</v>
      </c>
      <c r="FA575" s="27" t="s">
        <v>704</v>
      </c>
      <c r="FB575" s="27" t="s">
        <v>704</v>
      </c>
      <c r="FC575" s="27" t="s">
        <v>704</v>
      </c>
      <c r="FD575" s="27" t="s">
        <v>704</v>
      </c>
      <c r="FE575" s="27" t="s">
        <v>694</v>
      </c>
      <c r="FF575" s="27" t="s">
        <v>704</v>
      </c>
      <c r="FG575" s="27" t="s">
        <v>704</v>
      </c>
      <c r="FH575" s="27" t="s">
        <v>704</v>
      </c>
      <c r="FI575" s="27" t="s">
        <v>704</v>
      </c>
      <c r="FJ575" s="27" t="s">
        <v>694</v>
      </c>
      <c r="FK575" s="27" t="s">
        <v>704</v>
      </c>
      <c r="FL575" s="27" t="s">
        <v>704</v>
      </c>
      <c r="FM575" s="27" t="s">
        <v>704</v>
      </c>
      <c r="FN575" s="27" t="s">
        <v>694</v>
      </c>
      <c r="FO575" s="72" t="s">
        <v>1175</v>
      </c>
      <c r="FP575" s="72" t="s">
        <v>698</v>
      </c>
      <c r="FQ575" s="72" t="s">
        <v>1176</v>
      </c>
      <c r="FR575" s="72" t="s">
        <v>2116</v>
      </c>
      <c r="FS575" s="72" t="s">
        <v>1178</v>
      </c>
      <c r="FT575" s="72" t="s">
        <v>2512</v>
      </c>
      <c r="FU575" s="72" t="s">
        <v>698</v>
      </c>
      <c r="FV575" s="72" t="s">
        <v>698</v>
      </c>
      <c r="FW575" s="78" t="s">
        <v>698</v>
      </c>
      <c r="FX575" s="78" t="s">
        <v>698</v>
      </c>
      <c r="FY575" s="72" t="s">
        <v>698</v>
      </c>
      <c r="FZ575" s="90"/>
      <c r="GA575" s="90"/>
      <c r="GB575" s="90"/>
      <c r="GC575" s="90"/>
      <c r="GD575" s="90"/>
      <c r="GE575" s="90"/>
      <c r="GF575" s="90"/>
      <c r="GG575" s="90"/>
      <c r="GH575" s="105" t="s">
        <v>1179</v>
      </c>
      <c r="GI575" s="106"/>
      <c r="GJ575" s="27"/>
      <c r="GK575" s="28"/>
      <c r="GL575" s="27"/>
    </row>
    <row r="576" spans="1:194" x14ac:dyDescent="0.25">
      <c r="A576" s="71" t="str">
        <f>CONCATENATE($W$7,": ",$X$444," - ",$Y$568,": ",$Z$569," - ",$AA$574,": ",AB576)</f>
        <v>Expenditure: Operational Cost - Travel and Subsistence: Domestic - Transport without Operator: Own Transport</v>
      </c>
      <c r="B576" s="27" t="s">
        <v>2209</v>
      </c>
      <c r="C576" s="27" t="str">
        <f t="shared" si="54"/>
        <v>IE010058001005002000000000000000000000</v>
      </c>
      <c r="D576" s="23" t="s">
        <v>1166</v>
      </c>
      <c r="E576" s="23" t="s">
        <v>724</v>
      </c>
      <c r="F576" s="23" t="s">
        <v>1053</v>
      </c>
      <c r="G576" s="23" t="s">
        <v>702</v>
      </c>
      <c r="H576" s="23" t="s">
        <v>713</v>
      </c>
      <c r="I576" s="23" t="s">
        <v>707</v>
      </c>
      <c r="J576" s="23" t="s">
        <v>697</v>
      </c>
      <c r="K576" s="23" t="s">
        <v>697</v>
      </c>
      <c r="L576" s="23" t="s">
        <v>697</v>
      </c>
      <c r="M576" s="23" t="s">
        <v>697</v>
      </c>
      <c r="N576" s="23" t="s">
        <v>697</v>
      </c>
      <c r="O576" s="23" t="s">
        <v>697</v>
      </c>
      <c r="P576" s="23" t="s">
        <v>697</v>
      </c>
      <c r="Q576" s="27">
        <v>0</v>
      </c>
      <c r="R576" s="27" t="s">
        <v>704</v>
      </c>
      <c r="S576" s="27" t="s">
        <v>698</v>
      </c>
      <c r="T576" s="81" t="s">
        <v>694</v>
      </c>
      <c r="U576" s="28"/>
      <c r="V576" s="27" t="s">
        <v>599</v>
      </c>
      <c r="W576" s="27" t="s">
        <v>905</v>
      </c>
      <c r="X576" s="27"/>
      <c r="Y576" s="27"/>
      <c r="Z576" s="27"/>
      <c r="AA576" s="27"/>
      <c r="AB576" s="27" t="s">
        <v>2523</v>
      </c>
      <c r="AC576" s="27"/>
      <c r="AD576" s="27"/>
      <c r="AE576" s="27"/>
      <c r="AF576" s="27"/>
      <c r="AG576" s="27"/>
      <c r="AH576" s="27"/>
      <c r="AI576" s="27" t="s">
        <v>2524</v>
      </c>
      <c r="AJ576" s="28" t="s">
        <v>704</v>
      </c>
      <c r="AK576" s="27" t="s">
        <v>704</v>
      </c>
      <c r="AL576" s="27" t="s">
        <v>704</v>
      </c>
      <c r="AM576" s="27" t="s">
        <v>704</v>
      </c>
      <c r="AN576" s="27" t="s">
        <v>704</v>
      </c>
      <c r="AO576" s="27" t="s">
        <v>704</v>
      </c>
      <c r="AP576" s="27" t="s">
        <v>704</v>
      </c>
      <c r="AQ576" s="27" t="s">
        <v>704</v>
      </c>
      <c r="AR576" s="27" t="s">
        <v>704</v>
      </c>
      <c r="AS576" s="27" t="s">
        <v>704</v>
      </c>
      <c r="AT576" s="27" t="s">
        <v>704</v>
      </c>
      <c r="AU576" s="27" t="s">
        <v>704</v>
      </c>
      <c r="AV576" s="27" t="s">
        <v>704</v>
      </c>
      <c r="AW576" s="27" t="s">
        <v>704</v>
      </c>
      <c r="AX576" s="27" t="s">
        <v>704</v>
      </c>
      <c r="AY576" s="27" t="s">
        <v>704</v>
      </c>
      <c r="AZ576" s="27" t="s">
        <v>704</v>
      </c>
      <c r="BA576" s="27" t="s">
        <v>704</v>
      </c>
      <c r="BB576" s="27" t="s">
        <v>704</v>
      </c>
      <c r="BC576" s="27" t="s">
        <v>704</v>
      </c>
      <c r="BD576" s="27" t="s">
        <v>704</v>
      </c>
      <c r="BE576" s="27" t="s">
        <v>704</v>
      </c>
      <c r="BF576" s="27" t="s">
        <v>704</v>
      </c>
      <c r="BG576" s="27" t="s">
        <v>704</v>
      </c>
      <c r="BH576" s="27" t="s">
        <v>704</v>
      </c>
      <c r="BI576" s="27" t="s">
        <v>704</v>
      </c>
      <c r="BJ576" s="27" t="s">
        <v>704</v>
      </c>
      <c r="BK576" s="27" t="s">
        <v>704</v>
      </c>
      <c r="BL576" s="27" t="s">
        <v>704</v>
      </c>
      <c r="BM576" s="27" t="s">
        <v>704</v>
      </c>
      <c r="BN576" s="27" t="s">
        <v>704</v>
      </c>
      <c r="BO576" s="27" t="s">
        <v>704</v>
      </c>
      <c r="BP576" s="27" t="s">
        <v>704</v>
      </c>
      <c r="BQ576" s="27" t="s">
        <v>704</v>
      </c>
      <c r="BR576" s="27" t="s">
        <v>704</v>
      </c>
      <c r="BS576" s="27" t="s">
        <v>704</v>
      </c>
      <c r="BT576" s="27" t="s">
        <v>704</v>
      </c>
      <c r="BU576" s="27" t="s">
        <v>704</v>
      </c>
      <c r="BV576" s="27" t="s">
        <v>704</v>
      </c>
      <c r="BW576" s="27" t="s">
        <v>704</v>
      </c>
      <c r="BX576" s="27" t="s">
        <v>704</v>
      </c>
      <c r="BY576" s="27" t="s">
        <v>704</v>
      </c>
      <c r="BZ576" s="27" t="s">
        <v>704</v>
      </c>
      <c r="CA576" s="27" t="s">
        <v>704</v>
      </c>
      <c r="CB576" s="27" t="s">
        <v>704</v>
      </c>
      <c r="CC576" s="27" t="s">
        <v>704</v>
      </c>
      <c r="CD576" s="27" t="s">
        <v>704</v>
      </c>
      <c r="CE576" s="27" t="s">
        <v>704</v>
      </c>
      <c r="CF576" s="27" t="s">
        <v>704</v>
      </c>
      <c r="CG576" s="27" t="s">
        <v>704</v>
      </c>
      <c r="CH576" s="27" t="s">
        <v>704</v>
      </c>
      <c r="CI576" s="27" t="s">
        <v>704</v>
      </c>
      <c r="CJ576" s="27" t="s">
        <v>704</v>
      </c>
      <c r="CK576" s="27" t="s">
        <v>704</v>
      </c>
      <c r="CL576" s="27" t="s">
        <v>704</v>
      </c>
      <c r="CM576" s="27" t="s">
        <v>704</v>
      </c>
      <c r="CN576" s="27" t="s">
        <v>704</v>
      </c>
      <c r="CO576" s="27" t="s">
        <v>704</v>
      </c>
      <c r="CP576" s="27" t="s">
        <v>704</v>
      </c>
      <c r="CQ576" s="27" t="s">
        <v>704</v>
      </c>
      <c r="CR576" s="27" t="s">
        <v>704</v>
      </c>
      <c r="CS576" s="27" t="s">
        <v>704</v>
      </c>
      <c r="CT576" s="27" t="s">
        <v>704</v>
      </c>
      <c r="CU576" s="27" t="s">
        <v>704</v>
      </c>
      <c r="CV576" s="27" t="s">
        <v>704</v>
      </c>
      <c r="CW576" s="27" t="s">
        <v>704</v>
      </c>
      <c r="CX576" s="27" t="s">
        <v>704</v>
      </c>
      <c r="CY576" s="27" t="s">
        <v>704</v>
      </c>
      <c r="CZ576" s="27" t="s">
        <v>704</v>
      </c>
      <c r="DA576" s="27" t="s">
        <v>704</v>
      </c>
      <c r="DB576" s="27" t="s">
        <v>704</v>
      </c>
      <c r="DC576" s="27" t="s">
        <v>704</v>
      </c>
      <c r="DD576" s="27" t="s">
        <v>704</v>
      </c>
      <c r="DE576" s="27" t="s">
        <v>704</v>
      </c>
      <c r="DF576" s="27" t="s">
        <v>704</v>
      </c>
      <c r="DG576" s="27" t="s">
        <v>704</v>
      </c>
      <c r="DH576" s="27" t="s">
        <v>704</v>
      </c>
      <c r="DI576" s="27" t="s">
        <v>704</v>
      </c>
      <c r="DJ576" s="27" t="s">
        <v>704</v>
      </c>
      <c r="DK576" s="27" t="s">
        <v>704</v>
      </c>
      <c r="DL576" s="27" t="s">
        <v>704</v>
      </c>
      <c r="DM576" s="27" t="s">
        <v>704</v>
      </c>
      <c r="DN576" s="27" t="s">
        <v>704</v>
      </c>
      <c r="DO576" s="27" t="s">
        <v>704</v>
      </c>
      <c r="DP576" s="27" t="s">
        <v>704</v>
      </c>
      <c r="DQ576" s="27" t="s">
        <v>704</v>
      </c>
      <c r="DR576" s="27" t="s">
        <v>704</v>
      </c>
      <c r="DS576" s="27"/>
      <c r="DT576" s="27" t="s">
        <v>704</v>
      </c>
      <c r="DU576" s="27" t="s">
        <v>704</v>
      </c>
      <c r="DV576" s="27" t="s">
        <v>704</v>
      </c>
      <c r="DW576" s="27" t="s">
        <v>704</v>
      </c>
      <c r="DX576" s="27" t="s">
        <v>704</v>
      </c>
      <c r="DY576" s="27" t="s">
        <v>704</v>
      </c>
      <c r="DZ576" s="27" t="s">
        <v>704</v>
      </c>
      <c r="EA576" s="27" t="s">
        <v>704</v>
      </c>
      <c r="EB576" s="27" t="s">
        <v>704</v>
      </c>
      <c r="EC576" s="27" t="s">
        <v>704</v>
      </c>
      <c r="ED576" s="27" t="s">
        <v>704</v>
      </c>
      <c r="EE576" s="27" t="s">
        <v>704</v>
      </c>
      <c r="EF576" s="27" t="s">
        <v>704</v>
      </c>
      <c r="EG576" s="27" t="s">
        <v>694</v>
      </c>
      <c r="EH576" s="27" t="s">
        <v>704</v>
      </c>
      <c r="EI576" s="27" t="s">
        <v>704</v>
      </c>
      <c r="EJ576" s="27" t="s">
        <v>704</v>
      </c>
      <c r="EK576" s="27" t="s">
        <v>704</v>
      </c>
      <c r="EL576" s="27" t="s">
        <v>704</v>
      </c>
      <c r="EM576" s="27" t="s">
        <v>704</v>
      </c>
      <c r="EN576" s="27" t="s">
        <v>704</v>
      </c>
      <c r="EO576" s="27" t="s">
        <v>704</v>
      </c>
      <c r="EP576" s="27" t="s">
        <v>704</v>
      </c>
      <c r="EQ576" s="27" t="s">
        <v>704</v>
      </c>
      <c r="ER576" s="27" t="s">
        <v>704</v>
      </c>
      <c r="ES576" s="27" t="s">
        <v>704</v>
      </c>
      <c r="ET576" s="27" t="s">
        <v>704</v>
      </c>
      <c r="EU576" s="27" t="s">
        <v>704</v>
      </c>
      <c r="EV576" s="27" t="s">
        <v>704</v>
      </c>
      <c r="EW576" s="27" t="s">
        <v>704</v>
      </c>
      <c r="EX576" s="27" t="s">
        <v>704</v>
      </c>
      <c r="EY576" s="27" t="s">
        <v>704</v>
      </c>
      <c r="EZ576" s="27" t="s">
        <v>704</v>
      </c>
      <c r="FA576" s="27" t="s">
        <v>704</v>
      </c>
      <c r="FB576" s="27" t="s">
        <v>704</v>
      </c>
      <c r="FC576" s="27" t="s">
        <v>704</v>
      </c>
      <c r="FD576" s="27" t="s">
        <v>704</v>
      </c>
      <c r="FE576" s="27" t="s">
        <v>694</v>
      </c>
      <c r="FF576" s="27" t="s">
        <v>704</v>
      </c>
      <c r="FG576" s="27" t="s">
        <v>704</v>
      </c>
      <c r="FH576" s="27" t="s">
        <v>704</v>
      </c>
      <c r="FI576" s="27" t="s">
        <v>704</v>
      </c>
      <c r="FJ576" s="27" t="s">
        <v>694</v>
      </c>
      <c r="FK576" s="27" t="s">
        <v>704</v>
      </c>
      <c r="FL576" s="27" t="s">
        <v>704</v>
      </c>
      <c r="FM576" s="27" t="s">
        <v>704</v>
      </c>
      <c r="FN576" s="27" t="s">
        <v>694</v>
      </c>
      <c r="FO576" s="72" t="s">
        <v>1175</v>
      </c>
      <c r="FP576" s="72" t="s">
        <v>698</v>
      </c>
      <c r="FQ576" s="72" t="s">
        <v>1176</v>
      </c>
      <c r="FR576" s="72" t="s">
        <v>2116</v>
      </c>
      <c r="FS576" s="72" t="s">
        <v>1178</v>
      </c>
      <c r="FT576" s="72" t="s">
        <v>2512</v>
      </c>
      <c r="FU576" s="72" t="s">
        <v>698</v>
      </c>
      <c r="FV576" s="72" t="s">
        <v>698</v>
      </c>
      <c r="FW576" s="78" t="s">
        <v>698</v>
      </c>
      <c r="FX576" s="78" t="s">
        <v>698</v>
      </c>
      <c r="FY576" s="72" t="s">
        <v>698</v>
      </c>
      <c r="FZ576" s="90"/>
      <c r="GA576" s="90"/>
      <c r="GB576" s="90"/>
      <c r="GC576" s="90"/>
      <c r="GD576" s="90"/>
      <c r="GE576" s="90"/>
      <c r="GF576" s="90"/>
      <c r="GG576" s="90"/>
      <c r="GH576" s="105" t="s">
        <v>1179</v>
      </c>
      <c r="GI576" s="106"/>
      <c r="GJ576" s="27"/>
      <c r="GK576" s="28"/>
      <c r="GL576" s="27"/>
    </row>
    <row r="577" spans="1:194" x14ac:dyDescent="0.25">
      <c r="A577" s="71" t="str">
        <f>CONCATENATE($W$7,": ",$X$444," - ",$Y$568,": ",$Z$569," - ",$AA$577)</f>
        <v>Expenditure: Operational Cost - Travel and Subsistence: Domestic - Transport with Operator</v>
      </c>
      <c r="B577" s="27" t="s">
        <v>694</v>
      </c>
      <c r="C577" s="27" t="str">
        <f t="shared" si="54"/>
        <v>IE010058001006000000000000000000000000</v>
      </c>
      <c r="D577" s="23" t="s">
        <v>1166</v>
      </c>
      <c r="E577" s="23" t="s">
        <v>724</v>
      </c>
      <c r="F577" s="23" t="s">
        <v>1053</v>
      </c>
      <c r="G577" s="23" t="s">
        <v>702</v>
      </c>
      <c r="H577" s="23" t="s">
        <v>715</v>
      </c>
      <c r="I577" s="23" t="s">
        <v>697</v>
      </c>
      <c r="J577" s="23" t="s">
        <v>697</v>
      </c>
      <c r="K577" s="23" t="s">
        <v>697</v>
      </c>
      <c r="L577" s="23" t="s">
        <v>697</v>
      </c>
      <c r="M577" s="23" t="s">
        <v>697</v>
      </c>
      <c r="N577" s="23" t="s">
        <v>697</v>
      </c>
      <c r="O577" s="23" t="s">
        <v>697</v>
      </c>
      <c r="P577" s="23" t="s">
        <v>697</v>
      </c>
      <c r="Q577" s="27">
        <v>0</v>
      </c>
      <c r="R577" s="27" t="s">
        <v>698</v>
      </c>
      <c r="S577" s="27" t="s">
        <v>698</v>
      </c>
      <c r="T577" s="81" t="s">
        <v>694</v>
      </c>
      <c r="U577" s="28"/>
      <c r="V577" s="27" t="s">
        <v>600</v>
      </c>
      <c r="W577" s="27" t="s">
        <v>905</v>
      </c>
      <c r="X577" s="27"/>
      <c r="Y577" s="27"/>
      <c r="Z577" s="27"/>
      <c r="AA577" s="27" t="s">
        <v>2525</v>
      </c>
      <c r="AB577" s="27"/>
      <c r="AC577" s="27"/>
      <c r="AD577" s="27"/>
      <c r="AE577" s="27"/>
      <c r="AF577" s="27"/>
      <c r="AG577" s="27"/>
      <c r="AH577" s="27"/>
      <c r="AI577" s="27" t="s">
        <v>2526</v>
      </c>
      <c r="AJ577" s="81" t="s">
        <v>694</v>
      </c>
      <c r="AK577" s="27" t="s">
        <v>694</v>
      </c>
      <c r="AL577" s="27" t="s">
        <v>694</v>
      </c>
      <c r="AM577" s="27" t="s">
        <v>694</v>
      </c>
      <c r="AN577" s="27" t="s">
        <v>694</v>
      </c>
      <c r="AO577" s="27" t="s">
        <v>694</v>
      </c>
      <c r="AP577" s="27" t="s">
        <v>694</v>
      </c>
      <c r="AQ577" s="27" t="s">
        <v>694</v>
      </c>
      <c r="AR577" s="27" t="s">
        <v>694</v>
      </c>
      <c r="AS577" s="27" t="s">
        <v>694</v>
      </c>
      <c r="AT577" s="27" t="s">
        <v>694</v>
      </c>
      <c r="AU577" s="27" t="s">
        <v>694</v>
      </c>
      <c r="AV577" s="27" t="s">
        <v>694</v>
      </c>
      <c r="AW577" s="27" t="s">
        <v>694</v>
      </c>
      <c r="AX577" s="27" t="s">
        <v>694</v>
      </c>
      <c r="AY577" s="27" t="s">
        <v>694</v>
      </c>
      <c r="AZ577" s="27" t="s">
        <v>694</v>
      </c>
      <c r="BA577" s="27" t="s">
        <v>694</v>
      </c>
      <c r="BB577" s="27" t="s">
        <v>694</v>
      </c>
      <c r="BC577" s="27" t="s">
        <v>694</v>
      </c>
      <c r="BD577" s="27" t="s">
        <v>694</v>
      </c>
      <c r="BE577" s="27" t="s">
        <v>694</v>
      </c>
      <c r="BF577" s="27" t="s">
        <v>694</v>
      </c>
      <c r="BG577" s="27" t="s">
        <v>694</v>
      </c>
      <c r="BH577" s="27" t="s">
        <v>694</v>
      </c>
      <c r="BI577" s="27" t="s">
        <v>694</v>
      </c>
      <c r="BJ577" s="27" t="s">
        <v>694</v>
      </c>
      <c r="BK577" s="27" t="s">
        <v>694</v>
      </c>
      <c r="BL577" s="27" t="s">
        <v>694</v>
      </c>
      <c r="BM577" s="27" t="s">
        <v>694</v>
      </c>
      <c r="BN577" s="27" t="s">
        <v>694</v>
      </c>
      <c r="BO577" s="27" t="s">
        <v>694</v>
      </c>
      <c r="BP577" s="27" t="s">
        <v>694</v>
      </c>
      <c r="BQ577" s="27" t="s">
        <v>694</v>
      </c>
      <c r="BR577" s="27" t="s">
        <v>694</v>
      </c>
      <c r="BS577" s="27" t="s">
        <v>694</v>
      </c>
      <c r="BT577" s="27" t="s">
        <v>694</v>
      </c>
      <c r="BU577" s="27" t="s">
        <v>694</v>
      </c>
      <c r="BV577" s="27" t="s">
        <v>694</v>
      </c>
      <c r="BW577" s="27" t="s">
        <v>694</v>
      </c>
      <c r="BX577" s="27" t="s">
        <v>694</v>
      </c>
      <c r="BY577" s="27" t="s">
        <v>694</v>
      </c>
      <c r="BZ577" s="27" t="s">
        <v>694</v>
      </c>
      <c r="CA577" s="27" t="s">
        <v>694</v>
      </c>
      <c r="CB577" s="27" t="s">
        <v>694</v>
      </c>
      <c r="CC577" s="27" t="s">
        <v>694</v>
      </c>
      <c r="CD577" s="27" t="s">
        <v>694</v>
      </c>
      <c r="CE577" s="27" t="s">
        <v>694</v>
      </c>
      <c r="CF577" s="27" t="s">
        <v>694</v>
      </c>
      <c r="CG577" s="27" t="s">
        <v>694</v>
      </c>
      <c r="CH577" s="27" t="s">
        <v>694</v>
      </c>
      <c r="CI577" s="27" t="s">
        <v>694</v>
      </c>
      <c r="CJ577" s="27" t="s">
        <v>694</v>
      </c>
      <c r="CK577" s="27" t="s">
        <v>694</v>
      </c>
      <c r="CL577" s="27" t="s">
        <v>694</v>
      </c>
      <c r="CM577" s="27" t="s">
        <v>694</v>
      </c>
      <c r="CN577" s="27" t="s">
        <v>694</v>
      </c>
      <c r="CO577" s="27" t="s">
        <v>694</v>
      </c>
      <c r="CP577" s="27" t="s">
        <v>694</v>
      </c>
      <c r="CQ577" s="27" t="s">
        <v>694</v>
      </c>
      <c r="CR577" s="27" t="s">
        <v>694</v>
      </c>
      <c r="CS577" s="27" t="s">
        <v>694</v>
      </c>
      <c r="CT577" s="27" t="s">
        <v>694</v>
      </c>
      <c r="CU577" s="27" t="s">
        <v>694</v>
      </c>
      <c r="CV577" s="27" t="s">
        <v>694</v>
      </c>
      <c r="CW577" s="27" t="s">
        <v>694</v>
      </c>
      <c r="CX577" s="27" t="s">
        <v>694</v>
      </c>
      <c r="CY577" s="27" t="s">
        <v>694</v>
      </c>
      <c r="CZ577" s="27" t="s">
        <v>694</v>
      </c>
      <c r="DA577" s="27" t="s">
        <v>694</v>
      </c>
      <c r="DB577" s="27" t="s">
        <v>694</v>
      </c>
      <c r="DC577" s="27" t="s">
        <v>694</v>
      </c>
      <c r="DD577" s="27" t="s">
        <v>694</v>
      </c>
      <c r="DE577" s="27" t="s">
        <v>694</v>
      </c>
      <c r="DF577" s="27" t="s">
        <v>694</v>
      </c>
      <c r="DG577" s="27" t="s">
        <v>694</v>
      </c>
      <c r="DH577" s="27" t="s">
        <v>694</v>
      </c>
      <c r="DI577" s="27" t="s">
        <v>694</v>
      </c>
      <c r="DJ577" s="27" t="s">
        <v>694</v>
      </c>
      <c r="DK577" s="27" t="s">
        <v>694</v>
      </c>
      <c r="DL577" s="27" t="s">
        <v>694</v>
      </c>
      <c r="DM577" s="27" t="s">
        <v>694</v>
      </c>
      <c r="DN577" s="27" t="s">
        <v>694</v>
      </c>
      <c r="DO577" s="27" t="s">
        <v>694</v>
      </c>
      <c r="DP577" s="27" t="s">
        <v>694</v>
      </c>
      <c r="DQ577" s="27" t="s">
        <v>694</v>
      </c>
      <c r="DR577" s="27" t="s">
        <v>694</v>
      </c>
      <c r="DS577" s="27"/>
      <c r="DT577" s="27" t="s">
        <v>694</v>
      </c>
      <c r="DU577" s="27" t="s">
        <v>694</v>
      </c>
      <c r="DV577" s="27" t="s">
        <v>694</v>
      </c>
      <c r="DW577" s="27" t="s">
        <v>694</v>
      </c>
      <c r="DX577" s="27" t="s">
        <v>694</v>
      </c>
      <c r="DY577" s="27" t="s">
        <v>694</v>
      </c>
      <c r="DZ577" s="27" t="s">
        <v>694</v>
      </c>
      <c r="EA577" s="27" t="s">
        <v>694</v>
      </c>
      <c r="EB577" s="27" t="s">
        <v>694</v>
      </c>
      <c r="EC577" s="27" t="s">
        <v>694</v>
      </c>
      <c r="ED577" s="27" t="s">
        <v>694</v>
      </c>
      <c r="EE577" s="27" t="s">
        <v>694</v>
      </c>
      <c r="EF577" s="27" t="s">
        <v>694</v>
      </c>
      <c r="EG577" s="27" t="s">
        <v>694</v>
      </c>
      <c r="EH577" s="27" t="s">
        <v>694</v>
      </c>
      <c r="EI577" s="27" t="s">
        <v>694</v>
      </c>
      <c r="EJ577" s="27" t="s">
        <v>694</v>
      </c>
      <c r="EK577" s="27" t="s">
        <v>694</v>
      </c>
      <c r="EL577" s="27" t="s">
        <v>694</v>
      </c>
      <c r="EM577" s="27" t="s">
        <v>694</v>
      </c>
      <c r="EN577" s="27" t="s">
        <v>694</v>
      </c>
      <c r="EO577" s="27" t="s">
        <v>694</v>
      </c>
      <c r="EP577" s="27" t="s">
        <v>694</v>
      </c>
      <c r="EQ577" s="27" t="s">
        <v>694</v>
      </c>
      <c r="ER577" s="27" t="s">
        <v>694</v>
      </c>
      <c r="ES577" s="27" t="s">
        <v>694</v>
      </c>
      <c r="ET577" s="27" t="s">
        <v>694</v>
      </c>
      <c r="EU577" s="27" t="s">
        <v>694</v>
      </c>
      <c r="EV577" s="27" t="s">
        <v>694</v>
      </c>
      <c r="EW577" s="27" t="s">
        <v>694</v>
      </c>
      <c r="EX577" s="27" t="s">
        <v>694</v>
      </c>
      <c r="EY577" s="27" t="s">
        <v>694</v>
      </c>
      <c r="EZ577" s="27" t="s">
        <v>694</v>
      </c>
      <c r="FA577" s="27" t="s">
        <v>694</v>
      </c>
      <c r="FB577" s="27" t="s">
        <v>694</v>
      </c>
      <c r="FC577" s="27" t="s">
        <v>694</v>
      </c>
      <c r="FD577" s="27" t="s">
        <v>694</v>
      </c>
      <c r="FE577" s="27" t="s">
        <v>694</v>
      </c>
      <c r="FF577" s="27" t="s">
        <v>694</v>
      </c>
      <c r="FG577" s="27" t="s">
        <v>694</v>
      </c>
      <c r="FH577" s="27" t="s">
        <v>694</v>
      </c>
      <c r="FI577" s="27" t="s">
        <v>694</v>
      </c>
      <c r="FJ577" s="27" t="s">
        <v>694</v>
      </c>
      <c r="FK577" s="27" t="s">
        <v>694</v>
      </c>
      <c r="FL577" s="27" t="s">
        <v>694</v>
      </c>
      <c r="FM577" s="27" t="s">
        <v>694</v>
      </c>
      <c r="FN577" s="27" t="s">
        <v>694</v>
      </c>
      <c r="FO577" s="72" t="s">
        <v>698</v>
      </c>
      <c r="FP577" s="72" t="s">
        <v>698</v>
      </c>
      <c r="FQ577" s="72" t="s">
        <v>698</v>
      </c>
      <c r="FR577" s="72" t="s">
        <v>698</v>
      </c>
      <c r="FS577" s="72" t="s">
        <v>698</v>
      </c>
      <c r="FT577" s="72" t="s">
        <v>698</v>
      </c>
      <c r="FU577" s="72" t="s">
        <v>698</v>
      </c>
      <c r="FV577" s="72" t="s">
        <v>698</v>
      </c>
      <c r="FW577" s="78" t="s">
        <v>698</v>
      </c>
      <c r="FX577" s="78" t="s">
        <v>698</v>
      </c>
      <c r="FY577" s="72" t="s">
        <v>698</v>
      </c>
      <c r="FZ577" s="90"/>
      <c r="GA577" s="90"/>
      <c r="GB577" s="90"/>
      <c r="GC577" s="90"/>
      <c r="GD577" s="90"/>
      <c r="GE577" s="90"/>
      <c r="GF577" s="90"/>
      <c r="GG577" s="90"/>
      <c r="GH577" s="105" t="s">
        <v>694</v>
      </c>
      <c r="GI577" s="106"/>
      <c r="GJ577" s="27"/>
      <c r="GK577" s="28"/>
      <c r="GL577" s="27"/>
    </row>
    <row r="578" spans="1:194" x14ac:dyDescent="0.25">
      <c r="A578" s="71" t="str">
        <f>CONCATENATE($W$7,": ",$X$444," - ",$Y$568,": ",$Z$569," - ",$AA$577,": ",AB578)</f>
        <v>Expenditure: Operational Cost - Travel and Subsistence: Domestic - Transport with Operator: Other Transport Provider</v>
      </c>
      <c r="B578" s="27" t="s">
        <v>694</v>
      </c>
      <c r="C578" s="27" t="str">
        <f t="shared" si="54"/>
        <v>IE010058001006001000000000000000000000</v>
      </c>
      <c r="D578" s="23" t="s">
        <v>1166</v>
      </c>
      <c r="E578" s="23" t="s">
        <v>724</v>
      </c>
      <c r="F578" s="23" t="s">
        <v>1053</v>
      </c>
      <c r="G578" s="23" t="s">
        <v>702</v>
      </c>
      <c r="H578" s="23" t="s">
        <v>715</v>
      </c>
      <c r="I578" s="23" t="s">
        <v>702</v>
      </c>
      <c r="J578" s="23" t="s">
        <v>697</v>
      </c>
      <c r="K578" s="23" t="s">
        <v>697</v>
      </c>
      <c r="L578" s="23" t="s">
        <v>697</v>
      </c>
      <c r="M578" s="23" t="s">
        <v>697</v>
      </c>
      <c r="N578" s="23" t="s">
        <v>697</v>
      </c>
      <c r="O578" s="23" t="s">
        <v>697</v>
      </c>
      <c r="P578" s="23" t="s">
        <v>697</v>
      </c>
      <c r="Q578" s="27">
        <v>0</v>
      </c>
      <c r="R578" s="27" t="s">
        <v>704</v>
      </c>
      <c r="S578" s="27" t="s">
        <v>698</v>
      </c>
      <c r="T578" s="81" t="s">
        <v>694</v>
      </c>
      <c r="U578" s="28"/>
      <c r="V578" s="27" t="s">
        <v>601</v>
      </c>
      <c r="W578" s="27" t="s">
        <v>905</v>
      </c>
      <c r="X578" s="27"/>
      <c r="Y578" s="27"/>
      <c r="Z578" s="27"/>
      <c r="AA578" s="27"/>
      <c r="AB578" s="27" t="s">
        <v>2527</v>
      </c>
      <c r="AC578" s="27"/>
      <c r="AD578" s="27"/>
      <c r="AE578" s="27"/>
      <c r="AF578" s="27"/>
      <c r="AG578" s="27"/>
      <c r="AH578" s="27"/>
      <c r="AI578" s="27" t="s">
        <v>2528</v>
      </c>
      <c r="AJ578" s="28" t="s">
        <v>704</v>
      </c>
      <c r="AK578" s="27" t="s">
        <v>704</v>
      </c>
      <c r="AL578" s="27" t="s">
        <v>704</v>
      </c>
      <c r="AM578" s="27" t="s">
        <v>704</v>
      </c>
      <c r="AN578" s="27" t="s">
        <v>704</v>
      </c>
      <c r="AO578" s="27" t="s">
        <v>704</v>
      </c>
      <c r="AP578" s="27" t="s">
        <v>704</v>
      </c>
      <c r="AQ578" s="27" t="s">
        <v>704</v>
      </c>
      <c r="AR578" s="27" t="s">
        <v>704</v>
      </c>
      <c r="AS578" s="27" t="s">
        <v>704</v>
      </c>
      <c r="AT578" s="27" t="s">
        <v>704</v>
      </c>
      <c r="AU578" s="27" t="s">
        <v>704</v>
      </c>
      <c r="AV578" s="27" t="s">
        <v>704</v>
      </c>
      <c r="AW578" s="27" t="s">
        <v>704</v>
      </c>
      <c r="AX578" s="27" t="s">
        <v>704</v>
      </c>
      <c r="AY578" s="27" t="s">
        <v>704</v>
      </c>
      <c r="AZ578" s="27" t="s">
        <v>704</v>
      </c>
      <c r="BA578" s="27" t="s">
        <v>704</v>
      </c>
      <c r="BB578" s="27" t="s">
        <v>704</v>
      </c>
      <c r="BC578" s="27" t="s">
        <v>704</v>
      </c>
      <c r="BD578" s="27" t="s">
        <v>704</v>
      </c>
      <c r="BE578" s="27" t="s">
        <v>704</v>
      </c>
      <c r="BF578" s="27" t="s">
        <v>704</v>
      </c>
      <c r="BG578" s="27" t="s">
        <v>704</v>
      </c>
      <c r="BH578" s="27" t="s">
        <v>704</v>
      </c>
      <c r="BI578" s="27" t="s">
        <v>704</v>
      </c>
      <c r="BJ578" s="27" t="s">
        <v>704</v>
      </c>
      <c r="BK578" s="27" t="s">
        <v>704</v>
      </c>
      <c r="BL578" s="27" t="s">
        <v>704</v>
      </c>
      <c r="BM578" s="27" t="s">
        <v>704</v>
      </c>
      <c r="BN578" s="27" t="s">
        <v>704</v>
      </c>
      <c r="BO578" s="27" t="s">
        <v>704</v>
      </c>
      <c r="BP578" s="27" t="s">
        <v>704</v>
      </c>
      <c r="BQ578" s="27" t="s">
        <v>704</v>
      </c>
      <c r="BR578" s="27" t="s">
        <v>704</v>
      </c>
      <c r="BS578" s="27" t="s">
        <v>704</v>
      </c>
      <c r="BT578" s="27" t="s">
        <v>704</v>
      </c>
      <c r="BU578" s="27" t="s">
        <v>704</v>
      </c>
      <c r="BV578" s="27" t="s">
        <v>704</v>
      </c>
      <c r="BW578" s="27" t="s">
        <v>704</v>
      </c>
      <c r="BX578" s="27" t="s">
        <v>704</v>
      </c>
      <c r="BY578" s="27" t="s">
        <v>704</v>
      </c>
      <c r="BZ578" s="27" t="s">
        <v>704</v>
      </c>
      <c r="CA578" s="27" t="s">
        <v>704</v>
      </c>
      <c r="CB578" s="27" t="s">
        <v>704</v>
      </c>
      <c r="CC578" s="27" t="s">
        <v>704</v>
      </c>
      <c r="CD578" s="27" t="s">
        <v>704</v>
      </c>
      <c r="CE578" s="27" t="s">
        <v>704</v>
      </c>
      <c r="CF578" s="27" t="s">
        <v>704</v>
      </c>
      <c r="CG578" s="27" t="s">
        <v>704</v>
      </c>
      <c r="CH578" s="27" t="s">
        <v>704</v>
      </c>
      <c r="CI578" s="27" t="s">
        <v>704</v>
      </c>
      <c r="CJ578" s="27" t="s">
        <v>704</v>
      </c>
      <c r="CK578" s="27" t="s">
        <v>704</v>
      </c>
      <c r="CL578" s="27" t="s">
        <v>704</v>
      </c>
      <c r="CM578" s="27" t="s">
        <v>704</v>
      </c>
      <c r="CN578" s="27" t="s">
        <v>704</v>
      </c>
      <c r="CO578" s="27" t="s">
        <v>704</v>
      </c>
      <c r="CP578" s="27" t="s">
        <v>704</v>
      </c>
      <c r="CQ578" s="27" t="s">
        <v>704</v>
      </c>
      <c r="CR578" s="27" t="s">
        <v>704</v>
      </c>
      <c r="CS578" s="27" t="s">
        <v>704</v>
      </c>
      <c r="CT578" s="27" t="s">
        <v>704</v>
      </c>
      <c r="CU578" s="27" t="s">
        <v>704</v>
      </c>
      <c r="CV578" s="27" t="s">
        <v>704</v>
      </c>
      <c r="CW578" s="27" t="s">
        <v>704</v>
      </c>
      <c r="CX578" s="27" t="s">
        <v>704</v>
      </c>
      <c r="CY578" s="27" t="s">
        <v>704</v>
      </c>
      <c r="CZ578" s="27" t="s">
        <v>704</v>
      </c>
      <c r="DA578" s="27" t="s">
        <v>704</v>
      </c>
      <c r="DB578" s="27" t="s">
        <v>704</v>
      </c>
      <c r="DC578" s="27" t="s">
        <v>704</v>
      </c>
      <c r="DD578" s="27" t="s">
        <v>704</v>
      </c>
      <c r="DE578" s="27" t="s">
        <v>704</v>
      </c>
      <c r="DF578" s="27" t="s">
        <v>704</v>
      </c>
      <c r="DG578" s="27" t="s">
        <v>704</v>
      </c>
      <c r="DH578" s="27" t="s">
        <v>704</v>
      </c>
      <c r="DI578" s="27" t="s">
        <v>704</v>
      </c>
      <c r="DJ578" s="27" t="s">
        <v>704</v>
      </c>
      <c r="DK578" s="27" t="s">
        <v>704</v>
      </c>
      <c r="DL578" s="27" t="s">
        <v>704</v>
      </c>
      <c r="DM578" s="27" t="s">
        <v>704</v>
      </c>
      <c r="DN578" s="27" t="s">
        <v>704</v>
      </c>
      <c r="DO578" s="27" t="s">
        <v>704</v>
      </c>
      <c r="DP578" s="27" t="s">
        <v>704</v>
      </c>
      <c r="DQ578" s="27" t="s">
        <v>704</v>
      </c>
      <c r="DR578" s="27" t="s">
        <v>704</v>
      </c>
      <c r="DS578" s="27"/>
      <c r="DT578" s="27" t="s">
        <v>704</v>
      </c>
      <c r="DU578" s="27" t="s">
        <v>704</v>
      </c>
      <c r="DV578" s="27" t="s">
        <v>704</v>
      </c>
      <c r="DW578" s="27" t="s">
        <v>704</v>
      </c>
      <c r="DX578" s="27" t="s">
        <v>704</v>
      </c>
      <c r="DY578" s="27" t="s">
        <v>704</v>
      </c>
      <c r="DZ578" s="27" t="s">
        <v>704</v>
      </c>
      <c r="EA578" s="27" t="s">
        <v>704</v>
      </c>
      <c r="EB578" s="27" t="s">
        <v>704</v>
      </c>
      <c r="EC578" s="27" t="s">
        <v>704</v>
      </c>
      <c r="ED578" s="27" t="s">
        <v>704</v>
      </c>
      <c r="EE578" s="27" t="s">
        <v>704</v>
      </c>
      <c r="EF578" s="27" t="s">
        <v>704</v>
      </c>
      <c r="EG578" s="27" t="s">
        <v>694</v>
      </c>
      <c r="EH578" s="27" t="s">
        <v>704</v>
      </c>
      <c r="EI578" s="27" t="s">
        <v>704</v>
      </c>
      <c r="EJ578" s="27" t="s">
        <v>704</v>
      </c>
      <c r="EK578" s="27" t="s">
        <v>704</v>
      </c>
      <c r="EL578" s="27" t="s">
        <v>704</v>
      </c>
      <c r="EM578" s="27" t="s">
        <v>704</v>
      </c>
      <c r="EN578" s="27" t="s">
        <v>704</v>
      </c>
      <c r="EO578" s="27" t="s">
        <v>704</v>
      </c>
      <c r="EP578" s="27" t="s">
        <v>704</v>
      </c>
      <c r="EQ578" s="27" t="s">
        <v>704</v>
      </c>
      <c r="ER578" s="27" t="s">
        <v>704</v>
      </c>
      <c r="ES578" s="27" t="s">
        <v>704</v>
      </c>
      <c r="ET578" s="27" t="s">
        <v>704</v>
      </c>
      <c r="EU578" s="27" t="s">
        <v>704</v>
      </c>
      <c r="EV578" s="27" t="s">
        <v>704</v>
      </c>
      <c r="EW578" s="27" t="s">
        <v>704</v>
      </c>
      <c r="EX578" s="27" t="s">
        <v>704</v>
      </c>
      <c r="EY578" s="27" t="s">
        <v>704</v>
      </c>
      <c r="EZ578" s="27" t="s">
        <v>704</v>
      </c>
      <c r="FA578" s="27" t="s">
        <v>704</v>
      </c>
      <c r="FB578" s="27" t="s">
        <v>704</v>
      </c>
      <c r="FC578" s="27" t="s">
        <v>704</v>
      </c>
      <c r="FD578" s="27" t="s">
        <v>704</v>
      </c>
      <c r="FE578" s="27" t="s">
        <v>694</v>
      </c>
      <c r="FF578" s="27" t="s">
        <v>704</v>
      </c>
      <c r="FG578" s="27" t="s">
        <v>704</v>
      </c>
      <c r="FH578" s="27" t="s">
        <v>704</v>
      </c>
      <c r="FI578" s="27" t="s">
        <v>704</v>
      </c>
      <c r="FJ578" s="27" t="s">
        <v>694</v>
      </c>
      <c r="FK578" s="27" t="s">
        <v>704</v>
      </c>
      <c r="FL578" s="27" t="s">
        <v>704</v>
      </c>
      <c r="FM578" s="27" t="s">
        <v>704</v>
      </c>
      <c r="FN578" s="27" t="s">
        <v>694</v>
      </c>
      <c r="FO578" s="72" t="s">
        <v>1175</v>
      </c>
      <c r="FP578" s="72" t="s">
        <v>698</v>
      </c>
      <c r="FQ578" s="72" t="s">
        <v>1176</v>
      </c>
      <c r="FR578" s="72" t="s">
        <v>2116</v>
      </c>
      <c r="FS578" s="72" t="s">
        <v>1178</v>
      </c>
      <c r="FT578" s="72" t="s">
        <v>2512</v>
      </c>
      <c r="FU578" s="72" t="s">
        <v>698</v>
      </c>
      <c r="FV578" s="72" t="s">
        <v>698</v>
      </c>
      <c r="FW578" s="78" t="s">
        <v>698</v>
      </c>
      <c r="FX578" s="78" t="s">
        <v>698</v>
      </c>
      <c r="FY578" s="72" t="s">
        <v>698</v>
      </c>
      <c r="FZ578" s="90"/>
      <c r="GA578" s="90"/>
      <c r="GB578" s="90"/>
      <c r="GC578" s="90"/>
      <c r="GD578" s="90"/>
      <c r="GE578" s="90"/>
      <c r="GF578" s="90"/>
      <c r="GG578" s="90"/>
      <c r="GH578" s="105" t="s">
        <v>1179</v>
      </c>
      <c r="GI578" s="106"/>
      <c r="GJ578" s="27"/>
      <c r="GK578" s="28"/>
      <c r="GL578" s="27"/>
    </row>
    <row r="579" spans="1:194" x14ac:dyDescent="0.25">
      <c r="A579" s="71" t="str">
        <f>CONCATENATE($W$7,": ",$X$444," - ",$Y$568,": ",$Z$569," - ",$AA$577,": ",$AB$579)</f>
        <v>Expenditure: Operational Cost - Travel and Subsistence: Domestic - Transport with Operator: Public Transport</v>
      </c>
      <c r="B579" s="27" t="s">
        <v>694</v>
      </c>
      <c r="C579" s="27" t="str">
        <f t="shared" si="54"/>
        <v>IE010058001006002000000000000000000000</v>
      </c>
      <c r="D579" s="23" t="s">
        <v>1166</v>
      </c>
      <c r="E579" s="23" t="s">
        <v>724</v>
      </c>
      <c r="F579" s="23" t="s">
        <v>1053</v>
      </c>
      <c r="G579" s="23" t="s">
        <v>702</v>
      </c>
      <c r="H579" s="23" t="s">
        <v>715</v>
      </c>
      <c r="I579" s="23" t="s">
        <v>707</v>
      </c>
      <c r="J579" s="23" t="s">
        <v>697</v>
      </c>
      <c r="K579" s="23" t="s">
        <v>697</v>
      </c>
      <c r="L579" s="23" t="s">
        <v>697</v>
      </c>
      <c r="M579" s="23" t="s">
        <v>697</v>
      </c>
      <c r="N579" s="23" t="s">
        <v>697</v>
      </c>
      <c r="O579" s="23" t="s">
        <v>697</v>
      </c>
      <c r="P579" s="23" t="s">
        <v>697</v>
      </c>
      <c r="Q579" s="27">
        <v>0</v>
      </c>
      <c r="R579" s="27" t="s">
        <v>698</v>
      </c>
      <c r="S579" s="27" t="s">
        <v>698</v>
      </c>
      <c r="T579" s="81" t="s">
        <v>694</v>
      </c>
      <c r="U579" s="28"/>
      <c r="V579" s="27" t="s">
        <v>602</v>
      </c>
      <c r="W579" s="27" t="s">
        <v>905</v>
      </c>
      <c r="X579" s="27"/>
      <c r="Y579" s="27"/>
      <c r="Z579" s="27"/>
      <c r="AA579" s="27"/>
      <c r="AB579" s="27" t="s">
        <v>889</v>
      </c>
      <c r="AC579" s="27"/>
      <c r="AD579" s="27"/>
      <c r="AE579" s="27"/>
      <c r="AF579" s="27"/>
      <c r="AG579" s="27"/>
      <c r="AH579" s="27"/>
      <c r="AI579" s="27" t="s">
        <v>2529</v>
      </c>
      <c r="AJ579" s="81" t="s">
        <v>694</v>
      </c>
      <c r="AK579" s="27" t="s">
        <v>694</v>
      </c>
      <c r="AL579" s="27" t="s">
        <v>694</v>
      </c>
      <c r="AM579" s="27" t="s">
        <v>694</v>
      </c>
      <c r="AN579" s="27" t="s">
        <v>694</v>
      </c>
      <c r="AO579" s="27" t="s">
        <v>694</v>
      </c>
      <c r="AP579" s="27" t="s">
        <v>694</v>
      </c>
      <c r="AQ579" s="27" t="s">
        <v>694</v>
      </c>
      <c r="AR579" s="27" t="s">
        <v>694</v>
      </c>
      <c r="AS579" s="27" t="s">
        <v>694</v>
      </c>
      <c r="AT579" s="27" t="s">
        <v>694</v>
      </c>
      <c r="AU579" s="27" t="s">
        <v>694</v>
      </c>
      <c r="AV579" s="27" t="s">
        <v>694</v>
      </c>
      <c r="AW579" s="27" t="s">
        <v>694</v>
      </c>
      <c r="AX579" s="27" t="s">
        <v>694</v>
      </c>
      <c r="AY579" s="27" t="s">
        <v>694</v>
      </c>
      <c r="AZ579" s="27" t="s">
        <v>694</v>
      </c>
      <c r="BA579" s="27" t="s">
        <v>694</v>
      </c>
      <c r="BB579" s="27" t="s">
        <v>694</v>
      </c>
      <c r="BC579" s="27" t="s">
        <v>694</v>
      </c>
      <c r="BD579" s="27" t="s">
        <v>694</v>
      </c>
      <c r="BE579" s="27" t="s">
        <v>694</v>
      </c>
      <c r="BF579" s="27" t="s">
        <v>694</v>
      </c>
      <c r="BG579" s="27" t="s">
        <v>694</v>
      </c>
      <c r="BH579" s="27" t="s">
        <v>694</v>
      </c>
      <c r="BI579" s="27" t="s">
        <v>694</v>
      </c>
      <c r="BJ579" s="27" t="s">
        <v>694</v>
      </c>
      <c r="BK579" s="27" t="s">
        <v>694</v>
      </c>
      <c r="BL579" s="27" t="s">
        <v>694</v>
      </c>
      <c r="BM579" s="27" t="s">
        <v>694</v>
      </c>
      <c r="BN579" s="27" t="s">
        <v>694</v>
      </c>
      <c r="BO579" s="27" t="s">
        <v>694</v>
      </c>
      <c r="BP579" s="27" t="s">
        <v>694</v>
      </c>
      <c r="BQ579" s="27" t="s">
        <v>694</v>
      </c>
      <c r="BR579" s="27" t="s">
        <v>694</v>
      </c>
      <c r="BS579" s="27" t="s">
        <v>694</v>
      </c>
      <c r="BT579" s="27" t="s">
        <v>694</v>
      </c>
      <c r="BU579" s="27" t="s">
        <v>694</v>
      </c>
      <c r="BV579" s="27" t="s">
        <v>694</v>
      </c>
      <c r="BW579" s="27" t="s">
        <v>694</v>
      </c>
      <c r="BX579" s="27" t="s">
        <v>694</v>
      </c>
      <c r="BY579" s="27" t="s">
        <v>694</v>
      </c>
      <c r="BZ579" s="27" t="s">
        <v>694</v>
      </c>
      <c r="CA579" s="27" t="s">
        <v>694</v>
      </c>
      <c r="CB579" s="27" t="s">
        <v>694</v>
      </c>
      <c r="CC579" s="27" t="s">
        <v>694</v>
      </c>
      <c r="CD579" s="27" t="s">
        <v>694</v>
      </c>
      <c r="CE579" s="27" t="s">
        <v>694</v>
      </c>
      <c r="CF579" s="27" t="s">
        <v>694</v>
      </c>
      <c r="CG579" s="27" t="s">
        <v>694</v>
      </c>
      <c r="CH579" s="27" t="s">
        <v>694</v>
      </c>
      <c r="CI579" s="27" t="s">
        <v>694</v>
      </c>
      <c r="CJ579" s="27" t="s">
        <v>694</v>
      </c>
      <c r="CK579" s="27" t="s">
        <v>694</v>
      </c>
      <c r="CL579" s="27" t="s">
        <v>694</v>
      </c>
      <c r="CM579" s="27" t="s">
        <v>694</v>
      </c>
      <c r="CN579" s="27" t="s">
        <v>694</v>
      </c>
      <c r="CO579" s="27" t="s">
        <v>694</v>
      </c>
      <c r="CP579" s="27" t="s">
        <v>694</v>
      </c>
      <c r="CQ579" s="27" t="s">
        <v>694</v>
      </c>
      <c r="CR579" s="27" t="s">
        <v>694</v>
      </c>
      <c r="CS579" s="27" t="s">
        <v>694</v>
      </c>
      <c r="CT579" s="27" t="s">
        <v>694</v>
      </c>
      <c r="CU579" s="27" t="s">
        <v>694</v>
      </c>
      <c r="CV579" s="27" t="s">
        <v>694</v>
      </c>
      <c r="CW579" s="27" t="s">
        <v>694</v>
      </c>
      <c r="CX579" s="27" t="s">
        <v>694</v>
      </c>
      <c r="CY579" s="27" t="s">
        <v>694</v>
      </c>
      <c r="CZ579" s="27" t="s">
        <v>694</v>
      </c>
      <c r="DA579" s="27" t="s">
        <v>694</v>
      </c>
      <c r="DB579" s="27" t="s">
        <v>694</v>
      </c>
      <c r="DC579" s="27" t="s">
        <v>694</v>
      </c>
      <c r="DD579" s="27" t="s">
        <v>694</v>
      </c>
      <c r="DE579" s="27" t="s">
        <v>694</v>
      </c>
      <c r="DF579" s="27" t="s">
        <v>694</v>
      </c>
      <c r="DG579" s="27" t="s">
        <v>694</v>
      </c>
      <c r="DH579" s="27" t="s">
        <v>694</v>
      </c>
      <c r="DI579" s="27" t="s">
        <v>694</v>
      </c>
      <c r="DJ579" s="27" t="s">
        <v>694</v>
      </c>
      <c r="DK579" s="27" t="s">
        <v>694</v>
      </c>
      <c r="DL579" s="27" t="s">
        <v>694</v>
      </c>
      <c r="DM579" s="27" t="s">
        <v>694</v>
      </c>
      <c r="DN579" s="27" t="s">
        <v>694</v>
      </c>
      <c r="DO579" s="27" t="s">
        <v>694</v>
      </c>
      <c r="DP579" s="27" t="s">
        <v>694</v>
      </c>
      <c r="DQ579" s="27" t="s">
        <v>694</v>
      </c>
      <c r="DR579" s="27" t="s">
        <v>694</v>
      </c>
      <c r="DS579" s="27"/>
      <c r="DT579" s="27" t="s">
        <v>694</v>
      </c>
      <c r="DU579" s="27" t="s">
        <v>694</v>
      </c>
      <c r="DV579" s="27" t="s">
        <v>694</v>
      </c>
      <c r="DW579" s="27" t="s">
        <v>694</v>
      </c>
      <c r="DX579" s="27" t="s">
        <v>694</v>
      </c>
      <c r="DY579" s="27" t="s">
        <v>694</v>
      </c>
      <c r="DZ579" s="27" t="s">
        <v>694</v>
      </c>
      <c r="EA579" s="27" t="s">
        <v>694</v>
      </c>
      <c r="EB579" s="27" t="s">
        <v>694</v>
      </c>
      <c r="EC579" s="27" t="s">
        <v>694</v>
      </c>
      <c r="ED579" s="27" t="s">
        <v>694</v>
      </c>
      <c r="EE579" s="27" t="s">
        <v>694</v>
      </c>
      <c r="EF579" s="27" t="s">
        <v>694</v>
      </c>
      <c r="EG579" s="27" t="s">
        <v>694</v>
      </c>
      <c r="EH579" s="27" t="s">
        <v>694</v>
      </c>
      <c r="EI579" s="27" t="s">
        <v>694</v>
      </c>
      <c r="EJ579" s="27" t="s">
        <v>694</v>
      </c>
      <c r="EK579" s="27" t="s">
        <v>694</v>
      </c>
      <c r="EL579" s="27" t="s">
        <v>694</v>
      </c>
      <c r="EM579" s="27" t="s">
        <v>694</v>
      </c>
      <c r="EN579" s="27" t="s">
        <v>694</v>
      </c>
      <c r="EO579" s="27" t="s">
        <v>694</v>
      </c>
      <c r="EP579" s="27" t="s">
        <v>694</v>
      </c>
      <c r="EQ579" s="27" t="s">
        <v>694</v>
      </c>
      <c r="ER579" s="27" t="s">
        <v>694</v>
      </c>
      <c r="ES579" s="27" t="s">
        <v>694</v>
      </c>
      <c r="ET579" s="27" t="s">
        <v>694</v>
      </c>
      <c r="EU579" s="27" t="s">
        <v>694</v>
      </c>
      <c r="EV579" s="27" t="s">
        <v>694</v>
      </c>
      <c r="EW579" s="27" t="s">
        <v>694</v>
      </c>
      <c r="EX579" s="27" t="s">
        <v>694</v>
      </c>
      <c r="EY579" s="27" t="s">
        <v>694</v>
      </c>
      <c r="EZ579" s="27" t="s">
        <v>694</v>
      </c>
      <c r="FA579" s="27" t="s">
        <v>694</v>
      </c>
      <c r="FB579" s="27" t="s">
        <v>694</v>
      </c>
      <c r="FC579" s="27" t="s">
        <v>694</v>
      </c>
      <c r="FD579" s="27" t="s">
        <v>694</v>
      </c>
      <c r="FE579" s="27" t="s">
        <v>694</v>
      </c>
      <c r="FF579" s="27" t="s">
        <v>694</v>
      </c>
      <c r="FG579" s="27" t="s">
        <v>694</v>
      </c>
      <c r="FH579" s="27" t="s">
        <v>694</v>
      </c>
      <c r="FI579" s="27" t="s">
        <v>694</v>
      </c>
      <c r="FJ579" s="27" t="s">
        <v>694</v>
      </c>
      <c r="FK579" s="27" t="s">
        <v>694</v>
      </c>
      <c r="FL579" s="27" t="s">
        <v>694</v>
      </c>
      <c r="FM579" s="27" t="s">
        <v>694</v>
      </c>
      <c r="FN579" s="27" t="s">
        <v>694</v>
      </c>
      <c r="FO579" s="72" t="s">
        <v>698</v>
      </c>
      <c r="FP579" s="72" t="s">
        <v>698</v>
      </c>
      <c r="FQ579" s="72" t="s">
        <v>698</v>
      </c>
      <c r="FR579" s="72" t="s">
        <v>698</v>
      </c>
      <c r="FS579" s="72" t="s">
        <v>698</v>
      </c>
      <c r="FT579" s="72" t="s">
        <v>698</v>
      </c>
      <c r="FU579" s="72" t="s">
        <v>698</v>
      </c>
      <c r="FV579" s="72" t="s">
        <v>698</v>
      </c>
      <c r="FW579" s="78" t="s">
        <v>698</v>
      </c>
      <c r="FX579" s="78" t="s">
        <v>698</v>
      </c>
      <c r="FY579" s="72" t="s">
        <v>698</v>
      </c>
      <c r="FZ579" s="90"/>
      <c r="GA579" s="90"/>
      <c r="GB579" s="90"/>
      <c r="GC579" s="90"/>
      <c r="GD579" s="90"/>
      <c r="GE579" s="90"/>
      <c r="GF579" s="90"/>
      <c r="GG579" s="90"/>
      <c r="GH579" s="105" t="s">
        <v>694</v>
      </c>
      <c r="GI579" s="106"/>
      <c r="GJ579" s="27"/>
      <c r="GK579" s="28"/>
      <c r="GL579" s="27"/>
    </row>
    <row r="580" spans="1:194" x14ac:dyDescent="0.25">
      <c r="A580" s="71" t="str">
        <f>CONCATENATE($W$7,": ",$X$444," - ",$Y$568,": ",$Z$569," - ",$AA$577,": ",$AB$579," - ",AC580)</f>
        <v>Expenditure: Operational Cost - Travel and Subsistence: Domestic - Transport with Operator: Public Transport - Air Transport</v>
      </c>
      <c r="B580" s="27" t="s">
        <v>1190</v>
      </c>
      <c r="C580" s="27" t="str">
        <f t="shared" si="54"/>
        <v>IE010058001006002001000000000000000000</v>
      </c>
      <c r="D580" s="23" t="s">
        <v>1166</v>
      </c>
      <c r="E580" s="23" t="s">
        <v>724</v>
      </c>
      <c r="F580" s="23" t="s">
        <v>1053</v>
      </c>
      <c r="G580" s="23" t="s">
        <v>702</v>
      </c>
      <c r="H580" s="23" t="s">
        <v>715</v>
      </c>
      <c r="I580" s="23" t="s">
        <v>707</v>
      </c>
      <c r="J580" s="23" t="s">
        <v>702</v>
      </c>
      <c r="K580" s="23" t="s">
        <v>697</v>
      </c>
      <c r="L580" s="23" t="s">
        <v>697</v>
      </c>
      <c r="M580" s="23" t="s">
        <v>697</v>
      </c>
      <c r="N580" s="23" t="s">
        <v>697</v>
      </c>
      <c r="O580" s="23" t="s">
        <v>697</v>
      </c>
      <c r="P580" s="23" t="s">
        <v>697</v>
      </c>
      <c r="Q580" s="27">
        <v>0</v>
      </c>
      <c r="R580" s="27" t="s">
        <v>704</v>
      </c>
      <c r="S580" s="27" t="s">
        <v>698</v>
      </c>
      <c r="T580" s="81" t="s">
        <v>694</v>
      </c>
      <c r="U580" s="28"/>
      <c r="V580" s="27" t="s">
        <v>603</v>
      </c>
      <c r="W580" s="27" t="s">
        <v>905</v>
      </c>
      <c r="X580" s="27"/>
      <c r="Y580" s="27"/>
      <c r="Z580" s="27"/>
      <c r="AA580" s="27"/>
      <c r="AB580" s="27"/>
      <c r="AC580" s="27" t="s">
        <v>876</v>
      </c>
      <c r="AD580" s="27"/>
      <c r="AE580" s="27"/>
      <c r="AF580" s="27"/>
      <c r="AG580" s="27"/>
      <c r="AH580" s="27"/>
      <c r="AI580" s="27" t="s">
        <v>2530</v>
      </c>
      <c r="AJ580" s="28" t="s">
        <v>704</v>
      </c>
      <c r="AK580" s="27" t="s">
        <v>704</v>
      </c>
      <c r="AL580" s="27" t="s">
        <v>704</v>
      </c>
      <c r="AM580" s="27" t="s">
        <v>704</v>
      </c>
      <c r="AN580" s="27" t="s">
        <v>704</v>
      </c>
      <c r="AO580" s="27" t="s">
        <v>704</v>
      </c>
      <c r="AP580" s="27" t="s">
        <v>704</v>
      </c>
      <c r="AQ580" s="27" t="s">
        <v>704</v>
      </c>
      <c r="AR580" s="27" t="s">
        <v>704</v>
      </c>
      <c r="AS580" s="27" t="s">
        <v>704</v>
      </c>
      <c r="AT580" s="27" t="s">
        <v>704</v>
      </c>
      <c r="AU580" s="27" t="s">
        <v>704</v>
      </c>
      <c r="AV580" s="27" t="s">
        <v>704</v>
      </c>
      <c r="AW580" s="27" t="s">
        <v>704</v>
      </c>
      <c r="AX580" s="27" t="s">
        <v>704</v>
      </c>
      <c r="AY580" s="27" t="s">
        <v>704</v>
      </c>
      <c r="AZ580" s="27" t="s">
        <v>704</v>
      </c>
      <c r="BA580" s="27" t="s">
        <v>704</v>
      </c>
      <c r="BB580" s="27" t="s">
        <v>704</v>
      </c>
      <c r="BC580" s="27" t="s">
        <v>704</v>
      </c>
      <c r="BD580" s="27" t="s">
        <v>704</v>
      </c>
      <c r="BE580" s="27" t="s">
        <v>704</v>
      </c>
      <c r="BF580" s="27" t="s">
        <v>704</v>
      </c>
      <c r="BG580" s="27" t="s">
        <v>704</v>
      </c>
      <c r="BH580" s="27" t="s">
        <v>704</v>
      </c>
      <c r="BI580" s="27" t="s">
        <v>704</v>
      </c>
      <c r="BJ580" s="27" t="s">
        <v>704</v>
      </c>
      <c r="BK580" s="27" t="s">
        <v>704</v>
      </c>
      <c r="BL580" s="27" t="s">
        <v>704</v>
      </c>
      <c r="BM580" s="27" t="s">
        <v>704</v>
      </c>
      <c r="BN580" s="27" t="s">
        <v>704</v>
      </c>
      <c r="BO580" s="27" t="s">
        <v>704</v>
      </c>
      <c r="BP580" s="27" t="s">
        <v>704</v>
      </c>
      <c r="BQ580" s="27" t="s">
        <v>704</v>
      </c>
      <c r="BR580" s="27" t="s">
        <v>704</v>
      </c>
      <c r="BS580" s="27" t="s">
        <v>704</v>
      </c>
      <c r="BT580" s="27" t="s">
        <v>704</v>
      </c>
      <c r="BU580" s="27" t="s">
        <v>704</v>
      </c>
      <c r="BV580" s="27" t="s">
        <v>704</v>
      </c>
      <c r="BW580" s="27" t="s">
        <v>704</v>
      </c>
      <c r="BX580" s="27" t="s">
        <v>704</v>
      </c>
      <c r="BY580" s="27" t="s">
        <v>704</v>
      </c>
      <c r="BZ580" s="27" t="s">
        <v>704</v>
      </c>
      <c r="CA580" s="27" t="s">
        <v>704</v>
      </c>
      <c r="CB580" s="27" t="s">
        <v>704</v>
      </c>
      <c r="CC580" s="27" t="s">
        <v>704</v>
      </c>
      <c r="CD580" s="27" t="s">
        <v>704</v>
      </c>
      <c r="CE580" s="27" t="s">
        <v>704</v>
      </c>
      <c r="CF580" s="27" t="s">
        <v>704</v>
      </c>
      <c r="CG580" s="27" t="s">
        <v>704</v>
      </c>
      <c r="CH580" s="27" t="s">
        <v>704</v>
      </c>
      <c r="CI580" s="27" t="s">
        <v>704</v>
      </c>
      <c r="CJ580" s="27" t="s">
        <v>704</v>
      </c>
      <c r="CK580" s="27" t="s">
        <v>704</v>
      </c>
      <c r="CL580" s="27" t="s">
        <v>704</v>
      </c>
      <c r="CM580" s="27" t="s">
        <v>704</v>
      </c>
      <c r="CN580" s="27" t="s">
        <v>704</v>
      </c>
      <c r="CO580" s="27" t="s">
        <v>704</v>
      </c>
      <c r="CP580" s="27" t="s">
        <v>704</v>
      </c>
      <c r="CQ580" s="27" t="s">
        <v>704</v>
      </c>
      <c r="CR580" s="27" t="s">
        <v>704</v>
      </c>
      <c r="CS580" s="27" t="s">
        <v>704</v>
      </c>
      <c r="CT580" s="27" t="s">
        <v>704</v>
      </c>
      <c r="CU580" s="27" t="s">
        <v>704</v>
      </c>
      <c r="CV580" s="27" t="s">
        <v>704</v>
      </c>
      <c r="CW580" s="27" t="s">
        <v>704</v>
      </c>
      <c r="CX580" s="27" t="s">
        <v>704</v>
      </c>
      <c r="CY580" s="27" t="s">
        <v>704</v>
      </c>
      <c r="CZ580" s="27" t="s">
        <v>704</v>
      </c>
      <c r="DA580" s="27" t="s">
        <v>704</v>
      </c>
      <c r="DB580" s="27" t="s">
        <v>704</v>
      </c>
      <c r="DC580" s="27" t="s">
        <v>704</v>
      </c>
      <c r="DD580" s="27" t="s">
        <v>704</v>
      </c>
      <c r="DE580" s="27" t="s">
        <v>704</v>
      </c>
      <c r="DF580" s="27" t="s">
        <v>704</v>
      </c>
      <c r="DG580" s="27" t="s">
        <v>704</v>
      </c>
      <c r="DH580" s="27" t="s">
        <v>704</v>
      </c>
      <c r="DI580" s="27" t="s">
        <v>704</v>
      </c>
      <c r="DJ580" s="27" t="s">
        <v>704</v>
      </c>
      <c r="DK580" s="27" t="s">
        <v>704</v>
      </c>
      <c r="DL580" s="27" t="s">
        <v>704</v>
      </c>
      <c r="DM580" s="27" t="s">
        <v>704</v>
      </c>
      <c r="DN580" s="27" t="s">
        <v>704</v>
      </c>
      <c r="DO580" s="27" t="s">
        <v>704</v>
      </c>
      <c r="DP580" s="27" t="s">
        <v>704</v>
      </c>
      <c r="DQ580" s="27" t="s">
        <v>704</v>
      </c>
      <c r="DR580" s="27" t="s">
        <v>704</v>
      </c>
      <c r="DS580" s="27"/>
      <c r="DT580" s="27" t="s">
        <v>704</v>
      </c>
      <c r="DU580" s="27" t="s">
        <v>704</v>
      </c>
      <c r="DV580" s="27" t="s">
        <v>704</v>
      </c>
      <c r="DW580" s="27" t="s">
        <v>704</v>
      </c>
      <c r="DX580" s="27" t="s">
        <v>704</v>
      </c>
      <c r="DY580" s="27" t="s">
        <v>704</v>
      </c>
      <c r="DZ580" s="27" t="s">
        <v>704</v>
      </c>
      <c r="EA580" s="27" t="s">
        <v>704</v>
      </c>
      <c r="EB580" s="27" t="s">
        <v>704</v>
      </c>
      <c r="EC580" s="27" t="s">
        <v>704</v>
      </c>
      <c r="ED580" s="27" t="s">
        <v>704</v>
      </c>
      <c r="EE580" s="27" t="s">
        <v>704</v>
      </c>
      <c r="EF580" s="27" t="s">
        <v>704</v>
      </c>
      <c r="EG580" s="27" t="s">
        <v>694</v>
      </c>
      <c r="EH580" s="27" t="s">
        <v>704</v>
      </c>
      <c r="EI580" s="27" t="s">
        <v>704</v>
      </c>
      <c r="EJ580" s="27" t="s">
        <v>704</v>
      </c>
      <c r="EK580" s="27" t="s">
        <v>704</v>
      </c>
      <c r="EL580" s="27" t="s">
        <v>704</v>
      </c>
      <c r="EM580" s="27" t="s">
        <v>704</v>
      </c>
      <c r="EN580" s="27" t="s">
        <v>704</v>
      </c>
      <c r="EO580" s="27" t="s">
        <v>704</v>
      </c>
      <c r="EP580" s="27" t="s">
        <v>704</v>
      </c>
      <c r="EQ580" s="27" t="s">
        <v>704</v>
      </c>
      <c r="ER580" s="27" t="s">
        <v>704</v>
      </c>
      <c r="ES580" s="27" t="s">
        <v>704</v>
      </c>
      <c r="ET580" s="27" t="s">
        <v>704</v>
      </c>
      <c r="EU580" s="27" t="s">
        <v>704</v>
      </c>
      <c r="EV580" s="27" t="s">
        <v>704</v>
      </c>
      <c r="EW580" s="27" t="s">
        <v>704</v>
      </c>
      <c r="EX580" s="27" t="s">
        <v>704</v>
      </c>
      <c r="EY580" s="27" t="s">
        <v>704</v>
      </c>
      <c r="EZ580" s="27" t="s">
        <v>704</v>
      </c>
      <c r="FA580" s="27" t="s">
        <v>704</v>
      </c>
      <c r="FB580" s="27" t="s">
        <v>704</v>
      </c>
      <c r="FC580" s="27" t="s">
        <v>704</v>
      </c>
      <c r="FD580" s="27" t="s">
        <v>704</v>
      </c>
      <c r="FE580" s="27" t="s">
        <v>694</v>
      </c>
      <c r="FF580" s="27" t="s">
        <v>704</v>
      </c>
      <c r="FG580" s="27" t="s">
        <v>704</v>
      </c>
      <c r="FH580" s="27" t="s">
        <v>704</v>
      </c>
      <c r="FI580" s="27" t="s">
        <v>704</v>
      </c>
      <c r="FJ580" s="27" t="s">
        <v>694</v>
      </c>
      <c r="FK580" s="27" t="s">
        <v>704</v>
      </c>
      <c r="FL580" s="27" t="s">
        <v>704</v>
      </c>
      <c r="FM580" s="27" t="s">
        <v>704</v>
      </c>
      <c r="FN580" s="27" t="s">
        <v>694</v>
      </c>
      <c r="FO580" s="72" t="s">
        <v>1175</v>
      </c>
      <c r="FP580" s="72" t="s">
        <v>698</v>
      </c>
      <c r="FQ580" s="72" t="s">
        <v>1176</v>
      </c>
      <c r="FR580" s="72" t="s">
        <v>2116</v>
      </c>
      <c r="FS580" s="72" t="s">
        <v>1178</v>
      </c>
      <c r="FT580" s="72" t="s">
        <v>2512</v>
      </c>
      <c r="FU580" s="72" t="s">
        <v>698</v>
      </c>
      <c r="FV580" s="72" t="s">
        <v>698</v>
      </c>
      <c r="FW580" s="78" t="s">
        <v>698</v>
      </c>
      <c r="FX580" s="78" t="s">
        <v>698</v>
      </c>
      <c r="FY580" s="72" t="s">
        <v>698</v>
      </c>
      <c r="FZ580" s="90"/>
      <c r="GA580" s="90"/>
      <c r="GB580" s="90"/>
      <c r="GC580" s="90"/>
      <c r="GD580" s="90"/>
      <c r="GE580" s="90"/>
      <c r="GF580" s="90"/>
      <c r="GG580" s="90"/>
      <c r="GH580" s="105" t="s">
        <v>1179</v>
      </c>
      <c r="GI580" s="106"/>
      <c r="GJ580" s="27"/>
      <c r="GK580" s="28"/>
      <c r="GL580" s="27"/>
    </row>
    <row r="581" spans="1:194" x14ac:dyDescent="0.25">
      <c r="A581" s="71" t="str">
        <f t="shared" ref="A581:A583" si="59">CONCATENATE($W$7,": ",$X$444," - ",$Y$568,": ",$Z$569," - ",$AA$577,": ",$AB$579," - ",AC581)</f>
        <v>Expenditure: Operational Cost - Travel and Subsistence: Domestic - Transport with Operator: Public Transport - Railway Transport</v>
      </c>
      <c r="B581" s="27" t="s">
        <v>2209</v>
      </c>
      <c r="C581" s="27" t="str">
        <f t="shared" si="54"/>
        <v>IE010058001006002002000000000000000000</v>
      </c>
      <c r="D581" s="23" t="s">
        <v>1166</v>
      </c>
      <c r="E581" s="23" t="s">
        <v>724</v>
      </c>
      <c r="F581" s="23" t="s">
        <v>1053</v>
      </c>
      <c r="G581" s="23" t="s">
        <v>702</v>
      </c>
      <c r="H581" s="23" t="s">
        <v>715</v>
      </c>
      <c r="I581" s="23" t="s">
        <v>707</v>
      </c>
      <c r="J581" s="23" t="s">
        <v>707</v>
      </c>
      <c r="K581" s="23" t="s">
        <v>697</v>
      </c>
      <c r="L581" s="23" t="s">
        <v>697</v>
      </c>
      <c r="M581" s="23" t="s">
        <v>697</v>
      </c>
      <c r="N581" s="23" t="s">
        <v>697</v>
      </c>
      <c r="O581" s="23" t="s">
        <v>697</v>
      </c>
      <c r="P581" s="23" t="s">
        <v>697</v>
      </c>
      <c r="Q581" s="27">
        <v>0</v>
      </c>
      <c r="R581" s="27" t="s">
        <v>704</v>
      </c>
      <c r="S581" s="27" t="s">
        <v>698</v>
      </c>
      <c r="T581" s="81" t="s">
        <v>694</v>
      </c>
      <c r="U581" s="28"/>
      <c r="V581" s="27" t="s">
        <v>604</v>
      </c>
      <c r="W581" s="27" t="s">
        <v>905</v>
      </c>
      <c r="X581" s="27"/>
      <c r="Y581" s="27"/>
      <c r="Z581" s="27"/>
      <c r="AA581" s="27"/>
      <c r="AB581" s="27"/>
      <c r="AC581" s="27" t="s">
        <v>2531</v>
      </c>
      <c r="AD581" s="27"/>
      <c r="AE581" s="27"/>
      <c r="AF581" s="27"/>
      <c r="AG581" s="27"/>
      <c r="AH581" s="27"/>
      <c r="AI581" s="27" t="s">
        <v>2532</v>
      </c>
      <c r="AJ581" s="28" t="s">
        <v>704</v>
      </c>
      <c r="AK581" s="27" t="s">
        <v>704</v>
      </c>
      <c r="AL581" s="27" t="s">
        <v>704</v>
      </c>
      <c r="AM581" s="27" t="s">
        <v>704</v>
      </c>
      <c r="AN581" s="27" t="s">
        <v>704</v>
      </c>
      <c r="AO581" s="27" t="s">
        <v>704</v>
      </c>
      <c r="AP581" s="27" t="s">
        <v>704</v>
      </c>
      <c r="AQ581" s="27" t="s">
        <v>704</v>
      </c>
      <c r="AR581" s="27" t="s">
        <v>704</v>
      </c>
      <c r="AS581" s="27" t="s">
        <v>704</v>
      </c>
      <c r="AT581" s="27" t="s">
        <v>704</v>
      </c>
      <c r="AU581" s="27" t="s">
        <v>704</v>
      </c>
      <c r="AV581" s="27" t="s">
        <v>704</v>
      </c>
      <c r="AW581" s="27" t="s">
        <v>704</v>
      </c>
      <c r="AX581" s="27" t="s">
        <v>704</v>
      </c>
      <c r="AY581" s="27" t="s">
        <v>704</v>
      </c>
      <c r="AZ581" s="27" t="s">
        <v>704</v>
      </c>
      <c r="BA581" s="27" t="s">
        <v>704</v>
      </c>
      <c r="BB581" s="27" t="s">
        <v>704</v>
      </c>
      <c r="BC581" s="27" t="s">
        <v>704</v>
      </c>
      <c r="BD581" s="27" t="s">
        <v>704</v>
      </c>
      <c r="BE581" s="27" t="s">
        <v>704</v>
      </c>
      <c r="BF581" s="27" t="s">
        <v>704</v>
      </c>
      <c r="BG581" s="27" t="s">
        <v>704</v>
      </c>
      <c r="BH581" s="27" t="s">
        <v>704</v>
      </c>
      <c r="BI581" s="27" t="s">
        <v>704</v>
      </c>
      <c r="BJ581" s="27" t="s">
        <v>704</v>
      </c>
      <c r="BK581" s="27" t="s">
        <v>704</v>
      </c>
      <c r="BL581" s="27" t="s">
        <v>704</v>
      </c>
      <c r="BM581" s="27" t="s">
        <v>704</v>
      </c>
      <c r="BN581" s="27" t="s">
        <v>704</v>
      </c>
      <c r="BO581" s="27" t="s">
        <v>704</v>
      </c>
      <c r="BP581" s="27" t="s">
        <v>704</v>
      </c>
      <c r="BQ581" s="27" t="s">
        <v>704</v>
      </c>
      <c r="BR581" s="27" t="s">
        <v>704</v>
      </c>
      <c r="BS581" s="27" t="s">
        <v>704</v>
      </c>
      <c r="BT581" s="27" t="s">
        <v>704</v>
      </c>
      <c r="BU581" s="27" t="s">
        <v>704</v>
      </c>
      <c r="BV581" s="27" t="s">
        <v>704</v>
      </c>
      <c r="BW581" s="27" t="s">
        <v>704</v>
      </c>
      <c r="BX581" s="27" t="s">
        <v>704</v>
      </c>
      <c r="BY581" s="27" t="s">
        <v>704</v>
      </c>
      <c r="BZ581" s="27" t="s">
        <v>704</v>
      </c>
      <c r="CA581" s="27" t="s">
        <v>704</v>
      </c>
      <c r="CB581" s="27" t="s">
        <v>704</v>
      </c>
      <c r="CC581" s="27" t="s">
        <v>704</v>
      </c>
      <c r="CD581" s="27" t="s">
        <v>704</v>
      </c>
      <c r="CE581" s="27" t="s">
        <v>704</v>
      </c>
      <c r="CF581" s="27" t="s">
        <v>704</v>
      </c>
      <c r="CG581" s="27" t="s">
        <v>704</v>
      </c>
      <c r="CH581" s="27" t="s">
        <v>704</v>
      </c>
      <c r="CI581" s="27" t="s">
        <v>704</v>
      </c>
      <c r="CJ581" s="27" t="s">
        <v>704</v>
      </c>
      <c r="CK581" s="27" t="s">
        <v>704</v>
      </c>
      <c r="CL581" s="27" t="s">
        <v>704</v>
      </c>
      <c r="CM581" s="27" t="s">
        <v>704</v>
      </c>
      <c r="CN581" s="27" t="s">
        <v>704</v>
      </c>
      <c r="CO581" s="27" t="s">
        <v>704</v>
      </c>
      <c r="CP581" s="27" t="s">
        <v>704</v>
      </c>
      <c r="CQ581" s="27" t="s">
        <v>704</v>
      </c>
      <c r="CR581" s="27" t="s">
        <v>704</v>
      </c>
      <c r="CS581" s="27" t="s">
        <v>704</v>
      </c>
      <c r="CT581" s="27" t="s">
        <v>704</v>
      </c>
      <c r="CU581" s="27" t="s">
        <v>704</v>
      </c>
      <c r="CV581" s="27" t="s">
        <v>704</v>
      </c>
      <c r="CW581" s="27" t="s">
        <v>704</v>
      </c>
      <c r="CX581" s="27" t="s">
        <v>704</v>
      </c>
      <c r="CY581" s="27" t="s">
        <v>704</v>
      </c>
      <c r="CZ581" s="27" t="s">
        <v>704</v>
      </c>
      <c r="DA581" s="27" t="s">
        <v>704</v>
      </c>
      <c r="DB581" s="27" t="s">
        <v>704</v>
      </c>
      <c r="DC581" s="27" t="s">
        <v>704</v>
      </c>
      <c r="DD581" s="27" t="s">
        <v>704</v>
      </c>
      <c r="DE581" s="27" t="s">
        <v>704</v>
      </c>
      <c r="DF581" s="27" t="s">
        <v>704</v>
      </c>
      <c r="DG581" s="27" t="s">
        <v>704</v>
      </c>
      <c r="DH581" s="27" t="s">
        <v>704</v>
      </c>
      <c r="DI581" s="27" t="s">
        <v>704</v>
      </c>
      <c r="DJ581" s="27" t="s">
        <v>704</v>
      </c>
      <c r="DK581" s="27" t="s">
        <v>704</v>
      </c>
      <c r="DL581" s="27" t="s">
        <v>704</v>
      </c>
      <c r="DM581" s="27" t="s">
        <v>704</v>
      </c>
      <c r="DN581" s="27" t="s">
        <v>704</v>
      </c>
      <c r="DO581" s="27" t="s">
        <v>704</v>
      </c>
      <c r="DP581" s="27" t="s">
        <v>704</v>
      </c>
      <c r="DQ581" s="27" t="s">
        <v>704</v>
      </c>
      <c r="DR581" s="27" t="s">
        <v>704</v>
      </c>
      <c r="DS581" s="27"/>
      <c r="DT581" s="27" t="s">
        <v>704</v>
      </c>
      <c r="DU581" s="27" t="s">
        <v>704</v>
      </c>
      <c r="DV581" s="27" t="s">
        <v>704</v>
      </c>
      <c r="DW581" s="27" t="s">
        <v>704</v>
      </c>
      <c r="DX581" s="27" t="s">
        <v>704</v>
      </c>
      <c r="DY581" s="27" t="s">
        <v>704</v>
      </c>
      <c r="DZ581" s="27" t="s">
        <v>704</v>
      </c>
      <c r="EA581" s="27" t="s">
        <v>704</v>
      </c>
      <c r="EB581" s="27" t="s">
        <v>704</v>
      </c>
      <c r="EC581" s="27" t="s">
        <v>704</v>
      </c>
      <c r="ED581" s="27" t="s">
        <v>704</v>
      </c>
      <c r="EE581" s="27" t="s">
        <v>704</v>
      </c>
      <c r="EF581" s="27" t="s">
        <v>704</v>
      </c>
      <c r="EG581" s="27" t="s">
        <v>694</v>
      </c>
      <c r="EH581" s="27" t="s">
        <v>704</v>
      </c>
      <c r="EI581" s="27" t="s">
        <v>704</v>
      </c>
      <c r="EJ581" s="27" t="s">
        <v>704</v>
      </c>
      <c r="EK581" s="27" t="s">
        <v>704</v>
      </c>
      <c r="EL581" s="27" t="s">
        <v>704</v>
      </c>
      <c r="EM581" s="27" t="s">
        <v>704</v>
      </c>
      <c r="EN581" s="27" t="s">
        <v>704</v>
      </c>
      <c r="EO581" s="27" t="s">
        <v>704</v>
      </c>
      <c r="EP581" s="27" t="s">
        <v>704</v>
      </c>
      <c r="EQ581" s="27" t="s">
        <v>704</v>
      </c>
      <c r="ER581" s="27" t="s">
        <v>704</v>
      </c>
      <c r="ES581" s="27" t="s">
        <v>704</v>
      </c>
      <c r="ET581" s="27" t="s">
        <v>704</v>
      </c>
      <c r="EU581" s="27" t="s">
        <v>704</v>
      </c>
      <c r="EV581" s="27" t="s">
        <v>704</v>
      </c>
      <c r="EW581" s="27" t="s">
        <v>704</v>
      </c>
      <c r="EX581" s="27" t="s">
        <v>704</v>
      </c>
      <c r="EY581" s="27" t="s">
        <v>704</v>
      </c>
      <c r="EZ581" s="27" t="s">
        <v>704</v>
      </c>
      <c r="FA581" s="27" t="s">
        <v>704</v>
      </c>
      <c r="FB581" s="27" t="s">
        <v>704</v>
      </c>
      <c r="FC581" s="27" t="s">
        <v>704</v>
      </c>
      <c r="FD581" s="27" t="s">
        <v>704</v>
      </c>
      <c r="FE581" s="27" t="s">
        <v>694</v>
      </c>
      <c r="FF581" s="27" t="s">
        <v>704</v>
      </c>
      <c r="FG581" s="27" t="s">
        <v>704</v>
      </c>
      <c r="FH581" s="27" t="s">
        <v>704</v>
      </c>
      <c r="FI581" s="27" t="s">
        <v>704</v>
      </c>
      <c r="FJ581" s="27" t="s">
        <v>694</v>
      </c>
      <c r="FK581" s="27" t="s">
        <v>704</v>
      </c>
      <c r="FL581" s="27" t="s">
        <v>704</v>
      </c>
      <c r="FM581" s="27" t="s">
        <v>704</v>
      </c>
      <c r="FN581" s="27" t="s">
        <v>694</v>
      </c>
      <c r="FO581" s="72" t="s">
        <v>1175</v>
      </c>
      <c r="FP581" s="72" t="s">
        <v>698</v>
      </c>
      <c r="FQ581" s="72" t="s">
        <v>1176</v>
      </c>
      <c r="FR581" s="72" t="s">
        <v>2116</v>
      </c>
      <c r="FS581" s="72" t="s">
        <v>1178</v>
      </c>
      <c r="FT581" s="72" t="s">
        <v>2512</v>
      </c>
      <c r="FU581" s="72" t="s">
        <v>698</v>
      </c>
      <c r="FV581" s="72" t="s">
        <v>698</v>
      </c>
      <c r="FW581" s="78" t="s">
        <v>698</v>
      </c>
      <c r="FX581" s="78" t="s">
        <v>698</v>
      </c>
      <c r="FY581" s="72" t="s">
        <v>698</v>
      </c>
      <c r="FZ581" s="90"/>
      <c r="GA581" s="90"/>
      <c r="GB581" s="90"/>
      <c r="GC581" s="90"/>
      <c r="GD581" s="90"/>
      <c r="GE581" s="90"/>
      <c r="GF581" s="90"/>
      <c r="GG581" s="90"/>
      <c r="GH581" s="105" t="s">
        <v>1179</v>
      </c>
      <c r="GI581" s="106"/>
      <c r="GJ581" s="27"/>
      <c r="GK581" s="28"/>
      <c r="GL581" s="27"/>
    </row>
    <row r="582" spans="1:194" x14ac:dyDescent="0.25">
      <c r="A582" s="71" t="str">
        <f t="shared" si="59"/>
        <v>Expenditure: Operational Cost - Travel and Subsistence: Domestic - Transport with Operator: Public Transport - Road Transport</v>
      </c>
      <c r="B582" s="27" t="s">
        <v>2209</v>
      </c>
      <c r="C582" s="27" t="str">
        <f t="shared" si="54"/>
        <v>IE010058001006002003000000000000000000</v>
      </c>
      <c r="D582" s="23" t="s">
        <v>1166</v>
      </c>
      <c r="E582" s="23" t="s">
        <v>724</v>
      </c>
      <c r="F582" s="23" t="s">
        <v>1053</v>
      </c>
      <c r="G582" s="23" t="s">
        <v>702</v>
      </c>
      <c r="H582" s="23" t="s">
        <v>715</v>
      </c>
      <c r="I582" s="23" t="s">
        <v>707</v>
      </c>
      <c r="J582" s="23" t="s">
        <v>710</v>
      </c>
      <c r="K582" s="23" t="s">
        <v>697</v>
      </c>
      <c r="L582" s="23" t="s">
        <v>697</v>
      </c>
      <c r="M582" s="23" t="s">
        <v>697</v>
      </c>
      <c r="N582" s="23" t="s">
        <v>697</v>
      </c>
      <c r="O582" s="23" t="s">
        <v>697</v>
      </c>
      <c r="P582" s="23" t="s">
        <v>697</v>
      </c>
      <c r="Q582" s="27">
        <v>0</v>
      </c>
      <c r="R582" s="27" t="s">
        <v>704</v>
      </c>
      <c r="S582" s="27" t="s">
        <v>698</v>
      </c>
      <c r="T582" s="81" t="s">
        <v>694</v>
      </c>
      <c r="U582" s="28"/>
      <c r="V582" s="27" t="s">
        <v>605</v>
      </c>
      <c r="W582" s="27" t="s">
        <v>905</v>
      </c>
      <c r="X582" s="27"/>
      <c r="Y582" s="27"/>
      <c r="Z582" s="27"/>
      <c r="AA582" s="27"/>
      <c r="AB582" s="27"/>
      <c r="AC582" s="27" t="s">
        <v>887</v>
      </c>
      <c r="AD582" s="27"/>
      <c r="AE582" s="27"/>
      <c r="AF582" s="27"/>
      <c r="AG582" s="27"/>
      <c r="AH582" s="27"/>
      <c r="AI582" s="27" t="s">
        <v>2533</v>
      </c>
      <c r="AJ582" s="28" t="s">
        <v>704</v>
      </c>
      <c r="AK582" s="27" t="s">
        <v>704</v>
      </c>
      <c r="AL582" s="27" t="s">
        <v>704</v>
      </c>
      <c r="AM582" s="27" t="s">
        <v>704</v>
      </c>
      <c r="AN582" s="27" t="s">
        <v>704</v>
      </c>
      <c r="AO582" s="27" t="s">
        <v>704</v>
      </c>
      <c r="AP582" s="27" t="s">
        <v>704</v>
      </c>
      <c r="AQ582" s="27" t="s">
        <v>704</v>
      </c>
      <c r="AR582" s="27" t="s">
        <v>704</v>
      </c>
      <c r="AS582" s="27" t="s">
        <v>704</v>
      </c>
      <c r="AT582" s="27" t="s">
        <v>704</v>
      </c>
      <c r="AU582" s="27" t="s">
        <v>704</v>
      </c>
      <c r="AV582" s="27" t="s">
        <v>704</v>
      </c>
      <c r="AW582" s="27" t="s">
        <v>704</v>
      </c>
      <c r="AX582" s="27" t="s">
        <v>704</v>
      </c>
      <c r="AY582" s="27" t="s">
        <v>704</v>
      </c>
      <c r="AZ582" s="27" t="s">
        <v>704</v>
      </c>
      <c r="BA582" s="27" t="s">
        <v>704</v>
      </c>
      <c r="BB582" s="27" t="s">
        <v>704</v>
      </c>
      <c r="BC582" s="27" t="s">
        <v>704</v>
      </c>
      <c r="BD582" s="27" t="s">
        <v>704</v>
      </c>
      <c r="BE582" s="27" t="s">
        <v>704</v>
      </c>
      <c r="BF582" s="27" t="s">
        <v>704</v>
      </c>
      <c r="BG582" s="27" t="s">
        <v>704</v>
      </c>
      <c r="BH582" s="27" t="s">
        <v>704</v>
      </c>
      <c r="BI582" s="27" t="s">
        <v>704</v>
      </c>
      <c r="BJ582" s="27" t="s">
        <v>704</v>
      </c>
      <c r="BK582" s="27" t="s">
        <v>704</v>
      </c>
      <c r="BL582" s="27" t="s">
        <v>704</v>
      </c>
      <c r="BM582" s="27" t="s">
        <v>704</v>
      </c>
      <c r="BN582" s="27" t="s">
        <v>704</v>
      </c>
      <c r="BO582" s="27" t="s">
        <v>704</v>
      </c>
      <c r="BP582" s="27" t="s">
        <v>704</v>
      </c>
      <c r="BQ582" s="27" t="s">
        <v>704</v>
      </c>
      <c r="BR582" s="27" t="s">
        <v>704</v>
      </c>
      <c r="BS582" s="27" t="s">
        <v>704</v>
      </c>
      <c r="BT582" s="27" t="s">
        <v>704</v>
      </c>
      <c r="BU582" s="27" t="s">
        <v>704</v>
      </c>
      <c r="BV582" s="27" t="s">
        <v>704</v>
      </c>
      <c r="BW582" s="27" t="s">
        <v>704</v>
      </c>
      <c r="BX582" s="27" t="s">
        <v>704</v>
      </c>
      <c r="BY582" s="27" t="s">
        <v>704</v>
      </c>
      <c r="BZ582" s="27" t="s">
        <v>704</v>
      </c>
      <c r="CA582" s="27" t="s">
        <v>704</v>
      </c>
      <c r="CB582" s="27" t="s">
        <v>704</v>
      </c>
      <c r="CC582" s="27" t="s">
        <v>704</v>
      </c>
      <c r="CD582" s="27" t="s">
        <v>704</v>
      </c>
      <c r="CE582" s="27" t="s">
        <v>704</v>
      </c>
      <c r="CF582" s="27" t="s">
        <v>704</v>
      </c>
      <c r="CG582" s="27" t="s">
        <v>704</v>
      </c>
      <c r="CH582" s="27" t="s">
        <v>704</v>
      </c>
      <c r="CI582" s="27" t="s">
        <v>704</v>
      </c>
      <c r="CJ582" s="27" t="s">
        <v>704</v>
      </c>
      <c r="CK582" s="27" t="s">
        <v>704</v>
      </c>
      <c r="CL582" s="27" t="s">
        <v>704</v>
      </c>
      <c r="CM582" s="27" t="s">
        <v>704</v>
      </c>
      <c r="CN582" s="27" t="s">
        <v>704</v>
      </c>
      <c r="CO582" s="27" t="s">
        <v>704</v>
      </c>
      <c r="CP582" s="27" t="s">
        <v>704</v>
      </c>
      <c r="CQ582" s="27" t="s">
        <v>704</v>
      </c>
      <c r="CR582" s="27" t="s">
        <v>704</v>
      </c>
      <c r="CS582" s="27" t="s">
        <v>704</v>
      </c>
      <c r="CT582" s="27" t="s">
        <v>704</v>
      </c>
      <c r="CU582" s="27" t="s">
        <v>704</v>
      </c>
      <c r="CV582" s="27" t="s">
        <v>704</v>
      </c>
      <c r="CW582" s="27" t="s">
        <v>704</v>
      </c>
      <c r="CX582" s="27" t="s">
        <v>704</v>
      </c>
      <c r="CY582" s="27" t="s">
        <v>704</v>
      </c>
      <c r="CZ582" s="27" t="s">
        <v>704</v>
      </c>
      <c r="DA582" s="27" t="s">
        <v>704</v>
      </c>
      <c r="DB582" s="27" t="s">
        <v>704</v>
      </c>
      <c r="DC582" s="27" t="s">
        <v>704</v>
      </c>
      <c r="DD582" s="27" t="s">
        <v>704</v>
      </c>
      <c r="DE582" s="27" t="s">
        <v>704</v>
      </c>
      <c r="DF582" s="27" t="s">
        <v>704</v>
      </c>
      <c r="DG582" s="27" t="s">
        <v>704</v>
      </c>
      <c r="DH582" s="27" t="s">
        <v>704</v>
      </c>
      <c r="DI582" s="27" t="s">
        <v>704</v>
      </c>
      <c r="DJ582" s="27" t="s">
        <v>704</v>
      </c>
      <c r="DK582" s="27" t="s">
        <v>704</v>
      </c>
      <c r="DL582" s="27" t="s">
        <v>704</v>
      </c>
      <c r="DM582" s="27" t="s">
        <v>704</v>
      </c>
      <c r="DN582" s="27" t="s">
        <v>704</v>
      </c>
      <c r="DO582" s="27" t="s">
        <v>704</v>
      </c>
      <c r="DP582" s="27" t="s">
        <v>704</v>
      </c>
      <c r="DQ582" s="27" t="s">
        <v>704</v>
      </c>
      <c r="DR582" s="27" t="s">
        <v>704</v>
      </c>
      <c r="DS582" s="27"/>
      <c r="DT582" s="27" t="s">
        <v>704</v>
      </c>
      <c r="DU582" s="27" t="s">
        <v>704</v>
      </c>
      <c r="DV582" s="27" t="s">
        <v>704</v>
      </c>
      <c r="DW582" s="27" t="s">
        <v>704</v>
      </c>
      <c r="DX582" s="27" t="s">
        <v>704</v>
      </c>
      <c r="DY582" s="27" t="s">
        <v>704</v>
      </c>
      <c r="DZ582" s="27" t="s">
        <v>704</v>
      </c>
      <c r="EA582" s="27" t="s">
        <v>704</v>
      </c>
      <c r="EB582" s="27" t="s">
        <v>704</v>
      </c>
      <c r="EC582" s="27" t="s">
        <v>704</v>
      </c>
      <c r="ED582" s="27" t="s">
        <v>704</v>
      </c>
      <c r="EE582" s="27" t="s">
        <v>704</v>
      </c>
      <c r="EF582" s="27" t="s">
        <v>704</v>
      </c>
      <c r="EG582" s="27" t="s">
        <v>694</v>
      </c>
      <c r="EH582" s="27" t="s">
        <v>704</v>
      </c>
      <c r="EI582" s="27" t="s">
        <v>704</v>
      </c>
      <c r="EJ582" s="27" t="s">
        <v>704</v>
      </c>
      <c r="EK582" s="27" t="s">
        <v>704</v>
      </c>
      <c r="EL582" s="27" t="s">
        <v>704</v>
      </c>
      <c r="EM582" s="27" t="s">
        <v>704</v>
      </c>
      <c r="EN582" s="27" t="s">
        <v>704</v>
      </c>
      <c r="EO582" s="27" t="s">
        <v>704</v>
      </c>
      <c r="EP582" s="27" t="s">
        <v>704</v>
      </c>
      <c r="EQ582" s="27" t="s">
        <v>704</v>
      </c>
      <c r="ER582" s="27" t="s">
        <v>704</v>
      </c>
      <c r="ES582" s="27" t="s">
        <v>704</v>
      </c>
      <c r="ET582" s="27" t="s">
        <v>704</v>
      </c>
      <c r="EU582" s="27" t="s">
        <v>704</v>
      </c>
      <c r="EV582" s="27" t="s">
        <v>704</v>
      </c>
      <c r="EW582" s="27" t="s">
        <v>704</v>
      </c>
      <c r="EX582" s="27" t="s">
        <v>704</v>
      </c>
      <c r="EY582" s="27" t="s">
        <v>704</v>
      </c>
      <c r="EZ582" s="27" t="s">
        <v>704</v>
      </c>
      <c r="FA582" s="27" t="s">
        <v>704</v>
      </c>
      <c r="FB582" s="27" t="s">
        <v>704</v>
      </c>
      <c r="FC582" s="27" t="s">
        <v>704</v>
      </c>
      <c r="FD582" s="27" t="s">
        <v>704</v>
      </c>
      <c r="FE582" s="27" t="s">
        <v>694</v>
      </c>
      <c r="FF582" s="27" t="s">
        <v>704</v>
      </c>
      <c r="FG582" s="27" t="s">
        <v>704</v>
      </c>
      <c r="FH582" s="27" t="s">
        <v>704</v>
      </c>
      <c r="FI582" s="27" t="s">
        <v>704</v>
      </c>
      <c r="FJ582" s="27" t="s">
        <v>694</v>
      </c>
      <c r="FK582" s="27" t="s">
        <v>704</v>
      </c>
      <c r="FL582" s="27" t="s">
        <v>704</v>
      </c>
      <c r="FM582" s="27" t="s">
        <v>704</v>
      </c>
      <c r="FN582" s="27" t="s">
        <v>694</v>
      </c>
      <c r="FO582" s="72" t="s">
        <v>1175</v>
      </c>
      <c r="FP582" s="72" t="s">
        <v>698</v>
      </c>
      <c r="FQ582" s="72" t="s">
        <v>1176</v>
      </c>
      <c r="FR582" s="72" t="s">
        <v>2116</v>
      </c>
      <c r="FS582" s="72" t="s">
        <v>1178</v>
      </c>
      <c r="FT582" s="72" t="s">
        <v>2512</v>
      </c>
      <c r="FU582" s="72" t="s">
        <v>698</v>
      </c>
      <c r="FV582" s="72" t="s">
        <v>698</v>
      </c>
      <c r="FW582" s="78" t="s">
        <v>698</v>
      </c>
      <c r="FX582" s="78" t="s">
        <v>698</v>
      </c>
      <c r="FY582" s="72" t="s">
        <v>698</v>
      </c>
      <c r="FZ582" s="90"/>
      <c r="GA582" s="90"/>
      <c r="GB582" s="90"/>
      <c r="GC582" s="90"/>
      <c r="GD582" s="90"/>
      <c r="GE582" s="90"/>
      <c r="GF582" s="90"/>
      <c r="GG582" s="90"/>
      <c r="GH582" s="105" t="s">
        <v>1179</v>
      </c>
      <c r="GI582" s="106"/>
      <c r="GJ582" s="27"/>
      <c r="GK582" s="28"/>
      <c r="GL582" s="27"/>
    </row>
    <row r="583" spans="1:194" x14ac:dyDescent="0.25">
      <c r="A583" s="71" t="str">
        <f t="shared" si="59"/>
        <v>Expenditure: Operational Cost - Travel and Subsistence: Domestic - Transport with Operator: Public Transport - Water Transport</v>
      </c>
      <c r="B583" s="27" t="s">
        <v>2209</v>
      </c>
      <c r="C583" s="27" t="str">
        <f t="shared" si="54"/>
        <v>IE010058001006002004000000000000000000</v>
      </c>
      <c r="D583" s="23" t="s">
        <v>1166</v>
      </c>
      <c r="E583" s="23" t="s">
        <v>724</v>
      </c>
      <c r="F583" s="23" t="s">
        <v>1053</v>
      </c>
      <c r="G583" s="23" t="s">
        <v>702</v>
      </c>
      <c r="H583" s="23" t="s">
        <v>715</v>
      </c>
      <c r="I583" s="23" t="s">
        <v>707</v>
      </c>
      <c r="J583" s="23" t="s">
        <v>711</v>
      </c>
      <c r="K583" s="23" t="s">
        <v>697</v>
      </c>
      <c r="L583" s="23" t="s">
        <v>697</v>
      </c>
      <c r="M583" s="23" t="s">
        <v>697</v>
      </c>
      <c r="N583" s="23" t="s">
        <v>697</v>
      </c>
      <c r="O583" s="23" t="s">
        <v>697</v>
      </c>
      <c r="P583" s="23" t="s">
        <v>697</v>
      </c>
      <c r="Q583" s="27">
        <v>0</v>
      </c>
      <c r="R583" s="27" t="s">
        <v>704</v>
      </c>
      <c r="S583" s="27" t="s">
        <v>698</v>
      </c>
      <c r="T583" s="81" t="s">
        <v>694</v>
      </c>
      <c r="U583" s="28"/>
      <c r="V583" s="27" t="s">
        <v>606</v>
      </c>
      <c r="W583" s="27" t="s">
        <v>905</v>
      </c>
      <c r="X583" s="27"/>
      <c r="Y583" s="27"/>
      <c r="Z583" s="27"/>
      <c r="AA583" s="27"/>
      <c r="AB583" s="27"/>
      <c r="AC583" s="27" t="s">
        <v>2534</v>
      </c>
      <c r="AD583" s="27"/>
      <c r="AE583" s="27"/>
      <c r="AF583" s="27"/>
      <c r="AG583" s="27"/>
      <c r="AH583" s="27"/>
      <c r="AI583" s="27" t="s">
        <v>2535</v>
      </c>
      <c r="AJ583" s="28" t="s">
        <v>704</v>
      </c>
      <c r="AK583" s="27" t="s">
        <v>704</v>
      </c>
      <c r="AL583" s="27" t="s">
        <v>704</v>
      </c>
      <c r="AM583" s="27" t="s">
        <v>704</v>
      </c>
      <c r="AN583" s="27" t="s">
        <v>704</v>
      </c>
      <c r="AO583" s="27" t="s">
        <v>704</v>
      </c>
      <c r="AP583" s="27" t="s">
        <v>704</v>
      </c>
      <c r="AQ583" s="27" t="s">
        <v>704</v>
      </c>
      <c r="AR583" s="27" t="s">
        <v>704</v>
      </c>
      <c r="AS583" s="27" t="s">
        <v>704</v>
      </c>
      <c r="AT583" s="27" t="s">
        <v>704</v>
      </c>
      <c r="AU583" s="27" t="s">
        <v>704</v>
      </c>
      <c r="AV583" s="27" t="s">
        <v>704</v>
      </c>
      <c r="AW583" s="27" t="s">
        <v>704</v>
      </c>
      <c r="AX583" s="27" t="s">
        <v>704</v>
      </c>
      <c r="AY583" s="27" t="s">
        <v>704</v>
      </c>
      <c r="AZ583" s="27" t="s">
        <v>704</v>
      </c>
      <c r="BA583" s="27" t="s">
        <v>704</v>
      </c>
      <c r="BB583" s="27" t="s">
        <v>704</v>
      </c>
      <c r="BC583" s="27" t="s">
        <v>704</v>
      </c>
      <c r="BD583" s="27" t="s">
        <v>704</v>
      </c>
      <c r="BE583" s="27" t="s">
        <v>704</v>
      </c>
      <c r="BF583" s="27" t="s">
        <v>704</v>
      </c>
      <c r="BG583" s="27" t="s">
        <v>704</v>
      </c>
      <c r="BH583" s="27" t="s">
        <v>704</v>
      </c>
      <c r="BI583" s="27" t="s">
        <v>704</v>
      </c>
      <c r="BJ583" s="27" t="s">
        <v>704</v>
      </c>
      <c r="BK583" s="27" t="s">
        <v>704</v>
      </c>
      <c r="BL583" s="27" t="s">
        <v>704</v>
      </c>
      <c r="BM583" s="27" t="s">
        <v>704</v>
      </c>
      <c r="BN583" s="27" t="s">
        <v>704</v>
      </c>
      <c r="BO583" s="27" t="s">
        <v>704</v>
      </c>
      <c r="BP583" s="27" t="s">
        <v>704</v>
      </c>
      <c r="BQ583" s="27" t="s">
        <v>704</v>
      </c>
      <c r="BR583" s="27" t="s">
        <v>704</v>
      </c>
      <c r="BS583" s="27" t="s">
        <v>704</v>
      </c>
      <c r="BT583" s="27" t="s">
        <v>704</v>
      </c>
      <c r="BU583" s="27" t="s">
        <v>704</v>
      </c>
      <c r="BV583" s="27" t="s">
        <v>704</v>
      </c>
      <c r="BW583" s="27" t="s">
        <v>704</v>
      </c>
      <c r="BX583" s="27" t="s">
        <v>704</v>
      </c>
      <c r="BY583" s="27" t="s">
        <v>704</v>
      </c>
      <c r="BZ583" s="27" t="s">
        <v>704</v>
      </c>
      <c r="CA583" s="27" t="s">
        <v>704</v>
      </c>
      <c r="CB583" s="27" t="s">
        <v>704</v>
      </c>
      <c r="CC583" s="27" t="s">
        <v>704</v>
      </c>
      <c r="CD583" s="27" t="s">
        <v>704</v>
      </c>
      <c r="CE583" s="27" t="s">
        <v>704</v>
      </c>
      <c r="CF583" s="27" t="s">
        <v>704</v>
      </c>
      <c r="CG583" s="27" t="s">
        <v>704</v>
      </c>
      <c r="CH583" s="27" t="s">
        <v>704</v>
      </c>
      <c r="CI583" s="27" t="s">
        <v>704</v>
      </c>
      <c r="CJ583" s="27" t="s">
        <v>704</v>
      </c>
      <c r="CK583" s="27" t="s">
        <v>704</v>
      </c>
      <c r="CL583" s="27" t="s">
        <v>704</v>
      </c>
      <c r="CM583" s="27" t="s">
        <v>704</v>
      </c>
      <c r="CN583" s="27" t="s">
        <v>704</v>
      </c>
      <c r="CO583" s="27" t="s">
        <v>704</v>
      </c>
      <c r="CP583" s="27" t="s">
        <v>704</v>
      </c>
      <c r="CQ583" s="27" t="s">
        <v>704</v>
      </c>
      <c r="CR583" s="27" t="s">
        <v>704</v>
      </c>
      <c r="CS583" s="27" t="s">
        <v>704</v>
      </c>
      <c r="CT583" s="27" t="s">
        <v>704</v>
      </c>
      <c r="CU583" s="27" t="s">
        <v>704</v>
      </c>
      <c r="CV583" s="27" t="s">
        <v>704</v>
      </c>
      <c r="CW583" s="27" t="s">
        <v>704</v>
      </c>
      <c r="CX583" s="27" t="s">
        <v>704</v>
      </c>
      <c r="CY583" s="27" t="s">
        <v>704</v>
      </c>
      <c r="CZ583" s="27" t="s">
        <v>704</v>
      </c>
      <c r="DA583" s="27" t="s">
        <v>704</v>
      </c>
      <c r="DB583" s="27" t="s">
        <v>704</v>
      </c>
      <c r="DC583" s="27" t="s">
        <v>704</v>
      </c>
      <c r="DD583" s="27" t="s">
        <v>704</v>
      </c>
      <c r="DE583" s="27" t="s">
        <v>704</v>
      </c>
      <c r="DF583" s="27" t="s">
        <v>704</v>
      </c>
      <c r="DG583" s="27" t="s">
        <v>704</v>
      </c>
      <c r="DH583" s="27" t="s">
        <v>704</v>
      </c>
      <c r="DI583" s="27" t="s">
        <v>704</v>
      </c>
      <c r="DJ583" s="27" t="s">
        <v>704</v>
      </c>
      <c r="DK583" s="27" t="s">
        <v>704</v>
      </c>
      <c r="DL583" s="27" t="s">
        <v>704</v>
      </c>
      <c r="DM583" s="27" t="s">
        <v>704</v>
      </c>
      <c r="DN583" s="27" t="s">
        <v>704</v>
      </c>
      <c r="DO583" s="27" t="s">
        <v>704</v>
      </c>
      <c r="DP583" s="27" t="s">
        <v>704</v>
      </c>
      <c r="DQ583" s="27" t="s">
        <v>704</v>
      </c>
      <c r="DR583" s="27" t="s">
        <v>704</v>
      </c>
      <c r="DS583" s="27"/>
      <c r="DT583" s="27" t="s">
        <v>704</v>
      </c>
      <c r="DU583" s="27" t="s">
        <v>704</v>
      </c>
      <c r="DV583" s="27" t="s">
        <v>704</v>
      </c>
      <c r="DW583" s="27" t="s">
        <v>704</v>
      </c>
      <c r="DX583" s="27" t="s">
        <v>704</v>
      </c>
      <c r="DY583" s="27" t="s">
        <v>704</v>
      </c>
      <c r="DZ583" s="27" t="s">
        <v>704</v>
      </c>
      <c r="EA583" s="27" t="s">
        <v>704</v>
      </c>
      <c r="EB583" s="27" t="s">
        <v>704</v>
      </c>
      <c r="EC583" s="27" t="s">
        <v>704</v>
      </c>
      <c r="ED583" s="27" t="s">
        <v>704</v>
      </c>
      <c r="EE583" s="27" t="s">
        <v>704</v>
      </c>
      <c r="EF583" s="27" t="s">
        <v>704</v>
      </c>
      <c r="EG583" s="27" t="s">
        <v>694</v>
      </c>
      <c r="EH583" s="27" t="s">
        <v>704</v>
      </c>
      <c r="EI583" s="27" t="s">
        <v>704</v>
      </c>
      <c r="EJ583" s="27" t="s">
        <v>704</v>
      </c>
      <c r="EK583" s="27" t="s">
        <v>704</v>
      </c>
      <c r="EL583" s="27" t="s">
        <v>704</v>
      </c>
      <c r="EM583" s="27" t="s">
        <v>704</v>
      </c>
      <c r="EN583" s="27" t="s">
        <v>704</v>
      </c>
      <c r="EO583" s="27" t="s">
        <v>704</v>
      </c>
      <c r="EP583" s="27" t="s">
        <v>704</v>
      </c>
      <c r="EQ583" s="27" t="s">
        <v>704</v>
      </c>
      <c r="ER583" s="27" t="s">
        <v>704</v>
      </c>
      <c r="ES583" s="27" t="s">
        <v>704</v>
      </c>
      <c r="ET583" s="27" t="s">
        <v>704</v>
      </c>
      <c r="EU583" s="27" t="s">
        <v>704</v>
      </c>
      <c r="EV583" s="27" t="s">
        <v>704</v>
      </c>
      <c r="EW583" s="27" t="s">
        <v>704</v>
      </c>
      <c r="EX583" s="27" t="s">
        <v>704</v>
      </c>
      <c r="EY583" s="27" t="s">
        <v>704</v>
      </c>
      <c r="EZ583" s="27" t="s">
        <v>704</v>
      </c>
      <c r="FA583" s="27" t="s">
        <v>704</v>
      </c>
      <c r="FB583" s="27" t="s">
        <v>704</v>
      </c>
      <c r="FC583" s="27" t="s">
        <v>704</v>
      </c>
      <c r="FD583" s="27" t="s">
        <v>704</v>
      </c>
      <c r="FE583" s="27" t="s">
        <v>694</v>
      </c>
      <c r="FF583" s="27" t="s">
        <v>704</v>
      </c>
      <c r="FG583" s="27" t="s">
        <v>704</v>
      </c>
      <c r="FH583" s="27" t="s">
        <v>704</v>
      </c>
      <c r="FI583" s="27" t="s">
        <v>704</v>
      </c>
      <c r="FJ583" s="27" t="s">
        <v>694</v>
      </c>
      <c r="FK583" s="27" t="s">
        <v>704</v>
      </c>
      <c r="FL583" s="27" t="s">
        <v>704</v>
      </c>
      <c r="FM583" s="27" t="s">
        <v>704</v>
      </c>
      <c r="FN583" s="27" t="s">
        <v>694</v>
      </c>
      <c r="FO583" s="72" t="s">
        <v>1175</v>
      </c>
      <c r="FP583" s="72" t="s">
        <v>698</v>
      </c>
      <c r="FQ583" s="72" t="s">
        <v>1176</v>
      </c>
      <c r="FR583" s="72" t="s">
        <v>2116</v>
      </c>
      <c r="FS583" s="72" t="s">
        <v>1178</v>
      </c>
      <c r="FT583" s="72" t="s">
        <v>2512</v>
      </c>
      <c r="FU583" s="72" t="s">
        <v>698</v>
      </c>
      <c r="FV583" s="72" t="s">
        <v>698</v>
      </c>
      <c r="FW583" s="78" t="s">
        <v>698</v>
      </c>
      <c r="FX583" s="78" t="s">
        <v>698</v>
      </c>
      <c r="FY583" s="72" t="s">
        <v>698</v>
      </c>
      <c r="FZ583" s="90"/>
      <c r="GA583" s="90"/>
      <c r="GB583" s="90"/>
      <c r="GC583" s="90"/>
      <c r="GD583" s="90"/>
      <c r="GE583" s="90"/>
      <c r="GF583" s="90"/>
      <c r="GG583" s="90"/>
      <c r="GH583" s="105" t="s">
        <v>1179</v>
      </c>
      <c r="GI583" s="106"/>
      <c r="GJ583" s="27"/>
      <c r="GK583" s="28"/>
      <c r="GL583" s="27"/>
    </row>
    <row r="584" spans="1:194" x14ac:dyDescent="0.25">
      <c r="A584" s="71" t="str">
        <f>CONCATENATE($W$7,": ",$X$444," - ",$Y$568,": ",$Z$584)</f>
        <v>Expenditure: Operational Cost - Travel and Subsistence: Foreign</v>
      </c>
      <c r="B584" s="27" t="s">
        <v>694</v>
      </c>
      <c r="C584" s="27" t="str">
        <f t="shared" si="54"/>
        <v>IE010058002000000000000000000000000000</v>
      </c>
      <c r="D584" s="23" t="s">
        <v>1166</v>
      </c>
      <c r="E584" s="23" t="s">
        <v>724</v>
      </c>
      <c r="F584" s="23" t="s">
        <v>1053</v>
      </c>
      <c r="G584" s="23" t="s">
        <v>707</v>
      </c>
      <c r="H584" s="23" t="s">
        <v>697</v>
      </c>
      <c r="I584" s="23" t="s">
        <v>697</v>
      </c>
      <c r="J584" s="23" t="s">
        <v>697</v>
      </c>
      <c r="K584" s="23" t="s">
        <v>697</v>
      </c>
      <c r="L584" s="23" t="s">
        <v>697</v>
      </c>
      <c r="M584" s="23" t="s">
        <v>697</v>
      </c>
      <c r="N584" s="23" t="s">
        <v>697</v>
      </c>
      <c r="O584" s="23" t="s">
        <v>697</v>
      </c>
      <c r="P584" s="23" t="s">
        <v>697</v>
      </c>
      <c r="Q584" s="27">
        <v>0</v>
      </c>
      <c r="R584" s="27" t="s">
        <v>698</v>
      </c>
      <c r="S584" s="27" t="s">
        <v>698</v>
      </c>
      <c r="T584" s="81" t="s">
        <v>694</v>
      </c>
      <c r="U584" s="28"/>
      <c r="V584" s="27" t="s">
        <v>607</v>
      </c>
      <c r="W584" s="27" t="s">
        <v>905</v>
      </c>
      <c r="X584" s="27"/>
      <c r="Y584" s="27"/>
      <c r="Z584" s="27" t="s">
        <v>2536</v>
      </c>
      <c r="AA584" s="27"/>
      <c r="AB584" s="27"/>
      <c r="AC584" s="27"/>
      <c r="AD584" s="27"/>
      <c r="AE584" s="27"/>
      <c r="AF584" s="27"/>
      <c r="AG584" s="27"/>
      <c r="AH584" s="27"/>
      <c r="AI584" s="27" t="s">
        <v>2537</v>
      </c>
      <c r="AJ584" s="81" t="s">
        <v>694</v>
      </c>
      <c r="AK584" s="27" t="s">
        <v>694</v>
      </c>
      <c r="AL584" s="27" t="s">
        <v>694</v>
      </c>
      <c r="AM584" s="27" t="s">
        <v>694</v>
      </c>
      <c r="AN584" s="27" t="s">
        <v>694</v>
      </c>
      <c r="AO584" s="27" t="s">
        <v>694</v>
      </c>
      <c r="AP584" s="27" t="s">
        <v>694</v>
      </c>
      <c r="AQ584" s="27" t="s">
        <v>694</v>
      </c>
      <c r="AR584" s="27" t="s">
        <v>694</v>
      </c>
      <c r="AS584" s="27" t="s">
        <v>694</v>
      </c>
      <c r="AT584" s="27" t="s">
        <v>694</v>
      </c>
      <c r="AU584" s="27" t="s">
        <v>694</v>
      </c>
      <c r="AV584" s="27" t="s">
        <v>694</v>
      </c>
      <c r="AW584" s="27" t="s">
        <v>694</v>
      </c>
      <c r="AX584" s="27" t="s">
        <v>694</v>
      </c>
      <c r="AY584" s="27" t="s">
        <v>694</v>
      </c>
      <c r="AZ584" s="27" t="s">
        <v>694</v>
      </c>
      <c r="BA584" s="27" t="s">
        <v>694</v>
      </c>
      <c r="BB584" s="27" t="s">
        <v>694</v>
      </c>
      <c r="BC584" s="27" t="s">
        <v>694</v>
      </c>
      <c r="BD584" s="27" t="s">
        <v>694</v>
      </c>
      <c r="BE584" s="27" t="s">
        <v>694</v>
      </c>
      <c r="BF584" s="27" t="s">
        <v>694</v>
      </c>
      <c r="BG584" s="27" t="s">
        <v>694</v>
      </c>
      <c r="BH584" s="27" t="s">
        <v>694</v>
      </c>
      <c r="BI584" s="27" t="s">
        <v>694</v>
      </c>
      <c r="BJ584" s="27" t="s">
        <v>694</v>
      </c>
      <c r="BK584" s="27" t="s">
        <v>694</v>
      </c>
      <c r="BL584" s="27" t="s">
        <v>694</v>
      </c>
      <c r="BM584" s="27" t="s">
        <v>694</v>
      </c>
      <c r="BN584" s="27" t="s">
        <v>694</v>
      </c>
      <c r="BO584" s="27" t="s">
        <v>694</v>
      </c>
      <c r="BP584" s="27" t="s">
        <v>694</v>
      </c>
      <c r="BQ584" s="27" t="s">
        <v>694</v>
      </c>
      <c r="BR584" s="27" t="s">
        <v>694</v>
      </c>
      <c r="BS584" s="27" t="s">
        <v>694</v>
      </c>
      <c r="BT584" s="27" t="s">
        <v>694</v>
      </c>
      <c r="BU584" s="27" t="s">
        <v>694</v>
      </c>
      <c r="BV584" s="27" t="s">
        <v>694</v>
      </c>
      <c r="BW584" s="27" t="s">
        <v>694</v>
      </c>
      <c r="BX584" s="27" t="s">
        <v>694</v>
      </c>
      <c r="BY584" s="27" t="s">
        <v>694</v>
      </c>
      <c r="BZ584" s="27" t="s">
        <v>694</v>
      </c>
      <c r="CA584" s="27" t="s">
        <v>694</v>
      </c>
      <c r="CB584" s="27" t="s">
        <v>694</v>
      </c>
      <c r="CC584" s="27" t="s">
        <v>694</v>
      </c>
      <c r="CD584" s="27" t="s">
        <v>694</v>
      </c>
      <c r="CE584" s="27" t="s">
        <v>694</v>
      </c>
      <c r="CF584" s="27" t="s">
        <v>694</v>
      </c>
      <c r="CG584" s="27" t="s">
        <v>694</v>
      </c>
      <c r="CH584" s="27" t="s">
        <v>694</v>
      </c>
      <c r="CI584" s="27" t="s">
        <v>694</v>
      </c>
      <c r="CJ584" s="27" t="s">
        <v>694</v>
      </c>
      <c r="CK584" s="27" t="s">
        <v>694</v>
      </c>
      <c r="CL584" s="27" t="s">
        <v>694</v>
      </c>
      <c r="CM584" s="27" t="s">
        <v>694</v>
      </c>
      <c r="CN584" s="27" t="s">
        <v>694</v>
      </c>
      <c r="CO584" s="27" t="s">
        <v>694</v>
      </c>
      <c r="CP584" s="27" t="s">
        <v>694</v>
      </c>
      <c r="CQ584" s="27" t="s">
        <v>694</v>
      </c>
      <c r="CR584" s="27" t="s">
        <v>694</v>
      </c>
      <c r="CS584" s="27" t="s">
        <v>694</v>
      </c>
      <c r="CT584" s="27" t="s">
        <v>694</v>
      </c>
      <c r="CU584" s="27" t="s">
        <v>694</v>
      </c>
      <c r="CV584" s="27" t="s">
        <v>694</v>
      </c>
      <c r="CW584" s="27" t="s">
        <v>694</v>
      </c>
      <c r="CX584" s="27" t="s">
        <v>694</v>
      </c>
      <c r="CY584" s="27" t="s">
        <v>694</v>
      </c>
      <c r="CZ584" s="27" t="s">
        <v>694</v>
      </c>
      <c r="DA584" s="27" t="s">
        <v>694</v>
      </c>
      <c r="DB584" s="27" t="s">
        <v>694</v>
      </c>
      <c r="DC584" s="27" t="s">
        <v>694</v>
      </c>
      <c r="DD584" s="27" t="s">
        <v>694</v>
      </c>
      <c r="DE584" s="27" t="s">
        <v>694</v>
      </c>
      <c r="DF584" s="27" t="s">
        <v>694</v>
      </c>
      <c r="DG584" s="27" t="s">
        <v>694</v>
      </c>
      <c r="DH584" s="27" t="s">
        <v>694</v>
      </c>
      <c r="DI584" s="27" t="s">
        <v>694</v>
      </c>
      <c r="DJ584" s="27" t="s">
        <v>694</v>
      </c>
      <c r="DK584" s="27" t="s">
        <v>694</v>
      </c>
      <c r="DL584" s="27" t="s">
        <v>694</v>
      </c>
      <c r="DM584" s="27" t="s">
        <v>694</v>
      </c>
      <c r="DN584" s="27" t="s">
        <v>694</v>
      </c>
      <c r="DO584" s="27" t="s">
        <v>694</v>
      </c>
      <c r="DP584" s="27" t="s">
        <v>694</v>
      </c>
      <c r="DQ584" s="27" t="s">
        <v>694</v>
      </c>
      <c r="DR584" s="27" t="s">
        <v>694</v>
      </c>
      <c r="DS584" s="27"/>
      <c r="DT584" s="27" t="s">
        <v>694</v>
      </c>
      <c r="DU584" s="27" t="s">
        <v>694</v>
      </c>
      <c r="DV584" s="27" t="s">
        <v>694</v>
      </c>
      <c r="DW584" s="27" t="s">
        <v>694</v>
      </c>
      <c r="DX584" s="27" t="s">
        <v>694</v>
      </c>
      <c r="DY584" s="27" t="s">
        <v>694</v>
      </c>
      <c r="DZ584" s="27" t="s">
        <v>694</v>
      </c>
      <c r="EA584" s="27" t="s">
        <v>694</v>
      </c>
      <c r="EB584" s="27" t="s">
        <v>694</v>
      </c>
      <c r="EC584" s="27" t="s">
        <v>694</v>
      </c>
      <c r="ED584" s="27" t="s">
        <v>694</v>
      </c>
      <c r="EE584" s="27" t="s">
        <v>694</v>
      </c>
      <c r="EF584" s="27" t="s">
        <v>694</v>
      </c>
      <c r="EG584" s="27" t="s">
        <v>694</v>
      </c>
      <c r="EH584" s="27" t="s">
        <v>694</v>
      </c>
      <c r="EI584" s="27" t="s">
        <v>694</v>
      </c>
      <c r="EJ584" s="27" t="s">
        <v>694</v>
      </c>
      <c r="EK584" s="27" t="s">
        <v>694</v>
      </c>
      <c r="EL584" s="27" t="s">
        <v>694</v>
      </c>
      <c r="EM584" s="27" t="s">
        <v>694</v>
      </c>
      <c r="EN584" s="27" t="s">
        <v>694</v>
      </c>
      <c r="EO584" s="27" t="s">
        <v>694</v>
      </c>
      <c r="EP584" s="27" t="s">
        <v>694</v>
      </c>
      <c r="EQ584" s="27" t="s">
        <v>694</v>
      </c>
      <c r="ER584" s="27" t="s">
        <v>694</v>
      </c>
      <c r="ES584" s="27" t="s">
        <v>694</v>
      </c>
      <c r="ET584" s="27" t="s">
        <v>694</v>
      </c>
      <c r="EU584" s="27" t="s">
        <v>694</v>
      </c>
      <c r="EV584" s="27" t="s">
        <v>694</v>
      </c>
      <c r="EW584" s="27" t="s">
        <v>694</v>
      </c>
      <c r="EX584" s="27" t="s">
        <v>694</v>
      </c>
      <c r="EY584" s="27" t="s">
        <v>694</v>
      </c>
      <c r="EZ584" s="27" t="s">
        <v>694</v>
      </c>
      <c r="FA584" s="27" t="s">
        <v>694</v>
      </c>
      <c r="FB584" s="27" t="s">
        <v>694</v>
      </c>
      <c r="FC584" s="27" t="s">
        <v>694</v>
      </c>
      <c r="FD584" s="27" t="s">
        <v>694</v>
      </c>
      <c r="FE584" s="27" t="s">
        <v>694</v>
      </c>
      <c r="FF584" s="27" t="s">
        <v>694</v>
      </c>
      <c r="FG584" s="27" t="s">
        <v>694</v>
      </c>
      <c r="FH584" s="27" t="s">
        <v>694</v>
      </c>
      <c r="FI584" s="27" t="s">
        <v>694</v>
      </c>
      <c r="FJ584" s="27" t="s">
        <v>694</v>
      </c>
      <c r="FK584" s="27" t="s">
        <v>694</v>
      </c>
      <c r="FL584" s="27" t="s">
        <v>694</v>
      </c>
      <c r="FM584" s="27" t="s">
        <v>694</v>
      </c>
      <c r="FN584" s="27" t="s">
        <v>694</v>
      </c>
      <c r="FO584" s="72" t="s">
        <v>698</v>
      </c>
      <c r="FP584" s="72" t="s">
        <v>698</v>
      </c>
      <c r="FQ584" s="72" t="s">
        <v>698</v>
      </c>
      <c r="FR584" s="72" t="s">
        <v>698</v>
      </c>
      <c r="FS584" s="72" t="s">
        <v>698</v>
      </c>
      <c r="FT584" s="72" t="s">
        <v>698</v>
      </c>
      <c r="FU584" s="72" t="s">
        <v>698</v>
      </c>
      <c r="FV584" s="72" t="s">
        <v>698</v>
      </c>
      <c r="FW584" s="78" t="s">
        <v>698</v>
      </c>
      <c r="FX584" s="78" t="s">
        <v>698</v>
      </c>
      <c r="FY584" s="72" t="s">
        <v>698</v>
      </c>
      <c r="FZ584" s="90"/>
      <c r="GA584" s="90"/>
      <c r="GB584" s="90"/>
      <c r="GC584" s="90"/>
      <c r="GD584" s="90"/>
      <c r="GE584" s="90"/>
      <c r="GF584" s="90"/>
      <c r="GG584" s="90"/>
      <c r="GH584" s="105" t="s">
        <v>694</v>
      </c>
      <c r="GI584" s="106"/>
      <c r="GJ584" s="27"/>
      <c r="GK584" s="28"/>
      <c r="GL584" s="27"/>
    </row>
    <row r="585" spans="1:194" x14ac:dyDescent="0.25">
      <c r="A585" s="71" t="str">
        <f>CONCATENATE($W$7,": ",$X$444," - ",$Y$568,": ",$Z$584," - ",AA585)</f>
        <v>Expenditure: Operational Cost - Travel and Subsistence: Foreign - Accommodation</v>
      </c>
      <c r="B585" s="27" t="s">
        <v>2209</v>
      </c>
      <c r="C585" s="27" t="str">
        <f t="shared" ref="C585:C608" si="60">CONCATENATE(D585,E585,F585,G585,H585,I585,J585,K585,L585,M585,N585,O585,P585)</f>
        <v>IE010058002001000000000000000000000000</v>
      </c>
      <c r="D585" s="23" t="s">
        <v>1166</v>
      </c>
      <c r="E585" s="23" t="s">
        <v>724</v>
      </c>
      <c r="F585" s="23" t="s">
        <v>1053</v>
      </c>
      <c r="G585" s="23" t="s">
        <v>707</v>
      </c>
      <c r="H585" s="23" t="s">
        <v>702</v>
      </c>
      <c r="I585" s="23" t="s">
        <v>697</v>
      </c>
      <c r="J585" s="23" t="s">
        <v>697</v>
      </c>
      <c r="K585" s="23" t="s">
        <v>697</v>
      </c>
      <c r="L585" s="23" t="s">
        <v>697</v>
      </c>
      <c r="M585" s="23" t="s">
        <v>697</v>
      </c>
      <c r="N585" s="23" t="s">
        <v>697</v>
      </c>
      <c r="O585" s="23" t="s">
        <v>697</v>
      </c>
      <c r="P585" s="23" t="s">
        <v>697</v>
      </c>
      <c r="Q585" s="27">
        <v>0</v>
      </c>
      <c r="R585" s="27" t="s">
        <v>704</v>
      </c>
      <c r="S585" s="27" t="s">
        <v>698</v>
      </c>
      <c r="T585" s="81" t="s">
        <v>694</v>
      </c>
      <c r="U585" s="28"/>
      <c r="V585" s="27" t="s">
        <v>608</v>
      </c>
      <c r="W585" s="27" t="s">
        <v>905</v>
      </c>
      <c r="X585" s="27"/>
      <c r="Y585" s="27"/>
      <c r="Z585" s="27"/>
      <c r="AA585" s="27" t="s">
        <v>2510</v>
      </c>
      <c r="AB585" s="27"/>
      <c r="AC585" s="27"/>
      <c r="AD585" s="27"/>
      <c r="AE585" s="27"/>
      <c r="AF585" s="27"/>
      <c r="AG585" s="27"/>
      <c r="AH585" s="27"/>
      <c r="AI585" s="27" t="s">
        <v>2538</v>
      </c>
      <c r="AJ585" s="28" t="s">
        <v>704</v>
      </c>
      <c r="AK585" s="27" t="s">
        <v>704</v>
      </c>
      <c r="AL585" s="27" t="s">
        <v>704</v>
      </c>
      <c r="AM585" s="27" t="s">
        <v>704</v>
      </c>
      <c r="AN585" s="27" t="s">
        <v>704</v>
      </c>
      <c r="AO585" s="27" t="s">
        <v>704</v>
      </c>
      <c r="AP585" s="27" t="s">
        <v>704</v>
      </c>
      <c r="AQ585" s="27" t="s">
        <v>704</v>
      </c>
      <c r="AR585" s="27" t="s">
        <v>704</v>
      </c>
      <c r="AS585" s="27" t="s">
        <v>704</v>
      </c>
      <c r="AT585" s="27" t="s">
        <v>704</v>
      </c>
      <c r="AU585" s="27" t="s">
        <v>704</v>
      </c>
      <c r="AV585" s="27" t="s">
        <v>704</v>
      </c>
      <c r="AW585" s="27" t="s">
        <v>704</v>
      </c>
      <c r="AX585" s="27" t="s">
        <v>704</v>
      </c>
      <c r="AY585" s="27" t="s">
        <v>704</v>
      </c>
      <c r="AZ585" s="27" t="s">
        <v>704</v>
      </c>
      <c r="BA585" s="27" t="s">
        <v>704</v>
      </c>
      <c r="BB585" s="27" t="s">
        <v>704</v>
      </c>
      <c r="BC585" s="27" t="s">
        <v>704</v>
      </c>
      <c r="BD585" s="27" t="s">
        <v>704</v>
      </c>
      <c r="BE585" s="27" t="s">
        <v>704</v>
      </c>
      <c r="BF585" s="27" t="s">
        <v>704</v>
      </c>
      <c r="BG585" s="27" t="s">
        <v>704</v>
      </c>
      <c r="BH585" s="27" t="s">
        <v>704</v>
      </c>
      <c r="BI585" s="27" t="s">
        <v>704</v>
      </c>
      <c r="BJ585" s="27" t="s">
        <v>704</v>
      </c>
      <c r="BK585" s="27" t="s">
        <v>704</v>
      </c>
      <c r="BL585" s="27" t="s">
        <v>704</v>
      </c>
      <c r="BM585" s="27" t="s">
        <v>704</v>
      </c>
      <c r="BN585" s="27" t="s">
        <v>704</v>
      </c>
      <c r="BO585" s="27" t="s">
        <v>704</v>
      </c>
      <c r="BP585" s="27" t="s">
        <v>704</v>
      </c>
      <c r="BQ585" s="27" t="s">
        <v>704</v>
      </c>
      <c r="BR585" s="27" t="s">
        <v>704</v>
      </c>
      <c r="BS585" s="27" t="s">
        <v>704</v>
      </c>
      <c r="BT585" s="27" t="s">
        <v>704</v>
      </c>
      <c r="BU585" s="27" t="s">
        <v>704</v>
      </c>
      <c r="BV585" s="27" t="s">
        <v>704</v>
      </c>
      <c r="BW585" s="27" t="s">
        <v>704</v>
      </c>
      <c r="BX585" s="27" t="s">
        <v>704</v>
      </c>
      <c r="BY585" s="27" t="s">
        <v>704</v>
      </c>
      <c r="BZ585" s="27" t="s">
        <v>704</v>
      </c>
      <c r="CA585" s="27" t="s">
        <v>704</v>
      </c>
      <c r="CB585" s="27" t="s">
        <v>704</v>
      </c>
      <c r="CC585" s="27" t="s">
        <v>704</v>
      </c>
      <c r="CD585" s="27" t="s">
        <v>704</v>
      </c>
      <c r="CE585" s="27" t="s">
        <v>704</v>
      </c>
      <c r="CF585" s="27" t="s">
        <v>704</v>
      </c>
      <c r="CG585" s="27" t="s">
        <v>704</v>
      </c>
      <c r="CH585" s="27" t="s">
        <v>704</v>
      </c>
      <c r="CI585" s="27" t="s">
        <v>704</v>
      </c>
      <c r="CJ585" s="27" t="s">
        <v>704</v>
      </c>
      <c r="CK585" s="27" t="s">
        <v>704</v>
      </c>
      <c r="CL585" s="27" t="s">
        <v>704</v>
      </c>
      <c r="CM585" s="27" t="s">
        <v>704</v>
      </c>
      <c r="CN585" s="27" t="s">
        <v>704</v>
      </c>
      <c r="CO585" s="27" t="s">
        <v>704</v>
      </c>
      <c r="CP585" s="27" t="s">
        <v>704</v>
      </c>
      <c r="CQ585" s="27" t="s">
        <v>704</v>
      </c>
      <c r="CR585" s="27" t="s">
        <v>704</v>
      </c>
      <c r="CS585" s="27" t="s">
        <v>704</v>
      </c>
      <c r="CT585" s="27" t="s">
        <v>704</v>
      </c>
      <c r="CU585" s="27" t="s">
        <v>704</v>
      </c>
      <c r="CV585" s="27" t="s">
        <v>704</v>
      </c>
      <c r="CW585" s="27" t="s">
        <v>704</v>
      </c>
      <c r="CX585" s="27" t="s">
        <v>704</v>
      </c>
      <c r="CY585" s="27" t="s">
        <v>704</v>
      </c>
      <c r="CZ585" s="27" t="s">
        <v>704</v>
      </c>
      <c r="DA585" s="27" t="s">
        <v>704</v>
      </c>
      <c r="DB585" s="27" t="s">
        <v>704</v>
      </c>
      <c r="DC585" s="27" t="s">
        <v>704</v>
      </c>
      <c r="DD585" s="27" t="s">
        <v>704</v>
      </c>
      <c r="DE585" s="27" t="s">
        <v>704</v>
      </c>
      <c r="DF585" s="27" t="s">
        <v>704</v>
      </c>
      <c r="DG585" s="27" t="s">
        <v>704</v>
      </c>
      <c r="DH585" s="27" t="s">
        <v>704</v>
      </c>
      <c r="DI585" s="27" t="s">
        <v>704</v>
      </c>
      <c r="DJ585" s="27" t="s">
        <v>704</v>
      </c>
      <c r="DK585" s="27" t="s">
        <v>704</v>
      </c>
      <c r="DL585" s="27" t="s">
        <v>704</v>
      </c>
      <c r="DM585" s="27" t="s">
        <v>704</v>
      </c>
      <c r="DN585" s="27" t="s">
        <v>704</v>
      </c>
      <c r="DO585" s="27" t="s">
        <v>704</v>
      </c>
      <c r="DP585" s="27" t="s">
        <v>704</v>
      </c>
      <c r="DQ585" s="27" t="s">
        <v>704</v>
      </c>
      <c r="DR585" s="27" t="s">
        <v>704</v>
      </c>
      <c r="DS585" s="27"/>
      <c r="DT585" s="27" t="s">
        <v>704</v>
      </c>
      <c r="DU585" s="27" t="s">
        <v>704</v>
      </c>
      <c r="DV585" s="27" t="s">
        <v>704</v>
      </c>
      <c r="DW585" s="27" t="s">
        <v>704</v>
      </c>
      <c r="DX585" s="27" t="s">
        <v>704</v>
      </c>
      <c r="DY585" s="27" t="s">
        <v>704</v>
      </c>
      <c r="DZ585" s="27" t="s">
        <v>704</v>
      </c>
      <c r="EA585" s="27" t="s">
        <v>704</v>
      </c>
      <c r="EB585" s="27" t="s">
        <v>704</v>
      </c>
      <c r="EC585" s="27" t="s">
        <v>704</v>
      </c>
      <c r="ED585" s="27" t="s">
        <v>704</v>
      </c>
      <c r="EE585" s="27" t="s">
        <v>704</v>
      </c>
      <c r="EF585" s="27" t="s">
        <v>704</v>
      </c>
      <c r="EG585" s="27" t="s">
        <v>694</v>
      </c>
      <c r="EH585" s="27" t="s">
        <v>704</v>
      </c>
      <c r="EI585" s="27" t="s">
        <v>704</v>
      </c>
      <c r="EJ585" s="27" t="s">
        <v>704</v>
      </c>
      <c r="EK585" s="27" t="s">
        <v>704</v>
      </c>
      <c r="EL585" s="27" t="s">
        <v>704</v>
      </c>
      <c r="EM585" s="27" t="s">
        <v>704</v>
      </c>
      <c r="EN585" s="27" t="s">
        <v>704</v>
      </c>
      <c r="EO585" s="27" t="s">
        <v>704</v>
      </c>
      <c r="EP585" s="27" t="s">
        <v>704</v>
      </c>
      <c r="EQ585" s="27" t="s">
        <v>704</v>
      </c>
      <c r="ER585" s="27" t="s">
        <v>704</v>
      </c>
      <c r="ES585" s="27" t="s">
        <v>704</v>
      </c>
      <c r="ET585" s="27" t="s">
        <v>704</v>
      </c>
      <c r="EU585" s="27" t="s">
        <v>704</v>
      </c>
      <c r="EV585" s="27" t="s">
        <v>704</v>
      </c>
      <c r="EW585" s="27" t="s">
        <v>704</v>
      </c>
      <c r="EX585" s="27" t="s">
        <v>704</v>
      </c>
      <c r="EY585" s="27" t="s">
        <v>704</v>
      </c>
      <c r="EZ585" s="27" t="s">
        <v>704</v>
      </c>
      <c r="FA585" s="27" t="s">
        <v>704</v>
      </c>
      <c r="FB585" s="27" t="s">
        <v>704</v>
      </c>
      <c r="FC585" s="27" t="s">
        <v>704</v>
      </c>
      <c r="FD585" s="27" t="s">
        <v>704</v>
      </c>
      <c r="FE585" s="27" t="s">
        <v>694</v>
      </c>
      <c r="FF585" s="27" t="s">
        <v>704</v>
      </c>
      <c r="FG585" s="27" t="s">
        <v>704</v>
      </c>
      <c r="FH585" s="27" t="s">
        <v>704</v>
      </c>
      <c r="FI585" s="27" t="s">
        <v>704</v>
      </c>
      <c r="FJ585" s="27" t="s">
        <v>694</v>
      </c>
      <c r="FK585" s="27" t="s">
        <v>704</v>
      </c>
      <c r="FL585" s="27" t="s">
        <v>704</v>
      </c>
      <c r="FM585" s="27" t="s">
        <v>704</v>
      </c>
      <c r="FN585" s="27" t="s">
        <v>694</v>
      </c>
      <c r="FO585" s="72" t="s">
        <v>1175</v>
      </c>
      <c r="FP585" s="72" t="s">
        <v>698</v>
      </c>
      <c r="FQ585" s="72" t="s">
        <v>1176</v>
      </c>
      <c r="FR585" s="72" t="s">
        <v>2116</v>
      </c>
      <c r="FS585" s="72" t="s">
        <v>1178</v>
      </c>
      <c r="FT585" s="72" t="s">
        <v>698</v>
      </c>
      <c r="FU585" s="72" t="s">
        <v>698</v>
      </c>
      <c r="FV585" s="72" t="s">
        <v>698</v>
      </c>
      <c r="FW585" s="78" t="s">
        <v>698</v>
      </c>
      <c r="FX585" s="78" t="s">
        <v>698</v>
      </c>
      <c r="FY585" s="72" t="s">
        <v>698</v>
      </c>
      <c r="FZ585" s="90"/>
      <c r="GA585" s="90"/>
      <c r="GB585" s="90"/>
      <c r="GC585" s="90"/>
      <c r="GD585" s="90"/>
      <c r="GE585" s="90"/>
      <c r="GF585" s="90"/>
      <c r="GG585" s="90"/>
      <c r="GH585" s="105" t="s">
        <v>1179</v>
      </c>
      <c r="GI585" s="106"/>
      <c r="GJ585" s="27"/>
      <c r="GK585" s="28"/>
      <c r="GL585" s="27"/>
    </row>
    <row r="586" spans="1:194" x14ac:dyDescent="0.25">
      <c r="A586" s="71" t="str">
        <f t="shared" ref="A586:A588" si="61">CONCATENATE($W$7,": ",$X$444," - ",$Y$568,": ",$Z$584," - ",AA586)</f>
        <v>Expenditure: Operational Cost - Travel and Subsistence: Foreign - Daily Allowance</v>
      </c>
      <c r="B586" s="27" t="s">
        <v>2209</v>
      </c>
      <c r="C586" s="27" t="str">
        <f t="shared" si="60"/>
        <v>IE010058002002000000000000000000000000</v>
      </c>
      <c r="D586" s="23" t="s">
        <v>1166</v>
      </c>
      <c r="E586" s="23" t="s">
        <v>724</v>
      </c>
      <c r="F586" s="23" t="s">
        <v>1053</v>
      </c>
      <c r="G586" s="23" t="s">
        <v>707</v>
      </c>
      <c r="H586" s="23" t="s">
        <v>707</v>
      </c>
      <c r="I586" s="23" t="s">
        <v>697</v>
      </c>
      <c r="J586" s="23" t="s">
        <v>697</v>
      </c>
      <c r="K586" s="23" t="s">
        <v>697</v>
      </c>
      <c r="L586" s="23" t="s">
        <v>697</v>
      </c>
      <c r="M586" s="23" t="s">
        <v>697</v>
      </c>
      <c r="N586" s="23" t="s">
        <v>697</v>
      </c>
      <c r="O586" s="23" t="s">
        <v>697</v>
      </c>
      <c r="P586" s="23" t="s">
        <v>697</v>
      </c>
      <c r="Q586" s="27">
        <v>0</v>
      </c>
      <c r="R586" s="27" t="s">
        <v>704</v>
      </c>
      <c r="S586" s="27" t="s">
        <v>698</v>
      </c>
      <c r="T586" s="81" t="s">
        <v>694</v>
      </c>
      <c r="U586" s="28"/>
      <c r="V586" s="27" t="s">
        <v>594</v>
      </c>
      <c r="W586" s="27" t="s">
        <v>905</v>
      </c>
      <c r="X586" s="27"/>
      <c r="Y586" s="27"/>
      <c r="Z586" s="27"/>
      <c r="AA586" s="27" t="s">
        <v>2513</v>
      </c>
      <c r="AB586" s="27"/>
      <c r="AC586" s="27"/>
      <c r="AD586" s="27"/>
      <c r="AE586" s="27"/>
      <c r="AF586" s="27"/>
      <c r="AG586" s="27"/>
      <c r="AH586" s="27"/>
      <c r="AI586" s="27" t="s">
        <v>2539</v>
      </c>
      <c r="AJ586" s="28" t="s">
        <v>704</v>
      </c>
      <c r="AK586" s="27" t="s">
        <v>704</v>
      </c>
      <c r="AL586" s="27" t="s">
        <v>704</v>
      </c>
      <c r="AM586" s="27" t="s">
        <v>704</v>
      </c>
      <c r="AN586" s="27" t="s">
        <v>704</v>
      </c>
      <c r="AO586" s="27" t="s">
        <v>704</v>
      </c>
      <c r="AP586" s="27" t="s">
        <v>704</v>
      </c>
      <c r="AQ586" s="27" t="s">
        <v>704</v>
      </c>
      <c r="AR586" s="27" t="s">
        <v>704</v>
      </c>
      <c r="AS586" s="27" t="s">
        <v>704</v>
      </c>
      <c r="AT586" s="27" t="s">
        <v>704</v>
      </c>
      <c r="AU586" s="27" t="s">
        <v>704</v>
      </c>
      <c r="AV586" s="27" t="s">
        <v>704</v>
      </c>
      <c r="AW586" s="27" t="s">
        <v>704</v>
      </c>
      <c r="AX586" s="27" t="s">
        <v>704</v>
      </c>
      <c r="AY586" s="27" t="s">
        <v>704</v>
      </c>
      <c r="AZ586" s="27" t="s">
        <v>704</v>
      </c>
      <c r="BA586" s="27" t="s">
        <v>704</v>
      </c>
      <c r="BB586" s="27" t="s">
        <v>704</v>
      </c>
      <c r="BC586" s="27" t="s">
        <v>704</v>
      </c>
      <c r="BD586" s="27" t="s">
        <v>704</v>
      </c>
      <c r="BE586" s="27" t="s">
        <v>704</v>
      </c>
      <c r="BF586" s="27" t="s">
        <v>704</v>
      </c>
      <c r="BG586" s="27" t="s">
        <v>704</v>
      </c>
      <c r="BH586" s="27" t="s">
        <v>704</v>
      </c>
      <c r="BI586" s="27" t="s">
        <v>704</v>
      </c>
      <c r="BJ586" s="27" t="s">
        <v>704</v>
      </c>
      <c r="BK586" s="27" t="s">
        <v>704</v>
      </c>
      <c r="BL586" s="27" t="s">
        <v>704</v>
      </c>
      <c r="BM586" s="27" t="s">
        <v>704</v>
      </c>
      <c r="BN586" s="27" t="s">
        <v>704</v>
      </c>
      <c r="BO586" s="27" t="s">
        <v>704</v>
      </c>
      <c r="BP586" s="27" t="s">
        <v>704</v>
      </c>
      <c r="BQ586" s="27" t="s">
        <v>704</v>
      </c>
      <c r="BR586" s="27" t="s">
        <v>704</v>
      </c>
      <c r="BS586" s="27" t="s">
        <v>704</v>
      </c>
      <c r="BT586" s="27" t="s">
        <v>704</v>
      </c>
      <c r="BU586" s="27" t="s">
        <v>704</v>
      </c>
      <c r="BV586" s="27" t="s">
        <v>704</v>
      </c>
      <c r="BW586" s="27" t="s">
        <v>704</v>
      </c>
      <c r="BX586" s="27" t="s">
        <v>704</v>
      </c>
      <c r="BY586" s="27" t="s">
        <v>704</v>
      </c>
      <c r="BZ586" s="27" t="s">
        <v>704</v>
      </c>
      <c r="CA586" s="27" t="s">
        <v>704</v>
      </c>
      <c r="CB586" s="27" t="s">
        <v>704</v>
      </c>
      <c r="CC586" s="27" t="s">
        <v>704</v>
      </c>
      <c r="CD586" s="27" t="s">
        <v>704</v>
      </c>
      <c r="CE586" s="27" t="s">
        <v>704</v>
      </c>
      <c r="CF586" s="27" t="s">
        <v>704</v>
      </c>
      <c r="CG586" s="27" t="s">
        <v>704</v>
      </c>
      <c r="CH586" s="27" t="s">
        <v>704</v>
      </c>
      <c r="CI586" s="27" t="s">
        <v>704</v>
      </c>
      <c r="CJ586" s="27" t="s">
        <v>704</v>
      </c>
      <c r="CK586" s="27" t="s">
        <v>704</v>
      </c>
      <c r="CL586" s="27" t="s">
        <v>704</v>
      </c>
      <c r="CM586" s="27" t="s">
        <v>704</v>
      </c>
      <c r="CN586" s="27" t="s">
        <v>704</v>
      </c>
      <c r="CO586" s="27" t="s">
        <v>704</v>
      </c>
      <c r="CP586" s="27" t="s">
        <v>704</v>
      </c>
      <c r="CQ586" s="27" t="s">
        <v>704</v>
      </c>
      <c r="CR586" s="27" t="s">
        <v>704</v>
      </c>
      <c r="CS586" s="27" t="s">
        <v>704</v>
      </c>
      <c r="CT586" s="27" t="s">
        <v>704</v>
      </c>
      <c r="CU586" s="27" t="s">
        <v>704</v>
      </c>
      <c r="CV586" s="27" t="s">
        <v>704</v>
      </c>
      <c r="CW586" s="27" t="s">
        <v>704</v>
      </c>
      <c r="CX586" s="27" t="s">
        <v>704</v>
      </c>
      <c r="CY586" s="27" t="s">
        <v>704</v>
      </c>
      <c r="CZ586" s="27" t="s">
        <v>704</v>
      </c>
      <c r="DA586" s="27" t="s">
        <v>704</v>
      </c>
      <c r="DB586" s="27" t="s">
        <v>704</v>
      </c>
      <c r="DC586" s="27" t="s">
        <v>704</v>
      </c>
      <c r="DD586" s="27" t="s">
        <v>704</v>
      </c>
      <c r="DE586" s="27" t="s">
        <v>704</v>
      </c>
      <c r="DF586" s="27" t="s">
        <v>704</v>
      </c>
      <c r="DG586" s="27" t="s">
        <v>704</v>
      </c>
      <c r="DH586" s="27" t="s">
        <v>704</v>
      </c>
      <c r="DI586" s="27" t="s">
        <v>704</v>
      </c>
      <c r="DJ586" s="27" t="s">
        <v>704</v>
      </c>
      <c r="DK586" s="27" t="s">
        <v>704</v>
      </c>
      <c r="DL586" s="27" t="s">
        <v>704</v>
      </c>
      <c r="DM586" s="27" t="s">
        <v>704</v>
      </c>
      <c r="DN586" s="27" t="s">
        <v>704</v>
      </c>
      <c r="DO586" s="27" t="s">
        <v>704</v>
      </c>
      <c r="DP586" s="27" t="s">
        <v>704</v>
      </c>
      <c r="DQ586" s="27" t="s">
        <v>704</v>
      </c>
      <c r="DR586" s="27" t="s">
        <v>704</v>
      </c>
      <c r="DS586" s="27"/>
      <c r="DT586" s="27" t="s">
        <v>704</v>
      </c>
      <c r="DU586" s="27" t="s">
        <v>704</v>
      </c>
      <c r="DV586" s="27" t="s">
        <v>704</v>
      </c>
      <c r="DW586" s="27" t="s">
        <v>704</v>
      </c>
      <c r="DX586" s="27" t="s">
        <v>704</v>
      </c>
      <c r="DY586" s="27" t="s">
        <v>704</v>
      </c>
      <c r="DZ586" s="27" t="s">
        <v>704</v>
      </c>
      <c r="EA586" s="27" t="s">
        <v>704</v>
      </c>
      <c r="EB586" s="27" t="s">
        <v>704</v>
      </c>
      <c r="EC586" s="27" t="s">
        <v>704</v>
      </c>
      <c r="ED586" s="27" t="s">
        <v>704</v>
      </c>
      <c r="EE586" s="27" t="s">
        <v>704</v>
      </c>
      <c r="EF586" s="27" t="s">
        <v>704</v>
      </c>
      <c r="EG586" s="27" t="s">
        <v>694</v>
      </c>
      <c r="EH586" s="27" t="s">
        <v>704</v>
      </c>
      <c r="EI586" s="27" t="s">
        <v>704</v>
      </c>
      <c r="EJ586" s="27" t="s">
        <v>704</v>
      </c>
      <c r="EK586" s="27" t="s">
        <v>704</v>
      </c>
      <c r="EL586" s="27" t="s">
        <v>704</v>
      </c>
      <c r="EM586" s="27" t="s">
        <v>704</v>
      </c>
      <c r="EN586" s="27" t="s">
        <v>704</v>
      </c>
      <c r="EO586" s="27" t="s">
        <v>704</v>
      </c>
      <c r="EP586" s="27" t="s">
        <v>704</v>
      </c>
      <c r="EQ586" s="27" t="s">
        <v>704</v>
      </c>
      <c r="ER586" s="27" t="s">
        <v>704</v>
      </c>
      <c r="ES586" s="27" t="s">
        <v>704</v>
      </c>
      <c r="ET586" s="27" t="s">
        <v>704</v>
      </c>
      <c r="EU586" s="27" t="s">
        <v>704</v>
      </c>
      <c r="EV586" s="27" t="s">
        <v>704</v>
      </c>
      <c r="EW586" s="27" t="s">
        <v>704</v>
      </c>
      <c r="EX586" s="27" t="s">
        <v>704</v>
      </c>
      <c r="EY586" s="27" t="s">
        <v>704</v>
      </c>
      <c r="EZ586" s="27" t="s">
        <v>704</v>
      </c>
      <c r="FA586" s="27" t="s">
        <v>704</v>
      </c>
      <c r="FB586" s="27" t="s">
        <v>704</v>
      </c>
      <c r="FC586" s="27" t="s">
        <v>704</v>
      </c>
      <c r="FD586" s="27" t="s">
        <v>704</v>
      </c>
      <c r="FE586" s="27" t="s">
        <v>694</v>
      </c>
      <c r="FF586" s="27" t="s">
        <v>704</v>
      </c>
      <c r="FG586" s="27" t="s">
        <v>704</v>
      </c>
      <c r="FH586" s="27" t="s">
        <v>704</v>
      </c>
      <c r="FI586" s="27" t="s">
        <v>704</v>
      </c>
      <c r="FJ586" s="27" t="s">
        <v>694</v>
      </c>
      <c r="FK586" s="27" t="s">
        <v>704</v>
      </c>
      <c r="FL586" s="27" t="s">
        <v>704</v>
      </c>
      <c r="FM586" s="27" t="s">
        <v>704</v>
      </c>
      <c r="FN586" s="27" t="s">
        <v>694</v>
      </c>
      <c r="FO586" s="72" t="s">
        <v>1175</v>
      </c>
      <c r="FP586" s="72" t="s">
        <v>698</v>
      </c>
      <c r="FQ586" s="72" t="s">
        <v>1176</v>
      </c>
      <c r="FR586" s="72" t="s">
        <v>2116</v>
      </c>
      <c r="FS586" s="72" t="s">
        <v>1178</v>
      </c>
      <c r="FT586" s="72" t="s">
        <v>698</v>
      </c>
      <c r="FU586" s="72" t="s">
        <v>698</v>
      </c>
      <c r="FV586" s="72" t="s">
        <v>698</v>
      </c>
      <c r="FW586" s="78" t="s">
        <v>698</v>
      </c>
      <c r="FX586" s="78" t="s">
        <v>698</v>
      </c>
      <c r="FY586" s="72" t="s">
        <v>698</v>
      </c>
      <c r="FZ586" s="90"/>
      <c r="GA586" s="90"/>
      <c r="GB586" s="90"/>
      <c r="GC586" s="90"/>
      <c r="GD586" s="90"/>
      <c r="GE586" s="90"/>
      <c r="GF586" s="90"/>
      <c r="GG586" s="90"/>
      <c r="GH586" s="105" t="s">
        <v>1179</v>
      </c>
      <c r="GI586" s="106"/>
      <c r="GJ586" s="27"/>
      <c r="GK586" s="28"/>
      <c r="GL586" s="27"/>
    </row>
    <row r="587" spans="1:194" x14ac:dyDescent="0.25">
      <c r="A587" s="71" t="str">
        <f t="shared" si="61"/>
        <v>Expenditure: Operational Cost - Travel and Subsistence: Foreign - Food and Beverage</v>
      </c>
      <c r="B587" s="27" t="s">
        <v>2209</v>
      </c>
      <c r="C587" s="27" t="str">
        <f t="shared" si="60"/>
        <v>IE010058002003000000000000000000000000</v>
      </c>
      <c r="D587" s="23" t="s">
        <v>1166</v>
      </c>
      <c r="E587" s="23" t="s">
        <v>724</v>
      </c>
      <c r="F587" s="23" t="s">
        <v>1053</v>
      </c>
      <c r="G587" s="23" t="s">
        <v>707</v>
      </c>
      <c r="H587" s="23" t="s">
        <v>710</v>
      </c>
      <c r="I587" s="23" t="s">
        <v>697</v>
      </c>
      <c r="J587" s="23" t="s">
        <v>697</v>
      </c>
      <c r="K587" s="23" t="s">
        <v>697</v>
      </c>
      <c r="L587" s="23" t="s">
        <v>697</v>
      </c>
      <c r="M587" s="23" t="s">
        <v>697</v>
      </c>
      <c r="N587" s="23" t="s">
        <v>697</v>
      </c>
      <c r="O587" s="23" t="s">
        <v>697</v>
      </c>
      <c r="P587" s="23" t="s">
        <v>697</v>
      </c>
      <c r="Q587" s="27">
        <v>0</v>
      </c>
      <c r="R587" s="27" t="s">
        <v>704</v>
      </c>
      <c r="S587" s="27" t="s">
        <v>698</v>
      </c>
      <c r="T587" s="81" t="s">
        <v>694</v>
      </c>
      <c r="U587" s="28"/>
      <c r="V587" s="27" t="s">
        <v>595</v>
      </c>
      <c r="W587" s="27" t="s">
        <v>905</v>
      </c>
      <c r="X587" s="27"/>
      <c r="Y587" s="27"/>
      <c r="Z587" s="27"/>
      <c r="AA587" s="27" t="s">
        <v>2540</v>
      </c>
      <c r="AB587" s="27"/>
      <c r="AC587" s="27"/>
      <c r="AD587" s="27"/>
      <c r="AE587" s="27"/>
      <c r="AF587" s="27"/>
      <c r="AG587" s="27"/>
      <c r="AH587" s="27"/>
      <c r="AI587" s="27" t="s">
        <v>2541</v>
      </c>
      <c r="AJ587" s="28" t="s">
        <v>704</v>
      </c>
      <c r="AK587" s="27" t="s">
        <v>704</v>
      </c>
      <c r="AL587" s="27" t="s">
        <v>704</v>
      </c>
      <c r="AM587" s="27" t="s">
        <v>704</v>
      </c>
      <c r="AN587" s="27" t="s">
        <v>704</v>
      </c>
      <c r="AO587" s="27" t="s">
        <v>704</v>
      </c>
      <c r="AP587" s="27" t="s">
        <v>704</v>
      </c>
      <c r="AQ587" s="27" t="s">
        <v>704</v>
      </c>
      <c r="AR587" s="27" t="s">
        <v>704</v>
      </c>
      <c r="AS587" s="27" t="s">
        <v>704</v>
      </c>
      <c r="AT587" s="27" t="s">
        <v>704</v>
      </c>
      <c r="AU587" s="27" t="s">
        <v>704</v>
      </c>
      <c r="AV587" s="27" t="s">
        <v>704</v>
      </c>
      <c r="AW587" s="27" t="s">
        <v>704</v>
      </c>
      <c r="AX587" s="27" t="s">
        <v>704</v>
      </c>
      <c r="AY587" s="27" t="s">
        <v>704</v>
      </c>
      <c r="AZ587" s="27" t="s">
        <v>704</v>
      </c>
      <c r="BA587" s="27" t="s">
        <v>704</v>
      </c>
      <c r="BB587" s="27" t="s">
        <v>704</v>
      </c>
      <c r="BC587" s="27" t="s">
        <v>704</v>
      </c>
      <c r="BD587" s="27" t="s">
        <v>704</v>
      </c>
      <c r="BE587" s="27" t="s">
        <v>704</v>
      </c>
      <c r="BF587" s="27" t="s">
        <v>704</v>
      </c>
      <c r="BG587" s="27" t="s">
        <v>704</v>
      </c>
      <c r="BH587" s="27" t="s">
        <v>704</v>
      </c>
      <c r="BI587" s="27" t="s">
        <v>704</v>
      </c>
      <c r="BJ587" s="27" t="s">
        <v>704</v>
      </c>
      <c r="BK587" s="27" t="s">
        <v>704</v>
      </c>
      <c r="BL587" s="27" t="s">
        <v>704</v>
      </c>
      <c r="BM587" s="27" t="s">
        <v>704</v>
      </c>
      <c r="BN587" s="27" t="s">
        <v>704</v>
      </c>
      <c r="BO587" s="27" t="s">
        <v>704</v>
      </c>
      <c r="BP587" s="27" t="s">
        <v>704</v>
      </c>
      <c r="BQ587" s="27" t="s">
        <v>704</v>
      </c>
      <c r="BR587" s="27" t="s">
        <v>704</v>
      </c>
      <c r="BS587" s="27" t="s">
        <v>704</v>
      </c>
      <c r="BT587" s="27" t="s">
        <v>704</v>
      </c>
      <c r="BU587" s="27" t="s">
        <v>704</v>
      </c>
      <c r="BV587" s="27" t="s">
        <v>704</v>
      </c>
      <c r="BW587" s="27" t="s">
        <v>704</v>
      </c>
      <c r="BX587" s="27" t="s">
        <v>704</v>
      </c>
      <c r="BY587" s="27" t="s">
        <v>704</v>
      </c>
      <c r="BZ587" s="27" t="s">
        <v>704</v>
      </c>
      <c r="CA587" s="27" t="s">
        <v>704</v>
      </c>
      <c r="CB587" s="27" t="s">
        <v>704</v>
      </c>
      <c r="CC587" s="27" t="s">
        <v>704</v>
      </c>
      <c r="CD587" s="27" t="s">
        <v>704</v>
      </c>
      <c r="CE587" s="27" t="s">
        <v>704</v>
      </c>
      <c r="CF587" s="27" t="s">
        <v>704</v>
      </c>
      <c r="CG587" s="27" t="s">
        <v>704</v>
      </c>
      <c r="CH587" s="27" t="s">
        <v>704</v>
      </c>
      <c r="CI587" s="27" t="s">
        <v>704</v>
      </c>
      <c r="CJ587" s="27" t="s">
        <v>704</v>
      </c>
      <c r="CK587" s="27" t="s">
        <v>704</v>
      </c>
      <c r="CL587" s="27" t="s">
        <v>704</v>
      </c>
      <c r="CM587" s="27" t="s">
        <v>704</v>
      </c>
      <c r="CN587" s="27" t="s">
        <v>704</v>
      </c>
      <c r="CO587" s="27" t="s">
        <v>704</v>
      </c>
      <c r="CP587" s="27" t="s">
        <v>704</v>
      </c>
      <c r="CQ587" s="27" t="s">
        <v>704</v>
      </c>
      <c r="CR587" s="27" t="s">
        <v>704</v>
      </c>
      <c r="CS587" s="27" t="s">
        <v>704</v>
      </c>
      <c r="CT587" s="27" t="s">
        <v>704</v>
      </c>
      <c r="CU587" s="27" t="s">
        <v>704</v>
      </c>
      <c r="CV587" s="27" t="s">
        <v>704</v>
      </c>
      <c r="CW587" s="27" t="s">
        <v>704</v>
      </c>
      <c r="CX587" s="27" t="s">
        <v>704</v>
      </c>
      <c r="CY587" s="27" t="s">
        <v>704</v>
      </c>
      <c r="CZ587" s="27" t="s">
        <v>704</v>
      </c>
      <c r="DA587" s="27" t="s">
        <v>704</v>
      </c>
      <c r="DB587" s="27" t="s">
        <v>704</v>
      </c>
      <c r="DC587" s="27" t="s">
        <v>704</v>
      </c>
      <c r="DD587" s="27" t="s">
        <v>704</v>
      </c>
      <c r="DE587" s="27" t="s">
        <v>704</v>
      </c>
      <c r="DF587" s="27" t="s">
        <v>704</v>
      </c>
      <c r="DG587" s="27" t="s">
        <v>704</v>
      </c>
      <c r="DH587" s="27" t="s">
        <v>704</v>
      </c>
      <c r="DI587" s="27" t="s">
        <v>704</v>
      </c>
      <c r="DJ587" s="27" t="s">
        <v>704</v>
      </c>
      <c r="DK587" s="27" t="s">
        <v>704</v>
      </c>
      <c r="DL587" s="27" t="s">
        <v>704</v>
      </c>
      <c r="DM587" s="27" t="s">
        <v>704</v>
      </c>
      <c r="DN587" s="27" t="s">
        <v>704</v>
      </c>
      <c r="DO587" s="27" t="s">
        <v>704</v>
      </c>
      <c r="DP587" s="27" t="s">
        <v>704</v>
      </c>
      <c r="DQ587" s="27" t="s">
        <v>704</v>
      </c>
      <c r="DR587" s="27" t="s">
        <v>704</v>
      </c>
      <c r="DS587" s="27"/>
      <c r="DT587" s="27" t="s">
        <v>704</v>
      </c>
      <c r="DU587" s="27" t="s">
        <v>704</v>
      </c>
      <c r="DV587" s="27" t="s">
        <v>704</v>
      </c>
      <c r="DW587" s="27" t="s">
        <v>704</v>
      </c>
      <c r="DX587" s="27" t="s">
        <v>704</v>
      </c>
      <c r="DY587" s="27" t="s">
        <v>704</v>
      </c>
      <c r="DZ587" s="27" t="s">
        <v>704</v>
      </c>
      <c r="EA587" s="27" t="s">
        <v>704</v>
      </c>
      <c r="EB587" s="27" t="s">
        <v>704</v>
      </c>
      <c r="EC587" s="27" t="s">
        <v>704</v>
      </c>
      <c r="ED587" s="27" t="s">
        <v>704</v>
      </c>
      <c r="EE587" s="27" t="s">
        <v>704</v>
      </c>
      <c r="EF587" s="27" t="s">
        <v>704</v>
      </c>
      <c r="EG587" s="27" t="s">
        <v>694</v>
      </c>
      <c r="EH587" s="27" t="s">
        <v>704</v>
      </c>
      <c r="EI587" s="27" t="s">
        <v>704</v>
      </c>
      <c r="EJ587" s="27" t="s">
        <v>704</v>
      </c>
      <c r="EK587" s="27" t="s">
        <v>704</v>
      </c>
      <c r="EL587" s="27" t="s">
        <v>704</v>
      </c>
      <c r="EM587" s="27" t="s">
        <v>704</v>
      </c>
      <c r="EN587" s="27" t="s">
        <v>704</v>
      </c>
      <c r="EO587" s="27" t="s">
        <v>704</v>
      </c>
      <c r="EP587" s="27" t="s">
        <v>704</v>
      </c>
      <c r="EQ587" s="27" t="s">
        <v>704</v>
      </c>
      <c r="ER587" s="27" t="s">
        <v>704</v>
      </c>
      <c r="ES587" s="27" t="s">
        <v>704</v>
      </c>
      <c r="ET587" s="27" t="s">
        <v>704</v>
      </c>
      <c r="EU587" s="27" t="s">
        <v>704</v>
      </c>
      <c r="EV587" s="27" t="s">
        <v>704</v>
      </c>
      <c r="EW587" s="27" t="s">
        <v>704</v>
      </c>
      <c r="EX587" s="27" t="s">
        <v>704</v>
      </c>
      <c r="EY587" s="27" t="s">
        <v>704</v>
      </c>
      <c r="EZ587" s="27" t="s">
        <v>704</v>
      </c>
      <c r="FA587" s="27" t="s">
        <v>704</v>
      </c>
      <c r="FB587" s="27" t="s">
        <v>704</v>
      </c>
      <c r="FC587" s="27" t="s">
        <v>704</v>
      </c>
      <c r="FD587" s="27" t="s">
        <v>704</v>
      </c>
      <c r="FE587" s="27" t="s">
        <v>694</v>
      </c>
      <c r="FF587" s="27" t="s">
        <v>704</v>
      </c>
      <c r="FG587" s="27" t="s">
        <v>704</v>
      </c>
      <c r="FH587" s="27" t="s">
        <v>704</v>
      </c>
      <c r="FI587" s="27" t="s">
        <v>704</v>
      </c>
      <c r="FJ587" s="27" t="s">
        <v>694</v>
      </c>
      <c r="FK587" s="27" t="s">
        <v>704</v>
      </c>
      <c r="FL587" s="27" t="s">
        <v>704</v>
      </c>
      <c r="FM587" s="27" t="s">
        <v>704</v>
      </c>
      <c r="FN587" s="27" t="s">
        <v>694</v>
      </c>
      <c r="FO587" s="72" t="s">
        <v>1175</v>
      </c>
      <c r="FP587" s="72" t="s">
        <v>698</v>
      </c>
      <c r="FQ587" s="72" t="s">
        <v>1176</v>
      </c>
      <c r="FR587" s="72" t="s">
        <v>2116</v>
      </c>
      <c r="FS587" s="72" t="s">
        <v>1178</v>
      </c>
      <c r="FT587" s="72" t="s">
        <v>698</v>
      </c>
      <c r="FU587" s="72" t="s">
        <v>698</v>
      </c>
      <c r="FV587" s="72" t="s">
        <v>698</v>
      </c>
      <c r="FW587" s="78" t="s">
        <v>698</v>
      </c>
      <c r="FX587" s="78" t="s">
        <v>698</v>
      </c>
      <c r="FY587" s="72" t="s">
        <v>698</v>
      </c>
      <c r="FZ587" s="90"/>
      <c r="GA587" s="90"/>
      <c r="GB587" s="90"/>
      <c r="GC587" s="90"/>
      <c r="GD587" s="90"/>
      <c r="GE587" s="90"/>
      <c r="GF587" s="90"/>
      <c r="GG587" s="90"/>
      <c r="GH587" s="105" t="s">
        <v>1179</v>
      </c>
      <c r="GI587" s="106"/>
      <c r="GJ587" s="27"/>
      <c r="GK587" s="28"/>
      <c r="GL587" s="27"/>
    </row>
    <row r="588" spans="1:194" x14ac:dyDescent="0.25">
      <c r="A588" s="71" t="str">
        <f t="shared" si="61"/>
        <v>Expenditure: Operational Cost - Travel and Subsistence: Foreign - Incidental Cost</v>
      </c>
      <c r="B588" s="27" t="s">
        <v>2209</v>
      </c>
      <c r="C588" s="27" t="str">
        <f t="shared" si="60"/>
        <v>IE010058002004000000000000000000000000</v>
      </c>
      <c r="D588" s="23" t="s">
        <v>1166</v>
      </c>
      <c r="E588" s="23" t="s">
        <v>724</v>
      </c>
      <c r="F588" s="23" t="s">
        <v>1053</v>
      </c>
      <c r="G588" s="23" t="s">
        <v>707</v>
      </c>
      <c r="H588" s="23" t="s">
        <v>711</v>
      </c>
      <c r="I588" s="23" t="s">
        <v>697</v>
      </c>
      <c r="J588" s="23" t="s">
        <v>697</v>
      </c>
      <c r="K588" s="23" t="s">
        <v>697</v>
      </c>
      <c r="L588" s="23" t="s">
        <v>697</v>
      </c>
      <c r="M588" s="23" t="s">
        <v>697</v>
      </c>
      <c r="N588" s="23" t="s">
        <v>697</v>
      </c>
      <c r="O588" s="23" t="s">
        <v>697</v>
      </c>
      <c r="P588" s="23" t="s">
        <v>697</v>
      </c>
      <c r="Q588" s="27">
        <v>0</v>
      </c>
      <c r="R588" s="27" t="s">
        <v>704</v>
      </c>
      <c r="S588" s="27" t="s">
        <v>698</v>
      </c>
      <c r="T588" s="81" t="s">
        <v>694</v>
      </c>
      <c r="U588" s="28"/>
      <c r="V588" s="27" t="s">
        <v>609</v>
      </c>
      <c r="W588" s="27" t="s">
        <v>905</v>
      </c>
      <c r="X588" s="27"/>
      <c r="Y588" s="27"/>
      <c r="Z588" s="27"/>
      <c r="AA588" s="27" t="s">
        <v>2517</v>
      </c>
      <c r="AB588" s="27"/>
      <c r="AC588" s="27"/>
      <c r="AD588" s="27"/>
      <c r="AE588" s="27"/>
      <c r="AF588" s="27"/>
      <c r="AG588" s="27"/>
      <c r="AH588" s="27"/>
      <c r="AI588" s="27" t="s">
        <v>2542</v>
      </c>
      <c r="AJ588" s="28" t="s">
        <v>704</v>
      </c>
      <c r="AK588" s="27" t="s">
        <v>704</v>
      </c>
      <c r="AL588" s="27" t="s">
        <v>704</v>
      </c>
      <c r="AM588" s="27" t="s">
        <v>704</v>
      </c>
      <c r="AN588" s="27" t="s">
        <v>704</v>
      </c>
      <c r="AO588" s="27" t="s">
        <v>704</v>
      </c>
      <c r="AP588" s="27" t="s">
        <v>704</v>
      </c>
      <c r="AQ588" s="27" t="s">
        <v>704</v>
      </c>
      <c r="AR588" s="27" t="s">
        <v>704</v>
      </c>
      <c r="AS588" s="27" t="s">
        <v>704</v>
      </c>
      <c r="AT588" s="27" t="s">
        <v>704</v>
      </c>
      <c r="AU588" s="27" t="s">
        <v>704</v>
      </c>
      <c r="AV588" s="27" t="s">
        <v>704</v>
      </c>
      <c r="AW588" s="27" t="s">
        <v>704</v>
      </c>
      <c r="AX588" s="27" t="s">
        <v>704</v>
      </c>
      <c r="AY588" s="27" t="s">
        <v>704</v>
      </c>
      <c r="AZ588" s="27" t="s">
        <v>704</v>
      </c>
      <c r="BA588" s="27" t="s">
        <v>704</v>
      </c>
      <c r="BB588" s="27" t="s">
        <v>704</v>
      </c>
      <c r="BC588" s="27" t="s">
        <v>704</v>
      </c>
      <c r="BD588" s="27" t="s">
        <v>704</v>
      </c>
      <c r="BE588" s="27" t="s">
        <v>704</v>
      </c>
      <c r="BF588" s="27" t="s">
        <v>704</v>
      </c>
      <c r="BG588" s="27" t="s">
        <v>704</v>
      </c>
      <c r="BH588" s="27" t="s">
        <v>704</v>
      </c>
      <c r="BI588" s="27" t="s">
        <v>704</v>
      </c>
      <c r="BJ588" s="27" t="s">
        <v>704</v>
      </c>
      <c r="BK588" s="27" t="s">
        <v>704</v>
      </c>
      <c r="BL588" s="27" t="s">
        <v>704</v>
      </c>
      <c r="BM588" s="27" t="s">
        <v>704</v>
      </c>
      <c r="BN588" s="27" t="s">
        <v>704</v>
      </c>
      <c r="BO588" s="27" t="s">
        <v>704</v>
      </c>
      <c r="BP588" s="27" t="s">
        <v>704</v>
      </c>
      <c r="BQ588" s="27" t="s">
        <v>704</v>
      </c>
      <c r="BR588" s="27" t="s">
        <v>704</v>
      </c>
      <c r="BS588" s="27" t="s">
        <v>704</v>
      </c>
      <c r="BT588" s="27" t="s">
        <v>704</v>
      </c>
      <c r="BU588" s="27" t="s">
        <v>704</v>
      </c>
      <c r="BV588" s="27" t="s">
        <v>704</v>
      </c>
      <c r="BW588" s="27" t="s">
        <v>704</v>
      </c>
      <c r="BX588" s="27" t="s">
        <v>704</v>
      </c>
      <c r="BY588" s="27" t="s">
        <v>704</v>
      </c>
      <c r="BZ588" s="27" t="s">
        <v>704</v>
      </c>
      <c r="CA588" s="27" t="s">
        <v>704</v>
      </c>
      <c r="CB588" s="27" t="s">
        <v>704</v>
      </c>
      <c r="CC588" s="27" t="s">
        <v>704</v>
      </c>
      <c r="CD588" s="27" t="s">
        <v>704</v>
      </c>
      <c r="CE588" s="27" t="s">
        <v>704</v>
      </c>
      <c r="CF588" s="27" t="s">
        <v>704</v>
      </c>
      <c r="CG588" s="27" t="s">
        <v>704</v>
      </c>
      <c r="CH588" s="27" t="s">
        <v>704</v>
      </c>
      <c r="CI588" s="27" t="s">
        <v>704</v>
      </c>
      <c r="CJ588" s="27" t="s">
        <v>704</v>
      </c>
      <c r="CK588" s="27" t="s">
        <v>704</v>
      </c>
      <c r="CL588" s="27" t="s">
        <v>704</v>
      </c>
      <c r="CM588" s="27" t="s">
        <v>704</v>
      </c>
      <c r="CN588" s="27" t="s">
        <v>704</v>
      </c>
      <c r="CO588" s="27" t="s">
        <v>704</v>
      </c>
      <c r="CP588" s="27" t="s">
        <v>704</v>
      </c>
      <c r="CQ588" s="27" t="s">
        <v>704</v>
      </c>
      <c r="CR588" s="27" t="s">
        <v>704</v>
      </c>
      <c r="CS588" s="27" t="s">
        <v>704</v>
      </c>
      <c r="CT588" s="27" t="s">
        <v>704</v>
      </c>
      <c r="CU588" s="27" t="s">
        <v>704</v>
      </c>
      <c r="CV588" s="27" t="s">
        <v>704</v>
      </c>
      <c r="CW588" s="27" t="s">
        <v>704</v>
      </c>
      <c r="CX588" s="27" t="s">
        <v>704</v>
      </c>
      <c r="CY588" s="27" t="s">
        <v>704</v>
      </c>
      <c r="CZ588" s="27" t="s">
        <v>704</v>
      </c>
      <c r="DA588" s="27" t="s">
        <v>704</v>
      </c>
      <c r="DB588" s="27" t="s">
        <v>704</v>
      </c>
      <c r="DC588" s="27" t="s">
        <v>704</v>
      </c>
      <c r="DD588" s="27" t="s">
        <v>704</v>
      </c>
      <c r="DE588" s="27" t="s">
        <v>704</v>
      </c>
      <c r="DF588" s="27" t="s">
        <v>704</v>
      </c>
      <c r="DG588" s="27" t="s">
        <v>704</v>
      </c>
      <c r="DH588" s="27" t="s">
        <v>704</v>
      </c>
      <c r="DI588" s="27" t="s">
        <v>704</v>
      </c>
      <c r="DJ588" s="27" t="s">
        <v>704</v>
      </c>
      <c r="DK588" s="27" t="s">
        <v>704</v>
      </c>
      <c r="DL588" s="27" t="s">
        <v>704</v>
      </c>
      <c r="DM588" s="27" t="s">
        <v>704</v>
      </c>
      <c r="DN588" s="27" t="s">
        <v>704</v>
      </c>
      <c r="DO588" s="27" t="s">
        <v>704</v>
      </c>
      <c r="DP588" s="27" t="s">
        <v>704</v>
      </c>
      <c r="DQ588" s="27" t="s">
        <v>704</v>
      </c>
      <c r="DR588" s="27" t="s">
        <v>704</v>
      </c>
      <c r="DS588" s="27"/>
      <c r="DT588" s="27" t="s">
        <v>704</v>
      </c>
      <c r="DU588" s="27" t="s">
        <v>704</v>
      </c>
      <c r="DV588" s="27" t="s">
        <v>704</v>
      </c>
      <c r="DW588" s="27" t="s">
        <v>704</v>
      </c>
      <c r="DX588" s="27" t="s">
        <v>704</v>
      </c>
      <c r="DY588" s="27" t="s">
        <v>704</v>
      </c>
      <c r="DZ588" s="27" t="s">
        <v>704</v>
      </c>
      <c r="EA588" s="27" t="s">
        <v>704</v>
      </c>
      <c r="EB588" s="27" t="s">
        <v>704</v>
      </c>
      <c r="EC588" s="27" t="s">
        <v>704</v>
      </c>
      <c r="ED588" s="27" t="s">
        <v>704</v>
      </c>
      <c r="EE588" s="27" t="s">
        <v>704</v>
      </c>
      <c r="EF588" s="27" t="s">
        <v>704</v>
      </c>
      <c r="EG588" s="27" t="s">
        <v>694</v>
      </c>
      <c r="EH588" s="27" t="s">
        <v>704</v>
      </c>
      <c r="EI588" s="27" t="s">
        <v>704</v>
      </c>
      <c r="EJ588" s="27" t="s">
        <v>704</v>
      </c>
      <c r="EK588" s="27" t="s">
        <v>704</v>
      </c>
      <c r="EL588" s="27" t="s">
        <v>704</v>
      </c>
      <c r="EM588" s="27" t="s">
        <v>704</v>
      </c>
      <c r="EN588" s="27" t="s">
        <v>704</v>
      </c>
      <c r="EO588" s="27" t="s">
        <v>704</v>
      </c>
      <c r="EP588" s="27" t="s">
        <v>704</v>
      </c>
      <c r="EQ588" s="27" t="s">
        <v>704</v>
      </c>
      <c r="ER588" s="27" t="s">
        <v>704</v>
      </c>
      <c r="ES588" s="27" t="s">
        <v>704</v>
      </c>
      <c r="ET588" s="27" t="s">
        <v>704</v>
      </c>
      <c r="EU588" s="27" t="s">
        <v>704</v>
      </c>
      <c r="EV588" s="27" t="s">
        <v>704</v>
      </c>
      <c r="EW588" s="27" t="s">
        <v>704</v>
      </c>
      <c r="EX588" s="27" t="s">
        <v>704</v>
      </c>
      <c r="EY588" s="27" t="s">
        <v>704</v>
      </c>
      <c r="EZ588" s="27" t="s">
        <v>704</v>
      </c>
      <c r="FA588" s="27" t="s">
        <v>704</v>
      </c>
      <c r="FB588" s="27" t="s">
        <v>704</v>
      </c>
      <c r="FC588" s="27" t="s">
        <v>704</v>
      </c>
      <c r="FD588" s="27" t="s">
        <v>704</v>
      </c>
      <c r="FE588" s="27" t="s">
        <v>694</v>
      </c>
      <c r="FF588" s="27" t="s">
        <v>704</v>
      </c>
      <c r="FG588" s="27" t="s">
        <v>704</v>
      </c>
      <c r="FH588" s="27" t="s">
        <v>704</v>
      </c>
      <c r="FI588" s="27" t="s">
        <v>704</v>
      </c>
      <c r="FJ588" s="27" t="s">
        <v>694</v>
      </c>
      <c r="FK588" s="27" t="s">
        <v>704</v>
      </c>
      <c r="FL588" s="27" t="s">
        <v>704</v>
      </c>
      <c r="FM588" s="27" t="s">
        <v>704</v>
      </c>
      <c r="FN588" s="27" t="s">
        <v>694</v>
      </c>
      <c r="FO588" s="72" t="s">
        <v>1175</v>
      </c>
      <c r="FP588" s="72" t="s">
        <v>698</v>
      </c>
      <c r="FQ588" s="72" t="s">
        <v>1176</v>
      </c>
      <c r="FR588" s="72" t="s">
        <v>2116</v>
      </c>
      <c r="FS588" s="72" t="s">
        <v>1178</v>
      </c>
      <c r="FT588" s="72" t="s">
        <v>698</v>
      </c>
      <c r="FU588" s="72" t="s">
        <v>698</v>
      </c>
      <c r="FV588" s="72" t="s">
        <v>698</v>
      </c>
      <c r="FW588" s="78" t="s">
        <v>698</v>
      </c>
      <c r="FX588" s="78" t="s">
        <v>698</v>
      </c>
      <c r="FY588" s="72" t="s">
        <v>698</v>
      </c>
      <c r="FZ588" s="90"/>
      <c r="GA588" s="90"/>
      <c r="GB588" s="90"/>
      <c r="GC588" s="90"/>
      <c r="GD588" s="90"/>
      <c r="GE588" s="90"/>
      <c r="GF588" s="90"/>
      <c r="GG588" s="90"/>
      <c r="GH588" s="105" t="s">
        <v>1179</v>
      </c>
      <c r="GI588" s="106"/>
      <c r="GJ588" s="27"/>
      <c r="GK588" s="28"/>
      <c r="GL588" s="27"/>
    </row>
    <row r="589" spans="1:194" x14ac:dyDescent="0.25">
      <c r="A589" s="71" t="str">
        <f>CONCATENATE($W$7,": ",$X$444," - ",$Y$568,": ",$Z$584," - ",$AA$589)</f>
        <v>Expenditure: Operational Cost - Travel and Subsistence: Foreign - Transport without Operator</v>
      </c>
      <c r="B589" s="27" t="s">
        <v>694</v>
      </c>
      <c r="C589" s="27" t="str">
        <f t="shared" si="60"/>
        <v>IE010058002005000000000000000000000000</v>
      </c>
      <c r="D589" s="23" t="s">
        <v>1166</v>
      </c>
      <c r="E589" s="23" t="s">
        <v>724</v>
      </c>
      <c r="F589" s="23" t="s">
        <v>1053</v>
      </c>
      <c r="G589" s="23" t="s">
        <v>707</v>
      </c>
      <c r="H589" s="23" t="s">
        <v>713</v>
      </c>
      <c r="I589" s="23" t="s">
        <v>697</v>
      </c>
      <c r="J589" s="23" t="s">
        <v>697</v>
      </c>
      <c r="K589" s="23" t="s">
        <v>697</v>
      </c>
      <c r="L589" s="23" t="s">
        <v>697</v>
      </c>
      <c r="M589" s="23" t="s">
        <v>697</v>
      </c>
      <c r="N589" s="23" t="s">
        <v>697</v>
      </c>
      <c r="O589" s="23" t="s">
        <v>697</v>
      </c>
      <c r="P589" s="23" t="s">
        <v>697</v>
      </c>
      <c r="Q589" s="27">
        <v>0</v>
      </c>
      <c r="R589" s="27" t="s">
        <v>698</v>
      </c>
      <c r="S589" s="27" t="s">
        <v>698</v>
      </c>
      <c r="T589" s="81" t="s">
        <v>694</v>
      </c>
      <c r="U589" s="28"/>
      <c r="V589" s="27" t="s">
        <v>610</v>
      </c>
      <c r="W589" s="27" t="s">
        <v>905</v>
      </c>
      <c r="X589" s="27"/>
      <c r="Y589" s="27"/>
      <c r="Z589" s="27"/>
      <c r="AA589" s="27" t="s">
        <v>2519</v>
      </c>
      <c r="AB589" s="27"/>
      <c r="AC589" s="27"/>
      <c r="AD589" s="27"/>
      <c r="AE589" s="27"/>
      <c r="AF589" s="27"/>
      <c r="AG589" s="27"/>
      <c r="AH589" s="27"/>
      <c r="AI589" s="27" t="s">
        <v>2543</v>
      </c>
      <c r="AJ589" s="81" t="s">
        <v>694</v>
      </c>
      <c r="AK589" s="27" t="s">
        <v>694</v>
      </c>
      <c r="AL589" s="27" t="s">
        <v>694</v>
      </c>
      <c r="AM589" s="27" t="s">
        <v>694</v>
      </c>
      <c r="AN589" s="27" t="s">
        <v>694</v>
      </c>
      <c r="AO589" s="27" t="s">
        <v>694</v>
      </c>
      <c r="AP589" s="27" t="s">
        <v>694</v>
      </c>
      <c r="AQ589" s="27" t="s">
        <v>694</v>
      </c>
      <c r="AR589" s="27" t="s">
        <v>694</v>
      </c>
      <c r="AS589" s="27" t="s">
        <v>694</v>
      </c>
      <c r="AT589" s="27" t="s">
        <v>694</v>
      </c>
      <c r="AU589" s="27" t="s">
        <v>694</v>
      </c>
      <c r="AV589" s="27" t="s">
        <v>694</v>
      </c>
      <c r="AW589" s="27" t="s">
        <v>694</v>
      </c>
      <c r="AX589" s="27" t="s">
        <v>694</v>
      </c>
      <c r="AY589" s="27" t="s">
        <v>694</v>
      </c>
      <c r="AZ589" s="27" t="s">
        <v>694</v>
      </c>
      <c r="BA589" s="27" t="s">
        <v>694</v>
      </c>
      <c r="BB589" s="27" t="s">
        <v>694</v>
      </c>
      <c r="BC589" s="27" t="s">
        <v>694</v>
      </c>
      <c r="BD589" s="27" t="s">
        <v>694</v>
      </c>
      <c r="BE589" s="27" t="s">
        <v>694</v>
      </c>
      <c r="BF589" s="27" t="s">
        <v>694</v>
      </c>
      <c r="BG589" s="27" t="s">
        <v>694</v>
      </c>
      <c r="BH589" s="27" t="s">
        <v>694</v>
      </c>
      <c r="BI589" s="27" t="s">
        <v>694</v>
      </c>
      <c r="BJ589" s="27" t="s">
        <v>694</v>
      </c>
      <c r="BK589" s="27" t="s">
        <v>694</v>
      </c>
      <c r="BL589" s="27" t="s">
        <v>694</v>
      </c>
      <c r="BM589" s="27" t="s">
        <v>694</v>
      </c>
      <c r="BN589" s="27" t="s">
        <v>694</v>
      </c>
      <c r="BO589" s="27" t="s">
        <v>694</v>
      </c>
      <c r="BP589" s="27" t="s">
        <v>694</v>
      </c>
      <c r="BQ589" s="27" t="s">
        <v>694</v>
      </c>
      <c r="BR589" s="27" t="s">
        <v>694</v>
      </c>
      <c r="BS589" s="27" t="s">
        <v>694</v>
      </c>
      <c r="BT589" s="27" t="s">
        <v>694</v>
      </c>
      <c r="BU589" s="27" t="s">
        <v>694</v>
      </c>
      <c r="BV589" s="27" t="s">
        <v>694</v>
      </c>
      <c r="BW589" s="27" t="s">
        <v>694</v>
      </c>
      <c r="BX589" s="27" t="s">
        <v>694</v>
      </c>
      <c r="BY589" s="27" t="s">
        <v>694</v>
      </c>
      <c r="BZ589" s="27" t="s">
        <v>694</v>
      </c>
      <c r="CA589" s="27" t="s">
        <v>694</v>
      </c>
      <c r="CB589" s="27" t="s">
        <v>694</v>
      </c>
      <c r="CC589" s="27" t="s">
        <v>694</v>
      </c>
      <c r="CD589" s="27" t="s">
        <v>694</v>
      </c>
      <c r="CE589" s="27" t="s">
        <v>694</v>
      </c>
      <c r="CF589" s="27" t="s">
        <v>694</v>
      </c>
      <c r="CG589" s="27" t="s">
        <v>694</v>
      </c>
      <c r="CH589" s="27" t="s">
        <v>694</v>
      </c>
      <c r="CI589" s="27" t="s">
        <v>694</v>
      </c>
      <c r="CJ589" s="27" t="s">
        <v>694</v>
      </c>
      <c r="CK589" s="27" t="s">
        <v>694</v>
      </c>
      <c r="CL589" s="27" t="s">
        <v>694</v>
      </c>
      <c r="CM589" s="27" t="s">
        <v>694</v>
      </c>
      <c r="CN589" s="27" t="s">
        <v>694</v>
      </c>
      <c r="CO589" s="27" t="s">
        <v>694</v>
      </c>
      <c r="CP589" s="27" t="s">
        <v>694</v>
      </c>
      <c r="CQ589" s="27" t="s">
        <v>694</v>
      </c>
      <c r="CR589" s="27" t="s">
        <v>694</v>
      </c>
      <c r="CS589" s="27" t="s">
        <v>694</v>
      </c>
      <c r="CT589" s="27" t="s">
        <v>694</v>
      </c>
      <c r="CU589" s="27" t="s">
        <v>694</v>
      </c>
      <c r="CV589" s="27" t="s">
        <v>694</v>
      </c>
      <c r="CW589" s="27" t="s">
        <v>694</v>
      </c>
      <c r="CX589" s="27" t="s">
        <v>694</v>
      </c>
      <c r="CY589" s="27" t="s">
        <v>694</v>
      </c>
      <c r="CZ589" s="27" t="s">
        <v>694</v>
      </c>
      <c r="DA589" s="27" t="s">
        <v>694</v>
      </c>
      <c r="DB589" s="27" t="s">
        <v>694</v>
      </c>
      <c r="DC589" s="27" t="s">
        <v>694</v>
      </c>
      <c r="DD589" s="27" t="s">
        <v>694</v>
      </c>
      <c r="DE589" s="27" t="s">
        <v>694</v>
      </c>
      <c r="DF589" s="27" t="s">
        <v>694</v>
      </c>
      <c r="DG589" s="27" t="s">
        <v>694</v>
      </c>
      <c r="DH589" s="27" t="s">
        <v>694</v>
      </c>
      <c r="DI589" s="27" t="s">
        <v>694</v>
      </c>
      <c r="DJ589" s="27" t="s">
        <v>694</v>
      </c>
      <c r="DK589" s="27" t="s">
        <v>694</v>
      </c>
      <c r="DL589" s="27" t="s">
        <v>694</v>
      </c>
      <c r="DM589" s="27" t="s">
        <v>694</v>
      </c>
      <c r="DN589" s="27" t="s">
        <v>694</v>
      </c>
      <c r="DO589" s="27" t="s">
        <v>694</v>
      </c>
      <c r="DP589" s="27" t="s">
        <v>694</v>
      </c>
      <c r="DQ589" s="27" t="s">
        <v>694</v>
      </c>
      <c r="DR589" s="27" t="s">
        <v>694</v>
      </c>
      <c r="DS589" s="27"/>
      <c r="DT589" s="27" t="s">
        <v>694</v>
      </c>
      <c r="DU589" s="27" t="s">
        <v>694</v>
      </c>
      <c r="DV589" s="27" t="s">
        <v>694</v>
      </c>
      <c r="DW589" s="27" t="s">
        <v>694</v>
      </c>
      <c r="DX589" s="27" t="s">
        <v>694</v>
      </c>
      <c r="DY589" s="27" t="s">
        <v>694</v>
      </c>
      <c r="DZ589" s="27" t="s">
        <v>694</v>
      </c>
      <c r="EA589" s="27" t="s">
        <v>694</v>
      </c>
      <c r="EB589" s="27" t="s">
        <v>694</v>
      </c>
      <c r="EC589" s="27" t="s">
        <v>694</v>
      </c>
      <c r="ED589" s="27" t="s">
        <v>694</v>
      </c>
      <c r="EE589" s="27" t="s">
        <v>694</v>
      </c>
      <c r="EF589" s="27" t="s">
        <v>694</v>
      </c>
      <c r="EG589" s="27" t="s">
        <v>694</v>
      </c>
      <c r="EH589" s="27" t="s">
        <v>694</v>
      </c>
      <c r="EI589" s="27" t="s">
        <v>694</v>
      </c>
      <c r="EJ589" s="27" t="s">
        <v>694</v>
      </c>
      <c r="EK589" s="27" t="s">
        <v>694</v>
      </c>
      <c r="EL589" s="27" t="s">
        <v>694</v>
      </c>
      <c r="EM589" s="27" t="s">
        <v>694</v>
      </c>
      <c r="EN589" s="27" t="s">
        <v>694</v>
      </c>
      <c r="EO589" s="27" t="s">
        <v>694</v>
      </c>
      <c r="EP589" s="27" t="s">
        <v>694</v>
      </c>
      <c r="EQ589" s="27" t="s">
        <v>694</v>
      </c>
      <c r="ER589" s="27" t="s">
        <v>694</v>
      </c>
      <c r="ES589" s="27" t="s">
        <v>694</v>
      </c>
      <c r="ET589" s="27" t="s">
        <v>694</v>
      </c>
      <c r="EU589" s="27" t="s">
        <v>694</v>
      </c>
      <c r="EV589" s="27" t="s">
        <v>694</v>
      </c>
      <c r="EW589" s="27" t="s">
        <v>694</v>
      </c>
      <c r="EX589" s="27" t="s">
        <v>694</v>
      </c>
      <c r="EY589" s="27" t="s">
        <v>694</v>
      </c>
      <c r="EZ589" s="27" t="s">
        <v>694</v>
      </c>
      <c r="FA589" s="27" t="s">
        <v>694</v>
      </c>
      <c r="FB589" s="27" t="s">
        <v>694</v>
      </c>
      <c r="FC589" s="27" t="s">
        <v>694</v>
      </c>
      <c r="FD589" s="27" t="s">
        <v>694</v>
      </c>
      <c r="FE589" s="27" t="s">
        <v>694</v>
      </c>
      <c r="FF589" s="27" t="s">
        <v>694</v>
      </c>
      <c r="FG589" s="27" t="s">
        <v>694</v>
      </c>
      <c r="FH589" s="27" t="s">
        <v>694</v>
      </c>
      <c r="FI589" s="27" t="s">
        <v>694</v>
      </c>
      <c r="FJ589" s="27" t="s">
        <v>694</v>
      </c>
      <c r="FK589" s="27" t="s">
        <v>694</v>
      </c>
      <c r="FL589" s="27" t="s">
        <v>694</v>
      </c>
      <c r="FM589" s="27" t="s">
        <v>694</v>
      </c>
      <c r="FN589" s="27" t="s">
        <v>694</v>
      </c>
      <c r="FO589" s="72" t="s">
        <v>698</v>
      </c>
      <c r="FP589" s="72" t="s">
        <v>698</v>
      </c>
      <c r="FQ589" s="72" t="s">
        <v>698</v>
      </c>
      <c r="FR589" s="72" t="s">
        <v>698</v>
      </c>
      <c r="FS589" s="72" t="s">
        <v>698</v>
      </c>
      <c r="FT589" s="72" t="s">
        <v>698</v>
      </c>
      <c r="FU589" s="72" t="s">
        <v>698</v>
      </c>
      <c r="FV589" s="72" t="s">
        <v>698</v>
      </c>
      <c r="FW589" s="78" t="s">
        <v>698</v>
      </c>
      <c r="FX589" s="78" t="s">
        <v>698</v>
      </c>
      <c r="FY589" s="72" t="s">
        <v>698</v>
      </c>
      <c r="FZ589" s="90"/>
      <c r="GA589" s="90"/>
      <c r="GB589" s="90"/>
      <c r="GC589" s="90"/>
      <c r="GD589" s="90"/>
      <c r="GE589" s="90"/>
      <c r="GF589" s="90"/>
      <c r="GG589" s="90"/>
      <c r="GH589" s="105" t="s">
        <v>694</v>
      </c>
      <c r="GI589" s="106"/>
      <c r="GJ589" s="27"/>
      <c r="GK589" s="28"/>
      <c r="GL589" s="27"/>
    </row>
    <row r="590" spans="1:194" x14ac:dyDescent="0.25">
      <c r="A590" s="71" t="str">
        <f>CONCATENATE($W$7,": ",$X$444," - ",$Y$568,": ",$Z$584," - ",$AA$589,": ",AB590)</f>
        <v>Expenditure: Operational Cost - Travel and Subsistence: Foreign - Transport without Operator: Car Rental</v>
      </c>
      <c r="B590" s="27" t="s">
        <v>2209</v>
      </c>
      <c r="C590" s="27" t="str">
        <f t="shared" si="60"/>
        <v>IE010058002005001000000000000000000000</v>
      </c>
      <c r="D590" s="23" t="s">
        <v>1166</v>
      </c>
      <c r="E590" s="23" t="s">
        <v>724</v>
      </c>
      <c r="F590" s="23" t="s">
        <v>1053</v>
      </c>
      <c r="G590" s="23" t="s">
        <v>707</v>
      </c>
      <c r="H590" s="23" t="s">
        <v>713</v>
      </c>
      <c r="I590" s="23" t="s">
        <v>702</v>
      </c>
      <c r="J590" s="23" t="s">
        <v>697</v>
      </c>
      <c r="K590" s="23" t="s">
        <v>697</v>
      </c>
      <c r="L590" s="23" t="s">
        <v>697</v>
      </c>
      <c r="M590" s="23" t="s">
        <v>697</v>
      </c>
      <c r="N590" s="23" t="s">
        <v>697</v>
      </c>
      <c r="O590" s="23" t="s">
        <v>697</v>
      </c>
      <c r="P590" s="23" t="s">
        <v>697</v>
      </c>
      <c r="Q590" s="27">
        <v>0</v>
      </c>
      <c r="R590" s="27" t="s">
        <v>704</v>
      </c>
      <c r="S590" s="27" t="s">
        <v>698</v>
      </c>
      <c r="T590" s="81" t="s">
        <v>694</v>
      </c>
      <c r="U590" s="28"/>
      <c r="V590" s="27" t="s">
        <v>611</v>
      </c>
      <c r="W590" s="27" t="s">
        <v>905</v>
      </c>
      <c r="X590" s="27"/>
      <c r="Y590" s="27"/>
      <c r="Z590" s="27"/>
      <c r="AA590" s="27"/>
      <c r="AB590" s="27" t="s">
        <v>2521</v>
      </c>
      <c r="AC590" s="27"/>
      <c r="AD590" s="27"/>
      <c r="AE590" s="27"/>
      <c r="AF590" s="27"/>
      <c r="AG590" s="27"/>
      <c r="AH590" s="27"/>
      <c r="AI590" s="27" t="s">
        <v>2544</v>
      </c>
      <c r="AJ590" s="28" t="s">
        <v>704</v>
      </c>
      <c r="AK590" s="27" t="s">
        <v>704</v>
      </c>
      <c r="AL590" s="27" t="s">
        <v>704</v>
      </c>
      <c r="AM590" s="27" t="s">
        <v>704</v>
      </c>
      <c r="AN590" s="27" t="s">
        <v>704</v>
      </c>
      <c r="AO590" s="27" t="s">
        <v>704</v>
      </c>
      <c r="AP590" s="27" t="s">
        <v>704</v>
      </c>
      <c r="AQ590" s="27" t="s">
        <v>704</v>
      </c>
      <c r="AR590" s="27" t="s">
        <v>704</v>
      </c>
      <c r="AS590" s="27" t="s">
        <v>704</v>
      </c>
      <c r="AT590" s="27" t="s">
        <v>704</v>
      </c>
      <c r="AU590" s="27" t="s">
        <v>704</v>
      </c>
      <c r="AV590" s="27" t="s">
        <v>704</v>
      </c>
      <c r="AW590" s="27" t="s">
        <v>704</v>
      </c>
      <c r="AX590" s="27" t="s">
        <v>704</v>
      </c>
      <c r="AY590" s="27" t="s">
        <v>704</v>
      </c>
      <c r="AZ590" s="27" t="s">
        <v>704</v>
      </c>
      <c r="BA590" s="27" t="s">
        <v>704</v>
      </c>
      <c r="BB590" s="27" t="s">
        <v>704</v>
      </c>
      <c r="BC590" s="27" t="s">
        <v>704</v>
      </c>
      <c r="BD590" s="27" t="s">
        <v>704</v>
      </c>
      <c r="BE590" s="27" t="s">
        <v>704</v>
      </c>
      <c r="BF590" s="27" t="s">
        <v>704</v>
      </c>
      <c r="BG590" s="27" t="s">
        <v>704</v>
      </c>
      <c r="BH590" s="27" t="s">
        <v>704</v>
      </c>
      <c r="BI590" s="27" t="s">
        <v>704</v>
      </c>
      <c r="BJ590" s="27" t="s">
        <v>704</v>
      </c>
      <c r="BK590" s="27" t="s">
        <v>704</v>
      </c>
      <c r="BL590" s="27" t="s">
        <v>704</v>
      </c>
      <c r="BM590" s="27" t="s">
        <v>704</v>
      </c>
      <c r="BN590" s="27" t="s">
        <v>704</v>
      </c>
      <c r="BO590" s="27" t="s">
        <v>704</v>
      </c>
      <c r="BP590" s="27" t="s">
        <v>704</v>
      </c>
      <c r="BQ590" s="27" t="s">
        <v>704</v>
      </c>
      <c r="BR590" s="27" t="s">
        <v>704</v>
      </c>
      <c r="BS590" s="27" t="s">
        <v>704</v>
      </c>
      <c r="BT590" s="27" t="s">
        <v>704</v>
      </c>
      <c r="BU590" s="27" t="s">
        <v>704</v>
      </c>
      <c r="BV590" s="27" t="s">
        <v>704</v>
      </c>
      <c r="BW590" s="27" t="s">
        <v>704</v>
      </c>
      <c r="BX590" s="27" t="s">
        <v>704</v>
      </c>
      <c r="BY590" s="27" t="s">
        <v>704</v>
      </c>
      <c r="BZ590" s="27" t="s">
        <v>704</v>
      </c>
      <c r="CA590" s="27" t="s">
        <v>704</v>
      </c>
      <c r="CB590" s="27" t="s">
        <v>704</v>
      </c>
      <c r="CC590" s="27" t="s">
        <v>704</v>
      </c>
      <c r="CD590" s="27" t="s">
        <v>704</v>
      </c>
      <c r="CE590" s="27" t="s">
        <v>704</v>
      </c>
      <c r="CF590" s="27" t="s">
        <v>704</v>
      </c>
      <c r="CG590" s="27" t="s">
        <v>704</v>
      </c>
      <c r="CH590" s="27" t="s">
        <v>704</v>
      </c>
      <c r="CI590" s="27" t="s">
        <v>704</v>
      </c>
      <c r="CJ590" s="27" t="s">
        <v>704</v>
      </c>
      <c r="CK590" s="27" t="s">
        <v>704</v>
      </c>
      <c r="CL590" s="27" t="s">
        <v>704</v>
      </c>
      <c r="CM590" s="27" t="s">
        <v>704</v>
      </c>
      <c r="CN590" s="27" t="s">
        <v>704</v>
      </c>
      <c r="CO590" s="27" t="s">
        <v>704</v>
      </c>
      <c r="CP590" s="27" t="s">
        <v>704</v>
      </c>
      <c r="CQ590" s="27" t="s">
        <v>704</v>
      </c>
      <c r="CR590" s="27" t="s">
        <v>704</v>
      </c>
      <c r="CS590" s="27" t="s">
        <v>704</v>
      </c>
      <c r="CT590" s="27" t="s">
        <v>704</v>
      </c>
      <c r="CU590" s="27" t="s">
        <v>704</v>
      </c>
      <c r="CV590" s="27" t="s">
        <v>704</v>
      </c>
      <c r="CW590" s="27" t="s">
        <v>704</v>
      </c>
      <c r="CX590" s="27" t="s">
        <v>704</v>
      </c>
      <c r="CY590" s="27" t="s">
        <v>704</v>
      </c>
      <c r="CZ590" s="27" t="s">
        <v>704</v>
      </c>
      <c r="DA590" s="27" t="s">
        <v>704</v>
      </c>
      <c r="DB590" s="27" t="s">
        <v>704</v>
      </c>
      <c r="DC590" s="27" t="s">
        <v>704</v>
      </c>
      <c r="DD590" s="27" t="s">
        <v>704</v>
      </c>
      <c r="DE590" s="27" t="s">
        <v>704</v>
      </c>
      <c r="DF590" s="27" t="s">
        <v>704</v>
      </c>
      <c r="DG590" s="27" t="s">
        <v>704</v>
      </c>
      <c r="DH590" s="27" t="s">
        <v>704</v>
      </c>
      <c r="DI590" s="27" t="s">
        <v>704</v>
      </c>
      <c r="DJ590" s="27" t="s">
        <v>704</v>
      </c>
      <c r="DK590" s="27" t="s">
        <v>704</v>
      </c>
      <c r="DL590" s="27" t="s">
        <v>704</v>
      </c>
      <c r="DM590" s="27" t="s">
        <v>704</v>
      </c>
      <c r="DN590" s="27" t="s">
        <v>704</v>
      </c>
      <c r="DO590" s="27" t="s">
        <v>704</v>
      </c>
      <c r="DP590" s="27" t="s">
        <v>704</v>
      </c>
      <c r="DQ590" s="27" t="s">
        <v>704</v>
      </c>
      <c r="DR590" s="27" t="s">
        <v>704</v>
      </c>
      <c r="DS590" s="27"/>
      <c r="DT590" s="27" t="s">
        <v>704</v>
      </c>
      <c r="DU590" s="27" t="s">
        <v>704</v>
      </c>
      <c r="DV590" s="27" t="s">
        <v>704</v>
      </c>
      <c r="DW590" s="27" t="s">
        <v>704</v>
      </c>
      <c r="DX590" s="27" t="s">
        <v>704</v>
      </c>
      <c r="DY590" s="27" t="s">
        <v>704</v>
      </c>
      <c r="DZ590" s="27" t="s">
        <v>704</v>
      </c>
      <c r="EA590" s="27" t="s">
        <v>704</v>
      </c>
      <c r="EB590" s="27" t="s">
        <v>704</v>
      </c>
      <c r="EC590" s="27" t="s">
        <v>704</v>
      </c>
      <c r="ED590" s="27" t="s">
        <v>704</v>
      </c>
      <c r="EE590" s="27" t="s">
        <v>704</v>
      </c>
      <c r="EF590" s="27" t="s">
        <v>704</v>
      </c>
      <c r="EG590" s="27" t="s">
        <v>694</v>
      </c>
      <c r="EH590" s="27" t="s">
        <v>704</v>
      </c>
      <c r="EI590" s="27" t="s">
        <v>704</v>
      </c>
      <c r="EJ590" s="27" t="s">
        <v>704</v>
      </c>
      <c r="EK590" s="27" t="s">
        <v>704</v>
      </c>
      <c r="EL590" s="27" t="s">
        <v>704</v>
      </c>
      <c r="EM590" s="27" t="s">
        <v>704</v>
      </c>
      <c r="EN590" s="27" t="s">
        <v>704</v>
      </c>
      <c r="EO590" s="27" t="s">
        <v>704</v>
      </c>
      <c r="EP590" s="27" t="s">
        <v>704</v>
      </c>
      <c r="EQ590" s="27" t="s">
        <v>704</v>
      </c>
      <c r="ER590" s="27" t="s">
        <v>704</v>
      </c>
      <c r="ES590" s="27" t="s">
        <v>704</v>
      </c>
      <c r="ET590" s="27" t="s">
        <v>704</v>
      </c>
      <c r="EU590" s="27" t="s">
        <v>704</v>
      </c>
      <c r="EV590" s="27" t="s">
        <v>704</v>
      </c>
      <c r="EW590" s="27" t="s">
        <v>704</v>
      </c>
      <c r="EX590" s="27" t="s">
        <v>704</v>
      </c>
      <c r="EY590" s="27" t="s">
        <v>704</v>
      </c>
      <c r="EZ590" s="27" t="s">
        <v>704</v>
      </c>
      <c r="FA590" s="27" t="s">
        <v>704</v>
      </c>
      <c r="FB590" s="27" t="s">
        <v>704</v>
      </c>
      <c r="FC590" s="27" t="s">
        <v>704</v>
      </c>
      <c r="FD590" s="27" t="s">
        <v>704</v>
      </c>
      <c r="FE590" s="27" t="s">
        <v>694</v>
      </c>
      <c r="FF590" s="27" t="s">
        <v>704</v>
      </c>
      <c r="FG590" s="27" t="s">
        <v>704</v>
      </c>
      <c r="FH590" s="27" t="s">
        <v>704</v>
      </c>
      <c r="FI590" s="27" t="s">
        <v>704</v>
      </c>
      <c r="FJ590" s="27" t="s">
        <v>694</v>
      </c>
      <c r="FK590" s="27" t="s">
        <v>704</v>
      </c>
      <c r="FL590" s="27" t="s">
        <v>704</v>
      </c>
      <c r="FM590" s="27" t="s">
        <v>704</v>
      </c>
      <c r="FN590" s="27" t="s">
        <v>694</v>
      </c>
      <c r="FO590" s="72" t="s">
        <v>1175</v>
      </c>
      <c r="FP590" s="72" t="s">
        <v>698</v>
      </c>
      <c r="FQ590" s="72" t="s">
        <v>1176</v>
      </c>
      <c r="FR590" s="72" t="s">
        <v>2116</v>
      </c>
      <c r="FS590" s="72" t="s">
        <v>1178</v>
      </c>
      <c r="FT590" s="72" t="s">
        <v>698</v>
      </c>
      <c r="FU590" s="72" t="s">
        <v>698</v>
      </c>
      <c r="FV590" s="72" t="s">
        <v>698</v>
      </c>
      <c r="FW590" s="78" t="s">
        <v>698</v>
      </c>
      <c r="FX590" s="78" t="s">
        <v>698</v>
      </c>
      <c r="FY590" s="72" t="s">
        <v>698</v>
      </c>
      <c r="FZ590" s="90"/>
      <c r="GA590" s="90"/>
      <c r="GB590" s="90"/>
      <c r="GC590" s="90"/>
      <c r="GD590" s="90"/>
      <c r="GE590" s="90"/>
      <c r="GF590" s="90"/>
      <c r="GG590" s="90"/>
      <c r="GH590" s="105" t="s">
        <v>1179</v>
      </c>
      <c r="GI590" s="106"/>
      <c r="GJ590" s="27"/>
      <c r="GK590" s="28"/>
      <c r="GL590" s="27"/>
    </row>
    <row r="591" spans="1:194" x14ac:dyDescent="0.25">
      <c r="A591" s="71" t="str">
        <f>CONCATENATE($W$7,": ",$X$444," - ",$Y$568,": ",$Z$584," - ",$AA$591)</f>
        <v>Expenditure: Operational Cost - Travel and Subsistence: Foreign - Transport with Operator</v>
      </c>
      <c r="B591" s="27" t="s">
        <v>694</v>
      </c>
      <c r="C591" s="27" t="str">
        <f t="shared" si="60"/>
        <v>IE010058002006000000000000000000000000</v>
      </c>
      <c r="D591" s="23" t="s">
        <v>1166</v>
      </c>
      <c r="E591" s="23" t="s">
        <v>724</v>
      </c>
      <c r="F591" s="23" t="s">
        <v>1053</v>
      </c>
      <c r="G591" s="23" t="s">
        <v>707</v>
      </c>
      <c r="H591" s="23" t="s">
        <v>715</v>
      </c>
      <c r="I591" s="23" t="s">
        <v>697</v>
      </c>
      <c r="J591" s="23" t="s">
        <v>697</v>
      </c>
      <c r="K591" s="23" t="s">
        <v>697</v>
      </c>
      <c r="L591" s="23" t="s">
        <v>697</v>
      </c>
      <c r="M591" s="23" t="s">
        <v>697</v>
      </c>
      <c r="N591" s="23" t="s">
        <v>697</v>
      </c>
      <c r="O591" s="23" t="s">
        <v>697</v>
      </c>
      <c r="P591" s="23" t="s">
        <v>697</v>
      </c>
      <c r="Q591" s="27">
        <v>0</v>
      </c>
      <c r="R591" s="27" t="s">
        <v>698</v>
      </c>
      <c r="S591" s="27" t="s">
        <v>698</v>
      </c>
      <c r="T591" s="81" t="s">
        <v>694</v>
      </c>
      <c r="U591" s="28"/>
      <c r="V591" s="27" t="s">
        <v>612</v>
      </c>
      <c r="W591" s="27" t="s">
        <v>905</v>
      </c>
      <c r="X591" s="27"/>
      <c r="Y591" s="27"/>
      <c r="Z591" s="27"/>
      <c r="AA591" s="27" t="s">
        <v>2525</v>
      </c>
      <c r="AB591" s="27"/>
      <c r="AC591" s="27"/>
      <c r="AD591" s="27"/>
      <c r="AE591" s="27"/>
      <c r="AF591" s="27"/>
      <c r="AG591" s="27"/>
      <c r="AH591" s="27"/>
      <c r="AI591" s="27" t="s">
        <v>2545</v>
      </c>
      <c r="AJ591" s="81" t="s">
        <v>694</v>
      </c>
      <c r="AK591" s="27" t="s">
        <v>694</v>
      </c>
      <c r="AL591" s="27" t="s">
        <v>694</v>
      </c>
      <c r="AM591" s="27" t="s">
        <v>694</v>
      </c>
      <c r="AN591" s="27" t="s">
        <v>694</v>
      </c>
      <c r="AO591" s="27" t="s">
        <v>694</v>
      </c>
      <c r="AP591" s="27" t="s">
        <v>694</v>
      </c>
      <c r="AQ591" s="27" t="s">
        <v>694</v>
      </c>
      <c r="AR591" s="27" t="s">
        <v>694</v>
      </c>
      <c r="AS591" s="27" t="s">
        <v>694</v>
      </c>
      <c r="AT591" s="27" t="s">
        <v>694</v>
      </c>
      <c r="AU591" s="27" t="s">
        <v>694</v>
      </c>
      <c r="AV591" s="27" t="s">
        <v>694</v>
      </c>
      <c r="AW591" s="27" t="s">
        <v>694</v>
      </c>
      <c r="AX591" s="27" t="s">
        <v>694</v>
      </c>
      <c r="AY591" s="27" t="s">
        <v>694</v>
      </c>
      <c r="AZ591" s="27" t="s">
        <v>694</v>
      </c>
      <c r="BA591" s="27" t="s">
        <v>694</v>
      </c>
      <c r="BB591" s="27" t="s">
        <v>694</v>
      </c>
      <c r="BC591" s="27" t="s">
        <v>694</v>
      </c>
      <c r="BD591" s="27" t="s">
        <v>694</v>
      </c>
      <c r="BE591" s="27" t="s">
        <v>694</v>
      </c>
      <c r="BF591" s="27" t="s">
        <v>694</v>
      </c>
      <c r="BG591" s="27" t="s">
        <v>694</v>
      </c>
      <c r="BH591" s="27" t="s">
        <v>694</v>
      </c>
      <c r="BI591" s="27" t="s">
        <v>694</v>
      </c>
      <c r="BJ591" s="27" t="s">
        <v>694</v>
      </c>
      <c r="BK591" s="27" t="s">
        <v>694</v>
      </c>
      <c r="BL591" s="27" t="s">
        <v>694</v>
      </c>
      <c r="BM591" s="27" t="s">
        <v>694</v>
      </c>
      <c r="BN591" s="27" t="s">
        <v>694</v>
      </c>
      <c r="BO591" s="27" t="s">
        <v>694</v>
      </c>
      <c r="BP591" s="27" t="s">
        <v>694</v>
      </c>
      <c r="BQ591" s="27" t="s">
        <v>694</v>
      </c>
      <c r="BR591" s="27" t="s">
        <v>694</v>
      </c>
      <c r="BS591" s="27" t="s">
        <v>694</v>
      </c>
      <c r="BT591" s="27" t="s">
        <v>694</v>
      </c>
      <c r="BU591" s="27" t="s">
        <v>694</v>
      </c>
      <c r="BV591" s="27" t="s">
        <v>694</v>
      </c>
      <c r="BW591" s="27" t="s">
        <v>694</v>
      </c>
      <c r="BX591" s="27" t="s">
        <v>694</v>
      </c>
      <c r="BY591" s="27" t="s">
        <v>694</v>
      </c>
      <c r="BZ591" s="27" t="s">
        <v>694</v>
      </c>
      <c r="CA591" s="27" t="s">
        <v>694</v>
      </c>
      <c r="CB591" s="27" t="s">
        <v>694</v>
      </c>
      <c r="CC591" s="27" t="s">
        <v>694</v>
      </c>
      <c r="CD591" s="27" t="s">
        <v>694</v>
      </c>
      <c r="CE591" s="27" t="s">
        <v>694</v>
      </c>
      <c r="CF591" s="27" t="s">
        <v>694</v>
      </c>
      <c r="CG591" s="27" t="s">
        <v>694</v>
      </c>
      <c r="CH591" s="27" t="s">
        <v>694</v>
      </c>
      <c r="CI591" s="27" t="s">
        <v>694</v>
      </c>
      <c r="CJ591" s="27" t="s">
        <v>694</v>
      </c>
      <c r="CK591" s="27" t="s">
        <v>694</v>
      </c>
      <c r="CL591" s="27" t="s">
        <v>694</v>
      </c>
      <c r="CM591" s="27" t="s">
        <v>694</v>
      </c>
      <c r="CN591" s="27" t="s">
        <v>694</v>
      </c>
      <c r="CO591" s="27" t="s">
        <v>694</v>
      </c>
      <c r="CP591" s="27" t="s">
        <v>694</v>
      </c>
      <c r="CQ591" s="27" t="s">
        <v>694</v>
      </c>
      <c r="CR591" s="27" t="s">
        <v>694</v>
      </c>
      <c r="CS591" s="27" t="s">
        <v>694</v>
      </c>
      <c r="CT591" s="27" t="s">
        <v>694</v>
      </c>
      <c r="CU591" s="27" t="s">
        <v>694</v>
      </c>
      <c r="CV591" s="27" t="s">
        <v>694</v>
      </c>
      <c r="CW591" s="27" t="s">
        <v>694</v>
      </c>
      <c r="CX591" s="27" t="s">
        <v>694</v>
      </c>
      <c r="CY591" s="27" t="s">
        <v>694</v>
      </c>
      <c r="CZ591" s="27" t="s">
        <v>694</v>
      </c>
      <c r="DA591" s="27" t="s">
        <v>694</v>
      </c>
      <c r="DB591" s="27" t="s">
        <v>694</v>
      </c>
      <c r="DC591" s="27" t="s">
        <v>694</v>
      </c>
      <c r="DD591" s="27" t="s">
        <v>694</v>
      </c>
      <c r="DE591" s="27" t="s">
        <v>694</v>
      </c>
      <c r="DF591" s="27" t="s">
        <v>694</v>
      </c>
      <c r="DG591" s="27" t="s">
        <v>694</v>
      </c>
      <c r="DH591" s="27" t="s">
        <v>694</v>
      </c>
      <c r="DI591" s="27" t="s">
        <v>694</v>
      </c>
      <c r="DJ591" s="27" t="s">
        <v>694</v>
      </c>
      <c r="DK591" s="27" t="s">
        <v>694</v>
      </c>
      <c r="DL591" s="27" t="s">
        <v>694</v>
      </c>
      <c r="DM591" s="27" t="s">
        <v>694</v>
      </c>
      <c r="DN591" s="27" t="s">
        <v>694</v>
      </c>
      <c r="DO591" s="27" t="s">
        <v>694</v>
      </c>
      <c r="DP591" s="27" t="s">
        <v>694</v>
      </c>
      <c r="DQ591" s="27" t="s">
        <v>694</v>
      </c>
      <c r="DR591" s="27" t="s">
        <v>694</v>
      </c>
      <c r="DS591" s="27"/>
      <c r="DT591" s="27" t="s">
        <v>694</v>
      </c>
      <c r="DU591" s="27" t="s">
        <v>694</v>
      </c>
      <c r="DV591" s="27" t="s">
        <v>694</v>
      </c>
      <c r="DW591" s="27" t="s">
        <v>694</v>
      </c>
      <c r="DX591" s="27" t="s">
        <v>694</v>
      </c>
      <c r="DY591" s="27" t="s">
        <v>694</v>
      </c>
      <c r="DZ591" s="27" t="s">
        <v>694</v>
      </c>
      <c r="EA591" s="27" t="s">
        <v>694</v>
      </c>
      <c r="EB591" s="27" t="s">
        <v>694</v>
      </c>
      <c r="EC591" s="27" t="s">
        <v>694</v>
      </c>
      <c r="ED591" s="27" t="s">
        <v>694</v>
      </c>
      <c r="EE591" s="27" t="s">
        <v>694</v>
      </c>
      <c r="EF591" s="27" t="s">
        <v>694</v>
      </c>
      <c r="EG591" s="27" t="s">
        <v>694</v>
      </c>
      <c r="EH591" s="27" t="s">
        <v>694</v>
      </c>
      <c r="EI591" s="27" t="s">
        <v>694</v>
      </c>
      <c r="EJ591" s="27" t="s">
        <v>694</v>
      </c>
      <c r="EK591" s="27" t="s">
        <v>694</v>
      </c>
      <c r="EL591" s="27" t="s">
        <v>694</v>
      </c>
      <c r="EM591" s="27" t="s">
        <v>694</v>
      </c>
      <c r="EN591" s="27" t="s">
        <v>694</v>
      </c>
      <c r="EO591" s="27" t="s">
        <v>694</v>
      </c>
      <c r="EP591" s="27" t="s">
        <v>694</v>
      </c>
      <c r="EQ591" s="27" t="s">
        <v>694</v>
      </c>
      <c r="ER591" s="27" t="s">
        <v>694</v>
      </c>
      <c r="ES591" s="27" t="s">
        <v>694</v>
      </c>
      <c r="ET591" s="27" t="s">
        <v>694</v>
      </c>
      <c r="EU591" s="27" t="s">
        <v>694</v>
      </c>
      <c r="EV591" s="27" t="s">
        <v>694</v>
      </c>
      <c r="EW591" s="27" t="s">
        <v>694</v>
      </c>
      <c r="EX591" s="27" t="s">
        <v>694</v>
      </c>
      <c r="EY591" s="27" t="s">
        <v>694</v>
      </c>
      <c r="EZ591" s="27" t="s">
        <v>694</v>
      </c>
      <c r="FA591" s="27" t="s">
        <v>694</v>
      </c>
      <c r="FB591" s="27" t="s">
        <v>694</v>
      </c>
      <c r="FC591" s="27" t="s">
        <v>694</v>
      </c>
      <c r="FD591" s="27" t="s">
        <v>694</v>
      </c>
      <c r="FE591" s="27" t="s">
        <v>694</v>
      </c>
      <c r="FF591" s="27" t="s">
        <v>694</v>
      </c>
      <c r="FG591" s="27" t="s">
        <v>694</v>
      </c>
      <c r="FH591" s="27" t="s">
        <v>694</v>
      </c>
      <c r="FI591" s="27" t="s">
        <v>694</v>
      </c>
      <c r="FJ591" s="27" t="s">
        <v>694</v>
      </c>
      <c r="FK591" s="27" t="s">
        <v>694</v>
      </c>
      <c r="FL591" s="27" t="s">
        <v>694</v>
      </c>
      <c r="FM591" s="27" t="s">
        <v>694</v>
      </c>
      <c r="FN591" s="27" t="s">
        <v>694</v>
      </c>
      <c r="FO591" s="72" t="s">
        <v>698</v>
      </c>
      <c r="FP591" s="72" t="s">
        <v>698</v>
      </c>
      <c r="FQ591" s="72" t="s">
        <v>698</v>
      </c>
      <c r="FR591" s="72" t="s">
        <v>698</v>
      </c>
      <c r="FS591" s="72" t="s">
        <v>698</v>
      </c>
      <c r="FT591" s="72" t="s">
        <v>698</v>
      </c>
      <c r="FU591" s="72" t="s">
        <v>698</v>
      </c>
      <c r="FV591" s="72" t="s">
        <v>698</v>
      </c>
      <c r="FW591" s="78" t="s">
        <v>698</v>
      </c>
      <c r="FX591" s="78" t="s">
        <v>698</v>
      </c>
      <c r="FY591" s="72" t="s">
        <v>698</v>
      </c>
      <c r="FZ591" s="90"/>
      <c r="GA591" s="90"/>
      <c r="GB591" s="90"/>
      <c r="GC591" s="90"/>
      <c r="GD591" s="90"/>
      <c r="GE591" s="90"/>
      <c r="GF591" s="90"/>
      <c r="GG591" s="90"/>
      <c r="GH591" s="105" t="s">
        <v>694</v>
      </c>
      <c r="GI591" s="106"/>
      <c r="GJ591" s="27"/>
      <c r="GK591" s="28"/>
      <c r="GL591" s="27"/>
    </row>
    <row r="592" spans="1:194" x14ac:dyDescent="0.25">
      <c r="A592" s="71" t="str">
        <f>CONCATENATE($W$7,": ",$X$444," - ",$Y$568,": ",$Z$584," - ",$AA$591,": ",AB592)</f>
        <v>Expenditure: Operational Cost - Travel and Subsistence: Foreign - Transport with Operator: Other Transport Providers</v>
      </c>
      <c r="B592" s="27" t="s">
        <v>2209</v>
      </c>
      <c r="C592" s="27" t="str">
        <f t="shared" si="60"/>
        <v>IE010058002006001000000000000000000000</v>
      </c>
      <c r="D592" s="23" t="s">
        <v>1166</v>
      </c>
      <c r="E592" s="23" t="s">
        <v>724</v>
      </c>
      <c r="F592" s="23" t="s">
        <v>1053</v>
      </c>
      <c r="G592" s="23" t="s">
        <v>707</v>
      </c>
      <c r="H592" s="23" t="s">
        <v>715</v>
      </c>
      <c r="I592" s="23" t="s">
        <v>702</v>
      </c>
      <c r="J592" s="23" t="s">
        <v>697</v>
      </c>
      <c r="K592" s="23" t="s">
        <v>697</v>
      </c>
      <c r="L592" s="23" t="s">
        <v>697</v>
      </c>
      <c r="M592" s="23" t="s">
        <v>697</v>
      </c>
      <c r="N592" s="23" t="s">
        <v>697</v>
      </c>
      <c r="O592" s="23" t="s">
        <v>697</v>
      </c>
      <c r="P592" s="23" t="s">
        <v>697</v>
      </c>
      <c r="Q592" s="27">
        <v>0</v>
      </c>
      <c r="R592" s="27" t="s">
        <v>704</v>
      </c>
      <c r="S592" s="27" t="s">
        <v>698</v>
      </c>
      <c r="T592" s="81" t="s">
        <v>694</v>
      </c>
      <c r="U592" s="28"/>
      <c r="V592" s="27" t="s">
        <v>613</v>
      </c>
      <c r="W592" s="27" t="s">
        <v>905</v>
      </c>
      <c r="X592" s="27"/>
      <c r="Y592" s="27"/>
      <c r="Z592" s="27"/>
      <c r="AA592" s="27"/>
      <c r="AB592" s="27" t="s">
        <v>2546</v>
      </c>
      <c r="AC592" s="27"/>
      <c r="AD592" s="27"/>
      <c r="AE592" s="27"/>
      <c r="AF592" s="27"/>
      <c r="AG592" s="27"/>
      <c r="AH592" s="27"/>
      <c r="AI592" s="27" t="s">
        <v>2547</v>
      </c>
      <c r="AJ592" s="28" t="s">
        <v>704</v>
      </c>
      <c r="AK592" s="27" t="s">
        <v>704</v>
      </c>
      <c r="AL592" s="27" t="s">
        <v>704</v>
      </c>
      <c r="AM592" s="27" t="s">
        <v>704</v>
      </c>
      <c r="AN592" s="27" t="s">
        <v>704</v>
      </c>
      <c r="AO592" s="27" t="s">
        <v>704</v>
      </c>
      <c r="AP592" s="27" t="s">
        <v>704</v>
      </c>
      <c r="AQ592" s="27" t="s">
        <v>704</v>
      </c>
      <c r="AR592" s="27" t="s">
        <v>704</v>
      </c>
      <c r="AS592" s="27" t="s">
        <v>704</v>
      </c>
      <c r="AT592" s="27" t="s">
        <v>704</v>
      </c>
      <c r="AU592" s="27" t="s">
        <v>704</v>
      </c>
      <c r="AV592" s="27" t="s">
        <v>704</v>
      </c>
      <c r="AW592" s="27" t="s">
        <v>704</v>
      </c>
      <c r="AX592" s="27" t="s">
        <v>704</v>
      </c>
      <c r="AY592" s="27" t="s">
        <v>704</v>
      </c>
      <c r="AZ592" s="27" t="s">
        <v>704</v>
      </c>
      <c r="BA592" s="27" t="s">
        <v>704</v>
      </c>
      <c r="BB592" s="27" t="s">
        <v>704</v>
      </c>
      <c r="BC592" s="27" t="s">
        <v>704</v>
      </c>
      <c r="BD592" s="27" t="s">
        <v>704</v>
      </c>
      <c r="BE592" s="27" t="s">
        <v>704</v>
      </c>
      <c r="BF592" s="27" t="s">
        <v>704</v>
      </c>
      <c r="BG592" s="27" t="s">
        <v>704</v>
      </c>
      <c r="BH592" s="27" t="s">
        <v>704</v>
      </c>
      <c r="BI592" s="27" t="s">
        <v>704</v>
      </c>
      <c r="BJ592" s="27" t="s">
        <v>704</v>
      </c>
      <c r="BK592" s="27" t="s">
        <v>704</v>
      </c>
      <c r="BL592" s="27" t="s">
        <v>704</v>
      </c>
      <c r="BM592" s="27" t="s">
        <v>704</v>
      </c>
      <c r="BN592" s="27" t="s">
        <v>704</v>
      </c>
      <c r="BO592" s="27" t="s">
        <v>704</v>
      </c>
      <c r="BP592" s="27" t="s">
        <v>704</v>
      </c>
      <c r="BQ592" s="27" t="s">
        <v>704</v>
      </c>
      <c r="BR592" s="27" t="s">
        <v>704</v>
      </c>
      <c r="BS592" s="27" t="s">
        <v>704</v>
      </c>
      <c r="BT592" s="27" t="s">
        <v>704</v>
      </c>
      <c r="BU592" s="27" t="s">
        <v>704</v>
      </c>
      <c r="BV592" s="27" t="s">
        <v>704</v>
      </c>
      <c r="BW592" s="27" t="s">
        <v>704</v>
      </c>
      <c r="BX592" s="27" t="s">
        <v>704</v>
      </c>
      <c r="BY592" s="27" t="s">
        <v>704</v>
      </c>
      <c r="BZ592" s="27" t="s">
        <v>704</v>
      </c>
      <c r="CA592" s="27" t="s">
        <v>704</v>
      </c>
      <c r="CB592" s="27" t="s">
        <v>704</v>
      </c>
      <c r="CC592" s="27" t="s">
        <v>704</v>
      </c>
      <c r="CD592" s="27" t="s">
        <v>704</v>
      </c>
      <c r="CE592" s="27" t="s">
        <v>704</v>
      </c>
      <c r="CF592" s="27" t="s">
        <v>704</v>
      </c>
      <c r="CG592" s="27" t="s">
        <v>704</v>
      </c>
      <c r="CH592" s="27" t="s">
        <v>704</v>
      </c>
      <c r="CI592" s="27" t="s">
        <v>704</v>
      </c>
      <c r="CJ592" s="27" t="s">
        <v>704</v>
      </c>
      <c r="CK592" s="27" t="s">
        <v>704</v>
      </c>
      <c r="CL592" s="27" t="s">
        <v>704</v>
      </c>
      <c r="CM592" s="27" t="s">
        <v>704</v>
      </c>
      <c r="CN592" s="27" t="s">
        <v>704</v>
      </c>
      <c r="CO592" s="27" t="s">
        <v>704</v>
      </c>
      <c r="CP592" s="27" t="s">
        <v>704</v>
      </c>
      <c r="CQ592" s="27" t="s">
        <v>704</v>
      </c>
      <c r="CR592" s="27" t="s">
        <v>704</v>
      </c>
      <c r="CS592" s="27" t="s">
        <v>704</v>
      </c>
      <c r="CT592" s="27" t="s">
        <v>704</v>
      </c>
      <c r="CU592" s="27" t="s">
        <v>704</v>
      </c>
      <c r="CV592" s="27" t="s">
        <v>704</v>
      </c>
      <c r="CW592" s="27" t="s">
        <v>704</v>
      </c>
      <c r="CX592" s="27" t="s">
        <v>704</v>
      </c>
      <c r="CY592" s="27" t="s">
        <v>704</v>
      </c>
      <c r="CZ592" s="27" t="s">
        <v>704</v>
      </c>
      <c r="DA592" s="27" t="s">
        <v>704</v>
      </c>
      <c r="DB592" s="27" t="s">
        <v>704</v>
      </c>
      <c r="DC592" s="27" t="s">
        <v>704</v>
      </c>
      <c r="DD592" s="27" t="s">
        <v>704</v>
      </c>
      <c r="DE592" s="27" t="s">
        <v>704</v>
      </c>
      <c r="DF592" s="27" t="s">
        <v>704</v>
      </c>
      <c r="DG592" s="27" t="s">
        <v>704</v>
      </c>
      <c r="DH592" s="27" t="s">
        <v>704</v>
      </c>
      <c r="DI592" s="27" t="s">
        <v>704</v>
      </c>
      <c r="DJ592" s="27" t="s">
        <v>704</v>
      </c>
      <c r="DK592" s="27" t="s">
        <v>704</v>
      </c>
      <c r="DL592" s="27" t="s">
        <v>704</v>
      </c>
      <c r="DM592" s="27" t="s">
        <v>704</v>
      </c>
      <c r="DN592" s="27" t="s">
        <v>704</v>
      </c>
      <c r="DO592" s="27" t="s">
        <v>704</v>
      </c>
      <c r="DP592" s="27" t="s">
        <v>704</v>
      </c>
      <c r="DQ592" s="27" t="s">
        <v>704</v>
      </c>
      <c r="DR592" s="27" t="s">
        <v>704</v>
      </c>
      <c r="DS592" s="27"/>
      <c r="DT592" s="27" t="s">
        <v>704</v>
      </c>
      <c r="DU592" s="27" t="s">
        <v>704</v>
      </c>
      <c r="DV592" s="27" t="s">
        <v>704</v>
      </c>
      <c r="DW592" s="27" t="s">
        <v>704</v>
      </c>
      <c r="DX592" s="27" t="s">
        <v>704</v>
      </c>
      <c r="DY592" s="27" t="s">
        <v>704</v>
      </c>
      <c r="DZ592" s="27" t="s">
        <v>704</v>
      </c>
      <c r="EA592" s="27" t="s">
        <v>704</v>
      </c>
      <c r="EB592" s="27" t="s">
        <v>704</v>
      </c>
      <c r="EC592" s="27" t="s">
        <v>704</v>
      </c>
      <c r="ED592" s="27" t="s">
        <v>704</v>
      </c>
      <c r="EE592" s="27" t="s">
        <v>704</v>
      </c>
      <c r="EF592" s="27" t="s">
        <v>704</v>
      </c>
      <c r="EG592" s="27" t="s">
        <v>694</v>
      </c>
      <c r="EH592" s="27" t="s">
        <v>704</v>
      </c>
      <c r="EI592" s="27" t="s">
        <v>704</v>
      </c>
      <c r="EJ592" s="27" t="s">
        <v>704</v>
      </c>
      <c r="EK592" s="27" t="s">
        <v>704</v>
      </c>
      <c r="EL592" s="27" t="s">
        <v>704</v>
      </c>
      <c r="EM592" s="27" t="s">
        <v>704</v>
      </c>
      <c r="EN592" s="27" t="s">
        <v>704</v>
      </c>
      <c r="EO592" s="27" t="s">
        <v>704</v>
      </c>
      <c r="EP592" s="27" t="s">
        <v>704</v>
      </c>
      <c r="EQ592" s="27" t="s">
        <v>704</v>
      </c>
      <c r="ER592" s="27" t="s">
        <v>704</v>
      </c>
      <c r="ES592" s="27" t="s">
        <v>704</v>
      </c>
      <c r="ET592" s="27" t="s">
        <v>704</v>
      </c>
      <c r="EU592" s="27" t="s">
        <v>704</v>
      </c>
      <c r="EV592" s="27" t="s">
        <v>704</v>
      </c>
      <c r="EW592" s="27" t="s">
        <v>704</v>
      </c>
      <c r="EX592" s="27" t="s">
        <v>704</v>
      </c>
      <c r="EY592" s="27" t="s">
        <v>704</v>
      </c>
      <c r="EZ592" s="27" t="s">
        <v>704</v>
      </c>
      <c r="FA592" s="27" t="s">
        <v>704</v>
      </c>
      <c r="FB592" s="27" t="s">
        <v>704</v>
      </c>
      <c r="FC592" s="27" t="s">
        <v>704</v>
      </c>
      <c r="FD592" s="27" t="s">
        <v>704</v>
      </c>
      <c r="FE592" s="27" t="s">
        <v>694</v>
      </c>
      <c r="FF592" s="27" t="s">
        <v>704</v>
      </c>
      <c r="FG592" s="27" t="s">
        <v>704</v>
      </c>
      <c r="FH592" s="27" t="s">
        <v>704</v>
      </c>
      <c r="FI592" s="27" t="s">
        <v>704</v>
      </c>
      <c r="FJ592" s="27" t="s">
        <v>694</v>
      </c>
      <c r="FK592" s="27" t="s">
        <v>704</v>
      </c>
      <c r="FL592" s="27" t="s">
        <v>704</v>
      </c>
      <c r="FM592" s="27" t="s">
        <v>704</v>
      </c>
      <c r="FN592" s="27" t="s">
        <v>694</v>
      </c>
      <c r="FO592" s="72" t="s">
        <v>1175</v>
      </c>
      <c r="FP592" s="72" t="s">
        <v>698</v>
      </c>
      <c r="FQ592" s="72" t="s">
        <v>1176</v>
      </c>
      <c r="FR592" s="72" t="s">
        <v>2116</v>
      </c>
      <c r="FS592" s="72" t="s">
        <v>1178</v>
      </c>
      <c r="FT592" s="72" t="s">
        <v>698</v>
      </c>
      <c r="FU592" s="72" t="s">
        <v>698</v>
      </c>
      <c r="FV592" s="72" t="s">
        <v>698</v>
      </c>
      <c r="FW592" s="78" t="s">
        <v>698</v>
      </c>
      <c r="FX592" s="78" t="s">
        <v>698</v>
      </c>
      <c r="FY592" s="72" t="s">
        <v>698</v>
      </c>
      <c r="FZ592" s="90"/>
      <c r="GA592" s="90"/>
      <c r="GB592" s="90"/>
      <c r="GC592" s="90"/>
      <c r="GD592" s="90"/>
      <c r="GE592" s="90"/>
      <c r="GF592" s="90"/>
      <c r="GG592" s="90"/>
      <c r="GH592" s="105" t="s">
        <v>1179</v>
      </c>
      <c r="GI592" s="106"/>
      <c r="GJ592" s="27"/>
      <c r="GK592" s="28"/>
      <c r="GL592" s="27"/>
    </row>
    <row r="593" spans="1:194" x14ac:dyDescent="0.25">
      <c r="A593" s="71" t="str">
        <f>CONCATENATE($W$7,": ",$X$444," - ",$Y$568,": ",$Z$584," - ",$AA$591,": ",$AB$593)</f>
        <v>Expenditure: Operational Cost - Travel and Subsistence: Foreign - Transport with Operator: Public Transport</v>
      </c>
      <c r="B593" s="27" t="s">
        <v>694</v>
      </c>
      <c r="C593" s="27" t="str">
        <f t="shared" si="60"/>
        <v>IE010058002006002000000000000000000000</v>
      </c>
      <c r="D593" s="23" t="s">
        <v>1166</v>
      </c>
      <c r="E593" s="23" t="s">
        <v>724</v>
      </c>
      <c r="F593" s="23" t="s">
        <v>1053</v>
      </c>
      <c r="G593" s="23" t="s">
        <v>707</v>
      </c>
      <c r="H593" s="23" t="s">
        <v>715</v>
      </c>
      <c r="I593" s="23" t="s">
        <v>707</v>
      </c>
      <c r="J593" s="23" t="s">
        <v>697</v>
      </c>
      <c r="K593" s="23" t="s">
        <v>697</v>
      </c>
      <c r="L593" s="23" t="s">
        <v>697</v>
      </c>
      <c r="M593" s="23" t="s">
        <v>697</v>
      </c>
      <c r="N593" s="23" t="s">
        <v>697</v>
      </c>
      <c r="O593" s="23" t="s">
        <v>697</v>
      </c>
      <c r="P593" s="23" t="s">
        <v>697</v>
      </c>
      <c r="Q593" s="27">
        <v>0</v>
      </c>
      <c r="R593" s="27" t="s">
        <v>698</v>
      </c>
      <c r="S593" s="27" t="s">
        <v>698</v>
      </c>
      <c r="T593" s="81" t="s">
        <v>694</v>
      </c>
      <c r="U593" s="28"/>
      <c r="V593" s="27" t="s">
        <v>614</v>
      </c>
      <c r="W593" s="27" t="s">
        <v>905</v>
      </c>
      <c r="X593" s="27"/>
      <c r="Y593" s="27"/>
      <c r="Z593" s="27"/>
      <c r="AA593" s="27"/>
      <c r="AB593" s="27" t="s">
        <v>889</v>
      </c>
      <c r="AC593" s="27"/>
      <c r="AD593" s="27"/>
      <c r="AE593" s="27"/>
      <c r="AF593" s="27"/>
      <c r="AG593" s="27"/>
      <c r="AH593" s="27"/>
      <c r="AI593" s="27" t="s">
        <v>2548</v>
      </c>
      <c r="AJ593" s="81" t="s">
        <v>694</v>
      </c>
      <c r="AK593" s="27" t="s">
        <v>694</v>
      </c>
      <c r="AL593" s="27" t="s">
        <v>694</v>
      </c>
      <c r="AM593" s="27" t="s">
        <v>694</v>
      </c>
      <c r="AN593" s="27" t="s">
        <v>694</v>
      </c>
      <c r="AO593" s="27" t="s">
        <v>694</v>
      </c>
      <c r="AP593" s="27" t="s">
        <v>694</v>
      </c>
      <c r="AQ593" s="27" t="s">
        <v>694</v>
      </c>
      <c r="AR593" s="27" t="s">
        <v>694</v>
      </c>
      <c r="AS593" s="27" t="s">
        <v>694</v>
      </c>
      <c r="AT593" s="27" t="s">
        <v>694</v>
      </c>
      <c r="AU593" s="27" t="s">
        <v>694</v>
      </c>
      <c r="AV593" s="27" t="s">
        <v>694</v>
      </c>
      <c r="AW593" s="27" t="s">
        <v>694</v>
      </c>
      <c r="AX593" s="27" t="s">
        <v>694</v>
      </c>
      <c r="AY593" s="27" t="s">
        <v>694</v>
      </c>
      <c r="AZ593" s="27" t="s">
        <v>694</v>
      </c>
      <c r="BA593" s="27" t="s">
        <v>694</v>
      </c>
      <c r="BB593" s="27" t="s">
        <v>694</v>
      </c>
      <c r="BC593" s="27" t="s">
        <v>694</v>
      </c>
      <c r="BD593" s="27" t="s">
        <v>694</v>
      </c>
      <c r="BE593" s="27" t="s">
        <v>694</v>
      </c>
      <c r="BF593" s="27" t="s">
        <v>694</v>
      </c>
      <c r="BG593" s="27" t="s">
        <v>694</v>
      </c>
      <c r="BH593" s="27" t="s">
        <v>694</v>
      </c>
      <c r="BI593" s="27" t="s">
        <v>694</v>
      </c>
      <c r="BJ593" s="27" t="s">
        <v>694</v>
      </c>
      <c r="BK593" s="27" t="s">
        <v>694</v>
      </c>
      <c r="BL593" s="27" t="s">
        <v>694</v>
      </c>
      <c r="BM593" s="27" t="s">
        <v>694</v>
      </c>
      <c r="BN593" s="27" t="s">
        <v>694</v>
      </c>
      <c r="BO593" s="27" t="s">
        <v>694</v>
      </c>
      <c r="BP593" s="27" t="s">
        <v>694</v>
      </c>
      <c r="BQ593" s="27" t="s">
        <v>694</v>
      </c>
      <c r="BR593" s="27" t="s">
        <v>694</v>
      </c>
      <c r="BS593" s="27" t="s">
        <v>694</v>
      </c>
      <c r="BT593" s="27" t="s">
        <v>694</v>
      </c>
      <c r="BU593" s="27" t="s">
        <v>694</v>
      </c>
      <c r="BV593" s="27" t="s">
        <v>694</v>
      </c>
      <c r="BW593" s="27" t="s">
        <v>694</v>
      </c>
      <c r="BX593" s="27" t="s">
        <v>694</v>
      </c>
      <c r="BY593" s="27" t="s">
        <v>694</v>
      </c>
      <c r="BZ593" s="27" t="s">
        <v>694</v>
      </c>
      <c r="CA593" s="27" t="s">
        <v>694</v>
      </c>
      <c r="CB593" s="27" t="s">
        <v>694</v>
      </c>
      <c r="CC593" s="27" t="s">
        <v>694</v>
      </c>
      <c r="CD593" s="27" t="s">
        <v>694</v>
      </c>
      <c r="CE593" s="27" t="s">
        <v>694</v>
      </c>
      <c r="CF593" s="27" t="s">
        <v>694</v>
      </c>
      <c r="CG593" s="27" t="s">
        <v>694</v>
      </c>
      <c r="CH593" s="27" t="s">
        <v>694</v>
      </c>
      <c r="CI593" s="27" t="s">
        <v>694</v>
      </c>
      <c r="CJ593" s="27" t="s">
        <v>694</v>
      </c>
      <c r="CK593" s="27" t="s">
        <v>694</v>
      </c>
      <c r="CL593" s="27" t="s">
        <v>694</v>
      </c>
      <c r="CM593" s="27" t="s">
        <v>694</v>
      </c>
      <c r="CN593" s="27" t="s">
        <v>694</v>
      </c>
      <c r="CO593" s="27" t="s">
        <v>694</v>
      </c>
      <c r="CP593" s="27" t="s">
        <v>694</v>
      </c>
      <c r="CQ593" s="27" t="s">
        <v>694</v>
      </c>
      <c r="CR593" s="27" t="s">
        <v>694</v>
      </c>
      <c r="CS593" s="27" t="s">
        <v>694</v>
      </c>
      <c r="CT593" s="27" t="s">
        <v>694</v>
      </c>
      <c r="CU593" s="27" t="s">
        <v>694</v>
      </c>
      <c r="CV593" s="27" t="s">
        <v>694</v>
      </c>
      <c r="CW593" s="27" t="s">
        <v>694</v>
      </c>
      <c r="CX593" s="27" t="s">
        <v>694</v>
      </c>
      <c r="CY593" s="27" t="s">
        <v>694</v>
      </c>
      <c r="CZ593" s="27" t="s">
        <v>694</v>
      </c>
      <c r="DA593" s="27" t="s">
        <v>694</v>
      </c>
      <c r="DB593" s="27" t="s">
        <v>694</v>
      </c>
      <c r="DC593" s="27" t="s">
        <v>694</v>
      </c>
      <c r="DD593" s="27" t="s">
        <v>694</v>
      </c>
      <c r="DE593" s="27" t="s">
        <v>694</v>
      </c>
      <c r="DF593" s="27" t="s">
        <v>694</v>
      </c>
      <c r="DG593" s="27" t="s">
        <v>694</v>
      </c>
      <c r="DH593" s="27" t="s">
        <v>694</v>
      </c>
      <c r="DI593" s="27" t="s">
        <v>694</v>
      </c>
      <c r="DJ593" s="27" t="s">
        <v>694</v>
      </c>
      <c r="DK593" s="27" t="s">
        <v>694</v>
      </c>
      <c r="DL593" s="27" t="s">
        <v>694</v>
      </c>
      <c r="DM593" s="27" t="s">
        <v>694</v>
      </c>
      <c r="DN593" s="27" t="s">
        <v>694</v>
      </c>
      <c r="DO593" s="27" t="s">
        <v>694</v>
      </c>
      <c r="DP593" s="27" t="s">
        <v>694</v>
      </c>
      <c r="DQ593" s="27" t="s">
        <v>694</v>
      </c>
      <c r="DR593" s="27" t="s">
        <v>694</v>
      </c>
      <c r="DS593" s="27"/>
      <c r="DT593" s="27" t="s">
        <v>694</v>
      </c>
      <c r="DU593" s="27" t="s">
        <v>694</v>
      </c>
      <c r="DV593" s="27" t="s">
        <v>694</v>
      </c>
      <c r="DW593" s="27" t="s">
        <v>694</v>
      </c>
      <c r="DX593" s="27" t="s">
        <v>694</v>
      </c>
      <c r="DY593" s="27" t="s">
        <v>694</v>
      </c>
      <c r="DZ593" s="27" t="s">
        <v>694</v>
      </c>
      <c r="EA593" s="27" t="s">
        <v>694</v>
      </c>
      <c r="EB593" s="27" t="s">
        <v>694</v>
      </c>
      <c r="EC593" s="27" t="s">
        <v>694</v>
      </c>
      <c r="ED593" s="27" t="s">
        <v>694</v>
      </c>
      <c r="EE593" s="27" t="s">
        <v>694</v>
      </c>
      <c r="EF593" s="27" t="s">
        <v>694</v>
      </c>
      <c r="EG593" s="27" t="s">
        <v>694</v>
      </c>
      <c r="EH593" s="27" t="s">
        <v>694</v>
      </c>
      <c r="EI593" s="27" t="s">
        <v>694</v>
      </c>
      <c r="EJ593" s="27" t="s">
        <v>694</v>
      </c>
      <c r="EK593" s="27" t="s">
        <v>694</v>
      </c>
      <c r="EL593" s="27" t="s">
        <v>694</v>
      </c>
      <c r="EM593" s="27" t="s">
        <v>694</v>
      </c>
      <c r="EN593" s="27" t="s">
        <v>694</v>
      </c>
      <c r="EO593" s="27" t="s">
        <v>694</v>
      </c>
      <c r="EP593" s="27" t="s">
        <v>694</v>
      </c>
      <c r="EQ593" s="27" t="s">
        <v>694</v>
      </c>
      <c r="ER593" s="27" t="s">
        <v>694</v>
      </c>
      <c r="ES593" s="27" t="s">
        <v>694</v>
      </c>
      <c r="ET593" s="27" t="s">
        <v>694</v>
      </c>
      <c r="EU593" s="27" t="s">
        <v>694</v>
      </c>
      <c r="EV593" s="27" t="s">
        <v>694</v>
      </c>
      <c r="EW593" s="27" t="s">
        <v>694</v>
      </c>
      <c r="EX593" s="27" t="s">
        <v>694</v>
      </c>
      <c r="EY593" s="27" t="s">
        <v>694</v>
      </c>
      <c r="EZ593" s="27" t="s">
        <v>694</v>
      </c>
      <c r="FA593" s="27" t="s">
        <v>694</v>
      </c>
      <c r="FB593" s="27" t="s">
        <v>694</v>
      </c>
      <c r="FC593" s="27" t="s">
        <v>694</v>
      </c>
      <c r="FD593" s="27" t="s">
        <v>694</v>
      </c>
      <c r="FE593" s="27" t="s">
        <v>694</v>
      </c>
      <c r="FF593" s="27" t="s">
        <v>694</v>
      </c>
      <c r="FG593" s="27" t="s">
        <v>694</v>
      </c>
      <c r="FH593" s="27" t="s">
        <v>694</v>
      </c>
      <c r="FI593" s="27" t="s">
        <v>694</v>
      </c>
      <c r="FJ593" s="27" t="s">
        <v>694</v>
      </c>
      <c r="FK593" s="27" t="s">
        <v>694</v>
      </c>
      <c r="FL593" s="27" t="s">
        <v>694</v>
      </c>
      <c r="FM593" s="27" t="s">
        <v>694</v>
      </c>
      <c r="FN593" s="27" t="s">
        <v>694</v>
      </c>
      <c r="FO593" s="72" t="s">
        <v>698</v>
      </c>
      <c r="FP593" s="72" t="s">
        <v>698</v>
      </c>
      <c r="FQ593" s="72" t="s">
        <v>698</v>
      </c>
      <c r="FR593" s="72" t="s">
        <v>698</v>
      </c>
      <c r="FS593" s="72" t="s">
        <v>698</v>
      </c>
      <c r="FT593" s="72" t="s">
        <v>698</v>
      </c>
      <c r="FU593" s="72" t="s">
        <v>698</v>
      </c>
      <c r="FV593" s="72" t="s">
        <v>698</v>
      </c>
      <c r="FW593" s="78" t="s">
        <v>698</v>
      </c>
      <c r="FX593" s="78" t="s">
        <v>698</v>
      </c>
      <c r="FY593" s="72" t="s">
        <v>698</v>
      </c>
      <c r="FZ593" s="90"/>
      <c r="GA593" s="90"/>
      <c r="GB593" s="90"/>
      <c r="GC593" s="90"/>
      <c r="GD593" s="90"/>
      <c r="GE593" s="90"/>
      <c r="GF593" s="90"/>
      <c r="GG593" s="90"/>
      <c r="GH593" s="105" t="s">
        <v>694</v>
      </c>
      <c r="GI593" s="106"/>
      <c r="GJ593" s="27"/>
      <c r="GK593" s="28"/>
      <c r="GL593" s="27"/>
    </row>
    <row r="594" spans="1:194" x14ac:dyDescent="0.25">
      <c r="A594" s="71" t="str">
        <f>CONCATENATE($W$7,": ",$X$444," - ",$Y$568,": ",$Z$584," - ",$AA$591,": ",$AB$593," - ",AC594)</f>
        <v>Expenditure: Operational Cost - Travel and Subsistence: Foreign - Transport with Operator: Public Transport - Air Transport</v>
      </c>
      <c r="B594" s="27" t="s">
        <v>2209</v>
      </c>
      <c r="C594" s="27" t="str">
        <f t="shared" si="60"/>
        <v>IE010058002006002001000000000000000000</v>
      </c>
      <c r="D594" s="23" t="s">
        <v>1166</v>
      </c>
      <c r="E594" s="23" t="s">
        <v>724</v>
      </c>
      <c r="F594" s="23" t="s">
        <v>1053</v>
      </c>
      <c r="G594" s="23" t="s">
        <v>707</v>
      </c>
      <c r="H594" s="23" t="s">
        <v>715</v>
      </c>
      <c r="I594" s="23" t="s">
        <v>707</v>
      </c>
      <c r="J594" s="23" t="s">
        <v>702</v>
      </c>
      <c r="K594" s="23" t="s">
        <v>697</v>
      </c>
      <c r="L594" s="23" t="s">
        <v>697</v>
      </c>
      <c r="M594" s="23" t="s">
        <v>697</v>
      </c>
      <c r="N594" s="23" t="s">
        <v>697</v>
      </c>
      <c r="O594" s="23" t="s">
        <v>697</v>
      </c>
      <c r="P594" s="23" t="s">
        <v>697</v>
      </c>
      <c r="Q594" s="27">
        <v>0</v>
      </c>
      <c r="R594" s="27" t="s">
        <v>704</v>
      </c>
      <c r="S594" s="27" t="s">
        <v>698</v>
      </c>
      <c r="T594" s="81" t="s">
        <v>694</v>
      </c>
      <c r="U594" s="28"/>
      <c r="V594" s="27" t="s">
        <v>615</v>
      </c>
      <c r="W594" s="27" t="s">
        <v>905</v>
      </c>
      <c r="X594" s="27"/>
      <c r="Y594" s="27"/>
      <c r="Z594" s="27"/>
      <c r="AA594" s="27"/>
      <c r="AB594" s="27"/>
      <c r="AC594" s="27" t="s">
        <v>876</v>
      </c>
      <c r="AD594" s="27"/>
      <c r="AE594" s="27"/>
      <c r="AF594" s="27"/>
      <c r="AG594" s="27"/>
      <c r="AH594" s="27"/>
      <c r="AI594" s="27" t="s">
        <v>2549</v>
      </c>
      <c r="AJ594" s="28" t="s">
        <v>704</v>
      </c>
      <c r="AK594" s="27" t="s">
        <v>704</v>
      </c>
      <c r="AL594" s="27" t="s">
        <v>704</v>
      </c>
      <c r="AM594" s="27" t="s">
        <v>704</v>
      </c>
      <c r="AN594" s="27" t="s">
        <v>704</v>
      </c>
      <c r="AO594" s="27" t="s">
        <v>704</v>
      </c>
      <c r="AP594" s="27" t="s">
        <v>704</v>
      </c>
      <c r="AQ594" s="27" t="s">
        <v>704</v>
      </c>
      <c r="AR594" s="27" t="s">
        <v>704</v>
      </c>
      <c r="AS594" s="27" t="s">
        <v>704</v>
      </c>
      <c r="AT594" s="27" t="s">
        <v>704</v>
      </c>
      <c r="AU594" s="27" t="s">
        <v>704</v>
      </c>
      <c r="AV594" s="27" t="s">
        <v>704</v>
      </c>
      <c r="AW594" s="27" t="s">
        <v>704</v>
      </c>
      <c r="AX594" s="27" t="s">
        <v>704</v>
      </c>
      <c r="AY594" s="27" t="s">
        <v>704</v>
      </c>
      <c r="AZ594" s="27" t="s">
        <v>704</v>
      </c>
      <c r="BA594" s="27" t="s">
        <v>704</v>
      </c>
      <c r="BB594" s="27" t="s">
        <v>704</v>
      </c>
      <c r="BC594" s="27" t="s">
        <v>704</v>
      </c>
      <c r="BD594" s="27" t="s">
        <v>704</v>
      </c>
      <c r="BE594" s="27" t="s">
        <v>704</v>
      </c>
      <c r="BF594" s="27" t="s">
        <v>704</v>
      </c>
      <c r="BG594" s="27" t="s">
        <v>704</v>
      </c>
      <c r="BH594" s="27" t="s">
        <v>704</v>
      </c>
      <c r="BI594" s="27" t="s">
        <v>704</v>
      </c>
      <c r="BJ594" s="27" t="s">
        <v>704</v>
      </c>
      <c r="BK594" s="27" t="s">
        <v>704</v>
      </c>
      <c r="BL594" s="27" t="s">
        <v>704</v>
      </c>
      <c r="BM594" s="27" t="s">
        <v>704</v>
      </c>
      <c r="BN594" s="27" t="s">
        <v>704</v>
      </c>
      <c r="BO594" s="27" t="s">
        <v>704</v>
      </c>
      <c r="BP594" s="27" t="s">
        <v>704</v>
      </c>
      <c r="BQ594" s="27" t="s">
        <v>704</v>
      </c>
      <c r="BR594" s="27" t="s">
        <v>704</v>
      </c>
      <c r="BS594" s="27" t="s">
        <v>704</v>
      </c>
      <c r="BT594" s="27" t="s">
        <v>704</v>
      </c>
      <c r="BU594" s="27" t="s">
        <v>704</v>
      </c>
      <c r="BV594" s="27" t="s">
        <v>704</v>
      </c>
      <c r="BW594" s="27" t="s">
        <v>704</v>
      </c>
      <c r="BX594" s="27" t="s">
        <v>704</v>
      </c>
      <c r="BY594" s="27" t="s">
        <v>704</v>
      </c>
      <c r="BZ594" s="27" t="s">
        <v>704</v>
      </c>
      <c r="CA594" s="27" t="s">
        <v>704</v>
      </c>
      <c r="CB594" s="27" t="s">
        <v>704</v>
      </c>
      <c r="CC594" s="27" t="s">
        <v>704</v>
      </c>
      <c r="CD594" s="27" t="s">
        <v>704</v>
      </c>
      <c r="CE594" s="27" t="s">
        <v>704</v>
      </c>
      <c r="CF594" s="27" t="s">
        <v>704</v>
      </c>
      <c r="CG594" s="27" t="s">
        <v>704</v>
      </c>
      <c r="CH594" s="27" t="s">
        <v>704</v>
      </c>
      <c r="CI594" s="27" t="s">
        <v>704</v>
      </c>
      <c r="CJ594" s="27" t="s">
        <v>704</v>
      </c>
      <c r="CK594" s="27" t="s">
        <v>704</v>
      </c>
      <c r="CL594" s="27" t="s">
        <v>704</v>
      </c>
      <c r="CM594" s="27" t="s">
        <v>704</v>
      </c>
      <c r="CN594" s="27" t="s">
        <v>704</v>
      </c>
      <c r="CO594" s="27" t="s">
        <v>704</v>
      </c>
      <c r="CP594" s="27" t="s">
        <v>704</v>
      </c>
      <c r="CQ594" s="27" t="s">
        <v>704</v>
      </c>
      <c r="CR594" s="27" t="s">
        <v>704</v>
      </c>
      <c r="CS594" s="27" t="s">
        <v>704</v>
      </c>
      <c r="CT594" s="27" t="s">
        <v>704</v>
      </c>
      <c r="CU594" s="27" t="s">
        <v>704</v>
      </c>
      <c r="CV594" s="27" t="s">
        <v>704</v>
      </c>
      <c r="CW594" s="27" t="s">
        <v>704</v>
      </c>
      <c r="CX594" s="27" t="s">
        <v>704</v>
      </c>
      <c r="CY594" s="27" t="s">
        <v>704</v>
      </c>
      <c r="CZ594" s="27" t="s">
        <v>704</v>
      </c>
      <c r="DA594" s="27" t="s">
        <v>704</v>
      </c>
      <c r="DB594" s="27" t="s">
        <v>704</v>
      </c>
      <c r="DC594" s="27" t="s">
        <v>704</v>
      </c>
      <c r="DD594" s="27" t="s">
        <v>704</v>
      </c>
      <c r="DE594" s="27" t="s">
        <v>704</v>
      </c>
      <c r="DF594" s="27" t="s">
        <v>704</v>
      </c>
      <c r="DG594" s="27" t="s">
        <v>704</v>
      </c>
      <c r="DH594" s="27" t="s">
        <v>704</v>
      </c>
      <c r="DI594" s="27" t="s">
        <v>704</v>
      </c>
      <c r="DJ594" s="27" t="s">
        <v>704</v>
      </c>
      <c r="DK594" s="27" t="s">
        <v>704</v>
      </c>
      <c r="DL594" s="27" t="s">
        <v>704</v>
      </c>
      <c r="DM594" s="27" t="s">
        <v>704</v>
      </c>
      <c r="DN594" s="27" t="s">
        <v>704</v>
      </c>
      <c r="DO594" s="27" t="s">
        <v>704</v>
      </c>
      <c r="DP594" s="27" t="s">
        <v>704</v>
      </c>
      <c r="DQ594" s="27" t="s">
        <v>704</v>
      </c>
      <c r="DR594" s="27" t="s">
        <v>704</v>
      </c>
      <c r="DS594" s="27"/>
      <c r="DT594" s="27" t="s">
        <v>704</v>
      </c>
      <c r="DU594" s="27" t="s">
        <v>704</v>
      </c>
      <c r="DV594" s="27" t="s">
        <v>704</v>
      </c>
      <c r="DW594" s="27" t="s">
        <v>704</v>
      </c>
      <c r="DX594" s="27" t="s">
        <v>704</v>
      </c>
      <c r="DY594" s="27" t="s">
        <v>704</v>
      </c>
      <c r="DZ594" s="27" t="s">
        <v>704</v>
      </c>
      <c r="EA594" s="27" t="s">
        <v>704</v>
      </c>
      <c r="EB594" s="27" t="s">
        <v>704</v>
      </c>
      <c r="EC594" s="27" t="s">
        <v>704</v>
      </c>
      <c r="ED594" s="27" t="s">
        <v>704</v>
      </c>
      <c r="EE594" s="27" t="s">
        <v>704</v>
      </c>
      <c r="EF594" s="27" t="s">
        <v>704</v>
      </c>
      <c r="EG594" s="27" t="s">
        <v>694</v>
      </c>
      <c r="EH594" s="27" t="s">
        <v>704</v>
      </c>
      <c r="EI594" s="27" t="s">
        <v>704</v>
      </c>
      <c r="EJ594" s="27" t="s">
        <v>704</v>
      </c>
      <c r="EK594" s="27" t="s">
        <v>704</v>
      </c>
      <c r="EL594" s="27" t="s">
        <v>704</v>
      </c>
      <c r="EM594" s="27" t="s">
        <v>704</v>
      </c>
      <c r="EN594" s="27" t="s">
        <v>704</v>
      </c>
      <c r="EO594" s="27" t="s">
        <v>704</v>
      </c>
      <c r="EP594" s="27" t="s">
        <v>704</v>
      </c>
      <c r="EQ594" s="27" t="s">
        <v>704</v>
      </c>
      <c r="ER594" s="27" t="s">
        <v>704</v>
      </c>
      <c r="ES594" s="27" t="s">
        <v>704</v>
      </c>
      <c r="ET594" s="27" t="s">
        <v>704</v>
      </c>
      <c r="EU594" s="27" t="s">
        <v>704</v>
      </c>
      <c r="EV594" s="27" t="s">
        <v>704</v>
      </c>
      <c r="EW594" s="27" t="s">
        <v>704</v>
      </c>
      <c r="EX594" s="27" t="s">
        <v>704</v>
      </c>
      <c r="EY594" s="27" t="s">
        <v>704</v>
      </c>
      <c r="EZ594" s="27" t="s">
        <v>704</v>
      </c>
      <c r="FA594" s="27" t="s">
        <v>704</v>
      </c>
      <c r="FB594" s="27" t="s">
        <v>704</v>
      </c>
      <c r="FC594" s="27" t="s">
        <v>704</v>
      </c>
      <c r="FD594" s="27" t="s">
        <v>704</v>
      </c>
      <c r="FE594" s="27" t="s">
        <v>694</v>
      </c>
      <c r="FF594" s="27" t="s">
        <v>704</v>
      </c>
      <c r="FG594" s="27" t="s">
        <v>704</v>
      </c>
      <c r="FH594" s="27" t="s">
        <v>704</v>
      </c>
      <c r="FI594" s="27" t="s">
        <v>704</v>
      </c>
      <c r="FJ594" s="27" t="s">
        <v>694</v>
      </c>
      <c r="FK594" s="27" t="s">
        <v>704</v>
      </c>
      <c r="FL594" s="27" t="s">
        <v>704</v>
      </c>
      <c r="FM594" s="27" t="s">
        <v>704</v>
      </c>
      <c r="FN594" s="27" t="s">
        <v>694</v>
      </c>
      <c r="FO594" s="72" t="s">
        <v>1175</v>
      </c>
      <c r="FP594" s="72" t="s">
        <v>698</v>
      </c>
      <c r="FQ594" s="72" t="s">
        <v>1176</v>
      </c>
      <c r="FR594" s="72" t="s">
        <v>2116</v>
      </c>
      <c r="FS594" s="72" t="s">
        <v>1178</v>
      </c>
      <c r="FT594" s="72" t="s">
        <v>698</v>
      </c>
      <c r="FU594" s="72" t="s">
        <v>698</v>
      </c>
      <c r="FV594" s="72" t="s">
        <v>698</v>
      </c>
      <c r="FW594" s="78" t="s">
        <v>698</v>
      </c>
      <c r="FX594" s="78" t="s">
        <v>698</v>
      </c>
      <c r="FY594" s="72" t="s">
        <v>698</v>
      </c>
      <c r="FZ594" s="90"/>
      <c r="GA594" s="90"/>
      <c r="GB594" s="90"/>
      <c r="GC594" s="90"/>
      <c r="GD594" s="90"/>
      <c r="GE594" s="90"/>
      <c r="GF594" s="90"/>
      <c r="GG594" s="90"/>
      <c r="GH594" s="105" t="s">
        <v>1179</v>
      </c>
      <c r="GI594" s="106"/>
      <c r="GJ594" s="27"/>
      <c r="GK594" s="28"/>
      <c r="GL594" s="27"/>
    </row>
    <row r="595" spans="1:194" x14ac:dyDescent="0.25">
      <c r="A595" s="71" t="str">
        <f t="shared" ref="A595:A597" si="62">CONCATENATE($W$7,": ",$X$444," - ",$Y$568,": ",$Z$584," - ",$AA$591,": ",$AB$593," - ",AC595)</f>
        <v>Expenditure: Operational Cost - Travel and Subsistence: Foreign - Transport with Operator: Public Transport - Railway Transport</v>
      </c>
      <c r="B595" s="27" t="s">
        <v>2209</v>
      </c>
      <c r="C595" s="27" t="str">
        <f t="shared" si="60"/>
        <v>IE010058002006002002000000000000000000</v>
      </c>
      <c r="D595" s="23" t="s">
        <v>1166</v>
      </c>
      <c r="E595" s="23" t="s">
        <v>724</v>
      </c>
      <c r="F595" s="23" t="s">
        <v>1053</v>
      </c>
      <c r="G595" s="23" t="s">
        <v>707</v>
      </c>
      <c r="H595" s="23" t="s">
        <v>715</v>
      </c>
      <c r="I595" s="23" t="s">
        <v>707</v>
      </c>
      <c r="J595" s="23" t="s">
        <v>707</v>
      </c>
      <c r="K595" s="23" t="s">
        <v>697</v>
      </c>
      <c r="L595" s="23" t="s">
        <v>697</v>
      </c>
      <c r="M595" s="23" t="s">
        <v>697</v>
      </c>
      <c r="N595" s="23" t="s">
        <v>697</v>
      </c>
      <c r="O595" s="23" t="s">
        <v>697</v>
      </c>
      <c r="P595" s="23" t="s">
        <v>697</v>
      </c>
      <c r="Q595" s="27">
        <v>0</v>
      </c>
      <c r="R595" s="27" t="s">
        <v>704</v>
      </c>
      <c r="S595" s="27" t="s">
        <v>698</v>
      </c>
      <c r="T595" s="81" t="s">
        <v>694</v>
      </c>
      <c r="U595" s="28"/>
      <c r="V595" s="27" t="s">
        <v>616</v>
      </c>
      <c r="W595" s="27" t="s">
        <v>905</v>
      </c>
      <c r="X595" s="27"/>
      <c r="Y595" s="27"/>
      <c r="Z595" s="27"/>
      <c r="AA595" s="27"/>
      <c r="AB595" s="27"/>
      <c r="AC595" s="27" t="s">
        <v>2531</v>
      </c>
      <c r="AD595" s="27"/>
      <c r="AE595" s="27"/>
      <c r="AF595" s="27"/>
      <c r="AG595" s="27"/>
      <c r="AH595" s="27"/>
      <c r="AI595" s="27" t="s">
        <v>2550</v>
      </c>
      <c r="AJ595" s="28" t="s">
        <v>704</v>
      </c>
      <c r="AK595" s="27" t="s">
        <v>704</v>
      </c>
      <c r="AL595" s="27" t="s">
        <v>704</v>
      </c>
      <c r="AM595" s="27" t="s">
        <v>704</v>
      </c>
      <c r="AN595" s="27" t="s">
        <v>704</v>
      </c>
      <c r="AO595" s="27" t="s">
        <v>704</v>
      </c>
      <c r="AP595" s="27" t="s">
        <v>704</v>
      </c>
      <c r="AQ595" s="27" t="s">
        <v>704</v>
      </c>
      <c r="AR595" s="27" t="s">
        <v>704</v>
      </c>
      <c r="AS595" s="27" t="s">
        <v>704</v>
      </c>
      <c r="AT595" s="27" t="s">
        <v>704</v>
      </c>
      <c r="AU595" s="27" t="s">
        <v>704</v>
      </c>
      <c r="AV595" s="27" t="s">
        <v>704</v>
      </c>
      <c r="AW595" s="27" t="s">
        <v>704</v>
      </c>
      <c r="AX595" s="27" t="s">
        <v>704</v>
      </c>
      <c r="AY595" s="27" t="s">
        <v>704</v>
      </c>
      <c r="AZ595" s="27" t="s">
        <v>704</v>
      </c>
      <c r="BA595" s="27" t="s">
        <v>704</v>
      </c>
      <c r="BB595" s="27" t="s">
        <v>704</v>
      </c>
      <c r="BC595" s="27" t="s">
        <v>704</v>
      </c>
      <c r="BD595" s="27" t="s">
        <v>704</v>
      </c>
      <c r="BE595" s="27" t="s">
        <v>704</v>
      </c>
      <c r="BF595" s="27" t="s">
        <v>704</v>
      </c>
      <c r="BG595" s="27" t="s">
        <v>704</v>
      </c>
      <c r="BH595" s="27" t="s">
        <v>704</v>
      </c>
      <c r="BI595" s="27" t="s">
        <v>704</v>
      </c>
      <c r="BJ595" s="27" t="s">
        <v>704</v>
      </c>
      <c r="BK595" s="27" t="s">
        <v>704</v>
      </c>
      <c r="BL595" s="27" t="s">
        <v>704</v>
      </c>
      <c r="BM595" s="27" t="s">
        <v>704</v>
      </c>
      <c r="BN595" s="27" t="s">
        <v>704</v>
      </c>
      <c r="BO595" s="27" t="s">
        <v>704</v>
      </c>
      <c r="BP595" s="27" t="s">
        <v>704</v>
      </c>
      <c r="BQ595" s="27" t="s">
        <v>704</v>
      </c>
      <c r="BR595" s="27" t="s">
        <v>704</v>
      </c>
      <c r="BS595" s="27" t="s">
        <v>704</v>
      </c>
      <c r="BT595" s="27" t="s">
        <v>704</v>
      </c>
      <c r="BU595" s="27" t="s">
        <v>704</v>
      </c>
      <c r="BV595" s="27" t="s">
        <v>704</v>
      </c>
      <c r="BW595" s="27" t="s">
        <v>704</v>
      </c>
      <c r="BX595" s="27" t="s">
        <v>704</v>
      </c>
      <c r="BY595" s="27" t="s">
        <v>704</v>
      </c>
      <c r="BZ595" s="27" t="s">
        <v>704</v>
      </c>
      <c r="CA595" s="27" t="s">
        <v>704</v>
      </c>
      <c r="CB595" s="27" t="s">
        <v>704</v>
      </c>
      <c r="CC595" s="27" t="s">
        <v>704</v>
      </c>
      <c r="CD595" s="27" t="s">
        <v>704</v>
      </c>
      <c r="CE595" s="27" t="s">
        <v>704</v>
      </c>
      <c r="CF595" s="27" t="s">
        <v>704</v>
      </c>
      <c r="CG595" s="27" t="s">
        <v>704</v>
      </c>
      <c r="CH595" s="27" t="s">
        <v>704</v>
      </c>
      <c r="CI595" s="27" t="s">
        <v>704</v>
      </c>
      <c r="CJ595" s="27" t="s">
        <v>704</v>
      </c>
      <c r="CK595" s="27" t="s">
        <v>704</v>
      </c>
      <c r="CL595" s="27" t="s">
        <v>704</v>
      </c>
      <c r="CM595" s="27" t="s">
        <v>704</v>
      </c>
      <c r="CN595" s="27" t="s">
        <v>704</v>
      </c>
      <c r="CO595" s="27" t="s">
        <v>704</v>
      </c>
      <c r="CP595" s="27" t="s">
        <v>704</v>
      </c>
      <c r="CQ595" s="27" t="s">
        <v>704</v>
      </c>
      <c r="CR595" s="27" t="s">
        <v>704</v>
      </c>
      <c r="CS595" s="27" t="s">
        <v>704</v>
      </c>
      <c r="CT595" s="27" t="s">
        <v>704</v>
      </c>
      <c r="CU595" s="27" t="s">
        <v>704</v>
      </c>
      <c r="CV595" s="27" t="s">
        <v>704</v>
      </c>
      <c r="CW595" s="27" t="s">
        <v>704</v>
      </c>
      <c r="CX595" s="27" t="s">
        <v>704</v>
      </c>
      <c r="CY595" s="27" t="s">
        <v>704</v>
      </c>
      <c r="CZ595" s="27" t="s">
        <v>704</v>
      </c>
      <c r="DA595" s="27" t="s">
        <v>704</v>
      </c>
      <c r="DB595" s="27" t="s">
        <v>704</v>
      </c>
      <c r="DC595" s="27" t="s">
        <v>704</v>
      </c>
      <c r="DD595" s="27" t="s">
        <v>704</v>
      </c>
      <c r="DE595" s="27" t="s">
        <v>704</v>
      </c>
      <c r="DF595" s="27" t="s">
        <v>704</v>
      </c>
      <c r="DG595" s="27" t="s">
        <v>704</v>
      </c>
      <c r="DH595" s="27" t="s">
        <v>704</v>
      </c>
      <c r="DI595" s="27" t="s">
        <v>704</v>
      </c>
      <c r="DJ595" s="27" t="s">
        <v>704</v>
      </c>
      <c r="DK595" s="27" t="s">
        <v>704</v>
      </c>
      <c r="DL595" s="27" t="s">
        <v>704</v>
      </c>
      <c r="DM595" s="27" t="s">
        <v>704</v>
      </c>
      <c r="DN595" s="27" t="s">
        <v>704</v>
      </c>
      <c r="DO595" s="27" t="s">
        <v>704</v>
      </c>
      <c r="DP595" s="27" t="s">
        <v>704</v>
      </c>
      <c r="DQ595" s="27" t="s">
        <v>704</v>
      </c>
      <c r="DR595" s="27" t="s">
        <v>704</v>
      </c>
      <c r="DS595" s="27"/>
      <c r="DT595" s="27" t="s">
        <v>704</v>
      </c>
      <c r="DU595" s="27" t="s">
        <v>704</v>
      </c>
      <c r="DV595" s="27" t="s">
        <v>704</v>
      </c>
      <c r="DW595" s="27" t="s">
        <v>704</v>
      </c>
      <c r="DX595" s="27" t="s">
        <v>704</v>
      </c>
      <c r="DY595" s="27" t="s">
        <v>704</v>
      </c>
      <c r="DZ595" s="27" t="s">
        <v>704</v>
      </c>
      <c r="EA595" s="27" t="s">
        <v>704</v>
      </c>
      <c r="EB595" s="27" t="s">
        <v>704</v>
      </c>
      <c r="EC595" s="27" t="s">
        <v>704</v>
      </c>
      <c r="ED595" s="27" t="s">
        <v>704</v>
      </c>
      <c r="EE595" s="27" t="s">
        <v>704</v>
      </c>
      <c r="EF595" s="27" t="s">
        <v>704</v>
      </c>
      <c r="EG595" s="27" t="s">
        <v>694</v>
      </c>
      <c r="EH595" s="27" t="s">
        <v>704</v>
      </c>
      <c r="EI595" s="27" t="s">
        <v>704</v>
      </c>
      <c r="EJ595" s="27" t="s">
        <v>704</v>
      </c>
      <c r="EK595" s="27" t="s">
        <v>704</v>
      </c>
      <c r="EL595" s="27" t="s">
        <v>704</v>
      </c>
      <c r="EM595" s="27" t="s">
        <v>704</v>
      </c>
      <c r="EN595" s="27" t="s">
        <v>704</v>
      </c>
      <c r="EO595" s="27" t="s">
        <v>704</v>
      </c>
      <c r="EP595" s="27" t="s">
        <v>704</v>
      </c>
      <c r="EQ595" s="27" t="s">
        <v>704</v>
      </c>
      <c r="ER595" s="27" t="s">
        <v>704</v>
      </c>
      <c r="ES595" s="27" t="s">
        <v>704</v>
      </c>
      <c r="ET595" s="27" t="s">
        <v>704</v>
      </c>
      <c r="EU595" s="27" t="s">
        <v>704</v>
      </c>
      <c r="EV595" s="27" t="s">
        <v>704</v>
      </c>
      <c r="EW595" s="27" t="s">
        <v>704</v>
      </c>
      <c r="EX595" s="27" t="s">
        <v>704</v>
      </c>
      <c r="EY595" s="27" t="s">
        <v>704</v>
      </c>
      <c r="EZ595" s="27" t="s">
        <v>704</v>
      </c>
      <c r="FA595" s="27" t="s">
        <v>704</v>
      </c>
      <c r="FB595" s="27" t="s">
        <v>704</v>
      </c>
      <c r="FC595" s="27" t="s">
        <v>704</v>
      </c>
      <c r="FD595" s="27" t="s">
        <v>704</v>
      </c>
      <c r="FE595" s="27" t="s">
        <v>694</v>
      </c>
      <c r="FF595" s="27" t="s">
        <v>704</v>
      </c>
      <c r="FG595" s="27" t="s">
        <v>704</v>
      </c>
      <c r="FH595" s="27" t="s">
        <v>704</v>
      </c>
      <c r="FI595" s="27" t="s">
        <v>704</v>
      </c>
      <c r="FJ595" s="27" t="s">
        <v>694</v>
      </c>
      <c r="FK595" s="27" t="s">
        <v>704</v>
      </c>
      <c r="FL595" s="27" t="s">
        <v>704</v>
      </c>
      <c r="FM595" s="27" t="s">
        <v>704</v>
      </c>
      <c r="FN595" s="27" t="s">
        <v>694</v>
      </c>
      <c r="FO595" s="72" t="s">
        <v>1175</v>
      </c>
      <c r="FP595" s="72" t="s">
        <v>698</v>
      </c>
      <c r="FQ595" s="72" t="s">
        <v>1176</v>
      </c>
      <c r="FR595" s="72" t="s">
        <v>2116</v>
      </c>
      <c r="FS595" s="72" t="s">
        <v>1178</v>
      </c>
      <c r="FT595" s="72" t="s">
        <v>698</v>
      </c>
      <c r="FU595" s="72" t="s">
        <v>698</v>
      </c>
      <c r="FV595" s="72" t="s">
        <v>698</v>
      </c>
      <c r="FW595" s="78" t="s">
        <v>698</v>
      </c>
      <c r="FX595" s="78" t="s">
        <v>698</v>
      </c>
      <c r="FY595" s="72" t="s">
        <v>698</v>
      </c>
      <c r="FZ595" s="90"/>
      <c r="GA595" s="90"/>
      <c r="GB595" s="90"/>
      <c r="GC595" s="90"/>
      <c r="GD595" s="90"/>
      <c r="GE595" s="90"/>
      <c r="GF595" s="90"/>
      <c r="GG595" s="90"/>
      <c r="GH595" s="105" t="s">
        <v>1179</v>
      </c>
      <c r="GI595" s="106"/>
      <c r="GJ595" s="27"/>
      <c r="GK595" s="28"/>
      <c r="GL595" s="27"/>
    </row>
    <row r="596" spans="1:194" x14ac:dyDescent="0.25">
      <c r="A596" s="71" t="str">
        <f t="shared" si="62"/>
        <v>Expenditure: Operational Cost - Travel and Subsistence: Foreign - Transport with Operator: Public Transport - Road Transport</v>
      </c>
      <c r="B596" s="27" t="s">
        <v>2209</v>
      </c>
      <c r="C596" s="27" t="str">
        <f t="shared" si="60"/>
        <v>IE010058002006002003000000000000000000</v>
      </c>
      <c r="D596" s="23" t="s">
        <v>1166</v>
      </c>
      <c r="E596" s="23" t="s">
        <v>724</v>
      </c>
      <c r="F596" s="23" t="s">
        <v>1053</v>
      </c>
      <c r="G596" s="23" t="s">
        <v>707</v>
      </c>
      <c r="H596" s="23" t="s">
        <v>715</v>
      </c>
      <c r="I596" s="23" t="s">
        <v>707</v>
      </c>
      <c r="J596" s="23" t="s">
        <v>710</v>
      </c>
      <c r="K596" s="23" t="s">
        <v>697</v>
      </c>
      <c r="L596" s="23" t="s">
        <v>697</v>
      </c>
      <c r="M596" s="23" t="s">
        <v>697</v>
      </c>
      <c r="N596" s="23" t="s">
        <v>697</v>
      </c>
      <c r="O596" s="23" t="s">
        <v>697</v>
      </c>
      <c r="P596" s="23" t="s">
        <v>697</v>
      </c>
      <c r="Q596" s="27">
        <v>0</v>
      </c>
      <c r="R596" s="27" t="s">
        <v>704</v>
      </c>
      <c r="S596" s="27" t="s">
        <v>698</v>
      </c>
      <c r="T596" s="81" t="s">
        <v>694</v>
      </c>
      <c r="U596" s="28"/>
      <c r="V596" s="27" t="s">
        <v>617</v>
      </c>
      <c r="W596" s="27" t="s">
        <v>905</v>
      </c>
      <c r="X596" s="27"/>
      <c r="Y596" s="27"/>
      <c r="Z596" s="27"/>
      <c r="AA596" s="27"/>
      <c r="AB596" s="27"/>
      <c r="AC596" s="27" t="s">
        <v>887</v>
      </c>
      <c r="AD596" s="27"/>
      <c r="AE596" s="27"/>
      <c r="AF596" s="27"/>
      <c r="AG596" s="27"/>
      <c r="AH596" s="27"/>
      <c r="AI596" s="27" t="s">
        <v>2551</v>
      </c>
      <c r="AJ596" s="28" t="s">
        <v>704</v>
      </c>
      <c r="AK596" s="27" t="s">
        <v>704</v>
      </c>
      <c r="AL596" s="27" t="s">
        <v>704</v>
      </c>
      <c r="AM596" s="27" t="s">
        <v>704</v>
      </c>
      <c r="AN596" s="27" t="s">
        <v>704</v>
      </c>
      <c r="AO596" s="27" t="s">
        <v>704</v>
      </c>
      <c r="AP596" s="27" t="s">
        <v>704</v>
      </c>
      <c r="AQ596" s="27" t="s">
        <v>704</v>
      </c>
      <c r="AR596" s="27" t="s">
        <v>704</v>
      </c>
      <c r="AS596" s="27" t="s">
        <v>704</v>
      </c>
      <c r="AT596" s="27" t="s">
        <v>704</v>
      </c>
      <c r="AU596" s="27" t="s">
        <v>704</v>
      </c>
      <c r="AV596" s="27" t="s">
        <v>704</v>
      </c>
      <c r="AW596" s="27" t="s">
        <v>704</v>
      </c>
      <c r="AX596" s="27" t="s">
        <v>704</v>
      </c>
      <c r="AY596" s="27" t="s">
        <v>704</v>
      </c>
      <c r="AZ596" s="27" t="s">
        <v>704</v>
      </c>
      <c r="BA596" s="27" t="s">
        <v>704</v>
      </c>
      <c r="BB596" s="27" t="s">
        <v>704</v>
      </c>
      <c r="BC596" s="27" t="s">
        <v>704</v>
      </c>
      <c r="BD596" s="27" t="s">
        <v>704</v>
      </c>
      <c r="BE596" s="27" t="s">
        <v>704</v>
      </c>
      <c r="BF596" s="27" t="s">
        <v>704</v>
      </c>
      <c r="BG596" s="27" t="s">
        <v>704</v>
      </c>
      <c r="BH596" s="27" t="s">
        <v>704</v>
      </c>
      <c r="BI596" s="27" t="s">
        <v>704</v>
      </c>
      <c r="BJ596" s="27" t="s">
        <v>704</v>
      </c>
      <c r="BK596" s="27" t="s">
        <v>704</v>
      </c>
      <c r="BL596" s="27" t="s">
        <v>704</v>
      </c>
      <c r="BM596" s="27" t="s">
        <v>704</v>
      </c>
      <c r="BN596" s="27" t="s">
        <v>704</v>
      </c>
      <c r="BO596" s="27" t="s">
        <v>704</v>
      </c>
      <c r="BP596" s="27" t="s">
        <v>704</v>
      </c>
      <c r="BQ596" s="27" t="s">
        <v>704</v>
      </c>
      <c r="BR596" s="27" t="s">
        <v>704</v>
      </c>
      <c r="BS596" s="27" t="s">
        <v>704</v>
      </c>
      <c r="BT596" s="27" t="s">
        <v>704</v>
      </c>
      <c r="BU596" s="27" t="s">
        <v>704</v>
      </c>
      <c r="BV596" s="27" t="s">
        <v>704</v>
      </c>
      <c r="BW596" s="27" t="s">
        <v>704</v>
      </c>
      <c r="BX596" s="27" t="s">
        <v>704</v>
      </c>
      <c r="BY596" s="27" t="s">
        <v>704</v>
      </c>
      <c r="BZ596" s="27" t="s">
        <v>704</v>
      </c>
      <c r="CA596" s="27" t="s">
        <v>704</v>
      </c>
      <c r="CB596" s="27" t="s">
        <v>704</v>
      </c>
      <c r="CC596" s="27" t="s">
        <v>704</v>
      </c>
      <c r="CD596" s="27" t="s">
        <v>704</v>
      </c>
      <c r="CE596" s="27" t="s">
        <v>704</v>
      </c>
      <c r="CF596" s="27" t="s">
        <v>704</v>
      </c>
      <c r="CG596" s="27" t="s">
        <v>704</v>
      </c>
      <c r="CH596" s="27" t="s">
        <v>704</v>
      </c>
      <c r="CI596" s="27" t="s">
        <v>704</v>
      </c>
      <c r="CJ596" s="27" t="s">
        <v>704</v>
      </c>
      <c r="CK596" s="27" t="s">
        <v>704</v>
      </c>
      <c r="CL596" s="27" t="s">
        <v>704</v>
      </c>
      <c r="CM596" s="27" t="s">
        <v>704</v>
      </c>
      <c r="CN596" s="27" t="s">
        <v>704</v>
      </c>
      <c r="CO596" s="27" t="s">
        <v>704</v>
      </c>
      <c r="CP596" s="27" t="s">
        <v>704</v>
      </c>
      <c r="CQ596" s="27" t="s">
        <v>704</v>
      </c>
      <c r="CR596" s="27" t="s">
        <v>704</v>
      </c>
      <c r="CS596" s="27" t="s">
        <v>704</v>
      </c>
      <c r="CT596" s="27" t="s">
        <v>704</v>
      </c>
      <c r="CU596" s="27" t="s">
        <v>704</v>
      </c>
      <c r="CV596" s="27" t="s">
        <v>704</v>
      </c>
      <c r="CW596" s="27" t="s">
        <v>704</v>
      </c>
      <c r="CX596" s="27" t="s">
        <v>704</v>
      </c>
      <c r="CY596" s="27" t="s">
        <v>704</v>
      </c>
      <c r="CZ596" s="27" t="s">
        <v>704</v>
      </c>
      <c r="DA596" s="27" t="s">
        <v>704</v>
      </c>
      <c r="DB596" s="27" t="s">
        <v>704</v>
      </c>
      <c r="DC596" s="27" t="s">
        <v>704</v>
      </c>
      <c r="DD596" s="27" t="s">
        <v>704</v>
      </c>
      <c r="DE596" s="27" t="s">
        <v>704</v>
      </c>
      <c r="DF596" s="27" t="s">
        <v>704</v>
      </c>
      <c r="DG596" s="27" t="s">
        <v>704</v>
      </c>
      <c r="DH596" s="27" t="s">
        <v>704</v>
      </c>
      <c r="DI596" s="27" t="s">
        <v>704</v>
      </c>
      <c r="DJ596" s="27" t="s">
        <v>704</v>
      </c>
      <c r="DK596" s="27" t="s">
        <v>704</v>
      </c>
      <c r="DL596" s="27" t="s">
        <v>704</v>
      </c>
      <c r="DM596" s="27" t="s">
        <v>704</v>
      </c>
      <c r="DN596" s="27" t="s">
        <v>704</v>
      </c>
      <c r="DO596" s="27" t="s">
        <v>704</v>
      </c>
      <c r="DP596" s="27" t="s">
        <v>704</v>
      </c>
      <c r="DQ596" s="27" t="s">
        <v>704</v>
      </c>
      <c r="DR596" s="27" t="s">
        <v>704</v>
      </c>
      <c r="DS596" s="27"/>
      <c r="DT596" s="27" t="s">
        <v>704</v>
      </c>
      <c r="DU596" s="27" t="s">
        <v>704</v>
      </c>
      <c r="DV596" s="27" t="s">
        <v>704</v>
      </c>
      <c r="DW596" s="27" t="s">
        <v>704</v>
      </c>
      <c r="DX596" s="27" t="s">
        <v>704</v>
      </c>
      <c r="DY596" s="27" t="s">
        <v>704</v>
      </c>
      <c r="DZ596" s="27" t="s">
        <v>704</v>
      </c>
      <c r="EA596" s="27" t="s">
        <v>704</v>
      </c>
      <c r="EB596" s="27" t="s">
        <v>704</v>
      </c>
      <c r="EC596" s="27" t="s">
        <v>704</v>
      </c>
      <c r="ED596" s="27" t="s">
        <v>704</v>
      </c>
      <c r="EE596" s="27" t="s">
        <v>704</v>
      </c>
      <c r="EF596" s="27" t="s">
        <v>704</v>
      </c>
      <c r="EG596" s="27" t="s">
        <v>694</v>
      </c>
      <c r="EH596" s="27" t="s">
        <v>704</v>
      </c>
      <c r="EI596" s="27" t="s">
        <v>704</v>
      </c>
      <c r="EJ596" s="27" t="s">
        <v>704</v>
      </c>
      <c r="EK596" s="27" t="s">
        <v>704</v>
      </c>
      <c r="EL596" s="27" t="s">
        <v>704</v>
      </c>
      <c r="EM596" s="27" t="s">
        <v>704</v>
      </c>
      <c r="EN596" s="27" t="s">
        <v>704</v>
      </c>
      <c r="EO596" s="27" t="s">
        <v>704</v>
      </c>
      <c r="EP596" s="27" t="s">
        <v>704</v>
      </c>
      <c r="EQ596" s="27" t="s">
        <v>704</v>
      </c>
      <c r="ER596" s="27" t="s">
        <v>704</v>
      </c>
      <c r="ES596" s="27" t="s">
        <v>704</v>
      </c>
      <c r="ET596" s="27" t="s">
        <v>704</v>
      </c>
      <c r="EU596" s="27" t="s">
        <v>704</v>
      </c>
      <c r="EV596" s="27" t="s">
        <v>704</v>
      </c>
      <c r="EW596" s="27" t="s">
        <v>704</v>
      </c>
      <c r="EX596" s="27" t="s">
        <v>704</v>
      </c>
      <c r="EY596" s="27" t="s">
        <v>704</v>
      </c>
      <c r="EZ596" s="27" t="s">
        <v>704</v>
      </c>
      <c r="FA596" s="27" t="s">
        <v>704</v>
      </c>
      <c r="FB596" s="27" t="s">
        <v>704</v>
      </c>
      <c r="FC596" s="27" t="s">
        <v>704</v>
      </c>
      <c r="FD596" s="27" t="s">
        <v>704</v>
      </c>
      <c r="FE596" s="27" t="s">
        <v>694</v>
      </c>
      <c r="FF596" s="27" t="s">
        <v>704</v>
      </c>
      <c r="FG596" s="27" t="s">
        <v>704</v>
      </c>
      <c r="FH596" s="27" t="s">
        <v>704</v>
      </c>
      <c r="FI596" s="27" t="s">
        <v>704</v>
      </c>
      <c r="FJ596" s="27" t="s">
        <v>694</v>
      </c>
      <c r="FK596" s="27" t="s">
        <v>704</v>
      </c>
      <c r="FL596" s="27" t="s">
        <v>704</v>
      </c>
      <c r="FM596" s="27" t="s">
        <v>704</v>
      </c>
      <c r="FN596" s="27" t="s">
        <v>694</v>
      </c>
      <c r="FO596" s="72" t="s">
        <v>1175</v>
      </c>
      <c r="FP596" s="72" t="s">
        <v>698</v>
      </c>
      <c r="FQ596" s="72" t="s">
        <v>1176</v>
      </c>
      <c r="FR596" s="72" t="s">
        <v>2116</v>
      </c>
      <c r="FS596" s="72" t="s">
        <v>1178</v>
      </c>
      <c r="FT596" s="72" t="s">
        <v>698</v>
      </c>
      <c r="FU596" s="72" t="s">
        <v>698</v>
      </c>
      <c r="FV596" s="72" t="s">
        <v>698</v>
      </c>
      <c r="FW596" s="78" t="s">
        <v>698</v>
      </c>
      <c r="FX596" s="78" t="s">
        <v>698</v>
      </c>
      <c r="FY596" s="72" t="s">
        <v>698</v>
      </c>
      <c r="FZ596" s="90"/>
      <c r="GA596" s="90"/>
      <c r="GB596" s="90"/>
      <c r="GC596" s="90"/>
      <c r="GD596" s="90"/>
      <c r="GE596" s="90"/>
      <c r="GF596" s="90"/>
      <c r="GG596" s="90"/>
      <c r="GH596" s="105" t="s">
        <v>1179</v>
      </c>
      <c r="GI596" s="106"/>
      <c r="GJ596" s="27"/>
      <c r="GK596" s="28"/>
      <c r="GL596" s="27"/>
    </row>
    <row r="597" spans="1:194" x14ac:dyDescent="0.25">
      <c r="A597" s="71" t="str">
        <f t="shared" si="62"/>
        <v>Expenditure: Operational Cost - Travel and Subsistence: Foreign - Transport with Operator: Public Transport - Water Transport</v>
      </c>
      <c r="B597" s="27" t="s">
        <v>2209</v>
      </c>
      <c r="C597" s="27" t="str">
        <f t="shared" si="60"/>
        <v>IE010058002006002004000000000000000000</v>
      </c>
      <c r="D597" s="23" t="s">
        <v>1166</v>
      </c>
      <c r="E597" s="23" t="s">
        <v>724</v>
      </c>
      <c r="F597" s="23" t="s">
        <v>1053</v>
      </c>
      <c r="G597" s="23" t="s">
        <v>707</v>
      </c>
      <c r="H597" s="23" t="s">
        <v>715</v>
      </c>
      <c r="I597" s="23" t="s">
        <v>707</v>
      </c>
      <c r="J597" s="23" t="s">
        <v>711</v>
      </c>
      <c r="K597" s="23" t="s">
        <v>697</v>
      </c>
      <c r="L597" s="23" t="s">
        <v>697</v>
      </c>
      <c r="M597" s="23" t="s">
        <v>697</v>
      </c>
      <c r="N597" s="23" t="s">
        <v>697</v>
      </c>
      <c r="O597" s="23" t="s">
        <v>697</v>
      </c>
      <c r="P597" s="23" t="s">
        <v>697</v>
      </c>
      <c r="Q597" s="27">
        <v>0</v>
      </c>
      <c r="R597" s="27" t="s">
        <v>704</v>
      </c>
      <c r="S597" s="27" t="s">
        <v>698</v>
      </c>
      <c r="T597" s="81" t="s">
        <v>694</v>
      </c>
      <c r="U597" s="28"/>
      <c r="V597" s="27" t="s">
        <v>618</v>
      </c>
      <c r="W597" s="27" t="s">
        <v>905</v>
      </c>
      <c r="X597" s="27"/>
      <c r="Y597" s="27"/>
      <c r="Z597" s="27"/>
      <c r="AA597" s="27"/>
      <c r="AB597" s="27"/>
      <c r="AC597" s="27" t="s">
        <v>2534</v>
      </c>
      <c r="AD597" s="27"/>
      <c r="AE597" s="27"/>
      <c r="AF597" s="27"/>
      <c r="AG597" s="27"/>
      <c r="AH597" s="27"/>
      <c r="AI597" s="27" t="s">
        <v>2552</v>
      </c>
      <c r="AJ597" s="28" t="s">
        <v>704</v>
      </c>
      <c r="AK597" s="27" t="s">
        <v>704</v>
      </c>
      <c r="AL597" s="27" t="s">
        <v>704</v>
      </c>
      <c r="AM597" s="27" t="s">
        <v>704</v>
      </c>
      <c r="AN597" s="27" t="s">
        <v>704</v>
      </c>
      <c r="AO597" s="27" t="s">
        <v>704</v>
      </c>
      <c r="AP597" s="27" t="s">
        <v>704</v>
      </c>
      <c r="AQ597" s="27" t="s">
        <v>704</v>
      </c>
      <c r="AR597" s="27" t="s">
        <v>704</v>
      </c>
      <c r="AS597" s="27" t="s">
        <v>704</v>
      </c>
      <c r="AT597" s="27" t="s">
        <v>704</v>
      </c>
      <c r="AU597" s="27" t="s">
        <v>704</v>
      </c>
      <c r="AV597" s="27" t="s">
        <v>704</v>
      </c>
      <c r="AW597" s="27" t="s">
        <v>704</v>
      </c>
      <c r="AX597" s="27" t="s">
        <v>704</v>
      </c>
      <c r="AY597" s="27" t="s">
        <v>704</v>
      </c>
      <c r="AZ597" s="27" t="s">
        <v>704</v>
      </c>
      <c r="BA597" s="27" t="s">
        <v>704</v>
      </c>
      <c r="BB597" s="27" t="s">
        <v>704</v>
      </c>
      <c r="BC597" s="27" t="s">
        <v>704</v>
      </c>
      <c r="BD597" s="27" t="s">
        <v>704</v>
      </c>
      <c r="BE597" s="27" t="s">
        <v>704</v>
      </c>
      <c r="BF597" s="27" t="s">
        <v>704</v>
      </c>
      <c r="BG597" s="27" t="s">
        <v>704</v>
      </c>
      <c r="BH597" s="27" t="s">
        <v>704</v>
      </c>
      <c r="BI597" s="27" t="s">
        <v>704</v>
      </c>
      <c r="BJ597" s="27" t="s">
        <v>704</v>
      </c>
      <c r="BK597" s="27" t="s">
        <v>704</v>
      </c>
      <c r="BL597" s="27" t="s">
        <v>704</v>
      </c>
      <c r="BM597" s="27" t="s">
        <v>704</v>
      </c>
      <c r="BN597" s="27" t="s">
        <v>704</v>
      </c>
      <c r="BO597" s="27" t="s">
        <v>704</v>
      </c>
      <c r="BP597" s="27" t="s">
        <v>704</v>
      </c>
      <c r="BQ597" s="27" t="s">
        <v>704</v>
      </c>
      <c r="BR597" s="27" t="s">
        <v>704</v>
      </c>
      <c r="BS597" s="27" t="s">
        <v>704</v>
      </c>
      <c r="BT597" s="27" t="s">
        <v>704</v>
      </c>
      <c r="BU597" s="27" t="s">
        <v>704</v>
      </c>
      <c r="BV597" s="27" t="s">
        <v>704</v>
      </c>
      <c r="BW597" s="27" t="s">
        <v>704</v>
      </c>
      <c r="BX597" s="27" t="s">
        <v>704</v>
      </c>
      <c r="BY597" s="27" t="s">
        <v>704</v>
      </c>
      <c r="BZ597" s="27" t="s">
        <v>704</v>
      </c>
      <c r="CA597" s="27" t="s">
        <v>704</v>
      </c>
      <c r="CB597" s="27" t="s">
        <v>704</v>
      </c>
      <c r="CC597" s="27" t="s">
        <v>704</v>
      </c>
      <c r="CD597" s="27" t="s">
        <v>704</v>
      </c>
      <c r="CE597" s="27" t="s">
        <v>704</v>
      </c>
      <c r="CF597" s="27" t="s">
        <v>704</v>
      </c>
      <c r="CG597" s="27" t="s">
        <v>704</v>
      </c>
      <c r="CH597" s="27" t="s">
        <v>704</v>
      </c>
      <c r="CI597" s="27" t="s">
        <v>704</v>
      </c>
      <c r="CJ597" s="27" t="s">
        <v>704</v>
      </c>
      <c r="CK597" s="27" t="s">
        <v>704</v>
      </c>
      <c r="CL597" s="27" t="s">
        <v>704</v>
      </c>
      <c r="CM597" s="27" t="s">
        <v>704</v>
      </c>
      <c r="CN597" s="27" t="s">
        <v>704</v>
      </c>
      <c r="CO597" s="27" t="s">
        <v>704</v>
      </c>
      <c r="CP597" s="27" t="s">
        <v>704</v>
      </c>
      <c r="CQ597" s="27" t="s">
        <v>704</v>
      </c>
      <c r="CR597" s="27" t="s">
        <v>704</v>
      </c>
      <c r="CS597" s="27" t="s">
        <v>704</v>
      </c>
      <c r="CT597" s="27" t="s">
        <v>704</v>
      </c>
      <c r="CU597" s="27" t="s">
        <v>704</v>
      </c>
      <c r="CV597" s="27" t="s">
        <v>704</v>
      </c>
      <c r="CW597" s="27" t="s">
        <v>704</v>
      </c>
      <c r="CX597" s="27" t="s">
        <v>704</v>
      </c>
      <c r="CY597" s="27" t="s">
        <v>704</v>
      </c>
      <c r="CZ597" s="27" t="s">
        <v>704</v>
      </c>
      <c r="DA597" s="27" t="s">
        <v>704</v>
      </c>
      <c r="DB597" s="27" t="s">
        <v>704</v>
      </c>
      <c r="DC597" s="27" t="s">
        <v>704</v>
      </c>
      <c r="DD597" s="27" t="s">
        <v>704</v>
      </c>
      <c r="DE597" s="27" t="s">
        <v>704</v>
      </c>
      <c r="DF597" s="27" t="s">
        <v>704</v>
      </c>
      <c r="DG597" s="27" t="s">
        <v>704</v>
      </c>
      <c r="DH597" s="27" t="s">
        <v>704</v>
      </c>
      <c r="DI597" s="27" t="s">
        <v>704</v>
      </c>
      <c r="DJ597" s="27" t="s">
        <v>704</v>
      </c>
      <c r="DK597" s="27" t="s">
        <v>704</v>
      </c>
      <c r="DL597" s="27" t="s">
        <v>704</v>
      </c>
      <c r="DM597" s="27" t="s">
        <v>704</v>
      </c>
      <c r="DN597" s="27" t="s">
        <v>704</v>
      </c>
      <c r="DO597" s="27" t="s">
        <v>704</v>
      </c>
      <c r="DP597" s="27" t="s">
        <v>704</v>
      </c>
      <c r="DQ597" s="27" t="s">
        <v>704</v>
      </c>
      <c r="DR597" s="27" t="s">
        <v>704</v>
      </c>
      <c r="DS597" s="27"/>
      <c r="DT597" s="27" t="s">
        <v>704</v>
      </c>
      <c r="DU597" s="27" t="s">
        <v>704</v>
      </c>
      <c r="DV597" s="27" t="s">
        <v>704</v>
      </c>
      <c r="DW597" s="27" t="s">
        <v>704</v>
      </c>
      <c r="DX597" s="27" t="s">
        <v>704</v>
      </c>
      <c r="DY597" s="27" t="s">
        <v>704</v>
      </c>
      <c r="DZ597" s="27" t="s">
        <v>704</v>
      </c>
      <c r="EA597" s="27" t="s">
        <v>704</v>
      </c>
      <c r="EB597" s="27" t="s">
        <v>704</v>
      </c>
      <c r="EC597" s="27" t="s">
        <v>704</v>
      </c>
      <c r="ED597" s="27" t="s">
        <v>704</v>
      </c>
      <c r="EE597" s="27" t="s">
        <v>704</v>
      </c>
      <c r="EF597" s="27" t="s">
        <v>704</v>
      </c>
      <c r="EG597" s="27" t="s">
        <v>694</v>
      </c>
      <c r="EH597" s="27" t="s">
        <v>704</v>
      </c>
      <c r="EI597" s="27" t="s">
        <v>704</v>
      </c>
      <c r="EJ597" s="27" t="s">
        <v>704</v>
      </c>
      <c r="EK597" s="27" t="s">
        <v>704</v>
      </c>
      <c r="EL597" s="27" t="s">
        <v>704</v>
      </c>
      <c r="EM597" s="27" t="s">
        <v>704</v>
      </c>
      <c r="EN597" s="27" t="s">
        <v>704</v>
      </c>
      <c r="EO597" s="27" t="s">
        <v>704</v>
      </c>
      <c r="EP597" s="27" t="s">
        <v>704</v>
      </c>
      <c r="EQ597" s="27" t="s">
        <v>704</v>
      </c>
      <c r="ER597" s="27" t="s">
        <v>704</v>
      </c>
      <c r="ES597" s="27" t="s">
        <v>704</v>
      </c>
      <c r="ET597" s="27" t="s">
        <v>704</v>
      </c>
      <c r="EU597" s="27" t="s">
        <v>704</v>
      </c>
      <c r="EV597" s="27" t="s">
        <v>704</v>
      </c>
      <c r="EW597" s="27" t="s">
        <v>704</v>
      </c>
      <c r="EX597" s="27" t="s">
        <v>704</v>
      </c>
      <c r="EY597" s="27" t="s">
        <v>704</v>
      </c>
      <c r="EZ597" s="27" t="s">
        <v>704</v>
      </c>
      <c r="FA597" s="27" t="s">
        <v>704</v>
      </c>
      <c r="FB597" s="27" t="s">
        <v>704</v>
      </c>
      <c r="FC597" s="27" t="s">
        <v>704</v>
      </c>
      <c r="FD597" s="27" t="s">
        <v>704</v>
      </c>
      <c r="FE597" s="27" t="s">
        <v>694</v>
      </c>
      <c r="FF597" s="27" t="s">
        <v>704</v>
      </c>
      <c r="FG597" s="27" t="s">
        <v>704</v>
      </c>
      <c r="FH597" s="27" t="s">
        <v>704</v>
      </c>
      <c r="FI597" s="27" t="s">
        <v>704</v>
      </c>
      <c r="FJ597" s="27" t="s">
        <v>694</v>
      </c>
      <c r="FK597" s="27" t="s">
        <v>704</v>
      </c>
      <c r="FL597" s="27" t="s">
        <v>704</v>
      </c>
      <c r="FM597" s="27" t="s">
        <v>704</v>
      </c>
      <c r="FN597" s="27" t="s">
        <v>694</v>
      </c>
      <c r="FO597" s="72" t="s">
        <v>1175</v>
      </c>
      <c r="FP597" s="72" t="s">
        <v>698</v>
      </c>
      <c r="FQ597" s="72" t="s">
        <v>1176</v>
      </c>
      <c r="FR597" s="72" t="s">
        <v>2116</v>
      </c>
      <c r="FS597" s="72" t="s">
        <v>1178</v>
      </c>
      <c r="FT597" s="72" t="s">
        <v>698</v>
      </c>
      <c r="FU597" s="72" t="s">
        <v>698</v>
      </c>
      <c r="FV597" s="72" t="s">
        <v>698</v>
      </c>
      <c r="FW597" s="78" t="s">
        <v>698</v>
      </c>
      <c r="FX597" s="78" t="s">
        <v>698</v>
      </c>
      <c r="FY597" s="72" t="s">
        <v>698</v>
      </c>
      <c r="FZ597" s="90"/>
      <c r="GA597" s="90"/>
      <c r="GB597" s="90"/>
      <c r="GC597" s="90"/>
      <c r="GD597" s="90"/>
      <c r="GE597" s="90"/>
      <c r="GF597" s="90"/>
      <c r="GG597" s="90"/>
      <c r="GH597" s="105" t="s">
        <v>1179</v>
      </c>
      <c r="GI597" s="106"/>
      <c r="GJ597" s="27"/>
      <c r="GK597" s="28"/>
      <c r="GL597" s="27"/>
    </row>
    <row r="598" spans="1:194" x14ac:dyDescent="0.25">
      <c r="A598" s="71" t="str">
        <f t="shared" ref="A598" si="63">CONCATENATE($W$7,": ",$X$444," - ",$Y$568,": ",Z598)</f>
        <v>Expenditure: Operational Cost - Travel and Subsistence: Non-employees</v>
      </c>
      <c r="B598" s="27" t="s">
        <v>694</v>
      </c>
      <c r="C598" s="27" t="str">
        <f t="shared" si="60"/>
        <v>IE010058003000000000000000000000000000</v>
      </c>
      <c r="D598" s="23" t="s">
        <v>1166</v>
      </c>
      <c r="E598" s="23" t="s">
        <v>724</v>
      </c>
      <c r="F598" s="23" t="s">
        <v>1053</v>
      </c>
      <c r="G598" s="23" t="s">
        <v>710</v>
      </c>
      <c r="H598" s="23" t="s">
        <v>697</v>
      </c>
      <c r="I598" s="23" t="s">
        <v>697</v>
      </c>
      <c r="J598" s="23" t="s">
        <v>697</v>
      </c>
      <c r="K598" s="23" t="s">
        <v>697</v>
      </c>
      <c r="L598" s="23" t="s">
        <v>697</v>
      </c>
      <c r="M598" s="23" t="s">
        <v>697</v>
      </c>
      <c r="N598" s="23" t="s">
        <v>697</v>
      </c>
      <c r="O598" s="23" t="s">
        <v>697</v>
      </c>
      <c r="P598" s="23" t="s">
        <v>697</v>
      </c>
      <c r="Q598" s="27">
        <v>0</v>
      </c>
      <c r="R598" s="27" t="s">
        <v>704</v>
      </c>
      <c r="S598" s="27" t="s">
        <v>698</v>
      </c>
      <c r="T598" s="81" t="s">
        <v>694</v>
      </c>
      <c r="U598" s="28"/>
      <c r="V598" s="27" t="s">
        <v>619</v>
      </c>
      <c r="W598" s="27" t="s">
        <v>905</v>
      </c>
      <c r="X598" s="27"/>
      <c r="Y598" s="27"/>
      <c r="Z598" s="27" t="s">
        <v>2553</v>
      </c>
      <c r="AA598" s="27"/>
      <c r="AB598" s="27"/>
      <c r="AC598" s="27"/>
      <c r="AD598" s="27"/>
      <c r="AE598" s="27"/>
      <c r="AF598" s="27"/>
      <c r="AG598" s="27"/>
      <c r="AH598" s="27"/>
      <c r="AI598" s="27" t="s">
        <v>2554</v>
      </c>
      <c r="AJ598" s="28" t="s">
        <v>704</v>
      </c>
      <c r="AK598" s="27" t="s">
        <v>704</v>
      </c>
      <c r="AL598" s="27" t="s">
        <v>704</v>
      </c>
      <c r="AM598" s="27" t="s">
        <v>704</v>
      </c>
      <c r="AN598" s="27" t="s">
        <v>704</v>
      </c>
      <c r="AO598" s="27" t="s">
        <v>704</v>
      </c>
      <c r="AP598" s="27" t="s">
        <v>704</v>
      </c>
      <c r="AQ598" s="27" t="s">
        <v>704</v>
      </c>
      <c r="AR598" s="27" t="s">
        <v>704</v>
      </c>
      <c r="AS598" s="27" t="s">
        <v>704</v>
      </c>
      <c r="AT598" s="27" t="s">
        <v>704</v>
      </c>
      <c r="AU598" s="27" t="s">
        <v>704</v>
      </c>
      <c r="AV598" s="27" t="s">
        <v>704</v>
      </c>
      <c r="AW598" s="27" t="s">
        <v>704</v>
      </c>
      <c r="AX598" s="27" t="s">
        <v>704</v>
      </c>
      <c r="AY598" s="27" t="s">
        <v>704</v>
      </c>
      <c r="AZ598" s="27" t="s">
        <v>704</v>
      </c>
      <c r="BA598" s="27" t="s">
        <v>704</v>
      </c>
      <c r="BB598" s="27" t="s">
        <v>704</v>
      </c>
      <c r="BC598" s="27" t="s">
        <v>704</v>
      </c>
      <c r="BD598" s="27" t="s">
        <v>704</v>
      </c>
      <c r="BE598" s="27" t="s">
        <v>704</v>
      </c>
      <c r="BF598" s="27" t="s">
        <v>704</v>
      </c>
      <c r="BG598" s="27" t="s">
        <v>704</v>
      </c>
      <c r="BH598" s="27" t="s">
        <v>704</v>
      </c>
      <c r="BI598" s="27" t="s">
        <v>704</v>
      </c>
      <c r="BJ598" s="27" t="s">
        <v>704</v>
      </c>
      <c r="BK598" s="27" t="s">
        <v>704</v>
      </c>
      <c r="BL598" s="27" t="s">
        <v>704</v>
      </c>
      <c r="BM598" s="27" t="s">
        <v>704</v>
      </c>
      <c r="BN598" s="27" t="s">
        <v>704</v>
      </c>
      <c r="BO598" s="27" t="s">
        <v>704</v>
      </c>
      <c r="BP598" s="27" t="s">
        <v>704</v>
      </c>
      <c r="BQ598" s="27" t="s">
        <v>704</v>
      </c>
      <c r="BR598" s="27" t="s">
        <v>704</v>
      </c>
      <c r="BS598" s="27" t="s">
        <v>704</v>
      </c>
      <c r="BT598" s="27" t="s">
        <v>704</v>
      </c>
      <c r="BU598" s="27" t="s">
        <v>704</v>
      </c>
      <c r="BV598" s="27" t="s">
        <v>704</v>
      </c>
      <c r="BW598" s="27" t="s">
        <v>704</v>
      </c>
      <c r="BX598" s="27" t="s">
        <v>704</v>
      </c>
      <c r="BY598" s="27" t="s">
        <v>704</v>
      </c>
      <c r="BZ598" s="27" t="s">
        <v>704</v>
      </c>
      <c r="CA598" s="27" t="s">
        <v>704</v>
      </c>
      <c r="CB598" s="27" t="s">
        <v>704</v>
      </c>
      <c r="CC598" s="27" t="s">
        <v>704</v>
      </c>
      <c r="CD598" s="27" t="s">
        <v>704</v>
      </c>
      <c r="CE598" s="27" t="s">
        <v>704</v>
      </c>
      <c r="CF598" s="27" t="s">
        <v>704</v>
      </c>
      <c r="CG598" s="27" t="s">
        <v>704</v>
      </c>
      <c r="CH598" s="27" t="s">
        <v>704</v>
      </c>
      <c r="CI598" s="27" t="s">
        <v>704</v>
      </c>
      <c r="CJ598" s="27" t="s">
        <v>704</v>
      </c>
      <c r="CK598" s="27" t="s">
        <v>704</v>
      </c>
      <c r="CL598" s="27" t="s">
        <v>704</v>
      </c>
      <c r="CM598" s="27" t="s">
        <v>704</v>
      </c>
      <c r="CN598" s="27" t="s">
        <v>704</v>
      </c>
      <c r="CO598" s="27" t="s">
        <v>704</v>
      </c>
      <c r="CP598" s="27" t="s">
        <v>704</v>
      </c>
      <c r="CQ598" s="27" t="s">
        <v>704</v>
      </c>
      <c r="CR598" s="27" t="s">
        <v>704</v>
      </c>
      <c r="CS598" s="27" t="s">
        <v>704</v>
      </c>
      <c r="CT598" s="27" t="s">
        <v>704</v>
      </c>
      <c r="CU598" s="27" t="s">
        <v>704</v>
      </c>
      <c r="CV598" s="27" t="s">
        <v>704</v>
      </c>
      <c r="CW598" s="27" t="s">
        <v>704</v>
      </c>
      <c r="CX598" s="27" t="s">
        <v>704</v>
      </c>
      <c r="CY598" s="27" t="s">
        <v>704</v>
      </c>
      <c r="CZ598" s="27" t="s">
        <v>704</v>
      </c>
      <c r="DA598" s="27" t="s">
        <v>704</v>
      </c>
      <c r="DB598" s="27" t="s">
        <v>704</v>
      </c>
      <c r="DC598" s="27" t="s">
        <v>704</v>
      </c>
      <c r="DD598" s="27" t="s">
        <v>704</v>
      </c>
      <c r="DE598" s="27" t="s">
        <v>704</v>
      </c>
      <c r="DF598" s="27" t="s">
        <v>704</v>
      </c>
      <c r="DG598" s="27" t="s">
        <v>704</v>
      </c>
      <c r="DH598" s="27" t="s">
        <v>704</v>
      </c>
      <c r="DI598" s="27" t="s">
        <v>704</v>
      </c>
      <c r="DJ598" s="27" t="s">
        <v>704</v>
      </c>
      <c r="DK598" s="27" t="s">
        <v>704</v>
      </c>
      <c r="DL598" s="27" t="s">
        <v>704</v>
      </c>
      <c r="DM598" s="27" t="s">
        <v>704</v>
      </c>
      <c r="DN598" s="27" t="s">
        <v>704</v>
      </c>
      <c r="DO598" s="27" t="s">
        <v>704</v>
      </c>
      <c r="DP598" s="27" t="s">
        <v>704</v>
      </c>
      <c r="DQ598" s="27" t="s">
        <v>704</v>
      </c>
      <c r="DR598" s="27" t="s">
        <v>704</v>
      </c>
      <c r="DS598" s="27"/>
      <c r="DT598" s="27" t="s">
        <v>704</v>
      </c>
      <c r="DU598" s="27" t="s">
        <v>704</v>
      </c>
      <c r="DV598" s="27" t="s">
        <v>704</v>
      </c>
      <c r="DW598" s="27" t="s">
        <v>704</v>
      </c>
      <c r="DX598" s="27" t="s">
        <v>704</v>
      </c>
      <c r="DY598" s="27" t="s">
        <v>704</v>
      </c>
      <c r="DZ598" s="27" t="s">
        <v>704</v>
      </c>
      <c r="EA598" s="27" t="s">
        <v>704</v>
      </c>
      <c r="EB598" s="27" t="s">
        <v>704</v>
      </c>
      <c r="EC598" s="27" t="s">
        <v>704</v>
      </c>
      <c r="ED598" s="27" t="s">
        <v>704</v>
      </c>
      <c r="EE598" s="27" t="s">
        <v>704</v>
      </c>
      <c r="EF598" s="27" t="s">
        <v>704</v>
      </c>
      <c r="EG598" s="27" t="s">
        <v>694</v>
      </c>
      <c r="EH598" s="27" t="s">
        <v>704</v>
      </c>
      <c r="EI598" s="27" t="s">
        <v>704</v>
      </c>
      <c r="EJ598" s="27" t="s">
        <v>704</v>
      </c>
      <c r="EK598" s="27" t="s">
        <v>704</v>
      </c>
      <c r="EL598" s="27" t="s">
        <v>704</v>
      </c>
      <c r="EM598" s="27" t="s">
        <v>704</v>
      </c>
      <c r="EN598" s="27" t="s">
        <v>704</v>
      </c>
      <c r="EO598" s="27" t="s">
        <v>704</v>
      </c>
      <c r="EP598" s="27" t="s">
        <v>704</v>
      </c>
      <c r="EQ598" s="27" t="s">
        <v>704</v>
      </c>
      <c r="ER598" s="27" t="s">
        <v>704</v>
      </c>
      <c r="ES598" s="27" t="s">
        <v>704</v>
      </c>
      <c r="ET598" s="27" t="s">
        <v>704</v>
      </c>
      <c r="EU598" s="27" t="s">
        <v>704</v>
      </c>
      <c r="EV598" s="27" t="s">
        <v>704</v>
      </c>
      <c r="EW598" s="27" t="s">
        <v>704</v>
      </c>
      <c r="EX598" s="27" t="s">
        <v>704</v>
      </c>
      <c r="EY598" s="27" t="s">
        <v>704</v>
      </c>
      <c r="EZ598" s="27" t="s">
        <v>704</v>
      </c>
      <c r="FA598" s="27" t="s">
        <v>704</v>
      </c>
      <c r="FB598" s="27" t="s">
        <v>704</v>
      </c>
      <c r="FC598" s="27" t="s">
        <v>704</v>
      </c>
      <c r="FD598" s="27" t="s">
        <v>704</v>
      </c>
      <c r="FE598" s="27" t="s">
        <v>694</v>
      </c>
      <c r="FF598" s="27" t="s">
        <v>704</v>
      </c>
      <c r="FG598" s="27" t="s">
        <v>704</v>
      </c>
      <c r="FH598" s="27" t="s">
        <v>704</v>
      </c>
      <c r="FI598" s="27" t="s">
        <v>704</v>
      </c>
      <c r="FJ598" s="27" t="s">
        <v>694</v>
      </c>
      <c r="FK598" s="27" t="s">
        <v>704</v>
      </c>
      <c r="FL598" s="27" t="s">
        <v>704</v>
      </c>
      <c r="FM598" s="27" t="s">
        <v>704</v>
      </c>
      <c r="FN598" s="27" t="s">
        <v>694</v>
      </c>
      <c r="FO598" s="72" t="s">
        <v>698</v>
      </c>
      <c r="FP598" s="72" t="s">
        <v>698</v>
      </c>
      <c r="FQ598" s="72" t="s">
        <v>1176</v>
      </c>
      <c r="FR598" s="72" t="s">
        <v>2116</v>
      </c>
      <c r="FS598" s="72" t="s">
        <v>1178</v>
      </c>
      <c r="FT598" s="72" t="s">
        <v>698</v>
      </c>
      <c r="FU598" s="72" t="s">
        <v>698</v>
      </c>
      <c r="FV598" s="72" t="s">
        <v>698</v>
      </c>
      <c r="FW598" s="78" t="s">
        <v>698</v>
      </c>
      <c r="FX598" s="78" t="s">
        <v>698</v>
      </c>
      <c r="FY598" s="72" t="s">
        <v>698</v>
      </c>
      <c r="FZ598" s="90"/>
      <c r="GA598" s="90"/>
      <c r="GB598" s="90"/>
      <c r="GC598" s="90"/>
      <c r="GD598" s="90"/>
      <c r="GE598" s="90"/>
      <c r="GF598" s="90"/>
      <c r="GG598" s="90"/>
      <c r="GH598" s="105" t="s">
        <v>1179</v>
      </c>
      <c r="GI598" s="106"/>
      <c r="GJ598" s="27"/>
      <c r="GK598" s="28"/>
      <c r="GL598" s="27"/>
    </row>
    <row r="599" spans="1:194" x14ac:dyDescent="0.25">
      <c r="A599" s="71" t="str">
        <f t="shared" ref="A599:A607" si="64">CONCATENATE($W$7,": ",$X$444," - ",Y599)</f>
        <v>Expenditure: Operational Cost - Uniform and Protective Clothing</v>
      </c>
      <c r="B599" s="27" t="s">
        <v>1190</v>
      </c>
      <c r="C599" s="27" t="str">
        <f t="shared" si="60"/>
        <v>IE010059000000000000000000000000000000</v>
      </c>
      <c r="D599" s="23" t="s">
        <v>1166</v>
      </c>
      <c r="E599" s="23" t="s">
        <v>724</v>
      </c>
      <c r="F599" s="23" t="s">
        <v>1054</v>
      </c>
      <c r="G599" s="23" t="s">
        <v>697</v>
      </c>
      <c r="H599" s="23" t="s">
        <v>697</v>
      </c>
      <c r="I599" s="23" t="s">
        <v>697</v>
      </c>
      <c r="J599" s="23" t="s">
        <v>697</v>
      </c>
      <c r="K599" s="23" t="s">
        <v>697</v>
      </c>
      <c r="L599" s="23" t="s">
        <v>697</v>
      </c>
      <c r="M599" s="23" t="s">
        <v>697</v>
      </c>
      <c r="N599" s="23" t="s">
        <v>697</v>
      </c>
      <c r="O599" s="23" t="s">
        <v>697</v>
      </c>
      <c r="P599" s="23" t="s">
        <v>697</v>
      </c>
      <c r="Q599" s="27">
        <v>0</v>
      </c>
      <c r="R599" s="27" t="s">
        <v>704</v>
      </c>
      <c r="S599" s="27" t="s">
        <v>698</v>
      </c>
      <c r="T599" s="81" t="s">
        <v>694</v>
      </c>
      <c r="U599" s="28"/>
      <c r="V599" s="27" t="s">
        <v>2555</v>
      </c>
      <c r="W599" s="27" t="s">
        <v>905</v>
      </c>
      <c r="X599" s="27"/>
      <c r="Y599" s="27" t="s">
        <v>2556</v>
      </c>
      <c r="Z599" s="27"/>
      <c r="AA599" s="27"/>
      <c r="AB599" s="27"/>
      <c r="AC599" s="27"/>
      <c r="AD599" s="27"/>
      <c r="AE599" s="27"/>
      <c r="AF599" s="27"/>
      <c r="AG599" s="27"/>
      <c r="AH599" s="27"/>
      <c r="AI599" s="27" t="s">
        <v>2557</v>
      </c>
      <c r="AJ599" s="28" t="s">
        <v>704</v>
      </c>
      <c r="AK599" s="27" t="s">
        <v>704</v>
      </c>
      <c r="AL599" s="27" t="s">
        <v>704</v>
      </c>
      <c r="AM599" s="27" t="s">
        <v>704</v>
      </c>
      <c r="AN599" s="27" t="s">
        <v>704</v>
      </c>
      <c r="AO599" s="27" t="s">
        <v>704</v>
      </c>
      <c r="AP599" s="27" t="s">
        <v>704</v>
      </c>
      <c r="AQ599" s="27" t="s">
        <v>704</v>
      </c>
      <c r="AR599" s="27" t="s">
        <v>704</v>
      </c>
      <c r="AS599" s="27" t="s">
        <v>704</v>
      </c>
      <c r="AT599" s="27" t="s">
        <v>704</v>
      </c>
      <c r="AU599" s="27" t="s">
        <v>704</v>
      </c>
      <c r="AV599" s="27" t="s">
        <v>704</v>
      </c>
      <c r="AW599" s="27" t="s">
        <v>704</v>
      </c>
      <c r="AX599" s="27" t="s">
        <v>704</v>
      </c>
      <c r="AY599" s="27" t="s">
        <v>704</v>
      </c>
      <c r="AZ599" s="27" t="s">
        <v>704</v>
      </c>
      <c r="BA599" s="27" t="s">
        <v>704</v>
      </c>
      <c r="BB599" s="27" t="s">
        <v>704</v>
      </c>
      <c r="BC599" s="27" t="s">
        <v>704</v>
      </c>
      <c r="BD599" s="27" t="s">
        <v>704</v>
      </c>
      <c r="BE599" s="27" t="s">
        <v>704</v>
      </c>
      <c r="BF599" s="27" t="s">
        <v>704</v>
      </c>
      <c r="BG599" s="27" t="s">
        <v>704</v>
      </c>
      <c r="BH599" s="27" t="s">
        <v>704</v>
      </c>
      <c r="BI599" s="27" t="s">
        <v>704</v>
      </c>
      <c r="BJ599" s="27" t="s">
        <v>704</v>
      </c>
      <c r="BK599" s="27" t="s">
        <v>704</v>
      </c>
      <c r="BL599" s="27" t="s">
        <v>704</v>
      </c>
      <c r="BM599" s="27" t="s">
        <v>704</v>
      </c>
      <c r="BN599" s="27" t="s">
        <v>704</v>
      </c>
      <c r="BO599" s="27" t="s">
        <v>704</v>
      </c>
      <c r="BP599" s="27" t="s">
        <v>704</v>
      </c>
      <c r="BQ599" s="27" t="s">
        <v>704</v>
      </c>
      <c r="BR599" s="27" t="s">
        <v>704</v>
      </c>
      <c r="BS599" s="27" t="s">
        <v>704</v>
      </c>
      <c r="BT599" s="27" t="s">
        <v>704</v>
      </c>
      <c r="BU599" s="27" t="s">
        <v>704</v>
      </c>
      <c r="BV599" s="27" t="s">
        <v>704</v>
      </c>
      <c r="BW599" s="27" t="s">
        <v>704</v>
      </c>
      <c r="BX599" s="27" t="s">
        <v>704</v>
      </c>
      <c r="BY599" s="27" t="s">
        <v>704</v>
      </c>
      <c r="BZ599" s="27" t="s">
        <v>704</v>
      </c>
      <c r="CA599" s="27" t="s">
        <v>704</v>
      </c>
      <c r="CB599" s="27" t="s">
        <v>704</v>
      </c>
      <c r="CC599" s="27" t="s">
        <v>704</v>
      </c>
      <c r="CD599" s="27" t="s">
        <v>704</v>
      </c>
      <c r="CE599" s="27" t="s">
        <v>704</v>
      </c>
      <c r="CF599" s="27" t="s">
        <v>704</v>
      </c>
      <c r="CG599" s="27" t="s">
        <v>704</v>
      </c>
      <c r="CH599" s="27" t="s">
        <v>704</v>
      </c>
      <c r="CI599" s="27" t="s">
        <v>704</v>
      </c>
      <c r="CJ599" s="27" t="s">
        <v>704</v>
      </c>
      <c r="CK599" s="27" t="s">
        <v>704</v>
      </c>
      <c r="CL599" s="27" t="s">
        <v>704</v>
      </c>
      <c r="CM599" s="27" t="s">
        <v>704</v>
      </c>
      <c r="CN599" s="27" t="s">
        <v>704</v>
      </c>
      <c r="CO599" s="27" t="s">
        <v>704</v>
      </c>
      <c r="CP599" s="27" t="s">
        <v>704</v>
      </c>
      <c r="CQ599" s="27" t="s">
        <v>704</v>
      </c>
      <c r="CR599" s="27" t="s">
        <v>704</v>
      </c>
      <c r="CS599" s="27" t="s">
        <v>704</v>
      </c>
      <c r="CT599" s="27" t="s">
        <v>704</v>
      </c>
      <c r="CU599" s="27" t="s">
        <v>704</v>
      </c>
      <c r="CV599" s="27" t="s">
        <v>704</v>
      </c>
      <c r="CW599" s="27" t="s">
        <v>704</v>
      </c>
      <c r="CX599" s="27" t="s">
        <v>704</v>
      </c>
      <c r="CY599" s="27" t="s">
        <v>704</v>
      </c>
      <c r="CZ599" s="27" t="s">
        <v>704</v>
      </c>
      <c r="DA599" s="27" t="s">
        <v>704</v>
      </c>
      <c r="DB599" s="27" t="s">
        <v>704</v>
      </c>
      <c r="DC599" s="27" t="s">
        <v>704</v>
      </c>
      <c r="DD599" s="27" t="s">
        <v>704</v>
      </c>
      <c r="DE599" s="27" t="s">
        <v>704</v>
      </c>
      <c r="DF599" s="27" t="s">
        <v>704</v>
      </c>
      <c r="DG599" s="27" t="s">
        <v>704</v>
      </c>
      <c r="DH599" s="27" t="s">
        <v>704</v>
      </c>
      <c r="DI599" s="27" t="s">
        <v>704</v>
      </c>
      <c r="DJ599" s="27" t="s">
        <v>704</v>
      </c>
      <c r="DK599" s="27" t="s">
        <v>704</v>
      </c>
      <c r="DL599" s="27" t="s">
        <v>704</v>
      </c>
      <c r="DM599" s="27" t="s">
        <v>704</v>
      </c>
      <c r="DN599" s="27" t="s">
        <v>704</v>
      </c>
      <c r="DO599" s="27" t="s">
        <v>704</v>
      </c>
      <c r="DP599" s="27" t="s">
        <v>704</v>
      </c>
      <c r="DQ599" s="27" t="s">
        <v>704</v>
      </c>
      <c r="DR599" s="27" t="s">
        <v>704</v>
      </c>
      <c r="DS599" s="27"/>
      <c r="DT599" s="27" t="s">
        <v>704</v>
      </c>
      <c r="DU599" s="27" t="s">
        <v>704</v>
      </c>
      <c r="DV599" s="27" t="s">
        <v>704</v>
      </c>
      <c r="DW599" s="27" t="s">
        <v>704</v>
      </c>
      <c r="DX599" s="27" t="s">
        <v>704</v>
      </c>
      <c r="DY599" s="27" t="s">
        <v>704</v>
      </c>
      <c r="DZ599" s="27" t="s">
        <v>704</v>
      </c>
      <c r="EA599" s="27" t="s">
        <v>704</v>
      </c>
      <c r="EB599" s="27" t="s">
        <v>704</v>
      </c>
      <c r="EC599" s="27" t="s">
        <v>704</v>
      </c>
      <c r="ED599" s="27" t="s">
        <v>704</v>
      </c>
      <c r="EE599" s="27" t="s">
        <v>704</v>
      </c>
      <c r="EF599" s="27" t="s">
        <v>704</v>
      </c>
      <c r="EG599" s="27" t="s">
        <v>694</v>
      </c>
      <c r="EH599" s="27" t="s">
        <v>704</v>
      </c>
      <c r="EI599" s="27" t="s">
        <v>704</v>
      </c>
      <c r="EJ599" s="27" t="s">
        <v>704</v>
      </c>
      <c r="EK599" s="27" t="s">
        <v>704</v>
      </c>
      <c r="EL599" s="27" t="s">
        <v>704</v>
      </c>
      <c r="EM599" s="27" t="s">
        <v>704</v>
      </c>
      <c r="EN599" s="27" t="s">
        <v>704</v>
      </c>
      <c r="EO599" s="27" t="s">
        <v>704</v>
      </c>
      <c r="EP599" s="27" t="s">
        <v>704</v>
      </c>
      <c r="EQ599" s="27" t="s">
        <v>704</v>
      </c>
      <c r="ER599" s="27" t="s">
        <v>704</v>
      </c>
      <c r="ES599" s="27" t="s">
        <v>704</v>
      </c>
      <c r="ET599" s="27" t="s">
        <v>704</v>
      </c>
      <c r="EU599" s="27" t="s">
        <v>704</v>
      </c>
      <c r="EV599" s="27" t="s">
        <v>704</v>
      </c>
      <c r="EW599" s="27" t="s">
        <v>704</v>
      </c>
      <c r="EX599" s="27" t="s">
        <v>704</v>
      </c>
      <c r="EY599" s="27" t="s">
        <v>704</v>
      </c>
      <c r="EZ599" s="27" t="s">
        <v>704</v>
      </c>
      <c r="FA599" s="27" t="s">
        <v>704</v>
      </c>
      <c r="FB599" s="27" t="s">
        <v>704</v>
      </c>
      <c r="FC599" s="27" t="s">
        <v>704</v>
      </c>
      <c r="FD599" s="27" t="s">
        <v>704</v>
      </c>
      <c r="FE599" s="27" t="s">
        <v>694</v>
      </c>
      <c r="FF599" s="27" t="s">
        <v>704</v>
      </c>
      <c r="FG599" s="27" t="s">
        <v>704</v>
      </c>
      <c r="FH599" s="27" t="s">
        <v>704</v>
      </c>
      <c r="FI599" s="27" t="s">
        <v>704</v>
      </c>
      <c r="FJ599" s="27" t="s">
        <v>694</v>
      </c>
      <c r="FK599" s="27" t="s">
        <v>704</v>
      </c>
      <c r="FL599" s="27" t="s">
        <v>704</v>
      </c>
      <c r="FM599" s="27" t="s">
        <v>704</v>
      </c>
      <c r="FN599" s="27" t="s">
        <v>694</v>
      </c>
      <c r="FO599" s="72" t="s">
        <v>1175</v>
      </c>
      <c r="FP599" s="72" t="s">
        <v>698</v>
      </c>
      <c r="FQ599" s="72" t="s">
        <v>1176</v>
      </c>
      <c r="FR599" s="72" t="s">
        <v>2116</v>
      </c>
      <c r="FS599" s="72" t="s">
        <v>1178</v>
      </c>
      <c r="FT599" s="72" t="s">
        <v>2512</v>
      </c>
      <c r="FU599" s="72" t="s">
        <v>698</v>
      </c>
      <c r="FV599" s="72" t="s">
        <v>698</v>
      </c>
      <c r="FW599" s="78" t="s">
        <v>698</v>
      </c>
      <c r="FX599" s="78" t="s">
        <v>698</v>
      </c>
      <c r="FY599" s="72" t="s">
        <v>698</v>
      </c>
      <c r="FZ599" s="90"/>
      <c r="GA599" s="90"/>
      <c r="GB599" s="90"/>
      <c r="GC599" s="90"/>
      <c r="GD599" s="90"/>
      <c r="GE599" s="90"/>
      <c r="GF599" s="90"/>
      <c r="GG599" s="90"/>
      <c r="GH599" s="105" t="s">
        <v>1179</v>
      </c>
      <c r="GI599" s="106"/>
      <c r="GJ599" s="27"/>
      <c r="GK599" s="28"/>
      <c r="GL599" s="27"/>
    </row>
    <row r="600" spans="1:194" x14ac:dyDescent="0.25">
      <c r="A600" s="71" t="str">
        <f t="shared" si="64"/>
        <v>Expenditure: Operational Cost - Vehicle Tracking</v>
      </c>
      <c r="B600" s="27" t="s">
        <v>1190</v>
      </c>
      <c r="C600" s="27" t="str">
        <f t="shared" si="60"/>
        <v>IE010060000000000000000000000000000000</v>
      </c>
      <c r="D600" s="23" t="s">
        <v>1166</v>
      </c>
      <c r="E600" s="23" t="s">
        <v>724</v>
      </c>
      <c r="F600" s="23" t="s">
        <v>1055</v>
      </c>
      <c r="G600" s="23" t="s">
        <v>697</v>
      </c>
      <c r="H600" s="23" t="s">
        <v>697</v>
      </c>
      <c r="I600" s="23" t="s">
        <v>697</v>
      </c>
      <c r="J600" s="23" t="s">
        <v>697</v>
      </c>
      <c r="K600" s="23" t="s">
        <v>697</v>
      </c>
      <c r="L600" s="23" t="s">
        <v>697</v>
      </c>
      <c r="M600" s="23" t="s">
        <v>697</v>
      </c>
      <c r="N600" s="23" t="s">
        <v>697</v>
      </c>
      <c r="O600" s="23" t="s">
        <v>697</v>
      </c>
      <c r="P600" s="23" t="s">
        <v>697</v>
      </c>
      <c r="Q600" s="27">
        <v>0</v>
      </c>
      <c r="R600" s="27" t="s">
        <v>704</v>
      </c>
      <c r="S600" s="27" t="s">
        <v>698</v>
      </c>
      <c r="T600" s="81" t="s">
        <v>694</v>
      </c>
      <c r="U600" s="28"/>
      <c r="V600" s="27" t="s">
        <v>2558</v>
      </c>
      <c r="W600" s="27" t="s">
        <v>905</v>
      </c>
      <c r="X600" s="27"/>
      <c r="Y600" s="27" t="s">
        <v>2559</v>
      </c>
      <c r="Z600" s="27"/>
      <c r="AA600" s="27"/>
      <c r="AB600" s="27"/>
      <c r="AC600" s="27"/>
      <c r="AD600" s="27"/>
      <c r="AE600" s="27"/>
      <c r="AF600" s="27"/>
      <c r="AG600" s="27"/>
      <c r="AH600" s="27"/>
      <c r="AI600" s="27" t="s">
        <v>2560</v>
      </c>
      <c r="AJ600" s="28" t="s">
        <v>704</v>
      </c>
      <c r="AK600" s="27" t="s">
        <v>698</v>
      </c>
      <c r="AL600" s="27" t="s">
        <v>698</v>
      </c>
      <c r="AM600" s="27" t="s">
        <v>698</v>
      </c>
      <c r="AN600" s="27" t="s">
        <v>698</v>
      </c>
      <c r="AO600" s="27" t="s">
        <v>698</v>
      </c>
      <c r="AP600" s="27" t="s">
        <v>698</v>
      </c>
      <c r="AQ600" s="27" t="s">
        <v>698</v>
      </c>
      <c r="AR600" s="27" t="s">
        <v>698</v>
      </c>
      <c r="AS600" s="27" t="s">
        <v>698</v>
      </c>
      <c r="AT600" s="27" t="s">
        <v>698</v>
      </c>
      <c r="AU600" s="27" t="s">
        <v>698</v>
      </c>
      <c r="AV600" s="27" t="s">
        <v>698</v>
      </c>
      <c r="AW600" s="27" t="s">
        <v>698</v>
      </c>
      <c r="AX600" s="27" t="s">
        <v>698</v>
      </c>
      <c r="AY600" s="27" t="s">
        <v>698</v>
      </c>
      <c r="AZ600" s="27" t="s">
        <v>698</v>
      </c>
      <c r="BA600" s="27" t="s">
        <v>698</v>
      </c>
      <c r="BB600" s="27" t="s">
        <v>698</v>
      </c>
      <c r="BC600" s="27" t="s">
        <v>698</v>
      </c>
      <c r="BD600" s="27" t="s">
        <v>698</v>
      </c>
      <c r="BE600" s="27" t="s">
        <v>698</v>
      </c>
      <c r="BF600" s="27" t="s">
        <v>698</v>
      </c>
      <c r="BG600" s="27" t="s">
        <v>698</v>
      </c>
      <c r="BH600" s="27" t="s">
        <v>698</v>
      </c>
      <c r="BI600" s="27" t="s">
        <v>698</v>
      </c>
      <c r="BJ600" s="27" t="s">
        <v>698</v>
      </c>
      <c r="BK600" s="27" t="s">
        <v>698</v>
      </c>
      <c r="BL600" s="27" t="s">
        <v>698</v>
      </c>
      <c r="BM600" s="27" t="s">
        <v>698</v>
      </c>
      <c r="BN600" s="27" t="s">
        <v>698</v>
      </c>
      <c r="BO600" s="27" t="s">
        <v>698</v>
      </c>
      <c r="BP600" s="27" t="s">
        <v>698</v>
      </c>
      <c r="BQ600" s="27" t="s">
        <v>698</v>
      </c>
      <c r="BR600" s="27" t="s">
        <v>698</v>
      </c>
      <c r="BS600" s="27" t="s">
        <v>698</v>
      </c>
      <c r="BT600" s="27" t="s">
        <v>698</v>
      </c>
      <c r="BU600" s="27" t="s">
        <v>698</v>
      </c>
      <c r="BV600" s="27" t="s">
        <v>698</v>
      </c>
      <c r="BW600" s="27" t="s">
        <v>698</v>
      </c>
      <c r="BX600" s="27" t="s">
        <v>698</v>
      </c>
      <c r="BY600" s="27" t="s">
        <v>698</v>
      </c>
      <c r="BZ600" s="27" t="s">
        <v>698</v>
      </c>
      <c r="CA600" s="27" t="s">
        <v>698</v>
      </c>
      <c r="CB600" s="27" t="s">
        <v>698</v>
      </c>
      <c r="CC600" s="27" t="s">
        <v>698</v>
      </c>
      <c r="CD600" s="27" t="s">
        <v>698</v>
      </c>
      <c r="CE600" s="27" t="s">
        <v>704</v>
      </c>
      <c r="CF600" s="27" t="s">
        <v>698</v>
      </c>
      <c r="CG600" s="27" t="s">
        <v>698</v>
      </c>
      <c r="CH600" s="27" t="s">
        <v>698</v>
      </c>
      <c r="CI600" s="27" t="s">
        <v>698</v>
      </c>
      <c r="CJ600" s="27" t="s">
        <v>698</v>
      </c>
      <c r="CK600" s="27" t="s">
        <v>698</v>
      </c>
      <c r="CL600" s="27" t="s">
        <v>698</v>
      </c>
      <c r="CM600" s="27" t="s">
        <v>698</v>
      </c>
      <c r="CN600" s="27" t="s">
        <v>698</v>
      </c>
      <c r="CO600" s="27" t="s">
        <v>698</v>
      </c>
      <c r="CP600" s="27" t="s">
        <v>704</v>
      </c>
      <c r="CQ600" s="27" t="s">
        <v>698</v>
      </c>
      <c r="CR600" s="27" t="s">
        <v>698</v>
      </c>
      <c r="CS600" s="27" t="s">
        <v>698</v>
      </c>
      <c r="CT600" s="27" t="s">
        <v>698</v>
      </c>
      <c r="CU600" s="27" t="s">
        <v>698</v>
      </c>
      <c r="CV600" s="27" t="s">
        <v>698</v>
      </c>
      <c r="CW600" s="27" t="s">
        <v>698</v>
      </c>
      <c r="CX600" s="27" t="s">
        <v>698</v>
      </c>
      <c r="CY600" s="27" t="s">
        <v>698</v>
      </c>
      <c r="CZ600" s="27" t="s">
        <v>698</v>
      </c>
      <c r="DA600" s="27" t="s">
        <v>698</v>
      </c>
      <c r="DB600" s="27" t="s">
        <v>698</v>
      </c>
      <c r="DC600" s="27" t="s">
        <v>698</v>
      </c>
      <c r="DD600" s="27" t="s">
        <v>698</v>
      </c>
      <c r="DE600" s="27" t="s">
        <v>698</v>
      </c>
      <c r="DF600" s="27" t="s">
        <v>698</v>
      </c>
      <c r="DG600" s="27" t="s">
        <v>698</v>
      </c>
      <c r="DH600" s="27" t="s">
        <v>698</v>
      </c>
      <c r="DI600" s="27" t="s">
        <v>698</v>
      </c>
      <c r="DJ600" s="27" t="s">
        <v>698</v>
      </c>
      <c r="DK600" s="27" t="s">
        <v>698</v>
      </c>
      <c r="DL600" s="27" t="s">
        <v>698</v>
      </c>
      <c r="DM600" s="27" t="s">
        <v>698</v>
      </c>
      <c r="DN600" s="27" t="s">
        <v>698</v>
      </c>
      <c r="DO600" s="27" t="s">
        <v>698</v>
      </c>
      <c r="DP600" s="27" t="s">
        <v>698</v>
      </c>
      <c r="DQ600" s="27" t="s">
        <v>698</v>
      </c>
      <c r="DR600" s="27" t="s">
        <v>698</v>
      </c>
      <c r="DS600" s="27"/>
      <c r="DT600" s="27" t="s">
        <v>698</v>
      </c>
      <c r="DU600" s="27" t="s">
        <v>698</v>
      </c>
      <c r="DV600" s="27" t="s">
        <v>698</v>
      </c>
      <c r="DW600" s="27" t="s">
        <v>698</v>
      </c>
      <c r="DX600" s="27" t="s">
        <v>698</v>
      </c>
      <c r="DY600" s="27" t="s">
        <v>698</v>
      </c>
      <c r="DZ600" s="27" t="s">
        <v>698</v>
      </c>
      <c r="EA600" s="27" t="s">
        <v>698</v>
      </c>
      <c r="EB600" s="27" t="s">
        <v>698</v>
      </c>
      <c r="EC600" s="27" t="s">
        <v>698</v>
      </c>
      <c r="ED600" s="27" t="s">
        <v>698</v>
      </c>
      <c r="EE600" s="27" t="s">
        <v>698</v>
      </c>
      <c r="EF600" s="27" t="s">
        <v>698</v>
      </c>
      <c r="EG600" s="27" t="s">
        <v>694</v>
      </c>
      <c r="EH600" s="27" t="s">
        <v>698</v>
      </c>
      <c r="EI600" s="27" t="s">
        <v>698</v>
      </c>
      <c r="EJ600" s="27" t="s">
        <v>698</v>
      </c>
      <c r="EK600" s="27" t="s">
        <v>698</v>
      </c>
      <c r="EL600" s="27" t="s">
        <v>698</v>
      </c>
      <c r="EM600" s="27" t="s">
        <v>698</v>
      </c>
      <c r="EN600" s="27" t="s">
        <v>698</v>
      </c>
      <c r="EO600" s="27" t="s">
        <v>698</v>
      </c>
      <c r="EP600" s="27" t="s">
        <v>698</v>
      </c>
      <c r="EQ600" s="27" t="s">
        <v>698</v>
      </c>
      <c r="ER600" s="27" t="s">
        <v>698</v>
      </c>
      <c r="ES600" s="27" t="s">
        <v>698</v>
      </c>
      <c r="ET600" s="27" t="s">
        <v>698</v>
      </c>
      <c r="EU600" s="27" t="s">
        <v>698</v>
      </c>
      <c r="EV600" s="27" t="s">
        <v>698</v>
      </c>
      <c r="EW600" s="27" t="s">
        <v>698</v>
      </c>
      <c r="EX600" s="27" t="s">
        <v>698</v>
      </c>
      <c r="EY600" s="27" t="s">
        <v>698</v>
      </c>
      <c r="EZ600" s="27" t="s">
        <v>698</v>
      </c>
      <c r="FA600" s="27" t="s">
        <v>698</v>
      </c>
      <c r="FB600" s="27" t="s">
        <v>698</v>
      </c>
      <c r="FC600" s="27" t="s">
        <v>698</v>
      </c>
      <c r="FD600" s="27" t="s">
        <v>698</v>
      </c>
      <c r="FE600" s="27" t="s">
        <v>694</v>
      </c>
      <c r="FF600" s="27" t="s">
        <v>698</v>
      </c>
      <c r="FG600" s="27" t="s">
        <v>698</v>
      </c>
      <c r="FH600" s="27" t="s">
        <v>698</v>
      </c>
      <c r="FI600" s="27" t="s">
        <v>698</v>
      </c>
      <c r="FJ600" s="27" t="s">
        <v>694</v>
      </c>
      <c r="FK600" s="27" t="s">
        <v>698</v>
      </c>
      <c r="FL600" s="27" t="s">
        <v>698</v>
      </c>
      <c r="FM600" s="27" t="s">
        <v>698</v>
      </c>
      <c r="FN600" s="27" t="s">
        <v>694</v>
      </c>
      <c r="FO600" s="72" t="s">
        <v>1175</v>
      </c>
      <c r="FP600" s="72" t="s">
        <v>698</v>
      </c>
      <c r="FQ600" s="72" t="s">
        <v>1176</v>
      </c>
      <c r="FR600" s="72" t="s">
        <v>2116</v>
      </c>
      <c r="FS600" s="72" t="s">
        <v>1178</v>
      </c>
      <c r="FT600" s="72" t="s">
        <v>698</v>
      </c>
      <c r="FU600" s="72" t="s">
        <v>698</v>
      </c>
      <c r="FV600" s="72" t="s">
        <v>698</v>
      </c>
      <c r="FW600" s="78" t="s">
        <v>698</v>
      </c>
      <c r="FX600" s="78" t="s">
        <v>698</v>
      </c>
      <c r="FY600" s="72" t="s">
        <v>698</v>
      </c>
      <c r="FZ600" s="90"/>
      <c r="GA600" s="90"/>
      <c r="GB600" s="90"/>
      <c r="GC600" s="90"/>
      <c r="GD600" s="90"/>
      <c r="GE600" s="90"/>
      <c r="GF600" s="90"/>
      <c r="GG600" s="90"/>
      <c r="GH600" s="105" t="s">
        <v>1179</v>
      </c>
      <c r="GI600" s="106"/>
      <c r="GJ600" s="27"/>
      <c r="GK600" s="28"/>
      <c r="GL600" s="27"/>
    </row>
    <row r="601" spans="1:194" x14ac:dyDescent="0.25">
      <c r="A601" s="71" t="str">
        <f t="shared" si="64"/>
        <v>Expenditure: Operational Cost - Warrantees and Guarantees</v>
      </c>
      <c r="B601" s="27" t="s">
        <v>1190</v>
      </c>
      <c r="C601" s="27" t="str">
        <f t="shared" si="60"/>
        <v>IE010061000000000000000000000000000000</v>
      </c>
      <c r="D601" s="23" t="s">
        <v>1166</v>
      </c>
      <c r="E601" s="23" t="s">
        <v>724</v>
      </c>
      <c r="F601" s="23" t="s">
        <v>1056</v>
      </c>
      <c r="G601" s="23" t="s">
        <v>697</v>
      </c>
      <c r="H601" s="23" t="s">
        <v>697</v>
      </c>
      <c r="I601" s="23" t="s">
        <v>697</v>
      </c>
      <c r="J601" s="23" t="s">
        <v>697</v>
      </c>
      <c r="K601" s="23" t="s">
        <v>697</v>
      </c>
      <c r="L601" s="23" t="s">
        <v>697</v>
      </c>
      <c r="M601" s="23" t="s">
        <v>697</v>
      </c>
      <c r="N601" s="23" t="s">
        <v>697</v>
      </c>
      <c r="O601" s="23" t="s">
        <v>697</v>
      </c>
      <c r="P601" s="23" t="s">
        <v>697</v>
      </c>
      <c r="Q601" s="27">
        <v>0</v>
      </c>
      <c r="R601" s="27" t="s">
        <v>704</v>
      </c>
      <c r="S601" s="27" t="s">
        <v>698</v>
      </c>
      <c r="T601" s="81" t="s">
        <v>694</v>
      </c>
      <c r="U601" s="28"/>
      <c r="V601" s="27" t="s">
        <v>2561</v>
      </c>
      <c r="W601" s="27" t="s">
        <v>905</v>
      </c>
      <c r="X601" s="27"/>
      <c r="Y601" s="27" t="s">
        <v>2562</v>
      </c>
      <c r="Z601" s="27"/>
      <c r="AA601" s="27"/>
      <c r="AB601" s="27"/>
      <c r="AC601" s="27"/>
      <c r="AD601" s="27"/>
      <c r="AE601" s="27"/>
      <c r="AF601" s="27"/>
      <c r="AG601" s="27"/>
      <c r="AH601" s="27"/>
      <c r="AI601" s="27" t="s">
        <v>2563</v>
      </c>
      <c r="AJ601" s="28" t="s">
        <v>704</v>
      </c>
      <c r="AK601" s="27" t="s">
        <v>698</v>
      </c>
      <c r="AL601" s="27" t="s">
        <v>698</v>
      </c>
      <c r="AM601" s="27" t="s">
        <v>698</v>
      </c>
      <c r="AN601" s="27" t="s">
        <v>698</v>
      </c>
      <c r="AO601" s="27" t="s">
        <v>698</v>
      </c>
      <c r="AP601" s="27" t="s">
        <v>698</v>
      </c>
      <c r="AQ601" s="27" t="s">
        <v>698</v>
      </c>
      <c r="AR601" s="27" t="s">
        <v>698</v>
      </c>
      <c r="AS601" s="27" t="s">
        <v>698</v>
      </c>
      <c r="AT601" s="27" t="s">
        <v>698</v>
      </c>
      <c r="AU601" s="27" t="s">
        <v>698</v>
      </c>
      <c r="AV601" s="27" t="s">
        <v>698</v>
      </c>
      <c r="AW601" s="27" t="s">
        <v>698</v>
      </c>
      <c r="AX601" s="27" t="s">
        <v>698</v>
      </c>
      <c r="AY601" s="27" t="s">
        <v>698</v>
      </c>
      <c r="AZ601" s="27" t="s">
        <v>698</v>
      </c>
      <c r="BA601" s="27" t="s">
        <v>698</v>
      </c>
      <c r="BB601" s="27" t="s">
        <v>698</v>
      </c>
      <c r="BC601" s="27" t="s">
        <v>698</v>
      </c>
      <c r="BD601" s="27" t="s">
        <v>698</v>
      </c>
      <c r="BE601" s="27" t="s">
        <v>698</v>
      </c>
      <c r="BF601" s="27" t="s">
        <v>698</v>
      </c>
      <c r="BG601" s="27" t="s">
        <v>698</v>
      </c>
      <c r="BH601" s="27" t="s">
        <v>698</v>
      </c>
      <c r="BI601" s="27" t="s">
        <v>698</v>
      </c>
      <c r="BJ601" s="27" t="s">
        <v>698</v>
      </c>
      <c r="BK601" s="27" t="s">
        <v>698</v>
      </c>
      <c r="BL601" s="27" t="s">
        <v>698</v>
      </c>
      <c r="BM601" s="27" t="s">
        <v>698</v>
      </c>
      <c r="BN601" s="27" t="s">
        <v>698</v>
      </c>
      <c r="BO601" s="27" t="s">
        <v>698</v>
      </c>
      <c r="BP601" s="27" t="s">
        <v>698</v>
      </c>
      <c r="BQ601" s="27" t="s">
        <v>698</v>
      </c>
      <c r="BR601" s="27" t="s">
        <v>698</v>
      </c>
      <c r="BS601" s="27" t="s">
        <v>698</v>
      </c>
      <c r="BT601" s="27" t="s">
        <v>698</v>
      </c>
      <c r="BU601" s="27" t="s">
        <v>698</v>
      </c>
      <c r="BV601" s="27" t="s">
        <v>698</v>
      </c>
      <c r="BW601" s="27" t="s">
        <v>698</v>
      </c>
      <c r="BX601" s="27" t="s">
        <v>698</v>
      </c>
      <c r="BY601" s="27" t="s">
        <v>698</v>
      </c>
      <c r="BZ601" s="27" t="s">
        <v>698</v>
      </c>
      <c r="CA601" s="27" t="s">
        <v>698</v>
      </c>
      <c r="CB601" s="27" t="s">
        <v>698</v>
      </c>
      <c r="CC601" s="27" t="s">
        <v>698</v>
      </c>
      <c r="CD601" s="27" t="s">
        <v>704</v>
      </c>
      <c r="CE601" s="27" t="s">
        <v>698</v>
      </c>
      <c r="CF601" s="27" t="s">
        <v>698</v>
      </c>
      <c r="CG601" s="27" t="s">
        <v>698</v>
      </c>
      <c r="CH601" s="27" t="s">
        <v>698</v>
      </c>
      <c r="CI601" s="27" t="s">
        <v>698</v>
      </c>
      <c r="CJ601" s="27" t="s">
        <v>698</v>
      </c>
      <c r="CK601" s="27" t="s">
        <v>698</v>
      </c>
      <c r="CL601" s="27" t="s">
        <v>698</v>
      </c>
      <c r="CM601" s="27" t="s">
        <v>698</v>
      </c>
      <c r="CN601" s="27" t="s">
        <v>698</v>
      </c>
      <c r="CO601" s="27" t="s">
        <v>698</v>
      </c>
      <c r="CP601" s="27" t="s">
        <v>698</v>
      </c>
      <c r="CQ601" s="27" t="s">
        <v>698</v>
      </c>
      <c r="CR601" s="27" t="s">
        <v>698</v>
      </c>
      <c r="CS601" s="27" t="s">
        <v>698</v>
      </c>
      <c r="CT601" s="27" t="s">
        <v>698</v>
      </c>
      <c r="CU601" s="27" t="s">
        <v>698</v>
      </c>
      <c r="CV601" s="27" t="s">
        <v>698</v>
      </c>
      <c r="CW601" s="27" t="s">
        <v>698</v>
      </c>
      <c r="CX601" s="27" t="s">
        <v>698</v>
      </c>
      <c r="CY601" s="27" t="s">
        <v>698</v>
      </c>
      <c r="CZ601" s="27" t="s">
        <v>698</v>
      </c>
      <c r="DA601" s="27" t="s">
        <v>698</v>
      </c>
      <c r="DB601" s="27" t="s">
        <v>698</v>
      </c>
      <c r="DC601" s="27" t="s">
        <v>698</v>
      </c>
      <c r="DD601" s="27" t="s">
        <v>698</v>
      </c>
      <c r="DE601" s="27" t="s">
        <v>698</v>
      </c>
      <c r="DF601" s="27" t="s">
        <v>698</v>
      </c>
      <c r="DG601" s="27" t="s">
        <v>698</v>
      </c>
      <c r="DH601" s="27" t="s">
        <v>698</v>
      </c>
      <c r="DI601" s="27" t="s">
        <v>698</v>
      </c>
      <c r="DJ601" s="27" t="s">
        <v>698</v>
      </c>
      <c r="DK601" s="27" t="s">
        <v>698</v>
      </c>
      <c r="DL601" s="27" t="s">
        <v>698</v>
      </c>
      <c r="DM601" s="27" t="s">
        <v>698</v>
      </c>
      <c r="DN601" s="27" t="s">
        <v>698</v>
      </c>
      <c r="DO601" s="27" t="s">
        <v>698</v>
      </c>
      <c r="DP601" s="27" t="s">
        <v>698</v>
      </c>
      <c r="DQ601" s="27" t="s">
        <v>698</v>
      </c>
      <c r="DR601" s="27" t="s">
        <v>698</v>
      </c>
      <c r="DS601" s="27"/>
      <c r="DT601" s="27" t="s">
        <v>698</v>
      </c>
      <c r="DU601" s="27" t="s">
        <v>698</v>
      </c>
      <c r="DV601" s="27" t="s">
        <v>698</v>
      </c>
      <c r="DW601" s="27" t="s">
        <v>698</v>
      </c>
      <c r="DX601" s="27" t="s">
        <v>698</v>
      </c>
      <c r="DY601" s="27" t="s">
        <v>698</v>
      </c>
      <c r="DZ601" s="27" t="s">
        <v>698</v>
      </c>
      <c r="EA601" s="27" t="s">
        <v>698</v>
      </c>
      <c r="EB601" s="27" t="s">
        <v>698</v>
      </c>
      <c r="EC601" s="27" t="s">
        <v>698</v>
      </c>
      <c r="ED601" s="27" t="s">
        <v>698</v>
      </c>
      <c r="EE601" s="27" t="s">
        <v>698</v>
      </c>
      <c r="EF601" s="27" t="s">
        <v>698</v>
      </c>
      <c r="EG601" s="27" t="s">
        <v>694</v>
      </c>
      <c r="EH601" s="27" t="s">
        <v>698</v>
      </c>
      <c r="EI601" s="27" t="s">
        <v>698</v>
      </c>
      <c r="EJ601" s="27" t="s">
        <v>698</v>
      </c>
      <c r="EK601" s="27" t="s">
        <v>698</v>
      </c>
      <c r="EL601" s="27" t="s">
        <v>698</v>
      </c>
      <c r="EM601" s="27" t="s">
        <v>698</v>
      </c>
      <c r="EN601" s="27" t="s">
        <v>698</v>
      </c>
      <c r="EO601" s="27" t="s">
        <v>698</v>
      </c>
      <c r="EP601" s="27" t="s">
        <v>698</v>
      </c>
      <c r="EQ601" s="27" t="s">
        <v>698</v>
      </c>
      <c r="ER601" s="27" t="s">
        <v>698</v>
      </c>
      <c r="ES601" s="27" t="s">
        <v>698</v>
      </c>
      <c r="ET601" s="27" t="s">
        <v>698</v>
      </c>
      <c r="EU601" s="27" t="s">
        <v>698</v>
      </c>
      <c r="EV601" s="27" t="s">
        <v>698</v>
      </c>
      <c r="EW601" s="27" t="s">
        <v>698</v>
      </c>
      <c r="EX601" s="27" t="s">
        <v>698</v>
      </c>
      <c r="EY601" s="27" t="s">
        <v>698</v>
      </c>
      <c r="EZ601" s="27" t="s">
        <v>698</v>
      </c>
      <c r="FA601" s="27" t="s">
        <v>698</v>
      </c>
      <c r="FB601" s="27" t="s">
        <v>698</v>
      </c>
      <c r="FC601" s="27" t="s">
        <v>698</v>
      </c>
      <c r="FD601" s="27" t="s">
        <v>698</v>
      </c>
      <c r="FE601" s="27" t="s">
        <v>694</v>
      </c>
      <c r="FF601" s="27" t="s">
        <v>698</v>
      </c>
      <c r="FG601" s="27" t="s">
        <v>698</v>
      </c>
      <c r="FH601" s="27" t="s">
        <v>698</v>
      </c>
      <c r="FI601" s="27" t="s">
        <v>698</v>
      </c>
      <c r="FJ601" s="27" t="s">
        <v>694</v>
      </c>
      <c r="FK601" s="27" t="s">
        <v>698</v>
      </c>
      <c r="FL601" s="27" t="s">
        <v>698</v>
      </c>
      <c r="FM601" s="27" t="s">
        <v>698</v>
      </c>
      <c r="FN601" s="27" t="s">
        <v>694</v>
      </c>
      <c r="FO601" s="72" t="s">
        <v>1175</v>
      </c>
      <c r="FP601" s="72" t="s">
        <v>698</v>
      </c>
      <c r="FQ601" s="72" t="s">
        <v>1176</v>
      </c>
      <c r="FR601" s="72" t="s">
        <v>2116</v>
      </c>
      <c r="FS601" s="72" t="s">
        <v>1178</v>
      </c>
      <c r="FT601" s="72" t="s">
        <v>698</v>
      </c>
      <c r="FU601" s="72" t="s">
        <v>698</v>
      </c>
      <c r="FV601" s="72" t="s">
        <v>698</v>
      </c>
      <c r="FW601" s="78" t="s">
        <v>698</v>
      </c>
      <c r="FX601" s="78" t="s">
        <v>698</v>
      </c>
      <c r="FY601" s="72" t="s">
        <v>698</v>
      </c>
      <c r="FZ601" s="90"/>
      <c r="GA601" s="90"/>
      <c r="GB601" s="90"/>
      <c r="GC601" s="90"/>
      <c r="GD601" s="90"/>
      <c r="GE601" s="90"/>
      <c r="GF601" s="90"/>
      <c r="GG601" s="90"/>
      <c r="GH601" s="105" t="s">
        <v>1179</v>
      </c>
      <c r="GI601" s="106"/>
      <c r="GJ601" s="27"/>
      <c r="GK601" s="28"/>
      <c r="GL601" s="27"/>
    </row>
    <row r="602" spans="1:194" x14ac:dyDescent="0.25">
      <c r="A602" s="71" t="str">
        <f t="shared" si="64"/>
        <v>Expenditure: Operational Cost - Wet Fuel</v>
      </c>
      <c r="B602" s="27" t="s">
        <v>1190</v>
      </c>
      <c r="C602" s="27" t="str">
        <f t="shared" si="60"/>
        <v>IE010062000000000000000000000000000000</v>
      </c>
      <c r="D602" s="23" t="s">
        <v>1166</v>
      </c>
      <c r="E602" s="23" t="s">
        <v>724</v>
      </c>
      <c r="F602" s="23" t="s">
        <v>1057</v>
      </c>
      <c r="G602" s="23" t="s">
        <v>697</v>
      </c>
      <c r="H602" s="23" t="s">
        <v>697</v>
      </c>
      <c r="I602" s="23" t="s">
        <v>697</v>
      </c>
      <c r="J602" s="23" t="s">
        <v>697</v>
      </c>
      <c r="K602" s="23" t="s">
        <v>697</v>
      </c>
      <c r="L602" s="23" t="s">
        <v>697</v>
      </c>
      <c r="M602" s="23" t="s">
        <v>697</v>
      </c>
      <c r="N602" s="23" t="s">
        <v>697</v>
      </c>
      <c r="O602" s="23" t="s">
        <v>697</v>
      </c>
      <c r="P602" s="23" t="s">
        <v>697</v>
      </c>
      <c r="Q602" s="27">
        <v>0</v>
      </c>
      <c r="R602" s="27" t="s">
        <v>704</v>
      </c>
      <c r="S602" s="27" t="s">
        <v>698</v>
      </c>
      <c r="T602" s="81" t="s">
        <v>694</v>
      </c>
      <c r="U602" s="28"/>
      <c r="V602" s="27" t="s">
        <v>525</v>
      </c>
      <c r="W602" s="27" t="s">
        <v>905</v>
      </c>
      <c r="X602" s="27"/>
      <c r="Y602" s="27" t="s">
        <v>2564</v>
      </c>
      <c r="Z602" s="27"/>
      <c r="AA602" s="27"/>
      <c r="AB602" s="27"/>
      <c r="AC602" s="27"/>
      <c r="AD602" s="27"/>
      <c r="AE602" s="27"/>
      <c r="AF602" s="27"/>
      <c r="AG602" s="27"/>
      <c r="AH602" s="27"/>
      <c r="AI602" s="27" t="s">
        <v>2565</v>
      </c>
      <c r="AJ602" s="28" t="s">
        <v>704</v>
      </c>
      <c r="AK602" s="27" t="s">
        <v>698</v>
      </c>
      <c r="AL602" s="27" t="s">
        <v>698</v>
      </c>
      <c r="AM602" s="27" t="s">
        <v>698</v>
      </c>
      <c r="AN602" s="27" t="s">
        <v>698</v>
      </c>
      <c r="AO602" s="27" t="s">
        <v>698</v>
      </c>
      <c r="AP602" s="27" t="s">
        <v>698</v>
      </c>
      <c r="AQ602" s="27" t="s">
        <v>698</v>
      </c>
      <c r="AR602" s="27" t="s">
        <v>698</v>
      </c>
      <c r="AS602" s="27" t="s">
        <v>698</v>
      </c>
      <c r="AT602" s="27" t="s">
        <v>698</v>
      </c>
      <c r="AU602" s="27" t="s">
        <v>698</v>
      </c>
      <c r="AV602" s="27" t="s">
        <v>698</v>
      </c>
      <c r="AW602" s="27" t="s">
        <v>698</v>
      </c>
      <c r="AX602" s="27" t="s">
        <v>698</v>
      </c>
      <c r="AY602" s="27" t="s">
        <v>698</v>
      </c>
      <c r="AZ602" s="27" t="s">
        <v>698</v>
      </c>
      <c r="BA602" s="27" t="s">
        <v>698</v>
      </c>
      <c r="BB602" s="27" t="s">
        <v>698</v>
      </c>
      <c r="BC602" s="27" t="s">
        <v>698</v>
      </c>
      <c r="BD602" s="27" t="s">
        <v>698</v>
      </c>
      <c r="BE602" s="27" t="s">
        <v>698</v>
      </c>
      <c r="BF602" s="27" t="s">
        <v>698</v>
      </c>
      <c r="BG602" s="27" t="s">
        <v>698</v>
      </c>
      <c r="BH602" s="27" t="s">
        <v>698</v>
      </c>
      <c r="BI602" s="27" t="s">
        <v>698</v>
      </c>
      <c r="BJ602" s="27" t="s">
        <v>698</v>
      </c>
      <c r="BK602" s="27" t="s">
        <v>698</v>
      </c>
      <c r="BL602" s="27" t="s">
        <v>698</v>
      </c>
      <c r="BM602" s="27" t="s">
        <v>698</v>
      </c>
      <c r="BN602" s="27" t="s">
        <v>698</v>
      </c>
      <c r="BO602" s="27" t="s">
        <v>698</v>
      </c>
      <c r="BP602" s="27" t="s">
        <v>698</v>
      </c>
      <c r="BQ602" s="27" t="s">
        <v>698</v>
      </c>
      <c r="BR602" s="27" t="s">
        <v>698</v>
      </c>
      <c r="BS602" s="27" t="s">
        <v>698</v>
      </c>
      <c r="BT602" s="27" t="s">
        <v>698</v>
      </c>
      <c r="BU602" s="27" t="s">
        <v>698</v>
      </c>
      <c r="BV602" s="27" t="s">
        <v>698</v>
      </c>
      <c r="BW602" s="27" t="s">
        <v>698</v>
      </c>
      <c r="BX602" s="27" t="s">
        <v>698</v>
      </c>
      <c r="BY602" s="27" t="s">
        <v>698</v>
      </c>
      <c r="BZ602" s="27" t="s">
        <v>698</v>
      </c>
      <c r="CA602" s="27" t="s">
        <v>698</v>
      </c>
      <c r="CB602" s="27" t="s">
        <v>698</v>
      </c>
      <c r="CC602" s="27" t="s">
        <v>698</v>
      </c>
      <c r="CD602" s="27" t="s">
        <v>698</v>
      </c>
      <c r="CE602" s="27" t="s">
        <v>704</v>
      </c>
      <c r="CF602" s="27" t="s">
        <v>698</v>
      </c>
      <c r="CG602" s="27" t="s">
        <v>698</v>
      </c>
      <c r="CH602" s="27" t="s">
        <v>698</v>
      </c>
      <c r="CI602" s="27" t="s">
        <v>698</v>
      </c>
      <c r="CJ602" s="27" t="s">
        <v>698</v>
      </c>
      <c r="CK602" s="27" t="s">
        <v>698</v>
      </c>
      <c r="CL602" s="27" t="s">
        <v>698</v>
      </c>
      <c r="CM602" s="27" t="s">
        <v>698</v>
      </c>
      <c r="CN602" s="27" t="s">
        <v>698</v>
      </c>
      <c r="CO602" s="27" t="s">
        <v>698</v>
      </c>
      <c r="CP602" s="27" t="s">
        <v>704</v>
      </c>
      <c r="CQ602" s="27" t="s">
        <v>698</v>
      </c>
      <c r="CR602" s="27" t="s">
        <v>698</v>
      </c>
      <c r="CS602" s="27" t="s">
        <v>698</v>
      </c>
      <c r="CT602" s="27" t="s">
        <v>698</v>
      </c>
      <c r="CU602" s="27" t="s">
        <v>698</v>
      </c>
      <c r="CV602" s="27" t="s">
        <v>698</v>
      </c>
      <c r="CW602" s="27" t="s">
        <v>698</v>
      </c>
      <c r="CX602" s="27" t="s">
        <v>698</v>
      </c>
      <c r="CY602" s="27" t="s">
        <v>698</v>
      </c>
      <c r="CZ602" s="27" t="s">
        <v>698</v>
      </c>
      <c r="DA602" s="27" t="s">
        <v>698</v>
      </c>
      <c r="DB602" s="27" t="s">
        <v>698</v>
      </c>
      <c r="DC602" s="27" t="s">
        <v>698</v>
      </c>
      <c r="DD602" s="27" t="s">
        <v>698</v>
      </c>
      <c r="DE602" s="27" t="s">
        <v>698</v>
      </c>
      <c r="DF602" s="27" t="s">
        <v>698</v>
      </c>
      <c r="DG602" s="27" t="s">
        <v>698</v>
      </c>
      <c r="DH602" s="27" t="s">
        <v>698</v>
      </c>
      <c r="DI602" s="27" t="s">
        <v>698</v>
      </c>
      <c r="DJ602" s="27" t="s">
        <v>698</v>
      </c>
      <c r="DK602" s="27" t="s">
        <v>698</v>
      </c>
      <c r="DL602" s="27" t="s">
        <v>698</v>
      </c>
      <c r="DM602" s="27" t="s">
        <v>698</v>
      </c>
      <c r="DN602" s="27" t="s">
        <v>698</v>
      </c>
      <c r="DO602" s="27" t="s">
        <v>698</v>
      </c>
      <c r="DP602" s="27" t="s">
        <v>698</v>
      </c>
      <c r="DQ602" s="27" t="s">
        <v>698</v>
      </c>
      <c r="DR602" s="27" t="s">
        <v>698</v>
      </c>
      <c r="DS602" s="27"/>
      <c r="DT602" s="27" t="s">
        <v>698</v>
      </c>
      <c r="DU602" s="27" t="s">
        <v>698</v>
      </c>
      <c r="DV602" s="27" t="s">
        <v>698</v>
      </c>
      <c r="DW602" s="27" t="s">
        <v>698</v>
      </c>
      <c r="DX602" s="27" t="s">
        <v>698</v>
      </c>
      <c r="DY602" s="27" t="s">
        <v>698</v>
      </c>
      <c r="DZ602" s="27" t="s">
        <v>698</v>
      </c>
      <c r="EA602" s="27" t="s">
        <v>698</v>
      </c>
      <c r="EB602" s="27" t="s">
        <v>698</v>
      </c>
      <c r="EC602" s="27" t="s">
        <v>698</v>
      </c>
      <c r="ED602" s="27" t="s">
        <v>698</v>
      </c>
      <c r="EE602" s="27" t="s">
        <v>698</v>
      </c>
      <c r="EF602" s="27" t="s">
        <v>698</v>
      </c>
      <c r="EG602" s="27" t="s">
        <v>694</v>
      </c>
      <c r="EH602" s="27" t="s">
        <v>698</v>
      </c>
      <c r="EI602" s="27" t="s">
        <v>698</v>
      </c>
      <c r="EJ602" s="27" t="s">
        <v>698</v>
      </c>
      <c r="EK602" s="27" t="s">
        <v>698</v>
      </c>
      <c r="EL602" s="27" t="s">
        <v>698</v>
      </c>
      <c r="EM602" s="27" t="s">
        <v>698</v>
      </c>
      <c r="EN602" s="27" t="s">
        <v>698</v>
      </c>
      <c r="EO602" s="27" t="s">
        <v>698</v>
      </c>
      <c r="EP602" s="27" t="s">
        <v>698</v>
      </c>
      <c r="EQ602" s="27" t="s">
        <v>698</v>
      </c>
      <c r="ER602" s="27" t="s">
        <v>698</v>
      </c>
      <c r="ES602" s="27" t="s">
        <v>698</v>
      </c>
      <c r="ET602" s="27" t="s">
        <v>698</v>
      </c>
      <c r="EU602" s="27" t="s">
        <v>698</v>
      </c>
      <c r="EV602" s="27" t="s">
        <v>698</v>
      </c>
      <c r="EW602" s="27" t="s">
        <v>698</v>
      </c>
      <c r="EX602" s="27" t="s">
        <v>698</v>
      </c>
      <c r="EY602" s="27" t="s">
        <v>698</v>
      </c>
      <c r="EZ602" s="27" t="s">
        <v>698</v>
      </c>
      <c r="FA602" s="27" t="s">
        <v>698</v>
      </c>
      <c r="FB602" s="27" t="s">
        <v>698</v>
      </c>
      <c r="FC602" s="27" t="s">
        <v>698</v>
      </c>
      <c r="FD602" s="27" t="s">
        <v>698</v>
      </c>
      <c r="FE602" s="27" t="s">
        <v>694</v>
      </c>
      <c r="FF602" s="27" t="s">
        <v>698</v>
      </c>
      <c r="FG602" s="27" t="s">
        <v>698</v>
      </c>
      <c r="FH602" s="27" t="s">
        <v>698</v>
      </c>
      <c r="FI602" s="27" t="s">
        <v>698</v>
      </c>
      <c r="FJ602" s="27" t="s">
        <v>694</v>
      </c>
      <c r="FK602" s="27" t="s">
        <v>698</v>
      </c>
      <c r="FL602" s="27" t="s">
        <v>698</v>
      </c>
      <c r="FM602" s="27" t="s">
        <v>698</v>
      </c>
      <c r="FN602" s="27" t="s">
        <v>694</v>
      </c>
      <c r="FO602" s="72" t="s">
        <v>1175</v>
      </c>
      <c r="FP602" s="72" t="s">
        <v>698</v>
      </c>
      <c r="FQ602" s="72" t="s">
        <v>1176</v>
      </c>
      <c r="FR602" s="72" t="s">
        <v>2116</v>
      </c>
      <c r="FS602" s="72" t="s">
        <v>1178</v>
      </c>
      <c r="FT602" s="72" t="s">
        <v>698</v>
      </c>
      <c r="FU602" s="72" t="s">
        <v>698</v>
      </c>
      <c r="FV602" s="72" t="s">
        <v>698</v>
      </c>
      <c r="FW602" s="78" t="s">
        <v>698</v>
      </c>
      <c r="FX602" s="78" t="s">
        <v>698</v>
      </c>
      <c r="FY602" s="72" t="s">
        <v>698</v>
      </c>
      <c r="FZ602" s="90"/>
      <c r="GA602" s="90"/>
      <c r="GB602" s="90"/>
      <c r="GC602" s="90"/>
      <c r="GD602" s="90"/>
      <c r="GE602" s="90"/>
      <c r="GF602" s="90"/>
      <c r="GG602" s="90"/>
      <c r="GH602" s="105" t="s">
        <v>1179</v>
      </c>
      <c r="GI602" s="106"/>
      <c r="GJ602" s="27"/>
      <c r="GK602" s="28"/>
      <c r="GL602" s="27"/>
    </row>
    <row r="603" spans="1:194" x14ac:dyDescent="0.25">
      <c r="A603" s="71" t="str">
        <f t="shared" si="64"/>
        <v xml:space="preserve">Expenditure: Operational Cost - Workmen's Compensation Fund </v>
      </c>
      <c r="B603" s="27" t="s">
        <v>2209</v>
      </c>
      <c r="C603" s="27" t="str">
        <f t="shared" si="60"/>
        <v>IE010063000000000000000000000000000000</v>
      </c>
      <c r="D603" s="23" t="s">
        <v>1166</v>
      </c>
      <c r="E603" s="23" t="s">
        <v>724</v>
      </c>
      <c r="F603" s="23" t="s">
        <v>1058</v>
      </c>
      <c r="G603" s="23" t="s">
        <v>697</v>
      </c>
      <c r="H603" s="23" t="s">
        <v>697</v>
      </c>
      <c r="I603" s="23" t="s">
        <v>697</v>
      </c>
      <c r="J603" s="23" t="s">
        <v>697</v>
      </c>
      <c r="K603" s="23" t="s">
        <v>697</v>
      </c>
      <c r="L603" s="23" t="s">
        <v>697</v>
      </c>
      <c r="M603" s="23" t="s">
        <v>697</v>
      </c>
      <c r="N603" s="23" t="s">
        <v>697</v>
      </c>
      <c r="O603" s="23" t="s">
        <v>697</v>
      </c>
      <c r="P603" s="23" t="s">
        <v>697</v>
      </c>
      <c r="Q603" s="27">
        <v>0</v>
      </c>
      <c r="R603" s="27" t="s">
        <v>704</v>
      </c>
      <c r="S603" s="27" t="s">
        <v>698</v>
      </c>
      <c r="T603" s="81" t="s">
        <v>694</v>
      </c>
      <c r="U603" s="28"/>
      <c r="V603" s="27" t="s">
        <v>2566</v>
      </c>
      <c r="W603" s="27" t="s">
        <v>905</v>
      </c>
      <c r="X603" s="27"/>
      <c r="Y603" s="27" t="s">
        <v>2567</v>
      </c>
      <c r="Z603" s="27"/>
      <c r="AA603" s="27"/>
      <c r="AB603" s="27"/>
      <c r="AC603" s="27"/>
      <c r="AD603" s="27"/>
      <c r="AE603" s="27"/>
      <c r="AF603" s="27"/>
      <c r="AG603" s="27"/>
      <c r="AH603" s="27"/>
      <c r="AI603" s="27" t="s">
        <v>2568</v>
      </c>
      <c r="AJ603" s="28" t="s">
        <v>704</v>
      </c>
      <c r="AK603" s="27" t="s">
        <v>704</v>
      </c>
      <c r="AL603" s="27" t="s">
        <v>704</v>
      </c>
      <c r="AM603" s="27" t="s">
        <v>704</v>
      </c>
      <c r="AN603" s="27" t="s">
        <v>704</v>
      </c>
      <c r="AO603" s="27" t="s">
        <v>704</v>
      </c>
      <c r="AP603" s="27" t="s">
        <v>704</v>
      </c>
      <c r="AQ603" s="27" t="s">
        <v>704</v>
      </c>
      <c r="AR603" s="27" t="s">
        <v>704</v>
      </c>
      <c r="AS603" s="27" t="s">
        <v>704</v>
      </c>
      <c r="AT603" s="27" t="s">
        <v>704</v>
      </c>
      <c r="AU603" s="27" t="s">
        <v>704</v>
      </c>
      <c r="AV603" s="27" t="s">
        <v>704</v>
      </c>
      <c r="AW603" s="27" t="s">
        <v>704</v>
      </c>
      <c r="AX603" s="27" t="s">
        <v>704</v>
      </c>
      <c r="AY603" s="27" t="s">
        <v>704</v>
      </c>
      <c r="AZ603" s="27" t="s">
        <v>704</v>
      </c>
      <c r="BA603" s="27" t="s">
        <v>704</v>
      </c>
      <c r="BB603" s="27" t="s">
        <v>704</v>
      </c>
      <c r="BC603" s="27" t="s">
        <v>704</v>
      </c>
      <c r="BD603" s="27" t="s">
        <v>704</v>
      </c>
      <c r="BE603" s="27" t="s">
        <v>704</v>
      </c>
      <c r="BF603" s="27" t="s">
        <v>704</v>
      </c>
      <c r="BG603" s="27" t="s">
        <v>704</v>
      </c>
      <c r="BH603" s="27" t="s">
        <v>704</v>
      </c>
      <c r="BI603" s="27" t="s">
        <v>704</v>
      </c>
      <c r="BJ603" s="27" t="s">
        <v>704</v>
      </c>
      <c r="BK603" s="27" t="s">
        <v>704</v>
      </c>
      <c r="BL603" s="27" t="s">
        <v>704</v>
      </c>
      <c r="BM603" s="27" t="s">
        <v>704</v>
      </c>
      <c r="BN603" s="27" t="s">
        <v>704</v>
      </c>
      <c r="BO603" s="27" t="s">
        <v>704</v>
      </c>
      <c r="BP603" s="27" t="s">
        <v>704</v>
      </c>
      <c r="BQ603" s="27" t="s">
        <v>704</v>
      </c>
      <c r="BR603" s="27" t="s">
        <v>704</v>
      </c>
      <c r="BS603" s="27" t="s">
        <v>704</v>
      </c>
      <c r="BT603" s="27" t="s">
        <v>704</v>
      </c>
      <c r="BU603" s="27" t="s">
        <v>704</v>
      </c>
      <c r="BV603" s="27" t="s">
        <v>704</v>
      </c>
      <c r="BW603" s="27" t="s">
        <v>704</v>
      </c>
      <c r="BX603" s="27" t="s">
        <v>704</v>
      </c>
      <c r="BY603" s="27" t="s">
        <v>704</v>
      </c>
      <c r="BZ603" s="27" t="s">
        <v>704</v>
      </c>
      <c r="CA603" s="27" t="s">
        <v>704</v>
      </c>
      <c r="CB603" s="27" t="s">
        <v>704</v>
      </c>
      <c r="CC603" s="27" t="s">
        <v>704</v>
      </c>
      <c r="CD603" s="27" t="s">
        <v>704</v>
      </c>
      <c r="CE603" s="27" t="s">
        <v>704</v>
      </c>
      <c r="CF603" s="27" t="s">
        <v>704</v>
      </c>
      <c r="CG603" s="27" t="s">
        <v>704</v>
      </c>
      <c r="CH603" s="27" t="s">
        <v>704</v>
      </c>
      <c r="CI603" s="27" t="s">
        <v>704</v>
      </c>
      <c r="CJ603" s="27" t="s">
        <v>704</v>
      </c>
      <c r="CK603" s="27" t="s">
        <v>704</v>
      </c>
      <c r="CL603" s="27" t="s">
        <v>704</v>
      </c>
      <c r="CM603" s="27" t="s">
        <v>704</v>
      </c>
      <c r="CN603" s="27" t="s">
        <v>704</v>
      </c>
      <c r="CO603" s="27" t="s">
        <v>704</v>
      </c>
      <c r="CP603" s="27" t="s">
        <v>704</v>
      </c>
      <c r="CQ603" s="27" t="s">
        <v>704</v>
      </c>
      <c r="CR603" s="27" t="s">
        <v>704</v>
      </c>
      <c r="CS603" s="27" t="s">
        <v>704</v>
      </c>
      <c r="CT603" s="27" t="s">
        <v>704</v>
      </c>
      <c r="CU603" s="27" t="s">
        <v>704</v>
      </c>
      <c r="CV603" s="27" t="s">
        <v>704</v>
      </c>
      <c r="CW603" s="27" t="s">
        <v>704</v>
      </c>
      <c r="CX603" s="27" t="s">
        <v>704</v>
      </c>
      <c r="CY603" s="27" t="s">
        <v>704</v>
      </c>
      <c r="CZ603" s="27" t="s">
        <v>704</v>
      </c>
      <c r="DA603" s="27" t="s">
        <v>704</v>
      </c>
      <c r="DB603" s="27" t="s">
        <v>698</v>
      </c>
      <c r="DC603" s="27" t="s">
        <v>698</v>
      </c>
      <c r="DD603" s="27" t="s">
        <v>698</v>
      </c>
      <c r="DE603" s="27" t="s">
        <v>698</v>
      </c>
      <c r="DF603" s="27" t="s">
        <v>704</v>
      </c>
      <c r="DG603" s="27" t="s">
        <v>704</v>
      </c>
      <c r="DH603" s="27" t="s">
        <v>704</v>
      </c>
      <c r="DI603" s="27" t="s">
        <v>704</v>
      </c>
      <c r="DJ603" s="27" t="s">
        <v>704</v>
      </c>
      <c r="DK603" s="27" t="s">
        <v>704</v>
      </c>
      <c r="DL603" s="27" t="s">
        <v>704</v>
      </c>
      <c r="DM603" s="27" t="s">
        <v>704</v>
      </c>
      <c r="DN603" s="27" t="s">
        <v>704</v>
      </c>
      <c r="DO603" s="27" t="s">
        <v>704</v>
      </c>
      <c r="DP603" s="27" t="s">
        <v>704</v>
      </c>
      <c r="DQ603" s="27" t="s">
        <v>704</v>
      </c>
      <c r="DR603" s="27" t="s">
        <v>704</v>
      </c>
      <c r="DS603" s="27"/>
      <c r="DT603" s="27" t="s">
        <v>704</v>
      </c>
      <c r="DU603" s="27" t="s">
        <v>704</v>
      </c>
      <c r="DV603" s="27" t="s">
        <v>704</v>
      </c>
      <c r="DW603" s="27" t="s">
        <v>704</v>
      </c>
      <c r="DX603" s="27" t="s">
        <v>704</v>
      </c>
      <c r="DY603" s="27" t="s">
        <v>704</v>
      </c>
      <c r="DZ603" s="27" t="s">
        <v>704</v>
      </c>
      <c r="EA603" s="27" t="s">
        <v>704</v>
      </c>
      <c r="EB603" s="27" t="s">
        <v>704</v>
      </c>
      <c r="EC603" s="27" t="s">
        <v>704</v>
      </c>
      <c r="ED603" s="27" t="s">
        <v>704</v>
      </c>
      <c r="EE603" s="27" t="s">
        <v>704</v>
      </c>
      <c r="EF603" s="27" t="s">
        <v>704</v>
      </c>
      <c r="EG603" s="27" t="s">
        <v>694</v>
      </c>
      <c r="EH603" s="27" t="s">
        <v>704</v>
      </c>
      <c r="EI603" s="27" t="s">
        <v>704</v>
      </c>
      <c r="EJ603" s="27" t="s">
        <v>704</v>
      </c>
      <c r="EK603" s="27" t="s">
        <v>704</v>
      </c>
      <c r="EL603" s="27" t="s">
        <v>704</v>
      </c>
      <c r="EM603" s="27" t="s">
        <v>704</v>
      </c>
      <c r="EN603" s="27" t="s">
        <v>704</v>
      </c>
      <c r="EO603" s="27" t="s">
        <v>704</v>
      </c>
      <c r="EP603" s="27" t="s">
        <v>704</v>
      </c>
      <c r="EQ603" s="27" t="s">
        <v>704</v>
      </c>
      <c r="ER603" s="27" t="s">
        <v>704</v>
      </c>
      <c r="ES603" s="27" t="s">
        <v>704</v>
      </c>
      <c r="ET603" s="27" t="s">
        <v>704</v>
      </c>
      <c r="EU603" s="27" t="s">
        <v>704</v>
      </c>
      <c r="EV603" s="27" t="s">
        <v>704</v>
      </c>
      <c r="EW603" s="27" t="s">
        <v>704</v>
      </c>
      <c r="EX603" s="27" t="s">
        <v>704</v>
      </c>
      <c r="EY603" s="27" t="s">
        <v>704</v>
      </c>
      <c r="EZ603" s="27" t="s">
        <v>704</v>
      </c>
      <c r="FA603" s="27" t="s">
        <v>704</v>
      </c>
      <c r="FB603" s="27" t="s">
        <v>704</v>
      </c>
      <c r="FC603" s="27" t="s">
        <v>704</v>
      </c>
      <c r="FD603" s="27" t="s">
        <v>704</v>
      </c>
      <c r="FE603" s="27" t="s">
        <v>694</v>
      </c>
      <c r="FF603" s="27" t="s">
        <v>704</v>
      </c>
      <c r="FG603" s="27" t="s">
        <v>704</v>
      </c>
      <c r="FH603" s="27" t="s">
        <v>704</v>
      </c>
      <c r="FI603" s="27" t="s">
        <v>704</v>
      </c>
      <c r="FJ603" s="27" t="s">
        <v>694</v>
      </c>
      <c r="FK603" s="27" t="s">
        <v>704</v>
      </c>
      <c r="FL603" s="27" t="s">
        <v>704</v>
      </c>
      <c r="FM603" s="27" t="s">
        <v>704</v>
      </c>
      <c r="FN603" s="27" t="s">
        <v>694</v>
      </c>
      <c r="FO603" s="72" t="s">
        <v>1175</v>
      </c>
      <c r="FP603" s="72" t="s">
        <v>698</v>
      </c>
      <c r="FQ603" s="72" t="s">
        <v>1176</v>
      </c>
      <c r="FR603" s="72" t="s">
        <v>2116</v>
      </c>
      <c r="FS603" s="72" t="s">
        <v>1178</v>
      </c>
      <c r="FT603" s="72" t="s">
        <v>698</v>
      </c>
      <c r="FU603" s="72" t="s">
        <v>698</v>
      </c>
      <c r="FV603" s="72" t="s">
        <v>698</v>
      </c>
      <c r="FW603" s="78" t="s">
        <v>698</v>
      </c>
      <c r="FX603" s="78" t="s">
        <v>698</v>
      </c>
      <c r="FY603" s="72" t="s">
        <v>698</v>
      </c>
      <c r="FZ603" s="90"/>
      <c r="GA603" s="90"/>
      <c r="GB603" s="90"/>
      <c r="GC603" s="90"/>
      <c r="GD603" s="90"/>
      <c r="GE603" s="90"/>
      <c r="GF603" s="90"/>
      <c r="GG603" s="90"/>
      <c r="GH603" s="105" t="s">
        <v>1179</v>
      </c>
      <c r="GI603" s="106"/>
      <c r="GJ603" s="27"/>
      <c r="GK603" s="28"/>
      <c r="GL603" s="27"/>
    </row>
    <row r="604" spans="1:194" x14ac:dyDescent="0.25">
      <c r="A604" s="71" t="str">
        <f t="shared" si="64"/>
        <v>Expenditure: Operational Cost - Intercompany/Parent-subsidiary Transactions</v>
      </c>
      <c r="B604" s="27"/>
      <c r="C604" s="27" t="str">
        <f t="shared" si="60"/>
        <v>IE010064000000000000000000000000000000</v>
      </c>
      <c r="D604" s="25" t="s">
        <v>1166</v>
      </c>
      <c r="E604" s="23" t="s">
        <v>724</v>
      </c>
      <c r="F604" s="23" t="s">
        <v>1059</v>
      </c>
      <c r="G604" s="23" t="s">
        <v>697</v>
      </c>
      <c r="H604" s="23" t="s">
        <v>697</v>
      </c>
      <c r="I604" s="23" t="s">
        <v>697</v>
      </c>
      <c r="J604" s="23" t="s">
        <v>697</v>
      </c>
      <c r="K604" s="23" t="s">
        <v>697</v>
      </c>
      <c r="L604" s="23" t="s">
        <v>697</v>
      </c>
      <c r="M604" s="23" t="s">
        <v>697</v>
      </c>
      <c r="N604" s="23" t="s">
        <v>697</v>
      </c>
      <c r="O604" s="23" t="s">
        <v>697</v>
      </c>
      <c r="P604" s="23" t="s">
        <v>697</v>
      </c>
      <c r="Q604" s="27"/>
      <c r="R604" s="27" t="s">
        <v>704</v>
      </c>
      <c r="S604" s="28" t="s">
        <v>698</v>
      </c>
      <c r="T604" s="81" t="s">
        <v>694</v>
      </c>
      <c r="U604" s="28"/>
      <c r="V604" s="27" t="s">
        <v>2569</v>
      </c>
      <c r="W604" s="27" t="s">
        <v>905</v>
      </c>
      <c r="X604" s="27"/>
      <c r="Y604" s="27" t="s">
        <v>2029</v>
      </c>
      <c r="Z604" s="27"/>
      <c r="AA604" s="27"/>
      <c r="AB604" s="27"/>
      <c r="AC604" s="27"/>
      <c r="AD604" s="27"/>
      <c r="AE604" s="27"/>
      <c r="AF604" s="27"/>
      <c r="AG604" s="27"/>
      <c r="AH604" s="27"/>
      <c r="AI604" s="27" t="s">
        <v>2570</v>
      </c>
      <c r="AJ604" s="28" t="s">
        <v>704</v>
      </c>
      <c r="AK604" s="27"/>
      <c r="AL604" s="27"/>
      <c r="AM604" s="27"/>
      <c r="AN604" s="27"/>
      <c r="AO604" s="27"/>
      <c r="AP604" s="27"/>
      <c r="AQ604" s="27"/>
      <c r="AR604" s="27"/>
      <c r="AS604" s="27"/>
      <c r="AT604" s="27"/>
      <c r="AU604" s="27"/>
      <c r="AV604" s="27"/>
      <c r="AW604" s="27"/>
      <c r="AX604" s="27"/>
      <c r="AY604" s="27"/>
      <c r="AZ604" s="27"/>
      <c r="BA604" s="27"/>
      <c r="BB604" s="27"/>
      <c r="BC604" s="27"/>
      <c r="BD604" s="27"/>
      <c r="BE604" s="27"/>
      <c r="BF604" s="27"/>
      <c r="BG604" s="27"/>
      <c r="BH604" s="27"/>
      <c r="BI604" s="27"/>
      <c r="BJ604" s="27"/>
      <c r="BK604" s="27"/>
      <c r="BL604" s="27"/>
      <c r="BM604" s="27"/>
      <c r="BN604" s="27"/>
      <c r="BO604" s="27"/>
      <c r="BP604" s="27"/>
      <c r="BQ604" s="27"/>
      <c r="BR604" s="27"/>
      <c r="BS604" s="27"/>
      <c r="BT604" s="27"/>
      <c r="BU604" s="27"/>
      <c r="BV604" s="27"/>
      <c r="BW604" s="27"/>
      <c r="BX604" s="27"/>
      <c r="BY604" s="27"/>
      <c r="BZ604" s="27"/>
      <c r="CA604" s="27"/>
      <c r="CB604" s="27"/>
      <c r="CC604" s="27"/>
      <c r="CD604" s="27"/>
      <c r="CE604" s="27"/>
      <c r="CF604" s="27"/>
      <c r="CG604" s="27"/>
      <c r="CH604" s="27"/>
      <c r="CI604" s="27"/>
      <c r="CJ604" s="27"/>
      <c r="CK604" s="27"/>
      <c r="CL604" s="27"/>
      <c r="CM604" s="27"/>
      <c r="CN604" s="27"/>
      <c r="CO604" s="27"/>
      <c r="CP604" s="27"/>
      <c r="CQ604" s="27"/>
      <c r="CR604" s="27"/>
      <c r="CS604" s="27"/>
      <c r="CT604" s="27"/>
      <c r="CU604" s="27"/>
      <c r="CV604" s="27"/>
      <c r="CW604" s="27"/>
      <c r="CX604" s="27"/>
      <c r="CY604" s="27"/>
      <c r="CZ604" s="27"/>
      <c r="DA604" s="27"/>
      <c r="DB604" s="27"/>
      <c r="DC604" s="27"/>
      <c r="DD604" s="27"/>
      <c r="DE604" s="27"/>
      <c r="DF604" s="27"/>
      <c r="DG604" s="27"/>
      <c r="DH604" s="27"/>
      <c r="DI604" s="27"/>
      <c r="DJ604" s="27"/>
      <c r="DK604" s="27"/>
      <c r="DL604" s="27"/>
      <c r="DM604" s="27"/>
      <c r="DN604" s="27"/>
      <c r="DO604" s="27"/>
      <c r="DP604" s="27"/>
      <c r="DQ604" s="27"/>
      <c r="DR604" s="27"/>
      <c r="DS604" s="27"/>
      <c r="DT604" s="27"/>
      <c r="DU604" s="27"/>
      <c r="DV604" s="27"/>
      <c r="DW604" s="27"/>
      <c r="DX604" s="27"/>
      <c r="DY604" s="27"/>
      <c r="DZ604" s="27"/>
      <c r="EA604" s="27"/>
      <c r="EB604" s="27"/>
      <c r="EC604" s="27"/>
      <c r="ED604" s="27"/>
      <c r="EE604" s="27"/>
      <c r="EF604" s="27"/>
      <c r="EG604" s="27"/>
      <c r="EH604" s="27"/>
      <c r="EI604" s="27"/>
      <c r="EJ604" s="27"/>
      <c r="EK604" s="27"/>
      <c r="EL604" s="27"/>
      <c r="EM604" s="27"/>
      <c r="EN604" s="27"/>
      <c r="EO604" s="27"/>
      <c r="EP604" s="27"/>
      <c r="EQ604" s="27"/>
      <c r="ER604" s="27"/>
      <c r="ES604" s="27"/>
      <c r="ET604" s="27"/>
      <c r="EU604" s="27"/>
      <c r="EV604" s="27"/>
      <c r="EW604" s="27"/>
      <c r="EX604" s="27"/>
      <c r="EY604" s="27"/>
      <c r="EZ604" s="27"/>
      <c r="FA604" s="27"/>
      <c r="FB604" s="27"/>
      <c r="FC604" s="27"/>
      <c r="FD604" s="27"/>
      <c r="FE604" s="27"/>
      <c r="FF604" s="27"/>
      <c r="FG604" s="27"/>
      <c r="FH604" s="27"/>
      <c r="FI604" s="27"/>
      <c r="FJ604" s="27"/>
      <c r="FK604" s="27"/>
      <c r="FL604" s="27"/>
      <c r="FM604" s="27"/>
      <c r="FN604" s="27"/>
      <c r="FO604" s="72"/>
      <c r="FP604" s="72"/>
      <c r="FQ604" s="72"/>
      <c r="FR604" s="72"/>
      <c r="FS604" s="72"/>
      <c r="FT604" s="72"/>
      <c r="FU604" s="72"/>
      <c r="FV604" s="72"/>
      <c r="FW604" s="78" t="s">
        <v>698</v>
      </c>
      <c r="FX604" s="78" t="s">
        <v>698</v>
      </c>
      <c r="FY604" s="72"/>
      <c r="FZ604" s="90"/>
      <c r="GA604" s="90"/>
      <c r="GB604" s="90"/>
      <c r="GC604" s="90"/>
      <c r="GD604" s="90"/>
      <c r="GE604" s="90"/>
      <c r="GF604" s="90"/>
      <c r="GG604" s="90"/>
      <c r="GH604" s="105" t="s">
        <v>1179</v>
      </c>
      <c r="GI604" s="106"/>
      <c r="GJ604" s="27"/>
      <c r="GK604" s="28"/>
      <c r="GL604" s="27"/>
    </row>
    <row r="605" spans="1:194" x14ac:dyDescent="0.25">
      <c r="A605" s="71" t="str">
        <f t="shared" si="64"/>
        <v>Expenditure: Operational Cost - Indigent Relief</v>
      </c>
      <c r="B605" s="28"/>
      <c r="C605" s="28" t="str">
        <f t="shared" si="60"/>
        <v>IE010065000000000000000000000000000000</v>
      </c>
      <c r="D605" s="25" t="s">
        <v>1166</v>
      </c>
      <c r="E605" s="25" t="s">
        <v>724</v>
      </c>
      <c r="F605" s="25" t="s">
        <v>1060</v>
      </c>
      <c r="G605" s="25" t="s">
        <v>697</v>
      </c>
      <c r="H605" s="25" t="s">
        <v>697</v>
      </c>
      <c r="I605" s="25" t="s">
        <v>697</v>
      </c>
      <c r="J605" s="25" t="s">
        <v>697</v>
      </c>
      <c r="K605" s="25" t="s">
        <v>697</v>
      </c>
      <c r="L605" s="25" t="s">
        <v>697</v>
      </c>
      <c r="M605" s="25" t="s">
        <v>697</v>
      </c>
      <c r="N605" s="25" t="s">
        <v>697</v>
      </c>
      <c r="O605" s="25" t="s">
        <v>697</v>
      </c>
      <c r="P605" s="25" t="s">
        <v>697</v>
      </c>
      <c r="Q605" s="28"/>
      <c r="R605" s="28" t="s">
        <v>704</v>
      </c>
      <c r="S605" s="28" t="s">
        <v>698</v>
      </c>
      <c r="T605" s="81" t="s">
        <v>694</v>
      </c>
      <c r="U605" s="28"/>
      <c r="V605" s="28" t="s">
        <v>2571</v>
      </c>
      <c r="W605" s="28" t="s">
        <v>905</v>
      </c>
      <c r="X605" s="28"/>
      <c r="Y605" s="28" t="s">
        <v>2572</v>
      </c>
      <c r="Z605" s="28"/>
      <c r="AA605" s="28"/>
      <c r="AB605" s="28"/>
      <c r="AC605" s="28"/>
      <c r="AD605" s="28"/>
      <c r="AE605" s="28"/>
      <c r="AF605" s="28"/>
      <c r="AG605" s="28"/>
      <c r="AH605" s="28"/>
      <c r="AI605" s="28" t="s">
        <v>2573</v>
      </c>
      <c r="AJ605" s="28" t="s">
        <v>704</v>
      </c>
      <c r="AK605" s="28"/>
      <c r="AL605" s="28"/>
      <c r="AM605" s="28"/>
      <c r="AN605" s="28"/>
      <c r="AO605" s="28"/>
      <c r="AP605" s="28"/>
      <c r="AQ605" s="28"/>
      <c r="AR605" s="28"/>
      <c r="AS605" s="28"/>
      <c r="AT605" s="28"/>
      <c r="AU605" s="28"/>
      <c r="AV605" s="28"/>
      <c r="AW605" s="28"/>
      <c r="AX605" s="28"/>
      <c r="AY605" s="28"/>
      <c r="AZ605" s="28"/>
      <c r="BA605" s="28"/>
      <c r="BB605" s="28"/>
      <c r="BC605" s="28"/>
      <c r="BD605" s="28"/>
      <c r="BE605" s="28"/>
      <c r="BF605" s="28"/>
      <c r="BG605" s="28"/>
      <c r="BH605" s="28"/>
      <c r="BI605" s="28"/>
      <c r="BJ605" s="28"/>
      <c r="BK605" s="28"/>
      <c r="BL605" s="28"/>
      <c r="BM605" s="28"/>
      <c r="BN605" s="28"/>
      <c r="BO605" s="28"/>
      <c r="BP605" s="28"/>
      <c r="BQ605" s="28"/>
      <c r="BR605" s="28"/>
      <c r="BS605" s="28"/>
      <c r="BT605" s="28"/>
      <c r="BU605" s="28"/>
      <c r="BV605" s="28"/>
      <c r="BW605" s="28"/>
      <c r="BX605" s="28"/>
      <c r="BY605" s="28"/>
      <c r="BZ605" s="28"/>
      <c r="CA605" s="28"/>
      <c r="CB605" s="28"/>
      <c r="CC605" s="28"/>
      <c r="CD605" s="28"/>
      <c r="CE605" s="28"/>
      <c r="CF605" s="28"/>
      <c r="CG605" s="28"/>
      <c r="CH605" s="28"/>
      <c r="CI605" s="28"/>
      <c r="CJ605" s="28"/>
      <c r="CK605" s="28"/>
      <c r="CL605" s="28"/>
      <c r="CM605" s="28"/>
      <c r="CN605" s="28"/>
      <c r="CO605" s="28"/>
      <c r="CP605" s="28"/>
      <c r="CQ605" s="28"/>
      <c r="CR605" s="28"/>
      <c r="CS605" s="28"/>
      <c r="CT605" s="28"/>
      <c r="CU605" s="28"/>
      <c r="CV605" s="28"/>
      <c r="CW605" s="28"/>
      <c r="CX605" s="28"/>
      <c r="CY605" s="28"/>
      <c r="CZ605" s="28"/>
      <c r="DA605" s="28"/>
      <c r="DB605" s="28"/>
      <c r="DC605" s="28"/>
      <c r="DD605" s="28"/>
      <c r="DE605" s="28"/>
      <c r="DF605" s="28"/>
      <c r="DG605" s="28"/>
      <c r="DH605" s="28"/>
      <c r="DI605" s="28"/>
      <c r="DJ605" s="28"/>
      <c r="DK605" s="28"/>
      <c r="DL605" s="28"/>
      <c r="DM605" s="28"/>
      <c r="DN605" s="28"/>
      <c r="DO605" s="28"/>
      <c r="DP605" s="28"/>
      <c r="DQ605" s="28"/>
      <c r="DR605" s="28"/>
      <c r="DS605" s="28"/>
      <c r="DT605" s="28"/>
      <c r="DU605" s="28"/>
      <c r="DV605" s="28"/>
      <c r="DW605" s="28"/>
      <c r="DX605" s="28"/>
      <c r="DY605" s="28"/>
      <c r="DZ605" s="28"/>
      <c r="EA605" s="28"/>
      <c r="EB605" s="28"/>
      <c r="EC605" s="28"/>
      <c r="ED605" s="28"/>
      <c r="EE605" s="28"/>
      <c r="EF605" s="28"/>
      <c r="EG605" s="28"/>
      <c r="EH605" s="28"/>
      <c r="EI605" s="28"/>
      <c r="EJ605" s="28"/>
      <c r="EK605" s="28"/>
      <c r="EL605" s="28"/>
      <c r="EM605" s="28"/>
      <c r="EN605" s="28"/>
      <c r="EO605" s="28"/>
      <c r="EP605" s="28"/>
      <c r="EQ605" s="28"/>
      <c r="ER605" s="28"/>
      <c r="ES605" s="28"/>
      <c r="ET605" s="28"/>
      <c r="EU605" s="28"/>
      <c r="EV605" s="28"/>
      <c r="EW605" s="28"/>
      <c r="EX605" s="28"/>
      <c r="EY605" s="28"/>
      <c r="EZ605" s="28"/>
      <c r="FA605" s="28"/>
      <c r="FB605" s="28"/>
      <c r="FC605" s="28"/>
      <c r="FD605" s="28"/>
      <c r="FE605" s="28"/>
      <c r="FF605" s="28"/>
      <c r="FG605" s="28"/>
      <c r="FH605" s="28"/>
      <c r="FI605" s="28"/>
      <c r="FJ605" s="28"/>
      <c r="FK605" s="28"/>
      <c r="FL605" s="28"/>
      <c r="FM605" s="28"/>
      <c r="FN605" s="28"/>
      <c r="FO605" s="73"/>
      <c r="FP605" s="73"/>
      <c r="FQ605" s="73"/>
      <c r="FR605" s="73"/>
      <c r="FS605" s="73"/>
      <c r="FT605" s="73"/>
      <c r="FU605" s="73"/>
      <c r="FV605" s="73"/>
      <c r="FW605" s="78" t="s">
        <v>698</v>
      </c>
      <c r="FX605" s="78" t="s">
        <v>698</v>
      </c>
      <c r="FY605" s="73"/>
      <c r="FZ605" s="91"/>
      <c r="GA605" s="91"/>
      <c r="GB605" s="91"/>
      <c r="GC605" s="91"/>
      <c r="GD605" s="91"/>
      <c r="GE605" s="91"/>
      <c r="GF605" s="91"/>
      <c r="GG605" s="91"/>
      <c r="GH605" s="107"/>
      <c r="GI605" s="108"/>
      <c r="GJ605" s="28"/>
      <c r="GK605" s="28"/>
      <c r="GL605" s="28"/>
    </row>
    <row r="606" spans="1:194" x14ac:dyDescent="0.25">
      <c r="A606" s="71" t="str">
        <f t="shared" si="64"/>
        <v>Expenditure: Operational Cost - Samples and Specimens</v>
      </c>
      <c r="B606" s="28"/>
      <c r="C606" s="28" t="str">
        <f t="shared" si="60"/>
        <v>IE010066000000000000000000000000000000</v>
      </c>
      <c r="D606" s="25" t="s">
        <v>1166</v>
      </c>
      <c r="E606" s="25" t="s">
        <v>724</v>
      </c>
      <c r="F606" s="25" t="s">
        <v>1061</v>
      </c>
      <c r="G606" s="25" t="s">
        <v>697</v>
      </c>
      <c r="H606" s="25" t="s">
        <v>697</v>
      </c>
      <c r="I606" s="25" t="s">
        <v>697</v>
      </c>
      <c r="J606" s="25" t="s">
        <v>697</v>
      </c>
      <c r="K606" s="25" t="s">
        <v>697</v>
      </c>
      <c r="L606" s="25" t="s">
        <v>697</v>
      </c>
      <c r="M606" s="25" t="s">
        <v>697</v>
      </c>
      <c r="N606" s="25" t="s">
        <v>697</v>
      </c>
      <c r="O606" s="25" t="s">
        <v>697</v>
      </c>
      <c r="P606" s="25" t="s">
        <v>697</v>
      </c>
      <c r="Q606" s="28"/>
      <c r="R606" s="28" t="s">
        <v>704</v>
      </c>
      <c r="S606" s="28" t="s">
        <v>698</v>
      </c>
      <c r="T606" s="81" t="s">
        <v>694</v>
      </c>
      <c r="U606" s="28"/>
      <c r="V606" s="28" t="s">
        <v>2574</v>
      </c>
      <c r="W606" s="28" t="s">
        <v>905</v>
      </c>
      <c r="X606" s="28"/>
      <c r="Y606" s="28" t="s">
        <v>2575</v>
      </c>
      <c r="Z606" s="28"/>
      <c r="AA606" s="28"/>
      <c r="AB606" s="28"/>
      <c r="AC606" s="28"/>
      <c r="AD606" s="28"/>
      <c r="AE606" s="28"/>
      <c r="AF606" s="28"/>
      <c r="AG606" s="28"/>
      <c r="AH606" s="28"/>
      <c r="AI606" s="49" t="s">
        <v>2576</v>
      </c>
      <c r="AJ606" s="28" t="s">
        <v>704</v>
      </c>
      <c r="AK606" s="28"/>
      <c r="AL606" s="28"/>
      <c r="AM606" s="28"/>
      <c r="AN606" s="28"/>
      <c r="AO606" s="28"/>
      <c r="AP606" s="28"/>
      <c r="AQ606" s="28"/>
      <c r="AR606" s="28"/>
      <c r="AS606" s="28"/>
      <c r="AT606" s="28"/>
      <c r="AU606" s="28"/>
      <c r="AV606" s="28"/>
      <c r="AW606" s="28"/>
      <c r="AX606" s="28"/>
      <c r="AY606" s="28"/>
      <c r="AZ606" s="28"/>
      <c r="BA606" s="28"/>
      <c r="BB606" s="28"/>
      <c r="BC606" s="28"/>
      <c r="BD606" s="28"/>
      <c r="BE606" s="28"/>
      <c r="BF606" s="28"/>
      <c r="BG606" s="28"/>
      <c r="BH606" s="28"/>
      <c r="BI606" s="28"/>
      <c r="BJ606" s="28"/>
      <c r="BK606" s="28"/>
      <c r="BL606" s="28"/>
      <c r="BM606" s="28"/>
      <c r="BN606" s="28"/>
      <c r="BO606" s="28"/>
      <c r="BP606" s="28"/>
      <c r="BQ606" s="28"/>
      <c r="BR606" s="28"/>
      <c r="BS606" s="28"/>
      <c r="BT606" s="28"/>
      <c r="BU606" s="28"/>
      <c r="BV606" s="28"/>
      <c r="BW606" s="28"/>
      <c r="BX606" s="28"/>
      <c r="BY606" s="28"/>
      <c r="BZ606" s="28"/>
      <c r="CA606" s="28"/>
      <c r="CB606" s="28"/>
      <c r="CC606" s="28"/>
      <c r="CD606" s="28"/>
      <c r="CE606" s="28"/>
      <c r="CF606" s="28"/>
      <c r="CG606" s="28"/>
      <c r="CH606" s="28"/>
      <c r="CI606" s="28"/>
      <c r="CJ606" s="28"/>
      <c r="CK606" s="28"/>
      <c r="CL606" s="28"/>
      <c r="CM606" s="28"/>
      <c r="CN606" s="28"/>
      <c r="CO606" s="28"/>
      <c r="CP606" s="28"/>
      <c r="CQ606" s="28"/>
      <c r="CR606" s="28"/>
      <c r="CS606" s="28"/>
      <c r="CT606" s="28"/>
      <c r="CU606" s="28"/>
      <c r="CV606" s="28"/>
      <c r="CW606" s="28"/>
      <c r="CX606" s="28"/>
      <c r="CY606" s="28"/>
      <c r="CZ606" s="28"/>
      <c r="DA606" s="28"/>
      <c r="DB606" s="28"/>
      <c r="DC606" s="28"/>
      <c r="DD606" s="28"/>
      <c r="DE606" s="28"/>
      <c r="DF606" s="28"/>
      <c r="DG606" s="28"/>
      <c r="DH606" s="28"/>
      <c r="DI606" s="28"/>
      <c r="DJ606" s="28"/>
      <c r="DK606" s="28"/>
      <c r="DL606" s="28"/>
      <c r="DM606" s="28"/>
      <c r="DN606" s="28"/>
      <c r="DO606" s="28"/>
      <c r="DP606" s="28"/>
      <c r="DQ606" s="28"/>
      <c r="DR606" s="28"/>
      <c r="DS606" s="28"/>
      <c r="DT606" s="28"/>
      <c r="DU606" s="28"/>
      <c r="DV606" s="28"/>
      <c r="DW606" s="28"/>
      <c r="DX606" s="28"/>
      <c r="DY606" s="28"/>
      <c r="DZ606" s="28"/>
      <c r="EA606" s="28"/>
      <c r="EB606" s="28"/>
      <c r="EC606" s="28"/>
      <c r="ED606" s="28"/>
      <c r="EE606" s="28"/>
      <c r="EF606" s="28"/>
      <c r="EG606" s="28"/>
      <c r="EH606" s="28"/>
      <c r="EI606" s="28"/>
      <c r="EJ606" s="28"/>
      <c r="EK606" s="28"/>
      <c r="EL606" s="28"/>
      <c r="EM606" s="28"/>
      <c r="EN606" s="28"/>
      <c r="EO606" s="28"/>
      <c r="EP606" s="28"/>
      <c r="EQ606" s="28"/>
      <c r="ER606" s="28"/>
      <c r="ES606" s="28"/>
      <c r="ET606" s="28"/>
      <c r="EU606" s="28"/>
      <c r="EV606" s="28"/>
      <c r="EW606" s="28"/>
      <c r="EX606" s="28"/>
      <c r="EY606" s="28"/>
      <c r="EZ606" s="28"/>
      <c r="FA606" s="28"/>
      <c r="FB606" s="28"/>
      <c r="FC606" s="28"/>
      <c r="FD606" s="28"/>
      <c r="FE606" s="28"/>
      <c r="FF606" s="28"/>
      <c r="FG606" s="28"/>
      <c r="FH606" s="28"/>
      <c r="FI606" s="28"/>
      <c r="FJ606" s="28"/>
      <c r="FK606" s="28"/>
      <c r="FL606" s="28"/>
      <c r="FM606" s="28"/>
      <c r="FN606" s="28"/>
      <c r="FO606" s="28"/>
      <c r="FP606" s="28"/>
      <c r="FQ606" s="28"/>
      <c r="FR606" s="28"/>
      <c r="FS606" s="28"/>
      <c r="FT606" s="28"/>
      <c r="FU606" s="28"/>
      <c r="FV606" s="28"/>
      <c r="FW606" s="129"/>
      <c r="FX606" s="129"/>
      <c r="FY606" s="28"/>
      <c r="FZ606" s="92"/>
      <c r="GA606" s="92"/>
      <c r="GB606" s="92"/>
      <c r="GC606" s="92"/>
      <c r="GD606" s="92"/>
      <c r="GE606" s="92"/>
      <c r="GF606" s="92"/>
      <c r="GG606" s="92"/>
      <c r="GH606" s="92"/>
      <c r="GI606" s="92"/>
      <c r="GJ606" s="28"/>
      <c r="GK606" s="28"/>
      <c r="GL606" s="28"/>
    </row>
    <row r="607" spans="1:194" x14ac:dyDescent="0.25">
      <c r="A607" s="71" t="str">
        <f t="shared" si="64"/>
        <v>Expenditure: Operational Cost - Parking Fees</v>
      </c>
      <c r="B607" s="28"/>
      <c r="C607" s="28" t="str">
        <f t="shared" si="60"/>
        <v>IE010067000000000000000000000000000000</v>
      </c>
      <c r="D607" s="25" t="s">
        <v>1166</v>
      </c>
      <c r="E607" s="25" t="s">
        <v>724</v>
      </c>
      <c r="F607" s="25" t="s">
        <v>1062</v>
      </c>
      <c r="G607" s="25" t="s">
        <v>697</v>
      </c>
      <c r="H607" s="25" t="s">
        <v>697</v>
      </c>
      <c r="I607" s="25" t="s">
        <v>697</v>
      </c>
      <c r="J607" s="25" t="s">
        <v>697</v>
      </c>
      <c r="K607" s="25" t="s">
        <v>697</v>
      </c>
      <c r="L607" s="25" t="s">
        <v>697</v>
      </c>
      <c r="M607" s="25" t="s">
        <v>697</v>
      </c>
      <c r="N607" s="25" t="s">
        <v>697</v>
      </c>
      <c r="O607" s="25" t="s">
        <v>697</v>
      </c>
      <c r="P607" s="25" t="s">
        <v>697</v>
      </c>
      <c r="Q607" s="28"/>
      <c r="R607" s="28" t="s">
        <v>704</v>
      </c>
      <c r="S607" s="28" t="s">
        <v>698</v>
      </c>
      <c r="T607" s="81" t="s">
        <v>694</v>
      </c>
      <c r="U607" s="28"/>
      <c r="V607" s="28" t="s">
        <v>2577</v>
      </c>
      <c r="W607" s="28" t="s">
        <v>905</v>
      </c>
      <c r="X607" s="28"/>
      <c r="Y607" s="28" t="s">
        <v>2578</v>
      </c>
      <c r="Z607" s="28"/>
      <c r="AA607" s="28"/>
      <c r="AB607" s="28"/>
      <c r="AC607" s="28"/>
      <c r="AD607" s="28"/>
      <c r="AE607" s="28"/>
      <c r="AF607" s="28"/>
      <c r="AG607" s="28"/>
      <c r="AH607" s="28"/>
      <c r="AI607" s="28" t="s">
        <v>2579</v>
      </c>
      <c r="AJ607" s="28" t="s">
        <v>704</v>
      </c>
      <c r="AK607" s="28"/>
      <c r="AL607" s="28"/>
      <c r="AM607" s="28"/>
      <c r="AN607" s="28"/>
      <c r="AO607" s="28"/>
      <c r="AP607" s="28"/>
      <c r="AQ607" s="28"/>
      <c r="AR607" s="28"/>
      <c r="AS607" s="28"/>
      <c r="AT607" s="28"/>
      <c r="AU607" s="28"/>
      <c r="AV607" s="28"/>
      <c r="AW607" s="28"/>
      <c r="AX607" s="28"/>
      <c r="AY607" s="28"/>
      <c r="AZ607" s="28"/>
      <c r="BA607" s="28"/>
      <c r="BB607" s="28"/>
      <c r="BC607" s="28"/>
      <c r="BD607" s="28"/>
      <c r="BE607" s="28"/>
      <c r="BF607" s="28"/>
      <c r="BG607" s="28"/>
      <c r="BH607" s="28"/>
      <c r="BI607" s="28"/>
      <c r="BJ607" s="28"/>
      <c r="BK607" s="28"/>
      <c r="BL607" s="28"/>
      <c r="BM607" s="28"/>
      <c r="BN607" s="28"/>
      <c r="BO607" s="28"/>
      <c r="BP607" s="28"/>
      <c r="BQ607" s="28"/>
      <c r="BR607" s="28"/>
      <c r="BS607" s="28"/>
      <c r="BT607" s="28"/>
      <c r="BU607" s="28"/>
      <c r="BV607" s="28"/>
      <c r="BW607" s="28"/>
      <c r="BX607" s="28"/>
      <c r="BY607" s="28"/>
      <c r="BZ607" s="28"/>
      <c r="CA607" s="28"/>
      <c r="CB607" s="28"/>
      <c r="CC607" s="28"/>
      <c r="CD607" s="28"/>
      <c r="CE607" s="28"/>
      <c r="CF607" s="28"/>
      <c r="CG607" s="28"/>
      <c r="CH607" s="28"/>
      <c r="CI607" s="28"/>
      <c r="CJ607" s="28"/>
      <c r="CK607" s="28"/>
      <c r="CL607" s="28"/>
      <c r="CM607" s="28"/>
      <c r="CN607" s="28"/>
      <c r="CO607" s="28"/>
      <c r="CP607" s="28"/>
      <c r="CQ607" s="28"/>
      <c r="CR607" s="28"/>
      <c r="CS607" s="28"/>
      <c r="CT607" s="28"/>
      <c r="CU607" s="28"/>
      <c r="CV607" s="28"/>
      <c r="CW607" s="28"/>
      <c r="CX607" s="28"/>
      <c r="CY607" s="28"/>
      <c r="CZ607" s="28"/>
      <c r="DA607" s="28"/>
      <c r="DB607" s="28"/>
      <c r="DC607" s="28"/>
      <c r="DD607" s="28"/>
      <c r="DE607" s="28"/>
      <c r="DF607" s="28"/>
      <c r="DG607" s="28"/>
      <c r="DH607" s="28"/>
      <c r="DI607" s="28"/>
      <c r="DJ607" s="28"/>
      <c r="DK607" s="28"/>
      <c r="DL607" s="28"/>
      <c r="DM607" s="28"/>
      <c r="DN607" s="28"/>
      <c r="DO607" s="28"/>
      <c r="DP607" s="28"/>
      <c r="DQ607" s="28"/>
      <c r="DR607" s="28"/>
      <c r="DS607" s="28"/>
      <c r="DT607" s="28"/>
      <c r="DU607" s="28"/>
      <c r="DV607" s="28"/>
      <c r="DW607" s="28"/>
      <c r="DX607" s="28"/>
      <c r="DY607" s="28"/>
      <c r="DZ607" s="28"/>
      <c r="EA607" s="28"/>
      <c r="EB607" s="28"/>
      <c r="EC607" s="28"/>
      <c r="ED607" s="28"/>
      <c r="EE607" s="28"/>
      <c r="EF607" s="28"/>
      <c r="EG607" s="28"/>
      <c r="EH607" s="28"/>
      <c r="EI607" s="28"/>
      <c r="EJ607" s="28"/>
      <c r="EK607" s="28"/>
      <c r="EL607" s="28"/>
      <c r="EM607" s="28"/>
      <c r="EN607" s="28"/>
      <c r="EO607" s="28"/>
      <c r="EP607" s="28"/>
      <c r="EQ607" s="28"/>
      <c r="ER607" s="28"/>
      <c r="ES607" s="28"/>
      <c r="ET607" s="28"/>
      <c r="EU607" s="28"/>
      <c r="EV607" s="28"/>
      <c r="EW607" s="28"/>
      <c r="EX607" s="28"/>
      <c r="EY607" s="28"/>
      <c r="EZ607" s="28"/>
      <c r="FA607" s="28"/>
      <c r="FB607" s="28"/>
      <c r="FC607" s="28"/>
      <c r="FD607" s="28"/>
      <c r="FE607" s="28"/>
      <c r="FF607" s="28"/>
      <c r="FG607" s="28"/>
      <c r="FH607" s="28"/>
      <c r="FI607" s="28"/>
      <c r="FJ607" s="28"/>
      <c r="FK607" s="28"/>
      <c r="FL607" s="28"/>
      <c r="FM607" s="28"/>
      <c r="FN607" s="28"/>
      <c r="FO607" s="28"/>
      <c r="FP607" s="28"/>
      <c r="FQ607" s="28"/>
      <c r="FR607" s="28"/>
      <c r="FS607" s="28"/>
      <c r="FT607" s="28"/>
      <c r="FU607" s="28"/>
      <c r="FV607" s="28"/>
      <c r="FW607" s="129"/>
      <c r="FX607" s="129"/>
      <c r="FY607" s="28"/>
      <c r="FZ607" s="92"/>
      <c r="GA607" s="92"/>
      <c r="GB607" s="92"/>
      <c r="GC607" s="92"/>
      <c r="GD607" s="92"/>
      <c r="GE607" s="92"/>
      <c r="GF607" s="92"/>
      <c r="GG607" s="92"/>
      <c r="GH607" s="92"/>
      <c r="GI607" s="92"/>
      <c r="GJ607" s="28"/>
      <c r="GK607" s="28"/>
      <c r="GL607" s="28"/>
    </row>
    <row r="608" spans="1:194" x14ac:dyDescent="0.25">
      <c r="A608" s="71" t="str">
        <f>CONCATENATE($W$7,": ",$X$608)</f>
        <v>Expenditure: Transfers and Subsidies</v>
      </c>
      <c r="B608" s="27" t="s">
        <v>694</v>
      </c>
      <c r="C608" s="27" t="str">
        <f t="shared" si="60"/>
        <v>IE011000000000000000000000000000000000</v>
      </c>
      <c r="D608" s="23" t="s">
        <v>1166</v>
      </c>
      <c r="E608" s="23" t="s">
        <v>734</v>
      </c>
      <c r="F608" s="23" t="s">
        <v>697</v>
      </c>
      <c r="G608" s="23" t="s">
        <v>697</v>
      </c>
      <c r="H608" s="23" t="s">
        <v>697</v>
      </c>
      <c r="I608" s="23" t="s">
        <v>697</v>
      </c>
      <c r="J608" s="23" t="s">
        <v>697</v>
      </c>
      <c r="K608" s="23" t="s">
        <v>697</v>
      </c>
      <c r="L608" s="23" t="s">
        <v>697</v>
      </c>
      <c r="M608" s="23" t="s">
        <v>697</v>
      </c>
      <c r="N608" s="23" t="s">
        <v>697</v>
      </c>
      <c r="O608" s="23" t="s">
        <v>697</v>
      </c>
      <c r="P608" s="23" t="s">
        <v>697</v>
      </c>
      <c r="Q608" s="27">
        <v>0</v>
      </c>
      <c r="R608" s="27" t="s">
        <v>698</v>
      </c>
      <c r="S608" s="27" t="s">
        <v>698</v>
      </c>
      <c r="T608" s="28" t="s">
        <v>694</v>
      </c>
      <c r="U608" s="28"/>
      <c r="V608" s="27" t="s">
        <v>2580</v>
      </c>
      <c r="W608" s="27" t="s">
        <v>905</v>
      </c>
      <c r="X608" s="27" t="s">
        <v>2581</v>
      </c>
      <c r="Y608" s="27"/>
      <c r="Z608" s="27"/>
      <c r="AA608" s="27"/>
      <c r="AB608" s="27"/>
      <c r="AC608" s="27"/>
      <c r="AD608" s="27"/>
      <c r="AE608" s="27"/>
      <c r="AF608" s="27"/>
      <c r="AG608" s="27"/>
      <c r="AH608" s="27"/>
      <c r="AI608" s="27" t="s">
        <v>2582</v>
      </c>
      <c r="AJ608" s="28" t="s">
        <v>694</v>
      </c>
      <c r="AK608" s="27" t="s">
        <v>694</v>
      </c>
      <c r="AL608" s="27" t="s">
        <v>694</v>
      </c>
      <c r="AM608" s="27" t="s">
        <v>694</v>
      </c>
      <c r="AN608" s="27" t="s">
        <v>694</v>
      </c>
      <c r="AO608" s="27" t="s">
        <v>694</v>
      </c>
      <c r="AP608" s="27" t="s">
        <v>694</v>
      </c>
      <c r="AQ608" s="27" t="s">
        <v>694</v>
      </c>
      <c r="AR608" s="27" t="s">
        <v>694</v>
      </c>
      <c r="AS608" s="27" t="s">
        <v>694</v>
      </c>
      <c r="AT608" s="27" t="s">
        <v>694</v>
      </c>
      <c r="AU608" s="27" t="s">
        <v>694</v>
      </c>
      <c r="AV608" s="27" t="s">
        <v>694</v>
      </c>
      <c r="AW608" s="27" t="s">
        <v>694</v>
      </c>
      <c r="AX608" s="27" t="s">
        <v>694</v>
      </c>
      <c r="AY608" s="27" t="s">
        <v>694</v>
      </c>
      <c r="AZ608" s="27" t="s">
        <v>694</v>
      </c>
      <c r="BA608" s="27" t="s">
        <v>694</v>
      </c>
      <c r="BB608" s="27" t="s">
        <v>694</v>
      </c>
      <c r="BC608" s="27" t="s">
        <v>694</v>
      </c>
      <c r="BD608" s="27" t="s">
        <v>694</v>
      </c>
      <c r="BE608" s="27" t="s">
        <v>694</v>
      </c>
      <c r="BF608" s="27" t="s">
        <v>694</v>
      </c>
      <c r="BG608" s="27" t="s">
        <v>694</v>
      </c>
      <c r="BH608" s="27" t="s">
        <v>694</v>
      </c>
      <c r="BI608" s="27" t="s">
        <v>694</v>
      </c>
      <c r="BJ608" s="27" t="s">
        <v>694</v>
      </c>
      <c r="BK608" s="27" t="s">
        <v>694</v>
      </c>
      <c r="BL608" s="27" t="s">
        <v>694</v>
      </c>
      <c r="BM608" s="27" t="s">
        <v>694</v>
      </c>
      <c r="BN608" s="27" t="s">
        <v>694</v>
      </c>
      <c r="BO608" s="27" t="s">
        <v>694</v>
      </c>
      <c r="BP608" s="27" t="s">
        <v>694</v>
      </c>
      <c r="BQ608" s="27" t="s">
        <v>694</v>
      </c>
      <c r="BR608" s="27" t="s">
        <v>694</v>
      </c>
      <c r="BS608" s="27" t="s">
        <v>694</v>
      </c>
      <c r="BT608" s="27" t="s">
        <v>694</v>
      </c>
      <c r="BU608" s="27" t="s">
        <v>694</v>
      </c>
      <c r="BV608" s="27" t="s">
        <v>694</v>
      </c>
      <c r="BW608" s="27" t="s">
        <v>694</v>
      </c>
      <c r="BX608" s="27" t="s">
        <v>694</v>
      </c>
      <c r="BY608" s="27" t="s">
        <v>694</v>
      </c>
      <c r="BZ608" s="27" t="s">
        <v>694</v>
      </c>
      <c r="CA608" s="27" t="s">
        <v>694</v>
      </c>
      <c r="CB608" s="27" t="s">
        <v>694</v>
      </c>
      <c r="CC608" s="27" t="s">
        <v>694</v>
      </c>
      <c r="CD608" s="27" t="s">
        <v>694</v>
      </c>
      <c r="CE608" s="27" t="s">
        <v>694</v>
      </c>
      <c r="CF608" s="27" t="s">
        <v>694</v>
      </c>
      <c r="CG608" s="27" t="s">
        <v>694</v>
      </c>
      <c r="CH608" s="27" t="s">
        <v>694</v>
      </c>
      <c r="CI608" s="27" t="s">
        <v>694</v>
      </c>
      <c r="CJ608" s="27" t="s">
        <v>694</v>
      </c>
      <c r="CK608" s="27" t="s">
        <v>694</v>
      </c>
      <c r="CL608" s="27" t="s">
        <v>694</v>
      </c>
      <c r="CM608" s="27" t="s">
        <v>694</v>
      </c>
      <c r="CN608" s="27" t="s">
        <v>694</v>
      </c>
      <c r="CO608" s="27" t="s">
        <v>694</v>
      </c>
      <c r="CP608" s="27" t="s">
        <v>694</v>
      </c>
      <c r="CQ608" s="27" t="s">
        <v>694</v>
      </c>
      <c r="CR608" s="27" t="s">
        <v>694</v>
      </c>
      <c r="CS608" s="27" t="s">
        <v>694</v>
      </c>
      <c r="CT608" s="27" t="s">
        <v>694</v>
      </c>
      <c r="CU608" s="27" t="s">
        <v>694</v>
      </c>
      <c r="CV608" s="27" t="s">
        <v>694</v>
      </c>
      <c r="CW608" s="27" t="s">
        <v>694</v>
      </c>
      <c r="CX608" s="27" t="s">
        <v>694</v>
      </c>
      <c r="CY608" s="27" t="s">
        <v>694</v>
      </c>
      <c r="CZ608" s="27" t="s">
        <v>694</v>
      </c>
      <c r="DA608" s="27" t="s">
        <v>694</v>
      </c>
      <c r="DB608" s="27" t="s">
        <v>698</v>
      </c>
      <c r="DC608" s="27" t="s">
        <v>698</v>
      </c>
      <c r="DD608" s="27" t="s">
        <v>698</v>
      </c>
      <c r="DE608" s="27" t="s">
        <v>698</v>
      </c>
      <c r="DF608" s="27" t="s">
        <v>694</v>
      </c>
      <c r="DG608" s="27" t="s">
        <v>694</v>
      </c>
      <c r="DH608" s="27" t="s">
        <v>694</v>
      </c>
      <c r="DI608" s="27" t="s">
        <v>694</v>
      </c>
      <c r="DJ608" s="27" t="s">
        <v>694</v>
      </c>
      <c r="DK608" s="27" t="s">
        <v>694</v>
      </c>
      <c r="DL608" s="27" t="s">
        <v>694</v>
      </c>
      <c r="DM608" s="27" t="s">
        <v>694</v>
      </c>
      <c r="DN608" s="27" t="s">
        <v>694</v>
      </c>
      <c r="DO608" s="27" t="s">
        <v>694</v>
      </c>
      <c r="DP608" s="27" t="s">
        <v>694</v>
      </c>
      <c r="DQ608" s="27" t="s">
        <v>694</v>
      </c>
      <c r="DR608" s="27" t="s">
        <v>694</v>
      </c>
      <c r="DS608" s="27"/>
      <c r="DT608" s="27" t="s">
        <v>694</v>
      </c>
      <c r="DU608" s="27" t="s">
        <v>694</v>
      </c>
      <c r="DV608" s="27" t="s">
        <v>694</v>
      </c>
      <c r="DW608" s="27" t="s">
        <v>694</v>
      </c>
      <c r="DX608" s="27" t="s">
        <v>694</v>
      </c>
      <c r="DY608" s="27" t="s">
        <v>694</v>
      </c>
      <c r="DZ608" s="27" t="s">
        <v>694</v>
      </c>
      <c r="EA608" s="27" t="s">
        <v>694</v>
      </c>
      <c r="EB608" s="27" t="s">
        <v>694</v>
      </c>
      <c r="EC608" s="27" t="s">
        <v>694</v>
      </c>
      <c r="ED608" s="27" t="s">
        <v>694</v>
      </c>
      <c r="EE608" s="27" t="s">
        <v>694</v>
      </c>
      <c r="EF608" s="27" t="s">
        <v>694</v>
      </c>
      <c r="EG608" s="27" t="s">
        <v>694</v>
      </c>
      <c r="EH608" s="27" t="s">
        <v>694</v>
      </c>
      <c r="EI608" s="27" t="s">
        <v>694</v>
      </c>
      <c r="EJ608" s="27" t="s">
        <v>694</v>
      </c>
      <c r="EK608" s="27" t="s">
        <v>694</v>
      </c>
      <c r="EL608" s="27" t="s">
        <v>694</v>
      </c>
      <c r="EM608" s="27" t="s">
        <v>694</v>
      </c>
      <c r="EN608" s="27" t="s">
        <v>694</v>
      </c>
      <c r="EO608" s="27" t="s">
        <v>694</v>
      </c>
      <c r="EP608" s="27" t="s">
        <v>694</v>
      </c>
      <c r="EQ608" s="27" t="s">
        <v>694</v>
      </c>
      <c r="ER608" s="27" t="s">
        <v>694</v>
      </c>
      <c r="ES608" s="27" t="s">
        <v>694</v>
      </c>
      <c r="ET608" s="27" t="s">
        <v>694</v>
      </c>
      <c r="EU608" s="27" t="s">
        <v>694</v>
      </c>
      <c r="EV608" s="27" t="s">
        <v>694</v>
      </c>
      <c r="EW608" s="27" t="s">
        <v>694</v>
      </c>
      <c r="EX608" s="27" t="s">
        <v>694</v>
      </c>
      <c r="EY608" s="27" t="s">
        <v>694</v>
      </c>
      <c r="EZ608" s="27" t="s">
        <v>694</v>
      </c>
      <c r="FA608" s="27" t="s">
        <v>694</v>
      </c>
      <c r="FB608" s="27" t="s">
        <v>694</v>
      </c>
      <c r="FC608" s="27" t="s">
        <v>694</v>
      </c>
      <c r="FD608" s="27" t="s">
        <v>694</v>
      </c>
      <c r="FE608" s="27" t="s">
        <v>694</v>
      </c>
      <c r="FF608" s="27" t="s">
        <v>694</v>
      </c>
      <c r="FG608" s="27" t="s">
        <v>694</v>
      </c>
      <c r="FH608" s="27" t="s">
        <v>694</v>
      </c>
      <c r="FI608" s="27" t="s">
        <v>694</v>
      </c>
      <c r="FJ608" s="27" t="s">
        <v>694</v>
      </c>
      <c r="FK608" s="27" t="s">
        <v>694</v>
      </c>
      <c r="FL608" s="27" t="s">
        <v>694</v>
      </c>
      <c r="FM608" s="27" t="s">
        <v>694</v>
      </c>
      <c r="FN608" s="27" t="s">
        <v>694</v>
      </c>
      <c r="FO608" s="72" t="s">
        <v>698</v>
      </c>
      <c r="FP608" s="72" t="s">
        <v>698</v>
      </c>
      <c r="FQ608" s="72" t="s">
        <v>698</v>
      </c>
      <c r="FR608" s="72" t="s">
        <v>698</v>
      </c>
      <c r="FS608" s="72" t="s">
        <v>698</v>
      </c>
      <c r="FT608" s="72" t="s">
        <v>698</v>
      </c>
      <c r="FU608" s="72" t="s">
        <v>698</v>
      </c>
      <c r="FV608" s="72" t="s">
        <v>698</v>
      </c>
      <c r="FW608" s="78" t="s">
        <v>698</v>
      </c>
      <c r="FX608" s="78" t="s">
        <v>698</v>
      </c>
      <c r="FY608" s="72" t="s">
        <v>698</v>
      </c>
      <c r="FZ608" s="90"/>
      <c r="GA608" s="90"/>
      <c r="GB608" s="90"/>
      <c r="GC608" s="90"/>
      <c r="GD608" s="90"/>
      <c r="GE608" s="90"/>
      <c r="GF608" s="90"/>
      <c r="GG608" s="90"/>
      <c r="GH608" s="105" t="s">
        <v>694</v>
      </c>
      <c r="GI608" s="106"/>
      <c r="GJ608" s="27"/>
      <c r="GK608" s="28"/>
      <c r="GL608" s="27"/>
    </row>
  </sheetData>
  <mergeCells count="34">
    <mergeCell ref="AB5:AB6"/>
    <mergeCell ref="GH5:GI5"/>
    <mergeCell ref="AD5:AD6"/>
    <mergeCell ref="AE5:AE6"/>
    <mergeCell ref="AF5:AF6"/>
    <mergeCell ref="AG5:AG6"/>
    <mergeCell ref="AH5:AH6"/>
    <mergeCell ref="AJ5:AJ6"/>
    <mergeCell ref="DB5:DC5"/>
    <mergeCell ref="DD5:DE5"/>
    <mergeCell ref="FO5:FY5"/>
    <mergeCell ref="FZ5:GA5"/>
    <mergeCell ref="GB5:GG5"/>
    <mergeCell ref="W5:W6"/>
    <mergeCell ref="X5:X6"/>
    <mergeCell ref="Y5:Y6"/>
    <mergeCell ref="Z5:Z6"/>
    <mergeCell ref="AA5:AA6"/>
    <mergeCell ref="A2:BQ2"/>
    <mergeCell ref="A3:U4"/>
    <mergeCell ref="V3:V6"/>
    <mergeCell ref="W3:AH4"/>
    <mergeCell ref="DT3:FN3"/>
    <mergeCell ref="DB4:DE4"/>
    <mergeCell ref="DG4:DR4"/>
    <mergeCell ref="A5:A6"/>
    <mergeCell ref="B5:B6"/>
    <mergeCell ref="D5:P5"/>
    <mergeCell ref="AC5:AC6"/>
    <mergeCell ref="Q5:Q6"/>
    <mergeCell ref="R5:R6"/>
    <mergeCell ref="S5:S6"/>
    <mergeCell ref="T5:T6"/>
    <mergeCell ref="U5:U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V279"/>
  <sheetViews>
    <sheetView workbookViewId="0">
      <selection activeCell="B45" sqref="B45"/>
    </sheetView>
  </sheetViews>
  <sheetFormatPr defaultRowHeight="15" x14ac:dyDescent="0.25"/>
  <cols>
    <col min="1" max="1" width="10.140625" customWidth="1"/>
    <col min="2" max="2" width="44.7109375" customWidth="1"/>
    <col min="3" max="5" width="4.28515625" customWidth="1"/>
    <col min="6" max="6" width="3.7109375" customWidth="1"/>
    <col min="7" max="8" width="4" customWidth="1"/>
    <col min="9" max="9" width="4.7109375" customWidth="1"/>
    <col min="10" max="10" width="4.42578125" customWidth="1"/>
    <col min="11" max="11" width="4.85546875" customWidth="1"/>
    <col min="12" max="13" width="4.140625" customWidth="1"/>
    <col min="14" max="14" width="4.42578125" customWidth="1"/>
    <col min="15" max="16" width="4.7109375" customWidth="1"/>
    <col min="17" max="17" width="3.85546875" customWidth="1"/>
    <col min="18" max="18" width="3.5703125" customWidth="1"/>
    <col min="19" max="20" width="4" customWidth="1"/>
    <col min="21" max="21" width="3.5703125" customWidth="1"/>
    <col min="22" max="22" width="3.42578125" customWidth="1"/>
  </cols>
  <sheetData>
    <row r="1" spans="1:22" ht="21" x14ac:dyDescent="0.35">
      <c r="A1" s="681" t="s">
        <v>5780</v>
      </c>
      <c r="B1" s="681"/>
      <c r="C1" s="681"/>
      <c r="D1" s="681"/>
      <c r="E1" s="681"/>
      <c r="F1" s="681"/>
      <c r="G1" s="681"/>
      <c r="H1" s="681"/>
      <c r="I1" s="681"/>
      <c r="J1" s="681"/>
      <c r="K1" s="681"/>
      <c r="L1" s="681"/>
      <c r="M1" s="681"/>
      <c r="N1" s="681"/>
      <c r="O1" s="681"/>
      <c r="P1" s="681"/>
    </row>
    <row r="2" spans="1:22" ht="18.75" x14ac:dyDescent="0.3">
      <c r="A2" s="682" t="s">
        <v>6225</v>
      </c>
      <c r="B2" s="682"/>
      <c r="C2" s="682"/>
      <c r="D2" s="682"/>
      <c r="E2" s="682"/>
      <c r="F2" s="682"/>
      <c r="G2" s="682"/>
      <c r="H2" s="682"/>
      <c r="I2" s="682"/>
      <c r="J2" s="682"/>
      <c r="K2" s="682"/>
      <c r="L2" s="682"/>
      <c r="M2" s="682"/>
      <c r="N2" s="682"/>
      <c r="O2" s="682"/>
      <c r="P2" s="682"/>
    </row>
    <row r="6" spans="1:22" x14ac:dyDescent="0.25">
      <c r="B6" s="278" t="s">
        <v>5990</v>
      </c>
      <c r="C6" s="279" t="s">
        <v>927</v>
      </c>
      <c r="D6" s="278"/>
      <c r="E6" s="278"/>
      <c r="F6" s="278"/>
      <c r="G6" s="280"/>
      <c r="H6" s="278"/>
      <c r="I6" s="278"/>
      <c r="J6" s="278"/>
      <c r="K6" s="278"/>
      <c r="L6" s="278"/>
      <c r="M6" s="278"/>
      <c r="N6" s="278"/>
      <c r="O6" s="280"/>
      <c r="P6" s="280"/>
      <c r="Q6" s="280"/>
      <c r="R6" s="277"/>
      <c r="S6" s="277"/>
      <c r="T6" s="277"/>
      <c r="U6" s="277"/>
      <c r="V6" s="277"/>
    </row>
    <row r="7" spans="1:22" x14ac:dyDescent="0.25">
      <c r="B7" s="278" t="s">
        <v>5991</v>
      </c>
      <c r="C7" s="281" t="s">
        <v>905</v>
      </c>
      <c r="D7" s="278" t="s">
        <v>2634</v>
      </c>
      <c r="E7" s="278"/>
      <c r="F7" s="278"/>
      <c r="G7" s="280"/>
      <c r="H7" s="278"/>
      <c r="I7" s="278"/>
      <c r="J7" s="278"/>
      <c r="K7" s="278"/>
      <c r="L7" s="278"/>
      <c r="M7" s="278"/>
      <c r="N7" s="278"/>
      <c r="O7" s="280"/>
      <c r="P7" s="280"/>
      <c r="Q7" s="280"/>
      <c r="R7" s="277"/>
      <c r="S7" s="277"/>
      <c r="T7" s="277"/>
      <c r="U7" s="277"/>
      <c r="V7" s="277"/>
    </row>
    <row r="8" spans="1:22" x14ac:dyDescent="0.25">
      <c r="B8" s="278" t="s">
        <v>5992</v>
      </c>
      <c r="C8" s="281" t="s">
        <v>905</v>
      </c>
      <c r="D8" s="278"/>
      <c r="E8" s="278" t="s">
        <v>2637</v>
      </c>
      <c r="F8" s="278"/>
      <c r="G8" s="280"/>
      <c r="H8" s="278"/>
      <c r="I8" s="278"/>
      <c r="J8" s="278"/>
      <c r="K8" s="278"/>
      <c r="L8" s="278"/>
      <c r="M8" s="278"/>
      <c r="N8" s="278"/>
      <c r="O8" s="280"/>
      <c r="P8" s="280"/>
      <c r="Q8" s="280"/>
      <c r="R8" s="277"/>
      <c r="S8" s="277"/>
      <c r="T8" s="277"/>
      <c r="U8" s="277"/>
      <c r="V8" s="277"/>
    </row>
    <row r="9" spans="1:22" x14ac:dyDescent="0.25">
      <c r="B9" s="278" t="s">
        <v>5993</v>
      </c>
      <c r="C9" s="281" t="s">
        <v>905</v>
      </c>
      <c r="D9" s="278"/>
      <c r="E9" s="278"/>
      <c r="F9" s="278" t="s">
        <v>2640</v>
      </c>
      <c r="G9" s="280"/>
      <c r="H9" s="278"/>
      <c r="I9" s="278"/>
      <c r="J9" s="278"/>
      <c r="K9" s="278"/>
      <c r="L9" s="278"/>
      <c r="M9" s="278"/>
      <c r="N9" s="278"/>
      <c r="O9" s="280"/>
      <c r="P9" s="280"/>
      <c r="Q9" s="280"/>
      <c r="R9" s="277"/>
      <c r="S9" s="277"/>
      <c r="T9" s="277"/>
      <c r="U9" s="277"/>
      <c r="V9" s="277"/>
    </row>
    <row r="10" spans="1:22" x14ac:dyDescent="0.25">
      <c r="B10" s="278" t="s">
        <v>5994</v>
      </c>
      <c r="C10" s="281" t="s">
        <v>905</v>
      </c>
      <c r="D10" s="278"/>
      <c r="E10" s="278"/>
      <c r="F10" s="278" t="s">
        <v>2644</v>
      </c>
      <c r="G10" s="280"/>
      <c r="H10" s="278"/>
      <c r="I10" s="278"/>
      <c r="J10" s="278"/>
      <c r="K10" s="278"/>
      <c r="L10" s="278"/>
      <c r="M10" s="278"/>
      <c r="N10" s="278"/>
      <c r="O10" s="280"/>
      <c r="P10" s="280"/>
      <c r="Q10" s="280"/>
      <c r="R10" s="277"/>
      <c r="S10" s="277"/>
      <c r="T10" s="277"/>
      <c r="U10" s="277"/>
      <c r="V10" s="277"/>
    </row>
    <row r="11" spans="1:22" x14ac:dyDescent="0.25">
      <c r="B11" s="278" t="s">
        <v>5995</v>
      </c>
      <c r="C11" s="281" t="s">
        <v>905</v>
      </c>
      <c r="D11" s="278"/>
      <c r="E11" s="278"/>
      <c r="F11" s="278" t="s">
        <v>2647</v>
      </c>
      <c r="G11" s="280"/>
      <c r="H11" s="278"/>
      <c r="I11" s="278"/>
      <c r="J11" s="278"/>
      <c r="K11" s="278"/>
      <c r="L11" s="278"/>
      <c r="M11" s="278"/>
      <c r="N11" s="278"/>
      <c r="O11" s="280"/>
      <c r="P11" s="280"/>
      <c r="Q11" s="280"/>
      <c r="R11" s="277"/>
      <c r="S11" s="277"/>
      <c r="T11" s="277"/>
      <c r="U11" s="277"/>
      <c r="V11" s="277"/>
    </row>
    <row r="12" spans="1:22" x14ac:dyDescent="0.25">
      <c r="B12" s="278" t="s">
        <v>5996</v>
      </c>
      <c r="C12" s="281" t="s">
        <v>905</v>
      </c>
      <c r="D12" s="278"/>
      <c r="E12" s="278"/>
      <c r="F12" s="278" t="s">
        <v>2650</v>
      </c>
      <c r="G12" s="280"/>
      <c r="H12" s="278"/>
      <c r="I12" s="278"/>
      <c r="J12" s="278"/>
      <c r="K12" s="278"/>
      <c r="L12" s="278"/>
      <c r="M12" s="278"/>
      <c r="N12" s="278"/>
      <c r="O12" s="280"/>
      <c r="P12" s="280"/>
      <c r="Q12" s="280"/>
      <c r="R12" s="277"/>
      <c r="S12" s="277"/>
      <c r="T12" s="277"/>
      <c r="U12" s="277"/>
      <c r="V12" s="277"/>
    </row>
    <row r="13" spans="1:22" x14ac:dyDescent="0.25">
      <c r="B13" s="278" t="s">
        <v>5997</v>
      </c>
      <c r="C13" s="281" t="s">
        <v>905</v>
      </c>
      <c r="D13" s="278"/>
      <c r="E13" s="278" t="s">
        <v>2653</v>
      </c>
      <c r="F13" s="278"/>
      <c r="G13" s="280"/>
      <c r="H13" s="278"/>
      <c r="I13" s="278"/>
      <c r="J13" s="278"/>
      <c r="K13" s="278"/>
      <c r="L13" s="278"/>
      <c r="M13" s="278"/>
      <c r="N13" s="278"/>
      <c r="O13" s="280"/>
      <c r="P13" s="280"/>
      <c r="Q13" s="280"/>
      <c r="R13" s="277"/>
      <c r="S13" s="277"/>
      <c r="T13" s="277"/>
      <c r="U13" s="277"/>
      <c r="V13" s="277"/>
    </row>
    <row r="14" spans="1:22" x14ac:dyDescent="0.25">
      <c r="B14" s="278" t="s">
        <v>5998</v>
      </c>
      <c r="C14" s="281" t="s">
        <v>905</v>
      </c>
      <c r="D14" s="278"/>
      <c r="E14" s="278"/>
      <c r="F14" s="278" t="s">
        <v>2656</v>
      </c>
      <c r="G14" s="280"/>
      <c r="H14" s="278"/>
      <c r="I14" s="278"/>
      <c r="J14" s="278"/>
      <c r="K14" s="278"/>
      <c r="L14" s="278"/>
      <c r="M14" s="278"/>
      <c r="N14" s="278"/>
      <c r="O14" s="280"/>
      <c r="P14" s="280"/>
      <c r="Q14" s="280"/>
      <c r="R14" s="277"/>
      <c r="S14" s="277"/>
      <c r="T14" s="277"/>
      <c r="U14" s="277"/>
      <c r="V14" s="277"/>
    </row>
    <row r="15" spans="1:22" x14ac:dyDescent="0.25">
      <c r="B15" s="278" t="s">
        <v>5999</v>
      </c>
      <c r="C15" s="281" t="s">
        <v>905</v>
      </c>
      <c r="D15" s="278"/>
      <c r="E15" s="278"/>
      <c r="F15" s="278" t="s">
        <v>2661</v>
      </c>
      <c r="G15" s="280"/>
      <c r="H15" s="278"/>
      <c r="I15" s="278"/>
      <c r="J15" s="278"/>
      <c r="K15" s="278"/>
      <c r="L15" s="278"/>
      <c r="M15" s="278"/>
      <c r="N15" s="278"/>
      <c r="O15" s="280"/>
      <c r="P15" s="280"/>
      <c r="Q15" s="280"/>
      <c r="R15" s="277"/>
      <c r="S15" s="277"/>
      <c r="T15" s="277"/>
      <c r="U15" s="277"/>
      <c r="V15" s="277"/>
    </row>
    <row r="16" spans="1:22" x14ac:dyDescent="0.25">
      <c r="B16" s="278" t="s">
        <v>6000</v>
      </c>
      <c r="C16" s="281" t="s">
        <v>905</v>
      </c>
      <c r="D16" s="278"/>
      <c r="E16" s="278"/>
      <c r="F16" s="278" t="s">
        <v>2664</v>
      </c>
      <c r="G16" s="280"/>
      <c r="H16" s="278"/>
      <c r="I16" s="278"/>
      <c r="J16" s="278"/>
      <c r="K16" s="278"/>
      <c r="L16" s="278"/>
      <c r="M16" s="278"/>
      <c r="N16" s="278"/>
      <c r="O16" s="280"/>
      <c r="P16" s="280"/>
      <c r="Q16" s="280"/>
      <c r="R16" s="277"/>
      <c r="S16" s="277"/>
      <c r="T16" s="277"/>
      <c r="U16" s="277"/>
      <c r="V16" s="277"/>
    </row>
    <row r="17" spans="2:22" x14ac:dyDescent="0.25">
      <c r="B17" s="278" t="s">
        <v>6001</v>
      </c>
      <c r="C17" s="281" t="s">
        <v>905</v>
      </c>
      <c r="D17" s="278"/>
      <c r="E17" s="278"/>
      <c r="F17" s="278" t="s">
        <v>894</v>
      </c>
      <c r="G17" s="280"/>
      <c r="H17" s="278"/>
      <c r="I17" s="278"/>
      <c r="J17" s="278"/>
      <c r="K17" s="278"/>
      <c r="L17" s="278"/>
      <c r="M17" s="278"/>
      <c r="N17" s="278"/>
      <c r="O17" s="280"/>
      <c r="P17" s="280"/>
      <c r="Q17" s="280"/>
      <c r="R17" s="277"/>
      <c r="S17" s="277"/>
      <c r="T17" s="277"/>
      <c r="U17" s="277"/>
      <c r="V17" s="277"/>
    </row>
    <row r="18" spans="2:22" x14ac:dyDescent="0.25">
      <c r="B18" s="278" t="s">
        <v>6002</v>
      </c>
      <c r="C18" s="281" t="s">
        <v>905</v>
      </c>
      <c r="D18" s="278"/>
      <c r="E18" s="278"/>
      <c r="F18" s="278" t="s">
        <v>899</v>
      </c>
      <c r="G18" s="280"/>
      <c r="H18" s="278"/>
      <c r="I18" s="278"/>
      <c r="J18" s="278"/>
      <c r="K18" s="278"/>
      <c r="L18" s="278"/>
      <c r="M18" s="278"/>
      <c r="N18" s="278"/>
      <c r="O18" s="280"/>
      <c r="P18" s="280"/>
      <c r="Q18" s="280"/>
      <c r="R18" s="277"/>
      <c r="S18" s="277"/>
      <c r="T18" s="277"/>
      <c r="U18" s="277"/>
      <c r="V18" s="277"/>
    </row>
    <row r="19" spans="2:22" x14ac:dyDescent="0.25">
      <c r="B19" s="278" t="s">
        <v>6003</v>
      </c>
      <c r="C19" s="281" t="s">
        <v>905</v>
      </c>
      <c r="D19" s="278"/>
      <c r="E19" s="278"/>
      <c r="F19" s="278" t="s">
        <v>990</v>
      </c>
      <c r="G19" s="280"/>
      <c r="H19" s="278"/>
      <c r="I19" s="278"/>
      <c r="J19" s="278"/>
      <c r="K19" s="278"/>
      <c r="L19" s="278"/>
      <c r="M19" s="278"/>
      <c r="N19" s="278"/>
      <c r="O19" s="280"/>
      <c r="P19" s="280"/>
      <c r="Q19" s="280"/>
      <c r="R19" s="277"/>
      <c r="S19" s="277"/>
      <c r="T19" s="277"/>
      <c r="U19" s="277"/>
      <c r="V19" s="277"/>
    </row>
    <row r="20" spans="2:22" x14ac:dyDescent="0.25">
      <c r="B20" s="278" t="s">
        <v>6004</v>
      </c>
      <c r="C20" s="281" t="s">
        <v>905</v>
      </c>
      <c r="D20" s="278"/>
      <c r="E20" s="278" t="s">
        <v>2587</v>
      </c>
      <c r="F20" s="278"/>
      <c r="G20" s="280"/>
      <c r="H20" s="278"/>
      <c r="I20" s="278"/>
      <c r="J20" s="278"/>
      <c r="K20" s="278"/>
      <c r="L20" s="278"/>
      <c r="M20" s="278"/>
      <c r="N20" s="278"/>
      <c r="O20" s="280"/>
      <c r="P20" s="280"/>
      <c r="Q20" s="280"/>
      <c r="R20" s="277"/>
      <c r="S20" s="277"/>
      <c r="T20" s="277"/>
      <c r="U20" s="277"/>
      <c r="V20" s="277"/>
    </row>
    <row r="21" spans="2:22" x14ac:dyDescent="0.25">
      <c r="B21" s="278" t="s">
        <v>6005</v>
      </c>
      <c r="C21" s="281" t="s">
        <v>905</v>
      </c>
      <c r="D21" s="278"/>
      <c r="E21" s="278"/>
      <c r="F21" s="278" t="s">
        <v>2589</v>
      </c>
      <c r="G21" s="280"/>
      <c r="H21" s="278"/>
      <c r="I21" s="278"/>
      <c r="J21" s="278"/>
      <c r="K21" s="278"/>
      <c r="L21" s="278"/>
      <c r="M21" s="278"/>
      <c r="N21" s="278"/>
      <c r="O21" s="280"/>
      <c r="P21" s="280"/>
      <c r="Q21" s="280"/>
      <c r="R21" s="277"/>
      <c r="S21" s="277"/>
      <c r="T21" s="277"/>
      <c r="U21" s="277"/>
      <c r="V21" s="277"/>
    </row>
    <row r="22" spans="2:22" x14ac:dyDescent="0.25">
      <c r="B22" s="278" t="s">
        <v>6006</v>
      </c>
      <c r="C22" s="281" t="s">
        <v>905</v>
      </c>
      <c r="D22" s="278"/>
      <c r="E22" s="278"/>
      <c r="F22" s="278" t="s">
        <v>2591</v>
      </c>
      <c r="G22" s="280"/>
      <c r="H22" s="278"/>
      <c r="I22" s="278"/>
      <c r="J22" s="278"/>
      <c r="K22" s="278"/>
      <c r="L22" s="278"/>
      <c r="M22" s="278"/>
      <c r="N22" s="278"/>
      <c r="O22" s="280"/>
      <c r="P22" s="280"/>
      <c r="Q22" s="280"/>
      <c r="R22" s="277"/>
      <c r="S22" s="277"/>
      <c r="T22" s="277"/>
      <c r="U22" s="277"/>
      <c r="V22" s="277"/>
    </row>
    <row r="23" spans="2:22" x14ac:dyDescent="0.25">
      <c r="B23" s="278" t="s">
        <v>6007</v>
      </c>
      <c r="C23" s="281" t="s">
        <v>905</v>
      </c>
      <c r="D23" s="278"/>
      <c r="E23" s="278"/>
      <c r="F23" s="278" t="s">
        <v>2593</v>
      </c>
      <c r="G23" s="280"/>
      <c r="H23" s="278"/>
      <c r="I23" s="278"/>
      <c r="J23" s="278"/>
      <c r="K23" s="278"/>
      <c r="L23" s="278"/>
      <c r="M23" s="278"/>
      <c r="N23" s="278"/>
      <c r="O23" s="280"/>
      <c r="P23" s="280"/>
      <c r="Q23" s="280"/>
      <c r="R23" s="277"/>
      <c r="S23" s="277"/>
      <c r="T23" s="277"/>
      <c r="U23" s="277"/>
      <c r="V23" s="277"/>
    </row>
    <row r="24" spans="2:22" x14ac:dyDescent="0.25">
      <c r="B24" s="278" t="s">
        <v>6008</v>
      </c>
      <c r="C24" s="281" t="s">
        <v>905</v>
      </c>
      <c r="D24" s="278"/>
      <c r="E24" s="278"/>
      <c r="F24" s="278" t="s">
        <v>2594</v>
      </c>
      <c r="G24" s="280"/>
      <c r="H24" s="278"/>
      <c r="I24" s="278"/>
      <c r="J24" s="278"/>
      <c r="K24" s="278"/>
      <c r="L24" s="278"/>
      <c r="M24" s="278"/>
      <c r="N24" s="278"/>
      <c r="O24" s="280"/>
      <c r="P24" s="280"/>
      <c r="Q24" s="280"/>
      <c r="R24" s="277"/>
      <c r="S24" s="277"/>
      <c r="T24" s="277"/>
      <c r="U24" s="277"/>
      <c r="V24" s="277"/>
    </row>
    <row r="25" spans="2:22" x14ac:dyDescent="0.25">
      <c r="B25" s="278" t="s">
        <v>6009</v>
      </c>
      <c r="C25" s="281" t="s">
        <v>905</v>
      </c>
      <c r="D25" s="278"/>
      <c r="E25" s="278"/>
      <c r="F25" s="278" t="s">
        <v>2595</v>
      </c>
      <c r="G25" s="280"/>
      <c r="H25" s="278"/>
      <c r="I25" s="278"/>
      <c r="J25" s="278"/>
      <c r="K25" s="278"/>
      <c r="L25" s="278"/>
      <c r="M25" s="278"/>
      <c r="N25" s="278"/>
      <c r="O25" s="280"/>
      <c r="P25" s="280"/>
      <c r="Q25" s="280"/>
      <c r="R25" s="277"/>
      <c r="S25" s="277"/>
      <c r="T25" s="277"/>
      <c r="U25" s="277"/>
      <c r="V25" s="277"/>
    </row>
    <row r="26" spans="2:22" x14ac:dyDescent="0.25">
      <c r="B26" s="278" t="s">
        <v>6010</v>
      </c>
      <c r="C26" s="281" t="s">
        <v>905</v>
      </c>
      <c r="D26" s="278"/>
      <c r="E26" s="278"/>
      <c r="F26" s="278" t="s">
        <v>2698</v>
      </c>
      <c r="G26" s="280"/>
      <c r="H26" s="278"/>
      <c r="I26" s="278"/>
      <c r="J26" s="278"/>
      <c r="K26" s="278"/>
      <c r="L26" s="278"/>
      <c r="M26" s="278"/>
      <c r="N26" s="278"/>
      <c r="O26" s="280"/>
      <c r="P26" s="280"/>
      <c r="Q26" s="280"/>
      <c r="R26" s="277"/>
      <c r="S26" s="277"/>
      <c r="T26" s="277"/>
      <c r="U26" s="277"/>
      <c r="V26" s="277"/>
    </row>
    <row r="27" spans="2:22" x14ac:dyDescent="0.25">
      <c r="B27" s="278" t="s">
        <v>6157</v>
      </c>
      <c r="C27" s="281"/>
      <c r="E27" s="278"/>
      <c r="F27" s="278"/>
      <c r="G27" s="278"/>
      <c r="H27" s="278"/>
      <c r="I27" s="278"/>
      <c r="J27" s="278"/>
      <c r="K27" s="278"/>
      <c r="L27" s="278"/>
      <c r="M27" s="278"/>
      <c r="N27" s="278"/>
      <c r="O27" s="280"/>
      <c r="P27" s="280"/>
      <c r="Q27" s="280"/>
      <c r="R27" s="277"/>
      <c r="S27" s="277"/>
      <c r="T27" s="277"/>
      <c r="U27" s="277"/>
      <c r="V27" s="277"/>
    </row>
    <row r="28" spans="2:22" x14ac:dyDescent="0.25">
      <c r="B28" s="282" t="s">
        <v>6012</v>
      </c>
      <c r="C28" s="281" t="s">
        <v>905</v>
      </c>
      <c r="D28" s="278"/>
      <c r="E28" s="278" t="s">
        <v>2775</v>
      </c>
      <c r="F28" s="278"/>
      <c r="G28" s="278"/>
      <c r="H28" s="278"/>
      <c r="I28" s="278"/>
      <c r="J28" s="278"/>
      <c r="K28" s="278"/>
      <c r="L28" s="278"/>
      <c r="M28" s="278"/>
      <c r="N28" s="278"/>
      <c r="O28" s="280"/>
      <c r="P28" s="280"/>
      <c r="Q28" s="280"/>
      <c r="R28" s="277"/>
      <c r="S28" s="277"/>
      <c r="T28" s="277"/>
      <c r="U28" s="277"/>
      <c r="V28" s="277"/>
    </row>
    <row r="29" spans="2:22" x14ac:dyDescent="0.25">
      <c r="B29" s="282" t="s">
        <v>6013</v>
      </c>
      <c r="C29" s="281" t="s">
        <v>905</v>
      </c>
      <c r="D29" s="278"/>
      <c r="E29" s="278"/>
      <c r="F29" s="278" t="s">
        <v>955</v>
      </c>
      <c r="G29" s="278"/>
      <c r="H29" s="278"/>
      <c r="I29" s="278"/>
      <c r="J29" s="278"/>
      <c r="K29" s="278"/>
      <c r="L29" s="278"/>
      <c r="M29" s="278"/>
      <c r="N29" s="278"/>
      <c r="O29" s="280"/>
      <c r="P29" s="280"/>
      <c r="Q29" s="280"/>
      <c r="R29" s="277"/>
      <c r="S29" s="277"/>
      <c r="T29" s="277"/>
      <c r="U29" s="277"/>
      <c r="V29" s="277"/>
    </row>
    <row r="30" spans="2:22" x14ac:dyDescent="0.25">
      <c r="B30" s="282" t="s">
        <v>6014</v>
      </c>
      <c r="C30" s="281" t="s">
        <v>905</v>
      </c>
      <c r="D30" s="278"/>
      <c r="E30" s="278"/>
      <c r="F30" s="278"/>
      <c r="G30" s="278" t="s">
        <v>2780</v>
      </c>
      <c r="H30" s="278"/>
      <c r="I30" s="278"/>
      <c r="J30" s="278"/>
      <c r="K30" s="278"/>
      <c r="L30" s="278"/>
      <c r="M30" s="278"/>
      <c r="N30" s="278"/>
      <c r="O30" s="280"/>
      <c r="P30" s="280"/>
      <c r="Q30" s="280"/>
      <c r="R30" s="277"/>
      <c r="S30" s="277"/>
      <c r="T30" s="277"/>
      <c r="U30" s="277"/>
      <c r="V30" s="277"/>
    </row>
    <row r="31" spans="2:22" x14ac:dyDescent="0.25">
      <c r="B31" s="282" t="s">
        <v>6011</v>
      </c>
      <c r="C31" s="280"/>
      <c r="D31" s="280"/>
      <c r="E31" s="280"/>
      <c r="F31" s="280"/>
      <c r="G31" s="280"/>
      <c r="H31" s="278" t="s">
        <v>749</v>
      </c>
      <c r="I31" s="280"/>
      <c r="J31" s="280"/>
      <c r="K31" s="280"/>
      <c r="L31" s="280"/>
      <c r="M31" s="280"/>
      <c r="N31" s="280"/>
      <c r="O31" s="280"/>
      <c r="P31" s="280"/>
      <c r="Q31" s="280"/>
      <c r="R31" s="277"/>
      <c r="S31" s="277"/>
      <c r="T31" s="277"/>
      <c r="U31" s="277"/>
      <c r="V31" s="277"/>
    </row>
    <row r="32" spans="2:22" x14ac:dyDescent="0.25">
      <c r="B32" s="282" t="s">
        <v>6015</v>
      </c>
      <c r="C32" s="280"/>
      <c r="D32" s="280"/>
      <c r="E32" s="280"/>
      <c r="F32" s="280"/>
      <c r="G32" s="280"/>
      <c r="H32" s="278" t="s">
        <v>2803</v>
      </c>
      <c r="I32" s="280"/>
      <c r="J32" s="280"/>
      <c r="K32" s="280"/>
      <c r="L32" s="280"/>
      <c r="M32" s="280"/>
      <c r="N32" s="280"/>
      <c r="O32" s="280"/>
      <c r="P32" s="280"/>
      <c r="Q32" s="280"/>
      <c r="R32" s="277"/>
      <c r="S32" s="277"/>
      <c r="T32" s="277"/>
      <c r="U32" s="277"/>
      <c r="V32" s="277"/>
    </row>
    <row r="33" spans="2:22" x14ac:dyDescent="0.25">
      <c r="B33" s="282" t="s">
        <v>6016</v>
      </c>
      <c r="C33" s="280"/>
      <c r="D33" s="280"/>
      <c r="E33" s="280"/>
      <c r="F33" s="280"/>
      <c r="G33" s="280"/>
      <c r="H33" s="278" t="s">
        <v>894</v>
      </c>
      <c r="I33" s="278"/>
      <c r="J33" s="278"/>
      <c r="K33" s="278"/>
      <c r="L33" s="278"/>
      <c r="M33" s="278"/>
      <c r="N33" s="278"/>
      <c r="O33" s="280"/>
      <c r="P33" s="280"/>
      <c r="Q33" s="280"/>
      <c r="R33" s="277"/>
      <c r="S33" s="277"/>
      <c r="T33" s="277"/>
      <c r="U33" s="277"/>
      <c r="V33" s="277"/>
    </row>
    <row r="34" spans="2:22" x14ac:dyDescent="0.25">
      <c r="B34" s="282" t="s">
        <v>6017</v>
      </c>
      <c r="C34" s="280"/>
      <c r="D34" s="280"/>
      <c r="E34" s="280"/>
      <c r="F34" s="280"/>
      <c r="G34" s="280"/>
      <c r="H34" s="278" t="s">
        <v>899</v>
      </c>
      <c r="I34" s="278"/>
      <c r="J34" s="278"/>
      <c r="K34" s="278"/>
      <c r="L34" s="278"/>
      <c r="M34" s="278"/>
      <c r="N34" s="278"/>
      <c r="O34" s="280"/>
      <c r="P34" s="280"/>
      <c r="Q34" s="280"/>
      <c r="R34" s="277"/>
      <c r="S34" s="277"/>
      <c r="T34" s="277"/>
      <c r="U34" s="277"/>
      <c r="V34" s="277"/>
    </row>
    <row r="35" spans="2:22" x14ac:dyDescent="0.25">
      <c r="B35" s="282" t="s">
        <v>6018</v>
      </c>
      <c r="C35" s="280"/>
      <c r="D35" s="280"/>
      <c r="E35" s="280"/>
      <c r="F35" s="280"/>
      <c r="G35" s="280"/>
      <c r="H35" s="278" t="s">
        <v>1074</v>
      </c>
      <c r="I35" s="278"/>
      <c r="J35" s="278"/>
      <c r="K35" s="278"/>
      <c r="L35" s="278"/>
      <c r="M35" s="278"/>
      <c r="N35" s="278"/>
      <c r="O35" s="280"/>
      <c r="P35" s="280"/>
      <c r="Q35" s="280"/>
      <c r="R35" s="277"/>
      <c r="S35" s="277"/>
      <c r="T35" s="277"/>
      <c r="U35" s="277"/>
      <c r="V35" s="277"/>
    </row>
    <row r="36" spans="2:22" x14ac:dyDescent="0.25">
      <c r="B36" s="282" t="s">
        <v>6019</v>
      </c>
      <c r="C36" s="280"/>
      <c r="D36" s="280"/>
      <c r="E36" s="280"/>
      <c r="F36" s="280"/>
      <c r="G36" s="278" t="s">
        <v>2824</v>
      </c>
      <c r="H36" s="278"/>
      <c r="I36" s="278"/>
      <c r="J36" s="278"/>
      <c r="K36" s="278"/>
      <c r="L36" s="278"/>
      <c r="M36" s="278"/>
      <c r="N36" s="278"/>
      <c r="O36" s="280"/>
      <c r="P36" s="280"/>
      <c r="Q36" s="280"/>
      <c r="R36" s="277"/>
      <c r="S36" s="277"/>
      <c r="T36" s="277"/>
      <c r="U36" s="277"/>
      <c r="V36" s="277"/>
    </row>
    <row r="37" spans="2:22" x14ac:dyDescent="0.25">
      <c r="B37" s="282" t="s">
        <v>6020</v>
      </c>
      <c r="C37" s="280"/>
      <c r="D37" s="280"/>
      <c r="E37" s="280"/>
      <c r="F37" s="280"/>
      <c r="G37" s="278"/>
      <c r="H37" s="278" t="s">
        <v>2192</v>
      </c>
      <c r="I37" s="278"/>
      <c r="J37" s="278"/>
      <c r="K37" s="278"/>
      <c r="L37" s="278"/>
      <c r="M37" s="278"/>
      <c r="N37" s="278"/>
      <c r="O37" s="280"/>
      <c r="P37" s="280"/>
      <c r="Q37" s="280"/>
      <c r="R37" s="277"/>
      <c r="S37" s="277"/>
      <c r="T37" s="277"/>
      <c r="U37" s="277"/>
      <c r="V37" s="277"/>
    </row>
    <row r="38" spans="2:22" x14ac:dyDescent="0.25">
      <c r="B38" s="282" t="s">
        <v>6021</v>
      </c>
      <c r="C38" s="280"/>
      <c r="D38" s="280"/>
      <c r="E38" s="280"/>
      <c r="F38" s="280"/>
      <c r="G38" s="278"/>
      <c r="H38" s="278" t="s">
        <v>2832</v>
      </c>
      <c r="I38" s="278"/>
      <c r="J38" s="278"/>
      <c r="K38" s="278"/>
      <c r="L38" s="278"/>
      <c r="M38" s="278"/>
      <c r="N38" s="278"/>
      <c r="O38" s="280"/>
      <c r="P38" s="280"/>
      <c r="Q38" s="280"/>
      <c r="R38" s="277"/>
      <c r="S38" s="277"/>
      <c r="T38" s="277"/>
      <c r="U38" s="277"/>
      <c r="V38" s="277"/>
    </row>
    <row r="39" spans="2:22" x14ac:dyDescent="0.25">
      <c r="B39" s="282" t="s">
        <v>6022</v>
      </c>
      <c r="C39" s="280"/>
      <c r="D39" s="280"/>
      <c r="E39" s="280"/>
      <c r="F39" s="280"/>
      <c r="G39" s="278"/>
      <c r="H39" s="278" t="s">
        <v>2835</v>
      </c>
      <c r="I39" s="278"/>
      <c r="J39" s="278"/>
      <c r="K39" s="278"/>
      <c r="L39" s="278"/>
      <c r="M39" s="278"/>
      <c r="N39" s="278"/>
      <c r="O39" s="280"/>
      <c r="P39" s="280"/>
      <c r="Q39" s="280"/>
      <c r="R39" s="277"/>
      <c r="S39" s="277"/>
      <c r="T39" s="277"/>
      <c r="U39" s="277"/>
      <c r="V39" s="277"/>
    </row>
    <row r="40" spans="2:22" x14ac:dyDescent="0.25">
      <c r="B40" s="282" t="s">
        <v>6023</v>
      </c>
      <c r="C40" s="280"/>
      <c r="D40" s="280"/>
      <c r="E40" s="280"/>
      <c r="F40" s="278" t="s">
        <v>2033</v>
      </c>
      <c r="G40" s="278"/>
      <c r="H40" s="278"/>
      <c r="I40" s="278"/>
      <c r="J40" s="278"/>
      <c r="K40" s="278"/>
      <c r="L40" s="278"/>
      <c r="M40" s="278"/>
      <c r="N40" s="278"/>
      <c r="O40" s="280"/>
      <c r="P40" s="280"/>
      <c r="Q40" s="280"/>
      <c r="R40" s="277"/>
      <c r="S40" s="277"/>
      <c r="T40" s="277"/>
      <c r="U40" s="277"/>
      <c r="V40" s="277"/>
    </row>
    <row r="41" spans="2:22" x14ac:dyDescent="0.25">
      <c r="B41" s="282" t="s">
        <v>6024</v>
      </c>
      <c r="C41" s="280"/>
      <c r="D41" s="280"/>
      <c r="E41" s="280"/>
      <c r="F41" s="278"/>
      <c r="G41" s="278" t="s">
        <v>2068</v>
      </c>
      <c r="H41" s="278"/>
      <c r="I41" s="278"/>
      <c r="J41" s="278"/>
      <c r="K41" s="278"/>
      <c r="L41" s="278"/>
      <c r="M41" s="278"/>
      <c r="N41" s="278"/>
      <c r="O41" s="280"/>
      <c r="P41" s="280"/>
      <c r="Q41" s="280"/>
      <c r="R41" s="277"/>
      <c r="S41" s="277"/>
      <c r="T41" s="277"/>
      <c r="U41" s="277"/>
      <c r="V41" s="277"/>
    </row>
    <row r="42" spans="2:22" x14ac:dyDescent="0.25">
      <c r="B42" s="282" t="s">
        <v>6025</v>
      </c>
      <c r="C42" s="280"/>
      <c r="D42" s="280"/>
      <c r="E42" s="280"/>
      <c r="F42" s="278"/>
      <c r="G42" s="278"/>
      <c r="H42" s="278" t="s">
        <v>2856</v>
      </c>
      <c r="I42" s="278"/>
      <c r="J42" s="278"/>
      <c r="K42" s="278"/>
      <c r="L42" s="278"/>
      <c r="M42" s="278"/>
      <c r="N42" s="278"/>
      <c r="O42" s="280"/>
      <c r="P42" s="280"/>
      <c r="Q42" s="280"/>
      <c r="R42" s="277"/>
      <c r="S42" s="277"/>
      <c r="T42" s="277"/>
      <c r="U42" s="277"/>
      <c r="V42" s="277"/>
    </row>
    <row r="43" spans="2:22" x14ac:dyDescent="0.25">
      <c r="B43" s="282" t="s">
        <v>6026</v>
      </c>
      <c r="C43" s="280"/>
      <c r="D43" s="280"/>
      <c r="E43" s="280"/>
      <c r="F43" s="278"/>
      <c r="G43" s="278"/>
      <c r="H43" s="278" t="s">
        <v>2860</v>
      </c>
      <c r="I43" s="278"/>
      <c r="J43" s="278"/>
      <c r="K43" s="278"/>
      <c r="L43" s="278"/>
      <c r="M43" s="278"/>
      <c r="N43" s="278"/>
      <c r="O43" s="280"/>
      <c r="P43" s="280"/>
      <c r="Q43" s="280"/>
      <c r="R43" s="277"/>
      <c r="S43" s="277"/>
      <c r="T43" s="277"/>
      <c r="U43" s="277"/>
      <c r="V43" s="277"/>
    </row>
    <row r="44" spans="2:22" x14ac:dyDescent="0.25">
      <c r="B44" s="282" t="s">
        <v>6027</v>
      </c>
      <c r="C44" s="280"/>
      <c r="D44" s="280"/>
      <c r="E44" s="278" t="s">
        <v>2875</v>
      </c>
      <c r="F44" s="278"/>
      <c r="G44" s="278"/>
      <c r="H44" s="278"/>
      <c r="I44" s="278"/>
      <c r="J44" s="278"/>
      <c r="K44" s="278"/>
      <c r="L44" s="278"/>
      <c r="M44" s="278"/>
      <c r="N44" s="278"/>
      <c r="O44" s="280"/>
      <c r="P44" s="280"/>
      <c r="Q44" s="280"/>
      <c r="R44" s="277"/>
      <c r="S44" s="277"/>
      <c r="T44" s="277"/>
      <c r="U44" s="277"/>
      <c r="V44" s="277"/>
    </row>
    <row r="45" spans="2:22" x14ac:dyDescent="0.25">
      <c r="B45" s="282" t="s">
        <v>6254</v>
      </c>
      <c r="C45" s="280"/>
      <c r="D45" s="280"/>
      <c r="E45" s="278"/>
      <c r="F45" s="278" t="s">
        <v>2879</v>
      </c>
      <c r="G45" s="278"/>
      <c r="H45" s="278"/>
      <c r="I45" s="278"/>
      <c r="J45" s="278"/>
      <c r="K45" s="278"/>
      <c r="L45" s="278"/>
      <c r="M45" s="278"/>
      <c r="N45" s="278"/>
      <c r="O45" s="280"/>
      <c r="P45" s="280"/>
      <c r="Q45" s="280"/>
      <c r="R45" s="277"/>
      <c r="S45" s="277"/>
      <c r="T45" s="277"/>
      <c r="U45" s="277"/>
      <c r="V45" s="277"/>
    </row>
    <row r="46" spans="2:22" x14ac:dyDescent="0.25">
      <c r="B46" s="282" t="s">
        <v>6028</v>
      </c>
      <c r="C46" s="280"/>
      <c r="D46" s="280"/>
      <c r="E46" s="280"/>
      <c r="F46" s="278" t="s">
        <v>2882</v>
      </c>
      <c r="G46" s="278"/>
      <c r="H46" s="278"/>
      <c r="I46" s="278"/>
      <c r="J46" s="278"/>
      <c r="K46" s="278"/>
      <c r="L46" s="278"/>
      <c r="M46" s="278"/>
      <c r="N46" s="278"/>
      <c r="O46" s="280"/>
      <c r="P46" s="280"/>
      <c r="Q46" s="280"/>
      <c r="R46" s="277"/>
      <c r="S46" s="277"/>
      <c r="T46" s="277"/>
      <c r="U46" s="277"/>
      <c r="V46" s="277"/>
    </row>
    <row r="47" spans="2:22" x14ac:dyDescent="0.25">
      <c r="B47" s="282" t="s">
        <v>6029</v>
      </c>
      <c r="C47" s="280"/>
      <c r="D47" s="280"/>
      <c r="E47" s="280"/>
      <c r="F47" s="278" t="s">
        <v>2888</v>
      </c>
      <c r="G47" s="278"/>
      <c r="H47" s="278"/>
      <c r="I47" s="278"/>
      <c r="J47" s="278"/>
      <c r="K47" s="278"/>
      <c r="L47" s="278"/>
      <c r="M47" s="278"/>
      <c r="N47" s="278"/>
      <c r="O47" s="280"/>
      <c r="P47" s="280"/>
      <c r="Q47" s="280"/>
      <c r="R47" s="277"/>
      <c r="S47" s="277"/>
      <c r="T47" s="277"/>
      <c r="U47" s="277"/>
      <c r="V47" s="277"/>
    </row>
    <row r="48" spans="2:22" x14ac:dyDescent="0.25">
      <c r="B48" s="282" t="s">
        <v>6030</v>
      </c>
      <c r="C48" s="280"/>
      <c r="D48" s="280"/>
      <c r="E48" s="280"/>
      <c r="F48" s="278" t="s">
        <v>2236</v>
      </c>
      <c r="G48" s="278"/>
      <c r="H48" s="278"/>
      <c r="I48" s="278"/>
      <c r="J48" s="278"/>
      <c r="K48" s="278"/>
      <c r="L48" s="278"/>
      <c r="M48" s="278"/>
      <c r="N48" s="278"/>
      <c r="O48" s="280"/>
      <c r="P48" s="280"/>
      <c r="Q48" s="280"/>
      <c r="R48" s="277"/>
      <c r="S48" s="277"/>
      <c r="T48" s="277"/>
      <c r="U48" s="277"/>
      <c r="V48" s="277"/>
    </row>
    <row r="49" spans="2:22" x14ac:dyDescent="0.25">
      <c r="B49" s="282" t="s">
        <v>6031</v>
      </c>
      <c r="C49" s="280"/>
      <c r="D49" s="280"/>
      <c r="E49" s="280"/>
      <c r="F49" s="278"/>
      <c r="G49" s="278" t="s">
        <v>13</v>
      </c>
      <c r="H49" s="278"/>
      <c r="I49" s="278"/>
      <c r="J49" s="278"/>
      <c r="K49" s="278"/>
      <c r="L49" s="278"/>
      <c r="M49" s="278"/>
      <c r="N49" s="278"/>
      <c r="O49" s="280"/>
      <c r="P49" s="280"/>
      <c r="Q49" s="280"/>
      <c r="R49" s="277"/>
      <c r="S49" s="277"/>
      <c r="T49" s="277"/>
      <c r="U49" s="277"/>
      <c r="V49" s="277"/>
    </row>
    <row r="50" spans="2:22" x14ac:dyDescent="0.25">
      <c r="B50" s="282" t="s">
        <v>6032</v>
      </c>
      <c r="C50" s="280"/>
      <c r="D50" s="280"/>
      <c r="E50" s="280"/>
      <c r="F50" s="278" t="s">
        <v>2901</v>
      </c>
      <c r="G50" s="278"/>
      <c r="H50" s="278"/>
      <c r="I50" s="278"/>
      <c r="J50" s="278"/>
      <c r="K50" s="278"/>
      <c r="L50" s="278"/>
      <c r="M50" s="278"/>
      <c r="N50" s="278"/>
      <c r="O50" s="280"/>
      <c r="P50" s="280"/>
      <c r="Q50" s="280"/>
      <c r="R50" s="277"/>
      <c r="S50" s="277"/>
      <c r="T50" s="277"/>
      <c r="U50" s="277"/>
      <c r="V50" s="277"/>
    </row>
    <row r="51" spans="2:22" x14ac:dyDescent="0.25">
      <c r="B51" s="282" t="s">
        <v>6033</v>
      </c>
      <c r="C51" s="280"/>
      <c r="D51" s="280"/>
      <c r="E51" s="278" t="s">
        <v>2424</v>
      </c>
      <c r="F51" s="278"/>
      <c r="G51" s="278"/>
      <c r="H51" s="278"/>
      <c r="I51" s="278"/>
      <c r="J51" s="278"/>
      <c r="K51" s="278"/>
      <c r="L51" s="278"/>
      <c r="M51" s="278"/>
      <c r="N51" s="280"/>
      <c r="O51" s="280"/>
      <c r="P51" s="280"/>
      <c r="Q51" s="280"/>
      <c r="R51" s="277"/>
      <c r="S51" s="277"/>
      <c r="T51" s="277"/>
      <c r="U51" s="277"/>
      <c r="V51" s="277"/>
    </row>
    <row r="52" spans="2:22" x14ac:dyDescent="0.25">
      <c r="B52" s="282" t="s">
        <v>6034</v>
      </c>
      <c r="C52" s="280"/>
      <c r="D52" s="280"/>
      <c r="E52" s="280"/>
      <c r="F52" s="278" t="s">
        <v>2932</v>
      </c>
      <c r="G52" s="278"/>
      <c r="H52" s="278"/>
      <c r="I52" s="278"/>
      <c r="J52" s="278"/>
      <c r="K52" s="278"/>
      <c r="L52" s="278"/>
      <c r="M52" s="278"/>
      <c r="N52" s="280"/>
      <c r="O52" s="280"/>
      <c r="P52" s="280"/>
      <c r="Q52" s="280"/>
      <c r="R52" s="277"/>
      <c r="S52" s="277"/>
      <c r="T52" s="277"/>
      <c r="U52" s="277"/>
      <c r="V52" s="277"/>
    </row>
    <row r="53" spans="2:22" x14ac:dyDescent="0.25">
      <c r="B53" s="282" t="s">
        <v>6035</v>
      </c>
      <c r="C53" s="280"/>
      <c r="D53" s="280"/>
      <c r="E53" s="280"/>
      <c r="F53" s="278"/>
      <c r="G53" s="278" t="s">
        <v>2935</v>
      </c>
      <c r="H53" s="278"/>
      <c r="I53" s="278"/>
      <c r="J53" s="278"/>
      <c r="K53" s="278"/>
      <c r="L53" s="278"/>
      <c r="M53" s="278"/>
      <c r="N53" s="280"/>
      <c r="O53" s="280"/>
      <c r="P53" s="280"/>
      <c r="Q53" s="280"/>
      <c r="R53" s="277"/>
      <c r="S53" s="277"/>
      <c r="T53" s="277"/>
      <c r="U53" s="277"/>
      <c r="V53" s="277"/>
    </row>
    <row r="54" spans="2:22" x14ac:dyDescent="0.25">
      <c r="B54" s="282" t="s">
        <v>6036</v>
      </c>
      <c r="C54" s="280"/>
      <c r="D54" s="280"/>
      <c r="E54" s="280"/>
      <c r="F54" s="278"/>
      <c r="G54" s="278" t="s">
        <v>2938</v>
      </c>
      <c r="H54" s="278"/>
      <c r="I54" s="278"/>
      <c r="J54" s="278"/>
      <c r="K54" s="278"/>
      <c r="L54" s="278"/>
      <c r="M54" s="278"/>
      <c r="N54" s="280"/>
      <c r="O54" s="280"/>
      <c r="P54" s="280"/>
      <c r="Q54" s="280"/>
      <c r="R54" s="277"/>
      <c r="S54" s="277"/>
      <c r="T54" s="277"/>
      <c r="U54" s="277"/>
      <c r="V54" s="277"/>
    </row>
    <row r="55" spans="2:22" x14ac:dyDescent="0.25">
      <c r="B55" s="282" t="s">
        <v>6037</v>
      </c>
      <c r="C55" s="280"/>
      <c r="D55" s="280"/>
      <c r="E55" s="280"/>
      <c r="F55" s="278"/>
      <c r="G55" s="278" t="s">
        <v>2941</v>
      </c>
      <c r="H55" s="278"/>
      <c r="I55" s="278"/>
      <c r="J55" s="278"/>
      <c r="K55" s="278"/>
      <c r="L55" s="278"/>
      <c r="M55" s="278"/>
      <c r="N55" s="280"/>
      <c r="O55" s="280"/>
      <c r="P55" s="280"/>
      <c r="Q55" s="280"/>
      <c r="R55" s="277"/>
      <c r="S55" s="277"/>
      <c r="T55" s="277"/>
      <c r="U55" s="277"/>
      <c r="V55" s="277"/>
    </row>
    <row r="56" spans="2:22" x14ac:dyDescent="0.25">
      <c r="B56" s="282" t="s">
        <v>6038</v>
      </c>
      <c r="C56" s="280"/>
      <c r="D56" s="280"/>
      <c r="E56" s="280"/>
      <c r="F56" s="278"/>
      <c r="G56" s="278" t="s">
        <v>2944</v>
      </c>
      <c r="H56" s="278"/>
      <c r="I56" s="278"/>
      <c r="J56" s="278"/>
      <c r="K56" s="278"/>
      <c r="L56" s="278"/>
      <c r="M56" s="278"/>
      <c r="N56" s="280"/>
      <c r="O56" s="280"/>
      <c r="P56" s="280"/>
      <c r="Q56" s="280"/>
      <c r="R56" s="277"/>
      <c r="S56" s="277"/>
      <c r="T56" s="277"/>
      <c r="U56" s="277"/>
      <c r="V56" s="277"/>
    </row>
    <row r="57" spans="2:22" x14ac:dyDescent="0.25">
      <c r="B57" s="282" t="s">
        <v>6039</v>
      </c>
      <c r="C57" s="280"/>
      <c r="D57" s="280"/>
      <c r="E57" s="278" t="s">
        <v>2956</v>
      </c>
      <c r="F57" s="278"/>
      <c r="G57" s="278"/>
      <c r="H57" s="278"/>
      <c r="I57" s="278"/>
      <c r="J57" s="278"/>
      <c r="K57" s="278"/>
      <c r="L57" s="278"/>
      <c r="M57" s="278"/>
      <c r="N57" s="280"/>
      <c r="O57" s="280"/>
      <c r="P57" s="280"/>
      <c r="Q57" s="280"/>
      <c r="R57" s="277"/>
      <c r="S57" s="277"/>
      <c r="T57" s="277"/>
      <c r="U57" s="277"/>
      <c r="V57" s="277"/>
    </row>
    <row r="58" spans="2:22" x14ac:dyDescent="0.25">
      <c r="B58" s="282" t="s">
        <v>6040</v>
      </c>
      <c r="C58" s="280"/>
      <c r="D58" s="280"/>
      <c r="E58" s="280"/>
      <c r="F58" s="278" t="s">
        <v>2962</v>
      </c>
      <c r="G58" s="278"/>
      <c r="H58" s="278"/>
      <c r="I58" s="278"/>
      <c r="J58" s="278"/>
      <c r="K58" s="278"/>
      <c r="L58" s="278"/>
      <c r="M58" s="278"/>
      <c r="N58" s="280"/>
      <c r="O58" s="280"/>
      <c r="P58" s="280"/>
      <c r="Q58" s="280"/>
      <c r="R58" s="277"/>
      <c r="S58" s="277"/>
      <c r="T58" s="277"/>
      <c r="U58" s="277"/>
      <c r="V58" s="277"/>
    </row>
    <row r="59" spans="2:22" x14ac:dyDescent="0.25">
      <c r="B59" s="282" t="s">
        <v>6041</v>
      </c>
      <c r="C59" s="280"/>
      <c r="D59" s="280"/>
      <c r="E59" s="280"/>
      <c r="F59" s="278" t="s">
        <v>2965</v>
      </c>
      <c r="G59" s="278"/>
      <c r="H59" s="278"/>
      <c r="I59" s="278"/>
      <c r="J59" s="278"/>
      <c r="K59" s="278"/>
      <c r="L59" s="278"/>
      <c r="M59" s="278"/>
      <c r="N59" s="280"/>
      <c r="O59" s="280"/>
      <c r="P59" s="280"/>
      <c r="Q59" s="280"/>
      <c r="R59" s="277"/>
      <c r="S59" s="277"/>
      <c r="T59" s="277"/>
      <c r="U59" s="277"/>
      <c r="V59" s="277"/>
    </row>
    <row r="60" spans="2:22" x14ac:dyDescent="0.25">
      <c r="B60" s="282" t="s">
        <v>6042</v>
      </c>
      <c r="C60" s="280"/>
      <c r="D60" s="280"/>
      <c r="E60" s="280"/>
      <c r="F60" s="278" t="s">
        <v>2968</v>
      </c>
      <c r="G60" s="278"/>
      <c r="H60" s="278"/>
      <c r="I60" s="278"/>
      <c r="J60" s="278"/>
      <c r="K60" s="278"/>
      <c r="L60" s="278"/>
      <c r="M60" s="278"/>
      <c r="N60" s="280"/>
      <c r="O60" s="280"/>
      <c r="P60" s="280"/>
      <c r="Q60" s="280"/>
      <c r="R60" s="277"/>
      <c r="S60" s="277"/>
      <c r="T60" s="277"/>
      <c r="U60" s="277"/>
      <c r="V60" s="277"/>
    </row>
    <row r="61" spans="2:22" x14ac:dyDescent="0.25">
      <c r="B61" s="282" t="s">
        <v>6043</v>
      </c>
      <c r="C61" s="280"/>
      <c r="D61" s="280"/>
      <c r="E61" s="280"/>
      <c r="F61" s="278" t="s">
        <v>2971</v>
      </c>
      <c r="G61" s="278"/>
      <c r="H61" s="278"/>
      <c r="I61" s="278"/>
      <c r="J61" s="278"/>
      <c r="K61" s="278"/>
      <c r="L61" s="278"/>
      <c r="M61" s="278"/>
      <c r="N61" s="280"/>
      <c r="O61" s="280"/>
      <c r="P61" s="280"/>
      <c r="Q61" s="280"/>
      <c r="R61" s="277"/>
      <c r="S61" s="277"/>
      <c r="T61" s="277"/>
      <c r="U61" s="277"/>
      <c r="V61" s="277"/>
    </row>
    <row r="62" spans="2:22" x14ac:dyDescent="0.25">
      <c r="B62" s="282" t="s">
        <v>6044</v>
      </c>
      <c r="C62" s="280"/>
      <c r="D62" s="280"/>
      <c r="E62" s="280"/>
      <c r="F62" s="278" t="s">
        <v>2974</v>
      </c>
      <c r="G62" s="278"/>
      <c r="H62" s="278"/>
      <c r="I62" s="278"/>
      <c r="J62" s="278"/>
      <c r="K62" s="278"/>
      <c r="L62" s="278"/>
      <c r="M62" s="278"/>
      <c r="N62" s="280"/>
      <c r="O62" s="280"/>
      <c r="P62" s="280"/>
      <c r="Q62" s="280"/>
      <c r="R62" s="277"/>
      <c r="S62" s="277"/>
      <c r="T62" s="277"/>
      <c r="U62" s="277"/>
      <c r="V62" s="277"/>
    </row>
    <row r="63" spans="2:22" x14ac:dyDescent="0.25">
      <c r="B63" s="282" t="s">
        <v>6045</v>
      </c>
      <c r="C63" s="280"/>
      <c r="D63" s="280"/>
      <c r="E63" s="278" t="s">
        <v>2977</v>
      </c>
      <c r="F63" s="283"/>
      <c r="G63" s="278"/>
      <c r="H63" s="278"/>
      <c r="I63" s="278"/>
      <c r="J63" s="278"/>
      <c r="K63" s="278"/>
      <c r="L63" s="278"/>
      <c r="M63" s="278"/>
      <c r="N63" s="280"/>
      <c r="O63" s="280"/>
      <c r="P63" s="280"/>
      <c r="Q63" s="280"/>
      <c r="R63" s="277"/>
      <c r="S63" s="277"/>
      <c r="T63" s="277"/>
      <c r="U63" s="277"/>
      <c r="V63" s="277"/>
    </row>
    <row r="64" spans="2:22" x14ac:dyDescent="0.25">
      <c r="B64" s="282" t="s">
        <v>6046</v>
      </c>
      <c r="C64" s="280"/>
      <c r="D64" s="280"/>
      <c r="E64" s="278" t="s">
        <v>2980</v>
      </c>
      <c r="F64" s="283"/>
      <c r="G64" s="278"/>
      <c r="H64" s="278"/>
      <c r="I64" s="278"/>
      <c r="J64" s="278"/>
      <c r="K64" s="278"/>
      <c r="L64" s="278"/>
      <c r="M64" s="278"/>
      <c r="N64" s="280"/>
      <c r="O64" s="280"/>
      <c r="P64" s="280"/>
      <c r="Q64" s="280"/>
      <c r="R64" s="277"/>
      <c r="S64" s="277"/>
      <c r="T64" s="277"/>
      <c r="U64" s="277"/>
      <c r="V64" s="277"/>
    </row>
    <row r="65" spans="2:22" x14ac:dyDescent="0.25">
      <c r="B65" s="282" t="s">
        <v>6047</v>
      </c>
      <c r="C65" s="280"/>
      <c r="D65" s="280"/>
      <c r="E65" s="278" t="s">
        <v>2994</v>
      </c>
      <c r="F65" s="278"/>
      <c r="G65" s="278"/>
      <c r="H65" s="278"/>
      <c r="I65" s="278"/>
      <c r="J65" s="278"/>
      <c r="K65" s="278"/>
      <c r="L65" s="278"/>
      <c r="M65" s="278"/>
      <c r="N65" s="278"/>
      <c r="O65" s="280"/>
      <c r="P65" s="280"/>
      <c r="Q65" s="280"/>
      <c r="R65" s="277"/>
      <c r="S65" s="277"/>
      <c r="T65" s="277"/>
      <c r="U65" s="277"/>
      <c r="V65" s="277"/>
    </row>
    <row r="66" spans="2:22" x14ac:dyDescent="0.25">
      <c r="B66" s="282" t="s">
        <v>6048</v>
      </c>
      <c r="C66" s="280"/>
      <c r="D66" s="280"/>
      <c r="E66" s="278"/>
      <c r="F66" s="278" t="s">
        <v>2997</v>
      </c>
      <c r="G66" s="278"/>
      <c r="H66" s="278"/>
      <c r="I66" s="278"/>
      <c r="J66" s="278"/>
      <c r="K66" s="278"/>
      <c r="L66" s="278"/>
      <c r="M66" s="278"/>
      <c r="N66" s="278"/>
      <c r="O66" s="280"/>
      <c r="P66" s="280"/>
      <c r="Q66" s="280"/>
      <c r="R66" s="277"/>
      <c r="S66" s="277"/>
      <c r="T66" s="277"/>
      <c r="U66" s="277"/>
      <c r="V66" s="277"/>
    </row>
    <row r="67" spans="2:22" x14ac:dyDescent="0.25">
      <c r="B67" s="282" t="s">
        <v>6049</v>
      </c>
      <c r="C67" s="280"/>
      <c r="D67" s="280"/>
      <c r="E67" s="278"/>
      <c r="F67" s="278"/>
      <c r="G67" s="278" t="s">
        <v>1604</v>
      </c>
      <c r="H67" s="278"/>
      <c r="I67" s="278"/>
      <c r="J67" s="278"/>
      <c r="K67" s="278"/>
      <c r="L67" s="278"/>
      <c r="M67" s="278"/>
      <c r="N67" s="278"/>
      <c r="O67" s="280"/>
      <c r="P67" s="280"/>
      <c r="Q67" s="280"/>
      <c r="R67" s="277"/>
      <c r="S67" s="277"/>
      <c r="T67" s="277"/>
      <c r="U67" s="277"/>
      <c r="V67" s="277"/>
    </row>
    <row r="68" spans="2:22" x14ac:dyDescent="0.25">
      <c r="B68" s="282" t="s">
        <v>6050</v>
      </c>
      <c r="C68" s="280"/>
      <c r="D68" s="280"/>
      <c r="E68" s="278"/>
      <c r="F68" s="283"/>
      <c r="G68" s="283"/>
      <c r="H68" s="278" t="s">
        <v>3002</v>
      </c>
      <c r="I68" s="278"/>
      <c r="J68" s="278"/>
      <c r="K68" s="278"/>
      <c r="L68" s="278"/>
      <c r="M68" s="278"/>
      <c r="N68" s="278"/>
      <c r="O68" s="280"/>
      <c r="P68" s="280"/>
      <c r="Q68" s="280"/>
      <c r="R68" s="277"/>
      <c r="S68" s="277"/>
      <c r="T68" s="277"/>
      <c r="U68" s="277"/>
      <c r="V68" s="277"/>
    </row>
    <row r="69" spans="2:22" x14ac:dyDescent="0.25">
      <c r="B69" s="282" t="s">
        <v>6051</v>
      </c>
      <c r="C69" s="280"/>
      <c r="D69" s="280"/>
      <c r="E69" s="280"/>
      <c r="F69" s="278" t="s">
        <v>3119</v>
      </c>
      <c r="G69" s="278"/>
      <c r="H69" s="278"/>
      <c r="I69" s="278"/>
      <c r="J69" s="278"/>
      <c r="K69" s="278"/>
      <c r="L69" s="278"/>
      <c r="M69" s="278"/>
      <c r="N69" s="278"/>
      <c r="O69" s="280"/>
      <c r="P69" s="280"/>
      <c r="Q69" s="280"/>
      <c r="R69" s="277"/>
      <c r="S69" s="277"/>
      <c r="T69" s="277"/>
      <c r="U69" s="277"/>
      <c r="V69" s="277"/>
    </row>
    <row r="70" spans="2:22" x14ac:dyDescent="0.25">
      <c r="B70" s="282" t="s">
        <v>6052</v>
      </c>
      <c r="C70" s="280"/>
      <c r="D70" s="280"/>
      <c r="E70" s="280"/>
      <c r="F70" s="278"/>
      <c r="G70" s="278" t="s">
        <v>1604</v>
      </c>
      <c r="H70" s="278"/>
      <c r="I70" s="278"/>
      <c r="J70" s="278"/>
      <c r="K70" s="278"/>
      <c r="L70" s="278"/>
      <c r="M70" s="278"/>
      <c r="N70" s="278"/>
      <c r="O70" s="280"/>
      <c r="P70" s="280"/>
      <c r="Q70" s="280"/>
      <c r="R70" s="277"/>
      <c r="S70" s="277"/>
      <c r="T70" s="277"/>
      <c r="U70" s="277"/>
      <c r="V70" s="277"/>
    </row>
    <row r="71" spans="2:22" x14ac:dyDescent="0.25">
      <c r="B71" s="282" t="s">
        <v>6053</v>
      </c>
      <c r="C71" s="280"/>
      <c r="D71" s="280"/>
      <c r="E71" s="280"/>
      <c r="F71" s="283"/>
      <c r="G71" s="283"/>
      <c r="H71" s="278" t="s">
        <v>3002</v>
      </c>
      <c r="I71" s="278"/>
      <c r="J71" s="278"/>
      <c r="K71" s="278"/>
      <c r="L71" s="278"/>
      <c r="M71" s="278"/>
      <c r="N71" s="278"/>
      <c r="O71" s="280"/>
      <c r="P71" s="280"/>
      <c r="Q71" s="280"/>
      <c r="R71" s="277"/>
      <c r="S71" s="277"/>
      <c r="T71" s="277"/>
      <c r="U71" s="277"/>
      <c r="V71" s="277"/>
    </row>
    <row r="72" spans="2:22" x14ac:dyDescent="0.25">
      <c r="B72" s="282" t="s">
        <v>6054</v>
      </c>
      <c r="C72" s="280"/>
      <c r="D72" s="280"/>
      <c r="E72" s="278" t="s">
        <v>3216</v>
      </c>
      <c r="F72" s="278"/>
      <c r="G72" s="278"/>
      <c r="H72" s="278"/>
      <c r="I72" s="278"/>
      <c r="J72" s="278"/>
      <c r="K72" s="278"/>
      <c r="L72" s="278"/>
      <c r="M72" s="278"/>
      <c r="N72" s="278"/>
      <c r="O72" s="280"/>
      <c r="P72" s="280"/>
      <c r="Q72" s="280"/>
      <c r="R72" s="277"/>
      <c r="S72" s="277"/>
      <c r="T72" s="277"/>
      <c r="U72" s="277"/>
      <c r="V72" s="277"/>
    </row>
    <row r="73" spans="2:22" x14ac:dyDescent="0.25">
      <c r="B73" s="282" t="s">
        <v>6055</v>
      </c>
      <c r="C73" s="280"/>
      <c r="D73" s="280"/>
      <c r="E73" s="280"/>
      <c r="F73" s="278" t="s">
        <v>11</v>
      </c>
      <c r="G73" s="278"/>
      <c r="H73" s="278"/>
      <c r="I73" s="278"/>
      <c r="J73" s="278"/>
      <c r="K73" s="278"/>
      <c r="L73" s="278"/>
      <c r="M73" s="278"/>
      <c r="N73" s="278"/>
      <c r="O73" s="280"/>
      <c r="P73" s="280"/>
      <c r="Q73" s="280"/>
      <c r="R73" s="277"/>
      <c r="S73" s="277"/>
      <c r="T73" s="277"/>
      <c r="U73" s="277"/>
      <c r="V73" s="277"/>
    </row>
    <row r="74" spans="2:22" x14ac:dyDescent="0.25">
      <c r="B74" s="282" t="s">
        <v>6056</v>
      </c>
      <c r="C74" s="280"/>
      <c r="D74" s="280"/>
      <c r="E74" s="280"/>
      <c r="F74" s="278" t="s">
        <v>3248</v>
      </c>
      <c r="G74" s="278"/>
      <c r="H74" s="278"/>
      <c r="I74" s="278"/>
      <c r="J74" s="278"/>
      <c r="K74" s="278"/>
      <c r="L74" s="278"/>
      <c r="M74" s="278"/>
      <c r="N74" s="278"/>
      <c r="O74" s="280"/>
      <c r="P74" s="280"/>
      <c r="Q74" s="280"/>
      <c r="R74" s="277"/>
      <c r="S74" s="277"/>
      <c r="T74" s="277"/>
      <c r="U74" s="277"/>
      <c r="V74" s="277"/>
    </row>
    <row r="75" spans="2:22" x14ac:dyDescent="0.25">
      <c r="B75" s="282" t="s">
        <v>6057</v>
      </c>
      <c r="C75" s="280"/>
      <c r="D75" s="280"/>
      <c r="E75" s="280"/>
      <c r="F75" s="278" t="s">
        <v>3296</v>
      </c>
      <c r="G75" s="278"/>
      <c r="H75" s="278"/>
      <c r="I75" s="278"/>
      <c r="J75" s="278"/>
      <c r="K75" s="278"/>
      <c r="L75" s="278"/>
      <c r="M75" s="278"/>
      <c r="N75" s="278"/>
      <c r="O75" s="280"/>
      <c r="P75" s="280"/>
      <c r="Q75" s="280"/>
      <c r="R75" s="277"/>
      <c r="S75" s="277"/>
      <c r="T75" s="277"/>
      <c r="U75" s="277"/>
      <c r="V75" s="277"/>
    </row>
    <row r="76" spans="2:22" x14ac:dyDescent="0.25">
      <c r="B76" s="282" t="s">
        <v>6058</v>
      </c>
      <c r="C76" s="280"/>
      <c r="D76" s="280"/>
      <c r="E76" s="280"/>
      <c r="F76" s="278"/>
      <c r="G76" s="278" t="s">
        <v>3299</v>
      </c>
      <c r="H76" s="278"/>
      <c r="I76" s="278"/>
      <c r="J76" s="278"/>
      <c r="K76" s="278"/>
      <c r="L76" s="278"/>
      <c r="M76" s="278"/>
      <c r="N76" s="278"/>
      <c r="O76" s="280"/>
      <c r="P76" s="280"/>
      <c r="Q76" s="280"/>
      <c r="R76" s="277"/>
      <c r="S76" s="277"/>
      <c r="T76" s="277"/>
      <c r="U76" s="277"/>
      <c r="V76" s="277"/>
    </row>
    <row r="77" spans="2:22" x14ac:dyDescent="0.25">
      <c r="B77" s="282" t="s">
        <v>6059</v>
      </c>
      <c r="C77" s="280"/>
      <c r="D77" s="280"/>
      <c r="E77" s="280"/>
      <c r="F77" s="278"/>
      <c r="G77" s="278" t="s">
        <v>3302</v>
      </c>
      <c r="H77" s="278"/>
      <c r="I77" s="278"/>
      <c r="J77" s="278"/>
      <c r="K77" s="278"/>
      <c r="L77" s="278"/>
      <c r="M77" s="278"/>
      <c r="N77" s="278"/>
      <c r="O77" s="280"/>
      <c r="P77" s="280"/>
      <c r="Q77" s="280"/>
      <c r="R77" s="277"/>
      <c r="S77" s="277"/>
      <c r="T77" s="277"/>
      <c r="U77" s="277"/>
      <c r="V77" s="277"/>
    </row>
    <row r="78" spans="2:22" x14ac:dyDescent="0.25">
      <c r="B78" s="282" t="s">
        <v>6060</v>
      </c>
      <c r="C78" s="280"/>
      <c r="D78" s="280"/>
      <c r="E78" s="280"/>
      <c r="F78" s="278" t="s">
        <v>3321</v>
      </c>
      <c r="G78" s="278"/>
      <c r="H78" s="278"/>
      <c r="I78" s="278"/>
      <c r="J78" s="278"/>
      <c r="K78" s="278"/>
      <c r="L78" s="278"/>
      <c r="M78" s="278"/>
      <c r="N78" s="278"/>
      <c r="O78" s="280"/>
      <c r="P78" s="280"/>
      <c r="Q78" s="280"/>
      <c r="R78" s="277"/>
      <c r="S78" s="277"/>
      <c r="T78" s="277"/>
      <c r="U78" s="277"/>
      <c r="V78" s="277"/>
    </row>
    <row r="79" spans="2:22" x14ac:dyDescent="0.25">
      <c r="B79" s="282" t="s">
        <v>6061</v>
      </c>
      <c r="C79" s="280"/>
      <c r="D79" s="280"/>
      <c r="E79" s="280"/>
      <c r="F79" s="278" t="s">
        <v>3331</v>
      </c>
      <c r="G79" s="283"/>
      <c r="H79" s="278"/>
      <c r="I79" s="278"/>
      <c r="J79" s="278"/>
      <c r="K79" s="278"/>
      <c r="L79" s="278"/>
      <c r="M79" s="278"/>
      <c r="N79" s="278"/>
      <c r="O79" s="280"/>
      <c r="P79" s="280"/>
      <c r="Q79" s="280"/>
      <c r="R79" s="277"/>
      <c r="S79" s="277"/>
      <c r="T79" s="277"/>
      <c r="U79" s="277"/>
      <c r="V79" s="277"/>
    </row>
    <row r="80" spans="2:22" x14ac:dyDescent="0.25">
      <c r="B80" s="282" t="s">
        <v>6062</v>
      </c>
      <c r="C80" s="280"/>
      <c r="D80" s="280"/>
      <c r="E80" s="280"/>
      <c r="F80" s="278" t="s">
        <v>3343</v>
      </c>
      <c r="G80" s="283"/>
      <c r="H80" s="278"/>
      <c r="I80" s="278"/>
      <c r="J80" s="278"/>
      <c r="K80" s="278"/>
      <c r="L80" s="278"/>
      <c r="M80" s="278"/>
      <c r="N80" s="278"/>
      <c r="O80" s="280"/>
      <c r="P80" s="280"/>
      <c r="Q80" s="280"/>
      <c r="R80" s="277"/>
      <c r="S80" s="277"/>
      <c r="T80" s="277"/>
      <c r="U80" s="277"/>
      <c r="V80" s="277"/>
    </row>
    <row r="81" spans="2:22" x14ac:dyDescent="0.25">
      <c r="B81" s="282" t="s">
        <v>6063</v>
      </c>
      <c r="C81" s="280"/>
      <c r="D81" s="280"/>
      <c r="E81" s="280"/>
      <c r="F81" s="278" t="s">
        <v>3346</v>
      </c>
      <c r="G81" s="283"/>
      <c r="H81" s="278"/>
      <c r="I81" s="278"/>
      <c r="J81" s="278"/>
      <c r="K81" s="278"/>
      <c r="L81" s="278"/>
      <c r="M81" s="278"/>
      <c r="N81" s="278"/>
      <c r="O81" s="280"/>
      <c r="P81" s="280"/>
      <c r="Q81" s="280"/>
      <c r="R81" s="277"/>
      <c r="S81" s="277"/>
      <c r="T81" s="277"/>
      <c r="U81" s="277"/>
      <c r="V81" s="277"/>
    </row>
    <row r="82" spans="2:22" x14ac:dyDescent="0.25">
      <c r="B82" s="282" t="s">
        <v>6064</v>
      </c>
      <c r="C82" s="280"/>
      <c r="D82" s="280"/>
      <c r="E82" s="280"/>
      <c r="F82" s="278" t="s">
        <v>3349</v>
      </c>
      <c r="G82" s="283"/>
      <c r="H82" s="278"/>
      <c r="I82" s="278"/>
      <c r="J82" s="278"/>
      <c r="K82" s="278"/>
      <c r="L82" s="278"/>
      <c r="M82" s="278"/>
      <c r="N82" s="278"/>
      <c r="O82" s="280"/>
      <c r="P82" s="280"/>
      <c r="Q82" s="280"/>
      <c r="R82" s="277"/>
      <c r="S82" s="277"/>
      <c r="T82" s="277"/>
      <c r="U82" s="277"/>
      <c r="V82" s="277"/>
    </row>
    <row r="83" spans="2:22" x14ac:dyDescent="0.25">
      <c r="B83" s="282" t="s">
        <v>6065</v>
      </c>
      <c r="C83" s="280"/>
      <c r="D83" s="280"/>
      <c r="E83" s="280"/>
      <c r="F83" s="278" t="s">
        <v>3352</v>
      </c>
      <c r="G83" s="283"/>
      <c r="H83" s="278"/>
      <c r="I83" s="278"/>
      <c r="J83" s="278"/>
      <c r="K83" s="278"/>
      <c r="L83" s="278"/>
      <c r="M83" s="278"/>
      <c r="N83" s="278"/>
      <c r="O83" s="280"/>
      <c r="P83" s="280"/>
      <c r="Q83" s="280"/>
      <c r="R83" s="277"/>
      <c r="S83" s="277"/>
      <c r="T83" s="277"/>
      <c r="U83" s="277"/>
      <c r="V83" s="277"/>
    </row>
    <row r="84" spans="2:22" x14ac:dyDescent="0.25">
      <c r="B84" s="282" t="s">
        <v>6066</v>
      </c>
      <c r="C84" s="280"/>
      <c r="D84" s="280"/>
      <c r="E84" s="280"/>
      <c r="F84" s="278" t="s">
        <v>3355</v>
      </c>
      <c r="G84" s="278"/>
      <c r="H84" s="278"/>
      <c r="I84" s="278"/>
      <c r="J84" s="278"/>
      <c r="K84" s="278"/>
      <c r="L84" s="278"/>
      <c r="M84" s="278"/>
      <c r="N84" s="278"/>
      <c r="O84" s="280"/>
      <c r="P84" s="280"/>
      <c r="Q84" s="280"/>
      <c r="R84" s="277"/>
      <c r="S84" s="277"/>
      <c r="T84" s="277"/>
      <c r="U84" s="277"/>
      <c r="V84" s="277"/>
    </row>
    <row r="85" spans="2:22" x14ac:dyDescent="0.25">
      <c r="B85" s="282" t="s">
        <v>6067</v>
      </c>
      <c r="C85" s="280"/>
      <c r="D85" s="280"/>
      <c r="E85" s="280"/>
      <c r="F85" s="280"/>
      <c r="G85" s="278" t="s">
        <v>3370</v>
      </c>
      <c r="H85" s="278"/>
      <c r="I85" s="278"/>
      <c r="J85" s="278"/>
      <c r="K85" s="278"/>
      <c r="L85" s="278"/>
      <c r="M85" s="278"/>
      <c r="N85" s="278"/>
      <c r="O85" s="280"/>
      <c r="P85" s="280"/>
      <c r="Q85" s="280"/>
      <c r="R85" s="277"/>
      <c r="S85" s="277"/>
      <c r="T85" s="277"/>
      <c r="U85" s="277"/>
      <c r="V85" s="277"/>
    </row>
    <row r="86" spans="2:22" x14ac:dyDescent="0.25">
      <c r="B86" s="282" t="s">
        <v>6068</v>
      </c>
      <c r="C86" s="280"/>
      <c r="D86" s="280"/>
      <c r="E86" s="280"/>
      <c r="F86" s="280"/>
      <c r="G86" s="278" t="s">
        <v>3376</v>
      </c>
      <c r="H86" s="278"/>
      <c r="I86" s="278"/>
      <c r="J86" s="278"/>
      <c r="K86" s="278"/>
      <c r="L86" s="278"/>
      <c r="M86" s="278"/>
      <c r="N86" s="278"/>
      <c r="O86" s="280"/>
      <c r="P86" s="280"/>
      <c r="Q86" s="280"/>
      <c r="R86" s="277"/>
      <c r="S86" s="277"/>
      <c r="T86" s="277"/>
      <c r="U86" s="277"/>
      <c r="V86" s="277"/>
    </row>
    <row r="87" spans="2:22" x14ac:dyDescent="0.25">
      <c r="B87" s="282" t="s">
        <v>6069</v>
      </c>
      <c r="C87" s="280"/>
      <c r="D87" s="280"/>
      <c r="E87" s="280"/>
      <c r="F87" s="280"/>
      <c r="G87" s="280"/>
      <c r="H87" s="278" t="s">
        <v>3397</v>
      </c>
      <c r="I87" s="278"/>
      <c r="J87" s="278"/>
      <c r="K87" s="278"/>
      <c r="L87" s="278"/>
      <c r="M87" s="278"/>
      <c r="N87" s="278"/>
      <c r="O87" s="280"/>
      <c r="P87" s="280"/>
      <c r="Q87" s="280"/>
      <c r="R87" s="277"/>
      <c r="S87" s="277"/>
      <c r="T87" s="277"/>
      <c r="U87" s="277"/>
      <c r="V87" s="277"/>
    </row>
    <row r="88" spans="2:22" x14ac:dyDescent="0.25">
      <c r="B88" s="282" t="s">
        <v>6070</v>
      </c>
      <c r="C88" s="280"/>
      <c r="D88" s="280"/>
      <c r="E88" s="280"/>
      <c r="F88" s="280"/>
      <c r="G88" s="278" t="s">
        <v>3403</v>
      </c>
      <c r="H88" s="278"/>
      <c r="I88" s="278"/>
      <c r="J88" s="278"/>
      <c r="K88" s="278"/>
      <c r="L88" s="278"/>
      <c r="M88" s="278"/>
      <c r="N88" s="278"/>
      <c r="O88" s="280"/>
      <c r="P88" s="280"/>
      <c r="Q88" s="280"/>
      <c r="R88" s="277"/>
      <c r="S88" s="277"/>
      <c r="T88" s="277"/>
      <c r="U88" s="277"/>
      <c r="V88" s="277"/>
    </row>
    <row r="89" spans="2:22" x14ac:dyDescent="0.25">
      <c r="B89" s="282" t="s">
        <v>6071</v>
      </c>
      <c r="C89" s="280"/>
      <c r="D89" s="280"/>
      <c r="E89" s="280"/>
      <c r="F89" s="278" t="s">
        <v>3423</v>
      </c>
      <c r="G89" s="278"/>
      <c r="H89" s="278"/>
      <c r="I89" s="278"/>
      <c r="J89" s="278"/>
      <c r="K89" s="278"/>
      <c r="L89" s="278"/>
      <c r="M89" s="278"/>
      <c r="N89" s="278"/>
      <c r="O89" s="280"/>
      <c r="P89" s="280"/>
      <c r="Q89" s="280"/>
      <c r="R89" s="277"/>
      <c r="S89" s="277"/>
      <c r="T89" s="277"/>
      <c r="U89" s="277"/>
      <c r="V89" s="277"/>
    </row>
    <row r="90" spans="2:22" x14ac:dyDescent="0.25">
      <c r="B90" s="282" t="s">
        <v>6072</v>
      </c>
      <c r="C90" s="280"/>
      <c r="D90" s="280"/>
      <c r="E90" s="280"/>
      <c r="F90" s="280"/>
      <c r="G90" s="278" t="s">
        <v>3435</v>
      </c>
      <c r="H90" s="278"/>
      <c r="I90" s="278"/>
      <c r="J90" s="278"/>
      <c r="K90" s="278"/>
      <c r="L90" s="278"/>
      <c r="M90" s="278"/>
      <c r="N90" s="278"/>
      <c r="O90" s="280"/>
      <c r="P90" s="280"/>
      <c r="Q90" s="280"/>
      <c r="R90" s="277"/>
      <c r="S90" s="277"/>
      <c r="T90" s="277"/>
      <c r="U90" s="277"/>
      <c r="V90" s="277"/>
    </row>
    <row r="91" spans="2:22" x14ac:dyDescent="0.25">
      <c r="B91" s="282" t="s">
        <v>6250</v>
      </c>
      <c r="C91" s="280"/>
      <c r="D91" s="280"/>
      <c r="E91" s="280"/>
      <c r="F91" s="280"/>
      <c r="G91" s="278" t="s">
        <v>1114</v>
      </c>
      <c r="H91" s="278"/>
      <c r="I91" s="278"/>
      <c r="J91" s="278"/>
      <c r="K91" s="278"/>
      <c r="L91" s="278"/>
      <c r="M91" s="278"/>
      <c r="N91" s="278"/>
      <c r="O91" s="280"/>
      <c r="P91" s="280"/>
      <c r="Q91" s="280"/>
      <c r="R91" s="277"/>
      <c r="S91" s="277"/>
      <c r="T91" s="277"/>
      <c r="U91" s="277"/>
      <c r="V91" s="277"/>
    </row>
    <row r="92" spans="2:22" x14ac:dyDescent="0.25">
      <c r="B92" s="282" t="s">
        <v>6073</v>
      </c>
      <c r="C92" s="280"/>
      <c r="D92" s="280"/>
      <c r="E92" s="278" t="s">
        <v>2809</v>
      </c>
      <c r="F92" s="278"/>
      <c r="G92" s="278"/>
      <c r="H92" s="278"/>
      <c r="I92" s="278"/>
      <c r="J92" s="278"/>
      <c r="K92" s="278"/>
      <c r="L92" s="278"/>
      <c r="M92" s="278"/>
      <c r="N92" s="278"/>
      <c r="O92" s="280"/>
      <c r="P92" s="280"/>
      <c r="Q92" s="280"/>
      <c r="R92" s="277"/>
      <c r="S92" s="277"/>
      <c r="T92" s="277"/>
      <c r="U92" s="277"/>
      <c r="V92" s="277"/>
    </row>
    <row r="93" spans="2:22" x14ac:dyDescent="0.25">
      <c r="B93" s="282" t="s">
        <v>6074</v>
      </c>
      <c r="C93" s="280"/>
      <c r="D93" s="280"/>
      <c r="E93" s="278"/>
      <c r="F93" s="278" t="s">
        <v>749</v>
      </c>
      <c r="G93" s="278"/>
      <c r="H93" s="278"/>
      <c r="I93" s="278"/>
      <c r="J93" s="278"/>
      <c r="K93" s="278"/>
      <c r="L93" s="278"/>
      <c r="M93" s="278"/>
      <c r="N93" s="278"/>
      <c r="O93" s="280"/>
      <c r="P93" s="280"/>
      <c r="Q93" s="280"/>
      <c r="R93" s="277"/>
      <c r="S93" s="277"/>
      <c r="T93" s="277"/>
      <c r="U93" s="277"/>
      <c r="V93" s="277"/>
    </row>
    <row r="94" spans="2:22" x14ac:dyDescent="0.25">
      <c r="B94" s="282" t="s">
        <v>6075</v>
      </c>
      <c r="C94" s="280"/>
      <c r="D94" s="280"/>
      <c r="E94" s="278"/>
      <c r="F94" s="278"/>
      <c r="G94" s="278" t="s">
        <v>3483</v>
      </c>
      <c r="H94" s="278"/>
      <c r="I94" s="278"/>
      <c r="J94" s="278"/>
      <c r="K94" s="278"/>
      <c r="L94" s="278"/>
      <c r="M94" s="278"/>
      <c r="N94" s="278"/>
      <c r="O94" s="280"/>
      <c r="P94" s="280"/>
      <c r="Q94" s="280"/>
      <c r="R94" s="277"/>
      <c r="S94" s="277"/>
      <c r="T94" s="277"/>
      <c r="U94" s="277"/>
      <c r="V94" s="277"/>
    </row>
    <row r="95" spans="2:22" x14ac:dyDescent="0.25">
      <c r="B95" s="282" t="s">
        <v>6076</v>
      </c>
      <c r="C95" s="280"/>
      <c r="D95" s="280"/>
      <c r="E95" s="278"/>
      <c r="F95" s="278"/>
      <c r="G95" s="278" t="s">
        <v>3490</v>
      </c>
      <c r="H95" s="278"/>
      <c r="I95" s="278"/>
      <c r="J95" s="278"/>
      <c r="K95" s="278"/>
      <c r="L95" s="278"/>
      <c r="M95" s="278"/>
      <c r="N95" s="278"/>
      <c r="O95" s="280"/>
      <c r="P95" s="280"/>
      <c r="Q95" s="280"/>
      <c r="R95" s="277"/>
      <c r="S95" s="277"/>
      <c r="T95" s="277"/>
      <c r="U95" s="277"/>
      <c r="V95" s="277"/>
    </row>
    <row r="96" spans="2:22" x14ac:dyDescent="0.25">
      <c r="B96" s="282" t="s">
        <v>6077</v>
      </c>
      <c r="C96" s="280"/>
      <c r="D96" s="280"/>
      <c r="E96" s="278"/>
      <c r="F96" s="278"/>
      <c r="G96" s="278"/>
      <c r="H96" s="278" t="s">
        <v>3493</v>
      </c>
      <c r="I96" s="278"/>
      <c r="J96" s="278"/>
      <c r="K96" s="278"/>
      <c r="L96" s="278"/>
      <c r="M96" s="278"/>
      <c r="N96" s="278"/>
      <c r="O96" s="280"/>
      <c r="P96" s="280"/>
      <c r="Q96" s="280"/>
      <c r="R96" s="277"/>
      <c r="S96" s="277"/>
      <c r="T96" s="277"/>
      <c r="U96" s="277"/>
      <c r="V96" s="277"/>
    </row>
    <row r="97" spans="2:22" x14ac:dyDescent="0.25">
      <c r="B97" s="282" t="s">
        <v>6078</v>
      </c>
      <c r="C97" s="280"/>
      <c r="D97" s="280"/>
      <c r="E97" s="278"/>
      <c r="F97" s="278"/>
      <c r="G97" s="278"/>
      <c r="H97" s="278" t="s">
        <v>3496</v>
      </c>
      <c r="I97" s="278"/>
      <c r="J97" s="278"/>
      <c r="K97" s="278"/>
      <c r="L97" s="278"/>
      <c r="M97" s="278"/>
      <c r="N97" s="278"/>
      <c r="O97" s="280"/>
      <c r="P97" s="280"/>
      <c r="Q97" s="280"/>
      <c r="R97" s="277"/>
      <c r="S97" s="277"/>
      <c r="T97" s="277"/>
      <c r="U97" s="277"/>
      <c r="V97" s="277"/>
    </row>
    <row r="98" spans="2:22" x14ac:dyDescent="0.25">
      <c r="B98" s="282" t="s">
        <v>6079</v>
      </c>
      <c r="C98" s="280"/>
      <c r="D98" s="280"/>
      <c r="E98" s="278"/>
      <c r="F98" s="278"/>
      <c r="G98" s="278"/>
      <c r="H98" s="278"/>
      <c r="I98" s="278" t="s">
        <v>3499</v>
      </c>
      <c r="J98" s="278"/>
      <c r="K98" s="278"/>
      <c r="L98" s="278"/>
      <c r="M98" s="278"/>
      <c r="N98" s="278"/>
      <c r="O98" s="280"/>
      <c r="P98" s="280"/>
      <c r="Q98" s="280"/>
      <c r="R98" s="277"/>
      <c r="S98" s="277"/>
      <c r="T98" s="277"/>
      <c r="U98" s="277"/>
      <c r="V98" s="277"/>
    </row>
    <row r="99" spans="2:22" x14ac:dyDescent="0.25">
      <c r="B99" s="282" t="s">
        <v>6080</v>
      </c>
      <c r="C99" s="280"/>
      <c r="D99" s="280"/>
      <c r="E99" s="278"/>
      <c r="F99" s="278"/>
      <c r="G99" s="278"/>
      <c r="H99" s="278"/>
      <c r="I99" s="278" t="s">
        <v>3502</v>
      </c>
      <c r="J99" s="278"/>
      <c r="K99" s="278"/>
      <c r="L99" s="278"/>
      <c r="M99" s="278"/>
      <c r="N99" s="278"/>
      <c r="O99" s="280"/>
      <c r="P99" s="280"/>
      <c r="Q99" s="280"/>
      <c r="R99" s="277"/>
      <c r="S99" s="277"/>
      <c r="T99" s="277"/>
      <c r="U99" s="277"/>
      <c r="V99" s="277"/>
    </row>
    <row r="100" spans="2:22" x14ac:dyDescent="0.25">
      <c r="B100" s="282" t="s">
        <v>6081</v>
      </c>
      <c r="C100" s="280"/>
      <c r="D100" s="280"/>
      <c r="E100" s="278"/>
      <c r="F100" s="278"/>
      <c r="G100" s="278"/>
      <c r="H100" s="278" t="s">
        <v>3505</v>
      </c>
      <c r="I100" s="278"/>
      <c r="J100" s="278"/>
      <c r="K100" s="278"/>
      <c r="L100" s="278"/>
      <c r="M100" s="278"/>
      <c r="N100" s="278"/>
      <c r="O100" s="280"/>
      <c r="P100" s="280"/>
      <c r="Q100" s="280"/>
      <c r="R100" s="277"/>
      <c r="S100" s="277"/>
      <c r="T100" s="277"/>
      <c r="U100" s="277"/>
      <c r="V100" s="277"/>
    </row>
    <row r="101" spans="2:22" x14ac:dyDescent="0.25">
      <c r="B101" s="282" t="s">
        <v>6082</v>
      </c>
      <c r="C101" s="280"/>
      <c r="D101" s="280"/>
      <c r="E101" s="278"/>
      <c r="F101" s="278"/>
      <c r="G101" s="278"/>
      <c r="H101" s="278" t="s">
        <v>3508</v>
      </c>
      <c r="I101" s="278"/>
      <c r="J101" s="278"/>
      <c r="K101" s="278"/>
      <c r="L101" s="278"/>
      <c r="M101" s="278"/>
      <c r="N101" s="278"/>
      <c r="O101" s="280"/>
      <c r="P101" s="280"/>
      <c r="Q101" s="280"/>
      <c r="R101" s="277"/>
      <c r="S101" s="277"/>
      <c r="T101" s="277"/>
      <c r="U101" s="277"/>
      <c r="V101" s="277"/>
    </row>
    <row r="102" spans="2:22" x14ac:dyDescent="0.25">
      <c r="B102" s="282" t="s">
        <v>6083</v>
      </c>
      <c r="C102" s="280"/>
      <c r="D102" s="280"/>
      <c r="E102" s="278"/>
      <c r="F102" s="278"/>
      <c r="G102" s="278" t="s">
        <v>3511</v>
      </c>
      <c r="H102" s="278"/>
      <c r="I102" s="278"/>
      <c r="J102" s="278"/>
      <c r="K102" s="278"/>
      <c r="L102" s="278"/>
      <c r="M102" s="278"/>
      <c r="N102" s="278"/>
      <c r="O102" s="280"/>
      <c r="P102" s="280"/>
      <c r="Q102" s="280"/>
      <c r="R102" s="277"/>
      <c r="S102" s="277"/>
      <c r="T102" s="277"/>
      <c r="U102" s="277"/>
      <c r="V102" s="277"/>
    </row>
    <row r="103" spans="2:22" x14ac:dyDescent="0.25">
      <c r="B103" s="282" t="s">
        <v>6084</v>
      </c>
      <c r="C103" s="280"/>
      <c r="D103" s="280"/>
      <c r="E103" s="278"/>
      <c r="F103" s="278"/>
      <c r="G103" s="278" t="s">
        <v>3514</v>
      </c>
      <c r="H103" s="278"/>
      <c r="I103" s="278"/>
      <c r="J103" s="278"/>
      <c r="K103" s="278"/>
      <c r="L103" s="278"/>
      <c r="M103" s="278"/>
      <c r="N103" s="278"/>
      <c r="O103" s="280"/>
      <c r="P103" s="280"/>
      <c r="Q103" s="280"/>
      <c r="R103" s="277"/>
      <c r="S103" s="277"/>
      <c r="T103" s="277"/>
      <c r="U103" s="277"/>
      <c r="V103" s="277"/>
    </row>
    <row r="104" spans="2:22" x14ac:dyDescent="0.25">
      <c r="B104" s="282" t="s">
        <v>6085</v>
      </c>
      <c r="C104" s="280"/>
      <c r="D104" s="280"/>
      <c r="E104" s="278"/>
      <c r="F104" s="278"/>
      <c r="G104" s="278" t="s">
        <v>3517</v>
      </c>
      <c r="H104" s="278"/>
      <c r="I104" s="278"/>
      <c r="J104" s="278"/>
      <c r="K104" s="278"/>
      <c r="L104" s="278"/>
      <c r="M104" s="278"/>
      <c r="N104" s="278"/>
      <c r="O104" s="280"/>
      <c r="P104" s="280"/>
      <c r="Q104" s="280"/>
      <c r="R104" s="277"/>
      <c r="S104" s="277"/>
      <c r="T104" s="277"/>
      <c r="U104" s="277"/>
      <c r="V104" s="277"/>
    </row>
    <row r="105" spans="2:22" x14ac:dyDescent="0.25">
      <c r="B105" s="282" t="s">
        <v>6086</v>
      </c>
      <c r="C105" s="280"/>
      <c r="D105" s="280"/>
      <c r="E105" s="278"/>
      <c r="F105" s="278"/>
      <c r="G105" s="278" t="s">
        <v>3520</v>
      </c>
      <c r="H105" s="278"/>
      <c r="I105" s="278"/>
      <c r="J105" s="278"/>
      <c r="K105" s="278"/>
      <c r="L105" s="278"/>
      <c r="M105" s="278"/>
      <c r="N105" s="278"/>
      <c r="O105" s="280"/>
      <c r="P105" s="280"/>
      <c r="Q105" s="280"/>
      <c r="R105" s="277"/>
      <c r="S105" s="277"/>
      <c r="T105" s="277"/>
      <c r="U105" s="277"/>
      <c r="V105" s="277"/>
    </row>
    <row r="106" spans="2:22" x14ac:dyDescent="0.25">
      <c r="B106" s="282" t="s">
        <v>6087</v>
      </c>
      <c r="C106" s="280"/>
      <c r="D106" s="280"/>
      <c r="E106" s="278"/>
      <c r="F106" s="278"/>
      <c r="G106" s="278" t="s">
        <v>3523</v>
      </c>
      <c r="H106" s="278"/>
      <c r="I106" s="278"/>
      <c r="J106" s="278"/>
      <c r="K106" s="278"/>
      <c r="L106" s="278"/>
      <c r="M106" s="278"/>
      <c r="N106" s="278"/>
      <c r="O106" s="280"/>
      <c r="P106" s="280"/>
      <c r="Q106" s="280"/>
      <c r="R106" s="277"/>
      <c r="S106" s="277"/>
      <c r="T106" s="277"/>
      <c r="U106" s="277"/>
      <c r="V106" s="277"/>
    </row>
    <row r="107" spans="2:22" x14ac:dyDescent="0.25">
      <c r="B107" s="282" t="s">
        <v>6088</v>
      </c>
      <c r="C107" s="280"/>
      <c r="D107" s="280"/>
      <c r="E107" s="278"/>
      <c r="F107" s="278"/>
      <c r="G107" s="278" t="s">
        <v>3526</v>
      </c>
      <c r="H107" s="278"/>
      <c r="I107" s="278"/>
      <c r="J107" s="278"/>
      <c r="K107" s="278"/>
      <c r="L107" s="278"/>
      <c r="M107" s="278"/>
      <c r="N107" s="278"/>
      <c r="O107" s="280"/>
      <c r="P107" s="280"/>
      <c r="Q107" s="280"/>
      <c r="R107" s="277"/>
      <c r="S107" s="277"/>
      <c r="T107" s="277"/>
      <c r="U107" s="277"/>
      <c r="V107" s="277"/>
    </row>
    <row r="108" spans="2:22" x14ac:dyDescent="0.25">
      <c r="B108" s="282" t="s">
        <v>6089</v>
      </c>
      <c r="C108" s="280"/>
      <c r="D108" s="280"/>
      <c r="E108" s="278"/>
      <c r="F108" s="278"/>
      <c r="G108" s="278"/>
      <c r="H108" s="278" t="s">
        <v>3529</v>
      </c>
      <c r="I108" s="278"/>
      <c r="J108" s="278"/>
      <c r="K108" s="278"/>
      <c r="L108" s="278"/>
      <c r="M108" s="278"/>
      <c r="N108" s="278"/>
      <c r="O108" s="280"/>
      <c r="P108" s="280"/>
      <c r="Q108" s="280"/>
      <c r="R108" s="277"/>
      <c r="S108" s="277"/>
      <c r="T108" s="277"/>
      <c r="U108" s="277"/>
      <c r="V108" s="277"/>
    </row>
    <row r="109" spans="2:22" x14ac:dyDescent="0.25">
      <c r="B109" s="282" t="s">
        <v>6090</v>
      </c>
      <c r="C109" s="280"/>
      <c r="D109" s="280"/>
      <c r="E109" s="278"/>
      <c r="F109" s="278"/>
      <c r="G109" s="278"/>
      <c r="H109" s="278" t="s">
        <v>3532</v>
      </c>
      <c r="I109" s="278"/>
      <c r="J109" s="278"/>
      <c r="K109" s="278"/>
      <c r="L109" s="278"/>
      <c r="M109" s="278"/>
      <c r="N109" s="278"/>
      <c r="O109" s="280"/>
      <c r="P109" s="280"/>
      <c r="Q109" s="280"/>
      <c r="R109" s="277"/>
      <c r="S109" s="277"/>
      <c r="T109" s="277"/>
      <c r="U109" s="277"/>
      <c r="V109" s="277"/>
    </row>
    <row r="110" spans="2:22" x14ac:dyDescent="0.25">
      <c r="B110" s="282" t="s">
        <v>6091</v>
      </c>
      <c r="C110" s="280"/>
      <c r="D110" s="280"/>
      <c r="E110" s="278"/>
      <c r="F110" s="278"/>
      <c r="G110" s="278"/>
      <c r="H110" s="278" t="s">
        <v>3535</v>
      </c>
      <c r="I110" s="278"/>
      <c r="J110" s="278"/>
      <c r="K110" s="278"/>
      <c r="L110" s="278"/>
      <c r="M110" s="278"/>
      <c r="N110" s="278"/>
      <c r="O110" s="280"/>
      <c r="P110" s="280"/>
      <c r="Q110" s="280"/>
      <c r="R110" s="277"/>
      <c r="S110" s="277"/>
      <c r="T110" s="277"/>
      <c r="U110" s="277"/>
      <c r="V110" s="277"/>
    </row>
    <row r="111" spans="2:22" x14ac:dyDescent="0.25">
      <c r="B111" s="282" t="s">
        <v>6092</v>
      </c>
      <c r="C111" s="280"/>
      <c r="D111" s="280"/>
      <c r="E111" s="278"/>
      <c r="F111" s="278"/>
      <c r="G111" s="278"/>
      <c r="H111" s="278" t="s">
        <v>3538</v>
      </c>
      <c r="I111" s="278"/>
      <c r="J111" s="278"/>
      <c r="K111" s="278"/>
      <c r="L111" s="278"/>
      <c r="M111" s="278"/>
      <c r="N111" s="278"/>
      <c r="O111" s="280"/>
      <c r="P111" s="280"/>
      <c r="Q111" s="280"/>
      <c r="R111" s="277"/>
      <c r="S111" s="277"/>
      <c r="T111" s="277"/>
      <c r="U111" s="277"/>
      <c r="V111" s="277"/>
    </row>
    <row r="112" spans="2:22" x14ac:dyDescent="0.25">
      <c r="B112" s="282" t="s">
        <v>6093</v>
      </c>
      <c r="C112" s="280"/>
      <c r="D112" s="280"/>
      <c r="E112" s="278"/>
      <c r="F112" s="278"/>
      <c r="G112" s="278"/>
      <c r="H112" s="278" t="s">
        <v>3541</v>
      </c>
      <c r="I112" s="278"/>
      <c r="J112" s="278"/>
      <c r="K112" s="278"/>
      <c r="L112" s="278"/>
      <c r="M112" s="278"/>
      <c r="N112" s="278"/>
      <c r="O112" s="280"/>
      <c r="P112" s="280"/>
      <c r="Q112" s="280"/>
      <c r="R112" s="277"/>
      <c r="S112" s="277"/>
      <c r="T112" s="277"/>
      <c r="U112" s="277"/>
      <c r="V112" s="277"/>
    </row>
    <row r="113" spans="2:22" x14ac:dyDescent="0.25">
      <c r="B113" s="282" t="s">
        <v>6094</v>
      </c>
      <c r="C113" s="280"/>
      <c r="D113" s="280"/>
      <c r="E113" s="278"/>
      <c r="F113" s="278"/>
      <c r="G113" s="278"/>
      <c r="H113" s="278"/>
      <c r="I113" s="278" t="s">
        <v>3544</v>
      </c>
      <c r="J113" s="278"/>
      <c r="K113" s="278"/>
      <c r="L113" s="278"/>
      <c r="M113" s="278"/>
      <c r="N113" s="278"/>
      <c r="O113" s="280"/>
      <c r="P113" s="280"/>
      <c r="Q113" s="280"/>
      <c r="R113" s="277"/>
      <c r="S113" s="277"/>
      <c r="T113" s="277"/>
      <c r="U113" s="277"/>
      <c r="V113" s="277"/>
    </row>
    <row r="114" spans="2:22" x14ac:dyDescent="0.25">
      <c r="B114" s="282" t="s">
        <v>6095</v>
      </c>
      <c r="C114" s="280"/>
      <c r="D114" s="280"/>
      <c r="E114" s="278"/>
      <c r="F114" s="278"/>
      <c r="G114" s="278"/>
      <c r="H114" s="278"/>
      <c r="I114" s="278" t="s">
        <v>3546</v>
      </c>
      <c r="J114" s="278"/>
      <c r="K114" s="278"/>
      <c r="L114" s="278"/>
      <c r="M114" s="278"/>
      <c r="N114" s="278"/>
      <c r="O114" s="280"/>
      <c r="P114" s="280"/>
      <c r="Q114" s="280"/>
      <c r="R114" s="277"/>
      <c r="S114" s="277"/>
      <c r="T114" s="277"/>
      <c r="U114" s="277"/>
      <c r="V114" s="277"/>
    </row>
    <row r="115" spans="2:22" x14ac:dyDescent="0.25">
      <c r="B115" s="282" t="s">
        <v>6096</v>
      </c>
      <c r="C115" s="280"/>
      <c r="D115" s="280"/>
      <c r="E115" s="278"/>
      <c r="F115" s="278"/>
      <c r="G115" s="278"/>
      <c r="H115" s="278"/>
      <c r="I115" s="278" t="s">
        <v>3548</v>
      </c>
      <c r="J115" s="278"/>
      <c r="K115" s="278"/>
      <c r="L115" s="278"/>
      <c r="M115" s="278"/>
      <c r="N115" s="278"/>
      <c r="O115" s="280"/>
      <c r="P115" s="280"/>
      <c r="Q115" s="280"/>
      <c r="R115" s="277"/>
      <c r="S115" s="277"/>
      <c r="T115" s="277"/>
      <c r="U115" s="277"/>
      <c r="V115" s="277"/>
    </row>
    <row r="116" spans="2:22" x14ac:dyDescent="0.25">
      <c r="B116" s="282" t="s">
        <v>6097</v>
      </c>
      <c r="C116" s="280"/>
      <c r="D116" s="280"/>
      <c r="E116" s="278"/>
      <c r="F116" s="278"/>
      <c r="G116" s="278"/>
      <c r="H116" s="278"/>
      <c r="I116" s="278" t="s">
        <v>3550</v>
      </c>
      <c r="J116" s="278"/>
      <c r="K116" s="278"/>
      <c r="L116" s="278"/>
      <c r="M116" s="278"/>
      <c r="N116" s="278"/>
      <c r="O116" s="280"/>
      <c r="P116" s="280"/>
      <c r="Q116" s="280"/>
      <c r="R116" s="277"/>
      <c r="S116" s="277"/>
      <c r="T116" s="277"/>
      <c r="U116" s="277"/>
      <c r="V116" s="277"/>
    </row>
    <row r="117" spans="2:22" x14ac:dyDescent="0.25">
      <c r="B117" s="282" t="s">
        <v>6098</v>
      </c>
      <c r="C117" s="280"/>
      <c r="D117" s="280"/>
      <c r="E117" s="278"/>
      <c r="F117" s="278"/>
      <c r="G117" s="278"/>
      <c r="H117" s="278"/>
      <c r="I117" s="278" t="s">
        <v>3553</v>
      </c>
      <c r="J117" s="278"/>
      <c r="K117" s="278"/>
      <c r="L117" s="278"/>
      <c r="M117" s="278"/>
      <c r="N117" s="278"/>
      <c r="O117" s="280"/>
      <c r="P117" s="280"/>
      <c r="Q117" s="280"/>
      <c r="R117" s="277"/>
      <c r="S117" s="277"/>
      <c r="T117" s="277"/>
      <c r="U117" s="277"/>
      <c r="V117" s="277"/>
    </row>
    <row r="118" spans="2:22" x14ac:dyDescent="0.25">
      <c r="B118" s="282" t="s">
        <v>6099</v>
      </c>
      <c r="C118" s="280"/>
      <c r="D118" s="280"/>
      <c r="E118" s="278"/>
      <c r="F118" s="278"/>
      <c r="G118" s="278"/>
      <c r="H118" s="278" t="s">
        <v>3556</v>
      </c>
      <c r="I118" s="278"/>
      <c r="J118" s="278"/>
      <c r="K118" s="278"/>
      <c r="L118" s="278"/>
      <c r="M118" s="278"/>
      <c r="N118" s="278"/>
      <c r="O118" s="280"/>
      <c r="P118" s="280"/>
      <c r="Q118" s="280"/>
      <c r="R118" s="277"/>
      <c r="S118" s="277"/>
      <c r="T118" s="277"/>
      <c r="U118" s="277"/>
      <c r="V118" s="277"/>
    </row>
    <row r="119" spans="2:22" x14ac:dyDescent="0.25">
      <c r="B119" s="282" t="s">
        <v>6100</v>
      </c>
      <c r="C119" s="280"/>
      <c r="D119" s="280"/>
      <c r="E119" s="278"/>
      <c r="F119" s="278"/>
      <c r="G119" s="278"/>
      <c r="H119" s="278"/>
      <c r="I119" s="278" t="s">
        <v>3559</v>
      </c>
      <c r="J119" s="278"/>
      <c r="K119" s="278"/>
      <c r="L119" s="278"/>
      <c r="M119" s="278"/>
      <c r="N119" s="278"/>
      <c r="O119" s="280"/>
      <c r="P119" s="280"/>
      <c r="Q119" s="280"/>
      <c r="R119" s="277"/>
      <c r="S119" s="277"/>
      <c r="T119" s="277"/>
      <c r="U119" s="277"/>
      <c r="V119" s="277"/>
    </row>
    <row r="120" spans="2:22" x14ac:dyDescent="0.25">
      <c r="B120" s="282" t="s">
        <v>6101</v>
      </c>
      <c r="C120" s="280"/>
      <c r="D120" s="280"/>
      <c r="E120" s="278"/>
      <c r="F120" s="278"/>
      <c r="G120" s="278"/>
      <c r="H120" s="278"/>
      <c r="I120" s="278" t="s">
        <v>3562</v>
      </c>
      <c r="J120" s="278"/>
      <c r="K120" s="278"/>
      <c r="L120" s="278"/>
      <c r="M120" s="278"/>
      <c r="N120" s="278"/>
      <c r="O120" s="280"/>
      <c r="P120" s="280"/>
      <c r="Q120" s="280"/>
      <c r="R120" s="277"/>
      <c r="S120" s="277"/>
      <c r="T120" s="277"/>
      <c r="U120" s="277"/>
      <c r="V120" s="277"/>
    </row>
    <row r="121" spans="2:22" x14ac:dyDescent="0.25">
      <c r="B121" s="282" t="s">
        <v>6102</v>
      </c>
      <c r="C121" s="280"/>
      <c r="D121" s="280"/>
      <c r="E121" s="278"/>
      <c r="F121" s="278"/>
      <c r="G121" s="278"/>
      <c r="H121" s="278"/>
      <c r="I121" s="278" t="s">
        <v>3565</v>
      </c>
      <c r="J121" s="278"/>
      <c r="K121" s="278"/>
      <c r="L121" s="278"/>
      <c r="M121" s="278"/>
      <c r="N121" s="278"/>
      <c r="O121" s="280"/>
      <c r="P121" s="280"/>
      <c r="Q121" s="280"/>
      <c r="R121" s="277"/>
      <c r="S121" s="277"/>
      <c r="T121" s="277"/>
      <c r="U121" s="277"/>
      <c r="V121" s="277"/>
    </row>
    <row r="122" spans="2:22" x14ac:dyDescent="0.25">
      <c r="B122" s="282" t="s">
        <v>6103</v>
      </c>
      <c r="C122" s="280"/>
      <c r="D122" s="280"/>
      <c r="E122" s="278"/>
      <c r="F122" s="278"/>
      <c r="G122" s="278"/>
      <c r="H122" s="278"/>
      <c r="I122" s="278" t="s">
        <v>3568</v>
      </c>
      <c r="J122" s="278"/>
      <c r="K122" s="278"/>
      <c r="L122" s="278"/>
      <c r="M122" s="278"/>
      <c r="N122" s="278"/>
      <c r="O122" s="280"/>
      <c r="P122" s="280"/>
      <c r="Q122" s="280"/>
      <c r="R122" s="277"/>
      <c r="S122" s="277"/>
      <c r="T122" s="277"/>
      <c r="U122" s="277"/>
      <c r="V122" s="277"/>
    </row>
    <row r="123" spans="2:22" x14ac:dyDescent="0.25">
      <c r="B123" s="282" t="s">
        <v>6104</v>
      </c>
      <c r="C123" s="280"/>
      <c r="D123" s="280"/>
      <c r="E123" s="278"/>
      <c r="F123" s="278"/>
      <c r="G123" s="278"/>
      <c r="H123" s="278"/>
      <c r="I123" s="278" t="s">
        <v>3571</v>
      </c>
      <c r="J123" s="278"/>
      <c r="K123" s="278"/>
      <c r="L123" s="278"/>
      <c r="M123" s="278"/>
      <c r="N123" s="278"/>
      <c r="O123" s="280"/>
      <c r="P123" s="280"/>
      <c r="Q123" s="280"/>
      <c r="R123" s="277"/>
      <c r="S123" s="277"/>
      <c r="T123" s="277"/>
      <c r="U123" s="277"/>
      <c r="V123" s="277"/>
    </row>
    <row r="124" spans="2:22" x14ac:dyDescent="0.25">
      <c r="B124" s="282" t="s">
        <v>6105</v>
      </c>
      <c r="C124" s="280"/>
      <c r="D124" s="280"/>
      <c r="E124" s="278"/>
      <c r="F124" s="278"/>
      <c r="G124" s="278"/>
      <c r="H124" s="278"/>
      <c r="I124" s="278" t="s">
        <v>3553</v>
      </c>
      <c r="J124" s="278"/>
      <c r="K124" s="278"/>
      <c r="L124" s="278"/>
      <c r="M124" s="278"/>
      <c r="N124" s="278"/>
      <c r="O124" s="280"/>
      <c r="P124" s="280"/>
      <c r="Q124" s="280"/>
      <c r="R124" s="277"/>
      <c r="S124" s="277"/>
      <c r="T124" s="277"/>
      <c r="U124" s="277"/>
      <c r="V124" s="277"/>
    </row>
    <row r="125" spans="2:22" x14ac:dyDescent="0.25">
      <c r="B125" s="282" t="s">
        <v>6106</v>
      </c>
      <c r="C125" s="280"/>
      <c r="D125" s="280"/>
      <c r="E125" s="278"/>
      <c r="F125" s="278"/>
      <c r="G125" s="278"/>
      <c r="H125" s="278" t="s">
        <v>3575</v>
      </c>
      <c r="I125" s="278"/>
      <c r="J125" s="278"/>
      <c r="K125" s="278"/>
      <c r="L125" s="278"/>
      <c r="M125" s="278"/>
      <c r="N125" s="278"/>
      <c r="O125" s="280"/>
      <c r="P125" s="280"/>
      <c r="Q125" s="280"/>
      <c r="R125" s="277"/>
      <c r="S125" s="277"/>
      <c r="T125" s="277"/>
      <c r="U125" s="277"/>
      <c r="V125" s="277"/>
    </row>
    <row r="126" spans="2:22" x14ac:dyDescent="0.25">
      <c r="B126" s="282" t="s">
        <v>6107</v>
      </c>
      <c r="C126" s="280"/>
      <c r="D126" s="280"/>
      <c r="E126" s="278"/>
      <c r="F126" s="278"/>
      <c r="G126" s="278"/>
      <c r="H126" s="278" t="s">
        <v>3578</v>
      </c>
      <c r="I126" s="278"/>
      <c r="J126" s="278"/>
      <c r="K126" s="278"/>
      <c r="L126" s="278"/>
      <c r="M126" s="278"/>
      <c r="N126" s="278"/>
      <c r="O126" s="280"/>
      <c r="P126" s="280"/>
      <c r="Q126" s="280"/>
      <c r="R126" s="277"/>
      <c r="S126" s="277"/>
      <c r="T126" s="277"/>
      <c r="U126" s="277"/>
      <c r="V126" s="277"/>
    </row>
    <row r="127" spans="2:22" x14ac:dyDescent="0.25">
      <c r="B127" s="282" t="s">
        <v>6108</v>
      </c>
      <c r="C127" s="280"/>
      <c r="D127" s="280"/>
      <c r="E127" s="278"/>
      <c r="F127" s="278"/>
      <c r="G127" s="278"/>
      <c r="H127" s="278" t="s">
        <v>3584</v>
      </c>
      <c r="I127" s="278"/>
      <c r="J127" s="278"/>
      <c r="K127" s="278"/>
      <c r="L127" s="278"/>
      <c r="M127" s="278"/>
      <c r="N127" s="278"/>
      <c r="O127" s="280"/>
      <c r="P127" s="280"/>
      <c r="Q127" s="280"/>
      <c r="R127" s="277"/>
      <c r="S127" s="277"/>
      <c r="T127" s="277"/>
      <c r="U127" s="277"/>
      <c r="V127" s="277"/>
    </row>
    <row r="128" spans="2:22" x14ac:dyDescent="0.25">
      <c r="B128" s="282" t="s">
        <v>6109</v>
      </c>
      <c r="C128" s="280"/>
      <c r="D128" s="280"/>
      <c r="E128" s="278"/>
      <c r="F128" s="278"/>
      <c r="G128" s="278"/>
      <c r="H128" s="278" t="s">
        <v>3587</v>
      </c>
      <c r="I128" s="278"/>
      <c r="J128" s="278"/>
      <c r="K128" s="278"/>
      <c r="L128" s="278"/>
      <c r="M128" s="278"/>
      <c r="N128" s="278"/>
      <c r="O128" s="280"/>
      <c r="P128" s="280"/>
      <c r="Q128" s="280"/>
      <c r="R128" s="277"/>
      <c r="S128" s="277"/>
      <c r="T128" s="277"/>
      <c r="U128" s="277"/>
      <c r="V128" s="277"/>
    </row>
    <row r="129" spans="2:22" x14ac:dyDescent="0.25">
      <c r="B129" s="282" t="s">
        <v>6110</v>
      </c>
      <c r="C129" s="280"/>
      <c r="D129" s="280"/>
      <c r="E129" s="278"/>
      <c r="F129" s="278"/>
      <c r="G129" s="278"/>
      <c r="H129" s="278" t="s">
        <v>3590</v>
      </c>
      <c r="I129" s="278"/>
      <c r="J129" s="278"/>
      <c r="K129" s="278"/>
      <c r="L129" s="278"/>
      <c r="M129" s="278"/>
      <c r="N129" s="278"/>
      <c r="O129" s="280"/>
      <c r="P129" s="280"/>
      <c r="Q129" s="280"/>
      <c r="R129" s="277"/>
      <c r="S129" s="277"/>
      <c r="T129" s="277"/>
      <c r="U129" s="277"/>
      <c r="V129" s="277"/>
    </row>
    <row r="130" spans="2:22" x14ac:dyDescent="0.25">
      <c r="B130" s="282" t="s">
        <v>6111</v>
      </c>
      <c r="C130" s="280"/>
      <c r="D130" s="280"/>
      <c r="E130" s="278"/>
      <c r="F130" s="278"/>
      <c r="G130" s="278"/>
      <c r="H130" s="278" t="s">
        <v>3593</v>
      </c>
      <c r="I130" s="278"/>
      <c r="J130" s="278"/>
      <c r="K130" s="278"/>
      <c r="L130" s="278"/>
      <c r="M130" s="278"/>
      <c r="N130" s="278"/>
      <c r="O130" s="280"/>
      <c r="P130" s="280"/>
      <c r="Q130" s="280"/>
      <c r="R130" s="277"/>
      <c r="S130" s="277"/>
      <c r="T130" s="277"/>
      <c r="U130" s="277"/>
      <c r="V130" s="277"/>
    </row>
    <row r="131" spans="2:22" x14ac:dyDescent="0.25">
      <c r="B131" s="282" t="s">
        <v>6112</v>
      </c>
      <c r="C131" s="280"/>
      <c r="D131" s="280"/>
      <c r="E131" s="278"/>
      <c r="F131" s="278"/>
      <c r="G131" s="278"/>
      <c r="H131" s="278" t="s">
        <v>1111</v>
      </c>
      <c r="I131" s="278"/>
      <c r="J131" s="278"/>
      <c r="K131" s="278"/>
      <c r="L131" s="278"/>
      <c r="M131" s="278"/>
      <c r="N131" s="278"/>
      <c r="O131" s="280"/>
      <c r="P131" s="280"/>
      <c r="Q131" s="280"/>
      <c r="R131" s="277"/>
      <c r="S131" s="277"/>
      <c r="T131" s="277"/>
      <c r="U131" s="277"/>
      <c r="V131" s="277"/>
    </row>
    <row r="132" spans="2:22" x14ac:dyDescent="0.25">
      <c r="B132" s="282" t="s">
        <v>6113</v>
      </c>
      <c r="C132" s="280"/>
      <c r="D132" s="280"/>
      <c r="E132" s="278"/>
      <c r="F132" s="278"/>
      <c r="G132" s="278"/>
      <c r="H132" s="278" t="s">
        <v>3598</v>
      </c>
      <c r="I132" s="278"/>
      <c r="J132" s="278"/>
      <c r="K132" s="278"/>
      <c r="L132" s="278"/>
      <c r="M132" s="278"/>
      <c r="N132" s="278"/>
      <c r="O132" s="280"/>
      <c r="P132" s="280"/>
      <c r="Q132" s="280"/>
      <c r="R132" s="277"/>
      <c r="S132" s="277"/>
      <c r="T132" s="277"/>
      <c r="U132" s="277"/>
      <c r="V132" s="277"/>
    </row>
    <row r="133" spans="2:22" x14ac:dyDescent="0.25">
      <c r="B133" s="282" t="s">
        <v>6114</v>
      </c>
      <c r="C133" s="280"/>
      <c r="D133" s="280"/>
      <c r="E133" s="278"/>
      <c r="F133" s="283"/>
      <c r="G133" s="284" t="s">
        <v>3601</v>
      </c>
      <c r="H133" s="284"/>
      <c r="I133" s="284"/>
      <c r="J133" s="284"/>
      <c r="K133" s="284"/>
      <c r="L133" s="284"/>
      <c r="M133" s="284"/>
      <c r="N133" s="284"/>
      <c r="O133" s="280"/>
      <c r="P133" s="280"/>
      <c r="Q133" s="280"/>
      <c r="R133" s="277"/>
      <c r="S133" s="277"/>
      <c r="T133" s="277"/>
      <c r="U133" s="277"/>
      <c r="V133" s="277"/>
    </row>
    <row r="134" spans="2:22" x14ac:dyDescent="0.25">
      <c r="B134" s="282" t="s">
        <v>6115</v>
      </c>
      <c r="C134" s="280"/>
      <c r="D134" s="280"/>
      <c r="E134" s="278"/>
      <c r="F134" s="278"/>
      <c r="G134" s="283"/>
      <c r="H134" s="278" t="s">
        <v>1425</v>
      </c>
      <c r="I134" s="278"/>
      <c r="J134" s="278"/>
      <c r="K134" s="278"/>
      <c r="L134" s="278"/>
      <c r="M134" s="278"/>
      <c r="N134" s="278"/>
      <c r="O134" s="280"/>
      <c r="P134" s="280"/>
      <c r="Q134" s="280"/>
      <c r="R134" s="277"/>
      <c r="S134" s="277"/>
      <c r="T134" s="277"/>
      <c r="U134" s="277"/>
      <c r="V134" s="277"/>
    </row>
    <row r="135" spans="2:22" x14ac:dyDescent="0.25">
      <c r="B135" s="282" t="s">
        <v>6116</v>
      </c>
      <c r="C135" s="280"/>
      <c r="D135" s="280"/>
      <c r="E135" s="278"/>
      <c r="F135" s="278"/>
      <c r="G135" s="283"/>
      <c r="H135" s="278" t="s">
        <v>1427</v>
      </c>
      <c r="I135" s="278"/>
      <c r="J135" s="278"/>
      <c r="K135" s="278"/>
      <c r="L135" s="278"/>
      <c r="M135" s="278"/>
      <c r="N135" s="278"/>
      <c r="O135" s="280"/>
      <c r="P135" s="280"/>
      <c r="Q135" s="280"/>
      <c r="R135" s="277"/>
      <c r="S135" s="277"/>
      <c r="T135" s="277"/>
      <c r="U135" s="277"/>
      <c r="V135" s="277"/>
    </row>
    <row r="136" spans="2:22" x14ac:dyDescent="0.25">
      <c r="B136" s="282" t="s">
        <v>6117</v>
      </c>
      <c r="C136" s="280"/>
      <c r="D136" s="280"/>
      <c r="E136" s="278"/>
      <c r="F136" s="278"/>
      <c r="G136" s="283"/>
      <c r="H136" s="278" t="s">
        <v>3608</v>
      </c>
      <c r="I136" s="278"/>
      <c r="J136" s="278"/>
      <c r="K136" s="278"/>
      <c r="L136" s="278"/>
      <c r="M136" s="278"/>
      <c r="N136" s="278"/>
      <c r="O136" s="280"/>
      <c r="P136" s="280"/>
      <c r="Q136" s="280"/>
      <c r="R136" s="277"/>
      <c r="S136" s="277"/>
      <c r="T136" s="277"/>
      <c r="U136" s="277"/>
      <c r="V136" s="277"/>
    </row>
    <row r="137" spans="2:22" x14ac:dyDescent="0.25">
      <c r="B137" s="282" t="s">
        <v>6118</v>
      </c>
      <c r="C137" s="280"/>
      <c r="D137" s="280"/>
      <c r="E137" s="278"/>
      <c r="F137" s="278"/>
      <c r="G137" s="283"/>
      <c r="H137" s="278" t="s">
        <v>3610</v>
      </c>
      <c r="I137" s="278"/>
      <c r="J137" s="278"/>
      <c r="K137" s="278"/>
      <c r="L137" s="278"/>
      <c r="M137" s="278"/>
      <c r="N137" s="278"/>
      <c r="O137" s="280"/>
      <c r="P137" s="280"/>
      <c r="Q137" s="280"/>
      <c r="R137" s="277"/>
      <c r="S137" s="277"/>
      <c r="T137" s="277"/>
      <c r="U137" s="277"/>
      <c r="V137" s="277"/>
    </row>
    <row r="138" spans="2:22" x14ac:dyDescent="0.25">
      <c r="B138" s="282" t="s">
        <v>6119</v>
      </c>
      <c r="C138" s="280"/>
      <c r="D138" s="280"/>
      <c r="E138" s="278"/>
      <c r="F138" s="278"/>
      <c r="G138" s="278" t="s">
        <v>3613</v>
      </c>
      <c r="H138" s="278"/>
      <c r="I138" s="278"/>
      <c r="J138" s="278"/>
      <c r="K138" s="278"/>
      <c r="L138" s="278"/>
      <c r="M138" s="278"/>
      <c r="N138" s="278"/>
      <c r="O138" s="280"/>
      <c r="P138" s="280"/>
      <c r="Q138" s="280"/>
      <c r="R138" s="277"/>
      <c r="S138" s="277"/>
      <c r="T138" s="277"/>
      <c r="U138" s="277"/>
      <c r="V138" s="277"/>
    </row>
    <row r="139" spans="2:22" x14ac:dyDescent="0.25">
      <c r="B139" s="282" t="s">
        <v>6120</v>
      </c>
      <c r="C139" s="280"/>
      <c r="D139" s="280"/>
      <c r="E139" s="280"/>
      <c r="F139" s="278" t="s">
        <v>894</v>
      </c>
      <c r="G139" s="278"/>
      <c r="H139" s="278"/>
      <c r="I139" s="278"/>
      <c r="J139" s="278"/>
      <c r="K139" s="278"/>
      <c r="L139" s="278"/>
      <c r="M139" s="278"/>
      <c r="N139" s="278"/>
      <c r="O139" s="280"/>
      <c r="P139" s="280"/>
      <c r="Q139" s="280"/>
      <c r="R139" s="277"/>
      <c r="S139" s="277"/>
      <c r="T139" s="277"/>
      <c r="U139" s="277"/>
      <c r="V139" s="277"/>
    </row>
    <row r="140" spans="2:22" x14ac:dyDescent="0.25">
      <c r="B140" s="282" t="s">
        <v>6121</v>
      </c>
      <c r="C140" s="280"/>
      <c r="D140" s="280"/>
      <c r="E140" s="280"/>
      <c r="F140" s="278"/>
      <c r="G140" s="278" t="s">
        <v>3639</v>
      </c>
      <c r="H140" s="278"/>
      <c r="I140" s="278"/>
      <c r="J140" s="278"/>
      <c r="K140" s="278"/>
      <c r="L140" s="278"/>
      <c r="M140" s="278"/>
      <c r="N140" s="278"/>
      <c r="O140" s="280"/>
      <c r="P140" s="280"/>
      <c r="Q140" s="280"/>
      <c r="R140" s="277"/>
      <c r="S140" s="277"/>
      <c r="T140" s="277"/>
      <c r="U140" s="277"/>
      <c r="V140" s="277"/>
    </row>
    <row r="141" spans="2:22" x14ac:dyDescent="0.25">
      <c r="B141" s="282" t="s">
        <v>6122</v>
      </c>
      <c r="C141" s="280"/>
      <c r="D141" s="280"/>
      <c r="E141" s="280"/>
      <c r="F141" s="278"/>
      <c r="G141" s="278" t="s">
        <v>3643</v>
      </c>
      <c r="H141" s="278"/>
      <c r="I141" s="278"/>
      <c r="J141" s="278"/>
      <c r="K141" s="278"/>
      <c r="L141" s="278"/>
      <c r="M141" s="278"/>
      <c r="N141" s="278"/>
      <c r="O141" s="280"/>
      <c r="P141" s="280"/>
      <c r="Q141" s="280"/>
      <c r="R141" s="277"/>
      <c r="S141" s="277"/>
      <c r="T141" s="277"/>
      <c r="U141" s="277"/>
      <c r="V141" s="277"/>
    </row>
    <row r="142" spans="2:22" x14ac:dyDescent="0.25">
      <c r="B142" s="282" t="s">
        <v>6123</v>
      </c>
      <c r="C142" s="280"/>
      <c r="D142" s="280"/>
      <c r="E142" s="280"/>
      <c r="F142" s="278"/>
      <c r="G142" s="278" t="s">
        <v>3647</v>
      </c>
      <c r="H142" s="278"/>
      <c r="I142" s="278"/>
      <c r="J142" s="278"/>
      <c r="K142" s="278"/>
      <c r="L142" s="278"/>
      <c r="M142" s="278"/>
      <c r="N142" s="278"/>
      <c r="O142" s="280"/>
      <c r="P142" s="280"/>
      <c r="Q142" s="280"/>
      <c r="R142" s="277"/>
      <c r="S142" s="277"/>
      <c r="T142" s="277"/>
      <c r="U142" s="277"/>
      <c r="V142" s="277"/>
    </row>
    <row r="143" spans="2:22" x14ac:dyDescent="0.25">
      <c r="B143" s="282" t="s">
        <v>6124</v>
      </c>
      <c r="C143" s="280"/>
      <c r="D143" s="280"/>
      <c r="E143" s="280"/>
      <c r="F143" s="278"/>
      <c r="G143" s="278" t="s">
        <v>1297</v>
      </c>
      <c r="H143" s="278"/>
      <c r="I143" s="278"/>
      <c r="J143" s="278"/>
      <c r="K143" s="278"/>
      <c r="L143" s="278"/>
      <c r="M143" s="278"/>
      <c r="N143" s="278"/>
      <c r="O143" s="280"/>
      <c r="P143" s="280"/>
      <c r="Q143" s="280"/>
      <c r="R143" s="277"/>
      <c r="S143" s="277"/>
      <c r="T143" s="277"/>
      <c r="U143" s="277"/>
      <c r="V143" s="277"/>
    </row>
    <row r="144" spans="2:22" x14ac:dyDescent="0.25">
      <c r="B144" s="282" t="s">
        <v>6125</v>
      </c>
      <c r="C144" s="280"/>
      <c r="D144" s="280"/>
      <c r="E144" s="280"/>
      <c r="F144" s="278"/>
      <c r="G144" s="278" t="s">
        <v>3654</v>
      </c>
      <c r="H144" s="278"/>
      <c r="I144" s="278"/>
      <c r="J144" s="278"/>
      <c r="K144" s="278"/>
      <c r="L144" s="278"/>
      <c r="M144" s="278"/>
      <c r="N144" s="278"/>
      <c r="O144" s="280"/>
      <c r="P144" s="280"/>
      <c r="Q144" s="280"/>
      <c r="R144" s="277"/>
      <c r="S144" s="277"/>
      <c r="T144" s="277"/>
      <c r="U144" s="277"/>
      <c r="V144" s="277"/>
    </row>
    <row r="145" spans="2:22" x14ac:dyDescent="0.25">
      <c r="B145" s="282" t="s">
        <v>6126</v>
      </c>
      <c r="C145" s="280"/>
      <c r="D145" s="280"/>
      <c r="E145" s="280"/>
      <c r="F145" s="278"/>
      <c r="G145" s="278" t="s">
        <v>3613</v>
      </c>
      <c r="H145" s="278"/>
      <c r="I145" s="278"/>
      <c r="J145" s="278"/>
      <c r="K145" s="278"/>
      <c r="L145" s="278"/>
      <c r="M145" s="278"/>
      <c r="N145" s="278"/>
      <c r="O145" s="280"/>
      <c r="P145" s="280"/>
      <c r="Q145" s="280"/>
      <c r="R145" s="277"/>
      <c r="S145" s="277"/>
      <c r="T145" s="277"/>
      <c r="U145" s="277"/>
      <c r="V145" s="277"/>
    </row>
    <row r="146" spans="2:22" x14ac:dyDescent="0.25">
      <c r="B146" s="282" t="s">
        <v>6127</v>
      </c>
      <c r="C146" s="280"/>
      <c r="D146" s="280"/>
      <c r="E146" s="280"/>
      <c r="F146" s="278" t="s">
        <v>899</v>
      </c>
      <c r="G146" s="278"/>
      <c r="H146" s="278"/>
      <c r="I146" s="278"/>
      <c r="J146" s="278"/>
      <c r="K146" s="278"/>
      <c r="L146" s="278"/>
      <c r="M146" s="278"/>
      <c r="N146" s="278"/>
      <c r="O146" s="280"/>
      <c r="P146" s="280"/>
      <c r="Q146" s="280"/>
      <c r="R146" s="277"/>
      <c r="S146" s="277"/>
      <c r="T146" s="277"/>
      <c r="U146" s="277"/>
      <c r="V146" s="277"/>
    </row>
    <row r="147" spans="2:22" x14ac:dyDescent="0.25">
      <c r="B147" s="282" t="s">
        <v>6128</v>
      </c>
      <c r="C147" s="280"/>
      <c r="D147" s="280"/>
      <c r="E147" s="280"/>
      <c r="F147" s="278"/>
      <c r="G147" s="278" t="s">
        <v>3663</v>
      </c>
      <c r="H147" s="278"/>
      <c r="I147" s="278"/>
      <c r="J147" s="278"/>
      <c r="K147" s="278"/>
      <c r="L147" s="278"/>
      <c r="M147" s="278"/>
      <c r="N147" s="278"/>
      <c r="O147" s="280"/>
      <c r="P147" s="280"/>
      <c r="Q147" s="280"/>
      <c r="R147" s="277"/>
      <c r="S147" s="277"/>
      <c r="T147" s="277"/>
      <c r="U147" s="277"/>
      <c r="V147" s="277"/>
    </row>
    <row r="148" spans="2:22" x14ac:dyDescent="0.25">
      <c r="B148" s="282" t="s">
        <v>6129</v>
      </c>
      <c r="C148" s="280"/>
      <c r="D148" s="280"/>
      <c r="E148" s="280"/>
      <c r="F148" s="278"/>
      <c r="G148" s="278" t="s">
        <v>3668</v>
      </c>
      <c r="H148" s="278"/>
      <c r="I148" s="278"/>
      <c r="J148" s="278"/>
      <c r="K148" s="278"/>
      <c r="L148" s="278"/>
      <c r="M148" s="278"/>
      <c r="N148" s="278"/>
      <c r="O148" s="280"/>
      <c r="P148" s="280"/>
      <c r="Q148" s="280"/>
      <c r="R148" s="277"/>
      <c r="S148" s="277"/>
      <c r="T148" s="277"/>
      <c r="U148" s="277"/>
      <c r="V148" s="277"/>
    </row>
    <row r="149" spans="2:22" x14ac:dyDescent="0.25">
      <c r="B149" s="282" t="s">
        <v>6130</v>
      </c>
      <c r="C149" s="280"/>
      <c r="D149" s="280"/>
      <c r="E149" s="280"/>
      <c r="F149" s="278"/>
      <c r="G149" s="278" t="s">
        <v>3671</v>
      </c>
      <c r="H149" s="278"/>
      <c r="I149" s="278"/>
      <c r="J149" s="278"/>
      <c r="K149" s="278"/>
      <c r="L149" s="278"/>
      <c r="M149" s="278"/>
      <c r="N149" s="278"/>
      <c r="O149" s="280"/>
      <c r="P149" s="280"/>
      <c r="Q149" s="280"/>
      <c r="R149" s="277"/>
      <c r="S149" s="277"/>
      <c r="T149" s="277"/>
      <c r="U149" s="277"/>
      <c r="V149" s="277"/>
    </row>
    <row r="150" spans="2:22" x14ac:dyDescent="0.25">
      <c r="B150" s="282" t="s">
        <v>6131</v>
      </c>
      <c r="C150" s="280"/>
      <c r="D150" s="280"/>
      <c r="E150" s="280"/>
      <c r="F150" s="278"/>
      <c r="G150" s="278" t="s">
        <v>3675</v>
      </c>
      <c r="H150" s="278"/>
      <c r="I150" s="278"/>
      <c r="J150" s="278"/>
      <c r="K150" s="278"/>
      <c r="L150" s="278"/>
      <c r="M150" s="278"/>
      <c r="N150" s="278"/>
      <c r="O150" s="280"/>
      <c r="P150" s="280"/>
      <c r="Q150" s="280"/>
      <c r="R150" s="277"/>
      <c r="S150" s="277"/>
      <c r="T150" s="277"/>
      <c r="U150" s="277"/>
      <c r="V150" s="277"/>
    </row>
    <row r="151" spans="2:22" x14ac:dyDescent="0.25">
      <c r="B151" s="282" t="s">
        <v>6132</v>
      </c>
      <c r="C151" s="280"/>
      <c r="D151" s="280"/>
      <c r="E151" s="280"/>
      <c r="F151" s="278"/>
      <c r="G151" s="278" t="s">
        <v>3678</v>
      </c>
      <c r="H151" s="278"/>
      <c r="I151" s="278"/>
      <c r="J151" s="278"/>
      <c r="K151" s="278"/>
      <c r="L151" s="278"/>
      <c r="M151" s="278"/>
      <c r="N151" s="278"/>
      <c r="O151" s="280"/>
      <c r="P151" s="280"/>
      <c r="Q151" s="280"/>
      <c r="R151" s="277"/>
      <c r="S151" s="277"/>
      <c r="T151" s="277"/>
      <c r="U151" s="277"/>
      <c r="V151" s="277"/>
    </row>
    <row r="152" spans="2:22" x14ac:dyDescent="0.25">
      <c r="B152" s="282" t="s">
        <v>6133</v>
      </c>
      <c r="C152" s="280"/>
      <c r="D152" s="280"/>
      <c r="E152" s="280"/>
      <c r="F152" s="278"/>
      <c r="G152" s="278" t="s">
        <v>3681</v>
      </c>
      <c r="H152" s="278"/>
      <c r="I152" s="278"/>
      <c r="J152" s="278"/>
      <c r="K152" s="278"/>
      <c r="L152" s="278"/>
      <c r="M152" s="278"/>
      <c r="N152" s="278"/>
      <c r="O152" s="280"/>
      <c r="P152" s="280"/>
      <c r="Q152" s="280"/>
      <c r="R152" s="277"/>
      <c r="S152" s="277"/>
      <c r="T152" s="277"/>
      <c r="U152" s="277"/>
      <c r="V152" s="277"/>
    </row>
    <row r="153" spans="2:22" x14ac:dyDescent="0.25">
      <c r="B153" s="282" t="s">
        <v>6134</v>
      </c>
      <c r="C153" s="280"/>
      <c r="D153" s="280"/>
      <c r="E153" s="280"/>
      <c r="F153" s="278"/>
      <c r="G153" s="278" t="s">
        <v>3613</v>
      </c>
      <c r="H153" s="278"/>
      <c r="I153" s="278"/>
      <c r="J153" s="278"/>
      <c r="K153" s="278"/>
      <c r="L153" s="278"/>
      <c r="M153" s="278"/>
      <c r="N153" s="278"/>
      <c r="O153" s="280"/>
      <c r="P153" s="280"/>
      <c r="Q153" s="280"/>
      <c r="R153" s="277"/>
      <c r="S153" s="277"/>
      <c r="T153" s="277"/>
      <c r="U153" s="277"/>
      <c r="V153" s="277"/>
    </row>
    <row r="154" spans="2:22" x14ac:dyDescent="0.25">
      <c r="B154" s="282" t="s">
        <v>6135</v>
      </c>
      <c r="C154" s="280"/>
      <c r="D154" s="280"/>
      <c r="E154" s="280"/>
      <c r="F154" s="278"/>
      <c r="G154" s="278" t="s">
        <v>3685</v>
      </c>
      <c r="H154" s="278"/>
      <c r="I154" s="278"/>
      <c r="J154" s="278"/>
      <c r="K154" s="278"/>
      <c r="L154" s="278"/>
      <c r="M154" s="278"/>
      <c r="N154" s="278"/>
      <c r="O154" s="280"/>
      <c r="P154" s="280"/>
      <c r="Q154" s="280"/>
      <c r="R154" s="277"/>
      <c r="S154" s="277"/>
      <c r="T154" s="277"/>
      <c r="U154" s="277"/>
      <c r="V154" s="277"/>
    </row>
    <row r="155" spans="2:22" x14ac:dyDescent="0.25">
      <c r="B155" s="282" t="s">
        <v>6136</v>
      </c>
      <c r="C155" s="280"/>
      <c r="D155" s="280"/>
      <c r="E155" s="280"/>
      <c r="F155" s="278"/>
      <c r="G155" s="278" t="s">
        <v>3688</v>
      </c>
      <c r="H155" s="278"/>
      <c r="I155" s="278"/>
      <c r="J155" s="278"/>
      <c r="K155" s="278"/>
      <c r="L155" s="278"/>
      <c r="M155" s="278"/>
      <c r="N155" s="278"/>
      <c r="O155" s="280"/>
      <c r="P155" s="280"/>
      <c r="Q155" s="280"/>
      <c r="R155" s="277"/>
      <c r="S155" s="277"/>
      <c r="T155" s="277"/>
      <c r="U155" s="277"/>
      <c r="V155" s="277"/>
    </row>
    <row r="156" spans="2:22" x14ac:dyDescent="0.25">
      <c r="B156" s="282" t="s">
        <v>6137</v>
      </c>
      <c r="C156" s="280"/>
      <c r="D156" s="280"/>
      <c r="E156" s="280"/>
      <c r="F156" s="278" t="s">
        <v>990</v>
      </c>
      <c r="G156" s="278"/>
      <c r="H156" s="278"/>
      <c r="I156" s="278"/>
      <c r="J156" s="278"/>
      <c r="K156" s="278"/>
      <c r="L156" s="278"/>
      <c r="M156" s="278"/>
      <c r="N156" s="278"/>
      <c r="O156" s="280"/>
      <c r="P156" s="280"/>
      <c r="Q156" s="280"/>
      <c r="R156" s="277"/>
      <c r="S156" s="277"/>
      <c r="T156" s="277"/>
      <c r="U156" s="277"/>
      <c r="V156" s="277"/>
    </row>
    <row r="157" spans="2:22" x14ac:dyDescent="0.25">
      <c r="B157" s="282" t="s">
        <v>6138</v>
      </c>
      <c r="C157" s="280"/>
      <c r="D157" s="280"/>
      <c r="E157" s="280"/>
      <c r="F157" s="278"/>
      <c r="G157" s="278" t="s">
        <v>3693</v>
      </c>
      <c r="H157" s="278"/>
      <c r="I157" s="278"/>
      <c r="J157" s="278"/>
      <c r="K157" s="278"/>
      <c r="L157" s="278"/>
      <c r="M157" s="278"/>
      <c r="N157" s="278"/>
      <c r="O157" s="280"/>
      <c r="P157" s="280"/>
      <c r="Q157" s="280"/>
      <c r="R157" s="277"/>
      <c r="S157" s="277"/>
      <c r="T157" s="277"/>
      <c r="U157" s="277"/>
      <c r="V157" s="277"/>
    </row>
    <row r="158" spans="2:22" x14ac:dyDescent="0.25">
      <c r="B158" s="282" t="s">
        <v>6139</v>
      </c>
      <c r="C158" s="280"/>
      <c r="D158" s="280"/>
      <c r="E158" s="280"/>
      <c r="F158" s="278"/>
      <c r="G158" s="278" t="s">
        <v>3517</v>
      </c>
      <c r="H158" s="278"/>
      <c r="I158" s="278"/>
      <c r="J158" s="278"/>
      <c r="K158" s="278"/>
      <c r="L158" s="278"/>
      <c r="M158" s="278"/>
      <c r="N158" s="278"/>
      <c r="O158" s="280"/>
      <c r="P158" s="280"/>
      <c r="Q158" s="280"/>
      <c r="R158" s="277"/>
      <c r="S158" s="277"/>
      <c r="T158" s="277"/>
      <c r="U158" s="277"/>
      <c r="V158" s="277"/>
    </row>
    <row r="159" spans="2:22" x14ac:dyDescent="0.25">
      <c r="B159" s="282" t="s">
        <v>6140</v>
      </c>
      <c r="C159" s="280"/>
      <c r="D159" s="280"/>
      <c r="E159" s="280"/>
      <c r="F159" s="278"/>
      <c r="G159" s="278" t="s">
        <v>3701</v>
      </c>
      <c r="H159" s="278"/>
      <c r="I159" s="278"/>
      <c r="J159" s="278"/>
      <c r="K159" s="278"/>
      <c r="L159" s="278"/>
      <c r="M159" s="278"/>
      <c r="N159" s="278"/>
      <c r="O159" s="280"/>
      <c r="P159" s="280"/>
      <c r="Q159" s="280"/>
      <c r="R159" s="277"/>
      <c r="S159" s="277"/>
      <c r="T159" s="277"/>
      <c r="U159" s="277"/>
      <c r="V159" s="277"/>
    </row>
    <row r="160" spans="2:22" x14ac:dyDescent="0.25">
      <c r="B160" s="282" t="s">
        <v>6141</v>
      </c>
      <c r="C160" s="280"/>
      <c r="D160" s="280"/>
      <c r="E160" s="280"/>
      <c r="F160" s="278"/>
      <c r="G160" s="278"/>
      <c r="H160" s="278" t="s">
        <v>3704</v>
      </c>
      <c r="I160" s="278"/>
      <c r="J160" s="278"/>
      <c r="K160" s="278"/>
      <c r="L160" s="278"/>
      <c r="M160" s="278"/>
      <c r="N160" s="278"/>
      <c r="O160" s="280"/>
      <c r="P160" s="280"/>
      <c r="Q160" s="280"/>
      <c r="R160" s="277"/>
      <c r="S160" s="277"/>
      <c r="T160" s="277"/>
      <c r="U160" s="277"/>
      <c r="V160" s="277"/>
    </row>
    <row r="161" spans="2:22" x14ac:dyDescent="0.25">
      <c r="B161" s="282" t="s">
        <v>6142</v>
      </c>
      <c r="C161" s="280"/>
      <c r="D161" s="280"/>
      <c r="E161" s="280"/>
      <c r="F161" s="278"/>
      <c r="G161" s="278"/>
      <c r="H161" s="278" t="s">
        <v>3553</v>
      </c>
      <c r="I161" s="278"/>
      <c r="J161" s="278"/>
      <c r="K161" s="278"/>
      <c r="L161" s="278"/>
      <c r="M161" s="278"/>
      <c r="N161" s="278"/>
      <c r="O161" s="280"/>
      <c r="P161" s="280"/>
      <c r="Q161" s="280"/>
      <c r="R161" s="277"/>
      <c r="S161" s="277"/>
      <c r="T161" s="277"/>
      <c r="U161" s="277"/>
      <c r="V161" s="277"/>
    </row>
    <row r="162" spans="2:22" x14ac:dyDescent="0.25">
      <c r="B162" s="282" t="s">
        <v>6143</v>
      </c>
      <c r="C162" s="280"/>
      <c r="D162" s="280"/>
      <c r="E162" s="280"/>
      <c r="F162" s="278"/>
      <c r="G162" s="278" t="s">
        <v>3709</v>
      </c>
      <c r="H162" s="278"/>
      <c r="I162" s="278"/>
      <c r="J162" s="278"/>
      <c r="K162" s="278"/>
      <c r="L162" s="278"/>
      <c r="M162" s="278"/>
      <c r="N162" s="278"/>
      <c r="O162" s="280"/>
      <c r="P162" s="280"/>
      <c r="Q162" s="280"/>
      <c r="R162" s="277"/>
      <c r="S162" s="277"/>
      <c r="T162" s="277"/>
      <c r="U162" s="277"/>
      <c r="V162" s="277"/>
    </row>
    <row r="163" spans="2:22" x14ac:dyDescent="0.25">
      <c r="B163" s="282" t="s">
        <v>6144</v>
      </c>
      <c r="C163" s="280"/>
      <c r="D163" s="280"/>
      <c r="E163" s="280"/>
      <c r="F163" s="278"/>
      <c r="G163" s="278" t="s">
        <v>3712</v>
      </c>
      <c r="H163" s="278"/>
      <c r="I163" s="278"/>
      <c r="J163" s="278"/>
      <c r="K163" s="278"/>
      <c r="L163" s="278"/>
      <c r="M163" s="278"/>
      <c r="N163" s="278"/>
      <c r="O163" s="280"/>
      <c r="P163" s="280"/>
      <c r="Q163" s="280"/>
      <c r="R163" s="277"/>
      <c r="S163" s="277"/>
      <c r="T163" s="277"/>
      <c r="U163" s="277"/>
      <c r="V163" s="277"/>
    </row>
    <row r="164" spans="2:22" x14ac:dyDescent="0.25">
      <c r="B164" s="282" t="s">
        <v>6145</v>
      </c>
      <c r="C164" s="280"/>
      <c r="D164" s="280"/>
      <c r="E164" s="280"/>
      <c r="F164" s="278"/>
      <c r="G164" s="278" t="s">
        <v>3715</v>
      </c>
      <c r="H164" s="278"/>
      <c r="I164" s="278"/>
      <c r="J164" s="278"/>
      <c r="K164" s="278"/>
      <c r="L164" s="278"/>
      <c r="M164" s="278"/>
      <c r="N164" s="278"/>
      <c r="O164" s="280"/>
      <c r="P164" s="280"/>
      <c r="Q164" s="280"/>
      <c r="R164" s="277"/>
      <c r="S164" s="277"/>
      <c r="T164" s="277"/>
      <c r="U164" s="277"/>
      <c r="V164" s="277"/>
    </row>
    <row r="165" spans="2:22" x14ac:dyDescent="0.25">
      <c r="B165" s="282" t="s">
        <v>6146</v>
      </c>
      <c r="C165" s="280"/>
      <c r="D165" s="280"/>
      <c r="E165" s="280"/>
      <c r="F165" s="278"/>
      <c r="G165" s="278" t="s">
        <v>3613</v>
      </c>
      <c r="H165" s="278"/>
      <c r="I165" s="278"/>
      <c r="J165" s="278"/>
      <c r="K165" s="278"/>
      <c r="L165" s="278"/>
      <c r="M165" s="278"/>
      <c r="N165" s="278"/>
      <c r="O165" s="280"/>
      <c r="P165" s="280"/>
      <c r="Q165" s="280"/>
      <c r="R165" s="277"/>
      <c r="S165" s="277"/>
      <c r="T165" s="277"/>
      <c r="U165" s="277"/>
      <c r="V165" s="277"/>
    </row>
    <row r="166" spans="2:22" x14ac:dyDescent="0.25">
      <c r="B166" s="282" t="s">
        <v>6147</v>
      </c>
      <c r="C166" s="280"/>
      <c r="D166" s="280"/>
      <c r="E166" s="278" t="s">
        <v>3726</v>
      </c>
      <c r="F166" s="278"/>
      <c r="G166" s="278"/>
      <c r="H166" s="278"/>
      <c r="I166" s="278"/>
      <c r="J166" s="278"/>
      <c r="K166" s="278"/>
      <c r="L166" s="278"/>
      <c r="M166" s="278"/>
      <c r="N166" s="278"/>
      <c r="O166" s="280"/>
      <c r="P166" s="280"/>
      <c r="Q166" s="280"/>
      <c r="R166" s="277"/>
      <c r="S166" s="277"/>
      <c r="T166" s="277"/>
      <c r="U166" s="277"/>
      <c r="V166" s="277"/>
    </row>
    <row r="167" spans="2:22" x14ac:dyDescent="0.25">
      <c r="B167" s="282" t="s">
        <v>6148</v>
      </c>
      <c r="C167" s="280"/>
      <c r="D167" s="280"/>
      <c r="E167" s="280"/>
      <c r="F167" s="278" t="s">
        <v>3761</v>
      </c>
      <c r="G167" s="278"/>
      <c r="H167" s="278"/>
      <c r="I167" s="278"/>
      <c r="J167" s="278"/>
      <c r="K167" s="278"/>
      <c r="L167" s="278"/>
      <c r="M167" s="278"/>
      <c r="N167" s="278"/>
      <c r="O167" s="280"/>
      <c r="P167" s="280"/>
      <c r="Q167" s="280"/>
      <c r="R167" s="277"/>
      <c r="S167" s="277"/>
      <c r="T167" s="277"/>
      <c r="U167" s="277"/>
      <c r="V167" s="277"/>
    </row>
    <row r="168" spans="2:22" x14ac:dyDescent="0.25">
      <c r="B168" s="282" t="s">
        <v>6149</v>
      </c>
      <c r="C168" s="280"/>
      <c r="D168" s="280"/>
      <c r="E168" s="280"/>
      <c r="F168" s="278" t="s">
        <v>3764</v>
      </c>
      <c r="G168" s="278"/>
      <c r="H168" s="278"/>
      <c r="I168" s="278"/>
      <c r="J168" s="278"/>
      <c r="K168" s="278"/>
      <c r="L168" s="278"/>
      <c r="M168" s="278"/>
      <c r="N168" s="278"/>
      <c r="O168" s="280"/>
      <c r="P168" s="280"/>
      <c r="Q168" s="280"/>
      <c r="R168" s="277"/>
      <c r="S168" s="277"/>
      <c r="T168" s="277"/>
      <c r="U168" s="277"/>
      <c r="V168" s="277"/>
    </row>
    <row r="169" spans="2:22" x14ac:dyDescent="0.25">
      <c r="B169" s="282" t="s">
        <v>6150</v>
      </c>
      <c r="C169" s="280"/>
      <c r="D169" s="280"/>
      <c r="E169" s="280"/>
      <c r="F169" s="278"/>
      <c r="G169" s="283" t="s">
        <v>3767</v>
      </c>
      <c r="H169" s="278"/>
      <c r="I169" s="278"/>
      <c r="J169" s="278"/>
      <c r="K169" s="278"/>
      <c r="L169" s="278"/>
      <c r="M169" s="278"/>
      <c r="N169" s="278"/>
      <c r="O169" s="280"/>
      <c r="P169" s="280"/>
      <c r="Q169" s="280"/>
      <c r="R169" s="277"/>
      <c r="S169" s="277"/>
      <c r="T169" s="277"/>
      <c r="U169" s="277"/>
      <c r="V169" s="277"/>
    </row>
    <row r="170" spans="2:22" x14ac:dyDescent="0.25">
      <c r="B170" s="282" t="s">
        <v>6151</v>
      </c>
      <c r="C170" s="280"/>
      <c r="D170" s="280"/>
      <c r="E170" s="280"/>
      <c r="F170" s="280"/>
      <c r="G170" s="283" t="s">
        <v>3776</v>
      </c>
      <c r="H170" s="278"/>
      <c r="I170" s="278"/>
      <c r="J170" s="278"/>
      <c r="K170" s="278"/>
      <c r="L170" s="278"/>
      <c r="M170" s="278"/>
      <c r="N170" s="278"/>
      <c r="O170" s="280"/>
      <c r="P170" s="280"/>
      <c r="Q170" s="280"/>
      <c r="R170" s="277"/>
      <c r="S170" s="277"/>
      <c r="T170" s="277"/>
      <c r="U170" s="277"/>
      <c r="V170" s="277"/>
    </row>
    <row r="171" spans="2:22" x14ac:dyDescent="0.25">
      <c r="B171" s="282" t="s">
        <v>6152</v>
      </c>
      <c r="C171" s="280"/>
      <c r="D171" s="280"/>
      <c r="E171" s="280"/>
      <c r="F171" s="280"/>
      <c r="G171" s="283" t="s">
        <v>3788</v>
      </c>
      <c r="H171" s="278"/>
      <c r="I171" s="278"/>
      <c r="J171" s="278"/>
      <c r="K171" s="278"/>
      <c r="L171" s="278"/>
      <c r="M171" s="278"/>
      <c r="N171" s="278"/>
      <c r="O171" s="280"/>
      <c r="P171" s="280"/>
      <c r="Q171" s="280"/>
      <c r="R171" s="277"/>
      <c r="S171" s="277"/>
      <c r="T171" s="277"/>
      <c r="U171" s="277"/>
      <c r="V171" s="277"/>
    </row>
    <row r="172" spans="2:22" x14ac:dyDescent="0.25">
      <c r="B172" s="282" t="s">
        <v>6153</v>
      </c>
      <c r="C172" s="280"/>
      <c r="D172" s="280"/>
      <c r="E172" s="280"/>
      <c r="F172" s="280"/>
      <c r="G172" s="283" t="s">
        <v>3791</v>
      </c>
      <c r="H172" s="278"/>
      <c r="I172" s="278"/>
      <c r="J172" s="278"/>
      <c r="K172" s="278"/>
      <c r="L172" s="278"/>
      <c r="M172" s="278"/>
      <c r="N172" s="278"/>
      <c r="O172" s="280"/>
      <c r="P172" s="280"/>
      <c r="Q172" s="280"/>
      <c r="R172" s="277"/>
      <c r="S172" s="277"/>
      <c r="T172" s="277"/>
      <c r="U172" s="277"/>
      <c r="V172" s="277"/>
    </row>
    <row r="173" spans="2:22" x14ac:dyDescent="0.25">
      <c r="B173" s="282" t="s">
        <v>6154</v>
      </c>
      <c r="C173" s="280"/>
      <c r="D173" s="280"/>
      <c r="E173" s="280"/>
      <c r="F173" s="280"/>
      <c r="G173" s="283" t="s">
        <v>3794</v>
      </c>
      <c r="H173" s="278"/>
      <c r="I173" s="278"/>
      <c r="J173" s="278"/>
      <c r="K173" s="278"/>
      <c r="L173" s="278"/>
      <c r="M173" s="278"/>
      <c r="N173" s="278"/>
      <c r="O173" s="280"/>
      <c r="P173" s="280"/>
      <c r="Q173" s="280"/>
      <c r="R173" s="277"/>
      <c r="S173" s="277"/>
      <c r="T173" s="277"/>
      <c r="U173" s="277"/>
      <c r="V173" s="277"/>
    </row>
    <row r="174" spans="2:22" x14ac:dyDescent="0.25">
      <c r="B174" s="282" t="s">
        <v>6155</v>
      </c>
      <c r="C174" s="280"/>
      <c r="D174" s="280"/>
      <c r="E174" s="280"/>
      <c r="F174" s="280"/>
      <c r="G174" s="283" t="s">
        <v>3797</v>
      </c>
      <c r="H174" s="278"/>
      <c r="I174" s="278"/>
      <c r="J174" s="278"/>
      <c r="K174" s="278"/>
      <c r="L174" s="278"/>
      <c r="M174" s="278"/>
      <c r="N174" s="278"/>
      <c r="O174" s="280"/>
      <c r="P174" s="280"/>
      <c r="Q174" s="280"/>
      <c r="R174" s="277"/>
      <c r="S174" s="277"/>
      <c r="T174" s="277"/>
      <c r="U174" s="277"/>
      <c r="V174" s="277"/>
    </row>
    <row r="175" spans="2:22" x14ac:dyDescent="0.25">
      <c r="B175" s="282" t="s">
        <v>6156</v>
      </c>
      <c r="C175" s="280"/>
      <c r="D175" s="280"/>
      <c r="E175" s="280"/>
      <c r="F175" s="280"/>
      <c r="G175" s="283" t="s">
        <v>3800</v>
      </c>
      <c r="H175" s="278"/>
      <c r="I175" s="278"/>
      <c r="J175" s="278"/>
      <c r="K175" s="278"/>
      <c r="L175" s="278"/>
      <c r="M175" s="278"/>
      <c r="N175" s="278"/>
      <c r="O175" s="280"/>
      <c r="P175" s="280"/>
      <c r="Q175" s="280"/>
      <c r="R175" s="277"/>
      <c r="S175" s="277"/>
      <c r="T175" s="277"/>
      <c r="U175" s="277"/>
      <c r="V175" s="277"/>
    </row>
    <row r="176" spans="2:22" x14ac:dyDescent="0.25">
      <c r="B176" s="282" t="s">
        <v>6158</v>
      </c>
      <c r="C176" s="280"/>
      <c r="D176" s="278" t="s">
        <v>3812</v>
      </c>
      <c r="E176" s="278"/>
      <c r="F176" s="278"/>
      <c r="G176" s="278"/>
      <c r="H176" s="278"/>
      <c r="I176" s="278"/>
      <c r="J176" s="278"/>
      <c r="K176" s="278"/>
      <c r="L176" s="278"/>
      <c r="M176" s="278"/>
      <c r="N176" s="278"/>
      <c r="O176" s="280"/>
      <c r="P176" s="280"/>
      <c r="Q176" s="280"/>
      <c r="R176" s="277"/>
      <c r="S176" s="277"/>
      <c r="T176" s="277"/>
      <c r="U176" s="277"/>
      <c r="V176" s="277"/>
    </row>
    <row r="177" spans="2:22" x14ac:dyDescent="0.25">
      <c r="B177" s="282" t="s">
        <v>6159</v>
      </c>
      <c r="C177" s="280"/>
      <c r="D177" s="280"/>
      <c r="E177" s="278" t="s">
        <v>949</v>
      </c>
      <c r="F177" s="278"/>
      <c r="G177" s="278"/>
      <c r="H177" s="278"/>
      <c r="I177" s="278"/>
      <c r="J177" s="278"/>
      <c r="K177" s="278"/>
      <c r="L177" s="278"/>
      <c r="M177" s="278"/>
      <c r="N177" s="278"/>
      <c r="O177" s="280"/>
      <c r="P177" s="280"/>
      <c r="Q177" s="280"/>
      <c r="R177" s="277"/>
      <c r="S177" s="277"/>
      <c r="T177" s="277"/>
      <c r="U177" s="277"/>
      <c r="V177" s="277"/>
    </row>
    <row r="178" spans="2:22" x14ac:dyDescent="0.25">
      <c r="B178" s="282" t="s">
        <v>6160</v>
      </c>
      <c r="C178" s="280"/>
      <c r="D178" s="280"/>
      <c r="E178" s="278"/>
      <c r="F178" s="278" t="s">
        <v>3817</v>
      </c>
      <c r="G178" s="278"/>
      <c r="H178" s="278"/>
      <c r="I178" s="278"/>
      <c r="J178" s="278"/>
      <c r="K178" s="278"/>
      <c r="L178" s="278"/>
      <c r="M178" s="278"/>
      <c r="N178" s="278"/>
      <c r="O178" s="280"/>
      <c r="P178" s="280"/>
      <c r="Q178" s="280"/>
      <c r="R178" s="277"/>
      <c r="S178" s="277"/>
      <c r="T178" s="277"/>
      <c r="U178" s="277"/>
      <c r="V178" s="277"/>
    </row>
    <row r="179" spans="2:22" x14ac:dyDescent="0.25">
      <c r="B179" s="282" t="s">
        <v>6161</v>
      </c>
      <c r="C179" s="280"/>
      <c r="D179" s="280"/>
      <c r="E179" s="278"/>
      <c r="F179" s="278"/>
      <c r="G179" s="278" t="s">
        <v>1418</v>
      </c>
      <c r="H179" s="278"/>
      <c r="I179" s="278"/>
      <c r="J179" s="278"/>
      <c r="K179" s="278"/>
      <c r="L179" s="278"/>
      <c r="M179" s="278"/>
      <c r="N179" s="278"/>
      <c r="O179" s="280"/>
      <c r="P179" s="280"/>
      <c r="Q179" s="280"/>
      <c r="R179" s="277"/>
      <c r="S179" s="277"/>
      <c r="T179" s="277"/>
      <c r="U179" s="277"/>
      <c r="V179" s="277"/>
    </row>
    <row r="180" spans="2:22" x14ac:dyDescent="0.25">
      <c r="B180" s="282" t="s">
        <v>6162</v>
      </c>
      <c r="C180" s="280"/>
      <c r="D180" s="280"/>
      <c r="E180" s="280"/>
      <c r="F180" s="280"/>
      <c r="G180" s="278" t="s">
        <v>3824</v>
      </c>
      <c r="H180" s="278"/>
      <c r="I180" s="278"/>
      <c r="J180" s="278"/>
      <c r="K180" s="278"/>
      <c r="L180" s="278"/>
      <c r="M180" s="278"/>
      <c r="N180" s="278"/>
      <c r="O180" s="280"/>
      <c r="P180" s="280"/>
      <c r="Q180" s="280"/>
      <c r="R180" s="277"/>
      <c r="S180" s="277"/>
      <c r="T180" s="277"/>
      <c r="U180" s="277"/>
      <c r="V180" s="277"/>
    </row>
    <row r="181" spans="2:22" x14ac:dyDescent="0.25">
      <c r="B181" s="282" t="s">
        <v>6163</v>
      </c>
      <c r="C181" s="280"/>
      <c r="D181" s="280"/>
      <c r="E181" s="280"/>
      <c r="F181" s="280"/>
      <c r="G181" s="278" t="s">
        <v>3827</v>
      </c>
      <c r="H181" s="278"/>
      <c r="I181" s="278"/>
      <c r="J181" s="278"/>
      <c r="K181" s="278"/>
      <c r="L181" s="278"/>
      <c r="M181" s="278"/>
      <c r="N181" s="278"/>
      <c r="O181" s="280"/>
      <c r="P181" s="280"/>
      <c r="Q181" s="280"/>
      <c r="R181" s="277"/>
      <c r="S181" s="277"/>
      <c r="T181" s="277"/>
      <c r="U181" s="277"/>
      <c r="V181" s="277"/>
    </row>
    <row r="182" spans="2:22" x14ac:dyDescent="0.25">
      <c r="B182" s="282" t="s">
        <v>6164</v>
      </c>
      <c r="C182" s="280"/>
      <c r="D182" s="280"/>
      <c r="E182" s="280"/>
      <c r="F182" s="280"/>
      <c r="G182" s="278" t="s">
        <v>3830</v>
      </c>
      <c r="H182" s="278"/>
      <c r="I182" s="278"/>
      <c r="J182" s="278"/>
      <c r="K182" s="278"/>
      <c r="L182" s="278"/>
      <c r="M182" s="278"/>
      <c r="N182" s="278"/>
      <c r="O182" s="280"/>
      <c r="P182" s="280"/>
      <c r="Q182" s="280"/>
      <c r="R182" s="277"/>
      <c r="S182" s="277"/>
      <c r="T182" s="277"/>
      <c r="U182" s="277"/>
      <c r="V182" s="277"/>
    </row>
    <row r="183" spans="2:22" x14ac:dyDescent="0.25">
      <c r="B183" s="282" t="s">
        <v>6165</v>
      </c>
      <c r="C183" s="280"/>
      <c r="D183" s="280"/>
      <c r="E183" s="280"/>
      <c r="F183" s="280"/>
      <c r="G183" s="278" t="s">
        <v>3833</v>
      </c>
      <c r="H183" s="278"/>
      <c r="I183" s="278"/>
      <c r="J183" s="278"/>
      <c r="K183" s="278"/>
      <c r="L183" s="278"/>
      <c r="M183" s="278"/>
      <c r="N183" s="278"/>
      <c r="O183" s="280"/>
      <c r="P183" s="280"/>
      <c r="Q183" s="280"/>
      <c r="R183" s="277"/>
      <c r="S183" s="277"/>
      <c r="T183" s="277"/>
      <c r="U183" s="277"/>
      <c r="V183" s="277"/>
    </row>
    <row r="184" spans="2:22" x14ac:dyDescent="0.25">
      <c r="B184" s="282" t="s">
        <v>6166</v>
      </c>
      <c r="C184" s="280"/>
      <c r="D184" s="280"/>
      <c r="E184" s="280"/>
      <c r="F184" s="280"/>
      <c r="G184" s="278" t="s">
        <v>3836</v>
      </c>
      <c r="H184" s="278"/>
      <c r="I184" s="278"/>
      <c r="J184" s="278"/>
      <c r="K184" s="278"/>
      <c r="L184" s="278"/>
      <c r="M184" s="278"/>
      <c r="N184" s="278"/>
      <c r="O184" s="280"/>
      <c r="P184" s="280"/>
      <c r="Q184" s="280"/>
      <c r="R184" s="277"/>
      <c r="S184" s="277"/>
      <c r="T184" s="277"/>
      <c r="U184" s="277"/>
      <c r="V184" s="277"/>
    </row>
    <row r="185" spans="2:22" x14ac:dyDescent="0.25">
      <c r="B185" s="282" t="s">
        <v>6167</v>
      </c>
      <c r="C185" s="280"/>
      <c r="D185" s="280"/>
      <c r="E185" s="280"/>
      <c r="F185" s="280"/>
      <c r="G185" s="278" t="s">
        <v>3839</v>
      </c>
      <c r="H185" s="278"/>
      <c r="I185" s="278"/>
      <c r="J185" s="278"/>
      <c r="K185" s="278"/>
      <c r="L185" s="278"/>
      <c r="M185" s="278"/>
      <c r="N185" s="278"/>
      <c r="O185" s="280"/>
      <c r="P185" s="280"/>
      <c r="Q185" s="280"/>
      <c r="R185" s="277"/>
      <c r="S185" s="277"/>
      <c r="T185" s="277"/>
      <c r="U185" s="277"/>
      <c r="V185" s="277"/>
    </row>
    <row r="186" spans="2:22" x14ac:dyDescent="0.25">
      <c r="B186" s="282" t="s">
        <v>6168</v>
      </c>
      <c r="C186" s="280"/>
      <c r="D186" s="280"/>
      <c r="E186" s="280"/>
      <c r="F186" s="278" t="s">
        <v>3853</v>
      </c>
      <c r="G186" s="278"/>
      <c r="H186" s="278"/>
      <c r="I186" s="278"/>
      <c r="J186" s="278"/>
      <c r="K186" s="278"/>
      <c r="L186" s="278"/>
      <c r="M186" s="278"/>
      <c r="N186" s="278"/>
      <c r="O186" s="280"/>
      <c r="P186" s="280"/>
      <c r="Q186" s="280"/>
      <c r="R186" s="277"/>
      <c r="S186" s="277"/>
      <c r="T186" s="277"/>
      <c r="U186" s="277"/>
      <c r="V186" s="277"/>
    </row>
    <row r="187" spans="2:22" x14ac:dyDescent="0.25">
      <c r="B187" s="282" t="s">
        <v>6169</v>
      </c>
      <c r="C187" s="280"/>
      <c r="D187" s="280"/>
      <c r="E187" s="280"/>
      <c r="F187" s="278"/>
      <c r="G187" s="278" t="s">
        <v>3856</v>
      </c>
      <c r="H187" s="278"/>
      <c r="I187" s="278"/>
      <c r="J187" s="278"/>
      <c r="K187" s="278"/>
      <c r="L187" s="278"/>
      <c r="M187" s="278"/>
      <c r="N187" s="278"/>
      <c r="O187" s="280"/>
      <c r="P187" s="280"/>
      <c r="Q187" s="280"/>
      <c r="R187" s="277"/>
      <c r="S187" s="277"/>
      <c r="T187" s="277"/>
      <c r="U187" s="277"/>
      <c r="V187" s="277"/>
    </row>
    <row r="188" spans="2:22" x14ac:dyDescent="0.25">
      <c r="B188" s="282" t="s">
        <v>6170</v>
      </c>
      <c r="C188" s="280"/>
      <c r="D188" s="280"/>
      <c r="E188" s="280"/>
      <c r="F188" s="278"/>
      <c r="G188" s="278" t="s">
        <v>3860</v>
      </c>
      <c r="H188" s="278"/>
      <c r="I188" s="278"/>
      <c r="J188" s="278"/>
      <c r="K188" s="278"/>
      <c r="L188" s="278"/>
      <c r="M188" s="278"/>
      <c r="N188" s="278"/>
      <c r="O188" s="280"/>
      <c r="P188" s="280"/>
      <c r="Q188" s="280"/>
      <c r="R188" s="277"/>
      <c r="S188" s="277"/>
      <c r="T188" s="277"/>
      <c r="U188" s="277"/>
      <c r="V188" s="277"/>
    </row>
    <row r="189" spans="2:22" x14ac:dyDescent="0.25">
      <c r="B189" s="282" t="s">
        <v>6171</v>
      </c>
      <c r="C189" s="280"/>
      <c r="D189" s="280"/>
      <c r="E189" s="280"/>
      <c r="F189" s="278"/>
      <c r="G189" s="278" t="s">
        <v>3797</v>
      </c>
      <c r="H189" s="278"/>
      <c r="I189" s="278"/>
      <c r="J189" s="278"/>
      <c r="K189" s="278"/>
      <c r="L189" s="278"/>
      <c r="M189" s="278"/>
      <c r="N189" s="278"/>
      <c r="O189" s="280"/>
      <c r="P189" s="280"/>
      <c r="Q189" s="280"/>
      <c r="R189" s="277"/>
      <c r="S189" s="277"/>
      <c r="T189" s="277"/>
      <c r="U189" s="277"/>
      <c r="V189" s="277"/>
    </row>
    <row r="190" spans="2:22" x14ac:dyDescent="0.25">
      <c r="B190" s="282" t="s">
        <v>6172</v>
      </c>
      <c r="C190" s="280"/>
      <c r="D190" s="280"/>
      <c r="E190" s="280"/>
      <c r="F190" s="278" t="s">
        <v>3871</v>
      </c>
      <c r="G190" s="278"/>
      <c r="H190" s="278"/>
      <c r="I190" s="278"/>
      <c r="J190" s="278"/>
      <c r="K190" s="278"/>
      <c r="L190" s="278"/>
      <c r="M190" s="278"/>
      <c r="N190" s="278"/>
      <c r="O190" s="280"/>
      <c r="P190" s="280"/>
      <c r="Q190" s="280"/>
      <c r="R190" s="277"/>
      <c r="S190" s="277"/>
      <c r="T190" s="277"/>
      <c r="U190" s="277"/>
      <c r="V190" s="277"/>
    </row>
    <row r="191" spans="2:22" x14ac:dyDescent="0.25">
      <c r="B191" s="282" t="s">
        <v>6173</v>
      </c>
      <c r="C191" s="280"/>
      <c r="D191" s="280"/>
      <c r="E191" s="280"/>
      <c r="F191" s="278"/>
      <c r="G191" s="278" t="s">
        <v>2026</v>
      </c>
      <c r="H191" s="278"/>
      <c r="I191" s="278"/>
      <c r="J191" s="278"/>
      <c r="K191" s="278"/>
      <c r="L191" s="278"/>
      <c r="M191" s="278"/>
      <c r="N191" s="278"/>
      <c r="O191" s="280"/>
      <c r="P191" s="280"/>
      <c r="Q191" s="280"/>
      <c r="R191" s="277"/>
      <c r="S191" s="277"/>
      <c r="T191" s="277"/>
      <c r="U191" s="277"/>
      <c r="V191" s="277"/>
    </row>
    <row r="192" spans="2:22" x14ac:dyDescent="0.25">
      <c r="B192" s="282" t="s">
        <v>6174</v>
      </c>
      <c r="C192" s="280"/>
      <c r="D192" s="280"/>
      <c r="E192" s="280"/>
      <c r="F192" s="278"/>
      <c r="G192" s="278" t="s">
        <v>3876</v>
      </c>
      <c r="H192" s="278"/>
      <c r="I192" s="278"/>
      <c r="J192" s="278"/>
      <c r="K192" s="278"/>
      <c r="L192" s="278"/>
      <c r="M192" s="278"/>
      <c r="N192" s="278"/>
      <c r="O192" s="280"/>
      <c r="P192" s="280"/>
      <c r="Q192" s="280"/>
      <c r="R192" s="277"/>
      <c r="S192" s="277"/>
      <c r="T192" s="277"/>
      <c r="U192" s="277"/>
      <c r="V192" s="277"/>
    </row>
    <row r="193" spans="2:22" x14ac:dyDescent="0.25">
      <c r="B193" s="282" t="s">
        <v>6175</v>
      </c>
      <c r="C193" s="280"/>
      <c r="D193" s="280"/>
      <c r="E193" s="280"/>
      <c r="F193" s="278"/>
      <c r="G193" s="278" t="s">
        <v>3879</v>
      </c>
      <c r="H193" s="278"/>
      <c r="I193" s="278"/>
      <c r="J193" s="278"/>
      <c r="K193" s="278"/>
      <c r="L193" s="278"/>
      <c r="M193" s="278"/>
      <c r="N193" s="278"/>
      <c r="O193" s="280"/>
      <c r="P193" s="280"/>
      <c r="Q193" s="280"/>
      <c r="R193" s="277"/>
      <c r="S193" s="277"/>
      <c r="T193" s="277"/>
      <c r="U193" s="277"/>
      <c r="V193" s="277"/>
    </row>
    <row r="194" spans="2:22" x14ac:dyDescent="0.25">
      <c r="B194" s="282" t="s">
        <v>6176</v>
      </c>
      <c r="C194" s="280"/>
      <c r="D194" s="280"/>
      <c r="E194" s="278" t="s">
        <v>3726</v>
      </c>
      <c r="F194" s="278"/>
      <c r="G194" s="278"/>
      <c r="H194" s="278"/>
      <c r="I194" s="278"/>
      <c r="J194" s="278"/>
      <c r="K194" s="278"/>
      <c r="L194" s="278"/>
      <c r="M194" s="278"/>
      <c r="N194" s="278"/>
      <c r="O194" s="280"/>
      <c r="P194" s="280"/>
      <c r="Q194" s="280"/>
      <c r="R194" s="277"/>
      <c r="S194" s="277"/>
      <c r="T194" s="277"/>
      <c r="U194" s="277"/>
      <c r="V194" s="277"/>
    </row>
    <row r="195" spans="2:22" x14ac:dyDescent="0.25">
      <c r="B195" s="282" t="s">
        <v>6177</v>
      </c>
      <c r="C195" s="280"/>
      <c r="D195" s="280"/>
      <c r="E195" s="280"/>
      <c r="F195" s="278" t="s">
        <v>3761</v>
      </c>
      <c r="G195" s="278"/>
      <c r="H195" s="278"/>
      <c r="I195" s="278"/>
      <c r="J195" s="278"/>
      <c r="K195" s="278"/>
      <c r="L195" s="278"/>
      <c r="M195" s="278"/>
      <c r="N195" s="278"/>
      <c r="O195" s="280"/>
      <c r="P195" s="280"/>
      <c r="Q195" s="280"/>
      <c r="R195" s="277"/>
      <c r="S195" s="277"/>
      <c r="T195" s="277"/>
      <c r="U195" s="277"/>
      <c r="V195" s="277"/>
    </row>
    <row r="196" spans="2:22" x14ac:dyDescent="0.25">
      <c r="B196" s="282" t="s">
        <v>6178</v>
      </c>
      <c r="C196" s="280"/>
      <c r="D196" s="280"/>
      <c r="E196" s="280"/>
      <c r="F196" s="278" t="s">
        <v>3764</v>
      </c>
      <c r="G196" s="278"/>
      <c r="H196" s="278"/>
      <c r="I196" s="278"/>
      <c r="J196" s="278"/>
      <c r="K196" s="278"/>
      <c r="L196" s="278"/>
      <c r="M196" s="278"/>
      <c r="N196" s="278"/>
      <c r="O196" s="280"/>
      <c r="P196" s="280"/>
      <c r="Q196" s="280"/>
      <c r="R196" s="277"/>
      <c r="S196" s="277"/>
      <c r="T196" s="277"/>
      <c r="U196" s="277"/>
      <c r="V196" s="277"/>
    </row>
    <row r="197" spans="2:22" x14ac:dyDescent="0.25">
      <c r="B197" s="282" t="s">
        <v>6179</v>
      </c>
      <c r="C197" s="280"/>
      <c r="D197" s="280"/>
      <c r="E197" s="280"/>
      <c r="F197" s="278"/>
      <c r="G197" s="283" t="s">
        <v>3767</v>
      </c>
      <c r="H197" s="278"/>
      <c r="I197" s="278"/>
      <c r="J197" s="278"/>
      <c r="K197" s="278"/>
      <c r="L197" s="278"/>
      <c r="M197" s="278"/>
      <c r="N197" s="278"/>
      <c r="O197" s="280"/>
      <c r="P197" s="280"/>
      <c r="Q197" s="280"/>
      <c r="R197" s="277"/>
      <c r="S197" s="277"/>
      <c r="T197" s="277"/>
      <c r="U197" s="277"/>
      <c r="V197" s="277"/>
    </row>
    <row r="198" spans="2:22" x14ac:dyDescent="0.25">
      <c r="B198" s="282" t="s">
        <v>6180</v>
      </c>
      <c r="C198" s="280"/>
      <c r="D198" s="280"/>
      <c r="E198" s="280"/>
      <c r="F198" s="280"/>
      <c r="G198" s="283" t="s">
        <v>3776</v>
      </c>
      <c r="H198" s="278"/>
      <c r="I198" s="278"/>
      <c r="J198" s="278"/>
      <c r="K198" s="278"/>
      <c r="L198" s="278"/>
      <c r="M198" s="278"/>
      <c r="N198" s="278"/>
      <c r="O198" s="280"/>
      <c r="P198" s="280"/>
      <c r="Q198" s="280"/>
      <c r="R198" s="277"/>
      <c r="S198" s="277"/>
      <c r="T198" s="277"/>
      <c r="U198" s="277"/>
      <c r="V198" s="277"/>
    </row>
    <row r="199" spans="2:22" x14ac:dyDescent="0.25">
      <c r="B199" s="282" t="s">
        <v>6181</v>
      </c>
      <c r="C199" s="280"/>
      <c r="D199" s="280"/>
      <c r="E199" s="280"/>
      <c r="F199" s="280"/>
      <c r="G199" s="283" t="s">
        <v>3788</v>
      </c>
      <c r="H199" s="278"/>
      <c r="I199" s="278"/>
      <c r="J199" s="278"/>
      <c r="K199" s="278"/>
      <c r="L199" s="278"/>
      <c r="M199" s="278"/>
      <c r="N199" s="278"/>
      <c r="O199" s="280"/>
      <c r="P199" s="280"/>
      <c r="Q199" s="280"/>
      <c r="R199" s="277"/>
      <c r="S199" s="277"/>
      <c r="T199" s="277"/>
      <c r="U199" s="277"/>
      <c r="V199" s="277"/>
    </row>
    <row r="200" spans="2:22" x14ac:dyDescent="0.25">
      <c r="B200" s="282" t="s">
        <v>6182</v>
      </c>
      <c r="C200" s="280"/>
      <c r="D200" s="280"/>
      <c r="E200" s="280"/>
      <c r="F200" s="280"/>
      <c r="G200" s="283" t="s">
        <v>3791</v>
      </c>
      <c r="H200" s="278"/>
      <c r="I200" s="278"/>
      <c r="J200" s="278"/>
      <c r="K200" s="278"/>
      <c r="L200" s="278"/>
      <c r="M200" s="278"/>
      <c r="N200" s="278"/>
      <c r="O200" s="280"/>
      <c r="P200" s="280"/>
      <c r="Q200" s="280"/>
      <c r="R200" s="277"/>
      <c r="S200" s="277"/>
      <c r="T200" s="277"/>
      <c r="U200" s="277"/>
      <c r="V200" s="277"/>
    </row>
    <row r="201" spans="2:22" x14ac:dyDescent="0.25">
      <c r="B201" s="282" t="s">
        <v>6183</v>
      </c>
      <c r="C201" s="280"/>
      <c r="D201" s="280"/>
      <c r="E201" s="280"/>
      <c r="F201" s="280"/>
      <c r="G201" s="283" t="s">
        <v>3794</v>
      </c>
      <c r="H201" s="278"/>
      <c r="I201" s="278"/>
      <c r="J201" s="278"/>
      <c r="K201" s="278"/>
      <c r="L201" s="278"/>
      <c r="M201" s="278"/>
      <c r="N201" s="278"/>
      <c r="O201" s="280"/>
      <c r="P201" s="280"/>
      <c r="Q201" s="280"/>
      <c r="R201" s="277"/>
      <c r="S201" s="277"/>
      <c r="T201" s="277"/>
      <c r="U201" s="277"/>
      <c r="V201" s="277"/>
    </row>
    <row r="202" spans="2:22" x14ac:dyDescent="0.25">
      <c r="B202" s="282" t="s">
        <v>6184</v>
      </c>
      <c r="C202" s="280"/>
      <c r="D202" s="280"/>
      <c r="E202" s="280"/>
      <c r="F202" s="280"/>
      <c r="G202" s="283" t="s">
        <v>3797</v>
      </c>
      <c r="H202" s="278"/>
      <c r="I202" s="278"/>
      <c r="J202" s="278"/>
      <c r="K202" s="278"/>
      <c r="L202" s="278"/>
      <c r="M202" s="278"/>
      <c r="N202" s="278"/>
      <c r="O202" s="280"/>
      <c r="P202" s="280"/>
      <c r="Q202" s="280"/>
      <c r="R202" s="277"/>
      <c r="S202" s="277"/>
      <c r="T202" s="277"/>
      <c r="U202" s="277"/>
      <c r="V202" s="277"/>
    </row>
    <row r="203" spans="2:22" x14ac:dyDescent="0.25">
      <c r="B203" s="282" t="s">
        <v>6185</v>
      </c>
      <c r="C203" s="280"/>
      <c r="D203" s="280"/>
      <c r="E203" s="280"/>
      <c r="F203" s="280"/>
      <c r="G203" s="283" t="s">
        <v>3800</v>
      </c>
      <c r="H203" s="278"/>
      <c r="I203" s="278"/>
      <c r="J203" s="278"/>
      <c r="K203" s="278"/>
      <c r="L203" s="278"/>
      <c r="M203" s="278"/>
      <c r="N203" s="278"/>
      <c r="O203" s="280"/>
      <c r="P203" s="280"/>
      <c r="Q203" s="280"/>
      <c r="R203" s="277"/>
      <c r="S203" s="277"/>
      <c r="T203" s="277"/>
      <c r="U203" s="277"/>
      <c r="V203" s="277"/>
    </row>
    <row r="204" spans="2:22" x14ac:dyDescent="0.25">
      <c r="B204" s="282" t="s">
        <v>6186</v>
      </c>
      <c r="C204" s="280"/>
      <c r="D204" s="280"/>
      <c r="E204" s="278" t="s">
        <v>996</v>
      </c>
      <c r="F204" s="278"/>
      <c r="G204" s="278"/>
      <c r="H204" s="278"/>
      <c r="I204" s="278"/>
      <c r="J204" s="278"/>
      <c r="K204" s="278"/>
      <c r="L204" s="278"/>
      <c r="M204" s="278"/>
      <c r="N204" s="278"/>
      <c r="O204" s="280"/>
      <c r="P204" s="280"/>
      <c r="Q204" s="280"/>
      <c r="R204" s="277"/>
      <c r="S204" s="277"/>
      <c r="T204" s="277"/>
      <c r="U204" s="277"/>
      <c r="V204" s="277"/>
    </row>
    <row r="205" spans="2:22" x14ac:dyDescent="0.25">
      <c r="B205" s="282" t="s">
        <v>6187</v>
      </c>
      <c r="C205" s="280"/>
      <c r="D205" s="280"/>
      <c r="E205" s="278"/>
      <c r="F205" s="278" t="s">
        <v>3915</v>
      </c>
      <c r="G205" s="278"/>
      <c r="H205" s="278"/>
      <c r="I205" s="278"/>
      <c r="J205" s="278"/>
      <c r="K205" s="278"/>
      <c r="L205" s="278"/>
      <c r="M205" s="278"/>
      <c r="N205" s="278"/>
      <c r="O205" s="280"/>
      <c r="P205" s="280"/>
      <c r="Q205" s="280"/>
      <c r="R205" s="277"/>
      <c r="S205" s="277"/>
      <c r="T205" s="277"/>
      <c r="U205" s="277"/>
      <c r="V205" s="277"/>
    </row>
    <row r="206" spans="2:22" x14ac:dyDescent="0.25">
      <c r="B206" s="282" t="s">
        <v>6188</v>
      </c>
      <c r="C206" s="280"/>
      <c r="D206" s="280"/>
      <c r="E206" s="278"/>
      <c r="F206" s="278" t="s">
        <v>3925</v>
      </c>
      <c r="G206" s="278"/>
      <c r="H206" s="278"/>
      <c r="I206" s="278"/>
      <c r="J206" s="278"/>
      <c r="K206" s="278"/>
      <c r="L206" s="278"/>
      <c r="M206" s="278"/>
      <c r="N206" s="278"/>
      <c r="O206" s="280"/>
      <c r="P206" s="280"/>
      <c r="Q206" s="280"/>
      <c r="R206" s="277"/>
      <c r="S206" s="277"/>
      <c r="T206" s="277"/>
      <c r="U206" s="277"/>
      <c r="V206" s="277"/>
    </row>
    <row r="207" spans="2:22" x14ac:dyDescent="0.25">
      <c r="B207" s="282" t="s">
        <v>6189</v>
      </c>
      <c r="C207" s="280"/>
      <c r="D207" s="280"/>
      <c r="E207" s="278"/>
      <c r="F207" s="278"/>
      <c r="G207" s="278" t="s">
        <v>3928</v>
      </c>
      <c r="H207" s="278"/>
      <c r="I207" s="278"/>
      <c r="J207" s="278"/>
      <c r="K207" s="278"/>
      <c r="L207" s="278"/>
      <c r="M207" s="278"/>
      <c r="N207" s="278"/>
      <c r="O207" s="280"/>
      <c r="P207" s="280"/>
      <c r="Q207" s="280"/>
      <c r="R207" s="277"/>
      <c r="S207" s="277"/>
      <c r="T207" s="277"/>
      <c r="U207" s="277"/>
      <c r="V207" s="277"/>
    </row>
    <row r="208" spans="2:22" x14ac:dyDescent="0.25">
      <c r="B208" s="282" t="s">
        <v>6190</v>
      </c>
      <c r="C208" s="280"/>
      <c r="D208" s="280"/>
      <c r="E208" s="278"/>
      <c r="F208" s="278"/>
      <c r="G208" s="278" t="s">
        <v>3933</v>
      </c>
      <c r="H208" s="278"/>
      <c r="I208" s="278"/>
      <c r="J208" s="278"/>
      <c r="K208" s="278"/>
      <c r="L208" s="278"/>
      <c r="M208" s="278"/>
      <c r="N208" s="278"/>
      <c r="O208" s="280"/>
      <c r="P208" s="280"/>
      <c r="Q208" s="280"/>
      <c r="R208" s="277"/>
      <c r="S208" s="277"/>
      <c r="T208" s="277"/>
      <c r="U208" s="277"/>
      <c r="V208" s="277"/>
    </row>
    <row r="209" spans="2:22" x14ac:dyDescent="0.25">
      <c r="B209" s="282" t="s">
        <v>6191</v>
      </c>
      <c r="C209" s="280"/>
      <c r="D209" s="280"/>
      <c r="E209" s="278"/>
      <c r="F209" s="278"/>
      <c r="G209" s="278" t="s">
        <v>874</v>
      </c>
      <c r="H209" s="278"/>
      <c r="I209" s="278"/>
      <c r="J209" s="278"/>
      <c r="K209" s="278"/>
      <c r="L209" s="278"/>
      <c r="M209" s="278"/>
      <c r="N209" s="278"/>
      <c r="O209" s="280"/>
      <c r="P209" s="280"/>
      <c r="Q209" s="280"/>
      <c r="R209" s="277"/>
      <c r="S209" s="277"/>
      <c r="T209" s="277"/>
      <c r="U209" s="277"/>
      <c r="V209" s="277"/>
    </row>
    <row r="210" spans="2:22" x14ac:dyDescent="0.25">
      <c r="B210" s="282" t="s">
        <v>6192</v>
      </c>
      <c r="C210" s="280"/>
      <c r="D210" s="280"/>
      <c r="E210" s="278"/>
      <c r="F210" s="278"/>
      <c r="G210" s="278" t="s">
        <v>3032</v>
      </c>
      <c r="H210" s="278"/>
      <c r="I210" s="278"/>
      <c r="J210" s="278"/>
      <c r="K210" s="278"/>
      <c r="L210" s="278"/>
      <c r="M210" s="278"/>
      <c r="N210" s="278"/>
      <c r="O210" s="280"/>
      <c r="P210" s="280"/>
      <c r="Q210" s="280"/>
      <c r="R210" s="277"/>
      <c r="S210" s="277"/>
      <c r="T210" s="277"/>
      <c r="U210" s="277"/>
      <c r="V210" s="277"/>
    </row>
    <row r="211" spans="2:22" x14ac:dyDescent="0.25">
      <c r="B211" s="282" t="s">
        <v>6193</v>
      </c>
      <c r="C211" s="280"/>
      <c r="D211" s="280"/>
      <c r="E211" s="278"/>
      <c r="F211" s="278"/>
      <c r="G211" s="278" t="s">
        <v>3943</v>
      </c>
      <c r="H211" s="278"/>
      <c r="I211" s="278"/>
      <c r="J211" s="278"/>
      <c r="K211" s="278"/>
      <c r="L211" s="278"/>
      <c r="M211" s="278"/>
      <c r="N211" s="278"/>
      <c r="O211" s="280"/>
      <c r="P211" s="280"/>
      <c r="Q211" s="280"/>
      <c r="R211" s="277"/>
      <c r="S211" s="277"/>
      <c r="T211" s="277"/>
      <c r="U211" s="277"/>
      <c r="V211" s="277"/>
    </row>
    <row r="212" spans="2:22" x14ac:dyDescent="0.25">
      <c r="B212" s="282" t="s">
        <v>6194</v>
      </c>
      <c r="C212" s="280"/>
      <c r="D212" s="280"/>
      <c r="E212" s="278"/>
      <c r="F212" s="278" t="s">
        <v>3947</v>
      </c>
      <c r="G212" s="278"/>
      <c r="H212" s="278"/>
      <c r="I212" s="278"/>
      <c r="J212" s="278"/>
      <c r="K212" s="278"/>
      <c r="L212" s="278"/>
      <c r="M212" s="278"/>
      <c r="N212" s="278"/>
      <c r="O212" s="280"/>
      <c r="P212" s="280"/>
      <c r="Q212" s="280"/>
      <c r="R212" s="277"/>
      <c r="S212" s="277"/>
      <c r="T212" s="277"/>
      <c r="U212" s="277"/>
      <c r="V212" s="277"/>
    </row>
    <row r="213" spans="2:22" x14ac:dyDescent="0.25">
      <c r="B213" s="282" t="s">
        <v>6195</v>
      </c>
      <c r="C213" s="280"/>
      <c r="D213" s="280"/>
      <c r="E213" s="278"/>
      <c r="F213" s="278"/>
      <c r="G213" s="278" t="s">
        <v>3950</v>
      </c>
      <c r="H213" s="278"/>
      <c r="I213" s="278"/>
      <c r="J213" s="278"/>
      <c r="K213" s="278"/>
      <c r="L213" s="278"/>
      <c r="M213" s="278"/>
      <c r="N213" s="278"/>
      <c r="O213" s="280"/>
      <c r="P213" s="280"/>
      <c r="Q213" s="280"/>
      <c r="R213" s="277"/>
      <c r="S213" s="277"/>
      <c r="T213" s="277"/>
      <c r="U213" s="277"/>
      <c r="V213" s="277"/>
    </row>
    <row r="214" spans="2:22" x14ac:dyDescent="0.25">
      <c r="B214" s="282" t="s">
        <v>6196</v>
      </c>
      <c r="C214" s="280"/>
      <c r="D214" s="280"/>
      <c r="E214" s="278"/>
      <c r="F214" s="278"/>
      <c r="G214" s="278" t="s">
        <v>3928</v>
      </c>
      <c r="H214" s="278"/>
      <c r="I214" s="278"/>
      <c r="J214" s="278"/>
      <c r="K214" s="278"/>
      <c r="L214" s="278"/>
      <c r="M214" s="278"/>
      <c r="N214" s="278"/>
      <c r="O214" s="280"/>
      <c r="P214" s="280"/>
      <c r="Q214" s="280"/>
      <c r="R214" s="277"/>
      <c r="S214" s="277"/>
      <c r="T214" s="277"/>
      <c r="U214" s="277"/>
      <c r="V214" s="277"/>
    </row>
    <row r="215" spans="2:22" x14ac:dyDescent="0.25">
      <c r="B215" s="282" t="s">
        <v>6197</v>
      </c>
      <c r="C215" s="280"/>
      <c r="D215" s="280"/>
      <c r="E215" s="278"/>
      <c r="F215" s="278"/>
      <c r="G215" s="278" t="s">
        <v>3957</v>
      </c>
      <c r="H215" s="278"/>
      <c r="I215" s="278"/>
      <c r="J215" s="278"/>
      <c r="K215" s="278"/>
      <c r="L215" s="278"/>
      <c r="M215" s="278"/>
      <c r="N215" s="278"/>
      <c r="O215" s="280"/>
      <c r="P215" s="280"/>
      <c r="Q215" s="280"/>
      <c r="R215" s="277"/>
      <c r="S215" s="277"/>
      <c r="T215" s="277"/>
      <c r="U215" s="277"/>
      <c r="V215" s="277"/>
    </row>
    <row r="216" spans="2:22" x14ac:dyDescent="0.25">
      <c r="B216" s="282" t="s">
        <v>6198</v>
      </c>
      <c r="C216" s="280"/>
      <c r="D216" s="280"/>
      <c r="E216" s="278"/>
      <c r="F216" s="278"/>
      <c r="G216" s="278" t="s">
        <v>3960</v>
      </c>
      <c r="H216" s="278"/>
      <c r="I216" s="278"/>
      <c r="J216" s="278"/>
      <c r="K216" s="278"/>
      <c r="L216" s="278"/>
      <c r="M216" s="278"/>
      <c r="N216" s="278"/>
      <c r="O216" s="280"/>
      <c r="P216" s="280"/>
      <c r="Q216" s="280"/>
      <c r="R216" s="277"/>
      <c r="S216" s="277"/>
      <c r="T216" s="277"/>
      <c r="U216" s="277"/>
      <c r="V216" s="277"/>
    </row>
    <row r="217" spans="2:22" x14ac:dyDescent="0.25">
      <c r="B217" s="282" t="s">
        <v>6199</v>
      </c>
      <c r="C217" s="280"/>
      <c r="D217" s="280"/>
      <c r="E217" s="278"/>
      <c r="F217" s="278"/>
      <c r="G217" s="278" t="s">
        <v>3963</v>
      </c>
      <c r="H217" s="278"/>
      <c r="I217" s="278"/>
      <c r="J217" s="278"/>
      <c r="K217" s="278"/>
      <c r="L217" s="278"/>
      <c r="M217" s="278"/>
      <c r="N217" s="278"/>
      <c r="O217" s="280"/>
      <c r="P217" s="280"/>
      <c r="Q217" s="280"/>
      <c r="R217" s="277"/>
      <c r="S217" s="277"/>
      <c r="T217" s="277"/>
      <c r="U217" s="277"/>
      <c r="V217" s="277"/>
    </row>
    <row r="218" spans="2:22" x14ac:dyDescent="0.25">
      <c r="B218" s="282" t="s">
        <v>6200</v>
      </c>
      <c r="C218" s="280"/>
      <c r="D218" s="280"/>
      <c r="E218" s="278"/>
      <c r="F218" s="278"/>
      <c r="G218" s="278" t="s">
        <v>3966</v>
      </c>
      <c r="H218" s="278"/>
      <c r="I218" s="278"/>
      <c r="J218" s="278"/>
      <c r="K218" s="278"/>
      <c r="L218" s="278"/>
      <c r="M218" s="278"/>
      <c r="N218" s="278"/>
      <c r="O218" s="280"/>
      <c r="P218" s="280"/>
      <c r="Q218" s="280"/>
      <c r="R218" s="277"/>
      <c r="S218" s="277"/>
      <c r="T218" s="277"/>
      <c r="U218" s="277"/>
      <c r="V218" s="277"/>
    </row>
    <row r="219" spans="2:22" x14ac:dyDescent="0.25">
      <c r="B219" s="282" t="s">
        <v>6201</v>
      </c>
      <c r="C219" s="280"/>
      <c r="D219" s="280"/>
      <c r="E219" s="278"/>
      <c r="F219" s="278" t="s">
        <v>3970</v>
      </c>
      <c r="G219" s="278"/>
      <c r="H219" s="278"/>
      <c r="I219" s="278"/>
      <c r="J219" s="278"/>
      <c r="K219" s="278"/>
      <c r="L219" s="278"/>
      <c r="M219" s="278"/>
      <c r="N219" s="278"/>
      <c r="O219" s="280"/>
      <c r="P219" s="280"/>
      <c r="Q219" s="280"/>
      <c r="R219" s="277"/>
      <c r="S219" s="277"/>
      <c r="T219" s="277"/>
      <c r="U219" s="277"/>
      <c r="V219" s="277"/>
    </row>
    <row r="220" spans="2:22" x14ac:dyDescent="0.25">
      <c r="B220" s="282" t="s">
        <v>6202</v>
      </c>
      <c r="C220" s="280"/>
      <c r="D220" s="280"/>
      <c r="E220" s="278"/>
      <c r="F220" s="278" t="s">
        <v>3975</v>
      </c>
      <c r="G220" s="278"/>
      <c r="H220" s="278"/>
      <c r="I220" s="278"/>
      <c r="J220" s="278"/>
      <c r="K220" s="278"/>
      <c r="L220" s="278"/>
      <c r="M220" s="278"/>
      <c r="N220" s="278"/>
      <c r="O220" s="280"/>
      <c r="P220" s="280"/>
      <c r="Q220" s="280"/>
      <c r="R220" s="277"/>
      <c r="S220" s="277"/>
      <c r="T220" s="277"/>
      <c r="U220" s="277"/>
      <c r="V220" s="277"/>
    </row>
    <row r="221" spans="2:22" x14ac:dyDescent="0.25">
      <c r="B221" s="282" t="s">
        <v>6203</v>
      </c>
      <c r="C221" s="280"/>
      <c r="D221" s="280"/>
      <c r="E221" s="278"/>
      <c r="F221" s="278" t="s">
        <v>3980</v>
      </c>
      <c r="G221" s="278"/>
      <c r="H221" s="278"/>
      <c r="I221" s="278"/>
      <c r="J221" s="278"/>
      <c r="K221" s="278"/>
      <c r="L221" s="278"/>
      <c r="M221" s="278"/>
      <c r="N221" s="278"/>
      <c r="O221" s="280"/>
      <c r="P221" s="280"/>
      <c r="Q221" s="280"/>
      <c r="R221" s="277"/>
      <c r="S221" s="277"/>
      <c r="T221" s="277"/>
      <c r="U221" s="277"/>
      <c r="V221" s="277"/>
    </row>
    <row r="222" spans="2:22" x14ac:dyDescent="0.25">
      <c r="B222" s="282" t="s">
        <v>6204</v>
      </c>
      <c r="C222" s="280"/>
      <c r="D222" s="280"/>
      <c r="E222" s="278"/>
      <c r="F222" s="278" t="s">
        <v>3985</v>
      </c>
      <c r="G222" s="278"/>
      <c r="H222" s="278"/>
      <c r="I222" s="278"/>
      <c r="J222" s="278"/>
      <c r="K222" s="278"/>
      <c r="L222" s="278"/>
      <c r="M222" s="278"/>
      <c r="N222" s="278"/>
      <c r="O222" s="280"/>
      <c r="P222" s="280"/>
      <c r="Q222" s="280"/>
      <c r="R222" s="277"/>
      <c r="S222" s="277"/>
      <c r="T222" s="277"/>
      <c r="U222" s="277"/>
      <c r="V222" s="277"/>
    </row>
    <row r="223" spans="2:22" x14ac:dyDescent="0.25">
      <c r="B223" s="282" t="s">
        <v>6205</v>
      </c>
      <c r="C223" s="280"/>
      <c r="D223" s="280"/>
      <c r="E223" s="278"/>
      <c r="F223" s="278" t="s">
        <v>3990</v>
      </c>
      <c r="G223" s="278"/>
      <c r="H223" s="278"/>
      <c r="I223" s="278"/>
      <c r="J223" s="278"/>
      <c r="K223" s="278"/>
      <c r="L223" s="278"/>
      <c r="M223" s="278"/>
      <c r="N223" s="278"/>
      <c r="O223" s="280"/>
      <c r="P223" s="280"/>
      <c r="Q223" s="280"/>
      <c r="R223" s="277"/>
      <c r="S223" s="277"/>
      <c r="T223" s="277"/>
      <c r="U223" s="277"/>
      <c r="V223" s="277"/>
    </row>
    <row r="224" spans="2:22" x14ac:dyDescent="0.25">
      <c r="B224" s="282" t="s">
        <v>6206</v>
      </c>
      <c r="C224" s="280"/>
      <c r="D224" s="280"/>
      <c r="E224" s="278"/>
      <c r="F224" s="278" t="s">
        <v>3995</v>
      </c>
      <c r="G224" s="278"/>
      <c r="H224" s="278"/>
      <c r="I224" s="278"/>
      <c r="J224" s="278"/>
      <c r="K224" s="278"/>
      <c r="L224" s="278"/>
      <c r="M224" s="278"/>
      <c r="N224" s="278"/>
      <c r="O224" s="280"/>
      <c r="P224" s="280"/>
      <c r="Q224" s="280"/>
      <c r="R224" s="277"/>
      <c r="S224" s="277"/>
      <c r="T224" s="277"/>
      <c r="U224" s="277"/>
      <c r="V224" s="277"/>
    </row>
    <row r="225" spans="2:22" x14ac:dyDescent="0.25">
      <c r="B225" s="282" t="s">
        <v>6207</v>
      </c>
      <c r="C225" s="280"/>
      <c r="D225" s="280"/>
      <c r="E225" s="278"/>
      <c r="F225" s="278" t="s">
        <v>4000</v>
      </c>
      <c r="G225" s="278"/>
      <c r="H225" s="278"/>
      <c r="I225" s="278"/>
      <c r="J225" s="278"/>
      <c r="K225" s="278"/>
      <c r="L225" s="278"/>
      <c r="M225" s="278"/>
      <c r="N225" s="278"/>
      <c r="O225" s="280"/>
      <c r="P225" s="280"/>
      <c r="Q225" s="280"/>
      <c r="R225" s="277"/>
      <c r="S225" s="277"/>
      <c r="T225" s="277"/>
      <c r="U225" s="277"/>
      <c r="V225" s="277"/>
    </row>
    <row r="226" spans="2:22" x14ac:dyDescent="0.25">
      <c r="B226" s="282" t="s">
        <v>6208</v>
      </c>
      <c r="C226" s="280"/>
      <c r="D226" s="280"/>
      <c r="E226" s="285"/>
      <c r="F226" s="285" t="s">
        <v>4005</v>
      </c>
      <c r="G226" s="285"/>
      <c r="H226" s="285"/>
      <c r="I226" s="285"/>
      <c r="J226" s="285"/>
      <c r="K226" s="285"/>
      <c r="L226" s="285"/>
      <c r="M226" s="285"/>
      <c r="N226" s="285"/>
      <c r="O226" s="280"/>
      <c r="P226" s="280"/>
      <c r="Q226" s="280"/>
      <c r="R226" s="277"/>
      <c r="S226" s="277"/>
      <c r="T226" s="277"/>
      <c r="U226" s="277"/>
      <c r="V226" s="277"/>
    </row>
    <row r="227" spans="2:22" x14ac:dyDescent="0.25">
      <c r="B227" s="282" t="s">
        <v>6209</v>
      </c>
      <c r="C227" s="280"/>
      <c r="D227" s="280"/>
      <c r="E227" s="278"/>
      <c r="F227" s="278" t="s">
        <v>4009</v>
      </c>
      <c r="G227" s="278"/>
      <c r="H227" s="278"/>
      <c r="I227" s="278"/>
      <c r="J227" s="278"/>
      <c r="K227" s="278"/>
      <c r="L227" s="278"/>
      <c r="M227" s="278"/>
      <c r="N227" s="278"/>
      <c r="O227" s="280"/>
      <c r="P227" s="280"/>
      <c r="Q227" s="280"/>
      <c r="R227" s="277"/>
      <c r="S227" s="277"/>
      <c r="T227" s="277"/>
      <c r="U227" s="277"/>
      <c r="V227" s="277"/>
    </row>
    <row r="228" spans="2:22" x14ac:dyDescent="0.25">
      <c r="B228" s="282" t="s">
        <v>6210</v>
      </c>
      <c r="C228" s="280"/>
      <c r="D228" s="280"/>
      <c r="E228" s="278"/>
      <c r="F228" s="278" t="s">
        <v>3960</v>
      </c>
      <c r="G228" s="278"/>
      <c r="H228" s="278"/>
      <c r="I228" s="278"/>
      <c r="J228" s="278"/>
      <c r="K228" s="278"/>
      <c r="L228" s="278"/>
      <c r="M228" s="278"/>
      <c r="N228" s="278"/>
      <c r="O228" s="280"/>
      <c r="P228" s="280"/>
      <c r="Q228" s="280"/>
      <c r="R228" s="277"/>
      <c r="S228" s="277"/>
      <c r="T228" s="277"/>
      <c r="U228" s="277"/>
      <c r="V228" s="277"/>
    </row>
    <row r="229" spans="2:22" x14ac:dyDescent="0.25">
      <c r="B229" s="282" t="s">
        <v>6211</v>
      </c>
      <c r="C229" s="280"/>
      <c r="D229" s="280"/>
      <c r="E229" s="278"/>
      <c r="F229" s="278"/>
      <c r="G229" s="278" t="s">
        <v>4016</v>
      </c>
      <c r="H229" s="278"/>
      <c r="I229" s="278"/>
      <c r="J229" s="278"/>
      <c r="K229" s="278"/>
      <c r="L229" s="278"/>
      <c r="M229" s="278"/>
      <c r="N229" s="278"/>
      <c r="O229" s="280"/>
      <c r="P229" s="280"/>
      <c r="Q229" s="280"/>
      <c r="R229" s="277"/>
      <c r="S229" s="277"/>
      <c r="T229" s="277"/>
      <c r="U229" s="277"/>
      <c r="V229" s="277"/>
    </row>
    <row r="230" spans="2:22" x14ac:dyDescent="0.25">
      <c r="B230" s="282" t="s">
        <v>6212</v>
      </c>
      <c r="C230" s="280"/>
      <c r="D230" s="280"/>
      <c r="E230" s="278"/>
      <c r="F230" s="278"/>
      <c r="G230" s="278" t="s">
        <v>4021</v>
      </c>
      <c r="H230" s="278"/>
      <c r="I230" s="278"/>
      <c r="J230" s="278"/>
      <c r="K230" s="278"/>
      <c r="L230" s="278"/>
      <c r="M230" s="278"/>
      <c r="N230" s="278"/>
      <c r="O230" s="280"/>
      <c r="P230" s="280"/>
      <c r="Q230" s="280"/>
      <c r="R230" s="277"/>
      <c r="S230" s="277"/>
      <c r="T230" s="277"/>
      <c r="U230" s="277"/>
      <c r="V230" s="277"/>
    </row>
    <row r="231" spans="2:22" x14ac:dyDescent="0.25">
      <c r="B231" s="282" t="s">
        <v>6213</v>
      </c>
      <c r="C231" s="280"/>
      <c r="D231" s="280"/>
      <c r="E231" s="278"/>
      <c r="F231" s="278" t="s">
        <v>4025</v>
      </c>
      <c r="G231" s="278"/>
      <c r="H231" s="278"/>
      <c r="I231" s="278"/>
      <c r="J231" s="278"/>
      <c r="K231" s="278"/>
      <c r="L231" s="278"/>
      <c r="M231" s="278"/>
      <c r="N231" s="278"/>
      <c r="O231" s="280"/>
      <c r="P231" s="280"/>
      <c r="Q231" s="280"/>
      <c r="R231" s="277"/>
      <c r="S231" s="277"/>
      <c r="T231" s="277"/>
      <c r="U231" s="277"/>
      <c r="V231" s="277"/>
    </row>
    <row r="232" spans="2:22" x14ac:dyDescent="0.25">
      <c r="B232" s="282" t="s">
        <v>6214</v>
      </c>
      <c r="C232" s="280"/>
      <c r="D232" s="280"/>
      <c r="E232" s="278"/>
      <c r="F232" s="278"/>
      <c r="G232" s="278" t="s">
        <v>4028</v>
      </c>
      <c r="H232" s="278"/>
      <c r="I232" s="278"/>
      <c r="J232" s="278"/>
      <c r="K232" s="278"/>
      <c r="L232" s="278"/>
      <c r="M232" s="278"/>
      <c r="N232" s="278"/>
      <c r="O232" s="280"/>
      <c r="P232" s="280"/>
      <c r="Q232" s="280"/>
      <c r="R232" s="277"/>
      <c r="S232" s="277"/>
      <c r="T232" s="277"/>
      <c r="U232" s="277"/>
      <c r="V232" s="277"/>
    </row>
    <row r="233" spans="2:22" x14ac:dyDescent="0.25">
      <c r="B233" s="282" t="s">
        <v>6215</v>
      </c>
      <c r="C233" s="280"/>
      <c r="D233" s="280"/>
      <c r="E233" s="278"/>
      <c r="F233" s="278"/>
      <c r="G233" s="278" t="s">
        <v>4033</v>
      </c>
      <c r="H233" s="278"/>
      <c r="I233" s="278"/>
      <c r="J233" s="278"/>
      <c r="K233" s="278"/>
      <c r="L233" s="278"/>
      <c r="M233" s="278"/>
      <c r="N233" s="278"/>
      <c r="O233" s="280"/>
      <c r="P233" s="280"/>
      <c r="Q233" s="280"/>
      <c r="R233" s="277"/>
      <c r="S233" s="277"/>
      <c r="T233" s="277"/>
      <c r="U233" s="277"/>
      <c r="V233" s="277"/>
    </row>
    <row r="234" spans="2:22" x14ac:dyDescent="0.25">
      <c r="B234" s="282" t="s">
        <v>6216</v>
      </c>
      <c r="C234" s="280"/>
      <c r="D234" s="280"/>
      <c r="E234" s="278"/>
      <c r="F234" s="278" t="s">
        <v>3943</v>
      </c>
      <c r="G234" s="278"/>
      <c r="H234" s="278"/>
      <c r="I234" s="278"/>
      <c r="J234" s="278"/>
      <c r="K234" s="278"/>
      <c r="L234" s="278"/>
      <c r="M234" s="278"/>
      <c r="N234" s="278"/>
      <c r="O234" s="280"/>
      <c r="P234" s="280"/>
      <c r="Q234" s="280"/>
      <c r="R234" s="277"/>
      <c r="S234" s="277"/>
      <c r="T234" s="277"/>
      <c r="U234" s="277"/>
      <c r="V234" s="277"/>
    </row>
    <row r="235" spans="2:22" x14ac:dyDescent="0.25">
      <c r="B235" s="282" t="s">
        <v>6217</v>
      </c>
      <c r="C235" s="280"/>
      <c r="D235" s="280"/>
      <c r="E235" s="278"/>
      <c r="F235" s="283"/>
      <c r="G235" s="278" t="s">
        <v>3950</v>
      </c>
      <c r="H235" s="278"/>
      <c r="I235" s="278"/>
      <c r="J235" s="278"/>
      <c r="K235" s="278"/>
      <c r="L235" s="278"/>
      <c r="M235" s="278"/>
      <c r="N235" s="278"/>
      <c r="O235" s="280"/>
      <c r="P235" s="280"/>
      <c r="Q235" s="280"/>
      <c r="R235" s="277"/>
      <c r="S235" s="277"/>
      <c r="T235" s="277"/>
      <c r="U235" s="277"/>
      <c r="V235" s="277"/>
    </row>
    <row r="236" spans="2:22" x14ac:dyDescent="0.25">
      <c r="B236" s="282" t="s">
        <v>6218</v>
      </c>
      <c r="C236" s="280"/>
      <c r="D236" s="280"/>
      <c r="E236" s="278"/>
      <c r="F236" s="278"/>
      <c r="G236" s="278" t="s">
        <v>4041</v>
      </c>
      <c r="H236" s="278"/>
      <c r="I236" s="278"/>
      <c r="J236" s="278"/>
      <c r="K236" s="278"/>
      <c r="L236" s="278"/>
      <c r="M236" s="278"/>
      <c r="N236" s="278"/>
      <c r="O236" s="280"/>
      <c r="P236" s="280"/>
      <c r="Q236" s="280"/>
      <c r="R236" s="277"/>
      <c r="S236" s="277"/>
      <c r="T236" s="277"/>
      <c r="U236" s="277"/>
      <c r="V236" s="277"/>
    </row>
    <row r="237" spans="2:22" x14ac:dyDescent="0.25">
      <c r="B237" s="282" t="s">
        <v>6219</v>
      </c>
      <c r="C237" s="280"/>
      <c r="D237" s="280"/>
      <c r="E237" s="278"/>
      <c r="F237" s="278"/>
      <c r="G237" s="278" t="s">
        <v>3957</v>
      </c>
      <c r="H237" s="278"/>
      <c r="I237" s="278"/>
      <c r="J237" s="278"/>
      <c r="K237" s="278"/>
      <c r="L237" s="278"/>
      <c r="M237" s="278"/>
      <c r="N237" s="278"/>
      <c r="O237" s="280"/>
      <c r="P237" s="280"/>
      <c r="Q237" s="280"/>
      <c r="R237" s="277"/>
      <c r="S237" s="277"/>
      <c r="T237" s="277"/>
      <c r="U237" s="277"/>
      <c r="V237" s="277"/>
    </row>
    <row r="238" spans="2:22" x14ac:dyDescent="0.25">
      <c r="B238" s="282" t="s">
        <v>6220</v>
      </c>
      <c r="C238" s="280"/>
      <c r="D238" s="280"/>
      <c r="E238" s="278"/>
      <c r="F238" s="278"/>
      <c r="G238" s="278" t="s">
        <v>4046</v>
      </c>
      <c r="H238" s="278"/>
      <c r="I238" s="278"/>
      <c r="J238" s="278"/>
      <c r="K238" s="278"/>
      <c r="L238" s="278"/>
      <c r="M238" s="278"/>
      <c r="N238" s="278"/>
      <c r="O238" s="280"/>
      <c r="P238" s="280"/>
      <c r="Q238" s="280"/>
      <c r="R238" s="277"/>
      <c r="S238" s="277"/>
      <c r="T238" s="277"/>
      <c r="U238" s="277"/>
      <c r="V238" s="277"/>
    </row>
    <row r="239" spans="2:22" x14ac:dyDescent="0.25">
      <c r="B239" s="282" t="s">
        <v>6221</v>
      </c>
      <c r="C239" s="280"/>
      <c r="D239" s="280"/>
      <c r="E239" s="278"/>
      <c r="F239" s="278"/>
      <c r="G239" s="278" t="s">
        <v>4049</v>
      </c>
      <c r="H239" s="278"/>
      <c r="I239" s="278"/>
      <c r="J239" s="278"/>
      <c r="K239" s="278"/>
      <c r="L239" s="278"/>
      <c r="M239" s="278"/>
      <c r="N239" s="278"/>
      <c r="O239" s="280"/>
      <c r="P239" s="280"/>
      <c r="Q239" s="280"/>
      <c r="R239" s="277"/>
      <c r="S239" s="277"/>
      <c r="T239" s="277"/>
      <c r="U239" s="277"/>
      <c r="V239" s="277"/>
    </row>
    <row r="240" spans="2:22" x14ac:dyDescent="0.25">
      <c r="B240" s="282" t="s">
        <v>6222</v>
      </c>
      <c r="C240" s="280"/>
      <c r="D240" s="280"/>
      <c r="E240" s="278"/>
      <c r="F240" s="278" t="s">
        <v>4052</v>
      </c>
      <c r="G240" s="278"/>
      <c r="H240" s="278"/>
      <c r="I240" s="278"/>
      <c r="J240" s="278"/>
      <c r="K240" s="278"/>
      <c r="L240" s="278"/>
      <c r="M240" s="278"/>
      <c r="N240" s="278"/>
      <c r="O240" s="280"/>
      <c r="P240" s="280"/>
      <c r="Q240" s="280"/>
      <c r="R240" s="277"/>
      <c r="S240" s="277"/>
      <c r="T240" s="277"/>
      <c r="U240" s="277"/>
      <c r="V240" s="277"/>
    </row>
    <row r="241" spans="2:22" x14ac:dyDescent="0.25">
      <c r="B241" s="282" t="s">
        <v>6223</v>
      </c>
      <c r="C241" s="280"/>
      <c r="D241" s="280"/>
      <c r="E241" s="280"/>
      <c r="F241" s="278" t="s">
        <v>4059</v>
      </c>
      <c r="G241" s="278"/>
      <c r="H241" s="278"/>
      <c r="I241" s="278"/>
      <c r="J241" s="278"/>
      <c r="K241" s="278"/>
      <c r="L241" s="278"/>
      <c r="M241" s="278"/>
      <c r="N241" s="278"/>
      <c r="O241" s="280"/>
      <c r="P241" s="280"/>
      <c r="Q241" s="280"/>
      <c r="R241" s="277"/>
      <c r="S241" s="277"/>
      <c r="T241" s="277"/>
      <c r="U241" s="277"/>
      <c r="V241" s="277"/>
    </row>
    <row r="242" spans="2:22" x14ac:dyDescent="0.25">
      <c r="B242" s="282" t="s">
        <v>6224</v>
      </c>
      <c r="C242" s="280"/>
      <c r="D242" s="280"/>
      <c r="E242" s="280"/>
      <c r="F242" s="278" t="s">
        <v>4064</v>
      </c>
      <c r="G242" s="278"/>
      <c r="H242" s="278"/>
      <c r="I242" s="278"/>
      <c r="J242" s="278"/>
      <c r="K242" s="278"/>
      <c r="L242" s="278"/>
      <c r="M242" s="278"/>
      <c r="N242" s="278"/>
      <c r="O242" s="280"/>
      <c r="P242" s="280"/>
      <c r="Q242" s="280"/>
      <c r="R242" s="277"/>
      <c r="S242" s="277"/>
      <c r="T242" s="277"/>
      <c r="U242" s="277"/>
      <c r="V242" s="277"/>
    </row>
    <row r="243" spans="2:22" x14ac:dyDescent="0.25">
      <c r="B243" s="276"/>
    </row>
    <row r="244" spans="2:22" x14ac:dyDescent="0.25">
      <c r="B244" s="276"/>
    </row>
    <row r="245" spans="2:22" x14ac:dyDescent="0.25">
      <c r="B245" s="276"/>
    </row>
    <row r="246" spans="2:22" x14ac:dyDescent="0.25">
      <c r="B246" s="276"/>
    </row>
    <row r="247" spans="2:22" x14ac:dyDescent="0.25">
      <c r="B247" s="276"/>
    </row>
    <row r="248" spans="2:22" x14ac:dyDescent="0.25">
      <c r="B248" s="276"/>
    </row>
    <row r="249" spans="2:22" x14ac:dyDescent="0.25">
      <c r="B249" s="276"/>
    </row>
    <row r="250" spans="2:22" x14ac:dyDescent="0.25">
      <c r="B250" s="276"/>
    </row>
    <row r="251" spans="2:22" x14ac:dyDescent="0.25">
      <c r="B251" s="276"/>
    </row>
    <row r="252" spans="2:22" x14ac:dyDescent="0.25">
      <c r="B252" s="276"/>
    </row>
    <row r="253" spans="2:22" x14ac:dyDescent="0.25">
      <c r="B253" s="276"/>
    </row>
    <row r="254" spans="2:22" x14ac:dyDescent="0.25">
      <c r="B254" s="276"/>
    </row>
    <row r="255" spans="2:22" x14ac:dyDescent="0.25">
      <c r="B255" s="276"/>
    </row>
    <row r="256" spans="2:22" x14ac:dyDescent="0.25">
      <c r="B256" s="276"/>
    </row>
    <row r="257" spans="2:2" x14ac:dyDescent="0.25">
      <c r="B257" s="276"/>
    </row>
    <row r="258" spans="2:2" x14ac:dyDescent="0.25">
      <c r="B258" s="276"/>
    </row>
    <row r="259" spans="2:2" x14ac:dyDescent="0.25">
      <c r="B259" s="276"/>
    </row>
    <row r="260" spans="2:2" x14ac:dyDescent="0.25">
      <c r="B260" s="276"/>
    </row>
    <row r="261" spans="2:2" x14ac:dyDescent="0.25">
      <c r="B261" s="276"/>
    </row>
    <row r="262" spans="2:2" x14ac:dyDescent="0.25">
      <c r="B262" s="276"/>
    </row>
    <row r="263" spans="2:2" x14ac:dyDescent="0.25">
      <c r="B263" s="276"/>
    </row>
    <row r="264" spans="2:2" x14ac:dyDescent="0.25">
      <c r="B264" s="276"/>
    </row>
    <row r="265" spans="2:2" x14ac:dyDescent="0.25">
      <c r="B265" s="276"/>
    </row>
    <row r="266" spans="2:2" x14ac:dyDescent="0.25">
      <c r="B266" s="276"/>
    </row>
    <row r="267" spans="2:2" x14ac:dyDescent="0.25">
      <c r="B267" s="276"/>
    </row>
    <row r="268" spans="2:2" x14ac:dyDescent="0.25">
      <c r="B268" s="276"/>
    </row>
    <row r="269" spans="2:2" x14ac:dyDescent="0.25">
      <c r="B269" s="276"/>
    </row>
    <row r="270" spans="2:2" x14ac:dyDescent="0.25">
      <c r="B270" s="276"/>
    </row>
    <row r="271" spans="2:2" x14ac:dyDescent="0.25">
      <c r="B271" s="276"/>
    </row>
    <row r="272" spans="2:2" x14ac:dyDescent="0.25">
      <c r="B272" s="276"/>
    </row>
    <row r="273" spans="2:2" x14ac:dyDescent="0.25">
      <c r="B273" s="276"/>
    </row>
    <row r="274" spans="2:2" x14ac:dyDescent="0.25">
      <c r="B274" s="276"/>
    </row>
    <row r="275" spans="2:2" x14ac:dyDescent="0.25">
      <c r="B275" s="276"/>
    </row>
    <row r="276" spans="2:2" x14ac:dyDescent="0.25">
      <c r="B276" s="276"/>
    </row>
    <row r="277" spans="2:2" x14ac:dyDescent="0.25">
      <c r="B277" s="276"/>
    </row>
    <row r="278" spans="2:2" x14ac:dyDescent="0.25">
      <c r="B278" s="276"/>
    </row>
    <row r="279" spans="2:2" x14ac:dyDescent="0.25">
      <c r="B279" s="276"/>
    </row>
  </sheetData>
  <mergeCells count="2">
    <mergeCell ref="A1:P1"/>
    <mergeCell ref="A2:P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workbookViewId="0">
      <selection activeCell="C15" sqref="C15"/>
    </sheetView>
  </sheetViews>
  <sheetFormatPr defaultRowHeight="15" x14ac:dyDescent="0.25"/>
  <cols>
    <col min="1" max="1" width="42.42578125" customWidth="1"/>
    <col min="2" max="2" width="50.85546875" customWidth="1"/>
    <col min="3" max="3" width="15" customWidth="1"/>
    <col min="4" max="4" width="14.7109375" customWidth="1"/>
    <col min="5" max="5" width="13.7109375" customWidth="1"/>
  </cols>
  <sheetData>
    <row r="1" spans="1:8" ht="21" x14ac:dyDescent="0.35">
      <c r="A1" s="681" t="s">
        <v>5780</v>
      </c>
      <c r="B1" s="681"/>
      <c r="C1" s="681"/>
      <c r="D1" s="681"/>
      <c r="E1" s="681"/>
      <c r="F1" s="681"/>
      <c r="G1" s="681"/>
      <c r="H1" s="681"/>
    </row>
    <row r="2" spans="1:8" x14ac:dyDescent="0.25">
      <c r="A2" s="683" t="s">
        <v>6298</v>
      </c>
      <c r="B2" s="683"/>
      <c r="C2" s="683"/>
      <c r="D2" s="683"/>
      <c r="E2" s="683"/>
      <c r="F2" s="683"/>
      <c r="G2" s="683"/>
      <c r="H2" s="683"/>
    </row>
    <row r="5" spans="1:8" ht="30" x14ac:dyDescent="0.25">
      <c r="C5" s="305" t="s">
        <v>6316</v>
      </c>
      <c r="D5" s="289" t="s">
        <v>6241</v>
      </c>
      <c r="E5" s="289" t="s">
        <v>6308</v>
      </c>
    </row>
    <row r="7" spans="1:8" x14ac:dyDescent="0.25">
      <c r="A7" t="s">
        <v>6299</v>
      </c>
      <c r="B7" t="s">
        <v>6300</v>
      </c>
      <c r="C7" s="290">
        <v>6189947.29</v>
      </c>
      <c r="D7" s="290">
        <v>268380</v>
      </c>
    </row>
    <row r="8" spans="1:8" x14ac:dyDescent="0.25">
      <c r="A8" t="s">
        <v>6301</v>
      </c>
      <c r="B8" t="s">
        <v>6302</v>
      </c>
      <c r="C8" s="290">
        <v>2656297</v>
      </c>
      <c r="D8" s="290">
        <v>881853</v>
      </c>
    </row>
    <row r="9" spans="1:8" x14ac:dyDescent="0.25">
      <c r="A9" t="s">
        <v>6303</v>
      </c>
      <c r="B9" t="s">
        <v>6302</v>
      </c>
      <c r="C9" s="290">
        <v>2784216.79</v>
      </c>
      <c r="D9" s="290">
        <v>396998</v>
      </c>
    </row>
    <row r="10" spans="1:8" x14ac:dyDescent="0.25">
      <c r="A10" t="s">
        <v>6299</v>
      </c>
      <c r="B10" t="s">
        <v>6304</v>
      </c>
      <c r="C10" s="290">
        <v>1837694.89</v>
      </c>
      <c r="D10" s="290">
        <v>876112</v>
      </c>
    </row>
    <row r="11" spans="1:8" x14ac:dyDescent="0.25">
      <c r="A11" t="s">
        <v>6299</v>
      </c>
      <c r="B11" t="s">
        <v>6305</v>
      </c>
      <c r="C11" s="290">
        <v>5961839</v>
      </c>
      <c r="D11" s="290">
        <v>818989</v>
      </c>
    </row>
    <row r="12" spans="1:8" x14ac:dyDescent="0.25">
      <c r="A12" t="s">
        <v>6299</v>
      </c>
      <c r="B12" t="s">
        <v>6306</v>
      </c>
      <c r="C12" s="290">
        <v>2399700</v>
      </c>
      <c r="D12" s="290">
        <f>2399700-19000+950</f>
        <v>2381650</v>
      </c>
    </row>
    <row r="13" spans="1:8" x14ac:dyDescent="0.25">
      <c r="A13" t="s">
        <v>6299</v>
      </c>
      <c r="B13" t="s">
        <v>6307</v>
      </c>
      <c r="C13" s="290">
        <v>4000000</v>
      </c>
      <c r="D13" s="290">
        <v>1604568</v>
      </c>
    </row>
    <row r="14" spans="1:8" x14ac:dyDescent="0.25">
      <c r="B14" t="s">
        <v>6318</v>
      </c>
      <c r="C14" s="558">
        <f>C15*5/100</f>
        <v>1291484.7485</v>
      </c>
      <c r="D14" s="290">
        <v>380450</v>
      </c>
    </row>
    <row r="15" spans="1:8" ht="15.75" thickBot="1" x14ac:dyDescent="0.3">
      <c r="C15" s="295">
        <f>SUM(C7:C13)</f>
        <v>25829694.969999999</v>
      </c>
      <c r="D15" s="295">
        <f>SUM(D7:D14)</f>
        <v>7609000</v>
      </c>
    </row>
    <row r="16" spans="1:8" ht="15.75" thickTop="1" x14ac:dyDescent="0.25">
      <c r="C16" s="306"/>
      <c r="D16" s="306"/>
    </row>
    <row r="17" spans="1:5" x14ac:dyDescent="0.25">
      <c r="B17" t="s">
        <v>6318</v>
      </c>
      <c r="C17" s="290">
        <v>389500</v>
      </c>
      <c r="D17" s="306"/>
      <c r="E17" s="290">
        <v>389500</v>
      </c>
    </row>
    <row r="18" spans="1:5" x14ac:dyDescent="0.25">
      <c r="A18" t="s">
        <v>6309</v>
      </c>
      <c r="B18" t="s">
        <v>6317</v>
      </c>
      <c r="C18" s="290">
        <v>232614.14</v>
      </c>
      <c r="D18" s="290"/>
      <c r="E18" s="290">
        <v>232614.14</v>
      </c>
    </row>
    <row r="19" spans="1:5" x14ac:dyDescent="0.25">
      <c r="A19" t="s">
        <v>6309</v>
      </c>
      <c r="B19" t="s">
        <v>6310</v>
      </c>
      <c r="C19" s="290">
        <v>3713276</v>
      </c>
      <c r="D19" s="290"/>
      <c r="E19" s="290">
        <v>1600075</v>
      </c>
    </row>
    <row r="20" spans="1:5" ht="30" x14ac:dyDescent="0.25">
      <c r="A20" s="304" t="s">
        <v>6311</v>
      </c>
      <c r="B20" t="s">
        <v>6312</v>
      </c>
      <c r="C20" s="290">
        <v>2313696.3499999996</v>
      </c>
      <c r="D20" s="290"/>
      <c r="E20" s="290">
        <v>1360554</v>
      </c>
    </row>
    <row r="21" spans="1:5" x14ac:dyDescent="0.25">
      <c r="A21" t="s">
        <v>6313</v>
      </c>
      <c r="B21" t="s">
        <v>6314</v>
      </c>
      <c r="C21" s="290">
        <v>4035597.53</v>
      </c>
      <c r="D21" s="290"/>
      <c r="E21" s="290">
        <v>998401</v>
      </c>
    </row>
    <row r="22" spans="1:5" x14ac:dyDescent="0.25">
      <c r="A22" t="s">
        <v>6303</v>
      </c>
      <c r="B22" t="s">
        <v>6315</v>
      </c>
      <c r="C22" s="290">
        <v>6478014.5899999999</v>
      </c>
      <c r="D22" s="290"/>
      <c r="E22" s="290">
        <v>3264559</v>
      </c>
    </row>
    <row r="23" spans="1:5" ht="15.75" thickBot="1" x14ac:dyDescent="0.3">
      <c r="C23" s="295">
        <f>SUM(C18:C22)</f>
        <v>16773198.609999999</v>
      </c>
      <c r="D23" s="290"/>
      <c r="E23" s="295">
        <f>SUM(E18:E22)</f>
        <v>7456203.1400000006</v>
      </c>
    </row>
    <row r="24" spans="1:5" ht="15.75" thickTop="1" x14ac:dyDescent="0.25">
      <c r="C24" s="290"/>
      <c r="D24" s="290"/>
    </row>
    <row r="25" spans="1:5" x14ac:dyDescent="0.25">
      <c r="C25" s="290"/>
      <c r="D25" s="290"/>
    </row>
    <row r="26" spans="1:5" x14ac:dyDescent="0.25">
      <c r="C26" s="290"/>
      <c r="D26" s="290"/>
    </row>
    <row r="27" spans="1:5" x14ac:dyDescent="0.25">
      <c r="C27" s="290"/>
      <c r="D27" s="290"/>
    </row>
    <row r="28" spans="1:5" x14ac:dyDescent="0.25">
      <c r="C28" s="290"/>
      <c r="D28" s="290"/>
    </row>
    <row r="29" spans="1:5" x14ac:dyDescent="0.25">
      <c r="C29" s="290"/>
      <c r="D29" s="290"/>
    </row>
    <row r="30" spans="1:5" x14ac:dyDescent="0.25">
      <c r="C30" s="290"/>
    </row>
    <row r="31" spans="1:5" x14ac:dyDescent="0.25">
      <c r="C31" s="290"/>
    </row>
    <row r="32" spans="1:5" x14ac:dyDescent="0.25">
      <c r="C32" s="290"/>
    </row>
  </sheetData>
  <mergeCells count="2">
    <mergeCell ref="A1:H1"/>
    <mergeCell ref="A2:H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Z116"/>
  <sheetViews>
    <sheetView topLeftCell="K91" zoomScale="85" zoomScaleNormal="85" workbookViewId="0">
      <selection activeCell="N115" sqref="N115"/>
    </sheetView>
  </sheetViews>
  <sheetFormatPr defaultRowHeight="15" x14ac:dyDescent="0.25"/>
  <cols>
    <col min="1" max="2" width="27.42578125" customWidth="1"/>
    <col min="3" max="3" width="34.85546875" customWidth="1"/>
    <col min="4" max="4" width="39.42578125" customWidth="1"/>
    <col min="5" max="5" width="56.5703125" customWidth="1"/>
    <col min="6" max="7" width="30.7109375" customWidth="1"/>
    <col min="8" max="10" width="38" customWidth="1"/>
    <col min="11" max="11" width="106.5703125" customWidth="1"/>
    <col min="12" max="12" width="33.42578125" customWidth="1"/>
    <col min="13" max="13" width="36" customWidth="1"/>
    <col min="14" max="15" width="15.28515625" customWidth="1"/>
    <col min="16" max="16" width="15.140625" customWidth="1"/>
    <col min="17" max="17" width="34.85546875" customWidth="1"/>
    <col min="18" max="18" width="34.140625" customWidth="1"/>
    <col min="19" max="19" width="34.28515625" customWidth="1"/>
    <col min="20" max="20" width="26.7109375" customWidth="1"/>
    <col min="21" max="21" width="30.85546875" customWidth="1"/>
    <col min="22" max="22" width="31.42578125" customWidth="1"/>
  </cols>
  <sheetData>
    <row r="1" spans="1:26" ht="21" x14ac:dyDescent="0.35">
      <c r="K1" s="681" t="s">
        <v>5780</v>
      </c>
      <c r="L1" s="681"/>
      <c r="M1" s="681"/>
      <c r="N1" s="681"/>
      <c r="O1" s="681"/>
      <c r="P1" s="681"/>
      <c r="Q1" s="681"/>
      <c r="R1" s="681"/>
      <c r="S1" s="681"/>
      <c r="T1" s="681"/>
      <c r="U1" s="681"/>
      <c r="V1" s="681"/>
      <c r="W1" s="681"/>
      <c r="X1" s="681"/>
      <c r="Y1" s="681"/>
      <c r="Z1" s="681"/>
    </row>
    <row r="2" spans="1:26" ht="18.75" x14ac:dyDescent="0.3">
      <c r="K2" s="682" t="s">
        <v>6539</v>
      </c>
      <c r="L2" s="682"/>
      <c r="M2" s="682"/>
      <c r="N2" s="682"/>
      <c r="O2" s="682"/>
      <c r="P2" s="682"/>
      <c r="Q2" s="682"/>
      <c r="R2" s="682"/>
      <c r="S2" s="682"/>
      <c r="T2" s="682"/>
      <c r="U2" s="682"/>
      <c r="V2" s="682"/>
      <c r="W2" s="682"/>
      <c r="X2" s="682"/>
      <c r="Y2" s="682"/>
      <c r="Z2" s="682"/>
    </row>
    <row r="3" spans="1:26" ht="18.75" x14ac:dyDescent="0.3">
      <c r="K3" s="684" t="s">
        <v>6540</v>
      </c>
      <c r="L3" s="684"/>
      <c r="M3" s="684"/>
      <c r="N3" s="684"/>
      <c r="O3" s="684"/>
      <c r="P3" s="684"/>
      <c r="Q3" s="684"/>
      <c r="R3" s="684"/>
      <c r="S3" s="684"/>
      <c r="T3" s="684"/>
      <c r="U3" s="684"/>
      <c r="V3" s="684"/>
      <c r="W3" s="684"/>
      <c r="X3" s="684"/>
      <c r="Y3" s="684"/>
      <c r="Z3" s="684"/>
    </row>
    <row r="5" spans="1:26" ht="15.75" x14ac:dyDescent="0.25">
      <c r="A5" s="556" t="s">
        <v>6852</v>
      </c>
      <c r="B5" s="556" t="s">
        <v>6853</v>
      </c>
      <c r="C5" s="556" t="s">
        <v>6854</v>
      </c>
      <c r="D5" s="557" t="s">
        <v>6846</v>
      </c>
      <c r="E5" s="556" t="s">
        <v>6855</v>
      </c>
      <c r="F5" s="556" t="s">
        <v>6856</v>
      </c>
      <c r="G5" s="556" t="s">
        <v>6857</v>
      </c>
      <c r="H5" s="556" t="s">
        <v>6858</v>
      </c>
      <c r="I5" s="556" t="s">
        <v>6859</v>
      </c>
      <c r="J5" s="556" t="s">
        <v>6860</v>
      </c>
      <c r="K5" s="289" t="s">
        <v>6848</v>
      </c>
      <c r="L5" s="289" t="s">
        <v>6289</v>
      </c>
      <c r="M5" s="288" t="s">
        <v>653</v>
      </c>
      <c r="N5" s="288" t="s">
        <v>6241</v>
      </c>
      <c r="O5" s="288" t="s">
        <v>6308</v>
      </c>
      <c r="P5" s="288" t="s">
        <v>6319</v>
      </c>
      <c r="Q5" s="556" t="s">
        <v>6839</v>
      </c>
      <c r="R5" s="556" t="s">
        <v>6840</v>
      </c>
      <c r="S5" s="556" t="s">
        <v>6841</v>
      </c>
      <c r="T5" s="556" t="s">
        <v>6842</v>
      </c>
      <c r="U5" s="556" t="s">
        <v>6843</v>
      </c>
      <c r="V5" s="556" t="s">
        <v>6844</v>
      </c>
    </row>
    <row r="6" spans="1:26" x14ac:dyDescent="0.25">
      <c r="A6" t="s">
        <v>6849</v>
      </c>
      <c r="B6" t="s">
        <v>6851</v>
      </c>
      <c r="C6" t="s">
        <v>6850</v>
      </c>
      <c r="D6" t="s">
        <v>6861</v>
      </c>
      <c r="E6" t="s">
        <v>6800</v>
      </c>
      <c r="F6" t="s">
        <v>6801</v>
      </c>
      <c r="G6" t="s">
        <v>794</v>
      </c>
      <c r="H6" t="s">
        <v>1085</v>
      </c>
      <c r="I6" t="s">
        <v>6847</v>
      </c>
      <c r="J6" t="s">
        <v>1086</v>
      </c>
    </row>
    <row r="7" spans="1:26" ht="19.5" thickBot="1" x14ac:dyDescent="0.35">
      <c r="A7" t="s">
        <v>6849</v>
      </c>
      <c r="B7" t="s">
        <v>6851</v>
      </c>
      <c r="C7" t="s">
        <v>6850</v>
      </c>
      <c r="D7" t="s">
        <v>6861</v>
      </c>
      <c r="E7" t="s">
        <v>6800</v>
      </c>
      <c r="F7" t="s">
        <v>6801</v>
      </c>
      <c r="G7" t="s">
        <v>794</v>
      </c>
      <c r="H7" t="s">
        <v>1085</v>
      </c>
      <c r="I7" t="s">
        <v>6847</v>
      </c>
      <c r="J7" t="s">
        <v>1086</v>
      </c>
      <c r="K7" s="296" t="s">
        <v>6456</v>
      </c>
      <c r="L7" t="s">
        <v>6157</v>
      </c>
      <c r="M7" t="s">
        <v>2712</v>
      </c>
      <c r="N7" s="293">
        <f>N9+N18+N23+N30</f>
        <v>21355000</v>
      </c>
      <c r="O7" s="293">
        <f>O9+O18+O23+O30</f>
        <v>22849853</v>
      </c>
      <c r="P7" s="293">
        <f>P9+P18+P23+P30+1</f>
        <v>24449324.710000001</v>
      </c>
      <c r="Q7" t="s">
        <v>6346</v>
      </c>
      <c r="R7" t="s">
        <v>6347</v>
      </c>
      <c r="S7" t="s">
        <v>6348</v>
      </c>
      <c r="T7" t="s">
        <v>4368</v>
      </c>
      <c r="U7" t="s">
        <v>6845</v>
      </c>
      <c r="V7" t="s">
        <v>4367</v>
      </c>
    </row>
    <row r="8" spans="1:26" ht="19.5" thickTop="1" thickBot="1" x14ac:dyDescent="0.3">
      <c r="A8" t="s">
        <v>6849</v>
      </c>
      <c r="B8" t="s">
        <v>6851</v>
      </c>
      <c r="C8" t="s">
        <v>6850</v>
      </c>
      <c r="D8" t="s">
        <v>6861</v>
      </c>
      <c r="E8" t="s">
        <v>6800</v>
      </c>
      <c r="F8" t="s">
        <v>6801</v>
      </c>
      <c r="G8" t="s">
        <v>794</v>
      </c>
      <c r="H8" t="s">
        <v>1085</v>
      </c>
      <c r="I8" t="s">
        <v>6847</v>
      </c>
      <c r="J8" t="s">
        <v>1086</v>
      </c>
      <c r="K8" s="287"/>
      <c r="N8" s="293"/>
      <c r="O8" s="293"/>
      <c r="P8" s="293"/>
      <c r="Q8" t="s">
        <v>6346</v>
      </c>
      <c r="R8" t="s">
        <v>6347</v>
      </c>
      <c r="S8" t="s">
        <v>6348</v>
      </c>
      <c r="T8" t="s">
        <v>4368</v>
      </c>
      <c r="U8" t="s">
        <v>6845</v>
      </c>
      <c r="V8" t="s">
        <v>4367</v>
      </c>
    </row>
    <row r="9" spans="1:26" ht="20.25" thickTop="1" thickBot="1" x14ac:dyDescent="0.35">
      <c r="A9" t="s">
        <v>6849</v>
      </c>
      <c r="B9" t="s">
        <v>6851</v>
      </c>
      <c r="C9" t="s">
        <v>6850</v>
      </c>
      <c r="D9" t="s">
        <v>6861</v>
      </c>
      <c r="E9" t="s">
        <v>6800</v>
      </c>
      <c r="F9" t="s">
        <v>6801</v>
      </c>
      <c r="G9" t="s">
        <v>794</v>
      </c>
      <c r="H9" t="s">
        <v>1085</v>
      </c>
      <c r="I9" t="s">
        <v>6847</v>
      </c>
      <c r="J9" t="s">
        <v>1086</v>
      </c>
      <c r="K9" s="296" t="s">
        <v>6538</v>
      </c>
      <c r="L9" t="s">
        <v>6426</v>
      </c>
      <c r="M9" t="s">
        <v>931</v>
      </c>
      <c r="N9" s="410">
        <f>SUM(N10:N16)</f>
        <v>13412900</v>
      </c>
      <c r="O9" s="410">
        <f>SUM(O10:O16)</f>
        <v>14351803</v>
      </c>
      <c r="P9" s="410">
        <f>SUM(P10:P16)</f>
        <v>15356425.210000001</v>
      </c>
      <c r="Q9" t="s">
        <v>6346</v>
      </c>
      <c r="R9" t="s">
        <v>6347</v>
      </c>
      <c r="S9" t="s">
        <v>6348</v>
      </c>
      <c r="T9" t="s">
        <v>4368</v>
      </c>
      <c r="U9" t="s">
        <v>6845</v>
      </c>
      <c r="V9" t="s">
        <v>4367</v>
      </c>
    </row>
    <row r="10" spans="1:26" ht="16.5" thickTop="1" x14ac:dyDescent="0.25">
      <c r="A10" t="s">
        <v>6849</v>
      </c>
      <c r="B10" t="s">
        <v>6851</v>
      </c>
      <c r="C10" t="s">
        <v>6850</v>
      </c>
      <c r="D10" t="s">
        <v>6861</v>
      </c>
      <c r="E10" t="s">
        <v>6800</v>
      </c>
      <c r="F10" t="s">
        <v>6801</v>
      </c>
      <c r="G10" t="s">
        <v>794</v>
      </c>
      <c r="H10" t="s">
        <v>1085</v>
      </c>
      <c r="I10" t="s">
        <v>6847</v>
      </c>
      <c r="J10" t="s">
        <v>1086</v>
      </c>
      <c r="K10" s="2" t="s">
        <v>6838</v>
      </c>
      <c r="L10" t="s">
        <v>5997</v>
      </c>
      <c r="M10" t="s">
        <v>2654</v>
      </c>
      <c r="N10" s="536">
        <v>-491100</v>
      </c>
      <c r="O10" s="290">
        <f t="shared" ref="O10:O16" si="0">N10+(N10*7/100)</f>
        <v>-525477</v>
      </c>
      <c r="P10" s="406">
        <f>O10+(O10*7/100)-3-1</f>
        <v>-562264.39</v>
      </c>
      <c r="Q10" t="s">
        <v>6346</v>
      </c>
      <c r="R10" t="s">
        <v>6347</v>
      </c>
      <c r="S10" t="s">
        <v>6348</v>
      </c>
      <c r="T10" t="s">
        <v>4368</v>
      </c>
      <c r="U10" t="s">
        <v>6845</v>
      </c>
      <c r="V10" t="s">
        <v>4367</v>
      </c>
    </row>
    <row r="11" spans="1:26" ht="15.75" x14ac:dyDescent="0.25">
      <c r="A11" t="s">
        <v>6849</v>
      </c>
      <c r="B11" t="s">
        <v>6851</v>
      </c>
      <c r="C11" t="s">
        <v>6850</v>
      </c>
      <c r="D11" t="s">
        <v>6861</v>
      </c>
      <c r="E11" t="s">
        <v>6800</v>
      </c>
      <c r="F11" t="s">
        <v>6801</v>
      </c>
      <c r="G11" t="s">
        <v>794</v>
      </c>
      <c r="H11" t="s">
        <v>1085</v>
      </c>
      <c r="I11" t="s">
        <v>6847</v>
      </c>
      <c r="J11" t="s">
        <v>1086</v>
      </c>
      <c r="K11" s="2" t="s">
        <v>6427</v>
      </c>
      <c r="L11" t="s">
        <v>6438</v>
      </c>
      <c r="M11" t="s">
        <v>2788</v>
      </c>
      <c r="N11" s="536">
        <v>92000</v>
      </c>
      <c r="O11" s="290">
        <f t="shared" si="0"/>
        <v>98440</v>
      </c>
      <c r="P11" s="406">
        <f>O11+(O11*7/100)-3+2</f>
        <v>105329.8</v>
      </c>
      <c r="Q11" t="s">
        <v>6346</v>
      </c>
      <c r="R11" t="s">
        <v>6347</v>
      </c>
      <c r="S11" t="s">
        <v>6348</v>
      </c>
      <c r="T11" t="s">
        <v>4368</v>
      </c>
      <c r="U11" t="s">
        <v>6845</v>
      </c>
      <c r="V11" t="s">
        <v>4367</v>
      </c>
    </row>
    <row r="12" spans="1:26" ht="15.75" x14ac:dyDescent="0.25">
      <c r="A12" t="s">
        <v>6849</v>
      </c>
      <c r="B12" t="s">
        <v>6851</v>
      </c>
      <c r="C12" t="s">
        <v>6850</v>
      </c>
      <c r="D12" t="s">
        <v>6861</v>
      </c>
      <c r="E12" t="s">
        <v>6800</v>
      </c>
      <c r="F12" t="s">
        <v>6801</v>
      </c>
      <c r="G12" t="s">
        <v>794</v>
      </c>
      <c r="H12" t="s">
        <v>1085</v>
      </c>
      <c r="I12" t="s">
        <v>6847</v>
      </c>
      <c r="J12" t="s">
        <v>1086</v>
      </c>
      <c r="K12" s="2" t="s">
        <v>6432</v>
      </c>
      <c r="L12" t="s">
        <v>6437</v>
      </c>
      <c r="M12" t="s">
        <v>3497</v>
      </c>
      <c r="N12" s="536">
        <v>100000</v>
      </c>
      <c r="O12" s="290">
        <f t="shared" si="0"/>
        <v>107000</v>
      </c>
      <c r="P12" s="290">
        <f>O12+(O12*7/100)-3+3</f>
        <v>114490</v>
      </c>
      <c r="Q12" t="s">
        <v>6346</v>
      </c>
      <c r="R12" t="s">
        <v>6347</v>
      </c>
      <c r="S12" t="s">
        <v>6348</v>
      </c>
      <c r="T12" t="s">
        <v>4368</v>
      </c>
      <c r="U12" t="s">
        <v>6845</v>
      </c>
      <c r="V12" t="s">
        <v>4367</v>
      </c>
    </row>
    <row r="13" spans="1:26" ht="15.75" x14ac:dyDescent="0.25">
      <c r="A13" t="s">
        <v>6849</v>
      </c>
      <c r="B13" t="s">
        <v>6851</v>
      </c>
      <c r="C13" t="s">
        <v>6850</v>
      </c>
      <c r="D13" t="s">
        <v>6861</v>
      </c>
      <c r="E13" t="s">
        <v>6800</v>
      </c>
      <c r="F13" t="s">
        <v>6801</v>
      </c>
      <c r="G13" t="s">
        <v>794</v>
      </c>
      <c r="H13" t="s">
        <v>1085</v>
      </c>
      <c r="I13" t="s">
        <v>6847</v>
      </c>
      <c r="J13" t="s">
        <v>1086</v>
      </c>
      <c r="K13" s="2" t="s">
        <v>6431</v>
      </c>
      <c r="L13" t="s">
        <v>6436</v>
      </c>
      <c r="M13" t="s">
        <v>3506</v>
      </c>
      <c r="N13" s="536">
        <v>12000</v>
      </c>
      <c r="O13" s="290">
        <f t="shared" si="0"/>
        <v>12840</v>
      </c>
      <c r="P13" s="406">
        <f>O13+(O13*7/100)-3+4</f>
        <v>13739.8</v>
      </c>
      <c r="Q13" t="s">
        <v>6346</v>
      </c>
      <c r="R13" t="s">
        <v>6347</v>
      </c>
      <c r="S13" t="s">
        <v>6348</v>
      </c>
      <c r="T13" t="s">
        <v>4368</v>
      </c>
      <c r="U13" t="s">
        <v>6845</v>
      </c>
      <c r="V13" t="s">
        <v>4367</v>
      </c>
    </row>
    <row r="14" spans="1:26" ht="15.75" x14ac:dyDescent="0.25">
      <c r="A14" t="s">
        <v>6849</v>
      </c>
      <c r="B14" t="s">
        <v>6851</v>
      </c>
      <c r="C14" t="s">
        <v>6850</v>
      </c>
      <c r="D14" t="s">
        <v>6861</v>
      </c>
      <c r="E14" t="s">
        <v>6800</v>
      </c>
      <c r="F14" t="s">
        <v>6801</v>
      </c>
      <c r="G14" t="s">
        <v>794</v>
      </c>
      <c r="H14" t="s">
        <v>1085</v>
      </c>
      <c r="I14" t="s">
        <v>6847</v>
      </c>
      <c r="J14" t="s">
        <v>1086</v>
      </c>
      <c r="K14" s="2" t="s">
        <v>6428</v>
      </c>
      <c r="L14" t="s">
        <v>6435</v>
      </c>
      <c r="M14" t="s">
        <v>3554</v>
      </c>
      <c r="N14" s="536">
        <v>5600000</v>
      </c>
      <c r="O14" s="290">
        <f t="shared" si="0"/>
        <v>5992000</v>
      </c>
      <c r="P14" s="290">
        <f>O14+(O14*7/100)-3+3</f>
        <v>6411440</v>
      </c>
      <c r="Q14" t="s">
        <v>6346</v>
      </c>
      <c r="R14" t="s">
        <v>6347</v>
      </c>
      <c r="S14" t="s">
        <v>6348</v>
      </c>
      <c r="T14" t="s">
        <v>4368</v>
      </c>
      <c r="U14" t="s">
        <v>6845</v>
      </c>
      <c r="V14" t="s">
        <v>4367</v>
      </c>
    </row>
    <row r="15" spans="1:26" ht="15.75" x14ac:dyDescent="0.25">
      <c r="A15" t="s">
        <v>6849</v>
      </c>
      <c r="B15" t="s">
        <v>6851</v>
      </c>
      <c r="C15" t="s">
        <v>6850</v>
      </c>
      <c r="D15" t="s">
        <v>6861</v>
      </c>
      <c r="E15" t="s">
        <v>6800</v>
      </c>
      <c r="F15" t="s">
        <v>6801</v>
      </c>
      <c r="G15" t="s">
        <v>794</v>
      </c>
      <c r="H15" t="s">
        <v>1085</v>
      </c>
      <c r="I15" t="s">
        <v>6847</v>
      </c>
      <c r="J15" t="s">
        <v>1086</v>
      </c>
      <c r="K15" s="2" t="s">
        <v>6429</v>
      </c>
      <c r="L15" t="s">
        <v>6433</v>
      </c>
      <c r="M15" t="s">
        <v>3547</v>
      </c>
      <c r="N15" s="536">
        <v>5200000</v>
      </c>
      <c r="O15" s="290">
        <f t="shared" si="0"/>
        <v>5564000</v>
      </c>
      <c r="P15" s="290">
        <f>O15+(O15*7/100)-3+3</f>
        <v>5953480</v>
      </c>
      <c r="Q15" t="s">
        <v>6346</v>
      </c>
      <c r="R15" t="s">
        <v>6347</v>
      </c>
      <c r="S15" t="s">
        <v>6348</v>
      </c>
      <c r="T15" t="s">
        <v>4368</v>
      </c>
      <c r="U15" t="s">
        <v>6845</v>
      </c>
      <c r="V15" t="s">
        <v>4367</v>
      </c>
    </row>
    <row r="16" spans="1:26" ht="15.75" x14ac:dyDescent="0.25">
      <c r="A16" t="s">
        <v>6849</v>
      </c>
      <c r="B16" t="s">
        <v>6851</v>
      </c>
      <c r="C16" t="s">
        <v>6850</v>
      </c>
      <c r="D16" t="s">
        <v>6861</v>
      </c>
      <c r="E16" t="s">
        <v>6800</v>
      </c>
      <c r="F16" t="s">
        <v>6801</v>
      </c>
      <c r="G16" t="s">
        <v>794</v>
      </c>
      <c r="H16" t="s">
        <v>1085</v>
      </c>
      <c r="I16" t="s">
        <v>6847</v>
      </c>
      <c r="J16" t="s">
        <v>1086</v>
      </c>
      <c r="K16" s="2" t="s">
        <v>6430</v>
      </c>
      <c r="L16" t="s">
        <v>6434</v>
      </c>
      <c r="M16" t="s">
        <v>3614</v>
      </c>
      <c r="N16" s="536">
        <v>2900000</v>
      </c>
      <c r="O16" s="290">
        <f t="shared" si="0"/>
        <v>3103000</v>
      </c>
      <c r="P16" s="290">
        <f>O16+(O16*7/100)-3+3</f>
        <v>3320210</v>
      </c>
      <c r="Q16" t="s">
        <v>6346</v>
      </c>
      <c r="R16" t="s">
        <v>6347</v>
      </c>
      <c r="S16" t="s">
        <v>6348</v>
      </c>
      <c r="T16" t="s">
        <v>4368</v>
      </c>
      <c r="U16" t="s">
        <v>6845</v>
      </c>
      <c r="V16" t="s">
        <v>4367</v>
      </c>
    </row>
    <row r="17" spans="1:22" ht="15.75" x14ac:dyDescent="0.25">
      <c r="A17" t="s">
        <v>6849</v>
      </c>
      <c r="B17" t="s">
        <v>6851</v>
      </c>
      <c r="C17" t="s">
        <v>6850</v>
      </c>
      <c r="D17" t="s">
        <v>6861</v>
      </c>
      <c r="E17" t="s">
        <v>6800</v>
      </c>
      <c r="F17" t="s">
        <v>6801</v>
      </c>
      <c r="G17" t="s">
        <v>794</v>
      </c>
      <c r="H17" t="s">
        <v>1085</v>
      </c>
      <c r="I17" t="s">
        <v>6847</v>
      </c>
      <c r="J17" t="s">
        <v>1086</v>
      </c>
      <c r="N17" s="291"/>
      <c r="O17" s="290"/>
      <c r="P17" s="290"/>
      <c r="Q17" t="s">
        <v>6346</v>
      </c>
      <c r="R17" t="s">
        <v>6347</v>
      </c>
      <c r="S17" t="s">
        <v>6348</v>
      </c>
      <c r="T17" t="s">
        <v>4368</v>
      </c>
      <c r="U17" t="s">
        <v>6845</v>
      </c>
      <c r="V17" t="s">
        <v>4367</v>
      </c>
    </row>
    <row r="18" spans="1:22" ht="19.5" thickBot="1" x14ac:dyDescent="0.35">
      <c r="A18" t="s">
        <v>6849</v>
      </c>
      <c r="B18" t="s">
        <v>6851</v>
      </c>
      <c r="C18" t="s">
        <v>6850</v>
      </c>
      <c r="D18" t="s">
        <v>6861</v>
      </c>
      <c r="E18" t="s">
        <v>6800</v>
      </c>
      <c r="F18" t="s">
        <v>6801</v>
      </c>
      <c r="G18" t="s">
        <v>794</v>
      </c>
      <c r="H18" t="s">
        <v>1085</v>
      </c>
      <c r="I18" t="s">
        <v>6847</v>
      </c>
      <c r="J18" t="s">
        <v>1086</v>
      </c>
      <c r="K18" s="296" t="s">
        <v>6538</v>
      </c>
      <c r="L18" t="s">
        <v>6426</v>
      </c>
      <c r="M18" t="s">
        <v>931</v>
      </c>
      <c r="N18" s="410">
        <f>SUM(N19:N21)</f>
        <v>1479400</v>
      </c>
      <c r="O18" s="410">
        <f>SUM(O19:O21)</f>
        <v>1582960</v>
      </c>
      <c r="P18" s="410">
        <f>SUM(P19:P21)</f>
        <v>1693749.2000000002</v>
      </c>
      <c r="Q18" t="s">
        <v>6346</v>
      </c>
      <c r="R18" t="s">
        <v>6347</v>
      </c>
      <c r="S18" t="s">
        <v>6348</v>
      </c>
      <c r="T18" t="s">
        <v>4368</v>
      </c>
      <c r="U18" t="s">
        <v>6845</v>
      </c>
      <c r="V18" t="s">
        <v>4367</v>
      </c>
    </row>
    <row r="19" spans="1:22" ht="16.5" thickTop="1" x14ac:dyDescent="0.25">
      <c r="A19" t="s">
        <v>6849</v>
      </c>
      <c r="B19" t="s">
        <v>6851</v>
      </c>
      <c r="C19" t="s">
        <v>6850</v>
      </c>
      <c r="D19" t="s">
        <v>6861</v>
      </c>
      <c r="E19" t="s">
        <v>6800</v>
      </c>
      <c r="F19" t="s">
        <v>6801</v>
      </c>
      <c r="G19" t="s">
        <v>794</v>
      </c>
      <c r="H19" t="s">
        <v>1085</v>
      </c>
      <c r="I19" t="s">
        <v>6847</v>
      </c>
      <c r="J19" t="s">
        <v>1086</v>
      </c>
      <c r="K19" s="2" t="s">
        <v>6838</v>
      </c>
      <c r="L19" t="s">
        <v>5997</v>
      </c>
      <c r="M19" t="s">
        <v>2654</v>
      </c>
      <c r="N19" s="536">
        <v>-687600</v>
      </c>
      <c r="O19" s="290">
        <f>N19+(N19*7/100)+2</f>
        <v>-735730</v>
      </c>
      <c r="P19" s="406">
        <f>O19+(O19*7/100)-3-6</f>
        <v>-787240.1</v>
      </c>
      <c r="Q19" t="s">
        <v>6346</v>
      </c>
      <c r="R19" t="s">
        <v>6347</v>
      </c>
      <c r="S19" t="s">
        <v>6348</v>
      </c>
      <c r="T19" t="s">
        <v>4368</v>
      </c>
      <c r="U19" t="s">
        <v>6845</v>
      </c>
      <c r="V19" t="s">
        <v>4367</v>
      </c>
    </row>
    <row r="20" spans="1:22" ht="15.75" x14ac:dyDescent="0.25">
      <c r="A20" t="s">
        <v>6849</v>
      </c>
      <c r="B20" t="s">
        <v>6851</v>
      </c>
      <c r="C20" t="s">
        <v>6850</v>
      </c>
      <c r="D20" t="s">
        <v>6861</v>
      </c>
      <c r="E20" t="s">
        <v>6800</v>
      </c>
      <c r="F20" t="s">
        <v>6801</v>
      </c>
      <c r="G20" t="s">
        <v>794</v>
      </c>
      <c r="H20" t="s">
        <v>1085</v>
      </c>
      <c r="I20" t="s">
        <v>6847</v>
      </c>
      <c r="J20" t="s">
        <v>1086</v>
      </c>
      <c r="K20" s="2" t="s">
        <v>6425</v>
      </c>
      <c r="L20" t="s">
        <v>6439</v>
      </c>
      <c r="M20" t="s">
        <v>2818</v>
      </c>
      <c r="N20" s="536">
        <v>164000</v>
      </c>
      <c r="O20" s="290">
        <f>N20+(N20*7/100)</f>
        <v>175480</v>
      </c>
      <c r="P20" s="406">
        <f>O20+(O20*7/100)-3+1-2</f>
        <v>187759.6</v>
      </c>
      <c r="Q20" t="s">
        <v>6346</v>
      </c>
      <c r="R20" t="s">
        <v>6347</v>
      </c>
      <c r="S20" t="s">
        <v>6348</v>
      </c>
      <c r="T20" t="s">
        <v>4368</v>
      </c>
      <c r="U20" t="s">
        <v>6845</v>
      </c>
      <c r="V20" t="s">
        <v>4367</v>
      </c>
    </row>
    <row r="21" spans="1:22" ht="15.75" x14ac:dyDescent="0.25">
      <c r="A21" t="s">
        <v>6849</v>
      </c>
      <c r="B21" t="s">
        <v>6851</v>
      </c>
      <c r="C21" t="s">
        <v>6850</v>
      </c>
      <c r="D21" t="s">
        <v>6861</v>
      </c>
      <c r="E21" t="s">
        <v>6800</v>
      </c>
      <c r="F21" t="s">
        <v>6801</v>
      </c>
      <c r="G21" t="s">
        <v>794</v>
      </c>
      <c r="H21" t="s">
        <v>1085</v>
      </c>
      <c r="I21" t="s">
        <v>6847</v>
      </c>
      <c r="J21" t="s">
        <v>1086</v>
      </c>
      <c r="K21" s="2" t="s">
        <v>6424</v>
      </c>
      <c r="L21" t="s">
        <v>6440</v>
      </c>
      <c r="M21" t="s">
        <v>3651</v>
      </c>
      <c r="N21" s="536">
        <v>2003000</v>
      </c>
      <c r="O21" s="290">
        <f>N21+(N21*7/100)</f>
        <v>2143210</v>
      </c>
      <c r="P21" s="406">
        <f>O21+(O21*7/100)-5</f>
        <v>2293229.7000000002</v>
      </c>
      <c r="Q21" t="s">
        <v>6346</v>
      </c>
      <c r="R21" t="s">
        <v>6347</v>
      </c>
      <c r="S21" t="s">
        <v>6348</v>
      </c>
      <c r="T21" t="s">
        <v>4368</v>
      </c>
      <c r="U21" t="s">
        <v>6845</v>
      </c>
      <c r="V21" t="s">
        <v>4367</v>
      </c>
    </row>
    <row r="22" spans="1:22" ht="15.75" x14ac:dyDescent="0.25">
      <c r="A22" t="s">
        <v>6849</v>
      </c>
      <c r="B22" t="s">
        <v>6851</v>
      </c>
      <c r="C22" t="s">
        <v>6850</v>
      </c>
      <c r="D22" t="s">
        <v>6861</v>
      </c>
      <c r="E22" t="s">
        <v>6800</v>
      </c>
      <c r="F22" t="s">
        <v>6801</v>
      </c>
      <c r="G22" t="s">
        <v>794</v>
      </c>
      <c r="H22" t="s">
        <v>1085</v>
      </c>
      <c r="I22" t="s">
        <v>6847</v>
      </c>
      <c r="J22" t="s">
        <v>1086</v>
      </c>
      <c r="K22" s="2"/>
      <c r="N22" s="291"/>
      <c r="O22" s="290"/>
      <c r="P22" s="406"/>
      <c r="Q22" t="s">
        <v>6346</v>
      </c>
      <c r="R22" t="s">
        <v>6347</v>
      </c>
      <c r="S22" t="s">
        <v>6348</v>
      </c>
      <c r="T22" t="s">
        <v>4368</v>
      </c>
      <c r="U22" t="s">
        <v>6845</v>
      </c>
      <c r="V22" t="s">
        <v>4367</v>
      </c>
    </row>
    <row r="23" spans="1:22" ht="19.5" thickBot="1" x14ac:dyDescent="0.35">
      <c r="A23" t="s">
        <v>6849</v>
      </c>
      <c r="B23" t="s">
        <v>6851</v>
      </c>
      <c r="C23" t="s">
        <v>6850</v>
      </c>
      <c r="D23" t="s">
        <v>6861</v>
      </c>
      <c r="E23" t="s">
        <v>6800</v>
      </c>
      <c r="F23" t="s">
        <v>6801</v>
      </c>
      <c r="G23" t="s">
        <v>794</v>
      </c>
      <c r="H23" t="s">
        <v>1085</v>
      </c>
      <c r="I23" t="s">
        <v>6847</v>
      </c>
      <c r="J23" t="s">
        <v>1086</v>
      </c>
      <c r="K23" s="296" t="s">
        <v>6538</v>
      </c>
      <c r="L23" t="s">
        <v>6127</v>
      </c>
      <c r="M23" t="s">
        <v>3661</v>
      </c>
      <c r="N23" s="410">
        <f>SUM(N24:N28)</f>
        <v>2636700</v>
      </c>
      <c r="O23" s="410">
        <f t="shared" ref="O23:P23" si="1">SUM(O24:O28)</f>
        <v>2821270</v>
      </c>
      <c r="P23" s="410">
        <f t="shared" si="1"/>
        <v>3018749.9000000004</v>
      </c>
      <c r="Q23" t="s">
        <v>6346</v>
      </c>
      <c r="R23" t="s">
        <v>6347</v>
      </c>
      <c r="S23" t="s">
        <v>6348</v>
      </c>
      <c r="T23" t="s">
        <v>4368</v>
      </c>
      <c r="U23" t="s">
        <v>6845</v>
      </c>
      <c r="V23" t="s">
        <v>4367</v>
      </c>
    </row>
    <row r="24" spans="1:22" ht="16.5" thickTop="1" x14ac:dyDescent="0.25">
      <c r="A24" t="s">
        <v>6849</v>
      </c>
      <c r="B24" t="s">
        <v>6851</v>
      </c>
      <c r="C24" t="s">
        <v>6850</v>
      </c>
      <c r="D24" t="s">
        <v>6861</v>
      </c>
      <c r="E24" t="s">
        <v>6800</v>
      </c>
      <c r="F24" t="s">
        <v>6801</v>
      </c>
      <c r="G24" t="s">
        <v>794</v>
      </c>
      <c r="H24" t="s">
        <v>1085</v>
      </c>
      <c r="I24" t="s">
        <v>6847</v>
      </c>
      <c r="J24" t="s">
        <v>1086</v>
      </c>
      <c r="K24" s="2" t="s">
        <v>6838</v>
      </c>
      <c r="L24" t="s">
        <v>5997</v>
      </c>
      <c r="M24" t="s">
        <v>2654</v>
      </c>
      <c r="N24" s="536">
        <v>-1124000</v>
      </c>
      <c r="O24" s="290">
        <f>N24+(N24*7/100)</f>
        <v>-1202680</v>
      </c>
      <c r="P24" s="406">
        <f>O24+(O24*7/100)-2</f>
        <v>-1286869.6000000001</v>
      </c>
      <c r="Q24" t="s">
        <v>6346</v>
      </c>
      <c r="R24" t="s">
        <v>6347</v>
      </c>
      <c r="S24" t="s">
        <v>6348</v>
      </c>
      <c r="T24" t="s">
        <v>4368</v>
      </c>
      <c r="U24" t="s">
        <v>6845</v>
      </c>
      <c r="V24" t="s">
        <v>4367</v>
      </c>
    </row>
    <row r="25" spans="1:22" ht="15.75" x14ac:dyDescent="0.25">
      <c r="A25" t="s">
        <v>6849</v>
      </c>
      <c r="B25" t="s">
        <v>6851</v>
      </c>
      <c r="C25" t="s">
        <v>6850</v>
      </c>
      <c r="D25" t="s">
        <v>6861</v>
      </c>
      <c r="E25" t="s">
        <v>6800</v>
      </c>
      <c r="F25" t="s">
        <v>6801</v>
      </c>
      <c r="G25" t="s">
        <v>794</v>
      </c>
      <c r="H25" t="s">
        <v>1085</v>
      </c>
      <c r="I25" t="s">
        <v>6847</v>
      </c>
      <c r="J25" t="s">
        <v>1086</v>
      </c>
      <c r="K25" s="2" t="s">
        <v>6441</v>
      </c>
      <c r="L25" t="s">
        <v>6442</v>
      </c>
      <c r="M25" t="s">
        <v>2820</v>
      </c>
      <c r="N25" s="536">
        <v>164000</v>
      </c>
      <c r="O25" s="290">
        <f>N25+(N25*7/100)</f>
        <v>175480</v>
      </c>
      <c r="P25" s="406">
        <f>O25+(O25*7/100)-3+1-2</f>
        <v>187759.6</v>
      </c>
      <c r="Q25" t="s">
        <v>6346</v>
      </c>
      <c r="R25" t="s">
        <v>6347</v>
      </c>
      <c r="S25" t="s">
        <v>6348</v>
      </c>
      <c r="T25" t="s">
        <v>4368</v>
      </c>
      <c r="U25" t="s">
        <v>6845</v>
      </c>
      <c r="V25" t="s">
        <v>4367</v>
      </c>
    </row>
    <row r="26" spans="1:22" ht="15.75" x14ac:dyDescent="0.25">
      <c r="A26" t="s">
        <v>6849</v>
      </c>
      <c r="B26" t="s">
        <v>6851</v>
      </c>
      <c r="C26" t="s">
        <v>6850</v>
      </c>
      <c r="D26" t="s">
        <v>6861</v>
      </c>
      <c r="E26" t="s">
        <v>6800</v>
      </c>
      <c r="F26" t="s">
        <v>6801</v>
      </c>
      <c r="G26" t="s">
        <v>794</v>
      </c>
      <c r="H26" t="s">
        <v>1085</v>
      </c>
      <c r="I26" t="s">
        <v>6847</v>
      </c>
      <c r="J26" t="s">
        <v>1086</v>
      </c>
      <c r="K26" s="2" t="s">
        <v>6445</v>
      </c>
      <c r="L26" t="s">
        <v>6444</v>
      </c>
      <c r="M26" t="s">
        <v>3672</v>
      </c>
      <c r="N26" s="536">
        <v>2703000</v>
      </c>
      <c r="O26" s="290">
        <f>N26+(N26*7/100)</f>
        <v>2892210</v>
      </c>
      <c r="P26" s="406">
        <f>O26+(O26*7/100)+5</f>
        <v>3094669.7</v>
      </c>
      <c r="Q26" t="s">
        <v>6346</v>
      </c>
      <c r="R26" t="s">
        <v>6347</v>
      </c>
      <c r="S26" t="s">
        <v>6348</v>
      </c>
      <c r="T26" t="s">
        <v>4368</v>
      </c>
      <c r="U26" t="s">
        <v>6845</v>
      </c>
      <c r="V26" t="s">
        <v>4367</v>
      </c>
    </row>
    <row r="27" spans="1:22" ht="15.75" x14ac:dyDescent="0.25">
      <c r="A27" t="s">
        <v>6849</v>
      </c>
      <c r="B27" t="s">
        <v>6851</v>
      </c>
      <c r="C27" t="s">
        <v>6850</v>
      </c>
      <c r="D27" t="s">
        <v>6861</v>
      </c>
      <c r="E27" t="s">
        <v>6800</v>
      </c>
      <c r="F27" t="s">
        <v>6801</v>
      </c>
      <c r="G27" t="s">
        <v>794</v>
      </c>
      <c r="H27" t="s">
        <v>1085</v>
      </c>
      <c r="I27" t="s">
        <v>6847</v>
      </c>
      <c r="J27" t="s">
        <v>1086</v>
      </c>
      <c r="K27" s="2" t="s">
        <v>6446</v>
      </c>
      <c r="L27" t="s">
        <v>6443</v>
      </c>
      <c r="M27" t="s">
        <v>3689</v>
      </c>
      <c r="N27" s="536">
        <v>880000</v>
      </c>
      <c r="O27" s="290">
        <f>N27+(N27*7/100)</f>
        <v>941600</v>
      </c>
      <c r="P27" s="406">
        <f>O27+(O27*7/100)-2</f>
        <v>1007510</v>
      </c>
      <c r="Q27" t="s">
        <v>6346</v>
      </c>
      <c r="R27" t="s">
        <v>6347</v>
      </c>
      <c r="S27" t="s">
        <v>6348</v>
      </c>
      <c r="T27" t="s">
        <v>4368</v>
      </c>
      <c r="U27" t="s">
        <v>6845</v>
      </c>
      <c r="V27" t="s">
        <v>4367</v>
      </c>
    </row>
    <row r="28" spans="1:22" ht="15.75" x14ac:dyDescent="0.25">
      <c r="A28" t="s">
        <v>6849</v>
      </c>
      <c r="B28" t="s">
        <v>6851</v>
      </c>
      <c r="C28" t="s">
        <v>6850</v>
      </c>
      <c r="D28" t="s">
        <v>6861</v>
      </c>
      <c r="E28" t="s">
        <v>6800</v>
      </c>
      <c r="F28" t="s">
        <v>6801</v>
      </c>
      <c r="G28" t="s">
        <v>794</v>
      </c>
      <c r="H28" t="s">
        <v>1085</v>
      </c>
      <c r="I28" t="s">
        <v>6847</v>
      </c>
      <c r="J28" t="s">
        <v>1086</v>
      </c>
      <c r="K28" s="2" t="s">
        <v>6732</v>
      </c>
      <c r="L28" t="s">
        <v>6733</v>
      </c>
      <c r="M28" t="s">
        <v>3252</v>
      </c>
      <c r="N28" s="536">
        <v>13700</v>
      </c>
      <c r="O28" s="290">
        <f>N28+(N28*7/100)+1</f>
        <v>14660</v>
      </c>
      <c r="P28" s="406">
        <f>O28+(O28*7/100)-6</f>
        <v>15680.2</v>
      </c>
      <c r="Q28" t="s">
        <v>6346</v>
      </c>
      <c r="R28" t="s">
        <v>6347</v>
      </c>
      <c r="S28" t="s">
        <v>6348</v>
      </c>
      <c r="T28" t="s">
        <v>4368</v>
      </c>
      <c r="U28" t="s">
        <v>6845</v>
      </c>
      <c r="V28" t="s">
        <v>4367</v>
      </c>
    </row>
    <row r="29" spans="1:22" ht="15.75" x14ac:dyDescent="0.25">
      <c r="A29" t="s">
        <v>6849</v>
      </c>
      <c r="B29" t="s">
        <v>6851</v>
      </c>
      <c r="C29" t="s">
        <v>6850</v>
      </c>
      <c r="D29" t="s">
        <v>6861</v>
      </c>
      <c r="E29" t="s">
        <v>6800</v>
      </c>
      <c r="F29" t="s">
        <v>6801</v>
      </c>
      <c r="G29" t="s">
        <v>794</v>
      </c>
      <c r="H29" t="s">
        <v>1085</v>
      </c>
      <c r="I29" t="s">
        <v>6847</v>
      </c>
      <c r="J29" t="s">
        <v>1086</v>
      </c>
      <c r="K29" s="2"/>
      <c r="N29" s="291"/>
      <c r="O29" s="290"/>
      <c r="P29" s="406"/>
      <c r="Q29" t="s">
        <v>6346</v>
      </c>
      <c r="R29" t="s">
        <v>6347</v>
      </c>
      <c r="S29" t="s">
        <v>6348</v>
      </c>
      <c r="T29" t="s">
        <v>4368</v>
      </c>
      <c r="U29" t="s">
        <v>6845</v>
      </c>
      <c r="V29" t="s">
        <v>4367</v>
      </c>
    </row>
    <row r="30" spans="1:22" ht="19.5" thickBot="1" x14ac:dyDescent="0.35">
      <c r="A30" t="s">
        <v>6849</v>
      </c>
      <c r="B30" t="s">
        <v>6851</v>
      </c>
      <c r="C30" t="s">
        <v>6850</v>
      </c>
      <c r="D30" t="s">
        <v>6861</v>
      </c>
      <c r="E30" t="s">
        <v>6800</v>
      </c>
      <c r="F30" t="s">
        <v>6801</v>
      </c>
      <c r="G30" t="s">
        <v>794</v>
      </c>
      <c r="H30" t="s">
        <v>1085</v>
      </c>
      <c r="I30" t="s">
        <v>6847</v>
      </c>
      <c r="J30" t="s">
        <v>1086</v>
      </c>
      <c r="K30" s="296" t="s">
        <v>6538</v>
      </c>
      <c r="L30" t="s">
        <v>6137</v>
      </c>
      <c r="M30" t="s">
        <v>3691</v>
      </c>
      <c r="N30" s="410">
        <f>SUM(N31:N36)</f>
        <v>3826000</v>
      </c>
      <c r="O30" s="410">
        <f>SUM(O31:O36)</f>
        <v>4093820</v>
      </c>
      <c r="P30" s="410">
        <f>SUM(P31:P36)</f>
        <v>4380399.4000000004</v>
      </c>
      <c r="Q30" t="s">
        <v>6346</v>
      </c>
      <c r="R30" t="s">
        <v>6347</v>
      </c>
      <c r="S30" t="s">
        <v>6348</v>
      </c>
      <c r="T30" t="s">
        <v>4368</v>
      </c>
      <c r="U30" t="s">
        <v>6845</v>
      </c>
      <c r="V30" t="s">
        <v>4367</v>
      </c>
    </row>
    <row r="31" spans="1:22" ht="16.5" thickTop="1" x14ac:dyDescent="0.25">
      <c r="A31" t="s">
        <v>6849</v>
      </c>
      <c r="B31" t="s">
        <v>6851</v>
      </c>
      <c r="C31" t="s">
        <v>6850</v>
      </c>
      <c r="D31" t="s">
        <v>6861</v>
      </c>
      <c r="E31" t="s">
        <v>6800</v>
      </c>
      <c r="F31" t="s">
        <v>6801</v>
      </c>
      <c r="G31" t="s">
        <v>794</v>
      </c>
      <c r="H31" t="s">
        <v>1085</v>
      </c>
      <c r="I31" t="s">
        <v>6847</v>
      </c>
      <c r="J31" t="s">
        <v>1086</v>
      </c>
      <c r="K31" t="s">
        <v>2650</v>
      </c>
      <c r="L31" t="s">
        <v>5996</v>
      </c>
      <c r="M31" t="s">
        <v>2651</v>
      </c>
      <c r="N31" s="407">
        <v>0</v>
      </c>
      <c r="O31" s="290">
        <f t="shared" ref="O31:O32" si="2">N31+(N31*7/100)</f>
        <v>0</v>
      </c>
      <c r="P31" s="290">
        <f>O31+(O31*7/100)</f>
        <v>0</v>
      </c>
      <c r="Q31" t="s">
        <v>6346</v>
      </c>
      <c r="R31" t="s">
        <v>6347</v>
      </c>
      <c r="S31" t="s">
        <v>6348</v>
      </c>
      <c r="T31" t="s">
        <v>4368</v>
      </c>
      <c r="U31" t="s">
        <v>6845</v>
      </c>
      <c r="V31" t="s">
        <v>4367</v>
      </c>
    </row>
    <row r="32" spans="1:22" ht="15.75" x14ac:dyDescent="0.25">
      <c r="A32" t="s">
        <v>6849</v>
      </c>
      <c r="B32" t="s">
        <v>6851</v>
      </c>
      <c r="C32" t="s">
        <v>6850</v>
      </c>
      <c r="D32" t="s">
        <v>6861</v>
      </c>
      <c r="E32" t="s">
        <v>6800</v>
      </c>
      <c r="F32" t="s">
        <v>6801</v>
      </c>
      <c r="G32" t="s">
        <v>794</v>
      </c>
      <c r="H32" t="s">
        <v>1085</v>
      </c>
      <c r="I32" t="s">
        <v>6847</v>
      </c>
      <c r="J32" t="s">
        <v>1086</v>
      </c>
      <c r="K32" s="2" t="s">
        <v>6838</v>
      </c>
      <c r="L32" t="s">
        <v>5997</v>
      </c>
      <c r="M32" t="s">
        <v>2654</v>
      </c>
      <c r="N32" s="536">
        <v>-1287000</v>
      </c>
      <c r="O32" s="290">
        <f t="shared" si="2"/>
        <v>-1377090</v>
      </c>
      <c r="P32" s="406">
        <f>O32+(O32*7/100)-4</f>
        <v>-1473490.3</v>
      </c>
      <c r="Q32" t="s">
        <v>6346</v>
      </c>
      <c r="R32" t="s">
        <v>6347</v>
      </c>
      <c r="S32" t="s">
        <v>6348</v>
      </c>
      <c r="T32" t="s">
        <v>4368</v>
      </c>
      <c r="U32" t="s">
        <v>6845</v>
      </c>
      <c r="V32" t="s">
        <v>4367</v>
      </c>
    </row>
    <row r="33" spans="1:22" ht="15.75" x14ac:dyDescent="0.25">
      <c r="A33" t="s">
        <v>6849</v>
      </c>
      <c r="B33" t="s">
        <v>6851</v>
      </c>
      <c r="C33" t="s">
        <v>6850</v>
      </c>
      <c r="D33" t="s">
        <v>6861</v>
      </c>
      <c r="E33" t="s">
        <v>6800</v>
      </c>
      <c r="F33" t="s">
        <v>6801</v>
      </c>
      <c r="G33" t="s">
        <v>794</v>
      </c>
      <c r="H33" t="s">
        <v>1085</v>
      </c>
      <c r="I33" t="s">
        <v>6847</v>
      </c>
      <c r="J33" t="s">
        <v>1086</v>
      </c>
      <c r="K33" s="2" t="s">
        <v>6447</v>
      </c>
      <c r="L33" t="s">
        <v>6448</v>
      </c>
      <c r="M33" t="s">
        <v>2822</v>
      </c>
      <c r="N33" s="536">
        <v>268000</v>
      </c>
      <c r="O33" s="290">
        <f>N33+(N33*7/100)</f>
        <v>286760</v>
      </c>
      <c r="P33" s="406">
        <f>O33+(O33*7/100)+3+4</f>
        <v>306840.2</v>
      </c>
      <c r="Q33" t="s">
        <v>6346</v>
      </c>
      <c r="R33" t="s">
        <v>6347</v>
      </c>
      <c r="S33" t="s">
        <v>6348</v>
      </c>
      <c r="T33" t="s">
        <v>4368</v>
      </c>
      <c r="U33" t="s">
        <v>6845</v>
      </c>
      <c r="V33" t="s">
        <v>4367</v>
      </c>
    </row>
    <row r="34" spans="1:22" ht="15.75" x14ac:dyDescent="0.25">
      <c r="A34" t="s">
        <v>6849</v>
      </c>
      <c r="B34" t="s">
        <v>6851</v>
      </c>
      <c r="C34" t="s">
        <v>6850</v>
      </c>
      <c r="D34" t="s">
        <v>6861</v>
      </c>
      <c r="E34" t="s">
        <v>6800</v>
      </c>
      <c r="F34" t="s">
        <v>6801</v>
      </c>
      <c r="G34" t="s">
        <v>794</v>
      </c>
      <c r="H34" t="s">
        <v>1085</v>
      </c>
      <c r="I34" t="s">
        <v>6847</v>
      </c>
      <c r="J34" t="s">
        <v>1086</v>
      </c>
      <c r="K34" s="2" t="s">
        <v>6731</v>
      </c>
      <c r="L34" t="s">
        <v>6450</v>
      </c>
      <c r="M34" t="s">
        <v>3694</v>
      </c>
      <c r="N34" s="536">
        <v>50000</v>
      </c>
      <c r="O34" s="290">
        <f>N34+(N34*7/100)</f>
        <v>53500</v>
      </c>
      <c r="P34" s="406">
        <f>O34+(O34*7/100)-3+8</f>
        <v>57250</v>
      </c>
      <c r="Q34" t="s">
        <v>6346</v>
      </c>
      <c r="R34" t="s">
        <v>6347</v>
      </c>
      <c r="S34" t="s">
        <v>6348</v>
      </c>
      <c r="T34" t="s">
        <v>4368</v>
      </c>
      <c r="U34" t="s">
        <v>6845</v>
      </c>
      <c r="V34" t="s">
        <v>4367</v>
      </c>
    </row>
    <row r="35" spans="1:22" ht="15.75" x14ac:dyDescent="0.25">
      <c r="A35" t="s">
        <v>6849</v>
      </c>
      <c r="B35" t="s">
        <v>6851</v>
      </c>
      <c r="C35" t="s">
        <v>6850</v>
      </c>
      <c r="D35" t="s">
        <v>6861</v>
      </c>
      <c r="E35" t="s">
        <v>6800</v>
      </c>
      <c r="F35" t="s">
        <v>6801</v>
      </c>
      <c r="G35" t="s">
        <v>794</v>
      </c>
      <c r="H35" t="s">
        <v>1085</v>
      </c>
      <c r="I35" t="s">
        <v>6847</v>
      </c>
      <c r="J35" t="s">
        <v>1086</v>
      </c>
      <c r="K35" s="2" t="s">
        <v>6453</v>
      </c>
      <c r="L35" t="s">
        <v>6454</v>
      </c>
      <c r="M35" t="s">
        <v>3705</v>
      </c>
      <c r="N35" s="536">
        <v>3130000</v>
      </c>
      <c r="O35" s="290">
        <f>N35+(N35*7/100)</f>
        <v>3349100</v>
      </c>
      <c r="P35" s="290">
        <f>O35+(O35*7/100)-3+6</f>
        <v>3583540</v>
      </c>
      <c r="Q35" t="s">
        <v>6346</v>
      </c>
      <c r="R35" t="s">
        <v>6347</v>
      </c>
      <c r="S35" t="s">
        <v>6348</v>
      </c>
      <c r="T35" t="s">
        <v>4368</v>
      </c>
      <c r="U35" t="s">
        <v>6845</v>
      </c>
      <c r="V35" t="s">
        <v>4367</v>
      </c>
    </row>
    <row r="36" spans="1:22" ht="15.75" x14ac:dyDescent="0.25">
      <c r="A36" t="s">
        <v>6849</v>
      </c>
      <c r="B36" t="s">
        <v>6851</v>
      </c>
      <c r="C36" t="s">
        <v>6850</v>
      </c>
      <c r="D36" t="s">
        <v>6861</v>
      </c>
      <c r="E36" t="s">
        <v>6800</v>
      </c>
      <c r="F36" t="s">
        <v>6801</v>
      </c>
      <c r="G36" t="s">
        <v>794</v>
      </c>
      <c r="H36" t="s">
        <v>1085</v>
      </c>
      <c r="I36" t="s">
        <v>6847</v>
      </c>
      <c r="J36" t="s">
        <v>1086</v>
      </c>
      <c r="K36" s="2" t="s">
        <v>6451</v>
      </c>
      <c r="L36" t="s">
        <v>6452</v>
      </c>
      <c r="M36" t="s">
        <v>3717</v>
      </c>
      <c r="N36" s="536">
        <v>1665000</v>
      </c>
      <c r="O36" s="290">
        <f>N36+(N36*7/100)</f>
        <v>1781550</v>
      </c>
      <c r="P36" s="406">
        <f>O36+(O36*7/100)-3+4</f>
        <v>1906259.5</v>
      </c>
      <c r="Q36" t="s">
        <v>6346</v>
      </c>
      <c r="R36" t="s">
        <v>6347</v>
      </c>
      <c r="S36" t="s">
        <v>6348</v>
      </c>
      <c r="T36" t="s">
        <v>4368</v>
      </c>
      <c r="U36" t="s">
        <v>6845</v>
      </c>
      <c r="V36" t="s">
        <v>4367</v>
      </c>
    </row>
    <row r="37" spans="1:22" ht="15.75" x14ac:dyDescent="0.25">
      <c r="A37" t="s">
        <v>6849</v>
      </c>
      <c r="B37" t="s">
        <v>6851</v>
      </c>
      <c r="C37" t="s">
        <v>6850</v>
      </c>
      <c r="D37" t="s">
        <v>6861</v>
      </c>
      <c r="E37" t="s">
        <v>6800</v>
      </c>
      <c r="F37" t="s">
        <v>6801</v>
      </c>
      <c r="G37" t="s">
        <v>794</v>
      </c>
      <c r="H37" t="s">
        <v>1085</v>
      </c>
      <c r="I37" t="s">
        <v>6847</v>
      </c>
      <c r="J37" t="s">
        <v>1086</v>
      </c>
      <c r="K37" s="292"/>
      <c r="N37" s="294"/>
      <c r="Q37" t="s">
        <v>6346</v>
      </c>
      <c r="R37" t="s">
        <v>6347</v>
      </c>
      <c r="S37" t="s">
        <v>6348</v>
      </c>
      <c r="T37" t="s">
        <v>4368</v>
      </c>
      <c r="U37" t="s">
        <v>6845</v>
      </c>
      <c r="V37" t="s">
        <v>4367</v>
      </c>
    </row>
    <row r="38" spans="1:22" ht="18" x14ac:dyDescent="0.25">
      <c r="A38" t="s">
        <v>6849</v>
      </c>
      <c r="B38" t="s">
        <v>6851</v>
      </c>
      <c r="C38" t="s">
        <v>6850</v>
      </c>
      <c r="D38" t="s">
        <v>6861</v>
      </c>
      <c r="E38" t="s">
        <v>6800</v>
      </c>
      <c r="F38" t="s">
        <v>6801</v>
      </c>
      <c r="G38" t="s">
        <v>794</v>
      </c>
      <c r="H38" t="s">
        <v>1085</v>
      </c>
      <c r="I38" t="s">
        <v>6847</v>
      </c>
      <c r="J38" t="s">
        <v>1086</v>
      </c>
      <c r="K38" s="287" t="s">
        <v>6455</v>
      </c>
      <c r="L38" t="s">
        <v>6158</v>
      </c>
      <c r="M38" t="s">
        <v>3813</v>
      </c>
      <c r="N38" s="383">
        <f>N40+N46+N49+N53+N70</f>
        <v>11094300</v>
      </c>
      <c r="O38" s="383">
        <f>O40+O46+O49+O53+O57+O70</f>
        <v>11440435.699999999</v>
      </c>
      <c r="P38" s="383">
        <f>P40+P46+P49+P53+P57+P70</f>
        <v>12389464.329</v>
      </c>
      <c r="Q38" t="s">
        <v>6346</v>
      </c>
      <c r="R38" t="s">
        <v>6347</v>
      </c>
      <c r="S38" t="s">
        <v>6348</v>
      </c>
      <c r="T38" t="s">
        <v>4368</v>
      </c>
      <c r="U38" t="s">
        <v>6845</v>
      </c>
      <c r="V38" t="s">
        <v>4367</v>
      </c>
    </row>
    <row r="39" spans="1:22" ht="18" x14ac:dyDescent="0.25">
      <c r="A39" t="s">
        <v>6849</v>
      </c>
      <c r="B39" t="s">
        <v>6851</v>
      </c>
      <c r="C39" t="s">
        <v>6850</v>
      </c>
      <c r="D39" t="s">
        <v>6861</v>
      </c>
      <c r="E39" t="s">
        <v>6800</v>
      </c>
      <c r="F39" t="s">
        <v>6801</v>
      </c>
      <c r="G39" t="s">
        <v>794</v>
      </c>
      <c r="H39" t="s">
        <v>1085</v>
      </c>
      <c r="I39" t="s">
        <v>6847</v>
      </c>
      <c r="J39" t="s">
        <v>1086</v>
      </c>
      <c r="K39" s="287"/>
      <c r="N39" s="383"/>
      <c r="O39" s="383"/>
      <c r="P39" s="383"/>
      <c r="Q39" t="s">
        <v>6346</v>
      </c>
      <c r="R39" t="s">
        <v>6347</v>
      </c>
      <c r="S39" t="s">
        <v>6348</v>
      </c>
      <c r="T39" t="s">
        <v>4368</v>
      </c>
      <c r="U39" t="s">
        <v>6845</v>
      </c>
      <c r="V39" t="s">
        <v>4367</v>
      </c>
    </row>
    <row r="40" spans="1:22" ht="16.5" thickBot="1" x14ac:dyDescent="0.3">
      <c r="A40" t="s">
        <v>6849</v>
      </c>
      <c r="B40" t="s">
        <v>6851</v>
      </c>
      <c r="C40" t="s">
        <v>6850</v>
      </c>
      <c r="D40" t="s">
        <v>6861</v>
      </c>
      <c r="E40" t="s">
        <v>6800</v>
      </c>
      <c r="F40" t="s">
        <v>6801</v>
      </c>
      <c r="G40" t="s">
        <v>794</v>
      </c>
      <c r="H40" t="s">
        <v>1085</v>
      </c>
      <c r="I40" t="s">
        <v>6847</v>
      </c>
      <c r="J40" t="s">
        <v>1086</v>
      </c>
      <c r="K40" s="2" t="s">
        <v>6457</v>
      </c>
      <c r="L40" t="s">
        <v>6159</v>
      </c>
      <c r="M40" t="s">
        <v>3815</v>
      </c>
      <c r="N40" s="488">
        <f>SUM(N41:N44)</f>
        <v>4012500</v>
      </c>
      <c r="O40" s="293">
        <f>SUM(O41:O44)</f>
        <v>4293380</v>
      </c>
      <c r="P40" s="293">
        <f>SUM(P41:P44)</f>
        <v>4593919.5999999996</v>
      </c>
      <c r="Q40" t="s">
        <v>6346</v>
      </c>
      <c r="R40" t="s">
        <v>6347</v>
      </c>
      <c r="S40" t="s">
        <v>6348</v>
      </c>
      <c r="T40" t="s">
        <v>4368</v>
      </c>
      <c r="U40" t="s">
        <v>6845</v>
      </c>
      <c r="V40" t="s">
        <v>4367</v>
      </c>
    </row>
    <row r="41" spans="1:22" ht="16.5" thickTop="1" x14ac:dyDescent="0.25">
      <c r="A41" t="s">
        <v>6849</v>
      </c>
      <c r="B41" t="s">
        <v>6851</v>
      </c>
      <c r="C41" t="s">
        <v>6850</v>
      </c>
      <c r="D41" t="s">
        <v>6861</v>
      </c>
      <c r="E41" t="s">
        <v>6800</v>
      </c>
      <c r="F41" t="s">
        <v>6801</v>
      </c>
      <c r="G41" t="s">
        <v>794</v>
      </c>
      <c r="H41" t="s">
        <v>1085</v>
      </c>
      <c r="I41" t="s">
        <v>6847</v>
      </c>
      <c r="J41" t="s">
        <v>1086</v>
      </c>
      <c r="K41" s="273" t="s">
        <v>6458</v>
      </c>
      <c r="L41" t="s">
        <v>6459</v>
      </c>
      <c r="M41" t="s">
        <v>3834</v>
      </c>
      <c r="N41" s="536">
        <v>2500</v>
      </c>
      <c r="O41" s="290">
        <f>N41+(N41*7/100)+5</f>
        <v>2680</v>
      </c>
      <c r="P41" s="406">
        <f>O41+(O41*7/100)-3+5</f>
        <v>2869.6</v>
      </c>
      <c r="Q41" t="s">
        <v>6346</v>
      </c>
      <c r="R41" t="s">
        <v>6347</v>
      </c>
      <c r="S41" t="s">
        <v>6348</v>
      </c>
      <c r="T41" t="s">
        <v>4368</v>
      </c>
      <c r="U41" t="s">
        <v>6845</v>
      </c>
      <c r="V41" t="s">
        <v>4367</v>
      </c>
    </row>
    <row r="42" spans="1:22" ht="15.75" x14ac:dyDescent="0.25">
      <c r="A42" t="s">
        <v>6849</v>
      </c>
      <c r="B42" t="s">
        <v>6851</v>
      </c>
      <c r="C42" t="s">
        <v>6850</v>
      </c>
      <c r="D42" t="s">
        <v>6861</v>
      </c>
      <c r="E42" t="s">
        <v>6800</v>
      </c>
      <c r="F42" t="s">
        <v>6801</v>
      </c>
      <c r="G42" t="s">
        <v>794</v>
      </c>
      <c r="H42" t="s">
        <v>1085</v>
      </c>
      <c r="I42" t="s">
        <v>6847</v>
      </c>
      <c r="J42" t="s">
        <v>1086</v>
      </c>
      <c r="K42" s="273" t="s">
        <v>6460</v>
      </c>
      <c r="L42" t="s">
        <v>6463</v>
      </c>
      <c r="M42" t="s">
        <v>3843</v>
      </c>
      <c r="N42" s="536">
        <v>10000</v>
      </c>
      <c r="O42" s="290">
        <f>N42+(N42*7/100)</f>
        <v>10700</v>
      </c>
      <c r="P42" s="290">
        <f>O42+(O42*7/100)+1</f>
        <v>11450</v>
      </c>
      <c r="Q42" t="s">
        <v>6346</v>
      </c>
      <c r="R42" t="s">
        <v>6347</v>
      </c>
      <c r="S42" t="s">
        <v>6348</v>
      </c>
      <c r="T42" t="s">
        <v>4368</v>
      </c>
      <c r="U42" t="s">
        <v>6845</v>
      </c>
      <c r="V42" t="s">
        <v>4367</v>
      </c>
    </row>
    <row r="43" spans="1:22" ht="15.75" x14ac:dyDescent="0.25">
      <c r="A43" t="s">
        <v>6849</v>
      </c>
      <c r="B43" t="s">
        <v>6851</v>
      </c>
      <c r="C43" t="s">
        <v>6850</v>
      </c>
      <c r="D43" t="s">
        <v>6861</v>
      </c>
      <c r="E43" t="s">
        <v>6800</v>
      </c>
      <c r="F43" t="s">
        <v>6801</v>
      </c>
      <c r="G43" t="s">
        <v>794</v>
      </c>
      <c r="H43" t="s">
        <v>1085</v>
      </c>
      <c r="I43" t="s">
        <v>6847</v>
      </c>
      <c r="J43" t="s">
        <v>1086</v>
      </c>
      <c r="K43" s="273" t="s">
        <v>6461</v>
      </c>
      <c r="L43" t="s">
        <v>6464</v>
      </c>
      <c r="M43" t="s">
        <v>3846</v>
      </c>
      <c r="N43" s="536">
        <v>4000000</v>
      </c>
      <c r="O43" s="290">
        <f>N43+(N43*7/100)</f>
        <v>4280000</v>
      </c>
      <c r="P43" s="290">
        <f>O43+(O43*7/100)</f>
        <v>4579600</v>
      </c>
      <c r="Q43" t="s">
        <v>6346</v>
      </c>
      <c r="R43" t="s">
        <v>6347</v>
      </c>
      <c r="S43" t="s">
        <v>6348</v>
      </c>
      <c r="T43" t="s">
        <v>4368</v>
      </c>
      <c r="U43" t="s">
        <v>6845</v>
      </c>
      <c r="V43" t="s">
        <v>4367</v>
      </c>
    </row>
    <row r="44" spans="1:22" ht="15.75" x14ac:dyDescent="0.25">
      <c r="A44" t="s">
        <v>6849</v>
      </c>
      <c r="B44" t="s">
        <v>6851</v>
      </c>
      <c r="C44" t="s">
        <v>6850</v>
      </c>
      <c r="D44" t="s">
        <v>6861</v>
      </c>
      <c r="E44" t="s">
        <v>6800</v>
      </c>
      <c r="F44" t="s">
        <v>6801</v>
      </c>
      <c r="G44" t="s">
        <v>794</v>
      </c>
      <c r="H44" t="s">
        <v>1085</v>
      </c>
      <c r="I44" t="s">
        <v>6847</v>
      </c>
      <c r="J44" t="s">
        <v>1086</v>
      </c>
      <c r="K44" s="273" t="s">
        <v>6462</v>
      </c>
      <c r="L44" t="s">
        <v>6465</v>
      </c>
      <c r="M44" t="s">
        <v>3849</v>
      </c>
      <c r="N44" s="291"/>
      <c r="Q44" t="s">
        <v>6346</v>
      </c>
      <c r="R44" t="s">
        <v>6347</v>
      </c>
      <c r="S44" t="s">
        <v>6348</v>
      </c>
      <c r="T44" t="s">
        <v>4368</v>
      </c>
      <c r="U44" t="s">
        <v>6845</v>
      </c>
      <c r="V44" t="s">
        <v>4367</v>
      </c>
    </row>
    <row r="45" spans="1:22" ht="15.75" x14ac:dyDescent="0.25">
      <c r="A45" t="s">
        <v>6849</v>
      </c>
      <c r="B45" t="s">
        <v>6851</v>
      </c>
      <c r="C45" t="s">
        <v>6850</v>
      </c>
      <c r="D45" t="s">
        <v>6861</v>
      </c>
      <c r="E45" t="s">
        <v>6800</v>
      </c>
      <c r="F45" t="s">
        <v>6801</v>
      </c>
      <c r="G45" t="s">
        <v>794</v>
      </c>
      <c r="H45" t="s">
        <v>1085</v>
      </c>
      <c r="I45" t="s">
        <v>6847</v>
      </c>
      <c r="J45" t="s">
        <v>1086</v>
      </c>
      <c r="K45" s="2"/>
      <c r="N45" s="291"/>
      <c r="Q45" t="s">
        <v>6346</v>
      </c>
      <c r="R45" t="s">
        <v>6347</v>
      </c>
      <c r="S45" t="s">
        <v>6348</v>
      </c>
      <c r="T45" t="s">
        <v>4368</v>
      </c>
      <c r="U45" t="s">
        <v>6845</v>
      </c>
      <c r="V45" t="s">
        <v>4367</v>
      </c>
    </row>
    <row r="46" spans="1:22" ht="16.5" thickBot="1" x14ac:dyDescent="0.3">
      <c r="A46" t="s">
        <v>6849</v>
      </c>
      <c r="B46" t="s">
        <v>6851</v>
      </c>
      <c r="C46" t="s">
        <v>6850</v>
      </c>
      <c r="D46" t="s">
        <v>6861</v>
      </c>
      <c r="E46" t="s">
        <v>6800</v>
      </c>
      <c r="F46" t="s">
        <v>6801</v>
      </c>
      <c r="G46" t="s">
        <v>794</v>
      </c>
      <c r="H46" t="s">
        <v>1085</v>
      </c>
      <c r="I46" t="s">
        <v>6847</v>
      </c>
      <c r="J46" t="s">
        <v>1086</v>
      </c>
      <c r="K46" s="2" t="s">
        <v>6468</v>
      </c>
      <c r="L46" s="273" t="s">
        <v>6333</v>
      </c>
      <c r="M46" t="s">
        <v>6332</v>
      </c>
      <c r="N46" s="293">
        <f>SUM(N47:N47)</f>
        <v>0</v>
      </c>
      <c r="O46" s="293">
        <f>SUM(O47:O47)</f>
        <v>0</v>
      </c>
      <c r="P46" s="293">
        <f>SUM(P47:P47)</f>
        <v>0</v>
      </c>
      <c r="Q46" t="s">
        <v>6346</v>
      </c>
      <c r="R46" t="s">
        <v>6347</v>
      </c>
      <c r="S46" t="s">
        <v>6348</v>
      </c>
      <c r="T46" t="s">
        <v>4368</v>
      </c>
      <c r="U46" t="s">
        <v>6845</v>
      </c>
      <c r="V46" t="s">
        <v>4367</v>
      </c>
    </row>
    <row r="47" spans="1:22" ht="16.5" thickTop="1" x14ac:dyDescent="0.25">
      <c r="A47" t="s">
        <v>6849</v>
      </c>
      <c r="B47" t="s">
        <v>6851</v>
      </c>
      <c r="C47" t="s">
        <v>6850</v>
      </c>
      <c r="D47" t="s">
        <v>6861</v>
      </c>
      <c r="E47" t="s">
        <v>6800</v>
      </c>
      <c r="F47" t="s">
        <v>6801</v>
      </c>
      <c r="G47" t="s">
        <v>794</v>
      </c>
      <c r="H47" t="s">
        <v>1085</v>
      </c>
      <c r="I47" t="s">
        <v>6847</v>
      </c>
      <c r="J47" t="s">
        <v>1086</v>
      </c>
      <c r="K47" s="273" t="s">
        <v>6466</v>
      </c>
      <c r="L47" s="273" t="s">
        <v>6467</v>
      </c>
      <c r="M47" t="s">
        <v>3857</v>
      </c>
      <c r="N47" s="489">
        <v>0</v>
      </c>
      <c r="O47" s="290">
        <f>N47+(N47*7/100)</f>
        <v>0</v>
      </c>
      <c r="P47" s="406">
        <f>O47+(O47*7/100)</f>
        <v>0</v>
      </c>
      <c r="Q47" t="s">
        <v>6346</v>
      </c>
      <c r="R47" t="s">
        <v>6347</v>
      </c>
      <c r="S47" t="s">
        <v>6348</v>
      </c>
      <c r="T47" t="s">
        <v>4368</v>
      </c>
      <c r="U47" t="s">
        <v>6845</v>
      </c>
      <c r="V47" t="s">
        <v>4367</v>
      </c>
    </row>
    <row r="48" spans="1:22" ht="15.75" x14ac:dyDescent="0.25">
      <c r="A48" t="s">
        <v>6849</v>
      </c>
      <c r="B48" t="s">
        <v>6851</v>
      </c>
      <c r="C48" t="s">
        <v>6850</v>
      </c>
      <c r="D48" t="s">
        <v>6861</v>
      </c>
      <c r="E48" t="s">
        <v>6800</v>
      </c>
      <c r="F48" t="s">
        <v>6801</v>
      </c>
      <c r="G48" t="s">
        <v>794</v>
      </c>
      <c r="H48" t="s">
        <v>1085</v>
      </c>
      <c r="I48" t="s">
        <v>6847</v>
      </c>
      <c r="J48" t="s">
        <v>1086</v>
      </c>
      <c r="K48" s="2"/>
      <c r="L48" s="273"/>
      <c r="N48" s="291"/>
      <c r="O48" s="290"/>
      <c r="P48" s="406"/>
      <c r="Q48" t="s">
        <v>6346</v>
      </c>
      <c r="R48" t="s">
        <v>6347</v>
      </c>
      <c r="S48" t="s">
        <v>6348</v>
      </c>
      <c r="T48" t="s">
        <v>4368</v>
      </c>
      <c r="U48" t="s">
        <v>6845</v>
      </c>
      <c r="V48" t="s">
        <v>4367</v>
      </c>
    </row>
    <row r="49" spans="1:22" ht="16.5" thickBot="1" x14ac:dyDescent="0.3">
      <c r="A49" t="s">
        <v>6849</v>
      </c>
      <c r="B49" t="s">
        <v>6851</v>
      </c>
      <c r="C49" t="s">
        <v>6850</v>
      </c>
      <c r="D49" t="s">
        <v>6861</v>
      </c>
      <c r="E49" t="s">
        <v>6800</v>
      </c>
      <c r="F49" t="s">
        <v>6801</v>
      </c>
      <c r="G49" t="s">
        <v>794</v>
      </c>
      <c r="H49" t="s">
        <v>1085</v>
      </c>
      <c r="I49" t="s">
        <v>6847</v>
      </c>
      <c r="J49" t="s">
        <v>1086</v>
      </c>
      <c r="K49" s="2" t="s">
        <v>6470</v>
      </c>
      <c r="L49" t="s">
        <v>6176</v>
      </c>
      <c r="M49" t="s">
        <v>3881</v>
      </c>
      <c r="N49" s="293">
        <f>SUM(N50:N51)</f>
        <v>180000</v>
      </c>
      <c r="O49" s="293">
        <f>SUM(O50:O51)</f>
        <v>192600</v>
      </c>
      <c r="P49" s="293">
        <f>SUM(P50:P51)</f>
        <v>206090</v>
      </c>
      <c r="Q49" t="s">
        <v>6346</v>
      </c>
      <c r="R49" t="s">
        <v>6347</v>
      </c>
      <c r="S49" t="s">
        <v>6348</v>
      </c>
      <c r="T49" t="s">
        <v>4368</v>
      </c>
      <c r="U49" t="s">
        <v>6845</v>
      </c>
      <c r="V49" t="s">
        <v>4367</v>
      </c>
    </row>
    <row r="50" spans="1:22" ht="16.5" thickTop="1" x14ac:dyDescent="0.25">
      <c r="A50" t="s">
        <v>6849</v>
      </c>
      <c r="B50" t="s">
        <v>6851</v>
      </c>
      <c r="C50" t="s">
        <v>6850</v>
      </c>
      <c r="D50" t="s">
        <v>6861</v>
      </c>
      <c r="E50" t="s">
        <v>6800</v>
      </c>
      <c r="F50" t="s">
        <v>6801</v>
      </c>
      <c r="G50" t="s">
        <v>794</v>
      </c>
      <c r="H50" t="s">
        <v>1085</v>
      </c>
      <c r="I50" t="s">
        <v>6847</v>
      </c>
      <c r="J50" t="s">
        <v>1086</v>
      </c>
      <c r="K50" t="s">
        <v>6469</v>
      </c>
      <c r="L50" t="s">
        <v>6473</v>
      </c>
      <c r="M50" t="s">
        <v>3906</v>
      </c>
      <c r="N50" s="536">
        <v>40000</v>
      </c>
      <c r="O50" s="290">
        <f t="shared" ref="O50:O51" si="3">N50+(N50*7/100)</f>
        <v>42800</v>
      </c>
      <c r="P50" s="290">
        <f>O50+(O50*7/100)+4</f>
        <v>45800</v>
      </c>
      <c r="Q50" t="s">
        <v>6346</v>
      </c>
      <c r="R50" t="s">
        <v>6347</v>
      </c>
      <c r="S50" t="s">
        <v>6348</v>
      </c>
      <c r="T50" t="s">
        <v>4368</v>
      </c>
      <c r="U50" t="s">
        <v>6845</v>
      </c>
      <c r="V50" t="s">
        <v>4367</v>
      </c>
    </row>
    <row r="51" spans="1:22" ht="15.75" x14ac:dyDescent="0.25">
      <c r="A51" t="s">
        <v>6849</v>
      </c>
      <c r="B51" t="s">
        <v>6851</v>
      </c>
      <c r="C51" t="s">
        <v>6850</v>
      </c>
      <c r="D51" t="s">
        <v>6861</v>
      </c>
      <c r="E51" t="s">
        <v>6800</v>
      </c>
      <c r="F51" t="s">
        <v>6801</v>
      </c>
      <c r="G51" t="s">
        <v>794</v>
      </c>
      <c r="H51" t="s">
        <v>1085</v>
      </c>
      <c r="I51" t="s">
        <v>6847</v>
      </c>
      <c r="J51" t="s">
        <v>1086</v>
      </c>
      <c r="K51" t="s">
        <v>6471</v>
      </c>
      <c r="L51" t="s">
        <v>6472</v>
      </c>
      <c r="M51" t="s">
        <v>3907</v>
      </c>
      <c r="N51" s="536">
        <v>140000</v>
      </c>
      <c r="O51" s="290">
        <f t="shared" si="3"/>
        <v>149800</v>
      </c>
      <c r="P51" s="290">
        <f>O51+(O51*7/100)+4</f>
        <v>160290</v>
      </c>
      <c r="Q51" t="s">
        <v>6346</v>
      </c>
      <c r="R51" t="s">
        <v>6347</v>
      </c>
      <c r="S51" t="s">
        <v>6348</v>
      </c>
      <c r="T51" t="s">
        <v>4368</v>
      </c>
      <c r="U51" t="s">
        <v>6845</v>
      </c>
      <c r="V51" t="s">
        <v>4367</v>
      </c>
    </row>
    <row r="52" spans="1:22" ht="15.75" x14ac:dyDescent="0.25">
      <c r="A52" t="s">
        <v>6849</v>
      </c>
      <c r="B52" t="s">
        <v>6851</v>
      </c>
      <c r="C52" t="s">
        <v>6850</v>
      </c>
      <c r="D52" t="s">
        <v>6861</v>
      </c>
      <c r="E52" t="s">
        <v>6800</v>
      </c>
      <c r="F52" t="s">
        <v>6801</v>
      </c>
      <c r="G52" t="s">
        <v>794</v>
      </c>
      <c r="H52" t="s">
        <v>1085</v>
      </c>
      <c r="I52" t="s">
        <v>6847</v>
      </c>
      <c r="J52" t="s">
        <v>1086</v>
      </c>
      <c r="N52" s="291"/>
      <c r="O52" s="290"/>
      <c r="P52" s="290"/>
      <c r="Q52" t="s">
        <v>6346</v>
      </c>
      <c r="R52" t="s">
        <v>6347</v>
      </c>
      <c r="S52" t="s">
        <v>6348</v>
      </c>
      <c r="T52" t="s">
        <v>4368</v>
      </c>
      <c r="U52" t="s">
        <v>6845</v>
      </c>
      <c r="V52" t="s">
        <v>4367</v>
      </c>
    </row>
    <row r="53" spans="1:22" ht="16.5" thickBot="1" x14ac:dyDescent="0.3">
      <c r="A53" t="s">
        <v>6849</v>
      </c>
      <c r="B53" t="s">
        <v>6851</v>
      </c>
      <c r="C53" t="s">
        <v>6850</v>
      </c>
      <c r="D53" t="s">
        <v>6861</v>
      </c>
      <c r="E53" t="s">
        <v>6800</v>
      </c>
      <c r="F53" t="s">
        <v>6801</v>
      </c>
      <c r="G53" t="s">
        <v>794</v>
      </c>
      <c r="H53" t="s">
        <v>1085</v>
      </c>
      <c r="I53" t="s">
        <v>6847</v>
      </c>
      <c r="J53" t="s">
        <v>1086</v>
      </c>
      <c r="K53" s="2" t="s">
        <v>6474</v>
      </c>
      <c r="L53" t="s">
        <v>6027</v>
      </c>
      <c r="M53" t="s">
        <v>3912</v>
      </c>
      <c r="N53" s="410">
        <f>N55+N60+N54</f>
        <v>5252000</v>
      </c>
      <c r="O53" s="410">
        <f t="shared" ref="O53:P53" si="4">O55+O60</f>
        <v>5203814.5</v>
      </c>
      <c r="P53" s="410">
        <f t="shared" si="4"/>
        <v>5568102.6449999996</v>
      </c>
      <c r="Q53" t="s">
        <v>6346</v>
      </c>
      <c r="R53" t="s">
        <v>6347</v>
      </c>
      <c r="S53" t="s">
        <v>6348</v>
      </c>
      <c r="T53" t="s">
        <v>4368</v>
      </c>
      <c r="U53" t="s">
        <v>6845</v>
      </c>
      <c r="V53" t="s">
        <v>4367</v>
      </c>
    </row>
    <row r="54" spans="1:22" ht="16.5" thickTop="1" x14ac:dyDescent="0.25">
      <c r="A54" t="s">
        <v>6849</v>
      </c>
      <c r="B54" t="s">
        <v>6851</v>
      </c>
      <c r="C54" t="s">
        <v>6850</v>
      </c>
      <c r="D54" t="s">
        <v>6861</v>
      </c>
      <c r="E54" t="s">
        <v>6800</v>
      </c>
      <c r="F54" t="s">
        <v>6801</v>
      </c>
      <c r="G54" t="s">
        <v>794</v>
      </c>
      <c r="H54" t="s">
        <v>1085</v>
      </c>
      <c r="I54" t="s">
        <v>6847</v>
      </c>
      <c r="J54" t="s">
        <v>1086</v>
      </c>
      <c r="K54" t="s">
        <v>6475</v>
      </c>
      <c r="L54" t="s">
        <v>6254</v>
      </c>
      <c r="M54" t="s">
        <v>3916</v>
      </c>
      <c r="N54" s="407">
        <v>388650</v>
      </c>
      <c r="O54" s="409">
        <f>N54+(N54*7/100)+4</f>
        <v>415859.5</v>
      </c>
      <c r="P54" s="409">
        <f>O54+(O54*7/100)</f>
        <v>444969.66499999998</v>
      </c>
      <c r="Q54" t="s">
        <v>6346</v>
      </c>
      <c r="R54" t="s">
        <v>6347</v>
      </c>
      <c r="S54" t="s">
        <v>6348</v>
      </c>
      <c r="T54" t="s">
        <v>4368</v>
      </c>
      <c r="U54" t="s">
        <v>6845</v>
      </c>
      <c r="V54" t="s">
        <v>4367</v>
      </c>
    </row>
    <row r="55" spans="1:22" ht="16.5" thickBot="1" x14ac:dyDescent="0.3">
      <c r="A55" t="s">
        <v>6849</v>
      </c>
      <c r="B55" t="s">
        <v>6851</v>
      </c>
      <c r="C55" t="s">
        <v>6850</v>
      </c>
      <c r="D55" t="s">
        <v>6861</v>
      </c>
      <c r="E55" t="s">
        <v>6800</v>
      </c>
      <c r="F55" t="s">
        <v>6801</v>
      </c>
      <c r="G55" t="s">
        <v>794</v>
      </c>
      <c r="H55" t="s">
        <v>1085</v>
      </c>
      <c r="I55" t="s">
        <v>6847</v>
      </c>
      <c r="J55" t="s">
        <v>1086</v>
      </c>
      <c r="K55" s="2" t="s">
        <v>6476</v>
      </c>
      <c r="L55" t="s">
        <v>6479</v>
      </c>
      <c r="M55" t="s">
        <v>3948</v>
      </c>
      <c r="N55" s="553">
        <f>SUM(N56:N59)</f>
        <v>766010</v>
      </c>
      <c r="O55" s="293">
        <f>SUM(O56:O59)+1</f>
        <v>819653.7</v>
      </c>
      <c r="P55" s="293">
        <f>SUM(P56:P59)+1</f>
        <v>877041.38899999997</v>
      </c>
      <c r="Q55" t="s">
        <v>6346</v>
      </c>
      <c r="R55" t="s">
        <v>6347</v>
      </c>
      <c r="S55" t="s">
        <v>6348</v>
      </c>
      <c r="T55" t="s">
        <v>4368</v>
      </c>
      <c r="U55" t="s">
        <v>6845</v>
      </c>
      <c r="V55" t="s">
        <v>4367</v>
      </c>
    </row>
    <row r="56" spans="1:22" ht="16.5" thickTop="1" x14ac:dyDescent="0.25">
      <c r="A56" t="s">
        <v>6849</v>
      </c>
      <c r="B56" t="s">
        <v>6851</v>
      </c>
      <c r="C56" t="s">
        <v>6850</v>
      </c>
      <c r="D56" t="s">
        <v>6861</v>
      </c>
      <c r="E56" t="s">
        <v>6800</v>
      </c>
      <c r="F56" t="s">
        <v>6801</v>
      </c>
      <c r="G56" t="s">
        <v>794</v>
      </c>
      <c r="H56" t="s">
        <v>1085</v>
      </c>
      <c r="I56" t="s">
        <v>6847</v>
      </c>
      <c r="J56" t="s">
        <v>1086</v>
      </c>
      <c r="K56" t="s">
        <v>6477</v>
      </c>
      <c r="L56" t="s">
        <v>6480</v>
      </c>
      <c r="M56" t="s">
        <v>3951</v>
      </c>
      <c r="N56" s="536">
        <v>428340</v>
      </c>
      <c r="O56" s="409">
        <f>N56+(N56*7/100)+6</f>
        <v>458329.8</v>
      </c>
      <c r="P56" s="409">
        <f>O56+(O56*7/100)+7</f>
        <v>490419.886</v>
      </c>
      <c r="Q56" t="s">
        <v>6346</v>
      </c>
      <c r="R56" t="s">
        <v>6347</v>
      </c>
      <c r="S56" t="s">
        <v>6348</v>
      </c>
      <c r="T56" t="s">
        <v>4368</v>
      </c>
      <c r="U56" t="s">
        <v>6845</v>
      </c>
      <c r="V56" t="s">
        <v>4367</v>
      </c>
    </row>
    <row r="57" spans="1:22" ht="15.75" x14ac:dyDescent="0.25">
      <c r="A57" t="s">
        <v>6849</v>
      </c>
      <c r="B57" t="s">
        <v>6851</v>
      </c>
      <c r="C57" t="s">
        <v>6850</v>
      </c>
      <c r="D57" t="s">
        <v>6861</v>
      </c>
      <c r="E57" t="s">
        <v>6800</v>
      </c>
      <c r="F57" t="s">
        <v>6801</v>
      </c>
      <c r="G57" t="s">
        <v>794</v>
      </c>
      <c r="H57" t="s">
        <v>1085</v>
      </c>
      <c r="I57" t="s">
        <v>6847</v>
      </c>
      <c r="J57" t="s">
        <v>1086</v>
      </c>
      <c r="K57" s="273" t="s">
        <v>6478</v>
      </c>
      <c r="L57" t="s">
        <v>6481</v>
      </c>
      <c r="M57" t="s">
        <v>3964</v>
      </c>
      <c r="N57" s="555">
        <v>313960</v>
      </c>
      <c r="O57" s="409">
        <f>N57+(N57*7/100)+4</f>
        <v>335941.2</v>
      </c>
      <c r="P57" s="291">
        <f>O57+(O57*7/100)-3+7+1</f>
        <v>359462.08400000003</v>
      </c>
      <c r="Q57" t="s">
        <v>6346</v>
      </c>
      <c r="R57" t="s">
        <v>6347</v>
      </c>
      <c r="S57" t="s">
        <v>6348</v>
      </c>
      <c r="T57" t="s">
        <v>4368</v>
      </c>
      <c r="U57" t="s">
        <v>6845</v>
      </c>
      <c r="V57" t="s">
        <v>4367</v>
      </c>
    </row>
    <row r="58" spans="1:22" ht="15.75" x14ac:dyDescent="0.25">
      <c r="A58" t="s">
        <v>6849</v>
      </c>
      <c r="B58" t="s">
        <v>6851</v>
      </c>
      <c r="C58" t="s">
        <v>6850</v>
      </c>
      <c r="D58" t="s">
        <v>6861</v>
      </c>
      <c r="E58" t="s">
        <v>6800</v>
      </c>
      <c r="F58" t="s">
        <v>6801</v>
      </c>
      <c r="G58" t="s">
        <v>794</v>
      </c>
      <c r="H58" t="s">
        <v>1085</v>
      </c>
      <c r="I58" t="s">
        <v>6847</v>
      </c>
      <c r="J58" t="s">
        <v>1086</v>
      </c>
      <c r="K58" t="s">
        <v>6482</v>
      </c>
      <c r="L58" t="s">
        <v>6039</v>
      </c>
      <c r="M58" t="s">
        <v>4006</v>
      </c>
      <c r="N58" s="536">
        <v>21480</v>
      </c>
      <c r="O58" s="409">
        <f>N58+(N58*7/100)+6</f>
        <v>22989.599999999999</v>
      </c>
      <c r="P58" s="409">
        <f>O58+(O58*7/100)+1</f>
        <v>24599.871999999999</v>
      </c>
      <c r="Q58" t="s">
        <v>6346</v>
      </c>
      <c r="R58" t="s">
        <v>6347</v>
      </c>
      <c r="S58" t="s">
        <v>6348</v>
      </c>
      <c r="T58" t="s">
        <v>4368</v>
      </c>
      <c r="U58" t="s">
        <v>6845</v>
      </c>
      <c r="V58" t="s">
        <v>4367</v>
      </c>
    </row>
    <row r="59" spans="1:22" ht="15.75" x14ac:dyDescent="0.25">
      <c r="A59" t="s">
        <v>6849</v>
      </c>
      <c r="B59" t="s">
        <v>6851</v>
      </c>
      <c r="C59" t="s">
        <v>6850</v>
      </c>
      <c r="D59" t="s">
        <v>6861</v>
      </c>
      <c r="E59" t="s">
        <v>6800</v>
      </c>
      <c r="F59" t="s">
        <v>6801</v>
      </c>
      <c r="G59" t="s">
        <v>794</v>
      </c>
      <c r="H59" t="s">
        <v>1085</v>
      </c>
      <c r="I59" t="s">
        <v>6847</v>
      </c>
      <c r="J59" t="s">
        <v>1086</v>
      </c>
      <c r="K59" t="s">
        <v>6483</v>
      </c>
      <c r="L59" t="s">
        <v>6045</v>
      </c>
      <c r="M59" t="s">
        <v>4010</v>
      </c>
      <c r="N59" s="536">
        <v>2230</v>
      </c>
      <c r="O59" s="409">
        <f>N59+(N59*7/100)+6</f>
        <v>2392.1</v>
      </c>
      <c r="P59" s="409">
        <f>O59+(O59*7/100)-1</f>
        <v>2558.547</v>
      </c>
      <c r="Q59" t="s">
        <v>6346</v>
      </c>
      <c r="R59" t="s">
        <v>6347</v>
      </c>
      <c r="S59" t="s">
        <v>6348</v>
      </c>
      <c r="T59" t="s">
        <v>4368</v>
      </c>
      <c r="U59" t="s">
        <v>6845</v>
      </c>
      <c r="V59" t="s">
        <v>4367</v>
      </c>
    </row>
    <row r="60" spans="1:22" ht="16.5" thickBot="1" x14ac:dyDescent="0.3">
      <c r="A60" t="s">
        <v>6849</v>
      </c>
      <c r="B60" t="s">
        <v>6851</v>
      </c>
      <c r="C60" t="s">
        <v>6850</v>
      </c>
      <c r="D60" t="s">
        <v>6861</v>
      </c>
      <c r="E60" t="s">
        <v>6800</v>
      </c>
      <c r="F60" t="s">
        <v>6801</v>
      </c>
      <c r="G60" t="s">
        <v>794</v>
      </c>
      <c r="H60" t="s">
        <v>1085</v>
      </c>
      <c r="I60" t="s">
        <v>6847</v>
      </c>
      <c r="J60" t="s">
        <v>1086</v>
      </c>
      <c r="K60" s="2" t="s">
        <v>6484</v>
      </c>
      <c r="L60" t="s">
        <v>6046</v>
      </c>
      <c r="M60" t="s">
        <v>4014</v>
      </c>
      <c r="N60" s="293">
        <f>N61+N62+N63+N64+N65+N66+N67+N68</f>
        <v>4097340</v>
      </c>
      <c r="O60" s="293">
        <f t="shared" ref="O60:P60" si="5">O61+O62+O63+O64+O65+O66+O67+O68</f>
        <v>4384160.8</v>
      </c>
      <c r="P60" s="293">
        <f t="shared" si="5"/>
        <v>4691061.2560000001</v>
      </c>
      <c r="Q60" t="s">
        <v>6346</v>
      </c>
      <c r="R60" t="s">
        <v>6347</v>
      </c>
      <c r="S60" t="s">
        <v>6348</v>
      </c>
      <c r="T60" t="s">
        <v>4368</v>
      </c>
      <c r="U60" t="s">
        <v>6845</v>
      </c>
      <c r="V60" t="s">
        <v>4367</v>
      </c>
    </row>
    <row r="61" spans="1:22" ht="16.5" thickTop="1" x14ac:dyDescent="0.25">
      <c r="A61" t="s">
        <v>6849</v>
      </c>
      <c r="B61" t="s">
        <v>6851</v>
      </c>
      <c r="C61" t="s">
        <v>6850</v>
      </c>
      <c r="D61" t="s">
        <v>6861</v>
      </c>
      <c r="E61" t="s">
        <v>6800</v>
      </c>
      <c r="F61" t="s">
        <v>6801</v>
      </c>
      <c r="G61" t="s">
        <v>794</v>
      </c>
      <c r="H61" t="s">
        <v>1085</v>
      </c>
      <c r="I61" t="s">
        <v>6847</v>
      </c>
      <c r="J61" t="s">
        <v>1086</v>
      </c>
      <c r="K61" s="273" t="s">
        <v>6485</v>
      </c>
      <c r="L61" t="s">
        <v>6488</v>
      </c>
      <c r="M61" t="s">
        <v>4017</v>
      </c>
      <c r="N61" s="536">
        <f>1877000+570</f>
        <v>1877570</v>
      </c>
      <c r="O61" s="409">
        <f>N61+(N61*7/100)+7-5</f>
        <v>2009001.9</v>
      </c>
      <c r="P61" s="409">
        <f>O61+(O61*7/100)+7+2</f>
        <v>2149641.0329999998</v>
      </c>
      <c r="Q61" t="s">
        <v>6346</v>
      </c>
      <c r="R61" t="s">
        <v>6347</v>
      </c>
      <c r="S61" t="s">
        <v>6348</v>
      </c>
      <c r="T61" t="s">
        <v>4368</v>
      </c>
      <c r="U61" t="s">
        <v>6845</v>
      </c>
      <c r="V61" t="s">
        <v>4367</v>
      </c>
    </row>
    <row r="62" spans="1:22" ht="15.75" x14ac:dyDescent="0.25">
      <c r="A62" t="s">
        <v>6849</v>
      </c>
      <c r="B62" t="s">
        <v>6851</v>
      </c>
      <c r="C62" t="s">
        <v>6850</v>
      </c>
      <c r="D62" t="s">
        <v>6861</v>
      </c>
      <c r="E62" t="s">
        <v>6800</v>
      </c>
      <c r="F62" t="s">
        <v>6801</v>
      </c>
      <c r="G62" t="s">
        <v>794</v>
      </c>
      <c r="H62" t="s">
        <v>1085</v>
      </c>
      <c r="I62" t="s">
        <v>6847</v>
      </c>
      <c r="J62" t="s">
        <v>1086</v>
      </c>
      <c r="K62" t="s">
        <v>6486</v>
      </c>
      <c r="L62" t="s">
        <v>6489</v>
      </c>
      <c r="M62" t="s">
        <v>4022</v>
      </c>
      <c r="N62" s="536">
        <v>499270</v>
      </c>
      <c r="O62" s="409">
        <f>N62+(N62*7/100)+1</f>
        <v>534219.9</v>
      </c>
      <c r="P62" s="409">
        <f>O62+(O62*7/100)+5</f>
        <v>571620.29300000006</v>
      </c>
      <c r="Q62" t="s">
        <v>6346</v>
      </c>
      <c r="R62" t="s">
        <v>6347</v>
      </c>
      <c r="S62" t="s">
        <v>6348</v>
      </c>
      <c r="T62" t="s">
        <v>4368</v>
      </c>
      <c r="U62" t="s">
        <v>6845</v>
      </c>
      <c r="V62" t="s">
        <v>4367</v>
      </c>
    </row>
    <row r="63" spans="1:22" ht="15.75" x14ac:dyDescent="0.25">
      <c r="A63" t="s">
        <v>6849</v>
      </c>
      <c r="B63" t="s">
        <v>6851</v>
      </c>
      <c r="C63" t="s">
        <v>6850</v>
      </c>
      <c r="D63" t="s">
        <v>6861</v>
      </c>
      <c r="E63" t="s">
        <v>6800</v>
      </c>
      <c r="F63" t="s">
        <v>6801</v>
      </c>
      <c r="G63" t="s">
        <v>794</v>
      </c>
      <c r="H63" t="s">
        <v>1085</v>
      </c>
      <c r="I63" t="s">
        <v>6847</v>
      </c>
      <c r="J63" t="s">
        <v>1086</v>
      </c>
      <c r="K63" t="s">
        <v>6487</v>
      </c>
      <c r="L63" t="s">
        <v>6490</v>
      </c>
      <c r="M63" t="s">
        <v>4060</v>
      </c>
      <c r="N63" s="536">
        <v>148500</v>
      </c>
      <c r="O63" s="409">
        <f>N63+(N63*7/100)+4</f>
        <v>158899</v>
      </c>
      <c r="P63" s="409">
        <f>O63+(O63*7/100)-2</f>
        <v>170019.93</v>
      </c>
      <c r="Q63" t="s">
        <v>6346</v>
      </c>
      <c r="R63" t="s">
        <v>6347</v>
      </c>
      <c r="S63" t="s">
        <v>6348</v>
      </c>
      <c r="T63" t="s">
        <v>4368</v>
      </c>
      <c r="U63" t="s">
        <v>6845</v>
      </c>
      <c r="V63" t="s">
        <v>4367</v>
      </c>
    </row>
    <row r="64" spans="1:22" ht="15.75" x14ac:dyDescent="0.25">
      <c r="A64" t="s">
        <v>6849</v>
      </c>
      <c r="B64" t="s">
        <v>6851</v>
      </c>
      <c r="C64" t="s">
        <v>6850</v>
      </c>
      <c r="D64" t="s">
        <v>6861</v>
      </c>
      <c r="E64" t="s">
        <v>6800</v>
      </c>
      <c r="F64" t="s">
        <v>6801</v>
      </c>
      <c r="G64" t="s">
        <v>794</v>
      </c>
      <c r="H64" t="s">
        <v>1085</v>
      </c>
      <c r="I64" t="s">
        <v>6847</v>
      </c>
      <c r="J64" t="s">
        <v>1086</v>
      </c>
      <c r="K64" t="s">
        <v>6503</v>
      </c>
      <c r="L64" t="s">
        <v>6505</v>
      </c>
      <c r="M64" t="s">
        <v>6504</v>
      </c>
      <c r="N64" s="536">
        <v>92000</v>
      </c>
      <c r="O64" s="408">
        <v>98440</v>
      </c>
      <c r="P64" s="408">
        <v>105330</v>
      </c>
      <c r="Q64" t="s">
        <v>6346</v>
      </c>
      <c r="R64" t="s">
        <v>6347</v>
      </c>
      <c r="S64" t="s">
        <v>6348</v>
      </c>
      <c r="T64" t="s">
        <v>4368</v>
      </c>
      <c r="U64" t="s">
        <v>6845</v>
      </c>
      <c r="V64" t="s">
        <v>4367</v>
      </c>
    </row>
    <row r="65" spans="1:22" ht="15.75" x14ac:dyDescent="0.25">
      <c r="A65" t="s">
        <v>6849</v>
      </c>
      <c r="B65" t="s">
        <v>6851</v>
      </c>
      <c r="C65" t="s">
        <v>6850</v>
      </c>
      <c r="D65" t="s">
        <v>6861</v>
      </c>
      <c r="E65" t="s">
        <v>6800</v>
      </c>
      <c r="F65" t="s">
        <v>6801</v>
      </c>
      <c r="G65" t="s">
        <v>794</v>
      </c>
      <c r="H65" t="s">
        <v>1085</v>
      </c>
      <c r="I65" t="s">
        <v>6847</v>
      </c>
      <c r="J65" t="s">
        <v>1086</v>
      </c>
      <c r="K65" t="s">
        <v>6730</v>
      </c>
      <c r="L65" t="s">
        <v>6051</v>
      </c>
      <c r="M65" t="s">
        <v>4083</v>
      </c>
      <c r="N65" s="536">
        <v>2100000</v>
      </c>
      <c r="O65" s="408">
        <v>2247000</v>
      </c>
      <c r="P65" s="408">
        <v>2404290</v>
      </c>
      <c r="Q65" t="s">
        <v>6346</v>
      </c>
      <c r="R65" t="s">
        <v>6347</v>
      </c>
      <c r="S65" t="s">
        <v>6348</v>
      </c>
      <c r="T65" t="s">
        <v>4368</v>
      </c>
      <c r="U65" t="s">
        <v>6845</v>
      </c>
      <c r="V65" t="s">
        <v>4367</v>
      </c>
    </row>
    <row r="66" spans="1:22" ht="15.75" x14ac:dyDescent="0.25">
      <c r="A66" t="s">
        <v>6849</v>
      </c>
      <c r="B66" t="s">
        <v>6851</v>
      </c>
      <c r="C66" t="s">
        <v>6850</v>
      </c>
      <c r="D66" t="s">
        <v>6861</v>
      </c>
      <c r="E66" t="s">
        <v>6800</v>
      </c>
      <c r="F66" t="s">
        <v>6801</v>
      </c>
      <c r="G66" t="s">
        <v>794</v>
      </c>
      <c r="H66" t="s">
        <v>1085</v>
      </c>
      <c r="I66" t="s">
        <v>6847</v>
      </c>
      <c r="J66" t="s">
        <v>1086</v>
      </c>
      <c r="K66" t="s">
        <v>6798</v>
      </c>
      <c r="L66" t="s">
        <v>6799</v>
      </c>
      <c r="M66" t="s">
        <v>2677</v>
      </c>
      <c r="N66" s="536">
        <v>-286000</v>
      </c>
      <c r="O66" s="409">
        <f>N66+(N66*7/100)</f>
        <v>-306020</v>
      </c>
      <c r="P66" s="409">
        <f>O66+(O66*7/100)+1</f>
        <v>-327440.40000000002</v>
      </c>
      <c r="Q66" t="s">
        <v>6346</v>
      </c>
      <c r="R66" t="s">
        <v>6347</v>
      </c>
      <c r="S66" t="s">
        <v>6348</v>
      </c>
      <c r="T66" t="s">
        <v>4368</v>
      </c>
      <c r="U66" t="s">
        <v>6845</v>
      </c>
      <c r="V66" t="s">
        <v>4367</v>
      </c>
    </row>
    <row r="67" spans="1:22" ht="15.75" x14ac:dyDescent="0.25">
      <c r="A67" t="s">
        <v>6849</v>
      </c>
      <c r="B67" t="s">
        <v>6851</v>
      </c>
      <c r="C67" t="s">
        <v>6850</v>
      </c>
      <c r="D67" t="s">
        <v>6861</v>
      </c>
      <c r="E67" t="s">
        <v>6800</v>
      </c>
      <c r="F67" t="s">
        <v>6801</v>
      </c>
      <c r="G67" t="s">
        <v>794</v>
      </c>
      <c r="H67" t="s">
        <v>1085</v>
      </c>
      <c r="I67" t="s">
        <v>6847</v>
      </c>
      <c r="J67" t="s">
        <v>1086</v>
      </c>
      <c r="K67" t="s">
        <v>6802</v>
      </c>
      <c r="L67" t="s">
        <v>6803</v>
      </c>
      <c r="M67" t="s">
        <v>2699</v>
      </c>
      <c r="N67" s="536">
        <v>-285000</v>
      </c>
      <c r="O67" s="409">
        <f>N67+(N67*7/100)</f>
        <v>-304950</v>
      </c>
      <c r="P67" s="490">
        <f>O67+(O67*7/100)-3</f>
        <v>-326299.5</v>
      </c>
      <c r="Q67" t="s">
        <v>6346</v>
      </c>
      <c r="R67" t="s">
        <v>6347</v>
      </c>
      <c r="S67" t="s">
        <v>6348</v>
      </c>
      <c r="T67" t="s">
        <v>4368</v>
      </c>
      <c r="U67" t="s">
        <v>6845</v>
      </c>
      <c r="V67" t="s">
        <v>4367</v>
      </c>
    </row>
    <row r="68" spans="1:22" ht="15.75" x14ac:dyDescent="0.25">
      <c r="A68" t="s">
        <v>6849</v>
      </c>
      <c r="B68" t="s">
        <v>6851</v>
      </c>
      <c r="C68" t="s">
        <v>6850</v>
      </c>
      <c r="D68" t="s">
        <v>6861</v>
      </c>
      <c r="E68" t="s">
        <v>6800</v>
      </c>
      <c r="F68" t="s">
        <v>6801</v>
      </c>
      <c r="G68" t="s">
        <v>794</v>
      </c>
      <c r="H68" t="s">
        <v>1085</v>
      </c>
      <c r="I68" t="s">
        <v>6847</v>
      </c>
      <c r="J68" t="s">
        <v>1086</v>
      </c>
      <c r="K68" t="s">
        <v>6804</v>
      </c>
      <c r="L68" t="s">
        <v>6805</v>
      </c>
      <c r="M68" t="s">
        <v>2700</v>
      </c>
      <c r="N68" s="536">
        <v>-49000</v>
      </c>
      <c r="O68" s="409">
        <f>N68+(N68*7/100)</f>
        <v>-52430</v>
      </c>
      <c r="P68" s="490">
        <f>O68+(O68*7/100)</f>
        <v>-56100.1</v>
      </c>
      <c r="Q68" t="s">
        <v>6346</v>
      </c>
      <c r="R68" t="s">
        <v>6347</v>
      </c>
      <c r="S68" t="s">
        <v>6348</v>
      </c>
      <c r="T68" t="s">
        <v>4368</v>
      </c>
      <c r="U68" t="s">
        <v>6845</v>
      </c>
      <c r="V68" t="s">
        <v>4367</v>
      </c>
    </row>
    <row r="69" spans="1:22" ht="15.75" x14ac:dyDescent="0.25">
      <c r="A69" t="s">
        <v>6849</v>
      </c>
      <c r="B69" t="s">
        <v>6851</v>
      </c>
      <c r="C69" t="s">
        <v>6850</v>
      </c>
      <c r="D69" t="s">
        <v>6861</v>
      </c>
      <c r="E69" t="s">
        <v>6800</v>
      </c>
      <c r="F69" t="s">
        <v>6801</v>
      </c>
      <c r="G69" t="s">
        <v>794</v>
      </c>
      <c r="H69" t="s">
        <v>1085</v>
      </c>
      <c r="I69" t="s">
        <v>6847</v>
      </c>
      <c r="J69" t="s">
        <v>1086</v>
      </c>
      <c r="N69" s="291"/>
      <c r="Q69" t="s">
        <v>6346</v>
      </c>
      <c r="R69" t="s">
        <v>6347</v>
      </c>
      <c r="S69" t="s">
        <v>6348</v>
      </c>
      <c r="T69" t="s">
        <v>4368</v>
      </c>
      <c r="U69" t="s">
        <v>6845</v>
      </c>
      <c r="V69" t="s">
        <v>4367</v>
      </c>
    </row>
    <row r="70" spans="1:22" ht="16.5" thickBot="1" x14ac:dyDescent="0.3">
      <c r="A70" t="s">
        <v>6849</v>
      </c>
      <c r="B70" t="s">
        <v>6851</v>
      </c>
      <c r="C70" t="s">
        <v>6850</v>
      </c>
      <c r="D70" t="s">
        <v>6861</v>
      </c>
      <c r="E70" t="s">
        <v>6800</v>
      </c>
      <c r="F70" t="s">
        <v>6801</v>
      </c>
      <c r="G70" t="s">
        <v>794</v>
      </c>
      <c r="H70" t="s">
        <v>1085</v>
      </c>
      <c r="I70" t="s">
        <v>6847</v>
      </c>
      <c r="J70" t="s">
        <v>1086</v>
      </c>
      <c r="K70" s="286" t="s">
        <v>6491</v>
      </c>
      <c r="L70" t="s">
        <v>6494</v>
      </c>
      <c r="M70" t="s">
        <v>2825</v>
      </c>
      <c r="N70" s="293">
        <f>SUM(N71:N84)</f>
        <v>1649800</v>
      </c>
      <c r="O70" s="293">
        <f>SUM(O71:O84)</f>
        <v>1414700</v>
      </c>
      <c r="P70" s="293">
        <f>SUM(P71:P84)</f>
        <v>1661890.0000000002</v>
      </c>
      <c r="Q70" t="s">
        <v>6346</v>
      </c>
      <c r="R70" t="s">
        <v>6347</v>
      </c>
      <c r="S70" t="s">
        <v>6348</v>
      </c>
      <c r="T70" t="s">
        <v>4368</v>
      </c>
      <c r="U70" t="s">
        <v>6845</v>
      </c>
      <c r="V70" t="s">
        <v>4367</v>
      </c>
    </row>
    <row r="71" spans="1:22" ht="16.5" thickTop="1" x14ac:dyDescent="0.25">
      <c r="A71" t="s">
        <v>6849</v>
      </c>
      <c r="B71" t="s">
        <v>6851</v>
      </c>
      <c r="C71" t="s">
        <v>6850</v>
      </c>
      <c r="D71" t="s">
        <v>6861</v>
      </c>
      <c r="E71" t="s">
        <v>6800</v>
      </c>
      <c r="F71" t="s">
        <v>6801</v>
      </c>
      <c r="G71" t="s">
        <v>794</v>
      </c>
      <c r="H71" t="s">
        <v>1085</v>
      </c>
      <c r="I71" t="s">
        <v>6847</v>
      </c>
      <c r="J71" t="s">
        <v>1086</v>
      </c>
      <c r="K71" s="273" t="s">
        <v>6492</v>
      </c>
      <c r="L71" t="s">
        <v>6495</v>
      </c>
      <c r="M71" t="s">
        <v>2827</v>
      </c>
      <c r="N71" s="536">
        <v>80000</v>
      </c>
      <c r="O71" s="408">
        <v>80000</v>
      </c>
      <c r="P71" s="408">
        <v>80000</v>
      </c>
      <c r="Q71" t="s">
        <v>6346</v>
      </c>
      <c r="R71" t="s">
        <v>6347</v>
      </c>
      <c r="S71" t="s">
        <v>6348</v>
      </c>
      <c r="T71" t="s">
        <v>4368</v>
      </c>
      <c r="U71" t="s">
        <v>6845</v>
      </c>
      <c r="V71" t="s">
        <v>4367</v>
      </c>
    </row>
    <row r="72" spans="1:22" ht="15.75" x14ac:dyDescent="0.25">
      <c r="A72" t="s">
        <v>6849</v>
      </c>
      <c r="B72" t="s">
        <v>6851</v>
      </c>
      <c r="C72" t="s">
        <v>6850</v>
      </c>
      <c r="D72" t="s">
        <v>6861</v>
      </c>
      <c r="E72" t="s">
        <v>6800</v>
      </c>
      <c r="F72" t="s">
        <v>6801</v>
      </c>
      <c r="G72" t="s">
        <v>794</v>
      </c>
      <c r="H72" t="s">
        <v>1085</v>
      </c>
      <c r="I72" t="s">
        <v>6847</v>
      </c>
      <c r="J72" t="s">
        <v>1086</v>
      </c>
      <c r="K72" s="273" t="s">
        <v>6493</v>
      </c>
      <c r="L72" t="s">
        <v>6496</v>
      </c>
      <c r="M72" t="s">
        <v>2836</v>
      </c>
      <c r="N72" s="536">
        <v>980000</v>
      </c>
      <c r="O72" s="408">
        <v>700000</v>
      </c>
      <c r="P72" s="408">
        <v>900000</v>
      </c>
      <c r="Q72" t="s">
        <v>6346</v>
      </c>
      <c r="R72" t="s">
        <v>6347</v>
      </c>
      <c r="S72" t="s">
        <v>6348</v>
      </c>
      <c r="T72" t="s">
        <v>4368</v>
      </c>
      <c r="U72" t="s">
        <v>6845</v>
      </c>
      <c r="V72" t="s">
        <v>4367</v>
      </c>
    </row>
    <row r="73" spans="1:22" ht="15.75" x14ac:dyDescent="0.25">
      <c r="A73" t="s">
        <v>6849</v>
      </c>
      <c r="B73" t="s">
        <v>6851</v>
      </c>
      <c r="C73" t="s">
        <v>6850</v>
      </c>
      <c r="D73" t="s">
        <v>6861</v>
      </c>
      <c r="E73" t="s">
        <v>6800</v>
      </c>
      <c r="F73" t="s">
        <v>6801</v>
      </c>
      <c r="G73" t="s">
        <v>794</v>
      </c>
      <c r="H73" t="s">
        <v>1085</v>
      </c>
      <c r="I73" t="s">
        <v>6847</v>
      </c>
      <c r="J73" t="s">
        <v>1086</v>
      </c>
      <c r="K73" s="2" t="s">
        <v>6497</v>
      </c>
      <c r="L73" t="s">
        <v>6500</v>
      </c>
      <c r="M73" t="s">
        <v>2852</v>
      </c>
      <c r="N73" s="291"/>
      <c r="O73" s="396"/>
      <c r="P73" s="396"/>
      <c r="Q73" t="s">
        <v>6346</v>
      </c>
      <c r="R73" t="s">
        <v>6347</v>
      </c>
      <c r="S73" t="s">
        <v>6348</v>
      </c>
      <c r="T73" t="s">
        <v>4368</v>
      </c>
      <c r="U73" t="s">
        <v>6845</v>
      </c>
      <c r="V73" t="s">
        <v>4367</v>
      </c>
    </row>
    <row r="74" spans="1:22" ht="15.75" x14ac:dyDescent="0.25">
      <c r="A74" t="s">
        <v>6849</v>
      </c>
      <c r="B74" t="s">
        <v>6851</v>
      </c>
      <c r="C74" t="s">
        <v>6850</v>
      </c>
      <c r="D74" t="s">
        <v>6861</v>
      </c>
      <c r="E74" t="s">
        <v>6800</v>
      </c>
      <c r="F74" t="s">
        <v>6801</v>
      </c>
      <c r="G74" t="s">
        <v>794</v>
      </c>
      <c r="H74" t="s">
        <v>1085</v>
      </c>
      <c r="I74" t="s">
        <v>6847</v>
      </c>
      <c r="J74" t="s">
        <v>1086</v>
      </c>
      <c r="K74" s="273" t="s">
        <v>6499</v>
      </c>
      <c r="L74" t="s">
        <v>6501</v>
      </c>
      <c r="M74" t="s">
        <v>2854</v>
      </c>
      <c r="N74" s="536">
        <v>100000</v>
      </c>
      <c r="O74" s="291">
        <f>N74+(N74*7/100)</f>
        <v>107000</v>
      </c>
      <c r="P74" s="291">
        <f>O74+(O74*7/100)</f>
        <v>114490</v>
      </c>
      <c r="Q74" t="s">
        <v>6346</v>
      </c>
      <c r="R74" t="s">
        <v>6347</v>
      </c>
      <c r="S74" t="s">
        <v>6348</v>
      </c>
      <c r="T74" t="s">
        <v>4368</v>
      </c>
      <c r="U74" t="s">
        <v>6845</v>
      </c>
      <c r="V74" t="s">
        <v>4367</v>
      </c>
    </row>
    <row r="75" spans="1:22" ht="15.75" x14ac:dyDescent="0.25">
      <c r="A75" t="s">
        <v>6849</v>
      </c>
      <c r="B75" t="s">
        <v>6851</v>
      </c>
      <c r="C75" t="s">
        <v>6850</v>
      </c>
      <c r="D75" t="s">
        <v>6861</v>
      </c>
      <c r="E75" t="s">
        <v>6800</v>
      </c>
      <c r="F75" t="s">
        <v>6801</v>
      </c>
      <c r="G75" t="s">
        <v>794</v>
      </c>
      <c r="H75" t="s">
        <v>1085</v>
      </c>
      <c r="I75" t="s">
        <v>6847</v>
      </c>
      <c r="J75" t="s">
        <v>1086</v>
      </c>
      <c r="K75" s="273" t="s">
        <v>6498</v>
      </c>
      <c r="L75" t="s">
        <v>6502</v>
      </c>
      <c r="M75" t="s">
        <v>2857</v>
      </c>
      <c r="N75" s="536">
        <v>30000</v>
      </c>
      <c r="O75" s="291">
        <f>N75+(N75*7/100)</f>
        <v>32100</v>
      </c>
      <c r="P75" s="291">
        <f>O75+(O75*7/100)-3+7-1</f>
        <v>34350</v>
      </c>
      <c r="Q75" t="s">
        <v>6346</v>
      </c>
      <c r="R75" t="s">
        <v>6347</v>
      </c>
      <c r="S75" t="s">
        <v>6348</v>
      </c>
      <c r="T75" t="s">
        <v>4368</v>
      </c>
      <c r="U75" t="s">
        <v>6845</v>
      </c>
      <c r="V75" t="s">
        <v>4367</v>
      </c>
    </row>
    <row r="76" spans="1:22" ht="15.75" x14ac:dyDescent="0.25">
      <c r="A76" t="s">
        <v>6849</v>
      </c>
      <c r="B76" t="s">
        <v>6851</v>
      </c>
      <c r="C76" t="s">
        <v>6850</v>
      </c>
      <c r="D76" t="s">
        <v>6861</v>
      </c>
      <c r="E76" t="s">
        <v>6800</v>
      </c>
      <c r="F76" t="s">
        <v>6801</v>
      </c>
      <c r="G76" t="s">
        <v>794</v>
      </c>
      <c r="H76" t="s">
        <v>1085</v>
      </c>
      <c r="I76" t="s">
        <v>6847</v>
      </c>
      <c r="J76" t="s">
        <v>1086</v>
      </c>
      <c r="K76" t="s">
        <v>6728</v>
      </c>
      <c r="L76" t="s">
        <v>6729</v>
      </c>
      <c r="M76" t="s">
        <v>3398</v>
      </c>
      <c r="N76" s="536">
        <v>300</v>
      </c>
      <c r="O76" s="291">
        <f>N76+(N76*7/100)+9</f>
        <v>330</v>
      </c>
      <c r="P76" s="291">
        <f>O76+(O76*7/100)-3</f>
        <v>350.1</v>
      </c>
      <c r="Q76" t="s">
        <v>6346</v>
      </c>
      <c r="R76" t="s">
        <v>6347</v>
      </c>
      <c r="S76" t="s">
        <v>6348</v>
      </c>
      <c r="T76" t="s">
        <v>4368</v>
      </c>
      <c r="U76" t="s">
        <v>6845</v>
      </c>
      <c r="V76" t="s">
        <v>4367</v>
      </c>
    </row>
    <row r="77" spans="1:22" ht="15.75" x14ac:dyDescent="0.25">
      <c r="A77" t="s">
        <v>6849</v>
      </c>
      <c r="B77" t="s">
        <v>6851</v>
      </c>
      <c r="C77" t="s">
        <v>6850</v>
      </c>
      <c r="D77" t="s">
        <v>6861</v>
      </c>
      <c r="E77" t="s">
        <v>6800</v>
      </c>
      <c r="F77" t="s">
        <v>6801</v>
      </c>
      <c r="G77" t="s">
        <v>794</v>
      </c>
      <c r="H77" t="s">
        <v>1085</v>
      </c>
      <c r="I77" t="s">
        <v>6847</v>
      </c>
      <c r="J77" t="s">
        <v>1086</v>
      </c>
      <c r="K77" t="s">
        <v>6736</v>
      </c>
      <c r="L77" t="s">
        <v>6737</v>
      </c>
      <c r="M77" t="s">
        <v>3013</v>
      </c>
      <c r="N77" s="536">
        <v>107500</v>
      </c>
      <c r="O77" s="291">
        <f>N77+(N77*7/100)+5</f>
        <v>115030</v>
      </c>
      <c r="P77" s="490">
        <f>O77+(O77*7/100)-3+1</f>
        <v>123080.1</v>
      </c>
      <c r="Q77" t="s">
        <v>6346</v>
      </c>
      <c r="R77" t="s">
        <v>6347</v>
      </c>
      <c r="S77" t="s">
        <v>6348</v>
      </c>
      <c r="T77" t="s">
        <v>4368</v>
      </c>
      <c r="U77" t="s">
        <v>6845</v>
      </c>
      <c r="V77" t="s">
        <v>4367</v>
      </c>
    </row>
    <row r="78" spans="1:22" ht="15.75" x14ac:dyDescent="0.25">
      <c r="A78" t="s">
        <v>6849</v>
      </c>
      <c r="B78" t="s">
        <v>6851</v>
      </c>
      <c r="C78" t="s">
        <v>6850</v>
      </c>
      <c r="D78" t="s">
        <v>6861</v>
      </c>
      <c r="E78" t="s">
        <v>6800</v>
      </c>
      <c r="F78" t="s">
        <v>6801</v>
      </c>
      <c r="G78" t="s">
        <v>794</v>
      </c>
      <c r="H78" t="s">
        <v>1085</v>
      </c>
      <c r="I78" t="s">
        <v>6847</v>
      </c>
      <c r="J78" t="s">
        <v>1086</v>
      </c>
      <c r="K78" t="s">
        <v>6507</v>
      </c>
      <c r="L78" t="s">
        <v>6509</v>
      </c>
      <c r="M78" t="s">
        <v>3003</v>
      </c>
      <c r="N78" s="536">
        <v>200000</v>
      </c>
      <c r="O78" s="291">
        <f t="shared" ref="O78" si="6">N78+(N78*7/100)</f>
        <v>214000</v>
      </c>
      <c r="P78" s="291">
        <f>O78+(O78*7/100)</f>
        <v>228980</v>
      </c>
      <c r="Q78" t="s">
        <v>6346</v>
      </c>
      <c r="R78" t="s">
        <v>6347</v>
      </c>
      <c r="S78" t="s">
        <v>6348</v>
      </c>
      <c r="T78" t="s">
        <v>4368</v>
      </c>
      <c r="U78" t="s">
        <v>6845</v>
      </c>
      <c r="V78" t="s">
        <v>4367</v>
      </c>
    </row>
    <row r="79" spans="1:22" ht="15.75" x14ac:dyDescent="0.25">
      <c r="A79" t="s">
        <v>6849</v>
      </c>
      <c r="B79" t="s">
        <v>6851</v>
      </c>
      <c r="C79" t="s">
        <v>6850</v>
      </c>
      <c r="D79" t="s">
        <v>6861</v>
      </c>
      <c r="E79" t="s">
        <v>6800</v>
      </c>
      <c r="F79" t="s">
        <v>6801</v>
      </c>
      <c r="G79" t="s">
        <v>794</v>
      </c>
      <c r="H79" t="s">
        <v>1085</v>
      </c>
      <c r="I79" t="s">
        <v>6847</v>
      </c>
      <c r="J79" t="s">
        <v>1086</v>
      </c>
      <c r="K79" t="s">
        <v>6510</v>
      </c>
      <c r="L79" t="s">
        <v>6511</v>
      </c>
      <c r="M79" t="s">
        <v>3249</v>
      </c>
      <c r="N79" s="536">
        <v>11000</v>
      </c>
      <c r="O79" s="291">
        <f>N79+(N79*7/100)</f>
        <v>11770</v>
      </c>
      <c r="P79" s="409">
        <f>O79+(O79*7/100)-4</f>
        <v>12589.9</v>
      </c>
      <c r="Q79" t="s">
        <v>6346</v>
      </c>
      <c r="R79" t="s">
        <v>6347</v>
      </c>
      <c r="S79" t="s">
        <v>6348</v>
      </c>
      <c r="T79" t="s">
        <v>4368</v>
      </c>
      <c r="U79" t="s">
        <v>6845</v>
      </c>
      <c r="V79" t="s">
        <v>4367</v>
      </c>
    </row>
    <row r="80" spans="1:22" ht="15.75" x14ac:dyDescent="0.25">
      <c r="A80" t="s">
        <v>6849</v>
      </c>
      <c r="B80" t="s">
        <v>6851</v>
      </c>
      <c r="C80" t="s">
        <v>6850</v>
      </c>
      <c r="D80" t="s">
        <v>6861</v>
      </c>
      <c r="E80" t="s">
        <v>6800</v>
      </c>
      <c r="F80" t="s">
        <v>6801</v>
      </c>
      <c r="G80" t="s">
        <v>794</v>
      </c>
      <c r="H80" t="s">
        <v>1085</v>
      </c>
      <c r="I80" t="s">
        <v>6847</v>
      </c>
      <c r="J80" t="s">
        <v>1086</v>
      </c>
      <c r="K80" t="s">
        <v>6512</v>
      </c>
      <c r="L80" t="s">
        <v>6513</v>
      </c>
      <c r="M80" t="s">
        <v>3322</v>
      </c>
      <c r="N80" s="536">
        <v>2000</v>
      </c>
      <c r="O80" s="291">
        <f t="shared" ref="O80" si="7">N80+(N80*7/100)</f>
        <v>2140</v>
      </c>
      <c r="P80" s="409">
        <f>O80+(O80*7/100)-3+8-5</f>
        <v>2289.8000000000002</v>
      </c>
      <c r="Q80" t="s">
        <v>6346</v>
      </c>
      <c r="R80" t="s">
        <v>6347</v>
      </c>
      <c r="S80" t="s">
        <v>6348</v>
      </c>
      <c r="T80" t="s">
        <v>4368</v>
      </c>
      <c r="U80" t="s">
        <v>6845</v>
      </c>
      <c r="V80" t="s">
        <v>4367</v>
      </c>
    </row>
    <row r="81" spans="1:22" ht="15.75" x14ac:dyDescent="0.25">
      <c r="A81" t="s">
        <v>6849</v>
      </c>
      <c r="B81" t="s">
        <v>6851</v>
      </c>
      <c r="C81" t="s">
        <v>6850</v>
      </c>
      <c r="D81" t="s">
        <v>6861</v>
      </c>
      <c r="E81" t="s">
        <v>6800</v>
      </c>
      <c r="F81" t="s">
        <v>6801</v>
      </c>
      <c r="G81" t="s">
        <v>794</v>
      </c>
      <c r="H81" t="s">
        <v>1085</v>
      </c>
      <c r="I81" t="s">
        <v>6847</v>
      </c>
      <c r="J81" t="s">
        <v>1086</v>
      </c>
      <c r="K81" t="s">
        <v>6514</v>
      </c>
      <c r="L81" t="s">
        <v>6515</v>
      </c>
      <c r="M81" t="s">
        <v>3332</v>
      </c>
      <c r="N81" s="536">
        <v>60000</v>
      </c>
      <c r="O81" s="291">
        <v>66000</v>
      </c>
      <c r="P81" s="291">
        <v>72000</v>
      </c>
      <c r="Q81" t="s">
        <v>6346</v>
      </c>
      <c r="R81" t="s">
        <v>6347</v>
      </c>
      <c r="S81" t="s">
        <v>6348</v>
      </c>
      <c r="T81" t="s">
        <v>4368</v>
      </c>
      <c r="U81" t="s">
        <v>6845</v>
      </c>
      <c r="V81" t="s">
        <v>4367</v>
      </c>
    </row>
    <row r="82" spans="1:22" ht="15.75" x14ac:dyDescent="0.25">
      <c r="A82" t="s">
        <v>6849</v>
      </c>
      <c r="B82" t="s">
        <v>6851</v>
      </c>
      <c r="C82" t="s">
        <v>6850</v>
      </c>
      <c r="D82" t="s">
        <v>6861</v>
      </c>
      <c r="E82" t="s">
        <v>6800</v>
      </c>
      <c r="F82" t="s">
        <v>6801</v>
      </c>
      <c r="G82" t="s">
        <v>794</v>
      </c>
      <c r="H82" t="s">
        <v>1085</v>
      </c>
      <c r="I82" t="s">
        <v>6847</v>
      </c>
      <c r="J82" t="s">
        <v>1086</v>
      </c>
      <c r="K82" t="s">
        <v>6516</v>
      </c>
      <c r="L82" t="s">
        <v>6517</v>
      </c>
      <c r="M82" t="s">
        <v>3353</v>
      </c>
      <c r="N82" s="536">
        <v>60000</v>
      </c>
      <c r="O82" s="291">
        <v>66000</v>
      </c>
      <c r="P82" s="291">
        <v>72000</v>
      </c>
      <c r="Q82" t="s">
        <v>6346</v>
      </c>
      <c r="R82" t="s">
        <v>6347</v>
      </c>
      <c r="S82" t="s">
        <v>6348</v>
      </c>
      <c r="T82" t="s">
        <v>4368</v>
      </c>
      <c r="U82" t="s">
        <v>6845</v>
      </c>
      <c r="V82" t="s">
        <v>4367</v>
      </c>
    </row>
    <row r="83" spans="1:22" ht="15.75" x14ac:dyDescent="0.25">
      <c r="A83" t="s">
        <v>6849</v>
      </c>
      <c r="B83" t="s">
        <v>6851</v>
      </c>
      <c r="C83" t="s">
        <v>6850</v>
      </c>
      <c r="D83" t="s">
        <v>6861</v>
      </c>
      <c r="E83" t="s">
        <v>6800</v>
      </c>
      <c r="F83" t="s">
        <v>6801</v>
      </c>
      <c r="G83" t="s">
        <v>794</v>
      </c>
      <c r="H83" t="s">
        <v>1085</v>
      </c>
      <c r="I83" t="s">
        <v>6847</v>
      </c>
      <c r="J83" t="s">
        <v>1086</v>
      </c>
      <c r="K83" t="s">
        <v>6734</v>
      </c>
      <c r="L83" t="s">
        <v>6735</v>
      </c>
      <c r="M83" t="s">
        <v>3275</v>
      </c>
      <c r="N83" s="536">
        <v>10000</v>
      </c>
      <c r="O83" s="291">
        <f>N83+(N83*7/100)</f>
        <v>10700</v>
      </c>
      <c r="P83" s="291">
        <f>O83+(O83*7/100)+1</f>
        <v>11450</v>
      </c>
      <c r="Q83" t="s">
        <v>6346</v>
      </c>
      <c r="R83" t="s">
        <v>6347</v>
      </c>
      <c r="S83" t="s">
        <v>6348</v>
      </c>
      <c r="T83" t="s">
        <v>4368</v>
      </c>
      <c r="U83" t="s">
        <v>6845</v>
      </c>
      <c r="V83" t="s">
        <v>4367</v>
      </c>
    </row>
    <row r="84" spans="1:22" ht="15.75" x14ac:dyDescent="0.25">
      <c r="A84" t="s">
        <v>6849</v>
      </c>
      <c r="B84" t="s">
        <v>6851</v>
      </c>
      <c r="C84" t="s">
        <v>6850</v>
      </c>
      <c r="D84" t="s">
        <v>6861</v>
      </c>
      <c r="E84" t="s">
        <v>6800</v>
      </c>
      <c r="F84" t="s">
        <v>6801</v>
      </c>
      <c r="G84" t="s">
        <v>794</v>
      </c>
      <c r="H84" t="s">
        <v>1085</v>
      </c>
      <c r="I84" t="s">
        <v>6847</v>
      </c>
      <c r="J84" t="s">
        <v>1086</v>
      </c>
      <c r="K84" t="s">
        <v>6518</v>
      </c>
      <c r="L84" t="s">
        <v>6519</v>
      </c>
      <c r="M84" t="s">
        <v>3456</v>
      </c>
      <c r="N84" s="536">
        <v>9000</v>
      </c>
      <c r="O84" s="291">
        <f>N84+(N84*7/100)</f>
        <v>9630</v>
      </c>
      <c r="P84" s="409">
        <f>O84+(O84*7/100)-3+9</f>
        <v>10310.1</v>
      </c>
      <c r="Q84" t="s">
        <v>6346</v>
      </c>
      <c r="R84" t="s">
        <v>6347</v>
      </c>
      <c r="S84" t="s">
        <v>6348</v>
      </c>
      <c r="T84" t="s">
        <v>4368</v>
      </c>
      <c r="U84" t="s">
        <v>6845</v>
      </c>
      <c r="V84" t="s">
        <v>4367</v>
      </c>
    </row>
    <row r="85" spans="1:22" ht="15.75" x14ac:dyDescent="0.25">
      <c r="N85" s="536"/>
      <c r="O85" s="291"/>
      <c r="P85" s="409"/>
    </row>
    <row r="86" spans="1:22" ht="19.5" thickBot="1" x14ac:dyDescent="0.35">
      <c r="K86" s="296" t="s">
        <v>6874</v>
      </c>
      <c r="N86" s="553">
        <f>N38+N7</f>
        <v>32449300</v>
      </c>
      <c r="O86" s="291"/>
      <c r="P86" s="409"/>
    </row>
    <row r="87" spans="1:22" ht="16.5" thickTop="1" x14ac:dyDescent="0.25">
      <c r="K87" s="292"/>
      <c r="N87" s="294"/>
      <c r="Q87" t="s">
        <v>6346</v>
      </c>
      <c r="R87" t="s">
        <v>6347</v>
      </c>
      <c r="S87" t="s">
        <v>6348</v>
      </c>
      <c r="T87" t="s">
        <v>4368</v>
      </c>
      <c r="U87" t="s">
        <v>6845</v>
      </c>
      <c r="V87" t="s">
        <v>4367</v>
      </c>
    </row>
    <row r="88" spans="1:22" ht="18" x14ac:dyDescent="0.25">
      <c r="K88" s="298" t="s">
        <v>2581</v>
      </c>
      <c r="N88" s="294"/>
      <c r="Q88" t="s">
        <v>6346</v>
      </c>
      <c r="R88" t="s">
        <v>6347</v>
      </c>
      <c r="S88" t="s">
        <v>6348</v>
      </c>
      <c r="T88" t="s">
        <v>4368</v>
      </c>
      <c r="U88" t="s">
        <v>6845</v>
      </c>
      <c r="V88" t="s">
        <v>4367</v>
      </c>
    </row>
    <row r="89" spans="1:22" ht="15.75" x14ac:dyDescent="0.25">
      <c r="K89" s="286" t="s">
        <v>6234</v>
      </c>
      <c r="N89" s="291"/>
      <c r="Q89" t="s">
        <v>6346</v>
      </c>
      <c r="R89" t="s">
        <v>6347</v>
      </c>
      <c r="S89" t="s">
        <v>6348</v>
      </c>
      <c r="T89" t="s">
        <v>4368</v>
      </c>
      <c r="U89" t="s">
        <v>6845</v>
      </c>
      <c r="V89" t="s">
        <v>4367</v>
      </c>
    </row>
    <row r="90" spans="1:22" ht="15.75" x14ac:dyDescent="0.25">
      <c r="A90" t="s">
        <v>6849</v>
      </c>
      <c r="B90" t="s">
        <v>6851</v>
      </c>
      <c r="C90" t="s">
        <v>6850</v>
      </c>
      <c r="D90" t="s">
        <v>6862</v>
      </c>
      <c r="E90" t="s">
        <v>6800</v>
      </c>
      <c r="F90" t="s">
        <v>6801</v>
      </c>
      <c r="G90" t="s">
        <v>794</v>
      </c>
      <c r="H90" t="s">
        <v>1085</v>
      </c>
      <c r="I90" t="s">
        <v>6847</v>
      </c>
      <c r="J90" t="s">
        <v>1086</v>
      </c>
      <c r="K90" t="s">
        <v>6520</v>
      </c>
      <c r="L90" t="s">
        <v>6522</v>
      </c>
      <c r="M90" t="s">
        <v>6521</v>
      </c>
      <c r="N90" s="536">
        <v>1700000</v>
      </c>
      <c r="O90" s="291">
        <v>1700000</v>
      </c>
      <c r="P90" s="291">
        <v>1700000</v>
      </c>
      <c r="Q90" t="s">
        <v>6346</v>
      </c>
      <c r="R90" t="s">
        <v>6347</v>
      </c>
      <c r="S90" t="s">
        <v>6348</v>
      </c>
      <c r="T90" t="s">
        <v>4368</v>
      </c>
      <c r="U90" t="s">
        <v>6845</v>
      </c>
      <c r="V90" t="s">
        <v>4367</v>
      </c>
    </row>
    <row r="91" spans="1:22" ht="15.75" x14ac:dyDescent="0.25">
      <c r="A91" t="s">
        <v>6849</v>
      </c>
      <c r="B91" t="s">
        <v>6851</v>
      </c>
      <c r="C91" t="s">
        <v>6850</v>
      </c>
      <c r="D91" t="s">
        <v>6862</v>
      </c>
      <c r="E91" t="s">
        <v>6800</v>
      </c>
      <c r="F91" t="s">
        <v>6801</v>
      </c>
      <c r="G91" t="s">
        <v>794</v>
      </c>
      <c r="H91" t="s">
        <v>1085</v>
      </c>
      <c r="I91" t="s">
        <v>6847</v>
      </c>
      <c r="J91" t="s">
        <v>1086</v>
      </c>
      <c r="K91" s="273" t="s">
        <v>6523</v>
      </c>
      <c r="L91" t="s">
        <v>6525</v>
      </c>
      <c r="M91" t="s">
        <v>6524</v>
      </c>
      <c r="N91" s="536">
        <v>17652000</v>
      </c>
      <c r="O91" s="291">
        <v>19274000</v>
      </c>
      <c r="P91" s="291">
        <v>20588000</v>
      </c>
      <c r="Q91" t="s">
        <v>6346</v>
      </c>
      <c r="R91" t="s">
        <v>6347</v>
      </c>
      <c r="S91" t="s">
        <v>6348</v>
      </c>
      <c r="T91" t="s">
        <v>4368</v>
      </c>
      <c r="U91" t="s">
        <v>6845</v>
      </c>
      <c r="V91" t="s">
        <v>4367</v>
      </c>
    </row>
    <row r="92" spans="1:22" ht="15.75" x14ac:dyDescent="0.25">
      <c r="A92" t="s">
        <v>6849</v>
      </c>
      <c r="B92" t="s">
        <v>6851</v>
      </c>
      <c r="C92" t="s">
        <v>6850</v>
      </c>
      <c r="D92" t="s">
        <v>6862</v>
      </c>
      <c r="E92" t="s">
        <v>6800</v>
      </c>
      <c r="F92" t="s">
        <v>6801</v>
      </c>
      <c r="G92" t="s">
        <v>794</v>
      </c>
      <c r="H92" t="s">
        <v>1085</v>
      </c>
      <c r="I92" t="s">
        <v>6847</v>
      </c>
      <c r="J92" t="s">
        <v>1086</v>
      </c>
      <c r="K92" s="273" t="s">
        <v>6766</v>
      </c>
      <c r="L92" t="s">
        <v>6768</v>
      </c>
      <c r="M92" t="s">
        <v>6767</v>
      </c>
      <c r="N92" s="536">
        <v>1000000</v>
      </c>
      <c r="O92" s="291">
        <v>0</v>
      </c>
      <c r="P92" s="291">
        <v>0</v>
      </c>
      <c r="Q92" t="s">
        <v>6346</v>
      </c>
      <c r="R92" t="s">
        <v>6347</v>
      </c>
      <c r="S92" t="s">
        <v>6348</v>
      </c>
      <c r="T92" t="s">
        <v>4368</v>
      </c>
      <c r="U92" t="s">
        <v>6845</v>
      </c>
      <c r="V92" t="s">
        <v>4367</v>
      </c>
    </row>
    <row r="93" spans="1:22" ht="15.75" x14ac:dyDescent="0.25">
      <c r="A93" t="s">
        <v>6849</v>
      </c>
      <c r="B93" t="s">
        <v>6851</v>
      </c>
      <c r="C93" t="s">
        <v>6850</v>
      </c>
      <c r="D93" t="s">
        <v>6862</v>
      </c>
      <c r="E93" t="s">
        <v>6800</v>
      </c>
      <c r="F93" t="s">
        <v>6801</v>
      </c>
      <c r="G93" t="s">
        <v>794</v>
      </c>
      <c r="H93" t="s">
        <v>1085</v>
      </c>
      <c r="I93" t="s">
        <v>6847</v>
      </c>
      <c r="J93" t="s">
        <v>1086</v>
      </c>
      <c r="K93" s="273" t="s">
        <v>6769</v>
      </c>
      <c r="L93" t="s">
        <v>6771</v>
      </c>
      <c r="M93" t="s">
        <v>6770</v>
      </c>
      <c r="N93" s="536">
        <v>0</v>
      </c>
      <c r="O93" s="291">
        <v>0</v>
      </c>
      <c r="P93" s="291">
        <v>1000000</v>
      </c>
      <c r="Q93" t="s">
        <v>6346</v>
      </c>
      <c r="R93" t="s">
        <v>6347</v>
      </c>
      <c r="S93" t="s">
        <v>6348</v>
      </c>
      <c r="T93" t="s">
        <v>4368</v>
      </c>
      <c r="U93" t="s">
        <v>6845</v>
      </c>
      <c r="V93" t="s">
        <v>4367</v>
      </c>
    </row>
    <row r="94" spans="1:22" ht="15.75" x14ac:dyDescent="0.25">
      <c r="A94" t="s">
        <v>6849</v>
      </c>
      <c r="B94" t="s">
        <v>6851</v>
      </c>
      <c r="C94" t="s">
        <v>6850</v>
      </c>
      <c r="D94" t="s">
        <v>6862</v>
      </c>
      <c r="E94" t="s">
        <v>6800</v>
      </c>
      <c r="F94" t="s">
        <v>6801</v>
      </c>
      <c r="G94" t="s">
        <v>794</v>
      </c>
      <c r="H94" t="s">
        <v>1085</v>
      </c>
      <c r="I94" t="s">
        <v>6847</v>
      </c>
      <c r="J94" t="s">
        <v>1086</v>
      </c>
      <c r="K94" s="273" t="s">
        <v>6722</v>
      </c>
      <c r="L94" t="s">
        <v>6724</v>
      </c>
      <c r="M94" t="s">
        <v>6723</v>
      </c>
      <c r="N94" s="574">
        <v>0</v>
      </c>
      <c r="O94" s="291">
        <v>20000</v>
      </c>
      <c r="P94" s="291">
        <v>20000</v>
      </c>
      <c r="Q94" t="s">
        <v>6346</v>
      </c>
      <c r="R94" t="s">
        <v>6347</v>
      </c>
      <c r="S94" t="s">
        <v>6348</v>
      </c>
      <c r="T94" t="s">
        <v>4368</v>
      </c>
      <c r="U94" t="s">
        <v>6845</v>
      </c>
      <c r="V94" t="s">
        <v>4367</v>
      </c>
    </row>
    <row r="95" spans="1:22" ht="15.75" x14ac:dyDescent="0.25">
      <c r="A95" t="s">
        <v>6849</v>
      </c>
      <c r="B95" t="s">
        <v>6851</v>
      </c>
      <c r="C95" t="s">
        <v>6850</v>
      </c>
      <c r="D95" t="s">
        <v>6862</v>
      </c>
      <c r="E95" t="s">
        <v>6800</v>
      </c>
      <c r="F95" t="s">
        <v>6801</v>
      </c>
      <c r="G95" t="s">
        <v>794</v>
      </c>
      <c r="H95" t="s">
        <v>1085</v>
      </c>
      <c r="I95" t="s">
        <v>6847</v>
      </c>
      <c r="J95" t="s">
        <v>1086</v>
      </c>
      <c r="K95" s="559" t="s">
        <v>6725</v>
      </c>
      <c r="L95" t="s">
        <v>6727</v>
      </c>
      <c r="M95" t="s">
        <v>6726</v>
      </c>
      <c r="N95" s="575">
        <v>1450000</v>
      </c>
      <c r="O95" s="291">
        <v>1450000</v>
      </c>
      <c r="P95" s="291">
        <v>1450000</v>
      </c>
      <c r="Q95" t="s">
        <v>6346</v>
      </c>
      <c r="R95" t="s">
        <v>6347</v>
      </c>
      <c r="S95" t="s">
        <v>6348</v>
      </c>
      <c r="T95" t="s">
        <v>4368</v>
      </c>
      <c r="U95" t="s">
        <v>6845</v>
      </c>
      <c r="V95" t="s">
        <v>4367</v>
      </c>
    </row>
    <row r="96" spans="1:22" ht="15.75" x14ac:dyDescent="0.25">
      <c r="A96" t="s">
        <v>6849</v>
      </c>
      <c r="B96" t="s">
        <v>6851</v>
      </c>
      <c r="C96" t="s">
        <v>6850</v>
      </c>
      <c r="D96" t="s">
        <v>6862</v>
      </c>
      <c r="E96" t="s">
        <v>6800</v>
      </c>
      <c r="F96" t="s">
        <v>6801</v>
      </c>
      <c r="G96" t="s">
        <v>794</v>
      </c>
      <c r="H96" t="s">
        <v>1085</v>
      </c>
      <c r="I96" t="s">
        <v>6847</v>
      </c>
      <c r="J96" t="s">
        <v>1086</v>
      </c>
      <c r="K96" s="286" t="s">
        <v>6236</v>
      </c>
      <c r="N96" s="291"/>
      <c r="Q96" t="s">
        <v>6346</v>
      </c>
      <c r="R96" t="s">
        <v>6347</v>
      </c>
      <c r="S96" t="s">
        <v>6348</v>
      </c>
      <c r="T96" t="s">
        <v>4368</v>
      </c>
      <c r="U96" t="s">
        <v>6845</v>
      </c>
      <c r="V96" t="s">
        <v>4367</v>
      </c>
    </row>
    <row r="97" spans="1:22" ht="15.75" x14ac:dyDescent="0.25">
      <c r="A97" t="s">
        <v>6849</v>
      </c>
      <c r="B97" t="s">
        <v>6851</v>
      </c>
      <c r="C97" t="s">
        <v>6850</v>
      </c>
      <c r="D97" t="s">
        <v>6862</v>
      </c>
      <c r="E97" t="s">
        <v>6800</v>
      </c>
      <c r="F97" t="s">
        <v>6801</v>
      </c>
      <c r="G97" t="s">
        <v>794</v>
      </c>
      <c r="H97" t="s">
        <v>1085</v>
      </c>
      <c r="I97" t="s">
        <v>6847</v>
      </c>
      <c r="J97" t="s">
        <v>1086</v>
      </c>
      <c r="K97" s="273" t="s">
        <v>6535</v>
      </c>
      <c r="L97" t="s">
        <v>6537</v>
      </c>
      <c r="M97" t="s">
        <v>6536</v>
      </c>
      <c r="N97" s="491">
        <v>1000000</v>
      </c>
      <c r="O97" s="408">
        <v>4000000</v>
      </c>
      <c r="P97" s="408">
        <v>8000000</v>
      </c>
      <c r="Q97" t="s">
        <v>6346</v>
      </c>
      <c r="R97" t="s">
        <v>6347</v>
      </c>
      <c r="S97" t="s">
        <v>6348</v>
      </c>
      <c r="T97" t="s">
        <v>4368</v>
      </c>
      <c r="U97" t="s">
        <v>6845</v>
      </c>
      <c r="V97" t="s">
        <v>4367</v>
      </c>
    </row>
    <row r="98" spans="1:22" ht="15.75" x14ac:dyDescent="0.25">
      <c r="A98" t="s">
        <v>6849</v>
      </c>
      <c r="B98" t="s">
        <v>6851</v>
      </c>
      <c r="C98" t="s">
        <v>6850</v>
      </c>
      <c r="D98" t="s">
        <v>6862</v>
      </c>
      <c r="E98" t="s">
        <v>6800</v>
      </c>
      <c r="F98" t="s">
        <v>6801</v>
      </c>
      <c r="G98" t="s">
        <v>794</v>
      </c>
      <c r="H98" t="s">
        <v>1085</v>
      </c>
      <c r="I98" t="s">
        <v>6847</v>
      </c>
      <c r="J98" t="s">
        <v>1086</v>
      </c>
      <c r="K98" t="s">
        <v>6532</v>
      </c>
      <c r="L98" t="s">
        <v>6534</v>
      </c>
      <c r="M98" t="s">
        <v>6533</v>
      </c>
      <c r="N98" s="491">
        <v>7609000</v>
      </c>
      <c r="O98" s="408">
        <v>7771000</v>
      </c>
      <c r="P98" s="408">
        <v>7942000</v>
      </c>
      <c r="Q98" t="s">
        <v>6346</v>
      </c>
      <c r="R98" t="s">
        <v>6347</v>
      </c>
      <c r="S98" t="s">
        <v>6348</v>
      </c>
      <c r="T98" t="s">
        <v>4368</v>
      </c>
      <c r="U98" t="s">
        <v>6845</v>
      </c>
      <c r="V98" t="s">
        <v>4367</v>
      </c>
    </row>
    <row r="99" spans="1:22" ht="15.75" x14ac:dyDescent="0.25">
      <c r="A99" t="s">
        <v>6849</v>
      </c>
      <c r="B99" t="s">
        <v>6851</v>
      </c>
      <c r="C99" t="s">
        <v>6850</v>
      </c>
      <c r="D99" t="s">
        <v>6862</v>
      </c>
      <c r="E99" t="s">
        <v>6800</v>
      </c>
      <c r="F99" t="s">
        <v>6801</v>
      </c>
      <c r="G99" t="s">
        <v>794</v>
      </c>
      <c r="H99" t="s">
        <v>1085</v>
      </c>
      <c r="I99" t="s">
        <v>6847</v>
      </c>
      <c r="J99" t="s">
        <v>1086</v>
      </c>
      <c r="K99" t="s">
        <v>6237</v>
      </c>
      <c r="L99" t="s">
        <v>6238</v>
      </c>
      <c r="M99" t="s">
        <v>6296</v>
      </c>
      <c r="N99" s="291"/>
      <c r="O99" s="396"/>
      <c r="P99" s="396"/>
      <c r="Q99" t="s">
        <v>6346</v>
      </c>
      <c r="R99" t="s">
        <v>6347</v>
      </c>
      <c r="S99" t="s">
        <v>6348</v>
      </c>
      <c r="T99" t="s">
        <v>4368</v>
      </c>
      <c r="U99" t="s">
        <v>6845</v>
      </c>
      <c r="V99" t="s">
        <v>4367</v>
      </c>
    </row>
    <row r="100" spans="1:22" ht="15.75" x14ac:dyDescent="0.25">
      <c r="A100" t="s">
        <v>6849</v>
      </c>
      <c r="B100" t="s">
        <v>6851</v>
      </c>
      <c r="C100" t="s">
        <v>6850</v>
      </c>
      <c r="D100" t="s">
        <v>6862</v>
      </c>
      <c r="E100" t="s">
        <v>6800</v>
      </c>
      <c r="F100" t="s">
        <v>6801</v>
      </c>
      <c r="G100" t="s">
        <v>794</v>
      </c>
      <c r="H100" t="s">
        <v>1085</v>
      </c>
      <c r="I100" t="s">
        <v>6847</v>
      </c>
      <c r="J100" t="s">
        <v>1086</v>
      </c>
      <c r="K100" s="286" t="s">
        <v>6235</v>
      </c>
      <c r="N100" s="291"/>
      <c r="O100" s="396"/>
      <c r="P100" s="396"/>
      <c r="Q100" t="s">
        <v>6346</v>
      </c>
      <c r="R100" t="s">
        <v>6347</v>
      </c>
      <c r="S100" t="s">
        <v>6348</v>
      </c>
      <c r="T100" t="s">
        <v>4368</v>
      </c>
      <c r="U100" t="s">
        <v>6845</v>
      </c>
      <c r="V100" t="s">
        <v>4367</v>
      </c>
    </row>
    <row r="101" spans="1:22" ht="15.75" x14ac:dyDescent="0.25">
      <c r="A101" t="s">
        <v>6849</v>
      </c>
      <c r="B101" t="s">
        <v>6851</v>
      </c>
      <c r="C101" t="s">
        <v>6850</v>
      </c>
      <c r="D101" t="s">
        <v>6862</v>
      </c>
      <c r="E101" t="s">
        <v>6800</v>
      </c>
      <c r="F101" t="s">
        <v>6801</v>
      </c>
      <c r="G101" t="s">
        <v>794</v>
      </c>
      <c r="H101" t="s">
        <v>1085</v>
      </c>
      <c r="I101" t="s">
        <v>6847</v>
      </c>
      <c r="J101" t="s">
        <v>1086</v>
      </c>
      <c r="K101" t="s">
        <v>6526</v>
      </c>
      <c r="L101" t="s">
        <v>6531</v>
      </c>
      <c r="M101" t="s">
        <v>6527</v>
      </c>
      <c r="N101" s="536">
        <v>1502000</v>
      </c>
      <c r="O101" s="408">
        <v>1502000</v>
      </c>
      <c r="P101" s="408">
        <v>1502000</v>
      </c>
      <c r="Q101" t="s">
        <v>6346</v>
      </c>
      <c r="R101" t="s">
        <v>6347</v>
      </c>
      <c r="S101" t="s">
        <v>6348</v>
      </c>
      <c r="T101" t="s">
        <v>4368</v>
      </c>
      <c r="U101" t="s">
        <v>6845</v>
      </c>
      <c r="V101" t="s">
        <v>4367</v>
      </c>
    </row>
    <row r="102" spans="1:22" ht="15.75" x14ac:dyDescent="0.25">
      <c r="A102" t="s">
        <v>6849</v>
      </c>
      <c r="B102" t="s">
        <v>6851</v>
      </c>
      <c r="C102" t="s">
        <v>6850</v>
      </c>
      <c r="D102" t="s">
        <v>6862</v>
      </c>
      <c r="E102" t="s">
        <v>6800</v>
      </c>
      <c r="F102" t="s">
        <v>6801</v>
      </c>
      <c r="G102" t="s">
        <v>794</v>
      </c>
      <c r="H102" t="s">
        <v>1085</v>
      </c>
      <c r="I102" t="s">
        <v>6847</v>
      </c>
      <c r="J102" t="s">
        <v>1086</v>
      </c>
      <c r="K102" t="s">
        <v>6772</v>
      </c>
      <c r="L102" t="s">
        <v>6774</v>
      </c>
      <c r="M102" t="s">
        <v>6773</v>
      </c>
      <c r="N102" s="536">
        <v>50000</v>
      </c>
      <c r="O102" s="408">
        <v>50000</v>
      </c>
      <c r="P102" s="408">
        <v>50000</v>
      </c>
      <c r="Q102" t="s">
        <v>6346</v>
      </c>
      <c r="R102" t="s">
        <v>6347</v>
      </c>
      <c r="S102" t="s">
        <v>6348</v>
      </c>
      <c r="T102" t="s">
        <v>4368</v>
      </c>
      <c r="U102" t="s">
        <v>6845</v>
      </c>
      <c r="V102" t="s">
        <v>4367</v>
      </c>
    </row>
    <row r="103" spans="1:22" ht="15.75" x14ac:dyDescent="0.25">
      <c r="A103" t="s">
        <v>6849</v>
      </c>
      <c r="B103" t="s">
        <v>6851</v>
      </c>
      <c r="C103" t="s">
        <v>6850</v>
      </c>
      <c r="D103" t="s">
        <v>6862</v>
      </c>
      <c r="E103" t="s">
        <v>6800</v>
      </c>
      <c r="F103" t="s">
        <v>6801</v>
      </c>
      <c r="G103" t="s">
        <v>794</v>
      </c>
      <c r="H103" t="s">
        <v>1085</v>
      </c>
      <c r="I103" t="s">
        <v>6847</v>
      </c>
      <c r="J103" t="s">
        <v>1086</v>
      </c>
      <c r="K103" t="s">
        <v>6775</v>
      </c>
      <c r="L103" t="s">
        <v>6777</v>
      </c>
      <c r="M103" t="s">
        <v>6776</v>
      </c>
      <c r="N103" s="536">
        <v>1000000</v>
      </c>
      <c r="O103" s="408">
        <v>1000000</v>
      </c>
      <c r="P103" s="408">
        <v>0</v>
      </c>
      <c r="Q103" t="s">
        <v>6346</v>
      </c>
      <c r="R103" t="s">
        <v>6347</v>
      </c>
      <c r="S103" t="s">
        <v>6348</v>
      </c>
      <c r="T103" t="s">
        <v>4368</v>
      </c>
      <c r="U103" t="s">
        <v>6845</v>
      </c>
      <c r="V103" t="s">
        <v>4367</v>
      </c>
    </row>
    <row r="104" spans="1:22" ht="15.75" x14ac:dyDescent="0.25">
      <c r="A104" t="s">
        <v>6849</v>
      </c>
      <c r="B104" t="s">
        <v>6851</v>
      </c>
      <c r="C104" t="s">
        <v>6850</v>
      </c>
      <c r="D104" t="s">
        <v>6862</v>
      </c>
      <c r="E104" t="s">
        <v>6800</v>
      </c>
      <c r="F104" t="s">
        <v>6801</v>
      </c>
      <c r="G104" t="s">
        <v>794</v>
      </c>
      <c r="H104" t="s">
        <v>1085</v>
      </c>
      <c r="I104" t="s">
        <v>6847</v>
      </c>
      <c r="J104" t="s">
        <v>1086</v>
      </c>
      <c r="K104" t="s">
        <v>6782</v>
      </c>
      <c r="L104" t="s">
        <v>6784</v>
      </c>
      <c r="M104" t="s">
        <v>6783</v>
      </c>
      <c r="N104" s="536">
        <v>240000</v>
      </c>
      <c r="O104" s="408"/>
      <c r="P104" s="408"/>
      <c r="Q104" t="s">
        <v>6346</v>
      </c>
      <c r="R104" t="s">
        <v>6347</v>
      </c>
      <c r="S104" t="s">
        <v>6348</v>
      </c>
      <c r="T104" t="s">
        <v>4368</v>
      </c>
      <c r="U104" t="s">
        <v>6845</v>
      </c>
      <c r="V104" t="s">
        <v>4367</v>
      </c>
    </row>
    <row r="105" spans="1:22" ht="15.75" x14ac:dyDescent="0.25">
      <c r="A105" t="s">
        <v>6849</v>
      </c>
      <c r="B105" t="s">
        <v>6851</v>
      </c>
      <c r="C105" t="s">
        <v>6850</v>
      </c>
      <c r="D105" t="s">
        <v>6862</v>
      </c>
      <c r="E105" t="s">
        <v>6800</v>
      </c>
      <c r="F105" t="s">
        <v>6801</v>
      </c>
      <c r="G105" t="s">
        <v>794</v>
      </c>
      <c r="H105" t="s">
        <v>1085</v>
      </c>
      <c r="I105" t="s">
        <v>6847</v>
      </c>
      <c r="J105" t="s">
        <v>1086</v>
      </c>
      <c r="K105" t="s">
        <v>6528</v>
      </c>
      <c r="L105" t="s">
        <v>6530</v>
      </c>
      <c r="M105" t="s">
        <v>6529</v>
      </c>
      <c r="N105" s="536">
        <v>240000</v>
      </c>
      <c r="O105" s="408"/>
      <c r="P105" s="408"/>
      <c r="Q105" t="s">
        <v>6346</v>
      </c>
      <c r="R105" t="s">
        <v>6347</v>
      </c>
      <c r="S105" t="s">
        <v>6348</v>
      </c>
      <c r="T105" t="s">
        <v>4368</v>
      </c>
      <c r="U105" t="s">
        <v>6845</v>
      </c>
      <c r="V105" t="s">
        <v>4367</v>
      </c>
    </row>
    <row r="106" spans="1:22" ht="15.75" x14ac:dyDescent="0.25">
      <c r="A106" t="s">
        <v>6849</v>
      </c>
      <c r="B106" t="s">
        <v>6851</v>
      </c>
      <c r="C106" t="s">
        <v>6850</v>
      </c>
      <c r="D106" t="s">
        <v>6862</v>
      </c>
      <c r="E106" t="s">
        <v>6800</v>
      </c>
      <c r="F106" t="s">
        <v>6801</v>
      </c>
      <c r="G106" t="s">
        <v>794</v>
      </c>
      <c r="H106" t="s">
        <v>1085</v>
      </c>
      <c r="I106" t="s">
        <v>6847</v>
      </c>
      <c r="J106" t="s">
        <v>1086</v>
      </c>
      <c r="K106" t="s">
        <v>6779</v>
      </c>
      <c r="L106" t="s">
        <v>6781</v>
      </c>
      <c r="M106" t="s">
        <v>6780</v>
      </c>
      <c r="N106" s="536">
        <v>10739000</v>
      </c>
      <c r="O106" s="408">
        <v>0</v>
      </c>
      <c r="P106" s="408">
        <v>0</v>
      </c>
      <c r="Q106" t="s">
        <v>6346</v>
      </c>
      <c r="R106" t="s">
        <v>6347</v>
      </c>
      <c r="S106" t="s">
        <v>6348</v>
      </c>
      <c r="T106" t="s">
        <v>4368</v>
      </c>
      <c r="U106" t="s">
        <v>6845</v>
      </c>
      <c r="V106" t="s">
        <v>4367</v>
      </c>
    </row>
    <row r="107" spans="1:22" ht="15.75" x14ac:dyDescent="0.25">
      <c r="A107" t="s">
        <v>6849</v>
      </c>
      <c r="B107" t="s">
        <v>6851</v>
      </c>
      <c r="C107" t="s">
        <v>6850</v>
      </c>
      <c r="D107" t="s">
        <v>6862</v>
      </c>
      <c r="E107" t="s">
        <v>6800</v>
      </c>
      <c r="F107" t="s">
        <v>6801</v>
      </c>
      <c r="G107" t="s">
        <v>794</v>
      </c>
      <c r="H107" t="s">
        <v>1085</v>
      </c>
      <c r="I107" t="s">
        <v>6847</v>
      </c>
      <c r="J107" t="s">
        <v>1086</v>
      </c>
      <c r="K107" t="s">
        <v>6528</v>
      </c>
      <c r="L107" t="s">
        <v>6530</v>
      </c>
      <c r="M107" t="s">
        <v>6529</v>
      </c>
      <c r="N107" s="536">
        <v>74000</v>
      </c>
      <c r="O107" s="408">
        <v>74000</v>
      </c>
      <c r="P107" s="408">
        <v>74000</v>
      </c>
      <c r="Q107" t="s">
        <v>6346</v>
      </c>
      <c r="R107" t="s">
        <v>6347</v>
      </c>
      <c r="S107" t="s">
        <v>6348</v>
      </c>
      <c r="T107" t="s">
        <v>4368</v>
      </c>
      <c r="U107" t="s">
        <v>6845</v>
      </c>
      <c r="V107" t="s">
        <v>4367</v>
      </c>
    </row>
    <row r="108" spans="1:22" ht="16.5" thickBot="1" x14ac:dyDescent="0.3">
      <c r="K108" s="292" t="s">
        <v>6252</v>
      </c>
      <c r="N108" s="293">
        <f>SUM(N90:N107)</f>
        <v>44256000</v>
      </c>
      <c r="O108" s="293">
        <f>SUM(O90:O107)</f>
        <v>36841000</v>
      </c>
      <c r="P108" s="293">
        <f>SUM(P90:P107)</f>
        <v>42326000</v>
      </c>
    </row>
    <row r="109" spans="1:22" ht="16.5" thickTop="1" x14ac:dyDescent="0.25">
      <c r="K109" s="286" t="s">
        <v>6872</v>
      </c>
      <c r="N109" s="294"/>
      <c r="O109" s="294"/>
      <c r="P109" s="294"/>
    </row>
    <row r="110" spans="1:22" ht="15.75" x14ac:dyDescent="0.25">
      <c r="K110" s="396" t="s">
        <v>6694</v>
      </c>
      <c r="L110" t="s">
        <v>6696</v>
      </c>
      <c r="M110" t="s">
        <v>6695</v>
      </c>
      <c r="N110" s="294">
        <v>300000</v>
      </c>
      <c r="O110" s="294">
        <v>0</v>
      </c>
      <c r="P110" s="294">
        <v>0</v>
      </c>
    </row>
    <row r="111" spans="1:22" ht="16.5" thickBot="1" x14ac:dyDescent="0.3">
      <c r="K111" s="292"/>
      <c r="N111" s="583">
        <f>N110</f>
        <v>300000</v>
      </c>
      <c r="O111" s="293">
        <f t="shared" ref="O111:P111" si="8">O110</f>
        <v>0</v>
      </c>
      <c r="P111" s="293">
        <f t="shared" si="8"/>
        <v>0</v>
      </c>
    </row>
    <row r="112" spans="1:22" ht="20.25" thickTop="1" thickBot="1" x14ac:dyDescent="0.35">
      <c r="K112" s="296" t="s">
        <v>6253</v>
      </c>
      <c r="N112" s="297">
        <f>N7+N38+N108+N111</f>
        <v>77005300</v>
      </c>
      <c r="O112" s="297">
        <f>O7+O38+O108</f>
        <v>71131288.700000003</v>
      </c>
      <c r="P112" s="297">
        <f>P7+P38+P108</f>
        <v>79164789.039000005</v>
      </c>
    </row>
    <row r="113" spans="14:14" ht="15.75" thickTop="1" x14ac:dyDescent="0.25"/>
    <row r="114" spans="14:14" x14ac:dyDescent="0.25">
      <c r="N114" s="290">
        <f>N112-N97-N98-N111</f>
        <v>68096300</v>
      </c>
    </row>
    <row r="115" spans="14:14" x14ac:dyDescent="0.25">
      <c r="N115" s="415"/>
    </row>
    <row r="116" spans="14:14" x14ac:dyDescent="0.25">
      <c r="N116" s="290"/>
    </row>
  </sheetData>
  <mergeCells count="3">
    <mergeCell ref="K1:Z1"/>
    <mergeCell ref="K2:Z2"/>
    <mergeCell ref="K3:Z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499984740745262"/>
  </sheetPr>
  <dimension ref="A1:Z45"/>
  <sheetViews>
    <sheetView topLeftCell="J1" workbookViewId="0">
      <pane ySplit="4" topLeftCell="A32" activePane="bottomLeft" state="frozen"/>
      <selection pane="bottomLeft" activeCell="V42" sqref="V42"/>
    </sheetView>
  </sheetViews>
  <sheetFormatPr defaultRowHeight="15" x14ac:dyDescent="0.25"/>
  <cols>
    <col min="2" max="2" width="45.28515625" customWidth="1"/>
    <col min="3" max="4" width="6.28515625" customWidth="1"/>
    <col min="5" max="5" width="15.140625" customWidth="1"/>
    <col min="6" max="8" width="15.7109375" customWidth="1"/>
    <col min="9" max="9" width="17" customWidth="1"/>
    <col min="10" max="10" width="14" bestFit="1" customWidth="1"/>
    <col min="11" max="11" width="15.85546875" customWidth="1"/>
    <col min="12" max="12" width="15.140625" customWidth="1"/>
    <col min="13" max="13" width="17.85546875" customWidth="1"/>
    <col min="14" max="14" width="14.85546875" customWidth="1"/>
    <col min="15" max="15" width="15.5703125" customWidth="1"/>
    <col min="16" max="16" width="14.28515625" customWidth="1"/>
    <col min="17" max="17" width="14" customWidth="1"/>
    <col min="18" max="18" width="13.5703125" customWidth="1"/>
    <col min="19" max="19" width="13.7109375" customWidth="1"/>
    <col min="20" max="21" width="13.5703125" customWidth="1"/>
    <col min="22" max="22" width="16.140625" customWidth="1"/>
    <col min="23" max="23" width="13" customWidth="1"/>
    <col min="24" max="24" width="12.28515625" customWidth="1"/>
    <col min="25" max="25" width="13.42578125" bestFit="1" customWidth="1"/>
    <col min="26" max="26" width="9.7109375" bestFit="1" customWidth="1"/>
  </cols>
  <sheetData>
    <row r="1" spans="1:26" ht="21" x14ac:dyDescent="0.35">
      <c r="A1" s="685" t="s">
        <v>6255</v>
      </c>
      <c r="B1" s="685"/>
      <c r="C1" s="685"/>
      <c r="D1" s="685"/>
      <c r="E1" s="685"/>
      <c r="F1" s="685"/>
      <c r="G1" s="685"/>
      <c r="H1" s="685"/>
      <c r="I1" s="685"/>
      <c r="J1" s="685"/>
    </row>
    <row r="2" spans="1:26" ht="18.75" x14ac:dyDescent="0.3">
      <c r="A2" s="684" t="s">
        <v>6605</v>
      </c>
      <c r="B2" s="686"/>
      <c r="C2" s="686"/>
      <c r="D2" s="686"/>
      <c r="E2" s="686"/>
      <c r="F2" s="686"/>
      <c r="G2" s="686"/>
      <c r="H2" s="686"/>
      <c r="I2" s="686"/>
      <c r="J2" s="686"/>
    </row>
    <row r="4" spans="1:26" ht="142.5" x14ac:dyDescent="0.3">
      <c r="E4" s="342" t="s">
        <v>1168</v>
      </c>
      <c r="F4" s="348" t="s">
        <v>418</v>
      </c>
      <c r="G4" s="303" t="s">
        <v>5954</v>
      </c>
      <c r="H4" s="303" t="s">
        <v>6875</v>
      </c>
      <c r="I4" s="301" t="s">
        <v>419</v>
      </c>
      <c r="J4" s="301" t="s">
        <v>462</v>
      </c>
      <c r="K4" s="301" t="s">
        <v>5890</v>
      </c>
      <c r="L4" s="301" t="s">
        <v>5882</v>
      </c>
      <c r="M4" s="301" t="s">
        <v>5884</v>
      </c>
      <c r="N4" s="303" t="s">
        <v>5943</v>
      </c>
      <c r="O4" s="301" t="s">
        <v>5893</v>
      </c>
      <c r="P4" s="301" t="s">
        <v>5879</v>
      </c>
      <c r="Q4" s="301" t="s">
        <v>4302</v>
      </c>
      <c r="R4" s="301" t="s">
        <v>6552</v>
      </c>
      <c r="S4" s="301" t="s">
        <v>115</v>
      </c>
      <c r="T4" s="303" t="s">
        <v>420</v>
      </c>
      <c r="U4" s="303" t="s">
        <v>6750</v>
      </c>
      <c r="V4" s="302" t="s">
        <v>6251</v>
      </c>
    </row>
    <row r="5" spans="1:26" x14ac:dyDescent="0.25">
      <c r="A5">
        <v>1001</v>
      </c>
      <c r="B5" t="s">
        <v>25</v>
      </c>
      <c r="E5" s="290">
        <f>SUMIFS('MM Depart'!$D16,E$4,'MM Depart'!$A16,$A5,'MM Depart'!#REF!)</f>
        <v>0</v>
      </c>
      <c r="F5" s="290">
        <f>SUMIFS('MM Depart'!$D11,F$4,'MM Depart'!$A11,$A5,'MM Depart'!A$8)</f>
        <v>1130450</v>
      </c>
      <c r="G5" s="290"/>
      <c r="H5" s="290"/>
      <c r="I5" s="290">
        <f>SUMIFS('MM Depart'!$D16,I$4,'MM Depart'!$A16,$A5,'MM Depart'!B$8)</f>
        <v>0</v>
      </c>
      <c r="J5" s="290">
        <f>SUMIFS('MM Depart'!$D16,J$4,'MM Depart'!$A16,$A5,'MM Depart'!C$8)</f>
        <v>0</v>
      </c>
      <c r="K5" s="290">
        <f>SUMIFS('MM Depart'!$D16,K$4,'MM Depart'!$A16,$A5,'MM Depart'!D$8)</f>
        <v>0</v>
      </c>
      <c r="L5" s="290">
        <f>SUMIFS('MM Depart'!$D17,L$4,'MM Depart'!$A17,$A5,'MM Depart'!A$8)</f>
        <v>1213170</v>
      </c>
      <c r="M5" s="290">
        <f>SUMIFS('MM Depart'!$D24,M$4,'MM Depart'!$A24,$A5,'MM Depart'!$A$8)</f>
        <v>248290</v>
      </c>
      <c r="N5" s="290"/>
      <c r="O5" s="290">
        <f>SUMIFS('MM Depart'!$D42,O$4,'MM Depart'!$A42,$A$5,'MM Depart'!$A$8)</f>
        <v>0</v>
      </c>
      <c r="P5" s="290">
        <f>SUMIFS('MM Depart'!$D33,P$4,'MM Depart'!$A33,$A5,'MM Depart'!$A$8)</f>
        <v>213000</v>
      </c>
      <c r="Q5" s="290">
        <f>SUMIFS('MM Depart'!$D33,Q$4,'MM Depart'!$A33,$A5,'MM Depart'!$A$8)</f>
        <v>0</v>
      </c>
      <c r="R5" s="290">
        <f>SUMIFS('MM Depart'!$D33,R$4,'MM Depart'!$A33,$A5,'MM Depart'!$A$8)</f>
        <v>0</v>
      </c>
      <c r="S5" s="290">
        <f>SUMIFS('MM Depart'!$D33,S$4,'MM Depart'!$A33,$A5,'MM Depart'!$A$8)</f>
        <v>0</v>
      </c>
      <c r="T5" s="290">
        <f>SUMIFS('MM Depart'!$D33,T$4,'MM Depart'!$A33,$A5,'MM Depart'!$A$8)</f>
        <v>0</v>
      </c>
      <c r="U5" s="290"/>
      <c r="V5" s="290">
        <f>SUM(E5:U5)</f>
        <v>2804910</v>
      </c>
      <c r="W5" s="587"/>
      <c r="X5" s="588"/>
      <c r="Y5" s="587"/>
      <c r="Z5" s="587"/>
    </row>
    <row r="6" spans="1:26" x14ac:dyDescent="0.25">
      <c r="A6">
        <v>1002</v>
      </c>
      <c r="B6" t="s">
        <v>6553</v>
      </c>
      <c r="E6" s="290">
        <f>SUMIFS(Mayor!D12,' Exp Sum'!E$4,Mayor!D12,Mayor!$A$8,' Exp Sum'!$A$6)</f>
        <v>0</v>
      </c>
      <c r="F6" s="290">
        <f>SUMIFS(Mayor!D13,' Exp Sum'!F$4,Mayor!D13,Mayor!$A$8,' Exp Sum'!$A$6)</f>
        <v>0</v>
      </c>
      <c r="G6" s="290">
        <f>SUMIFS(Mayor!D14,' Exp Sum'!G$4,Mayor!#REF!,Mayor!$A$8,' Exp Sum'!$A$6)</f>
        <v>0</v>
      </c>
      <c r="H6" s="290"/>
      <c r="I6" s="290">
        <f>SUMIFS(Mayor!D15,' Exp Sum'!I$4,Mayor!#REF!,Mayor!$A$8,' Exp Sum'!$A$6)</f>
        <v>0</v>
      </c>
      <c r="J6" s="290">
        <f>SUMIFS(Mayor!D16,' Exp Sum'!J$4,Mayor!#REF!,Mayor!$A$8,' Exp Sum'!$A$6)</f>
        <v>0</v>
      </c>
      <c r="K6" s="290">
        <f>SUMIFS(Mayor!D17,' Exp Sum'!K$4,Mayor!#REF!,Mayor!$A$8,' Exp Sum'!$A$6)</f>
        <v>0</v>
      </c>
      <c r="L6" s="290">
        <f>SUMIFS(Mayor!D18,' Exp Sum'!L$4,Mayor!#REF!,Mayor!$A$8,' Exp Sum'!$A$6)</f>
        <v>0</v>
      </c>
      <c r="M6" s="290">
        <f>SUMIFS(Mayor!$D$12,' Exp Sum'!M$4,Mayor!$A12,Mayor!$A$8,' Exp Sum'!$A$6)</f>
        <v>182910</v>
      </c>
      <c r="N6" s="290">
        <f>SUMIFS(Mayor!D27,' Exp Sum'!N$4,Mayor!#REF!,Mayor!$A$8,' Exp Sum'!$A$6)</f>
        <v>0</v>
      </c>
      <c r="O6" s="290">
        <f ca="1">SUMIFS(Mayor!D53,' Exp Sum'!O$4,Mayor!#REF!,Mayor!$A$8,' Exp Sum'!$A$6)</f>
        <v>0</v>
      </c>
      <c r="P6" s="290">
        <f ca="1">SUMIFS(Mayor!E53,' Exp Sum'!P$4,Mayor!#REF!,Mayor!$A$8,' Exp Sum'!$A$6)</f>
        <v>0</v>
      </c>
      <c r="Q6" s="290">
        <f ca="1">SUMIFS(Mayor!F53,' Exp Sum'!Q$4,Mayor!#REF!,Mayor!$A$8,' Exp Sum'!$A$6)</f>
        <v>0</v>
      </c>
      <c r="R6" s="290">
        <f>SUMIFS(Mayor!D19,' Exp Sum'!R$4,Mayor!A19,Mayor!$A$8,' Exp Sum'!$A$6)</f>
        <v>820000</v>
      </c>
      <c r="S6" s="290">
        <f ca="1">SUMIFS(Mayor!H53,' Exp Sum'!S$4,Mayor!#REF!,Mayor!$A$8,' Exp Sum'!$A$6)</f>
        <v>0</v>
      </c>
      <c r="T6" s="290">
        <f ca="1">SUMIFS(Mayor!I53,' Exp Sum'!T$4,Mayor!#REF!,Mayor!$A$8,' Exp Sum'!$A$6)</f>
        <v>0</v>
      </c>
      <c r="U6" s="290"/>
      <c r="V6" s="290">
        <f t="shared" ref="V6:V38" ca="1" si="0">SUM(E6:U6)</f>
        <v>1002910</v>
      </c>
      <c r="W6" s="587"/>
      <c r="X6" s="588"/>
      <c r="Y6" s="587"/>
      <c r="Z6" s="587"/>
    </row>
    <row r="7" spans="1:26" x14ac:dyDescent="0.25">
      <c r="A7" s="436" t="s">
        <v>6557</v>
      </c>
      <c r="B7" t="s">
        <v>6554</v>
      </c>
      <c r="E7" s="290"/>
      <c r="F7" s="290"/>
      <c r="G7" s="290"/>
      <c r="H7" s="290"/>
      <c r="I7" s="290"/>
      <c r="J7" s="290"/>
      <c r="K7" s="290"/>
      <c r="L7" s="290"/>
      <c r="M7" s="290"/>
      <c r="N7" s="290"/>
      <c r="O7" s="290"/>
      <c r="P7" s="290"/>
      <c r="Q7" s="290"/>
      <c r="R7" s="290">
        <f>SUM('Deputy Mayor'!D11,' Exp Sum'!R4,'Deputy Mayor'!A11,'Deputy Mayor'!A9,' Exp Sum'!A7)</f>
        <v>345500</v>
      </c>
      <c r="S7" s="290"/>
      <c r="T7" s="290"/>
      <c r="U7" s="290"/>
      <c r="V7" s="290">
        <f t="shared" si="0"/>
        <v>345500</v>
      </c>
      <c r="W7" s="587"/>
      <c r="X7" s="588"/>
      <c r="Y7" s="587"/>
      <c r="Z7" s="587"/>
    </row>
    <row r="8" spans="1:26" x14ac:dyDescent="0.25">
      <c r="A8" s="436" t="s">
        <v>6558</v>
      </c>
      <c r="B8" t="s">
        <v>6555</v>
      </c>
      <c r="E8" s="290"/>
      <c r="F8" s="290"/>
      <c r="G8" s="290"/>
      <c r="H8" s="290"/>
      <c r="I8" s="290"/>
      <c r="J8" s="290"/>
      <c r="K8" s="290"/>
      <c r="L8" s="290"/>
      <c r="M8" s="290"/>
      <c r="N8" s="290"/>
      <c r="O8" s="290"/>
      <c r="P8" s="290"/>
      <c r="Q8" s="290"/>
      <c r="R8" s="290">
        <f>SUMIFS(Sreaker!D11,' Exp Sum'!R4,Sreaker!A11,Sreaker!A8,' Exp Sum'!A8)</f>
        <v>666000</v>
      </c>
      <c r="S8" s="290"/>
      <c r="T8" s="290"/>
      <c r="U8" s="290"/>
      <c r="V8" s="290">
        <f t="shared" si="0"/>
        <v>666000</v>
      </c>
      <c r="W8" s="587"/>
      <c r="X8" s="588"/>
      <c r="Y8" s="587"/>
      <c r="Z8" s="587"/>
    </row>
    <row r="9" spans="1:26" x14ac:dyDescent="0.25">
      <c r="A9" s="436" t="s">
        <v>6559</v>
      </c>
      <c r="B9" t="s">
        <v>6556</v>
      </c>
      <c r="E9" s="290"/>
      <c r="F9" s="290"/>
      <c r="G9" s="290"/>
      <c r="H9" s="290"/>
      <c r="I9" s="290"/>
      <c r="J9" s="290">
        <f>SUMIFS(Councillors!D11,' Exp Sum'!J4,Councillors!A11,Councillors!A8,' Exp Sum'!A9)</f>
        <v>13000</v>
      </c>
      <c r="K9" s="290"/>
      <c r="L9" s="290"/>
      <c r="M9" s="290"/>
      <c r="N9" s="290"/>
      <c r="O9" s="290"/>
      <c r="P9" s="290">
        <f>SUMIFS(Councillors!D21,' Exp Sum'!P4,Councillors!A21,Councillors!A8,' Exp Sum'!A9)</f>
        <v>1005700</v>
      </c>
      <c r="Q9" s="290"/>
      <c r="R9" s="290">
        <f>SUMIFS(Councillors!D15,' Exp Sum'!R4,Councillors!A15,Councillors!A8,' Exp Sum'!A9)</f>
        <v>1083500</v>
      </c>
      <c r="S9" s="290"/>
      <c r="T9" s="290"/>
      <c r="U9" s="290"/>
      <c r="V9" s="290">
        <f t="shared" si="0"/>
        <v>2102200</v>
      </c>
      <c r="W9" s="587"/>
      <c r="X9" s="588"/>
      <c r="Y9" s="587"/>
      <c r="Z9" s="587"/>
    </row>
    <row r="10" spans="1:26" x14ac:dyDescent="0.25">
      <c r="A10" s="436" t="s">
        <v>6757</v>
      </c>
      <c r="B10" t="s">
        <v>878</v>
      </c>
      <c r="E10" s="290"/>
      <c r="F10" s="290"/>
      <c r="G10" s="290"/>
      <c r="H10" s="290"/>
      <c r="I10" s="290"/>
      <c r="J10" s="290"/>
      <c r="K10" s="290"/>
      <c r="L10" s="290"/>
      <c r="M10" s="290"/>
      <c r="N10" s="290"/>
      <c r="O10" s="290"/>
      <c r="P10" s="290"/>
      <c r="Q10" s="290"/>
      <c r="R10" s="290"/>
      <c r="S10" s="290"/>
      <c r="T10" s="290"/>
      <c r="U10" s="290">
        <f>SUMIFS(Tourism!D11,' Exp Sum'!U4,Tourism!A11,Tourism!A8,' Exp Sum'!A10)</f>
        <v>200000</v>
      </c>
      <c r="V10" s="588">
        <f t="shared" si="0"/>
        <v>200000</v>
      </c>
      <c r="W10" s="587"/>
      <c r="X10" s="588"/>
      <c r="Y10" s="587"/>
      <c r="Z10" s="587"/>
    </row>
    <row r="11" spans="1:26" x14ac:dyDescent="0.25">
      <c r="A11">
        <v>1003</v>
      </c>
      <c r="B11" t="s">
        <v>792</v>
      </c>
      <c r="E11" s="290">
        <f>SUMIFS(Finance!D12,' Exp Sum'!E4,Finance!A11,Finance!A8,' Exp Sum'!A11)</f>
        <v>63000</v>
      </c>
      <c r="F11" s="290">
        <f>SUMIFS(Finance!$D14,' Exp Sum'!$A$11,Finance!$A$8,Finance!$A14,' Exp Sum'!$F4)</f>
        <v>2710000</v>
      </c>
      <c r="G11" s="290">
        <f>SUMIFS(Finance!$D1,' Exp Sum'!$A$11,Finance!$A$8,Finance!$A1,' Exp Sum'!$F4)</f>
        <v>0</v>
      </c>
      <c r="H11" s="290"/>
      <c r="I11" s="290">
        <f>SUMIFS(Finance!$D1,' Exp Sum'!$A$11,Finance!$A$8,Finance!$A1,' Exp Sum'!$F4)</f>
        <v>0</v>
      </c>
      <c r="J11" s="290">
        <f>SUMIFS(Finance!$D22,' Exp Sum'!$A$11,Finance!$A$8,Finance!$A22,' Exp Sum'!$J4)</f>
        <v>200000</v>
      </c>
      <c r="K11" s="290">
        <f>SUMIFS(Finance!$D48,' Exp Sum'!$A$11,Finance!$A$8,Finance!$A48,' Exp Sum'!K$4)</f>
        <v>0</v>
      </c>
      <c r="L11" s="290">
        <f>SUMIFS(Finance!D29,' Exp Sum'!L4,Finance!A29,Finance!A8,' Exp Sum'!A11)</f>
        <v>1075430</v>
      </c>
      <c r="M11" s="290">
        <f>SUMIFS(Finance!$D35,' Exp Sum'!$A$11,Finance!$A$8,Finance!$A35,' Exp Sum'!M$4)</f>
        <v>2024230</v>
      </c>
      <c r="N11" s="290">
        <f>SUMIFS(Finance!$D1,' Exp Sum'!$A$11,Finance!$A$8,Finance!$A1,' Exp Sum'!$F4)</f>
        <v>0</v>
      </c>
      <c r="O11" s="290">
        <f>SUMIFS(Finance!$D51,' Exp Sum'!$A$11,Finance!$A$8,Finance!$A51,' Exp Sum'!O$4)</f>
        <v>30000</v>
      </c>
      <c r="P11" s="290">
        <f>SUMIFS(Finance!$D54,' Exp Sum'!$A$11,Finance!$A$8,Finance!$A54,' Exp Sum'!P$4)</f>
        <v>3735400</v>
      </c>
      <c r="Q11" s="290">
        <f>SUMIFS(Finance!$D1,' Exp Sum'!$A$11,Finance!$A$8,Finance!$A1,' Exp Sum'!$F4)</f>
        <v>0</v>
      </c>
      <c r="R11" s="290">
        <f>SUMIFS(Finance!$D1,' Exp Sum'!$A$11,Finance!$A$8,Finance!$A1,' Exp Sum'!$F4)</f>
        <v>0</v>
      </c>
      <c r="S11" s="290">
        <f>SUMIFS(Finance!$D1,' Exp Sum'!$A$11,Finance!$A$8,Finance!$A1,' Exp Sum'!$F4)</f>
        <v>0</v>
      </c>
      <c r="T11" s="290">
        <f>SUMIFS(Finance!$D1,' Exp Sum'!$A$11,Finance!$A$8,Finance!$A1,' Exp Sum'!$F4)</f>
        <v>0</v>
      </c>
      <c r="U11" s="290"/>
      <c r="V11" s="588">
        <f t="shared" si="0"/>
        <v>9838060</v>
      </c>
      <c r="W11" s="587"/>
      <c r="X11" s="588"/>
      <c r="Y11" s="587"/>
      <c r="Z11" s="587"/>
    </row>
    <row r="12" spans="1:26" x14ac:dyDescent="0.25">
      <c r="A12">
        <v>1004</v>
      </c>
      <c r="B12" t="s">
        <v>31</v>
      </c>
      <c r="E12" s="290">
        <f>SUMIFS(Corporate!D8,' Exp Sum'!E4,Corporate!A14,Corporate!A8,A12)</f>
        <v>0</v>
      </c>
      <c r="F12" s="290">
        <f>SUMIFS(Corporate!E8,' Exp Sum'!F4,Corporate!B14,Corporate!B8,B12)</f>
        <v>0</v>
      </c>
      <c r="G12" s="290">
        <f>SUMIFS(Corporate!G8,' Exp Sum'!G4,Corporate!D14,Corporate!D8,D12)</f>
        <v>0</v>
      </c>
      <c r="H12" s="290">
        <f>SUMIFS(Corporate!D12,' Exp Sum'!H4,Corporate!A12,Corporate!A8,' Exp Sum'!A12)</f>
        <v>1240000</v>
      </c>
      <c r="I12" s="290">
        <f>SUMIFS(Corporate!H8,' Exp Sum'!I4,Corporate!E14,Corporate!E8,E12)</f>
        <v>0</v>
      </c>
      <c r="J12" s="290">
        <f>SUMIFS(Corporate!$D14,' Exp Sum'!J$4,Corporate!$A14,Corporate!$A$8,' Exp Sum'!$A$12)</f>
        <v>50000</v>
      </c>
      <c r="K12" s="290">
        <f>SUMIFS(Corporate!$D45,' Exp Sum'!K$4,Corporate!$A45,Corporate!$A$8,' Exp Sum'!$A$12)</f>
        <v>0</v>
      </c>
      <c r="L12" s="290">
        <f>SUMIFS(Corporate!$D20,' Exp Sum'!L$4,Corporate!$A20,Corporate!$A$8,' Exp Sum'!$A$12)</f>
        <v>631710</v>
      </c>
      <c r="M12" s="290">
        <f>SUMIFS(Corporate!$D31,' Exp Sum'!M$4,Corporate!$A31,Corporate!$A$8,' Exp Sum'!$A$12)</f>
        <v>2633200</v>
      </c>
      <c r="N12" s="290">
        <f>SUMIFS(Corporate!$D14,' Exp Sum'!N$4,Corporate!$A14,Corporate!$A$8,' Exp Sum'!$A$12)</f>
        <v>0</v>
      </c>
      <c r="O12" s="290">
        <f>SUMIFS(Corporate!$D48,' Exp Sum'!O$4,Corporate!$A48,Corporate!$A$8,' Exp Sum'!$A$12)</f>
        <v>20000</v>
      </c>
      <c r="P12" s="290">
        <f>SUMIFS(Corporate!$D54,' Exp Sum'!P$4,Corporate!$A54,Corporate!$A$8,' Exp Sum'!$A$12)</f>
        <v>1918640</v>
      </c>
      <c r="Q12" s="290">
        <f>SUMIFS(Corporate!$D14,' Exp Sum'!Q$4,Corporate!$A14,Corporate!$A$8,' Exp Sum'!$A$12)</f>
        <v>0</v>
      </c>
      <c r="R12" s="290">
        <f>SUMIFS(Corporate!$D14,' Exp Sum'!R$4,Corporate!$A14,Corporate!$A$8,' Exp Sum'!$A$12)</f>
        <v>0</v>
      </c>
      <c r="S12" s="290">
        <f>SUMIFS(Corporate!$D14,' Exp Sum'!S$4,Corporate!$A14,Corporate!$A$8,' Exp Sum'!$A$12)</f>
        <v>0</v>
      </c>
      <c r="T12" s="290">
        <f>SUMIFS(Corporate!$D14,' Exp Sum'!T$4,Corporate!$A14,Corporate!$A$8,' Exp Sum'!$A$12)</f>
        <v>0</v>
      </c>
      <c r="U12" s="290"/>
      <c r="V12" s="588">
        <f t="shared" si="0"/>
        <v>6493550</v>
      </c>
      <c r="W12" s="587"/>
      <c r="X12" s="588"/>
      <c r="Y12" s="587"/>
      <c r="Z12" s="587"/>
    </row>
    <row r="13" spans="1:26" x14ac:dyDescent="0.25">
      <c r="A13">
        <v>1005</v>
      </c>
      <c r="B13" t="s">
        <v>6256</v>
      </c>
      <c r="E13" s="290">
        <f>SUMIFS('LED &amp; IDP'!$D12,' Exp Sum'!$S$4,'LED &amp; IDP'!$A12,'LED &amp; IDP'!$A$8,' Exp Sum'!$A$13)</f>
        <v>0</v>
      </c>
      <c r="F13" s="290">
        <f>SUMIFS('LED &amp; IDP'!$D12,' Exp Sum'!$S$4,'LED &amp; IDP'!$A12,'LED &amp; IDP'!$A$8,' Exp Sum'!$A$13)</f>
        <v>0</v>
      </c>
      <c r="G13" s="290">
        <f>SUMIFS('LED &amp; IDP'!$D12,' Exp Sum'!$S$4,'LED &amp; IDP'!$A12,'LED &amp; IDP'!$A$8,' Exp Sum'!$A$13)</f>
        <v>0</v>
      </c>
      <c r="H13" s="290"/>
      <c r="I13" s="290">
        <f>SUMIFS('LED &amp; IDP'!$D12,' Exp Sum'!$S$4,'LED &amp; IDP'!$A12,'LED &amp; IDP'!$A$8,' Exp Sum'!$A$13)</f>
        <v>0</v>
      </c>
      <c r="J13" s="290">
        <f>SUMIFS('LED &amp; IDP'!$D12,' Exp Sum'!$S$4,'LED &amp; IDP'!$A12,'LED &amp; IDP'!$A$8,' Exp Sum'!$A$13)</f>
        <v>0</v>
      </c>
      <c r="K13" s="290">
        <f>SUMIFS('LED &amp; IDP'!$D12,' Exp Sum'!$S$4,'LED &amp; IDP'!$A12,'LED &amp; IDP'!$A$8,' Exp Sum'!$A$13)</f>
        <v>0</v>
      </c>
      <c r="L13" s="290">
        <f>SUMIFS('LED &amp; IDP'!$D12,' Exp Sum'!$S$4,'LED &amp; IDP'!$A12,'LED &amp; IDP'!$A$8,' Exp Sum'!$A$13)</f>
        <v>0</v>
      </c>
      <c r="M13" s="290">
        <f>SUMIFS('LED &amp; IDP'!$D14,' Exp Sum'!M$4,'LED &amp; IDP'!$A14,'LED &amp; IDP'!$A$8,' Exp Sum'!$A$13)</f>
        <v>283780</v>
      </c>
      <c r="N13" s="290">
        <f>SUMIFS('LED &amp; IDP'!$D12,' Exp Sum'!$S$4,'LED &amp; IDP'!$A12,'LED &amp; IDP'!$A$8,' Exp Sum'!$A$13)</f>
        <v>0</v>
      </c>
      <c r="O13" s="290">
        <f>SUMIFS('LED &amp; IDP'!$D12,' Exp Sum'!$S$4,'LED &amp; IDP'!$A12,'LED &amp; IDP'!$A$8,' Exp Sum'!$A$13)</f>
        <v>0</v>
      </c>
      <c r="P13" s="290">
        <f>SUMIFS('LED &amp; IDP'!$D24,' Exp Sum'!P$4,'LED &amp; IDP'!$A24,'LED &amp; IDP'!$A$8,' Exp Sum'!$A$13)</f>
        <v>87600</v>
      </c>
      <c r="Q13" s="290">
        <f>SUMIFS('LED &amp; IDP'!$D12,' Exp Sum'!$S$4,'LED &amp; IDP'!$A12,'LED &amp; IDP'!$A$8,' Exp Sum'!$A$13)</f>
        <v>0</v>
      </c>
      <c r="R13" s="290">
        <f>SUMIFS('LED &amp; IDP'!$D12,' Exp Sum'!$S$4,'LED &amp; IDP'!$A12,'LED &amp; IDP'!$A$8,' Exp Sum'!$A$13)</f>
        <v>0</v>
      </c>
      <c r="S13" s="290">
        <f>SUMIFS('LED &amp; IDP'!$D11,' Exp Sum'!$S$4,'LED &amp; IDP'!$A11,'LED &amp; IDP'!$A$8,' Exp Sum'!$A$13)</f>
        <v>200000</v>
      </c>
      <c r="T13" s="290">
        <f>SUMIFS('LED &amp; IDP'!$D12,' Exp Sum'!$S$4,'LED &amp; IDP'!$A12,'LED &amp; IDP'!$A$8,' Exp Sum'!$A$13)</f>
        <v>0</v>
      </c>
      <c r="U13" s="290"/>
      <c r="V13" s="588">
        <f t="shared" si="0"/>
        <v>571380</v>
      </c>
      <c r="W13" s="587"/>
      <c r="X13" s="588"/>
      <c r="Y13" s="587"/>
      <c r="Z13" s="587"/>
    </row>
    <row r="14" spans="1:26" x14ac:dyDescent="0.25">
      <c r="A14">
        <v>1006</v>
      </c>
      <c r="B14" t="s">
        <v>6257</v>
      </c>
      <c r="E14" s="290">
        <f>SUMIFS(Cemetery!D12,' Exp Sum'!E$4,Cemetery!#REF!,Cemetery!$A$8,' Exp Sum'!$A$14)</f>
        <v>0</v>
      </c>
      <c r="F14" s="290">
        <f>SUMIFS(Cemetery!D14,' Exp Sum'!F$4,Cemetery!#REF!,Cemetery!$A$8,' Exp Sum'!$A$14)</f>
        <v>0</v>
      </c>
      <c r="G14" s="290"/>
      <c r="H14" s="290"/>
      <c r="I14" s="290">
        <f>SUMIFS(Cemetery!F14,' Exp Sum'!I$4,Cemetery!#REF!,Cemetery!$A$8,' Exp Sum'!$A$14)</f>
        <v>0</v>
      </c>
      <c r="J14" s="290">
        <f>SUMIFS(Cemetery!G14,' Exp Sum'!J$4,Cemetery!#REF!,Cemetery!$A$8,' Exp Sum'!$A$14)</f>
        <v>0</v>
      </c>
      <c r="K14" s="290">
        <f>SUMIFS(Cemetery!H14,' Exp Sum'!K$4,Cemetery!#REF!,Cemetery!$A$8,' Exp Sum'!$A$14)</f>
        <v>0</v>
      </c>
      <c r="L14" s="290">
        <f ca="1">SUMIFS(Cemetery!I14,' Exp Sum'!L$4,Cemetery!#REF!,Cemetery!$A$8,' Exp Sum'!$A$14)</f>
        <v>0</v>
      </c>
      <c r="M14" s="290">
        <f ca="1">SUMIFS(Cemetery!J14,' Exp Sum'!M$4,Cemetery!#REF!,Cemetery!$A$8,' Exp Sum'!$A$14)</f>
        <v>0</v>
      </c>
      <c r="N14" s="290">
        <f ca="1">SUMIFS(Cemetery!K14,' Exp Sum'!N$4,Cemetery!#REF!,Cemetery!$A$8,' Exp Sum'!$A$14)</f>
        <v>0</v>
      </c>
      <c r="O14" s="290">
        <f>SUMIFS(Cemetery!D12,' Exp Sum'!O4,Cemetery!#REF!,Cemetery!C8,' Exp Sum'!C14)</f>
        <v>0</v>
      </c>
      <c r="P14" s="290">
        <f>SUMIFS(Cemetery!$D12,' Exp Sum'!P$4,Cemetery!A12,Cemetery!A8,' Exp Sum'!$A$14)</f>
        <v>14500</v>
      </c>
      <c r="Q14" s="290">
        <f ca="1">SUMIFS(Cemetery!N14,' Exp Sum'!Q$4,Cemetery!#REF!,Cemetery!$A$8,' Exp Sum'!$A$14)</f>
        <v>0</v>
      </c>
      <c r="R14" s="290">
        <f ca="1">SUMIFS(Cemetery!O14,' Exp Sum'!R$4,Cemetery!#REF!,Cemetery!$A$8,' Exp Sum'!$A$14)</f>
        <v>0</v>
      </c>
      <c r="S14" s="290">
        <f ca="1">SUMIFS(Cemetery!P14,' Exp Sum'!S$4,Cemetery!#REF!,Cemetery!$A$8,' Exp Sum'!$A$14)</f>
        <v>0</v>
      </c>
      <c r="T14" s="290">
        <f ca="1">SUMIFS(Cemetery!Q14,' Exp Sum'!T$4,Cemetery!#REF!,Cemetery!$A$8,' Exp Sum'!$A$14)</f>
        <v>0</v>
      </c>
      <c r="U14" s="290">
        <f ca="1">SUMIFS(Cemetery!R14,' Exp Sum'!U$4,Cemetery!#REF!,Cemetery!$A$8,' Exp Sum'!$A$14)</f>
        <v>0</v>
      </c>
      <c r="V14" s="588">
        <f t="shared" ca="1" si="0"/>
        <v>14500</v>
      </c>
      <c r="W14" s="587"/>
      <c r="X14" s="588"/>
      <c r="Y14" s="587"/>
      <c r="Z14" s="587"/>
    </row>
    <row r="15" spans="1:26" x14ac:dyDescent="0.25">
      <c r="A15">
        <v>1007</v>
      </c>
      <c r="B15" t="s">
        <v>1620</v>
      </c>
      <c r="E15" s="290">
        <f>SUMIFS(Libraries!$D11,' Exp Sum'!E$4,Libraries!$A11,Libraries!$A$8,' Exp Sum'!$A$15)</f>
        <v>0</v>
      </c>
      <c r="F15" s="290">
        <f>SUMIFS(Libraries!$D11,' Exp Sum'!F$4,Libraries!$A11,Libraries!$A$8,' Exp Sum'!$A$15)</f>
        <v>0</v>
      </c>
      <c r="G15" s="290">
        <f>SUMIFS(Libraries!$D11,' Exp Sum'!G$4,Libraries!$A11,Libraries!$A$8,' Exp Sum'!$A$15)</f>
        <v>0</v>
      </c>
      <c r="H15" s="290"/>
      <c r="I15" s="290">
        <f>SUMIFS(Libraries!$D11,' Exp Sum'!I$4,Libraries!$A11,Libraries!$A$8,' Exp Sum'!$A$15)</f>
        <v>0</v>
      </c>
      <c r="J15" s="290">
        <f>SUMIFS(Libraries!$D11,' Exp Sum'!J$4,Libraries!$A11,Libraries!$A$8,' Exp Sum'!$A$15)</f>
        <v>120000</v>
      </c>
      <c r="K15" s="290">
        <f>SUMIFS(Libraries!$D11,' Exp Sum'!K$4,Libraries!$A11,Libraries!$A$8,' Exp Sum'!$A$15)</f>
        <v>0</v>
      </c>
      <c r="L15" s="290">
        <f>SUMIFS(Libraries!$D11,' Exp Sum'!L$4,Libraries!$A11,Libraries!$A$8,' Exp Sum'!$A$15)</f>
        <v>0</v>
      </c>
      <c r="M15" s="290">
        <f>SUMIFS(Libraries!$D16,' Exp Sum'!M$4,Libraries!$A16,Libraries!$A$8,' Exp Sum'!$A$15)</f>
        <v>1315620</v>
      </c>
      <c r="N15" s="290">
        <f>SUMIFS(Libraries!$D11,' Exp Sum'!N$4,Libraries!$A11,Libraries!$A$8,' Exp Sum'!$A$15)</f>
        <v>0</v>
      </c>
      <c r="O15" s="290">
        <f>SUMIFS(Libraries!$D27,' Exp Sum'!O$4,Libraries!$A27,Libraries!$A$8,' Exp Sum'!$A$15)</f>
        <v>10000</v>
      </c>
      <c r="P15" s="290">
        <f>SUMIFS(Libraries!$D30,' Exp Sum'!P$4,Libraries!$A30,Libraries!$A$8,' Exp Sum'!$A$15)</f>
        <v>48000</v>
      </c>
      <c r="Q15" s="290">
        <f>SUMIFS(Libraries!$D11,' Exp Sum'!Q$4,Libraries!$A11,Libraries!$A$8,' Exp Sum'!$A$15)</f>
        <v>0</v>
      </c>
      <c r="R15" s="290">
        <f>SUMIFS(Libraries!$D11,' Exp Sum'!R$4,Libraries!$A11,Libraries!$A$8,' Exp Sum'!$A$15)</f>
        <v>0</v>
      </c>
      <c r="S15" s="290">
        <f>SUMIFS(Libraries!$D11,' Exp Sum'!S$4,Libraries!$A11,Libraries!$A$8,' Exp Sum'!$A$15)</f>
        <v>0</v>
      </c>
      <c r="T15" s="290">
        <f>SUMIFS(Libraries!$D11,' Exp Sum'!T$4,Libraries!$A11,Libraries!$A$8,' Exp Sum'!$A$15)</f>
        <v>0</v>
      </c>
      <c r="U15" s="290"/>
      <c r="V15" s="588">
        <f t="shared" si="0"/>
        <v>1493620</v>
      </c>
      <c r="W15" s="587"/>
      <c r="X15" s="588"/>
      <c r="Y15" s="587"/>
      <c r="Z15" s="587"/>
    </row>
    <row r="16" spans="1:26" x14ac:dyDescent="0.25">
      <c r="A16">
        <v>1008</v>
      </c>
      <c r="B16" t="s">
        <v>6258</v>
      </c>
      <c r="E16" s="290">
        <f>SUMIFS('Thusong Cent'!$D11,' Exp Sum'!E$4,'Thusong Cent'!$A11,'Thusong Cent'!$A$8,' Exp Sum'!$A$16)</f>
        <v>0</v>
      </c>
      <c r="F16" s="290">
        <f>SUMIFS('Thusong Cent'!$D11,' Exp Sum'!F$4,'Thusong Cent'!$A11,'Thusong Cent'!$A$8,' Exp Sum'!$A$16)</f>
        <v>0</v>
      </c>
      <c r="G16" s="290">
        <f>SUMIFS('Thusong Cent'!$D11,' Exp Sum'!G$4,'Thusong Cent'!$A11,'Thusong Cent'!$A$8,' Exp Sum'!$A$16)</f>
        <v>0</v>
      </c>
      <c r="H16" s="290"/>
      <c r="I16" s="290">
        <f>SUMIFS('Thusong Cent'!$D11,' Exp Sum'!I$4,'Thusong Cent'!$A11,'Thusong Cent'!$A$8,' Exp Sum'!$A$16)</f>
        <v>0</v>
      </c>
      <c r="J16" s="290">
        <f>SUMIFS('Thusong Cent'!$D11,' Exp Sum'!J$4,'Thusong Cent'!$A11,'Thusong Cent'!$A$8,' Exp Sum'!$A$16)</f>
        <v>60000</v>
      </c>
      <c r="K16" s="290">
        <f>SUMIFS('Thusong Cent'!$D11,' Exp Sum'!K$4,'Thusong Cent'!$A11,'Thusong Cent'!$A$8,' Exp Sum'!$A$16)</f>
        <v>0</v>
      </c>
      <c r="L16" s="290">
        <f>SUMIFS('Thusong Cent'!$D11,' Exp Sum'!L$4,'Thusong Cent'!$A11,'Thusong Cent'!$A$8,' Exp Sum'!$A$16)</f>
        <v>0</v>
      </c>
      <c r="M16" s="290">
        <f>SUMIFS('Thusong Cent'!$D16,' Exp Sum'!M$4,'Thusong Cent'!$A16,'Thusong Cent'!$A$8,' Exp Sum'!$A$16)</f>
        <v>199080</v>
      </c>
      <c r="N16" s="290">
        <f>SUMIFS('Thusong Cent'!$D11,' Exp Sum'!N$4,'Thusong Cent'!$A11,'Thusong Cent'!$A$8,' Exp Sum'!$A$16)</f>
        <v>0</v>
      </c>
      <c r="O16" s="290">
        <f>SUMIFS('Thusong Cent'!D25,' Exp Sum'!O$4,'Thusong Cent'!#REF!,'Thusong Cent'!$A$8,' Exp Sum'!$A$16)</f>
        <v>0</v>
      </c>
      <c r="P16" s="290">
        <f>SUMIFS('Thusong Cent'!$D22,' Exp Sum'!P$4,'Thusong Cent'!$A22,'Thusong Cent'!$A$8,' Exp Sum'!$A$16)</f>
        <v>69700</v>
      </c>
      <c r="Q16" s="290">
        <f>SUMIFS('Thusong Cent'!$D11,' Exp Sum'!Q$4,'Thusong Cent'!$A11,'Thusong Cent'!$A$8,' Exp Sum'!$A$16)</f>
        <v>0</v>
      </c>
      <c r="R16" s="290">
        <f>SUMIFS('Thusong Cent'!$D11,' Exp Sum'!R$4,'Thusong Cent'!$A11,'Thusong Cent'!$A$8,' Exp Sum'!$A$16)</f>
        <v>0</v>
      </c>
      <c r="S16" s="290">
        <f>SUMIFS('Thusong Cent'!$D11,' Exp Sum'!S$4,'Thusong Cent'!$A11,'Thusong Cent'!$A$8,' Exp Sum'!$A$16)</f>
        <v>0</v>
      </c>
      <c r="T16" s="290">
        <f>SUMIFS('Thusong Cent'!$D11,' Exp Sum'!T$4,'Thusong Cent'!$A11,'Thusong Cent'!$A$8,' Exp Sum'!$A$16)</f>
        <v>0</v>
      </c>
      <c r="U16" s="290"/>
      <c r="V16" s="588">
        <f t="shared" si="0"/>
        <v>328780</v>
      </c>
      <c r="W16" s="587"/>
      <c r="X16" s="588"/>
      <c r="Y16" s="587"/>
      <c r="Z16" s="587"/>
    </row>
    <row r="17" spans="1:26" x14ac:dyDescent="0.25">
      <c r="A17">
        <v>1009</v>
      </c>
      <c r="B17" t="s">
        <v>5561</v>
      </c>
      <c r="E17" s="290">
        <f>SUMIFS('Civil Defence'!$D11,' Exp Sum'!E$4,'Civil Defence'!$A11,'Civil Defence'!$A$8,' Exp Sum'!$A$17)</f>
        <v>0</v>
      </c>
      <c r="F17" s="290">
        <f>SUMIFS('Civil Defence'!$D11,' Exp Sum'!F$4,'Civil Defence'!$A11,'Civil Defence'!$A$8,' Exp Sum'!$A$17)</f>
        <v>0</v>
      </c>
      <c r="G17" s="290">
        <f>SUMIFS('Civil Defence'!$D11,' Exp Sum'!G$4,'Civil Defence'!$A11,'Civil Defence'!$A$8,' Exp Sum'!$A$17)</f>
        <v>0</v>
      </c>
      <c r="H17" s="290"/>
      <c r="I17" s="290">
        <f>SUMIFS('Civil Defence'!$D11,' Exp Sum'!I$4,'Civil Defence'!$A11,'Civil Defence'!$A$8,' Exp Sum'!$A$17)</f>
        <v>0</v>
      </c>
      <c r="J17" s="290">
        <f>SUMIFS('Civil Defence'!$D11,' Exp Sum'!J$4,'Civil Defence'!$A11,'Civil Defence'!$A$8,' Exp Sum'!$A$17)</f>
        <v>0</v>
      </c>
      <c r="K17" s="290">
        <f>SUMIFS('Civil Defence'!$D11,' Exp Sum'!K$4,'Civil Defence'!$A11,'Civil Defence'!$A$8,' Exp Sum'!$A$17)</f>
        <v>0</v>
      </c>
      <c r="L17" s="290">
        <f>SUMIFS('Civil Defence'!$D11,' Exp Sum'!L$4,'Civil Defence'!$A11,'Civil Defence'!$A$8,' Exp Sum'!$A$17)</f>
        <v>0</v>
      </c>
      <c r="M17" s="290">
        <f>SUMIFS('Civil Defence'!$D11,' Exp Sum'!M$4,'Civil Defence'!$A11,'Civil Defence'!$A$8,' Exp Sum'!$A$17)</f>
        <v>342000</v>
      </c>
      <c r="N17" s="290">
        <f>SUMIFS('Civil Defence'!$D11,' Exp Sum'!N$4,'Civil Defence'!$A11,'Civil Defence'!$A$8,' Exp Sum'!$A$17)</f>
        <v>0</v>
      </c>
      <c r="O17" s="290">
        <f>SUMIFS('Civil Defence'!$D11,' Exp Sum'!O$4,'Civil Defence'!$A11,'Civil Defence'!$A$8,' Exp Sum'!$A$17)</f>
        <v>0</v>
      </c>
      <c r="P17" s="290">
        <f>SUMIFS('Civil Defence'!$D20,' Exp Sum'!P$4,'Civil Defence'!$A20,'Civil Defence'!$A$8,' Exp Sum'!$A$17)</f>
        <v>97400</v>
      </c>
      <c r="Q17" s="290">
        <f>SUMIFS('Civil Defence'!$D11,' Exp Sum'!Q$4,'Civil Defence'!$A11,'Civil Defence'!$A$8,' Exp Sum'!$A$17)</f>
        <v>0</v>
      </c>
      <c r="R17" s="290">
        <f>SUMIFS('Civil Defence'!$D11,' Exp Sum'!R$4,'Civil Defence'!$A11,'Civil Defence'!$A$8,' Exp Sum'!$A$17)</f>
        <v>0</v>
      </c>
      <c r="S17" s="290">
        <f>SUMIFS('Civil Defence'!$D11,' Exp Sum'!S$4,'Civil Defence'!$A11,'Civil Defence'!$A$8,' Exp Sum'!$A$17)</f>
        <v>0</v>
      </c>
      <c r="T17" s="290">
        <f>SUMIFS('Civil Defence'!$D11,' Exp Sum'!T$4,'Civil Defence'!$A11,'Civil Defence'!$A$8,' Exp Sum'!$A$17)</f>
        <v>0</v>
      </c>
      <c r="U17" s="290"/>
      <c r="V17" s="290">
        <f t="shared" si="0"/>
        <v>439400</v>
      </c>
      <c r="W17" s="587"/>
      <c r="X17" s="588"/>
      <c r="Y17" s="587"/>
      <c r="Z17" s="587"/>
    </row>
    <row r="18" spans="1:26" x14ac:dyDescent="0.25">
      <c r="A18" s="436" t="s">
        <v>6759</v>
      </c>
      <c r="B18" t="s">
        <v>6760</v>
      </c>
      <c r="E18" s="290"/>
      <c r="F18" s="290"/>
      <c r="G18" s="290"/>
      <c r="H18" s="290"/>
      <c r="I18" s="290"/>
      <c r="J18" s="290"/>
      <c r="K18" s="290"/>
      <c r="L18" s="290"/>
      <c r="M18" s="290"/>
      <c r="N18" s="290">
        <v>14500</v>
      </c>
      <c r="O18" s="290"/>
      <c r="P18" s="290"/>
      <c r="Q18" s="290"/>
      <c r="R18" s="290"/>
      <c r="S18" s="290"/>
      <c r="T18" s="290">
        <f>SUMIFS('Civil Def R&amp;M'!D11,' Exp Sum'!T4,'Civil Def R&amp;M'!A11,'Civil Def R&amp;M'!A8,' Exp Sum'!A18)</f>
        <v>15000</v>
      </c>
      <c r="U18" s="290"/>
      <c r="V18" s="290">
        <f t="shared" si="0"/>
        <v>29500</v>
      </c>
      <c r="W18" s="587"/>
      <c r="X18" s="588"/>
      <c r="Y18" s="587"/>
      <c r="Z18" s="587"/>
    </row>
    <row r="19" spans="1:26" x14ac:dyDescent="0.25">
      <c r="A19">
        <v>1010</v>
      </c>
      <c r="B19" t="s">
        <v>6245</v>
      </c>
      <c r="E19" s="290">
        <f>SUMIFS(CDW!$D12,' Exp Sum'!E$4,CDW!$A12,CDW!$A$8,' Exp Sum'!$A$19)</f>
        <v>0</v>
      </c>
      <c r="F19" s="290">
        <f>SUMIFS(CDW!$D12,' Exp Sum'!F$4,CDW!$A12,CDW!$A$8,' Exp Sum'!$A$19)</f>
        <v>0</v>
      </c>
      <c r="G19" s="290">
        <f>SUMIFS(CDW!$D12,' Exp Sum'!G$4,CDW!$A12,CDW!$A$8,' Exp Sum'!$A$19)</f>
        <v>0</v>
      </c>
      <c r="H19" s="290"/>
      <c r="I19" s="290">
        <f>SUMIFS(CDW!$D12,' Exp Sum'!I$4,CDW!$A12,CDW!$A$8,' Exp Sum'!$A$19)</f>
        <v>0</v>
      </c>
      <c r="J19" s="290">
        <f>SUMIFS(CDW!$D12,' Exp Sum'!J$4,CDW!$A12,CDW!$A$8,' Exp Sum'!$A$19)</f>
        <v>0</v>
      </c>
      <c r="K19" s="290">
        <f>SUMIFS(CDW!$D12,' Exp Sum'!K$4,CDW!$A12,CDW!$A$8,' Exp Sum'!$A$19)</f>
        <v>0</v>
      </c>
      <c r="L19" s="290">
        <f>SUMIFS(CDW!$D12,' Exp Sum'!L$4,CDW!$A12,CDW!$A$8,' Exp Sum'!$A$19)</f>
        <v>0</v>
      </c>
      <c r="M19" s="290">
        <f>SUMIFS(CDW!$D12,' Exp Sum'!M$4,CDW!$A12,CDW!$A$8,' Exp Sum'!$A$19)</f>
        <v>0</v>
      </c>
      <c r="N19" s="290">
        <f>SUMIFS(CDW!$D12,' Exp Sum'!N$4,CDW!$A12,CDW!$A$8,' Exp Sum'!$A$19)</f>
        <v>0</v>
      </c>
      <c r="O19" s="290">
        <f>SUMIFS(CDW!$D12,' Exp Sum'!O$4,CDW!$A12,CDW!$A$8,' Exp Sum'!$A$19)</f>
        <v>0</v>
      </c>
      <c r="P19" s="290">
        <f>SUMIFS(CDW!$D12,' Exp Sum'!P$4,CDW!$A12,CDW!$A$8,' Exp Sum'!$A$19)</f>
        <v>75000</v>
      </c>
      <c r="Q19" s="290">
        <f>SUMIFS(CDW!$D12,' Exp Sum'!Q$4,CDW!$A12,CDW!$A$8,' Exp Sum'!$A$19)</f>
        <v>0</v>
      </c>
      <c r="R19" s="290">
        <f>SUMIFS(CDW!$D12,' Exp Sum'!R$4,CDW!$A12,CDW!$A$8,' Exp Sum'!$A$19)</f>
        <v>0</v>
      </c>
      <c r="S19" s="290">
        <f>SUMIFS(CDW!$D12,' Exp Sum'!S$4,CDW!$A12,CDW!$A$8,' Exp Sum'!$A$19)</f>
        <v>0</v>
      </c>
      <c r="T19" s="290">
        <f>SUMIFS(CDW!$D12,' Exp Sum'!T$4,CDW!$A12,CDW!$A$8,' Exp Sum'!$A$19)</f>
        <v>0</v>
      </c>
      <c r="U19" s="290"/>
      <c r="V19" s="290">
        <f t="shared" si="0"/>
        <v>75000</v>
      </c>
      <c r="W19" s="587"/>
      <c r="X19" s="588"/>
      <c r="Y19" s="587"/>
      <c r="Z19" s="587"/>
    </row>
    <row r="20" spans="1:26" x14ac:dyDescent="0.25">
      <c r="A20">
        <v>1011</v>
      </c>
      <c r="B20" t="s">
        <v>6259</v>
      </c>
      <c r="E20" s="290">
        <f>SUMIFS('Pub. Safe Traf.'!$D11,' Exp Sum'!E$4,'Pub. Safe Traf.'!$A11,'Pub. Safe Traf.'!$A$8,' Exp Sum'!$A$20)</f>
        <v>2600000</v>
      </c>
      <c r="F20" s="290">
        <f>SUMIFS('Pub. Safe Traf.'!$D11,' Exp Sum'!F$4,'Pub. Safe Traf.'!$A11,'Pub. Safe Traf.'!$A$8,' Exp Sum'!$A$20)</f>
        <v>0</v>
      </c>
      <c r="G20" s="290">
        <f>SUMIFS('Pub. Safe Traf.'!$D11,' Exp Sum'!G$4,'Pub. Safe Traf.'!$A11,'Pub. Safe Traf.'!$A$8,' Exp Sum'!$A$20)</f>
        <v>0</v>
      </c>
      <c r="H20" s="290"/>
      <c r="I20" s="290">
        <f>SUMIFS('Pub. Safe Traf.'!$D11,' Exp Sum'!I$4,'Pub. Safe Traf.'!$A11,'Pub. Safe Traf.'!$A$8,' Exp Sum'!$A$20)</f>
        <v>0</v>
      </c>
      <c r="J20" s="290">
        <f>SUMIFS('Pub. Safe Traf.'!$D17,' Exp Sum'!J$4,'Pub. Safe Traf.'!$A17,'Pub. Safe Traf.'!$A$8,' Exp Sum'!$A$20)</f>
        <v>50000</v>
      </c>
      <c r="K20" s="290">
        <f>SUMIFS('Pub. Safe Traf.'!$D11,' Exp Sum'!K$4,'Pub. Safe Traf.'!$A11,'Pub. Safe Traf.'!$A$8,' Exp Sum'!$A$20)</f>
        <v>0</v>
      </c>
      <c r="L20" s="290">
        <f>SUMIFS('Pub. Safe Traf.'!$D11,' Exp Sum'!L$4,'Pub. Safe Traf.'!$A11,'Pub. Safe Traf.'!$A$8,' Exp Sum'!$A$20)</f>
        <v>0</v>
      </c>
      <c r="M20" s="290">
        <f>SUMIFS('Pub. Safe Traf.'!$D23,' Exp Sum'!M$4,'Pub. Safe Traf.'!$A23,'Pub. Safe Traf.'!$A$8,' Exp Sum'!$A$20)</f>
        <v>1029700</v>
      </c>
      <c r="N20" s="290">
        <f>SUMIFS('Pub. Safe Traf.'!$D11,' Exp Sum'!N$4,'Pub. Safe Traf.'!$A11,'Pub. Safe Traf.'!$A$8,' Exp Sum'!$A$20)</f>
        <v>0</v>
      </c>
      <c r="O20" s="290">
        <f>SUMIFS('Pub. Safe Traf.'!$D11,' Exp Sum'!O$4,'Pub. Safe Traf.'!$A11,'Pub. Safe Traf.'!$A$8,' Exp Sum'!$A$20)</f>
        <v>0</v>
      </c>
      <c r="P20" s="290">
        <f>SUMIFS('Pub. Safe Traf.'!$D35,' Exp Sum'!P$4,'Pub. Safe Traf.'!$A35,'Pub. Safe Traf.'!$A$8,' Exp Sum'!$A$20)</f>
        <v>258000</v>
      </c>
      <c r="Q20" s="290">
        <f>SUMIFS('Pub. Safe Traf.'!$D11,' Exp Sum'!Q$4,'Pub. Safe Traf.'!$A11,'Pub. Safe Traf.'!$A$8,' Exp Sum'!$A$20)</f>
        <v>0</v>
      </c>
      <c r="R20" s="290">
        <f>SUMIFS('Pub. Safe Traf.'!$D11,' Exp Sum'!R$4,'Pub. Safe Traf.'!$A11,'Pub. Safe Traf.'!$A$8,' Exp Sum'!$A$20)</f>
        <v>0</v>
      </c>
      <c r="S20" s="290">
        <f>SUMIFS('Pub. Safe Traf.'!$D14,' Exp Sum'!S$4,'Pub. Safe Traf.'!$A14,'Pub. Safe Traf.'!$A$8,' Exp Sum'!$A$20)</f>
        <v>650000</v>
      </c>
      <c r="T20" s="290">
        <f>SUMIFS('Pub. Safe Traf.'!$D11,' Exp Sum'!T$4,'Pub. Safe Traf.'!$A11,'Pub. Safe Traf.'!$A$8,' Exp Sum'!$A$20)</f>
        <v>0</v>
      </c>
      <c r="U20" s="290"/>
      <c r="V20" s="290">
        <f t="shared" si="0"/>
        <v>4587700</v>
      </c>
      <c r="W20" s="587"/>
      <c r="X20" s="588"/>
      <c r="Y20" s="587"/>
      <c r="Z20" s="587"/>
    </row>
    <row r="21" spans="1:26" x14ac:dyDescent="0.25">
      <c r="A21" s="436" t="s">
        <v>6758</v>
      </c>
      <c r="B21" t="s">
        <v>6761</v>
      </c>
      <c r="E21" s="290"/>
      <c r="F21" s="290"/>
      <c r="G21" s="290"/>
      <c r="H21" s="290"/>
      <c r="I21" s="290"/>
      <c r="J21" s="290"/>
      <c r="K21" s="290"/>
      <c r="L21" s="290"/>
      <c r="M21" s="290"/>
      <c r="N21" s="290">
        <f>SUMIFS('Traf. R&amp;M'!D14,' Exp Sum'!N4,'Traf. R&amp;M'!A14,'Traf. R&amp;M'!A8,' Exp Sum'!A21)</f>
        <v>38000</v>
      </c>
      <c r="O21" s="290"/>
      <c r="P21" s="290"/>
      <c r="Q21" s="290"/>
      <c r="R21" s="290"/>
      <c r="S21" s="290"/>
      <c r="T21" s="290">
        <f>SUMIFS('Traf. R&amp;M'!D11,' Exp Sum'!T4,'Traf. R&amp;M'!A11,'Traf. R&amp;M'!A8,' Exp Sum'!A21)</f>
        <v>40000</v>
      </c>
      <c r="U21" s="290"/>
      <c r="V21" s="290">
        <f t="shared" si="0"/>
        <v>78000</v>
      </c>
      <c r="W21" s="587"/>
      <c r="X21" s="588"/>
      <c r="Y21" s="587"/>
      <c r="Z21" s="587"/>
    </row>
    <row r="22" spans="1:26" x14ac:dyDescent="0.25">
      <c r="A22">
        <v>1012</v>
      </c>
      <c r="B22" t="s">
        <v>6260</v>
      </c>
      <c r="E22" s="290"/>
      <c r="F22" s="290"/>
      <c r="G22" s="290"/>
      <c r="H22" s="290"/>
      <c r="I22" s="290"/>
      <c r="J22" s="290"/>
      <c r="K22" s="290"/>
      <c r="L22" s="290"/>
      <c r="M22" s="290">
        <f>SUMIFS(EPWP!$D9,' Exp Sum'!M$4,EPWP!$A9,EPWP!$A$6,' Exp Sum'!$A$22)</f>
        <v>950000</v>
      </c>
      <c r="N22" s="290">
        <f>SUMIFS(EPWP!$D9,' Exp Sum'!N$4,EPWP!$A9,EPWP!$A$6,' Exp Sum'!$A$22)</f>
        <v>0</v>
      </c>
      <c r="O22" s="290">
        <f>SUMIFS(EPWP!$D9,' Exp Sum'!O$4,EPWP!$A9,EPWP!$A$6,' Exp Sum'!$A$22)</f>
        <v>0</v>
      </c>
      <c r="P22" s="290">
        <f>SUMIFS(EPWP!$D12,' Exp Sum'!P$4,EPWP!$A12,EPWP!$A$6,' Exp Sum'!$A$22)</f>
        <v>50000</v>
      </c>
      <c r="Q22" s="290">
        <f>SUMIFS(EPWP!$D9,' Exp Sum'!Q$4,EPWP!$A9,EPWP!$A$6,' Exp Sum'!$A$22)</f>
        <v>0</v>
      </c>
      <c r="R22" s="290">
        <f>SUMIFS(EPWP!$D9,' Exp Sum'!R$4,EPWP!$A9,EPWP!$A$6,' Exp Sum'!$A$22)</f>
        <v>0</v>
      </c>
      <c r="S22" s="290">
        <f>SUMIFS(EPWP!$D9,' Exp Sum'!S$4,EPWP!$A9,EPWP!$A$6,' Exp Sum'!$A$22)</f>
        <v>0</v>
      </c>
      <c r="T22" s="290">
        <f>SUMIFS(EPWP!$D9,' Exp Sum'!T$4,EPWP!$A9,EPWP!$A$6,' Exp Sum'!$A$22)</f>
        <v>0</v>
      </c>
      <c r="U22" s="290"/>
      <c r="V22" s="290">
        <f t="shared" si="0"/>
        <v>1000000</v>
      </c>
      <c r="W22" s="587"/>
      <c r="X22" s="588"/>
      <c r="Y22" s="587"/>
      <c r="Z22" s="587"/>
    </row>
    <row r="23" spans="1:26" x14ac:dyDescent="0.25">
      <c r="A23">
        <v>1013</v>
      </c>
      <c r="B23" t="s">
        <v>891</v>
      </c>
      <c r="E23" s="290">
        <f>SUMIFS(Sport!$D48,' Exp Sum'!E$4,Sport!$A48,Sport!$A$6,' Exp Sum'!$A$23)</f>
        <v>0</v>
      </c>
      <c r="F23" s="290">
        <f>SUMIFS(Sport!$D48,' Exp Sum'!F$4,Sport!$A48,Sport!$A$6,' Exp Sum'!$A$23)</f>
        <v>0</v>
      </c>
      <c r="G23" s="290"/>
      <c r="H23" s="290"/>
      <c r="I23" s="290">
        <f>SUMIFS(Sport!$D48,' Exp Sum'!I$4,Sport!$A48,Sport!$A$6,' Exp Sum'!$A$23)</f>
        <v>0</v>
      </c>
      <c r="J23" s="290">
        <f>SUMIFS(Sport!$D48,' Exp Sum'!J$4,Sport!$A48,Sport!$A$6,' Exp Sum'!$A$23)</f>
        <v>0</v>
      </c>
      <c r="K23" s="290">
        <f>SUMIFS(Sport!$D48,' Exp Sum'!K$4,Sport!$A48,Sport!$A$6,' Exp Sum'!$A$23)</f>
        <v>0</v>
      </c>
      <c r="L23" s="290">
        <f>SUMIFS(Sport!$D48,' Exp Sum'!L$4,Sport!$A48,Sport!$A$6,' Exp Sum'!$A$23)</f>
        <v>0</v>
      </c>
      <c r="M23" s="290">
        <f>SUMIFS(Sport!$D9,' Exp Sum'!M$4,Sport!$A9,Sport!$A$6,' Exp Sum'!$A$23)</f>
        <v>0</v>
      </c>
      <c r="N23" s="290">
        <f>SUMIFS(Sport!$D9,' Exp Sum'!N$4,Sport!$A9,Sport!$A$6,' Exp Sum'!$A$23)</f>
        <v>0</v>
      </c>
      <c r="O23" s="290">
        <f>SUMIFS(Sport!$D9,' Exp Sum'!O$4,Sport!$A9,Sport!$A$6,' Exp Sum'!$A$23)</f>
        <v>0</v>
      </c>
      <c r="P23" s="290">
        <f>SUMIFS(Sport!$D56,' Exp Sum'!P$4,Sport!$A56,Sport!$A$6,' Exp Sum'!$A$23)</f>
        <v>0</v>
      </c>
      <c r="Q23" s="290">
        <f>SUMIFS(Sport!$D9,' Exp Sum'!Q$4,Sport!$A9,Sport!$A$6,' Exp Sum'!$A$23)</f>
        <v>0</v>
      </c>
      <c r="R23" s="290">
        <f>SUMIFS(Sport!$D9,' Exp Sum'!R$4,Sport!$A9,Sport!$A$6,' Exp Sum'!$A$23)</f>
        <v>0</v>
      </c>
      <c r="S23" s="290">
        <f>SUMIFS(Sport!$D9,' Exp Sum'!S$4,Sport!$A9,Sport!$A$6,' Exp Sum'!$A$23)</f>
        <v>0</v>
      </c>
      <c r="T23" s="290">
        <f>SUMIFS(Sport!$D9,' Exp Sum'!T$4,Sport!$A9,Sport!$A$6,' Exp Sum'!$A$23)</f>
        <v>0</v>
      </c>
      <c r="U23" s="290"/>
      <c r="V23" s="290">
        <f t="shared" si="0"/>
        <v>0</v>
      </c>
      <c r="W23" s="587"/>
      <c r="X23" s="588"/>
      <c r="Y23" s="587"/>
      <c r="Z23" s="587"/>
    </row>
    <row r="24" spans="1:26" x14ac:dyDescent="0.25">
      <c r="A24">
        <v>1014</v>
      </c>
      <c r="B24" t="s">
        <v>6261</v>
      </c>
      <c r="E24" s="290">
        <f>SUMIFS('Roads Operation Costs'!D11,' Exp Sum'!E$4,'Roads Operation Costs'!#REF!,'Roads Operation Costs'!$A$8,' Exp Sum'!$A$24)</f>
        <v>0</v>
      </c>
      <c r="F24" s="290">
        <f>SUMIFS('Roads Operation Costs'!E11,' Exp Sum'!F$4,'Roads Operation Costs'!#REF!,'Roads Operation Costs'!$A$8,' Exp Sum'!$A$24)</f>
        <v>0</v>
      </c>
      <c r="G24" s="290">
        <f>SUMIFS('Roads Operation Costs'!F11,' Exp Sum'!G$4,'Roads Operation Costs'!#REF!,'Roads Operation Costs'!$A$8,' Exp Sum'!$A$24)</f>
        <v>0</v>
      </c>
      <c r="H24" s="290"/>
      <c r="I24" s="290">
        <f>SUMIFS('Roads Operation Costs'!G11,' Exp Sum'!I$4,'Roads Operation Costs'!#REF!,'Roads Operation Costs'!$A$8,' Exp Sum'!$A$24)</f>
        <v>0</v>
      </c>
      <c r="J24" s="290">
        <f>SUMIFS('Roads Operation Costs'!$D12,' Exp Sum'!J$4,'Roads Operation Costs'!$A12,'Roads Operation Costs'!$A$8,' Exp Sum'!$A$24)</f>
        <v>450000</v>
      </c>
      <c r="K24" s="290">
        <f ca="1">SUMIFS('Roads Operation Costs'!I11,' Exp Sum'!K$4,'Roads Operation Costs'!#REF!,'Roads Operation Costs'!$A$8,' Exp Sum'!$A$24)</f>
        <v>0</v>
      </c>
      <c r="L24" s="290">
        <f>SUMIFS('Roads Operation Costs'!D16,' Exp Sum'!L4,'Roads Operation Costs'!A16,'Roads Operation Costs'!A8,A24)</f>
        <v>644410</v>
      </c>
      <c r="M24" s="290">
        <f ca="1">SUMIFS('Roads Operation Costs'!K11,' Exp Sum'!M$4,'Roads Operation Costs'!#REF!,'Roads Operation Costs'!$A$8,' Exp Sum'!$A$24)</f>
        <v>0</v>
      </c>
      <c r="N24" s="290">
        <f ca="1">SUMIFS('Roads Operation Costs'!L11,' Exp Sum'!N$4,'Roads Operation Costs'!#REF!,'Roads Operation Costs'!$A$8,' Exp Sum'!$A$24)</f>
        <v>0</v>
      </c>
      <c r="O24" s="290">
        <f ca="1">SUMIFS('Roads Operation Costs'!M11,' Exp Sum'!O$4,'Roads Operation Costs'!#REF!,'Roads Operation Costs'!$A$8,' Exp Sum'!$A$24)</f>
        <v>0</v>
      </c>
      <c r="P24" s="290">
        <f>SUMIFS('Roads Operation Costs'!$D28,' Exp Sum'!P$4,'Roads Operation Costs'!$A28,'Roads Operation Costs'!$A$8,' Exp Sum'!$A$24)</f>
        <v>383690</v>
      </c>
      <c r="Q24" s="290">
        <f ca="1">SUMIFS('Roads Operation Costs'!O11,' Exp Sum'!Q$4,'Roads Operation Costs'!#REF!,'Roads Operation Costs'!$A$8,' Exp Sum'!$A$24)</f>
        <v>0</v>
      </c>
      <c r="R24" s="290">
        <f ca="1">SUMIFS('Roads Operation Costs'!P11,' Exp Sum'!R$4,'Roads Operation Costs'!#REF!,'Roads Operation Costs'!$A$8,' Exp Sum'!$A$24)</f>
        <v>0</v>
      </c>
      <c r="S24" s="290">
        <f ca="1">SUMIFS('Roads Operation Costs'!Q11,' Exp Sum'!S$4,'Roads Operation Costs'!#REF!,'Roads Operation Costs'!$A$8,' Exp Sum'!$A$24)</f>
        <v>0</v>
      </c>
      <c r="T24" s="290">
        <f ca="1">SUMIFS('Roads Operation Costs'!R11,' Exp Sum'!T$4,'Roads Operation Costs'!#REF!,'Roads Operation Costs'!$A$8,' Exp Sum'!$A$24)</f>
        <v>0</v>
      </c>
      <c r="U24" s="290"/>
      <c r="V24" s="290">
        <f t="shared" ca="1" si="0"/>
        <v>1478100</v>
      </c>
      <c r="W24" s="587"/>
      <c r="X24" s="588"/>
      <c r="Y24" s="587"/>
      <c r="Z24" s="587"/>
    </row>
    <row r="25" spans="1:26" x14ac:dyDescent="0.25">
      <c r="A25">
        <v>1015</v>
      </c>
      <c r="B25" t="s">
        <v>6262</v>
      </c>
      <c r="E25" s="290">
        <v>0</v>
      </c>
      <c r="F25" s="290">
        <f>SUMIFS('Roads M&amp;R'!$D11,' Exp Sum'!F$4,'Roads M&amp;R'!$A11,'Roads M&amp;R'!$A$8,' Exp Sum'!$A$25)</f>
        <v>0</v>
      </c>
      <c r="G25" s="290">
        <f>SUMIFS('Roads M&amp;R'!$D11,' Exp Sum'!G$4,'Roads M&amp;R'!$A11,'Roads M&amp;R'!$A$8,' Exp Sum'!$A$25)</f>
        <v>0</v>
      </c>
      <c r="H25" s="290"/>
      <c r="I25" s="290">
        <f>SUMIFS('Roads M&amp;R'!$D11,' Exp Sum'!I$4,'Roads M&amp;R'!$A11,'Roads M&amp;R'!$A$8,' Exp Sum'!$A$25)</f>
        <v>0</v>
      </c>
      <c r="J25" s="290">
        <f>SUMIFS('Roads M&amp;R'!$D11,' Exp Sum'!J$4,'Roads M&amp;R'!$A11,'Roads M&amp;R'!$A$8,' Exp Sum'!$A$25)</f>
        <v>0</v>
      </c>
      <c r="K25" s="290">
        <f>SUMIFS('Roads M&amp;R'!$D11,' Exp Sum'!K$4,'Roads M&amp;R'!$A11,'Roads M&amp;R'!$A$8,' Exp Sum'!$A$25)</f>
        <v>0</v>
      </c>
      <c r="L25" s="290">
        <f>SUMIFS('Roads M&amp;R'!$D11,' Exp Sum'!L$4,'Roads M&amp;R'!$A11,'Roads M&amp;R'!$A$8,' Exp Sum'!$A$25)</f>
        <v>0</v>
      </c>
      <c r="M25" s="290">
        <f>SUMIFS('Roads M&amp;R'!$D14,' Exp Sum'!M$4,'Roads M&amp;R'!$A14,'Roads M&amp;R'!$A$8,' Exp Sum'!$A$25)</f>
        <v>2234790</v>
      </c>
      <c r="N25" s="290">
        <f>SUMIFS('Roads M&amp;R'!$D26,' Exp Sum'!N$4,'Roads M&amp;R'!$A26,'Roads M&amp;R'!$A$8,' Exp Sum'!$A$25)</f>
        <v>319000</v>
      </c>
      <c r="O25" s="290">
        <f>SUMIFS('Roads M&amp;R'!$D11,' Exp Sum'!O$4,'Roads M&amp;R'!$A11,'Roads M&amp;R'!$A$8,' Exp Sum'!$A$25)</f>
        <v>0</v>
      </c>
      <c r="P25" s="290">
        <f>SUMIFS('Roads M&amp;R'!$D29,' Exp Sum'!P$4,'Roads M&amp;R'!$A29,'Roads M&amp;R'!$A$8,' Exp Sum'!$A$25)</f>
        <v>228110</v>
      </c>
      <c r="Q25" s="290">
        <f>SUMIFS('Roads M&amp;R'!$D11,' Exp Sum'!Q$4,'Roads M&amp;R'!$A11,'Roads M&amp;R'!$A$8,' Exp Sum'!$A$25)</f>
        <v>0</v>
      </c>
      <c r="R25" s="290">
        <f>SUMIFS('Roads M&amp;R'!$D11,' Exp Sum'!R$4,'Roads M&amp;R'!$A11,'Roads M&amp;R'!$A$8,' Exp Sum'!$A$25)</f>
        <v>0</v>
      </c>
      <c r="S25" s="290">
        <f>SUMIFS('Roads M&amp;R'!$D11,' Exp Sum'!S$4,'Roads M&amp;R'!$A11,'Roads M&amp;R'!$A$8,' Exp Sum'!$A$25)</f>
        <v>0</v>
      </c>
      <c r="T25" s="290">
        <f>SUMIFS('Roads M&amp;R'!$D11,' Exp Sum'!T$4,'Roads M&amp;R'!$A11,'Roads M&amp;R'!$A$8,' Exp Sum'!$A$25)</f>
        <v>40000</v>
      </c>
      <c r="U25" s="290"/>
      <c r="V25" s="290">
        <f t="shared" si="0"/>
        <v>2821900</v>
      </c>
      <c r="W25" s="587"/>
      <c r="X25" s="588"/>
      <c r="Y25" s="587"/>
      <c r="Z25" s="587"/>
    </row>
    <row r="26" spans="1:26" x14ac:dyDescent="0.25">
      <c r="A26">
        <v>1016</v>
      </c>
      <c r="B26" t="s">
        <v>6263</v>
      </c>
      <c r="E26" s="290">
        <f>SUMIFS('Parks M&amp;R'!D13,' Exp Sum'!E$4,'Parks M&amp;R'!#REF!,'Parks M&amp;R'!$A$8,' Exp Sum'!$A$26)</f>
        <v>0</v>
      </c>
      <c r="F26" s="290">
        <f>SUMIFS('Parks M&amp;R'!E13,' Exp Sum'!F$4,'Parks M&amp;R'!#REF!,'Parks M&amp;R'!$A$8,' Exp Sum'!$A$26)</f>
        <v>0</v>
      </c>
      <c r="G26" s="290">
        <f>SUMIFS('Parks M&amp;R'!F13,' Exp Sum'!G$4,'Parks M&amp;R'!#REF!,'Parks M&amp;R'!$A$8,' Exp Sum'!$A$26)</f>
        <v>0</v>
      </c>
      <c r="H26" s="290"/>
      <c r="I26" s="290">
        <f>SUMIFS('Parks M&amp;R'!G13,' Exp Sum'!I$4,'Parks M&amp;R'!#REF!,'Parks M&amp;R'!$A$8,' Exp Sum'!$A$26)</f>
        <v>0</v>
      </c>
      <c r="J26" s="290">
        <f>SUMIFS('Parks M&amp;R'!H13,' Exp Sum'!J$4,'Parks M&amp;R'!#REF!,'Parks M&amp;R'!$A$8,' Exp Sum'!$A$26)</f>
        <v>0</v>
      </c>
      <c r="K26" s="290">
        <f>SUMIFS('Parks M&amp;R'!I13,' Exp Sum'!K$4,'Parks M&amp;R'!#REF!,'Parks M&amp;R'!$A$8,' Exp Sum'!$A$26)</f>
        <v>0</v>
      </c>
      <c r="L26" s="290">
        <f>SUMIFS('Parks M&amp;R'!J13,' Exp Sum'!L$4,'Parks M&amp;R'!#REF!,'Parks M&amp;R'!$A$8,' Exp Sum'!$A$26)</f>
        <v>0</v>
      </c>
      <c r="M26" s="290">
        <f>SUMIFS('Parks M&amp;R'!$D12,' Exp Sum'!M$4,'Parks M&amp;R'!$A12,'Parks M&amp;R'!$A$8,' Exp Sum'!$A$26)</f>
        <v>576900</v>
      </c>
      <c r="N26" s="290">
        <f>SUMIFS('Parks M&amp;R'!$D20,' Exp Sum'!N$4,'Parks M&amp;R'!$A20,'Parks M&amp;R'!$A$8,' Exp Sum'!$A$26)</f>
        <v>84000</v>
      </c>
      <c r="O26" s="290">
        <f ca="1">SUMIFS('Parks M&amp;R'!M13,' Exp Sum'!O$4,'Parks M&amp;R'!#REF!,'Parks M&amp;R'!$A$8,' Exp Sum'!$A$26)</f>
        <v>0</v>
      </c>
      <c r="P26" s="290">
        <f>SUMIFS('Parks M&amp;R'!$D23,' Exp Sum'!P$4,'Parks M&amp;R'!$A23,'Parks M&amp;R'!$A$8,' Exp Sum'!$A$26)</f>
        <v>67400</v>
      </c>
      <c r="Q26" s="290">
        <f ca="1">SUMIFS('Parks M&amp;R'!O13,' Exp Sum'!Q$4,'Parks M&amp;R'!#REF!,'Parks M&amp;R'!$A$8,' Exp Sum'!$A$26)</f>
        <v>0</v>
      </c>
      <c r="R26" s="290">
        <f ca="1">SUMIFS('Parks M&amp;R'!P13,' Exp Sum'!R$4,'Parks M&amp;R'!#REF!,'Parks M&amp;R'!$A$8,' Exp Sum'!$A$26)</f>
        <v>0</v>
      </c>
      <c r="S26" s="290">
        <f ca="1">SUMIFS('Parks M&amp;R'!Q13,' Exp Sum'!S$4,'Parks M&amp;R'!#REF!,'Parks M&amp;R'!$A$8,' Exp Sum'!$A$26)</f>
        <v>0</v>
      </c>
      <c r="T26" s="290">
        <f ca="1">SUMIFS('Parks M&amp;R'!R13,' Exp Sum'!T$4,'Parks M&amp;R'!#REF!,'Parks M&amp;R'!$A$8,' Exp Sum'!$A$26)</f>
        <v>0</v>
      </c>
      <c r="U26" s="290"/>
      <c r="V26" s="290">
        <f t="shared" ca="1" si="0"/>
        <v>728300</v>
      </c>
      <c r="W26" s="587"/>
      <c r="X26" s="588"/>
      <c r="Y26" s="587"/>
      <c r="Z26" s="587"/>
    </row>
    <row r="27" spans="1:26" x14ac:dyDescent="0.25">
      <c r="A27">
        <v>1017</v>
      </c>
      <c r="B27" t="s">
        <v>6264</v>
      </c>
      <c r="E27" s="290">
        <f>SUMIFS('SWR Operation Costs'!$D11,' Exp Sum'!E$4,'SWR Operation Costs'!$A11,'SWR Operation Costs'!$A$8,' Exp Sum'!$A$27)</f>
        <v>539000</v>
      </c>
      <c r="F27" s="290">
        <f>SUMIFS('SWR Operation Costs'!$D11,' Exp Sum'!F$4,'SWR Operation Costs'!$A11,'SWR Operation Costs'!$A$8,' Exp Sum'!$A$27)</f>
        <v>0</v>
      </c>
      <c r="G27" s="290">
        <f>SUMIFS('SWR Operation Costs'!$D11,' Exp Sum'!G$4,'SWR Operation Costs'!$A11,'SWR Operation Costs'!$A$8,' Exp Sum'!$A$27)</f>
        <v>0</v>
      </c>
      <c r="H27" s="290"/>
      <c r="I27" s="290">
        <f>SUMIFS('SWR Operation Costs'!D15,' Exp Sum'!I$4,'SWR Operation Costs'!#REF!,'SWR Operation Costs'!$A$8,' Exp Sum'!$A$27)</f>
        <v>0</v>
      </c>
      <c r="J27" s="290">
        <f>SUMIFS('SWR Operation Costs'!$D14,' Exp Sum'!J$4,'SWR Operation Costs'!$A14,'SWR Operation Costs'!$A$8,' Exp Sum'!$A$27)</f>
        <v>50000</v>
      </c>
      <c r="K27" s="290">
        <f>SUMIFS('SWR Operation Costs'!F15,' Exp Sum'!K$4,'SWR Operation Costs'!#REF!,'SWR Operation Costs'!$A$8,' Exp Sum'!$A$27)</f>
        <v>0</v>
      </c>
      <c r="L27" s="290">
        <f>SUMIFS('SWR Operation Costs'!$D11,' Exp Sum'!L$4,'SWR Operation Costs'!$A11,'SWR Operation Costs'!$A$8,' Exp Sum'!$A$27)</f>
        <v>0</v>
      </c>
      <c r="M27" s="290">
        <f>SUMIFS('SWR Operation Costs'!H15,' Exp Sum'!M$4,'SWR Operation Costs'!#REF!,'SWR Operation Costs'!$A$8,' Exp Sum'!$A$27)</f>
        <v>0</v>
      </c>
      <c r="N27" s="290">
        <f>SUMIFS('SWR Operation Costs'!$D11,' Exp Sum'!N$4,'SWR Operation Costs'!$A11,'SWR Operation Costs'!$A$8,' Exp Sum'!$A$27)</f>
        <v>0</v>
      </c>
      <c r="O27" s="290">
        <f>SUMIFS('SWR Operation Costs'!$D11,' Exp Sum'!O$4,'SWR Operation Costs'!$A11,'SWR Operation Costs'!$A$8,' Exp Sum'!$A$27)</f>
        <v>0</v>
      </c>
      <c r="P27" s="290">
        <f>SUMIFS('SWR Operation Costs'!$D18,' Exp Sum'!P$4,'SWR Operation Costs'!$A18,'SWR Operation Costs'!$A$8,' Exp Sum'!$A$27)</f>
        <v>132500</v>
      </c>
      <c r="Q27" s="290">
        <f>SUMIFS('SWR Operation Costs'!$D11,' Exp Sum'!Q$4,'SWR Operation Costs'!$A11,'SWR Operation Costs'!$A$8,' Exp Sum'!$A$27)</f>
        <v>0</v>
      </c>
      <c r="R27" s="290">
        <f>SUMIFS('SWR Operation Costs'!$D11,' Exp Sum'!R$4,'SWR Operation Costs'!$A11,'SWR Operation Costs'!$A$8,' Exp Sum'!$A$27)</f>
        <v>0</v>
      </c>
      <c r="S27" s="290">
        <f>SUMIFS('SWR Operation Costs'!$D11,' Exp Sum'!S$4,'SWR Operation Costs'!$A11,'SWR Operation Costs'!$A$8,' Exp Sum'!$A$27)</f>
        <v>0</v>
      </c>
      <c r="T27" s="290">
        <f>SUMIFS('SWR Operation Costs'!$D11,' Exp Sum'!T$4,'SWR Operation Costs'!$A11,'SWR Operation Costs'!$A$8,' Exp Sum'!$A$27)</f>
        <v>0</v>
      </c>
      <c r="U27" s="290"/>
      <c r="V27" s="290">
        <f t="shared" si="0"/>
        <v>721500</v>
      </c>
      <c r="W27" s="587"/>
      <c r="X27" s="588"/>
      <c r="Y27" s="587"/>
      <c r="Z27" s="587"/>
    </row>
    <row r="28" spans="1:26" x14ac:dyDescent="0.25">
      <c r="A28">
        <v>1018</v>
      </c>
      <c r="B28" t="s">
        <v>6265</v>
      </c>
      <c r="E28" s="290"/>
      <c r="F28" s="290"/>
      <c r="G28" s="290"/>
      <c r="H28" s="290"/>
      <c r="I28" s="290"/>
      <c r="J28" s="290"/>
      <c r="K28" s="290"/>
      <c r="L28" s="290"/>
      <c r="M28" s="290">
        <f>SUMIFS('Solid Waste Disp. M&amp;R'!$D11,' Exp Sum'!M$4,'Solid Waste Disp. M&amp;R'!$A11,'Solid Waste Disp. M&amp;R'!$A$8,' Exp Sum'!$A$28)</f>
        <v>745580</v>
      </c>
      <c r="N28" s="290">
        <f>SUMIFS('Solid Waste Disp. M&amp;R'!$D22,' Exp Sum'!N$4,'Solid Waste Disp. M&amp;R'!$A22,'Solid Waste Disp. M&amp;R'!$A$8,' Exp Sum'!$A$28)</f>
        <v>265000</v>
      </c>
      <c r="O28" s="290"/>
      <c r="P28" s="290">
        <f>SUMIFS('Solid Waste Disp. M&amp;R'!$D25,' Exp Sum'!P$4,'Solid Waste Disp. M&amp;R'!$A25,'Solid Waste Disp. M&amp;R'!$A$8,' Exp Sum'!$A$28)</f>
        <v>84800</v>
      </c>
      <c r="Q28" s="290"/>
      <c r="R28" s="290"/>
      <c r="S28" s="290"/>
      <c r="T28" s="290"/>
      <c r="U28" s="290"/>
      <c r="V28" s="290">
        <f t="shared" si="0"/>
        <v>1095380</v>
      </c>
      <c r="W28" s="587"/>
      <c r="X28" s="588"/>
      <c r="Y28" s="587"/>
      <c r="Z28" s="587"/>
    </row>
    <row r="29" spans="1:26" x14ac:dyDescent="0.25">
      <c r="A29">
        <v>1019</v>
      </c>
      <c r="B29" t="s">
        <v>6266</v>
      </c>
      <c r="E29" s="290">
        <f>SUMIFS('WWM Operation Costs'!$D11,' Exp Sum'!E$4,'WWM Operation Costs'!$A11,'WWM Operation Costs'!$A$8,' Exp Sum'!$A$29)</f>
        <v>444000</v>
      </c>
      <c r="F29" s="290">
        <f>SUMIFS('WWM Operation Costs'!$D11,' Exp Sum'!F$4,'WWM Operation Costs'!$A11,'WWM Operation Costs'!$A$8,' Exp Sum'!$A$29)</f>
        <v>0</v>
      </c>
      <c r="G29" s="290">
        <f>SUMIFS('WWM Operation Costs'!$D11,' Exp Sum'!G$4,'WWM Operation Costs'!$A11,'WWM Operation Costs'!$A$8,' Exp Sum'!$A$29)</f>
        <v>0</v>
      </c>
      <c r="H29" s="290"/>
      <c r="I29" s="290">
        <f>SUMIFS('WWM Operation Costs'!D15,' Exp Sum'!I$4,'WWM Operation Costs'!#REF!,'WWM Operation Costs'!$A$8,' Exp Sum'!$A$29)</f>
        <v>0</v>
      </c>
      <c r="J29" s="290">
        <f>SUMIFS('WWM Operation Costs'!$D14,' Exp Sum'!J$4,'WWM Operation Costs'!$A14,'WWM Operation Costs'!$A$8,' Exp Sum'!$A$29)</f>
        <v>1200000</v>
      </c>
      <c r="K29" s="290">
        <f>SUMIFS('WWM Operation Costs'!F15,' Exp Sum'!K$4,'WWM Operation Costs'!#REF!,'WWM Operation Costs'!$A$8,' Exp Sum'!$A$29)</f>
        <v>0</v>
      </c>
      <c r="L29" s="290">
        <f>SUMIFS('WWM Operation Costs'!$D11,' Exp Sum'!L$4,'WWM Operation Costs'!$A11,'WWM Operation Costs'!$A$8,' Exp Sum'!$A$29)</f>
        <v>0</v>
      </c>
      <c r="M29" s="290">
        <f>SUMIFS('WWM Operation Costs'!H15,' Exp Sum'!M$4,'WWM Operation Costs'!#REF!,'WWM Operation Costs'!$A$8,' Exp Sum'!$A$29)</f>
        <v>0</v>
      </c>
      <c r="N29" s="290">
        <f>SUMIFS('WWM Operation Costs'!$D11,' Exp Sum'!N$4,'WWM Operation Costs'!$A11,'WWM Operation Costs'!$A$8,' Exp Sum'!$A$29)</f>
        <v>0</v>
      </c>
      <c r="O29" s="290">
        <f>SUMIFS('WWM Operation Costs'!$D11,' Exp Sum'!O$4,'WWM Operation Costs'!$A11,'WWM Operation Costs'!$A$8,' Exp Sum'!$A$29)</f>
        <v>0</v>
      </c>
      <c r="P29" s="290">
        <f>SUMIFS('WWM Operation Costs'!$D17,' Exp Sum'!P$4,'WWM Operation Costs'!$A17,'WWM Operation Costs'!$A$8,' Exp Sum'!$A$29)</f>
        <v>86500</v>
      </c>
      <c r="Q29" s="290">
        <f>SUMIFS('WWM Operation Costs'!$D11,' Exp Sum'!Q$4,'WWM Operation Costs'!$A11,'WWM Operation Costs'!$A$8,' Exp Sum'!$A$29)</f>
        <v>0</v>
      </c>
      <c r="R29" s="290">
        <f>SUMIFS('WWM Operation Costs'!$D11,' Exp Sum'!R$4,'WWM Operation Costs'!$A11,'WWM Operation Costs'!$A$8,' Exp Sum'!$A$29)</f>
        <v>0</v>
      </c>
      <c r="S29" s="290">
        <f>SUMIFS('WWM Operation Costs'!$D11,' Exp Sum'!S$4,'WWM Operation Costs'!$A11,'WWM Operation Costs'!$A$8,' Exp Sum'!$A$29)</f>
        <v>0</v>
      </c>
      <c r="T29" s="290">
        <f>SUMIFS('WWM Operation Costs'!$D11,' Exp Sum'!T$4,'WWM Operation Costs'!$A11,'WWM Operation Costs'!$A$8,' Exp Sum'!$A$29)</f>
        <v>0</v>
      </c>
      <c r="U29" s="290"/>
      <c r="V29" s="290">
        <f t="shared" si="0"/>
        <v>1730500</v>
      </c>
      <c r="W29" s="587"/>
      <c r="X29" s="588"/>
      <c r="Y29" s="587"/>
      <c r="Z29" s="587"/>
    </row>
    <row r="30" spans="1:26" x14ac:dyDescent="0.25">
      <c r="A30">
        <v>1020</v>
      </c>
      <c r="B30" t="s">
        <v>6267</v>
      </c>
      <c r="E30" s="290">
        <f>SUMIFS(' Waste Water Man. M&amp;R'!$D11,' Exp Sum'!E$4,' Waste Water Man. M&amp;R'!$A11,' Waste Water Man. M&amp;R'!$A$8,' Exp Sum'!$A$30)</f>
        <v>0</v>
      </c>
      <c r="F30" s="290">
        <f>SUMIFS(' Waste Water Man. M&amp;R'!$D11,' Exp Sum'!F$4,' Waste Water Man. M&amp;R'!$A11,' Waste Water Man. M&amp;R'!$A$8,' Exp Sum'!$A$30)</f>
        <v>0</v>
      </c>
      <c r="G30" s="290">
        <f>SUMIFS(' Waste Water Man. M&amp;R'!$D11,' Exp Sum'!G$4,' Waste Water Man. M&amp;R'!$A11,' Waste Water Man. M&amp;R'!$A$8,' Exp Sum'!$A$30)</f>
        <v>0</v>
      </c>
      <c r="H30" s="290"/>
      <c r="I30" s="290">
        <f>SUMIFS(' Waste Water Man. M&amp;R'!$D11,' Exp Sum'!I$4,' Waste Water Man. M&amp;R'!$A11,' Waste Water Man. M&amp;R'!$A$8,' Exp Sum'!$A$30)</f>
        <v>0</v>
      </c>
      <c r="J30" s="290">
        <f>SUMIFS(' Waste Water Man. M&amp;R'!$D11,' Exp Sum'!J$4,' Waste Water Man. M&amp;R'!$A11,' Waste Water Man. M&amp;R'!$A$8,' Exp Sum'!$A$30)</f>
        <v>0</v>
      </c>
      <c r="K30" s="290">
        <f>SUMIFS(' Waste Water Man. M&amp;R'!$D11,' Exp Sum'!K$4,' Waste Water Man. M&amp;R'!$A11,' Waste Water Man. M&amp;R'!$A$8,' Exp Sum'!$A$30)</f>
        <v>0</v>
      </c>
      <c r="L30" s="290">
        <f>SUMIFS(' Waste Water Man. M&amp;R'!$D11,' Exp Sum'!L$4,' Waste Water Man. M&amp;R'!$A11,' Waste Water Man. M&amp;R'!$A$8,' Exp Sum'!$A$30)</f>
        <v>0</v>
      </c>
      <c r="M30" s="290">
        <f>SUMIFS(' Waste Water Man. M&amp;R'!$D14,' Exp Sum'!M$4,' Waste Water Man. M&amp;R'!$A14,' Waste Water Man. M&amp;R'!$A$8,' Exp Sum'!$A$30)</f>
        <v>1034900</v>
      </c>
      <c r="N30" s="290">
        <f>SUMIFS(' Waste Water Man. M&amp;R'!$D25,' Exp Sum'!N$4,' Waste Water Man. M&amp;R'!$A25,' Waste Water Man. M&amp;R'!$A$8,' Exp Sum'!$A$30)</f>
        <v>208000</v>
      </c>
      <c r="O30" s="290">
        <f>SUMIFS(' Waste Water Man. M&amp;R'!$D11,' Exp Sum'!O$4,' Waste Water Man. M&amp;R'!$A11,' Waste Water Man. M&amp;R'!$A$8,' Exp Sum'!$A$30)</f>
        <v>0</v>
      </c>
      <c r="P30" s="290">
        <f>SUMIFS(' Waste Water Man. M&amp;R'!$D28,' Exp Sum'!P$4,' Waste Water Man. M&amp;R'!$A28,' Waste Water Man. M&amp;R'!$A$8,' Exp Sum'!$A$30)</f>
        <v>275500</v>
      </c>
      <c r="Q30" s="290">
        <f>SUMIFS(' Waste Water Man. M&amp;R'!$D11,' Exp Sum'!Q$4,' Waste Water Man. M&amp;R'!$A11,' Waste Water Man. M&amp;R'!$A$8,' Exp Sum'!$A$30)</f>
        <v>0</v>
      </c>
      <c r="R30" s="290">
        <f>SUMIFS(' Waste Water Man. M&amp;R'!$D11,' Exp Sum'!R$4,' Waste Water Man. M&amp;R'!$A11,' Waste Water Man. M&amp;R'!$A$8,' Exp Sum'!$A$30)</f>
        <v>0</v>
      </c>
      <c r="S30" s="290">
        <f>SUMIFS(' Waste Water Man. M&amp;R'!$D11,' Exp Sum'!S$4,' Waste Water Man. M&amp;R'!$A11,' Waste Water Man. M&amp;R'!$A$8,' Exp Sum'!$A$30)</f>
        <v>0</v>
      </c>
      <c r="T30" s="290">
        <f>SUMIFS(' Waste Water Man. M&amp;R'!$D11,' Exp Sum'!T$4,' Waste Water Man. M&amp;R'!$A11,' Waste Water Man. M&amp;R'!$A$8,' Exp Sum'!$A$30)</f>
        <v>10000</v>
      </c>
      <c r="U30" s="290"/>
      <c r="V30" s="290">
        <f t="shared" si="0"/>
        <v>1528400</v>
      </c>
      <c r="W30" s="587"/>
      <c r="X30" s="588"/>
      <c r="Y30" s="587"/>
      <c r="Z30" s="587"/>
    </row>
    <row r="31" spans="1:26" x14ac:dyDescent="0.25">
      <c r="A31">
        <v>1021</v>
      </c>
      <c r="B31" t="s">
        <v>6268</v>
      </c>
      <c r="E31" s="290">
        <f>SUMIFS('Water Operation Cost'!$D11,' Exp Sum'!E$4,'Water Operation Cost'!$A11,'Water Operation Cost'!$A$8,' Exp Sum'!$A$31)</f>
        <v>1543000</v>
      </c>
      <c r="F31" s="290">
        <f>SUMIFS('Water Operation Cost'!D13,' Exp Sum'!F$4,'Water Operation Cost'!#REF!,'Water Operation Cost'!$A$8,' Exp Sum'!$A$31)</f>
        <v>0</v>
      </c>
      <c r="G31" s="290">
        <f>SUMIFS('Water Operation Cost'!E13,' Exp Sum'!G$4,'Water Operation Cost'!#REF!,'Water Operation Cost'!$A$8,' Exp Sum'!$A$31)</f>
        <v>0</v>
      </c>
      <c r="H31" s="290"/>
      <c r="I31" s="290">
        <f>SUMIFS('Water Operation Cost'!$D14,' Exp Sum'!I$4,'Water Operation Cost'!$A14,'Water Operation Cost'!$A$8,' Exp Sum'!$A$31)</f>
        <v>58000</v>
      </c>
      <c r="J31" s="290">
        <f>SUMIFS('Water Operation Cost'!$D17,' Exp Sum'!J$4,'Water Operation Cost'!$A17,'Water Operation Cost'!$A$8,' Exp Sum'!$A$31)</f>
        <v>550000</v>
      </c>
      <c r="K31" s="290">
        <f>SUMIFS('Water Operation Cost'!H13,' Exp Sum'!K$4,'Water Operation Cost'!#REF!,'Water Operation Cost'!$A$8,' Exp Sum'!$A$31)</f>
        <v>0</v>
      </c>
      <c r="L31" s="290">
        <f>SUMIFS('Water Operation Cost'!$D11,' Exp Sum'!L$4,'Water Operation Cost'!$A11,'Water Operation Cost'!$A$8,' Exp Sum'!$A$31)</f>
        <v>0</v>
      </c>
      <c r="M31" s="290">
        <f ca="1">SUMIFS('Water Operation Cost'!J13,' Exp Sum'!M$4,'Water Operation Cost'!#REF!,'Water Operation Cost'!$A$8,' Exp Sum'!$A$31)</f>
        <v>0</v>
      </c>
      <c r="N31" s="290">
        <f>SUMIFS('Water Operation Cost'!D22,' Exp Sum'!N$4,'Water Operation Cost'!D22,'Water Operation Cost'!$A$8,' Exp Sum'!$A$31)</f>
        <v>0</v>
      </c>
      <c r="O31" s="290">
        <f>SUMIFS('Water Operation Cost'!$D11,' Exp Sum'!O$4,'Water Operation Cost'!$A11,'Water Operation Cost'!$A$8,' Exp Sum'!$A$31)</f>
        <v>0</v>
      </c>
      <c r="P31" s="290">
        <f>SUMIFS('Water Operation Cost'!$D20,' Exp Sum'!P$4,'Water Operation Cost'!$A20,'Water Operation Cost'!$A$8,' Exp Sum'!$A$31)</f>
        <v>238000</v>
      </c>
      <c r="Q31" s="290">
        <f>SUMIFS('Water Operation Cost'!$D29,' Exp Sum'!Q$4,'Water Operation Cost'!$A29,'Water Operation Cost'!$A$8,' Exp Sum'!$A$31)</f>
        <v>88000</v>
      </c>
      <c r="R31" s="290">
        <f>SUMIFS('Water Operation Cost'!$D11,' Exp Sum'!R$4,'Water Operation Cost'!$A11,'Water Operation Cost'!$A$8,' Exp Sum'!$A$31)</f>
        <v>0</v>
      </c>
      <c r="S31" s="290">
        <f>SUMIFS('Water Operation Cost'!$D11,' Exp Sum'!S$4,'Water Operation Cost'!$A11,'Water Operation Cost'!$A$8,' Exp Sum'!$A$31)</f>
        <v>0</v>
      </c>
      <c r="T31" s="290">
        <f>SUMIFS('Water Operation Cost'!$D11,' Exp Sum'!T$4,'Water Operation Cost'!$A11,'Water Operation Cost'!$A$8,' Exp Sum'!$A$31)</f>
        <v>0</v>
      </c>
      <c r="U31" s="290"/>
      <c r="V31" s="290">
        <f t="shared" ca="1" si="0"/>
        <v>2477000</v>
      </c>
      <c r="W31" s="587"/>
      <c r="X31" s="588"/>
      <c r="Y31" s="587"/>
      <c r="Z31" s="587"/>
    </row>
    <row r="32" spans="1:26" x14ac:dyDescent="0.25">
      <c r="A32">
        <v>1022</v>
      </c>
      <c r="B32" t="s">
        <v>6269</v>
      </c>
      <c r="E32" s="290">
        <f>SUMIFS('Water Dist. M&amp;R'!D11,' Exp Sum'!E$4,'Water Dist. M&amp;R'!#REF!,'Water Dist. M&amp;R'!$A$8,' Exp Sum'!$A$32)</f>
        <v>0</v>
      </c>
      <c r="F32" s="290">
        <f>SUMIFS('Water Dist. M&amp;R'!E11,' Exp Sum'!F$4,'Water Dist. M&amp;R'!#REF!,'Water Dist. M&amp;R'!$A$8,' Exp Sum'!$A$32)</f>
        <v>0</v>
      </c>
      <c r="G32" s="290">
        <f>SUMIFS('Water Dist. M&amp;R'!F11,' Exp Sum'!G$4,'Water Dist. M&amp;R'!#REF!,'Water Dist. M&amp;R'!$A$8,' Exp Sum'!$A$32)</f>
        <v>0</v>
      </c>
      <c r="H32" s="290"/>
      <c r="I32" s="290">
        <f>SUMIFS('Water Dist. M&amp;R'!G11,' Exp Sum'!I$4,'Water Dist. M&amp;R'!#REF!,'Water Dist. M&amp;R'!$A$8,' Exp Sum'!$A$32)</f>
        <v>0</v>
      </c>
      <c r="J32" s="290">
        <f>SUMIFS('Water Dist. M&amp;R'!H11,' Exp Sum'!J$4,'Water Dist. M&amp;R'!#REF!,'Water Dist. M&amp;R'!$A$8,' Exp Sum'!$A$32)</f>
        <v>0</v>
      </c>
      <c r="K32" s="290">
        <f ca="1">SUMIFS('Water Dist. M&amp;R'!I11,' Exp Sum'!K$4,'Water Dist. M&amp;R'!#REF!,'Water Dist. M&amp;R'!$A$8,' Exp Sum'!$A$32)</f>
        <v>0</v>
      </c>
      <c r="L32" s="290">
        <f ca="1">SUMIFS('Water Dist. M&amp;R'!J11,' Exp Sum'!L$4,'Water Dist. M&amp;R'!#REF!,'Water Dist. M&amp;R'!$A$8,' Exp Sum'!$A$32)</f>
        <v>0</v>
      </c>
      <c r="M32" s="290">
        <f>SUMIFS('Water Dist. M&amp;R'!$D11,' Exp Sum'!M$4,'Water Dist. M&amp;R'!$A11,'Water Dist. M&amp;R'!$A$8,' Exp Sum'!$A$32)</f>
        <v>927290</v>
      </c>
      <c r="N32" s="290">
        <f>SUMIFS('Water Dist. M&amp;R'!$D22,' Exp Sum'!N$4,'Water Dist. M&amp;R'!$A22,'Water Dist. M&amp;R'!$A$8,' Exp Sum'!$A$32)</f>
        <v>545000</v>
      </c>
      <c r="O32" s="290">
        <f ca="1">SUMIFS('Water Dist. M&amp;R'!M11,' Exp Sum'!O$4,'Water Dist. M&amp;R'!#REF!,'Water Dist. M&amp;R'!$A$8,' Exp Sum'!$A$32)</f>
        <v>0</v>
      </c>
      <c r="P32" s="290">
        <f>SUMIFS('Water Dist. M&amp;R'!$D25,' Exp Sum'!P$4,'Water Dist. M&amp;R'!$A25,'Water Dist. M&amp;R'!$A$8,' Exp Sum'!$A$32)</f>
        <v>57800</v>
      </c>
      <c r="Q32" s="290">
        <f ca="1">SUMIFS('Water Dist. M&amp;R'!O11,' Exp Sum'!Q$4,'Water Dist. M&amp;R'!#REF!,'Water Dist. M&amp;R'!$A$8,' Exp Sum'!$A$32)</f>
        <v>0</v>
      </c>
      <c r="R32" s="290">
        <f ca="1">SUMIFS('Water Dist. M&amp;R'!P11,' Exp Sum'!R$4,'Water Dist. M&amp;R'!#REF!,'Water Dist. M&amp;R'!$A$8,' Exp Sum'!$A$32)</f>
        <v>0</v>
      </c>
      <c r="S32" s="290">
        <f ca="1">SUMIFS('Water Dist. M&amp;R'!Q11,' Exp Sum'!S$4,'Water Dist. M&amp;R'!#REF!,'Water Dist. M&amp;R'!$A$8,' Exp Sum'!$A$32)</f>
        <v>0</v>
      </c>
      <c r="T32" s="290">
        <f ca="1">SUMIFS('Water Dist. M&amp;R'!R11,' Exp Sum'!T$4,'Water Dist. M&amp;R'!#REF!,'Water Dist. M&amp;R'!$A$8,' Exp Sum'!$A$32)</f>
        <v>0</v>
      </c>
      <c r="U32" s="290"/>
      <c r="V32" s="290">
        <f t="shared" ca="1" si="0"/>
        <v>1530090</v>
      </c>
      <c r="W32" s="587"/>
      <c r="X32" s="588"/>
      <c r="Y32" s="587"/>
      <c r="Z32" s="587"/>
    </row>
    <row r="33" spans="1:26" x14ac:dyDescent="0.25">
      <c r="A33">
        <v>1023</v>
      </c>
      <c r="B33" t="s">
        <v>6270</v>
      </c>
      <c r="E33" s="588">
        <f>SUMIFS('Elect. Operation Costs'!$D11,' Exp Sum'!E$4,'Elect. Operation Costs'!$A11,'Elect. Operation Costs'!$A$8,' Exp Sum'!$A$33)</f>
        <v>260000</v>
      </c>
      <c r="F33" s="588">
        <f>SUMIFS('Elect. Operation Costs'!D12,' Exp Sum'!F$4,'Elect. Operation Costs'!#REF!,'Elect. Operation Costs'!$A$8,' Exp Sum'!$A$33)</f>
        <v>0</v>
      </c>
      <c r="G33" s="588">
        <f>SUMIFS('Elect. Operation Costs'!$D14,' Exp Sum'!G$4,'Elect. Operation Costs'!$A14,'Elect. Operation Costs'!$A$8,' Exp Sum'!$A$33)</f>
        <v>8474000</v>
      </c>
      <c r="H33" s="588"/>
      <c r="I33" s="588">
        <f>SUMIFS('Elect. Operation Costs'!F12,' Exp Sum'!I$4,'Elect. Operation Costs'!#REF!,'Elect. Operation Costs'!$A$8,' Exp Sum'!$A$33)</f>
        <v>0</v>
      </c>
      <c r="J33" s="588">
        <f>SUMIFS('Elect. Operation Costs'!$D17,' Exp Sum'!J$4,'Elect. Operation Costs'!$A17,'Elect. Operation Costs'!$A$8,' Exp Sum'!$A$33)</f>
        <v>70000</v>
      </c>
      <c r="K33" s="588">
        <f>SUMIFS('Elect. Operation Costs'!H12,' Exp Sum'!K$4,'Elect. Operation Costs'!#REF!,'Elect. Operation Costs'!$A$8,' Exp Sum'!$A$33)</f>
        <v>0</v>
      </c>
      <c r="L33" s="588">
        <f>SUMIFS('Elect. Operation Costs'!$D11,' Exp Sum'!L$4,'Elect. Operation Costs'!$A11,'Elect. Operation Costs'!$A$8,' Exp Sum'!$A$33)</f>
        <v>0</v>
      </c>
      <c r="M33" s="588">
        <f>SUMIFS('Elect. Operation Costs'!$D11,' Exp Sum'!M$4,'Elect. Operation Costs'!$A11,'Elect. Operation Costs'!$A$8,' Exp Sum'!$A$33)</f>
        <v>0</v>
      </c>
      <c r="N33" s="588">
        <f>SUMIFS('Elect. Operation Costs'!$D11,' Exp Sum'!N$4,'Elect. Operation Costs'!$A11,'Elect. Operation Costs'!$A$8,' Exp Sum'!$A$33)</f>
        <v>0</v>
      </c>
      <c r="O33" s="588">
        <f>SUMIFS('Elect. Operation Costs'!$D11,' Exp Sum'!O$4,'Elect. Operation Costs'!$A11,'Elect. Operation Costs'!$A$8,' Exp Sum'!$A$33)</f>
        <v>0</v>
      </c>
      <c r="P33" s="588">
        <f>SUMIFS('Elect. Operation Costs'!$D41,' Exp Sum'!P$4,'Elect. Operation Costs'!$A41,'Elect. Operation Costs'!$A$8,' Exp Sum'!$A$33)</f>
        <v>259000</v>
      </c>
      <c r="Q33" s="588">
        <f>SUMIFS('Elect. Operation Costs'!$D11,' Exp Sum'!Q$4,'Elect. Operation Costs'!$A11,'Elect. Operation Costs'!$A$8,' Exp Sum'!$A$33)</f>
        <v>0</v>
      </c>
      <c r="R33" s="588">
        <f>SUMIFS('Elect. Operation Costs'!$D11,' Exp Sum'!R$4,'Elect. Operation Costs'!$A11,'Elect. Operation Costs'!$A$8,' Exp Sum'!$A$33)</f>
        <v>0</v>
      </c>
      <c r="S33" s="588">
        <f>SUMIFS('Elect. Operation Costs'!$D11,' Exp Sum'!S$4,'Elect. Operation Costs'!$A11,'Elect. Operation Costs'!$A$8,' Exp Sum'!$A$33)</f>
        <v>0</v>
      </c>
      <c r="T33" s="588">
        <f>SUMIFS('Elect. Operation Costs'!$D11,' Exp Sum'!T$4,'Elect. Operation Costs'!$A11,'Elect. Operation Costs'!$A$8,' Exp Sum'!$A$33)</f>
        <v>0</v>
      </c>
      <c r="U33" s="588"/>
      <c r="V33" s="588">
        <f t="shared" si="0"/>
        <v>9063000</v>
      </c>
      <c r="W33" s="587"/>
      <c r="X33" s="588"/>
      <c r="Y33" s="587"/>
      <c r="Z33" s="587"/>
    </row>
    <row r="34" spans="1:26" x14ac:dyDescent="0.25">
      <c r="A34">
        <v>1024</v>
      </c>
      <c r="B34" t="s">
        <v>6271</v>
      </c>
      <c r="E34" s="588">
        <f>SUMIFS('Elect. M&amp;R'!$D11,' Exp Sum'!E$4,'Elect. M&amp;R'!$A11,'Elect. M&amp;R'!$A$8,' Exp Sum'!$A$34)</f>
        <v>0</v>
      </c>
      <c r="F34" s="588">
        <f>SUMIFS('Elect. M&amp;R'!$D11,' Exp Sum'!F$4,'Elect. M&amp;R'!$A11,'Elect. M&amp;R'!$A$8,' Exp Sum'!$A$34)</f>
        <v>0</v>
      </c>
      <c r="G34" s="588">
        <f>SUMIFS('Elect. M&amp;R'!$D11,' Exp Sum'!G$4,'Elect. M&amp;R'!$A11,'Elect. M&amp;R'!$A$8,' Exp Sum'!$A$34)</f>
        <v>0</v>
      </c>
      <c r="H34" s="588"/>
      <c r="I34" s="588">
        <f>SUMIFS('Elect. M&amp;R'!$D11,' Exp Sum'!I$4,'Elect. M&amp;R'!$A11,'Elect. M&amp;R'!$A$8,' Exp Sum'!$A$34)</f>
        <v>0</v>
      </c>
      <c r="J34" s="588">
        <f>SUMIFS('Elect. M&amp;R'!$D11,' Exp Sum'!J$4,'Elect. M&amp;R'!$A11,'Elect. M&amp;R'!$A$8,' Exp Sum'!$A$34)</f>
        <v>0</v>
      </c>
      <c r="K34" s="588">
        <f>SUMIFS('Elect. M&amp;R'!$D11,' Exp Sum'!K$4,'Elect. M&amp;R'!$A11,'Elect. M&amp;R'!$A$8,' Exp Sum'!$A$34)</f>
        <v>0</v>
      </c>
      <c r="L34" s="588">
        <f>SUMIFS('Elect. M&amp;R'!$D11,' Exp Sum'!L$4,'Elect. M&amp;R'!$A11,'Elect. M&amp;R'!$A$8,' Exp Sum'!$A$34)</f>
        <v>0</v>
      </c>
      <c r="M34" s="588">
        <f>SUMIFS('Elect. M&amp;R'!$D16,' Exp Sum'!M$4,'Elect. M&amp;R'!$A16,'Elect. M&amp;R'!$A$8,' Exp Sum'!$A$34)</f>
        <v>316900</v>
      </c>
      <c r="N34" s="588">
        <f>SUMIFS('Elect. M&amp;R'!$D25,' Exp Sum'!N$4,'Elect. M&amp;R'!$A25,'Elect. M&amp;R'!$A$8,' Exp Sum'!$A$34)</f>
        <v>300000</v>
      </c>
      <c r="O34" s="588">
        <f>SUMIFS('Elect. M&amp;R'!$D11,' Exp Sum'!O$4,'Elect. M&amp;R'!$A11,'Elect. M&amp;R'!$A$8,' Exp Sum'!$A$34)</f>
        <v>0</v>
      </c>
      <c r="P34" s="588">
        <f>SUMIFS('Elect. M&amp;R'!$D28,' Exp Sum'!P$4,'Elect. M&amp;R'!$A28,'Elect. M&amp;R'!$A$8,' Exp Sum'!$A$34)</f>
        <v>39900</v>
      </c>
      <c r="Q34" s="588">
        <f>SUMIFS('Elect. M&amp;R'!$D11,' Exp Sum'!Q$4,'Elect. M&amp;R'!$A11,'Elect. M&amp;R'!$A$8,' Exp Sum'!$A$34)</f>
        <v>0</v>
      </c>
      <c r="R34" s="588">
        <f>SUMIFS('Elect. M&amp;R'!$D11,' Exp Sum'!R$4,'Elect. M&amp;R'!$A11,'Elect. M&amp;R'!$A$8,' Exp Sum'!$A$34)</f>
        <v>0</v>
      </c>
      <c r="S34" s="588">
        <f>SUMIFS('Elect. M&amp;R'!$D11,' Exp Sum'!S$4,'Elect. M&amp;R'!$A11,'Elect. M&amp;R'!$A$8,' Exp Sum'!$A$34)</f>
        <v>0</v>
      </c>
      <c r="T34" s="588">
        <f>SUMIFS('Elect. M&amp;R'!$D11,' Exp Sum'!T$4,'Elect. M&amp;R'!$A11,'Elect. M&amp;R'!$A$8,' Exp Sum'!$A$34)</f>
        <v>370000</v>
      </c>
      <c r="U34" s="588"/>
      <c r="V34" s="588">
        <f t="shared" si="0"/>
        <v>1026800</v>
      </c>
      <c r="W34" s="587"/>
      <c r="X34" s="588"/>
      <c r="Y34" s="587"/>
      <c r="Z34" s="587"/>
    </row>
    <row r="35" spans="1:26" x14ac:dyDescent="0.25">
      <c r="A35">
        <v>1025</v>
      </c>
      <c r="B35" t="s">
        <v>6272</v>
      </c>
      <c r="E35" s="588">
        <f>SUMIFS('Non Infras. Buildings M&amp;R'!$D11,' Exp Sum'!E$4,'Non Infras. Buildings M&amp;R'!$A11,'Non Infras. Buildings M&amp;R'!$A$8,' Exp Sum'!$A$35)</f>
        <v>0</v>
      </c>
      <c r="F35" s="588">
        <f>SUMIFS('Non Infras. Buildings M&amp;R'!$D11,' Exp Sum'!F$4,'Non Infras. Buildings M&amp;R'!$A11,'Non Infras. Buildings M&amp;R'!$A$8,' Exp Sum'!$A$35)</f>
        <v>0</v>
      </c>
      <c r="G35" s="588">
        <f>SUMIFS('Non Infras. Buildings M&amp;R'!$D11,' Exp Sum'!G$4,'Non Infras. Buildings M&amp;R'!$A11,'Non Infras. Buildings M&amp;R'!$A$8,' Exp Sum'!$A$35)</f>
        <v>0</v>
      </c>
      <c r="H35" s="588"/>
      <c r="I35" s="588">
        <f>SUMIFS('Non Infras. Buildings M&amp;R'!$D11,' Exp Sum'!I$4,'Non Infras. Buildings M&amp;R'!$A11,'Non Infras. Buildings M&amp;R'!$A$8,' Exp Sum'!$A$35)</f>
        <v>0</v>
      </c>
      <c r="J35" s="588">
        <f>SUMIFS('Non Infras. Buildings M&amp;R'!$D11,' Exp Sum'!J$4,'Non Infras. Buildings M&amp;R'!$A11,'Non Infras. Buildings M&amp;R'!$A$8,' Exp Sum'!$A$35)</f>
        <v>0</v>
      </c>
      <c r="K35" s="588">
        <f>SUMIFS('Non Infras. Buildings M&amp;R'!$D11,' Exp Sum'!K$4,'Non Infras. Buildings M&amp;R'!$A11,'Non Infras. Buildings M&amp;R'!$A$8,' Exp Sum'!$A$35)</f>
        <v>0</v>
      </c>
      <c r="L35" s="588">
        <f>SUMIFS('Non Infras. Buildings M&amp;R'!$D11,' Exp Sum'!L$4,'Non Infras. Buildings M&amp;R'!$A11,'Non Infras. Buildings M&amp;R'!$A$8,' Exp Sum'!$A$35)</f>
        <v>0</v>
      </c>
      <c r="M35" s="588">
        <f>SUMIFS('Non Infras. Buildings M&amp;R'!D16,' Exp Sum'!M$4,'Non Infras. Buildings M&amp;R'!#REF!,'Non Infras. Buildings M&amp;R'!$A$8,' Exp Sum'!$A$35)</f>
        <v>0</v>
      </c>
      <c r="N35" s="588">
        <f>SUMIFS('Non Infras. Buildings M&amp;R'!$D14,' Exp Sum'!N$4,'Non Infras. Buildings M&amp;R'!$A14,'Non Infras. Buildings M&amp;R'!$A$8,' Exp Sum'!$A$35)</f>
        <v>115000</v>
      </c>
      <c r="O35" s="588">
        <f>SUMIFS('Non Infras. Buildings M&amp;R'!$D11,' Exp Sum'!O$4,'Non Infras. Buildings M&amp;R'!$A11,'Non Infras. Buildings M&amp;R'!$A$8,' Exp Sum'!$A$35)</f>
        <v>0</v>
      </c>
      <c r="P35" s="588">
        <f>SUMIFS('Non Infras. Buildings M&amp;R'!G16,' Exp Sum'!P$4,'Non Infras. Buildings M&amp;R'!#REF!,'Non Infras. Buildings M&amp;R'!$A$8,' Exp Sum'!$A$35)</f>
        <v>0</v>
      </c>
      <c r="Q35" s="588">
        <f>SUMIFS('Non Infras. Buildings M&amp;R'!$D11,' Exp Sum'!Q$4,'Non Infras. Buildings M&amp;R'!$A11,'Non Infras. Buildings M&amp;R'!$A$8,' Exp Sum'!$A$35)</f>
        <v>0</v>
      </c>
      <c r="R35" s="588">
        <f>SUMIFS('Non Infras. Buildings M&amp;R'!$D11,' Exp Sum'!R$4,'Non Infras. Buildings M&amp;R'!$A11,'Non Infras. Buildings M&amp;R'!$A$8,' Exp Sum'!$A$35)</f>
        <v>0</v>
      </c>
      <c r="S35" s="588">
        <f>SUMIFS('Non Infras. Buildings M&amp;R'!$D11,' Exp Sum'!S$4,'Non Infras. Buildings M&amp;R'!$A11,'Non Infras. Buildings M&amp;R'!$A$8,' Exp Sum'!$A$35)</f>
        <v>0</v>
      </c>
      <c r="T35" s="588">
        <f>SUMIFS('Non Infras. Buildings M&amp;R'!$D11,' Exp Sum'!T$4,'Non Infras. Buildings M&amp;R'!$A11,'Non Infras. Buildings M&amp;R'!$A$8,' Exp Sum'!$A$35)</f>
        <v>50000</v>
      </c>
      <c r="U35" s="588"/>
      <c r="V35" s="588">
        <f t="shared" si="0"/>
        <v>165000</v>
      </c>
      <c r="W35" s="587"/>
      <c r="X35" s="588"/>
      <c r="Y35" s="587"/>
      <c r="Z35" s="587"/>
    </row>
    <row r="36" spans="1:26" x14ac:dyDescent="0.25">
      <c r="A36">
        <v>1026</v>
      </c>
      <c r="B36" t="s">
        <v>6273</v>
      </c>
      <c r="E36" s="588">
        <f>SUMIFS('Transport Fleet M&amp;R'!$D11,' Exp Sum'!E$4,'Transport Fleet M&amp;R'!$A11,'Transport Fleet M&amp;R'!$A$8,' Exp Sum'!$A$36)</f>
        <v>0</v>
      </c>
      <c r="F36" s="588">
        <f>SUMIFS('Transport Fleet M&amp;R'!$D11,' Exp Sum'!F$4,'Transport Fleet M&amp;R'!$A11,'Transport Fleet M&amp;R'!$A$8,' Exp Sum'!$A$36)</f>
        <v>0</v>
      </c>
      <c r="G36" s="588">
        <f>SUMIFS('Transport Fleet M&amp;R'!$D11,' Exp Sum'!G$4,'Transport Fleet M&amp;R'!$A11,'Transport Fleet M&amp;R'!$A$8,' Exp Sum'!$A$36)</f>
        <v>0</v>
      </c>
      <c r="H36" s="588"/>
      <c r="I36" s="588">
        <f>SUMIFS('Transport Fleet M&amp;R'!$D11,' Exp Sum'!I$4,'Transport Fleet M&amp;R'!$A11,'Transport Fleet M&amp;R'!$A$8,' Exp Sum'!$A$36)</f>
        <v>0</v>
      </c>
      <c r="J36" s="588">
        <f>SUMIFS('Transport Fleet M&amp;R'!$D11,' Exp Sum'!J$4,'Transport Fleet M&amp;R'!$A11,'Transport Fleet M&amp;R'!$A$8,' Exp Sum'!$A$36)</f>
        <v>0</v>
      </c>
      <c r="K36" s="588">
        <f>SUMIFS('Transport Fleet M&amp;R'!$D11,' Exp Sum'!K$4,'Transport Fleet M&amp;R'!$A11,'Transport Fleet M&amp;R'!$A$8,' Exp Sum'!$A$36)</f>
        <v>0</v>
      </c>
      <c r="L36" s="588">
        <f>SUMIFS('Transport Fleet M&amp;R'!$D11,' Exp Sum'!L$4,'Transport Fleet M&amp;R'!$A11,'Transport Fleet M&amp;R'!$A$8,' Exp Sum'!$A$36)</f>
        <v>0</v>
      </c>
      <c r="M36" s="588">
        <f>SUMIFS('Transport Fleet M&amp;R'!$D11,' Exp Sum'!M$4,'Transport Fleet M&amp;R'!$A11,'Transport Fleet M&amp;R'!$A$8,' Exp Sum'!$A$36)</f>
        <v>0</v>
      </c>
      <c r="N36" s="588">
        <f>SUMIFS('Transport Fleet M&amp;R'!$D11,' Exp Sum'!N$4,'Transport Fleet M&amp;R'!$A11,'Transport Fleet M&amp;R'!$A$8,' Exp Sum'!$A$36)</f>
        <v>0</v>
      </c>
      <c r="O36" s="588">
        <f>SUMIFS('Transport Fleet M&amp;R'!$D11,' Exp Sum'!O$4,'Transport Fleet M&amp;R'!$A11,'Transport Fleet M&amp;R'!$A$8,' Exp Sum'!$A$36)</f>
        <v>0</v>
      </c>
      <c r="P36" s="588">
        <f>SUMIFS('Transport Fleet M&amp;R'!$D11,' Exp Sum'!P$4,'Transport Fleet M&amp;R'!$A11,'Transport Fleet M&amp;R'!$A$8,' Exp Sum'!$A$36)</f>
        <v>0</v>
      </c>
      <c r="Q36" s="588">
        <f>SUMIFS('Transport Fleet M&amp;R'!$D11,' Exp Sum'!Q$4,'Transport Fleet M&amp;R'!$A11,'Transport Fleet M&amp;R'!$A$8,' Exp Sum'!$A$36)</f>
        <v>0</v>
      </c>
      <c r="R36" s="588">
        <f>SUMIFS('Transport Fleet M&amp;R'!$D11,' Exp Sum'!R$4,'Transport Fleet M&amp;R'!$A11,'Transport Fleet M&amp;R'!$A$8,' Exp Sum'!$A$36)</f>
        <v>0</v>
      </c>
      <c r="S36" s="588">
        <f>SUMIFS('Transport Fleet M&amp;R'!$D11,' Exp Sum'!S$4,'Transport Fleet M&amp;R'!$A11,'Transport Fleet M&amp;R'!$A$8,' Exp Sum'!$A$36)</f>
        <v>0</v>
      </c>
      <c r="T36" s="588">
        <f>SUMIFS('Transport Fleet M&amp;R'!$D11,' Exp Sum'!T$4,'Transport Fleet M&amp;R'!$A11,'Transport Fleet M&amp;R'!$A$8,' Exp Sum'!$A$36)</f>
        <v>681060</v>
      </c>
      <c r="U36" s="588"/>
      <c r="V36" s="588">
        <f t="shared" si="0"/>
        <v>681060</v>
      </c>
      <c r="W36" s="587"/>
      <c r="X36" s="588"/>
      <c r="Y36" s="587"/>
      <c r="Z36" s="585"/>
    </row>
    <row r="37" spans="1:26" x14ac:dyDescent="0.25">
      <c r="A37">
        <v>1027</v>
      </c>
      <c r="B37" t="s">
        <v>6274</v>
      </c>
      <c r="E37" s="588">
        <f>SUMIFS('Other assets M&amp;R'!D11,' Exp Sum'!E$4,'Other assets M&amp;R'!$A11,'Other assets M&amp;R'!$A$8,' Exp Sum'!$A$37)</f>
        <v>0</v>
      </c>
      <c r="F37" s="588">
        <f>SUMIFS('Other assets M&amp;R'!E11,' Exp Sum'!F$4,'Other assets M&amp;R'!$A11,'Other assets M&amp;R'!$A$8,' Exp Sum'!$A$37)</f>
        <v>0</v>
      </c>
      <c r="G37" s="588">
        <f>SUMIFS('Other assets M&amp;R'!F11,' Exp Sum'!G$4,'Other assets M&amp;R'!$A11,'Other assets M&amp;R'!$A$8,' Exp Sum'!$A$37)</f>
        <v>0</v>
      </c>
      <c r="H37" s="588"/>
      <c r="I37" s="588">
        <f>SUMIFS('Other assets M&amp;R'!G11,' Exp Sum'!I$4,'Other assets M&amp;R'!$A11,'Other assets M&amp;R'!$A$8,' Exp Sum'!$A$37)</f>
        <v>0</v>
      </c>
      <c r="J37" s="588">
        <f>SUMIFS('Other assets M&amp;R'!H11,' Exp Sum'!J$4,'Other assets M&amp;R'!$A11,'Other assets M&amp;R'!$A$8,' Exp Sum'!$A$37)</f>
        <v>0</v>
      </c>
      <c r="K37" s="588">
        <f ca="1">SUMIFS('Other assets M&amp;R'!I11,' Exp Sum'!K$4,'Other assets M&amp;R'!$A11,'Other assets M&amp;R'!$A$8,' Exp Sum'!$A$37)</f>
        <v>0</v>
      </c>
      <c r="L37" s="588">
        <f ca="1">SUMIFS('Other assets M&amp;R'!J11,' Exp Sum'!L$4,'Other assets M&amp;R'!$A11,'Other assets M&amp;R'!$A$8,' Exp Sum'!$A$37)</f>
        <v>0</v>
      </c>
      <c r="M37" s="588">
        <f ca="1">SUMIFS('Other assets M&amp;R'!K11,' Exp Sum'!M$4,'Other assets M&amp;R'!$A11,'Other assets M&amp;R'!$A$8,' Exp Sum'!$A$37)</f>
        <v>0</v>
      </c>
      <c r="N37" s="588">
        <f ca="1">SUMIFS('Other assets M&amp;R'!L11,' Exp Sum'!N$4,'Other assets M&amp;R'!$A11,'Other assets M&amp;R'!$A$8,' Exp Sum'!$A$37)</f>
        <v>0</v>
      </c>
      <c r="O37" s="588">
        <f ca="1">SUMIFS('Other assets M&amp;R'!M11,' Exp Sum'!O$4,'Other assets M&amp;R'!$A11,'Other assets M&amp;R'!$A$8,' Exp Sum'!$A$37)</f>
        <v>0</v>
      </c>
      <c r="P37" s="588">
        <f ca="1">SUMIFS('Other assets M&amp;R'!N11,' Exp Sum'!P$4,'Other assets M&amp;R'!$A11,'Other assets M&amp;R'!$A$8,' Exp Sum'!$A$37)</f>
        <v>0</v>
      </c>
      <c r="Q37" s="588">
        <f ca="1">SUMIFS('Other assets M&amp;R'!O11,' Exp Sum'!Q$4,'Other assets M&amp;R'!$A11,'Other assets M&amp;R'!$A$8,' Exp Sum'!$A$37)</f>
        <v>0</v>
      </c>
      <c r="R37" s="588">
        <f ca="1">SUMIFS('Other assets M&amp;R'!P11,' Exp Sum'!R$4,'Other assets M&amp;R'!$A11,'Other assets M&amp;R'!$A$8,' Exp Sum'!$A$37)</f>
        <v>0</v>
      </c>
      <c r="S37" s="588">
        <f ca="1">SUMIFS('Other assets M&amp;R'!Q11,' Exp Sum'!S$4,'Other assets M&amp;R'!$A11,'Other assets M&amp;R'!$A$8,' Exp Sum'!$A$37)</f>
        <v>0</v>
      </c>
      <c r="T37" s="588">
        <f>SUMIFS('Other assets M&amp;R'!$D11,' Exp Sum'!T$4,'Other assets M&amp;R'!$A11,'Other assets M&amp;R'!$A$8,' Exp Sum'!$A$37)</f>
        <v>140910</v>
      </c>
      <c r="U37" s="588"/>
      <c r="V37" s="588">
        <f t="shared" ca="1" si="0"/>
        <v>140910</v>
      </c>
      <c r="W37" s="587"/>
      <c r="X37" s="588"/>
      <c r="Y37" s="587"/>
      <c r="Z37" s="587"/>
    </row>
    <row r="38" spans="1:26" x14ac:dyDescent="0.25">
      <c r="A38">
        <v>1028</v>
      </c>
      <c r="B38" t="s">
        <v>870</v>
      </c>
      <c r="E38" s="588"/>
      <c r="F38" s="588"/>
      <c r="G38" s="588"/>
      <c r="H38" s="588"/>
      <c r="I38" s="588"/>
      <c r="J38" s="588"/>
      <c r="K38" s="588"/>
      <c r="L38" s="588"/>
      <c r="M38" s="588"/>
      <c r="N38" s="588"/>
      <c r="O38" s="588"/>
      <c r="P38" s="588"/>
      <c r="Q38" s="588"/>
      <c r="R38" s="588"/>
      <c r="S38" s="588"/>
      <c r="T38" s="588">
        <f>SUMIFS('Hsg. Project'!D11,' Exp Sum'!T4,'Hsg. Project'!A11,'Hsg. Project'!A8,' Exp Sum'!A38)</f>
        <v>10739000</v>
      </c>
      <c r="U38" s="588"/>
      <c r="V38" s="588">
        <f t="shared" si="0"/>
        <v>10739000</v>
      </c>
      <c r="W38" s="587"/>
      <c r="X38" s="588"/>
      <c r="Y38" s="587"/>
      <c r="Z38" s="585"/>
    </row>
    <row r="39" spans="1:26" ht="15.75" thickBot="1" x14ac:dyDescent="0.3">
      <c r="E39" s="590">
        <f>SUM(E5:E37)</f>
        <v>5449000</v>
      </c>
      <c r="F39" s="590">
        <f t="shared" ref="F39:U39" si="1">SUM(F5:F37)</f>
        <v>3840450</v>
      </c>
      <c r="G39" s="590">
        <f t="shared" si="1"/>
        <v>8474000</v>
      </c>
      <c r="H39" s="590">
        <f t="shared" si="1"/>
        <v>1240000</v>
      </c>
      <c r="I39" s="590">
        <f t="shared" si="1"/>
        <v>58000</v>
      </c>
      <c r="J39" s="590">
        <f t="shared" si="1"/>
        <v>2813000</v>
      </c>
      <c r="K39" s="590">
        <f t="shared" ca="1" si="1"/>
        <v>0</v>
      </c>
      <c r="L39" s="590">
        <f ca="1">SUM(L5:L37)</f>
        <v>3564720</v>
      </c>
      <c r="M39" s="590">
        <f t="shared" ca="1" si="1"/>
        <v>15045170</v>
      </c>
      <c r="N39" s="590">
        <f t="shared" ca="1" si="1"/>
        <v>1888500</v>
      </c>
      <c r="O39" s="590">
        <f t="shared" ca="1" si="1"/>
        <v>60000</v>
      </c>
      <c r="P39" s="590">
        <f t="shared" ca="1" si="1"/>
        <v>9426140</v>
      </c>
      <c r="Q39" s="590">
        <f t="shared" ca="1" si="1"/>
        <v>88000</v>
      </c>
      <c r="R39" s="590">
        <f t="shared" ca="1" si="1"/>
        <v>2915000</v>
      </c>
      <c r="S39" s="590">
        <f t="shared" ca="1" si="1"/>
        <v>850000</v>
      </c>
      <c r="T39" s="590">
        <f ca="1">SUM(T5:T38)</f>
        <v>12085970</v>
      </c>
      <c r="U39" s="590">
        <f t="shared" ca="1" si="1"/>
        <v>200000</v>
      </c>
      <c r="V39" s="590">
        <f ca="1">SUM(V5:V38)</f>
        <v>67997950</v>
      </c>
      <c r="W39" s="590"/>
      <c r="X39" s="590"/>
      <c r="Y39" s="591"/>
      <c r="Z39" s="587"/>
    </row>
    <row r="40" spans="1:26" ht="15.75" thickTop="1" x14ac:dyDescent="0.25">
      <c r="E40" s="592"/>
      <c r="F40" s="592"/>
      <c r="G40" s="592"/>
      <c r="H40" s="592"/>
      <c r="I40" s="592"/>
      <c r="J40" s="592"/>
      <c r="K40" s="592"/>
      <c r="L40" s="592"/>
      <c r="M40" s="592"/>
      <c r="N40" s="592"/>
      <c r="O40" s="592"/>
      <c r="P40" s="592"/>
      <c r="Q40" s="592"/>
      <c r="R40" s="592"/>
      <c r="S40" s="592"/>
      <c r="T40" s="592"/>
      <c r="U40" s="587"/>
      <c r="V40" s="584">
        <v>68498900</v>
      </c>
      <c r="W40" s="588"/>
      <c r="X40" s="588"/>
      <c r="Y40" s="588"/>
      <c r="Z40" s="587"/>
    </row>
    <row r="41" spans="1:26" x14ac:dyDescent="0.25">
      <c r="E41" s="587"/>
      <c r="F41" s="588"/>
      <c r="G41" s="588"/>
      <c r="H41" s="588"/>
      <c r="I41" s="588"/>
      <c r="J41" s="588"/>
      <c r="K41" s="588"/>
      <c r="L41" s="588"/>
      <c r="M41" s="588"/>
      <c r="N41" s="588"/>
      <c r="O41" s="588"/>
      <c r="P41" s="588"/>
      <c r="Q41" s="588"/>
      <c r="R41" s="588"/>
      <c r="S41" s="587"/>
      <c r="T41" s="587"/>
      <c r="U41" s="587"/>
      <c r="V41" s="588">
        <f ca="1">V40-V39</f>
        <v>500950</v>
      </c>
      <c r="W41" s="587"/>
      <c r="X41" s="588"/>
      <c r="Y41" s="584"/>
      <c r="Z41" s="585"/>
    </row>
    <row r="42" spans="1:26" x14ac:dyDescent="0.25">
      <c r="E42" s="588"/>
      <c r="F42" s="588"/>
      <c r="G42" s="588"/>
      <c r="H42" s="588"/>
      <c r="I42" s="588"/>
      <c r="J42" s="588"/>
      <c r="K42" s="588"/>
      <c r="L42" s="588"/>
      <c r="M42" s="588"/>
      <c r="N42" s="588"/>
      <c r="O42" s="588"/>
      <c r="P42" s="588"/>
      <c r="Q42" s="588"/>
      <c r="R42" s="588"/>
      <c r="S42" s="587"/>
      <c r="T42" s="587"/>
      <c r="U42" s="587"/>
      <c r="V42" s="584"/>
      <c r="W42" s="588"/>
      <c r="X42" s="587"/>
      <c r="Y42" s="585"/>
      <c r="Z42" s="587"/>
    </row>
    <row r="43" spans="1:26" x14ac:dyDescent="0.25">
      <c r="E43" s="587"/>
      <c r="F43" s="588"/>
      <c r="G43" s="588"/>
      <c r="H43" s="588"/>
      <c r="I43" s="588"/>
      <c r="J43" s="588"/>
      <c r="K43" s="588"/>
      <c r="L43" s="592"/>
      <c r="M43" s="592"/>
      <c r="N43" s="592"/>
      <c r="O43" s="588"/>
      <c r="P43" s="588"/>
      <c r="Q43" s="588"/>
      <c r="R43" s="588"/>
      <c r="S43" s="587"/>
      <c r="T43" s="587"/>
      <c r="U43" s="588"/>
      <c r="V43" s="588"/>
      <c r="W43" s="587"/>
      <c r="X43" s="588"/>
      <c r="Y43" s="585"/>
      <c r="Z43" s="587"/>
    </row>
    <row r="44" spans="1:26" x14ac:dyDescent="0.25">
      <c r="E44" s="587"/>
      <c r="F44" s="587"/>
      <c r="G44" s="587"/>
      <c r="H44" s="587"/>
      <c r="I44" s="587"/>
      <c r="J44" s="587"/>
      <c r="K44" s="587"/>
      <c r="L44" s="588"/>
      <c r="M44" s="587"/>
      <c r="N44" s="587"/>
      <c r="O44" s="587"/>
      <c r="P44" s="587"/>
      <c r="Q44" s="587"/>
      <c r="R44" s="587"/>
      <c r="S44" s="587"/>
      <c r="T44" s="587"/>
      <c r="U44" s="587"/>
      <c r="V44" s="588"/>
      <c r="W44" s="588"/>
      <c r="X44" s="585"/>
      <c r="Y44" s="585"/>
      <c r="Z44" s="587"/>
    </row>
    <row r="45" spans="1:26" x14ac:dyDescent="0.25">
      <c r="E45" s="587"/>
      <c r="F45" s="587"/>
      <c r="G45" s="587"/>
      <c r="H45" s="587"/>
      <c r="I45" s="587"/>
      <c r="J45" s="587"/>
      <c r="K45" s="587"/>
      <c r="L45" s="587"/>
      <c r="M45" s="587"/>
      <c r="N45" s="587"/>
      <c r="O45" s="587"/>
      <c r="P45" s="587"/>
      <c r="Q45" s="587"/>
      <c r="R45" s="587"/>
      <c r="S45" s="587"/>
      <c r="T45" s="587"/>
      <c r="U45" s="587"/>
      <c r="V45" s="588"/>
      <c r="W45" s="587"/>
      <c r="X45" s="587"/>
      <c r="Y45" s="587"/>
      <c r="Z45" s="585"/>
    </row>
  </sheetData>
  <mergeCells count="2">
    <mergeCell ref="A1:J1"/>
    <mergeCell ref="A2:J2"/>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BE59"/>
  <sheetViews>
    <sheetView topLeftCell="AR4" workbookViewId="0">
      <pane ySplit="1" topLeftCell="A44" activePane="bottomLeft" state="frozen"/>
      <selection activeCell="A4" sqref="A4"/>
      <selection pane="bottomLeft" activeCell="C48" sqref="C48:BE53"/>
    </sheetView>
  </sheetViews>
  <sheetFormatPr defaultRowHeight="15" x14ac:dyDescent="0.25"/>
  <cols>
    <col min="2" max="2" width="44" customWidth="1"/>
    <col min="3" max="4" width="19.28515625" customWidth="1"/>
    <col min="5" max="18" width="20.85546875" customWidth="1"/>
    <col min="19" max="19" width="18.28515625" customWidth="1"/>
    <col min="20" max="21" width="20.5703125" customWidth="1"/>
    <col min="22" max="24" width="20" customWidth="1"/>
    <col min="25" max="31" width="17.7109375" customWidth="1"/>
    <col min="32" max="32" width="13.28515625" customWidth="1"/>
    <col min="33" max="33" width="13" customWidth="1"/>
    <col min="34" max="34" width="12.28515625" customWidth="1"/>
    <col min="35" max="35" width="12.85546875" customWidth="1"/>
    <col min="36" max="37" width="13.28515625" customWidth="1"/>
    <col min="38" max="38" width="14.140625" customWidth="1"/>
    <col min="39" max="39" width="13" customWidth="1"/>
    <col min="40" max="40" width="11.85546875" customWidth="1"/>
    <col min="41" max="41" width="13" customWidth="1"/>
    <col min="42" max="42" width="13.140625" customWidth="1"/>
    <col min="43" max="43" width="13.7109375" customWidth="1"/>
    <col min="44" max="44" width="11.28515625" customWidth="1"/>
    <col min="45" max="45" width="10.140625" customWidth="1"/>
    <col min="46" max="46" width="11.7109375" customWidth="1"/>
    <col min="47" max="47" width="13.5703125" customWidth="1"/>
    <col min="48" max="55" width="14.7109375" customWidth="1"/>
    <col min="56" max="56" width="14" customWidth="1"/>
    <col min="57" max="57" width="12.42578125" customWidth="1"/>
  </cols>
  <sheetData>
    <row r="1" spans="1:56" ht="21" x14ac:dyDescent="0.35">
      <c r="B1" s="685" t="s">
        <v>6255</v>
      </c>
      <c r="C1" s="685"/>
      <c r="D1" s="685"/>
      <c r="E1" s="685"/>
      <c r="F1" s="685"/>
      <c r="G1" s="685"/>
      <c r="H1" s="685"/>
      <c r="I1" s="685"/>
      <c r="J1" s="685"/>
      <c r="K1" s="685"/>
      <c r="L1" s="685"/>
      <c r="M1" s="685"/>
      <c r="N1" s="685"/>
      <c r="O1" s="685"/>
      <c r="P1" s="685"/>
      <c r="Q1" s="685"/>
      <c r="R1" s="685"/>
      <c r="S1" s="685"/>
      <c r="T1" s="685"/>
      <c r="U1" s="685"/>
      <c r="V1" s="685"/>
      <c r="W1" s="685"/>
      <c r="X1" s="685"/>
      <c r="Y1" s="685"/>
      <c r="Z1" s="685"/>
      <c r="AA1" s="685"/>
      <c r="AB1" s="685"/>
      <c r="AC1" s="685"/>
      <c r="AD1" s="685"/>
      <c r="AE1" s="685"/>
      <c r="AF1" s="685"/>
      <c r="AG1" s="685"/>
    </row>
    <row r="2" spans="1:56" ht="18.75" x14ac:dyDescent="0.3">
      <c r="B2" s="684" t="s">
        <v>6604</v>
      </c>
      <c r="C2" s="686"/>
      <c r="D2" s="686"/>
      <c r="E2" s="686"/>
      <c r="F2" s="686"/>
      <c r="G2" s="686"/>
      <c r="H2" s="686"/>
      <c r="I2" s="686"/>
      <c r="J2" s="686"/>
      <c r="K2" s="686"/>
      <c r="L2" s="686"/>
      <c r="M2" s="686"/>
      <c r="N2" s="686"/>
      <c r="O2" s="686"/>
      <c r="P2" s="686"/>
      <c r="Q2" s="686"/>
      <c r="R2" s="686"/>
      <c r="S2" s="686"/>
      <c r="T2" s="686"/>
      <c r="U2" s="686"/>
      <c r="V2" s="686"/>
      <c r="W2" s="686"/>
      <c r="X2" s="686"/>
      <c r="Y2" s="686"/>
      <c r="Z2" s="686"/>
      <c r="AA2" s="686"/>
      <c r="AB2" s="686"/>
      <c r="AC2" s="686"/>
      <c r="AD2" s="686"/>
      <c r="AE2" s="686"/>
      <c r="AF2" s="686"/>
      <c r="AG2" s="686"/>
    </row>
    <row r="4" spans="1:56" ht="300" x14ac:dyDescent="0.25">
      <c r="B4" s="2"/>
      <c r="C4" s="457" t="s">
        <v>6523</v>
      </c>
      <c r="D4" s="457" t="s">
        <v>6730</v>
      </c>
      <c r="E4" s="457" t="s">
        <v>6520</v>
      </c>
      <c r="F4" s="457" t="s">
        <v>6512</v>
      </c>
      <c r="G4" s="457" t="s">
        <v>6514</v>
      </c>
      <c r="H4" s="457" t="s">
        <v>6516</v>
      </c>
      <c r="I4" s="457" t="s">
        <v>6728</v>
      </c>
      <c r="J4" s="457" t="s">
        <v>6498</v>
      </c>
      <c r="K4" s="457" t="s">
        <v>6499</v>
      </c>
      <c r="L4" s="457" t="s">
        <v>6736</v>
      </c>
      <c r="M4" s="457" t="s">
        <v>6469</v>
      </c>
      <c r="N4" s="457" t="s">
        <v>6471</v>
      </c>
      <c r="O4" s="457" t="s">
        <v>6518</v>
      </c>
      <c r="P4" s="457" t="s">
        <v>6725</v>
      </c>
      <c r="Q4" s="457" t="s">
        <v>6492</v>
      </c>
      <c r="R4" s="457" t="s">
        <v>6493</v>
      </c>
      <c r="S4" s="457" t="s">
        <v>6510</v>
      </c>
      <c r="T4" s="457" t="s">
        <v>6526</v>
      </c>
      <c r="U4" s="457" t="s">
        <v>6458</v>
      </c>
      <c r="V4" s="457" t="s">
        <v>6528</v>
      </c>
      <c r="W4" s="457" t="s">
        <v>6772</v>
      </c>
      <c r="X4" s="457" t="s">
        <v>6462</v>
      </c>
      <c r="Y4" s="457" t="s">
        <v>6460</v>
      </c>
      <c r="Z4" s="457" t="s">
        <v>6503</v>
      </c>
      <c r="AA4" s="457" t="s">
        <v>6477</v>
      </c>
      <c r="AB4" s="457" t="s">
        <v>6485</v>
      </c>
      <c r="AC4" s="457" t="s">
        <v>6814</v>
      </c>
      <c r="AD4" s="457" t="s">
        <v>6487</v>
      </c>
      <c r="AE4" s="457" t="s">
        <v>6482</v>
      </c>
      <c r="AF4" s="457" t="s">
        <v>6474</v>
      </c>
      <c r="AG4" s="457" t="s">
        <v>6425</v>
      </c>
      <c r="AH4" s="457" t="s">
        <v>6424</v>
      </c>
      <c r="AI4" s="457" t="s">
        <v>6441</v>
      </c>
      <c r="AJ4" s="457" t="s">
        <v>6445</v>
      </c>
      <c r="AK4" s="457" t="s">
        <v>6732</v>
      </c>
      <c r="AL4" s="457" t="s">
        <v>6446</v>
      </c>
      <c r="AM4" s="457" t="s">
        <v>6449</v>
      </c>
      <c r="AN4" s="457" t="s">
        <v>6447</v>
      </c>
      <c r="AO4" s="457" t="s">
        <v>6453</v>
      </c>
      <c r="AP4" s="457" t="s">
        <v>6451</v>
      </c>
      <c r="AQ4" s="457" t="s">
        <v>6427</v>
      </c>
      <c r="AR4" s="457" t="s">
        <v>6432</v>
      </c>
      <c r="AS4" s="457" t="s">
        <v>6431</v>
      </c>
      <c r="AT4" s="457" t="s">
        <v>6428</v>
      </c>
      <c r="AU4" s="457" t="s">
        <v>6429</v>
      </c>
      <c r="AV4" s="457" t="s">
        <v>6430</v>
      </c>
      <c r="AW4" s="457" t="s">
        <v>6766</v>
      </c>
      <c r="AX4" s="457" t="s">
        <v>6779</v>
      </c>
      <c r="AY4" s="457" t="s">
        <v>6782</v>
      </c>
      <c r="AZ4" s="457" t="s">
        <v>6778</v>
      </c>
      <c r="BA4" s="457" t="s">
        <v>6734</v>
      </c>
      <c r="BB4" s="457" t="s">
        <v>6775</v>
      </c>
      <c r="BC4" s="457" t="s">
        <v>6506</v>
      </c>
      <c r="BD4" s="304"/>
    </row>
    <row r="5" spans="1:56" x14ac:dyDescent="0.25">
      <c r="A5" s="458">
        <v>1001</v>
      </c>
      <c r="B5" s="458" t="s">
        <v>25</v>
      </c>
      <c r="C5" s="460">
        <f>SUMIFS('MM Depart'!D47,'Rev. Sum.'!C4,'MM Depart'!A47,'MM Depart'!A8,'Rev. Sum.'!A5)</f>
        <v>2770860</v>
      </c>
      <c r="D5" s="460"/>
      <c r="E5" s="458"/>
      <c r="F5" s="458"/>
      <c r="G5" s="458"/>
      <c r="H5" s="458"/>
      <c r="I5" s="458"/>
      <c r="J5" s="458"/>
      <c r="K5" s="458"/>
      <c r="L5" s="458"/>
      <c r="M5" s="458"/>
      <c r="N5" s="458"/>
      <c r="O5" s="458"/>
      <c r="P5" s="458"/>
      <c r="Q5" s="458"/>
      <c r="R5" s="458"/>
      <c r="S5" s="458"/>
      <c r="T5" s="458"/>
      <c r="U5" s="458"/>
      <c r="V5" s="458"/>
      <c r="W5" s="458"/>
      <c r="X5" s="458"/>
      <c r="Y5" s="458"/>
      <c r="Z5" s="458"/>
      <c r="AA5" s="458"/>
      <c r="AB5" s="458"/>
      <c r="AC5" s="458"/>
      <c r="AD5" s="458"/>
      <c r="AE5" s="458"/>
      <c r="AF5" s="458"/>
      <c r="AG5" s="458"/>
      <c r="AH5" s="458"/>
      <c r="AI5" s="458"/>
      <c r="AJ5" s="458"/>
      <c r="AK5" s="458"/>
      <c r="AL5" s="458"/>
      <c r="AM5" s="458"/>
      <c r="AN5" s="458"/>
      <c r="AO5" s="458"/>
      <c r="AP5" s="458"/>
      <c r="AQ5" s="458"/>
      <c r="AR5" s="458"/>
      <c r="AS5" s="458"/>
      <c r="AT5" s="458"/>
      <c r="AU5" s="458"/>
      <c r="AV5" s="458"/>
      <c r="AW5" s="424"/>
      <c r="AX5" s="424"/>
      <c r="AY5" s="424"/>
      <c r="AZ5" s="424"/>
      <c r="BA5" s="424"/>
      <c r="BB5" s="424"/>
      <c r="BC5" s="424"/>
      <c r="BD5" s="406">
        <f t="shared" ref="BD5:BD12" si="0">SUM(C5:BC5)</f>
        <v>2770860</v>
      </c>
    </row>
    <row r="6" spans="1:56" x14ac:dyDescent="0.25">
      <c r="A6" s="424">
        <v>1002</v>
      </c>
      <c r="B6" s="424" t="s">
        <v>6553</v>
      </c>
      <c r="C6" s="415">
        <f>SUMIFS(Mayor!D29,'Rev. Sum.'!C4,Mayor!A29,Mayor!A8,'Rev. Sum.'!A6)</f>
        <v>1002910</v>
      </c>
      <c r="D6" s="415"/>
      <c r="BD6" s="406">
        <f t="shared" si="0"/>
        <v>1002910</v>
      </c>
    </row>
    <row r="7" spans="1:56" x14ac:dyDescent="0.25">
      <c r="A7" s="459" t="s">
        <v>6557</v>
      </c>
      <c r="B7" s="424" t="s">
        <v>6554</v>
      </c>
      <c r="C7" s="415">
        <f>SUMIFS('Deputy Mayor'!D20,'Rev. Sum.'!C4,'Deputy Mayor'!A20,'Deputy Mayor'!A8,'Rev. Sum.'!A7)</f>
        <v>345500</v>
      </c>
      <c r="D7" s="415"/>
      <c r="BD7" s="406">
        <f t="shared" si="0"/>
        <v>345500</v>
      </c>
    </row>
    <row r="8" spans="1:56" x14ac:dyDescent="0.25">
      <c r="A8" s="459" t="s">
        <v>6558</v>
      </c>
      <c r="B8" s="424" t="s">
        <v>6555</v>
      </c>
      <c r="C8" s="415">
        <f>+SUMIFS(Sreaker!D20,'Rev. Sum.'!C4,Sreaker!A20,Sreaker!A8,'Rev. Sum.'!A8)</f>
        <v>666000</v>
      </c>
      <c r="D8" s="415"/>
      <c r="BD8" s="406">
        <f t="shared" si="0"/>
        <v>666000</v>
      </c>
    </row>
    <row r="9" spans="1:56" x14ac:dyDescent="0.25">
      <c r="A9" s="459" t="s">
        <v>6559</v>
      </c>
      <c r="B9" s="424" t="s">
        <v>6556</v>
      </c>
      <c r="C9" s="415">
        <f>SUMIFS(Councillors!D36,'Rev. Sum.'!C4,Councillors!A36,Councillors!A8,'Rev. Sum.'!A9)</f>
        <v>2102200</v>
      </c>
      <c r="D9" s="415"/>
      <c r="BD9" s="406">
        <f t="shared" si="0"/>
        <v>2102200</v>
      </c>
    </row>
    <row r="10" spans="1:56" x14ac:dyDescent="0.25">
      <c r="A10" s="459" t="s">
        <v>6757</v>
      </c>
      <c r="B10" s="511" t="s">
        <v>878</v>
      </c>
      <c r="C10" s="415">
        <f>SUMIFS(Tourism!D18,'Rev. Sum.'!C4,Tourism!A18,Tourism!A8,'Rev. Sum.'!A10)</f>
        <v>200000</v>
      </c>
      <c r="D10" s="415"/>
      <c r="BD10" s="406">
        <f t="shared" si="0"/>
        <v>200000</v>
      </c>
    </row>
    <row r="11" spans="1:56" x14ac:dyDescent="0.25">
      <c r="A11" s="424">
        <v>1003</v>
      </c>
      <c r="B11" s="424" t="s">
        <v>792</v>
      </c>
      <c r="C11" s="415">
        <f>SUMIFS(Finance!D72,'Rev. Sum.'!C4,Finance!A72,Finance!A8,'Rev. Sum.'!A11)</f>
        <v>3187060</v>
      </c>
      <c r="D11" s="415">
        <f>SUMIFS(Finance!D77,'Rev. Sum.'!D4,Finance!A77,Finance!A8,'Rev. Sum.'!A11)</f>
        <v>2100000</v>
      </c>
      <c r="E11" s="415">
        <f>SUMIFS(Finance!D71,'Rev. Sum.'!E4,Finance!A71,Finance!A8,'Rev. Sum.'!A11)</f>
        <v>1700000</v>
      </c>
      <c r="F11" s="415"/>
      <c r="G11" s="415"/>
      <c r="H11" s="415"/>
      <c r="I11" s="415"/>
      <c r="J11" s="415"/>
      <c r="K11" s="415"/>
      <c r="L11" s="415"/>
      <c r="M11" s="415"/>
      <c r="N11" s="415"/>
      <c r="O11" s="415">
        <f>SUMIFS(Finance!D73,'Rev. Sum.'!O4,Finance!A73,Finance!A8,'Rev. Sum.'!A11)</f>
        <v>9000</v>
      </c>
      <c r="P11">
        <f>SUMIFS(Finance!D78,'Rev. Sum.'!P4,Finance!A78,Finance!A8,'Rev. Sum.'!A11)</f>
        <v>1450000</v>
      </c>
      <c r="Q11" s="415">
        <f>SUMIFS(Finance!D74,'Rev. Sum.'!Q4,Finance!A74,Finance!A8,'Rev. Sum.'!A11)</f>
        <v>80000</v>
      </c>
      <c r="R11" s="415">
        <f>SUMIFS(Finance!D75,'Rev. Sum.'!R4,Finance!A75,Finance!A8,'Rev. Sum.'!A11)</f>
        <v>980000</v>
      </c>
      <c r="Z11">
        <f>SUMIFS(Finance!D76,'Rev. Sum.'!Z4,Finance!A76,Finance!A8,'Rev. Sum.'!A11)</f>
        <v>92000</v>
      </c>
      <c r="AY11">
        <f>SUMIFS(Finance!D79,'Rev. Sum.'!AY4,Finance!A79,Finance!A8,'Rev. Sum.'!A11)</f>
        <v>240000</v>
      </c>
      <c r="BD11" s="406">
        <f t="shared" si="0"/>
        <v>9838060</v>
      </c>
    </row>
    <row r="12" spans="1:56" x14ac:dyDescent="0.25">
      <c r="A12" s="548" t="s">
        <v>6807</v>
      </c>
      <c r="B12" s="511" t="s">
        <v>6811</v>
      </c>
      <c r="C12" s="415"/>
      <c r="D12" s="415"/>
      <c r="E12" s="415"/>
      <c r="F12" s="415"/>
      <c r="G12" s="415"/>
      <c r="H12" s="415"/>
      <c r="I12" s="415"/>
      <c r="J12" s="415"/>
      <c r="K12" s="415"/>
      <c r="L12" s="415"/>
      <c r="M12" s="415"/>
      <c r="N12" s="415"/>
      <c r="O12" s="415"/>
      <c r="P12" s="415"/>
      <c r="Q12" s="415"/>
      <c r="R12" s="415"/>
      <c r="AA12">
        <f>SUMIFS('Rates Farm Discount'!D16,'Rev. Sum.'!AA4,'Rates Farm Discount'!A16,'Rates Farm Discount'!A8,'Rev. Sum.'!A12)</f>
        <v>742270</v>
      </c>
      <c r="AF12" s="415">
        <v>-286000</v>
      </c>
      <c r="BD12" s="406">
        <f t="shared" si="0"/>
        <v>456270</v>
      </c>
    </row>
    <row r="13" spans="1:56" x14ac:dyDescent="0.25">
      <c r="A13" s="548" t="s">
        <v>6808</v>
      </c>
      <c r="B13" s="511" t="s">
        <v>6812</v>
      </c>
      <c r="C13" s="415"/>
      <c r="D13" s="415"/>
      <c r="E13" s="415"/>
      <c r="F13" s="415"/>
      <c r="G13" s="415"/>
      <c r="H13" s="415"/>
      <c r="I13" s="415"/>
      <c r="J13" s="415"/>
      <c r="K13" s="415"/>
      <c r="L13" s="415"/>
      <c r="M13" s="415"/>
      <c r="N13" s="415"/>
      <c r="O13" s="415"/>
      <c r="P13" s="415"/>
      <c r="Q13" s="415"/>
      <c r="R13" s="415"/>
      <c r="AB13">
        <f>SUMIFS('Rebate R15000 Domestic'!D17,'Rev. Sum.'!AB4,'Rebate R15000 Domestic'!A17,'Rebate R15000 Domestic'!A8,'Rev. Sum.'!A13)</f>
        <v>2376880</v>
      </c>
      <c r="AC13">
        <f>SUMIFS('Rebate R15000 Domestic'!D18,'Rev. Sum.'!AC4,'Rebate R15000 Domestic'!A18,'Rebate R15000 Domestic'!A8,'Rev. Sum.'!A13)</f>
        <v>388650</v>
      </c>
      <c r="AF13" s="415">
        <v>-285000</v>
      </c>
      <c r="BD13" s="406">
        <f t="shared" ref="BD13:BD14" si="1">SUM(C13:BC13)</f>
        <v>2480530</v>
      </c>
    </row>
    <row r="14" spans="1:56" x14ac:dyDescent="0.25">
      <c r="A14" s="548" t="s">
        <v>6810</v>
      </c>
      <c r="B14" s="511" t="s">
        <v>6813</v>
      </c>
      <c r="C14" s="415"/>
      <c r="D14" s="415"/>
      <c r="E14" s="415"/>
      <c r="F14" s="415"/>
      <c r="G14" s="415"/>
      <c r="H14" s="415"/>
      <c r="I14" s="415"/>
      <c r="J14" s="415"/>
      <c r="K14" s="415"/>
      <c r="L14" s="415"/>
      <c r="M14" s="415"/>
      <c r="N14" s="415"/>
      <c r="O14" s="415"/>
      <c r="P14" s="415"/>
      <c r="Q14" s="415"/>
      <c r="R14" s="415"/>
      <c r="AD14">
        <v>148500</v>
      </c>
      <c r="AE14">
        <v>23700</v>
      </c>
      <c r="AF14" s="415">
        <v>-49000</v>
      </c>
      <c r="BD14" s="406">
        <f t="shared" si="1"/>
        <v>123200</v>
      </c>
    </row>
    <row r="15" spans="1:56" x14ac:dyDescent="0.25">
      <c r="A15" s="424">
        <v>1004</v>
      </c>
      <c r="B15" s="424" t="s">
        <v>31</v>
      </c>
      <c r="C15" s="415">
        <f>SUMIFS(Corporate!D81,'Rev. Sum.'!C4,Corporate!A81,Corporate!A8,'Rev. Sum.'!A15)</f>
        <v>4933750</v>
      </c>
      <c r="D15" s="415"/>
      <c r="F15">
        <f>SUMIFS(Corporate!D84,'Rev. Sum.'!F4,Corporate!A84,Corporate!A8,'Rev. Sum.'!A15)</f>
        <v>2000</v>
      </c>
      <c r="G15">
        <f>SUMIFS(Corporate!D85,'Rev. Sum.'!G4,Corporate!A85,Corporate!A8,'Rev. Sum.'!A15)</f>
        <v>60000</v>
      </c>
      <c r="H15">
        <f>SUMIFS(Corporate!D86,'Rev. Sum.'!H4,Corporate!A86,Corporate!A8,'Rev. Sum.'!A15)</f>
        <v>60000</v>
      </c>
      <c r="I15">
        <f>SUMIFS(Corporate!D87,'Rev. Sum.'!I4,Corporate!A87,Corporate!A8,'Rev. Sum.'!A15)</f>
        <v>300</v>
      </c>
      <c r="J15">
        <f>SUMIFS(Corporate!D88,'Rev. Sum.'!J4,Corporate!A88,Corporate!A8,'Rev. Sum.'!A15)</f>
        <v>30000</v>
      </c>
      <c r="K15">
        <f>SUMIFS(Corporate!D89,'Rev. Sum.'!K4,Corporate!A89,Corporate!A8,'Rev. Sum.'!A15)</f>
        <v>100000</v>
      </c>
      <c r="L15">
        <f>SUMIFS(Corporate!D90,'Rev. Sum.'!L4,Corporate!A90,Corporate!A8,'Rev. Sum.'!A15)</f>
        <v>107500</v>
      </c>
      <c r="BD15" s="406">
        <f t="shared" ref="BD15:BD36" si="2">SUM(C15:BC15)</f>
        <v>5293550</v>
      </c>
    </row>
    <row r="16" spans="1:56" x14ac:dyDescent="0.25">
      <c r="A16" s="424">
        <v>1005</v>
      </c>
      <c r="B16" s="424" t="s">
        <v>6256</v>
      </c>
      <c r="C16" s="415">
        <f>SUMIFS('LED &amp; IDP'!D35,'Rev. Sum.'!C4,'LED &amp; IDP'!A35,'LED &amp; IDP'!A8,'Rev. Sum.'!A16)</f>
        <v>571380</v>
      </c>
      <c r="D16" s="415"/>
      <c r="BD16" s="406">
        <f t="shared" si="2"/>
        <v>571380</v>
      </c>
    </row>
    <row r="17" spans="1:56" x14ac:dyDescent="0.25">
      <c r="A17" s="424">
        <v>1006</v>
      </c>
      <c r="B17" s="424" t="s">
        <v>6257</v>
      </c>
      <c r="C17" s="415">
        <f>SUMIFS(Cemetery!D20,'Rev. Sum.'!C4,Cemetery!A20,Cemetery!A8,'Rev. Sum.'!A17)</f>
        <v>3500</v>
      </c>
      <c r="S17" s="415">
        <f>SUMIFS(Cemetery!D19,'Rev. Sum.'!S4,Cemetery!A19,Cemetery!A8,'Rev. Sum.'!A17)</f>
        <v>11000</v>
      </c>
      <c r="BD17" s="406">
        <f t="shared" si="2"/>
        <v>14500</v>
      </c>
    </row>
    <row r="18" spans="1:56" x14ac:dyDescent="0.25">
      <c r="A18" s="424">
        <v>1007</v>
      </c>
      <c r="B18" s="424" t="s">
        <v>1620</v>
      </c>
      <c r="C18" s="415">
        <f>SUMIFS(Libraries!D44,'Rev. Sum.'!C4,Libraries!A44,Libraries!A8,'Rev. Sum.'!A18)</f>
        <v>0</v>
      </c>
      <c r="D18" s="415"/>
      <c r="T18" s="415">
        <f>SUMIFS(Libraries!D43,'Rev. Sum.'!T4,Libraries!A43,Libraries!A8,'Rev. Sum.'!A18)</f>
        <v>1502000</v>
      </c>
      <c r="U18" s="415">
        <f>SUMIFS(Libraries!D44,'Rev. Sum.'!U4,Libraries!A44,Libraries!A8,'Rev. Sum.'!A18)</f>
        <v>2500</v>
      </c>
      <c r="BD18" s="406">
        <f t="shared" si="2"/>
        <v>1504500</v>
      </c>
    </row>
    <row r="19" spans="1:56" x14ac:dyDescent="0.25">
      <c r="A19" s="424">
        <v>1008</v>
      </c>
      <c r="B19" s="424" t="s">
        <v>6258</v>
      </c>
      <c r="C19" s="415">
        <f>SUMIFS('Thusong Cent'!D38,'Rev. Sum.'!C4,'Thusong Cent'!A38,'Thusong Cent'!A8,'Rev. Sum.'!A19)</f>
        <v>128780</v>
      </c>
      <c r="D19" s="415"/>
      <c r="BC19" s="415">
        <f>SUMIFS('Thusong Cent'!D37,'Rev. Sum.'!BC4,'Thusong Cent'!A37,'Thusong Cent'!A8,'Rev. Sum.'!A19)</f>
        <v>200000</v>
      </c>
      <c r="BD19" s="406">
        <f t="shared" si="2"/>
        <v>328780</v>
      </c>
    </row>
    <row r="20" spans="1:56" x14ac:dyDescent="0.25">
      <c r="A20" s="424">
        <v>1009</v>
      </c>
      <c r="B20" s="424" t="s">
        <v>5561</v>
      </c>
      <c r="C20" s="415">
        <f>SUMIFS('Civil Defence'!D28,'Rev. Sum.'!C4,'Civil Defence'!A28,'Civil Defence'!A8,'Rev. Sum.'!A20)</f>
        <v>427400</v>
      </c>
      <c r="D20" s="415"/>
      <c r="BA20">
        <f>SUMIFS('Civil Defence'!D29,'Rev. Sum.'!BA4,'Civil Defence'!A29,'Civil Defence'!A8,'Rev. Sum.'!A20)</f>
        <v>10000</v>
      </c>
      <c r="BD20" s="406">
        <f t="shared" si="2"/>
        <v>437400</v>
      </c>
    </row>
    <row r="21" spans="1:56" x14ac:dyDescent="0.25">
      <c r="A21" s="459" t="s">
        <v>6759</v>
      </c>
      <c r="B21" s="424"/>
      <c r="C21" s="415">
        <f>SUMIFS('Civil Def R&amp;M'!D21,'Rev. Sum.'!C4,'Civil Def R&amp;M'!A21,'Civil Def R&amp;M'!A8,'Rev. Sum.'!A21)</f>
        <v>29500</v>
      </c>
      <c r="D21" s="415"/>
      <c r="BD21" s="406">
        <f t="shared" si="2"/>
        <v>29500</v>
      </c>
    </row>
    <row r="22" spans="1:56" x14ac:dyDescent="0.25">
      <c r="A22" s="424">
        <v>1010</v>
      </c>
      <c r="B22" s="424" t="s">
        <v>6245</v>
      </c>
      <c r="C22" s="415">
        <f>SUMIFS(CDW!D25,'Rev. Sum.'!C4,CDW!A25,CDW!A8,'Rev. Sum.'!A22)</f>
        <v>1000</v>
      </c>
      <c r="V22" s="415">
        <f>SUMIFS(CDW!D24,'Rev. Sum.'!V4,CDW!A24,CDW!A8,'Rev. Sum.'!A22)</f>
        <v>74000</v>
      </c>
      <c r="W22" s="415"/>
      <c r="X22" s="415"/>
      <c r="BD22" s="406">
        <f t="shared" si="2"/>
        <v>75000</v>
      </c>
    </row>
    <row r="23" spans="1:56" x14ac:dyDescent="0.25">
      <c r="A23" s="424">
        <v>1011</v>
      </c>
      <c r="B23" s="424" t="s">
        <v>6259</v>
      </c>
      <c r="C23" s="415">
        <f>SUMIFS('Pub. Safe Traf.'!D48,'Rev. Sum.'!C4,'Pub. Safe Traf.'!A48,'Pub. Safe Traf.'!A8,'Rev. Sum.'!A23)</f>
        <v>447700</v>
      </c>
      <c r="D23" s="415"/>
      <c r="M23">
        <f>SUMIFS('Pub. Safe Traf.'!D49,'Rev. Sum.'!M4,'Pub. Safe Traf.'!A49,'Pub. Safe Traf.'!A8,'Rev. Sum.'!A23)</f>
        <v>40000</v>
      </c>
      <c r="N23">
        <f>SUMIFS('Pub. Safe Traf.'!D50,'Rev. Sum.'!N4,'Pub. Safe Traf.'!A50,'Pub. Safe Traf.'!A8,'Rev. Sum.'!A23)</f>
        <v>140000</v>
      </c>
      <c r="Y23" s="415">
        <f>SUMIFS('Pub. Safe Traf.'!D46,'Rev. Sum.'!Y4,'Pub. Safe Traf.'!A45,'Pub. Safe Traf.'!A8,'Rev. Sum.'!A23)</f>
        <v>4000000</v>
      </c>
      <c r="Z23" s="415"/>
      <c r="AA23" s="415"/>
      <c r="AB23" s="415"/>
      <c r="AC23" s="415"/>
      <c r="AD23" s="415"/>
      <c r="AE23" s="415"/>
      <c r="BB23">
        <f>SUMIFS('Pub. Safe Traf.'!D47,'Rev. Sum.'!BB4,'Pub. Safe Traf.'!A47,'Pub. Safe Traf.'!A8,'Rev. Sum.'!A23)</f>
        <v>1000000</v>
      </c>
      <c r="BD23" s="406">
        <f t="shared" si="2"/>
        <v>5627700</v>
      </c>
    </row>
    <row r="24" spans="1:56" x14ac:dyDescent="0.25">
      <c r="A24" s="459" t="s">
        <v>6758</v>
      </c>
      <c r="B24" s="511" t="s">
        <v>6797</v>
      </c>
      <c r="C24" s="415">
        <f>SUMIFS('Traf. R&amp;M'!D21,'Rev. Sum.'!C4,'Traf. R&amp;M'!A21,'Traf. R&amp;M'!A8,'Rev. Sum.'!A24)</f>
        <v>68000</v>
      </c>
      <c r="D24" s="415"/>
      <c r="X24">
        <f>SUMIFS('Traf. R&amp;M'!D20,'Rev. Sum.'!X4,'Traf. R&amp;M'!A20,'Traf. R&amp;M'!A8,'Rev. Sum.'!A24)+10000</f>
        <v>10000</v>
      </c>
      <c r="Y24" s="415"/>
      <c r="Z24" s="415"/>
      <c r="AA24" s="415"/>
      <c r="AB24" s="415"/>
      <c r="AC24" s="415"/>
      <c r="AD24" s="415"/>
      <c r="AE24" s="415"/>
      <c r="BD24" s="406">
        <f t="shared" si="2"/>
        <v>78000</v>
      </c>
    </row>
    <row r="25" spans="1:56" x14ac:dyDescent="0.25">
      <c r="A25" s="424">
        <v>1012</v>
      </c>
      <c r="B25" s="424" t="s">
        <v>6260</v>
      </c>
      <c r="C25" s="415"/>
      <c r="AW25">
        <f>SUMIFS(EPWP!D18,'Rev. Sum.'!AW4,EPWP!A18,EPWP!A6,'Rev. Sum.'!A25)</f>
        <v>1000000</v>
      </c>
      <c r="BD25" s="406">
        <f t="shared" si="2"/>
        <v>1000000</v>
      </c>
    </row>
    <row r="26" spans="1:56" x14ac:dyDescent="0.25">
      <c r="A26" s="424">
        <v>1013</v>
      </c>
      <c r="B26" s="424" t="s">
        <v>891</v>
      </c>
      <c r="C26" s="415"/>
      <c r="BD26" s="406">
        <f t="shared" si="2"/>
        <v>0</v>
      </c>
    </row>
    <row r="27" spans="1:56" x14ac:dyDescent="0.25">
      <c r="A27" s="424">
        <v>1014</v>
      </c>
      <c r="B27" s="424" t="s">
        <v>6261</v>
      </c>
      <c r="C27" s="415"/>
      <c r="AF27" s="415">
        <f>SUMIFS('Roads Operation Costs'!D40,'Rev. Sum.'!AF4,'Roads Operation Costs'!A40,'Roads Operation Costs'!A8,'Rev. Sum.'!A27)</f>
        <v>0</v>
      </c>
      <c r="BD27" s="406">
        <f t="shared" si="2"/>
        <v>0</v>
      </c>
    </row>
    <row r="28" spans="1:56" x14ac:dyDescent="0.25">
      <c r="A28" s="424">
        <v>1015</v>
      </c>
      <c r="B28" s="424" t="s">
        <v>6262</v>
      </c>
      <c r="C28" s="415">
        <f>SUMIFS('Roads M&amp;R'!D37,'Rev. Sum.'!C4,'Roads M&amp;R'!A37,'Roads M&amp;R'!A8,'Rev. Sum.'!A28)</f>
        <v>766460</v>
      </c>
      <c r="W28">
        <f>SUMIFS('Roads M&amp;R'!D38,'Rev. Sum.'!W4,'Roads M&amp;R'!A38,'Roads M&amp;R'!A8,'Rev. Sum.'!A28)</f>
        <v>50000</v>
      </c>
      <c r="AF28" s="415">
        <f>SUMIFS('Roads M&amp;R'!D39,'Rev. Sum.'!AF4,'Roads M&amp;R'!A39,'Roads M&amp;R'!A8,'Rev. Sum.'!A28)</f>
        <v>0</v>
      </c>
      <c r="BD28" s="406">
        <f t="shared" si="2"/>
        <v>816460</v>
      </c>
    </row>
    <row r="29" spans="1:56" x14ac:dyDescent="0.25">
      <c r="A29" s="424">
        <v>1016</v>
      </c>
      <c r="B29" s="424" t="s">
        <v>6263</v>
      </c>
      <c r="C29" s="415"/>
      <c r="AF29" s="415">
        <f>SUMIFS('Parks M&amp;R'!D33,'Rev. Sum.'!AF4,'Parks M&amp;R'!A33,'Parks M&amp;R'!A8,'Rev. Sum.'!A29)</f>
        <v>0</v>
      </c>
      <c r="BD29" s="406">
        <f t="shared" si="2"/>
        <v>0</v>
      </c>
    </row>
    <row r="30" spans="1:56" x14ac:dyDescent="0.25">
      <c r="A30" s="424">
        <v>1017</v>
      </c>
      <c r="B30" s="424" t="s">
        <v>6264</v>
      </c>
      <c r="C30" s="415">
        <f>SUMIFS('SWR Operation Costs'!D27,'Rev. Sum.'!C4,'SWR Operation Costs'!A27,'SWR Operation Costs'!A8,'Rev. Sum.'!A30)</f>
        <v>0</v>
      </c>
      <c r="AF30" s="415">
        <f>SUMIFS('SWR Operation Costs'!D30,'Rev. Sum.'!AF4,'SWR Operation Costs'!A30,'SWR Operation Costs'!A8,'Rev. Sum.'!A30)</f>
        <v>0</v>
      </c>
      <c r="AG30" s="415">
        <f>SUMIFS('SWR Operation Costs'!D28,'Rev. Sum.'!AG4,'SWR Operation Costs'!A28,'SWR Operation Costs'!A8,'Rev. Sum.'!A30)</f>
        <v>164000</v>
      </c>
      <c r="AH30" s="415">
        <f>SUMIFS('SWR Operation Costs'!D29,'Rev. Sum.'!AH4,'SWR Operation Costs'!A29,'SWR Operation Costs'!A8,'Rev. Sum.'!A30)</f>
        <v>907620</v>
      </c>
      <c r="BD30" s="406">
        <f t="shared" si="2"/>
        <v>1071620</v>
      </c>
    </row>
    <row r="31" spans="1:56" x14ac:dyDescent="0.25">
      <c r="A31" s="459" t="s">
        <v>6828</v>
      </c>
      <c r="B31" s="511" t="s">
        <v>6829</v>
      </c>
      <c r="C31" s="415"/>
      <c r="AF31" s="415"/>
      <c r="AG31" s="415"/>
      <c r="AH31" s="415">
        <f>-SUMIFS('Waste COFBS'!D11,'Rev. Sum.'!AH4,'Waste COFBS'!A11,'Waste COFBS'!A8,'Rev. Sum.'!A31)</f>
        <v>-687600</v>
      </c>
      <c r="BD31" s="406">
        <f t="shared" si="2"/>
        <v>-687600</v>
      </c>
    </row>
    <row r="32" spans="1:56" x14ac:dyDescent="0.25">
      <c r="A32" s="424">
        <v>1018</v>
      </c>
      <c r="B32" s="424" t="s">
        <v>6265</v>
      </c>
      <c r="C32" s="415"/>
      <c r="AH32" s="415">
        <f>SUMIFS('Solid Waste Disp. M&amp;R'!D34,'Rev. Sum.'!AH4,'Solid Waste Disp. M&amp;R'!A34,'Solid Waste Disp. M&amp;R'!A8,'Rev. Sum.'!A32)</f>
        <v>1095380</v>
      </c>
      <c r="BD32" s="406">
        <f t="shared" si="2"/>
        <v>1095380</v>
      </c>
    </row>
    <row r="33" spans="1:57" x14ac:dyDescent="0.25">
      <c r="A33" s="424">
        <v>1019</v>
      </c>
      <c r="B33" s="424" t="s">
        <v>6266</v>
      </c>
      <c r="C33" s="415">
        <f>SUMIFS('WWM Operation Costs'!D30,'Rev. Sum.'!C4,'WWM Operation Costs'!A30,'WWM Operation Costs'!A8,'Rev. Sum.'!A33)</f>
        <v>0</v>
      </c>
      <c r="AF33">
        <f>SUMIFS('WWM Operation Costs'!D30,'Rev. Sum.'!AF4,'WWM Operation Costs'!A30,'WWM Operation Costs'!A8,'Rev. Sum.'!A33)</f>
        <v>0</v>
      </c>
      <c r="AI33" s="415">
        <f>SUMIFS('WWM Operation Costs'!D27,'Rev. Sum.'!AI4,'WWM Operation Costs'!A27,'WWM Operation Costs'!A8,'Rev. Sum.'!A33)</f>
        <v>164000</v>
      </c>
      <c r="AJ33" s="415">
        <f>SUMIFS('WWM Operation Costs'!D28,'Rev. Sum.'!AJ4,'WWM Operation Costs'!A28,'WWM Operation Costs'!A8,'Rev. Sum.'!A33)</f>
        <v>1188300</v>
      </c>
      <c r="AK33" s="415">
        <f>SUMIFS('WWM Operation Costs'!D31,'Rev. Sum.'!AK4,'WWM Operation Costs'!A31,'WWM Operation Costs'!A8,'Rev. Sum.'!A33)</f>
        <v>13700</v>
      </c>
      <c r="AL33" s="415">
        <f>SUMIFS('WWM Operation Costs'!D29,'Rev. Sum.'!AL4,'WWM Operation Costs'!A29,'WWM Operation Costs'!A8,'Rev. Sum.'!A33)</f>
        <v>880000</v>
      </c>
      <c r="BD33" s="406">
        <f t="shared" si="2"/>
        <v>2246000</v>
      </c>
    </row>
    <row r="34" spans="1:57" x14ac:dyDescent="0.25">
      <c r="A34" s="459" t="s">
        <v>6830</v>
      </c>
      <c r="B34" s="511" t="s">
        <v>6831</v>
      </c>
      <c r="C34" s="415"/>
      <c r="AI34" s="415"/>
      <c r="AJ34" s="415">
        <f>-SUMIFS('WWM COFBS'!D11,'Rev. Sum.'!AJ4,'WWM COFBS'!A11,'WWM COFBS'!A8,'Rev. Sum.'!A34)</f>
        <v>-1124500</v>
      </c>
      <c r="AK34" s="415"/>
      <c r="AL34" s="415"/>
      <c r="BD34" s="406">
        <f t="shared" si="2"/>
        <v>-1124500</v>
      </c>
    </row>
    <row r="35" spans="1:57" x14ac:dyDescent="0.25">
      <c r="A35" s="424">
        <v>1020</v>
      </c>
      <c r="B35" s="424" t="s">
        <v>6267</v>
      </c>
      <c r="C35" s="415">
        <f>SUMIFS(' Waste Water Man. M&amp;R'!D39,'Rev. Sum.'!C4,' Waste Water Man. M&amp;R'!A39,' Waste Water Man. M&amp;R'!A8,'Rev. Sum.'!A35)</f>
        <v>0</v>
      </c>
      <c r="D35" s="415"/>
      <c r="AJ35" s="415">
        <f>SUMIFS(' Waste Water Man. M&amp;R'!D37,'Rev. Sum.'!AJ4,' Waste Water Man. M&amp;R'!A37,' Waste Water Man. M&amp;R'!A8,'Rev. Sum.'!A35)</f>
        <v>1528400</v>
      </c>
      <c r="AK35" s="415"/>
      <c r="BD35" s="406">
        <f t="shared" si="2"/>
        <v>1528400</v>
      </c>
    </row>
    <row r="36" spans="1:57" x14ac:dyDescent="0.25">
      <c r="A36" s="424">
        <v>1021</v>
      </c>
      <c r="B36" s="424" t="s">
        <v>6268</v>
      </c>
      <c r="C36" s="415"/>
      <c r="AN36" s="415">
        <f>SUMIFS('Water Operation Cost'!D40,'Rev. Sum.'!AN4,'Water Operation Cost'!A40,'Water Operation Cost'!A8,'Rev. Sum.'!A36)</f>
        <v>268000</v>
      </c>
      <c r="AO36" s="415">
        <f>SUMIFS('Water Operation Cost'!D42,'Rev. Sum.'!AO4,'Water Operation Cost'!A42,'Water Operation Cost'!A8,'Rev. Sum.'!A36)</f>
        <v>1659910</v>
      </c>
      <c r="AP36" s="415">
        <f>SUMIFS('Water Operation Cost'!D43,'Rev. Sum.'!AP4,'Water Operation Cost'!A43,'Water Operation Cost'!A8,'Rev. Sum.'!A36)</f>
        <v>1665000</v>
      </c>
      <c r="BD36" s="406">
        <f t="shared" si="2"/>
        <v>3592910</v>
      </c>
    </row>
    <row r="37" spans="1:57" x14ac:dyDescent="0.25">
      <c r="A37" s="459" t="s">
        <v>6832</v>
      </c>
      <c r="B37" s="511" t="s">
        <v>6834</v>
      </c>
      <c r="C37" s="415"/>
      <c r="AN37" s="415"/>
      <c r="AO37" s="415">
        <f>-SUMIFS('Water COFBS'!D11,'Rev. Sum.'!AO4,'Water COFBS'!A11,'Water COFBS'!A8,'Rev. Sum.'!A37)</f>
        <v>-697000</v>
      </c>
      <c r="AP37" s="415"/>
      <c r="BD37" s="406">
        <f t="shared" ref="BD37:BD38" si="3">SUM(C37:BC37)</f>
        <v>-697000</v>
      </c>
    </row>
    <row r="38" spans="1:57" x14ac:dyDescent="0.25">
      <c r="A38" s="459" t="s">
        <v>6833</v>
      </c>
      <c r="B38" s="511" t="s">
        <v>6835</v>
      </c>
      <c r="C38" s="415"/>
      <c r="AN38" s="415"/>
      <c r="AO38" s="415">
        <f>-597500-2500</f>
        <v>-600000</v>
      </c>
      <c r="AP38" s="415"/>
      <c r="BD38" s="406">
        <f t="shared" si="3"/>
        <v>-600000</v>
      </c>
    </row>
    <row r="39" spans="1:57" x14ac:dyDescent="0.25">
      <c r="A39" s="424">
        <v>1022</v>
      </c>
      <c r="B39" s="424" t="s">
        <v>6269</v>
      </c>
      <c r="C39" s="415">
        <f>SUMIFS('Water Dist. M&amp;R'!D39,'Rev. Sum.'!C4,'Water Dist. M&amp;R'!A39,'Water Dist. M&amp;R'!A8,'Rev. Sum.'!A39)</f>
        <v>0</v>
      </c>
      <c r="AF39">
        <f>SUMIFS('Water Dist. M&amp;R'!D39,'Rev. Sum.'!AF4,'Water Dist. M&amp;R'!A39,'Water Dist. M&amp;R'!A8,'Rev. Sum.'!A39)</f>
        <v>0</v>
      </c>
      <c r="AM39" s="415">
        <f>SUMIFS('Water Dist. M&amp;R'!D36,'Rev. Sum.'!AM4,'Water Dist. M&amp;R'!A36,'Water Dist. M&amp;R'!A8,'Rev. Sum.'!A39)</f>
        <v>50000</v>
      </c>
      <c r="AO39" s="415">
        <f>SUMIFS('Water Dist. M&amp;R'!D37,'Rev. Sum.'!AO4,'Water Dist. M&amp;R'!A37,'Water Dist. M&amp;R'!A8,'Rev. Sum.'!A39)</f>
        <v>1586890</v>
      </c>
      <c r="BD39" s="406">
        <f t="shared" ref="BD39:BD46" si="4">SUM(C39:BC39)</f>
        <v>1636890</v>
      </c>
    </row>
    <row r="40" spans="1:57" x14ac:dyDescent="0.25">
      <c r="A40" s="424">
        <v>1023</v>
      </c>
      <c r="B40" s="424" t="s">
        <v>6270</v>
      </c>
      <c r="C40" s="415">
        <f>SUMIFS('Elect. Operation Costs'!D56,'Rev. Sum.'!C4,'Elect. Operation Costs'!A56,'Elect. Operation Costs'!A8,'Rev. Sum.'!A40)</f>
        <v>0</v>
      </c>
      <c r="D40" s="415"/>
      <c r="AF40">
        <f>SUMIFS('Elect. Operation Costs'!D56,'Rev. Sum.'!AF4,'Elect. Operation Costs'!A56,'Elect. Operation Costs'!A8,'Rev. Sum.'!A40)</f>
        <v>0</v>
      </c>
      <c r="AQ40" s="415">
        <f>SUMIFS('Elect. Operation Costs'!D50,'Rev. Sum.'!AQ4,'Elect. Operation Costs'!A50,'Elect. Operation Costs'!A8,'Rev. Sum.'!A40)</f>
        <v>92000</v>
      </c>
      <c r="AT40" s="415">
        <f>SUMIFS('Elect. Operation Costs'!D53,'Rev. Sum.'!AT4,'Elect. Operation Costs'!A53,'Elect. Operation Costs'!A8,'Rev. Sum.'!A40)</f>
        <v>5720000</v>
      </c>
      <c r="AU40" s="415">
        <f>SUMIFS('Elect. Operation Costs'!D54,'Rev. Sum.'!AU4,'Elect. Operation Costs'!A54,'Elect. Operation Costs'!A8,'Rev. Sum.'!A40)</f>
        <v>5200000</v>
      </c>
      <c r="AV40" s="415">
        <f>SUMIFS('Elect. Operation Costs'!D55,'Rev. Sum.'!AV4,'Elect. Operation Costs'!A55,'Elect. Operation Costs'!A8,'Rev. Sum.'!A40)</f>
        <v>1985200</v>
      </c>
      <c r="AW40" s="415"/>
      <c r="AX40" s="415"/>
      <c r="AY40" s="415"/>
      <c r="AZ40" s="415"/>
      <c r="BA40" s="415"/>
      <c r="BB40" s="415"/>
      <c r="BD40" s="406">
        <f t="shared" si="4"/>
        <v>12997200</v>
      </c>
    </row>
    <row r="41" spans="1:57" x14ac:dyDescent="0.25">
      <c r="A41" s="459" t="s">
        <v>6836</v>
      </c>
      <c r="B41" s="511" t="s">
        <v>6837</v>
      </c>
      <c r="C41" s="415"/>
      <c r="D41" s="415"/>
      <c r="AQ41" s="415"/>
      <c r="AT41" s="415"/>
      <c r="AU41" s="415">
        <f>-SUMIFS('Elect COFBS'!D11,'Rev. Sum.'!AU4,'Elect COFBS'!A11,'Elect COFBS'!A8,'Rev. Sum.'!A41)</f>
        <v>-491100</v>
      </c>
      <c r="AV41" s="415"/>
      <c r="AW41" s="415"/>
      <c r="AX41" s="415"/>
      <c r="AY41" s="415"/>
      <c r="AZ41" s="415"/>
      <c r="BA41" s="415"/>
      <c r="BB41" s="415"/>
      <c r="BD41" s="406">
        <f t="shared" si="4"/>
        <v>-491100</v>
      </c>
    </row>
    <row r="42" spans="1:57" x14ac:dyDescent="0.25">
      <c r="A42" s="424">
        <v>1024</v>
      </c>
      <c r="B42" s="424" t="s">
        <v>6271</v>
      </c>
      <c r="AR42" s="415">
        <f>SUMIFS('Elect. M&amp;R'!D38,'Rev. Sum.'!AR4,'Elect. M&amp;R'!A38,'Elect. M&amp;R'!A8,'Rev. Sum.'!A42)</f>
        <v>100000</v>
      </c>
      <c r="AS42" s="415">
        <f>SUMIFS('Elect. M&amp;R'!D39,'Rev. Sum.'!AS4,'Elect. M&amp;R'!A39,'Elect. M&amp;R'!A8,'Rev. Sum.'!A42)</f>
        <v>12000</v>
      </c>
      <c r="AV42" s="415">
        <f>SUMIFS('Elect. M&amp;R'!D42,'Rev. Sum.'!AV4,'Elect. M&amp;R'!A42,'Elect. M&amp;R'!A8,'Rev. Sum.'!A42)</f>
        <v>914800</v>
      </c>
      <c r="AW42" s="415"/>
      <c r="AX42" s="415"/>
      <c r="AY42" s="415"/>
      <c r="AZ42" s="415"/>
      <c r="BA42" s="415"/>
      <c r="BB42" s="415"/>
      <c r="BD42" s="406">
        <f t="shared" si="4"/>
        <v>1026800</v>
      </c>
    </row>
    <row r="43" spans="1:57" x14ac:dyDescent="0.25">
      <c r="A43" s="424">
        <v>1025</v>
      </c>
      <c r="B43" s="424" t="s">
        <v>6272</v>
      </c>
      <c r="AF43" s="415">
        <f>SUMIFS('Non Infras. Buildings M&amp;R'!D22,'Rev. Sum.'!AF4,'Non Infras. Buildings M&amp;R'!A22,'Non Infras. Buildings M&amp;R'!A8,'Rev. Sum.'!A43)</f>
        <v>0</v>
      </c>
      <c r="BD43" s="406">
        <f t="shared" si="4"/>
        <v>0</v>
      </c>
    </row>
    <row r="44" spans="1:57" x14ac:dyDescent="0.25">
      <c r="A44" s="424">
        <v>1026</v>
      </c>
      <c r="B44" s="424" t="s">
        <v>6273</v>
      </c>
      <c r="AF44" s="415">
        <f>SUMIFS('Transport Fleet M&amp;R'!D18,'Rev. Sum.'!AF4,'Transport Fleet M&amp;R'!A18,'Transport Fleet M&amp;R'!A8,'Rev. Sum.'!A44)</f>
        <v>0</v>
      </c>
      <c r="BD44" s="406">
        <f t="shared" si="4"/>
        <v>0</v>
      </c>
    </row>
    <row r="45" spans="1:57" x14ac:dyDescent="0.25">
      <c r="A45" s="424">
        <v>1027</v>
      </c>
      <c r="B45" s="424" t="s">
        <v>6274</v>
      </c>
      <c r="AF45" s="415">
        <f>SUMIFS('Other assets M&amp;R'!D16,'Rev. Sum.'!AF4,'Other assets M&amp;R'!A16,'Other assets M&amp;R'!A8,'Rev. Sum.'!A45)</f>
        <v>0</v>
      </c>
      <c r="BD45" s="406">
        <f t="shared" si="4"/>
        <v>0</v>
      </c>
    </row>
    <row r="46" spans="1:57" x14ac:dyDescent="0.25">
      <c r="A46" s="511">
        <v>1028</v>
      </c>
      <c r="B46" s="511" t="s">
        <v>870</v>
      </c>
      <c r="AF46" s="415"/>
      <c r="AX46" s="415">
        <f>SUMIFS('Hsg. Project'!D18,'Rev. Sum.'!AX4,'Hsg. Project'!A18,'Hsg. Project'!A8,'Rev. Sum.'!A46)</f>
        <v>10739000</v>
      </c>
      <c r="AY46" s="415"/>
      <c r="AZ46" s="415"/>
      <c r="BA46" s="415"/>
      <c r="BB46" s="415"/>
      <c r="BD46" s="406">
        <f t="shared" si="4"/>
        <v>10739000</v>
      </c>
    </row>
    <row r="47" spans="1:57" ht="15.75" thickBot="1" x14ac:dyDescent="0.3">
      <c r="C47" s="461">
        <f>SUM(C5:C45)</f>
        <v>17652000</v>
      </c>
      <c r="D47" s="461">
        <f>SUM(D5:D45)</f>
        <v>2100000</v>
      </c>
      <c r="E47" s="461">
        <f t="shared" ref="E47:BC47" si="5">SUM(E5:E45)</f>
        <v>1700000</v>
      </c>
      <c r="F47" s="461">
        <f t="shared" si="5"/>
        <v>2000</v>
      </c>
      <c r="G47" s="461">
        <f t="shared" si="5"/>
        <v>60000</v>
      </c>
      <c r="H47" s="461">
        <f t="shared" si="5"/>
        <v>60000</v>
      </c>
      <c r="I47" s="461">
        <f t="shared" si="5"/>
        <v>300</v>
      </c>
      <c r="J47" s="461">
        <f t="shared" si="5"/>
        <v>30000</v>
      </c>
      <c r="K47" s="461">
        <f t="shared" si="5"/>
        <v>100000</v>
      </c>
      <c r="L47" s="461">
        <f t="shared" si="5"/>
        <v>107500</v>
      </c>
      <c r="M47" s="461">
        <f t="shared" si="5"/>
        <v>40000</v>
      </c>
      <c r="N47" s="461">
        <f t="shared" si="5"/>
        <v>140000</v>
      </c>
      <c r="O47" s="461">
        <f t="shared" si="5"/>
        <v>9000</v>
      </c>
      <c r="P47" s="461">
        <f t="shared" si="5"/>
        <v>1450000</v>
      </c>
      <c r="Q47" s="461">
        <f t="shared" si="5"/>
        <v>80000</v>
      </c>
      <c r="R47" s="461">
        <f t="shared" si="5"/>
        <v>980000</v>
      </c>
      <c r="S47" s="461">
        <f t="shared" si="5"/>
        <v>11000</v>
      </c>
      <c r="T47" s="461">
        <f t="shared" si="5"/>
        <v>1502000</v>
      </c>
      <c r="U47" s="461">
        <f t="shared" si="5"/>
        <v>2500</v>
      </c>
      <c r="V47" s="461">
        <f t="shared" si="5"/>
        <v>74000</v>
      </c>
      <c r="W47" s="461">
        <f t="shared" si="5"/>
        <v>50000</v>
      </c>
      <c r="X47" s="461">
        <f t="shared" si="5"/>
        <v>10000</v>
      </c>
      <c r="Y47" s="461">
        <f t="shared" si="5"/>
        <v>4000000</v>
      </c>
      <c r="Z47" s="461">
        <f t="shared" si="5"/>
        <v>92000</v>
      </c>
      <c r="AA47" s="461">
        <f t="shared" si="5"/>
        <v>742270</v>
      </c>
      <c r="AB47" s="461">
        <f t="shared" si="5"/>
        <v>2376880</v>
      </c>
      <c r="AC47" s="461">
        <f t="shared" si="5"/>
        <v>388650</v>
      </c>
      <c r="AD47" s="461">
        <f t="shared" si="5"/>
        <v>148500</v>
      </c>
      <c r="AE47" s="461">
        <f t="shared" si="5"/>
        <v>23700</v>
      </c>
      <c r="AF47" s="461">
        <f t="shared" si="5"/>
        <v>-620000</v>
      </c>
      <c r="AG47" s="461">
        <f t="shared" si="5"/>
        <v>164000</v>
      </c>
      <c r="AH47" s="461">
        <f t="shared" si="5"/>
        <v>1315400</v>
      </c>
      <c r="AI47" s="461">
        <f t="shared" si="5"/>
        <v>164000</v>
      </c>
      <c r="AJ47" s="461">
        <f t="shared" si="5"/>
        <v>1592200</v>
      </c>
      <c r="AK47" s="461">
        <f t="shared" si="5"/>
        <v>13700</v>
      </c>
      <c r="AL47" s="461">
        <f t="shared" si="5"/>
        <v>880000</v>
      </c>
      <c r="AM47" s="461">
        <f t="shared" si="5"/>
        <v>50000</v>
      </c>
      <c r="AN47" s="461">
        <f t="shared" si="5"/>
        <v>268000</v>
      </c>
      <c r="AO47" s="461">
        <f t="shared" si="5"/>
        <v>1949800</v>
      </c>
      <c r="AP47" s="461">
        <f t="shared" si="5"/>
        <v>1665000</v>
      </c>
      <c r="AQ47" s="461">
        <f t="shared" si="5"/>
        <v>92000</v>
      </c>
      <c r="AR47" s="461">
        <f t="shared" si="5"/>
        <v>100000</v>
      </c>
      <c r="AS47" s="461">
        <f t="shared" si="5"/>
        <v>12000</v>
      </c>
      <c r="AT47" s="461">
        <f t="shared" si="5"/>
        <v>5720000</v>
      </c>
      <c r="AU47" s="461">
        <f t="shared" si="5"/>
        <v>4708900</v>
      </c>
      <c r="AV47" s="461">
        <f t="shared" si="5"/>
        <v>2900000</v>
      </c>
      <c r="AW47" s="461">
        <f>SUM(AW5:AW43)</f>
        <v>1000000</v>
      </c>
      <c r="AX47" s="461">
        <f>SUM(AX5:AX46)</f>
        <v>10739000</v>
      </c>
      <c r="AY47" s="461">
        <f t="shared" ref="AY47:BB47" si="6">SUM(AY5:AY46)</f>
        <v>240000</v>
      </c>
      <c r="AZ47" s="461">
        <f t="shared" si="6"/>
        <v>0</v>
      </c>
      <c r="BA47" s="461">
        <f t="shared" si="6"/>
        <v>10000</v>
      </c>
      <c r="BB47" s="461">
        <f t="shared" si="6"/>
        <v>1000000</v>
      </c>
      <c r="BC47" s="461">
        <f t="shared" si="5"/>
        <v>200000</v>
      </c>
      <c r="BD47" s="461">
        <f>SUM(BD5:BD46)</f>
        <v>68096300</v>
      </c>
    </row>
    <row r="48" spans="1:57" ht="16.5" thickTop="1" x14ac:dyDescent="0.25">
      <c r="C48" s="407"/>
      <c r="D48" s="407"/>
      <c r="E48" s="407"/>
      <c r="F48" s="407"/>
      <c r="G48" s="407"/>
      <c r="H48" s="407"/>
      <c r="I48" s="407"/>
      <c r="J48" s="407"/>
      <c r="K48" s="407"/>
      <c r="L48" s="407"/>
      <c r="M48" s="407"/>
      <c r="N48" s="407"/>
      <c r="O48" s="407"/>
      <c r="P48" s="407"/>
      <c r="Q48" s="407"/>
      <c r="R48" s="407"/>
      <c r="S48" s="407"/>
      <c r="T48" s="407"/>
      <c r="U48" s="407"/>
      <c r="V48" s="407"/>
      <c r="W48" s="407"/>
      <c r="X48" s="407"/>
      <c r="Y48" s="407"/>
      <c r="Z48" s="407"/>
      <c r="AA48" s="407"/>
      <c r="AB48" s="407"/>
      <c r="AC48" s="407"/>
      <c r="AD48" s="407"/>
      <c r="AE48" s="407"/>
      <c r="AF48" s="554"/>
      <c r="AG48" s="407"/>
      <c r="AH48" s="407"/>
      <c r="AI48" s="407"/>
      <c r="AJ48" s="407"/>
      <c r="AK48" s="407"/>
      <c r="AL48" s="407"/>
      <c r="AM48" s="407"/>
      <c r="AN48" s="407"/>
      <c r="AO48" s="407"/>
      <c r="AP48" s="407"/>
      <c r="AQ48" s="407"/>
      <c r="AR48" s="407"/>
      <c r="AS48" s="407"/>
      <c r="AT48" s="407"/>
      <c r="AU48" s="407"/>
      <c r="AV48" s="407"/>
      <c r="AW48" s="407"/>
      <c r="AX48" s="407"/>
      <c r="AY48" s="407"/>
      <c r="AZ48" s="407"/>
      <c r="BA48" s="407"/>
      <c r="BB48" s="407"/>
      <c r="BC48" s="407"/>
      <c r="BD48" s="584"/>
      <c r="BE48" s="407"/>
    </row>
    <row r="49" spans="3:57" ht="15.75" x14ac:dyDescent="0.25">
      <c r="C49" s="585"/>
      <c r="D49" s="586"/>
      <c r="E49" s="587"/>
      <c r="F49" s="587"/>
      <c r="G49" s="587"/>
      <c r="H49" s="587"/>
      <c r="I49" s="587"/>
      <c r="J49" s="587"/>
      <c r="K49" s="587"/>
      <c r="L49" s="587"/>
      <c r="M49" s="587"/>
      <c r="N49" s="587"/>
      <c r="O49" s="587"/>
      <c r="P49" s="587"/>
      <c r="Q49" s="587"/>
      <c r="R49" s="587"/>
      <c r="S49" s="587"/>
      <c r="T49" s="585"/>
      <c r="U49" s="585"/>
      <c r="V49" s="587"/>
      <c r="W49" s="587"/>
      <c r="X49" s="587"/>
      <c r="Y49" s="587"/>
      <c r="Z49" s="587"/>
      <c r="AA49" s="587"/>
      <c r="AB49" s="587"/>
      <c r="AC49" s="588"/>
      <c r="AD49" s="587"/>
      <c r="AE49" s="587"/>
      <c r="AF49" s="585"/>
      <c r="AG49" s="587"/>
      <c r="AH49" s="585"/>
      <c r="AI49" s="587"/>
      <c r="AJ49" s="407"/>
      <c r="AK49" s="585"/>
      <c r="AL49" s="587"/>
      <c r="AM49" s="587"/>
      <c r="AN49" s="587"/>
      <c r="AO49" s="585"/>
      <c r="AP49" s="587"/>
      <c r="AQ49" s="587"/>
      <c r="AR49" s="587"/>
      <c r="AS49" s="587"/>
      <c r="AT49" s="587"/>
      <c r="AU49" s="588"/>
      <c r="AV49" s="587"/>
      <c r="AW49" s="587"/>
      <c r="AX49" s="584"/>
      <c r="AY49" s="584"/>
      <c r="AZ49" s="584"/>
      <c r="BA49" s="584"/>
      <c r="BB49" s="584"/>
      <c r="BC49" s="585"/>
      <c r="BD49" s="585"/>
      <c r="BE49" s="585"/>
    </row>
    <row r="50" spans="3:57" x14ac:dyDescent="0.25">
      <c r="C50" s="587"/>
      <c r="D50" s="587"/>
      <c r="E50" s="587"/>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5"/>
      <c r="AV50" s="587"/>
      <c r="AW50" s="587"/>
      <c r="AX50" s="585"/>
      <c r="AY50" s="585"/>
      <c r="AZ50" s="585"/>
      <c r="BA50" s="585"/>
      <c r="BB50" s="585"/>
      <c r="BC50" s="584"/>
      <c r="BD50" s="584"/>
      <c r="BE50" s="587"/>
    </row>
    <row r="51" spans="3:57" x14ac:dyDescent="0.25">
      <c r="C51" s="585"/>
      <c r="D51" s="587"/>
      <c r="E51" s="587"/>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4"/>
      <c r="BA51" s="589"/>
      <c r="BB51" s="585"/>
      <c r="BC51" s="584"/>
      <c r="BD51" s="585"/>
      <c r="BE51" s="587"/>
    </row>
    <row r="52" spans="3:57" x14ac:dyDescent="0.25">
      <c r="C52" s="587"/>
      <c r="D52" s="587"/>
      <c r="E52" s="587"/>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5"/>
      <c r="AK52" s="585"/>
      <c r="AL52" s="587"/>
      <c r="AM52" s="587"/>
      <c r="AN52" s="587"/>
      <c r="AO52" s="587"/>
      <c r="AP52" s="587"/>
      <c r="AQ52" s="587"/>
      <c r="AR52" s="587"/>
      <c r="AS52" s="587"/>
      <c r="AT52" s="587"/>
      <c r="AU52" s="587"/>
      <c r="AV52" s="587"/>
      <c r="AW52" s="587"/>
      <c r="AX52" s="587"/>
      <c r="AY52" s="587"/>
      <c r="AZ52" s="585"/>
      <c r="BA52" s="585"/>
      <c r="BB52" s="585"/>
      <c r="BC52" s="585"/>
      <c r="BD52" s="585"/>
      <c r="BE52" s="587"/>
    </row>
    <row r="53" spans="3:57" x14ac:dyDescent="0.25">
      <c r="C53" s="587"/>
      <c r="D53" s="587"/>
      <c r="E53" s="587"/>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5"/>
      <c r="BA53" s="585"/>
      <c r="BB53" s="585"/>
      <c r="BC53" s="585"/>
      <c r="BD53" s="584"/>
      <c r="BE53" s="587"/>
    </row>
    <row r="54" spans="3:57" x14ac:dyDescent="0.25">
      <c r="BC54" s="406"/>
      <c r="BD54" s="512"/>
    </row>
    <row r="55" spans="3:57" x14ac:dyDescent="0.25">
      <c r="BD55" s="424"/>
    </row>
    <row r="56" spans="3:57" x14ac:dyDescent="0.25">
      <c r="BD56" s="424"/>
    </row>
    <row r="57" spans="3:57" x14ac:dyDescent="0.25">
      <c r="BD57" s="424"/>
    </row>
    <row r="58" spans="3:57" x14ac:dyDescent="0.25">
      <c r="BD58" s="513"/>
    </row>
    <row r="59" spans="3:57" x14ac:dyDescent="0.25">
      <c r="BD59" s="424"/>
    </row>
  </sheetData>
  <mergeCells count="2">
    <mergeCell ref="B1:AG1"/>
    <mergeCell ref="B2:AG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XFD51"/>
  <sheetViews>
    <sheetView workbookViewId="0">
      <selection activeCell="A7" sqref="A7"/>
    </sheetView>
  </sheetViews>
  <sheetFormatPr defaultRowHeight="15" x14ac:dyDescent="0.25"/>
  <cols>
    <col min="1" max="1" width="107.85546875" customWidth="1"/>
    <col min="2" max="2" width="32.7109375" customWidth="1"/>
    <col min="3" max="3" width="36" customWidth="1"/>
    <col min="4" max="5" width="14" customWidth="1"/>
    <col min="6" max="6" width="13.28515625" customWidth="1"/>
  </cols>
  <sheetData>
    <row r="1" spans="1:16384" ht="21" x14ac:dyDescent="0.35">
      <c r="A1" s="681" t="s">
        <v>5780</v>
      </c>
      <c r="B1" s="681"/>
      <c r="C1" s="681"/>
      <c r="D1" s="681"/>
      <c r="E1" s="681"/>
      <c r="F1" s="681"/>
      <c r="G1" s="393"/>
      <c r="H1" s="393"/>
    </row>
    <row r="2" spans="1:16384" ht="18.75" x14ac:dyDescent="0.3">
      <c r="A2" s="317" t="s">
        <v>6541</v>
      </c>
      <c r="B2" s="280" t="s">
        <v>6341</v>
      </c>
      <c r="C2" s="280" t="s">
        <v>6342</v>
      </c>
      <c r="D2" s="481"/>
      <c r="E2" s="482"/>
      <c r="F2" s="482"/>
      <c r="G2" s="394"/>
      <c r="H2" s="394"/>
    </row>
    <row r="3" spans="1:16384" ht="18.75" x14ac:dyDescent="0.3">
      <c r="A3" s="317" t="s">
        <v>6542</v>
      </c>
      <c r="B3" s="280" t="s">
        <v>6343</v>
      </c>
      <c r="C3" s="280" t="s">
        <v>772</v>
      </c>
      <c r="D3" s="481"/>
      <c r="E3" s="482"/>
      <c r="F3" s="482"/>
      <c r="G3" s="394"/>
      <c r="H3" s="394"/>
    </row>
    <row r="4" spans="1:16384" ht="18.75" x14ac:dyDescent="0.3">
      <c r="A4" s="317" t="s">
        <v>6561</v>
      </c>
      <c r="B4" s="280" t="s">
        <v>6426</v>
      </c>
      <c r="C4" s="280" t="s">
        <v>931</v>
      </c>
      <c r="D4" s="481"/>
      <c r="E4" s="482"/>
      <c r="F4" s="482"/>
      <c r="G4" s="394"/>
      <c r="H4" s="394"/>
    </row>
    <row r="5" spans="1:16384" ht="18.75" x14ac:dyDescent="0.3">
      <c r="A5" s="317" t="s">
        <v>6346</v>
      </c>
      <c r="B5" s="280" t="s">
        <v>6347</v>
      </c>
      <c r="C5" s="280" t="s">
        <v>6348</v>
      </c>
      <c r="D5" s="481"/>
      <c r="E5" s="482"/>
      <c r="F5" s="482"/>
      <c r="G5" s="394"/>
      <c r="H5" s="394"/>
    </row>
    <row r="6" spans="1:16384" ht="18.75" x14ac:dyDescent="0.3">
      <c r="A6" s="317" t="s">
        <v>6608</v>
      </c>
      <c r="B6" s="280"/>
      <c r="C6" s="280"/>
      <c r="D6" s="481"/>
      <c r="E6" s="482"/>
      <c r="F6" s="482"/>
      <c r="G6" s="394"/>
      <c r="H6" s="394"/>
    </row>
    <row r="7" spans="1:16384" ht="18.75" x14ac:dyDescent="0.3">
      <c r="A7" s="317" t="s">
        <v>6609</v>
      </c>
      <c r="B7" s="280" t="s">
        <v>6610</v>
      </c>
      <c r="C7" s="280" t="s">
        <v>4367</v>
      </c>
      <c r="D7" s="481"/>
      <c r="E7" s="482"/>
      <c r="F7" s="482"/>
      <c r="G7" s="394"/>
      <c r="H7" s="394"/>
    </row>
    <row r="8" spans="1:16384" ht="19.5" thickBot="1" x14ac:dyDescent="0.35">
      <c r="A8" s="300">
        <v>1001</v>
      </c>
      <c r="B8" s="265"/>
      <c r="C8" s="265"/>
      <c r="D8" s="265"/>
      <c r="E8" s="265"/>
      <c r="F8" s="265"/>
      <c r="G8" s="265"/>
      <c r="H8" s="265"/>
    </row>
    <row r="9" spans="1:16384" s="273" customFormat="1" ht="15" customHeight="1" x14ac:dyDescent="0.3">
      <c r="A9" s="326" t="s">
        <v>6290</v>
      </c>
      <c r="B9" s="327" t="s">
        <v>6289</v>
      </c>
      <c r="C9" s="328" t="s">
        <v>653</v>
      </c>
      <c r="D9" s="328" t="s">
        <v>6241</v>
      </c>
      <c r="E9" s="328" t="s">
        <v>6308</v>
      </c>
      <c r="F9" s="405" t="s">
        <v>6319</v>
      </c>
      <c r="G9" s="272"/>
      <c r="H9" s="272"/>
    </row>
    <row r="10" spans="1:16384" ht="15" customHeight="1" x14ac:dyDescent="0.3">
      <c r="A10" s="470" t="s">
        <v>6606</v>
      </c>
      <c r="B10" s="311"/>
      <c r="C10" s="311"/>
      <c r="D10" s="311"/>
      <c r="E10" s="311"/>
      <c r="F10" s="329"/>
      <c r="G10" s="265"/>
      <c r="H10" s="265"/>
    </row>
    <row r="11" spans="1:16384" ht="15" customHeight="1" thickBot="1" x14ac:dyDescent="0.35">
      <c r="A11" s="330" t="s">
        <v>418</v>
      </c>
      <c r="B11" s="308" t="s">
        <v>6320</v>
      </c>
      <c r="C11" s="312" t="s">
        <v>1218</v>
      </c>
      <c r="D11" s="320">
        <f>SUM(D12:D14)</f>
        <v>1130450</v>
      </c>
      <c r="E11" s="320">
        <f t="shared" ref="E11:F11" si="0">SUM(E12:E14)</f>
        <v>1209583.5</v>
      </c>
      <c r="F11" s="320">
        <f t="shared" si="0"/>
        <v>1294262.345</v>
      </c>
      <c r="G11" s="265"/>
      <c r="H11" s="265"/>
    </row>
    <row r="12" spans="1:16384" ht="15" customHeight="1" thickTop="1" x14ac:dyDescent="0.3">
      <c r="A12" s="332" t="s">
        <v>139</v>
      </c>
      <c r="B12" s="312" t="s">
        <v>5876</v>
      </c>
      <c r="C12" s="308" t="s">
        <v>1270</v>
      </c>
      <c r="D12" s="314">
        <v>650000</v>
      </c>
      <c r="E12" s="313">
        <f>D12+(D12*7/100)</f>
        <v>695500</v>
      </c>
      <c r="F12" s="447">
        <f>E12+(E12*7/100)+5</f>
        <v>744190</v>
      </c>
      <c r="G12" s="265"/>
      <c r="H12" s="265"/>
    </row>
    <row r="13" spans="1:16384" s="268" customFormat="1" ht="15" customHeight="1" x14ac:dyDescent="0.25">
      <c r="A13" s="333" t="s">
        <v>211</v>
      </c>
      <c r="B13" s="266" t="s">
        <v>5878</v>
      </c>
      <c r="C13" s="308" t="s">
        <v>1397</v>
      </c>
      <c r="D13" s="315">
        <v>100000</v>
      </c>
      <c r="E13" s="313">
        <f t="shared" ref="E13" si="1">D13+(D13*7/100)</f>
        <v>107000</v>
      </c>
      <c r="F13" s="447">
        <f>E13+(E13*7/100)</f>
        <v>114490</v>
      </c>
      <c r="G13" s="267"/>
      <c r="H13" s="267"/>
      <c r="I13" s="267"/>
      <c r="J13" s="267"/>
      <c r="K13" s="267"/>
      <c r="L13" s="267"/>
      <c r="M13" s="267"/>
      <c r="N13" s="267"/>
      <c r="O13" s="267"/>
      <c r="P13" s="267"/>
      <c r="Q13" s="267"/>
      <c r="R13" s="267"/>
      <c r="S13" s="267"/>
      <c r="T13" s="267"/>
      <c r="U13" s="267"/>
      <c r="V13" s="267"/>
      <c r="W13" s="267"/>
      <c r="X13" s="267"/>
      <c r="Y13" s="267"/>
      <c r="Z13" s="269"/>
      <c r="AA13" s="266"/>
      <c r="AB13" s="266"/>
      <c r="AC13" s="266"/>
      <c r="AD13" s="266"/>
      <c r="AE13" s="266"/>
      <c r="AF13" s="266"/>
      <c r="AG13" s="266"/>
      <c r="AH13" s="266"/>
      <c r="AI13" s="266"/>
      <c r="AJ13" s="266"/>
      <c r="AK13" s="266"/>
      <c r="AL13" s="266"/>
      <c r="AM13" s="266"/>
      <c r="AN13" s="266"/>
      <c r="AO13" s="266"/>
      <c r="AP13" s="266"/>
      <c r="AQ13" s="266"/>
      <c r="AR13" s="266"/>
      <c r="AS13" s="266"/>
      <c r="AT13" s="266"/>
      <c r="AU13" s="266"/>
      <c r="AV13" s="266"/>
      <c r="AW13" s="266"/>
      <c r="AX13" s="266"/>
      <c r="AY13" s="266"/>
      <c r="AZ13" s="266"/>
      <c r="BA13" s="266"/>
      <c r="BB13" s="266"/>
      <c r="BC13" s="266"/>
      <c r="BD13" s="266"/>
      <c r="BE13" s="266"/>
      <c r="BF13" s="266"/>
      <c r="BG13" s="266"/>
      <c r="BH13" s="266"/>
      <c r="BI13" s="266"/>
      <c r="BJ13" s="266"/>
      <c r="BK13" s="266"/>
      <c r="BL13" s="266"/>
      <c r="BM13" s="266"/>
      <c r="BN13" s="266"/>
      <c r="BO13" s="266"/>
      <c r="BP13" s="266"/>
      <c r="BQ13" s="266"/>
      <c r="BR13" s="266"/>
      <c r="BS13" s="266"/>
      <c r="BT13" s="266"/>
      <c r="BU13" s="266"/>
      <c r="BV13" s="266"/>
      <c r="BW13" s="266"/>
      <c r="BX13" s="266"/>
      <c r="BY13" s="266"/>
      <c r="BZ13" s="266"/>
      <c r="CA13" s="266"/>
      <c r="CB13" s="266"/>
      <c r="CC13" s="266"/>
      <c r="CD13" s="266"/>
      <c r="CE13" s="266"/>
      <c r="CF13" s="266"/>
      <c r="CG13" s="266"/>
      <c r="CH13" s="266"/>
      <c r="CI13" s="266"/>
      <c r="CJ13" s="266"/>
      <c r="CK13" s="266"/>
      <c r="CL13" s="266"/>
      <c r="CM13" s="266"/>
      <c r="CN13" s="266"/>
      <c r="CO13" s="266"/>
      <c r="CP13" s="266"/>
      <c r="CQ13" s="266"/>
      <c r="CR13" s="266"/>
      <c r="CS13" s="266"/>
      <c r="CT13" s="266"/>
      <c r="CU13" s="266"/>
      <c r="CV13" s="266"/>
      <c r="CW13" s="266"/>
      <c r="CX13" s="266"/>
      <c r="CY13" s="266"/>
      <c r="CZ13" s="266"/>
      <c r="DA13" s="266"/>
      <c r="DB13" s="266"/>
      <c r="DC13" s="266"/>
      <c r="DD13" s="266"/>
      <c r="DE13" s="266"/>
      <c r="DF13" s="266"/>
      <c r="DG13" s="266"/>
      <c r="DH13" s="266"/>
      <c r="DI13" s="266"/>
      <c r="DJ13" s="266"/>
      <c r="DK13" s="266"/>
      <c r="DL13" s="266"/>
      <c r="DM13" s="266"/>
      <c r="DN13" s="266"/>
      <c r="DO13" s="266"/>
      <c r="DP13" s="266"/>
      <c r="DQ13" s="266"/>
      <c r="DR13" s="266"/>
      <c r="DS13" s="266"/>
      <c r="DT13" s="266"/>
      <c r="DU13" s="266"/>
      <c r="DV13" s="266"/>
      <c r="DW13" s="266"/>
      <c r="DX13" s="266"/>
      <c r="DY13" s="266"/>
      <c r="DZ13" s="266"/>
      <c r="EA13" s="266"/>
      <c r="EB13" s="266"/>
      <c r="EC13" s="266"/>
      <c r="ED13" s="266"/>
      <c r="EE13" s="266"/>
      <c r="EF13" s="266"/>
      <c r="EG13" s="266"/>
      <c r="EH13" s="266"/>
      <c r="EI13" s="266"/>
      <c r="EJ13" s="266"/>
      <c r="EK13" s="266"/>
      <c r="EL13" s="266"/>
      <c r="EM13" s="266"/>
      <c r="EN13" s="266"/>
      <c r="EO13" s="266"/>
      <c r="EP13" s="266"/>
      <c r="EQ13" s="266"/>
      <c r="ER13" s="266"/>
      <c r="ES13" s="266"/>
      <c r="ET13" s="266"/>
      <c r="EU13" s="266"/>
      <c r="EV13" s="266"/>
      <c r="EW13" s="266"/>
      <c r="EX13" s="266"/>
      <c r="EY13" s="266"/>
      <c r="EZ13" s="266"/>
      <c r="FA13" s="266"/>
      <c r="FB13" s="266"/>
      <c r="FC13" s="266"/>
      <c r="FD13" s="266"/>
      <c r="FE13" s="266"/>
      <c r="FF13" s="266"/>
      <c r="FG13" s="266"/>
      <c r="FH13" s="266"/>
      <c r="FI13" s="266"/>
      <c r="FJ13" s="266"/>
      <c r="FK13" s="266"/>
      <c r="FL13" s="266"/>
      <c r="FM13" s="266"/>
      <c r="FN13" s="266"/>
      <c r="FO13" s="266"/>
      <c r="FP13" s="266"/>
      <c r="FQ13" s="266"/>
      <c r="FR13" s="266"/>
      <c r="FS13" s="266"/>
      <c r="FT13" s="266"/>
      <c r="FU13" s="266"/>
      <c r="FV13" s="266"/>
      <c r="FW13" s="266"/>
      <c r="FX13" s="266"/>
      <c r="FY13" s="266"/>
      <c r="FZ13" s="266"/>
      <c r="GA13" s="266"/>
      <c r="GB13" s="266"/>
      <c r="GC13" s="266"/>
      <c r="GD13" s="266"/>
      <c r="GE13" s="266"/>
      <c r="GF13" s="266"/>
      <c r="GG13" s="266"/>
      <c r="GH13" s="266"/>
      <c r="GI13" s="266"/>
      <c r="GJ13" s="266"/>
      <c r="GK13" s="266"/>
      <c r="GL13" s="266"/>
      <c r="GM13" s="266"/>
      <c r="GN13" s="266"/>
      <c r="GO13" s="266"/>
      <c r="GP13" s="266"/>
      <c r="GQ13" s="266"/>
      <c r="GR13" s="266"/>
      <c r="GS13" s="266"/>
      <c r="GT13" s="266"/>
      <c r="GU13" s="266"/>
      <c r="GV13" s="266"/>
      <c r="GW13" s="266"/>
      <c r="GX13" s="266"/>
      <c r="GY13" s="266"/>
      <c r="GZ13" s="266"/>
      <c r="HA13" s="266"/>
      <c r="HB13" s="266"/>
      <c r="HC13" s="266"/>
      <c r="HD13" s="266"/>
      <c r="HE13" s="266"/>
      <c r="HF13" s="266"/>
      <c r="HG13" s="266"/>
      <c r="HH13" s="266"/>
      <c r="HI13" s="266"/>
      <c r="HJ13" s="266"/>
      <c r="HK13" s="266"/>
      <c r="HL13" s="266"/>
      <c r="HM13" s="266"/>
      <c r="HN13" s="266"/>
      <c r="HO13" s="266"/>
      <c r="HP13" s="266"/>
      <c r="HQ13" s="266"/>
      <c r="HR13" s="266"/>
      <c r="HS13" s="266"/>
      <c r="HT13" s="266"/>
      <c r="HU13" s="266"/>
      <c r="HV13" s="266"/>
      <c r="HW13" s="266"/>
      <c r="HX13" s="266"/>
      <c r="HY13" s="266"/>
      <c r="HZ13" s="266"/>
      <c r="IA13" s="266"/>
      <c r="IB13" s="266"/>
      <c r="IC13" s="266"/>
      <c r="ID13" s="266"/>
      <c r="IE13" s="266"/>
      <c r="IF13" s="266"/>
      <c r="IG13" s="266"/>
      <c r="IH13" s="266"/>
      <c r="II13" s="266"/>
      <c r="IJ13" s="266"/>
      <c r="IK13" s="266"/>
      <c r="IL13" s="266"/>
      <c r="IM13" s="266"/>
      <c r="IN13" s="266"/>
      <c r="IO13" s="266"/>
      <c r="IP13" s="266"/>
      <c r="IQ13" s="266"/>
      <c r="IR13" s="266"/>
      <c r="IS13" s="266"/>
      <c r="IT13" s="266"/>
      <c r="IU13" s="266"/>
      <c r="IV13" s="266"/>
      <c r="IW13" s="266"/>
      <c r="IX13" s="266"/>
      <c r="IY13" s="266"/>
      <c r="IZ13" s="266"/>
      <c r="JA13" s="266"/>
      <c r="JB13" s="266"/>
      <c r="JC13" s="266"/>
      <c r="JD13" s="266"/>
      <c r="JE13" s="266"/>
      <c r="JF13" s="266"/>
      <c r="JG13" s="266"/>
      <c r="JH13" s="266"/>
      <c r="JI13" s="266"/>
      <c r="JJ13" s="266"/>
      <c r="JK13" s="266"/>
      <c r="JL13" s="266"/>
      <c r="JM13" s="266"/>
      <c r="JN13" s="266"/>
      <c r="JO13" s="266"/>
      <c r="JP13" s="266"/>
      <c r="JQ13" s="266"/>
      <c r="JR13" s="266"/>
      <c r="JS13" s="266"/>
      <c r="JT13" s="266"/>
      <c r="JU13" s="266"/>
      <c r="JV13" s="266"/>
      <c r="JW13" s="266"/>
      <c r="JX13" s="266"/>
      <c r="JY13" s="266"/>
      <c r="JZ13" s="266"/>
      <c r="KA13" s="266"/>
      <c r="KB13" s="266"/>
      <c r="KC13" s="266"/>
      <c r="KD13" s="266"/>
      <c r="KE13" s="266"/>
      <c r="KF13" s="266"/>
      <c r="KG13" s="266"/>
      <c r="KH13" s="266"/>
      <c r="KI13" s="266"/>
      <c r="KJ13" s="266"/>
      <c r="KK13" s="266"/>
      <c r="KL13" s="266"/>
      <c r="KM13" s="266"/>
      <c r="KN13" s="266"/>
      <c r="KO13" s="266"/>
      <c r="KP13" s="266"/>
      <c r="KQ13" s="266"/>
      <c r="KR13" s="266"/>
      <c r="KS13" s="266"/>
      <c r="KT13" s="266"/>
      <c r="KU13" s="266"/>
      <c r="KV13" s="266"/>
      <c r="KW13" s="266"/>
      <c r="KX13" s="266"/>
      <c r="KY13" s="266"/>
      <c r="KZ13" s="266"/>
      <c r="LA13" s="266"/>
      <c r="LB13" s="266"/>
      <c r="LC13" s="266"/>
      <c r="LD13" s="266"/>
      <c r="LE13" s="266"/>
      <c r="LF13" s="266"/>
      <c r="LG13" s="266"/>
      <c r="LH13" s="266"/>
      <c r="LI13" s="266"/>
      <c r="LJ13" s="266"/>
      <c r="LK13" s="266"/>
      <c r="LL13" s="266"/>
      <c r="LM13" s="266"/>
      <c r="LN13" s="266"/>
      <c r="LO13" s="266"/>
      <c r="LP13" s="266"/>
      <c r="LQ13" s="266"/>
      <c r="LR13" s="266"/>
      <c r="LS13" s="266"/>
      <c r="LT13" s="266"/>
      <c r="LU13" s="266"/>
      <c r="LV13" s="266"/>
      <c r="LW13" s="266"/>
      <c r="LX13" s="266"/>
      <c r="LY13" s="266"/>
      <c r="LZ13" s="266"/>
      <c r="MA13" s="266"/>
      <c r="MB13" s="266"/>
      <c r="MC13" s="266"/>
      <c r="MD13" s="266"/>
      <c r="ME13" s="266"/>
      <c r="MF13" s="266"/>
      <c r="MG13" s="266"/>
      <c r="MH13" s="266"/>
      <c r="MI13" s="266"/>
      <c r="MJ13" s="266"/>
      <c r="MK13" s="266"/>
      <c r="ML13" s="266"/>
      <c r="MM13" s="266"/>
      <c r="MN13" s="266"/>
      <c r="MO13" s="266"/>
      <c r="MP13" s="266"/>
      <c r="MQ13" s="266"/>
      <c r="MR13" s="266"/>
      <c r="MS13" s="266"/>
      <c r="MT13" s="266"/>
      <c r="MU13" s="266"/>
      <c r="MV13" s="266"/>
      <c r="MW13" s="266"/>
      <c r="MX13" s="266"/>
      <c r="MY13" s="266"/>
      <c r="MZ13" s="266"/>
      <c r="NA13" s="266"/>
      <c r="NB13" s="266"/>
      <c r="NC13" s="266"/>
      <c r="ND13" s="266"/>
      <c r="NE13" s="266"/>
      <c r="NF13" s="266"/>
      <c r="NG13" s="266"/>
      <c r="NH13" s="266"/>
      <c r="NI13" s="266"/>
      <c r="NJ13" s="266"/>
      <c r="NK13" s="266"/>
      <c r="NL13" s="266"/>
      <c r="NM13" s="266"/>
      <c r="NN13" s="266"/>
      <c r="NO13" s="266"/>
      <c r="NP13" s="266"/>
      <c r="NQ13" s="266"/>
      <c r="NR13" s="266"/>
      <c r="NS13" s="266"/>
      <c r="NT13" s="266"/>
      <c r="NU13" s="266"/>
      <c r="NV13" s="266"/>
      <c r="NW13" s="266"/>
      <c r="NX13" s="266"/>
      <c r="NY13" s="266"/>
      <c r="NZ13" s="266"/>
      <c r="OA13" s="266"/>
      <c r="OB13" s="266"/>
      <c r="OC13" s="266"/>
      <c r="OD13" s="266"/>
      <c r="OE13" s="266"/>
      <c r="OF13" s="266"/>
      <c r="OG13" s="266"/>
      <c r="OH13" s="266"/>
      <c r="OI13" s="266"/>
      <c r="OJ13" s="266"/>
      <c r="OK13" s="266"/>
      <c r="OL13" s="266"/>
      <c r="OM13" s="266"/>
      <c r="ON13" s="266"/>
      <c r="OO13" s="266"/>
      <c r="OP13" s="266"/>
      <c r="OQ13" s="266"/>
      <c r="OR13" s="266"/>
      <c r="OS13" s="266"/>
      <c r="OT13" s="266"/>
      <c r="OU13" s="266"/>
      <c r="OV13" s="266"/>
      <c r="OW13" s="266"/>
      <c r="OX13" s="266"/>
      <c r="OY13" s="266"/>
      <c r="OZ13" s="266"/>
      <c r="PA13" s="266"/>
      <c r="PB13" s="266"/>
      <c r="PC13" s="266"/>
      <c r="PD13" s="266"/>
      <c r="PE13" s="266"/>
      <c r="PF13" s="266"/>
      <c r="PG13" s="266"/>
      <c r="PH13" s="266"/>
      <c r="PI13" s="266"/>
      <c r="PJ13" s="266"/>
      <c r="PK13" s="266"/>
      <c r="PL13" s="266"/>
      <c r="PM13" s="266"/>
      <c r="PN13" s="266"/>
      <c r="PO13" s="266"/>
      <c r="PP13" s="266"/>
      <c r="PQ13" s="266"/>
      <c r="PR13" s="266"/>
      <c r="PS13" s="266"/>
      <c r="PT13" s="266"/>
      <c r="PU13" s="266"/>
      <c r="PV13" s="266"/>
      <c r="PW13" s="266"/>
      <c r="PX13" s="266"/>
      <c r="PY13" s="266"/>
      <c r="PZ13" s="266"/>
      <c r="QA13" s="266"/>
      <c r="QB13" s="266"/>
      <c r="QC13" s="266"/>
      <c r="QD13" s="266"/>
      <c r="QE13" s="266"/>
      <c r="QF13" s="266"/>
      <c r="QG13" s="266"/>
      <c r="QH13" s="266"/>
      <c r="QI13" s="266"/>
      <c r="QJ13" s="266"/>
      <c r="QK13" s="266"/>
      <c r="QL13" s="266"/>
      <c r="QM13" s="266"/>
      <c r="QN13" s="266"/>
      <c r="QO13" s="266"/>
      <c r="QP13" s="266"/>
      <c r="QQ13" s="266"/>
      <c r="QR13" s="266"/>
      <c r="QS13" s="266"/>
      <c r="QT13" s="266"/>
      <c r="QU13" s="266"/>
      <c r="QV13" s="266"/>
      <c r="QW13" s="266"/>
      <c r="QX13" s="266"/>
      <c r="QY13" s="266"/>
      <c r="QZ13" s="266"/>
      <c r="RA13" s="266"/>
      <c r="RB13" s="266"/>
      <c r="RC13" s="266"/>
      <c r="RD13" s="266"/>
      <c r="RE13" s="266"/>
      <c r="RF13" s="266"/>
      <c r="RG13" s="266"/>
      <c r="RH13" s="266"/>
      <c r="RI13" s="266"/>
      <c r="RJ13" s="266"/>
      <c r="RK13" s="266"/>
      <c r="RL13" s="266"/>
      <c r="RM13" s="266"/>
      <c r="RN13" s="266"/>
      <c r="RO13" s="266"/>
      <c r="RP13" s="266"/>
      <c r="RQ13" s="266"/>
      <c r="RR13" s="266"/>
      <c r="RS13" s="266"/>
      <c r="RT13" s="266"/>
      <c r="RU13" s="266"/>
      <c r="RV13" s="266"/>
      <c r="RW13" s="266"/>
      <c r="RX13" s="266"/>
      <c r="RY13" s="266"/>
      <c r="RZ13" s="266"/>
      <c r="SA13" s="266"/>
      <c r="SB13" s="266"/>
      <c r="SC13" s="266"/>
      <c r="SD13" s="266"/>
      <c r="SE13" s="266"/>
      <c r="SF13" s="266"/>
      <c r="SG13" s="266"/>
      <c r="SH13" s="266"/>
      <c r="SI13" s="266"/>
      <c r="SJ13" s="266"/>
      <c r="SK13" s="266"/>
      <c r="SL13" s="266"/>
      <c r="SM13" s="266"/>
      <c r="SN13" s="266"/>
      <c r="SO13" s="266"/>
      <c r="SP13" s="266"/>
      <c r="SQ13" s="266"/>
      <c r="SR13" s="266"/>
      <c r="SS13" s="266"/>
      <c r="ST13" s="266"/>
      <c r="SU13" s="266"/>
      <c r="SV13" s="266"/>
      <c r="SW13" s="266"/>
      <c r="SX13" s="266"/>
      <c r="SY13" s="266"/>
      <c r="SZ13" s="266"/>
      <c r="TA13" s="266"/>
      <c r="TB13" s="266"/>
      <c r="TC13" s="266"/>
      <c r="TD13" s="266"/>
      <c r="TE13" s="266"/>
      <c r="TF13" s="266"/>
      <c r="TG13" s="266"/>
      <c r="TH13" s="266"/>
      <c r="TI13" s="266"/>
      <c r="TJ13" s="266"/>
      <c r="TK13" s="266"/>
      <c r="TL13" s="266"/>
      <c r="TM13" s="266"/>
      <c r="TN13" s="266"/>
      <c r="TO13" s="266"/>
      <c r="TP13" s="266"/>
      <c r="TQ13" s="266"/>
      <c r="TR13" s="266"/>
      <c r="TS13" s="266"/>
      <c r="TT13" s="266"/>
      <c r="TU13" s="266"/>
      <c r="TV13" s="266"/>
      <c r="TW13" s="266"/>
      <c r="TX13" s="266"/>
      <c r="TY13" s="266"/>
      <c r="TZ13" s="266"/>
      <c r="UA13" s="266"/>
      <c r="UB13" s="266"/>
      <c r="UC13" s="266"/>
      <c r="UD13" s="266"/>
      <c r="UE13" s="266"/>
      <c r="UF13" s="266"/>
      <c r="UG13" s="266"/>
      <c r="UH13" s="266"/>
      <c r="UI13" s="266"/>
      <c r="UJ13" s="266"/>
      <c r="UK13" s="266"/>
      <c r="UL13" s="266"/>
      <c r="UM13" s="266"/>
      <c r="UN13" s="266"/>
      <c r="UO13" s="266"/>
      <c r="UP13" s="266"/>
      <c r="UQ13" s="266"/>
      <c r="UR13" s="266"/>
      <c r="US13" s="266"/>
      <c r="UT13" s="266"/>
      <c r="UU13" s="266"/>
      <c r="UV13" s="266"/>
      <c r="UW13" s="266"/>
      <c r="UX13" s="266"/>
      <c r="UY13" s="266"/>
      <c r="UZ13" s="266"/>
      <c r="VA13" s="266"/>
      <c r="VB13" s="266"/>
      <c r="VC13" s="266"/>
      <c r="VD13" s="266"/>
      <c r="VE13" s="266"/>
      <c r="VF13" s="266"/>
      <c r="VG13" s="266"/>
      <c r="VH13" s="266"/>
      <c r="VI13" s="266"/>
      <c r="VJ13" s="266"/>
      <c r="VK13" s="266"/>
      <c r="VL13" s="266"/>
      <c r="VM13" s="266"/>
      <c r="VN13" s="266"/>
      <c r="VO13" s="266"/>
      <c r="VP13" s="266"/>
      <c r="VQ13" s="266"/>
      <c r="VR13" s="266"/>
      <c r="VS13" s="266"/>
      <c r="VT13" s="266"/>
      <c r="VU13" s="266"/>
      <c r="VV13" s="266"/>
      <c r="VW13" s="266"/>
      <c r="VX13" s="266"/>
      <c r="VY13" s="266"/>
      <c r="VZ13" s="266"/>
      <c r="WA13" s="266"/>
      <c r="WB13" s="266"/>
      <c r="WC13" s="266"/>
      <c r="WD13" s="266"/>
      <c r="WE13" s="266"/>
      <c r="WF13" s="266"/>
      <c r="WG13" s="266"/>
      <c r="WH13" s="266"/>
      <c r="WI13" s="266"/>
      <c r="WJ13" s="266"/>
      <c r="WK13" s="266"/>
      <c r="WL13" s="266"/>
      <c r="WM13" s="266"/>
      <c r="WN13" s="266"/>
      <c r="WO13" s="266"/>
      <c r="WP13" s="266"/>
      <c r="WQ13" s="266"/>
      <c r="WR13" s="266"/>
      <c r="WS13" s="266"/>
      <c r="WT13" s="266"/>
      <c r="WU13" s="266"/>
      <c r="WV13" s="266"/>
      <c r="WW13" s="266"/>
      <c r="WX13" s="266"/>
      <c r="WY13" s="266"/>
      <c r="WZ13" s="266"/>
      <c r="XA13" s="266"/>
      <c r="XB13" s="266"/>
      <c r="XC13" s="266"/>
      <c r="XD13" s="266"/>
      <c r="XE13" s="266"/>
      <c r="XF13" s="266"/>
      <c r="XG13" s="266"/>
      <c r="XH13" s="266"/>
      <c r="XI13" s="266"/>
      <c r="XJ13" s="266"/>
      <c r="XK13" s="266"/>
      <c r="XL13" s="266"/>
      <c r="XM13" s="266"/>
      <c r="XN13" s="266"/>
      <c r="XO13" s="266"/>
      <c r="XP13" s="266"/>
      <c r="XQ13" s="266"/>
      <c r="XR13" s="266"/>
      <c r="XS13" s="266"/>
      <c r="XT13" s="266"/>
      <c r="XU13" s="266"/>
      <c r="XV13" s="266"/>
      <c r="XW13" s="266"/>
      <c r="XX13" s="266"/>
      <c r="XY13" s="266"/>
      <c r="XZ13" s="266"/>
      <c r="YA13" s="266"/>
      <c r="YB13" s="266"/>
      <c r="YC13" s="266"/>
      <c r="YD13" s="266"/>
      <c r="YE13" s="266"/>
      <c r="YF13" s="266"/>
      <c r="YG13" s="266"/>
      <c r="YH13" s="266"/>
      <c r="YI13" s="266"/>
      <c r="YJ13" s="266"/>
      <c r="YK13" s="266"/>
      <c r="YL13" s="266"/>
      <c r="YM13" s="266"/>
      <c r="YN13" s="266"/>
      <c r="YO13" s="266"/>
      <c r="YP13" s="266"/>
      <c r="YQ13" s="266"/>
      <c r="YR13" s="266"/>
      <c r="YS13" s="266"/>
      <c r="YT13" s="266"/>
      <c r="YU13" s="266"/>
      <c r="YV13" s="266"/>
      <c r="YW13" s="266"/>
      <c r="YX13" s="266"/>
      <c r="YY13" s="266"/>
      <c r="YZ13" s="266"/>
      <c r="ZA13" s="266"/>
      <c r="ZB13" s="266"/>
      <c r="ZC13" s="266"/>
      <c r="ZD13" s="266"/>
      <c r="ZE13" s="266"/>
      <c r="ZF13" s="266"/>
      <c r="ZG13" s="266"/>
      <c r="ZH13" s="266"/>
      <c r="ZI13" s="266"/>
      <c r="ZJ13" s="266"/>
      <c r="ZK13" s="266"/>
      <c r="ZL13" s="266"/>
      <c r="ZM13" s="266"/>
      <c r="ZN13" s="266"/>
      <c r="ZO13" s="266"/>
      <c r="ZP13" s="266"/>
      <c r="ZQ13" s="266"/>
      <c r="ZR13" s="266"/>
      <c r="ZS13" s="266"/>
      <c r="ZT13" s="266"/>
      <c r="ZU13" s="266"/>
      <c r="ZV13" s="266"/>
      <c r="ZW13" s="266"/>
      <c r="ZX13" s="266"/>
      <c r="ZY13" s="266"/>
      <c r="ZZ13" s="266"/>
      <c r="AAA13" s="266"/>
      <c r="AAB13" s="266"/>
      <c r="AAC13" s="266"/>
      <c r="AAD13" s="266"/>
      <c r="AAE13" s="266"/>
      <c r="AAF13" s="266"/>
      <c r="AAG13" s="266"/>
      <c r="AAH13" s="266"/>
      <c r="AAI13" s="266"/>
      <c r="AAJ13" s="266"/>
      <c r="AAK13" s="266"/>
      <c r="AAL13" s="266"/>
      <c r="AAM13" s="266"/>
      <c r="AAN13" s="266"/>
      <c r="AAO13" s="266"/>
      <c r="AAP13" s="266"/>
      <c r="AAQ13" s="266"/>
      <c r="AAR13" s="266"/>
      <c r="AAS13" s="266"/>
      <c r="AAT13" s="266"/>
      <c r="AAU13" s="266"/>
      <c r="AAV13" s="266"/>
      <c r="AAW13" s="266"/>
      <c r="AAX13" s="266"/>
      <c r="AAY13" s="266"/>
      <c r="AAZ13" s="266"/>
      <c r="ABA13" s="266"/>
      <c r="ABB13" s="266"/>
      <c r="ABC13" s="266"/>
      <c r="ABD13" s="266"/>
      <c r="ABE13" s="266"/>
      <c r="ABF13" s="266"/>
      <c r="ABG13" s="266"/>
      <c r="ABH13" s="266"/>
      <c r="ABI13" s="266"/>
      <c r="ABJ13" s="266"/>
      <c r="ABK13" s="266"/>
      <c r="ABL13" s="266"/>
      <c r="ABM13" s="266"/>
      <c r="ABN13" s="266"/>
      <c r="ABO13" s="266"/>
      <c r="ABP13" s="266"/>
      <c r="ABQ13" s="266"/>
      <c r="ABR13" s="266"/>
      <c r="ABS13" s="266"/>
      <c r="ABT13" s="266"/>
      <c r="ABU13" s="266"/>
      <c r="ABV13" s="266"/>
      <c r="ABW13" s="266"/>
      <c r="ABX13" s="266"/>
      <c r="ABY13" s="266"/>
      <c r="ABZ13" s="266"/>
      <c r="ACA13" s="266"/>
      <c r="ACB13" s="266"/>
      <c r="ACC13" s="266"/>
      <c r="ACD13" s="266"/>
      <c r="ACE13" s="266"/>
      <c r="ACF13" s="266"/>
      <c r="ACG13" s="266"/>
      <c r="ACH13" s="266"/>
      <c r="ACI13" s="266"/>
      <c r="ACJ13" s="266"/>
      <c r="ACK13" s="266"/>
      <c r="ACL13" s="266"/>
      <c r="ACM13" s="266"/>
      <c r="ACN13" s="266"/>
      <c r="ACO13" s="266"/>
      <c r="ACP13" s="266"/>
      <c r="ACQ13" s="266"/>
      <c r="ACR13" s="266"/>
      <c r="ACS13" s="266"/>
      <c r="ACT13" s="266"/>
      <c r="ACU13" s="266"/>
      <c r="ACV13" s="266"/>
      <c r="ACW13" s="266"/>
      <c r="ACX13" s="266"/>
      <c r="ACY13" s="266"/>
      <c r="ACZ13" s="266"/>
      <c r="ADA13" s="266"/>
      <c r="ADB13" s="266"/>
      <c r="ADC13" s="266"/>
      <c r="ADD13" s="266"/>
      <c r="ADE13" s="266"/>
      <c r="ADF13" s="266"/>
      <c r="ADG13" s="266"/>
      <c r="ADH13" s="266"/>
      <c r="ADI13" s="266"/>
      <c r="ADJ13" s="266"/>
      <c r="ADK13" s="266"/>
      <c r="ADL13" s="266"/>
      <c r="ADM13" s="266"/>
      <c r="ADN13" s="266"/>
      <c r="ADO13" s="266"/>
      <c r="ADP13" s="266"/>
      <c r="ADQ13" s="266"/>
      <c r="ADR13" s="266"/>
      <c r="ADS13" s="266"/>
      <c r="ADT13" s="266"/>
      <c r="ADU13" s="266"/>
      <c r="ADV13" s="266"/>
      <c r="ADW13" s="266"/>
      <c r="ADX13" s="266"/>
      <c r="ADY13" s="266"/>
      <c r="ADZ13" s="266"/>
      <c r="AEA13" s="266"/>
      <c r="AEB13" s="266"/>
      <c r="AEC13" s="266"/>
      <c r="AED13" s="266"/>
      <c r="AEE13" s="266"/>
      <c r="AEF13" s="266"/>
      <c r="AEG13" s="266"/>
      <c r="AEH13" s="266"/>
      <c r="AEI13" s="266"/>
      <c r="AEJ13" s="266"/>
      <c r="AEK13" s="266"/>
      <c r="AEL13" s="266"/>
      <c r="AEM13" s="266"/>
      <c r="AEN13" s="266"/>
      <c r="AEO13" s="266"/>
      <c r="AEP13" s="266"/>
      <c r="AEQ13" s="266"/>
      <c r="AER13" s="266"/>
      <c r="AES13" s="266"/>
      <c r="AET13" s="266"/>
      <c r="AEU13" s="266"/>
      <c r="AEV13" s="266"/>
      <c r="AEW13" s="266"/>
      <c r="AEX13" s="266"/>
      <c r="AEY13" s="266"/>
      <c r="AEZ13" s="266"/>
      <c r="AFA13" s="266"/>
      <c r="AFB13" s="266"/>
      <c r="AFC13" s="266"/>
      <c r="AFD13" s="266"/>
      <c r="AFE13" s="266"/>
      <c r="AFF13" s="266"/>
      <c r="AFG13" s="266"/>
      <c r="AFH13" s="266"/>
      <c r="AFI13" s="266"/>
      <c r="AFJ13" s="266"/>
      <c r="AFK13" s="266"/>
      <c r="AFL13" s="266"/>
      <c r="AFM13" s="266"/>
      <c r="AFN13" s="266"/>
      <c r="AFO13" s="266"/>
      <c r="AFP13" s="266"/>
      <c r="AFQ13" s="266"/>
      <c r="AFR13" s="266"/>
      <c r="AFS13" s="266"/>
      <c r="AFT13" s="266"/>
      <c r="AFU13" s="266"/>
      <c r="AFV13" s="266"/>
      <c r="AFW13" s="266"/>
      <c r="AFX13" s="266"/>
      <c r="AFY13" s="266"/>
      <c r="AFZ13" s="266"/>
      <c r="AGA13" s="266"/>
      <c r="AGB13" s="266"/>
      <c r="AGC13" s="266"/>
      <c r="AGD13" s="266"/>
      <c r="AGE13" s="266"/>
      <c r="AGF13" s="266"/>
      <c r="AGG13" s="266"/>
      <c r="AGH13" s="266"/>
      <c r="AGI13" s="266"/>
      <c r="AGJ13" s="266"/>
      <c r="AGK13" s="266"/>
      <c r="AGL13" s="266"/>
      <c r="AGM13" s="266"/>
      <c r="AGN13" s="266"/>
      <c r="AGO13" s="266"/>
      <c r="AGP13" s="266"/>
      <c r="AGQ13" s="266"/>
      <c r="AGR13" s="266"/>
      <c r="AGS13" s="266"/>
      <c r="AGT13" s="266"/>
      <c r="AGU13" s="266"/>
      <c r="AGV13" s="266"/>
      <c r="AGW13" s="266"/>
      <c r="AGX13" s="266"/>
      <c r="AGY13" s="266"/>
      <c r="AGZ13" s="266"/>
      <c r="AHA13" s="266"/>
      <c r="AHB13" s="266"/>
      <c r="AHC13" s="266"/>
      <c r="AHD13" s="266"/>
      <c r="AHE13" s="266"/>
      <c r="AHF13" s="266"/>
      <c r="AHG13" s="266"/>
      <c r="AHH13" s="266"/>
      <c r="AHI13" s="266"/>
      <c r="AHJ13" s="266"/>
      <c r="AHK13" s="266"/>
      <c r="AHL13" s="266"/>
      <c r="AHM13" s="266"/>
      <c r="AHN13" s="266"/>
      <c r="AHO13" s="266"/>
      <c r="AHP13" s="266"/>
      <c r="AHQ13" s="266"/>
      <c r="AHR13" s="266"/>
      <c r="AHS13" s="266"/>
      <c r="AHT13" s="266"/>
      <c r="AHU13" s="266"/>
      <c r="AHV13" s="266"/>
      <c r="AHW13" s="266"/>
      <c r="AHX13" s="266"/>
      <c r="AHY13" s="266"/>
      <c r="AHZ13" s="266"/>
      <c r="AIA13" s="266"/>
      <c r="AIB13" s="266"/>
      <c r="AIC13" s="266"/>
      <c r="AID13" s="266"/>
      <c r="AIE13" s="266"/>
      <c r="AIF13" s="266"/>
      <c r="AIG13" s="266"/>
      <c r="AIH13" s="266"/>
      <c r="AII13" s="266"/>
      <c r="AIJ13" s="266"/>
      <c r="AIK13" s="266"/>
      <c r="AIL13" s="266"/>
      <c r="AIM13" s="266"/>
      <c r="AIN13" s="266"/>
      <c r="AIO13" s="266"/>
      <c r="AIP13" s="266"/>
      <c r="AIQ13" s="266"/>
      <c r="AIR13" s="266"/>
      <c r="AIS13" s="266"/>
      <c r="AIT13" s="266"/>
      <c r="AIU13" s="266"/>
      <c r="AIV13" s="266"/>
      <c r="AIW13" s="266"/>
      <c r="AIX13" s="266"/>
      <c r="AIY13" s="266"/>
      <c r="AIZ13" s="266"/>
      <c r="AJA13" s="266"/>
      <c r="AJB13" s="266"/>
      <c r="AJC13" s="266"/>
      <c r="AJD13" s="266"/>
      <c r="AJE13" s="266"/>
      <c r="AJF13" s="266"/>
      <c r="AJG13" s="266"/>
      <c r="AJH13" s="266"/>
      <c r="AJI13" s="266"/>
      <c r="AJJ13" s="266"/>
      <c r="AJK13" s="266"/>
      <c r="AJL13" s="266"/>
      <c r="AJM13" s="266"/>
      <c r="AJN13" s="266"/>
      <c r="AJO13" s="266"/>
      <c r="AJP13" s="266"/>
      <c r="AJQ13" s="266"/>
      <c r="AJR13" s="266"/>
      <c r="AJS13" s="266"/>
      <c r="AJT13" s="266"/>
      <c r="AJU13" s="266"/>
      <c r="AJV13" s="266"/>
      <c r="AJW13" s="266"/>
      <c r="AJX13" s="266"/>
      <c r="AJY13" s="266"/>
      <c r="AJZ13" s="266"/>
      <c r="AKA13" s="266"/>
      <c r="AKB13" s="266"/>
      <c r="AKC13" s="266"/>
      <c r="AKD13" s="266"/>
      <c r="AKE13" s="266"/>
      <c r="AKF13" s="266"/>
      <c r="AKG13" s="266"/>
      <c r="AKH13" s="266"/>
      <c r="AKI13" s="266"/>
      <c r="AKJ13" s="266"/>
      <c r="AKK13" s="266"/>
      <c r="AKL13" s="266"/>
      <c r="AKM13" s="266"/>
      <c r="AKN13" s="266"/>
      <c r="AKO13" s="266"/>
      <c r="AKP13" s="266"/>
      <c r="AKQ13" s="266"/>
      <c r="AKR13" s="266"/>
      <c r="AKS13" s="266"/>
      <c r="AKT13" s="266"/>
      <c r="AKU13" s="266"/>
      <c r="AKV13" s="266"/>
      <c r="AKW13" s="266"/>
      <c r="AKX13" s="266"/>
      <c r="AKY13" s="266"/>
      <c r="AKZ13" s="266"/>
      <c r="ALA13" s="266"/>
      <c r="ALB13" s="266"/>
      <c r="ALC13" s="266"/>
      <c r="ALD13" s="266"/>
      <c r="ALE13" s="266"/>
      <c r="ALF13" s="266"/>
      <c r="ALG13" s="266"/>
      <c r="ALH13" s="266"/>
      <c r="ALI13" s="266"/>
      <c r="ALJ13" s="266"/>
      <c r="ALK13" s="266"/>
      <c r="ALL13" s="266"/>
      <c r="ALM13" s="266"/>
      <c r="ALN13" s="266"/>
      <c r="ALO13" s="266"/>
      <c r="ALP13" s="266"/>
      <c r="ALQ13" s="266"/>
      <c r="ALR13" s="266"/>
      <c r="ALS13" s="266"/>
      <c r="ALT13" s="266"/>
      <c r="ALU13" s="266"/>
      <c r="ALV13" s="266"/>
      <c r="ALW13" s="266"/>
      <c r="ALX13" s="266"/>
      <c r="ALY13" s="266"/>
      <c r="ALZ13" s="266"/>
      <c r="AMA13" s="266"/>
      <c r="AMB13" s="266"/>
      <c r="AMC13" s="266"/>
      <c r="AMD13" s="266"/>
      <c r="AME13" s="266"/>
      <c r="AMF13" s="266"/>
      <c r="AMG13" s="266"/>
      <c r="AMH13" s="266"/>
      <c r="AMI13" s="266"/>
      <c r="AMJ13" s="266"/>
      <c r="AMK13" s="266"/>
      <c r="AML13" s="266"/>
      <c r="AMM13" s="266"/>
      <c r="AMN13" s="266"/>
      <c r="AMO13" s="266"/>
      <c r="AMP13" s="266"/>
      <c r="AMQ13" s="266"/>
      <c r="AMR13" s="266"/>
      <c r="AMS13" s="266"/>
      <c r="AMT13" s="266"/>
      <c r="AMU13" s="266"/>
      <c r="AMV13" s="266"/>
      <c r="AMW13" s="266"/>
      <c r="AMX13" s="266"/>
      <c r="AMY13" s="266"/>
      <c r="AMZ13" s="266"/>
      <c r="ANA13" s="266"/>
      <c r="ANB13" s="266"/>
      <c r="ANC13" s="266"/>
      <c r="AND13" s="266"/>
      <c r="ANE13" s="266"/>
      <c r="ANF13" s="266"/>
      <c r="ANG13" s="266"/>
      <c r="ANH13" s="266"/>
      <c r="ANI13" s="266"/>
      <c r="ANJ13" s="266"/>
      <c r="ANK13" s="266"/>
      <c r="ANL13" s="266"/>
      <c r="ANM13" s="266"/>
      <c r="ANN13" s="266"/>
      <c r="ANO13" s="266"/>
      <c r="ANP13" s="266"/>
      <c r="ANQ13" s="266"/>
      <c r="ANR13" s="266"/>
      <c r="ANS13" s="266"/>
      <c r="ANT13" s="266"/>
      <c r="ANU13" s="266"/>
      <c r="ANV13" s="266"/>
      <c r="ANW13" s="266"/>
      <c r="ANX13" s="266"/>
      <c r="ANY13" s="266"/>
      <c r="ANZ13" s="266"/>
      <c r="AOA13" s="266"/>
      <c r="AOB13" s="266"/>
      <c r="AOC13" s="266"/>
      <c r="AOD13" s="266"/>
      <c r="AOE13" s="266"/>
      <c r="AOF13" s="266"/>
      <c r="AOG13" s="266"/>
      <c r="AOH13" s="266"/>
      <c r="AOI13" s="266"/>
      <c r="AOJ13" s="266"/>
      <c r="AOK13" s="266"/>
      <c r="AOL13" s="266"/>
      <c r="AOM13" s="266"/>
      <c r="AON13" s="266"/>
      <c r="AOO13" s="266"/>
      <c r="AOP13" s="266"/>
      <c r="AOQ13" s="266"/>
      <c r="AOR13" s="266"/>
      <c r="AOS13" s="266"/>
      <c r="AOT13" s="266"/>
      <c r="AOU13" s="266"/>
      <c r="AOV13" s="266"/>
      <c r="AOW13" s="266"/>
      <c r="AOX13" s="266"/>
      <c r="AOY13" s="266"/>
      <c r="AOZ13" s="266"/>
      <c r="APA13" s="266"/>
      <c r="APB13" s="266"/>
      <c r="APC13" s="266"/>
      <c r="APD13" s="266"/>
      <c r="APE13" s="266"/>
      <c r="APF13" s="266"/>
      <c r="APG13" s="266"/>
      <c r="APH13" s="266"/>
      <c r="API13" s="266"/>
      <c r="APJ13" s="266"/>
      <c r="APK13" s="266"/>
      <c r="APL13" s="266"/>
      <c r="APM13" s="266"/>
      <c r="APN13" s="266"/>
      <c r="APO13" s="266"/>
      <c r="APP13" s="266"/>
      <c r="APQ13" s="266"/>
      <c r="APR13" s="266"/>
      <c r="APS13" s="266"/>
      <c r="APT13" s="266"/>
      <c r="APU13" s="266"/>
      <c r="APV13" s="266"/>
      <c r="APW13" s="266"/>
      <c r="APX13" s="266"/>
      <c r="APY13" s="266"/>
      <c r="APZ13" s="266"/>
      <c r="AQA13" s="266"/>
      <c r="AQB13" s="266"/>
      <c r="AQC13" s="266"/>
      <c r="AQD13" s="266"/>
      <c r="AQE13" s="266"/>
      <c r="AQF13" s="266"/>
      <c r="AQG13" s="266"/>
      <c r="AQH13" s="266"/>
      <c r="AQI13" s="266"/>
      <c r="AQJ13" s="266"/>
      <c r="AQK13" s="266"/>
      <c r="AQL13" s="266"/>
      <c r="AQM13" s="266"/>
      <c r="AQN13" s="266"/>
      <c r="AQO13" s="266"/>
      <c r="AQP13" s="266"/>
      <c r="AQQ13" s="266"/>
      <c r="AQR13" s="266"/>
      <c r="AQS13" s="266"/>
      <c r="AQT13" s="266"/>
      <c r="AQU13" s="266"/>
      <c r="AQV13" s="266"/>
      <c r="AQW13" s="266"/>
      <c r="AQX13" s="266"/>
      <c r="AQY13" s="266"/>
      <c r="AQZ13" s="266"/>
      <c r="ARA13" s="266"/>
      <c r="ARB13" s="266"/>
      <c r="ARC13" s="266"/>
      <c r="ARD13" s="266"/>
      <c r="ARE13" s="266"/>
      <c r="ARF13" s="266"/>
      <c r="ARG13" s="266"/>
      <c r="ARH13" s="266"/>
      <c r="ARI13" s="266"/>
      <c r="ARJ13" s="266"/>
      <c r="ARK13" s="266"/>
      <c r="ARL13" s="266"/>
      <c r="ARM13" s="266"/>
      <c r="ARN13" s="266"/>
      <c r="ARO13" s="266"/>
      <c r="ARP13" s="266"/>
      <c r="ARQ13" s="266"/>
      <c r="ARR13" s="266"/>
      <c r="ARS13" s="266"/>
      <c r="ART13" s="266"/>
      <c r="ARU13" s="266"/>
      <c r="ARV13" s="266"/>
      <c r="ARW13" s="266"/>
      <c r="ARX13" s="266"/>
      <c r="ARY13" s="266"/>
      <c r="ARZ13" s="266"/>
      <c r="ASA13" s="266"/>
      <c r="ASB13" s="266"/>
      <c r="ASC13" s="266"/>
      <c r="ASD13" s="266"/>
      <c r="ASE13" s="266"/>
      <c r="ASF13" s="266"/>
      <c r="ASG13" s="266"/>
      <c r="ASH13" s="266"/>
      <c r="ASI13" s="266"/>
      <c r="ASJ13" s="266"/>
      <c r="ASK13" s="266"/>
      <c r="ASL13" s="266"/>
      <c r="ASM13" s="266"/>
      <c r="ASN13" s="266"/>
      <c r="ASO13" s="266"/>
      <c r="ASP13" s="266"/>
      <c r="ASQ13" s="266"/>
      <c r="ASR13" s="266"/>
      <c r="ASS13" s="266"/>
      <c r="AST13" s="266"/>
      <c r="ASU13" s="266"/>
      <c r="ASV13" s="266"/>
      <c r="ASW13" s="266"/>
      <c r="ASX13" s="266"/>
      <c r="ASY13" s="266"/>
      <c r="ASZ13" s="266"/>
      <c r="ATA13" s="266"/>
      <c r="ATB13" s="266"/>
      <c r="ATC13" s="266"/>
      <c r="ATD13" s="266"/>
      <c r="ATE13" s="266"/>
      <c r="ATF13" s="266"/>
      <c r="ATG13" s="266"/>
      <c r="ATH13" s="266"/>
      <c r="ATI13" s="266"/>
      <c r="ATJ13" s="266"/>
      <c r="ATK13" s="266"/>
      <c r="ATL13" s="266"/>
      <c r="ATM13" s="266"/>
      <c r="ATN13" s="266"/>
      <c r="ATO13" s="266"/>
      <c r="ATP13" s="266"/>
      <c r="ATQ13" s="266"/>
      <c r="ATR13" s="266"/>
      <c r="ATS13" s="266"/>
      <c r="ATT13" s="266"/>
      <c r="ATU13" s="266"/>
      <c r="ATV13" s="266"/>
      <c r="ATW13" s="266"/>
      <c r="ATX13" s="266"/>
      <c r="ATY13" s="266"/>
      <c r="ATZ13" s="266"/>
      <c r="AUA13" s="266"/>
      <c r="AUB13" s="266"/>
      <c r="AUC13" s="266"/>
      <c r="AUD13" s="266"/>
      <c r="AUE13" s="266"/>
      <c r="AUF13" s="266"/>
      <c r="AUG13" s="266"/>
      <c r="AUH13" s="266"/>
      <c r="AUI13" s="266"/>
      <c r="AUJ13" s="266"/>
      <c r="AUK13" s="266"/>
      <c r="AUL13" s="266"/>
      <c r="AUM13" s="266"/>
      <c r="AUN13" s="266"/>
      <c r="AUO13" s="266"/>
      <c r="AUP13" s="266"/>
      <c r="AUQ13" s="266"/>
      <c r="AUR13" s="266"/>
      <c r="AUS13" s="266"/>
      <c r="AUT13" s="266"/>
      <c r="AUU13" s="266"/>
      <c r="AUV13" s="266"/>
      <c r="AUW13" s="266"/>
      <c r="AUX13" s="266"/>
      <c r="AUY13" s="266"/>
      <c r="AUZ13" s="266"/>
      <c r="AVA13" s="266"/>
      <c r="AVB13" s="266"/>
      <c r="AVC13" s="266"/>
      <c r="AVD13" s="266"/>
      <c r="AVE13" s="266"/>
      <c r="AVF13" s="266"/>
      <c r="AVG13" s="266"/>
      <c r="AVH13" s="266"/>
      <c r="AVI13" s="266"/>
      <c r="AVJ13" s="266"/>
      <c r="AVK13" s="266"/>
      <c r="AVL13" s="266"/>
      <c r="AVM13" s="266"/>
      <c r="AVN13" s="266"/>
      <c r="AVO13" s="266"/>
      <c r="AVP13" s="266"/>
      <c r="AVQ13" s="266"/>
      <c r="AVR13" s="266"/>
      <c r="AVS13" s="266"/>
      <c r="AVT13" s="266"/>
      <c r="AVU13" s="266"/>
      <c r="AVV13" s="266"/>
      <c r="AVW13" s="266"/>
      <c r="AVX13" s="266"/>
      <c r="AVY13" s="266"/>
      <c r="AVZ13" s="266"/>
      <c r="AWA13" s="266"/>
      <c r="AWB13" s="266"/>
      <c r="AWC13" s="266"/>
      <c r="AWD13" s="266"/>
      <c r="AWE13" s="266"/>
      <c r="AWF13" s="266"/>
      <c r="AWG13" s="266"/>
      <c r="AWH13" s="266"/>
      <c r="AWI13" s="266"/>
      <c r="AWJ13" s="266"/>
      <c r="AWK13" s="266"/>
      <c r="AWL13" s="266"/>
      <c r="AWM13" s="266"/>
      <c r="AWN13" s="266"/>
      <c r="AWO13" s="266"/>
      <c r="AWP13" s="266"/>
      <c r="AWQ13" s="266"/>
      <c r="AWR13" s="266"/>
      <c r="AWS13" s="266"/>
      <c r="AWT13" s="266"/>
      <c r="AWU13" s="266"/>
      <c r="AWV13" s="266"/>
      <c r="AWW13" s="266"/>
      <c r="AWX13" s="266"/>
      <c r="AWY13" s="266"/>
      <c r="AWZ13" s="266"/>
      <c r="AXA13" s="266"/>
      <c r="AXB13" s="266"/>
      <c r="AXC13" s="266"/>
      <c r="AXD13" s="266"/>
      <c r="AXE13" s="266"/>
      <c r="AXF13" s="266"/>
      <c r="AXG13" s="266"/>
      <c r="AXH13" s="266"/>
      <c r="AXI13" s="266"/>
      <c r="AXJ13" s="266"/>
      <c r="AXK13" s="266"/>
      <c r="AXL13" s="266"/>
      <c r="AXM13" s="266"/>
      <c r="AXN13" s="266"/>
      <c r="AXO13" s="266"/>
      <c r="AXP13" s="266"/>
      <c r="AXQ13" s="266"/>
      <c r="AXR13" s="266"/>
      <c r="AXS13" s="266"/>
      <c r="AXT13" s="266"/>
      <c r="AXU13" s="266"/>
      <c r="AXV13" s="266"/>
      <c r="AXW13" s="266"/>
      <c r="AXX13" s="266"/>
      <c r="AXY13" s="266"/>
      <c r="AXZ13" s="266"/>
      <c r="AYA13" s="266"/>
      <c r="AYB13" s="266"/>
      <c r="AYC13" s="266"/>
      <c r="AYD13" s="266"/>
      <c r="AYE13" s="266"/>
      <c r="AYF13" s="266"/>
      <c r="AYG13" s="266"/>
      <c r="AYH13" s="266"/>
      <c r="AYI13" s="266"/>
      <c r="AYJ13" s="266"/>
      <c r="AYK13" s="266"/>
      <c r="AYL13" s="266"/>
      <c r="AYM13" s="266"/>
      <c r="AYN13" s="266"/>
      <c r="AYO13" s="266"/>
      <c r="AYP13" s="266"/>
      <c r="AYQ13" s="266"/>
      <c r="AYR13" s="266"/>
      <c r="AYS13" s="266"/>
      <c r="AYT13" s="266"/>
      <c r="AYU13" s="266"/>
      <c r="AYV13" s="266"/>
      <c r="AYW13" s="266"/>
      <c r="AYX13" s="266"/>
      <c r="AYY13" s="266"/>
      <c r="AYZ13" s="266"/>
      <c r="AZA13" s="266"/>
      <c r="AZB13" s="266"/>
      <c r="AZC13" s="266"/>
      <c r="AZD13" s="266"/>
      <c r="AZE13" s="266"/>
      <c r="AZF13" s="266"/>
      <c r="AZG13" s="266"/>
      <c r="AZH13" s="266"/>
      <c r="AZI13" s="266"/>
      <c r="AZJ13" s="266"/>
      <c r="AZK13" s="266"/>
      <c r="AZL13" s="266"/>
      <c r="AZM13" s="266"/>
      <c r="AZN13" s="266"/>
      <c r="AZO13" s="266"/>
      <c r="AZP13" s="266"/>
      <c r="AZQ13" s="266"/>
      <c r="AZR13" s="266"/>
      <c r="AZS13" s="266"/>
      <c r="AZT13" s="266"/>
      <c r="AZU13" s="266"/>
      <c r="AZV13" s="266"/>
      <c r="AZW13" s="266"/>
      <c r="AZX13" s="266"/>
      <c r="AZY13" s="266"/>
      <c r="AZZ13" s="266"/>
      <c r="BAA13" s="266"/>
      <c r="BAB13" s="266"/>
      <c r="BAC13" s="266"/>
      <c r="BAD13" s="266"/>
      <c r="BAE13" s="266"/>
      <c r="BAF13" s="266"/>
      <c r="BAG13" s="266"/>
      <c r="BAH13" s="266"/>
      <c r="BAI13" s="266"/>
      <c r="BAJ13" s="266"/>
      <c r="BAK13" s="266"/>
      <c r="BAL13" s="266"/>
      <c r="BAM13" s="266"/>
      <c r="BAN13" s="266"/>
      <c r="BAO13" s="266"/>
      <c r="BAP13" s="266"/>
      <c r="BAQ13" s="266"/>
      <c r="BAR13" s="266"/>
      <c r="BAS13" s="266"/>
      <c r="BAT13" s="266"/>
      <c r="BAU13" s="266"/>
      <c r="BAV13" s="266"/>
      <c r="BAW13" s="266"/>
      <c r="BAX13" s="266"/>
      <c r="BAY13" s="266"/>
      <c r="BAZ13" s="266"/>
      <c r="BBA13" s="266"/>
      <c r="BBB13" s="266"/>
      <c r="BBC13" s="266"/>
      <c r="BBD13" s="266"/>
      <c r="BBE13" s="266"/>
      <c r="BBF13" s="266"/>
      <c r="BBG13" s="266"/>
      <c r="BBH13" s="266"/>
      <c r="BBI13" s="266"/>
      <c r="BBJ13" s="266"/>
      <c r="BBK13" s="266"/>
      <c r="BBL13" s="266"/>
      <c r="BBM13" s="266"/>
      <c r="BBN13" s="266"/>
      <c r="BBO13" s="266"/>
      <c r="BBP13" s="266"/>
      <c r="BBQ13" s="266"/>
      <c r="BBR13" s="266"/>
      <c r="BBS13" s="266"/>
      <c r="BBT13" s="266"/>
      <c r="BBU13" s="266"/>
      <c r="BBV13" s="266"/>
      <c r="BBW13" s="266"/>
      <c r="BBX13" s="266"/>
      <c r="BBY13" s="266"/>
      <c r="BBZ13" s="266"/>
      <c r="BCA13" s="266"/>
      <c r="BCB13" s="266"/>
      <c r="BCC13" s="266"/>
      <c r="BCD13" s="266"/>
      <c r="BCE13" s="266"/>
      <c r="BCF13" s="266"/>
      <c r="BCG13" s="266"/>
      <c r="BCH13" s="266"/>
      <c r="BCI13" s="266"/>
      <c r="BCJ13" s="266"/>
      <c r="BCK13" s="266"/>
      <c r="BCL13" s="266"/>
      <c r="BCM13" s="266"/>
      <c r="BCN13" s="266"/>
      <c r="BCO13" s="266"/>
      <c r="BCP13" s="266"/>
      <c r="BCQ13" s="266"/>
      <c r="BCR13" s="266"/>
      <c r="BCS13" s="266"/>
      <c r="BCT13" s="266"/>
      <c r="BCU13" s="266"/>
      <c r="BCV13" s="266"/>
      <c r="BCW13" s="266"/>
      <c r="BCX13" s="266"/>
      <c r="BCY13" s="266"/>
      <c r="BCZ13" s="266"/>
      <c r="BDA13" s="266"/>
      <c r="BDB13" s="266"/>
      <c r="BDC13" s="266"/>
      <c r="BDD13" s="266"/>
      <c r="BDE13" s="266"/>
      <c r="BDF13" s="266"/>
      <c r="BDG13" s="266"/>
      <c r="BDH13" s="266"/>
      <c r="BDI13" s="266"/>
      <c r="BDJ13" s="266"/>
      <c r="BDK13" s="266"/>
      <c r="BDL13" s="266"/>
      <c r="BDM13" s="266"/>
      <c r="BDN13" s="266"/>
      <c r="BDO13" s="266"/>
      <c r="BDP13" s="266"/>
      <c r="BDQ13" s="266"/>
      <c r="BDR13" s="266"/>
      <c r="BDS13" s="266"/>
      <c r="BDT13" s="266"/>
      <c r="BDU13" s="266"/>
      <c r="BDV13" s="266"/>
      <c r="BDW13" s="266"/>
      <c r="BDX13" s="266"/>
      <c r="BDY13" s="266"/>
      <c r="BDZ13" s="266"/>
      <c r="BEA13" s="266"/>
      <c r="BEB13" s="266"/>
      <c r="BEC13" s="266"/>
      <c r="BED13" s="266"/>
      <c r="BEE13" s="266"/>
      <c r="BEF13" s="266"/>
      <c r="BEG13" s="266"/>
      <c r="BEH13" s="266"/>
      <c r="BEI13" s="266"/>
      <c r="BEJ13" s="266"/>
      <c r="BEK13" s="266"/>
      <c r="BEL13" s="266"/>
      <c r="BEM13" s="266"/>
      <c r="BEN13" s="266"/>
      <c r="BEO13" s="266"/>
      <c r="BEP13" s="266"/>
      <c r="BEQ13" s="266"/>
      <c r="BER13" s="266"/>
      <c r="BES13" s="266"/>
      <c r="BET13" s="266"/>
      <c r="BEU13" s="266"/>
      <c r="BEV13" s="266"/>
      <c r="BEW13" s="266"/>
      <c r="BEX13" s="266"/>
      <c r="BEY13" s="266"/>
      <c r="BEZ13" s="266"/>
      <c r="BFA13" s="266"/>
      <c r="BFB13" s="266"/>
      <c r="BFC13" s="266"/>
      <c r="BFD13" s="266"/>
      <c r="BFE13" s="266"/>
      <c r="BFF13" s="266"/>
      <c r="BFG13" s="266"/>
      <c r="BFH13" s="266"/>
      <c r="BFI13" s="266"/>
      <c r="BFJ13" s="266"/>
      <c r="BFK13" s="266"/>
      <c r="BFL13" s="266"/>
      <c r="BFM13" s="266"/>
      <c r="BFN13" s="266"/>
      <c r="BFO13" s="266"/>
      <c r="BFP13" s="266"/>
      <c r="BFQ13" s="266"/>
      <c r="BFR13" s="266"/>
      <c r="BFS13" s="266"/>
      <c r="BFT13" s="266"/>
      <c r="BFU13" s="266"/>
      <c r="BFV13" s="266"/>
      <c r="BFW13" s="266"/>
      <c r="BFX13" s="266"/>
      <c r="BFY13" s="266"/>
      <c r="BFZ13" s="266"/>
      <c r="BGA13" s="266"/>
      <c r="BGB13" s="266"/>
      <c r="BGC13" s="266"/>
      <c r="BGD13" s="266"/>
      <c r="BGE13" s="266"/>
      <c r="BGF13" s="266"/>
      <c r="BGG13" s="266"/>
      <c r="BGH13" s="266"/>
      <c r="BGI13" s="266"/>
      <c r="BGJ13" s="266"/>
      <c r="BGK13" s="266"/>
      <c r="BGL13" s="266"/>
      <c r="BGM13" s="266"/>
      <c r="BGN13" s="266"/>
      <c r="BGO13" s="266"/>
      <c r="BGP13" s="266"/>
      <c r="BGQ13" s="266"/>
      <c r="BGR13" s="266"/>
      <c r="BGS13" s="266"/>
      <c r="BGT13" s="266"/>
      <c r="BGU13" s="266"/>
      <c r="BGV13" s="266"/>
      <c r="BGW13" s="266"/>
      <c r="BGX13" s="266"/>
      <c r="BGY13" s="266"/>
      <c r="BGZ13" s="266"/>
      <c r="BHA13" s="266"/>
      <c r="BHB13" s="266"/>
      <c r="BHC13" s="266"/>
      <c r="BHD13" s="266"/>
      <c r="BHE13" s="266"/>
      <c r="BHF13" s="266"/>
      <c r="BHG13" s="266"/>
      <c r="BHH13" s="266"/>
      <c r="BHI13" s="266"/>
      <c r="BHJ13" s="266"/>
      <c r="BHK13" s="266"/>
      <c r="BHL13" s="266"/>
      <c r="BHM13" s="266"/>
      <c r="BHN13" s="266"/>
      <c r="BHO13" s="266"/>
      <c r="BHP13" s="266"/>
      <c r="BHQ13" s="266"/>
      <c r="BHR13" s="266"/>
      <c r="BHS13" s="266"/>
      <c r="BHT13" s="266"/>
      <c r="BHU13" s="266"/>
      <c r="BHV13" s="266"/>
      <c r="BHW13" s="266"/>
      <c r="BHX13" s="266"/>
      <c r="BHY13" s="266"/>
      <c r="BHZ13" s="266"/>
      <c r="BIA13" s="266"/>
      <c r="BIB13" s="266"/>
      <c r="BIC13" s="266"/>
      <c r="BID13" s="266"/>
      <c r="BIE13" s="266"/>
      <c r="BIF13" s="266"/>
      <c r="BIG13" s="266"/>
      <c r="BIH13" s="266"/>
      <c r="BII13" s="266"/>
      <c r="BIJ13" s="266"/>
      <c r="BIK13" s="266"/>
      <c r="BIL13" s="266"/>
      <c r="BIM13" s="266"/>
      <c r="BIN13" s="266"/>
      <c r="BIO13" s="266"/>
      <c r="BIP13" s="266"/>
      <c r="BIQ13" s="266"/>
      <c r="BIR13" s="266"/>
      <c r="BIS13" s="266"/>
      <c r="BIT13" s="266"/>
      <c r="BIU13" s="266"/>
      <c r="BIV13" s="266"/>
      <c r="BIW13" s="266"/>
      <c r="BIX13" s="266"/>
      <c r="BIY13" s="266"/>
      <c r="BIZ13" s="266"/>
      <c r="BJA13" s="266"/>
      <c r="BJB13" s="266"/>
      <c r="BJC13" s="266"/>
      <c r="BJD13" s="266"/>
      <c r="BJE13" s="266"/>
      <c r="BJF13" s="266"/>
      <c r="BJG13" s="266"/>
      <c r="BJH13" s="266"/>
      <c r="BJI13" s="266"/>
      <c r="BJJ13" s="266"/>
      <c r="BJK13" s="266"/>
      <c r="BJL13" s="266"/>
      <c r="BJM13" s="266"/>
      <c r="BJN13" s="266"/>
      <c r="BJO13" s="266"/>
      <c r="BJP13" s="266"/>
      <c r="BJQ13" s="266"/>
      <c r="BJR13" s="266"/>
      <c r="BJS13" s="266"/>
      <c r="BJT13" s="266"/>
      <c r="BJU13" s="266"/>
      <c r="BJV13" s="266"/>
      <c r="BJW13" s="266"/>
      <c r="BJX13" s="266"/>
      <c r="BJY13" s="266"/>
      <c r="BJZ13" s="266"/>
      <c r="BKA13" s="266"/>
      <c r="BKB13" s="266"/>
      <c r="BKC13" s="266"/>
      <c r="BKD13" s="266"/>
      <c r="BKE13" s="266"/>
      <c r="BKF13" s="266"/>
      <c r="BKG13" s="266"/>
      <c r="BKH13" s="266"/>
      <c r="BKI13" s="266"/>
      <c r="BKJ13" s="266"/>
      <c r="BKK13" s="266"/>
      <c r="BKL13" s="266"/>
      <c r="BKM13" s="266"/>
      <c r="BKN13" s="266"/>
      <c r="BKO13" s="266"/>
      <c r="BKP13" s="266"/>
      <c r="BKQ13" s="266"/>
      <c r="BKR13" s="266"/>
      <c r="BKS13" s="266"/>
      <c r="BKT13" s="266"/>
      <c r="BKU13" s="266"/>
      <c r="BKV13" s="266"/>
      <c r="BKW13" s="266"/>
      <c r="BKX13" s="266"/>
      <c r="BKY13" s="266"/>
      <c r="BKZ13" s="266"/>
      <c r="BLA13" s="266"/>
      <c r="BLB13" s="266"/>
      <c r="BLC13" s="266"/>
      <c r="BLD13" s="266"/>
      <c r="BLE13" s="266"/>
      <c r="BLF13" s="266"/>
      <c r="BLG13" s="266"/>
      <c r="BLH13" s="266"/>
      <c r="BLI13" s="266"/>
      <c r="BLJ13" s="266"/>
      <c r="BLK13" s="266"/>
      <c r="BLL13" s="266"/>
      <c r="BLM13" s="266"/>
      <c r="BLN13" s="266"/>
      <c r="BLO13" s="266"/>
      <c r="BLP13" s="266"/>
      <c r="BLQ13" s="266"/>
      <c r="BLR13" s="266"/>
      <c r="BLS13" s="266"/>
      <c r="BLT13" s="266"/>
      <c r="BLU13" s="266"/>
      <c r="BLV13" s="266"/>
      <c r="BLW13" s="266"/>
      <c r="BLX13" s="266"/>
      <c r="BLY13" s="266"/>
      <c r="BLZ13" s="266"/>
      <c r="BMA13" s="266"/>
      <c r="BMB13" s="266"/>
      <c r="BMC13" s="266"/>
      <c r="BMD13" s="266"/>
      <c r="BME13" s="266"/>
      <c r="BMF13" s="266"/>
      <c r="BMG13" s="266"/>
      <c r="BMH13" s="266"/>
      <c r="BMI13" s="266"/>
      <c r="BMJ13" s="266"/>
      <c r="BMK13" s="266"/>
      <c r="BML13" s="266"/>
      <c r="BMM13" s="266"/>
      <c r="BMN13" s="266"/>
      <c r="BMO13" s="266"/>
      <c r="BMP13" s="266"/>
      <c r="BMQ13" s="266"/>
      <c r="BMR13" s="266"/>
      <c r="BMS13" s="266"/>
      <c r="BMT13" s="266"/>
      <c r="BMU13" s="266"/>
      <c r="BMV13" s="266"/>
      <c r="BMW13" s="266"/>
      <c r="BMX13" s="266"/>
      <c r="BMY13" s="266"/>
      <c r="BMZ13" s="266"/>
      <c r="BNA13" s="266"/>
      <c r="BNB13" s="266"/>
      <c r="BNC13" s="266"/>
      <c r="BND13" s="266"/>
      <c r="BNE13" s="266"/>
      <c r="BNF13" s="266"/>
      <c r="BNG13" s="266"/>
      <c r="BNH13" s="266"/>
      <c r="BNI13" s="266"/>
      <c r="BNJ13" s="266"/>
      <c r="BNK13" s="266"/>
      <c r="BNL13" s="266"/>
      <c r="BNM13" s="266"/>
      <c r="BNN13" s="266"/>
      <c r="BNO13" s="266"/>
      <c r="BNP13" s="266"/>
      <c r="BNQ13" s="266"/>
      <c r="BNR13" s="266"/>
      <c r="BNS13" s="266"/>
      <c r="BNT13" s="266"/>
      <c r="BNU13" s="266"/>
      <c r="BNV13" s="266"/>
      <c r="BNW13" s="266"/>
      <c r="BNX13" s="266"/>
      <c r="BNY13" s="266"/>
      <c r="BNZ13" s="266"/>
      <c r="BOA13" s="266"/>
      <c r="BOB13" s="266"/>
      <c r="BOC13" s="266"/>
      <c r="BOD13" s="266"/>
      <c r="BOE13" s="266"/>
      <c r="BOF13" s="266"/>
      <c r="BOG13" s="266"/>
      <c r="BOH13" s="266"/>
      <c r="BOI13" s="266"/>
      <c r="BOJ13" s="266"/>
      <c r="BOK13" s="266"/>
      <c r="BOL13" s="266"/>
      <c r="BOM13" s="266"/>
      <c r="BON13" s="266"/>
      <c r="BOO13" s="266"/>
      <c r="BOP13" s="266"/>
      <c r="BOQ13" s="266"/>
      <c r="BOR13" s="266"/>
      <c r="BOS13" s="266"/>
      <c r="BOT13" s="266"/>
      <c r="BOU13" s="266"/>
      <c r="BOV13" s="266"/>
      <c r="BOW13" s="266"/>
      <c r="BOX13" s="266"/>
      <c r="BOY13" s="266"/>
      <c r="BOZ13" s="266"/>
      <c r="BPA13" s="266"/>
      <c r="BPB13" s="266"/>
      <c r="BPC13" s="266"/>
      <c r="BPD13" s="266"/>
      <c r="BPE13" s="266"/>
      <c r="BPF13" s="266"/>
      <c r="BPG13" s="266"/>
      <c r="BPH13" s="266"/>
      <c r="BPI13" s="266"/>
      <c r="BPJ13" s="266"/>
      <c r="BPK13" s="266"/>
      <c r="BPL13" s="266"/>
      <c r="BPM13" s="266"/>
      <c r="BPN13" s="266"/>
      <c r="BPO13" s="266"/>
      <c r="BPP13" s="266"/>
      <c r="BPQ13" s="266"/>
      <c r="BPR13" s="266"/>
      <c r="BPS13" s="266"/>
      <c r="BPT13" s="266"/>
      <c r="BPU13" s="266"/>
      <c r="BPV13" s="266"/>
      <c r="BPW13" s="266"/>
      <c r="BPX13" s="266"/>
      <c r="BPY13" s="266"/>
      <c r="BPZ13" s="266"/>
      <c r="BQA13" s="266"/>
      <c r="BQB13" s="266"/>
      <c r="BQC13" s="266"/>
      <c r="BQD13" s="266"/>
      <c r="BQE13" s="266"/>
      <c r="BQF13" s="266"/>
      <c r="BQG13" s="266"/>
      <c r="BQH13" s="266"/>
      <c r="BQI13" s="266"/>
      <c r="BQJ13" s="266"/>
      <c r="BQK13" s="266"/>
      <c r="BQL13" s="266"/>
      <c r="BQM13" s="266"/>
      <c r="BQN13" s="266"/>
      <c r="BQO13" s="266"/>
      <c r="BQP13" s="266"/>
      <c r="BQQ13" s="266"/>
      <c r="BQR13" s="266"/>
      <c r="BQS13" s="266"/>
      <c r="BQT13" s="266"/>
      <c r="BQU13" s="266"/>
      <c r="BQV13" s="266"/>
      <c r="BQW13" s="266"/>
      <c r="BQX13" s="266"/>
      <c r="BQY13" s="266"/>
      <c r="BQZ13" s="266"/>
      <c r="BRA13" s="266"/>
      <c r="BRB13" s="266"/>
      <c r="BRC13" s="266"/>
      <c r="BRD13" s="266"/>
      <c r="BRE13" s="266"/>
      <c r="BRF13" s="266"/>
      <c r="BRG13" s="266"/>
      <c r="BRH13" s="266"/>
      <c r="BRI13" s="266"/>
      <c r="BRJ13" s="266"/>
      <c r="BRK13" s="266"/>
      <c r="BRL13" s="266"/>
      <c r="BRM13" s="266"/>
      <c r="BRN13" s="266"/>
      <c r="BRO13" s="266"/>
      <c r="BRP13" s="266"/>
      <c r="BRQ13" s="266"/>
      <c r="BRR13" s="266"/>
      <c r="BRS13" s="266"/>
      <c r="BRT13" s="266"/>
      <c r="BRU13" s="266"/>
      <c r="BRV13" s="266"/>
      <c r="BRW13" s="266"/>
      <c r="BRX13" s="266"/>
      <c r="BRY13" s="266"/>
      <c r="BRZ13" s="266"/>
      <c r="BSA13" s="266"/>
      <c r="BSB13" s="266"/>
      <c r="BSC13" s="266"/>
      <c r="BSD13" s="266"/>
      <c r="BSE13" s="266"/>
      <c r="BSF13" s="266"/>
      <c r="BSG13" s="266"/>
      <c r="BSH13" s="266"/>
      <c r="BSI13" s="266"/>
      <c r="BSJ13" s="266"/>
      <c r="BSK13" s="266"/>
      <c r="BSL13" s="266"/>
      <c r="BSM13" s="266"/>
      <c r="BSN13" s="266"/>
      <c r="BSO13" s="266"/>
      <c r="BSP13" s="266"/>
      <c r="BSQ13" s="266"/>
      <c r="BSR13" s="266"/>
      <c r="BSS13" s="266"/>
      <c r="BST13" s="266"/>
      <c r="BSU13" s="266"/>
      <c r="BSV13" s="266"/>
      <c r="BSW13" s="266"/>
      <c r="BSX13" s="266"/>
      <c r="BSY13" s="266"/>
      <c r="BSZ13" s="266"/>
      <c r="BTA13" s="266"/>
      <c r="BTB13" s="266"/>
      <c r="BTC13" s="266"/>
      <c r="BTD13" s="266"/>
      <c r="BTE13" s="266"/>
      <c r="BTF13" s="266"/>
      <c r="BTG13" s="266"/>
      <c r="BTH13" s="266"/>
      <c r="BTI13" s="266"/>
      <c r="BTJ13" s="266"/>
      <c r="BTK13" s="266"/>
      <c r="BTL13" s="266"/>
      <c r="BTM13" s="266"/>
      <c r="BTN13" s="266"/>
      <c r="BTO13" s="266"/>
      <c r="BTP13" s="266"/>
      <c r="BTQ13" s="266"/>
      <c r="BTR13" s="266"/>
      <c r="BTS13" s="266"/>
      <c r="BTT13" s="266"/>
      <c r="BTU13" s="266"/>
      <c r="BTV13" s="266"/>
      <c r="BTW13" s="266"/>
      <c r="BTX13" s="266"/>
      <c r="BTY13" s="266"/>
      <c r="BTZ13" s="266"/>
      <c r="BUA13" s="266"/>
      <c r="BUB13" s="266"/>
      <c r="BUC13" s="266"/>
      <c r="BUD13" s="266"/>
      <c r="BUE13" s="266"/>
      <c r="BUF13" s="266"/>
      <c r="BUG13" s="266"/>
      <c r="BUH13" s="266"/>
      <c r="BUI13" s="266"/>
      <c r="BUJ13" s="266"/>
      <c r="BUK13" s="266"/>
      <c r="BUL13" s="266"/>
      <c r="BUM13" s="266"/>
      <c r="BUN13" s="266"/>
      <c r="BUO13" s="266"/>
      <c r="BUP13" s="266"/>
      <c r="BUQ13" s="266"/>
      <c r="BUR13" s="266"/>
      <c r="BUS13" s="266"/>
      <c r="BUT13" s="266"/>
      <c r="BUU13" s="266"/>
      <c r="BUV13" s="266"/>
      <c r="BUW13" s="266"/>
      <c r="BUX13" s="266"/>
      <c r="BUY13" s="266"/>
      <c r="BUZ13" s="266"/>
      <c r="BVA13" s="266"/>
      <c r="BVB13" s="266"/>
      <c r="BVC13" s="266"/>
      <c r="BVD13" s="266"/>
      <c r="BVE13" s="266"/>
      <c r="BVF13" s="266"/>
      <c r="BVG13" s="266"/>
      <c r="BVH13" s="266"/>
      <c r="BVI13" s="266"/>
      <c r="BVJ13" s="266"/>
      <c r="BVK13" s="266"/>
      <c r="BVL13" s="266"/>
      <c r="BVM13" s="266"/>
      <c r="BVN13" s="266"/>
      <c r="BVO13" s="266"/>
      <c r="BVP13" s="266"/>
      <c r="BVQ13" s="266"/>
      <c r="BVR13" s="266"/>
      <c r="BVS13" s="266"/>
      <c r="BVT13" s="266"/>
      <c r="BVU13" s="266"/>
      <c r="BVV13" s="266"/>
      <c r="BVW13" s="266"/>
      <c r="BVX13" s="266"/>
      <c r="BVY13" s="266"/>
      <c r="BVZ13" s="266"/>
      <c r="BWA13" s="266"/>
      <c r="BWB13" s="266"/>
      <c r="BWC13" s="266"/>
      <c r="BWD13" s="266"/>
      <c r="BWE13" s="266"/>
      <c r="BWF13" s="266"/>
      <c r="BWG13" s="266"/>
      <c r="BWH13" s="266"/>
      <c r="BWI13" s="266"/>
      <c r="BWJ13" s="266"/>
      <c r="BWK13" s="266"/>
      <c r="BWL13" s="266"/>
      <c r="BWM13" s="266"/>
      <c r="BWN13" s="266"/>
      <c r="BWO13" s="266"/>
      <c r="BWP13" s="266"/>
      <c r="BWQ13" s="266"/>
      <c r="BWR13" s="266"/>
      <c r="BWS13" s="266"/>
      <c r="BWT13" s="266"/>
      <c r="BWU13" s="266"/>
      <c r="BWV13" s="266"/>
      <c r="BWW13" s="266"/>
      <c r="BWX13" s="266"/>
      <c r="BWY13" s="266"/>
      <c r="BWZ13" s="266"/>
      <c r="BXA13" s="266"/>
      <c r="BXB13" s="266"/>
      <c r="BXC13" s="266"/>
      <c r="BXD13" s="266"/>
      <c r="BXE13" s="266"/>
      <c r="BXF13" s="266"/>
      <c r="BXG13" s="266"/>
      <c r="BXH13" s="266"/>
      <c r="BXI13" s="266"/>
      <c r="BXJ13" s="266"/>
      <c r="BXK13" s="266"/>
      <c r="BXL13" s="266"/>
      <c r="BXM13" s="266"/>
      <c r="BXN13" s="266"/>
      <c r="BXO13" s="266"/>
      <c r="BXP13" s="266"/>
      <c r="BXQ13" s="266"/>
      <c r="BXR13" s="266"/>
      <c r="BXS13" s="266"/>
      <c r="BXT13" s="266"/>
      <c r="BXU13" s="266"/>
      <c r="BXV13" s="266"/>
      <c r="BXW13" s="266"/>
      <c r="BXX13" s="266"/>
      <c r="BXY13" s="266"/>
      <c r="BXZ13" s="266"/>
      <c r="BYA13" s="266"/>
      <c r="BYB13" s="266"/>
      <c r="BYC13" s="266"/>
      <c r="BYD13" s="266"/>
      <c r="BYE13" s="266"/>
      <c r="BYF13" s="266"/>
      <c r="BYG13" s="266"/>
      <c r="BYH13" s="266"/>
      <c r="BYI13" s="266"/>
      <c r="BYJ13" s="266"/>
      <c r="BYK13" s="266"/>
      <c r="BYL13" s="266"/>
      <c r="BYM13" s="266"/>
      <c r="BYN13" s="266"/>
      <c r="BYO13" s="266"/>
      <c r="BYP13" s="266"/>
      <c r="BYQ13" s="266"/>
      <c r="BYR13" s="266"/>
      <c r="BYS13" s="266"/>
      <c r="BYT13" s="266"/>
      <c r="BYU13" s="266"/>
      <c r="BYV13" s="266"/>
      <c r="BYW13" s="266"/>
      <c r="BYX13" s="266"/>
      <c r="BYY13" s="266"/>
      <c r="BYZ13" s="266"/>
      <c r="BZA13" s="266"/>
      <c r="BZB13" s="266"/>
      <c r="BZC13" s="266"/>
      <c r="BZD13" s="266"/>
      <c r="BZE13" s="266"/>
      <c r="BZF13" s="266"/>
      <c r="BZG13" s="266"/>
      <c r="BZH13" s="266"/>
      <c r="BZI13" s="266"/>
      <c r="BZJ13" s="266"/>
      <c r="BZK13" s="266"/>
      <c r="BZL13" s="266"/>
      <c r="BZM13" s="266"/>
      <c r="BZN13" s="266"/>
      <c r="BZO13" s="266"/>
      <c r="BZP13" s="266"/>
      <c r="BZQ13" s="266"/>
      <c r="BZR13" s="266"/>
      <c r="BZS13" s="266"/>
      <c r="BZT13" s="266"/>
      <c r="BZU13" s="266"/>
      <c r="BZV13" s="266"/>
      <c r="BZW13" s="266"/>
      <c r="BZX13" s="266"/>
      <c r="BZY13" s="266"/>
      <c r="BZZ13" s="266"/>
      <c r="CAA13" s="266"/>
      <c r="CAB13" s="266"/>
      <c r="CAC13" s="266"/>
      <c r="CAD13" s="266"/>
      <c r="CAE13" s="266"/>
      <c r="CAF13" s="266"/>
      <c r="CAG13" s="266"/>
      <c r="CAH13" s="266"/>
      <c r="CAI13" s="266"/>
      <c r="CAJ13" s="266"/>
      <c r="CAK13" s="266"/>
      <c r="CAL13" s="266"/>
      <c r="CAM13" s="266"/>
      <c r="CAN13" s="266"/>
      <c r="CAO13" s="266"/>
      <c r="CAP13" s="266"/>
      <c r="CAQ13" s="266"/>
      <c r="CAR13" s="266"/>
      <c r="CAS13" s="266"/>
      <c r="CAT13" s="266"/>
      <c r="CAU13" s="266"/>
      <c r="CAV13" s="266"/>
      <c r="CAW13" s="266"/>
      <c r="CAX13" s="266"/>
      <c r="CAY13" s="266"/>
      <c r="CAZ13" s="266"/>
      <c r="CBA13" s="266"/>
      <c r="CBB13" s="266"/>
      <c r="CBC13" s="266"/>
      <c r="CBD13" s="266"/>
      <c r="CBE13" s="266"/>
      <c r="CBF13" s="266"/>
      <c r="CBG13" s="266"/>
      <c r="CBH13" s="266"/>
      <c r="CBI13" s="266"/>
      <c r="CBJ13" s="266"/>
      <c r="CBK13" s="266"/>
      <c r="CBL13" s="266"/>
      <c r="CBM13" s="266"/>
      <c r="CBN13" s="266"/>
      <c r="CBO13" s="266"/>
      <c r="CBP13" s="266"/>
      <c r="CBQ13" s="266"/>
      <c r="CBR13" s="266"/>
      <c r="CBS13" s="266"/>
      <c r="CBT13" s="266"/>
      <c r="CBU13" s="266"/>
      <c r="CBV13" s="266"/>
      <c r="CBW13" s="266"/>
      <c r="CBX13" s="266"/>
      <c r="CBY13" s="266"/>
      <c r="CBZ13" s="266"/>
      <c r="CCA13" s="266"/>
      <c r="CCB13" s="266"/>
      <c r="CCC13" s="266"/>
      <c r="CCD13" s="266"/>
      <c r="CCE13" s="266"/>
      <c r="CCF13" s="266"/>
      <c r="CCG13" s="266"/>
      <c r="CCH13" s="266"/>
      <c r="CCI13" s="266"/>
      <c r="CCJ13" s="266"/>
      <c r="CCK13" s="266"/>
      <c r="CCL13" s="266"/>
      <c r="CCM13" s="266"/>
      <c r="CCN13" s="266"/>
      <c r="CCO13" s="266"/>
      <c r="CCP13" s="266"/>
      <c r="CCQ13" s="266"/>
      <c r="CCR13" s="266"/>
      <c r="CCS13" s="266"/>
      <c r="CCT13" s="266"/>
      <c r="CCU13" s="266"/>
      <c r="CCV13" s="266"/>
      <c r="CCW13" s="266"/>
      <c r="CCX13" s="266"/>
      <c r="CCY13" s="266"/>
      <c r="CCZ13" s="266"/>
      <c r="CDA13" s="266"/>
      <c r="CDB13" s="266"/>
      <c r="CDC13" s="266"/>
      <c r="CDD13" s="266"/>
      <c r="CDE13" s="266"/>
      <c r="CDF13" s="266"/>
      <c r="CDG13" s="266"/>
      <c r="CDH13" s="266"/>
      <c r="CDI13" s="266"/>
      <c r="CDJ13" s="266"/>
      <c r="CDK13" s="266"/>
      <c r="CDL13" s="266"/>
      <c r="CDM13" s="266"/>
      <c r="CDN13" s="266"/>
      <c r="CDO13" s="266"/>
      <c r="CDP13" s="266"/>
      <c r="CDQ13" s="266"/>
      <c r="CDR13" s="266"/>
      <c r="CDS13" s="266"/>
      <c r="CDT13" s="266"/>
      <c r="CDU13" s="266"/>
      <c r="CDV13" s="266"/>
      <c r="CDW13" s="266"/>
      <c r="CDX13" s="266"/>
      <c r="CDY13" s="266"/>
      <c r="CDZ13" s="266"/>
      <c r="CEA13" s="266"/>
      <c r="CEB13" s="266"/>
      <c r="CEC13" s="266"/>
      <c r="CED13" s="266"/>
      <c r="CEE13" s="266"/>
      <c r="CEF13" s="266"/>
      <c r="CEG13" s="266"/>
      <c r="CEH13" s="266"/>
      <c r="CEI13" s="266"/>
      <c r="CEJ13" s="266"/>
      <c r="CEK13" s="266"/>
      <c r="CEL13" s="266"/>
      <c r="CEM13" s="266"/>
      <c r="CEN13" s="266"/>
      <c r="CEO13" s="266"/>
      <c r="CEP13" s="266"/>
      <c r="CEQ13" s="266"/>
      <c r="CER13" s="266"/>
      <c r="CES13" s="266"/>
      <c r="CET13" s="266"/>
      <c r="CEU13" s="266"/>
      <c r="CEV13" s="266"/>
      <c r="CEW13" s="266"/>
      <c r="CEX13" s="266"/>
      <c r="CEY13" s="266"/>
      <c r="CEZ13" s="266"/>
      <c r="CFA13" s="266"/>
      <c r="CFB13" s="266"/>
      <c r="CFC13" s="266"/>
      <c r="CFD13" s="266"/>
      <c r="CFE13" s="266"/>
      <c r="CFF13" s="266"/>
      <c r="CFG13" s="266"/>
      <c r="CFH13" s="266"/>
      <c r="CFI13" s="266"/>
      <c r="CFJ13" s="266"/>
      <c r="CFK13" s="266"/>
      <c r="CFL13" s="266"/>
      <c r="CFM13" s="266"/>
      <c r="CFN13" s="266"/>
      <c r="CFO13" s="266"/>
      <c r="CFP13" s="266"/>
      <c r="CFQ13" s="266"/>
      <c r="CFR13" s="266"/>
      <c r="CFS13" s="266"/>
      <c r="CFT13" s="266"/>
      <c r="CFU13" s="266"/>
      <c r="CFV13" s="266"/>
      <c r="CFW13" s="266"/>
      <c r="CFX13" s="266"/>
      <c r="CFY13" s="266"/>
      <c r="CFZ13" s="266"/>
      <c r="CGA13" s="266"/>
      <c r="CGB13" s="266"/>
      <c r="CGC13" s="266"/>
      <c r="CGD13" s="266"/>
      <c r="CGE13" s="266"/>
      <c r="CGF13" s="266"/>
      <c r="CGG13" s="266"/>
      <c r="CGH13" s="266"/>
      <c r="CGI13" s="266"/>
      <c r="CGJ13" s="266"/>
      <c r="CGK13" s="266"/>
      <c r="CGL13" s="266"/>
      <c r="CGM13" s="266"/>
      <c r="CGN13" s="266"/>
      <c r="CGO13" s="266"/>
      <c r="CGP13" s="266"/>
      <c r="CGQ13" s="266"/>
      <c r="CGR13" s="266"/>
      <c r="CGS13" s="266"/>
      <c r="CGT13" s="266"/>
      <c r="CGU13" s="266"/>
      <c r="CGV13" s="266"/>
      <c r="CGW13" s="266"/>
      <c r="CGX13" s="266"/>
      <c r="CGY13" s="266"/>
      <c r="CGZ13" s="266"/>
      <c r="CHA13" s="266"/>
      <c r="CHB13" s="266"/>
      <c r="CHC13" s="266"/>
      <c r="CHD13" s="266"/>
      <c r="CHE13" s="266"/>
      <c r="CHF13" s="266"/>
      <c r="CHG13" s="266"/>
      <c r="CHH13" s="266"/>
      <c r="CHI13" s="266"/>
      <c r="CHJ13" s="266"/>
      <c r="CHK13" s="266"/>
      <c r="CHL13" s="266"/>
      <c r="CHM13" s="266"/>
      <c r="CHN13" s="266"/>
      <c r="CHO13" s="266"/>
      <c r="CHP13" s="266"/>
      <c r="CHQ13" s="266"/>
      <c r="CHR13" s="266"/>
      <c r="CHS13" s="266"/>
      <c r="CHT13" s="266"/>
      <c r="CHU13" s="266"/>
      <c r="CHV13" s="266"/>
      <c r="CHW13" s="266"/>
      <c r="CHX13" s="266"/>
      <c r="CHY13" s="266"/>
      <c r="CHZ13" s="266"/>
      <c r="CIA13" s="266"/>
      <c r="CIB13" s="266"/>
      <c r="CIC13" s="266"/>
      <c r="CID13" s="266"/>
      <c r="CIE13" s="266"/>
      <c r="CIF13" s="266"/>
      <c r="CIG13" s="266"/>
      <c r="CIH13" s="266"/>
      <c r="CII13" s="266"/>
      <c r="CIJ13" s="266"/>
      <c r="CIK13" s="266"/>
      <c r="CIL13" s="266"/>
      <c r="CIM13" s="266"/>
      <c r="CIN13" s="266"/>
      <c r="CIO13" s="266"/>
      <c r="CIP13" s="266"/>
      <c r="CIQ13" s="266"/>
      <c r="CIR13" s="266"/>
      <c r="CIS13" s="266"/>
      <c r="CIT13" s="266"/>
      <c r="CIU13" s="266"/>
      <c r="CIV13" s="266"/>
      <c r="CIW13" s="266"/>
      <c r="CIX13" s="266"/>
      <c r="CIY13" s="266"/>
      <c r="CIZ13" s="266"/>
      <c r="CJA13" s="266"/>
      <c r="CJB13" s="266"/>
      <c r="CJC13" s="266"/>
      <c r="CJD13" s="266"/>
      <c r="CJE13" s="266"/>
      <c r="CJF13" s="266"/>
      <c r="CJG13" s="266"/>
      <c r="CJH13" s="266"/>
      <c r="CJI13" s="266"/>
      <c r="CJJ13" s="266"/>
      <c r="CJK13" s="266"/>
      <c r="CJL13" s="266"/>
      <c r="CJM13" s="266"/>
      <c r="CJN13" s="266"/>
      <c r="CJO13" s="266"/>
      <c r="CJP13" s="266"/>
      <c r="CJQ13" s="266"/>
      <c r="CJR13" s="266"/>
      <c r="CJS13" s="266"/>
      <c r="CJT13" s="266"/>
      <c r="CJU13" s="266"/>
      <c r="CJV13" s="266"/>
      <c r="CJW13" s="266"/>
      <c r="CJX13" s="266"/>
      <c r="CJY13" s="266"/>
      <c r="CJZ13" s="266"/>
      <c r="CKA13" s="266"/>
      <c r="CKB13" s="266"/>
      <c r="CKC13" s="266"/>
      <c r="CKD13" s="266"/>
      <c r="CKE13" s="266"/>
      <c r="CKF13" s="266"/>
      <c r="CKG13" s="266"/>
      <c r="CKH13" s="266"/>
      <c r="CKI13" s="266"/>
      <c r="CKJ13" s="266"/>
      <c r="CKK13" s="266"/>
      <c r="CKL13" s="266"/>
      <c r="CKM13" s="266"/>
      <c r="CKN13" s="266"/>
      <c r="CKO13" s="266"/>
      <c r="CKP13" s="266"/>
      <c r="CKQ13" s="266"/>
      <c r="CKR13" s="266"/>
      <c r="CKS13" s="266"/>
      <c r="CKT13" s="266"/>
      <c r="CKU13" s="266"/>
      <c r="CKV13" s="266"/>
      <c r="CKW13" s="266"/>
      <c r="CKX13" s="266"/>
      <c r="CKY13" s="266"/>
      <c r="CKZ13" s="266"/>
      <c r="CLA13" s="266"/>
      <c r="CLB13" s="266"/>
      <c r="CLC13" s="266"/>
      <c r="CLD13" s="266"/>
      <c r="CLE13" s="266"/>
      <c r="CLF13" s="266"/>
      <c r="CLG13" s="266"/>
      <c r="CLH13" s="266"/>
      <c r="CLI13" s="266"/>
      <c r="CLJ13" s="266"/>
      <c r="CLK13" s="266"/>
      <c r="CLL13" s="266"/>
      <c r="CLM13" s="266"/>
      <c r="CLN13" s="266"/>
      <c r="CLO13" s="266"/>
      <c r="CLP13" s="266"/>
      <c r="CLQ13" s="266"/>
      <c r="CLR13" s="266"/>
      <c r="CLS13" s="266"/>
      <c r="CLT13" s="266"/>
      <c r="CLU13" s="266"/>
      <c r="CLV13" s="266"/>
      <c r="CLW13" s="266"/>
      <c r="CLX13" s="266"/>
      <c r="CLY13" s="266"/>
      <c r="CLZ13" s="266"/>
      <c r="CMA13" s="266"/>
      <c r="CMB13" s="266"/>
      <c r="CMC13" s="266"/>
      <c r="CMD13" s="266"/>
      <c r="CME13" s="266"/>
      <c r="CMF13" s="266"/>
      <c r="CMG13" s="266"/>
      <c r="CMH13" s="266"/>
      <c r="CMI13" s="266"/>
      <c r="CMJ13" s="266"/>
      <c r="CMK13" s="266"/>
      <c r="CML13" s="266"/>
      <c r="CMM13" s="266"/>
      <c r="CMN13" s="266"/>
      <c r="CMO13" s="266"/>
      <c r="CMP13" s="266"/>
      <c r="CMQ13" s="266"/>
      <c r="CMR13" s="266"/>
      <c r="CMS13" s="266"/>
      <c r="CMT13" s="266"/>
      <c r="CMU13" s="266"/>
      <c r="CMV13" s="266"/>
      <c r="CMW13" s="266"/>
      <c r="CMX13" s="266"/>
      <c r="CMY13" s="266"/>
      <c r="CMZ13" s="266"/>
      <c r="CNA13" s="266"/>
      <c r="CNB13" s="266"/>
      <c r="CNC13" s="266"/>
      <c r="CND13" s="266"/>
      <c r="CNE13" s="266"/>
      <c r="CNF13" s="266"/>
      <c r="CNG13" s="266"/>
      <c r="CNH13" s="266"/>
      <c r="CNI13" s="266"/>
      <c r="CNJ13" s="266"/>
      <c r="CNK13" s="266"/>
      <c r="CNL13" s="266"/>
      <c r="CNM13" s="266"/>
      <c r="CNN13" s="266"/>
      <c r="CNO13" s="266"/>
      <c r="CNP13" s="266"/>
      <c r="CNQ13" s="266"/>
      <c r="CNR13" s="266"/>
      <c r="CNS13" s="266"/>
      <c r="CNT13" s="266"/>
      <c r="CNU13" s="266"/>
      <c r="CNV13" s="266"/>
      <c r="CNW13" s="266"/>
      <c r="CNX13" s="266"/>
      <c r="CNY13" s="266"/>
      <c r="CNZ13" s="266"/>
      <c r="COA13" s="266"/>
      <c r="COB13" s="266"/>
      <c r="COC13" s="266"/>
      <c r="COD13" s="266"/>
      <c r="COE13" s="266"/>
      <c r="COF13" s="266"/>
      <c r="COG13" s="266"/>
      <c r="COH13" s="266"/>
      <c r="COI13" s="266"/>
      <c r="COJ13" s="266"/>
      <c r="COK13" s="266"/>
      <c r="COL13" s="266"/>
      <c r="COM13" s="266"/>
      <c r="CON13" s="266"/>
      <c r="COO13" s="266"/>
      <c r="COP13" s="266"/>
      <c r="COQ13" s="266"/>
      <c r="COR13" s="266"/>
      <c r="COS13" s="266"/>
      <c r="COT13" s="266"/>
      <c r="COU13" s="266"/>
      <c r="COV13" s="266"/>
      <c r="COW13" s="266"/>
      <c r="COX13" s="266"/>
      <c r="COY13" s="266"/>
      <c r="COZ13" s="266"/>
      <c r="CPA13" s="266"/>
      <c r="CPB13" s="266"/>
      <c r="CPC13" s="266"/>
      <c r="CPD13" s="266"/>
      <c r="CPE13" s="266"/>
      <c r="CPF13" s="266"/>
      <c r="CPG13" s="266"/>
      <c r="CPH13" s="266"/>
      <c r="CPI13" s="266"/>
      <c r="CPJ13" s="266"/>
      <c r="CPK13" s="266"/>
      <c r="CPL13" s="266"/>
      <c r="CPM13" s="266"/>
      <c r="CPN13" s="266"/>
      <c r="CPO13" s="266"/>
      <c r="CPP13" s="266"/>
      <c r="CPQ13" s="266"/>
      <c r="CPR13" s="266"/>
      <c r="CPS13" s="266"/>
      <c r="CPT13" s="266"/>
      <c r="CPU13" s="266"/>
      <c r="CPV13" s="266"/>
      <c r="CPW13" s="266"/>
      <c r="CPX13" s="266"/>
      <c r="CPY13" s="266"/>
      <c r="CPZ13" s="266"/>
      <c r="CQA13" s="266"/>
      <c r="CQB13" s="266"/>
      <c r="CQC13" s="266"/>
      <c r="CQD13" s="266"/>
      <c r="CQE13" s="266"/>
      <c r="CQF13" s="266"/>
      <c r="CQG13" s="266"/>
      <c r="CQH13" s="266"/>
      <c r="CQI13" s="266"/>
      <c r="CQJ13" s="266"/>
      <c r="CQK13" s="266"/>
      <c r="CQL13" s="266"/>
      <c r="CQM13" s="266"/>
      <c r="CQN13" s="266"/>
      <c r="CQO13" s="266"/>
      <c r="CQP13" s="266"/>
      <c r="CQQ13" s="266"/>
      <c r="CQR13" s="266"/>
      <c r="CQS13" s="266"/>
      <c r="CQT13" s="266"/>
      <c r="CQU13" s="266"/>
      <c r="CQV13" s="266"/>
      <c r="CQW13" s="266"/>
      <c r="CQX13" s="266"/>
      <c r="CQY13" s="266"/>
      <c r="CQZ13" s="266"/>
      <c r="CRA13" s="266"/>
      <c r="CRB13" s="266"/>
      <c r="CRC13" s="266"/>
      <c r="CRD13" s="266"/>
      <c r="CRE13" s="266"/>
      <c r="CRF13" s="266"/>
      <c r="CRG13" s="266"/>
      <c r="CRH13" s="266"/>
      <c r="CRI13" s="266"/>
      <c r="CRJ13" s="266"/>
      <c r="CRK13" s="266"/>
      <c r="CRL13" s="266"/>
      <c r="CRM13" s="266"/>
      <c r="CRN13" s="266"/>
      <c r="CRO13" s="266"/>
      <c r="CRP13" s="266"/>
      <c r="CRQ13" s="266"/>
      <c r="CRR13" s="266"/>
      <c r="CRS13" s="266"/>
      <c r="CRT13" s="266"/>
      <c r="CRU13" s="266"/>
      <c r="CRV13" s="266"/>
      <c r="CRW13" s="266"/>
      <c r="CRX13" s="266"/>
      <c r="CRY13" s="266"/>
      <c r="CRZ13" s="266"/>
      <c r="CSA13" s="266"/>
      <c r="CSB13" s="266"/>
      <c r="CSC13" s="266"/>
      <c r="CSD13" s="266"/>
      <c r="CSE13" s="266"/>
      <c r="CSF13" s="266"/>
      <c r="CSG13" s="266"/>
      <c r="CSH13" s="266"/>
      <c r="CSI13" s="266"/>
      <c r="CSJ13" s="266"/>
      <c r="CSK13" s="266"/>
      <c r="CSL13" s="266"/>
      <c r="CSM13" s="266"/>
      <c r="CSN13" s="266"/>
      <c r="CSO13" s="266"/>
      <c r="CSP13" s="266"/>
      <c r="CSQ13" s="266"/>
      <c r="CSR13" s="266"/>
      <c r="CSS13" s="266"/>
      <c r="CST13" s="266"/>
      <c r="CSU13" s="266"/>
      <c r="CSV13" s="266"/>
      <c r="CSW13" s="266"/>
      <c r="CSX13" s="266"/>
      <c r="CSY13" s="266"/>
      <c r="CSZ13" s="266"/>
      <c r="CTA13" s="266"/>
      <c r="CTB13" s="266"/>
      <c r="CTC13" s="266"/>
      <c r="CTD13" s="266"/>
      <c r="CTE13" s="266"/>
      <c r="CTF13" s="266"/>
      <c r="CTG13" s="266"/>
      <c r="CTH13" s="266"/>
      <c r="CTI13" s="266"/>
      <c r="CTJ13" s="266"/>
      <c r="CTK13" s="266"/>
      <c r="CTL13" s="266"/>
      <c r="CTM13" s="266"/>
      <c r="CTN13" s="266"/>
      <c r="CTO13" s="266"/>
      <c r="CTP13" s="266"/>
      <c r="CTQ13" s="266"/>
      <c r="CTR13" s="266"/>
      <c r="CTS13" s="266"/>
      <c r="CTT13" s="266"/>
      <c r="CTU13" s="266"/>
      <c r="CTV13" s="266"/>
      <c r="CTW13" s="266"/>
      <c r="CTX13" s="266"/>
      <c r="CTY13" s="266"/>
      <c r="CTZ13" s="266"/>
      <c r="CUA13" s="266"/>
      <c r="CUB13" s="266"/>
      <c r="CUC13" s="266"/>
      <c r="CUD13" s="266"/>
      <c r="CUE13" s="266"/>
      <c r="CUF13" s="266"/>
      <c r="CUG13" s="266"/>
      <c r="CUH13" s="266"/>
      <c r="CUI13" s="266"/>
      <c r="CUJ13" s="266"/>
      <c r="CUK13" s="266"/>
      <c r="CUL13" s="266"/>
      <c r="CUM13" s="266"/>
      <c r="CUN13" s="266"/>
      <c r="CUO13" s="266"/>
      <c r="CUP13" s="266"/>
      <c r="CUQ13" s="266"/>
      <c r="CUR13" s="266"/>
      <c r="CUS13" s="266"/>
      <c r="CUT13" s="266"/>
      <c r="CUU13" s="266"/>
      <c r="CUV13" s="266"/>
      <c r="CUW13" s="266"/>
      <c r="CUX13" s="266"/>
      <c r="CUY13" s="266"/>
      <c r="CUZ13" s="266"/>
      <c r="CVA13" s="266"/>
      <c r="CVB13" s="266"/>
      <c r="CVC13" s="266"/>
      <c r="CVD13" s="266"/>
      <c r="CVE13" s="266"/>
      <c r="CVF13" s="266"/>
      <c r="CVG13" s="266"/>
      <c r="CVH13" s="266"/>
      <c r="CVI13" s="266"/>
      <c r="CVJ13" s="266"/>
      <c r="CVK13" s="266"/>
      <c r="CVL13" s="266"/>
      <c r="CVM13" s="266"/>
      <c r="CVN13" s="266"/>
      <c r="CVO13" s="266"/>
      <c r="CVP13" s="266"/>
      <c r="CVQ13" s="266"/>
      <c r="CVR13" s="266"/>
      <c r="CVS13" s="266"/>
      <c r="CVT13" s="266"/>
      <c r="CVU13" s="266"/>
      <c r="CVV13" s="266"/>
      <c r="CVW13" s="266"/>
      <c r="CVX13" s="266"/>
      <c r="CVY13" s="266"/>
      <c r="CVZ13" s="266"/>
      <c r="CWA13" s="266"/>
      <c r="CWB13" s="266"/>
      <c r="CWC13" s="266"/>
      <c r="CWD13" s="266"/>
      <c r="CWE13" s="266"/>
      <c r="CWF13" s="266"/>
      <c r="CWG13" s="266"/>
      <c r="CWH13" s="266"/>
      <c r="CWI13" s="266"/>
      <c r="CWJ13" s="266"/>
      <c r="CWK13" s="266"/>
      <c r="CWL13" s="266"/>
      <c r="CWM13" s="266"/>
      <c r="CWN13" s="266"/>
      <c r="CWO13" s="266"/>
      <c r="CWP13" s="266"/>
      <c r="CWQ13" s="266"/>
      <c r="CWR13" s="266"/>
      <c r="CWS13" s="266"/>
      <c r="CWT13" s="266"/>
      <c r="CWU13" s="266"/>
      <c r="CWV13" s="266"/>
      <c r="CWW13" s="266"/>
      <c r="CWX13" s="266"/>
      <c r="CWY13" s="266"/>
      <c r="CWZ13" s="266"/>
      <c r="CXA13" s="266"/>
      <c r="CXB13" s="266"/>
      <c r="CXC13" s="266"/>
      <c r="CXD13" s="266"/>
      <c r="CXE13" s="266"/>
      <c r="CXF13" s="266"/>
      <c r="CXG13" s="266"/>
      <c r="CXH13" s="266"/>
      <c r="CXI13" s="266"/>
      <c r="CXJ13" s="266"/>
      <c r="CXK13" s="266"/>
      <c r="CXL13" s="266"/>
      <c r="CXM13" s="266"/>
      <c r="CXN13" s="266"/>
      <c r="CXO13" s="266"/>
      <c r="CXP13" s="266"/>
      <c r="CXQ13" s="266"/>
      <c r="CXR13" s="266"/>
      <c r="CXS13" s="266"/>
      <c r="CXT13" s="266"/>
      <c r="CXU13" s="266"/>
      <c r="CXV13" s="266"/>
      <c r="CXW13" s="266"/>
      <c r="CXX13" s="266"/>
      <c r="CXY13" s="266"/>
      <c r="CXZ13" s="266"/>
      <c r="CYA13" s="266"/>
      <c r="CYB13" s="266"/>
      <c r="CYC13" s="266"/>
      <c r="CYD13" s="266"/>
      <c r="CYE13" s="266"/>
      <c r="CYF13" s="266"/>
      <c r="CYG13" s="266"/>
      <c r="CYH13" s="266"/>
      <c r="CYI13" s="266"/>
      <c r="CYJ13" s="266"/>
      <c r="CYK13" s="266"/>
      <c r="CYL13" s="266"/>
      <c r="CYM13" s="266"/>
      <c r="CYN13" s="266"/>
      <c r="CYO13" s="266"/>
      <c r="CYP13" s="266"/>
      <c r="CYQ13" s="266"/>
      <c r="CYR13" s="266"/>
      <c r="CYS13" s="266"/>
      <c r="CYT13" s="266"/>
      <c r="CYU13" s="266"/>
      <c r="CYV13" s="266"/>
      <c r="CYW13" s="266"/>
      <c r="CYX13" s="266"/>
      <c r="CYY13" s="266"/>
      <c r="CYZ13" s="266"/>
      <c r="CZA13" s="266"/>
      <c r="CZB13" s="266"/>
      <c r="CZC13" s="266"/>
      <c r="CZD13" s="266"/>
      <c r="CZE13" s="266"/>
      <c r="CZF13" s="266"/>
      <c r="CZG13" s="266"/>
      <c r="CZH13" s="266"/>
      <c r="CZI13" s="266"/>
      <c r="CZJ13" s="266"/>
      <c r="CZK13" s="266"/>
      <c r="CZL13" s="266"/>
      <c r="CZM13" s="266"/>
      <c r="CZN13" s="266"/>
      <c r="CZO13" s="266"/>
      <c r="CZP13" s="266"/>
      <c r="CZQ13" s="266"/>
      <c r="CZR13" s="266"/>
      <c r="CZS13" s="266"/>
      <c r="CZT13" s="266"/>
      <c r="CZU13" s="266"/>
      <c r="CZV13" s="266"/>
      <c r="CZW13" s="266"/>
      <c r="CZX13" s="266"/>
      <c r="CZY13" s="266"/>
      <c r="CZZ13" s="266"/>
      <c r="DAA13" s="266"/>
      <c r="DAB13" s="266"/>
      <c r="DAC13" s="266"/>
      <c r="DAD13" s="266"/>
      <c r="DAE13" s="266"/>
      <c r="DAF13" s="266"/>
      <c r="DAG13" s="266"/>
      <c r="DAH13" s="266"/>
      <c r="DAI13" s="266"/>
      <c r="DAJ13" s="266"/>
      <c r="DAK13" s="266"/>
      <c r="DAL13" s="266"/>
      <c r="DAM13" s="266"/>
      <c r="DAN13" s="266"/>
      <c r="DAO13" s="266"/>
      <c r="DAP13" s="266"/>
      <c r="DAQ13" s="266"/>
      <c r="DAR13" s="266"/>
      <c r="DAS13" s="266"/>
      <c r="DAT13" s="266"/>
      <c r="DAU13" s="266"/>
      <c r="DAV13" s="266"/>
      <c r="DAW13" s="266"/>
      <c r="DAX13" s="266"/>
      <c r="DAY13" s="266"/>
      <c r="DAZ13" s="266"/>
      <c r="DBA13" s="266"/>
      <c r="DBB13" s="266"/>
      <c r="DBC13" s="266"/>
      <c r="DBD13" s="266"/>
      <c r="DBE13" s="266"/>
      <c r="DBF13" s="266"/>
      <c r="DBG13" s="266"/>
      <c r="DBH13" s="266"/>
      <c r="DBI13" s="266"/>
      <c r="DBJ13" s="266"/>
      <c r="DBK13" s="266"/>
      <c r="DBL13" s="266"/>
      <c r="DBM13" s="266"/>
      <c r="DBN13" s="266"/>
      <c r="DBO13" s="266"/>
      <c r="DBP13" s="266"/>
      <c r="DBQ13" s="266"/>
      <c r="DBR13" s="266"/>
      <c r="DBS13" s="266"/>
      <c r="DBT13" s="266"/>
      <c r="DBU13" s="266"/>
      <c r="DBV13" s="266"/>
      <c r="DBW13" s="266"/>
      <c r="DBX13" s="266"/>
      <c r="DBY13" s="266"/>
      <c r="DBZ13" s="266"/>
      <c r="DCA13" s="266"/>
      <c r="DCB13" s="266"/>
      <c r="DCC13" s="266"/>
      <c r="DCD13" s="266"/>
      <c r="DCE13" s="266"/>
      <c r="DCF13" s="266"/>
      <c r="DCG13" s="266"/>
      <c r="DCH13" s="266"/>
      <c r="DCI13" s="266"/>
      <c r="DCJ13" s="266"/>
      <c r="DCK13" s="266"/>
      <c r="DCL13" s="266"/>
      <c r="DCM13" s="266"/>
      <c r="DCN13" s="266"/>
      <c r="DCO13" s="266"/>
      <c r="DCP13" s="266"/>
      <c r="DCQ13" s="266"/>
      <c r="DCR13" s="266"/>
      <c r="DCS13" s="266"/>
      <c r="DCT13" s="266"/>
      <c r="DCU13" s="266"/>
      <c r="DCV13" s="266"/>
      <c r="DCW13" s="266"/>
      <c r="DCX13" s="266"/>
      <c r="DCY13" s="266"/>
      <c r="DCZ13" s="266"/>
      <c r="DDA13" s="266"/>
      <c r="DDB13" s="266"/>
      <c r="DDC13" s="266"/>
      <c r="DDD13" s="266"/>
      <c r="DDE13" s="266"/>
      <c r="DDF13" s="266"/>
      <c r="DDG13" s="266"/>
      <c r="DDH13" s="266"/>
      <c r="DDI13" s="266"/>
      <c r="DDJ13" s="266"/>
      <c r="DDK13" s="266"/>
      <c r="DDL13" s="266"/>
      <c r="DDM13" s="266"/>
      <c r="DDN13" s="266"/>
      <c r="DDO13" s="266"/>
      <c r="DDP13" s="266"/>
      <c r="DDQ13" s="266"/>
      <c r="DDR13" s="266"/>
      <c r="DDS13" s="266"/>
      <c r="DDT13" s="266"/>
      <c r="DDU13" s="266"/>
      <c r="DDV13" s="266"/>
      <c r="DDW13" s="266"/>
      <c r="DDX13" s="266"/>
      <c r="DDY13" s="266"/>
      <c r="DDZ13" s="266"/>
      <c r="DEA13" s="266"/>
      <c r="DEB13" s="266"/>
      <c r="DEC13" s="266"/>
      <c r="DED13" s="266"/>
      <c r="DEE13" s="266"/>
      <c r="DEF13" s="266"/>
      <c r="DEG13" s="266"/>
      <c r="DEH13" s="266"/>
      <c r="DEI13" s="266"/>
      <c r="DEJ13" s="266"/>
      <c r="DEK13" s="266"/>
      <c r="DEL13" s="266"/>
      <c r="DEM13" s="266"/>
      <c r="DEN13" s="266"/>
      <c r="DEO13" s="266"/>
      <c r="DEP13" s="266"/>
      <c r="DEQ13" s="266"/>
      <c r="DER13" s="266"/>
      <c r="DES13" s="266"/>
      <c r="DET13" s="266"/>
      <c r="DEU13" s="266"/>
      <c r="DEV13" s="266"/>
      <c r="DEW13" s="266"/>
      <c r="DEX13" s="266"/>
      <c r="DEY13" s="266"/>
      <c r="DEZ13" s="266"/>
      <c r="DFA13" s="266"/>
      <c r="DFB13" s="266"/>
      <c r="DFC13" s="266"/>
      <c r="DFD13" s="266"/>
      <c r="DFE13" s="266"/>
      <c r="DFF13" s="266"/>
      <c r="DFG13" s="266"/>
      <c r="DFH13" s="266"/>
      <c r="DFI13" s="266"/>
      <c r="DFJ13" s="266"/>
      <c r="DFK13" s="266"/>
      <c r="DFL13" s="266"/>
      <c r="DFM13" s="266"/>
      <c r="DFN13" s="266"/>
      <c r="DFO13" s="266"/>
      <c r="DFP13" s="266"/>
      <c r="DFQ13" s="266"/>
      <c r="DFR13" s="266"/>
      <c r="DFS13" s="266"/>
      <c r="DFT13" s="266"/>
      <c r="DFU13" s="266"/>
      <c r="DFV13" s="266"/>
      <c r="DFW13" s="266"/>
      <c r="DFX13" s="266"/>
      <c r="DFY13" s="266"/>
      <c r="DFZ13" s="266"/>
      <c r="DGA13" s="266"/>
      <c r="DGB13" s="266"/>
      <c r="DGC13" s="266"/>
      <c r="DGD13" s="266"/>
      <c r="DGE13" s="266"/>
      <c r="DGF13" s="266"/>
      <c r="DGG13" s="266"/>
      <c r="DGH13" s="266"/>
      <c r="DGI13" s="266"/>
      <c r="DGJ13" s="266"/>
      <c r="DGK13" s="266"/>
      <c r="DGL13" s="266"/>
      <c r="DGM13" s="266"/>
      <c r="DGN13" s="266"/>
      <c r="DGO13" s="266"/>
      <c r="DGP13" s="266"/>
      <c r="DGQ13" s="266"/>
      <c r="DGR13" s="266"/>
      <c r="DGS13" s="266"/>
      <c r="DGT13" s="266"/>
      <c r="DGU13" s="266"/>
      <c r="DGV13" s="266"/>
      <c r="DGW13" s="266"/>
      <c r="DGX13" s="266"/>
      <c r="DGY13" s="266"/>
      <c r="DGZ13" s="266"/>
      <c r="DHA13" s="266"/>
      <c r="DHB13" s="266"/>
      <c r="DHC13" s="266"/>
      <c r="DHD13" s="266"/>
      <c r="DHE13" s="266"/>
      <c r="DHF13" s="266"/>
      <c r="DHG13" s="266"/>
      <c r="DHH13" s="266"/>
      <c r="DHI13" s="266"/>
      <c r="DHJ13" s="266"/>
      <c r="DHK13" s="266"/>
      <c r="DHL13" s="266"/>
      <c r="DHM13" s="266"/>
      <c r="DHN13" s="266"/>
      <c r="DHO13" s="266"/>
      <c r="DHP13" s="266"/>
      <c r="DHQ13" s="266"/>
      <c r="DHR13" s="266"/>
      <c r="DHS13" s="266"/>
      <c r="DHT13" s="266"/>
      <c r="DHU13" s="266"/>
      <c r="DHV13" s="266"/>
      <c r="DHW13" s="266"/>
      <c r="DHX13" s="266"/>
      <c r="DHY13" s="266"/>
      <c r="DHZ13" s="266"/>
      <c r="DIA13" s="266"/>
      <c r="DIB13" s="266"/>
      <c r="DIC13" s="266"/>
      <c r="DID13" s="266"/>
      <c r="DIE13" s="266"/>
      <c r="DIF13" s="266"/>
      <c r="DIG13" s="266"/>
      <c r="DIH13" s="266"/>
      <c r="DII13" s="266"/>
      <c r="DIJ13" s="266"/>
      <c r="DIK13" s="266"/>
      <c r="DIL13" s="266"/>
      <c r="DIM13" s="266"/>
      <c r="DIN13" s="266"/>
      <c r="DIO13" s="266"/>
      <c r="DIP13" s="266"/>
      <c r="DIQ13" s="266"/>
      <c r="DIR13" s="266"/>
      <c r="DIS13" s="266"/>
      <c r="DIT13" s="266"/>
      <c r="DIU13" s="266"/>
      <c r="DIV13" s="266"/>
      <c r="DIW13" s="266"/>
      <c r="DIX13" s="266"/>
      <c r="DIY13" s="266"/>
      <c r="DIZ13" s="266"/>
      <c r="DJA13" s="266"/>
      <c r="DJB13" s="266"/>
      <c r="DJC13" s="266"/>
      <c r="DJD13" s="266"/>
      <c r="DJE13" s="266"/>
      <c r="DJF13" s="266"/>
      <c r="DJG13" s="266"/>
      <c r="DJH13" s="266"/>
      <c r="DJI13" s="266"/>
      <c r="DJJ13" s="266"/>
      <c r="DJK13" s="266"/>
      <c r="DJL13" s="266"/>
      <c r="DJM13" s="266"/>
      <c r="DJN13" s="266"/>
      <c r="DJO13" s="266"/>
      <c r="DJP13" s="266"/>
      <c r="DJQ13" s="266"/>
      <c r="DJR13" s="266"/>
      <c r="DJS13" s="266"/>
      <c r="DJT13" s="266"/>
      <c r="DJU13" s="266"/>
      <c r="DJV13" s="266"/>
      <c r="DJW13" s="266"/>
      <c r="DJX13" s="266"/>
      <c r="DJY13" s="266"/>
      <c r="DJZ13" s="266"/>
      <c r="DKA13" s="266"/>
      <c r="DKB13" s="266"/>
      <c r="DKC13" s="266"/>
      <c r="DKD13" s="266"/>
      <c r="DKE13" s="266"/>
      <c r="DKF13" s="266"/>
      <c r="DKG13" s="266"/>
      <c r="DKH13" s="266"/>
      <c r="DKI13" s="266"/>
      <c r="DKJ13" s="266"/>
      <c r="DKK13" s="266"/>
      <c r="DKL13" s="266"/>
      <c r="DKM13" s="266"/>
      <c r="DKN13" s="266"/>
      <c r="DKO13" s="266"/>
      <c r="DKP13" s="266"/>
      <c r="DKQ13" s="266"/>
      <c r="DKR13" s="266"/>
      <c r="DKS13" s="266"/>
      <c r="DKT13" s="266"/>
      <c r="DKU13" s="266"/>
      <c r="DKV13" s="266"/>
      <c r="DKW13" s="266"/>
      <c r="DKX13" s="266"/>
      <c r="DKY13" s="266"/>
      <c r="DKZ13" s="266"/>
      <c r="DLA13" s="266"/>
      <c r="DLB13" s="266"/>
      <c r="DLC13" s="266"/>
      <c r="DLD13" s="266"/>
      <c r="DLE13" s="266"/>
      <c r="DLF13" s="266"/>
      <c r="DLG13" s="266"/>
      <c r="DLH13" s="266"/>
      <c r="DLI13" s="266"/>
      <c r="DLJ13" s="266"/>
      <c r="DLK13" s="266"/>
      <c r="DLL13" s="266"/>
      <c r="DLM13" s="266"/>
      <c r="DLN13" s="266"/>
      <c r="DLO13" s="266"/>
      <c r="DLP13" s="266"/>
      <c r="DLQ13" s="266"/>
      <c r="DLR13" s="266"/>
      <c r="DLS13" s="266"/>
      <c r="DLT13" s="266"/>
      <c r="DLU13" s="266"/>
      <c r="DLV13" s="266"/>
      <c r="DLW13" s="266"/>
      <c r="DLX13" s="266"/>
      <c r="DLY13" s="266"/>
      <c r="DLZ13" s="266"/>
      <c r="DMA13" s="266"/>
      <c r="DMB13" s="266"/>
      <c r="DMC13" s="266"/>
      <c r="DMD13" s="266"/>
      <c r="DME13" s="266"/>
      <c r="DMF13" s="266"/>
      <c r="DMG13" s="266"/>
      <c r="DMH13" s="266"/>
      <c r="DMI13" s="266"/>
      <c r="DMJ13" s="266"/>
      <c r="DMK13" s="266"/>
      <c r="DML13" s="266"/>
      <c r="DMM13" s="266"/>
      <c r="DMN13" s="266"/>
      <c r="DMO13" s="266"/>
      <c r="DMP13" s="266"/>
      <c r="DMQ13" s="266"/>
      <c r="DMR13" s="266"/>
      <c r="DMS13" s="266"/>
      <c r="DMT13" s="266"/>
      <c r="DMU13" s="266"/>
      <c r="DMV13" s="266"/>
      <c r="DMW13" s="266"/>
      <c r="DMX13" s="266"/>
      <c r="DMY13" s="266"/>
      <c r="DMZ13" s="266"/>
      <c r="DNA13" s="266"/>
      <c r="DNB13" s="266"/>
      <c r="DNC13" s="266"/>
      <c r="DND13" s="266"/>
      <c r="DNE13" s="266"/>
      <c r="DNF13" s="266"/>
      <c r="DNG13" s="266"/>
      <c r="DNH13" s="266"/>
      <c r="DNI13" s="266"/>
      <c r="DNJ13" s="266"/>
      <c r="DNK13" s="266"/>
      <c r="DNL13" s="266"/>
      <c r="DNM13" s="266"/>
      <c r="DNN13" s="266"/>
      <c r="DNO13" s="266"/>
      <c r="DNP13" s="266"/>
      <c r="DNQ13" s="266"/>
      <c r="DNR13" s="266"/>
      <c r="DNS13" s="266"/>
      <c r="DNT13" s="266"/>
      <c r="DNU13" s="266"/>
      <c r="DNV13" s="266"/>
      <c r="DNW13" s="266"/>
      <c r="DNX13" s="266"/>
      <c r="DNY13" s="266"/>
      <c r="DNZ13" s="266"/>
      <c r="DOA13" s="266"/>
      <c r="DOB13" s="266"/>
      <c r="DOC13" s="266"/>
      <c r="DOD13" s="266"/>
      <c r="DOE13" s="266"/>
      <c r="DOF13" s="266"/>
      <c r="DOG13" s="266"/>
      <c r="DOH13" s="266"/>
      <c r="DOI13" s="266"/>
      <c r="DOJ13" s="266"/>
      <c r="DOK13" s="266"/>
      <c r="DOL13" s="266"/>
      <c r="DOM13" s="266"/>
      <c r="DON13" s="266"/>
      <c r="DOO13" s="266"/>
      <c r="DOP13" s="266"/>
      <c r="DOQ13" s="266"/>
      <c r="DOR13" s="266"/>
      <c r="DOS13" s="266"/>
      <c r="DOT13" s="266"/>
      <c r="DOU13" s="266"/>
      <c r="DOV13" s="266"/>
      <c r="DOW13" s="266"/>
      <c r="DOX13" s="266"/>
      <c r="DOY13" s="266"/>
      <c r="DOZ13" s="266"/>
      <c r="DPA13" s="266"/>
      <c r="DPB13" s="266"/>
      <c r="DPC13" s="266"/>
      <c r="DPD13" s="266"/>
      <c r="DPE13" s="266"/>
      <c r="DPF13" s="266"/>
      <c r="DPG13" s="266"/>
      <c r="DPH13" s="266"/>
      <c r="DPI13" s="266"/>
      <c r="DPJ13" s="266"/>
      <c r="DPK13" s="266"/>
      <c r="DPL13" s="266"/>
      <c r="DPM13" s="266"/>
      <c r="DPN13" s="266"/>
      <c r="DPO13" s="266"/>
      <c r="DPP13" s="266"/>
      <c r="DPQ13" s="266"/>
      <c r="DPR13" s="266"/>
      <c r="DPS13" s="266"/>
      <c r="DPT13" s="266"/>
      <c r="DPU13" s="266"/>
      <c r="DPV13" s="266"/>
      <c r="DPW13" s="266"/>
      <c r="DPX13" s="266"/>
      <c r="DPY13" s="266"/>
      <c r="DPZ13" s="266"/>
      <c r="DQA13" s="266"/>
      <c r="DQB13" s="266"/>
      <c r="DQC13" s="266"/>
      <c r="DQD13" s="266"/>
      <c r="DQE13" s="266"/>
      <c r="DQF13" s="266"/>
      <c r="DQG13" s="266"/>
      <c r="DQH13" s="266"/>
      <c r="DQI13" s="266"/>
      <c r="DQJ13" s="266"/>
      <c r="DQK13" s="266"/>
      <c r="DQL13" s="266"/>
      <c r="DQM13" s="266"/>
      <c r="DQN13" s="266"/>
      <c r="DQO13" s="266"/>
      <c r="DQP13" s="266"/>
      <c r="DQQ13" s="266"/>
      <c r="DQR13" s="266"/>
      <c r="DQS13" s="266"/>
      <c r="DQT13" s="266"/>
      <c r="DQU13" s="266"/>
      <c r="DQV13" s="266"/>
      <c r="DQW13" s="266"/>
      <c r="DQX13" s="266"/>
      <c r="DQY13" s="266"/>
      <c r="DQZ13" s="266"/>
      <c r="DRA13" s="266"/>
      <c r="DRB13" s="266"/>
      <c r="DRC13" s="266"/>
      <c r="DRD13" s="266"/>
      <c r="DRE13" s="266"/>
      <c r="DRF13" s="266"/>
      <c r="DRG13" s="266"/>
      <c r="DRH13" s="266"/>
      <c r="DRI13" s="266"/>
      <c r="DRJ13" s="266"/>
      <c r="DRK13" s="266"/>
      <c r="DRL13" s="266"/>
      <c r="DRM13" s="266"/>
      <c r="DRN13" s="266"/>
      <c r="DRO13" s="266"/>
      <c r="DRP13" s="266"/>
      <c r="DRQ13" s="266"/>
      <c r="DRR13" s="266"/>
      <c r="DRS13" s="266"/>
      <c r="DRT13" s="266"/>
      <c r="DRU13" s="266"/>
      <c r="DRV13" s="266"/>
      <c r="DRW13" s="266"/>
      <c r="DRX13" s="266"/>
      <c r="DRY13" s="266"/>
      <c r="DRZ13" s="266"/>
      <c r="DSA13" s="266"/>
      <c r="DSB13" s="266"/>
      <c r="DSC13" s="266"/>
      <c r="DSD13" s="266"/>
      <c r="DSE13" s="266"/>
      <c r="DSF13" s="266"/>
      <c r="DSG13" s="266"/>
      <c r="DSH13" s="266"/>
      <c r="DSI13" s="266"/>
      <c r="DSJ13" s="266"/>
      <c r="DSK13" s="266"/>
      <c r="DSL13" s="266"/>
      <c r="DSM13" s="266"/>
      <c r="DSN13" s="266"/>
      <c r="DSO13" s="266"/>
      <c r="DSP13" s="266"/>
      <c r="DSQ13" s="266"/>
      <c r="DSR13" s="266"/>
      <c r="DSS13" s="266"/>
      <c r="DST13" s="266"/>
      <c r="DSU13" s="266"/>
      <c r="DSV13" s="266"/>
      <c r="DSW13" s="266"/>
      <c r="DSX13" s="266"/>
      <c r="DSY13" s="266"/>
      <c r="DSZ13" s="266"/>
      <c r="DTA13" s="266"/>
      <c r="DTB13" s="266"/>
      <c r="DTC13" s="266"/>
      <c r="DTD13" s="266"/>
      <c r="DTE13" s="266"/>
      <c r="DTF13" s="266"/>
      <c r="DTG13" s="266"/>
      <c r="DTH13" s="266"/>
      <c r="DTI13" s="266"/>
      <c r="DTJ13" s="266"/>
      <c r="DTK13" s="266"/>
      <c r="DTL13" s="266"/>
      <c r="DTM13" s="266"/>
      <c r="DTN13" s="266"/>
      <c r="DTO13" s="266"/>
      <c r="DTP13" s="266"/>
      <c r="DTQ13" s="266"/>
      <c r="DTR13" s="266"/>
      <c r="DTS13" s="266"/>
      <c r="DTT13" s="266"/>
      <c r="DTU13" s="266"/>
      <c r="DTV13" s="266"/>
      <c r="DTW13" s="266"/>
      <c r="DTX13" s="266"/>
      <c r="DTY13" s="266"/>
      <c r="DTZ13" s="266"/>
      <c r="DUA13" s="266"/>
      <c r="DUB13" s="266"/>
      <c r="DUC13" s="266"/>
      <c r="DUD13" s="266"/>
      <c r="DUE13" s="266"/>
      <c r="DUF13" s="266"/>
      <c r="DUG13" s="266"/>
      <c r="DUH13" s="266"/>
      <c r="DUI13" s="266"/>
      <c r="DUJ13" s="266"/>
      <c r="DUK13" s="266"/>
      <c r="DUL13" s="266"/>
      <c r="DUM13" s="266"/>
      <c r="DUN13" s="266"/>
      <c r="DUO13" s="266"/>
      <c r="DUP13" s="266"/>
      <c r="DUQ13" s="266"/>
      <c r="DUR13" s="266"/>
      <c r="DUS13" s="266"/>
      <c r="DUT13" s="266"/>
      <c r="DUU13" s="266"/>
      <c r="DUV13" s="266"/>
      <c r="DUW13" s="266"/>
      <c r="DUX13" s="266"/>
      <c r="DUY13" s="266"/>
      <c r="DUZ13" s="266"/>
      <c r="DVA13" s="266"/>
      <c r="DVB13" s="266"/>
      <c r="DVC13" s="266"/>
      <c r="DVD13" s="266"/>
      <c r="DVE13" s="266"/>
      <c r="DVF13" s="266"/>
      <c r="DVG13" s="266"/>
      <c r="DVH13" s="266"/>
      <c r="DVI13" s="266"/>
      <c r="DVJ13" s="266"/>
      <c r="DVK13" s="266"/>
      <c r="DVL13" s="266"/>
      <c r="DVM13" s="266"/>
      <c r="DVN13" s="266"/>
      <c r="DVO13" s="266"/>
      <c r="DVP13" s="266"/>
      <c r="DVQ13" s="266"/>
      <c r="DVR13" s="266"/>
      <c r="DVS13" s="266"/>
      <c r="DVT13" s="266"/>
      <c r="DVU13" s="266"/>
      <c r="DVV13" s="266"/>
      <c r="DVW13" s="266"/>
      <c r="DVX13" s="266"/>
      <c r="DVY13" s="266"/>
      <c r="DVZ13" s="266"/>
      <c r="DWA13" s="266"/>
      <c r="DWB13" s="266"/>
      <c r="DWC13" s="266"/>
      <c r="DWD13" s="266"/>
      <c r="DWE13" s="266"/>
      <c r="DWF13" s="266"/>
      <c r="DWG13" s="266"/>
      <c r="DWH13" s="266"/>
      <c r="DWI13" s="266"/>
      <c r="DWJ13" s="266"/>
      <c r="DWK13" s="266"/>
      <c r="DWL13" s="266"/>
      <c r="DWM13" s="266"/>
      <c r="DWN13" s="266"/>
      <c r="DWO13" s="266"/>
      <c r="DWP13" s="266"/>
      <c r="DWQ13" s="266"/>
      <c r="DWR13" s="266"/>
      <c r="DWS13" s="266"/>
      <c r="DWT13" s="266"/>
      <c r="DWU13" s="266"/>
      <c r="DWV13" s="266"/>
      <c r="DWW13" s="266"/>
      <c r="DWX13" s="266"/>
      <c r="DWY13" s="266"/>
      <c r="DWZ13" s="266"/>
      <c r="DXA13" s="266"/>
      <c r="DXB13" s="266"/>
      <c r="DXC13" s="266"/>
      <c r="DXD13" s="266"/>
      <c r="DXE13" s="266"/>
      <c r="DXF13" s="266"/>
      <c r="DXG13" s="266"/>
      <c r="DXH13" s="266"/>
      <c r="DXI13" s="266"/>
      <c r="DXJ13" s="266"/>
      <c r="DXK13" s="266"/>
      <c r="DXL13" s="266"/>
      <c r="DXM13" s="266"/>
      <c r="DXN13" s="266"/>
      <c r="DXO13" s="266"/>
      <c r="DXP13" s="266"/>
      <c r="DXQ13" s="266"/>
      <c r="DXR13" s="266"/>
      <c r="DXS13" s="266"/>
      <c r="DXT13" s="266"/>
      <c r="DXU13" s="266"/>
      <c r="DXV13" s="266"/>
      <c r="DXW13" s="266"/>
      <c r="DXX13" s="266"/>
      <c r="DXY13" s="266"/>
      <c r="DXZ13" s="266"/>
      <c r="DYA13" s="266"/>
      <c r="DYB13" s="266"/>
      <c r="DYC13" s="266"/>
      <c r="DYD13" s="266"/>
      <c r="DYE13" s="266"/>
      <c r="DYF13" s="266"/>
      <c r="DYG13" s="266"/>
      <c r="DYH13" s="266"/>
      <c r="DYI13" s="266"/>
      <c r="DYJ13" s="266"/>
      <c r="DYK13" s="266"/>
      <c r="DYL13" s="266"/>
      <c r="DYM13" s="266"/>
      <c r="DYN13" s="266"/>
      <c r="DYO13" s="266"/>
      <c r="DYP13" s="266"/>
      <c r="DYQ13" s="266"/>
      <c r="DYR13" s="266"/>
      <c r="DYS13" s="266"/>
      <c r="DYT13" s="266"/>
      <c r="DYU13" s="266"/>
      <c r="DYV13" s="266"/>
      <c r="DYW13" s="266"/>
      <c r="DYX13" s="266"/>
      <c r="DYY13" s="266"/>
      <c r="DYZ13" s="266"/>
      <c r="DZA13" s="266"/>
      <c r="DZB13" s="266"/>
      <c r="DZC13" s="266"/>
      <c r="DZD13" s="266"/>
      <c r="DZE13" s="266"/>
      <c r="DZF13" s="266"/>
      <c r="DZG13" s="266"/>
      <c r="DZH13" s="266"/>
      <c r="DZI13" s="266"/>
      <c r="DZJ13" s="266"/>
      <c r="DZK13" s="266"/>
      <c r="DZL13" s="266"/>
      <c r="DZM13" s="266"/>
      <c r="DZN13" s="266"/>
      <c r="DZO13" s="266"/>
      <c r="DZP13" s="266"/>
      <c r="DZQ13" s="266"/>
      <c r="DZR13" s="266"/>
      <c r="DZS13" s="266"/>
      <c r="DZT13" s="266"/>
      <c r="DZU13" s="266"/>
      <c r="DZV13" s="266"/>
      <c r="DZW13" s="266"/>
      <c r="DZX13" s="266"/>
      <c r="DZY13" s="266"/>
      <c r="DZZ13" s="266"/>
      <c r="EAA13" s="266"/>
      <c r="EAB13" s="266"/>
      <c r="EAC13" s="266"/>
      <c r="EAD13" s="266"/>
      <c r="EAE13" s="266"/>
      <c r="EAF13" s="266"/>
      <c r="EAG13" s="266"/>
      <c r="EAH13" s="266"/>
      <c r="EAI13" s="266"/>
      <c r="EAJ13" s="266"/>
      <c r="EAK13" s="266"/>
      <c r="EAL13" s="266"/>
      <c r="EAM13" s="266"/>
      <c r="EAN13" s="266"/>
      <c r="EAO13" s="266"/>
      <c r="EAP13" s="266"/>
      <c r="EAQ13" s="266"/>
      <c r="EAR13" s="266"/>
      <c r="EAS13" s="266"/>
      <c r="EAT13" s="266"/>
      <c r="EAU13" s="266"/>
      <c r="EAV13" s="266"/>
      <c r="EAW13" s="266"/>
      <c r="EAX13" s="266"/>
      <c r="EAY13" s="266"/>
      <c r="EAZ13" s="266"/>
      <c r="EBA13" s="266"/>
      <c r="EBB13" s="266"/>
      <c r="EBC13" s="266"/>
      <c r="EBD13" s="266"/>
      <c r="EBE13" s="266"/>
      <c r="EBF13" s="266"/>
      <c r="EBG13" s="266"/>
      <c r="EBH13" s="266"/>
      <c r="EBI13" s="266"/>
      <c r="EBJ13" s="266"/>
      <c r="EBK13" s="266"/>
      <c r="EBL13" s="266"/>
      <c r="EBM13" s="266"/>
      <c r="EBN13" s="266"/>
      <c r="EBO13" s="266"/>
      <c r="EBP13" s="266"/>
      <c r="EBQ13" s="266"/>
      <c r="EBR13" s="266"/>
      <c r="EBS13" s="266"/>
      <c r="EBT13" s="266"/>
      <c r="EBU13" s="266"/>
      <c r="EBV13" s="266"/>
      <c r="EBW13" s="266"/>
      <c r="EBX13" s="266"/>
      <c r="EBY13" s="266"/>
      <c r="EBZ13" s="266"/>
      <c r="ECA13" s="266"/>
      <c r="ECB13" s="266"/>
      <c r="ECC13" s="266"/>
      <c r="ECD13" s="266"/>
      <c r="ECE13" s="266"/>
      <c r="ECF13" s="266"/>
      <c r="ECG13" s="266"/>
      <c r="ECH13" s="266"/>
      <c r="ECI13" s="266"/>
      <c r="ECJ13" s="266"/>
      <c r="ECK13" s="266"/>
      <c r="ECL13" s="266"/>
      <c r="ECM13" s="266"/>
      <c r="ECN13" s="266"/>
      <c r="ECO13" s="266"/>
      <c r="ECP13" s="266"/>
      <c r="ECQ13" s="266"/>
      <c r="ECR13" s="266"/>
      <c r="ECS13" s="266"/>
      <c r="ECT13" s="266"/>
      <c r="ECU13" s="266"/>
      <c r="ECV13" s="266"/>
      <c r="ECW13" s="266"/>
      <c r="ECX13" s="266"/>
      <c r="ECY13" s="266"/>
      <c r="ECZ13" s="266"/>
      <c r="EDA13" s="266"/>
      <c r="EDB13" s="266"/>
      <c r="EDC13" s="266"/>
      <c r="EDD13" s="266"/>
      <c r="EDE13" s="266"/>
      <c r="EDF13" s="266"/>
      <c r="EDG13" s="266"/>
      <c r="EDH13" s="266"/>
      <c r="EDI13" s="266"/>
      <c r="EDJ13" s="266"/>
      <c r="EDK13" s="266"/>
      <c r="EDL13" s="266"/>
      <c r="EDM13" s="266"/>
      <c r="EDN13" s="266"/>
      <c r="EDO13" s="266"/>
      <c r="EDP13" s="266"/>
      <c r="EDQ13" s="266"/>
      <c r="EDR13" s="266"/>
      <c r="EDS13" s="266"/>
      <c r="EDT13" s="266"/>
      <c r="EDU13" s="266"/>
      <c r="EDV13" s="266"/>
      <c r="EDW13" s="266"/>
      <c r="EDX13" s="266"/>
      <c r="EDY13" s="266"/>
      <c r="EDZ13" s="266"/>
      <c r="EEA13" s="266"/>
      <c r="EEB13" s="266"/>
      <c r="EEC13" s="266"/>
      <c r="EED13" s="266"/>
      <c r="EEE13" s="266"/>
      <c r="EEF13" s="266"/>
      <c r="EEG13" s="266"/>
      <c r="EEH13" s="266"/>
      <c r="EEI13" s="266"/>
      <c r="EEJ13" s="266"/>
      <c r="EEK13" s="266"/>
      <c r="EEL13" s="266"/>
      <c r="EEM13" s="266"/>
      <c r="EEN13" s="266"/>
      <c r="EEO13" s="266"/>
      <c r="EEP13" s="266"/>
      <c r="EEQ13" s="266"/>
      <c r="EER13" s="266"/>
      <c r="EES13" s="266"/>
      <c r="EET13" s="266"/>
      <c r="EEU13" s="266"/>
      <c r="EEV13" s="266"/>
      <c r="EEW13" s="266"/>
      <c r="EEX13" s="266"/>
      <c r="EEY13" s="266"/>
      <c r="EEZ13" s="266"/>
      <c r="EFA13" s="266"/>
      <c r="EFB13" s="266"/>
      <c r="EFC13" s="266"/>
      <c r="EFD13" s="266"/>
      <c r="EFE13" s="266"/>
      <c r="EFF13" s="266"/>
      <c r="EFG13" s="266"/>
      <c r="EFH13" s="266"/>
      <c r="EFI13" s="266"/>
      <c r="EFJ13" s="266"/>
      <c r="EFK13" s="266"/>
      <c r="EFL13" s="266"/>
      <c r="EFM13" s="266"/>
      <c r="EFN13" s="266"/>
      <c r="EFO13" s="266"/>
      <c r="EFP13" s="266"/>
      <c r="EFQ13" s="266"/>
      <c r="EFR13" s="266"/>
      <c r="EFS13" s="266"/>
      <c r="EFT13" s="266"/>
      <c r="EFU13" s="266"/>
      <c r="EFV13" s="266"/>
      <c r="EFW13" s="266"/>
      <c r="EFX13" s="266"/>
      <c r="EFY13" s="266"/>
      <c r="EFZ13" s="266"/>
      <c r="EGA13" s="266"/>
      <c r="EGB13" s="266"/>
      <c r="EGC13" s="266"/>
      <c r="EGD13" s="266"/>
      <c r="EGE13" s="266"/>
      <c r="EGF13" s="266"/>
      <c r="EGG13" s="266"/>
      <c r="EGH13" s="266"/>
      <c r="EGI13" s="266"/>
      <c r="EGJ13" s="266"/>
      <c r="EGK13" s="266"/>
      <c r="EGL13" s="266"/>
      <c r="EGM13" s="266"/>
      <c r="EGN13" s="266"/>
      <c r="EGO13" s="266"/>
      <c r="EGP13" s="266"/>
      <c r="EGQ13" s="266"/>
      <c r="EGR13" s="266"/>
      <c r="EGS13" s="266"/>
      <c r="EGT13" s="266"/>
      <c r="EGU13" s="266"/>
      <c r="EGV13" s="266"/>
      <c r="EGW13" s="266"/>
      <c r="EGX13" s="266"/>
      <c r="EGY13" s="266"/>
      <c r="EGZ13" s="266"/>
      <c r="EHA13" s="266"/>
      <c r="EHB13" s="266"/>
      <c r="EHC13" s="266"/>
      <c r="EHD13" s="266"/>
      <c r="EHE13" s="266"/>
      <c r="EHF13" s="266"/>
      <c r="EHG13" s="266"/>
      <c r="EHH13" s="266"/>
      <c r="EHI13" s="266"/>
      <c r="EHJ13" s="266"/>
      <c r="EHK13" s="266"/>
      <c r="EHL13" s="266"/>
      <c r="EHM13" s="266"/>
      <c r="EHN13" s="266"/>
      <c r="EHO13" s="266"/>
      <c r="EHP13" s="266"/>
      <c r="EHQ13" s="266"/>
      <c r="EHR13" s="266"/>
      <c r="EHS13" s="266"/>
      <c r="EHT13" s="266"/>
      <c r="EHU13" s="266"/>
      <c r="EHV13" s="266"/>
      <c r="EHW13" s="266"/>
      <c r="EHX13" s="266"/>
      <c r="EHY13" s="266"/>
      <c r="EHZ13" s="266"/>
      <c r="EIA13" s="266"/>
      <c r="EIB13" s="266"/>
      <c r="EIC13" s="266"/>
      <c r="EID13" s="266"/>
      <c r="EIE13" s="266"/>
      <c r="EIF13" s="266"/>
      <c r="EIG13" s="266"/>
      <c r="EIH13" s="266"/>
      <c r="EII13" s="266"/>
      <c r="EIJ13" s="266"/>
      <c r="EIK13" s="266"/>
      <c r="EIL13" s="266"/>
      <c r="EIM13" s="266"/>
      <c r="EIN13" s="266"/>
      <c r="EIO13" s="266"/>
      <c r="EIP13" s="266"/>
      <c r="EIQ13" s="266"/>
      <c r="EIR13" s="266"/>
      <c r="EIS13" s="266"/>
      <c r="EIT13" s="266"/>
      <c r="EIU13" s="266"/>
      <c r="EIV13" s="266"/>
      <c r="EIW13" s="266"/>
      <c r="EIX13" s="266"/>
      <c r="EIY13" s="266"/>
      <c r="EIZ13" s="266"/>
      <c r="EJA13" s="266"/>
      <c r="EJB13" s="266"/>
      <c r="EJC13" s="266"/>
      <c r="EJD13" s="266"/>
      <c r="EJE13" s="266"/>
      <c r="EJF13" s="266"/>
      <c r="EJG13" s="266"/>
      <c r="EJH13" s="266"/>
      <c r="EJI13" s="266"/>
      <c r="EJJ13" s="266"/>
      <c r="EJK13" s="266"/>
      <c r="EJL13" s="266"/>
      <c r="EJM13" s="266"/>
      <c r="EJN13" s="266"/>
      <c r="EJO13" s="266"/>
      <c r="EJP13" s="266"/>
      <c r="EJQ13" s="266"/>
      <c r="EJR13" s="266"/>
      <c r="EJS13" s="266"/>
      <c r="EJT13" s="266"/>
      <c r="EJU13" s="266"/>
      <c r="EJV13" s="266"/>
      <c r="EJW13" s="266"/>
      <c r="EJX13" s="266"/>
      <c r="EJY13" s="266"/>
      <c r="EJZ13" s="266"/>
      <c r="EKA13" s="266"/>
      <c r="EKB13" s="266"/>
      <c r="EKC13" s="266"/>
      <c r="EKD13" s="266"/>
      <c r="EKE13" s="266"/>
      <c r="EKF13" s="266"/>
      <c r="EKG13" s="266"/>
      <c r="EKH13" s="266"/>
      <c r="EKI13" s="266"/>
      <c r="EKJ13" s="266"/>
      <c r="EKK13" s="266"/>
      <c r="EKL13" s="266"/>
      <c r="EKM13" s="266"/>
      <c r="EKN13" s="266"/>
      <c r="EKO13" s="266"/>
      <c r="EKP13" s="266"/>
      <c r="EKQ13" s="266"/>
      <c r="EKR13" s="266"/>
      <c r="EKS13" s="266"/>
      <c r="EKT13" s="266"/>
      <c r="EKU13" s="266"/>
      <c r="EKV13" s="266"/>
      <c r="EKW13" s="266"/>
      <c r="EKX13" s="266"/>
      <c r="EKY13" s="266"/>
      <c r="EKZ13" s="266"/>
      <c r="ELA13" s="266"/>
      <c r="ELB13" s="266"/>
      <c r="ELC13" s="266"/>
      <c r="ELD13" s="266"/>
      <c r="ELE13" s="266"/>
      <c r="ELF13" s="266"/>
      <c r="ELG13" s="266"/>
      <c r="ELH13" s="266"/>
      <c r="ELI13" s="266"/>
      <c r="ELJ13" s="266"/>
      <c r="ELK13" s="266"/>
      <c r="ELL13" s="266"/>
      <c r="ELM13" s="266"/>
      <c r="ELN13" s="266"/>
      <c r="ELO13" s="266"/>
      <c r="ELP13" s="266"/>
      <c r="ELQ13" s="266"/>
      <c r="ELR13" s="266"/>
      <c r="ELS13" s="266"/>
      <c r="ELT13" s="266"/>
      <c r="ELU13" s="266"/>
      <c r="ELV13" s="266"/>
      <c r="ELW13" s="266"/>
      <c r="ELX13" s="266"/>
      <c r="ELY13" s="266"/>
      <c r="ELZ13" s="266"/>
      <c r="EMA13" s="266"/>
      <c r="EMB13" s="266"/>
      <c r="EMC13" s="266"/>
      <c r="EMD13" s="266"/>
      <c r="EME13" s="266"/>
      <c r="EMF13" s="266"/>
      <c r="EMG13" s="266"/>
      <c r="EMH13" s="266"/>
      <c r="EMI13" s="266"/>
      <c r="EMJ13" s="266"/>
      <c r="EMK13" s="266"/>
      <c r="EML13" s="266"/>
      <c r="EMM13" s="266"/>
      <c r="EMN13" s="266"/>
      <c r="EMO13" s="266"/>
      <c r="EMP13" s="266"/>
      <c r="EMQ13" s="266"/>
      <c r="EMR13" s="266"/>
      <c r="EMS13" s="266"/>
      <c r="EMT13" s="266"/>
      <c r="EMU13" s="266"/>
      <c r="EMV13" s="266"/>
      <c r="EMW13" s="266"/>
      <c r="EMX13" s="266"/>
      <c r="EMY13" s="266"/>
      <c r="EMZ13" s="266"/>
      <c r="ENA13" s="266"/>
      <c r="ENB13" s="266"/>
      <c r="ENC13" s="266"/>
      <c r="END13" s="266"/>
      <c r="ENE13" s="266"/>
      <c r="ENF13" s="266"/>
      <c r="ENG13" s="266"/>
      <c r="ENH13" s="266"/>
      <c r="ENI13" s="266"/>
      <c r="ENJ13" s="266"/>
      <c r="ENK13" s="266"/>
      <c r="ENL13" s="266"/>
      <c r="ENM13" s="266"/>
      <c r="ENN13" s="266"/>
      <c r="ENO13" s="266"/>
      <c r="ENP13" s="266"/>
      <c r="ENQ13" s="266"/>
      <c r="ENR13" s="266"/>
      <c r="ENS13" s="266"/>
      <c r="ENT13" s="266"/>
      <c r="ENU13" s="266"/>
      <c r="ENV13" s="266"/>
      <c r="ENW13" s="266"/>
      <c r="ENX13" s="266"/>
      <c r="ENY13" s="266"/>
      <c r="ENZ13" s="266"/>
      <c r="EOA13" s="266"/>
      <c r="EOB13" s="266"/>
      <c r="EOC13" s="266"/>
      <c r="EOD13" s="266"/>
      <c r="EOE13" s="266"/>
      <c r="EOF13" s="266"/>
      <c r="EOG13" s="266"/>
      <c r="EOH13" s="266"/>
      <c r="EOI13" s="266"/>
      <c r="EOJ13" s="266"/>
      <c r="EOK13" s="266"/>
      <c r="EOL13" s="266"/>
      <c r="EOM13" s="266"/>
      <c r="EON13" s="266"/>
      <c r="EOO13" s="266"/>
      <c r="EOP13" s="266"/>
      <c r="EOQ13" s="266"/>
      <c r="EOR13" s="266"/>
      <c r="EOS13" s="266"/>
      <c r="EOT13" s="266"/>
      <c r="EOU13" s="266"/>
      <c r="EOV13" s="266"/>
      <c r="EOW13" s="266"/>
      <c r="EOX13" s="266"/>
      <c r="EOY13" s="266"/>
      <c r="EOZ13" s="266"/>
      <c r="EPA13" s="266"/>
      <c r="EPB13" s="266"/>
      <c r="EPC13" s="266"/>
      <c r="EPD13" s="266"/>
      <c r="EPE13" s="266"/>
      <c r="EPF13" s="266"/>
      <c r="EPG13" s="266"/>
      <c r="EPH13" s="266"/>
      <c r="EPI13" s="266"/>
      <c r="EPJ13" s="266"/>
      <c r="EPK13" s="266"/>
      <c r="EPL13" s="266"/>
      <c r="EPM13" s="266"/>
      <c r="EPN13" s="266"/>
      <c r="EPO13" s="266"/>
      <c r="EPP13" s="266"/>
      <c r="EPQ13" s="266"/>
      <c r="EPR13" s="266"/>
      <c r="EPS13" s="266"/>
      <c r="EPT13" s="266"/>
      <c r="EPU13" s="266"/>
      <c r="EPV13" s="266"/>
      <c r="EPW13" s="266"/>
      <c r="EPX13" s="266"/>
      <c r="EPY13" s="266"/>
      <c r="EPZ13" s="266"/>
      <c r="EQA13" s="266"/>
      <c r="EQB13" s="266"/>
      <c r="EQC13" s="266"/>
      <c r="EQD13" s="266"/>
      <c r="EQE13" s="266"/>
      <c r="EQF13" s="266"/>
      <c r="EQG13" s="266"/>
      <c r="EQH13" s="266"/>
      <c r="EQI13" s="266"/>
      <c r="EQJ13" s="266"/>
      <c r="EQK13" s="266"/>
      <c r="EQL13" s="266"/>
      <c r="EQM13" s="266"/>
      <c r="EQN13" s="266"/>
      <c r="EQO13" s="266"/>
      <c r="EQP13" s="266"/>
      <c r="EQQ13" s="266"/>
      <c r="EQR13" s="266"/>
      <c r="EQS13" s="266"/>
      <c r="EQT13" s="266"/>
      <c r="EQU13" s="266"/>
      <c r="EQV13" s="266"/>
      <c r="EQW13" s="266"/>
      <c r="EQX13" s="266"/>
      <c r="EQY13" s="266"/>
      <c r="EQZ13" s="266"/>
      <c r="ERA13" s="266"/>
      <c r="ERB13" s="266"/>
      <c r="ERC13" s="266"/>
      <c r="ERD13" s="266"/>
      <c r="ERE13" s="266"/>
      <c r="ERF13" s="266"/>
      <c r="ERG13" s="266"/>
      <c r="ERH13" s="266"/>
      <c r="ERI13" s="266"/>
      <c r="ERJ13" s="266"/>
      <c r="ERK13" s="266"/>
      <c r="ERL13" s="266"/>
      <c r="ERM13" s="266"/>
      <c r="ERN13" s="266"/>
      <c r="ERO13" s="266"/>
      <c r="ERP13" s="266"/>
      <c r="ERQ13" s="266"/>
      <c r="ERR13" s="266"/>
      <c r="ERS13" s="266"/>
      <c r="ERT13" s="266"/>
      <c r="ERU13" s="266"/>
      <c r="ERV13" s="266"/>
      <c r="ERW13" s="266"/>
      <c r="ERX13" s="266"/>
      <c r="ERY13" s="266"/>
      <c r="ERZ13" s="266"/>
      <c r="ESA13" s="266"/>
      <c r="ESB13" s="266"/>
      <c r="ESC13" s="266"/>
      <c r="ESD13" s="266"/>
      <c r="ESE13" s="266"/>
      <c r="ESF13" s="266"/>
      <c r="ESG13" s="266"/>
      <c r="ESH13" s="266"/>
      <c r="ESI13" s="266"/>
      <c r="ESJ13" s="266"/>
      <c r="ESK13" s="266"/>
      <c r="ESL13" s="266"/>
      <c r="ESM13" s="266"/>
      <c r="ESN13" s="266"/>
      <c r="ESO13" s="266"/>
      <c r="ESP13" s="266"/>
      <c r="ESQ13" s="266"/>
      <c r="ESR13" s="266"/>
      <c r="ESS13" s="266"/>
      <c r="EST13" s="266"/>
      <c r="ESU13" s="266"/>
      <c r="ESV13" s="266"/>
      <c r="ESW13" s="266"/>
      <c r="ESX13" s="266"/>
      <c r="ESY13" s="266"/>
      <c r="ESZ13" s="266"/>
      <c r="ETA13" s="266"/>
      <c r="ETB13" s="266"/>
      <c r="ETC13" s="266"/>
      <c r="ETD13" s="266"/>
      <c r="ETE13" s="266"/>
      <c r="ETF13" s="266"/>
      <c r="ETG13" s="266"/>
      <c r="ETH13" s="266"/>
      <c r="ETI13" s="266"/>
      <c r="ETJ13" s="266"/>
      <c r="ETK13" s="266"/>
      <c r="ETL13" s="266"/>
      <c r="ETM13" s="266"/>
      <c r="ETN13" s="266"/>
      <c r="ETO13" s="266"/>
      <c r="ETP13" s="266"/>
      <c r="ETQ13" s="266"/>
      <c r="ETR13" s="266"/>
      <c r="ETS13" s="266"/>
      <c r="ETT13" s="266"/>
      <c r="ETU13" s="266"/>
      <c r="ETV13" s="266"/>
      <c r="ETW13" s="266"/>
      <c r="ETX13" s="266"/>
      <c r="ETY13" s="266"/>
      <c r="ETZ13" s="266"/>
      <c r="EUA13" s="266"/>
      <c r="EUB13" s="266"/>
      <c r="EUC13" s="266"/>
      <c r="EUD13" s="266"/>
      <c r="EUE13" s="266"/>
      <c r="EUF13" s="266"/>
      <c r="EUG13" s="266"/>
      <c r="EUH13" s="266"/>
      <c r="EUI13" s="266"/>
      <c r="EUJ13" s="266"/>
      <c r="EUK13" s="266"/>
      <c r="EUL13" s="266"/>
      <c r="EUM13" s="266"/>
      <c r="EUN13" s="266"/>
      <c r="EUO13" s="266"/>
      <c r="EUP13" s="266"/>
      <c r="EUQ13" s="266"/>
      <c r="EUR13" s="266"/>
      <c r="EUS13" s="266"/>
      <c r="EUT13" s="266"/>
      <c r="EUU13" s="266"/>
      <c r="EUV13" s="266"/>
      <c r="EUW13" s="266"/>
      <c r="EUX13" s="266"/>
      <c r="EUY13" s="266"/>
      <c r="EUZ13" s="266"/>
      <c r="EVA13" s="266"/>
      <c r="EVB13" s="266"/>
      <c r="EVC13" s="266"/>
      <c r="EVD13" s="266"/>
      <c r="EVE13" s="266"/>
      <c r="EVF13" s="266"/>
      <c r="EVG13" s="266"/>
      <c r="EVH13" s="266"/>
      <c r="EVI13" s="266"/>
      <c r="EVJ13" s="266"/>
      <c r="EVK13" s="266"/>
      <c r="EVL13" s="266"/>
      <c r="EVM13" s="266"/>
      <c r="EVN13" s="266"/>
      <c r="EVO13" s="266"/>
      <c r="EVP13" s="266"/>
      <c r="EVQ13" s="266"/>
      <c r="EVR13" s="266"/>
      <c r="EVS13" s="266"/>
      <c r="EVT13" s="266"/>
      <c r="EVU13" s="266"/>
      <c r="EVV13" s="266"/>
      <c r="EVW13" s="266"/>
      <c r="EVX13" s="266"/>
      <c r="EVY13" s="266"/>
      <c r="EVZ13" s="266"/>
      <c r="EWA13" s="266"/>
      <c r="EWB13" s="266"/>
      <c r="EWC13" s="266"/>
      <c r="EWD13" s="266"/>
      <c r="EWE13" s="266"/>
      <c r="EWF13" s="266"/>
      <c r="EWG13" s="266"/>
      <c r="EWH13" s="266"/>
      <c r="EWI13" s="266"/>
      <c r="EWJ13" s="266"/>
      <c r="EWK13" s="266"/>
      <c r="EWL13" s="266"/>
      <c r="EWM13" s="266"/>
      <c r="EWN13" s="266"/>
      <c r="EWO13" s="266"/>
      <c r="EWP13" s="266"/>
      <c r="EWQ13" s="266"/>
      <c r="EWR13" s="266"/>
      <c r="EWS13" s="266"/>
      <c r="EWT13" s="266"/>
      <c r="EWU13" s="266"/>
      <c r="EWV13" s="266"/>
      <c r="EWW13" s="266"/>
      <c r="EWX13" s="266"/>
      <c r="EWY13" s="266"/>
      <c r="EWZ13" s="266"/>
      <c r="EXA13" s="266"/>
      <c r="EXB13" s="266"/>
      <c r="EXC13" s="266"/>
      <c r="EXD13" s="266"/>
      <c r="EXE13" s="266"/>
      <c r="EXF13" s="266"/>
      <c r="EXG13" s="266"/>
      <c r="EXH13" s="266"/>
      <c r="EXI13" s="266"/>
      <c r="EXJ13" s="266"/>
      <c r="EXK13" s="266"/>
      <c r="EXL13" s="266"/>
      <c r="EXM13" s="266"/>
      <c r="EXN13" s="266"/>
      <c r="EXO13" s="266"/>
      <c r="EXP13" s="266"/>
      <c r="EXQ13" s="266"/>
      <c r="EXR13" s="266"/>
      <c r="EXS13" s="266"/>
      <c r="EXT13" s="266"/>
      <c r="EXU13" s="266"/>
      <c r="EXV13" s="266"/>
      <c r="EXW13" s="266"/>
      <c r="EXX13" s="266"/>
      <c r="EXY13" s="266"/>
      <c r="EXZ13" s="266"/>
      <c r="EYA13" s="266"/>
      <c r="EYB13" s="266"/>
      <c r="EYC13" s="266"/>
      <c r="EYD13" s="266"/>
      <c r="EYE13" s="266"/>
      <c r="EYF13" s="266"/>
      <c r="EYG13" s="266"/>
      <c r="EYH13" s="266"/>
      <c r="EYI13" s="266"/>
      <c r="EYJ13" s="266"/>
      <c r="EYK13" s="266"/>
      <c r="EYL13" s="266"/>
      <c r="EYM13" s="266"/>
      <c r="EYN13" s="266"/>
      <c r="EYO13" s="266"/>
      <c r="EYP13" s="266"/>
      <c r="EYQ13" s="266"/>
      <c r="EYR13" s="266"/>
      <c r="EYS13" s="266"/>
      <c r="EYT13" s="266"/>
      <c r="EYU13" s="266"/>
      <c r="EYV13" s="266"/>
      <c r="EYW13" s="266"/>
      <c r="EYX13" s="266"/>
      <c r="EYY13" s="266"/>
      <c r="EYZ13" s="266"/>
      <c r="EZA13" s="266"/>
      <c r="EZB13" s="266"/>
      <c r="EZC13" s="266"/>
      <c r="EZD13" s="266"/>
      <c r="EZE13" s="266"/>
      <c r="EZF13" s="266"/>
      <c r="EZG13" s="266"/>
      <c r="EZH13" s="266"/>
      <c r="EZI13" s="266"/>
      <c r="EZJ13" s="266"/>
      <c r="EZK13" s="266"/>
      <c r="EZL13" s="266"/>
      <c r="EZM13" s="266"/>
      <c r="EZN13" s="266"/>
      <c r="EZO13" s="266"/>
      <c r="EZP13" s="266"/>
      <c r="EZQ13" s="266"/>
      <c r="EZR13" s="266"/>
      <c r="EZS13" s="266"/>
      <c r="EZT13" s="266"/>
      <c r="EZU13" s="266"/>
      <c r="EZV13" s="266"/>
      <c r="EZW13" s="266"/>
      <c r="EZX13" s="266"/>
      <c r="EZY13" s="266"/>
      <c r="EZZ13" s="266"/>
      <c r="FAA13" s="266"/>
      <c r="FAB13" s="266"/>
      <c r="FAC13" s="266"/>
      <c r="FAD13" s="266"/>
      <c r="FAE13" s="266"/>
      <c r="FAF13" s="266"/>
      <c r="FAG13" s="266"/>
      <c r="FAH13" s="266"/>
      <c r="FAI13" s="266"/>
      <c r="FAJ13" s="266"/>
      <c r="FAK13" s="266"/>
      <c r="FAL13" s="266"/>
      <c r="FAM13" s="266"/>
      <c r="FAN13" s="266"/>
      <c r="FAO13" s="266"/>
      <c r="FAP13" s="266"/>
      <c r="FAQ13" s="266"/>
      <c r="FAR13" s="266"/>
      <c r="FAS13" s="266"/>
      <c r="FAT13" s="266"/>
      <c r="FAU13" s="266"/>
      <c r="FAV13" s="266"/>
      <c r="FAW13" s="266"/>
      <c r="FAX13" s="266"/>
      <c r="FAY13" s="266"/>
      <c r="FAZ13" s="266"/>
      <c r="FBA13" s="266"/>
      <c r="FBB13" s="266"/>
      <c r="FBC13" s="266"/>
      <c r="FBD13" s="266"/>
      <c r="FBE13" s="266"/>
      <c r="FBF13" s="266"/>
      <c r="FBG13" s="266"/>
      <c r="FBH13" s="266"/>
      <c r="FBI13" s="266"/>
      <c r="FBJ13" s="266"/>
      <c r="FBK13" s="266"/>
      <c r="FBL13" s="266"/>
      <c r="FBM13" s="266"/>
      <c r="FBN13" s="266"/>
      <c r="FBO13" s="266"/>
      <c r="FBP13" s="266"/>
      <c r="FBQ13" s="266"/>
      <c r="FBR13" s="266"/>
      <c r="FBS13" s="266"/>
      <c r="FBT13" s="266"/>
      <c r="FBU13" s="266"/>
      <c r="FBV13" s="266"/>
      <c r="FBW13" s="266"/>
      <c r="FBX13" s="266"/>
      <c r="FBY13" s="266"/>
      <c r="FBZ13" s="266"/>
      <c r="FCA13" s="266"/>
      <c r="FCB13" s="266"/>
      <c r="FCC13" s="266"/>
      <c r="FCD13" s="266"/>
      <c r="FCE13" s="266"/>
      <c r="FCF13" s="266"/>
      <c r="FCG13" s="266"/>
      <c r="FCH13" s="266"/>
      <c r="FCI13" s="266"/>
      <c r="FCJ13" s="266"/>
      <c r="FCK13" s="266"/>
      <c r="FCL13" s="266"/>
      <c r="FCM13" s="266"/>
      <c r="FCN13" s="266"/>
      <c r="FCO13" s="266"/>
      <c r="FCP13" s="266"/>
      <c r="FCQ13" s="266"/>
      <c r="FCR13" s="266"/>
      <c r="FCS13" s="266"/>
      <c r="FCT13" s="266"/>
      <c r="FCU13" s="266"/>
      <c r="FCV13" s="266"/>
      <c r="FCW13" s="266"/>
      <c r="FCX13" s="266"/>
      <c r="FCY13" s="266"/>
      <c r="FCZ13" s="266"/>
      <c r="FDA13" s="266"/>
      <c r="FDB13" s="266"/>
      <c r="FDC13" s="266"/>
      <c r="FDD13" s="266"/>
      <c r="FDE13" s="266"/>
      <c r="FDF13" s="266"/>
      <c r="FDG13" s="266"/>
      <c r="FDH13" s="266"/>
      <c r="FDI13" s="266"/>
      <c r="FDJ13" s="266"/>
      <c r="FDK13" s="266"/>
      <c r="FDL13" s="266"/>
      <c r="FDM13" s="266"/>
      <c r="FDN13" s="266"/>
      <c r="FDO13" s="266"/>
      <c r="FDP13" s="266"/>
      <c r="FDQ13" s="266"/>
      <c r="FDR13" s="266"/>
      <c r="FDS13" s="266"/>
      <c r="FDT13" s="266"/>
      <c r="FDU13" s="266"/>
      <c r="FDV13" s="266"/>
      <c r="FDW13" s="266"/>
      <c r="FDX13" s="266"/>
      <c r="FDY13" s="266"/>
      <c r="FDZ13" s="266"/>
      <c r="FEA13" s="266"/>
      <c r="FEB13" s="266"/>
      <c r="FEC13" s="266"/>
      <c r="FED13" s="266"/>
      <c r="FEE13" s="266"/>
      <c r="FEF13" s="266"/>
      <c r="FEG13" s="266"/>
      <c r="FEH13" s="266"/>
      <c r="FEI13" s="266"/>
      <c r="FEJ13" s="266"/>
      <c r="FEK13" s="266"/>
      <c r="FEL13" s="266"/>
      <c r="FEM13" s="266"/>
      <c r="FEN13" s="266"/>
      <c r="FEO13" s="266"/>
      <c r="FEP13" s="266"/>
      <c r="FEQ13" s="266"/>
      <c r="FER13" s="266"/>
      <c r="FES13" s="266"/>
      <c r="FET13" s="266"/>
      <c r="FEU13" s="266"/>
      <c r="FEV13" s="266"/>
      <c r="FEW13" s="266"/>
      <c r="FEX13" s="266"/>
      <c r="FEY13" s="266"/>
      <c r="FEZ13" s="266"/>
      <c r="FFA13" s="266"/>
      <c r="FFB13" s="266"/>
      <c r="FFC13" s="266"/>
      <c r="FFD13" s="266"/>
      <c r="FFE13" s="266"/>
      <c r="FFF13" s="266"/>
      <c r="FFG13" s="266"/>
      <c r="FFH13" s="266"/>
      <c r="FFI13" s="266"/>
      <c r="FFJ13" s="266"/>
      <c r="FFK13" s="266"/>
      <c r="FFL13" s="266"/>
      <c r="FFM13" s="266"/>
      <c r="FFN13" s="266"/>
      <c r="FFO13" s="266"/>
      <c r="FFP13" s="266"/>
      <c r="FFQ13" s="266"/>
      <c r="FFR13" s="266"/>
      <c r="FFS13" s="266"/>
      <c r="FFT13" s="266"/>
      <c r="FFU13" s="266"/>
      <c r="FFV13" s="266"/>
      <c r="FFW13" s="266"/>
      <c r="FFX13" s="266"/>
      <c r="FFY13" s="266"/>
      <c r="FFZ13" s="266"/>
      <c r="FGA13" s="266"/>
      <c r="FGB13" s="266"/>
      <c r="FGC13" s="266"/>
      <c r="FGD13" s="266"/>
      <c r="FGE13" s="266"/>
      <c r="FGF13" s="266"/>
      <c r="FGG13" s="266"/>
      <c r="FGH13" s="266"/>
      <c r="FGI13" s="266"/>
      <c r="FGJ13" s="266"/>
      <c r="FGK13" s="266"/>
      <c r="FGL13" s="266"/>
      <c r="FGM13" s="266"/>
      <c r="FGN13" s="266"/>
      <c r="FGO13" s="266"/>
      <c r="FGP13" s="266"/>
      <c r="FGQ13" s="266"/>
      <c r="FGR13" s="266"/>
      <c r="FGS13" s="266"/>
      <c r="FGT13" s="266"/>
      <c r="FGU13" s="266"/>
      <c r="FGV13" s="266"/>
      <c r="FGW13" s="266"/>
      <c r="FGX13" s="266"/>
      <c r="FGY13" s="266"/>
      <c r="FGZ13" s="266"/>
      <c r="FHA13" s="266"/>
      <c r="FHB13" s="266"/>
      <c r="FHC13" s="266"/>
      <c r="FHD13" s="266"/>
      <c r="FHE13" s="266"/>
      <c r="FHF13" s="266"/>
      <c r="FHG13" s="266"/>
      <c r="FHH13" s="266"/>
      <c r="FHI13" s="266"/>
      <c r="FHJ13" s="266"/>
      <c r="FHK13" s="266"/>
      <c r="FHL13" s="266"/>
      <c r="FHM13" s="266"/>
      <c r="FHN13" s="266"/>
      <c r="FHO13" s="266"/>
      <c r="FHP13" s="266"/>
      <c r="FHQ13" s="266"/>
      <c r="FHR13" s="266"/>
      <c r="FHS13" s="266"/>
      <c r="FHT13" s="266"/>
      <c r="FHU13" s="266"/>
      <c r="FHV13" s="266"/>
      <c r="FHW13" s="266"/>
      <c r="FHX13" s="266"/>
      <c r="FHY13" s="266"/>
      <c r="FHZ13" s="266"/>
      <c r="FIA13" s="266"/>
      <c r="FIB13" s="266"/>
      <c r="FIC13" s="266"/>
      <c r="FID13" s="266"/>
      <c r="FIE13" s="266"/>
      <c r="FIF13" s="266"/>
      <c r="FIG13" s="266"/>
      <c r="FIH13" s="266"/>
      <c r="FII13" s="266"/>
      <c r="FIJ13" s="266"/>
      <c r="FIK13" s="266"/>
      <c r="FIL13" s="266"/>
      <c r="FIM13" s="266"/>
      <c r="FIN13" s="266"/>
      <c r="FIO13" s="266"/>
      <c r="FIP13" s="266"/>
      <c r="FIQ13" s="266"/>
      <c r="FIR13" s="266"/>
      <c r="FIS13" s="266"/>
      <c r="FIT13" s="266"/>
      <c r="FIU13" s="266"/>
      <c r="FIV13" s="266"/>
      <c r="FIW13" s="266"/>
      <c r="FIX13" s="266"/>
      <c r="FIY13" s="266"/>
      <c r="FIZ13" s="266"/>
      <c r="FJA13" s="266"/>
      <c r="FJB13" s="266"/>
      <c r="FJC13" s="266"/>
      <c r="FJD13" s="266"/>
      <c r="FJE13" s="266"/>
      <c r="FJF13" s="266"/>
      <c r="FJG13" s="266"/>
      <c r="FJH13" s="266"/>
      <c r="FJI13" s="266"/>
      <c r="FJJ13" s="266"/>
      <c r="FJK13" s="266"/>
      <c r="FJL13" s="266"/>
      <c r="FJM13" s="266"/>
      <c r="FJN13" s="266"/>
      <c r="FJO13" s="266"/>
      <c r="FJP13" s="266"/>
      <c r="FJQ13" s="266"/>
      <c r="FJR13" s="266"/>
      <c r="FJS13" s="266"/>
      <c r="FJT13" s="266"/>
      <c r="FJU13" s="266"/>
      <c r="FJV13" s="266"/>
      <c r="FJW13" s="266"/>
      <c r="FJX13" s="266"/>
      <c r="FJY13" s="266"/>
      <c r="FJZ13" s="266"/>
      <c r="FKA13" s="266"/>
      <c r="FKB13" s="266"/>
      <c r="FKC13" s="266"/>
      <c r="FKD13" s="266"/>
      <c r="FKE13" s="266"/>
      <c r="FKF13" s="266"/>
      <c r="FKG13" s="266"/>
      <c r="FKH13" s="266"/>
      <c r="FKI13" s="266"/>
      <c r="FKJ13" s="266"/>
      <c r="FKK13" s="266"/>
      <c r="FKL13" s="266"/>
      <c r="FKM13" s="266"/>
      <c r="FKN13" s="266"/>
      <c r="FKO13" s="266"/>
      <c r="FKP13" s="266"/>
      <c r="FKQ13" s="266"/>
      <c r="FKR13" s="266"/>
      <c r="FKS13" s="266"/>
      <c r="FKT13" s="266"/>
      <c r="FKU13" s="266"/>
      <c r="FKV13" s="266"/>
      <c r="FKW13" s="266"/>
      <c r="FKX13" s="266"/>
      <c r="FKY13" s="266"/>
      <c r="FKZ13" s="266"/>
      <c r="FLA13" s="266"/>
      <c r="FLB13" s="266"/>
      <c r="FLC13" s="266"/>
      <c r="FLD13" s="266"/>
      <c r="FLE13" s="266"/>
      <c r="FLF13" s="266"/>
      <c r="FLG13" s="266"/>
      <c r="FLH13" s="266"/>
      <c r="FLI13" s="266"/>
      <c r="FLJ13" s="266"/>
      <c r="FLK13" s="266"/>
      <c r="FLL13" s="266"/>
      <c r="FLM13" s="266"/>
      <c r="FLN13" s="266"/>
      <c r="FLO13" s="266"/>
      <c r="FLP13" s="266"/>
      <c r="FLQ13" s="266"/>
      <c r="FLR13" s="266"/>
      <c r="FLS13" s="266"/>
      <c r="FLT13" s="266"/>
      <c r="FLU13" s="266"/>
      <c r="FLV13" s="266"/>
      <c r="FLW13" s="266"/>
      <c r="FLX13" s="266"/>
      <c r="FLY13" s="266"/>
      <c r="FLZ13" s="266"/>
      <c r="FMA13" s="266"/>
      <c r="FMB13" s="266"/>
      <c r="FMC13" s="266"/>
      <c r="FMD13" s="266"/>
      <c r="FME13" s="266"/>
      <c r="FMF13" s="266"/>
      <c r="FMG13" s="266"/>
      <c r="FMH13" s="266"/>
      <c r="FMI13" s="266"/>
      <c r="FMJ13" s="266"/>
      <c r="FMK13" s="266"/>
      <c r="FML13" s="266"/>
      <c r="FMM13" s="266"/>
      <c r="FMN13" s="266"/>
      <c r="FMO13" s="266"/>
      <c r="FMP13" s="266"/>
      <c r="FMQ13" s="266"/>
      <c r="FMR13" s="266"/>
      <c r="FMS13" s="266"/>
      <c r="FMT13" s="266"/>
      <c r="FMU13" s="266"/>
      <c r="FMV13" s="266"/>
      <c r="FMW13" s="266"/>
      <c r="FMX13" s="266"/>
      <c r="FMY13" s="266"/>
      <c r="FMZ13" s="266"/>
      <c r="FNA13" s="266"/>
      <c r="FNB13" s="266"/>
      <c r="FNC13" s="266"/>
      <c r="FND13" s="266"/>
      <c r="FNE13" s="266"/>
      <c r="FNF13" s="266"/>
      <c r="FNG13" s="266"/>
      <c r="FNH13" s="266"/>
      <c r="FNI13" s="266"/>
      <c r="FNJ13" s="266"/>
      <c r="FNK13" s="266"/>
      <c r="FNL13" s="266"/>
      <c r="FNM13" s="266"/>
      <c r="FNN13" s="266"/>
      <c r="FNO13" s="266"/>
      <c r="FNP13" s="266"/>
      <c r="FNQ13" s="266"/>
      <c r="FNR13" s="266"/>
      <c r="FNS13" s="266"/>
      <c r="FNT13" s="266"/>
      <c r="FNU13" s="266"/>
      <c r="FNV13" s="266"/>
      <c r="FNW13" s="266"/>
      <c r="FNX13" s="266"/>
      <c r="FNY13" s="266"/>
      <c r="FNZ13" s="266"/>
      <c r="FOA13" s="266"/>
      <c r="FOB13" s="266"/>
      <c r="FOC13" s="266"/>
      <c r="FOD13" s="266"/>
      <c r="FOE13" s="266"/>
      <c r="FOF13" s="266"/>
      <c r="FOG13" s="266"/>
      <c r="FOH13" s="266"/>
      <c r="FOI13" s="266"/>
      <c r="FOJ13" s="266"/>
      <c r="FOK13" s="266"/>
      <c r="FOL13" s="266"/>
      <c r="FOM13" s="266"/>
      <c r="FON13" s="266"/>
      <c r="FOO13" s="266"/>
      <c r="FOP13" s="266"/>
      <c r="FOQ13" s="266"/>
      <c r="FOR13" s="266"/>
      <c r="FOS13" s="266"/>
      <c r="FOT13" s="266"/>
      <c r="FOU13" s="266"/>
      <c r="FOV13" s="266"/>
      <c r="FOW13" s="266"/>
      <c r="FOX13" s="266"/>
      <c r="FOY13" s="266"/>
      <c r="FOZ13" s="266"/>
      <c r="FPA13" s="266"/>
      <c r="FPB13" s="266"/>
      <c r="FPC13" s="266"/>
      <c r="FPD13" s="266"/>
      <c r="FPE13" s="266"/>
      <c r="FPF13" s="266"/>
      <c r="FPG13" s="266"/>
      <c r="FPH13" s="266"/>
      <c r="FPI13" s="266"/>
      <c r="FPJ13" s="266"/>
      <c r="FPK13" s="266"/>
      <c r="FPL13" s="266"/>
      <c r="FPM13" s="266"/>
      <c r="FPN13" s="266"/>
      <c r="FPO13" s="266"/>
      <c r="FPP13" s="266"/>
      <c r="FPQ13" s="266"/>
      <c r="FPR13" s="266"/>
      <c r="FPS13" s="266"/>
      <c r="FPT13" s="266"/>
      <c r="FPU13" s="266"/>
      <c r="FPV13" s="266"/>
      <c r="FPW13" s="266"/>
      <c r="FPX13" s="266"/>
      <c r="FPY13" s="266"/>
      <c r="FPZ13" s="266"/>
      <c r="FQA13" s="266"/>
      <c r="FQB13" s="266"/>
      <c r="FQC13" s="266"/>
      <c r="FQD13" s="266"/>
      <c r="FQE13" s="266"/>
      <c r="FQF13" s="266"/>
      <c r="FQG13" s="266"/>
      <c r="FQH13" s="266"/>
      <c r="FQI13" s="266"/>
      <c r="FQJ13" s="266"/>
      <c r="FQK13" s="266"/>
      <c r="FQL13" s="266"/>
      <c r="FQM13" s="266"/>
      <c r="FQN13" s="266"/>
      <c r="FQO13" s="266"/>
      <c r="FQP13" s="266"/>
      <c r="FQQ13" s="266"/>
      <c r="FQR13" s="266"/>
      <c r="FQS13" s="266"/>
      <c r="FQT13" s="266"/>
      <c r="FQU13" s="266"/>
      <c r="FQV13" s="266"/>
      <c r="FQW13" s="266"/>
      <c r="FQX13" s="266"/>
      <c r="FQY13" s="266"/>
      <c r="FQZ13" s="266"/>
      <c r="FRA13" s="266"/>
      <c r="FRB13" s="266"/>
      <c r="FRC13" s="266"/>
      <c r="FRD13" s="266"/>
      <c r="FRE13" s="266"/>
      <c r="FRF13" s="266"/>
      <c r="FRG13" s="266"/>
      <c r="FRH13" s="266"/>
      <c r="FRI13" s="266"/>
      <c r="FRJ13" s="266"/>
      <c r="FRK13" s="266"/>
      <c r="FRL13" s="266"/>
      <c r="FRM13" s="266"/>
      <c r="FRN13" s="266"/>
      <c r="FRO13" s="266"/>
      <c r="FRP13" s="266"/>
      <c r="FRQ13" s="266"/>
      <c r="FRR13" s="266"/>
      <c r="FRS13" s="266"/>
      <c r="FRT13" s="266"/>
      <c r="FRU13" s="266"/>
      <c r="FRV13" s="266"/>
      <c r="FRW13" s="266"/>
      <c r="FRX13" s="266"/>
      <c r="FRY13" s="266"/>
      <c r="FRZ13" s="266"/>
      <c r="FSA13" s="266"/>
      <c r="FSB13" s="266"/>
      <c r="FSC13" s="266"/>
      <c r="FSD13" s="266"/>
      <c r="FSE13" s="266"/>
      <c r="FSF13" s="266"/>
      <c r="FSG13" s="266"/>
      <c r="FSH13" s="266"/>
      <c r="FSI13" s="266"/>
      <c r="FSJ13" s="266"/>
      <c r="FSK13" s="266"/>
      <c r="FSL13" s="266"/>
      <c r="FSM13" s="266"/>
      <c r="FSN13" s="266"/>
      <c r="FSO13" s="266"/>
      <c r="FSP13" s="266"/>
      <c r="FSQ13" s="266"/>
      <c r="FSR13" s="266"/>
      <c r="FSS13" s="266"/>
      <c r="FST13" s="266"/>
      <c r="FSU13" s="266"/>
      <c r="FSV13" s="266"/>
      <c r="FSW13" s="266"/>
      <c r="FSX13" s="266"/>
      <c r="FSY13" s="266"/>
      <c r="FSZ13" s="266"/>
      <c r="FTA13" s="266"/>
      <c r="FTB13" s="266"/>
      <c r="FTC13" s="266"/>
      <c r="FTD13" s="266"/>
      <c r="FTE13" s="266"/>
      <c r="FTF13" s="266"/>
      <c r="FTG13" s="266"/>
      <c r="FTH13" s="266"/>
      <c r="FTI13" s="266"/>
      <c r="FTJ13" s="266"/>
      <c r="FTK13" s="266"/>
      <c r="FTL13" s="266"/>
      <c r="FTM13" s="266"/>
      <c r="FTN13" s="266"/>
      <c r="FTO13" s="266"/>
      <c r="FTP13" s="266"/>
      <c r="FTQ13" s="266"/>
      <c r="FTR13" s="266"/>
      <c r="FTS13" s="266"/>
      <c r="FTT13" s="266"/>
      <c r="FTU13" s="266"/>
      <c r="FTV13" s="266"/>
      <c r="FTW13" s="266"/>
      <c r="FTX13" s="266"/>
      <c r="FTY13" s="266"/>
      <c r="FTZ13" s="266"/>
      <c r="FUA13" s="266"/>
      <c r="FUB13" s="266"/>
      <c r="FUC13" s="266"/>
      <c r="FUD13" s="266"/>
      <c r="FUE13" s="266"/>
      <c r="FUF13" s="266"/>
      <c r="FUG13" s="266"/>
      <c r="FUH13" s="266"/>
      <c r="FUI13" s="266"/>
      <c r="FUJ13" s="266"/>
      <c r="FUK13" s="266"/>
      <c r="FUL13" s="266"/>
      <c r="FUM13" s="266"/>
      <c r="FUN13" s="266"/>
      <c r="FUO13" s="266"/>
      <c r="FUP13" s="266"/>
      <c r="FUQ13" s="266"/>
      <c r="FUR13" s="266"/>
      <c r="FUS13" s="266"/>
      <c r="FUT13" s="266"/>
      <c r="FUU13" s="266"/>
      <c r="FUV13" s="266"/>
      <c r="FUW13" s="266"/>
      <c r="FUX13" s="266"/>
      <c r="FUY13" s="266"/>
      <c r="FUZ13" s="266"/>
      <c r="FVA13" s="266"/>
      <c r="FVB13" s="266"/>
      <c r="FVC13" s="266"/>
      <c r="FVD13" s="266"/>
      <c r="FVE13" s="266"/>
      <c r="FVF13" s="266"/>
      <c r="FVG13" s="266"/>
      <c r="FVH13" s="266"/>
      <c r="FVI13" s="266"/>
      <c r="FVJ13" s="266"/>
      <c r="FVK13" s="266"/>
      <c r="FVL13" s="266"/>
      <c r="FVM13" s="266"/>
      <c r="FVN13" s="266"/>
      <c r="FVO13" s="266"/>
      <c r="FVP13" s="266"/>
      <c r="FVQ13" s="266"/>
      <c r="FVR13" s="266"/>
      <c r="FVS13" s="266"/>
      <c r="FVT13" s="266"/>
      <c r="FVU13" s="266"/>
      <c r="FVV13" s="266"/>
      <c r="FVW13" s="266"/>
      <c r="FVX13" s="266"/>
      <c r="FVY13" s="266"/>
      <c r="FVZ13" s="266"/>
      <c r="FWA13" s="266"/>
      <c r="FWB13" s="266"/>
      <c r="FWC13" s="266"/>
      <c r="FWD13" s="266"/>
      <c r="FWE13" s="266"/>
      <c r="FWF13" s="266"/>
      <c r="FWG13" s="266"/>
      <c r="FWH13" s="266"/>
      <c r="FWI13" s="266"/>
      <c r="FWJ13" s="266"/>
      <c r="FWK13" s="266"/>
      <c r="FWL13" s="266"/>
      <c r="FWM13" s="266"/>
      <c r="FWN13" s="266"/>
      <c r="FWO13" s="266"/>
      <c r="FWP13" s="266"/>
      <c r="FWQ13" s="266"/>
      <c r="FWR13" s="266"/>
      <c r="FWS13" s="266"/>
      <c r="FWT13" s="266"/>
      <c r="FWU13" s="266"/>
      <c r="FWV13" s="266"/>
      <c r="FWW13" s="266"/>
      <c r="FWX13" s="266"/>
      <c r="FWY13" s="266"/>
      <c r="FWZ13" s="266"/>
      <c r="FXA13" s="266"/>
      <c r="FXB13" s="266"/>
      <c r="FXC13" s="266"/>
      <c r="FXD13" s="266"/>
      <c r="FXE13" s="266"/>
      <c r="FXF13" s="266"/>
      <c r="FXG13" s="266"/>
      <c r="FXH13" s="266"/>
      <c r="FXI13" s="266"/>
      <c r="FXJ13" s="266"/>
      <c r="FXK13" s="266"/>
      <c r="FXL13" s="266"/>
      <c r="FXM13" s="266"/>
      <c r="FXN13" s="266"/>
      <c r="FXO13" s="266"/>
      <c r="FXP13" s="266"/>
      <c r="FXQ13" s="266"/>
      <c r="FXR13" s="266"/>
      <c r="FXS13" s="266"/>
      <c r="FXT13" s="266"/>
      <c r="FXU13" s="266"/>
      <c r="FXV13" s="266"/>
      <c r="FXW13" s="266"/>
      <c r="FXX13" s="266"/>
      <c r="FXY13" s="266"/>
      <c r="FXZ13" s="266"/>
      <c r="FYA13" s="266"/>
      <c r="FYB13" s="266"/>
      <c r="FYC13" s="266"/>
      <c r="FYD13" s="266"/>
      <c r="FYE13" s="266"/>
      <c r="FYF13" s="266"/>
      <c r="FYG13" s="266"/>
      <c r="FYH13" s="266"/>
      <c r="FYI13" s="266"/>
      <c r="FYJ13" s="266"/>
      <c r="FYK13" s="266"/>
      <c r="FYL13" s="266"/>
      <c r="FYM13" s="266"/>
      <c r="FYN13" s="266"/>
      <c r="FYO13" s="266"/>
      <c r="FYP13" s="266"/>
      <c r="FYQ13" s="266"/>
      <c r="FYR13" s="266"/>
      <c r="FYS13" s="266"/>
      <c r="FYT13" s="266"/>
      <c r="FYU13" s="266"/>
      <c r="FYV13" s="266"/>
      <c r="FYW13" s="266"/>
      <c r="FYX13" s="266"/>
      <c r="FYY13" s="266"/>
      <c r="FYZ13" s="266"/>
      <c r="FZA13" s="266"/>
      <c r="FZB13" s="266"/>
      <c r="FZC13" s="266"/>
      <c r="FZD13" s="266"/>
      <c r="FZE13" s="266"/>
      <c r="FZF13" s="266"/>
      <c r="FZG13" s="266"/>
      <c r="FZH13" s="266"/>
      <c r="FZI13" s="266"/>
      <c r="FZJ13" s="266"/>
      <c r="FZK13" s="266"/>
      <c r="FZL13" s="266"/>
      <c r="FZM13" s="266"/>
      <c r="FZN13" s="266"/>
      <c r="FZO13" s="266"/>
      <c r="FZP13" s="266"/>
      <c r="FZQ13" s="266"/>
      <c r="FZR13" s="266"/>
      <c r="FZS13" s="266"/>
      <c r="FZT13" s="266"/>
      <c r="FZU13" s="266"/>
      <c r="FZV13" s="266"/>
      <c r="FZW13" s="266"/>
      <c r="FZX13" s="266"/>
      <c r="FZY13" s="266"/>
      <c r="FZZ13" s="266"/>
      <c r="GAA13" s="266"/>
      <c r="GAB13" s="266"/>
      <c r="GAC13" s="266"/>
      <c r="GAD13" s="266"/>
      <c r="GAE13" s="266"/>
      <c r="GAF13" s="266"/>
      <c r="GAG13" s="266"/>
      <c r="GAH13" s="266"/>
      <c r="GAI13" s="266"/>
      <c r="GAJ13" s="266"/>
      <c r="GAK13" s="266"/>
      <c r="GAL13" s="266"/>
      <c r="GAM13" s="266"/>
      <c r="GAN13" s="266"/>
      <c r="GAO13" s="266"/>
      <c r="GAP13" s="266"/>
      <c r="GAQ13" s="266"/>
      <c r="GAR13" s="266"/>
      <c r="GAS13" s="266"/>
      <c r="GAT13" s="266"/>
      <c r="GAU13" s="266"/>
      <c r="GAV13" s="266"/>
      <c r="GAW13" s="266"/>
      <c r="GAX13" s="266"/>
      <c r="GAY13" s="266"/>
      <c r="GAZ13" s="266"/>
      <c r="GBA13" s="266"/>
      <c r="GBB13" s="266"/>
      <c r="GBC13" s="266"/>
      <c r="GBD13" s="266"/>
      <c r="GBE13" s="266"/>
      <c r="GBF13" s="266"/>
      <c r="GBG13" s="266"/>
      <c r="GBH13" s="266"/>
      <c r="GBI13" s="266"/>
      <c r="GBJ13" s="266"/>
      <c r="GBK13" s="266"/>
      <c r="GBL13" s="266"/>
      <c r="GBM13" s="266"/>
      <c r="GBN13" s="266"/>
      <c r="GBO13" s="266"/>
      <c r="GBP13" s="266"/>
      <c r="GBQ13" s="266"/>
      <c r="GBR13" s="266"/>
      <c r="GBS13" s="266"/>
      <c r="GBT13" s="266"/>
      <c r="GBU13" s="266"/>
      <c r="GBV13" s="266"/>
      <c r="GBW13" s="266"/>
      <c r="GBX13" s="266"/>
      <c r="GBY13" s="266"/>
      <c r="GBZ13" s="266"/>
      <c r="GCA13" s="266"/>
      <c r="GCB13" s="266"/>
      <c r="GCC13" s="266"/>
      <c r="GCD13" s="266"/>
      <c r="GCE13" s="266"/>
      <c r="GCF13" s="266"/>
      <c r="GCG13" s="266"/>
      <c r="GCH13" s="266"/>
      <c r="GCI13" s="266"/>
      <c r="GCJ13" s="266"/>
      <c r="GCK13" s="266"/>
      <c r="GCL13" s="266"/>
      <c r="GCM13" s="266"/>
      <c r="GCN13" s="266"/>
      <c r="GCO13" s="266"/>
      <c r="GCP13" s="266"/>
      <c r="GCQ13" s="266"/>
      <c r="GCR13" s="266"/>
      <c r="GCS13" s="266"/>
      <c r="GCT13" s="266"/>
      <c r="GCU13" s="266"/>
      <c r="GCV13" s="266"/>
      <c r="GCW13" s="266"/>
      <c r="GCX13" s="266"/>
      <c r="GCY13" s="266"/>
      <c r="GCZ13" s="266"/>
      <c r="GDA13" s="266"/>
      <c r="GDB13" s="266"/>
      <c r="GDC13" s="266"/>
      <c r="GDD13" s="266"/>
      <c r="GDE13" s="266"/>
      <c r="GDF13" s="266"/>
      <c r="GDG13" s="266"/>
      <c r="GDH13" s="266"/>
      <c r="GDI13" s="266"/>
      <c r="GDJ13" s="266"/>
      <c r="GDK13" s="266"/>
      <c r="GDL13" s="266"/>
      <c r="GDM13" s="266"/>
      <c r="GDN13" s="266"/>
      <c r="GDO13" s="266"/>
      <c r="GDP13" s="266"/>
      <c r="GDQ13" s="266"/>
      <c r="GDR13" s="266"/>
      <c r="GDS13" s="266"/>
      <c r="GDT13" s="266"/>
      <c r="GDU13" s="266"/>
      <c r="GDV13" s="266"/>
      <c r="GDW13" s="266"/>
      <c r="GDX13" s="266"/>
      <c r="GDY13" s="266"/>
      <c r="GDZ13" s="266"/>
      <c r="GEA13" s="266"/>
      <c r="GEB13" s="266"/>
      <c r="GEC13" s="266"/>
      <c r="GED13" s="266"/>
      <c r="GEE13" s="266"/>
      <c r="GEF13" s="266"/>
      <c r="GEG13" s="266"/>
      <c r="GEH13" s="266"/>
      <c r="GEI13" s="266"/>
      <c r="GEJ13" s="266"/>
      <c r="GEK13" s="266"/>
      <c r="GEL13" s="266"/>
      <c r="GEM13" s="266"/>
      <c r="GEN13" s="266"/>
      <c r="GEO13" s="266"/>
      <c r="GEP13" s="266"/>
      <c r="GEQ13" s="266"/>
      <c r="GER13" s="266"/>
      <c r="GES13" s="266"/>
      <c r="GET13" s="266"/>
      <c r="GEU13" s="266"/>
      <c r="GEV13" s="266"/>
      <c r="GEW13" s="266"/>
      <c r="GEX13" s="266"/>
      <c r="GEY13" s="266"/>
      <c r="GEZ13" s="266"/>
      <c r="GFA13" s="266"/>
      <c r="GFB13" s="266"/>
      <c r="GFC13" s="266"/>
      <c r="GFD13" s="266"/>
      <c r="GFE13" s="266"/>
      <c r="GFF13" s="266"/>
      <c r="GFG13" s="266"/>
      <c r="GFH13" s="266"/>
      <c r="GFI13" s="266"/>
      <c r="GFJ13" s="266"/>
      <c r="GFK13" s="266"/>
      <c r="GFL13" s="266"/>
      <c r="GFM13" s="266"/>
      <c r="GFN13" s="266"/>
      <c r="GFO13" s="266"/>
      <c r="GFP13" s="266"/>
      <c r="GFQ13" s="266"/>
      <c r="GFR13" s="266"/>
      <c r="GFS13" s="266"/>
      <c r="GFT13" s="266"/>
      <c r="GFU13" s="266"/>
      <c r="GFV13" s="266"/>
      <c r="GFW13" s="266"/>
      <c r="GFX13" s="266"/>
      <c r="GFY13" s="266"/>
      <c r="GFZ13" s="266"/>
      <c r="GGA13" s="266"/>
      <c r="GGB13" s="266"/>
      <c r="GGC13" s="266"/>
      <c r="GGD13" s="266"/>
      <c r="GGE13" s="266"/>
      <c r="GGF13" s="266"/>
      <c r="GGG13" s="266"/>
      <c r="GGH13" s="266"/>
      <c r="GGI13" s="266"/>
      <c r="GGJ13" s="266"/>
      <c r="GGK13" s="266"/>
      <c r="GGL13" s="266"/>
      <c r="GGM13" s="266"/>
      <c r="GGN13" s="266"/>
      <c r="GGO13" s="266"/>
      <c r="GGP13" s="266"/>
      <c r="GGQ13" s="266"/>
      <c r="GGR13" s="266"/>
      <c r="GGS13" s="266"/>
      <c r="GGT13" s="266"/>
      <c r="GGU13" s="266"/>
      <c r="GGV13" s="266"/>
      <c r="GGW13" s="266"/>
      <c r="GGX13" s="266"/>
      <c r="GGY13" s="266"/>
      <c r="GGZ13" s="266"/>
      <c r="GHA13" s="266"/>
      <c r="GHB13" s="266"/>
      <c r="GHC13" s="266"/>
      <c r="GHD13" s="266"/>
      <c r="GHE13" s="266"/>
      <c r="GHF13" s="266"/>
      <c r="GHG13" s="266"/>
      <c r="GHH13" s="266"/>
      <c r="GHI13" s="266"/>
      <c r="GHJ13" s="266"/>
      <c r="GHK13" s="266"/>
      <c r="GHL13" s="266"/>
      <c r="GHM13" s="266"/>
      <c r="GHN13" s="266"/>
      <c r="GHO13" s="266"/>
      <c r="GHP13" s="266"/>
      <c r="GHQ13" s="266"/>
      <c r="GHR13" s="266"/>
      <c r="GHS13" s="266"/>
      <c r="GHT13" s="266"/>
      <c r="GHU13" s="266"/>
      <c r="GHV13" s="266"/>
      <c r="GHW13" s="266"/>
      <c r="GHX13" s="266"/>
      <c r="GHY13" s="266"/>
      <c r="GHZ13" s="266"/>
      <c r="GIA13" s="266"/>
      <c r="GIB13" s="266"/>
      <c r="GIC13" s="266"/>
      <c r="GID13" s="266"/>
      <c r="GIE13" s="266"/>
      <c r="GIF13" s="266"/>
      <c r="GIG13" s="266"/>
      <c r="GIH13" s="266"/>
      <c r="GII13" s="266"/>
      <c r="GIJ13" s="266"/>
      <c r="GIK13" s="266"/>
      <c r="GIL13" s="266"/>
      <c r="GIM13" s="266"/>
      <c r="GIN13" s="266"/>
      <c r="GIO13" s="266"/>
      <c r="GIP13" s="266"/>
      <c r="GIQ13" s="266"/>
      <c r="GIR13" s="266"/>
      <c r="GIS13" s="266"/>
      <c r="GIT13" s="266"/>
      <c r="GIU13" s="266"/>
      <c r="GIV13" s="266"/>
      <c r="GIW13" s="266"/>
      <c r="GIX13" s="266"/>
      <c r="GIY13" s="266"/>
      <c r="GIZ13" s="266"/>
      <c r="GJA13" s="266"/>
      <c r="GJB13" s="266"/>
      <c r="GJC13" s="266"/>
      <c r="GJD13" s="266"/>
      <c r="GJE13" s="266"/>
      <c r="GJF13" s="266"/>
      <c r="GJG13" s="266"/>
      <c r="GJH13" s="266"/>
      <c r="GJI13" s="266"/>
      <c r="GJJ13" s="266"/>
      <c r="GJK13" s="266"/>
      <c r="GJL13" s="266"/>
      <c r="GJM13" s="266"/>
      <c r="GJN13" s="266"/>
      <c r="GJO13" s="266"/>
      <c r="GJP13" s="266"/>
      <c r="GJQ13" s="266"/>
      <c r="GJR13" s="266"/>
      <c r="GJS13" s="266"/>
      <c r="GJT13" s="266"/>
      <c r="GJU13" s="266"/>
      <c r="GJV13" s="266"/>
      <c r="GJW13" s="266"/>
      <c r="GJX13" s="266"/>
      <c r="GJY13" s="266"/>
      <c r="GJZ13" s="266"/>
      <c r="GKA13" s="266"/>
      <c r="GKB13" s="266"/>
      <c r="GKC13" s="266"/>
      <c r="GKD13" s="266"/>
      <c r="GKE13" s="266"/>
      <c r="GKF13" s="266"/>
      <c r="GKG13" s="266"/>
      <c r="GKH13" s="266"/>
      <c r="GKI13" s="266"/>
      <c r="GKJ13" s="266"/>
      <c r="GKK13" s="266"/>
      <c r="GKL13" s="266"/>
      <c r="GKM13" s="266"/>
      <c r="GKN13" s="266"/>
      <c r="GKO13" s="266"/>
      <c r="GKP13" s="266"/>
      <c r="GKQ13" s="266"/>
      <c r="GKR13" s="266"/>
      <c r="GKS13" s="266"/>
      <c r="GKT13" s="266"/>
      <c r="GKU13" s="266"/>
      <c r="GKV13" s="266"/>
      <c r="GKW13" s="266"/>
      <c r="GKX13" s="266"/>
      <c r="GKY13" s="266"/>
      <c r="GKZ13" s="266"/>
      <c r="GLA13" s="266"/>
      <c r="GLB13" s="266"/>
      <c r="GLC13" s="266"/>
      <c r="GLD13" s="266"/>
      <c r="GLE13" s="266"/>
      <c r="GLF13" s="266"/>
      <c r="GLG13" s="266"/>
      <c r="GLH13" s="266"/>
      <c r="GLI13" s="266"/>
      <c r="GLJ13" s="266"/>
      <c r="GLK13" s="266"/>
      <c r="GLL13" s="266"/>
      <c r="GLM13" s="266"/>
      <c r="GLN13" s="266"/>
      <c r="GLO13" s="266"/>
      <c r="GLP13" s="266"/>
      <c r="GLQ13" s="266"/>
      <c r="GLR13" s="266"/>
      <c r="GLS13" s="266"/>
      <c r="GLT13" s="266"/>
      <c r="GLU13" s="266"/>
      <c r="GLV13" s="266"/>
      <c r="GLW13" s="266"/>
      <c r="GLX13" s="266"/>
      <c r="GLY13" s="266"/>
      <c r="GLZ13" s="266"/>
      <c r="GMA13" s="266"/>
      <c r="GMB13" s="266"/>
      <c r="GMC13" s="266"/>
      <c r="GMD13" s="266"/>
      <c r="GME13" s="266"/>
      <c r="GMF13" s="266"/>
      <c r="GMG13" s="266"/>
      <c r="GMH13" s="266"/>
      <c r="GMI13" s="266"/>
      <c r="GMJ13" s="266"/>
      <c r="GMK13" s="266"/>
      <c r="GML13" s="266"/>
      <c r="GMM13" s="266"/>
      <c r="GMN13" s="266"/>
      <c r="GMO13" s="266"/>
      <c r="GMP13" s="266"/>
      <c r="GMQ13" s="266"/>
      <c r="GMR13" s="266"/>
      <c r="GMS13" s="266"/>
      <c r="GMT13" s="266"/>
      <c r="GMU13" s="266"/>
      <c r="GMV13" s="266"/>
      <c r="GMW13" s="266"/>
      <c r="GMX13" s="266"/>
      <c r="GMY13" s="266"/>
      <c r="GMZ13" s="266"/>
      <c r="GNA13" s="266"/>
      <c r="GNB13" s="266"/>
      <c r="GNC13" s="266"/>
      <c r="GND13" s="266"/>
      <c r="GNE13" s="266"/>
      <c r="GNF13" s="266"/>
      <c r="GNG13" s="266"/>
      <c r="GNH13" s="266"/>
      <c r="GNI13" s="266"/>
      <c r="GNJ13" s="266"/>
      <c r="GNK13" s="266"/>
      <c r="GNL13" s="266"/>
      <c r="GNM13" s="266"/>
      <c r="GNN13" s="266"/>
      <c r="GNO13" s="266"/>
      <c r="GNP13" s="266"/>
      <c r="GNQ13" s="266"/>
      <c r="GNR13" s="266"/>
      <c r="GNS13" s="266"/>
      <c r="GNT13" s="266"/>
      <c r="GNU13" s="266"/>
      <c r="GNV13" s="266"/>
      <c r="GNW13" s="266"/>
      <c r="GNX13" s="266"/>
      <c r="GNY13" s="266"/>
      <c r="GNZ13" s="266"/>
      <c r="GOA13" s="266"/>
      <c r="GOB13" s="266"/>
      <c r="GOC13" s="266"/>
      <c r="GOD13" s="266"/>
      <c r="GOE13" s="266"/>
      <c r="GOF13" s="266"/>
      <c r="GOG13" s="266"/>
      <c r="GOH13" s="266"/>
      <c r="GOI13" s="266"/>
      <c r="GOJ13" s="266"/>
      <c r="GOK13" s="266"/>
      <c r="GOL13" s="266"/>
      <c r="GOM13" s="266"/>
      <c r="GON13" s="266"/>
      <c r="GOO13" s="266"/>
      <c r="GOP13" s="266"/>
      <c r="GOQ13" s="266"/>
      <c r="GOR13" s="266"/>
      <c r="GOS13" s="266"/>
      <c r="GOT13" s="266"/>
      <c r="GOU13" s="266"/>
      <c r="GOV13" s="266"/>
      <c r="GOW13" s="266"/>
      <c r="GOX13" s="266"/>
      <c r="GOY13" s="266"/>
      <c r="GOZ13" s="266"/>
      <c r="GPA13" s="266"/>
      <c r="GPB13" s="266"/>
      <c r="GPC13" s="266"/>
      <c r="GPD13" s="266"/>
      <c r="GPE13" s="266"/>
      <c r="GPF13" s="266"/>
      <c r="GPG13" s="266"/>
      <c r="GPH13" s="266"/>
      <c r="GPI13" s="266"/>
      <c r="GPJ13" s="266"/>
      <c r="GPK13" s="266"/>
      <c r="GPL13" s="266"/>
      <c r="GPM13" s="266"/>
      <c r="GPN13" s="266"/>
      <c r="GPO13" s="266"/>
      <c r="GPP13" s="266"/>
      <c r="GPQ13" s="266"/>
      <c r="GPR13" s="266"/>
      <c r="GPS13" s="266"/>
      <c r="GPT13" s="266"/>
      <c r="GPU13" s="266"/>
      <c r="GPV13" s="266"/>
      <c r="GPW13" s="266"/>
      <c r="GPX13" s="266"/>
      <c r="GPY13" s="266"/>
      <c r="GPZ13" s="266"/>
      <c r="GQA13" s="266"/>
      <c r="GQB13" s="266"/>
      <c r="GQC13" s="266"/>
      <c r="GQD13" s="266"/>
      <c r="GQE13" s="266"/>
      <c r="GQF13" s="266"/>
      <c r="GQG13" s="266"/>
      <c r="GQH13" s="266"/>
      <c r="GQI13" s="266"/>
      <c r="GQJ13" s="266"/>
      <c r="GQK13" s="266"/>
      <c r="GQL13" s="266"/>
      <c r="GQM13" s="266"/>
      <c r="GQN13" s="266"/>
      <c r="GQO13" s="266"/>
      <c r="GQP13" s="266"/>
      <c r="GQQ13" s="266"/>
      <c r="GQR13" s="266"/>
      <c r="GQS13" s="266"/>
      <c r="GQT13" s="266"/>
      <c r="GQU13" s="266"/>
      <c r="GQV13" s="266"/>
      <c r="GQW13" s="266"/>
      <c r="GQX13" s="266"/>
      <c r="GQY13" s="266"/>
      <c r="GQZ13" s="266"/>
      <c r="GRA13" s="266"/>
      <c r="GRB13" s="266"/>
      <c r="GRC13" s="266"/>
      <c r="GRD13" s="266"/>
      <c r="GRE13" s="266"/>
      <c r="GRF13" s="266"/>
      <c r="GRG13" s="266"/>
      <c r="GRH13" s="266"/>
      <c r="GRI13" s="266"/>
      <c r="GRJ13" s="266"/>
      <c r="GRK13" s="266"/>
      <c r="GRL13" s="266"/>
      <c r="GRM13" s="266"/>
      <c r="GRN13" s="266"/>
      <c r="GRO13" s="266"/>
      <c r="GRP13" s="266"/>
      <c r="GRQ13" s="266"/>
      <c r="GRR13" s="266"/>
      <c r="GRS13" s="266"/>
      <c r="GRT13" s="266"/>
      <c r="GRU13" s="266"/>
      <c r="GRV13" s="266"/>
      <c r="GRW13" s="266"/>
      <c r="GRX13" s="266"/>
      <c r="GRY13" s="266"/>
      <c r="GRZ13" s="266"/>
      <c r="GSA13" s="266"/>
      <c r="GSB13" s="266"/>
      <c r="GSC13" s="266"/>
      <c r="GSD13" s="266"/>
      <c r="GSE13" s="266"/>
      <c r="GSF13" s="266"/>
      <c r="GSG13" s="266"/>
      <c r="GSH13" s="266"/>
      <c r="GSI13" s="266"/>
      <c r="GSJ13" s="266"/>
      <c r="GSK13" s="266"/>
      <c r="GSL13" s="266"/>
      <c r="GSM13" s="266"/>
      <c r="GSN13" s="266"/>
      <c r="GSO13" s="266"/>
      <c r="GSP13" s="266"/>
      <c r="GSQ13" s="266"/>
      <c r="GSR13" s="266"/>
      <c r="GSS13" s="266"/>
      <c r="GST13" s="266"/>
      <c r="GSU13" s="266"/>
      <c r="GSV13" s="266"/>
      <c r="GSW13" s="266"/>
      <c r="GSX13" s="266"/>
      <c r="GSY13" s="266"/>
      <c r="GSZ13" s="266"/>
      <c r="GTA13" s="266"/>
      <c r="GTB13" s="266"/>
      <c r="GTC13" s="266"/>
      <c r="GTD13" s="266"/>
      <c r="GTE13" s="266"/>
      <c r="GTF13" s="266"/>
      <c r="GTG13" s="266"/>
      <c r="GTH13" s="266"/>
      <c r="GTI13" s="266"/>
      <c r="GTJ13" s="266"/>
      <c r="GTK13" s="266"/>
      <c r="GTL13" s="266"/>
      <c r="GTM13" s="266"/>
      <c r="GTN13" s="266"/>
      <c r="GTO13" s="266"/>
      <c r="GTP13" s="266"/>
      <c r="GTQ13" s="266"/>
      <c r="GTR13" s="266"/>
      <c r="GTS13" s="266"/>
      <c r="GTT13" s="266"/>
      <c r="GTU13" s="266"/>
      <c r="GTV13" s="266"/>
      <c r="GTW13" s="266"/>
      <c r="GTX13" s="266"/>
      <c r="GTY13" s="266"/>
      <c r="GTZ13" s="266"/>
      <c r="GUA13" s="266"/>
      <c r="GUB13" s="266"/>
      <c r="GUC13" s="266"/>
      <c r="GUD13" s="266"/>
      <c r="GUE13" s="266"/>
      <c r="GUF13" s="266"/>
      <c r="GUG13" s="266"/>
      <c r="GUH13" s="266"/>
      <c r="GUI13" s="266"/>
      <c r="GUJ13" s="266"/>
      <c r="GUK13" s="266"/>
      <c r="GUL13" s="266"/>
      <c r="GUM13" s="266"/>
      <c r="GUN13" s="266"/>
      <c r="GUO13" s="266"/>
      <c r="GUP13" s="266"/>
      <c r="GUQ13" s="266"/>
      <c r="GUR13" s="266"/>
      <c r="GUS13" s="266"/>
      <c r="GUT13" s="266"/>
      <c r="GUU13" s="266"/>
      <c r="GUV13" s="266"/>
      <c r="GUW13" s="266"/>
      <c r="GUX13" s="266"/>
      <c r="GUY13" s="266"/>
      <c r="GUZ13" s="266"/>
      <c r="GVA13" s="266"/>
      <c r="GVB13" s="266"/>
      <c r="GVC13" s="266"/>
      <c r="GVD13" s="266"/>
      <c r="GVE13" s="266"/>
      <c r="GVF13" s="266"/>
      <c r="GVG13" s="266"/>
      <c r="GVH13" s="266"/>
      <c r="GVI13" s="266"/>
      <c r="GVJ13" s="266"/>
      <c r="GVK13" s="266"/>
      <c r="GVL13" s="266"/>
      <c r="GVM13" s="266"/>
      <c r="GVN13" s="266"/>
      <c r="GVO13" s="266"/>
      <c r="GVP13" s="266"/>
      <c r="GVQ13" s="266"/>
      <c r="GVR13" s="266"/>
      <c r="GVS13" s="266"/>
      <c r="GVT13" s="266"/>
      <c r="GVU13" s="266"/>
      <c r="GVV13" s="266"/>
      <c r="GVW13" s="266"/>
      <c r="GVX13" s="266"/>
      <c r="GVY13" s="266"/>
      <c r="GVZ13" s="266"/>
      <c r="GWA13" s="266"/>
      <c r="GWB13" s="266"/>
      <c r="GWC13" s="266"/>
      <c r="GWD13" s="266"/>
      <c r="GWE13" s="266"/>
      <c r="GWF13" s="266"/>
      <c r="GWG13" s="266"/>
      <c r="GWH13" s="266"/>
      <c r="GWI13" s="266"/>
      <c r="GWJ13" s="266"/>
      <c r="GWK13" s="266"/>
      <c r="GWL13" s="266"/>
      <c r="GWM13" s="266"/>
      <c r="GWN13" s="266"/>
      <c r="GWO13" s="266"/>
      <c r="GWP13" s="266"/>
      <c r="GWQ13" s="266"/>
      <c r="GWR13" s="266"/>
      <c r="GWS13" s="266"/>
      <c r="GWT13" s="266"/>
      <c r="GWU13" s="266"/>
      <c r="GWV13" s="266"/>
      <c r="GWW13" s="266"/>
      <c r="GWX13" s="266"/>
      <c r="GWY13" s="266"/>
      <c r="GWZ13" s="266"/>
      <c r="GXA13" s="266"/>
      <c r="GXB13" s="266"/>
      <c r="GXC13" s="266"/>
      <c r="GXD13" s="266"/>
      <c r="GXE13" s="266"/>
      <c r="GXF13" s="266"/>
      <c r="GXG13" s="266"/>
      <c r="GXH13" s="266"/>
      <c r="GXI13" s="266"/>
      <c r="GXJ13" s="266"/>
      <c r="GXK13" s="266"/>
      <c r="GXL13" s="266"/>
      <c r="GXM13" s="266"/>
      <c r="GXN13" s="266"/>
      <c r="GXO13" s="266"/>
      <c r="GXP13" s="266"/>
      <c r="GXQ13" s="266"/>
      <c r="GXR13" s="266"/>
      <c r="GXS13" s="266"/>
      <c r="GXT13" s="266"/>
      <c r="GXU13" s="266"/>
      <c r="GXV13" s="266"/>
      <c r="GXW13" s="266"/>
      <c r="GXX13" s="266"/>
      <c r="GXY13" s="266"/>
      <c r="GXZ13" s="266"/>
      <c r="GYA13" s="266"/>
      <c r="GYB13" s="266"/>
      <c r="GYC13" s="266"/>
      <c r="GYD13" s="266"/>
      <c r="GYE13" s="266"/>
      <c r="GYF13" s="266"/>
      <c r="GYG13" s="266"/>
      <c r="GYH13" s="266"/>
      <c r="GYI13" s="266"/>
      <c r="GYJ13" s="266"/>
      <c r="GYK13" s="266"/>
      <c r="GYL13" s="266"/>
      <c r="GYM13" s="266"/>
      <c r="GYN13" s="266"/>
      <c r="GYO13" s="266"/>
      <c r="GYP13" s="266"/>
      <c r="GYQ13" s="266"/>
      <c r="GYR13" s="266"/>
      <c r="GYS13" s="266"/>
      <c r="GYT13" s="266"/>
      <c r="GYU13" s="266"/>
      <c r="GYV13" s="266"/>
      <c r="GYW13" s="266"/>
      <c r="GYX13" s="266"/>
      <c r="GYY13" s="266"/>
      <c r="GYZ13" s="266"/>
      <c r="GZA13" s="266"/>
      <c r="GZB13" s="266"/>
      <c r="GZC13" s="266"/>
      <c r="GZD13" s="266"/>
      <c r="GZE13" s="266"/>
      <c r="GZF13" s="266"/>
      <c r="GZG13" s="266"/>
      <c r="GZH13" s="266"/>
      <c r="GZI13" s="266"/>
      <c r="GZJ13" s="266"/>
      <c r="GZK13" s="266"/>
      <c r="GZL13" s="266"/>
      <c r="GZM13" s="266"/>
      <c r="GZN13" s="266"/>
      <c r="GZO13" s="266"/>
      <c r="GZP13" s="266"/>
      <c r="GZQ13" s="266"/>
      <c r="GZR13" s="266"/>
      <c r="GZS13" s="266"/>
      <c r="GZT13" s="266"/>
      <c r="GZU13" s="266"/>
      <c r="GZV13" s="266"/>
      <c r="GZW13" s="266"/>
      <c r="GZX13" s="266"/>
      <c r="GZY13" s="266"/>
      <c r="GZZ13" s="266"/>
      <c r="HAA13" s="266"/>
      <c r="HAB13" s="266"/>
      <c r="HAC13" s="266"/>
      <c r="HAD13" s="266"/>
      <c r="HAE13" s="266"/>
      <c r="HAF13" s="266"/>
      <c r="HAG13" s="266"/>
      <c r="HAH13" s="266"/>
      <c r="HAI13" s="266"/>
      <c r="HAJ13" s="266"/>
      <c r="HAK13" s="266"/>
      <c r="HAL13" s="266"/>
      <c r="HAM13" s="266"/>
      <c r="HAN13" s="266"/>
      <c r="HAO13" s="266"/>
      <c r="HAP13" s="266"/>
      <c r="HAQ13" s="266"/>
      <c r="HAR13" s="266"/>
      <c r="HAS13" s="266"/>
      <c r="HAT13" s="266"/>
      <c r="HAU13" s="266"/>
      <c r="HAV13" s="266"/>
      <c r="HAW13" s="266"/>
      <c r="HAX13" s="266"/>
      <c r="HAY13" s="266"/>
      <c r="HAZ13" s="266"/>
      <c r="HBA13" s="266"/>
      <c r="HBB13" s="266"/>
      <c r="HBC13" s="266"/>
      <c r="HBD13" s="266"/>
      <c r="HBE13" s="266"/>
      <c r="HBF13" s="266"/>
      <c r="HBG13" s="266"/>
      <c r="HBH13" s="266"/>
      <c r="HBI13" s="266"/>
      <c r="HBJ13" s="266"/>
      <c r="HBK13" s="266"/>
      <c r="HBL13" s="266"/>
      <c r="HBM13" s="266"/>
      <c r="HBN13" s="266"/>
      <c r="HBO13" s="266"/>
      <c r="HBP13" s="266"/>
      <c r="HBQ13" s="266"/>
      <c r="HBR13" s="266"/>
      <c r="HBS13" s="266"/>
      <c r="HBT13" s="266"/>
      <c r="HBU13" s="266"/>
      <c r="HBV13" s="266"/>
      <c r="HBW13" s="266"/>
      <c r="HBX13" s="266"/>
      <c r="HBY13" s="266"/>
      <c r="HBZ13" s="266"/>
      <c r="HCA13" s="266"/>
      <c r="HCB13" s="266"/>
      <c r="HCC13" s="266"/>
      <c r="HCD13" s="266"/>
      <c r="HCE13" s="266"/>
      <c r="HCF13" s="266"/>
      <c r="HCG13" s="266"/>
      <c r="HCH13" s="266"/>
      <c r="HCI13" s="266"/>
      <c r="HCJ13" s="266"/>
      <c r="HCK13" s="266"/>
      <c r="HCL13" s="266"/>
      <c r="HCM13" s="266"/>
      <c r="HCN13" s="266"/>
      <c r="HCO13" s="266"/>
      <c r="HCP13" s="266"/>
      <c r="HCQ13" s="266"/>
      <c r="HCR13" s="266"/>
      <c r="HCS13" s="266"/>
      <c r="HCT13" s="266"/>
      <c r="HCU13" s="266"/>
      <c r="HCV13" s="266"/>
      <c r="HCW13" s="266"/>
      <c r="HCX13" s="266"/>
      <c r="HCY13" s="266"/>
      <c r="HCZ13" s="266"/>
      <c r="HDA13" s="266"/>
      <c r="HDB13" s="266"/>
      <c r="HDC13" s="266"/>
      <c r="HDD13" s="266"/>
      <c r="HDE13" s="266"/>
      <c r="HDF13" s="266"/>
      <c r="HDG13" s="266"/>
      <c r="HDH13" s="266"/>
      <c r="HDI13" s="266"/>
      <c r="HDJ13" s="266"/>
      <c r="HDK13" s="266"/>
      <c r="HDL13" s="266"/>
      <c r="HDM13" s="266"/>
      <c r="HDN13" s="266"/>
      <c r="HDO13" s="266"/>
      <c r="HDP13" s="266"/>
      <c r="HDQ13" s="266"/>
      <c r="HDR13" s="266"/>
      <c r="HDS13" s="266"/>
      <c r="HDT13" s="266"/>
      <c r="HDU13" s="266"/>
      <c r="HDV13" s="266"/>
      <c r="HDW13" s="266"/>
      <c r="HDX13" s="266"/>
      <c r="HDY13" s="266"/>
      <c r="HDZ13" s="266"/>
      <c r="HEA13" s="266"/>
      <c r="HEB13" s="266"/>
      <c r="HEC13" s="266"/>
      <c r="HED13" s="266"/>
      <c r="HEE13" s="266"/>
      <c r="HEF13" s="266"/>
      <c r="HEG13" s="266"/>
      <c r="HEH13" s="266"/>
      <c r="HEI13" s="266"/>
      <c r="HEJ13" s="266"/>
      <c r="HEK13" s="266"/>
      <c r="HEL13" s="266"/>
      <c r="HEM13" s="266"/>
      <c r="HEN13" s="266"/>
      <c r="HEO13" s="266"/>
      <c r="HEP13" s="266"/>
      <c r="HEQ13" s="266"/>
      <c r="HER13" s="266"/>
      <c r="HES13" s="266"/>
      <c r="HET13" s="266"/>
      <c r="HEU13" s="266"/>
      <c r="HEV13" s="266"/>
      <c r="HEW13" s="266"/>
      <c r="HEX13" s="266"/>
      <c r="HEY13" s="266"/>
      <c r="HEZ13" s="266"/>
      <c r="HFA13" s="266"/>
      <c r="HFB13" s="266"/>
      <c r="HFC13" s="266"/>
      <c r="HFD13" s="266"/>
      <c r="HFE13" s="266"/>
      <c r="HFF13" s="266"/>
      <c r="HFG13" s="266"/>
      <c r="HFH13" s="266"/>
      <c r="HFI13" s="266"/>
      <c r="HFJ13" s="266"/>
      <c r="HFK13" s="266"/>
      <c r="HFL13" s="266"/>
      <c r="HFM13" s="266"/>
      <c r="HFN13" s="266"/>
      <c r="HFO13" s="266"/>
      <c r="HFP13" s="266"/>
      <c r="HFQ13" s="266"/>
      <c r="HFR13" s="266"/>
      <c r="HFS13" s="266"/>
      <c r="HFT13" s="266"/>
      <c r="HFU13" s="266"/>
      <c r="HFV13" s="266"/>
      <c r="HFW13" s="266"/>
      <c r="HFX13" s="266"/>
      <c r="HFY13" s="266"/>
      <c r="HFZ13" s="266"/>
      <c r="HGA13" s="266"/>
      <c r="HGB13" s="266"/>
      <c r="HGC13" s="266"/>
      <c r="HGD13" s="266"/>
      <c r="HGE13" s="266"/>
      <c r="HGF13" s="266"/>
      <c r="HGG13" s="266"/>
      <c r="HGH13" s="266"/>
      <c r="HGI13" s="266"/>
      <c r="HGJ13" s="266"/>
      <c r="HGK13" s="266"/>
      <c r="HGL13" s="266"/>
      <c r="HGM13" s="266"/>
      <c r="HGN13" s="266"/>
      <c r="HGO13" s="266"/>
      <c r="HGP13" s="266"/>
      <c r="HGQ13" s="266"/>
      <c r="HGR13" s="266"/>
      <c r="HGS13" s="266"/>
      <c r="HGT13" s="266"/>
      <c r="HGU13" s="266"/>
      <c r="HGV13" s="266"/>
      <c r="HGW13" s="266"/>
      <c r="HGX13" s="266"/>
      <c r="HGY13" s="266"/>
      <c r="HGZ13" s="266"/>
      <c r="HHA13" s="266"/>
      <c r="HHB13" s="266"/>
      <c r="HHC13" s="266"/>
      <c r="HHD13" s="266"/>
      <c r="HHE13" s="266"/>
      <c r="HHF13" s="266"/>
      <c r="HHG13" s="266"/>
      <c r="HHH13" s="266"/>
      <c r="HHI13" s="266"/>
      <c r="HHJ13" s="266"/>
      <c r="HHK13" s="266"/>
      <c r="HHL13" s="266"/>
      <c r="HHM13" s="266"/>
      <c r="HHN13" s="266"/>
      <c r="HHO13" s="266"/>
      <c r="HHP13" s="266"/>
      <c r="HHQ13" s="266"/>
      <c r="HHR13" s="266"/>
      <c r="HHS13" s="266"/>
      <c r="HHT13" s="266"/>
      <c r="HHU13" s="266"/>
      <c r="HHV13" s="266"/>
      <c r="HHW13" s="266"/>
      <c r="HHX13" s="266"/>
      <c r="HHY13" s="266"/>
      <c r="HHZ13" s="266"/>
      <c r="HIA13" s="266"/>
      <c r="HIB13" s="266"/>
      <c r="HIC13" s="266"/>
      <c r="HID13" s="266"/>
      <c r="HIE13" s="266"/>
      <c r="HIF13" s="266"/>
      <c r="HIG13" s="266"/>
      <c r="HIH13" s="266"/>
      <c r="HII13" s="266"/>
      <c r="HIJ13" s="266"/>
      <c r="HIK13" s="266"/>
      <c r="HIL13" s="266"/>
      <c r="HIM13" s="266"/>
      <c r="HIN13" s="266"/>
      <c r="HIO13" s="266"/>
      <c r="HIP13" s="266"/>
      <c r="HIQ13" s="266"/>
      <c r="HIR13" s="266"/>
      <c r="HIS13" s="266"/>
      <c r="HIT13" s="266"/>
      <c r="HIU13" s="266"/>
      <c r="HIV13" s="266"/>
      <c r="HIW13" s="266"/>
      <c r="HIX13" s="266"/>
      <c r="HIY13" s="266"/>
      <c r="HIZ13" s="266"/>
      <c r="HJA13" s="266"/>
      <c r="HJB13" s="266"/>
      <c r="HJC13" s="266"/>
      <c r="HJD13" s="266"/>
      <c r="HJE13" s="266"/>
      <c r="HJF13" s="266"/>
      <c r="HJG13" s="266"/>
      <c r="HJH13" s="266"/>
      <c r="HJI13" s="266"/>
      <c r="HJJ13" s="266"/>
      <c r="HJK13" s="266"/>
      <c r="HJL13" s="266"/>
      <c r="HJM13" s="266"/>
      <c r="HJN13" s="266"/>
      <c r="HJO13" s="266"/>
      <c r="HJP13" s="266"/>
      <c r="HJQ13" s="266"/>
      <c r="HJR13" s="266"/>
      <c r="HJS13" s="266"/>
      <c r="HJT13" s="266"/>
      <c r="HJU13" s="266"/>
      <c r="HJV13" s="266"/>
      <c r="HJW13" s="266"/>
      <c r="HJX13" s="266"/>
      <c r="HJY13" s="266"/>
      <c r="HJZ13" s="266"/>
      <c r="HKA13" s="266"/>
      <c r="HKB13" s="266"/>
      <c r="HKC13" s="266"/>
      <c r="HKD13" s="266"/>
      <c r="HKE13" s="266"/>
      <c r="HKF13" s="266"/>
      <c r="HKG13" s="266"/>
      <c r="HKH13" s="266"/>
      <c r="HKI13" s="266"/>
      <c r="HKJ13" s="266"/>
      <c r="HKK13" s="266"/>
      <c r="HKL13" s="266"/>
      <c r="HKM13" s="266"/>
      <c r="HKN13" s="266"/>
      <c r="HKO13" s="266"/>
      <c r="HKP13" s="266"/>
      <c r="HKQ13" s="266"/>
      <c r="HKR13" s="266"/>
      <c r="HKS13" s="266"/>
      <c r="HKT13" s="266"/>
      <c r="HKU13" s="266"/>
      <c r="HKV13" s="266"/>
      <c r="HKW13" s="266"/>
      <c r="HKX13" s="266"/>
      <c r="HKY13" s="266"/>
      <c r="HKZ13" s="266"/>
      <c r="HLA13" s="266"/>
      <c r="HLB13" s="266"/>
      <c r="HLC13" s="266"/>
      <c r="HLD13" s="266"/>
      <c r="HLE13" s="266"/>
      <c r="HLF13" s="266"/>
      <c r="HLG13" s="266"/>
      <c r="HLH13" s="266"/>
      <c r="HLI13" s="266"/>
      <c r="HLJ13" s="266"/>
      <c r="HLK13" s="266"/>
      <c r="HLL13" s="266"/>
      <c r="HLM13" s="266"/>
      <c r="HLN13" s="266"/>
      <c r="HLO13" s="266"/>
      <c r="HLP13" s="266"/>
      <c r="HLQ13" s="266"/>
      <c r="HLR13" s="266"/>
      <c r="HLS13" s="266"/>
      <c r="HLT13" s="266"/>
      <c r="HLU13" s="266"/>
      <c r="HLV13" s="266"/>
      <c r="HLW13" s="266"/>
      <c r="HLX13" s="266"/>
      <c r="HLY13" s="266"/>
      <c r="HLZ13" s="266"/>
      <c r="HMA13" s="266"/>
      <c r="HMB13" s="266"/>
      <c r="HMC13" s="266"/>
      <c r="HMD13" s="266"/>
      <c r="HME13" s="266"/>
      <c r="HMF13" s="266"/>
      <c r="HMG13" s="266"/>
      <c r="HMH13" s="266"/>
      <c r="HMI13" s="266"/>
      <c r="HMJ13" s="266"/>
      <c r="HMK13" s="266"/>
      <c r="HML13" s="266"/>
      <c r="HMM13" s="266"/>
      <c r="HMN13" s="266"/>
      <c r="HMO13" s="266"/>
      <c r="HMP13" s="266"/>
      <c r="HMQ13" s="266"/>
      <c r="HMR13" s="266"/>
      <c r="HMS13" s="266"/>
      <c r="HMT13" s="266"/>
      <c r="HMU13" s="266"/>
      <c r="HMV13" s="266"/>
      <c r="HMW13" s="266"/>
      <c r="HMX13" s="266"/>
      <c r="HMY13" s="266"/>
      <c r="HMZ13" s="266"/>
      <c r="HNA13" s="266"/>
      <c r="HNB13" s="266"/>
      <c r="HNC13" s="266"/>
      <c r="HND13" s="266"/>
      <c r="HNE13" s="266"/>
      <c r="HNF13" s="266"/>
      <c r="HNG13" s="266"/>
      <c r="HNH13" s="266"/>
      <c r="HNI13" s="266"/>
      <c r="HNJ13" s="266"/>
      <c r="HNK13" s="266"/>
      <c r="HNL13" s="266"/>
      <c r="HNM13" s="266"/>
      <c r="HNN13" s="266"/>
      <c r="HNO13" s="266"/>
      <c r="HNP13" s="266"/>
      <c r="HNQ13" s="266"/>
      <c r="HNR13" s="266"/>
      <c r="HNS13" s="266"/>
      <c r="HNT13" s="266"/>
      <c r="HNU13" s="266"/>
      <c r="HNV13" s="266"/>
      <c r="HNW13" s="266"/>
      <c r="HNX13" s="266"/>
      <c r="HNY13" s="266"/>
      <c r="HNZ13" s="266"/>
      <c r="HOA13" s="266"/>
      <c r="HOB13" s="266"/>
      <c r="HOC13" s="266"/>
      <c r="HOD13" s="266"/>
      <c r="HOE13" s="266"/>
      <c r="HOF13" s="266"/>
      <c r="HOG13" s="266"/>
      <c r="HOH13" s="266"/>
      <c r="HOI13" s="266"/>
      <c r="HOJ13" s="266"/>
      <c r="HOK13" s="266"/>
      <c r="HOL13" s="266"/>
      <c r="HOM13" s="266"/>
      <c r="HON13" s="266"/>
      <c r="HOO13" s="266"/>
      <c r="HOP13" s="266"/>
      <c r="HOQ13" s="266"/>
      <c r="HOR13" s="266"/>
      <c r="HOS13" s="266"/>
      <c r="HOT13" s="266"/>
      <c r="HOU13" s="266"/>
      <c r="HOV13" s="266"/>
      <c r="HOW13" s="266"/>
      <c r="HOX13" s="266"/>
      <c r="HOY13" s="266"/>
      <c r="HOZ13" s="266"/>
      <c r="HPA13" s="266"/>
      <c r="HPB13" s="266"/>
      <c r="HPC13" s="266"/>
      <c r="HPD13" s="266"/>
      <c r="HPE13" s="266"/>
      <c r="HPF13" s="266"/>
      <c r="HPG13" s="266"/>
      <c r="HPH13" s="266"/>
      <c r="HPI13" s="266"/>
      <c r="HPJ13" s="266"/>
      <c r="HPK13" s="266"/>
      <c r="HPL13" s="266"/>
      <c r="HPM13" s="266"/>
      <c r="HPN13" s="266"/>
      <c r="HPO13" s="266"/>
      <c r="HPP13" s="266"/>
      <c r="HPQ13" s="266"/>
      <c r="HPR13" s="266"/>
      <c r="HPS13" s="266"/>
      <c r="HPT13" s="266"/>
      <c r="HPU13" s="266"/>
      <c r="HPV13" s="266"/>
      <c r="HPW13" s="266"/>
      <c r="HPX13" s="266"/>
      <c r="HPY13" s="266"/>
      <c r="HPZ13" s="266"/>
      <c r="HQA13" s="266"/>
      <c r="HQB13" s="266"/>
      <c r="HQC13" s="266"/>
      <c r="HQD13" s="266"/>
      <c r="HQE13" s="266"/>
      <c r="HQF13" s="266"/>
      <c r="HQG13" s="266"/>
      <c r="HQH13" s="266"/>
      <c r="HQI13" s="266"/>
      <c r="HQJ13" s="266"/>
      <c r="HQK13" s="266"/>
      <c r="HQL13" s="266"/>
      <c r="HQM13" s="266"/>
      <c r="HQN13" s="266"/>
      <c r="HQO13" s="266"/>
      <c r="HQP13" s="266"/>
      <c r="HQQ13" s="266"/>
      <c r="HQR13" s="266"/>
      <c r="HQS13" s="266"/>
      <c r="HQT13" s="266"/>
      <c r="HQU13" s="266"/>
      <c r="HQV13" s="266"/>
      <c r="HQW13" s="266"/>
      <c r="HQX13" s="266"/>
      <c r="HQY13" s="266"/>
      <c r="HQZ13" s="266"/>
      <c r="HRA13" s="266"/>
      <c r="HRB13" s="266"/>
      <c r="HRC13" s="266"/>
      <c r="HRD13" s="266"/>
      <c r="HRE13" s="266"/>
      <c r="HRF13" s="266"/>
      <c r="HRG13" s="266"/>
      <c r="HRH13" s="266"/>
      <c r="HRI13" s="266"/>
      <c r="HRJ13" s="266"/>
      <c r="HRK13" s="266"/>
      <c r="HRL13" s="266"/>
      <c r="HRM13" s="266"/>
      <c r="HRN13" s="266"/>
      <c r="HRO13" s="266"/>
      <c r="HRP13" s="266"/>
      <c r="HRQ13" s="266"/>
      <c r="HRR13" s="266"/>
      <c r="HRS13" s="266"/>
      <c r="HRT13" s="266"/>
      <c r="HRU13" s="266"/>
      <c r="HRV13" s="266"/>
      <c r="HRW13" s="266"/>
      <c r="HRX13" s="266"/>
      <c r="HRY13" s="266"/>
      <c r="HRZ13" s="266"/>
      <c r="HSA13" s="266"/>
      <c r="HSB13" s="266"/>
      <c r="HSC13" s="266"/>
      <c r="HSD13" s="266"/>
      <c r="HSE13" s="266"/>
      <c r="HSF13" s="266"/>
      <c r="HSG13" s="266"/>
      <c r="HSH13" s="266"/>
      <c r="HSI13" s="266"/>
      <c r="HSJ13" s="266"/>
      <c r="HSK13" s="266"/>
      <c r="HSL13" s="266"/>
      <c r="HSM13" s="266"/>
      <c r="HSN13" s="266"/>
      <c r="HSO13" s="266"/>
      <c r="HSP13" s="266"/>
      <c r="HSQ13" s="266"/>
      <c r="HSR13" s="266"/>
      <c r="HSS13" s="266"/>
      <c r="HST13" s="266"/>
      <c r="HSU13" s="266"/>
      <c r="HSV13" s="266"/>
      <c r="HSW13" s="266"/>
      <c r="HSX13" s="266"/>
      <c r="HSY13" s="266"/>
      <c r="HSZ13" s="266"/>
      <c r="HTA13" s="266"/>
      <c r="HTB13" s="266"/>
      <c r="HTC13" s="266"/>
      <c r="HTD13" s="266"/>
      <c r="HTE13" s="266"/>
      <c r="HTF13" s="266"/>
      <c r="HTG13" s="266"/>
      <c r="HTH13" s="266"/>
      <c r="HTI13" s="266"/>
      <c r="HTJ13" s="266"/>
      <c r="HTK13" s="266"/>
      <c r="HTL13" s="266"/>
      <c r="HTM13" s="266"/>
      <c r="HTN13" s="266"/>
      <c r="HTO13" s="266"/>
      <c r="HTP13" s="266"/>
      <c r="HTQ13" s="266"/>
      <c r="HTR13" s="266"/>
      <c r="HTS13" s="266"/>
      <c r="HTT13" s="266"/>
      <c r="HTU13" s="266"/>
      <c r="HTV13" s="266"/>
      <c r="HTW13" s="266"/>
      <c r="HTX13" s="266"/>
      <c r="HTY13" s="266"/>
      <c r="HTZ13" s="266"/>
      <c r="HUA13" s="266"/>
      <c r="HUB13" s="266"/>
      <c r="HUC13" s="266"/>
      <c r="HUD13" s="266"/>
      <c r="HUE13" s="266"/>
      <c r="HUF13" s="266"/>
      <c r="HUG13" s="266"/>
      <c r="HUH13" s="266"/>
      <c r="HUI13" s="266"/>
      <c r="HUJ13" s="266"/>
      <c r="HUK13" s="266"/>
      <c r="HUL13" s="266"/>
      <c r="HUM13" s="266"/>
      <c r="HUN13" s="266"/>
      <c r="HUO13" s="266"/>
      <c r="HUP13" s="266"/>
      <c r="HUQ13" s="266"/>
      <c r="HUR13" s="266"/>
      <c r="HUS13" s="266"/>
      <c r="HUT13" s="266"/>
      <c r="HUU13" s="266"/>
      <c r="HUV13" s="266"/>
      <c r="HUW13" s="266"/>
      <c r="HUX13" s="266"/>
      <c r="HUY13" s="266"/>
      <c r="HUZ13" s="266"/>
      <c r="HVA13" s="266"/>
      <c r="HVB13" s="266"/>
      <c r="HVC13" s="266"/>
      <c r="HVD13" s="266"/>
      <c r="HVE13" s="266"/>
      <c r="HVF13" s="266"/>
      <c r="HVG13" s="266"/>
      <c r="HVH13" s="266"/>
      <c r="HVI13" s="266"/>
      <c r="HVJ13" s="266"/>
      <c r="HVK13" s="266"/>
      <c r="HVL13" s="266"/>
      <c r="HVM13" s="266"/>
      <c r="HVN13" s="266"/>
      <c r="HVO13" s="266"/>
      <c r="HVP13" s="266"/>
      <c r="HVQ13" s="266"/>
      <c r="HVR13" s="266"/>
      <c r="HVS13" s="266"/>
      <c r="HVT13" s="266"/>
      <c r="HVU13" s="266"/>
      <c r="HVV13" s="266"/>
      <c r="HVW13" s="266"/>
      <c r="HVX13" s="266"/>
      <c r="HVY13" s="266"/>
      <c r="HVZ13" s="266"/>
      <c r="HWA13" s="266"/>
      <c r="HWB13" s="266"/>
      <c r="HWC13" s="266"/>
      <c r="HWD13" s="266"/>
      <c r="HWE13" s="266"/>
      <c r="HWF13" s="266"/>
      <c r="HWG13" s="266"/>
      <c r="HWH13" s="266"/>
      <c r="HWI13" s="266"/>
      <c r="HWJ13" s="266"/>
      <c r="HWK13" s="266"/>
      <c r="HWL13" s="266"/>
      <c r="HWM13" s="266"/>
      <c r="HWN13" s="266"/>
      <c r="HWO13" s="266"/>
      <c r="HWP13" s="266"/>
      <c r="HWQ13" s="266"/>
      <c r="HWR13" s="266"/>
      <c r="HWS13" s="266"/>
      <c r="HWT13" s="266"/>
      <c r="HWU13" s="266"/>
      <c r="HWV13" s="266"/>
      <c r="HWW13" s="266"/>
      <c r="HWX13" s="266"/>
      <c r="HWY13" s="266"/>
      <c r="HWZ13" s="266"/>
      <c r="HXA13" s="266"/>
      <c r="HXB13" s="266"/>
      <c r="HXC13" s="266"/>
      <c r="HXD13" s="266"/>
      <c r="HXE13" s="266"/>
      <c r="HXF13" s="266"/>
      <c r="HXG13" s="266"/>
      <c r="HXH13" s="266"/>
      <c r="HXI13" s="266"/>
      <c r="HXJ13" s="266"/>
      <c r="HXK13" s="266"/>
      <c r="HXL13" s="266"/>
      <c r="HXM13" s="266"/>
      <c r="HXN13" s="266"/>
      <c r="HXO13" s="266"/>
      <c r="HXP13" s="266"/>
      <c r="HXQ13" s="266"/>
      <c r="HXR13" s="266"/>
      <c r="HXS13" s="266"/>
      <c r="HXT13" s="266"/>
      <c r="HXU13" s="266"/>
      <c r="HXV13" s="266"/>
      <c r="HXW13" s="266"/>
      <c r="HXX13" s="266"/>
      <c r="HXY13" s="266"/>
      <c r="HXZ13" s="266"/>
      <c r="HYA13" s="266"/>
      <c r="HYB13" s="266"/>
      <c r="HYC13" s="266"/>
      <c r="HYD13" s="266"/>
      <c r="HYE13" s="266"/>
      <c r="HYF13" s="266"/>
      <c r="HYG13" s="266"/>
      <c r="HYH13" s="266"/>
      <c r="HYI13" s="266"/>
      <c r="HYJ13" s="266"/>
      <c r="HYK13" s="266"/>
      <c r="HYL13" s="266"/>
      <c r="HYM13" s="266"/>
      <c r="HYN13" s="266"/>
      <c r="HYO13" s="266"/>
      <c r="HYP13" s="266"/>
      <c r="HYQ13" s="266"/>
      <c r="HYR13" s="266"/>
      <c r="HYS13" s="266"/>
      <c r="HYT13" s="266"/>
      <c r="HYU13" s="266"/>
      <c r="HYV13" s="266"/>
      <c r="HYW13" s="266"/>
      <c r="HYX13" s="266"/>
      <c r="HYY13" s="266"/>
      <c r="HYZ13" s="266"/>
      <c r="HZA13" s="266"/>
      <c r="HZB13" s="266"/>
      <c r="HZC13" s="266"/>
      <c r="HZD13" s="266"/>
      <c r="HZE13" s="266"/>
      <c r="HZF13" s="266"/>
      <c r="HZG13" s="266"/>
      <c r="HZH13" s="266"/>
      <c r="HZI13" s="266"/>
      <c r="HZJ13" s="266"/>
      <c r="HZK13" s="266"/>
      <c r="HZL13" s="266"/>
      <c r="HZM13" s="266"/>
      <c r="HZN13" s="266"/>
      <c r="HZO13" s="266"/>
      <c r="HZP13" s="266"/>
      <c r="HZQ13" s="266"/>
      <c r="HZR13" s="266"/>
      <c r="HZS13" s="266"/>
      <c r="HZT13" s="266"/>
      <c r="HZU13" s="266"/>
      <c r="HZV13" s="266"/>
      <c r="HZW13" s="266"/>
      <c r="HZX13" s="266"/>
      <c r="HZY13" s="266"/>
      <c r="HZZ13" s="266"/>
      <c r="IAA13" s="266"/>
      <c r="IAB13" s="266"/>
      <c r="IAC13" s="266"/>
      <c r="IAD13" s="266"/>
      <c r="IAE13" s="266"/>
      <c r="IAF13" s="266"/>
      <c r="IAG13" s="266"/>
      <c r="IAH13" s="266"/>
      <c r="IAI13" s="266"/>
      <c r="IAJ13" s="266"/>
      <c r="IAK13" s="266"/>
      <c r="IAL13" s="266"/>
      <c r="IAM13" s="266"/>
      <c r="IAN13" s="266"/>
      <c r="IAO13" s="266"/>
      <c r="IAP13" s="266"/>
      <c r="IAQ13" s="266"/>
      <c r="IAR13" s="266"/>
      <c r="IAS13" s="266"/>
      <c r="IAT13" s="266"/>
      <c r="IAU13" s="266"/>
      <c r="IAV13" s="266"/>
      <c r="IAW13" s="266"/>
      <c r="IAX13" s="266"/>
      <c r="IAY13" s="266"/>
      <c r="IAZ13" s="266"/>
      <c r="IBA13" s="266"/>
      <c r="IBB13" s="266"/>
      <c r="IBC13" s="266"/>
      <c r="IBD13" s="266"/>
      <c r="IBE13" s="266"/>
      <c r="IBF13" s="266"/>
      <c r="IBG13" s="266"/>
      <c r="IBH13" s="266"/>
      <c r="IBI13" s="266"/>
      <c r="IBJ13" s="266"/>
      <c r="IBK13" s="266"/>
      <c r="IBL13" s="266"/>
      <c r="IBM13" s="266"/>
      <c r="IBN13" s="266"/>
      <c r="IBO13" s="266"/>
      <c r="IBP13" s="266"/>
      <c r="IBQ13" s="266"/>
      <c r="IBR13" s="266"/>
      <c r="IBS13" s="266"/>
      <c r="IBT13" s="266"/>
      <c r="IBU13" s="266"/>
      <c r="IBV13" s="266"/>
      <c r="IBW13" s="266"/>
      <c r="IBX13" s="266"/>
      <c r="IBY13" s="266"/>
      <c r="IBZ13" s="266"/>
      <c r="ICA13" s="266"/>
      <c r="ICB13" s="266"/>
      <c r="ICC13" s="266"/>
      <c r="ICD13" s="266"/>
      <c r="ICE13" s="266"/>
      <c r="ICF13" s="266"/>
      <c r="ICG13" s="266"/>
      <c r="ICH13" s="266"/>
      <c r="ICI13" s="266"/>
      <c r="ICJ13" s="266"/>
      <c r="ICK13" s="266"/>
      <c r="ICL13" s="266"/>
      <c r="ICM13" s="266"/>
      <c r="ICN13" s="266"/>
      <c r="ICO13" s="266"/>
      <c r="ICP13" s="266"/>
      <c r="ICQ13" s="266"/>
      <c r="ICR13" s="266"/>
      <c r="ICS13" s="266"/>
      <c r="ICT13" s="266"/>
      <c r="ICU13" s="266"/>
      <c r="ICV13" s="266"/>
      <c r="ICW13" s="266"/>
      <c r="ICX13" s="266"/>
      <c r="ICY13" s="266"/>
      <c r="ICZ13" s="266"/>
      <c r="IDA13" s="266"/>
      <c r="IDB13" s="266"/>
      <c r="IDC13" s="266"/>
      <c r="IDD13" s="266"/>
      <c r="IDE13" s="266"/>
      <c r="IDF13" s="266"/>
      <c r="IDG13" s="266"/>
      <c r="IDH13" s="266"/>
      <c r="IDI13" s="266"/>
      <c r="IDJ13" s="266"/>
      <c r="IDK13" s="266"/>
      <c r="IDL13" s="266"/>
      <c r="IDM13" s="266"/>
      <c r="IDN13" s="266"/>
      <c r="IDO13" s="266"/>
      <c r="IDP13" s="266"/>
      <c r="IDQ13" s="266"/>
      <c r="IDR13" s="266"/>
      <c r="IDS13" s="266"/>
      <c r="IDT13" s="266"/>
      <c r="IDU13" s="266"/>
      <c r="IDV13" s="266"/>
      <c r="IDW13" s="266"/>
      <c r="IDX13" s="266"/>
      <c r="IDY13" s="266"/>
      <c r="IDZ13" s="266"/>
      <c r="IEA13" s="266"/>
      <c r="IEB13" s="266"/>
      <c r="IEC13" s="266"/>
      <c r="IED13" s="266"/>
      <c r="IEE13" s="266"/>
      <c r="IEF13" s="266"/>
      <c r="IEG13" s="266"/>
      <c r="IEH13" s="266"/>
      <c r="IEI13" s="266"/>
      <c r="IEJ13" s="266"/>
      <c r="IEK13" s="266"/>
      <c r="IEL13" s="266"/>
      <c r="IEM13" s="266"/>
      <c r="IEN13" s="266"/>
      <c r="IEO13" s="266"/>
      <c r="IEP13" s="266"/>
      <c r="IEQ13" s="266"/>
      <c r="IER13" s="266"/>
      <c r="IES13" s="266"/>
      <c r="IET13" s="266"/>
      <c r="IEU13" s="266"/>
      <c r="IEV13" s="266"/>
      <c r="IEW13" s="266"/>
      <c r="IEX13" s="266"/>
      <c r="IEY13" s="266"/>
      <c r="IEZ13" s="266"/>
      <c r="IFA13" s="266"/>
      <c r="IFB13" s="266"/>
      <c r="IFC13" s="266"/>
      <c r="IFD13" s="266"/>
      <c r="IFE13" s="266"/>
      <c r="IFF13" s="266"/>
      <c r="IFG13" s="266"/>
      <c r="IFH13" s="266"/>
      <c r="IFI13" s="266"/>
      <c r="IFJ13" s="266"/>
      <c r="IFK13" s="266"/>
      <c r="IFL13" s="266"/>
      <c r="IFM13" s="266"/>
      <c r="IFN13" s="266"/>
      <c r="IFO13" s="266"/>
      <c r="IFP13" s="266"/>
      <c r="IFQ13" s="266"/>
      <c r="IFR13" s="266"/>
      <c r="IFS13" s="266"/>
      <c r="IFT13" s="266"/>
      <c r="IFU13" s="266"/>
      <c r="IFV13" s="266"/>
      <c r="IFW13" s="266"/>
      <c r="IFX13" s="266"/>
      <c r="IFY13" s="266"/>
      <c r="IFZ13" s="266"/>
      <c r="IGA13" s="266"/>
      <c r="IGB13" s="266"/>
      <c r="IGC13" s="266"/>
      <c r="IGD13" s="266"/>
      <c r="IGE13" s="266"/>
      <c r="IGF13" s="266"/>
      <c r="IGG13" s="266"/>
      <c r="IGH13" s="266"/>
      <c r="IGI13" s="266"/>
      <c r="IGJ13" s="266"/>
      <c r="IGK13" s="266"/>
      <c r="IGL13" s="266"/>
      <c r="IGM13" s="266"/>
      <c r="IGN13" s="266"/>
      <c r="IGO13" s="266"/>
      <c r="IGP13" s="266"/>
      <c r="IGQ13" s="266"/>
      <c r="IGR13" s="266"/>
      <c r="IGS13" s="266"/>
      <c r="IGT13" s="266"/>
      <c r="IGU13" s="266"/>
      <c r="IGV13" s="266"/>
      <c r="IGW13" s="266"/>
      <c r="IGX13" s="266"/>
      <c r="IGY13" s="266"/>
      <c r="IGZ13" s="266"/>
      <c r="IHA13" s="266"/>
      <c r="IHB13" s="266"/>
      <c r="IHC13" s="266"/>
      <c r="IHD13" s="266"/>
      <c r="IHE13" s="266"/>
      <c r="IHF13" s="266"/>
      <c r="IHG13" s="266"/>
      <c r="IHH13" s="266"/>
      <c r="IHI13" s="266"/>
      <c r="IHJ13" s="266"/>
      <c r="IHK13" s="266"/>
      <c r="IHL13" s="266"/>
      <c r="IHM13" s="266"/>
      <c r="IHN13" s="266"/>
      <c r="IHO13" s="266"/>
      <c r="IHP13" s="266"/>
      <c r="IHQ13" s="266"/>
      <c r="IHR13" s="266"/>
      <c r="IHS13" s="266"/>
      <c r="IHT13" s="266"/>
      <c r="IHU13" s="266"/>
      <c r="IHV13" s="266"/>
      <c r="IHW13" s="266"/>
      <c r="IHX13" s="266"/>
      <c r="IHY13" s="266"/>
      <c r="IHZ13" s="266"/>
      <c r="IIA13" s="266"/>
      <c r="IIB13" s="266"/>
      <c r="IIC13" s="266"/>
      <c r="IID13" s="266"/>
      <c r="IIE13" s="266"/>
      <c r="IIF13" s="266"/>
      <c r="IIG13" s="266"/>
      <c r="IIH13" s="266"/>
      <c r="III13" s="266"/>
      <c r="IIJ13" s="266"/>
      <c r="IIK13" s="266"/>
      <c r="IIL13" s="266"/>
      <c r="IIM13" s="266"/>
      <c r="IIN13" s="266"/>
      <c r="IIO13" s="266"/>
      <c r="IIP13" s="266"/>
      <c r="IIQ13" s="266"/>
      <c r="IIR13" s="266"/>
      <c r="IIS13" s="266"/>
      <c r="IIT13" s="266"/>
      <c r="IIU13" s="266"/>
      <c r="IIV13" s="266"/>
      <c r="IIW13" s="266"/>
      <c r="IIX13" s="266"/>
      <c r="IIY13" s="266"/>
      <c r="IIZ13" s="266"/>
      <c r="IJA13" s="266"/>
      <c r="IJB13" s="266"/>
      <c r="IJC13" s="266"/>
      <c r="IJD13" s="266"/>
      <c r="IJE13" s="266"/>
      <c r="IJF13" s="266"/>
      <c r="IJG13" s="266"/>
      <c r="IJH13" s="266"/>
      <c r="IJI13" s="266"/>
      <c r="IJJ13" s="266"/>
      <c r="IJK13" s="266"/>
      <c r="IJL13" s="266"/>
      <c r="IJM13" s="266"/>
      <c r="IJN13" s="266"/>
      <c r="IJO13" s="266"/>
      <c r="IJP13" s="266"/>
      <c r="IJQ13" s="266"/>
      <c r="IJR13" s="266"/>
      <c r="IJS13" s="266"/>
      <c r="IJT13" s="266"/>
      <c r="IJU13" s="266"/>
      <c r="IJV13" s="266"/>
      <c r="IJW13" s="266"/>
      <c r="IJX13" s="266"/>
      <c r="IJY13" s="266"/>
      <c r="IJZ13" s="266"/>
      <c r="IKA13" s="266"/>
      <c r="IKB13" s="266"/>
      <c r="IKC13" s="266"/>
      <c r="IKD13" s="266"/>
      <c r="IKE13" s="266"/>
      <c r="IKF13" s="266"/>
      <c r="IKG13" s="266"/>
      <c r="IKH13" s="266"/>
      <c r="IKI13" s="266"/>
      <c r="IKJ13" s="266"/>
      <c r="IKK13" s="266"/>
      <c r="IKL13" s="266"/>
      <c r="IKM13" s="266"/>
      <c r="IKN13" s="266"/>
      <c r="IKO13" s="266"/>
      <c r="IKP13" s="266"/>
      <c r="IKQ13" s="266"/>
      <c r="IKR13" s="266"/>
      <c r="IKS13" s="266"/>
      <c r="IKT13" s="266"/>
      <c r="IKU13" s="266"/>
      <c r="IKV13" s="266"/>
      <c r="IKW13" s="266"/>
      <c r="IKX13" s="266"/>
      <c r="IKY13" s="266"/>
      <c r="IKZ13" s="266"/>
      <c r="ILA13" s="266"/>
      <c r="ILB13" s="266"/>
      <c r="ILC13" s="266"/>
      <c r="ILD13" s="266"/>
      <c r="ILE13" s="266"/>
      <c r="ILF13" s="266"/>
      <c r="ILG13" s="266"/>
      <c r="ILH13" s="266"/>
      <c r="ILI13" s="266"/>
      <c r="ILJ13" s="266"/>
      <c r="ILK13" s="266"/>
      <c r="ILL13" s="266"/>
      <c r="ILM13" s="266"/>
      <c r="ILN13" s="266"/>
      <c r="ILO13" s="266"/>
      <c r="ILP13" s="266"/>
      <c r="ILQ13" s="266"/>
      <c r="ILR13" s="266"/>
      <c r="ILS13" s="266"/>
      <c r="ILT13" s="266"/>
      <c r="ILU13" s="266"/>
      <c r="ILV13" s="266"/>
      <c r="ILW13" s="266"/>
      <c r="ILX13" s="266"/>
      <c r="ILY13" s="266"/>
      <c r="ILZ13" s="266"/>
      <c r="IMA13" s="266"/>
      <c r="IMB13" s="266"/>
      <c r="IMC13" s="266"/>
      <c r="IMD13" s="266"/>
      <c r="IME13" s="266"/>
      <c r="IMF13" s="266"/>
      <c r="IMG13" s="266"/>
      <c r="IMH13" s="266"/>
      <c r="IMI13" s="266"/>
      <c r="IMJ13" s="266"/>
      <c r="IMK13" s="266"/>
      <c r="IML13" s="266"/>
      <c r="IMM13" s="266"/>
      <c r="IMN13" s="266"/>
      <c r="IMO13" s="266"/>
      <c r="IMP13" s="266"/>
      <c r="IMQ13" s="266"/>
      <c r="IMR13" s="266"/>
      <c r="IMS13" s="266"/>
      <c r="IMT13" s="266"/>
      <c r="IMU13" s="266"/>
      <c r="IMV13" s="266"/>
      <c r="IMW13" s="266"/>
      <c r="IMX13" s="266"/>
      <c r="IMY13" s="266"/>
      <c r="IMZ13" s="266"/>
      <c r="INA13" s="266"/>
      <c r="INB13" s="266"/>
      <c r="INC13" s="266"/>
      <c r="IND13" s="266"/>
      <c r="INE13" s="266"/>
      <c r="INF13" s="266"/>
      <c r="ING13" s="266"/>
      <c r="INH13" s="266"/>
      <c r="INI13" s="266"/>
      <c r="INJ13" s="266"/>
      <c r="INK13" s="266"/>
      <c r="INL13" s="266"/>
      <c r="INM13" s="266"/>
      <c r="INN13" s="266"/>
      <c r="INO13" s="266"/>
      <c r="INP13" s="266"/>
      <c r="INQ13" s="266"/>
      <c r="INR13" s="266"/>
      <c r="INS13" s="266"/>
      <c r="INT13" s="266"/>
      <c r="INU13" s="266"/>
      <c r="INV13" s="266"/>
      <c r="INW13" s="266"/>
      <c r="INX13" s="266"/>
      <c r="INY13" s="266"/>
      <c r="INZ13" s="266"/>
      <c r="IOA13" s="266"/>
      <c r="IOB13" s="266"/>
      <c r="IOC13" s="266"/>
      <c r="IOD13" s="266"/>
      <c r="IOE13" s="266"/>
      <c r="IOF13" s="266"/>
      <c r="IOG13" s="266"/>
      <c r="IOH13" s="266"/>
      <c r="IOI13" s="266"/>
      <c r="IOJ13" s="266"/>
      <c r="IOK13" s="266"/>
      <c r="IOL13" s="266"/>
      <c r="IOM13" s="266"/>
      <c r="ION13" s="266"/>
      <c r="IOO13" s="266"/>
      <c r="IOP13" s="266"/>
      <c r="IOQ13" s="266"/>
      <c r="IOR13" s="266"/>
      <c r="IOS13" s="266"/>
      <c r="IOT13" s="266"/>
      <c r="IOU13" s="266"/>
      <c r="IOV13" s="266"/>
      <c r="IOW13" s="266"/>
      <c r="IOX13" s="266"/>
      <c r="IOY13" s="266"/>
      <c r="IOZ13" s="266"/>
      <c r="IPA13" s="266"/>
      <c r="IPB13" s="266"/>
      <c r="IPC13" s="266"/>
      <c r="IPD13" s="266"/>
      <c r="IPE13" s="266"/>
      <c r="IPF13" s="266"/>
      <c r="IPG13" s="266"/>
      <c r="IPH13" s="266"/>
      <c r="IPI13" s="266"/>
      <c r="IPJ13" s="266"/>
      <c r="IPK13" s="266"/>
      <c r="IPL13" s="266"/>
      <c r="IPM13" s="266"/>
      <c r="IPN13" s="266"/>
      <c r="IPO13" s="266"/>
      <c r="IPP13" s="266"/>
      <c r="IPQ13" s="266"/>
      <c r="IPR13" s="266"/>
      <c r="IPS13" s="266"/>
      <c r="IPT13" s="266"/>
      <c r="IPU13" s="266"/>
      <c r="IPV13" s="266"/>
      <c r="IPW13" s="266"/>
      <c r="IPX13" s="266"/>
      <c r="IPY13" s="266"/>
      <c r="IPZ13" s="266"/>
      <c r="IQA13" s="266"/>
      <c r="IQB13" s="266"/>
      <c r="IQC13" s="266"/>
      <c r="IQD13" s="266"/>
      <c r="IQE13" s="266"/>
      <c r="IQF13" s="266"/>
      <c r="IQG13" s="266"/>
      <c r="IQH13" s="266"/>
      <c r="IQI13" s="266"/>
      <c r="IQJ13" s="266"/>
      <c r="IQK13" s="266"/>
      <c r="IQL13" s="266"/>
      <c r="IQM13" s="266"/>
      <c r="IQN13" s="266"/>
      <c r="IQO13" s="266"/>
      <c r="IQP13" s="266"/>
      <c r="IQQ13" s="266"/>
      <c r="IQR13" s="266"/>
      <c r="IQS13" s="266"/>
      <c r="IQT13" s="266"/>
      <c r="IQU13" s="266"/>
      <c r="IQV13" s="266"/>
      <c r="IQW13" s="266"/>
      <c r="IQX13" s="266"/>
      <c r="IQY13" s="266"/>
      <c r="IQZ13" s="266"/>
      <c r="IRA13" s="266"/>
      <c r="IRB13" s="266"/>
      <c r="IRC13" s="266"/>
      <c r="IRD13" s="266"/>
      <c r="IRE13" s="266"/>
      <c r="IRF13" s="266"/>
      <c r="IRG13" s="266"/>
      <c r="IRH13" s="266"/>
      <c r="IRI13" s="266"/>
      <c r="IRJ13" s="266"/>
      <c r="IRK13" s="266"/>
      <c r="IRL13" s="266"/>
      <c r="IRM13" s="266"/>
      <c r="IRN13" s="266"/>
      <c r="IRO13" s="266"/>
      <c r="IRP13" s="266"/>
      <c r="IRQ13" s="266"/>
      <c r="IRR13" s="266"/>
      <c r="IRS13" s="266"/>
      <c r="IRT13" s="266"/>
      <c r="IRU13" s="266"/>
      <c r="IRV13" s="266"/>
      <c r="IRW13" s="266"/>
      <c r="IRX13" s="266"/>
      <c r="IRY13" s="266"/>
      <c r="IRZ13" s="266"/>
      <c r="ISA13" s="266"/>
      <c r="ISB13" s="266"/>
      <c r="ISC13" s="266"/>
      <c r="ISD13" s="266"/>
      <c r="ISE13" s="266"/>
      <c r="ISF13" s="266"/>
      <c r="ISG13" s="266"/>
      <c r="ISH13" s="266"/>
      <c r="ISI13" s="266"/>
      <c r="ISJ13" s="266"/>
      <c r="ISK13" s="266"/>
      <c r="ISL13" s="266"/>
      <c r="ISM13" s="266"/>
      <c r="ISN13" s="266"/>
      <c r="ISO13" s="266"/>
      <c r="ISP13" s="266"/>
      <c r="ISQ13" s="266"/>
      <c r="ISR13" s="266"/>
      <c r="ISS13" s="266"/>
      <c r="IST13" s="266"/>
      <c r="ISU13" s="266"/>
      <c r="ISV13" s="266"/>
      <c r="ISW13" s="266"/>
      <c r="ISX13" s="266"/>
      <c r="ISY13" s="266"/>
      <c r="ISZ13" s="266"/>
      <c r="ITA13" s="266"/>
      <c r="ITB13" s="266"/>
      <c r="ITC13" s="266"/>
      <c r="ITD13" s="266"/>
      <c r="ITE13" s="266"/>
      <c r="ITF13" s="266"/>
      <c r="ITG13" s="266"/>
      <c r="ITH13" s="266"/>
      <c r="ITI13" s="266"/>
      <c r="ITJ13" s="266"/>
      <c r="ITK13" s="266"/>
      <c r="ITL13" s="266"/>
      <c r="ITM13" s="266"/>
      <c r="ITN13" s="266"/>
      <c r="ITO13" s="266"/>
      <c r="ITP13" s="266"/>
      <c r="ITQ13" s="266"/>
      <c r="ITR13" s="266"/>
      <c r="ITS13" s="266"/>
      <c r="ITT13" s="266"/>
      <c r="ITU13" s="266"/>
      <c r="ITV13" s="266"/>
      <c r="ITW13" s="266"/>
      <c r="ITX13" s="266"/>
      <c r="ITY13" s="266"/>
      <c r="ITZ13" s="266"/>
      <c r="IUA13" s="266"/>
      <c r="IUB13" s="266"/>
      <c r="IUC13" s="266"/>
      <c r="IUD13" s="266"/>
      <c r="IUE13" s="266"/>
      <c r="IUF13" s="266"/>
      <c r="IUG13" s="266"/>
      <c r="IUH13" s="266"/>
      <c r="IUI13" s="266"/>
      <c r="IUJ13" s="266"/>
      <c r="IUK13" s="266"/>
      <c r="IUL13" s="266"/>
      <c r="IUM13" s="266"/>
      <c r="IUN13" s="266"/>
      <c r="IUO13" s="266"/>
      <c r="IUP13" s="266"/>
      <c r="IUQ13" s="266"/>
      <c r="IUR13" s="266"/>
      <c r="IUS13" s="266"/>
      <c r="IUT13" s="266"/>
      <c r="IUU13" s="266"/>
      <c r="IUV13" s="266"/>
      <c r="IUW13" s="266"/>
      <c r="IUX13" s="266"/>
      <c r="IUY13" s="266"/>
      <c r="IUZ13" s="266"/>
      <c r="IVA13" s="266"/>
      <c r="IVB13" s="266"/>
      <c r="IVC13" s="266"/>
      <c r="IVD13" s="266"/>
      <c r="IVE13" s="266"/>
      <c r="IVF13" s="266"/>
      <c r="IVG13" s="266"/>
      <c r="IVH13" s="266"/>
      <c r="IVI13" s="266"/>
      <c r="IVJ13" s="266"/>
      <c r="IVK13" s="266"/>
      <c r="IVL13" s="266"/>
      <c r="IVM13" s="266"/>
      <c r="IVN13" s="266"/>
      <c r="IVO13" s="266"/>
      <c r="IVP13" s="266"/>
      <c r="IVQ13" s="266"/>
      <c r="IVR13" s="266"/>
      <c r="IVS13" s="266"/>
      <c r="IVT13" s="266"/>
      <c r="IVU13" s="266"/>
      <c r="IVV13" s="266"/>
      <c r="IVW13" s="266"/>
      <c r="IVX13" s="266"/>
      <c r="IVY13" s="266"/>
      <c r="IVZ13" s="266"/>
      <c r="IWA13" s="266"/>
      <c r="IWB13" s="266"/>
      <c r="IWC13" s="266"/>
      <c r="IWD13" s="266"/>
      <c r="IWE13" s="266"/>
      <c r="IWF13" s="266"/>
      <c r="IWG13" s="266"/>
      <c r="IWH13" s="266"/>
      <c r="IWI13" s="266"/>
      <c r="IWJ13" s="266"/>
      <c r="IWK13" s="266"/>
      <c r="IWL13" s="266"/>
      <c r="IWM13" s="266"/>
      <c r="IWN13" s="266"/>
      <c r="IWO13" s="266"/>
      <c r="IWP13" s="266"/>
      <c r="IWQ13" s="266"/>
      <c r="IWR13" s="266"/>
      <c r="IWS13" s="266"/>
      <c r="IWT13" s="266"/>
      <c r="IWU13" s="266"/>
      <c r="IWV13" s="266"/>
      <c r="IWW13" s="266"/>
      <c r="IWX13" s="266"/>
      <c r="IWY13" s="266"/>
      <c r="IWZ13" s="266"/>
      <c r="IXA13" s="266"/>
      <c r="IXB13" s="266"/>
      <c r="IXC13" s="266"/>
      <c r="IXD13" s="266"/>
      <c r="IXE13" s="266"/>
      <c r="IXF13" s="266"/>
      <c r="IXG13" s="266"/>
      <c r="IXH13" s="266"/>
      <c r="IXI13" s="266"/>
      <c r="IXJ13" s="266"/>
      <c r="IXK13" s="266"/>
      <c r="IXL13" s="266"/>
      <c r="IXM13" s="266"/>
      <c r="IXN13" s="266"/>
      <c r="IXO13" s="266"/>
      <c r="IXP13" s="266"/>
      <c r="IXQ13" s="266"/>
      <c r="IXR13" s="266"/>
      <c r="IXS13" s="266"/>
      <c r="IXT13" s="266"/>
      <c r="IXU13" s="266"/>
      <c r="IXV13" s="266"/>
      <c r="IXW13" s="266"/>
      <c r="IXX13" s="266"/>
      <c r="IXY13" s="266"/>
      <c r="IXZ13" s="266"/>
      <c r="IYA13" s="266"/>
      <c r="IYB13" s="266"/>
      <c r="IYC13" s="266"/>
      <c r="IYD13" s="266"/>
      <c r="IYE13" s="266"/>
      <c r="IYF13" s="266"/>
      <c r="IYG13" s="266"/>
      <c r="IYH13" s="266"/>
      <c r="IYI13" s="266"/>
      <c r="IYJ13" s="266"/>
      <c r="IYK13" s="266"/>
      <c r="IYL13" s="266"/>
      <c r="IYM13" s="266"/>
      <c r="IYN13" s="266"/>
      <c r="IYO13" s="266"/>
      <c r="IYP13" s="266"/>
      <c r="IYQ13" s="266"/>
      <c r="IYR13" s="266"/>
      <c r="IYS13" s="266"/>
      <c r="IYT13" s="266"/>
      <c r="IYU13" s="266"/>
      <c r="IYV13" s="266"/>
      <c r="IYW13" s="266"/>
      <c r="IYX13" s="266"/>
      <c r="IYY13" s="266"/>
      <c r="IYZ13" s="266"/>
      <c r="IZA13" s="266"/>
      <c r="IZB13" s="266"/>
      <c r="IZC13" s="266"/>
      <c r="IZD13" s="266"/>
      <c r="IZE13" s="266"/>
      <c r="IZF13" s="266"/>
      <c r="IZG13" s="266"/>
      <c r="IZH13" s="266"/>
      <c r="IZI13" s="266"/>
      <c r="IZJ13" s="266"/>
      <c r="IZK13" s="266"/>
      <c r="IZL13" s="266"/>
      <c r="IZM13" s="266"/>
      <c r="IZN13" s="266"/>
      <c r="IZO13" s="266"/>
      <c r="IZP13" s="266"/>
      <c r="IZQ13" s="266"/>
      <c r="IZR13" s="266"/>
      <c r="IZS13" s="266"/>
      <c r="IZT13" s="266"/>
      <c r="IZU13" s="266"/>
      <c r="IZV13" s="266"/>
      <c r="IZW13" s="266"/>
      <c r="IZX13" s="266"/>
      <c r="IZY13" s="266"/>
      <c r="IZZ13" s="266"/>
      <c r="JAA13" s="266"/>
      <c r="JAB13" s="266"/>
      <c r="JAC13" s="266"/>
      <c r="JAD13" s="266"/>
      <c r="JAE13" s="266"/>
      <c r="JAF13" s="266"/>
      <c r="JAG13" s="266"/>
      <c r="JAH13" s="266"/>
      <c r="JAI13" s="266"/>
      <c r="JAJ13" s="266"/>
      <c r="JAK13" s="266"/>
      <c r="JAL13" s="266"/>
      <c r="JAM13" s="266"/>
      <c r="JAN13" s="266"/>
      <c r="JAO13" s="266"/>
      <c r="JAP13" s="266"/>
      <c r="JAQ13" s="266"/>
      <c r="JAR13" s="266"/>
      <c r="JAS13" s="266"/>
      <c r="JAT13" s="266"/>
      <c r="JAU13" s="266"/>
      <c r="JAV13" s="266"/>
      <c r="JAW13" s="266"/>
      <c r="JAX13" s="266"/>
      <c r="JAY13" s="266"/>
      <c r="JAZ13" s="266"/>
      <c r="JBA13" s="266"/>
      <c r="JBB13" s="266"/>
      <c r="JBC13" s="266"/>
      <c r="JBD13" s="266"/>
      <c r="JBE13" s="266"/>
      <c r="JBF13" s="266"/>
      <c r="JBG13" s="266"/>
      <c r="JBH13" s="266"/>
      <c r="JBI13" s="266"/>
      <c r="JBJ13" s="266"/>
      <c r="JBK13" s="266"/>
      <c r="JBL13" s="266"/>
      <c r="JBM13" s="266"/>
      <c r="JBN13" s="266"/>
      <c r="JBO13" s="266"/>
      <c r="JBP13" s="266"/>
      <c r="JBQ13" s="266"/>
      <c r="JBR13" s="266"/>
      <c r="JBS13" s="266"/>
      <c r="JBT13" s="266"/>
      <c r="JBU13" s="266"/>
      <c r="JBV13" s="266"/>
      <c r="JBW13" s="266"/>
      <c r="JBX13" s="266"/>
      <c r="JBY13" s="266"/>
      <c r="JBZ13" s="266"/>
      <c r="JCA13" s="266"/>
      <c r="JCB13" s="266"/>
      <c r="JCC13" s="266"/>
      <c r="JCD13" s="266"/>
      <c r="JCE13" s="266"/>
      <c r="JCF13" s="266"/>
      <c r="JCG13" s="266"/>
      <c r="JCH13" s="266"/>
      <c r="JCI13" s="266"/>
      <c r="JCJ13" s="266"/>
      <c r="JCK13" s="266"/>
      <c r="JCL13" s="266"/>
      <c r="JCM13" s="266"/>
      <c r="JCN13" s="266"/>
      <c r="JCO13" s="266"/>
      <c r="JCP13" s="266"/>
      <c r="JCQ13" s="266"/>
      <c r="JCR13" s="266"/>
      <c r="JCS13" s="266"/>
      <c r="JCT13" s="266"/>
      <c r="JCU13" s="266"/>
      <c r="JCV13" s="266"/>
      <c r="JCW13" s="266"/>
      <c r="JCX13" s="266"/>
      <c r="JCY13" s="266"/>
      <c r="JCZ13" s="266"/>
      <c r="JDA13" s="266"/>
      <c r="JDB13" s="266"/>
      <c r="JDC13" s="266"/>
      <c r="JDD13" s="266"/>
      <c r="JDE13" s="266"/>
      <c r="JDF13" s="266"/>
      <c r="JDG13" s="266"/>
      <c r="JDH13" s="266"/>
      <c r="JDI13" s="266"/>
      <c r="JDJ13" s="266"/>
      <c r="JDK13" s="266"/>
      <c r="JDL13" s="266"/>
      <c r="JDM13" s="266"/>
      <c r="JDN13" s="266"/>
      <c r="JDO13" s="266"/>
      <c r="JDP13" s="266"/>
      <c r="JDQ13" s="266"/>
      <c r="JDR13" s="266"/>
      <c r="JDS13" s="266"/>
      <c r="JDT13" s="266"/>
      <c r="JDU13" s="266"/>
      <c r="JDV13" s="266"/>
      <c r="JDW13" s="266"/>
      <c r="JDX13" s="266"/>
      <c r="JDY13" s="266"/>
      <c r="JDZ13" s="266"/>
      <c r="JEA13" s="266"/>
      <c r="JEB13" s="266"/>
      <c r="JEC13" s="266"/>
      <c r="JED13" s="266"/>
      <c r="JEE13" s="266"/>
      <c r="JEF13" s="266"/>
      <c r="JEG13" s="266"/>
      <c r="JEH13" s="266"/>
      <c r="JEI13" s="266"/>
      <c r="JEJ13" s="266"/>
      <c r="JEK13" s="266"/>
      <c r="JEL13" s="266"/>
      <c r="JEM13" s="266"/>
      <c r="JEN13" s="266"/>
      <c r="JEO13" s="266"/>
      <c r="JEP13" s="266"/>
      <c r="JEQ13" s="266"/>
      <c r="JER13" s="266"/>
      <c r="JES13" s="266"/>
      <c r="JET13" s="266"/>
      <c r="JEU13" s="266"/>
      <c r="JEV13" s="266"/>
      <c r="JEW13" s="266"/>
      <c r="JEX13" s="266"/>
      <c r="JEY13" s="266"/>
      <c r="JEZ13" s="266"/>
      <c r="JFA13" s="266"/>
      <c r="JFB13" s="266"/>
      <c r="JFC13" s="266"/>
      <c r="JFD13" s="266"/>
      <c r="JFE13" s="266"/>
      <c r="JFF13" s="266"/>
      <c r="JFG13" s="266"/>
      <c r="JFH13" s="266"/>
      <c r="JFI13" s="266"/>
      <c r="JFJ13" s="266"/>
      <c r="JFK13" s="266"/>
      <c r="JFL13" s="266"/>
      <c r="JFM13" s="266"/>
      <c r="JFN13" s="266"/>
      <c r="JFO13" s="266"/>
      <c r="JFP13" s="266"/>
      <c r="JFQ13" s="266"/>
      <c r="JFR13" s="266"/>
      <c r="JFS13" s="266"/>
      <c r="JFT13" s="266"/>
      <c r="JFU13" s="266"/>
      <c r="JFV13" s="266"/>
      <c r="JFW13" s="266"/>
      <c r="JFX13" s="266"/>
      <c r="JFY13" s="266"/>
      <c r="JFZ13" s="266"/>
      <c r="JGA13" s="266"/>
      <c r="JGB13" s="266"/>
      <c r="JGC13" s="266"/>
      <c r="JGD13" s="266"/>
      <c r="JGE13" s="266"/>
      <c r="JGF13" s="266"/>
      <c r="JGG13" s="266"/>
      <c r="JGH13" s="266"/>
      <c r="JGI13" s="266"/>
      <c r="JGJ13" s="266"/>
      <c r="JGK13" s="266"/>
      <c r="JGL13" s="266"/>
      <c r="JGM13" s="266"/>
      <c r="JGN13" s="266"/>
      <c r="JGO13" s="266"/>
      <c r="JGP13" s="266"/>
      <c r="JGQ13" s="266"/>
      <c r="JGR13" s="266"/>
      <c r="JGS13" s="266"/>
      <c r="JGT13" s="266"/>
      <c r="JGU13" s="266"/>
      <c r="JGV13" s="266"/>
      <c r="JGW13" s="266"/>
      <c r="JGX13" s="266"/>
      <c r="JGY13" s="266"/>
      <c r="JGZ13" s="266"/>
      <c r="JHA13" s="266"/>
      <c r="JHB13" s="266"/>
      <c r="JHC13" s="266"/>
      <c r="JHD13" s="266"/>
      <c r="JHE13" s="266"/>
      <c r="JHF13" s="266"/>
      <c r="JHG13" s="266"/>
      <c r="JHH13" s="266"/>
      <c r="JHI13" s="266"/>
      <c r="JHJ13" s="266"/>
      <c r="JHK13" s="266"/>
      <c r="JHL13" s="266"/>
      <c r="JHM13" s="266"/>
      <c r="JHN13" s="266"/>
      <c r="JHO13" s="266"/>
      <c r="JHP13" s="266"/>
      <c r="JHQ13" s="266"/>
      <c r="JHR13" s="266"/>
      <c r="JHS13" s="266"/>
      <c r="JHT13" s="266"/>
      <c r="JHU13" s="266"/>
      <c r="JHV13" s="266"/>
      <c r="JHW13" s="266"/>
      <c r="JHX13" s="266"/>
      <c r="JHY13" s="266"/>
      <c r="JHZ13" s="266"/>
      <c r="JIA13" s="266"/>
      <c r="JIB13" s="266"/>
      <c r="JIC13" s="266"/>
      <c r="JID13" s="266"/>
      <c r="JIE13" s="266"/>
      <c r="JIF13" s="266"/>
      <c r="JIG13" s="266"/>
      <c r="JIH13" s="266"/>
      <c r="JII13" s="266"/>
      <c r="JIJ13" s="266"/>
      <c r="JIK13" s="266"/>
      <c r="JIL13" s="266"/>
      <c r="JIM13" s="266"/>
      <c r="JIN13" s="266"/>
      <c r="JIO13" s="266"/>
      <c r="JIP13" s="266"/>
      <c r="JIQ13" s="266"/>
      <c r="JIR13" s="266"/>
      <c r="JIS13" s="266"/>
      <c r="JIT13" s="266"/>
      <c r="JIU13" s="266"/>
      <c r="JIV13" s="266"/>
      <c r="JIW13" s="266"/>
      <c r="JIX13" s="266"/>
      <c r="JIY13" s="266"/>
      <c r="JIZ13" s="266"/>
      <c r="JJA13" s="266"/>
      <c r="JJB13" s="266"/>
      <c r="JJC13" s="266"/>
      <c r="JJD13" s="266"/>
      <c r="JJE13" s="266"/>
      <c r="JJF13" s="266"/>
      <c r="JJG13" s="266"/>
      <c r="JJH13" s="266"/>
      <c r="JJI13" s="266"/>
      <c r="JJJ13" s="266"/>
      <c r="JJK13" s="266"/>
      <c r="JJL13" s="266"/>
      <c r="JJM13" s="266"/>
      <c r="JJN13" s="266"/>
      <c r="JJO13" s="266"/>
      <c r="JJP13" s="266"/>
      <c r="JJQ13" s="266"/>
      <c r="JJR13" s="266"/>
      <c r="JJS13" s="266"/>
      <c r="JJT13" s="266"/>
      <c r="JJU13" s="266"/>
      <c r="JJV13" s="266"/>
      <c r="JJW13" s="266"/>
      <c r="JJX13" s="266"/>
      <c r="JJY13" s="266"/>
      <c r="JJZ13" s="266"/>
      <c r="JKA13" s="266"/>
      <c r="JKB13" s="266"/>
      <c r="JKC13" s="266"/>
      <c r="JKD13" s="266"/>
      <c r="JKE13" s="266"/>
      <c r="JKF13" s="266"/>
      <c r="JKG13" s="266"/>
      <c r="JKH13" s="266"/>
      <c r="JKI13" s="266"/>
      <c r="JKJ13" s="266"/>
      <c r="JKK13" s="266"/>
      <c r="JKL13" s="266"/>
      <c r="JKM13" s="266"/>
      <c r="JKN13" s="266"/>
      <c r="JKO13" s="266"/>
      <c r="JKP13" s="266"/>
      <c r="JKQ13" s="266"/>
      <c r="JKR13" s="266"/>
      <c r="JKS13" s="266"/>
      <c r="JKT13" s="266"/>
      <c r="JKU13" s="266"/>
      <c r="JKV13" s="266"/>
      <c r="JKW13" s="266"/>
      <c r="JKX13" s="266"/>
      <c r="JKY13" s="266"/>
      <c r="JKZ13" s="266"/>
      <c r="JLA13" s="266"/>
      <c r="JLB13" s="266"/>
      <c r="JLC13" s="266"/>
      <c r="JLD13" s="266"/>
      <c r="JLE13" s="266"/>
      <c r="JLF13" s="266"/>
      <c r="JLG13" s="266"/>
      <c r="JLH13" s="266"/>
      <c r="JLI13" s="266"/>
      <c r="JLJ13" s="266"/>
      <c r="JLK13" s="266"/>
      <c r="JLL13" s="266"/>
      <c r="JLM13" s="266"/>
      <c r="JLN13" s="266"/>
      <c r="JLO13" s="266"/>
      <c r="JLP13" s="266"/>
      <c r="JLQ13" s="266"/>
      <c r="JLR13" s="266"/>
      <c r="JLS13" s="266"/>
      <c r="JLT13" s="266"/>
      <c r="JLU13" s="266"/>
      <c r="JLV13" s="266"/>
      <c r="JLW13" s="266"/>
      <c r="JLX13" s="266"/>
      <c r="JLY13" s="266"/>
      <c r="JLZ13" s="266"/>
      <c r="JMA13" s="266"/>
      <c r="JMB13" s="266"/>
      <c r="JMC13" s="266"/>
      <c r="JMD13" s="266"/>
      <c r="JME13" s="266"/>
      <c r="JMF13" s="266"/>
      <c r="JMG13" s="266"/>
      <c r="JMH13" s="266"/>
      <c r="JMI13" s="266"/>
      <c r="JMJ13" s="266"/>
      <c r="JMK13" s="266"/>
      <c r="JML13" s="266"/>
      <c r="JMM13" s="266"/>
      <c r="JMN13" s="266"/>
      <c r="JMO13" s="266"/>
      <c r="JMP13" s="266"/>
      <c r="JMQ13" s="266"/>
      <c r="JMR13" s="266"/>
      <c r="JMS13" s="266"/>
      <c r="JMT13" s="266"/>
      <c r="JMU13" s="266"/>
      <c r="JMV13" s="266"/>
      <c r="JMW13" s="266"/>
      <c r="JMX13" s="266"/>
      <c r="JMY13" s="266"/>
      <c r="JMZ13" s="266"/>
      <c r="JNA13" s="266"/>
      <c r="JNB13" s="266"/>
      <c r="JNC13" s="266"/>
      <c r="JND13" s="266"/>
      <c r="JNE13" s="266"/>
      <c r="JNF13" s="266"/>
      <c r="JNG13" s="266"/>
      <c r="JNH13" s="266"/>
      <c r="JNI13" s="266"/>
      <c r="JNJ13" s="266"/>
      <c r="JNK13" s="266"/>
      <c r="JNL13" s="266"/>
      <c r="JNM13" s="266"/>
      <c r="JNN13" s="266"/>
      <c r="JNO13" s="266"/>
      <c r="JNP13" s="266"/>
      <c r="JNQ13" s="266"/>
      <c r="JNR13" s="266"/>
      <c r="JNS13" s="266"/>
      <c r="JNT13" s="266"/>
      <c r="JNU13" s="266"/>
      <c r="JNV13" s="266"/>
      <c r="JNW13" s="266"/>
      <c r="JNX13" s="266"/>
      <c r="JNY13" s="266"/>
      <c r="JNZ13" s="266"/>
      <c r="JOA13" s="266"/>
      <c r="JOB13" s="266"/>
      <c r="JOC13" s="266"/>
      <c r="JOD13" s="266"/>
      <c r="JOE13" s="266"/>
      <c r="JOF13" s="266"/>
      <c r="JOG13" s="266"/>
      <c r="JOH13" s="266"/>
      <c r="JOI13" s="266"/>
      <c r="JOJ13" s="266"/>
      <c r="JOK13" s="266"/>
      <c r="JOL13" s="266"/>
      <c r="JOM13" s="266"/>
      <c r="JON13" s="266"/>
      <c r="JOO13" s="266"/>
      <c r="JOP13" s="266"/>
      <c r="JOQ13" s="266"/>
      <c r="JOR13" s="266"/>
      <c r="JOS13" s="266"/>
      <c r="JOT13" s="266"/>
      <c r="JOU13" s="266"/>
      <c r="JOV13" s="266"/>
      <c r="JOW13" s="266"/>
      <c r="JOX13" s="266"/>
      <c r="JOY13" s="266"/>
      <c r="JOZ13" s="266"/>
      <c r="JPA13" s="266"/>
      <c r="JPB13" s="266"/>
      <c r="JPC13" s="266"/>
      <c r="JPD13" s="266"/>
      <c r="JPE13" s="266"/>
      <c r="JPF13" s="266"/>
      <c r="JPG13" s="266"/>
      <c r="JPH13" s="266"/>
      <c r="JPI13" s="266"/>
      <c r="JPJ13" s="266"/>
      <c r="JPK13" s="266"/>
      <c r="JPL13" s="266"/>
      <c r="JPM13" s="266"/>
      <c r="JPN13" s="266"/>
      <c r="JPO13" s="266"/>
      <c r="JPP13" s="266"/>
      <c r="JPQ13" s="266"/>
      <c r="JPR13" s="266"/>
      <c r="JPS13" s="266"/>
      <c r="JPT13" s="266"/>
      <c r="JPU13" s="266"/>
      <c r="JPV13" s="266"/>
      <c r="JPW13" s="266"/>
      <c r="JPX13" s="266"/>
      <c r="JPY13" s="266"/>
      <c r="JPZ13" s="266"/>
      <c r="JQA13" s="266"/>
      <c r="JQB13" s="266"/>
      <c r="JQC13" s="266"/>
      <c r="JQD13" s="266"/>
      <c r="JQE13" s="266"/>
      <c r="JQF13" s="266"/>
      <c r="JQG13" s="266"/>
      <c r="JQH13" s="266"/>
      <c r="JQI13" s="266"/>
      <c r="JQJ13" s="266"/>
      <c r="JQK13" s="266"/>
      <c r="JQL13" s="266"/>
      <c r="JQM13" s="266"/>
      <c r="JQN13" s="266"/>
      <c r="JQO13" s="266"/>
      <c r="JQP13" s="266"/>
      <c r="JQQ13" s="266"/>
      <c r="JQR13" s="266"/>
      <c r="JQS13" s="266"/>
      <c r="JQT13" s="266"/>
      <c r="JQU13" s="266"/>
      <c r="JQV13" s="266"/>
      <c r="JQW13" s="266"/>
      <c r="JQX13" s="266"/>
      <c r="JQY13" s="266"/>
      <c r="JQZ13" s="266"/>
      <c r="JRA13" s="266"/>
      <c r="JRB13" s="266"/>
      <c r="JRC13" s="266"/>
      <c r="JRD13" s="266"/>
      <c r="JRE13" s="266"/>
      <c r="JRF13" s="266"/>
      <c r="JRG13" s="266"/>
      <c r="JRH13" s="266"/>
      <c r="JRI13" s="266"/>
      <c r="JRJ13" s="266"/>
      <c r="JRK13" s="266"/>
      <c r="JRL13" s="266"/>
      <c r="JRM13" s="266"/>
      <c r="JRN13" s="266"/>
      <c r="JRO13" s="266"/>
      <c r="JRP13" s="266"/>
      <c r="JRQ13" s="266"/>
      <c r="JRR13" s="266"/>
      <c r="JRS13" s="266"/>
      <c r="JRT13" s="266"/>
      <c r="JRU13" s="266"/>
      <c r="JRV13" s="266"/>
      <c r="JRW13" s="266"/>
      <c r="JRX13" s="266"/>
      <c r="JRY13" s="266"/>
      <c r="JRZ13" s="266"/>
      <c r="JSA13" s="266"/>
      <c r="JSB13" s="266"/>
      <c r="JSC13" s="266"/>
      <c r="JSD13" s="266"/>
      <c r="JSE13" s="266"/>
      <c r="JSF13" s="266"/>
      <c r="JSG13" s="266"/>
      <c r="JSH13" s="266"/>
      <c r="JSI13" s="266"/>
      <c r="JSJ13" s="266"/>
      <c r="JSK13" s="266"/>
      <c r="JSL13" s="266"/>
      <c r="JSM13" s="266"/>
      <c r="JSN13" s="266"/>
      <c r="JSO13" s="266"/>
      <c r="JSP13" s="266"/>
      <c r="JSQ13" s="266"/>
      <c r="JSR13" s="266"/>
      <c r="JSS13" s="266"/>
      <c r="JST13" s="266"/>
      <c r="JSU13" s="266"/>
      <c r="JSV13" s="266"/>
      <c r="JSW13" s="266"/>
      <c r="JSX13" s="266"/>
      <c r="JSY13" s="266"/>
      <c r="JSZ13" s="266"/>
      <c r="JTA13" s="266"/>
      <c r="JTB13" s="266"/>
      <c r="JTC13" s="266"/>
      <c r="JTD13" s="266"/>
      <c r="JTE13" s="266"/>
      <c r="JTF13" s="266"/>
      <c r="JTG13" s="266"/>
      <c r="JTH13" s="266"/>
      <c r="JTI13" s="266"/>
      <c r="JTJ13" s="266"/>
      <c r="JTK13" s="266"/>
      <c r="JTL13" s="266"/>
      <c r="JTM13" s="266"/>
      <c r="JTN13" s="266"/>
      <c r="JTO13" s="266"/>
      <c r="JTP13" s="266"/>
      <c r="JTQ13" s="266"/>
      <c r="JTR13" s="266"/>
      <c r="JTS13" s="266"/>
      <c r="JTT13" s="266"/>
      <c r="JTU13" s="266"/>
      <c r="JTV13" s="266"/>
      <c r="JTW13" s="266"/>
      <c r="JTX13" s="266"/>
      <c r="JTY13" s="266"/>
      <c r="JTZ13" s="266"/>
      <c r="JUA13" s="266"/>
      <c r="JUB13" s="266"/>
      <c r="JUC13" s="266"/>
      <c r="JUD13" s="266"/>
      <c r="JUE13" s="266"/>
      <c r="JUF13" s="266"/>
      <c r="JUG13" s="266"/>
      <c r="JUH13" s="266"/>
      <c r="JUI13" s="266"/>
      <c r="JUJ13" s="266"/>
      <c r="JUK13" s="266"/>
      <c r="JUL13" s="266"/>
      <c r="JUM13" s="266"/>
      <c r="JUN13" s="266"/>
      <c r="JUO13" s="266"/>
      <c r="JUP13" s="266"/>
      <c r="JUQ13" s="266"/>
      <c r="JUR13" s="266"/>
      <c r="JUS13" s="266"/>
      <c r="JUT13" s="266"/>
      <c r="JUU13" s="266"/>
      <c r="JUV13" s="266"/>
      <c r="JUW13" s="266"/>
      <c r="JUX13" s="266"/>
      <c r="JUY13" s="266"/>
      <c r="JUZ13" s="266"/>
      <c r="JVA13" s="266"/>
      <c r="JVB13" s="266"/>
      <c r="JVC13" s="266"/>
      <c r="JVD13" s="266"/>
      <c r="JVE13" s="266"/>
      <c r="JVF13" s="266"/>
      <c r="JVG13" s="266"/>
      <c r="JVH13" s="266"/>
      <c r="JVI13" s="266"/>
      <c r="JVJ13" s="266"/>
      <c r="JVK13" s="266"/>
      <c r="JVL13" s="266"/>
      <c r="JVM13" s="266"/>
      <c r="JVN13" s="266"/>
      <c r="JVO13" s="266"/>
      <c r="JVP13" s="266"/>
      <c r="JVQ13" s="266"/>
      <c r="JVR13" s="266"/>
      <c r="JVS13" s="266"/>
      <c r="JVT13" s="266"/>
      <c r="JVU13" s="266"/>
      <c r="JVV13" s="266"/>
      <c r="JVW13" s="266"/>
      <c r="JVX13" s="266"/>
      <c r="JVY13" s="266"/>
      <c r="JVZ13" s="266"/>
      <c r="JWA13" s="266"/>
      <c r="JWB13" s="266"/>
      <c r="JWC13" s="266"/>
      <c r="JWD13" s="266"/>
      <c r="JWE13" s="266"/>
      <c r="JWF13" s="266"/>
      <c r="JWG13" s="266"/>
      <c r="JWH13" s="266"/>
      <c r="JWI13" s="266"/>
      <c r="JWJ13" s="266"/>
      <c r="JWK13" s="266"/>
      <c r="JWL13" s="266"/>
      <c r="JWM13" s="266"/>
      <c r="JWN13" s="266"/>
      <c r="JWO13" s="266"/>
      <c r="JWP13" s="266"/>
      <c r="JWQ13" s="266"/>
      <c r="JWR13" s="266"/>
      <c r="JWS13" s="266"/>
      <c r="JWT13" s="266"/>
      <c r="JWU13" s="266"/>
      <c r="JWV13" s="266"/>
      <c r="JWW13" s="266"/>
      <c r="JWX13" s="266"/>
      <c r="JWY13" s="266"/>
      <c r="JWZ13" s="266"/>
      <c r="JXA13" s="266"/>
      <c r="JXB13" s="266"/>
      <c r="JXC13" s="266"/>
      <c r="JXD13" s="266"/>
      <c r="JXE13" s="266"/>
      <c r="JXF13" s="266"/>
      <c r="JXG13" s="266"/>
      <c r="JXH13" s="266"/>
      <c r="JXI13" s="266"/>
      <c r="JXJ13" s="266"/>
      <c r="JXK13" s="266"/>
      <c r="JXL13" s="266"/>
      <c r="JXM13" s="266"/>
      <c r="JXN13" s="266"/>
      <c r="JXO13" s="266"/>
      <c r="JXP13" s="266"/>
      <c r="JXQ13" s="266"/>
      <c r="JXR13" s="266"/>
      <c r="JXS13" s="266"/>
      <c r="JXT13" s="266"/>
      <c r="JXU13" s="266"/>
      <c r="JXV13" s="266"/>
      <c r="JXW13" s="266"/>
      <c r="JXX13" s="266"/>
      <c r="JXY13" s="266"/>
      <c r="JXZ13" s="266"/>
      <c r="JYA13" s="266"/>
      <c r="JYB13" s="266"/>
      <c r="JYC13" s="266"/>
      <c r="JYD13" s="266"/>
      <c r="JYE13" s="266"/>
      <c r="JYF13" s="266"/>
      <c r="JYG13" s="266"/>
      <c r="JYH13" s="266"/>
      <c r="JYI13" s="266"/>
      <c r="JYJ13" s="266"/>
      <c r="JYK13" s="266"/>
      <c r="JYL13" s="266"/>
      <c r="JYM13" s="266"/>
      <c r="JYN13" s="266"/>
      <c r="JYO13" s="266"/>
      <c r="JYP13" s="266"/>
      <c r="JYQ13" s="266"/>
      <c r="JYR13" s="266"/>
      <c r="JYS13" s="266"/>
      <c r="JYT13" s="266"/>
      <c r="JYU13" s="266"/>
      <c r="JYV13" s="266"/>
      <c r="JYW13" s="266"/>
      <c r="JYX13" s="266"/>
      <c r="JYY13" s="266"/>
      <c r="JYZ13" s="266"/>
      <c r="JZA13" s="266"/>
      <c r="JZB13" s="266"/>
      <c r="JZC13" s="266"/>
      <c r="JZD13" s="266"/>
      <c r="JZE13" s="266"/>
      <c r="JZF13" s="266"/>
      <c r="JZG13" s="266"/>
      <c r="JZH13" s="266"/>
      <c r="JZI13" s="266"/>
      <c r="JZJ13" s="266"/>
      <c r="JZK13" s="266"/>
      <c r="JZL13" s="266"/>
      <c r="JZM13" s="266"/>
      <c r="JZN13" s="266"/>
      <c r="JZO13" s="266"/>
      <c r="JZP13" s="266"/>
      <c r="JZQ13" s="266"/>
      <c r="JZR13" s="266"/>
      <c r="JZS13" s="266"/>
      <c r="JZT13" s="266"/>
      <c r="JZU13" s="266"/>
      <c r="JZV13" s="266"/>
      <c r="JZW13" s="266"/>
      <c r="JZX13" s="266"/>
      <c r="JZY13" s="266"/>
      <c r="JZZ13" s="266"/>
      <c r="KAA13" s="266"/>
      <c r="KAB13" s="266"/>
      <c r="KAC13" s="266"/>
      <c r="KAD13" s="266"/>
      <c r="KAE13" s="266"/>
      <c r="KAF13" s="266"/>
      <c r="KAG13" s="266"/>
      <c r="KAH13" s="266"/>
      <c r="KAI13" s="266"/>
      <c r="KAJ13" s="266"/>
      <c r="KAK13" s="266"/>
      <c r="KAL13" s="266"/>
      <c r="KAM13" s="266"/>
      <c r="KAN13" s="266"/>
      <c r="KAO13" s="266"/>
      <c r="KAP13" s="266"/>
      <c r="KAQ13" s="266"/>
      <c r="KAR13" s="266"/>
      <c r="KAS13" s="266"/>
      <c r="KAT13" s="266"/>
      <c r="KAU13" s="266"/>
      <c r="KAV13" s="266"/>
      <c r="KAW13" s="266"/>
      <c r="KAX13" s="266"/>
      <c r="KAY13" s="266"/>
      <c r="KAZ13" s="266"/>
      <c r="KBA13" s="266"/>
      <c r="KBB13" s="266"/>
      <c r="KBC13" s="266"/>
      <c r="KBD13" s="266"/>
      <c r="KBE13" s="266"/>
      <c r="KBF13" s="266"/>
      <c r="KBG13" s="266"/>
      <c r="KBH13" s="266"/>
      <c r="KBI13" s="266"/>
      <c r="KBJ13" s="266"/>
      <c r="KBK13" s="266"/>
      <c r="KBL13" s="266"/>
      <c r="KBM13" s="266"/>
      <c r="KBN13" s="266"/>
      <c r="KBO13" s="266"/>
      <c r="KBP13" s="266"/>
      <c r="KBQ13" s="266"/>
      <c r="KBR13" s="266"/>
      <c r="KBS13" s="266"/>
      <c r="KBT13" s="266"/>
      <c r="KBU13" s="266"/>
      <c r="KBV13" s="266"/>
      <c r="KBW13" s="266"/>
      <c r="KBX13" s="266"/>
      <c r="KBY13" s="266"/>
      <c r="KBZ13" s="266"/>
      <c r="KCA13" s="266"/>
      <c r="KCB13" s="266"/>
      <c r="KCC13" s="266"/>
      <c r="KCD13" s="266"/>
      <c r="KCE13" s="266"/>
      <c r="KCF13" s="266"/>
      <c r="KCG13" s="266"/>
      <c r="KCH13" s="266"/>
      <c r="KCI13" s="266"/>
      <c r="KCJ13" s="266"/>
      <c r="KCK13" s="266"/>
      <c r="KCL13" s="266"/>
      <c r="KCM13" s="266"/>
      <c r="KCN13" s="266"/>
      <c r="KCO13" s="266"/>
      <c r="KCP13" s="266"/>
      <c r="KCQ13" s="266"/>
      <c r="KCR13" s="266"/>
      <c r="KCS13" s="266"/>
      <c r="KCT13" s="266"/>
      <c r="KCU13" s="266"/>
      <c r="KCV13" s="266"/>
      <c r="KCW13" s="266"/>
      <c r="KCX13" s="266"/>
      <c r="KCY13" s="266"/>
      <c r="KCZ13" s="266"/>
      <c r="KDA13" s="266"/>
      <c r="KDB13" s="266"/>
      <c r="KDC13" s="266"/>
      <c r="KDD13" s="266"/>
      <c r="KDE13" s="266"/>
      <c r="KDF13" s="266"/>
      <c r="KDG13" s="266"/>
      <c r="KDH13" s="266"/>
      <c r="KDI13" s="266"/>
      <c r="KDJ13" s="266"/>
      <c r="KDK13" s="266"/>
      <c r="KDL13" s="266"/>
      <c r="KDM13" s="266"/>
      <c r="KDN13" s="266"/>
      <c r="KDO13" s="266"/>
      <c r="KDP13" s="266"/>
      <c r="KDQ13" s="266"/>
      <c r="KDR13" s="266"/>
      <c r="KDS13" s="266"/>
      <c r="KDT13" s="266"/>
      <c r="KDU13" s="266"/>
      <c r="KDV13" s="266"/>
      <c r="KDW13" s="266"/>
      <c r="KDX13" s="266"/>
      <c r="KDY13" s="266"/>
      <c r="KDZ13" s="266"/>
      <c r="KEA13" s="266"/>
      <c r="KEB13" s="266"/>
      <c r="KEC13" s="266"/>
      <c r="KED13" s="266"/>
      <c r="KEE13" s="266"/>
      <c r="KEF13" s="266"/>
      <c r="KEG13" s="266"/>
      <c r="KEH13" s="266"/>
      <c r="KEI13" s="266"/>
      <c r="KEJ13" s="266"/>
      <c r="KEK13" s="266"/>
      <c r="KEL13" s="266"/>
      <c r="KEM13" s="266"/>
      <c r="KEN13" s="266"/>
      <c r="KEO13" s="266"/>
      <c r="KEP13" s="266"/>
      <c r="KEQ13" s="266"/>
      <c r="KER13" s="266"/>
      <c r="KES13" s="266"/>
      <c r="KET13" s="266"/>
      <c r="KEU13" s="266"/>
      <c r="KEV13" s="266"/>
      <c r="KEW13" s="266"/>
      <c r="KEX13" s="266"/>
      <c r="KEY13" s="266"/>
      <c r="KEZ13" s="266"/>
      <c r="KFA13" s="266"/>
      <c r="KFB13" s="266"/>
      <c r="KFC13" s="266"/>
      <c r="KFD13" s="266"/>
      <c r="KFE13" s="266"/>
      <c r="KFF13" s="266"/>
      <c r="KFG13" s="266"/>
      <c r="KFH13" s="266"/>
      <c r="KFI13" s="266"/>
      <c r="KFJ13" s="266"/>
      <c r="KFK13" s="266"/>
      <c r="KFL13" s="266"/>
      <c r="KFM13" s="266"/>
      <c r="KFN13" s="266"/>
      <c r="KFO13" s="266"/>
      <c r="KFP13" s="266"/>
      <c r="KFQ13" s="266"/>
      <c r="KFR13" s="266"/>
      <c r="KFS13" s="266"/>
      <c r="KFT13" s="266"/>
      <c r="KFU13" s="266"/>
      <c r="KFV13" s="266"/>
      <c r="KFW13" s="266"/>
      <c r="KFX13" s="266"/>
      <c r="KFY13" s="266"/>
      <c r="KFZ13" s="266"/>
      <c r="KGA13" s="266"/>
      <c r="KGB13" s="266"/>
      <c r="KGC13" s="266"/>
      <c r="KGD13" s="266"/>
      <c r="KGE13" s="266"/>
      <c r="KGF13" s="266"/>
      <c r="KGG13" s="266"/>
      <c r="KGH13" s="266"/>
      <c r="KGI13" s="266"/>
      <c r="KGJ13" s="266"/>
      <c r="KGK13" s="266"/>
      <c r="KGL13" s="266"/>
      <c r="KGM13" s="266"/>
      <c r="KGN13" s="266"/>
      <c r="KGO13" s="266"/>
      <c r="KGP13" s="266"/>
      <c r="KGQ13" s="266"/>
      <c r="KGR13" s="266"/>
      <c r="KGS13" s="266"/>
      <c r="KGT13" s="266"/>
      <c r="KGU13" s="266"/>
      <c r="KGV13" s="266"/>
      <c r="KGW13" s="266"/>
      <c r="KGX13" s="266"/>
      <c r="KGY13" s="266"/>
      <c r="KGZ13" s="266"/>
      <c r="KHA13" s="266"/>
      <c r="KHB13" s="266"/>
      <c r="KHC13" s="266"/>
      <c r="KHD13" s="266"/>
      <c r="KHE13" s="266"/>
      <c r="KHF13" s="266"/>
      <c r="KHG13" s="266"/>
      <c r="KHH13" s="266"/>
      <c r="KHI13" s="266"/>
      <c r="KHJ13" s="266"/>
      <c r="KHK13" s="266"/>
      <c r="KHL13" s="266"/>
      <c r="KHM13" s="266"/>
      <c r="KHN13" s="266"/>
      <c r="KHO13" s="266"/>
      <c r="KHP13" s="266"/>
      <c r="KHQ13" s="266"/>
      <c r="KHR13" s="266"/>
      <c r="KHS13" s="266"/>
      <c r="KHT13" s="266"/>
      <c r="KHU13" s="266"/>
      <c r="KHV13" s="266"/>
      <c r="KHW13" s="266"/>
      <c r="KHX13" s="266"/>
      <c r="KHY13" s="266"/>
      <c r="KHZ13" s="266"/>
      <c r="KIA13" s="266"/>
      <c r="KIB13" s="266"/>
      <c r="KIC13" s="266"/>
      <c r="KID13" s="266"/>
      <c r="KIE13" s="266"/>
      <c r="KIF13" s="266"/>
      <c r="KIG13" s="266"/>
      <c r="KIH13" s="266"/>
      <c r="KII13" s="266"/>
      <c r="KIJ13" s="266"/>
      <c r="KIK13" s="266"/>
      <c r="KIL13" s="266"/>
      <c r="KIM13" s="266"/>
      <c r="KIN13" s="266"/>
      <c r="KIO13" s="266"/>
      <c r="KIP13" s="266"/>
      <c r="KIQ13" s="266"/>
      <c r="KIR13" s="266"/>
      <c r="KIS13" s="266"/>
      <c r="KIT13" s="266"/>
      <c r="KIU13" s="266"/>
      <c r="KIV13" s="266"/>
      <c r="KIW13" s="266"/>
      <c r="KIX13" s="266"/>
      <c r="KIY13" s="266"/>
      <c r="KIZ13" s="266"/>
      <c r="KJA13" s="266"/>
      <c r="KJB13" s="266"/>
      <c r="KJC13" s="266"/>
      <c r="KJD13" s="266"/>
      <c r="KJE13" s="266"/>
      <c r="KJF13" s="266"/>
      <c r="KJG13" s="266"/>
      <c r="KJH13" s="266"/>
      <c r="KJI13" s="266"/>
      <c r="KJJ13" s="266"/>
      <c r="KJK13" s="266"/>
      <c r="KJL13" s="266"/>
      <c r="KJM13" s="266"/>
      <c r="KJN13" s="266"/>
      <c r="KJO13" s="266"/>
      <c r="KJP13" s="266"/>
      <c r="KJQ13" s="266"/>
      <c r="KJR13" s="266"/>
      <c r="KJS13" s="266"/>
      <c r="KJT13" s="266"/>
      <c r="KJU13" s="266"/>
      <c r="KJV13" s="266"/>
      <c r="KJW13" s="266"/>
      <c r="KJX13" s="266"/>
      <c r="KJY13" s="266"/>
      <c r="KJZ13" s="266"/>
      <c r="KKA13" s="266"/>
      <c r="KKB13" s="266"/>
      <c r="KKC13" s="266"/>
      <c r="KKD13" s="266"/>
      <c r="KKE13" s="266"/>
      <c r="KKF13" s="266"/>
      <c r="KKG13" s="266"/>
      <c r="KKH13" s="266"/>
      <c r="KKI13" s="266"/>
      <c r="KKJ13" s="266"/>
      <c r="KKK13" s="266"/>
      <c r="KKL13" s="266"/>
      <c r="KKM13" s="266"/>
      <c r="KKN13" s="266"/>
      <c r="KKO13" s="266"/>
      <c r="KKP13" s="266"/>
      <c r="KKQ13" s="266"/>
      <c r="KKR13" s="266"/>
      <c r="KKS13" s="266"/>
      <c r="KKT13" s="266"/>
      <c r="KKU13" s="266"/>
      <c r="KKV13" s="266"/>
      <c r="KKW13" s="266"/>
      <c r="KKX13" s="266"/>
      <c r="KKY13" s="266"/>
      <c r="KKZ13" s="266"/>
      <c r="KLA13" s="266"/>
      <c r="KLB13" s="266"/>
      <c r="KLC13" s="266"/>
      <c r="KLD13" s="266"/>
      <c r="KLE13" s="266"/>
      <c r="KLF13" s="266"/>
      <c r="KLG13" s="266"/>
      <c r="KLH13" s="266"/>
      <c r="KLI13" s="266"/>
      <c r="KLJ13" s="266"/>
      <c r="KLK13" s="266"/>
      <c r="KLL13" s="266"/>
      <c r="KLM13" s="266"/>
      <c r="KLN13" s="266"/>
      <c r="KLO13" s="266"/>
      <c r="KLP13" s="266"/>
      <c r="KLQ13" s="266"/>
      <c r="KLR13" s="266"/>
      <c r="KLS13" s="266"/>
      <c r="KLT13" s="266"/>
      <c r="KLU13" s="266"/>
      <c r="KLV13" s="266"/>
      <c r="KLW13" s="266"/>
      <c r="KLX13" s="266"/>
      <c r="KLY13" s="266"/>
      <c r="KLZ13" s="266"/>
      <c r="KMA13" s="266"/>
      <c r="KMB13" s="266"/>
      <c r="KMC13" s="266"/>
      <c r="KMD13" s="266"/>
      <c r="KME13" s="266"/>
      <c r="KMF13" s="266"/>
      <c r="KMG13" s="266"/>
      <c r="KMH13" s="266"/>
      <c r="KMI13" s="266"/>
      <c r="KMJ13" s="266"/>
      <c r="KMK13" s="266"/>
      <c r="KML13" s="266"/>
      <c r="KMM13" s="266"/>
      <c r="KMN13" s="266"/>
      <c r="KMO13" s="266"/>
      <c r="KMP13" s="266"/>
      <c r="KMQ13" s="266"/>
      <c r="KMR13" s="266"/>
      <c r="KMS13" s="266"/>
      <c r="KMT13" s="266"/>
      <c r="KMU13" s="266"/>
      <c r="KMV13" s="266"/>
      <c r="KMW13" s="266"/>
      <c r="KMX13" s="266"/>
      <c r="KMY13" s="266"/>
      <c r="KMZ13" s="266"/>
      <c r="KNA13" s="266"/>
      <c r="KNB13" s="266"/>
      <c r="KNC13" s="266"/>
      <c r="KND13" s="266"/>
      <c r="KNE13" s="266"/>
      <c r="KNF13" s="266"/>
      <c r="KNG13" s="266"/>
      <c r="KNH13" s="266"/>
      <c r="KNI13" s="266"/>
      <c r="KNJ13" s="266"/>
      <c r="KNK13" s="266"/>
      <c r="KNL13" s="266"/>
      <c r="KNM13" s="266"/>
      <c r="KNN13" s="266"/>
      <c r="KNO13" s="266"/>
      <c r="KNP13" s="266"/>
      <c r="KNQ13" s="266"/>
      <c r="KNR13" s="266"/>
      <c r="KNS13" s="266"/>
      <c r="KNT13" s="266"/>
      <c r="KNU13" s="266"/>
      <c r="KNV13" s="266"/>
      <c r="KNW13" s="266"/>
      <c r="KNX13" s="266"/>
      <c r="KNY13" s="266"/>
      <c r="KNZ13" s="266"/>
      <c r="KOA13" s="266"/>
      <c r="KOB13" s="266"/>
      <c r="KOC13" s="266"/>
      <c r="KOD13" s="266"/>
      <c r="KOE13" s="266"/>
      <c r="KOF13" s="266"/>
      <c r="KOG13" s="266"/>
      <c r="KOH13" s="266"/>
      <c r="KOI13" s="266"/>
      <c r="KOJ13" s="266"/>
      <c r="KOK13" s="266"/>
      <c r="KOL13" s="266"/>
      <c r="KOM13" s="266"/>
      <c r="KON13" s="266"/>
      <c r="KOO13" s="266"/>
      <c r="KOP13" s="266"/>
      <c r="KOQ13" s="266"/>
      <c r="KOR13" s="266"/>
      <c r="KOS13" s="266"/>
      <c r="KOT13" s="266"/>
      <c r="KOU13" s="266"/>
      <c r="KOV13" s="266"/>
      <c r="KOW13" s="266"/>
      <c r="KOX13" s="266"/>
      <c r="KOY13" s="266"/>
      <c r="KOZ13" s="266"/>
      <c r="KPA13" s="266"/>
      <c r="KPB13" s="266"/>
      <c r="KPC13" s="266"/>
      <c r="KPD13" s="266"/>
      <c r="KPE13" s="266"/>
      <c r="KPF13" s="266"/>
      <c r="KPG13" s="266"/>
      <c r="KPH13" s="266"/>
      <c r="KPI13" s="266"/>
      <c r="KPJ13" s="266"/>
      <c r="KPK13" s="266"/>
      <c r="KPL13" s="266"/>
      <c r="KPM13" s="266"/>
      <c r="KPN13" s="266"/>
      <c r="KPO13" s="266"/>
      <c r="KPP13" s="266"/>
      <c r="KPQ13" s="266"/>
      <c r="KPR13" s="266"/>
      <c r="KPS13" s="266"/>
      <c r="KPT13" s="266"/>
      <c r="KPU13" s="266"/>
      <c r="KPV13" s="266"/>
      <c r="KPW13" s="266"/>
      <c r="KPX13" s="266"/>
      <c r="KPY13" s="266"/>
      <c r="KPZ13" s="266"/>
      <c r="KQA13" s="266"/>
      <c r="KQB13" s="266"/>
      <c r="KQC13" s="266"/>
      <c r="KQD13" s="266"/>
      <c r="KQE13" s="266"/>
      <c r="KQF13" s="266"/>
      <c r="KQG13" s="266"/>
      <c r="KQH13" s="266"/>
      <c r="KQI13" s="266"/>
      <c r="KQJ13" s="266"/>
      <c r="KQK13" s="266"/>
      <c r="KQL13" s="266"/>
      <c r="KQM13" s="266"/>
      <c r="KQN13" s="266"/>
      <c r="KQO13" s="266"/>
      <c r="KQP13" s="266"/>
      <c r="KQQ13" s="266"/>
      <c r="KQR13" s="266"/>
      <c r="KQS13" s="266"/>
      <c r="KQT13" s="266"/>
      <c r="KQU13" s="266"/>
      <c r="KQV13" s="266"/>
      <c r="KQW13" s="266"/>
      <c r="KQX13" s="266"/>
      <c r="KQY13" s="266"/>
      <c r="KQZ13" s="266"/>
      <c r="KRA13" s="266"/>
      <c r="KRB13" s="266"/>
      <c r="KRC13" s="266"/>
      <c r="KRD13" s="266"/>
      <c r="KRE13" s="266"/>
      <c r="KRF13" s="266"/>
      <c r="KRG13" s="266"/>
      <c r="KRH13" s="266"/>
      <c r="KRI13" s="266"/>
      <c r="KRJ13" s="266"/>
      <c r="KRK13" s="266"/>
      <c r="KRL13" s="266"/>
      <c r="KRM13" s="266"/>
      <c r="KRN13" s="266"/>
      <c r="KRO13" s="266"/>
      <c r="KRP13" s="266"/>
      <c r="KRQ13" s="266"/>
      <c r="KRR13" s="266"/>
      <c r="KRS13" s="266"/>
      <c r="KRT13" s="266"/>
      <c r="KRU13" s="266"/>
      <c r="KRV13" s="266"/>
      <c r="KRW13" s="266"/>
      <c r="KRX13" s="266"/>
      <c r="KRY13" s="266"/>
      <c r="KRZ13" s="266"/>
      <c r="KSA13" s="266"/>
      <c r="KSB13" s="266"/>
      <c r="KSC13" s="266"/>
      <c r="KSD13" s="266"/>
      <c r="KSE13" s="266"/>
      <c r="KSF13" s="266"/>
      <c r="KSG13" s="266"/>
      <c r="KSH13" s="266"/>
      <c r="KSI13" s="266"/>
      <c r="KSJ13" s="266"/>
      <c r="KSK13" s="266"/>
      <c r="KSL13" s="266"/>
      <c r="KSM13" s="266"/>
      <c r="KSN13" s="266"/>
      <c r="KSO13" s="266"/>
      <c r="KSP13" s="266"/>
      <c r="KSQ13" s="266"/>
      <c r="KSR13" s="266"/>
      <c r="KSS13" s="266"/>
      <c r="KST13" s="266"/>
      <c r="KSU13" s="266"/>
      <c r="KSV13" s="266"/>
      <c r="KSW13" s="266"/>
      <c r="KSX13" s="266"/>
      <c r="KSY13" s="266"/>
      <c r="KSZ13" s="266"/>
      <c r="KTA13" s="266"/>
      <c r="KTB13" s="266"/>
      <c r="KTC13" s="266"/>
      <c r="KTD13" s="266"/>
      <c r="KTE13" s="266"/>
      <c r="KTF13" s="266"/>
      <c r="KTG13" s="266"/>
      <c r="KTH13" s="266"/>
      <c r="KTI13" s="266"/>
      <c r="KTJ13" s="266"/>
      <c r="KTK13" s="266"/>
      <c r="KTL13" s="266"/>
      <c r="KTM13" s="266"/>
      <c r="KTN13" s="266"/>
      <c r="KTO13" s="266"/>
      <c r="KTP13" s="266"/>
      <c r="KTQ13" s="266"/>
      <c r="KTR13" s="266"/>
      <c r="KTS13" s="266"/>
      <c r="KTT13" s="266"/>
      <c r="KTU13" s="266"/>
      <c r="KTV13" s="266"/>
      <c r="KTW13" s="266"/>
      <c r="KTX13" s="266"/>
      <c r="KTY13" s="266"/>
      <c r="KTZ13" s="266"/>
      <c r="KUA13" s="266"/>
      <c r="KUB13" s="266"/>
      <c r="KUC13" s="266"/>
      <c r="KUD13" s="266"/>
      <c r="KUE13" s="266"/>
      <c r="KUF13" s="266"/>
      <c r="KUG13" s="266"/>
      <c r="KUH13" s="266"/>
      <c r="KUI13" s="266"/>
      <c r="KUJ13" s="266"/>
      <c r="KUK13" s="266"/>
      <c r="KUL13" s="266"/>
      <c r="KUM13" s="266"/>
      <c r="KUN13" s="266"/>
      <c r="KUO13" s="266"/>
      <c r="KUP13" s="266"/>
      <c r="KUQ13" s="266"/>
      <c r="KUR13" s="266"/>
      <c r="KUS13" s="266"/>
      <c r="KUT13" s="266"/>
      <c r="KUU13" s="266"/>
      <c r="KUV13" s="266"/>
      <c r="KUW13" s="266"/>
      <c r="KUX13" s="266"/>
      <c r="KUY13" s="266"/>
      <c r="KUZ13" s="266"/>
      <c r="KVA13" s="266"/>
      <c r="KVB13" s="266"/>
      <c r="KVC13" s="266"/>
      <c r="KVD13" s="266"/>
      <c r="KVE13" s="266"/>
      <c r="KVF13" s="266"/>
      <c r="KVG13" s="266"/>
      <c r="KVH13" s="266"/>
      <c r="KVI13" s="266"/>
      <c r="KVJ13" s="266"/>
      <c r="KVK13" s="266"/>
      <c r="KVL13" s="266"/>
      <c r="KVM13" s="266"/>
      <c r="KVN13" s="266"/>
      <c r="KVO13" s="266"/>
      <c r="KVP13" s="266"/>
      <c r="KVQ13" s="266"/>
      <c r="KVR13" s="266"/>
      <c r="KVS13" s="266"/>
      <c r="KVT13" s="266"/>
      <c r="KVU13" s="266"/>
      <c r="KVV13" s="266"/>
      <c r="KVW13" s="266"/>
      <c r="KVX13" s="266"/>
      <c r="KVY13" s="266"/>
      <c r="KVZ13" s="266"/>
      <c r="KWA13" s="266"/>
      <c r="KWB13" s="266"/>
      <c r="KWC13" s="266"/>
      <c r="KWD13" s="266"/>
      <c r="KWE13" s="266"/>
      <c r="KWF13" s="266"/>
      <c r="KWG13" s="266"/>
      <c r="KWH13" s="266"/>
      <c r="KWI13" s="266"/>
      <c r="KWJ13" s="266"/>
      <c r="KWK13" s="266"/>
      <c r="KWL13" s="266"/>
      <c r="KWM13" s="266"/>
      <c r="KWN13" s="266"/>
      <c r="KWO13" s="266"/>
      <c r="KWP13" s="266"/>
      <c r="KWQ13" s="266"/>
      <c r="KWR13" s="266"/>
      <c r="KWS13" s="266"/>
      <c r="KWT13" s="266"/>
      <c r="KWU13" s="266"/>
      <c r="KWV13" s="266"/>
      <c r="KWW13" s="266"/>
      <c r="KWX13" s="266"/>
      <c r="KWY13" s="266"/>
      <c r="KWZ13" s="266"/>
      <c r="KXA13" s="266"/>
      <c r="KXB13" s="266"/>
      <c r="KXC13" s="266"/>
      <c r="KXD13" s="266"/>
      <c r="KXE13" s="266"/>
      <c r="KXF13" s="266"/>
      <c r="KXG13" s="266"/>
      <c r="KXH13" s="266"/>
      <c r="KXI13" s="266"/>
      <c r="KXJ13" s="266"/>
      <c r="KXK13" s="266"/>
      <c r="KXL13" s="266"/>
      <c r="KXM13" s="266"/>
      <c r="KXN13" s="266"/>
      <c r="KXO13" s="266"/>
      <c r="KXP13" s="266"/>
      <c r="KXQ13" s="266"/>
      <c r="KXR13" s="266"/>
      <c r="KXS13" s="266"/>
      <c r="KXT13" s="266"/>
      <c r="KXU13" s="266"/>
      <c r="KXV13" s="266"/>
      <c r="KXW13" s="266"/>
      <c r="KXX13" s="266"/>
      <c r="KXY13" s="266"/>
      <c r="KXZ13" s="266"/>
      <c r="KYA13" s="266"/>
      <c r="KYB13" s="266"/>
      <c r="KYC13" s="266"/>
      <c r="KYD13" s="266"/>
      <c r="KYE13" s="266"/>
      <c r="KYF13" s="266"/>
      <c r="KYG13" s="266"/>
      <c r="KYH13" s="266"/>
      <c r="KYI13" s="266"/>
      <c r="KYJ13" s="266"/>
      <c r="KYK13" s="266"/>
      <c r="KYL13" s="266"/>
      <c r="KYM13" s="266"/>
      <c r="KYN13" s="266"/>
      <c r="KYO13" s="266"/>
      <c r="KYP13" s="266"/>
      <c r="KYQ13" s="266"/>
      <c r="KYR13" s="266"/>
      <c r="KYS13" s="266"/>
      <c r="KYT13" s="266"/>
      <c r="KYU13" s="266"/>
      <c r="KYV13" s="266"/>
      <c r="KYW13" s="266"/>
      <c r="KYX13" s="266"/>
      <c r="KYY13" s="266"/>
      <c r="KYZ13" s="266"/>
      <c r="KZA13" s="266"/>
      <c r="KZB13" s="266"/>
      <c r="KZC13" s="266"/>
      <c r="KZD13" s="266"/>
      <c r="KZE13" s="266"/>
      <c r="KZF13" s="266"/>
      <c r="KZG13" s="266"/>
      <c r="KZH13" s="266"/>
      <c r="KZI13" s="266"/>
      <c r="KZJ13" s="266"/>
      <c r="KZK13" s="266"/>
      <c r="KZL13" s="266"/>
      <c r="KZM13" s="266"/>
      <c r="KZN13" s="266"/>
      <c r="KZO13" s="266"/>
      <c r="KZP13" s="266"/>
      <c r="KZQ13" s="266"/>
      <c r="KZR13" s="266"/>
      <c r="KZS13" s="266"/>
      <c r="KZT13" s="266"/>
      <c r="KZU13" s="266"/>
      <c r="KZV13" s="266"/>
      <c r="KZW13" s="266"/>
      <c r="KZX13" s="266"/>
      <c r="KZY13" s="266"/>
      <c r="KZZ13" s="266"/>
      <c r="LAA13" s="266"/>
      <c r="LAB13" s="266"/>
      <c r="LAC13" s="266"/>
      <c r="LAD13" s="266"/>
      <c r="LAE13" s="266"/>
      <c r="LAF13" s="266"/>
      <c r="LAG13" s="266"/>
      <c r="LAH13" s="266"/>
      <c r="LAI13" s="266"/>
      <c r="LAJ13" s="266"/>
      <c r="LAK13" s="266"/>
      <c r="LAL13" s="266"/>
      <c r="LAM13" s="266"/>
      <c r="LAN13" s="266"/>
      <c r="LAO13" s="266"/>
      <c r="LAP13" s="266"/>
      <c r="LAQ13" s="266"/>
      <c r="LAR13" s="266"/>
      <c r="LAS13" s="266"/>
      <c r="LAT13" s="266"/>
      <c r="LAU13" s="266"/>
      <c r="LAV13" s="266"/>
      <c r="LAW13" s="266"/>
      <c r="LAX13" s="266"/>
      <c r="LAY13" s="266"/>
      <c r="LAZ13" s="266"/>
      <c r="LBA13" s="266"/>
      <c r="LBB13" s="266"/>
      <c r="LBC13" s="266"/>
      <c r="LBD13" s="266"/>
      <c r="LBE13" s="266"/>
      <c r="LBF13" s="266"/>
      <c r="LBG13" s="266"/>
      <c r="LBH13" s="266"/>
      <c r="LBI13" s="266"/>
      <c r="LBJ13" s="266"/>
      <c r="LBK13" s="266"/>
      <c r="LBL13" s="266"/>
      <c r="LBM13" s="266"/>
      <c r="LBN13" s="266"/>
      <c r="LBO13" s="266"/>
      <c r="LBP13" s="266"/>
      <c r="LBQ13" s="266"/>
      <c r="LBR13" s="266"/>
      <c r="LBS13" s="266"/>
      <c r="LBT13" s="266"/>
      <c r="LBU13" s="266"/>
      <c r="LBV13" s="266"/>
      <c r="LBW13" s="266"/>
      <c r="LBX13" s="266"/>
      <c r="LBY13" s="266"/>
      <c r="LBZ13" s="266"/>
      <c r="LCA13" s="266"/>
      <c r="LCB13" s="266"/>
      <c r="LCC13" s="266"/>
      <c r="LCD13" s="266"/>
      <c r="LCE13" s="266"/>
      <c r="LCF13" s="266"/>
      <c r="LCG13" s="266"/>
      <c r="LCH13" s="266"/>
      <c r="LCI13" s="266"/>
      <c r="LCJ13" s="266"/>
      <c r="LCK13" s="266"/>
      <c r="LCL13" s="266"/>
      <c r="LCM13" s="266"/>
      <c r="LCN13" s="266"/>
      <c r="LCO13" s="266"/>
      <c r="LCP13" s="266"/>
      <c r="LCQ13" s="266"/>
      <c r="LCR13" s="266"/>
      <c r="LCS13" s="266"/>
      <c r="LCT13" s="266"/>
      <c r="LCU13" s="266"/>
      <c r="LCV13" s="266"/>
      <c r="LCW13" s="266"/>
      <c r="LCX13" s="266"/>
      <c r="LCY13" s="266"/>
      <c r="LCZ13" s="266"/>
      <c r="LDA13" s="266"/>
      <c r="LDB13" s="266"/>
      <c r="LDC13" s="266"/>
      <c r="LDD13" s="266"/>
      <c r="LDE13" s="266"/>
      <c r="LDF13" s="266"/>
      <c r="LDG13" s="266"/>
      <c r="LDH13" s="266"/>
      <c r="LDI13" s="266"/>
      <c r="LDJ13" s="266"/>
      <c r="LDK13" s="266"/>
      <c r="LDL13" s="266"/>
      <c r="LDM13" s="266"/>
      <c r="LDN13" s="266"/>
      <c r="LDO13" s="266"/>
      <c r="LDP13" s="266"/>
      <c r="LDQ13" s="266"/>
      <c r="LDR13" s="266"/>
      <c r="LDS13" s="266"/>
      <c r="LDT13" s="266"/>
      <c r="LDU13" s="266"/>
      <c r="LDV13" s="266"/>
      <c r="LDW13" s="266"/>
      <c r="LDX13" s="266"/>
      <c r="LDY13" s="266"/>
      <c r="LDZ13" s="266"/>
      <c r="LEA13" s="266"/>
      <c r="LEB13" s="266"/>
      <c r="LEC13" s="266"/>
      <c r="LED13" s="266"/>
      <c r="LEE13" s="266"/>
      <c r="LEF13" s="266"/>
      <c r="LEG13" s="266"/>
      <c r="LEH13" s="266"/>
      <c r="LEI13" s="266"/>
      <c r="LEJ13" s="266"/>
      <c r="LEK13" s="266"/>
      <c r="LEL13" s="266"/>
      <c r="LEM13" s="266"/>
      <c r="LEN13" s="266"/>
      <c r="LEO13" s="266"/>
      <c r="LEP13" s="266"/>
      <c r="LEQ13" s="266"/>
      <c r="LER13" s="266"/>
      <c r="LES13" s="266"/>
      <c r="LET13" s="266"/>
      <c r="LEU13" s="266"/>
      <c r="LEV13" s="266"/>
      <c r="LEW13" s="266"/>
      <c r="LEX13" s="266"/>
      <c r="LEY13" s="266"/>
      <c r="LEZ13" s="266"/>
      <c r="LFA13" s="266"/>
      <c r="LFB13" s="266"/>
      <c r="LFC13" s="266"/>
      <c r="LFD13" s="266"/>
      <c r="LFE13" s="266"/>
      <c r="LFF13" s="266"/>
      <c r="LFG13" s="266"/>
      <c r="LFH13" s="266"/>
      <c r="LFI13" s="266"/>
      <c r="LFJ13" s="266"/>
      <c r="LFK13" s="266"/>
      <c r="LFL13" s="266"/>
      <c r="LFM13" s="266"/>
      <c r="LFN13" s="266"/>
      <c r="LFO13" s="266"/>
      <c r="LFP13" s="266"/>
      <c r="LFQ13" s="266"/>
      <c r="LFR13" s="266"/>
      <c r="LFS13" s="266"/>
      <c r="LFT13" s="266"/>
      <c r="LFU13" s="266"/>
      <c r="LFV13" s="266"/>
      <c r="LFW13" s="266"/>
      <c r="LFX13" s="266"/>
      <c r="LFY13" s="266"/>
      <c r="LFZ13" s="266"/>
      <c r="LGA13" s="266"/>
      <c r="LGB13" s="266"/>
      <c r="LGC13" s="266"/>
      <c r="LGD13" s="266"/>
      <c r="LGE13" s="266"/>
      <c r="LGF13" s="266"/>
      <c r="LGG13" s="266"/>
      <c r="LGH13" s="266"/>
      <c r="LGI13" s="266"/>
      <c r="LGJ13" s="266"/>
      <c r="LGK13" s="266"/>
      <c r="LGL13" s="266"/>
      <c r="LGM13" s="266"/>
      <c r="LGN13" s="266"/>
      <c r="LGO13" s="266"/>
      <c r="LGP13" s="266"/>
      <c r="LGQ13" s="266"/>
      <c r="LGR13" s="266"/>
      <c r="LGS13" s="266"/>
      <c r="LGT13" s="266"/>
      <c r="LGU13" s="266"/>
      <c r="LGV13" s="266"/>
      <c r="LGW13" s="266"/>
      <c r="LGX13" s="266"/>
      <c r="LGY13" s="266"/>
      <c r="LGZ13" s="266"/>
      <c r="LHA13" s="266"/>
      <c r="LHB13" s="266"/>
      <c r="LHC13" s="266"/>
      <c r="LHD13" s="266"/>
      <c r="LHE13" s="266"/>
      <c r="LHF13" s="266"/>
      <c r="LHG13" s="266"/>
      <c r="LHH13" s="266"/>
      <c r="LHI13" s="266"/>
      <c r="LHJ13" s="266"/>
      <c r="LHK13" s="266"/>
      <c r="LHL13" s="266"/>
      <c r="LHM13" s="266"/>
      <c r="LHN13" s="266"/>
      <c r="LHO13" s="266"/>
      <c r="LHP13" s="266"/>
      <c r="LHQ13" s="266"/>
      <c r="LHR13" s="266"/>
      <c r="LHS13" s="266"/>
      <c r="LHT13" s="266"/>
      <c r="LHU13" s="266"/>
      <c r="LHV13" s="266"/>
      <c r="LHW13" s="266"/>
      <c r="LHX13" s="266"/>
      <c r="LHY13" s="266"/>
      <c r="LHZ13" s="266"/>
      <c r="LIA13" s="266"/>
      <c r="LIB13" s="266"/>
      <c r="LIC13" s="266"/>
      <c r="LID13" s="266"/>
      <c r="LIE13" s="266"/>
      <c r="LIF13" s="266"/>
      <c r="LIG13" s="266"/>
      <c r="LIH13" s="266"/>
      <c r="LII13" s="266"/>
      <c r="LIJ13" s="266"/>
      <c r="LIK13" s="266"/>
      <c r="LIL13" s="266"/>
      <c r="LIM13" s="266"/>
      <c r="LIN13" s="266"/>
      <c r="LIO13" s="266"/>
      <c r="LIP13" s="266"/>
      <c r="LIQ13" s="266"/>
      <c r="LIR13" s="266"/>
      <c r="LIS13" s="266"/>
      <c r="LIT13" s="266"/>
      <c r="LIU13" s="266"/>
      <c r="LIV13" s="266"/>
      <c r="LIW13" s="266"/>
      <c r="LIX13" s="266"/>
      <c r="LIY13" s="266"/>
      <c r="LIZ13" s="266"/>
      <c r="LJA13" s="266"/>
      <c r="LJB13" s="266"/>
      <c r="LJC13" s="266"/>
      <c r="LJD13" s="266"/>
      <c r="LJE13" s="266"/>
      <c r="LJF13" s="266"/>
      <c r="LJG13" s="266"/>
      <c r="LJH13" s="266"/>
      <c r="LJI13" s="266"/>
      <c r="LJJ13" s="266"/>
      <c r="LJK13" s="266"/>
      <c r="LJL13" s="266"/>
      <c r="LJM13" s="266"/>
      <c r="LJN13" s="266"/>
      <c r="LJO13" s="266"/>
      <c r="LJP13" s="266"/>
      <c r="LJQ13" s="266"/>
      <c r="LJR13" s="266"/>
      <c r="LJS13" s="266"/>
      <c r="LJT13" s="266"/>
      <c r="LJU13" s="266"/>
      <c r="LJV13" s="266"/>
      <c r="LJW13" s="266"/>
      <c r="LJX13" s="266"/>
      <c r="LJY13" s="266"/>
      <c r="LJZ13" s="266"/>
      <c r="LKA13" s="266"/>
      <c r="LKB13" s="266"/>
      <c r="LKC13" s="266"/>
      <c r="LKD13" s="266"/>
      <c r="LKE13" s="266"/>
      <c r="LKF13" s="266"/>
      <c r="LKG13" s="266"/>
      <c r="LKH13" s="266"/>
      <c r="LKI13" s="266"/>
      <c r="LKJ13" s="266"/>
      <c r="LKK13" s="266"/>
      <c r="LKL13" s="266"/>
      <c r="LKM13" s="266"/>
      <c r="LKN13" s="266"/>
      <c r="LKO13" s="266"/>
      <c r="LKP13" s="266"/>
      <c r="LKQ13" s="266"/>
      <c r="LKR13" s="266"/>
      <c r="LKS13" s="266"/>
      <c r="LKT13" s="266"/>
      <c r="LKU13" s="266"/>
      <c r="LKV13" s="266"/>
      <c r="LKW13" s="266"/>
      <c r="LKX13" s="266"/>
      <c r="LKY13" s="266"/>
      <c r="LKZ13" s="266"/>
      <c r="LLA13" s="266"/>
      <c r="LLB13" s="266"/>
      <c r="LLC13" s="266"/>
      <c r="LLD13" s="266"/>
      <c r="LLE13" s="266"/>
      <c r="LLF13" s="266"/>
      <c r="LLG13" s="266"/>
      <c r="LLH13" s="266"/>
      <c r="LLI13" s="266"/>
      <c r="LLJ13" s="266"/>
      <c r="LLK13" s="266"/>
      <c r="LLL13" s="266"/>
      <c r="LLM13" s="266"/>
      <c r="LLN13" s="266"/>
      <c r="LLO13" s="266"/>
      <c r="LLP13" s="266"/>
      <c r="LLQ13" s="266"/>
      <c r="LLR13" s="266"/>
      <c r="LLS13" s="266"/>
      <c r="LLT13" s="266"/>
      <c r="LLU13" s="266"/>
      <c r="LLV13" s="266"/>
      <c r="LLW13" s="266"/>
      <c r="LLX13" s="266"/>
      <c r="LLY13" s="266"/>
      <c r="LLZ13" s="266"/>
      <c r="LMA13" s="266"/>
      <c r="LMB13" s="266"/>
      <c r="LMC13" s="266"/>
      <c r="LMD13" s="266"/>
      <c r="LME13" s="266"/>
      <c r="LMF13" s="266"/>
      <c r="LMG13" s="266"/>
      <c r="LMH13" s="266"/>
      <c r="LMI13" s="266"/>
      <c r="LMJ13" s="266"/>
      <c r="LMK13" s="266"/>
      <c r="LML13" s="266"/>
      <c r="LMM13" s="266"/>
      <c r="LMN13" s="266"/>
      <c r="LMO13" s="266"/>
      <c r="LMP13" s="266"/>
      <c r="LMQ13" s="266"/>
      <c r="LMR13" s="266"/>
      <c r="LMS13" s="266"/>
      <c r="LMT13" s="266"/>
      <c r="LMU13" s="266"/>
      <c r="LMV13" s="266"/>
      <c r="LMW13" s="266"/>
      <c r="LMX13" s="266"/>
      <c r="LMY13" s="266"/>
      <c r="LMZ13" s="266"/>
      <c r="LNA13" s="266"/>
      <c r="LNB13" s="266"/>
      <c r="LNC13" s="266"/>
      <c r="LND13" s="266"/>
      <c r="LNE13" s="266"/>
      <c r="LNF13" s="266"/>
      <c r="LNG13" s="266"/>
      <c r="LNH13" s="266"/>
      <c r="LNI13" s="266"/>
      <c r="LNJ13" s="266"/>
      <c r="LNK13" s="266"/>
      <c r="LNL13" s="266"/>
      <c r="LNM13" s="266"/>
      <c r="LNN13" s="266"/>
      <c r="LNO13" s="266"/>
      <c r="LNP13" s="266"/>
      <c r="LNQ13" s="266"/>
      <c r="LNR13" s="266"/>
      <c r="LNS13" s="266"/>
      <c r="LNT13" s="266"/>
      <c r="LNU13" s="266"/>
      <c r="LNV13" s="266"/>
      <c r="LNW13" s="266"/>
      <c r="LNX13" s="266"/>
      <c r="LNY13" s="266"/>
      <c r="LNZ13" s="266"/>
      <c r="LOA13" s="266"/>
      <c r="LOB13" s="266"/>
      <c r="LOC13" s="266"/>
      <c r="LOD13" s="266"/>
      <c r="LOE13" s="266"/>
      <c r="LOF13" s="266"/>
      <c r="LOG13" s="266"/>
      <c r="LOH13" s="266"/>
      <c r="LOI13" s="266"/>
      <c r="LOJ13" s="266"/>
      <c r="LOK13" s="266"/>
      <c r="LOL13" s="266"/>
      <c r="LOM13" s="266"/>
      <c r="LON13" s="266"/>
      <c r="LOO13" s="266"/>
      <c r="LOP13" s="266"/>
      <c r="LOQ13" s="266"/>
      <c r="LOR13" s="266"/>
      <c r="LOS13" s="266"/>
      <c r="LOT13" s="266"/>
      <c r="LOU13" s="266"/>
      <c r="LOV13" s="266"/>
      <c r="LOW13" s="266"/>
      <c r="LOX13" s="266"/>
      <c r="LOY13" s="266"/>
      <c r="LOZ13" s="266"/>
      <c r="LPA13" s="266"/>
      <c r="LPB13" s="266"/>
      <c r="LPC13" s="266"/>
      <c r="LPD13" s="266"/>
      <c r="LPE13" s="266"/>
      <c r="LPF13" s="266"/>
      <c r="LPG13" s="266"/>
      <c r="LPH13" s="266"/>
      <c r="LPI13" s="266"/>
      <c r="LPJ13" s="266"/>
      <c r="LPK13" s="266"/>
      <c r="LPL13" s="266"/>
      <c r="LPM13" s="266"/>
      <c r="LPN13" s="266"/>
      <c r="LPO13" s="266"/>
      <c r="LPP13" s="266"/>
      <c r="LPQ13" s="266"/>
      <c r="LPR13" s="266"/>
      <c r="LPS13" s="266"/>
      <c r="LPT13" s="266"/>
      <c r="LPU13" s="266"/>
      <c r="LPV13" s="266"/>
      <c r="LPW13" s="266"/>
      <c r="LPX13" s="266"/>
      <c r="LPY13" s="266"/>
      <c r="LPZ13" s="266"/>
      <c r="LQA13" s="266"/>
      <c r="LQB13" s="266"/>
      <c r="LQC13" s="266"/>
      <c r="LQD13" s="266"/>
      <c r="LQE13" s="266"/>
      <c r="LQF13" s="266"/>
      <c r="LQG13" s="266"/>
      <c r="LQH13" s="266"/>
      <c r="LQI13" s="266"/>
      <c r="LQJ13" s="266"/>
      <c r="LQK13" s="266"/>
      <c r="LQL13" s="266"/>
      <c r="LQM13" s="266"/>
      <c r="LQN13" s="266"/>
      <c r="LQO13" s="266"/>
      <c r="LQP13" s="266"/>
      <c r="LQQ13" s="266"/>
      <c r="LQR13" s="266"/>
      <c r="LQS13" s="266"/>
      <c r="LQT13" s="266"/>
      <c r="LQU13" s="266"/>
      <c r="LQV13" s="266"/>
      <c r="LQW13" s="266"/>
      <c r="LQX13" s="266"/>
      <c r="LQY13" s="266"/>
      <c r="LQZ13" s="266"/>
      <c r="LRA13" s="266"/>
      <c r="LRB13" s="266"/>
      <c r="LRC13" s="266"/>
      <c r="LRD13" s="266"/>
      <c r="LRE13" s="266"/>
      <c r="LRF13" s="266"/>
      <c r="LRG13" s="266"/>
      <c r="LRH13" s="266"/>
      <c r="LRI13" s="266"/>
      <c r="LRJ13" s="266"/>
      <c r="LRK13" s="266"/>
      <c r="LRL13" s="266"/>
      <c r="LRM13" s="266"/>
      <c r="LRN13" s="266"/>
      <c r="LRO13" s="266"/>
      <c r="LRP13" s="266"/>
      <c r="LRQ13" s="266"/>
      <c r="LRR13" s="266"/>
      <c r="LRS13" s="266"/>
      <c r="LRT13" s="266"/>
      <c r="LRU13" s="266"/>
      <c r="LRV13" s="266"/>
      <c r="LRW13" s="266"/>
      <c r="LRX13" s="266"/>
      <c r="LRY13" s="266"/>
      <c r="LRZ13" s="266"/>
      <c r="LSA13" s="266"/>
      <c r="LSB13" s="266"/>
      <c r="LSC13" s="266"/>
      <c r="LSD13" s="266"/>
      <c r="LSE13" s="266"/>
      <c r="LSF13" s="266"/>
      <c r="LSG13" s="266"/>
      <c r="LSH13" s="266"/>
      <c r="LSI13" s="266"/>
      <c r="LSJ13" s="266"/>
      <c r="LSK13" s="266"/>
      <c r="LSL13" s="266"/>
      <c r="LSM13" s="266"/>
      <c r="LSN13" s="266"/>
      <c r="LSO13" s="266"/>
      <c r="LSP13" s="266"/>
      <c r="LSQ13" s="266"/>
      <c r="LSR13" s="266"/>
      <c r="LSS13" s="266"/>
      <c r="LST13" s="266"/>
      <c r="LSU13" s="266"/>
      <c r="LSV13" s="266"/>
      <c r="LSW13" s="266"/>
      <c r="LSX13" s="266"/>
      <c r="LSY13" s="266"/>
      <c r="LSZ13" s="266"/>
      <c r="LTA13" s="266"/>
      <c r="LTB13" s="266"/>
      <c r="LTC13" s="266"/>
      <c r="LTD13" s="266"/>
      <c r="LTE13" s="266"/>
      <c r="LTF13" s="266"/>
      <c r="LTG13" s="266"/>
      <c r="LTH13" s="266"/>
      <c r="LTI13" s="266"/>
      <c r="LTJ13" s="266"/>
      <c r="LTK13" s="266"/>
      <c r="LTL13" s="266"/>
      <c r="LTM13" s="266"/>
      <c r="LTN13" s="266"/>
      <c r="LTO13" s="266"/>
      <c r="LTP13" s="266"/>
      <c r="LTQ13" s="266"/>
      <c r="LTR13" s="266"/>
      <c r="LTS13" s="266"/>
      <c r="LTT13" s="266"/>
      <c r="LTU13" s="266"/>
      <c r="LTV13" s="266"/>
      <c r="LTW13" s="266"/>
      <c r="LTX13" s="266"/>
      <c r="LTY13" s="266"/>
      <c r="LTZ13" s="266"/>
      <c r="LUA13" s="266"/>
      <c r="LUB13" s="266"/>
      <c r="LUC13" s="266"/>
      <c r="LUD13" s="266"/>
      <c r="LUE13" s="266"/>
      <c r="LUF13" s="266"/>
      <c r="LUG13" s="266"/>
      <c r="LUH13" s="266"/>
      <c r="LUI13" s="266"/>
      <c r="LUJ13" s="266"/>
      <c r="LUK13" s="266"/>
      <c r="LUL13" s="266"/>
      <c r="LUM13" s="266"/>
      <c r="LUN13" s="266"/>
      <c r="LUO13" s="266"/>
      <c r="LUP13" s="266"/>
      <c r="LUQ13" s="266"/>
      <c r="LUR13" s="266"/>
      <c r="LUS13" s="266"/>
      <c r="LUT13" s="266"/>
      <c r="LUU13" s="266"/>
      <c r="LUV13" s="266"/>
      <c r="LUW13" s="266"/>
      <c r="LUX13" s="266"/>
      <c r="LUY13" s="266"/>
      <c r="LUZ13" s="266"/>
      <c r="LVA13" s="266"/>
      <c r="LVB13" s="266"/>
      <c r="LVC13" s="266"/>
      <c r="LVD13" s="266"/>
      <c r="LVE13" s="266"/>
      <c r="LVF13" s="266"/>
      <c r="LVG13" s="266"/>
      <c r="LVH13" s="266"/>
      <c r="LVI13" s="266"/>
      <c r="LVJ13" s="266"/>
      <c r="LVK13" s="266"/>
      <c r="LVL13" s="266"/>
      <c r="LVM13" s="266"/>
      <c r="LVN13" s="266"/>
      <c r="LVO13" s="266"/>
      <c r="LVP13" s="266"/>
      <c r="LVQ13" s="266"/>
      <c r="LVR13" s="266"/>
      <c r="LVS13" s="266"/>
      <c r="LVT13" s="266"/>
      <c r="LVU13" s="266"/>
      <c r="LVV13" s="266"/>
      <c r="LVW13" s="266"/>
      <c r="LVX13" s="266"/>
      <c r="LVY13" s="266"/>
      <c r="LVZ13" s="266"/>
      <c r="LWA13" s="266"/>
      <c r="LWB13" s="266"/>
      <c r="LWC13" s="266"/>
      <c r="LWD13" s="266"/>
      <c r="LWE13" s="266"/>
      <c r="LWF13" s="266"/>
      <c r="LWG13" s="266"/>
      <c r="LWH13" s="266"/>
      <c r="LWI13" s="266"/>
      <c r="LWJ13" s="266"/>
      <c r="LWK13" s="266"/>
      <c r="LWL13" s="266"/>
      <c r="LWM13" s="266"/>
      <c r="LWN13" s="266"/>
      <c r="LWO13" s="266"/>
      <c r="LWP13" s="266"/>
      <c r="LWQ13" s="266"/>
      <c r="LWR13" s="266"/>
      <c r="LWS13" s="266"/>
      <c r="LWT13" s="266"/>
      <c r="LWU13" s="266"/>
      <c r="LWV13" s="266"/>
      <c r="LWW13" s="266"/>
      <c r="LWX13" s="266"/>
      <c r="LWY13" s="266"/>
      <c r="LWZ13" s="266"/>
      <c r="LXA13" s="266"/>
      <c r="LXB13" s="266"/>
      <c r="LXC13" s="266"/>
      <c r="LXD13" s="266"/>
      <c r="LXE13" s="266"/>
      <c r="LXF13" s="266"/>
      <c r="LXG13" s="266"/>
      <c r="LXH13" s="266"/>
      <c r="LXI13" s="266"/>
      <c r="LXJ13" s="266"/>
      <c r="LXK13" s="266"/>
      <c r="LXL13" s="266"/>
      <c r="LXM13" s="266"/>
      <c r="LXN13" s="266"/>
      <c r="LXO13" s="266"/>
      <c r="LXP13" s="266"/>
      <c r="LXQ13" s="266"/>
      <c r="LXR13" s="266"/>
      <c r="LXS13" s="266"/>
      <c r="LXT13" s="266"/>
      <c r="LXU13" s="266"/>
      <c r="LXV13" s="266"/>
      <c r="LXW13" s="266"/>
      <c r="LXX13" s="266"/>
      <c r="LXY13" s="266"/>
      <c r="LXZ13" s="266"/>
      <c r="LYA13" s="266"/>
      <c r="LYB13" s="266"/>
      <c r="LYC13" s="266"/>
      <c r="LYD13" s="266"/>
      <c r="LYE13" s="266"/>
      <c r="LYF13" s="266"/>
      <c r="LYG13" s="266"/>
      <c r="LYH13" s="266"/>
      <c r="LYI13" s="266"/>
      <c r="LYJ13" s="266"/>
      <c r="LYK13" s="266"/>
      <c r="LYL13" s="266"/>
      <c r="LYM13" s="266"/>
      <c r="LYN13" s="266"/>
      <c r="LYO13" s="266"/>
      <c r="LYP13" s="266"/>
      <c r="LYQ13" s="266"/>
      <c r="LYR13" s="266"/>
      <c r="LYS13" s="266"/>
      <c r="LYT13" s="266"/>
      <c r="LYU13" s="266"/>
      <c r="LYV13" s="266"/>
      <c r="LYW13" s="266"/>
      <c r="LYX13" s="266"/>
      <c r="LYY13" s="266"/>
      <c r="LYZ13" s="266"/>
      <c r="LZA13" s="266"/>
      <c r="LZB13" s="266"/>
      <c r="LZC13" s="266"/>
      <c r="LZD13" s="266"/>
      <c r="LZE13" s="266"/>
      <c r="LZF13" s="266"/>
      <c r="LZG13" s="266"/>
      <c r="LZH13" s="266"/>
      <c r="LZI13" s="266"/>
      <c r="LZJ13" s="266"/>
      <c r="LZK13" s="266"/>
      <c r="LZL13" s="266"/>
      <c r="LZM13" s="266"/>
      <c r="LZN13" s="266"/>
      <c r="LZO13" s="266"/>
      <c r="LZP13" s="266"/>
      <c r="LZQ13" s="266"/>
      <c r="LZR13" s="266"/>
      <c r="LZS13" s="266"/>
      <c r="LZT13" s="266"/>
      <c r="LZU13" s="266"/>
      <c r="LZV13" s="266"/>
      <c r="LZW13" s="266"/>
      <c r="LZX13" s="266"/>
      <c r="LZY13" s="266"/>
      <c r="LZZ13" s="266"/>
      <c r="MAA13" s="266"/>
      <c r="MAB13" s="266"/>
      <c r="MAC13" s="266"/>
      <c r="MAD13" s="266"/>
      <c r="MAE13" s="266"/>
      <c r="MAF13" s="266"/>
      <c r="MAG13" s="266"/>
      <c r="MAH13" s="266"/>
      <c r="MAI13" s="266"/>
      <c r="MAJ13" s="266"/>
      <c r="MAK13" s="266"/>
      <c r="MAL13" s="266"/>
      <c r="MAM13" s="266"/>
      <c r="MAN13" s="266"/>
      <c r="MAO13" s="266"/>
      <c r="MAP13" s="266"/>
      <c r="MAQ13" s="266"/>
      <c r="MAR13" s="266"/>
      <c r="MAS13" s="266"/>
      <c r="MAT13" s="266"/>
      <c r="MAU13" s="266"/>
      <c r="MAV13" s="266"/>
      <c r="MAW13" s="266"/>
      <c r="MAX13" s="266"/>
      <c r="MAY13" s="266"/>
      <c r="MAZ13" s="266"/>
      <c r="MBA13" s="266"/>
      <c r="MBB13" s="266"/>
      <c r="MBC13" s="266"/>
      <c r="MBD13" s="266"/>
      <c r="MBE13" s="266"/>
      <c r="MBF13" s="266"/>
      <c r="MBG13" s="266"/>
      <c r="MBH13" s="266"/>
      <c r="MBI13" s="266"/>
      <c r="MBJ13" s="266"/>
      <c r="MBK13" s="266"/>
      <c r="MBL13" s="266"/>
      <c r="MBM13" s="266"/>
      <c r="MBN13" s="266"/>
      <c r="MBO13" s="266"/>
      <c r="MBP13" s="266"/>
      <c r="MBQ13" s="266"/>
      <c r="MBR13" s="266"/>
      <c r="MBS13" s="266"/>
      <c r="MBT13" s="266"/>
      <c r="MBU13" s="266"/>
      <c r="MBV13" s="266"/>
      <c r="MBW13" s="266"/>
      <c r="MBX13" s="266"/>
      <c r="MBY13" s="266"/>
      <c r="MBZ13" s="266"/>
      <c r="MCA13" s="266"/>
      <c r="MCB13" s="266"/>
      <c r="MCC13" s="266"/>
      <c r="MCD13" s="266"/>
      <c r="MCE13" s="266"/>
      <c r="MCF13" s="266"/>
      <c r="MCG13" s="266"/>
      <c r="MCH13" s="266"/>
      <c r="MCI13" s="266"/>
      <c r="MCJ13" s="266"/>
      <c r="MCK13" s="266"/>
      <c r="MCL13" s="266"/>
      <c r="MCM13" s="266"/>
      <c r="MCN13" s="266"/>
      <c r="MCO13" s="266"/>
      <c r="MCP13" s="266"/>
      <c r="MCQ13" s="266"/>
      <c r="MCR13" s="266"/>
      <c r="MCS13" s="266"/>
      <c r="MCT13" s="266"/>
      <c r="MCU13" s="266"/>
      <c r="MCV13" s="266"/>
      <c r="MCW13" s="266"/>
      <c r="MCX13" s="266"/>
      <c r="MCY13" s="266"/>
      <c r="MCZ13" s="266"/>
      <c r="MDA13" s="266"/>
      <c r="MDB13" s="266"/>
      <c r="MDC13" s="266"/>
      <c r="MDD13" s="266"/>
      <c r="MDE13" s="266"/>
      <c r="MDF13" s="266"/>
      <c r="MDG13" s="266"/>
      <c r="MDH13" s="266"/>
      <c r="MDI13" s="266"/>
      <c r="MDJ13" s="266"/>
      <c r="MDK13" s="266"/>
      <c r="MDL13" s="266"/>
      <c r="MDM13" s="266"/>
      <c r="MDN13" s="266"/>
      <c r="MDO13" s="266"/>
      <c r="MDP13" s="266"/>
      <c r="MDQ13" s="266"/>
      <c r="MDR13" s="266"/>
      <c r="MDS13" s="266"/>
      <c r="MDT13" s="266"/>
      <c r="MDU13" s="266"/>
      <c r="MDV13" s="266"/>
      <c r="MDW13" s="266"/>
      <c r="MDX13" s="266"/>
      <c r="MDY13" s="266"/>
      <c r="MDZ13" s="266"/>
      <c r="MEA13" s="266"/>
      <c r="MEB13" s="266"/>
      <c r="MEC13" s="266"/>
      <c r="MED13" s="266"/>
      <c r="MEE13" s="266"/>
      <c r="MEF13" s="266"/>
      <c r="MEG13" s="266"/>
      <c r="MEH13" s="266"/>
      <c r="MEI13" s="266"/>
      <c r="MEJ13" s="266"/>
      <c r="MEK13" s="266"/>
      <c r="MEL13" s="266"/>
      <c r="MEM13" s="266"/>
      <c r="MEN13" s="266"/>
      <c r="MEO13" s="266"/>
      <c r="MEP13" s="266"/>
      <c r="MEQ13" s="266"/>
      <c r="MER13" s="266"/>
      <c r="MES13" s="266"/>
      <c r="MET13" s="266"/>
      <c r="MEU13" s="266"/>
      <c r="MEV13" s="266"/>
      <c r="MEW13" s="266"/>
      <c r="MEX13" s="266"/>
      <c r="MEY13" s="266"/>
      <c r="MEZ13" s="266"/>
      <c r="MFA13" s="266"/>
      <c r="MFB13" s="266"/>
      <c r="MFC13" s="266"/>
      <c r="MFD13" s="266"/>
      <c r="MFE13" s="266"/>
      <c r="MFF13" s="266"/>
      <c r="MFG13" s="266"/>
      <c r="MFH13" s="266"/>
      <c r="MFI13" s="266"/>
      <c r="MFJ13" s="266"/>
      <c r="MFK13" s="266"/>
      <c r="MFL13" s="266"/>
      <c r="MFM13" s="266"/>
      <c r="MFN13" s="266"/>
      <c r="MFO13" s="266"/>
      <c r="MFP13" s="266"/>
      <c r="MFQ13" s="266"/>
      <c r="MFR13" s="266"/>
      <c r="MFS13" s="266"/>
      <c r="MFT13" s="266"/>
      <c r="MFU13" s="266"/>
      <c r="MFV13" s="266"/>
      <c r="MFW13" s="266"/>
      <c r="MFX13" s="266"/>
      <c r="MFY13" s="266"/>
      <c r="MFZ13" s="266"/>
      <c r="MGA13" s="266"/>
      <c r="MGB13" s="266"/>
      <c r="MGC13" s="266"/>
      <c r="MGD13" s="266"/>
      <c r="MGE13" s="266"/>
      <c r="MGF13" s="266"/>
      <c r="MGG13" s="266"/>
      <c r="MGH13" s="266"/>
      <c r="MGI13" s="266"/>
      <c r="MGJ13" s="266"/>
      <c r="MGK13" s="266"/>
      <c r="MGL13" s="266"/>
      <c r="MGM13" s="266"/>
      <c r="MGN13" s="266"/>
      <c r="MGO13" s="266"/>
      <c r="MGP13" s="266"/>
      <c r="MGQ13" s="266"/>
      <c r="MGR13" s="266"/>
      <c r="MGS13" s="266"/>
      <c r="MGT13" s="266"/>
      <c r="MGU13" s="266"/>
      <c r="MGV13" s="266"/>
      <c r="MGW13" s="266"/>
      <c r="MGX13" s="266"/>
      <c r="MGY13" s="266"/>
      <c r="MGZ13" s="266"/>
      <c r="MHA13" s="266"/>
      <c r="MHB13" s="266"/>
      <c r="MHC13" s="266"/>
      <c r="MHD13" s="266"/>
      <c r="MHE13" s="266"/>
      <c r="MHF13" s="266"/>
      <c r="MHG13" s="266"/>
      <c r="MHH13" s="266"/>
      <c r="MHI13" s="266"/>
      <c r="MHJ13" s="266"/>
      <c r="MHK13" s="266"/>
      <c r="MHL13" s="266"/>
      <c r="MHM13" s="266"/>
      <c r="MHN13" s="266"/>
      <c r="MHO13" s="266"/>
      <c r="MHP13" s="266"/>
      <c r="MHQ13" s="266"/>
      <c r="MHR13" s="266"/>
      <c r="MHS13" s="266"/>
      <c r="MHT13" s="266"/>
      <c r="MHU13" s="266"/>
      <c r="MHV13" s="266"/>
      <c r="MHW13" s="266"/>
      <c r="MHX13" s="266"/>
      <c r="MHY13" s="266"/>
      <c r="MHZ13" s="266"/>
      <c r="MIA13" s="266"/>
      <c r="MIB13" s="266"/>
      <c r="MIC13" s="266"/>
      <c r="MID13" s="266"/>
      <c r="MIE13" s="266"/>
      <c r="MIF13" s="266"/>
      <c r="MIG13" s="266"/>
      <c r="MIH13" s="266"/>
      <c r="MII13" s="266"/>
      <c r="MIJ13" s="266"/>
      <c r="MIK13" s="266"/>
      <c r="MIL13" s="266"/>
      <c r="MIM13" s="266"/>
      <c r="MIN13" s="266"/>
      <c r="MIO13" s="266"/>
      <c r="MIP13" s="266"/>
      <c r="MIQ13" s="266"/>
      <c r="MIR13" s="266"/>
      <c r="MIS13" s="266"/>
      <c r="MIT13" s="266"/>
      <c r="MIU13" s="266"/>
      <c r="MIV13" s="266"/>
      <c r="MIW13" s="266"/>
      <c r="MIX13" s="266"/>
      <c r="MIY13" s="266"/>
      <c r="MIZ13" s="266"/>
      <c r="MJA13" s="266"/>
      <c r="MJB13" s="266"/>
      <c r="MJC13" s="266"/>
      <c r="MJD13" s="266"/>
      <c r="MJE13" s="266"/>
      <c r="MJF13" s="266"/>
      <c r="MJG13" s="266"/>
      <c r="MJH13" s="266"/>
      <c r="MJI13" s="266"/>
      <c r="MJJ13" s="266"/>
      <c r="MJK13" s="266"/>
      <c r="MJL13" s="266"/>
      <c r="MJM13" s="266"/>
      <c r="MJN13" s="266"/>
      <c r="MJO13" s="266"/>
      <c r="MJP13" s="266"/>
      <c r="MJQ13" s="266"/>
      <c r="MJR13" s="266"/>
      <c r="MJS13" s="266"/>
      <c r="MJT13" s="266"/>
      <c r="MJU13" s="266"/>
      <c r="MJV13" s="266"/>
      <c r="MJW13" s="266"/>
      <c r="MJX13" s="266"/>
      <c r="MJY13" s="266"/>
      <c r="MJZ13" s="266"/>
      <c r="MKA13" s="266"/>
      <c r="MKB13" s="266"/>
      <c r="MKC13" s="266"/>
      <c r="MKD13" s="266"/>
      <c r="MKE13" s="266"/>
      <c r="MKF13" s="266"/>
      <c r="MKG13" s="266"/>
      <c r="MKH13" s="266"/>
      <c r="MKI13" s="266"/>
      <c r="MKJ13" s="266"/>
      <c r="MKK13" s="266"/>
      <c r="MKL13" s="266"/>
      <c r="MKM13" s="266"/>
      <c r="MKN13" s="266"/>
      <c r="MKO13" s="266"/>
      <c r="MKP13" s="266"/>
      <c r="MKQ13" s="266"/>
      <c r="MKR13" s="266"/>
      <c r="MKS13" s="266"/>
      <c r="MKT13" s="266"/>
      <c r="MKU13" s="266"/>
      <c r="MKV13" s="266"/>
      <c r="MKW13" s="266"/>
      <c r="MKX13" s="266"/>
      <c r="MKY13" s="266"/>
      <c r="MKZ13" s="266"/>
      <c r="MLA13" s="266"/>
      <c r="MLB13" s="266"/>
      <c r="MLC13" s="266"/>
      <c r="MLD13" s="266"/>
      <c r="MLE13" s="266"/>
      <c r="MLF13" s="266"/>
      <c r="MLG13" s="266"/>
      <c r="MLH13" s="266"/>
      <c r="MLI13" s="266"/>
      <c r="MLJ13" s="266"/>
      <c r="MLK13" s="266"/>
      <c r="MLL13" s="266"/>
      <c r="MLM13" s="266"/>
      <c r="MLN13" s="266"/>
      <c r="MLO13" s="266"/>
      <c r="MLP13" s="266"/>
      <c r="MLQ13" s="266"/>
      <c r="MLR13" s="266"/>
      <c r="MLS13" s="266"/>
      <c r="MLT13" s="266"/>
      <c r="MLU13" s="266"/>
      <c r="MLV13" s="266"/>
      <c r="MLW13" s="266"/>
      <c r="MLX13" s="266"/>
      <c r="MLY13" s="266"/>
      <c r="MLZ13" s="266"/>
      <c r="MMA13" s="266"/>
      <c r="MMB13" s="266"/>
      <c r="MMC13" s="266"/>
      <c r="MMD13" s="266"/>
      <c r="MME13" s="266"/>
      <c r="MMF13" s="266"/>
      <c r="MMG13" s="266"/>
      <c r="MMH13" s="266"/>
      <c r="MMI13" s="266"/>
      <c r="MMJ13" s="266"/>
      <c r="MMK13" s="266"/>
      <c r="MML13" s="266"/>
      <c r="MMM13" s="266"/>
      <c r="MMN13" s="266"/>
      <c r="MMO13" s="266"/>
      <c r="MMP13" s="266"/>
      <c r="MMQ13" s="266"/>
      <c r="MMR13" s="266"/>
      <c r="MMS13" s="266"/>
      <c r="MMT13" s="266"/>
      <c r="MMU13" s="266"/>
      <c r="MMV13" s="266"/>
      <c r="MMW13" s="266"/>
      <c r="MMX13" s="266"/>
      <c r="MMY13" s="266"/>
      <c r="MMZ13" s="266"/>
      <c r="MNA13" s="266"/>
      <c r="MNB13" s="266"/>
      <c r="MNC13" s="266"/>
      <c r="MND13" s="266"/>
      <c r="MNE13" s="266"/>
      <c r="MNF13" s="266"/>
      <c r="MNG13" s="266"/>
      <c r="MNH13" s="266"/>
      <c r="MNI13" s="266"/>
      <c r="MNJ13" s="266"/>
      <c r="MNK13" s="266"/>
      <c r="MNL13" s="266"/>
      <c r="MNM13" s="266"/>
      <c r="MNN13" s="266"/>
      <c r="MNO13" s="266"/>
      <c r="MNP13" s="266"/>
      <c r="MNQ13" s="266"/>
      <c r="MNR13" s="266"/>
      <c r="MNS13" s="266"/>
      <c r="MNT13" s="266"/>
      <c r="MNU13" s="266"/>
      <c r="MNV13" s="266"/>
      <c r="MNW13" s="266"/>
      <c r="MNX13" s="266"/>
      <c r="MNY13" s="266"/>
      <c r="MNZ13" s="266"/>
      <c r="MOA13" s="266"/>
      <c r="MOB13" s="266"/>
      <c r="MOC13" s="266"/>
      <c r="MOD13" s="266"/>
      <c r="MOE13" s="266"/>
      <c r="MOF13" s="266"/>
      <c r="MOG13" s="266"/>
      <c r="MOH13" s="266"/>
      <c r="MOI13" s="266"/>
      <c r="MOJ13" s="266"/>
      <c r="MOK13" s="266"/>
      <c r="MOL13" s="266"/>
      <c r="MOM13" s="266"/>
      <c r="MON13" s="266"/>
      <c r="MOO13" s="266"/>
      <c r="MOP13" s="266"/>
      <c r="MOQ13" s="266"/>
      <c r="MOR13" s="266"/>
      <c r="MOS13" s="266"/>
      <c r="MOT13" s="266"/>
      <c r="MOU13" s="266"/>
      <c r="MOV13" s="266"/>
      <c r="MOW13" s="266"/>
      <c r="MOX13" s="266"/>
      <c r="MOY13" s="266"/>
      <c r="MOZ13" s="266"/>
      <c r="MPA13" s="266"/>
      <c r="MPB13" s="266"/>
      <c r="MPC13" s="266"/>
      <c r="MPD13" s="266"/>
      <c r="MPE13" s="266"/>
      <c r="MPF13" s="266"/>
      <c r="MPG13" s="266"/>
      <c r="MPH13" s="266"/>
      <c r="MPI13" s="266"/>
      <c r="MPJ13" s="266"/>
      <c r="MPK13" s="266"/>
      <c r="MPL13" s="266"/>
      <c r="MPM13" s="266"/>
      <c r="MPN13" s="266"/>
      <c r="MPO13" s="266"/>
      <c r="MPP13" s="266"/>
      <c r="MPQ13" s="266"/>
      <c r="MPR13" s="266"/>
      <c r="MPS13" s="266"/>
      <c r="MPT13" s="266"/>
      <c r="MPU13" s="266"/>
      <c r="MPV13" s="266"/>
      <c r="MPW13" s="266"/>
      <c r="MPX13" s="266"/>
      <c r="MPY13" s="266"/>
      <c r="MPZ13" s="266"/>
      <c r="MQA13" s="266"/>
      <c r="MQB13" s="266"/>
      <c r="MQC13" s="266"/>
      <c r="MQD13" s="266"/>
      <c r="MQE13" s="266"/>
      <c r="MQF13" s="266"/>
      <c r="MQG13" s="266"/>
      <c r="MQH13" s="266"/>
      <c r="MQI13" s="266"/>
      <c r="MQJ13" s="266"/>
      <c r="MQK13" s="266"/>
      <c r="MQL13" s="266"/>
      <c r="MQM13" s="266"/>
      <c r="MQN13" s="266"/>
      <c r="MQO13" s="266"/>
      <c r="MQP13" s="266"/>
      <c r="MQQ13" s="266"/>
      <c r="MQR13" s="266"/>
      <c r="MQS13" s="266"/>
      <c r="MQT13" s="266"/>
      <c r="MQU13" s="266"/>
      <c r="MQV13" s="266"/>
      <c r="MQW13" s="266"/>
      <c r="MQX13" s="266"/>
      <c r="MQY13" s="266"/>
      <c r="MQZ13" s="266"/>
      <c r="MRA13" s="266"/>
      <c r="MRB13" s="266"/>
      <c r="MRC13" s="266"/>
      <c r="MRD13" s="266"/>
      <c r="MRE13" s="266"/>
      <c r="MRF13" s="266"/>
      <c r="MRG13" s="266"/>
      <c r="MRH13" s="266"/>
      <c r="MRI13" s="266"/>
      <c r="MRJ13" s="266"/>
      <c r="MRK13" s="266"/>
      <c r="MRL13" s="266"/>
      <c r="MRM13" s="266"/>
      <c r="MRN13" s="266"/>
      <c r="MRO13" s="266"/>
      <c r="MRP13" s="266"/>
      <c r="MRQ13" s="266"/>
      <c r="MRR13" s="266"/>
      <c r="MRS13" s="266"/>
      <c r="MRT13" s="266"/>
      <c r="MRU13" s="266"/>
      <c r="MRV13" s="266"/>
      <c r="MRW13" s="266"/>
      <c r="MRX13" s="266"/>
      <c r="MRY13" s="266"/>
      <c r="MRZ13" s="266"/>
      <c r="MSA13" s="266"/>
      <c r="MSB13" s="266"/>
      <c r="MSC13" s="266"/>
      <c r="MSD13" s="266"/>
      <c r="MSE13" s="266"/>
      <c r="MSF13" s="266"/>
      <c r="MSG13" s="266"/>
      <c r="MSH13" s="266"/>
      <c r="MSI13" s="266"/>
      <c r="MSJ13" s="266"/>
      <c r="MSK13" s="266"/>
      <c r="MSL13" s="266"/>
      <c r="MSM13" s="266"/>
      <c r="MSN13" s="266"/>
      <c r="MSO13" s="266"/>
      <c r="MSP13" s="266"/>
      <c r="MSQ13" s="266"/>
      <c r="MSR13" s="266"/>
      <c r="MSS13" s="266"/>
      <c r="MST13" s="266"/>
      <c r="MSU13" s="266"/>
      <c r="MSV13" s="266"/>
      <c r="MSW13" s="266"/>
      <c r="MSX13" s="266"/>
      <c r="MSY13" s="266"/>
      <c r="MSZ13" s="266"/>
      <c r="MTA13" s="266"/>
      <c r="MTB13" s="266"/>
      <c r="MTC13" s="266"/>
      <c r="MTD13" s="266"/>
      <c r="MTE13" s="266"/>
      <c r="MTF13" s="266"/>
      <c r="MTG13" s="266"/>
      <c r="MTH13" s="266"/>
      <c r="MTI13" s="266"/>
      <c r="MTJ13" s="266"/>
      <c r="MTK13" s="266"/>
      <c r="MTL13" s="266"/>
      <c r="MTM13" s="266"/>
      <c r="MTN13" s="266"/>
      <c r="MTO13" s="266"/>
      <c r="MTP13" s="266"/>
      <c r="MTQ13" s="266"/>
      <c r="MTR13" s="266"/>
      <c r="MTS13" s="266"/>
      <c r="MTT13" s="266"/>
      <c r="MTU13" s="266"/>
      <c r="MTV13" s="266"/>
      <c r="MTW13" s="266"/>
      <c r="MTX13" s="266"/>
      <c r="MTY13" s="266"/>
      <c r="MTZ13" s="266"/>
      <c r="MUA13" s="266"/>
      <c r="MUB13" s="266"/>
      <c r="MUC13" s="266"/>
      <c r="MUD13" s="266"/>
      <c r="MUE13" s="266"/>
      <c r="MUF13" s="266"/>
      <c r="MUG13" s="266"/>
      <c r="MUH13" s="266"/>
      <c r="MUI13" s="266"/>
      <c r="MUJ13" s="266"/>
      <c r="MUK13" s="266"/>
      <c r="MUL13" s="266"/>
      <c r="MUM13" s="266"/>
      <c r="MUN13" s="266"/>
      <c r="MUO13" s="266"/>
      <c r="MUP13" s="266"/>
      <c r="MUQ13" s="266"/>
      <c r="MUR13" s="266"/>
      <c r="MUS13" s="266"/>
      <c r="MUT13" s="266"/>
      <c r="MUU13" s="266"/>
      <c r="MUV13" s="266"/>
      <c r="MUW13" s="266"/>
      <c r="MUX13" s="266"/>
      <c r="MUY13" s="266"/>
      <c r="MUZ13" s="266"/>
      <c r="MVA13" s="266"/>
      <c r="MVB13" s="266"/>
      <c r="MVC13" s="266"/>
      <c r="MVD13" s="266"/>
      <c r="MVE13" s="266"/>
      <c r="MVF13" s="266"/>
      <c r="MVG13" s="266"/>
      <c r="MVH13" s="266"/>
      <c r="MVI13" s="266"/>
      <c r="MVJ13" s="266"/>
      <c r="MVK13" s="266"/>
      <c r="MVL13" s="266"/>
      <c r="MVM13" s="266"/>
      <c r="MVN13" s="266"/>
      <c r="MVO13" s="266"/>
      <c r="MVP13" s="266"/>
      <c r="MVQ13" s="266"/>
      <c r="MVR13" s="266"/>
      <c r="MVS13" s="266"/>
      <c r="MVT13" s="266"/>
      <c r="MVU13" s="266"/>
      <c r="MVV13" s="266"/>
      <c r="MVW13" s="266"/>
      <c r="MVX13" s="266"/>
      <c r="MVY13" s="266"/>
      <c r="MVZ13" s="266"/>
      <c r="MWA13" s="266"/>
      <c r="MWB13" s="266"/>
      <c r="MWC13" s="266"/>
      <c r="MWD13" s="266"/>
      <c r="MWE13" s="266"/>
      <c r="MWF13" s="266"/>
      <c r="MWG13" s="266"/>
      <c r="MWH13" s="266"/>
      <c r="MWI13" s="266"/>
      <c r="MWJ13" s="266"/>
      <c r="MWK13" s="266"/>
      <c r="MWL13" s="266"/>
      <c r="MWM13" s="266"/>
      <c r="MWN13" s="266"/>
      <c r="MWO13" s="266"/>
      <c r="MWP13" s="266"/>
      <c r="MWQ13" s="266"/>
      <c r="MWR13" s="266"/>
      <c r="MWS13" s="266"/>
      <c r="MWT13" s="266"/>
      <c r="MWU13" s="266"/>
      <c r="MWV13" s="266"/>
      <c r="MWW13" s="266"/>
      <c r="MWX13" s="266"/>
      <c r="MWY13" s="266"/>
      <c r="MWZ13" s="266"/>
      <c r="MXA13" s="266"/>
      <c r="MXB13" s="266"/>
      <c r="MXC13" s="266"/>
      <c r="MXD13" s="266"/>
      <c r="MXE13" s="266"/>
      <c r="MXF13" s="266"/>
      <c r="MXG13" s="266"/>
      <c r="MXH13" s="266"/>
      <c r="MXI13" s="266"/>
      <c r="MXJ13" s="266"/>
      <c r="MXK13" s="266"/>
      <c r="MXL13" s="266"/>
      <c r="MXM13" s="266"/>
      <c r="MXN13" s="266"/>
      <c r="MXO13" s="266"/>
      <c r="MXP13" s="266"/>
      <c r="MXQ13" s="266"/>
      <c r="MXR13" s="266"/>
      <c r="MXS13" s="266"/>
      <c r="MXT13" s="266"/>
      <c r="MXU13" s="266"/>
      <c r="MXV13" s="266"/>
      <c r="MXW13" s="266"/>
      <c r="MXX13" s="266"/>
      <c r="MXY13" s="266"/>
      <c r="MXZ13" s="266"/>
      <c r="MYA13" s="266"/>
      <c r="MYB13" s="266"/>
      <c r="MYC13" s="266"/>
      <c r="MYD13" s="266"/>
      <c r="MYE13" s="266"/>
      <c r="MYF13" s="266"/>
      <c r="MYG13" s="266"/>
      <c r="MYH13" s="266"/>
      <c r="MYI13" s="266"/>
      <c r="MYJ13" s="266"/>
      <c r="MYK13" s="266"/>
      <c r="MYL13" s="266"/>
      <c r="MYM13" s="266"/>
      <c r="MYN13" s="266"/>
      <c r="MYO13" s="266"/>
      <c r="MYP13" s="266"/>
      <c r="MYQ13" s="266"/>
      <c r="MYR13" s="266"/>
      <c r="MYS13" s="266"/>
      <c r="MYT13" s="266"/>
      <c r="MYU13" s="266"/>
      <c r="MYV13" s="266"/>
      <c r="MYW13" s="266"/>
      <c r="MYX13" s="266"/>
      <c r="MYY13" s="266"/>
      <c r="MYZ13" s="266"/>
      <c r="MZA13" s="266"/>
      <c r="MZB13" s="266"/>
      <c r="MZC13" s="266"/>
      <c r="MZD13" s="266"/>
      <c r="MZE13" s="266"/>
      <c r="MZF13" s="266"/>
      <c r="MZG13" s="266"/>
      <c r="MZH13" s="266"/>
      <c r="MZI13" s="266"/>
      <c r="MZJ13" s="266"/>
      <c r="MZK13" s="266"/>
      <c r="MZL13" s="266"/>
      <c r="MZM13" s="266"/>
      <c r="MZN13" s="266"/>
      <c r="MZO13" s="266"/>
      <c r="MZP13" s="266"/>
      <c r="MZQ13" s="266"/>
      <c r="MZR13" s="266"/>
      <c r="MZS13" s="266"/>
      <c r="MZT13" s="266"/>
      <c r="MZU13" s="266"/>
      <c r="MZV13" s="266"/>
      <c r="MZW13" s="266"/>
      <c r="MZX13" s="266"/>
      <c r="MZY13" s="266"/>
      <c r="MZZ13" s="266"/>
      <c r="NAA13" s="266"/>
      <c r="NAB13" s="266"/>
      <c r="NAC13" s="266"/>
      <c r="NAD13" s="266"/>
      <c r="NAE13" s="266"/>
      <c r="NAF13" s="266"/>
      <c r="NAG13" s="266"/>
      <c r="NAH13" s="266"/>
      <c r="NAI13" s="266"/>
      <c r="NAJ13" s="266"/>
      <c r="NAK13" s="266"/>
      <c r="NAL13" s="266"/>
      <c r="NAM13" s="266"/>
      <c r="NAN13" s="266"/>
      <c r="NAO13" s="266"/>
      <c r="NAP13" s="266"/>
      <c r="NAQ13" s="266"/>
      <c r="NAR13" s="266"/>
      <c r="NAS13" s="266"/>
      <c r="NAT13" s="266"/>
      <c r="NAU13" s="266"/>
      <c r="NAV13" s="266"/>
      <c r="NAW13" s="266"/>
      <c r="NAX13" s="266"/>
      <c r="NAY13" s="266"/>
      <c r="NAZ13" s="266"/>
      <c r="NBA13" s="266"/>
      <c r="NBB13" s="266"/>
      <c r="NBC13" s="266"/>
      <c r="NBD13" s="266"/>
      <c r="NBE13" s="266"/>
      <c r="NBF13" s="266"/>
      <c r="NBG13" s="266"/>
      <c r="NBH13" s="266"/>
      <c r="NBI13" s="266"/>
      <c r="NBJ13" s="266"/>
      <c r="NBK13" s="266"/>
      <c r="NBL13" s="266"/>
      <c r="NBM13" s="266"/>
      <c r="NBN13" s="266"/>
      <c r="NBO13" s="266"/>
      <c r="NBP13" s="266"/>
      <c r="NBQ13" s="266"/>
      <c r="NBR13" s="266"/>
      <c r="NBS13" s="266"/>
      <c r="NBT13" s="266"/>
      <c r="NBU13" s="266"/>
      <c r="NBV13" s="266"/>
      <c r="NBW13" s="266"/>
      <c r="NBX13" s="266"/>
      <c r="NBY13" s="266"/>
      <c r="NBZ13" s="266"/>
      <c r="NCA13" s="266"/>
      <c r="NCB13" s="266"/>
      <c r="NCC13" s="266"/>
      <c r="NCD13" s="266"/>
      <c r="NCE13" s="266"/>
      <c r="NCF13" s="266"/>
      <c r="NCG13" s="266"/>
      <c r="NCH13" s="266"/>
      <c r="NCI13" s="266"/>
      <c r="NCJ13" s="266"/>
      <c r="NCK13" s="266"/>
      <c r="NCL13" s="266"/>
      <c r="NCM13" s="266"/>
      <c r="NCN13" s="266"/>
      <c r="NCO13" s="266"/>
      <c r="NCP13" s="266"/>
      <c r="NCQ13" s="266"/>
      <c r="NCR13" s="266"/>
      <c r="NCS13" s="266"/>
      <c r="NCT13" s="266"/>
      <c r="NCU13" s="266"/>
      <c r="NCV13" s="266"/>
      <c r="NCW13" s="266"/>
      <c r="NCX13" s="266"/>
      <c r="NCY13" s="266"/>
      <c r="NCZ13" s="266"/>
      <c r="NDA13" s="266"/>
      <c r="NDB13" s="266"/>
      <c r="NDC13" s="266"/>
      <c r="NDD13" s="266"/>
      <c r="NDE13" s="266"/>
      <c r="NDF13" s="266"/>
      <c r="NDG13" s="266"/>
      <c r="NDH13" s="266"/>
      <c r="NDI13" s="266"/>
      <c r="NDJ13" s="266"/>
      <c r="NDK13" s="266"/>
      <c r="NDL13" s="266"/>
      <c r="NDM13" s="266"/>
      <c r="NDN13" s="266"/>
      <c r="NDO13" s="266"/>
      <c r="NDP13" s="266"/>
      <c r="NDQ13" s="266"/>
      <c r="NDR13" s="266"/>
      <c r="NDS13" s="266"/>
      <c r="NDT13" s="266"/>
      <c r="NDU13" s="266"/>
      <c r="NDV13" s="266"/>
      <c r="NDW13" s="266"/>
      <c r="NDX13" s="266"/>
      <c r="NDY13" s="266"/>
      <c r="NDZ13" s="266"/>
      <c r="NEA13" s="266"/>
      <c r="NEB13" s="266"/>
      <c r="NEC13" s="266"/>
      <c r="NED13" s="266"/>
      <c r="NEE13" s="266"/>
      <c r="NEF13" s="266"/>
      <c r="NEG13" s="266"/>
      <c r="NEH13" s="266"/>
      <c r="NEI13" s="266"/>
      <c r="NEJ13" s="266"/>
      <c r="NEK13" s="266"/>
      <c r="NEL13" s="266"/>
      <c r="NEM13" s="266"/>
      <c r="NEN13" s="266"/>
      <c r="NEO13" s="266"/>
      <c r="NEP13" s="266"/>
      <c r="NEQ13" s="266"/>
      <c r="NER13" s="266"/>
      <c r="NES13" s="266"/>
      <c r="NET13" s="266"/>
      <c r="NEU13" s="266"/>
      <c r="NEV13" s="266"/>
      <c r="NEW13" s="266"/>
      <c r="NEX13" s="266"/>
      <c r="NEY13" s="266"/>
      <c r="NEZ13" s="266"/>
      <c r="NFA13" s="266"/>
      <c r="NFB13" s="266"/>
      <c r="NFC13" s="266"/>
      <c r="NFD13" s="266"/>
      <c r="NFE13" s="266"/>
      <c r="NFF13" s="266"/>
      <c r="NFG13" s="266"/>
      <c r="NFH13" s="266"/>
      <c r="NFI13" s="266"/>
      <c r="NFJ13" s="266"/>
      <c r="NFK13" s="266"/>
      <c r="NFL13" s="266"/>
      <c r="NFM13" s="266"/>
      <c r="NFN13" s="266"/>
      <c r="NFO13" s="266"/>
      <c r="NFP13" s="266"/>
      <c r="NFQ13" s="266"/>
      <c r="NFR13" s="266"/>
      <c r="NFS13" s="266"/>
      <c r="NFT13" s="266"/>
      <c r="NFU13" s="266"/>
      <c r="NFV13" s="266"/>
      <c r="NFW13" s="266"/>
      <c r="NFX13" s="266"/>
      <c r="NFY13" s="266"/>
      <c r="NFZ13" s="266"/>
      <c r="NGA13" s="266"/>
      <c r="NGB13" s="266"/>
      <c r="NGC13" s="266"/>
      <c r="NGD13" s="266"/>
      <c r="NGE13" s="266"/>
      <c r="NGF13" s="266"/>
      <c r="NGG13" s="266"/>
      <c r="NGH13" s="266"/>
      <c r="NGI13" s="266"/>
      <c r="NGJ13" s="266"/>
      <c r="NGK13" s="266"/>
      <c r="NGL13" s="266"/>
      <c r="NGM13" s="266"/>
      <c r="NGN13" s="266"/>
      <c r="NGO13" s="266"/>
      <c r="NGP13" s="266"/>
      <c r="NGQ13" s="266"/>
      <c r="NGR13" s="266"/>
      <c r="NGS13" s="266"/>
      <c r="NGT13" s="266"/>
      <c r="NGU13" s="266"/>
      <c r="NGV13" s="266"/>
      <c r="NGW13" s="266"/>
      <c r="NGX13" s="266"/>
      <c r="NGY13" s="266"/>
      <c r="NGZ13" s="266"/>
      <c r="NHA13" s="266"/>
      <c r="NHB13" s="266"/>
      <c r="NHC13" s="266"/>
      <c r="NHD13" s="266"/>
      <c r="NHE13" s="266"/>
      <c r="NHF13" s="266"/>
      <c r="NHG13" s="266"/>
      <c r="NHH13" s="266"/>
      <c r="NHI13" s="266"/>
      <c r="NHJ13" s="266"/>
      <c r="NHK13" s="266"/>
      <c r="NHL13" s="266"/>
      <c r="NHM13" s="266"/>
      <c r="NHN13" s="266"/>
      <c r="NHO13" s="266"/>
      <c r="NHP13" s="266"/>
      <c r="NHQ13" s="266"/>
      <c r="NHR13" s="266"/>
      <c r="NHS13" s="266"/>
      <c r="NHT13" s="266"/>
      <c r="NHU13" s="266"/>
      <c r="NHV13" s="266"/>
      <c r="NHW13" s="266"/>
      <c r="NHX13" s="266"/>
      <c r="NHY13" s="266"/>
      <c r="NHZ13" s="266"/>
      <c r="NIA13" s="266"/>
      <c r="NIB13" s="266"/>
      <c r="NIC13" s="266"/>
      <c r="NID13" s="266"/>
      <c r="NIE13" s="266"/>
      <c r="NIF13" s="266"/>
      <c r="NIG13" s="266"/>
      <c r="NIH13" s="266"/>
      <c r="NII13" s="266"/>
      <c r="NIJ13" s="266"/>
      <c r="NIK13" s="266"/>
      <c r="NIL13" s="266"/>
      <c r="NIM13" s="266"/>
      <c r="NIN13" s="266"/>
      <c r="NIO13" s="266"/>
      <c r="NIP13" s="266"/>
      <c r="NIQ13" s="266"/>
      <c r="NIR13" s="266"/>
      <c r="NIS13" s="266"/>
      <c r="NIT13" s="266"/>
      <c r="NIU13" s="266"/>
      <c r="NIV13" s="266"/>
      <c r="NIW13" s="266"/>
      <c r="NIX13" s="266"/>
      <c r="NIY13" s="266"/>
      <c r="NIZ13" s="266"/>
      <c r="NJA13" s="266"/>
      <c r="NJB13" s="266"/>
      <c r="NJC13" s="266"/>
      <c r="NJD13" s="266"/>
      <c r="NJE13" s="266"/>
      <c r="NJF13" s="266"/>
      <c r="NJG13" s="266"/>
      <c r="NJH13" s="266"/>
      <c r="NJI13" s="266"/>
      <c r="NJJ13" s="266"/>
      <c r="NJK13" s="266"/>
      <c r="NJL13" s="266"/>
      <c r="NJM13" s="266"/>
      <c r="NJN13" s="266"/>
      <c r="NJO13" s="266"/>
      <c r="NJP13" s="266"/>
      <c r="NJQ13" s="266"/>
      <c r="NJR13" s="266"/>
      <c r="NJS13" s="266"/>
      <c r="NJT13" s="266"/>
      <c r="NJU13" s="266"/>
      <c r="NJV13" s="266"/>
      <c r="NJW13" s="266"/>
      <c r="NJX13" s="266"/>
      <c r="NJY13" s="266"/>
      <c r="NJZ13" s="266"/>
      <c r="NKA13" s="266"/>
      <c r="NKB13" s="266"/>
      <c r="NKC13" s="266"/>
      <c r="NKD13" s="266"/>
      <c r="NKE13" s="266"/>
      <c r="NKF13" s="266"/>
      <c r="NKG13" s="266"/>
      <c r="NKH13" s="266"/>
      <c r="NKI13" s="266"/>
      <c r="NKJ13" s="266"/>
      <c r="NKK13" s="266"/>
      <c r="NKL13" s="266"/>
      <c r="NKM13" s="266"/>
      <c r="NKN13" s="266"/>
      <c r="NKO13" s="266"/>
      <c r="NKP13" s="266"/>
      <c r="NKQ13" s="266"/>
      <c r="NKR13" s="266"/>
      <c r="NKS13" s="266"/>
      <c r="NKT13" s="266"/>
      <c r="NKU13" s="266"/>
      <c r="NKV13" s="266"/>
      <c r="NKW13" s="266"/>
      <c r="NKX13" s="266"/>
      <c r="NKY13" s="266"/>
      <c r="NKZ13" s="266"/>
      <c r="NLA13" s="266"/>
      <c r="NLB13" s="266"/>
      <c r="NLC13" s="266"/>
      <c r="NLD13" s="266"/>
      <c r="NLE13" s="266"/>
      <c r="NLF13" s="266"/>
      <c r="NLG13" s="266"/>
      <c r="NLH13" s="266"/>
      <c r="NLI13" s="266"/>
      <c r="NLJ13" s="266"/>
      <c r="NLK13" s="266"/>
      <c r="NLL13" s="266"/>
      <c r="NLM13" s="266"/>
      <c r="NLN13" s="266"/>
      <c r="NLO13" s="266"/>
      <c r="NLP13" s="266"/>
      <c r="NLQ13" s="266"/>
      <c r="NLR13" s="266"/>
      <c r="NLS13" s="266"/>
      <c r="NLT13" s="266"/>
      <c r="NLU13" s="266"/>
      <c r="NLV13" s="266"/>
      <c r="NLW13" s="266"/>
      <c r="NLX13" s="266"/>
      <c r="NLY13" s="266"/>
      <c r="NLZ13" s="266"/>
      <c r="NMA13" s="266"/>
      <c r="NMB13" s="266"/>
      <c r="NMC13" s="266"/>
      <c r="NMD13" s="266"/>
      <c r="NME13" s="266"/>
      <c r="NMF13" s="266"/>
      <c r="NMG13" s="266"/>
      <c r="NMH13" s="266"/>
      <c r="NMI13" s="266"/>
      <c r="NMJ13" s="266"/>
      <c r="NMK13" s="266"/>
      <c r="NML13" s="266"/>
      <c r="NMM13" s="266"/>
      <c r="NMN13" s="266"/>
      <c r="NMO13" s="266"/>
      <c r="NMP13" s="266"/>
      <c r="NMQ13" s="266"/>
      <c r="NMR13" s="266"/>
      <c r="NMS13" s="266"/>
      <c r="NMT13" s="266"/>
      <c r="NMU13" s="266"/>
      <c r="NMV13" s="266"/>
      <c r="NMW13" s="266"/>
      <c r="NMX13" s="266"/>
      <c r="NMY13" s="266"/>
      <c r="NMZ13" s="266"/>
      <c r="NNA13" s="266"/>
      <c r="NNB13" s="266"/>
      <c r="NNC13" s="266"/>
      <c r="NND13" s="266"/>
      <c r="NNE13" s="266"/>
      <c r="NNF13" s="266"/>
      <c r="NNG13" s="266"/>
      <c r="NNH13" s="266"/>
      <c r="NNI13" s="266"/>
      <c r="NNJ13" s="266"/>
      <c r="NNK13" s="266"/>
      <c r="NNL13" s="266"/>
      <c r="NNM13" s="266"/>
      <c r="NNN13" s="266"/>
      <c r="NNO13" s="266"/>
      <c r="NNP13" s="266"/>
      <c r="NNQ13" s="266"/>
      <c r="NNR13" s="266"/>
      <c r="NNS13" s="266"/>
      <c r="NNT13" s="266"/>
      <c r="NNU13" s="266"/>
      <c r="NNV13" s="266"/>
      <c r="NNW13" s="266"/>
      <c r="NNX13" s="266"/>
      <c r="NNY13" s="266"/>
      <c r="NNZ13" s="266"/>
      <c r="NOA13" s="266"/>
      <c r="NOB13" s="266"/>
      <c r="NOC13" s="266"/>
      <c r="NOD13" s="266"/>
      <c r="NOE13" s="266"/>
      <c r="NOF13" s="266"/>
      <c r="NOG13" s="266"/>
      <c r="NOH13" s="266"/>
      <c r="NOI13" s="266"/>
      <c r="NOJ13" s="266"/>
      <c r="NOK13" s="266"/>
      <c r="NOL13" s="266"/>
      <c r="NOM13" s="266"/>
      <c r="NON13" s="266"/>
      <c r="NOO13" s="266"/>
      <c r="NOP13" s="266"/>
      <c r="NOQ13" s="266"/>
      <c r="NOR13" s="266"/>
      <c r="NOS13" s="266"/>
      <c r="NOT13" s="266"/>
      <c r="NOU13" s="266"/>
      <c r="NOV13" s="266"/>
      <c r="NOW13" s="266"/>
      <c r="NOX13" s="266"/>
      <c r="NOY13" s="266"/>
      <c r="NOZ13" s="266"/>
      <c r="NPA13" s="266"/>
      <c r="NPB13" s="266"/>
      <c r="NPC13" s="266"/>
      <c r="NPD13" s="266"/>
      <c r="NPE13" s="266"/>
      <c r="NPF13" s="266"/>
      <c r="NPG13" s="266"/>
      <c r="NPH13" s="266"/>
      <c r="NPI13" s="266"/>
      <c r="NPJ13" s="266"/>
      <c r="NPK13" s="266"/>
      <c r="NPL13" s="266"/>
      <c r="NPM13" s="266"/>
      <c r="NPN13" s="266"/>
      <c r="NPO13" s="266"/>
      <c r="NPP13" s="266"/>
      <c r="NPQ13" s="266"/>
      <c r="NPR13" s="266"/>
      <c r="NPS13" s="266"/>
      <c r="NPT13" s="266"/>
      <c r="NPU13" s="266"/>
      <c r="NPV13" s="266"/>
      <c r="NPW13" s="266"/>
      <c r="NPX13" s="266"/>
      <c r="NPY13" s="266"/>
      <c r="NPZ13" s="266"/>
      <c r="NQA13" s="266"/>
      <c r="NQB13" s="266"/>
      <c r="NQC13" s="266"/>
      <c r="NQD13" s="266"/>
      <c r="NQE13" s="266"/>
      <c r="NQF13" s="266"/>
      <c r="NQG13" s="266"/>
      <c r="NQH13" s="266"/>
      <c r="NQI13" s="266"/>
      <c r="NQJ13" s="266"/>
      <c r="NQK13" s="266"/>
      <c r="NQL13" s="266"/>
      <c r="NQM13" s="266"/>
      <c r="NQN13" s="266"/>
      <c r="NQO13" s="266"/>
      <c r="NQP13" s="266"/>
      <c r="NQQ13" s="266"/>
      <c r="NQR13" s="266"/>
      <c r="NQS13" s="266"/>
      <c r="NQT13" s="266"/>
      <c r="NQU13" s="266"/>
      <c r="NQV13" s="266"/>
      <c r="NQW13" s="266"/>
      <c r="NQX13" s="266"/>
      <c r="NQY13" s="266"/>
      <c r="NQZ13" s="266"/>
      <c r="NRA13" s="266"/>
      <c r="NRB13" s="266"/>
      <c r="NRC13" s="266"/>
      <c r="NRD13" s="266"/>
      <c r="NRE13" s="266"/>
      <c r="NRF13" s="266"/>
      <c r="NRG13" s="266"/>
      <c r="NRH13" s="266"/>
      <c r="NRI13" s="266"/>
      <c r="NRJ13" s="266"/>
      <c r="NRK13" s="266"/>
      <c r="NRL13" s="266"/>
      <c r="NRM13" s="266"/>
      <c r="NRN13" s="266"/>
      <c r="NRO13" s="266"/>
      <c r="NRP13" s="266"/>
      <c r="NRQ13" s="266"/>
      <c r="NRR13" s="266"/>
      <c r="NRS13" s="266"/>
      <c r="NRT13" s="266"/>
      <c r="NRU13" s="266"/>
      <c r="NRV13" s="266"/>
      <c r="NRW13" s="266"/>
      <c r="NRX13" s="266"/>
      <c r="NRY13" s="266"/>
      <c r="NRZ13" s="266"/>
      <c r="NSA13" s="266"/>
      <c r="NSB13" s="266"/>
      <c r="NSC13" s="266"/>
      <c r="NSD13" s="266"/>
      <c r="NSE13" s="266"/>
      <c r="NSF13" s="266"/>
      <c r="NSG13" s="266"/>
      <c r="NSH13" s="266"/>
      <c r="NSI13" s="266"/>
      <c r="NSJ13" s="266"/>
      <c r="NSK13" s="266"/>
      <c r="NSL13" s="266"/>
      <c r="NSM13" s="266"/>
      <c r="NSN13" s="266"/>
      <c r="NSO13" s="266"/>
      <c r="NSP13" s="266"/>
      <c r="NSQ13" s="266"/>
      <c r="NSR13" s="266"/>
      <c r="NSS13" s="266"/>
      <c r="NST13" s="266"/>
      <c r="NSU13" s="266"/>
      <c r="NSV13" s="266"/>
      <c r="NSW13" s="266"/>
      <c r="NSX13" s="266"/>
      <c r="NSY13" s="266"/>
      <c r="NSZ13" s="266"/>
      <c r="NTA13" s="266"/>
      <c r="NTB13" s="266"/>
      <c r="NTC13" s="266"/>
      <c r="NTD13" s="266"/>
      <c r="NTE13" s="266"/>
      <c r="NTF13" s="266"/>
      <c r="NTG13" s="266"/>
      <c r="NTH13" s="266"/>
      <c r="NTI13" s="266"/>
      <c r="NTJ13" s="266"/>
      <c r="NTK13" s="266"/>
      <c r="NTL13" s="266"/>
      <c r="NTM13" s="266"/>
      <c r="NTN13" s="266"/>
      <c r="NTO13" s="266"/>
      <c r="NTP13" s="266"/>
      <c r="NTQ13" s="266"/>
      <c r="NTR13" s="266"/>
      <c r="NTS13" s="266"/>
      <c r="NTT13" s="266"/>
      <c r="NTU13" s="266"/>
      <c r="NTV13" s="266"/>
      <c r="NTW13" s="266"/>
      <c r="NTX13" s="266"/>
      <c r="NTY13" s="266"/>
      <c r="NTZ13" s="266"/>
      <c r="NUA13" s="266"/>
      <c r="NUB13" s="266"/>
      <c r="NUC13" s="266"/>
      <c r="NUD13" s="266"/>
      <c r="NUE13" s="266"/>
      <c r="NUF13" s="266"/>
      <c r="NUG13" s="266"/>
      <c r="NUH13" s="266"/>
      <c r="NUI13" s="266"/>
      <c r="NUJ13" s="266"/>
      <c r="NUK13" s="266"/>
      <c r="NUL13" s="266"/>
      <c r="NUM13" s="266"/>
      <c r="NUN13" s="266"/>
      <c r="NUO13" s="266"/>
      <c r="NUP13" s="266"/>
      <c r="NUQ13" s="266"/>
      <c r="NUR13" s="266"/>
      <c r="NUS13" s="266"/>
      <c r="NUT13" s="266"/>
      <c r="NUU13" s="266"/>
      <c r="NUV13" s="266"/>
      <c r="NUW13" s="266"/>
      <c r="NUX13" s="266"/>
      <c r="NUY13" s="266"/>
      <c r="NUZ13" s="266"/>
      <c r="NVA13" s="266"/>
      <c r="NVB13" s="266"/>
      <c r="NVC13" s="266"/>
      <c r="NVD13" s="266"/>
      <c r="NVE13" s="266"/>
      <c r="NVF13" s="266"/>
      <c r="NVG13" s="266"/>
      <c r="NVH13" s="266"/>
      <c r="NVI13" s="266"/>
      <c r="NVJ13" s="266"/>
      <c r="NVK13" s="266"/>
      <c r="NVL13" s="266"/>
      <c r="NVM13" s="266"/>
      <c r="NVN13" s="266"/>
      <c r="NVO13" s="266"/>
      <c r="NVP13" s="266"/>
      <c r="NVQ13" s="266"/>
      <c r="NVR13" s="266"/>
      <c r="NVS13" s="266"/>
      <c r="NVT13" s="266"/>
      <c r="NVU13" s="266"/>
      <c r="NVV13" s="266"/>
      <c r="NVW13" s="266"/>
      <c r="NVX13" s="266"/>
      <c r="NVY13" s="266"/>
      <c r="NVZ13" s="266"/>
      <c r="NWA13" s="266"/>
      <c r="NWB13" s="266"/>
      <c r="NWC13" s="266"/>
      <c r="NWD13" s="266"/>
      <c r="NWE13" s="266"/>
      <c r="NWF13" s="266"/>
      <c r="NWG13" s="266"/>
      <c r="NWH13" s="266"/>
      <c r="NWI13" s="266"/>
      <c r="NWJ13" s="266"/>
      <c r="NWK13" s="266"/>
      <c r="NWL13" s="266"/>
      <c r="NWM13" s="266"/>
      <c r="NWN13" s="266"/>
      <c r="NWO13" s="266"/>
      <c r="NWP13" s="266"/>
      <c r="NWQ13" s="266"/>
      <c r="NWR13" s="266"/>
      <c r="NWS13" s="266"/>
      <c r="NWT13" s="266"/>
      <c r="NWU13" s="266"/>
      <c r="NWV13" s="266"/>
      <c r="NWW13" s="266"/>
      <c r="NWX13" s="266"/>
      <c r="NWY13" s="266"/>
      <c r="NWZ13" s="266"/>
      <c r="NXA13" s="266"/>
      <c r="NXB13" s="266"/>
      <c r="NXC13" s="266"/>
      <c r="NXD13" s="266"/>
      <c r="NXE13" s="266"/>
      <c r="NXF13" s="266"/>
      <c r="NXG13" s="266"/>
      <c r="NXH13" s="266"/>
      <c r="NXI13" s="266"/>
      <c r="NXJ13" s="266"/>
      <c r="NXK13" s="266"/>
      <c r="NXL13" s="266"/>
      <c r="NXM13" s="266"/>
      <c r="NXN13" s="266"/>
      <c r="NXO13" s="266"/>
      <c r="NXP13" s="266"/>
      <c r="NXQ13" s="266"/>
      <c r="NXR13" s="266"/>
      <c r="NXS13" s="266"/>
      <c r="NXT13" s="266"/>
      <c r="NXU13" s="266"/>
      <c r="NXV13" s="266"/>
      <c r="NXW13" s="266"/>
      <c r="NXX13" s="266"/>
      <c r="NXY13" s="266"/>
      <c r="NXZ13" s="266"/>
      <c r="NYA13" s="266"/>
      <c r="NYB13" s="266"/>
      <c r="NYC13" s="266"/>
      <c r="NYD13" s="266"/>
      <c r="NYE13" s="266"/>
      <c r="NYF13" s="266"/>
      <c r="NYG13" s="266"/>
      <c r="NYH13" s="266"/>
      <c r="NYI13" s="266"/>
      <c r="NYJ13" s="266"/>
      <c r="NYK13" s="266"/>
      <c r="NYL13" s="266"/>
      <c r="NYM13" s="266"/>
      <c r="NYN13" s="266"/>
      <c r="NYO13" s="266"/>
      <c r="NYP13" s="266"/>
      <c r="NYQ13" s="266"/>
      <c r="NYR13" s="266"/>
      <c r="NYS13" s="266"/>
      <c r="NYT13" s="266"/>
      <c r="NYU13" s="266"/>
      <c r="NYV13" s="266"/>
      <c r="NYW13" s="266"/>
      <c r="NYX13" s="266"/>
      <c r="NYY13" s="266"/>
      <c r="NYZ13" s="266"/>
      <c r="NZA13" s="266"/>
      <c r="NZB13" s="266"/>
      <c r="NZC13" s="266"/>
      <c r="NZD13" s="266"/>
      <c r="NZE13" s="266"/>
      <c r="NZF13" s="266"/>
      <c r="NZG13" s="266"/>
      <c r="NZH13" s="266"/>
      <c r="NZI13" s="266"/>
      <c r="NZJ13" s="266"/>
      <c r="NZK13" s="266"/>
      <c r="NZL13" s="266"/>
      <c r="NZM13" s="266"/>
      <c r="NZN13" s="266"/>
      <c r="NZO13" s="266"/>
      <c r="NZP13" s="266"/>
      <c r="NZQ13" s="266"/>
      <c r="NZR13" s="266"/>
      <c r="NZS13" s="266"/>
      <c r="NZT13" s="266"/>
      <c r="NZU13" s="266"/>
      <c r="NZV13" s="266"/>
      <c r="NZW13" s="266"/>
      <c r="NZX13" s="266"/>
      <c r="NZY13" s="266"/>
      <c r="NZZ13" s="266"/>
      <c r="OAA13" s="266"/>
      <c r="OAB13" s="266"/>
      <c r="OAC13" s="266"/>
      <c r="OAD13" s="266"/>
      <c r="OAE13" s="266"/>
      <c r="OAF13" s="266"/>
      <c r="OAG13" s="266"/>
      <c r="OAH13" s="266"/>
      <c r="OAI13" s="266"/>
      <c r="OAJ13" s="266"/>
      <c r="OAK13" s="266"/>
      <c r="OAL13" s="266"/>
      <c r="OAM13" s="266"/>
      <c r="OAN13" s="266"/>
      <c r="OAO13" s="266"/>
      <c r="OAP13" s="266"/>
      <c r="OAQ13" s="266"/>
      <c r="OAR13" s="266"/>
      <c r="OAS13" s="266"/>
      <c r="OAT13" s="266"/>
      <c r="OAU13" s="266"/>
      <c r="OAV13" s="266"/>
      <c r="OAW13" s="266"/>
      <c r="OAX13" s="266"/>
      <c r="OAY13" s="266"/>
      <c r="OAZ13" s="266"/>
      <c r="OBA13" s="266"/>
      <c r="OBB13" s="266"/>
      <c r="OBC13" s="266"/>
      <c r="OBD13" s="266"/>
      <c r="OBE13" s="266"/>
      <c r="OBF13" s="266"/>
      <c r="OBG13" s="266"/>
      <c r="OBH13" s="266"/>
      <c r="OBI13" s="266"/>
      <c r="OBJ13" s="266"/>
      <c r="OBK13" s="266"/>
      <c r="OBL13" s="266"/>
      <c r="OBM13" s="266"/>
      <c r="OBN13" s="266"/>
      <c r="OBO13" s="266"/>
      <c r="OBP13" s="266"/>
      <c r="OBQ13" s="266"/>
      <c r="OBR13" s="266"/>
      <c r="OBS13" s="266"/>
      <c r="OBT13" s="266"/>
      <c r="OBU13" s="266"/>
      <c r="OBV13" s="266"/>
      <c r="OBW13" s="266"/>
      <c r="OBX13" s="266"/>
      <c r="OBY13" s="266"/>
      <c r="OBZ13" s="266"/>
      <c r="OCA13" s="266"/>
      <c r="OCB13" s="266"/>
      <c r="OCC13" s="266"/>
      <c r="OCD13" s="266"/>
      <c r="OCE13" s="266"/>
      <c r="OCF13" s="266"/>
      <c r="OCG13" s="266"/>
      <c r="OCH13" s="266"/>
      <c r="OCI13" s="266"/>
      <c r="OCJ13" s="266"/>
      <c r="OCK13" s="266"/>
      <c r="OCL13" s="266"/>
      <c r="OCM13" s="266"/>
      <c r="OCN13" s="266"/>
      <c r="OCO13" s="266"/>
      <c r="OCP13" s="266"/>
      <c r="OCQ13" s="266"/>
      <c r="OCR13" s="266"/>
      <c r="OCS13" s="266"/>
      <c r="OCT13" s="266"/>
      <c r="OCU13" s="266"/>
      <c r="OCV13" s="266"/>
      <c r="OCW13" s="266"/>
      <c r="OCX13" s="266"/>
      <c r="OCY13" s="266"/>
      <c r="OCZ13" s="266"/>
      <c r="ODA13" s="266"/>
      <c r="ODB13" s="266"/>
      <c r="ODC13" s="266"/>
      <c r="ODD13" s="266"/>
      <c r="ODE13" s="266"/>
      <c r="ODF13" s="266"/>
      <c r="ODG13" s="266"/>
      <c r="ODH13" s="266"/>
      <c r="ODI13" s="266"/>
      <c r="ODJ13" s="266"/>
      <c r="ODK13" s="266"/>
      <c r="ODL13" s="266"/>
      <c r="ODM13" s="266"/>
      <c r="ODN13" s="266"/>
      <c r="ODO13" s="266"/>
      <c r="ODP13" s="266"/>
      <c r="ODQ13" s="266"/>
      <c r="ODR13" s="266"/>
      <c r="ODS13" s="266"/>
      <c r="ODT13" s="266"/>
      <c r="ODU13" s="266"/>
      <c r="ODV13" s="266"/>
      <c r="ODW13" s="266"/>
      <c r="ODX13" s="266"/>
      <c r="ODY13" s="266"/>
      <c r="ODZ13" s="266"/>
      <c r="OEA13" s="266"/>
      <c r="OEB13" s="266"/>
      <c r="OEC13" s="266"/>
      <c r="OED13" s="266"/>
      <c r="OEE13" s="266"/>
      <c r="OEF13" s="266"/>
      <c r="OEG13" s="266"/>
      <c r="OEH13" s="266"/>
      <c r="OEI13" s="266"/>
      <c r="OEJ13" s="266"/>
      <c r="OEK13" s="266"/>
      <c r="OEL13" s="266"/>
      <c r="OEM13" s="266"/>
      <c r="OEN13" s="266"/>
      <c r="OEO13" s="266"/>
      <c r="OEP13" s="266"/>
      <c r="OEQ13" s="266"/>
      <c r="OER13" s="266"/>
      <c r="OES13" s="266"/>
      <c r="OET13" s="266"/>
      <c r="OEU13" s="266"/>
      <c r="OEV13" s="266"/>
      <c r="OEW13" s="266"/>
      <c r="OEX13" s="266"/>
      <c r="OEY13" s="266"/>
      <c r="OEZ13" s="266"/>
      <c r="OFA13" s="266"/>
      <c r="OFB13" s="266"/>
      <c r="OFC13" s="266"/>
      <c r="OFD13" s="266"/>
      <c r="OFE13" s="266"/>
      <c r="OFF13" s="266"/>
      <c r="OFG13" s="266"/>
      <c r="OFH13" s="266"/>
      <c r="OFI13" s="266"/>
      <c r="OFJ13" s="266"/>
      <c r="OFK13" s="266"/>
      <c r="OFL13" s="266"/>
      <c r="OFM13" s="266"/>
      <c r="OFN13" s="266"/>
      <c r="OFO13" s="266"/>
      <c r="OFP13" s="266"/>
      <c r="OFQ13" s="266"/>
      <c r="OFR13" s="266"/>
      <c r="OFS13" s="266"/>
      <c r="OFT13" s="266"/>
      <c r="OFU13" s="266"/>
      <c r="OFV13" s="266"/>
      <c r="OFW13" s="266"/>
      <c r="OFX13" s="266"/>
      <c r="OFY13" s="266"/>
      <c r="OFZ13" s="266"/>
      <c r="OGA13" s="266"/>
      <c r="OGB13" s="266"/>
      <c r="OGC13" s="266"/>
      <c r="OGD13" s="266"/>
      <c r="OGE13" s="266"/>
      <c r="OGF13" s="266"/>
      <c r="OGG13" s="266"/>
      <c r="OGH13" s="266"/>
      <c r="OGI13" s="266"/>
      <c r="OGJ13" s="266"/>
      <c r="OGK13" s="266"/>
      <c r="OGL13" s="266"/>
      <c r="OGM13" s="266"/>
      <c r="OGN13" s="266"/>
      <c r="OGO13" s="266"/>
      <c r="OGP13" s="266"/>
      <c r="OGQ13" s="266"/>
      <c r="OGR13" s="266"/>
      <c r="OGS13" s="266"/>
      <c r="OGT13" s="266"/>
      <c r="OGU13" s="266"/>
      <c r="OGV13" s="266"/>
      <c r="OGW13" s="266"/>
      <c r="OGX13" s="266"/>
      <c r="OGY13" s="266"/>
      <c r="OGZ13" s="266"/>
      <c r="OHA13" s="266"/>
      <c r="OHB13" s="266"/>
      <c r="OHC13" s="266"/>
      <c r="OHD13" s="266"/>
      <c r="OHE13" s="266"/>
      <c r="OHF13" s="266"/>
      <c r="OHG13" s="266"/>
      <c r="OHH13" s="266"/>
      <c r="OHI13" s="266"/>
      <c r="OHJ13" s="266"/>
      <c r="OHK13" s="266"/>
      <c r="OHL13" s="266"/>
      <c r="OHM13" s="266"/>
      <c r="OHN13" s="266"/>
      <c r="OHO13" s="266"/>
      <c r="OHP13" s="266"/>
      <c r="OHQ13" s="266"/>
      <c r="OHR13" s="266"/>
      <c r="OHS13" s="266"/>
      <c r="OHT13" s="266"/>
      <c r="OHU13" s="266"/>
      <c r="OHV13" s="266"/>
      <c r="OHW13" s="266"/>
      <c r="OHX13" s="266"/>
      <c r="OHY13" s="266"/>
      <c r="OHZ13" s="266"/>
      <c r="OIA13" s="266"/>
      <c r="OIB13" s="266"/>
      <c r="OIC13" s="266"/>
      <c r="OID13" s="266"/>
      <c r="OIE13" s="266"/>
      <c r="OIF13" s="266"/>
      <c r="OIG13" s="266"/>
      <c r="OIH13" s="266"/>
      <c r="OII13" s="266"/>
      <c r="OIJ13" s="266"/>
      <c r="OIK13" s="266"/>
      <c r="OIL13" s="266"/>
      <c r="OIM13" s="266"/>
      <c r="OIN13" s="266"/>
      <c r="OIO13" s="266"/>
      <c r="OIP13" s="266"/>
      <c r="OIQ13" s="266"/>
      <c r="OIR13" s="266"/>
      <c r="OIS13" s="266"/>
      <c r="OIT13" s="266"/>
      <c r="OIU13" s="266"/>
      <c r="OIV13" s="266"/>
      <c r="OIW13" s="266"/>
      <c r="OIX13" s="266"/>
      <c r="OIY13" s="266"/>
      <c r="OIZ13" s="266"/>
      <c r="OJA13" s="266"/>
      <c r="OJB13" s="266"/>
      <c r="OJC13" s="266"/>
      <c r="OJD13" s="266"/>
      <c r="OJE13" s="266"/>
      <c r="OJF13" s="266"/>
      <c r="OJG13" s="266"/>
      <c r="OJH13" s="266"/>
      <c r="OJI13" s="266"/>
      <c r="OJJ13" s="266"/>
      <c r="OJK13" s="266"/>
      <c r="OJL13" s="266"/>
      <c r="OJM13" s="266"/>
      <c r="OJN13" s="266"/>
      <c r="OJO13" s="266"/>
      <c r="OJP13" s="266"/>
      <c r="OJQ13" s="266"/>
      <c r="OJR13" s="266"/>
      <c r="OJS13" s="266"/>
      <c r="OJT13" s="266"/>
      <c r="OJU13" s="266"/>
      <c r="OJV13" s="266"/>
      <c r="OJW13" s="266"/>
      <c r="OJX13" s="266"/>
      <c r="OJY13" s="266"/>
      <c r="OJZ13" s="266"/>
      <c r="OKA13" s="266"/>
      <c r="OKB13" s="266"/>
      <c r="OKC13" s="266"/>
      <c r="OKD13" s="266"/>
      <c r="OKE13" s="266"/>
      <c r="OKF13" s="266"/>
      <c r="OKG13" s="266"/>
      <c r="OKH13" s="266"/>
      <c r="OKI13" s="266"/>
      <c r="OKJ13" s="266"/>
      <c r="OKK13" s="266"/>
      <c r="OKL13" s="266"/>
      <c r="OKM13" s="266"/>
      <c r="OKN13" s="266"/>
      <c r="OKO13" s="266"/>
      <c r="OKP13" s="266"/>
      <c r="OKQ13" s="266"/>
      <c r="OKR13" s="266"/>
      <c r="OKS13" s="266"/>
      <c r="OKT13" s="266"/>
      <c r="OKU13" s="266"/>
      <c r="OKV13" s="266"/>
      <c r="OKW13" s="266"/>
      <c r="OKX13" s="266"/>
      <c r="OKY13" s="266"/>
      <c r="OKZ13" s="266"/>
      <c r="OLA13" s="266"/>
      <c r="OLB13" s="266"/>
      <c r="OLC13" s="266"/>
      <c r="OLD13" s="266"/>
      <c r="OLE13" s="266"/>
      <c r="OLF13" s="266"/>
      <c r="OLG13" s="266"/>
      <c r="OLH13" s="266"/>
      <c r="OLI13" s="266"/>
      <c r="OLJ13" s="266"/>
      <c r="OLK13" s="266"/>
      <c r="OLL13" s="266"/>
      <c r="OLM13" s="266"/>
      <c r="OLN13" s="266"/>
      <c r="OLO13" s="266"/>
      <c r="OLP13" s="266"/>
      <c r="OLQ13" s="266"/>
      <c r="OLR13" s="266"/>
      <c r="OLS13" s="266"/>
      <c r="OLT13" s="266"/>
      <c r="OLU13" s="266"/>
      <c r="OLV13" s="266"/>
      <c r="OLW13" s="266"/>
      <c r="OLX13" s="266"/>
      <c r="OLY13" s="266"/>
      <c r="OLZ13" s="266"/>
      <c r="OMA13" s="266"/>
      <c r="OMB13" s="266"/>
      <c r="OMC13" s="266"/>
      <c r="OMD13" s="266"/>
      <c r="OME13" s="266"/>
      <c r="OMF13" s="266"/>
      <c r="OMG13" s="266"/>
      <c r="OMH13" s="266"/>
      <c r="OMI13" s="266"/>
      <c r="OMJ13" s="266"/>
      <c r="OMK13" s="266"/>
      <c r="OML13" s="266"/>
      <c r="OMM13" s="266"/>
      <c r="OMN13" s="266"/>
      <c r="OMO13" s="266"/>
      <c r="OMP13" s="266"/>
      <c r="OMQ13" s="266"/>
      <c r="OMR13" s="266"/>
      <c r="OMS13" s="266"/>
      <c r="OMT13" s="266"/>
      <c r="OMU13" s="266"/>
      <c r="OMV13" s="266"/>
      <c r="OMW13" s="266"/>
      <c r="OMX13" s="266"/>
      <c r="OMY13" s="266"/>
      <c r="OMZ13" s="266"/>
      <c r="ONA13" s="266"/>
      <c r="ONB13" s="266"/>
      <c r="ONC13" s="266"/>
      <c r="OND13" s="266"/>
      <c r="ONE13" s="266"/>
      <c r="ONF13" s="266"/>
      <c r="ONG13" s="266"/>
      <c r="ONH13" s="266"/>
      <c r="ONI13" s="266"/>
      <c r="ONJ13" s="266"/>
      <c r="ONK13" s="266"/>
      <c r="ONL13" s="266"/>
      <c r="ONM13" s="266"/>
      <c r="ONN13" s="266"/>
      <c r="ONO13" s="266"/>
      <c r="ONP13" s="266"/>
      <c r="ONQ13" s="266"/>
      <c r="ONR13" s="266"/>
      <c r="ONS13" s="266"/>
      <c r="ONT13" s="266"/>
      <c r="ONU13" s="266"/>
      <c r="ONV13" s="266"/>
      <c r="ONW13" s="266"/>
      <c r="ONX13" s="266"/>
      <c r="ONY13" s="266"/>
      <c r="ONZ13" s="266"/>
      <c r="OOA13" s="266"/>
      <c r="OOB13" s="266"/>
      <c r="OOC13" s="266"/>
      <c r="OOD13" s="266"/>
      <c r="OOE13" s="266"/>
      <c r="OOF13" s="266"/>
      <c r="OOG13" s="266"/>
      <c r="OOH13" s="266"/>
      <c r="OOI13" s="266"/>
      <c r="OOJ13" s="266"/>
      <c r="OOK13" s="266"/>
      <c r="OOL13" s="266"/>
      <c r="OOM13" s="266"/>
      <c r="OON13" s="266"/>
      <c r="OOO13" s="266"/>
      <c r="OOP13" s="266"/>
      <c r="OOQ13" s="266"/>
      <c r="OOR13" s="266"/>
      <c r="OOS13" s="266"/>
      <c r="OOT13" s="266"/>
      <c r="OOU13" s="266"/>
      <c r="OOV13" s="266"/>
      <c r="OOW13" s="266"/>
      <c r="OOX13" s="266"/>
      <c r="OOY13" s="266"/>
      <c r="OOZ13" s="266"/>
      <c r="OPA13" s="266"/>
      <c r="OPB13" s="266"/>
      <c r="OPC13" s="266"/>
      <c r="OPD13" s="266"/>
      <c r="OPE13" s="266"/>
      <c r="OPF13" s="266"/>
      <c r="OPG13" s="266"/>
      <c r="OPH13" s="266"/>
      <c r="OPI13" s="266"/>
      <c r="OPJ13" s="266"/>
      <c r="OPK13" s="266"/>
      <c r="OPL13" s="266"/>
      <c r="OPM13" s="266"/>
      <c r="OPN13" s="266"/>
      <c r="OPO13" s="266"/>
      <c r="OPP13" s="266"/>
      <c r="OPQ13" s="266"/>
      <c r="OPR13" s="266"/>
      <c r="OPS13" s="266"/>
      <c r="OPT13" s="266"/>
      <c r="OPU13" s="266"/>
      <c r="OPV13" s="266"/>
      <c r="OPW13" s="266"/>
      <c r="OPX13" s="266"/>
      <c r="OPY13" s="266"/>
      <c r="OPZ13" s="266"/>
      <c r="OQA13" s="266"/>
      <c r="OQB13" s="266"/>
      <c r="OQC13" s="266"/>
      <c r="OQD13" s="266"/>
      <c r="OQE13" s="266"/>
      <c r="OQF13" s="266"/>
      <c r="OQG13" s="266"/>
      <c r="OQH13" s="266"/>
      <c r="OQI13" s="266"/>
      <c r="OQJ13" s="266"/>
      <c r="OQK13" s="266"/>
      <c r="OQL13" s="266"/>
      <c r="OQM13" s="266"/>
      <c r="OQN13" s="266"/>
      <c r="OQO13" s="266"/>
      <c r="OQP13" s="266"/>
      <c r="OQQ13" s="266"/>
      <c r="OQR13" s="266"/>
      <c r="OQS13" s="266"/>
      <c r="OQT13" s="266"/>
      <c r="OQU13" s="266"/>
      <c r="OQV13" s="266"/>
      <c r="OQW13" s="266"/>
      <c r="OQX13" s="266"/>
      <c r="OQY13" s="266"/>
      <c r="OQZ13" s="266"/>
      <c r="ORA13" s="266"/>
      <c r="ORB13" s="266"/>
      <c r="ORC13" s="266"/>
      <c r="ORD13" s="266"/>
      <c r="ORE13" s="266"/>
      <c r="ORF13" s="266"/>
      <c r="ORG13" s="266"/>
      <c r="ORH13" s="266"/>
      <c r="ORI13" s="266"/>
      <c r="ORJ13" s="266"/>
      <c r="ORK13" s="266"/>
      <c r="ORL13" s="266"/>
      <c r="ORM13" s="266"/>
      <c r="ORN13" s="266"/>
      <c r="ORO13" s="266"/>
      <c r="ORP13" s="266"/>
      <c r="ORQ13" s="266"/>
      <c r="ORR13" s="266"/>
      <c r="ORS13" s="266"/>
      <c r="ORT13" s="266"/>
      <c r="ORU13" s="266"/>
      <c r="ORV13" s="266"/>
      <c r="ORW13" s="266"/>
      <c r="ORX13" s="266"/>
      <c r="ORY13" s="266"/>
      <c r="ORZ13" s="266"/>
      <c r="OSA13" s="266"/>
      <c r="OSB13" s="266"/>
      <c r="OSC13" s="266"/>
      <c r="OSD13" s="266"/>
      <c r="OSE13" s="266"/>
      <c r="OSF13" s="266"/>
      <c r="OSG13" s="266"/>
      <c r="OSH13" s="266"/>
      <c r="OSI13" s="266"/>
      <c r="OSJ13" s="266"/>
      <c r="OSK13" s="266"/>
      <c r="OSL13" s="266"/>
      <c r="OSM13" s="266"/>
      <c r="OSN13" s="266"/>
      <c r="OSO13" s="266"/>
      <c r="OSP13" s="266"/>
      <c r="OSQ13" s="266"/>
      <c r="OSR13" s="266"/>
      <c r="OSS13" s="266"/>
      <c r="OST13" s="266"/>
      <c r="OSU13" s="266"/>
      <c r="OSV13" s="266"/>
      <c r="OSW13" s="266"/>
      <c r="OSX13" s="266"/>
      <c r="OSY13" s="266"/>
      <c r="OSZ13" s="266"/>
      <c r="OTA13" s="266"/>
      <c r="OTB13" s="266"/>
      <c r="OTC13" s="266"/>
      <c r="OTD13" s="266"/>
      <c r="OTE13" s="266"/>
      <c r="OTF13" s="266"/>
      <c r="OTG13" s="266"/>
      <c r="OTH13" s="266"/>
      <c r="OTI13" s="266"/>
      <c r="OTJ13" s="266"/>
      <c r="OTK13" s="266"/>
      <c r="OTL13" s="266"/>
      <c r="OTM13" s="266"/>
      <c r="OTN13" s="266"/>
      <c r="OTO13" s="266"/>
      <c r="OTP13" s="266"/>
      <c r="OTQ13" s="266"/>
      <c r="OTR13" s="266"/>
      <c r="OTS13" s="266"/>
      <c r="OTT13" s="266"/>
      <c r="OTU13" s="266"/>
      <c r="OTV13" s="266"/>
      <c r="OTW13" s="266"/>
      <c r="OTX13" s="266"/>
      <c r="OTY13" s="266"/>
      <c r="OTZ13" s="266"/>
      <c r="OUA13" s="266"/>
      <c r="OUB13" s="266"/>
      <c r="OUC13" s="266"/>
      <c r="OUD13" s="266"/>
      <c r="OUE13" s="266"/>
      <c r="OUF13" s="266"/>
      <c r="OUG13" s="266"/>
      <c r="OUH13" s="266"/>
      <c r="OUI13" s="266"/>
      <c r="OUJ13" s="266"/>
      <c r="OUK13" s="266"/>
      <c r="OUL13" s="266"/>
      <c r="OUM13" s="266"/>
      <c r="OUN13" s="266"/>
      <c r="OUO13" s="266"/>
      <c r="OUP13" s="266"/>
      <c r="OUQ13" s="266"/>
      <c r="OUR13" s="266"/>
      <c r="OUS13" s="266"/>
      <c r="OUT13" s="266"/>
      <c r="OUU13" s="266"/>
      <c r="OUV13" s="266"/>
      <c r="OUW13" s="266"/>
      <c r="OUX13" s="266"/>
      <c r="OUY13" s="266"/>
      <c r="OUZ13" s="266"/>
      <c r="OVA13" s="266"/>
      <c r="OVB13" s="266"/>
      <c r="OVC13" s="266"/>
      <c r="OVD13" s="266"/>
      <c r="OVE13" s="266"/>
      <c r="OVF13" s="266"/>
      <c r="OVG13" s="266"/>
      <c r="OVH13" s="266"/>
      <c r="OVI13" s="266"/>
      <c r="OVJ13" s="266"/>
      <c r="OVK13" s="266"/>
      <c r="OVL13" s="266"/>
      <c r="OVM13" s="266"/>
      <c r="OVN13" s="266"/>
      <c r="OVO13" s="266"/>
      <c r="OVP13" s="266"/>
      <c r="OVQ13" s="266"/>
      <c r="OVR13" s="266"/>
      <c r="OVS13" s="266"/>
      <c r="OVT13" s="266"/>
      <c r="OVU13" s="266"/>
      <c r="OVV13" s="266"/>
      <c r="OVW13" s="266"/>
      <c r="OVX13" s="266"/>
      <c r="OVY13" s="266"/>
      <c r="OVZ13" s="266"/>
      <c r="OWA13" s="266"/>
      <c r="OWB13" s="266"/>
      <c r="OWC13" s="266"/>
      <c r="OWD13" s="266"/>
      <c r="OWE13" s="266"/>
      <c r="OWF13" s="266"/>
      <c r="OWG13" s="266"/>
      <c r="OWH13" s="266"/>
      <c r="OWI13" s="266"/>
      <c r="OWJ13" s="266"/>
      <c r="OWK13" s="266"/>
      <c r="OWL13" s="266"/>
      <c r="OWM13" s="266"/>
      <c r="OWN13" s="266"/>
      <c r="OWO13" s="266"/>
      <c r="OWP13" s="266"/>
      <c r="OWQ13" s="266"/>
      <c r="OWR13" s="266"/>
      <c r="OWS13" s="266"/>
      <c r="OWT13" s="266"/>
      <c r="OWU13" s="266"/>
      <c r="OWV13" s="266"/>
      <c r="OWW13" s="266"/>
      <c r="OWX13" s="266"/>
      <c r="OWY13" s="266"/>
      <c r="OWZ13" s="266"/>
      <c r="OXA13" s="266"/>
      <c r="OXB13" s="266"/>
      <c r="OXC13" s="266"/>
      <c r="OXD13" s="266"/>
      <c r="OXE13" s="266"/>
      <c r="OXF13" s="266"/>
      <c r="OXG13" s="266"/>
      <c r="OXH13" s="266"/>
      <c r="OXI13" s="266"/>
      <c r="OXJ13" s="266"/>
      <c r="OXK13" s="266"/>
      <c r="OXL13" s="266"/>
      <c r="OXM13" s="266"/>
      <c r="OXN13" s="266"/>
      <c r="OXO13" s="266"/>
      <c r="OXP13" s="266"/>
      <c r="OXQ13" s="266"/>
      <c r="OXR13" s="266"/>
      <c r="OXS13" s="266"/>
      <c r="OXT13" s="266"/>
      <c r="OXU13" s="266"/>
      <c r="OXV13" s="266"/>
      <c r="OXW13" s="266"/>
      <c r="OXX13" s="266"/>
      <c r="OXY13" s="266"/>
      <c r="OXZ13" s="266"/>
      <c r="OYA13" s="266"/>
      <c r="OYB13" s="266"/>
      <c r="OYC13" s="266"/>
      <c r="OYD13" s="266"/>
      <c r="OYE13" s="266"/>
      <c r="OYF13" s="266"/>
      <c r="OYG13" s="266"/>
      <c r="OYH13" s="266"/>
      <c r="OYI13" s="266"/>
      <c r="OYJ13" s="266"/>
      <c r="OYK13" s="266"/>
      <c r="OYL13" s="266"/>
      <c r="OYM13" s="266"/>
      <c r="OYN13" s="266"/>
      <c r="OYO13" s="266"/>
      <c r="OYP13" s="266"/>
      <c r="OYQ13" s="266"/>
      <c r="OYR13" s="266"/>
      <c r="OYS13" s="266"/>
      <c r="OYT13" s="266"/>
      <c r="OYU13" s="266"/>
      <c r="OYV13" s="266"/>
      <c r="OYW13" s="266"/>
      <c r="OYX13" s="266"/>
      <c r="OYY13" s="266"/>
      <c r="OYZ13" s="266"/>
      <c r="OZA13" s="266"/>
      <c r="OZB13" s="266"/>
      <c r="OZC13" s="266"/>
      <c r="OZD13" s="266"/>
      <c r="OZE13" s="266"/>
      <c r="OZF13" s="266"/>
      <c r="OZG13" s="266"/>
      <c r="OZH13" s="266"/>
      <c r="OZI13" s="266"/>
      <c r="OZJ13" s="266"/>
      <c r="OZK13" s="266"/>
      <c r="OZL13" s="266"/>
      <c r="OZM13" s="266"/>
      <c r="OZN13" s="266"/>
      <c r="OZO13" s="266"/>
      <c r="OZP13" s="266"/>
      <c r="OZQ13" s="266"/>
      <c r="OZR13" s="266"/>
      <c r="OZS13" s="266"/>
      <c r="OZT13" s="266"/>
      <c r="OZU13" s="266"/>
      <c r="OZV13" s="266"/>
      <c r="OZW13" s="266"/>
      <c r="OZX13" s="266"/>
      <c r="OZY13" s="266"/>
      <c r="OZZ13" s="266"/>
      <c r="PAA13" s="266"/>
      <c r="PAB13" s="266"/>
      <c r="PAC13" s="266"/>
      <c r="PAD13" s="266"/>
      <c r="PAE13" s="266"/>
      <c r="PAF13" s="266"/>
      <c r="PAG13" s="266"/>
      <c r="PAH13" s="266"/>
      <c r="PAI13" s="266"/>
      <c r="PAJ13" s="266"/>
      <c r="PAK13" s="266"/>
      <c r="PAL13" s="266"/>
      <c r="PAM13" s="266"/>
      <c r="PAN13" s="266"/>
      <c r="PAO13" s="266"/>
      <c r="PAP13" s="266"/>
      <c r="PAQ13" s="266"/>
      <c r="PAR13" s="266"/>
      <c r="PAS13" s="266"/>
      <c r="PAT13" s="266"/>
      <c r="PAU13" s="266"/>
      <c r="PAV13" s="266"/>
      <c r="PAW13" s="266"/>
      <c r="PAX13" s="266"/>
      <c r="PAY13" s="266"/>
      <c r="PAZ13" s="266"/>
      <c r="PBA13" s="266"/>
      <c r="PBB13" s="266"/>
      <c r="PBC13" s="266"/>
      <c r="PBD13" s="266"/>
      <c r="PBE13" s="266"/>
      <c r="PBF13" s="266"/>
      <c r="PBG13" s="266"/>
      <c r="PBH13" s="266"/>
      <c r="PBI13" s="266"/>
      <c r="PBJ13" s="266"/>
      <c r="PBK13" s="266"/>
      <c r="PBL13" s="266"/>
      <c r="PBM13" s="266"/>
      <c r="PBN13" s="266"/>
      <c r="PBO13" s="266"/>
      <c r="PBP13" s="266"/>
      <c r="PBQ13" s="266"/>
      <c r="PBR13" s="266"/>
      <c r="PBS13" s="266"/>
      <c r="PBT13" s="266"/>
      <c r="PBU13" s="266"/>
      <c r="PBV13" s="266"/>
      <c r="PBW13" s="266"/>
      <c r="PBX13" s="266"/>
      <c r="PBY13" s="266"/>
      <c r="PBZ13" s="266"/>
      <c r="PCA13" s="266"/>
      <c r="PCB13" s="266"/>
      <c r="PCC13" s="266"/>
      <c r="PCD13" s="266"/>
      <c r="PCE13" s="266"/>
      <c r="PCF13" s="266"/>
      <c r="PCG13" s="266"/>
      <c r="PCH13" s="266"/>
      <c r="PCI13" s="266"/>
      <c r="PCJ13" s="266"/>
      <c r="PCK13" s="266"/>
      <c r="PCL13" s="266"/>
      <c r="PCM13" s="266"/>
      <c r="PCN13" s="266"/>
      <c r="PCO13" s="266"/>
      <c r="PCP13" s="266"/>
      <c r="PCQ13" s="266"/>
      <c r="PCR13" s="266"/>
      <c r="PCS13" s="266"/>
      <c r="PCT13" s="266"/>
      <c r="PCU13" s="266"/>
      <c r="PCV13" s="266"/>
      <c r="PCW13" s="266"/>
      <c r="PCX13" s="266"/>
      <c r="PCY13" s="266"/>
      <c r="PCZ13" s="266"/>
      <c r="PDA13" s="266"/>
      <c r="PDB13" s="266"/>
      <c r="PDC13" s="266"/>
      <c r="PDD13" s="266"/>
      <c r="PDE13" s="266"/>
      <c r="PDF13" s="266"/>
      <c r="PDG13" s="266"/>
      <c r="PDH13" s="266"/>
      <c r="PDI13" s="266"/>
      <c r="PDJ13" s="266"/>
      <c r="PDK13" s="266"/>
      <c r="PDL13" s="266"/>
      <c r="PDM13" s="266"/>
      <c r="PDN13" s="266"/>
      <c r="PDO13" s="266"/>
      <c r="PDP13" s="266"/>
      <c r="PDQ13" s="266"/>
      <c r="PDR13" s="266"/>
      <c r="PDS13" s="266"/>
      <c r="PDT13" s="266"/>
      <c r="PDU13" s="266"/>
      <c r="PDV13" s="266"/>
      <c r="PDW13" s="266"/>
      <c r="PDX13" s="266"/>
      <c r="PDY13" s="266"/>
      <c r="PDZ13" s="266"/>
      <c r="PEA13" s="266"/>
      <c r="PEB13" s="266"/>
      <c r="PEC13" s="266"/>
      <c r="PED13" s="266"/>
      <c r="PEE13" s="266"/>
      <c r="PEF13" s="266"/>
      <c r="PEG13" s="266"/>
      <c r="PEH13" s="266"/>
      <c r="PEI13" s="266"/>
      <c r="PEJ13" s="266"/>
      <c r="PEK13" s="266"/>
      <c r="PEL13" s="266"/>
      <c r="PEM13" s="266"/>
      <c r="PEN13" s="266"/>
      <c r="PEO13" s="266"/>
      <c r="PEP13" s="266"/>
      <c r="PEQ13" s="266"/>
      <c r="PER13" s="266"/>
      <c r="PES13" s="266"/>
      <c r="PET13" s="266"/>
      <c r="PEU13" s="266"/>
      <c r="PEV13" s="266"/>
      <c r="PEW13" s="266"/>
      <c r="PEX13" s="266"/>
      <c r="PEY13" s="266"/>
      <c r="PEZ13" s="266"/>
      <c r="PFA13" s="266"/>
      <c r="PFB13" s="266"/>
      <c r="PFC13" s="266"/>
      <c r="PFD13" s="266"/>
      <c r="PFE13" s="266"/>
      <c r="PFF13" s="266"/>
      <c r="PFG13" s="266"/>
      <c r="PFH13" s="266"/>
      <c r="PFI13" s="266"/>
      <c r="PFJ13" s="266"/>
      <c r="PFK13" s="266"/>
      <c r="PFL13" s="266"/>
      <c r="PFM13" s="266"/>
      <c r="PFN13" s="266"/>
      <c r="PFO13" s="266"/>
      <c r="PFP13" s="266"/>
      <c r="PFQ13" s="266"/>
      <c r="PFR13" s="266"/>
      <c r="PFS13" s="266"/>
      <c r="PFT13" s="266"/>
      <c r="PFU13" s="266"/>
      <c r="PFV13" s="266"/>
      <c r="PFW13" s="266"/>
      <c r="PFX13" s="266"/>
      <c r="PFY13" s="266"/>
      <c r="PFZ13" s="266"/>
      <c r="PGA13" s="266"/>
      <c r="PGB13" s="266"/>
      <c r="PGC13" s="266"/>
      <c r="PGD13" s="266"/>
      <c r="PGE13" s="266"/>
      <c r="PGF13" s="266"/>
      <c r="PGG13" s="266"/>
      <c r="PGH13" s="266"/>
      <c r="PGI13" s="266"/>
      <c r="PGJ13" s="266"/>
      <c r="PGK13" s="266"/>
      <c r="PGL13" s="266"/>
      <c r="PGM13" s="266"/>
      <c r="PGN13" s="266"/>
      <c r="PGO13" s="266"/>
      <c r="PGP13" s="266"/>
      <c r="PGQ13" s="266"/>
      <c r="PGR13" s="266"/>
      <c r="PGS13" s="266"/>
      <c r="PGT13" s="266"/>
      <c r="PGU13" s="266"/>
      <c r="PGV13" s="266"/>
      <c r="PGW13" s="266"/>
      <c r="PGX13" s="266"/>
      <c r="PGY13" s="266"/>
      <c r="PGZ13" s="266"/>
      <c r="PHA13" s="266"/>
      <c r="PHB13" s="266"/>
      <c r="PHC13" s="266"/>
      <c r="PHD13" s="266"/>
      <c r="PHE13" s="266"/>
      <c r="PHF13" s="266"/>
      <c r="PHG13" s="266"/>
      <c r="PHH13" s="266"/>
      <c r="PHI13" s="266"/>
      <c r="PHJ13" s="266"/>
      <c r="PHK13" s="266"/>
      <c r="PHL13" s="266"/>
      <c r="PHM13" s="266"/>
      <c r="PHN13" s="266"/>
      <c r="PHO13" s="266"/>
      <c r="PHP13" s="266"/>
      <c r="PHQ13" s="266"/>
      <c r="PHR13" s="266"/>
      <c r="PHS13" s="266"/>
      <c r="PHT13" s="266"/>
      <c r="PHU13" s="266"/>
      <c r="PHV13" s="266"/>
      <c r="PHW13" s="266"/>
      <c r="PHX13" s="266"/>
      <c r="PHY13" s="266"/>
      <c r="PHZ13" s="266"/>
      <c r="PIA13" s="266"/>
      <c r="PIB13" s="266"/>
      <c r="PIC13" s="266"/>
      <c r="PID13" s="266"/>
      <c r="PIE13" s="266"/>
      <c r="PIF13" s="266"/>
      <c r="PIG13" s="266"/>
      <c r="PIH13" s="266"/>
      <c r="PII13" s="266"/>
      <c r="PIJ13" s="266"/>
      <c r="PIK13" s="266"/>
      <c r="PIL13" s="266"/>
      <c r="PIM13" s="266"/>
      <c r="PIN13" s="266"/>
      <c r="PIO13" s="266"/>
      <c r="PIP13" s="266"/>
      <c r="PIQ13" s="266"/>
      <c r="PIR13" s="266"/>
      <c r="PIS13" s="266"/>
      <c r="PIT13" s="266"/>
      <c r="PIU13" s="266"/>
      <c r="PIV13" s="266"/>
      <c r="PIW13" s="266"/>
      <c r="PIX13" s="266"/>
      <c r="PIY13" s="266"/>
      <c r="PIZ13" s="266"/>
      <c r="PJA13" s="266"/>
      <c r="PJB13" s="266"/>
      <c r="PJC13" s="266"/>
      <c r="PJD13" s="266"/>
      <c r="PJE13" s="266"/>
      <c r="PJF13" s="266"/>
      <c r="PJG13" s="266"/>
      <c r="PJH13" s="266"/>
      <c r="PJI13" s="266"/>
      <c r="PJJ13" s="266"/>
      <c r="PJK13" s="266"/>
      <c r="PJL13" s="266"/>
      <c r="PJM13" s="266"/>
      <c r="PJN13" s="266"/>
      <c r="PJO13" s="266"/>
      <c r="PJP13" s="266"/>
      <c r="PJQ13" s="266"/>
      <c r="PJR13" s="266"/>
      <c r="PJS13" s="266"/>
      <c r="PJT13" s="266"/>
      <c r="PJU13" s="266"/>
      <c r="PJV13" s="266"/>
      <c r="PJW13" s="266"/>
      <c r="PJX13" s="266"/>
      <c r="PJY13" s="266"/>
      <c r="PJZ13" s="266"/>
      <c r="PKA13" s="266"/>
      <c r="PKB13" s="266"/>
      <c r="PKC13" s="266"/>
      <c r="PKD13" s="266"/>
      <c r="PKE13" s="266"/>
      <c r="PKF13" s="266"/>
      <c r="PKG13" s="266"/>
      <c r="PKH13" s="266"/>
      <c r="PKI13" s="266"/>
      <c r="PKJ13" s="266"/>
      <c r="PKK13" s="266"/>
      <c r="PKL13" s="266"/>
      <c r="PKM13" s="266"/>
      <c r="PKN13" s="266"/>
      <c r="PKO13" s="266"/>
      <c r="PKP13" s="266"/>
      <c r="PKQ13" s="266"/>
      <c r="PKR13" s="266"/>
      <c r="PKS13" s="266"/>
      <c r="PKT13" s="266"/>
      <c r="PKU13" s="266"/>
      <c r="PKV13" s="266"/>
      <c r="PKW13" s="266"/>
      <c r="PKX13" s="266"/>
      <c r="PKY13" s="266"/>
      <c r="PKZ13" s="266"/>
      <c r="PLA13" s="266"/>
      <c r="PLB13" s="266"/>
      <c r="PLC13" s="266"/>
      <c r="PLD13" s="266"/>
      <c r="PLE13" s="266"/>
      <c r="PLF13" s="266"/>
      <c r="PLG13" s="266"/>
      <c r="PLH13" s="266"/>
      <c r="PLI13" s="266"/>
      <c r="PLJ13" s="266"/>
      <c r="PLK13" s="266"/>
      <c r="PLL13" s="266"/>
      <c r="PLM13" s="266"/>
      <c r="PLN13" s="266"/>
      <c r="PLO13" s="266"/>
      <c r="PLP13" s="266"/>
      <c r="PLQ13" s="266"/>
      <c r="PLR13" s="266"/>
      <c r="PLS13" s="266"/>
      <c r="PLT13" s="266"/>
      <c r="PLU13" s="266"/>
      <c r="PLV13" s="266"/>
      <c r="PLW13" s="266"/>
      <c r="PLX13" s="266"/>
      <c r="PLY13" s="266"/>
      <c r="PLZ13" s="266"/>
      <c r="PMA13" s="266"/>
      <c r="PMB13" s="266"/>
      <c r="PMC13" s="266"/>
      <c r="PMD13" s="266"/>
      <c r="PME13" s="266"/>
      <c r="PMF13" s="266"/>
      <c r="PMG13" s="266"/>
      <c r="PMH13" s="266"/>
      <c r="PMI13" s="266"/>
      <c r="PMJ13" s="266"/>
      <c r="PMK13" s="266"/>
      <c r="PML13" s="266"/>
      <c r="PMM13" s="266"/>
      <c r="PMN13" s="266"/>
      <c r="PMO13" s="266"/>
      <c r="PMP13" s="266"/>
      <c r="PMQ13" s="266"/>
      <c r="PMR13" s="266"/>
      <c r="PMS13" s="266"/>
      <c r="PMT13" s="266"/>
      <c r="PMU13" s="266"/>
      <c r="PMV13" s="266"/>
      <c r="PMW13" s="266"/>
      <c r="PMX13" s="266"/>
      <c r="PMY13" s="266"/>
      <c r="PMZ13" s="266"/>
      <c r="PNA13" s="266"/>
      <c r="PNB13" s="266"/>
      <c r="PNC13" s="266"/>
      <c r="PND13" s="266"/>
      <c r="PNE13" s="266"/>
      <c r="PNF13" s="266"/>
      <c r="PNG13" s="266"/>
      <c r="PNH13" s="266"/>
      <c r="PNI13" s="266"/>
      <c r="PNJ13" s="266"/>
      <c r="PNK13" s="266"/>
      <c r="PNL13" s="266"/>
      <c r="PNM13" s="266"/>
      <c r="PNN13" s="266"/>
      <c r="PNO13" s="266"/>
      <c r="PNP13" s="266"/>
      <c r="PNQ13" s="266"/>
      <c r="PNR13" s="266"/>
      <c r="PNS13" s="266"/>
      <c r="PNT13" s="266"/>
      <c r="PNU13" s="266"/>
      <c r="PNV13" s="266"/>
      <c r="PNW13" s="266"/>
      <c r="PNX13" s="266"/>
      <c r="PNY13" s="266"/>
      <c r="PNZ13" s="266"/>
      <c r="POA13" s="266"/>
      <c r="POB13" s="266"/>
      <c r="POC13" s="266"/>
      <c r="POD13" s="266"/>
      <c r="POE13" s="266"/>
      <c r="POF13" s="266"/>
      <c r="POG13" s="266"/>
      <c r="POH13" s="266"/>
      <c r="POI13" s="266"/>
      <c r="POJ13" s="266"/>
      <c r="POK13" s="266"/>
      <c r="POL13" s="266"/>
      <c r="POM13" s="266"/>
      <c r="PON13" s="266"/>
      <c r="POO13" s="266"/>
      <c r="POP13" s="266"/>
      <c r="POQ13" s="266"/>
      <c r="POR13" s="266"/>
      <c r="POS13" s="266"/>
      <c r="POT13" s="266"/>
      <c r="POU13" s="266"/>
      <c r="POV13" s="266"/>
      <c r="POW13" s="266"/>
      <c r="POX13" s="266"/>
      <c r="POY13" s="266"/>
      <c r="POZ13" s="266"/>
      <c r="PPA13" s="266"/>
      <c r="PPB13" s="266"/>
      <c r="PPC13" s="266"/>
      <c r="PPD13" s="266"/>
      <c r="PPE13" s="266"/>
      <c r="PPF13" s="266"/>
      <c r="PPG13" s="266"/>
      <c r="PPH13" s="266"/>
      <c r="PPI13" s="266"/>
      <c r="PPJ13" s="266"/>
      <c r="PPK13" s="266"/>
      <c r="PPL13" s="266"/>
      <c r="PPM13" s="266"/>
      <c r="PPN13" s="266"/>
      <c r="PPO13" s="266"/>
      <c r="PPP13" s="266"/>
      <c r="PPQ13" s="266"/>
      <c r="PPR13" s="266"/>
      <c r="PPS13" s="266"/>
      <c r="PPT13" s="266"/>
      <c r="PPU13" s="266"/>
      <c r="PPV13" s="266"/>
      <c r="PPW13" s="266"/>
      <c r="PPX13" s="266"/>
      <c r="PPY13" s="266"/>
      <c r="PPZ13" s="266"/>
      <c r="PQA13" s="266"/>
      <c r="PQB13" s="266"/>
      <c r="PQC13" s="266"/>
      <c r="PQD13" s="266"/>
      <c r="PQE13" s="266"/>
      <c r="PQF13" s="266"/>
      <c r="PQG13" s="266"/>
      <c r="PQH13" s="266"/>
      <c r="PQI13" s="266"/>
      <c r="PQJ13" s="266"/>
      <c r="PQK13" s="266"/>
      <c r="PQL13" s="266"/>
      <c r="PQM13" s="266"/>
      <c r="PQN13" s="266"/>
      <c r="PQO13" s="266"/>
      <c r="PQP13" s="266"/>
      <c r="PQQ13" s="266"/>
      <c r="PQR13" s="266"/>
      <c r="PQS13" s="266"/>
      <c r="PQT13" s="266"/>
      <c r="PQU13" s="266"/>
      <c r="PQV13" s="266"/>
      <c r="PQW13" s="266"/>
      <c r="PQX13" s="266"/>
      <c r="PQY13" s="266"/>
      <c r="PQZ13" s="266"/>
      <c r="PRA13" s="266"/>
      <c r="PRB13" s="266"/>
      <c r="PRC13" s="266"/>
      <c r="PRD13" s="266"/>
      <c r="PRE13" s="266"/>
      <c r="PRF13" s="266"/>
      <c r="PRG13" s="266"/>
      <c r="PRH13" s="266"/>
      <c r="PRI13" s="266"/>
      <c r="PRJ13" s="266"/>
      <c r="PRK13" s="266"/>
      <c r="PRL13" s="266"/>
      <c r="PRM13" s="266"/>
      <c r="PRN13" s="266"/>
      <c r="PRO13" s="266"/>
      <c r="PRP13" s="266"/>
      <c r="PRQ13" s="266"/>
      <c r="PRR13" s="266"/>
      <c r="PRS13" s="266"/>
      <c r="PRT13" s="266"/>
      <c r="PRU13" s="266"/>
      <c r="PRV13" s="266"/>
      <c r="PRW13" s="266"/>
      <c r="PRX13" s="266"/>
      <c r="PRY13" s="266"/>
      <c r="PRZ13" s="266"/>
      <c r="PSA13" s="266"/>
      <c r="PSB13" s="266"/>
      <c r="PSC13" s="266"/>
      <c r="PSD13" s="266"/>
      <c r="PSE13" s="266"/>
      <c r="PSF13" s="266"/>
      <c r="PSG13" s="266"/>
      <c r="PSH13" s="266"/>
      <c r="PSI13" s="266"/>
      <c r="PSJ13" s="266"/>
      <c r="PSK13" s="266"/>
      <c r="PSL13" s="266"/>
      <c r="PSM13" s="266"/>
      <c r="PSN13" s="266"/>
      <c r="PSO13" s="266"/>
      <c r="PSP13" s="266"/>
      <c r="PSQ13" s="266"/>
      <c r="PSR13" s="266"/>
      <c r="PSS13" s="266"/>
      <c r="PST13" s="266"/>
      <c r="PSU13" s="266"/>
      <c r="PSV13" s="266"/>
      <c r="PSW13" s="266"/>
      <c r="PSX13" s="266"/>
      <c r="PSY13" s="266"/>
      <c r="PSZ13" s="266"/>
      <c r="PTA13" s="266"/>
      <c r="PTB13" s="266"/>
      <c r="PTC13" s="266"/>
      <c r="PTD13" s="266"/>
      <c r="PTE13" s="266"/>
      <c r="PTF13" s="266"/>
      <c r="PTG13" s="266"/>
      <c r="PTH13" s="266"/>
      <c r="PTI13" s="266"/>
      <c r="PTJ13" s="266"/>
      <c r="PTK13" s="266"/>
      <c r="PTL13" s="266"/>
      <c r="PTM13" s="266"/>
      <c r="PTN13" s="266"/>
      <c r="PTO13" s="266"/>
      <c r="PTP13" s="266"/>
      <c r="PTQ13" s="266"/>
      <c r="PTR13" s="266"/>
      <c r="PTS13" s="266"/>
      <c r="PTT13" s="266"/>
      <c r="PTU13" s="266"/>
      <c r="PTV13" s="266"/>
      <c r="PTW13" s="266"/>
      <c r="PTX13" s="266"/>
      <c r="PTY13" s="266"/>
      <c r="PTZ13" s="266"/>
      <c r="PUA13" s="266"/>
      <c r="PUB13" s="266"/>
      <c r="PUC13" s="266"/>
      <c r="PUD13" s="266"/>
      <c r="PUE13" s="266"/>
      <c r="PUF13" s="266"/>
      <c r="PUG13" s="266"/>
      <c r="PUH13" s="266"/>
      <c r="PUI13" s="266"/>
      <c r="PUJ13" s="266"/>
      <c r="PUK13" s="266"/>
      <c r="PUL13" s="266"/>
      <c r="PUM13" s="266"/>
      <c r="PUN13" s="266"/>
      <c r="PUO13" s="266"/>
      <c r="PUP13" s="266"/>
      <c r="PUQ13" s="266"/>
      <c r="PUR13" s="266"/>
      <c r="PUS13" s="266"/>
      <c r="PUT13" s="266"/>
      <c r="PUU13" s="266"/>
      <c r="PUV13" s="266"/>
      <c r="PUW13" s="266"/>
      <c r="PUX13" s="266"/>
      <c r="PUY13" s="266"/>
      <c r="PUZ13" s="266"/>
      <c r="PVA13" s="266"/>
      <c r="PVB13" s="266"/>
      <c r="PVC13" s="266"/>
      <c r="PVD13" s="266"/>
      <c r="PVE13" s="266"/>
      <c r="PVF13" s="266"/>
      <c r="PVG13" s="266"/>
      <c r="PVH13" s="266"/>
      <c r="PVI13" s="266"/>
      <c r="PVJ13" s="266"/>
      <c r="PVK13" s="266"/>
      <c r="PVL13" s="266"/>
      <c r="PVM13" s="266"/>
      <c r="PVN13" s="266"/>
      <c r="PVO13" s="266"/>
      <c r="PVP13" s="266"/>
      <c r="PVQ13" s="266"/>
      <c r="PVR13" s="266"/>
      <c r="PVS13" s="266"/>
      <c r="PVT13" s="266"/>
      <c r="PVU13" s="266"/>
      <c r="PVV13" s="266"/>
      <c r="PVW13" s="266"/>
      <c r="PVX13" s="266"/>
      <c r="PVY13" s="266"/>
      <c r="PVZ13" s="266"/>
      <c r="PWA13" s="266"/>
      <c r="PWB13" s="266"/>
      <c r="PWC13" s="266"/>
      <c r="PWD13" s="266"/>
      <c r="PWE13" s="266"/>
      <c r="PWF13" s="266"/>
      <c r="PWG13" s="266"/>
      <c r="PWH13" s="266"/>
      <c r="PWI13" s="266"/>
      <c r="PWJ13" s="266"/>
      <c r="PWK13" s="266"/>
      <c r="PWL13" s="266"/>
      <c r="PWM13" s="266"/>
      <c r="PWN13" s="266"/>
      <c r="PWO13" s="266"/>
      <c r="PWP13" s="266"/>
      <c r="PWQ13" s="266"/>
      <c r="PWR13" s="266"/>
      <c r="PWS13" s="266"/>
      <c r="PWT13" s="266"/>
      <c r="PWU13" s="266"/>
      <c r="PWV13" s="266"/>
      <c r="PWW13" s="266"/>
      <c r="PWX13" s="266"/>
      <c r="PWY13" s="266"/>
      <c r="PWZ13" s="266"/>
      <c r="PXA13" s="266"/>
      <c r="PXB13" s="266"/>
      <c r="PXC13" s="266"/>
      <c r="PXD13" s="266"/>
      <c r="PXE13" s="266"/>
      <c r="PXF13" s="266"/>
      <c r="PXG13" s="266"/>
      <c r="PXH13" s="266"/>
      <c r="PXI13" s="266"/>
      <c r="PXJ13" s="266"/>
      <c r="PXK13" s="266"/>
      <c r="PXL13" s="266"/>
      <c r="PXM13" s="266"/>
      <c r="PXN13" s="266"/>
      <c r="PXO13" s="266"/>
      <c r="PXP13" s="266"/>
      <c r="PXQ13" s="266"/>
      <c r="PXR13" s="266"/>
      <c r="PXS13" s="266"/>
      <c r="PXT13" s="266"/>
      <c r="PXU13" s="266"/>
      <c r="PXV13" s="266"/>
      <c r="PXW13" s="266"/>
      <c r="PXX13" s="266"/>
      <c r="PXY13" s="266"/>
      <c r="PXZ13" s="266"/>
      <c r="PYA13" s="266"/>
      <c r="PYB13" s="266"/>
      <c r="PYC13" s="266"/>
      <c r="PYD13" s="266"/>
      <c r="PYE13" s="266"/>
      <c r="PYF13" s="266"/>
      <c r="PYG13" s="266"/>
      <c r="PYH13" s="266"/>
      <c r="PYI13" s="266"/>
      <c r="PYJ13" s="266"/>
      <c r="PYK13" s="266"/>
      <c r="PYL13" s="266"/>
      <c r="PYM13" s="266"/>
      <c r="PYN13" s="266"/>
      <c r="PYO13" s="266"/>
      <c r="PYP13" s="266"/>
      <c r="PYQ13" s="266"/>
      <c r="PYR13" s="266"/>
      <c r="PYS13" s="266"/>
      <c r="PYT13" s="266"/>
      <c r="PYU13" s="266"/>
      <c r="PYV13" s="266"/>
      <c r="PYW13" s="266"/>
      <c r="PYX13" s="266"/>
      <c r="PYY13" s="266"/>
      <c r="PYZ13" s="266"/>
      <c r="PZA13" s="266"/>
      <c r="PZB13" s="266"/>
      <c r="PZC13" s="266"/>
      <c r="PZD13" s="266"/>
      <c r="PZE13" s="266"/>
      <c r="PZF13" s="266"/>
      <c r="PZG13" s="266"/>
      <c r="PZH13" s="266"/>
      <c r="PZI13" s="266"/>
      <c r="PZJ13" s="266"/>
      <c r="PZK13" s="266"/>
      <c r="PZL13" s="266"/>
      <c r="PZM13" s="266"/>
      <c r="PZN13" s="266"/>
      <c r="PZO13" s="266"/>
      <c r="PZP13" s="266"/>
      <c r="PZQ13" s="266"/>
      <c r="PZR13" s="266"/>
      <c r="PZS13" s="266"/>
      <c r="PZT13" s="266"/>
      <c r="PZU13" s="266"/>
      <c r="PZV13" s="266"/>
      <c r="PZW13" s="266"/>
      <c r="PZX13" s="266"/>
      <c r="PZY13" s="266"/>
      <c r="PZZ13" s="266"/>
      <c r="QAA13" s="266"/>
      <c r="QAB13" s="266"/>
      <c r="QAC13" s="266"/>
      <c r="QAD13" s="266"/>
      <c r="QAE13" s="266"/>
      <c r="QAF13" s="266"/>
      <c r="QAG13" s="266"/>
      <c r="QAH13" s="266"/>
      <c r="QAI13" s="266"/>
      <c r="QAJ13" s="266"/>
      <c r="QAK13" s="266"/>
      <c r="QAL13" s="266"/>
      <c r="QAM13" s="266"/>
      <c r="QAN13" s="266"/>
      <c r="QAO13" s="266"/>
      <c r="QAP13" s="266"/>
      <c r="QAQ13" s="266"/>
      <c r="QAR13" s="266"/>
      <c r="QAS13" s="266"/>
      <c r="QAT13" s="266"/>
      <c r="QAU13" s="266"/>
      <c r="QAV13" s="266"/>
      <c r="QAW13" s="266"/>
      <c r="QAX13" s="266"/>
      <c r="QAY13" s="266"/>
      <c r="QAZ13" s="266"/>
      <c r="QBA13" s="266"/>
      <c r="QBB13" s="266"/>
      <c r="QBC13" s="266"/>
      <c r="QBD13" s="266"/>
      <c r="QBE13" s="266"/>
      <c r="QBF13" s="266"/>
      <c r="QBG13" s="266"/>
      <c r="QBH13" s="266"/>
      <c r="QBI13" s="266"/>
      <c r="QBJ13" s="266"/>
      <c r="QBK13" s="266"/>
      <c r="QBL13" s="266"/>
      <c r="QBM13" s="266"/>
      <c r="QBN13" s="266"/>
      <c r="QBO13" s="266"/>
      <c r="QBP13" s="266"/>
      <c r="QBQ13" s="266"/>
      <c r="QBR13" s="266"/>
      <c r="QBS13" s="266"/>
      <c r="QBT13" s="266"/>
      <c r="QBU13" s="266"/>
      <c r="QBV13" s="266"/>
      <c r="QBW13" s="266"/>
      <c r="QBX13" s="266"/>
      <c r="QBY13" s="266"/>
      <c r="QBZ13" s="266"/>
      <c r="QCA13" s="266"/>
      <c r="QCB13" s="266"/>
      <c r="QCC13" s="266"/>
      <c r="QCD13" s="266"/>
      <c r="QCE13" s="266"/>
      <c r="QCF13" s="266"/>
      <c r="QCG13" s="266"/>
      <c r="QCH13" s="266"/>
      <c r="QCI13" s="266"/>
      <c r="QCJ13" s="266"/>
      <c r="QCK13" s="266"/>
      <c r="QCL13" s="266"/>
      <c r="QCM13" s="266"/>
      <c r="QCN13" s="266"/>
      <c r="QCO13" s="266"/>
      <c r="QCP13" s="266"/>
      <c r="QCQ13" s="266"/>
      <c r="QCR13" s="266"/>
      <c r="QCS13" s="266"/>
      <c r="QCT13" s="266"/>
      <c r="QCU13" s="266"/>
      <c r="QCV13" s="266"/>
      <c r="QCW13" s="266"/>
      <c r="QCX13" s="266"/>
      <c r="QCY13" s="266"/>
      <c r="QCZ13" s="266"/>
      <c r="QDA13" s="266"/>
      <c r="QDB13" s="266"/>
      <c r="QDC13" s="266"/>
      <c r="QDD13" s="266"/>
      <c r="QDE13" s="266"/>
      <c r="QDF13" s="266"/>
      <c r="QDG13" s="266"/>
      <c r="QDH13" s="266"/>
      <c r="QDI13" s="266"/>
      <c r="QDJ13" s="266"/>
      <c r="QDK13" s="266"/>
      <c r="QDL13" s="266"/>
      <c r="QDM13" s="266"/>
      <c r="QDN13" s="266"/>
      <c r="QDO13" s="266"/>
      <c r="QDP13" s="266"/>
      <c r="QDQ13" s="266"/>
      <c r="QDR13" s="266"/>
      <c r="QDS13" s="266"/>
      <c r="QDT13" s="266"/>
      <c r="QDU13" s="266"/>
      <c r="QDV13" s="266"/>
      <c r="QDW13" s="266"/>
      <c r="QDX13" s="266"/>
      <c r="QDY13" s="266"/>
      <c r="QDZ13" s="266"/>
      <c r="QEA13" s="266"/>
      <c r="QEB13" s="266"/>
      <c r="QEC13" s="266"/>
      <c r="QED13" s="266"/>
      <c r="QEE13" s="266"/>
      <c r="QEF13" s="266"/>
      <c r="QEG13" s="266"/>
      <c r="QEH13" s="266"/>
      <c r="QEI13" s="266"/>
      <c r="QEJ13" s="266"/>
      <c r="QEK13" s="266"/>
      <c r="QEL13" s="266"/>
      <c r="QEM13" s="266"/>
      <c r="QEN13" s="266"/>
      <c r="QEO13" s="266"/>
      <c r="QEP13" s="266"/>
      <c r="QEQ13" s="266"/>
      <c r="QER13" s="266"/>
      <c r="QES13" s="266"/>
      <c r="QET13" s="266"/>
      <c r="QEU13" s="266"/>
      <c r="QEV13" s="266"/>
      <c r="QEW13" s="266"/>
      <c r="QEX13" s="266"/>
      <c r="QEY13" s="266"/>
      <c r="QEZ13" s="266"/>
      <c r="QFA13" s="266"/>
      <c r="QFB13" s="266"/>
      <c r="QFC13" s="266"/>
      <c r="QFD13" s="266"/>
      <c r="QFE13" s="266"/>
      <c r="QFF13" s="266"/>
      <c r="QFG13" s="266"/>
      <c r="QFH13" s="266"/>
      <c r="QFI13" s="266"/>
      <c r="QFJ13" s="266"/>
      <c r="QFK13" s="266"/>
      <c r="QFL13" s="266"/>
      <c r="QFM13" s="266"/>
      <c r="QFN13" s="266"/>
      <c r="QFO13" s="266"/>
      <c r="QFP13" s="266"/>
      <c r="QFQ13" s="266"/>
      <c r="QFR13" s="266"/>
      <c r="QFS13" s="266"/>
      <c r="QFT13" s="266"/>
      <c r="QFU13" s="266"/>
      <c r="QFV13" s="266"/>
      <c r="QFW13" s="266"/>
      <c r="QFX13" s="266"/>
      <c r="QFY13" s="266"/>
      <c r="QFZ13" s="266"/>
      <c r="QGA13" s="266"/>
      <c r="QGB13" s="266"/>
      <c r="QGC13" s="266"/>
      <c r="QGD13" s="266"/>
      <c r="QGE13" s="266"/>
      <c r="QGF13" s="266"/>
      <c r="QGG13" s="266"/>
      <c r="QGH13" s="266"/>
      <c r="QGI13" s="266"/>
      <c r="QGJ13" s="266"/>
      <c r="QGK13" s="266"/>
      <c r="QGL13" s="266"/>
      <c r="QGM13" s="266"/>
      <c r="QGN13" s="266"/>
      <c r="QGO13" s="266"/>
      <c r="QGP13" s="266"/>
      <c r="QGQ13" s="266"/>
      <c r="QGR13" s="266"/>
      <c r="QGS13" s="266"/>
      <c r="QGT13" s="266"/>
      <c r="QGU13" s="266"/>
      <c r="QGV13" s="266"/>
      <c r="QGW13" s="266"/>
      <c r="QGX13" s="266"/>
      <c r="QGY13" s="266"/>
      <c r="QGZ13" s="266"/>
      <c r="QHA13" s="266"/>
      <c r="QHB13" s="266"/>
      <c r="QHC13" s="266"/>
      <c r="QHD13" s="266"/>
      <c r="QHE13" s="266"/>
      <c r="QHF13" s="266"/>
      <c r="QHG13" s="266"/>
      <c r="QHH13" s="266"/>
      <c r="QHI13" s="266"/>
      <c r="QHJ13" s="266"/>
      <c r="QHK13" s="266"/>
      <c r="QHL13" s="266"/>
      <c r="QHM13" s="266"/>
      <c r="QHN13" s="266"/>
      <c r="QHO13" s="266"/>
      <c r="QHP13" s="266"/>
      <c r="QHQ13" s="266"/>
      <c r="QHR13" s="266"/>
      <c r="QHS13" s="266"/>
      <c r="QHT13" s="266"/>
      <c r="QHU13" s="266"/>
      <c r="QHV13" s="266"/>
      <c r="QHW13" s="266"/>
      <c r="QHX13" s="266"/>
      <c r="QHY13" s="266"/>
      <c r="QHZ13" s="266"/>
      <c r="QIA13" s="266"/>
      <c r="QIB13" s="266"/>
      <c r="QIC13" s="266"/>
      <c r="QID13" s="266"/>
      <c r="QIE13" s="266"/>
      <c r="QIF13" s="266"/>
      <c r="QIG13" s="266"/>
      <c r="QIH13" s="266"/>
      <c r="QII13" s="266"/>
      <c r="QIJ13" s="266"/>
      <c r="QIK13" s="266"/>
      <c r="QIL13" s="266"/>
      <c r="QIM13" s="266"/>
      <c r="QIN13" s="266"/>
      <c r="QIO13" s="266"/>
      <c r="QIP13" s="266"/>
      <c r="QIQ13" s="266"/>
      <c r="QIR13" s="266"/>
      <c r="QIS13" s="266"/>
      <c r="QIT13" s="266"/>
      <c r="QIU13" s="266"/>
      <c r="QIV13" s="266"/>
      <c r="QIW13" s="266"/>
      <c r="QIX13" s="266"/>
      <c r="QIY13" s="266"/>
      <c r="QIZ13" s="266"/>
      <c r="QJA13" s="266"/>
      <c r="QJB13" s="266"/>
      <c r="QJC13" s="266"/>
      <c r="QJD13" s="266"/>
      <c r="QJE13" s="266"/>
      <c r="QJF13" s="266"/>
      <c r="QJG13" s="266"/>
      <c r="QJH13" s="266"/>
      <c r="QJI13" s="266"/>
      <c r="QJJ13" s="266"/>
      <c r="QJK13" s="266"/>
      <c r="QJL13" s="266"/>
      <c r="QJM13" s="266"/>
      <c r="QJN13" s="266"/>
      <c r="QJO13" s="266"/>
      <c r="QJP13" s="266"/>
      <c r="QJQ13" s="266"/>
      <c r="QJR13" s="266"/>
      <c r="QJS13" s="266"/>
      <c r="QJT13" s="266"/>
      <c r="QJU13" s="266"/>
      <c r="QJV13" s="266"/>
      <c r="QJW13" s="266"/>
      <c r="QJX13" s="266"/>
      <c r="QJY13" s="266"/>
      <c r="QJZ13" s="266"/>
      <c r="QKA13" s="266"/>
      <c r="QKB13" s="266"/>
      <c r="QKC13" s="266"/>
      <c r="QKD13" s="266"/>
      <c r="QKE13" s="266"/>
      <c r="QKF13" s="266"/>
      <c r="QKG13" s="266"/>
      <c r="QKH13" s="266"/>
      <c r="QKI13" s="266"/>
      <c r="QKJ13" s="266"/>
      <c r="QKK13" s="266"/>
      <c r="QKL13" s="266"/>
      <c r="QKM13" s="266"/>
      <c r="QKN13" s="266"/>
      <c r="QKO13" s="266"/>
      <c r="QKP13" s="266"/>
      <c r="QKQ13" s="266"/>
      <c r="QKR13" s="266"/>
      <c r="QKS13" s="266"/>
      <c r="QKT13" s="266"/>
      <c r="QKU13" s="266"/>
      <c r="QKV13" s="266"/>
      <c r="QKW13" s="266"/>
      <c r="QKX13" s="266"/>
      <c r="QKY13" s="266"/>
      <c r="QKZ13" s="266"/>
      <c r="QLA13" s="266"/>
      <c r="QLB13" s="266"/>
      <c r="QLC13" s="266"/>
      <c r="QLD13" s="266"/>
      <c r="QLE13" s="266"/>
      <c r="QLF13" s="266"/>
      <c r="QLG13" s="266"/>
      <c r="QLH13" s="266"/>
      <c r="QLI13" s="266"/>
      <c r="QLJ13" s="266"/>
      <c r="QLK13" s="266"/>
      <c r="QLL13" s="266"/>
      <c r="QLM13" s="266"/>
      <c r="QLN13" s="266"/>
      <c r="QLO13" s="266"/>
      <c r="QLP13" s="266"/>
      <c r="QLQ13" s="266"/>
      <c r="QLR13" s="266"/>
      <c r="QLS13" s="266"/>
      <c r="QLT13" s="266"/>
      <c r="QLU13" s="266"/>
      <c r="QLV13" s="266"/>
      <c r="QLW13" s="266"/>
      <c r="QLX13" s="266"/>
      <c r="QLY13" s="266"/>
      <c r="QLZ13" s="266"/>
      <c r="QMA13" s="266"/>
      <c r="QMB13" s="266"/>
      <c r="QMC13" s="266"/>
      <c r="QMD13" s="266"/>
      <c r="QME13" s="266"/>
      <c r="QMF13" s="266"/>
      <c r="QMG13" s="266"/>
      <c r="QMH13" s="266"/>
      <c r="QMI13" s="266"/>
      <c r="QMJ13" s="266"/>
      <c r="QMK13" s="266"/>
      <c r="QML13" s="266"/>
      <c r="QMM13" s="266"/>
      <c r="QMN13" s="266"/>
      <c r="QMO13" s="266"/>
      <c r="QMP13" s="266"/>
      <c r="QMQ13" s="266"/>
      <c r="QMR13" s="266"/>
      <c r="QMS13" s="266"/>
      <c r="QMT13" s="266"/>
      <c r="QMU13" s="266"/>
      <c r="QMV13" s="266"/>
      <c r="QMW13" s="266"/>
      <c r="QMX13" s="266"/>
      <c r="QMY13" s="266"/>
      <c r="QMZ13" s="266"/>
      <c r="QNA13" s="266"/>
      <c r="QNB13" s="266"/>
      <c r="QNC13" s="266"/>
      <c r="QND13" s="266"/>
      <c r="QNE13" s="266"/>
      <c r="QNF13" s="266"/>
      <c r="QNG13" s="266"/>
      <c r="QNH13" s="266"/>
      <c r="QNI13" s="266"/>
      <c r="QNJ13" s="266"/>
      <c r="QNK13" s="266"/>
      <c r="QNL13" s="266"/>
      <c r="QNM13" s="266"/>
      <c r="QNN13" s="266"/>
      <c r="QNO13" s="266"/>
      <c r="QNP13" s="266"/>
      <c r="QNQ13" s="266"/>
      <c r="QNR13" s="266"/>
      <c r="QNS13" s="266"/>
      <c r="QNT13" s="266"/>
      <c r="QNU13" s="266"/>
      <c r="QNV13" s="266"/>
      <c r="QNW13" s="266"/>
      <c r="QNX13" s="266"/>
      <c r="QNY13" s="266"/>
      <c r="QNZ13" s="266"/>
      <c r="QOA13" s="266"/>
      <c r="QOB13" s="266"/>
      <c r="QOC13" s="266"/>
      <c r="QOD13" s="266"/>
      <c r="QOE13" s="266"/>
      <c r="QOF13" s="266"/>
      <c r="QOG13" s="266"/>
      <c r="QOH13" s="266"/>
      <c r="QOI13" s="266"/>
      <c r="QOJ13" s="266"/>
      <c r="QOK13" s="266"/>
      <c r="QOL13" s="266"/>
      <c r="QOM13" s="266"/>
      <c r="QON13" s="266"/>
      <c r="QOO13" s="266"/>
      <c r="QOP13" s="266"/>
      <c r="QOQ13" s="266"/>
      <c r="QOR13" s="266"/>
      <c r="QOS13" s="266"/>
      <c r="QOT13" s="266"/>
      <c r="QOU13" s="266"/>
      <c r="QOV13" s="266"/>
      <c r="QOW13" s="266"/>
      <c r="QOX13" s="266"/>
      <c r="QOY13" s="266"/>
      <c r="QOZ13" s="266"/>
      <c r="QPA13" s="266"/>
      <c r="QPB13" s="266"/>
      <c r="QPC13" s="266"/>
      <c r="QPD13" s="266"/>
      <c r="QPE13" s="266"/>
      <c r="QPF13" s="266"/>
      <c r="QPG13" s="266"/>
      <c r="QPH13" s="266"/>
      <c r="QPI13" s="266"/>
      <c r="QPJ13" s="266"/>
      <c r="QPK13" s="266"/>
      <c r="QPL13" s="266"/>
      <c r="QPM13" s="266"/>
      <c r="QPN13" s="266"/>
      <c r="QPO13" s="266"/>
      <c r="QPP13" s="266"/>
      <c r="QPQ13" s="266"/>
      <c r="QPR13" s="266"/>
      <c r="QPS13" s="266"/>
      <c r="QPT13" s="266"/>
      <c r="QPU13" s="266"/>
      <c r="QPV13" s="266"/>
      <c r="QPW13" s="266"/>
      <c r="QPX13" s="266"/>
      <c r="QPY13" s="266"/>
      <c r="QPZ13" s="266"/>
      <c r="QQA13" s="266"/>
      <c r="QQB13" s="266"/>
      <c r="QQC13" s="266"/>
      <c r="QQD13" s="266"/>
      <c r="QQE13" s="266"/>
      <c r="QQF13" s="266"/>
      <c r="QQG13" s="266"/>
      <c r="QQH13" s="266"/>
      <c r="QQI13" s="266"/>
      <c r="QQJ13" s="266"/>
      <c r="QQK13" s="266"/>
      <c r="QQL13" s="266"/>
      <c r="QQM13" s="266"/>
      <c r="QQN13" s="266"/>
      <c r="QQO13" s="266"/>
      <c r="QQP13" s="266"/>
      <c r="QQQ13" s="266"/>
      <c r="QQR13" s="266"/>
      <c r="QQS13" s="266"/>
      <c r="QQT13" s="266"/>
      <c r="QQU13" s="266"/>
      <c r="QQV13" s="266"/>
      <c r="QQW13" s="266"/>
      <c r="QQX13" s="266"/>
      <c r="QQY13" s="266"/>
      <c r="QQZ13" s="266"/>
      <c r="QRA13" s="266"/>
      <c r="QRB13" s="266"/>
      <c r="QRC13" s="266"/>
      <c r="QRD13" s="266"/>
      <c r="QRE13" s="266"/>
      <c r="QRF13" s="266"/>
      <c r="QRG13" s="266"/>
      <c r="QRH13" s="266"/>
      <c r="QRI13" s="266"/>
      <c r="QRJ13" s="266"/>
      <c r="QRK13" s="266"/>
      <c r="QRL13" s="266"/>
      <c r="QRM13" s="266"/>
      <c r="QRN13" s="266"/>
      <c r="QRO13" s="266"/>
      <c r="QRP13" s="266"/>
      <c r="QRQ13" s="266"/>
      <c r="QRR13" s="266"/>
      <c r="QRS13" s="266"/>
      <c r="QRT13" s="266"/>
      <c r="QRU13" s="266"/>
      <c r="QRV13" s="266"/>
      <c r="QRW13" s="266"/>
      <c r="QRX13" s="266"/>
      <c r="QRY13" s="266"/>
      <c r="QRZ13" s="266"/>
      <c r="QSA13" s="266"/>
      <c r="QSB13" s="266"/>
      <c r="QSC13" s="266"/>
      <c r="QSD13" s="266"/>
      <c r="QSE13" s="266"/>
      <c r="QSF13" s="266"/>
      <c r="QSG13" s="266"/>
      <c r="QSH13" s="266"/>
      <c r="QSI13" s="266"/>
      <c r="QSJ13" s="266"/>
      <c r="QSK13" s="266"/>
      <c r="QSL13" s="266"/>
      <c r="QSM13" s="266"/>
      <c r="QSN13" s="266"/>
      <c r="QSO13" s="266"/>
      <c r="QSP13" s="266"/>
      <c r="QSQ13" s="266"/>
      <c r="QSR13" s="266"/>
      <c r="QSS13" s="266"/>
      <c r="QST13" s="266"/>
      <c r="QSU13" s="266"/>
      <c r="QSV13" s="266"/>
      <c r="QSW13" s="266"/>
      <c r="QSX13" s="266"/>
      <c r="QSY13" s="266"/>
      <c r="QSZ13" s="266"/>
      <c r="QTA13" s="266"/>
      <c r="QTB13" s="266"/>
      <c r="QTC13" s="266"/>
      <c r="QTD13" s="266"/>
      <c r="QTE13" s="266"/>
      <c r="QTF13" s="266"/>
      <c r="QTG13" s="266"/>
      <c r="QTH13" s="266"/>
      <c r="QTI13" s="266"/>
      <c r="QTJ13" s="266"/>
      <c r="QTK13" s="266"/>
      <c r="QTL13" s="266"/>
      <c r="QTM13" s="266"/>
      <c r="QTN13" s="266"/>
      <c r="QTO13" s="266"/>
      <c r="QTP13" s="266"/>
      <c r="QTQ13" s="266"/>
      <c r="QTR13" s="266"/>
      <c r="QTS13" s="266"/>
      <c r="QTT13" s="266"/>
      <c r="QTU13" s="266"/>
      <c r="QTV13" s="266"/>
      <c r="QTW13" s="266"/>
      <c r="QTX13" s="266"/>
      <c r="QTY13" s="266"/>
      <c r="QTZ13" s="266"/>
      <c r="QUA13" s="266"/>
      <c r="QUB13" s="266"/>
      <c r="QUC13" s="266"/>
      <c r="QUD13" s="266"/>
      <c r="QUE13" s="266"/>
      <c r="QUF13" s="266"/>
      <c r="QUG13" s="266"/>
      <c r="QUH13" s="266"/>
      <c r="QUI13" s="266"/>
      <c r="QUJ13" s="266"/>
      <c r="QUK13" s="266"/>
      <c r="QUL13" s="266"/>
      <c r="QUM13" s="266"/>
      <c r="QUN13" s="266"/>
      <c r="QUO13" s="266"/>
      <c r="QUP13" s="266"/>
      <c r="QUQ13" s="266"/>
      <c r="QUR13" s="266"/>
      <c r="QUS13" s="266"/>
      <c r="QUT13" s="266"/>
      <c r="QUU13" s="266"/>
      <c r="QUV13" s="266"/>
      <c r="QUW13" s="266"/>
      <c r="QUX13" s="266"/>
      <c r="QUY13" s="266"/>
      <c r="QUZ13" s="266"/>
      <c r="QVA13" s="266"/>
      <c r="QVB13" s="266"/>
      <c r="QVC13" s="266"/>
      <c r="QVD13" s="266"/>
      <c r="QVE13" s="266"/>
      <c r="QVF13" s="266"/>
      <c r="QVG13" s="266"/>
      <c r="QVH13" s="266"/>
      <c r="QVI13" s="266"/>
      <c r="QVJ13" s="266"/>
      <c r="QVK13" s="266"/>
      <c r="QVL13" s="266"/>
      <c r="QVM13" s="266"/>
      <c r="QVN13" s="266"/>
      <c r="QVO13" s="266"/>
      <c r="QVP13" s="266"/>
      <c r="QVQ13" s="266"/>
      <c r="QVR13" s="266"/>
      <c r="QVS13" s="266"/>
      <c r="QVT13" s="266"/>
      <c r="QVU13" s="266"/>
      <c r="QVV13" s="266"/>
      <c r="QVW13" s="266"/>
      <c r="QVX13" s="266"/>
      <c r="QVY13" s="266"/>
      <c r="QVZ13" s="266"/>
      <c r="QWA13" s="266"/>
      <c r="QWB13" s="266"/>
      <c r="QWC13" s="266"/>
      <c r="QWD13" s="266"/>
      <c r="QWE13" s="266"/>
      <c r="QWF13" s="266"/>
      <c r="QWG13" s="266"/>
      <c r="QWH13" s="266"/>
      <c r="QWI13" s="266"/>
      <c r="QWJ13" s="266"/>
      <c r="QWK13" s="266"/>
      <c r="QWL13" s="266"/>
      <c r="QWM13" s="266"/>
      <c r="QWN13" s="266"/>
      <c r="QWO13" s="266"/>
      <c r="QWP13" s="266"/>
      <c r="QWQ13" s="266"/>
      <c r="QWR13" s="266"/>
      <c r="QWS13" s="266"/>
      <c r="QWT13" s="266"/>
      <c r="QWU13" s="266"/>
      <c r="QWV13" s="266"/>
      <c r="QWW13" s="266"/>
      <c r="QWX13" s="266"/>
      <c r="QWY13" s="266"/>
      <c r="QWZ13" s="266"/>
      <c r="QXA13" s="266"/>
      <c r="QXB13" s="266"/>
      <c r="QXC13" s="266"/>
      <c r="QXD13" s="266"/>
      <c r="QXE13" s="266"/>
      <c r="QXF13" s="266"/>
      <c r="QXG13" s="266"/>
      <c r="QXH13" s="266"/>
      <c r="QXI13" s="266"/>
      <c r="QXJ13" s="266"/>
      <c r="QXK13" s="266"/>
      <c r="QXL13" s="266"/>
      <c r="QXM13" s="266"/>
      <c r="QXN13" s="266"/>
      <c r="QXO13" s="266"/>
      <c r="QXP13" s="266"/>
      <c r="QXQ13" s="266"/>
      <c r="QXR13" s="266"/>
      <c r="QXS13" s="266"/>
      <c r="QXT13" s="266"/>
      <c r="QXU13" s="266"/>
      <c r="QXV13" s="266"/>
      <c r="QXW13" s="266"/>
      <c r="QXX13" s="266"/>
      <c r="QXY13" s="266"/>
      <c r="QXZ13" s="266"/>
      <c r="QYA13" s="266"/>
      <c r="QYB13" s="266"/>
      <c r="QYC13" s="266"/>
      <c r="QYD13" s="266"/>
      <c r="QYE13" s="266"/>
      <c r="QYF13" s="266"/>
      <c r="QYG13" s="266"/>
      <c r="QYH13" s="266"/>
      <c r="QYI13" s="266"/>
      <c r="QYJ13" s="266"/>
      <c r="QYK13" s="266"/>
      <c r="QYL13" s="266"/>
      <c r="QYM13" s="266"/>
      <c r="QYN13" s="266"/>
      <c r="QYO13" s="266"/>
      <c r="QYP13" s="266"/>
      <c r="QYQ13" s="266"/>
      <c r="QYR13" s="266"/>
      <c r="QYS13" s="266"/>
      <c r="QYT13" s="266"/>
      <c r="QYU13" s="266"/>
      <c r="QYV13" s="266"/>
      <c r="QYW13" s="266"/>
      <c r="QYX13" s="266"/>
      <c r="QYY13" s="266"/>
      <c r="QYZ13" s="266"/>
      <c r="QZA13" s="266"/>
      <c r="QZB13" s="266"/>
      <c r="QZC13" s="266"/>
      <c r="QZD13" s="266"/>
      <c r="QZE13" s="266"/>
      <c r="QZF13" s="266"/>
      <c r="QZG13" s="266"/>
      <c r="QZH13" s="266"/>
      <c r="QZI13" s="266"/>
      <c r="QZJ13" s="266"/>
      <c r="QZK13" s="266"/>
      <c r="QZL13" s="266"/>
      <c r="QZM13" s="266"/>
      <c r="QZN13" s="266"/>
      <c r="QZO13" s="266"/>
      <c r="QZP13" s="266"/>
      <c r="QZQ13" s="266"/>
      <c r="QZR13" s="266"/>
      <c r="QZS13" s="266"/>
      <c r="QZT13" s="266"/>
      <c r="QZU13" s="266"/>
      <c r="QZV13" s="266"/>
      <c r="QZW13" s="266"/>
      <c r="QZX13" s="266"/>
      <c r="QZY13" s="266"/>
      <c r="QZZ13" s="266"/>
      <c r="RAA13" s="266"/>
      <c r="RAB13" s="266"/>
      <c r="RAC13" s="266"/>
      <c r="RAD13" s="266"/>
      <c r="RAE13" s="266"/>
      <c r="RAF13" s="266"/>
      <c r="RAG13" s="266"/>
      <c r="RAH13" s="266"/>
      <c r="RAI13" s="266"/>
      <c r="RAJ13" s="266"/>
      <c r="RAK13" s="266"/>
      <c r="RAL13" s="266"/>
      <c r="RAM13" s="266"/>
      <c r="RAN13" s="266"/>
      <c r="RAO13" s="266"/>
      <c r="RAP13" s="266"/>
      <c r="RAQ13" s="266"/>
      <c r="RAR13" s="266"/>
      <c r="RAS13" s="266"/>
      <c r="RAT13" s="266"/>
      <c r="RAU13" s="266"/>
      <c r="RAV13" s="266"/>
      <c r="RAW13" s="266"/>
      <c r="RAX13" s="266"/>
      <c r="RAY13" s="266"/>
      <c r="RAZ13" s="266"/>
      <c r="RBA13" s="266"/>
      <c r="RBB13" s="266"/>
      <c r="RBC13" s="266"/>
      <c r="RBD13" s="266"/>
      <c r="RBE13" s="266"/>
      <c r="RBF13" s="266"/>
      <c r="RBG13" s="266"/>
      <c r="RBH13" s="266"/>
      <c r="RBI13" s="266"/>
      <c r="RBJ13" s="266"/>
      <c r="RBK13" s="266"/>
      <c r="RBL13" s="266"/>
      <c r="RBM13" s="266"/>
      <c r="RBN13" s="266"/>
      <c r="RBO13" s="266"/>
      <c r="RBP13" s="266"/>
      <c r="RBQ13" s="266"/>
      <c r="RBR13" s="266"/>
      <c r="RBS13" s="266"/>
      <c r="RBT13" s="266"/>
      <c r="RBU13" s="266"/>
      <c r="RBV13" s="266"/>
      <c r="RBW13" s="266"/>
      <c r="RBX13" s="266"/>
      <c r="RBY13" s="266"/>
      <c r="RBZ13" s="266"/>
      <c r="RCA13" s="266"/>
      <c r="RCB13" s="266"/>
      <c r="RCC13" s="266"/>
      <c r="RCD13" s="266"/>
      <c r="RCE13" s="266"/>
      <c r="RCF13" s="266"/>
      <c r="RCG13" s="266"/>
      <c r="RCH13" s="266"/>
      <c r="RCI13" s="266"/>
      <c r="RCJ13" s="266"/>
      <c r="RCK13" s="266"/>
      <c r="RCL13" s="266"/>
      <c r="RCM13" s="266"/>
      <c r="RCN13" s="266"/>
      <c r="RCO13" s="266"/>
      <c r="RCP13" s="266"/>
      <c r="RCQ13" s="266"/>
      <c r="RCR13" s="266"/>
      <c r="RCS13" s="266"/>
      <c r="RCT13" s="266"/>
      <c r="RCU13" s="266"/>
      <c r="RCV13" s="266"/>
      <c r="RCW13" s="266"/>
      <c r="RCX13" s="266"/>
      <c r="RCY13" s="266"/>
      <c r="RCZ13" s="266"/>
      <c r="RDA13" s="266"/>
      <c r="RDB13" s="266"/>
      <c r="RDC13" s="266"/>
      <c r="RDD13" s="266"/>
      <c r="RDE13" s="266"/>
      <c r="RDF13" s="266"/>
      <c r="RDG13" s="266"/>
      <c r="RDH13" s="266"/>
      <c r="RDI13" s="266"/>
      <c r="RDJ13" s="266"/>
      <c r="RDK13" s="266"/>
      <c r="RDL13" s="266"/>
      <c r="RDM13" s="266"/>
      <c r="RDN13" s="266"/>
      <c r="RDO13" s="266"/>
      <c r="RDP13" s="266"/>
      <c r="RDQ13" s="266"/>
      <c r="RDR13" s="266"/>
      <c r="RDS13" s="266"/>
      <c r="RDT13" s="266"/>
      <c r="RDU13" s="266"/>
      <c r="RDV13" s="266"/>
      <c r="RDW13" s="266"/>
      <c r="RDX13" s="266"/>
      <c r="RDY13" s="266"/>
      <c r="RDZ13" s="266"/>
      <c r="REA13" s="266"/>
      <c r="REB13" s="266"/>
      <c r="REC13" s="266"/>
      <c r="RED13" s="266"/>
      <c r="REE13" s="266"/>
      <c r="REF13" s="266"/>
      <c r="REG13" s="266"/>
      <c r="REH13" s="266"/>
      <c r="REI13" s="266"/>
      <c r="REJ13" s="266"/>
      <c r="REK13" s="266"/>
      <c r="REL13" s="266"/>
      <c r="REM13" s="266"/>
      <c r="REN13" s="266"/>
      <c r="REO13" s="266"/>
      <c r="REP13" s="266"/>
      <c r="REQ13" s="266"/>
      <c r="RER13" s="266"/>
      <c r="RES13" s="266"/>
      <c r="RET13" s="266"/>
      <c r="REU13" s="266"/>
      <c r="REV13" s="266"/>
      <c r="REW13" s="266"/>
      <c r="REX13" s="266"/>
      <c r="REY13" s="266"/>
      <c r="REZ13" s="266"/>
      <c r="RFA13" s="266"/>
      <c r="RFB13" s="266"/>
      <c r="RFC13" s="266"/>
      <c r="RFD13" s="266"/>
      <c r="RFE13" s="266"/>
      <c r="RFF13" s="266"/>
      <c r="RFG13" s="266"/>
      <c r="RFH13" s="266"/>
      <c r="RFI13" s="266"/>
      <c r="RFJ13" s="266"/>
      <c r="RFK13" s="266"/>
      <c r="RFL13" s="266"/>
      <c r="RFM13" s="266"/>
      <c r="RFN13" s="266"/>
      <c r="RFO13" s="266"/>
      <c r="RFP13" s="266"/>
      <c r="RFQ13" s="266"/>
      <c r="RFR13" s="266"/>
      <c r="RFS13" s="266"/>
      <c r="RFT13" s="266"/>
      <c r="RFU13" s="266"/>
      <c r="RFV13" s="266"/>
      <c r="RFW13" s="266"/>
      <c r="RFX13" s="266"/>
      <c r="RFY13" s="266"/>
      <c r="RFZ13" s="266"/>
      <c r="RGA13" s="266"/>
      <c r="RGB13" s="266"/>
      <c r="RGC13" s="266"/>
      <c r="RGD13" s="266"/>
      <c r="RGE13" s="266"/>
      <c r="RGF13" s="266"/>
      <c r="RGG13" s="266"/>
      <c r="RGH13" s="266"/>
      <c r="RGI13" s="266"/>
      <c r="RGJ13" s="266"/>
      <c r="RGK13" s="266"/>
      <c r="RGL13" s="266"/>
      <c r="RGM13" s="266"/>
      <c r="RGN13" s="266"/>
      <c r="RGO13" s="266"/>
      <c r="RGP13" s="266"/>
      <c r="RGQ13" s="266"/>
      <c r="RGR13" s="266"/>
      <c r="RGS13" s="266"/>
      <c r="RGT13" s="266"/>
      <c r="RGU13" s="266"/>
      <c r="RGV13" s="266"/>
      <c r="RGW13" s="266"/>
      <c r="RGX13" s="266"/>
      <c r="RGY13" s="266"/>
      <c r="RGZ13" s="266"/>
      <c r="RHA13" s="266"/>
      <c r="RHB13" s="266"/>
      <c r="RHC13" s="266"/>
      <c r="RHD13" s="266"/>
      <c r="RHE13" s="266"/>
      <c r="RHF13" s="266"/>
      <c r="RHG13" s="266"/>
      <c r="RHH13" s="266"/>
      <c r="RHI13" s="266"/>
      <c r="RHJ13" s="266"/>
      <c r="RHK13" s="266"/>
      <c r="RHL13" s="266"/>
      <c r="RHM13" s="266"/>
      <c r="RHN13" s="266"/>
      <c r="RHO13" s="266"/>
      <c r="RHP13" s="266"/>
      <c r="RHQ13" s="266"/>
      <c r="RHR13" s="266"/>
      <c r="RHS13" s="266"/>
      <c r="RHT13" s="266"/>
      <c r="RHU13" s="266"/>
      <c r="RHV13" s="266"/>
      <c r="RHW13" s="266"/>
      <c r="RHX13" s="266"/>
      <c r="RHY13" s="266"/>
      <c r="RHZ13" s="266"/>
      <c r="RIA13" s="266"/>
      <c r="RIB13" s="266"/>
      <c r="RIC13" s="266"/>
      <c r="RID13" s="266"/>
      <c r="RIE13" s="266"/>
      <c r="RIF13" s="266"/>
      <c r="RIG13" s="266"/>
      <c r="RIH13" s="266"/>
      <c r="RII13" s="266"/>
      <c r="RIJ13" s="266"/>
      <c r="RIK13" s="266"/>
      <c r="RIL13" s="266"/>
      <c r="RIM13" s="266"/>
      <c r="RIN13" s="266"/>
      <c r="RIO13" s="266"/>
      <c r="RIP13" s="266"/>
      <c r="RIQ13" s="266"/>
      <c r="RIR13" s="266"/>
      <c r="RIS13" s="266"/>
      <c r="RIT13" s="266"/>
      <c r="RIU13" s="266"/>
      <c r="RIV13" s="266"/>
      <c r="RIW13" s="266"/>
      <c r="RIX13" s="266"/>
      <c r="RIY13" s="266"/>
      <c r="RIZ13" s="266"/>
      <c r="RJA13" s="266"/>
      <c r="RJB13" s="266"/>
      <c r="RJC13" s="266"/>
      <c r="RJD13" s="266"/>
      <c r="RJE13" s="266"/>
      <c r="RJF13" s="266"/>
      <c r="RJG13" s="266"/>
      <c r="RJH13" s="266"/>
      <c r="RJI13" s="266"/>
      <c r="RJJ13" s="266"/>
      <c r="RJK13" s="266"/>
      <c r="RJL13" s="266"/>
      <c r="RJM13" s="266"/>
      <c r="RJN13" s="266"/>
      <c r="RJO13" s="266"/>
      <c r="RJP13" s="266"/>
      <c r="RJQ13" s="266"/>
      <c r="RJR13" s="266"/>
      <c r="RJS13" s="266"/>
      <c r="RJT13" s="266"/>
      <c r="RJU13" s="266"/>
      <c r="RJV13" s="266"/>
      <c r="RJW13" s="266"/>
      <c r="RJX13" s="266"/>
      <c r="RJY13" s="266"/>
      <c r="RJZ13" s="266"/>
      <c r="RKA13" s="266"/>
      <c r="RKB13" s="266"/>
      <c r="RKC13" s="266"/>
      <c r="RKD13" s="266"/>
      <c r="RKE13" s="266"/>
      <c r="RKF13" s="266"/>
      <c r="RKG13" s="266"/>
      <c r="RKH13" s="266"/>
      <c r="RKI13" s="266"/>
      <c r="RKJ13" s="266"/>
      <c r="RKK13" s="266"/>
      <c r="RKL13" s="266"/>
      <c r="RKM13" s="266"/>
      <c r="RKN13" s="266"/>
      <c r="RKO13" s="266"/>
      <c r="RKP13" s="266"/>
      <c r="RKQ13" s="266"/>
      <c r="RKR13" s="266"/>
      <c r="RKS13" s="266"/>
      <c r="RKT13" s="266"/>
      <c r="RKU13" s="266"/>
      <c r="RKV13" s="266"/>
      <c r="RKW13" s="266"/>
      <c r="RKX13" s="266"/>
      <c r="RKY13" s="266"/>
      <c r="RKZ13" s="266"/>
      <c r="RLA13" s="266"/>
      <c r="RLB13" s="266"/>
      <c r="RLC13" s="266"/>
      <c r="RLD13" s="266"/>
      <c r="RLE13" s="266"/>
      <c r="RLF13" s="266"/>
      <c r="RLG13" s="266"/>
      <c r="RLH13" s="266"/>
      <c r="RLI13" s="266"/>
      <c r="RLJ13" s="266"/>
      <c r="RLK13" s="266"/>
      <c r="RLL13" s="266"/>
      <c r="RLM13" s="266"/>
      <c r="RLN13" s="266"/>
      <c r="RLO13" s="266"/>
      <c r="RLP13" s="266"/>
      <c r="RLQ13" s="266"/>
      <c r="RLR13" s="266"/>
      <c r="RLS13" s="266"/>
      <c r="RLT13" s="266"/>
      <c r="RLU13" s="266"/>
      <c r="RLV13" s="266"/>
      <c r="RLW13" s="266"/>
      <c r="RLX13" s="266"/>
      <c r="RLY13" s="266"/>
      <c r="RLZ13" s="266"/>
      <c r="RMA13" s="266"/>
      <c r="RMB13" s="266"/>
      <c r="RMC13" s="266"/>
      <c r="RMD13" s="266"/>
      <c r="RME13" s="266"/>
      <c r="RMF13" s="266"/>
      <c r="RMG13" s="266"/>
      <c r="RMH13" s="266"/>
      <c r="RMI13" s="266"/>
      <c r="RMJ13" s="266"/>
      <c r="RMK13" s="266"/>
      <c r="RML13" s="266"/>
      <c r="RMM13" s="266"/>
      <c r="RMN13" s="266"/>
      <c r="RMO13" s="266"/>
      <c r="RMP13" s="266"/>
      <c r="RMQ13" s="266"/>
      <c r="RMR13" s="266"/>
      <c r="RMS13" s="266"/>
      <c r="RMT13" s="266"/>
      <c r="RMU13" s="266"/>
      <c r="RMV13" s="266"/>
      <c r="RMW13" s="266"/>
      <c r="RMX13" s="266"/>
      <c r="RMY13" s="266"/>
      <c r="RMZ13" s="266"/>
      <c r="RNA13" s="266"/>
      <c r="RNB13" s="266"/>
      <c r="RNC13" s="266"/>
      <c r="RND13" s="266"/>
      <c r="RNE13" s="266"/>
      <c r="RNF13" s="266"/>
      <c r="RNG13" s="266"/>
      <c r="RNH13" s="266"/>
      <c r="RNI13" s="266"/>
      <c r="RNJ13" s="266"/>
      <c r="RNK13" s="266"/>
      <c r="RNL13" s="266"/>
      <c r="RNM13" s="266"/>
      <c r="RNN13" s="266"/>
      <c r="RNO13" s="266"/>
      <c r="RNP13" s="266"/>
      <c r="RNQ13" s="266"/>
      <c r="RNR13" s="266"/>
      <c r="RNS13" s="266"/>
      <c r="RNT13" s="266"/>
      <c r="RNU13" s="266"/>
      <c r="RNV13" s="266"/>
      <c r="RNW13" s="266"/>
      <c r="RNX13" s="266"/>
      <c r="RNY13" s="266"/>
      <c r="RNZ13" s="266"/>
      <c r="ROA13" s="266"/>
      <c r="ROB13" s="266"/>
      <c r="ROC13" s="266"/>
      <c r="ROD13" s="266"/>
      <c r="ROE13" s="266"/>
      <c r="ROF13" s="266"/>
      <c r="ROG13" s="266"/>
      <c r="ROH13" s="266"/>
      <c r="ROI13" s="266"/>
      <c r="ROJ13" s="266"/>
      <c r="ROK13" s="266"/>
      <c r="ROL13" s="266"/>
      <c r="ROM13" s="266"/>
      <c r="RON13" s="266"/>
      <c r="ROO13" s="266"/>
      <c r="ROP13" s="266"/>
      <c r="ROQ13" s="266"/>
      <c r="ROR13" s="266"/>
      <c r="ROS13" s="266"/>
      <c r="ROT13" s="266"/>
      <c r="ROU13" s="266"/>
      <c r="ROV13" s="266"/>
      <c r="ROW13" s="266"/>
      <c r="ROX13" s="266"/>
      <c r="ROY13" s="266"/>
      <c r="ROZ13" s="266"/>
      <c r="RPA13" s="266"/>
      <c r="RPB13" s="266"/>
      <c r="RPC13" s="266"/>
      <c r="RPD13" s="266"/>
      <c r="RPE13" s="266"/>
      <c r="RPF13" s="266"/>
      <c r="RPG13" s="266"/>
      <c r="RPH13" s="266"/>
      <c r="RPI13" s="266"/>
      <c r="RPJ13" s="266"/>
      <c r="RPK13" s="266"/>
      <c r="RPL13" s="266"/>
      <c r="RPM13" s="266"/>
      <c r="RPN13" s="266"/>
      <c r="RPO13" s="266"/>
      <c r="RPP13" s="266"/>
      <c r="RPQ13" s="266"/>
      <c r="RPR13" s="266"/>
      <c r="RPS13" s="266"/>
      <c r="RPT13" s="266"/>
      <c r="RPU13" s="266"/>
      <c r="RPV13" s="266"/>
      <c r="RPW13" s="266"/>
      <c r="RPX13" s="266"/>
      <c r="RPY13" s="266"/>
      <c r="RPZ13" s="266"/>
      <c r="RQA13" s="266"/>
      <c r="RQB13" s="266"/>
      <c r="RQC13" s="266"/>
      <c r="RQD13" s="266"/>
      <c r="RQE13" s="266"/>
      <c r="RQF13" s="266"/>
      <c r="RQG13" s="266"/>
      <c r="RQH13" s="266"/>
      <c r="RQI13" s="266"/>
      <c r="RQJ13" s="266"/>
      <c r="RQK13" s="266"/>
      <c r="RQL13" s="266"/>
      <c r="RQM13" s="266"/>
      <c r="RQN13" s="266"/>
      <c r="RQO13" s="266"/>
      <c r="RQP13" s="266"/>
      <c r="RQQ13" s="266"/>
      <c r="RQR13" s="266"/>
      <c r="RQS13" s="266"/>
      <c r="RQT13" s="266"/>
      <c r="RQU13" s="266"/>
      <c r="RQV13" s="266"/>
      <c r="RQW13" s="266"/>
      <c r="RQX13" s="266"/>
      <c r="RQY13" s="266"/>
      <c r="RQZ13" s="266"/>
      <c r="RRA13" s="266"/>
      <c r="RRB13" s="266"/>
      <c r="RRC13" s="266"/>
      <c r="RRD13" s="266"/>
      <c r="RRE13" s="266"/>
      <c r="RRF13" s="266"/>
      <c r="RRG13" s="266"/>
      <c r="RRH13" s="266"/>
      <c r="RRI13" s="266"/>
      <c r="RRJ13" s="266"/>
      <c r="RRK13" s="266"/>
      <c r="RRL13" s="266"/>
      <c r="RRM13" s="266"/>
      <c r="RRN13" s="266"/>
      <c r="RRO13" s="266"/>
      <c r="RRP13" s="266"/>
      <c r="RRQ13" s="266"/>
      <c r="RRR13" s="266"/>
      <c r="RRS13" s="266"/>
      <c r="RRT13" s="266"/>
      <c r="RRU13" s="266"/>
      <c r="RRV13" s="266"/>
      <c r="RRW13" s="266"/>
      <c r="RRX13" s="266"/>
      <c r="RRY13" s="266"/>
      <c r="RRZ13" s="266"/>
      <c r="RSA13" s="266"/>
      <c r="RSB13" s="266"/>
      <c r="RSC13" s="266"/>
      <c r="RSD13" s="266"/>
      <c r="RSE13" s="266"/>
      <c r="RSF13" s="266"/>
      <c r="RSG13" s="266"/>
      <c r="RSH13" s="266"/>
      <c r="RSI13" s="266"/>
      <c r="RSJ13" s="266"/>
      <c r="RSK13" s="266"/>
      <c r="RSL13" s="266"/>
      <c r="RSM13" s="266"/>
      <c r="RSN13" s="266"/>
      <c r="RSO13" s="266"/>
      <c r="RSP13" s="266"/>
      <c r="RSQ13" s="266"/>
      <c r="RSR13" s="266"/>
      <c r="RSS13" s="266"/>
      <c r="RST13" s="266"/>
      <c r="RSU13" s="266"/>
      <c r="RSV13" s="266"/>
      <c r="RSW13" s="266"/>
      <c r="RSX13" s="266"/>
      <c r="RSY13" s="266"/>
      <c r="RSZ13" s="266"/>
      <c r="RTA13" s="266"/>
      <c r="RTB13" s="266"/>
      <c r="RTC13" s="266"/>
      <c r="RTD13" s="266"/>
      <c r="RTE13" s="266"/>
      <c r="RTF13" s="266"/>
      <c r="RTG13" s="266"/>
      <c r="RTH13" s="266"/>
      <c r="RTI13" s="266"/>
      <c r="RTJ13" s="266"/>
      <c r="RTK13" s="266"/>
      <c r="RTL13" s="266"/>
      <c r="RTM13" s="266"/>
      <c r="RTN13" s="266"/>
      <c r="RTO13" s="266"/>
      <c r="RTP13" s="266"/>
      <c r="RTQ13" s="266"/>
      <c r="RTR13" s="266"/>
      <c r="RTS13" s="266"/>
      <c r="RTT13" s="266"/>
      <c r="RTU13" s="266"/>
      <c r="RTV13" s="266"/>
      <c r="RTW13" s="266"/>
      <c r="RTX13" s="266"/>
      <c r="RTY13" s="266"/>
      <c r="RTZ13" s="266"/>
      <c r="RUA13" s="266"/>
      <c r="RUB13" s="266"/>
      <c r="RUC13" s="266"/>
      <c r="RUD13" s="266"/>
      <c r="RUE13" s="266"/>
      <c r="RUF13" s="266"/>
      <c r="RUG13" s="266"/>
      <c r="RUH13" s="266"/>
      <c r="RUI13" s="266"/>
      <c r="RUJ13" s="266"/>
      <c r="RUK13" s="266"/>
      <c r="RUL13" s="266"/>
      <c r="RUM13" s="266"/>
      <c r="RUN13" s="266"/>
      <c r="RUO13" s="266"/>
      <c r="RUP13" s="266"/>
      <c r="RUQ13" s="266"/>
      <c r="RUR13" s="266"/>
      <c r="RUS13" s="266"/>
      <c r="RUT13" s="266"/>
      <c r="RUU13" s="266"/>
      <c r="RUV13" s="266"/>
      <c r="RUW13" s="266"/>
      <c r="RUX13" s="266"/>
      <c r="RUY13" s="266"/>
      <c r="RUZ13" s="266"/>
      <c r="RVA13" s="266"/>
      <c r="RVB13" s="266"/>
      <c r="RVC13" s="266"/>
      <c r="RVD13" s="266"/>
      <c r="RVE13" s="266"/>
      <c r="RVF13" s="266"/>
      <c r="RVG13" s="266"/>
      <c r="RVH13" s="266"/>
      <c r="RVI13" s="266"/>
      <c r="RVJ13" s="266"/>
      <c r="RVK13" s="266"/>
      <c r="RVL13" s="266"/>
      <c r="RVM13" s="266"/>
      <c r="RVN13" s="266"/>
      <c r="RVO13" s="266"/>
      <c r="RVP13" s="266"/>
      <c r="RVQ13" s="266"/>
      <c r="RVR13" s="266"/>
      <c r="RVS13" s="266"/>
      <c r="RVT13" s="266"/>
      <c r="RVU13" s="266"/>
      <c r="RVV13" s="266"/>
      <c r="RVW13" s="266"/>
      <c r="RVX13" s="266"/>
      <c r="RVY13" s="266"/>
      <c r="RVZ13" s="266"/>
      <c r="RWA13" s="266"/>
      <c r="RWB13" s="266"/>
      <c r="RWC13" s="266"/>
      <c r="RWD13" s="266"/>
      <c r="RWE13" s="266"/>
      <c r="RWF13" s="266"/>
      <c r="RWG13" s="266"/>
      <c r="RWH13" s="266"/>
      <c r="RWI13" s="266"/>
      <c r="RWJ13" s="266"/>
      <c r="RWK13" s="266"/>
      <c r="RWL13" s="266"/>
      <c r="RWM13" s="266"/>
      <c r="RWN13" s="266"/>
      <c r="RWO13" s="266"/>
      <c r="RWP13" s="266"/>
      <c r="RWQ13" s="266"/>
      <c r="RWR13" s="266"/>
      <c r="RWS13" s="266"/>
      <c r="RWT13" s="266"/>
      <c r="RWU13" s="266"/>
      <c r="RWV13" s="266"/>
      <c r="RWW13" s="266"/>
      <c r="RWX13" s="266"/>
      <c r="RWY13" s="266"/>
      <c r="RWZ13" s="266"/>
      <c r="RXA13" s="266"/>
      <c r="RXB13" s="266"/>
      <c r="RXC13" s="266"/>
      <c r="RXD13" s="266"/>
      <c r="RXE13" s="266"/>
      <c r="RXF13" s="266"/>
      <c r="RXG13" s="266"/>
      <c r="RXH13" s="266"/>
      <c r="RXI13" s="266"/>
      <c r="RXJ13" s="266"/>
      <c r="RXK13" s="266"/>
      <c r="RXL13" s="266"/>
      <c r="RXM13" s="266"/>
      <c r="RXN13" s="266"/>
      <c r="RXO13" s="266"/>
      <c r="RXP13" s="266"/>
      <c r="RXQ13" s="266"/>
      <c r="RXR13" s="266"/>
      <c r="RXS13" s="266"/>
      <c r="RXT13" s="266"/>
      <c r="RXU13" s="266"/>
      <c r="RXV13" s="266"/>
      <c r="RXW13" s="266"/>
      <c r="RXX13" s="266"/>
      <c r="RXY13" s="266"/>
      <c r="RXZ13" s="266"/>
      <c r="RYA13" s="266"/>
      <c r="RYB13" s="266"/>
      <c r="RYC13" s="266"/>
      <c r="RYD13" s="266"/>
      <c r="RYE13" s="266"/>
      <c r="RYF13" s="266"/>
      <c r="RYG13" s="266"/>
      <c r="RYH13" s="266"/>
      <c r="RYI13" s="266"/>
      <c r="RYJ13" s="266"/>
      <c r="RYK13" s="266"/>
      <c r="RYL13" s="266"/>
      <c r="RYM13" s="266"/>
      <c r="RYN13" s="266"/>
      <c r="RYO13" s="266"/>
      <c r="RYP13" s="266"/>
      <c r="RYQ13" s="266"/>
      <c r="RYR13" s="266"/>
      <c r="RYS13" s="266"/>
      <c r="RYT13" s="266"/>
      <c r="RYU13" s="266"/>
      <c r="RYV13" s="266"/>
      <c r="RYW13" s="266"/>
      <c r="RYX13" s="266"/>
      <c r="RYY13" s="266"/>
      <c r="RYZ13" s="266"/>
      <c r="RZA13" s="266"/>
      <c r="RZB13" s="266"/>
      <c r="RZC13" s="266"/>
      <c r="RZD13" s="266"/>
      <c r="RZE13" s="266"/>
      <c r="RZF13" s="266"/>
      <c r="RZG13" s="266"/>
      <c r="RZH13" s="266"/>
      <c r="RZI13" s="266"/>
      <c r="RZJ13" s="266"/>
      <c r="RZK13" s="266"/>
      <c r="RZL13" s="266"/>
      <c r="RZM13" s="266"/>
      <c r="RZN13" s="266"/>
      <c r="RZO13" s="266"/>
      <c r="RZP13" s="266"/>
      <c r="RZQ13" s="266"/>
      <c r="RZR13" s="266"/>
      <c r="RZS13" s="266"/>
      <c r="RZT13" s="266"/>
      <c r="RZU13" s="266"/>
      <c r="RZV13" s="266"/>
      <c r="RZW13" s="266"/>
      <c r="RZX13" s="266"/>
      <c r="RZY13" s="266"/>
      <c r="RZZ13" s="266"/>
      <c r="SAA13" s="266"/>
      <c r="SAB13" s="266"/>
      <c r="SAC13" s="266"/>
      <c r="SAD13" s="266"/>
      <c r="SAE13" s="266"/>
      <c r="SAF13" s="266"/>
      <c r="SAG13" s="266"/>
      <c r="SAH13" s="266"/>
      <c r="SAI13" s="266"/>
      <c r="SAJ13" s="266"/>
      <c r="SAK13" s="266"/>
      <c r="SAL13" s="266"/>
      <c r="SAM13" s="266"/>
      <c r="SAN13" s="266"/>
      <c r="SAO13" s="266"/>
      <c r="SAP13" s="266"/>
      <c r="SAQ13" s="266"/>
      <c r="SAR13" s="266"/>
      <c r="SAS13" s="266"/>
      <c r="SAT13" s="266"/>
      <c r="SAU13" s="266"/>
      <c r="SAV13" s="266"/>
      <c r="SAW13" s="266"/>
      <c r="SAX13" s="266"/>
      <c r="SAY13" s="266"/>
      <c r="SAZ13" s="266"/>
      <c r="SBA13" s="266"/>
      <c r="SBB13" s="266"/>
      <c r="SBC13" s="266"/>
      <c r="SBD13" s="266"/>
      <c r="SBE13" s="266"/>
      <c r="SBF13" s="266"/>
      <c r="SBG13" s="266"/>
      <c r="SBH13" s="266"/>
      <c r="SBI13" s="266"/>
      <c r="SBJ13" s="266"/>
      <c r="SBK13" s="266"/>
      <c r="SBL13" s="266"/>
      <c r="SBM13" s="266"/>
      <c r="SBN13" s="266"/>
      <c r="SBO13" s="266"/>
      <c r="SBP13" s="266"/>
      <c r="SBQ13" s="266"/>
      <c r="SBR13" s="266"/>
      <c r="SBS13" s="266"/>
      <c r="SBT13" s="266"/>
      <c r="SBU13" s="266"/>
      <c r="SBV13" s="266"/>
      <c r="SBW13" s="266"/>
      <c r="SBX13" s="266"/>
      <c r="SBY13" s="266"/>
      <c r="SBZ13" s="266"/>
      <c r="SCA13" s="266"/>
      <c r="SCB13" s="266"/>
      <c r="SCC13" s="266"/>
      <c r="SCD13" s="266"/>
      <c r="SCE13" s="266"/>
      <c r="SCF13" s="266"/>
      <c r="SCG13" s="266"/>
      <c r="SCH13" s="266"/>
      <c r="SCI13" s="266"/>
      <c r="SCJ13" s="266"/>
      <c r="SCK13" s="266"/>
      <c r="SCL13" s="266"/>
      <c r="SCM13" s="266"/>
      <c r="SCN13" s="266"/>
      <c r="SCO13" s="266"/>
      <c r="SCP13" s="266"/>
      <c r="SCQ13" s="266"/>
      <c r="SCR13" s="266"/>
      <c r="SCS13" s="266"/>
      <c r="SCT13" s="266"/>
      <c r="SCU13" s="266"/>
      <c r="SCV13" s="266"/>
      <c r="SCW13" s="266"/>
      <c r="SCX13" s="266"/>
      <c r="SCY13" s="266"/>
      <c r="SCZ13" s="266"/>
      <c r="SDA13" s="266"/>
      <c r="SDB13" s="266"/>
      <c r="SDC13" s="266"/>
      <c r="SDD13" s="266"/>
      <c r="SDE13" s="266"/>
      <c r="SDF13" s="266"/>
      <c r="SDG13" s="266"/>
      <c r="SDH13" s="266"/>
      <c r="SDI13" s="266"/>
      <c r="SDJ13" s="266"/>
      <c r="SDK13" s="266"/>
      <c r="SDL13" s="266"/>
      <c r="SDM13" s="266"/>
      <c r="SDN13" s="266"/>
      <c r="SDO13" s="266"/>
      <c r="SDP13" s="266"/>
      <c r="SDQ13" s="266"/>
      <c r="SDR13" s="266"/>
      <c r="SDS13" s="266"/>
      <c r="SDT13" s="266"/>
      <c r="SDU13" s="266"/>
      <c r="SDV13" s="266"/>
      <c r="SDW13" s="266"/>
      <c r="SDX13" s="266"/>
      <c r="SDY13" s="266"/>
      <c r="SDZ13" s="266"/>
      <c r="SEA13" s="266"/>
      <c r="SEB13" s="266"/>
      <c r="SEC13" s="266"/>
      <c r="SED13" s="266"/>
      <c r="SEE13" s="266"/>
      <c r="SEF13" s="266"/>
      <c r="SEG13" s="266"/>
      <c r="SEH13" s="266"/>
      <c r="SEI13" s="266"/>
      <c r="SEJ13" s="266"/>
      <c r="SEK13" s="266"/>
      <c r="SEL13" s="266"/>
      <c r="SEM13" s="266"/>
      <c r="SEN13" s="266"/>
      <c r="SEO13" s="266"/>
      <c r="SEP13" s="266"/>
      <c r="SEQ13" s="266"/>
      <c r="SER13" s="266"/>
      <c r="SES13" s="266"/>
      <c r="SET13" s="266"/>
      <c r="SEU13" s="266"/>
      <c r="SEV13" s="266"/>
      <c r="SEW13" s="266"/>
      <c r="SEX13" s="266"/>
      <c r="SEY13" s="266"/>
      <c r="SEZ13" s="266"/>
      <c r="SFA13" s="266"/>
      <c r="SFB13" s="266"/>
      <c r="SFC13" s="266"/>
      <c r="SFD13" s="266"/>
      <c r="SFE13" s="266"/>
      <c r="SFF13" s="266"/>
      <c r="SFG13" s="266"/>
      <c r="SFH13" s="266"/>
      <c r="SFI13" s="266"/>
      <c r="SFJ13" s="266"/>
      <c r="SFK13" s="266"/>
      <c r="SFL13" s="266"/>
      <c r="SFM13" s="266"/>
      <c r="SFN13" s="266"/>
      <c r="SFO13" s="266"/>
      <c r="SFP13" s="266"/>
      <c r="SFQ13" s="266"/>
      <c r="SFR13" s="266"/>
      <c r="SFS13" s="266"/>
      <c r="SFT13" s="266"/>
      <c r="SFU13" s="266"/>
      <c r="SFV13" s="266"/>
      <c r="SFW13" s="266"/>
      <c r="SFX13" s="266"/>
      <c r="SFY13" s="266"/>
      <c r="SFZ13" s="266"/>
      <c r="SGA13" s="266"/>
      <c r="SGB13" s="266"/>
      <c r="SGC13" s="266"/>
      <c r="SGD13" s="266"/>
      <c r="SGE13" s="266"/>
      <c r="SGF13" s="266"/>
      <c r="SGG13" s="266"/>
      <c r="SGH13" s="266"/>
      <c r="SGI13" s="266"/>
      <c r="SGJ13" s="266"/>
      <c r="SGK13" s="266"/>
      <c r="SGL13" s="266"/>
      <c r="SGM13" s="266"/>
      <c r="SGN13" s="266"/>
      <c r="SGO13" s="266"/>
      <c r="SGP13" s="266"/>
      <c r="SGQ13" s="266"/>
      <c r="SGR13" s="266"/>
      <c r="SGS13" s="266"/>
      <c r="SGT13" s="266"/>
      <c r="SGU13" s="266"/>
      <c r="SGV13" s="266"/>
      <c r="SGW13" s="266"/>
      <c r="SGX13" s="266"/>
      <c r="SGY13" s="266"/>
      <c r="SGZ13" s="266"/>
      <c r="SHA13" s="266"/>
      <c r="SHB13" s="266"/>
      <c r="SHC13" s="266"/>
      <c r="SHD13" s="266"/>
      <c r="SHE13" s="266"/>
      <c r="SHF13" s="266"/>
      <c r="SHG13" s="266"/>
      <c r="SHH13" s="266"/>
      <c r="SHI13" s="266"/>
      <c r="SHJ13" s="266"/>
      <c r="SHK13" s="266"/>
      <c r="SHL13" s="266"/>
      <c r="SHM13" s="266"/>
      <c r="SHN13" s="266"/>
      <c r="SHO13" s="266"/>
      <c r="SHP13" s="266"/>
      <c r="SHQ13" s="266"/>
      <c r="SHR13" s="266"/>
      <c r="SHS13" s="266"/>
      <c r="SHT13" s="266"/>
      <c r="SHU13" s="266"/>
      <c r="SHV13" s="266"/>
      <c r="SHW13" s="266"/>
      <c r="SHX13" s="266"/>
      <c r="SHY13" s="266"/>
      <c r="SHZ13" s="266"/>
      <c r="SIA13" s="266"/>
      <c r="SIB13" s="266"/>
      <c r="SIC13" s="266"/>
      <c r="SID13" s="266"/>
      <c r="SIE13" s="266"/>
      <c r="SIF13" s="266"/>
      <c r="SIG13" s="266"/>
      <c r="SIH13" s="266"/>
      <c r="SII13" s="266"/>
      <c r="SIJ13" s="266"/>
      <c r="SIK13" s="266"/>
      <c r="SIL13" s="266"/>
      <c r="SIM13" s="266"/>
      <c r="SIN13" s="266"/>
      <c r="SIO13" s="266"/>
      <c r="SIP13" s="266"/>
      <c r="SIQ13" s="266"/>
      <c r="SIR13" s="266"/>
      <c r="SIS13" s="266"/>
      <c r="SIT13" s="266"/>
      <c r="SIU13" s="266"/>
      <c r="SIV13" s="266"/>
      <c r="SIW13" s="266"/>
      <c r="SIX13" s="266"/>
      <c r="SIY13" s="266"/>
      <c r="SIZ13" s="266"/>
      <c r="SJA13" s="266"/>
      <c r="SJB13" s="266"/>
      <c r="SJC13" s="266"/>
      <c r="SJD13" s="266"/>
      <c r="SJE13" s="266"/>
      <c r="SJF13" s="266"/>
      <c r="SJG13" s="266"/>
      <c r="SJH13" s="266"/>
      <c r="SJI13" s="266"/>
      <c r="SJJ13" s="266"/>
      <c r="SJK13" s="266"/>
      <c r="SJL13" s="266"/>
      <c r="SJM13" s="266"/>
      <c r="SJN13" s="266"/>
      <c r="SJO13" s="266"/>
      <c r="SJP13" s="266"/>
      <c r="SJQ13" s="266"/>
      <c r="SJR13" s="266"/>
      <c r="SJS13" s="266"/>
      <c r="SJT13" s="266"/>
      <c r="SJU13" s="266"/>
      <c r="SJV13" s="266"/>
      <c r="SJW13" s="266"/>
      <c r="SJX13" s="266"/>
      <c r="SJY13" s="266"/>
      <c r="SJZ13" s="266"/>
      <c r="SKA13" s="266"/>
      <c r="SKB13" s="266"/>
      <c r="SKC13" s="266"/>
      <c r="SKD13" s="266"/>
      <c r="SKE13" s="266"/>
      <c r="SKF13" s="266"/>
      <c r="SKG13" s="266"/>
      <c r="SKH13" s="266"/>
      <c r="SKI13" s="266"/>
      <c r="SKJ13" s="266"/>
      <c r="SKK13" s="266"/>
      <c r="SKL13" s="266"/>
      <c r="SKM13" s="266"/>
      <c r="SKN13" s="266"/>
      <c r="SKO13" s="266"/>
      <c r="SKP13" s="266"/>
      <c r="SKQ13" s="266"/>
      <c r="SKR13" s="266"/>
      <c r="SKS13" s="266"/>
      <c r="SKT13" s="266"/>
      <c r="SKU13" s="266"/>
      <c r="SKV13" s="266"/>
      <c r="SKW13" s="266"/>
      <c r="SKX13" s="266"/>
      <c r="SKY13" s="266"/>
      <c r="SKZ13" s="266"/>
      <c r="SLA13" s="266"/>
      <c r="SLB13" s="266"/>
      <c r="SLC13" s="266"/>
      <c r="SLD13" s="266"/>
      <c r="SLE13" s="266"/>
      <c r="SLF13" s="266"/>
      <c r="SLG13" s="266"/>
      <c r="SLH13" s="266"/>
      <c r="SLI13" s="266"/>
      <c r="SLJ13" s="266"/>
      <c r="SLK13" s="266"/>
      <c r="SLL13" s="266"/>
      <c r="SLM13" s="266"/>
      <c r="SLN13" s="266"/>
      <c r="SLO13" s="266"/>
      <c r="SLP13" s="266"/>
      <c r="SLQ13" s="266"/>
      <c r="SLR13" s="266"/>
      <c r="SLS13" s="266"/>
      <c r="SLT13" s="266"/>
      <c r="SLU13" s="266"/>
      <c r="SLV13" s="266"/>
      <c r="SLW13" s="266"/>
      <c r="SLX13" s="266"/>
      <c r="SLY13" s="266"/>
      <c r="SLZ13" s="266"/>
      <c r="SMA13" s="266"/>
      <c r="SMB13" s="266"/>
      <c r="SMC13" s="266"/>
      <c r="SMD13" s="266"/>
      <c r="SME13" s="266"/>
      <c r="SMF13" s="266"/>
      <c r="SMG13" s="266"/>
      <c r="SMH13" s="266"/>
      <c r="SMI13" s="266"/>
      <c r="SMJ13" s="266"/>
      <c r="SMK13" s="266"/>
      <c r="SML13" s="266"/>
      <c r="SMM13" s="266"/>
      <c r="SMN13" s="266"/>
      <c r="SMO13" s="266"/>
      <c r="SMP13" s="266"/>
      <c r="SMQ13" s="266"/>
      <c r="SMR13" s="266"/>
      <c r="SMS13" s="266"/>
      <c r="SMT13" s="266"/>
      <c r="SMU13" s="266"/>
      <c r="SMV13" s="266"/>
      <c r="SMW13" s="266"/>
      <c r="SMX13" s="266"/>
      <c r="SMY13" s="266"/>
      <c r="SMZ13" s="266"/>
      <c r="SNA13" s="266"/>
      <c r="SNB13" s="266"/>
      <c r="SNC13" s="266"/>
      <c r="SND13" s="266"/>
      <c r="SNE13" s="266"/>
      <c r="SNF13" s="266"/>
      <c r="SNG13" s="266"/>
      <c r="SNH13" s="266"/>
      <c r="SNI13" s="266"/>
      <c r="SNJ13" s="266"/>
      <c r="SNK13" s="266"/>
      <c r="SNL13" s="266"/>
      <c r="SNM13" s="266"/>
      <c r="SNN13" s="266"/>
      <c r="SNO13" s="266"/>
      <c r="SNP13" s="266"/>
      <c r="SNQ13" s="266"/>
      <c r="SNR13" s="266"/>
      <c r="SNS13" s="266"/>
      <c r="SNT13" s="266"/>
      <c r="SNU13" s="266"/>
      <c r="SNV13" s="266"/>
      <c r="SNW13" s="266"/>
      <c r="SNX13" s="266"/>
      <c r="SNY13" s="266"/>
      <c r="SNZ13" s="266"/>
      <c r="SOA13" s="266"/>
      <c r="SOB13" s="266"/>
      <c r="SOC13" s="266"/>
      <c r="SOD13" s="266"/>
      <c r="SOE13" s="266"/>
      <c r="SOF13" s="266"/>
      <c r="SOG13" s="266"/>
      <c r="SOH13" s="266"/>
      <c r="SOI13" s="266"/>
      <c r="SOJ13" s="266"/>
      <c r="SOK13" s="266"/>
      <c r="SOL13" s="266"/>
      <c r="SOM13" s="266"/>
      <c r="SON13" s="266"/>
      <c r="SOO13" s="266"/>
      <c r="SOP13" s="266"/>
      <c r="SOQ13" s="266"/>
      <c r="SOR13" s="266"/>
      <c r="SOS13" s="266"/>
      <c r="SOT13" s="266"/>
      <c r="SOU13" s="266"/>
      <c r="SOV13" s="266"/>
      <c r="SOW13" s="266"/>
      <c r="SOX13" s="266"/>
      <c r="SOY13" s="266"/>
      <c r="SOZ13" s="266"/>
      <c r="SPA13" s="266"/>
      <c r="SPB13" s="266"/>
      <c r="SPC13" s="266"/>
      <c r="SPD13" s="266"/>
      <c r="SPE13" s="266"/>
      <c r="SPF13" s="266"/>
      <c r="SPG13" s="266"/>
      <c r="SPH13" s="266"/>
      <c r="SPI13" s="266"/>
      <c r="SPJ13" s="266"/>
      <c r="SPK13" s="266"/>
      <c r="SPL13" s="266"/>
      <c r="SPM13" s="266"/>
      <c r="SPN13" s="266"/>
      <c r="SPO13" s="266"/>
      <c r="SPP13" s="266"/>
      <c r="SPQ13" s="266"/>
      <c r="SPR13" s="266"/>
      <c r="SPS13" s="266"/>
      <c r="SPT13" s="266"/>
      <c r="SPU13" s="266"/>
      <c r="SPV13" s="266"/>
      <c r="SPW13" s="266"/>
      <c r="SPX13" s="266"/>
      <c r="SPY13" s="266"/>
      <c r="SPZ13" s="266"/>
      <c r="SQA13" s="266"/>
      <c r="SQB13" s="266"/>
      <c r="SQC13" s="266"/>
      <c r="SQD13" s="266"/>
      <c r="SQE13" s="266"/>
      <c r="SQF13" s="266"/>
      <c r="SQG13" s="266"/>
      <c r="SQH13" s="266"/>
      <c r="SQI13" s="266"/>
      <c r="SQJ13" s="266"/>
      <c r="SQK13" s="266"/>
      <c r="SQL13" s="266"/>
      <c r="SQM13" s="266"/>
      <c r="SQN13" s="266"/>
      <c r="SQO13" s="266"/>
      <c r="SQP13" s="266"/>
      <c r="SQQ13" s="266"/>
      <c r="SQR13" s="266"/>
      <c r="SQS13" s="266"/>
      <c r="SQT13" s="266"/>
      <c r="SQU13" s="266"/>
      <c r="SQV13" s="266"/>
      <c r="SQW13" s="266"/>
      <c r="SQX13" s="266"/>
      <c r="SQY13" s="266"/>
      <c r="SQZ13" s="266"/>
      <c r="SRA13" s="266"/>
      <c r="SRB13" s="266"/>
      <c r="SRC13" s="266"/>
      <c r="SRD13" s="266"/>
      <c r="SRE13" s="266"/>
      <c r="SRF13" s="266"/>
      <c r="SRG13" s="266"/>
      <c r="SRH13" s="266"/>
      <c r="SRI13" s="266"/>
      <c r="SRJ13" s="266"/>
      <c r="SRK13" s="266"/>
      <c r="SRL13" s="266"/>
      <c r="SRM13" s="266"/>
      <c r="SRN13" s="266"/>
      <c r="SRO13" s="266"/>
      <c r="SRP13" s="266"/>
      <c r="SRQ13" s="266"/>
      <c r="SRR13" s="266"/>
      <c r="SRS13" s="266"/>
      <c r="SRT13" s="266"/>
      <c r="SRU13" s="266"/>
      <c r="SRV13" s="266"/>
      <c r="SRW13" s="266"/>
      <c r="SRX13" s="266"/>
      <c r="SRY13" s="266"/>
      <c r="SRZ13" s="266"/>
      <c r="SSA13" s="266"/>
      <c r="SSB13" s="266"/>
      <c r="SSC13" s="266"/>
      <c r="SSD13" s="266"/>
      <c r="SSE13" s="266"/>
      <c r="SSF13" s="266"/>
      <c r="SSG13" s="266"/>
      <c r="SSH13" s="266"/>
      <c r="SSI13" s="266"/>
      <c r="SSJ13" s="266"/>
      <c r="SSK13" s="266"/>
      <c r="SSL13" s="266"/>
      <c r="SSM13" s="266"/>
      <c r="SSN13" s="266"/>
      <c r="SSO13" s="266"/>
      <c r="SSP13" s="266"/>
      <c r="SSQ13" s="266"/>
      <c r="SSR13" s="266"/>
      <c r="SSS13" s="266"/>
      <c r="SST13" s="266"/>
      <c r="SSU13" s="266"/>
      <c r="SSV13" s="266"/>
      <c r="SSW13" s="266"/>
      <c r="SSX13" s="266"/>
      <c r="SSY13" s="266"/>
      <c r="SSZ13" s="266"/>
      <c r="STA13" s="266"/>
      <c r="STB13" s="266"/>
      <c r="STC13" s="266"/>
      <c r="STD13" s="266"/>
      <c r="STE13" s="266"/>
      <c r="STF13" s="266"/>
      <c r="STG13" s="266"/>
      <c r="STH13" s="266"/>
      <c r="STI13" s="266"/>
      <c r="STJ13" s="266"/>
      <c r="STK13" s="266"/>
      <c r="STL13" s="266"/>
      <c r="STM13" s="266"/>
      <c r="STN13" s="266"/>
      <c r="STO13" s="266"/>
      <c r="STP13" s="266"/>
      <c r="STQ13" s="266"/>
      <c r="STR13" s="266"/>
      <c r="STS13" s="266"/>
      <c r="STT13" s="266"/>
      <c r="STU13" s="266"/>
      <c r="STV13" s="266"/>
      <c r="STW13" s="266"/>
      <c r="STX13" s="266"/>
      <c r="STY13" s="266"/>
      <c r="STZ13" s="266"/>
      <c r="SUA13" s="266"/>
      <c r="SUB13" s="266"/>
      <c r="SUC13" s="266"/>
      <c r="SUD13" s="266"/>
      <c r="SUE13" s="266"/>
      <c r="SUF13" s="266"/>
      <c r="SUG13" s="266"/>
      <c r="SUH13" s="266"/>
      <c r="SUI13" s="266"/>
      <c r="SUJ13" s="266"/>
      <c r="SUK13" s="266"/>
      <c r="SUL13" s="266"/>
      <c r="SUM13" s="266"/>
      <c r="SUN13" s="266"/>
      <c r="SUO13" s="266"/>
      <c r="SUP13" s="266"/>
      <c r="SUQ13" s="266"/>
      <c r="SUR13" s="266"/>
      <c r="SUS13" s="266"/>
      <c r="SUT13" s="266"/>
      <c r="SUU13" s="266"/>
      <c r="SUV13" s="266"/>
      <c r="SUW13" s="266"/>
      <c r="SUX13" s="266"/>
      <c r="SUY13" s="266"/>
      <c r="SUZ13" s="266"/>
      <c r="SVA13" s="266"/>
      <c r="SVB13" s="266"/>
      <c r="SVC13" s="266"/>
      <c r="SVD13" s="266"/>
      <c r="SVE13" s="266"/>
      <c r="SVF13" s="266"/>
      <c r="SVG13" s="266"/>
      <c r="SVH13" s="266"/>
      <c r="SVI13" s="266"/>
      <c r="SVJ13" s="266"/>
      <c r="SVK13" s="266"/>
      <c r="SVL13" s="266"/>
      <c r="SVM13" s="266"/>
      <c r="SVN13" s="266"/>
      <c r="SVO13" s="266"/>
      <c r="SVP13" s="266"/>
      <c r="SVQ13" s="266"/>
      <c r="SVR13" s="266"/>
      <c r="SVS13" s="266"/>
      <c r="SVT13" s="266"/>
      <c r="SVU13" s="266"/>
      <c r="SVV13" s="266"/>
      <c r="SVW13" s="266"/>
      <c r="SVX13" s="266"/>
      <c r="SVY13" s="266"/>
      <c r="SVZ13" s="266"/>
      <c r="SWA13" s="266"/>
      <c r="SWB13" s="266"/>
      <c r="SWC13" s="266"/>
      <c r="SWD13" s="266"/>
      <c r="SWE13" s="266"/>
      <c r="SWF13" s="266"/>
      <c r="SWG13" s="266"/>
      <c r="SWH13" s="266"/>
      <c r="SWI13" s="266"/>
      <c r="SWJ13" s="266"/>
      <c r="SWK13" s="266"/>
      <c r="SWL13" s="266"/>
      <c r="SWM13" s="266"/>
      <c r="SWN13" s="266"/>
      <c r="SWO13" s="266"/>
      <c r="SWP13" s="266"/>
      <c r="SWQ13" s="266"/>
      <c r="SWR13" s="266"/>
      <c r="SWS13" s="266"/>
      <c r="SWT13" s="266"/>
      <c r="SWU13" s="266"/>
      <c r="SWV13" s="266"/>
      <c r="SWW13" s="266"/>
      <c r="SWX13" s="266"/>
      <c r="SWY13" s="266"/>
      <c r="SWZ13" s="266"/>
      <c r="SXA13" s="266"/>
      <c r="SXB13" s="266"/>
      <c r="SXC13" s="266"/>
      <c r="SXD13" s="266"/>
      <c r="SXE13" s="266"/>
      <c r="SXF13" s="266"/>
      <c r="SXG13" s="266"/>
      <c r="SXH13" s="266"/>
      <c r="SXI13" s="266"/>
      <c r="SXJ13" s="266"/>
      <c r="SXK13" s="266"/>
      <c r="SXL13" s="266"/>
      <c r="SXM13" s="266"/>
      <c r="SXN13" s="266"/>
      <c r="SXO13" s="266"/>
      <c r="SXP13" s="266"/>
      <c r="SXQ13" s="266"/>
      <c r="SXR13" s="266"/>
      <c r="SXS13" s="266"/>
      <c r="SXT13" s="266"/>
      <c r="SXU13" s="266"/>
      <c r="SXV13" s="266"/>
      <c r="SXW13" s="266"/>
      <c r="SXX13" s="266"/>
      <c r="SXY13" s="266"/>
      <c r="SXZ13" s="266"/>
      <c r="SYA13" s="266"/>
      <c r="SYB13" s="266"/>
      <c r="SYC13" s="266"/>
      <c r="SYD13" s="266"/>
      <c r="SYE13" s="266"/>
      <c r="SYF13" s="266"/>
      <c r="SYG13" s="266"/>
      <c r="SYH13" s="266"/>
      <c r="SYI13" s="266"/>
      <c r="SYJ13" s="266"/>
      <c r="SYK13" s="266"/>
      <c r="SYL13" s="266"/>
      <c r="SYM13" s="266"/>
      <c r="SYN13" s="266"/>
      <c r="SYO13" s="266"/>
      <c r="SYP13" s="266"/>
      <c r="SYQ13" s="266"/>
      <c r="SYR13" s="266"/>
      <c r="SYS13" s="266"/>
      <c r="SYT13" s="266"/>
      <c r="SYU13" s="266"/>
      <c r="SYV13" s="266"/>
      <c r="SYW13" s="266"/>
      <c r="SYX13" s="266"/>
      <c r="SYY13" s="266"/>
      <c r="SYZ13" s="266"/>
      <c r="SZA13" s="266"/>
      <c r="SZB13" s="266"/>
      <c r="SZC13" s="266"/>
      <c r="SZD13" s="266"/>
      <c r="SZE13" s="266"/>
      <c r="SZF13" s="266"/>
      <c r="SZG13" s="266"/>
      <c r="SZH13" s="266"/>
      <c r="SZI13" s="266"/>
      <c r="SZJ13" s="266"/>
      <c r="SZK13" s="266"/>
      <c r="SZL13" s="266"/>
      <c r="SZM13" s="266"/>
      <c r="SZN13" s="266"/>
      <c r="SZO13" s="266"/>
      <c r="SZP13" s="266"/>
      <c r="SZQ13" s="266"/>
      <c r="SZR13" s="266"/>
      <c r="SZS13" s="266"/>
      <c r="SZT13" s="266"/>
      <c r="SZU13" s="266"/>
      <c r="SZV13" s="266"/>
      <c r="SZW13" s="266"/>
      <c r="SZX13" s="266"/>
      <c r="SZY13" s="266"/>
      <c r="SZZ13" s="266"/>
      <c r="TAA13" s="266"/>
      <c r="TAB13" s="266"/>
      <c r="TAC13" s="266"/>
      <c r="TAD13" s="266"/>
      <c r="TAE13" s="266"/>
      <c r="TAF13" s="266"/>
      <c r="TAG13" s="266"/>
      <c r="TAH13" s="266"/>
      <c r="TAI13" s="266"/>
      <c r="TAJ13" s="266"/>
      <c r="TAK13" s="266"/>
      <c r="TAL13" s="266"/>
      <c r="TAM13" s="266"/>
      <c r="TAN13" s="266"/>
      <c r="TAO13" s="266"/>
      <c r="TAP13" s="266"/>
      <c r="TAQ13" s="266"/>
      <c r="TAR13" s="266"/>
      <c r="TAS13" s="266"/>
      <c r="TAT13" s="266"/>
      <c r="TAU13" s="266"/>
      <c r="TAV13" s="266"/>
      <c r="TAW13" s="266"/>
      <c r="TAX13" s="266"/>
      <c r="TAY13" s="266"/>
      <c r="TAZ13" s="266"/>
      <c r="TBA13" s="266"/>
      <c r="TBB13" s="266"/>
      <c r="TBC13" s="266"/>
      <c r="TBD13" s="266"/>
      <c r="TBE13" s="266"/>
      <c r="TBF13" s="266"/>
      <c r="TBG13" s="266"/>
      <c r="TBH13" s="266"/>
      <c r="TBI13" s="266"/>
      <c r="TBJ13" s="266"/>
      <c r="TBK13" s="266"/>
      <c r="TBL13" s="266"/>
      <c r="TBM13" s="266"/>
      <c r="TBN13" s="266"/>
      <c r="TBO13" s="266"/>
      <c r="TBP13" s="266"/>
      <c r="TBQ13" s="266"/>
      <c r="TBR13" s="266"/>
      <c r="TBS13" s="266"/>
      <c r="TBT13" s="266"/>
      <c r="TBU13" s="266"/>
      <c r="TBV13" s="266"/>
      <c r="TBW13" s="266"/>
      <c r="TBX13" s="266"/>
      <c r="TBY13" s="266"/>
      <c r="TBZ13" s="266"/>
      <c r="TCA13" s="266"/>
      <c r="TCB13" s="266"/>
      <c r="TCC13" s="266"/>
      <c r="TCD13" s="266"/>
      <c r="TCE13" s="266"/>
      <c r="TCF13" s="266"/>
      <c r="TCG13" s="266"/>
      <c r="TCH13" s="266"/>
      <c r="TCI13" s="266"/>
      <c r="TCJ13" s="266"/>
      <c r="TCK13" s="266"/>
      <c r="TCL13" s="266"/>
      <c r="TCM13" s="266"/>
      <c r="TCN13" s="266"/>
      <c r="TCO13" s="266"/>
      <c r="TCP13" s="266"/>
      <c r="TCQ13" s="266"/>
      <c r="TCR13" s="266"/>
      <c r="TCS13" s="266"/>
      <c r="TCT13" s="266"/>
      <c r="TCU13" s="266"/>
      <c r="TCV13" s="266"/>
      <c r="TCW13" s="266"/>
      <c r="TCX13" s="266"/>
      <c r="TCY13" s="266"/>
      <c r="TCZ13" s="266"/>
      <c r="TDA13" s="266"/>
      <c r="TDB13" s="266"/>
      <c r="TDC13" s="266"/>
      <c r="TDD13" s="266"/>
      <c r="TDE13" s="266"/>
      <c r="TDF13" s="266"/>
      <c r="TDG13" s="266"/>
      <c r="TDH13" s="266"/>
      <c r="TDI13" s="266"/>
      <c r="TDJ13" s="266"/>
      <c r="TDK13" s="266"/>
      <c r="TDL13" s="266"/>
      <c r="TDM13" s="266"/>
      <c r="TDN13" s="266"/>
      <c r="TDO13" s="266"/>
      <c r="TDP13" s="266"/>
      <c r="TDQ13" s="266"/>
      <c r="TDR13" s="266"/>
      <c r="TDS13" s="266"/>
      <c r="TDT13" s="266"/>
      <c r="TDU13" s="266"/>
      <c r="TDV13" s="266"/>
      <c r="TDW13" s="266"/>
      <c r="TDX13" s="266"/>
      <c r="TDY13" s="266"/>
      <c r="TDZ13" s="266"/>
      <c r="TEA13" s="266"/>
      <c r="TEB13" s="266"/>
      <c r="TEC13" s="266"/>
      <c r="TED13" s="266"/>
      <c r="TEE13" s="266"/>
      <c r="TEF13" s="266"/>
      <c r="TEG13" s="266"/>
      <c r="TEH13" s="266"/>
      <c r="TEI13" s="266"/>
      <c r="TEJ13" s="266"/>
      <c r="TEK13" s="266"/>
      <c r="TEL13" s="266"/>
      <c r="TEM13" s="266"/>
      <c r="TEN13" s="266"/>
      <c r="TEO13" s="266"/>
      <c r="TEP13" s="266"/>
      <c r="TEQ13" s="266"/>
      <c r="TER13" s="266"/>
      <c r="TES13" s="266"/>
      <c r="TET13" s="266"/>
      <c r="TEU13" s="266"/>
      <c r="TEV13" s="266"/>
      <c r="TEW13" s="266"/>
      <c r="TEX13" s="266"/>
      <c r="TEY13" s="266"/>
      <c r="TEZ13" s="266"/>
      <c r="TFA13" s="266"/>
      <c r="TFB13" s="266"/>
      <c r="TFC13" s="266"/>
      <c r="TFD13" s="266"/>
      <c r="TFE13" s="266"/>
      <c r="TFF13" s="266"/>
      <c r="TFG13" s="266"/>
      <c r="TFH13" s="266"/>
      <c r="TFI13" s="266"/>
      <c r="TFJ13" s="266"/>
      <c r="TFK13" s="266"/>
      <c r="TFL13" s="266"/>
      <c r="TFM13" s="266"/>
      <c r="TFN13" s="266"/>
      <c r="TFO13" s="266"/>
      <c r="TFP13" s="266"/>
      <c r="TFQ13" s="266"/>
      <c r="TFR13" s="266"/>
      <c r="TFS13" s="266"/>
      <c r="TFT13" s="266"/>
      <c r="TFU13" s="266"/>
      <c r="TFV13" s="266"/>
      <c r="TFW13" s="266"/>
      <c r="TFX13" s="266"/>
      <c r="TFY13" s="266"/>
      <c r="TFZ13" s="266"/>
      <c r="TGA13" s="266"/>
      <c r="TGB13" s="266"/>
      <c r="TGC13" s="266"/>
      <c r="TGD13" s="266"/>
      <c r="TGE13" s="266"/>
      <c r="TGF13" s="266"/>
      <c r="TGG13" s="266"/>
      <c r="TGH13" s="266"/>
      <c r="TGI13" s="266"/>
      <c r="TGJ13" s="266"/>
      <c r="TGK13" s="266"/>
      <c r="TGL13" s="266"/>
      <c r="TGM13" s="266"/>
      <c r="TGN13" s="266"/>
      <c r="TGO13" s="266"/>
      <c r="TGP13" s="266"/>
      <c r="TGQ13" s="266"/>
      <c r="TGR13" s="266"/>
      <c r="TGS13" s="266"/>
      <c r="TGT13" s="266"/>
      <c r="TGU13" s="266"/>
      <c r="TGV13" s="266"/>
      <c r="TGW13" s="266"/>
      <c r="TGX13" s="266"/>
      <c r="TGY13" s="266"/>
      <c r="TGZ13" s="266"/>
      <c r="THA13" s="266"/>
      <c r="THB13" s="266"/>
      <c r="THC13" s="266"/>
      <c r="THD13" s="266"/>
      <c r="THE13" s="266"/>
      <c r="THF13" s="266"/>
      <c r="THG13" s="266"/>
      <c r="THH13" s="266"/>
      <c r="THI13" s="266"/>
      <c r="THJ13" s="266"/>
      <c r="THK13" s="266"/>
      <c r="THL13" s="266"/>
      <c r="THM13" s="266"/>
      <c r="THN13" s="266"/>
      <c r="THO13" s="266"/>
      <c r="THP13" s="266"/>
      <c r="THQ13" s="266"/>
      <c r="THR13" s="266"/>
      <c r="THS13" s="266"/>
      <c r="THT13" s="266"/>
      <c r="THU13" s="266"/>
      <c r="THV13" s="266"/>
      <c r="THW13" s="266"/>
      <c r="THX13" s="266"/>
      <c r="THY13" s="266"/>
      <c r="THZ13" s="266"/>
      <c r="TIA13" s="266"/>
      <c r="TIB13" s="266"/>
      <c r="TIC13" s="266"/>
      <c r="TID13" s="266"/>
      <c r="TIE13" s="266"/>
      <c r="TIF13" s="266"/>
      <c r="TIG13" s="266"/>
      <c r="TIH13" s="266"/>
      <c r="TII13" s="266"/>
      <c r="TIJ13" s="266"/>
      <c r="TIK13" s="266"/>
      <c r="TIL13" s="266"/>
      <c r="TIM13" s="266"/>
      <c r="TIN13" s="266"/>
      <c r="TIO13" s="266"/>
      <c r="TIP13" s="266"/>
      <c r="TIQ13" s="266"/>
      <c r="TIR13" s="266"/>
      <c r="TIS13" s="266"/>
      <c r="TIT13" s="266"/>
      <c r="TIU13" s="266"/>
      <c r="TIV13" s="266"/>
      <c r="TIW13" s="266"/>
      <c r="TIX13" s="266"/>
      <c r="TIY13" s="266"/>
      <c r="TIZ13" s="266"/>
      <c r="TJA13" s="266"/>
      <c r="TJB13" s="266"/>
      <c r="TJC13" s="266"/>
      <c r="TJD13" s="266"/>
      <c r="TJE13" s="266"/>
      <c r="TJF13" s="266"/>
      <c r="TJG13" s="266"/>
      <c r="TJH13" s="266"/>
      <c r="TJI13" s="266"/>
      <c r="TJJ13" s="266"/>
      <c r="TJK13" s="266"/>
      <c r="TJL13" s="266"/>
      <c r="TJM13" s="266"/>
      <c r="TJN13" s="266"/>
      <c r="TJO13" s="266"/>
      <c r="TJP13" s="266"/>
      <c r="TJQ13" s="266"/>
      <c r="TJR13" s="266"/>
      <c r="TJS13" s="266"/>
      <c r="TJT13" s="266"/>
      <c r="TJU13" s="266"/>
      <c r="TJV13" s="266"/>
      <c r="TJW13" s="266"/>
      <c r="TJX13" s="266"/>
      <c r="TJY13" s="266"/>
      <c r="TJZ13" s="266"/>
      <c r="TKA13" s="266"/>
      <c r="TKB13" s="266"/>
      <c r="TKC13" s="266"/>
      <c r="TKD13" s="266"/>
      <c r="TKE13" s="266"/>
      <c r="TKF13" s="266"/>
      <c r="TKG13" s="266"/>
      <c r="TKH13" s="266"/>
      <c r="TKI13" s="266"/>
      <c r="TKJ13" s="266"/>
      <c r="TKK13" s="266"/>
      <c r="TKL13" s="266"/>
      <c r="TKM13" s="266"/>
      <c r="TKN13" s="266"/>
      <c r="TKO13" s="266"/>
      <c r="TKP13" s="266"/>
      <c r="TKQ13" s="266"/>
      <c r="TKR13" s="266"/>
      <c r="TKS13" s="266"/>
      <c r="TKT13" s="266"/>
      <c r="TKU13" s="266"/>
      <c r="TKV13" s="266"/>
      <c r="TKW13" s="266"/>
      <c r="TKX13" s="266"/>
      <c r="TKY13" s="266"/>
      <c r="TKZ13" s="266"/>
      <c r="TLA13" s="266"/>
      <c r="TLB13" s="266"/>
      <c r="TLC13" s="266"/>
      <c r="TLD13" s="266"/>
      <c r="TLE13" s="266"/>
      <c r="TLF13" s="266"/>
      <c r="TLG13" s="266"/>
      <c r="TLH13" s="266"/>
      <c r="TLI13" s="266"/>
      <c r="TLJ13" s="266"/>
      <c r="TLK13" s="266"/>
      <c r="TLL13" s="266"/>
      <c r="TLM13" s="266"/>
      <c r="TLN13" s="266"/>
      <c r="TLO13" s="266"/>
      <c r="TLP13" s="266"/>
      <c r="TLQ13" s="266"/>
      <c r="TLR13" s="266"/>
      <c r="TLS13" s="266"/>
      <c r="TLT13" s="266"/>
      <c r="TLU13" s="266"/>
      <c r="TLV13" s="266"/>
      <c r="TLW13" s="266"/>
      <c r="TLX13" s="266"/>
      <c r="TLY13" s="266"/>
      <c r="TLZ13" s="266"/>
      <c r="TMA13" s="266"/>
      <c r="TMB13" s="266"/>
      <c r="TMC13" s="266"/>
      <c r="TMD13" s="266"/>
      <c r="TME13" s="266"/>
      <c r="TMF13" s="266"/>
      <c r="TMG13" s="266"/>
      <c r="TMH13" s="266"/>
      <c r="TMI13" s="266"/>
      <c r="TMJ13" s="266"/>
      <c r="TMK13" s="266"/>
      <c r="TML13" s="266"/>
      <c r="TMM13" s="266"/>
      <c r="TMN13" s="266"/>
      <c r="TMO13" s="266"/>
      <c r="TMP13" s="266"/>
      <c r="TMQ13" s="266"/>
      <c r="TMR13" s="266"/>
      <c r="TMS13" s="266"/>
      <c r="TMT13" s="266"/>
      <c r="TMU13" s="266"/>
      <c r="TMV13" s="266"/>
      <c r="TMW13" s="266"/>
      <c r="TMX13" s="266"/>
      <c r="TMY13" s="266"/>
      <c r="TMZ13" s="266"/>
      <c r="TNA13" s="266"/>
      <c r="TNB13" s="266"/>
      <c r="TNC13" s="266"/>
      <c r="TND13" s="266"/>
      <c r="TNE13" s="266"/>
      <c r="TNF13" s="266"/>
      <c r="TNG13" s="266"/>
      <c r="TNH13" s="266"/>
      <c r="TNI13" s="266"/>
      <c r="TNJ13" s="266"/>
      <c r="TNK13" s="266"/>
      <c r="TNL13" s="266"/>
      <c r="TNM13" s="266"/>
      <c r="TNN13" s="266"/>
      <c r="TNO13" s="266"/>
      <c r="TNP13" s="266"/>
      <c r="TNQ13" s="266"/>
      <c r="TNR13" s="266"/>
      <c r="TNS13" s="266"/>
      <c r="TNT13" s="266"/>
      <c r="TNU13" s="266"/>
      <c r="TNV13" s="266"/>
      <c r="TNW13" s="266"/>
      <c r="TNX13" s="266"/>
      <c r="TNY13" s="266"/>
      <c r="TNZ13" s="266"/>
      <c r="TOA13" s="266"/>
      <c r="TOB13" s="266"/>
      <c r="TOC13" s="266"/>
      <c r="TOD13" s="266"/>
      <c r="TOE13" s="266"/>
      <c r="TOF13" s="266"/>
      <c r="TOG13" s="266"/>
      <c r="TOH13" s="266"/>
      <c r="TOI13" s="266"/>
      <c r="TOJ13" s="266"/>
      <c r="TOK13" s="266"/>
      <c r="TOL13" s="266"/>
      <c r="TOM13" s="266"/>
      <c r="TON13" s="266"/>
      <c r="TOO13" s="266"/>
      <c r="TOP13" s="266"/>
      <c r="TOQ13" s="266"/>
      <c r="TOR13" s="266"/>
      <c r="TOS13" s="266"/>
      <c r="TOT13" s="266"/>
      <c r="TOU13" s="266"/>
      <c r="TOV13" s="266"/>
      <c r="TOW13" s="266"/>
      <c r="TOX13" s="266"/>
      <c r="TOY13" s="266"/>
      <c r="TOZ13" s="266"/>
      <c r="TPA13" s="266"/>
      <c r="TPB13" s="266"/>
      <c r="TPC13" s="266"/>
      <c r="TPD13" s="266"/>
      <c r="TPE13" s="266"/>
      <c r="TPF13" s="266"/>
      <c r="TPG13" s="266"/>
      <c r="TPH13" s="266"/>
      <c r="TPI13" s="266"/>
      <c r="TPJ13" s="266"/>
      <c r="TPK13" s="266"/>
      <c r="TPL13" s="266"/>
      <c r="TPM13" s="266"/>
      <c r="TPN13" s="266"/>
      <c r="TPO13" s="266"/>
      <c r="TPP13" s="266"/>
      <c r="TPQ13" s="266"/>
      <c r="TPR13" s="266"/>
      <c r="TPS13" s="266"/>
      <c r="TPT13" s="266"/>
      <c r="TPU13" s="266"/>
      <c r="TPV13" s="266"/>
      <c r="TPW13" s="266"/>
      <c r="TPX13" s="266"/>
      <c r="TPY13" s="266"/>
      <c r="TPZ13" s="266"/>
      <c r="TQA13" s="266"/>
      <c r="TQB13" s="266"/>
      <c r="TQC13" s="266"/>
      <c r="TQD13" s="266"/>
      <c r="TQE13" s="266"/>
      <c r="TQF13" s="266"/>
      <c r="TQG13" s="266"/>
      <c r="TQH13" s="266"/>
      <c r="TQI13" s="266"/>
      <c r="TQJ13" s="266"/>
      <c r="TQK13" s="266"/>
      <c r="TQL13" s="266"/>
      <c r="TQM13" s="266"/>
      <c r="TQN13" s="266"/>
      <c r="TQO13" s="266"/>
      <c r="TQP13" s="266"/>
      <c r="TQQ13" s="266"/>
      <c r="TQR13" s="266"/>
      <c r="TQS13" s="266"/>
      <c r="TQT13" s="266"/>
      <c r="TQU13" s="266"/>
      <c r="TQV13" s="266"/>
      <c r="TQW13" s="266"/>
      <c r="TQX13" s="266"/>
      <c r="TQY13" s="266"/>
      <c r="TQZ13" s="266"/>
      <c r="TRA13" s="266"/>
      <c r="TRB13" s="266"/>
      <c r="TRC13" s="266"/>
      <c r="TRD13" s="266"/>
      <c r="TRE13" s="266"/>
      <c r="TRF13" s="266"/>
      <c r="TRG13" s="266"/>
      <c r="TRH13" s="266"/>
      <c r="TRI13" s="266"/>
      <c r="TRJ13" s="266"/>
      <c r="TRK13" s="266"/>
      <c r="TRL13" s="266"/>
      <c r="TRM13" s="266"/>
      <c r="TRN13" s="266"/>
      <c r="TRO13" s="266"/>
      <c r="TRP13" s="266"/>
      <c r="TRQ13" s="266"/>
      <c r="TRR13" s="266"/>
      <c r="TRS13" s="266"/>
      <c r="TRT13" s="266"/>
      <c r="TRU13" s="266"/>
      <c r="TRV13" s="266"/>
      <c r="TRW13" s="266"/>
      <c r="TRX13" s="266"/>
      <c r="TRY13" s="266"/>
      <c r="TRZ13" s="266"/>
      <c r="TSA13" s="266"/>
      <c r="TSB13" s="266"/>
      <c r="TSC13" s="266"/>
      <c r="TSD13" s="266"/>
      <c r="TSE13" s="266"/>
      <c r="TSF13" s="266"/>
      <c r="TSG13" s="266"/>
      <c r="TSH13" s="266"/>
      <c r="TSI13" s="266"/>
      <c r="TSJ13" s="266"/>
      <c r="TSK13" s="266"/>
      <c r="TSL13" s="266"/>
      <c r="TSM13" s="266"/>
      <c r="TSN13" s="266"/>
      <c r="TSO13" s="266"/>
      <c r="TSP13" s="266"/>
      <c r="TSQ13" s="266"/>
      <c r="TSR13" s="266"/>
      <c r="TSS13" s="266"/>
      <c r="TST13" s="266"/>
      <c r="TSU13" s="266"/>
      <c r="TSV13" s="266"/>
      <c r="TSW13" s="266"/>
      <c r="TSX13" s="266"/>
      <c r="TSY13" s="266"/>
      <c r="TSZ13" s="266"/>
      <c r="TTA13" s="266"/>
      <c r="TTB13" s="266"/>
      <c r="TTC13" s="266"/>
      <c r="TTD13" s="266"/>
      <c r="TTE13" s="266"/>
      <c r="TTF13" s="266"/>
      <c r="TTG13" s="266"/>
      <c r="TTH13" s="266"/>
      <c r="TTI13" s="266"/>
      <c r="TTJ13" s="266"/>
      <c r="TTK13" s="266"/>
      <c r="TTL13" s="266"/>
      <c r="TTM13" s="266"/>
      <c r="TTN13" s="266"/>
      <c r="TTO13" s="266"/>
      <c r="TTP13" s="266"/>
      <c r="TTQ13" s="266"/>
      <c r="TTR13" s="266"/>
      <c r="TTS13" s="266"/>
      <c r="TTT13" s="266"/>
      <c r="TTU13" s="266"/>
      <c r="TTV13" s="266"/>
      <c r="TTW13" s="266"/>
      <c r="TTX13" s="266"/>
      <c r="TTY13" s="266"/>
      <c r="TTZ13" s="266"/>
      <c r="TUA13" s="266"/>
      <c r="TUB13" s="266"/>
      <c r="TUC13" s="266"/>
      <c r="TUD13" s="266"/>
      <c r="TUE13" s="266"/>
      <c r="TUF13" s="266"/>
      <c r="TUG13" s="266"/>
      <c r="TUH13" s="266"/>
      <c r="TUI13" s="266"/>
      <c r="TUJ13" s="266"/>
      <c r="TUK13" s="266"/>
      <c r="TUL13" s="266"/>
      <c r="TUM13" s="266"/>
      <c r="TUN13" s="266"/>
      <c r="TUO13" s="266"/>
      <c r="TUP13" s="266"/>
      <c r="TUQ13" s="266"/>
      <c r="TUR13" s="266"/>
      <c r="TUS13" s="266"/>
      <c r="TUT13" s="266"/>
      <c r="TUU13" s="266"/>
      <c r="TUV13" s="266"/>
      <c r="TUW13" s="266"/>
      <c r="TUX13" s="266"/>
      <c r="TUY13" s="266"/>
      <c r="TUZ13" s="266"/>
      <c r="TVA13" s="266"/>
      <c r="TVB13" s="266"/>
      <c r="TVC13" s="266"/>
      <c r="TVD13" s="266"/>
      <c r="TVE13" s="266"/>
      <c r="TVF13" s="266"/>
      <c r="TVG13" s="266"/>
      <c r="TVH13" s="266"/>
      <c r="TVI13" s="266"/>
      <c r="TVJ13" s="266"/>
      <c r="TVK13" s="266"/>
      <c r="TVL13" s="266"/>
      <c r="TVM13" s="266"/>
      <c r="TVN13" s="266"/>
      <c r="TVO13" s="266"/>
      <c r="TVP13" s="266"/>
      <c r="TVQ13" s="266"/>
      <c r="TVR13" s="266"/>
      <c r="TVS13" s="266"/>
      <c r="TVT13" s="266"/>
      <c r="TVU13" s="266"/>
      <c r="TVV13" s="266"/>
      <c r="TVW13" s="266"/>
      <c r="TVX13" s="266"/>
      <c r="TVY13" s="266"/>
      <c r="TVZ13" s="266"/>
      <c r="TWA13" s="266"/>
      <c r="TWB13" s="266"/>
      <c r="TWC13" s="266"/>
      <c r="TWD13" s="266"/>
      <c r="TWE13" s="266"/>
      <c r="TWF13" s="266"/>
      <c r="TWG13" s="266"/>
      <c r="TWH13" s="266"/>
      <c r="TWI13" s="266"/>
      <c r="TWJ13" s="266"/>
      <c r="TWK13" s="266"/>
      <c r="TWL13" s="266"/>
      <c r="TWM13" s="266"/>
      <c r="TWN13" s="266"/>
      <c r="TWO13" s="266"/>
      <c r="TWP13" s="266"/>
      <c r="TWQ13" s="266"/>
      <c r="TWR13" s="266"/>
      <c r="TWS13" s="266"/>
      <c r="TWT13" s="266"/>
      <c r="TWU13" s="266"/>
      <c r="TWV13" s="266"/>
      <c r="TWW13" s="266"/>
      <c r="TWX13" s="266"/>
      <c r="TWY13" s="266"/>
      <c r="TWZ13" s="266"/>
      <c r="TXA13" s="266"/>
      <c r="TXB13" s="266"/>
      <c r="TXC13" s="266"/>
      <c r="TXD13" s="266"/>
      <c r="TXE13" s="266"/>
      <c r="TXF13" s="266"/>
      <c r="TXG13" s="266"/>
      <c r="TXH13" s="266"/>
      <c r="TXI13" s="266"/>
      <c r="TXJ13" s="266"/>
      <c r="TXK13" s="266"/>
      <c r="TXL13" s="266"/>
      <c r="TXM13" s="266"/>
      <c r="TXN13" s="266"/>
      <c r="TXO13" s="266"/>
      <c r="TXP13" s="266"/>
      <c r="TXQ13" s="266"/>
      <c r="TXR13" s="266"/>
      <c r="TXS13" s="266"/>
      <c r="TXT13" s="266"/>
      <c r="TXU13" s="266"/>
      <c r="TXV13" s="266"/>
      <c r="TXW13" s="266"/>
      <c r="TXX13" s="266"/>
      <c r="TXY13" s="266"/>
      <c r="TXZ13" s="266"/>
      <c r="TYA13" s="266"/>
      <c r="TYB13" s="266"/>
      <c r="TYC13" s="266"/>
      <c r="TYD13" s="266"/>
      <c r="TYE13" s="266"/>
      <c r="TYF13" s="266"/>
      <c r="TYG13" s="266"/>
      <c r="TYH13" s="266"/>
      <c r="TYI13" s="266"/>
      <c r="TYJ13" s="266"/>
      <c r="TYK13" s="266"/>
      <c r="TYL13" s="266"/>
      <c r="TYM13" s="266"/>
      <c r="TYN13" s="266"/>
      <c r="TYO13" s="266"/>
      <c r="TYP13" s="266"/>
      <c r="TYQ13" s="266"/>
      <c r="TYR13" s="266"/>
      <c r="TYS13" s="266"/>
      <c r="TYT13" s="266"/>
      <c r="TYU13" s="266"/>
      <c r="TYV13" s="266"/>
      <c r="TYW13" s="266"/>
      <c r="TYX13" s="266"/>
      <c r="TYY13" s="266"/>
      <c r="TYZ13" s="266"/>
      <c r="TZA13" s="266"/>
      <c r="TZB13" s="266"/>
      <c r="TZC13" s="266"/>
      <c r="TZD13" s="266"/>
      <c r="TZE13" s="266"/>
      <c r="TZF13" s="266"/>
      <c r="TZG13" s="266"/>
      <c r="TZH13" s="266"/>
      <c r="TZI13" s="266"/>
      <c r="TZJ13" s="266"/>
      <c r="TZK13" s="266"/>
      <c r="TZL13" s="266"/>
      <c r="TZM13" s="266"/>
      <c r="TZN13" s="266"/>
      <c r="TZO13" s="266"/>
      <c r="TZP13" s="266"/>
      <c r="TZQ13" s="266"/>
      <c r="TZR13" s="266"/>
      <c r="TZS13" s="266"/>
      <c r="TZT13" s="266"/>
      <c r="TZU13" s="266"/>
      <c r="TZV13" s="266"/>
      <c r="TZW13" s="266"/>
      <c r="TZX13" s="266"/>
      <c r="TZY13" s="266"/>
      <c r="TZZ13" s="266"/>
      <c r="UAA13" s="266"/>
      <c r="UAB13" s="266"/>
      <c r="UAC13" s="266"/>
      <c r="UAD13" s="266"/>
      <c r="UAE13" s="266"/>
      <c r="UAF13" s="266"/>
      <c r="UAG13" s="266"/>
      <c r="UAH13" s="266"/>
      <c r="UAI13" s="266"/>
      <c r="UAJ13" s="266"/>
      <c r="UAK13" s="266"/>
      <c r="UAL13" s="266"/>
      <c r="UAM13" s="266"/>
      <c r="UAN13" s="266"/>
      <c r="UAO13" s="266"/>
      <c r="UAP13" s="266"/>
      <c r="UAQ13" s="266"/>
      <c r="UAR13" s="266"/>
      <c r="UAS13" s="266"/>
      <c r="UAT13" s="266"/>
      <c r="UAU13" s="266"/>
      <c r="UAV13" s="266"/>
      <c r="UAW13" s="266"/>
      <c r="UAX13" s="266"/>
      <c r="UAY13" s="266"/>
      <c r="UAZ13" s="266"/>
      <c r="UBA13" s="266"/>
      <c r="UBB13" s="266"/>
      <c r="UBC13" s="266"/>
      <c r="UBD13" s="266"/>
      <c r="UBE13" s="266"/>
      <c r="UBF13" s="266"/>
      <c r="UBG13" s="266"/>
      <c r="UBH13" s="266"/>
      <c r="UBI13" s="266"/>
      <c r="UBJ13" s="266"/>
      <c r="UBK13" s="266"/>
      <c r="UBL13" s="266"/>
      <c r="UBM13" s="266"/>
      <c r="UBN13" s="266"/>
      <c r="UBO13" s="266"/>
      <c r="UBP13" s="266"/>
      <c r="UBQ13" s="266"/>
      <c r="UBR13" s="266"/>
      <c r="UBS13" s="266"/>
      <c r="UBT13" s="266"/>
      <c r="UBU13" s="266"/>
      <c r="UBV13" s="266"/>
      <c r="UBW13" s="266"/>
      <c r="UBX13" s="266"/>
      <c r="UBY13" s="266"/>
      <c r="UBZ13" s="266"/>
      <c r="UCA13" s="266"/>
      <c r="UCB13" s="266"/>
      <c r="UCC13" s="266"/>
      <c r="UCD13" s="266"/>
      <c r="UCE13" s="266"/>
      <c r="UCF13" s="266"/>
      <c r="UCG13" s="266"/>
      <c r="UCH13" s="266"/>
      <c r="UCI13" s="266"/>
      <c r="UCJ13" s="266"/>
      <c r="UCK13" s="266"/>
      <c r="UCL13" s="266"/>
      <c r="UCM13" s="266"/>
      <c r="UCN13" s="266"/>
      <c r="UCO13" s="266"/>
      <c r="UCP13" s="266"/>
      <c r="UCQ13" s="266"/>
      <c r="UCR13" s="266"/>
      <c r="UCS13" s="266"/>
      <c r="UCT13" s="266"/>
      <c r="UCU13" s="266"/>
      <c r="UCV13" s="266"/>
      <c r="UCW13" s="266"/>
      <c r="UCX13" s="266"/>
      <c r="UCY13" s="266"/>
      <c r="UCZ13" s="266"/>
      <c r="UDA13" s="266"/>
      <c r="UDB13" s="266"/>
      <c r="UDC13" s="266"/>
      <c r="UDD13" s="266"/>
      <c r="UDE13" s="266"/>
      <c r="UDF13" s="266"/>
      <c r="UDG13" s="266"/>
      <c r="UDH13" s="266"/>
      <c r="UDI13" s="266"/>
      <c r="UDJ13" s="266"/>
      <c r="UDK13" s="266"/>
      <c r="UDL13" s="266"/>
      <c r="UDM13" s="266"/>
      <c r="UDN13" s="266"/>
      <c r="UDO13" s="266"/>
      <c r="UDP13" s="266"/>
      <c r="UDQ13" s="266"/>
      <c r="UDR13" s="266"/>
      <c r="UDS13" s="266"/>
      <c r="UDT13" s="266"/>
      <c r="UDU13" s="266"/>
      <c r="UDV13" s="266"/>
      <c r="UDW13" s="266"/>
      <c r="UDX13" s="266"/>
      <c r="UDY13" s="266"/>
      <c r="UDZ13" s="266"/>
      <c r="UEA13" s="266"/>
      <c r="UEB13" s="266"/>
      <c r="UEC13" s="266"/>
      <c r="UED13" s="266"/>
      <c r="UEE13" s="266"/>
      <c r="UEF13" s="266"/>
      <c r="UEG13" s="266"/>
      <c r="UEH13" s="266"/>
      <c r="UEI13" s="266"/>
      <c r="UEJ13" s="266"/>
      <c r="UEK13" s="266"/>
      <c r="UEL13" s="266"/>
      <c r="UEM13" s="266"/>
      <c r="UEN13" s="266"/>
      <c r="UEO13" s="266"/>
      <c r="UEP13" s="266"/>
      <c r="UEQ13" s="266"/>
      <c r="UER13" s="266"/>
      <c r="UES13" s="266"/>
      <c r="UET13" s="266"/>
      <c r="UEU13" s="266"/>
      <c r="UEV13" s="266"/>
      <c r="UEW13" s="266"/>
      <c r="UEX13" s="266"/>
      <c r="UEY13" s="266"/>
      <c r="UEZ13" s="266"/>
      <c r="UFA13" s="266"/>
      <c r="UFB13" s="266"/>
      <c r="UFC13" s="266"/>
      <c r="UFD13" s="266"/>
      <c r="UFE13" s="266"/>
      <c r="UFF13" s="266"/>
      <c r="UFG13" s="266"/>
      <c r="UFH13" s="266"/>
      <c r="UFI13" s="266"/>
      <c r="UFJ13" s="266"/>
      <c r="UFK13" s="266"/>
      <c r="UFL13" s="266"/>
      <c r="UFM13" s="266"/>
      <c r="UFN13" s="266"/>
      <c r="UFO13" s="266"/>
      <c r="UFP13" s="266"/>
      <c r="UFQ13" s="266"/>
      <c r="UFR13" s="266"/>
      <c r="UFS13" s="266"/>
      <c r="UFT13" s="266"/>
      <c r="UFU13" s="266"/>
      <c r="UFV13" s="266"/>
      <c r="UFW13" s="266"/>
      <c r="UFX13" s="266"/>
      <c r="UFY13" s="266"/>
      <c r="UFZ13" s="266"/>
      <c r="UGA13" s="266"/>
      <c r="UGB13" s="266"/>
      <c r="UGC13" s="266"/>
      <c r="UGD13" s="266"/>
      <c r="UGE13" s="266"/>
      <c r="UGF13" s="266"/>
      <c r="UGG13" s="266"/>
      <c r="UGH13" s="266"/>
      <c r="UGI13" s="266"/>
      <c r="UGJ13" s="266"/>
      <c r="UGK13" s="266"/>
      <c r="UGL13" s="266"/>
      <c r="UGM13" s="266"/>
      <c r="UGN13" s="266"/>
      <c r="UGO13" s="266"/>
      <c r="UGP13" s="266"/>
      <c r="UGQ13" s="266"/>
      <c r="UGR13" s="266"/>
      <c r="UGS13" s="266"/>
      <c r="UGT13" s="266"/>
      <c r="UGU13" s="266"/>
      <c r="UGV13" s="266"/>
      <c r="UGW13" s="266"/>
      <c r="UGX13" s="266"/>
      <c r="UGY13" s="266"/>
      <c r="UGZ13" s="266"/>
      <c r="UHA13" s="266"/>
      <c r="UHB13" s="266"/>
      <c r="UHC13" s="266"/>
      <c r="UHD13" s="266"/>
      <c r="UHE13" s="266"/>
      <c r="UHF13" s="266"/>
      <c r="UHG13" s="266"/>
      <c r="UHH13" s="266"/>
      <c r="UHI13" s="266"/>
      <c r="UHJ13" s="266"/>
      <c r="UHK13" s="266"/>
      <c r="UHL13" s="266"/>
      <c r="UHM13" s="266"/>
      <c r="UHN13" s="266"/>
      <c r="UHO13" s="266"/>
      <c r="UHP13" s="266"/>
      <c r="UHQ13" s="266"/>
      <c r="UHR13" s="266"/>
      <c r="UHS13" s="266"/>
      <c r="UHT13" s="266"/>
      <c r="UHU13" s="266"/>
      <c r="UHV13" s="266"/>
      <c r="UHW13" s="266"/>
      <c r="UHX13" s="266"/>
      <c r="UHY13" s="266"/>
      <c r="UHZ13" s="266"/>
      <c r="UIA13" s="266"/>
      <c r="UIB13" s="266"/>
      <c r="UIC13" s="266"/>
      <c r="UID13" s="266"/>
      <c r="UIE13" s="266"/>
      <c r="UIF13" s="266"/>
      <c r="UIG13" s="266"/>
      <c r="UIH13" s="266"/>
      <c r="UII13" s="266"/>
      <c r="UIJ13" s="266"/>
      <c r="UIK13" s="266"/>
      <c r="UIL13" s="266"/>
      <c r="UIM13" s="266"/>
      <c r="UIN13" s="266"/>
      <c r="UIO13" s="266"/>
      <c r="UIP13" s="266"/>
      <c r="UIQ13" s="266"/>
      <c r="UIR13" s="266"/>
      <c r="UIS13" s="266"/>
      <c r="UIT13" s="266"/>
      <c r="UIU13" s="266"/>
      <c r="UIV13" s="266"/>
      <c r="UIW13" s="266"/>
      <c r="UIX13" s="266"/>
      <c r="UIY13" s="266"/>
      <c r="UIZ13" s="266"/>
      <c r="UJA13" s="266"/>
      <c r="UJB13" s="266"/>
      <c r="UJC13" s="266"/>
      <c r="UJD13" s="266"/>
      <c r="UJE13" s="266"/>
      <c r="UJF13" s="266"/>
      <c r="UJG13" s="266"/>
      <c r="UJH13" s="266"/>
      <c r="UJI13" s="266"/>
      <c r="UJJ13" s="266"/>
      <c r="UJK13" s="266"/>
      <c r="UJL13" s="266"/>
      <c r="UJM13" s="266"/>
      <c r="UJN13" s="266"/>
      <c r="UJO13" s="266"/>
      <c r="UJP13" s="266"/>
      <c r="UJQ13" s="266"/>
      <c r="UJR13" s="266"/>
      <c r="UJS13" s="266"/>
      <c r="UJT13" s="266"/>
      <c r="UJU13" s="266"/>
      <c r="UJV13" s="266"/>
      <c r="UJW13" s="266"/>
      <c r="UJX13" s="266"/>
      <c r="UJY13" s="266"/>
      <c r="UJZ13" s="266"/>
      <c r="UKA13" s="266"/>
      <c r="UKB13" s="266"/>
      <c r="UKC13" s="266"/>
      <c r="UKD13" s="266"/>
      <c r="UKE13" s="266"/>
      <c r="UKF13" s="266"/>
      <c r="UKG13" s="266"/>
      <c r="UKH13" s="266"/>
      <c r="UKI13" s="266"/>
      <c r="UKJ13" s="266"/>
      <c r="UKK13" s="266"/>
      <c r="UKL13" s="266"/>
      <c r="UKM13" s="266"/>
      <c r="UKN13" s="266"/>
      <c r="UKO13" s="266"/>
      <c r="UKP13" s="266"/>
      <c r="UKQ13" s="266"/>
      <c r="UKR13" s="266"/>
      <c r="UKS13" s="266"/>
      <c r="UKT13" s="266"/>
      <c r="UKU13" s="266"/>
      <c r="UKV13" s="266"/>
      <c r="UKW13" s="266"/>
      <c r="UKX13" s="266"/>
      <c r="UKY13" s="266"/>
      <c r="UKZ13" s="266"/>
      <c r="ULA13" s="266"/>
      <c r="ULB13" s="266"/>
      <c r="ULC13" s="266"/>
      <c r="ULD13" s="266"/>
      <c r="ULE13" s="266"/>
      <c r="ULF13" s="266"/>
      <c r="ULG13" s="266"/>
      <c r="ULH13" s="266"/>
      <c r="ULI13" s="266"/>
      <c r="ULJ13" s="266"/>
      <c r="ULK13" s="266"/>
      <c r="ULL13" s="266"/>
      <c r="ULM13" s="266"/>
      <c r="ULN13" s="266"/>
      <c r="ULO13" s="266"/>
      <c r="ULP13" s="266"/>
      <c r="ULQ13" s="266"/>
      <c r="ULR13" s="266"/>
      <c r="ULS13" s="266"/>
      <c r="ULT13" s="266"/>
      <c r="ULU13" s="266"/>
      <c r="ULV13" s="266"/>
      <c r="ULW13" s="266"/>
      <c r="ULX13" s="266"/>
      <c r="ULY13" s="266"/>
      <c r="ULZ13" s="266"/>
      <c r="UMA13" s="266"/>
      <c r="UMB13" s="266"/>
      <c r="UMC13" s="266"/>
      <c r="UMD13" s="266"/>
      <c r="UME13" s="266"/>
      <c r="UMF13" s="266"/>
      <c r="UMG13" s="266"/>
      <c r="UMH13" s="266"/>
      <c r="UMI13" s="266"/>
      <c r="UMJ13" s="266"/>
      <c r="UMK13" s="266"/>
      <c r="UML13" s="266"/>
      <c r="UMM13" s="266"/>
      <c r="UMN13" s="266"/>
      <c r="UMO13" s="266"/>
      <c r="UMP13" s="266"/>
      <c r="UMQ13" s="266"/>
      <c r="UMR13" s="266"/>
      <c r="UMS13" s="266"/>
      <c r="UMT13" s="266"/>
      <c r="UMU13" s="266"/>
      <c r="UMV13" s="266"/>
      <c r="UMW13" s="266"/>
      <c r="UMX13" s="266"/>
      <c r="UMY13" s="266"/>
      <c r="UMZ13" s="266"/>
      <c r="UNA13" s="266"/>
      <c r="UNB13" s="266"/>
      <c r="UNC13" s="266"/>
      <c r="UND13" s="266"/>
      <c r="UNE13" s="266"/>
      <c r="UNF13" s="266"/>
      <c r="UNG13" s="266"/>
      <c r="UNH13" s="266"/>
      <c r="UNI13" s="266"/>
      <c r="UNJ13" s="266"/>
      <c r="UNK13" s="266"/>
      <c r="UNL13" s="266"/>
      <c r="UNM13" s="266"/>
      <c r="UNN13" s="266"/>
      <c r="UNO13" s="266"/>
      <c r="UNP13" s="266"/>
      <c r="UNQ13" s="266"/>
      <c r="UNR13" s="266"/>
      <c r="UNS13" s="266"/>
      <c r="UNT13" s="266"/>
      <c r="UNU13" s="266"/>
      <c r="UNV13" s="266"/>
      <c r="UNW13" s="266"/>
      <c r="UNX13" s="266"/>
      <c r="UNY13" s="266"/>
      <c r="UNZ13" s="266"/>
      <c r="UOA13" s="266"/>
      <c r="UOB13" s="266"/>
      <c r="UOC13" s="266"/>
      <c r="UOD13" s="266"/>
      <c r="UOE13" s="266"/>
      <c r="UOF13" s="266"/>
      <c r="UOG13" s="266"/>
      <c r="UOH13" s="266"/>
      <c r="UOI13" s="266"/>
      <c r="UOJ13" s="266"/>
      <c r="UOK13" s="266"/>
      <c r="UOL13" s="266"/>
      <c r="UOM13" s="266"/>
      <c r="UON13" s="266"/>
      <c r="UOO13" s="266"/>
      <c r="UOP13" s="266"/>
      <c r="UOQ13" s="266"/>
      <c r="UOR13" s="266"/>
      <c r="UOS13" s="266"/>
      <c r="UOT13" s="266"/>
      <c r="UOU13" s="266"/>
      <c r="UOV13" s="266"/>
      <c r="UOW13" s="266"/>
      <c r="UOX13" s="266"/>
      <c r="UOY13" s="266"/>
      <c r="UOZ13" s="266"/>
      <c r="UPA13" s="266"/>
      <c r="UPB13" s="266"/>
      <c r="UPC13" s="266"/>
      <c r="UPD13" s="266"/>
      <c r="UPE13" s="266"/>
      <c r="UPF13" s="266"/>
      <c r="UPG13" s="266"/>
      <c r="UPH13" s="266"/>
      <c r="UPI13" s="266"/>
      <c r="UPJ13" s="266"/>
      <c r="UPK13" s="266"/>
      <c r="UPL13" s="266"/>
      <c r="UPM13" s="266"/>
      <c r="UPN13" s="266"/>
      <c r="UPO13" s="266"/>
      <c r="UPP13" s="266"/>
      <c r="UPQ13" s="266"/>
      <c r="UPR13" s="266"/>
      <c r="UPS13" s="266"/>
      <c r="UPT13" s="266"/>
      <c r="UPU13" s="266"/>
      <c r="UPV13" s="266"/>
      <c r="UPW13" s="266"/>
      <c r="UPX13" s="266"/>
      <c r="UPY13" s="266"/>
      <c r="UPZ13" s="266"/>
      <c r="UQA13" s="266"/>
      <c r="UQB13" s="266"/>
      <c r="UQC13" s="266"/>
      <c r="UQD13" s="266"/>
      <c r="UQE13" s="266"/>
      <c r="UQF13" s="266"/>
      <c r="UQG13" s="266"/>
      <c r="UQH13" s="266"/>
      <c r="UQI13" s="266"/>
      <c r="UQJ13" s="266"/>
      <c r="UQK13" s="266"/>
      <c r="UQL13" s="266"/>
      <c r="UQM13" s="266"/>
      <c r="UQN13" s="266"/>
      <c r="UQO13" s="266"/>
      <c r="UQP13" s="266"/>
      <c r="UQQ13" s="266"/>
      <c r="UQR13" s="266"/>
      <c r="UQS13" s="266"/>
      <c r="UQT13" s="266"/>
      <c r="UQU13" s="266"/>
      <c r="UQV13" s="266"/>
      <c r="UQW13" s="266"/>
      <c r="UQX13" s="266"/>
      <c r="UQY13" s="266"/>
      <c r="UQZ13" s="266"/>
      <c r="URA13" s="266"/>
      <c r="URB13" s="266"/>
      <c r="URC13" s="266"/>
      <c r="URD13" s="266"/>
      <c r="URE13" s="266"/>
      <c r="URF13" s="266"/>
      <c r="URG13" s="266"/>
      <c r="URH13" s="266"/>
      <c r="URI13" s="266"/>
      <c r="URJ13" s="266"/>
      <c r="URK13" s="266"/>
      <c r="URL13" s="266"/>
      <c r="URM13" s="266"/>
      <c r="URN13" s="266"/>
      <c r="URO13" s="266"/>
      <c r="URP13" s="266"/>
      <c r="URQ13" s="266"/>
      <c r="URR13" s="266"/>
      <c r="URS13" s="266"/>
      <c r="URT13" s="266"/>
      <c r="URU13" s="266"/>
      <c r="URV13" s="266"/>
      <c r="URW13" s="266"/>
      <c r="URX13" s="266"/>
      <c r="URY13" s="266"/>
      <c r="URZ13" s="266"/>
      <c r="USA13" s="266"/>
      <c r="USB13" s="266"/>
      <c r="USC13" s="266"/>
      <c r="USD13" s="266"/>
      <c r="USE13" s="266"/>
      <c r="USF13" s="266"/>
      <c r="USG13" s="266"/>
      <c r="USH13" s="266"/>
      <c r="USI13" s="266"/>
      <c r="USJ13" s="266"/>
      <c r="USK13" s="266"/>
      <c r="USL13" s="266"/>
      <c r="USM13" s="266"/>
      <c r="USN13" s="266"/>
      <c r="USO13" s="266"/>
      <c r="USP13" s="266"/>
      <c r="USQ13" s="266"/>
      <c r="USR13" s="266"/>
      <c r="USS13" s="266"/>
      <c r="UST13" s="266"/>
      <c r="USU13" s="266"/>
      <c r="USV13" s="266"/>
      <c r="USW13" s="266"/>
      <c r="USX13" s="266"/>
      <c r="USY13" s="266"/>
      <c r="USZ13" s="266"/>
      <c r="UTA13" s="266"/>
      <c r="UTB13" s="266"/>
      <c r="UTC13" s="266"/>
      <c r="UTD13" s="266"/>
      <c r="UTE13" s="266"/>
      <c r="UTF13" s="266"/>
      <c r="UTG13" s="266"/>
      <c r="UTH13" s="266"/>
      <c r="UTI13" s="266"/>
      <c r="UTJ13" s="266"/>
      <c r="UTK13" s="266"/>
      <c r="UTL13" s="266"/>
      <c r="UTM13" s="266"/>
      <c r="UTN13" s="266"/>
      <c r="UTO13" s="266"/>
      <c r="UTP13" s="266"/>
      <c r="UTQ13" s="266"/>
      <c r="UTR13" s="266"/>
      <c r="UTS13" s="266"/>
      <c r="UTT13" s="266"/>
      <c r="UTU13" s="266"/>
      <c r="UTV13" s="266"/>
      <c r="UTW13" s="266"/>
      <c r="UTX13" s="266"/>
      <c r="UTY13" s="266"/>
      <c r="UTZ13" s="266"/>
      <c r="UUA13" s="266"/>
      <c r="UUB13" s="266"/>
      <c r="UUC13" s="266"/>
      <c r="UUD13" s="266"/>
      <c r="UUE13" s="266"/>
      <c r="UUF13" s="266"/>
      <c r="UUG13" s="266"/>
      <c r="UUH13" s="266"/>
      <c r="UUI13" s="266"/>
      <c r="UUJ13" s="266"/>
      <c r="UUK13" s="266"/>
      <c r="UUL13" s="266"/>
      <c r="UUM13" s="266"/>
      <c r="UUN13" s="266"/>
      <c r="UUO13" s="266"/>
      <c r="UUP13" s="266"/>
      <c r="UUQ13" s="266"/>
      <c r="UUR13" s="266"/>
      <c r="UUS13" s="266"/>
      <c r="UUT13" s="266"/>
      <c r="UUU13" s="266"/>
      <c r="UUV13" s="266"/>
      <c r="UUW13" s="266"/>
      <c r="UUX13" s="266"/>
      <c r="UUY13" s="266"/>
      <c r="UUZ13" s="266"/>
      <c r="UVA13" s="266"/>
      <c r="UVB13" s="266"/>
      <c r="UVC13" s="266"/>
      <c r="UVD13" s="266"/>
      <c r="UVE13" s="266"/>
      <c r="UVF13" s="266"/>
      <c r="UVG13" s="266"/>
      <c r="UVH13" s="266"/>
      <c r="UVI13" s="266"/>
      <c r="UVJ13" s="266"/>
      <c r="UVK13" s="266"/>
      <c r="UVL13" s="266"/>
      <c r="UVM13" s="266"/>
      <c r="UVN13" s="266"/>
      <c r="UVO13" s="266"/>
      <c r="UVP13" s="266"/>
      <c r="UVQ13" s="266"/>
      <c r="UVR13" s="266"/>
      <c r="UVS13" s="266"/>
      <c r="UVT13" s="266"/>
      <c r="UVU13" s="266"/>
      <c r="UVV13" s="266"/>
      <c r="UVW13" s="266"/>
      <c r="UVX13" s="266"/>
      <c r="UVY13" s="266"/>
      <c r="UVZ13" s="266"/>
      <c r="UWA13" s="266"/>
      <c r="UWB13" s="266"/>
      <c r="UWC13" s="266"/>
      <c r="UWD13" s="266"/>
      <c r="UWE13" s="266"/>
      <c r="UWF13" s="266"/>
      <c r="UWG13" s="266"/>
      <c r="UWH13" s="266"/>
      <c r="UWI13" s="266"/>
      <c r="UWJ13" s="266"/>
      <c r="UWK13" s="266"/>
      <c r="UWL13" s="266"/>
      <c r="UWM13" s="266"/>
      <c r="UWN13" s="266"/>
      <c r="UWO13" s="266"/>
      <c r="UWP13" s="266"/>
      <c r="UWQ13" s="266"/>
      <c r="UWR13" s="266"/>
      <c r="UWS13" s="266"/>
      <c r="UWT13" s="266"/>
      <c r="UWU13" s="266"/>
      <c r="UWV13" s="266"/>
      <c r="UWW13" s="266"/>
      <c r="UWX13" s="266"/>
      <c r="UWY13" s="266"/>
      <c r="UWZ13" s="266"/>
      <c r="UXA13" s="266"/>
      <c r="UXB13" s="266"/>
      <c r="UXC13" s="266"/>
      <c r="UXD13" s="266"/>
      <c r="UXE13" s="266"/>
      <c r="UXF13" s="266"/>
      <c r="UXG13" s="266"/>
      <c r="UXH13" s="266"/>
      <c r="UXI13" s="266"/>
      <c r="UXJ13" s="266"/>
      <c r="UXK13" s="266"/>
      <c r="UXL13" s="266"/>
      <c r="UXM13" s="266"/>
      <c r="UXN13" s="266"/>
      <c r="UXO13" s="266"/>
      <c r="UXP13" s="266"/>
      <c r="UXQ13" s="266"/>
      <c r="UXR13" s="266"/>
      <c r="UXS13" s="266"/>
      <c r="UXT13" s="266"/>
      <c r="UXU13" s="266"/>
      <c r="UXV13" s="266"/>
      <c r="UXW13" s="266"/>
      <c r="UXX13" s="266"/>
      <c r="UXY13" s="266"/>
      <c r="UXZ13" s="266"/>
      <c r="UYA13" s="266"/>
      <c r="UYB13" s="266"/>
      <c r="UYC13" s="266"/>
      <c r="UYD13" s="266"/>
      <c r="UYE13" s="266"/>
      <c r="UYF13" s="266"/>
      <c r="UYG13" s="266"/>
      <c r="UYH13" s="266"/>
      <c r="UYI13" s="266"/>
      <c r="UYJ13" s="266"/>
      <c r="UYK13" s="266"/>
      <c r="UYL13" s="266"/>
      <c r="UYM13" s="266"/>
      <c r="UYN13" s="266"/>
      <c r="UYO13" s="266"/>
      <c r="UYP13" s="266"/>
      <c r="UYQ13" s="266"/>
      <c r="UYR13" s="266"/>
      <c r="UYS13" s="266"/>
      <c r="UYT13" s="266"/>
      <c r="UYU13" s="266"/>
      <c r="UYV13" s="266"/>
      <c r="UYW13" s="266"/>
      <c r="UYX13" s="266"/>
      <c r="UYY13" s="266"/>
      <c r="UYZ13" s="266"/>
      <c r="UZA13" s="266"/>
      <c r="UZB13" s="266"/>
      <c r="UZC13" s="266"/>
      <c r="UZD13" s="266"/>
      <c r="UZE13" s="266"/>
      <c r="UZF13" s="266"/>
      <c r="UZG13" s="266"/>
      <c r="UZH13" s="266"/>
      <c r="UZI13" s="266"/>
      <c r="UZJ13" s="266"/>
      <c r="UZK13" s="266"/>
      <c r="UZL13" s="266"/>
      <c r="UZM13" s="266"/>
      <c r="UZN13" s="266"/>
      <c r="UZO13" s="266"/>
      <c r="UZP13" s="266"/>
      <c r="UZQ13" s="266"/>
      <c r="UZR13" s="266"/>
      <c r="UZS13" s="266"/>
      <c r="UZT13" s="266"/>
      <c r="UZU13" s="266"/>
      <c r="UZV13" s="266"/>
      <c r="UZW13" s="266"/>
      <c r="UZX13" s="266"/>
      <c r="UZY13" s="266"/>
      <c r="UZZ13" s="266"/>
      <c r="VAA13" s="266"/>
      <c r="VAB13" s="266"/>
      <c r="VAC13" s="266"/>
      <c r="VAD13" s="266"/>
      <c r="VAE13" s="266"/>
      <c r="VAF13" s="266"/>
      <c r="VAG13" s="266"/>
      <c r="VAH13" s="266"/>
      <c r="VAI13" s="266"/>
      <c r="VAJ13" s="266"/>
      <c r="VAK13" s="266"/>
      <c r="VAL13" s="266"/>
      <c r="VAM13" s="266"/>
      <c r="VAN13" s="266"/>
      <c r="VAO13" s="266"/>
      <c r="VAP13" s="266"/>
      <c r="VAQ13" s="266"/>
      <c r="VAR13" s="266"/>
      <c r="VAS13" s="266"/>
      <c r="VAT13" s="266"/>
      <c r="VAU13" s="266"/>
      <c r="VAV13" s="266"/>
      <c r="VAW13" s="266"/>
      <c r="VAX13" s="266"/>
      <c r="VAY13" s="266"/>
      <c r="VAZ13" s="266"/>
      <c r="VBA13" s="266"/>
      <c r="VBB13" s="266"/>
      <c r="VBC13" s="266"/>
      <c r="VBD13" s="266"/>
      <c r="VBE13" s="266"/>
      <c r="VBF13" s="266"/>
      <c r="VBG13" s="266"/>
      <c r="VBH13" s="266"/>
      <c r="VBI13" s="266"/>
      <c r="VBJ13" s="266"/>
      <c r="VBK13" s="266"/>
      <c r="VBL13" s="266"/>
      <c r="VBM13" s="266"/>
      <c r="VBN13" s="266"/>
      <c r="VBO13" s="266"/>
      <c r="VBP13" s="266"/>
      <c r="VBQ13" s="266"/>
      <c r="VBR13" s="266"/>
      <c r="VBS13" s="266"/>
      <c r="VBT13" s="266"/>
      <c r="VBU13" s="266"/>
      <c r="VBV13" s="266"/>
      <c r="VBW13" s="266"/>
      <c r="VBX13" s="266"/>
      <c r="VBY13" s="266"/>
      <c r="VBZ13" s="266"/>
      <c r="VCA13" s="266"/>
      <c r="VCB13" s="266"/>
      <c r="VCC13" s="266"/>
      <c r="VCD13" s="266"/>
      <c r="VCE13" s="266"/>
      <c r="VCF13" s="266"/>
      <c r="VCG13" s="266"/>
      <c r="VCH13" s="266"/>
      <c r="VCI13" s="266"/>
      <c r="VCJ13" s="266"/>
      <c r="VCK13" s="266"/>
      <c r="VCL13" s="266"/>
      <c r="VCM13" s="266"/>
      <c r="VCN13" s="266"/>
      <c r="VCO13" s="266"/>
      <c r="VCP13" s="266"/>
      <c r="VCQ13" s="266"/>
      <c r="VCR13" s="266"/>
      <c r="VCS13" s="266"/>
      <c r="VCT13" s="266"/>
      <c r="VCU13" s="266"/>
      <c r="VCV13" s="266"/>
      <c r="VCW13" s="266"/>
      <c r="VCX13" s="266"/>
      <c r="VCY13" s="266"/>
      <c r="VCZ13" s="266"/>
      <c r="VDA13" s="266"/>
      <c r="VDB13" s="266"/>
      <c r="VDC13" s="266"/>
      <c r="VDD13" s="266"/>
      <c r="VDE13" s="266"/>
      <c r="VDF13" s="266"/>
      <c r="VDG13" s="266"/>
      <c r="VDH13" s="266"/>
      <c r="VDI13" s="266"/>
      <c r="VDJ13" s="266"/>
      <c r="VDK13" s="266"/>
      <c r="VDL13" s="266"/>
      <c r="VDM13" s="266"/>
      <c r="VDN13" s="266"/>
      <c r="VDO13" s="266"/>
      <c r="VDP13" s="266"/>
      <c r="VDQ13" s="266"/>
      <c r="VDR13" s="266"/>
      <c r="VDS13" s="266"/>
      <c r="VDT13" s="266"/>
      <c r="VDU13" s="266"/>
      <c r="VDV13" s="266"/>
      <c r="VDW13" s="266"/>
      <c r="VDX13" s="266"/>
      <c r="VDY13" s="266"/>
      <c r="VDZ13" s="266"/>
      <c r="VEA13" s="266"/>
      <c r="VEB13" s="266"/>
      <c r="VEC13" s="266"/>
      <c r="VED13" s="266"/>
      <c r="VEE13" s="266"/>
      <c r="VEF13" s="266"/>
      <c r="VEG13" s="266"/>
      <c r="VEH13" s="266"/>
      <c r="VEI13" s="266"/>
      <c r="VEJ13" s="266"/>
      <c r="VEK13" s="266"/>
      <c r="VEL13" s="266"/>
      <c r="VEM13" s="266"/>
      <c r="VEN13" s="266"/>
      <c r="VEO13" s="266"/>
      <c r="VEP13" s="266"/>
      <c r="VEQ13" s="266"/>
      <c r="VER13" s="266"/>
      <c r="VES13" s="266"/>
      <c r="VET13" s="266"/>
      <c r="VEU13" s="266"/>
      <c r="VEV13" s="266"/>
      <c r="VEW13" s="266"/>
      <c r="VEX13" s="266"/>
      <c r="VEY13" s="266"/>
      <c r="VEZ13" s="266"/>
      <c r="VFA13" s="266"/>
      <c r="VFB13" s="266"/>
      <c r="VFC13" s="266"/>
      <c r="VFD13" s="266"/>
      <c r="VFE13" s="266"/>
      <c r="VFF13" s="266"/>
      <c r="VFG13" s="266"/>
      <c r="VFH13" s="266"/>
      <c r="VFI13" s="266"/>
      <c r="VFJ13" s="266"/>
      <c r="VFK13" s="266"/>
      <c r="VFL13" s="266"/>
      <c r="VFM13" s="266"/>
      <c r="VFN13" s="266"/>
      <c r="VFO13" s="266"/>
      <c r="VFP13" s="266"/>
      <c r="VFQ13" s="266"/>
      <c r="VFR13" s="266"/>
      <c r="VFS13" s="266"/>
      <c r="VFT13" s="266"/>
      <c r="VFU13" s="266"/>
      <c r="VFV13" s="266"/>
      <c r="VFW13" s="266"/>
      <c r="VFX13" s="266"/>
      <c r="VFY13" s="266"/>
      <c r="VFZ13" s="266"/>
      <c r="VGA13" s="266"/>
      <c r="VGB13" s="266"/>
      <c r="VGC13" s="266"/>
      <c r="VGD13" s="266"/>
      <c r="VGE13" s="266"/>
      <c r="VGF13" s="266"/>
      <c r="VGG13" s="266"/>
      <c r="VGH13" s="266"/>
      <c r="VGI13" s="266"/>
      <c r="VGJ13" s="266"/>
      <c r="VGK13" s="266"/>
      <c r="VGL13" s="266"/>
      <c r="VGM13" s="266"/>
      <c r="VGN13" s="266"/>
      <c r="VGO13" s="266"/>
      <c r="VGP13" s="266"/>
      <c r="VGQ13" s="266"/>
      <c r="VGR13" s="266"/>
      <c r="VGS13" s="266"/>
      <c r="VGT13" s="266"/>
      <c r="VGU13" s="266"/>
      <c r="VGV13" s="266"/>
      <c r="VGW13" s="266"/>
      <c r="VGX13" s="266"/>
      <c r="VGY13" s="266"/>
      <c r="VGZ13" s="266"/>
      <c r="VHA13" s="266"/>
      <c r="VHB13" s="266"/>
      <c r="VHC13" s="266"/>
      <c r="VHD13" s="266"/>
      <c r="VHE13" s="266"/>
      <c r="VHF13" s="266"/>
      <c r="VHG13" s="266"/>
      <c r="VHH13" s="266"/>
      <c r="VHI13" s="266"/>
      <c r="VHJ13" s="266"/>
      <c r="VHK13" s="266"/>
      <c r="VHL13" s="266"/>
      <c r="VHM13" s="266"/>
      <c r="VHN13" s="266"/>
      <c r="VHO13" s="266"/>
      <c r="VHP13" s="266"/>
      <c r="VHQ13" s="266"/>
      <c r="VHR13" s="266"/>
      <c r="VHS13" s="266"/>
      <c r="VHT13" s="266"/>
      <c r="VHU13" s="266"/>
      <c r="VHV13" s="266"/>
      <c r="VHW13" s="266"/>
      <c r="VHX13" s="266"/>
      <c r="VHY13" s="266"/>
      <c r="VHZ13" s="266"/>
      <c r="VIA13" s="266"/>
      <c r="VIB13" s="266"/>
      <c r="VIC13" s="266"/>
      <c r="VID13" s="266"/>
      <c r="VIE13" s="266"/>
      <c r="VIF13" s="266"/>
      <c r="VIG13" s="266"/>
      <c r="VIH13" s="266"/>
      <c r="VII13" s="266"/>
      <c r="VIJ13" s="266"/>
      <c r="VIK13" s="266"/>
      <c r="VIL13" s="266"/>
      <c r="VIM13" s="266"/>
      <c r="VIN13" s="266"/>
      <c r="VIO13" s="266"/>
      <c r="VIP13" s="266"/>
      <c r="VIQ13" s="266"/>
      <c r="VIR13" s="266"/>
      <c r="VIS13" s="266"/>
      <c r="VIT13" s="266"/>
      <c r="VIU13" s="266"/>
      <c r="VIV13" s="266"/>
      <c r="VIW13" s="266"/>
      <c r="VIX13" s="266"/>
      <c r="VIY13" s="266"/>
      <c r="VIZ13" s="266"/>
      <c r="VJA13" s="266"/>
      <c r="VJB13" s="266"/>
      <c r="VJC13" s="266"/>
      <c r="VJD13" s="266"/>
      <c r="VJE13" s="266"/>
      <c r="VJF13" s="266"/>
      <c r="VJG13" s="266"/>
      <c r="VJH13" s="266"/>
      <c r="VJI13" s="266"/>
      <c r="VJJ13" s="266"/>
      <c r="VJK13" s="266"/>
      <c r="VJL13" s="266"/>
      <c r="VJM13" s="266"/>
      <c r="VJN13" s="266"/>
      <c r="VJO13" s="266"/>
      <c r="VJP13" s="266"/>
      <c r="VJQ13" s="266"/>
      <c r="VJR13" s="266"/>
      <c r="VJS13" s="266"/>
      <c r="VJT13" s="266"/>
      <c r="VJU13" s="266"/>
      <c r="VJV13" s="266"/>
      <c r="VJW13" s="266"/>
      <c r="VJX13" s="266"/>
      <c r="VJY13" s="266"/>
      <c r="VJZ13" s="266"/>
      <c r="VKA13" s="266"/>
      <c r="VKB13" s="266"/>
      <c r="VKC13" s="266"/>
      <c r="VKD13" s="266"/>
      <c r="VKE13" s="266"/>
      <c r="VKF13" s="266"/>
      <c r="VKG13" s="266"/>
      <c r="VKH13" s="266"/>
      <c r="VKI13" s="266"/>
      <c r="VKJ13" s="266"/>
      <c r="VKK13" s="266"/>
      <c r="VKL13" s="266"/>
      <c r="VKM13" s="266"/>
      <c r="VKN13" s="266"/>
      <c r="VKO13" s="266"/>
      <c r="VKP13" s="266"/>
      <c r="VKQ13" s="266"/>
      <c r="VKR13" s="266"/>
      <c r="VKS13" s="266"/>
      <c r="VKT13" s="266"/>
      <c r="VKU13" s="266"/>
      <c r="VKV13" s="266"/>
      <c r="VKW13" s="266"/>
      <c r="VKX13" s="266"/>
      <c r="VKY13" s="266"/>
      <c r="VKZ13" s="266"/>
      <c r="VLA13" s="266"/>
      <c r="VLB13" s="266"/>
      <c r="VLC13" s="266"/>
      <c r="VLD13" s="266"/>
      <c r="VLE13" s="266"/>
      <c r="VLF13" s="266"/>
      <c r="VLG13" s="266"/>
      <c r="VLH13" s="266"/>
      <c r="VLI13" s="266"/>
      <c r="VLJ13" s="266"/>
      <c r="VLK13" s="266"/>
      <c r="VLL13" s="266"/>
      <c r="VLM13" s="266"/>
      <c r="VLN13" s="266"/>
      <c r="VLO13" s="266"/>
      <c r="VLP13" s="266"/>
      <c r="VLQ13" s="266"/>
      <c r="VLR13" s="266"/>
      <c r="VLS13" s="266"/>
      <c r="VLT13" s="266"/>
      <c r="VLU13" s="266"/>
      <c r="VLV13" s="266"/>
      <c r="VLW13" s="266"/>
      <c r="VLX13" s="266"/>
      <c r="VLY13" s="266"/>
      <c r="VLZ13" s="266"/>
      <c r="VMA13" s="266"/>
      <c r="VMB13" s="266"/>
      <c r="VMC13" s="266"/>
      <c r="VMD13" s="266"/>
      <c r="VME13" s="266"/>
      <c r="VMF13" s="266"/>
      <c r="VMG13" s="266"/>
      <c r="VMH13" s="266"/>
      <c r="VMI13" s="266"/>
      <c r="VMJ13" s="266"/>
      <c r="VMK13" s="266"/>
      <c r="VML13" s="266"/>
      <c r="VMM13" s="266"/>
      <c r="VMN13" s="266"/>
      <c r="VMO13" s="266"/>
      <c r="VMP13" s="266"/>
      <c r="VMQ13" s="266"/>
      <c r="VMR13" s="266"/>
      <c r="VMS13" s="266"/>
      <c r="VMT13" s="266"/>
      <c r="VMU13" s="266"/>
      <c r="VMV13" s="266"/>
      <c r="VMW13" s="266"/>
      <c r="VMX13" s="266"/>
      <c r="VMY13" s="266"/>
      <c r="VMZ13" s="266"/>
      <c r="VNA13" s="266"/>
      <c r="VNB13" s="266"/>
      <c r="VNC13" s="266"/>
      <c r="VND13" s="266"/>
      <c r="VNE13" s="266"/>
      <c r="VNF13" s="266"/>
      <c r="VNG13" s="266"/>
      <c r="VNH13" s="266"/>
      <c r="VNI13" s="266"/>
      <c r="VNJ13" s="266"/>
      <c r="VNK13" s="266"/>
      <c r="VNL13" s="266"/>
      <c r="VNM13" s="266"/>
      <c r="VNN13" s="266"/>
      <c r="VNO13" s="266"/>
      <c r="VNP13" s="266"/>
      <c r="VNQ13" s="266"/>
      <c r="VNR13" s="266"/>
      <c r="VNS13" s="266"/>
      <c r="VNT13" s="266"/>
      <c r="VNU13" s="266"/>
      <c r="VNV13" s="266"/>
      <c r="VNW13" s="266"/>
      <c r="VNX13" s="266"/>
      <c r="VNY13" s="266"/>
      <c r="VNZ13" s="266"/>
      <c r="VOA13" s="266"/>
      <c r="VOB13" s="266"/>
      <c r="VOC13" s="266"/>
      <c r="VOD13" s="266"/>
      <c r="VOE13" s="266"/>
      <c r="VOF13" s="266"/>
      <c r="VOG13" s="266"/>
      <c r="VOH13" s="266"/>
      <c r="VOI13" s="266"/>
      <c r="VOJ13" s="266"/>
      <c r="VOK13" s="266"/>
      <c r="VOL13" s="266"/>
      <c r="VOM13" s="266"/>
      <c r="VON13" s="266"/>
      <c r="VOO13" s="266"/>
      <c r="VOP13" s="266"/>
      <c r="VOQ13" s="266"/>
      <c r="VOR13" s="266"/>
      <c r="VOS13" s="266"/>
      <c r="VOT13" s="266"/>
      <c r="VOU13" s="266"/>
      <c r="VOV13" s="266"/>
      <c r="VOW13" s="266"/>
      <c r="VOX13" s="266"/>
      <c r="VOY13" s="266"/>
      <c r="VOZ13" s="266"/>
      <c r="VPA13" s="266"/>
      <c r="VPB13" s="266"/>
      <c r="VPC13" s="266"/>
      <c r="VPD13" s="266"/>
      <c r="VPE13" s="266"/>
      <c r="VPF13" s="266"/>
      <c r="VPG13" s="266"/>
      <c r="VPH13" s="266"/>
      <c r="VPI13" s="266"/>
      <c r="VPJ13" s="266"/>
      <c r="VPK13" s="266"/>
      <c r="VPL13" s="266"/>
      <c r="VPM13" s="266"/>
      <c r="VPN13" s="266"/>
      <c r="VPO13" s="266"/>
      <c r="VPP13" s="266"/>
      <c r="VPQ13" s="266"/>
      <c r="VPR13" s="266"/>
      <c r="VPS13" s="266"/>
      <c r="VPT13" s="266"/>
      <c r="VPU13" s="266"/>
      <c r="VPV13" s="266"/>
      <c r="VPW13" s="266"/>
      <c r="VPX13" s="266"/>
      <c r="VPY13" s="266"/>
      <c r="VPZ13" s="266"/>
      <c r="VQA13" s="266"/>
      <c r="VQB13" s="266"/>
      <c r="VQC13" s="266"/>
      <c r="VQD13" s="266"/>
      <c r="VQE13" s="266"/>
      <c r="VQF13" s="266"/>
      <c r="VQG13" s="266"/>
      <c r="VQH13" s="266"/>
      <c r="VQI13" s="266"/>
      <c r="VQJ13" s="266"/>
      <c r="VQK13" s="266"/>
      <c r="VQL13" s="266"/>
      <c r="VQM13" s="266"/>
      <c r="VQN13" s="266"/>
      <c r="VQO13" s="266"/>
      <c r="VQP13" s="266"/>
      <c r="VQQ13" s="266"/>
      <c r="VQR13" s="266"/>
      <c r="VQS13" s="266"/>
      <c r="VQT13" s="266"/>
      <c r="VQU13" s="266"/>
      <c r="VQV13" s="266"/>
      <c r="VQW13" s="266"/>
      <c r="VQX13" s="266"/>
      <c r="VQY13" s="266"/>
      <c r="VQZ13" s="266"/>
      <c r="VRA13" s="266"/>
      <c r="VRB13" s="266"/>
      <c r="VRC13" s="266"/>
      <c r="VRD13" s="266"/>
      <c r="VRE13" s="266"/>
      <c r="VRF13" s="266"/>
      <c r="VRG13" s="266"/>
      <c r="VRH13" s="266"/>
      <c r="VRI13" s="266"/>
      <c r="VRJ13" s="266"/>
      <c r="VRK13" s="266"/>
      <c r="VRL13" s="266"/>
      <c r="VRM13" s="266"/>
      <c r="VRN13" s="266"/>
      <c r="VRO13" s="266"/>
      <c r="VRP13" s="266"/>
      <c r="VRQ13" s="266"/>
      <c r="VRR13" s="266"/>
      <c r="VRS13" s="266"/>
      <c r="VRT13" s="266"/>
      <c r="VRU13" s="266"/>
      <c r="VRV13" s="266"/>
      <c r="VRW13" s="266"/>
      <c r="VRX13" s="266"/>
      <c r="VRY13" s="266"/>
      <c r="VRZ13" s="266"/>
      <c r="VSA13" s="266"/>
      <c r="VSB13" s="266"/>
      <c r="VSC13" s="266"/>
      <c r="VSD13" s="266"/>
      <c r="VSE13" s="266"/>
      <c r="VSF13" s="266"/>
      <c r="VSG13" s="266"/>
      <c r="VSH13" s="266"/>
      <c r="VSI13" s="266"/>
      <c r="VSJ13" s="266"/>
      <c r="VSK13" s="266"/>
      <c r="VSL13" s="266"/>
      <c r="VSM13" s="266"/>
      <c r="VSN13" s="266"/>
      <c r="VSO13" s="266"/>
      <c r="VSP13" s="266"/>
      <c r="VSQ13" s="266"/>
      <c r="VSR13" s="266"/>
      <c r="VSS13" s="266"/>
      <c r="VST13" s="266"/>
      <c r="VSU13" s="266"/>
      <c r="VSV13" s="266"/>
      <c r="VSW13" s="266"/>
      <c r="VSX13" s="266"/>
      <c r="VSY13" s="266"/>
      <c r="VSZ13" s="266"/>
      <c r="VTA13" s="266"/>
      <c r="VTB13" s="266"/>
      <c r="VTC13" s="266"/>
      <c r="VTD13" s="266"/>
      <c r="VTE13" s="266"/>
      <c r="VTF13" s="266"/>
      <c r="VTG13" s="266"/>
      <c r="VTH13" s="266"/>
      <c r="VTI13" s="266"/>
      <c r="VTJ13" s="266"/>
      <c r="VTK13" s="266"/>
      <c r="VTL13" s="266"/>
      <c r="VTM13" s="266"/>
      <c r="VTN13" s="266"/>
      <c r="VTO13" s="266"/>
      <c r="VTP13" s="266"/>
      <c r="VTQ13" s="266"/>
      <c r="VTR13" s="266"/>
      <c r="VTS13" s="266"/>
      <c r="VTT13" s="266"/>
      <c r="VTU13" s="266"/>
      <c r="VTV13" s="266"/>
      <c r="VTW13" s="266"/>
      <c r="VTX13" s="266"/>
      <c r="VTY13" s="266"/>
      <c r="VTZ13" s="266"/>
      <c r="VUA13" s="266"/>
      <c r="VUB13" s="266"/>
      <c r="VUC13" s="266"/>
      <c r="VUD13" s="266"/>
      <c r="VUE13" s="266"/>
      <c r="VUF13" s="266"/>
      <c r="VUG13" s="266"/>
      <c r="VUH13" s="266"/>
      <c r="VUI13" s="266"/>
      <c r="VUJ13" s="266"/>
      <c r="VUK13" s="266"/>
      <c r="VUL13" s="266"/>
      <c r="VUM13" s="266"/>
      <c r="VUN13" s="266"/>
      <c r="VUO13" s="266"/>
      <c r="VUP13" s="266"/>
      <c r="VUQ13" s="266"/>
      <c r="VUR13" s="266"/>
      <c r="VUS13" s="266"/>
      <c r="VUT13" s="266"/>
      <c r="VUU13" s="266"/>
      <c r="VUV13" s="266"/>
      <c r="VUW13" s="266"/>
      <c r="VUX13" s="266"/>
      <c r="VUY13" s="266"/>
      <c r="VUZ13" s="266"/>
      <c r="VVA13" s="266"/>
      <c r="VVB13" s="266"/>
      <c r="VVC13" s="266"/>
      <c r="VVD13" s="266"/>
      <c r="VVE13" s="266"/>
      <c r="VVF13" s="266"/>
      <c r="VVG13" s="266"/>
      <c r="VVH13" s="266"/>
      <c r="VVI13" s="266"/>
      <c r="VVJ13" s="266"/>
      <c r="VVK13" s="266"/>
      <c r="VVL13" s="266"/>
      <c r="VVM13" s="266"/>
      <c r="VVN13" s="266"/>
      <c r="VVO13" s="266"/>
      <c r="VVP13" s="266"/>
      <c r="VVQ13" s="266"/>
      <c r="VVR13" s="266"/>
      <c r="VVS13" s="266"/>
      <c r="VVT13" s="266"/>
      <c r="VVU13" s="266"/>
      <c r="VVV13" s="266"/>
      <c r="VVW13" s="266"/>
      <c r="VVX13" s="266"/>
      <c r="VVY13" s="266"/>
      <c r="VVZ13" s="266"/>
      <c r="VWA13" s="266"/>
      <c r="VWB13" s="266"/>
      <c r="VWC13" s="266"/>
      <c r="VWD13" s="266"/>
      <c r="VWE13" s="266"/>
      <c r="VWF13" s="266"/>
      <c r="VWG13" s="266"/>
      <c r="VWH13" s="266"/>
      <c r="VWI13" s="266"/>
      <c r="VWJ13" s="266"/>
      <c r="VWK13" s="266"/>
      <c r="VWL13" s="266"/>
      <c r="VWM13" s="266"/>
      <c r="VWN13" s="266"/>
      <c r="VWO13" s="266"/>
      <c r="VWP13" s="266"/>
      <c r="VWQ13" s="266"/>
      <c r="VWR13" s="266"/>
      <c r="VWS13" s="266"/>
      <c r="VWT13" s="266"/>
      <c r="VWU13" s="266"/>
      <c r="VWV13" s="266"/>
      <c r="VWW13" s="266"/>
      <c r="VWX13" s="266"/>
      <c r="VWY13" s="266"/>
      <c r="VWZ13" s="266"/>
      <c r="VXA13" s="266"/>
      <c r="VXB13" s="266"/>
      <c r="VXC13" s="266"/>
      <c r="VXD13" s="266"/>
      <c r="VXE13" s="266"/>
      <c r="VXF13" s="266"/>
      <c r="VXG13" s="266"/>
      <c r="VXH13" s="266"/>
      <c r="VXI13" s="266"/>
      <c r="VXJ13" s="266"/>
      <c r="VXK13" s="266"/>
      <c r="VXL13" s="266"/>
      <c r="VXM13" s="266"/>
      <c r="VXN13" s="266"/>
      <c r="VXO13" s="266"/>
      <c r="VXP13" s="266"/>
      <c r="VXQ13" s="266"/>
      <c r="VXR13" s="266"/>
      <c r="VXS13" s="266"/>
      <c r="VXT13" s="266"/>
      <c r="VXU13" s="266"/>
      <c r="VXV13" s="266"/>
      <c r="VXW13" s="266"/>
      <c r="VXX13" s="266"/>
      <c r="VXY13" s="266"/>
      <c r="VXZ13" s="266"/>
      <c r="VYA13" s="266"/>
      <c r="VYB13" s="266"/>
      <c r="VYC13" s="266"/>
      <c r="VYD13" s="266"/>
      <c r="VYE13" s="266"/>
      <c r="VYF13" s="266"/>
      <c r="VYG13" s="266"/>
      <c r="VYH13" s="266"/>
      <c r="VYI13" s="266"/>
      <c r="VYJ13" s="266"/>
      <c r="VYK13" s="266"/>
      <c r="VYL13" s="266"/>
      <c r="VYM13" s="266"/>
      <c r="VYN13" s="266"/>
      <c r="VYO13" s="266"/>
      <c r="VYP13" s="266"/>
      <c r="VYQ13" s="266"/>
      <c r="VYR13" s="266"/>
      <c r="VYS13" s="266"/>
      <c r="VYT13" s="266"/>
      <c r="VYU13" s="266"/>
      <c r="VYV13" s="266"/>
      <c r="VYW13" s="266"/>
      <c r="VYX13" s="266"/>
      <c r="VYY13" s="266"/>
      <c r="VYZ13" s="266"/>
      <c r="VZA13" s="266"/>
      <c r="VZB13" s="266"/>
      <c r="VZC13" s="266"/>
      <c r="VZD13" s="266"/>
      <c r="VZE13" s="266"/>
      <c r="VZF13" s="266"/>
      <c r="VZG13" s="266"/>
      <c r="VZH13" s="266"/>
      <c r="VZI13" s="266"/>
      <c r="VZJ13" s="266"/>
      <c r="VZK13" s="266"/>
      <c r="VZL13" s="266"/>
      <c r="VZM13" s="266"/>
      <c r="VZN13" s="266"/>
      <c r="VZO13" s="266"/>
      <c r="VZP13" s="266"/>
      <c r="VZQ13" s="266"/>
      <c r="VZR13" s="266"/>
      <c r="VZS13" s="266"/>
      <c r="VZT13" s="266"/>
      <c r="VZU13" s="266"/>
      <c r="VZV13" s="266"/>
      <c r="VZW13" s="266"/>
      <c r="VZX13" s="266"/>
      <c r="VZY13" s="266"/>
      <c r="VZZ13" s="266"/>
      <c r="WAA13" s="266"/>
      <c r="WAB13" s="266"/>
      <c r="WAC13" s="266"/>
      <c r="WAD13" s="266"/>
      <c r="WAE13" s="266"/>
      <c r="WAF13" s="266"/>
      <c r="WAG13" s="266"/>
      <c r="WAH13" s="266"/>
      <c r="WAI13" s="266"/>
      <c r="WAJ13" s="266"/>
      <c r="WAK13" s="266"/>
      <c r="WAL13" s="266"/>
      <c r="WAM13" s="266"/>
      <c r="WAN13" s="266"/>
      <c r="WAO13" s="266"/>
      <c r="WAP13" s="266"/>
      <c r="WAQ13" s="266"/>
      <c r="WAR13" s="266"/>
      <c r="WAS13" s="266"/>
      <c r="WAT13" s="266"/>
      <c r="WAU13" s="266"/>
      <c r="WAV13" s="266"/>
      <c r="WAW13" s="266"/>
      <c r="WAX13" s="266"/>
      <c r="WAY13" s="266"/>
      <c r="WAZ13" s="266"/>
      <c r="WBA13" s="266"/>
      <c r="WBB13" s="266"/>
      <c r="WBC13" s="266"/>
      <c r="WBD13" s="266"/>
      <c r="WBE13" s="266"/>
      <c r="WBF13" s="266"/>
      <c r="WBG13" s="266"/>
      <c r="WBH13" s="266"/>
      <c r="WBI13" s="266"/>
      <c r="WBJ13" s="266"/>
      <c r="WBK13" s="266"/>
      <c r="WBL13" s="266"/>
      <c r="WBM13" s="266"/>
      <c r="WBN13" s="266"/>
      <c r="WBO13" s="266"/>
      <c r="WBP13" s="266"/>
      <c r="WBQ13" s="266"/>
      <c r="WBR13" s="266"/>
      <c r="WBS13" s="266"/>
      <c r="WBT13" s="266"/>
      <c r="WBU13" s="266"/>
      <c r="WBV13" s="266"/>
      <c r="WBW13" s="266"/>
      <c r="WBX13" s="266"/>
      <c r="WBY13" s="266"/>
      <c r="WBZ13" s="266"/>
      <c r="WCA13" s="266"/>
      <c r="WCB13" s="266"/>
      <c r="WCC13" s="266"/>
      <c r="WCD13" s="266"/>
      <c r="WCE13" s="266"/>
      <c r="WCF13" s="266"/>
      <c r="WCG13" s="266"/>
      <c r="WCH13" s="266"/>
      <c r="WCI13" s="266"/>
      <c r="WCJ13" s="266"/>
      <c r="WCK13" s="266"/>
      <c r="WCL13" s="266"/>
      <c r="WCM13" s="266"/>
      <c r="WCN13" s="266"/>
      <c r="WCO13" s="266"/>
      <c r="WCP13" s="266"/>
      <c r="WCQ13" s="266"/>
      <c r="WCR13" s="266"/>
      <c r="WCS13" s="266"/>
      <c r="WCT13" s="266"/>
      <c r="WCU13" s="266"/>
      <c r="WCV13" s="266"/>
      <c r="WCW13" s="266"/>
      <c r="WCX13" s="266"/>
      <c r="WCY13" s="266"/>
      <c r="WCZ13" s="266"/>
      <c r="WDA13" s="266"/>
      <c r="WDB13" s="266"/>
      <c r="WDC13" s="266"/>
      <c r="WDD13" s="266"/>
      <c r="WDE13" s="266"/>
      <c r="WDF13" s="266"/>
      <c r="WDG13" s="266"/>
      <c r="WDH13" s="266"/>
      <c r="WDI13" s="266"/>
      <c r="WDJ13" s="266"/>
      <c r="WDK13" s="266"/>
      <c r="WDL13" s="266"/>
      <c r="WDM13" s="266"/>
      <c r="WDN13" s="266"/>
      <c r="WDO13" s="266"/>
      <c r="WDP13" s="266"/>
      <c r="WDQ13" s="266"/>
      <c r="WDR13" s="266"/>
      <c r="WDS13" s="266"/>
      <c r="WDT13" s="266"/>
      <c r="WDU13" s="266"/>
      <c r="WDV13" s="266"/>
      <c r="WDW13" s="266"/>
      <c r="WDX13" s="266"/>
      <c r="WDY13" s="266"/>
      <c r="WDZ13" s="266"/>
      <c r="WEA13" s="266"/>
      <c r="WEB13" s="266"/>
      <c r="WEC13" s="266"/>
      <c r="WED13" s="266"/>
      <c r="WEE13" s="266"/>
      <c r="WEF13" s="266"/>
      <c r="WEG13" s="266"/>
      <c r="WEH13" s="266"/>
      <c r="WEI13" s="266"/>
      <c r="WEJ13" s="266"/>
      <c r="WEK13" s="266"/>
      <c r="WEL13" s="266"/>
      <c r="WEM13" s="266"/>
      <c r="WEN13" s="266"/>
      <c r="WEO13" s="266"/>
      <c r="WEP13" s="266"/>
      <c r="WEQ13" s="266"/>
      <c r="WER13" s="266"/>
      <c r="WES13" s="266"/>
      <c r="WET13" s="266"/>
      <c r="WEU13" s="266"/>
      <c r="WEV13" s="266"/>
      <c r="WEW13" s="266"/>
      <c r="WEX13" s="266"/>
      <c r="WEY13" s="266"/>
      <c r="WEZ13" s="266"/>
      <c r="WFA13" s="266"/>
      <c r="WFB13" s="266"/>
      <c r="WFC13" s="266"/>
      <c r="WFD13" s="266"/>
      <c r="WFE13" s="266"/>
      <c r="WFF13" s="266"/>
      <c r="WFG13" s="266"/>
      <c r="WFH13" s="266"/>
      <c r="WFI13" s="266"/>
      <c r="WFJ13" s="266"/>
      <c r="WFK13" s="266"/>
      <c r="WFL13" s="266"/>
      <c r="WFM13" s="266"/>
      <c r="WFN13" s="266"/>
      <c r="WFO13" s="266"/>
      <c r="WFP13" s="266"/>
      <c r="WFQ13" s="266"/>
      <c r="WFR13" s="266"/>
      <c r="WFS13" s="266"/>
      <c r="WFT13" s="266"/>
      <c r="WFU13" s="266"/>
      <c r="WFV13" s="266"/>
      <c r="WFW13" s="266"/>
      <c r="WFX13" s="266"/>
      <c r="WFY13" s="266"/>
      <c r="WFZ13" s="266"/>
      <c r="WGA13" s="266"/>
      <c r="WGB13" s="266"/>
      <c r="WGC13" s="266"/>
      <c r="WGD13" s="266"/>
      <c r="WGE13" s="266"/>
      <c r="WGF13" s="266"/>
      <c r="WGG13" s="266"/>
      <c r="WGH13" s="266"/>
      <c r="WGI13" s="266"/>
      <c r="WGJ13" s="266"/>
      <c r="WGK13" s="266"/>
      <c r="WGL13" s="266"/>
      <c r="WGM13" s="266"/>
      <c r="WGN13" s="266"/>
      <c r="WGO13" s="266"/>
      <c r="WGP13" s="266"/>
      <c r="WGQ13" s="266"/>
      <c r="WGR13" s="266"/>
      <c r="WGS13" s="266"/>
      <c r="WGT13" s="266"/>
      <c r="WGU13" s="266"/>
      <c r="WGV13" s="266"/>
      <c r="WGW13" s="266"/>
      <c r="WGX13" s="266"/>
      <c r="WGY13" s="266"/>
      <c r="WGZ13" s="266"/>
      <c r="WHA13" s="266"/>
      <c r="WHB13" s="266"/>
      <c r="WHC13" s="266"/>
      <c r="WHD13" s="266"/>
      <c r="WHE13" s="266"/>
      <c r="WHF13" s="266"/>
      <c r="WHG13" s="266"/>
      <c r="WHH13" s="266"/>
      <c r="WHI13" s="266"/>
      <c r="WHJ13" s="266"/>
      <c r="WHK13" s="266"/>
      <c r="WHL13" s="266"/>
      <c r="WHM13" s="266"/>
      <c r="WHN13" s="266"/>
      <c r="WHO13" s="266"/>
      <c r="WHP13" s="266"/>
      <c r="WHQ13" s="266"/>
      <c r="WHR13" s="266"/>
      <c r="WHS13" s="266"/>
      <c r="WHT13" s="266"/>
      <c r="WHU13" s="266"/>
      <c r="WHV13" s="266"/>
      <c r="WHW13" s="266"/>
      <c r="WHX13" s="266"/>
      <c r="WHY13" s="266"/>
      <c r="WHZ13" s="266"/>
      <c r="WIA13" s="266"/>
      <c r="WIB13" s="266"/>
      <c r="WIC13" s="266"/>
      <c r="WID13" s="266"/>
      <c r="WIE13" s="266"/>
      <c r="WIF13" s="266"/>
      <c r="WIG13" s="266"/>
      <c r="WIH13" s="266"/>
      <c r="WII13" s="266"/>
      <c r="WIJ13" s="266"/>
      <c r="WIK13" s="266"/>
      <c r="WIL13" s="266"/>
      <c r="WIM13" s="266"/>
      <c r="WIN13" s="266"/>
      <c r="WIO13" s="266"/>
      <c r="WIP13" s="266"/>
      <c r="WIQ13" s="266"/>
      <c r="WIR13" s="266"/>
      <c r="WIS13" s="266"/>
      <c r="WIT13" s="266"/>
      <c r="WIU13" s="266"/>
      <c r="WIV13" s="266"/>
      <c r="WIW13" s="266"/>
      <c r="WIX13" s="266"/>
      <c r="WIY13" s="266"/>
      <c r="WIZ13" s="266"/>
      <c r="WJA13" s="266"/>
      <c r="WJB13" s="266"/>
      <c r="WJC13" s="266"/>
      <c r="WJD13" s="266"/>
      <c r="WJE13" s="266"/>
      <c r="WJF13" s="266"/>
      <c r="WJG13" s="266"/>
      <c r="WJH13" s="266"/>
      <c r="WJI13" s="266"/>
      <c r="WJJ13" s="266"/>
      <c r="WJK13" s="266"/>
      <c r="WJL13" s="266"/>
      <c r="WJM13" s="266"/>
      <c r="WJN13" s="266"/>
      <c r="WJO13" s="266"/>
      <c r="WJP13" s="266"/>
      <c r="WJQ13" s="266"/>
      <c r="WJR13" s="266"/>
      <c r="WJS13" s="266"/>
      <c r="WJT13" s="266"/>
      <c r="WJU13" s="266"/>
      <c r="WJV13" s="266"/>
      <c r="WJW13" s="266"/>
      <c r="WJX13" s="266"/>
      <c r="WJY13" s="266"/>
      <c r="WJZ13" s="266"/>
      <c r="WKA13" s="266"/>
      <c r="WKB13" s="266"/>
      <c r="WKC13" s="266"/>
      <c r="WKD13" s="266"/>
      <c r="WKE13" s="266"/>
      <c r="WKF13" s="266"/>
      <c r="WKG13" s="266"/>
      <c r="WKH13" s="266"/>
      <c r="WKI13" s="266"/>
      <c r="WKJ13" s="266"/>
      <c r="WKK13" s="266"/>
      <c r="WKL13" s="266"/>
      <c r="WKM13" s="266"/>
      <c r="WKN13" s="266"/>
      <c r="WKO13" s="266"/>
      <c r="WKP13" s="266"/>
      <c r="WKQ13" s="266"/>
      <c r="WKR13" s="266"/>
      <c r="WKS13" s="266"/>
      <c r="WKT13" s="266"/>
      <c r="WKU13" s="266"/>
      <c r="WKV13" s="266"/>
      <c r="WKW13" s="266"/>
      <c r="WKX13" s="266"/>
      <c r="WKY13" s="266"/>
      <c r="WKZ13" s="266"/>
      <c r="WLA13" s="266"/>
      <c r="WLB13" s="266"/>
      <c r="WLC13" s="266"/>
      <c r="WLD13" s="266"/>
      <c r="WLE13" s="266"/>
      <c r="WLF13" s="266"/>
      <c r="WLG13" s="266"/>
      <c r="WLH13" s="266"/>
      <c r="WLI13" s="266"/>
      <c r="WLJ13" s="266"/>
      <c r="WLK13" s="266"/>
      <c r="WLL13" s="266"/>
      <c r="WLM13" s="266"/>
      <c r="WLN13" s="266"/>
      <c r="WLO13" s="266"/>
      <c r="WLP13" s="266"/>
      <c r="WLQ13" s="266"/>
      <c r="WLR13" s="266"/>
      <c r="WLS13" s="266"/>
      <c r="WLT13" s="266"/>
      <c r="WLU13" s="266"/>
      <c r="WLV13" s="266"/>
      <c r="WLW13" s="266"/>
      <c r="WLX13" s="266"/>
      <c r="WLY13" s="266"/>
      <c r="WLZ13" s="266"/>
      <c r="WMA13" s="266"/>
      <c r="WMB13" s="266"/>
      <c r="WMC13" s="266"/>
      <c r="WMD13" s="266"/>
      <c r="WME13" s="266"/>
      <c r="WMF13" s="266"/>
      <c r="WMG13" s="266"/>
      <c r="WMH13" s="266"/>
      <c r="WMI13" s="266"/>
      <c r="WMJ13" s="266"/>
      <c r="WMK13" s="266"/>
      <c r="WML13" s="266"/>
      <c r="WMM13" s="266"/>
      <c r="WMN13" s="266"/>
      <c r="WMO13" s="266"/>
      <c r="WMP13" s="266"/>
      <c r="WMQ13" s="266"/>
      <c r="WMR13" s="266"/>
      <c r="WMS13" s="266"/>
      <c r="WMT13" s="266"/>
      <c r="WMU13" s="266"/>
      <c r="WMV13" s="266"/>
      <c r="WMW13" s="266"/>
      <c r="WMX13" s="266"/>
      <c r="WMY13" s="266"/>
      <c r="WMZ13" s="266"/>
      <c r="WNA13" s="266"/>
      <c r="WNB13" s="266"/>
      <c r="WNC13" s="266"/>
      <c r="WND13" s="266"/>
      <c r="WNE13" s="266"/>
      <c r="WNF13" s="266"/>
      <c r="WNG13" s="266"/>
      <c r="WNH13" s="266"/>
      <c r="WNI13" s="266"/>
      <c r="WNJ13" s="266"/>
      <c r="WNK13" s="266"/>
      <c r="WNL13" s="266"/>
      <c r="WNM13" s="266"/>
      <c r="WNN13" s="266"/>
      <c r="WNO13" s="266"/>
      <c r="WNP13" s="266"/>
      <c r="WNQ13" s="266"/>
      <c r="WNR13" s="266"/>
      <c r="WNS13" s="266"/>
      <c r="WNT13" s="266"/>
      <c r="WNU13" s="266"/>
      <c r="WNV13" s="266"/>
      <c r="WNW13" s="266"/>
      <c r="WNX13" s="266"/>
      <c r="WNY13" s="266"/>
      <c r="WNZ13" s="266"/>
      <c r="WOA13" s="266"/>
      <c r="WOB13" s="266"/>
      <c r="WOC13" s="266"/>
      <c r="WOD13" s="266"/>
      <c r="WOE13" s="266"/>
      <c r="WOF13" s="266"/>
      <c r="WOG13" s="266"/>
      <c r="WOH13" s="266"/>
      <c r="WOI13" s="266"/>
      <c r="WOJ13" s="266"/>
      <c r="WOK13" s="266"/>
      <c r="WOL13" s="266"/>
      <c r="WOM13" s="266"/>
      <c r="WON13" s="266"/>
      <c r="WOO13" s="266"/>
      <c r="WOP13" s="266"/>
      <c r="WOQ13" s="266"/>
      <c r="WOR13" s="266"/>
      <c r="WOS13" s="266"/>
      <c r="WOT13" s="266"/>
      <c r="WOU13" s="266"/>
      <c r="WOV13" s="266"/>
      <c r="WOW13" s="266"/>
      <c r="WOX13" s="266"/>
      <c r="WOY13" s="266"/>
      <c r="WOZ13" s="266"/>
      <c r="WPA13" s="266"/>
      <c r="WPB13" s="266"/>
      <c r="WPC13" s="266"/>
      <c r="WPD13" s="266"/>
      <c r="WPE13" s="266"/>
      <c r="WPF13" s="266"/>
      <c r="WPG13" s="266"/>
      <c r="WPH13" s="266"/>
      <c r="WPI13" s="266"/>
      <c r="WPJ13" s="266"/>
      <c r="WPK13" s="266"/>
      <c r="WPL13" s="266"/>
      <c r="WPM13" s="266"/>
      <c r="WPN13" s="266"/>
      <c r="WPO13" s="266"/>
      <c r="WPP13" s="266"/>
      <c r="WPQ13" s="266"/>
      <c r="WPR13" s="266"/>
      <c r="WPS13" s="266"/>
      <c r="WPT13" s="266"/>
      <c r="WPU13" s="266"/>
      <c r="WPV13" s="266"/>
      <c r="WPW13" s="266"/>
      <c r="WPX13" s="266"/>
      <c r="WPY13" s="266"/>
      <c r="WPZ13" s="266"/>
      <c r="WQA13" s="266"/>
      <c r="WQB13" s="266"/>
      <c r="WQC13" s="266"/>
      <c r="WQD13" s="266"/>
      <c r="WQE13" s="266"/>
      <c r="WQF13" s="266"/>
      <c r="WQG13" s="266"/>
      <c r="WQH13" s="266"/>
      <c r="WQI13" s="266"/>
      <c r="WQJ13" s="266"/>
      <c r="WQK13" s="266"/>
      <c r="WQL13" s="266"/>
      <c r="WQM13" s="266"/>
      <c r="WQN13" s="266"/>
      <c r="WQO13" s="266"/>
      <c r="WQP13" s="266"/>
      <c r="WQQ13" s="266"/>
      <c r="WQR13" s="266"/>
      <c r="WQS13" s="266"/>
      <c r="WQT13" s="266"/>
      <c r="WQU13" s="266"/>
      <c r="WQV13" s="266"/>
      <c r="WQW13" s="266"/>
      <c r="WQX13" s="266"/>
      <c r="WQY13" s="266"/>
      <c r="WQZ13" s="266"/>
      <c r="WRA13" s="266"/>
      <c r="WRB13" s="266"/>
      <c r="WRC13" s="266"/>
      <c r="WRD13" s="266"/>
      <c r="WRE13" s="266"/>
      <c r="WRF13" s="266"/>
      <c r="WRG13" s="266"/>
      <c r="WRH13" s="266"/>
      <c r="WRI13" s="266"/>
      <c r="WRJ13" s="266"/>
      <c r="WRK13" s="266"/>
      <c r="WRL13" s="266"/>
      <c r="WRM13" s="266"/>
      <c r="WRN13" s="266"/>
      <c r="WRO13" s="266"/>
      <c r="WRP13" s="266"/>
      <c r="WRQ13" s="266"/>
      <c r="WRR13" s="266"/>
      <c r="WRS13" s="266"/>
      <c r="WRT13" s="266"/>
      <c r="WRU13" s="266"/>
      <c r="WRV13" s="266"/>
      <c r="WRW13" s="266"/>
      <c r="WRX13" s="266"/>
      <c r="WRY13" s="266"/>
      <c r="WRZ13" s="266"/>
      <c r="WSA13" s="266"/>
      <c r="WSB13" s="266"/>
      <c r="WSC13" s="266"/>
      <c r="WSD13" s="266"/>
      <c r="WSE13" s="266"/>
      <c r="WSF13" s="266"/>
      <c r="WSG13" s="266"/>
      <c r="WSH13" s="266"/>
      <c r="WSI13" s="266"/>
      <c r="WSJ13" s="266"/>
      <c r="WSK13" s="266"/>
      <c r="WSL13" s="266"/>
      <c r="WSM13" s="266"/>
      <c r="WSN13" s="266"/>
      <c r="WSO13" s="266"/>
      <c r="WSP13" s="266"/>
      <c r="WSQ13" s="266"/>
      <c r="WSR13" s="266"/>
      <c r="WSS13" s="266"/>
      <c r="WST13" s="266"/>
      <c r="WSU13" s="266"/>
      <c r="WSV13" s="266"/>
      <c r="WSW13" s="266"/>
      <c r="WSX13" s="266"/>
      <c r="WSY13" s="266"/>
      <c r="WSZ13" s="266"/>
      <c r="WTA13" s="266"/>
      <c r="WTB13" s="266"/>
      <c r="WTC13" s="266"/>
      <c r="WTD13" s="266"/>
      <c r="WTE13" s="266"/>
      <c r="WTF13" s="266"/>
      <c r="WTG13" s="266"/>
      <c r="WTH13" s="266"/>
      <c r="WTI13" s="266"/>
      <c r="WTJ13" s="266"/>
      <c r="WTK13" s="266"/>
      <c r="WTL13" s="266"/>
      <c r="WTM13" s="266"/>
      <c r="WTN13" s="266"/>
      <c r="WTO13" s="266"/>
      <c r="WTP13" s="266"/>
      <c r="WTQ13" s="266"/>
      <c r="WTR13" s="266"/>
      <c r="WTS13" s="266"/>
      <c r="WTT13" s="266"/>
      <c r="WTU13" s="266"/>
      <c r="WTV13" s="266"/>
      <c r="WTW13" s="266"/>
      <c r="WTX13" s="266"/>
      <c r="WTY13" s="266"/>
      <c r="WTZ13" s="266"/>
      <c r="WUA13" s="266"/>
      <c r="WUB13" s="266"/>
      <c r="WUC13" s="266"/>
      <c r="WUD13" s="266"/>
      <c r="WUE13" s="266"/>
      <c r="WUF13" s="266"/>
      <c r="WUG13" s="266"/>
      <c r="WUH13" s="266"/>
      <c r="WUI13" s="266"/>
      <c r="WUJ13" s="266"/>
      <c r="WUK13" s="266"/>
      <c r="WUL13" s="266"/>
      <c r="WUM13" s="266"/>
      <c r="WUN13" s="266"/>
      <c r="WUO13" s="266"/>
      <c r="WUP13" s="266"/>
      <c r="WUQ13" s="266"/>
      <c r="WUR13" s="266"/>
      <c r="WUS13" s="266"/>
      <c r="WUT13" s="266"/>
      <c r="WUU13" s="266"/>
      <c r="WUV13" s="266"/>
      <c r="WUW13" s="266"/>
      <c r="WUX13" s="266"/>
      <c r="WUY13" s="266"/>
      <c r="WUZ13" s="266"/>
      <c r="WVA13" s="266"/>
      <c r="WVB13" s="266"/>
      <c r="WVC13" s="266"/>
      <c r="WVD13" s="266"/>
      <c r="WVE13" s="266"/>
      <c r="WVF13" s="266"/>
      <c r="WVG13" s="266"/>
      <c r="WVH13" s="266"/>
      <c r="WVI13" s="266"/>
      <c r="WVJ13" s="266"/>
      <c r="WVK13" s="266"/>
      <c r="WVL13" s="266"/>
      <c r="WVM13" s="266"/>
      <c r="WVN13" s="266"/>
      <c r="WVO13" s="266"/>
      <c r="WVP13" s="266"/>
      <c r="WVQ13" s="266"/>
      <c r="WVR13" s="266"/>
      <c r="WVS13" s="266"/>
      <c r="WVT13" s="266"/>
      <c r="WVU13" s="266"/>
      <c r="WVV13" s="266"/>
      <c r="WVW13" s="266"/>
      <c r="WVX13" s="266"/>
      <c r="WVY13" s="266"/>
      <c r="WVZ13" s="266"/>
      <c r="WWA13" s="266"/>
      <c r="WWB13" s="266"/>
      <c r="WWC13" s="266"/>
      <c r="WWD13" s="266"/>
      <c r="WWE13" s="266"/>
      <c r="WWF13" s="266"/>
      <c r="WWG13" s="266"/>
      <c r="WWH13" s="266"/>
      <c r="WWI13" s="266"/>
      <c r="WWJ13" s="266"/>
      <c r="WWK13" s="266"/>
      <c r="WWL13" s="266"/>
      <c r="WWM13" s="266"/>
      <c r="WWN13" s="266"/>
      <c r="WWO13" s="266"/>
      <c r="WWP13" s="266"/>
      <c r="WWQ13" s="266"/>
      <c r="WWR13" s="266"/>
      <c r="WWS13" s="266"/>
      <c r="WWT13" s="266"/>
      <c r="WWU13" s="266"/>
      <c r="WWV13" s="266"/>
      <c r="WWW13" s="266"/>
      <c r="WWX13" s="266"/>
      <c r="WWY13" s="266"/>
      <c r="WWZ13" s="266"/>
      <c r="WXA13" s="266"/>
      <c r="WXB13" s="266"/>
      <c r="WXC13" s="266"/>
      <c r="WXD13" s="266"/>
      <c r="WXE13" s="266"/>
      <c r="WXF13" s="266"/>
      <c r="WXG13" s="266"/>
      <c r="WXH13" s="266"/>
      <c r="WXI13" s="266"/>
      <c r="WXJ13" s="266"/>
      <c r="WXK13" s="266"/>
      <c r="WXL13" s="266"/>
      <c r="WXM13" s="266"/>
      <c r="WXN13" s="266"/>
      <c r="WXO13" s="266"/>
      <c r="WXP13" s="266"/>
      <c r="WXQ13" s="266"/>
      <c r="WXR13" s="266"/>
      <c r="WXS13" s="266"/>
      <c r="WXT13" s="266"/>
      <c r="WXU13" s="266"/>
      <c r="WXV13" s="266"/>
      <c r="WXW13" s="266"/>
      <c r="WXX13" s="266"/>
      <c r="WXY13" s="266"/>
      <c r="WXZ13" s="266"/>
      <c r="WYA13" s="266"/>
      <c r="WYB13" s="266"/>
      <c r="WYC13" s="266"/>
      <c r="WYD13" s="266"/>
      <c r="WYE13" s="266"/>
      <c r="WYF13" s="266"/>
      <c r="WYG13" s="266"/>
      <c r="WYH13" s="266"/>
      <c r="WYI13" s="266"/>
      <c r="WYJ13" s="266"/>
      <c r="WYK13" s="266"/>
      <c r="WYL13" s="266"/>
      <c r="WYM13" s="266"/>
      <c r="WYN13" s="266"/>
      <c r="WYO13" s="266"/>
      <c r="WYP13" s="266"/>
      <c r="WYQ13" s="266"/>
      <c r="WYR13" s="266"/>
      <c r="WYS13" s="266"/>
      <c r="WYT13" s="266"/>
      <c r="WYU13" s="266"/>
      <c r="WYV13" s="266"/>
      <c r="WYW13" s="266"/>
      <c r="WYX13" s="266"/>
      <c r="WYY13" s="266"/>
      <c r="WYZ13" s="266"/>
      <c r="WZA13" s="266"/>
      <c r="WZB13" s="266"/>
      <c r="WZC13" s="266"/>
      <c r="WZD13" s="266"/>
      <c r="WZE13" s="266"/>
      <c r="WZF13" s="266"/>
      <c r="WZG13" s="266"/>
      <c r="WZH13" s="266"/>
      <c r="WZI13" s="266"/>
      <c r="WZJ13" s="266"/>
      <c r="WZK13" s="266"/>
      <c r="WZL13" s="266"/>
      <c r="WZM13" s="266"/>
      <c r="WZN13" s="266"/>
      <c r="WZO13" s="266"/>
      <c r="WZP13" s="266"/>
      <c r="WZQ13" s="266"/>
      <c r="WZR13" s="266"/>
      <c r="WZS13" s="266"/>
      <c r="WZT13" s="266"/>
      <c r="WZU13" s="266"/>
      <c r="WZV13" s="266"/>
      <c r="WZW13" s="266"/>
      <c r="WZX13" s="266"/>
      <c r="WZY13" s="266"/>
      <c r="WZZ13" s="266"/>
      <c r="XAA13" s="266"/>
      <c r="XAB13" s="266"/>
      <c r="XAC13" s="266"/>
      <c r="XAD13" s="266"/>
      <c r="XAE13" s="266"/>
      <c r="XAF13" s="266"/>
      <c r="XAG13" s="266"/>
      <c r="XAH13" s="266"/>
      <c r="XAI13" s="266"/>
      <c r="XAJ13" s="266"/>
      <c r="XAK13" s="266"/>
      <c r="XAL13" s="266"/>
      <c r="XAM13" s="266"/>
      <c r="XAN13" s="266"/>
      <c r="XAO13" s="266"/>
      <c r="XAP13" s="266"/>
      <c r="XAQ13" s="266"/>
      <c r="XAR13" s="266"/>
      <c r="XAS13" s="266"/>
      <c r="XAT13" s="266"/>
      <c r="XAU13" s="266"/>
      <c r="XAV13" s="266"/>
      <c r="XAW13" s="266"/>
      <c r="XAX13" s="266"/>
      <c r="XAY13" s="266"/>
      <c r="XAZ13" s="266"/>
      <c r="XBA13" s="266"/>
      <c r="XBB13" s="266"/>
      <c r="XBC13" s="266"/>
      <c r="XBD13" s="266"/>
      <c r="XBE13" s="266"/>
      <c r="XBF13" s="266"/>
      <c r="XBG13" s="266"/>
      <c r="XBH13" s="266"/>
      <c r="XBI13" s="266"/>
      <c r="XBJ13" s="266"/>
      <c r="XBK13" s="266"/>
      <c r="XBL13" s="266"/>
      <c r="XBM13" s="266"/>
      <c r="XBN13" s="266"/>
      <c r="XBO13" s="266"/>
      <c r="XBP13" s="266"/>
      <c r="XBQ13" s="266"/>
      <c r="XBR13" s="266"/>
      <c r="XBS13" s="266"/>
      <c r="XBT13" s="266"/>
      <c r="XBU13" s="266"/>
      <c r="XBV13" s="266"/>
      <c r="XBW13" s="266"/>
      <c r="XBX13" s="266"/>
      <c r="XBY13" s="266"/>
      <c r="XBZ13" s="266"/>
      <c r="XCA13" s="266"/>
      <c r="XCB13" s="266"/>
      <c r="XCC13" s="266"/>
      <c r="XCD13" s="266"/>
      <c r="XCE13" s="266"/>
      <c r="XCF13" s="266"/>
      <c r="XCG13" s="266"/>
      <c r="XCH13" s="266"/>
      <c r="XCI13" s="266"/>
      <c r="XCJ13" s="266"/>
      <c r="XCK13" s="266"/>
      <c r="XCL13" s="266"/>
      <c r="XCM13" s="266"/>
      <c r="XCN13" s="266"/>
      <c r="XCO13" s="266"/>
      <c r="XCP13" s="266"/>
      <c r="XCQ13" s="266"/>
      <c r="XCR13" s="266"/>
      <c r="XCS13" s="266"/>
      <c r="XCT13" s="266"/>
      <c r="XCU13" s="266"/>
      <c r="XCV13" s="266"/>
      <c r="XCW13" s="266"/>
      <c r="XCX13" s="266"/>
      <c r="XCY13" s="266"/>
      <c r="XCZ13" s="266"/>
      <c r="XDA13" s="266"/>
      <c r="XDB13" s="266"/>
      <c r="XDC13" s="266"/>
      <c r="XDD13" s="266"/>
      <c r="XDE13" s="266"/>
      <c r="XDF13" s="266"/>
      <c r="XDG13" s="266"/>
      <c r="XDH13" s="266"/>
      <c r="XDI13" s="266"/>
      <c r="XDJ13" s="266"/>
      <c r="XDK13" s="266"/>
      <c r="XDL13" s="266"/>
      <c r="XDM13" s="266"/>
      <c r="XDN13" s="266"/>
      <c r="XDO13" s="266"/>
      <c r="XDP13" s="266"/>
      <c r="XDQ13" s="266"/>
      <c r="XDR13" s="266"/>
      <c r="XDS13" s="266"/>
      <c r="XDT13" s="266"/>
      <c r="XDU13" s="266"/>
      <c r="XDV13" s="266"/>
      <c r="XDW13" s="266"/>
      <c r="XDX13" s="266"/>
      <c r="XDY13" s="266"/>
      <c r="XDZ13" s="266"/>
      <c r="XEA13" s="266"/>
      <c r="XEB13" s="266"/>
      <c r="XEC13" s="266"/>
      <c r="XED13" s="266"/>
      <c r="XEE13" s="266"/>
      <c r="XEF13" s="266"/>
      <c r="XEG13" s="266"/>
      <c r="XEH13" s="266"/>
      <c r="XEI13" s="266"/>
      <c r="XEJ13" s="266"/>
      <c r="XEK13" s="266"/>
      <c r="XEL13" s="266"/>
      <c r="XEM13" s="266"/>
      <c r="XEN13" s="266"/>
      <c r="XEO13" s="266"/>
      <c r="XEP13" s="266"/>
      <c r="XEQ13" s="266"/>
      <c r="XER13" s="266"/>
      <c r="XES13" s="266"/>
      <c r="XET13" s="266"/>
      <c r="XEU13" s="266"/>
      <c r="XEV13" s="266"/>
      <c r="XEW13" s="266"/>
      <c r="XEX13" s="266"/>
      <c r="XEY13" s="266"/>
      <c r="XEZ13" s="266"/>
      <c r="XFA13" s="266"/>
      <c r="XFB13" s="266"/>
      <c r="XFC13" s="266"/>
      <c r="XFD13" s="266"/>
    </row>
    <row r="14" spans="1:16384" s="270" customFormat="1" ht="15" customHeight="1" x14ac:dyDescent="0.25">
      <c r="A14" s="333" t="s">
        <v>6762</v>
      </c>
      <c r="B14" s="266" t="s">
        <v>6763</v>
      </c>
      <c r="C14" s="308" t="s">
        <v>1249</v>
      </c>
      <c r="D14" s="315">
        <v>380450</v>
      </c>
      <c r="E14" s="313">
        <f>D14+(D14*7/100)+2</f>
        <v>407083.5</v>
      </c>
      <c r="F14" s="447">
        <f>E14+(E14*7/100)+3</f>
        <v>435582.34499999997</v>
      </c>
      <c r="G14" s="267"/>
      <c r="H14" s="267"/>
      <c r="I14" s="267"/>
      <c r="J14" s="267"/>
      <c r="K14" s="267"/>
      <c r="L14" s="267"/>
      <c r="M14" s="267"/>
      <c r="N14" s="267"/>
      <c r="O14" s="267"/>
      <c r="P14" s="267"/>
      <c r="Q14" s="267"/>
      <c r="R14" s="267"/>
      <c r="S14" s="267"/>
      <c r="T14" s="267"/>
      <c r="U14" s="267"/>
      <c r="V14" s="267"/>
      <c r="W14" s="267"/>
      <c r="X14" s="267"/>
      <c r="Y14" s="267"/>
      <c r="Z14" s="267"/>
      <c r="AA14" s="267"/>
      <c r="AB14" s="267"/>
      <c r="AC14" s="267"/>
      <c r="AD14" s="267"/>
      <c r="AE14" s="267"/>
      <c r="AF14" s="267"/>
      <c r="AG14" s="267"/>
      <c r="AH14" s="267"/>
      <c r="AI14" s="267"/>
      <c r="AJ14" s="267"/>
      <c r="AK14" s="267"/>
      <c r="AL14" s="267"/>
      <c r="AM14" s="267"/>
      <c r="AN14" s="267"/>
      <c r="AO14" s="267"/>
      <c r="AP14" s="267"/>
      <c r="AQ14" s="267"/>
      <c r="AR14" s="267"/>
      <c r="AS14" s="267"/>
      <c r="AT14" s="267"/>
      <c r="AU14" s="267"/>
      <c r="AV14" s="267"/>
      <c r="AW14" s="267"/>
      <c r="AX14" s="267"/>
      <c r="AY14" s="267"/>
      <c r="AZ14" s="267"/>
      <c r="BA14" s="267"/>
      <c r="BB14" s="267"/>
      <c r="BC14" s="267"/>
      <c r="BD14" s="267"/>
      <c r="BE14" s="267"/>
      <c r="BF14" s="267"/>
      <c r="BG14" s="267"/>
      <c r="BH14" s="267"/>
      <c r="BI14" s="267"/>
      <c r="BJ14" s="267"/>
      <c r="BK14" s="267"/>
      <c r="BL14" s="267"/>
      <c r="BM14" s="267"/>
      <c r="BN14" s="267"/>
      <c r="BO14" s="267"/>
      <c r="BP14" s="267"/>
      <c r="BQ14" s="267"/>
      <c r="BR14" s="267"/>
      <c r="BS14" s="267"/>
      <c r="BT14" s="267"/>
      <c r="BU14" s="267"/>
      <c r="BV14" s="267"/>
      <c r="BW14" s="267"/>
      <c r="BX14" s="267"/>
      <c r="BY14" s="267"/>
      <c r="BZ14" s="267"/>
      <c r="CA14" s="267"/>
      <c r="CB14" s="267"/>
      <c r="CC14" s="267"/>
      <c r="CD14" s="267"/>
      <c r="CE14" s="267"/>
      <c r="CF14" s="267"/>
      <c r="CG14" s="267"/>
      <c r="CH14" s="267"/>
      <c r="CI14" s="267"/>
      <c r="CJ14" s="267"/>
      <c r="CK14" s="267"/>
      <c r="CL14" s="267"/>
      <c r="CM14" s="267"/>
      <c r="CN14" s="267"/>
      <c r="CO14" s="267"/>
      <c r="CP14" s="267"/>
      <c r="CQ14" s="267"/>
      <c r="CR14" s="267"/>
      <c r="CS14" s="267"/>
      <c r="CT14" s="267"/>
      <c r="CU14" s="267"/>
      <c r="CV14" s="267"/>
      <c r="CW14" s="267"/>
      <c r="CX14" s="267"/>
      <c r="CY14" s="267"/>
      <c r="CZ14" s="267"/>
      <c r="DA14" s="267"/>
      <c r="DB14" s="267"/>
      <c r="DC14" s="267"/>
      <c r="DD14" s="267"/>
      <c r="DE14" s="267"/>
      <c r="DF14" s="267"/>
      <c r="DG14" s="267"/>
      <c r="DH14" s="267"/>
      <c r="DI14" s="267"/>
      <c r="DJ14" s="267"/>
      <c r="DK14" s="267"/>
      <c r="DL14" s="267"/>
      <c r="DM14" s="267"/>
      <c r="DN14" s="267"/>
      <c r="DO14" s="267"/>
      <c r="DP14" s="267"/>
      <c r="DQ14" s="267"/>
      <c r="DR14" s="267"/>
      <c r="DS14" s="267"/>
      <c r="DT14" s="267"/>
      <c r="DU14" s="267"/>
      <c r="DV14" s="267"/>
      <c r="DW14" s="267"/>
      <c r="DX14" s="267"/>
      <c r="DY14" s="267"/>
      <c r="DZ14" s="267"/>
      <c r="EA14" s="267"/>
      <c r="EB14" s="267"/>
      <c r="EC14" s="267"/>
      <c r="ED14" s="267"/>
      <c r="EE14" s="267"/>
      <c r="EF14" s="267"/>
      <c r="EG14" s="267"/>
      <c r="EH14" s="267"/>
      <c r="EI14" s="267"/>
      <c r="EJ14" s="267"/>
      <c r="EK14" s="267"/>
      <c r="EL14" s="267"/>
      <c r="EM14" s="267"/>
      <c r="EN14" s="267"/>
      <c r="EO14" s="267"/>
      <c r="EP14" s="267"/>
      <c r="EQ14" s="267"/>
      <c r="ER14" s="267"/>
      <c r="ES14" s="267"/>
      <c r="ET14" s="267"/>
      <c r="EU14" s="267"/>
      <c r="EV14" s="267"/>
      <c r="EW14" s="267"/>
      <c r="EX14" s="267"/>
      <c r="EY14" s="267"/>
      <c r="EZ14" s="267"/>
      <c r="FA14" s="267"/>
      <c r="FB14" s="267"/>
      <c r="FC14" s="267"/>
      <c r="FD14" s="267"/>
      <c r="FE14" s="267"/>
      <c r="FF14" s="267"/>
      <c r="FG14" s="267"/>
      <c r="FH14" s="267"/>
      <c r="FI14" s="267"/>
      <c r="FJ14" s="267"/>
      <c r="FK14" s="267"/>
      <c r="FL14" s="267"/>
      <c r="FM14" s="267"/>
      <c r="FN14" s="267"/>
      <c r="FO14" s="267"/>
      <c r="FP14" s="267"/>
      <c r="FQ14" s="267"/>
      <c r="FR14" s="267"/>
      <c r="FS14" s="267"/>
      <c r="FT14" s="267"/>
      <c r="FU14" s="267"/>
      <c r="FV14" s="267"/>
      <c r="FW14" s="267"/>
      <c r="FX14" s="267"/>
      <c r="FY14" s="267"/>
      <c r="FZ14" s="267"/>
      <c r="GA14" s="267"/>
      <c r="GB14" s="267"/>
      <c r="GC14" s="267"/>
      <c r="GD14" s="267"/>
      <c r="GE14" s="267"/>
      <c r="GF14" s="267"/>
      <c r="GG14" s="267"/>
      <c r="GH14" s="267"/>
      <c r="GI14" s="267"/>
      <c r="GJ14" s="267"/>
      <c r="GK14" s="267"/>
      <c r="GL14" s="267"/>
      <c r="GM14" s="267"/>
      <c r="GN14" s="267"/>
      <c r="GO14" s="267"/>
      <c r="GP14" s="267"/>
      <c r="GQ14" s="267"/>
      <c r="GR14" s="267"/>
      <c r="GS14" s="267"/>
      <c r="GT14" s="267"/>
      <c r="GU14" s="267"/>
      <c r="GV14" s="267"/>
      <c r="GW14" s="267"/>
      <c r="GX14" s="267"/>
      <c r="GY14" s="267"/>
      <c r="GZ14" s="267"/>
      <c r="HA14" s="267"/>
      <c r="HB14" s="267"/>
      <c r="HC14" s="267"/>
      <c r="HD14" s="267"/>
      <c r="HE14" s="267"/>
      <c r="HF14" s="267"/>
      <c r="HG14" s="267"/>
      <c r="HH14" s="267"/>
      <c r="HI14" s="267"/>
      <c r="HJ14" s="267"/>
      <c r="HK14" s="267"/>
      <c r="HL14" s="267"/>
      <c r="HM14" s="267"/>
      <c r="HN14" s="267"/>
      <c r="HO14" s="267"/>
      <c r="HP14" s="267"/>
      <c r="HQ14" s="267"/>
      <c r="HR14" s="267"/>
      <c r="HS14" s="267"/>
      <c r="HT14" s="267"/>
      <c r="HU14" s="267"/>
      <c r="HV14" s="267"/>
      <c r="HW14" s="267"/>
      <c r="HX14" s="267"/>
      <c r="HY14" s="267"/>
      <c r="HZ14" s="267"/>
      <c r="IA14" s="267"/>
      <c r="IB14" s="267"/>
      <c r="IC14" s="267"/>
      <c r="ID14" s="267"/>
      <c r="IE14" s="267"/>
      <c r="IF14" s="267"/>
      <c r="IG14" s="267"/>
      <c r="IH14" s="267"/>
      <c r="II14" s="267"/>
      <c r="IJ14" s="267"/>
      <c r="IK14" s="267"/>
      <c r="IL14" s="267"/>
      <c r="IM14" s="267"/>
      <c r="IN14" s="267"/>
      <c r="IO14" s="267"/>
      <c r="IP14" s="267"/>
      <c r="IQ14" s="267"/>
      <c r="IR14" s="267"/>
      <c r="IS14" s="267"/>
      <c r="IT14" s="267"/>
      <c r="IU14" s="267"/>
      <c r="IV14" s="267"/>
      <c r="IW14" s="267"/>
      <c r="IX14" s="267"/>
      <c r="IY14" s="267"/>
      <c r="IZ14" s="267"/>
      <c r="JA14" s="267"/>
      <c r="JB14" s="267"/>
      <c r="JC14" s="267"/>
      <c r="JD14" s="267"/>
      <c r="JE14" s="267"/>
      <c r="JF14" s="267"/>
      <c r="JG14" s="267"/>
      <c r="JH14" s="267"/>
      <c r="JI14" s="267"/>
      <c r="JJ14" s="267"/>
      <c r="JK14" s="267"/>
      <c r="JL14" s="267"/>
      <c r="JM14" s="267"/>
      <c r="JN14" s="267"/>
      <c r="JO14" s="267"/>
      <c r="JP14" s="267"/>
      <c r="JQ14" s="267"/>
      <c r="JR14" s="267"/>
      <c r="JS14" s="267"/>
      <c r="JT14" s="267"/>
      <c r="JU14" s="267"/>
      <c r="JV14" s="267"/>
      <c r="JW14" s="267"/>
      <c r="JX14" s="267"/>
      <c r="JY14" s="267"/>
      <c r="JZ14" s="267"/>
      <c r="KA14" s="267"/>
      <c r="KB14" s="267"/>
      <c r="KC14" s="267"/>
      <c r="KD14" s="267"/>
      <c r="KE14" s="267"/>
      <c r="KF14" s="267"/>
      <c r="KG14" s="267"/>
      <c r="KH14" s="267"/>
      <c r="KI14" s="267"/>
      <c r="KJ14" s="267"/>
      <c r="KK14" s="267"/>
      <c r="KL14" s="267"/>
      <c r="KM14" s="267"/>
      <c r="KN14" s="267"/>
      <c r="KO14" s="267"/>
      <c r="KP14" s="267"/>
      <c r="KQ14" s="267"/>
      <c r="KR14" s="267"/>
      <c r="KS14" s="267"/>
      <c r="KT14" s="267"/>
      <c r="KU14" s="267"/>
      <c r="KV14" s="267"/>
      <c r="KW14" s="267"/>
      <c r="KX14" s="267"/>
      <c r="KY14" s="267"/>
      <c r="KZ14" s="267"/>
      <c r="LA14" s="267"/>
      <c r="LB14" s="267"/>
      <c r="LC14" s="267"/>
      <c r="LD14" s="267"/>
      <c r="LE14" s="267"/>
      <c r="LF14" s="267"/>
      <c r="LG14" s="267"/>
      <c r="LH14" s="267"/>
      <c r="LI14" s="267"/>
      <c r="LJ14" s="267"/>
      <c r="LK14" s="267"/>
      <c r="LL14" s="267"/>
      <c r="LM14" s="267"/>
      <c r="LN14" s="267"/>
      <c r="LO14" s="267"/>
      <c r="LP14" s="267"/>
      <c r="LQ14" s="267"/>
      <c r="LR14" s="267"/>
      <c r="LS14" s="267"/>
      <c r="LT14" s="267"/>
      <c r="LU14" s="267"/>
      <c r="LV14" s="267"/>
      <c r="LW14" s="267"/>
      <c r="LX14" s="267"/>
      <c r="LY14" s="267"/>
      <c r="LZ14" s="267"/>
      <c r="MA14" s="267"/>
      <c r="MB14" s="267"/>
      <c r="MC14" s="267"/>
      <c r="MD14" s="267"/>
      <c r="ME14" s="267"/>
      <c r="MF14" s="267"/>
      <c r="MG14" s="267"/>
      <c r="MH14" s="267"/>
      <c r="MI14" s="267"/>
      <c r="MJ14" s="267"/>
      <c r="MK14" s="267"/>
      <c r="ML14" s="267"/>
      <c r="MM14" s="267"/>
      <c r="MN14" s="267"/>
      <c r="MO14" s="267"/>
      <c r="MP14" s="267"/>
      <c r="MQ14" s="267"/>
      <c r="MR14" s="267"/>
      <c r="MS14" s="267"/>
      <c r="MT14" s="267"/>
      <c r="MU14" s="267"/>
      <c r="MV14" s="267"/>
      <c r="MW14" s="267"/>
      <c r="MX14" s="267"/>
      <c r="MY14" s="267"/>
      <c r="MZ14" s="267"/>
      <c r="NA14" s="267"/>
      <c r="NB14" s="267"/>
      <c r="NC14" s="267"/>
      <c r="ND14" s="267"/>
      <c r="NE14" s="267"/>
      <c r="NF14" s="267"/>
      <c r="NG14" s="267"/>
      <c r="NH14" s="267"/>
      <c r="NI14" s="267"/>
      <c r="NJ14" s="267"/>
      <c r="NK14" s="267"/>
      <c r="NL14" s="267"/>
      <c r="NM14" s="267"/>
      <c r="NN14" s="267"/>
      <c r="NO14" s="267"/>
      <c r="NP14" s="267"/>
      <c r="NQ14" s="267"/>
      <c r="NR14" s="267"/>
      <c r="NS14" s="267"/>
      <c r="NT14" s="267"/>
      <c r="NU14" s="267"/>
      <c r="NV14" s="267"/>
      <c r="NW14" s="267"/>
      <c r="NX14" s="267"/>
      <c r="NY14" s="267"/>
      <c r="NZ14" s="267"/>
      <c r="OA14" s="267"/>
      <c r="OB14" s="267"/>
      <c r="OC14" s="267"/>
      <c r="OD14" s="267"/>
      <c r="OE14" s="267"/>
      <c r="OF14" s="267"/>
      <c r="OG14" s="267"/>
      <c r="OH14" s="267"/>
      <c r="OI14" s="267"/>
      <c r="OJ14" s="267"/>
      <c r="OK14" s="267"/>
      <c r="OL14" s="267"/>
      <c r="OM14" s="267"/>
      <c r="ON14" s="267"/>
      <c r="OO14" s="267"/>
      <c r="OP14" s="267"/>
      <c r="OQ14" s="267"/>
      <c r="OR14" s="267"/>
      <c r="OS14" s="267"/>
      <c r="OT14" s="267"/>
      <c r="OU14" s="267"/>
      <c r="OV14" s="267"/>
      <c r="OW14" s="267"/>
      <c r="OX14" s="267"/>
      <c r="OY14" s="267"/>
      <c r="OZ14" s="267"/>
      <c r="PA14" s="267"/>
      <c r="PB14" s="267"/>
      <c r="PC14" s="267"/>
      <c r="PD14" s="267"/>
      <c r="PE14" s="267"/>
      <c r="PF14" s="267"/>
      <c r="PG14" s="267"/>
      <c r="PH14" s="267"/>
      <c r="PI14" s="267"/>
      <c r="PJ14" s="267"/>
      <c r="PK14" s="267"/>
      <c r="PL14" s="267"/>
      <c r="PM14" s="267"/>
      <c r="PN14" s="267"/>
      <c r="PO14" s="267"/>
      <c r="PP14" s="267"/>
      <c r="PQ14" s="267"/>
      <c r="PR14" s="267"/>
      <c r="PS14" s="267"/>
      <c r="PT14" s="267"/>
      <c r="PU14" s="267"/>
      <c r="PV14" s="267"/>
      <c r="PW14" s="267"/>
      <c r="PX14" s="267"/>
      <c r="PY14" s="267"/>
      <c r="PZ14" s="267"/>
      <c r="QA14" s="267"/>
      <c r="QB14" s="267"/>
      <c r="QC14" s="267"/>
      <c r="QD14" s="267"/>
      <c r="QE14" s="267"/>
      <c r="QF14" s="267"/>
      <c r="QG14" s="267"/>
      <c r="QH14" s="267"/>
      <c r="QI14" s="267"/>
      <c r="QJ14" s="267"/>
      <c r="QK14" s="267"/>
      <c r="QL14" s="267"/>
      <c r="QM14" s="267"/>
      <c r="QN14" s="267"/>
      <c r="QO14" s="267"/>
      <c r="QP14" s="267"/>
      <c r="QQ14" s="267"/>
      <c r="QR14" s="267"/>
      <c r="QS14" s="267"/>
      <c r="QT14" s="267"/>
      <c r="QU14" s="267"/>
      <c r="QV14" s="267"/>
      <c r="QW14" s="267"/>
      <c r="QX14" s="267"/>
      <c r="QY14" s="267"/>
      <c r="QZ14" s="267"/>
      <c r="RA14" s="267"/>
      <c r="RB14" s="267"/>
      <c r="RC14" s="267"/>
      <c r="RD14" s="267"/>
      <c r="RE14" s="267"/>
      <c r="RF14" s="267"/>
      <c r="RG14" s="267"/>
      <c r="RH14" s="267"/>
      <c r="RI14" s="267"/>
      <c r="RJ14" s="267"/>
      <c r="RK14" s="267"/>
      <c r="RL14" s="267"/>
      <c r="RM14" s="267"/>
      <c r="RN14" s="267"/>
      <c r="RO14" s="267"/>
      <c r="RP14" s="267"/>
      <c r="RQ14" s="267"/>
      <c r="RR14" s="267"/>
      <c r="RS14" s="267"/>
      <c r="RT14" s="267"/>
      <c r="RU14" s="267"/>
      <c r="RV14" s="267"/>
      <c r="RW14" s="267"/>
      <c r="RX14" s="267"/>
      <c r="RY14" s="267"/>
      <c r="RZ14" s="267"/>
      <c r="SA14" s="267"/>
      <c r="SB14" s="267"/>
      <c r="SC14" s="267"/>
      <c r="SD14" s="267"/>
      <c r="SE14" s="267"/>
      <c r="SF14" s="267"/>
      <c r="SG14" s="267"/>
      <c r="SH14" s="267"/>
      <c r="SI14" s="267"/>
      <c r="SJ14" s="267"/>
      <c r="SK14" s="267"/>
      <c r="SL14" s="267"/>
      <c r="SM14" s="267"/>
      <c r="SN14" s="267"/>
      <c r="SO14" s="267"/>
      <c r="SP14" s="267"/>
      <c r="SQ14" s="267"/>
      <c r="SR14" s="267"/>
      <c r="SS14" s="267"/>
      <c r="ST14" s="267"/>
      <c r="SU14" s="267"/>
      <c r="SV14" s="267"/>
      <c r="SW14" s="267"/>
      <c r="SX14" s="267"/>
      <c r="SY14" s="267"/>
      <c r="SZ14" s="267"/>
      <c r="TA14" s="267"/>
      <c r="TB14" s="267"/>
      <c r="TC14" s="267"/>
      <c r="TD14" s="267"/>
      <c r="TE14" s="267"/>
      <c r="TF14" s="267"/>
      <c r="TG14" s="267"/>
      <c r="TH14" s="267"/>
      <c r="TI14" s="267"/>
      <c r="TJ14" s="267"/>
      <c r="TK14" s="267"/>
      <c r="TL14" s="267"/>
      <c r="TM14" s="267"/>
      <c r="TN14" s="267"/>
      <c r="TO14" s="267"/>
      <c r="TP14" s="267"/>
      <c r="TQ14" s="267"/>
      <c r="TR14" s="267"/>
      <c r="TS14" s="267"/>
      <c r="TT14" s="267"/>
      <c r="TU14" s="267"/>
      <c r="TV14" s="267"/>
      <c r="TW14" s="267"/>
      <c r="TX14" s="267"/>
      <c r="TY14" s="267"/>
      <c r="TZ14" s="267"/>
      <c r="UA14" s="267"/>
      <c r="UB14" s="267"/>
      <c r="UC14" s="267"/>
      <c r="UD14" s="267"/>
      <c r="UE14" s="267"/>
      <c r="UF14" s="267"/>
      <c r="UG14" s="267"/>
      <c r="UH14" s="267"/>
      <c r="UI14" s="267"/>
      <c r="UJ14" s="267"/>
      <c r="UK14" s="267"/>
      <c r="UL14" s="267"/>
      <c r="UM14" s="267"/>
      <c r="UN14" s="267"/>
      <c r="UO14" s="267"/>
      <c r="UP14" s="267"/>
      <c r="UQ14" s="267"/>
      <c r="UR14" s="267"/>
      <c r="US14" s="267"/>
      <c r="UT14" s="267"/>
      <c r="UU14" s="267"/>
      <c r="UV14" s="267"/>
      <c r="UW14" s="267"/>
      <c r="UX14" s="267"/>
      <c r="UY14" s="267"/>
      <c r="UZ14" s="267"/>
      <c r="VA14" s="267"/>
      <c r="VB14" s="267"/>
      <c r="VC14" s="267"/>
      <c r="VD14" s="267"/>
      <c r="VE14" s="267"/>
      <c r="VF14" s="267"/>
      <c r="VG14" s="267"/>
      <c r="VH14" s="267"/>
      <c r="VI14" s="267"/>
      <c r="VJ14" s="267"/>
      <c r="VK14" s="267"/>
      <c r="VL14" s="267"/>
      <c r="VM14" s="267"/>
      <c r="VN14" s="267"/>
      <c r="VO14" s="267"/>
      <c r="VP14" s="267"/>
      <c r="VQ14" s="267"/>
      <c r="VR14" s="267"/>
      <c r="VS14" s="267"/>
      <c r="VT14" s="267"/>
      <c r="VU14" s="267"/>
      <c r="VV14" s="267"/>
      <c r="VW14" s="267"/>
      <c r="VX14" s="267"/>
      <c r="VY14" s="267"/>
      <c r="VZ14" s="267"/>
      <c r="WA14" s="267"/>
      <c r="WB14" s="267"/>
      <c r="WC14" s="267"/>
      <c r="WD14" s="267"/>
      <c r="WE14" s="267"/>
      <c r="WF14" s="267"/>
      <c r="WG14" s="267"/>
      <c r="WH14" s="267"/>
      <c r="WI14" s="267"/>
      <c r="WJ14" s="267"/>
      <c r="WK14" s="267"/>
      <c r="WL14" s="267"/>
      <c r="WM14" s="267"/>
      <c r="WN14" s="267"/>
      <c r="WO14" s="267"/>
      <c r="WP14" s="267"/>
      <c r="WQ14" s="267"/>
      <c r="WR14" s="267"/>
      <c r="WS14" s="267"/>
      <c r="WT14" s="267"/>
      <c r="WU14" s="267"/>
      <c r="WV14" s="267"/>
      <c r="WW14" s="267"/>
      <c r="WX14" s="267"/>
      <c r="WY14" s="267"/>
      <c r="WZ14" s="267"/>
      <c r="XA14" s="267"/>
      <c r="XB14" s="267"/>
      <c r="XC14" s="267"/>
      <c r="XD14" s="267"/>
      <c r="XE14" s="267"/>
      <c r="XF14" s="267"/>
      <c r="XG14" s="267"/>
      <c r="XH14" s="267"/>
      <c r="XI14" s="267"/>
      <c r="XJ14" s="267"/>
      <c r="XK14" s="267"/>
      <c r="XL14" s="267"/>
      <c r="XM14" s="267"/>
      <c r="XN14" s="267"/>
      <c r="XO14" s="267"/>
      <c r="XP14" s="267"/>
      <c r="XQ14" s="267"/>
      <c r="XR14" s="267"/>
      <c r="XS14" s="267"/>
      <c r="XT14" s="267"/>
      <c r="XU14" s="267"/>
      <c r="XV14" s="267"/>
      <c r="XW14" s="267"/>
      <c r="XX14" s="267"/>
      <c r="XY14" s="267"/>
      <c r="XZ14" s="267"/>
      <c r="YA14" s="267"/>
      <c r="YB14" s="267"/>
      <c r="YC14" s="267"/>
      <c r="YD14" s="267"/>
      <c r="YE14" s="267"/>
      <c r="YF14" s="267"/>
      <c r="YG14" s="267"/>
      <c r="YH14" s="267"/>
      <c r="YI14" s="267"/>
      <c r="YJ14" s="267"/>
      <c r="YK14" s="267"/>
      <c r="YL14" s="267"/>
      <c r="YM14" s="267"/>
      <c r="YN14" s="267"/>
      <c r="YO14" s="267"/>
      <c r="YP14" s="267"/>
      <c r="YQ14" s="267"/>
      <c r="YR14" s="267"/>
      <c r="YS14" s="267"/>
      <c r="YT14" s="267"/>
      <c r="YU14" s="267"/>
      <c r="YV14" s="267"/>
      <c r="YW14" s="267"/>
      <c r="YX14" s="267"/>
      <c r="YY14" s="267"/>
      <c r="YZ14" s="267"/>
      <c r="ZA14" s="267"/>
      <c r="ZB14" s="267"/>
      <c r="ZC14" s="267"/>
      <c r="ZD14" s="267"/>
      <c r="ZE14" s="267"/>
      <c r="ZF14" s="267"/>
      <c r="ZG14" s="267"/>
      <c r="ZH14" s="267"/>
      <c r="ZI14" s="267"/>
      <c r="ZJ14" s="267"/>
      <c r="ZK14" s="267"/>
      <c r="ZL14" s="267"/>
      <c r="ZM14" s="267"/>
      <c r="ZN14" s="267"/>
      <c r="ZO14" s="267"/>
      <c r="ZP14" s="267"/>
      <c r="ZQ14" s="267"/>
      <c r="ZR14" s="267"/>
      <c r="ZS14" s="267"/>
      <c r="ZT14" s="267"/>
      <c r="ZU14" s="267"/>
      <c r="ZV14" s="267"/>
      <c r="ZW14" s="267"/>
      <c r="ZX14" s="267"/>
      <c r="ZY14" s="267"/>
      <c r="ZZ14" s="267"/>
      <c r="AAA14" s="267"/>
      <c r="AAB14" s="267"/>
      <c r="AAC14" s="267"/>
      <c r="AAD14" s="267"/>
      <c r="AAE14" s="267"/>
      <c r="AAF14" s="267"/>
      <c r="AAG14" s="267"/>
      <c r="AAH14" s="267"/>
      <c r="AAI14" s="267"/>
      <c r="AAJ14" s="267"/>
      <c r="AAK14" s="267"/>
      <c r="AAL14" s="267"/>
      <c r="AAM14" s="267"/>
      <c r="AAN14" s="267"/>
      <c r="AAO14" s="267"/>
      <c r="AAP14" s="267"/>
      <c r="AAQ14" s="267"/>
      <c r="AAR14" s="267"/>
      <c r="AAS14" s="267"/>
      <c r="AAT14" s="267"/>
      <c r="AAU14" s="267"/>
      <c r="AAV14" s="267"/>
      <c r="AAW14" s="267"/>
      <c r="AAX14" s="267"/>
      <c r="AAY14" s="267"/>
      <c r="AAZ14" s="267"/>
      <c r="ABA14" s="267"/>
      <c r="ABB14" s="267"/>
      <c r="ABC14" s="267"/>
      <c r="ABD14" s="267"/>
      <c r="ABE14" s="267"/>
      <c r="ABF14" s="267"/>
      <c r="ABG14" s="267"/>
      <c r="ABH14" s="267"/>
      <c r="ABI14" s="267"/>
      <c r="ABJ14" s="267"/>
      <c r="ABK14" s="267"/>
      <c r="ABL14" s="267"/>
      <c r="ABM14" s="267"/>
      <c r="ABN14" s="267"/>
      <c r="ABO14" s="267"/>
      <c r="ABP14" s="267"/>
      <c r="ABQ14" s="267"/>
      <c r="ABR14" s="267"/>
      <c r="ABS14" s="267"/>
      <c r="ABT14" s="267"/>
      <c r="ABU14" s="267"/>
      <c r="ABV14" s="267"/>
      <c r="ABW14" s="267"/>
      <c r="ABX14" s="267"/>
      <c r="ABY14" s="267"/>
      <c r="ABZ14" s="267"/>
      <c r="ACA14" s="267"/>
      <c r="ACB14" s="267"/>
      <c r="ACC14" s="267"/>
      <c r="ACD14" s="267"/>
      <c r="ACE14" s="267"/>
      <c r="ACF14" s="267"/>
      <c r="ACG14" s="267"/>
      <c r="ACH14" s="267"/>
      <c r="ACI14" s="267"/>
      <c r="ACJ14" s="267"/>
      <c r="ACK14" s="267"/>
      <c r="ACL14" s="267"/>
      <c r="ACM14" s="267"/>
      <c r="ACN14" s="267"/>
      <c r="ACO14" s="267"/>
      <c r="ACP14" s="267"/>
      <c r="ACQ14" s="267"/>
      <c r="ACR14" s="267"/>
      <c r="ACS14" s="267"/>
      <c r="ACT14" s="267"/>
      <c r="ACU14" s="267"/>
      <c r="ACV14" s="267"/>
      <c r="ACW14" s="267"/>
      <c r="ACX14" s="267"/>
      <c r="ACY14" s="267"/>
      <c r="ACZ14" s="267"/>
      <c r="ADA14" s="267"/>
      <c r="ADB14" s="267"/>
      <c r="ADC14" s="267"/>
      <c r="ADD14" s="267"/>
      <c r="ADE14" s="267"/>
      <c r="ADF14" s="267"/>
      <c r="ADG14" s="267"/>
      <c r="ADH14" s="267"/>
      <c r="ADI14" s="267"/>
      <c r="ADJ14" s="267"/>
      <c r="ADK14" s="267"/>
      <c r="ADL14" s="267"/>
      <c r="ADM14" s="267"/>
      <c r="ADN14" s="267"/>
      <c r="ADO14" s="267"/>
      <c r="ADP14" s="267"/>
      <c r="ADQ14" s="267"/>
      <c r="ADR14" s="267"/>
      <c r="ADS14" s="267"/>
      <c r="ADT14" s="267"/>
      <c r="ADU14" s="267"/>
      <c r="ADV14" s="267"/>
      <c r="ADW14" s="267"/>
      <c r="ADX14" s="267"/>
      <c r="ADY14" s="267"/>
      <c r="ADZ14" s="267"/>
      <c r="AEA14" s="267"/>
      <c r="AEB14" s="267"/>
      <c r="AEC14" s="267"/>
      <c r="AED14" s="267"/>
      <c r="AEE14" s="267"/>
      <c r="AEF14" s="267"/>
      <c r="AEG14" s="267"/>
      <c r="AEH14" s="267"/>
      <c r="AEI14" s="267"/>
      <c r="AEJ14" s="267"/>
      <c r="AEK14" s="267"/>
      <c r="AEL14" s="267"/>
      <c r="AEM14" s="267"/>
      <c r="AEN14" s="267"/>
      <c r="AEO14" s="267"/>
      <c r="AEP14" s="267"/>
      <c r="AEQ14" s="267"/>
      <c r="AER14" s="267"/>
      <c r="AES14" s="267"/>
      <c r="AET14" s="267"/>
      <c r="AEU14" s="267"/>
      <c r="AEV14" s="267"/>
      <c r="AEW14" s="267"/>
      <c r="AEX14" s="267"/>
      <c r="AEY14" s="267"/>
      <c r="AEZ14" s="267"/>
      <c r="AFA14" s="267"/>
      <c r="AFB14" s="267"/>
      <c r="AFC14" s="267"/>
      <c r="AFD14" s="267"/>
      <c r="AFE14" s="267"/>
      <c r="AFF14" s="267"/>
      <c r="AFG14" s="267"/>
      <c r="AFH14" s="267"/>
      <c r="AFI14" s="267"/>
      <c r="AFJ14" s="267"/>
      <c r="AFK14" s="267"/>
      <c r="AFL14" s="267"/>
      <c r="AFM14" s="267"/>
      <c r="AFN14" s="267"/>
      <c r="AFO14" s="267"/>
      <c r="AFP14" s="267"/>
      <c r="AFQ14" s="267"/>
      <c r="AFR14" s="267"/>
      <c r="AFS14" s="267"/>
      <c r="AFT14" s="267"/>
      <c r="AFU14" s="267"/>
      <c r="AFV14" s="267"/>
      <c r="AFW14" s="267"/>
      <c r="AFX14" s="267"/>
      <c r="AFY14" s="267"/>
      <c r="AFZ14" s="267"/>
      <c r="AGA14" s="267"/>
      <c r="AGB14" s="267"/>
      <c r="AGC14" s="267"/>
      <c r="AGD14" s="267"/>
      <c r="AGE14" s="267"/>
      <c r="AGF14" s="267"/>
      <c r="AGG14" s="267"/>
      <c r="AGH14" s="267"/>
      <c r="AGI14" s="267"/>
      <c r="AGJ14" s="267"/>
      <c r="AGK14" s="267"/>
      <c r="AGL14" s="267"/>
      <c r="AGM14" s="267"/>
      <c r="AGN14" s="267"/>
      <c r="AGO14" s="267"/>
      <c r="AGP14" s="267"/>
      <c r="AGQ14" s="267"/>
      <c r="AGR14" s="267"/>
      <c r="AGS14" s="267"/>
      <c r="AGT14" s="267"/>
      <c r="AGU14" s="267"/>
      <c r="AGV14" s="267"/>
      <c r="AGW14" s="267"/>
      <c r="AGX14" s="267"/>
      <c r="AGY14" s="267"/>
      <c r="AGZ14" s="267"/>
      <c r="AHA14" s="267"/>
      <c r="AHB14" s="267"/>
      <c r="AHC14" s="267"/>
      <c r="AHD14" s="267"/>
      <c r="AHE14" s="267"/>
      <c r="AHF14" s="267"/>
      <c r="AHG14" s="267"/>
      <c r="AHH14" s="267"/>
      <c r="AHI14" s="267"/>
      <c r="AHJ14" s="267"/>
      <c r="AHK14" s="267"/>
      <c r="AHL14" s="267"/>
      <c r="AHM14" s="267"/>
      <c r="AHN14" s="267"/>
      <c r="AHO14" s="267"/>
      <c r="AHP14" s="267"/>
      <c r="AHQ14" s="267"/>
      <c r="AHR14" s="267"/>
      <c r="AHS14" s="267"/>
      <c r="AHT14" s="267"/>
      <c r="AHU14" s="267"/>
      <c r="AHV14" s="267"/>
      <c r="AHW14" s="267"/>
      <c r="AHX14" s="267"/>
      <c r="AHY14" s="267"/>
      <c r="AHZ14" s="267"/>
      <c r="AIA14" s="267"/>
      <c r="AIB14" s="267"/>
      <c r="AIC14" s="267"/>
      <c r="AID14" s="267"/>
      <c r="AIE14" s="267"/>
      <c r="AIF14" s="267"/>
      <c r="AIG14" s="267"/>
      <c r="AIH14" s="267"/>
      <c r="AII14" s="267"/>
      <c r="AIJ14" s="267"/>
      <c r="AIK14" s="267"/>
      <c r="AIL14" s="267"/>
      <c r="AIM14" s="267"/>
      <c r="AIN14" s="267"/>
      <c r="AIO14" s="267"/>
      <c r="AIP14" s="267"/>
      <c r="AIQ14" s="267"/>
      <c r="AIR14" s="267"/>
      <c r="AIS14" s="267"/>
      <c r="AIT14" s="267"/>
      <c r="AIU14" s="267"/>
      <c r="AIV14" s="267"/>
      <c r="AIW14" s="267"/>
      <c r="AIX14" s="267"/>
      <c r="AIY14" s="267"/>
      <c r="AIZ14" s="267"/>
      <c r="AJA14" s="267"/>
      <c r="AJB14" s="267"/>
      <c r="AJC14" s="267"/>
      <c r="AJD14" s="267"/>
      <c r="AJE14" s="267"/>
      <c r="AJF14" s="267"/>
      <c r="AJG14" s="267"/>
      <c r="AJH14" s="267"/>
      <c r="AJI14" s="267"/>
      <c r="AJJ14" s="267"/>
      <c r="AJK14" s="267"/>
      <c r="AJL14" s="267"/>
      <c r="AJM14" s="267"/>
      <c r="AJN14" s="267"/>
      <c r="AJO14" s="267"/>
      <c r="AJP14" s="267"/>
      <c r="AJQ14" s="267"/>
      <c r="AJR14" s="267"/>
      <c r="AJS14" s="267"/>
      <c r="AJT14" s="267"/>
      <c r="AJU14" s="267"/>
      <c r="AJV14" s="267"/>
      <c r="AJW14" s="267"/>
      <c r="AJX14" s="267"/>
      <c r="AJY14" s="267"/>
      <c r="AJZ14" s="267"/>
      <c r="AKA14" s="267"/>
      <c r="AKB14" s="267"/>
      <c r="AKC14" s="267"/>
      <c r="AKD14" s="267"/>
      <c r="AKE14" s="267"/>
      <c r="AKF14" s="267"/>
      <c r="AKG14" s="267"/>
      <c r="AKH14" s="267"/>
      <c r="AKI14" s="267"/>
      <c r="AKJ14" s="267"/>
      <c r="AKK14" s="267"/>
      <c r="AKL14" s="267"/>
      <c r="AKM14" s="267"/>
      <c r="AKN14" s="267"/>
      <c r="AKO14" s="267"/>
      <c r="AKP14" s="267"/>
      <c r="AKQ14" s="267"/>
      <c r="AKR14" s="267"/>
      <c r="AKS14" s="267"/>
      <c r="AKT14" s="267"/>
      <c r="AKU14" s="267"/>
      <c r="AKV14" s="267"/>
      <c r="AKW14" s="267"/>
      <c r="AKX14" s="267"/>
      <c r="AKY14" s="267"/>
      <c r="AKZ14" s="267"/>
      <c r="ALA14" s="267"/>
      <c r="ALB14" s="267"/>
      <c r="ALC14" s="267"/>
      <c r="ALD14" s="267"/>
      <c r="ALE14" s="267"/>
      <c r="ALF14" s="267"/>
      <c r="ALG14" s="267"/>
      <c r="ALH14" s="267"/>
      <c r="ALI14" s="267"/>
      <c r="ALJ14" s="267"/>
      <c r="ALK14" s="267"/>
      <c r="ALL14" s="267"/>
      <c r="ALM14" s="267"/>
      <c r="ALN14" s="267"/>
      <c r="ALO14" s="267"/>
      <c r="ALP14" s="267"/>
      <c r="ALQ14" s="267"/>
      <c r="ALR14" s="267"/>
      <c r="ALS14" s="267"/>
      <c r="ALT14" s="267"/>
      <c r="ALU14" s="267"/>
      <c r="ALV14" s="267"/>
      <c r="ALW14" s="267"/>
      <c r="ALX14" s="267"/>
      <c r="ALY14" s="267"/>
      <c r="ALZ14" s="267"/>
      <c r="AMA14" s="267"/>
      <c r="AMB14" s="267"/>
      <c r="AMC14" s="267"/>
      <c r="AMD14" s="267"/>
      <c r="AME14" s="267"/>
      <c r="AMF14" s="267"/>
      <c r="AMG14" s="267"/>
      <c r="AMH14" s="267"/>
      <c r="AMI14" s="267"/>
      <c r="AMJ14" s="267"/>
      <c r="AMK14" s="267"/>
      <c r="AML14" s="267"/>
      <c r="AMM14" s="267"/>
      <c r="AMN14" s="267"/>
      <c r="AMO14" s="267"/>
      <c r="AMP14" s="267"/>
      <c r="AMQ14" s="267"/>
      <c r="AMR14" s="267"/>
      <c r="AMS14" s="267"/>
      <c r="AMT14" s="267"/>
      <c r="AMU14" s="267"/>
      <c r="AMV14" s="267"/>
      <c r="AMW14" s="267"/>
      <c r="AMX14" s="267"/>
      <c r="AMY14" s="267"/>
      <c r="AMZ14" s="267"/>
      <c r="ANA14" s="267"/>
      <c r="ANB14" s="267"/>
      <c r="ANC14" s="267"/>
      <c r="AND14" s="267"/>
      <c r="ANE14" s="267"/>
      <c r="ANF14" s="267"/>
      <c r="ANG14" s="267"/>
      <c r="ANH14" s="267"/>
      <c r="ANI14" s="267"/>
      <c r="ANJ14" s="267"/>
      <c r="ANK14" s="267"/>
      <c r="ANL14" s="267"/>
      <c r="ANM14" s="267"/>
      <c r="ANN14" s="267"/>
      <c r="ANO14" s="267"/>
      <c r="ANP14" s="267"/>
      <c r="ANQ14" s="267"/>
      <c r="ANR14" s="267"/>
      <c r="ANS14" s="267"/>
      <c r="ANT14" s="267"/>
      <c r="ANU14" s="267"/>
      <c r="ANV14" s="267"/>
      <c r="ANW14" s="267"/>
      <c r="ANX14" s="267"/>
      <c r="ANY14" s="267"/>
      <c r="ANZ14" s="267"/>
      <c r="AOA14" s="267"/>
      <c r="AOB14" s="267"/>
      <c r="AOC14" s="267"/>
      <c r="AOD14" s="267"/>
      <c r="AOE14" s="267"/>
      <c r="AOF14" s="267"/>
      <c r="AOG14" s="267"/>
      <c r="AOH14" s="267"/>
      <c r="AOI14" s="267"/>
      <c r="AOJ14" s="267"/>
      <c r="AOK14" s="267"/>
      <c r="AOL14" s="267"/>
      <c r="AOM14" s="267"/>
      <c r="AON14" s="267"/>
      <c r="AOO14" s="267"/>
      <c r="AOP14" s="267"/>
      <c r="AOQ14" s="267"/>
      <c r="AOR14" s="267"/>
      <c r="AOS14" s="267"/>
      <c r="AOT14" s="267"/>
      <c r="AOU14" s="267"/>
      <c r="AOV14" s="267"/>
      <c r="AOW14" s="267"/>
      <c r="AOX14" s="267"/>
      <c r="AOY14" s="267"/>
      <c r="AOZ14" s="267"/>
      <c r="APA14" s="267"/>
      <c r="APB14" s="267"/>
      <c r="APC14" s="267"/>
      <c r="APD14" s="267"/>
      <c r="APE14" s="267"/>
      <c r="APF14" s="267"/>
      <c r="APG14" s="267"/>
      <c r="APH14" s="267"/>
      <c r="API14" s="267"/>
      <c r="APJ14" s="267"/>
      <c r="APK14" s="267"/>
      <c r="APL14" s="267"/>
      <c r="APM14" s="267"/>
      <c r="APN14" s="267"/>
      <c r="APO14" s="267"/>
      <c r="APP14" s="267"/>
      <c r="APQ14" s="267"/>
      <c r="APR14" s="267"/>
      <c r="APS14" s="267"/>
      <c r="APT14" s="267"/>
      <c r="APU14" s="267"/>
      <c r="APV14" s="267"/>
      <c r="APW14" s="267"/>
      <c r="APX14" s="267"/>
      <c r="APY14" s="267"/>
      <c r="APZ14" s="267"/>
      <c r="AQA14" s="267"/>
      <c r="AQB14" s="267"/>
      <c r="AQC14" s="267"/>
      <c r="AQD14" s="267"/>
      <c r="AQE14" s="267"/>
      <c r="AQF14" s="267"/>
      <c r="AQG14" s="267"/>
      <c r="AQH14" s="267"/>
      <c r="AQI14" s="267"/>
      <c r="AQJ14" s="267"/>
      <c r="AQK14" s="267"/>
      <c r="AQL14" s="267"/>
      <c r="AQM14" s="267"/>
      <c r="AQN14" s="267"/>
      <c r="AQO14" s="267"/>
      <c r="AQP14" s="267"/>
      <c r="AQQ14" s="267"/>
      <c r="AQR14" s="267"/>
      <c r="AQS14" s="267"/>
      <c r="AQT14" s="267"/>
      <c r="AQU14" s="267"/>
      <c r="AQV14" s="267"/>
      <c r="AQW14" s="267"/>
      <c r="AQX14" s="267"/>
      <c r="AQY14" s="267"/>
      <c r="AQZ14" s="267"/>
      <c r="ARA14" s="267"/>
      <c r="ARB14" s="267"/>
      <c r="ARC14" s="267"/>
      <c r="ARD14" s="267"/>
      <c r="ARE14" s="267"/>
      <c r="ARF14" s="267"/>
      <c r="ARG14" s="267"/>
      <c r="ARH14" s="267"/>
      <c r="ARI14" s="267"/>
      <c r="ARJ14" s="267"/>
      <c r="ARK14" s="267"/>
      <c r="ARL14" s="267"/>
      <c r="ARM14" s="267"/>
      <c r="ARN14" s="267"/>
      <c r="ARO14" s="267"/>
      <c r="ARP14" s="267"/>
      <c r="ARQ14" s="267"/>
      <c r="ARR14" s="267"/>
      <c r="ARS14" s="267"/>
      <c r="ART14" s="267"/>
      <c r="ARU14" s="267"/>
      <c r="ARV14" s="267"/>
      <c r="ARW14" s="267"/>
      <c r="ARX14" s="267"/>
      <c r="ARY14" s="267"/>
      <c r="ARZ14" s="267"/>
      <c r="ASA14" s="267"/>
      <c r="ASB14" s="267"/>
      <c r="ASC14" s="267"/>
      <c r="ASD14" s="267"/>
      <c r="ASE14" s="267"/>
      <c r="ASF14" s="267"/>
      <c r="ASG14" s="267"/>
      <c r="ASH14" s="267"/>
      <c r="ASI14" s="267"/>
      <c r="ASJ14" s="267"/>
      <c r="ASK14" s="267"/>
      <c r="ASL14" s="267"/>
      <c r="ASM14" s="267"/>
      <c r="ASN14" s="267"/>
      <c r="ASO14" s="267"/>
      <c r="ASP14" s="267"/>
      <c r="ASQ14" s="267"/>
      <c r="ASR14" s="267"/>
      <c r="ASS14" s="267"/>
      <c r="AST14" s="267"/>
      <c r="ASU14" s="267"/>
      <c r="ASV14" s="267"/>
      <c r="ASW14" s="267"/>
      <c r="ASX14" s="267"/>
      <c r="ASY14" s="267"/>
      <c r="ASZ14" s="267"/>
      <c r="ATA14" s="267"/>
      <c r="ATB14" s="267"/>
      <c r="ATC14" s="267"/>
      <c r="ATD14" s="267"/>
      <c r="ATE14" s="267"/>
      <c r="ATF14" s="267"/>
      <c r="ATG14" s="267"/>
      <c r="ATH14" s="267"/>
      <c r="ATI14" s="267"/>
      <c r="ATJ14" s="267"/>
      <c r="ATK14" s="267"/>
      <c r="ATL14" s="267"/>
      <c r="ATM14" s="267"/>
      <c r="ATN14" s="267"/>
      <c r="ATO14" s="267"/>
      <c r="ATP14" s="267"/>
      <c r="ATQ14" s="267"/>
      <c r="ATR14" s="267"/>
      <c r="ATS14" s="267"/>
      <c r="ATT14" s="267"/>
      <c r="ATU14" s="267"/>
      <c r="ATV14" s="267"/>
      <c r="ATW14" s="267"/>
      <c r="ATX14" s="267"/>
      <c r="ATY14" s="267"/>
      <c r="ATZ14" s="267"/>
      <c r="AUA14" s="267"/>
      <c r="AUB14" s="267"/>
      <c r="AUC14" s="267"/>
      <c r="AUD14" s="267"/>
      <c r="AUE14" s="267"/>
      <c r="AUF14" s="267"/>
      <c r="AUG14" s="267"/>
      <c r="AUH14" s="267"/>
      <c r="AUI14" s="267"/>
      <c r="AUJ14" s="267"/>
      <c r="AUK14" s="267"/>
      <c r="AUL14" s="267"/>
      <c r="AUM14" s="267"/>
      <c r="AUN14" s="267"/>
      <c r="AUO14" s="267"/>
      <c r="AUP14" s="267"/>
      <c r="AUQ14" s="267"/>
      <c r="AUR14" s="267"/>
      <c r="AUS14" s="267"/>
      <c r="AUT14" s="267"/>
      <c r="AUU14" s="267"/>
      <c r="AUV14" s="267"/>
      <c r="AUW14" s="267"/>
      <c r="AUX14" s="267"/>
      <c r="AUY14" s="267"/>
      <c r="AUZ14" s="267"/>
      <c r="AVA14" s="267"/>
      <c r="AVB14" s="267"/>
      <c r="AVC14" s="267"/>
      <c r="AVD14" s="267"/>
      <c r="AVE14" s="267"/>
      <c r="AVF14" s="267"/>
      <c r="AVG14" s="267"/>
      <c r="AVH14" s="267"/>
      <c r="AVI14" s="267"/>
      <c r="AVJ14" s="267"/>
      <c r="AVK14" s="267"/>
      <c r="AVL14" s="267"/>
      <c r="AVM14" s="267"/>
      <c r="AVN14" s="267"/>
      <c r="AVO14" s="267"/>
      <c r="AVP14" s="267"/>
      <c r="AVQ14" s="267"/>
      <c r="AVR14" s="267"/>
      <c r="AVS14" s="267"/>
      <c r="AVT14" s="267"/>
      <c r="AVU14" s="267"/>
      <c r="AVV14" s="267"/>
      <c r="AVW14" s="267"/>
      <c r="AVX14" s="267"/>
      <c r="AVY14" s="267"/>
      <c r="AVZ14" s="267"/>
      <c r="AWA14" s="267"/>
      <c r="AWB14" s="267"/>
      <c r="AWC14" s="267"/>
      <c r="AWD14" s="267"/>
      <c r="AWE14" s="267"/>
      <c r="AWF14" s="267"/>
      <c r="AWG14" s="267"/>
      <c r="AWH14" s="267"/>
      <c r="AWI14" s="267"/>
      <c r="AWJ14" s="267"/>
      <c r="AWK14" s="267"/>
      <c r="AWL14" s="267"/>
      <c r="AWM14" s="267"/>
      <c r="AWN14" s="267"/>
      <c r="AWO14" s="267"/>
      <c r="AWP14" s="267"/>
      <c r="AWQ14" s="267"/>
      <c r="AWR14" s="267"/>
      <c r="AWS14" s="267"/>
      <c r="AWT14" s="267"/>
      <c r="AWU14" s="267"/>
      <c r="AWV14" s="267"/>
      <c r="AWW14" s="267"/>
      <c r="AWX14" s="267"/>
      <c r="AWY14" s="267"/>
      <c r="AWZ14" s="267"/>
      <c r="AXA14" s="267"/>
      <c r="AXB14" s="267"/>
      <c r="AXC14" s="267"/>
      <c r="AXD14" s="267"/>
      <c r="AXE14" s="267"/>
      <c r="AXF14" s="267"/>
      <c r="AXG14" s="267"/>
      <c r="AXH14" s="267"/>
      <c r="AXI14" s="267"/>
      <c r="AXJ14" s="267"/>
      <c r="AXK14" s="267"/>
      <c r="AXL14" s="267"/>
      <c r="AXM14" s="267"/>
      <c r="AXN14" s="267"/>
      <c r="AXO14" s="267"/>
      <c r="AXP14" s="267"/>
      <c r="AXQ14" s="267"/>
      <c r="AXR14" s="267"/>
      <c r="AXS14" s="267"/>
      <c r="AXT14" s="267"/>
      <c r="AXU14" s="267"/>
      <c r="AXV14" s="267"/>
      <c r="AXW14" s="267"/>
      <c r="AXX14" s="267"/>
      <c r="AXY14" s="267"/>
      <c r="AXZ14" s="267"/>
      <c r="AYA14" s="267"/>
      <c r="AYB14" s="267"/>
      <c r="AYC14" s="267"/>
      <c r="AYD14" s="267"/>
      <c r="AYE14" s="267"/>
      <c r="AYF14" s="267"/>
      <c r="AYG14" s="267"/>
      <c r="AYH14" s="267"/>
      <c r="AYI14" s="267"/>
      <c r="AYJ14" s="267"/>
      <c r="AYK14" s="267"/>
      <c r="AYL14" s="267"/>
      <c r="AYM14" s="267"/>
      <c r="AYN14" s="267"/>
      <c r="AYO14" s="267"/>
      <c r="AYP14" s="267"/>
      <c r="AYQ14" s="267"/>
      <c r="AYR14" s="267"/>
      <c r="AYS14" s="267"/>
      <c r="AYT14" s="267"/>
      <c r="AYU14" s="267"/>
      <c r="AYV14" s="267"/>
      <c r="AYW14" s="267"/>
      <c r="AYX14" s="267"/>
      <c r="AYY14" s="267"/>
      <c r="AYZ14" s="267"/>
      <c r="AZA14" s="267"/>
      <c r="AZB14" s="267"/>
      <c r="AZC14" s="267"/>
      <c r="AZD14" s="267"/>
      <c r="AZE14" s="267"/>
      <c r="AZF14" s="267"/>
      <c r="AZG14" s="267"/>
      <c r="AZH14" s="267"/>
      <c r="AZI14" s="267"/>
      <c r="AZJ14" s="267"/>
      <c r="AZK14" s="267"/>
      <c r="AZL14" s="267"/>
      <c r="AZM14" s="267"/>
      <c r="AZN14" s="267"/>
      <c r="AZO14" s="267"/>
      <c r="AZP14" s="267"/>
      <c r="AZQ14" s="267"/>
      <c r="AZR14" s="267"/>
      <c r="AZS14" s="267"/>
      <c r="AZT14" s="267"/>
      <c r="AZU14" s="267"/>
      <c r="AZV14" s="267"/>
      <c r="AZW14" s="267"/>
      <c r="AZX14" s="267"/>
      <c r="AZY14" s="267"/>
      <c r="AZZ14" s="267"/>
      <c r="BAA14" s="267"/>
      <c r="BAB14" s="267"/>
      <c r="BAC14" s="267"/>
      <c r="BAD14" s="267"/>
      <c r="BAE14" s="267"/>
      <c r="BAF14" s="267"/>
      <c r="BAG14" s="267"/>
      <c r="BAH14" s="267"/>
      <c r="BAI14" s="267"/>
      <c r="BAJ14" s="267"/>
      <c r="BAK14" s="267"/>
      <c r="BAL14" s="267"/>
      <c r="BAM14" s="267"/>
      <c r="BAN14" s="267"/>
      <c r="BAO14" s="267"/>
      <c r="BAP14" s="267"/>
      <c r="BAQ14" s="267"/>
      <c r="BAR14" s="267"/>
      <c r="BAS14" s="267"/>
      <c r="BAT14" s="267"/>
      <c r="BAU14" s="267"/>
      <c r="BAV14" s="267"/>
      <c r="BAW14" s="267"/>
      <c r="BAX14" s="267"/>
      <c r="BAY14" s="267"/>
      <c r="BAZ14" s="267"/>
      <c r="BBA14" s="267"/>
      <c r="BBB14" s="267"/>
      <c r="BBC14" s="267"/>
      <c r="BBD14" s="267"/>
      <c r="BBE14" s="267"/>
      <c r="BBF14" s="267"/>
      <c r="BBG14" s="267"/>
      <c r="BBH14" s="267"/>
      <c r="BBI14" s="267"/>
      <c r="BBJ14" s="267"/>
      <c r="BBK14" s="267"/>
      <c r="BBL14" s="267"/>
      <c r="BBM14" s="267"/>
      <c r="BBN14" s="267"/>
      <c r="BBO14" s="267"/>
      <c r="BBP14" s="267"/>
      <c r="BBQ14" s="267"/>
      <c r="BBR14" s="267"/>
      <c r="BBS14" s="267"/>
      <c r="BBT14" s="267"/>
      <c r="BBU14" s="267"/>
      <c r="BBV14" s="267"/>
      <c r="BBW14" s="267"/>
      <c r="BBX14" s="267"/>
      <c r="BBY14" s="267"/>
      <c r="BBZ14" s="267"/>
      <c r="BCA14" s="267"/>
      <c r="BCB14" s="267"/>
      <c r="BCC14" s="267"/>
      <c r="BCD14" s="267"/>
      <c r="BCE14" s="267"/>
      <c r="BCF14" s="267"/>
      <c r="BCG14" s="267"/>
      <c r="BCH14" s="267"/>
      <c r="BCI14" s="267"/>
      <c r="BCJ14" s="267"/>
      <c r="BCK14" s="267"/>
      <c r="BCL14" s="267"/>
      <c r="BCM14" s="267"/>
      <c r="BCN14" s="267"/>
      <c r="BCO14" s="267"/>
      <c r="BCP14" s="267"/>
      <c r="BCQ14" s="267"/>
      <c r="BCR14" s="267"/>
      <c r="BCS14" s="267"/>
      <c r="BCT14" s="267"/>
      <c r="BCU14" s="267"/>
      <c r="BCV14" s="267"/>
      <c r="BCW14" s="267"/>
      <c r="BCX14" s="267"/>
      <c r="BCY14" s="267"/>
      <c r="BCZ14" s="267"/>
      <c r="BDA14" s="267"/>
      <c r="BDB14" s="267"/>
      <c r="BDC14" s="267"/>
      <c r="BDD14" s="267"/>
      <c r="BDE14" s="267"/>
      <c r="BDF14" s="267"/>
      <c r="BDG14" s="267"/>
      <c r="BDH14" s="267"/>
      <c r="BDI14" s="267"/>
      <c r="BDJ14" s="267"/>
      <c r="BDK14" s="267"/>
      <c r="BDL14" s="267"/>
      <c r="BDM14" s="267"/>
      <c r="BDN14" s="267"/>
      <c r="BDO14" s="267"/>
      <c r="BDP14" s="267"/>
      <c r="BDQ14" s="267"/>
      <c r="BDR14" s="267"/>
      <c r="BDS14" s="267"/>
      <c r="BDT14" s="267"/>
      <c r="BDU14" s="267"/>
      <c r="BDV14" s="267"/>
      <c r="BDW14" s="267"/>
      <c r="BDX14" s="267"/>
      <c r="BDY14" s="267"/>
      <c r="BDZ14" s="267"/>
      <c r="BEA14" s="267"/>
      <c r="BEB14" s="267"/>
      <c r="BEC14" s="267"/>
      <c r="BED14" s="267"/>
      <c r="BEE14" s="267"/>
      <c r="BEF14" s="267"/>
      <c r="BEG14" s="267"/>
      <c r="BEH14" s="267"/>
      <c r="BEI14" s="267"/>
      <c r="BEJ14" s="267"/>
      <c r="BEK14" s="267"/>
      <c r="BEL14" s="267"/>
      <c r="BEM14" s="267"/>
      <c r="BEN14" s="267"/>
      <c r="BEO14" s="267"/>
      <c r="BEP14" s="267"/>
      <c r="BEQ14" s="267"/>
      <c r="BER14" s="267"/>
      <c r="BES14" s="267"/>
      <c r="BET14" s="267"/>
      <c r="BEU14" s="267"/>
      <c r="BEV14" s="267"/>
      <c r="BEW14" s="267"/>
      <c r="BEX14" s="267"/>
      <c r="BEY14" s="267"/>
      <c r="BEZ14" s="267"/>
      <c r="BFA14" s="267"/>
      <c r="BFB14" s="267"/>
      <c r="BFC14" s="267"/>
      <c r="BFD14" s="267"/>
      <c r="BFE14" s="267"/>
      <c r="BFF14" s="267"/>
      <c r="BFG14" s="267"/>
      <c r="BFH14" s="267"/>
      <c r="BFI14" s="267"/>
      <c r="BFJ14" s="267"/>
      <c r="BFK14" s="267"/>
      <c r="BFL14" s="267"/>
      <c r="BFM14" s="267"/>
      <c r="BFN14" s="267"/>
      <c r="BFO14" s="267"/>
      <c r="BFP14" s="267"/>
      <c r="BFQ14" s="267"/>
      <c r="BFR14" s="267"/>
      <c r="BFS14" s="267"/>
      <c r="BFT14" s="267"/>
      <c r="BFU14" s="267"/>
      <c r="BFV14" s="267"/>
      <c r="BFW14" s="267"/>
      <c r="BFX14" s="267"/>
      <c r="BFY14" s="267"/>
      <c r="BFZ14" s="267"/>
      <c r="BGA14" s="267"/>
      <c r="BGB14" s="267"/>
      <c r="BGC14" s="267"/>
      <c r="BGD14" s="267"/>
      <c r="BGE14" s="267"/>
      <c r="BGF14" s="267"/>
      <c r="BGG14" s="267"/>
      <c r="BGH14" s="267"/>
      <c r="BGI14" s="267"/>
      <c r="BGJ14" s="267"/>
      <c r="BGK14" s="267"/>
      <c r="BGL14" s="267"/>
      <c r="BGM14" s="267"/>
      <c r="BGN14" s="267"/>
      <c r="BGO14" s="267"/>
      <c r="BGP14" s="267"/>
      <c r="BGQ14" s="267"/>
      <c r="BGR14" s="267"/>
      <c r="BGS14" s="267"/>
      <c r="BGT14" s="267"/>
      <c r="BGU14" s="267"/>
      <c r="BGV14" s="267"/>
      <c r="BGW14" s="267"/>
      <c r="BGX14" s="267"/>
      <c r="BGY14" s="267"/>
      <c r="BGZ14" s="267"/>
      <c r="BHA14" s="267"/>
      <c r="BHB14" s="267"/>
      <c r="BHC14" s="267"/>
      <c r="BHD14" s="267"/>
      <c r="BHE14" s="267"/>
      <c r="BHF14" s="267"/>
      <c r="BHG14" s="267"/>
      <c r="BHH14" s="267"/>
      <c r="BHI14" s="267"/>
      <c r="BHJ14" s="267"/>
      <c r="BHK14" s="267"/>
      <c r="BHL14" s="267"/>
      <c r="BHM14" s="267"/>
      <c r="BHN14" s="267"/>
      <c r="BHO14" s="267"/>
      <c r="BHP14" s="267"/>
      <c r="BHQ14" s="267"/>
      <c r="BHR14" s="267"/>
      <c r="BHS14" s="267"/>
      <c r="BHT14" s="267"/>
      <c r="BHU14" s="267"/>
      <c r="BHV14" s="267"/>
      <c r="BHW14" s="267"/>
      <c r="BHX14" s="267"/>
      <c r="BHY14" s="267"/>
      <c r="BHZ14" s="267"/>
      <c r="BIA14" s="267"/>
      <c r="BIB14" s="267"/>
      <c r="BIC14" s="267"/>
      <c r="BID14" s="267"/>
      <c r="BIE14" s="267"/>
      <c r="BIF14" s="267"/>
      <c r="BIG14" s="267"/>
      <c r="BIH14" s="267"/>
      <c r="BII14" s="267"/>
      <c r="BIJ14" s="267"/>
      <c r="BIK14" s="267"/>
      <c r="BIL14" s="267"/>
      <c r="BIM14" s="267"/>
      <c r="BIN14" s="267"/>
      <c r="BIO14" s="267"/>
      <c r="BIP14" s="267"/>
      <c r="BIQ14" s="267"/>
      <c r="BIR14" s="267"/>
      <c r="BIS14" s="267"/>
      <c r="BIT14" s="267"/>
      <c r="BIU14" s="267"/>
      <c r="BIV14" s="267"/>
      <c r="BIW14" s="267"/>
      <c r="BIX14" s="267"/>
      <c r="BIY14" s="267"/>
      <c r="BIZ14" s="267"/>
      <c r="BJA14" s="267"/>
      <c r="BJB14" s="267"/>
      <c r="BJC14" s="267"/>
      <c r="BJD14" s="267"/>
      <c r="BJE14" s="267"/>
      <c r="BJF14" s="267"/>
      <c r="BJG14" s="267"/>
      <c r="BJH14" s="267"/>
      <c r="BJI14" s="267"/>
      <c r="BJJ14" s="267"/>
      <c r="BJK14" s="267"/>
      <c r="BJL14" s="267"/>
      <c r="BJM14" s="267"/>
      <c r="BJN14" s="267"/>
      <c r="BJO14" s="267"/>
      <c r="BJP14" s="267"/>
      <c r="BJQ14" s="267"/>
      <c r="BJR14" s="267"/>
      <c r="BJS14" s="267"/>
      <c r="BJT14" s="267"/>
      <c r="BJU14" s="267"/>
      <c r="BJV14" s="267"/>
      <c r="BJW14" s="267"/>
      <c r="BJX14" s="267"/>
      <c r="BJY14" s="267"/>
      <c r="BJZ14" s="267"/>
      <c r="BKA14" s="267"/>
      <c r="BKB14" s="267"/>
      <c r="BKC14" s="267"/>
      <c r="BKD14" s="267"/>
      <c r="BKE14" s="267"/>
      <c r="BKF14" s="267"/>
      <c r="BKG14" s="267"/>
      <c r="BKH14" s="267"/>
      <c r="BKI14" s="267"/>
      <c r="BKJ14" s="267"/>
      <c r="BKK14" s="267"/>
      <c r="BKL14" s="267"/>
      <c r="BKM14" s="267"/>
      <c r="BKN14" s="267"/>
      <c r="BKO14" s="267"/>
      <c r="BKP14" s="267"/>
      <c r="BKQ14" s="267"/>
      <c r="BKR14" s="267"/>
      <c r="BKS14" s="267"/>
      <c r="BKT14" s="267"/>
      <c r="BKU14" s="267"/>
      <c r="BKV14" s="267"/>
      <c r="BKW14" s="267"/>
      <c r="BKX14" s="267"/>
      <c r="BKY14" s="267"/>
      <c r="BKZ14" s="267"/>
      <c r="BLA14" s="267"/>
      <c r="BLB14" s="267"/>
      <c r="BLC14" s="267"/>
      <c r="BLD14" s="267"/>
      <c r="BLE14" s="267"/>
      <c r="BLF14" s="267"/>
      <c r="BLG14" s="267"/>
      <c r="BLH14" s="267"/>
      <c r="BLI14" s="267"/>
      <c r="BLJ14" s="267"/>
      <c r="BLK14" s="267"/>
      <c r="BLL14" s="267"/>
      <c r="BLM14" s="267"/>
      <c r="BLN14" s="267"/>
      <c r="BLO14" s="267"/>
      <c r="BLP14" s="267"/>
      <c r="BLQ14" s="267"/>
      <c r="BLR14" s="267"/>
      <c r="BLS14" s="267"/>
      <c r="BLT14" s="267"/>
      <c r="BLU14" s="267"/>
      <c r="BLV14" s="267"/>
      <c r="BLW14" s="267"/>
      <c r="BLX14" s="267"/>
      <c r="BLY14" s="267"/>
      <c r="BLZ14" s="267"/>
      <c r="BMA14" s="267"/>
      <c r="BMB14" s="267"/>
      <c r="BMC14" s="267"/>
      <c r="BMD14" s="267"/>
      <c r="BME14" s="267"/>
      <c r="BMF14" s="267"/>
      <c r="BMG14" s="267"/>
      <c r="BMH14" s="267"/>
      <c r="BMI14" s="267"/>
      <c r="BMJ14" s="267"/>
      <c r="BMK14" s="267"/>
      <c r="BML14" s="267"/>
      <c r="BMM14" s="267"/>
      <c r="BMN14" s="267"/>
      <c r="BMO14" s="267"/>
      <c r="BMP14" s="267"/>
      <c r="BMQ14" s="267"/>
      <c r="BMR14" s="267"/>
      <c r="BMS14" s="267"/>
      <c r="BMT14" s="267"/>
      <c r="BMU14" s="267"/>
      <c r="BMV14" s="267"/>
      <c r="BMW14" s="267"/>
      <c r="BMX14" s="267"/>
      <c r="BMY14" s="267"/>
      <c r="BMZ14" s="267"/>
      <c r="BNA14" s="267"/>
      <c r="BNB14" s="267"/>
      <c r="BNC14" s="267"/>
      <c r="BND14" s="267"/>
      <c r="BNE14" s="267"/>
      <c r="BNF14" s="267"/>
      <c r="BNG14" s="267"/>
      <c r="BNH14" s="267"/>
      <c r="BNI14" s="267"/>
      <c r="BNJ14" s="267"/>
      <c r="BNK14" s="267"/>
      <c r="BNL14" s="267"/>
      <c r="BNM14" s="267"/>
      <c r="BNN14" s="267"/>
      <c r="BNO14" s="267"/>
      <c r="BNP14" s="267"/>
      <c r="BNQ14" s="267"/>
      <c r="BNR14" s="267"/>
      <c r="BNS14" s="267"/>
      <c r="BNT14" s="267"/>
      <c r="BNU14" s="267"/>
      <c r="BNV14" s="267"/>
      <c r="BNW14" s="267"/>
      <c r="BNX14" s="267"/>
      <c r="BNY14" s="267"/>
      <c r="BNZ14" s="267"/>
      <c r="BOA14" s="267"/>
      <c r="BOB14" s="267"/>
      <c r="BOC14" s="267"/>
      <c r="BOD14" s="267"/>
      <c r="BOE14" s="267"/>
      <c r="BOF14" s="267"/>
      <c r="BOG14" s="267"/>
      <c r="BOH14" s="267"/>
      <c r="BOI14" s="267"/>
      <c r="BOJ14" s="267"/>
      <c r="BOK14" s="267"/>
      <c r="BOL14" s="267"/>
      <c r="BOM14" s="267"/>
      <c r="BON14" s="267"/>
      <c r="BOO14" s="267"/>
      <c r="BOP14" s="267"/>
      <c r="BOQ14" s="267"/>
      <c r="BOR14" s="267"/>
      <c r="BOS14" s="267"/>
      <c r="BOT14" s="267"/>
      <c r="BOU14" s="267"/>
      <c r="BOV14" s="267"/>
      <c r="BOW14" s="267"/>
      <c r="BOX14" s="267"/>
      <c r="BOY14" s="267"/>
      <c r="BOZ14" s="267"/>
      <c r="BPA14" s="267"/>
      <c r="BPB14" s="267"/>
      <c r="BPC14" s="267"/>
      <c r="BPD14" s="267"/>
      <c r="BPE14" s="267"/>
      <c r="BPF14" s="267"/>
      <c r="BPG14" s="267"/>
      <c r="BPH14" s="267"/>
      <c r="BPI14" s="267"/>
      <c r="BPJ14" s="267"/>
      <c r="BPK14" s="267"/>
      <c r="BPL14" s="267"/>
      <c r="BPM14" s="267"/>
      <c r="BPN14" s="267"/>
      <c r="BPO14" s="267"/>
      <c r="BPP14" s="267"/>
      <c r="BPQ14" s="267"/>
      <c r="BPR14" s="267"/>
      <c r="BPS14" s="267"/>
      <c r="BPT14" s="267"/>
      <c r="BPU14" s="267"/>
      <c r="BPV14" s="267"/>
      <c r="BPW14" s="267"/>
      <c r="BPX14" s="267"/>
      <c r="BPY14" s="267"/>
      <c r="BPZ14" s="267"/>
      <c r="BQA14" s="267"/>
      <c r="BQB14" s="267"/>
      <c r="BQC14" s="267"/>
      <c r="BQD14" s="267"/>
      <c r="BQE14" s="267"/>
      <c r="BQF14" s="267"/>
      <c r="BQG14" s="267"/>
      <c r="BQH14" s="267"/>
      <c r="BQI14" s="267"/>
      <c r="BQJ14" s="267"/>
      <c r="BQK14" s="267"/>
      <c r="BQL14" s="267"/>
      <c r="BQM14" s="267"/>
      <c r="BQN14" s="267"/>
      <c r="BQO14" s="267"/>
      <c r="BQP14" s="267"/>
      <c r="BQQ14" s="267"/>
      <c r="BQR14" s="267"/>
      <c r="BQS14" s="267"/>
      <c r="BQT14" s="267"/>
      <c r="BQU14" s="267"/>
      <c r="BQV14" s="267"/>
      <c r="BQW14" s="267"/>
      <c r="BQX14" s="267"/>
      <c r="BQY14" s="267"/>
      <c r="BQZ14" s="267"/>
      <c r="BRA14" s="267"/>
      <c r="BRB14" s="267"/>
      <c r="BRC14" s="267"/>
      <c r="BRD14" s="267"/>
      <c r="BRE14" s="267"/>
      <c r="BRF14" s="267"/>
      <c r="BRG14" s="267"/>
      <c r="BRH14" s="267"/>
      <c r="BRI14" s="267"/>
      <c r="BRJ14" s="267"/>
      <c r="BRK14" s="267"/>
      <c r="BRL14" s="267"/>
      <c r="BRM14" s="267"/>
      <c r="BRN14" s="267"/>
      <c r="BRO14" s="267"/>
      <c r="BRP14" s="267"/>
      <c r="BRQ14" s="267"/>
      <c r="BRR14" s="267"/>
      <c r="BRS14" s="267"/>
      <c r="BRT14" s="267"/>
      <c r="BRU14" s="267"/>
      <c r="BRV14" s="267"/>
      <c r="BRW14" s="267"/>
      <c r="BRX14" s="267"/>
      <c r="BRY14" s="267"/>
      <c r="BRZ14" s="267"/>
      <c r="BSA14" s="267"/>
      <c r="BSB14" s="267"/>
      <c r="BSC14" s="267"/>
      <c r="BSD14" s="267"/>
      <c r="BSE14" s="267"/>
      <c r="BSF14" s="267"/>
      <c r="BSG14" s="267"/>
      <c r="BSH14" s="267"/>
      <c r="BSI14" s="267"/>
      <c r="BSJ14" s="267"/>
      <c r="BSK14" s="267"/>
      <c r="BSL14" s="267"/>
      <c r="BSM14" s="267"/>
      <c r="BSN14" s="267"/>
      <c r="BSO14" s="267"/>
      <c r="BSP14" s="267"/>
      <c r="BSQ14" s="267"/>
      <c r="BSR14" s="267"/>
      <c r="BSS14" s="267"/>
      <c r="BST14" s="267"/>
      <c r="BSU14" s="267"/>
      <c r="BSV14" s="267"/>
      <c r="BSW14" s="267"/>
      <c r="BSX14" s="267"/>
      <c r="BSY14" s="267"/>
      <c r="BSZ14" s="267"/>
      <c r="BTA14" s="267"/>
      <c r="BTB14" s="267"/>
      <c r="BTC14" s="267"/>
      <c r="BTD14" s="267"/>
      <c r="BTE14" s="267"/>
      <c r="BTF14" s="267"/>
      <c r="BTG14" s="267"/>
      <c r="BTH14" s="267"/>
      <c r="BTI14" s="267"/>
      <c r="BTJ14" s="267"/>
      <c r="BTK14" s="267"/>
      <c r="BTL14" s="267"/>
      <c r="BTM14" s="267"/>
      <c r="BTN14" s="267"/>
      <c r="BTO14" s="267"/>
      <c r="BTP14" s="267"/>
      <c r="BTQ14" s="267"/>
      <c r="BTR14" s="267"/>
      <c r="BTS14" s="267"/>
      <c r="BTT14" s="267"/>
      <c r="BTU14" s="267"/>
      <c r="BTV14" s="267"/>
      <c r="BTW14" s="267"/>
      <c r="BTX14" s="267"/>
      <c r="BTY14" s="267"/>
      <c r="BTZ14" s="267"/>
      <c r="BUA14" s="267"/>
      <c r="BUB14" s="267"/>
      <c r="BUC14" s="267"/>
      <c r="BUD14" s="267"/>
      <c r="BUE14" s="267"/>
      <c r="BUF14" s="267"/>
      <c r="BUG14" s="267"/>
      <c r="BUH14" s="267"/>
      <c r="BUI14" s="267"/>
      <c r="BUJ14" s="267"/>
      <c r="BUK14" s="267"/>
      <c r="BUL14" s="267"/>
      <c r="BUM14" s="267"/>
      <c r="BUN14" s="267"/>
      <c r="BUO14" s="267"/>
      <c r="BUP14" s="267"/>
      <c r="BUQ14" s="267"/>
      <c r="BUR14" s="267"/>
      <c r="BUS14" s="267"/>
      <c r="BUT14" s="267"/>
      <c r="BUU14" s="267"/>
      <c r="BUV14" s="267"/>
      <c r="BUW14" s="267"/>
      <c r="BUX14" s="267"/>
      <c r="BUY14" s="267"/>
      <c r="BUZ14" s="267"/>
      <c r="BVA14" s="267"/>
      <c r="BVB14" s="267"/>
      <c r="BVC14" s="267"/>
      <c r="BVD14" s="267"/>
      <c r="BVE14" s="267"/>
      <c r="BVF14" s="267"/>
      <c r="BVG14" s="267"/>
      <c r="BVH14" s="267"/>
      <c r="BVI14" s="267"/>
      <c r="BVJ14" s="267"/>
      <c r="BVK14" s="267"/>
      <c r="BVL14" s="267"/>
      <c r="BVM14" s="267"/>
      <c r="BVN14" s="267"/>
      <c r="BVO14" s="267"/>
      <c r="BVP14" s="267"/>
      <c r="BVQ14" s="267"/>
      <c r="BVR14" s="267"/>
      <c r="BVS14" s="267"/>
      <c r="BVT14" s="267"/>
      <c r="BVU14" s="267"/>
      <c r="BVV14" s="267"/>
      <c r="BVW14" s="267"/>
      <c r="BVX14" s="267"/>
      <c r="BVY14" s="267"/>
      <c r="BVZ14" s="267"/>
      <c r="BWA14" s="267"/>
      <c r="BWB14" s="267"/>
      <c r="BWC14" s="267"/>
      <c r="BWD14" s="267"/>
      <c r="BWE14" s="267"/>
      <c r="BWF14" s="267"/>
      <c r="BWG14" s="267"/>
      <c r="BWH14" s="267"/>
      <c r="BWI14" s="267"/>
      <c r="BWJ14" s="267"/>
      <c r="BWK14" s="267"/>
      <c r="BWL14" s="267"/>
      <c r="BWM14" s="267"/>
      <c r="BWN14" s="267"/>
      <c r="BWO14" s="267"/>
      <c r="BWP14" s="267"/>
      <c r="BWQ14" s="267"/>
      <c r="BWR14" s="267"/>
      <c r="BWS14" s="267"/>
      <c r="BWT14" s="267"/>
      <c r="BWU14" s="267"/>
      <c r="BWV14" s="267"/>
      <c r="BWW14" s="267"/>
      <c r="BWX14" s="267"/>
      <c r="BWY14" s="267"/>
      <c r="BWZ14" s="267"/>
      <c r="BXA14" s="267"/>
      <c r="BXB14" s="267"/>
      <c r="BXC14" s="267"/>
      <c r="BXD14" s="267"/>
      <c r="BXE14" s="267"/>
      <c r="BXF14" s="267"/>
      <c r="BXG14" s="267"/>
      <c r="BXH14" s="267"/>
      <c r="BXI14" s="267"/>
      <c r="BXJ14" s="267"/>
      <c r="BXK14" s="267"/>
      <c r="BXL14" s="267"/>
      <c r="BXM14" s="267"/>
      <c r="BXN14" s="267"/>
      <c r="BXO14" s="267"/>
      <c r="BXP14" s="267"/>
      <c r="BXQ14" s="267"/>
      <c r="BXR14" s="267"/>
      <c r="BXS14" s="267"/>
      <c r="BXT14" s="267"/>
      <c r="BXU14" s="267"/>
      <c r="BXV14" s="267"/>
      <c r="BXW14" s="267"/>
      <c r="BXX14" s="267"/>
      <c r="BXY14" s="267"/>
      <c r="BXZ14" s="267"/>
      <c r="BYA14" s="267"/>
      <c r="BYB14" s="267"/>
      <c r="BYC14" s="267"/>
      <c r="BYD14" s="267"/>
      <c r="BYE14" s="267"/>
      <c r="BYF14" s="267"/>
      <c r="BYG14" s="267"/>
      <c r="BYH14" s="267"/>
      <c r="BYI14" s="267"/>
      <c r="BYJ14" s="267"/>
      <c r="BYK14" s="267"/>
      <c r="BYL14" s="267"/>
      <c r="BYM14" s="267"/>
      <c r="BYN14" s="267"/>
      <c r="BYO14" s="267"/>
      <c r="BYP14" s="267"/>
      <c r="BYQ14" s="267"/>
      <c r="BYR14" s="267"/>
      <c r="BYS14" s="267"/>
      <c r="BYT14" s="267"/>
      <c r="BYU14" s="267"/>
      <c r="BYV14" s="267"/>
      <c r="BYW14" s="267"/>
      <c r="BYX14" s="267"/>
      <c r="BYY14" s="267"/>
      <c r="BYZ14" s="267"/>
      <c r="BZA14" s="267"/>
      <c r="BZB14" s="267"/>
      <c r="BZC14" s="267"/>
      <c r="BZD14" s="267"/>
      <c r="BZE14" s="267"/>
      <c r="BZF14" s="267"/>
      <c r="BZG14" s="267"/>
      <c r="BZH14" s="267"/>
      <c r="BZI14" s="267"/>
      <c r="BZJ14" s="267"/>
      <c r="BZK14" s="267"/>
      <c r="BZL14" s="267"/>
      <c r="BZM14" s="267"/>
      <c r="BZN14" s="267"/>
      <c r="BZO14" s="267"/>
      <c r="BZP14" s="267"/>
      <c r="BZQ14" s="267"/>
      <c r="BZR14" s="267"/>
      <c r="BZS14" s="267"/>
      <c r="BZT14" s="267"/>
      <c r="BZU14" s="267"/>
      <c r="BZV14" s="267"/>
      <c r="BZW14" s="267"/>
      <c r="BZX14" s="267"/>
      <c r="BZY14" s="267"/>
      <c r="BZZ14" s="267"/>
      <c r="CAA14" s="267"/>
      <c r="CAB14" s="267"/>
      <c r="CAC14" s="267"/>
      <c r="CAD14" s="267"/>
      <c r="CAE14" s="267"/>
      <c r="CAF14" s="267"/>
      <c r="CAG14" s="267"/>
      <c r="CAH14" s="267"/>
      <c r="CAI14" s="267"/>
      <c r="CAJ14" s="267"/>
      <c r="CAK14" s="267"/>
      <c r="CAL14" s="267"/>
      <c r="CAM14" s="267"/>
      <c r="CAN14" s="267"/>
      <c r="CAO14" s="267"/>
      <c r="CAP14" s="267"/>
      <c r="CAQ14" s="267"/>
      <c r="CAR14" s="267"/>
      <c r="CAS14" s="267"/>
      <c r="CAT14" s="267"/>
      <c r="CAU14" s="267"/>
      <c r="CAV14" s="267"/>
      <c r="CAW14" s="267"/>
      <c r="CAX14" s="267"/>
      <c r="CAY14" s="267"/>
      <c r="CAZ14" s="267"/>
      <c r="CBA14" s="267"/>
      <c r="CBB14" s="267"/>
      <c r="CBC14" s="267"/>
      <c r="CBD14" s="267"/>
      <c r="CBE14" s="267"/>
      <c r="CBF14" s="267"/>
      <c r="CBG14" s="267"/>
      <c r="CBH14" s="267"/>
      <c r="CBI14" s="267"/>
      <c r="CBJ14" s="267"/>
      <c r="CBK14" s="267"/>
      <c r="CBL14" s="267"/>
      <c r="CBM14" s="267"/>
      <c r="CBN14" s="267"/>
      <c r="CBO14" s="267"/>
      <c r="CBP14" s="267"/>
      <c r="CBQ14" s="267"/>
      <c r="CBR14" s="267"/>
      <c r="CBS14" s="267"/>
      <c r="CBT14" s="267"/>
      <c r="CBU14" s="267"/>
      <c r="CBV14" s="267"/>
      <c r="CBW14" s="267"/>
      <c r="CBX14" s="267"/>
      <c r="CBY14" s="267"/>
      <c r="CBZ14" s="267"/>
      <c r="CCA14" s="267"/>
      <c r="CCB14" s="267"/>
      <c r="CCC14" s="267"/>
      <c r="CCD14" s="267"/>
      <c r="CCE14" s="267"/>
      <c r="CCF14" s="267"/>
      <c r="CCG14" s="267"/>
      <c r="CCH14" s="267"/>
      <c r="CCI14" s="267"/>
      <c r="CCJ14" s="267"/>
      <c r="CCK14" s="267"/>
      <c r="CCL14" s="267"/>
      <c r="CCM14" s="267"/>
      <c r="CCN14" s="267"/>
      <c r="CCO14" s="267"/>
      <c r="CCP14" s="267"/>
      <c r="CCQ14" s="267"/>
      <c r="CCR14" s="267"/>
      <c r="CCS14" s="267"/>
      <c r="CCT14" s="267"/>
      <c r="CCU14" s="267"/>
      <c r="CCV14" s="267"/>
      <c r="CCW14" s="267"/>
      <c r="CCX14" s="267"/>
      <c r="CCY14" s="267"/>
      <c r="CCZ14" s="267"/>
      <c r="CDA14" s="267"/>
      <c r="CDB14" s="267"/>
      <c r="CDC14" s="267"/>
      <c r="CDD14" s="267"/>
      <c r="CDE14" s="267"/>
      <c r="CDF14" s="267"/>
      <c r="CDG14" s="267"/>
      <c r="CDH14" s="267"/>
      <c r="CDI14" s="267"/>
      <c r="CDJ14" s="267"/>
      <c r="CDK14" s="267"/>
      <c r="CDL14" s="267"/>
      <c r="CDM14" s="267"/>
      <c r="CDN14" s="267"/>
      <c r="CDO14" s="267"/>
      <c r="CDP14" s="267"/>
      <c r="CDQ14" s="267"/>
      <c r="CDR14" s="267"/>
      <c r="CDS14" s="267"/>
      <c r="CDT14" s="267"/>
      <c r="CDU14" s="267"/>
      <c r="CDV14" s="267"/>
      <c r="CDW14" s="267"/>
      <c r="CDX14" s="267"/>
      <c r="CDY14" s="267"/>
      <c r="CDZ14" s="267"/>
      <c r="CEA14" s="267"/>
      <c r="CEB14" s="267"/>
      <c r="CEC14" s="267"/>
      <c r="CED14" s="267"/>
      <c r="CEE14" s="267"/>
      <c r="CEF14" s="267"/>
      <c r="CEG14" s="267"/>
      <c r="CEH14" s="267"/>
      <c r="CEI14" s="267"/>
      <c r="CEJ14" s="267"/>
      <c r="CEK14" s="267"/>
      <c r="CEL14" s="267"/>
      <c r="CEM14" s="267"/>
      <c r="CEN14" s="267"/>
      <c r="CEO14" s="267"/>
      <c r="CEP14" s="267"/>
      <c r="CEQ14" s="267"/>
      <c r="CER14" s="267"/>
      <c r="CES14" s="267"/>
      <c r="CET14" s="267"/>
      <c r="CEU14" s="267"/>
      <c r="CEV14" s="267"/>
      <c r="CEW14" s="267"/>
      <c r="CEX14" s="267"/>
      <c r="CEY14" s="267"/>
      <c r="CEZ14" s="267"/>
      <c r="CFA14" s="267"/>
      <c r="CFB14" s="267"/>
      <c r="CFC14" s="267"/>
      <c r="CFD14" s="267"/>
      <c r="CFE14" s="267"/>
      <c r="CFF14" s="267"/>
      <c r="CFG14" s="267"/>
      <c r="CFH14" s="267"/>
      <c r="CFI14" s="267"/>
      <c r="CFJ14" s="267"/>
      <c r="CFK14" s="267"/>
      <c r="CFL14" s="267"/>
      <c r="CFM14" s="267"/>
      <c r="CFN14" s="267"/>
      <c r="CFO14" s="267"/>
      <c r="CFP14" s="267"/>
      <c r="CFQ14" s="267"/>
      <c r="CFR14" s="267"/>
      <c r="CFS14" s="267"/>
      <c r="CFT14" s="267"/>
      <c r="CFU14" s="267"/>
      <c r="CFV14" s="267"/>
      <c r="CFW14" s="267"/>
      <c r="CFX14" s="267"/>
      <c r="CFY14" s="267"/>
      <c r="CFZ14" s="267"/>
      <c r="CGA14" s="267"/>
      <c r="CGB14" s="267"/>
      <c r="CGC14" s="267"/>
      <c r="CGD14" s="267"/>
      <c r="CGE14" s="267"/>
      <c r="CGF14" s="267"/>
      <c r="CGG14" s="267"/>
      <c r="CGH14" s="267"/>
      <c r="CGI14" s="267"/>
      <c r="CGJ14" s="267"/>
      <c r="CGK14" s="267"/>
      <c r="CGL14" s="267"/>
      <c r="CGM14" s="267"/>
      <c r="CGN14" s="267"/>
      <c r="CGO14" s="267"/>
      <c r="CGP14" s="267"/>
      <c r="CGQ14" s="267"/>
      <c r="CGR14" s="267"/>
      <c r="CGS14" s="267"/>
      <c r="CGT14" s="267"/>
      <c r="CGU14" s="267"/>
      <c r="CGV14" s="267"/>
      <c r="CGW14" s="267"/>
      <c r="CGX14" s="267"/>
      <c r="CGY14" s="267"/>
      <c r="CGZ14" s="267"/>
      <c r="CHA14" s="267"/>
      <c r="CHB14" s="267"/>
      <c r="CHC14" s="267"/>
      <c r="CHD14" s="267"/>
      <c r="CHE14" s="267"/>
      <c r="CHF14" s="267"/>
      <c r="CHG14" s="267"/>
      <c r="CHH14" s="267"/>
      <c r="CHI14" s="267"/>
      <c r="CHJ14" s="267"/>
      <c r="CHK14" s="267"/>
      <c r="CHL14" s="267"/>
      <c r="CHM14" s="267"/>
      <c r="CHN14" s="267"/>
      <c r="CHO14" s="267"/>
      <c r="CHP14" s="267"/>
      <c r="CHQ14" s="267"/>
      <c r="CHR14" s="267"/>
      <c r="CHS14" s="267"/>
      <c r="CHT14" s="267"/>
      <c r="CHU14" s="267"/>
      <c r="CHV14" s="267"/>
      <c r="CHW14" s="267"/>
      <c r="CHX14" s="267"/>
      <c r="CHY14" s="267"/>
      <c r="CHZ14" s="267"/>
      <c r="CIA14" s="267"/>
      <c r="CIB14" s="267"/>
      <c r="CIC14" s="267"/>
      <c r="CID14" s="267"/>
      <c r="CIE14" s="267"/>
      <c r="CIF14" s="267"/>
      <c r="CIG14" s="267"/>
      <c r="CIH14" s="267"/>
      <c r="CII14" s="267"/>
      <c r="CIJ14" s="267"/>
      <c r="CIK14" s="267"/>
      <c r="CIL14" s="267"/>
      <c r="CIM14" s="267"/>
      <c r="CIN14" s="267"/>
      <c r="CIO14" s="267"/>
      <c r="CIP14" s="267"/>
      <c r="CIQ14" s="267"/>
      <c r="CIR14" s="267"/>
      <c r="CIS14" s="267"/>
      <c r="CIT14" s="267"/>
      <c r="CIU14" s="267"/>
      <c r="CIV14" s="267"/>
      <c r="CIW14" s="267"/>
      <c r="CIX14" s="267"/>
      <c r="CIY14" s="267"/>
      <c r="CIZ14" s="267"/>
      <c r="CJA14" s="267"/>
      <c r="CJB14" s="267"/>
      <c r="CJC14" s="267"/>
      <c r="CJD14" s="267"/>
      <c r="CJE14" s="267"/>
      <c r="CJF14" s="267"/>
      <c r="CJG14" s="267"/>
      <c r="CJH14" s="267"/>
      <c r="CJI14" s="267"/>
      <c r="CJJ14" s="267"/>
      <c r="CJK14" s="267"/>
      <c r="CJL14" s="267"/>
      <c r="CJM14" s="267"/>
      <c r="CJN14" s="267"/>
      <c r="CJO14" s="267"/>
      <c r="CJP14" s="267"/>
      <c r="CJQ14" s="267"/>
      <c r="CJR14" s="267"/>
      <c r="CJS14" s="267"/>
      <c r="CJT14" s="267"/>
      <c r="CJU14" s="267"/>
      <c r="CJV14" s="267"/>
      <c r="CJW14" s="267"/>
      <c r="CJX14" s="267"/>
      <c r="CJY14" s="267"/>
      <c r="CJZ14" s="267"/>
      <c r="CKA14" s="267"/>
      <c r="CKB14" s="267"/>
      <c r="CKC14" s="267"/>
      <c r="CKD14" s="267"/>
      <c r="CKE14" s="267"/>
      <c r="CKF14" s="267"/>
      <c r="CKG14" s="267"/>
      <c r="CKH14" s="267"/>
      <c r="CKI14" s="267"/>
      <c r="CKJ14" s="267"/>
      <c r="CKK14" s="267"/>
      <c r="CKL14" s="267"/>
      <c r="CKM14" s="267"/>
      <c r="CKN14" s="267"/>
      <c r="CKO14" s="267"/>
      <c r="CKP14" s="267"/>
      <c r="CKQ14" s="267"/>
      <c r="CKR14" s="267"/>
      <c r="CKS14" s="267"/>
      <c r="CKT14" s="267"/>
      <c r="CKU14" s="267"/>
      <c r="CKV14" s="267"/>
      <c r="CKW14" s="267"/>
      <c r="CKX14" s="267"/>
      <c r="CKY14" s="267"/>
      <c r="CKZ14" s="267"/>
      <c r="CLA14" s="267"/>
      <c r="CLB14" s="267"/>
      <c r="CLC14" s="267"/>
      <c r="CLD14" s="267"/>
      <c r="CLE14" s="267"/>
      <c r="CLF14" s="267"/>
      <c r="CLG14" s="267"/>
      <c r="CLH14" s="267"/>
      <c r="CLI14" s="267"/>
      <c r="CLJ14" s="267"/>
      <c r="CLK14" s="267"/>
      <c r="CLL14" s="267"/>
      <c r="CLM14" s="267"/>
      <c r="CLN14" s="267"/>
      <c r="CLO14" s="267"/>
      <c r="CLP14" s="267"/>
      <c r="CLQ14" s="267"/>
      <c r="CLR14" s="267"/>
      <c r="CLS14" s="267"/>
      <c r="CLT14" s="267"/>
      <c r="CLU14" s="267"/>
      <c r="CLV14" s="267"/>
      <c r="CLW14" s="267"/>
      <c r="CLX14" s="267"/>
      <c r="CLY14" s="267"/>
      <c r="CLZ14" s="267"/>
      <c r="CMA14" s="267"/>
      <c r="CMB14" s="267"/>
      <c r="CMC14" s="267"/>
      <c r="CMD14" s="267"/>
      <c r="CME14" s="267"/>
      <c r="CMF14" s="267"/>
      <c r="CMG14" s="267"/>
      <c r="CMH14" s="267"/>
      <c r="CMI14" s="267"/>
      <c r="CMJ14" s="267"/>
      <c r="CMK14" s="267"/>
      <c r="CML14" s="267"/>
      <c r="CMM14" s="267"/>
      <c r="CMN14" s="267"/>
      <c r="CMO14" s="267"/>
      <c r="CMP14" s="267"/>
      <c r="CMQ14" s="267"/>
      <c r="CMR14" s="267"/>
      <c r="CMS14" s="267"/>
      <c r="CMT14" s="267"/>
      <c r="CMU14" s="267"/>
      <c r="CMV14" s="267"/>
      <c r="CMW14" s="267"/>
      <c r="CMX14" s="267"/>
      <c r="CMY14" s="267"/>
      <c r="CMZ14" s="267"/>
      <c r="CNA14" s="267"/>
      <c r="CNB14" s="267"/>
      <c r="CNC14" s="267"/>
      <c r="CND14" s="267"/>
      <c r="CNE14" s="267"/>
      <c r="CNF14" s="267"/>
      <c r="CNG14" s="267"/>
      <c r="CNH14" s="267"/>
      <c r="CNI14" s="267"/>
      <c r="CNJ14" s="267"/>
      <c r="CNK14" s="267"/>
      <c r="CNL14" s="267"/>
      <c r="CNM14" s="267"/>
      <c r="CNN14" s="267"/>
      <c r="CNO14" s="267"/>
      <c r="CNP14" s="267"/>
      <c r="CNQ14" s="267"/>
      <c r="CNR14" s="267"/>
      <c r="CNS14" s="267"/>
      <c r="CNT14" s="267"/>
      <c r="CNU14" s="267"/>
      <c r="CNV14" s="267"/>
      <c r="CNW14" s="267"/>
      <c r="CNX14" s="267"/>
      <c r="CNY14" s="267"/>
      <c r="CNZ14" s="267"/>
      <c r="COA14" s="267"/>
      <c r="COB14" s="267"/>
      <c r="COC14" s="267"/>
      <c r="COD14" s="267"/>
      <c r="COE14" s="267"/>
      <c r="COF14" s="267"/>
      <c r="COG14" s="267"/>
      <c r="COH14" s="267"/>
      <c r="COI14" s="267"/>
      <c r="COJ14" s="267"/>
      <c r="COK14" s="267"/>
      <c r="COL14" s="267"/>
      <c r="COM14" s="267"/>
      <c r="CON14" s="267"/>
      <c r="COO14" s="267"/>
      <c r="COP14" s="267"/>
      <c r="COQ14" s="267"/>
      <c r="COR14" s="267"/>
      <c r="COS14" s="267"/>
      <c r="COT14" s="267"/>
      <c r="COU14" s="267"/>
      <c r="COV14" s="267"/>
      <c r="COW14" s="267"/>
      <c r="COX14" s="267"/>
      <c r="COY14" s="267"/>
      <c r="COZ14" s="267"/>
      <c r="CPA14" s="267"/>
      <c r="CPB14" s="267"/>
      <c r="CPC14" s="267"/>
      <c r="CPD14" s="267"/>
      <c r="CPE14" s="267"/>
      <c r="CPF14" s="267"/>
      <c r="CPG14" s="267"/>
      <c r="CPH14" s="267"/>
      <c r="CPI14" s="267"/>
      <c r="CPJ14" s="267"/>
      <c r="CPK14" s="267"/>
      <c r="CPL14" s="267"/>
      <c r="CPM14" s="267"/>
      <c r="CPN14" s="267"/>
      <c r="CPO14" s="267"/>
      <c r="CPP14" s="267"/>
      <c r="CPQ14" s="267"/>
      <c r="CPR14" s="267"/>
      <c r="CPS14" s="267"/>
      <c r="CPT14" s="267"/>
      <c r="CPU14" s="267"/>
      <c r="CPV14" s="267"/>
      <c r="CPW14" s="267"/>
      <c r="CPX14" s="267"/>
      <c r="CPY14" s="267"/>
      <c r="CPZ14" s="267"/>
      <c r="CQA14" s="267"/>
      <c r="CQB14" s="267"/>
      <c r="CQC14" s="267"/>
      <c r="CQD14" s="267"/>
      <c r="CQE14" s="267"/>
      <c r="CQF14" s="267"/>
      <c r="CQG14" s="267"/>
      <c r="CQH14" s="267"/>
      <c r="CQI14" s="267"/>
      <c r="CQJ14" s="267"/>
      <c r="CQK14" s="267"/>
      <c r="CQL14" s="267"/>
      <c r="CQM14" s="267"/>
      <c r="CQN14" s="267"/>
      <c r="CQO14" s="267"/>
      <c r="CQP14" s="267"/>
      <c r="CQQ14" s="267"/>
      <c r="CQR14" s="267"/>
      <c r="CQS14" s="267"/>
      <c r="CQT14" s="267"/>
      <c r="CQU14" s="267"/>
      <c r="CQV14" s="267"/>
      <c r="CQW14" s="267"/>
      <c r="CQX14" s="267"/>
      <c r="CQY14" s="267"/>
      <c r="CQZ14" s="267"/>
      <c r="CRA14" s="267"/>
      <c r="CRB14" s="267"/>
      <c r="CRC14" s="267"/>
      <c r="CRD14" s="267"/>
      <c r="CRE14" s="267"/>
      <c r="CRF14" s="267"/>
      <c r="CRG14" s="267"/>
      <c r="CRH14" s="267"/>
      <c r="CRI14" s="267"/>
      <c r="CRJ14" s="267"/>
      <c r="CRK14" s="267"/>
      <c r="CRL14" s="267"/>
      <c r="CRM14" s="267"/>
      <c r="CRN14" s="267"/>
      <c r="CRO14" s="267"/>
      <c r="CRP14" s="267"/>
      <c r="CRQ14" s="267"/>
      <c r="CRR14" s="267"/>
      <c r="CRS14" s="267"/>
      <c r="CRT14" s="267"/>
      <c r="CRU14" s="267"/>
      <c r="CRV14" s="267"/>
      <c r="CRW14" s="267"/>
      <c r="CRX14" s="267"/>
      <c r="CRY14" s="267"/>
      <c r="CRZ14" s="267"/>
      <c r="CSA14" s="267"/>
      <c r="CSB14" s="267"/>
      <c r="CSC14" s="267"/>
      <c r="CSD14" s="267"/>
      <c r="CSE14" s="267"/>
      <c r="CSF14" s="267"/>
      <c r="CSG14" s="267"/>
      <c r="CSH14" s="267"/>
      <c r="CSI14" s="267"/>
      <c r="CSJ14" s="267"/>
      <c r="CSK14" s="267"/>
      <c r="CSL14" s="267"/>
      <c r="CSM14" s="267"/>
      <c r="CSN14" s="267"/>
      <c r="CSO14" s="267"/>
      <c r="CSP14" s="267"/>
      <c r="CSQ14" s="267"/>
      <c r="CSR14" s="267"/>
      <c r="CSS14" s="267"/>
      <c r="CST14" s="267"/>
      <c r="CSU14" s="267"/>
      <c r="CSV14" s="267"/>
      <c r="CSW14" s="267"/>
      <c r="CSX14" s="267"/>
      <c r="CSY14" s="267"/>
      <c r="CSZ14" s="267"/>
      <c r="CTA14" s="267"/>
      <c r="CTB14" s="267"/>
      <c r="CTC14" s="267"/>
      <c r="CTD14" s="267"/>
      <c r="CTE14" s="267"/>
      <c r="CTF14" s="267"/>
      <c r="CTG14" s="267"/>
      <c r="CTH14" s="267"/>
      <c r="CTI14" s="267"/>
      <c r="CTJ14" s="267"/>
      <c r="CTK14" s="267"/>
      <c r="CTL14" s="267"/>
      <c r="CTM14" s="267"/>
      <c r="CTN14" s="267"/>
      <c r="CTO14" s="267"/>
      <c r="CTP14" s="267"/>
      <c r="CTQ14" s="267"/>
      <c r="CTR14" s="267"/>
      <c r="CTS14" s="267"/>
      <c r="CTT14" s="267"/>
      <c r="CTU14" s="267"/>
      <c r="CTV14" s="267"/>
      <c r="CTW14" s="267"/>
      <c r="CTX14" s="267"/>
      <c r="CTY14" s="267"/>
      <c r="CTZ14" s="267"/>
      <c r="CUA14" s="267"/>
      <c r="CUB14" s="267"/>
      <c r="CUC14" s="267"/>
      <c r="CUD14" s="267"/>
      <c r="CUE14" s="267"/>
      <c r="CUF14" s="267"/>
      <c r="CUG14" s="267"/>
      <c r="CUH14" s="267"/>
      <c r="CUI14" s="267"/>
      <c r="CUJ14" s="267"/>
      <c r="CUK14" s="267"/>
      <c r="CUL14" s="267"/>
      <c r="CUM14" s="267"/>
      <c r="CUN14" s="267"/>
      <c r="CUO14" s="267"/>
      <c r="CUP14" s="267"/>
      <c r="CUQ14" s="267"/>
      <c r="CUR14" s="267"/>
      <c r="CUS14" s="267"/>
      <c r="CUT14" s="267"/>
      <c r="CUU14" s="267"/>
      <c r="CUV14" s="267"/>
      <c r="CUW14" s="267"/>
      <c r="CUX14" s="267"/>
      <c r="CUY14" s="267"/>
      <c r="CUZ14" s="267"/>
      <c r="CVA14" s="267"/>
      <c r="CVB14" s="267"/>
      <c r="CVC14" s="267"/>
      <c r="CVD14" s="267"/>
      <c r="CVE14" s="267"/>
      <c r="CVF14" s="267"/>
      <c r="CVG14" s="267"/>
      <c r="CVH14" s="267"/>
      <c r="CVI14" s="267"/>
      <c r="CVJ14" s="267"/>
      <c r="CVK14" s="267"/>
      <c r="CVL14" s="267"/>
      <c r="CVM14" s="267"/>
      <c r="CVN14" s="267"/>
      <c r="CVO14" s="267"/>
      <c r="CVP14" s="267"/>
      <c r="CVQ14" s="267"/>
      <c r="CVR14" s="267"/>
      <c r="CVS14" s="267"/>
      <c r="CVT14" s="267"/>
      <c r="CVU14" s="267"/>
      <c r="CVV14" s="267"/>
      <c r="CVW14" s="267"/>
      <c r="CVX14" s="267"/>
      <c r="CVY14" s="267"/>
      <c r="CVZ14" s="267"/>
      <c r="CWA14" s="267"/>
      <c r="CWB14" s="267"/>
      <c r="CWC14" s="267"/>
      <c r="CWD14" s="267"/>
      <c r="CWE14" s="267"/>
      <c r="CWF14" s="267"/>
      <c r="CWG14" s="267"/>
      <c r="CWH14" s="267"/>
      <c r="CWI14" s="267"/>
      <c r="CWJ14" s="267"/>
      <c r="CWK14" s="267"/>
      <c r="CWL14" s="267"/>
      <c r="CWM14" s="267"/>
      <c r="CWN14" s="267"/>
      <c r="CWO14" s="267"/>
      <c r="CWP14" s="267"/>
      <c r="CWQ14" s="267"/>
      <c r="CWR14" s="267"/>
      <c r="CWS14" s="267"/>
      <c r="CWT14" s="267"/>
      <c r="CWU14" s="267"/>
      <c r="CWV14" s="267"/>
      <c r="CWW14" s="267"/>
      <c r="CWX14" s="267"/>
      <c r="CWY14" s="267"/>
      <c r="CWZ14" s="267"/>
      <c r="CXA14" s="267"/>
      <c r="CXB14" s="267"/>
      <c r="CXC14" s="267"/>
      <c r="CXD14" s="267"/>
      <c r="CXE14" s="267"/>
      <c r="CXF14" s="267"/>
      <c r="CXG14" s="267"/>
      <c r="CXH14" s="267"/>
      <c r="CXI14" s="267"/>
      <c r="CXJ14" s="267"/>
      <c r="CXK14" s="267"/>
      <c r="CXL14" s="267"/>
      <c r="CXM14" s="267"/>
      <c r="CXN14" s="267"/>
      <c r="CXO14" s="267"/>
      <c r="CXP14" s="267"/>
      <c r="CXQ14" s="267"/>
      <c r="CXR14" s="267"/>
      <c r="CXS14" s="267"/>
      <c r="CXT14" s="267"/>
      <c r="CXU14" s="267"/>
      <c r="CXV14" s="267"/>
      <c r="CXW14" s="267"/>
      <c r="CXX14" s="267"/>
      <c r="CXY14" s="267"/>
      <c r="CXZ14" s="267"/>
      <c r="CYA14" s="267"/>
      <c r="CYB14" s="267"/>
      <c r="CYC14" s="267"/>
      <c r="CYD14" s="267"/>
      <c r="CYE14" s="267"/>
      <c r="CYF14" s="267"/>
      <c r="CYG14" s="267"/>
      <c r="CYH14" s="267"/>
      <c r="CYI14" s="267"/>
      <c r="CYJ14" s="267"/>
      <c r="CYK14" s="267"/>
      <c r="CYL14" s="267"/>
      <c r="CYM14" s="267"/>
      <c r="CYN14" s="267"/>
      <c r="CYO14" s="267"/>
      <c r="CYP14" s="267"/>
      <c r="CYQ14" s="267"/>
      <c r="CYR14" s="267"/>
      <c r="CYS14" s="267"/>
      <c r="CYT14" s="267"/>
      <c r="CYU14" s="267"/>
      <c r="CYV14" s="267"/>
      <c r="CYW14" s="267"/>
      <c r="CYX14" s="267"/>
      <c r="CYY14" s="267"/>
      <c r="CYZ14" s="267"/>
      <c r="CZA14" s="267"/>
      <c r="CZB14" s="267"/>
      <c r="CZC14" s="267"/>
      <c r="CZD14" s="267"/>
      <c r="CZE14" s="267"/>
      <c r="CZF14" s="267"/>
      <c r="CZG14" s="267"/>
      <c r="CZH14" s="267"/>
      <c r="CZI14" s="267"/>
      <c r="CZJ14" s="267"/>
      <c r="CZK14" s="267"/>
      <c r="CZL14" s="267"/>
      <c r="CZM14" s="267"/>
      <c r="CZN14" s="267"/>
      <c r="CZO14" s="267"/>
      <c r="CZP14" s="267"/>
      <c r="CZQ14" s="267"/>
      <c r="CZR14" s="267"/>
      <c r="CZS14" s="267"/>
      <c r="CZT14" s="267"/>
      <c r="CZU14" s="267"/>
      <c r="CZV14" s="267"/>
      <c r="CZW14" s="267"/>
      <c r="CZX14" s="267"/>
      <c r="CZY14" s="267"/>
      <c r="CZZ14" s="267"/>
      <c r="DAA14" s="267"/>
      <c r="DAB14" s="267"/>
      <c r="DAC14" s="267"/>
      <c r="DAD14" s="267"/>
      <c r="DAE14" s="267"/>
      <c r="DAF14" s="267"/>
      <c r="DAG14" s="267"/>
      <c r="DAH14" s="267"/>
      <c r="DAI14" s="267"/>
      <c r="DAJ14" s="267"/>
      <c r="DAK14" s="267"/>
      <c r="DAL14" s="267"/>
      <c r="DAM14" s="267"/>
      <c r="DAN14" s="267"/>
      <c r="DAO14" s="267"/>
      <c r="DAP14" s="267"/>
      <c r="DAQ14" s="267"/>
      <c r="DAR14" s="267"/>
      <c r="DAS14" s="267"/>
      <c r="DAT14" s="267"/>
      <c r="DAU14" s="267"/>
      <c r="DAV14" s="267"/>
      <c r="DAW14" s="267"/>
      <c r="DAX14" s="267"/>
      <c r="DAY14" s="267"/>
      <c r="DAZ14" s="267"/>
      <c r="DBA14" s="267"/>
      <c r="DBB14" s="267"/>
      <c r="DBC14" s="267"/>
      <c r="DBD14" s="267"/>
      <c r="DBE14" s="267"/>
      <c r="DBF14" s="267"/>
      <c r="DBG14" s="267"/>
      <c r="DBH14" s="267"/>
      <c r="DBI14" s="267"/>
      <c r="DBJ14" s="267"/>
      <c r="DBK14" s="267"/>
      <c r="DBL14" s="267"/>
      <c r="DBM14" s="267"/>
      <c r="DBN14" s="267"/>
      <c r="DBO14" s="267"/>
      <c r="DBP14" s="267"/>
      <c r="DBQ14" s="267"/>
      <c r="DBR14" s="267"/>
      <c r="DBS14" s="267"/>
      <c r="DBT14" s="267"/>
      <c r="DBU14" s="267"/>
      <c r="DBV14" s="267"/>
      <c r="DBW14" s="267"/>
      <c r="DBX14" s="267"/>
      <c r="DBY14" s="267"/>
      <c r="DBZ14" s="267"/>
      <c r="DCA14" s="267"/>
      <c r="DCB14" s="267"/>
      <c r="DCC14" s="267"/>
      <c r="DCD14" s="267"/>
      <c r="DCE14" s="267"/>
      <c r="DCF14" s="267"/>
      <c r="DCG14" s="267"/>
      <c r="DCH14" s="267"/>
      <c r="DCI14" s="267"/>
      <c r="DCJ14" s="267"/>
      <c r="DCK14" s="267"/>
      <c r="DCL14" s="267"/>
      <c r="DCM14" s="267"/>
      <c r="DCN14" s="267"/>
      <c r="DCO14" s="267"/>
      <c r="DCP14" s="267"/>
      <c r="DCQ14" s="267"/>
      <c r="DCR14" s="267"/>
      <c r="DCS14" s="267"/>
      <c r="DCT14" s="267"/>
      <c r="DCU14" s="267"/>
      <c r="DCV14" s="267"/>
      <c r="DCW14" s="267"/>
      <c r="DCX14" s="267"/>
      <c r="DCY14" s="267"/>
      <c r="DCZ14" s="267"/>
      <c r="DDA14" s="267"/>
      <c r="DDB14" s="267"/>
      <c r="DDC14" s="267"/>
      <c r="DDD14" s="267"/>
      <c r="DDE14" s="267"/>
      <c r="DDF14" s="267"/>
      <c r="DDG14" s="267"/>
      <c r="DDH14" s="267"/>
      <c r="DDI14" s="267"/>
      <c r="DDJ14" s="267"/>
      <c r="DDK14" s="267"/>
      <c r="DDL14" s="267"/>
      <c r="DDM14" s="267"/>
      <c r="DDN14" s="267"/>
      <c r="DDO14" s="267"/>
      <c r="DDP14" s="267"/>
      <c r="DDQ14" s="267"/>
      <c r="DDR14" s="267"/>
      <c r="DDS14" s="267"/>
      <c r="DDT14" s="267"/>
      <c r="DDU14" s="267"/>
      <c r="DDV14" s="267"/>
      <c r="DDW14" s="267"/>
      <c r="DDX14" s="267"/>
      <c r="DDY14" s="267"/>
      <c r="DDZ14" s="267"/>
      <c r="DEA14" s="267"/>
      <c r="DEB14" s="267"/>
      <c r="DEC14" s="267"/>
      <c r="DED14" s="267"/>
      <c r="DEE14" s="267"/>
      <c r="DEF14" s="267"/>
      <c r="DEG14" s="267"/>
      <c r="DEH14" s="267"/>
      <c r="DEI14" s="267"/>
      <c r="DEJ14" s="267"/>
      <c r="DEK14" s="267"/>
      <c r="DEL14" s="267"/>
      <c r="DEM14" s="267"/>
      <c r="DEN14" s="267"/>
      <c r="DEO14" s="267"/>
      <c r="DEP14" s="267"/>
      <c r="DEQ14" s="267"/>
      <c r="DER14" s="267"/>
      <c r="DES14" s="267"/>
      <c r="DET14" s="267"/>
      <c r="DEU14" s="267"/>
      <c r="DEV14" s="267"/>
      <c r="DEW14" s="267"/>
      <c r="DEX14" s="267"/>
      <c r="DEY14" s="267"/>
      <c r="DEZ14" s="267"/>
      <c r="DFA14" s="267"/>
      <c r="DFB14" s="267"/>
      <c r="DFC14" s="267"/>
      <c r="DFD14" s="267"/>
      <c r="DFE14" s="267"/>
      <c r="DFF14" s="267"/>
      <c r="DFG14" s="267"/>
      <c r="DFH14" s="267"/>
      <c r="DFI14" s="267"/>
      <c r="DFJ14" s="267"/>
      <c r="DFK14" s="267"/>
      <c r="DFL14" s="267"/>
      <c r="DFM14" s="267"/>
      <c r="DFN14" s="267"/>
      <c r="DFO14" s="267"/>
      <c r="DFP14" s="267"/>
      <c r="DFQ14" s="267"/>
      <c r="DFR14" s="267"/>
      <c r="DFS14" s="267"/>
      <c r="DFT14" s="267"/>
      <c r="DFU14" s="267"/>
      <c r="DFV14" s="267"/>
      <c r="DFW14" s="267"/>
      <c r="DFX14" s="267"/>
      <c r="DFY14" s="267"/>
      <c r="DFZ14" s="267"/>
      <c r="DGA14" s="267"/>
      <c r="DGB14" s="267"/>
      <c r="DGC14" s="267"/>
      <c r="DGD14" s="267"/>
      <c r="DGE14" s="267"/>
      <c r="DGF14" s="267"/>
      <c r="DGG14" s="267"/>
      <c r="DGH14" s="267"/>
      <c r="DGI14" s="267"/>
      <c r="DGJ14" s="267"/>
      <c r="DGK14" s="267"/>
      <c r="DGL14" s="267"/>
      <c r="DGM14" s="267"/>
      <c r="DGN14" s="267"/>
      <c r="DGO14" s="267"/>
      <c r="DGP14" s="267"/>
      <c r="DGQ14" s="267"/>
      <c r="DGR14" s="267"/>
      <c r="DGS14" s="267"/>
      <c r="DGT14" s="267"/>
      <c r="DGU14" s="267"/>
      <c r="DGV14" s="267"/>
      <c r="DGW14" s="267"/>
      <c r="DGX14" s="267"/>
      <c r="DGY14" s="267"/>
      <c r="DGZ14" s="267"/>
      <c r="DHA14" s="267"/>
      <c r="DHB14" s="267"/>
      <c r="DHC14" s="267"/>
      <c r="DHD14" s="267"/>
      <c r="DHE14" s="267"/>
      <c r="DHF14" s="267"/>
      <c r="DHG14" s="267"/>
      <c r="DHH14" s="267"/>
      <c r="DHI14" s="267"/>
      <c r="DHJ14" s="267"/>
      <c r="DHK14" s="267"/>
      <c r="DHL14" s="267"/>
      <c r="DHM14" s="267"/>
      <c r="DHN14" s="267"/>
      <c r="DHO14" s="267"/>
      <c r="DHP14" s="267"/>
      <c r="DHQ14" s="267"/>
      <c r="DHR14" s="267"/>
      <c r="DHS14" s="267"/>
      <c r="DHT14" s="267"/>
      <c r="DHU14" s="267"/>
      <c r="DHV14" s="267"/>
      <c r="DHW14" s="267"/>
      <c r="DHX14" s="267"/>
      <c r="DHY14" s="267"/>
      <c r="DHZ14" s="267"/>
      <c r="DIA14" s="267"/>
      <c r="DIB14" s="267"/>
      <c r="DIC14" s="267"/>
      <c r="DID14" s="267"/>
      <c r="DIE14" s="267"/>
      <c r="DIF14" s="267"/>
      <c r="DIG14" s="267"/>
      <c r="DIH14" s="267"/>
      <c r="DII14" s="267"/>
      <c r="DIJ14" s="267"/>
      <c r="DIK14" s="267"/>
      <c r="DIL14" s="267"/>
      <c r="DIM14" s="267"/>
      <c r="DIN14" s="267"/>
      <c r="DIO14" s="267"/>
      <c r="DIP14" s="267"/>
      <c r="DIQ14" s="267"/>
      <c r="DIR14" s="267"/>
      <c r="DIS14" s="267"/>
      <c r="DIT14" s="267"/>
      <c r="DIU14" s="267"/>
      <c r="DIV14" s="267"/>
      <c r="DIW14" s="267"/>
      <c r="DIX14" s="267"/>
      <c r="DIY14" s="267"/>
      <c r="DIZ14" s="267"/>
      <c r="DJA14" s="267"/>
      <c r="DJB14" s="267"/>
      <c r="DJC14" s="267"/>
      <c r="DJD14" s="267"/>
      <c r="DJE14" s="267"/>
      <c r="DJF14" s="267"/>
      <c r="DJG14" s="267"/>
      <c r="DJH14" s="267"/>
      <c r="DJI14" s="267"/>
      <c r="DJJ14" s="267"/>
      <c r="DJK14" s="267"/>
      <c r="DJL14" s="267"/>
      <c r="DJM14" s="267"/>
      <c r="DJN14" s="267"/>
      <c r="DJO14" s="267"/>
      <c r="DJP14" s="267"/>
      <c r="DJQ14" s="267"/>
      <c r="DJR14" s="267"/>
      <c r="DJS14" s="267"/>
      <c r="DJT14" s="267"/>
      <c r="DJU14" s="267"/>
      <c r="DJV14" s="267"/>
      <c r="DJW14" s="267"/>
      <c r="DJX14" s="267"/>
      <c r="DJY14" s="267"/>
      <c r="DJZ14" s="267"/>
      <c r="DKA14" s="267"/>
      <c r="DKB14" s="267"/>
      <c r="DKC14" s="267"/>
      <c r="DKD14" s="267"/>
      <c r="DKE14" s="267"/>
      <c r="DKF14" s="267"/>
      <c r="DKG14" s="267"/>
      <c r="DKH14" s="267"/>
      <c r="DKI14" s="267"/>
      <c r="DKJ14" s="267"/>
      <c r="DKK14" s="267"/>
      <c r="DKL14" s="267"/>
      <c r="DKM14" s="267"/>
      <c r="DKN14" s="267"/>
      <c r="DKO14" s="267"/>
      <c r="DKP14" s="267"/>
      <c r="DKQ14" s="267"/>
      <c r="DKR14" s="267"/>
      <c r="DKS14" s="267"/>
      <c r="DKT14" s="267"/>
      <c r="DKU14" s="267"/>
      <c r="DKV14" s="267"/>
      <c r="DKW14" s="267"/>
      <c r="DKX14" s="267"/>
      <c r="DKY14" s="267"/>
      <c r="DKZ14" s="267"/>
      <c r="DLA14" s="267"/>
      <c r="DLB14" s="267"/>
      <c r="DLC14" s="267"/>
      <c r="DLD14" s="267"/>
      <c r="DLE14" s="267"/>
      <c r="DLF14" s="267"/>
      <c r="DLG14" s="267"/>
      <c r="DLH14" s="267"/>
      <c r="DLI14" s="267"/>
      <c r="DLJ14" s="267"/>
      <c r="DLK14" s="267"/>
      <c r="DLL14" s="267"/>
      <c r="DLM14" s="267"/>
      <c r="DLN14" s="267"/>
      <c r="DLO14" s="267"/>
      <c r="DLP14" s="267"/>
      <c r="DLQ14" s="267"/>
      <c r="DLR14" s="267"/>
      <c r="DLS14" s="267"/>
      <c r="DLT14" s="267"/>
      <c r="DLU14" s="267"/>
      <c r="DLV14" s="267"/>
      <c r="DLW14" s="267"/>
      <c r="DLX14" s="267"/>
      <c r="DLY14" s="267"/>
      <c r="DLZ14" s="267"/>
      <c r="DMA14" s="267"/>
      <c r="DMB14" s="267"/>
      <c r="DMC14" s="267"/>
      <c r="DMD14" s="267"/>
      <c r="DME14" s="267"/>
      <c r="DMF14" s="267"/>
      <c r="DMG14" s="267"/>
      <c r="DMH14" s="267"/>
      <c r="DMI14" s="267"/>
      <c r="DMJ14" s="267"/>
      <c r="DMK14" s="267"/>
      <c r="DML14" s="267"/>
      <c r="DMM14" s="267"/>
      <c r="DMN14" s="267"/>
      <c r="DMO14" s="267"/>
      <c r="DMP14" s="267"/>
      <c r="DMQ14" s="267"/>
      <c r="DMR14" s="267"/>
      <c r="DMS14" s="267"/>
      <c r="DMT14" s="267"/>
      <c r="DMU14" s="267"/>
      <c r="DMV14" s="267"/>
      <c r="DMW14" s="267"/>
      <c r="DMX14" s="267"/>
      <c r="DMY14" s="267"/>
      <c r="DMZ14" s="267"/>
      <c r="DNA14" s="267"/>
      <c r="DNB14" s="267"/>
      <c r="DNC14" s="267"/>
      <c r="DND14" s="267"/>
      <c r="DNE14" s="267"/>
      <c r="DNF14" s="267"/>
      <c r="DNG14" s="267"/>
      <c r="DNH14" s="267"/>
      <c r="DNI14" s="267"/>
      <c r="DNJ14" s="267"/>
      <c r="DNK14" s="267"/>
      <c r="DNL14" s="267"/>
      <c r="DNM14" s="267"/>
      <c r="DNN14" s="267"/>
      <c r="DNO14" s="267"/>
      <c r="DNP14" s="267"/>
      <c r="DNQ14" s="267"/>
      <c r="DNR14" s="267"/>
      <c r="DNS14" s="267"/>
      <c r="DNT14" s="267"/>
      <c r="DNU14" s="267"/>
      <c r="DNV14" s="267"/>
      <c r="DNW14" s="267"/>
      <c r="DNX14" s="267"/>
      <c r="DNY14" s="267"/>
      <c r="DNZ14" s="267"/>
      <c r="DOA14" s="267"/>
      <c r="DOB14" s="267"/>
      <c r="DOC14" s="267"/>
      <c r="DOD14" s="267"/>
      <c r="DOE14" s="267"/>
      <c r="DOF14" s="267"/>
      <c r="DOG14" s="267"/>
      <c r="DOH14" s="267"/>
      <c r="DOI14" s="267"/>
      <c r="DOJ14" s="267"/>
      <c r="DOK14" s="267"/>
      <c r="DOL14" s="267"/>
      <c r="DOM14" s="267"/>
      <c r="DON14" s="267"/>
      <c r="DOO14" s="267"/>
      <c r="DOP14" s="267"/>
      <c r="DOQ14" s="267"/>
      <c r="DOR14" s="267"/>
      <c r="DOS14" s="267"/>
      <c r="DOT14" s="267"/>
      <c r="DOU14" s="267"/>
      <c r="DOV14" s="267"/>
      <c r="DOW14" s="267"/>
      <c r="DOX14" s="267"/>
      <c r="DOY14" s="267"/>
      <c r="DOZ14" s="267"/>
      <c r="DPA14" s="267"/>
      <c r="DPB14" s="267"/>
      <c r="DPC14" s="267"/>
      <c r="DPD14" s="267"/>
      <c r="DPE14" s="267"/>
      <c r="DPF14" s="267"/>
      <c r="DPG14" s="267"/>
      <c r="DPH14" s="267"/>
      <c r="DPI14" s="267"/>
      <c r="DPJ14" s="267"/>
      <c r="DPK14" s="267"/>
      <c r="DPL14" s="267"/>
      <c r="DPM14" s="267"/>
      <c r="DPN14" s="267"/>
      <c r="DPO14" s="267"/>
      <c r="DPP14" s="267"/>
      <c r="DPQ14" s="267"/>
      <c r="DPR14" s="267"/>
      <c r="DPS14" s="267"/>
      <c r="DPT14" s="267"/>
      <c r="DPU14" s="267"/>
      <c r="DPV14" s="267"/>
      <c r="DPW14" s="267"/>
      <c r="DPX14" s="267"/>
      <c r="DPY14" s="267"/>
      <c r="DPZ14" s="267"/>
      <c r="DQA14" s="267"/>
      <c r="DQB14" s="267"/>
      <c r="DQC14" s="267"/>
      <c r="DQD14" s="267"/>
      <c r="DQE14" s="267"/>
      <c r="DQF14" s="267"/>
      <c r="DQG14" s="267"/>
      <c r="DQH14" s="267"/>
      <c r="DQI14" s="267"/>
      <c r="DQJ14" s="267"/>
      <c r="DQK14" s="267"/>
      <c r="DQL14" s="267"/>
      <c r="DQM14" s="267"/>
      <c r="DQN14" s="267"/>
      <c r="DQO14" s="267"/>
      <c r="DQP14" s="267"/>
      <c r="DQQ14" s="267"/>
      <c r="DQR14" s="267"/>
      <c r="DQS14" s="267"/>
      <c r="DQT14" s="267"/>
      <c r="DQU14" s="267"/>
      <c r="DQV14" s="267"/>
      <c r="DQW14" s="267"/>
      <c r="DQX14" s="267"/>
      <c r="DQY14" s="267"/>
      <c r="DQZ14" s="267"/>
      <c r="DRA14" s="267"/>
      <c r="DRB14" s="267"/>
      <c r="DRC14" s="267"/>
      <c r="DRD14" s="267"/>
      <c r="DRE14" s="267"/>
      <c r="DRF14" s="267"/>
      <c r="DRG14" s="267"/>
      <c r="DRH14" s="267"/>
      <c r="DRI14" s="267"/>
      <c r="DRJ14" s="267"/>
      <c r="DRK14" s="267"/>
      <c r="DRL14" s="267"/>
      <c r="DRM14" s="267"/>
      <c r="DRN14" s="267"/>
      <c r="DRO14" s="267"/>
      <c r="DRP14" s="267"/>
      <c r="DRQ14" s="267"/>
      <c r="DRR14" s="267"/>
      <c r="DRS14" s="267"/>
      <c r="DRT14" s="267"/>
      <c r="DRU14" s="267"/>
      <c r="DRV14" s="267"/>
      <c r="DRW14" s="267"/>
      <c r="DRX14" s="267"/>
      <c r="DRY14" s="267"/>
      <c r="DRZ14" s="267"/>
      <c r="DSA14" s="267"/>
      <c r="DSB14" s="267"/>
      <c r="DSC14" s="267"/>
      <c r="DSD14" s="267"/>
      <c r="DSE14" s="267"/>
      <c r="DSF14" s="267"/>
      <c r="DSG14" s="267"/>
      <c r="DSH14" s="267"/>
      <c r="DSI14" s="267"/>
      <c r="DSJ14" s="267"/>
      <c r="DSK14" s="267"/>
      <c r="DSL14" s="267"/>
      <c r="DSM14" s="267"/>
      <c r="DSN14" s="267"/>
      <c r="DSO14" s="267"/>
      <c r="DSP14" s="267"/>
      <c r="DSQ14" s="267"/>
      <c r="DSR14" s="267"/>
      <c r="DSS14" s="267"/>
      <c r="DST14" s="267"/>
      <c r="DSU14" s="267"/>
      <c r="DSV14" s="267"/>
      <c r="DSW14" s="267"/>
      <c r="DSX14" s="267"/>
      <c r="DSY14" s="267"/>
      <c r="DSZ14" s="267"/>
      <c r="DTA14" s="267"/>
      <c r="DTB14" s="267"/>
      <c r="DTC14" s="267"/>
      <c r="DTD14" s="267"/>
      <c r="DTE14" s="267"/>
      <c r="DTF14" s="267"/>
      <c r="DTG14" s="267"/>
      <c r="DTH14" s="267"/>
      <c r="DTI14" s="267"/>
      <c r="DTJ14" s="267"/>
      <c r="DTK14" s="267"/>
      <c r="DTL14" s="267"/>
      <c r="DTM14" s="267"/>
      <c r="DTN14" s="267"/>
      <c r="DTO14" s="267"/>
      <c r="DTP14" s="267"/>
      <c r="DTQ14" s="267"/>
      <c r="DTR14" s="267"/>
      <c r="DTS14" s="267"/>
      <c r="DTT14" s="267"/>
      <c r="DTU14" s="267"/>
      <c r="DTV14" s="267"/>
      <c r="DTW14" s="267"/>
      <c r="DTX14" s="267"/>
      <c r="DTY14" s="267"/>
      <c r="DTZ14" s="267"/>
      <c r="DUA14" s="267"/>
      <c r="DUB14" s="267"/>
      <c r="DUC14" s="267"/>
      <c r="DUD14" s="267"/>
      <c r="DUE14" s="267"/>
      <c r="DUF14" s="267"/>
      <c r="DUG14" s="267"/>
      <c r="DUH14" s="267"/>
      <c r="DUI14" s="267"/>
      <c r="DUJ14" s="267"/>
      <c r="DUK14" s="267"/>
      <c r="DUL14" s="267"/>
      <c r="DUM14" s="267"/>
      <c r="DUN14" s="267"/>
      <c r="DUO14" s="267"/>
      <c r="DUP14" s="267"/>
      <c r="DUQ14" s="267"/>
      <c r="DUR14" s="267"/>
      <c r="DUS14" s="267"/>
      <c r="DUT14" s="267"/>
      <c r="DUU14" s="267"/>
      <c r="DUV14" s="267"/>
      <c r="DUW14" s="267"/>
      <c r="DUX14" s="267"/>
      <c r="DUY14" s="267"/>
      <c r="DUZ14" s="267"/>
      <c r="DVA14" s="267"/>
      <c r="DVB14" s="267"/>
      <c r="DVC14" s="267"/>
      <c r="DVD14" s="267"/>
      <c r="DVE14" s="267"/>
      <c r="DVF14" s="267"/>
      <c r="DVG14" s="267"/>
      <c r="DVH14" s="267"/>
      <c r="DVI14" s="267"/>
      <c r="DVJ14" s="267"/>
      <c r="DVK14" s="267"/>
      <c r="DVL14" s="267"/>
      <c r="DVM14" s="267"/>
      <c r="DVN14" s="267"/>
      <c r="DVO14" s="267"/>
      <c r="DVP14" s="267"/>
      <c r="DVQ14" s="267"/>
      <c r="DVR14" s="267"/>
      <c r="DVS14" s="267"/>
      <c r="DVT14" s="267"/>
      <c r="DVU14" s="267"/>
      <c r="DVV14" s="267"/>
      <c r="DVW14" s="267"/>
      <c r="DVX14" s="267"/>
      <c r="DVY14" s="267"/>
      <c r="DVZ14" s="267"/>
      <c r="DWA14" s="267"/>
      <c r="DWB14" s="267"/>
      <c r="DWC14" s="267"/>
      <c r="DWD14" s="267"/>
      <c r="DWE14" s="267"/>
      <c r="DWF14" s="267"/>
      <c r="DWG14" s="267"/>
      <c r="DWH14" s="267"/>
      <c r="DWI14" s="267"/>
      <c r="DWJ14" s="267"/>
      <c r="DWK14" s="267"/>
      <c r="DWL14" s="267"/>
      <c r="DWM14" s="267"/>
      <c r="DWN14" s="267"/>
      <c r="DWO14" s="267"/>
      <c r="DWP14" s="267"/>
      <c r="DWQ14" s="267"/>
      <c r="DWR14" s="267"/>
      <c r="DWS14" s="267"/>
      <c r="DWT14" s="267"/>
      <c r="DWU14" s="267"/>
      <c r="DWV14" s="267"/>
      <c r="DWW14" s="267"/>
      <c r="DWX14" s="267"/>
      <c r="DWY14" s="267"/>
      <c r="DWZ14" s="267"/>
      <c r="DXA14" s="267"/>
      <c r="DXB14" s="267"/>
      <c r="DXC14" s="267"/>
      <c r="DXD14" s="267"/>
      <c r="DXE14" s="267"/>
      <c r="DXF14" s="267"/>
      <c r="DXG14" s="267"/>
      <c r="DXH14" s="267"/>
      <c r="DXI14" s="267"/>
      <c r="DXJ14" s="267"/>
      <c r="DXK14" s="267"/>
      <c r="DXL14" s="267"/>
      <c r="DXM14" s="267"/>
      <c r="DXN14" s="267"/>
      <c r="DXO14" s="267"/>
      <c r="DXP14" s="267"/>
      <c r="DXQ14" s="267"/>
      <c r="DXR14" s="267"/>
      <c r="DXS14" s="267"/>
      <c r="DXT14" s="267"/>
      <c r="DXU14" s="267"/>
      <c r="DXV14" s="267"/>
      <c r="DXW14" s="267"/>
      <c r="DXX14" s="267"/>
      <c r="DXY14" s="267"/>
      <c r="DXZ14" s="267"/>
      <c r="DYA14" s="267"/>
      <c r="DYB14" s="267"/>
      <c r="DYC14" s="267"/>
      <c r="DYD14" s="267"/>
      <c r="DYE14" s="267"/>
      <c r="DYF14" s="267"/>
      <c r="DYG14" s="267"/>
      <c r="DYH14" s="267"/>
      <c r="DYI14" s="267"/>
      <c r="DYJ14" s="267"/>
      <c r="DYK14" s="267"/>
      <c r="DYL14" s="267"/>
      <c r="DYM14" s="267"/>
      <c r="DYN14" s="267"/>
      <c r="DYO14" s="267"/>
      <c r="DYP14" s="267"/>
      <c r="DYQ14" s="267"/>
      <c r="DYR14" s="267"/>
      <c r="DYS14" s="267"/>
      <c r="DYT14" s="267"/>
      <c r="DYU14" s="267"/>
      <c r="DYV14" s="267"/>
      <c r="DYW14" s="267"/>
      <c r="DYX14" s="267"/>
      <c r="DYY14" s="267"/>
      <c r="DYZ14" s="267"/>
      <c r="DZA14" s="267"/>
      <c r="DZB14" s="267"/>
      <c r="DZC14" s="267"/>
      <c r="DZD14" s="267"/>
      <c r="DZE14" s="267"/>
      <c r="DZF14" s="267"/>
      <c r="DZG14" s="267"/>
      <c r="DZH14" s="267"/>
      <c r="DZI14" s="267"/>
      <c r="DZJ14" s="267"/>
      <c r="DZK14" s="267"/>
      <c r="DZL14" s="267"/>
      <c r="DZM14" s="267"/>
      <c r="DZN14" s="267"/>
      <c r="DZO14" s="267"/>
      <c r="DZP14" s="267"/>
      <c r="DZQ14" s="267"/>
      <c r="DZR14" s="267"/>
      <c r="DZS14" s="267"/>
      <c r="DZT14" s="267"/>
      <c r="DZU14" s="267"/>
      <c r="DZV14" s="267"/>
      <c r="DZW14" s="267"/>
      <c r="DZX14" s="267"/>
      <c r="DZY14" s="267"/>
      <c r="DZZ14" s="267"/>
      <c r="EAA14" s="267"/>
      <c r="EAB14" s="267"/>
      <c r="EAC14" s="267"/>
      <c r="EAD14" s="267"/>
      <c r="EAE14" s="267"/>
      <c r="EAF14" s="267"/>
      <c r="EAG14" s="267"/>
      <c r="EAH14" s="267"/>
      <c r="EAI14" s="267"/>
      <c r="EAJ14" s="267"/>
      <c r="EAK14" s="267"/>
      <c r="EAL14" s="267"/>
      <c r="EAM14" s="267"/>
      <c r="EAN14" s="267"/>
      <c r="EAO14" s="267"/>
      <c r="EAP14" s="267"/>
      <c r="EAQ14" s="267"/>
      <c r="EAR14" s="267"/>
      <c r="EAS14" s="267"/>
      <c r="EAT14" s="267"/>
      <c r="EAU14" s="267"/>
      <c r="EAV14" s="267"/>
      <c r="EAW14" s="267"/>
      <c r="EAX14" s="267"/>
      <c r="EAY14" s="267"/>
      <c r="EAZ14" s="267"/>
      <c r="EBA14" s="267"/>
      <c r="EBB14" s="267"/>
      <c r="EBC14" s="267"/>
      <c r="EBD14" s="267"/>
      <c r="EBE14" s="267"/>
      <c r="EBF14" s="267"/>
      <c r="EBG14" s="267"/>
      <c r="EBH14" s="267"/>
      <c r="EBI14" s="267"/>
      <c r="EBJ14" s="267"/>
      <c r="EBK14" s="267"/>
      <c r="EBL14" s="267"/>
      <c r="EBM14" s="267"/>
      <c r="EBN14" s="267"/>
      <c r="EBO14" s="267"/>
      <c r="EBP14" s="267"/>
      <c r="EBQ14" s="267"/>
      <c r="EBR14" s="267"/>
      <c r="EBS14" s="267"/>
      <c r="EBT14" s="267"/>
      <c r="EBU14" s="267"/>
      <c r="EBV14" s="267"/>
      <c r="EBW14" s="267"/>
      <c r="EBX14" s="267"/>
      <c r="EBY14" s="267"/>
      <c r="EBZ14" s="267"/>
      <c r="ECA14" s="267"/>
      <c r="ECB14" s="267"/>
      <c r="ECC14" s="267"/>
      <c r="ECD14" s="267"/>
      <c r="ECE14" s="267"/>
      <c r="ECF14" s="267"/>
      <c r="ECG14" s="267"/>
      <c r="ECH14" s="267"/>
      <c r="ECI14" s="267"/>
      <c r="ECJ14" s="267"/>
      <c r="ECK14" s="267"/>
      <c r="ECL14" s="267"/>
      <c r="ECM14" s="267"/>
      <c r="ECN14" s="267"/>
      <c r="ECO14" s="267"/>
      <c r="ECP14" s="267"/>
      <c r="ECQ14" s="267"/>
      <c r="ECR14" s="267"/>
      <c r="ECS14" s="267"/>
      <c r="ECT14" s="267"/>
      <c r="ECU14" s="267"/>
      <c r="ECV14" s="267"/>
      <c r="ECW14" s="267"/>
      <c r="ECX14" s="267"/>
      <c r="ECY14" s="267"/>
      <c r="ECZ14" s="267"/>
      <c r="EDA14" s="267"/>
      <c r="EDB14" s="267"/>
      <c r="EDC14" s="267"/>
      <c r="EDD14" s="267"/>
      <c r="EDE14" s="267"/>
      <c r="EDF14" s="267"/>
      <c r="EDG14" s="267"/>
      <c r="EDH14" s="267"/>
      <c r="EDI14" s="267"/>
      <c r="EDJ14" s="267"/>
      <c r="EDK14" s="267"/>
      <c r="EDL14" s="267"/>
      <c r="EDM14" s="267"/>
      <c r="EDN14" s="267"/>
      <c r="EDO14" s="267"/>
      <c r="EDP14" s="267"/>
      <c r="EDQ14" s="267"/>
      <c r="EDR14" s="267"/>
      <c r="EDS14" s="267"/>
      <c r="EDT14" s="267"/>
      <c r="EDU14" s="267"/>
      <c r="EDV14" s="267"/>
      <c r="EDW14" s="267"/>
      <c r="EDX14" s="267"/>
      <c r="EDY14" s="267"/>
      <c r="EDZ14" s="267"/>
      <c r="EEA14" s="267"/>
      <c r="EEB14" s="267"/>
      <c r="EEC14" s="267"/>
      <c r="EED14" s="267"/>
      <c r="EEE14" s="267"/>
      <c r="EEF14" s="267"/>
      <c r="EEG14" s="267"/>
      <c r="EEH14" s="267"/>
      <c r="EEI14" s="267"/>
      <c r="EEJ14" s="267"/>
      <c r="EEK14" s="267"/>
      <c r="EEL14" s="267"/>
      <c r="EEM14" s="267"/>
      <c r="EEN14" s="267"/>
      <c r="EEO14" s="267"/>
      <c r="EEP14" s="267"/>
      <c r="EEQ14" s="267"/>
      <c r="EER14" s="267"/>
      <c r="EES14" s="267"/>
      <c r="EET14" s="267"/>
      <c r="EEU14" s="267"/>
      <c r="EEV14" s="267"/>
      <c r="EEW14" s="267"/>
      <c r="EEX14" s="267"/>
      <c r="EEY14" s="267"/>
      <c r="EEZ14" s="267"/>
      <c r="EFA14" s="267"/>
      <c r="EFB14" s="267"/>
      <c r="EFC14" s="267"/>
      <c r="EFD14" s="267"/>
      <c r="EFE14" s="267"/>
      <c r="EFF14" s="267"/>
      <c r="EFG14" s="267"/>
      <c r="EFH14" s="267"/>
      <c r="EFI14" s="267"/>
      <c r="EFJ14" s="267"/>
      <c r="EFK14" s="267"/>
      <c r="EFL14" s="267"/>
      <c r="EFM14" s="267"/>
      <c r="EFN14" s="267"/>
      <c r="EFO14" s="267"/>
      <c r="EFP14" s="267"/>
      <c r="EFQ14" s="267"/>
      <c r="EFR14" s="267"/>
      <c r="EFS14" s="267"/>
      <c r="EFT14" s="267"/>
      <c r="EFU14" s="267"/>
      <c r="EFV14" s="267"/>
      <c r="EFW14" s="267"/>
      <c r="EFX14" s="267"/>
      <c r="EFY14" s="267"/>
      <c r="EFZ14" s="267"/>
      <c r="EGA14" s="267"/>
      <c r="EGB14" s="267"/>
      <c r="EGC14" s="267"/>
      <c r="EGD14" s="267"/>
      <c r="EGE14" s="267"/>
      <c r="EGF14" s="267"/>
      <c r="EGG14" s="267"/>
      <c r="EGH14" s="267"/>
      <c r="EGI14" s="267"/>
      <c r="EGJ14" s="267"/>
      <c r="EGK14" s="267"/>
      <c r="EGL14" s="267"/>
      <c r="EGM14" s="267"/>
      <c r="EGN14" s="267"/>
      <c r="EGO14" s="267"/>
      <c r="EGP14" s="267"/>
      <c r="EGQ14" s="267"/>
      <c r="EGR14" s="267"/>
      <c r="EGS14" s="267"/>
      <c r="EGT14" s="267"/>
      <c r="EGU14" s="267"/>
      <c r="EGV14" s="267"/>
      <c r="EGW14" s="267"/>
      <c r="EGX14" s="267"/>
      <c r="EGY14" s="267"/>
      <c r="EGZ14" s="267"/>
      <c r="EHA14" s="267"/>
      <c r="EHB14" s="267"/>
      <c r="EHC14" s="267"/>
      <c r="EHD14" s="267"/>
      <c r="EHE14" s="267"/>
      <c r="EHF14" s="267"/>
      <c r="EHG14" s="267"/>
      <c r="EHH14" s="267"/>
      <c r="EHI14" s="267"/>
      <c r="EHJ14" s="267"/>
      <c r="EHK14" s="267"/>
      <c r="EHL14" s="267"/>
      <c r="EHM14" s="267"/>
      <c r="EHN14" s="267"/>
      <c r="EHO14" s="267"/>
      <c r="EHP14" s="267"/>
      <c r="EHQ14" s="267"/>
      <c r="EHR14" s="267"/>
      <c r="EHS14" s="267"/>
      <c r="EHT14" s="267"/>
      <c r="EHU14" s="267"/>
      <c r="EHV14" s="267"/>
      <c r="EHW14" s="267"/>
      <c r="EHX14" s="267"/>
      <c r="EHY14" s="267"/>
      <c r="EHZ14" s="267"/>
      <c r="EIA14" s="267"/>
      <c r="EIB14" s="267"/>
      <c r="EIC14" s="267"/>
      <c r="EID14" s="267"/>
      <c r="EIE14" s="267"/>
      <c r="EIF14" s="267"/>
      <c r="EIG14" s="267"/>
      <c r="EIH14" s="267"/>
      <c r="EII14" s="267"/>
      <c r="EIJ14" s="267"/>
      <c r="EIK14" s="267"/>
      <c r="EIL14" s="267"/>
      <c r="EIM14" s="267"/>
      <c r="EIN14" s="267"/>
      <c r="EIO14" s="267"/>
      <c r="EIP14" s="267"/>
      <c r="EIQ14" s="267"/>
      <c r="EIR14" s="267"/>
      <c r="EIS14" s="267"/>
      <c r="EIT14" s="267"/>
      <c r="EIU14" s="267"/>
      <c r="EIV14" s="267"/>
      <c r="EIW14" s="267"/>
      <c r="EIX14" s="267"/>
      <c r="EIY14" s="267"/>
      <c r="EIZ14" s="267"/>
      <c r="EJA14" s="267"/>
      <c r="EJB14" s="267"/>
      <c r="EJC14" s="267"/>
      <c r="EJD14" s="267"/>
      <c r="EJE14" s="267"/>
      <c r="EJF14" s="267"/>
      <c r="EJG14" s="267"/>
      <c r="EJH14" s="267"/>
      <c r="EJI14" s="267"/>
      <c r="EJJ14" s="267"/>
      <c r="EJK14" s="267"/>
      <c r="EJL14" s="267"/>
      <c r="EJM14" s="267"/>
      <c r="EJN14" s="267"/>
      <c r="EJO14" s="267"/>
      <c r="EJP14" s="267"/>
      <c r="EJQ14" s="267"/>
      <c r="EJR14" s="267"/>
      <c r="EJS14" s="267"/>
      <c r="EJT14" s="267"/>
      <c r="EJU14" s="267"/>
      <c r="EJV14" s="267"/>
      <c r="EJW14" s="267"/>
      <c r="EJX14" s="267"/>
      <c r="EJY14" s="267"/>
      <c r="EJZ14" s="267"/>
      <c r="EKA14" s="267"/>
      <c r="EKB14" s="267"/>
      <c r="EKC14" s="267"/>
      <c r="EKD14" s="267"/>
      <c r="EKE14" s="267"/>
      <c r="EKF14" s="267"/>
      <c r="EKG14" s="267"/>
      <c r="EKH14" s="267"/>
      <c r="EKI14" s="267"/>
      <c r="EKJ14" s="267"/>
      <c r="EKK14" s="267"/>
      <c r="EKL14" s="267"/>
      <c r="EKM14" s="267"/>
      <c r="EKN14" s="267"/>
      <c r="EKO14" s="267"/>
      <c r="EKP14" s="267"/>
      <c r="EKQ14" s="267"/>
      <c r="EKR14" s="267"/>
      <c r="EKS14" s="267"/>
      <c r="EKT14" s="267"/>
      <c r="EKU14" s="267"/>
      <c r="EKV14" s="267"/>
      <c r="EKW14" s="267"/>
      <c r="EKX14" s="267"/>
      <c r="EKY14" s="267"/>
      <c r="EKZ14" s="267"/>
      <c r="ELA14" s="267"/>
      <c r="ELB14" s="267"/>
      <c r="ELC14" s="267"/>
      <c r="ELD14" s="267"/>
      <c r="ELE14" s="267"/>
      <c r="ELF14" s="267"/>
      <c r="ELG14" s="267"/>
      <c r="ELH14" s="267"/>
      <c r="ELI14" s="267"/>
      <c r="ELJ14" s="267"/>
      <c r="ELK14" s="267"/>
      <c r="ELL14" s="267"/>
      <c r="ELM14" s="267"/>
      <c r="ELN14" s="267"/>
      <c r="ELO14" s="267"/>
      <c r="ELP14" s="267"/>
      <c r="ELQ14" s="267"/>
      <c r="ELR14" s="267"/>
      <c r="ELS14" s="267"/>
      <c r="ELT14" s="267"/>
      <c r="ELU14" s="267"/>
      <c r="ELV14" s="267"/>
      <c r="ELW14" s="267"/>
      <c r="ELX14" s="267"/>
      <c r="ELY14" s="267"/>
      <c r="ELZ14" s="267"/>
      <c r="EMA14" s="267"/>
      <c r="EMB14" s="267"/>
      <c r="EMC14" s="267"/>
      <c r="EMD14" s="267"/>
      <c r="EME14" s="267"/>
      <c r="EMF14" s="267"/>
      <c r="EMG14" s="267"/>
      <c r="EMH14" s="267"/>
      <c r="EMI14" s="267"/>
      <c r="EMJ14" s="267"/>
      <c r="EMK14" s="267"/>
      <c r="EML14" s="267"/>
      <c r="EMM14" s="267"/>
      <c r="EMN14" s="267"/>
      <c r="EMO14" s="267"/>
      <c r="EMP14" s="267"/>
      <c r="EMQ14" s="267"/>
      <c r="EMR14" s="267"/>
      <c r="EMS14" s="267"/>
      <c r="EMT14" s="267"/>
      <c r="EMU14" s="267"/>
      <c r="EMV14" s="267"/>
      <c r="EMW14" s="267"/>
      <c r="EMX14" s="267"/>
      <c r="EMY14" s="267"/>
      <c r="EMZ14" s="267"/>
      <c r="ENA14" s="267"/>
      <c r="ENB14" s="267"/>
      <c r="ENC14" s="267"/>
      <c r="END14" s="267"/>
      <c r="ENE14" s="267"/>
      <c r="ENF14" s="267"/>
      <c r="ENG14" s="267"/>
      <c r="ENH14" s="267"/>
      <c r="ENI14" s="267"/>
      <c r="ENJ14" s="267"/>
      <c r="ENK14" s="267"/>
      <c r="ENL14" s="267"/>
      <c r="ENM14" s="267"/>
      <c r="ENN14" s="267"/>
      <c r="ENO14" s="267"/>
      <c r="ENP14" s="267"/>
      <c r="ENQ14" s="267"/>
      <c r="ENR14" s="267"/>
      <c r="ENS14" s="267"/>
      <c r="ENT14" s="267"/>
      <c r="ENU14" s="267"/>
      <c r="ENV14" s="267"/>
      <c r="ENW14" s="267"/>
      <c r="ENX14" s="267"/>
      <c r="ENY14" s="267"/>
      <c r="ENZ14" s="267"/>
      <c r="EOA14" s="267"/>
      <c r="EOB14" s="267"/>
      <c r="EOC14" s="267"/>
      <c r="EOD14" s="267"/>
      <c r="EOE14" s="267"/>
      <c r="EOF14" s="267"/>
      <c r="EOG14" s="267"/>
      <c r="EOH14" s="267"/>
      <c r="EOI14" s="267"/>
      <c r="EOJ14" s="267"/>
      <c r="EOK14" s="267"/>
      <c r="EOL14" s="267"/>
      <c r="EOM14" s="267"/>
      <c r="EON14" s="267"/>
      <c r="EOO14" s="267"/>
      <c r="EOP14" s="267"/>
      <c r="EOQ14" s="267"/>
      <c r="EOR14" s="267"/>
      <c r="EOS14" s="267"/>
      <c r="EOT14" s="267"/>
      <c r="EOU14" s="267"/>
      <c r="EOV14" s="267"/>
      <c r="EOW14" s="267"/>
      <c r="EOX14" s="267"/>
      <c r="EOY14" s="267"/>
      <c r="EOZ14" s="267"/>
      <c r="EPA14" s="267"/>
      <c r="EPB14" s="267"/>
      <c r="EPC14" s="267"/>
      <c r="EPD14" s="267"/>
      <c r="EPE14" s="267"/>
      <c r="EPF14" s="267"/>
      <c r="EPG14" s="267"/>
      <c r="EPH14" s="267"/>
      <c r="EPI14" s="267"/>
      <c r="EPJ14" s="267"/>
      <c r="EPK14" s="267"/>
      <c r="EPL14" s="267"/>
      <c r="EPM14" s="267"/>
      <c r="EPN14" s="267"/>
      <c r="EPO14" s="267"/>
      <c r="EPP14" s="267"/>
      <c r="EPQ14" s="267"/>
      <c r="EPR14" s="267"/>
      <c r="EPS14" s="267"/>
      <c r="EPT14" s="267"/>
      <c r="EPU14" s="267"/>
      <c r="EPV14" s="267"/>
      <c r="EPW14" s="267"/>
      <c r="EPX14" s="267"/>
      <c r="EPY14" s="267"/>
      <c r="EPZ14" s="267"/>
      <c r="EQA14" s="267"/>
      <c r="EQB14" s="267"/>
      <c r="EQC14" s="267"/>
      <c r="EQD14" s="267"/>
      <c r="EQE14" s="267"/>
      <c r="EQF14" s="267"/>
      <c r="EQG14" s="267"/>
      <c r="EQH14" s="267"/>
      <c r="EQI14" s="267"/>
      <c r="EQJ14" s="267"/>
      <c r="EQK14" s="267"/>
      <c r="EQL14" s="267"/>
      <c r="EQM14" s="267"/>
      <c r="EQN14" s="267"/>
      <c r="EQO14" s="267"/>
      <c r="EQP14" s="267"/>
      <c r="EQQ14" s="267"/>
      <c r="EQR14" s="267"/>
      <c r="EQS14" s="267"/>
      <c r="EQT14" s="267"/>
      <c r="EQU14" s="267"/>
      <c r="EQV14" s="267"/>
      <c r="EQW14" s="267"/>
      <c r="EQX14" s="267"/>
      <c r="EQY14" s="267"/>
      <c r="EQZ14" s="267"/>
      <c r="ERA14" s="267"/>
      <c r="ERB14" s="267"/>
      <c r="ERC14" s="267"/>
      <c r="ERD14" s="267"/>
      <c r="ERE14" s="267"/>
      <c r="ERF14" s="267"/>
      <c r="ERG14" s="267"/>
      <c r="ERH14" s="267"/>
      <c r="ERI14" s="267"/>
      <c r="ERJ14" s="267"/>
      <c r="ERK14" s="267"/>
      <c r="ERL14" s="267"/>
      <c r="ERM14" s="267"/>
      <c r="ERN14" s="267"/>
      <c r="ERO14" s="267"/>
      <c r="ERP14" s="267"/>
      <c r="ERQ14" s="267"/>
      <c r="ERR14" s="267"/>
      <c r="ERS14" s="267"/>
      <c r="ERT14" s="267"/>
      <c r="ERU14" s="267"/>
      <c r="ERV14" s="267"/>
      <c r="ERW14" s="267"/>
      <c r="ERX14" s="267"/>
      <c r="ERY14" s="267"/>
      <c r="ERZ14" s="267"/>
      <c r="ESA14" s="267"/>
      <c r="ESB14" s="267"/>
      <c r="ESC14" s="267"/>
      <c r="ESD14" s="267"/>
      <c r="ESE14" s="267"/>
      <c r="ESF14" s="267"/>
      <c r="ESG14" s="267"/>
      <c r="ESH14" s="267"/>
      <c r="ESI14" s="267"/>
      <c r="ESJ14" s="267"/>
      <c r="ESK14" s="267"/>
      <c r="ESL14" s="267"/>
      <c r="ESM14" s="267"/>
      <c r="ESN14" s="267"/>
      <c r="ESO14" s="267"/>
      <c r="ESP14" s="267"/>
      <c r="ESQ14" s="267"/>
      <c r="ESR14" s="267"/>
      <c r="ESS14" s="267"/>
      <c r="EST14" s="267"/>
      <c r="ESU14" s="267"/>
      <c r="ESV14" s="267"/>
      <c r="ESW14" s="267"/>
      <c r="ESX14" s="267"/>
      <c r="ESY14" s="267"/>
      <c r="ESZ14" s="267"/>
      <c r="ETA14" s="267"/>
      <c r="ETB14" s="267"/>
      <c r="ETC14" s="267"/>
      <c r="ETD14" s="267"/>
      <c r="ETE14" s="267"/>
      <c r="ETF14" s="267"/>
      <c r="ETG14" s="267"/>
      <c r="ETH14" s="267"/>
      <c r="ETI14" s="267"/>
      <c r="ETJ14" s="267"/>
      <c r="ETK14" s="267"/>
      <c r="ETL14" s="267"/>
      <c r="ETM14" s="267"/>
      <c r="ETN14" s="267"/>
      <c r="ETO14" s="267"/>
      <c r="ETP14" s="267"/>
      <c r="ETQ14" s="267"/>
      <c r="ETR14" s="267"/>
      <c r="ETS14" s="267"/>
      <c r="ETT14" s="267"/>
      <c r="ETU14" s="267"/>
      <c r="ETV14" s="267"/>
      <c r="ETW14" s="267"/>
      <c r="ETX14" s="267"/>
      <c r="ETY14" s="267"/>
      <c r="ETZ14" s="267"/>
      <c r="EUA14" s="267"/>
      <c r="EUB14" s="267"/>
      <c r="EUC14" s="267"/>
      <c r="EUD14" s="267"/>
      <c r="EUE14" s="267"/>
      <c r="EUF14" s="267"/>
      <c r="EUG14" s="267"/>
      <c r="EUH14" s="267"/>
      <c r="EUI14" s="267"/>
      <c r="EUJ14" s="267"/>
      <c r="EUK14" s="267"/>
      <c r="EUL14" s="267"/>
      <c r="EUM14" s="267"/>
      <c r="EUN14" s="267"/>
      <c r="EUO14" s="267"/>
      <c r="EUP14" s="267"/>
      <c r="EUQ14" s="267"/>
      <c r="EUR14" s="267"/>
      <c r="EUS14" s="267"/>
      <c r="EUT14" s="267"/>
      <c r="EUU14" s="267"/>
      <c r="EUV14" s="267"/>
      <c r="EUW14" s="267"/>
      <c r="EUX14" s="267"/>
      <c r="EUY14" s="267"/>
      <c r="EUZ14" s="267"/>
      <c r="EVA14" s="267"/>
      <c r="EVB14" s="267"/>
      <c r="EVC14" s="267"/>
      <c r="EVD14" s="267"/>
      <c r="EVE14" s="267"/>
      <c r="EVF14" s="267"/>
      <c r="EVG14" s="267"/>
      <c r="EVH14" s="267"/>
      <c r="EVI14" s="267"/>
      <c r="EVJ14" s="267"/>
      <c r="EVK14" s="267"/>
      <c r="EVL14" s="267"/>
      <c r="EVM14" s="267"/>
      <c r="EVN14" s="267"/>
      <c r="EVO14" s="267"/>
      <c r="EVP14" s="267"/>
      <c r="EVQ14" s="267"/>
      <c r="EVR14" s="267"/>
      <c r="EVS14" s="267"/>
      <c r="EVT14" s="267"/>
      <c r="EVU14" s="267"/>
      <c r="EVV14" s="267"/>
      <c r="EVW14" s="267"/>
      <c r="EVX14" s="267"/>
      <c r="EVY14" s="267"/>
      <c r="EVZ14" s="267"/>
      <c r="EWA14" s="267"/>
      <c r="EWB14" s="267"/>
      <c r="EWC14" s="267"/>
      <c r="EWD14" s="267"/>
      <c r="EWE14" s="267"/>
      <c r="EWF14" s="267"/>
      <c r="EWG14" s="267"/>
      <c r="EWH14" s="267"/>
      <c r="EWI14" s="267"/>
      <c r="EWJ14" s="267"/>
      <c r="EWK14" s="267"/>
      <c r="EWL14" s="267"/>
      <c r="EWM14" s="267"/>
      <c r="EWN14" s="267"/>
      <c r="EWO14" s="267"/>
      <c r="EWP14" s="267"/>
      <c r="EWQ14" s="267"/>
      <c r="EWR14" s="267"/>
      <c r="EWS14" s="267"/>
      <c r="EWT14" s="267"/>
      <c r="EWU14" s="267"/>
      <c r="EWV14" s="267"/>
      <c r="EWW14" s="267"/>
      <c r="EWX14" s="267"/>
      <c r="EWY14" s="267"/>
      <c r="EWZ14" s="267"/>
      <c r="EXA14" s="267"/>
      <c r="EXB14" s="267"/>
      <c r="EXC14" s="267"/>
      <c r="EXD14" s="267"/>
      <c r="EXE14" s="267"/>
      <c r="EXF14" s="267"/>
      <c r="EXG14" s="267"/>
      <c r="EXH14" s="267"/>
      <c r="EXI14" s="267"/>
      <c r="EXJ14" s="267"/>
      <c r="EXK14" s="267"/>
      <c r="EXL14" s="267"/>
      <c r="EXM14" s="267"/>
      <c r="EXN14" s="267"/>
      <c r="EXO14" s="267"/>
      <c r="EXP14" s="267"/>
      <c r="EXQ14" s="267"/>
      <c r="EXR14" s="267"/>
      <c r="EXS14" s="267"/>
      <c r="EXT14" s="267"/>
      <c r="EXU14" s="267"/>
      <c r="EXV14" s="267"/>
      <c r="EXW14" s="267"/>
      <c r="EXX14" s="267"/>
      <c r="EXY14" s="267"/>
      <c r="EXZ14" s="267"/>
      <c r="EYA14" s="267"/>
      <c r="EYB14" s="267"/>
      <c r="EYC14" s="267"/>
      <c r="EYD14" s="267"/>
      <c r="EYE14" s="267"/>
      <c r="EYF14" s="267"/>
      <c r="EYG14" s="267"/>
      <c r="EYH14" s="267"/>
      <c r="EYI14" s="267"/>
      <c r="EYJ14" s="267"/>
      <c r="EYK14" s="267"/>
      <c r="EYL14" s="267"/>
      <c r="EYM14" s="267"/>
      <c r="EYN14" s="267"/>
      <c r="EYO14" s="267"/>
      <c r="EYP14" s="267"/>
      <c r="EYQ14" s="267"/>
      <c r="EYR14" s="267"/>
      <c r="EYS14" s="267"/>
      <c r="EYT14" s="267"/>
      <c r="EYU14" s="267"/>
      <c r="EYV14" s="267"/>
      <c r="EYW14" s="267"/>
      <c r="EYX14" s="267"/>
      <c r="EYY14" s="267"/>
      <c r="EYZ14" s="267"/>
      <c r="EZA14" s="267"/>
      <c r="EZB14" s="267"/>
      <c r="EZC14" s="267"/>
      <c r="EZD14" s="267"/>
      <c r="EZE14" s="267"/>
      <c r="EZF14" s="267"/>
      <c r="EZG14" s="267"/>
      <c r="EZH14" s="267"/>
      <c r="EZI14" s="267"/>
      <c r="EZJ14" s="267"/>
      <c r="EZK14" s="267"/>
      <c r="EZL14" s="267"/>
      <c r="EZM14" s="267"/>
      <c r="EZN14" s="267"/>
      <c r="EZO14" s="267"/>
      <c r="EZP14" s="267"/>
      <c r="EZQ14" s="267"/>
      <c r="EZR14" s="267"/>
      <c r="EZS14" s="267"/>
      <c r="EZT14" s="267"/>
      <c r="EZU14" s="267"/>
      <c r="EZV14" s="267"/>
      <c r="EZW14" s="267"/>
      <c r="EZX14" s="267"/>
      <c r="EZY14" s="267"/>
      <c r="EZZ14" s="267"/>
      <c r="FAA14" s="267"/>
      <c r="FAB14" s="267"/>
      <c r="FAC14" s="267"/>
      <c r="FAD14" s="267"/>
      <c r="FAE14" s="267"/>
      <c r="FAF14" s="267"/>
      <c r="FAG14" s="267"/>
      <c r="FAH14" s="267"/>
      <c r="FAI14" s="267"/>
      <c r="FAJ14" s="267"/>
      <c r="FAK14" s="267"/>
      <c r="FAL14" s="267"/>
      <c r="FAM14" s="267"/>
      <c r="FAN14" s="267"/>
      <c r="FAO14" s="267"/>
      <c r="FAP14" s="267"/>
      <c r="FAQ14" s="267"/>
      <c r="FAR14" s="267"/>
      <c r="FAS14" s="267"/>
      <c r="FAT14" s="267"/>
      <c r="FAU14" s="267"/>
      <c r="FAV14" s="267"/>
      <c r="FAW14" s="267"/>
      <c r="FAX14" s="267"/>
      <c r="FAY14" s="267"/>
      <c r="FAZ14" s="267"/>
      <c r="FBA14" s="267"/>
      <c r="FBB14" s="267"/>
      <c r="FBC14" s="267"/>
      <c r="FBD14" s="267"/>
      <c r="FBE14" s="267"/>
      <c r="FBF14" s="267"/>
      <c r="FBG14" s="267"/>
      <c r="FBH14" s="267"/>
      <c r="FBI14" s="267"/>
      <c r="FBJ14" s="267"/>
      <c r="FBK14" s="267"/>
      <c r="FBL14" s="267"/>
      <c r="FBM14" s="267"/>
      <c r="FBN14" s="267"/>
      <c r="FBO14" s="267"/>
      <c r="FBP14" s="267"/>
      <c r="FBQ14" s="267"/>
      <c r="FBR14" s="267"/>
      <c r="FBS14" s="267"/>
      <c r="FBT14" s="267"/>
      <c r="FBU14" s="267"/>
      <c r="FBV14" s="267"/>
      <c r="FBW14" s="267"/>
      <c r="FBX14" s="267"/>
      <c r="FBY14" s="267"/>
      <c r="FBZ14" s="267"/>
      <c r="FCA14" s="267"/>
      <c r="FCB14" s="267"/>
      <c r="FCC14" s="267"/>
      <c r="FCD14" s="267"/>
      <c r="FCE14" s="267"/>
      <c r="FCF14" s="267"/>
      <c r="FCG14" s="267"/>
      <c r="FCH14" s="267"/>
      <c r="FCI14" s="267"/>
      <c r="FCJ14" s="267"/>
      <c r="FCK14" s="267"/>
      <c r="FCL14" s="267"/>
      <c r="FCM14" s="267"/>
      <c r="FCN14" s="267"/>
      <c r="FCO14" s="267"/>
      <c r="FCP14" s="267"/>
      <c r="FCQ14" s="267"/>
      <c r="FCR14" s="267"/>
      <c r="FCS14" s="267"/>
      <c r="FCT14" s="267"/>
      <c r="FCU14" s="267"/>
      <c r="FCV14" s="267"/>
      <c r="FCW14" s="267"/>
      <c r="FCX14" s="267"/>
      <c r="FCY14" s="267"/>
      <c r="FCZ14" s="267"/>
      <c r="FDA14" s="267"/>
      <c r="FDB14" s="267"/>
      <c r="FDC14" s="267"/>
      <c r="FDD14" s="267"/>
      <c r="FDE14" s="267"/>
      <c r="FDF14" s="267"/>
      <c r="FDG14" s="267"/>
      <c r="FDH14" s="267"/>
      <c r="FDI14" s="267"/>
      <c r="FDJ14" s="267"/>
      <c r="FDK14" s="267"/>
      <c r="FDL14" s="267"/>
      <c r="FDM14" s="267"/>
      <c r="FDN14" s="267"/>
      <c r="FDO14" s="267"/>
      <c r="FDP14" s="267"/>
      <c r="FDQ14" s="267"/>
      <c r="FDR14" s="267"/>
      <c r="FDS14" s="267"/>
      <c r="FDT14" s="267"/>
      <c r="FDU14" s="267"/>
      <c r="FDV14" s="267"/>
      <c r="FDW14" s="267"/>
      <c r="FDX14" s="267"/>
      <c r="FDY14" s="267"/>
      <c r="FDZ14" s="267"/>
      <c r="FEA14" s="267"/>
      <c r="FEB14" s="267"/>
      <c r="FEC14" s="267"/>
      <c r="FED14" s="267"/>
      <c r="FEE14" s="267"/>
      <c r="FEF14" s="267"/>
      <c r="FEG14" s="267"/>
      <c r="FEH14" s="267"/>
      <c r="FEI14" s="267"/>
      <c r="FEJ14" s="267"/>
      <c r="FEK14" s="267"/>
      <c r="FEL14" s="267"/>
      <c r="FEM14" s="267"/>
      <c r="FEN14" s="267"/>
      <c r="FEO14" s="267"/>
      <c r="FEP14" s="267"/>
      <c r="FEQ14" s="267"/>
      <c r="FER14" s="267"/>
      <c r="FES14" s="267"/>
      <c r="FET14" s="267"/>
      <c r="FEU14" s="267"/>
      <c r="FEV14" s="267"/>
      <c r="FEW14" s="267"/>
      <c r="FEX14" s="267"/>
      <c r="FEY14" s="267"/>
      <c r="FEZ14" s="267"/>
      <c r="FFA14" s="267"/>
      <c r="FFB14" s="267"/>
      <c r="FFC14" s="267"/>
      <c r="FFD14" s="267"/>
      <c r="FFE14" s="267"/>
      <c r="FFF14" s="267"/>
      <c r="FFG14" s="267"/>
      <c r="FFH14" s="267"/>
      <c r="FFI14" s="267"/>
      <c r="FFJ14" s="267"/>
      <c r="FFK14" s="267"/>
      <c r="FFL14" s="267"/>
      <c r="FFM14" s="267"/>
      <c r="FFN14" s="267"/>
      <c r="FFO14" s="267"/>
      <c r="FFP14" s="267"/>
      <c r="FFQ14" s="267"/>
      <c r="FFR14" s="267"/>
      <c r="FFS14" s="267"/>
      <c r="FFT14" s="267"/>
      <c r="FFU14" s="267"/>
      <c r="FFV14" s="267"/>
      <c r="FFW14" s="267"/>
      <c r="FFX14" s="267"/>
      <c r="FFY14" s="267"/>
      <c r="FFZ14" s="267"/>
      <c r="FGA14" s="267"/>
      <c r="FGB14" s="267"/>
      <c r="FGC14" s="267"/>
      <c r="FGD14" s="267"/>
      <c r="FGE14" s="267"/>
      <c r="FGF14" s="267"/>
      <c r="FGG14" s="267"/>
      <c r="FGH14" s="267"/>
      <c r="FGI14" s="267"/>
      <c r="FGJ14" s="267"/>
      <c r="FGK14" s="267"/>
      <c r="FGL14" s="267"/>
      <c r="FGM14" s="267"/>
      <c r="FGN14" s="267"/>
      <c r="FGO14" s="267"/>
      <c r="FGP14" s="267"/>
      <c r="FGQ14" s="267"/>
      <c r="FGR14" s="267"/>
      <c r="FGS14" s="267"/>
      <c r="FGT14" s="267"/>
      <c r="FGU14" s="267"/>
      <c r="FGV14" s="267"/>
      <c r="FGW14" s="267"/>
      <c r="FGX14" s="267"/>
      <c r="FGY14" s="267"/>
      <c r="FGZ14" s="267"/>
      <c r="FHA14" s="267"/>
      <c r="FHB14" s="267"/>
      <c r="FHC14" s="267"/>
      <c r="FHD14" s="267"/>
      <c r="FHE14" s="267"/>
      <c r="FHF14" s="267"/>
      <c r="FHG14" s="267"/>
      <c r="FHH14" s="267"/>
      <c r="FHI14" s="267"/>
      <c r="FHJ14" s="267"/>
      <c r="FHK14" s="267"/>
      <c r="FHL14" s="267"/>
      <c r="FHM14" s="267"/>
      <c r="FHN14" s="267"/>
      <c r="FHO14" s="267"/>
      <c r="FHP14" s="267"/>
      <c r="FHQ14" s="267"/>
      <c r="FHR14" s="267"/>
      <c r="FHS14" s="267"/>
      <c r="FHT14" s="267"/>
      <c r="FHU14" s="267"/>
      <c r="FHV14" s="267"/>
      <c r="FHW14" s="267"/>
      <c r="FHX14" s="267"/>
      <c r="FHY14" s="267"/>
      <c r="FHZ14" s="267"/>
      <c r="FIA14" s="267"/>
      <c r="FIB14" s="267"/>
      <c r="FIC14" s="267"/>
      <c r="FID14" s="267"/>
      <c r="FIE14" s="267"/>
      <c r="FIF14" s="267"/>
      <c r="FIG14" s="267"/>
      <c r="FIH14" s="267"/>
      <c r="FII14" s="267"/>
      <c r="FIJ14" s="267"/>
      <c r="FIK14" s="267"/>
      <c r="FIL14" s="267"/>
      <c r="FIM14" s="267"/>
      <c r="FIN14" s="267"/>
      <c r="FIO14" s="267"/>
      <c r="FIP14" s="267"/>
      <c r="FIQ14" s="267"/>
      <c r="FIR14" s="267"/>
      <c r="FIS14" s="267"/>
      <c r="FIT14" s="267"/>
      <c r="FIU14" s="267"/>
      <c r="FIV14" s="267"/>
      <c r="FIW14" s="267"/>
      <c r="FIX14" s="267"/>
      <c r="FIY14" s="267"/>
      <c r="FIZ14" s="267"/>
      <c r="FJA14" s="267"/>
      <c r="FJB14" s="267"/>
      <c r="FJC14" s="267"/>
      <c r="FJD14" s="267"/>
      <c r="FJE14" s="267"/>
      <c r="FJF14" s="267"/>
      <c r="FJG14" s="267"/>
      <c r="FJH14" s="267"/>
      <c r="FJI14" s="267"/>
      <c r="FJJ14" s="267"/>
      <c r="FJK14" s="267"/>
      <c r="FJL14" s="267"/>
      <c r="FJM14" s="267"/>
      <c r="FJN14" s="267"/>
      <c r="FJO14" s="267"/>
      <c r="FJP14" s="267"/>
      <c r="FJQ14" s="267"/>
      <c r="FJR14" s="267"/>
      <c r="FJS14" s="267"/>
      <c r="FJT14" s="267"/>
      <c r="FJU14" s="267"/>
      <c r="FJV14" s="267"/>
      <c r="FJW14" s="267"/>
      <c r="FJX14" s="267"/>
      <c r="FJY14" s="267"/>
      <c r="FJZ14" s="267"/>
      <c r="FKA14" s="267"/>
      <c r="FKB14" s="267"/>
      <c r="FKC14" s="267"/>
      <c r="FKD14" s="267"/>
      <c r="FKE14" s="267"/>
      <c r="FKF14" s="267"/>
      <c r="FKG14" s="267"/>
      <c r="FKH14" s="267"/>
      <c r="FKI14" s="267"/>
      <c r="FKJ14" s="267"/>
      <c r="FKK14" s="267"/>
      <c r="FKL14" s="267"/>
      <c r="FKM14" s="267"/>
      <c r="FKN14" s="267"/>
      <c r="FKO14" s="267"/>
      <c r="FKP14" s="267"/>
      <c r="FKQ14" s="267"/>
      <c r="FKR14" s="267"/>
      <c r="FKS14" s="267"/>
      <c r="FKT14" s="267"/>
      <c r="FKU14" s="267"/>
      <c r="FKV14" s="267"/>
      <c r="FKW14" s="267"/>
      <c r="FKX14" s="267"/>
      <c r="FKY14" s="267"/>
      <c r="FKZ14" s="267"/>
      <c r="FLA14" s="267"/>
      <c r="FLB14" s="267"/>
      <c r="FLC14" s="267"/>
      <c r="FLD14" s="267"/>
      <c r="FLE14" s="267"/>
      <c r="FLF14" s="267"/>
      <c r="FLG14" s="267"/>
      <c r="FLH14" s="267"/>
      <c r="FLI14" s="267"/>
      <c r="FLJ14" s="267"/>
      <c r="FLK14" s="267"/>
      <c r="FLL14" s="267"/>
      <c r="FLM14" s="267"/>
      <c r="FLN14" s="267"/>
      <c r="FLO14" s="267"/>
      <c r="FLP14" s="267"/>
      <c r="FLQ14" s="267"/>
      <c r="FLR14" s="267"/>
      <c r="FLS14" s="267"/>
      <c r="FLT14" s="267"/>
      <c r="FLU14" s="267"/>
      <c r="FLV14" s="267"/>
      <c r="FLW14" s="267"/>
      <c r="FLX14" s="267"/>
      <c r="FLY14" s="267"/>
      <c r="FLZ14" s="267"/>
      <c r="FMA14" s="267"/>
      <c r="FMB14" s="267"/>
      <c r="FMC14" s="267"/>
      <c r="FMD14" s="267"/>
      <c r="FME14" s="267"/>
      <c r="FMF14" s="267"/>
      <c r="FMG14" s="267"/>
      <c r="FMH14" s="267"/>
      <c r="FMI14" s="267"/>
      <c r="FMJ14" s="267"/>
      <c r="FMK14" s="267"/>
      <c r="FML14" s="267"/>
      <c r="FMM14" s="267"/>
      <c r="FMN14" s="267"/>
      <c r="FMO14" s="267"/>
      <c r="FMP14" s="267"/>
      <c r="FMQ14" s="267"/>
      <c r="FMR14" s="267"/>
      <c r="FMS14" s="267"/>
      <c r="FMT14" s="267"/>
      <c r="FMU14" s="267"/>
      <c r="FMV14" s="267"/>
      <c r="FMW14" s="267"/>
      <c r="FMX14" s="267"/>
      <c r="FMY14" s="267"/>
      <c r="FMZ14" s="267"/>
      <c r="FNA14" s="267"/>
      <c r="FNB14" s="267"/>
      <c r="FNC14" s="267"/>
      <c r="FND14" s="267"/>
      <c r="FNE14" s="267"/>
      <c r="FNF14" s="267"/>
      <c r="FNG14" s="267"/>
      <c r="FNH14" s="267"/>
      <c r="FNI14" s="267"/>
      <c r="FNJ14" s="267"/>
      <c r="FNK14" s="267"/>
      <c r="FNL14" s="267"/>
      <c r="FNM14" s="267"/>
      <c r="FNN14" s="267"/>
      <c r="FNO14" s="267"/>
      <c r="FNP14" s="267"/>
      <c r="FNQ14" s="267"/>
      <c r="FNR14" s="267"/>
      <c r="FNS14" s="267"/>
      <c r="FNT14" s="267"/>
      <c r="FNU14" s="267"/>
      <c r="FNV14" s="267"/>
      <c r="FNW14" s="267"/>
      <c r="FNX14" s="267"/>
      <c r="FNY14" s="267"/>
      <c r="FNZ14" s="267"/>
      <c r="FOA14" s="267"/>
      <c r="FOB14" s="267"/>
      <c r="FOC14" s="267"/>
      <c r="FOD14" s="267"/>
      <c r="FOE14" s="267"/>
      <c r="FOF14" s="267"/>
      <c r="FOG14" s="267"/>
      <c r="FOH14" s="267"/>
      <c r="FOI14" s="267"/>
      <c r="FOJ14" s="267"/>
      <c r="FOK14" s="267"/>
      <c r="FOL14" s="267"/>
      <c r="FOM14" s="267"/>
      <c r="FON14" s="267"/>
      <c r="FOO14" s="267"/>
      <c r="FOP14" s="267"/>
      <c r="FOQ14" s="267"/>
      <c r="FOR14" s="267"/>
      <c r="FOS14" s="267"/>
      <c r="FOT14" s="267"/>
      <c r="FOU14" s="267"/>
      <c r="FOV14" s="267"/>
      <c r="FOW14" s="267"/>
      <c r="FOX14" s="267"/>
      <c r="FOY14" s="267"/>
      <c r="FOZ14" s="267"/>
      <c r="FPA14" s="267"/>
      <c r="FPB14" s="267"/>
      <c r="FPC14" s="267"/>
      <c r="FPD14" s="267"/>
      <c r="FPE14" s="267"/>
      <c r="FPF14" s="267"/>
      <c r="FPG14" s="267"/>
      <c r="FPH14" s="267"/>
      <c r="FPI14" s="267"/>
      <c r="FPJ14" s="267"/>
      <c r="FPK14" s="267"/>
      <c r="FPL14" s="267"/>
      <c r="FPM14" s="267"/>
      <c r="FPN14" s="267"/>
      <c r="FPO14" s="267"/>
      <c r="FPP14" s="267"/>
      <c r="FPQ14" s="267"/>
      <c r="FPR14" s="267"/>
      <c r="FPS14" s="267"/>
      <c r="FPT14" s="267"/>
      <c r="FPU14" s="267"/>
      <c r="FPV14" s="267"/>
      <c r="FPW14" s="267"/>
      <c r="FPX14" s="267"/>
      <c r="FPY14" s="267"/>
      <c r="FPZ14" s="267"/>
      <c r="FQA14" s="267"/>
      <c r="FQB14" s="267"/>
      <c r="FQC14" s="267"/>
      <c r="FQD14" s="267"/>
      <c r="FQE14" s="267"/>
      <c r="FQF14" s="267"/>
      <c r="FQG14" s="267"/>
      <c r="FQH14" s="267"/>
      <c r="FQI14" s="267"/>
      <c r="FQJ14" s="267"/>
      <c r="FQK14" s="267"/>
      <c r="FQL14" s="267"/>
      <c r="FQM14" s="267"/>
      <c r="FQN14" s="267"/>
      <c r="FQO14" s="267"/>
      <c r="FQP14" s="267"/>
      <c r="FQQ14" s="267"/>
      <c r="FQR14" s="267"/>
      <c r="FQS14" s="267"/>
      <c r="FQT14" s="267"/>
      <c r="FQU14" s="267"/>
      <c r="FQV14" s="267"/>
      <c r="FQW14" s="267"/>
      <c r="FQX14" s="267"/>
      <c r="FQY14" s="267"/>
      <c r="FQZ14" s="267"/>
      <c r="FRA14" s="267"/>
      <c r="FRB14" s="267"/>
      <c r="FRC14" s="267"/>
      <c r="FRD14" s="267"/>
      <c r="FRE14" s="267"/>
      <c r="FRF14" s="267"/>
      <c r="FRG14" s="267"/>
      <c r="FRH14" s="267"/>
      <c r="FRI14" s="267"/>
      <c r="FRJ14" s="267"/>
      <c r="FRK14" s="267"/>
      <c r="FRL14" s="267"/>
      <c r="FRM14" s="267"/>
      <c r="FRN14" s="267"/>
      <c r="FRO14" s="267"/>
      <c r="FRP14" s="267"/>
      <c r="FRQ14" s="267"/>
      <c r="FRR14" s="267"/>
      <c r="FRS14" s="267"/>
      <c r="FRT14" s="267"/>
      <c r="FRU14" s="267"/>
      <c r="FRV14" s="267"/>
      <c r="FRW14" s="267"/>
      <c r="FRX14" s="267"/>
      <c r="FRY14" s="267"/>
      <c r="FRZ14" s="267"/>
      <c r="FSA14" s="267"/>
      <c r="FSB14" s="267"/>
      <c r="FSC14" s="267"/>
      <c r="FSD14" s="267"/>
      <c r="FSE14" s="267"/>
      <c r="FSF14" s="267"/>
      <c r="FSG14" s="267"/>
      <c r="FSH14" s="267"/>
      <c r="FSI14" s="267"/>
      <c r="FSJ14" s="267"/>
      <c r="FSK14" s="267"/>
      <c r="FSL14" s="267"/>
      <c r="FSM14" s="267"/>
      <c r="FSN14" s="267"/>
      <c r="FSO14" s="267"/>
      <c r="FSP14" s="267"/>
      <c r="FSQ14" s="267"/>
      <c r="FSR14" s="267"/>
      <c r="FSS14" s="267"/>
      <c r="FST14" s="267"/>
      <c r="FSU14" s="267"/>
      <c r="FSV14" s="267"/>
      <c r="FSW14" s="267"/>
      <c r="FSX14" s="267"/>
      <c r="FSY14" s="267"/>
      <c r="FSZ14" s="267"/>
      <c r="FTA14" s="267"/>
      <c r="FTB14" s="267"/>
      <c r="FTC14" s="267"/>
      <c r="FTD14" s="267"/>
      <c r="FTE14" s="267"/>
      <c r="FTF14" s="267"/>
      <c r="FTG14" s="267"/>
      <c r="FTH14" s="267"/>
      <c r="FTI14" s="267"/>
      <c r="FTJ14" s="267"/>
      <c r="FTK14" s="267"/>
      <c r="FTL14" s="267"/>
      <c r="FTM14" s="267"/>
      <c r="FTN14" s="267"/>
      <c r="FTO14" s="267"/>
      <c r="FTP14" s="267"/>
      <c r="FTQ14" s="267"/>
      <c r="FTR14" s="267"/>
      <c r="FTS14" s="267"/>
      <c r="FTT14" s="267"/>
      <c r="FTU14" s="267"/>
      <c r="FTV14" s="267"/>
      <c r="FTW14" s="267"/>
      <c r="FTX14" s="267"/>
      <c r="FTY14" s="267"/>
      <c r="FTZ14" s="267"/>
      <c r="FUA14" s="267"/>
      <c r="FUB14" s="267"/>
      <c r="FUC14" s="267"/>
      <c r="FUD14" s="267"/>
      <c r="FUE14" s="267"/>
      <c r="FUF14" s="267"/>
      <c r="FUG14" s="267"/>
      <c r="FUH14" s="267"/>
      <c r="FUI14" s="267"/>
      <c r="FUJ14" s="267"/>
      <c r="FUK14" s="267"/>
      <c r="FUL14" s="267"/>
      <c r="FUM14" s="267"/>
      <c r="FUN14" s="267"/>
      <c r="FUO14" s="267"/>
      <c r="FUP14" s="267"/>
      <c r="FUQ14" s="267"/>
      <c r="FUR14" s="267"/>
      <c r="FUS14" s="267"/>
      <c r="FUT14" s="267"/>
      <c r="FUU14" s="267"/>
      <c r="FUV14" s="267"/>
      <c r="FUW14" s="267"/>
      <c r="FUX14" s="267"/>
      <c r="FUY14" s="267"/>
      <c r="FUZ14" s="267"/>
      <c r="FVA14" s="267"/>
      <c r="FVB14" s="267"/>
      <c r="FVC14" s="267"/>
      <c r="FVD14" s="267"/>
      <c r="FVE14" s="267"/>
      <c r="FVF14" s="267"/>
      <c r="FVG14" s="267"/>
      <c r="FVH14" s="267"/>
      <c r="FVI14" s="267"/>
      <c r="FVJ14" s="267"/>
      <c r="FVK14" s="267"/>
      <c r="FVL14" s="267"/>
      <c r="FVM14" s="267"/>
      <c r="FVN14" s="267"/>
      <c r="FVO14" s="267"/>
      <c r="FVP14" s="267"/>
      <c r="FVQ14" s="267"/>
      <c r="FVR14" s="267"/>
      <c r="FVS14" s="267"/>
      <c r="FVT14" s="267"/>
      <c r="FVU14" s="267"/>
      <c r="FVV14" s="267"/>
      <c r="FVW14" s="267"/>
      <c r="FVX14" s="267"/>
      <c r="FVY14" s="267"/>
      <c r="FVZ14" s="267"/>
      <c r="FWA14" s="267"/>
      <c r="FWB14" s="267"/>
      <c r="FWC14" s="267"/>
      <c r="FWD14" s="267"/>
      <c r="FWE14" s="267"/>
      <c r="FWF14" s="267"/>
      <c r="FWG14" s="267"/>
      <c r="FWH14" s="267"/>
      <c r="FWI14" s="267"/>
      <c r="FWJ14" s="267"/>
      <c r="FWK14" s="267"/>
      <c r="FWL14" s="267"/>
      <c r="FWM14" s="267"/>
      <c r="FWN14" s="267"/>
      <c r="FWO14" s="267"/>
      <c r="FWP14" s="267"/>
      <c r="FWQ14" s="267"/>
      <c r="FWR14" s="267"/>
      <c r="FWS14" s="267"/>
      <c r="FWT14" s="267"/>
      <c r="FWU14" s="267"/>
      <c r="FWV14" s="267"/>
      <c r="FWW14" s="267"/>
      <c r="FWX14" s="267"/>
      <c r="FWY14" s="267"/>
      <c r="FWZ14" s="267"/>
      <c r="FXA14" s="267"/>
      <c r="FXB14" s="267"/>
      <c r="FXC14" s="267"/>
      <c r="FXD14" s="267"/>
      <c r="FXE14" s="267"/>
      <c r="FXF14" s="267"/>
      <c r="FXG14" s="267"/>
      <c r="FXH14" s="267"/>
      <c r="FXI14" s="267"/>
      <c r="FXJ14" s="267"/>
      <c r="FXK14" s="267"/>
      <c r="FXL14" s="267"/>
      <c r="FXM14" s="267"/>
      <c r="FXN14" s="267"/>
      <c r="FXO14" s="267"/>
      <c r="FXP14" s="267"/>
      <c r="FXQ14" s="267"/>
      <c r="FXR14" s="267"/>
      <c r="FXS14" s="267"/>
      <c r="FXT14" s="267"/>
      <c r="FXU14" s="267"/>
      <c r="FXV14" s="267"/>
      <c r="FXW14" s="267"/>
      <c r="FXX14" s="267"/>
      <c r="FXY14" s="267"/>
      <c r="FXZ14" s="267"/>
      <c r="FYA14" s="267"/>
      <c r="FYB14" s="267"/>
      <c r="FYC14" s="267"/>
      <c r="FYD14" s="267"/>
      <c r="FYE14" s="267"/>
      <c r="FYF14" s="267"/>
      <c r="FYG14" s="267"/>
      <c r="FYH14" s="267"/>
      <c r="FYI14" s="267"/>
      <c r="FYJ14" s="267"/>
      <c r="FYK14" s="267"/>
      <c r="FYL14" s="267"/>
      <c r="FYM14" s="267"/>
      <c r="FYN14" s="267"/>
      <c r="FYO14" s="267"/>
      <c r="FYP14" s="267"/>
      <c r="FYQ14" s="267"/>
      <c r="FYR14" s="267"/>
      <c r="FYS14" s="267"/>
      <c r="FYT14" s="267"/>
      <c r="FYU14" s="267"/>
      <c r="FYV14" s="267"/>
      <c r="FYW14" s="267"/>
      <c r="FYX14" s="267"/>
      <c r="FYY14" s="267"/>
      <c r="FYZ14" s="267"/>
      <c r="FZA14" s="267"/>
      <c r="FZB14" s="267"/>
      <c r="FZC14" s="267"/>
      <c r="FZD14" s="267"/>
      <c r="FZE14" s="267"/>
      <c r="FZF14" s="267"/>
      <c r="FZG14" s="267"/>
      <c r="FZH14" s="267"/>
      <c r="FZI14" s="267"/>
      <c r="FZJ14" s="267"/>
      <c r="FZK14" s="267"/>
      <c r="FZL14" s="267"/>
      <c r="FZM14" s="267"/>
      <c r="FZN14" s="267"/>
      <c r="FZO14" s="267"/>
      <c r="FZP14" s="267"/>
      <c r="FZQ14" s="267"/>
      <c r="FZR14" s="267"/>
      <c r="FZS14" s="267"/>
      <c r="FZT14" s="267"/>
      <c r="FZU14" s="267"/>
      <c r="FZV14" s="267"/>
      <c r="FZW14" s="267"/>
      <c r="FZX14" s="267"/>
      <c r="FZY14" s="267"/>
      <c r="FZZ14" s="267"/>
      <c r="GAA14" s="267"/>
      <c r="GAB14" s="267"/>
      <c r="GAC14" s="267"/>
      <c r="GAD14" s="267"/>
      <c r="GAE14" s="267"/>
      <c r="GAF14" s="267"/>
      <c r="GAG14" s="267"/>
      <c r="GAH14" s="267"/>
      <c r="GAI14" s="267"/>
      <c r="GAJ14" s="267"/>
      <c r="GAK14" s="267"/>
      <c r="GAL14" s="267"/>
      <c r="GAM14" s="267"/>
      <c r="GAN14" s="267"/>
      <c r="GAO14" s="267"/>
      <c r="GAP14" s="267"/>
      <c r="GAQ14" s="267"/>
      <c r="GAR14" s="267"/>
      <c r="GAS14" s="267"/>
      <c r="GAT14" s="267"/>
      <c r="GAU14" s="267"/>
      <c r="GAV14" s="267"/>
      <c r="GAW14" s="267"/>
      <c r="GAX14" s="267"/>
      <c r="GAY14" s="267"/>
      <c r="GAZ14" s="267"/>
      <c r="GBA14" s="267"/>
      <c r="GBB14" s="267"/>
      <c r="GBC14" s="267"/>
      <c r="GBD14" s="267"/>
      <c r="GBE14" s="267"/>
      <c r="GBF14" s="267"/>
      <c r="GBG14" s="267"/>
      <c r="GBH14" s="267"/>
      <c r="GBI14" s="267"/>
      <c r="GBJ14" s="267"/>
      <c r="GBK14" s="267"/>
      <c r="GBL14" s="267"/>
      <c r="GBM14" s="267"/>
      <c r="GBN14" s="267"/>
      <c r="GBO14" s="267"/>
      <c r="GBP14" s="267"/>
      <c r="GBQ14" s="267"/>
      <c r="GBR14" s="267"/>
      <c r="GBS14" s="267"/>
      <c r="GBT14" s="267"/>
      <c r="GBU14" s="267"/>
      <c r="GBV14" s="267"/>
      <c r="GBW14" s="267"/>
      <c r="GBX14" s="267"/>
      <c r="GBY14" s="267"/>
      <c r="GBZ14" s="267"/>
      <c r="GCA14" s="267"/>
      <c r="GCB14" s="267"/>
      <c r="GCC14" s="267"/>
      <c r="GCD14" s="267"/>
      <c r="GCE14" s="267"/>
      <c r="GCF14" s="267"/>
      <c r="GCG14" s="267"/>
      <c r="GCH14" s="267"/>
      <c r="GCI14" s="267"/>
      <c r="GCJ14" s="267"/>
      <c r="GCK14" s="267"/>
      <c r="GCL14" s="267"/>
      <c r="GCM14" s="267"/>
      <c r="GCN14" s="267"/>
      <c r="GCO14" s="267"/>
      <c r="GCP14" s="267"/>
      <c r="GCQ14" s="267"/>
      <c r="GCR14" s="267"/>
      <c r="GCS14" s="267"/>
      <c r="GCT14" s="267"/>
      <c r="GCU14" s="267"/>
      <c r="GCV14" s="267"/>
      <c r="GCW14" s="267"/>
      <c r="GCX14" s="267"/>
      <c r="GCY14" s="267"/>
      <c r="GCZ14" s="267"/>
      <c r="GDA14" s="267"/>
      <c r="GDB14" s="267"/>
      <c r="GDC14" s="267"/>
      <c r="GDD14" s="267"/>
      <c r="GDE14" s="267"/>
      <c r="GDF14" s="267"/>
      <c r="GDG14" s="267"/>
      <c r="GDH14" s="267"/>
      <c r="GDI14" s="267"/>
      <c r="GDJ14" s="267"/>
      <c r="GDK14" s="267"/>
      <c r="GDL14" s="267"/>
      <c r="GDM14" s="267"/>
      <c r="GDN14" s="267"/>
      <c r="GDO14" s="267"/>
      <c r="GDP14" s="267"/>
      <c r="GDQ14" s="267"/>
      <c r="GDR14" s="267"/>
      <c r="GDS14" s="267"/>
      <c r="GDT14" s="267"/>
      <c r="GDU14" s="267"/>
      <c r="GDV14" s="267"/>
      <c r="GDW14" s="267"/>
      <c r="GDX14" s="267"/>
      <c r="GDY14" s="267"/>
      <c r="GDZ14" s="267"/>
      <c r="GEA14" s="267"/>
      <c r="GEB14" s="267"/>
      <c r="GEC14" s="267"/>
      <c r="GED14" s="267"/>
      <c r="GEE14" s="267"/>
      <c r="GEF14" s="267"/>
      <c r="GEG14" s="267"/>
      <c r="GEH14" s="267"/>
      <c r="GEI14" s="267"/>
      <c r="GEJ14" s="267"/>
      <c r="GEK14" s="267"/>
      <c r="GEL14" s="267"/>
      <c r="GEM14" s="267"/>
      <c r="GEN14" s="267"/>
      <c r="GEO14" s="267"/>
      <c r="GEP14" s="267"/>
      <c r="GEQ14" s="267"/>
      <c r="GER14" s="267"/>
      <c r="GES14" s="267"/>
      <c r="GET14" s="267"/>
      <c r="GEU14" s="267"/>
      <c r="GEV14" s="267"/>
      <c r="GEW14" s="267"/>
      <c r="GEX14" s="267"/>
      <c r="GEY14" s="267"/>
      <c r="GEZ14" s="267"/>
      <c r="GFA14" s="267"/>
      <c r="GFB14" s="267"/>
      <c r="GFC14" s="267"/>
      <c r="GFD14" s="267"/>
      <c r="GFE14" s="267"/>
      <c r="GFF14" s="267"/>
      <c r="GFG14" s="267"/>
      <c r="GFH14" s="267"/>
      <c r="GFI14" s="267"/>
      <c r="GFJ14" s="267"/>
      <c r="GFK14" s="267"/>
      <c r="GFL14" s="267"/>
      <c r="GFM14" s="267"/>
      <c r="GFN14" s="267"/>
      <c r="GFO14" s="267"/>
      <c r="GFP14" s="267"/>
      <c r="GFQ14" s="267"/>
      <c r="GFR14" s="267"/>
      <c r="GFS14" s="267"/>
      <c r="GFT14" s="267"/>
      <c r="GFU14" s="267"/>
      <c r="GFV14" s="267"/>
      <c r="GFW14" s="267"/>
      <c r="GFX14" s="267"/>
      <c r="GFY14" s="267"/>
      <c r="GFZ14" s="267"/>
      <c r="GGA14" s="267"/>
      <c r="GGB14" s="267"/>
      <c r="GGC14" s="267"/>
      <c r="GGD14" s="267"/>
      <c r="GGE14" s="267"/>
      <c r="GGF14" s="267"/>
      <c r="GGG14" s="267"/>
      <c r="GGH14" s="267"/>
      <c r="GGI14" s="267"/>
      <c r="GGJ14" s="267"/>
      <c r="GGK14" s="267"/>
      <c r="GGL14" s="267"/>
      <c r="GGM14" s="267"/>
      <c r="GGN14" s="267"/>
      <c r="GGO14" s="267"/>
      <c r="GGP14" s="267"/>
      <c r="GGQ14" s="267"/>
      <c r="GGR14" s="267"/>
      <c r="GGS14" s="267"/>
      <c r="GGT14" s="267"/>
      <c r="GGU14" s="267"/>
      <c r="GGV14" s="267"/>
      <c r="GGW14" s="267"/>
      <c r="GGX14" s="267"/>
      <c r="GGY14" s="267"/>
      <c r="GGZ14" s="267"/>
      <c r="GHA14" s="267"/>
      <c r="GHB14" s="267"/>
      <c r="GHC14" s="267"/>
      <c r="GHD14" s="267"/>
      <c r="GHE14" s="267"/>
      <c r="GHF14" s="267"/>
      <c r="GHG14" s="267"/>
      <c r="GHH14" s="267"/>
      <c r="GHI14" s="267"/>
      <c r="GHJ14" s="267"/>
      <c r="GHK14" s="267"/>
      <c r="GHL14" s="267"/>
      <c r="GHM14" s="267"/>
      <c r="GHN14" s="267"/>
      <c r="GHO14" s="267"/>
      <c r="GHP14" s="267"/>
      <c r="GHQ14" s="267"/>
      <c r="GHR14" s="267"/>
      <c r="GHS14" s="267"/>
      <c r="GHT14" s="267"/>
      <c r="GHU14" s="267"/>
      <c r="GHV14" s="267"/>
      <c r="GHW14" s="267"/>
      <c r="GHX14" s="267"/>
      <c r="GHY14" s="267"/>
      <c r="GHZ14" s="267"/>
      <c r="GIA14" s="267"/>
      <c r="GIB14" s="267"/>
      <c r="GIC14" s="267"/>
      <c r="GID14" s="267"/>
      <c r="GIE14" s="267"/>
      <c r="GIF14" s="267"/>
      <c r="GIG14" s="267"/>
      <c r="GIH14" s="267"/>
      <c r="GII14" s="267"/>
      <c r="GIJ14" s="267"/>
      <c r="GIK14" s="267"/>
      <c r="GIL14" s="267"/>
      <c r="GIM14" s="267"/>
      <c r="GIN14" s="267"/>
      <c r="GIO14" s="267"/>
      <c r="GIP14" s="267"/>
      <c r="GIQ14" s="267"/>
      <c r="GIR14" s="267"/>
      <c r="GIS14" s="267"/>
      <c r="GIT14" s="267"/>
      <c r="GIU14" s="267"/>
      <c r="GIV14" s="267"/>
      <c r="GIW14" s="267"/>
      <c r="GIX14" s="267"/>
      <c r="GIY14" s="267"/>
      <c r="GIZ14" s="267"/>
      <c r="GJA14" s="267"/>
      <c r="GJB14" s="267"/>
      <c r="GJC14" s="267"/>
      <c r="GJD14" s="267"/>
      <c r="GJE14" s="267"/>
      <c r="GJF14" s="267"/>
      <c r="GJG14" s="267"/>
      <c r="GJH14" s="267"/>
      <c r="GJI14" s="267"/>
      <c r="GJJ14" s="267"/>
      <c r="GJK14" s="267"/>
      <c r="GJL14" s="267"/>
      <c r="GJM14" s="267"/>
      <c r="GJN14" s="267"/>
      <c r="GJO14" s="267"/>
      <c r="GJP14" s="267"/>
      <c r="GJQ14" s="267"/>
      <c r="GJR14" s="267"/>
      <c r="GJS14" s="267"/>
      <c r="GJT14" s="267"/>
      <c r="GJU14" s="267"/>
      <c r="GJV14" s="267"/>
      <c r="GJW14" s="267"/>
      <c r="GJX14" s="267"/>
      <c r="GJY14" s="267"/>
      <c r="GJZ14" s="267"/>
      <c r="GKA14" s="267"/>
      <c r="GKB14" s="267"/>
      <c r="GKC14" s="267"/>
      <c r="GKD14" s="267"/>
      <c r="GKE14" s="267"/>
      <c r="GKF14" s="267"/>
      <c r="GKG14" s="267"/>
      <c r="GKH14" s="267"/>
      <c r="GKI14" s="267"/>
      <c r="GKJ14" s="267"/>
      <c r="GKK14" s="267"/>
      <c r="GKL14" s="267"/>
      <c r="GKM14" s="267"/>
      <c r="GKN14" s="267"/>
      <c r="GKO14" s="267"/>
      <c r="GKP14" s="267"/>
      <c r="GKQ14" s="267"/>
      <c r="GKR14" s="267"/>
      <c r="GKS14" s="267"/>
      <c r="GKT14" s="267"/>
      <c r="GKU14" s="267"/>
      <c r="GKV14" s="267"/>
      <c r="GKW14" s="267"/>
      <c r="GKX14" s="267"/>
      <c r="GKY14" s="267"/>
      <c r="GKZ14" s="267"/>
      <c r="GLA14" s="267"/>
      <c r="GLB14" s="267"/>
      <c r="GLC14" s="267"/>
      <c r="GLD14" s="267"/>
      <c r="GLE14" s="267"/>
      <c r="GLF14" s="267"/>
      <c r="GLG14" s="267"/>
      <c r="GLH14" s="267"/>
      <c r="GLI14" s="267"/>
      <c r="GLJ14" s="267"/>
      <c r="GLK14" s="267"/>
      <c r="GLL14" s="267"/>
      <c r="GLM14" s="267"/>
      <c r="GLN14" s="267"/>
      <c r="GLO14" s="267"/>
      <c r="GLP14" s="267"/>
      <c r="GLQ14" s="267"/>
      <c r="GLR14" s="267"/>
      <c r="GLS14" s="267"/>
      <c r="GLT14" s="267"/>
      <c r="GLU14" s="267"/>
      <c r="GLV14" s="267"/>
      <c r="GLW14" s="267"/>
      <c r="GLX14" s="267"/>
      <c r="GLY14" s="267"/>
      <c r="GLZ14" s="267"/>
      <c r="GMA14" s="267"/>
      <c r="GMB14" s="267"/>
      <c r="GMC14" s="267"/>
      <c r="GMD14" s="267"/>
      <c r="GME14" s="267"/>
      <c r="GMF14" s="267"/>
      <c r="GMG14" s="267"/>
      <c r="GMH14" s="267"/>
      <c r="GMI14" s="267"/>
      <c r="GMJ14" s="267"/>
      <c r="GMK14" s="267"/>
      <c r="GML14" s="267"/>
      <c r="GMM14" s="267"/>
      <c r="GMN14" s="267"/>
      <c r="GMO14" s="267"/>
      <c r="GMP14" s="267"/>
      <c r="GMQ14" s="267"/>
      <c r="GMR14" s="267"/>
      <c r="GMS14" s="267"/>
      <c r="GMT14" s="267"/>
      <c r="GMU14" s="267"/>
      <c r="GMV14" s="267"/>
      <c r="GMW14" s="267"/>
      <c r="GMX14" s="267"/>
      <c r="GMY14" s="267"/>
      <c r="GMZ14" s="267"/>
      <c r="GNA14" s="267"/>
      <c r="GNB14" s="267"/>
      <c r="GNC14" s="267"/>
      <c r="GND14" s="267"/>
      <c r="GNE14" s="267"/>
      <c r="GNF14" s="267"/>
      <c r="GNG14" s="267"/>
      <c r="GNH14" s="267"/>
      <c r="GNI14" s="267"/>
      <c r="GNJ14" s="267"/>
      <c r="GNK14" s="267"/>
      <c r="GNL14" s="267"/>
      <c r="GNM14" s="267"/>
      <c r="GNN14" s="267"/>
      <c r="GNO14" s="267"/>
      <c r="GNP14" s="267"/>
      <c r="GNQ14" s="267"/>
      <c r="GNR14" s="267"/>
      <c r="GNS14" s="267"/>
      <c r="GNT14" s="267"/>
      <c r="GNU14" s="267"/>
      <c r="GNV14" s="267"/>
      <c r="GNW14" s="267"/>
      <c r="GNX14" s="267"/>
      <c r="GNY14" s="267"/>
      <c r="GNZ14" s="267"/>
      <c r="GOA14" s="267"/>
      <c r="GOB14" s="267"/>
      <c r="GOC14" s="267"/>
      <c r="GOD14" s="267"/>
      <c r="GOE14" s="267"/>
      <c r="GOF14" s="267"/>
      <c r="GOG14" s="267"/>
      <c r="GOH14" s="267"/>
      <c r="GOI14" s="267"/>
      <c r="GOJ14" s="267"/>
      <c r="GOK14" s="267"/>
      <c r="GOL14" s="267"/>
      <c r="GOM14" s="267"/>
      <c r="GON14" s="267"/>
      <c r="GOO14" s="267"/>
      <c r="GOP14" s="267"/>
      <c r="GOQ14" s="267"/>
      <c r="GOR14" s="267"/>
      <c r="GOS14" s="267"/>
      <c r="GOT14" s="267"/>
      <c r="GOU14" s="267"/>
      <c r="GOV14" s="267"/>
      <c r="GOW14" s="267"/>
      <c r="GOX14" s="267"/>
      <c r="GOY14" s="267"/>
      <c r="GOZ14" s="267"/>
      <c r="GPA14" s="267"/>
      <c r="GPB14" s="267"/>
      <c r="GPC14" s="267"/>
      <c r="GPD14" s="267"/>
      <c r="GPE14" s="267"/>
      <c r="GPF14" s="267"/>
      <c r="GPG14" s="267"/>
      <c r="GPH14" s="267"/>
      <c r="GPI14" s="267"/>
      <c r="GPJ14" s="267"/>
      <c r="GPK14" s="267"/>
      <c r="GPL14" s="267"/>
      <c r="GPM14" s="267"/>
      <c r="GPN14" s="267"/>
      <c r="GPO14" s="267"/>
      <c r="GPP14" s="267"/>
      <c r="GPQ14" s="267"/>
      <c r="GPR14" s="267"/>
      <c r="GPS14" s="267"/>
      <c r="GPT14" s="267"/>
      <c r="GPU14" s="267"/>
      <c r="GPV14" s="267"/>
      <c r="GPW14" s="267"/>
      <c r="GPX14" s="267"/>
      <c r="GPY14" s="267"/>
      <c r="GPZ14" s="267"/>
      <c r="GQA14" s="267"/>
      <c r="GQB14" s="267"/>
      <c r="GQC14" s="267"/>
      <c r="GQD14" s="267"/>
      <c r="GQE14" s="267"/>
      <c r="GQF14" s="267"/>
      <c r="GQG14" s="267"/>
      <c r="GQH14" s="267"/>
      <c r="GQI14" s="267"/>
      <c r="GQJ14" s="267"/>
      <c r="GQK14" s="267"/>
      <c r="GQL14" s="267"/>
      <c r="GQM14" s="267"/>
      <c r="GQN14" s="267"/>
      <c r="GQO14" s="267"/>
      <c r="GQP14" s="267"/>
      <c r="GQQ14" s="267"/>
      <c r="GQR14" s="267"/>
      <c r="GQS14" s="267"/>
      <c r="GQT14" s="267"/>
      <c r="GQU14" s="267"/>
      <c r="GQV14" s="267"/>
      <c r="GQW14" s="267"/>
      <c r="GQX14" s="267"/>
      <c r="GQY14" s="267"/>
      <c r="GQZ14" s="267"/>
      <c r="GRA14" s="267"/>
      <c r="GRB14" s="267"/>
      <c r="GRC14" s="267"/>
      <c r="GRD14" s="267"/>
      <c r="GRE14" s="267"/>
      <c r="GRF14" s="267"/>
      <c r="GRG14" s="267"/>
      <c r="GRH14" s="267"/>
      <c r="GRI14" s="267"/>
      <c r="GRJ14" s="267"/>
      <c r="GRK14" s="267"/>
      <c r="GRL14" s="267"/>
      <c r="GRM14" s="267"/>
      <c r="GRN14" s="267"/>
      <c r="GRO14" s="267"/>
      <c r="GRP14" s="267"/>
      <c r="GRQ14" s="267"/>
      <c r="GRR14" s="267"/>
      <c r="GRS14" s="267"/>
      <c r="GRT14" s="267"/>
      <c r="GRU14" s="267"/>
      <c r="GRV14" s="267"/>
      <c r="GRW14" s="267"/>
      <c r="GRX14" s="267"/>
      <c r="GRY14" s="267"/>
      <c r="GRZ14" s="267"/>
      <c r="GSA14" s="267"/>
      <c r="GSB14" s="267"/>
      <c r="GSC14" s="267"/>
      <c r="GSD14" s="267"/>
      <c r="GSE14" s="267"/>
      <c r="GSF14" s="267"/>
      <c r="GSG14" s="267"/>
      <c r="GSH14" s="267"/>
      <c r="GSI14" s="267"/>
      <c r="GSJ14" s="267"/>
      <c r="GSK14" s="267"/>
      <c r="GSL14" s="267"/>
      <c r="GSM14" s="267"/>
      <c r="GSN14" s="267"/>
      <c r="GSO14" s="267"/>
      <c r="GSP14" s="267"/>
      <c r="GSQ14" s="267"/>
      <c r="GSR14" s="267"/>
      <c r="GSS14" s="267"/>
      <c r="GST14" s="267"/>
      <c r="GSU14" s="267"/>
      <c r="GSV14" s="267"/>
      <c r="GSW14" s="267"/>
      <c r="GSX14" s="267"/>
      <c r="GSY14" s="267"/>
      <c r="GSZ14" s="267"/>
      <c r="GTA14" s="267"/>
      <c r="GTB14" s="267"/>
      <c r="GTC14" s="267"/>
      <c r="GTD14" s="267"/>
      <c r="GTE14" s="267"/>
      <c r="GTF14" s="267"/>
      <c r="GTG14" s="267"/>
      <c r="GTH14" s="267"/>
      <c r="GTI14" s="267"/>
      <c r="GTJ14" s="267"/>
      <c r="GTK14" s="267"/>
      <c r="GTL14" s="267"/>
      <c r="GTM14" s="267"/>
      <c r="GTN14" s="267"/>
      <c r="GTO14" s="267"/>
      <c r="GTP14" s="267"/>
      <c r="GTQ14" s="267"/>
      <c r="GTR14" s="267"/>
      <c r="GTS14" s="267"/>
      <c r="GTT14" s="267"/>
      <c r="GTU14" s="267"/>
      <c r="GTV14" s="267"/>
      <c r="GTW14" s="267"/>
      <c r="GTX14" s="267"/>
      <c r="GTY14" s="267"/>
      <c r="GTZ14" s="267"/>
      <c r="GUA14" s="267"/>
      <c r="GUB14" s="267"/>
      <c r="GUC14" s="267"/>
      <c r="GUD14" s="267"/>
      <c r="GUE14" s="267"/>
      <c r="GUF14" s="267"/>
      <c r="GUG14" s="267"/>
      <c r="GUH14" s="267"/>
      <c r="GUI14" s="267"/>
      <c r="GUJ14" s="267"/>
      <c r="GUK14" s="267"/>
      <c r="GUL14" s="267"/>
      <c r="GUM14" s="267"/>
      <c r="GUN14" s="267"/>
      <c r="GUO14" s="267"/>
      <c r="GUP14" s="267"/>
      <c r="GUQ14" s="267"/>
      <c r="GUR14" s="267"/>
      <c r="GUS14" s="267"/>
      <c r="GUT14" s="267"/>
      <c r="GUU14" s="267"/>
      <c r="GUV14" s="267"/>
      <c r="GUW14" s="267"/>
      <c r="GUX14" s="267"/>
      <c r="GUY14" s="267"/>
      <c r="GUZ14" s="267"/>
      <c r="GVA14" s="267"/>
      <c r="GVB14" s="267"/>
      <c r="GVC14" s="267"/>
      <c r="GVD14" s="267"/>
      <c r="GVE14" s="267"/>
      <c r="GVF14" s="267"/>
      <c r="GVG14" s="267"/>
      <c r="GVH14" s="267"/>
      <c r="GVI14" s="267"/>
      <c r="GVJ14" s="267"/>
      <c r="GVK14" s="267"/>
      <c r="GVL14" s="267"/>
      <c r="GVM14" s="267"/>
      <c r="GVN14" s="267"/>
      <c r="GVO14" s="267"/>
      <c r="GVP14" s="267"/>
      <c r="GVQ14" s="267"/>
      <c r="GVR14" s="267"/>
      <c r="GVS14" s="267"/>
      <c r="GVT14" s="267"/>
      <c r="GVU14" s="267"/>
      <c r="GVV14" s="267"/>
      <c r="GVW14" s="267"/>
      <c r="GVX14" s="267"/>
      <c r="GVY14" s="267"/>
      <c r="GVZ14" s="267"/>
      <c r="GWA14" s="267"/>
      <c r="GWB14" s="267"/>
      <c r="GWC14" s="267"/>
      <c r="GWD14" s="267"/>
      <c r="GWE14" s="267"/>
      <c r="GWF14" s="267"/>
      <c r="GWG14" s="267"/>
      <c r="GWH14" s="267"/>
      <c r="GWI14" s="267"/>
      <c r="GWJ14" s="267"/>
      <c r="GWK14" s="267"/>
      <c r="GWL14" s="267"/>
      <c r="GWM14" s="267"/>
      <c r="GWN14" s="267"/>
      <c r="GWO14" s="267"/>
      <c r="GWP14" s="267"/>
      <c r="GWQ14" s="267"/>
      <c r="GWR14" s="267"/>
      <c r="GWS14" s="267"/>
      <c r="GWT14" s="267"/>
      <c r="GWU14" s="267"/>
      <c r="GWV14" s="267"/>
      <c r="GWW14" s="267"/>
      <c r="GWX14" s="267"/>
      <c r="GWY14" s="267"/>
      <c r="GWZ14" s="267"/>
      <c r="GXA14" s="267"/>
      <c r="GXB14" s="267"/>
      <c r="GXC14" s="267"/>
      <c r="GXD14" s="267"/>
      <c r="GXE14" s="267"/>
      <c r="GXF14" s="267"/>
      <c r="GXG14" s="267"/>
      <c r="GXH14" s="267"/>
      <c r="GXI14" s="267"/>
      <c r="GXJ14" s="267"/>
      <c r="GXK14" s="267"/>
      <c r="GXL14" s="267"/>
      <c r="GXM14" s="267"/>
      <c r="GXN14" s="267"/>
      <c r="GXO14" s="267"/>
      <c r="GXP14" s="267"/>
      <c r="GXQ14" s="267"/>
      <c r="GXR14" s="267"/>
      <c r="GXS14" s="267"/>
      <c r="GXT14" s="267"/>
      <c r="GXU14" s="267"/>
      <c r="GXV14" s="267"/>
      <c r="GXW14" s="267"/>
      <c r="GXX14" s="267"/>
      <c r="GXY14" s="267"/>
      <c r="GXZ14" s="267"/>
      <c r="GYA14" s="267"/>
      <c r="GYB14" s="267"/>
      <c r="GYC14" s="267"/>
      <c r="GYD14" s="267"/>
      <c r="GYE14" s="267"/>
      <c r="GYF14" s="267"/>
      <c r="GYG14" s="267"/>
      <c r="GYH14" s="267"/>
      <c r="GYI14" s="267"/>
      <c r="GYJ14" s="267"/>
      <c r="GYK14" s="267"/>
      <c r="GYL14" s="267"/>
      <c r="GYM14" s="267"/>
      <c r="GYN14" s="267"/>
      <c r="GYO14" s="267"/>
      <c r="GYP14" s="267"/>
      <c r="GYQ14" s="267"/>
      <c r="GYR14" s="267"/>
      <c r="GYS14" s="267"/>
      <c r="GYT14" s="267"/>
      <c r="GYU14" s="267"/>
      <c r="GYV14" s="267"/>
      <c r="GYW14" s="267"/>
      <c r="GYX14" s="267"/>
      <c r="GYY14" s="267"/>
      <c r="GYZ14" s="267"/>
      <c r="GZA14" s="267"/>
      <c r="GZB14" s="267"/>
      <c r="GZC14" s="267"/>
      <c r="GZD14" s="267"/>
      <c r="GZE14" s="267"/>
      <c r="GZF14" s="267"/>
      <c r="GZG14" s="267"/>
      <c r="GZH14" s="267"/>
      <c r="GZI14" s="267"/>
      <c r="GZJ14" s="267"/>
      <c r="GZK14" s="267"/>
      <c r="GZL14" s="267"/>
      <c r="GZM14" s="267"/>
      <c r="GZN14" s="267"/>
      <c r="GZO14" s="267"/>
      <c r="GZP14" s="267"/>
      <c r="GZQ14" s="267"/>
      <c r="GZR14" s="267"/>
      <c r="GZS14" s="267"/>
      <c r="GZT14" s="267"/>
      <c r="GZU14" s="267"/>
      <c r="GZV14" s="267"/>
      <c r="GZW14" s="267"/>
      <c r="GZX14" s="267"/>
      <c r="GZY14" s="267"/>
      <c r="GZZ14" s="267"/>
      <c r="HAA14" s="267"/>
      <c r="HAB14" s="267"/>
      <c r="HAC14" s="267"/>
      <c r="HAD14" s="267"/>
      <c r="HAE14" s="267"/>
      <c r="HAF14" s="267"/>
      <c r="HAG14" s="267"/>
      <c r="HAH14" s="267"/>
      <c r="HAI14" s="267"/>
      <c r="HAJ14" s="267"/>
      <c r="HAK14" s="267"/>
      <c r="HAL14" s="267"/>
      <c r="HAM14" s="267"/>
      <c r="HAN14" s="267"/>
      <c r="HAO14" s="267"/>
      <c r="HAP14" s="267"/>
      <c r="HAQ14" s="267"/>
      <c r="HAR14" s="267"/>
      <c r="HAS14" s="267"/>
      <c r="HAT14" s="267"/>
      <c r="HAU14" s="267"/>
      <c r="HAV14" s="267"/>
      <c r="HAW14" s="267"/>
      <c r="HAX14" s="267"/>
      <c r="HAY14" s="267"/>
      <c r="HAZ14" s="267"/>
      <c r="HBA14" s="267"/>
      <c r="HBB14" s="267"/>
      <c r="HBC14" s="267"/>
      <c r="HBD14" s="267"/>
      <c r="HBE14" s="267"/>
      <c r="HBF14" s="267"/>
      <c r="HBG14" s="267"/>
      <c r="HBH14" s="267"/>
      <c r="HBI14" s="267"/>
      <c r="HBJ14" s="267"/>
      <c r="HBK14" s="267"/>
      <c r="HBL14" s="267"/>
      <c r="HBM14" s="267"/>
      <c r="HBN14" s="267"/>
      <c r="HBO14" s="267"/>
      <c r="HBP14" s="267"/>
      <c r="HBQ14" s="267"/>
      <c r="HBR14" s="267"/>
      <c r="HBS14" s="267"/>
      <c r="HBT14" s="267"/>
      <c r="HBU14" s="267"/>
      <c r="HBV14" s="267"/>
      <c r="HBW14" s="267"/>
      <c r="HBX14" s="267"/>
      <c r="HBY14" s="267"/>
      <c r="HBZ14" s="267"/>
      <c r="HCA14" s="267"/>
      <c r="HCB14" s="267"/>
      <c r="HCC14" s="267"/>
      <c r="HCD14" s="267"/>
      <c r="HCE14" s="267"/>
      <c r="HCF14" s="267"/>
      <c r="HCG14" s="267"/>
      <c r="HCH14" s="267"/>
      <c r="HCI14" s="267"/>
      <c r="HCJ14" s="267"/>
      <c r="HCK14" s="267"/>
      <c r="HCL14" s="267"/>
      <c r="HCM14" s="267"/>
      <c r="HCN14" s="267"/>
      <c r="HCO14" s="267"/>
      <c r="HCP14" s="267"/>
      <c r="HCQ14" s="267"/>
      <c r="HCR14" s="267"/>
      <c r="HCS14" s="267"/>
      <c r="HCT14" s="267"/>
      <c r="HCU14" s="267"/>
      <c r="HCV14" s="267"/>
      <c r="HCW14" s="267"/>
      <c r="HCX14" s="267"/>
      <c r="HCY14" s="267"/>
      <c r="HCZ14" s="267"/>
      <c r="HDA14" s="267"/>
      <c r="HDB14" s="267"/>
      <c r="HDC14" s="267"/>
      <c r="HDD14" s="267"/>
      <c r="HDE14" s="267"/>
      <c r="HDF14" s="267"/>
      <c r="HDG14" s="267"/>
      <c r="HDH14" s="267"/>
      <c r="HDI14" s="267"/>
      <c r="HDJ14" s="267"/>
      <c r="HDK14" s="267"/>
      <c r="HDL14" s="267"/>
      <c r="HDM14" s="267"/>
      <c r="HDN14" s="267"/>
      <c r="HDO14" s="267"/>
      <c r="HDP14" s="267"/>
      <c r="HDQ14" s="267"/>
      <c r="HDR14" s="267"/>
      <c r="HDS14" s="267"/>
      <c r="HDT14" s="267"/>
      <c r="HDU14" s="267"/>
      <c r="HDV14" s="267"/>
      <c r="HDW14" s="267"/>
      <c r="HDX14" s="267"/>
      <c r="HDY14" s="267"/>
      <c r="HDZ14" s="267"/>
      <c r="HEA14" s="267"/>
      <c r="HEB14" s="267"/>
      <c r="HEC14" s="267"/>
      <c r="HED14" s="267"/>
      <c r="HEE14" s="267"/>
      <c r="HEF14" s="267"/>
      <c r="HEG14" s="267"/>
      <c r="HEH14" s="267"/>
      <c r="HEI14" s="267"/>
      <c r="HEJ14" s="267"/>
      <c r="HEK14" s="267"/>
      <c r="HEL14" s="267"/>
      <c r="HEM14" s="267"/>
      <c r="HEN14" s="267"/>
      <c r="HEO14" s="267"/>
      <c r="HEP14" s="267"/>
      <c r="HEQ14" s="267"/>
      <c r="HER14" s="267"/>
      <c r="HES14" s="267"/>
      <c r="HET14" s="267"/>
      <c r="HEU14" s="267"/>
      <c r="HEV14" s="267"/>
      <c r="HEW14" s="267"/>
      <c r="HEX14" s="267"/>
      <c r="HEY14" s="267"/>
      <c r="HEZ14" s="267"/>
      <c r="HFA14" s="267"/>
      <c r="HFB14" s="267"/>
      <c r="HFC14" s="267"/>
      <c r="HFD14" s="267"/>
      <c r="HFE14" s="267"/>
      <c r="HFF14" s="267"/>
      <c r="HFG14" s="267"/>
      <c r="HFH14" s="267"/>
      <c r="HFI14" s="267"/>
      <c r="HFJ14" s="267"/>
      <c r="HFK14" s="267"/>
      <c r="HFL14" s="267"/>
      <c r="HFM14" s="267"/>
      <c r="HFN14" s="267"/>
      <c r="HFO14" s="267"/>
      <c r="HFP14" s="267"/>
      <c r="HFQ14" s="267"/>
      <c r="HFR14" s="267"/>
      <c r="HFS14" s="267"/>
      <c r="HFT14" s="267"/>
      <c r="HFU14" s="267"/>
      <c r="HFV14" s="267"/>
      <c r="HFW14" s="267"/>
      <c r="HFX14" s="267"/>
      <c r="HFY14" s="267"/>
      <c r="HFZ14" s="267"/>
      <c r="HGA14" s="267"/>
      <c r="HGB14" s="267"/>
      <c r="HGC14" s="267"/>
      <c r="HGD14" s="267"/>
      <c r="HGE14" s="267"/>
      <c r="HGF14" s="267"/>
      <c r="HGG14" s="267"/>
      <c r="HGH14" s="267"/>
      <c r="HGI14" s="267"/>
      <c r="HGJ14" s="267"/>
      <c r="HGK14" s="267"/>
      <c r="HGL14" s="267"/>
      <c r="HGM14" s="267"/>
      <c r="HGN14" s="267"/>
      <c r="HGO14" s="267"/>
      <c r="HGP14" s="267"/>
      <c r="HGQ14" s="267"/>
      <c r="HGR14" s="267"/>
      <c r="HGS14" s="267"/>
      <c r="HGT14" s="267"/>
      <c r="HGU14" s="267"/>
      <c r="HGV14" s="267"/>
      <c r="HGW14" s="267"/>
      <c r="HGX14" s="267"/>
      <c r="HGY14" s="267"/>
      <c r="HGZ14" s="267"/>
      <c r="HHA14" s="267"/>
      <c r="HHB14" s="267"/>
      <c r="HHC14" s="267"/>
      <c r="HHD14" s="267"/>
      <c r="HHE14" s="267"/>
      <c r="HHF14" s="267"/>
      <c r="HHG14" s="267"/>
      <c r="HHH14" s="267"/>
      <c r="HHI14" s="267"/>
      <c r="HHJ14" s="267"/>
      <c r="HHK14" s="267"/>
      <c r="HHL14" s="267"/>
      <c r="HHM14" s="267"/>
      <c r="HHN14" s="267"/>
      <c r="HHO14" s="267"/>
      <c r="HHP14" s="267"/>
      <c r="HHQ14" s="267"/>
      <c r="HHR14" s="267"/>
      <c r="HHS14" s="267"/>
      <c r="HHT14" s="267"/>
      <c r="HHU14" s="267"/>
      <c r="HHV14" s="267"/>
      <c r="HHW14" s="267"/>
      <c r="HHX14" s="267"/>
      <c r="HHY14" s="267"/>
      <c r="HHZ14" s="267"/>
      <c r="HIA14" s="267"/>
      <c r="HIB14" s="267"/>
      <c r="HIC14" s="267"/>
      <c r="HID14" s="267"/>
      <c r="HIE14" s="267"/>
      <c r="HIF14" s="267"/>
      <c r="HIG14" s="267"/>
      <c r="HIH14" s="267"/>
      <c r="HII14" s="267"/>
      <c r="HIJ14" s="267"/>
      <c r="HIK14" s="267"/>
      <c r="HIL14" s="267"/>
      <c r="HIM14" s="267"/>
      <c r="HIN14" s="267"/>
      <c r="HIO14" s="267"/>
      <c r="HIP14" s="267"/>
      <c r="HIQ14" s="267"/>
      <c r="HIR14" s="267"/>
      <c r="HIS14" s="267"/>
      <c r="HIT14" s="267"/>
      <c r="HIU14" s="267"/>
      <c r="HIV14" s="267"/>
      <c r="HIW14" s="267"/>
      <c r="HIX14" s="267"/>
      <c r="HIY14" s="267"/>
      <c r="HIZ14" s="267"/>
      <c r="HJA14" s="267"/>
      <c r="HJB14" s="267"/>
      <c r="HJC14" s="267"/>
      <c r="HJD14" s="267"/>
      <c r="HJE14" s="267"/>
      <c r="HJF14" s="267"/>
      <c r="HJG14" s="267"/>
      <c r="HJH14" s="267"/>
      <c r="HJI14" s="267"/>
      <c r="HJJ14" s="267"/>
      <c r="HJK14" s="267"/>
      <c r="HJL14" s="267"/>
      <c r="HJM14" s="267"/>
      <c r="HJN14" s="267"/>
      <c r="HJO14" s="267"/>
      <c r="HJP14" s="267"/>
      <c r="HJQ14" s="267"/>
      <c r="HJR14" s="267"/>
      <c r="HJS14" s="267"/>
      <c r="HJT14" s="267"/>
      <c r="HJU14" s="267"/>
      <c r="HJV14" s="267"/>
      <c r="HJW14" s="267"/>
      <c r="HJX14" s="267"/>
      <c r="HJY14" s="267"/>
      <c r="HJZ14" s="267"/>
      <c r="HKA14" s="267"/>
      <c r="HKB14" s="267"/>
      <c r="HKC14" s="267"/>
      <c r="HKD14" s="267"/>
      <c r="HKE14" s="267"/>
      <c r="HKF14" s="267"/>
      <c r="HKG14" s="267"/>
      <c r="HKH14" s="267"/>
      <c r="HKI14" s="267"/>
      <c r="HKJ14" s="267"/>
      <c r="HKK14" s="267"/>
      <c r="HKL14" s="267"/>
      <c r="HKM14" s="267"/>
      <c r="HKN14" s="267"/>
      <c r="HKO14" s="267"/>
      <c r="HKP14" s="267"/>
      <c r="HKQ14" s="267"/>
      <c r="HKR14" s="267"/>
      <c r="HKS14" s="267"/>
      <c r="HKT14" s="267"/>
      <c r="HKU14" s="267"/>
      <c r="HKV14" s="267"/>
      <c r="HKW14" s="267"/>
      <c r="HKX14" s="267"/>
      <c r="HKY14" s="267"/>
      <c r="HKZ14" s="267"/>
      <c r="HLA14" s="267"/>
      <c r="HLB14" s="267"/>
      <c r="HLC14" s="267"/>
      <c r="HLD14" s="267"/>
      <c r="HLE14" s="267"/>
      <c r="HLF14" s="267"/>
      <c r="HLG14" s="267"/>
      <c r="HLH14" s="267"/>
      <c r="HLI14" s="267"/>
      <c r="HLJ14" s="267"/>
      <c r="HLK14" s="267"/>
      <c r="HLL14" s="267"/>
      <c r="HLM14" s="267"/>
      <c r="HLN14" s="267"/>
      <c r="HLO14" s="267"/>
      <c r="HLP14" s="267"/>
      <c r="HLQ14" s="267"/>
      <c r="HLR14" s="267"/>
      <c r="HLS14" s="267"/>
      <c r="HLT14" s="267"/>
      <c r="HLU14" s="267"/>
      <c r="HLV14" s="267"/>
      <c r="HLW14" s="267"/>
      <c r="HLX14" s="267"/>
      <c r="HLY14" s="267"/>
      <c r="HLZ14" s="267"/>
      <c r="HMA14" s="267"/>
      <c r="HMB14" s="267"/>
      <c r="HMC14" s="267"/>
      <c r="HMD14" s="267"/>
      <c r="HME14" s="267"/>
      <c r="HMF14" s="267"/>
      <c r="HMG14" s="267"/>
      <c r="HMH14" s="267"/>
      <c r="HMI14" s="267"/>
      <c r="HMJ14" s="267"/>
      <c r="HMK14" s="267"/>
      <c r="HML14" s="267"/>
      <c r="HMM14" s="267"/>
      <c r="HMN14" s="267"/>
      <c r="HMO14" s="267"/>
      <c r="HMP14" s="267"/>
      <c r="HMQ14" s="267"/>
      <c r="HMR14" s="267"/>
      <c r="HMS14" s="267"/>
      <c r="HMT14" s="267"/>
      <c r="HMU14" s="267"/>
      <c r="HMV14" s="267"/>
      <c r="HMW14" s="267"/>
      <c r="HMX14" s="267"/>
      <c r="HMY14" s="267"/>
      <c r="HMZ14" s="267"/>
      <c r="HNA14" s="267"/>
      <c r="HNB14" s="267"/>
      <c r="HNC14" s="267"/>
      <c r="HND14" s="267"/>
      <c r="HNE14" s="267"/>
      <c r="HNF14" s="267"/>
      <c r="HNG14" s="267"/>
      <c r="HNH14" s="267"/>
      <c r="HNI14" s="267"/>
      <c r="HNJ14" s="267"/>
      <c r="HNK14" s="267"/>
      <c r="HNL14" s="267"/>
      <c r="HNM14" s="267"/>
      <c r="HNN14" s="267"/>
      <c r="HNO14" s="267"/>
      <c r="HNP14" s="267"/>
      <c r="HNQ14" s="267"/>
      <c r="HNR14" s="267"/>
      <c r="HNS14" s="267"/>
      <c r="HNT14" s="267"/>
      <c r="HNU14" s="267"/>
      <c r="HNV14" s="267"/>
      <c r="HNW14" s="267"/>
      <c r="HNX14" s="267"/>
      <c r="HNY14" s="267"/>
      <c r="HNZ14" s="267"/>
      <c r="HOA14" s="267"/>
      <c r="HOB14" s="267"/>
      <c r="HOC14" s="267"/>
      <c r="HOD14" s="267"/>
      <c r="HOE14" s="267"/>
      <c r="HOF14" s="267"/>
      <c r="HOG14" s="267"/>
      <c r="HOH14" s="267"/>
      <c r="HOI14" s="267"/>
      <c r="HOJ14" s="267"/>
      <c r="HOK14" s="267"/>
      <c r="HOL14" s="267"/>
      <c r="HOM14" s="267"/>
      <c r="HON14" s="267"/>
      <c r="HOO14" s="267"/>
      <c r="HOP14" s="267"/>
      <c r="HOQ14" s="267"/>
      <c r="HOR14" s="267"/>
      <c r="HOS14" s="267"/>
      <c r="HOT14" s="267"/>
      <c r="HOU14" s="267"/>
      <c r="HOV14" s="267"/>
      <c r="HOW14" s="267"/>
      <c r="HOX14" s="267"/>
      <c r="HOY14" s="267"/>
      <c r="HOZ14" s="267"/>
      <c r="HPA14" s="267"/>
      <c r="HPB14" s="267"/>
      <c r="HPC14" s="267"/>
      <c r="HPD14" s="267"/>
      <c r="HPE14" s="267"/>
      <c r="HPF14" s="267"/>
      <c r="HPG14" s="267"/>
      <c r="HPH14" s="267"/>
      <c r="HPI14" s="267"/>
      <c r="HPJ14" s="267"/>
      <c r="HPK14" s="267"/>
      <c r="HPL14" s="267"/>
      <c r="HPM14" s="267"/>
      <c r="HPN14" s="267"/>
      <c r="HPO14" s="267"/>
      <c r="HPP14" s="267"/>
      <c r="HPQ14" s="267"/>
      <c r="HPR14" s="267"/>
      <c r="HPS14" s="267"/>
      <c r="HPT14" s="267"/>
      <c r="HPU14" s="267"/>
      <c r="HPV14" s="267"/>
      <c r="HPW14" s="267"/>
      <c r="HPX14" s="267"/>
      <c r="HPY14" s="267"/>
      <c r="HPZ14" s="267"/>
      <c r="HQA14" s="267"/>
      <c r="HQB14" s="267"/>
      <c r="HQC14" s="267"/>
      <c r="HQD14" s="267"/>
      <c r="HQE14" s="267"/>
      <c r="HQF14" s="267"/>
      <c r="HQG14" s="267"/>
      <c r="HQH14" s="267"/>
      <c r="HQI14" s="267"/>
      <c r="HQJ14" s="267"/>
      <c r="HQK14" s="267"/>
      <c r="HQL14" s="267"/>
      <c r="HQM14" s="267"/>
      <c r="HQN14" s="267"/>
      <c r="HQO14" s="267"/>
      <c r="HQP14" s="267"/>
      <c r="HQQ14" s="267"/>
      <c r="HQR14" s="267"/>
      <c r="HQS14" s="267"/>
      <c r="HQT14" s="267"/>
      <c r="HQU14" s="267"/>
      <c r="HQV14" s="267"/>
      <c r="HQW14" s="267"/>
      <c r="HQX14" s="267"/>
      <c r="HQY14" s="267"/>
      <c r="HQZ14" s="267"/>
      <c r="HRA14" s="267"/>
      <c r="HRB14" s="267"/>
      <c r="HRC14" s="267"/>
      <c r="HRD14" s="267"/>
      <c r="HRE14" s="267"/>
      <c r="HRF14" s="267"/>
      <c r="HRG14" s="267"/>
      <c r="HRH14" s="267"/>
      <c r="HRI14" s="267"/>
      <c r="HRJ14" s="267"/>
      <c r="HRK14" s="267"/>
      <c r="HRL14" s="267"/>
      <c r="HRM14" s="267"/>
      <c r="HRN14" s="267"/>
      <c r="HRO14" s="267"/>
      <c r="HRP14" s="267"/>
      <c r="HRQ14" s="267"/>
      <c r="HRR14" s="267"/>
      <c r="HRS14" s="267"/>
      <c r="HRT14" s="267"/>
      <c r="HRU14" s="267"/>
      <c r="HRV14" s="267"/>
      <c r="HRW14" s="267"/>
      <c r="HRX14" s="267"/>
      <c r="HRY14" s="267"/>
      <c r="HRZ14" s="267"/>
      <c r="HSA14" s="267"/>
      <c r="HSB14" s="267"/>
      <c r="HSC14" s="267"/>
      <c r="HSD14" s="267"/>
      <c r="HSE14" s="267"/>
      <c r="HSF14" s="267"/>
      <c r="HSG14" s="267"/>
      <c r="HSH14" s="267"/>
      <c r="HSI14" s="267"/>
      <c r="HSJ14" s="267"/>
      <c r="HSK14" s="267"/>
      <c r="HSL14" s="267"/>
      <c r="HSM14" s="267"/>
      <c r="HSN14" s="267"/>
      <c r="HSO14" s="267"/>
      <c r="HSP14" s="267"/>
      <c r="HSQ14" s="267"/>
      <c r="HSR14" s="267"/>
      <c r="HSS14" s="267"/>
      <c r="HST14" s="267"/>
      <c r="HSU14" s="267"/>
      <c r="HSV14" s="267"/>
      <c r="HSW14" s="267"/>
      <c r="HSX14" s="267"/>
      <c r="HSY14" s="267"/>
      <c r="HSZ14" s="267"/>
      <c r="HTA14" s="267"/>
      <c r="HTB14" s="267"/>
      <c r="HTC14" s="267"/>
      <c r="HTD14" s="267"/>
      <c r="HTE14" s="267"/>
      <c r="HTF14" s="267"/>
      <c r="HTG14" s="267"/>
      <c r="HTH14" s="267"/>
      <c r="HTI14" s="267"/>
      <c r="HTJ14" s="267"/>
      <c r="HTK14" s="267"/>
      <c r="HTL14" s="267"/>
      <c r="HTM14" s="267"/>
      <c r="HTN14" s="267"/>
      <c r="HTO14" s="267"/>
      <c r="HTP14" s="267"/>
      <c r="HTQ14" s="267"/>
      <c r="HTR14" s="267"/>
      <c r="HTS14" s="267"/>
      <c r="HTT14" s="267"/>
      <c r="HTU14" s="267"/>
      <c r="HTV14" s="267"/>
      <c r="HTW14" s="267"/>
      <c r="HTX14" s="267"/>
      <c r="HTY14" s="267"/>
      <c r="HTZ14" s="267"/>
      <c r="HUA14" s="267"/>
      <c r="HUB14" s="267"/>
      <c r="HUC14" s="267"/>
      <c r="HUD14" s="267"/>
      <c r="HUE14" s="267"/>
      <c r="HUF14" s="267"/>
      <c r="HUG14" s="267"/>
      <c r="HUH14" s="267"/>
      <c r="HUI14" s="267"/>
      <c r="HUJ14" s="267"/>
      <c r="HUK14" s="267"/>
      <c r="HUL14" s="267"/>
      <c r="HUM14" s="267"/>
      <c r="HUN14" s="267"/>
      <c r="HUO14" s="267"/>
      <c r="HUP14" s="267"/>
      <c r="HUQ14" s="267"/>
      <c r="HUR14" s="267"/>
      <c r="HUS14" s="267"/>
      <c r="HUT14" s="267"/>
      <c r="HUU14" s="267"/>
      <c r="HUV14" s="267"/>
      <c r="HUW14" s="267"/>
      <c r="HUX14" s="267"/>
      <c r="HUY14" s="267"/>
      <c r="HUZ14" s="267"/>
      <c r="HVA14" s="267"/>
      <c r="HVB14" s="267"/>
      <c r="HVC14" s="267"/>
      <c r="HVD14" s="267"/>
      <c r="HVE14" s="267"/>
      <c r="HVF14" s="267"/>
      <c r="HVG14" s="267"/>
      <c r="HVH14" s="267"/>
      <c r="HVI14" s="267"/>
      <c r="HVJ14" s="267"/>
      <c r="HVK14" s="267"/>
      <c r="HVL14" s="267"/>
      <c r="HVM14" s="267"/>
      <c r="HVN14" s="267"/>
      <c r="HVO14" s="267"/>
      <c r="HVP14" s="267"/>
      <c r="HVQ14" s="267"/>
      <c r="HVR14" s="267"/>
      <c r="HVS14" s="267"/>
      <c r="HVT14" s="267"/>
      <c r="HVU14" s="267"/>
      <c r="HVV14" s="267"/>
      <c r="HVW14" s="267"/>
      <c r="HVX14" s="267"/>
      <c r="HVY14" s="267"/>
      <c r="HVZ14" s="267"/>
      <c r="HWA14" s="267"/>
      <c r="HWB14" s="267"/>
      <c r="HWC14" s="267"/>
      <c r="HWD14" s="267"/>
      <c r="HWE14" s="267"/>
      <c r="HWF14" s="267"/>
      <c r="HWG14" s="267"/>
      <c r="HWH14" s="267"/>
      <c r="HWI14" s="267"/>
      <c r="HWJ14" s="267"/>
      <c r="HWK14" s="267"/>
      <c r="HWL14" s="267"/>
      <c r="HWM14" s="267"/>
      <c r="HWN14" s="267"/>
      <c r="HWO14" s="267"/>
      <c r="HWP14" s="267"/>
      <c r="HWQ14" s="267"/>
      <c r="HWR14" s="267"/>
      <c r="HWS14" s="267"/>
      <c r="HWT14" s="267"/>
      <c r="HWU14" s="267"/>
      <c r="HWV14" s="267"/>
      <c r="HWW14" s="267"/>
      <c r="HWX14" s="267"/>
      <c r="HWY14" s="267"/>
      <c r="HWZ14" s="267"/>
      <c r="HXA14" s="267"/>
      <c r="HXB14" s="267"/>
      <c r="HXC14" s="267"/>
      <c r="HXD14" s="267"/>
      <c r="HXE14" s="267"/>
      <c r="HXF14" s="267"/>
      <c r="HXG14" s="267"/>
      <c r="HXH14" s="267"/>
      <c r="HXI14" s="267"/>
      <c r="HXJ14" s="267"/>
      <c r="HXK14" s="267"/>
      <c r="HXL14" s="267"/>
      <c r="HXM14" s="267"/>
      <c r="HXN14" s="267"/>
      <c r="HXO14" s="267"/>
      <c r="HXP14" s="267"/>
      <c r="HXQ14" s="267"/>
      <c r="HXR14" s="267"/>
      <c r="HXS14" s="267"/>
      <c r="HXT14" s="267"/>
      <c r="HXU14" s="267"/>
      <c r="HXV14" s="267"/>
      <c r="HXW14" s="267"/>
      <c r="HXX14" s="267"/>
      <c r="HXY14" s="267"/>
      <c r="HXZ14" s="267"/>
      <c r="HYA14" s="267"/>
      <c r="HYB14" s="267"/>
      <c r="HYC14" s="267"/>
      <c r="HYD14" s="267"/>
      <c r="HYE14" s="267"/>
      <c r="HYF14" s="267"/>
      <c r="HYG14" s="267"/>
      <c r="HYH14" s="267"/>
      <c r="HYI14" s="267"/>
      <c r="HYJ14" s="267"/>
      <c r="HYK14" s="267"/>
      <c r="HYL14" s="267"/>
      <c r="HYM14" s="267"/>
      <c r="HYN14" s="267"/>
      <c r="HYO14" s="267"/>
      <c r="HYP14" s="267"/>
      <c r="HYQ14" s="267"/>
      <c r="HYR14" s="267"/>
      <c r="HYS14" s="267"/>
      <c r="HYT14" s="267"/>
      <c r="HYU14" s="267"/>
      <c r="HYV14" s="267"/>
      <c r="HYW14" s="267"/>
      <c r="HYX14" s="267"/>
      <c r="HYY14" s="267"/>
      <c r="HYZ14" s="267"/>
      <c r="HZA14" s="267"/>
      <c r="HZB14" s="267"/>
      <c r="HZC14" s="267"/>
      <c r="HZD14" s="267"/>
      <c r="HZE14" s="267"/>
      <c r="HZF14" s="267"/>
      <c r="HZG14" s="267"/>
      <c r="HZH14" s="267"/>
      <c r="HZI14" s="267"/>
      <c r="HZJ14" s="267"/>
      <c r="HZK14" s="267"/>
      <c r="HZL14" s="267"/>
      <c r="HZM14" s="267"/>
      <c r="HZN14" s="267"/>
      <c r="HZO14" s="267"/>
      <c r="HZP14" s="267"/>
      <c r="HZQ14" s="267"/>
      <c r="HZR14" s="267"/>
      <c r="HZS14" s="267"/>
      <c r="HZT14" s="267"/>
      <c r="HZU14" s="267"/>
      <c r="HZV14" s="267"/>
      <c r="HZW14" s="267"/>
      <c r="HZX14" s="267"/>
      <c r="HZY14" s="267"/>
      <c r="HZZ14" s="267"/>
      <c r="IAA14" s="267"/>
      <c r="IAB14" s="267"/>
      <c r="IAC14" s="267"/>
      <c r="IAD14" s="267"/>
      <c r="IAE14" s="267"/>
      <c r="IAF14" s="267"/>
      <c r="IAG14" s="267"/>
      <c r="IAH14" s="267"/>
      <c r="IAI14" s="267"/>
      <c r="IAJ14" s="267"/>
      <c r="IAK14" s="267"/>
      <c r="IAL14" s="267"/>
      <c r="IAM14" s="267"/>
      <c r="IAN14" s="267"/>
      <c r="IAO14" s="267"/>
      <c r="IAP14" s="267"/>
      <c r="IAQ14" s="267"/>
      <c r="IAR14" s="267"/>
      <c r="IAS14" s="267"/>
      <c r="IAT14" s="267"/>
      <c r="IAU14" s="267"/>
      <c r="IAV14" s="267"/>
      <c r="IAW14" s="267"/>
      <c r="IAX14" s="267"/>
      <c r="IAY14" s="267"/>
      <c r="IAZ14" s="267"/>
      <c r="IBA14" s="267"/>
      <c r="IBB14" s="267"/>
      <c r="IBC14" s="267"/>
      <c r="IBD14" s="267"/>
      <c r="IBE14" s="267"/>
      <c r="IBF14" s="267"/>
      <c r="IBG14" s="267"/>
      <c r="IBH14" s="267"/>
      <c r="IBI14" s="267"/>
      <c r="IBJ14" s="267"/>
      <c r="IBK14" s="267"/>
      <c r="IBL14" s="267"/>
      <c r="IBM14" s="267"/>
      <c r="IBN14" s="267"/>
      <c r="IBO14" s="267"/>
      <c r="IBP14" s="267"/>
      <c r="IBQ14" s="267"/>
      <c r="IBR14" s="267"/>
      <c r="IBS14" s="267"/>
      <c r="IBT14" s="267"/>
      <c r="IBU14" s="267"/>
      <c r="IBV14" s="267"/>
      <c r="IBW14" s="267"/>
      <c r="IBX14" s="267"/>
      <c r="IBY14" s="267"/>
      <c r="IBZ14" s="267"/>
      <c r="ICA14" s="267"/>
      <c r="ICB14" s="267"/>
      <c r="ICC14" s="267"/>
      <c r="ICD14" s="267"/>
      <c r="ICE14" s="267"/>
      <c r="ICF14" s="267"/>
      <c r="ICG14" s="267"/>
      <c r="ICH14" s="267"/>
      <c r="ICI14" s="267"/>
      <c r="ICJ14" s="267"/>
      <c r="ICK14" s="267"/>
      <c r="ICL14" s="267"/>
      <c r="ICM14" s="267"/>
      <c r="ICN14" s="267"/>
      <c r="ICO14" s="267"/>
      <c r="ICP14" s="267"/>
      <c r="ICQ14" s="267"/>
      <c r="ICR14" s="267"/>
      <c r="ICS14" s="267"/>
      <c r="ICT14" s="267"/>
      <c r="ICU14" s="267"/>
      <c r="ICV14" s="267"/>
      <c r="ICW14" s="267"/>
      <c r="ICX14" s="267"/>
      <c r="ICY14" s="267"/>
      <c r="ICZ14" s="267"/>
      <c r="IDA14" s="267"/>
      <c r="IDB14" s="267"/>
      <c r="IDC14" s="267"/>
      <c r="IDD14" s="267"/>
      <c r="IDE14" s="267"/>
      <c r="IDF14" s="267"/>
      <c r="IDG14" s="267"/>
      <c r="IDH14" s="267"/>
      <c r="IDI14" s="267"/>
      <c r="IDJ14" s="267"/>
      <c r="IDK14" s="267"/>
      <c r="IDL14" s="267"/>
      <c r="IDM14" s="267"/>
      <c r="IDN14" s="267"/>
      <c r="IDO14" s="267"/>
      <c r="IDP14" s="267"/>
      <c r="IDQ14" s="267"/>
      <c r="IDR14" s="267"/>
      <c r="IDS14" s="267"/>
      <c r="IDT14" s="267"/>
      <c r="IDU14" s="267"/>
      <c r="IDV14" s="267"/>
      <c r="IDW14" s="267"/>
      <c r="IDX14" s="267"/>
      <c r="IDY14" s="267"/>
      <c r="IDZ14" s="267"/>
      <c r="IEA14" s="267"/>
      <c r="IEB14" s="267"/>
      <c r="IEC14" s="267"/>
      <c r="IED14" s="267"/>
      <c r="IEE14" s="267"/>
      <c r="IEF14" s="267"/>
      <c r="IEG14" s="267"/>
      <c r="IEH14" s="267"/>
      <c r="IEI14" s="267"/>
      <c r="IEJ14" s="267"/>
      <c r="IEK14" s="267"/>
      <c r="IEL14" s="267"/>
      <c r="IEM14" s="267"/>
      <c r="IEN14" s="267"/>
      <c r="IEO14" s="267"/>
      <c r="IEP14" s="267"/>
      <c r="IEQ14" s="267"/>
      <c r="IER14" s="267"/>
      <c r="IES14" s="267"/>
      <c r="IET14" s="267"/>
      <c r="IEU14" s="267"/>
      <c r="IEV14" s="267"/>
      <c r="IEW14" s="267"/>
      <c r="IEX14" s="267"/>
      <c r="IEY14" s="267"/>
      <c r="IEZ14" s="267"/>
      <c r="IFA14" s="267"/>
      <c r="IFB14" s="267"/>
      <c r="IFC14" s="267"/>
      <c r="IFD14" s="267"/>
      <c r="IFE14" s="267"/>
      <c r="IFF14" s="267"/>
      <c r="IFG14" s="267"/>
      <c r="IFH14" s="267"/>
      <c r="IFI14" s="267"/>
      <c r="IFJ14" s="267"/>
      <c r="IFK14" s="267"/>
      <c r="IFL14" s="267"/>
      <c r="IFM14" s="267"/>
      <c r="IFN14" s="267"/>
      <c r="IFO14" s="267"/>
      <c r="IFP14" s="267"/>
      <c r="IFQ14" s="267"/>
      <c r="IFR14" s="267"/>
      <c r="IFS14" s="267"/>
      <c r="IFT14" s="267"/>
      <c r="IFU14" s="267"/>
      <c r="IFV14" s="267"/>
      <c r="IFW14" s="267"/>
      <c r="IFX14" s="267"/>
      <c r="IFY14" s="267"/>
      <c r="IFZ14" s="267"/>
      <c r="IGA14" s="267"/>
      <c r="IGB14" s="267"/>
      <c r="IGC14" s="267"/>
      <c r="IGD14" s="267"/>
      <c r="IGE14" s="267"/>
      <c r="IGF14" s="267"/>
      <c r="IGG14" s="267"/>
      <c r="IGH14" s="267"/>
      <c r="IGI14" s="267"/>
      <c r="IGJ14" s="267"/>
      <c r="IGK14" s="267"/>
      <c r="IGL14" s="267"/>
      <c r="IGM14" s="267"/>
      <c r="IGN14" s="267"/>
      <c r="IGO14" s="267"/>
      <c r="IGP14" s="267"/>
      <c r="IGQ14" s="267"/>
      <c r="IGR14" s="267"/>
      <c r="IGS14" s="267"/>
      <c r="IGT14" s="267"/>
      <c r="IGU14" s="267"/>
      <c r="IGV14" s="267"/>
      <c r="IGW14" s="267"/>
      <c r="IGX14" s="267"/>
      <c r="IGY14" s="267"/>
      <c r="IGZ14" s="267"/>
      <c r="IHA14" s="267"/>
      <c r="IHB14" s="267"/>
      <c r="IHC14" s="267"/>
      <c r="IHD14" s="267"/>
      <c r="IHE14" s="267"/>
      <c r="IHF14" s="267"/>
      <c r="IHG14" s="267"/>
      <c r="IHH14" s="267"/>
      <c r="IHI14" s="267"/>
      <c r="IHJ14" s="267"/>
      <c r="IHK14" s="267"/>
      <c r="IHL14" s="267"/>
      <c r="IHM14" s="267"/>
      <c r="IHN14" s="267"/>
      <c r="IHO14" s="267"/>
      <c r="IHP14" s="267"/>
      <c r="IHQ14" s="267"/>
      <c r="IHR14" s="267"/>
      <c r="IHS14" s="267"/>
      <c r="IHT14" s="267"/>
      <c r="IHU14" s="267"/>
      <c r="IHV14" s="267"/>
      <c r="IHW14" s="267"/>
      <c r="IHX14" s="267"/>
      <c r="IHY14" s="267"/>
      <c r="IHZ14" s="267"/>
      <c r="IIA14" s="267"/>
      <c r="IIB14" s="267"/>
      <c r="IIC14" s="267"/>
      <c r="IID14" s="267"/>
      <c r="IIE14" s="267"/>
      <c r="IIF14" s="267"/>
      <c r="IIG14" s="267"/>
      <c r="IIH14" s="267"/>
      <c r="III14" s="267"/>
      <c r="IIJ14" s="267"/>
      <c r="IIK14" s="267"/>
      <c r="IIL14" s="267"/>
      <c r="IIM14" s="267"/>
      <c r="IIN14" s="267"/>
      <c r="IIO14" s="267"/>
      <c r="IIP14" s="267"/>
      <c r="IIQ14" s="267"/>
      <c r="IIR14" s="267"/>
      <c r="IIS14" s="267"/>
      <c r="IIT14" s="267"/>
      <c r="IIU14" s="267"/>
      <c r="IIV14" s="267"/>
      <c r="IIW14" s="267"/>
      <c r="IIX14" s="267"/>
      <c r="IIY14" s="267"/>
      <c r="IIZ14" s="267"/>
      <c r="IJA14" s="267"/>
      <c r="IJB14" s="267"/>
      <c r="IJC14" s="267"/>
      <c r="IJD14" s="267"/>
      <c r="IJE14" s="267"/>
      <c r="IJF14" s="267"/>
      <c r="IJG14" s="267"/>
      <c r="IJH14" s="267"/>
      <c r="IJI14" s="267"/>
      <c r="IJJ14" s="267"/>
      <c r="IJK14" s="267"/>
      <c r="IJL14" s="267"/>
      <c r="IJM14" s="267"/>
      <c r="IJN14" s="267"/>
      <c r="IJO14" s="267"/>
      <c r="IJP14" s="267"/>
      <c r="IJQ14" s="267"/>
      <c r="IJR14" s="267"/>
      <c r="IJS14" s="267"/>
      <c r="IJT14" s="267"/>
      <c r="IJU14" s="267"/>
      <c r="IJV14" s="267"/>
      <c r="IJW14" s="267"/>
      <c r="IJX14" s="267"/>
      <c r="IJY14" s="267"/>
      <c r="IJZ14" s="267"/>
      <c r="IKA14" s="267"/>
      <c r="IKB14" s="267"/>
      <c r="IKC14" s="267"/>
      <c r="IKD14" s="267"/>
      <c r="IKE14" s="267"/>
      <c r="IKF14" s="267"/>
      <c r="IKG14" s="267"/>
      <c r="IKH14" s="267"/>
      <c r="IKI14" s="267"/>
      <c r="IKJ14" s="267"/>
      <c r="IKK14" s="267"/>
      <c r="IKL14" s="267"/>
      <c r="IKM14" s="267"/>
      <c r="IKN14" s="267"/>
      <c r="IKO14" s="267"/>
      <c r="IKP14" s="267"/>
      <c r="IKQ14" s="267"/>
      <c r="IKR14" s="267"/>
      <c r="IKS14" s="267"/>
      <c r="IKT14" s="267"/>
      <c r="IKU14" s="267"/>
      <c r="IKV14" s="267"/>
      <c r="IKW14" s="267"/>
      <c r="IKX14" s="267"/>
      <c r="IKY14" s="267"/>
      <c r="IKZ14" s="267"/>
      <c r="ILA14" s="267"/>
      <c r="ILB14" s="267"/>
      <c r="ILC14" s="267"/>
      <c r="ILD14" s="267"/>
      <c r="ILE14" s="267"/>
      <c r="ILF14" s="267"/>
      <c r="ILG14" s="267"/>
      <c r="ILH14" s="267"/>
      <c r="ILI14" s="267"/>
      <c r="ILJ14" s="267"/>
      <c r="ILK14" s="267"/>
      <c r="ILL14" s="267"/>
      <c r="ILM14" s="267"/>
      <c r="ILN14" s="267"/>
      <c r="ILO14" s="267"/>
      <c r="ILP14" s="267"/>
      <c r="ILQ14" s="267"/>
      <c r="ILR14" s="267"/>
      <c r="ILS14" s="267"/>
      <c r="ILT14" s="267"/>
      <c r="ILU14" s="267"/>
      <c r="ILV14" s="267"/>
      <c r="ILW14" s="267"/>
      <c r="ILX14" s="267"/>
      <c r="ILY14" s="267"/>
      <c r="ILZ14" s="267"/>
      <c r="IMA14" s="267"/>
      <c r="IMB14" s="267"/>
      <c r="IMC14" s="267"/>
      <c r="IMD14" s="267"/>
      <c r="IME14" s="267"/>
      <c r="IMF14" s="267"/>
      <c r="IMG14" s="267"/>
      <c r="IMH14" s="267"/>
      <c r="IMI14" s="267"/>
      <c r="IMJ14" s="267"/>
      <c r="IMK14" s="267"/>
      <c r="IML14" s="267"/>
      <c r="IMM14" s="267"/>
      <c r="IMN14" s="267"/>
      <c r="IMO14" s="267"/>
      <c r="IMP14" s="267"/>
      <c r="IMQ14" s="267"/>
      <c r="IMR14" s="267"/>
      <c r="IMS14" s="267"/>
      <c r="IMT14" s="267"/>
      <c r="IMU14" s="267"/>
      <c r="IMV14" s="267"/>
      <c r="IMW14" s="267"/>
      <c r="IMX14" s="267"/>
      <c r="IMY14" s="267"/>
      <c r="IMZ14" s="267"/>
      <c r="INA14" s="267"/>
      <c r="INB14" s="267"/>
      <c r="INC14" s="267"/>
      <c r="IND14" s="267"/>
      <c r="INE14" s="267"/>
      <c r="INF14" s="267"/>
      <c r="ING14" s="267"/>
      <c r="INH14" s="267"/>
      <c r="INI14" s="267"/>
      <c r="INJ14" s="267"/>
      <c r="INK14" s="267"/>
      <c r="INL14" s="267"/>
      <c r="INM14" s="267"/>
      <c r="INN14" s="267"/>
      <c r="INO14" s="267"/>
      <c r="INP14" s="267"/>
      <c r="INQ14" s="267"/>
      <c r="INR14" s="267"/>
      <c r="INS14" s="267"/>
      <c r="INT14" s="267"/>
      <c r="INU14" s="267"/>
      <c r="INV14" s="267"/>
      <c r="INW14" s="267"/>
      <c r="INX14" s="267"/>
      <c r="INY14" s="267"/>
      <c r="INZ14" s="267"/>
      <c r="IOA14" s="267"/>
      <c r="IOB14" s="267"/>
      <c r="IOC14" s="267"/>
      <c r="IOD14" s="267"/>
      <c r="IOE14" s="267"/>
      <c r="IOF14" s="267"/>
      <c r="IOG14" s="267"/>
      <c r="IOH14" s="267"/>
      <c r="IOI14" s="267"/>
      <c r="IOJ14" s="267"/>
      <c r="IOK14" s="267"/>
      <c r="IOL14" s="267"/>
      <c r="IOM14" s="267"/>
      <c r="ION14" s="267"/>
      <c r="IOO14" s="267"/>
      <c r="IOP14" s="267"/>
      <c r="IOQ14" s="267"/>
      <c r="IOR14" s="267"/>
      <c r="IOS14" s="267"/>
      <c r="IOT14" s="267"/>
      <c r="IOU14" s="267"/>
      <c r="IOV14" s="267"/>
      <c r="IOW14" s="267"/>
      <c r="IOX14" s="267"/>
      <c r="IOY14" s="267"/>
      <c r="IOZ14" s="267"/>
      <c r="IPA14" s="267"/>
      <c r="IPB14" s="267"/>
      <c r="IPC14" s="267"/>
      <c r="IPD14" s="267"/>
      <c r="IPE14" s="267"/>
      <c r="IPF14" s="267"/>
      <c r="IPG14" s="267"/>
      <c r="IPH14" s="267"/>
      <c r="IPI14" s="267"/>
      <c r="IPJ14" s="267"/>
      <c r="IPK14" s="267"/>
      <c r="IPL14" s="267"/>
      <c r="IPM14" s="267"/>
      <c r="IPN14" s="267"/>
      <c r="IPO14" s="267"/>
      <c r="IPP14" s="267"/>
      <c r="IPQ14" s="267"/>
      <c r="IPR14" s="267"/>
      <c r="IPS14" s="267"/>
      <c r="IPT14" s="267"/>
      <c r="IPU14" s="267"/>
      <c r="IPV14" s="267"/>
      <c r="IPW14" s="267"/>
      <c r="IPX14" s="267"/>
      <c r="IPY14" s="267"/>
      <c r="IPZ14" s="267"/>
      <c r="IQA14" s="267"/>
      <c r="IQB14" s="267"/>
      <c r="IQC14" s="267"/>
      <c r="IQD14" s="267"/>
      <c r="IQE14" s="267"/>
      <c r="IQF14" s="267"/>
      <c r="IQG14" s="267"/>
      <c r="IQH14" s="267"/>
      <c r="IQI14" s="267"/>
      <c r="IQJ14" s="267"/>
      <c r="IQK14" s="267"/>
      <c r="IQL14" s="267"/>
      <c r="IQM14" s="267"/>
      <c r="IQN14" s="267"/>
      <c r="IQO14" s="267"/>
      <c r="IQP14" s="267"/>
      <c r="IQQ14" s="267"/>
      <c r="IQR14" s="267"/>
      <c r="IQS14" s="267"/>
      <c r="IQT14" s="267"/>
      <c r="IQU14" s="267"/>
      <c r="IQV14" s="267"/>
      <c r="IQW14" s="267"/>
      <c r="IQX14" s="267"/>
      <c r="IQY14" s="267"/>
      <c r="IQZ14" s="267"/>
      <c r="IRA14" s="267"/>
      <c r="IRB14" s="267"/>
      <c r="IRC14" s="267"/>
      <c r="IRD14" s="267"/>
      <c r="IRE14" s="267"/>
      <c r="IRF14" s="267"/>
      <c r="IRG14" s="267"/>
      <c r="IRH14" s="267"/>
      <c r="IRI14" s="267"/>
      <c r="IRJ14" s="267"/>
      <c r="IRK14" s="267"/>
      <c r="IRL14" s="267"/>
      <c r="IRM14" s="267"/>
      <c r="IRN14" s="267"/>
      <c r="IRO14" s="267"/>
      <c r="IRP14" s="267"/>
      <c r="IRQ14" s="267"/>
      <c r="IRR14" s="267"/>
      <c r="IRS14" s="267"/>
      <c r="IRT14" s="267"/>
      <c r="IRU14" s="267"/>
      <c r="IRV14" s="267"/>
      <c r="IRW14" s="267"/>
      <c r="IRX14" s="267"/>
      <c r="IRY14" s="267"/>
      <c r="IRZ14" s="267"/>
      <c r="ISA14" s="267"/>
      <c r="ISB14" s="267"/>
      <c r="ISC14" s="267"/>
      <c r="ISD14" s="267"/>
      <c r="ISE14" s="267"/>
      <c r="ISF14" s="267"/>
      <c r="ISG14" s="267"/>
      <c r="ISH14" s="267"/>
      <c r="ISI14" s="267"/>
      <c r="ISJ14" s="267"/>
      <c r="ISK14" s="267"/>
      <c r="ISL14" s="267"/>
      <c r="ISM14" s="267"/>
      <c r="ISN14" s="267"/>
      <c r="ISO14" s="267"/>
      <c r="ISP14" s="267"/>
      <c r="ISQ14" s="267"/>
      <c r="ISR14" s="267"/>
      <c r="ISS14" s="267"/>
      <c r="IST14" s="267"/>
      <c r="ISU14" s="267"/>
      <c r="ISV14" s="267"/>
      <c r="ISW14" s="267"/>
      <c r="ISX14" s="267"/>
      <c r="ISY14" s="267"/>
      <c r="ISZ14" s="267"/>
      <c r="ITA14" s="267"/>
      <c r="ITB14" s="267"/>
      <c r="ITC14" s="267"/>
      <c r="ITD14" s="267"/>
      <c r="ITE14" s="267"/>
      <c r="ITF14" s="267"/>
      <c r="ITG14" s="267"/>
      <c r="ITH14" s="267"/>
      <c r="ITI14" s="267"/>
      <c r="ITJ14" s="267"/>
      <c r="ITK14" s="267"/>
      <c r="ITL14" s="267"/>
      <c r="ITM14" s="267"/>
      <c r="ITN14" s="267"/>
      <c r="ITO14" s="267"/>
      <c r="ITP14" s="267"/>
      <c r="ITQ14" s="267"/>
      <c r="ITR14" s="267"/>
      <c r="ITS14" s="267"/>
      <c r="ITT14" s="267"/>
      <c r="ITU14" s="267"/>
      <c r="ITV14" s="267"/>
      <c r="ITW14" s="267"/>
      <c r="ITX14" s="267"/>
      <c r="ITY14" s="267"/>
      <c r="ITZ14" s="267"/>
      <c r="IUA14" s="267"/>
      <c r="IUB14" s="267"/>
      <c r="IUC14" s="267"/>
      <c r="IUD14" s="267"/>
      <c r="IUE14" s="267"/>
      <c r="IUF14" s="267"/>
      <c r="IUG14" s="267"/>
      <c r="IUH14" s="267"/>
      <c r="IUI14" s="267"/>
      <c r="IUJ14" s="267"/>
      <c r="IUK14" s="267"/>
      <c r="IUL14" s="267"/>
      <c r="IUM14" s="267"/>
      <c r="IUN14" s="267"/>
      <c r="IUO14" s="267"/>
      <c r="IUP14" s="267"/>
      <c r="IUQ14" s="267"/>
      <c r="IUR14" s="267"/>
      <c r="IUS14" s="267"/>
      <c r="IUT14" s="267"/>
      <c r="IUU14" s="267"/>
      <c r="IUV14" s="267"/>
      <c r="IUW14" s="267"/>
      <c r="IUX14" s="267"/>
      <c r="IUY14" s="267"/>
      <c r="IUZ14" s="267"/>
      <c r="IVA14" s="267"/>
      <c r="IVB14" s="267"/>
      <c r="IVC14" s="267"/>
      <c r="IVD14" s="267"/>
      <c r="IVE14" s="267"/>
      <c r="IVF14" s="267"/>
      <c r="IVG14" s="267"/>
      <c r="IVH14" s="267"/>
      <c r="IVI14" s="267"/>
      <c r="IVJ14" s="267"/>
      <c r="IVK14" s="267"/>
      <c r="IVL14" s="267"/>
      <c r="IVM14" s="267"/>
      <c r="IVN14" s="267"/>
      <c r="IVO14" s="267"/>
      <c r="IVP14" s="267"/>
      <c r="IVQ14" s="267"/>
      <c r="IVR14" s="267"/>
      <c r="IVS14" s="267"/>
      <c r="IVT14" s="267"/>
      <c r="IVU14" s="267"/>
      <c r="IVV14" s="267"/>
      <c r="IVW14" s="267"/>
      <c r="IVX14" s="267"/>
      <c r="IVY14" s="267"/>
      <c r="IVZ14" s="267"/>
      <c r="IWA14" s="267"/>
      <c r="IWB14" s="267"/>
      <c r="IWC14" s="267"/>
      <c r="IWD14" s="267"/>
      <c r="IWE14" s="267"/>
      <c r="IWF14" s="267"/>
      <c r="IWG14" s="267"/>
      <c r="IWH14" s="267"/>
      <c r="IWI14" s="267"/>
      <c r="IWJ14" s="267"/>
      <c r="IWK14" s="267"/>
      <c r="IWL14" s="267"/>
      <c r="IWM14" s="267"/>
      <c r="IWN14" s="267"/>
      <c r="IWO14" s="267"/>
      <c r="IWP14" s="267"/>
      <c r="IWQ14" s="267"/>
      <c r="IWR14" s="267"/>
      <c r="IWS14" s="267"/>
      <c r="IWT14" s="267"/>
      <c r="IWU14" s="267"/>
      <c r="IWV14" s="267"/>
      <c r="IWW14" s="267"/>
      <c r="IWX14" s="267"/>
      <c r="IWY14" s="267"/>
      <c r="IWZ14" s="267"/>
      <c r="IXA14" s="267"/>
      <c r="IXB14" s="267"/>
      <c r="IXC14" s="267"/>
      <c r="IXD14" s="267"/>
      <c r="IXE14" s="267"/>
      <c r="IXF14" s="267"/>
      <c r="IXG14" s="267"/>
      <c r="IXH14" s="267"/>
      <c r="IXI14" s="267"/>
      <c r="IXJ14" s="267"/>
      <c r="IXK14" s="267"/>
      <c r="IXL14" s="267"/>
      <c r="IXM14" s="267"/>
      <c r="IXN14" s="267"/>
      <c r="IXO14" s="267"/>
      <c r="IXP14" s="267"/>
      <c r="IXQ14" s="267"/>
      <c r="IXR14" s="267"/>
      <c r="IXS14" s="267"/>
      <c r="IXT14" s="267"/>
      <c r="IXU14" s="267"/>
      <c r="IXV14" s="267"/>
      <c r="IXW14" s="267"/>
      <c r="IXX14" s="267"/>
      <c r="IXY14" s="267"/>
      <c r="IXZ14" s="267"/>
      <c r="IYA14" s="267"/>
      <c r="IYB14" s="267"/>
      <c r="IYC14" s="267"/>
      <c r="IYD14" s="267"/>
      <c r="IYE14" s="267"/>
      <c r="IYF14" s="267"/>
      <c r="IYG14" s="267"/>
      <c r="IYH14" s="267"/>
      <c r="IYI14" s="267"/>
      <c r="IYJ14" s="267"/>
      <c r="IYK14" s="267"/>
      <c r="IYL14" s="267"/>
      <c r="IYM14" s="267"/>
      <c r="IYN14" s="267"/>
      <c r="IYO14" s="267"/>
      <c r="IYP14" s="267"/>
      <c r="IYQ14" s="267"/>
      <c r="IYR14" s="267"/>
      <c r="IYS14" s="267"/>
      <c r="IYT14" s="267"/>
      <c r="IYU14" s="267"/>
      <c r="IYV14" s="267"/>
      <c r="IYW14" s="267"/>
      <c r="IYX14" s="267"/>
      <c r="IYY14" s="267"/>
      <c r="IYZ14" s="267"/>
      <c r="IZA14" s="267"/>
      <c r="IZB14" s="267"/>
      <c r="IZC14" s="267"/>
      <c r="IZD14" s="267"/>
      <c r="IZE14" s="267"/>
      <c r="IZF14" s="267"/>
      <c r="IZG14" s="267"/>
      <c r="IZH14" s="267"/>
      <c r="IZI14" s="267"/>
      <c r="IZJ14" s="267"/>
      <c r="IZK14" s="267"/>
      <c r="IZL14" s="267"/>
      <c r="IZM14" s="267"/>
      <c r="IZN14" s="267"/>
      <c r="IZO14" s="267"/>
      <c r="IZP14" s="267"/>
      <c r="IZQ14" s="267"/>
      <c r="IZR14" s="267"/>
      <c r="IZS14" s="267"/>
      <c r="IZT14" s="267"/>
      <c r="IZU14" s="267"/>
      <c r="IZV14" s="267"/>
      <c r="IZW14" s="267"/>
      <c r="IZX14" s="267"/>
      <c r="IZY14" s="267"/>
      <c r="IZZ14" s="267"/>
      <c r="JAA14" s="267"/>
      <c r="JAB14" s="267"/>
      <c r="JAC14" s="267"/>
      <c r="JAD14" s="267"/>
      <c r="JAE14" s="267"/>
      <c r="JAF14" s="267"/>
      <c r="JAG14" s="267"/>
      <c r="JAH14" s="267"/>
      <c r="JAI14" s="267"/>
      <c r="JAJ14" s="267"/>
      <c r="JAK14" s="267"/>
      <c r="JAL14" s="267"/>
      <c r="JAM14" s="267"/>
      <c r="JAN14" s="267"/>
      <c r="JAO14" s="267"/>
      <c r="JAP14" s="267"/>
      <c r="JAQ14" s="267"/>
      <c r="JAR14" s="267"/>
      <c r="JAS14" s="267"/>
      <c r="JAT14" s="267"/>
      <c r="JAU14" s="267"/>
      <c r="JAV14" s="267"/>
      <c r="JAW14" s="267"/>
      <c r="JAX14" s="267"/>
      <c r="JAY14" s="267"/>
      <c r="JAZ14" s="267"/>
      <c r="JBA14" s="267"/>
      <c r="JBB14" s="267"/>
      <c r="JBC14" s="267"/>
      <c r="JBD14" s="267"/>
      <c r="JBE14" s="267"/>
      <c r="JBF14" s="267"/>
      <c r="JBG14" s="267"/>
      <c r="JBH14" s="267"/>
      <c r="JBI14" s="267"/>
      <c r="JBJ14" s="267"/>
      <c r="JBK14" s="267"/>
      <c r="JBL14" s="267"/>
      <c r="JBM14" s="267"/>
      <c r="JBN14" s="267"/>
      <c r="JBO14" s="267"/>
      <c r="JBP14" s="267"/>
      <c r="JBQ14" s="267"/>
      <c r="JBR14" s="267"/>
      <c r="JBS14" s="267"/>
      <c r="JBT14" s="267"/>
      <c r="JBU14" s="267"/>
      <c r="JBV14" s="267"/>
      <c r="JBW14" s="267"/>
      <c r="JBX14" s="267"/>
      <c r="JBY14" s="267"/>
      <c r="JBZ14" s="267"/>
      <c r="JCA14" s="267"/>
      <c r="JCB14" s="267"/>
      <c r="JCC14" s="267"/>
      <c r="JCD14" s="267"/>
      <c r="JCE14" s="267"/>
      <c r="JCF14" s="267"/>
      <c r="JCG14" s="267"/>
      <c r="JCH14" s="267"/>
      <c r="JCI14" s="267"/>
      <c r="JCJ14" s="267"/>
      <c r="JCK14" s="267"/>
      <c r="JCL14" s="267"/>
      <c r="JCM14" s="267"/>
      <c r="JCN14" s="267"/>
      <c r="JCO14" s="267"/>
      <c r="JCP14" s="267"/>
      <c r="JCQ14" s="267"/>
      <c r="JCR14" s="267"/>
      <c r="JCS14" s="267"/>
      <c r="JCT14" s="267"/>
      <c r="JCU14" s="267"/>
      <c r="JCV14" s="267"/>
      <c r="JCW14" s="267"/>
      <c r="JCX14" s="267"/>
      <c r="JCY14" s="267"/>
      <c r="JCZ14" s="267"/>
      <c r="JDA14" s="267"/>
      <c r="JDB14" s="267"/>
      <c r="JDC14" s="267"/>
      <c r="JDD14" s="267"/>
      <c r="JDE14" s="267"/>
      <c r="JDF14" s="267"/>
      <c r="JDG14" s="267"/>
      <c r="JDH14" s="267"/>
      <c r="JDI14" s="267"/>
      <c r="JDJ14" s="267"/>
      <c r="JDK14" s="267"/>
      <c r="JDL14" s="267"/>
      <c r="JDM14" s="267"/>
      <c r="JDN14" s="267"/>
      <c r="JDO14" s="267"/>
      <c r="JDP14" s="267"/>
      <c r="JDQ14" s="267"/>
      <c r="JDR14" s="267"/>
      <c r="JDS14" s="267"/>
      <c r="JDT14" s="267"/>
      <c r="JDU14" s="267"/>
      <c r="JDV14" s="267"/>
      <c r="JDW14" s="267"/>
      <c r="JDX14" s="267"/>
      <c r="JDY14" s="267"/>
      <c r="JDZ14" s="267"/>
      <c r="JEA14" s="267"/>
      <c r="JEB14" s="267"/>
      <c r="JEC14" s="267"/>
      <c r="JED14" s="267"/>
      <c r="JEE14" s="267"/>
      <c r="JEF14" s="267"/>
      <c r="JEG14" s="267"/>
      <c r="JEH14" s="267"/>
      <c r="JEI14" s="267"/>
      <c r="JEJ14" s="267"/>
      <c r="JEK14" s="267"/>
      <c r="JEL14" s="267"/>
      <c r="JEM14" s="267"/>
      <c r="JEN14" s="267"/>
      <c r="JEO14" s="267"/>
      <c r="JEP14" s="267"/>
      <c r="JEQ14" s="267"/>
      <c r="JER14" s="267"/>
      <c r="JES14" s="267"/>
      <c r="JET14" s="267"/>
      <c r="JEU14" s="267"/>
      <c r="JEV14" s="267"/>
      <c r="JEW14" s="267"/>
      <c r="JEX14" s="267"/>
      <c r="JEY14" s="267"/>
      <c r="JEZ14" s="267"/>
      <c r="JFA14" s="267"/>
      <c r="JFB14" s="267"/>
      <c r="JFC14" s="267"/>
      <c r="JFD14" s="267"/>
      <c r="JFE14" s="267"/>
      <c r="JFF14" s="267"/>
      <c r="JFG14" s="267"/>
      <c r="JFH14" s="267"/>
      <c r="JFI14" s="267"/>
      <c r="JFJ14" s="267"/>
      <c r="JFK14" s="267"/>
      <c r="JFL14" s="267"/>
      <c r="JFM14" s="267"/>
      <c r="JFN14" s="267"/>
      <c r="JFO14" s="267"/>
      <c r="JFP14" s="267"/>
      <c r="JFQ14" s="267"/>
      <c r="JFR14" s="267"/>
      <c r="JFS14" s="267"/>
      <c r="JFT14" s="267"/>
      <c r="JFU14" s="267"/>
      <c r="JFV14" s="267"/>
      <c r="JFW14" s="267"/>
      <c r="JFX14" s="267"/>
      <c r="JFY14" s="267"/>
      <c r="JFZ14" s="267"/>
      <c r="JGA14" s="267"/>
      <c r="JGB14" s="267"/>
      <c r="JGC14" s="267"/>
      <c r="JGD14" s="267"/>
      <c r="JGE14" s="267"/>
      <c r="JGF14" s="267"/>
      <c r="JGG14" s="267"/>
      <c r="JGH14" s="267"/>
      <c r="JGI14" s="267"/>
      <c r="JGJ14" s="267"/>
      <c r="JGK14" s="267"/>
      <c r="JGL14" s="267"/>
      <c r="JGM14" s="267"/>
      <c r="JGN14" s="267"/>
      <c r="JGO14" s="267"/>
      <c r="JGP14" s="267"/>
      <c r="JGQ14" s="267"/>
      <c r="JGR14" s="267"/>
      <c r="JGS14" s="267"/>
      <c r="JGT14" s="267"/>
      <c r="JGU14" s="267"/>
      <c r="JGV14" s="267"/>
      <c r="JGW14" s="267"/>
      <c r="JGX14" s="267"/>
      <c r="JGY14" s="267"/>
      <c r="JGZ14" s="267"/>
      <c r="JHA14" s="267"/>
      <c r="JHB14" s="267"/>
      <c r="JHC14" s="267"/>
      <c r="JHD14" s="267"/>
      <c r="JHE14" s="267"/>
      <c r="JHF14" s="267"/>
      <c r="JHG14" s="267"/>
      <c r="JHH14" s="267"/>
      <c r="JHI14" s="267"/>
      <c r="JHJ14" s="267"/>
      <c r="JHK14" s="267"/>
      <c r="JHL14" s="267"/>
      <c r="JHM14" s="267"/>
      <c r="JHN14" s="267"/>
      <c r="JHO14" s="267"/>
      <c r="JHP14" s="267"/>
      <c r="JHQ14" s="267"/>
      <c r="JHR14" s="267"/>
      <c r="JHS14" s="267"/>
      <c r="JHT14" s="267"/>
      <c r="JHU14" s="267"/>
      <c r="JHV14" s="267"/>
      <c r="JHW14" s="267"/>
      <c r="JHX14" s="267"/>
      <c r="JHY14" s="267"/>
      <c r="JHZ14" s="267"/>
      <c r="JIA14" s="267"/>
      <c r="JIB14" s="267"/>
      <c r="JIC14" s="267"/>
      <c r="JID14" s="267"/>
      <c r="JIE14" s="267"/>
      <c r="JIF14" s="267"/>
      <c r="JIG14" s="267"/>
      <c r="JIH14" s="267"/>
      <c r="JII14" s="267"/>
      <c r="JIJ14" s="267"/>
      <c r="JIK14" s="267"/>
      <c r="JIL14" s="267"/>
      <c r="JIM14" s="267"/>
      <c r="JIN14" s="267"/>
      <c r="JIO14" s="267"/>
      <c r="JIP14" s="267"/>
      <c r="JIQ14" s="267"/>
      <c r="JIR14" s="267"/>
      <c r="JIS14" s="267"/>
      <c r="JIT14" s="267"/>
      <c r="JIU14" s="267"/>
      <c r="JIV14" s="267"/>
      <c r="JIW14" s="267"/>
      <c r="JIX14" s="267"/>
      <c r="JIY14" s="267"/>
      <c r="JIZ14" s="267"/>
      <c r="JJA14" s="267"/>
      <c r="JJB14" s="267"/>
      <c r="JJC14" s="267"/>
      <c r="JJD14" s="267"/>
      <c r="JJE14" s="267"/>
      <c r="JJF14" s="267"/>
      <c r="JJG14" s="267"/>
      <c r="JJH14" s="267"/>
      <c r="JJI14" s="267"/>
      <c r="JJJ14" s="267"/>
      <c r="JJK14" s="267"/>
      <c r="JJL14" s="267"/>
      <c r="JJM14" s="267"/>
      <c r="JJN14" s="267"/>
      <c r="JJO14" s="267"/>
      <c r="JJP14" s="267"/>
      <c r="JJQ14" s="267"/>
      <c r="JJR14" s="267"/>
      <c r="JJS14" s="267"/>
      <c r="JJT14" s="267"/>
      <c r="JJU14" s="267"/>
      <c r="JJV14" s="267"/>
      <c r="JJW14" s="267"/>
      <c r="JJX14" s="267"/>
      <c r="JJY14" s="267"/>
      <c r="JJZ14" s="267"/>
      <c r="JKA14" s="267"/>
      <c r="JKB14" s="267"/>
      <c r="JKC14" s="267"/>
      <c r="JKD14" s="267"/>
      <c r="JKE14" s="267"/>
      <c r="JKF14" s="267"/>
      <c r="JKG14" s="267"/>
      <c r="JKH14" s="267"/>
      <c r="JKI14" s="267"/>
      <c r="JKJ14" s="267"/>
      <c r="JKK14" s="267"/>
      <c r="JKL14" s="267"/>
      <c r="JKM14" s="267"/>
      <c r="JKN14" s="267"/>
      <c r="JKO14" s="267"/>
      <c r="JKP14" s="267"/>
      <c r="JKQ14" s="267"/>
      <c r="JKR14" s="267"/>
      <c r="JKS14" s="267"/>
      <c r="JKT14" s="267"/>
      <c r="JKU14" s="267"/>
      <c r="JKV14" s="267"/>
      <c r="JKW14" s="267"/>
      <c r="JKX14" s="267"/>
      <c r="JKY14" s="267"/>
      <c r="JKZ14" s="267"/>
      <c r="JLA14" s="267"/>
      <c r="JLB14" s="267"/>
      <c r="JLC14" s="267"/>
      <c r="JLD14" s="267"/>
      <c r="JLE14" s="267"/>
      <c r="JLF14" s="267"/>
      <c r="JLG14" s="267"/>
      <c r="JLH14" s="267"/>
      <c r="JLI14" s="267"/>
      <c r="JLJ14" s="267"/>
      <c r="JLK14" s="267"/>
      <c r="JLL14" s="267"/>
      <c r="JLM14" s="267"/>
      <c r="JLN14" s="267"/>
      <c r="JLO14" s="267"/>
      <c r="JLP14" s="267"/>
      <c r="JLQ14" s="267"/>
      <c r="JLR14" s="267"/>
      <c r="JLS14" s="267"/>
      <c r="JLT14" s="267"/>
      <c r="JLU14" s="267"/>
      <c r="JLV14" s="267"/>
      <c r="JLW14" s="267"/>
      <c r="JLX14" s="267"/>
      <c r="JLY14" s="267"/>
      <c r="JLZ14" s="267"/>
      <c r="JMA14" s="267"/>
      <c r="JMB14" s="267"/>
      <c r="JMC14" s="267"/>
      <c r="JMD14" s="267"/>
      <c r="JME14" s="267"/>
      <c r="JMF14" s="267"/>
      <c r="JMG14" s="267"/>
      <c r="JMH14" s="267"/>
      <c r="JMI14" s="267"/>
      <c r="JMJ14" s="267"/>
      <c r="JMK14" s="267"/>
      <c r="JML14" s="267"/>
      <c r="JMM14" s="267"/>
      <c r="JMN14" s="267"/>
      <c r="JMO14" s="267"/>
      <c r="JMP14" s="267"/>
      <c r="JMQ14" s="267"/>
      <c r="JMR14" s="267"/>
      <c r="JMS14" s="267"/>
      <c r="JMT14" s="267"/>
      <c r="JMU14" s="267"/>
      <c r="JMV14" s="267"/>
      <c r="JMW14" s="267"/>
      <c r="JMX14" s="267"/>
      <c r="JMY14" s="267"/>
      <c r="JMZ14" s="267"/>
      <c r="JNA14" s="267"/>
      <c r="JNB14" s="267"/>
      <c r="JNC14" s="267"/>
      <c r="JND14" s="267"/>
      <c r="JNE14" s="267"/>
      <c r="JNF14" s="267"/>
      <c r="JNG14" s="267"/>
      <c r="JNH14" s="267"/>
      <c r="JNI14" s="267"/>
      <c r="JNJ14" s="267"/>
      <c r="JNK14" s="267"/>
      <c r="JNL14" s="267"/>
      <c r="JNM14" s="267"/>
      <c r="JNN14" s="267"/>
      <c r="JNO14" s="267"/>
      <c r="JNP14" s="267"/>
      <c r="JNQ14" s="267"/>
      <c r="JNR14" s="267"/>
      <c r="JNS14" s="267"/>
      <c r="JNT14" s="267"/>
      <c r="JNU14" s="267"/>
      <c r="JNV14" s="267"/>
      <c r="JNW14" s="267"/>
      <c r="JNX14" s="267"/>
      <c r="JNY14" s="267"/>
      <c r="JNZ14" s="267"/>
      <c r="JOA14" s="267"/>
      <c r="JOB14" s="267"/>
      <c r="JOC14" s="267"/>
      <c r="JOD14" s="267"/>
      <c r="JOE14" s="267"/>
      <c r="JOF14" s="267"/>
      <c r="JOG14" s="267"/>
      <c r="JOH14" s="267"/>
      <c r="JOI14" s="267"/>
      <c r="JOJ14" s="267"/>
      <c r="JOK14" s="267"/>
      <c r="JOL14" s="267"/>
      <c r="JOM14" s="267"/>
      <c r="JON14" s="267"/>
      <c r="JOO14" s="267"/>
      <c r="JOP14" s="267"/>
      <c r="JOQ14" s="267"/>
      <c r="JOR14" s="267"/>
      <c r="JOS14" s="267"/>
      <c r="JOT14" s="267"/>
      <c r="JOU14" s="267"/>
      <c r="JOV14" s="267"/>
      <c r="JOW14" s="267"/>
      <c r="JOX14" s="267"/>
      <c r="JOY14" s="267"/>
      <c r="JOZ14" s="267"/>
      <c r="JPA14" s="267"/>
      <c r="JPB14" s="267"/>
      <c r="JPC14" s="267"/>
      <c r="JPD14" s="267"/>
      <c r="JPE14" s="267"/>
      <c r="JPF14" s="267"/>
      <c r="JPG14" s="267"/>
      <c r="JPH14" s="267"/>
      <c r="JPI14" s="267"/>
      <c r="JPJ14" s="267"/>
      <c r="JPK14" s="267"/>
      <c r="JPL14" s="267"/>
      <c r="JPM14" s="267"/>
      <c r="JPN14" s="267"/>
      <c r="JPO14" s="267"/>
      <c r="JPP14" s="267"/>
      <c r="JPQ14" s="267"/>
      <c r="JPR14" s="267"/>
      <c r="JPS14" s="267"/>
      <c r="JPT14" s="267"/>
      <c r="JPU14" s="267"/>
      <c r="JPV14" s="267"/>
      <c r="JPW14" s="267"/>
      <c r="JPX14" s="267"/>
      <c r="JPY14" s="267"/>
      <c r="JPZ14" s="267"/>
      <c r="JQA14" s="267"/>
      <c r="JQB14" s="267"/>
      <c r="JQC14" s="267"/>
      <c r="JQD14" s="267"/>
      <c r="JQE14" s="267"/>
      <c r="JQF14" s="267"/>
      <c r="JQG14" s="267"/>
      <c r="JQH14" s="267"/>
      <c r="JQI14" s="267"/>
      <c r="JQJ14" s="267"/>
      <c r="JQK14" s="267"/>
      <c r="JQL14" s="267"/>
      <c r="JQM14" s="267"/>
      <c r="JQN14" s="267"/>
      <c r="JQO14" s="267"/>
      <c r="JQP14" s="267"/>
      <c r="JQQ14" s="267"/>
      <c r="JQR14" s="267"/>
      <c r="JQS14" s="267"/>
      <c r="JQT14" s="267"/>
      <c r="JQU14" s="267"/>
      <c r="JQV14" s="267"/>
      <c r="JQW14" s="267"/>
      <c r="JQX14" s="267"/>
      <c r="JQY14" s="267"/>
      <c r="JQZ14" s="267"/>
      <c r="JRA14" s="267"/>
      <c r="JRB14" s="267"/>
      <c r="JRC14" s="267"/>
      <c r="JRD14" s="267"/>
      <c r="JRE14" s="267"/>
      <c r="JRF14" s="267"/>
      <c r="JRG14" s="267"/>
      <c r="JRH14" s="267"/>
      <c r="JRI14" s="267"/>
      <c r="JRJ14" s="267"/>
      <c r="JRK14" s="267"/>
      <c r="JRL14" s="267"/>
      <c r="JRM14" s="267"/>
      <c r="JRN14" s="267"/>
      <c r="JRO14" s="267"/>
      <c r="JRP14" s="267"/>
      <c r="JRQ14" s="267"/>
      <c r="JRR14" s="267"/>
      <c r="JRS14" s="267"/>
      <c r="JRT14" s="267"/>
      <c r="JRU14" s="267"/>
      <c r="JRV14" s="267"/>
      <c r="JRW14" s="267"/>
      <c r="JRX14" s="267"/>
      <c r="JRY14" s="267"/>
      <c r="JRZ14" s="267"/>
      <c r="JSA14" s="267"/>
      <c r="JSB14" s="267"/>
      <c r="JSC14" s="267"/>
      <c r="JSD14" s="267"/>
      <c r="JSE14" s="267"/>
      <c r="JSF14" s="267"/>
      <c r="JSG14" s="267"/>
      <c r="JSH14" s="267"/>
      <c r="JSI14" s="267"/>
      <c r="JSJ14" s="267"/>
      <c r="JSK14" s="267"/>
      <c r="JSL14" s="267"/>
      <c r="JSM14" s="267"/>
      <c r="JSN14" s="267"/>
      <c r="JSO14" s="267"/>
      <c r="JSP14" s="267"/>
      <c r="JSQ14" s="267"/>
      <c r="JSR14" s="267"/>
      <c r="JSS14" s="267"/>
      <c r="JST14" s="267"/>
      <c r="JSU14" s="267"/>
      <c r="JSV14" s="267"/>
      <c r="JSW14" s="267"/>
      <c r="JSX14" s="267"/>
      <c r="JSY14" s="267"/>
      <c r="JSZ14" s="267"/>
      <c r="JTA14" s="267"/>
      <c r="JTB14" s="267"/>
      <c r="JTC14" s="267"/>
      <c r="JTD14" s="267"/>
      <c r="JTE14" s="267"/>
      <c r="JTF14" s="267"/>
      <c r="JTG14" s="267"/>
      <c r="JTH14" s="267"/>
      <c r="JTI14" s="267"/>
      <c r="JTJ14" s="267"/>
      <c r="JTK14" s="267"/>
      <c r="JTL14" s="267"/>
      <c r="JTM14" s="267"/>
      <c r="JTN14" s="267"/>
      <c r="JTO14" s="267"/>
      <c r="JTP14" s="267"/>
      <c r="JTQ14" s="267"/>
      <c r="JTR14" s="267"/>
      <c r="JTS14" s="267"/>
      <c r="JTT14" s="267"/>
      <c r="JTU14" s="267"/>
      <c r="JTV14" s="267"/>
      <c r="JTW14" s="267"/>
      <c r="JTX14" s="267"/>
      <c r="JTY14" s="267"/>
      <c r="JTZ14" s="267"/>
      <c r="JUA14" s="267"/>
      <c r="JUB14" s="267"/>
      <c r="JUC14" s="267"/>
      <c r="JUD14" s="267"/>
      <c r="JUE14" s="267"/>
      <c r="JUF14" s="267"/>
      <c r="JUG14" s="267"/>
      <c r="JUH14" s="267"/>
      <c r="JUI14" s="267"/>
      <c r="JUJ14" s="267"/>
      <c r="JUK14" s="267"/>
      <c r="JUL14" s="267"/>
      <c r="JUM14" s="267"/>
      <c r="JUN14" s="267"/>
      <c r="JUO14" s="267"/>
      <c r="JUP14" s="267"/>
      <c r="JUQ14" s="267"/>
      <c r="JUR14" s="267"/>
      <c r="JUS14" s="267"/>
      <c r="JUT14" s="267"/>
      <c r="JUU14" s="267"/>
      <c r="JUV14" s="267"/>
      <c r="JUW14" s="267"/>
      <c r="JUX14" s="267"/>
      <c r="JUY14" s="267"/>
      <c r="JUZ14" s="267"/>
      <c r="JVA14" s="267"/>
      <c r="JVB14" s="267"/>
      <c r="JVC14" s="267"/>
      <c r="JVD14" s="267"/>
      <c r="JVE14" s="267"/>
      <c r="JVF14" s="267"/>
      <c r="JVG14" s="267"/>
      <c r="JVH14" s="267"/>
      <c r="JVI14" s="267"/>
      <c r="JVJ14" s="267"/>
      <c r="JVK14" s="267"/>
      <c r="JVL14" s="267"/>
      <c r="JVM14" s="267"/>
      <c r="JVN14" s="267"/>
      <c r="JVO14" s="267"/>
      <c r="JVP14" s="267"/>
      <c r="JVQ14" s="267"/>
      <c r="JVR14" s="267"/>
      <c r="JVS14" s="267"/>
      <c r="JVT14" s="267"/>
      <c r="JVU14" s="267"/>
      <c r="JVV14" s="267"/>
      <c r="JVW14" s="267"/>
      <c r="JVX14" s="267"/>
      <c r="JVY14" s="267"/>
      <c r="JVZ14" s="267"/>
      <c r="JWA14" s="267"/>
      <c r="JWB14" s="267"/>
      <c r="JWC14" s="267"/>
      <c r="JWD14" s="267"/>
      <c r="JWE14" s="267"/>
      <c r="JWF14" s="267"/>
      <c r="JWG14" s="267"/>
      <c r="JWH14" s="267"/>
      <c r="JWI14" s="267"/>
      <c r="JWJ14" s="267"/>
      <c r="JWK14" s="267"/>
      <c r="JWL14" s="267"/>
      <c r="JWM14" s="267"/>
      <c r="JWN14" s="267"/>
      <c r="JWO14" s="267"/>
      <c r="JWP14" s="267"/>
      <c r="JWQ14" s="267"/>
      <c r="JWR14" s="267"/>
      <c r="JWS14" s="267"/>
      <c r="JWT14" s="267"/>
      <c r="JWU14" s="267"/>
      <c r="JWV14" s="267"/>
      <c r="JWW14" s="267"/>
      <c r="JWX14" s="267"/>
      <c r="JWY14" s="267"/>
      <c r="JWZ14" s="267"/>
      <c r="JXA14" s="267"/>
      <c r="JXB14" s="267"/>
      <c r="JXC14" s="267"/>
      <c r="JXD14" s="267"/>
      <c r="JXE14" s="267"/>
      <c r="JXF14" s="267"/>
      <c r="JXG14" s="267"/>
      <c r="JXH14" s="267"/>
      <c r="JXI14" s="267"/>
      <c r="JXJ14" s="267"/>
      <c r="JXK14" s="267"/>
      <c r="JXL14" s="267"/>
      <c r="JXM14" s="267"/>
      <c r="JXN14" s="267"/>
      <c r="JXO14" s="267"/>
      <c r="JXP14" s="267"/>
      <c r="JXQ14" s="267"/>
      <c r="JXR14" s="267"/>
      <c r="JXS14" s="267"/>
      <c r="JXT14" s="267"/>
      <c r="JXU14" s="267"/>
      <c r="JXV14" s="267"/>
      <c r="JXW14" s="267"/>
      <c r="JXX14" s="267"/>
      <c r="JXY14" s="267"/>
      <c r="JXZ14" s="267"/>
      <c r="JYA14" s="267"/>
      <c r="JYB14" s="267"/>
      <c r="JYC14" s="267"/>
      <c r="JYD14" s="267"/>
      <c r="JYE14" s="267"/>
      <c r="JYF14" s="267"/>
      <c r="JYG14" s="267"/>
      <c r="JYH14" s="267"/>
      <c r="JYI14" s="267"/>
      <c r="JYJ14" s="267"/>
      <c r="JYK14" s="267"/>
      <c r="JYL14" s="267"/>
      <c r="JYM14" s="267"/>
      <c r="JYN14" s="267"/>
      <c r="JYO14" s="267"/>
      <c r="JYP14" s="267"/>
      <c r="JYQ14" s="267"/>
      <c r="JYR14" s="267"/>
      <c r="JYS14" s="267"/>
      <c r="JYT14" s="267"/>
      <c r="JYU14" s="267"/>
      <c r="JYV14" s="267"/>
      <c r="JYW14" s="267"/>
      <c r="JYX14" s="267"/>
      <c r="JYY14" s="267"/>
      <c r="JYZ14" s="267"/>
      <c r="JZA14" s="267"/>
      <c r="JZB14" s="267"/>
      <c r="JZC14" s="267"/>
      <c r="JZD14" s="267"/>
      <c r="JZE14" s="267"/>
      <c r="JZF14" s="267"/>
      <c r="JZG14" s="267"/>
      <c r="JZH14" s="267"/>
      <c r="JZI14" s="267"/>
      <c r="JZJ14" s="267"/>
      <c r="JZK14" s="267"/>
      <c r="JZL14" s="267"/>
      <c r="JZM14" s="267"/>
      <c r="JZN14" s="267"/>
      <c r="JZO14" s="267"/>
      <c r="JZP14" s="267"/>
      <c r="JZQ14" s="267"/>
      <c r="JZR14" s="267"/>
      <c r="JZS14" s="267"/>
      <c r="JZT14" s="267"/>
      <c r="JZU14" s="267"/>
      <c r="JZV14" s="267"/>
      <c r="JZW14" s="267"/>
      <c r="JZX14" s="267"/>
      <c r="JZY14" s="267"/>
      <c r="JZZ14" s="267"/>
      <c r="KAA14" s="267"/>
      <c r="KAB14" s="267"/>
      <c r="KAC14" s="267"/>
      <c r="KAD14" s="267"/>
      <c r="KAE14" s="267"/>
      <c r="KAF14" s="267"/>
      <c r="KAG14" s="267"/>
      <c r="KAH14" s="267"/>
      <c r="KAI14" s="267"/>
      <c r="KAJ14" s="267"/>
      <c r="KAK14" s="267"/>
      <c r="KAL14" s="267"/>
      <c r="KAM14" s="267"/>
      <c r="KAN14" s="267"/>
      <c r="KAO14" s="267"/>
      <c r="KAP14" s="267"/>
      <c r="KAQ14" s="267"/>
      <c r="KAR14" s="267"/>
      <c r="KAS14" s="267"/>
      <c r="KAT14" s="267"/>
      <c r="KAU14" s="267"/>
      <c r="KAV14" s="267"/>
      <c r="KAW14" s="267"/>
      <c r="KAX14" s="267"/>
      <c r="KAY14" s="267"/>
      <c r="KAZ14" s="267"/>
      <c r="KBA14" s="267"/>
      <c r="KBB14" s="267"/>
      <c r="KBC14" s="267"/>
      <c r="KBD14" s="267"/>
      <c r="KBE14" s="267"/>
      <c r="KBF14" s="267"/>
      <c r="KBG14" s="267"/>
      <c r="KBH14" s="267"/>
      <c r="KBI14" s="267"/>
      <c r="KBJ14" s="267"/>
      <c r="KBK14" s="267"/>
      <c r="KBL14" s="267"/>
      <c r="KBM14" s="267"/>
      <c r="KBN14" s="267"/>
      <c r="KBO14" s="267"/>
      <c r="KBP14" s="267"/>
      <c r="KBQ14" s="267"/>
      <c r="KBR14" s="267"/>
      <c r="KBS14" s="267"/>
      <c r="KBT14" s="267"/>
      <c r="KBU14" s="267"/>
      <c r="KBV14" s="267"/>
      <c r="KBW14" s="267"/>
      <c r="KBX14" s="267"/>
      <c r="KBY14" s="267"/>
      <c r="KBZ14" s="267"/>
      <c r="KCA14" s="267"/>
      <c r="KCB14" s="267"/>
      <c r="KCC14" s="267"/>
      <c r="KCD14" s="267"/>
      <c r="KCE14" s="267"/>
      <c r="KCF14" s="267"/>
      <c r="KCG14" s="267"/>
      <c r="KCH14" s="267"/>
      <c r="KCI14" s="267"/>
      <c r="KCJ14" s="267"/>
      <c r="KCK14" s="267"/>
      <c r="KCL14" s="267"/>
      <c r="KCM14" s="267"/>
      <c r="KCN14" s="267"/>
      <c r="KCO14" s="267"/>
      <c r="KCP14" s="267"/>
      <c r="KCQ14" s="267"/>
      <c r="KCR14" s="267"/>
      <c r="KCS14" s="267"/>
      <c r="KCT14" s="267"/>
      <c r="KCU14" s="267"/>
      <c r="KCV14" s="267"/>
      <c r="KCW14" s="267"/>
      <c r="KCX14" s="267"/>
      <c r="KCY14" s="267"/>
      <c r="KCZ14" s="267"/>
      <c r="KDA14" s="267"/>
      <c r="KDB14" s="267"/>
      <c r="KDC14" s="267"/>
      <c r="KDD14" s="267"/>
      <c r="KDE14" s="267"/>
      <c r="KDF14" s="267"/>
      <c r="KDG14" s="267"/>
      <c r="KDH14" s="267"/>
      <c r="KDI14" s="267"/>
      <c r="KDJ14" s="267"/>
      <c r="KDK14" s="267"/>
      <c r="KDL14" s="267"/>
      <c r="KDM14" s="267"/>
      <c r="KDN14" s="267"/>
      <c r="KDO14" s="267"/>
      <c r="KDP14" s="267"/>
      <c r="KDQ14" s="267"/>
      <c r="KDR14" s="267"/>
      <c r="KDS14" s="267"/>
      <c r="KDT14" s="267"/>
      <c r="KDU14" s="267"/>
      <c r="KDV14" s="267"/>
      <c r="KDW14" s="267"/>
      <c r="KDX14" s="267"/>
      <c r="KDY14" s="267"/>
      <c r="KDZ14" s="267"/>
      <c r="KEA14" s="267"/>
      <c r="KEB14" s="267"/>
      <c r="KEC14" s="267"/>
      <c r="KED14" s="267"/>
      <c r="KEE14" s="267"/>
      <c r="KEF14" s="267"/>
      <c r="KEG14" s="267"/>
      <c r="KEH14" s="267"/>
      <c r="KEI14" s="267"/>
      <c r="KEJ14" s="267"/>
      <c r="KEK14" s="267"/>
      <c r="KEL14" s="267"/>
      <c r="KEM14" s="267"/>
      <c r="KEN14" s="267"/>
      <c r="KEO14" s="267"/>
      <c r="KEP14" s="267"/>
      <c r="KEQ14" s="267"/>
      <c r="KER14" s="267"/>
      <c r="KES14" s="267"/>
      <c r="KET14" s="267"/>
      <c r="KEU14" s="267"/>
      <c r="KEV14" s="267"/>
      <c r="KEW14" s="267"/>
      <c r="KEX14" s="267"/>
      <c r="KEY14" s="267"/>
      <c r="KEZ14" s="267"/>
      <c r="KFA14" s="267"/>
      <c r="KFB14" s="267"/>
      <c r="KFC14" s="267"/>
      <c r="KFD14" s="267"/>
      <c r="KFE14" s="267"/>
      <c r="KFF14" s="267"/>
      <c r="KFG14" s="267"/>
      <c r="KFH14" s="267"/>
      <c r="KFI14" s="267"/>
      <c r="KFJ14" s="267"/>
      <c r="KFK14" s="267"/>
      <c r="KFL14" s="267"/>
      <c r="KFM14" s="267"/>
      <c r="KFN14" s="267"/>
      <c r="KFO14" s="267"/>
      <c r="KFP14" s="267"/>
      <c r="KFQ14" s="267"/>
      <c r="KFR14" s="267"/>
      <c r="KFS14" s="267"/>
      <c r="KFT14" s="267"/>
      <c r="KFU14" s="267"/>
      <c r="KFV14" s="267"/>
      <c r="KFW14" s="267"/>
      <c r="KFX14" s="267"/>
      <c r="KFY14" s="267"/>
      <c r="KFZ14" s="267"/>
      <c r="KGA14" s="267"/>
      <c r="KGB14" s="267"/>
      <c r="KGC14" s="267"/>
      <c r="KGD14" s="267"/>
      <c r="KGE14" s="267"/>
      <c r="KGF14" s="267"/>
      <c r="KGG14" s="267"/>
      <c r="KGH14" s="267"/>
      <c r="KGI14" s="267"/>
      <c r="KGJ14" s="267"/>
      <c r="KGK14" s="267"/>
      <c r="KGL14" s="267"/>
      <c r="KGM14" s="267"/>
      <c r="KGN14" s="267"/>
      <c r="KGO14" s="267"/>
      <c r="KGP14" s="267"/>
      <c r="KGQ14" s="267"/>
      <c r="KGR14" s="267"/>
      <c r="KGS14" s="267"/>
      <c r="KGT14" s="267"/>
      <c r="KGU14" s="267"/>
      <c r="KGV14" s="267"/>
      <c r="KGW14" s="267"/>
      <c r="KGX14" s="267"/>
      <c r="KGY14" s="267"/>
      <c r="KGZ14" s="267"/>
      <c r="KHA14" s="267"/>
      <c r="KHB14" s="267"/>
      <c r="KHC14" s="267"/>
      <c r="KHD14" s="267"/>
      <c r="KHE14" s="267"/>
      <c r="KHF14" s="267"/>
      <c r="KHG14" s="267"/>
      <c r="KHH14" s="267"/>
      <c r="KHI14" s="267"/>
      <c r="KHJ14" s="267"/>
      <c r="KHK14" s="267"/>
      <c r="KHL14" s="267"/>
      <c r="KHM14" s="267"/>
      <c r="KHN14" s="267"/>
      <c r="KHO14" s="267"/>
      <c r="KHP14" s="267"/>
      <c r="KHQ14" s="267"/>
      <c r="KHR14" s="267"/>
      <c r="KHS14" s="267"/>
      <c r="KHT14" s="267"/>
      <c r="KHU14" s="267"/>
      <c r="KHV14" s="267"/>
      <c r="KHW14" s="267"/>
      <c r="KHX14" s="267"/>
      <c r="KHY14" s="267"/>
      <c r="KHZ14" s="267"/>
      <c r="KIA14" s="267"/>
      <c r="KIB14" s="267"/>
      <c r="KIC14" s="267"/>
      <c r="KID14" s="267"/>
      <c r="KIE14" s="267"/>
      <c r="KIF14" s="267"/>
      <c r="KIG14" s="267"/>
      <c r="KIH14" s="267"/>
      <c r="KII14" s="267"/>
      <c r="KIJ14" s="267"/>
      <c r="KIK14" s="267"/>
      <c r="KIL14" s="267"/>
      <c r="KIM14" s="267"/>
      <c r="KIN14" s="267"/>
      <c r="KIO14" s="267"/>
      <c r="KIP14" s="267"/>
      <c r="KIQ14" s="267"/>
      <c r="KIR14" s="267"/>
      <c r="KIS14" s="267"/>
      <c r="KIT14" s="267"/>
      <c r="KIU14" s="267"/>
      <c r="KIV14" s="267"/>
      <c r="KIW14" s="267"/>
      <c r="KIX14" s="267"/>
      <c r="KIY14" s="267"/>
      <c r="KIZ14" s="267"/>
      <c r="KJA14" s="267"/>
      <c r="KJB14" s="267"/>
      <c r="KJC14" s="267"/>
      <c r="KJD14" s="267"/>
      <c r="KJE14" s="267"/>
      <c r="KJF14" s="267"/>
      <c r="KJG14" s="267"/>
      <c r="KJH14" s="267"/>
      <c r="KJI14" s="267"/>
      <c r="KJJ14" s="267"/>
      <c r="KJK14" s="267"/>
      <c r="KJL14" s="267"/>
      <c r="KJM14" s="267"/>
      <c r="KJN14" s="267"/>
      <c r="KJO14" s="267"/>
      <c r="KJP14" s="267"/>
      <c r="KJQ14" s="267"/>
      <c r="KJR14" s="267"/>
      <c r="KJS14" s="267"/>
      <c r="KJT14" s="267"/>
      <c r="KJU14" s="267"/>
      <c r="KJV14" s="267"/>
      <c r="KJW14" s="267"/>
      <c r="KJX14" s="267"/>
      <c r="KJY14" s="267"/>
      <c r="KJZ14" s="267"/>
      <c r="KKA14" s="267"/>
      <c r="KKB14" s="267"/>
      <c r="KKC14" s="267"/>
      <c r="KKD14" s="267"/>
      <c r="KKE14" s="267"/>
      <c r="KKF14" s="267"/>
      <c r="KKG14" s="267"/>
      <c r="KKH14" s="267"/>
      <c r="KKI14" s="267"/>
      <c r="KKJ14" s="267"/>
      <c r="KKK14" s="267"/>
      <c r="KKL14" s="267"/>
      <c r="KKM14" s="267"/>
      <c r="KKN14" s="267"/>
      <c r="KKO14" s="267"/>
      <c r="KKP14" s="267"/>
      <c r="KKQ14" s="267"/>
      <c r="KKR14" s="267"/>
      <c r="KKS14" s="267"/>
      <c r="KKT14" s="267"/>
      <c r="KKU14" s="267"/>
      <c r="KKV14" s="267"/>
      <c r="KKW14" s="267"/>
      <c r="KKX14" s="267"/>
      <c r="KKY14" s="267"/>
      <c r="KKZ14" s="267"/>
      <c r="KLA14" s="267"/>
      <c r="KLB14" s="267"/>
      <c r="KLC14" s="267"/>
      <c r="KLD14" s="267"/>
      <c r="KLE14" s="267"/>
      <c r="KLF14" s="267"/>
      <c r="KLG14" s="267"/>
      <c r="KLH14" s="267"/>
      <c r="KLI14" s="267"/>
      <c r="KLJ14" s="267"/>
      <c r="KLK14" s="267"/>
      <c r="KLL14" s="267"/>
      <c r="KLM14" s="267"/>
      <c r="KLN14" s="267"/>
      <c r="KLO14" s="267"/>
      <c r="KLP14" s="267"/>
      <c r="KLQ14" s="267"/>
      <c r="KLR14" s="267"/>
      <c r="KLS14" s="267"/>
      <c r="KLT14" s="267"/>
      <c r="KLU14" s="267"/>
      <c r="KLV14" s="267"/>
      <c r="KLW14" s="267"/>
      <c r="KLX14" s="267"/>
      <c r="KLY14" s="267"/>
      <c r="KLZ14" s="267"/>
      <c r="KMA14" s="267"/>
      <c r="KMB14" s="267"/>
      <c r="KMC14" s="267"/>
      <c r="KMD14" s="267"/>
      <c r="KME14" s="267"/>
      <c r="KMF14" s="267"/>
      <c r="KMG14" s="267"/>
      <c r="KMH14" s="267"/>
      <c r="KMI14" s="267"/>
      <c r="KMJ14" s="267"/>
      <c r="KMK14" s="267"/>
      <c r="KML14" s="267"/>
      <c r="KMM14" s="267"/>
      <c r="KMN14" s="267"/>
      <c r="KMO14" s="267"/>
      <c r="KMP14" s="267"/>
      <c r="KMQ14" s="267"/>
      <c r="KMR14" s="267"/>
      <c r="KMS14" s="267"/>
      <c r="KMT14" s="267"/>
      <c r="KMU14" s="267"/>
      <c r="KMV14" s="267"/>
      <c r="KMW14" s="267"/>
      <c r="KMX14" s="267"/>
      <c r="KMY14" s="267"/>
      <c r="KMZ14" s="267"/>
      <c r="KNA14" s="267"/>
      <c r="KNB14" s="267"/>
      <c r="KNC14" s="267"/>
      <c r="KND14" s="267"/>
      <c r="KNE14" s="267"/>
      <c r="KNF14" s="267"/>
      <c r="KNG14" s="267"/>
      <c r="KNH14" s="267"/>
      <c r="KNI14" s="267"/>
      <c r="KNJ14" s="267"/>
      <c r="KNK14" s="267"/>
      <c r="KNL14" s="267"/>
      <c r="KNM14" s="267"/>
      <c r="KNN14" s="267"/>
      <c r="KNO14" s="267"/>
      <c r="KNP14" s="267"/>
      <c r="KNQ14" s="267"/>
      <c r="KNR14" s="267"/>
      <c r="KNS14" s="267"/>
      <c r="KNT14" s="267"/>
      <c r="KNU14" s="267"/>
      <c r="KNV14" s="267"/>
      <c r="KNW14" s="267"/>
      <c r="KNX14" s="267"/>
      <c r="KNY14" s="267"/>
      <c r="KNZ14" s="267"/>
      <c r="KOA14" s="267"/>
      <c r="KOB14" s="267"/>
      <c r="KOC14" s="267"/>
      <c r="KOD14" s="267"/>
      <c r="KOE14" s="267"/>
      <c r="KOF14" s="267"/>
      <c r="KOG14" s="267"/>
      <c r="KOH14" s="267"/>
      <c r="KOI14" s="267"/>
      <c r="KOJ14" s="267"/>
      <c r="KOK14" s="267"/>
      <c r="KOL14" s="267"/>
      <c r="KOM14" s="267"/>
      <c r="KON14" s="267"/>
      <c r="KOO14" s="267"/>
      <c r="KOP14" s="267"/>
      <c r="KOQ14" s="267"/>
      <c r="KOR14" s="267"/>
      <c r="KOS14" s="267"/>
      <c r="KOT14" s="267"/>
      <c r="KOU14" s="267"/>
      <c r="KOV14" s="267"/>
      <c r="KOW14" s="267"/>
      <c r="KOX14" s="267"/>
      <c r="KOY14" s="267"/>
      <c r="KOZ14" s="267"/>
      <c r="KPA14" s="267"/>
      <c r="KPB14" s="267"/>
      <c r="KPC14" s="267"/>
      <c r="KPD14" s="267"/>
      <c r="KPE14" s="267"/>
      <c r="KPF14" s="267"/>
      <c r="KPG14" s="267"/>
      <c r="KPH14" s="267"/>
      <c r="KPI14" s="267"/>
      <c r="KPJ14" s="267"/>
      <c r="KPK14" s="267"/>
      <c r="KPL14" s="267"/>
      <c r="KPM14" s="267"/>
      <c r="KPN14" s="267"/>
      <c r="KPO14" s="267"/>
      <c r="KPP14" s="267"/>
      <c r="KPQ14" s="267"/>
      <c r="KPR14" s="267"/>
      <c r="KPS14" s="267"/>
      <c r="KPT14" s="267"/>
      <c r="KPU14" s="267"/>
      <c r="KPV14" s="267"/>
      <c r="KPW14" s="267"/>
      <c r="KPX14" s="267"/>
      <c r="KPY14" s="267"/>
      <c r="KPZ14" s="267"/>
      <c r="KQA14" s="267"/>
      <c r="KQB14" s="267"/>
      <c r="KQC14" s="267"/>
      <c r="KQD14" s="267"/>
      <c r="KQE14" s="267"/>
      <c r="KQF14" s="267"/>
      <c r="KQG14" s="267"/>
      <c r="KQH14" s="267"/>
      <c r="KQI14" s="267"/>
      <c r="KQJ14" s="267"/>
      <c r="KQK14" s="267"/>
      <c r="KQL14" s="267"/>
      <c r="KQM14" s="267"/>
      <c r="KQN14" s="267"/>
      <c r="KQO14" s="267"/>
      <c r="KQP14" s="267"/>
      <c r="KQQ14" s="267"/>
      <c r="KQR14" s="267"/>
      <c r="KQS14" s="267"/>
      <c r="KQT14" s="267"/>
      <c r="KQU14" s="267"/>
      <c r="KQV14" s="267"/>
      <c r="KQW14" s="267"/>
      <c r="KQX14" s="267"/>
      <c r="KQY14" s="267"/>
      <c r="KQZ14" s="267"/>
      <c r="KRA14" s="267"/>
      <c r="KRB14" s="267"/>
      <c r="KRC14" s="267"/>
      <c r="KRD14" s="267"/>
      <c r="KRE14" s="267"/>
      <c r="KRF14" s="267"/>
      <c r="KRG14" s="267"/>
      <c r="KRH14" s="267"/>
      <c r="KRI14" s="267"/>
      <c r="KRJ14" s="267"/>
      <c r="KRK14" s="267"/>
      <c r="KRL14" s="267"/>
      <c r="KRM14" s="267"/>
      <c r="KRN14" s="267"/>
      <c r="KRO14" s="267"/>
      <c r="KRP14" s="267"/>
      <c r="KRQ14" s="267"/>
      <c r="KRR14" s="267"/>
      <c r="KRS14" s="267"/>
      <c r="KRT14" s="267"/>
      <c r="KRU14" s="267"/>
      <c r="KRV14" s="267"/>
      <c r="KRW14" s="267"/>
      <c r="KRX14" s="267"/>
      <c r="KRY14" s="267"/>
      <c r="KRZ14" s="267"/>
      <c r="KSA14" s="267"/>
      <c r="KSB14" s="267"/>
      <c r="KSC14" s="267"/>
      <c r="KSD14" s="267"/>
      <c r="KSE14" s="267"/>
      <c r="KSF14" s="267"/>
      <c r="KSG14" s="267"/>
      <c r="KSH14" s="267"/>
      <c r="KSI14" s="267"/>
      <c r="KSJ14" s="267"/>
      <c r="KSK14" s="267"/>
      <c r="KSL14" s="267"/>
      <c r="KSM14" s="267"/>
      <c r="KSN14" s="267"/>
      <c r="KSO14" s="267"/>
      <c r="KSP14" s="267"/>
      <c r="KSQ14" s="267"/>
      <c r="KSR14" s="267"/>
      <c r="KSS14" s="267"/>
      <c r="KST14" s="267"/>
      <c r="KSU14" s="267"/>
      <c r="KSV14" s="267"/>
      <c r="KSW14" s="267"/>
      <c r="KSX14" s="267"/>
      <c r="KSY14" s="267"/>
      <c r="KSZ14" s="267"/>
      <c r="KTA14" s="267"/>
      <c r="KTB14" s="267"/>
      <c r="KTC14" s="267"/>
      <c r="KTD14" s="267"/>
      <c r="KTE14" s="267"/>
      <c r="KTF14" s="267"/>
      <c r="KTG14" s="267"/>
      <c r="KTH14" s="267"/>
      <c r="KTI14" s="267"/>
      <c r="KTJ14" s="267"/>
      <c r="KTK14" s="267"/>
      <c r="KTL14" s="267"/>
      <c r="KTM14" s="267"/>
      <c r="KTN14" s="267"/>
      <c r="KTO14" s="267"/>
      <c r="KTP14" s="267"/>
      <c r="KTQ14" s="267"/>
      <c r="KTR14" s="267"/>
      <c r="KTS14" s="267"/>
      <c r="KTT14" s="267"/>
      <c r="KTU14" s="267"/>
      <c r="KTV14" s="267"/>
      <c r="KTW14" s="267"/>
      <c r="KTX14" s="267"/>
      <c r="KTY14" s="267"/>
      <c r="KTZ14" s="267"/>
      <c r="KUA14" s="267"/>
      <c r="KUB14" s="267"/>
      <c r="KUC14" s="267"/>
      <c r="KUD14" s="267"/>
      <c r="KUE14" s="267"/>
      <c r="KUF14" s="267"/>
      <c r="KUG14" s="267"/>
      <c r="KUH14" s="267"/>
      <c r="KUI14" s="267"/>
      <c r="KUJ14" s="267"/>
      <c r="KUK14" s="267"/>
      <c r="KUL14" s="267"/>
      <c r="KUM14" s="267"/>
      <c r="KUN14" s="267"/>
      <c r="KUO14" s="267"/>
      <c r="KUP14" s="267"/>
      <c r="KUQ14" s="267"/>
      <c r="KUR14" s="267"/>
      <c r="KUS14" s="267"/>
      <c r="KUT14" s="267"/>
      <c r="KUU14" s="267"/>
      <c r="KUV14" s="267"/>
      <c r="KUW14" s="267"/>
      <c r="KUX14" s="267"/>
      <c r="KUY14" s="267"/>
      <c r="KUZ14" s="267"/>
      <c r="KVA14" s="267"/>
      <c r="KVB14" s="267"/>
      <c r="KVC14" s="267"/>
      <c r="KVD14" s="267"/>
      <c r="KVE14" s="267"/>
      <c r="KVF14" s="267"/>
      <c r="KVG14" s="267"/>
      <c r="KVH14" s="267"/>
      <c r="KVI14" s="267"/>
      <c r="KVJ14" s="267"/>
      <c r="KVK14" s="267"/>
      <c r="KVL14" s="267"/>
      <c r="KVM14" s="267"/>
      <c r="KVN14" s="267"/>
      <c r="KVO14" s="267"/>
      <c r="KVP14" s="267"/>
      <c r="KVQ14" s="267"/>
      <c r="KVR14" s="267"/>
      <c r="KVS14" s="267"/>
      <c r="KVT14" s="267"/>
      <c r="KVU14" s="267"/>
      <c r="KVV14" s="267"/>
      <c r="KVW14" s="267"/>
      <c r="KVX14" s="267"/>
      <c r="KVY14" s="267"/>
      <c r="KVZ14" s="267"/>
      <c r="KWA14" s="267"/>
      <c r="KWB14" s="267"/>
      <c r="KWC14" s="267"/>
      <c r="KWD14" s="267"/>
      <c r="KWE14" s="267"/>
      <c r="KWF14" s="267"/>
      <c r="KWG14" s="267"/>
      <c r="KWH14" s="267"/>
      <c r="KWI14" s="267"/>
      <c r="KWJ14" s="267"/>
      <c r="KWK14" s="267"/>
      <c r="KWL14" s="267"/>
      <c r="KWM14" s="267"/>
      <c r="KWN14" s="267"/>
      <c r="KWO14" s="267"/>
      <c r="KWP14" s="267"/>
      <c r="KWQ14" s="267"/>
      <c r="KWR14" s="267"/>
      <c r="KWS14" s="267"/>
      <c r="KWT14" s="267"/>
      <c r="KWU14" s="267"/>
      <c r="KWV14" s="267"/>
      <c r="KWW14" s="267"/>
      <c r="KWX14" s="267"/>
      <c r="KWY14" s="267"/>
      <c r="KWZ14" s="267"/>
      <c r="KXA14" s="267"/>
      <c r="KXB14" s="267"/>
      <c r="KXC14" s="267"/>
      <c r="KXD14" s="267"/>
      <c r="KXE14" s="267"/>
      <c r="KXF14" s="267"/>
      <c r="KXG14" s="267"/>
      <c r="KXH14" s="267"/>
      <c r="KXI14" s="267"/>
      <c r="KXJ14" s="267"/>
      <c r="KXK14" s="267"/>
      <c r="KXL14" s="267"/>
      <c r="KXM14" s="267"/>
      <c r="KXN14" s="267"/>
      <c r="KXO14" s="267"/>
      <c r="KXP14" s="267"/>
      <c r="KXQ14" s="267"/>
      <c r="KXR14" s="267"/>
      <c r="KXS14" s="267"/>
      <c r="KXT14" s="267"/>
      <c r="KXU14" s="267"/>
      <c r="KXV14" s="267"/>
      <c r="KXW14" s="267"/>
      <c r="KXX14" s="267"/>
      <c r="KXY14" s="267"/>
      <c r="KXZ14" s="267"/>
      <c r="KYA14" s="267"/>
      <c r="KYB14" s="267"/>
      <c r="KYC14" s="267"/>
      <c r="KYD14" s="267"/>
      <c r="KYE14" s="267"/>
      <c r="KYF14" s="267"/>
      <c r="KYG14" s="267"/>
      <c r="KYH14" s="267"/>
      <c r="KYI14" s="267"/>
      <c r="KYJ14" s="267"/>
      <c r="KYK14" s="267"/>
      <c r="KYL14" s="267"/>
      <c r="KYM14" s="267"/>
      <c r="KYN14" s="267"/>
      <c r="KYO14" s="267"/>
      <c r="KYP14" s="267"/>
      <c r="KYQ14" s="267"/>
      <c r="KYR14" s="267"/>
      <c r="KYS14" s="267"/>
      <c r="KYT14" s="267"/>
      <c r="KYU14" s="267"/>
      <c r="KYV14" s="267"/>
      <c r="KYW14" s="267"/>
      <c r="KYX14" s="267"/>
      <c r="KYY14" s="267"/>
      <c r="KYZ14" s="267"/>
      <c r="KZA14" s="267"/>
      <c r="KZB14" s="267"/>
      <c r="KZC14" s="267"/>
      <c r="KZD14" s="267"/>
      <c r="KZE14" s="267"/>
      <c r="KZF14" s="267"/>
      <c r="KZG14" s="267"/>
      <c r="KZH14" s="267"/>
      <c r="KZI14" s="267"/>
      <c r="KZJ14" s="267"/>
      <c r="KZK14" s="267"/>
      <c r="KZL14" s="267"/>
      <c r="KZM14" s="267"/>
      <c r="KZN14" s="267"/>
      <c r="KZO14" s="267"/>
      <c r="KZP14" s="267"/>
      <c r="KZQ14" s="267"/>
      <c r="KZR14" s="267"/>
      <c r="KZS14" s="267"/>
      <c r="KZT14" s="267"/>
      <c r="KZU14" s="267"/>
      <c r="KZV14" s="267"/>
      <c r="KZW14" s="267"/>
      <c r="KZX14" s="267"/>
      <c r="KZY14" s="267"/>
      <c r="KZZ14" s="267"/>
      <c r="LAA14" s="267"/>
      <c r="LAB14" s="267"/>
      <c r="LAC14" s="267"/>
      <c r="LAD14" s="267"/>
      <c r="LAE14" s="267"/>
      <c r="LAF14" s="267"/>
      <c r="LAG14" s="267"/>
      <c r="LAH14" s="267"/>
      <c r="LAI14" s="267"/>
      <c r="LAJ14" s="267"/>
      <c r="LAK14" s="267"/>
      <c r="LAL14" s="267"/>
      <c r="LAM14" s="267"/>
      <c r="LAN14" s="267"/>
      <c r="LAO14" s="267"/>
      <c r="LAP14" s="267"/>
      <c r="LAQ14" s="267"/>
      <c r="LAR14" s="267"/>
      <c r="LAS14" s="267"/>
      <c r="LAT14" s="267"/>
      <c r="LAU14" s="267"/>
      <c r="LAV14" s="267"/>
      <c r="LAW14" s="267"/>
      <c r="LAX14" s="267"/>
      <c r="LAY14" s="267"/>
      <c r="LAZ14" s="267"/>
      <c r="LBA14" s="267"/>
      <c r="LBB14" s="267"/>
      <c r="LBC14" s="267"/>
      <c r="LBD14" s="267"/>
      <c r="LBE14" s="267"/>
      <c r="LBF14" s="267"/>
      <c r="LBG14" s="267"/>
      <c r="LBH14" s="267"/>
      <c r="LBI14" s="267"/>
      <c r="LBJ14" s="267"/>
      <c r="LBK14" s="267"/>
      <c r="LBL14" s="267"/>
      <c r="LBM14" s="267"/>
      <c r="LBN14" s="267"/>
      <c r="LBO14" s="267"/>
      <c r="LBP14" s="267"/>
      <c r="LBQ14" s="267"/>
      <c r="LBR14" s="267"/>
      <c r="LBS14" s="267"/>
      <c r="LBT14" s="267"/>
      <c r="LBU14" s="267"/>
      <c r="LBV14" s="267"/>
      <c r="LBW14" s="267"/>
      <c r="LBX14" s="267"/>
      <c r="LBY14" s="267"/>
      <c r="LBZ14" s="267"/>
      <c r="LCA14" s="267"/>
      <c r="LCB14" s="267"/>
      <c r="LCC14" s="267"/>
      <c r="LCD14" s="267"/>
      <c r="LCE14" s="267"/>
      <c r="LCF14" s="267"/>
      <c r="LCG14" s="267"/>
      <c r="LCH14" s="267"/>
      <c r="LCI14" s="267"/>
      <c r="LCJ14" s="267"/>
      <c r="LCK14" s="267"/>
      <c r="LCL14" s="267"/>
      <c r="LCM14" s="267"/>
      <c r="LCN14" s="267"/>
      <c r="LCO14" s="267"/>
      <c r="LCP14" s="267"/>
      <c r="LCQ14" s="267"/>
      <c r="LCR14" s="267"/>
      <c r="LCS14" s="267"/>
      <c r="LCT14" s="267"/>
      <c r="LCU14" s="267"/>
      <c r="LCV14" s="267"/>
      <c r="LCW14" s="267"/>
      <c r="LCX14" s="267"/>
      <c r="LCY14" s="267"/>
      <c r="LCZ14" s="267"/>
      <c r="LDA14" s="267"/>
      <c r="LDB14" s="267"/>
      <c r="LDC14" s="267"/>
      <c r="LDD14" s="267"/>
      <c r="LDE14" s="267"/>
      <c r="LDF14" s="267"/>
      <c r="LDG14" s="267"/>
      <c r="LDH14" s="267"/>
      <c r="LDI14" s="267"/>
      <c r="LDJ14" s="267"/>
      <c r="LDK14" s="267"/>
      <c r="LDL14" s="267"/>
      <c r="LDM14" s="267"/>
      <c r="LDN14" s="267"/>
      <c r="LDO14" s="267"/>
      <c r="LDP14" s="267"/>
      <c r="LDQ14" s="267"/>
      <c r="LDR14" s="267"/>
      <c r="LDS14" s="267"/>
      <c r="LDT14" s="267"/>
      <c r="LDU14" s="267"/>
      <c r="LDV14" s="267"/>
      <c r="LDW14" s="267"/>
      <c r="LDX14" s="267"/>
      <c r="LDY14" s="267"/>
      <c r="LDZ14" s="267"/>
      <c r="LEA14" s="267"/>
      <c r="LEB14" s="267"/>
      <c r="LEC14" s="267"/>
      <c r="LED14" s="267"/>
      <c r="LEE14" s="267"/>
      <c r="LEF14" s="267"/>
      <c r="LEG14" s="267"/>
      <c r="LEH14" s="267"/>
      <c r="LEI14" s="267"/>
      <c r="LEJ14" s="267"/>
      <c r="LEK14" s="267"/>
      <c r="LEL14" s="267"/>
      <c r="LEM14" s="267"/>
      <c r="LEN14" s="267"/>
      <c r="LEO14" s="267"/>
      <c r="LEP14" s="267"/>
      <c r="LEQ14" s="267"/>
      <c r="LER14" s="267"/>
      <c r="LES14" s="267"/>
      <c r="LET14" s="267"/>
      <c r="LEU14" s="267"/>
      <c r="LEV14" s="267"/>
      <c r="LEW14" s="267"/>
      <c r="LEX14" s="267"/>
      <c r="LEY14" s="267"/>
      <c r="LEZ14" s="267"/>
      <c r="LFA14" s="267"/>
      <c r="LFB14" s="267"/>
      <c r="LFC14" s="267"/>
      <c r="LFD14" s="267"/>
      <c r="LFE14" s="267"/>
      <c r="LFF14" s="267"/>
      <c r="LFG14" s="267"/>
      <c r="LFH14" s="267"/>
      <c r="LFI14" s="267"/>
      <c r="LFJ14" s="267"/>
      <c r="LFK14" s="267"/>
      <c r="LFL14" s="267"/>
      <c r="LFM14" s="267"/>
      <c r="LFN14" s="267"/>
      <c r="LFO14" s="267"/>
      <c r="LFP14" s="267"/>
      <c r="LFQ14" s="267"/>
      <c r="LFR14" s="267"/>
      <c r="LFS14" s="267"/>
      <c r="LFT14" s="267"/>
      <c r="LFU14" s="267"/>
      <c r="LFV14" s="267"/>
      <c r="LFW14" s="267"/>
      <c r="LFX14" s="267"/>
      <c r="LFY14" s="267"/>
      <c r="LFZ14" s="267"/>
      <c r="LGA14" s="267"/>
      <c r="LGB14" s="267"/>
      <c r="LGC14" s="267"/>
      <c r="LGD14" s="267"/>
      <c r="LGE14" s="267"/>
      <c r="LGF14" s="267"/>
      <c r="LGG14" s="267"/>
      <c r="LGH14" s="267"/>
      <c r="LGI14" s="267"/>
      <c r="LGJ14" s="267"/>
      <c r="LGK14" s="267"/>
      <c r="LGL14" s="267"/>
      <c r="LGM14" s="267"/>
      <c r="LGN14" s="267"/>
      <c r="LGO14" s="267"/>
      <c r="LGP14" s="267"/>
      <c r="LGQ14" s="267"/>
      <c r="LGR14" s="267"/>
      <c r="LGS14" s="267"/>
      <c r="LGT14" s="267"/>
      <c r="LGU14" s="267"/>
      <c r="LGV14" s="267"/>
      <c r="LGW14" s="267"/>
      <c r="LGX14" s="267"/>
      <c r="LGY14" s="267"/>
      <c r="LGZ14" s="267"/>
      <c r="LHA14" s="267"/>
      <c r="LHB14" s="267"/>
      <c r="LHC14" s="267"/>
      <c r="LHD14" s="267"/>
      <c r="LHE14" s="267"/>
      <c r="LHF14" s="267"/>
      <c r="LHG14" s="267"/>
      <c r="LHH14" s="267"/>
      <c r="LHI14" s="267"/>
      <c r="LHJ14" s="267"/>
      <c r="LHK14" s="267"/>
      <c r="LHL14" s="267"/>
      <c r="LHM14" s="267"/>
      <c r="LHN14" s="267"/>
      <c r="LHO14" s="267"/>
      <c r="LHP14" s="267"/>
      <c r="LHQ14" s="267"/>
      <c r="LHR14" s="267"/>
      <c r="LHS14" s="267"/>
      <c r="LHT14" s="267"/>
      <c r="LHU14" s="267"/>
      <c r="LHV14" s="267"/>
      <c r="LHW14" s="267"/>
      <c r="LHX14" s="267"/>
      <c r="LHY14" s="267"/>
      <c r="LHZ14" s="267"/>
      <c r="LIA14" s="267"/>
      <c r="LIB14" s="267"/>
      <c r="LIC14" s="267"/>
      <c r="LID14" s="267"/>
      <c r="LIE14" s="267"/>
      <c r="LIF14" s="267"/>
      <c r="LIG14" s="267"/>
      <c r="LIH14" s="267"/>
      <c r="LII14" s="267"/>
      <c r="LIJ14" s="267"/>
      <c r="LIK14" s="267"/>
      <c r="LIL14" s="267"/>
      <c r="LIM14" s="267"/>
      <c r="LIN14" s="267"/>
      <c r="LIO14" s="267"/>
      <c r="LIP14" s="267"/>
      <c r="LIQ14" s="267"/>
      <c r="LIR14" s="267"/>
      <c r="LIS14" s="267"/>
      <c r="LIT14" s="267"/>
      <c r="LIU14" s="267"/>
      <c r="LIV14" s="267"/>
      <c r="LIW14" s="267"/>
      <c r="LIX14" s="267"/>
      <c r="LIY14" s="267"/>
      <c r="LIZ14" s="267"/>
      <c r="LJA14" s="267"/>
      <c r="LJB14" s="267"/>
      <c r="LJC14" s="267"/>
      <c r="LJD14" s="267"/>
      <c r="LJE14" s="267"/>
      <c r="LJF14" s="267"/>
      <c r="LJG14" s="267"/>
      <c r="LJH14" s="267"/>
      <c r="LJI14" s="267"/>
      <c r="LJJ14" s="267"/>
      <c r="LJK14" s="267"/>
      <c r="LJL14" s="267"/>
      <c r="LJM14" s="267"/>
      <c r="LJN14" s="267"/>
      <c r="LJO14" s="267"/>
      <c r="LJP14" s="267"/>
      <c r="LJQ14" s="267"/>
      <c r="LJR14" s="267"/>
      <c r="LJS14" s="267"/>
      <c r="LJT14" s="267"/>
      <c r="LJU14" s="267"/>
      <c r="LJV14" s="267"/>
      <c r="LJW14" s="267"/>
      <c r="LJX14" s="267"/>
      <c r="LJY14" s="267"/>
      <c r="LJZ14" s="267"/>
      <c r="LKA14" s="267"/>
      <c r="LKB14" s="267"/>
      <c r="LKC14" s="267"/>
      <c r="LKD14" s="267"/>
      <c r="LKE14" s="267"/>
      <c r="LKF14" s="267"/>
      <c r="LKG14" s="267"/>
      <c r="LKH14" s="267"/>
      <c r="LKI14" s="267"/>
      <c r="LKJ14" s="267"/>
      <c r="LKK14" s="267"/>
      <c r="LKL14" s="267"/>
      <c r="LKM14" s="267"/>
      <c r="LKN14" s="267"/>
      <c r="LKO14" s="267"/>
      <c r="LKP14" s="267"/>
      <c r="LKQ14" s="267"/>
      <c r="LKR14" s="267"/>
      <c r="LKS14" s="267"/>
      <c r="LKT14" s="267"/>
      <c r="LKU14" s="267"/>
      <c r="LKV14" s="267"/>
      <c r="LKW14" s="267"/>
      <c r="LKX14" s="267"/>
      <c r="LKY14" s="267"/>
      <c r="LKZ14" s="267"/>
      <c r="LLA14" s="267"/>
      <c r="LLB14" s="267"/>
      <c r="LLC14" s="267"/>
      <c r="LLD14" s="267"/>
      <c r="LLE14" s="267"/>
      <c r="LLF14" s="267"/>
      <c r="LLG14" s="267"/>
      <c r="LLH14" s="267"/>
      <c r="LLI14" s="267"/>
      <c r="LLJ14" s="267"/>
      <c r="LLK14" s="267"/>
      <c r="LLL14" s="267"/>
      <c r="LLM14" s="267"/>
      <c r="LLN14" s="267"/>
      <c r="LLO14" s="267"/>
      <c r="LLP14" s="267"/>
      <c r="LLQ14" s="267"/>
      <c r="LLR14" s="267"/>
      <c r="LLS14" s="267"/>
      <c r="LLT14" s="267"/>
      <c r="LLU14" s="267"/>
      <c r="LLV14" s="267"/>
      <c r="LLW14" s="267"/>
      <c r="LLX14" s="267"/>
      <c r="LLY14" s="267"/>
      <c r="LLZ14" s="267"/>
      <c r="LMA14" s="267"/>
      <c r="LMB14" s="267"/>
      <c r="LMC14" s="267"/>
      <c r="LMD14" s="267"/>
      <c r="LME14" s="267"/>
      <c r="LMF14" s="267"/>
      <c r="LMG14" s="267"/>
      <c r="LMH14" s="267"/>
      <c r="LMI14" s="267"/>
      <c r="LMJ14" s="267"/>
      <c r="LMK14" s="267"/>
      <c r="LML14" s="267"/>
      <c r="LMM14" s="267"/>
      <c r="LMN14" s="267"/>
      <c r="LMO14" s="267"/>
      <c r="LMP14" s="267"/>
      <c r="LMQ14" s="267"/>
      <c r="LMR14" s="267"/>
      <c r="LMS14" s="267"/>
      <c r="LMT14" s="267"/>
      <c r="LMU14" s="267"/>
      <c r="LMV14" s="267"/>
      <c r="LMW14" s="267"/>
      <c r="LMX14" s="267"/>
      <c r="LMY14" s="267"/>
      <c r="LMZ14" s="267"/>
      <c r="LNA14" s="267"/>
      <c r="LNB14" s="267"/>
      <c r="LNC14" s="267"/>
      <c r="LND14" s="267"/>
      <c r="LNE14" s="267"/>
      <c r="LNF14" s="267"/>
      <c r="LNG14" s="267"/>
      <c r="LNH14" s="267"/>
      <c r="LNI14" s="267"/>
      <c r="LNJ14" s="267"/>
      <c r="LNK14" s="267"/>
      <c r="LNL14" s="267"/>
      <c r="LNM14" s="267"/>
      <c r="LNN14" s="267"/>
      <c r="LNO14" s="267"/>
      <c r="LNP14" s="267"/>
      <c r="LNQ14" s="267"/>
      <c r="LNR14" s="267"/>
      <c r="LNS14" s="267"/>
      <c r="LNT14" s="267"/>
      <c r="LNU14" s="267"/>
      <c r="LNV14" s="267"/>
      <c r="LNW14" s="267"/>
      <c r="LNX14" s="267"/>
      <c r="LNY14" s="267"/>
      <c r="LNZ14" s="267"/>
      <c r="LOA14" s="267"/>
      <c r="LOB14" s="267"/>
      <c r="LOC14" s="267"/>
      <c r="LOD14" s="267"/>
      <c r="LOE14" s="267"/>
      <c r="LOF14" s="267"/>
      <c r="LOG14" s="267"/>
      <c r="LOH14" s="267"/>
      <c r="LOI14" s="267"/>
      <c r="LOJ14" s="267"/>
      <c r="LOK14" s="267"/>
      <c r="LOL14" s="267"/>
      <c r="LOM14" s="267"/>
      <c r="LON14" s="267"/>
      <c r="LOO14" s="267"/>
      <c r="LOP14" s="267"/>
      <c r="LOQ14" s="267"/>
      <c r="LOR14" s="267"/>
      <c r="LOS14" s="267"/>
      <c r="LOT14" s="267"/>
      <c r="LOU14" s="267"/>
      <c r="LOV14" s="267"/>
      <c r="LOW14" s="267"/>
      <c r="LOX14" s="267"/>
      <c r="LOY14" s="267"/>
      <c r="LOZ14" s="267"/>
      <c r="LPA14" s="267"/>
      <c r="LPB14" s="267"/>
      <c r="LPC14" s="267"/>
      <c r="LPD14" s="267"/>
      <c r="LPE14" s="267"/>
      <c r="LPF14" s="267"/>
      <c r="LPG14" s="267"/>
      <c r="LPH14" s="267"/>
      <c r="LPI14" s="267"/>
      <c r="LPJ14" s="267"/>
      <c r="LPK14" s="267"/>
      <c r="LPL14" s="267"/>
      <c r="LPM14" s="267"/>
      <c r="LPN14" s="267"/>
      <c r="LPO14" s="267"/>
      <c r="LPP14" s="267"/>
      <c r="LPQ14" s="267"/>
      <c r="LPR14" s="267"/>
      <c r="LPS14" s="267"/>
      <c r="LPT14" s="267"/>
      <c r="LPU14" s="267"/>
      <c r="LPV14" s="267"/>
      <c r="LPW14" s="267"/>
      <c r="LPX14" s="267"/>
      <c r="LPY14" s="267"/>
      <c r="LPZ14" s="267"/>
      <c r="LQA14" s="267"/>
      <c r="LQB14" s="267"/>
      <c r="LQC14" s="267"/>
      <c r="LQD14" s="267"/>
      <c r="LQE14" s="267"/>
      <c r="LQF14" s="267"/>
      <c r="LQG14" s="267"/>
      <c r="LQH14" s="267"/>
      <c r="LQI14" s="267"/>
      <c r="LQJ14" s="267"/>
      <c r="LQK14" s="267"/>
      <c r="LQL14" s="267"/>
      <c r="LQM14" s="267"/>
      <c r="LQN14" s="267"/>
      <c r="LQO14" s="267"/>
      <c r="LQP14" s="267"/>
      <c r="LQQ14" s="267"/>
      <c r="LQR14" s="267"/>
      <c r="LQS14" s="267"/>
      <c r="LQT14" s="267"/>
      <c r="LQU14" s="267"/>
      <c r="LQV14" s="267"/>
      <c r="LQW14" s="267"/>
      <c r="LQX14" s="267"/>
      <c r="LQY14" s="267"/>
      <c r="LQZ14" s="267"/>
      <c r="LRA14" s="267"/>
      <c r="LRB14" s="267"/>
      <c r="LRC14" s="267"/>
      <c r="LRD14" s="267"/>
      <c r="LRE14" s="267"/>
      <c r="LRF14" s="267"/>
      <c r="LRG14" s="267"/>
      <c r="LRH14" s="267"/>
      <c r="LRI14" s="267"/>
      <c r="LRJ14" s="267"/>
      <c r="LRK14" s="267"/>
      <c r="LRL14" s="267"/>
      <c r="LRM14" s="267"/>
      <c r="LRN14" s="267"/>
      <c r="LRO14" s="267"/>
      <c r="LRP14" s="267"/>
      <c r="LRQ14" s="267"/>
      <c r="LRR14" s="267"/>
      <c r="LRS14" s="267"/>
      <c r="LRT14" s="267"/>
      <c r="LRU14" s="267"/>
      <c r="LRV14" s="267"/>
      <c r="LRW14" s="267"/>
      <c r="LRX14" s="267"/>
      <c r="LRY14" s="267"/>
      <c r="LRZ14" s="267"/>
      <c r="LSA14" s="267"/>
      <c r="LSB14" s="267"/>
      <c r="LSC14" s="267"/>
      <c r="LSD14" s="267"/>
      <c r="LSE14" s="267"/>
      <c r="LSF14" s="267"/>
      <c r="LSG14" s="267"/>
      <c r="LSH14" s="267"/>
      <c r="LSI14" s="267"/>
      <c r="LSJ14" s="267"/>
      <c r="LSK14" s="267"/>
      <c r="LSL14" s="267"/>
      <c r="LSM14" s="267"/>
      <c r="LSN14" s="267"/>
      <c r="LSO14" s="267"/>
      <c r="LSP14" s="267"/>
      <c r="LSQ14" s="267"/>
      <c r="LSR14" s="267"/>
      <c r="LSS14" s="267"/>
      <c r="LST14" s="267"/>
      <c r="LSU14" s="267"/>
      <c r="LSV14" s="267"/>
      <c r="LSW14" s="267"/>
      <c r="LSX14" s="267"/>
      <c r="LSY14" s="267"/>
      <c r="LSZ14" s="267"/>
      <c r="LTA14" s="267"/>
      <c r="LTB14" s="267"/>
      <c r="LTC14" s="267"/>
      <c r="LTD14" s="267"/>
      <c r="LTE14" s="267"/>
      <c r="LTF14" s="267"/>
      <c r="LTG14" s="267"/>
      <c r="LTH14" s="267"/>
      <c r="LTI14" s="267"/>
      <c r="LTJ14" s="267"/>
      <c r="LTK14" s="267"/>
      <c r="LTL14" s="267"/>
      <c r="LTM14" s="267"/>
      <c r="LTN14" s="267"/>
      <c r="LTO14" s="267"/>
      <c r="LTP14" s="267"/>
      <c r="LTQ14" s="267"/>
      <c r="LTR14" s="267"/>
      <c r="LTS14" s="267"/>
      <c r="LTT14" s="267"/>
      <c r="LTU14" s="267"/>
      <c r="LTV14" s="267"/>
      <c r="LTW14" s="267"/>
      <c r="LTX14" s="267"/>
      <c r="LTY14" s="267"/>
      <c r="LTZ14" s="267"/>
      <c r="LUA14" s="267"/>
      <c r="LUB14" s="267"/>
      <c r="LUC14" s="267"/>
      <c r="LUD14" s="267"/>
      <c r="LUE14" s="267"/>
      <c r="LUF14" s="267"/>
      <c r="LUG14" s="267"/>
      <c r="LUH14" s="267"/>
      <c r="LUI14" s="267"/>
      <c r="LUJ14" s="267"/>
      <c r="LUK14" s="267"/>
      <c r="LUL14" s="267"/>
      <c r="LUM14" s="267"/>
      <c r="LUN14" s="267"/>
      <c r="LUO14" s="267"/>
      <c r="LUP14" s="267"/>
      <c r="LUQ14" s="267"/>
      <c r="LUR14" s="267"/>
      <c r="LUS14" s="267"/>
      <c r="LUT14" s="267"/>
      <c r="LUU14" s="267"/>
      <c r="LUV14" s="267"/>
      <c r="LUW14" s="267"/>
      <c r="LUX14" s="267"/>
      <c r="LUY14" s="267"/>
      <c r="LUZ14" s="267"/>
      <c r="LVA14" s="267"/>
      <c r="LVB14" s="267"/>
      <c r="LVC14" s="267"/>
      <c r="LVD14" s="267"/>
      <c r="LVE14" s="267"/>
      <c r="LVF14" s="267"/>
      <c r="LVG14" s="267"/>
      <c r="LVH14" s="267"/>
      <c r="LVI14" s="267"/>
      <c r="LVJ14" s="267"/>
      <c r="LVK14" s="267"/>
      <c r="LVL14" s="267"/>
      <c r="LVM14" s="267"/>
      <c r="LVN14" s="267"/>
      <c r="LVO14" s="267"/>
      <c r="LVP14" s="267"/>
      <c r="LVQ14" s="267"/>
      <c r="LVR14" s="267"/>
      <c r="LVS14" s="267"/>
      <c r="LVT14" s="267"/>
      <c r="LVU14" s="267"/>
      <c r="LVV14" s="267"/>
      <c r="LVW14" s="267"/>
      <c r="LVX14" s="267"/>
      <c r="LVY14" s="267"/>
      <c r="LVZ14" s="267"/>
      <c r="LWA14" s="267"/>
      <c r="LWB14" s="267"/>
      <c r="LWC14" s="267"/>
      <c r="LWD14" s="267"/>
      <c r="LWE14" s="267"/>
      <c r="LWF14" s="267"/>
      <c r="LWG14" s="267"/>
      <c r="LWH14" s="267"/>
      <c r="LWI14" s="267"/>
      <c r="LWJ14" s="267"/>
      <c r="LWK14" s="267"/>
      <c r="LWL14" s="267"/>
      <c r="LWM14" s="267"/>
      <c r="LWN14" s="267"/>
      <c r="LWO14" s="267"/>
      <c r="LWP14" s="267"/>
      <c r="LWQ14" s="267"/>
      <c r="LWR14" s="267"/>
      <c r="LWS14" s="267"/>
      <c r="LWT14" s="267"/>
      <c r="LWU14" s="267"/>
      <c r="LWV14" s="267"/>
      <c r="LWW14" s="267"/>
      <c r="LWX14" s="267"/>
      <c r="LWY14" s="267"/>
      <c r="LWZ14" s="267"/>
      <c r="LXA14" s="267"/>
      <c r="LXB14" s="267"/>
      <c r="LXC14" s="267"/>
      <c r="LXD14" s="267"/>
      <c r="LXE14" s="267"/>
      <c r="LXF14" s="267"/>
      <c r="LXG14" s="267"/>
      <c r="LXH14" s="267"/>
      <c r="LXI14" s="267"/>
      <c r="LXJ14" s="267"/>
      <c r="LXK14" s="267"/>
      <c r="LXL14" s="267"/>
      <c r="LXM14" s="267"/>
      <c r="LXN14" s="267"/>
      <c r="LXO14" s="267"/>
      <c r="LXP14" s="267"/>
      <c r="LXQ14" s="267"/>
      <c r="LXR14" s="267"/>
      <c r="LXS14" s="267"/>
      <c r="LXT14" s="267"/>
      <c r="LXU14" s="267"/>
      <c r="LXV14" s="267"/>
      <c r="LXW14" s="267"/>
      <c r="LXX14" s="267"/>
      <c r="LXY14" s="267"/>
      <c r="LXZ14" s="267"/>
      <c r="LYA14" s="267"/>
      <c r="LYB14" s="267"/>
      <c r="LYC14" s="267"/>
      <c r="LYD14" s="267"/>
      <c r="LYE14" s="267"/>
      <c r="LYF14" s="267"/>
      <c r="LYG14" s="267"/>
      <c r="LYH14" s="267"/>
      <c r="LYI14" s="267"/>
      <c r="LYJ14" s="267"/>
      <c r="LYK14" s="267"/>
      <c r="LYL14" s="267"/>
      <c r="LYM14" s="267"/>
      <c r="LYN14" s="267"/>
      <c r="LYO14" s="267"/>
      <c r="LYP14" s="267"/>
      <c r="LYQ14" s="267"/>
      <c r="LYR14" s="267"/>
      <c r="LYS14" s="267"/>
      <c r="LYT14" s="267"/>
      <c r="LYU14" s="267"/>
      <c r="LYV14" s="267"/>
      <c r="LYW14" s="267"/>
      <c r="LYX14" s="267"/>
      <c r="LYY14" s="267"/>
      <c r="LYZ14" s="267"/>
      <c r="LZA14" s="267"/>
      <c r="LZB14" s="267"/>
      <c r="LZC14" s="267"/>
      <c r="LZD14" s="267"/>
      <c r="LZE14" s="267"/>
      <c r="LZF14" s="267"/>
      <c r="LZG14" s="267"/>
      <c r="LZH14" s="267"/>
      <c r="LZI14" s="267"/>
      <c r="LZJ14" s="267"/>
      <c r="LZK14" s="267"/>
      <c r="LZL14" s="267"/>
      <c r="LZM14" s="267"/>
      <c r="LZN14" s="267"/>
      <c r="LZO14" s="267"/>
      <c r="LZP14" s="267"/>
      <c r="LZQ14" s="267"/>
      <c r="LZR14" s="267"/>
      <c r="LZS14" s="267"/>
      <c r="LZT14" s="267"/>
      <c r="LZU14" s="267"/>
      <c r="LZV14" s="267"/>
      <c r="LZW14" s="267"/>
      <c r="LZX14" s="267"/>
      <c r="LZY14" s="267"/>
      <c r="LZZ14" s="267"/>
      <c r="MAA14" s="267"/>
      <c r="MAB14" s="267"/>
      <c r="MAC14" s="267"/>
      <c r="MAD14" s="267"/>
      <c r="MAE14" s="267"/>
      <c r="MAF14" s="267"/>
      <c r="MAG14" s="267"/>
      <c r="MAH14" s="267"/>
      <c r="MAI14" s="267"/>
      <c r="MAJ14" s="267"/>
      <c r="MAK14" s="267"/>
      <c r="MAL14" s="267"/>
      <c r="MAM14" s="267"/>
      <c r="MAN14" s="267"/>
      <c r="MAO14" s="267"/>
      <c r="MAP14" s="267"/>
      <c r="MAQ14" s="267"/>
      <c r="MAR14" s="267"/>
      <c r="MAS14" s="267"/>
      <c r="MAT14" s="267"/>
      <c r="MAU14" s="267"/>
      <c r="MAV14" s="267"/>
      <c r="MAW14" s="267"/>
      <c r="MAX14" s="267"/>
      <c r="MAY14" s="267"/>
      <c r="MAZ14" s="267"/>
      <c r="MBA14" s="267"/>
      <c r="MBB14" s="267"/>
      <c r="MBC14" s="267"/>
      <c r="MBD14" s="267"/>
      <c r="MBE14" s="267"/>
      <c r="MBF14" s="267"/>
      <c r="MBG14" s="267"/>
      <c r="MBH14" s="267"/>
      <c r="MBI14" s="267"/>
      <c r="MBJ14" s="267"/>
      <c r="MBK14" s="267"/>
      <c r="MBL14" s="267"/>
      <c r="MBM14" s="267"/>
      <c r="MBN14" s="267"/>
      <c r="MBO14" s="267"/>
      <c r="MBP14" s="267"/>
      <c r="MBQ14" s="267"/>
      <c r="MBR14" s="267"/>
      <c r="MBS14" s="267"/>
      <c r="MBT14" s="267"/>
      <c r="MBU14" s="267"/>
      <c r="MBV14" s="267"/>
      <c r="MBW14" s="267"/>
      <c r="MBX14" s="267"/>
      <c r="MBY14" s="267"/>
      <c r="MBZ14" s="267"/>
      <c r="MCA14" s="267"/>
      <c r="MCB14" s="267"/>
      <c r="MCC14" s="267"/>
      <c r="MCD14" s="267"/>
      <c r="MCE14" s="267"/>
      <c r="MCF14" s="267"/>
      <c r="MCG14" s="267"/>
      <c r="MCH14" s="267"/>
      <c r="MCI14" s="267"/>
      <c r="MCJ14" s="267"/>
      <c r="MCK14" s="267"/>
      <c r="MCL14" s="267"/>
      <c r="MCM14" s="267"/>
      <c r="MCN14" s="267"/>
      <c r="MCO14" s="267"/>
      <c r="MCP14" s="267"/>
      <c r="MCQ14" s="267"/>
      <c r="MCR14" s="267"/>
      <c r="MCS14" s="267"/>
      <c r="MCT14" s="267"/>
      <c r="MCU14" s="267"/>
      <c r="MCV14" s="267"/>
      <c r="MCW14" s="267"/>
      <c r="MCX14" s="267"/>
      <c r="MCY14" s="267"/>
      <c r="MCZ14" s="267"/>
      <c r="MDA14" s="267"/>
      <c r="MDB14" s="267"/>
      <c r="MDC14" s="267"/>
      <c r="MDD14" s="267"/>
      <c r="MDE14" s="267"/>
      <c r="MDF14" s="267"/>
      <c r="MDG14" s="267"/>
      <c r="MDH14" s="267"/>
      <c r="MDI14" s="267"/>
      <c r="MDJ14" s="267"/>
      <c r="MDK14" s="267"/>
      <c r="MDL14" s="267"/>
      <c r="MDM14" s="267"/>
      <c r="MDN14" s="267"/>
      <c r="MDO14" s="267"/>
      <c r="MDP14" s="267"/>
      <c r="MDQ14" s="267"/>
      <c r="MDR14" s="267"/>
      <c r="MDS14" s="267"/>
      <c r="MDT14" s="267"/>
      <c r="MDU14" s="267"/>
      <c r="MDV14" s="267"/>
      <c r="MDW14" s="267"/>
      <c r="MDX14" s="267"/>
      <c r="MDY14" s="267"/>
      <c r="MDZ14" s="267"/>
      <c r="MEA14" s="267"/>
      <c r="MEB14" s="267"/>
      <c r="MEC14" s="267"/>
      <c r="MED14" s="267"/>
      <c r="MEE14" s="267"/>
      <c r="MEF14" s="267"/>
      <c r="MEG14" s="267"/>
      <c r="MEH14" s="267"/>
      <c r="MEI14" s="267"/>
      <c r="MEJ14" s="267"/>
      <c r="MEK14" s="267"/>
      <c r="MEL14" s="267"/>
      <c r="MEM14" s="267"/>
      <c r="MEN14" s="267"/>
      <c r="MEO14" s="267"/>
      <c r="MEP14" s="267"/>
      <c r="MEQ14" s="267"/>
      <c r="MER14" s="267"/>
      <c r="MES14" s="267"/>
      <c r="MET14" s="267"/>
      <c r="MEU14" s="267"/>
      <c r="MEV14" s="267"/>
      <c r="MEW14" s="267"/>
      <c r="MEX14" s="267"/>
      <c r="MEY14" s="267"/>
      <c r="MEZ14" s="267"/>
      <c r="MFA14" s="267"/>
      <c r="MFB14" s="267"/>
      <c r="MFC14" s="267"/>
      <c r="MFD14" s="267"/>
      <c r="MFE14" s="267"/>
      <c r="MFF14" s="267"/>
      <c r="MFG14" s="267"/>
      <c r="MFH14" s="267"/>
      <c r="MFI14" s="267"/>
      <c r="MFJ14" s="267"/>
      <c r="MFK14" s="267"/>
      <c r="MFL14" s="267"/>
      <c r="MFM14" s="267"/>
      <c r="MFN14" s="267"/>
      <c r="MFO14" s="267"/>
      <c r="MFP14" s="267"/>
      <c r="MFQ14" s="267"/>
      <c r="MFR14" s="267"/>
      <c r="MFS14" s="267"/>
      <c r="MFT14" s="267"/>
      <c r="MFU14" s="267"/>
      <c r="MFV14" s="267"/>
      <c r="MFW14" s="267"/>
      <c r="MFX14" s="267"/>
      <c r="MFY14" s="267"/>
      <c r="MFZ14" s="267"/>
      <c r="MGA14" s="267"/>
      <c r="MGB14" s="267"/>
      <c r="MGC14" s="267"/>
      <c r="MGD14" s="267"/>
      <c r="MGE14" s="267"/>
      <c r="MGF14" s="267"/>
      <c r="MGG14" s="267"/>
      <c r="MGH14" s="267"/>
      <c r="MGI14" s="267"/>
      <c r="MGJ14" s="267"/>
      <c r="MGK14" s="267"/>
      <c r="MGL14" s="267"/>
      <c r="MGM14" s="267"/>
      <c r="MGN14" s="267"/>
      <c r="MGO14" s="267"/>
      <c r="MGP14" s="267"/>
      <c r="MGQ14" s="267"/>
      <c r="MGR14" s="267"/>
      <c r="MGS14" s="267"/>
      <c r="MGT14" s="267"/>
      <c r="MGU14" s="267"/>
      <c r="MGV14" s="267"/>
      <c r="MGW14" s="267"/>
      <c r="MGX14" s="267"/>
      <c r="MGY14" s="267"/>
      <c r="MGZ14" s="267"/>
      <c r="MHA14" s="267"/>
      <c r="MHB14" s="267"/>
      <c r="MHC14" s="267"/>
      <c r="MHD14" s="267"/>
      <c r="MHE14" s="267"/>
      <c r="MHF14" s="267"/>
      <c r="MHG14" s="267"/>
      <c r="MHH14" s="267"/>
      <c r="MHI14" s="267"/>
      <c r="MHJ14" s="267"/>
      <c r="MHK14" s="267"/>
      <c r="MHL14" s="267"/>
      <c r="MHM14" s="267"/>
      <c r="MHN14" s="267"/>
      <c r="MHO14" s="267"/>
      <c r="MHP14" s="267"/>
      <c r="MHQ14" s="267"/>
      <c r="MHR14" s="267"/>
      <c r="MHS14" s="267"/>
      <c r="MHT14" s="267"/>
      <c r="MHU14" s="267"/>
      <c r="MHV14" s="267"/>
      <c r="MHW14" s="267"/>
      <c r="MHX14" s="267"/>
      <c r="MHY14" s="267"/>
      <c r="MHZ14" s="267"/>
      <c r="MIA14" s="267"/>
      <c r="MIB14" s="267"/>
      <c r="MIC14" s="267"/>
      <c r="MID14" s="267"/>
      <c r="MIE14" s="267"/>
      <c r="MIF14" s="267"/>
      <c r="MIG14" s="267"/>
      <c r="MIH14" s="267"/>
      <c r="MII14" s="267"/>
      <c r="MIJ14" s="267"/>
      <c r="MIK14" s="267"/>
      <c r="MIL14" s="267"/>
      <c r="MIM14" s="267"/>
      <c r="MIN14" s="267"/>
      <c r="MIO14" s="267"/>
      <c r="MIP14" s="267"/>
      <c r="MIQ14" s="267"/>
      <c r="MIR14" s="267"/>
      <c r="MIS14" s="267"/>
      <c r="MIT14" s="267"/>
      <c r="MIU14" s="267"/>
      <c r="MIV14" s="267"/>
      <c r="MIW14" s="267"/>
      <c r="MIX14" s="267"/>
      <c r="MIY14" s="267"/>
      <c r="MIZ14" s="267"/>
      <c r="MJA14" s="267"/>
      <c r="MJB14" s="267"/>
      <c r="MJC14" s="267"/>
      <c r="MJD14" s="267"/>
      <c r="MJE14" s="267"/>
      <c r="MJF14" s="267"/>
      <c r="MJG14" s="267"/>
      <c r="MJH14" s="267"/>
      <c r="MJI14" s="267"/>
      <c r="MJJ14" s="267"/>
      <c r="MJK14" s="267"/>
      <c r="MJL14" s="267"/>
      <c r="MJM14" s="267"/>
      <c r="MJN14" s="267"/>
      <c r="MJO14" s="267"/>
      <c r="MJP14" s="267"/>
      <c r="MJQ14" s="267"/>
      <c r="MJR14" s="267"/>
      <c r="MJS14" s="267"/>
      <c r="MJT14" s="267"/>
      <c r="MJU14" s="267"/>
      <c r="MJV14" s="267"/>
      <c r="MJW14" s="267"/>
      <c r="MJX14" s="267"/>
      <c r="MJY14" s="267"/>
      <c r="MJZ14" s="267"/>
      <c r="MKA14" s="267"/>
      <c r="MKB14" s="267"/>
      <c r="MKC14" s="267"/>
      <c r="MKD14" s="267"/>
      <c r="MKE14" s="267"/>
      <c r="MKF14" s="267"/>
      <c r="MKG14" s="267"/>
      <c r="MKH14" s="267"/>
      <c r="MKI14" s="267"/>
      <c r="MKJ14" s="267"/>
      <c r="MKK14" s="267"/>
      <c r="MKL14" s="267"/>
      <c r="MKM14" s="267"/>
      <c r="MKN14" s="267"/>
      <c r="MKO14" s="267"/>
      <c r="MKP14" s="267"/>
      <c r="MKQ14" s="267"/>
      <c r="MKR14" s="267"/>
      <c r="MKS14" s="267"/>
      <c r="MKT14" s="267"/>
      <c r="MKU14" s="267"/>
      <c r="MKV14" s="267"/>
      <c r="MKW14" s="267"/>
      <c r="MKX14" s="267"/>
      <c r="MKY14" s="267"/>
      <c r="MKZ14" s="267"/>
      <c r="MLA14" s="267"/>
      <c r="MLB14" s="267"/>
      <c r="MLC14" s="267"/>
      <c r="MLD14" s="267"/>
      <c r="MLE14" s="267"/>
      <c r="MLF14" s="267"/>
      <c r="MLG14" s="267"/>
      <c r="MLH14" s="267"/>
      <c r="MLI14" s="267"/>
      <c r="MLJ14" s="267"/>
      <c r="MLK14" s="267"/>
      <c r="MLL14" s="267"/>
      <c r="MLM14" s="267"/>
      <c r="MLN14" s="267"/>
      <c r="MLO14" s="267"/>
      <c r="MLP14" s="267"/>
      <c r="MLQ14" s="267"/>
      <c r="MLR14" s="267"/>
      <c r="MLS14" s="267"/>
      <c r="MLT14" s="267"/>
      <c r="MLU14" s="267"/>
      <c r="MLV14" s="267"/>
      <c r="MLW14" s="267"/>
      <c r="MLX14" s="267"/>
      <c r="MLY14" s="267"/>
      <c r="MLZ14" s="267"/>
      <c r="MMA14" s="267"/>
      <c r="MMB14" s="267"/>
      <c r="MMC14" s="267"/>
      <c r="MMD14" s="267"/>
      <c r="MME14" s="267"/>
      <c r="MMF14" s="267"/>
      <c r="MMG14" s="267"/>
      <c r="MMH14" s="267"/>
      <c r="MMI14" s="267"/>
      <c r="MMJ14" s="267"/>
      <c r="MMK14" s="267"/>
      <c r="MML14" s="267"/>
      <c r="MMM14" s="267"/>
      <c r="MMN14" s="267"/>
      <c r="MMO14" s="267"/>
      <c r="MMP14" s="267"/>
      <c r="MMQ14" s="267"/>
      <c r="MMR14" s="267"/>
      <c r="MMS14" s="267"/>
      <c r="MMT14" s="267"/>
      <c r="MMU14" s="267"/>
      <c r="MMV14" s="267"/>
      <c r="MMW14" s="267"/>
      <c r="MMX14" s="267"/>
      <c r="MMY14" s="267"/>
      <c r="MMZ14" s="267"/>
      <c r="MNA14" s="267"/>
      <c r="MNB14" s="267"/>
      <c r="MNC14" s="267"/>
      <c r="MND14" s="267"/>
      <c r="MNE14" s="267"/>
      <c r="MNF14" s="267"/>
      <c r="MNG14" s="267"/>
      <c r="MNH14" s="267"/>
      <c r="MNI14" s="267"/>
      <c r="MNJ14" s="267"/>
      <c r="MNK14" s="267"/>
      <c r="MNL14" s="267"/>
      <c r="MNM14" s="267"/>
      <c r="MNN14" s="267"/>
      <c r="MNO14" s="267"/>
      <c r="MNP14" s="267"/>
      <c r="MNQ14" s="267"/>
      <c r="MNR14" s="267"/>
      <c r="MNS14" s="267"/>
      <c r="MNT14" s="267"/>
      <c r="MNU14" s="267"/>
      <c r="MNV14" s="267"/>
      <c r="MNW14" s="267"/>
      <c r="MNX14" s="267"/>
      <c r="MNY14" s="267"/>
      <c r="MNZ14" s="267"/>
      <c r="MOA14" s="267"/>
      <c r="MOB14" s="267"/>
      <c r="MOC14" s="267"/>
      <c r="MOD14" s="267"/>
      <c r="MOE14" s="267"/>
      <c r="MOF14" s="267"/>
      <c r="MOG14" s="267"/>
      <c r="MOH14" s="267"/>
      <c r="MOI14" s="267"/>
      <c r="MOJ14" s="267"/>
      <c r="MOK14" s="267"/>
      <c r="MOL14" s="267"/>
      <c r="MOM14" s="267"/>
      <c r="MON14" s="267"/>
      <c r="MOO14" s="267"/>
      <c r="MOP14" s="267"/>
      <c r="MOQ14" s="267"/>
      <c r="MOR14" s="267"/>
      <c r="MOS14" s="267"/>
      <c r="MOT14" s="267"/>
      <c r="MOU14" s="267"/>
      <c r="MOV14" s="267"/>
      <c r="MOW14" s="267"/>
      <c r="MOX14" s="267"/>
      <c r="MOY14" s="267"/>
      <c r="MOZ14" s="267"/>
      <c r="MPA14" s="267"/>
      <c r="MPB14" s="267"/>
      <c r="MPC14" s="267"/>
      <c r="MPD14" s="267"/>
      <c r="MPE14" s="267"/>
      <c r="MPF14" s="267"/>
      <c r="MPG14" s="267"/>
      <c r="MPH14" s="267"/>
      <c r="MPI14" s="267"/>
      <c r="MPJ14" s="267"/>
      <c r="MPK14" s="267"/>
      <c r="MPL14" s="267"/>
      <c r="MPM14" s="267"/>
      <c r="MPN14" s="267"/>
      <c r="MPO14" s="267"/>
      <c r="MPP14" s="267"/>
      <c r="MPQ14" s="267"/>
      <c r="MPR14" s="267"/>
      <c r="MPS14" s="267"/>
      <c r="MPT14" s="267"/>
      <c r="MPU14" s="267"/>
      <c r="MPV14" s="267"/>
      <c r="MPW14" s="267"/>
      <c r="MPX14" s="267"/>
      <c r="MPY14" s="267"/>
      <c r="MPZ14" s="267"/>
      <c r="MQA14" s="267"/>
      <c r="MQB14" s="267"/>
      <c r="MQC14" s="267"/>
      <c r="MQD14" s="267"/>
      <c r="MQE14" s="267"/>
      <c r="MQF14" s="267"/>
      <c r="MQG14" s="267"/>
      <c r="MQH14" s="267"/>
      <c r="MQI14" s="267"/>
      <c r="MQJ14" s="267"/>
      <c r="MQK14" s="267"/>
      <c r="MQL14" s="267"/>
      <c r="MQM14" s="267"/>
      <c r="MQN14" s="267"/>
      <c r="MQO14" s="267"/>
      <c r="MQP14" s="267"/>
      <c r="MQQ14" s="267"/>
      <c r="MQR14" s="267"/>
      <c r="MQS14" s="267"/>
      <c r="MQT14" s="267"/>
      <c r="MQU14" s="267"/>
      <c r="MQV14" s="267"/>
      <c r="MQW14" s="267"/>
      <c r="MQX14" s="267"/>
      <c r="MQY14" s="267"/>
      <c r="MQZ14" s="267"/>
      <c r="MRA14" s="267"/>
      <c r="MRB14" s="267"/>
      <c r="MRC14" s="267"/>
      <c r="MRD14" s="267"/>
      <c r="MRE14" s="267"/>
      <c r="MRF14" s="267"/>
      <c r="MRG14" s="267"/>
      <c r="MRH14" s="267"/>
      <c r="MRI14" s="267"/>
      <c r="MRJ14" s="267"/>
      <c r="MRK14" s="267"/>
      <c r="MRL14" s="267"/>
      <c r="MRM14" s="267"/>
      <c r="MRN14" s="267"/>
      <c r="MRO14" s="267"/>
      <c r="MRP14" s="267"/>
      <c r="MRQ14" s="267"/>
      <c r="MRR14" s="267"/>
      <c r="MRS14" s="267"/>
      <c r="MRT14" s="267"/>
      <c r="MRU14" s="267"/>
      <c r="MRV14" s="267"/>
      <c r="MRW14" s="267"/>
      <c r="MRX14" s="267"/>
      <c r="MRY14" s="267"/>
      <c r="MRZ14" s="267"/>
      <c r="MSA14" s="267"/>
      <c r="MSB14" s="267"/>
      <c r="MSC14" s="267"/>
      <c r="MSD14" s="267"/>
      <c r="MSE14" s="267"/>
      <c r="MSF14" s="267"/>
      <c r="MSG14" s="267"/>
      <c r="MSH14" s="267"/>
      <c r="MSI14" s="267"/>
      <c r="MSJ14" s="267"/>
      <c r="MSK14" s="267"/>
      <c r="MSL14" s="267"/>
      <c r="MSM14" s="267"/>
      <c r="MSN14" s="267"/>
      <c r="MSO14" s="267"/>
      <c r="MSP14" s="267"/>
      <c r="MSQ14" s="267"/>
      <c r="MSR14" s="267"/>
      <c r="MSS14" s="267"/>
      <c r="MST14" s="267"/>
      <c r="MSU14" s="267"/>
      <c r="MSV14" s="267"/>
      <c r="MSW14" s="267"/>
      <c r="MSX14" s="267"/>
      <c r="MSY14" s="267"/>
      <c r="MSZ14" s="267"/>
      <c r="MTA14" s="267"/>
      <c r="MTB14" s="267"/>
      <c r="MTC14" s="267"/>
      <c r="MTD14" s="267"/>
      <c r="MTE14" s="267"/>
      <c r="MTF14" s="267"/>
      <c r="MTG14" s="267"/>
      <c r="MTH14" s="267"/>
      <c r="MTI14" s="267"/>
      <c r="MTJ14" s="267"/>
      <c r="MTK14" s="267"/>
      <c r="MTL14" s="267"/>
      <c r="MTM14" s="267"/>
      <c r="MTN14" s="267"/>
      <c r="MTO14" s="267"/>
      <c r="MTP14" s="267"/>
      <c r="MTQ14" s="267"/>
      <c r="MTR14" s="267"/>
      <c r="MTS14" s="267"/>
      <c r="MTT14" s="267"/>
      <c r="MTU14" s="267"/>
      <c r="MTV14" s="267"/>
      <c r="MTW14" s="267"/>
      <c r="MTX14" s="267"/>
      <c r="MTY14" s="267"/>
      <c r="MTZ14" s="267"/>
      <c r="MUA14" s="267"/>
      <c r="MUB14" s="267"/>
      <c r="MUC14" s="267"/>
      <c r="MUD14" s="267"/>
      <c r="MUE14" s="267"/>
      <c r="MUF14" s="267"/>
      <c r="MUG14" s="267"/>
      <c r="MUH14" s="267"/>
      <c r="MUI14" s="267"/>
      <c r="MUJ14" s="267"/>
      <c r="MUK14" s="267"/>
      <c r="MUL14" s="267"/>
      <c r="MUM14" s="267"/>
      <c r="MUN14" s="267"/>
      <c r="MUO14" s="267"/>
      <c r="MUP14" s="267"/>
      <c r="MUQ14" s="267"/>
      <c r="MUR14" s="267"/>
      <c r="MUS14" s="267"/>
      <c r="MUT14" s="267"/>
      <c r="MUU14" s="267"/>
      <c r="MUV14" s="267"/>
      <c r="MUW14" s="267"/>
      <c r="MUX14" s="267"/>
      <c r="MUY14" s="267"/>
      <c r="MUZ14" s="267"/>
      <c r="MVA14" s="267"/>
      <c r="MVB14" s="267"/>
      <c r="MVC14" s="267"/>
      <c r="MVD14" s="267"/>
      <c r="MVE14" s="267"/>
      <c r="MVF14" s="267"/>
      <c r="MVG14" s="267"/>
      <c r="MVH14" s="267"/>
      <c r="MVI14" s="267"/>
      <c r="MVJ14" s="267"/>
      <c r="MVK14" s="267"/>
      <c r="MVL14" s="267"/>
      <c r="MVM14" s="267"/>
      <c r="MVN14" s="267"/>
      <c r="MVO14" s="267"/>
      <c r="MVP14" s="267"/>
      <c r="MVQ14" s="267"/>
      <c r="MVR14" s="267"/>
      <c r="MVS14" s="267"/>
      <c r="MVT14" s="267"/>
      <c r="MVU14" s="267"/>
      <c r="MVV14" s="267"/>
      <c r="MVW14" s="267"/>
      <c r="MVX14" s="267"/>
      <c r="MVY14" s="267"/>
      <c r="MVZ14" s="267"/>
      <c r="MWA14" s="267"/>
      <c r="MWB14" s="267"/>
      <c r="MWC14" s="267"/>
      <c r="MWD14" s="267"/>
      <c r="MWE14" s="267"/>
      <c r="MWF14" s="267"/>
      <c r="MWG14" s="267"/>
      <c r="MWH14" s="267"/>
      <c r="MWI14" s="267"/>
      <c r="MWJ14" s="267"/>
      <c r="MWK14" s="267"/>
      <c r="MWL14" s="267"/>
      <c r="MWM14" s="267"/>
      <c r="MWN14" s="267"/>
      <c r="MWO14" s="267"/>
      <c r="MWP14" s="267"/>
      <c r="MWQ14" s="267"/>
      <c r="MWR14" s="267"/>
      <c r="MWS14" s="267"/>
      <c r="MWT14" s="267"/>
      <c r="MWU14" s="267"/>
      <c r="MWV14" s="267"/>
      <c r="MWW14" s="267"/>
      <c r="MWX14" s="267"/>
      <c r="MWY14" s="267"/>
      <c r="MWZ14" s="267"/>
      <c r="MXA14" s="267"/>
      <c r="MXB14" s="267"/>
      <c r="MXC14" s="267"/>
      <c r="MXD14" s="267"/>
      <c r="MXE14" s="267"/>
      <c r="MXF14" s="267"/>
      <c r="MXG14" s="267"/>
      <c r="MXH14" s="267"/>
      <c r="MXI14" s="267"/>
      <c r="MXJ14" s="267"/>
      <c r="MXK14" s="267"/>
      <c r="MXL14" s="267"/>
      <c r="MXM14" s="267"/>
      <c r="MXN14" s="267"/>
      <c r="MXO14" s="267"/>
      <c r="MXP14" s="267"/>
      <c r="MXQ14" s="267"/>
      <c r="MXR14" s="267"/>
      <c r="MXS14" s="267"/>
      <c r="MXT14" s="267"/>
      <c r="MXU14" s="267"/>
      <c r="MXV14" s="267"/>
      <c r="MXW14" s="267"/>
      <c r="MXX14" s="267"/>
      <c r="MXY14" s="267"/>
      <c r="MXZ14" s="267"/>
      <c r="MYA14" s="267"/>
      <c r="MYB14" s="267"/>
      <c r="MYC14" s="267"/>
      <c r="MYD14" s="267"/>
      <c r="MYE14" s="267"/>
      <c r="MYF14" s="267"/>
      <c r="MYG14" s="267"/>
      <c r="MYH14" s="267"/>
      <c r="MYI14" s="267"/>
      <c r="MYJ14" s="267"/>
      <c r="MYK14" s="267"/>
      <c r="MYL14" s="267"/>
      <c r="MYM14" s="267"/>
      <c r="MYN14" s="267"/>
      <c r="MYO14" s="267"/>
      <c r="MYP14" s="267"/>
      <c r="MYQ14" s="267"/>
      <c r="MYR14" s="267"/>
      <c r="MYS14" s="267"/>
      <c r="MYT14" s="267"/>
      <c r="MYU14" s="267"/>
      <c r="MYV14" s="267"/>
      <c r="MYW14" s="267"/>
      <c r="MYX14" s="267"/>
      <c r="MYY14" s="267"/>
      <c r="MYZ14" s="267"/>
      <c r="MZA14" s="267"/>
      <c r="MZB14" s="267"/>
      <c r="MZC14" s="267"/>
      <c r="MZD14" s="267"/>
      <c r="MZE14" s="267"/>
      <c r="MZF14" s="267"/>
      <c r="MZG14" s="267"/>
      <c r="MZH14" s="267"/>
      <c r="MZI14" s="267"/>
      <c r="MZJ14" s="267"/>
      <c r="MZK14" s="267"/>
      <c r="MZL14" s="267"/>
      <c r="MZM14" s="267"/>
      <c r="MZN14" s="267"/>
      <c r="MZO14" s="267"/>
      <c r="MZP14" s="267"/>
      <c r="MZQ14" s="267"/>
      <c r="MZR14" s="267"/>
      <c r="MZS14" s="267"/>
      <c r="MZT14" s="267"/>
      <c r="MZU14" s="267"/>
      <c r="MZV14" s="267"/>
      <c r="MZW14" s="267"/>
      <c r="MZX14" s="267"/>
      <c r="MZY14" s="267"/>
      <c r="MZZ14" s="267"/>
      <c r="NAA14" s="267"/>
      <c r="NAB14" s="267"/>
      <c r="NAC14" s="267"/>
      <c r="NAD14" s="267"/>
      <c r="NAE14" s="267"/>
      <c r="NAF14" s="267"/>
      <c r="NAG14" s="267"/>
      <c r="NAH14" s="267"/>
      <c r="NAI14" s="267"/>
      <c r="NAJ14" s="267"/>
      <c r="NAK14" s="267"/>
      <c r="NAL14" s="267"/>
      <c r="NAM14" s="267"/>
      <c r="NAN14" s="267"/>
      <c r="NAO14" s="267"/>
      <c r="NAP14" s="267"/>
      <c r="NAQ14" s="267"/>
      <c r="NAR14" s="267"/>
      <c r="NAS14" s="267"/>
      <c r="NAT14" s="267"/>
      <c r="NAU14" s="267"/>
      <c r="NAV14" s="267"/>
      <c r="NAW14" s="267"/>
      <c r="NAX14" s="267"/>
      <c r="NAY14" s="267"/>
      <c r="NAZ14" s="267"/>
      <c r="NBA14" s="267"/>
      <c r="NBB14" s="267"/>
      <c r="NBC14" s="267"/>
      <c r="NBD14" s="267"/>
      <c r="NBE14" s="267"/>
      <c r="NBF14" s="267"/>
      <c r="NBG14" s="267"/>
      <c r="NBH14" s="267"/>
      <c r="NBI14" s="267"/>
      <c r="NBJ14" s="267"/>
      <c r="NBK14" s="267"/>
      <c r="NBL14" s="267"/>
      <c r="NBM14" s="267"/>
      <c r="NBN14" s="267"/>
      <c r="NBO14" s="267"/>
      <c r="NBP14" s="267"/>
      <c r="NBQ14" s="267"/>
      <c r="NBR14" s="267"/>
      <c r="NBS14" s="267"/>
      <c r="NBT14" s="267"/>
      <c r="NBU14" s="267"/>
      <c r="NBV14" s="267"/>
      <c r="NBW14" s="267"/>
      <c r="NBX14" s="267"/>
      <c r="NBY14" s="267"/>
      <c r="NBZ14" s="267"/>
      <c r="NCA14" s="267"/>
      <c r="NCB14" s="267"/>
      <c r="NCC14" s="267"/>
      <c r="NCD14" s="267"/>
      <c r="NCE14" s="267"/>
      <c r="NCF14" s="267"/>
      <c r="NCG14" s="267"/>
      <c r="NCH14" s="267"/>
      <c r="NCI14" s="267"/>
      <c r="NCJ14" s="267"/>
      <c r="NCK14" s="267"/>
      <c r="NCL14" s="267"/>
      <c r="NCM14" s="267"/>
      <c r="NCN14" s="267"/>
      <c r="NCO14" s="267"/>
      <c r="NCP14" s="267"/>
      <c r="NCQ14" s="267"/>
      <c r="NCR14" s="267"/>
      <c r="NCS14" s="267"/>
      <c r="NCT14" s="267"/>
      <c r="NCU14" s="267"/>
      <c r="NCV14" s="267"/>
      <c r="NCW14" s="267"/>
      <c r="NCX14" s="267"/>
      <c r="NCY14" s="267"/>
      <c r="NCZ14" s="267"/>
      <c r="NDA14" s="267"/>
      <c r="NDB14" s="267"/>
      <c r="NDC14" s="267"/>
      <c r="NDD14" s="267"/>
      <c r="NDE14" s="267"/>
      <c r="NDF14" s="267"/>
      <c r="NDG14" s="267"/>
      <c r="NDH14" s="267"/>
      <c r="NDI14" s="267"/>
      <c r="NDJ14" s="267"/>
      <c r="NDK14" s="267"/>
      <c r="NDL14" s="267"/>
      <c r="NDM14" s="267"/>
      <c r="NDN14" s="267"/>
      <c r="NDO14" s="267"/>
      <c r="NDP14" s="267"/>
      <c r="NDQ14" s="267"/>
      <c r="NDR14" s="267"/>
      <c r="NDS14" s="267"/>
      <c r="NDT14" s="267"/>
      <c r="NDU14" s="267"/>
      <c r="NDV14" s="267"/>
      <c r="NDW14" s="267"/>
      <c r="NDX14" s="267"/>
      <c r="NDY14" s="267"/>
      <c r="NDZ14" s="267"/>
      <c r="NEA14" s="267"/>
      <c r="NEB14" s="267"/>
      <c r="NEC14" s="267"/>
      <c r="NED14" s="267"/>
      <c r="NEE14" s="267"/>
      <c r="NEF14" s="267"/>
      <c r="NEG14" s="267"/>
      <c r="NEH14" s="267"/>
      <c r="NEI14" s="267"/>
      <c r="NEJ14" s="267"/>
      <c r="NEK14" s="267"/>
      <c r="NEL14" s="267"/>
      <c r="NEM14" s="267"/>
      <c r="NEN14" s="267"/>
      <c r="NEO14" s="267"/>
      <c r="NEP14" s="267"/>
      <c r="NEQ14" s="267"/>
      <c r="NER14" s="267"/>
      <c r="NES14" s="267"/>
      <c r="NET14" s="267"/>
      <c r="NEU14" s="267"/>
      <c r="NEV14" s="267"/>
      <c r="NEW14" s="267"/>
      <c r="NEX14" s="267"/>
      <c r="NEY14" s="267"/>
      <c r="NEZ14" s="267"/>
      <c r="NFA14" s="267"/>
      <c r="NFB14" s="267"/>
      <c r="NFC14" s="267"/>
      <c r="NFD14" s="267"/>
      <c r="NFE14" s="267"/>
      <c r="NFF14" s="267"/>
      <c r="NFG14" s="267"/>
      <c r="NFH14" s="267"/>
      <c r="NFI14" s="267"/>
      <c r="NFJ14" s="267"/>
      <c r="NFK14" s="267"/>
      <c r="NFL14" s="267"/>
      <c r="NFM14" s="267"/>
      <c r="NFN14" s="267"/>
      <c r="NFO14" s="267"/>
      <c r="NFP14" s="267"/>
      <c r="NFQ14" s="267"/>
      <c r="NFR14" s="267"/>
      <c r="NFS14" s="267"/>
      <c r="NFT14" s="267"/>
      <c r="NFU14" s="267"/>
      <c r="NFV14" s="267"/>
      <c r="NFW14" s="267"/>
      <c r="NFX14" s="267"/>
      <c r="NFY14" s="267"/>
      <c r="NFZ14" s="267"/>
      <c r="NGA14" s="267"/>
      <c r="NGB14" s="267"/>
      <c r="NGC14" s="267"/>
      <c r="NGD14" s="267"/>
      <c r="NGE14" s="267"/>
      <c r="NGF14" s="267"/>
      <c r="NGG14" s="267"/>
      <c r="NGH14" s="267"/>
      <c r="NGI14" s="267"/>
      <c r="NGJ14" s="267"/>
      <c r="NGK14" s="267"/>
      <c r="NGL14" s="267"/>
      <c r="NGM14" s="267"/>
      <c r="NGN14" s="267"/>
      <c r="NGO14" s="267"/>
      <c r="NGP14" s="267"/>
      <c r="NGQ14" s="267"/>
      <c r="NGR14" s="267"/>
      <c r="NGS14" s="267"/>
      <c r="NGT14" s="267"/>
      <c r="NGU14" s="267"/>
      <c r="NGV14" s="267"/>
      <c r="NGW14" s="267"/>
      <c r="NGX14" s="267"/>
      <c r="NGY14" s="267"/>
      <c r="NGZ14" s="267"/>
      <c r="NHA14" s="267"/>
      <c r="NHB14" s="267"/>
      <c r="NHC14" s="267"/>
      <c r="NHD14" s="267"/>
      <c r="NHE14" s="267"/>
      <c r="NHF14" s="267"/>
      <c r="NHG14" s="267"/>
      <c r="NHH14" s="267"/>
      <c r="NHI14" s="267"/>
      <c r="NHJ14" s="267"/>
      <c r="NHK14" s="267"/>
      <c r="NHL14" s="267"/>
      <c r="NHM14" s="267"/>
      <c r="NHN14" s="267"/>
      <c r="NHO14" s="267"/>
      <c r="NHP14" s="267"/>
      <c r="NHQ14" s="267"/>
      <c r="NHR14" s="267"/>
      <c r="NHS14" s="267"/>
      <c r="NHT14" s="267"/>
      <c r="NHU14" s="267"/>
      <c r="NHV14" s="267"/>
      <c r="NHW14" s="267"/>
      <c r="NHX14" s="267"/>
      <c r="NHY14" s="267"/>
      <c r="NHZ14" s="267"/>
      <c r="NIA14" s="267"/>
      <c r="NIB14" s="267"/>
      <c r="NIC14" s="267"/>
      <c r="NID14" s="267"/>
      <c r="NIE14" s="267"/>
      <c r="NIF14" s="267"/>
      <c r="NIG14" s="267"/>
      <c r="NIH14" s="267"/>
      <c r="NII14" s="267"/>
      <c r="NIJ14" s="267"/>
      <c r="NIK14" s="267"/>
      <c r="NIL14" s="267"/>
      <c r="NIM14" s="267"/>
      <c r="NIN14" s="267"/>
      <c r="NIO14" s="267"/>
      <c r="NIP14" s="267"/>
      <c r="NIQ14" s="267"/>
      <c r="NIR14" s="267"/>
      <c r="NIS14" s="267"/>
      <c r="NIT14" s="267"/>
      <c r="NIU14" s="267"/>
      <c r="NIV14" s="267"/>
      <c r="NIW14" s="267"/>
      <c r="NIX14" s="267"/>
      <c r="NIY14" s="267"/>
      <c r="NIZ14" s="267"/>
      <c r="NJA14" s="267"/>
      <c r="NJB14" s="267"/>
      <c r="NJC14" s="267"/>
      <c r="NJD14" s="267"/>
      <c r="NJE14" s="267"/>
      <c r="NJF14" s="267"/>
      <c r="NJG14" s="267"/>
      <c r="NJH14" s="267"/>
      <c r="NJI14" s="267"/>
      <c r="NJJ14" s="267"/>
      <c r="NJK14" s="267"/>
      <c r="NJL14" s="267"/>
      <c r="NJM14" s="267"/>
      <c r="NJN14" s="267"/>
      <c r="NJO14" s="267"/>
      <c r="NJP14" s="267"/>
      <c r="NJQ14" s="267"/>
      <c r="NJR14" s="267"/>
      <c r="NJS14" s="267"/>
      <c r="NJT14" s="267"/>
      <c r="NJU14" s="267"/>
      <c r="NJV14" s="267"/>
      <c r="NJW14" s="267"/>
      <c r="NJX14" s="267"/>
      <c r="NJY14" s="267"/>
      <c r="NJZ14" s="267"/>
      <c r="NKA14" s="267"/>
      <c r="NKB14" s="267"/>
      <c r="NKC14" s="267"/>
      <c r="NKD14" s="267"/>
      <c r="NKE14" s="267"/>
      <c r="NKF14" s="267"/>
      <c r="NKG14" s="267"/>
      <c r="NKH14" s="267"/>
      <c r="NKI14" s="267"/>
      <c r="NKJ14" s="267"/>
      <c r="NKK14" s="267"/>
      <c r="NKL14" s="267"/>
      <c r="NKM14" s="267"/>
      <c r="NKN14" s="267"/>
      <c r="NKO14" s="267"/>
      <c r="NKP14" s="267"/>
      <c r="NKQ14" s="267"/>
      <c r="NKR14" s="267"/>
      <c r="NKS14" s="267"/>
      <c r="NKT14" s="267"/>
      <c r="NKU14" s="267"/>
      <c r="NKV14" s="267"/>
      <c r="NKW14" s="267"/>
      <c r="NKX14" s="267"/>
      <c r="NKY14" s="267"/>
      <c r="NKZ14" s="267"/>
      <c r="NLA14" s="267"/>
      <c r="NLB14" s="267"/>
      <c r="NLC14" s="267"/>
      <c r="NLD14" s="267"/>
      <c r="NLE14" s="267"/>
      <c r="NLF14" s="267"/>
      <c r="NLG14" s="267"/>
      <c r="NLH14" s="267"/>
      <c r="NLI14" s="267"/>
      <c r="NLJ14" s="267"/>
      <c r="NLK14" s="267"/>
      <c r="NLL14" s="267"/>
      <c r="NLM14" s="267"/>
      <c r="NLN14" s="267"/>
      <c r="NLO14" s="267"/>
      <c r="NLP14" s="267"/>
      <c r="NLQ14" s="267"/>
      <c r="NLR14" s="267"/>
      <c r="NLS14" s="267"/>
      <c r="NLT14" s="267"/>
      <c r="NLU14" s="267"/>
      <c r="NLV14" s="267"/>
      <c r="NLW14" s="267"/>
      <c r="NLX14" s="267"/>
      <c r="NLY14" s="267"/>
      <c r="NLZ14" s="267"/>
      <c r="NMA14" s="267"/>
      <c r="NMB14" s="267"/>
      <c r="NMC14" s="267"/>
      <c r="NMD14" s="267"/>
      <c r="NME14" s="267"/>
      <c r="NMF14" s="267"/>
      <c r="NMG14" s="267"/>
      <c r="NMH14" s="267"/>
      <c r="NMI14" s="267"/>
      <c r="NMJ14" s="267"/>
      <c r="NMK14" s="267"/>
      <c r="NML14" s="267"/>
      <c r="NMM14" s="267"/>
      <c r="NMN14" s="267"/>
      <c r="NMO14" s="267"/>
      <c r="NMP14" s="267"/>
      <c r="NMQ14" s="267"/>
      <c r="NMR14" s="267"/>
      <c r="NMS14" s="267"/>
      <c r="NMT14" s="267"/>
      <c r="NMU14" s="267"/>
      <c r="NMV14" s="267"/>
      <c r="NMW14" s="267"/>
      <c r="NMX14" s="267"/>
      <c r="NMY14" s="267"/>
      <c r="NMZ14" s="267"/>
      <c r="NNA14" s="267"/>
      <c r="NNB14" s="267"/>
      <c r="NNC14" s="267"/>
      <c r="NND14" s="267"/>
      <c r="NNE14" s="267"/>
      <c r="NNF14" s="267"/>
      <c r="NNG14" s="267"/>
      <c r="NNH14" s="267"/>
      <c r="NNI14" s="267"/>
      <c r="NNJ14" s="267"/>
      <c r="NNK14" s="267"/>
      <c r="NNL14" s="267"/>
      <c r="NNM14" s="267"/>
      <c r="NNN14" s="267"/>
      <c r="NNO14" s="267"/>
      <c r="NNP14" s="267"/>
      <c r="NNQ14" s="267"/>
      <c r="NNR14" s="267"/>
      <c r="NNS14" s="267"/>
      <c r="NNT14" s="267"/>
      <c r="NNU14" s="267"/>
      <c r="NNV14" s="267"/>
      <c r="NNW14" s="267"/>
      <c r="NNX14" s="267"/>
      <c r="NNY14" s="267"/>
      <c r="NNZ14" s="267"/>
      <c r="NOA14" s="267"/>
      <c r="NOB14" s="267"/>
      <c r="NOC14" s="267"/>
      <c r="NOD14" s="267"/>
      <c r="NOE14" s="267"/>
      <c r="NOF14" s="267"/>
      <c r="NOG14" s="267"/>
      <c r="NOH14" s="267"/>
      <c r="NOI14" s="267"/>
      <c r="NOJ14" s="267"/>
      <c r="NOK14" s="267"/>
      <c r="NOL14" s="267"/>
      <c r="NOM14" s="267"/>
      <c r="NON14" s="267"/>
      <c r="NOO14" s="267"/>
      <c r="NOP14" s="267"/>
      <c r="NOQ14" s="267"/>
      <c r="NOR14" s="267"/>
      <c r="NOS14" s="267"/>
      <c r="NOT14" s="267"/>
      <c r="NOU14" s="267"/>
      <c r="NOV14" s="267"/>
      <c r="NOW14" s="267"/>
      <c r="NOX14" s="267"/>
      <c r="NOY14" s="267"/>
      <c r="NOZ14" s="267"/>
      <c r="NPA14" s="267"/>
      <c r="NPB14" s="267"/>
      <c r="NPC14" s="267"/>
      <c r="NPD14" s="267"/>
      <c r="NPE14" s="267"/>
      <c r="NPF14" s="267"/>
      <c r="NPG14" s="267"/>
      <c r="NPH14" s="267"/>
      <c r="NPI14" s="267"/>
      <c r="NPJ14" s="267"/>
      <c r="NPK14" s="267"/>
      <c r="NPL14" s="267"/>
      <c r="NPM14" s="267"/>
      <c r="NPN14" s="267"/>
      <c r="NPO14" s="267"/>
      <c r="NPP14" s="267"/>
      <c r="NPQ14" s="267"/>
      <c r="NPR14" s="267"/>
      <c r="NPS14" s="267"/>
      <c r="NPT14" s="267"/>
      <c r="NPU14" s="267"/>
      <c r="NPV14" s="267"/>
      <c r="NPW14" s="267"/>
      <c r="NPX14" s="267"/>
      <c r="NPY14" s="267"/>
      <c r="NPZ14" s="267"/>
      <c r="NQA14" s="267"/>
      <c r="NQB14" s="267"/>
      <c r="NQC14" s="267"/>
      <c r="NQD14" s="267"/>
      <c r="NQE14" s="267"/>
      <c r="NQF14" s="267"/>
      <c r="NQG14" s="267"/>
      <c r="NQH14" s="267"/>
      <c r="NQI14" s="267"/>
      <c r="NQJ14" s="267"/>
      <c r="NQK14" s="267"/>
      <c r="NQL14" s="267"/>
      <c r="NQM14" s="267"/>
      <c r="NQN14" s="267"/>
      <c r="NQO14" s="267"/>
      <c r="NQP14" s="267"/>
      <c r="NQQ14" s="267"/>
      <c r="NQR14" s="267"/>
      <c r="NQS14" s="267"/>
      <c r="NQT14" s="267"/>
      <c r="NQU14" s="267"/>
      <c r="NQV14" s="267"/>
      <c r="NQW14" s="267"/>
      <c r="NQX14" s="267"/>
      <c r="NQY14" s="267"/>
      <c r="NQZ14" s="267"/>
      <c r="NRA14" s="267"/>
      <c r="NRB14" s="267"/>
      <c r="NRC14" s="267"/>
      <c r="NRD14" s="267"/>
      <c r="NRE14" s="267"/>
      <c r="NRF14" s="267"/>
      <c r="NRG14" s="267"/>
      <c r="NRH14" s="267"/>
      <c r="NRI14" s="267"/>
      <c r="NRJ14" s="267"/>
      <c r="NRK14" s="267"/>
      <c r="NRL14" s="267"/>
      <c r="NRM14" s="267"/>
      <c r="NRN14" s="267"/>
      <c r="NRO14" s="267"/>
      <c r="NRP14" s="267"/>
      <c r="NRQ14" s="267"/>
      <c r="NRR14" s="267"/>
      <c r="NRS14" s="267"/>
      <c r="NRT14" s="267"/>
      <c r="NRU14" s="267"/>
      <c r="NRV14" s="267"/>
      <c r="NRW14" s="267"/>
      <c r="NRX14" s="267"/>
      <c r="NRY14" s="267"/>
      <c r="NRZ14" s="267"/>
      <c r="NSA14" s="267"/>
      <c r="NSB14" s="267"/>
      <c r="NSC14" s="267"/>
      <c r="NSD14" s="267"/>
      <c r="NSE14" s="267"/>
      <c r="NSF14" s="267"/>
      <c r="NSG14" s="267"/>
      <c r="NSH14" s="267"/>
      <c r="NSI14" s="267"/>
      <c r="NSJ14" s="267"/>
      <c r="NSK14" s="267"/>
      <c r="NSL14" s="267"/>
      <c r="NSM14" s="267"/>
      <c r="NSN14" s="267"/>
      <c r="NSO14" s="267"/>
      <c r="NSP14" s="267"/>
      <c r="NSQ14" s="267"/>
      <c r="NSR14" s="267"/>
      <c r="NSS14" s="267"/>
      <c r="NST14" s="267"/>
      <c r="NSU14" s="267"/>
      <c r="NSV14" s="267"/>
      <c r="NSW14" s="267"/>
      <c r="NSX14" s="267"/>
      <c r="NSY14" s="267"/>
      <c r="NSZ14" s="267"/>
      <c r="NTA14" s="267"/>
      <c r="NTB14" s="267"/>
      <c r="NTC14" s="267"/>
      <c r="NTD14" s="267"/>
      <c r="NTE14" s="267"/>
      <c r="NTF14" s="267"/>
      <c r="NTG14" s="267"/>
      <c r="NTH14" s="267"/>
      <c r="NTI14" s="267"/>
      <c r="NTJ14" s="267"/>
      <c r="NTK14" s="267"/>
      <c r="NTL14" s="267"/>
      <c r="NTM14" s="267"/>
      <c r="NTN14" s="267"/>
      <c r="NTO14" s="267"/>
      <c r="NTP14" s="267"/>
      <c r="NTQ14" s="267"/>
      <c r="NTR14" s="267"/>
      <c r="NTS14" s="267"/>
      <c r="NTT14" s="267"/>
      <c r="NTU14" s="267"/>
      <c r="NTV14" s="267"/>
      <c r="NTW14" s="267"/>
      <c r="NTX14" s="267"/>
      <c r="NTY14" s="267"/>
      <c r="NTZ14" s="267"/>
      <c r="NUA14" s="267"/>
      <c r="NUB14" s="267"/>
      <c r="NUC14" s="267"/>
      <c r="NUD14" s="267"/>
      <c r="NUE14" s="267"/>
      <c r="NUF14" s="267"/>
      <c r="NUG14" s="267"/>
      <c r="NUH14" s="267"/>
      <c r="NUI14" s="267"/>
      <c r="NUJ14" s="267"/>
      <c r="NUK14" s="267"/>
      <c r="NUL14" s="267"/>
      <c r="NUM14" s="267"/>
      <c r="NUN14" s="267"/>
      <c r="NUO14" s="267"/>
      <c r="NUP14" s="267"/>
      <c r="NUQ14" s="267"/>
      <c r="NUR14" s="267"/>
      <c r="NUS14" s="267"/>
      <c r="NUT14" s="267"/>
      <c r="NUU14" s="267"/>
      <c r="NUV14" s="267"/>
      <c r="NUW14" s="267"/>
      <c r="NUX14" s="267"/>
      <c r="NUY14" s="267"/>
      <c r="NUZ14" s="267"/>
      <c r="NVA14" s="267"/>
      <c r="NVB14" s="267"/>
      <c r="NVC14" s="267"/>
      <c r="NVD14" s="267"/>
      <c r="NVE14" s="267"/>
      <c r="NVF14" s="267"/>
      <c r="NVG14" s="267"/>
      <c r="NVH14" s="267"/>
      <c r="NVI14" s="267"/>
      <c r="NVJ14" s="267"/>
      <c r="NVK14" s="267"/>
      <c r="NVL14" s="267"/>
      <c r="NVM14" s="267"/>
      <c r="NVN14" s="267"/>
      <c r="NVO14" s="267"/>
      <c r="NVP14" s="267"/>
      <c r="NVQ14" s="267"/>
      <c r="NVR14" s="267"/>
      <c r="NVS14" s="267"/>
      <c r="NVT14" s="267"/>
      <c r="NVU14" s="267"/>
      <c r="NVV14" s="267"/>
      <c r="NVW14" s="267"/>
      <c r="NVX14" s="267"/>
      <c r="NVY14" s="267"/>
      <c r="NVZ14" s="267"/>
      <c r="NWA14" s="267"/>
      <c r="NWB14" s="267"/>
      <c r="NWC14" s="267"/>
      <c r="NWD14" s="267"/>
      <c r="NWE14" s="267"/>
      <c r="NWF14" s="267"/>
      <c r="NWG14" s="267"/>
      <c r="NWH14" s="267"/>
      <c r="NWI14" s="267"/>
      <c r="NWJ14" s="267"/>
      <c r="NWK14" s="267"/>
      <c r="NWL14" s="267"/>
      <c r="NWM14" s="267"/>
      <c r="NWN14" s="267"/>
      <c r="NWO14" s="267"/>
      <c r="NWP14" s="267"/>
      <c r="NWQ14" s="267"/>
      <c r="NWR14" s="267"/>
      <c r="NWS14" s="267"/>
      <c r="NWT14" s="267"/>
      <c r="NWU14" s="267"/>
      <c r="NWV14" s="267"/>
      <c r="NWW14" s="267"/>
      <c r="NWX14" s="267"/>
      <c r="NWY14" s="267"/>
      <c r="NWZ14" s="267"/>
      <c r="NXA14" s="267"/>
      <c r="NXB14" s="267"/>
      <c r="NXC14" s="267"/>
      <c r="NXD14" s="267"/>
      <c r="NXE14" s="267"/>
      <c r="NXF14" s="267"/>
      <c r="NXG14" s="267"/>
      <c r="NXH14" s="267"/>
      <c r="NXI14" s="267"/>
      <c r="NXJ14" s="267"/>
      <c r="NXK14" s="267"/>
      <c r="NXL14" s="267"/>
      <c r="NXM14" s="267"/>
      <c r="NXN14" s="267"/>
      <c r="NXO14" s="267"/>
      <c r="NXP14" s="267"/>
      <c r="NXQ14" s="267"/>
      <c r="NXR14" s="267"/>
      <c r="NXS14" s="267"/>
      <c r="NXT14" s="267"/>
      <c r="NXU14" s="267"/>
      <c r="NXV14" s="267"/>
      <c r="NXW14" s="267"/>
      <c r="NXX14" s="267"/>
      <c r="NXY14" s="267"/>
      <c r="NXZ14" s="267"/>
      <c r="NYA14" s="267"/>
      <c r="NYB14" s="267"/>
      <c r="NYC14" s="267"/>
      <c r="NYD14" s="267"/>
      <c r="NYE14" s="267"/>
      <c r="NYF14" s="267"/>
      <c r="NYG14" s="267"/>
      <c r="NYH14" s="267"/>
      <c r="NYI14" s="267"/>
      <c r="NYJ14" s="267"/>
      <c r="NYK14" s="267"/>
      <c r="NYL14" s="267"/>
      <c r="NYM14" s="267"/>
      <c r="NYN14" s="267"/>
      <c r="NYO14" s="267"/>
      <c r="NYP14" s="267"/>
      <c r="NYQ14" s="267"/>
      <c r="NYR14" s="267"/>
      <c r="NYS14" s="267"/>
      <c r="NYT14" s="267"/>
      <c r="NYU14" s="267"/>
      <c r="NYV14" s="267"/>
      <c r="NYW14" s="267"/>
      <c r="NYX14" s="267"/>
      <c r="NYY14" s="267"/>
      <c r="NYZ14" s="267"/>
      <c r="NZA14" s="267"/>
      <c r="NZB14" s="267"/>
      <c r="NZC14" s="267"/>
      <c r="NZD14" s="267"/>
      <c r="NZE14" s="267"/>
      <c r="NZF14" s="267"/>
      <c r="NZG14" s="267"/>
      <c r="NZH14" s="267"/>
      <c r="NZI14" s="267"/>
      <c r="NZJ14" s="267"/>
      <c r="NZK14" s="267"/>
      <c r="NZL14" s="267"/>
      <c r="NZM14" s="267"/>
      <c r="NZN14" s="267"/>
      <c r="NZO14" s="267"/>
      <c r="NZP14" s="267"/>
      <c r="NZQ14" s="267"/>
      <c r="NZR14" s="267"/>
      <c r="NZS14" s="267"/>
      <c r="NZT14" s="267"/>
      <c r="NZU14" s="267"/>
      <c r="NZV14" s="267"/>
      <c r="NZW14" s="267"/>
      <c r="NZX14" s="267"/>
      <c r="NZY14" s="267"/>
      <c r="NZZ14" s="267"/>
      <c r="OAA14" s="267"/>
      <c r="OAB14" s="267"/>
      <c r="OAC14" s="267"/>
      <c r="OAD14" s="267"/>
      <c r="OAE14" s="267"/>
      <c r="OAF14" s="267"/>
      <c r="OAG14" s="267"/>
      <c r="OAH14" s="267"/>
      <c r="OAI14" s="267"/>
      <c r="OAJ14" s="267"/>
      <c r="OAK14" s="267"/>
      <c r="OAL14" s="267"/>
      <c r="OAM14" s="267"/>
      <c r="OAN14" s="267"/>
      <c r="OAO14" s="267"/>
      <c r="OAP14" s="267"/>
      <c r="OAQ14" s="267"/>
      <c r="OAR14" s="267"/>
      <c r="OAS14" s="267"/>
      <c r="OAT14" s="267"/>
      <c r="OAU14" s="267"/>
      <c r="OAV14" s="267"/>
      <c r="OAW14" s="267"/>
      <c r="OAX14" s="267"/>
      <c r="OAY14" s="267"/>
      <c r="OAZ14" s="267"/>
      <c r="OBA14" s="267"/>
      <c r="OBB14" s="267"/>
      <c r="OBC14" s="267"/>
      <c r="OBD14" s="267"/>
      <c r="OBE14" s="267"/>
      <c r="OBF14" s="267"/>
      <c r="OBG14" s="267"/>
      <c r="OBH14" s="267"/>
      <c r="OBI14" s="267"/>
      <c r="OBJ14" s="267"/>
      <c r="OBK14" s="267"/>
      <c r="OBL14" s="267"/>
      <c r="OBM14" s="267"/>
      <c r="OBN14" s="267"/>
      <c r="OBO14" s="267"/>
      <c r="OBP14" s="267"/>
      <c r="OBQ14" s="267"/>
      <c r="OBR14" s="267"/>
      <c r="OBS14" s="267"/>
      <c r="OBT14" s="267"/>
      <c r="OBU14" s="267"/>
      <c r="OBV14" s="267"/>
      <c r="OBW14" s="267"/>
      <c r="OBX14" s="267"/>
      <c r="OBY14" s="267"/>
      <c r="OBZ14" s="267"/>
      <c r="OCA14" s="267"/>
      <c r="OCB14" s="267"/>
      <c r="OCC14" s="267"/>
      <c r="OCD14" s="267"/>
      <c r="OCE14" s="267"/>
      <c r="OCF14" s="267"/>
      <c r="OCG14" s="267"/>
      <c r="OCH14" s="267"/>
      <c r="OCI14" s="267"/>
      <c r="OCJ14" s="267"/>
      <c r="OCK14" s="267"/>
      <c r="OCL14" s="267"/>
      <c r="OCM14" s="267"/>
      <c r="OCN14" s="267"/>
      <c r="OCO14" s="267"/>
      <c r="OCP14" s="267"/>
      <c r="OCQ14" s="267"/>
      <c r="OCR14" s="267"/>
      <c r="OCS14" s="267"/>
      <c r="OCT14" s="267"/>
      <c r="OCU14" s="267"/>
      <c r="OCV14" s="267"/>
      <c r="OCW14" s="267"/>
      <c r="OCX14" s="267"/>
      <c r="OCY14" s="267"/>
      <c r="OCZ14" s="267"/>
      <c r="ODA14" s="267"/>
      <c r="ODB14" s="267"/>
      <c r="ODC14" s="267"/>
      <c r="ODD14" s="267"/>
      <c r="ODE14" s="267"/>
      <c r="ODF14" s="267"/>
      <c r="ODG14" s="267"/>
      <c r="ODH14" s="267"/>
      <c r="ODI14" s="267"/>
      <c r="ODJ14" s="267"/>
      <c r="ODK14" s="267"/>
      <c r="ODL14" s="267"/>
      <c r="ODM14" s="267"/>
      <c r="ODN14" s="267"/>
      <c r="ODO14" s="267"/>
      <c r="ODP14" s="267"/>
      <c r="ODQ14" s="267"/>
      <c r="ODR14" s="267"/>
      <c r="ODS14" s="267"/>
      <c r="ODT14" s="267"/>
      <c r="ODU14" s="267"/>
      <c r="ODV14" s="267"/>
      <c r="ODW14" s="267"/>
      <c r="ODX14" s="267"/>
      <c r="ODY14" s="267"/>
      <c r="ODZ14" s="267"/>
      <c r="OEA14" s="267"/>
      <c r="OEB14" s="267"/>
      <c r="OEC14" s="267"/>
      <c r="OED14" s="267"/>
      <c r="OEE14" s="267"/>
      <c r="OEF14" s="267"/>
      <c r="OEG14" s="267"/>
      <c r="OEH14" s="267"/>
      <c r="OEI14" s="267"/>
      <c r="OEJ14" s="267"/>
      <c r="OEK14" s="267"/>
      <c r="OEL14" s="267"/>
      <c r="OEM14" s="267"/>
      <c r="OEN14" s="267"/>
      <c r="OEO14" s="267"/>
      <c r="OEP14" s="267"/>
      <c r="OEQ14" s="267"/>
      <c r="OER14" s="267"/>
      <c r="OES14" s="267"/>
      <c r="OET14" s="267"/>
      <c r="OEU14" s="267"/>
      <c r="OEV14" s="267"/>
      <c r="OEW14" s="267"/>
      <c r="OEX14" s="267"/>
      <c r="OEY14" s="267"/>
      <c r="OEZ14" s="267"/>
      <c r="OFA14" s="267"/>
      <c r="OFB14" s="267"/>
      <c r="OFC14" s="267"/>
      <c r="OFD14" s="267"/>
      <c r="OFE14" s="267"/>
      <c r="OFF14" s="267"/>
      <c r="OFG14" s="267"/>
      <c r="OFH14" s="267"/>
      <c r="OFI14" s="267"/>
      <c r="OFJ14" s="267"/>
      <c r="OFK14" s="267"/>
      <c r="OFL14" s="267"/>
      <c r="OFM14" s="267"/>
      <c r="OFN14" s="267"/>
      <c r="OFO14" s="267"/>
      <c r="OFP14" s="267"/>
      <c r="OFQ14" s="267"/>
      <c r="OFR14" s="267"/>
      <c r="OFS14" s="267"/>
      <c r="OFT14" s="267"/>
      <c r="OFU14" s="267"/>
      <c r="OFV14" s="267"/>
      <c r="OFW14" s="267"/>
      <c r="OFX14" s="267"/>
      <c r="OFY14" s="267"/>
      <c r="OFZ14" s="267"/>
      <c r="OGA14" s="267"/>
      <c r="OGB14" s="267"/>
      <c r="OGC14" s="267"/>
      <c r="OGD14" s="267"/>
      <c r="OGE14" s="267"/>
      <c r="OGF14" s="267"/>
      <c r="OGG14" s="267"/>
      <c r="OGH14" s="267"/>
      <c r="OGI14" s="267"/>
      <c r="OGJ14" s="267"/>
      <c r="OGK14" s="267"/>
      <c r="OGL14" s="267"/>
      <c r="OGM14" s="267"/>
      <c r="OGN14" s="267"/>
      <c r="OGO14" s="267"/>
      <c r="OGP14" s="267"/>
      <c r="OGQ14" s="267"/>
      <c r="OGR14" s="267"/>
      <c r="OGS14" s="267"/>
      <c r="OGT14" s="267"/>
      <c r="OGU14" s="267"/>
      <c r="OGV14" s="267"/>
      <c r="OGW14" s="267"/>
      <c r="OGX14" s="267"/>
      <c r="OGY14" s="267"/>
      <c r="OGZ14" s="267"/>
      <c r="OHA14" s="267"/>
      <c r="OHB14" s="267"/>
      <c r="OHC14" s="267"/>
      <c r="OHD14" s="267"/>
      <c r="OHE14" s="267"/>
      <c r="OHF14" s="267"/>
      <c r="OHG14" s="267"/>
      <c r="OHH14" s="267"/>
      <c r="OHI14" s="267"/>
      <c r="OHJ14" s="267"/>
      <c r="OHK14" s="267"/>
      <c r="OHL14" s="267"/>
      <c r="OHM14" s="267"/>
      <c r="OHN14" s="267"/>
      <c r="OHO14" s="267"/>
      <c r="OHP14" s="267"/>
      <c r="OHQ14" s="267"/>
      <c r="OHR14" s="267"/>
      <c r="OHS14" s="267"/>
      <c r="OHT14" s="267"/>
      <c r="OHU14" s="267"/>
      <c r="OHV14" s="267"/>
      <c r="OHW14" s="267"/>
      <c r="OHX14" s="267"/>
      <c r="OHY14" s="267"/>
      <c r="OHZ14" s="267"/>
      <c r="OIA14" s="267"/>
      <c r="OIB14" s="267"/>
      <c r="OIC14" s="267"/>
      <c r="OID14" s="267"/>
      <c r="OIE14" s="267"/>
      <c r="OIF14" s="267"/>
      <c r="OIG14" s="267"/>
      <c r="OIH14" s="267"/>
      <c r="OII14" s="267"/>
      <c r="OIJ14" s="267"/>
      <c r="OIK14" s="267"/>
      <c r="OIL14" s="267"/>
      <c r="OIM14" s="267"/>
      <c r="OIN14" s="267"/>
      <c r="OIO14" s="267"/>
      <c r="OIP14" s="267"/>
      <c r="OIQ14" s="267"/>
      <c r="OIR14" s="267"/>
      <c r="OIS14" s="267"/>
      <c r="OIT14" s="267"/>
      <c r="OIU14" s="267"/>
      <c r="OIV14" s="267"/>
      <c r="OIW14" s="267"/>
      <c r="OIX14" s="267"/>
      <c r="OIY14" s="267"/>
      <c r="OIZ14" s="267"/>
      <c r="OJA14" s="267"/>
      <c r="OJB14" s="267"/>
      <c r="OJC14" s="267"/>
      <c r="OJD14" s="267"/>
      <c r="OJE14" s="267"/>
      <c r="OJF14" s="267"/>
      <c r="OJG14" s="267"/>
      <c r="OJH14" s="267"/>
      <c r="OJI14" s="267"/>
      <c r="OJJ14" s="267"/>
      <c r="OJK14" s="267"/>
      <c r="OJL14" s="267"/>
      <c r="OJM14" s="267"/>
      <c r="OJN14" s="267"/>
      <c r="OJO14" s="267"/>
      <c r="OJP14" s="267"/>
      <c r="OJQ14" s="267"/>
      <c r="OJR14" s="267"/>
      <c r="OJS14" s="267"/>
      <c r="OJT14" s="267"/>
      <c r="OJU14" s="267"/>
      <c r="OJV14" s="267"/>
      <c r="OJW14" s="267"/>
      <c r="OJX14" s="267"/>
      <c r="OJY14" s="267"/>
      <c r="OJZ14" s="267"/>
      <c r="OKA14" s="267"/>
      <c r="OKB14" s="267"/>
      <c r="OKC14" s="267"/>
      <c r="OKD14" s="267"/>
      <c r="OKE14" s="267"/>
      <c r="OKF14" s="267"/>
      <c r="OKG14" s="267"/>
      <c r="OKH14" s="267"/>
      <c r="OKI14" s="267"/>
      <c r="OKJ14" s="267"/>
      <c r="OKK14" s="267"/>
      <c r="OKL14" s="267"/>
      <c r="OKM14" s="267"/>
      <c r="OKN14" s="267"/>
      <c r="OKO14" s="267"/>
      <c r="OKP14" s="267"/>
      <c r="OKQ14" s="267"/>
      <c r="OKR14" s="267"/>
      <c r="OKS14" s="267"/>
      <c r="OKT14" s="267"/>
      <c r="OKU14" s="267"/>
      <c r="OKV14" s="267"/>
      <c r="OKW14" s="267"/>
      <c r="OKX14" s="267"/>
      <c r="OKY14" s="267"/>
      <c r="OKZ14" s="267"/>
      <c r="OLA14" s="267"/>
      <c r="OLB14" s="267"/>
      <c r="OLC14" s="267"/>
      <c r="OLD14" s="267"/>
      <c r="OLE14" s="267"/>
      <c r="OLF14" s="267"/>
      <c r="OLG14" s="267"/>
      <c r="OLH14" s="267"/>
      <c r="OLI14" s="267"/>
      <c r="OLJ14" s="267"/>
      <c r="OLK14" s="267"/>
      <c r="OLL14" s="267"/>
      <c r="OLM14" s="267"/>
      <c r="OLN14" s="267"/>
      <c r="OLO14" s="267"/>
      <c r="OLP14" s="267"/>
      <c r="OLQ14" s="267"/>
      <c r="OLR14" s="267"/>
      <c r="OLS14" s="267"/>
      <c r="OLT14" s="267"/>
      <c r="OLU14" s="267"/>
      <c r="OLV14" s="267"/>
      <c r="OLW14" s="267"/>
      <c r="OLX14" s="267"/>
      <c r="OLY14" s="267"/>
      <c r="OLZ14" s="267"/>
      <c r="OMA14" s="267"/>
      <c r="OMB14" s="267"/>
      <c r="OMC14" s="267"/>
      <c r="OMD14" s="267"/>
      <c r="OME14" s="267"/>
      <c r="OMF14" s="267"/>
      <c r="OMG14" s="267"/>
      <c r="OMH14" s="267"/>
      <c r="OMI14" s="267"/>
      <c r="OMJ14" s="267"/>
      <c r="OMK14" s="267"/>
      <c r="OML14" s="267"/>
      <c r="OMM14" s="267"/>
      <c r="OMN14" s="267"/>
      <c r="OMO14" s="267"/>
      <c r="OMP14" s="267"/>
      <c r="OMQ14" s="267"/>
      <c r="OMR14" s="267"/>
      <c r="OMS14" s="267"/>
      <c r="OMT14" s="267"/>
      <c r="OMU14" s="267"/>
      <c r="OMV14" s="267"/>
      <c r="OMW14" s="267"/>
      <c r="OMX14" s="267"/>
      <c r="OMY14" s="267"/>
      <c r="OMZ14" s="267"/>
      <c r="ONA14" s="267"/>
      <c r="ONB14" s="267"/>
      <c r="ONC14" s="267"/>
      <c r="OND14" s="267"/>
      <c r="ONE14" s="267"/>
      <c r="ONF14" s="267"/>
      <c r="ONG14" s="267"/>
      <c r="ONH14" s="267"/>
      <c r="ONI14" s="267"/>
      <c r="ONJ14" s="267"/>
      <c r="ONK14" s="267"/>
      <c r="ONL14" s="267"/>
      <c r="ONM14" s="267"/>
      <c r="ONN14" s="267"/>
      <c r="ONO14" s="267"/>
      <c r="ONP14" s="267"/>
      <c r="ONQ14" s="267"/>
      <c r="ONR14" s="267"/>
      <c r="ONS14" s="267"/>
      <c r="ONT14" s="267"/>
      <c r="ONU14" s="267"/>
      <c r="ONV14" s="267"/>
      <c r="ONW14" s="267"/>
      <c r="ONX14" s="267"/>
      <c r="ONY14" s="267"/>
      <c r="ONZ14" s="267"/>
      <c r="OOA14" s="267"/>
      <c r="OOB14" s="267"/>
      <c r="OOC14" s="267"/>
      <c r="OOD14" s="267"/>
      <c r="OOE14" s="267"/>
      <c r="OOF14" s="267"/>
      <c r="OOG14" s="267"/>
      <c r="OOH14" s="267"/>
      <c r="OOI14" s="267"/>
      <c r="OOJ14" s="267"/>
      <c r="OOK14" s="267"/>
      <c r="OOL14" s="267"/>
      <c r="OOM14" s="267"/>
      <c r="OON14" s="267"/>
      <c r="OOO14" s="267"/>
      <c r="OOP14" s="267"/>
      <c r="OOQ14" s="267"/>
      <c r="OOR14" s="267"/>
      <c r="OOS14" s="267"/>
      <c r="OOT14" s="267"/>
      <c r="OOU14" s="267"/>
      <c r="OOV14" s="267"/>
      <c r="OOW14" s="267"/>
      <c r="OOX14" s="267"/>
      <c r="OOY14" s="267"/>
      <c r="OOZ14" s="267"/>
      <c r="OPA14" s="267"/>
      <c r="OPB14" s="267"/>
      <c r="OPC14" s="267"/>
      <c r="OPD14" s="267"/>
      <c r="OPE14" s="267"/>
      <c r="OPF14" s="267"/>
      <c r="OPG14" s="267"/>
      <c r="OPH14" s="267"/>
      <c r="OPI14" s="267"/>
      <c r="OPJ14" s="267"/>
      <c r="OPK14" s="267"/>
      <c r="OPL14" s="267"/>
      <c r="OPM14" s="267"/>
      <c r="OPN14" s="267"/>
      <c r="OPO14" s="267"/>
      <c r="OPP14" s="267"/>
      <c r="OPQ14" s="267"/>
      <c r="OPR14" s="267"/>
      <c r="OPS14" s="267"/>
      <c r="OPT14" s="267"/>
      <c r="OPU14" s="267"/>
      <c r="OPV14" s="267"/>
      <c r="OPW14" s="267"/>
      <c r="OPX14" s="267"/>
      <c r="OPY14" s="267"/>
      <c r="OPZ14" s="267"/>
      <c r="OQA14" s="267"/>
      <c r="OQB14" s="267"/>
      <c r="OQC14" s="267"/>
      <c r="OQD14" s="267"/>
      <c r="OQE14" s="267"/>
      <c r="OQF14" s="267"/>
      <c r="OQG14" s="267"/>
      <c r="OQH14" s="267"/>
      <c r="OQI14" s="267"/>
      <c r="OQJ14" s="267"/>
      <c r="OQK14" s="267"/>
      <c r="OQL14" s="267"/>
      <c r="OQM14" s="267"/>
      <c r="OQN14" s="267"/>
      <c r="OQO14" s="267"/>
      <c r="OQP14" s="267"/>
      <c r="OQQ14" s="267"/>
      <c r="OQR14" s="267"/>
      <c r="OQS14" s="267"/>
      <c r="OQT14" s="267"/>
      <c r="OQU14" s="267"/>
      <c r="OQV14" s="267"/>
      <c r="OQW14" s="267"/>
      <c r="OQX14" s="267"/>
      <c r="OQY14" s="267"/>
      <c r="OQZ14" s="267"/>
      <c r="ORA14" s="267"/>
      <c r="ORB14" s="267"/>
      <c r="ORC14" s="267"/>
      <c r="ORD14" s="267"/>
      <c r="ORE14" s="267"/>
      <c r="ORF14" s="267"/>
      <c r="ORG14" s="267"/>
      <c r="ORH14" s="267"/>
      <c r="ORI14" s="267"/>
      <c r="ORJ14" s="267"/>
      <c r="ORK14" s="267"/>
      <c r="ORL14" s="267"/>
      <c r="ORM14" s="267"/>
      <c r="ORN14" s="267"/>
      <c r="ORO14" s="267"/>
      <c r="ORP14" s="267"/>
      <c r="ORQ14" s="267"/>
      <c r="ORR14" s="267"/>
      <c r="ORS14" s="267"/>
      <c r="ORT14" s="267"/>
      <c r="ORU14" s="267"/>
      <c r="ORV14" s="267"/>
      <c r="ORW14" s="267"/>
      <c r="ORX14" s="267"/>
      <c r="ORY14" s="267"/>
      <c r="ORZ14" s="267"/>
      <c r="OSA14" s="267"/>
      <c r="OSB14" s="267"/>
      <c r="OSC14" s="267"/>
      <c r="OSD14" s="267"/>
      <c r="OSE14" s="267"/>
      <c r="OSF14" s="267"/>
      <c r="OSG14" s="267"/>
      <c r="OSH14" s="267"/>
      <c r="OSI14" s="267"/>
      <c r="OSJ14" s="267"/>
      <c r="OSK14" s="267"/>
      <c r="OSL14" s="267"/>
      <c r="OSM14" s="267"/>
      <c r="OSN14" s="267"/>
      <c r="OSO14" s="267"/>
      <c r="OSP14" s="267"/>
      <c r="OSQ14" s="267"/>
      <c r="OSR14" s="267"/>
      <c r="OSS14" s="267"/>
      <c r="OST14" s="267"/>
      <c r="OSU14" s="267"/>
      <c r="OSV14" s="267"/>
      <c r="OSW14" s="267"/>
      <c r="OSX14" s="267"/>
      <c r="OSY14" s="267"/>
      <c r="OSZ14" s="267"/>
      <c r="OTA14" s="267"/>
      <c r="OTB14" s="267"/>
      <c r="OTC14" s="267"/>
      <c r="OTD14" s="267"/>
      <c r="OTE14" s="267"/>
      <c r="OTF14" s="267"/>
      <c r="OTG14" s="267"/>
      <c r="OTH14" s="267"/>
      <c r="OTI14" s="267"/>
      <c r="OTJ14" s="267"/>
      <c r="OTK14" s="267"/>
      <c r="OTL14" s="267"/>
      <c r="OTM14" s="267"/>
      <c r="OTN14" s="267"/>
      <c r="OTO14" s="267"/>
      <c r="OTP14" s="267"/>
      <c r="OTQ14" s="267"/>
      <c r="OTR14" s="267"/>
      <c r="OTS14" s="267"/>
      <c r="OTT14" s="267"/>
      <c r="OTU14" s="267"/>
      <c r="OTV14" s="267"/>
      <c r="OTW14" s="267"/>
      <c r="OTX14" s="267"/>
      <c r="OTY14" s="267"/>
      <c r="OTZ14" s="267"/>
      <c r="OUA14" s="267"/>
      <c r="OUB14" s="267"/>
      <c r="OUC14" s="267"/>
      <c r="OUD14" s="267"/>
      <c r="OUE14" s="267"/>
      <c r="OUF14" s="267"/>
      <c r="OUG14" s="267"/>
      <c r="OUH14" s="267"/>
      <c r="OUI14" s="267"/>
      <c r="OUJ14" s="267"/>
      <c r="OUK14" s="267"/>
      <c r="OUL14" s="267"/>
      <c r="OUM14" s="267"/>
      <c r="OUN14" s="267"/>
      <c r="OUO14" s="267"/>
      <c r="OUP14" s="267"/>
      <c r="OUQ14" s="267"/>
      <c r="OUR14" s="267"/>
      <c r="OUS14" s="267"/>
      <c r="OUT14" s="267"/>
      <c r="OUU14" s="267"/>
      <c r="OUV14" s="267"/>
      <c r="OUW14" s="267"/>
      <c r="OUX14" s="267"/>
      <c r="OUY14" s="267"/>
      <c r="OUZ14" s="267"/>
      <c r="OVA14" s="267"/>
      <c r="OVB14" s="267"/>
      <c r="OVC14" s="267"/>
      <c r="OVD14" s="267"/>
      <c r="OVE14" s="267"/>
      <c r="OVF14" s="267"/>
      <c r="OVG14" s="267"/>
      <c r="OVH14" s="267"/>
      <c r="OVI14" s="267"/>
      <c r="OVJ14" s="267"/>
      <c r="OVK14" s="267"/>
      <c r="OVL14" s="267"/>
      <c r="OVM14" s="267"/>
      <c r="OVN14" s="267"/>
      <c r="OVO14" s="267"/>
      <c r="OVP14" s="267"/>
      <c r="OVQ14" s="267"/>
      <c r="OVR14" s="267"/>
      <c r="OVS14" s="267"/>
      <c r="OVT14" s="267"/>
      <c r="OVU14" s="267"/>
      <c r="OVV14" s="267"/>
      <c r="OVW14" s="267"/>
      <c r="OVX14" s="267"/>
      <c r="OVY14" s="267"/>
      <c r="OVZ14" s="267"/>
      <c r="OWA14" s="267"/>
      <c r="OWB14" s="267"/>
      <c r="OWC14" s="267"/>
      <c r="OWD14" s="267"/>
      <c r="OWE14" s="267"/>
      <c r="OWF14" s="267"/>
      <c r="OWG14" s="267"/>
      <c r="OWH14" s="267"/>
      <c r="OWI14" s="267"/>
      <c r="OWJ14" s="267"/>
      <c r="OWK14" s="267"/>
      <c r="OWL14" s="267"/>
      <c r="OWM14" s="267"/>
      <c r="OWN14" s="267"/>
      <c r="OWO14" s="267"/>
      <c r="OWP14" s="267"/>
      <c r="OWQ14" s="267"/>
      <c r="OWR14" s="267"/>
      <c r="OWS14" s="267"/>
      <c r="OWT14" s="267"/>
      <c r="OWU14" s="267"/>
      <c r="OWV14" s="267"/>
      <c r="OWW14" s="267"/>
      <c r="OWX14" s="267"/>
      <c r="OWY14" s="267"/>
      <c r="OWZ14" s="267"/>
      <c r="OXA14" s="267"/>
      <c r="OXB14" s="267"/>
      <c r="OXC14" s="267"/>
      <c r="OXD14" s="267"/>
      <c r="OXE14" s="267"/>
      <c r="OXF14" s="267"/>
      <c r="OXG14" s="267"/>
      <c r="OXH14" s="267"/>
      <c r="OXI14" s="267"/>
      <c r="OXJ14" s="267"/>
      <c r="OXK14" s="267"/>
      <c r="OXL14" s="267"/>
      <c r="OXM14" s="267"/>
      <c r="OXN14" s="267"/>
      <c r="OXO14" s="267"/>
      <c r="OXP14" s="267"/>
      <c r="OXQ14" s="267"/>
      <c r="OXR14" s="267"/>
      <c r="OXS14" s="267"/>
      <c r="OXT14" s="267"/>
      <c r="OXU14" s="267"/>
      <c r="OXV14" s="267"/>
      <c r="OXW14" s="267"/>
      <c r="OXX14" s="267"/>
      <c r="OXY14" s="267"/>
      <c r="OXZ14" s="267"/>
      <c r="OYA14" s="267"/>
      <c r="OYB14" s="267"/>
      <c r="OYC14" s="267"/>
      <c r="OYD14" s="267"/>
      <c r="OYE14" s="267"/>
      <c r="OYF14" s="267"/>
      <c r="OYG14" s="267"/>
      <c r="OYH14" s="267"/>
      <c r="OYI14" s="267"/>
      <c r="OYJ14" s="267"/>
      <c r="OYK14" s="267"/>
      <c r="OYL14" s="267"/>
      <c r="OYM14" s="267"/>
      <c r="OYN14" s="267"/>
      <c r="OYO14" s="267"/>
      <c r="OYP14" s="267"/>
      <c r="OYQ14" s="267"/>
      <c r="OYR14" s="267"/>
      <c r="OYS14" s="267"/>
      <c r="OYT14" s="267"/>
      <c r="OYU14" s="267"/>
      <c r="OYV14" s="267"/>
      <c r="OYW14" s="267"/>
      <c r="OYX14" s="267"/>
      <c r="OYY14" s="267"/>
      <c r="OYZ14" s="267"/>
      <c r="OZA14" s="267"/>
      <c r="OZB14" s="267"/>
      <c r="OZC14" s="267"/>
      <c r="OZD14" s="267"/>
      <c r="OZE14" s="267"/>
      <c r="OZF14" s="267"/>
      <c r="OZG14" s="267"/>
      <c r="OZH14" s="267"/>
      <c r="OZI14" s="267"/>
      <c r="OZJ14" s="267"/>
      <c r="OZK14" s="267"/>
      <c r="OZL14" s="267"/>
      <c r="OZM14" s="267"/>
      <c r="OZN14" s="267"/>
      <c r="OZO14" s="267"/>
      <c r="OZP14" s="267"/>
      <c r="OZQ14" s="267"/>
      <c r="OZR14" s="267"/>
      <c r="OZS14" s="267"/>
      <c r="OZT14" s="267"/>
      <c r="OZU14" s="267"/>
      <c r="OZV14" s="267"/>
      <c r="OZW14" s="267"/>
      <c r="OZX14" s="267"/>
      <c r="OZY14" s="267"/>
      <c r="OZZ14" s="267"/>
      <c r="PAA14" s="267"/>
      <c r="PAB14" s="267"/>
      <c r="PAC14" s="267"/>
      <c r="PAD14" s="267"/>
      <c r="PAE14" s="267"/>
      <c r="PAF14" s="267"/>
      <c r="PAG14" s="267"/>
      <c r="PAH14" s="267"/>
      <c r="PAI14" s="267"/>
      <c r="PAJ14" s="267"/>
      <c r="PAK14" s="267"/>
      <c r="PAL14" s="267"/>
      <c r="PAM14" s="267"/>
      <c r="PAN14" s="267"/>
      <c r="PAO14" s="267"/>
      <c r="PAP14" s="267"/>
      <c r="PAQ14" s="267"/>
      <c r="PAR14" s="267"/>
      <c r="PAS14" s="267"/>
      <c r="PAT14" s="267"/>
      <c r="PAU14" s="267"/>
      <c r="PAV14" s="267"/>
      <c r="PAW14" s="267"/>
      <c r="PAX14" s="267"/>
      <c r="PAY14" s="267"/>
      <c r="PAZ14" s="267"/>
      <c r="PBA14" s="267"/>
      <c r="PBB14" s="267"/>
      <c r="PBC14" s="267"/>
      <c r="PBD14" s="267"/>
      <c r="PBE14" s="267"/>
      <c r="PBF14" s="267"/>
      <c r="PBG14" s="267"/>
      <c r="PBH14" s="267"/>
      <c r="PBI14" s="267"/>
      <c r="PBJ14" s="267"/>
      <c r="PBK14" s="267"/>
      <c r="PBL14" s="267"/>
      <c r="PBM14" s="267"/>
      <c r="PBN14" s="267"/>
      <c r="PBO14" s="267"/>
      <c r="PBP14" s="267"/>
      <c r="PBQ14" s="267"/>
      <c r="PBR14" s="267"/>
      <c r="PBS14" s="267"/>
      <c r="PBT14" s="267"/>
      <c r="PBU14" s="267"/>
      <c r="PBV14" s="267"/>
      <c r="PBW14" s="267"/>
      <c r="PBX14" s="267"/>
      <c r="PBY14" s="267"/>
      <c r="PBZ14" s="267"/>
      <c r="PCA14" s="267"/>
      <c r="PCB14" s="267"/>
      <c r="PCC14" s="267"/>
      <c r="PCD14" s="267"/>
      <c r="PCE14" s="267"/>
      <c r="PCF14" s="267"/>
      <c r="PCG14" s="267"/>
      <c r="PCH14" s="267"/>
      <c r="PCI14" s="267"/>
      <c r="PCJ14" s="267"/>
      <c r="PCK14" s="267"/>
      <c r="PCL14" s="267"/>
      <c r="PCM14" s="267"/>
      <c r="PCN14" s="267"/>
      <c r="PCO14" s="267"/>
      <c r="PCP14" s="267"/>
      <c r="PCQ14" s="267"/>
      <c r="PCR14" s="267"/>
      <c r="PCS14" s="267"/>
      <c r="PCT14" s="267"/>
      <c r="PCU14" s="267"/>
      <c r="PCV14" s="267"/>
      <c r="PCW14" s="267"/>
      <c r="PCX14" s="267"/>
      <c r="PCY14" s="267"/>
      <c r="PCZ14" s="267"/>
      <c r="PDA14" s="267"/>
      <c r="PDB14" s="267"/>
      <c r="PDC14" s="267"/>
      <c r="PDD14" s="267"/>
      <c r="PDE14" s="267"/>
      <c r="PDF14" s="267"/>
      <c r="PDG14" s="267"/>
      <c r="PDH14" s="267"/>
      <c r="PDI14" s="267"/>
      <c r="PDJ14" s="267"/>
      <c r="PDK14" s="267"/>
      <c r="PDL14" s="267"/>
      <c r="PDM14" s="267"/>
      <c r="PDN14" s="267"/>
      <c r="PDO14" s="267"/>
      <c r="PDP14" s="267"/>
      <c r="PDQ14" s="267"/>
      <c r="PDR14" s="267"/>
      <c r="PDS14" s="267"/>
      <c r="PDT14" s="267"/>
      <c r="PDU14" s="267"/>
      <c r="PDV14" s="267"/>
      <c r="PDW14" s="267"/>
      <c r="PDX14" s="267"/>
      <c r="PDY14" s="267"/>
      <c r="PDZ14" s="267"/>
      <c r="PEA14" s="267"/>
      <c r="PEB14" s="267"/>
      <c r="PEC14" s="267"/>
      <c r="PED14" s="267"/>
      <c r="PEE14" s="267"/>
      <c r="PEF14" s="267"/>
      <c r="PEG14" s="267"/>
      <c r="PEH14" s="267"/>
      <c r="PEI14" s="267"/>
      <c r="PEJ14" s="267"/>
      <c r="PEK14" s="267"/>
      <c r="PEL14" s="267"/>
      <c r="PEM14" s="267"/>
      <c r="PEN14" s="267"/>
      <c r="PEO14" s="267"/>
      <c r="PEP14" s="267"/>
      <c r="PEQ14" s="267"/>
      <c r="PER14" s="267"/>
      <c r="PES14" s="267"/>
      <c r="PET14" s="267"/>
      <c r="PEU14" s="267"/>
      <c r="PEV14" s="267"/>
      <c r="PEW14" s="267"/>
      <c r="PEX14" s="267"/>
      <c r="PEY14" s="267"/>
      <c r="PEZ14" s="267"/>
      <c r="PFA14" s="267"/>
      <c r="PFB14" s="267"/>
      <c r="PFC14" s="267"/>
      <c r="PFD14" s="267"/>
      <c r="PFE14" s="267"/>
      <c r="PFF14" s="267"/>
      <c r="PFG14" s="267"/>
      <c r="PFH14" s="267"/>
      <c r="PFI14" s="267"/>
      <c r="PFJ14" s="267"/>
      <c r="PFK14" s="267"/>
      <c r="PFL14" s="267"/>
      <c r="PFM14" s="267"/>
      <c r="PFN14" s="267"/>
      <c r="PFO14" s="267"/>
      <c r="PFP14" s="267"/>
      <c r="PFQ14" s="267"/>
      <c r="PFR14" s="267"/>
      <c r="PFS14" s="267"/>
      <c r="PFT14" s="267"/>
      <c r="PFU14" s="267"/>
      <c r="PFV14" s="267"/>
      <c r="PFW14" s="267"/>
      <c r="PFX14" s="267"/>
      <c r="PFY14" s="267"/>
      <c r="PFZ14" s="267"/>
      <c r="PGA14" s="267"/>
      <c r="PGB14" s="267"/>
      <c r="PGC14" s="267"/>
      <c r="PGD14" s="267"/>
      <c r="PGE14" s="267"/>
      <c r="PGF14" s="267"/>
      <c r="PGG14" s="267"/>
      <c r="PGH14" s="267"/>
      <c r="PGI14" s="267"/>
      <c r="PGJ14" s="267"/>
      <c r="PGK14" s="267"/>
      <c r="PGL14" s="267"/>
      <c r="PGM14" s="267"/>
      <c r="PGN14" s="267"/>
      <c r="PGO14" s="267"/>
      <c r="PGP14" s="267"/>
      <c r="PGQ14" s="267"/>
      <c r="PGR14" s="267"/>
      <c r="PGS14" s="267"/>
      <c r="PGT14" s="267"/>
      <c r="PGU14" s="267"/>
      <c r="PGV14" s="267"/>
      <c r="PGW14" s="267"/>
      <c r="PGX14" s="267"/>
      <c r="PGY14" s="267"/>
      <c r="PGZ14" s="267"/>
      <c r="PHA14" s="267"/>
      <c r="PHB14" s="267"/>
      <c r="PHC14" s="267"/>
      <c r="PHD14" s="267"/>
      <c r="PHE14" s="267"/>
      <c r="PHF14" s="267"/>
      <c r="PHG14" s="267"/>
      <c r="PHH14" s="267"/>
      <c r="PHI14" s="267"/>
      <c r="PHJ14" s="267"/>
      <c r="PHK14" s="267"/>
      <c r="PHL14" s="267"/>
      <c r="PHM14" s="267"/>
      <c r="PHN14" s="267"/>
      <c r="PHO14" s="267"/>
      <c r="PHP14" s="267"/>
      <c r="PHQ14" s="267"/>
      <c r="PHR14" s="267"/>
      <c r="PHS14" s="267"/>
      <c r="PHT14" s="267"/>
      <c r="PHU14" s="267"/>
      <c r="PHV14" s="267"/>
      <c r="PHW14" s="267"/>
      <c r="PHX14" s="267"/>
      <c r="PHY14" s="267"/>
      <c r="PHZ14" s="267"/>
      <c r="PIA14" s="267"/>
      <c r="PIB14" s="267"/>
      <c r="PIC14" s="267"/>
      <c r="PID14" s="267"/>
      <c r="PIE14" s="267"/>
      <c r="PIF14" s="267"/>
      <c r="PIG14" s="267"/>
      <c r="PIH14" s="267"/>
      <c r="PII14" s="267"/>
      <c r="PIJ14" s="267"/>
      <c r="PIK14" s="267"/>
      <c r="PIL14" s="267"/>
      <c r="PIM14" s="267"/>
      <c r="PIN14" s="267"/>
      <c r="PIO14" s="267"/>
      <c r="PIP14" s="267"/>
      <c r="PIQ14" s="267"/>
      <c r="PIR14" s="267"/>
      <c r="PIS14" s="267"/>
      <c r="PIT14" s="267"/>
      <c r="PIU14" s="267"/>
      <c r="PIV14" s="267"/>
      <c r="PIW14" s="267"/>
      <c r="PIX14" s="267"/>
      <c r="PIY14" s="267"/>
      <c r="PIZ14" s="267"/>
      <c r="PJA14" s="267"/>
      <c r="PJB14" s="267"/>
      <c r="PJC14" s="267"/>
      <c r="PJD14" s="267"/>
      <c r="PJE14" s="267"/>
      <c r="PJF14" s="267"/>
      <c r="PJG14" s="267"/>
      <c r="PJH14" s="267"/>
      <c r="PJI14" s="267"/>
      <c r="PJJ14" s="267"/>
      <c r="PJK14" s="267"/>
      <c r="PJL14" s="267"/>
      <c r="PJM14" s="267"/>
      <c r="PJN14" s="267"/>
      <c r="PJO14" s="267"/>
      <c r="PJP14" s="267"/>
      <c r="PJQ14" s="267"/>
      <c r="PJR14" s="267"/>
      <c r="PJS14" s="267"/>
      <c r="PJT14" s="267"/>
      <c r="PJU14" s="267"/>
      <c r="PJV14" s="267"/>
      <c r="PJW14" s="267"/>
      <c r="PJX14" s="267"/>
      <c r="PJY14" s="267"/>
      <c r="PJZ14" s="267"/>
      <c r="PKA14" s="267"/>
      <c r="PKB14" s="267"/>
      <c r="PKC14" s="267"/>
      <c r="PKD14" s="267"/>
      <c r="PKE14" s="267"/>
      <c r="PKF14" s="267"/>
      <c r="PKG14" s="267"/>
      <c r="PKH14" s="267"/>
      <c r="PKI14" s="267"/>
      <c r="PKJ14" s="267"/>
      <c r="PKK14" s="267"/>
      <c r="PKL14" s="267"/>
      <c r="PKM14" s="267"/>
      <c r="PKN14" s="267"/>
      <c r="PKO14" s="267"/>
      <c r="PKP14" s="267"/>
      <c r="PKQ14" s="267"/>
      <c r="PKR14" s="267"/>
      <c r="PKS14" s="267"/>
      <c r="PKT14" s="267"/>
      <c r="PKU14" s="267"/>
      <c r="PKV14" s="267"/>
      <c r="PKW14" s="267"/>
      <c r="PKX14" s="267"/>
      <c r="PKY14" s="267"/>
      <c r="PKZ14" s="267"/>
      <c r="PLA14" s="267"/>
      <c r="PLB14" s="267"/>
      <c r="PLC14" s="267"/>
      <c r="PLD14" s="267"/>
      <c r="PLE14" s="267"/>
      <c r="PLF14" s="267"/>
      <c r="PLG14" s="267"/>
      <c r="PLH14" s="267"/>
      <c r="PLI14" s="267"/>
      <c r="PLJ14" s="267"/>
      <c r="PLK14" s="267"/>
      <c r="PLL14" s="267"/>
      <c r="PLM14" s="267"/>
      <c r="PLN14" s="267"/>
      <c r="PLO14" s="267"/>
      <c r="PLP14" s="267"/>
      <c r="PLQ14" s="267"/>
      <c r="PLR14" s="267"/>
      <c r="PLS14" s="267"/>
      <c r="PLT14" s="267"/>
      <c r="PLU14" s="267"/>
      <c r="PLV14" s="267"/>
      <c r="PLW14" s="267"/>
      <c r="PLX14" s="267"/>
      <c r="PLY14" s="267"/>
      <c r="PLZ14" s="267"/>
      <c r="PMA14" s="267"/>
      <c r="PMB14" s="267"/>
      <c r="PMC14" s="267"/>
      <c r="PMD14" s="267"/>
      <c r="PME14" s="267"/>
      <c r="PMF14" s="267"/>
      <c r="PMG14" s="267"/>
      <c r="PMH14" s="267"/>
      <c r="PMI14" s="267"/>
      <c r="PMJ14" s="267"/>
      <c r="PMK14" s="267"/>
      <c r="PML14" s="267"/>
      <c r="PMM14" s="267"/>
      <c r="PMN14" s="267"/>
      <c r="PMO14" s="267"/>
      <c r="PMP14" s="267"/>
      <c r="PMQ14" s="267"/>
      <c r="PMR14" s="267"/>
      <c r="PMS14" s="267"/>
      <c r="PMT14" s="267"/>
      <c r="PMU14" s="267"/>
      <c r="PMV14" s="267"/>
      <c r="PMW14" s="267"/>
      <c r="PMX14" s="267"/>
      <c r="PMY14" s="267"/>
      <c r="PMZ14" s="267"/>
      <c r="PNA14" s="267"/>
      <c r="PNB14" s="267"/>
      <c r="PNC14" s="267"/>
      <c r="PND14" s="267"/>
      <c r="PNE14" s="267"/>
      <c r="PNF14" s="267"/>
      <c r="PNG14" s="267"/>
      <c r="PNH14" s="267"/>
      <c r="PNI14" s="267"/>
      <c r="PNJ14" s="267"/>
      <c r="PNK14" s="267"/>
      <c r="PNL14" s="267"/>
      <c r="PNM14" s="267"/>
      <c r="PNN14" s="267"/>
      <c r="PNO14" s="267"/>
      <c r="PNP14" s="267"/>
      <c r="PNQ14" s="267"/>
      <c r="PNR14" s="267"/>
      <c r="PNS14" s="267"/>
      <c r="PNT14" s="267"/>
      <c r="PNU14" s="267"/>
      <c r="PNV14" s="267"/>
      <c r="PNW14" s="267"/>
      <c r="PNX14" s="267"/>
      <c r="PNY14" s="267"/>
      <c r="PNZ14" s="267"/>
      <c r="POA14" s="267"/>
      <c r="POB14" s="267"/>
      <c r="POC14" s="267"/>
      <c r="POD14" s="267"/>
      <c r="POE14" s="267"/>
      <c r="POF14" s="267"/>
      <c r="POG14" s="267"/>
      <c r="POH14" s="267"/>
      <c r="POI14" s="267"/>
      <c r="POJ14" s="267"/>
      <c r="POK14" s="267"/>
      <c r="POL14" s="267"/>
      <c r="POM14" s="267"/>
      <c r="PON14" s="267"/>
      <c r="POO14" s="267"/>
      <c r="POP14" s="267"/>
      <c r="POQ14" s="267"/>
      <c r="POR14" s="267"/>
      <c r="POS14" s="267"/>
      <c r="POT14" s="267"/>
      <c r="POU14" s="267"/>
      <c r="POV14" s="267"/>
      <c r="POW14" s="267"/>
      <c r="POX14" s="267"/>
      <c r="POY14" s="267"/>
      <c r="POZ14" s="267"/>
      <c r="PPA14" s="267"/>
      <c r="PPB14" s="267"/>
      <c r="PPC14" s="267"/>
      <c r="PPD14" s="267"/>
      <c r="PPE14" s="267"/>
      <c r="PPF14" s="267"/>
      <c r="PPG14" s="267"/>
      <c r="PPH14" s="267"/>
      <c r="PPI14" s="267"/>
      <c r="PPJ14" s="267"/>
      <c r="PPK14" s="267"/>
      <c r="PPL14" s="267"/>
      <c r="PPM14" s="267"/>
      <c r="PPN14" s="267"/>
      <c r="PPO14" s="267"/>
      <c r="PPP14" s="267"/>
      <c r="PPQ14" s="267"/>
      <c r="PPR14" s="267"/>
      <c r="PPS14" s="267"/>
      <c r="PPT14" s="267"/>
      <c r="PPU14" s="267"/>
      <c r="PPV14" s="267"/>
      <c r="PPW14" s="267"/>
      <c r="PPX14" s="267"/>
      <c r="PPY14" s="267"/>
      <c r="PPZ14" s="267"/>
      <c r="PQA14" s="267"/>
      <c r="PQB14" s="267"/>
      <c r="PQC14" s="267"/>
      <c r="PQD14" s="267"/>
      <c r="PQE14" s="267"/>
      <c r="PQF14" s="267"/>
      <c r="PQG14" s="267"/>
      <c r="PQH14" s="267"/>
      <c r="PQI14" s="267"/>
      <c r="PQJ14" s="267"/>
      <c r="PQK14" s="267"/>
      <c r="PQL14" s="267"/>
      <c r="PQM14" s="267"/>
      <c r="PQN14" s="267"/>
      <c r="PQO14" s="267"/>
      <c r="PQP14" s="267"/>
      <c r="PQQ14" s="267"/>
      <c r="PQR14" s="267"/>
      <c r="PQS14" s="267"/>
      <c r="PQT14" s="267"/>
      <c r="PQU14" s="267"/>
      <c r="PQV14" s="267"/>
      <c r="PQW14" s="267"/>
      <c r="PQX14" s="267"/>
      <c r="PQY14" s="267"/>
      <c r="PQZ14" s="267"/>
      <c r="PRA14" s="267"/>
      <c r="PRB14" s="267"/>
      <c r="PRC14" s="267"/>
      <c r="PRD14" s="267"/>
      <c r="PRE14" s="267"/>
      <c r="PRF14" s="267"/>
      <c r="PRG14" s="267"/>
      <c r="PRH14" s="267"/>
      <c r="PRI14" s="267"/>
      <c r="PRJ14" s="267"/>
      <c r="PRK14" s="267"/>
      <c r="PRL14" s="267"/>
      <c r="PRM14" s="267"/>
      <c r="PRN14" s="267"/>
      <c r="PRO14" s="267"/>
      <c r="PRP14" s="267"/>
      <c r="PRQ14" s="267"/>
      <c r="PRR14" s="267"/>
      <c r="PRS14" s="267"/>
      <c r="PRT14" s="267"/>
      <c r="PRU14" s="267"/>
      <c r="PRV14" s="267"/>
      <c r="PRW14" s="267"/>
      <c r="PRX14" s="267"/>
      <c r="PRY14" s="267"/>
      <c r="PRZ14" s="267"/>
      <c r="PSA14" s="267"/>
      <c r="PSB14" s="267"/>
      <c r="PSC14" s="267"/>
      <c r="PSD14" s="267"/>
      <c r="PSE14" s="267"/>
      <c r="PSF14" s="267"/>
      <c r="PSG14" s="267"/>
      <c r="PSH14" s="267"/>
      <c r="PSI14" s="267"/>
      <c r="PSJ14" s="267"/>
      <c r="PSK14" s="267"/>
      <c r="PSL14" s="267"/>
      <c r="PSM14" s="267"/>
      <c r="PSN14" s="267"/>
      <c r="PSO14" s="267"/>
      <c r="PSP14" s="267"/>
      <c r="PSQ14" s="267"/>
      <c r="PSR14" s="267"/>
      <c r="PSS14" s="267"/>
      <c r="PST14" s="267"/>
      <c r="PSU14" s="267"/>
      <c r="PSV14" s="267"/>
      <c r="PSW14" s="267"/>
      <c r="PSX14" s="267"/>
      <c r="PSY14" s="267"/>
      <c r="PSZ14" s="267"/>
      <c r="PTA14" s="267"/>
      <c r="PTB14" s="267"/>
      <c r="PTC14" s="267"/>
      <c r="PTD14" s="267"/>
      <c r="PTE14" s="267"/>
      <c r="PTF14" s="267"/>
      <c r="PTG14" s="267"/>
      <c r="PTH14" s="267"/>
      <c r="PTI14" s="267"/>
      <c r="PTJ14" s="267"/>
      <c r="PTK14" s="267"/>
      <c r="PTL14" s="267"/>
      <c r="PTM14" s="267"/>
      <c r="PTN14" s="267"/>
      <c r="PTO14" s="267"/>
      <c r="PTP14" s="267"/>
      <c r="PTQ14" s="267"/>
      <c r="PTR14" s="267"/>
      <c r="PTS14" s="267"/>
      <c r="PTT14" s="267"/>
      <c r="PTU14" s="267"/>
      <c r="PTV14" s="267"/>
      <c r="PTW14" s="267"/>
      <c r="PTX14" s="267"/>
      <c r="PTY14" s="267"/>
      <c r="PTZ14" s="267"/>
      <c r="PUA14" s="267"/>
      <c r="PUB14" s="267"/>
      <c r="PUC14" s="267"/>
      <c r="PUD14" s="267"/>
      <c r="PUE14" s="267"/>
      <c r="PUF14" s="267"/>
      <c r="PUG14" s="267"/>
      <c r="PUH14" s="267"/>
      <c r="PUI14" s="267"/>
      <c r="PUJ14" s="267"/>
      <c r="PUK14" s="267"/>
      <c r="PUL14" s="267"/>
      <c r="PUM14" s="267"/>
      <c r="PUN14" s="267"/>
      <c r="PUO14" s="267"/>
      <c r="PUP14" s="267"/>
      <c r="PUQ14" s="267"/>
      <c r="PUR14" s="267"/>
      <c r="PUS14" s="267"/>
      <c r="PUT14" s="267"/>
      <c r="PUU14" s="267"/>
      <c r="PUV14" s="267"/>
      <c r="PUW14" s="267"/>
      <c r="PUX14" s="267"/>
      <c r="PUY14" s="267"/>
      <c r="PUZ14" s="267"/>
      <c r="PVA14" s="267"/>
      <c r="PVB14" s="267"/>
      <c r="PVC14" s="267"/>
      <c r="PVD14" s="267"/>
      <c r="PVE14" s="267"/>
      <c r="PVF14" s="267"/>
      <c r="PVG14" s="267"/>
      <c r="PVH14" s="267"/>
      <c r="PVI14" s="267"/>
      <c r="PVJ14" s="267"/>
      <c r="PVK14" s="267"/>
      <c r="PVL14" s="267"/>
      <c r="PVM14" s="267"/>
      <c r="PVN14" s="267"/>
      <c r="PVO14" s="267"/>
      <c r="PVP14" s="267"/>
      <c r="PVQ14" s="267"/>
      <c r="PVR14" s="267"/>
      <c r="PVS14" s="267"/>
      <c r="PVT14" s="267"/>
      <c r="PVU14" s="267"/>
      <c r="PVV14" s="267"/>
      <c r="PVW14" s="267"/>
      <c r="PVX14" s="267"/>
      <c r="PVY14" s="267"/>
      <c r="PVZ14" s="267"/>
      <c r="PWA14" s="267"/>
      <c r="PWB14" s="267"/>
      <c r="PWC14" s="267"/>
      <c r="PWD14" s="267"/>
      <c r="PWE14" s="267"/>
      <c r="PWF14" s="267"/>
      <c r="PWG14" s="267"/>
      <c r="PWH14" s="267"/>
      <c r="PWI14" s="267"/>
      <c r="PWJ14" s="267"/>
      <c r="PWK14" s="267"/>
      <c r="PWL14" s="267"/>
      <c r="PWM14" s="267"/>
      <c r="PWN14" s="267"/>
      <c r="PWO14" s="267"/>
      <c r="PWP14" s="267"/>
      <c r="PWQ14" s="267"/>
      <c r="PWR14" s="267"/>
      <c r="PWS14" s="267"/>
      <c r="PWT14" s="267"/>
      <c r="PWU14" s="267"/>
      <c r="PWV14" s="267"/>
      <c r="PWW14" s="267"/>
      <c r="PWX14" s="267"/>
      <c r="PWY14" s="267"/>
      <c r="PWZ14" s="267"/>
      <c r="PXA14" s="267"/>
      <c r="PXB14" s="267"/>
      <c r="PXC14" s="267"/>
      <c r="PXD14" s="267"/>
      <c r="PXE14" s="267"/>
      <c r="PXF14" s="267"/>
      <c r="PXG14" s="267"/>
      <c r="PXH14" s="267"/>
      <c r="PXI14" s="267"/>
      <c r="PXJ14" s="267"/>
      <c r="PXK14" s="267"/>
      <c r="PXL14" s="267"/>
      <c r="PXM14" s="267"/>
      <c r="PXN14" s="267"/>
      <c r="PXO14" s="267"/>
      <c r="PXP14" s="267"/>
      <c r="PXQ14" s="267"/>
      <c r="PXR14" s="267"/>
      <c r="PXS14" s="267"/>
      <c r="PXT14" s="267"/>
      <c r="PXU14" s="267"/>
      <c r="PXV14" s="267"/>
      <c r="PXW14" s="267"/>
      <c r="PXX14" s="267"/>
      <c r="PXY14" s="267"/>
      <c r="PXZ14" s="267"/>
      <c r="PYA14" s="267"/>
      <c r="PYB14" s="267"/>
      <c r="PYC14" s="267"/>
      <c r="PYD14" s="267"/>
      <c r="PYE14" s="267"/>
      <c r="PYF14" s="267"/>
      <c r="PYG14" s="267"/>
      <c r="PYH14" s="267"/>
      <c r="PYI14" s="267"/>
      <c r="PYJ14" s="267"/>
      <c r="PYK14" s="267"/>
      <c r="PYL14" s="267"/>
      <c r="PYM14" s="267"/>
      <c r="PYN14" s="267"/>
      <c r="PYO14" s="267"/>
      <c r="PYP14" s="267"/>
      <c r="PYQ14" s="267"/>
      <c r="PYR14" s="267"/>
      <c r="PYS14" s="267"/>
      <c r="PYT14" s="267"/>
      <c r="PYU14" s="267"/>
      <c r="PYV14" s="267"/>
      <c r="PYW14" s="267"/>
      <c r="PYX14" s="267"/>
      <c r="PYY14" s="267"/>
      <c r="PYZ14" s="267"/>
      <c r="PZA14" s="267"/>
      <c r="PZB14" s="267"/>
      <c r="PZC14" s="267"/>
      <c r="PZD14" s="267"/>
      <c r="PZE14" s="267"/>
      <c r="PZF14" s="267"/>
      <c r="PZG14" s="267"/>
      <c r="PZH14" s="267"/>
      <c r="PZI14" s="267"/>
      <c r="PZJ14" s="267"/>
      <c r="PZK14" s="267"/>
      <c r="PZL14" s="267"/>
      <c r="PZM14" s="267"/>
      <c r="PZN14" s="267"/>
      <c r="PZO14" s="267"/>
      <c r="PZP14" s="267"/>
      <c r="PZQ14" s="267"/>
      <c r="PZR14" s="267"/>
      <c r="PZS14" s="267"/>
      <c r="PZT14" s="267"/>
      <c r="PZU14" s="267"/>
      <c r="PZV14" s="267"/>
      <c r="PZW14" s="267"/>
      <c r="PZX14" s="267"/>
      <c r="PZY14" s="267"/>
      <c r="PZZ14" s="267"/>
      <c r="QAA14" s="267"/>
      <c r="QAB14" s="267"/>
      <c r="QAC14" s="267"/>
      <c r="QAD14" s="267"/>
      <c r="QAE14" s="267"/>
      <c r="QAF14" s="267"/>
      <c r="QAG14" s="267"/>
      <c r="QAH14" s="267"/>
      <c r="QAI14" s="267"/>
      <c r="QAJ14" s="267"/>
      <c r="QAK14" s="267"/>
      <c r="QAL14" s="267"/>
      <c r="QAM14" s="267"/>
      <c r="QAN14" s="267"/>
      <c r="QAO14" s="267"/>
      <c r="QAP14" s="267"/>
      <c r="QAQ14" s="267"/>
      <c r="QAR14" s="267"/>
      <c r="QAS14" s="267"/>
      <c r="QAT14" s="267"/>
      <c r="QAU14" s="267"/>
      <c r="QAV14" s="267"/>
      <c r="QAW14" s="267"/>
      <c r="QAX14" s="267"/>
      <c r="QAY14" s="267"/>
      <c r="QAZ14" s="267"/>
      <c r="QBA14" s="267"/>
      <c r="QBB14" s="267"/>
      <c r="QBC14" s="267"/>
      <c r="QBD14" s="267"/>
      <c r="QBE14" s="267"/>
      <c r="QBF14" s="267"/>
      <c r="QBG14" s="267"/>
      <c r="QBH14" s="267"/>
      <c r="QBI14" s="267"/>
      <c r="QBJ14" s="267"/>
      <c r="QBK14" s="267"/>
      <c r="QBL14" s="267"/>
      <c r="QBM14" s="267"/>
      <c r="QBN14" s="267"/>
      <c r="QBO14" s="267"/>
      <c r="QBP14" s="267"/>
      <c r="QBQ14" s="267"/>
      <c r="QBR14" s="267"/>
      <c r="QBS14" s="267"/>
      <c r="QBT14" s="267"/>
      <c r="QBU14" s="267"/>
      <c r="QBV14" s="267"/>
      <c r="QBW14" s="267"/>
      <c r="QBX14" s="267"/>
      <c r="QBY14" s="267"/>
      <c r="QBZ14" s="267"/>
      <c r="QCA14" s="267"/>
      <c r="QCB14" s="267"/>
      <c r="QCC14" s="267"/>
      <c r="QCD14" s="267"/>
      <c r="QCE14" s="267"/>
      <c r="QCF14" s="267"/>
      <c r="QCG14" s="267"/>
      <c r="QCH14" s="267"/>
      <c r="QCI14" s="267"/>
      <c r="QCJ14" s="267"/>
      <c r="QCK14" s="267"/>
      <c r="QCL14" s="267"/>
      <c r="QCM14" s="267"/>
      <c r="QCN14" s="267"/>
      <c r="QCO14" s="267"/>
      <c r="QCP14" s="267"/>
      <c r="QCQ14" s="267"/>
      <c r="QCR14" s="267"/>
      <c r="QCS14" s="267"/>
      <c r="QCT14" s="267"/>
      <c r="QCU14" s="267"/>
      <c r="QCV14" s="267"/>
      <c r="QCW14" s="267"/>
      <c r="QCX14" s="267"/>
      <c r="QCY14" s="267"/>
      <c r="QCZ14" s="267"/>
      <c r="QDA14" s="267"/>
      <c r="QDB14" s="267"/>
      <c r="QDC14" s="267"/>
      <c r="QDD14" s="267"/>
      <c r="QDE14" s="267"/>
      <c r="QDF14" s="267"/>
      <c r="QDG14" s="267"/>
      <c r="QDH14" s="267"/>
      <c r="QDI14" s="267"/>
      <c r="QDJ14" s="267"/>
      <c r="QDK14" s="267"/>
      <c r="QDL14" s="267"/>
      <c r="QDM14" s="267"/>
      <c r="QDN14" s="267"/>
      <c r="QDO14" s="267"/>
      <c r="QDP14" s="267"/>
      <c r="QDQ14" s="267"/>
      <c r="QDR14" s="267"/>
      <c r="QDS14" s="267"/>
      <c r="QDT14" s="267"/>
      <c r="QDU14" s="267"/>
      <c r="QDV14" s="267"/>
      <c r="QDW14" s="267"/>
      <c r="QDX14" s="267"/>
      <c r="QDY14" s="267"/>
      <c r="QDZ14" s="267"/>
      <c r="QEA14" s="267"/>
      <c r="QEB14" s="267"/>
      <c r="QEC14" s="267"/>
      <c r="QED14" s="267"/>
      <c r="QEE14" s="267"/>
      <c r="QEF14" s="267"/>
      <c r="QEG14" s="267"/>
      <c r="QEH14" s="267"/>
      <c r="QEI14" s="267"/>
      <c r="QEJ14" s="267"/>
      <c r="QEK14" s="267"/>
      <c r="QEL14" s="267"/>
      <c r="QEM14" s="267"/>
      <c r="QEN14" s="267"/>
      <c r="QEO14" s="267"/>
      <c r="QEP14" s="267"/>
      <c r="QEQ14" s="267"/>
      <c r="QER14" s="267"/>
      <c r="QES14" s="267"/>
      <c r="QET14" s="267"/>
      <c r="QEU14" s="267"/>
      <c r="QEV14" s="267"/>
      <c r="QEW14" s="267"/>
      <c r="QEX14" s="267"/>
      <c r="QEY14" s="267"/>
      <c r="QEZ14" s="267"/>
      <c r="QFA14" s="267"/>
      <c r="QFB14" s="267"/>
      <c r="QFC14" s="267"/>
      <c r="QFD14" s="267"/>
      <c r="QFE14" s="267"/>
      <c r="QFF14" s="267"/>
      <c r="QFG14" s="267"/>
      <c r="QFH14" s="267"/>
      <c r="QFI14" s="267"/>
      <c r="QFJ14" s="267"/>
      <c r="QFK14" s="267"/>
      <c r="QFL14" s="267"/>
      <c r="QFM14" s="267"/>
      <c r="QFN14" s="267"/>
      <c r="QFO14" s="267"/>
      <c r="QFP14" s="267"/>
      <c r="QFQ14" s="267"/>
      <c r="QFR14" s="267"/>
      <c r="QFS14" s="267"/>
      <c r="QFT14" s="267"/>
      <c r="QFU14" s="267"/>
      <c r="QFV14" s="267"/>
      <c r="QFW14" s="267"/>
      <c r="QFX14" s="267"/>
      <c r="QFY14" s="267"/>
      <c r="QFZ14" s="267"/>
      <c r="QGA14" s="267"/>
      <c r="QGB14" s="267"/>
      <c r="QGC14" s="267"/>
      <c r="QGD14" s="267"/>
      <c r="QGE14" s="267"/>
      <c r="QGF14" s="267"/>
      <c r="QGG14" s="267"/>
      <c r="QGH14" s="267"/>
      <c r="QGI14" s="267"/>
      <c r="QGJ14" s="267"/>
      <c r="QGK14" s="267"/>
      <c r="QGL14" s="267"/>
      <c r="QGM14" s="267"/>
      <c r="QGN14" s="267"/>
      <c r="QGO14" s="267"/>
      <c r="QGP14" s="267"/>
      <c r="QGQ14" s="267"/>
      <c r="QGR14" s="267"/>
      <c r="QGS14" s="267"/>
      <c r="QGT14" s="267"/>
      <c r="QGU14" s="267"/>
      <c r="QGV14" s="267"/>
      <c r="QGW14" s="267"/>
      <c r="QGX14" s="267"/>
      <c r="QGY14" s="267"/>
      <c r="QGZ14" s="267"/>
      <c r="QHA14" s="267"/>
      <c r="QHB14" s="267"/>
      <c r="QHC14" s="267"/>
      <c r="QHD14" s="267"/>
      <c r="QHE14" s="267"/>
      <c r="QHF14" s="267"/>
      <c r="QHG14" s="267"/>
      <c r="QHH14" s="267"/>
      <c r="QHI14" s="267"/>
      <c r="QHJ14" s="267"/>
      <c r="QHK14" s="267"/>
      <c r="QHL14" s="267"/>
      <c r="QHM14" s="267"/>
      <c r="QHN14" s="267"/>
      <c r="QHO14" s="267"/>
      <c r="QHP14" s="267"/>
      <c r="QHQ14" s="267"/>
      <c r="QHR14" s="267"/>
      <c r="QHS14" s="267"/>
      <c r="QHT14" s="267"/>
      <c r="QHU14" s="267"/>
      <c r="QHV14" s="267"/>
      <c r="QHW14" s="267"/>
      <c r="QHX14" s="267"/>
      <c r="QHY14" s="267"/>
      <c r="QHZ14" s="267"/>
      <c r="QIA14" s="267"/>
      <c r="QIB14" s="267"/>
      <c r="QIC14" s="267"/>
      <c r="QID14" s="267"/>
      <c r="QIE14" s="267"/>
      <c r="QIF14" s="267"/>
      <c r="QIG14" s="267"/>
      <c r="QIH14" s="267"/>
      <c r="QII14" s="267"/>
      <c r="QIJ14" s="267"/>
      <c r="QIK14" s="267"/>
      <c r="QIL14" s="267"/>
      <c r="QIM14" s="267"/>
      <c r="QIN14" s="267"/>
      <c r="QIO14" s="267"/>
      <c r="QIP14" s="267"/>
      <c r="QIQ14" s="267"/>
      <c r="QIR14" s="267"/>
      <c r="QIS14" s="267"/>
      <c r="QIT14" s="267"/>
      <c r="QIU14" s="267"/>
      <c r="QIV14" s="267"/>
      <c r="QIW14" s="267"/>
      <c r="QIX14" s="267"/>
      <c r="QIY14" s="267"/>
      <c r="QIZ14" s="267"/>
      <c r="QJA14" s="267"/>
      <c r="QJB14" s="267"/>
      <c r="QJC14" s="267"/>
      <c r="QJD14" s="267"/>
      <c r="QJE14" s="267"/>
      <c r="QJF14" s="267"/>
      <c r="QJG14" s="267"/>
      <c r="QJH14" s="267"/>
      <c r="QJI14" s="267"/>
      <c r="QJJ14" s="267"/>
      <c r="QJK14" s="267"/>
      <c r="QJL14" s="267"/>
      <c r="QJM14" s="267"/>
      <c r="QJN14" s="267"/>
      <c r="QJO14" s="267"/>
      <c r="QJP14" s="267"/>
      <c r="QJQ14" s="267"/>
      <c r="QJR14" s="267"/>
      <c r="QJS14" s="267"/>
      <c r="QJT14" s="267"/>
      <c r="QJU14" s="267"/>
      <c r="QJV14" s="267"/>
      <c r="QJW14" s="267"/>
      <c r="QJX14" s="267"/>
      <c r="QJY14" s="267"/>
      <c r="QJZ14" s="267"/>
      <c r="QKA14" s="267"/>
      <c r="QKB14" s="267"/>
      <c r="QKC14" s="267"/>
      <c r="QKD14" s="267"/>
      <c r="QKE14" s="267"/>
      <c r="QKF14" s="267"/>
      <c r="QKG14" s="267"/>
      <c r="QKH14" s="267"/>
      <c r="QKI14" s="267"/>
      <c r="QKJ14" s="267"/>
      <c r="QKK14" s="267"/>
      <c r="QKL14" s="267"/>
      <c r="QKM14" s="267"/>
      <c r="QKN14" s="267"/>
      <c r="QKO14" s="267"/>
      <c r="QKP14" s="267"/>
      <c r="QKQ14" s="267"/>
      <c r="QKR14" s="267"/>
      <c r="QKS14" s="267"/>
      <c r="QKT14" s="267"/>
      <c r="QKU14" s="267"/>
      <c r="QKV14" s="267"/>
      <c r="QKW14" s="267"/>
      <c r="QKX14" s="267"/>
      <c r="QKY14" s="267"/>
      <c r="QKZ14" s="267"/>
      <c r="QLA14" s="267"/>
      <c r="QLB14" s="267"/>
      <c r="QLC14" s="267"/>
      <c r="QLD14" s="267"/>
      <c r="QLE14" s="267"/>
      <c r="QLF14" s="267"/>
      <c r="QLG14" s="267"/>
      <c r="QLH14" s="267"/>
      <c r="QLI14" s="267"/>
      <c r="QLJ14" s="267"/>
      <c r="QLK14" s="267"/>
      <c r="QLL14" s="267"/>
      <c r="QLM14" s="267"/>
      <c r="QLN14" s="267"/>
      <c r="QLO14" s="267"/>
      <c r="QLP14" s="267"/>
      <c r="QLQ14" s="267"/>
      <c r="QLR14" s="267"/>
      <c r="QLS14" s="267"/>
      <c r="QLT14" s="267"/>
      <c r="QLU14" s="267"/>
      <c r="QLV14" s="267"/>
      <c r="QLW14" s="267"/>
      <c r="QLX14" s="267"/>
      <c r="QLY14" s="267"/>
      <c r="QLZ14" s="267"/>
      <c r="QMA14" s="267"/>
      <c r="QMB14" s="267"/>
      <c r="QMC14" s="267"/>
      <c r="QMD14" s="267"/>
      <c r="QME14" s="267"/>
      <c r="QMF14" s="267"/>
      <c r="QMG14" s="267"/>
      <c r="QMH14" s="267"/>
      <c r="QMI14" s="267"/>
      <c r="QMJ14" s="267"/>
      <c r="QMK14" s="267"/>
      <c r="QML14" s="267"/>
      <c r="QMM14" s="267"/>
      <c r="QMN14" s="267"/>
      <c r="QMO14" s="267"/>
      <c r="QMP14" s="267"/>
      <c r="QMQ14" s="267"/>
      <c r="QMR14" s="267"/>
      <c r="QMS14" s="267"/>
      <c r="QMT14" s="267"/>
      <c r="QMU14" s="267"/>
      <c r="QMV14" s="267"/>
      <c r="QMW14" s="267"/>
      <c r="QMX14" s="267"/>
      <c r="QMY14" s="267"/>
      <c r="QMZ14" s="267"/>
      <c r="QNA14" s="267"/>
      <c r="QNB14" s="267"/>
      <c r="QNC14" s="267"/>
      <c r="QND14" s="267"/>
      <c r="QNE14" s="267"/>
      <c r="QNF14" s="267"/>
      <c r="QNG14" s="267"/>
      <c r="QNH14" s="267"/>
      <c r="QNI14" s="267"/>
      <c r="QNJ14" s="267"/>
      <c r="QNK14" s="267"/>
      <c r="QNL14" s="267"/>
      <c r="QNM14" s="267"/>
      <c r="QNN14" s="267"/>
      <c r="QNO14" s="267"/>
      <c r="QNP14" s="267"/>
      <c r="QNQ14" s="267"/>
      <c r="QNR14" s="267"/>
      <c r="QNS14" s="267"/>
      <c r="QNT14" s="267"/>
      <c r="QNU14" s="267"/>
      <c r="QNV14" s="267"/>
      <c r="QNW14" s="267"/>
      <c r="QNX14" s="267"/>
      <c r="QNY14" s="267"/>
      <c r="QNZ14" s="267"/>
      <c r="QOA14" s="267"/>
      <c r="QOB14" s="267"/>
      <c r="QOC14" s="267"/>
      <c r="QOD14" s="267"/>
      <c r="QOE14" s="267"/>
      <c r="QOF14" s="267"/>
      <c r="QOG14" s="267"/>
      <c r="QOH14" s="267"/>
      <c r="QOI14" s="267"/>
      <c r="QOJ14" s="267"/>
      <c r="QOK14" s="267"/>
      <c r="QOL14" s="267"/>
      <c r="QOM14" s="267"/>
      <c r="QON14" s="267"/>
      <c r="QOO14" s="267"/>
      <c r="QOP14" s="267"/>
      <c r="QOQ14" s="267"/>
      <c r="QOR14" s="267"/>
      <c r="QOS14" s="267"/>
      <c r="QOT14" s="267"/>
      <c r="QOU14" s="267"/>
      <c r="QOV14" s="267"/>
      <c r="QOW14" s="267"/>
      <c r="QOX14" s="267"/>
      <c r="QOY14" s="267"/>
      <c r="QOZ14" s="267"/>
      <c r="QPA14" s="267"/>
      <c r="QPB14" s="267"/>
      <c r="QPC14" s="267"/>
      <c r="QPD14" s="267"/>
      <c r="QPE14" s="267"/>
      <c r="QPF14" s="267"/>
      <c r="QPG14" s="267"/>
      <c r="QPH14" s="267"/>
      <c r="QPI14" s="267"/>
      <c r="QPJ14" s="267"/>
      <c r="QPK14" s="267"/>
      <c r="QPL14" s="267"/>
      <c r="QPM14" s="267"/>
      <c r="QPN14" s="267"/>
      <c r="QPO14" s="267"/>
      <c r="QPP14" s="267"/>
      <c r="QPQ14" s="267"/>
      <c r="QPR14" s="267"/>
      <c r="QPS14" s="267"/>
      <c r="QPT14" s="267"/>
      <c r="QPU14" s="267"/>
      <c r="QPV14" s="267"/>
      <c r="QPW14" s="267"/>
      <c r="QPX14" s="267"/>
      <c r="QPY14" s="267"/>
      <c r="QPZ14" s="267"/>
      <c r="QQA14" s="267"/>
      <c r="QQB14" s="267"/>
      <c r="QQC14" s="267"/>
      <c r="QQD14" s="267"/>
      <c r="QQE14" s="267"/>
      <c r="QQF14" s="267"/>
      <c r="QQG14" s="267"/>
      <c r="QQH14" s="267"/>
      <c r="QQI14" s="267"/>
      <c r="QQJ14" s="267"/>
      <c r="QQK14" s="267"/>
      <c r="QQL14" s="267"/>
      <c r="QQM14" s="267"/>
      <c r="QQN14" s="267"/>
      <c r="QQO14" s="267"/>
      <c r="QQP14" s="267"/>
      <c r="QQQ14" s="267"/>
      <c r="QQR14" s="267"/>
      <c r="QQS14" s="267"/>
      <c r="QQT14" s="267"/>
      <c r="QQU14" s="267"/>
      <c r="QQV14" s="267"/>
      <c r="QQW14" s="267"/>
      <c r="QQX14" s="267"/>
      <c r="QQY14" s="267"/>
      <c r="QQZ14" s="267"/>
      <c r="QRA14" s="267"/>
      <c r="QRB14" s="267"/>
      <c r="QRC14" s="267"/>
      <c r="QRD14" s="267"/>
      <c r="QRE14" s="267"/>
      <c r="QRF14" s="267"/>
      <c r="QRG14" s="267"/>
      <c r="QRH14" s="267"/>
      <c r="QRI14" s="267"/>
      <c r="QRJ14" s="267"/>
      <c r="QRK14" s="267"/>
      <c r="QRL14" s="267"/>
      <c r="QRM14" s="267"/>
      <c r="QRN14" s="267"/>
      <c r="QRO14" s="267"/>
      <c r="QRP14" s="267"/>
      <c r="QRQ14" s="267"/>
      <c r="QRR14" s="267"/>
      <c r="QRS14" s="267"/>
      <c r="QRT14" s="267"/>
      <c r="QRU14" s="267"/>
      <c r="QRV14" s="267"/>
      <c r="QRW14" s="267"/>
      <c r="QRX14" s="267"/>
      <c r="QRY14" s="267"/>
      <c r="QRZ14" s="267"/>
      <c r="QSA14" s="267"/>
      <c r="QSB14" s="267"/>
      <c r="QSC14" s="267"/>
      <c r="QSD14" s="267"/>
      <c r="QSE14" s="267"/>
      <c r="QSF14" s="267"/>
      <c r="QSG14" s="267"/>
      <c r="QSH14" s="267"/>
      <c r="QSI14" s="267"/>
      <c r="QSJ14" s="267"/>
      <c r="QSK14" s="267"/>
      <c r="QSL14" s="267"/>
      <c r="QSM14" s="267"/>
      <c r="QSN14" s="267"/>
      <c r="QSO14" s="267"/>
      <c r="QSP14" s="267"/>
      <c r="QSQ14" s="267"/>
      <c r="QSR14" s="267"/>
      <c r="QSS14" s="267"/>
      <c r="QST14" s="267"/>
      <c r="QSU14" s="267"/>
      <c r="QSV14" s="267"/>
      <c r="QSW14" s="267"/>
      <c r="QSX14" s="267"/>
      <c r="QSY14" s="267"/>
      <c r="QSZ14" s="267"/>
      <c r="QTA14" s="267"/>
      <c r="QTB14" s="267"/>
      <c r="QTC14" s="267"/>
      <c r="QTD14" s="267"/>
      <c r="QTE14" s="267"/>
      <c r="QTF14" s="267"/>
      <c r="QTG14" s="267"/>
      <c r="QTH14" s="267"/>
      <c r="QTI14" s="267"/>
      <c r="QTJ14" s="267"/>
      <c r="QTK14" s="267"/>
      <c r="QTL14" s="267"/>
      <c r="QTM14" s="267"/>
      <c r="QTN14" s="267"/>
      <c r="QTO14" s="267"/>
      <c r="QTP14" s="267"/>
      <c r="QTQ14" s="267"/>
      <c r="QTR14" s="267"/>
      <c r="QTS14" s="267"/>
      <c r="QTT14" s="267"/>
      <c r="QTU14" s="267"/>
      <c r="QTV14" s="267"/>
      <c r="QTW14" s="267"/>
      <c r="QTX14" s="267"/>
      <c r="QTY14" s="267"/>
      <c r="QTZ14" s="267"/>
      <c r="QUA14" s="267"/>
      <c r="QUB14" s="267"/>
      <c r="QUC14" s="267"/>
      <c r="QUD14" s="267"/>
      <c r="QUE14" s="267"/>
      <c r="QUF14" s="267"/>
      <c r="QUG14" s="267"/>
      <c r="QUH14" s="267"/>
      <c r="QUI14" s="267"/>
      <c r="QUJ14" s="267"/>
      <c r="QUK14" s="267"/>
      <c r="QUL14" s="267"/>
      <c r="QUM14" s="267"/>
      <c r="QUN14" s="267"/>
      <c r="QUO14" s="267"/>
      <c r="QUP14" s="267"/>
      <c r="QUQ14" s="267"/>
      <c r="QUR14" s="267"/>
      <c r="QUS14" s="267"/>
      <c r="QUT14" s="267"/>
      <c r="QUU14" s="267"/>
      <c r="QUV14" s="267"/>
      <c r="QUW14" s="267"/>
      <c r="QUX14" s="267"/>
      <c r="QUY14" s="267"/>
      <c r="QUZ14" s="267"/>
      <c r="QVA14" s="267"/>
      <c r="QVB14" s="267"/>
      <c r="QVC14" s="267"/>
      <c r="QVD14" s="267"/>
      <c r="QVE14" s="267"/>
      <c r="QVF14" s="267"/>
      <c r="QVG14" s="267"/>
      <c r="QVH14" s="267"/>
      <c r="QVI14" s="267"/>
      <c r="QVJ14" s="267"/>
      <c r="QVK14" s="267"/>
      <c r="QVL14" s="267"/>
      <c r="QVM14" s="267"/>
      <c r="QVN14" s="267"/>
      <c r="QVO14" s="267"/>
      <c r="QVP14" s="267"/>
      <c r="QVQ14" s="267"/>
      <c r="QVR14" s="267"/>
      <c r="QVS14" s="267"/>
      <c r="QVT14" s="267"/>
      <c r="QVU14" s="267"/>
      <c r="QVV14" s="267"/>
      <c r="QVW14" s="267"/>
      <c r="QVX14" s="267"/>
      <c r="QVY14" s="267"/>
      <c r="QVZ14" s="267"/>
      <c r="QWA14" s="267"/>
      <c r="QWB14" s="267"/>
      <c r="QWC14" s="267"/>
      <c r="QWD14" s="267"/>
      <c r="QWE14" s="267"/>
      <c r="QWF14" s="267"/>
      <c r="QWG14" s="267"/>
      <c r="QWH14" s="267"/>
      <c r="QWI14" s="267"/>
      <c r="QWJ14" s="267"/>
      <c r="QWK14" s="267"/>
      <c r="QWL14" s="267"/>
      <c r="QWM14" s="267"/>
      <c r="QWN14" s="267"/>
      <c r="QWO14" s="267"/>
      <c r="QWP14" s="267"/>
      <c r="QWQ14" s="267"/>
      <c r="QWR14" s="267"/>
      <c r="QWS14" s="267"/>
      <c r="QWT14" s="267"/>
      <c r="QWU14" s="267"/>
      <c r="QWV14" s="267"/>
      <c r="QWW14" s="267"/>
      <c r="QWX14" s="267"/>
      <c r="QWY14" s="267"/>
      <c r="QWZ14" s="267"/>
      <c r="QXA14" s="267"/>
      <c r="QXB14" s="267"/>
      <c r="QXC14" s="267"/>
      <c r="QXD14" s="267"/>
      <c r="QXE14" s="267"/>
      <c r="QXF14" s="267"/>
      <c r="QXG14" s="267"/>
      <c r="QXH14" s="267"/>
      <c r="QXI14" s="267"/>
      <c r="QXJ14" s="267"/>
      <c r="QXK14" s="267"/>
      <c r="QXL14" s="267"/>
      <c r="QXM14" s="267"/>
      <c r="QXN14" s="267"/>
      <c r="QXO14" s="267"/>
      <c r="QXP14" s="267"/>
      <c r="QXQ14" s="267"/>
      <c r="QXR14" s="267"/>
      <c r="QXS14" s="267"/>
      <c r="QXT14" s="267"/>
      <c r="QXU14" s="267"/>
      <c r="QXV14" s="267"/>
      <c r="QXW14" s="267"/>
      <c r="QXX14" s="267"/>
      <c r="QXY14" s="267"/>
      <c r="QXZ14" s="267"/>
      <c r="QYA14" s="267"/>
      <c r="QYB14" s="267"/>
      <c r="QYC14" s="267"/>
      <c r="QYD14" s="267"/>
      <c r="QYE14" s="267"/>
      <c r="QYF14" s="267"/>
      <c r="QYG14" s="267"/>
      <c r="QYH14" s="267"/>
      <c r="QYI14" s="267"/>
      <c r="QYJ14" s="267"/>
      <c r="QYK14" s="267"/>
      <c r="QYL14" s="267"/>
      <c r="QYM14" s="267"/>
      <c r="QYN14" s="267"/>
      <c r="QYO14" s="267"/>
      <c r="QYP14" s="267"/>
      <c r="QYQ14" s="267"/>
      <c r="QYR14" s="267"/>
      <c r="QYS14" s="267"/>
      <c r="QYT14" s="267"/>
      <c r="QYU14" s="267"/>
      <c r="QYV14" s="267"/>
      <c r="QYW14" s="267"/>
      <c r="QYX14" s="267"/>
      <c r="QYY14" s="267"/>
      <c r="QYZ14" s="267"/>
      <c r="QZA14" s="267"/>
      <c r="QZB14" s="267"/>
      <c r="QZC14" s="267"/>
      <c r="QZD14" s="267"/>
      <c r="QZE14" s="267"/>
      <c r="QZF14" s="267"/>
      <c r="QZG14" s="267"/>
      <c r="QZH14" s="267"/>
      <c r="QZI14" s="267"/>
      <c r="QZJ14" s="267"/>
      <c r="QZK14" s="267"/>
      <c r="QZL14" s="267"/>
      <c r="QZM14" s="267"/>
      <c r="QZN14" s="267"/>
      <c r="QZO14" s="267"/>
      <c r="QZP14" s="267"/>
      <c r="QZQ14" s="267"/>
      <c r="QZR14" s="267"/>
      <c r="QZS14" s="267"/>
      <c r="QZT14" s="267"/>
      <c r="QZU14" s="267"/>
      <c r="QZV14" s="267"/>
      <c r="QZW14" s="267"/>
      <c r="QZX14" s="267"/>
      <c r="QZY14" s="267"/>
      <c r="QZZ14" s="267"/>
      <c r="RAA14" s="267"/>
      <c r="RAB14" s="267"/>
      <c r="RAC14" s="267"/>
      <c r="RAD14" s="267"/>
      <c r="RAE14" s="267"/>
      <c r="RAF14" s="267"/>
      <c r="RAG14" s="267"/>
      <c r="RAH14" s="267"/>
      <c r="RAI14" s="267"/>
      <c r="RAJ14" s="267"/>
      <c r="RAK14" s="267"/>
      <c r="RAL14" s="267"/>
      <c r="RAM14" s="267"/>
      <c r="RAN14" s="267"/>
      <c r="RAO14" s="267"/>
      <c r="RAP14" s="267"/>
      <c r="RAQ14" s="267"/>
      <c r="RAR14" s="267"/>
      <c r="RAS14" s="267"/>
      <c r="RAT14" s="267"/>
      <c r="RAU14" s="267"/>
      <c r="RAV14" s="267"/>
      <c r="RAW14" s="267"/>
      <c r="RAX14" s="267"/>
      <c r="RAY14" s="267"/>
      <c r="RAZ14" s="267"/>
      <c r="RBA14" s="267"/>
      <c r="RBB14" s="267"/>
      <c r="RBC14" s="267"/>
      <c r="RBD14" s="267"/>
      <c r="RBE14" s="267"/>
      <c r="RBF14" s="267"/>
      <c r="RBG14" s="267"/>
      <c r="RBH14" s="267"/>
      <c r="RBI14" s="267"/>
      <c r="RBJ14" s="267"/>
      <c r="RBK14" s="267"/>
      <c r="RBL14" s="267"/>
      <c r="RBM14" s="267"/>
      <c r="RBN14" s="267"/>
      <c r="RBO14" s="267"/>
      <c r="RBP14" s="267"/>
      <c r="RBQ14" s="267"/>
      <c r="RBR14" s="267"/>
      <c r="RBS14" s="267"/>
      <c r="RBT14" s="267"/>
      <c r="RBU14" s="267"/>
      <c r="RBV14" s="267"/>
      <c r="RBW14" s="267"/>
      <c r="RBX14" s="267"/>
      <c r="RBY14" s="267"/>
      <c r="RBZ14" s="267"/>
      <c r="RCA14" s="267"/>
      <c r="RCB14" s="267"/>
      <c r="RCC14" s="267"/>
      <c r="RCD14" s="267"/>
      <c r="RCE14" s="267"/>
      <c r="RCF14" s="267"/>
      <c r="RCG14" s="267"/>
      <c r="RCH14" s="267"/>
      <c r="RCI14" s="267"/>
      <c r="RCJ14" s="267"/>
      <c r="RCK14" s="267"/>
      <c r="RCL14" s="267"/>
      <c r="RCM14" s="267"/>
      <c r="RCN14" s="267"/>
      <c r="RCO14" s="267"/>
      <c r="RCP14" s="267"/>
      <c r="RCQ14" s="267"/>
      <c r="RCR14" s="267"/>
      <c r="RCS14" s="267"/>
      <c r="RCT14" s="267"/>
      <c r="RCU14" s="267"/>
      <c r="RCV14" s="267"/>
      <c r="RCW14" s="267"/>
      <c r="RCX14" s="267"/>
      <c r="RCY14" s="267"/>
      <c r="RCZ14" s="267"/>
      <c r="RDA14" s="267"/>
      <c r="RDB14" s="267"/>
      <c r="RDC14" s="267"/>
      <c r="RDD14" s="267"/>
      <c r="RDE14" s="267"/>
      <c r="RDF14" s="267"/>
      <c r="RDG14" s="267"/>
      <c r="RDH14" s="267"/>
      <c r="RDI14" s="267"/>
      <c r="RDJ14" s="267"/>
      <c r="RDK14" s="267"/>
      <c r="RDL14" s="267"/>
      <c r="RDM14" s="267"/>
      <c r="RDN14" s="267"/>
      <c r="RDO14" s="267"/>
      <c r="RDP14" s="267"/>
      <c r="RDQ14" s="267"/>
      <c r="RDR14" s="267"/>
      <c r="RDS14" s="267"/>
      <c r="RDT14" s="267"/>
      <c r="RDU14" s="267"/>
      <c r="RDV14" s="267"/>
      <c r="RDW14" s="267"/>
      <c r="RDX14" s="267"/>
      <c r="RDY14" s="267"/>
      <c r="RDZ14" s="267"/>
      <c r="REA14" s="267"/>
      <c r="REB14" s="267"/>
      <c r="REC14" s="267"/>
      <c r="RED14" s="267"/>
      <c r="REE14" s="267"/>
      <c r="REF14" s="267"/>
      <c r="REG14" s="267"/>
      <c r="REH14" s="267"/>
      <c r="REI14" s="267"/>
      <c r="REJ14" s="267"/>
      <c r="REK14" s="267"/>
      <c r="REL14" s="267"/>
      <c r="REM14" s="267"/>
      <c r="REN14" s="267"/>
      <c r="REO14" s="267"/>
      <c r="REP14" s="267"/>
      <c r="REQ14" s="267"/>
      <c r="RER14" s="267"/>
      <c r="RES14" s="267"/>
      <c r="RET14" s="267"/>
      <c r="REU14" s="267"/>
      <c r="REV14" s="267"/>
      <c r="REW14" s="267"/>
      <c r="REX14" s="267"/>
      <c r="REY14" s="267"/>
      <c r="REZ14" s="267"/>
      <c r="RFA14" s="267"/>
      <c r="RFB14" s="267"/>
      <c r="RFC14" s="267"/>
      <c r="RFD14" s="267"/>
      <c r="RFE14" s="267"/>
      <c r="RFF14" s="267"/>
      <c r="RFG14" s="267"/>
      <c r="RFH14" s="267"/>
      <c r="RFI14" s="267"/>
      <c r="RFJ14" s="267"/>
      <c r="RFK14" s="267"/>
      <c r="RFL14" s="267"/>
      <c r="RFM14" s="267"/>
      <c r="RFN14" s="267"/>
      <c r="RFO14" s="267"/>
      <c r="RFP14" s="267"/>
      <c r="RFQ14" s="267"/>
      <c r="RFR14" s="267"/>
      <c r="RFS14" s="267"/>
      <c r="RFT14" s="267"/>
      <c r="RFU14" s="267"/>
      <c r="RFV14" s="267"/>
      <c r="RFW14" s="267"/>
      <c r="RFX14" s="267"/>
      <c r="RFY14" s="267"/>
      <c r="RFZ14" s="267"/>
      <c r="RGA14" s="267"/>
      <c r="RGB14" s="267"/>
      <c r="RGC14" s="267"/>
      <c r="RGD14" s="267"/>
      <c r="RGE14" s="267"/>
      <c r="RGF14" s="267"/>
      <c r="RGG14" s="267"/>
      <c r="RGH14" s="267"/>
      <c r="RGI14" s="267"/>
      <c r="RGJ14" s="267"/>
      <c r="RGK14" s="267"/>
      <c r="RGL14" s="267"/>
      <c r="RGM14" s="267"/>
      <c r="RGN14" s="267"/>
      <c r="RGO14" s="267"/>
      <c r="RGP14" s="267"/>
      <c r="RGQ14" s="267"/>
      <c r="RGR14" s="267"/>
      <c r="RGS14" s="267"/>
      <c r="RGT14" s="267"/>
      <c r="RGU14" s="267"/>
      <c r="RGV14" s="267"/>
      <c r="RGW14" s="267"/>
      <c r="RGX14" s="267"/>
      <c r="RGY14" s="267"/>
      <c r="RGZ14" s="267"/>
      <c r="RHA14" s="267"/>
      <c r="RHB14" s="267"/>
      <c r="RHC14" s="267"/>
      <c r="RHD14" s="267"/>
      <c r="RHE14" s="267"/>
      <c r="RHF14" s="267"/>
      <c r="RHG14" s="267"/>
      <c r="RHH14" s="267"/>
      <c r="RHI14" s="267"/>
      <c r="RHJ14" s="267"/>
      <c r="RHK14" s="267"/>
      <c r="RHL14" s="267"/>
      <c r="RHM14" s="267"/>
      <c r="RHN14" s="267"/>
      <c r="RHO14" s="267"/>
      <c r="RHP14" s="267"/>
      <c r="RHQ14" s="267"/>
      <c r="RHR14" s="267"/>
      <c r="RHS14" s="267"/>
      <c r="RHT14" s="267"/>
      <c r="RHU14" s="267"/>
      <c r="RHV14" s="267"/>
      <c r="RHW14" s="267"/>
      <c r="RHX14" s="267"/>
      <c r="RHY14" s="267"/>
      <c r="RHZ14" s="267"/>
      <c r="RIA14" s="267"/>
      <c r="RIB14" s="267"/>
      <c r="RIC14" s="267"/>
      <c r="RID14" s="267"/>
      <c r="RIE14" s="267"/>
      <c r="RIF14" s="267"/>
      <c r="RIG14" s="267"/>
      <c r="RIH14" s="267"/>
      <c r="RII14" s="267"/>
      <c r="RIJ14" s="267"/>
      <c r="RIK14" s="267"/>
      <c r="RIL14" s="267"/>
      <c r="RIM14" s="267"/>
      <c r="RIN14" s="267"/>
      <c r="RIO14" s="267"/>
      <c r="RIP14" s="267"/>
      <c r="RIQ14" s="267"/>
      <c r="RIR14" s="267"/>
      <c r="RIS14" s="267"/>
      <c r="RIT14" s="267"/>
      <c r="RIU14" s="267"/>
      <c r="RIV14" s="267"/>
      <c r="RIW14" s="267"/>
      <c r="RIX14" s="267"/>
      <c r="RIY14" s="267"/>
      <c r="RIZ14" s="267"/>
      <c r="RJA14" s="267"/>
      <c r="RJB14" s="267"/>
      <c r="RJC14" s="267"/>
      <c r="RJD14" s="267"/>
      <c r="RJE14" s="267"/>
      <c r="RJF14" s="267"/>
      <c r="RJG14" s="267"/>
      <c r="RJH14" s="267"/>
      <c r="RJI14" s="267"/>
      <c r="RJJ14" s="267"/>
      <c r="RJK14" s="267"/>
      <c r="RJL14" s="267"/>
      <c r="RJM14" s="267"/>
      <c r="RJN14" s="267"/>
      <c r="RJO14" s="267"/>
      <c r="RJP14" s="267"/>
      <c r="RJQ14" s="267"/>
      <c r="RJR14" s="267"/>
      <c r="RJS14" s="267"/>
      <c r="RJT14" s="267"/>
      <c r="RJU14" s="267"/>
      <c r="RJV14" s="267"/>
      <c r="RJW14" s="267"/>
      <c r="RJX14" s="267"/>
      <c r="RJY14" s="267"/>
      <c r="RJZ14" s="267"/>
      <c r="RKA14" s="267"/>
      <c r="RKB14" s="267"/>
      <c r="RKC14" s="267"/>
      <c r="RKD14" s="267"/>
      <c r="RKE14" s="267"/>
      <c r="RKF14" s="267"/>
      <c r="RKG14" s="267"/>
      <c r="RKH14" s="267"/>
      <c r="RKI14" s="267"/>
      <c r="RKJ14" s="267"/>
      <c r="RKK14" s="267"/>
      <c r="RKL14" s="267"/>
      <c r="RKM14" s="267"/>
      <c r="RKN14" s="267"/>
      <c r="RKO14" s="267"/>
      <c r="RKP14" s="267"/>
      <c r="RKQ14" s="267"/>
      <c r="RKR14" s="267"/>
      <c r="RKS14" s="267"/>
      <c r="RKT14" s="267"/>
      <c r="RKU14" s="267"/>
      <c r="RKV14" s="267"/>
      <c r="RKW14" s="267"/>
      <c r="RKX14" s="267"/>
      <c r="RKY14" s="267"/>
      <c r="RKZ14" s="267"/>
      <c r="RLA14" s="267"/>
      <c r="RLB14" s="267"/>
      <c r="RLC14" s="267"/>
      <c r="RLD14" s="267"/>
      <c r="RLE14" s="267"/>
      <c r="RLF14" s="267"/>
      <c r="RLG14" s="267"/>
      <c r="RLH14" s="267"/>
      <c r="RLI14" s="267"/>
      <c r="RLJ14" s="267"/>
      <c r="RLK14" s="267"/>
      <c r="RLL14" s="267"/>
      <c r="RLM14" s="267"/>
      <c r="RLN14" s="267"/>
      <c r="RLO14" s="267"/>
      <c r="RLP14" s="267"/>
      <c r="RLQ14" s="267"/>
      <c r="RLR14" s="267"/>
      <c r="RLS14" s="267"/>
      <c r="RLT14" s="267"/>
      <c r="RLU14" s="267"/>
      <c r="RLV14" s="267"/>
      <c r="RLW14" s="267"/>
      <c r="RLX14" s="267"/>
      <c r="RLY14" s="267"/>
      <c r="RLZ14" s="267"/>
      <c r="RMA14" s="267"/>
      <c r="RMB14" s="267"/>
      <c r="RMC14" s="267"/>
      <c r="RMD14" s="267"/>
      <c r="RME14" s="267"/>
      <c r="RMF14" s="267"/>
      <c r="RMG14" s="267"/>
      <c r="RMH14" s="267"/>
      <c r="RMI14" s="267"/>
      <c r="RMJ14" s="267"/>
      <c r="RMK14" s="267"/>
      <c r="RML14" s="267"/>
      <c r="RMM14" s="267"/>
      <c r="RMN14" s="267"/>
      <c r="RMO14" s="267"/>
      <c r="RMP14" s="267"/>
      <c r="RMQ14" s="267"/>
      <c r="RMR14" s="267"/>
      <c r="RMS14" s="267"/>
      <c r="RMT14" s="267"/>
      <c r="RMU14" s="267"/>
      <c r="RMV14" s="267"/>
      <c r="RMW14" s="267"/>
      <c r="RMX14" s="267"/>
      <c r="RMY14" s="267"/>
      <c r="RMZ14" s="267"/>
      <c r="RNA14" s="267"/>
      <c r="RNB14" s="267"/>
      <c r="RNC14" s="267"/>
      <c r="RND14" s="267"/>
      <c r="RNE14" s="267"/>
      <c r="RNF14" s="267"/>
      <c r="RNG14" s="267"/>
      <c r="RNH14" s="267"/>
      <c r="RNI14" s="267"/>
      <c r="RNJ14" s="267"/>
      <c r="RNK14" s="267"/>
      <c r="RNL14" s="267"/>
      <c r="RNM14" s="267"/>
      <c r="RNN14" s="267"/>
      <c r="RNO14" s="267"/>
      <c r="RNP14" s="267"/>
      <c r="RNQ14" s="267"/>
      <c r="RNR14" s="267"/>
      <c r="RNS14" s="267"/>
      <c r="RNT14" s="267"/>
      <c r="RNU14" s="267"/>
      <c r="RNV14" s="267"/>
      <c r="RNW14" s="267"/>
      <c r="RNX14" s="267"/>
      <c r="RNY14" s="267"/>
      <c r="RNZ14" s="267"/>
      <c r="ROA14" s="267"/>
      <c r="ROB14" s="267"/>
      <c r="ROC14" s="267"/>
      <c r="ROD14" s="267"/>
      <c r="ROE14" s="267"/>
      <c r="ROF14" s="267"/>
      <c r="ROG14" s="267"/>
      <c r="ROH14" s="267"/>
      <c r="ROI14" s="267"/>
      <c r="ROJ14" s="267"/>
      <c r="ROK14" s="267"/>
      <c r="ROL14" s="267"/>
      <c r="ROM14" s="267"/>
      <c r="RON14" s="267"/>
      <c r="ROO14" s="267"/>
      <c r="ROP14" s="267"/>
      <c r="ROQ14" s="267"/>
      <c r="ROR14" s="267"/>
      <c r="ROS14" s="267"/>
      <c r="ROT14" s="267"/>
      <c r="ROU14" s="267"/>
      <c r="ROV14" s="267"/>
      <c r="ROW14" s="267"/>
      <c r="ROX14" s="267"/>
      <c r="ROY14" s="267"/>
      <c r="ROZ14" s="267"/>
      <c r="RPA14" s="267"/>
      <c r="RPB14" s="267"/>
      <c r="RPC14" s="267"/>
      <c r="RPD14" s="267"/>
      <c r="RPE14" s="267"/>
      <c r="RPF14" s="267"/>
      <c r="RPG14" s="267"/>
      <c r="RPH14" s="267"/>
      <c r="RPI14" s="267"/>
      <c r="RPJ14" s="267"/>
      <c r="RPK14" s="267"/>
      <c r="RPL14" s="267"/>
      <c r="RPM14" s="267"/>
      <c r="RPN14" s="267"/>
      <c r="RPO14" s="267"/>
      <c r="RPP14" s="267"/>
      <c r="RPQ14" s="267"/>
      <c r="RPR14" s="267"/>
      <c r="RPS14" s="267"/>
      <c r="RPT14" s="267"/>
      <c r="RPU14" s="267"/>
      <c r="RPV14" s="267"/>
      <c r="RPW14" s="267"/>
      <c r="RPX14" s="267"/>
      <c r="RPY14" s="267"/>
      <c r="RPZ14" s="267"/>
      <c r="RQA14" s="267"/>
      <c r="RQB14" s="267"/>
      <c r="RQC14" s="267"/>
      <c r="RQD14" s="267"/>
      <c r="RQE14" s="267"/>
      <c r="RQF14" s="267"/>
      <c r="RQG14" s="267"/>
      <c r="RQH14" s="267"/>
      <c r="RQI14" s="267"/>
      <c r="RQJ14" s="267"/>
      <c r="RQK14" s="267"/>
      <c r="RQL14" s="267"/>
      <c r="RQM14" s="267"/>
      <c r="RQN14" s="267"/>
      <c r="RQO14" s="267"/>
      <c r="RQP14" s="267"/>
      <c r="RQQ14" s="267"/>
      <c r="RQR14" s="267"/>
      <c r="RQS14" s="267"/>
      <c r="RQT14" s="267"/>
      <c r="RQU14" s="267"/>
      <c r="RQV14" s="267"/>
      <c r="RQW14" s="267"/>
      <c r="RQX14" s="267"/>
      <c r="RQY14" s="267"/>
      <c r="RQZ14" s="267"/>
      <c r="RRA14" s="267"/>
      <c r="RRB14" s="267"/>
      <c r="RRC14" s="267"/>
      <c r="RRD14" s="267"/>
      <c r="RRE14" s="267"/>
      <c r="RRF14" s="267"/>
      <c r="RRG14" s="267"/>
      <c r="RRH14" s="267"/>
      <c r="RRI14" s="267"/>
      <c r="RRJ14" s="267"/>
      <c r="RRK14" s="267"/>
      <c r="RRL14" s="267"/>
      <c r="RRM14" s="267"/>
      <c r="RRN14" s="267"/>
      <c r="RRO14" s="267"/>
      <c r="RRP14" s="267"/>
      <c r="RRQ14" s="267"/>
      <c r="RRR14" s="267"/>
      <c r="RRS14" s="267"/>
      <c r="RRT14" s="267"/>
      <c r="RRU14" s="267"/>
      <c r="RRV14" s="267"/>
      <c r="RRW14" s="267"/>
      <c r="RRX14" s="267"/>
      <c r="RRY14" s="267"/>
      <c r="RRZ14" s="267"/>
      <c r="RSA14" s="267"/>
      <c r="RSB14" s="267"/>
      <c r="RSC14" s="267"/>
      <c r="RSD14" s="267"/>
      <c r="RSE14" s="267"/>
      <c r="RSF14" s="267"/>
      <c r="RSG14" s="267"/>
      <c r="RSH14" s="267"/>
      <c r="RSI14" s="267"/>
      <c r="RSJ14" s="267"/>
      <c r="RSK14" s="267"/>
      <c r="RSL14" s="267"/>
      <c r="RSM14" s="267"/>
      <c r="RSN14" s="267"/>
      <c r="RSO14" s="267"/>
      <c r="RSP14" s="267"/>
      <c r="RSQ14" s="267"/>
      <c r="RSR14" s="267"/>
      <c r="RSS14" s="267"/>
      <c r="RST14" s="267"/>
      <c r="RSU14" s="267"/>
      <c r="RSV14" s="267"/>
      <c r="RSW14" s="267"/>
      <c r="RSX14" s="267"/>
      <c r="RSY14" s="267"/>
      <c r="RSZ14" s="267"/>
      <c r="RTA14" s="267"/>
      <c r="RTB14" s="267"/>
      <c r="RTC14" s="267"/>
      <c r="RTD14" s="267"/>
      <c r="RTE14" s="267"/>
      <c r="RTF14" s="267"/>
      <c r="RTG14" s="267"/>
      <c r="RTH14" s="267"/>
      <c r="RTI14" s="267"/>
      <c r="RTJ14" s="267"/>
      <c r="RTK14" s="267"/>
      <c r="RTL14" s="267"/>
      <c r="RTM14" s="267"/>
      <c r="RTN14" s="267"/>
      <c r="RTO14" s="267"/>
      <c r="RTP14" s="267"/>
      <c r="RTQ14" s="267"/>
      <c r="RTR14" s="267"/>
      <c r="RTS14" s="267"/>
      <c r="RTT14" s="267"/>
      <c r="RTU14" s="267"/>
      <c r="RTV14" s="267"/>
      <c r="RTW14" s="267"/>
      <c r="RTX14" s="267"/>
      <c r="RTY14" s="267"/>
      <c r="RTZ14" s="267"/>
      <c r="RUA14" s="267"/>
      <c r="RUB14" s="267"/>
      <c r="RUC14" s="267"/>
      <c r="RUD14" s="267"/>
      <c r="RUE14" s="267"/>
      <c r="RUF14" s="267"/>
      <c r="RUG14" s="267"/>
      <c r="RUH14" s="267"/>
      <c r="RUI14" s="267"/>
      <c r="RUJ14" s="267"/>
      <c r="RUK14" s="267"/>
      <c r="RUL14" s="267"/>
      <c r="RUM14" s="267"/>
      <c r="RUN14" s="267"/>
      <c r="RUO14" s="267"/>
      <c r="RUP14" s="267"/>
      <c r="RUQ14" s="267"/>
      <c r="RUR14" s="267"/>
      <c r="RUS14" s="267"/>
      <c r="RUT14" s="267"/>
      <c r="RUU14" s="267"/>
      <c r="RUV14" s="267"/>
      <c r="RUW14" s="267"/>
      <c r="RUX14" s="267"/>
      <c r="RUY14" s="267"/>
      <c r="RUZ14" s="267"/>
      <c r="RVA14" s="267"/>
      <c r="RVB14" s="267"/>
      <c r="RVC14" s="267"/>
      <c r="RVD14" s="267"/>
      <c r="RVE14" s="267"/>
      <c r="RVF14" s="267"/>
      <c r="RVG14" s="267"/>
      <c r="RVH14" s="267"/>
      <c r="RVI14" s="267"/>
      <c r="RVJ14" s="267"/>
      <c r="RVK14" s="267"/>
      <c r="RVL14" s="267"/>
      <c r="RVM14" s="267"/>
      <c r="RVN14" s="267"/>
      <c r="RVO14" s="267"/>
      <c r="RVP14" s="267"/>
      <c r="RVQ14" s="267"/>
      <c r="RVR14" s="267"/>
      <c r="RVS14" s="267"/>
      <c r="RVT14" s="267"/>
      <c r="RVU14" s="267"/>
      <c r="RVV14" s="267"/>
      <c r="RVW14" s="267"/>
      <c r="RVX14" s="267"/>
      <c r="RVY14" s="267"/>
      <c r="RVZ14" s="267"/>
      <c r="RWA14" s="267"/>
      <c r="RWB14" s="267"/>
      <c r="RWC14" s="267"/>
      <c r="RWD14" s="267"/>
      <c r="RWE14" s="267"/>
      <c r="RWF14" s="267"/>
      <c r="RWG14" s="267"/>
      <c r="RWH14" s="267"/>
      <c r="RWI14" s="267"/>
      <c r="RWJ14" s="267"/>
      <c r="RWK14" s="267"/>
      <c r="RWL14" s="267"/>
      <c r="RWM14" s="267"/>
      <c r="RWN14" s="267"/>
      <c r="RWO14" s="267"/>
      <c r="RWP14" s="267"/>
      <c r="RWQ14" s="267"/>
      <c r="RWR14" s="267"/>
      <c r="RWS14" s="267"/>
      <c r="RWT14" s="267"/>
      <c r="RWU14" s="267"/>
      <c r="RWV14" s="267"/>
      <c r="RWW14" s="267"/>
      <c r="RWX14" s="267"/>
      <c r="RWY14" s="267"/>
      <c r="RWZ14" s="267"/>
      <c r="RXA14" s="267"/>
      <c r="RXB14" s="267"/>
      <c r="RXC14" s="267"/>
      <c r="RXD14" s="267"/>
      <c r="RXE14" s="267"/>
      <c r="RXF14" s="267"/>
      <c r="RXG14" s="267"/>
      <c r="RXH14" s="267"/>
      <c r="RXI14" s="267"/>
      <c r="RXJ14" s="267"/>
      <c r="RXK14" s="267"/>
      <c r="RXL14" s="267"/>
      <c r="RXM14" s="267"/>
      <c r="RXN14" s="267"/>
      <c r="RXO14" s="267"/>
      <c r="RXP14" s="267"/>
      <c r="RXQ14" s="267"/>
      <c r="RXR14" s="267"/>
      <c r="RXS14" s="267"/>
      <c r="RXT14" s="267"/>
      <c r="RXU14" s="267"/>
      <c r="RXV14" s="267"/>
      <c r="RXW14" s="267"/>
      <c r="RXX14" s="267"/>
      <c r="RXY14" s="267"/>
      <c r="RXZ14" s="267"/>
      <c r="RYA14" s="267"/>
      <c r="RYB14" s="267"/>
      <c r="RYC14" s="267"/>
      <c r="RYD14" s="267"/>
      <c r="RYE14" s="267"/>
      <c r="RYF14" s="267"/>
      <c r="RYG14" s="267"/>
      <c r="RYH14" s="267"/>
      <c r="RYI14" s="267"/>
      <c r="RYJ14" s="267"/>
      <c r="RYK14" s="267"/>
      <c r="RYL14" s="267"/>
      <c r="RYM14" s="267"/>
      <c r="RYN14" s="267"/>
      <c r="RYO14" s="267"/>
      <c r="RYP14" s="267"/>
      <c r="RYQ14" s="267"/>
      <c r="RYR14" s="267"/>
      <c r="RYS14" s="267"/>
      <c r="RYT14" s="267"/>
      <c r="RYU14" s="267"/>
      <c r="RYV14" s="267"/>
      <c r="RYW14" s="267"/>
      <c r="RYX14" s="267"/>
      <c r="RYY14" s="267"/>
      <c r="RYZ14" s="267"/>
      <c r="RZA14" s="267"/>
      <c r="RZB14" s="267"/>
      <c r="RZC14" s="267"/>
      <c r="RZD14" s="267"/>
      <c r="RZE14" s="267"/>
      <c r="RZF14" s="267"/>
      <c r="RZG14" s="267"/>
      <c r="RZH14" s="267"/>
      <c r="RZI14" s="267"/>
      <c r="RZJ14" s="267"/>
      <c r="RZK14" s="267"/>
      <c r="RZL14" s="267"/>
      <c r="RZM14" s="267"/>
      <c r="RZN14" s="267"/>
      <c r="RZO14" s="267"/>
      <c r="RZP14" s="267"/>
      <c r="RZQ14" s="267"/>
      <c r="RZR14" s="267"/>
      <c r="RZS14" s="267"/>
      <c r="RZT14" s="267"/>
      <c r="RZU14" s="267"/>
      <c r="RZV14" s="267"/>
      <c r="RZW14" s="267"/>
      <c r="RZX14" s="267"/>
      <c r="RZY14" s="267"/>
      <c r="RZZ14" s="267"/>
      <c r="SAA14" s="267"/>
      <c r="SAB14" s="267"/>
      <c r="SAC14" s="267"/>
      <c r="SAD14" s="267"/>
      <c r="SAE14" s="267"/>
      <c r="SAF14" s="267"/>
      <c r="SAG14" s="267"/>
      <c r="SAH14" s="267"/>
      <c r="SAI14" s="267"/>
      <c r="SAJ14" s="267"/>
      <c r="SAK14" s="267"/>
      <c r="SAL14" s="267"/>
      <c r="SAM14" s="267"/>
      <c r="SAN14" s="267"/>
      <c r="SAO14" s="267"/>
      <c r="SAP14" s="267"/>
      <c r="SAQ14" s="267"/>
      <c r="SAR14" s="267"/>
      <c r="SAS14" s="267"/>
      <c r="SAT14" s="267"/>
      <c r="SAU14" s="267"/>
      <c r="SAV14" s="267"/>
      <c r="SAW14" s="267"/>
      <c r="SAX14" s="267"/>
      <c r="SAY14" s="267"/>
      <c r="SAZ14" s="267"/>
      <c r="SBA14" s="267"/>
      <c r="SBB14" s="267"/>
      <c r="SBC14" s="267"/>
      <c r="SBD14" s="267"/>
      <c r="SBE14" s="267"/>
      <c r="SBF14" s="267"/>
      <c r="SBG14" s="267"/>
      <c r="SBH14" s="267"/>
      <c r="SBI14" s="267"/>
      <c r="SBJ14" s="267"/>
      <c r="SBK14" s="267"/>
      <c r="SBL14" s="267"/>
      <c r="SBM14" s="267"/>
      <c r="SBN14" s="267"/>
      <c r="SBO14" s="267"/>
      <c r="SBP14" s="267"/>
      <c r="SBQ14" s="267"/>
      <c r="SBR14" s="267"/>
      <c r="SBS14" s="267"/>
      <c r="SBT14" s="267"/>
      <c r="SBU14" s="267"/>
      <c r="SBV14" s="267"/>
      <c r="SBW14" s="267"/>
      <c r="SBX14" s="267"/>
      <c r="SBY14" s="267"/>
      <c r="SBZ14" s="267"/>
      <c r="SCA14" s="267"/>
      <c r="SCB14" s="267"/>
      <c r="SCC14" s="267"/>
      <c r="SCD14" s="267"/>
      <c r="SCE14" s="267"/>
      <c r="SCF14" s="267"/>
      <c r="SCG14" s="267"/>
      <c r="SCH14" s="267"/>
      <c r="SCI14" s="267"/>
      <c r="SCJ14" s="267"/>
      <c r="SCK14" s="267"/>
      <c r="SCL14" s="267"/>
      <c r="SCM14" s="267"/>
      <c r="SCN14" s="267"/>
      <c r="SCO14" s="267"/>
      <c r="SCP14" s="267"/>
      <c r="SCQ14" s="267"/>
      <c r="SCR14" s="267"/>
      <c r="SCS14" s="267"/>
      <c r="SCT14" s="267"/>
      <c r="SCU14" s="267"/>
      <c r="SCV14" s="267"/>
      <c r="SCW14" s="267"/>
      <c r="SCX14" s="267"/>
      <c r="SCY14" s="267"/>
      <c r="SCZ14" s="267"/>
      <c r="SDA14" s="267"/>
      <c r="SDB14" s="267"/>
      <c r="SDC14" s="267"/>
      <c r="SDD14" s="267"/>
      <c r="SDE14" s="267"/>
      <c r="SDF14" s="267"/>
      <c r="SDG14" s="267"/>
      <c r="SDH14" s="267"/>
      <c r="SDI14" s="267"/>
      <c r="SDJ14" s="267"/>
      <c r="SDK14" s="267"/>
      <c r="SDL14" s="267"/>
      <c r="SDM14" s="267"/>
      <c r="SDN14" s="267"/>
      <c r="SDO14" s="267"/>
      <c r="SDP14" s="267"/>
      <c r="SDQ14" s="267"/>
      <c r="SDR14" s="267"/>
      <c r="SDS14" s="267"/>
      <c r="SDT14" s="267"/>
      <c r="SDU14" s="267"/>
      <c r="SDV14" s="267"/>
      <c r="SDW14" s="267"/>
      <c r="SDX14" s="267"/>
      <c r="SDY14" s="267"/>
      <c r="SDZ14" s="267"/>
      <c r="SEA14" s="267"/>
      <c r="SEB14" s="267"/>
      <c r="SEC14" s="267"/>
      <c r="SED14" s="267"/>
      <c r="SEE14" s="267"/>
      <c r="SEF14" s="267"/>
      <c r="SEG14" s="267"/>
      <c r="SEH14" s="267"/>
      <c r="SEI14" s="267"/>
      <c r="SEJ14" s="267"/>
      <c r="SEK14" s="267"/>
      <c r="SEL14" s="267"/>
      <c r="SEM14" s="267"/>
      <c r="SEN14" s="267"/>
      <c r="SEO14" s="267"/>
      <c r="SEP14" s="267"/>
      <c r="SEQ14" s="267"/>
      <c r="SER14" s="267"/>
      <c r="SES14" s="267"/>
      <c r="SET14" s="267"/>
      <c r="SEU14" s="267"/>
      <c r="SEV14" s="267"/>
      <c r="SEW14" s="267"/>
      <c r="SEX14" s="267"/>
      <c r="SEY14" s="267"/>
      <c r="SEZ14" s="267"/>
      <c r="SFA14" s="267"/>
      <c r="SFB14" s="267"/>
      <c r="SFC14" s="267"/>
      <c r="SFD14" s="267"/>
      <c r="SFE14" s="267"/>
      <c r="SFF14" s="267"/>
      <c r="SFG14" s="267"/>
      <c r="SFH14" s="267"/>
      <c r="SFI14" s="267"/>
      <c r="SFJ14" s="267"/>
      <c r="SFK14" s="267"/>
      <c r="SFL14" s="267"/>
      <c r="SFM14" s="267"/>
      <c r="SFN14" s="267"/>
      <c r="SFO14" s="267"/>
      <c r="SFP14" s="267"/>
      <c r="SFQ14" s="267"/>
      <c r="SFR14" s="267"/>
      <c r="SFS14" s="267"/>
      <c r="SFT14" s="267"/>
      <c r="SFU14" s="267"/>
      <c r="SFV14" s="267"/>
      <c r="SFW14" s="267"/>
      <c r="SFX14" s="267"/>
      <c r="SFY14" s="267"/>
      <c r="SFZ14" s="267"/>
      <c r="SGA14" s="267"/>
      <c r="SGB14" s="267"/>
      <c r="SGC14" s="267"/>
      <c r="SGD14" s="267"/>
      <c r="SGE14" s="267"/>
      <c r="SGF14" s="267"/>
      <c r="SGG14" s="267"/>
      <c r="SGH14" s="267"/>
      <c r="SGI14" s="267"/>
      <c r="SGJ14" s="267"/>
      <c r="SGK14" s="267"/>
      <c r="SGL14" s="267"/>
      <c r="SGM14" s="267"/>
      <c r="SGN14" s="267"/>
      <c r="SGO14" s="267"/>
      <c r="SGP14" s="267"/>
      <c r="SGQ14" s="267"/>
      <c r="SGR14" s="267"/>
      <c r="SGS14" s="267"/>
      <c r="SGT14" s="267"/>
      <c r="SGU14" s="267"/>
      <c r="SGV14" s="267"/>
      <c r="SGW14" s="267"/>
      <c r="SGX14" s="267"/>
      <c r="SGY14" s="267"/>
      <c r="SGZ14" s="267"/>
      <c r="SHA14" s="267"/>
      <c r="SHB14" s="267"/>
      <c r="SHC14" s="267"/>
      <c r="SHD14" s="267"/>
      <c r="SHE14" s="267"/>
      <c r="SHF14" s="267"/>
      <c r="SHG14" s="267"/>
      <c r="SHH14" s="267"/>
      <c r="SHI14" s="267"/>
      <c r="SHJ14" s="267"/>
      <c r="SHK14" s="267"/>
      <c r="SHL14" s="267"/>
      <c r="SHM14" s="267"/>
      <c r="SHN14" s="267"/>
      <c r="SHO14" s="267"/>
      <c r="SHP14" s="267"/>
      <c r="SHQ14" s="267"/>
      <c r="SHR14" s="267"/>
      <c r="SHS14" s="267"/>
      <c r="SHT14" s="267"/>
      <c r="SHU14" s="267"/>
      <c r="SHV14" s="267"/>
      <c r="SHW14" s="267"/>
      <c r="SHX14" s="267"/>
      <c r="SHY14" s="267"/>
      <c r="SHZ14" s="267"/>
      <c r="SIA14" s="267"/>
      <c r="SIB14" s="267"/>
      <c r="SIC14" s="267"/>
      <c r="SID14" s="267"/>
      <c r="SIE14" s="267"/>
      <c r="SIF14" s="267"/>
      <c r="SIG14" s="267"/>
      <c r="SIH14" s="267"/>
      <c r="SII14" s="267"/>
      <c r="SIJ14" s="267"/>
      <c r="SIK14" s="267"/>
      <c r="SIL14" s="267"/>
      <c r="SIM14" s="267"/>
      <c r="SIN14" s="267"/>
      <c r="SIO14" s="267"/>
      <c r="SIP14" s="267"/>
      <c r="SIQ14" s="267"/>
      <c r="SIR14" s="267"/>
      <c r="SIS14" s="267"/>
      <c r="SIT14" s="267"/>
      <c r="SIU14" s="267"/>
      <c r="SIV14" s="267"/>
      <c r="SIW14" s="267"/>
      <c r="SIX14" s="267"/>
      <c r="SIY14" s="267"/>
      <c r="SIZ14" s="267"/>
      <c r="SJA14" s="267"/>
      <c r="SJB14" s="267"/>
      <c r="SJC14" s="267"/>
      <c r="SJD14" s="267"/>
      <c r="SJE14" s="267"/>
      <c r="SJF14" s="267"/>
      <c r="SJG14" s="267"/>
      <c r="SJH14" s="267"/>
      <c r="SJI14" s="267"/>
      <c r="SJJ14" s="267"/>
      <c r="SJK14" s="267"/>
      <c r="SJL14" s="267"/>
      <c r="SJM14" s="267"/>
      <c r="SJN14" s="267"/>
      <c r="SJO14" s="267"/>
      <c r="SJP14" s="267"/>
      <c r="SJQ14" s="267"/>
      <c r="SJR14" s="267"/>
      <c r="SJS14" s="267"/>
      <c r="SJT14" s="267"/>
      <c r="SJU14" s="267"/>
      <c r="SJV14" s="267"/>
      <c r="SJW14" s="267"/>
      <c r="SJX14" s="267"/>
      <c r="SJY14" s="267"/>
      <c r="SJZ14" s="267"/>
      <c r="SKA14" s="267"/>
      <c r="SKB14" s="267"/>
      <c r="SKC14" s="267"/>
      <c r="SKD14" s="267"/>
      <c r="SKE14" s="267"/>
      <c r="SKF14" s="267"/>
      <c r="SKG14" s="267"/>
      <c r="SKH14" s="267"/>
      <c r="SKI14" s="267"/>
      <c r="SKJ14" s="267"/>
      <c r="SKK14" s="267"/>
      <c r="SKL14" s="267"/>
      <c r="SKM14" s="267"/>
      <c r="SKN14" s="267"/>
      <c r="SKO14" s="267"/>
      <c r="SKP14" s="267"/>
      <c r="SKQ14" s="267"/>
      <c r="SKR14" s="267"/>
      <c r="SKS14" s="267"/>
      <c r="SKT14" s="267"/>
      <c r="SKU14" s="267"/>
      <c r="SKV14" s="267"/>
      <c r="SKW14" s="267"/>
      <c r="SKX14" s="267"/>
      <c r="SKY14" s="267"/>
      <c r="SKZ14" s="267"/>
      <c r="SLA14" s="267"/>
      <c r="SLB14" s="267"/>
      <c r="SLC14" s="267"/>
      <c r="SLD14" s="267"/>
      <c r="SLE14" s="267"/>
      <c r="SLF14" s="267"/>
      <c r="SLG14" s="267"/>
      <c r="SLH14" s="267"/>
      <c r="SLI14" s="267"/>
      <c r="SLJ14" s="267"/>
      <c r="SLK14" s="267"/>
      <c r="SLL14" s="267"/>
      <c r="SLM14" s="267"/>
      <c r="SLN14" s="267"/>
      <c r="SLO14" s="267"/>
      <c r="SLP14" s="267"/>
      <c r="SLQ14" s="267"/>
      <c r="SLR14" s="267"/>
      <c r="SLS14" s="267"/>
      <c r="SLT14" s="267"/>
      <c r="SLU14" s="267"/>
      <c r="SLV14" s="267"/>
      <c r="SLW14" s="267"/>
      <c r="SLX14" s="267"/>
      <c r="SLY14" s="267"/>
      <c r="SLZ14" s="267"/>
      <c r="SMA14" s="267"/>
      <c r="SMB14" s="267"/>
      <c r="SMC14" s="267"/>
      <c r="SMD14" s="267"/>
      <c r="SME14" s="267"/>
      <c r="SMF14" s="267"/>
      <c r="SMG14" s="267"/>
      <c r="SMH14" s="267"/>
      <c r="SMI14" s="267"/>
      <c r="SMJ14" s="267"/>
      <c r="SMK14" s="267"/>
      <c r="SML14" s="267"/>
      <c r="SMM14" s="267"/>
      <c r="SMN14" s="267"/>
      <c r="SMO14" s="267"/>
      <c r="SMP14" s="267"/>
      <c r="SMQ14" s="267"/>
      <c r="SMR14" s="267"/>
      <c r="SMS14" s="267"/>
      <c r="SMT14" s="267"/>
      <c r="SMU14" s="267"/>
      <c r="SMV14" s="267"/>
      <c r="SMW14" s="267"/>
      <c r="SMX14" s="267"/>
      <c r="SMY14" s="267"/>
      <c r="SMZ14" s="267"/>
      <c r="SNA14" s="267"/>
      <c r="SNB14" s="267"/>
      <c r="SNC14" s="267"/>
      <c r="SND14" s="267"/>
      <c r="SNE14" s="267"/>
      <c r="SNF14" s="267"/>
      <c r="SNG14" s="267"/>
      <c r="SNH14" s="267"/>
      <c r="SNI14" s="267"/>
      <c r="SNJ14" s="267"/>
      <c r="SNK14" s="267"/>
      <c r="SNL14" s="267"/>
      <c r="SNM14" s="267"/>
      <c r="SNN14" s="267"/>
      <c r="SNO14" s="267"/>
      <c r="SNP14" s="267"/>
      <c r="SNQ14" s="267"/>
      <c r="SNR14" s="267"/>
      <c r="SNS14" s="267"/>
      <c r="SNT14" s="267"/>
      <c r="SNU14" s="267"/>
      <c r="SNV14" s="267"/>
      <c r="SNW14" s="267"/>
      <c r="SNX14" s="267"/>
      <c r="SNY14" s="267"/>
      <c r="SNZ14" s="267"/>
      <c r="SOA14" s="267"/>
      <c r="SOB14" s="267"/>
      <c r="SOC14" s="267"/>
      <c r="SOD14" s="267"/>
      <c r="SOE14" s="267"/>
      <c r="SOF14" s="267"/>
      <c r="SOG14" s="267"/>
      <c r="SOH14" s="267"/>
      <c r="SOI14" s="267"/>
      <c r="SOJ14" s="267"/>
      <c r="SOK14" s="267"/>
      <c r="SOL14" s="267"/>
      <c r="SOM14" s="267"/>
      <c r="SON14" s="267"/>
      <c r="SOO14" s="267"/>
      <c r="SOP14" s="267"/>
      <c r="SOQ14" s="267"/>
      <c r="SOR14" s="267"/>
      <c r="SOS14" s="267"/>
      <c r="SOT14" s="267"/>
      <c r="SOU14" s="267"/>
      <c r="SOV14" s="267"/>
      <c r="SOW14" s="267"/>
      <c r="SOX14" s="267"/>
      <c r="SOY14" s="267"/>
      <c r="SOZ14" s="267"/>
      <c r="SPA14" s="267"/>
      <c r="SPB14" s="267"/>
      <c r="SPC14" s="267"/>
      <c r="SPD14" s="267"/>
      <c r="SPE14" s="267"/>
      <c r="SPF14" s="267"/>
      <c r="SPG14" s="267"/>
      <c r="SPH14" s="267"/>
      <c r="SPI14" s="267"/>
      <c r="SPJ14" s="267"/>
      <c r="SPK14" s="267"/>
      <c r="SPL14" s="267"/>
      <c r="SPM14" s="267"/>
      <c r="SPN14" s="267"/>
      <c r="SPO14" s="267"/>
      <c r="SPP14" s="267"/>
      <c r="SPQ14" s="267"/>
      <c r="SPR14" s="267"/>
      <c r="SPS14" s="267"/>
      <c r="SPT14" s="267"/>
      <c r="SPU14" s="267"/>
      <c r="SPV14" s="267"/>
      <c r="SPW14" s="267"/>
      <c r="SPX14" s="267"/>
      <c r="SPY14" s="267"/>
      <c r="SPZ14" s="267"/>
      <c r="SQA14" s="267"/>
      <c r="SQB14" s="267"/>
      <c r="SQC14" s="267"/>
      <c r="SQD14" s="267"/>
      <c r="SQE14" s="267"/>
      <c r="SQF14" s="267"/>
      <c r="SQG14" s="267"/>
      <c r="SQH14" s="267"/>
      <c r="SQI14" s="267"/>
      <c r="SQJ14" s="267"/>
      <c r="SQK14" s="267"/>
      <c r="SQL14" s="267"/>
      <c r="SQM14" s="267"/>
      <c r="SQN14" s="267"/>
      <c r="SQO14" s="267"/>
      <c r="SQP14" s="267"/>
      <c r="SQQ14" s="267"/>
      <c r="SQR14" s="267"/>
      <c r="SQS14" s="267"/>
      <c r="SQT14" s="267"/>
      <c r="SQU14" s="267"/>
      <c r="SQV14" s="267"/>
      <c r="SQW14" s="267"/>
      <c r="SQX14" s="267"/>
      <c r="SQY14" s="267"/>
      <c r="SQZ14" s="267"/>
      <c r="SRA14" s="267"/>
      <c r="SRB14" s="267"/>
      <c r="SRC14" s="267"/>
      <c r="SRD14" s="267"/>
      <c r="SRE14" s="267"/>
      <c r="SRF14" s="267"/>
      <c r="SRG14" s="267"/>
      <c r="SRH14" s="267"/>
      <c r="SRI14" s="267"/>
      <c r="SRJ14" s="267"/>
      <c r="SRK14" s="267"/>
      <c r="SRL14" s="267"/>
      <c r="SRM14" s="267"/>
      <c r="SRN14" s="267"/>
      <c r="SRO14" s="267"/>
      <c r="SRP14" s="267"/>
      <c r="SRQ14" s="267"/>
      <c r="SRR14" s="267"/>
      <c r="SRS14" s="267"/>
      <c r="SRT14" s="267"/>
      <c r="SRU14" s="267"/>
      <c r="SRV14" s="267"/>
      <c r="SRW14" s="267"/>
      <c r="SRX14" s="267"/>
      <c r="SRY14" s="267"/>
      <c r="SRZ14" s="267"/>
      <c r="SSA14" s="267"/>
      <c r="SSB14" s="267"/>
      <c r="SSC14" s="267"/>
      <c r="SSD14" s="267"/>
      <c r="SSE14" s="267"/>
      <c r="SSF14" s="267"/>
      <c r="SSG14" s="267"/>
      <c r="SSH14" s="267"/>
      <c r="SSI14" s="267"/>
      <c r="SSJ14" s="267"/>
      <c r="SSK14" s="267"/>
      <c r="SSL14" s="267"/>
      <c r="SSM14" s="267"/>
      <c r="SSN14" s="267"/>
      <c r="SSO14" s="267"/>
      <c r="SSP14" s="267"/>
      <c r="SSQ14" s="267"/>
      <c r="SSR14" s="267"/>
      <c r="SSS14" s="267"/>
      <c r="SST14" s="267"/>
      <c r="SSU14" s="267"/>
      <c r="SSV14" s="267"/>
      <c r="SSW14" s="267"/>
      <c r="SSX14" s="267"/>
      <c r="SSY14" s="267"/>
      <c r="SSZ14" s="267"/>
      <c r="STA14" s="267"/>
      <c r="STB14" s="267"/>
      <c r="STC14" s="267"/>
      <c r="STD14" s="267"/>
      <c r="STE14" s="267"/>
      <c r="STF14" s="267"/>
      <c r="STG14" s="267"/>
      <c r="STH14" s="267"/>
      <c r="STI14" s="267"/>
      <c r="STJ14" s="267"/>
      <c r="STK14" s="267"/>
      <c r="STL14" s="267"/>
      <c r="STM14" s="267"/>
      <c r="STN14" s="267"/>
      <c r="STO14" s="267"/>
      <c r="STP14" s="267"/>
      <c r="STQ14" s="267"/>
      <c r="STR14" s="267"/>
      <c r="STS14" s="267"/>
      <c r="STT14" s="267"/>
      <c r="STU14" s="267"/>
      <c r="STV14" s="267"/>
      <c r="STW14" s="267"/>
      <c r="STX14" s="267"/>
      <c r="STY14" s="267"/>
      <c r="STZ14" s="267"/>
      <c r="SUA14" s="267"/>
      <c r="SUB14" s="267"/>
      <c r="SUC14" s="267"/>
      <c r="SUD14" s="267"/>
      <c r="SUE14" s="267"/>
      <c r="SUF14" s="267"/>
      <c r="SUG14" s="267"/>
      <c r="SUH14" s="267"/>
      <c r="SUI14" s="267"/>
      <c r="SUJ14" s="267"/>
      <c r="SUK14" s="267"/>
      <c r="SUL14" s="267"/>
      <c r="SUM14" s="267"/>
      <c r="SUN14" s="267"/>
      <c r="SUO14" s="267"/>
      <c r="SUP14" s="267"/>
      <c r="SUQ14" s="267"/>
      <c r="SUR14" s="267"/>
      <c r="SUS14" s="267"/>
      <c r="SUT14" s="267"/>
      <c r="SUU14" s="267"/>
      <c r="SUV14" s="267"/>
      <c r="SUW14" s="267"/>
      <c r="SUX14" s="267"/>
      <c r="SUY14" s="267"/>
      <c r="SUZ14" s="267"/>
      <c r="SVA14" s="267"/>
      <c r="SVB14" s="267"/>
      <c r="SVC14" s="267"/>
      <c r="SVD14" s="267"/>
      <c r="SVE14" s="267"/>
      <c r="SVF14" s="267"/>
      <c r="SVG14" s="267"/>
      <c r="SVH14" s="267"/>
      <c r="SVI14" s="267"/>
      <c r="SVJ14" s="267"/>
      <c r="SVK14" s="267"/>
      <c r="SVL14" s="267"/>
      <c r="SVM14" s="267"/>
      <c r="SVN14" s="267"/>
      <c r="SVO14" s="267"/>
      <c r="SVP14" s="267"/>
      <c r="SVQ14" s="267"/>
      <c r="SVR14" s="267"/>
      <c r="SVS14" s="267"/>
      <c r="SVT14" s="267"/>
      <c r="SVU14" s="267"/>
      <c r="SVV14" s="267"/>
      <c r="SVW14" s="267"/>
      <c r="SVX14" s="267"/>
      <c r="SVY14" s="267"/>
      <c r="SVZ14" s="267"/>
      <c r="SWA14" s="267"/>
      <c r="SWB14" s="267"/>
      <c r="SWC14" s="267"/>
      <c r="SWD14" s="267"/>
      <c r="SWE14" s="267"/>
      <c r="SWF14" s="267"/>
      <c r="SWG14" s="267"/>
      <c r="SWH14" s="267"/>
      <c r="SWI14" s="267"/>
      <c r="SWJ14" s="267"/>
      <c r="SWK14" s="267"/>
      <c r="SWL14" s="267"/>
      <c r="SWM14" s="267"/>
      <c r="SWN14" s="267"/>
      <c r="SWO14" s="267"/>
      <c r="SWP14" s="267"/>
      <c r="SWQ14" s="267"/>
      <c r="SWR14" s="267"/>
      <c r="SWS14" s="267"/>
      <c r="SWT14" s="267"/>
      <c r="SWU14" s="267"/>
      <c r="SWV14" s="267"/>
      <c r="SWW14" s="267"/>
      <c r="SWX14" s="267"/>
      <c r="SWY14" s="267"/>
      <c r="SWZ14" s="267"/>
      <c r="SXA14" s="267"/>
      <c r="SXB14" s="267"/>
      <c r="SXC14" s="267"/>
      <c r="SXD14" s="267"/>
      <c r="SXE14" s="267"/>
      <c r="SXF14" s="267"/>
      <c r="SXG14" s="267"/>
      <c r="SXH14" s="267"/>
      <c r="SXI14" s="267"/>
      <c r="SXJ14" s="267"/>
      <c r="SXK14" s="267"/>
      <c r="SXL14" s="267"/>
      <c r="SXM14" s="267"/>
      <c r="SXN14" s="267"/>
      <c r="SXO14" s="267"/>
      <c r="SXP14" s="267"/>
      <c r="SXQ14" s="267"/>
      <c r="SXR14" s="267"/>
      <c r="SXS14" s="267"/>
      <c r="SXT14" s="267"/>
      <c r="SXU14" s="267"/>
      <c r="SXV14" s="267"/>
      <c r="SXW14" s="267"/>
      <c r="SXX14" s="267"/>
      <c r="SXY14" s="267"/>
      <c r="SXZ14" s="267"/>
      <c r="SYA14" s="267"/>
      <c r="SYB14" s="267"/>
      <c r="SYC14" s="267"/>
      <c r="SYD14" s="267"/>
      <c r="SYE14" s="267"/>
      <c r="SYF14" s="267"/>
      <c r="SYG14" s="267"/>
      <c r="SYH14" s="267"/>
      <c r="SYI14" s="267"/>
      <c r="SYJ14" s="267"/>
      <c r="SYK14" s="267"/>
      <c r="SYL14" s="267"/>
      <c r="SYM14" s="267"/>
      <c r="SYN14" s="267"/>
      <c r="SYO14" s="267"/>
      <c r="SYP14" s="267"/>
      <c r="SYQ14" s="267"/>
      <c r="SYR14" s="267"/>
      <c r="SYS14" s="267"/>
      <c r="SYT14" s="267"/>
      <c r="SYU14" s="267"/>
      <c r="SYV14" s="267"/>
      <c r="SYW14" s="267"/>
      <c r="SYX14" s="267"/>
      <c r="SYY14" s="267"/>
      <c r="SYZ14" s="267"/>
      <c r="SZA14" s="267"/>
      <c r="SZB14" s="267"/>
      <c r="SZC14" s="267"/>
      <c r="SZD14" s="267"/>
      <c r="SZE14" s="267"/>
      <c r="SZF14" s="267"/>
      <c r="SZG14" s="267"/>
      <c r="SZH14" s="267"/>
      <c r="SZI14" s="267"/>
      <c r="SZJ14" s="267"/>
      <c r="SZK14" s="267"/>
      <c r="SZL14" s="267"/>
      <c r="SZM14" s="267"/>
      <c r="SZN14" s="267"/>
      <c r="SZO14" s="267"/>
      <c r="SZP14" s="267"/>
      <c r="SZQ14" s="267"/>
      <c r="SZR14" s="267"/>
      <c r="SZS14" s="267"/>
      <c r="SZT14" s="267"/>
      <c r="SZU14" s="267"/>
      <c r="SZV14" s="267"/>
      <c r="SZW14" s="267"/>
      <c r="SZX14" s="267"/>
      <c r="SZY14" s="267"/>
      <c r="SZZ14" s="267"/>
      <c r="TAA14" s="267"/>
      <c r="TAB14" s="267"/>
      <c r="TAC14" s="267"/>
      <c r="TAD14" s="267"/>
      <c r="TAE14" s="267"/>
      <c r="TAF14" s="267"/>
      <c r="TAG14" s="267"/>
      <c r="TAH14" s="267"/>
      <c r="TAI14" s="267"/>
      <c r="TAJ14" s="267"/>
      <c r="TAK14" s="267"/>
      <c r="TAL14" s="267"/>
      <c r="TAM14" s="267"/>
      <c r="TAN14" s="267"/>
      <c r="TAO14" s="267"/>
      <c r="TAP14" s="267"/>
      <c r="TAQ14" s="267"/>
      <c r="TAR14" s="267"/>
      <c r="TAS14" s="267"/>
      <c r="TAT14" s="267"/>
      <c r="TAU14" s="267"/>
      <c r="TAV14" s="267"/>
      <c r="TAW14" s="267"/>
      <c r="TAX14" s="267"/>
      <c r="TAY14" s="267"/>
      <c r="TAZ14" s="267"/>
      <c r="TBA14" s="267"/>
      <c r="TBB14" s="267"/>
      <c r="TBC14" s="267"/>
      <c r="TBD14" s="267"/>
      <c r="TBE14" s="267"/>
      <c r="TBF14" s="267"/>
      <c r="TBG14" s="267"/>
      <c r="TBH14" s="267"/>
      <c r="TBI14" s="267"/>
      <c r="TBJ14" s="267"/>
      <c r="TBK14" s="267"/>
      <c r="TBL14" s="267"/>
      <c r="TBM14" s="267"/>
      <c r="TBN14" s="267"/>
      <c r="TBO14" s="267"/>
      <c r="TBP14" s="267"/>
      <c r="TBQ14" s="267"/>
      <c r="TBR14" s="267"/>
      <c r="TBS14" s="267"/>
      <c r="TBT14" s="267"/>
      <c r="TBU14" s="267"/>
      <c r="TBV14" s="267"/>
      <c r="TBW14" s="267"/>
      <c r="TBX14" s="267"/>
      <c r="TBY14" s="267"/>
      <c r="TBZ14" s="267"/>
      <c r="TCA14" s="267"/>
      <c r="TCB14" s="267"/>
      <c r="TCC14" s="267"/>
      <c r="TCD14" s="267"/>
      <c r="TCE14" s="267"/>
      <c r="TCF14" s="267"/>
      <c r="TCG14" s="267"/>
      <c r="TCH14" s="267"/>
      <c r="TCI14" s="267"/>
      <c r="TCJ14" s="267"/>
      <c r="TCK14" s="267"/>
      <c r="TCL14" s="267"/>
      <c r="TCM14" s="267"/>
      <c r="TCN14" s="267"/>
      <c r="TCO14" s="267"/>
      <c r="TCP14" s="267"/>
      <c r="TCQ14" s="267"/>
      <c r="TCR14" s="267"/>
      <c r="TCS14" s="267"/>
      <c r="TCT14" s="267"/>
      <c r="TCU14" s="267"/>
      <c r="TCV14" s="267"/>
      <c r="TCW14" s="267"/>
      <c r="TCX14" s="267"/>
      <c r="TCY14" s="267"/>
      <c r="TCZ14" s="267"/>
      <c r="TDA14" s="267"/>
      <c r="TDB14" s="267"/>
      <c r="TDC14" s="267"/>
      <c r="TDD14" s="267"/>
      <c r="TDE14" s="267"/>
      <c r="TDF14" s="267"/>
      <c r="TDG14" s="267"/>
      <c r="TDH14" s="267"/>
      <c r="TDI14" s="267"/>
      <c r="TDJ14" s="267"/>
      <c r="TDK14" s="267"/>
      <c r="TDL14" s="267"/>
      <c r="TDM14" s="267"/>
      <c r="TDN14" s="267"/>
      <c r="TDO14" s="267"/>
      <c r="TDP14" s="267"/>
      <c r="TDQ14" s="267"/>
      <c r="TDR14" s="267"/>
      <c r="TDS14" s="267"/>
      <c r="TDT14" s="267"/>
      <c r="TDU14" s="267"/>
      <c r="TDV14" s="267"/>
      <c r="TDW14" s="267"/>
      <c r="TDX14" s="267"/>
      <c r="TDY14" s="267"/>
      <c r="TDZ14" s="267"/>
      <c r="TEA14" s="267"/>
      <c r="TEB14" s="267"/>
      <c r="TEC14" s="267"/>
      <c r="TED14" s="267"/>
      <c r="TEE14" s="267"/>
      <c r="TEF14" s="267"/>
      <c r="TEG14" s="267"/>
      <c r="TEH14" s="267"/>
      <c r="TEI14" s="267"/>
      <c r="TEJ14" s="267"/>
      <c r="TEK14" s="267"/>
      <c r="TEL14" s="267"/>
      <c r="TEM14" s="267"/>
      <c r="TEN14" s="267"/>
      <c r="TEO14" s="267"/>
      <c r="TEP14" s="267"/>
      <c r="TEQ14" s="267"/>
      <c r="TER14" s="267"/>
      <c r="TES14" s="267"/>
      <c r="TET14" s="267"/>
      <c r="TEU14" s="267"/>
      <c r="TEV14" s="267"/>
      <c r="TEW14" s="267"/>
      <c r="TEX14" s="267"/>
      <c r="TEY14" s="267"/>
      <c r="TEZ14" s="267"/>
      <c r="TFA14" s="267"/>
      <c r="TFB14" s="267"/>
      <c r="TFC14" s="267"/>
      <c r="TFD14" s="267"/>
      <c r="TFE14" s="267"/>
      <c r="TFF14" s="267"/>
      <c r="TFG14" s="267"/>
      <c r="TFH14" s="267"/>
      <c r="TFI14" s="267"/>
      <c r="TFJ14" s="267"/>
      <c r="TFK14" s="267"/>
      <c r="TFL14" s="267"/>
      <c r="TFM14" s="267"/>
      <c r="TFN14" s="267"/>
      <c r="TFO14" s="267"/>
      <c r="TFP14" s="267"/>
      <c r="TFQ14" s="267"/>
      <c r="TFR14" s="267"/>
      <c r="TFS14" s="267"/>
      <c r="TFT14" s="267"/>
      <c r="TFU14" s="267"/>
      <c r="TFV14" s="267"/>
      <c r="TFW14" s="267"/>
      <c r="TFX14" s="267"/>
      <c r="TFY14" s="267"/>
      <c r="TFZ14" s="267"/>
      <c r="TGA14" s="267"/>
      <c r="TGB14" s="267"/>
      <c r="TGC14" s="267"/>
      <c r="TGD14" s="267"/>
      <c r="TGE14" s="267"/>
      <c r="TGF14" s="267"/>
      <c r="TGG14" s="267"/>
      <c r="TGH14" s="267"/>
      <c r="TGI14" s="267"/>
      <c r="TGJ14" s="267"/>
      <c r="TGK14" s="267"/>
      <c r="TGL14" s="267"/>
      <c r="TGM14" s="267"/>
      <c r="TGN14" s="267"/>
      <c r="TGO14" s="267"/>
      <c r="TGP14" s="267"/>
      <c r="TGQ14" s="267"/>
      <c r="TGR14" s="267"/>
      <c r="TGS14" s="267"/>
      <c r="TGT14" s="267"/>
      <c r="TGU14" s="267"/>
      <c r="TGV14" s="267"/>
      <c r="TGW14" s="267"/>
      <c r="TGX14" s="267"/>
      <c r="TGY14" s="267"/>
      <c r="TGZ14" s="267"/>
      <c r="THA14" s="267"/>
      <c r="THB14" s="267"/>
      <c r="THC14" s="267"/>
      <c r="THD14" s="267"/>
      <c r="THE14" s="267"/>
      <c r="THF14" s="267"/>
      <c r="THG14" s="267"/>
      <c r="THH14" s="267"/>
      <c r="THI14" s="267"/>
      <c r="THJ14" s="267"/>
      <c r="THK14" s="267"/>
      <c r="THL14" s="267"/>
      <c r="THM14" s="267"/>
      <c r="THN14" s="267"/>
      <c r="THO14" s="267"/>
      <c r="THP14" s="267"/>
      <c r="THQ14" s="267"/>
      <c r="THR14" s="267"/>
      <c r="THS14" s="267"/>
      <c r="THT14" s="267"/>
      <c r="THU14" s="267"/>
      <c r="THV14" s="267"/>
      <c r="THW14" s="267"/>
      <c r="THX14" s="267"/>
      <c r="THY14" s="267"/>
      <c r="THZ14" s="267"/>
      <c r="TIA14" s="267"/>
      <c r="TIB14" s="267"/>
      <c r="TIC14" s="267"/>
      <c r="TID14" s="267"/>
      <c r="TIE14" s="267"/>
      <c r="TIF14" s="267"/>
      <c r="TIG14" s="267"/>
      <c r="TIH14" s="267"/>
      <c r="TII14" s="267"/>
      <c r="TIJ14" s="267"/>
      <c r="TIK14" s="267"/>
      <c r="TIL14" s="267"/>
      <c r="TIM14" s="267"/>
      <c r="TIN14" s="267"/>
      <c r="TIO14" s="267"/>
      <c r="TIP14" s="267"/>
      <c r="TIQ14" s="267"/>
      <c r="TIR14" s="267"/>
      <c r="TIS14" s="267"/>
      <c r="TIT14" s="267"/>
      <c r="TIU14" s="267"/>
      <c r="TIV14" s="267"/>
      <c r="TIW14" s="267"/>
      <c r="TIX14" s="267"/>
      <c r="TIY14" s="267"/>
      <c r="TIZ14" s="267"/>
      <c r="TJA14" s="267"/>
      <c r="TJB14" s="267"/>
      <c r="TJC14" s="267"/>
      <c r="TJD14" s="267"/>
      <c r="TJE14" s="267"/>
      <c r="TJF14" s="267"/>
      <c r="TJG14" s="267"/>
      <c r="TJH14" s="267"/>
      <c r="TJI14" s="267"/>
      <c r="TJJ14" s="267"/>
      <c r="TJK14" s="267"/>
      <c r="TJL14" s="267"/>
      <c r="TJM14" s="267"/>
      <c r="TJN14" s="267"/>
      <c r="TJO14" s="267"/>
      <c r="TJP14" s="267"/>
      <c r="TJQ14" s="267"/>
      <c r="TJR14" s="267"/>
      <c r="TJS14" s="267"/>
      <c r="TJT14" s="267"/>
      <c r="TJU14" s="267"/>
      <c r="TJV14" s="267"/>
      <c r="TJW14" s="267"/>
      <c r="TJX14" s="267"/>
      <c r="TJY14" s="267"/>
      <c r="TJZ14" s="267"/>
      <c r="TKA14" s="267"/>
      <c r="TKB14" s="267"/>
      <c r="TKC14" s="267"/>
      <c r="TKD14" s="267"/>
      <c r="TKE14" s="267"/>
      <c r="TKF14" s="267"/>
      <c r="TKG14" s="267"/>
      <c r="TKH14" s="267"/>
      <c r="TKI14" s="267"/>
      <c r="TKJ14" s="267"/>
      <c r="TKK14" s="267"/>
      <c r="TKL14" s="267"/>
      <c r="TKM14" s="267"/>
      <c r="TKN14" s="267"/>
      <c r="TKO14" s="267"/>
      <c r="TKP14" s="267"/>
      <c r="TKQ14" s="267"/>
      <c r="TKR14" s="267"/>
      <c r="TKS14" s="267"/>
      <c r="TKT14" s="267"/>
      <c r="TKU14" s="267"/>
      <c r="TKV14" s="267"/>
      <c r="TKW14" s="267"/>
      <c r="TKX14" s="267"/>
      <c r="TKY14" s="267"/>
      <c r="TKZ14" s="267"/>
      <c r="TLA14" s="267"/>
      <c r="TLB14" s="267"/>
      <c r="TLC14" s="267"/>
      <c r="TLD14" s="267"/>
      <c r="TLE14" s="267"/>
      <c r="TLF14" s="267"/>
      <c r="TLG14" s="267"/>
      <c r="TLH14" s="267"/>
      <c r="TLI14" s="267"/>
      <c r="TLJ14" s="267"/>
      <c r="TLK14" s="267"/>
      <c r="TLL14" s="267"/>
      <c r="TLM14" s="267"/>
      <c r="TLN14" s="267"/>
      <c r="TLO14" s="267"/>
      <c r="TLP14" s="267"/>
      <c r="TLQ14" s="267"/>
      <c r="TLR14" s="267"/>
      <c r="TLS14" s="267"/>
      <c r="TLT14" s="267"/>
      <c r="TLU14" s="267"/>
      <c r="TLV14" s="267"/>
      <c r="TLW14" s="267"/>
      <c r="TLX14" s="267"/>
      <c r="TLY14" s="267"/>
      <c r="TLZ14" s="267"/>
      <c r="TMA14" s="267"/>
      <c r="TMB14" s="267"/>
      <c r="TMC14" s="267"/>
      <c r="TMD14" s="267"/>
      <c r="TME14" s="267"/>
      <c r="TMF14" s="267"/>
      <c r="TMG14" s="267"/>
      <c r="TMH14" s="267"/>
      <c r="TMI14" s="267"/>
      <c r="TMJ14" s="267"/>
      <c r="TMK14" s="267"/>
      <c r="TML14" s="267"/>
      <c r="TMM14" s="267"/>
      <c r="TMN14" s="267"/>
      <c r="TMO14" s="267"/>
      <c r="TMP14" s="267"/>
      <c r="TMQ14" s="267"/>
      <c r="TMR14" s="267"/>
      <c r="TMS14" s="267"/>
      <c r="TMT14" s="267"/>
      <c r="TMU14" s="267"/>
      <c r="TMV14" s="267"/>
      <c r="TMW14" s="267"/>
      <c r="TMX14" s="267"/>
      <c r="TMY14" s="267"/>
      <c r="TMZ14" s="267"/>
      <c r="TNA14" s="267"/>
      <c r="TNB14" s="267"/>
      <c r="TNC14" s="267"/>
      <c r="TND14" s="267"/>
      <c r="TNE14" s="267"/>
      <c r="TNF14" s="267"/>
      <c r="TNG14" s="267"/>
      <c r="TNH14" s="267"/>
      <c r="TNI14" s="267"/>
      <c r="TNJ14" s="267"/>
      <c r="TNK14" s="267"/>
      <c r="TNL14" s="267"/>
      <c r="TNM14" s="267"/>
      <c r="TNN14" s="267"/>
      <c r="TNO14" s="267"/>
      <c r="TNP14" s="267"/>
      <c r="TNQ14" s="267"/>
      <c r="TNR14" s="267"/>
      <c r="TNS14" s="267"/>
      <c r="TNT14" s="267"/>
      <c r="TNU14" s="267"/>
      <c r="TNV14" s="267"/>
      <c r="TNW14" s="267"/>
      <c r="TNX14" s="267"/>
      <c r="TNY14" s="267"/>
      <c r="TNZ14" s="267"/>
      <c r="TOA14" s="267"/>
      <c r="TOB14" s="267"/>
      <c r="TOC14" s="267"/>
      <c r="TOD14" s="267"/>
      <c r="TOE14" s="267"/>
      <c r="TOF14" s="267"/>
      <c r="TOG14" s="267"/>
      <c r="TOH14" s="267"/>
      <c r="TOI14" s="267"/>
      <c r="TOJ14" s="267"/>
      <c r="TOK14" s="267"/>
      <c r="TOL14" s="267"/>
      <c r="TOM14" s="267"/>
      <c r="TON14" s="267"/>
      <c r="TOO14" s="267"/>
      <c r="TOP14" s="267"/>
      <c r="TOQ14" s="267"/>
      <c r="TOR14" s="267"/>
      <c r="TOS14" s="267"/>
      <c r="TOT14" s="267"/>
      <c r="TOU14" s="267"/>
      <c r="TOV14" s="267"/>
      <c r="TOW14" s="267"/>
      <c r="TOX14" s="267"/>
      <c r="TOY14" s="267"/>
      <c r="TOZ14" s="267"/>
      <c r="TPA14" s="267"/>
      <c r="TPB14" s="267"/>
      <c r="TPC14" s="267"/>
      <c r="TPD14" s="267"/>
      <c r="TPE14" s="267"/>
      <c r="TPF14" s="267"/>
      <c r="TPG14" s="267"/>
      <c r="TPH14" s="267"/>
      <c r="TPI14" s="267"/>
      <c r="TPJ14" s="267"/>
      <c r="TPK14" s="267"/>
      <c r="TPL14" s="267"/>
      <c r="TPM14" s="267"/>
      <c r="TPN14" s="267"/>
      <c r="TPO14" s="267"/>
      <c r="TPP14" s="267"/>
      <c r="TPQ14" s="267"/>
      <c r="TPR14" s="267"/>
      <c r="TPS14" s="267"/>
      <c r="TPT14" s="267"/>
      <c r="TPU14" s="267"/>
      <c r="TPV14" s="267"/>
      <c r="TPW14" s="267"/>
      <c r="TPX14" s="267"/>
      <c r="TPY14" s="267"/>
      <c r="TPZ14" s="267"/>
      <c r="TQA14" s="267"/>
      <c r="TQB14" s="267"/>
      <c r="TQC14" s="267"/>
      <c r="TQD14" s="267"/>
      <c r="TQE14" s="267"/>
      <c r="TQF14" s="267"/>
      <c r="TQG14" s="267"/>
      <c r="TQH14" s="267"/>
      <c r="TQI14" s="267"/>
      <c r="TQJ14" s="267"/>
      <c r="TQK14" s="267"/>
      <c r="TQL14" s="267"/>
      <c r="TQM14" s="267"/>
      <c r="TQN14" s="267"/>
      <c r="TQO14" s="267"/>
      <c r="TQP14" s="267"/>
      <c r="TQQ14" s="267"/>
      <c r="TQR14" s="267"/>
      <c r="TQS14" s="267"/>
      <c r="TQT14" s="267"/>
      <c r="TQU14" s="267"/>
      <c r="TQV14" s="267"/>
      <c r="TQW14" s="267"/>
      <c r="TQX14" s="267"/>
      <c r="TQY14" s="267"/>
      <c r="TQZ14" s="267"/>
      <c r="TRA14" s="267"/>
      <c r="TRB14" s="267"/>
      <c r="TRC14" s="267"/>
      <c r="TRD14" s="267"/>
      <c r="TRE14" s="267"/>
      <c r="TRF14" s="267"/>
      <c r="TRG14" s="267"/>
      <c r="TRH14" s="267"/>
      <c r="TRI14" s="267"/>
      <c r="TRJ14" s="267"/>
      <c r="TRK14" s="267"/>
      <c r="TRL14" s="267"/>
      <c r="TRM14" s="267"/>
      <c r="TRN14" s="267"/>
      <c r="TRO14" s="267"/>
      <c r="TRP14" s="267"/>
      <c r="TRQ14" s="267"/>
      <c r="TRR14" s="267"/>
      <c r="TRS14" s="267"/>
      <c r="TRT14" s="267"/>
      <c r="TRU14" s="267"/>
      <c r="TRV14" s="267"/>
      <c r="TRW14" s="267"/>
      <c r="TRX14" s="267"/>
      <c r="TRY14" s="267"/>
      <c r="TRZ14" s="267"/>
      <c r="TSA14" s="267"/>
      <c r="TSB14" s="267"/>
      <c r="TSC14" s="267"/>
      <c r="TSD14" s="267"/>
      <c r="TSE14" s="267"/>
      <c r="TSF14" s="267"/>
      <c r="TSG14" s="267"/>
      <c r="TSH14" s="267"/>
      <c r="TSI14" s="267"/>
      <c r="TSJ14" s="267"/>
      <c r="TSK14" s="267"/>
      <c r="TSL14" s="267"/>
      <c r="TSM14" s="267"/>
      <c r="TSN14" s="267"/>
      <c r="TSO14" s="267"/>
      <c r="TSP14" s="267"/>
      <c r="TSQ14" s="267"/>
      <c r="TSR14" s="267"/>
      <c r="TSS14" s="267"/>
      <c r="TST14" s="267"/>
      <c r="TSU14" s="267"/>
      <c r="TSV14" s="267"/>
      <c r="TSW14" s="267"/>
      <c r="TSX14" s="267"/>
      <c r="TSY14" s="267"/>
      <c r="TSZ14" s="267"/>
      <c r="TTA14" s="267"/>
      <c r="TTB14" s="267"/>
      <c r="TTC14" s="267"/>
      <c r="TTD14" s="267"/>
      <c r="TTE14" s="267"/>
      <c r="TTF14" s="267"/>
      <c r="TTG14" s="267"/>
      <c r="TTH14" s="267"/>
      <c r="TTI14" s="267"/>
      <c r="TTJ14" s="267"/>
      <c r="TTK14" s="267"/>
      <c r="TTL14" s="267"/>
      <c r="TTM14" s="267"/>
      <c r="TTN14" s="267"/>
      <c r="TTO14" s="267"/>
      <c r="TTP14" s="267"/>
      <c r="TTQ14" s="267"/>
      <c r="TTR14" s="267"/>
      <c r="TTS14" s="267"/>
      <c r="TTT14" s="267"/>
      <c r="TTU14" s="267"/>
      <c r="TTV14" s="267"/>
      <c r="TTW14" s="267"/>
      <c r="TTX14" s="267"/>
      <c r="TTY14" s="267"/>
      <c r="TTZ14" s="267"/>
      <c r="TUA14" s="267"/>
      <c r="TUB14" s="267"/>
      <c r="TUC14" s="267"/>
      <c r="TUD14" s="267"/>
      <c r="TUE14" s="267"/>
      <c r="TUF14" s="267"/>
      <c r="TUG14" s="267"/>
      <c r="TUH14" s="267"/>
      <c r="TUI14" s="267"/>
      <c r="TUJ14" s="267"/>
      <c r="TUK14" s="267"/>
      <c r="TUL14" s="267"/>
      <c r="TUM14" s="267"/>
      <c r="TUN14" s="267"/>
      <c r="TUO14" s="267"/>
      <c r="TUP14" s="267"/>
      <c r="TUQ14" s="267"/>
      <c r="TUR14" s="267"/>
      <c r="TUS14" s="267"/>
      <c r="TUT14" s="267"/>
      <c r="TUU14" s="267"/>
      <c r="TUV14" s="267"/>
      <c r="TUW14" s="267"/>
      <c r="TUX14" s="267"/>
      <c r="TUY14" s="267"/>
      <c r="TUZ14" s="267"/>
      <c r="TVA14" s="267"/>
      <c r="TVB14" s="267"/>
      <c r="TVC14" s="267"/>
      <c r="TVD14" s="267"/>
      <c r="TVE14" s="267"/>
      <c r="TVF14" s="267"/>
      <c r="TVG14" s="267"/>
      <c r="TVH14" s="267"/>
      <c r="TVI14" s="267"/>
      <c r="TVJ14" s="267"/>
      <c r="TVK14" s="267"/>
      <c r="TVL14" s="267"/>
      <c r="TVM14" s="267"/>
      <c r="TVN14" s="267"/>
      <c r="TVO14" s="267"/>
      <c r="TVP14" s="267"/>
      <c r="TVQ14" s="267"/>
      <c r="TVR14" s="267"/>
      <c r="TVS14" s="267"/>
      <c r="TVT14" s="267"/>
      <c r="TVU14" s="267"/>
      <c r="TVV14" s="267"/>
      <c r="TVW14" s="267"/>
      <c r="TVX14" s="267"/>
      <c r="TVY14" s="267"/>
      <c r="TVZ14" s="267"/>
      <c r="TWA14" s="267"/>
      <c r="TWB14" s="267"/>
      <c r="TWC14" s="267"/>
      <c r="TWD14" s="267"/>
      <c r="TWE14" s="267"/>
      <c r="TWF14" s="267"/>
      <c r="TWG14" s="267"/>
      <c r="TWH14" s="267"/>
      <c r="TWI14" s="267"/>
      <c r="TWJ14" s="267"/>
      <c r="TWK14" s="267"/>
      <c r="TWL14" s="267"/>
      <c r="TWM14" s="267"/>
      <c r="TWN14" s="267"/>
      <c r="TWO14" s="267"/>
      <c r="TWP14" s="267"/>
      <c r="TWQ14" s="267"/>
      <c r="TWR14" s="267"/>
      <c r="TWS14" s="267"/>
      <c r="TWT14" s="267"/>
      <c r="TWU14" s="267"/>
      <c r="TWV14" s="267"/>
      <c r="TWW14" s="267"/>
      <c r="TWX14" s="267"/>
      <c r="TWY14" s="267"/>
      <c r="TWZ14" s="267"/>
      <c r="TXA14" s="267"/>
      <c r="TXB14" s="267"/>
      <c r="TXC14" s="267"/>
      <c r="TXD14" s="267"/>
      <c r="TXE14" s="267"/>
      <c r="TXF14" s="267"/>
      <c r="TXG14" s="267"/>
      <c r="TXH14" s="267"/>
      <c r="TXI14" s="267"/>
      <c r="TXJ14" s="267"/>
      <c r="TXK14" s="267"/>
      <c r="TXL14" s="267"/>
      <c r="TXM14" s="267"/>
      <c r="TXN14" s="267"/>
      <c r="TXO14" s="267"/>
      <c r="TXP14" s="267"/>
      <c r="TXQ14" s="267"/>
      <c r="TXR14" s="267"/>
      <c r="TXS14" s="267"/>
      <c r="TXT14" s="267"/>
      <c r="TXU14" s="267"/>
      <c r="TXV14" s="267"/>
      <c r="TXW14" s="267"/>
      <c r="TXX14" s="267"/>
      <c r="TXY14" s="267"/>
      <c r="TXZ14" s="267"/>
      <c r="TYA14" s="267"/>
      <c r="TYB14" s="267"/>
      <c r="TYC14" s="267"/>
      <c r="TYD14" s="267"/>
      <c r="TYE14" s="267"/>
      <c r="TYF14" s="267"/>
      <c r="TYG14" s="267"/>
      <c r="TYH14" s="267"/>
      <c r="TYI14" s="267"/>
      <c r="TYJ14" s="267"/>
      <c r="TYK14" s="267"/>
      <c r="TYL14" s="267"/>
      <c r="TYM14" s="267"/>
      <c r="TYN14" s="267"/>
      <c r="TYO14" s="267"/>
      <c r="TYP14" s="267"/>
      <c r="TYQ14" s="267"/>
      <c r="TYR14" s="267"/>
      <c r="TYS14" s="267"/>
      <c r="TYT14" s="267"/>
      <c r="TYU14" s="267"/>
      <c r="TYV14" s="267"/>
      <c r="TYW14" s="267"/>
      <c r="TYX14" s="267"/>
      <c r="TYY14" s="267"/>
      <c r="TYZ14" s="267"/>
      <c r="TZA14" s="267"/>
      <c r="TZB14" s="267"/>
      <c r="TZC14" s="267"/>
      <c r="TZD14" s="267"/>
      <c r="TZE14" s="267"/>
      <c r="TZF14" s="267"/>
      <c r="TZG14" s="267"/>
      <c r="TZH14" s="267"/>
      <c r="TZI14" s="267"/>
      <c r="TZJ14" s="267"/>
      <c r="TZK14" s="267"/>
      <c r="TZL14" s="267"/>
      <c r="TZM14" s="267"/>
      <c r="TZN14" s="267"/>
      <c r="TZO14" s="267"/>
      <c r="TZP14" s="267"/>
      <c r="TZQ14" s="267"/>
      <c r="TZR14" s="267"/>
      <c r="TZS14" s="267"/>
      <c r="TZT14" s="267"/>
      <c r="TZU14" s="267"/>
      <c r="TZV14" s="267"/>
      <c r="TZW14" s="267"/>
      <c r="TZX14" s="267"/>
      <c r="TZY14" s="267"/>
      <c r="TZZ14" s="267"/>
      <c r="UAA14" s="267"/>
      <c r="UAB14" s="267"/>
      <c r="UAC14" s="267"/>
      <c r="UAD14" s="267"/>
      <c r="UAE14" s="267"/>
      <c r="UAF14" s="267"/>
      <c r="UAG14" s="267"/>
      <c r="UAH14" s="267"/>
      <c r="UAI14" s="267"/>
      <c r="UAJ14" s="267"/>
      <c r="UAK14" s="267"/>
      <c r="UAL14" s="267"/>
      <c r="UAM14" s="267"/>
      <c r="UAN14" s="267"/>
      <c r="UAO14" s="267"/>
      <c r="UAP14" s="267"/>
      <c r="UAQ14" s="267"/>
      <c r="UAR14" s="267"/>
      <c r="UAS14" s="267"/>
      <c r="UAT14" s="267"/>
      <c r="UAU14" s="267"/>
      <c r="UAV14" s="267"/>
      <c r="UAW14" s="267"/>
      <c r="UAX14" s="267"/>
      <c r="UAY14" s="267"/>
      <c r="UAZ14" s="267"/>
      <c r="UBA14" s="267"/>
      <c r="UBB14" s="267"/>
      <c r="UBC14" s="267"/>
      <c r="UBD14" s="267"/>
      <c r="UBE14" s="267"/>
      <c r="UBF14" s="267"/>
      <c r="UBG14" s="267"/>
      <c r="UBH14" s="267"/>
      <c r="UBI14" s="267"/>
      <c r="UBJ14" s="267"/>
      <c r="UBK14" s="267"/>
      <c r="UBL14" s="267"/>
      <c r="UBM14" s="267"/>
      <c r="UBN14" s="267"/>
      <c r="UBO14" s="267"/>
      <c r="UBP14" s="267"/>
      <c r="UBQ14" s="267"/>
      <c r="UBR14" s="267"/>
      <c r="UBS14" s="267"/>
      <c r="UBT14" s="267"/>
      <c r="UBU14" s="267"/>
      <c r="UBV14" s="267"/>
      <c r="UBW14" s="267"/>
      <c r="UBX14" s="267"/>
      <c r="UBY14" s="267"/>
      <c r="UBZ14" s="267"/>
      <c r="UCA14" s="267"/>
      <c r="UCB14" s="267"/>
      <c r="UCC14" s="267"/>
      <c r="UCD14" s="267"/>
      <c r="UCE14" s="267"/>
      <c r="UCF14" s="267"/>
      <c r="UCG14" s="267"/>
      <c r="UCH14" s="267"/>
      <c r="UCI14" s="267"/>
      <c r="UCJ14" s="267"/>
      <c r="UCK14" s="267"/>
      <c r="UCL14" s="267"/>
      <c r="UCM14" s="267"/>
      <c r="UCN14" s="267"/>
      <c r="UCO14" s="267"/>
      <c r="UCP14" s="267"/>
      <c r="UCQ14" s="267"/>
      <c r="UCR14" s="267"/>
      <c r="UCS14" s="267"/>
      <c r="UCT14" s="267"/>
      <c r="UCU14" s="267"/>
      <c r="UCV14" s="267"/>
      <c r="UCW14" s="267"/>
      <c r="UCX14" s="267"/>
      <c r="UCY14" s="267"/>
      <c r="UCZ14" s="267"/>
      <c r="UDA14" s="267"/>
      <c r="UDB14" s="267"/>
      <c r="UDC14" s="267"/>
      <c r="UDD14" s="267"/>
      <c r="UDE14" s="267"/>
      <c r="UDF14" s="267"/>
      <c r="UDG14" s="267"/>
      <c r="UDH14" s="267"/>
      <c r="UDI14" s="267"/>
      <c r="UDJ14" s="267"/>
      <c r="UDK14" s="267"/>
      <c r="UDL14" s="267"/>
      <c r="UDM14" s="267"/>
      <c r="UDN14" s="267"/>
      <c r="UDO14" s="267"/>
      <c r="UDP14" s="267"/>
      <c r="UDQ14" s="267"/>
      <c r="UDR14" s="267"/>
      <c r="UDS14" s="267"/>
      <c r="UDT14" s="267"/>
      <c r="UDU14" s="267"/>
      <c r="UDV14" s="267"/>
      <c r="UDW14" s="267"/>
      <c r="UDX14" s="267"/>
      <c r="UDY14" s="267"/>
      <c r="UDZ14" s="267"/>
      <c r="UEA14" s="267"/>
      <c r="UEB14" s="267"/>
      <c r="UEC14" s="267"/>
      <c r="UED14" s="267"/>
      <c r="UEE14" s="267"/>
      <c r="UEF14" s="267"/>
      <c r="UEG14" s="267"/>
      <c r="UEH14" s="267"/>
      <c r="UEI14" s="267"/>
      <c r="UEJ14" s="267"/>
      <c r="UEK14" s="267"/>
      <c r="UEL14" s="267"/>
      <c r="UEM14" s="267"/>
      <c r="UEN14" s="267"/>
      <c r="UEO14" s="267"/>
      <c r="UEP14" s="267"/>
      <c r="UEQ14" s="267"/>
      <c r="UER14" s="267"/>
      <c r="UES14" s="267"/>
      <c r="UET14" s="267"/>
      <c r="UEU14" s="267"/>
      <c r="UEV14" s="267"/>
      <c r="UEW14" s="267"/>
      <c r="UEX14" s="267"/>
      <c r="UEY14" s="267"/>
      <c r="UEZ14" s="267"/>
      <c r="UFA14" s="267"/>
      <c r="UFB14" s="267"/>
      <c r="UFC14" s="267"/>
      <c r="UFD14" s="267"/>
      <c r="UFE14" s="267"/>
      <c r="UFF14" s="267"/>
      <c r="UFG14" s="267"/>
      <c r="UFH14" s="267"/>
      <c r="UFI14" s="267"/>
      <c r="UFJ14" s="267"/>
      <c r="UFK14" s="267"/>
      <c r="UFL14" s="267"/>
      <c r="UFM14" s="267"/>
      <c r="UFN14" s="267"/>
      <c r="UFO14" s="267"/>
      <c r="UFP14" s="267"/>
      <c r="UFQ14" s="267"/>
      <c r="UFR14" s="267"/>
      <c r="UFS14" s="267"/>
      <c r="UFT14" s="267"/>
      <c r="UFU14" s="267"/>
      <c r="UFV14" s="267"/>
      <c r="UFW14" s="267"/>
      <c r="UFX14" s="267"/>
      <c r="UFY14" s="267"/>
      <c r="UFZ14" s="267"/>
      <c r="UGA14" s="267"/>
      <c r="UGB14" s="267"/>
      <c r="UGC14" s="267"/>
      <c r="UGD14" s="267"/>
      <c r="UGE14" s="267"/>
      <c r="UGF14" s="267"/>
      <c r="UGG14" s="267"/>
      <c r="UGH14" s="267"/>
      <c r="UGI14" s="267"/>
      <c r="UGJ14" s="267"/>
      <c r="UGK14" s="267"/>
      <c r="UGL14" s="267"/>
      <c r="UGM14" s="267"/>
      <c r="UGN14" s="267"/>
      <c r="UGO14" s="267"/>
      <c r="UGP14" s="267"/>
      <c r="UGQ14" s="267"/>
      <c r="UGR14" s="267"/>
      <c r="UGS14" s="267"/>
      <c r="UGT14" s="267"/>
      <c r="UGU14" s="267"/>
      <c r="UGV14" s="267"/>
      <c r="UGW14" s="267"/>
      <c r="UGX14" s="267"/>
      <c r="UGY14" s="267"/>
      <c r="UGZ14" s="267"/>
      <c r="UHA14" s="267"/>
      <c r="UHB14" s="267"/>
      <c r="UHC14" s="267"/>
      <c r="UHD14" s="267"/>
      <c r="UHE14" s="267"/>
      <c r="UHF14" s="267"/>
      <c r="UHG14" s="267"/>
      <c r="UHH14" s="267"/>
      <c r="UHI14" s="267"/>
      <c r="UHJ14" s="267"/>
      <c r="UHK14" s="267"/>
      <c r="UHL14" s="267"/>
      <c r="UHM14" s="267"/>
      <c r="UHN14" s="267"/>
      <c r="UHO14" s="267"/>
      <c r="UHP14" s="267"/>
      <c r="UHQ14" s="267"/>
      <c r="UHR14" s="267"/>
      <c r="UHS14" s="267"/>
      <c r="UHT14" s="267"/>
      <c r="UHU14" s="267"/>
      <c r="UHV14" s="267"/>
      <c r="UHW14" s="267"/>
      <c r="UHX14" s="267"/>
      <c r="UHY14" s="267"/>
      <c r="UHZ14" s="267"/>
      <c r="UIA14" s="267"/>
      <c r="UIB14" s="267"/>
      <c r="UIC14" s="267"/>
      <c r="UID14" s="267"/>
      <c r="UIE14" s="267"/>
      <c r="UIF14" s="267"/>
      <c r="UIG14" s="267"/>
      <c r="UIH14" s="267"/>
      <c r="UII14" s="267"/>
      <c r="UIJ14" s="267"/>
      <c r="UIK14" s="267"/>
      <c r="UIL14" s="267"/>
      <c r="UIM14" s="267"/>
      <c r="UIN14" s="267"/>
      <c r="UIO14" s="267"/>
      <c r="UIP14" s="267"/>
      <c r="UIQ14" s="267"/>
      <c r="UIR14" s="267"/>
      <c r="UIS14" s="267"/>
      <c r="UIT14" s="267"/>
      <c r="UIU14" s="267"/>
      <c r="UIV14" s="267"/>
      <c r="UIW14" s="267"/>
      <c r="UIX14" s="267"/>
      <c r="UIY14" s="267"/>
      <c r="UIZ14" s="267"/>
      <c r="UJA14" s="267"/>
      <c r="UJB14" s="267"/>
      <c r="UJC14" s="267"/>
      <c r="UJD14" s="267"/>
      <c r="UJE14" s="267"/>
      <c r="UJF14" s="267"/>
      <c r="UJG14" s="267"/>
      <c r="UJH14" s="267"/>
      <c r="UJI14" s="267"/>
      <c r="UJJ14" s="267"/>
      <c r="UJK14" s="267"/>
      <c r="UJL14" s="267"/>
      <c r="UJM14" s="267"/>
      <c r="UJN14" s="267"/>
      <c r="UJO14" s="267"/>
      <c r="UJP14" s="267"/>
      <c r="UJQ14" s="267"/>
      <c r="UJR14" s="267"/>
      <c r="UJS14" s="267"/>
      <c r="UJT14" s="267"/>
      <c r="UJU14" s="267"/>
      <c r="UJV14" s="267"/>
      <c r="UJW14" s="267"/>
      <c r="UJX14" s="267"/>
      <c r="UJY14" s="267"/>
      <c r="UJZ14" s="267"/>
      <c r="UKA14" s="267"/>
      <c r="UKB14" s="267"/>
      <c r="UKC14" s="267"/>
      <c r="UKD14" s="267"/>
      <c r="UKE14" s="267"/>
      <c r="UKF14" s="267"/>
      <c r="UKG14" s="267"/>
      <c r="UKH14" s="267"/>
      <c r="UKI14" s="267"/>
      <c r="UKJ14" s="267"/>
      <c r="UKK14" s="267"/>
      <c r="UKL14" s="267"/>
      <c r="UKM14" s="267"/>
      <c r="UKN14" s="267"/>
      <c r="UKO14" s="267"/>
      <c r="UKP14" s="267"/>
      <c r="UKQ14" s="267"/>
      <c r="UKR14" s="267"/>
      <c r="UKS14" s="267"/>
      <c r="UKT14" s="267"/>
      <c r="UKU14" s="267"/>
      <c r="UKV14" s="267"/>
      <c r="UKW14" s="267"/>
      <c r="UKX14" s="267"/>
      <c r="UKY14" s="267"/>
      <c r="UKZ14" s="267"/>
      <c r="ULA14" s="267"/>
      <c r="ULB14" s="267"/>
      <c r="ULC14" s="267"/>
      <c r="ULD14" s="267"/>
      <c r="ULE14" s="267"/>
      <c r="ULF14" s="267"/>
      <c r="ULG14" s="267"/>
      <c r="ULH14" s="267"/>
      <c r="ULI14" s="267"/>
      <c r="ULJ14" s="267"/>
      <c r="ULK14" s="267"/>
      <c r="ULL14" s="267"/>
      <c r="ULM14" s="267"/>
      <c r="ULN14" s="267"/>
      <c r="ULO14" s="267"/>
      <c r="ULP14" s="267"/>
      <c r="ULQ14" s="267"/>
      <c r="ULR14" s="267"/>
      <c r="ULS14" s="267"/>
      <c r="ULT14" s="267"/>
      <c r="ULU14" s="267"/>
      <c r="ULV14" s="267"/>
      <c r="ULW14" s="267"/>
      <c r="ULX14" s="267"/>
      <c r="ULY14" s="267"/>
      <c r="ULZ14" s="267"/>
      <c r="UMA14" s="267"/>
      <c r="UMB14" s="267"/>
      <c r="UMC14" s="267"/>
      <c r="UMD14" s="267"/>
      <c r="UME14" s="267"/>
      <c r="UMF14" s="267"/>
      <c r="UMG14" s="267"/>
      <c r="UMH14" s="267"/>
      <c r="UMI14" s="267"/>
      <c r="UMJ14" s="267"/>
      <c r="UMK14" s="267"/>
      <c r="UML14" s="267"/>
      <c r="UMM14" s="267"/>
      <c r="UMN14" s="267"/>
      <c r="UMO14" s="267"/>
      <c r="UMP14" s="267"/>
      <c r="UMQ14" s="267"/>
      <c r="UMR14" s="267"/>
      <c r="UMS14" s="267"/>
      <c r="UMT14" s="267"/>
      <c r="UMU14" s="267"/>
      <c r="UMV14" s="267"/>
      <c r="UMW14" s="267"/>
      <c r="UMX14" s="267"/>
      <c r="UMY14" s="267"/>
      <c r="UMZ14" s="267"/>
      <c r="UNA14" s="267"/>
      <c r="UNB14" s="267"/>
      <c r="UNC14" s="267"/>
      <c r="UND14" s="267"/>
      <c r="UNE14" s="267"/>
      <c r="UNF14" s="267"/>
      <c r="UNG14" s="267"/>
      <c r="UNH14" s="267"/>
      <c r="UNI14" s="267"/>
      <c r="UNJ14" s="267"/>
      <c r="UNK14" s="267"/>
      <c r="UNL14" s="267"/>
      <c r="UNM14" s="267"/>
      <c r="UNN14" s="267"/>
      <c r="UNO14" s="267"/>
      <c r="UNP14" s="267"/>
      <c r="UNQ14" s="267"/>
      <c r="UNR14" s="267"/>
      <c r="UNS14" s="267"/>
      <c r="UNT14" s="267"/>
      <c r="UNU14" s="267"/>
      <c r="UNV14" s="267"/>
      <c r="UNW14" s="267"/>
      <c r="UNX14" s="267"/>
      <c r="UNY14" s="267"/>
      <c r="UNZ14" s="267"/>
      <c r="UOA14" s="267"/>
      <c r="UOB14" s="267"/>
      <c r="UOC14" s="267"/>
      <c r="UOD14" s="267"/>
      <c r="UOE14" s="267"/>
      <c r="UOF14" s="267"/>
      <c r="UOG14" s="267"/>
      <c r="UOH14" s="267"/>
      <c r="UOI14" s="267"/>
      <c r="UOJ14" s="267"/>
      <c r="UOK14" s="267"/>
      <c r="UOL14" s="267"/>
      <c r="UOM14" s="267"/>
      <c r="UON14" s="267"/>
      <c r="UOO14" s="267"/>
      <c r="UOP14" s="267"/>
      <c r="UOQ14" s="267"/>
      <c r="UOR14" s="267"/>
      <c r="UOS14" s="267"/>
      <c r="UOT14" s="267"/>
      <c r="UOU14" s="267"/>
      <c r="UOV14" s="267"/>
      <c r="UOW14" s="267"/>
      <c r="UOX14" s="267"/>
      <c r="UOY14" s="267"/>
      <c r="UOZ14" s="267"/>
      <c r="UPA14" s="267"/>
      <c r="UPB14" s="267"/>
      <c r="UPC14" s="267"/>
      <c r="UPD14" s="267"/>
      <c r="UPE14" s="267"/>
      <c r="UPF14" s="267"/>
      <c r="UPG14" s="267"/>
      <c r="UPH14" s="267"/>
      <c r="UPI14" s="267"/>
      <c r="UPJ14" s="267"/>
      <c r="UPK14" s="267"/>
      <c r="UPL14" s="267"/>
      <c r="UPM14" s="267"/>
      <c r="UPN14" s="267"/>
      <c r="UPO14" s="267"/>
      <c r="UPP14" s="267"/>
      <c r="UPQ14" s="267"/>
      <c r="UPR14" s="267"/>
      <c r="UPS14" s="267"/>
      <c r="UPT14" s="267"/>
      <c r="UPU14" s="267"/>
      <c r="UPV14" s="267"/>
      <c r="UPW14" s="267"/>
      <c r="UPX14" s="267"/>
      <c r="UPY14" s="267"/>
      <c r="UPZ14" s="267"/>
      <c r="UQA14" s="267"/>
      <c r="UQB14" s="267"/>
      <c r="UQC14" s="267"/>
      <c r="UQD14" s="267"/>
      <c r="UQE14" s="267"/>
      <c r="UQF14" s="267"/>
      <c r="UQG14" s="267"/>
      <c r="UQH14" s="267"/>
      <c r="UQI14" s="267"/>
      <c r="UQJ14" s="267"/>
      <c r="UQK14" s="267"/>
      <c r="UQL14" s="267"/>
      <c r="UQM14" s="267"/>
      <c r="UQN14" s="267"/>
      <c r="UQO14" s="267"/>
      <c r="UQP14" s="267"/>
      <c r="UQQ14" s="267"/>
      <c r="UQR14" s="267"/>
      <c r="UQS14" s="267"/>
      <c r="UQT14" s="267"/>
      <c r="UQU14" s="267"/>
      <c r="UQV14" s="267"/>
      <c r="UQW14" s="267"/>
      <c r="UQX14" s="267"/>
      <c r="UQY14" s="267"/>
      <c r="UQZ14" s="267"/>
      <c r="URA14" s="267"/>
      <c r="URB14" s="267"/>
      <c r="URC14" s="267"/>
      <c r="URD14" s="267"/>
      <c r="URE14" s="267"/>
      <c r="URF14" s="267"/>
      <c r="URG14" s="267"/>
      <c r="URH14" s="267"/>
      <c r="URI14" s="267"/>
      <c r="URJ14" s="267"/>
      <c r="URK14" s="267"/>
      <c r="URL14" s="267"/>
      <c r="URM14" s="267"/>
      <c r="URN14" s="267"/>
      <c r="URO14" s="267"/>
      <c r="URP14" s="267"/>
      <c r="URQ14" s="267"/>
      <c r="URR14" s="267"/>
      <c r="URS14" s="267"/>
      <c r="URT14" s="267"/>
      <c r="URU14" s="267"/>
      <c r="URV14" s="267"/>
      <c r="URW14" s="267"/>
      <c r="URX14" s="267"/>
      <c r="URY14" s="267"/>
      <c r="URZ14" s="267"/>
      <c r="USA14" s="267"/>
      <c r="USB14" s="267"/>
      <c r="USC14" s="267"/>
      <c r="USD14" s="267"/>
      <c r="USE14" s="267"/>
      <c r="USF14" s="267"/>
      <c r="USG14" s="267"/>
      <c r="USH14" s="267"/>
      <c r="USI14" s="267"/>
      <c r="USJ14" s="267"/>
      <c r="USK14" s="267"/>
      <c r="USL14" s="267"/>
      <c r="USM14" s="267"/>
      <c r="USN14" s="267"/>
      <c r="USO14" s="267"/>
      <c r="USP14" s="267"/>
      <c r="USQ14" s="267"/>
      <c r="USR14" s="267"/>
      <c r="USS14" s="267"/>
      <c r="UST14" s="267"/>
      <c r="USU14" s="267"/>
      <c r="USV14" s="267"/>
      <c r="USW14" s="267"/>
      <c r="USX14" s="267"/>
      <c r="USY14" s="267"/>
      <c r="USZ14" s="267"/>
      <c r="UTA14" s="267"/>
      <c r="UTB14" s="267"/>
      <c r="UTC14" s="267"/>
      <c r="UTD14" s="267"/>
      <c r="UTE14" s="267"/>
      <c r="UTF14" s="267"/>
      <c r="UTG14" s="267"/>
      <c r="UTH14" s="267"/>
      <c r="UTI14" s="267"/>
      <c r="UTJ14" s="267"/>
      <c r="UTK14" s="267"/>
      <c r="UTL14" s="267"/>
      <c r="UTM14" s="267"/>
      <c r="UTN14" s="267"/>
      <c r="UTO14" s="267"/>
      <c r="UTP14" s="267"/>
      <c r="UTQ14" s="267"/>
      <c r="UTR14" s="267"/>
      <c r="UTS14" s="267"/>
      <c r="UTT14" s="267"/>
      <c r="UTU14" s="267"/>
      <c r="UTV14" s="267"/>
      <c r="UTW14" s="267"/>
      <c r="UTX14" s="267"/>
      <c r="UTY14" s="267"/>
      <c r="UTZ14" s="267"/>
      <c r="UUA14" s="267"/>
      <c r="UUB14" s="267"/>
      <c r="UUC14" s="267"/>
      <c r="UUD14" s="267"/>
      <c r="UUE14" s="267"/>
      <c r="UUF14" s="267"/>
      <c r="UUG14" s="267"/>
      <c r="UUH14" s="267"/>
      <c r="UUI14" s="267"/>
      <c r="UUJ14" s="267"/>
      <c r="UUK14" s="267"/>
      <c r="UUL14" s="267"/>
      <c r="UUM14" s="267"/>
      <c r="UUN14" s="267"/>
      <c r="UUO14" s="267"/>
      <c r="UUP14" s="267"/>
      <c r="UUQ14" s="267"/>
      <c r="UUR14" s="267"/>
      <c r="UUS14" s="267"/>
      <c r="UUT14" s="267"/>
      <c r="UUU14" s="267"/>
      <c r="UUV14" s="267"/>
      <c r="UUW14" s="267"/>
      <c r="UUX14" s="267"/>
      <c r="UUY14" s="267"/>
      <c r="UUZ14" s="267"/>
      <c r="UVA14" s="267"/>
      <c r="UVB14" s="267"/>
      <c r="UVC14" s="267"/>
      <c r="UVD14" s="267"/>
      <c r="UVE14" s="267"/>
      <c r="UVF14" s="267"/>
      <c r="UVG14" s="267"/>
      <c r="UVH14" s="267"/>
      <c r="UVI14" s="267"/>
      <c r="UVJ14" s="267"/>
      <c r="UVK14" s="267"/>
      <c r="UVL14" s="267"/>
      <c r="UVM14" s="267"/>
      <c r="UVN14" s="267"/>
      <c r="UVO14" s="267"/>
      <c r="UVP14" s="267"/>
      <c r="UVQ14" s="267"/>
      <c r="UVR14" s="267"/>
      <c r="UVS14" s="267"/>
      <c r="UVT14" s="267"/>
      <c r="UVU14" s="267"/>
      <c r="UVV14" s="267"/>
      <c r="UVW14" s="267"/>
      <c r="UVX14" s="267"/>
      <c r="UVY14" s="267"/>
      <c r="UVZ14" s="267"/>
      <c r="UWA14" s="267"/>
      <c r="UWB14" s="267"/>
      <c r="UWC14" s="267"/>
      <c r="UWD14" s="267"/>
      <c r="UWE14" s="267"/>
      <c r="UWF14" s="267"/>
      <c r="UWG14" s="267"/>
      <c r="UWH14" s="267"/>
      <c r="UWI14" s="267"/>
      <c r="UWJ14" s="267"/>
      <c r="UWK14" s="267"/>
      <c r="UWL14" s="267"/>
      <c r="UWM14" s="267"/>
      <c r="UWN14" s="267"/>
      <c r="UWO14" s="267"/>
      <c r="UWP14" s="267"/>
      <c r="UWQ14" s="267"/>
      <c r="UWR14" s="267"/>
      <c r="UWS14" s="267"/>
      <c r="UWT14" s="267"/>
      <c r="UWU14" s="267"/>
      <c r="UWV14" s="267"/>
      <c r="UWW14" s="267"/>
      <c r="UWX14" s="267"/>
      <c r="UWY14" s="267"/>
      <c r="UWZ14" s="267"/>
      <c r="UXA14" s="267"/>
      <c r="UXB14" s="267"/>
      <c r="UXC14" s="267"/>
      <c r="UXD14" s="267"/>
      <c r="UXE14" s="267"/>
      <c r="UXF14" s="267"/>
      <c r="UXG14" s="267"/>
      <c r="UXH14" s="267"/>
      <c r="UXI14" s="267"/>
      <c r="UXJ14" s="267"/>
      <c r="UXK14" s="267"/>
      <c r="UXL14" s="267"/>
      <c r="UXM14" s="267"/>
      <c r="UXN14" s="267"/>
      <c r="UXO14" s="267"/>
      <c r="UXP14" s="267"/>
      <c r="UXQ14" s="267"/>
      <c r="UXR14" s="267"/>
      <c r="UXS14" s="267"/>
      <c r="UXT14" s="267"/>
      <c r="UXU14" s="267"/>
      <c r="UXV14" s="267"/>
      <c r="UXW14" s="267"/>
      <c r="UXX14" s="267"/>
      <c r="UXY14" s="267"/>
      <c r="UXZ14" s="267"/>
      <c r="UYA14" s="267"/>
      <c r="UYB14" s="267"/>
      <c r="UYC14" s="267"/>
      <c r="UYD14" s="267"/>
      <c r="UYE14" s="267"/>
      <c r="UYF14" s="267"/>
      <c r="UYG14" s="267"/>
      <c r="UYH14" s="267"/>
      <c r="UYI14" s="267"/>
      <c r="UYJ14" s="267"/>
      <c r="UYK14" s="267"/>
      <c r="UYL14" s="267"/>
      <c r="UYM14" s="267"/>
      <c r="UYN14" s="267"/>
      <c r="UYO14" s="267"/>
      <c r="UYP14" s="267"/>
      <c r="UYQ14" s="267"/>
      <c r="UYR14" s="267"/>
      <c r="UYS14" s="267"/>
      <c r="UYT14" s="267"/>
      <c r="UYU14" s="267"/>
      <c r="UYV14" s="267"/>
      <c r="UYW14" s="267"/>
      <c r="UYX14" s="267"/>
      <c r="UYY14" s="267"/>
      <c r="UYZ14" s="267"/>
      <c r="UZA14" s="267"/>
      <c r="UZB14" s="267"/>
      <c r="UZC14" s="267"/>
      <c r="UZD14" s="267"/>
      <c r="UZE14" s="267"/>
      <c r="UZF14" s="267"/>
      <c r="UZG14" s="267"/>
      <c r="UZH14" s="267"/>
      <c r="UZI14" s="267"/>
      <c r="UZJ14" s="267"/>
      <c r="UZK14" s="267"/>
      <c r="UZL14" s="267"/>
      <c r="UZM14" s="267"/>
      <c r="UZN14" s="267"/>
      <c r="UZO14" s="267"/>
      <c r="UZP14" s="267"/>
      <c r="UZQ14" s="267"/>
      <c r="UZR14" s="267"/>
      <c r="UZS14" s="267"/>
      <c r="UZT14" s="267"/>
      <c r="UZU14" s="267"/>
      <c r="UZV14" s="267"/>
      <c r="UZW14" s="267"/>
      <c r="UZX14" s="267"/>
      <c r="UZY14" s="267"/>
      <c r="UZZ14" s="267"/>
      <c r="VAA14" s="267"/>
      <c r="VAB14" s="267"/>
      <c r="VAC14" s="267"/>
      <c r="VAD14" s="267"/>
      <c r="VAE14" s="267"/>
      <c r="VAF14" s="267"/>
      <c r="VAG14" s="267"/>
      <c r="VAH14" s="267"/>
      <c r="VAI14" s="267"/>
      <c r="VAJ14" s="267"/>
      <c r="VAK14" s="267"/>
      <c r="VAL14" s="267"/>
      <c r="VAM14" s="267"/>
      <c r="VAN14" s="267"/>
      <c r="VAO14" s="267"/>
      <c r="VAP14" s="267"/>
      <c r="VAQ14" s="267"/>
      <c r="VAR14" s="267"/>
      <c r="VAS14" s="267"/>
      <c r="VAT14" s="267"/>
      <c r="VAU14" s="267"/>
      <c r="VAV14" s="267"/>
      <c r="VAW14" s="267"/>
      <c r="VAX14" s="267"/>
      <c r="VAY14" s="267"/>
      <c r="VAZ14" s="267"/>
      <c r="VBA14" s="267"/>
      <c r="VBB14" s="267"/>
      <c r="VBC14" s="267"/>
      <c r="VBD14" s="267"/>
      <c r="VBE14" s="267"/>
      <c r="VBF14" s="267"/>
      <c r="VBG14" s="267"/>
      <c r="VBH14" s="267"/>
      <c r="VBI14" s="267"/>
      <c r="VBJ14" s="267"/>
      <c r="VBK14" s="267"/>
      <c r="VBL14" s="267"/>
      <c r="VBM14" s="267"/>
      <c r="VBN14" s="267"/>
      <c r="VBO14" s="267"/>
      <c r="VBP14" s="267"/>
      <c r="VBQ14" s="267"/>
      <c r="VBR14" s="267"/>
      <c r="VBS14" s="267"/>
      <c r="VBT14" s="267"/>
      <c r="VBU14" s="267"/>
      <c r="VBV14" s="267"/>
      <c r="VBW14" s="267"/>
      <c r="VBX14" s="267"/>
      <c r="VBY14" s="267"/>
      <c r="VBZ14" s="267"/>
      <c r="VCA14" s="267"/>
      <c r="VCB14" s="267"/>
      <c r="VCC14" s="267"/>
      <c r="VCD14" s="267"/>
      <c r="VCE14" s="267"/>
      <c r="VCF14" s="267"/>
      <c r="VCG14" s="267"/>
      <c r="VCH14" s="267"/>
      <c r="VCI14" s="267"/>
      <c r="VCJ14" s="267"/>
      <c r="VCK14" s="267"/>
      <c r="VCL14" s="267"/>
      <c r="VCM14" s="267"/>
      <c r="VCN14" s="267"/>
      <c r="VCO14" s="267"/>
      <c r="VCP14" s="267"/>
      <c r="VCQ14" s="267"/>
      <c r="VCR14" s="267"/>
      <c r="VCS14" s="267"/>
      <c r="VCT14" s="267"/>
      <c r="VCU14" s="267"/>
      <c r="VCV14" s="267"/>
      <c r="VCW14" s="267"/>
      <c r="VCX14" s="267"/>
      <c r="VCY14" s="267"/>
      <c r="VCZ14" s="267"/>
      <c r="VDA14" s="267"/>
      <c r="VDB14" s="267"/>
      <c r="VDC14" s="267"/>
      <c r="VDD14" s="267"/>
      <c r="VDE14" s="267"/>
      <c r="VDF14" s="267"/>
      <c r="VDG14" s="267"/>
      <c r="VDH14" s="267"/>
      <c r="VDI14" s="267"/>
      <c r="VDJ14" s="267"/>
      <c r="VDK14" s="267"/>
      <c r="VDL14" s="267"/>
      <c r="VDM14" s="267"/>
      <c r="VDN14" s="267"/>
      <c r="VDO14" s="267"/>
      <c r="VDP14" s="267"/>
      <c r="VDQ14" s="267"/>
      <c r="VDR14" s="267"/>
      <c r="VDS14" s="267"/>
      <c r="VDT14" s="267"/>
      <c r="VDU14" s="267"/>
      <c r="VDV14" s="267"/>
      <c r="VDW14" s="267"/>
      <c r="VDX14" s="267"/>
      <c r="VDY14" s="267"/>
      <c r="VDZ14" s="267"/>
      <c r="VEA14" s="267"/>
      <c r="VEB14" s="267"/>
      <c r="VEC14" s="267"/>
      <c r="VED14" s="267"/>
      <c r="VEE14" s="267"/>
      <c r="VEF14" s="267"/>
      <c r="VEG14" s="267"/>
      <c r="VEH14" s="267"/>
      <c r="VEI14" s="267"/>
      <c r="VEJ14" s="267"/>
      <c r="VEK14" s="267"/>
      <c r="VEL14" s="267"/>
      <c r="VEM14" s="267"/>
      <c r="VEN14" s="267"/>
      <c r="VEO14" s="267"/>
      <c r="VEP14" s="267"/>
      <c r="VEQ14" s="267"/>
      <c r="VER14" s="267"/>
      <c r="VES14" s="267"/>
      <c r="VET14" s="267"/>
      <c r="VEU14" s="267"/>
      <c r="VEV14" s="267"/>
      <c r="VEW14" s="267"/>
      <c r="VEX14" s="267"/>
      <c r="VEY14" s="267"/>
      <c r="VEZ14" s="267"/>
      <c r="VFA14" s="267"/>
      <c r="VFB14" s="267"/>
      <c r="VFC14" s="267"/>
      <c r="VFD14" s="267"/>
      <c r="VFE14" s="267"/>
      <c r="VFF14" s="267"/>
      <c r="VFG14" s="267"/>
      <c r="VFH14" s="267"/>
      <c r="VFI14" s="267"/>
      <c r="VFJ14" s="267"/>
      <c r="VFK14" s="267"/>
      <c r="VFL14" s="267"/>
      <c r="VFM14" s="267"/>
      <c r="VFN14" s="267"/>
      <c r="VFO14" s="267"/>
      <c r="VFP14" s="267"/>
      <c r="VFQ14" s="267"/>
      <c r="VFR14" s="267"/>
      <c r="VFS14" s="267"/>
      <c r="VFT14" s="267"/>
      <c r="VFU14" s="267"/>
      <c r="VFV14" s="267"/>
      <c r="VFW14" s="267"/>
      <c r="VFX14" s="267"/>
      <c r="VFY14" s="267"/>
      <c r="VFZ14" s="267"/>
      <c r="VGA14" s="267"/>
      <c r="VGB14" s="267"/>
      <c r="VGC14" s="267"/>
      <c r="VGD14" s="267"/>
      <c r="VGE14" s="267"/>
      <c r="VGF14" s="267"/>
      <c r="VGG14" s="267"/>
      <c r="VGH14" s="267"/>
      <c r="VGI14" s="267"/>
      <c r="VGJ14" s="267"/>
      <c r="VGK14" s="267"/>
      <c r="VGL14" s="267"/>
      <c r="VGM14" s="267"/>
      <c r="VGN14" s="267"/>
      <c r="VGO14" s="267"/>
      <c r="VGP14" s="267"/>
      <c r="VGQ14" s="267"/>
      <c r="VGR14" s="267"/>
      <c r="VGS14" s="267"/>
      <c r="VGT14" s="267"/>
      <c r="VGU14" s="267"/>
      <c r="VGV14" s="267"/>
      <c r="VGW14" s="267"/>
      <c r="VGX14" s="267"/>
      <c r="VGY14" s="267"/>
      <c r="VGZ14" s="267"/>
      <c r="VHA14" s="267"/>
      <c r="VHB14" s="267"/>
      <c r="VHC14" s="267"/>
      <c r="VHD14" s="267"/>
      <c r="VHE14" s="267"/>
      <c r="VHF14" s="267"/>
      <c r="VHG14" s="267"/>
      <c r="VHH14" s="267"/>
      <c r="VHI14" s="267"/>
      <c r="VHJ14" s="267"/>
      <c r="VHK14" s="267"/>
      <c r="VHL14" s="267"/>
      <c r="VHM14" s="267"/>
      <c r="VHN14" s="267"/>
      <c r="VHO14" s="267"/>
      <c r="VHP14" s="267"/>
      <c r="VHQ14" s="267"/>
      <c r="VHR14" s="267"/>
      <c r="VHS14" s="267"/>
      <c r="VHT14" s="267"/>
      <c r="VHU14" s="267"/>
      <c r="VHV14" s="267"/>
      <c r="VHW14" s="267"/>
      <c r="VHX14" s="267"/>
      <c r="VHY14" s="267"/>
      <c r="VHZ14" s="267"/>
      <c r="VIA14" s="267"/>
      <c r="VIB14" s="267"/>
      <c r="VIC14" s="267"/>
      <c r="VID14" s="267"/>
      <c r="VIE14" s="267"/>
      <c r="VIF14" s="267"/>
      <c r="VIG14" s="267"/>
      <c r="VIH14" s="267"/>
      <c r="VII14" s="267"/>
      <c r="VIJ14" s="267"/>
      <c r="VIK14" s="267"/>
      <c r="VIL14" s="267"/>
      <c r="VIM14" s="267"/>
      <c r="VIN14" s="267"/>
      <c r="VIO14" s="267"/>
      <c r="VIP14" s="267"/>
      <c r="VIQ14" s="267"/>
      <c r="VIR14" s="267"/>
      <c r="VIS14" s="267"/>
      <c r="VIT14" s="267"/>
      <c r="VIU14" s="267"/>
      <c r="VIV14" s="267"/>
      <c r="VIW14" s="267"/>
      <c r="VIX14" s="267"/>
      <c r="VIY14" s="267"/>
      <c r="VIZ14" s="267"/>
      <c r="VJA14" s="267"/>
      <c r="VJB14" s="267"/>
      <c r="VJC14" s="267"/>
      <c r="VJD14" s="267"/>
      <c r="VJE14" s="267"/>
      <c r="VJF14" s="267"/>
      <c r="VJG14" s="267"/>
      <c r="VJH14" s="267"/>
      <c r="VJI14" s="267"/>
      <c r="VJJ14" s="267"/>
      <c r="VJK14" s="267"/>
      <c r="VJL14" s="267"/>
      <c r="VJM14" s="267"/>
      <c r="VJN14" s="267"/>
      <c r="VJO14" s="267"/>
      <c r="VJP14" s="267"/>
      <c r="VJQ14" s="267"/>
      <c r="VJR14" s="267"/>
      <c r="VJS14" s="267"/>
      <c r="VJT14" s="267"/>
      <c r="VJU14" s="267"/>
      <c r="VJV14" s="267"/>
      <c r="VJW14" s="267"/>
      <c r="VJX14" s="267"/>
      <c r="VJY14" s="267"/>
      <c r="VJZ14" s="267"/>
      <c r="VKA14" s="267"/>
      <c r="VKB14" s="267"/>
      <c r="VKC14" s="267"/>
      <c r="VKD14" s="267"/>
      <c r="VKE14" s="267"/>
      <c r="VKF14" s="267"/>
      <c r="VKG14" s="267"/>
      <c r="VKH14" s="267"/>
      <c r="VKI14" s="267"/>
      <c r="VKJ14" s="267"/>
      <c r="VKK14" s="267"/>
      <c r="VKL14" s="267"/>
      <c r="VKM14" s="267"/>
      <c r="VKN14" s="267"/>
      <c r="VKO14" s="267"/>
      <c r="VKP14" s="267"/>
      <c r="VKQ14" s="267"/>
      <c r="VKR14" s="267"/>
      <c r="VKS14" s="267"/>
      <c r="VKT14" s="267"/>
      <c r="VKU14" s="267"/>
      <c r="VKV14" s="267"/>
      <c r="VKW14" s="267"/>
      <c r="VKX14" s="267"/>
      <c r="VKY14" s="267"/>
      <c r="VKZ14" s="267"/>
      <c r="VLA14" s="267"/>
      <c r="VLB14" s="267"/>
      <c r="VLC14" s="267"/>
      <c r="VLD14" s="267"/>
      <c r="VLE14" s="267"/>
      <c r="VLF14" s="267"/>
      <c r="VLG14" s="267"/>
      <c r="VLH14" s="267"/>
      <c r="VLI14" s="267"/>
      <c r="VLJ14" s="267"/>
      <c r="VLK14" s="267"/>
      <c r="VLL14" s="267"/>
      <c r="VLM14" s="267"/>
      <c r="VLN14" s="267"/>
      <c r="VLO14" s="267"/>
      <c r="VLP14" s="267"/>
      <c r="VLQ14" s="267"/>
      <c r="VLR14" s="267"/>
      <c r="VLS14" s="267"/>
      <c r="VLT14" s="267"/>
      <c r="VLU14" s="267"/>
      <c r="VLV14" s="267"/>
      <c r="VLW14" s="267"/>
      <c r="VLX14" s="267"/>
      <c r="VLY14" s="267"/>
      <c r="VLZ14" s="267"/>
      <c r="VMA14" s="267"/>
      <c r="VMB14" s="267"/>
      <c r="VMC14" s="267"/>
      <c r="VMD14" s="267"/>
      <c r="VME14" s="267"/>
      <c r="VMF14" s="267"/>
      <c r="VMG14" s="267"/>
      <c r="VMH14" s="267"/>
      <c r="VMI14" s="267"/>
      <c r="VMJ14" s="267"/>
      <c r="VMK14" s="267"/>
      <c r="VML14" s="267"/>
      <c r="VMM14" s="267"/>
      <c r="VMN14" s="267"/>
      <c r="VMO14" s="267"/>
      <c r="VMP14" s="267"/>
      <c r="VMQ14" s="267"/>
      <c r="VMR14" s="267"/>
      <c r="VMS14" s="267"/>
      <c r="VMT14" s="267"/>
      <c r="VMU14" s="267"/>
      <c r="VMV14" s="267"/>
      <c r="VMW14" s="267"/>
      <c r="VMX14" s="267"/>
      <c r="VMY14" s="267"/>
      <c r="VMZ14" s="267"/>
      <c r="VNA14" s="267"/>
      <c r="VNB14" s="267"/>
      <c r="VNC14" s="267"/>
      <c r="VND14" s="267"/>
      <c r="VNE14" s="267"/>
      <c r="VNF14" s="267"/>
      <c r="VNG14" s="267"/>
      <c r="VNH14" s="267"/>
      <c r="VNI14" s="267"/>
      <c r="VNJ14" s="267"/>
      <c r="VNK14" s="267"/>
      <c r="VNL14" s="267"/>
      <c r="VNM14" s="267"/>
      <c r="VNN14" s="267"/>
      <c r="VNO14" s="267"/>
      <c r="VNP14" s="267"/>
      <c r="VNQ14" s="267"/>
      <c r="VNR14" s="267"/>
      <c r="VNS14" s="267"/>
      <c r="VNT14" s="267"/>
      <c r="VNU14" s="267"/>
      <c r="VNV14" s="267"/>
      <c r="VNW14" s="267"/>
      <c r="VNX14" s="267"/>
      <c r="VNY14" s="267"/>
      <c r="VNZ14" s="267"/>
      <c r="VOA14" s="267"/>
      <c r="VOB14" s="267"/>
      <c r="VOC14" s="267"/>
      <c r="VOD14" s="267"/>
      <c r="VOE14" s="267"/>
      <c r="VOF14" s="267"/>
      <c r="VOG14" s="267"/>
      <c r="VOH14" s="267"/>
      <c r="VOI14" s="267"/>
      <c r="VOJ14" s="267"/>
      <c r="VOK14" s="267"/>
      <c r="VOL14" s="267"/>
      <c r="VOM14" s="267"/>
      <c r="VON14" s="267"/>
      <c r="VOO14" s="267"/>
      <c r="VOP14" s="267"/>
      <c r="VOQ14" s="267"/>
      <c r="VOR14" s="267"/>
      <c r="VOS14" s="267"/>
      <c r="VOT14" s="267"/>
      <c r="VOU14" s="267"/>
      <c r="VOV14" s="267"/>
      <c r="VOW14" s="267"/>
      <c r="VOX14" s="267"/>
      <c r="VOY14" s="267"/>
      <c r="VOZ14" s="267"/>
      <c r="VPA14" s="267"/>
      <c r="VPB14" s="267"/>
      <c r="VPC14" s="267"/>
      <c r="VPD14" s="267"/>
      <c r="VPE14" s="267"/>
      <c r="VPF14" s="267"/>
      <c r="VPG14" s="267"/>
      <c r="VPH14" s="267"/>
      <c r="VPI14" s="267"/>
      <c r="VPJ14" s="267"/>
      <c r="VPK14" s="267"/>
      <c r="VPL14" s="267"/>
      <c r="VPM14" s="267"/>
      <c r="VPN14" s="267"/>
      <c r="VPO14" s="267"/>
      <c r="VPP14" s="267"/>
      <c r="VPQ14" s="267"/>
      <c r="VPR14" s="267"/>
      <c r="VPS14" s="267"/>
      <c r="VPT14" s="267"/>
      <c r="VPU14" s="267"/>
      <c r="VPV14" s="267"/>
      <c r="VPW14" s="267"/>
      <c r="VPX14" s="267"/>
      <c r="VPY14" s="267"/>
      <c r="VPZ14" s="267"/>
      <c r="VQA14" s="267"/>
      <c r="VQB14" s="267"/>
      <c r="VQC14" s="267"/>
      <c r="VQD14" s="267"/>
      <c r="VQE14" s="267"/>
      <c r="VQF14" s="267"/>
      <c r="VQG14" s="267"/>
      <c r="VQH14" s="267"/>
      <c r="VQI14" s="267"/>
      <c r="VQJ14" s="267"/>
      <c r="VQK14" s="267"/>
      <c r="VQL14" s="267"/>
      <c r="VQM14" s="267"/>
      <c r="VQN14" s="267"/>
      <c r="VQO14" s="267"/>
      <c r="VQP14" s="267"/>
      <c r="VQQ14" s="267"/>
      <c r="VQR14" s="267"/>
      <c r="VQS14" s="267"/>
      <c r="VQT14" s="267"/>
      <c r="VQU14" s="267"/>
      <c r="VQV14" s="267"/>
      <c r="VQW14" s="267"/>
      <c r="VQX14" s="267"/>
      <c r="VQY14" s="267"/>
      <c r="VQZ14" s="267"/>
      <c r="VRA14" s="267"/>
      <c r="VRB14" s="267"/>
      <c r="VRC14" s="267"/>
      <c r="VRD14" s="267"/>
      <c r="VRE14" s="267"/>
      <c r="VRF14" s="267"/>
      <c r="VRG14" s="267"/>
      <c r="VRH14" s="267"/>
      <c r="VRI14" s="267"/>
      <c r="VRJ14" s="267"/>
      <c r="VRK14" s="267"/>
      <c r="VRL14" s="267"/>
      <c r="VRM14" s="267"/>
      <c r="VRN14" s="267"/>
      <c r="VRO14" s="267"/>
      <c r="VRP14" s="267"/>
      <c r="VRQ14" s="267"/>
      <c r="VRR14" s="267"/>
      <c r="VRS14" s="267"/>
      <c r="VRT14" s="267"/>
      <c r="VRU14" s="267"/>
      <c r="VRV14" s="267"/>
      <c r="VRW14" s="267"/>
      <c r="VRX14" s="267"/>
      <c r="VRY14" s="267"/>
      <c r="VRZ14" s="267"/>
      <c r="VSA14" s="267"/>
      <c r="VSB14" s="267"/>
      <c r="VSC14" s="267"/>
      <c r="VSD14" s="267"/>
      <c r="VSE14" s="267"/>
      <c r="VSF14" s="267"/>
      <c r="VSG14" s="267"/>
      <c r="VSH14" s="267"/>
      <c r="VSI14" s="267"/>
      <c r="VSJ14" s="267"/>
      <c r="VSK14" s="267"/>
      <c r="VSL14" s="267"/>
      <c r="VSM14" s="267"/>
      <c r="VSN14" s="267"/>
      <c r="VSO14" s="267"/>
      <c r="VSP14" s="267"/>
      <c r="VSQ14" s="267"/>
      <c r="VSR14" s="267"/>
      <c r="VSS14" s="267"/>
      <c r="VST14" s="267"/>
      <c r="VSU14" s="267"/>
      <c r="VSV14" s="267"/>
      <c r="VSW14" s="267"/>
      <c r="VSX14" s="267"/>
      <c r="VSY14" s="267"/>
      <c r="VSZ14" s="267"/>
      <c r="VTA14" s="267"/>
      <c r="VTB14" s="267"/>
      <c r="VTC14" s="267"/>
      <c r="VTD14" s="267"/>
      <c r="VTE14" s="267"/>
      <c r="VTF14" s="267"/>
      <c r="VTG14" s="267"/>
      <c r="VTH14" s="267"/>
      <c r="VTI14" s="267"/>
      <c r="VTJ14" s="267"/>
      <c r="VTK14" s="267"/>
      <c r="VTL14" s="267"/>
      <c r="VTM14" s="267"/>
      <c r="VTN14" s="267"/>
      <c r="VTO14" s="267"/>
      <c r="VTP14" s="267"/>
      <c r="VTQ14" s="267"/>
      <c r="VTR14" s="267"/>
      <c r="VTS14" s="267"/>
      <c r="VTT14" s="267"/>
      <c r="VTU14" s="267"/>
      <c r="VTV14" s="267"/>
      <c r="VTW14" s="267"/>
      <c r="VTX14" s="267"/>
      <c r="VTY14" s="267"/>
      <c r="VTZ14" s="267"/>
      <c r="VUA14" s="267"/>
      <c r="VUB14" s="267"/>
      <c r="VUC14" s="267"/>
      <c r="VUD14" s="267"/>
      <c r="VUE14" s="267"/>
      <c r="VUF14" s="267"/>
      <c r="VUG14" s="267"/>
      <c r="VUH14" s="267"/>
      <c r="VUI14" s="267"/>
      <c r="VUJ14" s="267"/>
      <c r="VUK14" s="267"/>
      <c r="VUL14" s="267"/>
      <c r="VUM14" s="267"/>
      <c r="VUN14" s="267"/>
      <c r="VUO14" s="267"/>
      <c r="VUP14" s="267"/>
      <c r="VUQ14" s="267"/>
      <c r="VUR14" s="267"/>
      <c r="VUS14" s="267"/>
      <c r="VUT14" s="267"/>
      <c r="VUU14" s="267"/>
      <c r="VUV14" s="267"/>
      <c r="VUW14" s="267"/>
      <c r="VUX14" s="267"/>
      <c r="VUY14" s="267"/>
      <c r="VUZ14" s="267"/>
      <c r="VVA14" s="267"/>
      <c r="VVB14" s="267"/>
      <c r="VVC14" s="267"/>
      <c r="VVD14" s="267"/>
      <c r="VVE14" s="267"/>
      <c r="VVF14" s="267"/>
      <c r="VVG14" s="267"/>
      <c r="VVH14" s="267"/>
      <c r="VVI14" s="267"/>
      <c r="VVJ14" s="267"/>
      <c r="VVK14" s="267"/>
      <c r="VVL14" s="267"/>
      <c r="VVM14" s="267"/>
      <c r="VVN14" s="267"/>
      <c r="VVO14" s="267"/>
      <c r="VVP14" s="267"/>
      <c r="VVQ14" s="267"/>
      <c r="VVR14" s="267"/>
      <c r="VVS14" s="267"/>
      <c r="VVT14" s="267"/>
      <c r="VVU14" s="267"/>
      <c r="VVV14" s="267"/>
      <c r="VVW14" s="267"/>
      <c r="VVX14" s="267"/>
      <c r="VVY14" s="267"/>
      <c r="VVZ14" s="267"/>
      <c r="VWA14" s="267"/>
      <c r="VWB14" s="267"/>
      <c r="VWC14" s="267"/>
      <c r="VWD14" s="267"/>
      <c r="VWE14" s="267"/>
      <c r="VWF14" s="267"/>
      <c r="VWG14" s="267"/>
      <c r="VWH14" s="267"/>
      <c r="VWI14" s="267"/>
      <c r="VWJ14" s="267"/>
      <c r="VWK14" s="267"/>
      <c r="VWL14" s="267"/>
      <c r="VWM14" s="267"/>
      <c r="VWN14" s="267"/>
      <c r="VWO14" s="267"/>
      <c r="VWP14" s="267"/>
      <c r="VWQ14" s="267"/>
      <c r="VWR14" s="267"/>
      <c r="VWS14" s="267"/>
      <c r="VWT14" s="267"/>
      <c r="VWU14" s="267"/>
      <c r="VWV14" s="267"/>
      <c r="VWW14" s="267"/>
      <c r="VWX14" s="267"/>
      <c r="VWY14" s="267"/>
      <c r="VWZ14" s="267"/>
      <c r="VXA14" s="267"/>
      <c r="VXB14" s="267"/>
      <c r="VXC14" s="267"/>
      <c r="VXD14" s="267"/>
      <c r="VXE14" s="267"/>
      <c r="VXF14" s="267"/>
      <c r="VXG14" s="267"/>
      <c r="VXH14" s="267"/>
      <c r="VXI14" s="267"/>
      <c r="VXJ14" s="267"/>
      <c r="VXK14" s="267"/>
      <c r="VXL14" s="267"/>
      <c r="VXM14" s="267"/>
      <c r="VXN14" s="267"/>
      <c r="VXO14" s="267"/>
      <c r="VXP14" s="267"/>
      <c r="VXQ14" s="267"/>
      <c r="VXR14" s="267"/>
      <c r="VXS14" s="267"/>
      <c r="VXT14" s="267"/>
      <c r="VXU14" s="267"/>
      <c r="VXV14" s="267"/>
      <c r="VXW14" s="267"/>
      <c r="VXX14" s="267"/>
      <c r="VXY14" s="267"/>
      <c r="VXZ14" s="267"/>
      <c r="VYA14" s="267"/>
      <c r="VYB14" s="267"/>
      <c r="VYC14" s="267"/>
      <c r="VYD14" s="267"/>
      <c r="VYE14" s="267"/>
      <c r="VYF14" s="267"/>
      <c r="VYG14" s="267"/>
      <c r="VYH14" s="267"/>
      <c r="VYI14" s="267"/>
      <c r="VYJ14" s="267"/>
      <c r="VYK14" s="267"/>
      <c r="VYL14" s="267"/>
      <c r="VYM14" s="267"/>
      <c r="VYN14" s="267"/>
      <c r="VYO14" s="267"/>
      <c r="VYP14" s="267"/>
      <c r="VYQ14" s="267"/>
      <c r="VYR14" s="267"/>
      <c r="VYS14" s="267"/>
      <c r="VYT14" s="267"/>
      <c r="VYU14" s="267"/>
      <c r="VYV14" s="267"/>
      <c r="VYW14" s="267"/>
      <c r="VYX14" s="267"/>
      <c r="VYY14" s="267"/>
      <c r="VYZ14" s="267"/>
      <c r="VZA14" s="267"/>
      <c r="VZB14" s="267"/>
      <c r="VZC14" s="267"/>
      <c r="VZD14" s="267"/>
      <c r="VZE14" s="267"/>
      <c r="VZF14" s="267"/>
      <c r="VZG14" s="267"/>
      <c r="VZH14" s="267"/>
      <c r="VZI14" s="267"/>
      <c r="VZJ14" s="267"/>
      <c r="VZK14" s="267"/>
      <c r="VZL14" s="267"/>
      <c r="VZM14" s="267"/>
      <c r="VZN14" s="267"/>
      <c r="VZO14" s="267"/>
      <c r="VZP14" s="267"/>
      <c r="VZQ14" s="267"/>
      <c r="VZR14" s="267"/>
      <c r="VZS14" s="267"/>
      <c r="VZT14" s="267"/>
      <c r="VZU14" s="267"/>
      <c r="VZV14" s="267"/>
      <c r="VZW14" s="267"/>
      <c r="VZX14" s="267"/>
      <c r="VZY14" s="267"/>
      <c r="VZZ14" s="267"/>
      <c r="WAA14" s="267"/>
      <c r="WAB14" s="267"/>
      <c r="WAC14" s="267"/>
      <c r="WAD14" s="267"/>
      <c r="WAE14" s="267"/>
      <c r="WAF14" s="267"/>
      <c r="WAG14" s="267"/>
      <c r="WAH14" s="267"/>
      <c r="WAI14" s="267"/>
      <c r="WAJ14" s="267"/>
      <c r="WAK14" s="267"/>
      <c r="WAL14" s="267"/>
      <c r="WAM14" s="267"/>
      <c r="WAN14" s="267"/>
      <c r="WAO14" s="267"/>
      <c r="WAP14" s="267"/>
      <c r="WAQ14" s="267"/>
      <c r="WAR14" s="267"/>
      <c r="WAS14" s="267"/>
      <c r="WAT14" s="267"/>
      <c r="WAU14" s="267"/>
      <c r="WAV14" s="267"/>
      <c r="WAW14" s="267"/>
      <c r="WAX14" s="267"/>
      <c r="WAY14" s="267"/>
      <c r="WAZ14" s="267"/>
      <c r="WBA14" s="267"/>
      <c r="WBB14" s="267"/>
      <c r="WBC14" s="267"/>
      <c r="WBD14" s="267"/>
      <c r="WBE14" s="267"/>
      <c r="WBF14" s="267"/>
      <c r="WBG14" s="267"/>
      <c r="WBH14" s="267"/>
      <c r="WBI14" s="267"/>
      <c r="WBJ14" s="267"/>
      <c r="WBK14" s="267"/>
      <c r="WBL14" s="267"/>
      <c r="WBM14" s="267"/>
      <c r="WBN14" s="267"/>
      <c r="WBO14" s="267"/>
      <c r="WBP14" s="267"/>
      <c r="WBQ14" s="267"/>
      <c r="WBR14" s="267"/>
      <c r="WBS14" s="267"/>
      <c r="WBT14" s="267"/>
      <c r="WBU14" s="267"/>
      <c r="WBV14" s="267"/>
      <c r="WBW14" s="267"/>
      <c r="WBX14" s="267"/>
      <c r="WBY14" s="267"/>
      <c r="WBZ14" s="267"/>
      <c r="WCA14" s="267"/>
      <c r="WCB14" s="267"/>
      <c r="WCC14" s="267"/>
      <c r="WCD14" s="267"/>
      <c r="WCE14" s="267"/>
      <c r="WCF14" s="267"/>
      <c r="WCG14" s="267"/>
      <c r="WCH14" s="267"/>
      <c r="WCI14" s="267"/>
      <c r="WCJ14" s="267"/>
      <c r="WCK14" s="267"/>
      <c r="WCL14" s="267"/>
      <c r="WCM14" s="267"/>
      <c r="WCN14" s="267"/>
      <c r="WCO14" s="267"/>
      <c r="WCP14" s="267"/>
      <c r="WCQ14" s="267"/>
      <c r="WCR14" s="267"/>
      <c r="WCS14" s="267"/>
      <c r="WCT14" s="267"/>
      <c r="WCU14" s="267"/>
      <c r="WCV14" s="267"/>
      <c r="WCW14" s="267"/>
      <c r="WCX14" s="267"/>
      <c r="WCY14" s="267"/>
      <c r="WCZ14" s="267"/>
      <c r="WDA14" s="267"/>
      <c r="WDB14" s="267"/>
      <c r="WDC14" s="267"/>
      <c r="WDD14" s="267"/>
      <c r="WDE14" s="267"/>
      <c r="WDF14" s="267"/>
      <c r="WDG14" s="267"/>
      <c r="WDH14" s="267"/>
      <c r="WDI14" s="267"/>
      <c r="WDJ14" s="267"/>
      <c r="WDK14" s="267"/>
      <c r="WDL14" s="267"/>
      <c r="WDM14" s="267"/>
      <c r="WDN14" s="267"/>
      <c r="WDO14" s="267"/>
      <c r="WDP14" s="267"/>
      <c r="WDQ14" s="267"/>
      <c r="WDR14" s="267"/>
      <c r="WDS14" s="267"/>
      <c r="WDT14" s="267"/>
      <c r="WDU14" s="267"/>
      <c r="WDV14" s="267"/>
      <c r="WDW14" s="267"/>
      <c r="WDX14" s="267"/>
      <c r="WDY14" s="267"/>
      <c r="WDZ14" s="267"/>
      <c r="WEA14" s="267"/>
      <c r="WEB14" s="267"/>
      <c r="WEC14" s="267"/>
      <c r="WED14" s="267"/>
      <c r="WEE14" s="267"/>
      <c r="WEF14" s="267"/>
      <c r="WEG14" s="267"/>
      <c r="WEH14" s="267"/>
      <c r="WEI14" s="267"/>
      <c r="WEJ14" s="267"/>
      <c r="WEK14" s="267"/>
      <c r="WEL14" s="267"/>
      <c r="WEM14" s="267"/>
      <c r="WEN14" s="267"/>
      <c r="WEO14" s="267"/>
      <c r="WEP14" s="267"/>
      <c r="WEQ14" s="267"/>
      <c r="WER14" s="267"/>
      <c r="WES14" s="267"/>
      <c r="WET14" s="267"/>
      <c r="WEU14" s="267"/>
      <c r="WEV14" s="267"/>
      <c r="WEW14" s="267"/>
      <c r="WEX14" s="267"/>
      <c r="WEY14" s="267"/>
      <c r="WEZ14" s="267"/>
      <c r="WFA14" s="267"/>
      <c r="WFB14" s="267"/>
      <c r="WFC14" s="267"/>
      <c r="WFD14" s="267"/>
      <c r="WFE14" s="267"/>
      <c r="WFF14" s="267"/>
      <c r="WFG14" s="267"/>
      <c r="WFH14" s="267"/>
      <c r="WFI14" s="267"/>
      <c r="WFJ14" s="267"/>
      <c r="WFK14" s="267"/>
      <c r="WFL14" s="267"/>
      <c r="WFM14" s="267"/>
      <c r="WFN14" s="267"/>
      <c r="WFO14" s="267"/>
      <c r="WFP14" s="267"/>
      <c r="WFQ14" s="267"/>
      <c r="WFR14" s="267"/>
      <c r="WFS14" s="267"/>
      <c r="WFT14" s="267"/>
      <c r="WFU14" s="267"/>
      <c r="WFV14" s="267"/>
      <c r="WFW14" s="267"/>
      <c r="WFX14" s="267"/>
      <c r="WFY14" s="267"/>
      <c r="WFZ14" s="267"/>
      <c r="WGA14" s="267"/>
      <c r="WGB14" s="267"/>
      <c r="WGC14" s="267"/>
      <c r="WGD14" s="267"/>
      <c r="WGE14" s="267"/>
      <c r="WGF14" s="267"/>
      <c r="WGG14" s="267"/>
      <c r="WGH14" s="267"/>
      <c r="WGI14" s="267"/>
      <c r="WGJ14" s="267"/>
      <c r="WGK14" s="267"/>
      <c r="WGL14" s="267"/>
      <c r="WGM14" s="267"/>
      <c r="WGN14" s="267"/>
      <c r="WGO14" s="267"/>
      <c r="WGP14" s="267"/>
      <c r="WGQ14" s="267"/>
      <c r="WGR14" s="267"/>
      <c r="WGS14" s="267"/>
      <c r="WGT14" s="267"/>
      <c r="WGU14" s="267"/>
      <c r="WGV14" s="267"/>
      <c r="WGW14" s="267"/>
      <c r="WGX14" s="267"/>
      <c r="WGY14" s="267"/>
      <c r="WGZ14" s="267"/>
      <c r="WHA14" s="267"/>
      <c r="WHB14" s="267"/>
      <c r="WHC14" s="267"/>
      <c r="WHD14" s="267"/>
      <c r="WHE14" s="267"/>
      <c r="WHF14" s="267"/>
      <c r="WHG14" s="267"/>
      <c r="WHH14" s="267"/>
      <c r="WHI14" s="267"/>
      <c r="WHJ14" s="267"/>
      <c r="WHK14" s="267"/>
      <c r="WHL14" s="267"/>
      <c r="WHM14" s="267"/>
      <c r="WHN14" s="267"/>
      <c r="WHO14" s="267"/>
      <c r="WHP14" s="267"/>
      <c r="WHQ14" s="267"/>
      <c r="WHR14" s="267"/>
      <c r="WHS14" s="267"/>
      <c r="WHT14" s="267"/>
      <c r="WHU14" s="267"/>
      <c r="WHV14" s="267"/>
      <c r="WHW14" s="267"/>
      <c r="WHX14" s="267"/>
      <c r="WHY14" s="267"/>
      <c r="WHZ14" s="267"/>
      <c r="WIA14" s="267"/>
      <c r="WIB14" s="267"/>
      <c r="WIC14" s="267"/>
      <c r="WID14" s="267"/>
      <c r="WIE14" s="267"/>
      <c r="WIF14" s="267"/>
      <c r="WIG14" s="267"/>
      <c r="WIH14" s="267"/>
      <c r="WII14" s="267"/>
      <c r="WIJ14" s="267"/>
      <c r="WIK14" s="267"/>
      <c r="WIL14" s="267"/>
      <c r="WIM14" s="267"/>
      <c r="WIN14" s="267"/>
      <c r="WIO14" s="267"/>
      <c r="WIP14" s="267"/>
      <c r="WIQ14" s="267"/>
      <c r="WIR14" s="267"/>
      <c r="WIS14" s="267"/>
      <c r="WIT14" s="267"/>
      <c r="WIU14" s="267"/>
      <c r="WIV14" s="267"/>
      <c r="WIW14" s="267"/>
      <c r="WIX14" s="267"/>
      <c r="WIY14" s="267"/>
      <c r="WIZ14" s="267"/>
      <c r="WJA14" s="267"/>
      <c r="WJB14" s="267"/>
      <c r="WJC14" s="267"/>
      <c r="WJD14" s="267"/>
      <c r="WJE14" s="267"/>
      <c r="WJF14" s="267"/>
      <c r="WJG14" s="267"/>
      <c r="WJH14" s="267"/>
      <c r="WJI14" s="267"/>
      <c r="WJJ14" s="267"/>
      <c r="WJK14" s="267"/>
      <c r="WJL14" s="267"/>
      <c r="WJM14" s="267"/>
      <c r="WJN14" s="267"/>
      <c r="WJO14" s="267"/>
      <c r="WJP14" s="267"/>
      <c r="WJQ14" s="267"/>
      <c r="WJR14" s="267"/>
      <c r="WJS14" s="267"/>
      <c r="WJT14" s="267"/>
      <c r="WJU14" s="267"/>
      <c r="WJV14" s="267"/>
      <c r="WJW14" s="267"/>
      <c r="WJX14" s="267"/>
      <c r="WJY14" s="267"/>
      <c r="WJZ14" s="267"/>
      <c r="WKA14" s="267"/>
      <c r="WKB14" s="267"/>
      <c r="WKC14" s="267"/>
      <c r="WKD14" s="267"/>
      <c r="WKE14" s="267"/>
      <c r="WKF14" s="267"/>
      <c r="WKG14" s="267"/>
      <c r="WKH14" s="267"/>
      <c r="WKI14" s="267"/>
      <c r="WKJ14" s="267"/>
      <c r="WKK14" s="267"/>
      <c r="WKL14" s="267"/>
      <c r="WKM14" s="267"/>
      <c r="WKN14" s="267"/>
      <c r="WKO14" s="267"/>
      <c r="WKP14" s="267"/>
      <c r="WKQ14" s="267"/>
      <c r="WKR14" s="267"/>
      <c r="WKS14" s="267"/>
      <c r="WKT14" s="267"/>
      <c r="WKU14" s="267"/>
      <c r="WKV14" s="267"/>
      <c r="WKW14" s="267"/>
      <c r="WKX14" s="267"/>
      <c r="WKY14" s="267"/>
      <c r="WKZ14" s="267"/>
      <c r="WLA14" s="267"/>
      <c r="WLB14" s="267"/>
      <c r="WLC14" s="267"/>
      <c r="WLD14" s="267"/>
      <c r="WLE14" s="267"/>
      <c r="WLF14" s="267"/>
      <c r="WLG14" s="267"/>
      <c r="WLH14" s="267"/>
      <c r="WLI14" s="267"/>
      <c r="WLJ14" s="267"/>
      <c r="WLK14" s="267"/>
      <c r="WLL14" s="267"/>
      <c r="WLM14" s="267"/>
      <c r="WLN14" s="267"/>
      <c r="WLO14" s="267"/>
      <c r="WLP14" s="267"/>
      <c r="WLQ14" s="267"/>
      <c r="WLR14" s="267"/>
      <c r="WLS14" s="267"/>
      <c r="WLT14" s="267"/>
      <c r="WLU14" s="267"/>
      <c r="WLV14" s="267"/>
      <c r="WLW14" s="267"/>
      <c r="WLX14" s="267"/>
      <c r="WLY14" s="267"/>
      <c r="WLZ14" s="267"/>
      <c r="WMA14" s="267"/>
      <c r="WMB14" s="267"/>
      <c r="WMC14" s="267"/>
      <c r="WMD14" s="267"/>
      <c r="WME14" s="267"/>
      <c r="WMF14" s="267"/>
      <c r="WMG14" s="267"/>
      <c r="WMH14" s="267"/>
      <c r="WMI14" s="267"/>
      <c r="WMJ14" s="267"/>
      <c r="WMK14" s="267"/>
      <c r="WML14" s="267"/>
      <c r="WMM14" s="267"/>
      <c r="WMN14" s="267"/>
      <c r="WMO14" s="267"/>
      <c r="WMP14" s="267"/>
      <c r="WMQ14" s="267"/>
      <c r="WMR14" s="267"/>
      <c r="WMS14" s="267"/>
      <c r="WMT14" s="267"/>
      <c r="WMU14" s="267"/>
      <c r="WMV14" s="267"/>
      <c r="WMW14" s="267"/>
      <c r="WMX14" s="267"/>
      <c r="WMY14" s="267"/>
      <c r="WMZ14" s="267"/>
      <c r="WNA14" s="267"/>
      <c r="WNB14" s="267"/>
      <c r="WNC14" s="267"/>
      <c r="WND14" s="267"/>
      <c r="WNE14" s="267"/>
      <c r="WNF14" s="267"/>
      <c r="WNG14" s="267"/>
      <c r="WNH14" s="267"/>
      <c r="WNI14" s="267"/>
      <c r="WNJ14" s="267"/>
      <c r="WNK14" s="267"/>
      <c r="WNL14" s="267"/>
      <c r="WNM14" s="267"/>
      <c r="WNN14" s="267"/>
      <c r="WNO14" s="267"/>
      <c r="WNP14" s="267"/>
      <c r="WNQ14" s="267"/>
      <c r="WNR14" s="267"/>
      <c r="WNS14" s="267"/>
      <c r="WNT14" s="267"/>
      <c r="WNU14" s="267"/>
      <c r="WNV14" s="267"/>
      <c r="WNW14" s="267"/>
      <c r="WNX14" s="267"/>
      <c r="WNY14" s="267"/>
      <c r="WNZ14" s="267"/>
      <c r="WOA14" s="267"/>
      <c r="WOB14" s="267"/>
      <c r="WOC14" s="267"/>
      <c r="WOD14" s="267"/>
      <c r="WOE14" s="267"/>
      <c r="WOF14" s="267"/>
      <c r="WOG14" s="267"/>
      <c r="WOH14" s="267"/>
      <c r="WOI14" s="267"/>
      <c r="WOJ14" s="267"/>
      <c r="WOK14" s="267"/>
      <c r="WOL14" s="267"/>
      <c r="WOM14" s="267"/>
      <c r="WON14" s="267"/>
      <c r="WOO14" s="267"/>
      <c r="WOP14" s="267"/>
      <c r="WOQ14" s="267"/>
      <c r="WOR14" s="267"/>
      <c r="WOS14" s="267"/>
      <c r="WOT14" s="267"/>
      <c r="WOU14" s="267"/>
      <c r="WOV14" s="267"/>
      <c r="WOW14" s="267"/>
      <c r="WOX14" s="267"/>
      <c r="WOY14" s="267"/>
      <c r="WOZ14" s="267"/>
      <c r="WPA14" s="267"/>
      <c r="WPB14" s="267"/>
      <c r="WPC14" s="267"/>
      <c r="WPD14" s="267"/>
      <c r="WPE14" s="267"/>
      <c r="WPF14" s="267"/>
      <c r="WPG14" s="267"/>
      <c r="WPH14" s="267"/>
      <c r="WPI14" s="267"/>
      <c r="WPJ14" s="267"/>
      <c r="WPK14" s="267"/>
      <c r="WPL14" s="267"/>
      <c r="WPM14" s="267"/>
      <c r="WPN14" s="267"/>
      <c r="WPO14" s="267"/>
      <c r="WPP14" s="267"/>
      <c r="WPQ14" s="267"/>
      <c r="WPR14" s="267"/>
      <c r="WPS14" s="267"/>
      <c r="WPT14" s="267"/>
      <c r="WPU14" s="267"/>
      <c r="WPV14" s="267"/>
      <c r="WPW14" s="267"/>
      <c r="WPX14" s="267"/>
      <c r="WPY14" s="267"/>
      <c r="WPZ14" s="267"/>
      <c r="WQA14" s="267"/>
      <c r="WQB14" s="267"/>
      <c r="WQC14" s="267"/>
      <c r="WQD14" s="267"/>
      <c r="WQE14" s="267"/>
      <c r="WQF14" s="267"/>
      <c r="WQG14" s="267"/>
      <c r="WQH14" s="267"/>
      <c r="WQI14" s="267"/>
      <c r="WQJ14" s="267"/>
      <c r="WQK14" s="267"/>
      <c r="WQL14" s="267"/>
      <c r="WQM14" s="267"/>
      <c r="WQN14" s="267"/>
      <c r="WQO14" s="267"/>
      <c r="WQP14" s="267"/>
      <c r="WQQ14" s="267"/>
      <c r="WQR14" s="267"/>
      <c r="WQS14" s="267"/>
      <c r="WQT14" s="267"/>
      <c r="WQU14" s="267"/>
      <c r="WQV14" s="267"/>
      <c r="WQW14" s="267"/>
      <c r="WQX14" s="267"/>
      <c r="WQY14" s="267"/>
      <c r="WQZ14" s="267"/>
      <c r="WRA14" s="267"/>
      <c r="WRB14" s="267"/>
      <c r="WRC14" s="267"/>
      <c r="WRD14" s="267"/>
      <c r="WRE14" s="267"/>
      <c r="WRF14" s="267"/>
      <c r="WRG14" s="267"/>
      <c r="WRH14" s="267"/>
      <c r="WRI14" s="267"/>
      <c r="WRJ14" s="267"/>
      <c r="WRK14" s="267"/>
      <c r="WRL14" s="267"/>
      <c r="WRM14" s="267"/>
      <c r="WRN14" s="267"/>
      <c r="WRO14" s="267"/>
      <c r="WRP14" s="267"/>
      <c r="WRQ14" s="267"/>
      <c r="WRR14" s="267"/>
      <c r="WRS14" s="267"/>
      <c r="WRT14" s="267"/>
      <c r="WRU14" s="267"/>
      <c r="WRV14" s="267"/>
      <c r="WRW14" s="267"/>
      <c r="WRX14" s="267"/>
      <c r="WRY14" s="267"/>
      <c r="WRZ14" s="267"/>
      <c r="WSA14" s="267"/>
      <c r="WSB14" s="267"/>
      <c r="WSC14" s="267"/>
      <c r="WSD14" s="267"/>
      <c r="WSE14" s="267"/>
      <c r="WSF14" s="267"/>
      <c r="WSG14" s="267"/>
      <c r="WSH14" s="267"/>
      <c r="WSI14" s="267"/>
      <c r="WSJ14" s="267"/>
      <c r="WSK14" s="267"/>
      <c r="WSL14" s="267"/>
      <c r="WSM14" s="267"/>
      <c r="WSN14" s="267"/>
      <c r="WSO14" s="267"/>
      <c r="WSP14" s="267"/>
      <c r="WSQ14" s="267"/>
      <c r="WSR14" s="267"/>
      <c r="WSS14" s="267"/>
      <c r="WST14" s="267"/>
      <c r="WSU14" s="267"/>
      <c r="WSV14" s="267"/>
      <c r="WSW14" s="267"/>
      <c r="WSX14" s="267"/>
      <c r="WSY14" s="267"/>
      <c r="WSZ14" s="267"/>
      <c r="WTA14" s="267"/>
      <c r="WTB14" s="267"/>
      <c r="WTC14" s="267"/>
      <c r="WTD14" s="267"/>
      <c r="WTE14" s="267"/>
      <c r="WTF14" s="267"/>
      <c r="WTG14" s="267"/>
      <c r="WTH14" s="267"/>
      <c r="WTI14" s="267"/>
      <c r="WTJ14" s="267"/>
      <c r="WTK14" s="267"/>
      <c r="WTL14" s="267"/>
      <c r="WTM14" s="267"/>
      <c r="WTN14" s="267"/>
      <c r="WTO14" s="267"/>
      <c r="WTP14" s="267"/>
      <c r="WTQ14" s="267"/>
      <c r="WTR14" s="267"/>
      <c r="WTS14" s="267"/>
      <c r="WTT14" s="267"/>
      <c r="WTU14" s="267"/>
      <c r="WTV14" s="267"/>
      <c r="WTW14" s="267"/>
      <c r="WTX14" s="267"/>
      <c r="WTY14" s="267"/>
      <c r="WTZ14" s="267"/>
      <c r="WUA14" s="267"/>
      <c r="WUB14" s="267"/>
      <c r="WUC14" s="267"/>
      <c r="WUD14" s="267"/>
      <c r="WUE14" s="267"/>
      <c r="WUF14" s="267"/>
      <c r="WUG14" s="267"/>
      <c r="WUH14" s="267"/>
      <c r="WUI14" s="267"/>
      <c r="WUJ14" s="267"/>
      <c r="WUK14" s="267"/>
      <c r="WUL14" s="267"/>
      <c r="WUM14" s="267"/>
      <c r="WUN14" s="267"/>
      <c r="WUO14" s="267"/>
      <c r="WUP14" s="267"/>
      <c r="WUQ14" s="267"/>
      <c r="WUR14" s="267"/>
      <c r="WUS14" s="267"/>
      <c r="WUT14" s="267"/>
      <c r="WUU14" s="267"/>
      <c r="WUV14" s="267"/>
      <c r="WUW14" s="267"/>
      <c r="WUX14" s="267"/>
      <c r="WUY14" s="267"/>
      <c r="WUZ14" s="267"/>
      <c r="WVA14" s="267"/>
      <c r="WVB14" s="267"/>
      <c r="WVC14" s="267"/>
      <c r="WVD14" s="267"/>
      <c r="WVE14" s="267"/>
      <c r="WVF14" s="267"/>
      <c r="WVG14" s="267"/>
      <c r="WVH14" s="267"/>
      <c r="WVI14" s="267"/>
      <c r="WVJ14" s="267"/>
      <c r="WVK14" s="267"/>
      <c r="WVL14" s="267"/>
      <c r="WVM14" s="267"/>
      <c r="WVN14" s="267"/>
      <c r="WVO14" s="267"/>
      <c r="WVP14" s="267"/>
      <c r="WVQ14" s="267"/>
      <c r="WVR14" s="267"/>
      <c r="WVS14" s="267"/>
      <c r="WVT14" s="267"/>
      <c r="WVU14" s="267"/>
      <c r="WVV14" s="267"/>
      <c r="WVW14" s="267"/>
      <c r="WVX14" s="267"/>
      <c r="WVY14" s="267"/>
      <c r="WVZ14" s="267"/>
      <c r="WWA14" s="267"/>
      <c r="WWB14" s="267"/>
      <c r="WWC14" s="267"/>
      <c r="WWD14" s="267"/>
      <c r="WWE14" s="267"/>
      <c r="WWF14" s="267"/>
      <c r="WWG14" s="267"/>
      <c r="WWH14" s="267"/>
      <c r="WWI14" s="267"/>
      <c r="WWJ14" s="267"/>
      <c r="WWK14" s="267"/>
      <c r="WWL14" s="267"/>
      <c r="WWM14" s="267"/>
      <c r="WWN14" s="267"/>
      <c r="WWO14" s="267"/>
      <c r="WWP14" s="267"/>
      <c r="WWQ14" s="267"/>
      <c r="WWR14" s="267"/>
      <c r="WWS14" s="267"/>
      <c r="WWT14" s="267"/>
      <c r="WWU14" s="267"/>
      <c r="WWV14" s="267"/>
      <c r="WWW14" s="267"/>
      <c r="WWX14" s="267"/>
      <c r="WWY14" s="267"/>
      <c r="WWZ14" s="267"/>
      <c r="WXA14" s="267"/>
      <c r="WXB14" s="267"/>
      <c r="WXC14" s="267"/>
      <c r="WXD14" s="267"/>
      <c r="WXE14" s="267"/>
      <c r="WXF14" s="267"/>
      <c r="WXG14" s="267"/>
      <c r="WXH14" s="267"/>
      <c r="WXI14" s="267"/>
      <c r="WXJ14" s="267"/>
      <c r="WXK14" s="267"/>
      <c r="WXL14" s="267"/>
      <c r="WXM14" s="267"/>
      <c r="WXN14" s="267"/>
      <c r="WXO14" s="267"/>
      <c r="WXP14" s="267"/>
      <c r="WXQ14" s="267"/>
      <c r="WXR14" s="267"/>
      <c r="WXS14" s="267"/>
      <c r="WXT14" s="267"/>
      <c r="WXU14" s="267"/>
      <c r="WXV14" s="267"/>
      <c r="WXW14" s="267"/>
      <c r="WXX14" s="267"/>
      <c r="WXY14" s="267"/>
      <c r="WXZ14" s="267"/>
      <c r="WYA14" s="267"/>
      <c r="WYB14" s="267"/>
      <c r="WYC14" s="267"/>
      <c r="WYD14" s="267"/>
      <c r="WYE14" s="267"/>
      <c r="WYF14" s="267"/>
      <c r="WYG14" s="267"/>
      <c r="WYH14" s="267"/>
      <c r="WYI14" s="267"/>
      <c r="WYJ14" s="267"/>
      <c r="WYK14" s="267"/>
      <c r="WYL14" s="267"/>
      <c r="WYM14" s="267"/>
      <c r="WYN14" s="267"/>
      <c r="WYO14" s="267"/>
      <c r="WYP14" s="267"/>
      <c r="WYQ14" s="267"/>
      <c r="WYR14" s="267"/>
      <c r="WYS14" s="267"/>
      <c r="WYT14" s="267"/>
      <c r="WYU14" s="267"/>
      <c r="WYV14" s="267"/>
      <c r="WYW14" s="267"/>
      <c r="WYX14" s="267"/>
      <c r="WYY14" s="267"/>
      <c r="WYZ14" s="267"/>
      <c r="WZA14" s="267"/>
      <c r="WZB14" s="267"/>
      <c r="WZC14" s="267"/>
      <c r="WZD14" s="267"/>
      <c r="WZE14" s="267"/>
      <c r="WZF14" s="267"/>
      <c r="WZG14" s="267"/>
      <c r="WZH14" s="267"/>
      <c r="WZI14" s="267"/>
      <c r="WZJ14" s="267"/>
      <c r="WZK14" s="267"/>
      <c r="WZL14" s="267"/>
      <c r="WZM14" s="267"/>
      <c r="WZN14" s="267"/>
      <c r="WZO14" s="267"/>
      <c r="WZP14" s="267"/>
      <c r="WZQ14" s="267"/>
      <c r="WZR14" s="267"/>
      <c r="WZS14" s="267"/>
      <c r="WZT14" s="267"/>
      <c r="WZU14" s="267"/>
      <c r="WZV14" s="267"/>
      <c r="WZW14" s="267"/>
      <c r="WZX14" s="267"/>
      <c r="WZY14" s="267"/>
      <c r="WZZ14" s="267"/>
      <c r="XAA14" s="267"/>
      <c r="XAB14" s="267"/>
      <c r="XAC14" s="267"/>
      <c r="XAD14" s="267"/>
      <c r="XAE14" s="267"/>
      <c r="XAF14" s="267"/>
      <c r="XAG14" s="267"/>
      <c r="XAH14" s="267"/>
      <c r="XAI14" s="267"/>
      <c r="XAJ14" s="267"/>
      <c r="XAK14" s="267"/>
      <c r="XAL14" s="267"/>
      <c r="XAM14" s="267"/>
      <c r="XAN14" s="267"/>
      <c r="XAO14" s="267"/>
      <c r="XAP14" s="267"/>
      <c r="XAQ14" s="267"/>
      <c r="XAR14" s="267"/>
      <c r="XAS14" s="267"/>
      <c r="XAT14" s="267"/>
      <c r="XAU14" s="267"/>
      <c r="XAV14" s="267"/>
      <c r="XAW14" s="267"/>
      <c r="XAX14" s="267"/>
      <c r="XAY14" s="267"/>
      <c r="XAZ14" s="267"/>
      <c r="XBA14" s="267"/>
      <c r="XBB14" s="267"/>
      <c r="XBC14" s="267"/>
      <c r="XBD14" s="267"/>
      <c r="XBE14" s="267"/>
      <c r="XBF14" s="267"/>
      <c r="XBG14" s="267"/>
      <c r="XBH14" s="267"/>
      <c r="XBI14" s="267"/>
      <c r="XBJ14" s="267"/>
      <c r="XBK14" s="267"/>
      <c r="XBL14" s="267"/>
      <c r="XBM14" s="267"/>
      <c r="XBN14" s="267"/>
      <c r="XBO14" s="267"/>
      <c r="XBP14" s="267"/>
      <c r="XBQ14" s="267"/>
      <c r="XBR14" s="267"/>
      <c r="XBS14" s="267"/>
      <c r="XBT14" s="267"/>
      <c r="XBU14" s="267"/>
      <c r="XBV14" s="267"/>
      <c r="XBW14" s="267"/>
      <c r="XBX14" s="267"/>
      <c r="XBY14" s="267"/>
      <c r="XBZ14" s="267"/>
      <c r="XCA14" s="267"/>
      <c r="XCB14" s="267"/>
      <c r="XCC14" s="267"/>
      <c r="XCD14" s="267"/>
      <c r="XCE14" s="267"/>
      <c r="XCF14" s="267"/>
      <c r="XCG14" s="267"/>
      <c r="XCH14" s="267"/>
      <c r="XCI14" s="267"/>
      <c r="XCJ14" s="267"/>
      <c r="XCK14" s="267"/>
      <c r="XCL14" s="267"/>
      <c r="XCM14" s="267"/>
      <c r="XCN14" s="267"/>
      <c r="XCO14" s="267"/>
      <c r="XCP14" s="267"/>
      <c r="XCQ14" s="267"/>
      <c r="XCR14" s="267"/>
      <c r="XCS14" s="267"/>
      <c r="XCT14" s="267"/>
      <c r="XCU14" s="267"/>
      <c r="XCV14" s="267"/>
      <c r="XCW14" s="267"/>
      <c r="XCX14" s="267"/>
      <c r="XCY14" s="267"/>
      <c r="XCZ14" s="267"/>
      <c r="XDA14" s="267"/>
      <c r="XDB14" s="267"/>
      <c r="XDC14" s="267"/>
      <c r="XDD14" s="267"/>
      <c r="XDE14" s="267"/>
      <c r="XDF14" s="267"/>
      <c r="XDG14" s="267"/>
      <c r="XDH14" s="267"/>
      <c r="XDI14" s="267"/>
      <c r="XDJ14" s="267"/>
      <c r="XDK14" s="267"/>
      <c r="XDL14" s="267"/>
      <c r="XDM14" s="267"/>
      <c r="XDN14" s="267"/>
      <c r="XDO14" s="267"/>
      <c r="XDP14" s="267"/>
      <c r="XDQ14" s="267"/>
      <c r="XDR14" s="267"/>
      <c r="XDS14" s="267"/>
      <c r="XDT14" s="267"/>
      <c r="XDU14" s="267"/>
      <c r="XDV14" s="267"/>
      <c r="XDW14" s="267"/>
      <c r="XDX14" s="267"/>
      <c r="XDY14" s="267"/>
      <c r="XDZ14" s="267"/>
      <c r="XEA14" s="267"/>
      <c r="XEB14" s="267"/>
      <c r="XEC14" s="267"/>
      <c r="XED14" s="267"/>
      <c r="XEE14" s="267"/>
      <c r="XEF14" s="267"/>
      <c r="XEG14" s="267"/>
      <c r="XEH14" s="267"/>
      <c r="XEI14" s="267"/>
      <c r="XEJ14" s="267"/>
      <c r="XEK14" s="267"/>
      <c r="XEL14" s="267"/>
      <c r="XEM14" s="267"/>
      <c r="XEN14" s="267"/>
      <c r="XEO14" s="267"/>
      <c r="XEP14" s="267"/>
      <c r="XEQ14" s="267"/>
      <c r="XER14" s="267"/>
      <c r="XES14" s="267"/>
      <c r="XET14" s="267"/>
      <c r="XEU14" s="267"/>
      <c r="XEV14" s="267"/>
      <c r="XEW14" s="267"/>
      <c r="XEX14" s="267"/>
      <c r="XEY14" s="267"/>
      <c r="XEZ14" s="267"/>
      <c r="XFA14" s="267"/>
      <c r="XFB14" s="267"/>
      <c r="XFC14" s="267"/>
      <c r="XFD14" s="267"/>
    </row>
    <row r="15" spans="1:16384" s="270" customFormat="1" ht="15" customHeight="1" x14ac:dyDescent="0.25">
      <c r="A15" s="333"/>
      <c r="B15" s="266"/>
      <c r="C15" s="308"/>
      <c r="D15" s="315"/>
      <c r="E15" s="266"/>
      <c r="F15" s="334"/>
      <c r="G15" s="267"/>
      <c r="H15" s="267"/>
      <c r="I15" s="267"/>
      <c r="J15" s="267"/>
      <c r="K15" s="267"/>
      <c r="L15" s="267"/>
      <c r="M15" s="267"/>
      <c r="N15" s="267"/>
      <c r="O15" s="267"/>
      <c r="P15" s="267"/>
      <c r="Q15" s="267"/>
      <c r="R15" s="267"/>
      <c r="S15" s="267"/>
      <c r="T15" s="267"/>
      <c r="U15" s="267"/>
      <c r="V15" s="267"/>
      <c r="W15" s="267"/>
      <c r="X15" s="267"/>
      <c r="Y15" s="267"/>
      <c r="Z15" s="267"/>
      <c r="AA15" s="267"/>
      <c r="AB15" s="267"/>
      <c r="AC15" s="267"/>
      <c r="AD15" s="267"/>
      <c r="AE15" s="267"/>
      <c r="AF15" s="267"/>
      <c r="AG15" s="267"/>
      <c r="AH15" s="267"/>
      <c r="AI15" s="267"/>
      <c r="AJ15" s="267"/>
      <c r="AK15" s="267"/>
      <c r="AL15" s="267"/>
      <c r="AM15" s="267"/>
      <c r="AN15" s="267"/>
      <c r="AO15" s="267"/>
      <c r="AP15" s="267"/>
      <c r="AQ15" s="267"/>
      <c r="AR15" s="267"/>
      <c r="AS15" s="267"/>
      <c r="AT15" s="267"/>
      <c r="AU15" s="267"/>
      <c r="AV15" s="267"/>
      <c r="AW15" s="267"/>
      <c r="AX15" s="267"/>
      <c r="AY15" s="267"/>
      <c r="AZ15" s="267"/>
      <c r="BA15" s="267"/>
      <c r="BB15" s="267"/>
      <c r="BC15" s="267"/>
      <c r="BD15" s="267"/>
      <c r="BE15" s="267"/>
      <c r="BF15" s="267"/>
      <c r="BG15" s="267"/>
      <c r="BH15" s="267"/>
      <c r="BI15" s="267"/>
      <c r="BJ15" s="267"/>
      <c r="BK15" s="267"/>
      <c r="BL15" s="267"/>
      <c r="BM15" s="267"/>
      <c r="BN15" s="267"/>
      <c r="BO15" s="267"/>
      <c r="BP15" s="267"/>
      <c r="BQ15" s="267"/>
      <c r="BR15" s="267"/>
      <c r="BS15" s="267"/>
      <c r="BT15" s="267"/>
      <c r="BU15" s="267"/>
      <c r="BV15" s="267"/>
      <c r="BW15" s="267"/>
      <c r="BX15" s="267"/>
      <c r="BY15" s="267"/>
      <c r="BZ15" s="267"/>
      <c r="CA15" s="267"/>
      <c r="CB15" s="267"/>
      <c r="CC15" s="267"/>
      <c r="CD15" s="267"/>
      <c r="CE15" s="267"/>
      <c r="CF15" s="267"/>
      <c r="CG15" s="267"/>
      <c r="CH15" s="267"/>
      <c r="CI15" s="267"/>
      <c r="CJ15" s="267"/>
      <c r="CK15" s="267"/>
      <c r="CL15" s="267"/>
      <c r="CM15" s="267"/>
      <c r="CN15" s="267"/>
      <c r="CO15" s="267"/>
      <c r="CP15" s="267"/>
      <c r="CQ15" s="267"/>
      <c r="CR15" s="267"/>
      <c r="CS15" s="267"/>
      <c r="CT15" s="267"/>
      <c r="CU15" s="267"/>
      <c r="CV15" s="267"/>
      <c r="CW15" s="267"/>
      <c r="CX15" s="267"/>
      <c r="CY15" s="267"/>
      <c r="CZ15" s="267"/>
      <c r="DA15" s="267"/>
      <c r="DB15" s="267"/>
      <c r="DC15" s="267"/>
      <c r="DD15" s="267"/>
      <c r="DE15" s="267"/>
      <c r="DF15" s="267"/>
      <c r="DG15" s="267"/>
      <c r="DH15" s="267"/>
      <c r="DI15" s="267"/>
      <c r="DJ15" s="267"/>
      <c r="DK15" s="267"/>
      <c r="DL15" s="267"/>
      <c r="DM15" s="267"/>
      <c r="DN15" s="267"/>
      <c r="DO15" s="267"/>
      <c r="DP15" s="267"/>
      <c r="DQ15" s="267"/>
      <c r="DR15" s="267"/>
      <c r="DS15" s="267"/>
      <c r="DT15" s="267"/>
      <c r="DU15" s="267"/>
      <c r="DV15" s="267"/>
      <c r="DW15" s="267"/>
      <c r="DX15" s="267"/>
      <c r="DY15" s="267"/>
      <c r="DZ15" s="267"/>
      <c r="EA15" s="267"/>
      <c r="EB15" s="267"/>
      <c r="EC15" s="267"/>
      <c r="ED15" s="267"/>
      <c r="EE15" s="267"/>
      <c r="EF15" s="267"/>
      <c r="EG15" s="267"/>
      <c r="EH15" s="267"/>
      <c r="EI15" s="267"/>
      <c r="EJ15" s="267"/>
      <c r="EK15" s="267"/>
      <c r="EL15" s="267"/>
      <c r="EM15" s="267"/>
      <c r="EN15" s="267"/>
      <c r="EO15" s="267"/>
      <c r="EP15" s="267"/>
      <c r="EQ15" s="267"/>
      <c r="ER15" s="267"/>
      <c r="ES15" s="267"/>
      <c r="ET15" s="267"/>
      <c r="EU15" s="267"/>
      <c r="EV15" s="267"/>
      <c r="EW15" s="267"/>
      <c r="EX15" s="267"/>
      <c r="EY15" s="267"/>
      <c r="EZ15" s="267"/>
      <c r="FA15" s="267"/>
      <c r="FB15" s="267"/>
      <c r="FC15" s="267"/>
      <c r="FD15" s="267"/>
      <c r="FE15" s="267"/>
      <c r="FF15" s="267"/>
      <c r="FG15" s="267"/>
      <c r="FH15" s="267"/>
      <c r="FI15" s="267"/>
      <c r="FJ15" s="267"/>
      <c r="FK15" s="267"/>
      <c r="FL15" s="267"/>
      <c r="FM15" s="267"/>
      <c r="FN15" s="267"/>
      <c r="FO15" s="267"/>
      <c r="FP15" s="267"/>
      <c r="FQ15" s="267"/>
      <c r="FR15" s="267"/>
      <c r="FS15" s="267"/>
      <c r="FT15" s="267"/>
      <c r="FU15" s="267"/>
      <c r="FV15" s="267"/>
      <c r="FW15" s="267"/>
      <c r="FX15" s="267"/>
      <c r="FY15" s="267"/>
      <c r="FZ15" s="267"/>
      <c r="GA15" s="267"/>
      <c r="GB15" s="267"/>
      <c r="GC15" s="267"/>
      <c r="GD15" s="267"/>
      <c r="GE15" s="267"/>
      <c r="GF15" s="267"/>
      <c r="GG15" s="267"/>
      <c r="GH15" s="267"/>
      <c r="GI15" s="267"/>
      <c r="GJ15" s="267"/>
      <c r="GK15" s="267"/>
      <c r="GL15" s="267"/>
      <c r="GM15" s="267"/>
      <c r="GN15" s="267"/>
      <c r="GO15" s="267"/>
      <c r="GP15" s="267"/>
      <c r="GQ15" s="267"/>
      <c r="GR15" s="267"/>
      <c r="GS15" s="267"/>
      <c r="GT15" s="267"/>
      <c r="GU15" s="267"/>
      <c r="GV15" s="267"/>
      <c r="GW15" s="267"/>
      <c r="GX15" s="267"/>
      <c r="GY15" s="267"/>
      <c r="GZ15" s="267"/>
      <c r="HA15" s="267"/>
      <c r="HB15" s="267"/>
      <c r="HC15" s="267"/>
      <c r="HD15" s="267"/>
      <c r="HE15" s="267"/>
      <c r="HF15" s="267"/>
      <c r="HG15" s="267"/>
      <c r="HH15" s="267"/>
      <c r="HI15" s="267"/>
      <c r="HJ15" s="267"/>
      <c r="HK15" s="267"/>
      <c r="HL15" s="267"/>
      <c r="HM15" s="267"/>
      <c r="HN15" s="267"/>
      <c r="HO15" s="267"/>
      <c r="HP15" s="267"/>
      <c r="HQ15" s="267"/>
      <c r="HR15" s="267"/>
      <c r="HS15" s="267"/>
      <c r="HT15" s="267"/>
      <c r="HU15" s="267"/>
      <c r="HV15" s="267"/>
      <c r="HW15" s="267"/>
      <c r="HX15" s="267"/>
      <c r="HY15" s="267"/>
      <c r="HZ15" s="267"/>
      <c r="IA15" s="267"/>
      <c r="IB15" s="267"/>
      <c r="IC15" s="267"/>
      <c r="ID15" s="267"/>
      <c r="IE15" s="267"/>
      <c r="IF15" s="267"/>
      <c r="IG15" s="267"/>
      <c r="IH15" s="267"/>
      <c r="II15" s="267"/>
      <c r="IJ15" s="267"/>
      <c r="IK15" s="267"/>
      <c r="IL15" s="267"/>
      <c r="IM15" s="267"/>
      <c r="IN15" s="267"/>
      <c r="IO15" s="267"/>
      <c r="IP15" s="267"/>
      <c r="IQ15" s="267"/>
      <c r="IR15" s="267"/>
      <c r="IS15" s="267"/>
      <c r="IT15" s="267"/>
      <c r="IU15" s="267"/>
      <c r="IV15" s="267"/>
      <c r="IW15" s="267"/>
      <c r="IX15" s="267"/>
      <c r="IY15" s="267"/>
      <c r="IZ15" s="267"/>
      <c r="JA15" s="267"/>
      <c r="JB15" s="267"/>
      <c r="JC15" s="267"/>
      <c r="JD15" s="267"/>
      <c r="JE15" s="267"/>
      <c r="JF15" s="267"/>
      <c r="JG15" s="267"/>
      <c r="JH15" s="267"/>
      <c r="JI15" s="267"/>
      <c r="JJ15" s="267"/>
      <c r="JK15" s="267"/>
      <c r="JL15" s="267"/>
      <c r="JM15" s="267"/>
      <c r="JN15" s="267"/>
      <c r="JO15" s="267"/>
      <c r="JP15" s="267"/>
      <c r="JQ15" s="267"/>
      <c r="JR15" s="267"/>
      <c r="JS15" s="267"/>
      <c r="JT15" s="267"/>
      <c r="JU15" s="267"/>
      <c r="JV15" s="267"/>
      <c r="JW15" s="267"/>
      <c r="JX15" s="267"/>
      <c r="JY15" s="267"/>
      <c r="JZ15" s="267"/>
      <c r="KA15" s="267"/>
      <c r="KB15" s="267"/>
      <c r="KC15" s="267"/>
      <c r="KD15" s="267"/>
      <c r="KE15" s="267"/>
      <c r="KF15" s="267"/>
      <c r="KG15" s="267"/>
      <c r="KH15" s="267"/>
      <c r="KI15" s="267"/>
      <c r="KJ15" s="267"/>
      <c r="KK15" s="267"/>
      <c r="KL15" s="267"/>
      <c r="KM15" s="267"/>
      <c r="KN15" s="267"/>
      <c r="KO15" s="267"/>
      <c r="KP15" s="267"/>
      <c r="KQ15" s="267"/>
      <c r="KR15" s="267"/>
      <c r="KS15" s="267"/>
      <c r="KT15" s="267"/>
      <c r="KU15" s="267"/>
      <c r="KV15" s="267"/>
      <c r="KW15" s="267"/>
      <c r="KX15" s="267"/>
      <c r="KY15" s="267"/>
      <c r="KZ15" s="267"/>
      <c r="LA15" s="267"/>
      <c r="LB15" s="267"/>
      <c r="LC15" s="267"/>
      <c r="LD15" s="267"/>
      <c r="LE15" s="267"/>
      <c r="LF15" s="267"/>
      <c r="LG15" s="267"/>
      <c r="LH15" s="267"/>
      <c r="LI15" s="267"/>
      <c r="LJ15" s="267"/>
      <c r="LK15" s="267"/>
      <c r="LL15" s="267"/>
      <c r="LM15" s="267"/>
      <c r="LN15" s="267"/>
      <c r="LO15" s="267"/>
      <c r="LP15" s="267"/>
      <c r="LQ15" s="267"/>
      <c r="LR15" s="267"/>
      <c r="LS15" s="267"/>
      <c r="LT15" s="267"/>
      <c r="LU15" s="267"/>
      <c r="LV15" s="267"/>
      <c r="LW15" s="267"/>
      <c r="LX15" s="267"/>
      <c r="LY15" s="267"/>
      <c r="LZ15" s="267"/>
      <c r="MA15" s="267"/>
      <c r="MB15" s="267"/>
      <c r="MC15" s="267"/>
      <c r="MD15" s="267"/>
      <c r="ME15" s="267"/>
      <c r="MF15" s="267"/>
      <c r="MG15" s="267"/>
      <c r="MH15" s="267"/>
      <c r="MI15" s="267"/>
      <c r="MJ15" s="267"/>
      <c r="MK15" s="267"/>
      <c r="ML15" s="267"/>
      <c r="MM15" s="267"/>
      <c r="MN15" s="267"/>
      <c r="MO15" s="267"/>
      <c r="MP15" s="267"/>
      <c r="MQ15" s="267"/>
      <c r="MR15" s="267"/>
      <c r="MS15" s="267"/>
      <c r="MT15" s="267"/>
      <c r="MU15" s="267"/>
      <c r="MV15" s="267"/>
      <c r="MW15" s="267"/>
      <c r="MX15" s="267"/>
      <c r="MY15" s="267"/>
      <c r="MZ15" s="267"/>
      <c r="NA15" s="267"/>
      <c r="NB15" s="267"/>
      <c r="NC15" s="267"/>
      <c r="ND15" s="267"/>
      <c r="NE15" s="267"/>
      <c r="NF15" s="267"/>
      <c r="NG15" s="267"/>
      <c r="NH15" s="267"/>
      <c r="NI15" s="267"/>
      <c r="NJ15" s="267"/>
      <c r="NK15" s="267"/>
      <c r="NL15" s="267"/>
      <c r="NM15" s="267"/>
      <c r="NN15" s="267"/>
      <c r="NO15" s="267"/>
      <c r="NP15" s="267"/>
      <c r="NQ15" s="267"/>
      <c r="NR15" s="267"/>
      <c r="NS15" s="267"/>
      <c r="NT15" s="267"/>
      <c r="NU15" s="267"/>
      <c r="NV15" s="267"/>
      <c r="NW15" s="267"/>
      <c r="NX15" s="267"/>
      <c r="NY15" s="267"/>
      <c r="NZ15" s="267"/>
      <c r="OA15" s="267"/>
      <c r="OB15" s="267"/>
      <c r="OC15" s="267"/>
      <c r="OD15" s="267"/>
      <c r="OE15" s="267"/>
      <c r="OF15" s="267"/>
      <c r="OG15" s="267"/>
      <c r="OH15" s="267"/>
      <c r="OI15" s="267"/>
      <c r="OJ15" s="267"/>
      <c r="OK15" s="267"/>
      <c r="OL15" s="267"/>
      <c r="OM15" s="267"/>
      <c r="ON15" s="267"/>
      <c r="OO15" s="267"/>
      <c r="OP15" s="267"/>
      <c r="OQ15" s="267"/>
      <c r="OR15" s="267"/>
      <c r="OS15" s="267"/>
      <c r="OT15" s="267"/>
      <c r="OU15" s="267"/>
      <c r="OV15" s="267"/>
      <c r="OW15" s="267"/>
      <c r="OX15" s="267"/>
      <c r="OY15" s="267"/>
      <c r="OZ15" s="267"/>
      <c r="PA15" s="267"/>
      <c r="PB15" s="267"/>
      <c r="PC15" s="267"/>
      <c r="PD15" s="267"/>
      <c r="PE15" s="267"/>
      <c r="PF15" s="267"/>
      <c r="PG15" s="267"/>
      <c r="PH15" s="267"/>
      <c r="PI15" s="267"/>
      <c r="PJ15" s="267"/>
      <c r="PK15" s="267"/>
      <c r="PL15" s="267"/>
      <c r="PM15" s="267"/>
      <c r="PN15" s="267"/>
      <c r="PO15" s="267"/>
      <c r="PP15" s="267"/>
      <c r="PQ15" s="267"/>
      <c r="PR15" s="267"/>
      <c r="PS15" s="267"/>
      <c r="PT15" s="267"/>
      <c r="PU15" s="267"/>
      <c r="PV15" s="267"/>
      <c r="PW15" s="267"/>
      <c r="PX15" s="267"/>
      <c r="PY15" s="267"/>
      <c r="PZ15" s="267"/>
      <c r="QA15" s="267"/>
      <c r="QB15" s="267"/>
      <c r="QC15" s="267"/>
      <c r="QD15" s="267"/>
      <c r="QE15" s="267"/>
      <c r="QF15" s="267"/>
      <c r="QG15" s="267"/>
      <c r="QH15" s="267"/>
      <c r="QI15" s="267"/>
      <c r="QJ15" s="267"/>
      <c r="QK15" s="267"/>
      <c r="QL15" s="267"/>
      <c r="QM15" s="267"/>
      <c r="QN15" s="267"/>
      <c r="QO15" s="267"/>
      <c r="QP15" s="267"/>
      <c r="QQ15" s="267"/>
      <c r="QR15" s="267"/>
      <c r="QS15" s="267"/>
      <c r="QT15" s="267"/>
      <c r="QU15" s="267"/>
      <c r="QV15" s="267"/>
      <c r="QW15" s="267"/>
      <c r="QX15" s="267"/>
      <c r="QY15" s="267"/>
      <c r="QZ15" s="267"/>
      <c r="RA15" s="267"/>
      <c r="RB15" s="267"/>
      <c r="RC15" s="267"/>
      <c r="RD15" s="267"/>
      <c r="RE15" s="267"/>
      <c r="RF15" s="267"/>
      <c r="RG15" s="267"/>
      <c r="RH15" s="267"/>
      <c r="RI15" s="267"/>
      <c r="RJ15" s="267"/>
      <c r="RK15" s="267"/>
      <c r="RL15" s="267"/>
      <c r="RM15" s="267"/>
      <c r="RN15" s="267"/>
      <c r="RO15" s="267"/>
      <c r="RP15" s="267"/>
      <c r="RQ15" s="267"/>
      <c r="RR15" s="267"/>
      <c r="RS15" s="267"/>
      <c r="RT15" s="267"/>
      <c r="RU15" s="267"/>
      <c r="RV15" s="267"/>
      <c r="RW15" s="267"/>
      <c r="RX15" s="267"/>
      <c r="RY15" s="267"/>
      <c r="RZ15" s="267"/>
      <c r="SA15" s="267"/>
      <c r="SB15" s="267"/>
      <c r="SC15" s="267"/>
      <c r="SD15" s="267"/>
      <c r="SE15" s="267"/>
      <c r="SF15" s="267"/>
      <c r="SG15" s="267"/>
      <c r="SH15" s="267"/>
      <c r="SI15" s="267"/>
      <c r="SJ15" s="267"/>
      <c r="SK15" s="267"/>
      <c r="SL15" s="267"/>
      <c r="SM15" s="267"/>
      <c r="SN15" s="267"/>
      <c r="SO15" s="267"/>
      <c r="SP15" s="267"/>
      <c r="SQ15" s="267"/>
      <c r="SR15" s="267"/>
      <c r="SS15" s="267"/>
      <c r="ST15" s="267"/>
      <c r="SU15" s="267"/>
      <c r="SV15" s="267"/>
      <c r="SW15" s="267"/>
      <c r="SX15" s="267"/>
      <c r="SY15" s="267"/>
      <c r="SZ15" s="267"/>
      <c r="TA15" s="267"/>
      <c r="TB15" s="267"/>
      <c r="TC15" s="267"/>
      <c r="TD15" s="267"/>
      <c r="TE15" s="267"/>
      <c r="TF15" s="267"/>
      <c r="TG15" s="267"/>
      <c r="TH15" s="267"/>
      <c r="TI15" s="267"/>
      <c r="TJ15" s="267"/>
      <c r="TK15" s="267"/>
      <c r="TL15" s="267"/>
      <c r="TM15" s="267"/>
      <c r="TN15" s="267"/>
      <c r="TO15" s="267"/>
      <c r="TP15" s="267"/>
      <c r="TQ15" s="267"/>
      <c r="TR15" s="267"/>
      <c r="TS15" s="267"/>
      <c r="TT15" s="267"/>
      <c r="TU15" s="267"/>
      <c r="TV15" s="267"/>
      <c r="TW15" s="267"/>
      <c r="TX15" s="267"/>
      <c r="TY15" s="267"/>
      <c r="TZ15" s="267"/>
      <c r="UA15" s="267"/>
      <c r="UB15" s="267"/>
      <c r="UC15" s="267"/>
      <c r="UD15" s="267"/>
      <c r="UE15" s="267"/>
      <c r="UF15" s="267"/>
      <c r="UG15" s="267"/>
      <c r="UH15" s="267"/>
      <c r="UI15" s="267"/>
      <c r="UJ15" s="267"/>
      <c r="UK15" s="267"/>
      <c r="UL15" s="267"/>
      <c r="UM15" s="267"/>
      <c r="UN15" s="267"/>
      <c r="UO15" s="267"/>
      <c r="UP15" s="267"/>
      <c r="UQ15" s="267"/>
      <c r="UR15" s="267"/>
      <c r="US15" s="267"/>
      <c r="UT15" s="267"/>
      <c r="UU15" s="267"/>
      <c r="UV15" s="267"/>
      <c r="UW15" s="267"/>
      <c r="UX15" s="267"/>
      <c r="UY15" s="267"/>
      <c r="UZ15" s="267"/>
      <c r="VA15" s="267"/>
      <c r="VB15" s="267"/>
      <c r="VC15" s="267"/>
      <c r="VD15" s="267"/>
      <c r="VE15" s="267"/>
      <c r="VF15" s="267"/>
      <c r="VG15" s="267"/>
      <c r="VH15" s="267"/>
      <c r="VI15" s="267"/>
      <c r="VJ15" s="267"/>
      <c r="VK15" s="267"/>
      <c r="VL15" s="267"/>
      <c r="VM15" s="267"/>
      <c r="VN15" s="267"/>
      <c r="VO15" s="267"/>
      <c r="VP15" s="267"/>
      <c r="VQ15" s="267"/>
      <c r="VR15" s="267"/>
      <c r="VS15" s="267"/>
      <c r="VT15" s="267"/>
      <c r="VU15" s="267"/>
      <c r="VV15" s="267"/>
      <c r="VW15" s="267"/>
      <c r="VX15" s="267"/>
      <c r="VY15" s="267"/>
      <c r="VZ15" s="267"/>
      <c r="WA15" s="267"/>
      <c r="WB15" s="267"/>
      <c r="WC15" s="267"/>
      <c r="WD15" s="267"/>
      <c r="WE15" s="267"/>
      <c r="WF15" s="267"/>
      <c r="WG15" s="267"/>
      <c r="WH15" s="267"/>
      <c r="WI15" s="267"/>
      <c r="WJ15" s="267"/>
      <c r="WK15" s="267"/>
      <c r="WL15" s="267"/>
      <c r="WM15" s="267"/>
      <c r="WN15" s="267"/>
      <c r="WO15" s="267"/>
      <c r="WP15" s="267"/>
      <c r="WQ15" s="267"/>
      <c r="WR15" s="267"/>
      <c r="WS15" s="267"/>
      <c r="WT15" s="267"/>
      <c r="WU15" s="267"/>
      <c r="WV15" s="267"/>
      <c r="WW15" s="267"/>
      <c r="WX15" s="267"/>
      <c r="WY15" s="267"/>
      <c r="WZ15" s="267"/>
      <c r="XA15" s="267"/>
      <c r="XB15" s="267"/>
      <c r="XC15" s="267"/>
      <c r="XD15" s="267"/>
      <c r="XE15" s="267"/>
      <c r="XF15" s="267"/>
      <c r="XG15" s="267"/>
      <c r="XH15" s="267"/>
      <c r="XI15" s="267"/>
      <c r="XJ15" s="267"/>
      <c r="XK15" s="267"/>
      <c r="XL15" s="267"/>
      <c r="XM15" s="267"/>
      <c r="XN15" s="267"/>
      <c r="XO15" s="267"/>
      <c r="XP15" s="267"/>
      <c r="XQ15" s="267"/>
      <c r="XR15" s="267"/>
      <c r="XS15" s="267"/>
      <c r="XT15" s="267"/>
      <c r="XU15" s="267"/>
      <c r="XV15" s="267"/>
      <c r="XW15" s="267"/>
      <c r="XX15" s="267"/>
      <c r="XY15" s="267"/>
      <c r="XZ15" s="267"/>
      <c r="YA15" s="267"/>
      <c r="YB15" s="267"/>
      <c r="YC15" s="267"/>
      <c r="YD15" s="267"/>
      <c r="YE15" s="267"/>
      <c r="YF15" s="267"/>
      <c r="YG15" s="267"/>
      <c r="YH15" s="267"/>
      <c r="YI15" s="267"/>
      <c r="YJ15" s="267"/>
      <c r="YK15" s="267"/>
      <c r="YL15" s="267"/>
      <c r="YM15" s="267"/>
      <c r="YN15" s="267"/>
      <c r="YO15" s="267"/>
      <c r="YP15" s="267"/>
      <c r="YQ15" s="267"/>
      <c r="YR15" s="267"/>
      <c r="YS15" s="267"/>
      <c r="YT15" s="267"/>
      <c r="YU15" s="267"/>
      <c r="YV15" s="267"/>
      <c r="YW15" s="267"/>
      <c r="YX15" s="267"/>
      <c r="YY15" s="267"/>
      <c r="YZ15" s="267"/>
      <c r="ZA15" s="267"/>
      <c r="ZB15" s="267"/>
      <c r="ZC15" s="267"/>
      <c r="ZD15" s="267"/>
      <c r="ZE15" s="267"/>
      <c r="ZF15" s="267"/>
      <c r="ZG15" s="267"/>
      <c r="ZH15" s="267"/>
      <c r="ZI15" s="267"/>
      <c r="ZJ15" s="267"/>
      <c r="ZK15" s="267"/>
      <c r="ZL15" s="267"/>
      <c r="ZM15" s="267"/>
      <c r="ZN15" s="267"/>
      <c r="ZO15" s="267"/>
      <c r="ZP15" s="267"/>
      <c r="ZQ15" s="267"/>
      <c r="ZR15" s="267"/>
      <c r="ZS15" s="267"/>
      <c r="ZT15" s="267"/>
      <c r="ZU15" s="267"/>
      <c r="ZV15" s="267"/>
      <c r="ZW15" s="267"/>
      <c r="ZX15" s="267"/>
      <c r="ZY15" s="267"/>
      <c r="ZZ15" s="267"/>
      <c r="AAA15" s="267"/>
      <c r="AAB15" s="267"/>
      <c r="AAC15" s="267"/>
      <c r="AAD15" s="267"/>
      <c r="AAE15" s="267"/>
      <c r="AAF15" s="267"/>
      <c r="AAG15" s="267"/>
      <c r="AAH15" s="267"/>
      <c r="AAI15" s="267"/>
      <c r="AAJ15" s="267"/>
      <c r="AAK15" s="267"/>
      <c r="AAL15" s="267"/>
      <c r="AAM15" s="267"/>
      <c r="AAN15" s="267"/>
      <c r="AAO15" s="267"/>
      <c r="AAP15" s="267"/>
      <c r="AAQ15" s="267"/>
      <c r="AAR15" s="267"/>
      <c r="AAS15" s="267"/>
      <c r="AAT15" s="267"/>
      <c r="AAU15" s="267"/>
      <c r="AAV15" s="267"/>
      <c r="AAW15" s="267"/>
      <c r="AAX15" s="267"/>
      <c r="AAY15" s="267"/>
      <c r="AAZ15" s="267"/>
      <c r="ABA15" s="267"/>
      <c r="ABB15" s="267"/>
      <c r="ABC15" s="267"/>
      <c r="ABD15" s="267"/>
      <c r="ABE15" s="267"/>
      <c r="ABF15" s="267"/>
      <c r="ABG15" s="267"/>
      <c r="ABH15" s="267"/>
      <c r="ABI15" s="267"/>
      <c r="ABJ15" s="267"/>
      <c r="ABK15" s="267"/>
      <c r="ABL15" s="267"/>
      <c r="ABM15" s="267"/>
      <c r="ABN15" s="267"/>
      <c r="ABO15" s="267"/>
      <c r="ABP15" s="267"/>
      <c r="ABQ15" s="267"/>
      <c r="ABR15" s="267"/>
      <c r="ABS15" s="267"/>
      <c r="ABT15" s="267"/>
      <c r="ABU15" s="267"/>
      <c r="ABV15" s="267"/>
      <c r="ABW15" s="267"/>
      <c r="ABX15" s="267"/>
      <c r="ABY15" s="267"/>
      <c r="ABZ15" s="267"/>
      <c r="ACA15" s="267"/>
      <c r="ACB15" s="267"/>
      <c r="ACC15" s="267"/>
      <c r="ACD15" s="267"/>
      <c r="ACE15" s="267"/>
      <c r="ACF15" s="267"/>
      <c r="ACG15" s="267"/>
      <c r="ACH15" s="267"/>
      <c r="ACI15" s="267"/>
      <c r="ACJ15" s="267"/>
      <c r="ACK15" s="267"/>
      <c r="ACL15" s="267"/>
      <c r="ACM15" s="267"/>
      <c r="ACN15" s="267"/>
      <c r="ACO15" s="267"/>
      <c r="ACP15" s="267"/>
      <c r="ACQ15" s="267"/>
      <c r="ACR15" s="267"/>
      <c r="ACS15" s="267"/>
      <c r="ACT15" s="267"/>
      <c r="ACU15" s="267"/>
      <c r="ACV15" s="267"/>
      <c r="ACW15" s="267"/>
      <c r="ACX15" s="267"/>
      <c r="ACY15" s="267"/>
      <c r="ACZ15" s="267"/>
      <c r="ADA15" s="267"/>
      <c r="ADB15" s="267"/>
      <c r="ADC15" s="267"/>
      <c r="ADD15" s="267"/>
      <c r="ADE15" s="267"/>
      <c r="ADF15" s="267"/>
      <c r="ADG15" s="267"/>
      <c r="ADH15" s="267"/>
      <c r="ADI15" s="267"/>
      <c r="ADJ15" s="267"/>
      <c r="ADK15" s="267"/>
      <c r="ADL15" s="267"/>
      <c r="ADM15" s="267"/>
      <c r="ADN15" s="267"/>
      <c r="ADO15" s="267"/>
      <c r="ADP15" s="267"/>
      <c r="ADQ15" s="267"/>
      <c r="ADR15" s="267"/>
      <c r="ADS15" s="267"/>
      <c r="ADT15" s="267"/>
      <c r="ADU15" s="267"/>
      <c r="ADV15" s="267"/>
      <c r="ADW15" s="267"/>
      <c r="ADX15" s="267"/>
      <c r="ADY15" s="267"/>
      <c r="ADZ15" s="267"/>
      <c r="AEA15" s="267"/>
      <c r="AEB15" s="267"/>
      <c r="AEC15" s="267"/>
      <c r="AED15" s="267"/>
      <c r="AEE15" s="267"/>
      <c r="AEF15" s="267"/>
      <c r="AEG15" s="267"/>
      <c r="AEH15" s="267"/>
      <c r="AEI15" s="267"/>
      <c r="AEJ15" s="267"/>
      <c r="AEK15" s="267"/>
      <c r="AEL15" s="267"/>
      <c r="AEM15" s="267"/>
      <c r="AEN15" s="267"/>
      <c r="AEO15" s="267"/>
      <c r="AEP15" s="267"/>
      <c r="AEQ15" s="267"/>
      <c r="AER15" s="267"/>
      <c r="AES15" s="267"/>
      <c r="AET15" s="267"/>
      <c r="AEU15" s="267"/>
      <c r="AEV15" s="267"/>
      <c r="AEW15" s="267"/>
      <c r="AEX15" s="267"/>
      <c r="AEY15" s="267"/>
      <c r="AEZ15" s="267"/>
      <c r="AFA15" s="267"/>
      <c r="AFB15" s="267"/>
      <c r="AFC15" s="267"/>
      <c r="AFD15" s="267"/>
      <c r="AFE15" s="267"/>
      <c r="AFF15" s="267"/>
      <c r="AFG15" s="267"/>
      <c r="AFH15" s="267"/>
      <c r="AFI15" s="267"/>
      <c r="AFJ15" s="267"/>
      <c r="AFK15" s="267"/>
      <c r="AFL15" s="267"/>
      <c r="AFM15" s="267"/>
      <c r="AFN15" s="267"/>
      <c r="AFO15" s="267"/>
      <c r="AFP15" s="267"/>
      <c r="AFQ15" s="267"/>
      <c r="AFR15" s="267"/>
      <c r="AFS15" s="267"/>
      <c r="AFT15" s="267"/>
      <c r="AFU15" s="267"/>
      <c r="AFV15" s="267"/>
      <c r="AFW15" s="267"/>
      <c r="AFX15" s="267"/>
      <c r="AFY15" s="267"/>
      <c r="AFZ15" s="267"/>
      <c r="AGA15" s="267"/>
      <c r="AGB15" s="267"/>
      <c r="AGC15" s="267"/>
      <c r="AGD15" s="267"/>
      <c r="AGE15" s="267"/>
      <c r="AGF15" s="267"/>
      <c r="AGG15" s="267"/>
      <c r="AGH15" s="267"/>
      <c r="AGI15" s="267"/>
      <c r="AGJ15" s="267"/>
      <c r="AGK15" s="267"/>
      <c r="AGL15" s="267"/>
      <c r="AGM15" s="267"/>
      <c r="AGN15" s="267"/>
      <c r="AGO15" s="267"/>
      <c r="AGP15" s="267"/>
      <c r="AGQ15" s="267"/>
      <c r="AGR15" s="267"/>
      <c r="AGS15" s="267"/>
      <c r="AGT15" s="267"/>
      <c r="AGU15" s="267"/>
      <c r="AGV15" s="267"/>
      <c r="AGW15" s="267"/>
      <c r="AGX15" s="267"/>
      <c r="AGY15" s="267"/>
      <c r="AGZ15" s="267"/>
      <c r="AHA15" s="267"/>
      <c r="AHB15" s="267"/>
      <c r="AHC15" s="267"/>
      <c r="AHD15" s="267"/>
      <c r="AHE15" s="267"/>
      <c r="AHF15" s="267"/>
      <c r="AHG15" s="267"/>
      <c r="AHH15" s="267"/>
      <c r="AHI15" s="267"/>
      <c r="AHJ15" s="267"/>
      <c r="AHK15" s="267"/>
      <c r="AHL15" s="267"/>
      <c r="AHM15" s="267"/>
      <c r="AHN15" s="267"/>
      <c r="AHO15" s="267"/>
      <c r="AHP15" s="267"/>
      <c r="AHQ15" s="267"/>
      <c r="AHR15" s="267"/>
      <c r="AHS15" s="267"/>
      <c r="AHT15" s="267"/>
      <c r="AHU15" s="267"/>
      <c r="AHV15" s="267"/>
      <c r="AHW15" s="267"/>
      <c r="AHX15" s="267"/>
      <c r="AHY15" s="267"/>
      <c r="AHZ15" s="267"/>
      <c r="AIA15" s="267"/>
      <c r="AIB15" s="267"/>
      <c r="AIC15" s="267"/>
      <c r="AID15" s="267"/>
      <c r="AIE15" s="267"/>
      <c r="AIF15" s="267"/>
      <c r="AIG15" s="267"/>
      <c r="AIH15" s="267"/>
      <c r="AII15" s="267"/>
      <c r="AIJ15" s="267"/>
      <c r="AIK15" s="267"/>
      <c r="AIL15" s="267"/>
      <c r="AIM15" s="267"/>
      <c r="AIN15" s="267"/>
      <c r="AIO15" s="267"/>
      <c r="AIP15" s="267"/>
      <c r="AIQ15" s="267"/>
      <c r="AIR15" s="267"/>
      <c r="AIS15" s="267"/>
      <c r="AIT15" s="267"/>
      <c r="AIU15" s="267"/>
      <c r="AIV15" s="267"/>
      <c r="AIW15" s="267"/>
      <c r="AIX15" s="267"/>
      <c r="AIY15" s="267"/>
      <c r="AIZ15" s="267"/>
      <c r="AJA15" s="267"/>
      <c r="AJB15" s="267"/>
      <c r="AJC15" s="267"/>
      <c r="AJD15" s="267"/>
      <c r="AJE15" s="267"/>
      <c r="AJF15" s="267"/>
      <c r="AJG15" s="267"/>
      <c r="AJH15" s="267"/>
      <c r="AJI15" s="267"/>
      <c r="AJJ15" s="267"/>
      <c r="AJK15" s="267"/>
      <c r="AJL15" s="267"/>
      <c r="AJM15" s="267"/>
      <c r="AJN15" s="267"/>
      <c r="AJO15" s="267"/>
      <c r="AJP15" s="267"/>
      <c r="AJQ15" s="267"/>
      <c r="AJR15" s="267"/>
      <c r="AJS15" s="267"/>
      <c r="AJT15" s="267"/>
      <c r="AJU15" s="267"/>
      <c r="AJV15" s="267"/>
      <c r="AJW15" s="267"/>
      <c r="AJX15" s="267"/>
      <c r="AJY15" s="267"/>
      <c r="AJZ15" s="267"/>
      <c r="AKA15" s="267"/>
      <c r="AKB15" s="267"/>
      <c r="AKC15" s="267"/>
      <c r="AKD15" s="267"/>
      <c r="AKE15" s="267"/>
      <c r="AKF15" s="267"/>
      <c r="AKG15" s="267"/>
      <c r="AKH15" s="267"/>
      <c r="AKI15" s="267"/>
      <c r="AKJ15" s="267"/>
      <c r="AKK15" s="267"/>
      <c r="AKL15" s="267"/>
      <c r="AKM15" s="267"/>
      <c r="AKN15" s="267"/>
      <c r="AKO15" s="267"/>
      <c r="AKP15" s="267"/>
      <c r="AKQ15" s="267"/>
      <c r="AKR15" s="267"/>
      <c r="AKS15" s="267"/>
      <c r="AKT15" s="267"/>
      <c r="AKU15" s="267"/>
      <c r="AKV15" s="267"/>
      <c r="AKW15" s="267"/>
      <c r="AKX15" s="267"/>
      <c r="AKY15" s="267"/>
      <c r="AKZ15" s="267"/>
      <c r="ALA15" s="267"/>
      <c r="ALB15" s="267"/>
      <c r="ALC15" s="267"/>
      <c r="ALD15" s="267"/>
      <c r="ALE15" s="267"/>
      <c r="ALF15" s="267"/>
      <c r="ALG15" s="267"/>
      <c r="ALH15" s="267"/>
      <c r="ALI15" s="267"/>
      <c r="ALJ15" s="267"/>
      <c r="ALK15" s="267"/>
      <c r="ALL15" s="267"/>
      <c r="ALM15" s="267"/>
      <c r="ALN15" s="267"/>
      <c r="ALO15" s="267"/>
      <c r="ALP15" s="267"/>
      <c r="ALQ15" s="267"/>
      <c r="ALR15" s="267"/>
      <c r="ALS15" s="267"/>
      <c r="ALT15" s="267"/>
      <c r="ALU15" s="267"/>
      <c r="ALV15" s="267"/>
      <c r="ALW15" s="267"/>
      <c r="ALX15" s="267"/>
      <c r="ALY15" s="267"/>
      <c r="ALZ15" s="267"/>
      <c r="AMA15" s="267"/>
      <c r="AMB15" s="267"/>
      <c r="AMC15" s="267"/>
      <c r="AMD15" s="267"/>
      <c r="AME15" s="267"/>
      <c r="AMF15" s="267"/>
      <c r="AMG15" s="267"/>
      <c r="AMH15" s="267"/>
      <c r="AMI15" s="267"/>
      <c r="AMJ15" s="267"/>
      <c r="AMK15" s="267"/>
      <c r="AML15" s="267"/>
      <c r="AMM15" s="267"/>
      <c r="AMN15" s="267"/>
      <c r="AMO15" s="267"/>
      <c r="AMP15" s="267"/>
      <c r="AMQ15" s="267"/>
      <c r="AMR15" s="267"/>
      <c r="AMS15" s="267"/>
      <c r="AMT15" s="267"/>
      <c r="AMU15" s="267"/>
      <c r="AMV15" s="267"/>
      <c r="AMW15" s="267"/>
      <c r="AMX15" s="267"/>
      <c r="AMY15" s="267"/>
      <c r="AMZ15" s="267"/>
      <c r="ANA15" s="267"/>
      <c r="ANB15" s="267"/>
      <c r="ANC15" s="267"/>
      <c r="AND15" s="267"/>
      <c r="ANE15" s="267"/>
      <c r="ANF15" s="267"/>
      <c r="ANG15" s="267"/>
      <c r="ANH15" s="267"/>
      <c r="ANI15" s="267"/>
      <c r="ANJ15" s="267"/>
      <c r="ANK15" s="267"/>
      <c r="ANL15" s="267"/>
      <c r="ANM15" s="267"/>
      <c r="ANN15" s="267"/>
      <c r="ANO15" s="267"/>
      <c r="ANP15" s="267"/>
      <c r="ANQ15" s="267"/>
      <c r="ANR15" s="267"/>
      <c r="ANS15" s="267"/>
      <c r="ANT15" s="267"/>
      <c r="ANU15" s="267"/>
      <c r="ANV15" s="267"/>
      <c r="ANW15" s="267"/>
      <c r="ANX15" s="267"/>
      <c r="ANY15" s="267"/>
      <c r="ANZ15" s="267"/>
      <c r="AOA15" s="267"/>
      <c r="AOB15" s="267"/>
      <c r="AOC15" s="267"/>
      <c r="AOD15" s="267"/>
      <c r="AOE15" s="267"/>
      <c r="AOF15" s="267"/>
      <c r="AOG15" s="267"/>
      <c r="AOH15" s="267"/>
      <c r="AOI15" s="267"/>
      <c r="AOJ15" s="267"/>
      <c r="AOK15" s="267"/>
      <c r="AOL15" s="267"/>
      <c r="AOM15" s="267"/>
      <c r="AON15" s="267"/>
      <c r="AOO15" s="267"/>
      <c r="AOP15" s="267"/>
      <c r="AOQ15" s="267"/>
      <c r="AOR15" s="267"/>
      <c r="AOS15" s="267"/>
      <c r="AOT15" s="267"/>
      <c r="AOU15" s="267"/>
      <c r="AOV15" s="267"/>
      <c r="AOW15" s="267"/>
      <c r="AOX15" s="267"/>
      <c r="AOY15" s="267"/>
      <c r="AOZ15" s="267"/>
      <c r="APA15" s="267"/>
      <c r="APB15" s="267"/>
      <c r="APC15" s="267"/>
      <c r="APD15" s="267"/>
      <c r="APE15" s="267"/>
      <c r="APF15" s="267"/>
      <c r="APG15" s="267"/>
      <c r="APH15" s="267"/>
      <c r="API15" s="267"/>
      <c r="APJ15" s="267"/>
      <c r="APK15" s="267"/>
      <c r="APL15" s="267"/>
      <c r="APM15" s="267"/>
      <c r="APN15" s="267"/>
      <c r="APO15" s="267"/>
      <c r="APP15" s="267"/>
      <c r="APQ15" s="267"/>
      <c r="APR15" s="267"/>
      <c r="APS15" s="267"/>
      <c r="APT15" s="267"/>
      <c r="APU15" s="267"/>
      <c r="APV15" s="267"/>
      <c r="APW15" s="267"/>
      <c r="APX15" s="267"/>
      <c r="APY15" s="267"/>
      <c r="APZ15" s="267"/>
      <c r="AQA15" s="267"/>
      <c r="AQB15" s="267"/>
      <c r="AQC15" s="267"/>
      <c r="AQD15" s="267"/>
      <c r="AQE15" s="267"/>
      <c r="AQF15" s="267"/>
      <c r="AQG15" s="267"/>
      <c r="AQH15" s="267"/>
      <c r="AQI15" s="267"/>
      <c r="AQJ15" s="267"/>
      <c r="AQK15" s="267"/>
      <c r="AQL15" s="267"/>
      <c r="AQM15" s="267"/>
      <c r="AQN15" s="267"/>
      <c r="AQO15" s="267"/>
      <c r="AQP15" s="267"/>
      <c r="AQQ15" s="267"/>
      <c r="AQR15" s="267"/>
      <c r="AQS15" s="267"/>
      <c r="AQT15" s="267"/>
      <c r="AQU15" s="267"/>
      <c r="AQV15" s="267"/>
      <c r="AQW15" s="267"/>
      <c r="AQX15" s="267"/>
      <c r="AQY15" s="267"/>
      <c r="AQZ15" s="267"/>
      <c r="ARA15" s="267"/>
      <c r="ARB15" s="267"/>
      <c r="ARC15" s="267"/>
      <c r="ARD15" s="267"/>
      <c r="ARE15" s="267"/>
      <c r="ARF15" s="267"/>
      <c r="ARG15" s="267"/>
      <c r="ARH15" s="267"/>
      <c r="ARI15" s="267"/>
      <c r="ARJ15" s="267"/>
      <c r="ARK15" s="267"/>
      <c r="ARL15" s="267"/>
      <c r="ARM15" s="267"/>
      <c r="ARN15" s="267"/>
      <c r="ARO15" s="267"/>
      <c r="ARP15" s="267"/>
      <c r="ARQ15" s="267"/>
      <c r="ARR15" s="267"/>
      <c r="ARS15" s="267"/>
      <c r="ART15" s="267"/>
      <c r="ARU15" s="267"/>
      <c r="ARV15" s="267"/>
      <c r="ARW15" s="267"/>
      <c r="ARX15" s="267"/>
      <c r="ARY15" s="267"/>
      <c r="ARZ15" s="267"/>
      <c r="ASA15" s="267"/>
      <c r="ASB15" s="267"/>
      <c r="ASC15" s="267"/>
      <c r="ASD15" s="267"/>
      <c r="ASE15" s="267"/>
      <c r="ASF15" s="267"/>
      <c r="ASG15" s="267"/>
      <c r="ASH15" s="267"/>
      <c r="ASI15" s="267"/>
      <c r="ASJ15" s="267"/>
      <c r="ASK15" s="267"/>
      <c r="ASL15" s="267"/>
      <c r="ASM15" s="267"/>
      <c r="ASN15" s="267"/>
      <c r="ASO15" s="267"/>
      <c r="ASP15" s="267"/>
      <c r="ASQ15" s="267"/>
      <c r="ASR15" s="267"/>
      <c r="ASS15" s="267"/>
      <c r="AST15" s="267"/>
      <c r="ASU15" s="267"/>
      <c r="ASV15" s="267"/>
      <c r="ASW15" s="267"/>
      <c r="ASX15" s="267"/>
      <c r="ASY15" s="267"/>
      <c r="ASZ15" s="267"/>
      <c r="ATA15" s="267"/>
      <c r="ATB15" s="267"/>
      <c r="ATC15" s="267"/>
      <c r="ATD15" s="267"/>
      <c r="ATE15" s="267"/>
      <c r="ATF15" s="267"/>
      <c r="ATG15" s="267"/>
      <c r="ATH15" s="267"/>
      <c r="ATI15" s="267"/>
      <c r="ATJ15" s="267"/>
      <c r="ATK15" s="267"/>
      <c r="ATL15" s="267"/>
      <c r="ATM15" s="267"/>
      <c r="ATN15" s="267"/>
      <c r="ATO15" s="267"/>
      <c r="ATP15" s="267"/>
      <c r="ATQ15" s="267"/>
      <c r="ATR15" s="267"/>
      <c r="ATS15" s="267"/>
      <c r="ATT15" s="267"/>
      <c r="ATU15" s="267"/>
      <c r="ATV15" s="267"/>
      <c r="ATW15" s="267"/>
      <c r="ATX15" s="267"/>
      <c r="ATY15" s="267"/>
      <c r="ATZ15" s="267"/>
      <c r="AUA15" s="267"/>
      <c r="AUB15" s="267"/>
      <c r="AUC15" s="267"/>
      <c r="AUD15" s="267"/>
      <c r="AUE15" s="267"/>
      <c r="AUF15" s="267"/>
      <c r="AUG15" s="267"/>
      <c r="AUH15" s="267"/>
      <c r="AUI15" s="267"/>
      <c r="AUJ15" s="267"/>
      <c r="AUK15" s="267"/>
      <c r="AUL15" s="267"/>
      <c r="AUM15" s="267"/>
      <c r="AUN15" s="267"/>
      <c r="AUO15" s="267"/>
      <c r="AUP15" s="267"/>
      <c r="AUQ15" s="267"/>
      <c r="AUR15" s="267"/>
      <c r="AUS15" s="267"/>
      <c r="AUT15" s="267"/>
      <c r="AUU15" s="267"/>
      <c r="AUV15" s="267"/>
      <c r="AUW15" s="267"/>
      <c r="AUX15" s="267"/>
      <c r="AUY15" s="267"/>
      <c r="AUZ15" s="267"/>
      <c r="AVA15" s="267"/>
      <c r="AVB15" s="267"/>
      <c r="AVC15" s="267"/>
      <c r="AVD15" s="267"/>
      <c r="AVE15" s="267"/>
      <c r="AVF15" s="267"/>
      <c r="AVG15" s="267"/>
      <c r="AVH15" s="267"/>
      <c r="AVI15" s="267"/>
      <c r="AVJ15" s="267"/>
      <c r="AVK15" s="267"/>
      <c r="AVL15" s="267"/>
      <c r="AVM15" s="267"/>
      <c r="AVN15" s="267"/>
      <c r="AVO15" s="267"/>
      <c r="AVP15" s="267"/>
      <c r="AVQ15" s="267"/>
      <c r="AVR15" s="267"/>
      <c r="AVS15" s="267"/>
      <c r="AVT15" s="267"/>
      <c r="AVU15" s="267"/>
      <c r="AVV15" s="267"/>
      <c r="AVW15" s="267"/>
      <c r="AVX15" s="267"/>
      <c r="AVY15" s="267"/>
      <c r="AVZ15" s="267"/>
      <c r="AWA15" s="267"/>
      <c r="AWB15" s="267"/>
      <c r="AWC15" s="267"/>
      <c r="AWD15" s="267"/>
      <c r="AWE15" s="267"/>
      <c r="AWF15" s="267"/>
      <c r="AWG15" s="267"/>
      <c r="AWH15" s="267"/>
      <c r="AWI15" s="267"/>
      <c r="AWJ15" s="267"/>
      <c r="AWK15" s="267"/>
      <c r="AWL15" s="267"/>
      <c r="AWM15" s="267"/>
      <c r="AWN15" s="267"/>
      <c r="AWO15" s="267"/>
      <c r="AWP15" s="267"/>
      <c r="AWQ15" s="267"/>
      <c r="AWR15" s="267"/>
      <c r="AWS15" s="267"/>
      <c r="AWT15" s="267"/>
      <c r="AWU15" s="267"/>
      <c r="AWV15" s="267"/>
      <c r="AWW15" s="267"/>
      <c r="AWX15" s="267"/>
      <c r="AWY15" s="267"/>
      <c r="AWZ15" s="267"/>
      <c r="AXA15" s="267"/>
      <c r="AXB15" s="267"/>
      <c r="AXC15" s="267"/>
      <c r="AXD15" s="267"/>
      <c r="AXE15" s="267"/>
      <c r="AXF15" s="267"/>
      <c r="AXG15" s="267"/>
      <c r="AXH15" s="267"/>
      <c r="AXI15" s="267"/>
      <c r="AXJ15" s="267"/>
      <c r="AXK15" s="267"/>
      <c r="AXL15" s="267"/>
      <c r="AXM15" s="267"/>
      <c r="AXN15" s="267"/>
      <c r="AXO15" s="267"/>
      <c r="AXP15" s="267"/>
      <c r="AXQ15" s="267"/>
      <c r="AXR15" s="267"/>
      <c r="AXS15" s="267"/>
      <c r="AXT15" s="267"/>
      <c r="AXU15" s="267"/>
      <c r="AXV15" s="267"/>
      <c r="AXW15" s="267"/>
      <c r="AXX15" s="267"/>
      <c r="AXY15" s="267"/>
      <c r="AXZ15" s="267"/>
      <c r="AYA15" s="267"/>
      <c r="AYB15" s="267"/>
      <c r="AYC15" s="267"/>
      <c r="AYD15" s="267"/>
      <c r="AYE15" s="267"/>
      <c r="AYF15" s="267"/>
      <c r="AYG15" s="267"/>
      <c r="AYH15" s="267"/>
      <c r="AYI15" s="267"/>
      <c r="AYJ15" s="267"/>
      <c r="AYK15" s="267"/>
      <c r="AYL15" s="267"/>
      <c r="AYM15" s="267"/>
      <c r="AYN15" s="267"/>
      <c r="AYO15" s="267"/>
      <c r="AYP15" s="267"/>
      <c r="AYQ15" s="267"/>
      <c r="AYR15" s="267"/>
      <c r="AYS15" s="267"/>
      <c r="AYT15" s="267"/>
      <c r="AYU15" s="267"/>
      <c r="AYV15" s="267"/>
      <c r="AYW15" s="267"/>
      <c r="AYX15" s="267"/>
      <c r="AYY15" s="267"/>
      <c r="AYZ15" s="267"/>
      <c r="AZA15" s="267"/>
      <c r="AZB15" s="267"/>
      <c r="AZC15" s="267"/>
      <c r="AZD15" s="267"/>
      <c r="AZE15" s="267"/>
      <c r="AZF15" s="267"/>
      <c r="AZG15" s="267"/>
      <c r="AZH15" s="267"/>
      <c r="AZI15" s="267"/>
      <c r="AZJ15" s="267"/>
      <c r="AZK15" s="267"/>
      <c r="AZL15" s="267"/>
      <c r="AZM15" s="267"/>
      <c r="AZN15" s="267"/>
      <c r="AZO15" s="267"/>
      <c r="AZP15" s="267"/>
      <c r="AZQ15" s="267"/>
      <c r="AZR15" s="267"/>
      <c r="AZS15" s="267"/>
      <c r="AZT15" s="267"/>
      <c r="AZU15" s="267"/>
      <c r="AZV15" s="267"/>
      <c r="AZW15" s="267"/>
      <c r="AZX15" s="267"/>
      <c r="AZY15" s="267"/>
      <c r="AZZ15" s="267"/>
      <c r="BAA15" s="267"/>
      <c r="BAB15" s="267"/>
      <c r="BAC15" s="267"/>
      <c r="BAD15" s="267"/>
      <c r="BAE15" s="267"/>
      <c r="BAF15" s="267"/>
      <c r="BAG15" s="267"/>
      <c r="BAH15" s="267"/>
      <c r="BAI15" s="267"/>
      <c r="BAJ15" s="267"/>
      <c r="BAK15" s="267"/>
      <c r="BAL15" s="267"/>
      <c r="BAM15" s="267"/>
      <c r="BAN15" s="267"/>
      <c r="BAO15" s="267"/>
      <c r="BAP15" s="267"/>
      <c r="BAQ15" s="267"/>
      <c r="BAR15" s="267"/>
      <c r="BAS15" s="267"/>
      <c r="BAT15" s="267"/>
      <c r="BAU15" s="267"/>
      <c r="BAV15" s="267"/>
      <c r="BAW15" s="267"/>
      <c r="BAX15" s="267"/>
      <c r="BAY15" s="267"/>
      <c r="BAZ15" s="267"/>
      <c r="BBA15" s="267"/>
      <c r="BBB15" s="267"/>
      <c r="BBC15" s="267"/>
      <c r="BBD15" s="267"/>
      <c r="BBE15" s="267"/>
      <c r="BBF15" s="267"/>
      <c r="BBG15" s="267"/>
      <c r="BBH15" s="267"/>
      <c r="BBI15" s="267"/>
      <c r="BBJ15" s="267"/>
      <c r="BBK15" s="267"/>
      <c r="BBL15" s="267"/>
      <c r="BBM15" s="267"/>
      <c r="BBN15" s="267"/>
      <c r="BBO15" s="267"/>
      <c r="BBP15" s="267"/>
      <c r="BBQ15" s="267"/>
      <c r="BBR15" s="267"/>
      <c r="BBS15" s="267"/>
      <c r="BBT15" s="267"/>
      <c r="BBU15" s="267"/>
      <c r="BBV15" s="267"/>
      <c r="BBW15" s="267"/>
      <c r="BBX15" s="267"/>
      <c r="BBY15" s="267"/>
      <c r="BBZ15" s="267"/>
      <c r="BCA15" s="267"/>
      <c r="BCB15" s="267"/>
      <c r="BCC15" s="267"/>
      <c r="BCD15" s="267"/>
      <c r="BCE15" s="267"/>
      <c r="BCF15" s="267"/>
      <c r="BCG15" s="267"/>
      <c r="BCH15" s="267"/>
      <c r="BCI15" s="267"/>
      <c r="BCJ15" s="267"/>
      <c r="BCK15" s="267"/>
      <c r="BCL15" s="267"/>
      <c r="BCM15" s="267"/>
      <c r="BCN15" s="267"/>
      <c r="BCO15" s="267"/>
      <c r="BCP15" s="267"/>
      <c r="BCQ15" s="267"/>
      <c r="BCR15" s="267"/>
      <c r="BCS15" s="267"/>
      <c r="BCT15" s="267"/>
      <c r="BCU15" s="267"/>
      <c r="BCV15" s="267"/>
      <c r="BCW15" s="267"/>
      <c r="BCX15" s="267"/>
      <c r="BCY15" s="267"/>
      <c r="BCZ15" s="267"/>
      <c r="BDA15" s="267"/>
      <c r="BDB15" s="267"/>
      <c r="BDC15" s="267"/>
      <c r="BDD15" s="267"/>
      <c r="BDE15" s="267"/>
      <c r="BDF15" s="267"/>
      <c r="BDG15" s="267"/>
      <c r="BDH15" s="267"/>
      <c r="BDI15" s="267"/>
      <c r="BDJ15" s="267"/>
      <c r="BDK15" s="267"/>
      <c r="BDL15" s="267"/>
      <c r="BDM15" s="267"/>
      <c r="BDN15" s="267"/>
      <c r="BDO15" s="267"/>
      <c r="BDP15" s="267"/>
      <c r="BDQ15" s="267"/>
      <c r="BDR15" s="267"/>
      <c r="BDS15" s="267"/>
      <c r="BDT15" s="267"/>
      <c r="BDU15" s="267"/>
      <c r="BDV15" s="267"/>
      <c r="BDW15" s="267"/>
      <c r="BDX15" s="267"/>
      <c r="BDY15" s="267"/>
      <c r="BDZ15" s="267"/>
      <c r="BEA15" s="267"/>
      <c r="BEB15" s="267"/>
      <c r="BEC15" s="267"/>
      <c r="BED15" s="267"/>
      <c r="BEE15" s="267"/>
      <c r="BEF15" s="267"/>
      <c r="BEG15" s="267"/>
      <c r="BEH15" s="267"/>
      <c r="BEI15" s="267"/>
      <c r="BEJ15" s="267"/>
      <c r="BEK15" s="267"/>
      <c r="BEL15" s="267"/>
      <c r="BEM15" s="267"/>
      <c r="BEN15" s="267"/>
      <c r="BEO15" s="267"/>
      <c r="BEP15" s="267"/>
      <c r="BEQ15" s="267"/>
      <c r="BER15" s="267"/>
      <c r="BES15" s="267"/>
      <c r="BET15" s="267"/>
      <c r="BEU15" s="267"/>
      <c r="BEV15" s="267"/>
      <c r="BEW15" s="267"/>
      <c r="BEX15" s="267"/>
      <c r="BEY15" s="267"/>
      <c r="BEZ15" s="267"/>
      <c r="BFA15" s="267"/>
      <c r="BFB15" s="267"/>
      <c r="BFC15" s="267"/>
      <c r="BFD15" s="267"/>
      <c r="BFE15" s="267"/>
      <c r="BFF15" s="267"/>
      <c r="BFG15" s="267"/>
      <c r="BFH15" s="267"/>
      <c r="BFI15" s="267"/>
      <c r="BFJ15" s="267"/>
      <c r="BFK15" s="267"/>
      <c r="BFL15" s="267"/>
      <c r="BFM15" s="267"/>
      <c r="BFN15" s="267"/>
      <c r="BFO15" s="267"/>
      <c r="BFP15" s="267"/>
      <c r="BFQ15" s="267"/>
      <c r="BFR15" s="267"/>
      <c r="BFS15" s="267"/>
      <c r="BFT15" s="267"/>
      <c r="BFU15" s="267"/>
      <c r="BFV15" s="267"/>
      <c r="BFW15" s="267"/>
      <c r="BFX15" s="267"/>
      <c r="BFY15" s="267"/>
      <c r="BFZ15" s="267"/>
      <c r="BGA15" s="267"/>
      <c r="BGB15" s="267"/>
      <c r="BGC15" s="267"/>
      <c r="BGD15" s="267"/>
      <c r="BGE15" s="267"/>
      <c r="BGF15" s="267"/>
      <c r="BGG15" s="267"/>
      <c r="BGH15" s="267"/>
      <c r="BGI15" s="267"/>
      <c r="BGJ15" s="267"/>
      <c r="BGK15" s="267"/>
      <c r="BGL15" s="267"/>
      <c r="BGM15" s="267"/>
      <c r="BGN15" s="267"/>
      <c r="BGO15" s="267"/>
      <c r="BGP15" s="267"/>
      <c r="BGQ15" s="267"/>
      <c r="BGR15" s="267"/>
      <c r="BGS15" s="267"/>
      <c r="BGT15" s="267"/>
      <c r="BGU15" s="267"/>
      <c r="BGV15" s="267"/>
      <c r="BGW15" s="267"/>
      <c r="BGX15" s="267"/>
      <c r="BGY15" s="267"/>
      <c r="BGZ15" s="267"/>
      <c r="BHA15" s="267"/>
      <c r="BHB15" s="267"/>
      <c r="BHC15" s="267"/>
      <c r="BHD15" s="267"/>
      <c r="BHE15" s="267"/>
      <c r="BHF15" s="267"/>
      <c r="BHG15" s="267"/>
      <c r="BHH15" s="267"/>
      <c r="BHI15" s="267"/>
      <c r="BHJ15" s="267"/>
      <c r="BHK15" s="267"/>
      <c r="BHL15" s="267"/>
      <c r="BHM15" s="267"/>
      <c r="BHN15" s="267"/>
      <c r="BHO15" s="267"/>
      <c r="BHP15" s="267"/>
      <c r="BHQ15" s="267"/>
      <c r="BHR15" s="267"/>
      <c r="BHS15" s="267"/>
      <c r="BHT15" s="267"/>
      <c r="BHU15" s="267"/>
      <c r="BHV15" s="267"/>
      <c r="BHW15" s="267"/>
      <c r="BHX15" s="267"/>
      <c r="BHY15" s="267"/>
      <c r="BHZ15" s="267"/>
      <c r="BIA15" s="267"/>
      <c r="BIB15" s="267"/>
      <c r="BIC15" s="267"/>
      <c r="BID15" s="267"/>
      <c r="BIE15" s="267"/>
      <c r="BIF15" s="267"/>
      <c r="BIG15" s="267"/>
      <c r="BIH15" s="267"/>
      <c r="BII15" s="267"/>
      <c r="BIJ15" s="267"/>
      <c r="BIK15" s="267"/>
      <c r="BIL15" s="267"/>
      <c r="BIM15" s="267"/>
      <c r="BIN15" s="267"/>
      <c r="BIO15" s="267"/>
      <c r="BIP15" s="267"/>
      <c r="BIQ15" s="267"/>
      <c r="BIR15" s="267"/>
      <c r="BIS15" s="267"/>
      <c r="BIT15" s="267"/>
      <c r="BIU15" s="267"/>
      <c r="BIV15" s="267"/>
      <c r="BIW15" s="267"/>
      <c r="BIX15" s="267"/>
      <c r="BIY15" s="267"/>
      <c r="BIZ15" s="267"/>
      <c r="BJA15" s="267"/>
      <c r="BJB15" s="267"/>
      <c r="BJC15" s="267"/>
      <c r="BJD15" s="267"/>
      <c r="BJE15" s="267"/>
      <c r="BJF15" s="267"/>
      <c r="BJG15" s="267"/>
      <c r="BJH15" s="267"/>
      <c r="BJI15" s="267"/>
      <c r="BJJ15" s="267"/>
      <c r="BJK15" s="267"/>
      <c r="BJL15" s="267"/>
      <c r="BJM15" s="267"/>
      <c r="BJN15" s="267"/>
      <c r="BJO15" s="267"/>
      <c r="BJP15" s="267"/>
      <c r="BJQ15" s="267"/>
      <c r="BJR15" s="267"/>
      <c r="BJS15" s="267"/>
      <c r="BJT15" s="267"/>
      <c r="BJU15" s="267"/>
      <c r="BJV15" s="267"/>
      <c r="BJW15" s="267"/>
      <c r="BJX15" s="267"/>
      <c r="BJY15" s="267"/>
      <c r="BJZ15" s="267"/>
      <c r="BKA15" s="267"/>
      <c r="BKB15" s="267"/>
      <c r="BKC15" s="267"/>
      <c r="BKD15" s="267"/>
      <c r="BKE15" s="267"/>
      <c r="BKF15" s="267"/>
      <c r="BKG15" s="267"/>
      <c r="BKH15" s="267"/>
      <c r="BKI15" s="267"/>
      <c r="BKJ15" s="267"/>
      <c r="BKK15" s="267"/>
      <c r="BKL15" s="267"/>
      <c r="BKM15" s="267"/>
      <c r="BKN15" s="267"/>
      <c r="BKO15" s="267"/>
      <c r="BKP15" s="267"/>
      <c r="BKQ15" s="267"/>
      <c r="BKR15" s="267"/>
      <c r="BKS15" s="267"/>
      <c r="BKT15" s="267"/>
      <c r="BKU15" s="267"/>
      <c r="BKV15" s="267"/>
      <c r="BKW15" s="267"/>
      <c r="BKX15" s="267"/>
      <c r="BKY15" s="267"/>
      <c r="BKZ15" s="267"/>
      <c r="BLA15" s="267"/>
      <c r="BLB15" s="267"/>
      <c r="BLC15" s="267"/>
      <c r="BLD15" s="267"/>
      <c r="BLE15" s="267"/>
      <c r="BLF15" s="267"/>
      <c r="BLG15" s="267"/>
      <c r="BLH15" s="267"/>
      <c r="BLI15" s="267"/>
      <c r="BLJ15" s="267"/>
      <c r="BLK15" s="267"/>
      <c r="BLL15" s="267"/>
      <c r="BLM15" s="267"/>
      <c r="BLN15" s="267"/>
      <c r="BLO15" s="267"/>
      <c r="BLP15" s="267"/>
      <c r="BLQ15" s="267"/>
      <c r="BLR15" s="267"/>
      <c r="BLS15" s="267"/>
      <c r="BLT15" s="267"/>
      <c r="BLU15" s="267"/>
      <c r="BLV15" s="267"/>
      <c r="BLW15" s="267"/>
      <c r="BLX15" s="267"/>
      <c r="BLY15" s="267"/>
      <c r="BLZ15" s="267"/>
      <c r="BMA15" s="267"/>
      <c r="BMB15" s="267"/>
      <c r="BMC15" s="267"/>
      <c r="BMD15" s="267"/>
      <c r="BME15" s="267"/>
      <c r="BMF15" s="267"/>
      <c r="BMG15" s="267"/>
      <c r="BMH15" s="267"/>
      <c r="BMI15" s="267"/>
      <c r="BMJ15" s="267"/>
      <c r="BMK15" s="267"/>
      <c r="BML15" s="267"/>
      <c r="BMM15" s="267"/>
      <c r="BMN15" s="267"/>
      <c r="BMO15" s="267"/>
      <c r="BMP15" s="267"/>
      <c r="BMQ15" s="267"/>
      <c r="BMR15" s="267"/>
      <c r="BMS15" s="267"/>
      <c r="BMT15" s="267"/>
      <c r="BMU15" s="267"/>
      <c r="BMV15" s="267"/>
      <c r="BMW15" s="267"/>
      <c r="BMX15" s="267"/>
      <c r="BMY15" s="267"/>
      <c r="BMZ15" s="267"/>
      <c r="BNA15" s="267"/>
      <c r="BNB15" s="267"/>
      <c r="BNC15" s="267"/>
      <c r="BND15" s="267"/>
      <c r="BNE15" s="267"/>
      <c r="BNF15" s="267"/>
      <c r="BNG15" s="267"/>
      <c r="BNH15" s="267"/>
      <c r="BNI15" s="267"/>
      <c r="BNJ15" s="267"/>
      <c r="BNK15" s="267"/>
      <c r="BNL15" s="267"/>
      <c r="BNM15" s="267"/>
      <c r="BNN15" s="267"/>
      <c r="BNO15" s="267"/>
      <c r="BNP15" s="267"/>
      <c r="BNQ15" s="267"/>
      <c r="BNR15" s="267"/>
      <c r="BNS15" s="267"/>
      <c r="BNT15" s="267"/>
      <c r="BNU15" s="267"/>
      <c r="BNV15" s="267"/>
      <c r="BNW15" s="267"/>
      <c r="BNX15" s="267"/>
      <c r="BNY15" s="267"/>
      <c r="BNZ15" s="267"/>
      <c r="BOA15" s="267"/>
      <c r="BOB15" s="267"/>
      <c r="BOC15" s="267"/>
      <c r="BOD15" s="267"/>
      <c r="BOE15" s="267"/>
      <c r="BOF15" s="267"/>
      <c r="BOG15" s="267"/>
      <c r="BOH15" s="267"/>
      <c r="BOI15" s="267"/>
      <c r="BOJ15" s="267"/>
      <c r="BOK15" s="267"/>
      <c r="BOL15" s="267"/>
      <c r="BOM15" s="267"/>
      <c r="BON15" s="267"/>
      <c r="BOO15" s="267"/>
      <c r="BOP15" s="267"/>
      <c r="BOQ15" s="267"/>
      <c r="BOR15" s="267"/>
      <c r="BOS15" s="267"/>
      <c r="BOT15" s="267"/>
      <c r="BOU15" s="267"/>
      <c r="BOV15" s="267"/>
      <c r="BOW15" s="267"/>
      <c r="BOX15" s="267"/>
      <c r="BOY15" s="267"/>
      <c r="BOZ15" s="267"/>
      <c r="BPA15" s="267"/>
      <c r="BPB15" s="267"/>
      <c r="BPC15" s="267"/>
      <c r="BPD15" s="267"/>
      <c r="BPE15" s="267"/>
      <c r="BPF15" s="267"/>
      <c r="BPG15" s="267"/>
      <c r="BPH15" s="267"/>
      <c r="BPI15" s="267"/>
      <c r="BPJ15" s="267"/>
      <c r="BPK15" s="267"/>
      <c r="BPL15" s="267"/>
      <c r="BPM15" s="267"/>
      <c r="BPN15" s="267"/>
      <c r="BPO15" s="267"/>
      <c r="BPP15" s="267"/>
      <c r="BPQ15" s="267"/>
      <c r="BPR15" s="267"/>
      <c r="BPS15" s="267"/>
      <c r="BPT15" s="267"/>
      <c r="BPU15" s="267"/>
      <c r="BPV15" s="267"/>
      <c r="BPW15" s="267"/>
      <c r="BPX15" s="267"/>
      <c r="BPY15" s="267"/>
      <c r="BPZ15" s="267"/>
      <c r="BQA15" s="267"/>
      <c r="BQB15" s="267"/>
      <c r="BQC15" s="267"/>
      <c r="BQD15" s="267"/>
      <c r="BQE15" s="267"/>
      <c r="BQF15" s="267"/>
      <c r="BQG15" s="267"/>
      <c r="BQH15" s="267"/>
      <c r="BQI15" s="267"/>
      <c r="BQJ15" s="267"/>
      <c r="BQK15" s="267"/>
      <c r="BQL15" s="267"/>
      <c r="BQM15" s="267"/>
      <c r="BQN15" s="267"/>
      <c r="BQO15" s="267"/>
      <c r="BQP15" s="267"/>
      <c r="BQQ15" s="267"/>
      <c r="BQR15" s="267"/>
      <c r="BQS15" s="267"/>
      <c r="BQT15" s="267"/>
      <c r="BQU15" s="267"/>
      <c r="BQV15" s="267"/>
      <c r="BQW15" s="267"/>
      <c r="BQX15" s="267"/>
      <c r="BQY15" s="267"/>
      <c r="BQZ15" s="267"/>
      <c r="BRA15" s="267"/>
      <c r="BRB15" s="267"/>
      <c r="BRC15" s="267"/>
      <c r="BRD15" s="267"/>
      <c r="BRE15" s="267"/>
      <c r="BRF15" s="267"/>
      <c r="BRG15" s="267"/>
      <c r="BRH15" s="267"/>
      <c r="BRI15" s="267"/>
      <c r="BRJ15" s="267"/>
      <c r="BRK15" s="267"/>
      <c r="BRL15" s="267"/>
      <c r="BRM15" s="267"/>
      <c r="BRN15" s="267"/>
      <c r="BRO15" s="267"/>
      <c r="BRP15" s="267"/>
      <c r="BRQ15" s="267"/>
      <c r="BRR15" s="267"/>
      <c r="BRS15" s="267"/>
      <c r="BRT15" s="267"/>
      <c r="BRU15" s="267"/>
      <c r="BRV15" s="267"/>
      <c r="BRW15" s="267"/>
      <c r="BRX15" s="267"/>
      <c r="BRY15" s="267"/>
      <c r="BRZ15" s="267"/>
      <c r="BSA15" s="267"/>
      <c r="BSB15" s="267"/>
      <c r="BSC15" s="267"/>
      <c r="BSD15" s="267"/>
      <c r="BSE15" s="267"/>
      <c r="BSF15" s="267"/>
      <c r="BSG15" s="267"/>
      <c r="BSH15" s="267"/>
      <c r="BSI15" s="267"/>
      <c r="BSJ15" s="267"/>
      <c r="BSK15" s="267"/>
      <c r="BSL15" s="267"/>
      <c r="BSM15" s="267"/>
      <c r="BSN15" s="267"/>
      <c r="BSO15" s="267"/>
      <c r="BSP15" s="267"/>
      <c r="BSQ15" s="267"/>
      <c r="BSR15" s="267"/>
      <c r="BSS15" s="267"/>
      <c r="BST15" s="267"/>
      <c r="BSU15" s="267"/>
      <c r="BSV15" s="267"/>
      <c r="BSW15" s="267"/>
      <c r="BSX15" s="267"/>
      <c r="BSY15" s="267"/>
      <c r="BSZ15" s="267"/>
      <c r="BTA15" s="267"/>
      <c r="BTB15" s="267"/>
      <c r="BTC15" s="267"/>
      <c r="BTD15" s="267"/>
      <c r="BTE15" s="267"/>
      <c r="BTF15" s="267"/>
      <c r="BTG15" s="267"/>
      <c r="BTH15" s="267"/>
      <c r="BTI15" s="267"/>
      <c r="BTJ15" s="267"/>
      <c r="BTK15" s="267"/>
      <c r="BTL15" s="267"/>
      <c r="BTM15" s="267"/>
      <c r="BTN15" s="267"/>
      <c r="BTO15" s="267"/>
      <c r="BTP15" s="267"/>
      <c r="BTQ15" s="267"/>
      <c r="BTR15" s="267"/>
      <c r="BTS15" s="267"/>
      <c r="BTT15" s="267"/>
      <c r="BTU15" s="267"/>
      <c r="BTV15" s="267"/>
      <c r="BTW15" s="267"/>
      <c r="BTX15" s="267"/>
      <c r="BTY15" s="267"/>
      <c r="BTZ15" s="267"/>
      <c r="BUA15" s="267"/>
      <c r="BUB15" s="267"/>
      <c r="BUC15" s="267"/>
      <c r="BUD15" s="267"/>
      <c r="BUE15" s="267"/>
      <c r="BUF15" s="267"/>
      <c r="BUG15" s="267"/>
      <c r="BUH15" s="267"/>
      <c r="BUI15" s="267"/>
      <c r="BUJ15" s="267"/>
      <c r="BUK15" s="267"/>
      <c r="BUL15" s="267"/>
      <c r="BUM15" s="267"/>
      <c r="BUN15" s="267"/>
      <c r="BUO15" s="267"/>
      <c r="BUP15" s="267"/>
      <c r="BUQ15" s="267"/>
      <c r="BUR15" s="267"/>
      <c r="BUS15" s="267"/>
      <c r="BUT15" s="267"/>
      <c r="BUU15" s="267"/>
      <c r="BUV15" s="267"/>
      <c r="BUW15" s="267"/>
      <c r="BUX15" s="267"/>
      <c r="BUY15" s="267"/>
      <c r="BUZ15" s="267"/>
      <c r="BVA15" s="267"/>
      <c r="BVB15" s="267"/>
      <c r="BVC15" s="267"/>
      <c r="BVD15" s="267"/>
      <c r="BVE15" s="267"/>
      <c r="BVF15" s="267"/>
      <c r="BVG15" s="267"/>
      <c r="BVH15" s="267"/>
      <c r="BVI15" s="267"/>
      <c r="BVJ15" s="267"/>
      <c r="BVK15" s="267"/>
      <c r="BVL15" s="267"/>
      <c r="BVM15" s="267"/>
      <c r="BVN15" s="267"/>
      <c r="BVO15" s="267"/>
      <c r="BVP15" s="267"/>
      <c r="BVQ15" s="267"/>
      <c r="BVR15" s="267"/>
      <c r="BVS15" s="267"/>
      <c r="BVT15" s="267"/>
      <c r="BVU15" s="267"/>
      <c r="BVV15" s="267"/>
      <c r="BVW15" s="267"/>
      <c r="BVX15" s="267"/>
      <c r="BVY15" s="267"/>
      <c r="BVZ15" s="267"/>
      <c r="BWA15" s="267"/>
      <c r="BWB15" s="267"/>
      <c r="BWC15" s="267"/>
      <c r="BWD15" s="267"/>
      <c r="BWE15" s="267"/>
      <c r="BWF15" s="267"/>
      <c r="BWG15" s="267"/>
      <c r="BWH15" s="267"/>
      <c r="BWI15" s="267"/>
      <c r="BWJ15" s="267"/>
      <c r="BWK15" s="267"/>
      <c r="BWL15" s="267"/>
      <c r="BWM15" s="267"/>
      <c r="BWN15" s="267"/>
      <c r="BWO15" s="267"/>
      <c r="BWP15" s="267"/>
      <c r="BWQ15" s="267"/>
      <c r="BWR15" s="267"/>
      <c r="BWS15" s="267"/>
      <c r="BWT15" s="267"/>
      <c r="BWU15" s="267"/>
      <c r="BWV15" s="267"/>
      <c r="BWW15" s="267"/>
      <c r="BWX15" s="267"/>
      <c r="BWY15" s="267"/>
      <c r="BWZ15" s="267"/>
      <c r="BXA15" s="267"/>
      <c r="BXB15" s="267"/>
      <c r="BXC15" s="267"/>
      <c r="BXD15" s="267"/>
      <c r="BXE15" s="267"/>
      <c r="BXF15" s="267"/>
      <c r="BXG15" s="267"/>
      <c r="BXH15" s="267"/>
      <c r="BXI15" s="267"/>
      <c r="BXJ15" s="267"/>
      <c r="BXK15" s="267"/>
      <c r="BXL15" s="267"/>
      <c r="BXM15" s="267"/>
      <c r="BXN15" s="267"/>
      <c r="BXO15" s="267"/>
      <c r="BXP15" s="267"/>
      <c r="BXQ15" s="267"/>
      <c r="BXR15" s="267"/>
      <c r="BXS15" s="267"/>
      <c r="BXT15" s="267"/>
      <c r="BXU15" s="267"/>
      <c r="BXV15" s="267"/>
      <c r="BXW15" s="267"/>
      <c r="BXX15" s="267"/>
      <c r="BXY15" s="267"/>
      <c r="BXZ15" s="267"/>
      <c r="BYA15" s="267"/>
      <c r="BYB15" s="267"/>
      <c r="BYC15" s="267"/>
      <c r="BYD15" s="267"/>
      <c r="BYE15" s="267"/>
      <c r="BYF15" s="267"/>
      <c r="BYG15" s="267"/>
      <c r="BYH15" s="267"/>
      <c r="BYI15" s="267"/>
      <c r="BYJ15" s="267"/>
      <c r="BYK15" s="267"/>
      <c r="BYL15" s="267"/>
      <c r="BYM15" s="267"/>
      <c r="BYN15" s="267"/>
      <c r="BYO15" s="267"/>
      <c r="BYP15" s="267"/>
      <c r="BYQ15" s="267"/>
      <c r="BYR15" s="267"/>
      <c r="BYS15" s="267"/>
      <c r="BYT15" s="267"/>
      <c r="BYU15" s="267"/>
      <c r="BYV15" s="267"/>
      <c r="BYW15" s="267"/>
      <c r="BYX15" s="267"/>
      <c r="BYY15" s="267"/>
      <c r="BYZ15" s="267"/>
      <c r="BZA15" s="267"/>
      <c r="BZB15" s="267"/>
      <c r="BZC15" s="267"/>
      <c r="BZD15" s="267"/>
      <c r="BZE15" s="267"/>
      <c r="BZF15" s="267"/>
      <c r="BZG15" s="267"/>
      <c r="BZH15" s="267"/>
      <c r="BZI15" s="267"/>
      <c r="BZJ15" s="267"/>
      <c r="BZK15" s="267"/>
      <c r="BZL15" s="267"/>
      <c r="BZM15" s="267"/>
      <c r="BZN15" s="267"/>
      <c r="BZO15" s="267"/>
      <c r="BZP15" s="267"/>
      <c r="BZQ15" s="267"/>
      <c r="BZR15" s="267"/>
      <c r="BZS15" s="267"/>
      <c r="BZT15" s="267"/>
      <c r="BZU15" s="267"/>
      <c r="BZV15" s="267"/>
      <c r="BZW15" s="267"/>
      <c r="BZX15" s="267"/>
      <c r="BZY15" s="267"/>
      <c r="BZZ15" s="267"/>
      <c r="CAA15" s="267"/>
      <c r="CAB15" s="267"/>
      <c r="CAC15" s="267"/>
      <c r="CAD15" s="267"/>
      <c r="CAE15" s="267"/>
      <c r="CAF15" s="267"/>
      <c r="CAG15" s="267"/>
      <c r="CAH15" s="267"/>
      <c r="CAI15" s="267"/>
      <c r="CAJ15" s="267"/>
      <c r="CAK15" s="267"/>
      <c r="CAL15" s="267"/>
      <c r="CAM15" s="267"/>
      <c r="CAN15" s="267"/>
      <c r="CAO15" s="267"/>
      <c r="CAP15" s="267"/>
      <c r="CAQ15" s="267"/>
      <c r="CAR15" s="267"/>
      <c r="CAS15" s="267"/>
      <c r="CAT15" s="267"/>
      <c r="CAU15" s="267"/>
      <c r="CAV15" s="267"/>
      <c r="CAW15" s="267"/>
      <c r="CAX15" s="267"/>
      <c r="CAY15" s="267"/>
      <c r="CAZ15" s="267"/>
      <c r="CBA15" s="267"/>
      <c r="CBB15" s="267"/>
      <c r="CBC15" s="267"/>
      <c r="CBD15" s="267"/>
      <c r="CBE15" s="267"/>
      <c r="CBF15" s="267"/>
      <c r="CBG15" s="267"/>
      <c r="CBH15" s="267"/>
      <c r="CBI15" s="267"/>
      <c r="CBJ15" s="267"/>
      <c r="CBK15" s="267"/>
      <c r="CBL15" s="267"/>
      <c r="CBM15" s="267"/>
      <c r="CBN15" s="267"/>
      <c r="CBO15" s="267"/>
      <c r="CBP15" s="267"/>
      <c r="CBQ15" s="267"/>
      <c r="CBR15" s="267"/>
      <c r="CBS15" s="267"/>
      <c r="CBT15" s="267"/>
      <c r="CBU15" s="267"/>
      <c r="CBV15" s="267"/>
      <c r="CBW15" s="267"/>
      <c r="CBX15" s="267"/>
      <c r="CBY15" s="267"/>
      <c r="CBZ15" s="267"/>
      <c r="CCA15" s="267"/>
      <c r="CCB15" s="267"/>
      <c r="CCC15" s="267"/>
      <c r="CCD15" s="267"/>
      <c r="CCE15" s="267"/>
      <c r="CCF15" s="267"/>
      <c r="CCG15" s="267"/>
      <c r="CCH15" s="267"/>
      <c r="CCI15" s="267"/>
      <c r="CCJ15" s="267"/>
      <c r="CCK15" s="267"/>
      <c r="CCL15" s="267"/>
      <c r="CCM15" s="267"/>
      <c r="CCN15" s="267"/>
      <c r="CCO15" s="267"/>
      <c r="CCP15" s="267"/>
      <c r="CCQ15" s="267"/>
      <c r="CCR15" s="267"/>
      <c r="CCS15" s="267"/>
      <c r="CCT15" s="267"/>
      <c r="CCU15" s="267"/>
      <c r="CCV15" s="267"/>
      <c r="CCW15" s="267"/>
      <c r="CCX15" s="267"/>
      <c r="CCY15" s="267"/>
      <c r="CCZ15" s="267"/>
      <c r="CDA15" s="267"/>
      <c r="CDB15" s="267"/>
      <c r="CDC15" s="267"/>
      <c r="CDD15" s="267"/>
      <c r="CDE15" s="267"/>
      <c r="CDF15" s="267"/>
      <c r="CDG15" s="267"/>
      <c r="CDH15" s="267"/>
      <c r="CDI15" s="267"/>
      <c r="CDJ15" s="267"/>
      <c r="CDK15" s="267"/>
      <c r="CDL15" s="267"/>
      <c r="CDM15" s="267"/>
      <c r="CDN15" s="267"/>
      <c r="CDO15" s="267"/>
      <c r="CDP15" s="267"/>
      <c r="CDQ15" s="267"/>
      <c r="CDR15" s="267"/>
      <c r="CDS15" s="267"/>
      <c r="CDT15" s="267"/>
      <c r="CDU15" s="267"/>
      <c r="CDV15" s="267"/>
      <c r="CDW15" s="267"/>
      <c r="CDX15" s="267"/>
      <c r="CDY15" s="267"/>
      <c r="CDZ15" s="267"/>
      <c r="CEA15" s="267"/>
      <c r="CEB15" s="267"/>
      <c r="CEC15" s="267"/>
      <c r="CED15" s="267"/>
      <c r="CEE15" s="267"/>
      <c r="CEF15" s="267"/>
      <c r="CEG15" s="267"/>
      <c r="CEH15" s="267"/>
      <c r="CEI15" s="267"/>
      <c r="CEJ15" s="267"/>
      <c r="CEK15" s="267"/>
      <c r="CEL15" s="267"/>
      <c r="CEM15" s="267"/>
      <c r="CEN15" s="267"/>
      <c r="CEO15" s="267"/>
      <c r="CEP15" s="267"/>
      <c r="CEQ15" s="267"/>
      <c r="CER15" s="267"/>
      <c r="CES15" s="267"/>
      <c r="CET15" s="267"/>
      <c r="CEU15" s="267"/>
      <c r="CEV15" s="267"/>
      <c r="CEW15" s="267"/>
      <c r="CEX15" s="267"/>
      <c r="CEY15" s="267"/>
      <c r="CEZ15" s="267"/>
      <c r="CFA15" s="267"/>
      <c r="CFB15" s="267"/>
      <c r="CFC15" s="267"/>
      <c r="CFD15" s="267"/>
      <c r="CFE15" s="267"/>
      <c r="CFF15" s="267"/>
      <c r="CFG15" s="267"/>
      <c r="CFH15" s="267"/>
      <c r="CFI15" s="267"/>
      <c r="CFJ15" s="267"/>
      <c r="CFK15" s="267"/>
      <c r="CFL15" s="267"/>
      <c r="CFM15" s="267"/>
      <c r="CFN15" s="267"/>
      <c r="CFO15" s="267"/>
      <c r="CFP15" s="267"/>
      <c r="CFQ15" s="267"/>
      <c r="CFR15" s="267"/>
      <c r="CFS15" s="267"/>
      <c r="CFT15" s="267"/>
      <c r="CFU15" s="267"/>
      <c r="CFV15" s="267"/>
      <c r="CFW15" s="267"/>
      <c r="CFX15" s="267"/>
      <c r="CFY15" s="267"/>
      <c r="CFZ15" s="267"/>
      <c r="CGA15" s="267"/>
      <c r="CGB15" s="267"/>
      <c r="CGC15" s="267"/>
      <c r="CGD15" s="267"/>
      <c r="CGE15" s="267"/>
      <c r="CGF15" s="267"/>
      <c r="CGG15" s="267"/>
      <c r="CGH15" s="267"/>
      <c r="CGI15" s="267"/>
      <c r="CGJ15" s="267"/>
      <c r="CGK15" s="267"/>
      <c r="CGL15" s="267"/>
      <c r="CGM15" s="267"/>
      <c r="CGN15" s="267"/>
      <c r="CGO15" s="267"/>
      <c r="CGP15" s="267"/>
      <c r="CGQ15" s="267"/>
      <c r="CGR15" s="267"/>
      <c r="CGS15" s="267"/>
      <c r="CGT15" s="267"/>
      <c r="CGU15" s="267"/>
      <c r="CGV15" s="267"/>
      <c r="CGW15" s="267"/>
      <c r="CGX15" s="267"/>
      <c r="CGY15" s="267"/>
      <c r="CGZ15" s="267"/>
      <c r="CHA15" s="267"/>
      <c r="CHB15" s="267"/>
      <c r="CHC15" s="267"/>
      <c r="CHD15" s="267"/>
      <c r="CHE15" s="267"/>
      <c r="CHF15" s="267"/>
      <c r="CHG15" s="267"/>
      <c r="CHH15" s="267"/>
      <c r="CHI15" s="267"/>
      <c r="CHJ15" s="267"/>
      <c r="CHK15" s="267"/>
      <c r="CHL15" s="267"/>
      <c r="CHM15" s="267"/>
      <c r="CHN15" s="267"/>
      <c r="CHO15" s="267"/>
      <c r="CHP15" s="267"/>
      <c r="CHQ15" s="267"/>
      <c r="CHR15" s="267"/>
      <c r="CHS15" s="267"/>
      <c r="CHT15" s="267"/>
      <c r="CHU15" s="267"/>
      <c r="CHV15" s="267"/>
      <c r="CHW15" s="267"/>
      <c r="CHX15" s="267"/>
      <c r="CHY15" s="267"/>
      <c r="CHZ15" s="267"/>
      <c r="CIA15" s="267"/>
      <c r="CIB15" s="267"/>
      <c r="CIC15" s="267"/>
      <c r="CID15" s="267"/>
      <c r="CIE15" s="267"/>
      <c r="CIF15" s="267"/>
      <c r="CIG15" s="267"/>
      <c r="CIH15" s="267"/>
      <c r="CII15" s="267"/>
      <c r="CIJ15" s="267"/>
      <c r="CIK15" s="267"/>
      <c r="CIL15" s="267"/>
      <c r="CIM15" s="267"/>
      <c r="CIN15" s="267"/>
      <c r="CIO15" s="267"/>
      <c r="CIP15" s="267"/>
      <c r="CIQ15" s="267"/>
      <c r="CIR15" s="267"/>
      <c r="CIS15" s="267"/>
      <c r="CIT15" s="267"/>
      <c r="CIU15" s="267"/>
      <c r="CIV15" s="267"/>
      <c r="CIW15" s="267"/>
      <c r="CIX15" s="267"/>
      <c r="CIY15" s="267"/>
      <c r="CIZ15" s="267"/>
      <c r="CJA15" s="267"/>
      <c r="CJB15" s="267"/>
      <c r="CJC15" s="267"/>
      <c r="CJD15" s="267"/>
      <c r="CJE15" s="267"/>
      <c r="CJF15" s="267"/>
      <c r="CJG15" s="267"/>
      <c r="CJH15" s="267"/>
      <c r="CJI15" s="267"/>
      <c r="CJJ15" s="267"/>
      <c r="CJK15" s="267"/>
      <c r="CJL15" s="267"/>
      <c r="CJM15" s="267"/>
      <c r="CJN15" s="267"/>
      <c r="CJO15" s="267"/>
      <c r="CJP15" s="267"/>
      <c r="CJQ15" s="267"/>
      <c r="CJR15" s="267"/>
      <c r="CJS15" s="267"/>
      <c r="CJT15" s="267"/>
      <c r="CJU15" s="267"/>
      <c r="CJV15" s="267"/>
      <c r="CJW15" s="267"/>
      <c r="CJX15" s="267"/>
      <c r="CJY15" s="267"/>
      <c r="CJZ15" s="267"/>
      <c r="CKA15" s="267"/>
      <c r="CKB15" s="267"/>
      <c r="CKC15" s="267"/>
      <c r="CKD15" s="267"/>
      <c r="CKE15" s="267"/>
      <c r="CKF15" s="267"/>
      <c r="CKG15" s="267"/>
      <c r="CKH15" s="267"/>
      <c r="CKI15" s="267"/>
      <c r="CKJ15" s="267"/>
      <c r="CKK15" s="267"/>
      <c r="CKL15" s="267"/>
      <c r="CKM15" s="267"/>
      <c r="CKN15" s="267"/>
      <c r="CKO15" s="267"/>
      <c r="CKP15" s="267"/>
      <c r="CKQ15" s="267"/>
      <c r="CKR15" s="267"/>
      <c r="CKS15" s="267"/>
      <c r="CKT15" s="267"/>
      <c r="CKU15" s="267"/>
      <c r="CKV15" s="267"/>
      <c r="CKW15" s="267"/>
      <c r="CKX15" s="267"/>
      <c r="CKY15" s="267"/>
      <c r="CKZ15" s="267"/>
      <c r="CLA15" s="267"/>
      <c r="CLB15" s="267"/>
      <c r="CLC15" s="267"/>
      <c r="CLD15" s="267"/>
      <c r="CLE15" s="267"/>
      <c r="CLF15" s="267"/>
      <c r="CLG15" s="267"/>
      <c r="CLH15" s="267"/>
      <c r="CLI15" s="267"/>
      <c r="CLJ15" s="267"/>
      <c r="CLK15" s="267"/>
      <c r="CLL15" s="267"/>
      <c r="CLM15" s="267"/>
      <c r="CLN15" s="267"/>
      <c r="CLO15" s="267"/>
      <c r="CLP15" s="267"/>
      <c r="CLQ15" s="267"/>
      <c r="CLR15" s="267"/>
      <c r="CLS15" s="267"/>
      <c r="CLT15" s="267"/>
      <c r="CLU15" s="267"/>
      <c r="CLV15" s="267"/>
      <c r="CLW15" s="267"/>
      <c r="CLX15" s="267"/>
      <c r="CLY15" s="267"/>
      <c r="CLZ15" s="267"/>
      <c r="CMA15" s="267"/>
      <c r="CMB15" s="267"/>
      <c r="CMC15" s="267"/>
      <c r="CMD15" s="267"/>
      <c r="CME15" s="267"/>
      <c r="CMF15" s="267"/>
      <c r="CMG15" s="267"/>
      <c r="CMH15" s="267"/>
      <c r="CMI15" s="267"/>
      <c r="CMJ15" s="267"/>
      <c r="CMK15" s="267"/>
      <c r="CML15" s="267"/>
      <c r="CMM15" s="267"/>
      <c r="CMN15" s="267"/>
      <c r="CMO15" s="267"/>
      <c r="CMP15" s="267"/>
      <c r="CMQ15" s="267"/>
      <c r="CMR15" s="267"/>
      <c r="CMS15" s="267"/>
      <c r="CMT15" s="267"/>
      <c r="CMU15" s="267"/>
      <c r="CMV15" s="267"/>
      <c r="CMW15" s="267"/>
      <c r="CMX15" s="267"/>
      <c r="CMY15" s="267"/>
      <c r="CMZ15" s="267"/>
      <c r="CNA15" s="267"/>
      <c r="CNB15" s="267"/>
      <c r="CNC15" s="267"/>
      <c r="CND15" s="267"/>
      <c r="CNE15" s="267"/>
      <c r="CNF15" s="267"/>
      <c r="CNG15" s="267"/>
      <c r="CNH15" s="267"/>
      <c r="CNI15" s="267"/>
      <c r="CNJ15" s="267"/>
      <c r="CNK15" s="267"/>
      <c r="CNL15" s="267"/>
      <c r="CNM15" s="267"/>
      <c r="CNN15" s="267"/>
      <c r="CNO15" s="267"/>
      <c r="CNP15" s="267"/>
      <c r="CNQ15" s="267"/>
      <c r="CNR15" s="267"/>
      <c r="CNS15" s="267"/>
      <c r="CNT15" s="267"/>
      <c r="CNU15" s="267"/>
      <c r="CNV15" s="267"/>
      <c r="CNW15" s="267"/>
      <c r="CNX15" s="267"/>
      <c r="CNY15" s="267"/>
      <c r="CNZ15" s="267"/>
      <c r="COA15" s="267"/>
      <c r="COB15" s="267"/>
      <c r="COC15" s="267"/>
      <c r="COD15" s="267"/>
      <c r="COE15" s="267"/>
      <c r="COF15" s="267"/>
      <c r="COG15" s="267"/>
      <c r="COH15" s="267"/>
      <c r="COI15" s="267"/>
      <c r="COJ15" s="267"/>
      <c r="COK15" s="267"/>
      <c r="COL15" s="267"/>
      <c r="COM15" s="267"/>
      <c r="CON15" s="267"/>
      <c r="COO15" s="267"/>
      <c r="COP15" s="267"/>
      <c r="COQ15" s="267"/>
      <c r="COR15" s="267"/>
      <c r="COS15" s="267"/>
      <c r="COT15" s="267"/>
      <c r="COU15" s="267"/>
      <c r="COV15" s="267"/>
      <c r="COW15" s="267"/>
      <c r="COX15" s="267"/>
      <c r="COY15" s="267"/>
      <c r="COZ15" s="267"/>
      <c r="CPA15" s="267"/>
      <c r="CPB15" s="267"/>
      <c r="CPC15" s="267"/>
      <c r="CPD15" s="267"/>
      <c r="CPE15" s="267"/>
      <c r="CPF15" s="267"/>
      <c r="CPG15" s="267"/>
      <c r="CPH15" s="267"/>
      <c r="CPI15" s="267"/>
      <c r="CPJ15" s="267"/>
      <c r="CPK15" s="267"/>
      <c r="CPL15" s="267"/>
      <c r="CPM15" s="267"/>
      <c r="CPN15" s="267"/>
      <c r="CPO15" s="267"/>
      <c r="CPP15" s="267"/>
      <c r="CPQ15" s="267"/>
      <c r="CPR15" s="267"/>
      <c r="CPS15" s="267"/>
      <c r="CPT15" s="267"/>
      <c r="CPU15" s="267"/>
      <c r="CPV15" s="267"/>
      <c r="CPW15" s="267"/>
      <c r="CPX15" s="267"/>
      <c r="CPY15" s="267"/>
      <c r="CPZ15" s="267"/>
      <c r="CQA15" s="267"/>
      <c r="CQB15" s="267"/>
      <c r="CQC15" s="267"/>
      <c r="CQD15" s="267"/>
      <c r="CQE15" s="267"/>
      <c r="CQF15" s="267"/>
      <c r="CQG15" s="267"/>
      <c r="CQH15" s="267"/>
      <c r="CQI15" s="267"/>
      <c r="CQJ15" s="267"/>
      <c r="CQK15" s="267"/>
      <c r="CQL15" s="267"/>
      <c r="CQM15" s="267"/>
      <c r="CQN15" s="267"/>
      <c r="CQO15" s="267"/>
      <c r="CQP15" s="267"/>
      <c r="CQQ15" s="267"/>
      <c r="CQR15" s="267"/>
      <c r="CQS15" s="267"/>
      <c r="CQT15" s="267"/>
      <c r="CQU15" s="267"/>
      <c r="CQV15" s="267"/>
      <c r="CQW15" s="267"/>
      <c r="CQX15" s="267"/>
      <c r="CQY15" s="267"/>
      <c r="CQZ15" s="267"/>
      <c r="CRA15" s="267"/>
      <c r="CRB15" s="267"/>
      <c r="CRC15" s="267"/>
      <c r="CRD15" s="267"/>
      <c r="CRE15" s="267"/>
      <c r="CRF15" s="267"/>
      <c r="CRG15" s="267"/>
      <c r="CRH15" s="267"/>
      <c r="CRI15" s="267"/>
      <c r="CRJ15" s="267"/>
      <c r="CRK15" s="267"/>
      <c r="CRL15" s="267"/>
      <c r="CRM15" s="267"/>
      <c r="CRN15" s="267"/>
      <c r="CRO15" s="267"/>
      <c r="CRP15" s="267"/>
      <c r="CRQ15" s="267"/>
      <c r="CRR15" s="267"/>
      <c r="CRS15" s="267"/>
      <c r="CRT15" s="267"/>
      <c r="CRU15" s="267"/>
      <c r="CRV15" s="267"/>
      <c r="CRW15" s="267"/>
      <c r="CRX15" s="267"/>
      <c r="CRY15" s="267"/>
      <c r="CRZ15" s="267"/>
      <c r="CSA15" s="267"/>
      <c r="CSB15" s="267"/>
      <c r="CSC15" s="267"/>
      <c r="CSD15" s="267"/>
      <c r="CSE15" s="267"/>
      <c r="CSF15" s="267"/>
      <c r="CSG15" s="267"/>
      <c r="CSH15" s="267"/>
      <c r="CSI15" s="267"/>
      <c r="CSJ15" s="267"/>
      <c r="CSK15" s="267"/>
      <c r="CSL15" s="267"/>
      <c r="CSM15" s="267"/>
      <c r="CSN15" s="267"/>
      <c r="CSO15" s="267"/>
      <c r="CSP15" s="267"/>
      <c r="CSQ15" s="267"/>
      <c r="CSR15" s="267"/>
      <c r="CSS15" s="267"/>
      <c r="CST15" s="267"/>
      <c r="CSU15" s="267"/>
      <c r="CSV15" s="267"/>
      <c r="CSW15" s="267"/>
      <c r="CSX15" s="267"/>
      <c r="CSY15" s="267"/>
      <c r="CSZ15" s="267"/>
      <c r="CTA15" s="267"/>
      <c r="CTB15" s="267"/>
      <c r="CTC15" s="267"/>
      <c r="CTD15" s="267"/>
      <c r="CTE15" s="267"/>
      <c r="CTF15" s="267"/>
      <c r="CTG15" s="267"/>
      <c r="CTH15" s="267"/>
      <c r="CTI15" s="267"/>
      <c r="CTJ15" s="267"/>
      <c r="CTK15" s="267"/>
      <c r="CTL15" s="267"/>
      <c r="CTM15" s="267"/>
      <c r="CTN15" s="267"/>
      <c r="CTO15" s="267"/>
      <c r="CTP15" s="267"/>
      <c r="CTQ15" s="267"/>
      <c r="CTR15" s="267"/>
      <c r="CTS15" s="267"/>
      <c r="CTT15" s="267"/>
      <c r="CTU15" s="267"/>
      <c r="CTV15" s="267"/>
      <c r="CTW15" s="267"/>
      <c r="CTX15" s="267"/>
      <c r="CTY15" s="267"/>
      <c r="CTZ15" s="267"/>
      <c r="CUA15" s="267"/>
      <c r="CUB15" s="267"/>
      <c r="CUC15" s="267"/>
      <c r="CUD15" s="267"/>
      <c r="CUE15" s="267"/>
      <c r="CUF15" s="267"/>
      <c r="CUG15" s="267"/>
      <c r="CUH15" s="267"/>
      <c r="CUI15" s="267"/>
      <c r="CUJ15" s="267"/>
      <c r="CUK15" s="267"/>
      <c r="CUL15" s="267"/>
      <c r="CUM15" s="267"/>
      <c r="CUN15" s="267"/>
      <c r="CUO15" s="267"/>
      <c r="CUP15" s="267"/>
      <c r="CUQ15" s="267"/>
      <c r="CUR15" s="267"/>
      <c r="CUS15" s="267"/>
      <c r="CUT15" s="267"/>
      <c r="CUU15" s="267"/>
      <c r="CUV15" s="267"/>
      <c r="CUW15" s="267"/>
      <c r="CUX15" s="267"/>
      <c r="CUY15" s="267"/>
      <c r="CUZ15" s="267"/>
      <c r="CVA15" s="267"/>
      <c r="CVB15" s="267"/>
      <c r="CVC15" s="267"/>
      <c r="CVD15" s="267"/>
      <c r="CVE15" s="267"/>
      <c r="CVF15" s="267"/>
      <c r="CVG15" s="267"/>
      <c r="CVH15" s="267"/>
      <c r="CVI15" s="267"/>
      <c r="CVJ15" s="267"/>
      <c r="CVK15" s="267"/>
      <c r="CVL15" s="267"/>
      <c r="CVM15" s="267"/>
      <c r="CVN15" s="267"/>
      <c r="CVO15" s="267"/>
      <c r="CVP15" s="267"/>
      <c r="CVQ15" s="267"/>
      <c r="CVR15" s="267"/>
      <c r="CVS15" s="267"/>
      <c r="CVT15" s="267"/>
      <c r="CVU15" s="267"/>
      <c r="CVV15" s="267"/>
      <c r="CVW15" s="267"/>
      <c r="CVX15" s="267"/>
      <c r="CVY15" s="267"/>
      <c r="CVZ15" s="267"/>
      <c r="CWA15" s="267"/>
      <c r="CWB15" s="267"/>
      <c r="CWC15" s="267"/>
      <c r="CWD15" s="267"/>
      <c r="CWE15" s="267"/>
      <c r="CWF15" s="267"/>
      <c r="CWG15" s="267"/>
      <c r="CWH15" s="267"/>
      <c r="CWI15" s="267"/>
      <c r="CWJ15" s="267"/>
      <c r="CWK15" s="267"/>
      <c r="CWL15" s="267"/>
      <c r="CWM15" s="267"/>
      <c r="CWN15" s="267"/>
      <c r="CWO15" s="267"/>
      <c r="CWP15" s="267"/>
      <c r="CWQ15" s="267"/>
      <c r="CWR15" s="267"/>
      <c r="CWS15" s="267"/>
      <c r="CWT15" s="267"/>
      <c r="CWU15" s="267"/>
      <c r="CWV15" s="267"/>
      <c r="CWW15" s="267"/>
      <c r="CWX15" s="267"/>
      <c r="CWY15" s="267"/>
      <c r="CWZ15" s="267"/>
      <c r="CXA15" s="267"/>
      <c r="CXB15" s="267"/>
      <c r="CXC15" s="267"/>
      <c r="CXD15" s="267"/>
      <c r="CXE15" s="267"/>
      <c r="CXF15" s="267"/>
      <c r="CXG15" s="267"/>
      <c r="CXH15" s="267"/>
      <c r="CXI15" s="267"/>
      <c r="CXJ15" s="267"/>
      <c r="CXK15" s="267"/>
      <c r="CXL15" s="267"/>
      <c r="CXM15" s="267"/>
      <c r="CXN15" s="267"/>
      <c r="CXO15" s="267"/>
      <c r="CXP15" s="267"/>
      <c r="CXQ15" s="267"/>
      <c r="CXR15" s="267"/>
      <c r="CXS15" s="267"/>
      <c r="CXT15" s="267"/>
      <c r="CXU15" s="267"/>
      <c r="CXV15" s="267"/>
      <c r="CXW15" s="267"/>
      <c r="CXX15" s="267"/>
      <c r="CXY15" s="267"/>
      <c r="CXZ15" s="267"/>
      <c r="CYA15" s="267"/>
      <c r="CYB15" s="267"/>
      <c r="CYC15" s="267"/>
      <c r="CYD15" s="267"/>
      <c r="CYE15" s="267"/>
      <c r="CYF15" s="267"/>
      <c r="CYG15" s="267"/>
      <c r="CYH15" s="267"/>
      <c r="CYI15" s="267"/>
      <c r="CYJ15" s="267"/>
      <c r="CYK15" s="267"/>
      <c r="CYL15" s="267"/>
      <c r="CYM15" s="267"/>
      <c r="CYN15" s="267"/>
      <c r="CYO15" s="267"/>
      <c r="CYP15" s="267"/>
      <c r="CYQ15" s="267"/>
      <c r="CYR15" s="267"/>
      <c r="CYS15" s="267"/>
      <c r="CYT15" s="267"/>
      <c r="CYU15" s="267"/>
      <c r="CYV15" s="267"/>
      <c r="CYW15" s="267"/>
      <c r="CYX15" s="267"/>
      <c r="CYY15" s="267"/>
      <c r="CYZ15" s="267"/>
      <c r="CZA15" s="267"/>
      <c r="CZB15" s="267"/>
      <c r="CZC15" s="267"/>
      <c r="CZD15" s="267"/>
      <c r="CZE15" s="267"/>
      <c r="CZF15" s="267"/>
      <c r="CZG15" s="267"/>
      <c r="CZH15" s="267"/>
      <c r="CZI15" s="267"/>
      <c r="CZJ15" s="267"/>
      <c r="CZK15" s="267"/>
      <c r="CZL15" s="267"/>
      <c r="CZM15" s="267"/>
      <c r="CZN15" s="267"/>
      <c r="CZO15" s="267"/>
      <c r="CZP15" s="267"/>
      <c r="CZQ15" s="267"/>
      <c r="CZR15" s="267"/>
      <c r="CZS15" s="267"/>
      <c r="CZT15" s="267"/>
      <c r="CZU15" s="267"/>
      <c r="CZV15" s="267"/>
      <c r="CZW15" s="267"/>
      <c r="CZX15" s="267"/>
      <c r="CZY15" s="267"/>
      <c r="CZZ15" s="267"/>
      <c r="DAA15" s="267"/>
      <c r="DAB15" s="267"/>
      <c r="DAC15" s="267"/>
      <c r="DAD15" s="267"/>
      <c r="DAE15" s="267"/>
      <c r="DAF15" s="267"/>
      <c r="DAG15" s="267"/>
      <c r="DAH15" s="267"/>
      <c r="DAI15" s="267"/>
      <c r="DAJ15" s="267"/>
      <c r="DAK15" s="267"/>
      <c r="DAL15" s="267"/>
      <c r="DAM15" s="267"/>
      <c r="DAN15" s="267"/>
      <c r="DAO15" s="267"/>
      <c r="DAP15" s="267"/>
      <c r="DAQ15" s="267"/>
      <c r="DAR15" s="267"/>
      <c r="DAS15" s="267"/>
      <c r="DAT15" s="267"/>
      <c r="DAU15" s="267"/>
      <c r="DAV15" s="267"/>
      <c r="DAW15" s="267"/>
      <c r="DAX15" s="267"/>
      <c r="DAY15" s="267"/>
      <c r="DAZ15" s="267"/>
      <c r="DBA15" s="267"/>
      <c r="DBB15" s="267"/>
      <c r="DBC15" s="267"/>
      <c r="DBD15" s="267"/>
      <c r="DBE15" s="267"/>
      <c r="DBF15" s="267"/>
      <c r="DBG15" s="267"/>
      <c r="DBH15" s="267"/>
      <c r="DBI15" s="267"/>
      <c r="DBJ15" s="267"/>
      <c r="DBK15" s="267"/>
      <c r="DBL15" s="267"/>
      <c r="DBM15" s="267"/>
      <c r="DBN15" s="267"/>
      <c r="DBO15" s="267"/>
      <c r="DBP15" s="267"/>
      <c r="DBQ15" s="267"/>
      <c r="DBR15" s="267"/>
      <c r="DBS15" s="267"/>
      <c r="DBT15" s="267"/>
      <c r="DBU15" s="267"/>
      <c r="DBV15" s="267"/>
      <c r="DBW15" s="267"/>
      <c r="DBX15" s="267"/>
      <c r="DBY15" s="267"/>
      <c r="DBZ15" s="267"/>
      <c r="DCA15" s="267"/>
      <c r="DCB15" s="267"/>
      <c r="DCC15" s="267"/>
      <c r="DCD15" s="267"/>
      <c r="DCE15" s="267"/>
      <c r="DCF15" s="267"/>
      <c r="DCG15" s="267"/>
      <c r="DCH15" s="267"/>
      <c r="DCI15" s="267"/>
      <c r="DCJ15" s="267"/>
      <c r="DCK15" s="267"/>
      <c r="DCL15" s="267"/>
      <c r="DCM15" s="267"/>
      <c r="DCN15" s="267"/>
      <c r="DCO15" s="267"/>
      <c r="DCP15" s="267"/>
      <c r="DCQ15" s="267"/>
      <c r="DCR15" s="267"/>
      <c r="DCS15" s="267"/>
      <c r="DCT15" s="267"/>
      <c r="DCU15" s="267"/>
      <c r="DCV15" s="267"/>
      <c r="DCW15" s="267"/>
      <c r="DCX15" s="267"/>
      <c r="DCY15" s="267"/>
      <c r="DCZ15" s="267"/>
      <c r="DDA15" s="267"/>
      <c r="DDB15" s="267"/>
      <c r="DDC15" s="267"/>
      <c r="DDD15" s="267"/>
      <c r="DDE15" s="267"/>
      <c r="DDF15" s="267"/>
      <c r="DDG15" s="267"/>
      <c r="DDH15" s="267"/>
      <c r="DDI15" s="267"/>
      <c r="DDJ15" s="267"/>
      <c r="DDK15" s="267"/>
      <c r="DDL15" s="267"/>
      <c r="DDM15" s="267"/>
      <c r="DDN15" s="267"/>
      <c r="DDO15" s="267"/>
      <c r="DDP15" s="267"/>
      <c r="DDQ15" s="267"/>
      <c r="DDR15" s="267"/>
      <c r="DDS15" s="267"/>
      <c r="DDT15" s="267"/>
      <c r="DDU15" s="267"/>
      <c r="DDV15" s="267"/>
      <c r="DDW15" s="267"/>
      <c r="DDX15" s="267"/>
      <c r="DDY15" s="267"/>
      <c r="DDZ15" s="267"/>
      <c r="DEA15" s="267"/>
      <c r="DEB15" s="267"/>
      <c r="DEC15" s="267"/>
      <c r="DED15" s="267"/>
      <c r="DEE15" s="267"/>
      <c r="DEF15" s="267"/>
      <c r="DEG15" s="267"/>
      <c r="DEH15" s="267"/>
      <c r="DEI15" s="267"/>
      <c r="DEJ15" s="267"/>
      <c r="DEK15" s="267"/>
      <c r="DEL15" s="267"/>
      <c r="DEM15" s="267"/>
      <c r="DEN15" s="267"/>
      <c r="DEO15" s="267"/>
      <c r="DEP15" s="267"/>
      <c r="DEQ15" s="267"/>
      <c r="DER15" s="267"/>
      <c r="DES15" s="267"/>
      <c r="DET15" s="267"/>
      <c r="DEU15" s="267"/>
      <c r="DEV15" s="267"/>
      <c r="DEW15" s="267"/>
      <c r="DEX15" s="267"/>
      <c r="DEY15" s="267"/>
      <c r="DEZ15" s="267"/>
      <c r="DFA15" s="267"/>
      <c r="DFB15" s="267"/>
      <c r="DFC15" s="267"/>
      <c r="DFD15" s="267"/>
      <c r="DFE15" s="267"/>
      <c r="DFF15" s="267"/>
      <c r="DFG15" s="267"/>
      <c r="DFH15" s="267"/>
      <c r="DFI15" s="267"/>
      <c r="DFJ15" s="267"/>
      <c r="DFK15" s="267"/>
      <c r="DFL15" s="267"/>
      <c r="DFM15" s="267"/>
      <c r="DFN15" s="267"/>
      <c r="DFO15" s="267"/>
      <c r="DFP15" s="267"/>
      <c r="DFQ15" s="267"/>
      <c r="DFR15" s="267"/>
      <c r="DFS15" s="267"/>
      <c r="DFT15" s="267"/>
      <c r="DFU15" s="267"/>
      <c r="DFV15" s="267"/>
      <c r="DFW15" s="267"/>
      <c r="DFX15" s="267"/>
      <c r="DFY15" s="267"/>
      <c r="DFZ15" s="267"/>
      <c r="DGA15" s="267"/>
      <c r="DGB15" s="267"/>
      <c r="DGC15" s="267"/>
      <c r="DGD15" s="267"/>
      <c r="DGE15" s="267"/>
      <c r="DGF15" s="267"/>
      <c r="DGG15" s="267"/>
      <c r="DGH15" s="267"/>
      <c r="DGI15" s="267"/>
      <c r="DGJ15" s="267"/>
      <c r="DGK15" s="267"/>
      <c r="DGL15" s="267"/>
      <c r="DGM15" s="267"/>
      <c r="DGN15" s="267"/>
      <c r="DGO15" s="267"/>
      <c r="DGP15" s="267"/>
      <c r="DGQ15" s="267"/>
      <c r="DGR15" s="267"/>
      <c r="DGS15" s="267"/>
      <c r="DGT15" s="267"/>
      <c r="DGU15" s="267"/>
      <c r="DGV15" s="267"/>
      <c r="DGW15" s="267"/>
      <c r="DGX15" s="267"/>
      <c r="DGY15" s="267"/>
      <c r="DGZ15" s="267"/>
      <c r="DHA15" s="267"/>
      <c r="DHB15" s="267"/>
      <c r="DHC15" s="267"/>
      <c r="DHD15" s="267"/>
      <c r="DHE15" s="267"/>
      <c r="DHF15" s="267"/>
      <c r="DHG15" s="267"/>
      <c r="DHH15" s="267"/>
      <c r="DHI15" s="267"/>
      <c r="DHJ15" s="267"/>
      <c r="DHK15" s="267"/>
      <c r="DHL15" s="267"/>
      <c r="DHM15" s="267"/>
      <c r="DHN15" s="267"/>
      <c r="DHO15" s="267"/>
      <c r="DHP15" s="267"/>
      <c r="DHQ15" s="267"/>
      <c r="DHR15" s="267"/>
      <c r="DHS15" s="267"/>
      <c r="DHT15" s="267"/>
      <c r="DHU15" s="267"/>
      <c r="DHV15" s="267"/>
      <c r="DHW15" s="267"/>
      <c r="DHX15" s="267"/>
      <c r="DHY15" s="267"/>
      <c r="DHZ15" s="267"/>
      <c r="DIA15" s="267"/>
      <c r="DIB15" s="267"/>
      <c r="DIC15" s="267"/>
      <c r="DID15" s="267"/>
      <c r="DIE15" s="267"/>
      <c r="DIF15" s="267"/>
      <c r="DIG15" s="267"/>
      <c r="DIH15" s="267"/>
      <c r="DII15" s="267"/>
      <c r="DIJ15" s="267"/>
      <c r="DIK15" s="267"/>
      <c r="DIL15" s="267"/>
      <c r="DIM15" s="267"/>
      <c r="DIN15" s="267"/>
      <c r="DIO15" s="267"/>
      <c r="DIP15" s="267"/>
      <c r="DIQ15" s="267"/>
      <c r="DIR15" s="267"/>
      <c r="DIS15" s="267"/>
      <c r="DIT15" s="267"/>
      <c r="DIU15" s="267"/>
      <c r="DIV15" s="267"/>
      <c r="DIW15" s="267"/>
      <c r="DIX15" s="267"/>
      <c r="DIY15" s="267"/>
      <c r="DIZ15" s="267"/>
      <c r="DJA15" s="267"/>
      <c r="DJB15" s="267"/>
      <c r="DJC15" s="267"/>
      <c r="DJD15" s="267"/>
      <c r="DJE15" s="267"/>
      <c r="DJF15" s="267"/>
      <c r="DJG15" s="267"/>
      <c r="DJH15" s="267"/>
      <c r="DJI15" s="267"/>
      <c r="DJJ15" s="267"/>
      <c r="DJK15" s="267"/>
      <c r="DJL15" s="267"/>
      <c r="DJM15" s="267"/>
      <c r="DJN15" s="267"/>
      <c r="DJO15" s="267"/>
      <c r="DJP15" s="267"/>
      <c r="DJQ15" s="267"/>
      <c r="DJR15" s="267"/>
      <c r="DJS15" s="267"/>
      <c r="DJT15" s="267"/>
      <c r="DJU15" s="267"/>
      <c r="DJV15" s="267"/>
      <c r="DJW15" s="267"/>
      <c r="DJX15" s="267"/>
      <c r="DJY15" s="267"/>
      <c r="DJZ15" s="267"/>
      <c r="DKA15" s="267"/>
      <c r="DKB15" s="267"/>
      <c r="DKC15" s="267"/>
      <c r="DKD15" s="267"/>
      <c r="DKE15" s="267"/>
      <c r="DKF15" s="267"/>
      <c r="DKG15" s="267"/>
      <c r="DKH15" s="267"/>
      <c r="DKI15" s="267"/>
      <c r="DKJ15" s="267"/>
      <c r="DKK15" s="267"/>
      <c r="DKL15" s="267"/>
      <c r="DKM15" s="267"/>
      <c r="DKN15" s="267"/>
      <c r="DKO15" s="267"/>
      <c r="DKP15" s="267"/>
      <c r="DKQ15" s="267"/>
      <c r="DKR15" s="267"/>
      <c r="DKS15" s="267"/>
      <c r="DKT15" s="267"/>
      <c r="DKU15" s="267"/>
      <c r="DKV15" s="267"/>
      <c r="DKW15" s="267"/>
      <c r="DKX15" s="267"/>
      <c r="DKY15" s="267"/>
      <c r="DKZ15" s="267"/>
      <c r="DLA15" s="267"/>
      <c r="DLB15" s="267"/>
      <c r="DLC15" s="267"/>
      <c r="DLD15" s="267"/>
      <c r="DLE15" s="267"/>
      <c r="DLF15" s="267"/>
      <c r="DLG15" s="267"/>
      <c r="DLH15" s="267"/>
      <c r="DLI15" s="267"/>
      <c r="DLJ15" s="267"/>
      <c r="DLK15" s="267"/>
      <c r="DLL15" s="267"/>
      <c r="DLM15" s="267"/>
      <c r="DLN15" s="267"/>
      <c r="DLO15" s="267"/>
      <c r="DLP15" s="267"/>
      <c r="DLQ15" s="267"/>
      <c r="DLR15" s="267"/>
      <c r="DLS15" s="267"/>
      <c r="DLT15" s="267"/>
      <c r="DLU15" s="267"/>
      <c r="DLV15" s="267"/>
      <c r="DLW15" s="267"/>
      <c r="DLX15" s="267"/>
      <c r="DLY15" s="267"/>
      <c r="DLZ15" s="267"/>
      <c r="DMA15" s="267"/>
      <c r="DMB15" s="267"/>
      <c r="DMC15" s="267"/>
      <c r="DMD15" s="267"/>
      <c r="DME15" s="267"/>
      <c r="DMF15" s="267"/>
      <c r="DMG15" s="267"/>
      <c r="DMH15" s="267"/>
      <c r="DMI15" s="267"/>
      <c r="DMJ15" s="267"/>
      <c r="DMK15" s="267"/>
      <c r="DML15" s="267"/>
      <c r="DMM15" s="267"/>
      <c r="DMN15" s="267"/>
      <c r="DMO15" s="267"/>
      <c r="DMP15" s="267"/>
      <c r="DMQ15" s="267"/>
      <c r="DMR15" s="267"/>
      <c r="DMS15" s="267"/>
      <c r="DMT15" s="267"/>
      <c r="DMU15" s="267"/>
      <c r="DMV15" s="267"/>
      <c r="DMW15" s="267"/>
      <c r="DMX15" s="267"/>
      <c r="DMY15" s="267"/>
      <c r="DMZ15" s="267"/>
      <c r="DNA15" s="267"/>
      <c r="DNB15" s="267"/>
      <c r="DNC15" s="267"/>
      <c r="DND15" s="267"/>
      <c r="DNE15" s="267"/>
      <c r="DNF15" s="267"/>
      <c r="DNG15" s="267"/>
      <c r="DNH15" s="267"/>
      <c r="DNI15" s="267"/>
      <c r="DNJ15" s="267"/>
      <c r="DNK15" s="267"/>
      <c r="DNL15" s="267"/>
      <c r="DNM15" s="267"/>
      <c r="DNN15" s="267"/>
      <c r="DNO15" s="267"/>
      <c r="DNP15" s="267"/>
      <c r="DNQ15" s="267"/>
      <c r="DNR15" s="267"/>
      <c r="DNS15" s="267"/>
      <c r="DNT15" s="267"/>
      <c r="DNU15" s="267"/>
      <c r="DNV15" s="267"/>
      <c r="DNW15" s="267"/>
      <c r="DNX15" s="267"/>
      <c r="DNY15" s="267"/>
      <c r="DNZ15" s="267"/>
      <c r="DOA15" s="267"/>
      <c r="DOB15" s="267"/>
      <c r="DOC15" s="267"/>
      <c r="DOD15" s="267"/>
      <c r="DOE15" s="267"/>
      <c r="DOF15" s="267"/>
      <c r="DOG15" s="267"/>
      <c r="DOH15" s="267"/>
      <c r="DOI15" s="267"/>
      <c r="DOJ15" s="267"/>
      <c r="DOK15" s="267"/>
      <c r="DOL15" s="267"/>
      <c r="DOM15" s="267"/>
      <c r="DON15" s="267"/>
      <c r="DOO15" s="267"/>
      <c r="DOP15" s="267"/>
      <c r="DOQ15" s="267"/>
      <c r="DOR15" s="267"/>
      <c r="DOS15" s="267"/>
      <c r="DOT15" s="267"/>
      <c r="DOU15" s="267"/>
      <c r="DOV15" s="267"/>
      <c r="DOW15" s="267"/>
      <c r="DOX15" s="267"/>
      <c r="DOY15" s="267"/>
      <c r="DOZ15" s="267"/>
      <c r="DPA15" s="267"/>
      <c r="DPB15" s="267"/>
      <c r="DPC15" s="267"/>
      <c r="DPD15" s="267"/>
      <c r="DPE15" s="267"/>
      <c r="DPF15" s="267"/>
      <c r="DPG15" s="267"/>
      <c r="DPH15" s="267"/>
      <c r="DPI15" s="267"/>
      <c r="DPJ15" s="267"/>
      <c r="DPK15" s="267"/>
      <c r="DPL15" s="267"/>
      <c r="DPM15" s="267"/>
      <c r="DPN15" s="267"/>
      <c r="DPO15" s="267"/>
      <c r="DPP15" s="267"/>
      <c r="DPQ15" s="267"/>
      <c r="DPR15" s="267"/>
      <c r="DPS15" s="267"/>
      <c r="DPT15" s="267"/>
      <c r="DPU15" s="267"/>
      <c r="DPV15" s="267"/>
      <c r="DPW15" s="267"/>
      <c r="DPX15" s="267"/>
      <c r="DPY15" s="267"/>
      <c r="DPZ15" s="267"/>
      <c r="DQA15" s="267"/>
      <c r="DQB15" s="267"/>
      <c r="DQC15" s="267"/>
      <c r="DQD15" s="267"/>
      <c r="DQE15" s="267"/>
      <c r="DQF15" s="267"/>
      <c r="DQG15" s="267"/>
      <c r="DQH15" s="267"/>
      <c r="DQI15" s="267"/>
      <c r="DQJ15" s="267"/>
      <c r="DQK15" s="267"/>
      <c r="DQL15" s="267"/>
      <c r="DQM15" s="267"/>
      <c r="DQN15" s="267"/>
      <c r="DQO15" s="267"/>
      <c r="DQP15" s="267"/>
      <c r="DQQ15" s="267"/>
      <c r="DQR15" s="267"/>
      <c r="DQS15" s="267"/>
      <c r="DQT15" s="267"/>
      <c r="DQU15" s="267"/>
      <c r="DQV15" s="267"/>
      <c r="DQW15" s="267"/>
      <c r="DQX15" s="267"/>
      <c r="DQY15" s="267"/>
      <c r="DQZ15" s="267"/>
      <c r="DRA15" s="267"/>
      <c r="DRB15" s="267"/>
      <c r="DRC15" s="267"/>
      <c r="DRD15" s="267"/>
      <c r="DRE15" s="267"/>
      <c r="DRF15" s="267"/>
      <c r="DRG15" s="267"/>
      <c r="DRH15" s="267"/>
      <c r="DRI15" s="267"/>
      <c r="DRJ15" s="267"/>
      <c r="DRK15" s="267"/>
      <c r="DRL15" s="267"/>
      <c r="DRM15" s="267"/>
      <c r="DRN15" s="267"/>
      <c r="DRO15" s="267"/>
      <c r="DRP15" s="267"/>
      <c r="DRQ15" s="267"/>
      <c r="DRR15" s="267"/>
      <c r="DRS15" s="267"/>
      <c r="DRT15" s="267"/>
      <c r="DRU15" s="267"/>
      <c r="DRV15" s="267"/>
      <c r="DRW15" s="267"/>
      <c r="DRX15" s="267"/>
      <c r="DRY15" s="267"/>
      <c r="DRZ15" s="267"/>
      <c r="DSA15" s="267"/>
      <c r="DSB15" s="267"/>
      <c r="DSC15" s="267"/>
      <c r="DSD15" s="267"/>
      <c r="DSE15" s="267"/>
      <c r="DSF15" s="267"/>
      <c r="DSG15" s="267"/>
      <c r="DSH15" s="267"/>
      <c r="DSI15" s="267"/>
      <c r="DSJ15" s="267"/>
      <c r="DSK15" s="267"/>
      <c r="DSL15" s="267"/>
      <c r="DSM15" s="267"/>
      <c r="DSN15" s="267"/>
      <c r="DSO15" s="267"/>
      <c r="DSP15" s="267"/>
      <c r="DSQ15" s="267"/>
      <c r="DSR15" s="267"/>
      <c r="DSS15" s="267"/>
      <c r="DST15" s="267"/>
      <c r="DSU15" s="267"/>
      <c r="DSV15" s="267"/>
      <c r="DSW15" s="267"/>
      <c r="DSX15" s="267"/>
      <c r="DSY15" s="267"/>
      <c r="DSZ15" s="267"/>
      <c r="DTA15" s="267"/>
      <c r="DTB15" s="267"/>
      <c r="DTC15" s="267"/>
      <c r="DTD15" s="267"/>
      <c r="DTE15" s="267"/>
      <c r="DTF15" s="267"/>
      <c r="DTG15" s="267"/>
      <c r="DTH15" s="267"/>
      <c r="DTI15" s="267"/>
      <c r="DTJ15" s="267"/>
      <c r="DTK15" s="267"/>
      <c r="DTL15" s="267"/>
      <c r="DTM15" s="267"/>
      <c r="DTN15" s="267"/>
      <c r="DTO15" s="267"/>
      <c r="DTP15" s="267"/>
      <c r="DTQ15" s="267"/>
      <c r="DTR15" s="267"/>
      <c r="DTS15" s="267"/>
      <c r="DTT15" s="267"/>
      <c r="DTU15" s="267"/>
      <c r="DTV15" s="267"/>
      <c r="DTW15" s="267"/>
      <c r="DTX15" s="267"/>
      <c r="DTY15" s="267"/>
      <c r="DTZ15" s="267"/>
      <c r="DUA15" s="267"/>
      <c r="DUB15" s="267"/>
      <c r="DUC15" s="267"/>
      <c r="DUD15" s="267"/>
      <c r="DUE15" s="267"/>
      <c r="DUF15" s="267"/>
      <c r="DUG15" s="267"/>
      <c r="DUH15" s="267"/>
      <c r="DUI15" s="267"/>
      <c r="DUJ15" s="267"/>
      <c r="DUK15" s="267"/>
      <c r="DUL15" s="267"/>
      <c r="DUM15" s="267"/>
      <c r="DUN15" s="267"/>
      <c r="DUO15" s="267"/>
      <c r="DUP15" s="267"/>
      <c r="DUQ15" s="267"/>
      <c r="DUR15" s="267"/>
      <c r="DUS15" s="267"/>
      <c r="DUT15" s="267"/>
      <c r="DUU15" s="267"/>
      <c r="DUV15" s="267"/>
      <c r="DUW15" s="267"/>
      <c r="DUX15" s="267"/>
      <c r="DUY15" s="267"/>
      <c r="DUZ15" s="267"/>
      <c r="DVA15" s="267"/>
      <c r="DVB15" s="267"/>
      <c r="DVC15" s="267"/>
      <c r="DVD15" s="267"/>
      <c r="DVE15" s="267"/>
      <c r="DVF15" s="267"/>
      <c r="DVG15" s="267"/>
      <c r="DVH15" s="267"/>
      <c r="DVI15" s="267"/>
      <c r="DVJ15" s="267"/>
      <c r="DVK15" s="267"/>
      <c r="DVL15" s="267"/>
      <c r="DVM15" s="267"/>
      <c r="DVN15" s="267"/>
      <c r="DVO15" s="267"/>
      <c r="DVP15" s="267"/>
      <c r="DVQ15" s="267"/>
      <c r="DVR15" s="267"/>
      <c r="DVS15" s="267"/>
      <c r="DVT15" s="267"/>
      <c r="DVU15" s="267"/>
      <c r="DVV15" s="267"/>
      <c r="DVW15" s="267"/>
      <c r="DVX15" s="267"/>
      <c r="DVY15" s="267"/>
      <c r="DVZ15" s="267"/>
      <c r="DWA15" s="267"/>
      <c r="DWB15" s="267"/>
      <c r="DWC15" s="267"/>
      <c r="DWD15" s="267"/>
      <c r="DWE15" s="267"/>
      <c r="DWF15" s="267"/>
      <c r="DWG15" s="267"/>
      <c r="DWH15" s="267"/>
      <c r="DWI15" s="267"/>
      <c r="DWJ15" s="267"/>
      <c r="DWK15" s="267"/>
      <c r="DWL15" s="267"/>
      <c r="DWM15" s="267"/>
      <c r="DWN15" s="267"/>
      <c r="DWO15" s="267"/>
      <c r="DWP15" s="267"/>
      <c r="DWQ15" s="267"/>
      <c r="DWR15" s="267"/>
      <c r="DWS15" s="267"/>
      <c r="DWT15" s="267"/>
      <c r="DWU15" s="267"/>
      <c r="DWV15" s="267"/>
      <c r="DWW15" s="267"/>
      <c r="DWX15" s="267"/>
      <c r="DWY15" s="267"/>
      <c r="DWZ15" s="267"/>
      <c r="DXA15" s="267"/>
      <c r="DXB15" s="267"/>
      <c r="DXC15" s="267"/>
      <c r="DXD15" s="267"/>
      <c r="DXE15" s="267"/>
      <c r="DXF15" s="267"/>
      <c r="DXG15" s="267"/>
      <c r="DXH15" s="267"/>
      <c r="DXI15" s="267"/>
      <c r="DXJ15" s="267"/>
      <c r="DXK15" s="267"/>
      <c r="DXL15" s="267"/>
      <c r="DXM15" s="267"/>
      <c r="DXN15" s="267"/>
      <c r="DXO15" s="267"/>
      <c r="DXP15" s="267"/>
      <c r="DXQ15" s="267"/>
      <c r="DXR15" s="267"/>
      <c r="DXS15" s="267"/>
      <c r="DXT15" s="267"/>
      <c r="DXU15" s="267"/>
      <c r="DXV15" s="267"/>
      <c r="DXW15" s="267"/>
      <c r="DXX15" s="267"/>
      <c r="DXY15" s="267"/>
      <c r="DXZ15" s="267"/>
      <c r="DYA15" s="267"/>
      <c r="DYB15" s="267"/>
      <c r="DYC15" s="267"/>
      <c r="DYD15" s="267"/>
      <c r="DYE15" s="267"/>
      <c r="DYF15" s="267"/>
      <c r="DYG15" s="267"/>
      <c r="DYH15" s="267"/>
      <c r="DYI15" s="267"/>
      <c r="DYJ15" s="267"/>
      <c r="DYK15" s="267"/>
      <c r="DYL15" s="267"/>
      <c r="DYM15" s="267"/>
      <c r="DYN15" s="267"/>
      <c r="DYO15" s="267"/>
      <c r="DYP15" s="267"/>
      <c r="DYQ15" s="267"/>
      <c r="DYR15" s="267"/>
      <c r="DYS15" s="267"/>
      <c r="DYT15" s="267"/>
      <c r="DYU15" s="267"/>
      <c r="DYV15" s="267"/>
      <c r="DYW15" s="267"/>
      <c r="DYX15" s="267"/>
      <c r="DYY15" s="267"/>
      <c r="DYZ15" s="267"/>
      <c r="DZA15" s="267"/>
      <c r="DZB15" s="267"/>
      <c r="DZC15" s="267"/>
      <c r="DZD15" s="267"/>
      <c r="DZE15" s="267"/>
      <c r="DZF15" s="267"/>
      <c r="DZG15" s="267"/>
      <c r="DZH15" s="267"/>
      <c r="DZI15" s="267"/>
      <c r="DZJ15" s="267"/>
      <c r="DZK15" s="267"/>
      <c r="DZL15" s="267"/>
      <c r="DZM15" s="267"/>
      <c r="DZN15" s="267"/>
      <c r="DZO15" s="267"/>
      <c r="DZP15" s="267"/>
      <c r="DZQ15" s="267"/>
      <c r="DZR15" s="267"/>
      <c r="DZS15" s="267"/>
      <c r="DZT15" s="267"/>
      <c r="DZU15" s="267"/>
      <c r="DZV15" s="267"/>
      <c r="DZW15" s="267"/>
      <c r="DZX15" s="267"/>
      <c r="DZY15" s="267"/>
      <c r="DZZ15" s="267"/>
      <c r="EAA15" s="267"/>
      <c r="EAB15" s="267"/>
      <c r="EAC15" s="267"/>
      <c r="EAD15" s="267"/>
      <c r="EAE15" s="267"/>
      <c r="EAF15" s="267"/>
      <c r="EAG15" s="267"/>
      <c r="EAH15" s="267"/>
      <c r="EAI15" s="267"/>
      <c r="EAJ15" s="267"/>
      <c r="EAK15" s="267"/>
      <c r="EAL15" s="267"/>
      <c r="EAM15" s="267"/>
      <c r="EAN15" s="267"/>
      <c r="EAO15" s="267"/>
      <c r="EAP15" s="267"/>
      <c r="EAQ15" s="267"/>
      <c r="EAR15" s="267"/>
      <c r="EAS15" s="267"/>
      <c r="EAT15" s="267"/>
      <c r="EAU15" s="267"/>
      <c r="EAV15" s="267"/>
      <c r="EAW15" s="267"/>
      <c r="EAX15" s="267"/>
      <c r="EAY15" s="267"/>
      <c r="EAZ15" s="267"/>
      <c r="EBA15" s="267"/>
      <c r="EBB15" s="267"/>
      <c r="EBC15" s="267"/>
      <c r="EBD15" s="267"/>
      <c r="EBE15" s="267"/>
      <c r="EBF15" s="267"/>
      <c r="EBG15" s="267"/>
      <c r="EBH15" s="267"/>
      <c r="EBI15" s="267"/>
      <c r="EBJ15" s="267"/>
      <c r="EBK15" s="267"/>
      <c r="EBL15" s="267"/>
      <c r="EBM15" s="267"/>
      <c r="EBN15" s="267"/>
      <c r="EBO15" s="267"/>
      <c r="EBP15" s="267"/>
      <c r="EBQ15" s="267"/>
      <c r="EBR15" s="267"/>
      <c r="EBS15" s="267"/>
      <c r="EBT15" s="267"/>
      <c r="EBU15" s="267"/>
      <c r="EBV15" s="267"/>
      <c r="EBW15" s="267"/>
      <c r="EBX15" s="267"/>
      <c r="EBY15" s="267"/>
      <c r="EBZ15" s="267"/>
      <c r="ECA15" s="267"/>
      <c r="ECB15" s="267"/>
      <c r="ECC15" s="267"/>
      <c r="ECD15" s="267"/>
      <c r="ECE15" s="267"/>
      <c r="ECF15" s="267"/>
      <c r="ECG15" s="267"/>
      <c r="ECH15" s="267"/>
      <c r="ECI15" s="267"/>
      <c r="ECJ15" s="267"/>
      <c r="ECK15" s="267"/>
      <c r="ECL15" s="267"/>
      <c r="ECM15" s="267"/>
      <c r="ECN15" s="267"/>
      <c r="ECO15" s="267"/>
      <c r="ECP15" s="267"/>
      <c r="ECQ15" s="267"/>
      <c r="ECR15" s="267"/>
      <c r="ECS15" s="267"/>
      <c r="ECT15" s="267"/>
      <c r="ECU15" s="267"/>
      <c r="ECV15" s="267"/>
      <c r="ECW15" s="267"/>
      <c r="ECX15" s="267"/>
      <c r="ECY15" s="267"/>
      <c r="ECZ15" s="267"/>
      <c r="EDA15" s="267"/>
      <c r="EDB15" s="267"/>
      <c r="EDC15" s="267"/>
      <c r="EDD15" s="267"/>
      <c r="EDE15" s="267"/>
      <c r="EDF15" s="267"/>
      <c r="EDG15" s="267"/>
      <c r="EDH15" s="267"/>
      <c r="EDI15" s="267"/>
      <c r="EDJ15" s="267"/>
      <c r="EDK15" s="267"/>
      <c r="EDL15" s="267"/>
      <c r="EDM15" s="267"/>
      <c r="EDN15" s="267"/>
      <c r="EDO15" s="267"/>
      <c r="EDP15" s="267"/>
      <c r="EDQ15" s="267"/>
      <c r="EDR15" s="267"/>
      <c r="EDS15" s="267"/>
      <c r="EDT15" s="267"/>
      <c r="EDU15" s="267"/>
      <c r="EDV15" s="267"/>
      <c r="EDW15" s="267"/>
      <c r="EDX15" s="267"/>
      <c r="EDY15" s="267"/>
      <c r="EDZ15" s="267"/>
      <c r="EEA15" s="267"/>
      <c r="EEB15" s="267"/>
      <c r="EEC15" s="267"/>
      <c r="EED15" s="267"/>
      <c r="EEE15" s="267"/>
      <c r="EEF15" s="267"/>
      <c r="EEG15" s="267"/>
      <c r="EEH15" s="267"/>
      <c r="EEI15" s="267"/>
      <c r="EEJ15" s="267"/>
      <c r="EEK15" s="267"/>
      <c r="EEL15" s="267"/>
      <c r="EEM15" s="267"/>
      <c r="EEN15" s="267"/>
      <c r="EEO15" s="267"/>
      <c r="EEP15" s="267"/>
      <c r="EEQ15" s="267"/>
      <c r="EER15" s="267"/>
      <c r="EES15" s="267"/>
      <c r="EET15" s="267"/>
      <c r="EEU15" s="267"/>
      <c r="EEV15" s="267"/>
      <c r="EEW15" s="267"/>
      <c r="EEX15" s="267"/>
      <c r="EEY15" s="267"/>
      <c r="EEZ15" s="267"/>
      <c r="EFA15" s="267"/>
      <c r="EFB15" s="267"/>
      <c r="EFC15" s="267"/>
      <c r="EFD15" s="267"/>
      <c r="EFE15" s="267"/>
      <c r="EFF15" s="267"/>
      <c r="EFG15" s="267"/>
      <c r="EFH15" s="267"/>
      <c r="EFI15" s="267"/>
      <c r="EFJ15" s="267"/>
      <c r="EFK15" s="267"/>
      <c r="EFL15" s="267"/>
      <c r="EFM15" s="267"/>
      <c r="EFN15" s="267"/>
      <c r="EFO15" s="267"/>
      <c r="EFP15" s="267"/>
      <c r="EFQ15" s="267"/>
      <c r="EFR15" s="267"/>
      <c r="EFS15" s="267"/>
      <c r="EFT15" s="267"/>
      <c r="EFU15" s="267"/>
      <c r="EFV15" s="267"/>
      <c r="EFW15" s="267"/>
      <c r="EFX15" s="267"/>
      <c r="EFY15" s="267"/>
      <c r="EFZ15" s="267"/>
      <c r="EGA15" s="267"/>
      <c r="EGB15" s="267"/>
      <c r="EGC15" s="267"/>
      <c r="EGD15" s="267"/>
      <c r="EGE15" s="267"/>
      <c r="EGF15" s="267"/>
      <c r="EGG15" s="267"/>
      <c r="EGH15" s="267"/>
      <c r="EGI15" s="267"/>
      <c r="EGJ15" s="267"/>
      <c r="EGK15" s="267"/>
      <c r="EGL15" s="267"/>
      <c r="EGM15" s="267"/>
      <c r="EGN15" s="267"/>
      <c r="EGO15" s="267"/>
      <c r="EGP15" s="267"/>
      <c r="EGQ15" s="267"/>
      <c r="EGR15" s="267"/>
      <c r="EGS15" s="267"/>
      <c r="EGT15" s="267"/>
      <c r="EGU15" s="267"/>
      <c r="EGV15" s="267"/>
      <c r="EGW15" s="267"/>
      <c r="EGX15" s="267"/>
      <c r="EGY15" s="267"/>
      <c r="EGZ15" s="267"/>
      <c r="EHA15" s="267"/>
      <c r="EHB15" s="267"/>
      <c r="EHC15" s="267"/>
      <c r="EHD15" s="267"/>
      <c r="EHE15" s="267"/>
      <c r="EHF15" s="267"/>
      <c r="EHG15" s="267"/>
      <c r="EHH15" s="267"/>
      <c r="EHI15" s="267"/>
      <c r="EHJ15" s="267"/>
      <c r="EHK15" s="267"/>
      <c r="EHL15" s="267"/>
      <c r="EHM15" s="267"/>
      <c r="EHN15" s="267"/>
      <c r="EHO15" s="267"/>
      <c r="EHP15" s="267"/>
      <c r="EHQ15" s="267"/>
      <c r="EHR15" s="267"/>
      <c r="EHS15" s="267"/>
      <c r="EHT15" s="267"/>
      <c r="EHU15" s="267"/>
      <c r="EHV15" s="267"/>
      <c r="EHW15" s="267"/>
      <c r="EHX15" s="267"/>
      <c r="EHY15" s="267"/>
      <c r="EHZ15" s="267"/>
      <c r="EIA15" s="267"/>
      <c r="EIB15" s="267"/>
      <c r="EIC15" s="267"/>
      <c r="EID15" s="267"/>
      <c r="EIE15" s="267"/>
      <c r="EIF15" s="267"/>
      <c r="EIG15" s="267"/>
      <c r="EIH15" s="267"/>
      <c r="EII15" s="267"/>
      <c r="EIJ15" s="267"/>
      <c r="EIK15" s="267"/>
      <c r="EIL15" s="267"/>
      <c r="EIM15" s="267"/>
      <c r="EIN15" s="267"/>
      <c r="EIO15" s="267"/>
      <c r="EIP15" s="267"/>
      <c r="EIQ15" s="267"/>
      <c r="EIR15" s="267"/>
      <c r="EIS15" s="267"/>
      <c r="EIT15" s="267"/>
      <c r="EIU15" s="267"/>
      <c r="EIV15" s="267"/>
      <c r="EIW15" s="267"/>
      <c r="EIX15" s="267"/>
      <c r="EIY15" s="267"/>
      <c r="EIZ15" s="267"/>
      <c r="EJA15" s="267"/>
      <c r="EJB15" s="267"/>
      <c r="EJC15" s="267"/>
      <c r="EJD15" s="267"/>
      <c r="EJE15" s="267"/>
      <c r="EJF15" s="267"/>
      <c r="EJG15" s="267"/>
      <c r="EJH15" s="267"/>
      <c r="EJI15" s="267"/>
      <c r="EJJ15" s="267"/>
      <c r="EJK15" s="267"/>
      <c r="EJL15" s="267"/>
      <c r="EJM15" s="267"/>
      <c r="EJN15" s="267"/>
      <c r="EJO15" s="267"/>
      <c r="EJP15" s="267"/>
      <c r="EJQ15" s="267"/>
      <c r="EJR15" s="267"/>
      <c r="EJS15" s="267"/>
      <c r="EJT15" s="267"/>
      <c r="EJU15" s="267"/>
      <c r="EJV15" s="267"/>
      <c r="EJW15" s="267"/>
      <c r="EJX15" s="267"/>
      <c r="EJY15" s="267"/>
      <c r="EJZ15" s="267"/>
      <c r="EKA15" s="267"/>
      <c r="EKB15" s="267"/>
      <c r="EKC15" s="267"/>
      <c r="EKD15" s="267"/>
      <c r="EKE15" s="267"/>
      <c r="EKF15" s="267"/>
      <c r="EKG15" s="267"/>
      <c r="EKH15" s="267"/>
      <c r="EKI15" s="267"/>
      <c r="EKJ15" s="267"/>
      <c r="EKK15" s="267"/>
      <c r="EKL15" s="267"/>
      <c r="EKM15" s="267"/>
      <c r="EKN15" s="267"/>
      <c r="EKO15" s="267"/>
      <c r="EKP15" s="267"/>
      <c r="EKQ15" s="267"/>
      <c r="EKR15" s="267"/>
      <c r="EKS15" s="267"/>
      <c r="EKT15" s="267"/>
      <c r="EKU15" s="267"/>
      <c r="EKV15" s="267"/>
      <c r="EKW15" s="267"/>
      <c r="EKX15" s="267"/>
      <c r="EKY15" s="267"/>
      <c r="EKZ15" s="267"/>
      <c r="ELA15" s="267"/>
      <c r="ELB15" s="267"/>
      <c r="ELC15" s="267"/>
      <c r="ELD15" s="267"/>
      <c r="ELE15" s="267"/>
      <c r="ELF15" s="267"/>
      <c r="ELG15" s="267"/>
      <c r="ELH15" s="267"/>
      <c r="ELI15" s="267"/>
      <c r="ELJ15" s="267"/>
      <c r="ELK15" s="267"/>
      <c r="ELL15" s="267"/>
      <c r="ELM15" s="267"/>
      <c r="ELN15" s="267"/>
      <c r="ELO15" s="267"/>
      <c r="ELP15" s="267"/>
      <c r="ELQ15" s="267"/>
      <c r="ELR15" s="267"/>
      <c r="ELS15" s="267"/>
      <c r="ELT15" s="267"/>
      <c r="ELU15" s="267"/>
      <c r="ELV15" s="267"/>
      <c r="ELW15" s="267"/>
      <c r="ELX15" s="267"/>
      <c r="ELY15" s="267"/>
      <c r="ELZ15" s="267"/>
      <c r="EMA15" s="267"/>
      <c r="EMB15" s="267"/>
      <c r="EMC15" s="267"/>
      <c r="EMD15" s="267"/>
      <c r="EME15" s="267"/>
      <c r="EMF15" s="267"/>
      <c r="EMG15" s="267"/>
      <c r="EMH15" s="267"/>
      <c r="EMI15" s="267"/>
      <c r="EMJ15" s="267"/>
      <c r="EMK15" s="267"/>
      <c r="EML15" s="267"/>
      <c r="EMM15" s="267"/>
      <c r="EMN15" s="267"/>
      <c r="EMO15" s="267"/>
      <c r="EMP15" s="267"/>
      <c r="EMQ15" s="267"/>
      <c r="EMR15" s="267"/>
      <c r="EMS15" s="267"/>
      <c r="EMT15" s="267"/>
      <c r="EMU15" s="267"/>
      <c r="EMV15" s="267"/>
      <c r="EMW15" s="267"/>
      <c r="EMX15" s="267"/>
      <c r="EMY15" s="267"/>
      <c r="EMZ15" s="267"/>
      <c r="ENA15" s="267"/>
      <c r="ENB15" s="267"/>
      <c r="ENC15" s="267"/>
      <c r="END15" s="267"/>
      <c r="ENE15" s="267"/>
      <c r="ENF15" s="267"/>
      <c r="ENG15" s="267"/>
      <c r="ENH15" s="267"/>
      <c r="ENI15" s="267"/>
      <c r="ENJ15" s="267"/>
      <c r="ENK15" s="267"/>
      <c r="ENL15" s="267"/>
      <c r="ENM15" s="267"/>
      <c r="ENN15" s="267"/>
      <c r="ENO15" s="267"/>
      <c r="ENP15" s="267"/>
      <c r="ENQ15" s="267"/>
      <c r="ENR15" s="267"/>
      <c r="ENS15" s="267"/>
      <c r="ENT15" s="267"/>
      <c r="ENU15" s="267"/>
      <c r="ENV15" s="267"/>
      <c r="ENW15" s="267"/>
      <c r="ENX15" s="267"/>
      <c r="ENY15" s="267"/>
      <c r="ENZ15" s="267"/>
      <c r="EOA15" s="267"/>
      <c r="EOB15" s="267"/>
      <c r="EOC15" s="267"/>
      <c r="EOD15" s="267"/>
      <c r="EOE15" s="267"/>
      <c r="EOF15" s="267"/>
      <c r="EOG15" s="267"/>
      <c r="EOH15" s="267"/>
      <c r="EOI15" s="267"/>
      <c r="EOJ15" s="267"/>
      <c r="EOK15" s="267"/>
      <c r="EOL15" s="267"/>
      <c r="EOM15" s="267"/>
      <c r="EON15" s="267"/>
      <c r="EOO15" s="267"/>
      <c r="EOP15" s="267"/>
      <c r="EOQ15" s="267"/>
      <c r="EOR15" s="267"/>
      <c r="EOS15" s="267"/>
      <c r="EOT15" s="267"/>
      <c r="EOU15" s="267"/>
      <c r="EOV15" s="267"/>
      <c r="EOW15" s="267"/>
      <c r="EOX15" s="267"/>
      <c r="EOY15" s="267"/>
      <c r="EOZ15" s="267"/>
      <c r="EPA15" s="267"/>
      <c r="EPB15" s="267"/>
      <c r="EPC15" s="267"/>
      <c r="EPD15" s="267"/>
      <c r="EPE15" s="267"/>
      <c r="EPF15" s="267"/>
      <c r="EPG15" s="267"/>
      <c r="EPH15" s="267"/>
      <c r="EPI15" s="267"/>
      <c r="EPJ15" s="267"/>
      <c r="EPK15" s="267"/>
      <c r="EPL15" s="267"/>
      <c r="EPM15" s="267"/>
      <c r="EPN15" s="267"/>
      <c r="EPO15" s="267"/>
      <c r="EPP15" s="267"/>
      <c r="EPQ15" s="267"/>
      <c r="EPR15" s="267"/>
      <c r="EPS15" s="267"/>
      <c r="EPT15" s="267"/>
      <c r="EPU15" s="267"/>
      <c r="EPV15" s="267"/>
      <c r="EPW15" s="267"/>
      <c r="EPX15" s="267"/>
      <c r="EPY15" s="267"/>
      <c r="EPZ15" s="267"/>
      <c r="EQA15" s="267"/>
      <c r="EQB15" s="267"/>
      <c r="EQC15" s="267"/>
      <c r="EQD15" s="267"/>
      <c r="EQE15" s="267"/>
      <c r="EQF15" s="267"/>
      <c r="EQG15" s="267"/>
      <c r="EQH15" s="267"/>
      <c r="EQI15" s="267"/>
      <c r="EQJ15" s="267"/>
      <c r="EQK15" s="267"/>
      <c r="EQL15" s="267"/>
      <c r="EQM15" s="267"/>
      <c r="EQN15" s="267"/>
      <c r="EQO15" s="267"/>
      <c r="EQP15" s="267"/>
      <c r="EQQ15" s="267"/>
      <c r="EQR15" s="267"/>
      <c r="EQS15" s="267"/>
      <c r="EQT15" s="267"/>
      <c r="EQU15" s="267"/>
      <c r="EQV15" s="267"/>
      <c r="EQW15" s="267"/>
      <c r="EQX15" s="267"/>
      <c r="EQY15" s="267"/>
      <c r="EQZ15" s="267"/>
      <c r="ERA15" s="267"/>
      <c r="ERB15" s="267"/>
      <c r="ERC15" s="267"/>
      <c r="ERD15" s="267"/>
      <c r="ERE15" s="267"/>
      <c r="ERF15" s="267"/>
      <c r="ERG15" s="267"/>
      <c r="ERH15" s="267"/>
      <c r="ERI15" s="267"/>
      <c r="ERJ15" s="267"/>
      <c r="ERK15" s="267"/>
      <c r="ERL15" s="267"/>
      <c r="ERM15" s="267"/>
      <c r="ERN15" s="267"/>
      <c r="ERO15" s="267"/>
      <c r="ERP15" s="267"/>
      <c r="ERQ15" s="267"/>
      <c r="ERR15" s="267"/>
      <c r="ERS15" s="267"/>
      <c r="ERT15" s="267"/>
      <c r="ERU15" s="267"/>
      <c r="ERV15" s="267"/>
      <c r="ERW15" s="267"/>
      <c r="ERX15" s="267"/>
      <c r="ERY15" s="267"/>
      <c r="ERZ15" s="267"/>
      <c r="ESA15" s="267"/>
      <c r="ESB15" s="267"/>
      <c r="ESC15" s="267"/>
      <c r="ESD15" s="267"/>
      <c r="ESE15" s="267"/>
      <c r="ESF15" s="267"/>
      <c r="ESG15" s="267"/>
      <c r="ESH15" s="267"/>
      <c r="ESI15" s="267"/>
      <c r="ESJ15" s="267"/>
      <c r="ESK15" s="267"/>
      <c r="ESL15" s="267"/>
      <c r="ESM15" s="267"/>
      <c r="ESN15" s="267"/>
      <c r="ESO15" s="267"/>
      <c r="ESP15" s="267"/>
      <c r="ESQ15" s="267"/>
      <c r="ESR15" s="267"/>
      <c r="ESS15" s="267"/>
      <c r="EST15" s="267"/>
      <c r="ESU15" s="267"/>
      <c r="ESV15" s="267"/>
      <c r="ESW15" s="267"/>
      <c r="ESX15" s="267"/>
      <c r="ESY15" s="267"/>
      <c r="ESZ15" s="267"/>
      <c r="ETA15" s="267"/>
      <c r="ETB15" s="267"/>
      <c r="ETC15" s="267"/>
      <c r="ETD15" s="267"/>
      <c r="ETE15" s="267"/>
      <c r="ETF15" s="267"/>
      <c r="ETG15" s="267"/>
      <c r="ETH15" s="267"/>
      <c r="ETI15" s="267"/>
      <c r="ETJ15" s="267"/>
      <c r="ETK15" s="267"/>
      <c r="ETL15" s="267"/>
      <c r="ETM15" s="267"/>
      <c r="ETN15" s="267"/>
      <c r="ETO15" s="267"/>
      <c r="ETP15" s="267"/>
      <c r="ETQ15" s="267"/>
      <c r="ETR15" s="267"/>
      <c r="ETS15" s="267"/>
      <c r="ETT15" s="267"/>
      <c r="ETU15" s="267"/>
      <c r="ETV15" s="267"/>
      <c r="ETW15" s="267"/>
      <c r="ETX15" s="267"/>
      <c r="ETY15" s="267"/>
      <c r="ETZ15" s="267"/>
      <c r="EUA15" s="267"/>
      <c r="EUB15" s="267"/>
      <c r="EUC15" s="267"/>
      <c r="EUD15" s="267"/>
      <c r="EUE15" s="267"/>
      <c r="EUF15" s="267"/>
      <c r="EUG15" s="267"/>
      <c r="EUH15" s="267"/>
      <c r="EUI15" s="267"/>
      <c r="EUJ15" s="267"/>
      <c r="EUK15" s="267"/>
      <c r="EUL15" s="267"/>
      <c r="EUM15" s="267"/>
      <c r="EUN15" s="267"/>
      <c r="EUO15" s="267"/>
      <c r="EUP15" s="267"/>
      <c r="EUQ15" s="267"/>
      <c r="EUR15" s="267"/>
      <c r="EUS15" s="267"/>
      <c r="EUT15" s="267"/>
      <c r="EUU15" s="267"/>
      <c r="EUV15" s="267"/>
      <c r="EUW15" s="267"/>
      <c r="EUX15" s="267"/>
      <c r="EUY15" s="267"/>
      <c r="EUZ15" s="267"/>
      <c r="EVA15" s="267"/>
      <c r="EVB15" s="267"/>
      <c r="EVC15" s="267"/>
      <c r="EVD15" s="267"/>
      <c r="EVE15" s="267"/>
      <c r="EVF15" s="267"/>
      <c r="EVG15" s="267"/>
      <c r="EVH15" s="267"/>
      <c r="EVI15" s="267"/>
      <c r="EVJ15" s="267"/>
      <c r="EVK15" s="267"/>
      <c r="EVL15" s="267"/>
      <c r="EVM15" s="267"/>
      <c r="EVN15" s="267"/>
      <c r="EVO15" s="267"/>
      <c r="EVP15" s="267"/>
      <c r="EVQ15" s="267"/>
      <c r="EVR15" s="267"/>
      <c r="EVS15" s="267"/>
      <c r="EVT15" s="267"/>
      <c r="EVU15" s="267"/>
      <c r="EVV15" s="267"/>
      <c r="EVW15" s="267"/>
      <c r="EVX15" s="267"/>
      <c r="EVY15" s="267"/>
      <c r="EVZ15" s="267"/>
      <c r="EWA15" s="267"/>
      <c r="EWB15" s="267"/>
      <c r="EWC15" s="267"/>
      <c r="EWD15" s="267"/>
      <c r="EWE15" s="267"/>
      <c r="EWF15" s="267"/>
      <c r="EWG15" s="267"/>
      <c r="EWH15" s="267"/>
      <c r="EWI15" s="267"/>
      <c r="EWJ15" s="267"/>
      <c r="EWK15" s="267"/>
      <c r="EWL15" s="267"/>
      <c r="EWM15" s="267"/>
      <c r="EWN15" s="267"/>
      <c r="EWO15" s="267"/>
      <c r="EWP15" s="267"/>
      <c r="EWQ15" s="267"/>
      <c r="EWR15" s="267"/>
      <c r="EWS15" s="267"/>
      <c r="EWT15" s="267"/>
      <c r="EWU15" s="267"/>
      <c r="EWV15" s="267"/>
      <c r="EWW15" s="267"/>
      <c r="EWX15" s="267"/>
      <c r="EWY15" s="267"/>
      <c r="EWZ15" s="267"/>
      <c r="EXA15" s="267"/>
      <c r="EXB15" s="267"/>
      <c r="EXC15" s="267"/>
      <c r="EXD15" s="267"/>
      <c r="EXE15" s="267"/>
      <c r="EXF15" s="267"/>
      <c r="EXG15" s="267"/>
      <c r="EXH15" s="267"/>
      <c r="EXI15" s="267"/>
      <c r="EXJ15" s="267"/>
      <c r="EXK15" s="267"/>
      <c r="EXL15" s="267"/>
      <c r="EXM15" s="267"/>
      <c r="EXN15" s="267"/>
      <c r="EXO15" s="267"/>
      <c r="EXP15" s="267"/>
      <c r="EXQ15" s="267"/>
      <c r="EXR15" s="267"/>
      <c r="EXS15" s="267"/>
      <c r="EXT15" s="267"/>
      <c r="EXU15" s="267"/>
      <c r="EXV15" s="267"/>
      <c r="EXW15" s="267"/>
      <c r="EXX15" s="267"/>
      <c r="EXY15" s="267"/>
      <c r="EXZ15" s="267"/>
      <c r="EYA15" s="267"/>
      <c r="EYB15" s="267"/>
      <c r="EYC15" s="267"/>
      <c r="EYD15" s="267"/>
      <c r="EYE15" s="267"/>
      <c r="EYF15" s="267"/>
      <c r="EYG15" s="267"/>
      <c r="EYH15" s="267"/>
      <c r="EYI15" s="267"/>
      <c r="EYJ15" s="267"/>
      <c r="EYK15" s="267"/>
      <c r="EYL15" s="267"/>
      <c r="EYM15" s="267"/>
      <c r="EYN15" s="267"/>
      <c r="EYO15" s="267"/>
      <c r="EYP15" s="267"/>
      <c r="EYQ15" s="267"/>
      <c r="EYR15" s="267"/>
      <c r="EYS15" s="267"/>
      <c r="EYT15" s="267"/>
      <c r="EYU15" s="267"/>
      <c r="EYV15" s="267"/>
      <c r="EYW15" s="267"/>
      <c r="EYX15" s="267"/>
      <c r="EYY15" s="267"/>
      <c r="EYZ15" s="267"/>
      <c r="EZA15" s="267"/>
      <c r="EZB15" s="267"/>
      <c r="EZC15" s="267"/>
      <c r="EZD15" s="267"/>
      <c r="EZE15" s="267"/>
      <c r="EZF15" s="267"/>
      <c r="EZG15" s="267"/>
      <c r="EZH15" s="267"/>
      <c r="EZI15" s="267"/>
      <c r="EZJ15" s="267"/>
      <c r="EZK15" s="267"/>
      <c r="EZL15" s="267"/>
      <c r="EZM15" s="267"/>
      <c r="EZN15" s="267"/>
      <c r="EZO15" s="267"/>
      <c r="EZP15" s="267"/>
      <c r="EZQ15" s="267"/>
      <c r="EZR15" s="267"/>
      <c r="EZS15" s="267"/>
      <c r="EZT15" s="267"/>
      <c r="EZU15" s="267"/>
      <c r="EZV15" s="267"/>
      <c r="EZW15" s="267"/>
      <c r="EZX15" s="267"/>
      <c r="EZY15" s="267"/>
      <c r="EZZ15" s="267"/>
      <c r="FAA15" s="267"/>
      <c r="FAB15" s="267"/>
      <c r="FAC15" s="267"/>
      <c r="FAD15" s="267"/>
      <c r="FAE15" s="267"/>
      <c r="FAF15" s="267"/>
      <c r="FAG15" s="267"/>
      <c r="FAH15" s="267"/>
      <c r="FAI15" s="267"/>
      <c r="FAJ15" s="267"/>
      <c r="FAK15" s="267"/>
      <c r="FAL15" s="267"/>
      <c r="FAM15" s="267"/>
      <c r="FAN15" s="267"/>
      <c r="FAO15" s="267"/>
      <c r="FAP15" s="267"/>
      <c r="FAQ15" s="267"/>
      <c r="FAR15" s="267"/>
      <c r="FAS15" s="267"/>
      <c r="FAT15" s="267"/>
      <c r="FAU15" s="267"/>
      <c r="FAV15" s="267"/>
      <c r="FAW15" s="267"/>
      <c r="FAX15" s="267"/>
      <c r="FAY15" s="267"/>
      <c r="FAZ15" s="267"/>
      <c r="FBA15" s="267"/>
      <c r="FBB15" s="267"/>
      <c r="FBC15" s="267"/>
      <c r="FBD15" s="267"/>
      <c r="FBE15" s="267"/>
      <c r="FBF15" s="267"/>
      <c r="FBG15" s="267"/>
      <c r="FBH15" s="267"/>
      <c r="FBI15" s="267"/>
      <c r="FBJ15" s="267"/>
      <c r="FBK15" s="267"/>
      <c r="FBL15" s="267"/>
      <c r="FBM15" s="267"/>
      <c r="FBN15" s="267"/>
      <c r="FBO15" s="267"/>
      <c r="FBP15" s="267"/>
      <c r="FBQ15" s="267"/>
      <c r="FBR15" s="267"/>
      <c r="FBS15" s="267"/>
      <c r="FBT15" s="267"/>
      <c r="FBU15" s="267"/>
      <c r="FBV15" s="267"/>
      <c r="FBW15" s="267"/>
      <c r="FBX15" s="267"/>
      <c r="FBY15" s="267"/>
      <c r="FBZ15" s="267"/>
      <c r="FCA15" s="267"/>
      <c r="FCB15" s="267"/>
      <c r="FCC15" s="267"/>
      <c r="FCD15" s="267"/>
      <c r="FCE15" s="267"/>
      <c r="FCF15" s="267"/>
      <c r="FCG15" s="267"/>
      <c r="FCH15" s="267"/>
      <c r="FCI15" s="267"/>
      <c r="FCJ15" s="267"/>
      <c r="FCK15" s="267"/>
      <c r="FCL15" s="267"/>
      <c r="FCM15" s="267"/>
      <c r="FCN15" s="267"/>
      <c r="FCO15" s="267"/>
      <c r="FCP15" s="267"/>
      <c r="FCQ15" s="267"/>
      <c r="FCR15" s="267"/>
      <c r="FCS15" s="267"/>
      <c r="FCT15" s="267"/>
      <c r="FCU15" s="267"/>
      <c r="FCV15" s="267"/>
      <c r="FCW15" s="267"/>
      <c r="FCX15" s="267"/>
      <c r="FCY15" s="267"/>
      <c r="FCZ15" s="267"/>
      <c r="FDA15" s="267"/>
      <c r="FDB15" s="267"/>
      <c r="FDC15" s="267"/>
      <c r="FDD15" s="267"/>
      <c r="FDE15" s="267"/>
      <c r="FDF15" s="267"/>
      <c r="FDG15" s="267"/>
      <c r="FDH15" s="267"/>
      <c r="FDI15" s="267"/>
      <c r="FDJ15" s="267"/>
      <c r="FDK15" s="267"/>
      <c r="FDL15" s="267"/>
      <c r="FDM15" s="267"/>
      <c r="FDN15" s="267"/>
      <c r="FDO15" s="267"/>
      <c r="FDP15" s="267"/>
      <c r="FDQ15" s="267"/>
      <c r="FDR15" s="267"/>
      <c r="FDS15" s="267"/>
      <c r="FDT15" s="267"/>
      <c r="FDU15" s="267"/>
      <c r="FDV15" s="267"/>
      <c r="FDW15" s="267"/>
      <c r="FDX15" s="267"/>
      <c r="FDY15" s="267"/>
      <c r="FDZ15" s="267"/>
      <c r="FEA15" s="267"/>
      <c r="FEB15" s="267"/>
      <c r="FEC15" s="267"/>
      <c r="FED15" s="267"/>
      <c r="FEE15" s="267"/>
      <c r="FEF15" s="267"/>
      <c r="FEG15" s="267"/>
      <c r="FEH15" s="267"/>
      <c r="FEI15" s="267"/>
      <c r="FEJ15" s="267"/>
      <c r="FEK15" s="267"/>
      <c r="FEL15" s="267"/>
      <c r="FEM15" s="267"/>
      <c r="FEN15" s="267"/>
      <c r="FEO15" s="267"/>
      <c r="FEP15" s="267"/>
      <c r="FEQ15" s="267"/>
      <c r="FER15" s="267"/>
      <c r="FES15" s="267"/>
      <c r="FET15" s="267"/>
      <c r="FEU15" s="267"/>
      <c r="FEV15" s="267"/>
      <c r="FEW15" s="267"/>
      <c r="FEX15" s="267"/>
      <c r="FEY15" s="267"/>
      <c r="FEZ15" s="267"/>
      <c r="FFA15" s="267"/>
      <c r="FFB15" s="267"/>
      <c r="FFC15" s="267"/>
      <c r="FFD15" s="267"/>
      <c r="FFE15" s="267"/>
      <c r="FFF15" s="267"/>
      <c r="FFG15" s="267"/>
      <c r="FFH15" s="267"/>
      <c r="FFI15" s="267"/>
      <c r="FFJ15" s="267"/>
      <c r="FFK15" s="267"/>
      <c r="FFL15" s="267"/>
      <c r="FFM15" s="267"/>
      <c r="FFN15" s="267"/>
      <c r="FFO15" s="267"/>
      <c r="FFP15" s="267"/>
      <c r="FFQ15" s="267"/>
      <c r="FFR15" s="267"/>
      <c r="FFS15" s="267"/>
      <c r="FFT15" s="267"/>
      <c r="FFU15" s="267"/>
      <c r="FFV15" s="267"/>
      <c r="FFW15" s="267"/>
      <c r="FFX15" s="267"/>
      <c r="FFY15" s="267"/>
      <c r="FFZ15" s="267"/>
      <c r="FGA15" s="267"/>
      <c r="FGB15" s="267"/>
      <c r="FGC15" s="267"/>
      <c r="FGD15" s="267"/>
      <c r="FGE15" s="267"/>
      <c r="FGF15" s="267"/>
      <c r="FGG15" s="267"/>
      <c r="FGH15" s="267"/>
      <c r="FGI15" s="267"/>
      <c r="FGJ15" s="267"/>
      <c r="FGK15" s="267"/>
      <c r="FGL15" s="267"/>
      <c r="FGM15" s="267"/>
      <c r="FGN15" s="267"/>
      <c r="FGO15" s="267"/>
      <c r="FGP15" s="267"/>
      <c r="FGQ15" s="267"/>
      <c r="FGR15" s="267"/>
      <c r="FGS15" s="267"/>
      <c r="FGT15" s="267"/>
      <c r="FGU15" s="267"/>
      <c r="FGV15" s="267"/>
      <c r="FGW15" s="267"/>
      <c r="FGX15" s="267"/>
      <c r="FGY15" s="267"/>
      <c r="FGZ15" s="267"/>
      <c r="FHA15" s="267"/>
      <c r="FHB15" s="267"/>
      <c r="FHC15" s="267"/>
      <c r="FHD15" s="267"/>
      <c r="FHE15" s="267"/>
      <c r="FHF15" s="267"/>
      <c r="FHG15" s="267"/>
      <c r="FHH15" s="267"/>
      <c r="FHI15" s="267"/>
      <c r="FHJ15" s="267"/>
      <c r="FHK15" s="267"/>
      <c r="FHL15" s="267"/>
      <c r="FHM15" s="267"/>
      <c r="FHN15" s="267"/>
      <c r="FHO15" s="267"/>
      <c r="FHP15" s="267"/>
      <c r="FHQ15" s="267"/>
      <c r="FHR15" s="267"/>
      <c r="FHS15" s="267"/>
      <c r="FHT15" s="267"/>
      <c r="FHU15" s="267"/>
      <c r="FHV15" s="267"/>
      <c r="FHW15" s="267"/>
      <c r="FHX15" s="267"/>
      <c r="FHY15" s="267"/>
      <c r="FHZ15" s="267"/>
      <c r="FIA15" s="267"/>
      <c r="FIB15" s="267"/>
      <c r="FIC15" s="267"/>
      <c r="FID15" s="267"/>
      <c r="FIE15" s="267"/>
      <c r="FIF15" s="267"/>
      <c r="FIG15" s="267"/>
      <c r="FIH15" s="267"/>
      <c r="FII15" s="267"/>
      <c r="FIJ15" s="267"/>
      <c r="FIK15" s="267"/>
      <c r="FIL15" s="267"/>
      <c r="FIM15" s="267"/>
      <c r="FIN15" s="267"/>
      <c r="FIO15" s="267"/>
      <c r="FIP15" s="267"/>
      <c r="FIQ15" s="267"/>
      <c r="FIR15" s="267"/>
      <c r="FIS15" s="267"/>
      <c r="FIT15" s="267"/>
      <c r="FIU15" s="267"/>
      <c r="FIV15" s="267"/>
      <c r="FIW15" s="267"/>
      <c r="FIX15" s="267"/>
      <c r="FIY15" s="267"/>
      <c r="FIZ15" s="267"/>
      <c r="FJA15" s="267"/>
      <c r="FJB15" s="267"/>
      <c r="FJC15" s="267"/>
      <c r="FJD15" s="267"/>
      <c r="FJE15" s="267"/>
      <c r="FJF15" s="267"/>
      <c r="FJG15" s="267"/>
      <c r="FJH15" s="267"/>
      <c r="FJI15" s="267"/>
      <c r="FJJ15" s="267"/>
      <c r="FJK15" s="267"/>
      <c r="FJL15" s="267"/>
      <c r="FJM15" s="267"/>
      <c r="FJN15" s="267"/>
      <c r="FJO15" s="267"/>
      <c r="FJP15" s="267"/>
      <c r="FJQ15" s="267"/>
      <c r="FJR15" s="267"/>
      <c r="FJS15" s="267"/>
      <c r="FJT15" s="267"/>
      <c r="FJU15" s="267"/>
      <c r="FJV15" s="267"/>
      <c r="FJW15" s="267"/>
      <c r="FJX15" s="267"/>
      <c r="FJY15" s="267"/>
      <c r="FJZ15" s="267"/>
      <c r="FKA15" s="267"/>
      <c r="FKB15" s="267"/>
      <c r="FKC15" s="267"/>
      <c r="FKD15" s="267"/>
      <c r="FKE15" s="267"/>
      <c r="FKF15" s="267"/>
      <c r="FKG15" s="267"/>
      <c r="FKH15" s="267"/>
      <c r="FKI15" s="267"/>
      <c r="FKJ15" s="267"/>
      <c r="FKK15" s="267"/>
      <c r="FKL15" s="267"/>
      <c r="FKM15" s="267"/>
      <c r="FKN15" s="267"/>
      <c r="FKO15" s="267"/>
      <c r="FKP15" s="267"/>
      <c r="FKQ15" s="267"/>
      <c r="FKR15" s="267"/>
      <c r="FKS15" s="267"/>
      <c r="FKT15" s="267"/>
      <c r="FKU15" s="267"/>
      <c r="FKV15" s="267"/>
      <c r="FKW15" s="267"/>
      <c r="FKX15" s="267"/>
      <c r="FKY15" s="267"/>
      <c r="FKZ15" s="267"/>
      <c r="FLA15" s="267"/>
      <c r="FLB15" s="267"/>
      <c r="FLC15" s="267"/>
      <c r="FLD15" s="267"/>
      <c r="FLE15" s="267"/>
      <c r="FLF15" s="267"/>
      <c r="FLG15" s="267"/>
      <c r="FLH15" s="267"/>
      <c r="FLI15" s="267"/>
      <c r="FLJ15" s="267"/>
      <c r="FLK15" s="267"/>
      <c r="FLL15" s="267"/>
      <c r="FLM15" s="267"/>
      <c r="FLN15" s="267"/>
      <c r="FLO15" s="267"/>
      <c r="FLP15" s="267"/>
      <c r="FLQ15" s="267"/>
      <c r="FLR15" s="267"/>
      <c r="FLS15" s="267"/>
      <c r="FLT15" s="267"/>
      <c r="FLU15" s="267"/>
      <c r="FLV15" s="267"/>
      <c r="FLW15" s="267"/>
      <c r="FLX15" s="267"/>
      <c r="FLY15" s="267"/>
      <c r="FLZ15" s="267"/>
      <c r="FMA15" s="267"/>
      <c r="FMB15" s="267"/>
      <c r="FMC15" s="267"/>
      <c r="FMD15" s="267"/>
      <c r="FME15" s="267"/>
      <c r="FMF15" s="267"/>
      <c r="FMG15" s="267"/>
      <c r="FMH15" s="267"/>
      <c r="FMI15" s="267"/>
      <c r="FMJ15" s="267"/>
      <c r="FMK15" s="267"/>
      <c r="FML15" s="267"/>
      <c r="FMM15" s="267"/>
      <c r="FMN15" s="267"/>
      <c r="FMO15" s="267"/>
      <c r="FMP15" s="267"/>
      <c r="FMQ15" s="267"/>
      <c r="FMR15" s="267"/>
      <c r="FMS15" s="267"/>
      <c r="FMT15" s="267"/>
      <c r="FMU15" s="267"/>
      <c r="FMV15" s="267"/>
      <c r="FMW15" s="267"/>
      <c r="FMX15" s="267"/>
      <c r="FMY15" s="267"/>
      <c r="FMZ15" s="267"/>
      <c r="FNA15" s="267"/>
      <c r="FNB15" s="267"/>
      <c r="FNC15" s="267"/>
      <c r="FND15" s="267"/>
      <c r="FNE15" s="267"/>
      <c r="FNF15" s="267"/>
      <c r="FNG15" s="267"/>
      <c r="FNH15" s="267"/>
      <c r="FNI15" s="267"/>
      <c r="FNJ15" s="267"/>
      <c r="FNK15" s="267"/>
      <c r="FNL15" s="267"/>
      <c r="FNM15" s="267"/>
      <c r="FNN15" s="267"/>
      <c r="FNO15" s="267"/>
      <c r="FNP15" s="267"/>
      <c r="FNQ15" s="267"/>
      <c r="FNR15" s="267"/>
      <c r="FNS15" s="267"/>
      <c r="FNT15" s="267"/>
      <c r="FNU15" s="267"/>
      <c r="FNV15" s="267"/>
      <c r="FNW15" s="267"/>
      <c r="FNX15" s="267"/>
      <c r="FNY15" s="267"/>
      <c r="FNZ15" s="267"/>
      <c r="FOA15" s="267"/>
      <c r="FOB15" s="267"/>
      <c r="FOC15" s="267"/>
      <c r="FOD15" s="267"/>
      <c r="FOE15" s="267"/>
      <c r="FOF15" s="267"/>
      <c r="FOG15" s="267"/>
      <c r="FOH15" s="267"/>
      <c r="FOI15" s="267"/>
      <c r="FOJ15" s="267"/>
      <c r="FOK15" s="267"/>
      <c r="FOL15" s="267"/>
      <c r="FOM15" s="267"/>
      <c r="FON15" s="267"/>
      <c r="FOO15" s="267"/>
      <c r="FOP15" s="267"/>
      <c r="FOQ15" s="267"/>
      <c r="FOR15" s="267"/>
      <c r="FOS15" s="267"/>
      <c r="FOT15" s="267"/>
      <c r="FOU15" s="267"/>
      <c r="FOV15" s="267"/>
      <c r="FOW15" s="267"/>
      <c r="FOX15" s="267"/>
      <c r="FOY15" s="267"/>
      <c r="FOZ15" s="267"/>
      <c r="FPA15" s="267"/>
      <c r="FPB15" s="267"/>
      <c r="FPC15" s="267"/>
      <c r="FPD15" s="267"/>
      <c r="FPE15" s="267"/>
      <c r="FPF15" s="267"/>
      <c r="FPG15" s="267"/>
      <c r="FPH15" s="267"/>
      <c r="FPI15" s="267"/>
      <c r="FPJ15" s="267"/>
      <c r="FPK15" s="267"/>
      <c r="FPL15" s="267"/>
      <c r="FPM15" s="267"/>
      <c r="FPN15" s="267"/>
      <c r="FPO15" s="267"/>
      <c r="FPP15" s="267"/>
      <c r="FPQ15" s="267"/>
      <c r="FPR15" s="267"/>
      <c r="FPS15" s="267"/>
      <c r="FPT15" s="267"/>
      <c r="FPU15" s="267"/>
      <c r="FPV15" s="267"/>
      <c r="FPW15" s="267"/>
      <c r="FPX15" s="267"/>
      <c r="FPY15" s="267"/>
      <c r="FPZ15" s="267"/>
      <c r="FQA15" s="267"/>
      <c r="FQB15" s="267"/>
      <c r="FQC15" s="267"/>
      <c r="FQD15" s="267"/>
      <c r="FQE15" s="267"/>
      <c r="FQF15" s="267"/>
      <c r="FQG15" s="267"/>
      <c r="FQH15" s="267"/>
      <c r="FQI15" s="267"/>
      <c r="FQJ15" s="267"/>
      <c r="FQK15" s="267"/>
      <c r="FQL15" s="267"/>
      <c r="FQM15" s="267"/>
      <c r="FQN15" s="267"/>
      <c r="FQO15" s="267"/>
      <c r="FQP15" s="267"/>
      <c r="FQQ15" s="267"/>
      <c r="FQR15" s="267"/>
      <c r="FQS15" s="267"/>
      <c r="FQT15" s="267"/>
      <c r="FQU15" s="267"/>
      <c r="FQV15" s="267"/>
      <c r="FQW15" s="267"/>
      <c r="FQX15" s="267"/>
      <c r="FQY15" s="267"/>
      <c r="FQZ15" s="267"/>
      <c r="FRA15" s="267"/>
      <c r="FRB15" s="267"/>
      <c r="FRC15" s="267"/>
      <c r="FRD15" s="267"/>
      <c r="FRE15" s="267"/>
      <c r="FRF15" s="267"/>
      <c r="FRG15" s="267"/>
      <c r="FRH15" s="267"/>
      <c r="FRI15" s="267"/>
      <c r="FRJ15" s="267"/>
      <c r="FRK15" s="267"/>
      <c r="FRL15" s="267"/>
      <c r="FRM15" s="267"/>
      <c r="FRN15" s="267"/>
      <c r="FRO15" s="267"/>
      <c r="FRP15" s="267"/>
      <c r="FRQ15" s="267"/>
      <c r="FRR15" s="267"/>
      <c r="FRS15" s="267"/>
      <c r="FRT15" s="267"/>
      <c r="FRU15" s="267"/>
      <c r="FRV15" s="267"/>
      <c r="FRW15" s="267"/>
      <c r="FRX15" s="267"/>
      <c r="FRY15" s="267"/>
      <c r="FRZ15" s="267"/>
      <c r="FSA15" s="267"/>
      <c r="FSB15" s="267"/>
      <c r="FSC15" s="267"/>
      <c r="FSD15" s="267"/>
      <c r="FSE15" s="267"/>
      <c r="FSF15" s="267"/>
      <c r="FSG15" s="267"/>
      <c r="FSH15" s="267"/>
      <c r="FSI15" s="267"/>
      <c r="FSJ15" s="267"/>
      <c r="FSK15" s="267"/>
      <c r="FSL15" s="267"/>
      <c r="FSM15" s="267"/>
      <c r="FSN15" s="267"/>
      <c r="FSO15" s="267"/>
      <c r="FSP15" s="267"/>
      <c r="FSQ15" s="267"/>
      <c r="FSR15" s="267"/>
      <c r="FSS15" s="267"/>
      <c r="FST15" s="267"/>
      <c r="FSU15" s="267"/>
      <c r="FSV15" s="267"/>
      <c r="FSW15" s="267"/>
      <c r="FSX15" s="267"/>
      <c r="FSY15" s="267"/>
      <c r="FSZ15" s="267"/>
      <c r="FTA15" s="267"/>
      <c r="FTB15" s="267"/>
      <c r="FTC15" s="267"/>
      <c r="FTD15" s="267"/>
      <c r="FTE15" s="267"/>
      <c r="FTF15" s="267"/>
      <c r="FTG15" s="267"/>
      <c r="FTH15" s="267"/>
      <c r="FTI15" s="267"/>
      <c r="FTJ15" s="267"/>
      <c r="FTK15" s="267"/>
      <c r="FTL15" s="267"/>
      <c r="FTM15" s="267"/>
      <c r="FTN15" s="267"/>
      <c r="FTO15" s="267"/>
      <c r="FTP15" s="267"/>
      <c r="FTQ15" s="267"/>
      <c r="FTR15" s="267"/>
      <c r="FTS15" s="267"/>
      <c r="FTT15" s="267"/>
      <c r="FTU15" s="267"/>
      <c r="FTV15" s="267"/>
      <c r="FTW15" s="267"/>
      <c r="FTX15" s="267"/>
      <c r="FTY15" s="267"/>
      <c r="FTZ15" s="267"/>
      <c r="FUA15" s="267"/>
      <c r="FUB15" s="267"/>
      <c r="FUC15" s="267"/>
      <c r="FUD15" s="267"/>
      <c r="FUE15" s="267"/>
      <c r="FUF15" s="267"/>
      <c r="FUG15" s="267"/>
      <c r="FUH15" s="267"/>
      <c r="FUI15" s="267"/>
      <c r="FUJ15" s="267"/>
      <c r="FUK15" s="267"/>
      <c r="FUL15" s="267"/>
      <c r="FUM15" s="267"/>
      <c r="FUN15" s="267"/>
      <c r="FUO15" s="267"/>
      <c r="FUP15" s="267"/>
      <c r="FUQ15" s="267"/>
      <c r="FUR15" s="267"/>
      <c r="FUS15" s="267"/>
      <c r="FUT15" s="267"/>
      <c r="FUU15" s="267"/>
      <c r="FUV15" s="267"/>
      <c r="FUW15" s="267"/>
      <c r="FUX15" s="267"/>
      <c r="FUY15" s="267"/>
      <c r="FUZ15" s="267"/>
      <c r="FVA15" s="267"/>
      <c r="FVB15" s="267"/>
      <c r="FVC15" s="267"/>
      <c r="FVD15" s="267"/>
      <c r="FVE15" s="267"/>
      <c r="FVF15" s="267"/>
      <c r="FVG15" s="267"/>
      <c r="FVH15" s="267"/>
      <c r="FVI15" s="267"/>
      <c r="FVJ15" s="267"/>
      <c r="FVK15" s="267"/>
      <c r="FVL15" s="267"/>
      <c r="FVM15" s="267"/>
      <c r="FVN15" s="267"/>
      <c r="FVO15" s="267"/>
      <c r="FVP15" s="267"/>
      <c r="FVQ15" s="267"/>
      <c r="FVR15" s="267"/>
      <c r="FVS15" s="267"/>
      <c r="FVT15" s="267"/>
      <c r="FVU15" s="267"/>
      <c r="FVV15" s="267"/>
      <c r="FVW15" s="267"/>
      <c r="FVX15" s="267"/>
      <c r="FVY15" s="267"/>
      <c r="FVZ15" s="267"/>
      <c r="FWA15" s="267"/>
      <c r="FWB15" s="267"/>
      <c r="FWC15" s="267"/>
      <c r="FWD15" s="267"/>
      <c r="FWE15" s="267"/>
      <c r="FWF15" s="267"/>
      <c r="FWG15" s="267"/>
      <c r="FWH15" s="267"/>
      <c r="FWI15" s="267"/>
      <c r="FWJ15" s="267"/>
      <c r="FWK15" s="267"/>
      <c r="FWL15" s="267"/>
      <c r="FWM15" s="267"/>
      <c r="FWN15" s="267"/>
      <c r="FWO15" s="267"/>
      <c r="FWP15" s="267"/>
      <c r="FWQ15" s="267"/>
      <c r="FWR15" s="267"/>
      <c r="FWS15" s="267"/>
      <c r="FWT15" s="267"/>
      <c r="FWU15" s="267"/>
      <c r="FWV15" s="267"/>
      <c r="FWW15" s="267"/>
      <c r="FWX15" s="267"/>
      <c r="FWY15" s="267"/>
      <c r="FWZ15" s="267"/>
      <c r="FXA15" s="267"/>
      <c r="FXB15" s="267"/>
      <c r="FXC15" s="267"/>
      <c r="FXD15" s="267"/>
      <c r="FXE15" s="267"/>
      <c r="FXF15" s="267"/>
      <c r="FXG15" s="267"/>
      <c r="FXH15" s="267"/>
      <c r="FXI15" s="267"/>
      <c r="FXJ15" s="267"/>
      <c r="FXK15" s="267"/>
      <c r="FXL15" s="267"/>
      <c r="FXM15" s="267"/>
      <c r="FXN15" s="267"/>
      <c r="FXO15" s="267"/>
      <c r="FXP15" s="267"/>
      <c r="FXQ15" s="267"/>
      <c r="FXR15" s="267"/>
      <c r="FXS15" s="267"/>
      <c r="FXT15" s="267"/>
      <c r="FXU15" s="267"/>
      <c r="FXV15" s="267"/>
      <c r="FXW15" s="267"/>
      <c r="FXX15" s="267"/>
      <c r="FXY15" s="267"/>
      <c r="FXZ15" s="267"/>
      <c r="FYA15" s="267"/>
      <c r="FYB15" s="267"/>
      <c r="FYC15" s="267"/>
      <c r="FYD15" s="267"/>
      <c r="FYE15" s="267"/>
      <c r="FYF15" s="267"/>
      <c r="FYG15" s="267"/>
      <c r="FYH15" s="267"/>
      <c r="FYI15" s="267"/>
      <c r="FYJ15" s="267"/>
      <c r="FYK15" s="267"/>
      <c r="FYL15" s="267"/>
      <c r="FYM15" s="267"/>
      <c r="FYN15" s="267"/>
      <c r="FYO15" s="267"/>
      <c r="FYP15" s="267"/>
      <c r="FYQ15" s="267"/>
      <c r="FYR15" s="267"/>
      <c r="FYS15" s="267"/>
      <c r="FYT15" s="267"/>
      <c r="FYU15" s="267"/>
      <c r="FYV15" s="267"/>
      <c r="FYW15" s="267"/>
      <c r="FYX15" s="267"/>
      <c r="FYY15" s="267"/>
      <c r="FYZ15" s="267"/>
      <c r="FZA15" s="267"/>
      <c r="FZB15" s="267"/>
      <c r="FZC15" s="267"/>
      <c r="FZD15" s="267"/>
      <c r="FZE15" s="267"/>
      <c r="FZF15" s="267"/>
      <c r="FZG15" s="267"/>
      <c r="FZH15" s="267"/>
      <c r="FZI15" s="267"/>
      <c r="FZJ15" s="267"/>
      <c r="FZK15" s="267"/>
      <c r="FZL15" s="267"/>
      <c r="FZM15" s="267"/>
      <c r="FZN15" s="267"/>
      <c r="FZO15" s="267"/>
      <c r="FZP15" s="267"/>
      <c r="FZQ15" s="267"/>
      <c r="FZR15" s="267"/>
      <c r="FZS15" s="267"/>
      <c r="FZT15" s="267"/>
      <c r="FZU15" s="267"/>
      <c r="FZV15" s="267"/>
      <c r="FZW15" s="267"/>
      <c r="FZX15" s="267"/>
      <c r="FZY15" s="267"/>
      <c r="FZZ15" s="267"/>
      <c r="GAA15" s="267"/>
      <c r="GAB15" s="267"/>
      <c r="GAC15" s="267"/>
      <c r="GAD15" s="267"/>
      <c r="GAE15" s="267"/>
      <c r="GAF15" s="267"/>
      <c r="GAG15" s="267"/>
      <c r="GAH15" s="267"/>
      <c r="GAI15" s="267"/>
      <c r="GAJ15" s="267"/>
      <c r="GAK15" s="267"/>
      <c r="GAL15" s="267"/>
      <c r="GAM15" s="267"/>
      <c r="GAN15" s="267"/>
      <c r="GAO15" s="267"/>
      <c r="GAP15" s="267"/>
      <c r="GAQ15" s="267"/>
      <c r="GAR15" s="267"/>
      <c r="GAS15" s="267"/>
      <c r="GAT15" s="267"/>
      <c r="GAU15" s="267"/>
      <c r="GAV15" s="267"/>
      <c r="GAW15" s="267"/>
      <c r="GAX15" s="267"/>
      <c r="GAY15" s="267"/>
      <c r="GAZ15" s="267"/>
      <c r="GBA15" s="267"/>
      <c r="GBB15" s="267"/>
      <c r="GBC15" s="267"/>
      <c r="GBD15" s="267"/>
      <c r="GBE15" s="267"/>
      <c r="GBF15" s="267"/>
      <c r="GBG15" s="267"/>
      <c r="GBH15" s="267"/>
      <c r="GBI15" s="267"/>
      <c r="GBJ15" s="267"/>
      <c r="GBK15" s="267"/>
      <c r="GBL15" s="267"/>
      <c r="GBM15" s="267"/>
      <c r="GBN15" s="267"/>
      <c r="GBO15" s="267"/>
      <c r="GBP15" s="267"/>
      <c r="GBQ15" s="267"/>
      <c r="GBR15" s="267"/>
      <c r="GBS15" s="267"/>
      <c r="GBT15" s="267"/>
      <c r="GBU15" s="267"/>
      <c r="GBV15" s="267"/>
      <c r="GBW15" s="267"/>
      <c r="GBX15" s="267"/>
      <c r="GBY15" s="267"/>
      <c r="GBZ15" s="267"/>
      <c r="GCA15" s="267"/>
      <c r="GCB15" s="267"/>
      <c r="GCC15" s="267"/>
      <c r="GCD15" s="267"/>
      <c r="GCE15" s="267"/>
      <c r="GCF15" s="267"/>
      <c r="GCG15" s="267"/>
      <c r="GCH15" s="267"/>
      <c r="GCI15" s="267"/>
      <c r="GCJ15" s="267"/>
      <c r="GCK15" s="267"/>
      <c r="GCL15" s="267"/>
      <c r="GCM15" s="267"/>
      <c r="GCN15" s="267"/>
      <c r="GCO15" s="267"/>
      <c r="GCP15" s="267"/>
      <c r="GCQ15" s="267"/>
      <c r="GCR15" s="267"/>
      <c r="GCS15" s="267"/>
      <c r="GCT15" s="267"/>
      <c r="GCU15" s="267"/>
      <c r="GCV15" s="267"/>
      <c r="GCW15" s="267"/>
      <c r="GCX15" s="267"/>
      <c r="GCY15" s="267"/>
      <c r="GCZ15" s="267"/>
      <c r="GDA15" s="267"/>
      <c r="GDB15" s="267"/>
      <c r="GDC15" s="267"/>
      <c r="GDD15" s="267"/>
      <c r="GDE15" s="267"/>
      <c r="GDF15" s="267"/>
      <c r="GDG15" s="267"/>
      <c r="GDH15" s="267"/>
      <c r="GDI15" s="267"/>
      <c r="GDJ15" s="267"/>
      <c r="GDK15" s="267"/>
      <c r="GDL15" s="267"/>
      <c r="GDM15" s="267"/>
      <c r="GDN15" s="267"/>
      <c r="GDO15" s="267"/>
      <c r="GDP15" s="267"/>
      <c r="GDQ15" s="267"/>
      <c r="GDR15" s="267"/>
      <c r="GDS15" s="267"/>
      <c r="GDT15" s="267"/>
      <c r="GDU15" s="267"/>
      <c r="GDV15" s="267"/>
      <c r="GDW15" s="267"/>
      <c r="GDX15" s="267"/>
      <c r="GDY15" s="267"/>
      <c r="GDZ15" s="267"/>
      <c r="GEA15" s="267"/>
      <c r="GEB15" s="267"/>
      <c r="GEC15" s="267"/>
      <c r="GED15" s="267"/>
      <c r="GEE15" s="267"/>
      <c r="GEF15" s="267"/>
      <c r="GEG15" s="267"/>
      <c r="GEH15" s="267"/>
      <c r="GEI15" s="267"/>
      <c r="GEJ15" s="267"/>
      <c r="GEK15" s="267"/>
      <c r="GEL15" s="267"/>
      <c r="GEM15" s="267"/>
      <c r="GEN15" s="267"/>
      <c r="GEO15" s="267"/>
      <c r="GEP15" s="267"/>
      <c r="GEQ15" s="267"/>
      <c r="GER15" s="267"/>
      <c r="GES15" s="267"/>
      <c r="GET15" s="267"/>
      <c r="GEU15" s="267"/>
      <c r="GEV15" s="267"/>
      <c r="GEW15" s="267"/>
      <c r="GEX15" s="267"/>
      <c r="GEY15" s="267"/>
      <c r="GEZ15" s="267"/>
      <c r="GFA15" s="267"/>
      <c r="GFB15" s="267"/>
      <c r="GFC15" s="267"/>
      <c r="GFD15" s="267"/>
      <c r="GFE15" s="267"/>
      <c r="GFF15" s="267"/>
      <c r="GFG15" s="267"/>
      <c r="GFH15" s="267"/>
      <c r="GFI15" s="267"/>
      <c r="GFJ15" s="267"/>
      <c r="GFK15" s="267"/>
      <c r="GFL15" s="267"/>
      <c r="GFM15" s="267"/>
      <c r="GFN15" s="267"/>
      <c r="GFO15" s="267"/>
      <c r="GFP15" s="267"/>
      <c r="GFQ15" s="267"/>
      <c r="GFR15" s="267"/>
      <c r="GFS15" s="267"/>
      <c r="GFT15" s="267"/>
      <c r="GFU15" s="267"/>
      <c r="GFV15" s="267"/>
      <c r="GFW15" s="267"/>
      <c r="GFX15" s="267"/>
      <c r="GFY15" s="267"/>
      <c r="GFZ15" s="267"/>
      <c r="GGA15" s="267"/>
      <c r="GGB15" s="267"/>
      <c r="GGC15" s="267"/>
      <c r="GGD15" s="267"/>
      <c r="GGE15" s="267"/>
      <c r="GGF15" s="267"/>
      <c r="GGG15" s="267"/>
      <c r="GGH15" s="267"/>
      <c r="GGI15" s="267"/>
      <c r="GGJ15" s="267"/>
      <c r="GGK15" s="267"/>
      <c r="GGL15" s="267"/>
      <c r="GGM15" s="267"/>
      <c r="GGN15" s="267"/>
      <c r="GGO15" s="267"/>
      <c r="GGP15" s="267"/>
      <c r="GGQ15" s="267"/>
      <c r="GGR15" s="267"/>
      <c r="GGS15" s="267"/>
      <c r="GGT15" s="267"/>
      <c r="GGU15" s="267"/>
      <c r="GGV15" s="267"/>
      <c r="GGW15" s="267"/>
      <c r="GGX15" s="267"/>
      <c r="GGY15" s="267"/>
      <c r="GGZ15" s="267"/>
      <c r="GHA15" s="267"/>
      <c r="GHB15" s="267"/>
      <c r="GHC15" s="267"/>
      <c r="GHD15" s="267"/>
      <c r="GHE15" s="267"/>
      <c r="GHF15" s="267"/>
      <c r="GHG15" s="267"/>
      <c r="GHH15" s="267"/>
      <c r="GHI15" s="267"/>
      <c r="GHJ15" s="267"/>
      <c r="GHK15" s="267"/>
      <c r="GHL15" s="267"/>
      <c r="GHM15" s="267"/>
      <c r="GHN15" s="267"/>
      <c r="GHO15" s="267"/>
      <c r="GHP15" s="267"/>
      <c r="GHQ15" s="267"/>
      <c r="GHR15" s="267"/>
      <c r="GHS15" s="267"/>
      <c r="GHT15" s="267"/>
      <c r="GHU15" s="267"/>
      <c r="GHV15" s="267"/>
      <c r="GHW15" s="267"/>
      <c r="GHX15" s="267"/>
      <c r="GHY15" s="267"/>
      <c r="GHZ15" s="267"/>
      <c r="GIA15" s="267"/>
      <c r="GIB15" s="267"/>
      <c r="GIC15" s="267"/>
      <c r="GID15" s="267"/>
      <c r="GIE15" s="267"/>
      <c r="GIF15" s="267"/>
      <c r="GIG15" s="267"/>
      <c r="GIH15" s="267"/>
      <c r="GII15" s="267"/>
      <c r="GIJ15" s="267"/>
      <c r="GIK15" s="267"/>
      <c r="GIL15" s="267"/>
      <c r="GIM15" s="267"/>
      <c r="GIN15" s="267"/>
      <c r="GIO15" s="267"/>
      <c r="GIP15" s="267"/>
      <c r="GIQ15" s="267"/>
      <c r="GIR15" s="267"/>
      <c r="GIS15" s="267"/>
      <c r="GIT15" s="267"/>
      <c r="GIU15" s="267"/>
      <c r="GIV15" s="267"/>
      <c r="GIW15" s="267"/>
      <c r="GIX15" s="267"/>
      <c r="GIY15" s="267"/>
      <c r="GIZ15" s="267"/>
      <c r="GJA15" s="267"/>
      <c r="GJB15" s="267"/>
      <c r="GJC15" s="267"/>
      <c r="GJD15" s="267"/>
      <c r="GJE15" s="267"/>
      <c r="GJF15" s="267"/>
      <c r="GJG15" s="267"/>
      <c r="GJH15" s="267"/>
      <c r="GJI15" s="267"/>
      <c r="GJJ15" s="267"/>
      <c r="GJK15" s="267"/>
      <c r="GJL15" s="267"/>
      <c r="GJM15" s="267"/>
      <c r="GJN15" s="267"/>
      <c r="GJO15" s="267"/>
      <c r="GJP15" s="267"/>
      <c r="GJQ15" s="267"/>
      <c r="GJR15" s="267"/>
      <c r="GJS15" s="267"/>
      <c r="GJT15" s="267"/>
      <c r="GJU15" s="267"/>
      <c r="GJV15" s="267"/>
      <c r="GJW15" s="267"/>
      <c r="GJX15" s="267"/>
      <c r="GJY15" s="267"/>
      <c r="GJZ15" s="267"/>
      <c r="GKA15" s="267"/>
      <c r="GKB15" s="267"/>
      <c r="GKC15" s="267"/>
      <c r="GKD15" s="267"/>
      <c r="GKE15" s="267"/>
      <c r="GKF15" s="267"/>
      <c r="GKG15" s="267"/>
      <c r="GKH15" s="267"/>
      <c r="GKI15" s="267"/>
      <c r="GKJ15" s="267"/>
      <c r="GKK15" s="267"/>
      <c r="GKL15" s="267"/>
      <c r="GKM15" s="267"/>
      <c r="GKN15" s="267"/>
      <c r="GKO15" s="267"/>
      <c r="GKP15" s="267"/>
      <c r="GKQ15" s="267"/>
      <c r="GKR15" s="267"/>
      <c r="GKS15" s="267"/>
      <c r="GKT15" s="267"/>
      <c r="GKU15" s="267"/>
      <c r="GKV15" s="267"/>
      <c r="GKW15" s="267"/>
      <c r="GKX15" s="267"/>
      <c r="GKY15" s="267"/>
      <c r="GKZ15" s="267"/>
      <c r="GLA15" s="267"/>
      <c r="GLB15" s="267"/>
      <c r="GLC15" s="267"/>
      <c r="GLD15" s="267"/>
      <c r="GLE15" s="267"/>
      <c r="GLF15" s="267"/>
      <c r="GLG15" s="267"/>
      <c r="GLH15" s="267"/>
      <c r="GLI15" s="267"/>
      <c r="GLJ15" s="267"/>
      <c r="GLK15" s="267"/>
      <c r="GLL15" s="267"/>
      <c r="GLM15" s="267"/>
      <c r="GLN15" s="267"/>
      <c r="GLO15" s="267"/>
      <c r="GLP15" s="267"/>
      <c r="GLQ15" s="267"/>
      <c r="GLR15" s="267"/>
      <c r="GLS15" s="267"/>
      <c r="GLT15" s="267"/>
      <c r="GLU15" s="267"/>
      <c r="GLV15" s="267"/>
      <c r="GLW15" s="267"/>
      <c r="GLX15" s="267"/>
      <c r="GLY15" s="267"/>
      <c r="GLZ15" s="267"/>
      <c r="GMA15" s="267"/>
      <c r="GMB15" s="267"/>
      <c r="GMC15" s="267"/>
      <c r="GMD15" s="267"/>
      <c r="GME15" s="267"/>
      <c r="GMF15" s="267"/>
      <c r="GMG15" s="267"/>
      <c r="GMH15" s="267"/>
      <c r="GMI15" s="267"/>
      <c r="GMJ15" s="267"/>
      <c r="GMK15" s="267"/>
      <c r="GML15" s="267"/>
      <c r="GMM15" s="267"/>
      <c r="GMN15" s="267"/>
      <c r="GMO15" s="267"/>
      <c r="GMP15" s="267"/>
      <c r="GMQ15" s="267"/>
      <c r="GMR15" s="267"/>
      <c r="GMS15" s="267"/>
      <c r="GMT15" s="267"/>
      <c r="GMU15" s="267"/>
      <c r="GMV15" s="267"/>
      <c r="GMW15" s="267"/>
      <c r="GMX15" s="267"/>
      <c r="GMY15" s="267"/>
      <c r="GMZ15" s="267"/>
      <c r="GNA15" s="267"/>
      <c r="GNB15" s="267"/>
      <c r="GNC15" s="267"/>
      <c r="GND15" s="267"/>
      <c r="GNE15" s="267"/>
      <c r="GNF15" s="267"/>
      <c r="GNG15" s="267"/>
      <c r="GNH15" s="267"/>
      <c r="GNI15" s="267"/>
      <c r="GNJ15" s="267"/>
      <c r="GNK15" s="267"/>
      <c r="GNL15" s="267"/>
      <c r="GNM15" s="267"/>
      <c r="GNN15" s="267"/>
      <c r="GNO15" s="267"/>
      <c r="GNP15" s="267"/>
      <c r="GNQ15" s="267"/>
      <c r="GNR15" s="267"/>
      <c r="GNS15" s="267"/>
      <c r="GNT15" s="267"/>
      <c r="GNU15" s="267"/>
      <c r="GNV15" s="267"/>
      <c r="GNW15" s="267"/>
      <c r="GNX15" s="267"/>
      <c r="GNY15" s="267"/>
      <c r="GNZ15" s="267"/>
      <c r="GOA15" s="267"/>
      <c r="GOB15" s="267"/>
      <c r="GOC15" s="267"/>
      <c r="GOD15" s="267"/>
      <c r="GOE15" s="267"/>
      <c r="GOF15" s="267"/>
      <c r="GOG15" s="267"/>
      <c r="GOH15" s="267"/>
      <c r="GOI15" s="267"/>
      <c r="GOJ15" s="267"/>
      <c r="GOK15" s="267"/>
      <c r="GOL15" s="267"/>
      <c r="GOM15" s="267"/>
      <c r="GON15" s="267"/>
      <c r="GOO15" s="267"/>
      <c r="GOP15" s="267"/>
      <c r="GOQ15" s="267"/>
      <c r="GOR15" s="267"/>
      <c r="GOS15" s="267"/>
      <c r="GOT15" s="267"/>
      <c r="GOU15" s="267"/>
      <c r="GOV15" s="267"/>
      <c r="GOW15" s="267"/>
      <c r="GOX15" s="267"/>
      <c r="GOY15" s="267"/>
      <c r="GOZ15" s="267"/>
      <c r="GPA15" s="267"/>
      <c r="GPB15" s="267"/>
      <c r="GPC15" s="267"/>
      <c r="GPD15" s="267"/>
      <c r="GPE15" s="267"/>
      <c r="GPF15" s="267"/>
      <c r="GPG15" s="267"/>
      <c r="GPH15" s="267"/>
      <c r="GPI15" s="267"/>
      <c r="GPJ15" s="267"/>
      <c r="GPK15" s="267"/>
      <c r="GPL15" s="267"/>
      <c r="GPM15" s="267"/>
      <c r="GPN15" s="267"/>
      <c r="GPO15" s="267"/>
      <c r="GPP15" s="267"/>
      <c r="GPQ15" s="267"/>
      <c r="GPR15" s="267"/>
      <c r="GPS15" s="267"/>
      <c r="GPT15" s="267"/>
      <c r="GPU15" s="267"/>
      <c r="GPV15" s="267"/>
      <c r="GPW15" s="267"/>
      <c r="GPX15" s="267"/>
      <c r="GPY15" s="267"/>
      <c r="GPZ15" s="267"/>
      <c r="GQA15" s="267"/>
      <c r="GQB15" s="267"/>
      <c r="GQC15" s="267"/>
      <c r="GQD15" s="267"/>
      <c r="GQE15" s="267"/>
      <c r="GQF15" s="267"/>
      <c r="GQG15" s="267"/>
      <c r="GQH15" s="267"/>
      <c r="GQI15" s="267"/>
      <c r="GQJ15" s="267"/>
      <c r="GQK15" s="267"/>
      <c r="GQL15" s="267"/>
      <c r="GQM15" s="267"/>
      <c r="GQN15" s="267"/>
      <c r="GQO15" s="267"/>
      <c r="GQP15" s="267"/>
      <c r="GQQ15" s="267"/>
      <c r="GQR15" s="267"/>
      <c r="GQS15" s="267"/>
      <c r="GQT15" s="267"/>
      <c r="GQU15" s="267"/>
      <c r="GQV15" s="267"/>
      <c r="GQW15" s="267"/>
      <c r="GQX15" s="267"/>
      <c r="GQY15" s="267"/>
      <c r="GQZ15" s="267"/>
      <c r="GRA15" s="267"/>
      <c r="GRB15" s="267"/>
      <c r="GRC15" s="267"/>
      <c r="GRD15" s="267"/>
      <c r="GRE15" s="267"/>
      <c r="GRF15" s="267"/>
      <c r="GRG15" s="267"/>
      <c r="GRH15" s="267"/>
      <c r="GRI15" s="267"/>
      <c r="GRJ15" s="267"/>
      <c r="GRK15" s="267"/>
      <c r="GRL15" s="267"/>
      <c r="GRM15" s="267"/>
      <c r="GRN15" s="267"/>
      <c r="GRO15" s="267"/>
      <c r="GRP15" s="267"/>
      <c r="GRQ15" s="267"/>
      <c r="GRR15" s="267"/>
      <c r="GRS15" s="267"/>
      <c r="GRT15" s="267"/>
      <c r="GRU15" s="267"/>
      <c r="GRV15" s="267"/>
      <c r="GRW15" s="267"/>
      <c r="GRX15" s="267"/>
      <c r="GRY15" s="267"/>
      <c r="GRZ15" s="267"/>
      <c r="GSA15" s="267"/>
      <c r="GSB15" s="267"/>
      <c r="GSC15" s="267"/>
      <c r="GSD15" s="267"/>
      <c r="GSE15" s="267"/>
      <c r="GSF15" s="267"/>
      <c r="GSG15" s="267"/>
      <c r="GSH15" s="267"/>
      <c r="GSI15" s="267"/>
      <c r="GSJ15" s="267"/>
      <c r="GSK15" s="267"/>
      <c r="GSL15" s="267"/>
      <c r="GSM15" s="267"/>
      <c r="GSN15" s="267"/>
      <c r="GSO15" s="267"/>
      <c r="GSP15" s="267"/>
      <c r="GSQ15" s="267"/>
      <c r="GSR15" s="267"/>
      <c r="GSS15" s="267"/>
      <c r="GST15" s="267"/>
      <c r="GSU15" s="267"/>
      <c r="GSV15" s="267"/>
      <c r="GSW15" s="267"/>
      <c r="GSX15" s="267"/>
      <c r="GSY15" s="267"/>
      <c r="GSZ15" s="267"/>
      <c r="GTA15" s="267"/>
      <c r="GTB15" s="267"/>
      <c r="GTC15" s="267"/>
      <c r="GTD15" s="267"/>
      <c r="GTE15" s="267"/>
      <c r="GTF15" s="267"/>
      <c r="GTG15" s="267"/>
      <c r="GTH15" s="267"/>
      <c r="GTI15" s="267"/>
      <c r="GTJ15" s="267"/>
      <c r="GTK15" s="267"/>
      <c r="GTL15" s="267"/>
      <c r="GTM15" s="267"/>
      <c r="GTN15" s="267"/>
      <c r="GTO15" s="267"/>
      <c r="GTP15" s="267"/>
      <c r="GTQ15" s="267"/>
      <c r="GTR15" s="267"/>
      <c r="GTS15" s="267"/>
      <c r="GTT15" s="267"/>
      <c r="GTU15" s="267"/>
      <c r="GTV15" s="267"/>
      <c r="GTW15" s="267"/>
      <c r="GTX15" s="267"/>
      <c r="GTY15" s="267"/>
      <c r="GTZ15" s="267"/>
      <c r="GUA15" s="267"/>
      <c r="GUB15" s="267"/>
      <c r="GUC15" s="267"/>
      <c r="GUD15" s="267"/>
      <c r="GUE15" s="267"/>
      <c r="GUF15" s="267"/>
      <c r="GUG15" s="267"/>
      <c r="GUH15" s="267"/>
      <c r="GUI15" s="267"/>
      <c r="GUJ15" s="267"/>
      <c r="GUK15" s="267"/>
      <c r="GUL15" s="267"/>
      <c r="GUM15" s="267"/>
      <c r="GUN15" s="267"/>
      <c r="GUO15" s="267"/>
      <c r="GUP15" s="267"/>
      <c r="GUQ15" s="267"/>
      <c r="GUR15" s="267"/>
      <c r="GUS15" s="267"/>
      <c r="GUT15" s="267"/>
      <c r="GUU15" s="267"/>
      <c r="GUV15" s="267"/>
      <c r="GUW15" s="267"/>
      <c r="GUX15" s="267"/>
      <c r="GUY15" s="267"/>
      <c r="GUZ15" s="267"/>
      <c r="GVA15" s="267"/>
      <c r="GVB15" s="267"/>
      <c r="GVC15" s="267"/>
      <c r="GVD15" s="267"/>
      <c r="GVE15" s="267"/>
      <c r="GVF15" s="267"/>
      <c r="GVG15" s="267"/>
      <c r="GVH15" s="267"/>
      <c r="GVI15" s="267"/>
      <c r="GVJ15" s="267"/>
      <c r="GVK15" s="267"/>
      <c r="GVL15" s="267"/>
      <c r="GVM15" s="267"/>
      <c r="GVN15" s="267"/>
      <c r="GVO15" s="267"/>
      <c r="GVP15" s="267"/>
      <c r="GVQ15" s="267"/>
      <c r="GVR15" s="267"/>
      <c r="GVS15" s="267"/>
      <c r="GVT15" s="267"/>
      <c r="GVU15" s="267"/>
      <c r="GVV15" s="267"/>
      <c r="GVW15" s="267"/>
      <c r="GVX15" s="267"/>
      <c r="GVY15" s="267"/>
      <c r="GVZ15" s="267"/>
      <c r="GWA15" s="267"/>
      <c r="GWB15" s="267"/>
      <c r="GWC15" s="267"/>
      <c r="GWD15" s="267"/>
      <c r="GWE15" s="267"/>
      <c r="GWF15" s="267"/>
      <c r="GWG15" s="267"/>
      <c r="GWH15" s="267"/>
      <c r="GWI15" s="267"/>
      <c r="GWJ15" s="267"/>
      <c r="GWK15" s="267"/>
      <c r="GWL15" s="267"/>
      <c r="GWM15" s="267"/>
      <c r="GWN15" s="267"/>
      <c r="GWO15" s="267"/>
      <c r="GWP15" s="267"/>
      <c r="GWQ15" s="267"/>
      <c r="GWR15" s="267"/>
      <c r="GWS15" s="267"/>
      <c r="GWT15" s="267"/>
      <c r="GWU15" s="267"/>
      <c r="GWV15" s="267"/>
      <c r="GWW15" s="267"/>
      <c r="GWX15" s="267"/>
      <c r="GWY15" s="267"/>
      <c r="GWZ15" s="267"/>
      <c r="GXA15" s="267"/>
      <c r="GXB15" s="267"/>
      <c r="GXC15" s="267"/>
      <c r="GXD15" s="267"/>
      <c r="GXE15" s="267"/>
      <c r="GXF15" s="267"/>
      <c r="GXG15" s="267"/>
      <c r="GXH15" s="267"/>
      <c r="GXI15" s="267"/>
      <c r="GXJ15" s="267"/>
      <c r="GXK15" s="267"/>
      <c r="GXL15" s="267"/>
      <c r="GXM15" s="267"/>
      <c r="GXN15" s="267"/>
      <c r="GXO15" s="267"/>
      <c r="GXP15" s="267"/>
      <c r="GXQ15" s="267"/>
      <c r="GXR15" s="267"/>
      <c r="GXS15" s="267"/>
      <c r="GXT15" s="267"/>
      <c r="GXU15" s="267"/>
      <c r="GXV15" s="267"/>
      <c r="GXW15" s="267"/>
      <c r="GXX15" s="267"/>
      <c r="GXY15" s="267"/>
      <c r="GXZ15" s="267"/>
      <c r="GYA15" s="267"/>
      <c r="GYB15" s="267"/>
      <c r="GYC15" s="267"/>
      <c r="GYD15" s="267"/>
      <c r="GYE15" s="267"/>
      <c r="GYF15" s="267"/>
      <c r="GYG15" s="267"/>
      <c r="GYH15" s="267"/>
      <c r="GYI15" s="267"/>
      <c r="GYJ15" s="267"/>
      <c r="GYK15" s="267"/>
      <c r="GYL15" s="267"/>
      <c r="GYM15" s="267"/>
      <c r="GYN15" s="267"/>
      <c r="GYO15" s="267"/>
      <c r="GYP15" s="267"/>
      <c r="GYQ15" s="267"/>
      <c r="GYR15" s="267"/>
      <c r="GYS15" s="267"/>
      <c r="GYT15" s="267"/>
      <c r="GYU15" s="267"/>
      <c r="GYV15" s="267"/>
      <c r="GYW15" s="267"/>
      <c r="GYX15" s="267"/>
      <c r="GYY15" s="267"/>
      <c r="GYZ15" s="267"/>
      <c r="GZA15" s="267"/>
      <c r="GZB15" s="267"/>
      <c r="GZC15" s="267"/>
      <c r="GZD15" s="267"/>
      <c r="GZE15" s="267"/>
      <c r="GZF15" s="267"/>
      <c r="GZG15" s="267"/>
      <c r="GZH15" s="267"/>
      <c r="GZI15" s="267"/>
      <c r="GZJ15" s="267"/>
      <c r="GZK15" s="267"/>
      <c r="GZL15" s="267"/>
      <c r="GZM15" s="267"/>
      <c r="GZN15" s="267"/>
      <c r="GZO15" s="267"/>
      <c r="GZP15" s="267"/>
      <c r="GZQ15" s="267"/>
      <c r="GZR15" s="267"/>
      <c r="GZS15" s="267"/>
      <c r="GZT15" s="267"/>
      <c r="GZU15" s="267"/>
      <c r="GZV15" s="267"/>
      <c r="GZW15" s="267"/>
      <c r="GZX15" s="267"/>
      <c r="GZY15" s="267"/>
      <c r="GZZ15" s="267"/>
      <c r="HAA15" s="267"/>
      <c r="HAB15" s="267"/>
      <c r="HAC15" s="267"/>
      <c r="HAD15" s="267"/>
      <c r="HAE15" s="267"/>
      <c r="HAF15" s="267"/>
      <c r="HAG15" s="267"/>
      <c r="HAH15" s="267"/>
      <c r="HAI15" s="267"/>
      <c r="HAJ15" s="267"/>
      <c r="HAK15" s="267"/>
      <c r="HAL15" s="267"/>
      <c r="HAM15" s="267"/>
      <c r="HAN15" s="267"/>
      <c r="HAO15" s="267"/>
      <c r="HAP15" s="267"/>
      <c r="HAQ15" s="267"/>
      <c r="HAR15" s="267"/>
      <c r="HAS15" s="267"/>
      <c r="HAT15" s="267"/>
      <c r="HAU15" s="267"/>
      <c r="HAV15" s="267"/>
      <c r="HAW15" s="267"/>
      <c r="HAX15" s="267"/>
      <c r="HAY15" s="267"/>
      <c r="HAZ15" s="267"/>
      <c r="HBA15" s="267"/>
      <c r="HBB15" s="267"/>
      <c r="HBC15" s="267"/>
      <c r="HBD15" s="267"/>
      <c r="HBE15" s="267"/>
      <c r="HBF15" s="267"/>
      <c r="HBG15" s="267"/>
      <c r="HBH15" s="267"/>
      <c r="HBI15" s="267"/>
      <c r="HBJ15" s="267"/>
      <c r="HBK15" s="267"/>
      <c r="HBL15" s="267"/>
      <c r="HBM15" s="267"/>
      <c r="HBN15" s="267"/>
      <c r="HBO15" s="267"/>
      <c r="HBP15" s="267"/>
      <c r="HBQ15" s="267"/>
      <c r="HBR15" s="267"/>
      <c r="HBS15" s="267"/>
      <c r="HBT15" s="267"/>
      <c r="HBU15" s="267"/>
      <c r="HBV15" s="267"/>
      <c r="HBW15" s="267"/>
      <c r="HBX15" s="267"/>
      <c r="HBY15" s="267"/>
      <c r="HBZ15" s="267"/>
      <c r="HCA15" s="267"/>
      <c r="HCB15" s="267"/>
      <c r="HCC15" s="267"/>
      <c r="HCD15" s="267"/>
      <c r="HCE15" s="267"/>
      <c r="HCF15" s="267"/>
      <c r="HCG15" s="267"/>
      <c r="HCH15" s="267"/>
      <c r="HCI15" s="267"/>
      <c r="HCJ15" s="267"/>
      <c r="HCK15" s="267"/>
      <c r="HCL15" s="267"/>
      <c r="HCM15" s="267"/>
      <c r="HCN15" s="267"/>
      <c r="HCO15" s="267"/>
      <c r="HCP15" s="267"/>
      <c r="HCQ15" s="267"/>
      <c r="HCR15" s="267"/>
      <c r="HCS15" s="267"/>
      <c r="HCT15" s="267"/>
      <c r="HCU15" s="267"/>
      <c r="HCV15" s="267"/>
      <c r="HCW15" s="267"/>
      <c r="HCX15" s="267"/>
      <c r="HCY15" s="267"/>
      <c r="HCZ15" s="267"/>
      <c r="HDA15" s="267"/>
      <c r="HDB15" s="267"/>
      <c r="HDC15" s="267"/>
      <c r="HDD15" s="267"/>
      <c r="HDE15" s="267"/>
      <c r="HDF15" s="267"/>
      <c r="HDG15" s="267"/>
      <c r="HDH15" s="267"/>
      <c r="HDI15" s="267"/>
      <c r="HDJ15" s="267"/>
      <c r="HDK15" s="267"/>
      <c r="HDL15" s="267"/>
      <c r="HDM15" s="267"/>
      <c r="HDN15" s="267"/>
      <c r="HDO15" s="267"/>
      <c r="HDP15" s="267"/>
      <c r="HDQ15" s="267"/>
      <c r="HDR15" s="267"/>
      <c r="HDS15" s="267"/>
      <c r="HDT15" s="267"/>
      <c r="HDU15" s="267"/>
      <c r="HDV15" s="267"/>
      <c r="HDW15" s="267"/>
      <c r="HDX15" s="267"/>
      <c r="HDY15" s="267"/>
      <c r="HDZ15" s="267"/>
      <c r="HEA15" s="267"/>
      <c r="HEB15" s="267"/>
      <c r="HEC15" s="267"/>
      <c r="HED15" s="267"/>
      <c r="HEE15" s="267"/>
      <c r="HEF15" s="267"/>
      <c r="HEG15" s="267"/>
      <c r="HEH15" s="267"/>
      <c r="HEI15" s="267"/>
      <c r="HEJ15" s="267"/>
      <c r="HEK15" s="267"/>
      <c r="HEL15" s="267"/>
      <c r="HEM15" s="267"/>
      <c r="HEN15" s="267"/>
      <c r="HEO15" s="267"/>
      <c r="HEP15" s="267"/>
      <c r="HEQ15" s="267"/>
      <c r="HER15" s="267"/>
      <c r="HES15" s="267"/>
      <c r="HET15" s="267"/>
      <c r="HEU15" s="267"/>
      <c r="HEV15" s="267"/>
      <c r="HEW15" s="267"/>
      <c r="HEX15" s="267"/>
      <c r="HEY15" s="267"/>
      <c r="HEZ15" s="267"/>
      <c r="HFA15" s="267"/>
      <c r="HFB15" s="267"/>
      <c r="HFC15" s="267"/>
      <c r="HFD15" s="267"/>
      <c r="HFE15" s="267"/>
      <c r="HFF15" s="267"/>
      <c r="HFG15" s="267"/>
      <c r="HFH15" s="267"/>
      <c r="HFI15" s="267"/>
      <c r="HFJ15" s="267"/>
      <c r="HFK15" s="267"/>
      <c r="HFL15" s="267"/>
      <c r="HFM15" s="267"/>
      <c r="HFN15" s="267"/>
      <c r="HFO15" s="267"/>
      <c r="HFP15" s="267"/>
      <c r="HFQ15" s="267"/>
      <c r="HFR15" s="267"/>
      <c r="HFS15" s="267"/>
      <c r="HFT15" s="267"/>
      <c r="HFU15" s="267"/>
      <c r="HFV15" s="267"/>
      <c r="HFW15" s="267"/>
      <c r="HFX15" s="267"/>
      <c r="HFY15" s="267"/>
      <c r="HFZ15" s="267"/>
      <c r="HGA15" s="267"/>
      <c r="HGB15" s="267"/>
      <c r="HGC15" s="267"/>
      <c r="HGD15" s="267"/>
      <c r="HGE15" s="267"/>
      <c r="HGF15" s="267"/>
      <c r="HGG15" s="267"/>
      <c r="HGH15" s="267"/>
      <c r="HGI15" s="267"/>
      <c r="HGJ15" s="267"/>
      <c r="HGK15" s="267"/>
      <c r="HGL15" s="267"/>
      <c r="HGM15" s="267"/>
      <c r="HGN15" s="267"/>
      <c r="HGO15" s="267"/>
      <c r="HGP15" s="267"/>
      <c r="HGQ15" s="267"/>
      <c r="HGR15" s="267"/>
      <c r="HGS15" s="267"/>
      <c r="HGT15" s="267"/>
      <c r="HGU15" s="267"/>
      <c r="HGV15" s="267"/>
      <c r="HGW15" s="267"/>
      <c r="HGX15" s="267"/>
      <c r="HGY15" s="267"/>
      <c r="HGZ15" s="267"/>
      <c r="HHA15" s="267"/>
      <c r="HHB15" s="267"/>
      <c r="HHC15" s="267"/>
      <c r="HHD15" s="267"/>
      <c r="HHE15" s="267"/>
      <c r="HHF15" s="267"/>
      <c r="HHG15" s="267"/>
      <c r="HHH15" s="267"/>
      <c r="HHI15" s="267"/>
      <c r="HHJ15" s="267"/>
      <c r="HHK15" s="267"/>
      <c r="HHL15" s="267"/>
      <c r="HHM15" s="267"/>
      <c r="HHN15" s="267"/>
      <c r="HHO15" s="267"/>
      <c r="HHP15" s="267"/>
      <c r="HHQ15" s="267"/>
      <c r="HHR15" s="267"/>
      <c r="HHS15" s="267"/>
      <c r="HHT15" s="267"/>
      <c r="HHU15" s="267"/>
      <c r="HHV15" s="267"/>
      <c r="HHW15" s="267"/>
      <c r="HHX15" s="267"/>
      <c r="HHY15" s="267"/>
      <c r="HHZ15" s="267"/>
      <c r="HIA15" s="267"/>
      <c r="HIB15" s="267"/>
      <c r="HIC15" s="267"/>
      <c r="HID15" s="267"/>
      <c r="HIE15" s="267"/>
      <c r="HIF15" s="267"/>
      <c r="HIG15" s="267"/>
      <c r="HIH15" s="267"/>
      <c r="HII15" s="267"/>
      <c r="HIJ15" s="267"/>
      <c r="HIK15" s="267"/>
      <c r="HIL15" s="267"/>
      <c r="HIM15" s="267"/>
      <c r="HIN15" s="267"/>
      <c r="HIO15" s="267"/>
      <c r="HIP15" s="267"/>
      <c r="HIQ15" s="267"/>
      <c r="HIR15" s="267"/>
      <c r="HIS15" s="267"/>
      <c r="HIT15" s="267"/>
      <c r="HIU15" s="267"/>
      <c r="HIV15" s="267"/>
      <c r="HIW15" s="267"/>
      <c r="HIX15" s="267"/>
      <c r="HIY15" s="267"/>
      <c r="HIZ15" s="267"/>
      <c r="HJA15" s="267"/>
      <c r="HJB15" s="267"/>
      <c r="HJC15" s="267"/>
      <c r="HJD15" s="267"/>
      <c r="HJE15" s="267"/>
      <c r="HJF15" s="267"/>
      <c r="HJG15" s="267"/>
      <c r="HJH15" s="267"/>
      <c r="HJI15" s="267"/>
      <c r="HJJ15" s="267"/>
      <c r="HJK15" s="267"/>
      <c r="HJL15" s="267"/>
      <c r="HJM15" s="267"/>
      <c r="HJN15" s="267"/>
      <c r="HJO15" s="267"/>
      <c r="HJP15" s="267"/>
      <c r="HJQ15" s="267"/>
      <c r="HJR15" s="267"/>
      <c r="HJS15" s="267"/>
      <c r="HJT15" s="267"/>
      <c r="HJU15" s="267"/>
      <c r="HJV15" s="267"/>
      <c r="HJW15" s="267"/>
      <c r="HJX15" s="267"/>
      <c r="HJY15" s="267"/>
      <c r="HJZ15" s="267"/>
      <c r="HKA15" s="267"/>
      <c r="HKB15" s="267"/>
      <c r="HKC15" s="267"/>
      <c r="HKD15" s="267"/>
      <c r="HKE15" s="267"/>
      <c r="HKF15" s="267"/>
      <c r="HKG15" s="267"/>
      <c r="HKH15" s="267"/>
      <c r="HKI15" s="267"/>
      <c r="HKJ15" s="267"/>
      <c r="HKK15" s="267"/>
      <c r="HKL15" s="267"/>
      <c r="HKM15" s="267"/>
      <c r="HKN15" s="267"/>
      <c r="HKO15" s="267"/>
      <c r="HKP15" s="267"/>
      <c r="HKQ15" s="267"/>
      <c r="HKR15" s="267"/>
      <c r="HKS15" s="267"/>
      <c r="HKT15" s="267"/>
      <c r="HKU15" s="267"/>
      <c r="HKV15" s="267"/>
      <c r="HKW15" s="267"/>
      <c r="HKX15" s="267"/>
      <c r="HKY15" s="267"/>
      <c r="HKZ15" s="267"/>
      <c r="HLA15" s="267"/>
      <c r="HLB15" s="267"/>
      <c r="HLC15" s="267"/>
      <c r="HLD15" s="267"/>
      <c r="HLE15" s="267"/>
      <c r="HLF15" s="267"/>
      <c r="HLG15" s="267"/>
      <c r="HLH15" s="267"/>
      <c r="HLI15" s="267"/>
      <c r="HLJ15" s="267"/>
      <c r="HLK15" s="267"/>
      <c r="HLL15" s="267"/>
      <c r="HLM15" s="267"/>
      <c r="HLN15" s="267"/>
      <c r="HLO15" s="267"/>
      <c r="HLP15" s="267"/>
      <c r="HLQ15" s="267"/>
      <c r="HLR15" s="267"/>
      <c r="HLS15" s="267"/>
      <c r="HLT15" s="267"/>
      <c r="HLU15" s="267"/>
      <c r="HLV15" s="267"/>
      <c r="HLW15" s="267"/>
      <c r="HLX15" s="267"/>
      <c r="HLY15" s="267"/>
      <c r="HLZ15" s="267"/>
      <c r="HMA15" s="267"/>
      <c r="HMB15" s="267"/>
      <c r="HMC15" s="267"/>
      <c r="HMD15" s="267"/>
      <c r="HME15" s="267"/>
      <c r="HMF15" s="267"/>
      <c r="HMG15" s="267"/>
      <c r="HMH15" s="267"/>
      <c r="HMI15" s="267"/>
      <c r="HMJ15" s="267"/>
      <c r="HMK15" s="267"/>
      <c r="HML15" s="267"/>
      <c r="HMM15" s="267"/>
      <c r="HMN15" s="267"/>
      <c r="HMO15" s="267"/>
      <c r="HMP15" s="267"/>
      <c r="HMQ15" s="267"/>
      <c r="HMR15" s="267"/>
      <c r="HMS15" s="267"/>
      <c r="HMT15" s="267"/>
      <c r="HMU15" s="267"/>
      <c r="HMV15" s="267"/>
      <c r="HMW15" s="267"/>
      <c r="HMX15" s="267"/>
      <c r="HMY15" s="267"/>
      <c r="HMZ15" s="267"/>
      <c r="HNA15" s="267"/>
      <c r="HNB15" s="267"/>
      <c r="HNC15" s="267"/>
      <c r="HND15" s="267"/>
      <c r="HNE15" s="267"/>
      <c r="HNF15" s="267"/>
      <c r="HNG15" s="267"/>
      <c r="HNH15" s="267"/>
      <c r="HNI15" s="267"/>
      <c r="HNJ15" s="267"/>
      <c r="HNK15" s="267"/>
      <c r="HNL15" s="267"/>
      <c r="HNM15" s="267"/>
      <c r="HNN15" s="267"/>
      <c r="HNO15" s="267"/>
      <c r="HNP15" s="267"/>
      <c r="HNQ15" s="267"/>
      <c r="HNR15" s="267"/>
      <c r="HNS15" s="267"/>
      <c r="HNT15" s="267"/>
      <c r="HNU15" s="267"/>
      <c r="HNV15" s="267"/>
      <c r="HNW15" s="267"/>
      <c r="HNX15" s="267"/>
      <c r="HNY15" s="267"/>
      <c r="HNZ15" s="267"/>
      <c r="HOA15" s="267"/>
      <c r="HOB15" s="267"/>
      <c r="HOC15" s="267"/>
      <c r="HOD15" s="267"/>
      <c r="HOE15" s="267"/>
      <c r="HOF15" s="267"/>
      <c r="HOG15" s="267"/>
      <c r="HOH15" s="267"/>
      <c r="HOI15" s="267"/>
      <c r="HOJ15" s="267"/>
      <c r="HOK15" s="267"/>
      <c r="HOL15" s="267"/>
      <c r="HOM15" s="267"/>
      <c r="HON15" s="267"/>
      <c r="HOO15" s="267"/>
      <c r="HOP15" s="267"/>
      <c r="HOQ15" s="267"/>
      <c r="HOR15" s="267"/>
      <c r="HOS15" s="267"/>
      <c r="HOT15" s="267"/>
      <c r="HOU15" s="267"/>
      <c r="HOV15" s="267"/>
      <c r="HOW15" s="267"/>
      <c r="HOX15" s="267"/>
      <c r="HOY15" s="267"/>
      <c r="HOZ15" s="267"/>
      <c r="HPA15" s="267"/>
      <c r="HPB15" s="267"/>
      <c r="HPC15" s="267"/>
      <c r="HPD15" s="267"/>
      <c r="HPE15" s="267"/>
      <c r="HPF15" s="267"/>
      <c r="HPG15" s="267"/>
      <c r="HPH15" s="267"/>
      <c r="HPI15" s="267"/>
      <c r="HPJ15" s="267"/>
      <c r="HPK15" s="267"/>
      <c r="HPL15" s="267"/>
      <c r="HPM15" s="267"/>
      <c r="HPN15" s="267"/>
      <c r="HPO15" s="267"/>
      <c r="HPP15" s="267"/>
      <c r="HPQ15" s="267"/>
      <c r="HPR15" s="267"/>
      <c r="HPS15" s="267"/>
      <c r="HPT15" s="267"/>
      <c r="HPU15" s="267"/>
      <c r="HPV15" s="267"/>
      <c r="HPW15" s="267"/>
      <c r="HPX15" s="267"/>
      <c r="HPY15" s="267"/>
      <c r="HPZ15" s="267"/>
      <c r="HQA15" s="267"/>
      <c r="HQB15" s="267"/>
      <c r="HQC15" s="267"/>
      <c r="HQD15" s="267"/>
      <c r="HQE15" s="267"/>
      <c r="HQF15" s="267"/>
      <c r="HQG15" s="267"/>
      <c r="HQH15" s="267"/>
      <c r="HQI15" s="267"/>
      <c r="HQJ15" s="267"/>
      <c r="HQK15" s="267"/>
      <c r="HQL15" s="267"/>
      <c r="HQM15" s="267"/>
      <c r="HQN15" s="267"/>
      <c r="HQO15" s="267"/>
      <c r="HQP15" s="267"/>
      <c r="HQQ15" s="267"/>
      <c r="HQR15" s="267"/>
      <c r="HQS15" s="267"/>
      <c r="HQT15" s="267"/>
      <c r="HQU15" s="267"/>
      <c r="HQV15" s="267"/>
      <c r="HQW15" s="267"/>
      <c r="HQX15" s="267"/>
      <c r="HQY15" s="267"/>
      <c r="HQZ15" s="267"/>
      <c r="HRA15" s="267"/>
      <c r="HRB15" s="267"/>
      <c r="HRC15" s="267"/>
      <c r="HRD15" s="267"/>
      <c r="HRE15" s="267"/>
      <c r="HRF15" s="267"/>
      <c r="HRG15" s="267"/>
      <c r="HRH15" s="267"/>
      <c r="HRI15" s="267"/>
      <c r="HRJ15" s="267"/>
      <c r="HRK15" s="267"/>
      <c r="HRL15" s="267"/>
      <c r="HRM15" s="267"/>
      <c r="HRN15" s="267"/>
      <c r="HRO15" s="267"/>
      <c r="HRP15" s="267"/>
      <c r="HRQ15" s="267"/>
      <c r="HRR15" s="267"/>
      <c r="HRS15" s="267"/>
      <c r="HRT15" s="267"/>
      <c r="HRU15" s="267"/>
      <c r="HRV15" s="267"/>
      <c r="HRW15" s="267"/>
      <c r="HRX15" s="267"/>
      <c r="HRY15" s="267"/>
      <c r="HRZ15" s="267"/>
      <c r="HSA15" s="267"/>
      <c r="HSB15" s="267"/>
      <c r="HSC15" s="267"/>
      <c r="HSD15" s="267"/>
      <c r="HSE15" s="267"/>
      <c r="HSF15" s="267"/>
      <c r="HSG15" s="267"/>
      <c r="HSH15" s="267"/>
      <c r="HSI15" s="267"/>
      <c r="HSJ15" s="267"/>
      <c r="HSK15" s="267"/>
      <c r="HSL15" s="267"/>
      <c r="HSM15" s="267"/>
      <c r="HSN15" s="267"/>
      <c r="HSO15" s="267"/>
      <c r="HSP15" s="267"/>
      <c r="HSQ15" s="267"/>
      <c r="HSR15" s="267"/>
      <c r="HSS15" s="267"/>
      <c r="HST15" s="267"/>
      <c r="HSU15" s="267"/>
      <c r="HSV15" s="267"/>
      <c r="HSW15" s="267"/>
      <c r="HSX15" s="267"/>
      <c r="HSY15" s="267"/>
      <c r="HSZ15" s="267"/>
      <c r="HTA15" s="267"/>
      <c r="HTB15" s="267"/>
      <c r="HTC15" s="267"/>
      <c r="HTD15" s="267"/>
      <c r="HTE15" s="267"/>
      <c r="HTF15" s="267"/>
      <c r="HTG15" s="267"/>
      <c r="HTH15" s="267"/>
      <c r="HTI15" s="267"/>
      <c r="HTJ15" s="267"/>
      <c r="HTK15" s="267"/>
      <c r="HTL15" s="267"/>
      <c r="HTM15" s="267"/>
      <c r="HTN15" s="267"/>
      <c r="HTO15" s="267"/>
      <c r="HTP15" s="267"/>
      <c r="HTQ15" s="267"/>
      <c r="HTR15" s="267"/>
      <c r="HTS15" s="267"/>
      <c r="HTT15" s="267"/>
      <c r="HTU15" s="267"/>
      <c r="HTV15" s="267"/>
      <c r="HTW15" s="267"/>
      <c r="HTX15" s="267"/>
      <c r="HTY15" s="267"/>
      <c r="HTZ15" s="267"/>
      <c r="HUA15" s="267"/>
      <c r="HUB15" s="267"/>
      <c r="HUC15" s="267"/>
      <c r="HUD15" s="267"/>
      <c r="HUE15" s="267"/>
      <c r="HUF15" s="267"/>
      <c r="HUG15" s="267"/>
      <c r="HUH15" s="267"/>
      <c r="HUI15" s="267"/>
      <c r="HUJ15" s="267"/>
      <c r="HUK15" s="267"/>
      <c r="HUL15" s="267"/>
      <c r="HUM15" s="267"/>
      <c r="HUN15" s="267"/>
      <c r="HUO15" s="267"/>
      <c r="HUP15" s="267"/>
      <c r="HUQ15" s="267"/>
      <c r="HUR15" s="267"/>
      <c r="HUS15" s="267"/>
      <c r="HUT15" s="267"/>
      <c r="HUU15" s="267"/>
      <c r="HUV15" s="267"/>
      <c r="HUW15" s="267"/>
      <c r="HUX15" s="267"/>
      <c r="HUY15" s="267"/>
      <c r="HUZ15" s="267"/>
      <c r="HVA15" s="267"/>
      <c r="HVB15" s="267"/>
      <c r="HVC15" s="267"/>
      <c r="HVD15" s="267"/>
      <c r="HVE15" s="267"/>
      <c r="HVF15" s="267"/>
      <c r="HVG15" s="267"/>
      <c r="HVH15" s="267"/>
      <c r="HVI15" s="267"/>
      <c r="HVJ15" s="267"/>
      <c r="HVK15" s="267"/>
      <c r="HVL15" s="267"/>
      <c r="HVM15" s="267"/>
      <c r="HVN15" s="267"/>
      <c r="HVO15" s="267"/>
      <c r="HVP15" s="267"/>
      <c r="HVQ15" s="267"/>
      <c r="HVR15" s="267"/>
      <c r="HVS15" s="267"/>
      <c r="HVT15" s="267"/>
      <c r="HVU15" s="267"/>
      <c r="HVV15" s="267"/>
      <c r="HVW15" s="267"/>
      <c r="HVX15" s="267"/>
      <c r="HVY15" s="267"/>
      <c r="HVZ15" s="267"/>
      <c r="HWA15" s="267"/>
      <c r="HWB15" s="267"/>
      <c r="HWC15" s="267"/>
      <c r="HWD15" s="267"/>
      <c r="HWE15" s="267"/>
      <c r="HWF15" s="267"/>
      <c r="HWG15" s="267"/>
      <c r="HWH15" s="267"/>
      <c r="HWI15" s="267"/>
      <c r="HWJ15" s="267"/>
      <c r="HWK15" s="267"/>
      <c r="HWL15" s="267"/>
      <c r="HWM15" s="267"/>
      <c r="HWN15" s="267"/>
      <c r="HWO15" s="267"/>
      <c r="HWP15" s="267"/>
      <c r="HWQ15" s="267"/>
      <c r="HWR15" s="267"/>
      <c r="HWS15" s="267"/>
      <c r="HWT15" s="267"/>
      <c r="HWU15" s="267"/>
      <c r="HWV15" s="267"/>
      <c r="HWW15" s="267"/>
      <c r="HWX15" s="267"/>
      <c r="HWY15" s="267"/>
      <c r="HWZ15" s="267"/>
      <c r="HXA15" s="267"/>
      <c r="HXB15" s="267"/>
      <c r="HXC15" s="267"/>
      <c r="HXD15" s="267"/>
      <c r="HXE15" s="267"/>
      <c r="HXF15" s="267"/>
      <c r="HXG15" s="267"/>
      <c r="HXH15" s="267"/>
      <c r="HXI15" s="267"/>
      <c r="HXJ15" s="267"/>
      <c r="HXK15" s="267"/>
      <c r="HXL15" s="267"/>
      <c r="HXM15" s="267"/>
      <c r="HXN15" s="267"/>
      <c r="HXO15" s="267"/>
      <c r="HXP15" s="267"/>
      <c r="HXQ15" s="267"/>
      <c r="HXR15" s="267"/>
      <c r="HXS15" s="267"/>
      <c r="HXT15" s="267"/>
      <c r="HXU15" s="267"/>
      <c r="HXV15" s="267"/>
      <c r="HXW15" s="267"/>
      <c r="HXX15" s="267"/>
      <c r="HXY15" s="267"/>
      <c r="HXZ15" s="267"/>
      <c r="HYA15" s="267"/>
      <c r="HYB15" s="267"/>
      <c r="HYC15" s="267"/>
      <c r="HYD15" s="267"/>
      <c r="HYE15" s="267"/>
      <c r="HYF15" s="267"/>
      <c r="HYG15" s="267"/>
      <c r="HYH15" s="267"/>
      <c r="HYI15" s="267"/>
      <c r="HYJ15" s="267"/>
      <c r="HYK15" s="267"/>
      <c r="HYL15" s="267"/>
      <c r="HYM15" s="267"/>
      <c r="HYN15" s="267"/>
      <c r="HYO15" s="267"/>
      <c r="HYP15" s="267"/>
      <c r="HYQ15" s="267"/>
      <c r="HYR15" s="267"/>
      <c r="HYS15" s="267"/>
      <c r="HYT15" s="267"/>
      <c r="HYU15" s="267"/>
      <c r="HYV15" s="267"/>
      <c r="HYW15" s="267"/>
      <c r="HYX15" s="267"/>
      <c r="HYY15" s="267"/>
      <c r="HYZ15" s="267"/>
      <c r="HZA15" s="267"/>
      <c r="HZB15" s="267"/>
      <c r="HZC15" s="267"/>
      <c r="HZD15" s="267"/>
      <c r="HZE15" s="267"/>
      <c r="HZF15" s="267"/>
      <c r="HZG15" s="267"/>
      <c r="HZH15" s="267"/>
      <c r="HZI15" s="267"/>
      <c r="HZJ15" s="267"/>
      <c r="HZK15" s="267"/>
      <c r="HZL15" s="267"/>
      <c r="HZM15" s="267"/>
      <c r="HZN15" s="267"/>
      <c r="HZO15" s="267"/>
      <c r="HZP15" s="267"/>
      <c r="HZQ15" s="267"/>
      <c r="HZR15" s="267"/>
      <c r="HZS15" s="267"/>
      <c r="HZT15" s="267"/>
      <c r="HZU15" s="267"/>
      <c r="HZV15" s="267"/>
      <c r="HZW15" s="267"/>
      <c r="HZX15" s="267"/>
      <c r="HZY15" s="267"/>
      <c r="HZZ15" s="267"/>
      <c r="IAA15" s="267"/>
      <c r="IAB15" s="267"/>
      <c r="IAC15" s="267"/>
      <c r="IAD15" s="267"/>
      <c r="IAE15" s="267"/>
      <c r="IAF15" s="267"/>
      <c r="IAG15" s="267"/>
      <c r="IAH15" s="267"/>
      <c r="IAI15" s="267"/>
      <c r="IAJ15" s="267"/>
      <c r="IAK15" s="267"/>
      <c r="IAL15" s="267"/>
      <c r="IAM15" s="267"/>
      <c r="IAN15" s="267"/>
      <c r="IAO15" s="267"/>
      <c r="IAP15" s="267"/>
      <c r="IAQ15" s="267"/>
      <c r="IAR15" s="267"/>
      <c r="IAS15" s="267"/>
      <c r="IAT15" s="267"/>
      <c r="IAU15" s="267"/>
      <c r="IAV15" s="267"/>
      <c r="IAW15" s="267"/>
      <c r="IAX15" s="267"/>
      <c r="IAY15" s="267"/>
      <c r="IAZ15" s="267"/>
      <c r="IBA15" s="267"/>
      <c r="IBB15" s="267"/>
      <c r="IBC15" s="267"/>
      <c r="IBD15" s="267"/>
      <c r="IBE15" s="267"/>
      <c r="IBF15" s="267"/>
      <c r="IBG15" s="267"/>
      <c r="IBH15" s="267"/>
      <c r="IBI15" s="267"/>
      <c r="IBJ15" s="267"/>
      <c r="IBK15" s="267"/>
      <c r="IBL15" s="267"/>
      <c r="IBM15" s="267"/>
      <c r="IBN15" s="267"/>
      <c r="IBO15" s="267"/>
      <c r="IBP15" s="267"/>
      <c r="IBQ15" s="267"/>
      <c r="IBR15" s="267"/>
      <c r="IBS15" s="267"/>
      <c r="IBT15" s="267"/>
      <c r="IBU15" s="267"/>
      <c r="IBV15" s="267"/>
      <c r="IBW15" s="267"/>
      <c r="IBX15" s="267"/>
      <c r="IBY15" s="267"/>
      <c r="IBZ15" s="267"/>
      <c r="ICA15" s="267"/>
      <c r="ICB15" s="267"/>
      <c r="ICC15" s="267"/>
      <c r="ICD15" s="267"/>
      <c r="ICE15" s="267"/>
      <c r="ICF15" s="267"/>
      <c r="ICG15" s="267"/>
      <c r="ICH15" s="267"/>
      <c r="ICI15" s="267"/>
      <c r="ICJ15" s="267"/>
      <c r="ICK15" s="267"/>
      <c r="ICL15" s="267"/>
      <c r="ICM15" s="267"/>
      <c r="ICN15" s="267"/>
      <c r="ICO15" s="267"/>
      <c r="ICP15" s="267"/>
      <c r="ICQ15" s="267"/>
      <c r="ICR15" s="267"/>
      <c r="ICS15" s="267"/>
      <c r="ICT15" s="267"/>
      <c r="ICU15" s="267"/>
      <c r="ICV15" s="267"/>
      <c r="ICW15" s="267"/>
      <c r="ICX15" s="267"/>
      <c r="ICY15" s="267"/>
      <c r="ICZ15" s="267"/>
      <c r="IDA15" s="267"/>
      <c r="IDB15" s="267"/>
      <c r="IDC15" s="267"/>
      <c r="IDD15" s="267"/>
      <c r="IDE15" s="267"/>
      <c r="IDF15" s="267"/>
      <c r="IDG15" s="267"/>
      <c r="IDH15" s="267"/>
      <c r="IDI15" s="267"/>
      <c r="IDJ15" s="267"/>
      <c r="IDK15" s="267"/>
      <c r="IDL15" s="267"/>
      <c r="IDM15" s="267"/>
      <c r="IDN15" s="267"/>
      <c r="IDO15" s="267"/>
      <c r="IDP15" s="267"/>
      <c r="IDQ15" s="267"/>
      <c r="IDR15" s="267"/>
      <c r="IDS15" s="267"/>
      <c r="IDT15" s="267"/>
      <c r="IDU15" s="267"/>
      <c r="IDV15" s="267"/>
      <c r="IDW15" s="267"/>
      <c r="IDX15" s="267"/>
      <c r="IDY15" s="267"/>
      <c r="IDZ15" s="267"/>
      <c r="IEA15" s="267"/>
      <c r="IEB15" s="267"/>
      <c r="IEC15" s="267"/>
      <c r="IED15" s="267"/>
      <c r="IEE15" s="267"/>
      <c r="IEF15" s="267"/>
      <c r="IEG15" s="267"/>
      <c r="IEH15" s="267"/>
      <c r="IEI15" s="267"/>
      <c r="IEJ15" s="267"/>
      <c r="IEK15" s="267"/>
      <c r="IEL15" s="267"/>
      <c r="IEM15" s="267"/>
      <c r="IEN15" s="267"/>
      <c r="IEO15" s="267"/>
      <c r="IEP15" s="267"/>
      <c r="IEQ15" s="267"/>
      <c r="IER15" s="267"/>
      <c r="IES15" s="267"/>
      <c r="IET15" s="267"/>
      <c r="IEU15" s="267"/>
      <c r="IEV15" s="267"/>
      <c r="IEW15" s="267"/>
      <c r="IEX15" s="267"/>
      <c r="IEY15" s="267"/>
      <c r="IEZ15" s="267"/>
      <c r="IFA15" s="267"/>
      <c r="IFB15" s="267"/>
      <c r="IFC15" s="267"/>
      <c r="IFD15" s="267"/>
      <c r="IFE15" s="267"/>
      <c r="IFF15" s="267"/>
      <c r="IFG15" s="267"/>
      <c r="IFH15" s="267"/>
      <c r="IFI15" s="267"/>
      <c r="IFJ15" s="267"/>
      <c r="IFK15" s="267"/>
      <c r="IFL15" s="267"/>
      <c r="IFM15" s="267"/>
      <c r="IFN15" s="267"/>
      <c r="IFO15" s="267"/>
      <c r="IFP15" s="267"/>
      <c r="IFQ15" s="267"/>
      <c r="IFR15" s="267"/>
      <c r="IFS15" s="267"/>
      <c r="IFT15" s="267"/>
      <c r="IFU15" s="267"/>
      <c r="IFV15" s="267"/>
      <c r="IFW15" s="267"/>
      <c r="IFX15" s="267"/>
      <c r="IFY15" s="267"/>
      <c r="IFZ15" s="267"/>
      <c r="IGA15" s="267"/>
      <c r="IGB15" s="267"/>
      <c r="IGC15" s="267"/>
      <c r="IGD15" s="267"/>
      <c r="IGE15" s="267"/>
      <c r="IGF15" s="267"/>
      <c r="IGG15" s="267"/>
      <c r="IGH15" s="267"/>
      <c r="IGI15" s="267"/>
      <c r="IGJ15" s="267"/>
      <c r="IGK15" s="267"/>
      <c r="IGL15" s="267"/>
      <c r="IGM15" s="267"/>
      <c r="IGN15" s="267"/>
      <c r="IGO15" s="267"/>
      <c r="IGP15" s="267"/>
      <c r="IGQ15" s="267"/>
      <c r="IGR15" s="267"/>
      <c r="IGS15" s="267"/>
      <c r="IGT15" s="267"/>
      <c r="IGU15" s="267"/>
      <c r="IGV15" s="267"/>
      <c r="IGW15" s="267"/>
      <c r="IGX15" s="267"/>
      <c r="IGY15" s="267"/>
      <c r="IGZ15" s="267"/>
      <c r="IHA15" s="267"/>
      <c r="IHB15" s="267"/>
      <c r="IHC15" s="267"/>
      <c r="IHD15" s="267"/>
      <c r="IHE15" s="267"/>
      <c r="IHF15" s="267"/>
      <c r="IHG15" s="267"/>
      <c r="IHH15" s="267"/>
      <c r="IHI15" s="267"/>
      <c r="IHJ15" s="267"/>
      <c r="IHK15" s="267"/>
      <c r="IHL15" s="267"/>
      <c r="IHM15" s="267"/>
      <c r="IHN15" s="267"/>
      <c r="IHO15" s="267"/>
      <c r="IHP15" s="267"/>
      <c r="IHQ15" s="267"/>
      <c r="IHR15" s="267"/>
      <c r="IHS15" s="267"/>
      <c r="IHT15" s="267"/>
      <c r="IHU15" s="267"/>
      <c r="IHV15" s="267"/>
      <c r="IHW15" s="267"/>
      <c r="IHX15" s="267"/>
      <c r="IHY15" s="267"/>
      <c r="IHZ15" s="267"/>
      <c r="IIA15" s="267"/>
      <c r="IIB15" s="267"/>
      <c r="IIC15" s="267"/>
      <c r="IID15" s="267"/>
      <c r="IIE15" s="267"/>
      <c r="IIF15" s="267"/>
      <c r="IIG15" s="267"/>
      <c r="IIH15" s="267"/>
      <c r="III15" s="267"/>
      <c r="IIJ15" s="267"/>
      <c r="IIK15" s="267"/>
      <c r="IIL15" s="267"/>
      <c r="IIM15" s="267"/>
      <c r="IIN15" s="267"/>
      <c r="IIO15" s="267"/>
      <c r="IIP15" s="267"/>
      <c r="IIQ15" s="267"/>
      <c r="IIR15" s="267"/>
      <c r="IIS15" s="267"/>
      <c r="IIT15" s="267"/>
      <c r="IIU15" s="267"/>
      <c r="IIV15" s="267"/>
      <c r="IIW15" s="267"/>
      <c r="IIX15" s="267"/>
      <c r="IIY15" s="267"/>
      <c r="IIZ15" s="267"/>
      <c r="IJA15" s="267"/>
      <c r="IJB15" s="267"/>
      <c r="IJC15" s="267"/>
      <c r="IJD15" s="267"/>
      <c r="IJE15" s="267"/>
      <c r="IJF15" s="267"/>
      <c r="IJG15" s="267"/>
      <c r="IJH15" s="267"/>
      <c r="IJI15" s="267"/>
      <c r="IJJ15" s="267"/>
      <c r="IJK15" s="267"/>
      <c r="IJL15" s="267"/>
      <c r="IJM15" s="267"/>
      <c r="IJN15" s="267"/>
      <c r="IJO15" s="267"/>
      <c r="IJP15" s="267"/>
      <c r="IJQ15" s="267"/>
      <c r="IJR15" s="267"/>
      <c r="IJS15" s="267"/>
      <c r="IJT15" s="267"/>
      <c r="IJU15" s="267"/>
      <c r="IJV15" s="267"/>
      <c r="IJW15" s="267"/>
      <c r="IJX15" s="267"/>
      <c r="IJY15" s="267"/>
      <c r="IJZ15" s="267"/>
      <c r="IKA15" s="267"/>
      <c r="IKB15" s="267"/>
      <c r="IKC15" s="267"/>
      <c r="IKD15" s="267"/>
      <c r="IKE15" s="267"/>
      <c r="IKF15" s="267"/>
      <c r="IKG15" s="267"/>
      <c r="IKH15" s="267"/>
      <c r="IKI15" s="267"/>
      <c r="IKJ15" s="267"/>
      <c r="IKK15" s="267"/>
      <c r="IKL15" s="267"/>
      <c r="IKM15" s="267"/>
      <c r="IKN15" s="267"/>
      <c r="IKO15" s="267"/>
      <c r="IKP15" s="267"/>
      <c r="IKQ15" s="267"/>
      <c r="IKR15" s="267"/>
      <c r="IKS15" s="267"/>
      <c r="IKT15" s="267"/>
      <c r="IKU15" s="267"/>
      <c r="IKV15" s="267"/>
      <c r="IKW15" s="267"/>
      <c r="IKX15" s="267"/>
      <c r="IKY15" s="267"/>
      <c r="IKZ15" s="267"/>
      <c r="ILA15" s="267"/>
      <c r="ILB15" s="267"/>
      <c r="ILC15" s="267"/>
      <c r="ILD15" s="267"/>
      <c r="ILE15" s="267"/>
      <c r="ILF15" s="267"/>
      <c r="ILG15" s="267"/>
      <c r="ILH15" s="267"/>
      <c r="ILI15" s="267"/>
      <c r="ILJ15" s="267"/>
      <c r="ILK15" s="267"/>
      <c r="ILL15" s="267"/>
      <c r="ILM15" s="267"/>
      <c r="ILN15" s="267"/>
      <c r="ILO15" s="267"/>
      <c r="ILP15" s="267"/>
      <c r="ILQ15" s="267"/>
      <c r="ILR15" s="267"/>
      <c r="ILS15" s="267"/>
      <c r="ILT15" s="267"/>
      <c r="ILU15" s="267"/>
      <c r="ILV15" s="267"/>
      <c r="ILW15" s="267"/>
      <c r="ILX15" s="267"/>
      <c r="ILY15" s="267"/>
      <c r="ILZ15" s="267"/>
      <c r="IMA15" s="267"/>
      <c r="IMB15" s="267"/>
      <c r="IMC15" s="267"/>
      <c r="IMD15" s="267"/>
      <c r="IME15" s="267"/>
      <c r="IMF15" s="267"/>
      <c r="IMG15" s="267"/>
      <c r="IMH15" s="267"/>
      <c r="IMI15" s="267"/>
      <c r="IMJ15" s="267"/>
      <c r="IMK15" s="267"/>
      <c r="IML15" s="267"/>
      <c r="IMM15" s="267"/>
      <c r="IMN15" s="267"/>
      <c r="IMO15" s="267"/>
      <c r="IMP15" s="267"/>
      <c r="IMQ15" s="267"/>
      <c r="IMR15" s="267"/>
      <c r="IMS15" s="267"/>
      <c r="IMT15" s="267"/>
      <c r="IMU15" s="267"/>
      <c r="IMV15" s="267"/>
      <c r="IMW15" s="267"/>
      <c r="IMX15" s="267"/>
      <c r="IMY15" s="267"/>
      <c r="IMZ15" s="267"/>
      <c r="INA15" s="267"/>
      <c r="INB15" s="267"/>
      <c r="INC15" s="267"/>
      <c r="IND15" s="267"/>
      <c r="INE15" s="267"/>
      <c r="INF15" s="267"/>
      <c r="ING15" s="267"/>
      <c r="INH15" s="267"/>
      <c r="INI15" s="267"/>
      <c r="INJ15" s="267"/>
      <c r="INK15" s="267"/>
      <c r="INL15" s="267"/>
      <c r="INM15" s="267"/>
      <c r="INN15" s="267"/>
      <c r="INO15" s="267"/>
      <c r="INP15" s="267"/>
      <c r="INQ15" s="267"/>
      <c r="INR15" s="267"/>
      <c r="INS15" s="267"/>
      <c r="INT15" s="267"/>
      <c r="INU15" s="267"/>
      <c r="INV15" s="267"/>
      <c r="INW15" s="267"/>
      <c r="INX15" s="267"/>
      <c r="INY15" s="267"/>
      <c r="INZ15" s="267"/>
      <c r="IOA15" s="267"/>
      <c r="IOB15" s="267"/>
      <c r="IOC15" s="267"/>
      <c r="IOD15" s="267"/>
      <c r="IOE15" s="267"/>
      <c r="IOF15" s="267"/>
      <c r="IOG15" s="267"/>
      <c r="IOH15" s="267"/>
      <c r="IOI15" s="267"/>
      <c r="IOJ15" s="267"/>
      <c r="IOK15" s="267"/>
      <c r="IOL15" s="267"/>
      <c r="IOM15" s="267"/>
      <c r="ION15" s="267"/>
      <c r="IOO15" s="267"/>
      <c r="IOP15" s="267"/>
      <c r="IOQ15" s="267"/>
      <c r="IOR15" s="267"/>
      <c r="IOS15" s="267"/>
      <c r="IOT15" s="267"/>
      <c r="IOU15" s="267"/>
      <c r="IOV15" s="267"/>
      <c r="IOW15" s="267"/>
      <c r="IOX15" s="267"/>
      <c r="IOY15" s="267"/>
      <c r="IOZ15" s="267"/>
      <c r="IPA15" s="267"/>
      <c r="IPB15" s="267"/>
      <c r="IPC15" s="267"/>
      <c r="IPD15" s="267"/>
      <c r="IPE15" s="267"/>
      <c r="IPF15" s="267"/>
      <c r="IPG15" s="267"/>
      <c r="IPH15" s="267"/>
      <c r="IPI15" s="267"/>
      <c r="IPJ15" s="267"/>
      <c r="IPK15" s="267"/>
      <c r="IPL15" s="267"/>
      <c r="IPM15" s="267"/>
      <c r="IPN15" s="267"/>
      <c r="IPO15" s="267"/>
      <c r="IPP15" s="267"/>
      <c r="IPQ15" s="267"/>
      <c r="IPR15" s="267"/>
      <c r="IPS15" s="267"/>
      <c r="IPT15" s="267"/>
      <c r="IPU15" s="267"/>
      <c r="IPV15" s="267"/>
      <c r="IPW15" s="267"/>
      <c r="IPX15" s="267"/>
      <c r="IPY15" s="267"/>
      <c r="IPZ15" s="267"/>
      <c r="IQA15" s="267"/>
      <c r="IQB15" s="267"/>
      <c r="IQC15" s="267"/>
      <c r="IQD15" s="267"/>
      <c r="IQE15" s="267"/>
      <c r="IQF15" s="267"/>
      <c r="IQG15" s="267"/>
      <c r="IQH15" s="267"/>
      <c r="IQI15" s="267"/>
      <c r="IQJ15" s="267"/>
      <c r="IQK15" s="267"/>
      <c r="IQL15" s="267"/>
      <c r="IQM15" s="267"/>
      <c r="IQN15" s="267"/>
      <c r="IQO15" s="267"/>
      <c r="IQP15" s="267"/>
      <c r="IQQ15" s="267"/>
      <c r="IQR15" s="267"/>
      <c r="IQS15" s="267"/>
      <c r="IQT15" s="267"/>
      <c r="IQU15" s="267"/>
      <c r="IQV15" s="267"/>
      <c r="IQW15" s="267"/>
      <c r="IQX15" s="267"/>
      <c r="IQY15" s="267"/>
      <c r="IQZ15" s="267"/>
      <c r="IRA15" s="267"/>
      <c r="IRB15" s="267"/>
      <c r="IRC15" s="267"/>
      <c r="IRD15" s="267"/>
      <c r="IRE15" s="267"/>
      <c r="IRF15" s="267"/>
      <c r="IRG15" s="267"/>
      <c r="IRH15" s="267"/>
      <c r="IRI15" s="267"/>
      <c r="IRJ15" s="267"/>
      <c r="IRK15" s="267"/>
      <c r="IRL15" s="267"/>
      <c r="IRM15" s="267"/>
      <c r="IRN15" s="267"/>
      <c r="IRO15" s="267"/>
      <c r="IRP15" s="267"/>
      <c r="IRQ15" s="267"/>
      <c r="IRR15" s="267"/>
      <c r="IRS15" s="267"/>
      <c r="IRT15" s="267"/>
      <c r="IRU15" s="267"/>
      <c r="IRV15" s="267"/>
      <c r="IRW15" s="267"/>
      <c r="IRX15" s="267"/>
      <c r="IRY15" s="267"/>
      <c r="IRZ15" s="267"/>
      <c r="ISA15" s="267"/>
      <c r="ISB15" s="267"/>
      <c r="ISC15" s="267"/>
      <c r="ISD15" s="267"/>
      <c r="ISE15" s="267"/>
      <c r="ISF15" s="267"/>
      <c r="ISG15" s="267"/>
      <c r="ISH15" s="267"/>
      <c r="ISI15" s="267"/>
      <c r="ISJ15" s="267"/>
      <c r="ISK15" s="267"/>
      <c r="ISL15" s="267"/>
      <c r="ISM15" s="267"/>
      <c r="ISN15" s="267"/>
      <c r="ISO15" s="267"/>
      <c r="ISP15" s="267"/>
      <c r="ISQ15" s="267"/>
      <c r="ISR15" s="267"/>
      <c r="ISS15" s="267"/>
      <c r="IST15" s="267"/>
      <c r="ISU15" s="267"/>
      <c r="ISV15" s="267"/>
      <c r="ISW15" s="267"/>
      <c r="ISX15" s="267"/>
      <c r="ISY15" s="267"/>
      <c r="ISZ15" s="267"/>
      <c r="ITA15" s="267"/>
      <c r="ITB15" s="267"/>
      <c r="ITC15" s="267"/>
      <c r="ITD15" s="267"/>
      <c r="ITE15" s="267"/>
      <c r="ITF15" s="267"/>
      <c r="ITG15" s="267"/>
      <c r="ITH15" s="267"/>
      <c r="ITI15" s="267"/>
      <c r="ITJ15" s="267"/>
      <c r="ITK15" s="267"/>
      <c r="ITL15" s="267"/>
      <c r="ITM15" s="267"/>
      <c r="ITN15" s="267"/>
      <c r="ITO15" s="267"/>
      <c r="ITP15" s="267"/>
      <c r="ITQ15" s="267"/>
      <c r="ITR15" s="267"/>
      <c r="ITS15" s="267"/>
      <c r="ITT15" s="267"/>
      <c r="ITU15" s="267"/>
      <c r="ITV15" s="267"/>
      <c r="ITW15" s="267"/>
      <c r="ITX15" s="267"/>
      <c r="ITY15" s="267"/>
      <c r="ITZ15" s="267"/>
      <c r="IUA15" s="267"/>
      <c r="IUB15" s="267"/>
      <c r="IUC15" s="267"/>
      <c r="IUD15" s="267"/>
      <c r="IUE15" s="267"/>
      <c r="IUF15" s="267"/>
      <c r="IUG15" s="267"/>
      <c r="IUH15" s="267"/>
      <c r="IUI15" s="267"/>
      <c r="IUJ15" s="267"/>
      <c r="IUK15" s="267"/>
      <c r="IUL15" s="267"/>
      <c r="IUM15" s="267"/>
      <c r="IUN15" s="267"/>
      <c r="IUO15" s="267"/>
      <c r="IUP15" s="267"/>
      <c r="IUQ15" s="267"/>
      <c r="IUR15" s="267"/>
      <c r="IUS15" s="267"/>
      <c r="IUT15" s="267"/>
      <c r="IUU15" s="267"/>
      <c r="IUV15" s="267"/>
      <c r="IUW15" s="267"/>
      <c r="IUX15" s="267"/>
      <c r="IUY15" s="267"/>
      <c r="IUZ15" s="267"/>
      <c r="IVA15" s="267"/>
      <c r="IVB15" s="267"/>
      <c r="IVC15" s="267"/>
      <c r="IVD15" s="267"/>
      <c r="IVE15" s="267"/>
      <c r="IVF15" s="267"/>
      <c r="IVG15" s="267"/>
      <c r="IVH15" s="267"/>
      <c r="IVI15" s="267"/>
      <c r="IVJ15" s="267"/>
      <c r="IVK15" s="267"/>
      <c r="IVL15" s="267"/>
      <c r="IVM15" s="267"/>
      <c r="IVN15" s="267"/>
      <c r="IVO15" s="267"/>
      <c r="IVP15" s="267"/>
      <c r="IVQ15" s="267"/>
      <c r="IVR15" s="267"/>
      <c r="IVS15" s="267"/>
      <c r="IVT15" s="267"/>
      <c r="IVU15" s="267"/>
      <c r="IVV15" s="267"/>
      <c r="IVW15" s="267"/>
      <c r="IVX15" s="267"/>
      <c r="IVY15" s="267"/>
      <c r="IVZ15" s="267"/>
      <c r="IWA15" s="267"/>
      <c r="IWB15" s="267"/>
      <c r="IWC15" s="267"/>
      <c r="IWD15" s="267"/>
      <c r="IWE15" s="267"/>
      <c r="IWF15" s="267"/>
      <c r="IWG15" s="267"/>
      <c r="IWH15" s="267"/>
      <c r="IWI15" s="267"/>
      <c r="IWJ15" s="267"/>
      <c r="IWK15" s="267"/>
      <c r="IWL15" s="267"/>
      <c r="IWM15" s="267"/>
      <c r="IWN15" s="267"/>
      <c r="IWO15" s="267"/>
      <c r="IWP15" s="267"/>
      <c r="IWQ15" s="267"/>
      <c r="IWR15" s="267"/>
      <c r="IWS15" s="267"/>
      <c r="IWT15" s="267"/>
      <c r="IWU15" s="267"/>
      <c r="IWV15" s="267"/>
      <c r="IWW15" s="267"/>
      <c r="IWX15" s="267"/>
      <c r="IWY15" s="267"/>
      <c r="IWZ15" s="267"/>
      <c r="IXA15" s="267"/>
      <c r="IXB15" s="267"/>
      <c r="IXC15" s="267"/>
      <c r="IXD15" s="267"/>
      <c r="IXE15" s="267"/>
      <c r="IXF15" s="267"/>
      <c r="IXG15" s="267"/>
      <c r="IXH15" s="267"/>
      <c r="IXI15" s="267"/>
      <c r="IXJ15" s="267"/>
      <c r="IXK15" s="267"/>
      <c r="IXL15" s="267"/>
      <c r="IXM15" s="267"/>
      <c r="IXN15" s="267"/>
      <c r="IXO15" s="267"/>
      <c r="IXP15" s="267"/>
      <c r="IXQ15" s="267"/>
      <c r="IXR15" s="267"/>
      <c r="IXS15" s="267"/>
      <c r="IXT15" s="267"/>
      <c r="IXU15" s="267"/>
      <c r="IXV15" s="267"/>
      <c r="IXW15" s="267"/>
      <c r="IXX15" s="267"/>
      <c r="IXY15" s="267"/>
      <c r="IXZ15" s="267"/>
      <c r="IYA15" s="267"/>
      <c r="IYB15" s="267"/>
      <c r="IYC15" s="267"/>
      <c r="IYD15" s="267"/>
      <c r="IYE15" s="267"/>
      <c r="IYF15" s="267"/>
      <c r="IYG15" s="267"/>
      <c r="IYH15" s="267"/>
      <c r="IYI15" s="267"/>
      <c r="IYJ15" s="267"/>
      <c r="IYK15" s="267"/>
      <c r="IYL15" s="267"/>
      <c r="IYM15" s="267"/>
      <c r="IYN15" s="267"/>
      <c r="IYO15" s="267"/>
      <c r="IYP15" s="267"/>
      <c r="IYQ15" s="267"/>
      <c r="IYR15" s="267"/>
      <c r="IYS15" s="267"/>
      <c r="IYT15" s="267"/>
      <c r="IYU15" s="267"/>
      <c r="IYV15" s="267"/>
      <c r="IYW15" s="267"/>
      <c r="IYX15" s="267"/>
      <c r="IYY15" s="267"/>
      <c r="IYZ15" s="267"/>
      <c r="IZA15" s="267"/>
      <c r="IZB15" s="267"/>
      <c r="IZC15" s="267"/>
      <c r="IZD15" s="267"/>
      <c r="IZE15" s="267"/>
      <c r="IZF15" s="267"/>
      <c r="IZG15" s="267"/>
      <c r="IZH15" s="267"/>
      <c r="IZI15" s="267"/>
      <c r="IZJ15" s="267"/>
      <c r="IZK15" s="267"/>
      <c r="IZL15" s="267"/>
      <c r="IZM15" s="267"/>
      <c r="IZN15" s="267"/>
      <c r="IZO15" s="267"/>
      <c r="IZP15" s="267"/>
      <c r="IZQ15" s="267"/>
      <c r="IZR15" s="267"/>
      <c r="IZS15" s="267"/>
      <c r="IZT15" s="267"/>
      <c r="IZU15" s="267"/>
      <c r="IZV15" s="267"/>
      <c r="IZW15" s="267"/>
      <c r="IZX15" s="267"/>
      <c r="IZY15" s="267"/>
      <c r="IZZ15" s="267"/>
      <c r="JAA15" s="267"/>
      <c r="JAB15" s="267"/>
      <c r="JAC15" s="267"/>
      <c r="JAD15" s="267"/>
      <c r="JAE15" s="267"/>
      <c r="JAF15" s="267"/>
      <c r="JAG15" s="267"/>
      <c r="JAH15" s="267"/>
      <c r="JAI15" s="267"/>
      <c r="JAJ15" s="267"/>
      <c r="JAK15" s="267"/>
      <c r="JAL15" s="267"/>
      <c r="JAM15" s="267"/>
      <c r="JAN15" s="267"/>
      <c r="JAO15" s="267"/>
      <c r="JAP15" s="267"/>
      <c r="JAQ15" s="267"/>
      <c r="JAR15" s="267"/>
      <c r="JAS15" s="267"/>
      <c r="JAT15" s="267"/>
      <c r="JAU15" s="267"/>
      <c r="JAV15" s="267"/>
      <c r="JAW15" s="267"/>
      <c r="JAX15" s="267"/>
      <c r="JAY15" s="267"/>
      <c r="JAZ15" s="267"/>
      <c r="JBA15" s="267"/>
      <c r="JBB15" s="267"/>
      <c r="JBC15" s="267"/>
      <c r="JBD15" s="267"/>
      <c r="JBE15" s="267"/>
      <c r="JBF15" s="267"/>
      <c r="JBG15" s="267"/>
      <c r="JBH15" s="267"/>
      <c r="JBI15" s="267"/>
      <c r="JBJ15" s="267"/>
      <c r="JBK15" s="267"/>
      <c r="JBL15" s="267"/>
      <c r="JBM15" s="267"/>
      <c r="JBN15" s="267"/>
      <c r="JBO15" s="267"/>
      <c r="JBP15" s="267"/>
      <c r="JBQ15" s="267"/>
      <c r="JBR15" s="267"/>
      <c r="JBS15" s="267"/>
      <c r="JBT15" s="267"/>
      <c r="JBU15" s="267"/>
      <c r="JBV15" s="267"/>
      <c r="JBW15" s="267"/>
      <c r="JBX15" s="267"/>
      <c r="JBY15" s="267"/>
      <c r="JBZ15" s="267"/>
      <c r="JCA15" s="267"/>
      <c r="JCB15" s="267"/>
      <c r="JCC15" s="267"/>
      <c r="JCD15" s="267"/>
      <c r="JCE15" s="267"/>
      <c r="JCF15" s="267"/>
      <c r="JCG15" s="267"/>
      <c r="JCH15" s="267"/>
      <c r="JCI15" s="267"/>
      <c r="JCJ15" s="267"/>
      <c r="JCK15" s="267"/>
      <c r="JCL15" s="267"/>
      <c r="JCM15" s="267"/>
      <c r="JCN15" s="267"/>
      <c r="JCO15" s="267"/>
      <c r="JCP15" s="267"/>
      <c r="JCQ15" s="267"/>
      <c r="JCR15" s="267"/>
      <c r="JCS15" s="267"/>
      <c r="JCT15" s="267"/>
      <c r="JCU15" s="267"/>
      <c r="JCV15" s="267"/>
      <c r="JCW15" s="267"/>
      <c r="JCX15" s="267"/>
      <c r="JCY15" s="267"/>
      <c r="JCZ15" s="267"/>
      <c r="JDA15" s="267"/>
      <c r="JDB15" s="267"/>
      <c r="JDC15" s="267"/>
      <c r="JDD15" s="267"/>
      <c r="JDE15" s="267"/>
      <c r="JDF15" s="267"/>
      <c r="JDG15" s="267"/>
      <c r="JDH15" s="267"/>
      <c r="JDI15" s="267"/>
      <c r="JDJ15" s="267"/>
      <c r="JDK15" s="267"/>
      <c r="JDL15" s="267"/>
      <c r="JDM15" s="267"/>
      <c r="JDN15" s="267"/>
      <c r="JDO15" s="267"/>
      <c r="JDP15" s="267"/>
      <c r="JDQ15" s="267"/>
      <c r="JDR15" s="267"/>
      <c r="JDS15" s="267"/>
      <c r="JDT15" s="267"/>
      <c r="JDU15" s="267"/>
      <c r="JDV15" s="267"/>
      <c r="JDW15" s="267"/>
      <c r="JDX15" s="267"/>
      <c r="JDY15" s="267"/>
      <c r="JDZ15" s="267"/>
      <c r="JEA15" s="267"/>
      <c r="JEB15" s="267"/>
      <c r="JEC15" s="267"/>
      <c r="JED15" s="267"/>
      <c r="JEE15" s="267"/>
      <c r="JEF15" s="267"/>
      <c r="JEG15" s="267"/>
      <c r="JEH15" s="267"/>
      <c r="JEI15" s="267"/>
      <c r="JEJ15" s="267"/>
      <c r="JEK15" s="267"/>
      <c r="JEL15" s="267"/>
      <c r="JEM15" s="267"/>
      <c r="JEN15" s="267"/>
      <c r="JEO15" s="267"/>
      <c r="JEP15" s="267"/>
      <c r="JEQ15" s="267"/>
      <c r="JER15" s="267"/>
      <c r="JES15" s="267"/>
      <c r="JET15" s="267"/>
      <c r="JEU15" s="267"/>
      <c r="JEV15" s="267"/>
      <c r="JEW15" s="267"/>
      <c r="JEX15" s="267"/>
      <c r="JEY15" s="267"/>
      <c r="JEZ15" s="267"/>
      <c r="JFA15" s="267"/>
      <c r="JFB15" s="267"/>
      <c r="JFC15" s="267"/>
      <c r="JFD15" s="267"/>
      <c r="JFE15" s="267"/>
      <c r="JFF15" s="267"/>
      <c r="JFG15" s="267"/>
      <c r="JFH15" s="267"/>
      <c r="JFI15" s="267"/>
      <c r="JFJ15" s="267"/>
      <c r="JFK15" s="267"/>
      <c r="JFL15" s="267"/>
      <c r="JFM15" s="267"/>
      <c r="JFN15" s="267"/>
      <c r="JFO15" s="267"/>
      <c r="JFP15" s="267"/>
      <c r="JFQ15" s="267"/>
      <c r="JFR15" s="267"/>
      <c r="JFS15" s="267"/>
      <c r="JFT15" s="267"/>
      <c r="JFU15" s="267"/>
      <c r="JFV15" s="267"/>
      <c r="JFW15" s="267"/>
      <c r="JFX15" s="267"/>
      <c r="JFY15" s="267"/>
      <c r="JFZ15" s="267"/>
      <c r="JGA15" s="267"/>
      <c r="JGB15" s="267"/>
      <c r="JGC15" s="267"/>
      <c r="JGD15" s="267"/>
      <c r="JGE15" s="267"/>
      <c r="JGF15" s="267"/>
      <c r="JGG15" s="267"/>
      <c r="JGH15" s="267"/>
      <c r="JGI15" s="267"/>
      <c r="JGJ15" s="267"/>
      <c r="JGK15" s="267"/>
      <c r="JGL15" s="267"/>
      <c r="JGM15" s="267"/>
      <c r="JGN15" s="267"/>
      <c r="JGO15" s="267"/>
      <c r="JGP15" s="267"/>
      <c r="JGQ15" s="267"/>
      <c r="JGR15" s="267"/>
      <c r="JGS15" s="267"/>
      <c r="JGT15" s="267"/>
      <c r="JGU15" s="267"/>
      <c r="JGV15" s="267"/>
      <c r="JGW15" s="267"/>
      <c r="JGX15" s="267"/>
      <c r="JGY15" s="267"/>
      <c r="JGZ15" s="267"/>
      <c r="JHA15" s="267"/>
      <c r="JHB15" s="267"/>
      <c r="JHC15" s="267"/>
      <c r="JHD15" s="267"/>
      <c r="JHE15" s="267"/>
      <c r="JHF15" s="267"/>
      <c r="JHG15" s="267"/>
      <c r="JHH15" s="267"/>
      <c r="JHI15" s="267"/>
      <c r="JHJ15" s="267"/>
      <c r="JHK15" s="267"/>
      <c r="JHL15" s="267"/>
      <c r="JHM15" s="267"/>
      <c r="JHN15" s="267"/>
      <c r="JHO15" s="267"/>
      <c r="JHP15" s="267"/>
      <c r="JHQ15" s="267"/>
      <c r="JHR15" s="267"/>
      <c r="JHS15" s="267"/>
      <c r="JHT15" s="267"/>
      <c r="JHU15" s="267"/>
      <c r="JHV15" s="267"/>
      <c r="JHW15" s="267"/>
      <c r="JHX15" s="267"/>
      <c r="JHY15" s="267"/>
      <c r="JHZ15" s="267"/>
      <c r="JIA15" s="267"/>
      <c r="JIB15" s="267"/>
      <c r="JIC15" s="267"/>
      <c r="JID15" s="267"/>
      <c r="JIE15" s="267"/>
      <c r="JIF15" s="267"/>
      <c r="JIG15" s="267"/>
      <c r="JIH15" s="267"/>
      <c r="JII15" s="267"/>
      <c r="JIJ15" s="267"/>
      <c r="JIK15" s="267"/>
      <c r="JIL15" s="267"/>
      <c r="JIM15" s="267"/>
      <c r="JIN15" s="267"/>
      <c r="JIO15" s="267"/>
      <c r="JIP15" s="267"/>
      <c r="JIQ15" s="267"/>
      <c r="JIR15" s="267"/>
      <c r="JIS15" s="267"/>
      <c r="JIT15" s="267"/>
      <c r="JIU15" s="267"/>
      <c r="JIV15" s="267"/>
      <c r="JIW15" s="267"/>
      <c r="JIX15" s="267"/>
      <c r="JIY15" s="267"/>
      <c r="JIZ15" s="267"/>
      <c r="JJA15" s="267"/>
      <c r="JJB15" s="267"/>
      <c r="JJC15" s="267"/>
      <c r="JJD15" s="267"/>
      <c r="JJE15" s="267"/>
      <c r="JJF15" s="267"/>
      <c r="JJG15" s="267"/>
      <c r="JJH15" s="267"/>
      <c r="JJI15" s="267"/>
      <c r="JJJ15" s="267"/>
      <c r="JJK15" s="267"/>
      <c r="JJL15" s="267"/>
      <c r="JJM15" s="267"/>
      <c r="JJN15" s="267"/>
      <c r="JJO15" s="267"/>
      <c r="JJP15" s="267"/>
      <c r="JJQ15" s="267"/>
      <c r="JJR15" s="267"/>
      <c r="JJS15" s="267"/>
      <c r="JJT15" s="267"/>
      <c r="JJU15" s="267"/>
      <c r="JJV15" s="267"/>
      <c r="JJW15" s="267"/>
      <c r="JJX15" s="267"/>
      <c r="JJY15" s="267"/>
      <c r="JJZ15" s="267"/>
      <c r="JKA15" s="267"/>
      <c r="JKB15" s="267"/>
      <c r="JKC15" s="267"/>
      <c r="JKD15" s="267"/>
      <c r="JKE15" s="267"/>
      <c r="JKF15" s="267"/>
      <c r="JKG15" s="267"/>
      <c r="JKH15" s="267"/>
      <c r="JKI15" s="267"/>
      <c r="JKJ15" s="267"/>
      <c r="JKK15" s="267"/>
      <c r="JKL15" s="267"/>
      <c r="JKM15" s="267"/>
      <c r="JKN15" s="267"/>
      <c r="JKO15" s="267"/>
      <c r="JKP15" s="267"/>
      <c r="JKQ15" s="267"/>
      <c r="JKR15" s="267"/>
      <c r="JKS15" s="267"/>
      <c r="JKT15" s="267"/>
      <c r="JKU15" s="267"/>
      <c r="JKV15" s="267"/>
      <c r="JKW15" s="267"/>
      <c r="JKX15" s="267"/>
      <c r="JKY15" s="267"/>
      <c r="JKZ15" s="267"/>
      <c r="JLA15" s="267"/>
      <c r="JLB15" s="267"/>
      <c r="JLC15" s="267"/>
      <c r="JLD15" s="267"/>
      <c r="JLE15" s="267"/>
      <c r="JLF15" s="267"/>
      <c r="JLG15" s="267"/>
      <c r="JLH15" s="267"/>
      <c r="JLI15" s="267"/>
      <c r="JLJ15" s="267"/>
      <c r="JLK15" s="267"/>
      <c r="JLL15" s="267"/>
      <c r="JLM15" s="267"/>
      <c r="JLN15" s="267"/>
      <c r="JLO15" s="267"/>
      <c r="JLP15" s="267"/>
      <c r="JLQ15" s="267"/>
      <c r="JLR15" s="267"/>
      <c r="JLS15" s="267"/>
      <c r="JLT15" s="267"/>
      <c r="JLU15" s="267"/>
      <c r="JLV15" s="267"/>
      <c r="JLW15" s="267"/>
      <c r="JLX15" s="267"/>
      <c r="JLY15" s="267"/>
      <c r="JLZ15" s="267"/>
      <c r="JMA15" s="267"/>
      <c r="JMB15" s="267"/>
      <c r="JMC15" s="267"/>
      <c r="JMD15" s="267"/>
      <c r="JME15" s="267"/>
      <c r="JMF15" s="267"/>
      <c r="JMG15" s="267"/>
      <c r="JMH15" s="267"/>
      <c r="JMI15" s="267"/>
      <c r="JMJ15" s="267"/>
      <c r="JMK15" s="267"/>
      <c r="JML15" s="267"/>
      <c r="JMM15" s="267"/>
      <c r="JMN15" s="267"/>
      <c r="JMO15" s="267"/>
      <c r="JMP15" s="267"/>
      <c r="JMQ15" s="267"/>
      <c r="JMR15" s="267"/>
      <c r="JMS15" s="267"/>
      <c r="JMT15" s="267"/>
      <c r="JMU15" s="267"/>
      <c r="JMV15" s="267"/>
      <c r="JMW15" s="267"/>
      <c r="JMX15" s="267"/>
      <c r="JMY15" s="267"/>
      <c r="JMZ15" s="267"/>
      <c r="JNA15" s="267"/>
      <c r="JNB15" s="267"/>
      <c r="JNC15" s="267"/>
      <c r="JND15" s="267"/>
      <c r="JNE15" s="267"/>
      <c r="JNF15" s="267"/>
      <c r="JNG15" s="267"/>
      <c r="JNH15" s="267"/>
      <c r="JNI15" s="267"/>
      <c r="JNJ15" s="267"/>
      <c r="JNK15" s="267"/>
      <c r="JNL15" s="267"/>
      <c r="JNM15" s="267"/>
      <c r="JNN15" s="267"/>
      <c r="JNO15" s="267"/>
      <c r="JNP15" s="267"/>
      <c r="JNQ15" s="267"/>
      <c r="JNR15" s="267"/>
      <c r="JNS15" s="267"/>
      <c r="JNT15" s="267"/>
      <c r="JNU15" s="267"/>
      <c r="JNV15" s="267"/>
      <c r="JNW15" s="267"/>
      <c r="JNX15" s="267"/>
      <c r="JNY15" s="267"/>
      <c r="JNZ15" s="267"/>
      <c r="JOA15" s="267"/>
      <c r="JOB15" s="267"/>
      <c r="JOC15" s="267"/>
      <c r="JOD15" s="267"/>
      <c r="JOE15" s="267"/>
      <c r="JOF15" s="267"/>
      <c r="JOG15" s="267"/>
      <c r="JOH15" s="267"/>
      <c r="JOI15" s="267"/>
      <c r="JOJ15" s="267"/>
      <c r="JOK15" s="267"/>
      <c r="JOL15" s="267"/>
      <c r="JOM15" s="267"/>
      <c r="JON15" s="267"/>
      <c r="JOO15" s="267"/>
      <c r="JOP15" s="267"/>
      <c r="JOQ15" s="267"/>
      <c r="JOR15" s="267"/>
      <c r="JOS15" s="267"/>
      <c r="JOT15" s="267"/>
      <c r="JOU15" s="267"/>
      <c r="JOV15" s="267"/>
      <c r="JOW15" s="267"/>
      <c r="JOX15" s="267"/>
      <c r="JOY15" s="267"/>
      <c r="JOZ15" s="267"/>
      <c r="JPA15" s="267"/>
      <c r="JPB15" s="267"/>
      <c r="JPC15" s="267"/>
      <c r="JPD15" s="267"/>
      <c r="JPE15" s="267"/>
      <c r="JPF15" s="267"/>
      <c r="JPG15" s="267"/>
      <c r="JPH15" s="267"/>
      <c r="JPI15" s="267"/>
      <c r="JPJ15" s="267"/>
      <c r="JPK15" s="267"/>
      <c r="JPL15" s="267"/>
      <c r="JPM15" s="267"/>
      <c r="JPN15" s="267"/>
      <c r="JPO15" s="267"/>
      <c r="JPP15" s="267"/>
      <c r="JPQ15" s="267"/>
      <c r="JPR15" s="267"/>
      <c r="JPS15" s="267"/>
      <c r="JPT15" s="267"/>
      <c r="JPU15" s="267"/>
      <c r="JPV15" s="267"/>
      <c r="JPW15" s="267"/>
      <c r="JPX15" s="267"/>
      <c r="JPY15" s="267"/>
      <c r="JPZ15" s="267"/>
      <c r="JQA15" s="267"/>
      <c r="JQB15" s="267"/>
      <c r="JQC15" s="267"/>
      <c r="JQD15" s="267"/>
      <c r="JQE15" s="267"/>
      <c r="JQF15" s="267"/>
      <c r="JQG15" s="267"/>
      <c r="JQH15" s="267"/>
      <c r="JQI15" s="267"/>
      <c r="JQJ15" s="267"/>
      <c r="JQK15" s="267"/>
      <c r="JQL15" s="267"/>
      <c r="JQM15" s="267"/>
      <c r="JQN15" s="267"/>
      <c r="JQO15" s="267"/>
      <c r="JQP15" s="267"/>
      <c r="JQQ15" s="267"/>
      <c r="JQR15" s="267"/>
      <c r="JQS15" s="267"/>
      <c r="JQT15" s="267"/>
      <c r="JQU15" s="267"/>
      <c r="JQV15" s="267"/>
      <c r="JQW15" s="267"/>
      <c r="JQX15" s="267"/>
      <c r="JQY15" s="267"/>
      <c r="JQZ15" s="267"/>
      <c r="JRA15" s="267"/>
      <c r="JRB15" s="267"/>
      <c r="JRC15" s="267"/>
      <c r="JRD15" s="267"/>
      <c r="JRE15" s="267"/>
      <c r="JRF15" s="267"/>
      <c r="JRG15" s="267"/>
      <c r="JRH15" s="267"/>
      <c r="JRI15" s="267"/>
      <c r="JRJ15" s="267"/>
      <c r="JRK15" s="267"/>
      <c r="JRL15" s="267"/>
      <c r="JRM15" s="267"/>
      <c r="JRN15" s="267"/>
      <c r="JRO15" s="267"/>
      <c r="JRP15" s="267"/>
      <c r="JRQ15" s="267"/>
      <c r="JRR15" s="267"/>
      <c r="JRS15" s="267"/>
      <c r="JRT15" s="267"/>
      <c r="JRU15" s="267"/>
      <c r="JRV15" s="267"/>
      <c r="JRW15" s="267"/>
      <c r="JRX15" s="267"/>
      <c r="JRY15" s="267"/>
      <c r="JRZ15" s="267"/>
      <c r="JSA15" s="267"/>
      <c r="JSB15" s="267"/>
      <c r="JSC15" s="267"/>
      <c r="JSD15" s="267"/>
      <c r="JSE15" s="267"/>
      <c r="JSF15" s="267"/>
      <c r="JSG15" s="267"/>
      <c r="JSH15" s="267"/>
      <c r="JSI15" s="267"/>
      <c r="JSJ15" s="267"/>
      <c r="JSK15" s="267"/>
      <c r="JSL15" s="267"/>
      <c r="JSM15" s="267"/>
      <c r="JSN15" s="267"/>
      <c r="JSO15" s="267"/>
      <c r="JSP15" s="267"/>
      <c r="JSQ15" s="267"/>
      <c r="JSR15" s="267"/>
      <c r="JSS15" s="267"/>
      <c r="JST15" s="267"/>
      <c r="JSU15" s="267"/>
      <c r="JSV15" s="267"/>
      <c r="JSW15" s="267"/>
      <c r="JSX15" s="267"/>
      <c r="JSY15" s="267"/>
      <c r="JSZ15" s="267"/>
      <c r="JTA15" s="267"/>
      <c r="JTB15" s="267"/>
      <c r="JTC15" s="267"/>
      <c r="JTD15" s="267"/>
      <c r="JTE15" s="267"/>
      <c r="JTF15" s="267"/>
      <c r="JTG15" s="267"/>
      <c r="JTH15" s="267"/>
      <c r="JTI15" s="267"/>
      <c r="JTJ15" s="267"/>
      <c r="JTK15" s="267"/>
      <c r="JTL15" s="267"/>
      <c r="JTM15" s="267"/>
      <c r="JTN15" s="267"/>
      <c r="JTO15" s="267"/>
      <c r="JTP15" s="267"/>
      <c r="JTQ15" s="267"/>
      <c r="JTR15" s="267"/>
      <c r="JTS15" s="267"/>
      <c r="JTT15" s="267"/>
      <c r="JTU15" s="267"/>
      <c r="JTV15" s="267"/>
      <c r="JTW15" s="267"/>
      <c r="JTX15" s="267"/>
      <c r="JTY15" s="267"/>
      <c r="JTZ15" s="267"/>
      <c r="JUA15" s="267"/>
      <c r="JUB15" s="267"/>
      <c r="JUC15" s="267"/>
      <c r="JUD15" s="267"/>
      <c r="JUE15" s="267"/>
      <c r="JUF15" s="267"/>
      <c r="JUG15" s="267"/>
      <c r="JUH15" s="267"/>
      <c r="JUI15" s="267"/>
      <c r="JUJ15" s="267"/>
      <c r="JUK15" s="267"/>
      <c r="JUL15" s="267"/>
      <c r="JUM15" s="267"/>
      <c r="JUN15" s="267"/>
      <c r="JUO15" s="267"/>
      <c r="JUP15" s="267"/>
      <c r="JUQ15" s="267"/>
      <c r="JUR15" s="267"/>
      <c r="JUS15" s="267"/>
      <c r="JUT15" s="267"/>
      <c r="JUU15" s="267"/>
      <c r="JUV15" s="267"/>
      <c r="JUW15" s="267"/>
      <c r="JUX15" s="267"/>
      <c r="JUY15" s="267"/>
      <c r="JUZ15" s="267"/>
      <c r="JVA15" s="267"/>
      <c r="JVB15" s="267"/>
      <c r="JVC15" s="267"/>
      <c r="JVD15" s="267"/>
      <c r="JVE15" s="267"/>
      <c r="JVF15" s="267"/>
      <c r="JVG15" s="267"/>
      <c r="JVH15" s="267"/>
      <c r="JVI15" s="267"/>
      <c r="JVJ15" s="267"/>
      <c r="JVK15" s="267"/>
      <c r="JVL15" s="267"/>
      <c r="JVM15" s="267"/>
      <c r="JVN15" s="267"/>
      <c r="JVO15" s="267"/>
      <c r="JVP15" s="267"/>
      <c r="JVQ15" s="267"/>
      <c r="JVR15" s="267"/>
      <c r="JVS15" s="267"/>
      <c r="JVT15" s="267"/>
      <c r="JVU15" s="267"/>
      <c r="JVV15" s="267"/>
      <c r="JVW15" s="267"/>
      <c r="JVX15" s="267"/>
      <c r="JVY15" s="267"/>
      <c r="JVZ15" s="267"/>
      <c r="JWA15" s="267"/>
      <c r="JWB15" s="267"/>
      <c r="JWC15" s="267"/>
      <c r="JWD15" s="267"/>
      <c r="JWE15" s="267"/>
      <c r="JWF15" s="267"/>
      <c r="JWG15" s="267"/>
      <c r="JWH15" s="267"/>
      <c r="JWI15" s="267"/>
      <c r="JWJ15" s="267"/>
      <c r="JWK15" s="267"/>
      <c r="JWL15" s="267"/>
      <c r="JWM15" s="267"/>
      <c r="JWN15" s="267"/>
      <c r="JWO15" s="267"/>
      <c r="JWP15" s="267"/>
      <c r="JWQ15" s="267"/>
      <c r="JWR15" s="267"/>
      <c r="JWS15" s="267"/>
      <c r="JWT15" s="267"/>
      <c r="JWU15" s="267"/>
      <c r="JWV15" s="267"/>
      <c r="JWW15" s="267"/>
      <c r="JWX15" s="267"/>
      <c r="JWY15" s="267"/>
      <c r="JWZ15" s="267"/>
      <c r="JXA15" s="267"/>
      <c r="JXB15" s="267"/>
      <c r="JXC15" s="267"/>
      <c r="JXD15" s="267"/>
      <c r="JXE15" s="267"/>
      <c r="JXF15" s="267"/>
      <c r="JXG15" s="267"/>
      <c r="JXH15" s="267"/>
      <c r="JXI15" s="267"/>
      <c r="JXJ15" s="267"/>
      <c r="JXK15" s="267"/>
      <c r="JXL15" s="267"/>
      <c r="JXM15" s="267"/>
      <c r="JXN15" s="267"/>
      <c r="JXO15" s="267"/>
      <c r="JXP15" s="267"/>
      <c r="JXQ15" s="267"/>
      <c r="JXR15" s="267"/>
      <c r="JXS15" s="267"/>
      <c r="JXT15" s="267"/>
      <c r="JXU15" s="267"/>
      <c r="JXV15" s="267"/>
      <c r="JXW15" s="267"/>
      <c r="JXX15" s="267"/>
      <c r="JXY15" s="267"/>
      <c r="JXZ15" s="267"/>
      <c r="JYA15" s="267"/>
      <c r="JYB15" s="267"/>
      <c r="JYC15" s="267"/>
      <c r="JYD15" s="267"/>
      <c r="JYE15" s="267"/>
      <c r="JYF15" s="267"/>
      <c r="JYG15" s="267"/>
      <c r="JYH15" s="267"/>
      <c r="JYI15" s="267"/>
      <c r="JYJ15" s="267"/>
      <c r="JYK15" s="267"/>
      <c r="JYL15" s="267"/>
      <c r="JYM15" s="267"/>
      <c r="JYN15" s="267"/>
      <c r="JYO15" s="267"/>
      <c r="JYP15" s="267"/>
      <c r="JYQ15" s="267"/>
      <c r="JYR15" s="267"/>
      <c r="JYS15" s="267"/>
      <c r="JYT15" s="267"/>
      <c r="JYU15" s="267"/>
      <c r="JYV15" s="267"/>
      <c r="JYW15" s="267"/>
      <c r="JYX15" s="267"/>
      <c r="JYY15" s="267"/>
      <c r="JYZ15" s="267"/>
      <c r="JZA15" s="267"/>
      <c r="JZB15" s="267"/>
      <c r="JZC15" s="267"/>
      <c r="JZD15" s="267"/>
      <c r="JZE15" s="267"/>
      <c r="JZF15" s="267"/>
      <c r="JZG15" s="267"/>
      <c r="JZH15" s="267"/>
      <c r="JZI15" s="267"/>
      <c r="JZJ15" s="267"/>
      <c r="JZK15" s="267"/>
      <c r="JZL15" s="267"/>
      <c r="JZM15" s="267"/>
      <c r="JZN15" s="267"/>
      <c r="JZO15" s="267"/>
      <c r="JZP15" s="267"/>
      <c r="JZQ15" s="267"/>
      <c r="JZR15" s="267"/>
      <c r="JZS15" s="267"/>
      <c r="JZT15" s="267"/>
      <c r="JZU15" s="267"/>
      <c r="JZV15" s="267"/>
      <c r="JZW15" s="267"/>
      <c r="JZX15" s="267"/>
      <c r="JZY15" s="267"/>
      <c r="JZZ15" s="267"/>
      <c r="KAA15" s="267"/>
      <c r="KAB15" s="267"/>
      <c r="KAC15" s="267"/>
      <c r="KAD15" s="267"/>
      <c r="KAE15" s="267"/>
      <c r="KAF15" s="267"/>
      <c r="KAG15" s="267"/>
      <c r="KAH15" s="267"/>
      <c r="KAI15" s="267"/>
      <c r="KAJ15" s="267"/>
      <c r="KAK15" s="267"/>
      <c r="KAL15" s="267"/>
      <c r="KAM15" s="267"/>
      <c r="KAN15" s="267"/>
      <c r="KAO15" s="267"/>
      <c r="KAP15" s="267"/>
      <c r="KAQ15" s="267"/>
      <c r="KAR15" s="267"/>
      <c r="KAS15" s="267"/>
      <c r="KAT15" s="267"/>
      <c r="KAU15" s="267"/>
      <c r="KAV15" s="267"/>
      <c r="KAW15" s="267"/>
      <c r="KAX15" s="267"/>
      <c r="KAY15" s="267"/>
      <c r="KAZ15" s="267"/>
      <c r="KBA15" s="267"/>
      <c r="KBB15" s="267"/>
      <c r="KBC15" s="267"/>
      <c r="KBD15" s="267"/>
      <c r="KBE15" s="267"/>
      <c r="KBF15" s="267"/>
      <c r="KBG15" s="267"/>
      <c r="KBH15" s="267"/>
      <c r="KBI15" s="267"/>
      <c r="KBJ15" s="267"/>
      <c r="KBK15" s="267"/>
      <c r="KBL15" s="267"/>
      <c r="KBM15" s="267"/>
      <c r="KBN15" s="267"/>
      <c r="KBO15" s="267"/>
      <c r="KBP15" s="267"/>
      <c r="KBQ15" s="267"/>
      <c r="KBR15" s="267"/>
      <c r="KBS15" s="267"/>
      <c r="KBT15" s="267"/>
      <c r="KBU15" s="267"/>
      <c r="KBV15" s="267"/>
      <c r="KBW15" s="267"/>
      <c r="KBX15" s="267"/>
      <c r="KBY15" s="267"/>
      <c r="KBZ15" s="267"/>
      <c r="KCA15" s="267"/>
      <c r="KCB15" s="267"/>
      <c r="KCC15" s="267"/>
      <c r="KCD15" s="267"/>
      <c r="KCE15" s="267"/>
      <c r="KCF15" s="267"/>
      <c r="KCG15" s="267"/>
      <c r="KCH15" s="267"/>
      <c r="KCI15" s="267"/>
      <c r="KCJ15" s="267"/>
      <c r="KCK15" s="267"/>
      <c r="KCL15" s="267"/>
      <c r="KCM15" s="267"/>
      <c r="KCN15" s="267"/>
      <c r="KCO15" s="267"/>
      <c r="KCP15" s="267"/>
      <c r="KCQ15" s="267"/>
      <c r="KCR15" s="267"/>
      <c r="KCS15" s="267"/>
      <c r="KCT15" s="267"/>
      <c r="KCU15" s="267"/>
      <c r="KCV15" s="267"/>
      <c r="KCW15" s="267"/>
      <c r="KCX15" s="267"/>
      <c r="KCY15" s="267"/>
      <c r="KCZ15" s="267"/>
      <c r="KDA15" s="267"/>
      <c r="KDB15" s="267"/>
      <c r="KDC15" s="267"/>
      <c r="KDD15" s="267"/>
      <c r="KDE15" s="267"/>
      <c r="KDF15" s="267"/>
      <c r="KDG15" s="267"/>
      <c r="KDH15" s="267"/>
      <c r="KDI15" s="267"/>
      <c r="KDJ15" s="267"/>
      <c r="KDK15" s="267"/>
      <c r="KDL15" s="267"/>
      <c r="KDM15" s="267"/>
      <c r="KDN15" s="267"/>
      <c r="KDO15" s="267"/>
      <c r="KDP15" s="267"/>
      <c r="KDQ15" s="267"/>
      <c r="KDR15" s="267"/>
      <c r="KDS15" s="267"/>
      <c r="KDT15" s="267"/>
      <c r="KDU15" s="267"/>
      <c r="KDV15" s="267"/>
      <c r="KDW15" s="267"/>
      <c r="KDX15" s="267"/>
      <c r="KDY15" s="267"/>
      <c r="KDZ15" s="267"/>
      <c r="KEA15" s="267"/>
      <c r="KEB15" s="267"/>
      <c r="KEC15" s="267"/>
      <c r="KED15" s="267"/>
      <c r="KEE15" s="267"/>
      <c r="KEF15" s="267"/>
      <c r="KEG15" s="267"/>
      <c r="KEH15" s="267"/>
      <c r="KEI15" s="267"/>
      <c r="KEJ15" s="267"/>
      <c r="KEK15" s="267"/>
      <c r="KEL15" s="267"/>
      <c r="KEM15" s="267"/>
      <c r="KEN15" s="267"/>
      <c r="KEO15" s="267"/>
      <c r="KEP15" s="267"/>
      <c r="KEQ15" s="267"/>
      <c r="KER15" s="267"/>
      <c r="KES15" s="267"/>
      <c r="KET15" s="267"/>
      <c r="KEU15" s="267"/>
      <c r="KEV15" s="267"/>
      <c r="KEW15" s="267"/>
      <c r="KEX15" s="267"/>
      <c r="KEY15" s="267"/>
      <c r="KEZ15" s="267"/>
      <c r="KFA15" s="267"/>
      <c r="KFB15" s="267"/>
      <c r="KFC15" s="267"/>
      <c r="KFD15" s="267"/>
      <c r="KFE15" s="267"/>
      <c r="KFF15" s="267"/>
      <c r="KFG15" s="267"/>
      <c r="KFH15" s="267"/>
      <c r="KFI15" s="267"/>
      <c r="KFJ15" s="267"/>
      <c r="KFK15" s="267"/>
      <c r="KFL15" s="267"/>
      <c r="KFM15" s="267"/>
      <c r="KFN15" s="267"/>
      <c r="KFO15" s="267"/>
      <c r="KFP15" s="267"/>
      <c r="KFQ15" s="267"/>
      <c r="KFR15" s="267"/>
      <c r="KFS15" s="267"/>
      <c r="KFT15" s="267"/>
      <c r="KFU15" s="267"/>
      <c r="KFV15" s="267"/>
      <c r="KFW15" s="267"/>
      <c r="KFX15" s="267"/>
      <c r="KFY15" s="267"/>
      <c r="KFZ15" s="267"/>
      <c r="KGA15" s="267"/>
      <c r="KGB15" s="267"/>
      <c r="KGC15" s="267"/>
      <c r="KGD15" s="267"/>
      <c r="KGE15" s="267"/>
      <c r="KGF15" s="267"/>
      <c r="KGG15" s="267"/>
      <c r="KGH15" s="267"/>
      <c r="KGI15" s="267"/>
      <c r="KGJ15" s="267"/>
      <c r="KGK15" s="267"/>
      <c r="KGL15" s="267"/>
      <c r="KGM15" s="267"/>
      <c r="KGN15" s="267"/>
      <c r="KGO15" s="267"/>
      <c r="KGP15" s="267"/>
      <c r="KGQ15" s="267"/>
      <c r="KGR15" s="267"/>
      <c r="KGS15" s="267"/>
      <c r="KGT15" s="267"/>
      <c r="KGU15" s="267"/>
      <c r="KGV15" s="267"/>
      <c r="KGW15" s="267"/>
      <c r="KGX15" s="267"/>
      <c r="KGY15" s="267"/>
      <c r="KGZ15" s="267"/>
      <c r="KHA15" s="267"/>
      <c r="KHB15" s="267"/>
      <c r="KHC15" s="267"/>
      <c r="KHD15" s="267"/>
      <c r="KHE15" s="267"/>
      <c r="KHF15" s="267"/>
      <c r="KHG15" s="267"/>
      <c r="KHH15" s="267"/>
      <c r="KHI15" s="267"/>
      <c r="KHJ15" s="267"/>
      <c r="KHK15" s="267"/>
      <c r="KHL15" s="267"/>
      <c r="KHM15" s="267"/>
      <c r="KHN15" s="267"/>
      <c r="KHO15" s="267"/>
      <c r="KHP15" s="267"/>
      <c r="KHQ15" s="267"/>
      <c r="KHR15" s="267"/>
      <c r="KHS15" s="267"/>
      <c r="KHT15" s="267"/>
      <c r="KHU15" s="267"/>
      <c r="KHV15" s="267"/>
      <c r="KHW15" s="267"/>
      <c r="KHX15" s="267"/>
      <c r="KHY15" s="267"/>
      <c r="KHZ15" s="267"/>
      <c r="KIA15" s="267"/>
      <c r="KIB15" s="267"/>
      <c r="KIC15" s="267"/>
      <c r="KID15" s="267"/>
      <c r="KIE15" s="267"/>
      <c r="KIF15" s="267"/>
      <c r="KIG15" s="267"/>
      <c r="KIH15" s="267"/>
      <c r="KII15" s="267"/>
      <c r="KIJ15" s="267"/>
      <c r="KIK15" s="267"/>
      <c r="KIL15" s="267"/>
      <c r="KIM15" s="267"/>
      <c r="KIN15" s="267"/>
      <c r="KIO15" s="267"/>
      <c r="KIP15" s="267"/>
      <c r="KIQ15" s="267"/>
      <c r="KIR15" s="267"/>
      <c r="KIS15" s="267"/>
      <c r="KIT15" s="267"/>
      <c r="KIU15" s="267"/>
      <c r="KIV15" s="267"/>
      <c r="KIW15" s="267"/>
      <c r="KIX15" s="267"/>
      <c r="KIY15" s="267"/>
      <c r="KIZ15" s="267"/>
      <c r="KJA15" s="267"/>
      <c r="KJB15" s="267"/>
      <c r="KJC15" s="267"/>
      <c r="KJD15" s="267"/>
      <c r="KJE15" s="267"/>
      <c r="KJF15" s="267"/>
      <c r="KJG15" s="267"/>
      <c r="KJH15" s="267"/>
      <c r="KJI15" s="267"/>
      <c r="KJJ15" s="267"/>
      <c r="KJK15" s="267"/>
      <c r="KJL15" s="267"/>
      <c r="KJM15" s="267"/>
      <c r="KJN15" s="267"/>
      <c r="KJO15" s="267"/>
      <c r="KJP15" s="267"/>
      <c r="KJQ15" s="267"/>
      <c r="KJR15" s="267"/>
      <c r="KJS15" s="267"/>
      <c r="KJT15" s="267"/>
      <c r="KJU15" s="267"/>
      <c r="KJV15" s="267"/>
      <c r="KJW15" s="267"/>
      <c r="KJX15" s="267"/>
      <c r="KJY15" s="267"/>
      <c r="KJZ15" s="267"/>
      <c r="KKA15" s="267"/>
      <c r="KKB15" s="267"/>
      <c r="KKC15" s="267"/>
      <c r="KKD15" s="267"/>
      <c r="KKE15" s="267"/>
      <c r="KKF15" s="267"/>
      <c r="KKG15" s="267"/>
      <c r="KKH15" s="267"/>
      <c r="KKI15" s="267"/>
      <c r="KKJ15" s="267"/>
      <c r="KKK15" s="267"/>
      <c r="KKL15" s="267"/>
      <c r="KKM15" s="267"/>
      <c r="KKN15" s="267"/>
      <c r="KKO15" s="267"/>
      <c r="KKP15" s="267"/>
      <c r="KKQ15" s="267"/>
      <c r="KKR15" s="267"/>
      <c r="KKS15" s="267"/>
      <c r="KKT15" s="267"/>
      <c r="KKU15" s="267"/>
      <c r="KKV15" s="267"/>
      <c r="KKW15" s="267"/>
      <c r="KKX15" s="267"/>
      <c r="KKY15" s="267"/>
      <c r="KKZ15" s="267"/>
      <c r="KLA15" s="267"/>
      <c r="KLB15" s="267"/>
      <c r="KLC15" s="267"/>
      <c r="KLD15" s="267"/>
      <c r="KLE15" s="267"/>
      <c r="KLF15" s="267"/>
      <c r="KLG15" s="267"/>
      <c r="KLH15" s="267"/>
      <c r="KLI15" s="267"/>
      <c r="KLJ15" s="267"/>
      <c r="KLK15" s="267"/>
      <c r="KLL15" s="267"/>
      <c r="KLM15" s="267"/>
      <c r="KLN15" s="267"/>
      <c r="KLO15" s="267"/>
      <c r="KLP15" s="267"/>
      <c r="KLQ15" s="267"/>
      <c r="KLR15" s="267"/>
      <c r="KLS15" s="267"/>
      <c r="KLT15" s="267"/>
      <c r="KLU15" s="267"/>
      <c r="KLV15" s="267"/>
      <c r="KLW15" s="267"/>
      <c r="KLX15" s="267"/>
      <c r="KLY15" s="267"/>
      <c r="KLZ15" s="267"/>
      <c r="KMA15" s="267"/>
      <c r="KMB15" s="267"/>
      <c r="KMC15" s="267"/>
      <c r="KMD15" s="267"/>
      <c r="KME15" s="267"/>
      <c r="KMF15" s="267"/>
      <c r="KMG15" s="267"/>
      <c r="KMH15" s="267"/>
      <c r="KMI15" s="267"/>
      <c r="KMJ15" s="267"/>
      <c r="KMK15" s="267"/>
      <c r="KML15" s="267"/>
      <c r="KMM15" s="267"/>
      <c r="KMN15" s="267"/>
      <c r="KMO15" s="267"/>
      <c r="KMP15" s="267"/>
      <c r="KMQ15" s="267"/>
      <c r="KMR15" s="267"/>
      <c r="KMS15" s="267"/>
      <c r="KMT15" s="267"/>
      <c r="KMU15" s="267"/>
      <c r="KMV15" s="267"/>
      <c r="KMW15" s="267"/>
      <c r="KMX15" s="267"/>
      <c r="KMY15" s="267"/>
      <c r="KMZ15" s="267"/>
      <c r="KNA15" s="267"/>
      <c r="KNB15" s="267"/>
      <c r="KNC15" s="267"/>
      <c r="KND15" s="267"/>
      <c r="KNE15" s="267"/>
      <c r="KNF15" s="267"/>
      <c r="KNG15" s="267"/>
      <c r="KNH15" s="267"/>
      <c r="KNI15" s="267"/>
      <c r="KNJ15" s="267"/>
      <c r="KNK15" s="267"/>
      <c r="KNL15" s="267"/>
      <c r="KNM15" s="267"/>
      <c r="KNN15" s="267"/>
      <c r="KNO15" s="267"/>
      <c r="KNP15" s="267"/>
      <c r="KNQ15" s="267"/>
      <c r="KNR15" s="267"/>
      <c r="KNS15" s="267"/>
      <c r="KNT15" s="267"/>
      <c r="KNU15" s="267"/>
      <c r="KNV15" s="267"/>
      <c r="KNW15" s="267"/>
      <c r="KNX15" s="267"/>
      <c r="KNY15" s="267"/>
      <c r="KNZ15" s="267"/>
      <c r="KOA15" s="267"/>
      <c r="KOB15" s="267"/>
      <c r="KOC15" s="267"/>
      <c r="KOD15" s="267"/>
      <c r="KOE15" s="267"/>
      <c r="KOF15" s="267"/>
      <c r="KOG15" s="267"/>
      <c r="KOH15" s="267"/>
      <c r="KOI15" s="267"/>
      <c r="KOJ15" s="267"/>
      <c r="KOK15" s="267"/>
      <c r="KOL15" s="267"/>
      <c r="KOM15" s="267"/>
      <c r="KON15" s="267"/>
      <c r="KOO15" s="267"/>
      <c r="KOP15" s="267"/>
      <c r="KOQ15" s="267"/>
      <c r="KOR15" s="267"/>
      <c r="KOS15" s="267"/>
      <c r="KOT15" s="267"/>
      <c r="KOU15" s="267"/>
      <c r="KOV15" s="267"/>
      <c r="KOW15" s="267"/>
      <c r="KOX15" s="267"/>
      <c r="KOY15" s="267"/>
      <c r="KOZ15" s="267"/>
      <c r="KPA15" s="267"/>
      <c r="KPB15" s="267"/>
      <c r="KPC15" s="267"/>
      <c r="KPD15" s="267"/>
      <c r="KPE15" s="267"/>
      <c r="KPF15" s="267"/>
      <c r="KPG15" s="267"/>
      <c r="KPH15" s="267"/>
      <c r="KPI15" s="267"/>
      <c r="KPJ15" s="267"/>
      <c r="KPK15" s="267"/>
      <c r="KPL15" s="267"/>
      <c r="KPM15" s="267"/>
      <c r="KPN15" s="267"/>
      <c r="KPO15" s="267"/>
      <c r="KPP15" s="267"/>
      <c r="KPQ15" s="267"/>
      <c r="KPR15" s="267"/>
      <c r="KPS15" s="267"/>
      <c r="KPT15" s="267"/>
      <c r="KPU15" s="267"/>
      <c r="KPV15" s="267"/>
      <c r="KPW15" s="267"/>
      <c r="KPX15" s="267"/>
      <c r="KPY15" s="267"/>
      <c r="KPZ15" s="267"/>
      <c r="KQA15" s="267"/>
      <c r="KQB15" s="267"/>
      <c r="KQC15" s="267"/>
      <c r="KQD15" s="267"/>
      <c r="KQE15" s="267"/>
      <c r="KQF15" s="267"/>
      <c r="KQG15" s="267"/>
      <c r="KQH15" s="267"/>
      <c r="KQI15" s="267"/>
      <c r="KQJ15" s="267"/>
      <c r="KQK15" s="267"/>
      <c r="KQL15" s="267"/>
      <c r="KQM15" s="267"/>
      <c r="KQN15" s="267"/>
      <c r="KQO15" s="267"/>
      <c r="KQP15" s="267"/>
      <c r="KQQ15" s="267"/>
      <c r="KQR15" s="267"/>
      <c r="KQS15" s="267"/>
      <c r="KQT15" s="267"/>
      <c r="KQU15" s="267"/>
      <c r="KQV15" s="267"/>
      <c r="KQW15" s="267"/>
      <c r="KQX15" s="267"/>
      <c r="KQY15" s="267"/>
      <c r="KQZ15" s="267"/>
      <c r="KRA15" s="267"/>
      <c r="KRB15" s="267"/>
      <c r="KRC15" s="267"/>
      <c r="KRD15" s="267"/>
      <c r="KRE15" s="267"/>
      <c r="KRF15" s="267"/>
      <c r="KRG15" s="267"/>
      <c r="KRH15" s="267"/>
      <c r="KRI15" s="267"/>
      <c r="KRJ15" s="267"/>
      <c r="KRK15" s="267"/>
      <c r="KRL15" s="267"/>
      <c r="KRM15" s="267"/>
      <c r="KRN15" s="267"/>
      <c r="KRO15" s="267"/>
      <c r="KRP15" s="267"/>
      <c r="KRQ15" s="267"/>
      <c r="KRR15" s="267"/>
      <c r="KRS15" s="267"/>
      <c r="KRT15" s="267"/>
      <c r="KRU15" s="267"/>
      <c r="KRV15" s="267"/>
      <c r="KRW15" s="267"/>
      <c r="KRX15" s="267"/>
      <c r="KRY15" s="267"/>
      <c r="KRZ15" s="267"/>
      <c r="KSA15" s="267"/>
      <c r="KSB15" s="267"/>
      <c r="KSC15" s="267"/>
      <c r="KSD15" s="267"/>
      <c r="KSE15" s="267"/>
      <c r="KSF15" s="267"/>
      <c r="KSG15" s="267"/>
      <c r="KSH15" s="267"/>
      <c r="KSI15" s="267"/>
      <c r="KSJ15" s="267"/>
      <c r="KSK15" s="267"/>
      <c r="KSL15" s="267"/>
      <c r="KSM15" s="267"/>
      <c r="KSN15" s="267"/>
      <c r="KSO15" s="267"/>
      <c r="KSP15" s="267"/>
      <c r="KSQ15" s="267"/>
      <c r="KSR15" s="267"/>
      <c r="KSS15" s="267"/>
      <c r="KST15" s="267"/>
      <c r="KSU15" s="267"/>
      <c r="KSV15" s="267"/>
      <c r="KSW15" s="267"/>
      <c r="KSX15" s="267"/>
      <c r="KSY15" s="267"/>
      <c r="KSZ15" s="267"/>
      <c r="KTA15" s="267"/>
      <c r="KTB15" s="267"/>
      <c r="KTC15" s="267"/>
      <c r="KTD15" s="267"/>
      <c r="KTE15" s="267"/>
      <c r="KTF15" s="267"/>
      <c r="KTG15" s="267"/>
      <c r="KTH15" s="267"/>
      <c r="KTI15" s="267"/>
      <c r="KTJ15" s="267"/>
      <c r="KTK15" s="267"/>
      <c r="KTL15" s="267"/>
      <c r="KTM15" s="267"/>
      <c r="KTN15" s="267"/>
      <c r="KTO15" s="267"/>
      <c r="KTP15" s="267"/>
      <c r="KTQ15" s="267"/>
      <c r="KTR15" s="267"/>
      <c r="KTS15" s="267"/>
      <c r="KTT15" s="267"/>
      <c r="KTU15" s="267"/>
      <c r="KTV15" s="267"/>
      <c r="KTW15" s="267"/>
      <c r="KTX15" s="267"/>
      <c r="KTY15" s="267"/>
      <c r="KTZ15" s="267"/>
      <c r="KUA15" s="267"/>
      <c r="KUB15" s="267"/>
      <c r="KUC15" s="267"/>
      <c r="KUD15" s="267"/>
      <c r="KUE15" s="267"/>
      <c r="KUF15" s="267"/>
      <c r="KUG15" s="267"/>
      <c r="KUH15" s="267"/>
      <c r="KUI15" s="267"/>
      <c r="KUJ15" s="267"/>
      <c r="KUK15" s="267"/>
      <c r="KUL15" s="267"/>
      <c r="KUM15" s="267"/>
      <c r="KUN15" s="267"/>
      <c r="KUO15" s="267"/>
      <c r="KUP15" s="267"/>
      <c r="KUQ15" s="267"/>
      <c r="KUR15" s="267"/>
      <c r="KUS15" s="267"/>
      <c r="KUT15" s="267"/>
      <c r="KUU15" s="267"/>
      <c r="KUV15" s="267"/>
      <c r="KUW15" s="267"/>
      <c r="KUX15" s="267"/>
      <c r="KUY15" s="267"/>
      <c r="KUZ15" s="267"/>
      <c r="KVA15" s="267"/>
      <c r="KVB15" s="267"/>
      <c r="KVC15" s="267"/>
      <c r="KVD15" s="267"/>
      <c r="KVE15" s="267"/>
      <c r="KVF15" s="267"/>
      <c r="KVG15" s="267"/>
      <c r="KVH15" s="267"/>
      <c r="KVI15" s="267"/>
      <c r="KVJ15" s="267"/>
      <c r="KVK15" s="267"/>
      <c r="KVL15" s="267"/>
      <c r="KVM15" s="267"/>
      <c r="KVN15" s="267"/>
      <c r="KVO15" s="267"/>
      <c r="KVP15" s="267"/>
      <c r="KVQ15" s="267"/>
      <c r="KVR15" s="267"/>
      <c r="KVS15" s="267"/>
      <c r="KVT15" s="267"/>
      <c r="KVU15" s="267"/>
      <c r="KVV15" s="267"/>
      <c r="KVW15" s="267"/>
      <c r="KVX15" s="267"/>
      <c r="KVY15" s="267"/>
      <c r="KVZ15" s="267"/>
      <c r="KWA15" s="267"/>
      <c r="KWB15" s="267"/>
      <c r="KWC15" s="267"/>
      <c r="KWD15" s="267"/>
      <c r="KWE15" s="267"/>
      <c r="KWF15" s="267"/>
      <c r="KWG15" s="267"/>
      <c r="KWH15" s="267"/>
      <c r="KWI15" s="267"/>
      <c r="KWJ15" s="267"/>
      <c r="KWK15" s="267"/>
      <c r="KWL15" s="267"/>
      <c r="KWM15" s="267"/>
      <c r="KWN15" s="267"/>
      <c r="KWO15" s="267"/>
      <c r="KWP15" s="267"/>
      <c r="KWQ15" s="267"/>
      <c r="KWR15" s="267"/>
      <c r="KWS15" s="267"/>
      <c r="KWT15" s="267"/>
      <c r="KWU15" s="267"/>
      <c r="KWV15" s="267"/>
      <c r="KWW15" s="267"/>
      <c r="KWX15" s="267"/>
      <c r="KWY15" s="267"/>
      <c r="KWZ15" s="267"/>
      <c r="KXA15" s="267"/>
      <c r="KXB15" s="267"/>
      <c r="KXC15" s="267"/>
      <c r="KXD15" s="267"/>
      <c r="KXE15" s="267"/>
      <c r="KXF15" s="267"/>
      <c r="KXG15" s="267"/>
      <c r="KXH15" s="267"/>
      <c r="KXI15" s="267"/>
      <c r="KXJ15" s="267"/>
      <c r="KXK15" s="267"/>
      <c r="KXL15" s="267"/>
      <c r="KXM15" s="267"/>
      <c r="KXN15" s="267"/>
      <c r="KXO15" s="267"/>
      <c r="KXP15" s="267"/>
      <c r="KXQ15" s="267"/>
      <c r="KXR15" s="267"/>
      <c r="KXS15" s="267"/>
      <c r="KXT15" s="267"/>
      <c r="KXU15" s="267"/>
      <c r="KXV15" s="267"/>
      <c r="KXW15" s="267"/>
      <c r="KXX15" s="267"/>
      <c r="KXY15" s="267"/>
      <c r="KXZ15" s="267"/>
      <c r="KYA15" s="267"/>
      <c r="KYB15" s="267"/>
      <c r="KYC15" s="267"/>
      <c r="KYD15" s="267"/>
      <c r="KYE15" s="267"/>
      <c r="KYF15" s="267"/>
      <c r="KYG15" s="267"/>
      <c r="KYH15" s="267"/>
      <c r="KYI15" s="267"/>
      <c r="KYJ15" s="267"/>
      <c r="KYK15" s="267"/>
      <c r="KYL15" s="267"/>
      <c r="KYM15" s="267"/>
      <c r="KYN15" s="267"/>
      <c r="KYO15" s="267"/>
      <c r="KYP15" s="267"/>
      <c r="KYQ15" s="267"/>
      <c r="KYR15" s="267"/>
      <c r="KYS15" s="267"/>
      <c r="KYT15" s="267"/>
      <c r="KYU15" s="267"/>
      <c r="KYV15" s="267"/>
      <c r="KYW15" s="267"/>
      <c r="KYX15" s="267"/>
      <c r="KYY15" s="267"/>
      <c r="KYZ15" s="267"/>
      <c r="KZA15" s="267"/>
      <c r="KZB15" s="267"/>
      <c r="KZC15" s="267"/>
      <c r="KZD15" s="267"/>
      <c r="KZE15" s="267"/>
      <c r="KZF15" s="267"/>
      <c r="KZG15" s="267"/>
      <c r="KZH15" s="267"/>
      <c r="KZI15" s="267"/>
      <c r="KZJ15" s="267"/>
      <c r="KZK15" s="267"/>
      <c r="KZL15" s="267"/>
      <c r="KZM15" s="267"/>
      <c r="KZN15" s="267"/>
      <c r="KZO15" s="267"/>
      <c r="KZP15" s="267"/>
      <c r="KZQ15" s="267"/>
      <c r="KZR15" s="267"/>
      <c r="KZS15" s="267"/>
      <c r="KZT15" s="267"/>
      <c r="KZU15" s="267"/>
      <c r="KZV15" s="267"/>
      <c r="KZW15" s="267"/>
      <c r="KZX15" s="267"/>
      <c r="KZY15" s="267"/>
      <c r="KZZ15" s="267"/>
      <c r="LAA15" s="267"/>
      <c r="LAB15" s="267"/>
      <c r="LAC15" s="267"/>
      <c r="LAD15" s="267"/>
      <c r="LAE15" s="267"/>
      <c r="LAF15" s="267"/>
      <c r="LAG15" s="267"/>
      <c r="LAH15" s="267"/>
      <c r="LAI15" s="267"/>
      <c r="LAJ15" s="267"/>
      <c r="LAK15" s="267"/>
      <c r="LAL15" s="267"/>
      <c r="LAM15" s="267"/>
      <c r="LAN15" s="267"/>
      <c r="LAO15" s="267"/>
      <c r="LAP15" s="267"/>
      <c r="LAQ15" s="267"/>
      <c r="LAR15" s="267"/>
      <c r="LAS15" s="267"/>
      <c r="LAT15" s="267"/>
      <c r="LAU15" s="267"/>
      <c r="LAV15" s="267"/>
      <c r="LAW15" s="267"/>
      <c r="LAX15" s="267"/>
      <c r="LAY15" s="267"/>
      <c r="LAZ15" s="267"/>
      <c r="LBA15" s="267"/>
      <c r="LBB15" s="267"/>
      <c r="LBC15" s="267"/>
      <c r="LBD15" s="267"/>
      <c r="LBE15" s="267"/>
      <c r="LBF15" s="267"/>
      <c r="LBG15" s="267"/>
      <c r="LBH15" s="267"/>
      <c r="LBI15" s="267"/>
      <c r="LBJ15" s="267"/>
      <c r="LBK15" s="267"/>
      <c r="LBL15" s="267"/>
      <c r="LBM15" s="267"/>
      <c r="LBN15" s="267"/>
      <c r="LBO15" s="267"/>
      <c r="LBP15" s="267"/>
      <c r="LBQ15" s="267"/>
      <c r="LBR15" s="267"/>
      <c r="LBS15" s="267"/>
      <c r="LBT15" s="267"/>
      <c r="LBU15" s="267"/>
      <c r="LBV15" s="267"/>
      <c r="LBW15" s="267"/>
      <c r="LBX15" s="267"/>
      <c r="LBY15" s="267"/>
      <c r="LBZ15" s="267"/>
      <c r="LCA15" s="267"/>
      <c r="LCB15" s="267"/>
      <c r="LCC15" s="267"/>
      <c r="LCD15" s="267"/>
      <c r="LCE15" s="267"/>
      <c r="LCF15" s="267"/>
      <c r="LCG15" s="267"/>
      <c r="LCH15" s="267"/>
      <c r="LCI15" s="267"/>
      <c r="LCJ15" s="267"/>
      <c r="LCK15" s="267"/>
      <c r="LCL15" s="267"/>
      <c r="LCM15" s="267"/>
      <c r="LCN15" s="267"/>
      <c r="LCO15" s="267"/>
      <c r="LCP15" s="267"/>
      <c r="LCQ15" s="267"/>
      <c r="LCR15" s="267"/>
      <c r="LCS15" s="267"/>
      <c r="LCT15" s="267"/>
      <c r="LCU15" s="267"/>
      <c r="LCV15" s="267"/>
      <c r="LCW15" s="267"/>
      <c r="LCX15" s="267"/>
      <c r="LCY15" s="267"/>
      <c r="LCZ15" s="267"/>
      <c r="LDA15" s="267"/>
      <c r="LDB15" s="267"/>
      <c r="LDC15" s="267"/>
      <c r="LDD15" s="267"/>
      <c r="LDE15" s="267"/>
      <c r="LDF15" s="267"/>
      <c r="LDG15" s="267"/>
      <c r="LDH15" s="267"/>
      <c r="LDI15" s="267"/>
      <c r="LDJ15" s="267"/>
      <c r="LDK15" s="267"/>
      <c r="LDL15" s="267"/>
      <c r="LDM15" s="267"/>
      <c r="LDN15" s="267"/>
      <c r="LDO15" s="267"/>
      <c r="LDP15" s="267"/>
      <c r="LDQ15" s="267"/>
      <c r="LDR15" s="267"/>
      <c r="LDS15" s="267"/>
      <c r="LDT15" s="267"/>
      <c r="LDU15" s="267"/>
      <c r="LDV15" s="267"/>
      <c r="LDW15" s="267"/>
      <c r="LDX15" s="267"/>
      <c r="LDY15" s="267"/>
      <c r="LDZ15" s="267"/>
      <c r="LEA15" s="267"/>
      <c r="LEB15" s="267"/>
      <c r="LEC15" s="267"/>
      <c r="LED15" s="267"/>
      <c r="LEE15" s="267"/>
      <c r="LEF15" s="267"/>
      <c r="LEG15" s="267"/>
      <c r="LEH15" s="267"/>
      <c r="LEI15" s="267"/>
      <c r="LEJ15" s="267"/>
      <c r="LEK15" s="267"/>
      <c r="LEL15" s="267"/>
      <c r="LEM15" s="267"/>
      <c r="LEN15" s="267"/>
      <c r="LEO15" s="267"/>
      <c r="LEP15" s="267"/>
      <c r="LEQ15" s="267"/>
      <c r="LER15" s="267"/>
      <c r="LES15" s="267"/>
      <c r="LET15" s="267"/>
      <c r="LEU15" s="267"/>
      <c r="LEV15" s="267"/>
      <c r="LEW15" s="267"/>
      <c r="LEX15" s="267"/>
      <c r="LEY15" s="267"/>
      <c r="LEZ15" s="267"/>
      <c r="LFA15" s="267"/>
      <c r="LFB15" s="267"/>
      <c r="LFC15" s="267"/>
      <c r="LFD15" s="267"/>
      <c r="LFE15" s="267"/>
      <c r="LFF15" s="267"/>
      <c r="LFG15" s="267"/>
      <c r="LFH15" s="267"/>
      <c r="LFI15" s="267"/>
      <c r="LFJ15" s="267"/>
      <c r="LFK15" s="267"/>
      <c r="LFL15" s="267"/>
      <c r="LFM15" s="267"/>
      <c r="LFN15" s="267"/>
      <c r="LFO15" s="267"/>
      <c r="LFP15" s="267"/>
      <c r="LFQ15" s="267"/>
      <c r="LFR15" s="267"/>
      <c r="LFS15" s="267"/>
      <c r="LFT15" s="267"/>
      <c r="LFU15" s="267"/>
      <c r="LFV15" s="267"/>
      <c r="LFW15" s="267"/>
      <c r="LFX15" s="267"/>
      <c r="LFY15" s="267"/>
      <c r="LFZ15" s="267"/>
      <c r="LGA15" s="267"/>
      <c r="LGB15" s="267"/>
      <c r="LGC15" s="267"/>
      <c r="LGD15" s="267"/>
      <c r="LGE15" s="267"/>
      <c r="LGF15" s="267"/>
      <c r="LGG15" s="267"/>
      <c r="LGH15" s="267"/>
      <c r="LGI15" s="267"/>
      <c r="LGJ15" s="267"/>
      <c r="LGK15" s="267"/>
      <c r="LGL15" s="267"/>
      <c r="LGM15" s="267"/>
      <c r="LGN15" s="267"/>
      <c r="LGO15" s="267"/>
      <c r="LGP15" s="267"/>
      <c r="LGQ15" s="267"/>
      <c r="LGR15" s="267"/>
      <c r="LGS15" s="267"/>
      <c r="LGT15" s="267"/>
      <c r="LGU15" s="267"/>
      <c r="LGV15" s="267"/>
      <c r="LGW15" s="267"/>
      <c r="LGX15" s="267"/>
      <c r="LGY15" s="267"/>
      <c r="LGZ15" s="267"/>
      <c r="LHA15" s="267"/>
      <c r="LHB15" s="267"/>
      <c r="LHC15" s="267"/>
      <c r="LHD15" s="267"/>
      <c r="LHE15" s="267"/>
      <c r="LHF15" s="267"/>
      <c r="LHG15" s="267"/>
      <c r="LHH15" s="267"/>
      <c r="LHI15" s="267"/>
      <c r="LHJ15" s="267"/>
      <c r="LHK15" s="267"/>
      <c r="LHL15" s="267"/>
      <c r="LHM15" s="267"/>
      <c r="LHN15" s="267"/>
      <c r="LHO15" s="267"/>
      <c r="LHP15" s="267"/>
      <c r="LHQ15" s="267"/>
      <c r="LHR15" s="267"/>
      <c r="LHS15" s="267"/>
      <c r="LHT15" s="267"/>
      <c r="LHU15" s="267"/>
      <c r="LHV15" s="267"/>
      <c r="LHW15" s="267"/>
      <c r="LHX15" s="267"/>
      <c r="LHY15" s="267"/>
      <c r="LHZ15" s="267"/>
      <c r="LIA15" s="267"/>
      <c r="LIB15" s="267"/>
      <c r="LIC15" s="267"/>
      <c r="LID15" s="267"/>
      <c r="LIE15" s="267"/>
      <c r="LIF15" s="267"/>
      <c r="LIG15" s="267"/>
      <c r="LIH15" s="267"/>
      <c r="LII15" s="267"/>
      <c r="LIJ15" s="267"/>
      <c r="LIK15" s="267"/>
      <c r="LIL15" s="267"/>
      <c r="LIM15" s="267"/>
      <c r="LIN15" s="267"/>
      <c r="LIO15" s="267"/>
      <c r="LIP15" s="267"/>
      <c r="LIQ15" s="267"/>
      <c r="LIR15" s="267"/>
      <c r="LIS15" s="267"/>
      <c r="LIT15" s="267"/>
      <c r="LIU15" s="267"/>
      <c r="LIV15" s="267"/>
      <c r="LIW15" s="267"/>
      <c r="LIX15" s="267"/>
      <c r="LIY15" s="267"/>
      <c r="LIZ15" s="267"/>
      <c r="LJA15" s="267"/>
      <c r="LJB15" s="267"/>
      <c r="LJC15" s="267"/>
      <c r="LJD15" s="267"/>
      <c r="LJE15" s="267"/>
      <c r="LJF15" s="267"/>
      <c r="LJG15" s="267"/>
      <c r="LJH15" s="267"/>
      <c r="LJI15" s="267"/>
      <c r="LJJ15" s="267"/>
      <c r="LJK15" s="267"/>
      <c r="LJL15" s="267"/>
      <c r="LJM15" s="267"/>
      <c r="LJN15" s="267"/>
      <c r="LJO15" s="267"/>
      <c r="LJP15" s="267"/>
      <c r="LJQ15" s="267"/>
      <c r="LJR15" s="267"/>
      <c r="LJS15" s="267"/>
      <c r="LJT15" s="267"/>
      <c r="LJU15" s="267"/>
      <c r="LJV15" s="267"/>
      <c r="LJW15" s="267"/>
      <c r="LJX15" s="267"/>
      <c r="LJY15" s="267"/>
      <c r="LJZ15" s="267"/>
      <c r="LKA15" s="267"/>
      <c r="LKB15" s="267"/>
      <c r="LKC15" s="267"/>
      <c r="LKD15" s="267"/>
      <c r="LKE15" s="267"/>
      <c r="LKF15" s="267"/>
      <c r="LKG15" s="267"/>
      <c r="LKH15" s="267"/>
      <c r="LKI15" s="267"/>
      <c r="LKJ15" s="267"/>
      <c r="LKK15" s="267"/>
      <c r="LKL15" s="267"/>
      <c r="LKM15" s="267"/>
      <c r="LKN15" s="267"/>
      <c r="LKO15" s="267"/>
      <c r="LKP15" s="267"/>
      <c r="LKQ15" s="267"/>
      <c r="LKR15" s="267"/>
      <c r="LKS15" s="267"/>
      <c r="LKT15" s="267"/>
      <c r="LKU15" s="267"/>
      <c r="LKV15" s="267"/>
      <c r="LKW15" s="267"/>
      <c r="LKX15" s="267"/>
      <c r="LKY15" s="267"/>
      <c r="LKZ15" s="267"/>
      <c r="LLA15" s="267"/>
      <c r="LLB15" s="267"/>
      <c r="LLC15" s="267"/>
      <c r="LLD15" s="267"/>
      <c r="LLE15" s="267"/>
      <c r="LLF15" s="267"/>
      <c r="LLG15" s="267"/>
      <c r="LLH15" s="267"/>
      <c r="LLI15" s="267"/>
      <c r="LLJ15" s="267"/>
      <c r="LLK15" s="267"/>
      <c r="LLL15" s="267"/>
      <c r="LLM15" s="267"/>
      <c r="LLN15" s="267"/>
      <c r="LLO15" s="267"/>
      <c r="LLP15" s="267"/>
      <c r="LLQ15" s="267"/>
      <c r="LLR15" s="267"/>
      <c r="LLS15" s="267"/>
      <c r="LLT15" s="267"/>
      <c r="LLU15" s="267"/>
      <c r="LLV15" s="267"/>
      <c r="LLW15" s="267"/>
      <c r="LLX15" s="267"/>
      <c r="LLY15" s="267"/>
      <c r="LLZ15" s="267"/>
      <c r="LMA15" s="267"/>
      <c r="LMB15" s="267"/>
      <c r="LMC15" s="267"/>
      <c r="LMD15" s="267"/>
      <c r="LME15" s="267"/>
      <c r="LMF15" s="267"/>
      <c r="LMG15" s="267"/>
      <c r="LMH15" s="267"/>
      <c r="LMI15" s="267"/>
      <c r="LMJ15" s="267"/>
      <c r="LMK15" s="267"/>
      <c r="LML15" s="267"/>
      <c r="LMM15" s="267"/>
      <c r="LMN15" s="267"/>
      <c r="LMO15" s="267"/>
      <c r="LMP15" s="267"/>
      <c r="LMQ15" s="267"/>
      <c r="LMR15" s="267"/>
      <c r="LMS15" s="267"/>
      <c r="LMT15" s="267"/>
      <c r="LMU15" s="267"/>
      <c r="LMV15" s="267"/>
      <c r="LMW15" s="267"/>
      <c r="LMX15" s="267"/>
      <c r="LMY15" s="267"/>
      <c r="LMZ15" s="267"/>
      <c r="LNA15" s="267"/>
      <c r="LNB15" s="267"/>
      <c r="LNC15" s="267"/>
      <c r="LND15" s="267"/>
      <c r="LNE15" s="267"/>
      <c r="LNF15" s="267"/>
      <c r="LNG15" s="267"/>
      <c r="LNH15" s="267"/>
      <c r="LNI15" s="267"/>
      <c r="LNJ15" s="267"/>
      <c r="LNK15" s="267"/>
      <c r="LNL15" s="267"/>
      <c r="LNM15" s="267"/>
      <c r="LNN15" s="267"/>
      <c r="LNO15" s="267"/>
      <c r="LNP15" s="267"/>
      <c r="LNQ15" s="267"/>
      <c r="LNR15" s="267"/>
      <c r="LNS15" s="267"/>
      <c r="LNT15" s="267"/>
      <c r="LNU15" s="267"/>
      <c r="LNV15" s="267"/>
      <c r="LNW15" s="267"/>
      <c r="LNX15" s="267"/>
      <c r="LNY15" s="267"/>
      <c r="LNZ15" s="267"/>
      <c r="LOA15" s="267"/>
      <c r="LOB15" s="267"/>
      <c r="LOC15" s="267"/>
      <c r="LOD15" s="267"/>
      <c r="LOE15" s="267"/>
      <c r="LOF15" s="267"/>
      <c r="LOG15" s="267"/>
      <c r="LOH15" s="267"/>
      <c r="LOI15" s="267"/>
      <c r="LOJ15" s="267"/>
      <c r="LOK15" s="267"/>
      <c r="LOL15" s="267"/>
      <c r="LOM15" s="267"/>
      <c r="LON15" s="267"/>
      <c r="LOO15" s="267"/>
      <c r="LOP15" s="267"/>
      <c r="LOQ15" s="267"/>
      <c r="LOR15" s="267"/>
      <c r="LOS15" s="267"/>
      <c r="LOT15" s="267"/>
      <c r="LOU15" s="267"/>
      <c r="LOV15" s="267"/>
      <c r="LOW15" s="267"/>
      <c r="LOX15" s="267"/>
      <c r="LOY15" s="267"/>
      <c r="LOZ15" s="267"/>
      <c r="LPA15" s="267"/>
      <c r="LPB15" s="267"/>
      <c r="LPC15" s="267"/>
      <c r="LPD15" s="267"/>
      <c r="LPE15" s="267"/>
      <c r="LPF15" s="267"/>
      <c r="LPG15" s="267"/>
      <c r="LPH15" s="267"/>
      <c r="LPI15" s="267"/>
      <c r="LPJ15" s="267"/>
      <c r="LPK15" s="267"/>
      <c r="LPL15" s="267"/>
      <c r="LPM15" s="267"/>
      <c r="LPN15" s="267"/>
      <c r="LPO15" s="267"/>
      <c r="LPP15" s="267"/>
      <c r="LPQ15" s="267"/>
      <c r="LPR15" s="267"/>
      <c r="LPS15" s="267"/>
      <c r="LPT15" s="267"/>
      <c r="LPU15" s="267"/>
      <c r="LPV15" s="267"/>
      <c r="LPW15" s="267"/>
      <c r="LPX15" s="267"/>
      <c r="LPY15" s="267"/>
      <c r="LPZ15" s="267"/>
      <c r="LQA15" s="267"/>
      <c r="LQB15" s="267"/>
      <c r="LQC15" s="267"/>
      <c r="LQD15" s="267"/>
      <c r="LQE15" s="267"/>
      <c r="LQF15" s="267"/>
      <c r="LQG15" s="267"/>
      <c r="LQH15" s="267"/>
      <c r="LQI15" s="267"/>
      <c r="LQJ15" s="267"/>
      <c r="LQK15" s="267"/>
      <c r="LQL15" s="267"/>
      <c r="LQM15" s="267"/>
      <c r="LQN15" s="267"/>
      <c r="LQO15" s="267"/>
      <c r="LQP15" s="267"/>
      <c r="LQQ15" s="267"/>
      <c r="LQR15" s="267"/>
      <c r="LQS15" s="267"/>
      <c r="LQT15" s="267"/>
      <c r="LQU15" s="267"/>
      <c r="LQV15" s="267"/>
      <c r="LQW15" s="267"/>
      <c r="LQX15" s="267"/>
      <c r="LQY15" s="267"/>
      <c r="LQZ15" s="267"/>
      <c r="LRA15" s="267"/>
      <c r="LRB15" s="267"/>
      <c r="LRC15" s="267"/>
      <c r="LRD15" s="267"/>
      <c r="LRE15" s="267"/>
      <c r="LRF15" s="267"/>
      <c r="LRG15" s="267"/>
      <c r="LRH15" s="267"/>
      <c r="LRI15" s="267"/>
      <c r="LRJ15" s="267"/>
      <c r="LRK15" s="267"/>
      <c r="LRL15" s="267"/>
      <c r="LRM15" s="267"/>
      <c r="LRN15" s="267"/>
      <c r="LRO15" s="267"/>
      <c r="LRP15" s="267"/>
      <c r="LRQ15" s="267"/>
      <c r="LRR15" s="267"/>
      <c r="LRS15" s="267"/>
      <c r="LRT15" s="267"/>
      <c r="LRU15" s="267"/>
      <c r="LRV15" s="267"/>
      <c r="LRW15" s="267"/>
      <c r="LRX15" s="267"/>
      <c r="LRY15" s="267"/>
      <c r="LRZ15" s="267"/>
      <c r="LSA15" s="267"/>
      <c r="LSB15" s="267"/>
      <c r="LSC15" s="267"/>
      <c r="LSD15" s="267"/>
      <c r="LSE15" s="267"/>
      <c r="LSF15" s="267"/>
      <c r="LSG15" s="267"/>
      <c r="LSH15" s="267"/>
      <c r="LSI15" s="267"/>
      <c r="LSJ15" s="267"/>
      <c r="LSK15" s="267"/>
      <c r="LSL15" s="267"/>
      <c r="LSM15" s="267"/>
      <c r="LSN15" s="267"/>
      <c r="LSO15" s="267"/>
      <c r="LSP15" s="267"/>
      <c r="LSQ15" s="267"/>
      <c r="LSR15" s="267"/>
      <c r="LSS15" s="267"/>
      <c r="LST15" s="267"/>
      <c r="LSU15" s="267"/>
      <c r="LSV15" s="267"/>
      <c r="LSW15" s="267"/>
      <c r="LSX15" s="267"/>
      <c r="LSY15" s="267"/>
      <c r="LSZ15" s="267"/>
      <c r="LTA15" s="267"/>
      <c r="LTB15" s="267"/>
      <c r="LTC15" s="267"/>
      <c r="LTD15" s="267"/>
      <c r="LTE15" s="267"/>
      <c r="LTF15" s="267"/>
      <c r="LTG15" s="267"/>
      <c r="LTH15" s="267"/>
      <c r="LTI15" s="267"/>
      <c r="LTJ15" s="267"/>
      <c r="LTK15" s="267"/>
      <c r="LTL15" s="267"/>
      <c r="LTM15" s="267"/>
      <c r="LTN15" s="267"/>
      <c r="LTO15" s="267"/>
      <c r="LTP15" s="267"/>
      <c r="LTQ15" s="267"/>
      <c r="LTR15" s="267"/>
      <c r="LTS15" s="267"/>
      <c r="LTT15" s="267"/>
      <c r="LTU15" s="267"/>
      <c r="LTV15" s="267"/>
      <c r="LTW15" s="267"/>
      <c r="LTX15" s="267"/>
      <c r="LTY15" s="267"/>
      <c r="LTZ15" s="267"/>
      <c r="LUA15" s="267"/>
      <c r="LUB15" s="267"/>
      <c r="LUC15" s="267"/>
      <c r="LUD15" s="267"/>
      <c r="LUE15" s="267"/>
      <c r="LUF15" s="267"/>
      <c r="LUG15" s="267"/>
      <c r="LUH15" s="267"/>
      <c r="LUI15" s="267"/>
      <c r="LUJ15" s="267"/>
      <c r="LUK15" s="267"/>
      <c r="LUL15" s="267"/>
      <c r="LUM15" s="267"/>
      <c r="LUN15" s="267"/>
      <c r="LUO15" s="267"/>
      <c r="LUP15" s="267"/>
      <c r="LUQ15" s="267"/>
      <c r="LUR15" s="267"/>
      <c r="LUS15" s="267"/>
      <c r="LUT15" s="267"/>
      <c r="LUU15" s="267"/>
      <c r="LUV15" s="267"/>
      <c r="LUW15" s="267"/>
      <c r="LUX15" s="267"/>
      <c r="LUY15" s="267"/>
      <c r="LUZ15" s="267"/>
      <c r="LVA15" s="267"/>
      <c r="LVB15" s="267"/>
      <c r="LVC15" s="267"/>
      <c r="LVD15" s="267"/>
      <c r="LVE15" s="267"/>
      <c r="LVF15" s="267"/>
      <c r="LVG15" s="267"/>
      <c r="LVH15" s="267"/>
      <c r="LVI15" s="267"/>
      <c r="LVJ15" s="267"/>
      <c r="LVK15" s="267"/>
      <c r="LVL15" s="267"/>
      <c r="LVM15" s="267"/>
      <c r="LVN15" s="267"/>
      <c r="LVO15" s="267"/>
      <c r="LVP15" s="267"/>
      <c r="LVQ15" s="267"/>
      <c r="LVR15" s="267"/>
      <c r="LVS15" s="267"/>
      <c r="LVT15" s="267"/>
      <c r="LVU15" s="267"/>
      <c r="LVV15" s="267"/>
      <c r="LVW15" s="267"/>
      <c r="LVX15" s="267"/>
      <c r="LVY15" s="267"/>
      <c r="LVZ15" s="267"/>
      <c r="LWA15" s="267"/>
      <c r="LWB15" s="267"/>
      <c r="LWC15" s="267"/>
      <c r="LWD15" s="267"/>
      <c r="LWE15" s="267"/>
      <c r="LWF15" s="267"/>
      <c r="LWG15" s="267"/>
      <c r="LWH15" s="267"/>
      <c r="LWI15" s="267"/>
      <c r="LWJ15" s="267"/>
      <c r="LWK15" s="267"/>
      <c r="LWL15" s="267"/>
      <c r="LWM15" s="267"/>
      <c r="LWN15" s="267"/>
      <c r="LWO15" s="267"/>
      <c r="LWP15" s="267"/>
      <c r="LWQ15" s="267"/>
      <c r="LWR15" s="267"/>
      <c r="LWS15" s="267"/>
      <c r="LWT15" s="267"/>
      <c r="LWU15" s="267"/>
      <c r="LWV15" s="267"/>
      <c r="LWW15" s="267"/>
      <c r="LWX15" s="267"/>
      <c r="LWY15" s="267"/>
      <c r="LWZ15" s="267"/>
      <c r="LXA15" s="267"/>
      <c r="LXB15" s="267"/>
      <c r="LXC15" s="267"/>
      <c r="LXD15" s="267"/>
      <c r="LXE15" s="267"/>
      <c r="LXF15" s="267"/>
      <c r="LXG15" s="267"/>
      <c r="LXH15" s="267"/>
      <c r="LXI15" s="267"/>
      <c r="LXJ15" s="267"/>
      <c r="LXK15" s="267"/>
      <c r="LXL15" s="267"/>
      <c r="LXM15" s="267"/>
      <c r="LXN15" s="267"/>
      <c r="LXO15" s="267"/>
      <c r="LXP15" s="267"/>
      <c r="LXQ15" s="267"/>
      <c r="LXR15" s="267"/>
      <c r="LXS15" s="267"/>
      <c r="LXT15" s="267"/>
      <c r="LXU15" s="267"/>
      <c r="LXV15" s="267"/>
      <c r="LXW15" s="267"/>
      <c r="LXX15" s="267"/>
      <c r="LXY15" s="267"/>
      <c r="LXZ15" s="267"/>
      <c r="LYA15" s="267"/>
      <c r="LYB15" s="267"/>
      <c r="LYC15" s="267"/>
      <c r="LYD15" s="267"/>
      <c r="LYE15" s="267"/>
      <c r="LYF15" s="267"/>
      <c r="LYG15" s="267"/>
      <c r="LYH15" s="267"/>
      <c r="LYI15" s="267"/>
      <c r="LYJ15" s="267"/>
      <c r="LYK15" s="267"/>
      <c r="LYL15" s="267"/>
      <c r="LYM15" s="267"/>
      <c r="LYN15" s="267"/>
      <c r="LYO15" s="267"/>
      <c r="LYP15" s="267"/>
      <c r="LYQ15" s="267"/>
      <c r="LYR15" s="267"/>
      <c r="LYS15" s="267"/>
      <c r="LYT15" s="267"/>
      <c r="LYU15" s="267"/>
      <c r="LYV15" s="267"/>
      <c r="LYW15" s="267"/>
      <c r="LYX15" s="267"/>
      <c r="LYY15" s="267"/>
      <c r="LYZ15" s="267"/>
      <c r="LZA15" s="267"/>
      <c r="LZB15" s="267"/>
      <c r="LZC15" s="267"/>
      <c r="LZD15" s="267"/>
      <c r="LZE15" s="267"/>
      <c r="LZF15" s="267"/>
      <c r="LZG15" s="267"/>
      <c r="LZH15" s="267"/>
      <c r="LZI15" s="267"/>
      <c r="LZJ15" s="267"/>
      <c r="LZK15" s="267"/>
      <c r="LZL15" s="267"/>
      <c r="LZM15" s="267"/>
      <c r="LZN15" s="267"/>
      <c r="LZO15" s="267"/>
      <c r="LZP15" s="267"/>
      <c r="LZQ15" s="267"/>
      <c r="LZR15" s="267"/>
      <c r="LZS15" s="267"/>
      <c r="LZT15" s="267"/>
      <c r="LZU15" s="267"/>
      <c r="LZV15" s="267"/>
      <c r="LZW15" s="267"/>
      <c r="LZX15" s="267"/>
      <c r="LZY15" s="267"/>
      <c r="LZZ15" s="267"/>
      <c r="MAA15" s="267"/>
      <c r="MAB15" s="267"/>
      <c r="MAC15" s="267"/>
      <c r="MAD15" s="267"/>
      <c r="MAE15" s="267"/>
      <c r="MAF15" s="267"/>
      <c r="MAG15" s="267"/>
      <c r="MAH15" s="267"/>
      <c r="MAI15" s="267"/>
      <c r="MAJ15" s="267"/>
      <c r="MAK15" s="267"/>
      <c r="MAL15" s="267"/>
      <c r="MAM15" s="267"/>
      <c r="MAN15" s="267"/>
      <c r="MAO15" s="267"/>
      <c r="MAP15" s="267"/>
      <c r="MAQ15" s="267"/>
      <c r="MAR15" s="267"/>
      <c r="MAS15" s="267"/>
      <c r="MAT15" s="267"/>
      <c r="MAU15" s="267"/>
      <c r="MAV15" s="267"/>
      <c r="MAW15" s="267"/>
      <c r="MAX15" s="267"/>
      <c r="MAY15" s="267"/>
      <c r="MAZ15" s="267"/>
      <c r="MBA15" s="267"/>
      <c r="MBB15" s="267"/>
      <c r="MBC15" s="267"/>
      <c r="MBD15" s="267"/>
      <c r="MBE15" s="267"/>
      <c r="MBF15" s="267"/>
      <c r="MBG15" s="267"/>
      <c r="MBH15" s="267"/>
      <c r="MBI15" s="267"/>
      <c r="MBJ15" s="267"/>
      <c r="MBK15" s="267"/>
      <c r="MBL15" s="267"/>
      <c r="MBM15" s="267"/>
      <c r="MBN15" s="267"/>
      <c r="MBO15" s="267"/>
      <c r="MBP15" s="267"/>
      <c r="MBQ15" s="267"/>
      <c r="MBR15" s="267"/>
      <c r="MBS15" s="267"/>
      <c r="MBT15" s="267"/>
      <c r="MBU15" s="267"/>
      <c r="MBV15" s="267"/>
      <c r="MBW15" s="267"/>
      <c r="MBX15" s="267"/>
      <c r="MBY15" s="267"/>
      <c r="MBZ15" s="267"/>
      <c r="MCA15" s="267"/>
      <c r="MCB15" s="267"/>
      <c r="MCC15" s="267"/>
      <c r="MCD15" s="267"/>
      <c r="MCE15" s="267"/>
      <c r="MCF15" s="267"/>
      <c r="MCG15" s="267"/>
      <c r="MCH15" s="267"/>
      <c r="MCI15" s="267"/>
      <c r="MCJ15" s="267"/>
      <c r="MCK15" s="267"/>
      <c r="MCL15" s="267"/>
      <c r="MCM15" s="267"/>
      <c r="MCN15" s="267"/>
      <c r="MCO15" s="267"/>
      <c r="MCP15" s="267"/>
      <c r="MCQ15" s="267"/>
      <c r="MCR15" s="267"/>
      <c r="MCS15" s="267"/>
      <c r="MCT15" s="267"/>
      <c r="MCU15" s="267"/>
      <c r="MCV15" s="267"/>
      <c r="MCW15" s="267"/>
      <c r="MCX15" s="267"/>
      <c r="MCY15" s="267"/>
      <c r="MCZ15" s="267"/>
      <c r="MDA15" s="267"/>
      <c r="MDB15" s="267"/>
      <c r="MDC15" s="267"/>
      <c r="MDD15" s="267"/>
      <c r="MDE15" s="267"/>
      <c r="MDF15" s="267"/>
      <c r="MDG15" s="267"/>
      <c r="MDH15" s="267"/>
      <c r="MDI15" s="267"/>
      <c r="MDJ15" s="267"/>
      <c r="MDK15" s="267"/>
      <c r="MDL15" s="267"/>
      <c r="MDM15" s="267"/>
      <c r="MDN15" s="267"/>
      <c r="MDO15" s="267"/>
      <c r="MDP15" s="267"/>
      <c r="MDQ15" s="267"/>
      <c r="MDR15" s="267"/>
      <c r="MDS15" s="267"/>
      <c r="MDT15" s="267"/>
      <c r="MDU15" s="267"/>
      <c r="MDV15" s="267"/>
      <c r="MDW15" s="267"/>
      <c r="MDX15" s="267"/>
      <c r="MDY15" s="267"/>
      <c r="MDZ15" s="267"/>
      <c r="MEA15" s="267"/>
      <c r="MEB15" s="267"/>
      <c r="MEC15" s="267"/>
      <c r="MED15" s="267"/>
      <c r="MEE15" s="267"/>
      <c r="MEF15" s="267"/>
      <c r="MEG15" s="267"/>
      <c r="MEH15" s="267"/>
      <c r="MEI15" s="267"/>
      <c r="MEJ15" s="267"/>
      <c r="MEK15" s="267"/>
      <c r="MEL15" s="267"/>
      <c r="MEM15" s="267"/>
      <c r="MEN15" s="267"/>
      <c r="MEO15" s="267"/>
      <c r="MEP15" s="267"/>
      <c r="MEQ15" s="267"/>
      <c r="MER15" s="267"/>
      <c r="MES15" s="267"/>
      <c r="MET15" s="267"/>
      <c r="MEU15" s="267"/>
      <c r="MEV15" s="267"/>
      <c r="MEW15" s="267"/>
      <c r="MEX15" s="267"/>
      <c r="MEY15" s="267"/>
      <c r="MEZ15" s="267"/>
      <c r="MFA15" s="267"/>
      <c r="MFB15" s="267"/>
      <c r="MFC15" s="267"/>
      <c r="MFD15" s="267"/>
      <c r="MFE15" s="267"/>
      <c r="MFF15" s="267"/>
      <c r="MFG15" s="267"/>
      <c r="MFH15" s="267"/>
      <c r="MFI15" s="267"/>
      <c r="MFJ15" s="267"/>
      <c r="MFK15" s="267"/>
      <c r="MFL15" s="267"/>
      <c r="MFM15" s="267"/>
      <c r="MFN15" s="267"/>
      <c r="MFO15" s="267"/>
      <c r="MFP15" s="267"/>
      <c r="MFQ15" s="267"/>
      <c r="MFR15" s="267"/>
      <c r="MFS15" s="267"/>
      <c r="MFT15" s="267"/>
      <c r="MFU15" s="267"/>
      <c r="MFV15" s="267"/>
      <c r="MFW15" s="267"/>
      <c r="MFX15" s="267"/>
      <c r="MFY15" s="267"/>
      <c r="MFZ15" s="267"/>
      <c r="MGA15" s="267"/>
      <c r="MGB15" s="267"/>
      <c r="MGC15" s="267"/>
      <c r="MGD15" s="267"/>
      <c r="MGE15" s="267"/>
      <c r="MGF15" s="267"/>
      <c r="MGG15" s="267"/>
      <c r="MGH15" s="267"/>
      <c r="MGI15" s="267"/>
      <c r="MGJ15" s="267"/>
      <c r="MGK15" s="267"/>
      <c r="MGL15" s="267"/>
      <c r="MGM15" s="267"/>
      <c r="MGN15" s="267"/>
      <c r="MGO15" s="267"/>
      <c r="MGP15" s="267"/>
      <c r="MGQ15" s="267"/>
      <c r="MGR15" s="267"/>
      <c r="MGS15" s="267"/>
      <c r="MGT15" s="267"/>
      <c r="MGU15" s="267"/>
      <c r="MGV15" s="267"/>
      <c r="MGW15" s="267"/>
      <c r="MGX15" s="267"/>
      <c r="MGY15" s="267"/>
      <c r="MGZ15" s="267"/>
      <c r="MHA15" s="267"/>
      <c r="MHB15" s="267"/>
      <c r="MHC15" s="267"/>
      <c r="MHD15" s="267"/>
      <c r="MHE15" s="267"/>
      <c r="MHF15" s="267"/>
      <c r="MHG15" s="267"/>
      <c r="MHH15" s="267"/>
      <c r="MHI15" s="267"/>
      <c r="MHJ15" s="267"/>
      <c r="MHK15" s="267"/>
      <c r="MHL15" s="267"/>
      <c r="MHM15" s="267"/>
      <c r="MHN15" s="267"/>
      <c r="MHO15" s="267"/>
      <c r="MHP15" s="267"/>
      <c r="MHQ15" s="267"/>
      <c r="MHR15" s="267"/>
      <c r="MHS15" s="267"/>
      <c r="MHT15" s="267"/>
      <c r="MHU15" s="267"/>
      <c r="MHV15" s="267"/>
      <c r="MHW15" s="267"/>
      <c r="MHX15" s="267"/>
      <c r="MHY15" s="267"/>
      <c r="MHZ15" s="267"/>
      <c r="MIA15" s="267"/>
      <c r="MIB15" s="267"/>
      <c r="MIC15" s="267"/>
      <c r="MID15" s="267"/>
      <c r="MIE15" s="267"/>
      <c r="MIF15" s="267"/>
      <c r="MIG15" s="267"/>
      <c r="MIH15" s="267"/>
      <c r="MII15" s="267"/>
      <c r="MIJ15" s="267"/>
      <c r="MIK15" s="267"/>
      <c r="MIL15" s="267"/>
      <c r="MIM15" s="267"/>
      <c r="MIN15" s="267"/>
      <c r="MIO15" s="267"/>
      <c r="MIP15" s="267"/>
      <c r="MIQ15" s="267"/>
      <c r="MIR15" s="267"/>
      <c r="MIS15" s="267"/>
      <c r="MIT15" s="267"/>
      <c r="MIU15" s="267"/>
      <c r="MIV15" s="267"/>
      <c r="MIW15" s="267"/>
      <c r="MIX15" s="267"/>
      <c r="MIY15" s="267"/>
      <c r="MIZ15" s="267"/>
      <c r="MJA15" s="267"/>
      <c r="MJB15" s="267"/>
      <c r="MJC15" s="267"/>
      <c r="MJD15" s="267"/>
      <c r="MJE15" s="267"/>
      <c r="MJF15" s="267"/>
      <c r="MJG15" s="267"/>
      <c r="MJH15" s="267"/>
      <c r="MJI15" s="267"/>
      <c r="MJJ15" s="267"/>
      <c r="MJK15" s="267"/>
      <c r="MJL15" s="267"/>
      <c r="MJM15" s="267"/>
      <c r="MJN15" s="267"/>
      <c r="MJO15" s="267"/>
      <c r="MJP15" s="267"/>
      <c r="MJQ15" s="267"/>
      <c r="MJR15" s="267"/>
      <c r="MJS15" s="267"/>
      <c r="MJT15" s="267"/>
      <c r="MJU15" s="267"/>
      <c r="MJV15" s="267"/>
      <c r="MJW15" s="267"/>
      <c r="MJX15" s="267"/>
      <c r="MJY15" s="267"/>
      <c r="MJZ15" s="267"/>
      <c r="MKA15" s="267"/>
      <c r="MKB15" s="267"/>
      <c r="MKC15" s="267"/>
      <c r="MKD15" s="267"/>
      <c r="MKE15" s="267"/>
      <c r="MKF15" s="267"/>
      <c r="MKG15" s="267"/>
      <c r="MKH15" s="267"/>
      <c r="MKI15" s="267"/>
      <c r="MKJ15" s="267"/>
      <c r="MKK15" s="267"/>
      <c r="MKL15" s="267"/>
      <c r="MKM15" s="267"/>
      <c r="MKN15" s="267"/>
      <c r="MKO15" s="267"/>
      <c r="MKP15" s="267"/>
      <c r="MKQ15" s="267"/>
      <c r="MKR15" s="267"/>
      <c r="MKS15" s="267"/>
      <c r="MKT15" s="267"/>
      <c r="MKU15" s="267"/>
      <c r="MKV15" s="267"/>
      <c r="MKW15" s="267"/>
      <c r="MKX15" s="267"/>
      <c r="MKY15" s="267"/>
      <c r="MKZ15" s="267"/>
      <c r="MLA15" s="267"/>
      <c r="MLB15" s="267"/>
      <c r="MLC15" s="267"/>
      <c r="MLD15" s="267"/>
      <c r="MLE15" s="267"/>
      <c r="MLF15" s="267"/>
      <c r="MLG15" s="267"/>
      <c r="MLH15" s="267"/>
      <c r="MLI15" s="267"/>
      <c r="MLJ15" s="267"/>
      <c r="MLK15" s="267"/>
      <c r="MLL15" s="267"/>
      <c r="MLM15" s="267"/>
      <c r="MLN15" s="267"/>
      <c r="MLO15" s="267"/>
      <c r="MLP15" s="267"/>
      <c r="MLQ15" s="267"/>
      <c r="MLR15" s="267"/>
      <c r="MLS15" s="267"/>
      <c r="MLT15" s="267"/>
      <c r="MLU15" s="267"/>
      <c r="MLV15" s="267"/>
      <c r="MLW15" s="267"/>
      <c r="MLX15" s="267"/>
      <c r="MLY15" s="267"/>
      <c r="MLZ15" s="267"/>
      <c r="MMA15" s="267"/>
      <c r="MMB15" s="267"/>
      <c r="MMC15" s="267"/>
      <c r="MMD15" s="267"/>
      <c r="MME15" s="267"/>
      <c r="MMF15" s="267"/>
      <c r="MMG15" s="267"/>
      <c r="MMH15" s="267"/>
      <c r="MMI15" s="267"/>
      <c r="MMJ15" s="267"/>
      <c r="MMK15" s="267"/>
      <c r="MML15" s="267"/>
      <c r="MMM15" s="267"/>
      <c r="MMN15" s="267"/>
      <c r="MMO15" s="267"/>
      <c r="MMP15" s="267"/>
      <c r="MMQ15" s="267"/>
      <c r="MMR15" s="267"/>
      <c r="MMS15" s="267"/>
      <c r="MMT15" s="267"/>
      <c r="MMU15" s="267"/>
      <c r="MMV15" s="267"/>
      <c r="MMW15" s="267"/>
      <c r="MMX15" s="267"/>
      <c r="MMY15" s="267"/>
      <c r="MMZ15" s="267"/>
      <c r="MNA15" s="267"/>
      <c r="MNB15" s="267"/>
      <c r="MNC15" s="267"/>
      <c r="MND15" s="267"/>
      <c r="MNE15" s="267"/>
      <c r="MNF15" s="267"/>
      <c r="MNG15" s="267"/>
      <c r="MNH15" s="267"/>
      <c r="MNI15" s="267"/>
      <c r="MNJ15" s="267"/>
      <c r="MNK15" s="267"/>
      <c r="MNL15" s="267"/>
      <c r="MNM15" s="267"/>
      <c r="MNN15" s="267"/>
      <c r="MNO15" s="267"/>
      <c r="MNP15" s="267"/>
      <c r="MNQ15" s="267"/>
      <c r="MNR15" s="267"/>
      <c r="MNS15" s="267"/>
      <c r="MNT15" s="267"/>
      <c r="MNU15" s="267"/>
      <c r="MNV15" s="267"/>
      <c r="MNW15" s="267"/>
      <c r="MNX15" s="267"/>
      <c r="MNY15" s="267"/>
      <c r="MNZ15" s="267"/>
      <c r="MOA15" s="267"/>
      <c r="MOB15" s="267"/>
      <c r="MOC15" s="267"/>
      <c r="MOD15" s="267"/>
      <c r="MOE15" s="267"/>
      <c r="MOF15" s="267"/>
      <c r="MOG15" s="267"/>
      <c r="MOH15" s="267"/>
      <c r="MOI15" s="267"/>
      <c r="MOJ15" s="267"/>
      <c r="MOK15" s="267"/>
      <c r="MOL15" s="267"/>
      <c r="MOM15" s="267"/>
      <c r="MON15" s="267"/>
      <c r="MOO15" s="267"/>
      <c r="MOP15" s="267"/>
      <c r="MOQ15" s="267"/>
      <c r="MOR15" s="267"/>
      <c r="MOS15" s="267"/>
      <c r="MOT15" s="267"/>
      <c r="MOU15" s="267"/>
      <c r="MOV15" s="267"/>
      <c r="MOW15" s="267"/>
      <c r="MOX15" s="267"/>
      <c r="MOY15" s="267"/>
      <c r="MOZ15" s="267"/>
      <c r="MPA15" s="267"/>
      <c r="MPB15" s="267"/>
      <c r="MPC15" s="267"/>
      <c r="MPD15" s="267"/>
      <c r="MPE15" s="267"/>
      <c r="MPF15" s="267"/>
      <c r="MPG15" s="267"/>
      <c r="MPH15" s="267"/>
      <c r="MPI15" s="267"/>
      <c r="MPJ15" s="267"/>
      <c r="MPK15" s="267"/>
      <c r="MPL15" s="267"/>
      <c r="MPM15" s="267"/>
      <c r="MPN15" s="267"/>
      <c r="MPO15" s="267"/>
      <c r="MPP15" s="267"/>
      <c r="MPQ15" s="267"/>
      <c r="MPR15" s="267"/>
      <c r="MPS15" s="267"/>
      <c r="MPT15" s="267"/>
      <c r="MPU15" s="267"/>
      <c r="MPV15" s="267"/>
      <c r="MPW15" s="267"/>
      <c r="MPX15" s="267"/>
      <c r="MPY15" s="267"/>
      <c r="MPZ15" s="267"/>
      <c r="MQA15" s="267"/>
      <c r="MQB15" s="267"/>
      <c r="MQC15" s="267"/>
      <c r="MQD15" s="267"/>
      <c r="MQE15" s="267"/>
      <c r="MQF15" s="267"/>
      <c r="MQG15" s="267"/>
      <c r="MQH15" s="267"/>
      <c r="MQI15" s="267"/>
      <c r="MQJ15" s="267"/>
      <c r="MQK15" s="267"/>
      <c r="MQL15" s="267"/>
      <c r="MQM15" s="267"/>
      <c r="MQN15" s="267"/>
      <c r="MQO15" s="267"/>
      <c r="MQP15" s="267"/>
      <c r="MQQ15" s="267"/>
      <c r="MQR15" s="267"/>
      <c r="MQS15" s="267"/>
      <c r="MQT15" s="267"/>
      <c r="MQU15" s="267"/>
      <c r="MQV15" s="267"/>
      <c r="MQW15" s="267"/>
      <c r="MQX15" s="267"/>
      <c r="MQY15" s="267"/>
      <c r="MQZ15" s="267"/>
      <c r="MRA15" s="267"/>
      <c r="MRB15" s="267"/>
      <c r="MRC15" s="267"/>
      <c r="MRD15" s="267"/>
      <c r="MRE15" s="267"/>
      <c r="MRF15" s="267"/>
      <c r="MRG15" s="267"/>
      <c r="MRH15" s="267"/>
      <c r="MRI15" s="267"/>
      <c r="MRJ15" s="267"/>
      <c r="MRK15" s="267"/>
      <c r="MRL15" s="267"/>
      <c r="MRM15" s="267"/>
      <c r="MRN15" s="267"/>
      <c r="MRO15" s="267"/>
      <c r="MRP15" s="267"/>
      <c r="MRQ15" s="267"/>
      <c r="MRR15" s="267"/>
      <c r="MRS15" s="267"/>
      <c r="MRT15" s="267"/>
      <c r="MRU15" s="267"/>
      <c r="MRV15" s="267"/>
      <c r="MRW15" s="267"/>
      <c r="MRX15" s="267"/>
      <c r="MRY15" s="267"/>
      <c r="MRZ15" s="267"/>
      <c r="MSA15" s="267"/>
      <c r="MSB15" s="267"/>
      <c r="MSC15" s="267"/>
      <c r="MSD15" s="267"/>
      <c r="MSE15" s="267"/>
      <c r="MSF15" s="267"/>
      <c r="MSG15" s="267"/>
      <c r="MSH15" s="267"/>
      <c r="MSI15" s="267"/>
      <c r="MSJ15" s="267"/>
      <c r="MSK15" s="267"/>
      <c r="MSL15" s="267"/>
      <c r="MSM15" s="267"/>
      <c r="MSN15" s="267"/>
      <c r="MSO15" s="267"/>
      <c r="MSP15" s="267"/>
      <c r="MSQ15" s="267"/>
      <c r="MSR15" s="267"/>
      <c r="MSS15" s="267"/>
      <c r="MST15" s="267"/>
      <c r="MSU15" s="267"/>
      <c r="MSV15" s="267"/>
      <c r="MSW15" s="267"/>
      <c r="MSX15" s="267"/>
      <c r="MSY15" s="267"/>
      <c r="MSZ15" s="267"/>
      <c r="MTA15" s="267"/>
      <c r="MTB15" s="267"/>
      <c r="MTC15" s="267"/>
      <c r="MTD15" s="267"/>
      <c r="MTE15" s="267"/>
      <c r="MTF15" s="267"/>
      <c r="MTG15" s="267"/>
      <c r="MTH15" s="267"/>
      <c r="MTI15" s="267"/>
      <c r="MTJ15" s="267"/>
      <c r="MTK15" s="267"/>
      <c r="MTL15" s="267"/>
      <c r="MTM15" s="267"/>
      <c r="MTN15" s="267"/>
      <c r="MTO15" s="267"/>
      <c r="MTP15" s="267"/>
      <c r="MTQ15" s="267"/>
      <c r="MTR15" s="267"/>
      <c r="MTS15" s="267"/>
      <c r="MTT15" s="267"/>
      <c r="MTU15" s="267"/>
      <c r="MTV15" s="267"/>
      <c r="MTW15" s="267"/>
      <c r="MTX15" s="267"/>
      <c r="MTY15" s="267"/>
      <c r="MTZ15" s="267"/>
      <c r="MUA15" s="267"/>
      <c r="MUB15" s="267"/>
      <c r="MUC15" s="267"/>
      <c r="MUD15" s="267"/>
      <c r="MUE15" s="267"/>
      <c r="MUF15" s="267"/>
      <c r="MUG15" s="267"/>
      <c r="MUH15" s="267"/>
      <c r="MUI15" s="267"/>
      <c r="MUJ15" s="267"/>
      <c r="MUK15" s="267"/>
      <c r="MUL15" s="267"/>
      <c r="MUM15" s="267"/>
      <c r="MUN15" s="267"/>
      <c r="MUO15" s="267"/>
      <c r="MUP15" s="267"/>
      <c r="MUQ15" s="267"/>
      <c r="MUR15" s="267"/>
      <c r="MUS15" s="267"/>
      <c r="MUT15" s="267"/>
      <c r="MUU15" s="267"/>
      <c r="MUV15" s="267"/>
      <c r="MUW15" s="267"/>
      <c r="MUX15" s="267"/>
      <c r="MUY15" s="267"/>
      <c r="MUZ15" s="267"/>
      <c r="MVA15" s="267"/>
      <c r="MVB15" s="267"/>
      <c r="MVC15" s="267"/>
      <c r="MVD15" s="267"/>
      <c r="MVE15" s="267"/>
      <c r="MVF15" s="267"/>
      <c r="MVG15" s="267"/>
      <c r="MVH15" s="267"/>
      <c r="MVI15" s="267"/>
      <c r="MVJ15" s="267"/>
      <c r="MVK15" s="267"/>
      <c r="MVL15" s="267"/>
      <c r="MVM15" s="267"/>
      <c r="MVN15" s="267"/>
      <c r="MVO15" s="267"/>
      <c r="MVP15" s="267"/>
      <c r="MVQ15" s="267"/>
      <c r="MVR15" s="267"/>
      <c r="MVS15" s="267"/>
      <c r="MVT15" s="267"/>
      <c r="MVU15" s="267"/>
      <c r="MVV15" s="267"/>
      <c r="MVW15" s="267"/>
      <c r="MVX15" s="267"/>
      <c r="MVY15" s="267"/>
      <c r="MVZ15" s="267"/>
      <c r="MWA15" s="267"/>
      <c r="MWB15" s="267"/>
      <c r="MWC15" s="267"/>
      <c r="MWD15" s="267"/>
      <c r="MWE15" s="267"/>
      <c r="MWF15" s="267"/>
      <c r="MWG15" s="267"/>
      <c r="MWH15" s="267"/>
      <c r="MWI15" s="267"/>
      <c r="MWJ15" s="267"/>
      <c r="MWK15" s="267"/>
      <c r="MWL15" s="267"/>
      <c r="MWM15" s="267"/>
      <c r="MWN15" s="267"/>
      <c r="MWO15" s="267"/>
      <c r="MWP15" s="267"/>
      <c r="MWQ15" s="267"/>
      <c r="MWR15" s="267"/>
      <c r="MWS15" s="267"/>
      <c r="MWT15" s="267"/>
      <c r="MWU15" s="267"/>
      <c r="MWV15" s="267"/>
      <c r="MWW15" s="267"/>
      <c r="MWX15" s="267"/>
      <c r="MWY15" s="267"/>
      <c r="MWZ15" s="267"/>
      <c r="MXA15" s="267"/>
      <c r="MXB15" s="267"/>
      <c r="MXC15" s="267"/>
      <c r="MXD15" s="267"/>
      <c r="MXE15" s="267"/>
      <c r="MXF15" s="267"/>
      <c r="MXG15" s="267"/>
      <c r="MXH15" s="267"/>
      <c r="MXI15" s="267"/>
      <c r="MXJ15" s="267"/>
      <c r="MXK15" s="267"/>
      <c r="MXL15" s="267"/>
      <c r="MXM15" s="267"/>
      <c r="MXN15" s="267"/>
      <c r="MXO15" s="267"/>
      <c r="MXP15" s="267"/>
      <c r="MXQ15" s="267"/>
      <c r="MXR15" s="267"/>
      <c r="MXS15" s="267"/>
      <c r="MXT15" s="267"/>
      <c r="MXU15" s="267"/>
      <c r="MXV15" s="267"/>
      <c r="MXW15" s="267"/>
      <c r="MXX15" s="267"/>
      <c r="MXY15" s="267"/>
      <c r="MXZ15" s="267"/>
      <c r="MYA15" s="267"/>
      <c r="MYB15" s="267"/>
      <c r="MYC15" s="267"/>
      <c r="MYD15" s="267"/>
      <c r="MYE15" s="267"/>
      <c r="MYF15" s="267"/>
      <c r="MYG15" s="267"/>
      <c r="MYH15" s="267"/>
      <c r="MYI15" s="267"/>
      <c r="MYJ15" s="267"/>
      <c r="MYK15" s="267"/>
      <c r="MYL15" s="267"/>
      <c r="MYM15" s="267"/>
      <c r="MYN15" s="267"/>
      <c r="MYO15" s="267"/>
      <c r="MYP15" s="267"/>
      <c r="MYQ15" s="267"/>
      <c r="MYR15" s="267"/>
      <c r="MYS15" s="267"/>
      <c r="MYT15" s="267"/>
      <c r="MYU15" s="267"/>
      <c r="MYV15" s="267"/>
      <c r="MYW15" s="267"/>
      <c r="MYX15" s="267"/>
      <c r="MYY15" s="267"/>
      <c r="MYZ15" s="267"/>
      <c r="MZA15" s="267"/>
      <c r="MZB15" s="267"/>
      <c r="MZC15" s="267"/>
      <c r="MZD15" s="267"/>
      <c r="MZE15" s="267"/>
      <c r="MZF15" s="267"/>
      <c r="MZG15" s="267"/>
      <c r="MZH15" s="267"/>
      <c r="MZI15" s="267"/>
      <c r="MZJ15" s="267"/>
      <c r="MZK15" s="267"/>
      <c r="MZL15" s="267"/>
      <c r="MZM15" s="267"/>
      <c r="MZN15" s="267"/>
      <c r="MZO15" s="267"/>
      <c r="MZP15" s="267"/>
      <c r="MZQ15" s="267"/>
      <c r="MZR15" s="267"/>
      <c r="MZS15" s="267"/>
      <c r="MZT15" s="267"/>
      <c r="MZU15" s="267"/>
      <c r="MZV15" s="267"/>
      <c r="MZW15" s="267"/>
      <c r="MZX15" s="267"/>
      <c r="MZY15" s="267"/>
      <c r="MZZ15" s="267"/>
      <c r="NAA15" s="267"/>
      <c r="NAB15" s="267"/>
      <c r="NAC15" s="267"/>
      <c r="NAD15" s="267"/>
      <c r="NAE15" s="267"/>
      <c r="NAF15" s="267"/>
      <c r="NAG15" s="267"/>
      <c r="NAH15" s="267"/>
      <c r="NAI15" s="267"/>
      <c r="NAJ15" s="267"/>
      <c r="NAK15" s="267"/>
      <c r="NAL15" s="267"/>
      <c r="NAM15" s="267"/>
      <c r="NAN15" s="267"/>
      <c r="NAO15" s="267"/>
      <c r="NAP15" s="267"/>
      <c r="NAQ15" s="267"/>
      <c r="NAR15" s="267"/>
      <c r="NAS15" s="267"/>
      <c r="NAT15" s="267"/>
      <c r="NAU15" s="267"/>
      <c r="NAV15" s="267"/>
      <c r="NAW15" s="267"/>
      <c r="NAX15" s="267"/>
      <c r="NAY15" s="267"/>
      <c r="NAZ15" s="267"/>
      <c r="NBA15" s="267"/>
      <c r="NBB15" s="267"/>
      <c r="NBC15" s="267"/>
      <c r="NBD15" s="267"/>
      <c r="NBE15" s="267"/>
      <c r="NBF15" s="267"/>
      <c r="NBG15" s="267"/>
      <c r="NBH15" s="267"/>
      <c r="NBI15" s="267"/>
      <c r="NBJ15" s="267"/>
      <c r="NBK15" s="267"/>
      <c r="NBL15" s="267"/>
      <c r="NBM15" s="267"/>
      <c r="NBN15" s="267"/>
      <c r="NBO15" s="267"/>
      <c r="NBP15" s="267"/>
      <c r="NBQ15" s="267"/>
      <c r="NBR15" s="267"/>
      <c r="NBS15" s="267"/>
      <c r="NBT15" s="267"/>
      <c r="NBU15" s="267"/>
      <c r="NBV15" s="267"/>
      <c r="NBW15" s="267"/>
      <c r="NBX15" s="267"/>
      <c r="NBY15" s="267"/>
      <c r="NBZ15" s="267"/>
      <c r="NCA15" s="267"/>
      <c r="NCB15" s="267"/>
      <c r="NCC15" s="267"/>
      <c r="NCD15" s="267"/>
      <c r="NCE15" s="267"/>
      <c r="NCF15" s="267"/>
      <c r="NCG15" s="267"/>
      <c r="NCH15" s="267"/>
      <c r="NCI15" s="267"/>
      <c r="NCJ15" s="267"/>
      <c r="NCK15" s="267"/>
      <c r="NCL15" s="267"/>
      <c r="NCM15" s="267"/>
      <c r="NCN15" s="267"/>
      <c r="NCO15" s="267"/>
      <c r="NCP15" s="267"/>
      <c r="NCQ15" s="267"/>
      <c r="NCR15" s="267"/>
      <c r="NCS15" s="267"/>
      <c r="NCT15" s="267"/>
      <c r="NCU15" s="267"/>
      <c r="NCV15" s="267"/>
      <c r="NCW15" s="267"/>
      <c r="NCX15" s="267"/>
      <c r="NCY15" s="267"/>
      <c r="NCZ15" s="267"/>
      <c r="NDA15" s="267"/>
      <c r="NDB15" s="267"/>
      <c r="NDC15" s="267"/>
      <c r="NDD15" s="267"/>
      <c r="NDE15" s="267"/>
      <c r="NDF15" s="267"/>
      <c r="NDG15" s="267"/>
      <c r="NDH15" s="267"/>
      <c r="NDI15" s="267"/>
      <c r="NDJ15" s="267"/>
      <c r="NDK15" s="267"/>
      <c r="NDL15" s="267"/>
      <c r="NDM15" s="267"/>
      <c r="NDN15" s="267"/>
      <c r="NDO15" s="267"/>
      <c r="NDP15" s="267"/>
      <c r="NDQ15" s="267"/>
      <c r="NDR15" s="267"/>
      <c r="NDS15" s="267"/>
      <c r="NDT15" s="267"/>
      <c r="NDU15" s="267"/>
      <c r="NDV15" s="267"/>
      <c r="NDW15" s="267"/>
      <c r="NDX15" s="267"/>
      <c r="NDY15" s="267"/>
      <c r="NDZ15" s="267"/>
      <c r="NEA15" s="267"/>
      <c r="NEB15" s="267"/>
      <c r="NEC15" s="267"/>
      <c r="NED15" s="267"/>
      <c r="NEE15" s="267"/>
      <c r="NEF15" s="267"/>
      <c r="NEG15" s="267"/>
      <c r="NEH15" s="267"/>
      <c r="NEI15" s="267"/>
      <c r="NEJ15" s="267"/>
      <c r="NEK15" s="267"/>
      <c r="NEL15" s="267"/>
      <c r="NEM15" s="267"/>
      <c r="NEN15" s="267"/>
      <c r="NEO15" s="267"/>
      <c r="NEP15" s="267"/>
      <c r="NEQ15" s="267"/>
      <c r="NER15" s="267"/>
      <c r="NES15" s="267"/>
      <c r="NET15" s="267"/>
      <c r="NEU15" s="267"/>
      <c r="NEV15" s="267"/>
      <c r="NEW15" s="267"/>
      <c r="NEX15" s="267"/>
      <c r="NEY15" s="267"/>
      <c r="NEZ15" s="267"/>
      <c r="NFA15" s="267"/>
      <c r="NFB15" s="267"/>
      <c r="NFC15" s="267"/>
      <c r="NFD15" s="267"/>
      <c r="NFE15" s="267"/>
      <c r="NFF15" s="267"/>
      <c r="NFG15" s="267"/>
      <c r="NFH15" s="267"/>
      <c r="NFI15" s="267"/>
      <c r="NFJ15" s="267"/>
      <c r="NFK15" s="267"/>
      <c r="NFL15" s="267"/>
      <c r="NFM15" s="267"/>
      <c r="NFN15" s="267"/>
      <c r="NFO15" s="267"/>
      <c r="NFP15" s="267"/>
      <c r="NFQ15" s="267"/>
      <c r="NFR15" s="267"/>
      <c r="NFS15" s="267"/>
      <c r="NFT15" s="267"/>
      <c r="NFU15" s="267"/>
      <c r="NFV15" s="267"/>
      <c r="NFW15" s="267"/>
      <c r="NFX15" s="267"/>
      <c r="NFY15" s="267"/>
      <c r="NFZ15" s="267"/>
      <c r="NGA15" s="267"/>
      <c r="NGB15" s="267"/>
      <c r="NGC15" s="267"/>
      <c r="NGD15" s="267"/>
      <c r="NGE15" s="267"/>
      <c r="NGF15" s="267"/>
      <c r="NGG15" s="267"/>
      <c r="NGH15" s="267"/>
      <c r="NGI15" s="267"/>
      <c r="NGJ15" s="267"/>
      <c r="NGK15" s="267"/>
      <c r="NGL15" s="267"/>
      <c r="NGM15" s="267"/>
      <c r="NGN15" s="267"/>
      <c r="NGO15" s="267"/>
      <c r="NGP15" s="267"/>
      <c r="NGQ15" s="267"/>
      <c r="NGR15" s="267"/>
      <c r="NGS15" s="267"/>
      <c r="NGT15" s="267"/>
      <c r="NGU15" s="267"/>
      <c r="NGV15" s="267"/>
      <c r="NGW15" s="267"/>
      <c r="NGX15" s="267"/>
      <c r="NGY15" s="267"/>
      <c r="NGZ15" s="267"/>
      <c r="NHA15" s="267"/>
      <c r="NHB15" s="267"/>
      <c r="NHC15" s="267"/>
      <c r="NHD15" s="267"/>
      <c r="NHE15" s="267"/>
      <c r="NHF15" s="267"/>
      <c r="NHG15" s="267"/>
      <c r="NHH15" s="267"/>
      <c r="NHI15" s="267"/>
      <c r="NHJ15" s="267"/>
      <c r="NHK15" s="267"/>
      <c r="NHL15" s="267"/>
      <c r="NHM15" s="267"/>
      <c r="NHN15" s="267"/>
      <c r="NHO15" s="267"/>
      <c r="NHP15" s="267"/>
      <c r="NHQ15" s="267"/>
      <c r="NHR15" s="267"/>
      <c r="NHS15" s="267"/>
      <c r="NHT15" s="267"/>
      <c r="NHU15" s="267"/>
      <c r="NHV15" s="267"/>
      <c r="NHW15" s="267"/>
      <c r="NHX15" s="267"/>
      <c r="NHY15" s="267"/>
      <c r="NHZ15" s="267"/>
      <c r="NIA15" s="267"/>
      <c r="NIB15" s="267"/>
      <c r="NIC15" s="267"/>
      <c r="NID15" s="267"/>
      <c r="NIE15" s="267"/>
      <c r="NIF15" s="267"/>
      <c r="NIG15" s="267"/>
      <c r="NIH15" s="267"/>
      <c r="NII15" s="267"/>
      <c r="NIJ15" s="267"/>
      <c r="NIK15" s="267"/>
      <c r="NIL15" s="267"/>
      <c r="NIM15" s="267"/>
      <c r="NIN15" s="267"/>
      <c r="NIO15" s="267"/>
      <c r="NIP15" s="267"/>
      <c r="NIQ15" s="267"/>
      <c r="NIR15" s="267"/>
      <c r="NIS15" s="267"/>
      <c r="NIT15" s="267"/>
      <c r="NIU15" s="267"/>
      <c r="NIV15" s="267"/>
      <c r="NIW15" s="267"/>
      <c r="NIX15" s="267"/>
      <c r="NIY15" s="267"/>
      <c r="NIZ15" s="267"/>
      <c r="NJA15" s="267"/>
      <c r="NJB15" s="267"/>
      <c r="NJC15" s="267"/>
      <c r="NJD15" s="267"/>
      <c r="NJE15" s="267"/>
      <c r="NJF15" s="267"/>
      <c r="NJG15" s="267"/>
      <c r="NJH15" s="267"/>
      <c r="NJI15" s="267"/>
      <c r="NJJ15" s="267"/>
      <c r="NJK15" s="267"/>
      <c r="NJL15" s="267"/>
      <c r="NJM15" s="267"/>
      <c r="NJN15" s="267"/>
      <c r="NJO15" s="267"/>
      <c r="NJP15" s="267"/>
      <c r="NJQ15" s="267"/>
      <c r="NJR15" s="267"/>
      <c r="NJS15" s="267"/>
      <c r="NJT15" s="267"/>
      <c r="NJU15" s="267"/>
      <c r="NJV15" s="267"/>
      <c r="NJW15" s="267"/>
      <c r="NJX15" s="267"/>
      <c r="NJY15" s="267"/>
      <c r="NJZ15" s="267"/>
      <c r="NKA15" s="267"/>
      <c r="NKB15" s="267"/>
      <c r="NKC15" s="267"/>
      <c r="NKD15" s="267"/>
      <c r="NKE15" s="267"/>
      <c r="NKF15" s="267"/>
      <c r="NKG15" s="267"/>
      <c r="NKH15" s="267"/>
      <c r="NKI15" s="267"/>
      <c r="NKJ15" s="267"/>
      <c r="NKK15" s="267"/>
      <c r="NKL15" s="267"/>
      <c r="NKM15" s="267"/>
      <c r="NKN15" s="267"/>
      <c r="NKO15" s="267"/>
      <c r="NKP15" s="267"/>
      <c r="NKQ15" s="267"/>
      <c r="NKR15" s="267"/>
      <c r="NKS15" s="267"/>
      <c r="NKT15" s="267"/>
      <c r="NKU15" s="267"/>
      <c r="NKV15" s="267"/>
      <c r="NKW15" s="267"/>
      <c r="NKX15" s="267"/>
      <c r="NKY15" s="267"/>
      <c r="NKZ15" s="267"/>
      <c r="NLA15" s="267"/>
      <c r="NLB15" s="267"/>
      <c r="NLC15" s="267"/>
      <c r="NLD15" s="267"/>
      <c r="NLE15" s="267"/>
      <c r="NLF15" s="267"/>
      <c r="NLG15" s="267"/>
      <c r="NLH15" s="267"/>
      <c r="NLI15" s="267"/>
      <c r="NLJ15" s="267"/>
      <c r="NLK15" s="267"/>
      <c r="NLL15" s="267"/>
      <c r="NLM15" s="267"/>
      <c r="NLN15" s="267"/>
      <c r="NLO15" s="267"/>
      <c r="NLP15" s="267"/>
      <c r="NLQ15" s="267"/>
      <c r="NLR15" s="267"/>
      <c r="NLS15" s="267"/>
      <c r="NLT15" s="267"/>
      <c r="NLU15" s="267"/>
      <c r="NLV15" s="267"/>
      <c r="NLW15" s="267"/>
      <c r="NLX15" s="267"/>
      <c r="NLY15" s="267"/>
      <c r="NLZ15" s="267"/>
      <c r="NMA15" s="267"/>
      <c r="NMB15" s="267"/>
      <c r="NMC15" s="267"/>
      <c r="NMD15" s="267"/>
      <c r="NME15" s="267"/>
      <c r="NMF15" s="267"/>
      <c r="NMG15" s="267"/>
      <c r="NMH15" s="267"/>
      <c r="NMI15" s="267"/>
      <c r="NMJ15" s="267"/>
      <c r="NMK15" s="267"/>
      <c r="NML15" s="267"/>
      <c r="NMM15" s="267"/>
      <c r="NMN15" s="267"/>
      <c r="NMO15" s="267"/>
      <c r="NMP15" s="267"/>
      <c r="NMQ15" s="267"/>
      <c r="NMR15" s="267"/>
      <c r="NMS15" s="267"/>
      <c r="NMT15" s="267"/>
      <c r="NMU15" s="267"/>
      <c r="NMV15" s="267"/>
      <c r="NMW15" s="267"/>
      <c r="NMX15" s="267"/>
      <c r="NMY15" s="267"/>
      <c r="NMZ15" s="267"/>
      <c r="NNA15" s="267"/>
      <c r="NNB15" s="267"/>
      <c r="NNC15" s="267"/>
      <c r="NND15" s="267"/>
      <c r="NNE15" s="267"/>
      <c r="NNF15" s="267"/>
      <c r="NNG15" s="267"/>
      <c r="NNH15" s="267"/>
      <c r="NNI15" s="267"/>
      <c r="NNJ15" s="267"/>
      <c r="NNK15" s="267"/>
      <c r="NNL15" s="267"/>
      <c r="NNM15" s="267"/>
      <c r="NNN15" s="267"/>
      <c r="NNO15" s="267"/>
      <c r="NNP15" s="267"/>
      <c r="NNQ15" s="267"/>
      <c r="NNR15" s="267"/>
      <c r="NNS15" s="267"/>
      <c r="NNT15" s="267"/>
      <c r="NNU15" s="267"/>
      <c r="NNV15" s="267"/>
      <c r="NNW15" s="267"/>
      <c r="NNX15" s="267"/>
      <c r="NNY15" s="267"/>
      <c r="NNZ15" s="267"/>
      <c r="NOA15" s="267"/>
      <c r="NOB15" s="267"/>
      <c r="NOC15" s="267"/>
      <c r="NOD15" s="267"/>
      <c r="NOE15" s="267"/>
      <c r="NOF15" s="267"/>
      <c r="NOG15" s="267"/>
      <c r="NOH15" s="267"/>
      <c r="NOI15" s="267"/>
      <c r="NOJ15" s="267"/>
      <c r="NOK15" s="267"/>
      <c r="NOL15" s="267"/>
      <c r="NOM15" s="267"/>
      <c r="NON15" s="267"/>
      <c r="NOO15" s="267"/>
      <c r="NOP15" s="267"/>
      <c r="NOQ15" s="267"/>
      <c r="NOR15" s="267"/>
      <c r="NOS15" s="267"/>
      <c r="NOT15" s="267"/>
      <c r="NOU15" s="267"/>
      <c r="NOV15" s="267"/>
      <c r="NOW15" s="267"/>
      <c r="NOX15" s="267"/>
      <c r="NOY15" s="267"/>
      <c r="NOZ15" s="267"/>
      <c r="NPA15" s="267"/>
      <c r="NPB15" s="267"/>
      <c r="NPC15" s="267"/>
      <c r="NPD15" s="267"/>
      <c r="NPE15" s="267"/>
      <c r="NPF15" s="267"/>
      <c r="NPG15" s="267"/>
      <c r="NPH15" s="267"/>
      <c r="NPI15" s="267"/>
      <c r="NPJ15" s="267"/>
      <c r="NPK15" s="267"/>
      <c r="NPL15" s="267"/>
      <c r="NPM15" s="267"/>
      <c r="NPN15" s="267"/>
      <c r="NPO15" s="267"/>
      <c r="NPP15" s="267"/>
      <c r="NPQ15" s="267"/>
      <c r="NPR15" s="267"/>
      <c r="NPS15" s="267"/>
      <c r="NPT15" s="267"/>
      <c r="NPU15" s="267"/>
      <c r="NPV15" s="267"/>
      <c r="NPW15" s="267"/>
      <c r="NPX15" s="267"/>
      <c r="NPY15" s="267"/>
      <c r="NPZ15" s="267"/>
      <c r="NQA15" s="267"/>
      <c r="NQB15" s="267"/>
      <c r="NQC15" s="267"/>
      <c r="NQD15" s="267"/>
      <c r="NQE15" s="267"/>
      <c r="NQF15" s="267"/>
      <c r="NQG15" s="267"/>
      <c r="NQH15" s="267"/>
      <c r="NQI15" s="267"/>
      <c r="NQJ15" s="267"/>
      <c r="NQK15" s="267"/>
      <c r="NQL15" s="267"/>
      <c r="NQM15" s="267"/>
      <c r="NQN15" s="267"/>
      <c r="NQO15" s="267"/>
      <c r="NQP15" s="267"/>
      <c r="NQQ15" s="267"/>
      <c r="NQR15" s="267"/>
      <c r="NQS15" s="267"/>
      <c r="NQT15" s="267"/>
      <c r="NQU15" s="267"/>
      <c r="NQV15" s="267"/>
      <c r="NQW15" s="267"/>
      <c r="NQX15" s="267"/>
      <c r="NQY15" s="267"/>
      <c r="NQZ15" s="267"/>
      <c r="NRA15" s="267"/>
      <c r="NRB15" s="267"/>
      <c r="NRC15" s="267"/>
      <c r="NRD15" s="267"/>
      <c r="NRE15" s="267"/>
      <c r="NRF15" s="267"/>
      <c r="NRG15" s="267"/>
      <c r="NRH15" s="267"/>
      <c r="NRI15" s="267"/>
      <c r="NRJ15" s="267"/>
      <c r="NRK15" s="267"/>
      <c r="NRL15" s="267"/>
      <c r="NRM15" s="267"/>
      <c r="NRN15" s="267"/>
      <c r="NRO15" s="267"/>
      <c r="NRP15" s="267"/>
      <c r="NRQ15" s="267"/>
      <c r="NRR15" s="267"/>
      <c r="NRS15" s="267"/>
      <c r="NRT15" s="267"/>
      <c r="NRU15" s="267"/>
      <c r="NRV15" s="267"/>
      <c r="NRW15" s="267"/>
      <c r="NRX15" s="267"/>
      <c r="NRY15" s="267"/>
      <c r="NRZ15" s="267"/>
      <c r="NSA15" s="267"/>
      <c r="NSB15" s="267"/>
      <c r="NSC15" s="267"/>
      <c r="NSD15" s="267"/>
      <c r="NSE15" s="267"/>
      <c r="NSF15" s="267"/>
      <c r="NSG15" s="267"/>
      <c r="NSH15" s="267"/>
      <c r="NSI15" s="267"/>
      <c r="NSJ15" s="267"/>
      <c r="NSK15" s="267"/>
      <c r="NSL15" s="267"/>
      <c r="NSM15" s="267"/>
      <c r="NSN15" s="267"/>
      <c r="NSO15" s="267"/>
      <c r="NSP15" s="267"/>
      <c r="NSQ15" s="267"/>
      <c r="NSR15" s="267"/>
      <c r="NSS15" s="267"/>
      <c r="NST15" s="267"/>
      <c r="NSU15" s="267"/>
      <c r="NSV15" s="267"/>
      <c r="NSW15" s="267"/>
      <c r="NSX15" s="267"/>
      <c r="NSY15" s="267"/>
      <c r="NSZ15" s="267"/>
      <c r="NTA15" s="267"/>
      <c r="NTB15" s="267"/>
      <c r="NTC15" s="267"/>
      <c r="NTD15" s="267"/>
      <c r="NTE15" s="267"/>
      <c r="NTF15" s="267"/>
      <c r="NTG15" s="267"/>
      <c r="NTH15" s="267"/>
      <c r="NTI15" s="267"/>
      <c r="NTJ15" s="267"/>
      <c r="NTK15" s="267"/>
      <c r="NTL15" s="267"/>
      <c r="NTM15" s="267"/>
      <c r="NTN15" s="267"/>
      <c r="NTO15" s="267"/>
      <c r="NTP15" s="267"/>
      <c r="NTQ15" s="267"/>
      <c r="NTR15" s="267"/>
      <c r="NTS15" s="267"/>
      <c r="NTT15" s="267"/>
      <c r="NTU15" s="267"/>
      <c r="NTV15" s="267"/>
      <c r="NTW15" s="267"/>
      <c r="NTX15" s="267"/>
      <c r="NTY15" s="267"/>
      <c r="NTZ15" s="267"/>
      <c r="NUA15" s="267"/>
      <c r="NUB15" s="267"/>
      <c r="NUC15" s="267"/>
      <c r="NUD15" s="267"/>
      <c r="NUE15" s="267"/>
      <c r="NUF15" s="267"/>
      <c r="NUG15" s="267"/>
      <c r="NUH15" s="267"/>
      <c r="NUI15" s="267"/>
      <c r="NUJ15" s="267"/>
      <c r="NUK15" s="267"/>
      <c r="NUL15" s="267"/>
      <c r="NUM15" s="267"/>
      <c r="NUN15" s="267"/>
      <c r="NUO15" s="267"/>
      <c r="NUP15" s="267"/>
      <c r="NUQ15" s="267"/>
      <c r="NUR15" s="267"/>
      <c r="NUS15" s="267"/>
      <c r="NUT15" s="267"/>
      <c r="NUU15" s="267"/>
      <c r="NUV15" s="267"/>
      <c r="NUW15" s="267"/>
      <c r="NUX15" s="267"/>
      <c r="NUY15" s="267"/>
      <c r="NUZ15" s="267"/>
      <c r="NVA15" s="267"/>
      <c r="NVB15" s="267"/>
      <c r="NVC15" s="267"/>
      <c r="NVD15" s="267"/>
      <c r="NVE15" s="267"/>
      <c r="NVF15" s="267"/>
      <c r="NVG15" s="267"/>
      <c r="NVH15" s="267"/>
      <c r="NVI15" s="267"/>
      <c r="NVJ15" s="267"/>
      <c r="NVK15" s="267"/>
      <c r="NVL15" s="267"/>
      <c r="NVM15" s="267"/>
      <c r="NVN15" s="267"/>
      <c r="NVO15" s="267"/>
      <c r="NVP15" s="267"/>
      <c r="NVQ15" s="267"/>
      <c r="NVR15" s="267"/>
      <c r="NVS15" s="267"/>
      <c r="NVT15" s="267"/>
      <c r="NVU15" s="267"/>
      <c r="NVV15" s="267"/>
      <c r="NVW15" s="267"/>
      <c r="NVX15" s="267"/>
      <c r="NVY15" s="267"/>
      <c r="NVZ15" s="267"/>
      <c r="NWA15" s="267"/>
      <c r="NWB15" s="267"/>
      <c r="NWC15" s="267"/>
      <c r="NWD15" s="267"/>
      <c r="NWE15" s="267"/>
      <c r="NWF15" s="267"/>
      <c r="NWG15" s="267"/>
      <c r="NWH15" s="267"/>
      <c r="NWI15" s="267"/>
      <c r="NWJ15" s="267"/>
      <c r="NWK15" s="267"/>
      <c r="NWL15" s="267"/>
      <c r="NWM15" s="267"/>
      <c r="NWN15" s="267"/>
      <c r="NWO15" s="267"/>
      <c r="NWP15" s="267"/>
      <c r="NWQ15" s="267"/>
      <c r="NWR15" s="267"/>
      <c r="NWS15" s="267"/>
      <c r="NWT15" s="267"/>
      <c r="NWU15" s="267"/>
      <c r="NWV15" s="267"/>
      <c r="NWW15" s="267"/>
      <c r="NWX15" s="267"/>
      <c r="NWY15" s="267"/>
      <c r="NWZ15" s="267"/>
      <c r="NXA15" s="267"/>
      <c r="NXB15" s="267"/>
      <c r="NXC15" s="267"/>
      <c r="NXD15" s="267"/>
      <c r="NXE15" s="267"/>
      <c r="NXF15" s="267"/>
      <c r="NXG15" s="267"/>
      <c r="NXH15" s="267"/>
      <c r="NXI15" s="267"/>
      <c r="NXJ15" s="267"/>
      <c r="NXK15" s="267"/>
      <c r="NXL15" s="267"/>
      <c r="NXM15" s="267"/>
      <c r="NXN15" s="267"/>
      <c r="NXO15" s="267"/>
      <c r="NXP15" s="267"/>
      <c r="NXQ15" s="267"/>
      <c r="NXR15" s="267"/>
      <c r="NXS15" s="267"/>
      <c r="NXT15" s="267"/>
      <c r="NXU15" s="267"/>
      <c r="NXV15" s="267"/>
      <c r="NXW15" s="267"/>
      <c r="NXX15" s="267"/>
      <c r="NXY15" s="267"/>
      <c r="NXZ15" s="267"/>
      <c r="NYA15" s="267"/>
      <c r="NYB15" s="267"/>
      <c r="NYC15" s="267"/>
      <c r="NYD15" s="267"/>
      <c r="NYE15" s="267"/>
      <c r="NYF15" s="267"/>
      <c r="NYG15" s="267"/>
      <c r="NYH15" s="267"/>
      <c r="NYI15" s="267"/>
      <c r="NYJ15" s="267"/>
      <c r="NYK15" s="267"/>
      <c r="NYL15" s="267"/>
      <c r="NYM15" s="267"/>
      <c r="NYN15" s="267"/>
      <c r="NYO15" s="267"/>
      <c r="NYP15" s="267"/>
      <c r="NYQ15" s="267"/>
      <c r="NYR15" s="267"/>
      <c r="NYS15" s="267"/>
      <c r="NYT15" s="267"/>
      <c r="NYU15" s="267"/>
      <c r="NYV15" s="267"/>
      <c r="NYW15" s="267"/>
      <c r="NYX15" s="267"/>
      <c r="NYY15" s="267"/>
      <c r="NYZ15" s="267"/>
      <c r="NZA15" s="267"/>
      <c r="NZB15" s="267"/>
      <c r="NZC15" s="267"/>
      <c r="NZD15" s="267"/>
      <c r="NZE15" s="267"/>
      <c r="NZF15" s="267"/>
      <c r="NZG15" s="267"/>
      <c r="NZH15" s="267"/>
      <c r="NZI15" s="267"/>
      <c r="NZJ15" s="267"/>
      <c r="NZK15" s="267"/>
      <c r="NZL15" s="267"/>
      <c r="NZM15" s="267"/>
      <c r="NZN15" s="267"/>
      <c r="NZO15" s="267"/>
      <c r="NZP15" s="267"/>
      <c r="NZQ15" s="267"/>
      <c r="NZR15" s="267"/>
      <c r="NZS15" s="267"/>
      <c r="NZT15" s="267"/>
      <c r="NZU15" s="267"/>
      <c r="NZV15" s="267"/>
      <c r="NZW15" s="267"/>
      <c r="NZX15" s="267"/>
      <c r="NZY15" s="267"/>
      <c r="NZZ15" s="267"/>
      <c r="OAA15" s="267"/>
      <c r="OAB15" s="267"/>
      <c r="OAC15" s="267"/>
      <c r="OAD15" s="267"/>
      <c r="OAE15" s="267"/>
      <c r="OAF15" s="267"/>
      <c r="OAG15" s="267"/>
      <c r="OAH15" s="267"/>
      <c r="OAI15" s="267"/>
      <c r="OAJ15" s="267"/>
      <c r="OAK15" s="267"/>
      <c r="OAL15" s="267"/>
      <c r="OAM15" s="267"/>
      <c r="OAN15" s="267"/>
      <c r="OAO15" s="267"/>
      <c r="OAP15" s="267"/>
      <c r="OAQ15" s="267"/>
      <c r="OAR15" s="267"/>
      <c r="OAS15" s="267"/>
      <c r="OAT15" s="267"/>
      <c r="OAU15" s="267"/>
      <c r="OAV15" s="267"/>
      <c r="OAW15" s="267"/>
      <c r="OAX15" s="267"/>
      <c r="OAY15" s="267"/>
      <c r="OAZ15" s="267"/>
      <c r="OBA15" s="267"/>
      <c r="OBB15" s="267"/>
      <c r="OBC15" s="267"/>
      <c r="OBD15" s="267"/>
      <c r="OBE15" s="267"/>
      <c r="OBF15" s="267"/>
      <c r="OBG15" s="267"/>
      <c r="OBH15" s="267"/>
      <c r="OBI15" s="267"/>
      <c r="OBJ15" s="267"/>
      <c r="OBK15" s="267"/>
      <c r="OBL15" s="267"/>
      <c r="OBM15" s="267"/>
      <c r="OBN15" s="267"/>
      <c r="OBO15" s="267"/>
      <c r="OBP15" s="267"/>
      <c r="OBQ15" s="267"/>
      <c r="OBR15" s="267"/>
      <c r="OBS15" s="267"/>
      <c r="OBT15" s="267"/>
      <c r="OBU15" s="267"/>
      <c r="OBV15" s="267"/>
      <c r="OBW15" s="267"/>
      <c r="OBX15" s="267"/>
      <c r="OBY15" s="267"/>
      <c r="OBZ15" s="267"/>
      <c r="OCA15" s="267"/>
      <c r="OCB15" s="267"/>
      <c r="OCC15" s="267"/>
      <c r="OCD15" s="267"/>
      <c r="OCE15" s="267"/>
      <c r="OCF15" s="267"/>
      <c r="OCG15" s="267"/>
      <c r="OCH15" s="267"/>
      <c r="OCI15" s="267"/>
      <c r="OCJ15" s="267"/>
      <c r="OCK15" s="267"/>
      <c r="OCL15" s="267"/>
      <c r="OCM15" s="267"/>
      <c r="OCN15" s="267"/>
      <c r="OCO15" s="267"/>
      <c r="OCP15" s="267"/>
      <c r="OCQ15" s="267"/>
      <c r="OCR15" s="267"/>
      <c r="OCS15" s="267"/>
      <c r="OCT15" s="267"/>
      <c r="OCU15" s="267"/>
      <c r="OCV15" s="267"/>
      <c r="OCW15" s="267"/>
      <c r="OCX15" s="267"/>
      <c r="OCY15" s="267"/>
      <c r="OCZ15" s="267"/>
      <c r="ODA15" s="267"/>
      <c r="ODB15" s="267"/>
      <c r="ODC15" s="267"/>
      <c r="ODD15" s="267"/>
      <c r="ODE15" s="267"/>
      <c r="ODF15" s="267"/>
      <c r="ODG15" s="267"/>
      <c r="ODH15" s="267"/>
      <c r="ODI15" s="267"/>
      <c r="ODJ15" s="267"/>
      <c r="ODK15" s="267"/>
      <c r="ODL15" s="267"/>
      <c r="ODM15" s="267"/>
      <c r="ODN15" s="267"/>
      <c r="ODO15" s="267"/>
      <c r="ODP15" s="267"/>
      <c r="ODQ15" s="267"/>
      <c r="ODR15" s="267"/>
      <c r="ODS15" s="267"/>
      <c r="ODT15" s="267"/>
      <c r="ODU15" s="267"/>
      <c r="ODV15" s="267"/>
      <c r="ODW15" s="267"/>
      <c r="ODX15" s="267"/>
      <c r="ODY15" s="267"/>
      <c r="ODZ15" s="267"/>
      <c r="OEA15" s="267"/>
      <c r="OEB15" s="267"/>
      <c r="OEC15" s="267"/>
      <c r="OED15" s="267"/>
      <c r="OEE15" s="267"/>
      <c r="OEF15" s="267"/>
      <c r="OEG15" s="267"/>
      <c r="OEH15" s="267"/>
      <c r="OEI15" s="267"/>
      <c r="OEJ15" s="267"/>
      <c r="OEK15" s="267"/>
      <c r="OEL15" s="267"/>
      <c r="OEM15" s="267"/>
      <c r="OEN15" s="267"/>
      <c r="OEO15" s="267"/>
      <c r="OEP15" s="267"/>
      <c r="OEQ15" s="267"/>
      <c r="OER15" s="267"/>
      <c r="OES15" s="267"/>
      <c r="OET15" s="267"/>
      <c r="OEU15" s="267"/>
      <c r="OEV15" s="267"/>
      <c r="OEW15" s="267"/>
      <c r="OEX15" s="267"/>
      <c r="OEY15" s="267"/>
      <c r="OEZ15" s="267"/>
      <c r="OFA15" s="267"/>
      <c r="OFB15" s="267"/>
      <c r="OFC15" s="267"/>
      <c r="OFD15" s="267"/>
      <c r="OFE15" s="267"/>
      <c r="OFF15" s="267"/>
      <c r="OFG15" s="267"/>
      <c r="OFH15" s="267"/>
      <c r="OFI15" s="267"/>
      <c r="OFJ15" s="267"/>
      <c r="OFK15" s="267"/>
      <c r="OFL15" s="267"/>
      <c r="OFM15" s="267"/>
      <c r="OFN15" s="267"/>
      <c r="OFO15" s="267"/>
      <c r="OFP15" s="267"/>
      <c r="OFQ15" s="267"/>
      <c r="OFR15" s="267"/>
      <c r="OFS15" s="267"/>
      <c r="OFT15" s="267"/>
      <c r="OFU15" s="267"/>
      <c r="OFV15" s="267"/>
      <c r="OFW15" s="267"/>
      <c r="OFX15" s="267"/>
      <c r="OFY15" s="267"/>
      <c r="OFZ15" s="267"/>
      <c r="OGA15" s="267"/>
      <c r="OGB15" s="267"/>
      <c r="OGC15" s="267"/>
      <c r="OGD15" s="267"/>
      <c r="OGE15" s="267"/>
      <c r="OGF15" s="267"/>
      <c r="OGG15" s="267"/>
      <c r="OGH15" s="267"/>
      <c r="OGI15" s="267"/>
      <c r="OGJ15" s="267"/>
      <c r="OGK15" s="267"/>
      <c r="OGL15" s="267"/>
      <c r="OGM15" s="267"/>
      <c r="OGN15" s="267"/>
      <c r="OGO15" s="267"/>
      <c r="OGP15" s="267"/>
      <c r="OGQ15" s="267"/>
      <c r="OGR15" s="267"/>
      <c r="OGS15" s="267"/>
      <c r="OGT15" s="267"/>
      <c r="OGU15" s="267"/>
      <c r="OGV15" s="267"/>
      <c r="OGW15" s="267"/>
      <c r="OGX15" s="267"/>
      <c r="OGY15" s="267"/>
      <c r="OGZ15" s="267"/>
      <c r="OHA15" s="267"/>
      <c r="OHB15" s="267"/>
      <c r="OHC15" s="267"/>
      <c r="OHD15" s="267"/>
      <c r="OHE15" s="267"/>
      <c r="OHF15" s="267"/>
      <c r="OHG15" s="267"/>
      <c r="OHH15" s="267"/>
      <c r="OHI15" s="267"/>
      <c r="OHJ15" s="267"/>
      <c r="OHK15" s="267"/>
      <c r="OHL15" s="267"/>
      <c r="OHM15" s="267"/>
      <c r="OHN15" s="267"/>
      <c r="OHO15" s="267"/>
      <c r="OHP15" s="267"/>
      <c r="OHQ15" s="267"/>
      <c r="OHR15" s="267"/>
      <c r="OHS15" s="267"/>
      <c r="OHT15" s="267"/>
      <c r="OHU15" s="267"/>
      <c r="OHV15" s="267"/>
      <c r="OHW15" s="267"/>
      <c r="OHX15" s="267"/>
      <c r="OHY15" s="267"/>
      <c r="OHZ15" s="267"/>
      <c r="OIA15" s="267"/>
      <c r="OIB15" s="267"/>
      <c r="OIC15" s="267"/>
      <c r="OID15" s="267"/>
      <c r="OIE15" s="267"/>
      <c r="OIF15" s="267"/>
      <c r="OIG15" s="267"/>
      <c r="OIH15" s="267"/>
      <c r="OII15" s="267"/>
      <c r="OIJ15" s="267"/>
      <c r="OIK15" s="267"/>
      <c r="OIL15" s="267"/>
      <c r="OIM15" s="267"/>
      <c r="OIN15" s="267"/>
      <c r="OIO15" s="267"/>
      <c r="OIP15" s="267"/>
      <c r="OIQ15" s="267"/>
      <c r="OIR15" s="267"/>
      <c r="OIS15" s="267"/>
      <c r="OIT15" s="267"/>
      <c r="OIU15" s="267"/>
      <c r="OIV15" s="267"/>
      <c r="OIW15" s="267"/>
      <c r="OIX15" s="267"/>
      <c r="OIY15" s="267"/>
      <c r="OIZ15" s="267"/>
      <c r="OJA15" s="267"/>
      <c r="OJB15" s="267"/>
      <c r="OJC15" s="267"/>
      <c r="OJD15" s="267"/>
      <c r="OJE15" s="267"/>
      <c r="OJF15" s="267"/>
      <c r="OJG15" s="267"/>
      <c r="OJH15" s="267"/>
      <c r="OJI15" s="267"/>
      <c r="OJJ15" s="267"/>
      <c r="OJK15" s="267"/>
      <c r="OJL15" s="267"/>
      <c r="OJM15" s="267"/>
      <c r="OJN15" s="267"/>
      <c r="OJO15" s="267"/>
      <c r="OJP15" s="267"/>
      <c r="OJQ15" s="267"/>
      <c r="OJR15" s="267"/>
      <c r="OJS15" s="267"/>
      <c r="OJT15" s="267"/>
      <c r="OJU15" s="267"/>
      <c r="OJV15" s="267"/>
      <c r="OJW15" s="267"/>
      <c r="OJX15" s="267"/>
      <c r="OJY15" s="267"/>
      <c r="OJZ15" s="267"/>
      <c r="OKA15" s="267"/>
      <c r="OKB15" s="267"/>
      <c r="OKC15" s="267"/>
      <c r="OKD15" s="267"/>
      <c r="OKE15" s="267"/>
      <c r="OKF15" s="267"/>
      <c r="OKG15" s="267"/>
      <c r="OKH15" s="267"/>
      <c r="OKI15" s="267"/>
      <c r="OKJ15" s="267"/>
      <c r="OKK15" s="267"/>
      <c r="OKL15" s="267"/>
      <c r="OKM15" s="267"/>
      <c r="OKN15" s="267"/>
      <c r="OKO15" s="267"/>
      <c r="OKP15" s="267"/>
      <c r="OKQ15" s="267"/>
      <c r="OKR15" s="267"/>
      <c r="OKS15" s="267"/>
      <c r="OKT15" s="267"/>
      <c r="OKU15" s="267"/>
      <c r="OKV15" s="267"/>
      <c r="OKW15" s="267"/>
      <c r="OKX15" s="267"/>
      <c r="OKY15" s="267"/>
      <c r="OKZ15" s="267"/>
      <c r="OLA15" s="267"/>
      <c r="OLB15" s="267"/>
      <c r="OLC15" s="267"/>
      <c r="OLD15" s="267"/>
      <c r="OLE15" s="267"/>
      <c r="OLF15" s="267"/>
      <c r="OLG15" s="267"/>
      <c r="OLH15" s="267"/>
      <c r="OLI15" s="267"/>
      <c r="OLJ15" s="267"/>
      <c r="OLK15" s="267"/>
      <c r="OLL15" s="267"/>
      <c r="OLM15" s="267"/>
      <c r="OLN15" s="267"/>
      <c r="OLO15" s="267"/>
      <c r="OLP15" s="267"/>
      <c r="OLQ15" s="267"/>
      <c r="OLR15" s="267"/>
      <c r="OLS15" s="267"/>
      <c r="OLT15" s="267"/>
      <c r="OLU15" s="267"/>
      <c r="OLV15" s="267"/>
      <c r="OLW15" s="267"/>
      <c r="OLX15" s="267"/>
      <c r="OLY15" s="267"/>
      <c r="OLZ15" s="267"/>
      <c r="OMA15" s="267"/>
      <c r="OMB15" s="267"/>
      <c r="OMC15" s="267"/>
      <c r="OMD15" s="267"/>
      <c r="OME15" s="267"/>
      <c r="OMF15" s="267"/>
      <c r="OMG15" s="267"/>
      <c r="OMH15" s="267"/>
      <c r="OMI15" s="267"/>
      <c r="OMJ15" s="267"/>
      <c r="OMK15" s="267"/>
      <c r="OML15" s="267"/>
      <c r="OMM15" s="267"/>
      <c r="OMN15" s="267"/>
      <c r="OMO15" s="267"/>
      <c r="OMP15" s="267"/>
      <c r="OMQ15" s="267"/>
      <c r="OMR15" s="267"/>
      <c r="OMS15" s="267"/>
      <c r="OMT15" s="267"/>
      <c r="OMU15" s="267"/>
      <c r="OMV15" s="267"/>
      <c r="OMW15" s="267"/>
      <c r="OMX15" s="267"/>
      <c r="OMY15" s="267"/>
      <c r="OMZ15" s="267"/>
      <c r="ONA15" s="267"/>
      <c r="ONB15" s="267"/>
      <c r="ONC15" s="267"/>
      <c r="OND15" s="267"/>
      <c r="ONE15" s="267"/>
      <c r="ONF15" s="267"/>
      <c r="ONG15" s="267"/>
      <c r="ONH15" s="267"/>
      <c r="ONI15" s="267"/>
      <c r="ONJ15" s="267"/>
      <c r="ONK15" s="267"/>
      <c r="ONL15" s="267"/>
      <c r="ONM15" s="267"/>
      <c r="ONN15" s="267"/>
      <c r="ONO15" s="267"/>
      <c r="ONP15" s="267"/>
      <c r="ONQ15" s="267"/>
      <c r="ONR15" s="267"/>
      <c r="ONS15" s="267"/>
      <c r="ONT15" s="267"/>
      <c r="ONU15" s="267"/>
      <c r="ONV15" s="267"/>
      <c r="ONW15" s="267"/>
      <c r="ONX15" s="267"/>
      <c r="ONY15" s="267"/>
      <c r="ONZ15" s="267"/>
      <c r="OOA15" s="267"/>
      <c r="OOB15" s="267"/>
      <c r="OOC15" s="267"/>
      <c r="OOD15" s="267"/>
      <c r="OOE15" s="267"/>
      <c r="OOF15" s="267"/>
      <c r="OOG15" s="267"/>
      <c r="OOH15" s="267"/>
      <c r="OOI15" s="267"/>
      <c r="OOJ15" s="267"/>
      <c r="OOK15" s="267"/>
      <c r="OOL15" s="267"/>
      <c r="OOM15" s="267"/>
      <c r="OON15" s="267"/>
      <c r="OOO15" s="267"/>
      <c r="OOP15" s="267"/>
      <c r="OOQ15" s="267"/>
      <c r="OOR15" s="267"/>
      <c r="OOS15" s="267"/>
      <c r="OOT15" s="267"/>
      <c r="OOU15" s="267"/>
      <c r="OOV15" s="267"/>
      <c r="OOW15" s="267"/>
      <c r="OOX15" s="267"/>
      <c r="OOY15" s="267"/>
      <c r="OOZ15" s="267"/>
      <c r="OPA15" s="267"/>
      <c r="OPB15" s="267"/>
      <c r="OPC15" s="267"/>
      <c r="OPD15" s="267"/>
      <c r="OPE15" s="267"/>
      <c r="OPF15" s="267"/>
      <c r="OPG15" s="267"/>
      <c r="OPH15" s="267"/>
      <c r="OPI15" s="267"/>
      <c r="OPJ15" s="267"/>
      <c r="OPK15" s="267"/>
      <c r="OPL15" s="267"/>
      <c r="OPM15" s="267"/>
      <c r="OPN15" s="267"/>
      <c r="OPO15" s="267"/>
      <c r="OPP15" s="267"/>
      <c r="OPQ15" s="267"/>
      <c r="OPR15" s="267"/>
      <c r="OPS15" s="267"/>
      <c r="OPT15" s="267"/>
      <c r="OPU15" s="267"/>
      <c r="OPV15" s="267"/>
      <c r="OPW15" s="267"/>
      <c r="OPX15" s="267"/>
      <c r="OPY15" s="267"/>
      <c r="OPZ15" s="267"/>
      <c r="OQA15" s="267"/>
      <c r="OQB15" s="267"/>
      <c r="OQC15" s="267"/>
      <c r="OQD15" s="267"/>
      <c r="OQE15" s="267"/>
      <c r="OQF15" s="267"/>
      <c r="OQG15" s="267"/>
      <c r="OQH15" s="267"/>
      <c r="OQI15" s="267"/>
      <c r="OQJ15" s="267"/>
      <c r="OQK15" s="267"/>
      <c r="OQL15" s="267"/>
      <c r="OQM15" s="267"/>
      <c r="OQN15" s="267"/>
      <c r="OQO15" s="267"/>
      <c r="OQP15" s="267"/>
      <c r="OQQ15" s="267"/>
      <c r="OQR15" s="267"/>
      <c r="OQS15" s="267"/>
      <c r="OQT15" s="267"/>
      <c r="OQU15" s="267"/>
      <c r="OQV15" s="267"/>
      <c r="OQW15" s="267"/>
      <c r="OQX15" s="267"/>
      <c r="OQY15" s="267"/>
      <c r="OQZ15" s="267"/>
      <c r="ORA15" s="267"/>
      <c r="ORB15" s="267"/>
      <c r="ORC15" s="267"/>
      <c r="ORD15" s="267"/>
      <c r="ORE15" s="267"/>
      <c r="ORF15" s="267"/>
      <c r="ORG15" s="267"/>
      <c r="ORH15" s="267"/>
      <c r="ORI15" s="267"/>
      <c r="ORJ15" s="267"/>
      <c r="ORK15" s="267"/>
      <c r="ORL15" s="267"/>
      <c r="ORM15" s="267"/>
      <c r="ORN15" s="267"/>
      <c r="ORO15" s="267"/>
      <c r="ORP15" s="267"/>
      <c r="ORQ15" s="267"/>
      <c r="ORR15" s="267"/>
      <c r="ORS15" s="267"/>
      <c r="ORT15" s="267"/>
      <c r="ORU15" s="267"/>
      <c r="ORV15" s="267"/>
      <c r="ORW15" s="267"/>
      <c r="ORX15" s="267"/>
      <c r="ORY15" s="267"/>
      <c r="ORZ15" s="267"/>
      <c r="OSA15" s="267"/>
      <c r="OSB15" s="267"/>
      <c r="OSC15" s="267"/>
      <c r="OSD15" s="267"/>
      <c r="OSE15" s="267"/>
      <c r="OSF15" s="267"/>
      <c r="OSG15" s="267"/>
      <c r="OSH15" s="267"/>
      <c r="OSI15" s="267"/>
      <c r="OSJ15" s="267"/>
      <c r="OSK15" s="267"/>
      <c r="OSL15" s="267"/>
      <c r="OSM15" s="267"/>
      <c r="OSN15" s="267"/>
      <c r="OSO15" s="267"/>
      <c r="OSP15" s="267"/>
      <c r="OSQ15" s="267"/>
      <c r="OSR15" s="267"/>
      <c r="OSS15" s="267"/>
      <c r="OST15" s="267"/>
      <c r="OSU15" s="267"/>
      <c r="OSV15" s="267"/>
      <c r="OSW15" s="267"/>
      <c r="OSX15" s="267"/>
      <c r="OSY15" s="267"/>
      <c r="OSZ15" s="267"/>
      <c r="OTA15" s="267"/>
      <c r="OTB15" s="267"/>
      <c r="OTC15" s="267"/>
      <c r="OTD15" s="267"/>
      <c r="OTE15" s="267"/>
      <c r="OTF15" s="267"/>
      <c r="OTG15" s="267"/>
      <c r="OTH15" s="267"/>
      <c r="OTI15" s="267"/>
      <c r="OTJ15" s="267"/>
      <c r="OTK15" s="267"/>
      <c r="OTL15" s="267"/>
      <c r="OTM15" s="267"/>
      <c r="OTN15" s="267"/>
      <c r="OTO15" s="267"/>
      <c r="OTP15" s="267"/>
      <c r="OTQ15" s="267"/>
      <c r="OTR15" s="267"/>
      <c r="OTS15" s="267"/>
      <c r="OTT15" s="267"/>
      <c r="OTU15" s="267"/>
      <c r="OTV15" s="267"/>
      <c r="OTW15" s="267"/>
      <c r="OTX15" s="267"/>
      <c r="OTY15" s="267"/>
      <c r="OTZ15" s="267"/>
      <c r="OUA15" s="267"/>
      <c r="OUB15" s="267"/>
      <c r="OUC15" s="267"/>
      <c r="OUD15" s="267"/>
      <c r="OUE15" s="267"/>
      <c r="OUF15" s="267"/>
      <c r="OUG15" s="267"/>
      <c r="OUH15" s="267"/>
      <c r="OUI15" s="267"/>
      <c r="OUJ15" s="267"/>
      <c r="OUK15" s="267"/>
      <c r="OUL15" s="267"/>
      <c r="OUM15" s="267"/>
      <c r="OUN15" s="267"/>
      <c r="OUO15" s="267"/>
      <c r="OUP15" s="267"/>
      <c r="OUQ15" s="267"/>
      <c r="OUR15" s="267"/>
      <c r="OUS15" s="267"/>
      <c r="OUT15" s="267"/>
      <c r="OUU15" s="267"/>
      <c r="OUV15" s="267"/>
      <c r="OUW15" s="267"/>
      <c r="OUX15" s="267"/>
      <c r="OUY15" s="267"/>
      <c r="OUZ15" s="267"/>
      <c r="OVA15" s="267"/>
      <c r="OVB15" s="267"/>
      <c r="OVC15" s="267"/>
      <c r="OVD15" s="267"/>
      <c r="OVE15" s="267"/>
      <c r="OVF15" s="267"/>
      <c r="OVG15" s="267"/>
      <c r="OVH15" s="267"/>
      <c r="OVI15" s="267"/>
      <c r="OVJ15" s="267"/>
      <c r="OVK15" s="267"/>
      <c r="OVL15" s="267"/>
      <c r="OVM15" s="267"/>
      <c r="OVN15" s="267"/>
      <c r="OVO15" s="267"/>
      <c r="OVP15" s="267"/>
      <c r="OVQ15" s="267"/>
      <c r="OVR15" s="267"/>
      <c r="OVS15" s="267"/>
      <c r="OVT15" s="267"/>
      <c r="OVU15" s="267"/>
      <c r="OVV15" s="267"/>
      <c r="OVW15" s="267"/>
      <c r="OVX15" s="267"/>
      <c r="OVY15" s="267"/>
      <c r="OVZ15" s="267"/>
      <c r="OWA15" s="267"/>
      <c r="OWB15" s="267"/>
      <c r="OWC15" s="267"/>
      <c r="OWD15" s="267"/>
      <c r="OWE15" s="267"/>
      <c r="OWF15" s="267"/>
      <c r="OWG15" s="267"/>
      <c r="OWH15" s="267"/>
      <c r="OWI15" s="267"/>
      <c r="OWJ15" s="267"/>
      <c r="OWK15" s="267"/>
      <c r="OWL15" s="267"/>
      <c r="OWM15" s="267"/>
      <c r="OWN15" s="267"/>
      <c r="OWO15" s="267"/>
      <c r="OWP15" s="267"/>
      <c r="OWQ15" s="267"/>
      <c r="OWR15" s="267"/>
      <c r="OWS15" s="267"/>
      <c r="OWT15" s="267"/>
      <c r="OWU15" s="267"/>
      <c r="OWV15" s="267"/>
      <c r="OWW15" s="267"/>
      <c r="OWX15" s="267"/>
      <c r="OWY15" s="267"/>
      <c r="OWZ15" s="267"/>
      <c r="OXA15" s="267"/>
      <c r="OXB15" s="267"/>
      <c r="OXC15" s="267"/>
      <c r="OXD15" s="267"/>
      <c r="OXE15" s="267"/>
      <c r="OXF15" s="267"/>
      <c r="OXG15" s="267"/>
      <c r="OXH15" s="267"/>
      <c r="OXI15" s="267"/>
      <c r="OXJ15" s="267"/>
      <c r="OXK15" s="267"/>
      <c r="OXL15" s="267"/>
      <c r="OXM15" s="267"/>
      <c r="OXN15" s="267"/>
      <c r="OXO15" s="267"/>
      <c r="OXP15" s="267"/>
      <c r="OXQ15" s="267"/>
      <c r="OXR15" s="267"/>
      <c r="OXS15" s="267"/>
      <c r="OXT15" s="267"/>
      <c r="OXU15" s="267"/>
      <c r="OXV15" s="267"/>
      <c r="OXW15" s="267"/>
      <c r="OXX15" s="267"/>
      <c r="OXY15" s="267"/>
      <c r="OXZ15" s="267"/>
      <c r="OYA15" s="267"/>
      <c r="OYB15" s="267"/>
      <c r="OYC15" s="267"/>
      <c r="OYD15" s="267"/>
      <c r="OYE15" s="267"/>
      <c r="OYF15" s="267"/>
      <c r="OYG15" s="267"/>
      <c r="OYH15" s="267"/>
      <c r="OYI15" s="267"/>
      <c r="OYJ15" s="267"/>
      <c r="OYK15" s="267"/>
      <c r="OYL15" s="267"/>
      <c r="OYM15" s="267"/>
      <c r="OYN15" s="267"/>
      <c r="OYO15" s="267"/>
      <c r="OYP15" s="267"/>
      <c r="OYQ15" s="267"/>
      <c r="OYR15" s="267"/>
      <c r="OYS15" s="267"/>
      <c r="OYT15" s="267"/>
      <c r="OYU15" s="267"/>
      <c r="OYV15" s="267"/>
      <c r="OYW15" s="267"/>
      <c r="OYX15" s="267"/>
      <c r="OYY15" s="267"/>
      <c r="OYZ15" s="267"/>
      <c r="OZA15" s="267"/>
      <c r="OZB15" s="267"/>
      <c r="OZC15" s="267"/>
      <c r="OZD15" s="267"/>
      <c r="OZE15" s="267"/>
      <c r="OZF15" s="267"/>
      <c r="OZG15" s="267"/>
      <c r="OZH15" s="267"/>
      <c r="OZI15" s="267"/>
      <c r="OZJ15" s="267"/>
      <c r="OZK15" s="267"/>
      <c r="OZL15" s="267"/>
      <c r="OZM15" s="267"/>
      <c r="OZN15" s="267"/>
      <c r="OZO15" s="267"/>
      <c r="OZP15" s="267"/>
      <c r="OZQ15" s="267"/>
      <c r="OZR15" s="267"/>
      <c r="OZS15" s="267"/>
      <c r="OZT15" s="267"/>
      <c r="OZU15" s="267"/>
      <c r="OZV15" s="267"/>
      <c r="OZW15" s="267"/>
      <c r="OZX15" s="267"/>
      <c r="OZY15" s="267"/>
      <c r="OZZ15" s="267"/>
      <c r="PAA15" s="267"/>
      <c r="PAB15" s="267"/>
      <c r="PAC15" s="267"/>
      <c r="PAD15" s="267"/>
      <c r="PAE15" s="267"/>
      <c r="PAF15" s="267"/>
      <c r="PAG15" s="267"/>
      <c r="PAH15" s="267"/>
      <c r="PAI15" s="267"/>
      <c r="PAJ15" s="267"/>
      <c r="PAK15" s="267"/>
      <c r="PAL15" s="267"/>
      <c r="PAM15" s="267"/>
      <c r="PAN15" s="267"/>
      <c r="PAO15" s="267"/>
      <c r="PAP15" s="267"/>
      <c r="PAQ15" s="267"/>
      <c r="PAR15" s="267"/>
      <c r="PAS15" s="267"/>
      <c r="PAT15" s="267"/>
      <c r="PAU15" s="267"/>
      <c r="PAV15" s="267"/>
      <c r="PAW15" s="267"/>
      <c r="PAX15" s="267"/>
      <c r="PAY15" s="267"/>
      <c r="PAZ15" s="267"/>
      <c r="PBA15" s="267"/>
      <c r="PBB15" s="267"/>
      <c r="PBC15" s="267"/>
      <c r="PBD15" s="267"/>
      <c r="PBE15" s="267"/>
      <c r="PBF15" s="267"/>
      <c r="PBG15" s="267"/>
      <c r="PBH15" s="267"/>
      <c r="PBI15" s="267"/>
      <c r="PBJ15" s="267"/>
      <c r="PBK15" s="267"/>
      <c r="PBL15" s="267"/>
      <c r="PBM15" s="267"/>
      <c r="PBN15" s="267"/>
      <c r="PBO15" s="267"/>
      <c r="PBP15" s="267"/>
      <c r="PBQ15" s="267"/>
      <c r="PBR15" s="267"/>
      <c r="PBS15" s="267"/>
      <c r="PBT15" s="267"/>
      <c r="PBU15" s="267"/>
      <c r="PBV15" s="267"/>
      <c r="PBW15" s="267"/>
      <c r="PBX15" s="267"/>
      <c r="PBY15" s="267"/>
      <c r="PBZ15" s="267"/>
      <c r="PCA15" s="267"/>
      <c r="PCB15" s="267"/>
      <c r="PCC15" s="267"/>
      <c r="PCD15" s="267"/>
      <c r="PCE15" s="267"/>
      <c r="PCF15" s="267"/>
      <c r="PCG15" s="267"/>
      <c r="PCH15" s="267"/>
      <c r="PCI15" s="267"/>
      <c r="PCJ15" s="267"/>
      <c r="PCK15" s="267"/>
      <c r="PCL15" s="267"/>
      <c r="PCM15" s="267"/>
      <c r="PCN15" s="267"/>
      <c r="PCO15" s="267"/>
      <c r="PCP15" s="267"/>
      <c r="PCQ15" s="267"/>
      <c r="PCR15" s="267"/>
      <c r="PCS15" s="267"/>
      <c r="PCT15" s="267"/>
      <c r="PCU15" s="267"/>
      <c r="PCV15" s="267"/>
      <c r="PCW15" s="267"/>
      <c r="PCX15" s="267"/>
      <c r="PCY15" s="267"/>
      <c r="PCZ15" s="267"/>
      <c r="PDA15" s="267"/>
      <c r="PDB15" s="267"/>
      <c r="PDC15" s="267"/>
      <c r="PDD15" s="267"/>
      <c r="PDE15" s="267"/>
      <c r="PDF15" s="267"/>
      <c r="PDG15" s="267"/>
      <c r="PDH15" s="267"/>
      <c r="PDI15" s="267"/>
      <c r="PDJ15" s="267"/>
      <c r="PDK15" s="267"/>
      <c r="PDL15" s="267"/>
      <c r="PDM15" s="267"/>
      <c r="PDN15" s="267"/>
      <c r="PDO15" s="267"/>
      <c r="PDP15" s="267"/>
      <c r="PDQ15" s="267"/>
      <c r="PDR15" s="267"/>
      <c r="PDS15" s="267"/>
      <c r="PDT15" s="267"/>
      <c r="PDU15" s="267"/>
      <c r="PDV15" s="267"/>
      <c r="PDW15" s="267"/>
      <c r="PDX15" s="267"/>
      <c r="PDY15" s="267"/>
      <c r="PDZ15" s="267"/>
      <c r="PEA15" s="267"/>
      <c r="PEB15" s="267"/>
      <c r="PEC15" s="267"/>
      <c r="PED15" s="267"/>
      <c r="PEE15" s="267"/>
      <c r="PEF15" s="267"/>
      <c r="PEG15" s="267"/>
      <c r="PEH15" s="267"/>
      <c r="PEI15" s="267"/>
      <c r="PEJ15" s="267"/>
      <c r="PEK15" s="267"/>
      <c r="PEL15" s="267"/>
      <c r="PEM15" s="267"/>
      <c r="PEN15" s="267"/>
      <c r="PEO15" s="267"/>
      <c r="PEP15" s="267"/>
      <c r="PEQ15" s="267"/>
      <c r="PER15" s="267"/>
      <c r="PES15" s="267"/>
      <c r="PET15" s="267"/>
      <c r="PEU15" s="267"/>
      <c r="PEV15" s="267"/>
      <c r="PEW15" s="267"/>
      <c r="PEX15" s="267"/>
      <c r="PEY15" s="267"/>
      <c r="PEZ15" s="267"/>
      <c r="PFA15" s="267"/>
      <c r="PFB15" s="267"/>
      <c r="PFC15" s="267"/>
      <c r="PFD15" s="267"/>
      <c r="PFE15" s="267"/>
      <c r="PFF15" s="267"/>
      <c r="PFG15" s="267"/>
      <c r="PFH15" s="267"/>
      <c r="PFI15" s="267"/>
      <c r="PFJ15" s="267"/>
      <c r="PFK15" s="267"/>
      <c r="PFL15" s="267"/>
      <c r="PFM15" s="267"/>
      <c r="PFN15" s="267"/>
      <c r="PFO15" s="267"/>
      <c r="PFP15" s="267"/>
      <c r="PFQ15" s="267"/>
      <c r="PFR15" s="267"/>
      <c r="PFS15" s="267"/>
      <c r="PFT15" s="267"/>
      <c r="PFU15" s="267"/>
      <c r="PFV15" s="267"/>
      <c r="PFW15" s="267"/>
      <c r="PFX15" s="267"/>
      <c r="PFY15" s="267"/>
      <c r="PFZ15" s="267"/>
      <c r="PGA15" s="267"/>
      <c r="PGB15" s="267"/>
      <c r="PGC15" s="267"/>
      <c r="PGD15" s="267"/>
      <c r="PGE15" s="267"/>
      <c r="PGF15" s="267"/>
      <c r="PGG15" s="267"/>
      <c r="PGH15" s="267"/>
      <c r="PGI15" s="267"/>
      <c r="PGJ15" s="267"/>
      <c r="PGK15" s="267"/>
      <c r="PGL15" s="267"/>
      <c r="PGM15" s="267"/>
      <c r="PGN15" s="267"/>
      <c r="PGO15" s="267"/>
      <c r="PGP15" s="267"/>
      <c r="PGQ15" s="267"/>
      <c r="PGR15" s="267"/>
      <c r="PGS15" s="267"/>
      <c r="PGT15" s="267"/>
      <c r="PGU15" s="267"/>
      <c r="PGV15" s="267"/>
      <c r="PGW15" s="267"/>
      <c r="PGX15" s="267"/>
      <c r="PGY15" s="267"/>
      <c r="PGZ15" s="267"/>
      <c r="PHA15" s="267"/>
      <c r="PHB15" s="267"/>
      <c r="PHC15" s="267"/>
      <c r="PHD15" s="267"/>
      <c r="PHE15" s="267"/>
      <c r="PHF15" s="267"/>
      <c r="PHG15" s="267"/>
      <c r="PHH15" s="267"/>
      <c r="PHI15" s="267"/>
      <c r="PHJ15" s="267"/>
      <c r="PHK15" s="267"/>
      <c r="PHL15" s="267"/>
      <c r="PHM15" s="267"/>
      <c r="PHN15" s="267"/>
      <c r="PHO15" s="267"/>
      <c r="PHP15" s="267"/>
      <c r="PHQ15" s="267"/>
      <c r="PHR15" s="267"/>
      <c r="PHS15" s="267"/>
      <c r="PHT15" s="267"/>
      <c r="PHU15" s="267"/>
      <c r="PHV15" s="267"/>
      <c r="PHW15" s="267"/>
      <c r="PHX15" s="267"/>
      <c r="PHY15" s="267"/>
      <c r="PHZ15" s="267"/>
      <c r="PIA15" s="267"/>
      <c r="PIB15" s="267"/>
      <c r="PIC15" s="267"/>
      <c r="PID15" s="267"/>
      <c r="PIE15" s="267"/>
      <c r="PIF15" s="267"/>
      <c r="PIG15" s="267"/>
      <c r="PIH15" s="267"/>
      <c r="PII15" s="267"/>
      <c r="PIJ15" s="267"/>
      <c r="PIK15" s="267"/>
      <c r="PIL15" s="267"/>
      <c r="PIM15" s="267"/>
      <c r="PIN15" s="267"/>
      <c r="PIO15" s="267"/>
      <c r="PIP15" s="267"/>
      <c r="PIQ15" s="267"/>
      <c r="PIR15" s="267"/>
      <c r="PIS15" s="267"/>
      <c r="PIT15" s="267"/>
      <c r="PIU15" s="267"/>
      <c r="PIV15" s="267"/>
      <c r="PIW15" s="267"/>
      <c r="PIX15" s="267"/>
      <c r="PIY15" s="267"/>
      <c r="PIZ15" s="267"/>
      <c r="PJA15" s="267"/>
      <c r="PJB15" s="267"/>
      <c r="PJC15" s="267"/>
      <c r="PJD15" s="267"/>
      <c r="PJE15" s="267"/>
      <c r="PJF15" s="267"/>
      <c r="PJG15" s="267"/>
      <c r="PJH15" s="267"/>
      <c r="PJI15" s="267"/>
      <c r="PJJ15" s="267"/>
      <c r="PJK15" s="267"/>
      <c r="PJL15" s="267"/>
      <c r="PJM15" s="267"/>
      <c r="PJN15" s="267"/>
      <c r="PJO15" s="267"/>
      <c r="PJP15" s="267"/>
      <c r="PJQ15" s="267"/>
      <c r="PJR15" s="267"/>
      <c r="PJS15" s="267"/>
      <c r="PJT15" s="267"/>
      <c r="PJU15" s="267"/>
      <c r="PJV15" s="267"/>
      <c r="PJW15" s="267"/>
      <c r="PJX15" s="267"/>
      <c r="PJY15" s="267"/>
      <c r="PJZ15" s="267"/>
      <c r="PKA15" s="267"/>
      <c r="PKB15" s="267"/>
      <c r="PKC15" s="267"/>
      <c r="PKD15" s="267"/>
      <c r="PKE15" s="267"/>
      <c r="PKF15" s="267"/>
      <c r="PKG15" s="267"/>
      <c r="PKH15" s="267"/>
      <c r="PKI15" s="267"/>
      <c r="PKJ15" s="267"/>
      <c r="PKK15" s="267"/>
      <c r="PKL15" s="267"/>
      <c r="PKM15" s="267"/>
      <c r="PKN15" s="267"/>
      <c r="PKO15" s="267"/>
      <c r="PKP15" s="267"/>
      <c r="PKQ15" s="267"/>
      <c r="PKR15" s="267"/>
      <c r="PKS15" s="267"/>
      <c r="PKT15" s="267"/>
      <c r="PKU15" s="267"/>
      <c r="PKV15" s="267"/>
      <c r="PKW15" s="267"/>
      <c r="PKX15" s="267"/>
      <c r="PKY15" s="267"/>
      <c r="PKZ15" s="267"/>
      <c r="PLA15" s="267"/>
      <c r="PLB15" s="267"/>
      <c r="PLC15" s="267"/>
      <c r="PLD15" s="267"/>
      <c r="PLE15" s="267"/>
      <c r="PLF15" s="267"/>
      <c r="PLG15" s="267"/>
      <c r="PLH15" s="267"/>
      <c r="PLI15" s="267"/>
      <c r="PLJ15" s="267"/>
      <c r="PLK15" s="267"/>
      <c r="PLL15" s="267"/>
      <c r="PLM15" s="267"/>
      <c r="PLN15" s="267"/>
      <c r="PLO15" s="267"/>
      <c r="PLP15" s="267"/>
      <c r="PLQ15" s="267"/>
      <c r="PLR15" s="267"/>
      <c r="PLS15" s="267"/>
      <c r="PLT15" s="267"/>
      <c r="PLU15" s="267"/>
      <c r="PLV15" s="267"/>
      <c r="PLW15" s="267"/>
      <c r="PLX15" s="267"/>
      <c r="PLY15" s="267"/>
      <c r="PLZ15" s="267"/>
      <c r="PMA15" s="267"/>
      <c r="PMB15" s="267"/>
      <c r="PMC15" s="267"/>
      <c r="PMD15" s="267"/>
      <c r="PME15" s="267"/>
      <c r="PMF15" s="267"/>
      <c r="PMG15" s="267"/>
      <c r="PMH15" s="267"/>
      <c r="PMI15" s="267"/>
      <c r="PMJ15" s="267"/>
      <c r="PMK15" s="267"/>
      <c r="PML15" s="267"/>
      <c r="PMM15" s="267"/>
      <c r="PMN15" s="267"/>
      <c r="PMO15" s="267"/>
      <c r="PMP15" s="267"/>
      <c r="PMQ15" s="267"/>
      <c r="PMR15" s="267"/>
      <c r="PMS15" s="267"/>
      <c r="PMT15" s="267"/>
      <c r="PMU15" s="267"/>
      <c r="PMV15" s="267"/>
      <c r="PMW15" s="267"/>
      <c r="PMX15" s="267"/>
      <c r="PMY15" s="267"/>
      <c r="PMZ15" s="267"/>
      <c r="PNA15" s="267"/>
      <c r="PNB15" s="267"/>
      <c r="PNC15" s="267"/>
      <c r="PND15" s="267"/>
      <c r="PNE15" s="267"/>
      <c r="PNF15" s="267"/>
      <c r="PNG15" s="267"/>
      <c r="PNH15" s="267"/>
      <c r="PNI15" s="267"/>
      <c r="PNJ15" s="267"/>
      <c r="PNK15" s="267"/>
      <c r="PNL15" s="267"/>
      <c r="PNM15" s="267"/>
      <c r="PNN15" s="267"/>
      <c r="PNO15" s="267"/>
      <c r="PNP15" s="267"/>
      <c r="PNQ15" s="267"/>
      <c r="PNR15" s="267"/>
      <c r="PNS15" s="267"/>
      <c r="PNT15" s="267"/>
      <c r="PNU15" s="267"/>
      <c r="PNV15" s="267"/>
      <c r="PNW15" s="267"/>
      <c r="PNX15" s="267"/>
      <c r="PNY15" s="267"/>
      <c r="PNZ15" s="267"/>
      <c r="POA15" s="267"/>
      <c r="POB15" s="267"/>
      <c r="POC15" s="267"/>
      <c r="POD15" s="267"/>
      <c r="POE15" s="267"/>
      <c r="POF15" s="267"/>
      <c r="POG15" s="267"/>
      <c r="POH15" s="267"/>
      <c r="POI15" s="267"/>
      <c r="POJ15" s="267"/>
      <c r="POK15" s="267"/>
      <c r="POL15" s="267"/>
      <c r="POM15" s="267"/>
      <c r="PON15" s="267"/>
      <c r="POO15" s="267"/>
      <c r="POP15" s="267"/>
      <c r="POQ15" s="267"/>
      <c r="POR15" s="267"/>
      <c r="POS15" s="267"/>
      <c r="POT15" s="267"/>
      <c r="POU15" s="267"/>
      <c r="POV15" s="267"/>
      <c r="POW15" s="267"/>
      <c r="POX15" s="267"/>
      <c r="POY15" s="267"/>
      <c r="POZ15" s="267"/>
      <c r="PPA15" s="267"/>
      <c r="PPB15" s="267"/>
      <c r="PPC15" s="267"/>
      <c r="PPD15" s="267"/>
      <c r="PPE15" s="267"/>
      <c r="PPF15" s="267"/>
      <c r="PPG15" s="267"/>
      <c r="PPH15" s="267"/>
      <c r="PPI15" s="267"/>
      <c r="PPJ15" s="267"/>
      <c r="PPK15" s="267"/>
      <c r="PPL15" s="267"/>
      <c r="PPM15" s="267"/>
      <c r="PPN15" s="267"/>
      <c r="PPO15" s="267"/>
      <c r="PPP15" s="267"/>
      <c r="PPQ15" s="267"/>
      <c r="PPR15" s="267"/>
      <c r="PPS15" s="267"/>
      <c r="PPT15" s="267"/>
      <c r="PPU15" s="267"/>
      <c r="PPV15" s="267"/>
      <c r="PPW15" s="267"/>
      <c r="PPX15" s="267"/>
      <c r="PPY15" s="267"/>
      <c r="PPZ15" s="267"/>
      <c r="PQA15" s="267"/>
      <c r="PQB15" s="267"/>
      <c r="PQC15" s="267"/>
      <c r="PQD15" s="267"/>
      <c r="PQE15" s="267"/>
      <c r="PQF15" s="267"/>
      <c r="PQG15" s="267"/>
      <c r="PQH15" s="267"/>
      <c r="PQI15" s="267"/>
      <c r="PQJ15" s="267"/>
      <c r="PQK15" s="267"/>
      <c r="PQL15" s="267"/>
      <c r="PQM15" s="267"/>
      <c r="PQN15" s="267"/>
      <c r="PQO15" s="267"/>
      <c r="PQP15" s="267"/>
      <c r="PQQ15" s="267"/>
      <c r="PQR15" s="267"/>
      <c r="PQS15" s="267"/>
      <c r="PQT15" s="267"/>
      <c r="PQU15" s="267"/>
      <c r="PQV15" s="267"/>
      <c r="PQW15" s="267"/>
      <c r="PQX15" s="267"/>
      <c r="PQY15" s="267"/>
      <c r="PQZ15" s="267"/>
      <c r="PRA15" s="267"/>
      <c r="PRB15" s="267"/>
      <c r="PRC15" s="267"/>
      <c r="PRD15" s="267"/>
      <c r="PRE15" s="267"/>
      <c r="PRF15" s="267"/>
      <c r="PRG15" s="267"/>
      <c r="PRH15" s="267"/>
      <c r="PRI15" s="267"/>
      <c r="PRJ15" s="267"/>
      <c r="PRK15" s="267"/>
      <c r="PRL15" s="267"/>
      <c r="PRM15" s="267"/>
      <c r="PRN15" s="267"/>
      <c r="PRO15" s="267"/>
      <c r="PRP15" s="267"/>
      <c r="PRQ15" s="267"/>
      <c r="PRR15" s="267"/>
      <c r="PRS15" s="267"/>
      <c r="PRT15" s="267"/>
      <c r="PRU15" s="267"/>
      <c r="PRV15" s="267"/>
      <c r="PRW15" s="267"/>
      <c r="PRX15" s="267"/>
      <c r="PRY15" s="267"/>
      <c r="PRZ15" s="267"/>
      <c r="PSA15" s="267"/>
      <c r="PSB15" s="267"/>
      <c r="PSC15" s="267"/>
      <c r="PSD15" s="267"/>
      <c r="PSE15" s="267"/>
      <c r="PSF15" s="267"/>
      <c r="PSG15" s="267"/>
      <c r="PSH15" s="267"/>
      <c r="PSI15" s="267"/>
      <c r="PSJ15" s="267"/>
      <c r="PSK15" s="267"/>
      <c r="PSL15" s="267"/>
      <c r="PSM15" s="267"/>
      <c r="PSN15" s="267"/>
      <c r="PSO15" s="267"/>
      <c r="PSP15" s="267"/>
      <c r="PSQ15" s="267"/>
      <c r="PSR15" s="267"/>
      <c r="PSS15" s="267"/>
      <c r="PST15" s="267"/>
      <c r="PSU15" s="267"/>
      <c r="PSV15" s="267"/>
      <c r="PSW15" s="267"/>
      <c r="PSX15" s="267"/>
      <c r="PSY15" s="267"/>
      <c r="PSZ15" s="267"/>
      <c r="PTA15" s="267"/>
      <c r="PTB15" s="267"/>
      <c r="PTC15" s="267"/>
      <c r="PTD15" s="267"/>
      <c r="PTE15" s="267"/>
      <c r="PTF15" s="267"/>
      <c r="PTG15" s="267"/>
      <c r="PTH15" s="267"/>
      <c r="PTI15" s="267"/>
      <c r="PTJ15" s="267"/>
      <c r="PTK15" s="267"/>
      <c r="PTL15" s="267"/>
      <c r="PTM15" s="267"/>
      <c r="PTN15" s="267"/>
      <c r="PTO15" s="267"/>
      <c r="PTP15" s="267"/>
      <c r="PTQ15" s="267"/>
      <c r="PTR15" s="267"/>
      <c r="PTS15" s="267"/>
      <c r="PTT15" s="267"/>
      <c r="PTU15" s="267"/>
      <c r="PTV15" s="267"/>
      <c r="PTW15" s="267"/>
      <c r="PTX15" s="267"/>
      <c r="PTY15" s="267"/>
      <c r="PTZ15" s="267"/>
      <c r="PUA15" s="267"/>
      <c r="PUB15" s="267"/>
      <c r="PUC15" s="267"/>
      <c r="PUD15" s="267"/>
      <c r="PUE15" s="267"/>
      <c r="PUF15" s="267"/>
      <c r="PUG15" s="267"/>
      <c r="PUH15" s="267"/>
      <c r="PUI15" s="267"/>
      <c r="PUJ15" s="267"/>
      <c r="PUK15" s="267"/>
      <c r="PUL15" s="267"/>
      <c r="PUM15" s="267"/>
      <c r="PUN15" s="267"/>
      <c r="PUO15" s="267"/>
      <c r="PUP15" s="267"/>
      <c r="PUQ15" s="267"/>
      <c r="PUR15" s="267"/>
      <c r="PUS15" s="267"/>
      <c r="PUT15" s="267"/>
      <c r="PUU15" s="267"/>
      <c r="PUV15" s="267"/>
      <c r="PUW15" s="267"/>
      <c r="PUX15" s="267"/>
      <c r="PUY15" s="267"/>
      <c r="PUZ15" s="267"/>
      <c r="PVA15" s="267"/>
      <c r="PVB15" s="267"/>
      <c r="PVC15" s="267"/>
      <c r="PVD15" s="267"/>
      <c r="PVE15" s="267"/>
      <c r="PVF15" s="267"/>
      <c r="PVG15" s="267"/>
      <c r="PVH15" s="267"/>
      <c r="PVI15" s="267"/>
      <c r="PVJ15" s="267"/>
      <c r="PVK15" s="267"/>
      <c r="PVL15" s="267"/>
      <c r="PVM15" s="267"/>
      <c r="PVN15" s="267"/>
      <c r="PVO15" s="267"/>
      <c r="PVP15" s="267"/>
      <c r="PVQ15" s="267"/>
      <c r="PVR15" s="267"/>
      <c r="PVS15" s="267"/>
      <c r="PVT15" s="267"/>
      <c r="PVU15" s="267"/>
      <c r="PVV15" s="267"/>
      <c r="PVW15" s="267"/>
      <c r="PVX15" s="267"/>
      <c r="PVY15" s="267"/>
      <c r="PVZ15" s="267"/>
      <c r="PWA15" s="267"/>
      <c r="PWB15" s="267"/>
      <c r="PWC15" s="267"/>
      <c r="PWD15" s="267"/>
      <c r="PWE15" s="267"/>
      <c r="PWF15" s="267"/>
      <c r="PWG15" s="267"/>
      <c r="PWH15" s="267"/>
      <c r="PWI15" s="267"/>
      <c r="PWJ15" s="267"/>
      <c r="PWK15" s="267"/>
      <c r="PWL15" s="267"/>
      <c r="PWM15" s="267"/>
      <c r="PWN15" s="267"/>
      <c r="PWO15" s="267"/>
      <c r="PWP15" s="267"/>
      <c r="PWQ15" s="267"/>
      <c r="PWR15" s="267"/>
      <c r="PWS15" s="267"/>
      <c r="PWT15" s="267"/>
      <c r="PWU15" s="267"/>
      <c r="PWV15" s="267"/>
      <c r="PWW15" s="267"/>
      <c r="PWX15" s="267"/>
      <c r="PWY15" s="267"/>
      <c r="PWZ15" s="267"/>
      <c r="PXA15" s="267"/>
      <c r="PXB15" s="267"/>
      <c r="PXC15" s="267"/>
      <c r="PXD15" s="267"/>
      <c r="PXE15" s="267"/>
      <c r="PXF15" s="267"/>
      <c r="PXG15" s="267"/>
      <c r="PXH15" s="267"/>
      <c r="PXI15" s="267"/>
      <c r="PXJ15" s="267"/>
      <c r="PXK15" s="267"/>
      <c r="PXL15" s="267"/>
      <c r="PXM15" s="267"/>
      <c r="PXN15" s="267"/>
      <c r="PXO15" s="267"/>
      <c r="PXP15" s="267"/>
      <c r="PXQ15" s="267"/>
      <c r="PXR15" s="267"/>
      <c r="PXS15" s="267"/>
      <c r="PXT15" s="267"/>
      <c r="PXU15" s="267"/>
      <c r="PXV15" s="267"/>
      <c r="PXW15" s="267"/>
      <c r="PXX15" s="267"/>
      <c r="PXY15" s="267"/>
      <c r="PXZ15" s="267"/>
      <c r="PYA15" s="267"/>
      <c r="PYB15" s="267"/>
      <c r="PYC15" s="267"/>
      <c r="PYD15" s="267"/>
      <c r="PYE15" s="267"/>
      <c r="PYF15" s="267"/>
      <c r="PYG15" s="267"/>
      <c r="PYH15" s="267"/>
      <c r="PYI15" s="267"/>
      <c r="PYJ15" s="267"/>
      <c r="PYK15" s="267"/>
      <c r="PYL15" s="267"/>
      <c r="PYM15" s="267"/>
      <c r="PYN15" s="267"/>
      <c r="PYO15" s="267"/>
      <c r="PYP15" s="267"/>
      <c r="PYQ15" s="267"/>
      <c r="PYR15" s="267"/>
      <c r="PYS15" s="267"/>
      <c r="PYT15" s="267"/>
      <c r="PYU15" s="267"/>
      <c r="PYV15" s="267"/>
      <c r="PYW15" s="267"/>
      <c r="PYX15" s="267"/>
      <c r="PYY15" s="267"/>
      <c r="PYZ15" s="267"/>
      <c r="PZA15" s="267"/>
      <c r="PZB15" s="267"/>
      <c r="PZC15" s="267"/>
      <c r="PZD15" s="267"/>
      <c r="PZE15" s="267"/>
      <c r="PZF15" s="267"/>
      <c r="PZG15" s="267"/>
      <c r="PZH15" s="267"/>
      <c r="PZI15" s="267"/>
      <c r="PZJ15" s="267"/>
      <c r="PZK15" s="267"/>
      <c r="PZL15" s="267"/>
      <c r="PZM15" s="267"/>
      <c r="PZN15" s="267"/>
      <c r="PZO15" s="267"/>
      <c r="PZP15" s="267"/>
      <c r="PZQ15" s="267"/>
      <c r="PZR15" s="267"/>
      <c r="PZS15" s="267"/>
      <c r="PZT15" s="267"/>
      <c r="PZU15" s="267"/>
      <c r="PZV15" s="267"/>
      <c r="PZW15" s="267"/>
      <c r="PZX15" s="267"/>
      <c r="PZY15" s="267"/>
      <c r="PZZ15" s="267"/>
      <c r="QAA15" s="267"/>
      <c r="QAB15" s="267"/>
      <c r="QAC15" s="267"/>
      <c r="QAD15" s="267"/>
      <c r="QAE15" s="267"/>
      <c r="QAF15" s="267"/>
      <c r="QAG15" s="267"/>
      <c r="QAH15" s="267"/>
      <c r="QAI15" s="267"/>
      <c r="QAJ15" s="267"/>
      <c r="QAK15" s="267"/>
      <c r="QAL15" s="267"/>
      <c r="QAM15" s="267"/>
      <c r="QAN15" s="267"/>
      <c r="QAO15" s="267"/>
      <c r="QAP15" s="267"/>
      <c r="QAQ15" s="267"/>
      <c r="QAR15" s="267"/>
      <c r="QAS15" s="267"/>
      <c r="QAT15" s="267"/>
      <c r="QAU15" s="267"/>
      <c r="QAV15" s="267"/>
      <c r="QAW15" s="267"/>
      <c r="QAX15" s="267"/>
      <c r="QAY15" s="267"/>
      <c r="QAZ15" s="267"/>
      <c r="QBA15" s="267"/>
      <c r="QBB15" s="267"/>
      <c r="QBC15" s="267"/>
      <c r="QBD15" s="267"/>
      <c r="QBE15" s="267"/>
      <c r="QBF15" s="267"/>
      <c r="QBG15" s="267"/>
      <c r="QBH15" s="267"/>
      <c r="QBI15" s="267"/>
      <c r="QBJ15" s="267"/>
      <c r="QBK15" s="267"/>
      <c r="QBL15" s="267"/>
      <c r="QBM15" s="267"/>
      <c r="QBN15" s="267"/>
      <c r="QBO15" s="267"/>
      <c r="QBP15" s="267"/>
      <c r="QBQ15" s="267"/>
      <c r="QBR15" s="267"/>
      <c r="QBS15" s="267"/>
      <c r="QBT15" s="267"/>
      <c r="QBU15" s="267"/>
      <c r="QBV15" s="267"/>
      <c r="QBW15" s="267"/>
      <c r="QBX15" s="267"/>
      <c r="QBY15" s="267"/>
      <c r="QBZ15" s="267"/>
      <c r="QCA15" s="267"/>
      <c r="QCB15" s="267"/>
      <c r="QCC15" s="267"/>
      <c r="QCD15" s="267"/>
      <c r="QCE15" s="267"/>
      <c r="QCF15" s="267"/>
      <c r="QCG15" s="267"/>
      <c r="QCH15" s="267"/>
      <c r="QCI15" s="267"/>
      <c r="QCJ15" s="267"/>
      <c r="QCK15" s="267"/>
      <c r="QCL15" s="267"/>
      <c r="QCM15" s="267"/>
      <c r="QCN15" s="267"/>
      <c r="QCO15" s="267"/>
      <c r="QCP15" s="267"/>
      <c r="QCQ15" s="267"/>
      <c r="QCR15" s="267"/>
      <c r="QCS15" s="267"/>
      <c r="QCT15" s="267"/>
      <c r="QCU15" s="267"/>
      <c r="QCV15" s="267"/>
      <c r="QCW15" s="267"/>
      <c r="QCX15" s="267"/>
      <c r="QCY15" s="267"/>
      <c r="QCZ15" s="267"/>
      <c r="QDA15" s="267"/>
      <c r="QDB15" s="267"/>
      <c r="QDC15" s="267"/>
      <c r="QDD15" s="267"/>
      <c r="QDE15" s="267"/>
      <c r="QDF15" s="267"/>
      <c r="QDG15" s="267"/>
      <c r="QDH15" s="267"/>
      <c r="QDI15" s="267"/>
      <c r="QDJ15" s="267"/>
      <c r="QDK15" s="267"/>
      <c r="QDL15" s="267"/>
      <c r="QDM15" s="267"/>
      <c r="QDN15" s="267"/>
      <c r="QDO15" s="267"/>
      <c r="QDP15" s="267"/>
      <c r="QDQ15" s="267"/>
      <c r="QDR15" s="267"/>
      <c r="QDS15" s="267"/>
      <c r="QDT15" s="267"/>
      <c r="QDU15" s="267"/>
      <c r="QDV15" s="267"/>
      <c r="QDW15" s="267"/>
      <c r="QDX15" s="267"/>
      <c r="QDY15" s="267"/>
      <c r="QDZ15" s="267"/>
      <c r="QEA15" s="267"/>
      <c r="QEB15" s="267"/>
      <c r="QEC15" s="267"/>
      <c r="QED15" s="267"/>
      <c r="QEE15" s="267"/>
      <c r="QEF15" s="267"/>
      <c r="QEG15" s="267"/>
      <c r="QEH15" s="267"/>
      <c r="QEI15" s="267"/>
      <c r="QEJ15" s="267"/>
      <c r="QEK15" s="267"/>
      <c r="QEL15" s="267"/>
      <c r="QEM15" s="267"/>
      <c r="QEN15" s="267"/>
      <c r="QEO15" s="267"/>
      <c r="QEP15" s="267"/>
      <c r="QEQ15" s="267"/>
      <c r="QER15" s="267"/>
      <c r="QES15" s="267"/>
      <c r="QET15" s="267"/>
      <c r="QEU15" s="267"/>
      <c r="QEV15" s="267"/>
      <c r="QEW15" s="267"/>
      <c r="QEX15" s="267"/>
      <c r="QEY15" s="267"/>
      <c r="QEZ15" s="267"/>
      <c r="QFA15" s="267"/>
      <c r="QFB15" s="267"/>
      <c r="QFC15" s="267"/>
      <c r="QFD15" s="267"/>
      <c r="QFE15" s="267"/>
      <c r="QFF15" s="267"/>
      <c r="QFG15" s="267"/>
      <c r="QFH15" s="267"/>
      <c r="QFI15" s="267"/>
      <c r="QFJ15" s="267"/>
      <c r="QFK15" s="267"/>
      <c r="QFL15" s="267"/>
      <c r="QFM15" s="267"/>
      <c r="QFN15" s="267"/>
      <c r="QFO15" s="267"/>
      <c r="QFP15" s="267"/>
      <c r="QFQ15" s="267"/>
      <c r="QFR15" s="267"/>
      <c r="QFS15" s="267"/>
      <c r="QFT15" s="267"/>
      <c r="QFU15" s="267"/>
      <c r="QFV15" s="267"/>
      <c r="QFW15" s="267"/>
      <c r="QFX15" s="267"/>
      <c r="QFY15" s="267"/>
      <c r="QFZ15" s="267"/>
      <c r="QGA15" s="267"/>
      <c r="QGB15" s="267"/>
      <c r="QGC15" s="267"/>
      <c r="QGD15" s="267"/>
      <c r="QGE15" s="267"/>
      <c r="QGF15" s="267"/>
      <c r="QGG15" s="267"/>
      <c r="QGH15" s="267"/>
      <c r="QGI15" s="267"/>
      <c r="QGJ15" s="267"/>
      <c r="QGK15" s="267"/>
      <c r="QGL15" s="267"/>
      <c r="QGM15" s="267"/>
      <c r="QGN15" s="267"/>
      <c r="QGO15" s="267"/>
      <c r="QGP15" s="267"/>
      <c r="QGQ15" s="267"/>
      <c r="QGR15" s="267"/>
      <c r="QGS15" s="267"/>
      <c r="QGT15" s="267"/>
      <c r="QGU15" s="267"/>
      <c r="QGV15" s="267"/>
      <c r="QGW15" s="267"/>
      <c r="QGX15" s="267"/>
      <c r="QGY15" s="267"/>
      <c r="QGZ15" s="267"/>
      <c r="QHA15" s="267"/>
      <c r="QHB15" s="267"/>
      <c r="QHC15" s="267"/>
      <c r="QHD15" s="267"/>
      <c r="QHE15" s="267"/>
      <c r="QHF15" s="267"/>
      <c r="QHG15" s="267"/>
      <c r="QHH15" s="267"/>
      <c r="QHI15" s="267"/>
      <c r="QHJ15" s="267"/>
      <c r="QHK15" s="267"/>
      <c r="QHL15" s="267"/>
      <c r="QHM15" s="267"/>
      <c r="QHN15" s="267"/>
      <c r="QHO15" s="267"/>
      <c r="QHP15" s="267"/>
      <c r="QHQ15" s="267"/>
      <c r="QHR15" s="267"/>
      <c r="QHS15" s="267"/>
      <c r="QHT15" s="267"/>
      <c r="QHU15" s="267"/>
      <c r="QHV15" s="267"/>
      <c r="QHW15" s="267"/>
      <c r="QHX15" s="267"/>
      <c r="QHY15" s="267"/>
      <c r="QHZ15" s="267"/>
      <c r="QIA15" s="267"/>
      <c r="QIB15" s="267"/>
      <c r="QIC15" s="267"/>
      <c r="QID15" s="267"/>
      <c r="QIE15" s="267"/>
      <c r="QIF15" s="267"/>
      <c r="QIG15" s="267"/>
      <c r="QIH15" s="267"/>
      <c r="QII15" s="267"/>
      <c r="QIJ15" s="267"/>
      <c r="QIK15" s="267"/>
      <c r="QIL15" s="267"/>
      <c r="QIM15" s="267"/>
      <c r="QIN15" s="267"/>
      <c r="QIO15" s="267"/>
      <c r="QIP15" s="267"/>
      <c r="QIQ15" s="267"/>
      <c r="QIR15" s="267"/>
      <c r="QIS15" s="267"/>
      <c r="QIT15" s="267"/>
      <c r="QIU15" s="267"/>
      <c r="QIV15" s="267"/>
      <c r="QIW15" s="267"/>
      <c r="QIX15" s="267"/>
      <c r="QIY15" s="267"/>
      <c r="QIZ15" s="267"/>
      <c r="QJA15" s="267"/>
      <c r="QJB15" s="267"/>
      <c r="QJC15" s="267"/>
      <c r="QJD15" s="267"/>
      <c r="QJE15" s="267"/>
      <c r="QJF15" s="267"/>
      <c r="QJG15" s="267"/>
      <c r="QJH15" s="267"/>
      <c r="QJI15" s="267"/>
      <c r="QJJ15" s="267"/>
      <c r="QJK15" s="267"/>
      <c r="QJL15" s="267"/>
      <c r="QJM15" s="267"/>
      <c r="QJN15" s="267"/>
      <c r="QJO15" s="267"/>
      <c r="QJP15" s="267"/>
      <c r="QJQ15" s="267"/>
      <c r="QJR15" s="267"/>
      <c r="QJS15" s="267"/>
      <c r="QJT15" s="267"/>
      <c r="QJU15" s="267"/>
      <c r="QJV15" s="267"/>
      <c r="QJW15" s="267"/>
      <c r="QJX15" s="267"/>
      <c r="QJY15" s="267"/>
      <c r="QJZ15" s="267"/>
      <c r="QKA15" s="267"/>
      <c r="QKB15" s="267"/>
      <c r="QKC15" s="267"/>
      <c r="QKD15" s="267"/>
      <c r="QKE15" s="267"/>
      <c r="QKF15" s="267"/>
      <c r="QKG15" s="267"/>
      <c r="QKH15" s="267"/>
      <c r="QKI15" s="267"/>
      <c r="QKJ15" s="267"/>
      <c r="QKK15" s="267"/>
      <c r="QKL15" s="267"/>
      <c r="QKM15" s="267"/>
      <c r="QKN15" s="267"/>
      <c r="QKO15" s="267"/>
      <c r="QKP15" s="267"/>
      <c r="QKQ15" s="267"/>
      <c r="QKR15" s="267"/>
      <c r="QKS15" s="267"/>
      <c r="QKT15" s="267"/>
      <c r="QKU15" s="267"/>
      <c r="QKV15" s="267"/>
      <c r="QKW15" s="267"/>
      <c r="QKX15" s="267"/>
      <c r="QKY15" s="267"/>
      <c r="QKZ15" s="267"/>
      <c r="QLA15" s="267"/>
      <c r="QLB15" s="267"/>
      <c r="QLC15" s="267"/>
      <c r="QLD15" s="267"/>
      <c r="QLE15" s="267"/>
      <c r="QLF15" s="267"/>
      <c r="QLG15" s="267"/>
      <c r="QLH15" s="267"/>
      <c r="QLI15" s="267"/>
      <c r="QLJ15" s="267"/>
      <c r="QLK15" s="267"/>
      <c r="QLL15" s="267"/>
      <c r="QLM15" s="267"/>
      <c r="QLN15" s="267"/>
      <c r="QLO15" s="267"/>
      <c r="QLP15" s="267"/>
      <c r="QLQ15" s="267"/>
      <c r="QLR15" s="267"/>
      <c r="QLS15" s="267"/>
      <c r="QLT15" s="267"/>
      <c r="QLU15" s="267"/>
      <c r="QLV15" s="267"/>
      <c r="QLW15" s="267"/>
      <c r="QLX15" s="267"/>
      <c r="QLY15" s="267"/>
      <c r="QLZ15" s="267"/>
      <c r="QMA15" s="267"/>
      <c r="QMB15" s="267"/>
      <c r="QMC15" s="267"/>
      <c r="QMD15" s="267"/>
      <c r="QME15" s="267"/>
      <c r="QMF15" s="267"/>
      <c r="QMG15" s="267"/>
      <c r="QMH15" s="267"/>
      <c r="QMI15" s="267"/>
      <c r="QMJ15" s="267"/>
      <c r="QMK15" s="267"/>
      <c r="QML15" s="267"/>
      <c r="QMM15" s="267"/>
      <c r="QMN15" s="267"/>
      <c r="QMO15" s="267"/>
      <c r="QMP15" s="267"/>
      <c r="QMQ15" s="267"/>
      <c r="QMR15" s="267"/>
      <c r="QMS15" s="267"/>
      <c r="QMT15" s="267"/>
      <c r="QMU15" s="267"/>
      <c r="QMV15" s="267"/>
      <c r="QMW15" s="267"/>
      <c r="QMX15" s="267"/>
      <c r="QMY15" s="267"/>
      <c r="QMZ15" s="267"/>
      <c r="QNA15" s="267"/>
      <c r="QNB15" s="267"/>
      <c r="QNC15" s="267"/>
      <c r="QND15" s="267"/>
      <c r="QNE15" s="267"/>
      <c r="QNF15" s="267"/>
      <c r="QNG15" s="267"/>
      <c r="QNH15" s="267"/>
      <c r="QNI15" s="267"/>
      <c r="QNJ15" s="267"/>
      <c r="QNK15" s="267"/>
      <c r="QNL15" s="267"/>
      <c r="QNM15" s="267"/>
      <c r="QNN15" s="267"/>
      <c r="QNO15" s="267"/>
      <c r="QNP15" s="267"/>
      <c r="QNQ15" s="267"/>
      <c r="QNR15" s="267"/>
      <c r="QNS15" s="267"/>
      <c r="QNT15" s="267"/>
      <c r="QNU15" s="267"/>
      <c r="QNV15" s="267"/>
      <c r="QNW15" s="267"/>
      <c r="QNX15" s="267"/>
      <c r="QNY15" s="267"/>
      <c r="QNZ15" s="267"/>
      <c r="QOA15" s="267"/>
      <c r="QOB15" s="267"/>
      <c r="QOC15" s="267"/>
      <c r="QOD15" s="267"/>
      <c r="QOE15" s="267"/>
      <c r="QOF15" s="267"/>
      <c r="QOG15" s="267"/>
      <c r="QOH15" s="267"/>
      <c r="QOI15" s="267"/>
      <c r="QOJ15" s="267"/>
      <c r="QOK15" s="267"/>
      <c r="QOL15" s="267"/>
      <c r="QOM15" s="267"/>
      <c r="QON15" s="267"/>
      <c r="QOO15" s="267"/>
      <c r="QOP15" s="267"/>
      <c r="QOQ15" s="267"/>
      <c r="QOR15" s="267"/>
      <c r="QOS15" s="267"/>
      <c r="QOT15" s="267"/>
      <c r="QOU15" s="267"/>
      <c r="QOV15" s="267"/>
      <c r="QOW15" s="267"/>
      <c r="QOX15" s="267"/>
      <c r="QOY15" s="267"/>
      <c r="QOZ15" s="267"/>
      <c r="QPA15" s="267"/>
      <c r="QPB15" s="267"/>
      <c r="QPC15" s="267"/>
      <c r="QPD15" s="267"/>
      <c r="QPE15" s="267"/>
      <c r="QPF15" s="267"/>
      <c r="QPG15" s="267"/>
      <c r="QPH15" s="267"/>
      <c r="QPI15" s="267"/>
      <c r="QPJ15" s="267"/>
      <c r="QPK15" s="267"/>
      <c r="QPL15" s="267"/>
      <c r="QPM15" s="267"/>
      <c r="QPN15" s="267"/>
      <c r="QPO15" s="267"/>
      <c r="QPP15" s="267"/>
      <c r="QPQ15" s="267"/>
      <c r="QPR15" s="267"/>
      <c r="QPS15" s="267"/>
      <c r="QPT15" s="267"/>
      <c r="QPU15" s="267"/>
      <c r="QPV15" s="267"/>
      <c r="QPW15" s="267"/>
      <c r="QPX15" s="267"/>
      <c r="QPY15" s="267"/>
      <c r="QPZ15" s="267"/>
      <c r="QQA15" s="267"/>
      <c r="QQB15" s="267"/>
      <c r="QQC15" s="267"/>
      <c r="QQD15" s="267"/>
      <c r="QQE15" s="267"/>
      <c r="QQF15" s="267"/>
      <c r="QQG15" s="267"/>
      <c r="QQH15" s="267"/>
      <c r="QQI15" s="267"/>
      <c r="QQJ15" s="267"/>
      <c r="QQK15" s="267"/>
      <c r="QQL15" s="267"/>
      <c r="QQM15" s="267"/>
      <c r="QQN15" s="267"/>
      <c r="QQO15" s="267"/>
      <c r="QQP15" s="267"/>
      <c r="QQQ15" s="267"/>
      <c r="QQR15" s="267"/>
      <c r="QQS15" s="267"/>
      <c r="QQT15" s="267"/>
      <c r="QQU15" s="267"/>
      <c r="QQV15" s="267"/>
      <c r="QQW15" s="267"/>
      <c r="QQX15" s="267"/>
      <c r="QQY15" s="267"/>
      <c r="QQZ15" s="267"/>
      <c r="QRA15" s="267"/>
      <c r="QRB15" s="267"/>
      <c r="QRC15" s="267"/>
      <c r="QRD15" s="267"/>
      <c r="QRE15" s="267"/>
      <c r="QRF15" s="267"/>
      <c r="QRG15" s="267"/>
      <c r="QRH15" s="267"/>
      <c r="QRI15" s="267"/>
      <c r="QRJ15" s="267"/>
      <c r="QRK15" s="267"/>
      <c r="QRL15" s="267"/>
      <c r="QRM15" s="267"/>
      <c r="QRN15" s="267"/>
      <c r="QRO15" s="267"/>
      <c r="QRP15" s="267"/>
      <c r="QRQ15" s="267"/>
      <c r="QRR15" s="267"/>
      <c r="QRS15" s="267"/>
      <c r="QRT15" s="267"/>
      <c r="QRU15" s="267"/>
      <c r="QRV15" s="267"/>
      <c r="QRW15" s="267"/>
      <c r="QRX15" s="267"/>
      <c r="QRY15" s="267"/>
      <c r="QRZ15" s="267"/>
      <c r="QSA15" s="267"/>
      <c r="QSB15" s="267"/>
      <c r="QSC15" s="267"/>
      <c r="QSD15" s="267"/>
      <c r="QSE15" s="267"/>
      <c r="QSF15" s="267"/>
      <c r="QSG15" s="267"/>
      <c r="QSH15" s="267"/>
      <c r="QSI15" s="267"/>
      <c r="QSJ15" s="267"/>
      <c r="QSK15" s="267"/>
      <c r="QSL15" s="267"/>
      <c r="QSM15" s="267"/>
      <c r="QSN15" s="267"/>
      <c r="QSO15" s="267"/>
      <c r="QSP15" s="267"/>
      <c r="QSQ15" s="267"/>
      <c r="QSR15" s="267"/>
      <c r="QSS15" s="267"/>
      <c r="QST15" s="267"/>
      <c r="QSU15" s="267"/>
      <c r="QSV15" s="267"/>
      <c r="QSW15" s="267"/>
      <c r="QSX15" s="267"/>
      <c r="QSY15" s="267"/>
      <c r="QSZ15" s="267"/>
      <c r="QTA15" s="267"/>
      <c r="QTB15" s="267"/>
      <c r="QTC15" s="267"/>
      <c r="QTD15" s="267"/>
      <c r="QTE15" s="267"/>
      <c r="QTF15" s="267"/>
      <c r="QTG15" s="267"/>
      <c r="QTH15" s="267"/>
      <c r="QTI15" s="267"/>
      <c r="QTJ15" s="267"/>
      <c r="QTK15" s="267"/>
      <c r="QTL15" s="267"/>
      <c r="QTM15" s="267"/>
      <c r="QTN15" s="267"/>
      <c r="QTO15" s="267"/>
      <c r="QTP15" s="267"/>
      <c r="QTQ15" s="267"/>
      <c r="QTR15" s="267"/>
      <c r="QTS15" s="267"/>
      <c r="QTT15" s="267"/>
      <c r="QTU15" s="267"/>
      <c r="QTV15" s="267"/>
      <c r="QTW15" s="267"/>
      <c r="QTX15" s="267"/>
      <c r="QTY15" s="267"/>
      <c r="QTZ15" s="267"/>
      <c r="QUA15" s="267"/>
      <c r="QUB15" s="267"/>
      <c r="QUC15" s="267"/>
      <c r="QUD15" s="267"/>
      <c r="QUE15" s="267"/>
      <c r="QUF15" s="267"/>
      <c r="QUG15" s="267"/>
      <c r="QUH15" s="267"/>
      <c r="QUI15" s="267"/>
      <c r="QUJ15" s="267"/>
      <c r="QUK15" s="267"/>
      <c r="QUL15" s="267"/>
      <c r="QUM15" s="267"/>
      <c r="QUN15" s="267"/>
      <c r="QUO15" s="267"/>
      <c r="QUP15" s="267"/>
      <c r="QUQ15" s="267"/>
      <c r="QUR15" s="267"/>
      <c r="QUS15" s="267"/>
      <c r="QUT15" s="267"/>
      <c r="QUU15" s="267"/>
      <c r="QUV15" s="267"/>
      <c r="QUW15" s="267"/>
      <c r="QUX15" s="267"/>
      <c r="QUY15" s="267"/>
      <c r="QUZ15" s="267"/>
      <c r="QVA15" s="267"/>
      <c r="QVB15" s="267"/>
      <c r="QVC15" s="267"/>
      <c r="QVD15" s="267"/>
      <c r="QVE15" s="267"/>
      <c r="QVF15" s="267"/>
      <c r="QVG15" s="267"/>
      <c r="QVH15" s="267"/>
      <c r="QVI15" s="267"/>
      <c r="QVJ15" s="267"/>
      <c r="QVK15" s="267"/>
      <c r="QVL15" s="267"/>
      <c r="QVM15" s="267"/>
      <c r="QVN15" s="267"/>
      <c r="QVO15" s="267"/>
      <c r="QVP15" s="267"/>
      <c r="QVQ15" s="267"/>
      <c r="QVR15" s="267"/>
      <c r="QVS15" s="267"/>
      <c r="QVT15" s="267"/>
      <c r="QVU15" s="267"/>
      <c r="QVV15" s="267"/>
      <c r="QVW15" s="267"/>
      <c r="QVX15" s="267"/>
      <c r="QVY15" s="267"/>
      <c r="QVZ15" s="267"/>
      <c r="QWA15" s="267"/>
      <c r="QWB15" s="267"/>
      <c r="QWC15" s="267"/>
      <c r="QWD15" s="267"/>
      <c r="QWE15" s="267"/>
      <c r="QWF15" s="267"/>
      <c r="QWG15" s="267"/>
      <c r="QWH15" s="267"/>
      <c r="QWI15" s="267"/>
      <c r="QWJ15" s="267"/>
      <c r="QWK15" s="267"/>
      <c r="QWL15" s="267"/>
      <c r="QWM15" s="267"/>
      <c r="QWN15" s="267"/>
      <c r="QWO15" s="267"/>
      <c r="QWP15" s="267"/>
      <c r="QWQ15" s="267"/>
      <c r="QWR15" s="267"/>
      <c r="QWS15" s="267"/>
      <c r="QWT15" s="267"/>
      <c r="QWU15" s="267"/>
      <c r="QWV15" s="267"/>
      <c r="QWW15" s="267"/>
      <c r="QWX15" s="267"/>
      <c r="QWY15" s="267"/>
      <c r="QWZ15" s="267"/>
      <c r="QXA15" s="267"/>
      <c r="QXB15" s="267"/>
      <c r="QXC15" s="267"/>
      <c r="QXD15" s="267"/>
      <c r="QXE15" s="267"/>
      <c r="QXF15" s="267"/>
      <c r="QXG15" s="267"/>
      <c r="QXH15" s="267"/>
      <c r="QXI15" s="267"/>
      <c r="QXJ15" s="267"/>
      <c r="QXK15" s="267"/>
      <c r="QXL15" s="267"/>
      <c r="QXM15" s="267"/>
      <c r="QXN15" s="267"/>
      <c r="QXO15" s="267"/>
      <c r="QXP15" s="267"/>
      <c r="QXQ15" s="267"/>
      <c r="QXR15" s="267"/>
      <c r="QXS15" s="267"/>
      <c r="QXT15" s="267"/>
      <c r="QXU15" s="267"/>
      <c r="QXV15" s="267"/>
      <c r="QXW15" s="267"/>
      <c r="QXX15" s="267"/>
      <c r="QXY15" s="267"/>
      <c r="QXZ15" s="267"/>
      <c r="QYA15" s="267"/>
      <c r="QYB15" s="267"/>
      <c r="QYC15" s="267"/>
      <c r="QYD15" s="267"/>
      <c r="QYE15" s="267"/>
      <c r="QYF15" s="267"/>
      <c r="QYG15" s="267"/>
      <c r="QYH15" s="267"/>
      <c r="QYI15" s="267"/>
      <c r="QYJ15" s="267"/>
      <c r="QYK15" s="267"/>
      <c r="QYL15" s="267"/>
      <c r="QYM15" s="267"/>
      <c r="QYN15" s="267"/>
      <c r="QYO15" s="267"/>
      <c r="QYP15" s="267"/>
      <c r="QYQ15" s="267"/>
      <c r="QYR15" s="267"/>
      <c r="QYS15" s="267"/>
      <c r="QYT15" s="267"/>
      <c r="QYU15" s="267"/>
      <c r="QYV15" s="267"/>
      <c r="QYW15" s="267"/>
      <c r="QYX15" s="267"/>
      <c r="QYY15" s="267"/>
      <c r="QYZ15" s="267"/>
      <c r="QZA15" s="267"/>
      <c r="QZB15" s="267"/>
      <c r="QZC15" s="267"/>
      <c r="QZD15" s="267"/>
      <c r="QZE15" s="267"/>
      <c r="QZF15" s="267"/>
      <c r="QZG15" s="267"/>
      <c r="QZH15" s="267"/>
      <c r="QZI15" s="267"/>
      <c r="QZJ15" s="267"/>
      <c r="QZK15" s="267"/>
      <c r="QZL15" s="267"/>
      <c r="QZM15" s="267"/>
      <c r="QZN15" s="267"/>
      <c r="QZO15" s="267"/>
      <c r="QZP15" s="267"/>
      <c r="QZQ15" s="267"/>
      <c r="QZR15" s="267"/>
      <c r="QZS15" s="267"/>
      <c r="QZT15" s="267"/>
      <c r="QZU15" s="267"/>
      <c r="QZV15" s="267"/>
      <c r="QZW15" s="267"/>
      <c r="QZX15" s="267"/>
      <c r="QZY15" s="267"/>
      <c r="QZZ15" s="267"/>
      <c r="RAA15" s="267"/>
      <c r="RAB15" s="267"/>
      <c r="RAC15" s="267"/>
      <c r="RAD15" s="267"/>
      <c r="RAE15" s="267"/>
      <c r="RAF15" s="267"/>
      <c r="RAG15" s="267"/>
      <c r="RAH15" s="267"/>
      <c r="RAI15" s="267"/>
      <c r="RAJ15" s="267"/>
      <c r="RAK15" s="267"/>
      <c r="RAL15" s="267"/>
      <c r="RAM15" s="267"/>
      <c r="RAN15" s="267"/>
      <c r="RAO15" s="267"/>
      <c r="RAP15" s="267"/>
      <c r="RAQ15" s="267"/>
      <c r="RAR15" s="267"/>
      <c r="RAS15" s="267"/>
      <c r="RAT15" s="267"/>
      <c r="RAU15" s="267"/>
      <c r="RAV15" s="267"/>
      <c r="RAW15" s="267"/>
      <c r="RAX15" s="267"/>
      <c r="RAY15" s="267"/>
      <c r="RAZ15" s="267"/>
      <c r="RBA15" s="267"/>
      <c r="RBB15" s="267"/>
      <c r="RBC15" s="267"/>
      <c r="RBD15" s="267"/>
      <c r="RBE15" s="267"/>
      <c r="RBF15" s="267"/>
      <c r="RBG15" s="267"/>
      <c r="RBH15" s="267"/>
      <c r="RBI15" s="267"/>
      <c r="RBJ15" s="267"/>
      <c r="RBK15" s="267"/>
      <c r="RBL15" s="267"/>
      <c r="RBM15" s="267"/>
      <c r="RBN15" s="267"/>
      <c r="RBO15" s="267"/>
      <c r="RBP15" s="267"/>
      <c r="RBQ15" s="267"/>
      <c r="RBR15" s="267"/>
      <c r="RBS15" s="267"/>
      <c r="RBT15" s="267"/>
      <c r="RBU15" s="267"/>
      <c r="RBV15" s="267"/>
      <c r="RBW15" s="267"/>
      <c r="RBX15" s="267"/>
      <c r="RBY15" s="267"/>
      <c r="RBZ15" s="267"/>
      <c r="RCA15" s="267"/>
      <c r="RCB15" s="267"/>
      <c r="RCC15" s="267"/>
      <c r="RCD15" s="267"/>
      <c r="RCE15" s="267"/>
      <c r="RCF15" s="267"/>
      <c r="RCG15" s="267"/>
      <c r="RCH15" s="267"/>
      <c r="RCI15" s="267"/>
      <c r="RCJ15" s="267"/>
      <c r="RCK15" s="267"/>
      <c r="RCL15" s="267"/>
      <c r="RCM15" s="267"/>
      <c r="RCN15" s="267"/>
      <c r="RCO15" s="267"/>
      <c r="RCP15" s="267"/>
      <c r="RCQ15" s="267"/>
      <c r="RCR15" s="267"/>
      <c r="RCS15" s="267"/>
      <c r="RCT15" s="267"/>
      <c r="RCU15" s="267"/>
      <c r="RCV15" s="267"/>
      <c r="RCW15" s="267"/>
      <c r="RCX15" s="267"/>
      <c r="RCY15" s="267"/>
      <c r="RCZ15" s="267"/>
      <c r="RDA15" s="267"/>
      <c r="RDB15" s="267"/>
      <c r="RDC15" s="267"/>
      <c r="RDD15" s="267"/>
      <c r="RDE15" s="267"/>
      <c r="RDF15" s="267"/>
      <c r="RDG15" s="267"/>
      <c r="RDH15" s="267"/>
      <c r="RDI15" s="267"/>
      <c r="RDJ15" s="267"/>
      <c r="RDK15" s="267"/>
      <c r="RDL15" s="267"/>
      <c r="RDM15" s="267"/>
      <c r="RDN15" s="267"/>
      <c r="RDO15" s="267"/>
      <c r="RDP15" s="267"/>
      <c r="RDQ15" s="267"/>
      <c r="RDR15" s="267"/>
      <c r="RDS15" s="267"/>
      <c r="RDT15" s="267"/>
      <c r="RDU15" s="267"/>
      <c r="RDV15" s="267"/>
      <c r="RDW15" s="267"/>
      <c r="RDX15" s="267"/>
      <c r="RDY15" s="267"/>
      <c r="RDZ15" s="267"/>
      <c r="REA15" s="267"/>
      <c r="REB15" s="267"/>
      <c r="REC15" s="267"/>
      <c r="RED15" s="267"/>
      <c r="REE15" s="267"/>
      <c r="REF15" s="267"/>
      <c r="REG15" s="267"/>
      <c r="REH15" s="267"/>
      <c r="REI15" s="267"/>
      <c r="REJ15" s="267"/>
      <c r="REK15" s="267"/>
      <c r="REL15" s="267"/>
      <c r="REM15" s="267"/>
      <c r="REN15" s="267"/>
      <c r="REO15" s="267"/>
      <c r="REP15" s="267"/>
      <c r="REQ15" s="267"/>
      <c r="RER15" s="267"/>
      <c r="RES15" s="267"/>
      <c r="RET15" s="267"/>
      <c r="REU15" s="267"/>
      <c r="REV15" s="267"/>
      <c r="REW15" s="267"/>
      <c r="REX15" s="267"/>
      <c r="REY15" s="267"/>
      <c r="REZ15" s="267"/>
      <c r="RFA15" s="267"/>
      <c r="RFB15" s="267"/>
      <c r="RFC15" s="267"/>
      <c r="RFD15" s="267"/>
      <c r="RFE15" s="267"/>
      <c r="RFF15" s="267"/>
      <c r="RFG15" s="267"/>
      <c r="RFH15" s="267"/>
      <c r="RFI15" s="267"/>
      <c r="RFJ15" s="267"/>
      <c r="RFK15" s="267"/>
      <c r="RFL15" s="267"/>
      <c r="RFM15" s="267"/>
      <c r="RFN15" s="267"/>
      <c r="RFO15" s="267"/>
      <c r="RFP15" s="267"/>
      <c r="RFQ15" s="267"/>
      <c r="RFR15" s="267"/>
      <c r="RFS15" s="267"/>
      <c r="RFT15" s="267"/>
      <c r="RFU15" s="267"/>
      <c r="RFV15" s="267"/>
      <c r="RFW15" s="267"/>
      <c r="RFX15" s="267"/>
      <c r="RFY15" s="267"/>
      <c r="RFZ15" s="267"/>
      <c r="RGA15" s="267"/>
      <c r="RGB15" s="267"/>
      <c r="RGC15" s="267"/>
      <c r="RGD15" s="267"/>
      <c r="RGE15" s="267"/>
      <c r="RGF15" s="267"/>
      <c r="RGG15" s="267"/>
      <c r="RGH15" s="267"/>
      <c r="RGI15" s="267"/>
      <c r="RGJ15" s="267"/>
      <c r="RGK15" s="267"/>
      <c r="RGL15" s="267"/>
      <c r="RGM15" s="267"/>
      <c r="RGN15" s="267"/>
      <c r="RGO15" s="267"/>
      <c r="RGP15" s="267"/>
      <c r="RGQ15" s="267"/>
      <c r="RGR15" s="267"/>
      <c r="RGS15" s="267"/>
      <c r="RGT15" s="267"/>
      <c r="RGU15" s="267"/>
      <c r="RGV15" s="267"/>
      <c r="RGW15" s="267"/>
      <c r="RGX15" s="267"/>
      <c r="RGY15" s="267"/>
      <c r="RGZ15" s="267"/>
      <c r="RHA15" s="267"/>
      <c r="RHB15" s="267"/>
      <c r="RHC15" s="267"/>
      <c r="RHD15" s="267"/>
      <c r="RHE15" s="267"/>
      <c r="RHF15" s="267"/>
      <c r="RHG15" s="267"/>
      <c r="RHH15" s="267"/>
      <c r="RHI15" s="267"/>
      <c r="RHJ15" s="267"/>
      <c r="RHK15" s="267"/>
      <c r="RHL15" s="267"/>
      <c r="RHM15" s="267"/>
      <c r="RHN15" s="267"/>
      <c r="RHO15" s="267"/>
      <c r="RHP15" s="267"/>
      <c r="RHQ15" s="267"/>
      <c r="RHR15" s="267"/>
      <c r="RHS15" s="267"/>
      <c r="RHT15" s="267"/>
      <c r="RHU15" s="267"/>
      <c r="RHV15" s="267"/>
      <c r="RHW15" s="267"/>
      <c r="RHX15" s="267"/>
      <c r="RHY15" s="267"/>
      <c r="RHZ15" s="267"/>
      <c r="RIA15" s="267"/>
      <c r="RIB15" s="267"/>
      <c r="RIC15" s="267"/>
      <c r="RID15" s="267"/>
      <c r="RIE15" s="267"/>
      <c r="RIF15" s="267"/>
      <c r="RIG15" s="267"/>
      <c r="RIH15" s="267"/>
      <c r="RII15" s="267"/>
      <c r="RIJ15" s="267"/>
      <c r="RIK15" s="267"/>
      <c r="RIL15" s="267"/>
      <c r="RIM15" s="267"/>
      <c r="RIN15" s="267"/>
      <c r="RIO15" s="267"/>
      <c r="RIP15" s="267"/>
      <c r="RIQ15" s="267"/>
      <c r="RIR15" s="267"/>
      <c r="RIS15" s="267"/>
      <c r="RIT15" s="267"/>
      <c r="RIU15" s="267"/>
      <c r="RIV15" s="267"/>
      <c r="RIW15" s="267"/>
      <c r="RIX15" s="267"/>
      <c r="RIY15" s="267"/>
      <c r="RIZ15" s="267"/>
      <c r="RJA15" s="267"/>
      <c r="RJB15" s="267"/>
      <c r="RJC15" s="267"/>
      <c r="RJD15" s="267"/>
      <c r="RJE15" s="267"/>
      <c r="RJF15" s="267"/>
      <c r="RJG15" s="267"/>
      <c r="RJH15" s="267"/>
      <c r="RJI15" s="267"/>
      <c r="RJJ15" s="267"/>
      <c r="RJK15" s="267"/>
      <c r="RJL15" s="267"/>
      <c r="RJM15" s="267"/>
      <c r="RJN15" s="267"/>
      <c r="RJO15" s="267"/>
      <c r="RJP15" s="267"/>
      <c r="RJQ15" s="267"/>
      <c r="RJR15" s="267"/>
      <c r="RJS15" s="267"/>
      <c r="RJT15" s="267"/>
      <c r="RJU15" s="267"/>
      <c r="RJV15" s="267"/>
      <c r="RJW15" s="267"/>
      <c r="RJX15" s="267"/>
      <c r="RJY15" s="267"/>
      <c r="RJZ15" s="267"/>
      <c r="RKA15" s="267"/>
      <c r="RKB15" s="267"/>
      <c r="RKC15" s="267"/>
      <c r="RKD15" s="267"/>
      <c r="RKE15" s="267"/>
      <c r="RKF15" s="267"/>
      <c r="RKG15" s="267"/>
      <c r="RKH15" s="267"/>
      <c r="RKI15" s="267"/>
      <c r="RKJ15" s="267"/>
      <c r="RKK15" s="267"/>
      <c r="RKL15" s="267"/>
      <c r="RKM15" s="267"/>
      <c r="RKN15" s="267"/>
      <c r="RKO15" s="267"/>
      <c r="RKP15" s="267"/>
      <c r="RKQ15" s="267"/>
      <c r="RKR15" s="267"/>
      <c r="RKS15" s="267"/>
      <c r="RKT15" s="267"/>
      <c r="RKU15" s="267"/>
      <c r="RKV15" s="267"/>
      <c r="RKW15" s="267"/>
      <c r="RKX15" s="267"/>
      <c r="RKY15" s="267"/>
      <c r="RKZ15" s="267"/>
      <c r="RLA15" s="267"/>
      <c r="RLB15" s="267"/>
      <c r="RLC15" s="267"/>
      <c r="RLD15" s="267"/>
      <c r="RLE15" s="267"/>
      <c r="RLF15" s="267"/>
      <c r="RLG15" s="267"/>
      <c r="RLH15" s="267"/>
      <c r="RLI15" s="267"/>
      <c r="RLJ15" s="267"/>
      <c r="RLK15" s="267"/>
      <c r="RLL15" s="267"/>
      <c r="RLM15" s="267"/>
      <c r="RLN15" s="267"/>
      <c r="RLO15" s="267"/>
      <c r="RLP15" s="267"/>
      <c r="RLQ15" s="267"/>
      <c r="RLR15" s="267"/>
      <c r="RLS15" s="267"/>
      <c r="RLT15" s="267"/>
      <c r="RLU15" s="267"/>
      <c r="RLV15" s="267"/>
      <c r="RLW15" s="267"/>
      <c r="RLX15" s="267"/>
      <c r="RLY15" s="267"/>
      <c r="RLZ15" s="267"/>
      <c r="RMA15" s="267"/>
      <c r="RMB15" s="267"/>
      <c r="RMC15" s="267"/>
      <c r="RMD15" s="267"/>
      <c r="RME15" s="267"/>
      <c r="RMF15" s="267"/>
      <c r="RMG15" s="267"/>
      <c r="RMH15" s="267"/>
      <c r="RMI15" s="267"/>
      <c r="RMJ15" s="267"/>
      <c r="RMK15" s="267"/>
      <c r="RML15" s="267"/>
      <c r="RMM15" s="267"/>
      <c r="RMN15" s="267"/>
      <c r="RMO15" s="267"/>
      <c r="RMP15" s="267"/>
      <c r="RMQ15" s="267"/>
      <c r="RMR15" s="267"/>
      <c r="RMS15" s="267"/>
      <c r="RMT15" s="267"/>
      <c r="RMU15" s="267"/>
      <c r="RMV15" s="267"/>
      <c r="RMW15" s="267"/>
      <c r="RMX15" s="267"/>
      <c r="RMY15" s="267"/>
      <c r="RMZ15" s="267"/>
      <c r="RNA15" s="267"/>
      <c r="RNB15" s="267"/>
      <c r="RNC15" s="267"/>
      <c r="RND15" s="267"/>
      <c r="RNE15" s="267"/>
      <c r="RNF15" s="267"/>
      <c r="RNG15" s="267"/>
      <c r="RNH15" s="267"/>
      <c r="RNI15" s="267"/>
      <c r="RNJ15" s="267"/>
      <c r="RNK15" s="267"/>
      <c r="RNL15" s="267"/>
      <c r="RNM15" s="267"/>
      <c r="RNN15" s="267"/>
      <c r="RNO15" s="267"/>
      <c r="RNP15" s="267"/>
      <c r="RNQ15" s="267"/>
      <c r="RNR15" s="267"/>
      <c r="RNS15" s="267"/>
      <c r="RNT15" s="267"/>
      <c r="RNU15" s="267"/>
      <c r="RNV15" s="267"/>
      <c r="RNW15" s="267"/>
      <c r="RNX15" s="267"/>
      <c r="RNY15" s="267"/>
      <c r="RNZ15" s="267"/>
      <c r="ROA15" s="267"/>
      <c r="ROB15" s="267"/>
      <c r="ROC15" s="267"/>
      <c r="ROD15" s="267"/>
      <c r="ROE15" s="267"/>
      <c r="ROF15" s="267"/>
      <c r="ROG15" s="267"/>
      <c r="ROH15" s="267"/>
      <c r="ROI15" s="267"/>
      <c r="ROJ15" s="267"/>
      <c r="ROK15" s="267"/>
      <c r="ROL15" s="267"/>
      <c r="ROM15" s="267"/>
      <c r="RON15" s="267"/>
      <c r="ROO15" s="267"/>
      <c r="ROP15" s="267"/>
      <c r="ROQ15" s="267"/>
      <c r="ROR15" s="267"/>
      <c r="ROS15" s="267"/>
      <c r="ROT15" s="267"/>
      <c r="ROU15" s="267"/>
      <c r="ROV15" s="267"/>
      <c r="ROW15" s="267"/>
      <c r="ROX15" s="267"/>
      <c r="ROY15" s="267"/>
      <c r="ROZ15" s="267"/>
      <c r="RPA15" s="267"/>
      <c r="RPB15" s="267"/>
      <c r="RPC15" s="267"/>
      <c r="RPD15" s="267"/>
      <c r="RPE15" s="267"/>
      <c r="RPF15" s="267"/>
      <c r="RPG15" s="267"/>
      <c r="RPH15" s="267"/>
      <c r="RPI15" s="267"/>
      <c r="RPJ15" s="267"/>
      <c r="RPK15" s="267"/>
      <c r="RPL15" s="267"/>
      <c r="RPM15" s="267"/>
      <c r="RPN15" s="267"/>
      <c r="RPO15" s="267"/>
      <c r="RPP15" s="267"/>
      <c r="RPQ15" s="267"/>
      <c r="RPR15" s="267"/>
      <c r="RPS15" s="267"/>
      <c r="RPT15" s="267"/>
      <c r="RPU15" s="267"/>
      <c r="RPV15" s="267"/>
      <c r="RPW15" s="267"/>
      <c r="RPX15" s="267"/>
      <c r="RPY15" s="267"/>
      <c r="RPZ15" s="267"/>
      <c r="RQA15" s="267"/>
      <c r="RQB15" s="267"/>
      <c r="RQC15" s="267"/>
      <c r="RQD15" s="267"/>
      <c r="RQE15" s="267"/>
      <c r="RQF15" s="267"/>
      <c r="RQG15" s="267"/>
      <c r="RQH15" s="267"/>
      <c r="RQI15" s="267"/>
      <c r="RQJ15" s="267"/>
      <c r="RQK15" s="267"/>
      <c r="RQL15" s="267"/>
      <c r="RQM15" s="267"/>
      <c r="RQN15" s="267"/>
      <c r="RQO15" s="267"/>
      <c r="RQP15" s="267"/>
      <c r="RQQ15" s="267"/>
      <c r="RQR15" s="267"/>
      <c r="RQS15" s="267"/>
      <c r="RQT15" s="267"/>
      <c r="RQU15" s="267"/>
      <c r="RQV15" s="267"/>
      <c r="RQW15" s="267"/>
      <c r="RQX15" s="267"/>
      <c r="RQY15" s="267"/>
      <c r="RQZ15" s="267"/>
      <c r="RRA15" s="267"/>
      <c r="RRB15" s="267"/>
      <c r="RRC15" s="267"/>
      <c r="RRD15" s="267"/>
      <c r="RRE15" s="267"/>
      <c r="RRF15" s="267"/>
      <c r="RRG15" s="267"/>
      <c r="RRH15" s="267"/>
      <c r="RRI15" s="267"/>
      <c r="RRJ15" s="267"/>
      <c r="RRK15" s="267"/>
      <c r="RRL15" s="267"/>
      <c r="RRM15" s="267"/>
      <c r="RRN15" s="267"/>
      <c r="RRO15" s="267"/>
      <c r="RRP15" s="267"/>
      <c r="RRQ15" s="267"/>
      <c r="RRR15" s="267"/>
      <c r="RRS15" s="267"/>
      <c r="RRT15" s="267"/>
      <c r="RRU15" s="267"/>
      <c r="RRV15" s="267"/>
      <c r="RRW15" s="267"/>
      <c r="RRX15" s="267"/>
      <c r="RRY15" s="267"/>
      <c r="RRZ15" s="267"/>
      <c r="RSA15" s="267"/>
      <c r="RSB15" s="267"/>
      <c r="RSC15" s="267"/>
      <c r="RSD15" s="267"/>
      <c r="RSE15" s="267"/>
      <c r="RSF15" s="267"/>
      <c r="RSG15" s="267"/>
      <c r="RSH15" s="267"/>
      <c r="RSI15" s="267"/>
      <c r="RSJ15" s="267"/>
      <c r="RSK15" s="267"/>
      <c r="RSL15" s="267"/>
      <c r="RSM15" s="267"/>
      <c r="RSN15" s="267"/>
      <c r="RSO15" s="267"/>
      <c r="RSP15" s="267"/>
      <c r="RSQ15" s="267"/>
      <c r="RSR15" s="267"/>
      <c r="RSS15" s="267"/>
      <c r="RST15" s="267"/>
      <c r="RSU15" s="267"/>
      <c r="RSV15" s="267"/>
      <c r="RSW15" s="267"/>
      <c r="RSX15" s="267"/>
      <c r="RSY15" s="267"/>
      <c r="RSZ15" s="267"/>
      <c r="RTA15" s="267"/>
      <c r="RTB15" s="267"/>
      <c r="RTC15" s="267"/>
      <c r="RTD15" s="267"/>
      <c r="RTE15" s="267"/>
      <c r="RTF15" s="267"/>
      <c r="RTG15" s="267"/>
      <c r="RTH15" s="267"/>
      <c r="RTI15" s="267"/>
      <c r="RTJ15" s="267"/>
      <c r="RTK15" s="267"/>
      <c r="RTL15" s="267"/>
      <c r="RTM15" s="267"/>
      <c r="RTN15" s="267"/>
      <c r="RTO15" s="267"/>
      <c r="RTP15" s="267"/>
      <c r="RTQ15" s="267"/>
      <c r="RTR15" s="267"/>
      <c r="RTS15" s="267"/>
      <c r="RTT15" s="267"/>
      <c r="RTU15" s="267"/>
      <c r="RTV15" s="267"/>
      <c r="RTW15" s="267"/>
      <c r="RTX15" s="267"/>
      <c r="RTY15" s="267"/>
      <c r="RTZ15" s="267"/>
      <c r="RUA15" s="267"/>
      <c r="RUB15" s="267"/>
      <c r="RUC15" s="267"/>
      <c r="RUD15" s="267"/>
      <c r="RUE15" s="267"/>
      <c r="RUF15" s="267"/>
      <c r="RUG15" s="267"/>
      <c r="RUH15" s="267"/>
      <c r="RUI15" s="267"/>
      <c r="RUJ15" s="267"/>
      <c r="RUK15" s="267"/>
      <c r="RUL15" s="267"/>
      <c r="RUM15" s="267"/>
      <c r="RUN15" s="267"/>
      <c r="RUO15" s="267"/>
      <c r="RUP15" s="267"/>
      <c r="RUQ15" s="267"/>
      <c r="RUR15" s="267"/>
      <c r="RUS15" s="267"/>
      <c r="RUT15" s="267"/>
      <c r="RUU15" s="267"/>
      <c r="RUV15" s="267"/>
      <c r="RUW15" s="267"/>
      <c r="RUX15" s="267"/>
      <c r="RUY15" s="267"/>
      <c r="RUZ15" s="267"/>
      <c r="RVA15" s="267"/>
      <c r="RVB15" s="267"/>
      <c r="RVC15" s="267"/>
      <c r="RVD15" s="267"/>
      <c r="RVE15" s="267"/>
      <c r="RVF15" s="267"/>
      <c r="RVG15" s="267"/>
      <c r="RVH15" s="267"/>
      <c r="RVI15" s="267"/>
      <c r="RVJ15" s="267"/>
      <c r="RVK15" s="267"/>
      <c r="RVL15" s="267"/>
      <c r="RVM15" s="267"/>
      <c r="RVN15" s="267"/>
      <c r="RVO15" s="267"/>
      <c r="RVP15" s="267"/>
      <c r="RVQ15" s="267"/>
      <c r="RVR15" s="267"/>
      <c r="RVS15" s="267"/>
      <c r="RVT15" s="267"/>
      <c r="RVU15" s="267"/>
      <c r="RVV15" s="267"/>
      <c r="RVW15" s="267"/>
      <c r="RVX15" s="267"/>
      <c r="RVY15" s="267"/>
      <c r="RVZ15" s="267"/>
      <c r="RWA15" s="267"/>
      <c r="RWB15" s="267"/>
      <c r="RWC15" s="267"/>
      <c r="RWD15" s="267"/>
      <c r="RWE15" s="267"/>
      <c r="RWF15" s="267"/>
      <c r="RWG15" s="267"/>
      <c r="RWH15" s="267"/>
      <c r="RWI15" s="267"/>
      <c r="RWJ15" s="267"/>
      <c r="RWK15" s="267"/>
      <c r="RWL15" s="267"/>
      <c r="RWM15" s="267"/>
      <c r="RWN15" s="267"/>
      <c r="RWO15" s="267"/>
      <c r="RWP15" s="267"/>
      <c r="RWQ15" s="267"/>
      <c r="RWR15" s="267"/>
      <c r="RWS15" s="267"/>
      <c r="RWT15" s="267"/>
      <c r="RWU15" s="267"/>
      <c r="RWV15" s="267"/>
      <c r="RWW15" s="267"/>
      <c r="RWX15" s="267"/>
      <c r="RWY15" s="267"/>
      <c r="RWZ15" s="267"/>
      <c r="RXA15" s="267"/>
      <c r="RXB15" s="267"/>
      <c r="RXC15" s="267"/>
      <c r="RXD15" s="267"/>
      <c r="RXE15" s="267"/>
      <c r="RXF15" s="267"/>
      <c r="RXG15" s="267"/>
      <c r="RXH15" s="267"/>
      <c r="RXI15" s="267"/>
      <c r="RXJ15" s="267"/>
      <c r="RXK15" s="267"/>
      <c r="RXL15" s="267"/>
      <c r="RXM15" s="267"/>
      <c r="RXN15" s="267"/>
      <c r="RXO15" s="267"/>
      <c r="RXP15" s="267"/>
      <c r="RXQ15" s="267"/>
      <c r="RXR15" s="267"/>
      <c r="RXS15" s="267"/>
      <c r="RXT15" s="267"/>
      <c r="RXU15" s="267"/>
      <c r="RXV15" s="267"/>
      <c r="RXW15" s="267"/>
      <c r="RXX15" s="267"/>
      <c r="RXY15" s="267"/>
      <c r="RXZ15" s="267"/>
      <c r="RYA15" s="267"/>
      <c r="RYB15" s="267"/>
      <c r="RYC15" s="267"/>
      <c r="RYD15" s="267"/>
      <c r="RYE15" s="267"/>
      <c r="RYF15" s="267"/>
      <c r="RYG15" s="267"/>
      <c r="RYH15" s="267"/>
      <c r="RYI15" s="267"/>
      <c r="RYJ15" s="267"/>
      <c r="RYK15" s="267"/>
      <c r="RYL15" s="267"/>
      <c r="RYM15" s="267"/>
      <c r="RYN15" s="267"/>
      <c r="RYO15" s="267"/>
      <c r="RYP15" s="267"/>
      <c r="RYQ15" s="267"/>
      <c r="RYR15" s="267"/>
      <c r="RYS15" s="267"/>
      <c r="RYT15" s="267"/>
      <c r="RYU15" s="267"/>
      <c r="RYV15" s="267"/>
      <c r="RYW15" s="267"/>
      <c r="RYX15" s="267"/>
      <c r="RYY15" s="267"/>
      <c r="RYZ15" s="267"/>
      <c r="RZA15" s="267"/>
      <c r="RZB15" s="267"/>
      <c r="RZC15" s="267"/>
      <c r="RZD15" s="267"/>
      <c r="RZE15" s="267"/>
      <c r="RZF15" s="267"/>
      <c r="RZG15" s="267"/>
      <c r="RZH15" s="267"/>
      <c r="RZI15" s="267"/>
      <c r="RZJ15" s="267"/>
      <c r="RZK15" s="267"/>
      <c r="RZL15" s="267"/>
      <c r="RZM15" s="267"/>
      <c r="RZN15" s="267"/>
      <c r="RZO15" s="267"/>
      <c r="RZP15" s="267"/>
      <c r="RZQ15" s="267"/>
      <c r="RZR15" s="267"/>
      <c r="RZS15" s="267"/>
      <c r="RZT15" s="267"/>
      <c r="RZU15" s="267"/>
      <c r="RZV15" s="267"/>
      <c r="RZW15" s="267"/>
      <c r="RZX15" s="267"/>
      <c r="RZY15" s="267"/>
      <c r="RZZ15" s="267"/>
      <c r="SAA15" s="267"/>
      <c r="SAB15" s="267"/>
      <c r="SAC15" s="267"/>
      <c r="SAD15" s="267"/>
      <c r="SAE15" s="267"/>
      <c r="SAF15" s="267"/>
      <c r="SAG15" s="267"/>
      <c r="SAH15" s="267"/>
      <c r="SAI15" s="267"/>
      <c r="SAJ15" s="267"/>
      <c r="SAK15" s="267"/>
      <c r="SAL15" s="267"/>
      <c r="SAM15" s="267"/>
      <c r="SAN15" s="267"/>
      <c r="SAO15" s="267"/>
      <c r="SAP15" s="267"/>
      <c r="SAQ15" s="267"/>
      <c r="SAR15" s="267"/>
      <c r="SAS15" s="267"/>
      <c r="SAT15" s="267"/>
      <c r="SAU15" s="267"/>
      <c r="SAV15" s="267"/>
      <c r="SAW15" s="267"/>
      <c r="SAX15" s="267"/>
      <c r="SAY15" s="267"/>
      <c r="SAZ15" s="267"/>
      <c r="SBA15" s="267"/>
      <c r="SBB15" s="267"/>
      <c r="SBC15" s="267"/>
      <c r="SBD15" s="267"/>
      <c r="SBE15" s="267"/>
      <c r="SBF15" s="267"/>
      <c r="SBG15" s="267"/>
      <c r="SBH15" s="267"/>
      <c r="SBI15" s="267"/>
      <c r="SBJ15" s="267"/>
      <c r="SBK15" s="267"/>
      <c r="SBL15" s="267"/>
      <c r="SBM15" s="267"/>
      <c r="SBN15" s="267"/>
      <c r="SBO15" s="267"/>
      <c r="SBP15" s="267"/>
      <c r="SBQ15" s="267"/>
      <c r="SBR15" s="267"/>
      <c r="SBS15" s="267"/>
      <c r="SBT15" s="267"/>
      <c r="SBU15" s="267"/>
      <c r="SBV15" s="267"/>
      <c r="SBW15" s="267"/>
      <c r="SBX15" s="267"/>
      <c r="SBY15" s="267"/>
      <c r="SBZ15" s="267"/>
      <c r="SCA15" s="267"/>
      <c r="SCB15" s="267"/>
      <c r="SCC15" s="267"/>
      <c r="SCD15" s="267"/>
      <c r="SCE15" s="267"/>
      <c r="SCF15" s="267"/>
      <c r="SCG15" s="267"/>
      <c r="SCH15" s="267"/>
      <c r="SCI15" s="267"/>
      <c r="SCJ15" s="267"/>
      <c r="SCK15" s="267"/>
      <c r="SCL15" s="267"/>
      <c r="SCM15" s="267"/>
      <c r="SCN15" s="267"/>
      <c r="SCO15" s="267"/>
      <c r="SCP15" s="267"/>
      <c r="SCQ15" s="267"/>
      <c r="SCR15" s="267"/>
      <c r="SCS15" s="267"/>
      <c r="SCT15" s="267"/>
      <c r="SCU15" s="267"/>
      <c r="SCV15" s="267"/>
      <c r="SCW15" s="267"/>
      <c r="SCX15" s="267"/>
      <c r="SCY15" s="267"/>
      <c r="SCZ15" s="267"/>
      <c r="SDA15" s="267"/>
      <c r="SDB15" s="267"/>
      <c r="SDC15" s="267"/>
      <c r="SDD15" s="267"/>
      <c r="SDE15" s="267"/>
      <c r="SDF15" s="267"/>
      <c r="SDG15" s="267"/>
      <c r="SDH15" s="267"/>
      <c r="SDI15" s="267"/>
      <c r="SDJ15" s="267"/>
      <c r="SDK15" s="267"/>
      <c r="SDL15" s="267"/>
      <c r="SDM15" s="267"/>
      <c r="SDN15" s="267"/>
      <c r="SDO15" s="267"/>
      <c r="SDP15" s="267"/>
      <c r="SDQ15" s="267"/>
      <c r="SDR15" s="267"/>
      <c r="SDS15" s="267"/>
      <c r="SDT15" s="267"/>
      <c r="SDU15" s="267"/>
      <c r="SDV15" s="267"/>
      <c r="SDW15" s="267"/>
      <c r="SDX15" s="267"/>
      <c r="SDY15" s="267"/>
      <c r="SDZ15" s="267"/>
      <c r="SEA15" s="267"/>
      <c r="SEB15" s="267"/>
      <c r="SEC15" s="267"/>
      <c r="SED15" s="267"/>
      <c r="SEE15" s="267"/>
      <c r="SEF15" s="267"/>
      <c r="SEG15" s="267"/>
      <c r="SEH15" s="267"/>
      <c r="SEI15" s="267"/>
      <c r="SEJ15" s="267"/>
      <c r="SEK15" s="267"/>
      <c r="SEL15" s="267"/>
      <c r="SEM15" s="267"/>
      <c r="SEN15" s="267"/>
      <c r="SEO15" s="267"/>
      <c r="SEP15" s="267"/>
      <c r="SEQ15" s="267"/>
      <c r="SER15" s="267"/>
      <c r="SES15" s="267"/>
      <c r="SET15" s="267"/>
      <c r="SEU15" s="267"/>
      <c r="SEV15" s="267"/>
      <c r="SEW15" s="267"/>
      <c r="SEX15" s="267"/>
      <c r="SEY15" s="267"/>
      <c r="SEZ15" s="267"/>
      <c r="SFA15" s="267"/>
      <c r="SFB15" s="267"/>
      <c r="SFC15" s="267"/>
      <c r="SFD15" s="267"/>
      <c r="SFE15" s="267"/>
      <c r="SFF15" s="267"/>
      <c r="SFG15" s="267"/>
      <c r="SFH15" s="267"/>
      <c r="SFI15" s="267"/>
      <c r="SFJ15" s="267"/>
      <c r="SFK15" s="267"/>
      <c r="SFL15" s="267"/>
      <c r="SFM15" s="267"/>
      <c r="SFN15" s="267"/>
      <c r="SFO15" s="267"/>
      <c r="SFP15" s="267"/>
      <c r="SFQ15" s="267"/>
      <c r="SFR15" s="267"/>
      <c r="SFS15" s="267"/>
      <c r="SFT15" s="267"/>
      <c r="SFU15" s="267"/>
      <c r="SFV15" s="267"/>
      <c r="SFW15" s="267"/>
      <c r="SFX15" s="267"/>
      <c r="SFY15" s="267"/>
      <c r="SFZ15" s="267"/>
      <c r="SGA15" s="267"/>
      <c r="SGB15" s="267"/>
      <c r="SGC15" s="267"/>
      <c r="SGD15" s="267"/>
      <c r="SGE15" s="267"/>
      <c r="SGF15" s="267"/>
      <c r="SGG15" s="267"/>
      <c r="SGH15" s="267"/>
      <c r="SGI15" s="267"/>
      <c r="SGJ15" s="267"/>
      <c r="SGK15" s="267"/>
      <c r="SGL15" s="267"/>
      <c r="SGM15" s="267"/>
      <c r="SGN15" s="267"/>
      <c r="SGO15" s="267"/>
      <c r="SGP15" s="267"/>
      <c r="SGQ15" s="267"/>
      <c r="SGR15" s="267"/>
      <c r="SGS15" s="267"/>
      <c r="SGT15" s="267"/>
      <c r="SGU15" s="267"/>
      <c r="SGV15" s="267"/>
      <c r="SGW15" s="267"/>
      <c r="SGX15" s="267"/>
      <c r="SGY15" s="267"/>
      <c r="SGZ15" s="267"/>
      <c r="SHA15" s="267"/>
      <c r="SHB15" s="267"/>
      <c r="SHC15" s="267"/>
      <c r="SHD15" s="267"/>
      <c r="SHE15" s="267"/>
      <c r="SHF15" s="267"/>
      <c r="SHG15" s="267"/>
      <c r="SHH15" s="267"/>
      <c r="SHI15" s="267"/>
      <c r="SHJ15" s="267"/>
      <c r="SHK15" s="267"/>
      <c r="SHL15" s="267"/>
      <c r="SHM15" s="267"/>
      <c r="SHN15" s="267"/>
      <c r="SHO15" s="267"/>
      <c r="SHP15" s="267"/>
      <c r="SHQ15" s="267"/>
      <c r="SHR15" s="267"/>
      <c r="SHS15" s="267"/>
      <c r="SHT15" s="267"/>
      <c r="SHU15" s="267"/>
      <c r="SHV15" s="267"/>
      <c r="SHW15" s="267"/>
      <c r="SHX15" s="267"/>
      <c r="SHY15" s="267"/>
      <c r="SHZ15" s="267"/>
      <c r="SIA15" s="267"/>
      <c r="SIB15" s="267"/>
      <c r="SIC15" s="267"/>
      <c r="SID15" s="267"/>
      <c r="SIE15" s="267"/>
      <c r="SIF15" s="267"/>
      <c r="SIG15" s="267"/>
      <c r="SIH15" s="267"/>
      <c r="SII15" s="267"/>
      <c r="SIJ15" s="267"/>
      <c r="SIK15" s="267"/>
      <c r="SIL15" s="267"/>
      <c r="SIM15" s="267"/>
      <c r="SIN15" s="267"/>
      <c r="SIO15" s="267"/>
      <c r="SIP15" s="267"/>
      <c r="SIQ15" s="267"/>
      <c r="SIR15" s="267"/>
      <c r="SIS15" s="267"/>
      <c r="SIT15" s="267"/>
      <c r="SIU15" s="267"/>
      <c r="SIV15" s="267"/>
      <c r="SIW15" s="267"/>
      <c r="SIX15" s="267"/>
      <c r="SIY15" s="267"/>
      <c r="SIZ15" s="267"/>
      <c r="SJA15" s="267"/>
      <c r="SJB15" s="267"/>
      <c r="SJC15" s="267"/>
      <c r="SJD15" s="267"/>
      <c r="SJE15" s="267"/>
      <c r="SJF15" s="267"/>
      <c r="SJG15" s="267"/>
      <c r="SJH15" s="267"/>
      <c r="SJI15" s="267"/>
      <c r="SJJ15" s="267"/>
      <c r="SJK15" s="267"/>
      <c r="SJL15" s="267"/>
      <c r="SJM15" s="267"/>
      <c r="SJN15" s="267"/>
      <c r="SJO15" s="267"/>
      <c r="SJP15" s="267"/>
      <c r="SJQ15" s="267"/>
      <c r="SJR15" s="267"/>
      <c r="SJS15" s="267"/>
      <c r="SJT15" s="267"/>
      <c r="SJU15" s="267"/>
      <c r="SJV15" s="267"/>
      <c r="SJW15" s="267"/>
      <c r="SJX15" s="267"/>
      <c r="SJY15" s="267"/>
      <c r="SJZ15" s="267"/>
      <c r="SKA15" s="267"/>
      <c r="SKB15" s="267"/>
      <c r="SKC15" s="267"/>
      <c r="SKD15" s="267"/>
      <c r="SKE15" s="267"/>
      <c r="SKF15" s="267"/>
      <c r="SKG15" s="267"/>
      <c r="SKH15" s="267"/>
      <c r="SKI15" s="267"/>
      <c r="SKJ15" s="267"/>
      <c r="SKK15" s="267"/>
      <c r="SKL15" s="267"/>
      <c r="SKM15" s="267"/>
      <c r="SKN15" s="267"/>
      <c r="SKO15" s="267"/>
      <c r="SKP15" s="267"/>
      <c r="SKQ15" s="267"/>
      <c r="SKR15" s="267"/>
      <c r="SKS15" s="267"/>
      <c r="SKT15" s="267"/>
      <c r="SKU15" s="267"/>
      <c r="SKV15" s="267"/>
      <c r="SKW15" s="267"/>
      <c r="SKX15" s="267"/>
      <c r="SKY15" s="267"/>
      <c r="SKZ15" s="267"/>
      <c r="SLA15" s="267"/>
      <c r="SLB15" s="267"/>
      <c r="SLC15" s="267"/>
      <c r="SLD15" s="267"/>
      <c r="SLE15" s="267"/>
      <c r="SLF15" s="267"/>
      <c r="SLG15" s="267"/>
      <c r="SLH15" s="267"/>
      <c r="SLI15" s="267"/>
      <c r="SLJ15" s="267"/>
      <c r="SLK15" s="267"/>
      <c r="SLL15" s="267"/>
      <c r="SLM15" s="267"/>
      <c r="SLN15" s="267"/>
      <c r="SLO15" s="267"/>
      <c r="SLP15" s="267"/>
      <c r="SLQ15" s="267"/>
      <c r="SLR15" s="267"/>
      <c r="SLS15" s="267"/>
      <c r="SLT15" s="267"/>
      <c r="SLU15" s="267"/>
      <c r="SLV15" s="267"/>
      <c r="SLW15" s="267"/>
      <c r="SLX15" s="267"/>
      <c r="SLY15" s="267"/>
      <c r="SLZ15" s="267"/>
      <c r="SMA15" s="267"/>
      <c r="SMB15" s="267"/>
      <c r="SMC15" s="267"/>
      <c r="SMD15" s="267"/>
      <c r="SME15" s="267"/>
      <c r="SMF15" s="267"/>
      <c r="SMG15" s="267"/>
      <c r="SMH15" s="267"/>
      <c r="SMI15" s="267"/>
      <c r="SMJ15" s="267"/>
      <c r="SMK15" s="267"/>
      <c r="SML15" s="267"/>
      <c r="SMM15" s="267"/>
      <c r="SMN15" s="267"/>
      <c r="SMO15" s="267"/>
      <c r="SMP15" s="267"/>
      <c r="SMQ15" s="267"/>
      <c r="SMR15" s="267"/>
      <c r="SMS15" s="267"/>
      <c r="SMT15" s="267"/>
      <c r="SMU15" s="267"/>
      <c r="SMV15" s="267"/>
      <c r="SMW15" s="267"/>
      <c r="SMX15" s="267"/>
      <c r="SMY15" s="267"/>
      <c r="SMZ15" s="267"/>
      <c r="SNA15" s="267"/>
      <c r="SNB15" s="267"/>
      <c r="SNC15" s="267"/>
      <c r="SND15" s="267"/>
      <c r="SNE15" s="267"/>
      <c r="SNF15" s="267"/>
      <c r="SNG15" s="267"/>
      <c r="SNH15" s="267"/>
      <c r="SNI15" s="267"/>
      <c r="SNJ15" s="267"/>
      <c r="SNK15" s="267"/>
      <c r="SNL15" s="267"/>
      <c r="SNM15" s="267"/>
      <c r="SNN15" s="267"/>
      <c r="SNO15" s="267"/>
      <c r="SNP15" s="267"/>
      <c r="SNQ15" s="267"/>
      <c r="SNR15" s="267"/>
      <c r="SNS15" s="267"/>
      <c r="SNT15" s="267"/>
      <c r="SNU15" s="267"/>
      <c r="SNV15" s="267"/>
      <c r="SNW15" s="267"/>
      <c r="SNX15" s="267"/>
      <c r="SNY15" s="267"/>
      <c r="SNZ15" s="267"/>
      <c r="SOA15" s="267"/>
      <c r="SOB15" s="267"/>
      <c r="SOC15" s="267"/>
      <c r="SOD15" s="267"/>
      <c r="SOE15" s="267"/>
      <c r="SOF15" s="267"/>
      <c r="SOG15" s="267"/>
      <c r="SOH15" s="267"/>
      <c r="SOI15" s="267"/>
      <c r="SOJ15" s="267"/>
      <c r="SOK15" s="267"/>
      <c r="SOL15" s="267"/>
      <c r="SOM15" s="267"/>
      <c r="SON15" s="267"/>
      <c r="SOO15" s="267"/>
      <c r="SOP15" s="267"/>
      <c r="SOQ15" s="267"/>
      <c r="SOR15" s="267"/>
      <c r="SOS15" s="267"/>
      <c r="SOT15" s="267"/>
      <c r="SOU15" s="267"/>
      <c r="SOV15" s="267"/>
      <c r="SOW15" s="267"/>
      <c r="SOX15" s="267"/>
      <c r="SOY15" s="267"/>
      <c r="SOZ15" s="267"/>
      <c r="SPA15" s="267"/>
      <c r="SPB15" s="267"/>
      <c r="SPC15" s="267"/>
      <c r="SPD15" s="267"/>
      <c r="SPE15" s="267"/>
      <c r="SPF15" s="267"/>
      <c r="SPG15" s="267"/>
      <c r="SPH15" s="267"/>
      <c r="SPI15" s="267"/>
      <c r="SPJ15" s="267"/>
      <c r="SPK15" s="267"/>
      <c r="SPL15" s="267"/>
      <c r="SPM15" s="267"/>
      <c r="SPN15" s="267"/>
      <c r="SPO15" s="267"/>
      <c r="SPP15" s="267"/>
      <c r="SPQ15" s="267"/>
      <c r="SPR15" s="267"/>
      <c r="SPS15" s="267"/>
      <c r="SPT15" s="267"/>
      <c r="SPU15" s="267"/>
      <c r="SPV15" s="267"/>
      <c r="SPW15" s="267"/>
      <c r="SPX15" s="267"/>
      <c r="SPY15" s="267"/>
      <c r="SPZ15" s="267"/>
      <c r="SQA15" s="267"/>
      <c r="SQB15" s="267"/>
      <c r="SQC15" s="267"/>
      <c r="SQD15" s="267"/>
      <c r="SQE15" s="267"/>
      <c r="SQF15" s="267"/>
      <c r="SQG15" s="267"/>
      <c r="SQH15" s="267"/>
      <c r="SQI15" s="267"/>
      <c r="SQJ15" s="267"/>
      <c r="SQK15" s="267"/>
      <c r="SQL15" s="267"/>
      <c r="SQM15" s="267"/>
      <c r="SQN15" s="267"/>
      <c r="SQO15" s="267"/>
      <c r="SQP15" s="267"/>
      <c r="SQQ15" s="267"/>
      <c r="SQR15" s="267"/>
      <c r="SQS15" s="267"/>
      <c r="SQT15" s="267"/>
      <c r="SQU15" s="267"/>
      <c r="SQV15" s="267"/>
      <c r="SQW15" s="267"/>
      <c r="SQX15" s="267"/>
      <c r="SQY15" s="267"/>
      <c r="SQZ15" s="267"/>
      <c r="SRA15" s="267"/>
      <c r="SRB15" s="267"/>
      <c r="SRC15" s="267"/>
      <c r="SRD15" s="267"/>
      <c r="SRE15" s="267"/>
      <c r="SRF15" s="267"/>
      <c r="SRG15" s="267"/>
      <c r="SRH15" s="267"/>
      <c r="SRI15" s="267"/>
      <c r="SRJ15" s="267"/>
      <c r="SRK15" s="267"/>
      <c r="SRL15" s="267"/>
      <c r="SRM15" s="267"/>
      <c r="SRN15" s="267"/>
      <c r="SRO15" s="267"/>
      <c r="SRP15" s="267"/>
      <c r="SRQ15" s="267"/>
      <c r="SRR15" s="267"/>
      <c r="SRS15" s="267"/>
      <c r="SRT15" s="267"/>
      <c r="SRU15" s="267"/>
      <c r="SRV15" s="267"/>
      <c r="SRW15" s="267"/>
      <c r="SRX15" s="267"/>
      <c r="SRY15" s="267"/>
      <c r="SRZ15" s="267"/>
      <c r="SSA15" s="267"/>
      <c r="SSB15" s="267"/>
      <c r="SSC15" s="267"/>
      <c r="SSD15" s="267"/>
      <c r="SSE15" s="267"/>
      <c r="SSF15" s="267"/>
      <c r="SSG15" s="267"/>
      <c r="SSH15" s="267"/>
      <c r="SSI15" s="267"/>
      <c r="SSJ15" s="267"/>
      <c r="SSK15" s="267"/>
      <c r="SSL15" s="267"/>
      <c r="SSM15" s="267"/>
      <c r="SSN15" s="267"/>
      <c r="SSO15" s="267"/>
      <c r="SSP15" s="267"/>
      <c r="SSQ15" s="267"/>
      <c r="SSR15" s="267"/>
      <c r="SSS15" s="267"/>
      <c r="SST15" s="267"/>
      <c r="SSU15" s="267"/>
      <c r="SSV15" s="267"/>
      <c r="SSW15" s="267"/>
      <c r="SSX15" s="267"/>
      <c r="SSY15" s="267"/>
      <c r="SSZ15" s="267"/>
      <c r="STA15" s="267"/>
      <c r="STB15" s="267"/>
      <c r="STC15" s="267"/>
      <c r="STD15" s="267"/>
      <c r="STE15" s="267"/>
      <c r="STF15" s="267"/>
      <c r="STG15" s="267"/>
      <c r="STH15" s="267"/>
      <c r="STI15" s="267"/>
      <c r="STJ15" s="267"/>
      <c r="STK15" s="267"/>
      <c r="STL15" s="267"/>
      <c r="STM15" s="267"/>
      <c r="STN15" s="267"/>
      <c r="STO15" s="267"/>
      <c r="STP15" s="267"/>
      <c r="STQ15" s="267"/>
      <c r="STR15" s="267"/>
      <c r="STS15" s="267"/>
      <c r="STT15" s="267"/>
      <c r="STU15" s="267"/>
      <c r="STV15" s="267"/>
      <c r="STW15" s="267"/>
      <c r="STX15" s="267"/>
      <c r="STY15" s="267"/>
      <c r="STZ15" s="267"/>
      <c r="SUA15" s="267"/>
      <c r="SUB15" s="267"/>
      <c r="SUC15" s="267"/>
      <c r="SUD15" s="267"/>
      <c r="SUE15" s="267"/>
      <c r="SUF15" s="267"/>
      <c r="SUG15" s="267"/>
      <c r="SUH15" s="267"/>
      <c r="SUI15" s="267"/>
      <c r="SUJ15" s="267"/>
      <c r="SUK15" s="267"/>
      <c r="SUL15" s="267"/>
      <c r="SUM15" s="267"/>
      <c r="SUN15" s="267"/>
      <c r="SUO15" s="267"/>
      <c r="SUP15" s="267"/>
      <c r="SUQ15" s="267"/>
      <c r="SUR15" s="267"/>
      <c r="SUS15" s="267"/>
      <c r="SUT15" s="267"/>
      <c r="SUU15" s="267"/>
      <c r="SUV15" s="267"/>
      <c r="SUW15" s="267"/>
      <c r="SUX15" s="267"/>
      <c r="SUY15" s="267"/>
      <c r="SUZ15" s="267"/>
      <c r="SVA15" s="267"/>
      <c r="SVB15" s="267"/>
      <c r="SVC15" s="267"/>
      <c r="SVD15" s="267"/>
      <c r="SVE15" s="267"/>
      <c r="SVF15" s="267"/>
      <c r="SVG15" s="267"/>
      <c r="SVH15" s="267"/>
      <c r="SVI15" s="267"/>
      <c r="SVJ15" s="267"/>
      <c r="SVK15" s="267"/>
      <c r="SVL15" s="267"/>
      <c r="SVM15" s="267"/>
      <c r="SVN15" s="267"/>
      <c r="SVO15" s="267"/>
      <c r="SVP15" s="267"/>
      <c r="SVQ15" s="267"/>
      <c r="SVR15" s="267"/>
      <c r="SVS15" s="267"/>
      <c r="SVT15" s="267"/>
      <c r="SVU15" s="267"/>
      <c r="SVV15" s="267"/>
      <c r="SVW15" s="267"/>
      <c r="SVX15" s="267"/>
      <c r="SVY15" s="267"/>
      <c r="SVZ15" s="267"/>
      <c r="SWA15" s="267"/>
      <c r="SWB15" s="267"/>
      <c r="SWC15" s="267"/>
      <c r="SWD15" s="267"/>
      <c r="SWE15" s="267"/>
      <c r="SWF15" s="267"/>
      <c r="SWG15" s="267"/>
      <c r="SWH15" s="267"/>
      <c r="SWI15" s="267"/>
      <c r="SWJ15" s="267"/>
      <c r="SWK15" s="267"/>
      <c r="SWL15" s="267"/>
      <c r="SWM15" s="267"/>
      <c r="SWN15" s="267"/>
      <c r="SWO15" s="267"/>
      <c r="SWP15" s="267"/>
      <c r="SWQ15" s="267"/>
      <c r="SWR15" s="267"/>
      <c r="SWS15" s="267"/>
      <c r="SWT15" s="267"/>
      <c r="SWU15" s="267"/>
      <c r="SWV15" s="267"/>
      <c r="SWW15" s="267"/>
      <c r="SWX15" s="267"/>
      <c r="SWY15" s="267"/>
      <c r="SWZ15" s="267"/>
      <c r="SXA15" s="267"/>
      <c r="SXB15" s="267"/>
      <c r="SXC15" s="267"/>
      <c r="SXD15" s="267"/>
      <c r="SXE15" s="267"/>
      <c r="SXF15" s="267"/>
      <c r="SXG15" s="267"/>
      <c r="SXH15" s="267"/>
      <c r="SXI15" s="267"/>
      <c r="SXJ15" s="267"/>
      <c r="SXK15" s="267"/>
      <c r="SXL15" s="267"/>
      <c r="SXM15" s="267"/>
      <c r="SXN15" s="267"/>
      <c r="SXO15" s="267"/>
      <c r="SXP15" s="267"/>
      <c r="SXQ15" s="267"/>
      <c r="SXR15" s="267"/>
      <c r="SXS15" s="267"/>
      <c r="SXT15" s="267"/>
      <c r="SXU15" s="267"/>
      <c r="SXV15" s="267"/>
      <c r="SXW15" s="267"/>
      <c r="SXX15" s="267"/>
      <c r="SXY15" s="267"/>
      <c r="SXZ15" s="267"/>
      <c r="SYA15" s="267"/>
      <c r="SYB15" s="267"/>
      <c r="SYC15" s="267"/>
      <c r="SYD15" s="267"/>
      <c r="SYE15" s="267"/>
      <c r="SYF15" s="267"/>
      <c r="SYG15" s="267"/>
      <c r="SYH15" s="267"/>
      <c r="SYI15" s="267"/>
      <c r="SYJ15" s="267"/>
      <c r="SYK15" s="267"/>
      <c r="SYL15" s="267"/>
      <c r="SYM15" s="267"/>
      <c r="SYN15" s="267"/>
      <c r="SYO15" s="267"/>
      <c r="SYP15" s="267"/>
      <c r="SYQ15" s="267"/>
      <c r="SYR15" s="267"/>
      <c r="SYS15" s="267"/>
      <c r="SYT15" s="267"/>
      <c r="SYU15" s="267"/>
      <c r="SYV15" s="267"/>
      <c r="SYW15" s="267"/>
      <c r="SYX15" s="267"/>
      <c r="SYY15" s="267"/>
      <c r="SYZ15" s="267"/>
      <c r="SZA15" s="267"/>
      <c r="SZB15" s="267"/>
      <c r="SZC15" s="267"/>
      <c r="SZD15" s="267"/>
      <c r="SZE15" s="267"/>
      <c r="SZF15" s="267"/>
      <c r="SZG15" s="267"/>
      <c r="SZH15" s="267"/>
      <c r="SZI15" s="267"/>
      <c r="SZJ15" s="267"/>
      <c r="SZK15" s="267"/>
      <c r="SZL15" s="267"/>
      <c r="SZM15" s="267"/>
      <c r="SZN15" s="267"/>
      <c r="SZO15" s="267"/>
      <c r="SZP15" s="267"/>
      <c r="SZQ15" s="267"/>
      <c r="SZR15" s="267"/>
      <c r="SZS15" s="267"/>
      <c r="SZT15" s="267"/>
      <c r="SZU15" s="267"/>
      <c r="SZV15" s="267"/>
      <c r="SZW15" s="267"/>
      <c r="SZX15" s="267"/>
      <c r="SZY15" s="267"/>
      <c r="SZZ15" s="267"/>
      <c r="TAA15" s="267"/>
      <c r="TAB15" s="267"/>
      <c r="TAC15" s="267"/>
      <c r="TAD15" s="267"/>
      <c r="TAE15" s="267"/>
      <c r="TAF15" s="267"/>
      <c r="TAG15" s="267"/>
      <c r="TAH15" s="267"/>
      <c r="TAI15" s="267"/>
      <c r="TAJ15" s="267"/>
      <c r="TAK15" s="267"/>
      <c r="TAL15" s="267"/>
      <c r="TAM15" s="267"/>
      <c r="TAN15" s="267"/>
      <c r="TAO15" s="267"/>
      <c r="TAP15" s="267"/>
      <c r="TAQ15" s="267"/>
      <c r="TAR15" s="267"/>
      <c r="TAS15" s="267"/>
      <c r="TAT15" s="267"/>
      <c r="TAU15" s="267"/>
      <c r="TAV15" s="267"/>
      <c r="TAW15" s="267"/>
      <c r="TAX15" s="267"/>
      <c r="TAY15" s="267"/>
      <c r="TAZ15" s="267"/>
      <c r="TBA15" s="267"/>
      <c r="TBB15" s="267"/>
      <c r="TBC15" s="267"/>
      <c r="TBD15" s="267"/>
      <c r="TBE15" s="267"/>
      <c r="TBF15" s="267"/>
      <c r="TBG15" s="267"/>
      <c r="TBH15" s="267"/>
      <c r="TBI15" s="267"/>
      <c r="TBJ15" s="267"/>
      <c r="TBK15" s="267"/>
      <c r="TBL15" s="267"/>
      <c r="TBM15" s="267"/>
      <c r="TBN15" s="267"/>
      <c r="TBO15" s="267"/>
      <c r="TBP15" s="267"/>
      <c r="TBQ15" s="267"/>
      <c r="TBR15" s="267"/>
      <c r="TBS15" s="267"/>
      <c r="TBT15" s="267"/>
      <c r="TBU15" s="267"/>
      <c r="TBV15" s="267"/>
      <c r="TBW15" s="267"/>
      <c r="TBX15" s="267"/>
      <c r="TBY15" s="267"/>
      <c r="TBZ15" s="267"/>
      <c r="TCA15" s="267"/>
      <c r="TCB15" s="267"/>
      <c r="TCC15" s="267"/>
      <c r="TCD15" s="267"/>
      <c r="TCE15" s="267"/>
      <c r="TCF15" s="267"/>
      <c r="TCG15" s="267"/>
      <c r="TCH15" s="267"/>
      <c r="TCI15" s="267"/>
      <c r="TCJ15" s="267"/>
      <c r="TCK15" s="267"/>
      <c r="TCL15" s="267"/>
      <c r="TCM15" s="267"/>
      <c r="TCN15" s="267"/>
      <c r="TCO15" s="267"/>
      <c r="TCP15" s="267"/>
      <c r="TCQ15" s="267"/>
      <c r="TCR15" s="267"/>
      <c r="TCS15" s="267"/>
      <c r="TCT15" s="267"/>
      <c r="TCU15" s="267"/>
      <c r="TCV15" s="267"/>
      <c r="TCW15" s="267"/>
      <c r="TCX15" s="267"/>
      <c r="TCY15" s="267"/>
      <c r="TCZ15" s="267"/>
      <c r="TDA15" s="267"/>
      <c r="TDB15" s="267"/>
      <c r="TDC15" s="267"/>
      <c r="TDD15" s="267"/>
      <c r="TDE15" s="267"/>
      <c r="TDF15" s="267"/>
      <c r="TDG15" s="267"/>
      <c r="TDH15" s="267"/>
      <c r="TDI15" s="267"/>
      <c r="TDJ15" s="267"/>
      <c r="TDK15" s="267"/>
      <c r="TDL15" s="267"/>
      <c r="TDM15" s="267"/>
      <c r="TDN15" s="267"/>
      <c r="TDO15" s="267"/>
      <c r="TDP15" s="267"/>
      <c r="TDQ15" s="267"/>
      <c r="TDR15" s="267"/>
      <c r="TDS15" s="267"/>
      <c r="TDT15" s="267"/>
      <c r="TDU15" s="267"/>
      <c r="TDV15" s="267"/>
      <c r="TDW15" s="267"/>
      <c r="TDX15" s="267"/>
      <c r="TDY15" s="267"/>
      <c r="TDZ15" s="267"/>
      <c r="TEA15" s="267"/>
      <c r="TEB15" s="267"/>
      <c r="TEC15" s="267"/>
      <c r="TED15" s="267"/>
      <c r="TEE15" s="267"/>
      <c r="TEF15" s="267"/>
      <c r="TEG15" s="267"/>
      <c r="TEH15" s="267"/>
      <c r="TEI15" s="267"/>
      <c r="TEJ15" s="267"/>
      <c r="TEK15" s="267"/>
      <c r="TEL15" s="267"/>
      <c r="TEM15" s="267"/>
      <c r="TEN15" s="267"/>
      <c r="TEO15" s="267"/>
      <c r="TEP15" s="267"/>
      <c r="TEQ15" s="267"/>
      <c r="TER15" s="267"/>
      <c r="TES15" s="267"/>
      <c r="TET15" s="267"/>
      <c r="TEU15" s="267"/>
      <c r="TEV15" s="267"/>
      <c r="TEW15" s="267"/>
      <c r="TEX15" s="267"/>
      <c r="TEY15" s="267"/>
      <c r="TEZ15" s="267"/>
      <c r="TFA15" s="267"/>
      <c r="TFB15" s="267"/>
      <c r="TFC15" s="267"/>
      <c r="TFD15" s="267"/>
      <c r="TFE15" s="267"/>
      <c r="TFF15" s="267"/>
      <c r="TFG15" s="267"/>
      <c r="TFH15" s="267"/>
      <c r="TFI15" s="267"/>
      <c r="TFJ15" s="267"/>
      <c r="TFK15" s="267"/>
      <c r="TFL15" s="267"/>
      <c r="TFM15" s="267"/>
      <c r="TFN15" s="267"/>
      <c r="TFO15" s="267"/>
      <c r="TFP15" s="267"/>
      <c r="TFQ15" s="267"/>
      <c r="TFR15" s="267"/>
      <c r="TFS15" s="267"/>
      <c r="TFT15" s="267"/>
      <c r="TFU15" s="267"/>
      <c r="TFV15" s="267"/>
      <c r="TFW15" s="267"/>
      <c r="TFX15" s="267"/>
      <c r="TFY15" s="267"/>
      <c r="TFZ15" s="267"/>
      <c r="TGA15" s="267"/>
      <c r="TGB15" s="267"/>
      <c r="TGC15" s="267"/>
      <c r="TGD15" s="267"/>
      <c r="TGE15" s="267"/>
      <c r="TGF15" s="267"/>
      <c r="TGG15" s="267"/>
      <c r="TGH15" s="267"/>
      <c r="TGI15" s="267"/>
      <c r="TGJ15" s="267"/>
      <c r="TGK15" s="267"/>
      <c r="TGL15" s="267"/>
      <c r="TGM15" s="267"/>
      <c r="TGN15" s="267"/>
      <c r="TGO15" s="267"/>
      <c r="TGP15" s="267"/>
      <c r="TGQ15" s="267"/>
      <c r="TGR15" s="267"/>
      <c r="TGS15" s="267"/>
      <c r="TGT15" s="267"/>
      <c r="TGU15" s="267"/>
      <c r="TGV15" s="267"/>
      <c r="TGW15" s="267"/>
      <c r="TGX15" s="267"/>
      <c r="TGY15" s="267"/>
      <c r="TGZ15" s="267"/>
      <c r="THA15" s="267"/>
      <c r="THB15" s="267"/>
      <c r="THC15" s="267"/>
      <c r="THD15" s="267"/>
      <c r="THE15" s="267"/>
      <c r="THF15" s="267"/>
      <c r="THG15" s="267"/>
      <c r="THH15" s="267"/>
      <c r="THI15" s="267"/>
      <c r="THJ15" s="267"/>
      <c r="THK15" s="267"/>
      <c r="THL15" s="267"/>
      <c r="THM15" s="267"/>
      <c r="THN15" s="267"/>
      <c r="THO15" s="267"/>
      <c r="THP15" s="267"/>
      <c r="THQ15" s="267"/>
      <c r="THR15" s="267"/>
      <c r="THS15" s="267"/>
      <c r="THT15" s="267"/>
      <c r="THU15" s="267"/>
      <c r="THV15" s="267"/>
      <c r="THW15" s="267"/>
      <c r="THX15" s="267"/>
      <c r="THY15" s="267"/>
      <c r="THZ15" s="267"/>
      <c r="TIA15" s="267"/>
      <c r="TIB15" s="267"/>
      <c r="TIC15" s="267"/>
      <c r="TID15" s="267"/>
      <c r="TIE15" s="267"/>
      <c r="TIF15" s="267"/>
      <c r="TIG15" s="267"/>
      <c r="TIH15" s="267"/>
      <c r="TII15" s="267"/>
      <c r="TIJ15" s="267"/>
      <c r="TIK15" s="267"/>
      <c r="TIL15" s="267"/>
      <c r="TIM15" s="267"/>
      <c r="TIN15" s="267"/>
      <c r="TIO15" s="267"/>
      <c r="TIP15" s="267"/>
      <c r="TIQ15" s="267"/>
      <c r="TIR15" s="267"/>
      <c r="TIS15" s="267"/>
      <c r="TIT15" s="267"/>
      <c r="TIU15" s="267"/>
      <c r="TIV15" s="267"/>
      <c r="TIW15" s="267"/>
      <c r="TIX15" s="267"/>
      <c r="TIY15" s="267"/>
      <c r="TIZ15" s="267"/>
      <c r="TJA15" s="267"/>
      <c r="TJB15" s="267"/>
      <c r="TJC15" s="267"/>
      <c r="TJD15" s="267"/>
      <c r="TJE15" s="267"/>
      <c r="TJF15" s="267"/>
      <c r="TJG15" s="267"/>
      <c r="TJH15" s="267"/>
      <c r="TJI15" s="267"/>
      <c r="TJJ15" s="267"/>
      <c r="TJK15" s="267"/>
      <c r="TJL15" s="267"/>
      <c r="TJM15" s="267"/>
      <c r="TJN15" s="267"/>
      <c r="TJO15" s="267"/>
      <c r="TJP15" s="267"/>
      <c r="TJQ15" s="267"/>
      <c r="TJR15" s="267"/>
      <c r="TJS15" s="267"/>
      <c r="TJT15" s="267"/>
      <c r="TJU15" s="267"/>
      <c r="TJV15" s="267"/>
      <c r="TJW15" s="267"/>
      <c r="TJX15" s="267"/>
      <c r="TJY15" s="267"/>
      <c r="TJZ15" s="267"/>
      <c r="TKA15" s="267"/>
      <c r="TKB15" s="267"/>
      <c r="TKC15" s="267"/>
      <c r="TKD15" s="267"/>
      <c r="TKE15" s="267"/>
      <c r="TKF15" s="267"/>
      <c r="TKG15" s="267"/>
      <c r="TKH15" s="267"/>
      <c r="TKI15" s="267"/>
      <c r="TKJ15" s="267"/>
      <c r="TKK15" s="267"/>
      <c r="TKL15" s="267"/>
      <c r="TKM15" s="267"/>
      <c r="TKN15" s="267"/>
      <c r="TKO15" s="267"/>
      <c r="TKP15" s="267"/>
      <c r="TKQ15" s="267"/>
      <c r="TKR15" s="267"/>
      <c r="TKS15" s="267"/>
      <c r="TKT15" s="267"/>
      <c r="TKU15" s="267"/>
      <c r="TKV15" s="267"/>
      <c r="TKW15" s="267"/>
      <c r="TKX15" s="267"/>
      <c r="TKY15" s="267"/>
      <c r="TKZ15" s="267"/>
      <c r="TLA15" s="267"/>
      <c r="TLB15" s="267"/>
      <c r="TLC15" s="267"/>
      <c r="TLD15" s="267"/>
      <c r="TLE15" s="267"/>
      <c r="TLF15" s="267"/>
      <c r="TLG15" s="267"/>
      <c r="TLH15" s="267"/>
      <c r="TLI15" s="267"/>
      <c r="TLJ15" s="267"/>
      <c r="TLK15" s="267"/>
      <c r="TLL15" s="267"/>
      <c r="TLM15" s="267"/>
      <c r="TLN15" s="267"/>
      <c r="TLO15" s="267"/>
      <c r="TLP15" s="267"/>
      <c r="TLQ15" s="267"/>
      <c r="TLR15" s="267"/>
      <c r="TLS15" s="267"/>
      <c r="TLT15" s="267"/>
      <c r="TLU15" s="267"/>
      <c r="TLV15" s="267"/>
      <c r="TLW15" s="267"/>
      <c r="TLX15" s="267"/>
      <c r="TLY15" s="267"/>
      <c r="TLZ15" s="267"/>
      <c r="TMA15" s="267"/>
      <c r="TMB15" s="267"/>
      <c r="TMC15" s="267"/>
      <c r="TMD15" s="267"/>
      <c r="TME15" s="267"/>
      <c r="TMF15" s="267"/>
      <c r="TMG15" s="267"/>
      <c r="TMH15" s="267"/>
      <c r="TMI15" s="267"/>
      <c r="TMJ15" s="267"/>
      <c r="TMK15" s="267"/>
      <c r="TML15" s="267"/>
      <c r="TMM15" s="267"/>
      <c r="TMN15" s="267"/>
      <c r="TMO15" s="267"/>
      <c r="TMP15" s="267"/>
      <c r="TMQ15" s="267"/>
      <c r="TMR15" s="267"/>
      <c r="TMS15" s="267"/>
      <c r="TMT15" s="267"/>
      <c r="TMU15" s="267"/>
      <c r="TMV15" s="267"/>
      <c r="TMW15" s="267"/>
      <c r="TMX15" s="267"/>
      <c r="TMY15" s="267"/>
      <c r="TMZ15" s="267"/>
      <c r="TNA15" s="267"/>
      <c r="TNB15" s="267"/>
      <c r="TNC15" s="267"/>
      <c r="TND15" s="267"/>
      <c r="TNE15" s="267"/>
      <c r="TNF15" s="267"/>
      <c r="TNG15" s="267"/>
      <c r="TNH15" s="267"/>
      <c r="TNI15" s="267"/>
      <c r="TNJ15" s="267"/>
      <c r="TNK15" s="267"/>
      <c r="TNL15" s="267"/>
      <c r="TNM15" s="267"/>
      <c r="TNN15" s="267"/>
      <c r="TNO15" s="267"/>
      <c r="TNP15" s="267"/>
      <c r="TNQ15" s="267"/>
      <c r="TNR15" s="267"/>
      <c r="TNS15" s="267"/>
      <c r="TNT15" s="267"/>
      <c r="TNU15" s="267"/>
      <c r="TNV15" s="267"/>
      <c r="TNW15" s="267"/>
      <c r="TNX15" s="267"/>
      <c r="TNY15" s="267"/>
      <c r="TNZ15" s="267"/>
      <c r="TOA15" s="267"/>
      <c r="TOB15" s="267"/>
      <c r="TOC15" s="267"/>
      <c r="TOD15" s="267"/>
      <c r="TOE15" s="267"/>
      <c r="TOF15" s="267"/>
      <c r="TOG15" s="267"/>
      <c r="TOH15" s="267"/>
      <c r="TOI15" s="267"/>
      <c r="TOJ15" s="267"/>
      <c r="TOK15" s="267"/>
      <c r="TOL15" s="267"/>
      <c r="TOM15" s="267"/>
      <c r="TON15" s="267"/>
      <c r="TOO15" s="267"/>
      <c r="TOP15" s="267"/>
      <c r="TOQ15" s="267"/>
      <c r="TOR15" s="267"/>
      <c r="TOS15" s="267"/>
      <c r="TOT15" s="267"/>
      <c r="TOU15" s="267"/>
      <c r="TOV15" s="267"/>
      <c r="TOW15" s="267"/>
      <c r="TOX15" s="267"/>
      <c r="TOY15" s="267"/>
      <c r="TOZ15" s="267"/>
      <c r="TPA15" s="267"/>
      <c r="TPB15" s="267"/>
      <c r="TPC15" s="267"/>
      <c r="TPD15" s="267"/>
      <c r="TPE15" s="267"/>
      <c r="TPF15" s="267"/>
      <c r="TPG15" s="267"/>
      <c r="TPH15" s="267"/>
      <c r="TPI15" s="267"/>
      <c r="TPJ15" s="267"/>
      <c r="TPK15" s="267"/>
      <c r="TPL15" s="267"/>
      <c r="TPM15" s="267"/>
      <c r="TPN15" s="267"/>
      <c r="TPO15" s="267"/>
      <c r="TPP15" s="267"/>
      <c r="TPQ15" s="267"/>
      <c r="TPR15" s="267"/>
      <c r="TPS15" s="267"/>
      <c r="TPT15" s="267"/>
      <c r="TPU15" s="267"/>
      <c r="TPV15" s="267"/>
      <c r="TPW15" s="267"/>
      <c r="TPX15" s="267"/>
      <c r="TPY15" s="267"/>
      <c r="TPZ15" s="267"/>
      <c r="TQA15" s="267"/>
      <c r="TQB15" s="267"/>
      <c r="TQC15" s="267"/>
      <c r="TQD15" s="267"/>
      <c r="TQE15" s="267"/>
      <c r="TQF15" s="267"/>
      <c r="TQG15" s="267"/>
      <c r="TQH15" s="267"/>
      <c r="TQI15" s="267"/>
      <c r="TQJ15" s="267"/>
      <c r="TQK15" s="267"/>
      <c r="TQL15" s="267"/>
      <c r="TQM15" s="267"/>
      <c r="TQN15" s="267"/>
      <c r="TQO15" s="267"/>
      <c r="TQP15" s="267"/>
      <c r="TQQ15" s="267"/>
      <c r="TQR15" s="267"/>
      <c r="TQS15" s="267"/>
      <c r="TQT15" s="267"/>
      <c r="TQU15" s="267"/>
      <c r="TQV15" s="267"/>
      <c r="TQW15" s="267"/>
      <c r="TQX15" s="267"/>
      <c r="TQY15" s="267"/>
      <c r="TQZ15" s="267"/>
      <c r="TRA15" s="267"/>
      <c r="TRB15" s="267"/>
      <c r="TRC15" s="267"/>
      <c r="TRD15" s="267"/>
      <c r="TRE15" s="267"/>
      <c r="TRF15" s="267"/>
      <c r="TRG15" s="267"/>
      <c r="TRH15" s="267"/>
      <c r="TRI15" s="267"/>
      <c r="TRJ15" s="267"/>
      <c r="TRK15" s="267"/>
      <c r="TRL15" s="267"/>
      <c r="TRM15" s="267"/>
      <c r="TRN15" s="267"/>
      <c r="TRO15" s="267"/>
      <c r="TRP15" s="267"/>
      <c r="TRQ15" s="267"/>
      <c r="TRR15" s="267"/>
      <c r="TRS15" s="267"/>
      <c r="TRT15" s="267"/>
      <c r="TRU15" s="267"/>
      <c r="TRV15" s="267"/>
      <c r="TRW15" s="267"/>
      <c r="TRX15" s="267"/>
      <c r="TRY15" s="267"/>
      <c r="TRZ15" s="267"/>
      <c r="TSA15" s="267"/>
      <c r="TSB15" s="267"/>
      <c r="TSC15" s="267"/>
      <c r="TSD15" s="267"/>
      <c r="TSE15" s="267"/>
      <c r="TSF15" s="267"/>
      <c r="TSG15" s="267"/>
      <c r="TSH15" s="267"/>
      <c r="TSI15" s="267"/>
      <c r="TSJ15" s="267"/>
      <c r="TSK15" s="267"/>
      <c r="TSL15" s="267"/>
      <c r="TSM15" s="267"/>
      <c r="TSN15" s="267"/>
      <c r="TSO15" s="267"/>
      <c r="TSP15" s="267"/>
      <c r="TSQ15" s="267"/>
      <c r="TSR15" s="267"/>
      <c r="TSS15" s="267"/>
      <c r="TST15" s="267"/>
      <c r="TSU15" s="267"/>
      <c r="TSV15" s="267"/>
      <c r="TSW15" s="267"/>
      <c r="TSX15" s="267"/>
      <c r="TSY15" s="267"/>
      <c r="TSZ15" s="267"/>
      <c r="TTA15" s="267"/>
      <c r="TTB15" s="267"/>
      <c r="TTC15" s="267"/>
      <c r="TTD15" s="267"/>
      <c r="TTE15" s="267"/>
      <c r="TTF15" s="267"/>
      <c r="TTG15" s="267"/>
      <c r="TTH15" s="267"/>
      <c r="TTI15" s="267"/>
      <c r="TTJ15" s="267"/>
      <c r="TTK15" s="267"/>
      <c r="TTL15" s="267"/>
      <c r="TTM15" s="267"/>
      <c r="TTN15" s="267"/>
      <c r="TTO15" s="267"/>
      <c r="TTP15" s="267"/>
      <c r="TTQ15" s="267"/>
      <c r="TTR15" s="267"/>
      <c r="TTS15" s="267"/>
      <c r="TTT15" s="267"/>
      <c r="TTU15" s="267"/>
      <c r="TTV15" s="267"/>
      <c r="TTW15" s="267"/>
      <c r="TTX15" s="267"/>
      <c r="TTY15" s="267"/>
      <c r="TTZ15" s="267"/>
      <c r="TUA15" s="267"/>
      <c r="TUB15" s="267"/>
      <c r="TUC15" s="267"/>
      <c r="TUD15" s="267"/>
      <c r="TUE15" s="267"/>
      <c r="TUF15" s="267"/>
      <c r="TUG15" s="267"/>
      <c r="TUH15" s="267"/>
      <c r="TUI15" s="267"/>
      <c r="TUJ15" s="267"/>
      <c r="TUK15" s="267"/>
      <c r="TUL15" s="267"/>
      <c r="TUM15" s="267"/>
      <c r="TUN15" s="267"/>
      <c r="TUO15" s="267"/>
      <c r="TUP15" s="267"/>
      <c r="TUQ15" s="267"/>
      <c r="TUR15" s="267"/>
      <c r="TUS15" s="267"/>
      <c r="TUT15" s="267"/>
      <c r="TUU15" s="267"/>
      <c r="TUV15" s="267"/>
      <c r="TUW15" s="267"/>
      <c r="TUX15" s="267"/>
      <c r="TUY15" s="267"/>
      <c r="TUZ15" s="267"/>
      <c r="TVA15" s="267"/>
      <c r="TVB15" s="267"/>
      <c r="TVC15" s="267"/>
      <c r="TVD15" s="267"/>
      <c r="TVE15" s="267"/>
      <c r="TVF15" s="267"/>
      <c r="TVG15" s="267"/>
      <c r="TVH15" s="267"/>
      <c r="TVI15" s="267"/>
      <c r="TVJ15" s="267"/>
      <c r="TVK15" s="267"/>
      <c r="TVL15" s="267"/>
      <c r="TVM15" s="267"/>
      <c r="TVN15" s="267"/>
      <c r="TVO15" s="267"/>
      <c r="TVP15" s="267"/>
      <c r="TVQ15" s="267"/>
      <c r="TVR15" s="267"/>
      <c r="TVS15" s="267"/>
      <c r="TVT15" s="267"/>
      <c r="TVU15" s="267"/>
      <c r="TVV15" s="267"/>
      <c r="TVW15" s="267"/>
      <c r="TVX15" s="267"/>
      <c r="TVY15" s="267"/>
      <c r="TVZ15" s="267"/>
      <c r="TWA15" s="267"/>
      <c r="TWB15" s="267"/>
      <c r="TWC15" s="267"/>
      <c r="TWD15" s="267"/>
      <c r="TWE15" s="267"/>
      <c r="TWF15" s="267"/>
      <c r="TWG15" s="267"/>
      <c r="TWH15" s="267"/>
      <c r="TWI15" s="267"/>
      <c r="TWJ15" s="267"/>
      <c r="TWK15" s="267"/>
      <c r="TWL15" s="267"/>
      <c r="TWM15" s="267"/>
      <c r="TWN15" s="267"/>
      <c r="TWO15" s="267"/>
      <c r="TWP15" s="267"/>
      <c r="TWQ15" s="267"/>
      <c r="TWR15" s="267"/>
      <c r="TWS15" s="267"/>
      <c r="TWT15" s="267"/>
      <c r="TWU15" s="267"/>
      <c r="TWV15" s="267"/>
      <c r="TWW15" s="267"/>
      <c r="TWX15" s="267"/>
      <c r="TWY15" s="267"/>
      <c r="TWZ15" s="267"/>
      <c r="TXA15" s="267"/>
      <c r="TXB15" s="267"/>
      <c r="TXC15" s="267"/>
      <c r="TXD15" s="267"/>
      <c r="TXE15" s="267"/>
      <c r="TXF15" s="267"/>
      <c r="TXG15" s="267"/>
      <c r="TXH15" s="267"/>
      <c r="TXI15" s="267"/>
      <c r="TXJ15" s="267"/>
      <c r="TXK15" s="267"/>
      <c r="TXL15" s="267"/>
      <c r="TXM15" s="267"/>
      <c r="TXN15" s="267"/>
      <c r="TXO15" s="267"/>
      <c r="TXP15" s="267"/>
      <c r="TXQ15" s="267"/>
      <c r="TXR15" s="267"/>
      <c r="TXS15" s="267"/>
      <c r="TXT15" s="267"/>
      <c r="TXU15" s="267"/>
      <c r="TXV15" s="267"/>
      <c r="TXW15" s="267"/>
      <c r="TXX15" s="267"/>
      <c r="TXY15" s="267"/>
      <c r="TXZ15" s="267"/>
      <c r="TYA15" s="267"/>
      <c r="TYB15" s="267"/>
      <c r="TYC15" s="267"/>
      <c r="TYD15" s="267"/>
      <c r="TYE15" s="267"/>
      <c r="TYF15" s="267"/>
      <c r="TYG15" s="267"/>
      <c r="TYH15" s="267"/>
      <c r="TYI15" s="267"/>
      <c r="TYJ15" s="267"/>
      <c r="TYK15" s="267"/>
      <c r="TYL15" s="267"/>
      <c r="TYM15" s="267"/>
      <c r="TYN15" s="267"/>
      <c r="TYO15" s="267"/>
      <c r="TYP15" s="267"/>
      <c r="TYQ15" s="267"/>
      <c r="TYR15" s="267"/>
      <c r="TYS15" s="267"/>
      <c r="TYT15" s="267"/>
      <c r="TYU15" s="267"/>
      <c r="TYV15" s="267"/>
      <c r="TYW15" s="267"/>
      <c r="TYX15" s="267"/>
      <c r="TYY15" s="267"/>
      <c r="TYZ15" s="267"/>
      <c r="TZA15" s="267"/>
      <c r="TZB15" s="267"/>
      <c r="TZC15" s="267"/>
      <c r="TZD15" s="267"/>
      <c r="TZE15" s="267"/>
      <c r="TZF15" s="267"/>
      <c r="TZG15" s="267"/>
      <c r="TZH15" s="267"/>
      <c r="TZI15" s="267"/>
      <c r="TZJ15" s="267"/>
      <c r="TZK15" s="267"/>
      <c r="TZL15" s="267"/>
      <c r="TZM15" s="267"/>
      <c r="TZN15" s="267"/>
      <c r="TZO15" s="267"/>
      <c r="TZP15" s="267"/>
      <c r="TZQ15" s="267"/>
      <c r="TZR15" s="267"/>
      <c r="TZS15" s="267"/>
      <c r="TZT15" s="267"/>
      <c r="TZU15" s="267"/>
      <c r="TZV15" s="267"/>
      <c r="TZW15" s="267"/>
      <c r="TZX15" s="267"/>
      <c r="TZY15" s="267"/>
      <c r="TZZ15" s="267"/>
      <c r="UAA15" s="267"/>
      <c r="UAB15" s="267"/>
      <c r="UAC15" s="267"/>
      <c r="UAD15" s="267"/>
      <c r="UAE15" s="267"/>
      <c r="UAF15" s="267"/>
      <c r="UAG15" s="267"/>
      <c r="UAH15" s="267"/>
      <c r="UAI15" s="267"/>
      <c r="UAJ15" s="267"/>
      <c r="UAK15" s="267"/>
      <c r="UAL15" s="267"/>
      <c r="UAM15" s="267"/>
      <c r="UAN15" s="267"/>
      <c r="UAO15" s="267"/>
      <c r="UAP15" s="267"/>
      <c r="UAQ15" s="267"/>
      <c r="UAR15" s="267"/>
      <c r="UAS15" s="267"/>
      <c r="UAT15" s="267"/>
      <c r="UAU15" s="267"/>
      <c r="UAV15" s="267"/>
      <c r="UAW15" s="267"/>
      <c r="UAX15" s="267"/>
      <c r="UAY15" s="267"/>
      <c r="UAZ15" s="267"/>
      <c r="UBA15" s="267"/>
      <c r="UBB15" s="267"/>
      <c r="UBC15" s="267"/>
      <c r="UBD15" s="267"/>
      <c r="UBE15" s="267"/>
      <c r="UBF15" s="267"/>
      <c r="UBG15" s="267"/>
      <c r="UBH15" s="267"/>
      <c r="UBI15" s="267"/>
      <c r="UBJ15" s="267"/>
      <c r="UBK15" s="267"/>
      <c r="UBL15" s="267"/>
      <c r="UBM15" s="267"/>
      <c r="UBN15" s="267"/>
      <c r="UBO15" s="267"/>
      <c r="UBP15" s="267"/>
      <c r="UBQ15" s="267"/>
      <c r="UBR15" s="267"/>
      <c r="UBS15" s="267"/>
      <c r="UBT15" s="267"/>
      <c r="UBU15" s="267"/>
      <c r="UBV15" s="267"/>
      <c r="UBW15" s="267"/>
      <c r="UBX15" s="267"/>
      <c r="UBY15" s="267"/>
      <c r="UBZ15" s="267"/>
      <c r="UCA15" s="267"/>
      <c r="UCB15" s="267"/>
      <c r="UCC15" s="267"/>
      <c r="UCD15" s="267"/>
      <c r="UCE15" s="267"/>
      <c r="UCF15" s="267"/>
      <c r="UCG15" s="267"/>
      <c r="UCH15" s="267"/>
      <c r="UCI15" s="267"/>
      <c r="UCJ15" s="267"/>
      <c r="UCK15" s="267"/>
      <c r="UCL15" s="267"/>
      <c r="UCM15" s="267"/>
      <c r="UCN15" s="267"/>
      <c r="UCO15" s="267"/>
      <c r="UCP15" s="267"/>
      <c r="UCQ15" s="267"/>
      <c r="UCR15" s="267"/>
      <c r="UCS15" s="267"/>
      <c r="UCT15" s="267"/>
      <c r="UCU15" s="267"/>
      <c r="UCV15" s="267"/>
      <c r="UCW15" s="267"/>
      <c r="UCX15" s="267"/>
      <c r="UCY15" s="267"/>
      <c r="UCZ15" s="267"/>
      <c r="UDA15" s="267"/>
      <c r="UDB15" s="267"/>
      <c r="UDC15" s="267"/>
      <c r="UDD15" s="267"/>
      <c r="UDE15" s="267"/>
      <c r="UDF15" s="267"/>
      <c r="UDG15" s="267"/>
      <c r="UDH15" s="267"/>
      <c r="UDI15" s="267"/>
      <c r="UDJ15" s="267"/>
      <c r="UDK15" s="267"/>
      <c r="UDL15" s="267"/>
      <c r="UDM15" s="267"/>
      <c r="UDN15" s="267"/>
      <c r="UDO15" s="267"/>
      <c r="UDP15" s="267"/>
      <c r="UDQ15" s="267"/>
      <c r="UDR15" s="267"/>
      <c r="UDS15" s="267"/>
      <c r="UDT15" s="267"/>
      <c r="UDU15" s="267"/>
      <c r="UDV15" s="267"/>
      <c r="UDW15" s="267"/>
      <c r="UDX15" s="267"/>
      <c r="UDY15" s="267"/>
      <c r="UDZ15" s="267"/>
      <c r="UEA15" s="267"/>
      <c r="UEB15" s="267"/>
      <c r="UEC15" s="267"/>
      <c r="UED15" s="267"/>
      <c r="UEE15" s="267"/>
      <c r="UEF15" s="267"/>
      <c r="UEG15" s="267"/>
      <c r="UEH15" s="267"/>
      <c r="UEI15" s="267"/>
      <c r="UEJ15" s="267"/>
      <c r="UEK15" s="267"/>
      <c r="UEL15" s="267"/>
      <c r="UEM15" s="267"/>
      <c r="UEN15" s="267"/>
      <c r="UEO15" s="267"/>
      <c r="UEP15" s="267"/>
      <c r="UEQ15" s="267"/>
      <c r="UER15" s="267"/>
      <c r="UES15" s="267"/>
      <c r="UET15" s="267"/>
      <c r="UEU15" s="267"/>
      <c r="UEV15" s="267"/>
      <c r="UEW15" s="267"/>
      <c r="UEX15" s="267"/>
      <c r="UEY15" s="267"/>
      <c r="UEZ15" s="267"/>
      <c r="UFA15" s="267"/>
      <c r="UFB15" s="267"/>
      <c r="UFC15" s="267"/>
      <c r="UFD15" s="267"/>
      <c r="UFE15" s="267"/>
      <c r="UFF15" s="267"/>
      <c r="UFG15" s="267"/>
      <c r="UFH15" s="267"/>
      <c r="UFI15" s="267"/>
      <c r="UFJ15" s="267"/>
      <c r="UFK15" s="267"/>
      <c r="UFL15" s="267"/>
      <c r="UFM15" s="267"/>
      <c r="UFN15" s="267"/>
      <c r="UFO15" s="267"/>
      <c r="UFP15" s="267"/>
      <c r="UFQ15" s="267"/>
      <c r="UFR15" s="267"/>
      <c r="UFS15" s="267"/>
      <c r="UFT15" s="267"/>
      <c r="UFU15" s="267"/>
      <c r="UFV15" s="267"/>
      <c r="UFW15" s="267"/>
      <c r="UFX15" s="267"/>
      <c r="UFY15" s="267"/>
      <c r="UFZ15" s="267"/>
      <c r="UGA15" s="267"/>
      <c r="UGB15" s="267"/>
      <c r="UGC15" s="267"/>
      <c r="UGD15" s="267"/>
      <c r="UGE15" s="267"/>
      <c r="UGF15" s="267"/>
      <c r="UGG15" s="267"/>
      <c r="UGH15" s="267"/>
      <c r="UGI15" s="267"/>
      <c r="UGJ15" s="267"/>
      <c r="UGK15" s="267"/>
      <c r="UGL15" s="267"/>
      <c r="UGM15" s="267"/>
      <c r="UGN15" s="267"/>
      <c r="UGO15" s="267"/>
      <c r="UGP15" s="267"/>
      <c r="UGQ15" s="267"/>
      <c r="UGR15" s="267"/>
      <c r="UGS15" s="267"/>
      <c r="UGT15" s="267"/>
      <c r="UGU15" s="267"/>
      <c r="UGV15" s="267"/>
      <c r="UGW15" s="267"/>
      <c r="UGX15" s="267"/>
      <c r="UGY15" s="267"/>
      <c r="UGZ15" s="267"/>
      <c r="UHA15" s="267"/>
      <c r="UHB15" s="267"/>
      <c r="UHC15" s="267"/>
      <c r="UHD15" s="267"/>
      <c r="UHE15" s="267"/>
      <c r="UHF15" s="267"/>
      <c r="UHG15" s="267"/>
      <c r="UHH15" s="267"/>
      <c r="UHI15" s="267"/>
      <c r="UHJ15" s="267"/>
      <c r="UHK15" s="267"/>
      <c r="UHL15" s="267"/>
      <c r="UHM15" s="267"/>
      <c r="UHN15" s="267"/>
      <c r="UHO15" s="267"/>
      <c r="UHP15" s="267"/>
      <c r="UHQ15" s="267"/>
      <c r="UHR15" s="267"/>
      <c r="UHS15" s="267"/>
      <c r="UHT15" s="267"/>
      <c r="UHU15" s="267"/>
      <c r="UHV15" s="267"/>
      <c r="UHW15" s="267"/>
      <c r="UHX15" s="267"/>
      <c r="UHY15" s="267"/>
      <c r="UHZ15" s="267"/>
      <c r="UIA15" s="267"/>
      <c r="UIB15" s="267"/>
      <c r="UIC15" s="267"/>
      <c r="UID15" s="267"/>
      <c r="UIE15" s="267"/>
      <c r="UIF15" s="267"/>
      <c r="UIG15" s="267"/>
      <c r="UIH15" s="267"/>
      <c r="UII15" s="267"/>
      <c r="UIJ15" s="267"/>
      <c r="UIK15" s="267"/>
      <c r="UIL15" s="267"/>
      <c r="UIM15" s="267"/>
      <c r="UIN15" s="267"/>
      <c r="UIO15" s="267"/>
      <c r="UIP15" s="267"/>
      <c r="UIQ15" s="267"/>
      <c r="UIR15" s="267"/>
      <c r="UIS15" s="267"/>
      <c r="UIT15" s="267"/>
      <c r="UIU15" s="267"/>
      <c r="UIV15" s="267"/>
      <c r="UIW15" s="267"/>
      <c r="UIX15" s="267"/>
      <c r="UIY15" s="267"/>
      <c r="UIZ15" s="267"/>
      <c r="UJA15" s="267"/>
      <c r="UJB15" s="267"/>
      <c r="UJC15" s="267"/>
      <c r="UJD15" s="267"/>
      <c r="UJE15" s="267"/>
      <c r="UJF15" s="267"/>
      <c r="UJG15" s="267"/>
      <c r="UJH15" s="267"/>
      <c r="UJI15" s="267"/>
      <c r="UJJ15" s="267"/>
      <c r="UJK15" s="267"/>
      <c r="UJL15" s="267"/>
      <c r="UJM15" s="267"/>
      <c r="UJN15" s="267"/>
      <c r="UJO15" s="267"/>
      <c r="UJP15" s="267"/>
      <c r="UJQ15" s="267"/>
      <c r="UJR15" s="267"/>
      <c r="UJS15" s="267"/>
      <c r="UJT15" s="267"/>
      <c r="UJU15" s="267"/>
      <c r="UJV15" s="267"/>
      <c r="UJW15" s="267"/>
      <c r="UJX15" s="267"/>
      <c r="UJY15" s="267"/>
      <c r="UJZ15" s="267"/>
      <c r="UKA15" s="267"/>
      <c r="UKB15" s="267"/>
      <c r="UKC15" s="267"/>
      <c r="UKD15" s="267"/>
      <c r="UKE15" s="267"/>
      <c r="UKF15" s="267"/>
      <c r="UKG15" s="267"/>
      <c r="UKH15" s="267"/>
      <c r="UKI15" s="267"/>
      <c r="UKJ15" s="267"/>
      <c r="UKK15" s="267"/>
      <c r="UKL15" s="267"/>
      <c r="UKM15" s="267"/>
      <c r="UKN15" s="267"/>
      <c r="UKO15" s="267"/>
      <c r="UKP15" s="267"/>
      <c r="UKQ15" s="267"/>
      <c r="UKR15" s="267"/>
      <c r="UKS15" s="267"/>
      <c r="UKT15" s="267"/>
      <c r="UKU15" s="267"/>
      <c r="UKV15" s="267"/>
      <c r="UKW15" s="267"/>
      <c r="UKX15" s="267"/>
      <c r="UKY15" s="267"/>
      <c r="UKZ15" s="267"/>
      <c r="ULA15" s="267"/>
      <c r="ULB15" s="267"/>
      <c r="ULC15" s="267"/>
      <c r="ULD15" s="267"/>
      <c r="ULE15" s="267"/>
      <c r="ULF15" s="267"/>
      <c r="ULG15" s="267"/>
      <c r="ULH15" s="267"/>
      <c r="ULI15" s="267"/>
      <c r="ULJ15" s="267"/>
      <c r="ULK15" s="267"/>
      <c r="ULL15" s="267"/>
      <c r="ULM15" s="267"/>
      <c r="ULN15" s="267"/>
      <c r="ULO15" s="267"/>
      <c r="ULP15" s="267"/>
      <c r="ULQ15" s="267"/>
      <c r="ULR15" s="267"/>
      <c r="ULS15" s="267"/>
      <c r="ULT15" s="267"/>
      <c r="ULU15" s="267"/>
      <c r="ULV15" s="267"/>
      <c r="ULW15" s="267"/>
      <c r="ULX15" s="267"/>
      <c r="ULY15" s="267"/>
      <c r="ULZ15" s="267"/>
      <c r="UMA15" s="267"/>
      <c r="UMB15" s="267"/>
      <c r="UMC15" s="267"/>
      <c r="UMD15" s="267"/>
      <c r="UME15" s="267"/>
      <c r="UMF15" s="267"/>
      <c r="UMG15" s="267"/>
      <c r="UMH15" s="267"/>
      <c r="UMI15" s="267"/>
      <c r="UMJ15" s="267"/>
      <c r="UMK15" s="267"/>
      <c r="UML15" s="267"/>
      <c r="UMM15" s="267"/>
      <c r="UMN15" s="267"/>
      <c r="UMO15" s="267"/>
      <c r="UMP15" s="267"/>
      <c r="UMQ15" s="267"/>
      <c r="UMR15" s="267"/>
      <c r="UMS15" s="267"/>
      <c r="UMT15" s="267"/>
      <c r="UMU15" s="267"/>
      <c r="UMV15" s="267"/>
      <c r="UMW15" s="267"/>
      <c r="UMX15" s="267"/>
      <c r="UMY15" s="267"/>
      <c r="UMZ15" s="267"/>
      <c r="UNA15" s="267"/>
      <c r="UNB15" s="267"/>
      <c r="UNC15" s="267"/>
      <c r="UND15" s="267"/>
      <c r="UNE15" s="267"/>
      <c r="UNF15" s="267"/>
      <c r="UNG15" s="267"/>
      <c r="UNH15" s="267"/>
      <c r="UNI15" s="267"/>
      <c r="UNJ15" s="267"/>
      <c r="UNK15" s="267"/>
      <c r="UNL15" s="267"/>
      <c r="UNM15" s="267"/>
      <c r="UNN15" s="267"/>
      <c r="UNO15" s="267"/>
      <c r="UNP15" s="267"/>
      <c r="UNQ15" s="267"/>
      <c r="UNR15" s="267"/>
      <c r="UNS15" s="267"/>
      <c r="UNT15" s="267"/>
      <c r="UNU15" s="267"/>
      <c r="UNV15" s="267"/>
      <c r="UNW15" s="267"/>
      <c r="UNX15" s="267"/>
      <c r="UNY15" s="267"/>
      <c r="UNZ15" s="267"/>
      <c r="UOA15" s="267"/>
      <c r="UOB15" s="267"/>
      <c r="UOC15" s="267"/>
      <c r="UOD15" s="267"/>
      <c r="UOE15" s="267"/>
      <c r="UOF15" s="267"/>
      <c r="UOG15" s="267"/>
      <c r="UOH15" s="267"/>
      <c r="UOI15" s="267"/>
      <c r="UOJ15" s="267"/>
      <c r="UOK15" s="267"/>
      <c r="UOL15" s="267"/>
      <c r="UOM15" s="267"/>
      <c r="UON15" s="267"/>
      <c r="UOO15" s="267"/>
      <c r="UOP15" s="267"/>
      <c r="UOQ15" s="267"/>
      <c r="UOR15" s="267"/>
      <c r="UOS15" s="267"/>
      <c r="UOT15" s="267"/>
      <c r="UOU15" s="267"/>
      <c r="UOV15" s="267"/>
      <c r="UOW15" s="267"/>
      <c r="UOX15" s="267"/>
      <c r="UOY15" s="267"/>
      <c r="UOZ15" s="267"/>
      <c r="UPA15" s="267"/>
      <c r="UPB15" s="267"/>
      <c r="UPC15" s="267"/>
      <c r="UPD15" s="267"/>
      <c r="UPE15" s="267"/>
      <c r="UPF15" s="267"/>
      <c r="UPG15" s="267"/>
      <c r="UPH15" s="267"/>
      <c r="UPI15" s="267"/>
      <c r="UPJ15" s="267"/>
      <c r="UPK15" s="267"/>
      <c r="UPL15" s="267"/>
      <c r="UPM15" s="267"/>
      <c r="UPN15" s="267"/>
      <c r="UPO15" s="267"/>
      <c r="UPP15" s="267"/>
      <c r="UPQ15" s="267"/>
      <c r="UPR15" s="267"/>
      <c r="UPS15" s="267"/>
      <c r="UPT15" s="267"/>
      <c r="UPU15" s="267"/>
      <c r="UPV15" s="267"/>
      <c r="UPW15" s="267"/>
      <c r="UPX15" s="267"/>
      <c r="UPY15" s="267"/>
      <c r="UPZ15" s="267"/>
      <c r="UQA15" s="267"/>
      <c r="UQB15" s="267"/>
      <c r="UQC15" s="267"/>
      <c r="UQD15" s="267"/>
      <c r="UQE15" s="267"/>
      <c r="UQF15" s="267"/>
      <c r="UQG15" s="267"/>
      <c r="UQH15" s="267"/>
      <c r="UQI15" s="267"/>
      <c r="UQJ15" s="267"/>
      <c r="UQK15" s="267"/>
      <c r="UQL15" s="267"/>
      <c r="UQM15" s="267"/>
      <c r="UQN15" s="267"/>
      <c r="UQO15" s="267"/>
      <c r="UQP15" s="267"/>
      <c r="UQQ15" s="267"/>
      <c r="UQR15" s="267"/>
      <c r="UQS15" s="267"/>
      <c r="UQT15" s="267"/>
      <c r="UQU15" s="267"/>
      <c r="UQV15" s="267"/>
      <c r="UQW15" s="267"/>
      <c r="UQX15" s="267"/>
      <c r="UQY15" s="267"/>
      <c r="UQZ15" s="267"/>
      <c r="URA15" s="267"/>
      <c r="URB15" s="267"/>
      <c r="URC15" s="267"/>
      <c r="URD15" s="267"/>
      <c r="URE15" s="267"/>
      <c r="URF15" s="267"/>
      <c r="URG15" s="267"/>
      <c r="URH15" s="267"/>
      <c r="URI15" s="267"/>
      <c r="URJ15" s="267"/>
      <c r="URK15" s="267"/>
      <c r="URL15" s="267"/>
      <c r="URM15" s="267"/>
      <c r="URN15" s="267"/>
      <c r="URO15" s="267"/>
      <c r="URP15" s="267"/>
      <c r="URQ15" s="267"/>
      <c r="URR15" s="267"/>
      <c r="URS15" s="267"/>
      <c r="URT15" s="267"/>
      <c r="URU15" s="267"/>
      <c r="URV15" s="267"/>
      <c r="URW15" s="267"/>
      <c r="URX15" s="267"/>
      <c r="URY15" s="267"/>
      <c r="URZ15" s="267"/>
      <c r="USA15" s="267"/>
      <c r="USB15" s="267"/>
      <c r="USC15" s="267"/>
      <c r="USD15" s="267"/>
      <c r="USE15" s="267"/>
      <c r="USF15" s="267"/>
      <c r="USG15" s="267"/>
      <c r="USH15" s="267"/>
      <c r="USI15" s="267"/>
      <c r="USJ15" s="267"/>
      <c r="USK15" s="267"/>
      <c r="USL15" s="267"/>
      <c r="USM15" s="267"/>
      <c r="USN15" s="267"/>
      <c r="USO15" s="267"/>
      <c r="USP15" s="267"/>
      <c r="USQ15" s="267"/>
      <c r="USR15" s="267"/>
      <c r="USS15" s="267"/>
      <c r="UST15" s="267"/>
      <c r="USU15" s="267"/>
      <c r="USV15" s="267"/>
      <c r="USW15" s="267"/>
      <c r="USX15" s="267"/>
      <c r="USY15" s="267"/>
      <c r="USZ15" s="267"/>
      <c r="UTA15" s="267"/>
      <c r="UTB15" s="267"/>
      <c r="UTC15" s="267"/>
      <c r="UTD15" s="267"/>
      <c r="UTE15" s="267"/>
      <c r="UTF15" s="267"/>
      <c r="UTG15" s="267"/>
      <c r="UTH15" s="267"/>
      <c r="UTI15" s="267"/>
      <c r="UTJ15" s="267"/>
      <c r="UTK15" s="267"/>
      <c r="UTL15" s="267"/>
      <c r="UTM15" s="267"/>
      <c r="UTN15" s="267"/>
      <c r="UTO15" s="267"/>
      <c r="UTP15" s="267"/>
      <c r="UTQ15" s="267"/>
      <c r="UTR15" s="267"/>
      <c r="UTS15" s="267"/>
      <c r="UTT15" s="267"/>
      <c r="UTU15" s="267"/>
      <c r="UTV15" s="267"/>
      <c r="UTW15" s="267"/>
      <c r="UTX15" s="267"/>
      <c r="UTY15" s="267"/>
      <c r="UTZ15" s="267"/>
      <c r="UUA15" s="267"/>
      <c r="UUB15" s="267"/>
      <c r="UUC15" s="267"/>
      <c r="UUD15" s="267"/>
      <c r="UUE15" s="267"/>
      <c r="UUF15" s="267"/>
      <c r="UUG15" s="267"/>
      <c r="UUH15" s="267"/>
      <c r="UUI15" s="267"/>
      <c r="UUJ15" s="267"/>
      <c r="UUK15" s="267"/>
      <c r="UUL15" s="267"/>
      <c r="UUM15" s="267"/>
      <c r="UUN15" s="267"/>
      <c r="UUO15" s="267"/>
      <c r="UUP15" s="267"/>
      <c r="UUQ15" s="267"/>
      <c r="UUR15" s="267"/>
      <c r="UUS15" s="267"/>
      <c r="UUT15" s="267"/>
      <c r="UUU15" s="267"/>
      <c r="UUV15" s="267"/>
      <c r="UUW15" s="267"/>
      <c r="UUX15" s="267"/>
      <c r="UUY15" s="267"/>
      <c r="UUZ15" s="267"/>
      <c r="UVA15" s="267"/>
      <c r="UVB15" s="267"/>
      <c r="UVC15" s="267"/>
      <c r="UVD15" s="267"/>
      <c r="UVE15" s="267"/>
      <c r="UVF15" s="267"/>
      <c r="UVG15" s="267"/>
      <c r="UVH15" s="267"/>
      <c r="UVI15" s="267"/>
      <c r="UVJ15" s="267"/>
      <c r="UVK15" s="267"/>
      <c r="UVL15" s="267"/>
      <c r="UVM15" s="267"/>
      <c r="UVN15" s="267"/>
      <c r="UVO15" s="267"/>
      <c r="UVP15" s="267"/>
      <c r="UVQ15" s="267"/>
      <c r="UVR15" s="267"/>
      <c r="UVS15" s="267"/>
      <c r="UVT15" s="267"/>
      <c r="UVU15" s="267"/>
      <c r="UVV15" s="267"/>
      <c r="UVW15" s="267"/>
      <c r="UVX15" s="267"/>
      <c r="UVY15" s="267"/>
      <c r="UVZ15" s="267"/>
      <c r="UWA15" s="267"/>
      <c r="UWB15" s="267"/>
      <c r="UWC15" s="267"/>
      <c r="UWD15" s="267"/>
      <c r="UWE15" s="267"/>
      <c r="UWF15" s="267"/>
      <c r="UWG15" s="267"/>
      <c r="UWH15" s="267"/>
      <c r="UWI15" s="267"/>
      <c r="UWJ15" s="267"/>
      <c r="UWK15" s="267"/>
      <c r="UWL15" s="267"/>
      <c r="UWM15" s="267"/>
      <c r="UWN15" s="267"/>
      <c r="UWO15" s="267"/>
      <c r="UWP15" s="267"/>
      <c r="UWQ15" s="267"/>
      <c r="UWR15" s="267"/>
      <c r="UWS15" s="267"/>
      <c r="UWT15" s="267"/>
      <c r="UWU15" s="267"/>
      <c r="UWV15" s="267"/>
      <c r="UWW15" s="267"/>
      <c r="UWX15" s="267"/>
      <c r="UWY15" s="267"/>
      <c r="UWZ15" s="267"/>
      <c r="UXA15" s="267"/>
      <c r="UXB15" s="267"/>
      <c r="UXC15" s="267"/>
      <c r="UXD15" s="267"/>
      <c r="UXE15" s="267"/>
      <c r="UXF15" s="267"/>
      <c r="UXG15" s="267"/>
      <c r="UXH15" s="267"/>
      <c r="UXI15" s="267"/>
      <c r="UXJ15" s="267"/>
      <c r="UXK15" s="267"/>
      <c r="UXL15" s="267"/>
      <c r="UXM15" s="267"/>
      <c r="UXN15" s="267"/>
      <c r="UXO15" s="267"/>
      <c r="UXP15" s="267"/>
      <c r="UXQ15" s="267"/>
      <c r="UXR15" s="267"/>
      <c r="UXS15" s="267"/>
      <c r="UXT15" s="267"/>
      <c r="UXU15" s="267"/>
      <c r="UXV15" s="267"/>
      <c r="UXW15" s="267"/>
      <c r="UXX15" s="267"/>
      <c r="UXY15" s="267"/>
      <c r="UXZ15" s="267"/>
      <c r="UYA15" s="267"/>
      <c r="UYB15" s="267"/>
      <c r="UYC15" s="267"/>
      <c r="UYD15" s="267"/>
      <c r="UYE15" s="267"/>
      <c r="UYF15" s="267"/>
      <c r="UYG15" s="267"/>
      <c r="UYH15" s="267"/>
      <c r="UYI15" s="267"/>
      <c r="UYJ15" s="267"/>
      <c r="UYK15" s="267"/>
      <c r="UYL15" s="267"/>
      <c r="UYM15" s="267"/>
      <c r="UYN15" s="267"/>
      <c r="UYO15" s="267"/>
      <c r="UYP15" s="267"/>
      <c r="UYQ15" s="267"/>
      <c r="UYR15" s="267"/>
      <c r="UYS15" s="267"/>
      <c r="UYT15" s="267"/>
      <c r="UYU15" s="267"/>
      <c r="UYV15" s="267"/>
      <c r="UYW15" s="267"/>
      <c r="UYX15" s="267"/>
      <c r="UYY15" s="267"/>
      <c r="UYZ15" s="267"/>
      <c r="UZA15" s="267"/>
      <c r="UZB15" s="267"/>
      <c r="UZC15" s="267"/>
      <c r="UZD15" s="267"/>
      <c r="UZE15" s="267"/>
      <c r="UZF15" s="267"/>
      <c r="UZG15" s="267"/>
      <c r="UZH15" s="267"/>
      <c r="UZI15" s="267"/>
      <c r="UZJ15" s="267"/>
      <c r="UZK15" s="267"/>
      <c r="UZL15" s="267"/>
      <c r="UZM15" s="267"/>
      <c r="UZN15" s="267"/>
      <c r="UZO15" s="267"/>
      <c r="UZP15" s="267"/>
      <c r="UZQ15" s="267"/>
      <c r="UZR15" s="267"/>
      <c r="UZS15" s="267"/>
      <c r="UZT15" s="267"/>
      <c r="UZU15" s="267"/>
      <c r="UZV15" s="267"/>
      <c r="UZW15" s="267"/>
      <c r="UZX15" s="267"/>
      <c r="UZY15" s="267"/>
      <c r="UZZ15" s="267"/>
      <c r="VAA15" s="267"/>
      <c r="VAB15" s="267"/>
      <c r="VAC15" s="267"/>
      <c r="VAD15" s="267"/>
      <c r="VAE15" s="267"/>
      <c r="VAF15" s="267"/>
      <c r="VAG15" s="267"/>
      <c r="VAH15" s="267"/>
      <c r="VAI15" s="267"/>
      <c r="VAJ15" s="267"/>
      <c r="VAK15" s="267"/>
      <c r="VAL15" s="267"/>
      <c r="VAM15" s="267"/>
      <c r="VAN15" s="267"/>
      <c r="VAO15" s="267"/>
      <c r="VAP15" s="267"/>
      <c r="VAQ15" s="267"/>
      <c r="VAR15" s="267"/>
      <c r="VAS15" s="267"/>
      <c r="VAT15" s="267"/>
      <c r="VAU15" s="267"/>
      <c r="VAV15" s="267"/>
      <c r="VAW15" s="267"/>
      <c r="VAX15" s="267"/>
      <c r="VAY15" s="267"/>
      <c r="VAZ15" s="267"/>
      <c r="VBA15" s="267"/>
      <c r="VBB15" s="267"/>
      <c r="VBC15" s="267"/>
      <c r="VBD15" s="267"/>
      <c r="VBE15" s="267"/>
      <c r="VBF15" s="267"/>
      <c r="VBG15" s="267"/>
      <c r="VBH15" s="267"/>
      <c r="VBI15" s="267"/>
      <c r="VBJ15" s="267"/>
      <c r="VBK15" s="267"/>
      <c r="VBL15" s="267"/>
      <c r="VBM15" s="267"/>
      <c r="VBN15" s="267"/>
      <c r="VBO15" s="267"/>
      <c r="VBP15" s="267"/>
      <c r="VBQ15" s="267"/>
      <c r="VBR15" s="267"/>
      <c r="VBS15" s="267"/>
      <c r="VBT15" s="267"/>
      <c r="VBU15" s="267"/>
      <c r="VBV15" s="267"/>
      <c r="VBW15" s="267"/>
      <c r="VBX15" s="267"/>
      <c r="VBY15" s="267"/>
      <c r="VBZ15" s="267"/>
      <c r="VCA15" s="267"/>
      <c r="VCB15" s="267"/>
      <c r="VCC15" s="267"/>
      <c r="VCD15" s="267"/>
      <c r="VCE15" s="267"/>
      <c r="VCF15" s="267"/>
      <c r="VCG15" s="267"/>
      <c r="VCH15" s="267"/>
      <c r="VCI15" s="267"/>
      <c r="VCJ15" s="267"/>
      <c r="VCK15" s="267"/>
      <c r="VCL15" s="267"/>
      <c r="VCM15" s="267"/>
      <c r="VCN15" s="267"/>
      <c r="VCO15" s="267"/>
      <c r="VCP15" s="267"/>
      <c r="VCQ15" s="267"/>
      <c r="VCR15" s="267"/>
      <c r="VCS15" s="267"/>
      <c r="VCT15" s="267"/>
      <c r="VCU15" s="267"/>
      <c r="VCV15" s="267"/>
      <c r="VCW15" s="267"/>
      <c r="VCX15" s="267"/>
      <c r="VCY15" s="267"/>
      <c r="VCZ15" s="267"/>
      <c r="VDA15" s="267"/>
      <c r="VDB15" s="267"/>
      <c r="VDC15" s="267"/>
      <c r="VDD15" s="267"/>
      <c r="VDE15" s="267"/>
      <c r="VDF15" s="267"/>
      <c r="VDG15" s="267"/>
      <c r="VDH15" s="267"/>
      <c r="VDI15" s="267"/>
      <c r="VDJ15" s="267"/>
      <c r="VDK15" s="267"/>
      <c r="VDL15" s="267"/>
      <c r="VDM15" s="267"/>
      <c r="VDN15" s="267"/>
      <c r="VDO15" s="267"/>
      <c r="VDP15" s="267"/>
      <c r="VDQ15" s="267"/>
      <c r="VDR15" s="267"/>
      <c r="VDS15" s="267"/>
      <c r="VDT15" s="267"/>
      <c r="VDU15" s="267"/>
      <c r="VDV15" s="267"/>
      <c r="VDW15" s="267"/>
      <c r="VDX15" s="267"/>
      <c r="VDY15" s="267"/>
      <c r="VDZ15" s="267"/>
      <c r="VEA15" s="267"/>
      <c r="VEB15" s="267"/>
      <c r="VEC15" s="267"/>
      <c r="VED15" s="267"/>
      <c r="VEE15" s="267"/>
      <c r="VEF15" s="267"/>
      <c r="VEG15" s="267"/>
      <c r="VEH15" s="267"/>
      <c r="VEI15" s="267"/>
      <c r="VEJ15" s="267"/>
      <c r="VEK15" s="267"/>
      <c r="VEL15" s="267"/>
      <c r="VEM15" s="267"/>
      <c r="VEN15" s="267"/>
      <c r="VEO15" s="267"/>
      <c r="VEP15" s="267"/>
      <c r="VEQ15" s="267"/>
      <c r="VER15" s="267"/>
      <c r="VES15" s="267"/>
      <c r="VET15" s="267"/>
      <c r="VEU15" s="267"/>
      <c r="VEV15" s="267"/>
      <c r="VEW15" s="267"/>
      <c r="VEX15" s="267"/>
      <c r="VEY15" s="267"/>
      <c r="VEZ15" s="267"/>
      <c r="VFA15" s="267"/>
      <c r="VFB15" s="267"/>
      <c r="VFC15" s="267"/>
      <c r="VFD15" s="267"/>
      <c r="VFE15" s="267"/>
      <c r="VFF15" s="267"/>
      <c r="VFG15" s="267"/>
      <c r="VFH15" s="267"/>
      <c r="VFI15" s="267"/>
      <c r="VFJ15" s="267"/>
      <c r="VFK15" s="267"/>
      <c r="VFL15" s="267"/>
      <c r="VFM15" s="267"/>
      <c r="VFN15" s="267"/>
      <c r="VFO15" s="267"/>
      <c r="VFP15" s="267"/>
      <c r="VFQ15" s="267"/>
      <c r="VFR15" s="267"/>
      <c r="VFS15" s="267"/>
      <c r="VFT15" s="267"/>
      <c r="VFU15" s="267"/>
      <c r="VFV15" s="267"/>
      <c r="VFW15" s="267"/>
      <c r="VFX15" s="267"/>
      <c r="VFY15" s="267"/>
      <c r="VFZ15" s="267"/>
      <c r="VGA15" s="267"/>
      <c r="VGB15" s="267"/>
      <c r="VGC15" s="267"/>
      <c r="VGD15" s="267"/>
      <c r="VGE15" s="267"/>
      <c r="VGF15" s="267"/>
      <c r="VGG15" s="267"/>
      <c r="VGH15" s="267"/>
      <c r="VGI15" s="267"/>
      <c r="VGJ15" s="267"/>
      <c r="VGK15" s="267"/>
      <c r="VGL15" s="267"/>
      <c r="VGM15" s="267"/>
      <c r="VGN15" s="267"/>
      <c r="VGO15" s="267"/>
      <c r="VGP15" s="267"/>
      <c r="VGQ15" s="267"/>
      <c r="VGR15" s="267"/>
      <c r="VGS15" s="267"/>
      <c r="VGT15" s="267"/>
      <c r="VGU15" s="267"/>
      <c r="VGV15" s="267"/>
      <c r="VGW15" s="267"/>
      <c r="VGX15" s="267"/>
      <c r="VGY15" s="267"/>
      <c r="VGZ15" s="267"/>
      <c r="VHA15" s="267"/>
      <c r="VHB15" s="267"/>
      <c r="VHC15" s="267"/>
      <c r="VHD15" s="267"/>
      <c r="VHE15" s="267"/>
      <c r="VHF15" s="267"/>
      <c r="VHG15" s="267"/>
      <c r="VHH15" s="267"/>
      <c r="VHI15" s="267"/>
      <c r="VHJ15" s="267"/>
      <c r="VHK15" s="267"/>
      <c r="VHL15" s="267"/>
      <c r="VHM15" s="267"/>
      <c r="VHN15" s="267"/>
      <c r="VHO15" s="267"/>
      <c r="VHP15" s="267"/>
      <c r="VHQ15" s="267"/>
      <c r="VHR15" s="267"/>
      <c r="VHS15" s="267"/>
      <c r="VHT15" s="267"/>
      <c r="VHU15" s="267"/>
      <c r="VHV15" s="267"/>
      <c r="VHW15" s="267"/>
      <c r="VHX15" s="267"/>
      <c r="VHY15" s="267"/>
      <c r="VHZ15" s="267"/>
      <c r="VIA15" s="267"/>
      <c r="VIB15" s="267"/>
      <c r="VIC15" s="267"/>
      <c r="VID15" s="267"/>
      <c r="VIE15" s="267"/>
      <c r="VIF15" s="267"/>
      <c r="VIG15" s="267"/>
      <c r="VIH15" s="267"/>
      <c r="VII15" s="267"/>
      <c r="VIJ15" s="267"/>
      <c r="VIK15" s="267"/>
      <c r="VIL15" s="267"/>
      <c r="VIM15" s="267"/>
      <c r="VIN15" s="267"/>
      <c r="VIO15" s="267"/>
      <c r="VIP15" s="267"/>
      <c r="VIQ15" s="267"/>
      <c r="VIR15" s="267"/>
      <c r="VIS15" s="267"/>
      <c r="VIT15" s="267"/>
      <c r="VIU15" s="267"/>
      <c r="VIV15" s="267"/>
      <c r="VIW15" s="267"/>
      <c r="VIX15" s="267"/>
      <c r="VIY15" s="267"/>
      <c r="VIZ15" s="267"/>
      <c r="VJA15" s="267"/>
      <c r="VJB15" s="267"/>
      <c r="VJC15" s="267"/>
      <c r="VJD15" s="267"/>
      <c r="VJE15" s="267"/>
      <c r="VJF15" s="267"/>
      <c r="VJG15" s="267"/>
      <c r="VJH15" s="267"/>
      <c r="VJI15" s="267"/>
      <c r="VJJ15" s="267"/>
      <c r="VJK15" s="267"/>
      <c r="VJL15" s="267"/>
      <c r="VJM15" s="267"/>
      <c r="VJN15" s="267"/>
      <c r="VJO15" s="267"/>
      <c r="VJP15" s="267"/>
      <c r="VJQ15" s="267"/>
      <c r="VJR15" s="267"/>
      <c r="VJS15" s="267"/>
      <c r="VJT15" s="267"/>
      <c r="VJU15" s="267"/>
      <c r="VJV15" s="267"/>
      <c r="VJW15" s="267"/>
      <c r="VJX15" s="267"/>
      <c r="VJY15" s="267"/>
      <c r="VJZ15" s="267"/>
      <c r="VKA15" s="267"/>
      <c r="VKB15" s="267"/>
      <c r="VKC15" s="267"/>
      <c r="VKD15" s="267"/>
      <c r="VKE15" s="267"/>
      <c r="VKF15" s="267"/>
      <c r="VKG15" s="267"/>
      <c r="VKH15" s="267"/>
      <c r="VKI15" s="267"/>
      <c r="VKJ15" s="267"/>
      <c r="VKK15" s="267"/>
      <c r="VKL15" s="267"/>
      <c r="VKM15" s="267"/>
      <c r="VKN15" s="267"/>
      <c r="VKO15" s="267"/>
      <c r="VKP15" s="267"/>
      <c r="VKQ15" s="267"/>
      <c r="VKR15" s="267"/>
      <c r="VKS15" s="267"/>
      <c r="VKT15" s="267"/>
      <c r="VKU15" s="267"/>
      <c r="VKV15" s="267"/>
      <c r="VKW15" s="267"/>
      <c r="VKX15" s="267"/>
      <c r="VKY15" s="267"/>
      <c r="VKZ15" s="267"/>
      <c r="VLA15" s="267"/>
      <c r="VLB15" s="267"/>
      <c r="VLC15" s="267"/>
      <c r="VLD15" s="267"/>
      <c r="VLE15" s="267"/>
      <c r="VLF15" s="267"/>
      <c r="VLG15" s="267"/>
      <c r="VLH15" s="267"/>
      <c r="VLI15" s="267"/>
      <c r="VLJ15" s="267"/>
      <c r="VLK15" s="267"/>
      <c r="VLL15" s="267"/>
      <c r="VLM15" s="267"/>
      <c r="VLN15" s="267"/>
      <c r="VLO15" s="267"/>
      <c r="VLP15" s="267"/>
      <c r="VLQ15" s="267"/>
      <c r="VLR15" s="267"/>
      <c r="VLS15" s="267"/>
      <c r="VLT15" s="267"/>
      <c r="VLU15" s="267"/>
      <c r="VLV15" s="267"/>
      <c r="VLW15" s="267"/>
      <c r="VLX15" s="267"/>
      <c r="VLY15" s="267"/>
      <c r="VLZ15" s="267"/>
      <c r="VMA15" s="267"/>
      <c r="VMB15" s="267"/>
      <c r="VMC15" s="267"/>
      <c r="VMD15" s="267"/>
      <c r="VME15" s="267"/>
      <c r="VMF15" s="267"/>
      <c r="VMG15" s="267"/>
      <c r="VMH15" s="267"/>
      <c r="VMI15" s="267"/>
      <c r="VMJ15" s="267"/>
      <c r="VMK15" s="267"/>
      <c r="VML15" s="267"/>
      <c r="VMM15" s="267"/>
      <c r="VMN15" s="267"/>
      <c r="VMO15" s="267"/>
      <c r="VMP15" s="267"/>
      <c r="VMQ15" s="267"/>
      <c r="VMR15" s="267"/>
      <c r="VMS15" s="267"/>
      <c r="VMT15" s="267"/>
      <c r="VMU15" s="267"/>
      <c r="VMV15" s="267"/>
      <c r="VMW15" s="267"/>
      <c r="VMX15" s="267"/>
      <c r="VMY15" s="267"/>
      <c r="VMZ15" s="267"/>
      <c r="VNA15" s="267"/>
      <c r="VNB15" s="267"/>
      <c r="VNC15" s="267"/>
      <c r="VND15" s="267"/>
      <c r="VNE15" s="267"/>
      <c r="VNF15" s="267"/>
      <c r="VNG15" s="267"/>
      <c r="VNH15" s="267"/>
      <c r="VNI15" s="267"/>
      <c r="VNJ15" s="267"/>
      <c r="VNK15" s="267"/>
      <c r="VNL15" s="267"/>
      <c r="VNM15" s="267"/>
      <c r="VNN15" s="267"/>
      <c r="VNO15" s="267"/>
      <c r="VNP15" s="267"/>
      <c r="VNQ15" s="267"/>
      <c r="VNR15" s="267"/>
      <c r="VNS15" s="267"/>
      <c r="VNT15" s="267"/>
      <c r="VNU15" s="267"/>
      <c r="VNV15" s="267"/>
      <c r="VNW15" s="267"/>
      <c r="VNX15" s="267"/>
      <c r="VNY15" s="267"/>
      <c r="VNZ15" s="267"/>
      <c r="VOA15" s="267"/>
      <c r="VOB15" s="267"/>
      <c r="VOC15" s="267"/>
      <c r="VOD15" s="267"/>
      <c r="VOE15" s="267"/>
      <c r="VOF15" s="267"/>
      <c r="VOG15" s="267"/>
      <c r="VOH15" s="267"/>
      <c r="VOI15" s="267"/>
      <c r="VOJ15" s="267"/>
      <c r="VOK15" s="267"/>
      <c r="VOL15" s="267"/>
      <c r="VOM15" s="267"/>
      <c r="VON15" s="267"/>
      <c r="VOO15" s="267"/>
      <c r="VOP15" s="267"/>
      <c r="VOQ15" s="267"/>
      <c r="VOR15" s="267"/>
      <c r="VOS15" s="267"/>
      <c r="VOT15" s="267"/>
      <c r="VOU15" s="267"/>
      <c r="VOV15" s="267"/>
      <c r="VOW15" s="267"/>
      <c r="VOX15" s="267"/>
      <c r="VOY15" s="267"/>
      <c r="VOZ15" s="267"/>
      <c r="VPA15" s="267"/>
      <c r="VPB15" s="267"/>
      <c r="VPC15" s="267"/>
      <c r="VPD15" s="267"/>
      <c r="VPE15" s="267"/>
      <c r="VPF15" s="267"/>
      <c r="VPG15" s="267"/>
      <c r="VPH15" s="267"/>
      <c r="VPI15" s="267"/>
      <c r="VPJ15" s="267"/>
      <c r="VPK15" s="267"/>
      <c r="VPL15" s="267"/>
      <c r="VPM15" s="267"/>
      <c r="VPN15" s="267"/>
      <c r="VPO15" s="267"/>
      <c r="VPP15" s="267"/>
      <c r="VPQ15" s="267"/>
      <c r="VPR15" s="267"/>
      <c r="VPS15" s="267"/>
      <c r="VPT15" s="267"/>
      <c r="VPU15" s="267"/>
      <c r="VPV15" s="267"/>
      <c r="VPW15" s="267"/>
      <c r="VPX15" s="267"/>
      <c r="VPY15" s="267"/>
      <c r="VPZ15" s="267"/>
      <c r="VQA15" s="267"/>
      <c r="VQB15" s="267"/>
      <c r="VQC15" s="267"/>
      <c r="VQD15" s="267"/>
      <c r="VQE15" s="267"/>
      <c r="VQF15" s="267"/>
      <c r="VQG15" s="267"/>
      <c r="VQH15" s="267"/>
      <c r="VQI15" s="267"/>
      <c r="VQJ15" s="267"/>
      <c r="VQK15" s="267"/>
      <c r="VQL15" s="267"/>
      <c r="VQM15" s="267"/>
      <c r="VQN15" s="267"/>
      <c r="VQO15" s="267"/>
      <c r="VQP15" s="267"/>
      <c r="VQQ15" s="267"/>
      <c r="VQR15" s="267"/>
      <c r="VQS15" s="267"/>
      <c r="VQT15" s="267"/>
      <c r="VQU15" s="267"/>
      <c r="VQV15" s="267"/>
      <c r="VQW15" s="267"/>
      <c r="VQX15" s="267"/>
      <c r="VQY15" s="267"/>
      <c r="VQZ15" s="267"/>
      <c r="VRA15" s="267"/>
      <c r="VRB15" s="267"/>
      <c r="VRC15" s="267"/>
      <c r="VRD15" s="267"/>
      <c r="VRE15" s="267"/>
      <c r="VRF15" s="267"/>
      <c r="VRG15" s="267"/>
      <c r="VRH15" s="267"/>
      <c r="VRI15" s="267"/>
      <c r="VRJ15" s="267"/>
      <c r="VRK15" s="267"/>
      <c r="VRL15" s="267"/>
      <c r="VRM15" s="267"/>
      <c r="VRN15" s="267"/>
      <c r="VRO15" s="267"/>
      <c r="VRP15" s="267"/>
      <c r="VRQ15" s="267"/>
      <c r="VRR15" s="267"/>
      <c r="VRS15" s="267"/>
      <c r="VRT15" s="267"/>
      <c r="VRU15" s="267"/>
      <c r="VRV15" s="267"/>
      <c r="VRW15" s="267"/>
      <c r="VRX15" s="267"/>
      <c r="VRY15" s="267"/>
      <c r="VRZ15" s="267"/>
      <c r="VSA15" s="267"/>
      <c r="VSB15" s="267"/>
      <c r="VSC15" s="267"/>
      <c r="VSD15" s="267"/>
      <c r="VSE15" s="267"/>
      <c r="VSF15" s="267"/>
      <c r="VSG15" s="267"/>
      <c r="VSH15" s="267"/>
      <c r="VSI15" s="267"/>
      <c r="VSJ15" s="267"/>
      <c r="VSK15" s="267"/>
      <c r="VSL15" s="267"/>
      <c r="VSM15" s="267"/>
      <c r="VSN15" s="267"/>
      <c r="VSO15" s="267"/>
      <c r="VSP15" s="267"/>
      <c r="VSQ15" s="267"/>
      <c r="VSR15" s="267"/>
      <c r="VSS15" s="267"/>
      <c r="VST15" s="267"/>
      <c r="VSU15" s="267"/>
      <c r="VSV15" s="267"/>
      <c r="VSW15" s="267"/>
      <c r="VSX15" s="267"/>
      <c r="VSY15" s="267"/>
      <c r="VSZ15" s="267"/>
      <c r="VTA15" s="267"/>
      <c r="VTB15" s="267"/>
      <c r="VTC15" s="267"/>
      <c r="VTD15" s="267"/>
      <c r="VTE15" s="267"/>
      <c r="VTF15" s="267"/>
      <c r="VTG15" s="267"/>
      <c r="VTH15" s="267"/>
      <c r="VTI15" s="267"/>
      <c r="VTJ15" s="267"/>
      <c r="VTK15" s="267"/>
      <c r="VTL15" s="267"/>
      <c r="VTM15" s="267"/>
      <c r="VTN15" s="267"/>
      <c r="VTO15" s="267"/>
      <c r="VTP15" s="267"/>
      <c r="VTQ15" s="267"/>
      <c r="VTR15" s="267"/>
      <c r="VTS15" s="267"/>
      <c r="VTT15" s="267"/>
      <c r="VTU15" s="267"/>
      <c r="VTV15" s="267"/>
      <c r="VTW15" s="267"/>
      <c r="VTX15" s="267"/>
      <c r="VTY15" s="267"/>
      <c r="VTZ15" s="267"/>
      <c r="VUA15" s="267"/>
      <c r="VUB15" s="267"/>
      <c r="VUC15" s="267"/>
      <c r="VUD15" s="267"/>
      <c r="VUE15" s="267"/>
      <c r="VUF15" s="267"/>
      <c r="VUG15" s="267"/>
      <c r="VUH15" s="267"/>
      <c r="VUI15" s="267"/>
      <c r="VUJ15" s="267"/>
      <c r="VUK15" s="267"/>
      <c r="VUL15" s="267"/>
      <c r="VUM15" s="267"/>
      <c r="VUN15" s="267"/>
      <c r="VUO15" s="267"/>
      <c r="VUP15" s="267"/>
      <c r="VUQ15" s="267"/>
      <c r="VUR15" s="267"/>
      <c r="VUS15" s="267"/>
      <c r="VUT15" s="267"/>
      <c r="VUU15" s="267"/>
      <c r="VUV15" s="267"/>
      <c r="VUW15" s="267"/>
      <c r="VUX15" s="267"/>
      <c r="VUY15" s="267"/>
      <c r="VUZ15" s="267"/>
      <c r="VVA15" s="267"/>
      <c r="VVB15" s="267"/>
      <c r="VVC15" s="267"/>
      <c r="VVD15" s="267"/>
      <c r="VVE15" s="267"/>
      <c r="VVF15" s="267"/>
      <c r="VVG15" s="267"/>
      <c r="VVH15" s="267"/>
      <c r="VVI15" s="267"/>
      <c r="VVJ15" s="267"/>
      <c r="VVK15" s="267"/>
      <c r="VVL15" s="267"/>
      <c r="VVM15" s="267"/>
      <c r="VVN15" s="267"/>
      <c r="VVO15" s="267"/>
      <c r="VVP15" s="267"/>
      <c r="VVQ15" s="267"/>
      <c r="VVR15" s="267"/>
      <c r="VVS15" s="267"/>
      <c r="VVT15" s="267"/>
      <c r="VVU15" s="267"/>
      <c r="VVV15" s="267"/>
      <c r="VVW15" s="267"/>
      <c r="VVX15" s="267"/>
      <c r="VVY15" s="267"/>
      <c r="VVZ15" s="267"/>
      <c r="VWA15" s="267"/>
      <c r="VWB15" s="267"/>
      <c r="VWC15" s="267"/>
      <c r="VWD15" s="267"/>
      <c r="VWE15" s="267"/>
      <c r="VWF15" s="267"/>
      <c r="VWG15" s="267"/>
      <c r="VWH15" s="267"/>
      <c r="VWI15" s="267"/>
      <c r="VWJ15" s="267"/>
      <c r="VWK15" s="267"/>
      <c r="VWL15" s="267"/>
      <c r="VWM15" s="267"/>
      <c r="VWN15" s="267"/>
      <c r="VWO15" s="267"/>
      <c r="VWP15" s="267"/>
      <c r="VWQ15" s="267"/>
      <c r="VWR15" s="267"/>
      <c r="VWS15" s="267"/>
      <c r="VWT15" s="267"/>
      <c r="VWU15" s="267"/>
      <c r="VWV15" s="267"/>
      <c r="VWW15" s="267"/>
      <c r="VWX15" s="267"/>
      <c r="VWY15" s="267"/>
      <c r="VWZ15" s="267"/>
      <c r="VXA15" s="267"/>
      <c r="VXB15" s="267"/>
      <c r="VXC15" s="267"/>
      <c r="VXD15" s="267"/>
      <c r="VXE15" s="267"/>
      <c r="VXF15" s="267"/>
      <c r="VXG15" s="267"/>
      <c r="VXH15" s="267"/>
      <c r="VXI15" s="267"/>
      <c r="VXJ15" s="267"/>
      <c r="VXK15" s="267"/>
      <c r="VXL15" s="267"/>
      <c r="VXM15" s="267"/>
      <c r="VXN15" s="267"/>
      <c r="VXO15" s="267"/>
      <c r="VXP15" s="267"/>
      <c r="VXQ15" s="267"/>
      <c r="VXR15" s="267"/>
      <c r="VXS15" s="267"/>
      <c r="VXT15" s="267"/>
      <c r="VXU15" s="267"/>
      <c r="VXV15" s="267"/>
      <c r="VXW15" s="267"/>
      <c r="VXX15" s="267"/>
      <c r="VXY15" s="267"/>
      <c r="VXZ15" s="267"/>
      <c r="VYA15" s="267"/>
      <c r="VYB15" s="267"/>
      <c r="VYC15" s="267"/>
      <c r="VYD15" s="267"/>
      <c r="VYE15" s="267"/>
      <c r="VYF15" s="267"/>
      <c r="VYG15" s="267"/>
      <c r="VYH15" s="267"/>
      <c r="VYI15" s="267"/>
      <c r="VYJ15" s="267"/>
      <c r="VYK15" s="267"/>
      <c r="VYL15" s="267"/>
      <c r="VYM15" s="267"/>
      <c r="VYN15" s="267"/>
      <c r="VYO15" s="267"/>
      <c r="VYP15" s="267"/>
      <c r="VYQ15" s="267"/>
      <c r="VYR15" s="267"/>
      <c r="VYS15" s="267"/>
      <c r="VYT15" s="267"/>
      <c r="VYU15" s="267"/>
      <c r="VYV15" s="267"/>
      <c r="VYW15" s="267"/>
      <c r="VYX15" s="267"/>
      <c r="VYY15" s="267"/>
      <c r="VYZ15" s="267"/>
      <c r="VZA15" s="267"/>
      <c r="VZB15" s="267"/>
      <c r="VZC15" s="267"/>
      <c r="VZD15" s="267"/>
      <c r="VZE15" s="267"/>
      <c r="VZF15" s="267"/>
      <c r="VZG15" s="267"/>
      <c r="VZH15" s="267"/>
      <c r="VZI15" s="267"/>
      <c r="VZJ15" s="267"/>
      <c r="VZK15" s="267"/>
      <c r="VZL15" s="267"/>
      <c r="VZM15" s="267"/>
      <c r="VZN15" s="267"/>
      <c r="VZO15" s="267"/>
      <c r="VZP15" s="267"/>
      <c r="VZQ15" s="267"/>
      <c r="VZR15" s="267"/>
      <c r="VZS15" s="267"/>
      <c r="VZT15" s="267"/>
      <c r="VZU15" s="267"/>
      <c r="VZV15" s="267"/>
      <c r="VZW15" s="267"/>
      <c r="VZX15" s="267"/>
      <c r="VZY15" s="267"/>
      <c r="VZZ15" s="267"/>
      <c r="WAA15" s="267"/>
      <c r="WAB15" s="267"/>
      <c r="WAC15" s="267"/>
      <c r="WAD15" s="267"/>
      <c r="WAE15" s="267"/>
      <c r="WAF15" s="267"/>
      <c r="WAG15" s="267"/>
      <c r="WAH15" s="267"/>
      <c r="WAI15" s="267"/>
      <c r="WAJ15" s="267"/>
      <c r="WAK15" s="267"/>
      <c r="WAL15" s="267"/>
      <c r="WAM15" s="267"/>
      <c r="WAN15" s="267"/>
      <c r="WAO15" s="267"/>
      <c r="WAP15" s="267"/>
      <c r="WAQ15" s="267"/>
      <c r="WAR15" s="267"/>
      <c r="WAS15" s="267"/>
      <c r="WAT15" s="267"/>
      <c r="WAU15" s="267"/>
      <c r="WAV15" s="267"/>
      <c r="WAW15" s="267"/>
      <c r="WAX15" s="267"/>
      <c r="WAY15" s="267"/>
      <c r="WAZ15" s="267"/>
      <c r="WBA15" s="267"/>
      <c r="WBB15" s="267"/>
      <c r="WBC15" s="267"/>
      <c r="WBD15" s="267"/>
      <c r="WBE15" s="267"/>
      <c r="WBF15" s="267"/>
      <c r="WBG15" s="267"/>
      <c r="WBH15" s="267"/>
      <c r="WBI15" s="267"/>
      <c r="WBJ15" s="267"/>
      <c r="WBK15" s="267"/>
      <c r="WBL15" s="267"/>
      <c r="WBM15" s="267"/>
      <c r="WBN15" s="267"/>
      <c r="WBO15" s="267"/>
      <c r="WBP15" s="267"/>
      <c r="WBQ15" s="267"/>
      <c r="WBR15" s="267"/>
      <c r="WBS15" s="267"/>
      <c r="WBT15" s="267"/>
      <c r="WBU15" s="267"/>
      <c r="WBV15" s="267"/>
      <c r="WBW15" s="267"/>
      <c r="WBX15" s="267"/>
      <c r="WBY15" s="267"/>
      <c r="WBZ15" s="267"/>
      <c r="WCA15" s="267"/>
      <c r="WCB15" s="267"/>
      <c r="WCC15" s="267"/>
      <c r="WCD15" s="267"/>
      <c r="WCE15" s="267"/>
      <c r="WCF15" s="267"/>
      <c r="WCG15" s="267"/>
      <c r="WCH15" s="267"/>
      <c r="WCI15" s="267"/>
      <c r="WCJ15" s="267"/>
      <c r="WCK15" s="267"/>
      <c r="WCL15" s="267"/>
      <c r="WCM15" s="267"/>
      <c r="WCN15" s="267"/>
      <c r="WCO15" s="267"/>
      <c r="WCP15" s="267"/>
      <c r="WCQ15" s="267"/>
      <c r="WCR15" s="267"/>
      <c r="WCS15" s="267"/>
      <c r="WCT15" s="267"/>
      <c r="WCU15" s="267"/>
      <c r="WCV15" s="267"/>
      <c r="WCW15" s="267"/>
      <c r="WCX15" s="267"/>
      <c r="WCY15" s="267"/>
      <c r="WCZ15" s="267"/>
      <c r="WDA15" s="267"/>
      <c r="WDB15" s="267"/>
      <c r="WDC15" s="267"/>
      <c r="WDD15" s="267"/>
      <c r="WDE15" s="267"/>
      <c r="WDF15" s="267"/>
      <c r="WDG15" s="267"/>
      <c r="WDH15" s="267"/>
      <c r="WDI15" s="267"/>
      <c r="WDJ15" s="267"/>
      <c r="WDK15" s="267"/>
      <c r="WDL15" s="267"/>
      <c r="WDM15" s="267"/>
      <c r="WDN15" s="267"/>
      <c r="WDO15" s="267"/>
      <c r="WDP15" s="267"/>
      <c r="WDQ15" s="267"/>
      <c r="WDR15" s="267"/>
      <c r="WDS15" s="267"/>
      <c r="WDT15" s="267"/>
      <c r="WDU15" s="267"/>
      <c r="WDV15" s="267"/>
      <c r="WDW15" s="267"/>
      <c r="WDX15" s="267"/>
      <c r="WDY15" s="267"/>
      <c r="WDZ15" s="267"/>
      <c r="WEA15" s="267"/>
      <c r="WEB15" s="267"/>
      <c r="WEC15" s="267"/>
      <c r="WED15" s="267"/>
      <c r="WEE15" s="267"/>
      <c r="WEF15" s="267"/>
      <c r="WEG15" s="267"/>
      <c r="WEH15" s="267"/>
      <c r="WEI15" s="267"/>
      <c r="WEJ15" s="267"/>
      <c r="WEK15" s="267"/>
      <c r="WEL15" s="267"/>
      <c r="WEM15" s="267"/>
      <c r="WEN15" s="267"/>
      <c r="WEO15" s="267"/>
      <c r="WEP15" s="267"/>
      <c r="WEQ15" s="267"/>
      <c r="WER15" s="267"/>
      <c r="WES15" s="267"/>
      <c r="WET15" s="267"/>
      <c r="WEU15" s="267"/>
      <c r="WEV15" s="267"/>
      <c r="WEW15" s="267"/>
      <c r="WEX15" s="267"/>
      <c r="WEY15" s="267"/>
      <c r="WEZ15" s="267"/>
      <c r="WFA15" s="267"/>
      <c r="WFB15" s="267"/>
      <c r="WFC15" s="267"/>
      <c r="WFD15" s="267"/>
      <c r="WFE15" s="267"/>
      <c r="WFF15" s="267"/>
      <c r="WFG15" s="267"/>
      <c r="WFH15" s="267"/>
      <c r="WFI15" s="267"/>
      <c r="WFJ15" s="267"/>
      <c r="WFK15" s="267"/>
      <c r="WFL15" s="267"/>
      <c r="WFM15" s="267"/>
      <c r="WFN15" s="267"/>
      <c r="WFO15" s="267"/>
      <c r="WFP15" s="267"/>
      <c r="WFQ15" s="267"/>
      <c r="WFR15" s="267"/>
      <c r="WFS15" s="267"/>
      <c r="WFT15" s="267"/>
      <c r="WFU15" s="267"/>
      <c r="WFV15" s="267"/>
      <c r="WFW15" s="267"/>
      <c r="WFX15" s="267"/>
      <c r="WFY15" s="267"/>
      <c r="WFZ15" s="267"/>
      <c r="WGA15" s="267"/>
      <c r="WGB15" s="267"/>
      <c r="WGC15" s="267"/>
      <c r="WGD15" s="267"/>
      <c r="WGE15" s="267"/>
      <c r="WGF15" s="267"/>
      <c r="WGG15" s="267"/>
      <c r="WGH15" s="267"/>
      <c r="WGI15" s="267"/>
      <c r="WGJ15" s="267"/>
      <c r="WGK15" s="267"/>
      <c r="WGL15" s="267"/>
      <c r="WGM15" s="267"/>
      <c r="WGN15" s="267"/>
      <c r="WGO15" s="267"/>
      <c r="WGP15" s="267"/>
      <c r="WGQ15" s="267"/>
      <c r="WGR15" s="267"/>
      <c r="WGS15" s="267"/>
      <c r="WGT15" s="267"/>
      <c r="WGU15" s="267"/>
      <c r="WGV15" s="267"/>
      <c r="WGW15" s="267"/>
      <c r="WGX15" s="267"/>
      <c r="WGY15" s="267"/>
      <c r="WGZ15" s="267"/>
      <c r="WHA15" s="267"/>
      <c r="WHB15" s="267"/>
      <c r="WHC15" s="267"/>
      <c r="WHD15" s="267"/>
      <c r="WHE15" s="267"/>
      <c r="WHF15" s="267"/>
      <c r="WHG15" s="267"/>
      <c r="WHH15" s="267"/>
      <c r="WHI15" s="267"/>
      <c r="WHJ15" s="267"/>
      <c r="WHK15" s="267"/>
      <c r="WHL15" s="267"/>
      <c r="WHM15" s="267"/>
      <c r="WHN15" s="267"/>
      <c r="WHO15" s="267"/>
      <c r="WHP15" s="267"/>
      <c r="WHQ15" s="267"/>
      <c r="WHR15" s="267"/>
      <c r="WHS15" s="267"/>
      <c r="WHT15" s="267"/>
      <c r="WHU15" s="267"/>
      <c r="WHV15" s="267"/>
      <c r="WHW15" s="267"/>
      <c r="WHX15" s="267"/>
      <c r="WHY15" s="267"/>
      <c r="WHZ15" s="267"/>
      <c r="WIA15" s="267"/>
      <c r="WIB15" s="267"/>
      <c r="WIC15" s="267"/>
      <c r="WID15" s="267"/>
      <c r="WIE15" s="267"/>
      <c r="WIF15" s="267"/>
      <c r="WIG15" s="267"/>
      <c r="WIH15" s="267"/>
      <c r="WII15" s="267"/>
      <c r="WIJ15" s="267"/>
      <c r="WIK15" s="267"/>
      <c r="WIL15" s="267"/>
      <c r="WIM15" s="267"/>
      <c r="WIN15" s="267"/>
      <c r="WIO15" s="267"/>
      <c r="WIP15" s="267"/>
      <c r="WIQ15" s="267"/>
      <c r="WIR15" s="267"/>
      <c r="WIS15" s="267"/>
      <c r="WIT15" s="267"/>
      <c r="WIU15" s="267"/>
      <c r="WIV15" s="267"/>
      <c r="WIW15" s="267"/>
      <c r="WIX15" s="267"/>
      <c r="WIY15" s="267"/>
      <c r="WIZ15" s="267"/>
      <c r="WJA15" s="267"/>
      <c r="WJB15" s="267"/>
      <c r="WJC15" s="267"/>
      <c r="WJD15" s="267"/>
      <c r="WJE15" s="267"/>
      <c r="WJF15" s="267"/>
      <c r="WJG15" s="267"/>
      <c r="WJH15" s="267"/>
      <c r="WJI15" s="267"/>
      <c r="WJJ15" s="267"/>
      <c r="WJK15" s="267"/>
      <c r="WJL15" s="267"/>
      <c r="WJM15" s="267"/>
      <c r="WJN15" s="267"/>
      <c r="WJO15" s="267"/>
      <c r="WJP15" s="267"/>
      <c r="WJQ15" s="267"/>
      <c r="WJR15" s="267"/>
      <c r="WJS15" s="267"/>
      <c r="WJT15" s="267"/>
      <c r="WJU15" s="267"/>
      <c r="WJV15" s="267"/>
      <c r="WJW15" s="267"/>
      <c r="WJX15" s="267"/>
      <c r="WJY15" s="267"/>
      <c r="WJZ15" s="267"/>
      <c r="WKA15" s="267"/>
      <c r="WKB15" s="267"/>
      <c r="WKC15" s="267"/>
      <c r="WKD15" s="267"/>
      <c r="WKE15" s="267"/>
      <c r="WKF15" s="267"/>
      <c r="WKG15" s="267"/>
      <c r="WKH15" s="267"/>
      <c r="WKI15" s="267"/>
      <c r="WKJ15" s="267"/>
      <c r="WKK15" s="267"/>
      <c r="WKL15" s="267"/>
      <c r="WKM15" s="267"/>
      <c r="WKN15" s="267"/>
      <c r="WKO15" s="267"/>
      <c r="WKP15" s="267"/>
      <c r="WKQ15" s="267"/>
      <c r="WKR15" s="267"/>
      <c r="WKS15" s="267"/>
      <c r="WKT15" s="267"/>
      <c r="WKU15" s="267"/>
      <c r="WKV15" s="267"/>
      <c r="WKW15" s="267"/>
      <c r="WKX15" s="267"/>
      <c r="WKY15" s="267"/>
      <c r="WKZ15" s="267"/>
      <c r="WLA15" s="267"/>
      <c r="WLB15" s="267"/>
      <c r="WLC15" s="267"/>
      <c r="WLD15" s="267"/>
      <c r="WLE15" s="267"/>
      <c r="WLF15" s="267"/>
      <c r="WLG15" s="267"/>
      <c r="WLH15" s="267"/>
      <c r="WLI15" s="267"/>
      <c r="WLJ15" s="267"/>
      <c r="WLK15" s="267"/>
      <c r="WLL15" s="267"/>
      <c r="WLM15" s="267"/>
      <c r="WLN15" s="267"/>
      <c r="WLO15" s="267"/>
      <c r="WLP15" s="267"/>
      <c r="WLQ15" s="267"/>
      <c r="WLR15" s="267"/>
      <c r="WLS15" s="267"/>
      <c r="WLT15" s="267"/>
      <c r="WLU15" s="267"/>
      <c r="WLV15" s="267"/>
      <c r="WLW15" s="267"/>
      <c r="WLX15" s="267"/>
      <c r="WLY15" s="267"/>
      <c r="WLZ15" s="267"/>
      <c r="WMA15" s="267"/>
      <c r="WMB15" s="267"/>
      <c r="WMC15" s="267"/>
      <c r="WMD15" s="267"/>
      <c r="WME15" s="267"/>
      <c r="WMF15" s="267"/>
      <c r="WMG15" s="267"/>
      <c r="WMH15" s="267"/>
      <c r="WMI15" s="267"/>
      <c r="WMJ15" s="267"/>
      <c r="WMK15" s="267"/>
      <c r="WML15" s="267"/>
      <c r="WMM15" s="267"/>
      <c r="WMN15" s="267"/>
      <c r="WMO15" s="267"/>
      <c r="WMP15" s="267"/>
      <c r="WMQ15" s="267"/>
      <c r="WMR15" s="267"/>
      <c r="WMS15" s="267"/>
      <c r="WMT15" s="267"/>
      <c r="WMU15" s="267"/>
      <c r="WMV15" s="267"/>
      <c r="WMW15" s="267"/>
      <c r="WMX15" s="267"/>
      <c r="WMY15" s="267"/>
      <c r="WMZ15" s="267"/>
      <c r="WNA15" s="267"/>
      <c r="WNB15" s="267"/>
      <c r="WNC15" s="267"/>
      <c r="WND15" s="267"/>
      <c r="WNE15" s="267"/>
      <c r="WNF15" s="267"/>
      <c r="WNG15" s="267"/>
      <c r="WNH15" s="267"/>
      <c r="WNI15" s="267"/>
      <c r="WNJ15" s="267"/>
      <c r="WNK15" s="267"/>
      <c r="WNL15" s="267"/>
      <c r="WNM15" s="267"/>
      <c r="WNN15" s="267"/>
      <c r="WNO15" s="267"/>
      <c r="WNP15" s="267"/>
      <c r="WNQ15" s="267"/>
      <c r="WNR15" s="267"/>
      <c r="WNS15" s="267"/>
      <c r="WNT15" s="267"/>
      <c r="WNU15" s="267"/>
      <c r="WNV15" s="267"/>
      <c r="WNW15" s="267"/>
      <c r="WNX15" s="267"/>
      <c r="WNY15" s="267"/>
      <c r="WNZ15" s="267"/>
      <c r="WOA15" s="267"/>
      <c r="WOB15" s="267"/>
      <c r="WOC15" s="267"/>
      <c r="WOD15" s="267"/>
      <c r="WOE15" s="267"/>
      <c r="WOF15" s="267"/>
      <c r="WOG15" s="267"/>
      <c r="WOH15" s="267"/>
      <c r="WOI15" s="267"/>
      <c r="WOJ15" s="267"/>
      <c r="WOK15" s="267"/>
      <c r="WOL15" s="267"/>
      <c r="WOM15" s="267"/>
      <c r="WON15" s="267"/>
      <c r="WOO15" s="267"/>
      <c r="WOP15" s="267"/>
      <c r="WOQ15" s="267"/>
      <c r="WOR15" s="267"/>
      <c r="WOS15" s="267"/>
      <c r="WOT15" s="267"/>
      <c r="WOU15" s="267"/>
      <c r="WOV15" s="267"/>
      <c r="WOW15" s="267"/>
      <c r="WOX15" s="267"/>
      <c r="WOY15" s="267"/>
      <c r="WOZ15" s="267"/>
      <c r="WPA15" s="267"/>
      <c r="WPB15" s="267"/>
      <c r="WPC15" s="267"/>
      <c r="WPD15" s="267"/>
      <c r="WPE15" s="267"/>
      <c r="WPF15" s="267"/>
      <c r="WPG15" s="267"/>
      <c r="WPH15" s="267"/>
      <c r="WPI15" s="267"/>
      <c r="WPJ15" s="267"/>
      <c r="WPK15" s="267"/>
      <c r="WPL15" s="267"/>
      <c r="WPM15" s="267"/>
      <c r="WPN15" s="267"/>
      <c r="WPO15" s="267"/>
      <c r="WPP15" s="267"/>
      <c r="WPQ15" s="267"/>
      <c r="WPR15" s="267"/>
      <c r="WPS15" s="267"/>
      <c r="WPT15" s="267"/>
      <c r="WPU15" s="267"/>
      <c r="WPV15" s="267"/>
      <c r="WPW15" s="267"/>
      <c r="WPX15" s="267"/>
      <c r="WPY15" s="267"/>
      <c r="WPZ15" s="267"/>
      <c r="WQA15" s="267"/>
      <c r="WQB15" s="267"/>
      <c r="WQC15" s="267"/>
      <c r="WQD15" s="267"/>
      <c r="WQE15" s="267"/>
      <c r="WQF15" s="267"/>
      <c r="WQG15" s="267"/>
      <c r="WQH15" s="267"/>
      <c r="WQI15" s="267"/>
      <c r="WQJ15" s="267"/>
      <c r="WQK15" s="267"/>
      <c r="WQL15" s="267"/>
      <c r="WQM15" s="267"/>
      <c r="WQN15" s="267"/>
      <c r="WQO15" s="267"/>
      <c r="WQP15" s="267"/>
      <c r="WQQ15" s="267"/>
      <c r="WQR15" s="267"/>
      <c r="WQS15" s="267"/>
      <c r="WQT15" s="267"/>
      <c r="WQU15" s="267"/>
      <c r="WQV15" s="267"/>
      <c r="WQW15" s="267"/>
      <c r="WQX15" s="267"/>
      <c r="WQY15" s="267"/>
      <c r="WQZ15" s="267"/>
      <c r="WRA15" s="267"/>
      <c r="WRB15" s="267"/>
      <c r="WRC15" s="267"/>
      <c r="WRD15" s="267"/>
      <c r="WRE15" s="267"/>
      <c r="WRF15" s="267"/>
      <c r="WRG15" s="267"/>
      <c r="WRH15" s="267"/>
      <c r="WRI15" s="267"/>
      <c r="WRJ15" s="267"/>
      <c r="WRK15" s="267"/>
      <c r="WRL15" s="267"/>
      <c r="WRM15" s="267"/>
      <c r="WRN15" s="267"/>
      <c r="WRO15" s="267"/>
      <c r="WRP15" s="267"/>
      <c r="WRQ15" s="267"/>
      <c r="WRR15" s="267"/>
      <c r="WRS15" s="267"/>
      <c r="WRT15" s="267"/>
      <c r="WRU15" s="267"/>
      <c r="WRV15" s="267"/>
      <c r="WRW15" s="267"/>
      <c r="WRX15" s="267"/>
      <c r="WRY15" s="267"/>
      <c r="WRZ15" s="267"/>
      <c r="WSA15" s="267"/>
      <c r="WSB15" s="267"/>
      <c r="WSC15" s="267"/>
      <c r="WSD15" s="267"/>
      <c r="WSE15" s="267"/>
      <c r="WSF15" s="267"/>
      <c r="WSG15" s="267"/>
      <c r="WSH15" s="267"/>
      <c r="WSI15" s="267"/>
      <c r="WSJ15" s="267"/>
      <c r="WSK15" s="267"/>
      <c r="WSL15" s="267"/>
      <c r="WSM15" s="267"/>
      <c r="WSN15" s="267"/>
      <c r="WSO15" s="267"/>
      <c r="WSP15" s="267"/>
      <c r="WSQ15" s="267"/>
      <c r="WSR15" s="267"/>
      <c r="WSS15" s="267"/>
      <c r="WST15" s="267"/>
      <c r="WSU15" s="267"/>
      <c r="WSV15" s="267"/>
      <c r="WSW15" s="267"/>
      <c r="WSX15" s="267"/>
      <c r="WSY15" s="267"/>
      <c r="WSZ15" s="267"/>
      <c r="WTA15" s="267"/>
      <c r="WTB15" s="267"/>
      <c r="WTC15" s="267"/>
      <c r="WTD15" s="267"/>
      <c r="WTE15" s="267"/>
      <c r="WTF15" s="267"/>
      <c r="WTG15" s="267"/>
      <c r="WTH15" s="267"/>
      <c r="WTI15" s="267"/>
      <c r="WTJ15" s="267"/>
      <c r="WTK15" s="267"/>
      <c r="WTL15" s="267"/>
      <c r="WTM15" s="267"/>
      <c r="WTN15" s="267"/>
      <c r="WTO15" s="267"/>
      <c r="WTP15" s="267"/>
      <c r="WTQ15" s="267"/>
      <c r="WTR15" s="267"/>
      <c r="WTS15" s="267"/>
      <c r="WTT15" s="267"/>
      <c r="WTU15" s="267"/>
      <c r="WTV15" s="267"/>
      <c r="WTW15" s="267"/>
      <c r="WTX15" s="267"/>
      <c r="WTY15" s="267"/>
      <c r="WTZ15" s="267"/>
      <c r="WUA15" s="267"/>
      <c r="WUB15" s="267"/>
      <c r="WUC15" s="267"/>
      <c r="WUD15" s="267"/>
      <c r="WUE15" s="267"/>
      <c r="WUF15" s="267"/>
      <c r="WUG15" s="267"/>
      <c r="WUH15" s="267"/>
      <c r="WUI15" s="267"/>
      <c r="WUJ15" s="267"/>
      <c r="WUK15" s="267"/>
      <c r="WUL15" s="267"/>
      <c r="WUM15" s="267"/>
      <c r="WUN15" s="267"/>
      <c r="WUO15" s="267"/>
      <c r="WUP15" s="267"/>
      <c r="WUQ15" s="267"/>
      <c r="WUR15" s="267"/>
      <c r="WUS15" s="267"/>
      <c r="WUT15" s="267"/>
      <c r="WUU15" s="267"/>
      <c r="WUV15" s="267"/>
      <c r="WUW15" s="267"/>
      <c r="WUX15" s="267"/>
      <c r="WUY15" s="267"/>
      <c r="WUZ15" s="267"/>
      <c r="WVA15" s="267"/>
      <c r="WVB15" s="267"/>
      <c r="WVC15" s="267"/>
      <c r="WVD15" s="267"/>
      <c r="WVE15" s="267"/>
      <c r="WVF15" s="267"/>
      <c r="WVG15" s="267"/>
      <c r="WVH15" s="267"/>
      <c r="WVI15" s="267"/>
      <c r="WVJ15" s="267"/>
      <c r="WVK15" s="267"/>
      <c r="WVL15" s="267"/>
      <c r="WVM15" s="267"/>
      <c r="WVN15" s="267"/>
      <c r="WVO15" s="267"/>
      <c r="WVP15" s="267"/>
      <c r="WVQ15" s="267"/>
      <c r="WVR15" s="267"/>
      <c r="WVS15" s="267"/>
      <c r="WVT15" s="267"/>
      <c r="WVU15" s="267"/>
      <c r="WVV15" s="267"/>
      <c r="WVW15" s="267"/>
      <c r="WVX15" s="267"/>
      <c r="WVY15" s="267"/>
      <c r="WVZ15" s="267"/>
      <c r="WWA15" s="267"/>
      <c r="WWB15" s="267"/>
      <c r="WWC15" s="267"/>
      <c r="WWD15" s="267"/>
      <c r="WWE15" s="267"/>
      <c r="WWF15" s="267"/>
      <c r="WWG15" s="267"/>
      <c r="WWH15" s="267"/>
      <c r="WWI15" s="267"/>
      <c r="WWJ15" s="267"/>
      <c r="WWK15" s="267"/>
      <c r="WWL15" s="267"/>
      <c r="WWM15" s="267"/>
      <c r="WWN15" s="267"/>
      <c r="WWO15" s="267"/>
      <c r="WWP15" s="267"/>
      <c r="WWQ15" s="267"/>
      <c r="WWR15" s="267"/>
      <c r="WWS15" s="267"/>
      <c r="WWT15" s="267"/>
      <c r="WWU15" s="267"/>
      <c r="WWV15" s="267"/>
      <c r="WWW15" s="267"/>
      <c r="WWX15" s="267"/>
      <c r="WWY15" s="267"/>
      <c r="WWZ15" s="267"/>
      <c r="WXA15" s="267"/>
      <c r="WXB15" s="267"/>
      <c r="WXC15" s="267"/>
      <c r="WXD15" s="267"/>
      <c r="WXE15" s="267"/>
      <c r="WXF15" s="267"/>
      <c r="WXG15" s="267"/>
      <c r="WXH15" s="267"/>
      <c r="WXI15" s="267"/>
      <c r="WXJ15" s="267"/>
      <c r="WXK15" s="267"/>
      <c r="WXL15" s="267"/>
      <c r="WXM15" s="267"/>
      <c r="WXN15" s="267"/>
      <c r="WXO15" s="267"/>
      <c r="WXP15" s="267"/>
      <c r="WXQ15" s="267"/>
      <c r="WXR15" s="267"/>
      <c r="WXS15" s="267"/>
      <c r="WXT15" s="267"/>
      <c r="WXU15" s="267"/>
      <c r="WXV15" s="267"/>
      <c r="WXW15" s="267"/>
      <c r="WXX15" s="267"/>
      <c r="WXY15" s="267"/>
      <c r="WXZ15" s="267"/>
      <c r="WYA15" s="267"/>
      <c r="WYB15" s="267"/>
      <c r="WYC15" s="267"/>
      <c r="WYD15" s="267"/>
      <c r="WYE15" s="267"/>
      <c r="WYF15" s="267"/>
      <c r="WYG15" s="267"/>
      <c r="WYH15" s="267"/>
      <c r="WYI15" s="267"/>
      <c r="WYJ15" s="267"/>
      <c r="WYK15" s="267"/>
      <c r="WYL15" s="267"/>
      <c r="WYM15" s="267"/>
      <c r="WYN15" s="267"/>
      <c r="WYO15" s="267"/>
      <c r="WYP15" s="267"/>
      <c r="WYQ15" s="267"/>
      <c r="WYR15" s="267"/>
      <c r="WYS15" s="267"/>
      <c r="WYT15" s="267"/>
      <c r="WYU15" s="267"/>
      <c r="WYV15" s="267"/>
      <c r="WYW15" s="267"/>
      <c r="WYX15" s="267"/>
      <c r="WYY15" s="267"/>
      <c r="WYZ15" s="267"/>
      <c r="WZA15" s="267"/>
      <c r="WZB15" s="267"/>
      <c r="WZC15" s="267"/>
      <c r="WZD15" s="267"/>
      <c r="WZE15" s="267"/>
      <c r="WZF15" s="267"/>
      <c r="WZG15" s="267"/>
      <c r="WZH15" s="267"/>
      <c r="WZI15" s="267"/>
      <c r="WZJ15" s="267"/>
      <c r="WZK15" s="267"/>
      <c r="WZL15" s="267"/>
      <c r="WZM15" s="267"/>
      <c r="WZN15" s="267"/>
      <c r="WZO15" s="267"/>
      <c r="WZP15" s="267"/>
      <c r="WZQ15" s="267"/>
      <c r="WZR15" s="267"/>
      <c r="WZS15" s="267"/>
      <c r="WZT15" s="267"/>
      <c r="WZU15" s="267"/>
      <c r="WZV15" s="267"/>
      <c r="WZW15" s="267"/>
      <c r="WZX15" s="267"/>
      <c r="WZY15" s="267"/>
      <c r="WZZ15" s="267"/>
      <c r="XAA15" s="267"/>
      <c r="XAB15" s="267"/>
      <c r="XAC15" s="267"/>
      <c r="XAD15" s="267"/>
      <c r="XAE15" s="267"/>
      <c r="XAF15" s="267"/>
      <c r="XAG15" s="267"/>
      <c r="XAH15" s="267"/>
      <c r="XAI15" s="267"/>
      <c r="XAJ15" s="267"/>
      <c r="XAK15" s="267"/>
      <c r="XAL15" s="267"/>
      <c r="XAM15" s="267"/>
      <c r="XAN15" s="267"/>
      <c r="XAO15" s="267"/>
      <c r="XAP15" s="267"/>
      <c r="XAQ15" s="267"/>
      <c r="XAR15" s="267"/>
      <c r="XAS15" s="267"/>
      <c r="XAT15" s="267"/>
      <c r="XAU15" s="267"/>
      <c r="XAV15" s="267"/>
      <c r="XAW15" s="267"/>
      <c r="XAX15" s="267"/>
      <c r="XAY15" s="267"/>
      <c r="XAZ15" s="267"/>
      <c r="XBA15" s="267"/>
      <c r="XBB15" s="267"/>
      <c r="XBC15" s="267"/>
      <c r="XBD15" s="267"/>
      <c r="XBE15" s="267"/>
      <c r="XBF15" s="267"/>
      <c r="XBG15" s="267"/>
      <c r="XBH15" s="267"/>
      <c r="XBI15" s="267"/>
      <c r="XBJ15" s="267"/>
      <c r="XBK15" s="267"/>
      <c r="XBL15" s="267"/>
      <c r="XBM15" s="267"/>
      <c r="XBN15" s="267"/>
      <c r="XBO15" s="267"/>
      <c r="XBP15" s="267"/>
      <c r="XBQ15" s="267"/>
      <c r="XBR15" s="267"/>
      <c r="XBS15" s="267"/>
      <c r="XBT15" s="267"/>
      <c r="XBU15" s="267"/>
      <c r="XBV15" s="267"/>
      <c r="XBW15" s="267"/>
      <c r="XBX15" s="267"/>
      <c r="XBY15" s="267"/>
      <c r="XBZ15" s="267"/>
      <c r="XCA15" s="267"/>
      <c r="XCB15" s="267"/>
      <c r="XCC15" s="267"/>
      <c r="XCD15" s="267"/>
      <c r="XCE15" s="267"/>
      <c r="XCF15" s="267"/>
      <c r="XCG15" s="267"/>
      <c r="XCH15" s="267"/>
      <c r="XCI15" s="267"/>
      <c r="XCJ15" s="267"/>
      <c r="XCK15" s="267"/>
      <c r="XCL15" s="267"/>
      <c r="XCM15" s="267"/>
      <c r="XCN15" s="267"/>
      <c r="XCO15" s="267"/>
      <c r="XCP15" s="267"/>
      <c r="XCQ15" s="267"/>
      <c r="XCR15" s="267"/>
      <c r="XCS15" s="267"/>
      <c r="XCT15" s="267"/>
      <c r="XCU15" s="267"/>
      <c r="XCV15" s="267"/>
      <c r="XCW15" s="267"/>
      <c r="XCX15" s="267"/>
      <c r="XCY15" s="267"/>
      <c r="XCZ15" s="267"/>
      <c r="XDA15" s="267"/>
      <c r="XDB15" s="267"/>
      <c r="XDC15" s="267"/>
      <c r="XDD15" s="267"/>
      <c r="XDE15" s="267"/>
      <c r="XDF15" s="267"/>
      <c r="XDG15" s="267"/>
      <c r="XDH15" s="267"/>
      <c r="XDI15" s="267"/>
      <c r="XDJ15" s="267"/>
      <c r="XDK15" s="267"/>
      <c r="XDL15" s="267"/>
      <c r="XDM15" s="267"/>
      <c r="XDN15" s="267"/>
      <c r="XDO15" s="267"/>
      <c r="XDP15" s="267"/>
      <c r="XDQ15" s="267"/>
      <c r="XDR15" s="267"/>
      <c r="XDS15" s="267"/>
      <c r="XDT15" s="267"/>
      <c r="XDU15" s="267"/>
      <c r="XDV15" s="267"/>
      <c r="XDW15" s="267"/>
      <c r="XDX15" s="267"/>
      <c r="XDY15" s="267"/>
      <c r="XDZ15" s="267"/>
      <c r="XEA15" s="267"/>
      <c r="XEB15" s="267"/>
      <c r="XEC15" s="267"/>
      <c r="XED15" s="267"/>
      <c r="XEE15" s="267"/>
      <c r="XEF15" s="267"/>
      <c r="XEG15" s="267"/>
      <c r="XEH15" s="267"/>
      <c r="XEI15" s="267"/>
      <c r="XEJ15" s="267"/>
      <c r="XEK15" s="267"/>
      <c r="XEL15" s="267"/>
      <c r="XEM15" s="267"/>
      <c r="XEN15" s="267"/>
      <c r="XEO15" s="267"/>
      <c r="XEP15" s="267"/>
      <c r="XEQ15" s="267"/>
      <c r="XER15" s="267"/>
      <c r="XES15" s="267"/>
      <c r="XET15" s="267"/>
      <c r="XEU15" s="267"/>
      <c r="XEV15" s="267"/>
      <c r="XEW15" s="267"/>
      <c r="XEX15" s="267"/>
      <c r="XEY15" s="267"/>
      <c r="XEZ15" s="267"/>
      <c r="XFA15" s="267"/>
      <c r="XFB15" s="267"/>
      <c r="XFC15" s="267"/>
      <c r="XFD15" s="267"/>
    </row>
    <row r="16" spans="1:16384" s="270" customFormat="1" ht="18.75" customHeight="1" thickBot="1" x14ac:dyDescent="0.3">
      <c r="A16" s="335" t="s">
        <v>6321</v>
      </c>
      <c r="B16" s="266" t="s">
        <v>6322</v>
      </c>
      <c r="C16" s="308" t="s">
        <v>1626</v>
      </c>
      <c r="D16" s="323">
        <f>D17+D24</f>
        <v>1461460</v>
      </c>
      <c r="E16" s="323">
        <f>E17+E24-1</f>
        <v>1592990.4</v>
      </c>
      <c r="F16" s="448">
        <f>F17+F24</f>
        <v>1736365.5359999998</v>
      </c>
      <c r="G16" s="267"/>
      <c r="H16" s="267"/>
      <c r="I16" s="267"/>
      <c r="J16" s="267"/>
      <c r="K16" s="267"/>
      <c r="L16" s="267"/>
      <c r="M16" s="267"/>
      <c r="N16" s="267"/>
      <c r="O16" s="267"/>
      <c r="P16" s="267"/>
      <c r="Q16" s="267"/>
      <c r="R16" s="267"/>
      <c r="S16" s="267"/>
      <c r="T16" s="267"/>
      <c r="U16" s="267"/>
      <c r="V16" s="267"/>
      <c r="W16" s="267"/>
      <c r="X16" s="267"/>
      <c r="Y16" s="267"/>
      <c r="Z16" s="267"/>
      <c r="AA16" s="267"/>
      <c r="AB16" s="267"/>
      <c r="AC16" s="267"/>
      <c r="AD16" s="267"/>
      <c r="AE16" s="267"/>
      <c r="AF16" s="267"/>
      <c r="AG16" s="267"/>
      <c r="AH16" s="267"/>
      <c r="AI16" s="267"/>
      <c r="AJ16" s="267"/>
      <c r="AK16" s="267"/>
      <c r="AL16" s="267"/>
      <c r="AM16" s="267"/>
      <c r="AN16" s="267"/>
      <c r="AO16" s="267"/>
      <c r="AP16" s="267"/>
      <c r="AQ16" s="267"/>
      <c r="AR16" s="267"/>
      <c r="AS16" s="267"/>
      <c r="AT16" s="267"/>
      <c r="AU16" s="267"/>
      <c r="AV16" s="267"/>
      <c r="AW16" s="267"/>
      <c r="AX16" s="267"/>
      <c r="AY16" s="267"/>
      <c r="AZ16" s="267"/>
      <c r="BA16" s="267"/>
      <c r="BB16" s="267"/>
      <c r="BC16" s="267"/>
      <c r="BD16" s="267"/>
      <c r="BE16" s="267"/>
      <c r="BF16" s="267"/>
      <c r="BG16" s="267"/>
      <c r="BH16" s="267"/>
      <c r="BI16" s="267"/>
      <c r="BJ16" s="267"/>
      <c r="BK16" s="267"/>
      <c r="BL16" s="267"/>
      <c r="BM16" s="267"/>
      <c r="BN16" s="267"/>
      <c r="BO16" s="267"/>
      <c r="BP16" s="267"/>
      <c r="BQ16" s="267"/>
      <c r="BR16" s="267"/>
      <c r="BS16" s="267"/>
      <c r="BT16" s="267"/>
      <c r="BU16" s="267"/>
      <c r="BV16" s="267"/>
      <c r="BW16" s="267"/>
      <c r="BX16" s="267"/>
      <c r="BY16" s="267"/>
      <c r="BZ16" s="267"/>
      <c r="CA16" s="267"/>
      <c r="CB16" s="267"/>
      <c r="CC16" s="267"/>
      <c r="CD16" s="267"/>
      <c r="CE16" s="267"/>
      <c r="CF16" s="267"/>
      <c r="CG16" s="267"/>
      <c r="CH16" s="267"/>
      <c r="CI16" s="267"/>
      <c r="CJ16" s="267"/>
      <c r="CK16" s="267"/>
      <c r="CL16" s="267"/>
      <c r="CM16" s="267"/>
      <c r="CN16" s="267"/>
      <c r="CO16" s="267"/>
      <c r="CP16" s="267"/>
      <c r="CQ16" s="267"/>
      <c r="CR16" s="267"/>
      <c r="CS16" s="267"/>
      <c r="CT16" s="267"/>
      <c r="CU16" s="267"/>
      <c r="CV16" s="267"/>
      <c r="CW16" s="267"/>
      <c r="CX16" s="267"/>
      <c r="CY16" s="267"/>
      <c r="CZ16" s="267"/>
      <c r="DA16" s="267"/>
      <c r="DB16" s="267"/>
      <c r="DC16" s="267"/>
      <c r="DD16" s="267"/>
      <c r="DE16" s="267"/>
      <c r="DF16" s="267"/>
      <c r="DG16" s="267"/>
      <c r="DH16" s="267"/>
      <c r="DI16" s="267"/>
      <c r="DJ16" s="267"/>
      <c r="DK16" s="267"/>
      <c r="DL16" s="267"/>
      <c r="DM16" s="267"/>
      <c r="DN16" s="267"/>
      <c r="DO16" s="267"/>
      <c r="DP16" s="267"/>
      <c r="DQ16" s="267"/>
      <c r="DR16" s="267"/>
      <c r="DS16" s="267"/>
      <c r="DT16" s="267"/>
      <c r="DU16" s="267"/>
      <c r="DV16" s="267"/>
      <c r="DW16" s="267"/>
      <c r="DX16" s="267"/>
      <c r="DY16" s="267"/>
      <c r="DZ16" s="267"/>
      <c r="EA16" s="267"/>
      <c r="EB16" s="267"/>
      <c r="EC16" s="267"/>
      <c r="ED16" s="267"/>
      <c r="EE16" s="267"/>
      <c r="EF16" s="267"/>
      <c r="EG16" s="267"/>
      <c r="EH16" s="267"/>
      <c r="EI16" s="267"/>
      <c r="EJ16" s="267"/>
      <c r="EK16" s="267"/>
      <c r="EL16" s="267"/>
      <c r="EM16" s="267"/>
      <c r="EN16" s="267"/>
      <c r="EO16" s="267"/>
      <c r="EP16" s="267"/>
      <c r="EQ16" s="267"/>
      <c r="ER16" s="267"/>
      <c r="ES16" s="267"/>
      <c r="ET16" s="267"/>
      <c r="EU16" s="267"/>
      <c r="EV16" s="267"/>
      <c r="EW16" s="267"/>
      <c r="EX16" s="267"/>
      <c r="EY16" s="267"/>
      <c r="EZ16" s="267"/>
      <c r="FA16" s="267"/>
      <c r="FB16" s="267"/>
      <c r="FC16" s="267"/>
      <c r="FD16" s="267"/>
      <c r="FE16" s="267"/>
      <c r="FF16" s="267"/>
      <c r="FG16" s="267"/>
      <c r="FH16" s="267"/>
      <c r="FI16" s="267"/>
      <c r="FJ16" s="267"/>
      <c r="FK16" s="267"/>
      <c r="FL16" s="267"/>
      <c r="FM16" s="267"/>
      <c r="FN16" s="267"/>
      <c r="FO16" s="267"/>
      <c r="FP16" s="267"/>
      <c r="FQ16" s="267"/>
      <c r="FR16" s="267"/>
      <c r="FS16" s="267"/>
      <c r="FT16" s="267"/>
      <c r="FU16" s="267"/>
      <c r="FV16" s="267"/>
      <c r="FW16" s="267"/>
      <c r="FX16" s="267"/>
      <c r="FY16" s="267"/>
      <c r="FZ16" s="267"/>
      <c r="GA16" s="267"/>
      <c r="GB16" s="267"/>
      <c r="GC16" s="267"/>
      <c r="GD16" s="267"/>
      <c r="GE16" s="267"/>
      <c r="GF16" s="267"/>
      <c r="GG16" s="267"/>
      <c r="GH16" s="267"/>
      <c r="GI16" s="267"/>
      <c r="GJ16" s="267"/>
      <c r="GK16" s="267"/>
      <c r="GL16" s="267"/>
      <c r="GM16" s="267"/>
      <c r="GN16" s="267"/>
      <c r="GO16" s="267"/>
      <c r="GP16" s="267"/>
      <c r="GQ16" s="267"/>
      <c r="GR16" s="267"/>
      <c r="GS16" s="267"/>
      <c r="GT16" s="267"/>
      <c r="GU16" s="267"/>
      <c r="GV16" s="267"/>
      <c r="GW16" s="267"/>
      <c r="GX16" s="267"/>
      <c r="GY16" s="267"/>
      <c r="GZ16" s="267"/>
      <c r="HA16" s="267"/>
      <c r="HB16" s="267"/>
      <c r="HC16" s="267"/>
      <c r="HD16" s="267"/>
      <c r="HE16" s="267"/>
      <c r="HF16" s="267"/>
      <c r="HG16" s="267"/>
      <c r="HH16" s="267"/>
      <c r="HI16" s="267"/>
      <c r="HJ16" s="267"/>
      <c r="HK16" s="267"/>
      <c r="HL16" s="267"/>
      <c r="HM16" s="267"/>
      <c r="HN16" s="267"/>
      <c r="HO16" s="267"/>
      <c r="HP16" s="267"/>
      <c r="HQ16" s="267"/>
      <c r="HR16" s="267"/>
      <c r="HS16" s="267"/>
      <c r="HT16" s="267"/>
      <c r="HU16" s="267"/>
      <c r="HV16" s="267"/>
      <c r="HW16" s="267"/>
      <c r="HX16" s="267"/>
      <c r="HY16" s="267"/>
      <c r="HZ16" s="267"/>
      <c r="IA16" s="267"/>
      <c r="IB16" s="267"/>
      <c r="IC16" s="267"/>
      <c r="ID16" s="267"/>
      <c r="IE16" s="267"/>
      <c r="IF16" s="267"/>
      <c r="IG16" s="267"/>
      <c r="IH16" s="267"/>
      <c r="II16" s="267"/>
      <c r="IJ16" s="267"/>
      <c r="IK16" s="267"/>
      <c r="IL16" s="267"/>
      <c r="IM16" s="267"/>
      <c r="IN16" s="267"/>
      <c r="IO16" s="267"/>
      <c r="IP16" s="267"/>
      <c r="IQ16" s="267"/>
      <c r="IR16" s="267"/>
      <c r="IS16" s="267"/>
      <c r="IT16" s="267"/>
      <c r="IU16" s="267"/>
      <c r="IV16" s="267"/>
      <c r="IW16" s="267"/>
      <c r="IX16" s="267"/>
      <c r="IY16" s="267"/>
      <c r="IZ16" s="267"/>
      <c r="JA16" s="267"/>
      <c r="JB16" s="267"/>
      <c r="JC16" s="267"/>
      <c r="JD16" s="267"/>
      <c r="JE16" s="267"/>
      <c r="JF16" s="267"/>
      <c r="JG16" s="267"/>
      <c r="JH16" s="267"/>
      <c r="JI16" s="267"/>
      <c r="JJ16" s="267"/>
      <c r="JK16" s="267"/>
      <c r="JL16" s="267"/>
      <c r="JM16" s="267"/>
      <c r="JN16" s="267"/>
      <c r="JO16" s="267"/>
      <c r="JP16" s="267"/>
      <c r="JQ16" s="267"/>
      <c r="JR16" s="267"/>
      <c r="JS16" s="267"/>
      <c r="JT16" s="267"/>
      <c r="JU16" s="267"/>
      <c r="JV16" s="267"/>
      <c r="JW16" s="267"/>
      <c r="JX16" s="267"/>
      <c r="JY16" s="267"/>
      <c r="JZ16" s="267"/>
      <c r="KA16" s="267"/>
      <c r="KB16" s="267"/>
      <c r="KC16" s="267"/>
      <c r="KD16" s="267"/>
      <c r="KE16" s="267"/>
      <c r="KF16" s="267"/>
      <c r="KG16" s="267"/>
      <c r="KH16" s="267"/>
      <c r="KI16" s="267"/>
      <c r="KJ16" s="267"/>
      <c r="KK16" s="267"/>
      <c r="KL16" s="267"/>
      <c r="KM16" s="267"/>
      <c r="KN16" s="267"/>
      <c r="KO16" s="267"/>
      <c r="KP16" s="267"/>
      <c r="KQ16" s="267"/>
      <c r="KR16" s="267"/>
      <c r="KS16" s="267"/>
      <c r="KT16" s="267"/>
      <c r="KU16" s="267"/>
      <c r="KV16" s="267"/>
      <c r="KW16" s="267"/>
      <c r="KX16" s="267"/>
      <c r="KY16" s="267"/>
      <c r="KZ16" s="267"/>
      <c r="LA16" s="267"/>
      <c r="LB16" s="267"/>
      <c r="LC16" s="267"/>
      <c r="LD16" s="267"/>
      <c r="LE16" s="267"/>
      <c r="LF16" s="267"/>
      <c r="LG16" s="267"/>
      <c r="LH16" s="267"/>
      <c r="LI16" s="267"/>
      <c r="LJ16" s="267"/>
      <c r="LK16" s="267"/>
      <c r="LL16" s="267"/>
      <c r="LM16" s="267"/>
      <c r="LN16" s="267"/>
      <c r="LO16" s="267"/>
      <c r="LP16" s="267"/>
      <c r="LQ16" s="267"/>
      <c r="LR16" s="267"/>
      <c r="LS16" s="267"/>
      <c r="LT16" s="267"/>
      <c r="LU16" s="267"/>
      <c r="LV16" s="267"/>
      <c r="LW16" s="267"/>
      <c r="LX16" s="267"/>
      <c r="LY16" s="267"/>
      <c r="LZ16" s="267"/>
      <c r="MA16" s="267"/>
      <c r="MB16" s="267"/>
      <c r="MC16" s="267"/>
      <c r="MD16" s="267"/>
      <c r="ME16" s="267"/>
      <c r="MF16" s="267"/>
      <c r="MG16" s="267"/>
      <c r="MH16" s="267"/>
      <c r="MI16" s="267"/>
      <c r="MJ16" s="267"/>
      <c r="MK16" s="267"/>
      <c r="ML16" s="267"/>
      <c r="MM16" s="267"/>
      <c r="MN16" s="267"/>
      <c r="MO16" s="267"/>
      <c r="MP16" s="267"/>
      <c r="MQ16" s="267"/>
      <c r="MR16" s="267"/>
      <c r="MS16" s="267"/>
      <c r="MT16" s="267"/>
      <c r="MU16" s="267"/>
      <c r="MV16" s="267"/>
      <c r="MW16" s="267"/>
      <c r="MX16" s="267"/>
      <c r="MY16" s="267"/>
      <c r="MZ16" s="267"/>
      <c r="NA16" s="267"/>
      <c r="NB16" s="267"/>
      <c r="NC16" s="267"/>
      <c r="ND16" s="267"/>
      <c r="NE16" s="267"/>
      <c r="NF16" s="267"/>
      <c r="NG16" s="267"/>
      <c r="NH16" s="267"/>
      <c r="NI16" s="267"/>
      <c r="NJ16" s="267"/>
      <c r="NK16" s="267"/>
      <c r="NL16" s="267"/>
      <c r="NM16" s="267"/>
      <c r="NN16" s="267"/>
      <c r="NO16" s="267"/>
      <c r="NP16" s="267"/>
      <c r="NQ16" s="267"/>
      <c r="NR16" s="267"/>
      <c r="NS16" s="267"/>
      <c r="NT16" s="267"/>
      <c r="NU16" s="267"/>
      <c r="NV16" s="267"/>
      <c r="NW16" s="267"/>
      <c r="NX16" s="267"/>
      <c r="NY16" s="267"/>
      <c r="NZ16" s="267"/>
      <c r="OA16" s="267"/>
      <c r="OB16" s="267"/>
      <c r="OC16" s="267"/>
      <c r="OD16" s="267"/>
      <c r="OE16" s="267"/>
      <c r="OF16" s="267"/>
      <c r="OG16" s="267"/>
      <c r="OH16" s="267"/>
      <c r="OI16" s="267"/>
      <c r="OJ16" s="267"/>
      <c r="OK16" s="267"/>
      <c r="OL16" s="267"/>
      <c r="OM16" s="267"/>
      <c r="ON16" s="267"/>
      <c r="OO16" s="267"/>
      <c r="OP16" s="267"/>
      <c r="OQ16" s="267"/>
      <c r="OR16" s="267"/>
      <c r="OS16" s="267"/>
      <c r="OT16" s="267"/>
      <c r="OU16" s="267"/>
      <c r="OV16" s="267"/>
      <c r="OW16" s="267"/>
      <c r="OX16" s="267"/>
      <c r="OY16" s="267"/>
      <c r="OZ16" s="267"/>
      <c r="PA16" s="267"/>
      <c r="PB16" s="267"/>
      <c r="PC16" s="267"/>
      <c r="PD16" s="267"/>
      <c r="PE16" s="267"/>
      <c r="PF16" s="267"/>
      <c r="PG16" s="267"/>
      <c r="PH16" s="267"/>
      <c r="PI16" s="267"/>
      <c r="PJ16" s="267"/>
      <c r="PK16" s="267"/>
      <c r="PL16" s="267"/>
      <c r="PM16" s="267"/>
      <c r="PN16" s="267"/>
      <c r="PO16" s="267"/>
      <c r="PP16" s="267"/>
      <c r="PQ16" s="267"/>
      <c r="PR16" s="267"/>
      <c r="PS16" s="267"/>
      <c r="PT16" s="267"/>
      <c r="PU16" s="267"/>
      <c r="PV16" s="267"/>
      <c r="PW16" s="267"/>
      <c r="PX16" s="267"/>
      <c r="PY16" s="267"/>
      <c r="PZ16" s="267"/>
      <c r="QA16" s="267"/>
      <c r="QB16" s="267"/>
      <c r="QC16" s="267"/>
      <c r="QD16" s="267"/>
      <c r="QE16" s="267"/>
      <c r="QF16" s="267"/>
      <c r="QG16" s="267"/>
      <c r="QH16" s="267"/>
      <c r="QI16" s="267"/>
      <c r="QJ16" s="267"/>
      <c r="QK16" s="267"/>
      <c r="QL16" s="267"/>
      <c r="QM16" s="267"/>
      <c r="QN16" s="267"/>
      <c r="QO16" s="267"/>
      <c r="QP16" s="267"/>
      <c r="QQ16" s="267"/>
      <c r="QR16" s="267"/>
      <c r="QS16" s="267"/>
      <c r="QT16" s="267"/>
      <c r="QU16" s="267"/>
      <c r="QV16" s="267"/>
      <c r="QW16" s="267"/>
      <c r="QX16" s="267"/>
      <c r="QY16" s="267"/>
      <c r="QZ16" s="267"/>
      <c r="RA16" s="267"/>
      <c r="RB16" s="267"/>
      <c r="RC16" s="267"/>
      <c r="RD16" s="267"/>
      <c r="RE16" s="267"/>
      <c r="RF16" s="267"/>
      <c r="RG16" s="267"/>
      <c r="RH16" s="267"/>
      <c r="RI16" s="267"/>
      <c r="RJ16" s="267"/>
      <c r="RK16" s="267"/>
      <c r="RL16" s="267"/>
      <c r="RM16" s="267"/>
      <c r="RN16" s="267"/>
      <c r="RO16" s="267"/>
      <c r="RP16" s="267"/>
      <c r="RQ16" s="267"/>
      <c r="RR16" s="267"/>
      <c r="RS16" s="267"/>
      <c r="RT16" s="267"/>
      <c r="RU16" s="267"/>
      <c r="RV16" s="267"/>
      <c r="RW16" s="267"/>
      <c r="RX16" s="267"/>
      <c r="RY16" s="267"/>
      <c r="RZ16" s="267"/>
      <c r="SA16" s="267"/>
      <c r="SB16" s="267"/>
      <c r="SC16" s="267"/>
      <c r="SD16" s="267"/>
      <c r="SE16" s="267"/>
      <c r="SF16" s="267"/>
      <c r="SG16" s="267"/>
      <c r="SH16" s="267"/>
      <c r="SI16" s="267"/>
      <c r="SJ16" s="267"/>
      <c r="SK16" s="267"/>
      <c r="SL16" s="267"/>
      <c r="SM16" s="267"/>
      <c r="SN16" s="267"/>
      <c r="SO16" s="267"/>
      <c r="SP16" s="267"/>
      <c r="SQ16" s="267"/>
      <c r="SR16" s="267"/>
      <c r="SS16" s="267"/>
      <c r="ST16" s="267"/>
      <c r="SU16" s="267"/>
      <c r="SV16" s="267"/>
      <c r="SW16" s="267"/>
      <c r="SX16" s="267"/>
      <c r="SY16" s="267"/>
      <c r="SZ16" s="267"/>
      <c r="TA16" s="267"/>
      <c r="TB16" s="267"/>
      <c r="TC16" s="267"/>
      <c r="TD16" s="267"/>
      <c r="TE16" s="267"/>
      <c r="TF16" s="267"/>
      <c r="TG16" s="267"/>
      <c r="TH16" s="267"/>
      <c r="TI16" s="267"/>
      <c r="TJ16" s="267"/>
      <c r="TK16" s="267"/>
      <c r="TL16" s="267"/>
      <c r="TM16" s="267"/>
      <c r="TN16" s="267"/>
      <c r="TO16" s="267"/>
      <c r="TP16" s="267"/>
      <c r="TQ16" s="267"/>
      <c r="TR16" s="267"/>
      <c r="TS16" s="267"/>
      <c r="TT16" s="267"/>
      <c r="TU16" s="267"/>
      <c r="TV16" s="267"/>
      <c r="TW16" s="267"/>
      <c r="TX16" s="267"/>
      <c r="TY16" s="267"/>
      <c r="TZ16" s="267"/>
      <c r="UA16" s="267"/>
      <c r="UB16" s="267"/>
      <c r="UC16" s="267"/>
      <c r="UD16" s="267"/>
      <c r="UE16" s="267"/>
      <c r="UF16" s="267"/>
      <c r="UG16" s="267"/>
      <c r="UH16" s="267"/>
      <c r="UI16" s="267"/>
      <c r="UJ16" s="267"/>
      <c r="UK16" s="267"/>
      <c r="UL16" s="267"/>
      <c r="UM16" s="267"/>
      <c r="UN16" s="267"/>
      <c r="UO16" s="267"/>
      <c r="UP16" s="267"/>
      <c r="UQ16" s="267"/>
      <c r="UR16" s="267"/>
      <c r="US16" s="267"/>
      <c r="UT16" s="267"/>
      <c r="UU16" s="267"/>
      <c r="UV16" s="267"/>
      <c r="UW16" s="267"/>
      <c r="UX16" s="267"/>
      <c r="UY16" s="267"/>
      <c r="UZ16" s="267"/>
      <c r="VA16" s="267"/>
      <c r="VB16" s="267"/>
      <c r="VC16" s="267"/>
      <c r="VD16" s="267"/>
      <c r="VE16" s="267"/>
      <c r="VF16" s="267"/>
      <c r="VG16" s="267"/>
      <c r="VH16" s="267"/>
      <c r="VI16" s="267"/>
      <c r="VJ16" s="267"/>
      <c r="VK16" s="267"/>
      <c r="VL16" s="267"/>
      <c r="VM16" s="267"/>
      <c r="VN16" s="267"/>
      <c r="VO16" s="267"/>
      <c r="VP16" s="267"/>
      <c r="VQ16" s="267"/>
      <c r="VR16" s="267"/>
      <c r="VS16" s="267"/>
      <c r="VT16" s="267"/>
      <c r="VU16" s="267"/>
      <c r="VV16" s="267"/>
      <c r="VW16" s="267"/>
      <c r="VX16" s="267"/>
      <c r="VY16" s="267"/>
      <c r="VZ16" s="267"/>
      <c r="WA16" s="267"/>
      <c r="WB16" s="267"/>
      <c r="WC16" s="267"/>
      <c r="WD16" s="267"/>
      <c r="WE16" s="267"/>
      <c r="WF16" s="267"/>
      <c r="WG16" s="267"/>
      <c r="WH16" s="267"/>
      <c r="WI16" s="267"/>
      <c r="WJ16" s="267"/>
      <c r="WK16" s="267"/>
      <c r="WL16" s="267"/>
      <c r="WM16" s="267"/>
      <c r="WN16" s="267"/>
      <c r="WO16" s="267"/>
      <c r="WP16" s="267"/>
      <c r="WQ16" s="267"/>
      <c r="WR16" s="267"/>
      <c r="WS16" s="267"/>
      <c r="WT16" s="267"/>
      <c r="WU16" s="267"/>
      <c r="WV16" s="267"/>
      <c r="WW16" s="267"/>
      <c r="WX16" s="267"/>
      <c r="WY16" s="267"/>
      <c r="WZ16" s="267"/>
      <c r="XA16" s="267"/>
      <c r="XB16" s="267"/>
      <c r="XC16" s="267"/>
      <c r="XD16" s="267"/>
      <c r="XE16" s="267"/>
      <c r="XF16" s="267"/>
      <c r="XG16" s="267"/>
      <c r="XH16" s="267"/>
      <c r="XI16" s="267"/>
      <c r="XJ16" s="267"/>
      <c r="XK16" s="267"/>
      <c r="XL16" s="267"/>
      <c r="XM16" s="267"/>
      <c r="XN16" s="267"/>
      <c r="XO16" s="267"/>
      <c r="XP16" s="267"/>
      <c r="XQ16" s="267"/>
      <c r="XR16" s="267"/>
      <c r="XS16" s="267"/>
      <c r="XT16" s="267"/>
      <c r="XU16" s="267"/>
      <c r="XV16" s="267"/>
      <c r="XW16" s="267"/>
      <c r="XX16" s="267"/>
      <c r="XY16" s="267"/>
      <c r="XZ16" s="267"/>
      <c r="YA16" s="267"/>
      <c r="YB16" s="267"/>
      <c r="YC16" s="267"/>
      <c r="YD16" s="267"/>
      <c r="YE16" s="267"/>
      <c r="YF16" s="267"/>
      <c r="YG16" s="267"/>
      <c r="YH16" s="267"/>
      <c r="YI16" s="267"/>
      <c r="YJ16" s="267"/>
      <c r="YK16" s="267"/>
      <c r="YL16" s="267"/>
      <c r="YM16" s="267"/>
      <c r="YN16" s="267"/>
      <c r="YO16" s="267"/>
      <c r="YP16" s="267"/>
      <c r="YQ16" s="267"/>
      <c r="YR16" s="267"/>
      <c r="YS16" s="267"/>
      <c r="YT16" s="267"/>
      <c r="YU16" s="267"/>
      <c r="YV16" s="267"/>
      <c r="YW16" s="267"/>
      <c r="YX16" s="267"/>
      <c r="YY16" s="267"/>
      <c r="YZ16" s="267"/>
      <c r="ZA16" s="267"/>
      <c r="ZB16" s="267"/>
      <c r="ZC16" s="267"/>
      <c r="ZD16" s="267"/>
      <c r="ZE16" s="267"/>
      <c r="ZF16" s="267"/>
      <c r="ZG16" s="267"/>
      <c r="ZH16" s="267"/>
      <c r="ZI16" s="267"/>
      <c r="ZJ16" s="267"/>
      <c r="ZK16" s="267"/>
      <c r="ZL16" s="267"/>
      <c r="ZM16" s="267"/>
      <c r="ZN16" s="267"/>
      <c r="ZO16" s="267"/>
      <c r="ZP16" s="267"/>
      <c r="ZQ16" s="267"/>
      <c r="ZR16" s="267"/>
      <c r="ZS16" s="267"/>
      <c r="ZT16" s="267"/>
      <c r="ZU16" s="267"/>
      <c r="ZV16" s="267"/>
      <c r="ZW16" s="267"/>
      <c r="ZX16" s="267"/>
      <c r="ZY16" s="267"/>
      <c r="ZZ16" s="267"/>
      <c r="AAA16" s="267"/>
      <c r="AAB16" s="267"/>
      <c r="AAC16" s="267"/>
      <c r="AAD16" s="267"/>
      <c r="AAE16" s="267"/>
      <c r="AAF16" s="267"/>
      <c r="AAG16" s="267"/>
      <c r="AAH16" s="267"/>
      <c r="AAI16" s="267"/>
      <c r="AAJ16" s="267"/>
      <c r="AAK16" s="267"/>
      <c r="AAL16" s="267"/>
      <c r="AAM16" s="267"/>
      <c r="AAN16" s="267"/>
      <c r="AAO16" s="267"/>
      <c r="AAP16" s="267"/>
      <c r="AAQ16" s="267"/>
      <c r="AAR16" s="267"/>
      <c r="AAS16" s="267"/>
      <c r="AAT16" s="267"/>
      <c r="AAU16" s="267"/>
      <c r="AAV16" s="267"/>
      <c r="AAW16" s="267"/>
      <c r="AAX16" s="267"/>
      <c r="AAY16" s="267"/>
      <c r="AAZ16" s="267"/>
      <c r="ABA16" s="267"/>
      <c r="ABB16" s="267"/>
      <c r="ABC16" s="267"/>
      <c r="ABD16" s="267"/>
      <c r="ABE16" s="267"/>
      <c r="ABF16" s="267"/>
      <c r="ABG16" s="267"/>
      <c r="ABH16" s="267"/>
      <c r="ABI16" s="267"/>
      <c r="ABJ16" s="267"/>
      <c r="ABK16" s="267"/>
      <c r="ABL16" s="267"/>
      <c r="ABM16" s="267"/>
      <c r="ABN16" s="267"/>
      <c r="ABO16" s="267"/>
      <c r="ABP16" s="267"/>
      <c r="ABQ16" s="267"/>
      <c r="ABR16" s="267"/>
      <c r="ABS16" s="267"/>
      <c r="ABT16" s="267"/>
      <c r="ABU16" s="267"/>
      <c r="ABV16" s="267"/>
      <c r="ABW16" s="267"/>
      <c r="ABX16" s="267"/>
      <c r="ABY16" s="267"/>
      <c r="ABZ16" s="267"/>
      <c r="ACA16" s="267"/>
      <c r="ACB16" s="267"/>
      <c r="ACC16" s="267"/>
      <c r="ACD16" s="267"/>
      <c r="ACE16" s="267"/>
      <c r="ACF16" s="267"/>
      <c r="ACG16" s="267"/>
      <c r="ACH16" s="267"/>
      <c r="ACI16" s="267"/>
      <c r="ACJ16" s="267"/>
      <c r="ACK16" s="267"/>
      <c r="ACL16" s="267"/>
      <c r="ACM16" s="267"/>
      <c r="ACN16" s="267"/>
      <c r="ACO16" s="267"/>
      <c r="ACP16" s="267"/>
      <c r="ACQ16" s="267"/>
      <c r="ACR16" s="267"/>
      <c r="ACS16" s="267"/>
      <c r="ACT16" s="267"/>
      <c r="ACU16" s="267"/>
      <c r="ACV16" s="267"/>
      <c r="ACW16" s="267"/>
      <c r="ACX16" s="267"/>
      <c r="ACY16" s="267"/>
      <c r="ACZ16" s="267"/>
      <c r="ADA16" s="267"/>
      <c r="ADB16" s="267"/>
      <c r="ADC16" s="267"/>
      <c r="ADD16" s="267"/>
      <c r="ADE16" s="267"/>
      <c r="ADF16" s="267"/>
      <c r="ADG16" s="267"/>
      <c r="ADH16" s="267"/>
      <c r="ADI16" s="267"/>
      <c r="ADJ16" s="267"/>
      <c r="ADK16" s="267"/>
      <c r="ADL16" s="267"/>
      <c r="ADM16" s="267"/>
      <c r="ADN16" s="267"/>
      <c r="ADO16" s="267"/>
      <c r="ADP16" s="267"/>
      <c r="ADQ16" s="267"/>
      <c r="ADR16" s="267"/>
      <c r="ADS16" s="267"/>
      <c r="ADT16" s="267"/>
      <c r="ADU16" s="267"/>
      <c r="ADV16" s="267"/>
      <c r="ADW16" s="267"/>
      <c r="ADX16" s="267"/>
      <c r="ADY16" s="267"/>
      <c r="ADZ16" s="267"/>
      <c r="AEA16" s="267"/>
      <c r="AEB16" s="267"/>
      <c r="AEC16" s="267"/>
      <c r="AED16" s="267"/>
      <c r="AEE16" s="267"/>
      <c r="AEF16" s="267"/>
      <c r="AEG16" s="267"/>
      <c r="AEH16" s="267"/>
      <c r="AEI16" s="267"/>
      <c r="AEJ16" s="267"/>
      <c r="AEK16" s="267"/>
      <c r="AEL16" s="267"/>
      <c r="AEM16" s="267"/>
      <c r="AEN16" s="267"/>
      <c r="AEO16" s="267"/>
      <c r="AEP16" s="267"/>
      <c r="AEQ16" s="267"/>
      <c r="AER16" s="267"/>
      <c r="AES16" s="267"/>
      <c r="AET16" s="267"/>
      <c r="AEU16" s="267"/>
      <c r="AEV16" s="267"/>
      <c r="AEW16" s="267"/>
      <c r="AEX16" s="267"/>
      <c r="AEY16" s="267"/>
      <c r="AEZ16" s="267"/>
      <c r="AFA16" s="267"/>
      <c r="AFB16" s="267"/>
      <c r="AFC16" s="267"/>
      <c r="AFD16" s="267"/>
      <c r="AFE16" s="267"/>
      <c r="AFF16" s="267"/>
      <c r="AFG16" s="267"/>
      <c r="AFH16" s="267"/>
      <c r="AFI16" s="267"/>
      <c r="AFJ16" s="267"/>
      <c r="AFK16" s="267"/>
      <c r="AFL16" s="267"/>
      <c r="AFM16" s="267"/>
      <c r="AFN16" s="267"/>
      <c r="AFO16" s="267"/>
      <c r="AFP16" s="267"/>
      <c r="AFQ16" s="267"/>
      <c r="AFR16" s="267"/>
      <c r="AFS16" s="267"/>
      <c r="AFT16" s="267"/>
      <c r="AFU16" s="267"/>
      <c r="AFV16" s="267"/>
      <c r="AFW16" s="267"/>
      <c r="AFX16" s="267"/>
      <c r="AFY16" s="267"/>
      <c r="AFZ16" s="267"/>
      <c r="AGA16" s="267"/>
      <c r="AGB16" s="267"/>
      <c r="AGC16" s="267"/>
      <c r="AGD16" s="267"/>
      <c r="AGE16" s="267"/>
      <c r="AGF16" s="267"/>
      <c r="AGG16" s="267"/>
      <c r="AGH16" s="267"/>
      <c r="AGI16" s="267"/>
      <c r="AGJ16" s="267"/>
      <c r="AGK16" s="267"/>
      <c r="AGL16" s="267"/>
      <c r="AGM16" s="267"/>
      <c r="AGN16" s="267"/>
      <c r="AGO16" s="267"/>
      <c r="AGP16" s="267"/>
      <c r="AGQ16" s="267"/>
      <c r="AGR16" s="267"/>
      <c r="AGS16" s="267"/>
      <c r="AGT16" s="267"/>
      <c r="AGU16" s="267"/>
      <c r="AGV16" s="267"/>
      <c r="AGW16" s="267"/>
      <c r="AGX16" s="267"/>
      <c r="AGY16" s="267"/>
      <c r="AGZ16" s="267"/>
      <c r="AHA16" s="267"/>
      <c r="AHB16" s="267"/>
      <c r="AHC16" s="267"/>
      <c r="AHD16" s="267"/>
      <c r="AHE16" s="267"/>
      <c r="AHF16" s="267"/>
      <c r="AHG16" s="267"/>
      <c r="AHH16" s="267"/>
      <c r="AHI16" s="267"/>
      <c r="AHJ16" s="267"/>
      <c r="AHK16" s="267"/>
      <c r="AHL16" s="267"/>
      <c r="AHM16" s="267"/>
      <c r="AHN16" s="267"/>
      <c r="AHO16" s="267"/>
      <c r="AHP16" s="267"/>
      <c r="AHQ16" s="267"/>
      <c r="AHR16" s="267"/>
      <c r="AHS16" s="267"/>
      <c r="AHT16" s="267"/>
      <c r="AHU16" s="267"/>
      <c r="AHV16" s="267"/>
      <c r="AHW16" s="267"/>
      <c r="AHX16" s="267"/>
      <c r="AHY16" s="267"/>
      <c r="AHZ16" s="267"/>
      <c r="AIA16" s="267"/>
      <c r="AIB16" s="267"/>
      <c r="AIC16" s="267"/>
      <c r="AID16" s="267"/>
      <c r="AIE16" s="267"/>
      <c r="AIF16" s="267"/>
      <c r="AIG16" s="267"/>
      <c r="AIH16" s="267"/>
      <c r="AII16" s="267"/>
      <c r="AIJ16" s="267"/>
      <c r="AIK16" s="267"/>
      <c r="AIL16" s="267"/>
      <c r="AIM16" s="267"/>
      <c r="AIN16" s="267"/>
      <c r="AIO16" s="267"/>
      <c r="AIP16" s="267"/>
      <c r="AIQ16" s="267"/>
      <c r="AIR16" s="267"/>
      <c r="AIS16" s="267"/>
      <c r="AIT16" s="267"/>
      <c r="AIU16" s="267"/>
      <c r="AIV16" s="267"/>
      <c r="AIW16" s="267"/>
      <c r="AIX16" s="267"/>
      <c r="AIY16" s="267"/>
      <c r="AIZ16" s="267"/>
      <c r="AJA16" s="267"/>
      <c r="AJB16" s="267"/>
      <c r="AJC16" s="267"/>
      <c r="AJD16" s="267"/>
      <c r="AJE16" s="267"/>
      <c r="AJF16" s="267"/>
      <c r="AJG16" s="267"/>
      <c r="AJH16" s="267"/>
      <c r="AJI16" s="267"/>
      <c r="AJJ16" s="267"/>
      <c r="AJK16" s="267"/>
      <c r="AJL16" s="267"/>
      <c r="AJM16" s="267"/>
      <c r="AJN16" s="267"/>
      <c r="AJO16" s="267"/>
      <c r="AJP16" s="267"/>
      <c r="AJQ16" s="267"/>
      <c r="AJR16" s="267"/>
      <c r="AJS16" s="267"/>
      <c r="AJT16" s="267"/>
      <c r="AJU16" s="267"/>
      <c r="AJV16" s="267"/>
      <c r="AJW16" s="267"/>
      <c r="AJX16" s="267"/>
      <c r="AJY16" s="267"/>
      <c r="AJZ16" s="267"/>
      <c r="AKA16" s="267"/>
      <c r="AKB16" s="267"/>
      <c r="AKC16" s="267"/>
      <c r="AKD16" s="267"/>
      <c r="AKE16" s="267"/>
      <c r="AKF16" s="267"/>
      <c r="AKG16" s="267"/>
      <c r="AKH16" s="267"/>
      <c r="AKI16" s="267"/>
      <c r="AKJ16" s="267"/>
      <c r="AKK16" s="267"/>
      <c r="AKL16" s="267"/>
      <c r="AKM16" s="267"/>
      <c r="AKN16" s="267"/>
      <c r="AKO16" s="267"/>
      <c r="AKP16" s="267"/>
      <c r="AKQ16" s="267"/>
      <c r="AKR16" s="267"/>
      <c r="AKS16" s="267"/>
      <c r="AKT16" s="267"/>
      <c r="AKU16" s="267"/>
      <c r="AKV16" s="267"/>
      <c r="AKW16" s="267"/>
      <c r="AKX16" s="267"/>
      <c r="AKY16" s="267"/>
      <c r="AKZ16" s="267"/>
      <c r="ALA16" s="267"/>
      <c r="ALB16" s="267"/>
      <c r="ALC16" s="267"/>
      <c r="ALD16" s="267"/>
      <c r="ALE16" s="267"/>
      <c r="ALF16" s="267"/>
      <c r="ALG16" s="267"/>
      <c r="ALH16" s="267"/>
      <c r="ALI16" s="267"/>
      <c r="ALJ16" s="267"/>
      <c r="ALK16" s="267"/>
      <c r="ALL16" s="267"/>
      <c r="ALM16" s="267"/>
      <c r="ALN16" s="267"/>
      <c r="ALO16" s="267"/>
      <c r="ALP16" s="267"/>
      <c r="ALQ16" s="267"/>
      <c r="ALR16" s="267"/>
      <c r="ALS16" s="267"/>
      <c r="ALT16" s="267"/>
      <c r="ALU16" s="267"/>
      <c r="ALV16" s="267"/>
      <c r="ALW16" s="267"/>
      <c r="ALX16" s="267"/>
      <c r="ALY16" s="267"/>
      <c r="ALZ16" s="267"/>
      <c r="AMA16" s="267"/>
      <c r="AMB16" s="267"/>
      <c r="AMC16" s="267"/>
      <c r="AMD16" s="267"/>
      <c r="AME16" s="267"/>
      <c r="AMF16" s="267"/>
      <c r="AMG16" s="267"/>
      <c r="AMH16" s="267"/>
      <c r="AMI16" s="267"/>
      <c r="AMJ16" s="267"/>
      <c r="AMK16" s="267"/>
      <c r="AML16" s="267"/>
      <c r="AMM16" s="267"/>
      <c r="AMN16" s="267"/>
      <c r="AMO16" s="267"/>
      <c r="AMP16" s="267"/>
      <c r="AMQ16" s="267"/>
      <c r="AMR16" s="267"/>
      <c r="AMS16" s="267"/>
      <c r="AMT16" s="267"/>
      <c r="AMU16" s="267"/>
      <c r="AMV16" s="267"/>
      <c r="AMW16" s="267"/>
      <c r="AMX16" s="267"/>
      <c r="AMY16" s="267"/>
      <c r="AMZ16" s="267"/>
      <c r="ANA16" s="267"/>
      <c r="ANB16" s="267"/>
      <c r="ANC16" s="267"/>
      <c r="AND16" s="267"/>
      <c r="ANE16" s="267"/>
      <c r="ANF16" s="267"/>
      <c r="ANG16" s="267"/>
      <c r="ANH16" s="267"/>
      <c r="ANI16" s="267"/>
      <c r="ANJ16" s="267"/>
      <c r="ANK16" s="267"/>
      <c r="ANL16" s="267"/>
      <c r="ANM16" s="267"/>
      <c r="ANN16" s="267"/>
      <c r="ANO16" s="267"/>
      <c r="ANP16" s="267"/>
      <c r="ANQ16" s="267"/>
      <c r="ANR16" s="267"/>
      <c r="ANS16" s="267"/>
      <c r="ANT16" s="267"/>
      <c r="ANU16" s="267"/>
      <c r="ANV16" s="267"/>
      <c r="ANW16" s="267"/>
      <c r="ANX16" s="267"/>
      <c r="ANY16" s="267"/>
      <c r="ANZ16" s="267"/>
      <c r="AOA16" s="267"/>
      <c r="AOB16" s="267"/>
      <c r="AOC16" s="267"/>
      <c r="AOD16" s="267"/>
      <c r="AOE16" s="267"/>
      <c r="AOF16" s="267"/>
      <c r="AOG16" s="267"/>
      <c r="AOH16" s="267"/>
      <c r="AOI16" s="267"/>
      <c r="AOJ16" s="267"/>
      <c r="AOK16" s="267"/>
      <c r="AOL16" s="267"/>
      <c r="AOM16" s="267"/>
      <c r="AON16" s="267"/>
      <c r="AOO16" s="267"/>
      <c r="AOP16" s="267"/>
      <c r="AOQ16" s="267"/>
      <c r="AOR16" s="267"/>
      <c r="AOS16" s="267"/>
      <c r="AOT16" s="267"/>
      <c r="AOU16" s="267"/>
      <c r="AOV16" s="267"/>
      <c r="AOW16" s="267"/>
      <c r="AOX16" s="267"/>
      <c r="AOY16" s="267"/>
      <c r="AOZ16" s="267"/>
      <c r="APA16" s="267"/>
      <c r="APB16" s="267"/>
      <c r="APC16" s="267"/>
      <c r="APD16" s="267"/>
      <c r="APE16" s="267"/>
      <c r="APF16" s="267"/>
      <c r="APG16" s="267"/>
      <c r="APH16" s="267"/>
      <c r="API16" s="267"/>
      <c r="APJ16" s="267"/>
      <c r="APK16" s="267"/>
      <c r="APL16" s="267"/>
      <c r="APM16" s="267"/>
      <c r="APN16" s="267"/>
      <c r="APO16" s="267"/>
      <c r="APP16" s="267"/>
      <c r="APQ16" s="267"/>
      <c r="APR16" s="267"/>
      <c r="APS16" s="267"/>
      <c r="APT16" s="267"/>
      <c r="APU16" s="267"/>
      <c r="APV16" s="267"/>
      <c r="APW16" s="267"/>
      <c r="APX16" s="267"/>
      <c r="APY16" s="267"/>
      <c r="APZ16" s="267"/>
      <c r="AQA16" s="267"/>
      <c r="AQB16" s="267"/>
      <c r="AQC16" s="267"/>
      <c r="AQD16" s="267"/>
      <c r="AQE16" s="267"/>
      <c r="AQF16" s="267"/>
      <c r="AQG16" s="267"/>
      <c r="AQH16" s="267"/>
      <c r="AQI16" s="267"/>
      <c r="AQJ16" s="267"/>
      <c r="AQK16" s="267"/>
      <c r="AQL16" s="267"/>
      <c r="AQM16" s="267"/>
      <c r="AQN16" s="267"/>
      <c r="AQO16" s="267"/>
      <c r="AQP16" s="267"/>
      <c r="AQQ16" s="267"/>
      <c r="AQR16" s="267"/>
      <c r="AQS16" s="267"/>
      <c r="AQT16" s="267"/>
      <c r="AQU16" s="267"/>
      <c r="AQV16" s="267"/>
      <c r="AQW16" s="267"/>
      <c r="AQX16" s="267"/>
      <c r="AQY16" s="267"/>
      <c r="AQZ16" s="267"/>
      <c r="ARA16" s="267"/>
      <c r="ARB16" s="267"/>
      <c r="ARC16" s="267"/>
      <c r="ARD16" s="267"/>
      <c r="ARE16" s="267"/>
      <c r="ARF16" s="267"/>
      <c r="ARG16" s="267"/>
      <c r="ARH16" s="267"/>
      <c r="ARI16" s="267"/>
      <c r="ARJ16" s="267"/>
      <c r="ARK16" s="267"/>
      <c r="ARL16" s="267"/>
      <c r="ARM16" s="267"/>
      <c r="ARN16" s="267"/>
      <c r="ARO16" s="267"/>
      <c r="ARP16" s="267"/>
      <c r="ARQ16" s="267"/>
      <c r="ARR16" s="267"/>
      <c r="ARS16" s="267"/>
      <c r="ART16" s="267"/>
      <c r="ARU16" s="267"/>
      <c r="ARV16" s="267"/>
      <c r="ARW16" s="267"/>
      <c r="ARX16" s="267"/>
      <c r="ARY16" s="267"/>
      <c r="ARZ16" s="267"/>
      <c r="ASA16" s="267"/>
      <c r="ASB16" s="267"/>
      <c r="ASC16" s="267"/>
      <c r="ASD16" s="267"/>
      <c r="ASE16" s="267"/>
      <c r="ASF16" s="267"/>
      <c r="ASG16" s="267"/>
      <c r="ASH16" s="267"/>
      <c r="ASI16" s="267"/>
      <c r="ASJ16" s="267"/>
      <c r="ASK16" s="267"/>
      <c r="ASL16" s="267"/>
      <c r="ASM16" s="267"/>
      <c r="ASN16" s="267"/>
      <c r="ASO16" s="267"/>
      <c r="ASP16" s="267"/>
      <c r="ASQ16" s="267"/>
      <c r="ASR16" s="267"/>
      <c r="ASS16" s="267"/>
      <c r="AST16" s="267"/>
      <c r="ASU16" s="267"/>
      <c r="ASV16" s="267"/>
      <c r="ASW16" s="267"/>
      <c r="ASX16" s="267"/>
      <c r="ASY16" s="267"/>
      <c r="ASZ16" s="267"/>
      <c r="ATA16" s="267"/>
      <c r="ATB16" s="267"/>
      <c r="ATC16" s="267"/>
      <c r="ATD16" s="267"/>
      <c r="ATE16" s="267"/>
      <c r="ATF16" s="267"/>
      <c r="ATG16" s="267"/>
      <c r="ATH16" s="267"/>
      <c r="ATI16" s="267"/>
      <c r="ATJ16" s="267"/>
      <c r="ATK16" s="267"/>
      <c r="ATL16" s="267"/>
      <c r="ATM16" s="267"/>
      <c r="ATN16" s="267"/>
      <c r="ATO16" s="267"/>
      <c r="ATP16" s="267"/>
      <c r="ATQ16" s="267"/>
      <c r="ATR16" s="267"/>
      <c r="ATS16" s="267"/>
      <c r="ATT16" s="267"/>
      <c r="ATU16" s="267"/>
      <c r="ATV16" s="267"/>
      <c r="ATW16" s="267"/>
      <c r="ATX16" s="267"/>
      <c r="ATY16" s="267"/>
      <c r="ATZ16" s="267"/>
      <c r="AUA16" s="267"/>
      <c r="AUB16" s="267"/>
      <c r="AUC16" s="267"/>
      <c r="AUD16" s="267"/>
      <c r="AUE16" s="267"/>
      <c r="AUF16" s="267"/>
      <c r="AUG16" s="267"/>
      <c r="AUH16" s="267"/>
      <c r="AUI16" s="267"/>
      <c r="AUJ16" s="267"/>
      <c r="AUK16" s="267"/>
      <c r="AUL16" s="267"/>
      <c r="AUM16" s="267"/>
      <c r="AUN16" s="267"/>
      <c r="AUO16" s="267"/>
      <c r="AUP16" s="267"/>
      <c r="AUQ16" s="267"/>
      <c r="AUR16" s="267"/>
      <c r="AUS16" s="267"/>
      <c r="AUT16" s="267"/>
      <c r="AUU16" s="267"/>
      <c r="AUV16" s="267"/>
      <c r="AUW16" s="267"/>
      <c r="AUX16" s="267"/>
      <c r="AUY16" s="267"/>
      <c r="AUZ16" s="267"/>
      <c r="AVA16" s="267"/>
      <c r="AVB16" s="267"/>
      <c r="AVC16" s="267"/>
      <c r="AVD16" s="267"/>
      <c r="AVE16" s="267"/>
      <c r="AVF16" s="267"/>
      <c r="AVG16" s="267"/>
      <c r="AVH16" s="267"/>
      <c r="AVI16" s="267"/>
      <c r="AVJ16" s="267"/>
      <c r="AVK16" s="267"/>
      <c r="AVL16" s="267"/>
      <c r="AVM16" s="267"/>
      <c r="AVN16" s="267"/>
      <c r="AVO16" s="267"/>
      <c r="AVP16" s="267"/>
      <c r="AVQ16" s="267"/>
      <c r="AVR16" s="267"/>
      <c r="AVS16" s="267"/>
      <c r="AVT16" s="267"/>
      <c r="AVU16" s="267"/>
      <c r="AVV16" s="267"/>
      <c r="AVW16" s="267"/>
      <c r="AVX16" s="267"/>
      <c r="AVY16" s="267"/>
      <c r="AVZ16" s="267"/>
      <c r="AWA16" s="267"/>
      <c r="AWB16" s="267"/>
      <c r="AWC16" s="267"/>
      <c r="AWD16" s="267"/>
      <c r="AWE16" s="267"/>
      <c r="AWF16" s="267"/>
      <c r="AWG16" s="267"/>
      <c r="AWH16" s="267"/>
      <c r="AWI16" s="267"/>
      <c r="AWJ16" s="267"/>
      <c r="AWK16" s="267"/>
      <c r="AWL16" s="267"/>
      <c r="AWM16" s="267"/>
      <c r="AWN16" s="267"/>
      <c r="AWO16" s="267"/>
      <c r="AWP16" s="267"/>
      <c r="AWQ16" s="267"/>
      <c r="AWR16" s="267"/>
      <c r="AWS16" s="267"/>
      <c r="AWT16" s="267"/>
      <c r="AWU16" s="267"/>
      <c r="AWV16" s="267"/>
      <c r="AWW16" s="267"/>
      <c r="AWX16" s="267"/>
      <c r="AWY16" s="267"/>
      <c r="AWZ16" s="267"/>
      <c r="AXA16" s="267"/>
      <c r="AXB16" s="267"/>
      <c r="AXC16" s="267"/>
      <c r="AXD16" s="267"/>
      <c r="AXE16" s="267"/>
      <c r="AXF16" s="267"/>
      <c r="AXG16" s="267"/>
      <c r="AXH16" s="267"/>
      <c r="AXI16" s="267"/>
      <c r="AXJ16" s="267"/>
      <c r="AXK16" s="267"/>
      <c r="AXL16" s="267"/>
      <c r="AXM16" s="267"/>
      <c r="AXN16" s="267"/>
      <c r="AXO16" s="267"/>
      <c r="AXP16" s="267"/>
      <c r="AXQ16" s="267"/>
      <c r="AXR16" s="267"/>
      <c r="AXS16" s="267"/>
      <c r="AXT16" s="267"/>
      <c r="AXU16" s="267"/>
      <c r="AXV16" s="267"/>
      <c r="AXW16" s="267"/>
      <c r="AXX16" s="267"/>
      <c r="AXY16" s="267"/>
      <c r="AXZ16" s="267"/>
      <c r="AYA16" s="267"/>
      <c r="AYB16" s="267"/>
      <c r="AYC16" s="267"/>
      <c r="AYD16" s="267"/>
      <c r="AYE16" s="267"/>
      <c r="AYF16" s="267"/>
      <c r="AYG16" s="267"/>
      <c r="AYH16" s="267"/>
      <c r="AYI16" s="267"/>
      <c r="AYJ16" s="267"/>
      <c r="AYK16" s="267"/>
      <c r="AYL16" s="267"/>
      <c r="AYM16" s="267"/>
      <c r="AYN16" s="267"/>
      <c r="AYO16" s="267"/>
      <c r="AYP16" s="267"/>
      <c r="AYQ16" s="267"/>
      <c r="AYR16" s="267"/>
      <c r="AYS16" s="267"/>
      <c r="AYT16" s="267"/>
      <c r="AYU16" s="267"/>
      <c r="AYV16" s="267"/>
      <c r="AYW16" s="267"/>
      <c r="AYX16" s="267"/>
      <c r="AYY16" s="267"/>
      <c r="AYZ16" s="267"/>
      <c r="AZA16" s="267"/>
      <c r="AZB16" s="267"/>
      <c r="AZC16" s="267"/>
      <c r="AZD16" s="267"/>
      <c r="AZE16" s="267"/>
      <c r="AZF16" s="267"/>
      <c r="AZG16" s="267"/>
      <c r="AZH16" s="267"/>
      <c r="AZI16" s="267"/>
      <c r="AZJ16" s="267"/>
      <c r="AZK16" s="267"/>
      <c r="AZL16" s="267"/>
      <c r="AZM16" s="267"/>
      <c r="AZN16" s="267"/>
      <c r="AZO16" s="267"/>
      <c r="AZP16" s="267"/>
      <c r="AZQ16" s="267"/>
      <c r="AZR16" s="267"/>
      <c r="AZS16" s="267"/>
      <c r="AZT16" s="267"/>
      <c r="AZU16" s="267"/>
      <c r="AZV16" s="267"/>
      <c r="AZW16" s="267"/>
      <c r="AZX16" s="267"/>
      <c r="AZY16" s="267"/>
      <c r="AZZ16" s="267"/>
      <c r="BAA16" s="267"/>
      <c r="BAB16" s="267"/>
      <c r="BAC16" s="267"/>
      <c r="BAD16" s="267"/>
      <c r="BAE16" s="267"/>
      <c r="BAF16" s="267"/>
      <c r="BAG16" s="267"/>
      <c r="BAH16" s="267"/>
      <c r="BAI16" s="267"/>
      <c r="BAJ16" s="267"/>
      <c r="BAK16" s="267"/>
      <c r="BAL16" s="267"/>
      <c r="BAM16" s="267"/>
      <c r="BAN16" s="267"/>
      <c r="BAO16" s="267"/>
      <c r="BAP16" s="267"/>
      <c r="BAQ16" s="267"/>
      <c r="BAR16" s="267"/>
      <c r="BAS16" s="267"/>
      <c r="BAT16" s="267"/>
      <c r="BAU16" s="267"/>
      <c r="BAV16" s="267"/>
      <c r="BAW16" s="267"/>
      <c r="BAX16" s="267"/>
      <c r="BAY16" s="267"/>
      <c r="BAZ16" s="267"/>
      <c r="BBA16" s="267"/>
      <c r="BBB16" s="267"/>
      <c r="BBC16" s="267"/>
      <c r="BBD16" s="267"/>
      <c r="BBE16" s="267"/>
      <c r="BBF16" s="267"/>
      <c r="BBG16" s="267"/>
      <c r="BBH16" s="267"/>
      <c r="BBI16" s="267"/>
      <c r="BBJ16" s="267"/>
      <c r="BBK16" s="267"/>
      <c r="BBL16" s="267"/>
      <c r="BBM16" s="267"/>
      <c r="BBN16" s="267"/>
      <c r="BBO16" s="267"/>
      <c r="BBP16" s="267"/>
      <c r="BBQ16" s="267"/>
      <c r="BBR16" s="267"/>
      <c r="BBS16" s="267"/>
      <c r="BBT16" s="267"/>
      <c r="BBU16" s="267"/>
      <c r="BBV16" s="267"/>
      <c r="BBW16" s="267"/>
      <c r="BBX16" s="267"/>
      <c r="BBY16" s="267"/>
      <c r="BBZ16" s="267"/>
      <c r="BCA16" s="267"/>
      <c r="BCB16" s="267"/>
      <c r="BCC16" s="267"/>
      <c r="BCD16" s="267"/>
      <c r="BCE16" s="267"/>
      <c r="BCF16" s="267"/>
      <c r="BCG16" s="267"/>
      <c r="BCH16" s="267"/>
      <c r="BCI16" s="267"/>
      <c r="BCJ16" s="267"/>
      <c r="BCK16" s="267"/>
      <c r="BCL16" s="267"/>
      <c r="BCM16" s="267"/>
      <c r="BCN16" s="267"/>
      <c r="BCO16" s="267"/>
      <c r="BCP16" s="267"/>
      <c r="BCQ16" s="267"/>
      <c r="BCR16" s="267"/>
      <c r="BCS16" s="267"/>
      <c r="BCT16" s="267"/>
      <c r="BCU16" s="267"/>
      <c r="BCV16" s="267"/>
      <c r="BCW16" s="267"/>
      <c r="BCX16" s="267"/>
      <c r="BCY16" s="267"/>
      <c r="BCZ16" s="267"/>
      <c r="BDA16" s="267"/>
      <c r="BDB16" s="267"/>
      <c r="BDC16" s="267"/>
      <c r="BDD16" s="267"/>
      <c r="BDE16" s="267"/>
      <c r="BDF16" s="267"/>
      <c r="BDG16" s="267"/>
      <c r="BDH16" s="267"/>
      <c r="BDI16" s="267"/>
      <c r="BDJ16" s="267"/>
      <c r="BDK16" s="267"/>
      <c r="BDL16" s="267"/>
      <c r="BDM16" s="267"/>
      <c r="BDN16" s="267"/>
      <c r="BDO16" s="267"/>
      <c r="BDP16" s="267"/>
      <c r="BDQ16" s="267"/>
      <c r="BDR16" s="267"/>
      <c r="BDS16" s="267"/>
      <c r="BDT16" s="267"/>
      <c r="BDU16" s="267"/>
      <c r="BDV16" s="267"/>
      <c r="BDW16" s="267"/>
      <c r="BDX16" s="267"/>
      <c r="BDY16" s="267"/>
      <c r="BDZ16" s="267"/>
      <c r="BEA16" s="267"/>
      <c r="BEB16" s="267"/>
      <c r="BEC16" s="267"/>
      <c r="BED16" s="267"/>
      <c r="BEE16" s="267"/>
      <c r="BEF16" s="267"/>
      <c r="BEG16" s="267"/>
      <c r="BEH16" s="267"/>
      <c r="BEI16" s="267"/>
      <c r="BEJ16" s="267"/>
      <c r="BEK16" s="267"/>
      <c r="BEL16" s="267"/>
      <c r="BEM16" s="267"/>
      <c r="BEN16" s="267"/>
      <c r="BEO16" s="267"/>
      <c r="BEP16" s="267"/>
      <c r="BEQ16" s="267"/>
      <c r="BER16" s="267"/>
      <c r="BES16" s="267"/>
      <c r="BET16" s="267"/>
      <c r="BEU16" s="267"/>
      <c r="BEV16" s="267"/>
      <c r="BEW16" s="267"/>
      <c r="BEX16" s="267"/>
      <c r="BEY16" s="267"/>
      <c r="BEZ16" s="267"/>
      <c r="BFA16" s="267"/>
      <c r="BFB16" s="267"/>
      <c r="BFC16" s="267"/>
      <c r="BFD16" s="267"/>
      <c r="BFE16" s="267"/>
      <c r="BFF16" s="267"/>
      <c r="BFG16" s="267"/>
      <c r="BFH16" s="267"/>
      <c r="BFI16" s="267"/>
      <c r="BFJ16" s="267"/>
      <c r="BFK16" s="267"/>
      <c r="BFL16" s="267"/>
      <c r="BFM16" s="267"/>
      <c r="BFN16" s="267"/>
      <c r="BFO16" s="267"/>
      <c r="BFP16" s="267"/>
      <c r="BFQ16" s="267"/>
      <c r="BFR16" s="267"/>
      <c r="BFS16" s="267"/>
      <c r="BFT16" s="267"/>
      <c r="BFU16" s="267"/>
      <c r="BFV16" s="267"/>
      <c r="BFW16" s="267"/>
      <c r="BFX16" s="267"/>
      <c r="BFY16" s="267"/>
      <c r="BFZ16" s="267"/>
      <c r="BGA16" s="267"/>
      <c r="BGB16" s="267"/>
      <c r="BGC16" s="267"/>
      <c r="BGD16" s="267"/>
      <c r="BGE16" s="267"/>
      <c r="BGF16" s="267"/>
      <c r="BGG16" s="267"/>
      <c r="BGH16" s="267"/>
      <c r="BGI16" s="267"/>
      <c r="BGJ16" s="267"/>
      <c r="BGK16" s="267"/>
      <c r="BGL16" s="267"/>
      <c r="BGM16" s="267"/>
      <c r="BGN16" s="267"/>
      <c r="BGO16" s="267"/>
      <c r="BGP16" s="267"/>
      <c r="BGQ16" s="267"/>
      <c r="BGR16" s="267"/>
      <c r="BGS16" s="267"/>
      <c r="BGT16" s="267"/>
      <c r="BGU16" s="267"/>
      <c r="BGV16" s="267"/>
      <c r="BGW16" s="267"/>
      <c r="BGX16" s="267"/>
      <c r="BGY16" s="267"/>
      <c r="BGZ16" s="267"/>
      <c r="BHA16" s="267"/>
      <c r="BHB16" s="267"/>
      <c r="BHC16" s="267"/>
      <c r="BHD16" s="267"/>
      <c r="BHE16" s="267"/>
      <c r="BHF16" s="267"/>
      <c r="BHG16" s="267"/>
      <c r="BHH16" s="267"/>
      <c r="BHI16" s="267"/>
      <c r="BHJ16" s="267"/>
      <c r="BHK16" s="267"/>
      <c r="BHL16" s="267"/>
      <c r="BHM16" s="267"/>
      <c r="BHN16" s="267"/>
      <c r="BHO16" s="267"/>
      <c r="BHP16" s="267"/>
      <c r="BHQ16" s="267"/>
      <c r="BHR16" s="267"/>
      <c r="BHS16" s="267"/>
      <c r="BHT16" s="267"/>
      <c r="BHU16" s="267"/>
      <c r="BHV16" s="267"/>
      <c r="BHW16" s="267"/>
      <c r="BHX16" s="267"/>
      <c r="BHY16" s="267"/>
      <c r="BHZ16" s="267"/>
      <c r="BIA16" s="267"/>
      <c r="BIB16" s="267"/>
      <c r="BIC16" s="267"/>
      <c r="BID16" s="267"/>
      <c r="BIE16" s="267"/>
      <c r="BIF16" s="267"/>
      <c r="BIG16" s="267"/>
      <c r="BIH16" s="267"/>
      <c r="BII16" s="267"/>
      <c r="BIJ16" s="267"/>
      <c r="BIK16" s="267"/>
      <c r="BIL16" s="267"/>
      <c r="BIM16" s="267"/>
      <c r="BIN16" s="267"/>
      <c r="BIO16" s="267"/>
      <c r="BIP16" s="267"/>
      <c r="BIQ16" s="267"/>
      <c r="BIR16" s="267"/>
      <c r="BIS16" s="267"/>
      <c r="BIT16" s="267"/>
      <c r="BIU16" s="267"/>
      <c r="BIV16" s="267"/>
      <c r="BIW16" s="267"/>
      <c r="BIX16" s="267"/>
      <c r="BIY16" s="267"/>
      <c r="BIZ16" s="267"/>
      <c r="BJA16" s="267"/>
      <c r="BJB16" s="267"/>
      <c r="BJC16" s="267"/>
      <c r="BJD16" s="267"/>
      <c r="BJE16" s="267"/>
      <c r="BJF16" s="267"/>
      <c r="BJG16" s="267"/>
      <c r="BJH16" s="267"/>
      <c r="BJI16" s="267"/>
      <c r="BJJ16" s="267"/>
      <c r="BJK16" s="267"/>
      <c r="BJL16" s="267"/>
      <c r="BJM16" s="267"/>
      <c r="BJN16" s="267"/>
      <c r="BJO16" s="267"/>
      <c r="BJP16" s="267"/>
      <c r="BJQ16" s="267"/>
      <c r="BJR16" s="267"/>
      <c r="BJS16" s="267"/>
      <c r="BJT16" s="267"/>
      <c r="BJU16" s="267"/>
      <c r="BJV16" s="267"/>
      <c r="BJW16" s="267"/>
      <c r="BJX16" s="267"/>
      <c r="BJY16" s="267"/>
      <c r="BJZ16" s="267"/>
      <c r="BKA16" s="267"/>
      <c r="BKB16" s="267"/>
      <c r="BKC16" s="267"/>
      <c r="BKD16" s="267"/>
      <c r="BKE16" s="267"/>
      <c r="BKF16" s="267"/>
      <c r="BKG16" s="267"/>
      <c r="BKH16" s="267"/>
      <c r="BKI16" s="267"/>
      <c r="BKJ16" s="267"/>
      <c r="BKK16" s="267"/>
      <c r="BKL16" s="267"/>
      <c r="BKM16" s="267"/>
      <c r="BKN16" s="267"/>
      <c r="BKO16" s="267"/>
      <c r="BKP16" s="267"/>
      <c r="BKQ16" s="267"/>
      <c r="BKR16" s="267"/>
      <c r="BKS16" s="267"/>
      <c r="BKT16" s="267"/>
      <c r="BKU16" s="267"/>
      <c r="BKV16" s="267"/>
      <c r="BKW16" s="267"/>
      <c r="BKX16" s="267"/>
      <c r="BKY16" s="267"/>
      <c r="BKZ16" s="267"/>
      <c r="BLA16" s="267"/>
      <c r="BLB16" s="267"/>
      <c r="BLC16" s="267"/>
      <c r="BLD16" s="267"/>
      <c r="BLE16" s="267"/>
      <c r="BLF16" s="267"/>
      <c r="BLG16" s="267"/>
      <c r="BLH16" s="267"/>
      <c r="BLI16" s="267"/>
      <c r="BLJ16" s="267"/>
      <c r="BLK16" s="267"/>
      <c r="BLL16" s="267"/>
      <c r="BLM16" s="267"/>
      <c r="BLN16" s="267"/>
      <c r="BLO16" s="267"/>
      <c r="BLP16" s="267"/>
      <c r="BLQ16" s="267"/>
      <c r="BLR16" s="267"/>
      <c r="BLS16" s="267"/>
      <c r="BLT16" s="267"/>
      <c r="BLU16" s="267"/>
      <c r="BLV16" s="267"/>
      <c r="BLW16" s="267"/>
      <c r="BLX16" s="267"/>
      <c r="BLY16" s="267"/>
      <c r="BLZ16" s="267"/>
      <c r="BMA16" s="267"/>
      <c r="BMB16" s="267"/>
      <c r="BMC16" s="267"/>
      <c r="BMD16" s="267"/>
      <c r="BME16" s="267"/>
      <c r="BMF16" s="267"/>
      <c r="BMG16" s="267"/>
      <c r="BMH16" s="267"/>
      <c r="BMI16" s="267"/>
      <c r="BMJ16" s="267"/>
      <c r="BMK16" s="267"/>
      <c r="BML16" s="267"/>
      <c r="BMM16" s="267"/>
      <c r="BMN16" s="267"/>
      <c r="BMO16" s="267"/>
      <c r="BMP16" s="267"/>
      <c r="BMQ16" s="267"/>
      <c r="BMR16" s="267"/>
      <c r="BMS16" s="267"/>
      <c r="BMT16" s="267"/>
      <c r="BMU16" s="267"/>
      <c r="BMV16" s="267"/>
      <c r="BMW16" s="267"/>
      <c r="BMX16" s="267"/>
      <c r="BMY16" s="267"/>
      <c r="BMZ16" s="267"/>
      <c r="BNA16" s="267"/>
      <c r="BNB16" s="267"/>
      <c r="BNC16" s="267"/>
      <c r="BND16" s="267"/>
      <c r="BNE16" s="267"/>
      <c r="BNF16" s="267"/>
      <c r="BNG16" s="267"/>
      <c r="BNH16" s="267"/>
      <c r="BNI16" s="267"/>
      <c r="BNJ16" s="267"/>
      <c r="BNK16" s="267"/>
      <c r="BNL16" s="267"/>
      <c r="BNM16" s="267"/>
      <c r="BNN16" s="267"/>
      <c r="BNO16" s="267"/>
      <c r="BNP16" s="267"/>
      <c r="BNQ16" s="267"/>
      <c r="BNR16" s="267"/>
      <c r="BNS16" s="267"/>
      <c r="BNT16" s="267"/>
      <c r="BNU16" s="267"/>
      <c r="BNV16" s="267"/>
      <c r="BNW16" s="267"/>
      <c r="BNX16" s="267"/>
      <c r="BNY16" s="267"/>
      <c r="BNZ16" s="267"/>
      <c r="BOA16" s="267"/>
      <c r="BOB16" s="267"/>
      <c r="BOC16" s="267"/>
      <c r="BOD16" s="267"/>
      <c r="BOE16" s="267"/>
      <c r="BOF16" s="267"/>
      <c r="BOG16" s="267"/>
      <c r="BOH16" s="267"/>
      <c r="BOI16" s="267"/>
      <c r="BOJ16" s="267"/>
      <c r="BOK16" s="267"/>
      <c r="BOL16" s="267"/>
      <c r="BOM16" s="267"/>
      <c r="BON16" s="267"/>
      <c r="BOO16" s="267"/>
      <c r="BOP16" s="267"/>
      <c r="BOQ16" s="267"/>
      <c r="BOR16" s="267"/>
      <c r="BOS16" s="267"/>
      <c r="BOT16" s="267"/>
      <c r="BOU16" s="267"/>
      <c r="BOV16" s="267"/>
      <c r="BOW16" s="267"/>
      <c r="BOX16" s="267"/>
      <c r="BOY16" s="267"/>
      <c r="BOZ16" s="267"/>
      <c r="BPA16" s="267"/>
      <c r="BPB16" s="267"/>
      <c r="BPC16" s="267"/>
      <c r="BPD16" s="267"/>
      <c r="BPE16" s="267"/>
      <c r="BPF16" s="267"/>
      <c r="BPG16" s="267"/>
      <c r="BPH16" s="267"/>
      <c r="BPI16" s="267"/>
      <c r="BPJ16" s="267"/>
      <c r="BPK16" s="267"/>
      <c r="BPL16" s="267"/>
      <c r="BPM16" s="267"/>
      <c r="BPN16" s="267"/>
      <c r="BPO16" s="267"/>
      <c r="BPP16" s="267"/>
      <c r="BPQ16" s="267"/>
      <c r="BPR16" s="267"/>
      <c r="BPS16" s="267"/>
      <c r="BPT16" s="267"/>
      <c r="BPU16" s="267"/>
      <c r="BPV16" s="267"/>
      <c r="BPW16" s="267"/>
      <c r="BPX16" s="267"/>
      <c r="BPY16" s="267"/>
      <c r="BPZ16" s="267"/>
      <c r="BQA16" s="267"/>
      <c r="BQB16" s="267"/>
      <c r="BQC16" s="267"/>
      <c r="BQD16" s="267"/>
      <c r="BQE16" s="267"/>
      <c r="BQF16" s="267"/>
      <c r="BQG16" s="267"/>
      <c r="BQH16" s="267"/>
      <c r="BQI16" s="267"/>
      <c r="BQJ16" s="267"/>
      <c r="BQK16" s="267"/>
      <c r="BQL16" s="267"/>
      <c r="BQM16" s="267"/>
      <c r="BQN16" s="267"/>
      <c r="BQO16" s="267"/>
      <c r="BQP16" s="267"/>
      <c r="BQQ16" s="267"/>
      <c r="BQR16" s="267"/>
      <c r="BQS16" s="267"/>
      <c r="BQT16" s="267"/>
      <c r="BQU16" s="267"/>
      <c r="BQV16" s="267"/>
      <c r="BQW16" s="267"/>
      <c r="BQX16" s="267"/>
      <c r="BQY16" s="267"/>
      <c r="BQZ16" s="267"/>
      <c r="BRA16" s="267"/>
      <c r="BRB16" s="267"/>
      <c r="BRC16" s="267"/>
      <c r="BRD16" s="267"/>
      <c r="BRE16" s="267"/>
      <c r="BRF16" s="267"/>
      <c r="BRG16" s="267"/>
      <c r="BRH16" s="267"/>
      <c r="BRI16" s="267"/>
      <c r="BRJ16" s="267"/>
      <c r="BRK16" s="267"/>
      <c r="BRL16" s="267"/>
      <c r="BRM16" s="267"/>
      <c r="BRN16" s="267"/>
      <c r="BRO16" s="267"/>
      <c r="BRP16" s="267"/>
      <c r="BRQ16" s="267"/>
      <c r="BRR16" s="267"/>
      <c r="BRS16" s="267"/>
      <c r="BRT16" s="267"/>
      <c r="BRU16" s="267"/>
      <c r="BRV16" s="267"/>
      <c r="BRW16" s="267"/>
      <c r="BRX16" s="267"/>
      <c r="BRY16" s="267"/>
      <c r="BRZ16" s="267"/>
      <c r="BSA16" s="267"/>
      <c r="BSB16" s="267"/>
      <c r="BSC16" s="267"/>
      <c r="BSD16" s="267"/>
      <c r="BSE16" s="267"/>
      <c r="BSF16" s="267"/>
      <c r="BSG16" s="267"/>
      <c r="BSH16" s="267"/>
      <c r="BSI16" s="267"/>
      <c r="BSJ16" s="267"/>
      <c r="BSK16" s="267"/>
      <c r="BSL16" s="267"/>
      <c r="BSM16" s="267"/>
      <c r="BSN16" s="267"/>
      <c r="BSO16" s="267"/>
      <c r="BSP16" s="267"/>
      <c r="BSQ16" s="267"/>
      <c r="BSR16" s="267"/>
      <c r="BSS16" s="267"/>
      <c r="BST16" s="267"/>
      <c r="BSU16" s="267"/>
      <c r="BSV16" s="267"/>
      <c r="BSW16" s="267"/>
      <c r="BSX16" s="267"/>
      <c r="BSY16" s="267"/>
      <c r="BSZ16" s="267"/>
      <c r="BTA16" s="267"/>
      <c r="BTB16" s="267"/>
      <c r="BTC16" s="267"/>
      <c r="BTD16" s="267"/>
      <c r="BTE16" s="267"/>
      <c r="BTF16" s="267"/>
      <c r="BTG16" s="267"/>
      <c r="BTH16" s="267"/>
      <c r="BTI16" s="267"/>
      <c r="BTJ16" s="267"/>
      <c r="BTK16" s="267"/>
      <c r="BTL16" s="267"/>
      <c r="BTM16" s="267"/>
      <c r="BTN16" s="267"/>
      <c r="BTO16" s="267"/>
      <c r="BTP16" s="267"/>
      <c r="BTQ16" s="267"/>
      <c r="BTR16" s="267"/>
      <c r="BTS16" s="267"/>
      <c r="BTT16" s="267"/>
      <c r="BTU16" s="267"/>
      <c r="BTV16" s="267"/>
      <c r="BTW16" s="267"/>
      <c r="BTX16" s="267"/>
      <c r="BTY16" s="267"/>
      <c r="BTZ16" s="267"/>
      <c r="BUA16" s="267"/>
      <c r="BUB16" s="267"/>
      <c r="BUC16" s="267"/>
      <c r="BUD16" s="267"/>
      <c r="BUE16" s="267"/>
      <c r="BUF16" s="267"/>
      <c r="BUG16" s="267"/>
      <c r="BUH16" s="267"/>
      <c r="BUI16" s="267"/>
      <c r="BUJ16" s="267"/>
      <c r="BUK16" s="267"/>
      <c r="BUL16" s="267"/>
      <c r="BUM16" s="267"/>
      <c r="BUN16" s="267"/>
      <c r="BUO16" s="267"/>
      <c r="BUP16" s="267"/>
      <c r="BUQ16" s="267"/>
      <c r="BUR16" s="267"/>
      <c r="BUS16" s="267"/>
      <c r="BUT16" s="267"/>
      <c r="BUU16" s="267"/>
      <c r="BUV16" s="267"/>
      <c r="BUW16" s="267"/>
      <c r="BUX16" s="267"/>
      <c r="BUY16" s="267"/>
      <c r="BUZ16" s="267"/>
      <c r="BVA16" s="267"/>
      <c r="BVB16" s="267"/>
      <c r="BVC16" s="267"/>
      <c r="BVD16" s="267"/>
      <c r="BVE16" s="267"/>
      <c r="BVF16" s="267"/>
      <c r="BVG16" s="267"/>
      <c r="BVH16" s="267"/>
      <c r="BVI16" s="267"/>
      <c r="BVJ16" s="267"/>
      <c r="BVK16" s="267"/>
      <c r="BVL16" s="267"/>
      <c r="BVM16" s="267"/>
      <c r="BVN16" s="267"/>
      <c r="BVO16" s="267"/>
      <c r="BVP16" s="267"/>
      <c r="BVQ16" s="267"/>
      <c r="BVR16" s="267"/>
      <c r="BVS16" s="267"/>
      <c r="BVT16" s="267"/>
      <c r="BVU16" s="267"/>
      <c r="BVV16" s="267"/>
      <c r="BVW16" s="267"/>
      <c r="BVX16" s="267"/>
      <c r="BVY16" s="267"/>
      <c r="BVZ16" s="267"/>
      <c r="BWA16" s="267"/>
      <c r="BWB16" s="267"/>
      <c r="BWC16" s="267"/>
      <c r="BWD16" s="267"/>
      <c r="BWE16" s="267"/>
      <c r="BWF16" s="267"/>
      <c r="BWG16" s="267"/>
      <c r="BWH16" s="267"/>
      <c r="BWI16" s="267"/>
      <c r="BWJ16" s="267"/>
      <c r="BWK16" s="267"/>
      <c r="BWL16" s="267"/>
      <c r="BWM16" s="267"/>
      <c r="BWN16" s="267"/>
      <c r="BWO16" s="267"/>
      <c r="BWP16" s="267"/>
      <c r="BWQ16" s="267"/>
      <c r="BWR16" s="267"/>
      <c r="BWS16" s="267"/>
      <c r="BWT16" s="267"/>
      <c r="BWU16" s="267"/>
      <c r="BWV16" s="267"/>
      <c r="BWW16" s="267"/>
      <c r="BWX16" s="267"/>
      <c r="BWY16" s="267"/>
      <c r="BWZ16" s="267"/>
      <c r="BXA16" s="267"/>
      <c r="BXB16" s="267"/>
      <c r="BXC16" s="267"/>
      <c r="BXD16" s="267"/>
      <c r="BXE16" s="267"/>
      <c r="BXF16" s="267"/>
      <c r="BXG16" s="267"/>
      <c r="BXH16" s="267"/>
      <c r="BXI16" s="267"/>
      <c r="BXJ16" s="267"/>
      <c r="BXK16" s="267"/>
      <c r="BXL16" s="267"/>
      <c r="BXM16" s="267"/>
      <c r="BXN16" s="267"/>
      <c r="BXO16" s="267"/>
      <c r="BXP16" s="267"/>
      <c r="BXQ16" s="267"/>
      <c r="BXR16" s="267"/>
      <c r="BXS16" s="267"/>
      <c r="BXT16" s="267"/>
      <c r="BXU16" s="267"/>
      <c r="BXV16" s="267"/>
      <c r="BXW16" s="267"/>
      <c r="BXX16" s="267"/>
      <c r="BXY16" s="267"/>
      <c r="BXZ16" s="267"/>
      <c r="BYA16" s="267"/>
      <c r="BYB16" s="267"/>
      <c r="BYC16" s="267"/>
      <c r="BYD16" s="267"/>
      <c r="BYE16" s="267"/>
      <c r="BYF16" s="267"/>
      <c r="BYG16" s="267"/>
      <c r="BYH16" s="267"/>
      <c r="BYI16" s="267"/>
      <c r="BYJ16" s="267"/>
      <c r="BYK16" s="267"/>
      <c r="BYL16" s="267"/>
      <c r="BYM16" s="267"/>
      <c r="BYN16" s="267"/>
      <c r="BYO16" s="267"/>
      <c r="BYP16" s="267"/>
      <c r="BYQ16" s="267"/>
      <c r="BYR16" s="267"/>
      <c r="BYS16" s="267"/>
      <c r="BYT16" s="267"/>
      <c r="BYU16" s="267"/>
      <c r="BYV16" s="267"/>
      <c r="BYW16" s="267"/>
      <c r="BYX16" s="267"/>
      <c r="BYY16" s="267"/>
      <c r="BYZ16" s="267"/>
      <c r="BZA16" s="267"/>
      <c r="BZB16" s="267"/>
      <c r="BZC16" s="267"/>
      <c r="BZD16" s="267"/>
      <c r="BZE16" s="267"/>
      <c r="BZF16" s="267"/>
      <c r="BZG16" s="267"/>
      <c r="BZH16" s="267"/>
      <c r="BZI16" s="267"/>
      <c r="BZJ16" s="267"/>
      <c r="BZK16" s="267"/>
      <c r="BZL16" s="267"/>
      <c r="BZM16" s="267"/>
      <c r="BZN16" s="267"/>
      <c r="BZO16" s="267"/>
      <c r="BZP16" s="267"/>
      <c r="BZQ16" s="267"/>
      <c r="BZR16" s="267"/>
      <c r="BZS16" s="267"/>
      <c r="BZT16" s="267"/>
      <c r="BZU16" s="267"/>
      <c r="BZV16" s="267"/>
      <c r="BZW16" s="267"/>
      <c r="BZX16" s="267"/>
      <c r="BZY16" s="267"/>
      <c r="BZZ16" s="267"/>
      <c r="CAA16" s="267"/>
      <c r="CAB16" s="267"/>
      <c r="CAC16" s="267"/>
      <c r="CAD16" s="267"/>
      <c r="CAE16" s="267"/>
      <c r="CAF16" s="267"/>
      <c r="CAG16" s="267"/>
      <c r="CAH16" s="267"/>
      <c r="CAI16" s="267"/>
      <c r="CAJ16" s="267"/>
      <c r="CAK16" s="267"/>
      <c r="CAL16" s="267"/>
      <c r="CAM16" s="267"/>
      <c r="CAN16" s="267"/>
      <c r="CAO16" s="267"/>
      <c r="CAP16" s="267"/>
      <c r="CAQ16" s="267"/>
      <c r="CAR16" s="267"/>
      <c r="CAS16" s="267"/>
      <c r="CAT16" s="267"/>
      <c r="CAU16" s="267"/>
      <c r="CAV16" s="267"/>
      <c r="CAW16" s="267"/>
      <c r="CAX16" s="267"/>
      <c r="CAY16" s="267"/>
      <c r="CAZ16" s="267"/>
      <c r="CBA16" s="267"/>
      <c r="CBB16" s="267"/>
      <c r="CBC16" s="267"/>
      <c r="CBD16" s="267"/>
      <c r="CBE16" s="267"/>
      <c r="CBF16" s="267"/>
      <c r="CBG16" s="267"/>
      <c r="CBH16" s="267"/>
      <c r="CBI16" s="267"/>
      <c r="CBJ16" s="267"/>
      <c r="CBK16" s="267"/>
      <c r="CBL16" s="267"/>
      <c r="CBM16" s="267"/>
      <c r="CBN16" s="267"/>
      <c r="CBO16" s="267"/>
      <c r="CBP16" s="267"/>
      <c r="CBQ16" s="267"/>
      <c r="CBR16" s="267"/>
      <c r="CBS16" s="267"/>
      <c r="CBT16" s="267"/>
      <c r="CBU16" s="267"/>
      <c r="CBV16" s="267"/>
      <c r="CBW16" s="267"/>
      <c r="CBX16" s="267"/>
      <c r="CBY16" s="267"/>
      <c r="CBZ16" s="267"/>
      <c r="CCA16" s="267"/>
      <c r="CCB16" s="267"/>
      <c r="CCC16" s="267"/>
      <c r="CCD16" s="267"/>
      <c r="CCE16" s="267"/>
      <c r="CCF16" s="267"/>
      <c r="CCG16" s="267"/>
      <c r="CCH16" s="267"/>
      <c r="CCI16" s="267"/>
      <c r="CCJ16" s="267"/>
      <c r="CCK16" s="267"/>
      <c r="CCL16" s="267"/>
      <c r="CCM16" s="267"/>
      <c r="CCN16" s="267"/>
      <c r="CCO16" s="267"/>
      <c r="CCP16" s="267"/>
      <c r="CCQ16" s="267"/>
      <c r="CCR16" s="267"/>
      <c r="CCS16" s="267"/>
      <c r="CCT16" s="267"/>
      <c r="CCU16" s="267"/>
      <c r="CCV16" s="267"/>
      <c r="CCW16" s="267"/>
      <c r="CCX16" s="267"/>
      <c r="CCY16" s="267"/>
      <c r="CCZ16" s="267"/>
      <c r="CDA16" s="267"/>
      <c r="CDB16" s="267"/>
      <c r="CDC16" s="267"/>
      <c r="CDD16" s="267"/>
      <c r="CDE16" s="267"/>
      <c r="CDF16" s="267"/>
      <c r="CDG16" s="267"/>
      <c r="CDH16" s="267"/>
      <c r="CDI16" s="267"/>
      <c r="CDJ16" s="267"/>
      <c r="CDK16" s="267"/>
      <c r="CDL16" s="267"/>
      <c r="CDM16" s="267"/>
      <c r="CDN16" s="267"/>
      <c r="CDO16" s="267"/>
      <c r="CDP16" s="267"/>
      <c r="CDQ16" s="267"/>
      <c r="CDR16" s="267"/>
      <c r="CDS16" s="267"/>
      <c r="CDT16" s="267"/>
      <c r="CDU16" s="267"/>
      <c r="CDV16" s="267"/>
      <c r="CDW16" s="267"/>
      <c r="CDX16" s="267"/>
      <c r="CDY16" s="267"/>
      <c r="CDZ16" s="267"/>
      <c r="CEA16" s="267"/>
      <c r="CEB16" s="267"/>
      <c r="CEC16" s="267"/>
      <c r="CED16" s="267"/>
      <c r="CEE16" s="267"/>
      <c r="CEF16" s="267"/>
      <c r="CEG16" s="267"/>
      <c r="CEH16" s="267"/>
      <c r="CEI16" s="267"/>
      <c r="CEJ16" s="267"/>
      <c r="CEK16" s="267"/>
      <c r="CEL16" s="267"/>
      <c r="CEM16" s="267"/>
      <c r="CEN16" s="267"/>
      <c r="CEO16" s="267"/>
      <c r="CEP16" s="267"/>
      <c r="CEQ16" s="267"/>
      <c r="CER16" s="267"/>
      <c r="CES16" s="267"/>
      <c r="CET16" s="267"/>
      <c r="CEU16" s="267"/>
      <c r="CEV16" s="267"/>
      <c r="CEW16" s="267"/>
      <c r="CEX16" s="267"/>
      <c r="CEY16" s="267"/>
      <c r="CEZ16" s="267"/>
      <c r="CFA16" s="267"/>
      <c r="CFB16" s="267"/>
      <c r="CFC16" s="267"/>
      <c r="CFD16" s="267"/>
      <c r="CFE16" s="267"/>
      <c r="CFF16" s="267"/>
      <c r="CFG16" s="267"/>
      <c r="CFH16" s="267"/>
      <c r="CFI16" s="267"/>
      <c r="CFJ16" s="267"/>
      <c r="CFK16" s="267"/>
      <c r="CFL16" s="267"/>
      <c r="CFM16" s="267"/>
      <c r="CFN16" s="267"/>
      <c r="CFO16" s="267"/>
      <c r="CFP16" s="267"/>
      <c r="CFQ16" s="267"/>
      <c r="CFR16" s="267"/>
      <c r="CFS16" s="267"/>
      <c r="CFT16" s="267"/>
      <c r="CFU16" s="267"/>
      <c r="CFV16" s="267"/>
      <c r="CFW16" s="267"/>
      <c r="CFX16" s="267"/>
      <c r="CFY16" s="267"/>
      <c r="CFZ16" s="267"/>
      <c r="CGA16" s="267"/>
      <c r="CGB16" s="267"/>
      <c r="CGC16" s="267"/>
      <c r="CGD16" s="267"/>
      <c r="CGE16" s="267"/>
      <c r="CGF16" s="267"/>
      <c r="CGG16" s="267"/>
      <c r="CGH16" s="267"/>
      <c r="CGI16" s="267"/>
      <c r="CGJ16" s="267"/>
      <c r="CGK16" s="267"/>
      <c r="CGL16" s="267"/>
      <c r="CGM16" s="267"/>
      <c r="CGN16" s="267"/>
      <c r="CGO16" s="267"/>
      <c r="CGP16" s="267"/>
      <c r="CGQ16" s="267"/>
      <c r="CGR16" s="267"/>
      <c r="CGS16" s="267"/>
      <c r="CGT16" s="267"/>
      <c r="CGU16" s="267"/>
      <c r="CGV16" s="267"/>
      <c r="CGW16" s="267"/>
      <c r="CGX16" s="267"/>
      <c r="CGY16" s="267"/>
      <c r="CGZ16" s="267"/>
      <c r="CHA16" s="267"/>
      <c r="CHB16" s="267"/>
      <c r="CHC16" s="267"/>
      <c r="CHD16" s="267"/>
      <c r="CHE16" s="267"/>
      <c r="CHF16" s="267"/>
      <c r="CHG16" s="267"/>
      <c r="CHH16" s="267"/>
      <c r="CHI16" s="267"/>
      <c r="CHJ16" s="267"/>
      <c r="CHK16" s="267"/>
      <c r="CHL16" s="267"/>
      <c r="CHM16" s="267"/>
      <c r="CHN16" s="267"/>
      <c r="CHO16" s="267"/>
      <c r="CHP16" s="267"/>
      <c r="CHQ16" s="267"/>
      <c r="CHR16" s="267"/>
      <c r="CHS16" s="267"/>
      <c r="CHT16" s="267"/>
      <c r="CHU16" s="267"/>
      <c r="CHV16" s="267"/>
      <c r="CHW16" s="267"/>
      <c r="CHX16" s="267"/>
      <c r="CHY16" s="267"/>
      <c r="CHZ16" s="267"/>
      <c r="CIA16" s="267"/>
      <c r="CIB16" s="267"/>
      <c r="CIC16" s="267"/>
      <c r="CID16" s="267"/>
      <c r="CIE16" s="267"/>
      <c r="CIF16" s="267"/>
      <c r="CIG16" s="267"/>
      <c r="CIH16" s="267"/>
      <c r="CII16" s="267"/>
      <c r="CIJ16" s="267"/>
      <c r="CIK16" s="267"/>
      <c r="CIL16" s="267"/>
      <c r="CIM16" s="267"/>
      <c r="CIN16" s="267"/>
      <c r="CIO16" s="267"/>
      <c r="CIP16" s="267"/>
      <c r="CIQ16" s="267"/>
      <c r="CIR16" s="267"/>
      <c r="CIS16" s="267"/>
      <c r="CIT16" s="267"/>
      <c r="CIU16" s="267"/>
      <c r="CIV16" s="267"/>
      <c r="CIW16" s="267"/>
      <c r="CIX16" s="267"/>
      <c r="CIY16" s="267"/>
      <c r="CIZ16" s="267"/>
      <c r="CJA16" s="267"/>
      <c r="CJB16" s="267"/>
      <c r="CJC16" s="267"/>
      <c r="CJD16" s="267"/>
      <c r="CJE16" s="267"/>
      <c r="CJF16" s="267"/>
      <c r="CJG16" s="267"/>
      <c r="CJH16" s="267"/>
      <c r="CJI16" s="267"/>
      <c r="CJJ16" s="267"/>
      <c r="CJK16" s="267"/>
      <c r="CJL16" s="267"/>
      <c r="CJM16" s="267"/>
      <c r="CJN16" s="267"/>
      <c r="CJO16" s="267"/>
      <c r="CJP16" s="267"/>
      <c r="CJQ16" s="267"/>
      <c r="CJR16" s="267"/>
      <c r="CJS16" s="267"/>
      <c r="CJT16" s="267"/>
      <c r="CJU16" s="267"/>
      <c r="CJV16" s="267"/>
      <c r="CJW16" s="267"/>
      <c r="CJX16" s="267"/>
      <c r="CJY16" s="267"/>
      <c r="CJZ16" s="267"/>
      <c r="CKA16" s="267"/>
      <c r="CKB16" s="267"/>
      <c r="CKC16" s="267"/>
      <c r="CKD16" s="267"/>
      <c r="CKE16" s="267"/>
      <c r="CKF16" s="267"/>
      <c r="CKG16" s="267"/>
      <c r="CKH16" s="267"/>
      <c r="CKI16" s="267"/>
      <c r="CKJ16" s="267"/>
      <c r="CKK16" s="267"/>
      <c r="CKL16" s="267"/>
      <c r="CKM16" s="267"/>
      <c r="CKN16" s="267"/>
      <c r="CKO16" s="267"/>
      <c r="CKP16" s="267"/>
      <c r="CKQ16" s="267"/>
      <c r="CKR16" s="267"/>
      <c r="CKS16" s="267"/>
      <c r="CKT16" s="267"/>
      <c r="CKU16" s="267"/>
      <c r="CKV16" s="267"/>
      <c r="CKW16" s="267"/>
      <c r="CKX16" s="267"/>
      <c r="CKY16" s="267"/>
      <c r="CKZ16" s="267"/>
      <c r="CLA16" s="267"/>
      <c r="CLB16" s="267"/>
      <c r="CLC16" s="267"/>
      <c r="CLD16" s="267"/>
      <c r="CLE16" s="267"/>
      <c r="CLF16" s="267"/>
      <c r="CLG16" s="267"/>
      <c r="CLH16" s="267"/>
      <c r="CLI16" s="267"/>
      <c r="CLJ16" s="267"/>
      <c r="CLK16" s="267"/>
      <c r="CLL16" s="267"/>
      <c r="CLM16" s="267"/>
      <c r="CLN16" s="267"/>
      <c r="CLO16" s="267"/>
      <c r="CLP16" s="267"/>
      <c r="CLQ16" s="267"/>
      <c r="CLR16" s="267"/>
      <c r="CLS16" s="267"/>
      <c r="CLT16" s="267"/>
      <c r="CLU16" s="267"/>
      <c r="CLV16" s="267"/>
      <c r="CLW16" s="267"/>
      <c r="CLX16" s="267"/>
      <c r="CLY16" s="267"/>
      <c r="CLZ16" s="267"/>
      <c r="CMA16" s="267"/>
      <c r="CMB16" s="267"/>
      <c r="CMC16" s="267"/>
      <c r="CMD16" s="267"/>
      <c r="CME16" s="267"/>
      <c r="CMF16" s="267"/>
      <c r="CMG16" s="267"/>
      <c r="CMH16" s="267"/>
      <c r="CMI16" s="267"/>
      <c r="CMJ16" s="267"/>
      <c r="CMK16" s="267"/>
      <c r="CML16" s="267"/>
      <c r="CMM16" s="267"/>
      <c r="CMN16" s="267"/>
      <c r="CMO16" s="267"/>
      <c r="CMP16" s="267"/>
      <c r="CMQ16" s="267"/>
      <c r="CMR16" s="267"/>
      <c r="CMS16" s="267"/>
      <c r="CMT16" s="267"/>
      <c r="CMU16" s="267"/>
      <c r="CMV16" s="267"/>
      <c r="CMW16" s="267"/>
      <c r="CMX16" s="267"/>
      <c r="CMY16" s="267"/>
      <c r="CMZ16" s="267"/>
      <c r="CNA16" s="267"/>
      <c r="CNB16" s="267"/>
      <c r="CNC16" s="267"/>
      <c r="CND16" s="267"/>
      <c r="CNE16" s="267"/>
      <c r="CNF16" s="267"/>
      <c r="CNG16" s="267"/>
      <c r="CNH16" s="267"/>
      <c r="CNI16" s="267"/>
      <c r="CNJ16" s="267"/>
      <c r="CNK16" s="267"/>
      <c r="CNL16" s="267"/>
      <c r="CNM16" s="267"/>
      <c r="CNN16" s="267"/>
      <c r="CNO16" s="267"/>
      <c r="CNP16" s="267"/>
      <c r="CNQ16" s="267"/>
      <c r="CNR16" s="267"/>
      <c r="CNS16" s="267"/>
      <c r="CNT16" s="267"/>
      <c r="CNU16" s="267"/>
      <c r="CNV16" s="267"/>
      <c r="CNW16" s="267"/>
      <c r="CNX16" s="267"/>
      <c r="CNY16" s="267"/>
      <c r="CNZ16" s="267"/>
      <c r="COA16" s="267"/>
      <c r="COB16" s="267"/>
      <c r="COC16" s="267"/>
      <c r="COD16" s="267"/>
      <c r="COE16" s="267"/>
      <c r="COF16" s="267"/>
      <c r="COG16" s="267"/>
      <c r="COH16" s="267"/>
      <c r="COI16" s="267"/>
      <c r="COJ16" s="267"/>
      <c r="COK16" s="267"/>
      <c r="COL16" s="267"/>
      <c r="COM16" s="267"/>
      <c r="CON16" s="267"/>
      <c r="COO16" s="267"/>
      <c r="COP16" s="267"/>
      <c r="COQ16" s="267"/>
      <c r="COR16" s="267"/>
      <c r="COS16" s="267"/>
      <c r="COT16" s="267"/>
      <c r="COU16" s="267"/>
      <c r="COV16" s="267"/>
      <c r="COW16" s="267"/>
      <c r="COX16" s="267"/>
      <c r="COY16" s="267"/>
      <c r="COZ16" s="267"/>
      <c r="CPA16" s="267"/>
      <c r="CPB16" s="267"/>
      <c r="CPC16" s="267"/>
      <c r="CPD16" s="267"/>
      <c r="CPE16" s="267"/>
      <c r="CPF16" s="267"/>
      <c r="CPG16" s="267"/>
      <c r="CPH16" s="267"/>
      <c r="CPI16" s="267"/>
      <c r="CPJ16" s="267"/>
      <c r="CPK16" s="267"/>
      <c r="CPL16" s="267"/>
      <c r="CPM16" s="267"/>
      <c r="CPN16" s="267"/>
      <c r="CPO16" s="267"/>
      <c r="CPP16" s="267"/>
      <c r="CPQ16" s="267"/>
      <c r="CPR16" s="267"/>
      <c r="CPS16" s="267"/>
      <c r="CPT16" s="267"/>
      <c r="CPU16" s="267"/>
      <c r="CPV16" s="267"/>
      <c r="CPW16" s="267"/>
      <c r="CPX16" s="267"/>
      <c r="CPY16" s="267"/>
      <c r="CPZ16" s="267"/>
      <c r="CQA16" s="267"/>
      <c r="CQB16" s="267"/>
      <c r="CQC16" s="267"/>
      <c r="CQD16" s="267"/>
      <c r="CQE16" s="267"/>
      <c r="CQF16" s="267"/>
      <c r="CQG16" s="267"/>
      <c r="CQH16" s="267"/>
      <c r="CQI16" s="267"/>
      <c r="CQJ16" s="267"/>
      <c r="CQK16" s="267"/>
      <c r="CQL16" s="267"/>
      <c r="CQM16" s="267"/>
      <c r="CQN16" s="267"/>
      <c r="CQO16" s="267"/>
      <c r="CQP16" s="267"/>
      <c r="CQQ16" s="267"/>
      <c r="CQR16" s="267"/>
      <c r="CQS16" s="267"/>
      <c r="CQT16" s="267"/>
      <c r="CQU16" s="267"/>
      <c r="CQV16" s="267"/>
      <c r="CQW16" s="267"/>
      <c r="CQX16" s="267"/>
      <c r="CQY16" s="267"/>
      <c r="CQZ16" s="267"/>
      <c r="CRA16" s="267"/>
      <c r="CRB16" s="267"/>
      <c r="CRC16" s="267"/>
      <c r="CRD16" s="267"/>
      <c r="CRE16" s="267"/>
      <c r="CRF16" s="267"/>
      <c r="CRG16" s="267"/>
      <c r="CRH16" s="267"/>
      <c r="CRI16" s="267"/>
      <c r="CRJ16" s="267"/>
      <c r="CRK16" s="267"/>
      <c r="CRL16" s="267"/>
      <c r="CRM16" s="267"/>
      <c r="CRN16" s="267"/>
      <c r="CRO16" s="267"/>
      <c r="CRP16" s="267"/>
      <c r="CRQ16" s="267"/>
      <c r="CRR16" s="267"/>
      <c r="CRS16" s="267"/>
      <c r="CRT16" s="267"/>
      <c r="CRU16" s="267"/>
      <c r="CRV16" s="267"/>
      <c r="CRW16" s="267"/>
      <c r="CRX16" s="267"/>
      <c r="CRY16" s="267"/>
      <c r="CRZ16" s="267"/>
      <c r="CSA16" s="267"/>
      <c r="CSB16" s="267"/>
      <c r="CSC16" s="267"/>
      <c r="CSD16" s="267"/>
      <c r="CSE16" s="267"/>
      <c r="CSF16" s="267"/>
      <c r="CSG16" s="267"/>
      <c r="CSH16" s="267"/>
      <c r="CSI16" s="267"/>
      <c r="CSJ16" s="267"/>
      <c r="CSK16" s="267"/>
      <c r="CSL16" s="267"/>
      <c r="CSM16" s="267"/>
      <c r="CSN16" s="267"/>
      <c r="CSO16" s="267"/>
      <c r="CSP16" s="267"/>
      <c r="CSQ16" s="267"/>
      <c r="CSR16" s="267"/>
      <c r="CSS16" s="267"/>
      <c r="CST16" s="267"/>
      <c r="CSU16" s="267"/>
      <c r="CSV16" s="267"/>
      <c r="CSW16" s="267"/>
      <c r="CSX16" s="267"/>
      <c r="CSY16" s="267"/>
      <c r="CSZ16" s="267"/>
      <c r="CTA16" s="267"/>
      <c r="CTB16" s="267"/>
      <c r="CTC16" s="267"/>
      <c r="CTD16" s="267"/>
      <c r="CTE16" s="267"/>
      <c r="CTF16" s="267"/>
      <c r="CTG16" s="267"/>
      <c r="CTH16" s="267"/>
      <c r="CTI16" s="267"/>
      <c r="CTJ16" s="267"/>
      <c r="CTK16" s="267"/>
      <c r="CTL16" s="267"/>
      <c r="CTM16" s="267"/>
      <c r="CTN16" s="267"/>
      <c r="CTO16" s="267"/>
      <c r="CTP16" s="267"/>
      <c r="CTQ16" s="267"/>
      <c r="CTR16" s="267"/>
      <c r="CTS16" s="267"/>
      <c r="CTT16" s="267"/>
      <c r="CTU16" s="267"/>
      <c r="CTV16" s="267"/>
      <c r="CTW16" s="267"/>
      <c r="CTX16" s="267"/>
      <c r="CTY16" s="267"/>
      <c r="CTZ16" s="267"/>
      <c r="CUA16" s="267"/>
      <c r="CUB16" s="267"/>
      <c r="CUC16" s="267"/>
      <c r="CUD16" s="267"/>
      <c r="CUE16" s="267"/>
      <c r="CUF16" s="267"/>
      <c r="CUG16" s="267"/>
      <c r="CUH16" s="267"/>
      <c r="CUI16" s="267"/>
      <c r="CUJ16" s="267"/>
      <c r="CUK16" s="267"/>
      <c r="CUL16" s="267"/>
      <c r="CUM16" s="267"/>
      <c r="CUN16" s="267"/>
      <c r="CUO16" s="267"/>
      <c r="CUP16" s="267"/>
      <c r="CUQ16" s="267"/>
      <c r="CUR16" s="267"/>
      <c r="CUS16" s="267"/>
      <c r="CUT16" s="267"/>
      <c r="CUU16" s="267"/>
      <c r="CUV16" s="267"/>
      <c r="CUW16" s="267"/>
      <c r="CUX16" s="267"/>
      <c r="CUY16" s="267"/>
      <c r="CUZ16" s="267"/>
      <c r="CVA16" s="267"/>
      <c r="CVB16" s="267"/>
      <c r="CVC16" s="267"/>
      <c r="CVD16" s="267"/>
      <c r="CVE16" s="267"/>
      <c r="CVF16" s="267"/>
      <c r="CVG16" s="267"/>
      <c r="CVH16" s="267"/>
      <c r="CVI16" s="267"/>
      <c r="CVJ16" s="267"/>
      <c r="CVK16" s="267"/>
      <c r="CVL16" s="267"/>
      <c r="CVM16" s="267"/>
      <c r="CVN16" s="267"/>
      <c r="CVO16" s="267"/>
      <c r="CVP16" s="267"/>
      <c r="CVQ16" s="267"/>
      <c r="CVR16" s="267"/>
      <c r="CVS16" s="267"/>
      <c r="CVT16" s="267"/>
      <c r="CVU16" s="267"/>
      <c r="CVV16" s="267"/>
      <c r="CVW16" s="267"/>
      <c r="CVX16" s="267"/>
      <c r="CVY16" s="267"/>
      <c r="CVZ16" s="267"/>
      <c r="CWA16" s="267"/>
      <c r="CWB16" s="267"/>
      <c r="CWC16" s="267"/>
      <c r="CWD16" s="267"/>
      <c r="CWE16" s="267"/>
      <c r="CWF16" s="267"/>
      <c r="CWG16" s="267"/>
      <c r="CWH16" s="267"/>
      <c r="CWI16" s="267"/>
      <c r="CWJ16" s="267"/>
      <c r="CWK16" s="267"/>
      <c r="CWL16" s="267"/>
      <c r="CWM16" s="267"/>
      <c r="CWN16" s="267"/>
      <c r="CWO16" s="267"/>
      <c r="CWP16" s="267"/>
      <c r="CWQ16" s="267"/>
      <c r="CWR16" s="267"/>
      <c r="CWS16" s="267"/>
      <c r="CWT16" s="267"/>
      <c r="CWU16" s="267"/>
      <c r="CWV16" s="267"/>
      <c r="CWW16" s="267"/>
      <c r="CWX16" s="267"/>
      <c r="CWY16" s="267"/>
      <c r="CWZ16" s="267"/>
      <c r="CXA16" s="267"/>
      <c r="CXB16" s="267"/>
      <c r="CXC16" s="267"/>
      <c r="CXD16" s="267"/>
      <c r="CXE16" s="267"/>
      <c r="CXF16" s="267"/>
      <c r="CXG16" s="267"/>
      <c r="CXH16" s="267"/>
      <c r="CXI16" s="267"/>
      <c r="CXJ16" s="267"/>
      <c r="CXK16" s="267"/>
      <c r="CXL16" s="267"/>
      <c r="CXM16" s="267"/>
      <c r="CXN16" s="267"/>
      <c r="CXO16" s="267"/>
      <c r="CXP16" s="267"/>
      <c r="CXQ16" s="267"/>
      <c r="CXR16" s="267"/>
      <c r="CXS16" s="267"/>
      <c r="CXT16" s="267"/>
      <c r="CXU16" s="267"/>
      <c r="CXV16" s="267"/>
      <c r="CXW16" s="267"/>
      <c r="CXX16" s="267"/>
      <c r="CXY16" s="267"/>
      <c r="CXZ16" s="267"/>
      <c r="CYA16" s="267"/>
      <c r="CYB16" s="267"/>
      <c r="CYC16" s="267"/>
      <c r="CYD16" s="267"/>
      <c r="CYE16" s="267"/>
      <c r="CYF16" s="267"/>
      <c r="CYG16" s="267"/>
      <c r="CYH16" s="267"/>
      <c r="CYI16" s="267"/>
      <c r="CYJ16" s="267"/>
      <c r="CYK16" s="267"/>
      <c r="CYL16" s="267"/>
      <c r="CYM16" s="267"/>
      <c r="CYN16" s="267"/>
      <c r="CYO16" s="267"/>
      <c r="CYP16" s="267"/>
      <c r="CYQ16" s="267"/>
      <c r="CYR16" s="267"/>
      <c r="CYS16" s="267"/>
      <c r="CYT16" s="267"/>
      <c r="CYU16" s="267"/>
      <c r="CYV16" s="267"/>
      <c r="CYW16" s="267"/>
      <c r="CYX16" s="267"/>
      <c r="CYY16" s="267"/>
      <c r="CYZ16" s="267"/>
      <c r="CZA16" s="267"/>
      <c r="CZB16" s="267"/>
      <c r="CZC16" s="267"/>
      <c r="CZD16" s="267"/>
      <c r="CZE16" s="267"/>
      <c r="CZF16" s="267"/>
      <c r="CZG16" s="267"/>
      <c r="CZH16" s="267"/>
      <c r="CZI16" s="267"/>
      <c r="CZJ16" s="267"/>
      <c r="CZK16" s="267"/>
      <c r="CZL16" s="267"/>
      <c r="CZM16" s="267"/>
      <c r="CZN16" s="267"/>
      <c r="CZO16" s="267"/>
      <c r="CZP16" s="267"/>
      <c r="CZQ16" s="267"/>
      <c r="CZR16" s="267"/>
      <c r="CZS16" s="267"/>
      <c r="CZT16" s="267"/>
      <c r="CZU16" s="267"/>
      <c r="CZV16" s="267"/>
      <c r="CZW16" s="267"/>
      <c r="CZX16" s="267"/>
      <c r="CZY16" s="267"/>
      <c r="CZZ16" s="267"/>
      <c r="DAA16" s="267"/>
      <c r="DAB16" s="267"/>
      <c r="DAC16" s="267"/>
      <c r="DAD16" s="267"/>
      <c r="DAE16" s="267"/>
      <c r="DAF16" s="267"/>
      <c r="DAG16" s="267"/>
      <c r="DAH16" s="267"/>
      <c r="DAI16" s="267"/>
      <c r="DAJ16" s="267"/>
      <c r="DAK16" s="267"/>
      <c r="DAL16" s="267"/>
      <c r="DAM16" s="267"/>
      <c r="DAN16" s="267"/>
      <c r="DAO16" s="267"/>
      <c r="DAP16" s="267"/>
      <c r="DAQ16" s="267"/>
      <c r="DAR16" s="267"/>
      <c r="DAS16" s="267"/>
      <c r="DAT16" s="267"/>
      <c r="DAU16" s="267"/>
      <c r="DAV16" s="267"/>
      <c r="DAW16" s="267"/>
      <c r="DAX16" s="267"/>
      <c r="DAY16" s="267"/>
      <c r="DAZ16" s="267"/>
      <c r="DBA16" s="267"/>
      <c r="DBB16" s="267"/>
      <c r="DBC16" s="267"/>
      <c r="DBD16" s="267"/>
      <c r="DBE16" s="267"/>
      <c r="DBF16" s="267"/>
      <c r="DBG16" s="267"/>
      <c r="DBH16" s="267"/>
      <c r="DBI16" s="267"/>
      <c r="DBJ16" s="267"/>
      <c r="DBK16" s="267"/>
      <c r="DBL16" s="267"/>
      <c r="DBM16" s="267"/>
      <c r="DBN16" s="267"/>
      <c r="DBO16" s="267"/>
      <c r="DBP16" s="267"/>
      <c r="DBQ16" s="267"/>
      <c r="DBR16" s="267"/>
      <c r="DBS16" s="267"/>
      <c r="DBT16" s="267"/>
      <c r="DBU16" s="267"/>
      <c r="DBV16" s="267"/>
      <c r="DBW16" s="267"/>
      <c r="DBX16" s="267"/>
      <c r="DBY16" s="267"/>
      <c r="DBZ16" s="267"/>
      <c r="DCA16" s="267"/>
      <c r="DCB16" s="267"/>
      <c r="DCC16" s="267"/>
      <c r="DCD16" s="267"/>
      <c r="DCE16" s="267"/>
      <c r="DCF16" s="267"/>
      <c r="DCG16" s="267"/>
      <c r="DCH16" s="267"/>
      <c r="DCI16" s="267"/>
      <c r="DCJ16" s="267"/>
      <c r="DCK16" s="267"/>
      <c r="DCL16" s="267"/>
      <c r="DCM16" s="267"/>
      <c r="DCN16" s="267"/>
      <c r="DCO16" s="267"/>
      <c r="DCP16" s="267"/>
      <c r="DCQ16" s="267"/>
      <c r="DCR16" s="267"/>
      <c r="DCS16" s="267"/>
      <c r="DCT16" s="267"/>
      <c r="DCU16" s="267"/>
      <c r="DCV16" s="267"/>
      <c r="DCW16" s="267"/>
      <c r="DCX16" s="267"/>
      <c r="DCY16" s="267"/>
      <c r="DCZ16" s="267"/>
      <c r="DDA16" s="267"/>
      <c r="DDB16" s="267"/>
      <c r="DDC16" s="267"/>
      <c r="DDD16" s="267"/>
      <c r="DDE16" s="267"/>
      <c r="DDF16" s="267"/>
      <c r="DDG16" s="267"/>
      <c r="DDH16" s="267"/>
      <c r="DDI16" s="267"/>
      <c r="DDJ16" s="267"/>
      <c r="DDK16" s="267"/>
      <c r="DDL16" s="267"/>
      <c r="DDM16" s="267"/>
      <c r="DDN16" s="267"/>
      <c r="DDO16" s="267"/>
      <c r="DDP16" s="267"/>
      <c r="DDQ16" s="267"/>
      <c r="DDR16" s="267"/>
      <c r="DDS16" s="267"/>
      <c r="DDT16" s="267"/>
      <c r="DDU16" s="267"/>
      <c r="DDV16" s="267"/>
      <c r="DDW16" s="267"/>
      <c r="DDX16" s="267"/>
      <c r="DDY16" s="267"/>
      <c r="DDZ16" s="267"/>
      <c r="DEA16" s="267"/>
      <c r="DEB16" s="267"/>
      <c r="DEC16" s="267"/>
      <c r="DED16" s="267"/>
      <c r="DEE16" s="267"/>
      <c r="DEF16" s="267"/>
      <c r="DEG16" s="267"/>
      <c r="DEH16" s="267"/>
      <c r="DEI16" s="267"/>
      <c r="DEJ16" s="267"/>
      <c r="DEK16" s="267"/>
      <c r="DEL16" s="267"/>
      <c r="DEM16" s="267"/>
      <c r="DEN16" s="267"/>
      <c r="DEO16" s="267"/>
      <c r="DEP16" s="267"/>
      <c r="DEQ16" s="267"/>
      <c r="DER16" s="267"/>
      <c r="DES16" s="267"/>
      <c r="DET16" s="267"/>
      <c r="DEU16" s="267"/>
      <c r="DEV16" s="267"/>
      <c r="DEW16" s="267"/>
      <c r="DEX16" s="267"/>
      <c r="DEY16" s="267"/>
      <c r="DEZ16" s="267"/>
      <c r="DFA16" s="267"/>
      <c r="DFB16" s="267"/>
      <c r="DFC16" s="267"/>
      <c r="DFD16" s="267"/>
      <c r="DFE16" s="267"/>
      <c r="DFF16" s="267"/>
      <c r="DFG16" s="267"/>
      <c r="DFH16" s="267"/>
      <c r="DFI16" s="267"/>
      <c r="DFJ16" s="267"/>
      <c r="DFK16" s="267"/>
      <c r="DFL16" s="267"/>
      <c r="DFM16" s="267"/>
      <c r="DFN16" s="267"/>
      <c r="DFO16" s="267"/>
      <c r="DFP16" s="267"/>
      <c r="DFQ16" s="267"/>
      <c r="DFR16" s="267"/>
      <c r="DFS16" s="267"/>
      <c r="DFT16" s="267"/>
      <c r="DFU16" s="267"/>
      <c r="DFV16" s="267"/>
      <c r="DFW16" s="267"/>
      <c r="DFX16" s="267"/>
      <c r="DFY16" s="267"/>
      <c r="DFZ16" s="267"/>
      <c r="DGA16" s="267"/>
      <c r="DGB16" s="267"/>
      <c r="DGC16" s="267"/>
      <c r="DGD16" s="267"/>
      <c r="DGE16" s="267"/>
      <c r="DGF16" s="267"/>
      <c r="DGG16" s="267"/>
      <c r="DGH16" s="267"/>
      <c r="DGI16" s="267"/>
      <c r="DGJ16" s="267"/>
      <c r="DGK16" s="267"/>
      <c r="DGL16" s="267"/>
      <c r="DGM16" s="267"/>
      <c r="DGN16" s="267"/>
      <c r="DGO16" s="267"/>
      <c r="DGP16" s="267"/>
      <c r="DGQ16" s="267"/>
      <c r="DGR16" s="267"/>
      <c r="DGS16" s="267"/>
      <c r="DGT16" s="267"/>
      <c r="DGU16" s="267"/>
      <c r="DGV16" s="267"/>
      <c r="DGW16" s="267"/>
      <c r="DGX16" s="267"/>
      <c r="DGY16" s="267"/>
      <c r="DGZ16" s="267"/>
      <c r="DHA16" s="267"/>
      <c r="DHB16" s="267"/>
      <c r="DHC16" s="267"/>
      <c r="DHD16" s="267"/>
      <c r="DHE16" s="267"/>
      <c r="DHF16" s="267"/>
      <c r="DHG16" s="267"/>
      <c r="DHH16" s="267"/>
      <c r="DHI16" s="267"/>
      <c r="DHJ16" s="267"/>
      <c r="DHK16" s="267"/>
      <c r="DHL16" s="267"/>
      <c r="DHM16" s="267"/>
      <c r="DHN16" s="267"/>
      <c r="DHO16" s="267"/>
      <c r="DHP16" s="267"/>
      <c r="DHQ16" s="267"/>
      <c r="DHR16" s="267"/>
      <c r="DHS16" s="267"/>
      <c r="DHT16" s="267"/>
      <c r="DHU16" s="267"/>
      <c r="DHV16" s="267"/>
      <c r="DHW16" s="267"/>
      <c r="DHX16" s="267"/>
      <c r="DHY16" s="267"/>
      <c r="DHZ16" s="267"/>
      <c r="DIA16" s="267"/>
      <c r="DIB16" s="267"/>
      <c r="DIC16" s="267"/>
      <c r="DID16" s="267"/>
      <c r="DIE16" s="267"/>
      <c r="DIF16" s="267"/>
      <c r="DIG16" s="267"/>
      <c r="DIH16" s="267"/>
      <c r="DII16" s="267"/>
      <c r="DIJ16" s="267"/>
      <c r="DIK16" s="267"/>
      <c r="DIL16" s="267"/>
      <c r="DIM16" s="267"/>
      <c r="DIN16" s="267"/>
      <c r="DIO16" s="267"/>
      <c r="DIP16" s="267"/>
      <c r="DIQ16" s="267"/>
      <c r="DIR16" s="267"/>
      <c r="DIS16" s="267"/>
      <c r="DIT16" s="267"/>
      <c r="DIU16" s="267"/>
      <c r="DIV16" s="267"/>
      <c r="DIW16" s="267"/>
      <c r="DIX16" s="267"/>
      <c r="DIY16" s="267"/>
      <c r="DIZ16" s="267"/>
      <c r="DJA16" s="267"/>
      <c r="DJB16" s="267"/>
      <c r="DJC16" s="267"/>
      <c r="DJD16" s="267"/>
      <c r="DJE16" s="267"/>
      <c r="DJF16" s="267"/>
      <c r="DJG16" s="267"/>
      <c r="DJH16" s="267"/>
      <c r="DJI16" s="267"/>
      <c r="DJJ16" s="267"/>
      <c r="DJK16" s="267"/>
      <c r="DJL16" s="267"/>
      <c r="DJM16" s="267"/>
      <c r="DJN16" s="267"/>
      <c r="DJO16" s="267"/>
      <c r="DJP16" s="267"/>
      <c r="DJQ16" s="267"/>
      <c r="DJR16" s="267"/>
      <c r="DJS16" s="267"/>
      <c r="DJT16" s="267"/>
      <c r="DJU16" s="267"/>
      <c r="DJV16" s="267"/>
      <c r="DJW16" s="267"/>
      <c r="DJX16" s="267"/>
      <c r="DJY16" s="267"/>
      <c r="DJZ16" s="267"/>
      <c r="DKA16" s="267"/>
      <c r="DKB16" s="267"/>
      <c r="DKC16" s="267"/>
      <c r="DKD16" s="267"/>
      <c r="DKE16" s="267"/>
      <c r="DKF16" s="267"/>
      <c r="DKG16" s="267"/>
      <c r="DKH16" s="267"/>
      <c r="DKI16" s="267"/>
      <c r="DKJ16" s="267"/>
      <c r="DKK16" s="267"/>
      <c r="DKL16" s="267"/>
      <c r="DKM16" s="267"/>
      <c r="DKN16" s="267"/>
      <c r="DKO16" s="267"/>
      <c r="DKP16" s="267"/>
      <c r="DKQ16" s="267"/>
      <c r="DKR16" s="267"/>
      <c r="DKS16" s="267"/>
      <c r="DKT16" s="267"/>
      <c r="DKU16" s="267"/>
      <c r="DKV16" s="267"/>
      <c r="DKW16" s="267"/>
      <c r="DKX16" s="267"/>
      <c r="DKY16" s="267"/>
      <c r="DKZ16" s="267"/>
      <c r="DLA16" s="267"/>
      <c r="DLB16" s="267"/>
      <c r="DLC16" s="267"/>
      <c r="DLD16" s="267"/>
      <c r="DLE16" s="267"/>
      <c r="DLF16" s="267"/>
      <c r="DLG16" s="267"/>
      <c r="DLH16" s="267"/>
      <c r="DLI16" s="267"/>
      <c r="DLJ16" s="267"/>
      <c r="DLK16" s="267"/>
      <c r="DLL16" s="267"/>
      <c r="DLM16" s="267"/>
      <c r="DLN16" s="267"/>
      <c r="DLO16" s="267"/>
      <c r="DLP16" s="267"/>
      <c r="DLQ16" s="267"/>
      <c r="DLR16" s="267"/>
      <c r="DLS16" s="267"/>
      <c r="DLT16" s="267"/>
      <c r="DLU16" s="267"/>
      <c r="DLV16" s="267"/>
      <c r="DLW16" s="267"/>
      <c r="DLX16" s="267"/>
      <c r="DLY16" s="267"/>
      <c r="DLZ16" s="267"/>
      <c r="DMA16" s="267"/>
      <c r="DMB16" s="267"/>
      <c r="DMC16" s="267"/>
      <c r="DMD16" s="267"/>
      <c r="DME16" s="267"/>
      <c r="DMF16" s="267"/>
      <c r="DMG16" s="267"/>
      <c r="DMH16" s="267"/>
      <c r="DMI16" s="267"/>
      <c r="DMJ16" s="267"/>
      <c r="DMK16" s="267"/>
      <c r="DML16" s="267"/>
      <c r="DMM16" s="267"/>
      <c r="DMN16" s="267"/>
      <c r="DMO16" s="267"/>
      <c r="DMP16" s="267"/>
      <c r="DMQ16" s="267"/>
      <c r="DMR16" s="267"/>
      <c r="DMS16" s="267"/>
      <c r="DMT16" s="267"/>
      <c r="DMU16" s="267"/>
      <c r="DMV16" s="267"/>
      <c r="DMW16" s="267"/>
      <c r="DMX16" s="267"/>
      <c r="DMY16" s="267"/>
      <c r="DMZ16" s="267"/>
      <c r="DNA16" s="267"/>
      <c r="DNB16" s="267"/>
      <c r="DNC16" s="267"/>
      <c r="DND16" s="267"/>
      <c r="DNE16" s="267"/>
      <c r="DNF16" s="267"/>
      <c r="DNG16" s="267"/>
      <c r="DNH16" s="267"/>
      <c r="DNI16" s="267"/>
      <c r="DNJ16" s="267"/>
      <c r="DNK16" s="267"/>
      <c r="DNL16" s="267"/>
      <c r="DNM16" s="267"/>
      <c r="DNN16" s="267"/>
      <c r="DNO16" s="267"/>
      <c r="DNP16" s="267"/>
      <c r="DNQ16" s="267"/>
      <c r="DNR16" s="267"/>
      <c r="DNS16" s="267"/>
      <c r="DNT16" s="267"/>
      <c r="DNU16" s="267"/>
      <c r="DNV16" s="267"/>
      <c r="DNW16" s="267"/>
      <c r="DNX16" s="267"/>
      <c r="DNY16" s="267"/>
      <c r="DNZ16" s="267"/>
      <c r="DOA16" s="267"/>
      <c r="DOB16" s="267"/>
      <c r="DOC16" s="267"/>
      <c r="DOD16" s="267"/>
      <c r="DOE16" s="267"/>
      <c r="DOF16" s="267"/>
      <c r="DOG16" s="267"/>
      <c r="DOH16" s="267"/>
      <c r="DOI16" s="267"/>
      <c r="DOJ16" s="267"/>
      <c r="DOK16" s="267"/>
      <c r="DOL16" s="267"/>
      <c r="DOM16" s="267"/>
      <c r="DON16" s="267"/>
      <c r="DOO16" s="267"/>
      <c r="DOP16" s="267"/>
      <c r="DOQ16" s="267"/>
      <c r="DOR16" s="267"/>
      <c r="DOS16" s="267"/>
      <c r="DOT16" s="267"/>
      <c r="DOU16" s="267"/>
      <c r="DOV16" s="267"/>
      <c r="DOW16" s="267"/>
      <c r="DOX16" s="267"/>
      <c r="DOY16" s="267"/>
      <c r="DOZ16" s="267"/>
      <c r="DPA16" s="267"/>
      <c r="DPB16" s="267"/>
      <c r="DPC16" s="267"/>
      <c r="DPD16" s="267"/>
      <c r="DPE16" s="267"/>
      <c r="DPF16" s="267"/>
      <c r="DPG16" s="267"/>
      <c r="DPH16" s="267"/>
      <c r="DPI16" s="267"/>
      <c r="DPJ16" s="267"/>
      <c r="DPK16" s="267"/>
      <c r="DPL16" s="267"/>
      <c r="DPM16" s="267"/>
      <c r="DPN16" s="267"/>
      <c r="DPO16" s="267"/>
      <c r="DPP16" s="267"/>
      <c r="DPQ16" s="267"/>
      <c r="DPR16" s="267"/>
      <c r="DPS16" s="267"/>
      <c r="DPT16" s="267"/>
      <c r="DPU16" s="267"/>
      <c r="DPV16" s="267"/>
      <c r="DPW16" s="267"/>
      <c r="DPX16" s="267"/>
      <c r="DPY16" s="267"/>
      <c r="DPZ16" s="267"/>
      <c r="DQA16" s="267"/>
      <c r="DQB16" s="267"/>
      <c r="DQC16" s="267"/>
      <c r="DQD16" s="267"/>
      <c r="DQE16" s="267"/>
      <c r="DQF16" s="267"/>
      <c r="DQG16" s="267"/>
      <c r="DQH16" s="267"/>
      <c r="DQI16" s="267"/>
      <c r="DQJ16" s="267"/>
      <c r="DQK16" s="267"/>
      <c r="DQL16" s="267"/>
      <c r="DQM16" s="267"/>
      <c r="DQN16" s="267"/>
      <c r="DQO16" s="267"/>
      <c r="DQP16" s="267"/>
      <c r="DQQ16" s="267"/>
      <c r="DQR16" s="267"/>
      <c r="DQS16" s="267"/>
      <c r="DQT16" s="267"/>
      <c r="DQU16" s="267"/>
      <c r="DQV16" s="267"/>
      <c r="DQW16" s="267"/>
      <c r="DQX16" s="267"/>
      <c r="DQY16" s="267"/>
      <c r="DQZ16" s="267"/>
      <c r="DRA16" s="267"/>
      <c r="DRB16" s="267"/>
      <c r="DRC16" s="267"/>
      <c r="DRD16" s="267"/>
      <c r="DRE16" s="267"/>
      <c r="DRF16" s="267"/>
      <c r="DRG16" s="267"/>
      <c r="DRH16" s="267"/>
      <c r="DRI16" s="267"/>
      <c r="DRJ16" s="267"/>
      <c r="DRK16" s="267"/>
      <c r="DRL16" s="267"/>
      <c r="DRM16" s="267"/>
      <c r="DRN16" s="267"/>
      <c r="DRO16" s="267"/>
      <c r="DRP16" s="267"/>
      <c r="DRQ16" s="267"/>
      <c r="DRR16" s="267"/>
      <c r="DRS16" s="267"/>
      <c r="DRT16" s="267"/>
      <c r="DRU16" s="267"/>
      <c r="DRV16" s="267"/>
      <c r="DRW16" s="267"/>
      <c r="DRX16" s="267"/>
      <c r="DRY16" s="267"/>
      <c r="DRZ16" s="267"/>
      <c r="DSA16" s="267"/>
      <c r="DSB16" s="267"/>
      <c r="DSC16" s="267"/>
      <c r="DSD16" s="267"/>
      <c r="DSE16" s="267"/>
      <c r="DSF16" s="267"/>
      <c r="DSG16" s="267"/>
      <c r="DSH16" s="267"/>
      <c r="DSI16" s="267"/>
      <c r="DSJ16" s="267"/>
      <c r="DSK16" s="267"/>
      <c r="DSL16" s="267"/>
      <c r="DSM16" s="267"/>
      <c r="DSN16" s="267"/>
      <c r="DSO16" s="267"/>
      <c r="DSP16" s="267"/>
      <c r="DSQ16" s="267"/>
      <c r="DSR16" s="267"/>
      <c r="DSS16" s="267"/>
      <c r="DST16" s="267"/>
      <c r="DSU16" s="267"/>
      <c r="DSV16" s="267"/>
      <c r="DSW16" s="267"/>
      <c r="DSX16" s="267"/>
      <c r="DSY16" s="267"/>
      <c r="DSZ16" s="267"/>
      <c r="DTA16" s="267"/>
      <c r="DTB16" s="267"/>
      <c r="DTC16" s="267"/>
      <c r="DTD16" s="267"/>
      <c r="DTE16" s="267"/>
      <c r="DTF16" s="267"/>
      <c r="DTG16" s="267"/>
      <c r="DTH16" s="267"/>
      <c r="DTI16" s="267"/>
      <c r="DTJ16" s="267"/>
      <c r="DTK16" s="267"/>
      <c r="DTL16" s="267"/>
      <c r="DTM16" s="267"/>
      <c r="DTN16" s="267"/>
      <c r="DTO16" s="267"/>
      <c r="DTP16" s="267"/>
      <c r="DTQ16" s="267"/>
      <c r="DTR16" s="267"/>
      <c r="DTS16" s="267"/>
      <c r="DTT16" s="267"/>
      <c r="DTU16" s="267"/>
      <c r="DTV16" s="267"/>
      <c r="DTW16" s="267"/>
      <c r="DTX16" s="267"/>
      <c r="DTY16" s="267"/>
      <c r="DTZ16" s="267"/>
      <c r="DUA16" s="267"/>
      <c r="DUB16" s="267"/>
      <c r="DUC16" s="267"/>
      <c r="DUD16" s="267"/>
      <c r="DUE16" s="267"/>
      <c r="DUF16" s="267"/>
      <c r="DUG16" s="267"/>
      <c r="DUH16" s="267"/>
      <c r="DUI16" s="267"/>
      <c r="DUJ16" s="267"/>
      <c r="DUK16" s="267"/>
      <c r="DUL16" s="267"/>
      <c r="DUM16" s="267"/>
      <c r="DUN16" s="267"/>
      <c r="DUO16" s="267"/>
      <c r="DUP16" s="267"/>
      <c r="DUQ16" s="267"/>
      <c r="DUR16" s="267"/>
      <c r="DUS16" s="267"/>
      <c r="DUT16" s="267"/>
      <c r="DUU16" s="267"/>
      <c r="DUV16" s="267"/>
      <c r="DUW16" s="267"/>
      <c r="DUX16" s="267"/>
      <c r="DUY16" s="267"/>
      <c r="DUZ16" s="267"/>
      <c r="DVA16" s="267"/>
      <c r="DVB16" s="267"/>
      <c r="DVC16" s="267"/>
      <c r="DVD16" s="267"/>
      <c r="DVE16" s="267"/>
      <c r="DVF16" s="267"/>
      <c r="DVG16" s="267"/>
      <c r="DVH16" s="267"/>
      <c r="DVI16" s="267"/>
      <c r="DVJ16" s="267"/>
      <c r="DVK16" s="267"/>
      <c r="DVL16" s="267"/>
      <c r="DVM16" s="267"/>
      <c r="DVN16" s="267"/>
      <c r="DVO16" s="267"/>
      <c r="DVP16" s="267"/>
      <c r="DVQ16" s="267"/>
      <c r="DVR16" s="267"/>
      <c r="DVS16" s="267"/>
      <c r="DVT16" s="267"/>
      <c r="DVU16" s="267"/>
      <c r="DVV16" s="267"/>
      <c r="DVW16" s="267"/>
      <c r="DVX16" s="267"/>
      <c r="DVY16" s="267"/>
      <c r="DVZ16" s="267"/>
      <c r="DWA16" s="267"/>
      <c r="DWB16" s="267"/>
      <c r="DWC16" s="267"/>
      <c r="DWD16" s="267"/>
      <c r="DWE16" s="267"/>
      <c r="DWF16" s="267"/>
      <c r="DWG16" s="267"/>
      <c r="DWH16" s="267"/>
      <c r="DWI16" s="267"/>
      <c r="DWJ16" s="267"/>
      <c r="DWK16" s="267"/>
      <c r="DWL16" s="267"/>
      <c r="DWM16" s="267"/>
      <c r="DWN16" s="267"/>
      <c r="DWO16" s="267"/>
      <c r="DWP16" s="267"/>
      <c r="DWQ16" s="267"/>
      <c r="DWR16" s="267"/>
      <c r="DWS16" s="267"/>
      <c r="DWT16" s="267"/>
      <c r="DWU16" s="267"/>
      <c r="DWV16" s="267"/>
      <c r="DWW16" s="267"/>
      <c r="DWX16" s="267"/>
      <c r="DWY16" s="267"/>
      <c r="DWZ16" s="267"/>
      <c r="DXA16" s="267"/>
      <c r="DXB16" s="267"/>
      <c r="DXC16" s="267"/>
      <c r="DXD16" s="267"/>
      <c r="DXE16" s="267"/>
      <c r="DXF16" s="267"/>
      <c r="DXG16" s="267"/>
      <c r="DXH16" s="267"/>
      <c r="DXI16" s="267"/>
      <c r="DXJ16" s="267"/>
      <c r="DXK16" s="267"/>
      <c r="DXL16" s="267"/>
      <c r="DXM16" s="267"/>
      <c r="DXN16" s="267"/>
      <c r="DXO16" s="267"/>
      <c r="DXP16" s="267"/>
      <c r="DXQ16" s="267"/>
      <c r="DXR16" s="267"/>
      <c r="DXS16" s="267"/>
      <c r="DXT16" s="267"/>
      <c r="DXU16" s="267"/>
      <c r="DXV16" s="267"/>
      <c r="DXW16" s="267"/>
      <c r="DXX16" s="267"/>
      <c r="DXY16" s="267"/>
      <c r="DXZ16" s="267"/>
      <c r="DYA16" s="267"/>
      <c r="DYB16" s="267"/>
      <c r="DYC16" s="267"/>
      <c r="DYD16" s="267"/>
      <c r="DYE16" s="267"/>
      <c r="DYF16" s="267"/>
      <c r="DYG16" s="267"/>
      <c r="DYH16" s="267"/>
      <c r="DYI16" s="267"/>
      <c r="DYJ16" s="267"/>
      <c r="DYK16" s="267"/>
      <c r="DYL16" s="267"/>
      <c r="DYM16" s="267"/>
      <c r="DYN16" s="267"/>
      <c r="DYO16" s="267"/>
      <c r="DYP16" s="267"/>
      <c r="DYQ16" s="267"/>
      <c r="DYR16" s="267"/>
      <c r="DYS16" s="267"/>
      <c r="DYT16" s="267"/>
      <c r="DYU16" s="267"/>
      <c r="DYV16" s="267"/>
      <c r="DYW16" s="267"/>
      <c r="DYX16" s="267"/>
      <c r="DYY16" s="267"/>
      <c r="DYZ16" s="267"/>
      <c r="DZA16" s="267"/>
      <c r="DZB16" s="267"/>
      <c r="DZC16" s="267"/>
      <c r="DZD16" s="267"/>
      <c r="DZE16" s="267"/>
      <c r="DZF16" s="267"/>
      <c r="DZG16" s="267"/>
      <c r="DZH16" s="267"/>
      <c r="DZI16" s="267"/>
      <c r="DZJ16" s="267"/>
      <c r="DZK16" s="267"/>
      <c r="DZL16" s="267"/>
      <c r="DZM16" s="267"/>
      <c r="DZN16" s="267"/>
      <c r="DZO16" s="267"/>
      <c r="DZP16" s="267"/>
      <c r="DZQ16" s="267"/>
      <c r="DZR16" s="267"/>
      <c r="DZS16" s="267"/>
      <c r="DZT16" s="267"/>
      <c r="DZU16" s="267"/>
      <c r="DZV16" s="267"/>
      <c r="DZW16" s="267"/>
      <c r="DZX16" s="267"/>
      <c r="DZY16" s="267"/>
      <c r="DZZ16" s="267"/>
      <c r="EAA16" s="267"/>
      <c r="EAB16" s="267"/>
      <c r="EAC16" s="267"/>
      <c r="EAD16" s="267"/>
      <c r="EAE16" s="267"/>
      <c r="EAF16" s="267"/>
      <c r="EAG16" s="267"/>
      <c r="EAH16" s="267"/>
      <c r="EAI16" s="267"/>
      <c r="EAJ16" s="267"/>
      <c r="EAK16" s="267"/>
      <c r="EAL16" s="267"/>
      <c r="EAM16" s="267"/>
      <c r="EAN16" s="267"/>
      <c r="EAO16" s="267"/>
      <c r="EAP16" s="267"/>
      <c r="EAQ16" s="267"/>
      <c r="EAR16" s="267"/>
      <c r="EAS16" s="267"/>
      <c r="EAT16" s="267"/>
      <c r="EAU16" s="267"/>
      <c r="EAV16" s="267"/>
      <c r="EAW16" s="267"/>
      <c r="EAX16" s="267"/>
      <c r="EAY16" s="267"/>
      <c r="EAZ16" s="267"/>
      <c r="EBA16" s="267"/>
      <c r="EBB16" s="267"/>
      <c r="EBC16" s="267"/>
      <c r="EBD16" s="267"/>
      <c r="EBE16" s="267"/>
      <c r="EBF16" s="267"/>
      <c r="EBG16" s="267"/>
      <c r="EBH16" s="267"/>
      <c r="EBI16" s="267"/>
      <c r="EBJ16" s="267"/>
      <c r="EBK16" s="267"/>
      <c r="EBL16" s="267"/>
      <c r="EBM16" s="267"/>
      <c r="EBN16" s="267"/>
      <c r="EBO16" s="267"/>
      <c r="EBP16" s="267"/>
      <c r="EBQ16" s="267"/>
      <c r="EBR16" s="267"/>
      <c r="EBS16" s="267"/>
      <c r="EBT16" s="267"/>
      <c r="EBU16" s="267"/>
      <c r="EBV16" s="267"/>
      <c r="EBW16" s="267"/>
      <c r="EBX16" s="267"/>
      <c r="EBY16" s="267"/>
      <c r="EBZ16" s="267"/>
      <c r="ECA16" s="267"/>
      <c r="ECB16" s="267"/>
      <c r="ECC16" s="267"/>
      <c r="ECD16" s="267"/>
      <c r="ECE16" s="267"/>
      <c r="ECF16" s="267"/>
      <c r="ECG16" s="267"/>
      <c r="ECH16" s="267"/>
      <c r="ECI16" s="267"/>
      <c r="ECJ16" s="267"/>
      <c r="ECK16" s="267"/>
      <c r="ECL16" s="267"/>
      <c r="ECM16" s="267"/>
      <c r="ECN16" s="267"/>
      <c r="ECO16" s="267"/>
      <c r="ECP16" s="267"/>
      <c r="ECQ16" s="267"/>
      <c r="ECR16" s="267"/>
      <c r="ECS16" s="267"/>
      <c r="ECT16" s="267"/>
      <c r="ECU16" s="267"/>
      <c r="ECV16" s="267"/>
      <c r="ECW16" s="267"/>
      <c r="ECX16" s="267"/>
      <c r="ECY16" s="267"/>
      <c r="ECZ16" s="267"/>
      <c r="EDA16" s="267"/>
      <c r="EDB16" s="267"/>
      <c r="EDC16" s="267"/>
      <c r="EDD16" s="267"/>
      <c r="EDE16" s="267"/>
      <c r="EDF16" s="267"/>
      <c r="EDG16" s="267"/>
      <c r="EDH16" s="267"/>
      <c r="EDI16" s="267"/>
      <c r="EDJ16" s="267"/>
      <c r="EDK16" s="267"/>
      <c r="EDL16" s="267"/>
      <c r="EDM16" s="267"/>
      <c r="EDN16" s="267"/>
      <c r="EDO16" s="267"/>
      <c r="EDP16" s="267"/>
      <c r="EDQ16" s="267"/>
      <c r="EDR16" s="267"/>
      <c r="EDS16" s="267"/>
      <c r="EDT16" s="267"/>
      <c r="EDU16" s="267"/>
      <c r="EDV16" s="267"/>
      <c r="EDW16" s="267"/>
      <c r="EDX16" s="267"/>
      <c r="EDY16" s="267"/>
      <c r="EDZ16" s="267"/>
      <c r="EEA16" s="267"/>
      <c r="EEB16" s="267"/>
      <c r="EEC16" s="267"/>
      <c r="EED16" s="267"/>
      <c r="EEE16" s="267"/>
      <c r="EEF16" s="267"/>
      <c r="EEG16" s="267"/>
      <c r="EEH16" s="267"/>
      <c r="EEI16" s="267"/>
      <c r="EEJ16" s="267"/>
      <c r="EEK16" s="267"/>
      <c r="EEL16" s="267"/>
      <c r="EEM16" s="267"/>
      <c r="EEN16" s="267"/>
      <c r="EEO16" s="267"/>
      <c r="EEP16" s="267"/>
      <c r="EEQ16" s="267"/>
      <c r="EER16" s="267"/>
      <c r="EES16" s="267"/>
      <c r="EET16" s="267"/>
      <c r="EEU16" s="267"/>
      <c r="EEV16" s="267"/>
      <c r="EEW16" s="267"/>
      <c r="EEX16" s="267"/>
      <c r="EEY16" s="267"/>
      <c r="EEZ16" s="267"/>
      <c r="EFA16" s="267"/>
      <c r="EFB16" s="267"/>
      <c r="EFC16" s="267"/>
      <c r="EFD16" s="267"/>
      <c r="EFE16" s="267"/>
      <c r="EFF16" s="267"/>
      <c r="EFG16" s="267"/>
      <c r="EFH16" s="267"/>
      <c r="EFI16" s="267"/>
      <c r="EFJ16" s="267"/>
      <c r="EFK16" s="267"/>
      <c r="EFL16" s="267"/>
      <c r="EFM16" s="267"/>
      <c r="EFN16" s="267"/>
      <c r="EFO16" s="267"/>
      <c r="EFP16" s="267"/>
      <c r="EFQ16" s="267"/>
      <c r="EFR16" s="267"/>
      <c r="EFS16" s="267"/>
      <c r="EFT16" s="267"/>
      <c r="EFU16" s="267"/>
      <c r="EFV16" s="267"/>
      <c r="EFW16" s="267"/>
      <c r="EFX16" s="267"/>
      <c r="EFY16" s="267"/>
      <c r="EFZ16" s="267"/>
      <c r="EGA16" s="267"/>
      <c r="EGB16" s="267"/>
      <c r="EGC16" s="267"/>
      <c r="EGD16" s="267"/>
      <c r="EGE16" s="267"/>
      <c r="EGF16" s="267"/>
      <c r="EGG16" s="267"/>
      <c r="EGH16" s="267"/>
      <c r="EGI16" s="267"/>
      <c r="EGJ16" s="267"/>
      <c r="EGK16" s="267"/>
      <c r="EGL16" s="267"/>
      <c r="EGM16" s="267"/>
      <c r="EGN16" s="267"/>
      <c r="EGO16" s="267"/>
      <c r="EGP16" s="267"/>
      <c r="EGQ16" s="267"/>
      <c r="EGR16" s="267"/>
      <c r="EGS16" s="267"/>
      <c r="EGT16" s="267"/>
      <c r="EGU16" s="267"/>
      <c r="EGV16" s="267"/>
      <c r="EGW16" s="267"/>
      <c r="EGX16" s="267"/>
      <c r="EGY16" s="267"/>
      <c r="EGZ16" s="267"/>
      <c r="EHA16" s="267"/>
      <c r="EHB16" s="267"/>
      <c r="EHC16" s="267"/>
      <c r="EHD16" s="267"/>
      <c r="EHE16" s="267"/>
      <c r="EHF16" s="267"/>
      <c r="EHG16" s="267"/>
      <c r="EHH16" s="267"/>
      <c r="EHI16" s="267"/>
      <c r="EHJ16" s="267"/>
      <c r="EHK16" s="267"/>
      <c r="EHL16" s="267"/>
      <c r="EHM16" s="267"/>
      <c r="EHN16" s="267"/>
      <c r="EHO16" s="267"/>
      <c r="EHP16" s="267"/>
      <c r="EHQ16" s="267"/>
      <c r="EHR16" s="267"/>
      <c r="EHS16" s="267"/>
      <c r="EHT16" s="267"/>
      <c r="EHU16" s="267"/>
      <c r="EHV16" s="267"/>
      <c r="EHW16" s="267"/>
      <c r="EHX16" s="267"/>
      <c r="EHY16" s="267"/>
      <c r="EHZ16" s="267"/>
      <c r="EIA16" s="267"/>
      <c r="EIB16" s="267"/>
      <c r="EIC16" s="267"/>
      <c r="EID16" s="267"/>
      <c r="EIE16" s="267"/>
      <c r="EIF16" s="267"/>
      <c r="EIG16" s="267"/>
      <c r="EIH16" s="267"/>
      <c r="EII16" s="267"/>
      <c r="EIJ16" s="267"/>
      <c r="EIK16" s="267"/>
      <c r="EIL16" s="267"/>
      <c r="EIM16" s="267"/>
      <c r="EIN16" s="267"/>
      <c r="EIO16" s="267"/>
      <c r="EIP16" s="267"/>
      <c r="EIQ16" s="267"/>
      <c r="EIR16" s="267"/>
      <c r="EIS16" s="267"/>
      <c r="EIT16" s="267"/>
      <c r="EIU16" s="267"/>
      <c r="EIV16" s="267"/>
      <c r="EIW16" s="267"/>
      <c r="EIX16" s="267"/>
      <c r="EIY16" s="267"/>
      <c r="EIZ16" s="267"/>
      <c r="EJA16" s="267"/>
      <c r="EJB16" s="267"/>
      <c r="EJC16" s="267"/>
      <c r="EJD16" s="267"/>
      <c r="EJE16" s="267"/>
      <c r="EJF16" s="267"/>
      <c r="EJG16" s="267"/>
      <c r="EJH16" s="267"/>
      <c r="EJI16" s="267"/>
      <c r="EJJ16" s="267"/>
      <c r="EJK16" s="267"/>
      <c r="EJL16" s="267"/>
      <c r="EJM16" s="267"/>
      <c r="EJN16" s="267"/>
      <c r="EJO16" s="267"/>
      <c r="EJP16" s="267"/>
      <c r="EJQ16" s="267"/>
      <c r="EJR16" s="267"/>
      <c r="EJS16" s="267"/>
      <c r="EJT16" s="267"/>
      <c r="EJU16" s="267"/>
      <c r="EJV16" s="267"/>
      <c r="EJW16" s="267"/>
      <c r="EJX16" s="267"/>
      <c r="EJY16" s="267"/>
      <c r="EJZ16" s="267"/>
      <c r="EKA16" s="267"/>
      <c r="EKB16" s="267"/>
      <c r="EKC16" s="267"/>
      <c r="EKD16" s="267"/>
      <c r="EKE16" s="267"/>
      <c r="EKF16" s="267"/>
      <c r="EKG16" s="267"/>
      <c r="EKH16" s="267"/>
      <c r="EKI16" s="267"/>
      <c r="EKJ16" s="267"/>
      <c r="EKK16" s="267"/>
      <c r="EKL16" s="267"/>
      <c r="EKM16" s="267"/>
      <c r="EKN16" s="267"/>
      <c r="EKO16" s="267"/>
      <c r="EKP16" s="267"/>
      <c r="EKQ16" s="267"/>
      <c r="EKR16" s="267"/>
      <c r="EKS16" s="267"/>
      <c r="EKT16" s="267"/>
      <c r="EKU16" s="267"/>
      <c r="EKV16" s="267"/>
      <c r="EKW16" s="267"/>
      <c r="EKX16" s="267"/>
      <c r="EKY16" s="267"/>
      <c r="EKZ16" s="267"/>
      <c r="ELA16" s="267"/>
      <c r="ELB16" s="267"/>
      <c r="ELC16" s="267"/>
      <c r="ELD16" s="267"/>
      <c r="ELE16" s="267"/>
      <c r="ELF16" s="267"/>
      <c r="ELG16" s="267"/>
      <c r="ELH16" s="267"/>
      <c r="ELI16" s="267"/>
      <c r="ELJ16" s="267"/>
      <c r="ELK16" s="267"/>
      <c r="ELL16" s="267"/>
      <c r="ELM16" s="267"/>
      <c r="ELN16" s="267"/>
      <c r="ELO16" s="267"/>
      <c r="ELP16" s="267"/>
      <c r="ELQ16" s="267"/>
      <c r="ELR16" s="267"/>
      <c r="ELS16" s="267"/>
      <c r="ELT16" s="267"/>
      <c r="ELU16" s="267"/>
      <c r="ELV16" s="267"/>
      <c r="ELW16" s="267"/>
      <c r="ELX16" s="267"/>
      <c r="ELY16" s="267"/>
      <c r="ELZ16" s="267"/>
      <c r="EMA16" s="267"/>
      <c r="EMB16" s="267"/>
      <c r="EMC16" s="267"/>
      <c r="EMD16" s="267"/>
      <c r="EME16" s="267"/>
      <c r="EMF16" s="267"/>
      <c r="EMG16" s="267"/>
      <c r="EMH16" s="267"/>
      <c r="EMI16" s="267"/>
      <c r="EMJ16" s="267"/>
      <c r="EMK16" s="267"/>
      <c r="EML16" s="267"/>
      <c r="EMM16" s="267"/>
      <c r="EMN16" s="267"/>
      <c r="EMO16" s="267"/>
      <c r="EMP16" s="267"/>
      <c r="EMQ16" s="267"/>
      <c r="EMR16" s="267"/>
      <c r="EMS16" s="267"/>
      <c r="EMT16" s="267"/>
      <c r="EMU16" s="267"/>
      <c r="EMV16" s="267"/>
      <c r="EMW16" s="267"/>
      <c r="EMX16" s="267"/>
      <c r="EMY16" s="267"/>
      <c r="EMZ16" s="267"/>
      <c r="ENA16" s="267"/>
      <c r="ENB16" s="267"/>
      <c r="ENC16" s="267"/>
      <c r="END16" s="267"/>
      <c r="ENE16" s="267"/>
      <c r="ENF16" s="267"/>
      <c r="ENG16" s="267"/>
      <c r="ENH16" s="267"/>
      <c r="ENI16" s="267"/>
      <c r="ENJ16" s="267"/>
      <c r="ENK16" s="267"/>
      <c r="ENL16" s="267"/>
      <c r="ENM16" s="267"/>
      <c r="ENN16" s="267"/>
      <c r="ENO16" s="267"/>
      <c r="ENP16" s="267"/>
      <c r="ENQ16" s="267"/>
      <c r="ENR16" s="267"/>
      <c r="ENS16" s="267"/>
      <c r="ENT16" s="267"/>
      <c r="ENU16" s="267"/>
      <c r="ENV16" s="267"/>
      <c r="ENW16" s="267"/>
      <c r="ENX16" s="267"/>
      <c r="ENY16" s="267"/>
      <c r="ENZ16" s="267"/>
      <c r="EOA16" s="267"/>
      <c r="EOB16" s="267"/>
      <c r="EOC16" s="267"/>
      <c r="EOD16" s="267"/>
      <c r="EOE16" s="267"/>
      <c r="EOF16" s="267"/>
      <c r="EOG16" s="267"/>
      <c r="EOH16" s="267"/>
      <c r="EOI16" s="267"/>
      <c r="EOJ16" s="267"/>
      <c r="EOK16" s="267"/>
      <c r="EOL16" s="267"/>
      <c r="EOM16" s="267"/>
      <c r="EON16" s="267"/>
      <c r="EOO16" s="267"/>
      <c r="EOP16" s="267"/>
      <c r="EOQ16" s="267"/>
      <c r="EOR16" s="267"/>
      <c r="EOS16" s="267"/>
      <c r="EOT16" s="267"/>
      <c r="EOU16" s="267"/>
      <c r="EOV16" s="267"/>
      <c r="EOW16" s="267"/>
      <c r="EOX16" s="267"/>
      <c r="EOY16" s="267"/>
      <c r="EOZ16" s="267"/>
      <c r="EPA16" s="267"/>
      <c r="EPB16" s="267"/>
      <c r="EPC16" s="267"/>
      <c r="EPD16" s="267"/>
      <c r="EPE16" s="267"/>
      <c r="EPF16" s="267"/>
      <c r="EPG16" s="267"/>
      <c r="EPH16" s="267"/>
      <c r="EPI16" s="267"/>
      <c r="EPJ16" s="267"/>
      <c r="EPK16" s="267"/>
      <c r="EPL16" s="267"/>
      <c r="EPM16" s="267"/>
      <c r="EPN16" s="267"/>
      <c r="EPO16" s="267"/>
      <c r="EPP16" s="267"/>
      <c r="EPQ16" s="267"/>
      <c r="EPR16" s="267"/>
      <c r="EPS16" s="267"/>
      <c r="EPT16" s="267"/>
      <c r="EPU16" s="267"/>
      <c r="EPV16" s="267"/>
      <c r="EPW16" s="267"/>
      <c r="EPX16" s="267"/>
      <c r="EPY16" s="267"/>
      <c r="EPZ16" s="267"/>
      <c r="EQA16" s="267"/>
      <c r="EQB16" s="267"/>
      <c r="EQC16" s="267"/>
      <c r="EQD16" s="267"/>
      <c r="EQE16" s="267"/>
      <c r="EQF16" s="267"/>
      <c r="EQG16" s="267"/>
      <c r="EQH16" s="267"/>
      <c r="EQI16" s="267"/>
      <c r="EQJ16" s="267"/>
      <c r="EQK16" s="267"/>
      <c r="EQL16" s="267"/>
      <c r="EQM16" s="267"/>
      <c r="EQN16" s="267"/>
      <c r="EQO16" s="267"/>
      <c r="EQP16" s="267"/>
      <c r="EQQ16" s="267"/>
      <c r="EQR16" s="267"/>
      <c r="EQS16" s="267"/>
      <c r="EQT16" s="267"/>
      <c r="EQU16" s="267"/>
      <c r="EQV16" s="267"/>
      <c r="EQW16" s="267"/>
      <c r="EQX16" s="267"/>
      <c r="EQY16" s="267"/>
      <c r="EQZ16" s="267"/>
      <c r="ERA16" s="267"/>
      <c r="ERB16" s="267"/>
      <c r="ERC16" s="267"/>
      <c r="ERD16" s="267"/>
      <c r="ERE16" s="267"/>
      <c r="ERF16" s="267"/>
      <c r="ERG16" s="267"/>
      <c r="ERH16" s="267"/>
      <c r="ERI16" s="267"/>
      <c r="ERJ16" s="267"/>
      <c r="ERK16" s="267"/>
      <c r="ERL16" s="267"/>
      <c r="ERM16" s="267"/>
      <c r="ERN16" s="267"/>
      <c r="ERO16" s="267"/>
      <c r="ERP16" s="267"/>
      <c r="ERQ16" s="267"/>
      <c r="ERR16" s="267"/>
      <c r="ERS16" s="267"/>
      <c r="ERT16" s="267"/>
      <c r="ERU16" s="267"/>
      <c r="ERV16" s="267"/>
      <c r="ERW16" s="267"/>
      <c r="ERX16" s="267"/>
      <c r="ERY16" s="267"/>
      <c r="ERZ16" s="267"/>
      <c r="ESA16" s="267"/>
      <c r="ESB16" s="267"/>
      <c r="ESC16" s="267"/>
      <c r="ESD16" s="267"/>
      <c r="ESE16" s="267"/>
      <c r="ESF16" s="267"/>
      <c r="ESG16" s="267"/>
      <c r="ESH16" s="267"/>
      <c r="ESI16" s="267"/>
      <c r="ESJ16" s="267"/>
      <c r="ESK16" s="267"/>
      <c r="ESL16" s="267"/>
      <c r="ESM16" s="267"/>
      <c r="ESN16" s="267"/>
      <c r="ESO16" s="267"/>
      <c r="ESP16" s="267"/>
      <c r="ESQ16" s="267"/>
      <c r="ESR16" s="267"/>
      <c r="ESS16" s="267"/>
      <c r="EST16" s="267"/>
      <c r="ESU16" s="267"/>
      <c r="ESV16" s="267"/>
      <c r="ESW16" s="267"/>
      <c r="ESX16" s="267"/>
      <c r="ESY16" s="267"/>
      <c r="ESZ16" s="267"/>
      <c r="ETA16" s="267"/>
      <c r="ETB16" s="267"/>
      <c r="ETC16" s="267"/>
      <c r="ETD16" s="267"/>
      <c r="ETE16" s="267"/>
      <c r="ETF16" s="267"/>
      <c r="ETG16" s="267"/>
      <c r="ETH16" s="267"/>
      <c r="ETI16" s="267"/>
      <c r="ETJ16" s="267"/>
      <c r="ETK16" s="267"/>
      <c r="ETL16" s="267"/>
      <c r="ETM16" s="267"/>
      <c r="ETN16" s="267"/>
      <c r="ETO16" s="267"/>
      <c r="ETP16" s="267"/>
      <c r="ETQ16" s="267"/>
      <c r="ETR16" s="267"/>
      <c r="ETS16" s="267"/>
      <c r="ETT16" s="267"/>
      <c r="ETU16" s="267"/>
      <c r="ETV16" s="267"/>
      <c r="ETW16" s="267"/>
      <c r="ETX16" s="267"/>
      <c r="ETY16" s="267"/>
      <c r="ETZ16" s="267"/>
      <c r="EUA16" s="267"/>
      <c r="EUB16" s="267"/>
      <c r="EUC16" s="267"/>
      <c r="EUD16" s="267"/>
      <c r="EUE16" s="267"/>
      <c r="EUF16" s="267"/>
      <c r="EUG16" s="267"/>
      <c r="EUH16" s="267"/>
      <c r="EUI16" s="267"/>
      <c r="EUJ16" s="267"/>
      <c r="EUK16" s="267"/>
      <c r="EUL16" s="267"/>
      <c r="EUM16" s="267"/>
      <c r="EUN16" s="267"/>
      <c r="EUO16" s="267"/>
      <c r="EUP16" s="267"/>
      <c r="EUQ16" s="267"/>
      <c r="EUR16" s="267"/>
      <c r="EUS16" s="267"/>
      <c r="EUT16" s="267"/>
      <c r="EUU16" s="267"/>
      <c r="EUV16" s="267"/>
      <c r="EUW16" s="267"/>
      <c r="EUX16" s="267"/>
      <c r="EUY16" s="267"/>
      <c r="EUZ16" s="267"/>
      <c r="EVA16" s="267"/>
      <c r="EVB16" s="267"/>
      <c r="EVC16" s="267"/>
      <c r="EVD16" s="267"/>
      <c r="EVE16" s="267"/>
      <c r="EVF16" s="267"/>
      <c r="EVG16" s="267"/>
      <c r="EVH16" s="267"/>
      <c r="EVI16" s="267"/>
      <c r="EVJ16" s="267"/>
      <c r="EVK16" s="267"/>
      <c r="EVL16" s="267"/>
      <c r="EVM16" s="267"/>
      <c r="EVN16" s="267"/>
      <c r="EVO16" s="267"/>
      <c r="EVP16" s="267"/>
      <c r="EVQ16" s="267"/>
      <c r="EVR16" s="267"/>
      <c r="EVS16" s="267"/>
      <c r="EVT16" s="267"/>
      <c r="EVU16" s="267"/>
      <c r="EVV16" s="267"/>
      <c r="EVW16" s="267"/>
      <c r="EVX16" s="267"/>
      <c r="EVY16" s="267"/>
      <c r="EVZ16" s="267"/>
      <c r="EWA16" s="267"/>
      <c r="EWB16" s="267"/>
      <c r="EWC16" s="267"/>
      <c r="EWD16" s="267"/>
      <c r="EWE16" s="267"/>
      <c r="EWF16" s="267"/>
      <c r="EWG16" s="267"/>
      <c r="EWH16" s="267"/>
      <c r="EWI16" s="267"/>
      <c r="EWJ16" s="267"/>
      <c r="EWK16" s="267"/>
      <c r="EWL16" s="267"/>
      <c r="EWM16" s="267"/>
      <c r="EWN16" s="267"/>
      <c r="EWO16" s="267"/>
      <c r="EWP16" s="267"/>
      <c r="EWQ16" s="267"/>
      <c r="EWR16" s="267"/>
      <c r="EWS16" s="267"/>
      <c r="EWT16" s="267"/>
      <c r="EWU16" s="267"/>
      <c r="EWV16" s="267"/>
      <c r="EWW16" s="267"/>
      <c r="EWX16" s="267"/>
      <c r="EWY16" s="267"/>
      <c r="EWZ16" s="267"/>
      <c r="EXA16" s="267"/>
      <c r="EXB16" s="267"/>
      <c r="EXC16" s="267"/>
      <c r="EXD16" s="267"/>
      <c r="EXE16" s="267"/>
      <c r="EXF16" s="267"/>
      <c r="EXG16" s="267"/>
      <c r="EXH16" s="267"/>
      <c r="EXI16" s="267"/>
      <c r="EXJ16" s="267"/>
      <c r="EXK16" s="267"/>
      <c r="EXL16" s="267"/>
      <c r="EXM16" s="267"/>
      <c r="EXN16" s="267"/>
      <c r="EXO16" s="267"/>
      <c r="EXP16" s="267"/>
      <c r="EXQ16" s="267"/>
      <c r="EXR16" s="267"/>
      <c r="EXS16" s="267"/>
      <c r="EXT16" s="267"/>
      <c r="EXU16" s="267"/>
      <c r="EXV16" s="267"/>
      <c r="EXW16" s="267"/>
      <c r="EXX16" s="267"/>
      <c r="EXY16" s="267"/>
      <c r="EXZ16" s="267"/>
      <c r="EYA16" s="267"/>
      <c r="EYB16" s="267"/>
      <c r="EYC16" s="267"/>
      <c r="EYD16" s="267"/>
      <c r="EYE16" s="267"/>
      <c r="EYF16" s="267"/>
      <c r="EYG16" s="267"/>
      <c r="EYH16" s="267"/>
      <c r="EYI16" s="267"/>
      <c r="EYJ16" s="267"/>
      <c r="EYK16" s="267"/>
      <c r="EYL16" s="267"/>
      <c r="EYM16" s="267"/>
      <c r="EYN16" s="267"/>
      <c r="EYO16" s="267"/>
      <c r="EYP16" s="267"/>
      <c r="EYQ16" s="267"/>
      <c r="EYR16" s="267"/>
      <c r="EYS16" s="267"/>
      <c r="EYT16" s="267"/>
      <c r="EYU16" s="267"/>
      <c r="EYV16" s="267"/>
      <c r="EYW16" s="267"/>
      <c r="EYX16" s="267"/>
      <c r="EYY16" s="267"/>
      <c r="EYZ16" s="267"/>
      <c r="EZA16" s="267"/>
      <c r="EZB16" s="267"/>
      <c r="EZC16" s="267"/>
      <c r="EZD16" s="267"/>
      <c r="EZE16" s="267"/>
      <c r="EZF16" s="267"/>
      <c r="EZG16" s="267"/>
      <c r="EZH16" s="267"/>
      <c r="EZI16" s="267"/>
      <c r="EZJ16" s="267"/>
      <c r="EZK16" s="267"/>
      <c r="EZL16" s="267"/>
      <c r="EZM16" s="267"/>
      <c r="EZN16" s="267"/>
      <c r="EZO16" s="267"/>
      <c r="EZP16" s="267"/>
      <c r="EZQ16" s="267"/>
      <c r="EZR16" s="267"/>
      <c r="EZS16" s="267"/>
      <c r="EZT16" s="267"/>
      <c r="EZU16" s="267"/>
      <c r="EZV16" s="267"/>
      <c r="EZW16" s="267"/>
      <c r="EZX16" s="267"/>
      <c r="EZY16" s="267"/>
      <c r="EZZ16" s="267"/>
      <c r="FAA16" s="267"/>
      <c r="FAB16" s="267"/>
      <c r="FAC16" s="267"/>
      <c r="FAD16" s="267"/>
      <c r="FAE16" s="267"/>
      <c r="FAF16" s="267"/>
      <c r="FAG16" s="267"/>
      <c r="FAH16" s="267"/>
      <c r="FAI16" s="267"/>
      <c r="FAJ16" s="267"/>
      <c r="FAK16" s="267"/>
      <c r="FAL16" s="267"/>
      <c r="FAM16" s="267"/>
      <c r="FAN16" s="267"/>
      <c r="FAO16" s="267"/>
      <c r="FAP16" s="267"/>
      <c r="FAQ16" s="267"/>
      <c r="FAR16" s="267"/>
      <c r="FAS16" s="267"/>
      <c r="FAT16" s="267"/>
      <c r="FAU16" s="267"/>
      <c r="FAV16" s="267"/>
      <c r="FAW16" s="267"/>
      <c r="FAX16" s="267"/>
      <c r="FAY16" s="267"/>
      <c r="FAZ16" s="267"/>
      <c r="FBA16" s="267"/>
      <c r="FBB16" s="267"/>
      <c r="FBC16" s="267"/>
      <c r="FBD16" s="267"/>
      <c r="FBE16" s="267"/>
      <c r="FBF16" s="267"/>
      <c r="FBG16" s="267"/>
      <c r="FBH16" s="267"/>
      <c r="FBI16" s="267"/>
      <c r="FBJ16" s="267"/>
      <c r="FBK16" s="267"/>
      <c r="FBL16" s="267"/>
      <c r="FBM16" s="267"/>
      <c r="FBN16" s="267"/>
      <c r="FBO16" s="267"/>
      <c r="FBP16" s="267"/>
      <c r="FBQ16" s="267"/>
      <c r="FBR16" s="267"/>
      <c r="FBS16" s="267"/>
      <c r="FBT16" s="267"/>
      <c r="FBU16" s="267"/>
      <c r="FBV16" s="267"/>
      <c r="FBW16" s="267"/>
      <c r="FBX16" s="267"/>
      <c r="FBY16" s="267"/>
      <c r="FBZ16" s="267"/>
      <c r="FCA16" s="267"/>
      <c r="FCB16" s="267"/>
      <c r="FCC16" s="267"/>
      <c r="FCD16" s="267"/>
      <c r="FCE16" s="267"/>
      <c r="FCF16" s="267"/>
      <c r="FCG16" s="267"/>
      <c r="FCH16" s="267"/>
      <c r="FCI16" s="267"/>
      <c r="FCJ16" s="267"/>
      <c r="FCK16" s="267"/>
      <c r="FCL16" s="267"/>
      <c r="FCM16" s="267"/>
      <c r="FCN16" s="267"/>
      <c r="FCO16" s="267"/>
      <c r="FCP16" s="267"/>
      <c r="FCQ16" s="267"/>
      <c r="FCR16" s="267"/>
      <c r="FCS16" s="267"/>
      <c r="FCT16" s="267"/>
      <c r="FCU16" s="267"/>
      <c r="FCV16" s="267"/>
      <c r="FCW16" s="267"/>
      <c r="FCX16" s="267"/>
      <c r="FCY16" s="267"/>
      <c r="FCZ16" s="267"/>
      <c r="FDA16" s="267"/>
      <c r="FDB16" s="267"/>
      <c r="FDC16" s="267"/>
      <c r="FDD16" s="267"/>
      <c r="FDE16" s="267"/>
      <c r="FDF16" s="267"/>
      <c r="FDG16" s="267"/>
      <c r="FDH16" s="267"/>
      <c r="FDI16" s="267"/>
      <c r="FDJ16" s="267"/>
      <c r="FDK16" s="267"/>
      <c r="FDL16" s="267"/>
      <c r="FDM16" s="267"/>
      <c r="FDN16" s="267"/>
      <c r="FDO16" s="267"/>
      <c r="FDP16" s="267"/>
      <c r="FDQ16" s="267"/>
      <c r="FDR16" s="267"/>
      <c r="FDS16" s="267"/>
      <c r="FDT16" s="267"/>
      <c r="FDU16" s="267"/>
      <c r="FDV16" s="267"/>
      <c r="FDW16" s="267"/>
      <c r="FDX16" s="267"/>
      <c r="FDY16" s="267"/>
      <c r="FDZ16" s="267"/>
      <c r="FEA16" s="267"/>
      <c r="FEB16" s="267"/>
      <c r="FEC16" s="267"/>
      <c r="FED16" s="267"/>
      <c r="FEE16" s="267"/>
      <c r="FEF16" s="267"/>
      <c r="FEG16" s="267"/>
      <c r="FEH16" s="267"/>
      <c r="FEI16" s="267"/>
      <c r="FEJ16" s="267"/>
      <c r="FEK16" s="267"/>
      <c r="FEL16" s="267"/>
      <c r="FEM16" s="267"/>
      <c r="FEN16" s="267"/>
      <c r="FEO16" s="267"/>
      <c r="FEP16" s="267"/>
      <c r="FEQ16" s="267"/>
      <c r="FER16" s="267"/>
      <c r="FES16" s="267"/>
      <c r="FET16" s="267"/>
      <c r="FEU16" s="267"/>
      <c r="FEV16" s="267"/>
      <c r="FEW16" s="267"/>
      <c r="FEX16" s="267"/>
      <c r="FEY16" s="267"/>
      <c r="FEZ16" s="267"/>
      <c r="FFA16" s="267"/>
      <c r="FFB16" s="267"/>
      <c r="FFC16" s="267"/>
      <c r="FFD16" s="267"/>
      <c r="FFE16" s="267"/>
      <c r="FFF16" s="267"/>
      <c r="FFG16" s="267"/>
      <c r="FFH16" s="267"/>
      <c r="FFI16" s="267"/>
      <c r="FFJ16" s="267"/>
      <c r="FFK16" s="267"/>
      <c r="FFL16" s="267"/>
      <c r="FFM16" s="267"/>
      <c r="FFN16" s="267"/>
      <c r="FFO16" s="267"/>
      <c r="FFP16" s="267"/>
      <c r="FFQ16" s="267"/>
      <c r="FFR16" s="267"/>
      <c r="FFS16" s="267"/>
      <c r="FFT16" s="267"/>
      <c r="FFU16" s="267"/>
      <c r="FFV16" s="267"/>
      <c r="FFW16" s="267"/>
      <c r="FFX16" s="267"/>
      <c r="FFY16" s="267"/>
      <c r="FFZ16" s="267"/>
      <c r="FGA16" s="267"/>
      <c r="FGB16" s="267"/>
      <c r="FGC16" s="267"/>
      <c r="FGD16" s="267"/>
      <c r="FGE16" s="267"/>
      <c r="FGF16" s="267"/>
      <c r="FGG16" s="267"/>
      <c r="FGH16" s="267"/>
      <c r="FGI16" s="267"/>
      <c r="FGJ16" s="267"/>
      <c r="FGK16" s="267"/>
      <c r="FGL16" s="267"/>
      <c r="FGM16" s="267"/>
      <c r="FGN16" s="267"/>
      <c r="FGO16" s="267"/>
      <c r="FGP16" s="267"/>
      <c r="FGQ16" s="267"/>
      <c r="FGR16" s="267"/>
      <c r="FGS16" s="267"/>
      <c r="FGT16" s="267"/>
      <c r="FGU16" s="267"/>
      <c r="FGV16" s="267"/>
      <c r="FGW16" s="267"/>
      <c r="FGX16" s="267"/>
      <c r="FGY16" s="267"/>
      <c r="FGZ16" s="267"/>
      <c r="FHA16" s="267"/>
      <c r="FHB16" s="267"/>
      <c r="FHC16" s="267"/>
      <c r="FHD16" s="267"/>
      <c r="FHE16" s="267"/>
      <c r="FHF16" s="267"/>
      <c r="FHG16" s="267"/>
      <c r="FHH16" s="267"/>
      <c r="FHI16" s="267"/>
      <c r="FHJ16" s="267"/>
      <c r="FHK16" s="267"/>
      <c r="FHL16" s="267"/>
      <c r="FHM16" s="267"/>
      <c r="FHN16" s="267"/>
      <c r="FHO16" s="267"/>
      <c r="FHP16" s="267"/>
      <c r="FHQ16" s="267"/>
      <c r="FHR16" s="267"/>
      <c r="FHS16" s="267"/>
      <c r="FHT16" s="267"/>
      <c r="FHU16" s="267"/>
      <c r="FHV16" s="267"/>
      <c r="FHW16" s="267"/>
      <c r="FHX16" s="267"/>
      <c r="FHY16" s="267"/>
      <c r="FHZ16" s="267"/>
      <c r="FIA16" s="267"/>
      <c r="FIB16" s="267"/>
      <c r="FIC16" s="267"/>
      <c r="FID16" s="267"/>
      <c r="FIE16" s="267"/>
      <c r="FIF16" s="267"/>
      <c r="FIG16" s="267"/>
      <c r="FIH16" s="267"/>
      <c r="FII16" s="267"/>
      <c r="FIJ16" s="267"/>
      <c r="FIK16" s="267"/>
      <c r="FIL16" s="267"/>
      <c r="FIM16" s="267"/>
      <c r="FIN16" s="267"/>
      <c r="FIO16" s="267"/>
      <c r="FIP16" s="267"/>
      <c r="FIQ16" s="267"/>
      <c r="FIR16" s="267"/>
      <c r="FIS16" s="267"/>
      <c r="FIT16" s="267"/>
      <c r="FIU16" s="267"/>
      <c r="FIV16" s="267"/>
      <c r="FIW16" s="267"/>
      <c r="FIX16" s="267"/>
      <c r="FIY16" s="267"/>
      <c r="FIZ16" s="267"/>
      <c r="FJA16" s="267"/>
      <c r="FJB16" s="267"/>
      <c r="FJC16" s="267"/>
      <c r="FJD16" s="267"/>
      <c r="FJE16" s="267"/>
      <c r="FJF16" s="267"/>
      <c r="FJG16" s="267"/>
      <c r="FJH16" s="267"/>
      <c r="FJI16" s="267"/>
      <c r="FJJ16" s="267"/>
      <c r="FJK16" s="267"/>
      <c r="FJL16" s="267"/>
      <c r="FJM16" s="267"/>
      <c r="FJN16" s="267"/>
      <c r="FJO16" s="267"/>
      <c r="FJP16" s="267"/>
      <c r="FJQ16" s="267"/>
      <c r="FJR16" s="267"/>
      <c r="FJS16" s="267"/>
      <c r="FJT16" s="267"/>
      <c r="FJU16" s="267"/>
      <c r="FJV16" s="267"/>
      <c r="FJW16" s="267"/>
      <c r="FJX16" s="267"/>
      <c r="FJY16" s="267"/>
      <c r="FJZ16" s="267"/>
      <c r="FKA16" s="267"/>
      <c r="FKB16" s="267"/>
      <c r="FKC16" s="267"/>
      <c r="FKD16" s="267"/>
      <c r="FKE16" s="267"/>
      <c r="FKF16" s="267"/>
      <c r="FKG16" s="267"/>
      <c r="FKH16" s="267"/>
      <c r="FKI16" s="267"/>
      <c r="FKJ16" s="267"/>
      <c r="FKK16" s="267"/>
      <c r="FKL16" s="267"/>
      <c r="FKM16" s="267"/>
      <c r="FKN16" s="267"/>
      <c r="FKO16" s="267"/>
      <c r="FKP16" s="267"/>
      <c r="FKQ16" s="267"/>
      <c r="FKR16" s="267"/>
      <c r="FKS16" s="267"/>
      <c r="FKT16" s="267"/>
      <c r="FKU16" s="267"/>
      <c r="FKV16" s="267"/>
      <c r="FKW16" s="267"/>
      <c r="FKX16" s="267"/>
      <c r="FKY16" s="267"/>
      <c r="FKZ16" s="267"/>
      <c r="FLA16" s="267"/>
      <c r="FLB16" s="267"/>
      <c r="FLC16" s="267"/>
      <c r="FLD16" s="267"/>
      <c r="FLE16" s="267"/>
      <c r="FLF16" s="267"/>
      <c r="FLG16" s="267"/>
      <c r="FLH16" s="267"/>
      <c r="FLI16" s="267"/>
      <c r="FLJ16" s="267"/>
      <c r="FLK16" s="267"/>
      <c r="FLL16" s="267"/>
      <c r="FLM16" s="267"/>
      <c r="FLN16" s="267"/>
      <c r="FLO16" s="267"/>
      <c r="FLP16" s="267"/>
      <c r="FLQ16" s="267"/>
      <c r="FLR16" s="267"/>
      <c r="FLS16" s="267"/>
      <c r="FLT16" s="267"/>
      <c r="FLU16" s="267"/>
      <c r="FLV16" s="267"/>
      <c r="FLW16" s="267"/>
      <c r="FLX16" s="267"/>
      <c r="FLY16" s="267"/>
      <c r="FLZ16" s="267"/>
      <c r="FMA16" s="267"/>
      <c r="FMB16" s="267"/>
      <c r="FMC16" s="267"/>
      <c r="FMD16" s="267"/>
      <c r="FME16" s="267"/>
      <c r="FMF16" s="267"/>
      <c r="FMG16" s="267"/>
      <c r="FMH16" s="267"/>
      <c r="FMI16" s="267"/>
      <c r="FMJ16" s="267"/>
      <c r="FMK16" s="267"/>
      <c r="FML16" s="267"/>
      <c r="FMM16" s="267"/>
      <c r="FMN16" s="267"/>
      <c r="FMO16" s="267"/>
      <c r="FMP16" s="267"/>
      <c r="FMQ16" s="267"/>
      <c r="FMR16" s="267"/>
      <c r="FMS16" s="267"/>
      <c r="FMT16" s="267"/>
      <c r="FMU16" s="267"/>
      <c r="FMV16" s="267"/>
      <c r="FMW16" s="267"/>
      <c r="FMX16" s="267"/>
      <c r="FMY16" s="267"/>
      <c r="FMZ16" s="267"/>
      <c r="FNA16" s="267"/>
      <c r="FNB16" s="267"/>
      <c r="FNC16" s="267"/>
      <c r="FND16" s="267"/>
      <c r="FNE16" s="267"/>
      <c r="FNF16" s="267"/>
      <c r="FNG16" s="267"/>
      <c r="FNH16" s="267"/>
      <c r="FNI16" s="267"/>
      <c r="FNJ16" s="267"/>
      <c r="FNK16" s="267"/>
      <c r="FNL16" s="267"/>
      <c r="FNM16" s="267"/>
      <c r="FNN16" s="267"/>
      <c r="FNO16" s="267"/>
      <c r="FNP16" s="267"/>
      <c r="FNQ16" s="267"/>
      <c r="FNR16" s="267"/>
      <c r="FNS16" s="267"/>
      <c r="FNT16" s="267"/>
      <c r="FNU16" s="267"/>
      <c r="FNV16" s="267"/>
      <c r="FNW16" s="267"/>
      <c r="FNX16" s="267"/>
      <c r="FNY16" s="267"/>
      <c r="FNZ16" s="267"/>
      <c r="FOA16" s="267"/>
      <c r="FOB16" s="267"/>
      <c r="FOC16" s="267"/>
      <c r="FOD16" s="267"/>
      <c r="FOE16" s="267"/>
      <c r="FOF16" s="267"/>
      <c r="FOG16" s="267"/>
      <c r="FOH16" s="267"/>
      <c r="FOI16" s="267"/>
      <c r="FOJ16" s="267"/>
      <c r="FOK16" s="267"/>
      <c r="FOL16" s="267"/>
      <c r="FOM16" s="267"/>
      <c r="FON16" s="267"/>
      <c r="FOO16" s="267"/>
      <c r="FOP16" s="267"/>
      <c r="FOQ16" s="267"/>
      <c r="FOR16" s="267"/>
      <c r="FOS16" s="267"/>
      <c r="FOT16" s="267"/>
      <c r="FOU16" s="267"/>
      <c r="FOV16" s="267"/>
      <c r="FOW16" s="267"/>
      <c r="FOX16" s="267"/>
      <c r="FOY16" s="267"/>
      <c r="FOZ16" s="267"/>
      <c r="FPA16" s="267"/>
      <c r="FPB16" s="267"/>
      <c r="FPC16" s="267"/>
      <c r="FPD16" s="267"/>
      <c r="FPE16" s="267"/>
      <c r="FPF16" s="267"/>
      <c r="FPG16" s="267"/>
      <c r="FPH16" s="267"/>
      <c r="FPI16" s="267"/>
      <c r="FPJ16" s="267"/>
      <c r="FPK16" s="267"/>
      <c r="FPL16" s="267"/>
      <c r="FPM16" s="267"/>
      <c r="FPN16" s="267"/>
      <c r="FPO16" s="267"/>
      <c r="FPP16" s="267"/>
      <c r="FPQ16" s="267"/>
      <c r="FPR16" s="267"/>
      <c r="FPS16" s="267"/>
      <c r="FPT16" s="267"/>
      <c r="FPU16" s="267"/>
      <c r="FPV16" s="267"/>
      <c r="FPW16" s="267"/>
      <c r="FPX16" s="267"/>
      <c r="FPY16" s="267"/>
      <c r="FPZ16" s="267"/>
      <c r="FQA16" s="267"/>
      <c r="FQB16" s="267"/>
      <c r="FQC16" s="267"/>
      <c r="FQD16" s="267"/>
      <c r="FQE16" s="267"/>
      <c r="FQF16" s="267"/>
      <c r="FQG16" s="267"/>
      <c r="FQH16" s="267"/>
      <c r="FQI16" s="267"/>
      <c r="FQJ16" s="267"/>
      <c r="FQK16" s="267"/>
      <c r="FQL16" s="267"/>
      <c r="FQM16" s="267"/>
      <c r="FQN16" s="267"/>
      <c r="FQO16" s="267"/>
      <c r="FQP16" s="267"/>
      <c r="FQQ16" s="267"/>
      <c r="FQR16" s="267"/>
      <c r="FQS16" s="267"/>
      <c r="FQT16" s="267"/>
      <c r="FQU16" s="267"/>
      <c r="FQV16" s="267"/>
      <c r="FQW16" s="267"/>
      <c r="FQX16" s="267"/>
      <c r="FQY16" s="267"/>
      <c r="FQZ16" s="267"/>
      <c r="FRA16" s="267"/>
      <c r="FRB16" s="267"/>
      <c r="FRC16" s="267"/>
      <c r="FRD16" s="267"/>
      <c r="FRE16" s="267"/>
      <c r="FRF16" s="267"/>
      <c r="FRG16" s="267"/>
      <c r="FRH16" s="267"/>
      <c r="FRI16" s="267"/>
      <c r="FRJ16" s="267"/>
      <c r="FRK16" s="267"/>
      <c r="FRL16" s="267"/>
      <c r="FRM16" s="267"/>
      <c r="FRN16" s="267"/>
      <c r="FRO16" s="267"/>
      <c r="FRP16" s="267"/>
      <c r="FRQ16" s="267"/>
      <c r="FRR16" s="267"/>
      <c r="FRS16" s="267"/>
      <c r="FRT16" s="267"/>
      <c r="FRU16" s="267"/>
      <c r="FRV16" s="267"/>
      <c r="FRW16" s="267"/>
      <c r="FRX16" s="267"/>
      <c r="FRY16" s="267"/>
      <c r="FRZ16" s="267"/>
      <c r="FSA16" s="267"/>
      <c r="FSB16" s="267"/>
      <c r="FSC16" s="267"/>
      <c r="FSD16" s="267"/>
      <c r="FSE16" s="267"/>
      <c r="FSF16" s="267"/>
      <c r="FSG16" s="267"/>
      <c r="FSH16" s="267"/>
      <c r="FSI16" s="267"/>
      <c r="FSJ16" s="267"/>
      <c r="FSK16" s="267"/>
      <c r="FSL16" s="267"/>
      <c r="FSM16" s="267"/>
      <c r="FSN16" s="267"/>
      <c r="FSO16" s="267"/>
      <c r="FSP16" s="267"/>
      <c r="FSQ16" s="267"/>
      <c r="FSR16" s="267"/>
      <c r="FSS16" s="267"/>
      <c r="FST16" s="267"/>
      <c r="FSU16" s="267"/>
      <c r="FSV16" s="267"/>
      <c r="FSW16" s="267"/>
      <c r="FSX16" s="267"/>
      <c r="FSY16" s="267"/>
      <c r="FSZ16" s="267"/>
      <c r="FTA16" s="267"/>
      <c r="FTB16" s="267"/>
      <c r="FTC16" s="267"/>
      <c r="FTD16" s="267"/>
      <c r="FTE16" s="267"/>
      <c r="FTF16" s="267"/>
      <c r="FTG16" s="267"/>
      <c r="FTH16" s="267"/>
      <c r="FTI16" s="267"/>
      <c r="FTJ16" s="267"/>
      <c r="FTK16" s="267"/>
      <c r="FTL16" s="267"/>
      <c r="FTM16" s="267"/>
      <c r="FTN16" s="267"/>
      <c r="FTO16" s="267"/>
      <c r="FTP16" s="267"/>
      <c r="FTQ16" s="267"/>
      <c r="FTR16" s="267"/>
      <c r="FTS16" s="267"/>
      <c r="FTT16" s="267"/>
      <c r="FTU16" s="267"/>
      <c r="FTV16" s="267"/>
      <c r="FTW16" s="267"/>
      <c r="FTX16" s="267"/>
      <c r="FTY16" s="267"/>
      <c r="FTZ16" s="267"/>
      <c r="FUA16" s="267"/>
      <c r="FUB16" s="267"/>
      <c r="FUC16" s="267"/>
      <c r="FUD16" s="267"/>
      <c r="FUE16" s="267"/>
      <c r="FUF16" s="267"/>
      <c r="FUG16" s="267"/>
      <c r="FUH16" s="267"/>
      <c r="FUI16" s="267"/>
      <c r="FUJ16" s="267"/>
      <c r="FUK16" s="267"/>
      <c r="FUL16" s="267"/>
      <c r="FUM16" s="267"/>
      <c r="FUN16" s="267"/>
      <c r="FUO16" s="267"/>
      <c r="FUP16" s="267"/>
      <c r="FUQ16" s="267"/>
      <c r="FUR16" s="267"/>
      <c r="FUS16" s="267"/>
      <c r="FUT16" s="267"/>
      <c r="FUU16" s="267"/>
      <c r="FUV16" s="267"/>
      <c r="FUW16" s="267"/>
      <c r="FUX16" s="267"/>
      <c r="FUY16" s="267"/>
      <c r="FUZ16" s="267"/>
      <c r="FVA16" s="267"/>
      <c r="FVB16" s="267"/>
      <c r="FVC16" s="267"/>
      <c r="FVD16" s="267"/>
      <c r="FVE16" s="267"/>
      <c r="FVF16" s="267"/>
      <c r="FVG16" s="267"/>
      <c r="FVH16" s="267"/>
      <c r="FVI16" s="267"/>
      <c r="FVJ16" s="267"/>
      <c r="FVK16" s="267"/>
      <c r="FVL16" s="267"/>
      <c r="FVM16" s="267"/>
      <c r="FVN16" s="267"/>
      <c r="FVO16" s="267"/>
      <c r="FVP16" s="267"/>
      <c r="FVQ16" s="267"/>
      <c r="FVR16" s="267"/>
      <c r="FVS16" s="267"/>
      <c r="FVT16" s="267"/>
      <c r="FVU16" s="267"/>
      <c r="FVV16" s="267"/>
      <c r="FVW16" s="267"/>
      <c r="FVX16" s="267"/>
      <c r="FVY16" s="267"/>
      <c r="FVZ16" s="267"/>
      <c r="FWA16" s="267"/>
      <c r="FWB16" s="267"/>
      <c r="FWC16" s="267"/>
      <c r="FWD16" s="267"/>
      <c r="FWE16" s="267"/>
      <c r="FWF16" s="267"/>
      <c r="FWG16" s="267"/>
      <c r="FWH16" s="267"/>
      <c r="FWI16" s="267"/>
      <c r="FWJ16" s="267"/>
      <c r="FWK16" s="267"/>
      <c r="FWL16" s="267"/>
      <c r="FWM16" s="267"/>
      <c r="FWN16" s="267"/>
      <c r="FWO16" s="267"/>
      <c r="FWP16" s="267"/>
      <c r="FWQ16" s="267"/>
      <c r="FWR16" s="267"/>
      <c r="FWS16" s="267"/>
      <c r="FWT16" s="267"/>
      <c r="FWU16" s="267"/>
      <c r="FWV16" s="267"/>
      <c r="FWW16" s="267"/>
      <c r="FWX16" s="267"/>
      <c r="FWY16" s="267"/>
      <c r="FWZ16" s="267"/>
      <c r="FXA16" s="267"/>
      <c r="FXB16" s="267"/>
      <c r="FXC16" s="267"/>
      <c r="FXD16" s="267"/>
      <c r="FXE16" s="267"/>
      <c r="FXF16" s="267"/>
      <c r="FXG16" s="267"/>
      <c r="FXH16" s="267"/>
      <c r="FXI16" s="267"/>
      <c r="FXJ16" s="267"/>
      <c r="FXK16" s="267"/>
      <c r="FXL16" s="267"/>
      <c r="FXM16" s="267"/>
      <c r="FXN16" s="267"/>
      <c r="FXO16" s="267"/>
      <c r="FXP16" s="267"/>
      <c r="FXQ16" s="267"/>
      <c r="FXR16" s="267"/>
      <c r="FXS16" s="267"/>
      <c r="FXT16" s="267"/>
      <c r="FXU16" s="267"/>
      <c r="FXV16" s="267"/>
      <c r="FXW16" s="267"/>
      <c r="FXX16" s="267"/>
      <c r="FXY16" s="267"/>
      <c r="FXZ16" s="267"/>
      <c r="FYA16" s="267"/>
      <c r="FYB16" s="267"/>
      <c r="FYC16" s="267"/>
      <c r="FYD16" s="267"/>
      <c r="FYE16" s="267"/>
      <c r="FYF16" s="267"/>
      <c r="FYG16" s="267"/>
      <c r="FYH16" s="267"/>
      <c r="FYI16" s="267"/>
      <c r="FYJ16" s="267"/>
      <c r="FYK16" s="267"/>
      <c r="FYL16" s="267"/>
      <c r="FYM16" s="267"/>
      <c r="FYN16" s="267"/>
      <c r="FYO16" s="267"/>
      <c r="FYP16" s="267"/>
      <c r="FYQ16" s="267"/>
      <c r="FYR16" s="267"/>
      <c r="FYS16" s="267"/>
      <c r="FYT16" s="267"/>
      <c r="FYU16" s="267"/>
      <c r="FYV16" s="267"/>
      <c r="FYW16" s="267"/>
      <c r="FYX16" s="267"/>
      <c r="FYY16" s="267"/>
      <c r="FYZ16" s="267"/>
      <c r="FZA16" s="267"/>
      <c r="FZB16" s="267"/>
      <c r="FZC16" s="267"/>
      <c r="FZD16" s="267"/>
      <c r="FZE16" s="267"/>
      <c r="FZF16" s="267"/>
      <c r="FZG16" s="267"/>
      <c r="FZH16" s="267"/>
      <c r="FZI16" s="267"/>
      <c r="FZJ16" s="267"/>
      <c r="FZK16" s="267"/>
      <c r="FZL16" s="267"/>
      <c r="FZM16" s="267"/>
      <c r="FZN16" s="267"/>
      <c r="FZO16" s="267"/>
      <c r="FZP16" s="267"/>
      <c r="FZQ16" s="267"/>
      <c r="FZR16" s="267"/>
      <c r="FZS16" s="267"/>
      <c r="FZT16" s="267"/>
      <c r="FZU16" s="267"/>
      <c r="FZV16" s="267"/>
      <c r="FZW16" s="267"/>
      <c r="FZX16" s="267"/>
      <c r="FZY16" s="267"/>
      <c r="FZZ16" s="267"/>
      <c r="GAA16" s="267"/>
      <c r="GAB16" s="267"/>
      <c r="GAC16" s="267"/>
      <c r="GAD16" s="267"/>
      <c r="GAE16" s="267"/>
      <c r="GAF16" s="267"/>
      <c r="GAG16" s="267"/>
      <c r="GAH16" s="267"/>
      <c r="GAI16" s="267"/>
      <c r="GAJ16" s="267"/>
      <c r="GAK16" s="267"/>
      <c r="GAL16" s="267"/>
      <c r="GAM16" s="267"/>
      <c r="GAN16" s="267"/>
      <c r="GAO16" s="267"/>
      <c r="GAP16" s="267"/>
      <c r="GAQ16" s="267"/>
      <c r="GAR16" s="267"/>
      <c r="GAS16" s="267"/>
      <c r="GAT16" s="267"/>
      <c r="GAU16" s="267"/>
      <c r="GAV16" s="267"/>
      <c r="GAW16" s="267"/>
      <c r="GAX16" s="267"/>
      <c r="GAY16" s="267"/>
      <c r="GAZ16" s="267"/>
      <c r="GBA16" s="267"/>
      <c r="GBB16" s="267"/>
      <c r="GBC16" s="267"/>
      <c r="GBD16" s="267"/>
      <c r="GBE16" s="267"/>
      <c r="GBF16" s="267"/>
      <c r="GBG16" s="267"/>
      <c r="GBH16" s="267"/>
      <c r="GBI16" s="267"/>
      <c r="GBJ16" s="267"/>
      <c r="GBK16" s="267"/>
      <c r="GBL16" s="267"/>
      <c r="GBM16" s="267"/>
      <c r="GBN16" s="267"/>
      <c r="GBO16" s="267"/>
      <c r="GBP16" s="267"/>
      <c r="GBQ16" s="267"/>
      <c r="GBR16" s="267"/>
      <c r="GBS16" s="267"/>
      <c r="GBT16" s="267"/>
      <c r="GBU16" s="267"/>
      <c r="GBV16" s="267"/>
      <c r="GBW16" s="267"/>
      <c r="GBX16" s="267"/>
      <c r="GBY16" s="267"/>
      <c r="GBZ16" s="267"/>
      <c r="GCA16" s="267"/>
      <c r="GCB16" s="267"/>
      <c r="GCC16" s="267"/>
      <c r="GCD16" s="267"/>
      <c r="GCE16" s="267"/>
      <c r="GCF16" s="267"/>
      <c r="GCG16" s="267"/>
      <c r="GCH16" s="267"/>
      <c r="GCI16" s="267"/>
      <c r="GCJ16" s="267"/>
      <c r="GCK16" s="267"/>
      <c r="GCL16" s="267"/>
      <c r="GCM16" s="267"/>
      <c r="GCN16" s="267"/>
      <c r="GCO16" s="267"/>
      <c r="GCP16" s="267"/>
      <c r="GCQ16" s="267"/>
      <c r="GCR16" s="267"/>
      <c r="GCS16" s="267"/>
      <c r="GCT16" s="267"/>
      <c r="GCU16" s="267"/>
      <c r="GCV16" s="267"/>
      <c r="GCW16" s="267"/>
      <c r="GCX16" s="267"/>
      <c r="GCY16" s="267"/>
      <c r="GCZ16" s="267"/>
      <c r="GDA16" s="267"/>
      <c r="GDB16" s="267"/>
      <c r="GDC16" s="267"/>
      <c r="GDD16" s="267"/>
      <c r="GDE16" s="267"/>
      <c r="GDF16" s="267"/>
      <c r="GDG16" s="267"/>
      <c r="GDH16" s="267"/>
      <c r="GDI16" s="267"/>
      <c r="GDJ16" s="267"/>
      <c r="GDK16" s="267"/>
      <c r="GDL16" s="267"/>
      <c r="GDM16" s="267"/>
      <c r="GDN16" s="267"/>
      <c r="GDO16" s="267"/>
      <c r="GDP16" s="267"/>
      <c r="GDQ16" s="267"/>
      <c r="GDR16" s="267"/>
      <c r="GDS16" s="267"/>
      <c r="GDT16" s="267"/>
      <c r="GDU16" s="267"/>
      <c r="GDV16" s="267"/>
      <c r="GDW16" s="267"/>
      <c r="GDX16" s="267"/>
      <c r="GDY16" s="267"/>
      <c r="GDZ16" s="267"/>
      <c r="GEA16" s="267"/>
      <c r="GEB16" s="267"/>
      <c r="GEC16" s="267"/>
      <c r="GED16" s="267"/>
      <c r="GEE16" s="267"/>
      <c r="GEF16" s="267"/>
      <c r="GEG16" s="267"/>
      <c r="GEH16" s="267"/>
      <c r="GEI16" s="267"/>
      <c r="GEJ16" s="267"/>
      <c r="GEK16" s="267"/>
      <c r="GEL16" s="267"/>
      <c r="GEM16" s="267"/>
      <c r="GEN16" s="267"/>
      <c r="GEO16" s="267"/>
      <c r="GEP16" s="267"/>
      <c r="GEQ16" s="267"/>
      <c r="GER16" s="267"/>
      <c r="GES16" s="267"/>
      <c r="GET16" s="267"/>
      <c r="GEU16" s="267"/>
      <c r="GEV16" s="267"/>
      <c r="GEW16" s="267"/>
      <c r="GEX16" s="267"/>
      <c r="GEY16" s="267"/>
      <c r="GEZ16" s="267"/>
      <c r="GFA16" s="267"/>
      <c r="GFB16" s="267"/>
      <c r="GFC16" s="267"/>
      <c r="GFD16" s="267"/>
      <c r="GFE16" s="267"/>
      <c r="GFF16" s="267"/>
      <c r="GFG16" s="267"/>
      <c r="GFH16" s="267"/>
      <c r="GFI16" s="267"/>
      <c r="GFJ16" s="267"/>
      <c r="GFK16" s="267"/>
      <c r="GFL16" s="267"/>
      <c r="GFM16" s="267"/>
      <c r="GFN16" s="267"/>
      <c r="GFO16" s="267"/>
      <c r="GFP16" s="267"/>
      <c r="GFQ16" s="267"/>
      <c r="GFR16" s="267"/>
      <c r="GFS16" s="267"/>
      <c r="GFT16" s="267"/>
      <c r="GFU16" s="267"/>
      <c r="GFV16" s="267"/>
      <c r="GFW16" s="267"/>
      <c r="GFX16" s="267"/>
      <c r="GFY16" s="267"/>
      <c r="GFZ16" s="267"/>
      <c r="GGA16" s="267"/>
      <c r="GGB16" s="267"/>
      <c r="GGC16" s="267"/>
      <c r="GGD16" s="267"/>
      <c r="GGE16" s="267"/>
      <c r="GGF16" s="267"/>
      <c r="GGG16" s="267"/>
      <c r="GGH16" s="267"/>
      <c r="GGI16" s="267"/>
      <c r="GGJ16" s="267"/>
      <c r="GGK16" s="267"/>
      <c r="GGL16" s="267"/>
      <c r="GGM16" s="267"/>
      <c r="GGN16" s="267"/>
      <c r="GGO16" s="267"/>
      <c r="GGP16" s="267"/>
      <c r="GGQ16" s="267"/>
      <c r="GGR16" s="267"/>
      <c r="GGS16" s="267"/>
      <c r="GGT16" s="267"/>
      <c r="GGU16" s="267"/>
      <c r="GGV16" s="267"/>
      <c r="GGW16" s="267"/>
      <c r="GGX16" s="267"/>
      <c r="GGY16" s="267"/>
      <c r="GGZ16" s="267"/>
      <c r="GHA16" s="267"/>
      <c r="GHB16" s="267"/>
      <c r="GHC16" s="267"/>
      <c r="GHD16" s="267"/>
      <c r="GHE16" s="267"/>
      <c r="GHF16" s="267"/>
      <c r="GHG16" s="267"/>
      <c r="GHH16" s="267"/>
      <c r="GHI16" s="267"/>
      <c r="GHJ16" s="267"/>
      <c r="GHK16" s="267"/>
      <c r="GHL16" s="267"/>
      <c r="GHM16" s="267"/>
      <c r="GHN16" s="267"/>
      <c r="GHO16" s="267"/>
      <c r="GHP16" s="267"/>
      <c r="GHQ16" s="267"/>
      <c r="GHR16" s="267"/>
      <c r="GHS16" s="267"/>
      <c r="GHT16" s="267"/>
      <c r="GHU16" s="267"/>
      <c r="GHV16" s="267"/>
      <c r="GHW16" s="267"/>
      <c r="GHX16" s="267"/>
      <c r="GHY16" s="267"/>
      <c r="GHZ16" s="267"/>
      <c r="GIA16" s="267"/>
      <c r="GIB16" s="267"/>
      <c r="GIC16" s="267"/>
      <c r="GID16" s="267"/>
      <c r="GIE16" s="267"/>
      <c r="GIF16" s="267"/>
      <c r="GIG16" s="267"/>
      <c r="GIH16" s="267"/>
      <c r="GII16" s="267"/>
      <c r="GIJ16" s="267"/>
      <c r="GIK16" s="267"/>
      <c r="GIL16" s="267"/>
      <c r="GIM16" s="267"/>
      <c r="GIN16" s="267"/>
      <c r="GIO16" s="267"/>
      <c r="GIP16" s="267"/>
      <c r="GIQ16" s="267"/>
      <c r="GIR16" s="267"/>
      <c r="GIS16" s="267"/>
      <c r="GIT16" s="267"/>
      <c r="GIU16" s="267"/>
      <c r="GIV16" s="267"/>
      <c r="GIW16" s="267"/>
      <c r="GIX16" s="267"/>
      <c r="GIY16" s="267"/>
      <c r="GIZ16" s="267"/>
      <c r="GJA16" s="267"/>
      <c r="GJB16" s="267"/>
      <c r="GJC16" s="267"/>
      <c r="GJD16" s="267"/>
      <c r="GJE16" s="267"/>
      <c r="GJF16" s="267"/>
      <c r="GJG16" s="267"/>
      <c r="GJH16" s="267"/>
      <c r="GJI16" s="267"/>
      <c r="GJJ16" s="267"/>
      <c r="GJK16" s="267"/>
      <c r="GJL16" s="267"/>
      <c r="GJM16" s="267"/>
      <c r="GJN16" s="267"/>
      <c r="GJO16" s="267"/>
      <c r="GJP16" s="267"/>
      <c r="GJQ16" s="267"/>
      <c r="GJR16" s="267"/>
      <c r="GJS16" s="267"/>
      <c r="GJT16" s="267"/>
      <c r="GJU16" s="267"/>
      <c r="GJV16" s="267"/>
      <c r="GJW16" s="267"/>
      <c r="GJX16" s="267"/>
      <c r="GJY16" s="267"/>
      <c r="GJZ16" s="267"/>
      <c r="GKA16" s="267"/>
      <c r="GKB16" s="267"/>
      <c r="GKC16" s="267"/>
      <c r="GKD16" s="267"/>
      <c r="GKE16" s="267"/>
      <c r="GKF16" s="267"/>
      <c r="GKG16" s="267"/>
      <c r="GKH16" s="267"/>
      <c r="GKI16" s="267"/>
      <c r="GKJ16" s="267"/>
      <c r="GKK16" s="267"/>
      <c r="GKL16" s="267"/>
      <c r="GKM16" s="267"/>
      <c r="GKN16" s="267"/>
      <c r="GKO16" s="267"/>
      <c r="GKP16" s="267"/>
      <c r="GKQ16" s="267"/>
      <c r="GKR16" s="267"/>
      <c r="GKS16" s="267"/>
      <c r="GKT16" s="267"/>
      <c r="GKU16" s="267"/>
      <c r="GKV16" s="267"/>
      <c r="GKW16" s="267"/>
      <c r="GKX16" s="267"/>
      <c r="GKY16" s="267"/>
      <c r="GKZ16" s="267"/>
      <c r="GLA16" s="267"/>
      <c r="GLB16" s="267"/>
      <c r="GLC16" s="267"/>
      <c r="GLD16" s="267"/>
      <c r="GLE16" s="267"/>
      <c r="GLF16" s="267"/>
      <c r="GLG16" s="267"/>
      <c r="GLH16" s="267"/>
      <c r="GLI16" s="267"/>
      <c r="GLJ16" s="267"/>
      <c r="GLK16" s="267"/>
      <c r="GLL16" s="267"/>
      <c r="GLM16" s="267"/>
      <c r="GLN16" s="267"/>
      <c r="GLO16" s="267"/>
      <c r="GLP16" s="267"/>
      <c r="GLQ16" s="267"/>
      <c r="GLR16" s="267"/>
      <c r="GLS16" s="267"/>
      <c r="GLT16" s="267"/>
      <c r="GLU16" s="267"/>
      <c r="GLV16" s="267"/>
      <c r="GLW16" s="267"/>
      <c r="GLX16" s="267"/>
      <c r="GLY16" s="267"/>
      <c r="GLZ16" s="267"/>
      <c r="GMA16" s="267"/>
      <c r="GMB16" s="267"/>
      <c r="GMC16" s="267"/>
      <c r="GMD16" s="267"/>
      <c r="GME16" s="267"/>
      <c r="GMF16" s="267"/>
      <c r="GMG16" s="267"/>
      <c r="GMH16" s="267"/>
      <c r="GMI16" s="267"/>
      <c r="GMJ16" s="267"/>
      <c r="GMK16" s="267"/>
      <c r="GML16" s="267"/>
      <c r="GMM16" s="267"/>
      <c r="GMN16" s="267"/>
      <c r="GMO16" s="267"/>
      <c r="GMP16" s="267"/>
      <c r="GMQ16" s="267"/>
      <c r="GMR16" s="267"/>
      <c r="GMS16" s="267"/>
      <c r="GMT16" s="267"/>
      <c r="GMU16" s="267"/>
      <c r="GMV16" s="267"/>
      <c r="GMW16" s="267"/>
      <c r="GMX16" s="267"/>
      <c r="GMY16" s="267"/>
      <c r="GMZ16" s="267"/>
      <c r="GNA16" s="267"/>
      <c r="GNB16" s="267"/>
      <c r="GNC16" s="267"/>
      <c r="GND16" s="267"/>
      <c r="GNE16" s="267"/>
      <c r="GNF16" s="267"/>
      <c r="GNG16" s="267"/>
      <c r="GNH16" s="267"/>
      <c r="GNI16" s="267"/>
      <c r="GNJ16" s="267"/>
      <c r="GNK16" s="267"/>
      <c r="GNL16" s="267"/>
      <c r="GNM16" s="267"/>
      <c r="GNN16" s="267"/>
      <c r="GNO16" s="267"/>
      <c r="GNP16" s="267"/>
      <c r="GNQ16" s="267"/>
      <c r="GNR16" s="267"/>
      <c r="GNS16" s="267"/>
      <c r="GNT16" s="267"/>
      <c r="GNU16" s="267"/>
      <c r="GNV16" s="267"/>
      <c r="GNW16" s="267"/>
      <c r="GNX16" s="267"/>
      <c r="GNY16" s="267"/>
      <c r="GNZ16" s="267"/>
      <c r="GOA16" s="267"/>
      <c r="GOB16" s="267"/>
      <c r="GOC16" s="267"/>
      <c r="GOD16" s="267"/>
      <c r="GOE16" s="267"/>
      <c r="GOF16" s="267"/>
      <c r="GOG16" s="267"/>
      <c r="GOH16" s="267"/>
      <c r="GOI16" s="267"/>
      <c r="GOJ16" s="267"/>
      <c r="GOK16" s="267"/>
      <c r="GOL16" s="267"/>
      <c r="GOM16" s="267"/>
      <c r="GON16" s="267"/>
      <c r="GOO16" s="267"/>
      <c r="GOP16" s="267"/>
      <c r="GOQ16" s="267"/>
      <c r="GOR16" s="267"/>
      <c r="GOS16" s="267"/>
      <c r="GOT16" s="267"/>
      <c r="GOU16" s="267"/>
      <c r="GOV16" s="267"/>
      <c r="GOW16" s="267"/>
      <c r="GOX16" s="267"/>
      <c r="GOY16" s="267"/>
      <c r="GOZ16" s="267"/>
      <c r="GPA16" s="267"/>
      <c r="GPB16" s="267"/>
      <c r="GPC16" s="267"/>
      <c r="GPD16" s="267"/>
      <c r="GPE16" s="267"/>
      <c r="GPF16" s="267"/>
      <c r="GPG16" s="267"/>
      <c r="GPH16" s="267"/>
      <c r="GPI16" s="267"/>
      <c r="GPJ16" s="267"/>
      <c r="GPK16" s="267"/>
      <c r="GPL16" s="267"/>
      <c r="GPM16" s="267"/>
      <c r="GPN16" s="267"/>
      <c r="GPO16" s="267"/>
      <c r="GPP16" s="267"/>
      <c r="GPQ16" s="267"/>
      <c r="GPR16" s="267"/>
      <c r="GPS16" s="267"/>
      <c r="GPT16" s="267"/>
      <c r="GPU16" s="267"/>
      <c r="GPV16" s="267"/>
      <c r="GPW16" s="267"/>
      <c r="GPX16" s="267"/>
      <c r="GPY16" s="267"/>
      <c r="GPZ16" s="267"/>
      <c r="GQA16" s="267"/>
      <c r="GQB16" s="267"/>
      <c r="GQC16" s="267"/>
      <c r="GQD16" s="267"/>
      <c r="GQE16" s="267"/>
      <c r="GQF16" s="267"/>
      <c r="GQG16" s="267"/>
      <c r="GQH16" s="267"/>
      <c r="GQI16" s="267"/>
      <c r="GQJ16" s="267"/>
      <c r="GQK16" s="267"/>
      <c r="GQL16" s="267"/>
      <c r="GQM16" s="267"/>
      <c r="GQN16" s="267"/>
      <c r="GQO16" s="267"/>
      <c r="GQP16" s="267"/>
      <c r="GQQ16" s="267"/>
      <c r="GQR16" s="267"/>
      <c r="GQS16" s="267"/>
      <c r="GQT16" s="267"/>
      <c r="GQU16" s="267"/>
      <c r="GQV16" s="267"/>
      <c r="GQW16" s="267"/>
      <c r="GQX16" s="267"/>
      <c r="GQY16" s="267"/>
      <c r="GQZ16" s="267"/>
      <c r="GRA16" s="267"/>
      <c r="GRB16" s="267"/>
      <c r="GRC16" s="267"/>
      <c r="GRD16" s="267"/>
      <c r="GRE16" s="267"/>
      <c r="GRF16" s="267"/>
      <c r="GRG16" s="267"/>
      <c r="GRH16" s="267"/>
      <c r="GRI16" s="267"/>
      <c r="GRJ16" s="267"/>
      <c r="GRK16" s="267"/>
      <c r="GRL16" s="267"/>
      <c r="GRM16" s="267"/>
      <c r="GRN16" s="267"/>
      <c r="GRO16" s="267"/>
      <c r="GRP16" s="267"/>
      <c r="GRQ16" s="267"/>
      <c r="GRR16" s="267"/>
      <c r="GRS16" s="267"/>
      <c r="GRT16" s="267"/>
      <c r="GRU16" s="267"/>
      <c r="GRV16" s="267"/>
      <c r="GRW16" s="267"/>
      <c r="GRX16" s="267"/>
      <c r="GRY16" s="267"/>
      <c r="GRZ16" s="267"/>
      <c r="GSA16" s="267"/>
      <c r="GSB16" s="267"/>
      <c r="GSC16" s="267"/>
      <c r="GSD16" s="267"/>
      <c r="GSE16" s="267"/>
      <c r="GSF16" s="267"/>
      <c r="GSG16" s="267"/>
      <c r="GSH16" s="267"/>
      <c r="GSI16" s="267"/>
      <c r="GSJ16" s="267"/>
      <c r="GSK16" s="267"/>
      <c r="GSL16" s="267"/>
      <c r="GSM16" s="267"/>
      <c r="GSN16" s="267"/>
      <c r="GSO16" s="267"/>
      <c r="GSP16" s="267"/>
      <c r="GSQ16" s="267"/>
      <c r="GSR16" s="267"/>
      <c r="GSS16" s="267"/>
      <c r="GST16" s="267"/>
      <c r="GSU16" s="267"/>
      <c r="GSV16" s="267"/>
      <c r="GSW16" s="267"/>
      <c r="GSX16" s="267"/>
      <c r="GSY16" s="267"/>
      <c r="GSZ16" s="267"/>
      <c r="GTA16" s="267"/>
      <c r="GTB16" s="267"/>
      <c r="GTC16" s="267"/>
      <c r="GTD16" s="267"/>
      <c r="GTE16" s="267"/>
      <c r="GTF16" s="267"/>
      <c r="GTG16" s="267"/>
      <c r="GTH16" s="267"/>
      <c r="GTI16" s="267"/>
      <c r="GTJ16" s="267"/>
      <c r="GTK16" s="267"/>
      <c r="GTL16" s="267"/>
      <c r="GTM16" s="267"/>
      <c r="GTN16" s="267"/>
      <c r="GTO16" s="267"/>
      <c r="GTP16" s="267"/>
      <c r="GTQ16" s="267"/>
      <c r="GTR16" s="267"/>
      <c r="GTS16" s="267"/>
      <c r="GTT16" s="267"/>
      <c r="GTU16" s="267"/>
      <c r="GTV16" s="267"/>
      <c r="GTW16" s="267"/>
      <c r="GTX16" s="267"/>
      <c r="GTY16" s="267"/>
      <c r="GTZ16" s="267"/>
      <c r="GUA16" s="267"/>
      <c r="GUB16" s="267"/>
      <c r="GUC16" s="267"/>
      <c r="GUD16" s="267"/>
      <c r="GUE16" s="267"/>
      <c r="GUF16" s="267"/>
      <c r="GUG16" s="267"/>
      <c r="GUH16" s="267"/>
      <c r="GUI16" s="267"/>
      <c r="GUJ16" s="267"/>
      <c r="GUK16" s="267"/>
      <c r="GUL16" s="267"/>
      <c r="GUM16" s="267"/>
      <c r="GUN16" s="267"/>
      <c r="GUO16" s="267"/>
      <c r="GUP16" s="267"/>
      <c r="GUQ16" s="267"/>
      <c r="GUR16" s="267"/>
      <c r="GUS16" s="267"/>
      <c r="GUT16" s="267"/>
      <c r="GUU16" s="267"/>
      <c r="GUV16" s="267"/>
      <c r="GUW16" s="267"/>
      <c r="GUX16" s="267"/>
      <c r="GUY16" s="267"/>
      <c r="GUZ16" s="267"/>
      <c r="GVA16" s="267"/>
      <c r="GVB16" s="267"/>
      <c r="GVC16" s="267"/>
      <c r="GVD16" s="267"/>
      <c r="GVE16" s="267"/>
      <c r="GVF16" s="267"/>
      <c r="GVG16" s="267"/>
      <c r="GVH16" s="267"/>
      <c r="GVI16" s="267"/>
      <c r="GVJ16" s="267"/>
      <c r="GVK16" s="267"/>
      <c r="GVL16" s="267"/>
      <c r="GVM16" s="267"/>
      <c r="GVN16" s="267"/>
      <c r="GVO16" s="267"/>
      <c r="GVP16" s="267"/>
      <c r="GVQ16" s="267"/>
      <c r="GVR16" s="267"/>
      <c r="GVS16" s="267"/>
      <c r="GVT16" s="267"/>
      <c r="GVU16" s="267"/>
      <c r="GVV16" s="267"/>
      <c r="GVW16" s="267"/>
      <c r="GVX16" s="267"/>
      <c r="GVY16" s="267"/>
      <c r="GVZ16" s="267"/>
      <c r="GWA16" s="267"/>
      <c r="GWB16" s="267"/>
      <c r="GWC16" s="267"/>
      <c r="GWD16" s="267"/>
      <c r="GWE16" s="267"/>
      <c r="GWF16" s="267"/>
      <c r="GWG16" s="267"/>
      <c r="GWH16" s="267"/>
      <c r="GWI16" s="267"/>
      <c r="GWJ16" s="267"/>
      <c r="GWK16" s="267"/>
      <c r="GWL16" s="267"/>
      <c r="GWM16" s="267"/>
      <c r="GWN16" s="267"/>
      <c r="GWO16" s="267"/>
      <c r="GWP16" s="267"/>
      <c r="GWQ16" s="267"/>
      <c r="GWR16" s="267"/>
      <c r="GWS16" s="267"/>
      <c r="GWT16" s="267"/>
      <c r="GWU16" s="267"/>
      <c r="GWV16" s="267"/>
      <c r="GWW16" s="267"/>
      <c r="GWX16" s="267"/>
      <c r="GWY16" s="267"/>
      <c r="GWZ16" s="267"/>
      <c r="GXA16" s="267"/>
      <c r="GXB16" s="267"/>
      <c r="GXC16" s="267"/>
      <c r="GXD16" s="267"/>
      <c r="GXE16" s="267"/>
      <c r="GXF16" s="267"/>
      <c r="GXG16" s="267"/>
      <c r="GXH16" s="267"/>
      <c r="GXI16" s="267"/>
      <c r="GXJ16" s="267"/>
      <c r="GXK16" s="267"/>
      <c r="GXL16" s="267"/>
      <c r="GXM16" s="267"/>
      <c r="GXN16" s="267"/>
      <c r="GXO16" s="267"/>
      <c r="GXP16" s="267"/>
      <c r="GXQ16" s="267"/>
      <c r="GXR16" s="267"/>
      <c r="GXS16" s="267"/>
      <c r="GXT16" s="267"/>
      <c r="GXU16" s="267"/>
      <c r="GXV16" s="267"/>
      <c r="GXW16" s="267"/>
      <c r="GXX16" s="267"/>
      <c r="GXY16" s="267"/>
      <c r="GXZ16" s="267"/>
      <c r="GYA16" s="267"/>
      <c r="GYB16" s="267"/>
      <c r="GYC16" s="267"/>
      <c r="GYD16" s="267"/>
      <c r="GYE16" s="267"/>
      <c r="GYF16" s="267"/>
      <c r="GYG16" s="267"/>
      <c r="GYH16" s="267"/>
      <c r="GYI16" s="267"/>
      <c r="GYJ16" s="267"/>
      <c r="GYK16" s="267"/>
      <c r="GYL16" s="267"/>
      <c r="GYM16" s="267"/>
      <c r="GYN16" s="267"/>
      <c r="GYO16" s="267"/>
      <c r="GYP16" s="267"/>
      <c r="GYQ16" s="267"/>
      <c r="GYR16" s="267"/>
      <c r="GYS16" s="267"/>
      <c r="GYT16" s="267"/>
      <c r="GYU16" s="267"/>
      <c r="GYV16" s="267"/>
      <c r="GYW16" s="267"/>
      <c r="GYX16" s="267"/>
      <c r="GYY16" s="267"/>
      <c r="GYZ16" s="267"/>
      <c r="GZA16" s="267"/>
      <c r="GZB16" s="267"/>
      <c r="GZC16" s="267"/>
      <c r="GZD16" s="267"/>
      <c r="GZE16" s="267"/>
      <c r="GZF16" s="267"/>
      <c r="GZG16" s="267"/>
      <c r="GZH16" s="267"/>
      <c r="GZI16" s="267"/>
      <c r="GZJ16" s="267"/>
      <c r="GZK16" s="267"/>
      <c r="GZL16" s="267"/>
      <c r="GZM16" s="267"/>
      <c r="GZN16" s="267"/>
      <c r="GZO16" s="267"/>
      <c r="GZP16" s="267"/>
      <c r="GZQ16" s="267"/>
      <c r="GZR16" s="267"/>
      <c r="GZS16" s="267"/>
      <c r="GZT16" s="267"/>
      <c r="GZU16" s="267"/>
      <c r="GZV16" s="267"/>
      <c r="GZW16" s="267"/>
      <c r="GZX16" s="267"/>
      <c r="GZY16" s="267"/>
      <c r="GZZ16" s="267"/>
      <c r="HAA16" s="267"/>
      <c r="HAB16" s="267"/>
      <c r="HAC16" s="267"/>
      <c r="HAD16" s="267"/>
      <c r="HAE16" s="267"/>
      <c r="HAF16" s="267"/>
      <c r="HAG16" s="267"/>
      <c r="HAH16" s="267"/>
      <c r="HAI16" s="267"/>
      <c r="HAJ16" s="267"/>
      <c r="HAK16" s="267"/>
      <c r="HAL16" s="267"/>
      <c r="HAM16" s="267"/>
      <c r="HAN16" s="267"/>
      <c r="HAO16" s="267"/>
      <c r="HAP16" s="267"/>
      <c r="HAQ16" s="267"/>
      <c r="HAR16" s="267"/>
      <c r="HAS16" s="267"/>
      <c r="HAT16" s="267"/>
      <c r="HAU16" s="267"/>
      <c r="HAV16" s="267"/>
      <c r="HAW16" s="267"/>
      <c r="HAX16" s="267"/>
      <c r="HAY16" s="267"/>
      <c r="HAZ16" s="267"/>
      <c r="HBA16" s="267"/>
      <c r="HBB16" s="267"/>
      <c r="HBC16" s="267"/>
      <c r="HBD16" s="267"/>
      <c r="HBE16" s="267"/>
      <c r="HBF16" s="267"/>
      <c r="HBG16" s="267"/>
      <c r="HBH16" s="267"/>
      <c r="HBI16" s="267"/>
      <c r="HBJ16" s="267"/>
      <c r="HBK16" s="267"/>
      <c r="HBL16" s="267"/>
      <c r="HBM16" s="267"/>
      <c r="HBN16" s="267"/>
      <c r="HBO16" s="267"/>
      <c r="HBP16" s="267"/>
      <c r="HBQ16" s="267"/>
      <c r="HBR16" s="267"/>
      <c r="HBS16" s="267"/>
      <c r="HBT16" s="267"/>
      <c r="HBU16" s="267"/>
      <c r="HBV16" s="267"/>
      <c r="HBW16" s="267"/>
      <c r="HBX16" s="267"/>
      <c r="HBY16" s="267"/>
      <c r="HBZ16" s="267"/>
      <c r="HCA16" s="267"/>
      <c r="HCB16" s="267"/>
      <c r="HCC16" s="267"/>
      <c r="HCD16" s="267"/>
      <c r="HCE16" s="267"/>
      <c r="HCF16" s="267"/>
      <c r="HCG16" s="267"/>
      <c r="HCH16" s="267"/>
      <c r="HCI16" s="267"/>
      <c r="HCJ16" s="267"/>
      <c r="HCK16" s="267"/>
      <c r="HCL16" s="267"/>
      <c r="HCM16" s="267"/>
      <c r="HCN16" s="267"/>
      <c r="HCO16" s="267"/>
      <c r="HCP16" s="267"/>
      <c r="HCQ16" s="267"/>
      <c r="HCR16" s="267"/>
      <c r="HCS16" s="267"/>
      <c r="HCT16" s="267"/>
      <c r="HCU16" s="267"/>
      <c r="HCV16" s="267"/>
      <c r="HCW16" s="267"/>
      <c r="HCX16" s="267"/>
      <c r="HCY16" s="267"/>
      <c r="HCZ16" s="267"/>
      <c r="HDA16" s="267"/>
      <c r="HDB16" s="267"/>
      <c r="HDC16" s="267"/>
      <c r="HDD16" s="267"/>
      <c r="HDE16" s="267"/>
      <c r="HDF16" s="267"/>
      <c r="HDG16" s="267"/>
      <c r="HDH16" s="267"/>
      <c r="HDI16" s="267"/>
      <c r="HDJ16" s="267"/>
      <c r="HDK16" s="267"/>
      <c r="HDL16" s="267"/>
      <c r="HDM16" s="267"/>
      <c r="HDN16" s="267"/>
      <c r="HDO16" s="267"/>
      <c r="HDP16" s="267"/>
      <c r="HDQ16" s="267"/>
      <c r="HDR16" s="267"/>
      <c r="HDS16" s="267"/>
      <c r="HDT16" s="267"/>
      <c r="HDU16" s="267"/>
      <c r="HDV16" s="267"/>
      <c r="HDW16" s="267"/>
      <c r="HDX16" s="267"/>
      <c r="HDY16" s="267"/>
      <c r="HDZ16" s="267"/>
      <c r="HEA16" s="267"/>
      <c r="HEB16" s="267"/>
      <c r="HEC16" s="267"/>
      <c r="HED16" s="267"/>
      <c r="HEE16" s="267"/>
      <c r="HEF16" s="267"/>
      <c r="HEG16" s="267"/>
      <c r="HEH16" s="267"/>
      <c r="HEI16" s="267"/>
      <c r="HEJ16" s="267"/>
      <c r="HEK16" s="267"/>
      <c r="HEL16" s="267"/>
      <c r="HEM16" s="267"/>
      <c r="HEN16" s="267"/>
      <c r="HEO16" s="267"/>
      <c r="HEP16" s="267"/>
      <c r="HEQ16" s="267"/>
      <c r="HER16" s="267"/>
      <c r="HES16" s="267"/>
      <c r="HET16" s="267"/>
      <c r="HEU16" s="267"/>
      <c r="HEV16" s="267"/>
      <c r="HEW16" s="267"/>
      <c r="HEX16" s="267"/>
      <c r="HEY16" s="267"/>
      <c r="HEZ16" s="267"/>
      <c r="HFA16" s="267"/>
      <c r="HFB16" s="267"/>
      <c r="HFC16" s="267"/>
      <c r="HFD16" s="267"/>
      <c r="HFE16" s="267"/>
      <c r="HFF16" s="267"/>
      <c r="HFG16" s="267"/>
      <c r="HFH16" s="267"/>
      <c r="HFI16" s="267"/>
      <c r="HFJ16" s="267"/>
      <c r="HFK16" s="267"/>
      <c r="HFL16" s="267"/>
      <c r="HFM16" s="267"/>
      <c r="HFN16" s="267"/>
      <c r="HFO16" s="267"/>
      <c r="HFP16" s="267"/>
      <c r="HFQ16" s="267"/>
      <c r="HFR16" s="267"/>
      <c r="HFS16" s="267"/>
      <c r="HFT16" s="267"/>
      <c r="HFU16" s="267"/>
      <c r="HFV16" s="267"/>
      <c r="HFW16" s="267"/>
      <c r="HFX16" s="267"/>
      <c r="HFY16" s="267"/>
      <c r="HFZ16" s="267"/>
      <c r="HGA16" s="267"/>
      <c r="HGB16" s="267"/>
      <c r="HGC16" s="267"/>
      <c r="HGD16" s="267"/>
      <c r="HGE16" s="267"/>
      <c r="HGF16" s="267"/>
      <c r="HGG16" s="267"/>
      <c r="HGH16" s="267"/>
      <c r="HGI16" s="267"/>
      <c r="HGJ16" s="267"/>
      <c r="HGK16" s="267"/>
      <c r="HGL16" s="267"/>
      <c r="HGM16" s="267"/>
      <c r="HGN16" s="267"/>
      <c r="HGO16" s="267"/>
      <c r="HGP16" s="267"/>
      <c r="HGQ16" s="267"/>
      <c r="HGR16" s="267"/>
      <c r="HGS16" s="267"/>
      <c r="HGT16" s="267"/>
      <c r="HGU16" s="267"/>
      <c r="HGV16" s="267"/>
      <c r="HGW16" s="267"/>
      <c r="HGX16" s="267"/>
      <c r="HGY16" s="267"/>
      <c r="HGZ16" s="267"/>
      <c r="HHA16" s="267"/>
      <c r="HHB16" s="267"/>
      <c r="HHC16" s="267"/>
      <c r="HHD16" s="267"/>
      <c r="HHE16" s="267"/>
      <c r="HHF16" s="267"/>
      <c r="HHG16" s="267"/>
      <c r="HHH16" s="267"/>
      <c r="HHI16" s="267"/>
      <c r="HHJ16" s="267"/>
      <c r="HHK16" s="267"/>
      <c r="HHL16" s="267"/>
      <c r="HHM16" s="267"/>
      <c r="HHN16" s="267"/>
      <c r="HHO16" s="267"/>
      <c r="HHP16" s="267"/>
      <c r="HHQ16" s="267"/>
      <c r="HHR16" s="267"/>
      <c r="HHS16" s="267"/>
      <c r="HHT16" s="267"/>
      <c r="HHU16" s="267"/>
      <c r="HHV16" s="267"/>
      <c r="HHW16" s="267"/>
      <c r="HHX16" s="267"/>
      <c r="HHY16" s="267"/>
      <c r="HHZ16" s="267"/>
      <c r="HIA16" s="267"/>
      <c r="HIB16" s="267"/>
      <c r="HIC16" s="267"/>
      <c r="HID16" s="267"/>
      <c r="HIE16" s="267"/>
      <c r="HIF16" s="267"/>
      <c r="HIG16" s="267"/>
      <c r="HIH16" s="267"/>
      <c r="HII16" s="267"/>
      <c r="HIJ16" s="267"/>
      <c r="HIK16" s="267"/>
      <c r="HIL16" s="267"/>
      <c r="HIM16" s="267"/>
      <c r="HIN16" s="267"/>
      <c r="HIO16" s="267"/>
      <c r="HIP16" s="267"/>
      <c r="HIQ16" s="267"/>
      <c r="HIR16" s="267"/>
      <c r="HIS16" s="267"/>
      <c r="HIT16" s="267"/>
      <c r="HIU16" s="267"/>
      <c r="HIV16" s="267"/>
      <c r="HIW16" s="267"/>
      <c r="HIX16" s="267"/>
      <c r="HIY16" s="267"/>
      <c r="HIZ16" s="267"/>
      <c r="HJA16" s="267"/>
      <c r="HJB16" s="267"/>
      <c r="HJC16" s="267"/>
      <c r="HJD16" s="267"/>
      <c r="HJE16" s="267"/>
      <c r="HJF16" s="267"/>
      <c r="HJG16" s="267"/>
      <c r="HJH16" s="267"/>
      <c r="HJI16" s="267"/>
      <c r="HJJ16" s="267"/>
      <c r="HJK16" s="267"/>
      <c r="HJL16" s="267"/>
      <c r="HJM16" s="267"/>
      <c r="HJN16" s="267"/>
      <c r="HJO16" s="267"/>
      <c r="HJP16" s="267"/>
      <c r="HJQ16" s="267"/>
      <c r="HJR16" s="267"/>
      <c r="HJS16" s="267"/>
      <c r="HJT16" s="267"/>
      <c r="HJU16" s="267"/>
      <c r="HJV16" s="267"/>
      <c r="HJW16" s="267"/>
      <c r="HJX16" s="267"/>
      <c r="HJY16" s="267"/>
      <c r="HJZ16" s="267"/>
      <c r="HKA16" s="267"/>
      <c r="HKB16" s="267"/>
      <c r="HKC16" s="267"/>
      <c r="HKD16" s="267"/>
      <c r="HKE16" s="267"/>
      <c r="HKF16" s="267"/>
      <c r="HKG16" s="267"/>
      <c r="HKH16" s="267"/>
      <c r="HKI16" s="267"/>
      <c r="HKJ16" s="267"/>
      <c r="HKK16" s="267"/>
      <c r="HKL16" s="267"/>
      <c r="HKM16" s="267"/>
      <c r="HKN16" s="267"/>
      <c r="HKO16" s="267"/>
      <c r="HKP16" s="267"/>
      <c r="HKQ16" s="267"/>
      <c r="HKR16" s="267"/>
      <c r="HKS16" s="267"/>
      <c r="HKT16" s="267"/>
      <c r="HKU16" s="267"/>
      <c r="HKV16" s="267"/>
      <c r="HKW16" s="267"/>
      <c r="HKX16" s="267"/>
      <c r="HKY16" s="267"/>
      <c r="HKZ16" s="267"/>
      <c r="HLA16" s="267"/>
      <c r="HLB16" s="267"/>
      <c r="HLC16" s="267"/>
      <c r="HLD16" s="267"/>
      <c r="HLE16" s="267"/>
      <c r="HLF16" s="267"/>
      <c r="HLG16" s="267"/>
      <c r="HLH16" s="267"/>
      <c r="HLI16" s="267"/>
      <c r="HLJ16" s="267"/>
      <c r="HLK16" s="267"/>
      <c r="HLL16" s="267"/>
      <c r="HLM16" s="267"/>
      <c r="HLN16" s="267"/>
      <c r="HLO16" s="267"/>
      <c r="HLP16" s="267"/>
      <c r="HLQ16" s="267"/>
      <c r="HLR16" s="267"/>
      <c r="HLS16" s="267"/>
      <c r="HLT16" s="267"/>
      <c r="HLU16" s="267"/>
      <c r="HLV16" s="267"/>
      <c r="HLW16" s="267"/>
      <c r="HLX16" s="267"/>
      <c r="HLY16" s="267"/>
      <c r="HLZ16" s="267"/>
      <c r="HMA16" s="267"/>
      <c r="HMB16" s="267"/>
      <c r="HMC16" s="267"/>
      <c r="HMD16" s="267"/>
      <c r="HME16" s="267"/>
      <c r="HMF16" s="267"/>
      <c r="HMG16" s="267"/>
      <c r="HMH16" s="267"/>
      <c r="HMI16" s="267"/>
      <c r="HMJ16" s="267"/>
      <c r="HMK16" s="267"/>
      <c r="HML16" s="267"/>
      <c r="HMM16" s="267"/>
      <c r="HMN16" s="267"/>
      <c r="HMO16" s="267"/>
      <c r="HMP16" s="267"/>
      <c r="HMQ16" s="267"/>
      <c r="HMR16" s="267"/>
      <c r="HMS16" s="267"/>
      <c r="HMT16" s="267"/>
      <c r="HMU16" s="267"/>
      <c r="HMV16" s="267"/>
      <c r="HMW16" s="267"/>
      <c r="HMX16" s="267"/>
      <c r="HMY16" s="267"/>
      <c r="HMZ16" s="267"/>
      <c r="HNA16" s="267"/>
      <c r="HNB16" s="267"/>
      <c r="HNC16" s="267"/>
      <c r="HND16" s="267"/>
      <c r="HNE16" s="267"/>
      <c r="HNF16" s="267"/>
      <c r="HNG16" s="267"/>
      <c r="HNH16" s="267"/>
      <c r="HNI16" s="267"/>
      <c r="HNJ16" s="267"/>
      <c r="HNK16" s="267"/>
      <c r="HNL16" s="267"/>
      <c r="HNM16" s="267"/>
      <c r="HNN16" s="267"/>
      <c r="HNO16" s="267"/>
      <c r="HNP16" s="267"/>
      <c r="HNQ16" s="267"/>
      <c r="HNR16" s="267"/>
      <c r="HNS16" s="267"/>
      <c r="HNT16" s="267"/>
      <c r="HNU16" s="267"/>
      <c r="HNV16" s="267"/>
      <c r="HNW16" s="267"/>
      <c r="HNX16" s="267"/>
      <c r="HNY16" s="267"/>
      <c r="HNZ16" s="267"/>
      <c r="HOA16" s="267"/>
      <c r="HOB16" s="267"/>
      <c r="HOC16" s="267"/>
      <c r="HOD16" s="267"/>
      <c r="HOE16" s="267"/>
      <c r="HOF16" s="267"/>
      <c r="HOG16" s="267"/>
      <c r="HOH16" s="267"/>
      <c r="HOI16" s="267"/>
      <c r="HOJ16" s="267"/>
      <c r="HOK16" s="267"/>
      <c r="HOL16" s="267"/>
      <c r="HOM16" s="267"/>
      <c r="HON16" s="267"/>
      <c r="HOO16" s="267"/>
      <c r="HOP16" s="267"/>
      <c r="HOQ16" s="267"/>
      <c r="HOR16" s="267"/>
      <c r="HOS16" s="267"/>
      <c r="HOT16" s="267"/>
      <c r="HOU16" s="267"/>
      <c r="HOV16" s="267"/>
      <c r="HOW16" s="267"/>
      <c r="HOX16" s="267"/>
      <c r="HOY16" s="267"/>
      <c r="HOZ16" s="267"/>
      <c r="HPA16" s="267"/>
      <c r="HPB16" s="267"/>
      <c r="HPC16" s="267"/>
      <c r="HPD16" s="267"/>
      <c r="HPE16" s="267"/>
      <c r="HPF16" s="267"/>
      <c r="HPG16" s="267"/>
      <c r="HPH16" s="267"/>
      <c r="HPI16" s="267"/>
      <c r="HPJ16" s="267"/>
      <c r="HPK16" s="267"/>
      <c r="HPL16" s="267"/>
      <c r="HPM16" s="267"/>
      <c r="HPN16" s="267"/>
      <c r="HPO16" s="267"/>
      <c r="HPP16" s="267"/>
      <c r="HPQ16" s="267"/>
      <c r="HPR16" s="267"/>
      <c r="HPS16" s="267"/>
      <c r="HPT16" s="267"/>
      <c r="HPU16" s="267"/>
      <c r="HPV16" s="267"/>
      <c r="HPW16" s="267"/>
      <c r="HPX16" s="267"/>
      <c r="HPY16" s="267"/>
      <c r="HPZ16" s="267"/>
      <c r="HQA16" s="267"/>
      <c r="HQB16" s="267"/>
      <c r="HQC16" s="267"/>
      <c r="HQD16" s="267"/>
      <c r="HQE16" s="267"/>
      <c r="HQF16" s="267"/>
      <c r="HQG16" s="267"/>
      <c r="HQH16" s="267"/>
      <c r="HQI16" s="267"/>
      <c r="HQJ16" s="267"/>
      <c r="HQK16" s="267"/>
      <c r="HQL16" s="267"/>
      <c r="HQM16" s="267"/>
      <c r="HQN16" s="267"/>
      <c r="HQO16" s="267"/>
      <c r="HQP16" s="267"/>
      <c r="HQQ16" s="267"/>
      <c r="HQR16" s="267"/>
      <c r="HQS16" s="267"/>
      <c r="HQT16" s="267"/>
      <c r="HQU16" s="267"/>
      <c r="HQV16" s="267"/>
      <c r="HQW16" s="267"/>
      <c r="HQX16" s="267"/>
      <c r="HQY16" s="267"/>
      <c r="HQZ16" s="267"/>
      <c r="HRA16" s="267"/>
      <c r="HRB16" s="267"/>
      <c r="HRC16" s="267"/>
      <c r="HRD16" s="267"/>
      <c r="HRE16" s="267"/>
      <c r="HRF16" s="267"/>
      <c r="HRG16" s="267"/>
      <c r="HRH16" s="267"/>
      <c r="HRI16" s="267"/>
      <c r="HRJ16" s="267"/>
      <c r="HRK16" s="267"/>
      <c r="HRL16" s="267"/>
      <c r="HRM16" s="267"/>
      <c r="HRN16" s="267"/>
      <c r="HRO16" s="267"/>
      <c r="HRP16" s="267"/>
      <c r="HRQ16" s="267"/>
      <c r="HRR16" s="267"/>
      <c r="HRS16" s="267"/>
      <c r="HRT16" s="267"/>
      <c r="HRU16" s="267"/>
      <c r="HRV16" s="267"/>
      <c r="HRW16" s="267"/>
      <c r="HRX16" s="267"/>
      <c r="HRY16" s="267"/>
      <c r="HRZ16" s="267"/>
      <c r="HSA16" s="267"/>
      <c r="HSB16" s="267"/>
      <c r="HSC16" s="267"/>
      <c r="HSD16" s="267"/>
      <c r="HSE16" s="267"/>
      <c r="HSF16" s="267"/>
      <c r="HSG16" s="267"/>
      <c r="HSH16" s="267"/>
      <c r="HSI16" s="267"/>
      <c r="HSJ16" s="267"/>
      <c r="HSK16" s="267"/>
      <c r="HSL16" s="267"/>
      <c r="HSM16" s="267"/>
      <c r="HSN16" s="267"/>
      <c r="HSO16" s="267"/>
      <c r="HSP16" s="267"/>
      <c r="HSQ16" s="267"/>
      <c r="HSR16" s="267"/>
      <c r="HSS16" s="267"/>
      <c r="HST16" s="267"/>
      <c r="HSU16" s="267"/>
      <c r="HSV16" s="267"/>
      <c r="HSW16" s="267"/>
      <c r="HSX16" s="267"/>
      <c r="HSY16" s="267"/>
      <c r="HSZ16" s="267"/>
      <c r="HTA16" s="267"/>
      <c r="HTB16" s="267"/>
      <c r="HTC16" s="267"/>
      <c r="HTD16" s="267"/>
      <c r="HTE16" s="267"/>
      <c r="HTF16" s="267"/>
      <c r="HTG16" s="267"/>
      <c r="HTH16" s="267"/>
      <c r="HTI16" s="267"/>
      <c r="HTJ16" s="267"/>
      <c r="HTK16" s="267"/>
      <c r="HTL16" s="267"/>
      <c r="HTM16" s="267"/>
      <c r="HTN16" s="267"/>
      <c r="HTO16" s="267"/>
      <c r="HTP16" s="267"/>
      <c r="HTQ16" s="267"/>
      <c r="HTR16" s="267"/>
      <c r="HTS16" s="267"/>
      <c r="HTT16" s="267"/>
      <c r="HTU16" s="267"/>
      <c r="HTV16" s="267"/>
      <c r="HTW16" s="267"/>
      <c r="HTX16" s="267"/>
      <c r="HTY16" s="267"/>
      <c r="HTZ16" s="267"/>
      <c r="HUA16" s="267"/>
      <c r="HUB16" s="267"/>
      <c r="HUC16" s="267"/>
      <c r="HUD16" s="267"/>
      <c r="HUE16" s="267"/>
      <c r="HUF16" s="267"/>
      <c r="HUG16" s="267"/>
      <c r="HUH16" s="267"/>
      <c r="HUI16" s="267"/>
      <c r="HUJ16" s="267"/>
      <c r="HUK16" s="267"/>
      <c r="HUL16" s="267"/>
      <c r="HUM16" s="267"/>
      <c r="HUN16" s="267"/>
      <c r="HUO16" s="267"/>
      <c r="HUP16" s="267"/>
      <c r="HUQ16" s="267"/>
      <c r="HUR16" s="267"/>
      <c r="HUS16" s="267"/>
      <c r="HUT16" s="267"/>
      <c r="HUU16" s="267"/>
      <c r="HUV16" s="267"/>
      <c r="HUW16" s="267"/>
      <c r="HUX16" s="267"/>
      <c r="HUY16" s="267"/>
      <c r="HUZ16" s="267"/>
      <c r="HVA16" s="267"/>
      <c r="HVB16" s="267"/>
      <c r="HVC16" s="267"/>
      <c r="HVD16" s="267"/>
      <c r="HVE16" s="267"/>
      <c r="HVF16" s="267"/>
      <c r="HVG16" s="267"/>
      <c r="HVH16" s="267"/>
      <c r="HVI16" s="267"/>
      <c r="HVJ16" s="267"/>
      <c r="HVK16" s="267"/>
      <c r="HVL16" s="267"/>
      <c r="HVM16" s="267"/>
      <c r="HVN16" s="267"/>
      <c r="HVO16" s="267"/>
      <c r="HVP16" s="267"/>
      <c r="HVQ16" s="267"/>
      <c r="HVR16" s="267"/>
      <c r="HVS16" s="267"/>
      <c r="HVT16" s="267"/>
      <c r="HVU16" s="267"/>
      <c r="HVV16" s="267"/>
      <c r="HVW16" s="267"/>
      <c r="HVX16" s="267"/>
      <c r="HVY16" s="267"/>
      <c r="HVZ16" s="267"/>
      <c r="HWA16" s="267"/>
      <c r="HWB16" s="267"/>
      <c r="HWC16" s="267"/>
      <c r="HWD16" s="267"/>
      <c r="HWE16" s="267"/>
      <c r="HWF16" s="267"/>
      <c r="HWG16" s="267"/>
      <c r="HWH16" s="267"/>
      <c r="HWI16" s="267"/>
      <c r="HWJ16" s="267"/>
      <c r="HWK16" s="267"/>
      <c r="HWL16" s="267"/>
      <c r="HWM16" s="267"/>
      <c r="HWN16" s="267"/>
      <c r="HWO16" s="267"/>
      <c r="HWP16" s="267"/>
      <c r="HWQ16" s="267"/>
      <c r="HWR16" s="267"/>
      <c r="HWS16" s="267"/>
      <c r="HWT16" s="267"/>
      <c r="HWU16" s="267"/>
      <c r="HWV16" s="267"/>
      <c r="HWW16" s="267"/>
      <c r="HWX16" s="267"/>
      <c r="HWY16" s="267"/>
      <c r="HWZ16" s="267"/>
      <c r="HXA16" s="267"/>
      <c r="HXB16" s="267"/>
      <c r="HXC16" s="267"/>
      <c r="HXD16" s="267"/>
      <c r="HXE16" s="267"/>
      <c r="HXF16" s="267"/>
      <c r="HXG16" s="267"/>
      <c r="HXH16" s="267"/>
      <c r="HXI16" s="267"/>
      <c r="HXJ16" s="267"/>
      <c r="HXK16" s="267"/>
      <c r="HXL16" s="267"/>
      <c r="HXM16" s="267"/>
      <c r="HXN16" s="267"/>
      <c r="HXO16" s="267"/>
      <c r="HXP16" s="267"/>
      <c r="HXQ16" s="267"/>
      <c r="HXR16" s="267"/>
      <c r="HXS16" s="267"/>
      <c r="HXT16" s="267"/>
      <c r="HXU16" s="267"/>
      <c r="HXV16" s="267"/>
      <c r="HXW16" s="267"/>
      <c r="HXX16" s="267"/>
      <c r="HXY16" s="267"/>
      <c r="HXZ16" s="267"/>
      <c r="HYA16" s="267"/>
      <c r="HYB16" s="267"/>
      <c r="HYC16" s="267"/>
      <c r="HYD16" s="267"/>
      <c r="HYE16" s="267"/>
      <c r="HYF16" s="267"/>
      <c r="HYG16" s="267"/>
      <c r="HYH16" s="267"/>
      <c r="HYI16" s="267"/>
      <c r="HYJ16" s="267"/>
      <c r="HYK16" s="267"/>
      <c r="HYL16" s="267"/>
      <c r="HYM16" s="267"/>
      <c r="HYN16" s="267"/>
      <c r="HYO16" s="267"/>
      <c r="HYP16" s="267"/>
      <c r="HYQ16" s="267"/>
      <c r="HYR16" s="267"/>
      <c r="HYS16" s="267"/>
      <c r="HYT16" s="267"/>
      <c r="HYU16" s="267"/>
      <c r="HYV16" s="267"/>
      <c r="HYW16" s="267"/>
      <c r="HYX16" s="267"/>
      <c r="HYY16" s="267"/>
      <c r="HYZ16" s="267"/>
      <c r="HZA16" s="267"/>
      <c r="HZB16" s="267"/>
      <c r="HZC16" s="267"/>
      <c r="HZD16" s="267"/>
      <c r="HZE16" s="267"/>
      <c r="HZF16" s="267"/>
      <c r="HZG16" s="267"/>
      <c r="HZH16" s="267"/>
      <c r="HZI16" s="267"/>
      <c r="HZJ16" s="267"/>
      <c r="HZK16" s="267"/>
      <c r="HZL16" s="267"/>
      <c r="HZM16" s="267"/>
      <c r="HZN16" s="267"/>
      <c r="HZO16" s="267"/>
      <c r="HZP16" s="267"/>
      <c r="HZQ16" s="267"/>
      <c r="HZR16" s="267"/>
      <c r="HZS16" s="267"/>
      <c r="HZT16" s="267"/>
      <c r="HZU16" s="267"/>
      <c r="HZV16" s="267"/>
      <c r="HZW16" s="267"/>
      <c r="HZX16" s="267"/>
      <c r="HZY16" s="267"/>
      <c r="HZZ16" s="267"/>
      <c r="IAA16" s="267"/>
      <c r="IAB16" s="267"/>
      <c r="IAC16" s="267"/>
      <c r="IAD16" s="267"/>
      <c r="IAE16" s="267"/>
      <c r="IAF16" s="267"/>
      <c r="IAG16" s="267"/>
      <c r="IAH16" s="267"/>
      <c r="IAI16" s="267"/>
      <c r="IAJ16" s="267"/>
      <c r="IAK16" s="267"/>
      <c r="IAL16" s="267"/>
      <c r="IAM16" s="267"/>
      <c r="IAN16" s="267"/>
      <c r="IAO16" s="267"/>
      <c r="IAP16" s="267"/>
      <c r="IAQ16" s="267"/>
      <c r="IAR16" s="267"/>
      <c r="IAS16" s="267"/>
      <c r="IAT16" s="267"/>
      <c r="IAU16" s="267"/>
      <c r="IAV16" s="267"/>
      <c r="IAW16" s="267"/>
      <c r="IAX16" s="267"/>
      <c r="IAY16" s="267"/>
      <c r="IAZ16" s="267"/>
      <c r="IBA16" s="267"/>
      <c r="IBB16" s="267"/>
      <c r="IBC16" s="267"/>
      <c r="IBD16" s="267"/>
      <c r="IBE16" s="267"/>
      <c r="IBF16" s="267"/>
      <c r="IBG16" s="267"/>
      <c r="IBH16" s="267"/>
      <c r="IBI16" s="267"/>
      <c r="IBJ16" s="267"/>
      <c r="IBK16" s="267"/>
      <c r="IBL16" s="267"/>
      <c r="IBM16" s="267"/>
      <c r="IBN16" s="267"/>
      <c r="IBO16" s="267"/>
      <c r="IBP16" s="267"/>
      <c r="IBQ16" s="267"/>
      <c r="IBR16" s="267"/>
      <c r="IBS16" s="267"/>
      <c r="IBT16" s="267"/>
      <c r="IBU16" s="267"/>
      <c r="IBV16" s="267"/>
      <c r="IBW16" s="267"/>
      <c r="IBX16" s="267"/>
      <c r="IBY16" s="267"/>
      <c r="IBZ16" s="267"/>
      <c r="ICA16" s="267"/>
      <c r="ICB16" s="267"/>
      <c r="ICC16" s="267"/>
      <c r="ICD16" s="267"/>
      <c r="ICE16" s="267"/>
      <c r="ICF16" s="267"/>
      <c r="ICG16" s="267"/>
      <c r="ICH16" s="267"/>
      <c r="ICI16" s="267"/>
      <c r="ICJ16" s="267"/>
      <c r="ICK16" s="267"/>
      <c r="ICL16" s="267"/>
      <c r="ICM16" s="267"/>
      <c r="ICN16" s="267"/>
      <c r="ICO16" s="267"/>
      <c r="ICP16" s="267"/>
      <c r="ICQ16" s="267"/>
      <c r="ICR16" s="267"/>
      <c r="ICS16" s="267"/>
      <c r="ICT16" s="267"/>
      <c r="ICU16" s="267"/>
      <c r="ICV16" s="267"/>
      <c r="ICW16" s="267"/>
      <c r="ICX16" s="267"/>
      <c r="ICY16" s="267"/>
      <c r="ICZ16" s="267"/>
      <c r="IDA16" s="267"/>
      <c r="IDB16" s="267"/>
      <c r="IDC16" s="267"/>
      <c r="IDD16" s="267"/>
      <c r="IDE16" s="267"/>
      <c r="IDF16" s="267"/>
      <c r="IDG16" s="267"/>
      <c r="IDH16" s="267"/>
      <c r="IDI16" s="267"/>
      <c r="IDJ16" s="267"/>
      <c r="IDK16" s="267"/>
      <c r="IDL16" s="267"/>
      <c r="IDM16" s="267"/>
      <c r="IDN16" s="267"/>
      <c r="IDO16" s="267"/>
      <c r="IDP16" s="267"/>
      <c r="IDQ16" s="267"/>
      <c r="IDR16" s="267"/>
      <c r="IDS16" s="267"/>
      <c r="IDT16" s="267"/>
      <c r="IDU16" s="267"/>
      <c r="IDV16" s="267"/>
      <c r="IDW16" s="267"/>
      <c r="IDX16" s="267"/>
      <c r="IDY16" s="267"/>
      <c r="IDZ16" s="267"/>
      <c r="IEA16" s="267"/>
      <c r="IEB16" s="267"/>
      <c r="IEC16" s="267"/>
      <c r="IED16" s="267"/>
      <c r="IEE16" s="267"/>
      <c r="IEF16" s="267"/>
      <c r="IEG16" s="267"/>
      <c r="IEH16" s="267"/>
      <c r="IEI16" s="267"/>
      <c r="IEJ16" s="267"/>
      <c r="IEK16" s="267"/>
      <c r="IEL16" s="267"/>
      <c r="IEM16" s="267"/>
      <c r="IEN16" s="267"/>
      <c r="IEO16" s="267"/>
      <c r="IEP16" s="267"/>
      <c r="IEQ16" s="267"/>
      <c r="IER16" s="267"/>
      <c r="IES16" s="267"/>
      <c r="IET16" s="267"/>
      <c r="IEU16" s="267"/>
      <c r="IEV16" s="267"/>
      <c r="IEW16" s="267"/>
      <c r="IEX16" s="267"/>
      <c r="IEY16" s="267"/>
      <c r="IEZ16" s="267"/>
      <c r="IFA16" s="267"/>
      <c r="IFB16" s="267"/>
      <c r="IFC16" s="267"/>
      <c r="IFD16" s="267"/>
      <c r="IFE16" s="267"/>
      <c r="IFF16" s="267"/>
      <c r="IFG16" s="267"/>
      <c r="IFH16" s="267"/>
      <c r="IFI16" s="267"/>
      <c r="IFJ16" s="267"/>
      <c r="IFK16" s="267"/>
      <c r="IFL16" s="267"/>
      <c r="IFM16" s="267"/>
      <c r="IFN16" s="267"/>
      <c r="IFO16" s="267"/>
      <c r="IFP16" s="267"/>
      <c r="IFQ16" s="267"/>
      <c r="IFR16" s="267"/>
      <c r="IFS16" s="267"/>
      <c r="IFT16" s="267"/>
      <c r="IFU16" s="267"/>
      <c r="IFV16" s="267"/>
      <c r="IFW16" s="267"/>
      <c r="IFX16" s="267"/>
      <c r="IFY16" s="267"/>
      <c r="IFZ16" s="267"/>
      <c r="IGA16" s="267"/>
      <c r="IGB16" s="267"/>
      <c r="IGC16" s="267"/>
      <c r="IGD16" s="267"/>
      <c r="IGE16" s="267"/>
      <c r="IGF16" s="267"/>
      <c r="IGG16" s="267"/>
      <c r="IGH16" s="267"/>
      <c r="IGI16" s="267"/>
      <c r="IGJ16" s="267"/>
      <c r="IGK16" s="267"/>
      <c r="IGL16" s="267"/>
      <c r="IGM16" s="267"/>
      <c r="IGN16" s="267"/>
      <c r="IGO16" s="267"/>
      <c r="IGP16" s="267"/>
      <c r="IGQ16" s="267"/>
      <c r="IGR16" s="267"/>
      <c r="IGS16" s="267"/>
      <c r="IGT16" s="267"/>
      <c r="IGU16" s="267"/>
      <c r="IGV16" s="267"/>
      <c r="IGW16" s="267"/>
      <c r="IGX16" s="267"/>
      <c r="IGY16" s="267"/>
      <c r="IGZ16" s="267"/>
      <c r="IHA16" s="267"/>
      <c r="IHB16" s="267"/>
      <c r="IHC16" s="267"/>
      <c r="IHD16" s="267"/>
      <c r="IHE16" s="267"/>
      <c r="IHF16" s="267"/>
      <c r="IHG16" s="267"/>
      <c r="IHH16" s="267"/>
      <c r="IHI16" s="267"/>
      <c r="IHJ16" s="267"/>
      <c r="IHK16" s="267"/>
      <c r="IHL16" s="267"/>
      <c r="IHM16" s="267"/>
      <c r="IHN16" s="267"/>
      <c r="IHO16" s="267"/>
      <c r="IHP16" s="267"/>
      <c r="IHQ16" s="267"/>
      <c r="IHR16" s="267"/>
      <c r="IHS16" s="267"/>
      <c r="IHT16" s="267"/>
      <c r="IHU16" s="267"/>
      <c r="IHV16" s="267"/>
      <c r="IHW16" s="267"/>
      <c r="IHX16" s="267"/>
      <c r="IHY16" s="267"/>
      <c r="IHZ16" s="267"/>
      <c r="IIA16" s="267"/>
      <c r="IIB16" s="267"/>
      <c r="IIC16" s="267"/>
      <c r="IID16" s="267"/>
      <c r="IIE16" s="267"/>
      <c r="IIF16" s="267"/>
      <c r="IIG16" s="267"/>
      <c r="IIH16" s="267"/>
      <c r="III16" s="267"/>
      <c r="IIJ16" s="267"/>
      <c r="IIK16" s="267"/>
      <c r="IIL16" s="267"/>
      <c r="IIM16" s="267"/>
      <c r="IIN16" s="267"/>
      <c r="IIO16" s="267"/>
      <c r="IIP16" s="267"/>
      <c r="IIQ16" s="267"/>
      <c r="IIR16" s="267"/>
      <c r="IIS16" s="267"/>
      <c r="IIT16" s="267"/>
      <c r="IIU16" s="267"/>
      <c r="IIV16" s="267"/>
      <c r="IIW16" s="267"/>
      <c r="IIX16" s="267"/>
      <c r="IIY16" s="267"/>
      <c r="IIZ16" s="267"/>
      <c r="IJA16" s="267"/>
      <c r="IJB16" s="267"/>
      <c r="IJC16" s="267"/>
      <c r="IJD16" s="267"/>
      <c r="IJE16" s="267"/>
      <c r="IJF16" s="267"/>
      <c r="IJG16" s="267"/>
      <c r="IJH16" s="267"/>
      <c r="IJI16" s="267"/>
      <c r="IJJ16" s="267"/>
      <c r="IJK16" s="267"/>
      <c r="IJL16" s="267"/>
      <c r="IJM16" s="267"/>
      <c r="IJN16" s="267"/>
      <c r="IJO16" s="267"/>
      <c r="IJP16" s="267"/>
      <c r="IJQ16" s="267"/>
      <c r="IJR16" s="267"/>
      <c r="IJS16" s="267"/>
      <c r="IJT16" s="267"/>
      <c r="IJU16" s="267"/>
      <c r="IJV16" s="267"/>
      <c r="IJW16" s="267"/>
      <c r="IJX16" s="267"/>
      <c r="IJY16" s="267"/>
      <c r="IJZ16" s="267"/>
      <c r="IKA16" s="267"/>
      <c r="IKB16" s="267"/>
      <c r="IKC16" s="267"/>
      <c r="IKD16" s="267"/>
      <c r="IKE16" s="267"/>
      <c r="IKF16" s="267"/>
      <c r="IKG16" s="267"/>
      <c r="IKH16" s="267"/>
      <c r="IKI16" s="267"/>
      <c r="IKJ16" s="267"/>
      <c r="IKK16" s="267"/>
      <c r="IKL16" s="267"/>
      <c r="IKM16" s="267"/>
      <c r="IKN16" s="267"/>
      <c r="IKO16" s="267"/>
      <c r="IKP16" s="267"/>
      <c r="IKQ16" s="267"/>
      <c r="IKR16" s="267"/>
      <c r="IKS16" s="267"/>
      <c r="IKT16" s="267"/>
      <c r="IKU16" s="267"/>
      <c r="IKV16" s="267"/>
      <c r="IKW16" s="267"/>
      <c r="IKX16" s="267"/>
      <c r="IKY16" s="267"/>
      <c r="IKZ16" s="267"/>
      <c r="ILA16" s="267"/>
      <c r="ILB16" s="267"/>
      <c r="ILC16" s="267"/>
      <c r="ILD16" s="267"/>
      <c r="ILE16" s="267"/>
      <c r="ILF16" s="267"/>
      <c r="ILG16" s="267"/>
      <c r="ILH16" s="267"/>
      <c r="ILI16" s="267"/>
      <c r="ILJ16" s="267"/>
      <c r="ILK16" s="267"/>
      <c r="ILL16" s="267"/>
      <c r="ILM16" s="267"/>
      <c r="ILN16" s="267"/>
      <c r="ILO16" s="267"/>
      <c r="ILP16" s="267"/>
      <c r="ILQ16" s="267"/>
      <c r="ILR16" s="267"/>
      <c r="ILS16" s="267"/>
      <c r="ILT16" s="267"/>
      <c r="ILU16" s="267"/>
      <c r="ILV16" s="267"/>
      <c r="ILW16" s="267"/>
      <c r="ILX16" s="267"/>
      <c r="ILY16" s="267"/>
      <c r="ILZ16" s="267"/>
      <c r="IMA16" s="267"/>
      <c r="IMB16" s="267"/>
      <c r="IMC16" s="267"/>
      <c r="IMD16" s="267"/>
      <c r="IME16" s="267"/>
      <c r="IMF16" s="267"/>
      <c r="IMG16" s="267"/>
      <c r="IMH16" s="267"/>
      <c r="IMI16" s="267"/>
      <c r="IMJ16" s="267"/>
      <c r="IMK16" s="267"/>
      <c r="IML16" s="267"/>
      <c r="IMM16" s="267"/>
      <c r="IMN16" s="267"/>
      <c r="IMO16" s="267"/>
      <c r="IMP16" s="267"/>
      <c r="IMQ16" s="267"/>
      <c r="IMR16" s="267"/>
      <c r="IMS16" s="267"/>
      <c r="IMT16" s="267"/>
      <c r="IMU16" s="267"/>
      <c r="IMV16" s="267"/>
      <c r="IMW16" s="267"/>
      <c r="IMX16" s="267"/>
      <c r="IMY16" s="267"/>
      <c r="IMZ16" s="267"/>
      <c r="INA16" s="267"/>
      <c r="INB16" s="267"/>
      <c r="INC16" s="267"/>
      <c r="IND16" s="267"/>
      <c r="INE16" s="267"/>
      <c r="INF16" s="267"/>
      <c r="ING16" s="267"/>
      <c r="INH16" s="267"/>
      <c r="INI16" s="267"/>
      <c r="INJ16" s="267"/>
      <c r="INK16" s="267"/>
      <c r="INL16" s="267"/>
      <c r="INM16" s="267"/>
      <c r="INN16" s="267"/>
      <c r="INO16" s="267"/>
      <c r="INP16" s="267"/>
      <c r="INQ16" s="267"/>
      <c r="INR16" s="267"/>
      <c r="INS16" s="267"/>
      <c r="INT16" s="267"/>
      <c r="INU16" s="267"/>
      <c r="INV16" s="267"/>
      <c r="INW16" s="267"/>
      <c r="INX16" s="267"/>
      <c r="INY16" s="267"/>
      <c r="INZ16" s="267"/>
      <c r="IOA16" s="267"/>
      <c r="IOB16" s="267"/>
      <c r="IOC16" s="267"/>
      <c r="IOD16" s="267"/>
      <c r="IOE16" s="267"/>
      <c r="IOF16" s="267"/>
      <c r="IOG16" s="267"/>
      <c r="IOH16" s="267"/>
      <c r="IOI16" s="267"/>
      <c r="IOJ16" s="267"/>
      <c r="IOK16" s="267"/>
      <c r="IOL16" s="267"/>
      <c r="IOM16" s="267"/>
      <c r="ION16" s="267"/>
      <c r="IOO16" s="267"/>
      <c r="IOP16" s="267"/>
      <c r="IOQ16" s="267"/>
      <c r="IOR16" s="267"/>
      <c r="IOS16" s="267"/>
      <c r="IOT16" s="267"/>
      <c r="IOU16" s="267"/>
      <c r="IOV16" s="267"/>
      <c r="IOW16" s="267"/>
      <c r="IOX16" s="267"/>
      <c r="IOY16" s="267"/>
      <c r="IOZ16" s="267"/>
      <c r="IPA16" s="267"/>
      <c r="IPB16" s="267"/>
      <c r="IPC16" s="267"/>
      <c r="IPD16" s="267"/>
      <c r="IPE16" s="267"/>
      <c r="IPF16" s="267"/>
      <c r="IPG16" s="267"/>
      <c r="IPH16" s="267"/>
      <c r="IPI16" s="267"/>
      <c r="IPJ16" s="267"/>
      <c r="IPK16" s="267"/>
      <c r="IPL16" s="267"/>
      <c r="IPM16" s="267"/>
      <c r="IPN16" s="267"/>
      <c r="IPO16" s="267"/>
      <c r="IPP16" s="267"/>
      <c r="IPQ16" s="267"/>
      <c r="IPR16" s="267"/>
      <c r="IPS16" s="267"/>
      <c r="IPT16" s="267"/>
      <c r="IPU16" s="267"/>
      <c r="IPV16" s="267"/>
      <c r="IPW16" s="267"/>
      <c r="IPX16" s="267"/>
      <c r="IPY16" s="267"/>
      <c r="IPZ16" s="267"/>
      <c r="IQA16" s="267"/>
      <c r="IQB16" s="267"/>
      <c r="IQC16" s="267"/>
      <c r="IQD16" s="267"/>
      <c r="IQE16" s="267"/>
      <c r="IQF16" s="267"/>
      <c r="IQG16" s="267"/>
      <c r="IQH16" s="267"/>
      <c r="IQI16" s="267"/>
      <c r="IQJ16" s="267"/>
      <c r="IQK16" s="267"/>
      <c r="IQL16" s="267"/>
      <c r="IQM16" s="267"/>
      <c r="IQN16" s="267"/>
      <c r="IQO16" s="267"/>
      <c r="IQP16" s="267"/>
      <c r="IQQ16" s="267"/>
      <c r="IQR16" s="267"/>
      <c r="IQS16" s="267"/>
      <c r="IQT16" s="267"/>
      <c r="IQU16" s="267"/>
      <c r="IQV16" s="267"/>
      <c r="IQW16" s="267"/>
      <c r="IQX16" s="267"/>
      <c r="IQY16" s="267"/>
      <c r="IQZ16" s="267"/>
      <c r="IRA16" s="267"/>
      <c r="IRB16" s="267"/>
      <c r="IRC16" s="267"/>
      <c r="IRD16" s="267"/>
      <c r="IRE16" s="267"/>
      <c r="IRF16" s="267"/>
      <c r="IRG16" s="267"/>
      <c r="IRH16" s="267"/>
      <c r="IRI16" s="267"/>
      <c r="IRJ16" s="267"/>
      <c r="IRK16" s="267"/>
      <c r="IRL16" s="267"/>
      <c r="IRM16" s="267"/>
      <c r="IRN16" s="267"/>
      <c r="IRO16" s="267"/>
      <c r="IRP16" s="267"/>
      <c r="IRQ16" s="267"/>
      <c r="IRR16" s="267"/>
      <c r="IRS16" s="267"/>
      <c r="IRT16" s="267"/>
      <c r="IRU16" s="267"/>
      <c r="IRV16" s="267"/>
      <c r="IRW16" s="267"/>
      <c r="IRX16" s="267"/>
      <c r="IRY16" s="267"/>
      <c r="IRZ16" s="267"/>
      <c r="ISA16" s="267"/>
      <c r="ISB16" s="267"/>
      <c r="ISC16" s="267"/>
      <c r="ISD16" s="267"/>
      <c r="ISE16" s="267"/>
      <c r="ISF16" s="267"/>
      <c r="ISG16" s="267"/>
      <c r="ISH16" s="267"/>
      <c r="ISI16" s="267"/>
      <c r="ISJ16" s="267"/>
      <c r="ISK16" s="267"/>
      <c r="ISL16" s="267"/>
      <c r="ISM16" s="267"/>
      <c r="ISN16" s="267"/>
      <c r="ISO16" s="267"/>
      <c r="ISP16" s="267"/>
      <c r="ISQ16" s="267"/>
      <c r="ISR16" s="267"/>
      <c r="ISS16" s="267"/>
      <c r="IST16" s="267"/>
      <c r="ISU16" s="267"/>
      <c r="ISV16" s="267"/>
      <c r="ISW16" s="267"/>
      <c r="ISX16" s="267"/>
      <c r="ISY16" s="267"/>
      <c r="ISZ16" s="267"/>
      <c r="ITA16" s="267"/>
      <c r="ITB16" s="267"/>
      <c r="ITC16" s="267"/>
      <c r="ITD16" s="267"/>
      <c r="ITE16" s="267"/>
      <c r="ITF16" s="267"/>
      <c r="ITG16" s="267"/>
      <c r="ITH16" s="267"/>
      <c r="ITI16" s="267"/>
      <c r="ITJ16" s="267"/>
      <c r="ITK16" s="267"/>
      <c r="ITL16" s="267"/>
      <c r="ITM16" s="267"/>
      <c r="ITN16" s="267"/>
      <c r="ITO16" s="267"/>
      <c r="ITP16" s="267"/>
      <c r="ITQ16" s="267"/>
      <c r="ITR16" s="267"/>
      <c r="ITS16" s="267"/>
      <c r="ITT16" s="267"/>
      <c r="ITU16" s="267"/>
      <c r="ITV16" s="267"/>
      <c r="ITW16" s="267"/>
      <c r="ITX16" s="267"/>
      <c r="ITY16" s="267"/>
      <c r="ITZ16" s="267"/>
      <c r="IUA16" s="267"/>
      <c r="IUB16" s="267"/>
      <c r="IUC16" s="267"/>
      <c r="IUD16" s="267"/>
      <c r="IUE16" s="267"/>
      <c r="IUF16" s="267"/>
      <c r="IUG16" s="267"/>
      <c r="IUH16" s="267"/>
      <c r="IUI16" s="267"/>
      <c r="IUJ16" s="267"/>
      <c r="IUK16" s="267"/>
      <c r="IUL16" s="267"/>
      <c r="IUM16" s="267"/>
      <c r="IUN16" s="267"/>
      <c r="IUO16" s="267"/>
      <c r="IUP16" s="267"/>
      <c r="IUQ16" s="267"/>
      <c r="IUR16" s="267"/>
      <c r="IUS16" s="267"/>
      <c r="IUT16" s="267"/>
      <c r="IUU16" s="267"/>
      <c r="IUV16" s="267"/>
      <c r="IUW16" s="267"/>
      <c r="IUX16" s="267"/>
      <c r="IUY16" s="267"/>
      <c r="IUZ16" s="267"/>
      <c r="IVA16" s="267"/>
      <c r="IVB16" s="267"/>
      <c r="IVC16" s="267"/>
      <c r="IVD16" s="267"/>
      <c r="IVE16" s="267"/>
      <c r="IVF16" s="267"/>
      <c r="IVG16" s="267"/>
      <c r="IVH16" s="267"/>
      <c r="IVI16" s="267"/>
      <c r="IVJ16" s="267"/>
      <c r="IVK16" s="267"/>
      <c r="IVL16" s="267"/>
      <c r="IVM16" s="267"/>
      <c r="IVN16" s="267"/>
      <c r="IVO16" s="267"/>
      <c r="IVP16" s="267"/>
      <c r="IVQ16" s="267"/>
      <c r="IVR16" s="267"/>
      <c r="IVS16" s="267"/>
      <c r="IVT16" s="267"/>
      <c r="IVU16" s="267"/>
      <c r="IVV16" s="267"/>
      <c r="IVW16" s="267"/>
      <c r="IVX16" s="267"/>
      <c r="IVY16" s="267"/>
      <c r="IVZ16" s="267"/>
      <c r="IWA16" s="267"/>
      <c r="IWB16" s="267"/>
      <c r="IWC16" s="267"/>
      <c r="IWD16" s="267"/>
      <c r="IWE16" s="267"/>
      <c r="IWF16" s="267"/>
      <c r="IWG16" s="267"/>
      <c r="IWH16" s="267"/>
      <c r="IWI16" s="267"/>
      <c r="IWJ16" s="267"/>
      <c r="IWK16" s="267"/>
      <c r="IWL16" s="267"/>
      <c r="IWM16" s="267"/>
      <c r="IWN16" s="267"/>
      <c r="IWO16" s="267"/>
      <c r="IWP16" s="267"/>
      <c r="IWQ16" s="267"/>
      <c r="IWR16" s="267"/>
      <c r="IWS16" s="267"/>
      <c r="IWT16" s="267"/>
      <c r="IWU16" s="267"/>
      <c r="IWV16" s="267"/>
      <c r="IWW16" s="267"/>
      <c r="IWX16" s="267"/>
      <c r="IWY16" s="267"/>
      <c r="IWZ16" s="267"/>
      <c r="IXA16" s="267"/>
      <c r="IXB16" s="267"/>
      <c r="IXC16" s="267"/>
      <c r="IXD16" s="267"/>
      <c r="IXE16" s="267"/>
      <c r="IXF16" s="267"/>
      <c r="IXG16" s="267"/>
      <c r="IXH16" s="267"/>
      <c r="IXI16" s="267"/>
      <c r="IXJ16" s="267"/>
      <c r="IXK16" s="267"/>
      <c r="IXL16" s="267"/>
      <c r="IXM16" s="267"/>
      <c r="IXN16" s="267"/>
      <c r="IXO16" s="267"/>
      <c r="IXP16" s="267"/>
      <c r="IXQ16" s="267"/>
      <c r="IXR16" s="267"/>
      <c r="IXS16" s="267"/>
      <c r="IXT16" s="267"/>
      <c r="IXU16" s="267"/>
      <c r="IXV16" s="267"/>
      <c r="IXW16" s="267"/>
      <c r="IXX16" s="267"/>
      <c r="IXY16" s="267"/>
      <c r="IXZ16" s="267"/>
      <c r="IYA16" s="267"/>
      <c r="IYB16" s="267"/>
      <c r="IYC16" s="267"/>
      <c r="IYD16" s="267"/>
      <c r="IYE16" s="267"/>
      <c r="IYF16" s="267"/>
      <c r="IYG16" s="267"/>
      <c r="IYH16" s="267"/>
      <c r="IYI16" s="267"/>
      <c r="IYJ16" s="267"/>
      <c r="IYK16" s="267"/>
      <c r="IYL16" s="267"/>
      <c r="IYM16" s="267"/>
      <c r="IYN16" s="267"/>
      <c r="IYO16" s="267"/>
      <c r="IYP16" s="267"/>
      <c r="IYQ16" s="267"/>
      <c r="IYR16" s="267"/>
      <c r="IYS16" s="267"/>
      <c r="IYT16" s="267"/>
      <c r="IYU16" s="267"/>
      <c r="IYV16" s="267"/>
      <c r="IYW16" s="267"/>
      <c r="IYX16" s="267"/>
      <c r="IYY16" s="267"/>
      <c r="IYZ16" s="267"/>
      <c r="IZA16" s="267"/>
      <c r="IZB16" s="267"/>
      <c r="IZC16" s="267"/>
      <c r="IZD16" s="267"/>
      <c r="IZE16" s="267"/>
      <c r="IZF16" s="267"/>
      <c r="IZG16" s="267"/>
      <c r="IZH16" s="267"/>
      <c r="IZI16" s="267"/>
      <c r="IZJ16" s="267"/>
      <c r="IZK16" s="267"/>
      <c r="IZL16" s="267"/>
      <c r="IZM16" s="267"/>
      <c r="IZN16" s="267"/>
      <c r="IZO16" s="267"/>
      <c r="IZP16" s="267"/>
      <c r="IZQ16" s="267"/>
      <c r="IZR16" s="267"/>
      <c r="IZS16" s="267"/>
      <c r="IZT16" s="267"/>
      <c r="IZU16" s="267"/>
      <c r="IZV16" s="267"/>
      <c r="IZW16" s="267"/>
      <c r="IZX16" s="267"/>
      <c r="IZY16" s="267"/>
      <c r="IZZ16" s="267"/>
      <c r="JAA16" s="267"/>
      <c r="JAB16" s="267"/>
      <c r="JAC16" s="267"/>
      <c r="JAD16" s="267"/>
      <c r="JAE16" s="267"/>
      <c r="JAF16" s="267"/>
      <c r="JAG16" s="267"/>
      <c r="JAH16" s="267"/>
      <c r="JAI16" s="267"/>
      <c r="JAJ16" s="267"/>
      <c r="JAK16" s="267"/>
      <c r="JAL16" s="267"/>
      <c r="JAM16" s="267"/>
      <c r="JAN16" s="267"/>
      <c r="JAO16" s="267"/>
      <c r="JAP16" s="267"/>
      <c r="JAQ16" s="267"/>
      <c r="JAR16" s="267"/>
      <c r="JAS16" s="267"/>
      <c r="JAT16" s="267"/>
      <c r="JAU16" s="267"/>
      <c r="JAV16" s="267"/>
      <c r="JAW16" s="267"/>
      <c r="JAX16" s="267"/>
      <c r="JAY16" s="267"/>
      <c r="JAZ16" s="267"/>
      <c r="JBA16" s="267"/>
      <c r="JBB16" s="267"/>
      <c r="JBC16" s="267"/>
      <c r="JBD16" s="267"/>
      <c r="JBE16" s="267"/>
      <c r="JBF16" s="267"/>
      <c r="JBG16" s="267"/>
      <c r="JBH16" s="267"/>
      <c r="JBI16" s="267"/>
      <c r="JBJ16" s="267"/>
      <c r="JBK16" s="267"/>
      <c r="JBL16" s="267"/>
      <c r="JBM16" s="267"/>
      <c r="JBN16" s="267"/>
      <c r="JBO16" s="267"/>
      <c r="JBP16" s="267"/>
      <c r="JBQ16" s="267"/>
      <c r="JBR16" s="267"/>
      <c r="JBS16" s="267"/>
      <c r="JBT16" s="267"/>
      <c r="JBU16" s="267"/>
      <c r="JBV16" s="267"/>
      <c r="JBW16" s="267"/>
      <c r="JBX16" s="267"/>
      <c r="JBY16" s="267"/>
      <c r="JBZ16" s="267"/>
      <c r="JCA16" s="267"/>
      <c r="JCB16" s="267"/>
      <c r="JCC16" s="267"/>
      <c r="JCD16" s="267"/>
      <c r="JCE16" s="267"/>
      <c r="JCF16" s="267"/>
      <c r="JCG16" s="267"/>
      <c r="JCH16" s="267"/>
      <c r="JCI16" s="267"/>
      <c r="JCJ16" s="267"/>
      <c r="JCK16" s="267"/>
      <c r="JCL16" s="267"/>
      <c r="JCM16" s="267"/>
      <c r="JCN16" s="267"/>
      <c r="JCO16" s="267"/>
      <c r="JCP16" s="267"/>
      <c r="JCQ16" s="267"/>
      <c r="JCR16" s="267"/>
      <c r="JCS16" s="267"/>
      <c r="JCT16" s="267"/>
      <c r="JCU16" s="267"/>
      <c r="JCV16" s="267"/>
      <c r="JCW16" s="267"/>
      <c r="JCX16" s="267"/>
      <c r="JCY16" s="267"/>
      <c r="JCZ16" s="267"/>
      <c r="JDA16" s="267"/>
      <c r="JDB16" s="267"/>
      <c r="JDC16" s="267"/>
      <c r="JDD16" s="267"/>
      <c r="JDE16" s="267"/>
      <c r="JDF16" s="267"/>
      <c r="JDG16" s="267"/>
      <c r="JDH16" s="267"/>
      <c r="JDI16" s="267"/>
      <c r="JDJ16" s="267"/>
      <c r="JDK16" s="267"/>
      <c r="JDL16" s="267"/>
      <c r="JDM16" s="267"/>
      <c r="JDN16" s="267"/>
      <c r="JDO16" s="267"/>
      <c r="JDP16" s="267"/>
      <c r="JDQ16" s="267"/>
      <c r="JDR16" s="267"/>
      <c r="JDS16" s="267"/>
      <c r="JDT16" s="267"/>
      <c r="JDU16" s="267"/>
      <c r="JDV16" s="267"/>
      <c r="JDW16" s="267"/>
      <c r="JDX16" s="267"/>
      <c r="JDY16" s="267"/>
      <c r="JDZ16" s="267"/>
      <c r="JEA16" s="267"/>
      <c r="JEB16" s="267"/>
      <c r="JEC16" s="267"/>
      <c r="JED16" s="267"/>
      <c r="JEE16" s="267"/>
      <c r="JEF16" s="267"/>
      <c r="JEG16" s="267"/>
      <c r="JEH16" s="267"/>
      <c r="JEI16" s="267"/>
      <c r="JEJ16" s="267"/>
      <c r="JEK16" s="267"/>
      <c r="JEL16" s="267"/>
      <c r="JEM16" s="267"/>
      <c r="JEN16" s="267"/>
      <c r="JEO16" s="267"/>
      <c r="JEP16" s="267"/>
      <c r="JEQ16" s="267"/>
      <c r="JER16" s="267"/>
      <c r="JES16" s="267"/>
      <c r="JET16" s="267"/>
      <c r="JEU16" s="267"/>
      <c r="JEV16" s="267"/>
      <c r="JEW16" s="267"/>
      <c r="JEX16" s="267"/>
      <c r="JEY16" s="267"/>
      <c r="JEZ16" s="267"/>
      <c r="JFA16" s="267"/>
      <c r="JFB16" s="267"/>
      <c r="JFC16" s="267"/>
      <c r="JFD16" s="267"/>
      <c r="JFE16" s="267"/>
      <c r="JFF16" s="267"/>
      <c r="JFG16" s="267"/>
      <c r="JFH16" s="267"/>
      <c r="JFI16" s="267"/>
      <c r="JFJ16" s="267"/>
      <c r="JFK16" s="267"/>
      <c r="JFL16" s="267"/>
      <c r="JFM16" s="267"/>
      <c r="JFN16" s="267"/>
      <c r="JFO16" s="267"/>
      <c r="JFP16" s="267"/>
      <c r="JFQ16" s="267"/>
      <c r="JFR16" s="267"/>
      <c r="JFS16" s="267"/>
      <c r="JFT16" s="267"/>
      <c r="JFU16" s="267"/>
      <c r="JFV16" s="267"/>
      <c r="JFW16" s="267"/>
      <c r="JFX16" s="267"/>
      <c r="JFY16" s="267"/>
      <c r="JFZ16" s="267"/>
      <c r="JGA16" s="267"/>
      <c r="JGB16" s="267"/>
      <c r="JGC16" s="267"/>
      <c r="JGD16" s="267"/>
      <c r="JGE16" s="267"/>
      <c r="JGF16" s="267"/>
      <c r="JGG16" s="267"/>
      <c r="JGH16" s="267"/>
      <c r="JGI16" s="267"/>
      <c r="JGJ16" s="267"/>
      <c r="JGK16" s="267"/>
      <c r="JGL16" s="267"/>
      <c r="JGM16" s="267"/>
      <c r="JGN16" s="267"/>
      <c r="JGO16" s="267"/>
      <c r="JGP16" s="267"/>
      <c r="JGQ16" s="267"/>
      <c r="JGR16" s="267"/>
      <c r="JGS16" s="267"/>
      <c r="JGT16" s="267"/>
      <c r="JGU16" s="267"/>
      <c r="JGV16" s="267"/>
      <c r="JGW16" s="267"/>
      <c r="JGX16" s="267"/>
      <c r="JGY16" s="267"/>
      <c r="JGZ16" s="267"/>
      <c r="JHA16" s="267"/>
      <c r="JHB16" s="267"/>
      <c r="JHC16" s="267"/>
      <c r="JHD16" s="267"/>
      <c r="JHE16" s="267"/>
      <c r="JHF16" s="267"/>
      <c r="JHG16" s="267"/>
      <c r="JHH16" s="267"/>
      <c r="JHI16" s="267"/>
      <c r="JHJ16" s="267"/>
      <c r="JHK16" s="267"/>
      <c r="JHL16" s="267"/>
      <c r="JHM16" s="267"/>
      <c r="JHN16" s="267"/>
      <c r="JHO16" s="267"/>
      <c r="JHP16" s="267"/>
      <c r="JHQ16" s="267"/>
      <c r="JHR16" s="267"/>
      <c r="JHS16" s="267"/>
      <c r="JHT16" s="267"/>
      <c r="JHU16" s="267"/>
      <c r="JHV16" s="267"/>
      <c r="JHW16" s="267"/>
      <c r="JHX16" s="267"/>
      <c r="JHY16" s="267"/>
      <c r="JHZ16" s="267"/>
      <c r="JIA16" s="267"/>
      <c r="JIB16" s="267"/>
      <c r="JIC16" s="267"/>
      <c r="JID16" s="267"/>
      <c r="JIE16" s="267"/>
      <c r="JIF16" s="267"/>
      <c r="JIG16" s="267"/>
      <c r="JIH16" s="267"/>
      <c r="JII16" s="267"/>
      <c r="JIJ16" s="267"/>
      <c r="JIK16" s="267"/>
      <c r="JIL16" s="267"/>
      <c r="JIM16" s="267"/>
      <c r="JIN16" s="267"/>
      <c r="JIO16" s="267"/>
      <c r="JIP16" s="267"/>
      <c r="JIQ16" s="267"/>
      <c r="JIR16" s="267"/>
      <c r="JIS16" s="267"/>
      <c r="JIT16" s="267"/>
      <c r="JIU16" s="267"/>
      <c r="JIV16" s="267"/>
      <c r="JIW16" s="267"/>
      <c r="JIX16" s="267"/>
      <c r="JIY16" s="267"/>
      <c r="JIZ16" s="267"/>
      <c r="JJA16" s="267"/>
      <c r="JJB16" s="267"/>
      <c r="JJC16" s="267"/>
      <c r="JJD16" s="267"/>
      <c r="JJE16" s="267"/>
      <c r="JJF16" s="267"/>
      <c r="JJG16" s="267"/>
      <c r="JJH16" s="267"/>
      <c r="JJI16" s="267"/>
      <c r="JJJ16" s="267"/>
      <c r="JJK16" s="267"/>
      <c r="JJL16" s="267"/>
      <c r="JJM16" s="267"/>
      <c r="JJN16" s="267"/>
      <c r="JJO16" s="267"/>
      <c r="JJP16" s="267"/>
      <c r="JJQ16" s="267"/>
      <c r="JJR16" s="267"/>
      <c r="JJS16" s="267"/>
      <c r="JJT16" s="267"/>
      <c r="JJU16" s="267"/>
      <c r="JJV16" s="267"/>
      <c r="JJW16" s="267"/>
      <c r="JJX16" s="267"/>
      <c r="JJY16" s="267"/>
      <c r="JJZ16" s="267"/>
      <c r="JKA16" s="267"/>
      <c r="JKB16" s="267"/>
      <c r="JKC16" s="267"/>
      <c r="JKD16" s="267"/>
      <c r="JKE16" s="267"/>
      <c r="JKF16" s="267"/>
      <c r="JKG16" s="267"/>
      <c r="JKH16" s="267"/>
      <c r="JKI16" s="267"/>
      <c r="JKJ16" s="267"/>
      <c r="JKK16" s="267"/>
      <c r="JKL16" s="267"/>
      <c r="JKM16" s="267"/>
      <c r="JKN16" s="267"/>
      <c r="JKO16" s="267"/>
      <c r="JKP16" s="267"/>
      <c r="JKQ16" s="267"/>
      <c r="JKR16" s="267"/>
      <c r="JKS16" s="267"/>
      <c r="JKT16" s="267"/>
      <c r="JKU16" s="267"/>
      <c r="JKV16" s="267"/>
      <c r="JKW16" s="267"/>
      <c r="JKX16" s="267"/>
      <c r="JKY16" s="267"/>
      <c r="JKZ16" s="267"/>
      <c r="JLA16" s="267"/>
      <c r="JLB16" s="267"/>
      <c r="JLC16" s="267"/>
      <c r="JLD16" s="267"/>
      <c r="JLE16" s="267"/>
      <c r="JLF16" s="267"/>
      <c r="JLG16" s="267"/>
      <c r="JLH16" s="267"/>
      <c r="JLI16" s="267"/>
      <c r="JLJ16" s="267"/>
      <c r="JLK16" s="267"/>
      <c r="JLL16" s="267"/>
      <c r="JLM16" s="267"/>
      <c r="JLN16" s="267"/>
      <c r="JLO16" s="267"/>
      <c r="JLP16" s="267"/>
      <c r="JLQ16" s="267"/>
      <c r="JLR16" s="267"/>
      <c r="JLS16" s="267"/>
      <c r="JLT16" s="267"/>
      <c r="JLU16" s="267"/>
      <c r="JLV16" s="267"/>
      <c r="JLW16" s="267"/>
      <c r="JLX16" s="267"/>
      <c r="JLY16" s="267"/>
      <c r="JLZ16" s="267"/>
      <c r="JMA16" s="267"/>
      <c r="JMB16" s="267"/>
      <c r="JMC16" s="267"/>
      <c r="JMD16" s="267"/>
      <c r="JME16" s="267"/>
      <c r="JMF16" s="267"/>
      <c r="JMG16" s="267"/>
      <c r="JMH16" s="267"/>
      <c r="JMI16" s="267"/>
      <c r="JMJ16" s="267"/>
      <c r="JMK16" s="267"/>
      <c r="JML16" s="267"/>
      <c r="JMM16" s="267"/>
      <c r="JMN16" s="267"/>
      <c r="JMO16" s="267"/>
      <c r="JMP16" s="267"/>
      <c r="JMQ16" s="267"/>
      <c r="JMR16" s="267"/>
      <c r="JMS16" s="267"/>
      <c r="JMT16" s="267"/>
      <c r="JMU16" s="267"/>
      <c r="JMV16" s="267"/>
      <c r="JMW16" s="267"/>
      <c r="JMX16" s="267"/>
      <c r="JMY16" s="267"/>
      <c r="JMZ16" s="267"/>
      <c r="JNA16" s="267"/>
      <c r="JNB16" s="267"/>
      <c r="JNC16" s="267"/>
      <c r="JND16" s="267"/>
      <c r="JNE16" s="267"/>
      <c r="JNF16" s="267"/>
      <c r="JNG16" s="267"/>
      <c r="JNH16" s="267"/>
      <c r="JNI16" s="267"/>
      <c r="JNJ16" s="267"/>
      <c r="JNK16" s="267"/>
      <c r="JNL16" s="267"/>
      <c r="JNM16" s="267"/>
      <c r="JNN16" s="267"/>
      <c r="JNO16" s="267"/>
      <c r="JNP16" s="267"/>
      <c r="JNQ16" s="267"/>
      <c r="JNR16" s="267"/>
      <c r="JNS16" s="267"/>
      <c r="JNT16" s="267"/>
      <c r="JNU16" s="267"/>
      <c r="JNV16" s="267"/>
      <c r="JNW16" s="267"/>
      <c r="JNX16" s="267"/>
      <c r="JNY16" s="267"/>
      <c r="JNZ16" s="267"/>
      <c r="JOA16" s="267"/>
      <c r="JOB16" s="267"/>
      <c r="JOC16" s="267"/>
      <c r="JOD16" s="267"/>
      <c r="JOE16" s="267"/>
      <c r="JOF16" s="267"/>
      <c r="JOG16" s="267"/>
      <c r="JOH16" s="267"/>
      <c r="JOI16" s="267"/>
      <c r="JOJ16" s="267"/>
      <c r="JOK16" s="267"/>
      <c r="JOL16" s="267"/>
      <c r="JOM16" s="267"/>
      <c r="JON16" s="267"/>
      <c r="JOO16" s="267"/>
      <c r="JOP16" s="267"/>
      <c r="JOQ16" s="267"/>
      <c r="JOR16" s="267"/>
      <c r="JOS16" s="267"/>
      <c r="JOT16" s="267"/>
      <c r="JOU16" s="267"/>
      <c r="JOV16" s="267"/>
      <c r="JOW16" s="267"/>
      <c r="JOX16" s="267"/>
      <c r="JOY16" s="267"/>
      <c r="JOZ16" s="267"/>
      <c r="JPA16" s="267"/>
      <c r="JPB16" s="267"/>
      <c r="JPC16" s="267"/>
      <c r="JPD16" s="267"/>
      <c r="JPE16" s="267"/>
      <c r="JPF16" s="267"/>
      <c r="JPG16" s="267"/>
      <c r="JPH16" s="267"/>
      <c r="JPI16" s="267"/>
      <c r="JPJ16" s="267"/>
      <c r="JPK16" s="267"/>
      <c r="JPL16" s="267"/>
      <c r="JPM16" s="267"/>
      <c r="JPN16" s="267"/>
      <c r="JPO16" s="267"/>
      <c r="JPP16" s="267"/>
      <c r="JPQ16" s="267"/>
      <c r="JPR16" s="267"/>
      <c r="JPS16" s="267"/>
      <c r="JPT16" s="267"/>
      <c r="JPU16" s="267"/>
      <c r="JPV16" s="267"/>
      <c r="JPW16" s="267"/>
      <c r="JPX16" s="267"/>
      <c r="JPY16" s="267"/>
      <c r="JPZ16" s="267"/>
      <c r="JQA16" s="267"/>
      <c r="JQB16" s="267"/>
      <c r="JQC16" s="267"/>
      <c r="JQD16" s="267"/>
      <c r="JQE16" s="267"/>
      <c r="JQF16" s="267"/>
      <c r="JQG16" s="267"/>
      <c r="JQH16" s="267"/>
      <c r="JQI16" s="267"/>
      <c r="JQJ16" s="267"/>
      <c r="JQK16" s="267"/>
      <c r="JQL16" s="267"/>
      <c r="JQM16" s="267"/>
      <c r="JQN16" s="267"/>
      <c r="JQO16" s="267"/>
      <c r="JQP16" s="267"/>
      <c r="JQQ16" s="267"/>
      <c r="JQR16" s="267"/>
      <c r="JQS16" s="267"/>
      <c r="JQT16" s="267"/>
      <c r="JQU16" s="267"/>
      <c r="JQV16" s="267"/>
      <c r="JQW16" s="267"/>
      <c r="JQX16" s="267"/>
      <c r="JQY16" s="267"/>
      <c r="JQZ16" s="267"/>
      <c r="JRA16" s="267"/>
      <c r="JRB16" s="267"/>
      <c r="JRC16" s="267"/>
      <c r="JRD16" s="267"/>
      <c r="JRE16" s="267"/>
      <c r="JRF16" s="267"/>
      <c r="JRG16" s="267"/>
      <c r="JRH16" s="267"/>
      <c r="JRI16" s="267"/>
      <c r="JRJ16" s="267"/>
      <c r="JRK16" s="267"/>
      <c r="JRL16" s="267"/>
      <c r="JRM16" s="267"/>
      <c r="JRN16" s="267"/>
      <c r="JRO16" s="267"/>
      <c r="JRP16" s="267"/>
      <c r="JRQ16" s="267"/>
      <c r="JRR16" s="267"/>
      <c r="JRS16" s="267"/>
      <c r="JRT16" s="267"/>
      <c r="JRU16" s="267"/>
      <c r="JRV16" s="267"/>
      <c r="JRW16" s="267"/>
      <c r="JRX16" s="267"/>
      <c r="JRY16" s="267"/>
      <c r="JRZ16" s="267"/>
      <c r="JSA16" s="267"/>
      <c r="JSB16" s="267"/>
      <c r="JSC16" s="267"/>
      <c r="JSD16" s="267"/>
      <c r="JSE16" s="267"/>
      <c r="JSF16" s="267"/>
      <c r="JSG16" s="267"/>
      <c r="JSH16" s="267"/>
      <c r="JSI16" s="267"/>
      <c r="JSJ16" s="267"/>
      <c r="JSK16" s="267"/>
      <c r="JSL16" s="267"/>
      <c r="JSM16" s="267"/>
      <c r="JSN16" s="267"/>
      <c r="JSO16" s="267"/>
      <c r="JSP16" s="267"/>
      <c r="JSQ16" s="267"/>
      <c r="JSR16" s="267"/>
      <c r="JSS16" s="267"/>
      <c r="JST16" s="267"/>
      <c r="JSU16" s="267"/>
      <c r="JSV16" s="267"/>
      <c r="JSW16" s="267"/>
      <c r="JSX16" s="267"/>
      <c r="JSY16" s="267"/>
      <c r="JSZ16" s="267"/>
      <c r="JTA16" s="267"/>
      <c r="JTB16" s="267"/>
      <c r="JTC16" s="267"/>
      <c r="JTD16" s="267"/>
      <c r="JTE16" s="267"/>
      <c r="JTF16" s="267"/>
      <c r="JTG16" s="267"/>
      <c r="JTH16" s="267"/>
      <c r="JTI16" s="267"/>
      <c r="JTJ16" s="267"/>
      <c r="JTK16" s="267"/>
      <c r="JTL16" s="267"/>
      <c r="JTM16" s="267"/>
      <c r="JTN16" s="267"/>
      <c r="JTO16" s="267"/>
      <c r="JTP16" s="267"/>
      <c r="JTQ16" s="267"/>
      <c r="JTR16" s="267"/>
      <c r="JTS16" s="267"/>
      <c r="JTT16" s="267"/>
      <c r="JTU16" s="267"/>
      <c r="JTV16" s="267"/>
      <c r="JTW16" s="267"/>
      <c r="JTX16" s="267"/>
      <c r="JTY16" s="267"/>
      <c r="JTZ16" s="267"/>
      <c r="JUA16" s="267"/>
      <c r="JUB16" s="267"/>
      <c r="JUC16" s="267"/>
      <c r="JUD16" s="267"/>
      <c r="JUE16" s="267"/>
      <c r="JUF16" s="267"/>
      <c r="JUG16" s="267"/>
      <c r="JUH16" s="267"/>
      <c r="JUI16" s="267"/>
      <c r="JUJ16" s="267"/>
      <c r="JUK16" s="267"/>
      <c r="JUL16" s="267"/>
      <c r="JUM16" s="267"/>
      <c r="JUN16" s="267"/>
      <c r="JUO16" s="267"/>
      <c r="JUP16" s="267"/>
      <c r="JUQ16" s="267"/>
      <c r="JUR16" s="267"/>
      <c r="JUS16" s="267"/>
      <c r="JUT16" s="267"/>
      <c r="JUU16" s="267"/>
      <c r="JUV16" s="267"/>
      <c r="JUW16" s="267"/>
      <c r="JUX16" s="267"/>
      <c r="JUY16" s="267"/>
      <c r="JUZ16" s="267"/>
      <c r="JVA16" s="267"/>
      <c r="JVB16" s="267"/>
      <c r="JVC16" s="267"/>
      <c r="JVD16" s="267"/>
      <c r="JVE16" s="267"/>
      <c r="JVF16" s="267"/>
      <c r="JVG16" s="267"/>
      <c r="JVH16" s="267"/>
      <c r="JVI16" s="267"/>
      <c r="JVJ16" s="267"/>
      <c r="JVK16" s="267"/>
      <c r="JVL16" s="267"/>
      <c r="JVM16" s="267"/>
      <c r="JVN16" s="267"/>
      <c r="JVO16" s="267"/>
      <c r="JVP16" s="267"/>
      <c r="JVQ16" s="267"/>
      <c r="JVR16" s="267"/>
      <c r="JVS16" s="267"/>
      <c r="JVT16" s="267"/>
      <c r="JVU16" s="267"/>
      <c r="JVV16" s="267"/>
      <c r="JVW16" s="267"/>
      <c r="JVX16" s="267"/>
      <c r="JVY16" s="267"/>
      <c r="JVZ16" s="267"/>
      <c r="JWA16" s="267"/>
      <c r="JWB16" s="267"/>
      <c r="JWC16" s="267"/>
      <c r="JWD16" s="267"/>
      <c r="JWE16" s="267"/>
      <c r="JWF16" s="267"/>
      <c r="JWG16" s="267"/>
      <c r="JWH16" s="267"/>
      <c r="JWI16" s="267"/>
      <c r="JWJ16" s="267"/>
      <c r="JWK16" s="267"/>
      <c r="JWL16" s="267"/>
      <c r="JWM16" s="267"/>
      <c r="JWN16" s="267"/>
      <c r="JWO16" s="267"/>
      <c r="JWP16" s="267"/>
      <c r="JWQ16" s="267"/>
      <c r="JWR16" s="267"/>
      <c r="JWS16" s="267"/>
      <c r="JWT16" s="267"/>
      <c r="JWU16" s="267"/>
      <c r="JWV16" s="267"/>
      <c r="JWW16" s="267"/>
      <c r="JWX16" s="267"/>
      <c r="JWY16" s="267"/>
      <c r="JWZ16" s="267"/>
      <c r="JXA16" s="267"/>
      <c r="JXB16" s="267"/>
      <c r="JXC16" s="267"/>
      <c r="JXD16" s="267"/>
      <c r="JXE16" s="267"/>
      <c r="JXF16" s="267"/>
      <c r="JXG16" s="267"/>
      <c r="JXH16" s="267"/>
      <c r="JXI16" s="267"/>
      <c r="JXJ16" s="267"/>
      <c r="JXK16" s="267"/>
      <c r="JXL16" s="267"/>
      <c r="JXM16" s="267"/>
      <c r="JXN16" s="267"/>
      <c r="JXO16" s="267"/>
      <c r="JXP16" s="267"/>
      <c r="JXQ16" s="267"/>
      <c r="JXR16" s="267"/>
      <c r="JXS16" s="267"/>
      <c r="JXT16" s="267"/>
      <c r="JXU16" s="267"/>
      <c r="JXV16" s="267"/>
      <c r="JXW16" s="267"/>
      <c r="JXX16" s="267"/>
      <c r="JXY16" s="267"/>
      <c r="JXZ16" s="267"/>
      <c r="JYA16" s="267"/>
      <c r="JYB16" s="267"/>
      <c r="JYC16" s="267"/>
      <c r="JYD16" s="267"/>
      <c r="JYE16" s="267"/>
      <c r="JYF16" s="267"/>
      <c r="JYG16" s="267"/>
      <c r="JYH16" s="267"/>
      <c r="JYI16" s="267"/>
      <c r="JYJ16" s="267"/>
      <c r="JYK16" s="267"/>
      <c r="JYL16" s="267"/>
      <c r="JYM16" s="267"/>
      <c r="JYN16" s="267"/>
      <c r="JYO16" s="267"/>
      <c r="JYP16" s="267"/>
      <c r="JYQ16" s="267"/>
      <c r="JYR16" s="267"/>
      <c r="JYS16" s="267"/>
      <c r="JYT16" s="267"/>
      <c r="JYU16" s="267"/>
      <c r="JYV16" s="267"/>
      <c r="JYW16" s="267"/>
      <c r="JYX16" s="267"/>
      <c r="JYY16" s="267"/>
      <c r="JYZ16" s="267"/>
      <c r="JZA16" s="267"/>
      <c r="JZB16" s="267"/>
      <c r="JZC16" s="267"/>
      <c r="JZD16" s="267"/>
      <c r="JZE16" s="267"/>
      <c r="JZF16" s="267"/>
      <c r="JZG16" s="267"/>
      <c r="JZH16" s="267"/>
      <c r="JZI16" s="267"/>
      <c r="JZJ16" s="267"/>
      <c r="JZK16" s="267"/>
      <c r="JZL16" s="267"/>
      <c r="JZM16" s="267"/>
      <c r="JZN16" s="267"/>
      <c r="JZO16" s="267"/>
      <c r="JZP16" s="267"/>
      <c r="JZQ16" s="267"/>
      <c r="JZR16" s="267"/>
      <c r="JZS16" s="267"/>
      <c r="JZT16" s="267"/>
      <c r="JZU16" s="267"/>
      <c r="JZV16" s="267"/>
      <c r="JZW16" s="267"/>
      <c r="JZX16" s="267"/>
      <c r="JZY16" s="267"/>
      <c r="JZZ16" s="267"/>
      <c r="KAA16" s="267"/>
      <c r="KAB16" s="267"/>
      <c r="KAC16" s="267"/>
      <c r="KAD16" s="267"/>
      <c r="KAE16" s="267"/>
      <c r="KAF16" s="267"/>
      <c r="KAG16" s="267"/>
      <c r="KAH16" s="267"/>
      <c r="KAI16" s="267"/>
      <c r="KAJ16" s="267"/>
      <c r="KAK16" s="267"/>
      <c r="KAL16" s="267"/>
      <c r="KAM16" s="267"/>
      <c r="KAN16" s="267"/>
      <c r="KAO16" s="267"/>
      <c r="KAP16" s="267"/>
      <c r="KAQ16" s="267"/>
      <c r="KAR16" s="267"/>
      <c r="KAS16" s="267"/>
      <c r="KAT16" s="267"/>
      <c r="KAU16" s="267"/>
      <c r="KAV16" s="267"/>
      <c r="KAW16" s="267"/>
      <c r="KAX16" s="267"/>
      <c r="KAY16" s="267"/>
      <c r="KAZ16" s="267"/>
      <c r="KBA16" s="267"/>
      <c r="KBB16" s="267"/>
      <c r="KBC16" s="267"/>
      <c r="KBD16" s="267"/>
      <c r="KBE16" s="267"/>
      <c r="KBF16" s="267"/>
      <c r="KBG16" s="267"/>
      <c r="KBH16" s="267"/>
      <c r="KBI16" s="267"/>
      <c r="KBJ16" s="267"/>
      <c r="KBK16" s="267"/>
      <c r="KBL16" s="267"/>
      <c r="KBM16" s="267"/>
      <c r="KBN16" s="267"/>
      <c r="KBO16" s="267"/>
      <c r="KBP16" s="267"/>
      <c r="KBQ16" s="267"/>
      <c r="KBR16" s="267"/>
      <c r="KBS16" s="267"/>
      <c r="KBT16" s="267"/>
      <c r="KBU16" s="267"/>
      <c r="KBV16" s="267"/>
      <c r="KBW16" s="267"/>
      <c r="KBX16" s="267"/>
      <c r="KBY16" s="267"/>
      <c r="KBZ16" s="267"/>
      <c r="KCA16" s="267"/>
      <c r="KCB16" s="267"/>
      <c r="KCC16" s="267"/>
      <c r="KCD16" s="267"/>
      <c r="KCE16" s="267"/>
      <c r="KCF16" s="267"/>
      <c r="KCG16" s="267"/>
      <c r="KCH16" s="267"/>
      <c r="KCI16" s="267"/>
      <c r="KCJ16" s="267"/>
      <c r="KCK16" s="267"/>
      <c r="KCL16" s="267"/>
      <c r="KCM16" s="267"/>
      <c r="KCN16" s="267"/>
      <c r="KCO16" s="267"/>
      <c r="KCP16" s="267"/>
      <c r="KCQ16" s="267"/>
      <c r="KCR16" s="267"/>
      <c r="KCS16" s="267"/>
      <c r="KCT16" s="267"/>
      <c r="KCU16" s="267"/>
      <c r="KCV16" s="267"/>
      <c r="KCW16" s="267"/>
      <c r="KCX16" s="267"/>
      <c r="KCY16" s="267"/>
      <c r="KCZ16" s="267"/>
      <c r="KDA16" s="267"/>
      <c r="KDB16" s="267"/>
      <c r="KDC16" s="267"/>
      <c r="KDD16" s="267"/>
      <c r="KDE16" s="267"/>
      <c r="KDF16" s="267"/>
      <c r="KDG16" s="267"/>
      <c r="KDH16" s="267"/>
      <c r="KDI16" s="267"/>
      <c r="KDJ16" s="267"/>
      <c r="KDK16" s="267"/>
      <c r="KDL16" s="267"/>
      <c r="KDM16" s="267"/>
      <c r="KDN16" s="267"/>
      <c r="KDO16" s="267"/>
      <c r="KDP16" s="267"/>
      <c r="KDQ16" s="267"/>
      <c r="KDR16" s="267"/>
      <c r="KDS16" s="267"/>
      <c r="KDT16" s="267"/>
      <c r="KDU16" s="267"/>
      <c r="KDV16" s="267"/>
      <c r="KDW16" s="267"/>
      <c r="KDX16" s="267"/>
      <c r="KDY16" s="267"/>
      <c r="KDZ16" s="267"/>
      <c r="KEA16" s="267"/>
      <c r="KEB16" s="267"/>
      <c r="KEC16" s="267"/>
      <c r="KED16" s="267"/>
      <c r="KEE16" s="267"/>
      <c r="KEF16" s="267"/>
      <c r="KEG16" s="267"/>
      <c r="KEH16" s="267"/>
      <c r="KEI16" s="267"/>
      <c r="KEJ16" s="267"/>
      <c r="KEK16" s="267"/>
      <c r="KEL16" s="267"/>
      <c r="KEM16" s="267"/>
      <c r="KEN16" s="267"/>
      <c r="KEO16" s="267"/>
      <c r="KEP16" s="267"/>
      <c r="KEQ16" s="267"/>
      <c r="KER16" s="267"/>
      <c r="KES16" s="267"/>
      <c r="KET16" s="267"/>
      <c r="KEU16" s="267"/>
      <c r="KEV16" s="267"/>
      <c r="KEW16" s="267"/>
      <c r="KEX16" s="267"/>
      <c r="KEY16" s="267"/>
      <c r="KEZ16" s="267"/>
      <c r="KFA16" s="267"/>
      <c r="KFB16" s="267"/>
      <c r="KFC16" s="267"/>
      <c r="KFD16" s="267"/>
      <c r="KFE16" s="267"/>
      <c r="KFF16" s="267"/>
      <c r="KFG16" s="267"/>
      <c r="KFH16" s="267"/>
      <c r="KFI16" s="267"/>
      <c r="KFJ16" s="267"/>
      <c r="KFK16" s="267"/>
      <c r="KFL16" s="267"/>
      <c r="KFM16" s="267"/>
      <c r="KFN16" s="267"/>
      <c r="KFO16" s="267"/>
      <c r="KFP16" s="267"/>
      <c r="KFQ16" s="267"/>
      <c r="KFR16" s="267"/>
      <c r="KFS16" s="267"/>
      <c r="KFT16" s="267"/>
      <c r="KFU16" s="267"/>
      <c r="KFV16" s="267"/>
      <c r="KFW16" s="267"/>
      <c r="KFX16" s="267"/>
      <c r="KFY16" s="267"/>
      <c r="KFZ16" s="267"/>
      <c r="KGA16" s="267"/>
      <c r="KGB16" s="267"/>
      <c r="KGC16" s="267"/>
      <c r="KGD16" s="267"/>
      <c r="KGE16" s="267"/>
      <c r="KGF16" s="267"/>
      <c r="KGG16" s="267"/>
      <c r="KGH16" s="267"/>
      <c r="KGI16" s="267"/>
      <c r="KGJ16" s="267"/>
      <c r="KGK16" s="267"/>
      <c r="KGL16" s="267"/>
      <c r="KGM16" s="267"/>
      <c r="KGN16" s="267"/>
      <c r="KGO16" s="267"/>
      <c r="KGP16" s="267"/>
      <c r="KGQ16" s="267"/>
      <c r="KGR16" s="267"/>
      <c r="KGS16" s="267"/>
      <c r="KGT16" s="267"/>
      <c r="KGU16" s="267"/>
      <c r="KGV16" s="267"/>
      <c r="KGW16" s="267"/>
      <c r="KGX16" s="267"/>
      <c r="KGY16" s="267"/>
      <c r="KGZ16" s="267"/>
      <c r="KHA16" s="267"/>
      <c r="KHB16" s="267"/>
      <c r="KHC16" s="267"/>
      <c r="KHD16" s="267"/>
      <c r="KHE16" s="267"/>
      <c r="KHF16" s="267"/>
      <c r="KHG16" s="267"/>
      <c r="KHH16" s="267"/>
      <c r="KHI16" s="267"/>
      <c r="KHJ16" s="267"/>
      <c r="KHK16" s="267"/>
      <c r="KHL16" s="267"/>
      <c r="KHM16" s="267"/>
      <c r="KHN16" s="267"/>
      <c r="KHO16" s="267"/>
      <c r="KHP16" s="267"/>
      <c r="KHQ16" s="267"/>
      <c r="KHR16" s="267"/>
      <c r="KHS16" s="267"/>
      <c r="KHT16" s="267"/>
      <c r="KHU16" s="267"/>
      <c r="KHV16" s="267"/>
      <c r="KHW16" s="267"/>
      <c r="KHX16" s="267"/>
      <c r="KHY16" s="267"/>
      <c r="KHZ16" s="267"/>
      <c r="KIA16" s="267"/>
      <c r="KIB16" s="267"/>
      <c r="KIC16" s="267"/>
      <c r="KID16" s="267"/>
      <c r="KIE16" s="267"/>
      <c r="KIF16" s="267"/>
      <c r="KIG16" s="267"/>
      <c r="KIH16" s="267"/>
      <c r="KII16" s="267"/>
      <c r="KIJ16" s="267"/>
      <c r="KIK16" s="267"/>
      <c r="KIL16" s="267"/>
      <c r="KIM16" s="267"/>
      <c r="KIN16" s="267"/>
      <c r="KIO16" s="267"/>
      <c r="KIP16" s="267"/>
      <c r="KIQ16" s="267"/>
      <c r="KIR16" s="267"/>
      <c r="KIS16" s="267"/>
      <c r="KIT16" s="267"/>
      <c r="KIU16" s="267"/>
      <c r="KIV16" s="267"/>
      <c r="KIW16" s="267"/>
      <c r="KIX16" s="267"/>
      <c r="KIY16" s="267"/>
      <c r="KIZ16" s="267"/>
      <c r="KJA16" s="267"/>
      <c r="KJB16" s="267"/>
      <c r="KJC16" s="267"/>
      <c r="KJD16" s="267"/>
      <c r="KJE16" s="267"/>
      <c r="KJF16" s="267"/>
      <c r="KJG16" s="267"/>
      <c r="KJH16" s="267"/>
      <c r="KJI16" s="267"/>
      <c r="KJJ16" s="267"/>
      <c r="KJK16" s="267"/>
      <c r="KJL16" s="267"/>
      <c r="KJM16" s="267"/>
      <c r="KJN16" s="267"/>
      <c r="KJO16" s="267"/>
      <c r="KJP16" s="267"/>
      <c r="KJQ16" s="267"/>
      <c r="KJR16" s="267"/>
      <c r="KJS16" s="267"/>
      <c r="KJT16" s="267"/>
      <c r="KJU16" s="267"/>
      <c r="KJV16" s="267"/>
      <c r="KJW16" s="267"/>
      <c r="KJX16" s="267"/>
      <c r="KJY16" s="267"/>
      <c r="KJZ16" s="267"/>
      <c r="KKA16" s="267"/>
      <c r="KKB16" s="267"/>
      <c r="KKC16" s="267"/>
      <c r="KKD16" s="267"/>
      <c r="KKE16" s="267"/>
      <c r="KKF16" s="267"/>
      <c r="KKG16" s="267"/>
      <c r="KKH16" s="267"/>
      <c r="KKI16" s="267"/>
      <c r="KKJ16" s="267"/>
      <c r="KKK16" s="267"/>
      <c r="KKL16" s="267"/>
      <c r="KKM16" s="267"/>
      <c r="KKN16" s="267"/>
      <c r="KKO16" s="267"/>
      <c r="KKP16" s="267"/>
      <c r="KKQ16" s="267"/>
      <c r="KKR16" s="267"/>
      <c r="KKS16" s="267"/>
      <c r="KKT16" s="267"/>
      <c r="KKU16" s="267"/>
      <c r="KKV16" s="267"/>
      <c r="KKW16" s="267"/>
      <c r="KKX16" s="267"/>
      <c r="KKY16" s="267"/>
      <c r="KKZ16" s="267"/>
      <c r="KLA16" s="267"/>
      <c r="KLB16" s="267"/>
      <c r="KLC16" s="267"/>
      <c r="KLD16" s="267"/>
      <c r="KLE16" s="267"/>
      <c r="KLF16" s="267"/>
      <c r="KLG16" s="267"/>
      <c r="KLH16" s="267"/>
      <c r="KLI16" s="267"/>
      <c r="KLJ16" s="267"/>
      <c r="KLK16" s="267"/>
      <c r="KLL16" s="267"/>
      <c r="KLM16" s="267"/>
      <c r="KLN16" s="267"/>
      <c r="KLO16" s="267"/>
      <c r="KLP16" s="267"/>
      <c r="KLQ16" s="267"/>
      <c r="KLR16" s="267"/>
      <c r="KLS16" s="267"/>
      <c r="KLT16" s="267"/>
      <c r="KLU16" s="267"/>
      <c r="KLV16" s="267"/>
      <c r="KLW16" s="267"/>
      <c r="KLX16" s="267"/>
      <c r="KLY16" s="267"/>
      <c r="KLZ16" s="267"/>
      <c r="KMA16" s="267"/>
      <c r="KMB16" s="267"/>
      <c r="KMC16" s="267"/>
      <c r="KMD16" s="267"/>
      <c r="KME16" s="267"/>
      <c r="KMF16" s="267"/>
      <c r="KMG16" s="267"/>
      <c r="KMH16" s="267"/>
      <c r="KMI16" s="267"/>
      <c r="KMJ16" s="267"/>
      <c r="KMK16" s="267"/>
      <c r="KML16" s="267"/>
      <c r="KMM16" s="267"/>
      <c r="KMN16" s="267"/>
      <c r="KMO16" s="267"/>
      <c r="KMP16" s="267"/>
      <c r="KMQ16" s="267"/>
      <c r="KMR16" s="267"/>
      <c r="KMS16" s="267"/>
      <c r="KMT16" s="267"/>
      <c r="KMU16" s="267"/>
      <c r="KMV16" s="267"/>
      <c r="KMW16" s="267"/>
      <c r="KMX16" s="267"/>
      <c r="KMY16" s="267"/>
      <c r="KMZ16" s="267"/>
      <c r="KNA16" s="267"/>
      <c r="KNB16" s="267"/>
      <c r="KNC16" s="267"/>
      <c r="KND16" s="267"/>
      <c r="KNE16" s="267"/>
      <c r="KNF16" s="267"/>
      <c r="KNG16" s="267"/>
      <c r="KNH16" s="267"/>
      <c r="KNI16" s="267"/>
      <c r="KNJ16" s="267"/>
      <c r="KNK16" s="267"/>
      <c r="KNL16" s="267"/>
      <c r="KNM16" s="267"/>
      <c r="KNN16" s="267"/>
      <c r="KNO16" s="267"/>
      <c r="KNP16" s="267"/>
      <c r="KNQ16" s="267"/>
      <c r="KNR16" s="267"/>
      <c r="KNS16" s="267"/>
      <c r="KNT16" s="267"/>
      <c r="KNU16" s="267"/>
      <c r="KNV16" s="267"/>
      <c r="KNW16" s="267"/>
      <c r="KNX16" s="267"/>
      <c r="KNY16" s="267"/>
      <c r="KNZ16" s="267"/>
      <c r="KOA16" s="267"/>
      <c r="KOB16" s="267"/>
      <c r="KOC16" s="267"/>
      <c r="KOD16" s="267"/>
      <c r="KOE16" s="267"/>
      <c r="KOF16" s="267"/>
      <c r="KOG16" s="267"/>
      <c r="KOH16" s="267"/>
      <c r="KOI16" s="267"/>
      <c r="KOJ16" s="267"/>
      <c r="KOK16" s="267"/>
      <c r="KOL16" s="267"/>
      <c r="KOM16" s="267"/>
      <c r="KON16" s="267"/>
      <c r="KOO16" s="267"/>
      <c r="KOP16" s="267"/>
      <c r="KOQ16" s="267"/>
      <c r="KOR16" s="267"/>
      <c r="KOS16" s="267"/>
      <c r="KOT16" s="267"/>
      <c r="KOU16" s="267"/>
      <c r="KOV16" s="267"/>
      <c r="KOW16" s="267"/>
      <c r="KOX16" s="267"/>
      <c r="KOY16" s="267"/>
      <c r="KOZ16" s="267"/>
      <c r="KPA16" s="267"/>
      <c r="KPB16" s="267"/>
      <c r="KPC16" s="267"/>
      <c r="KPD16" s="267"/>
      <c r="KPE16" s="267"/>
      <c r="KPF16" s="267"/>
      <c r="KPG16" s="267"/>
      <c r="KPH16" s="267"/>
      <c r="KPI16" s="267"/>
      <c r="KPJ16" s="267"/>
      <c r="KPK16" s="267"/>
      <c r="KPL16" s="267"/>
      <c r="KPM16" s="267"/>
      <c r="KPN16" s="267"/>
      <c r="KPO16" s="267"/>
      <c r="KPP16" s="267"/>
      <c r="KPQ16" s="267"/>
      <c r="KPR16" s="267"/>
      <c r="KPS16" s="267"/>
      <c r="KPT16" s="267"/>
      <c r="KPU16" s="267"/>
      <c r="KPV16" s="267"/>
      <c r="KPW16" s="267"/>
      <c r="KPX16" s="267"/>
      <c r="KPY16" s="267"/>
      <c r="KPZ16" s="267"/>
      <c r="KQA16" s="267"/>
      <c r="KQB16" s="267"/>
      <c r="KQC16" s="267"/>
      <c r="KQD16" s="267"/>
      <c r="KQE16" s="267"/>
      <c r="KQF16" s="267"/>
      <c r="KQG16" s="267"/>
      <c r="KQH16" s="267"/>
      <c r="KQI16" s="267"/>
      <c r="KQJ16" s="267"/>
      <c r="KQK16" s="267"/>
      <c r="KQL16" s="267"/>
      <c r="KQM16" s="267"/>
      <c r="KQN16" s="267"/>
      <c r="KQO16" s="267"/>
      <c r="KQP16" s="267"/>
      <c r="KQQ16" s="267"/>
      <c r="KQR16" s="267"/>
      <c r="KQS16" s="267"/>
      <c r="KQT16" s="267"/>
      <c r="KQU16" s="267"/>
      <c r="KQV16" s="267"/>
      <c r="KQW16" s="267"/>
      <c r="KQX16" s="267"/>
      <c r="KQY16" s="267"/>
      <c r="KQZ16" s="267"/>
      <c r="KRA16" s="267"/>
      <c r="KRB16" s="267"/>
      <c r="KRC16" s="267"/>
      <c r="KRD16" s="267"/>
      <c r="KRE16" s="267"/>
      <c r="KRF16" s="267"/>
      <c r="KRG16" s="267"/>
      <c r="KRH16" s="267"/>
      <c r="KRI16" s="267"/>
      <c r="KRJ16" s="267"/>
      <c r="KRK16" s="267"/>
      <c r="KRL16" s="267"/>
      <c r="KRM16" s="267"/>
      <c r="KRN16" s="267"/>
      <c r="KRO16" s="267"/>
      <c r="KRP16" s="267"/>
      <c r="KRQ16" s="267"/>
      <c r="KRR16" s="267"/>
      <c r="KRS16" s="267"/>
      <c r="KRT16" s="267"/>
      <c r="KRU16" s="267"/>
      <c r="KRV16" s="267"/>
      <c r="KRW16" s="267"/>
      <c r="KRX16" s="267"/>
      <c r="KRY16" s="267"/>
      <c r="KRZ16" s="267"/>
      <c r="KSA16" s="267"/>
      <c r="KSB16" s="267"/>
      <c r="KSC16" s="267"/>
      <c r="KSD16" s="267"/>
      <c r="KSE16" s="267"/>
      <c r="KSF16" s="267"/>
      <c r="KSG16" s="267"/>
      <c r="KSH16" s="267"/>
      <c r="KSI16" s="267"/>
      <c r="KSJ16" s="267"/>
      <c r="KSK16" s="267"/>
      <c r="KSL16" s="267"/>
      <c r="KSM16" s="267"/>
      <c r="KSN16" s="267"/>
      <c r="KSO16" s="267"/>
      <c r="KSP16" s="267"/>
      <c r="KSQ16" s="267"/>
      <c r="KSR16" s="267"/>
      <c r="KSS16" s="267"/>
      <c r="KST16" s="267"/>
      <c r="KSU16" s="267"/>
      <c r="KSV16" s="267"/>
      <c r="KSW16" s="267"/>
      <c r="KSX16" s="267"/>
      <c r="KSY16" s="267"/>
      <c r="KSZ16" s="267"/>
      <c r="KTA16" s="267"/>
      <c r="KTB16" s="267"/>
      <c r="KTC16" s="267"/>
      <c r="KTD16" s="267"/>
      <c r="KTE16" s="267"/>
      <c r="KTF16" s="267"/>
      <c r="KTG16" s="267"/>
      <c r="KTH16" s="267"/>
      <c r="KTI16" s="267"/>
      <c r="KTJ16" s="267"/>
      <c r="KTK16" s="267"/>
      <c r="KTL16" s="267"/>
      <c r="KTM16" s="267"/>
      <c r="KTN16" s="267"/>
      <c r="KTO16" s="267"/>
      <c r="KTP16" s="267"/>
      <c r="KTQ16" s="267"/>
      <c r="KTR16" s="267"/>
      <c r="KTS16" s="267"/>
      <c r="KTT16" s="267"/>
      <c r="KTU16" s="267"/>
      <c r="KTV16" s="267"/>
      <c r="KTW16" s="267"/>
      <c r="KTX16" s="267"/>
      <c r="KTY16" s="267"/>
      <c r="KTZ16" s="267"/>
      <c r="KUA16" s="267"/>
      <c r="KUB16" s="267"/>
      <c r="KUC16" s="267"/>
      <c r="KUD16" s="267"/>
      <c r="KUE16" s="267"/>
      <c r="KUF16" s="267"/>
      <c r="KUG16" s="267"/>
      <c r="KUH16" s="267"/>
      <c r="KUI16" s="267"/>
      <c r="KUJ16" s="267"/>
      <c r="KUK16" s="267"/>
      <c r="KUL16" s="267"/>
      <c r="KUM16" s="267"/>
      <c r="KUN16" s="267"/>
      <c r="KUO16" s="267"/>
      <c r="KUP16" s="267"/>
      <c r="KUQ16" s="267"/>
      <c r="KUR16" s="267"/>
      <c r="KUS16" s="267"/>
      <c r="KUT16" s="267"/>
      <c r="KUU16" s="267"/>
      <c r="KUV16" s="267"/>
      <c r="KUW16" s="267"/>
      <c r="KUX16" s="267"/>
      <c r="KUY16" s="267"/>
      <c r="KUZ16" s="267"/>
      <c r="KVA16" s="267"/>
      <c r="KVB16" s="267"/>
      <c r="KVC16" s="267"/>
      <c r="KVD16" s="267"/>
      <c r="KVE16" s="267"/>
      <c r="KVF16" s="267"/>
      <c r="KVG16" s="267"/>
      <c r="KVH16" s="267"/>
      <c r="KVI16" s="267"/>
      <c r="KVJ16" s="267"/>
      <c r="KVK16" s="267"/>
      <c r="KVL16" s="267"/>
      <c r="KVM16" s="267"/>
      <c r="KVN16" s="267"/>
      <c r="KVO16" s="267"/>
      <c r="KVP16" s="267"/>
      <c r="KVQ16" s="267"/>
      <c r="KVR16" s="267"/>
      <c r="KVS16" s="267"/>
      <c r="KVT16" s="267"/>
      <c r="KVU16" s="267"/>
      <c r="KVV16" s="267"/>
      <c r="KVW16" s="267"/>
      <c r="KVX16" s="267"/>
      <c r="KVY16" s="267"/>
      <c r="KVZ16" s="267"/>
      <c r="KWA16" s="267"/>
      <c r="KWB16" s="267"/>
      <c r="KWC16" s="267"/>
      <c r="KWD16" s="267"/>
      <c r="KWE16" s="267"/>
      <c r="KWF16" s="267"/>
      <c r="KWG16" s="267"/>
      <c r="KWH16" s="267"/>
      <c r="KWI16" s="267"/>
      <c r="KWJ16" s="267"/>
      <c r="KWK16" s="267"/>
      <c r="KWL16" s="267"/>
      <c r="KWM16" s="267"/>
      <c r="KWN16" s="267"/>
      <c r="KWO16" s="267"/>
      <c r="KWP16" s="267"/>
      <c r="KWQ16" s="267"/>
      <c r="KWR16" s="267"/>
      <c r="KWS16" s="267"/>
      <c r="KWT16" s="267"/>
      <c r="KWU16" s="267"/>
      <c r="KWV16" s="267"/>
      <c r="KWW16" s="267"/>
      <c r="KWX16" s="267"/>
      <c r="KWY16" s="267"/>
      <c r="KWZ16" s="267"/>
      <c r="KXA16" s="267"/>
      <c r="KXB16" s="267"/>
      <c r="KXC16" s="267"/>
      <c r="KXD16" s="267"/>
      <c r="KXE16" s="267"/>
      <c r="KXF16" s="267"/>
      <c r="KXG16" s="267"/>
      <c r="KXH16" s="267"/>
      <c r="KXI16" s="267"/>
      <c r="KXJ16" s="267"/>
      <c r="KXK16" s="267"/>
      <c r="KXL16" s="267"/>
      <c r="KXM16" s="267"/>
      <c r="KXN16" s="267"/>
      <c r="KXO16" s="267"/>
      <c r="KXP16" s="267"/>
      <c r="KXQ16" s="267"/>
      <c r="KXR16" s="267"/>
      <c r="KXS16" s="267"/>
      <c r="KXT16" s="267"/>
      <c r="KXU16" s="267"/>
      <c r="KXV16" s="267"/>
      <c r="KXW16" s="267"/>
      <c r="KXX16" s="267"/>
      <c r="KXY16" s="267"/>
      <c r="KXZ16" s="267"/>
      <c r="KYA16" s="267"/>
      <c r="KYB16" s="267"/>
      <c r="KYC16" s="267"/>
      <c r="KYD16" s="267"/>
      <c r="KYE16" s="267"/>
      <c r="KYF16" s="267"/>
      <c r="KYG16" s="267"/>
      <c r="KYH16" s="267"/>
      <c r="KYI16" s="267"/>
      <c r="KYJ16" s="267"/>
      <c r="KYK16" s="267"/>
      <c r="KYL16" s="267"/>
      <c r="KYM16" s="267"/>
      <c r="KYN16" s="267"/>
      <c r="KYO16" s="267"/>
      <c r="KYP16" s="267"/>
      <c r="KYQ16" s="267"/>
      <c r="KYR16" s="267"/>
      <c r="KYS16" s="267"/>
      <c r="KYT16" s="267"/>
      <c r="KYU16" s="267"/>
      <c r="KYV16" s="267"/>
      <c r="KYW16" s="267"/>
      <c r="KYX16" s="267"/>
      <c r="KYY16" s="267"/>
      <c r="KYZ16" s="267"/>
      <c r="KZA16" s="267"/>
      <c r="KZB16" s="267"/>
      <c r="KZC16" s="267"/>
      <c r="KZD16" s="267"/>
      <c r="KZE16" s="267"/>
      <c r="KZF16" s="267"/>
      <c r="KZG16" s="267"/>
      <c r="KZH16" s="267"/>
      <c r="KZI16" s="267"/>
      <c r="KZJ16" s="267"/>
      <c r="KZK16" s="267"/>
      <c r="KZL16" s="267"/>
      <c r="KZM16" s="267"/>
      <c r="KZN16" s="267"/>
      <c r="KZO16" s="267"/>
      <c r="KZP16" s="267"/>
      <c r="KZQ16" s="267"/>
      <c r="KZR16" s="267"/>
      <c r="KZS16" s="267"/>
      <c r="KZT16" s="267"/>
      <c r="KZU16" s="267"/>
      <c r="KZV16" s="267"/>
      <c r="KZW16" s="267"/>
      <c r="KZX16" s="267"/>
      <c r="KZY16" s="267"/>
      <c r="KZZ16" s="267"/>
      <c r="LAA16" s="267"/>
      <c r="LAB16" s="267"/>
      <c r="LAC16" s="267"/>
      <c r="LAD16" s="267"/>
      <c r="LAE16" s="267"/>
      <c r="LAF16" s="267"/>
      <c r="LAG16" s="267"/>
      <c r="LAH16" s="267"/>
      <c r="LAI16" s="267"/>
      <c r="LAJ16" s="267"/>
      <c r="LAK16" s="267"/>
      <c r="LAL16" s="267"/>
      <c r="LAM16" s="267"/>
      <c r="LAN16" s="267"/>
      <c r="LAO16" s="267"/>
      <c r="LAP16" s="267"/>
      <c r="LAQ16" s="267"/>
      <c r="LAR16" s="267"/>
      <c r="LAS16" s="267"/>
      <c r="LAT16" s="267"/>
      <c r="LAU16" s="267"/>
      <c r="LAV16" s="267"/>
      <c r="LAW16" s="267"/>
      <c r="LAX16" s="267"/>
      <c r="LAY16" s="267"/>
      <c r="LAZ16" s="267"/>
      <c r="LBA16" s="267"/>
      <c r="LBB16" s="267"/>
      <c r="LBC16" s="267"/>
      <c r="LBD16" s="267"/>
      <c r="LBE16" s="267"/>
      <c r="LBF16" s="267"/>
      <c r="LBG16" s="267"/>
      <c r="LBH16" s="267"/>
      <c r="LBI16" s="267"/>
      <c r="LBJ16" s="267"/>
      <c r="LBK16" s="267"/>
      <c r="LBL16" s="267"/>
      <c r="LBM16" s="267"/>
      <c r="LBN16" s="267"/>
      <c r="LBO16" s="267"/>
      <c r="LBP16" s="267"/>
      <c r="LBQ16" s="267"/>
      <c r="LBR16" s="267"/>
      <c r="LBS16" s="267"/>
      <c r="LBT16" s="267"/>
      <c r="LBU16" s="267"/>
      <c r="LBV16" s="267"/>
      <c r="LBW16" s="267"/>
      <c r="LBX16" s="267"/>
      <c r="LBY16" s="267"/>
      <c r="LBZ16" s="267"/>
      <c r="LCA16" s="267"/>
      <c r="LCB16" s="267"/>
      <c r="LCC16" s="267"/>
      <c r="LCD16" s="267"/>
      <c r="LCE16" s="267"/>
      <c r="LCF16" s="267"/>
      <c r="LCG16" s="267"/>
      <c r="LCH16" s="267"/>
      <c r="LCI16" s="267"/>
      <c r="LCJ16" s="267"/>
      <c r="LCK16" s="267"/>
      <c r="LCL16" s="267"/>
      <c r="LCM16" s="267"/>
      <c r="LCN16" s="267"/>
      <c r="LCO16" s="267"/>
      <c r="LCP16" s="267"/>
      <c r="LCQ16" s="267"/>
      <c r="LCR16" s="267"/>
      <c r="LCS16" s="267"/>
      <c r="LCT16" s="267"/>
      <c r="LCU16" s="267"/>
      <c r="LCV16" s="267"/>
      <c r="LCW16" s="267"/>
      <c r="LCX16" s="267"/>
      <c r="LCY16" s="267"/>
      <c r="LCZ16" s="267"/>
      <c r="LDA16" s="267"/>
      <c r="LDB16" s="267"/>
      <c r="LDC16" s="267"/>
      <c r="LDD16" s="267"/>
      <c r="LDE16" s="267"/>
      <c r="LDF16" s="267"/>
      <c r="LDG16" s="267"/>
      <c r="LDH16" s="267"/>
      <c r="LDI16" s="267"/>
      <c r="LDJ16" s="267"/>
      <c r="LDK16" s="267"/>
      <c r="LDL16" s="267"/>
      <c r="LDM16" s="267"/>
      <c r="LDN16" s="267"/>
      <c r="LDO16" s="267"/>
      <c r="LDP16" s="267"/>
      <c r="LDQ16" s="267"/>
      <c r="LDR16" s="267"/>
      <c r="LDS16" s="267"/>
      <c r="LDT16" s="267"/>
      <c r="LDU16" s="267"/>
      <c r="LDV16" s="267"/>
      <c r="LDW16" s="267"/>
      <c r="LDX16" s="267"/>
      <c r="LDY16" s="267"/>
      <c r="LDZ16" s="267"/>
      <c r="LEA16" s="267"/>
      <c r="LEB16" s="267"/>
      <c r="LEC16" s="267"/>
      <c r="LED16" s="267"/>
      <c r="LEE16" s="267"/>
      <c r="LEF16" s="267"/>
      <c r="LEG16" s="267"/>
      <c r="LEH16" s="267"/>
      <c r="LEI16" s="267"/>
      <c r="LEJ16" s="267"/>
      <c r="LEK16" s="267"/>
      <c r="LEL16" s="267"/>
      <c r="LEM16" s="267"/>
      <c r="LEN16" s="267"/>
      <c r="LEO16" s="267"/>
      <c r="LEP16" s="267"/>
      <c r="LEQ16" s="267"/>
      <c r="LER16" s="267"/>
      <c r="LES16" s="267"/>
      <c r="LET16" s="267"/>
      <c r="LEU16" s="267"/>
      <c r="LEV16" s="267"/>
      <c r="LEW16" s="267"/>
      <c r="LEX16" s="267"/>
      <c r="LEY16" s="267"/>
      <c r="LEZ16" s="267"/>
      <c r="LFA16" s="267"/>
      <c r="LFB16" s="267"/>
      <c r="LFC16" s="267"/>
      <c r="LFD16" s="267"/>
      <c r="LFE16" s="267"/>
      <c r="LFF16" s="267"/>
      <c r="LFG16" s="267"/>
      <c r="LFH16" s="267"/>
      <c r="LFI16" s="267"/>
      <c r="LFJ16" s="267"/>
      <c r="LFK16" s="267"/>
      <c r="LFL16" s="267"/>
      <c r="LFM16" s="267"/>
      <c r="LFN16" s="267"/>
      <c r="LFO16" s="267"/>
      <c r="LFP16" s="267"/>
      <c r="LFQ16" s="267"/>
      <c r="LFR16" s="267"/>
      <c r="LFS16" s="267"/>
      <c r="LFT16" s="267"/>
      <c r="LFU16" s="267"/>
      <c r="LFV16" s="267"/>
      <c r="LFW16" s="267"/>
      <c r="LFX16" s="267"/>
      <c r="LFY16" s="267"/>
      <c r="LFZ16" s="267"/>
      <c r="LGA16" s="267"/>
      <c r="LGB16" s="267"/>
      <c r="LGC16" s="267"/>
      <c r="LGD16" s="267"/>
      <c r="LGE16" s="267"/>
      <c r="LGF16" s="267"/>
      <c r="LGG16" s="267"/>
      <c r="LGH16" s="267"/>
      <c r="LGI16" s="267"/>
      <c r="LGJ16" s="267"/>
      <c r="LGK16" s="267"/>
      <c r="LGL16" s="267"/>
      <c r="LGM16" s="267"/>
      <c r="LGN16" s="267"/>
      <c r="LGO16" s="267"/>
      <c r="LGP16" s="267"/>
      <c r="LGQ16" s="267"/>
      <c r="LGR16" s="267"/>
      <c r="LGS16" s="267"/>
      <c r="LGT16" s="267"/>
      <c r="LGU16" s="267"/>
      <c r="LGV16" s="267"/>
      <c r="LGW16" s="267"/>
      <c r="LGX16" s="267"/>
      <c r="LGY16" s="267"/>
      <c r="LGZ16" s="267"/>
      <c r="LHA16" s="267"/>
      <c r="LHB16" s="267"/>
      <c r="LHC16" s="267"/>
      <c r="LHD16" s="267"/>
      <c r="LHE16" s="267"/>
      <c r="LHF16" s="267"/>
      <c r="LHG16" s="267"/>
      <c r="LHH16" s="267"/>
      <c r="LHI16" s="267"/>
      <c r="LHJ16" s="267"/>
      <c r="LHK16" s="267"/>
      <c r="LHL16" s="267"/>
      <c r="LHM16" s="267"/>
      <c r="LHN16" s="267"/>
      <c r="LHO16" s="267"/>
      <c r="LHP16" s="267"/>
      <c r="LHQ16" s="267"/>
      <c r="LHR16" s="267"/>
      <c r="LHS16" s="267"/>
      <c r="LHT16" s="267"/>
      <c r="LHU16" s="267"/>
      <c r="LHV16" s="267"/>
      <c r="LHW16" s="267"/>
      <c r="LHX16" s="267"/>
      <c r="LHY16" s="267"/>
      <c r="LHZ16" s="267"/>
      <c r="LIA16" s="267"/>
      <c r="LIB16" s="267"/>
      <c r="LIC16" s="267"/>
      <c r="LID16" s="267"/>
      <c r="LIE16" s="267"/>
      <c r="LIF16" s="267"/>
      <c r="LIG16" s="267"/>
      <c r="LIH16" s="267"/>
      <c r="LII16" s="267"/>
      <c r="LIJ16" s="267"/>
      <c r="LIK16" s="267"/>
      <c r="LIL16" s="267"/>
      <c r="LIM16" s="267"/>
      <c r="LIN16" s="267"/>
      <c r="LIO16" s="267"/>
      <c r="LIP16" s="267"/>
      <c r="LIQ16" s="267"/>
      <c r="LIR16" s="267"/>
      <c r="LIS16" s="267"/>
      <c r="LIT16" s="267"/>
      <c r="LIU16" s="267"/>
      <c r="LIV16" s="267"/>
      <c r="LIW16" s="267"/>
      <c r="LIX16" s="267"/>
      <c r="LIY16" s="267"/>
      <c r="LIZ16" s="267"/>
      <c r="LJA16" s="267"/>
      <c r="LJB16" s="267"/>
      <c r="LJC16" s="267"/>
      <c r="LJD16" s="267"/>
      <c r="LJE16" s="267"/>
      <c r="LJF16" s="267"/>
      <c r="LJG16" s="267"/>
      <c r="LJH16" s="267"/>
      <c r="LJI16" s="267"/>
      <c r="LJJ16" s="267"/>
      <c r="LJK16" s="267"/>
      <c r="LJL16" s="267"/>
      <c r="LJM16" s="267"/>
      <c r="LJN16" s="267"/>
      <c r="LJO16" s="267"/>
      <c r="LJP16" s="267"/>
      <c r="LJQ16" s="267"/>
      <c r="LJR16" s="267"/>
      <c r="LJS16" s="267"/>
      <c r="LJT16" s="267"/>
      <c r="LJU16" s="267"/>
      <c r="LJV16" s="267"/>
      <c r="LJW16" s="267"/>
      <c r="LJX16" s="267"/>
      <c r="LJY16" s="267"/>
      <c r="LJZ16" s="267"/>
      <c r="LKA16" s="267"/>
      <c r="LKB16" s="267"/>
      <c r="LKC16" s="267"/>
      <c r="LKD16" s="267"/>
      <c r="LKE16" s="267"/>
      <c r="LKF16" s="267"/>
      <c r="LKG16" s="267"/>
      <c r="LKH16" s="267"/>
      <c r="LKI16" s="267"/>
      <c r="LKJ16" s="267"/>
      <c r="LKK16" s="267"/>
      <c r="LKL16" s="267"/>
      <c r="LKM16" s="267"/>
      <c r="LKN16" s="267"/>
      <c r="LKO16" s="267"/>
      <c r="LKP16" s="267"/>
      <c r="LKQ16" s="267"/>
      <c r="LKR16" s="267"/>
      <c r="LKS16" s="267"/>
      <c r="LKT16" s="267"/>
      <c r="LKU16" s="267"/>
      <c r="LKV16" s="267"/>
      <c r="LKW16" s="267"/>
      <c r="LKX16" s="267"/>
      <c r="LKY16" s="267"/>
      <c r="LKZ16" s="267"/>
      <c r="LLA16" s="267"/>
      <c r="LLB16" s="267"/>
      <c r="LLC16" s="267"/>
      <c r="LLD16" s="267"/>
      <c r="LLE16" s="267"/>
      <c r="LLF16" s="267"/>
      <c r="LLG16" s="267"/>
      <c r="LLH16" s="267"/>
      <c r="LLI16" s="267"/>
      <c r="LLJ16" s="267"/>
      <c r="LLK16" s="267"/>
      <c r="LLL16" s="267"/>
      <c r="LLM16" s="267"/>
      <c r="LLN16" s="267"/>
      <c r="LLO16" s="267"/>
      <c r="LLP16" s="267"/>
      <c r="LLQ16" s="267"/>
      <c r="LLR16" s="267"/>
      <c r="LLS16" s="267"/>
      <c r="LLT16" s="267"/>
      <c r="LLU16" s="267"/>
      <c r="LLV16" s="267"/>
      <c r="LLW16" s="267"/>
      <c r="LLX16" s="267"/>
      <c r="LLY16" s="267"/>
      <c r="LLZ16" s="267"/>
      <c r="LMA16" s="267"/>
      <c r="LMB16" s="267"/>
      <c r="LMC16" s="267"/>
      <c r="LMD16" s="267"/>
      <c r="LME16" s="267"/>
      <c r="LMF16" s="267"/>
      <c r="LMG16" s="267"/>
      <c r="LMH16" s="267"/>
      <c r="LMI16" s="267"/>
      <c r="LMJ16" s="267"/>
      <c r="LMK16" s="267"/>
      <c r="LML16" s="267"/>
      <c r="LMM16" s="267"/>
      <c r="LMN16" s="267"/>
      <c r="LMO16" s="267"/>
      <c r="LMP16" s="267"/>
      <c r="LMQ16" s="267"/>
      <c r="LMR16" s="267"/>
      <c r="LMS16" s="267"/>
      <c r="LMT16" s="267"/>
      <c r="LMU16" s="267"/>
      <c r="LMV16" s="267"/>
      <c r="LMW16" s="267"/>
      <c r="LMX16" s="267"/>
      <c r="LMY16" s="267"/>
      <c r="LMZ16" s="267"/>
      <c r="LNA16" s="267"/>
      <c r="LNB16" s="267"/>
      <c r="LNC16" s="267"/>
      <c r="LND16" s="267"/>
      <c r="LNE16" s="267"/>
      <c r="LNF16" s="267"/>
      <c r="LNG16" s="267"/>
      <c r="LNH16" s="267"/>
      <c r="LNI16" s="267"/>
      <c r="LNJ16" s="267"/>
      <c r="LNK16" s="267"/>
      <c r="LNL16" s="267"/>
      <c r="LNM16" s="267"/>
      <c r="LNN16" s="267"/>
      <c r="LNO16" s="267"/>
      <c r="LNP16" s="267"/>
      <c r="LNQ16" s="267"/>
      <c r="LNR16" s="267"/>
      <c r="LNS16" s="267"/>
      <c r="LNT16" s="267"/>
      <c r="LNU16" s="267"/>
      <c r="LNV16" s="267"/>
      <c r="LNW16" s="267"/>
      <c r="LNX16" s="267"/>
      <c r="LNY16" s="267"/>
      <c r="LNZ16" s="267"/>
      <c r="LOA16" s="267"/>
      <c r="LOB16" s="267"/>
      <c r="LOC16" s="267"/>
      <c r="LOD16" s="267"/>
      <c r="LOE16" s="267"/>
      <c r="LOF16" s="267"/>
      <c r="LOG16" s="267"/>
      <c r="LOH16" s="267"/>
      <c r="LOI16" s="267"/>
      <c r="LOJ16" s="267"/>
      <c r="LOK16" s="267"/>
      <c r="LOL16" s="267"/>
      <c r="LOM16" s="267"/>
      <c r="LON16" s="267"/>
      <c r="LOO16" s="267"/>
      <c r="LOP16" s="267"/>
      <c r="LOQ16" s="267"/>
      <c r="LOR16" s="267"/>
      <c r="LOS16" s="267"/>
      <c r="LOT16" s="267"/>
      <c r="LOU16" s="267"/>
      <c r="LOV16" s="267"/>
      <c r="LOW16" s="267"/>
      <c r="LOX16" s="267"/>
      <c r="LOY16" s="267"/>
      <c r="LOZ16" s="267"/>
      <c r="LPA16" s="267"/>
      <c r="LPB16" s="267"/>
      <c r="LPC16" s="267"/>
      <c r="LPD16" s="267"/>
      <c r="LPE16" s="267"/>
      <c r="LPF16" s="267"/>
      <c r="LPG16" s="267"/>
      <c r="LPH16" s="267"/>
      <c r="LPI16" s="267"/>
      <c r="LPJ16" s="267"/>
      <c r="LPK16" s="267"/>
      <c r="LPL16" s="267"/>
      <c r="LPM16" s="267"/>
      <c r="LPN16" s="267"/>
      <c r="LPO16" s="267"/>
      <c r="LPP16" s="267"/>
      <c r="LPQ16" s="267"/>
      <c r="LPR16" s="267"/>
      <c r="LPS16" s="267"/>
      <c r="LPT16" s="267"/>
      <c r="LPU16" s="267"/>
      <c r="LPV16" s="267"/>
      <c r="LPW16" s="267"/>
      <c r="LPX16" s="267"/>
      <c r="LPY16" s="267"/>
      <c r="LPZ16" s="267"/>
      <c r="LQA16" s="267"/>
      <c r="LQB16" s="267"/>
      <c r="LQC16" s="267"/>
      <c r="LQD16" s="267"/>
      <c r="LQE16" s="267"/>
      <c r="LQF16" s="267"/>
      <c r="LQG16" s="267"/>
      <c r="LQH16" s="267"/>
      <c r="LQI16" s="267"/>
      <c r="LQJ16" s="267"/>
      <c r="LQK16" s="267"/>
      <c r="LQL16" s="267"/>
      <c r="LQM16" s="267"/>
      <c r="LQN16" s="267"/>
      <c r="LQO16" s="267"/>
      <c r="LQP16" s="267"/>
      <c r="LQQ16" s="267"/>
      <c r="LQR16" s="267"/>
      <c r="LQS16" s="267"/>
      <c r="LQT16" s="267"/>
      <c r="LQU16" s="267"/>
      <c r="LQV16" s="267"/>
      <c r="LQW16" s="267"/>
      <c r="LQX16" s="267"/>
      <c r="LQY16" s="267"/>
      <c r="LQZ16" s="267"/>
      <c r="LRA16" s="267"/>
      <c r="LRB16" s="267"/>
      <c r="LRC16" s="267"/>
      <c r="LRD16" s="267"/>
      <c r="LRE16" s="267"/>
      <c r="LRF16" s="267"/>
      <c r="LRG16" s="267"/>
      <c r="LRH16" s="267"/>
      <c r="LRI16" s="267"/>
      <c r="LRJ16" s="267"/>
      <c r="LRK16" s="267"/>
      <c r="LRL16" s="267"/>
      <c r="LRM16" s="267"/>
      <c r="LRN16" s="267"/>
      <c r="LRO16" s="267"/>
      <c r="LRP16" s="267"/>
      <c r="LRQ16" s="267"/>
      <c r="LRR16" s="267"/>
      <c r="LRS16" s="267"/>
      <c r="LRT16" s="267"/>
      <c r="LRU16" s="267"/>
      <c r="LRV16" s="267"/>
      <c r="LRW16" s="267"/>
      <c r="LRX16" s="267"/>
      <c r="LRY16" s="267"/>
      <c r="LRZ16" s="267"/>
      <c r="LSA16" s="267"/>
      <c r="LSB16" s="267"/>
      <c r="LSC16" s="267"/>
      <c r="LSD16" s="267"/>
      <c r="LSE16" s="267"/>
      <c r="LSF16" s="267"/>
      <c r="LSG16" s="267"/>
      <c r="LSH16" s="267"/>
      <c r="LSI16" s="267"/>
      <c r="LSJ16" s="267"/>
      <c r="LSK16" s="267"/>
      <c r="LSL16" s="267"/>
      <c r="LSM16" s="267"/>
      <c r="LSN16" s="267"/>
      <c r="LSO16" s="267"/>
      <c r="LSP16" s="267"/>
      <c r="LSQ16" s="267"/>
      <c r="LSR16" s="267"/>
      <c r="LSS16" s="267"/>
      <c r="LST16" s="267"/>
      <c r="LSU16" s="267"/>
      <c r="LSV16" s="267"/>
      <c r="LSW16" s="267"/>
      <c r="LSX16" s="267"/>
      <c r="LSY16" s="267"/>
      <c r="LSZ16" s="267"/>
      <c r="LTA16" s="267"/>
      <c r="LTB16" s="267"/>
      <c r="LTC16" s="267"/>
      <c r="LTD16" s="267"/>
      <c r="LTE16" s="267"/>
      <c r="LTF16" s="267"/>
      <c r="LTG16" s="267"/>
      <c r="LTH16" s="267"/>
      <c r="LTI16" s="267"/>
      <c r="LTJ16" s="267"/>
      <c r="LTK16" s="267"/>
      <c r="LTL16" s="267"/>
      <c r="LTM16" s="267"/>
      <c r="LTN16" s="267"/>
      <c r="LTO16" s="267"/>
      <c r="LTP16" s="267"/>
      <c r="LTQ16" s="267"/>
      <c r="LTR16" s="267"/>
      <c r="LTS16" s="267"/>
      <c r="LTT16" s="267"/>
      <c r="LTU16" s="267"/>
      <c r="LTV16" s="267"/>
      <c r="LTW16" s="267"/>
      <c r="LTX16" s="267"/>
      <c r="LTY16" s="267"/>
      <c r="LTZ16" s="267"/>
      <c r="LUA16" s="267"/>
      <c r="LUB16" s="267"/>
      <c r="LUC16" s="267"/>
      <c r="LUD16" s="267"/>
      <c r="LUE16" s="267"/>
      <c r="LUF16" s="267"/>
      <c r="LUG16" s="267"/>
      <c r="LUH16" s="267"/>
      <c r="LUI16" s="267"/>
      <c r="LUJ16" s="267"/>
      <c r="LUK16" s="267"/>
      <c r="LUL16" s="267"/>
      <c r="LUM16" s="267"/>
      <c r="LUN16" s="267"/>
      <c r="LUO16" s="267"/>
      <c r="LUP16" s="267"/>
      <c r="LUQ16" s="267"/>
      <c r="LUR16" s="267"/>
      <c r="LUS16" s="267"/>
      <c r="LUT16" s="267"/>
      <c r="LUU16" s="267"/>
      <c r="LUV16" s="267"/>
      <c r="LUW16" s="267"/>
      <c r="LUX16" s="267"/>
      <c r="LUY16" s="267"/>
      <c r="LUZ16" s="267"/>
      <c r="LVA16" s="267"/>
      <c r="LVB16" s="267"/>
      <c r="LVC16" s="267"/>
      <c r="LVD16" s="267"/>
      <c r="LVE16" s="267"/>
      <c r="LVF16" s="267"/>
      <c r="LVG16" s="267"/>
      <c r="LVH16" s="267"/>
      <c r="LVI16" s="267"/>
      <c r="LVJ16" s="267"/>
      <c r="LVK16" s="267"/>
      <c r="LVL16" s="267"/>
      <c r="LVM16" s="267"/>
      <c r="LVN16" s="267"/>
      <c r="LVO16" s="267"/>
      <c r="LVP16" s="267"/>
      <c r="LVQ16" s="267"/>
      <c r="LVR16" s="267"/>
      <c r="LVS16" s="267"/>
      <c r="LVT16" s="267"/>
      <c r="LVU16" s="267"/>
      <c r="LVV16" s="267"/>
      <c r="LVW16" s="267"/>
      <c r="LVX16" s="267"/>
      <c r="LVY16" s="267"/>
      <c r="LVZ16" s="267"/>
      <c r="LWA16" s="267"/>
      <c r="LWB16" s="267"/>
      <c r="LWC16" s="267"/>
      <c r="LWD16" s="267"/>
      <c r="LWE16" s="267"/>
      <c r="LWF16" s="267"/>
      <c r="LWG16" s="267"/>
      <c r="LWH16" s="267"/>
      <c r="LWI16" s="267"/>
      <c r="LWJ16" s="267"/>
      <c r="LWK16" s="267"/>
      <c r="LWL16" s="267"/>
      <c r="LWM16" s="267"/>
      <c r="LWN16" s="267"/>
      <c r="LWO16" s="267"/>
      <c r="LWP16" s="267"/>
      <c r="LWQ16" s="267"/>
      <c r="LWR16" s="267"/>
      <c r="LWS16" s="267"/>
      <c r="LWT16" s="267"/>
      <c r="LWU16" s="267"/>
      <c r="LWV16" s="267"/>
      <c r="LWW16" s="267"/>
      <c r="LWX16" s="267"/>
      <c r="LWY16" s="267"/>
      <c r="LWZ16" s="267"/>
      <c r="LXA16" s="267"/>
      <c r="LXB16" s="267"/>
      <c r="LXC16" s="267"/>
      <c r="LXD16" s="267"/>
      <c r="LXE16" s="267"/>
      <c r="LXF16" s="267"/>
      <c r="LXG16" s="267"/>
      <c r="LXH16" s="267"/>
      <c r="LXI16" s="267"/>
      <c r="LXJ16" s="267"/>
      <c r="LXK16" s="267"/>
      <c r="LXL16" s="267"/>
      <c r="LXM16" s="267"/>
      <c r="LXN16" s="267"/>
      <c r="LXO16" s="267"/>
      <c r="LXP16" s="267"/>
      <c r="LXQ16" s="267"/>
      <c r="LXR16" s="267"/>
      <c r="LXS16" s="267"/>
      <c r="LXT16" s="267"/>
      <c r="LXU16" s="267"/>
      <c r="LXV16" s="267"/>
      <c r="LXW16" s="267"/>
      <c r="LXX16" s="267"/>
      <c r="LXY16" s="267"/>
      <c r="LXZ16" s="267"/>
      <c r="LYA16" s="267"/>
      <c r="LYB16" s="267"/>
      <c r="LYC16" s="267"/>
      <c r="LYD16" s="267"/>
      <c r="LYE16" s="267"/>
      <c r="LYF16" s="267"/>
      <c r="LYG16" s="267"/>
      <c r="LYH16" s="267"/>
      <c r="LYI16" s="267"/>
      <c r="LYJ16" s="267"/>
      <c r="LYK16" s="267"/>
      <c r="LYL16" s="267"/>
      <c r="LYM16" s="267"/>
      <c r="LYN16" s="267"/>
      <c r="LYO16" s="267"/>
      <c r="LYP16" s="267"/>
      <c r="LYQ16" s="267"/>
      <c r="LYR16" s="267"/>
      <c r="LYS16" s="267"/>
      <c r="LYT16" s="267"/>
      <c r="LYU16" s="267"/>
      <c r="LYV16" s="267"/>
      <c r="LYW16" s="267"/>
      <c r="LYX16" s="267"/>
      <c r="LYY16" s="267"/>
      <c r="LYZ16" s="267"/>
      <c r="LZA16" s="267"/>
      <c r="LZB16" s="267"/>
      <c r="LZC16" s="267"/>
      <c r="LZD16" s="267"/>
      <c r="LZE16" s="267"/>
      <c r="LZF16" s="267"/>
      <c r="LZG16" s="267"/>
      <c r="LZH16" s="267"/>
      <c r="LZI16" s="267"/>
      <c r="LZJ16" s="267"/>
      <c r="LZK16" s="267"/>
      <c r="LZL16" s="267"/>
      <c r="LZM16" s="267"/>
      <c r="LZN16" s="267"/>
      <c r="LZO16" s="267"/>
      <c r="LZP16" s="267"/>
      <c r="LZQ16" s="267"/>
      <c r="LZR16" s="267"/>
      <c r="LZS16" s="267"/>
      <c r="LZT16" s="267"/>
      <c r="LZU16" s="267"/>
      <c r="LZV16" s="267"/>
      <c r="LZW16" s="267"/>
      <c r="LZX16" s="267"/>
      <c r="LZY16" s="267"/>
      <c r="LZZ16" s="267"/>
      <c r="MAA16" s="267"/>
      <c r="MAB16" s="267"/>
      <c r="MAC16" s="267"/>
      <c r="MAD16" s="267"/>
      <c r="MAE16" s="267"/>
      <c r="MAF16" s="267"/>
      <c r="MAG16" s="267"/>
      <c r="MAH16" s="267"/>
      <c r="MAI16" s="267"/>
      <c r="MAJ16" s="267"/>
      <c r="MAK16" s="267"/>
      <c r="MAL16" s="267"/>
      <c r="MAM16" s="267"/>
      <c r="MAN16" s="267"/>
      <c r="MAO16" s="267"/>
      <c r="MAP16" s="267"/>
      <c r="MAQ16" s="267"/>
      <c r="MAR16" s="267"/>
      <c r="MAS16" s="267"/>
      <c r="MAT16" s="267"/>
      <c r="MAU16" s="267"/>
      <c r="MAV16" s="267"/>
      <c r="MAW16" s="267"/>
      <c r="MAX16" s="267"/>
      <c r="MAY16" s="267"/>
      <c r="MAZ16" s="267"/>
      <c r="MBA16" s="267"/>
      <c r="MBB16" s="267"/>
      <c r="MBC16" s="267"/>
      <c r="MBD16" s="267"/>
      <c r="MBE16" s="267"/>
      <c r="MBF16" s="267"/>
      <c r="MBG16" s="267"/>
      <c r="MBH16" s="267"/>
      <c r="MBI16" s="267"/>
      <c r="MBJ16" s="267"/>
      <c r="MBK16" s="267"/>
      <c r="MBL16" s="267"/>
      <c r="MBM16" s="267"/>
      <c r="MBN16" s="267"/>
      <c r="MBO16" s="267"/>
      <c r="MBP16" s="267"/>
      <c r="MBQ16" s="267"/>
      <c r="MBR16" s="267"/>
      <c r="MBS16" s="267"/>
      <c r="MBT16" s="267"/>
      <c r="MBU16" s="267"/>
      <c r="MBV16" s="267"/>
      <c r="MBW16" s="267"/>
      <c r="MBX16" s="267"/>
      <c r="MBY16" s="267"/>
      <c r="MBZ16" s="267"/>
      <c r="MCA16" s="267"/>
      <c r="MCB16" s="267"/>
      <c r="MCC16" s="267"/>
      <c r="MCD16" s="267"/>
      <c r="MCE16" s="267"/>
      <c r="MCF16" s="267"/>
      <c r="MCG16" s="267"/>
      <c r="MCH16" s="267"/>
      <c r="MCI16" s="267"/>
      <c r="MCJ16" s="267"/>
      <c r="MCK16" s="267"/>
      <c r="MCL16" s="267"/>
      <c r="MCM16" s="267"/>
      <c r="MCN16" s="267"/>
      <c r="MCO16" s="267"/>
      <c r="MCP16" s="267"/>
      <c r="MCQ16" s="267"/>
      <c r="MCR16" s="267"/>
      <c r="MCS16" s="267"/>
      <c r="MCT16" s="267"/>
      <c r="MCU16" s="267"/>
      <c r="MCV16" s="267"/>
      <c r="MCW16" s="267"/>
      <c r="MCX16" s="267"/>
      <c r="MCY16" s="267"/>
      <c r="MCZ16" s="267"/>
      <c r="MDA16" s="267"/>
      <c r="MDB16" s="267"/>
      <c r="MDC16" s="267"/>
      <c r="MDD16" s="267"/>
      <c r="MDE16" s="267"/>
      <c r="MDF16" s="267"/>
      <c r="MDG16" s="267"/>
      <c r="MDH16" s="267"/>
      <c r="MDI16" s="267"/>
      <c r="MDJ16" s="267"/>
      <c r="MDK16" s="267"/>
      <c r="MDL16" s="267"/>
      <c r="MDM16" s="267"/>
      <c r="MDN16" s="267"/>
      <c r="MDO16" s="267"/>
      <c r="MDP16" s="267"/>
      <c r="MDQ16" s="267"/>
      <c r="MDR16" s="267"/>
      <c r="MDS16" s="267"/>
      <c r="MDT16" s="267"/>
      <c r="MDU16" s="267"/>
      <c r="MDV16" s="267"/>
      <c r="MDW16" s="267"/>
      <c r="MDX16" s="267"/>
      <c r="MDY16" s="267"/>
      <c r="MDZ16" s="267"/>
      <c r="MEA16" s="267"/>
      <c r="MEB16" s="267"/>
      <c r="MEC16" s="267"/>
      <c r="MED16" s="267"/>
      <c r="MEE16" s="267"/>
      <c r="MEF16" s="267"/>
      <c r="MEG16" s="267"/>
      <c r="MEH16" s="267"/>
      <c r="MEI16" s="267"/>
      <c r="MEJ16" s="267"/>
      <c r="MEK16" s="267"/>
      <c r="MEL16" s="267"/>
      <c r="MEM16" s="267"/>
      <c r="MEN16" s="267"/>
      <c r="MEO16" s="267"/>
      <c r="MEP16" s="267"/>
      <c r="MEQ16" s="267"/>
      <c r="MER16" s="267"/>
      <c r="MES16" s="267"/>
      <c r="MET16" s="267"/>
      <c r="MEU16" s="267"/>
      <c r="MEV16" s="267"/>
      <c r="MEW16" s="267"/>
      <c r="MEX16" s="267"/>
      <c r="MEY16" s="267"/>
      <c r="MEZ16" s="267"/>
      <c r="MFA16" s="267"/>
      <c r="MFB16" s="267"/>
      <c r="MFC16" s="267"/>
      <c r="MFD16" s="267"/>
      <c r="MFE16" s="267"/>
      <c r="MFF16" s="267"/>
      <c r="MFG16" s="267"/>
      <c r="MFH16" s="267"/>
      <c r="MFI16" s="267"/>
      <c r="MFJ16" s="267"/>
      <c r="MFK16" s="267"/>
      <c r="MFL16" s="267"/>
      <c r="MFM16" s="267"/>
      <c r="MFN16" s="267"/>
      <c r="MFO16" s="267"/>
      <c r="MFP16" s="267"/>
      <c r="MFQ16" s="267"/>
      <c r="MFR16" s="267"/>
      <c r="MFS16" s="267"/>
      <c r="MFT16" s="267"/>
      <c r="MFU16" s="267"/>
      <c r="MFV16" s="267"/>
      <c r="MFW16" s="267"/>
      <c r="MFX16" s="267"/>
      <c r="MFY16" s="267"/>
      <c r="MFZ16" s="267"/>
      <c r="MGA16" s="267"/>
      <c r="MGB16" s="267"/>
      <c r="MGC16" s="267"/>
      <c r="MGD16" s="267"/>
      <c r="MGE16" s="267"/>
      <c r="MGF16" s="267"/>
      <c r="MGG16" s="267"/>
      <c r="MGH16" s="267"/>
      <c r="MGI16" s="267"/>
      <c r="MGJ16" s="267"/>
      <c r="MGK16" s="267"/>
      <c r="MGL16" s="267"/>
      <c r="MGM16" s="267"/>
      <c r="MGN16" s="267"/>
      <c r="MGO16" s="267"/>
      <c r="MGP16" s="267"/>
      <c r="MGQ16" s="267"/>
      <c r="MGR16" s="267"/>
      <c r="MGS16" s="267"/>
      <c r="MGT16" s="267"/>
      <c r="MGU16" s="267"/>
      <c r="MGV16" s="267"/>
      <c r="MGW16" s="267"/>
      <c r="MGX16" s="267"/>
      <c r="MGY16" s="267"/>
      <c r="MGZ16" s="267"/>
      <c r="MHA16" s="267"/>
      <c r="MHB16" s="267"/>
      <c r="MHC16" s="267"/>
      <c r="MHD16" s="267"/>
      <c r="MHE16" s="267"/>
      <c r="MHF16" s="267"/>
      <c r="MHG16" s="267"/>
      <c r="MHH16" s="267"/>
      <c r="MHI16" s="267"/>
      <c r="MHJ16" s="267"/>
      <c r="MHK16" s="267"/>
      <c r="MHL16" s="267"/>
      <c r="MHM16" s="267"/>
      <c r="MHN16" s="267"/>
      <c r="MHO16" s="267"/>
      <c r="MHP16" s="267"/>
      <c r="MHQ16" s="267"/>
      <c r="MHR16" s="267"/>
      <c r="MHS16" s="267"/>
      <c r="MHT16" s="267"/>
      <c r="MHU16" s="267"/>
      <c r="MHV16" s="267"/>
      <c r="MHW16" s="267"/>
      <c r="MHX16" s="267"/>
      <c r="MHY16" s="267"/>
      <c r="MHZ16" s="267"/>
      <c r="MIA16" s="267"/>
      <c r="MIB16" s="267"/>
      <c r="MIC16" s="267"/>
      <c r="MID16" s="267"/>
      <c r="MIE16" s="267"/>
      <c r="MIF16" s="267"/>
      <c r="MIG16" s="267"/>
      <c r="MIH16" s="267"/>
      <c r="MII16" s="267"/>
      <c r="MIJ16" s="267"/>
      <c r="MIK16" s="267"/>
      <c r="MIL16" s="267"/>
      <c r="MIM16" s="267"/>
      <c r="MIN16" s="267"/>
      <c r="MIO16" s="267"/>
      <c r="MIP16" s="267"/>
      <c r="MIQ16" s="267"/>
      <c r="MIR16" s="267"/>
      <c r="MIS16" s="267"/>
      <c r="MIT16" s="267"/>
      <c r="MIU16" s="267"/>
      <c r="MIV16" s="267"/>
      <c r="MIW16" s="267"/>
      <c r="MIX16" s="267"/>
      <c r="MIY16" s="267"/>
      <c r="MIZ16" s="267"/>
      <c r="MJA16" s="267"/>
      <c r="MJB16" s="267"/>
      <c r="MJC16" s="267"/>
      <c r="MJD16" s="267"/>
      <c r="MJE16" s="267"/>
      <c r="MJF16" s="267"/>
      <c r="MJG16" s="267"/>
      <c r="MJH16" s="267"/>
      <c r="MJI16" s="267"/>
      <c r="MJJ16" s="267"/>
      <c r="MJK16" s="267"/>
      <c r="MJL16" s="267"/>
      <c r="MJM16" s="267"/>
      <c r="MJN16" s="267"/>
      <c r="MJO16" s="267"/>
      <c r="MJP16" s="267"/>
      <c r="MJQ16" s="267"/>
      <c r="MJR16" s="267"/>
      <c r="MJS16" s="267"/>
      <c r="MJT16" s="267"/>
      <c r="MJU16" s="267"/>
      <c r="MJV16" s="267"/>
      <c r="MJW16" s="267"/>
      <c r="MJX16" s="267"/>
      <c r="MJY16" s="267"/>
      <c r="MJZ16" s="267"/>
      <c r="MKA16" s="267"/>
      <c r="MKB16" s="267"/>
      <c r="MKC16" s="267"/>
      <c r="MKD16" s="267"/>
      <c r="MKE16" s="267"/>
      <c r="MKF16" s="267"/>
      <c r="MKG16" s="267"/>
      <c r="MKH16" s="267"/>
      <c r="MKI16" s="267"/>
      <c r="MKJ16" s="267"/>
      <c r="MKK16" s="267"/>
      <c r="MKL16" s="267"/>
      <c r="MKM16" s="267"/>
      <c r="MKN16" s="267"/>
      <c r="MKO16" s="267"/>
      <c r="MKP16" s="267"/>
      <c r="MKQ16" s="267"/>
      <c r="MKR16" s="267"/>
      <c r="MKS16" s="267"/>
      <c r="MKT16" s="267"/>
      <c r="MKU16" s="267"/>
      <c r="MKV16" s="267"/>
      <c r="MKW16" s="267"/>
      <c r="MKX16" s="267"/>
      <c r="MKY16" s="267"/>
      <c r="MKZ16" s="267"/>
      <c r="MLA16" s="267"/>
      <c r="MLB16" s="267"/>
      <c r="MLC16" s="267"/>
      <c r="MLD16" s="267"/>
      <c r="MLE16" s="267"/>
      <c r="MLF16" s="267"/>
      <c r="MLG16" s="267"/>
      <c r="MLH16" s="267"/>
      <c r="MLI16" s="267"/>
      <c r="MLJ16" s="267"/>
      <c r="MLK16" s="267"/>
      <c r="MLL16" s="267"/>
      <c r="MLM16" s="267"/>
      <c r="MLN16" s="267"/>
      <c r="MLO16" s="267"/>
      <c r="MLP16" s="267"/>
      <c r="MLQ16" s="267"/>
      <c r="MLR16" s="267"/>
      <c r="MLS16" s="267"/>
      <c r="MLT16" s="267"/>
      <c r="MLU16" s="267"/>
      <c r="MLV16" s="267"/>
      <c r="MLW16" s="267"/>
      <c r="MLX16" s="267"/>
      <c r="MLY16" s="267"/>
      <c r="MLZ16" s="267"/>
      <c r="MMA16" s="267"/>
      <c r="MMB16" s="267"/>
      <c r="MMC16" s="267"/>
      <c r="MMD16" s="267"/>
      <c r="MME16" s="267"/>
      <c r="MMF16" s="267"/>
      <c r="MMG16" s="267"/>
      <c r="MMH16" s="267"/>
      <c r="MMI16" s="267"/>
      <c r="MMJ16" s="267"/>
      <c r="MMK16" s="267"/>
      <c r="MML16" s="267"/>
      <c r="MMM16" s="267"/>
      <c r="MMN16" s="267"/>
      <c r="MMO16" s="267"/>
      <c r="MMP16" s="267"/>
      <c r="MMQ16" s="267"/>
      <c r="MMR16" s="267"/>
      <c r="MMS16" s="267"/>
      <c r="MMT16" s="267"/>
      <c r="MMU16" s="267"/>
      <c r="MMV16" s="267"/>
      <c r="MMW16" s="267"/>
      <c r="MMX16" s="267"/>
      <c r="MMY16" s="267"/>
      <c r="MMZ16" s="267"/>
      <c r="MNA16" s="267"/>
      <c r="MNB16" s="267"/>
      <c r="MNC16" s="267"/>
      <c r="MND16" s="267"/>
      <c r="MNE16" s="267"/>
      <c r="MNF16" s="267"/>
      <c r="MNG16" s="267"/>
      <c r="MNH16" s="267"/>
      <c r="MNI16" s="267"/>
      <c r="MNJ16" s="267"/>
      <c r="MNK16" s="267"/>
      <c r="MNL16" s="267"/>
      <c r="MNM16" s="267"/>
      <c r="MNN16" s="267"/>
      <c r="MNO16" s="267"/>
      <c r="MNP16" s="267"/>
      <c r="MNQ16" s="267"/>
      <c r="MNR16" s="267"/>
      <c r="MNS16" s="267"/>
      <c r="MNT16" s="267"/>
      <c r="MNU16" s="267"/>
      <c r="MNV16" s="267"/>
      <c r="MNW16" s="267"/>
      <c r="MNX16" s="267"/>
      <c r="MNY16" s="267"/>
      <c r="MNZ16" s="267"/>
      <c r="MOA16" s="267"/>
      <c r="MOB16" s="267"/>
      <c r="MOC16" s="267"/>
      <c r="MOD16" s="267"/>
      <c r="MOE16" s="267"/>
      <c r="MOF16" s="267"/>
      <c r="MOG16" s="267"/>
      <c r="MOH16" s="267"/>
      <c r="MOI16" s="267"/>
      <c r="MOJ16" s="267"/>
      <c r="MOK16" s="267"/>
      <c r="MOL16" s="267"/>
      <c r="MOM16" s="267"/>
      <c r="MON16" s="267"/>
      <c r="MOO16" s="267"/>
      <c r="MOP16" s="267"/>
      <c r="MOQ16" s="267"/>
      <c r="MOR16" s="267"/>
      <c r="MOS16" s="267"/>
      <c r="MOT16" s="267"/>
      <c r="MOU16" s="267"/>
      <c r="MOV16" s="267"/>
      <c r="MOW16" s="267"/>
      <c r="MOX16" s="267"/>
      <c r="MOY16" s="267"/>
      <c r="MOZ16" s="267"/>
      <c r="MPA16" s="267"/>
      <c r="MPB16" s="267"/>
      <c r="MPC16" s="267"/>
      <c r="MPD16" s="267"/>
      <c r="MPE16" s="267"/>
      <c r="MPF16" s="267"/>
      <c r="MPG16" s="267"/>
      <c r="MPH16" s="267"/>
      <c r="MPI16" s="267"/>
      <c r="MPJ16" s="267"/>
      <c r="MPK16" s="267"/>
      <c r="MPL16" s="267"/>
      <c r="MPM16" s="267"/>
      <c r="MPN16" s="267"/>
      <c r="MPO16" s="267"/>
      <c r="MPP16" s="267"/>
      <c r="MPQ16" s="267"/>
      <c r="MPR16" s="267"/>
      <c r="MPS16" s="267"/>
      <c r="MPT16" s="267"/>
      <c r="MPU16" s="267"/>
      <c r="MPV16" s="267"/>
      <c r="MPW16" s="267"/>
      <c r="MPX16" s="267"/>
      <c r="MPY16" s="267"/>
      <c r="MPZ16" s="267"/>
      <c r="MQA16" s="267"/>
      <c r="MQB16" s="267"/>
      <c r="MQC16" s="267"/>
      <c r="MQD16" s="267"/>
      <c r="MQE16" s="267"/>
      <c r="MQF16" s="267"/>
      <c r="MQG16" s="267"/>
      <c r="MQH16" s="267"/>
      <c r="MQI16" s="267"/>
      <c r="MQJ16" s="267"/>
      <c r="MQK16" s="267"/>
      <c r="MQL16" s="267"/>
      <c r="MQM16" s="267"/>
      <c r="MQN16" s="267"/>
      <c r="MQO16" s="267"/>
      <c r="MQP16" s="267"/>
      <c r="MQQ16" s="267"/>
      <c r="MQR16" s="267"/>
      <c r="MQS16" s="267"/>
      <c r="MQT16" s="267"/>
      <c r="MQU16" s="267"/>
      <c r="MQV16" s="267"/>
      <c r="MQW16" s="267"/>
      <c r="MQX16" s="267"/>
      <c r="MQY16" s="267"/>
      <c r="MQZ16" s="267"/>
      <c r="MRA16" s="267"/>
      <c r="MRB16" s="267"/>
      <c r="MRC16" s="267"/>
      <c r="MRD16" s="267"/>
      <c r="MRE16" s="267"/>
      <c r="MRF16" s="267"/>
      <c r="MRG16" s="267"/>
      <c r="MRH16" s="267"/>
      <c r="MRI16" s="267"/>
      <c r="MRJ16" s="267"/>
      <c r="MRK16" s="267"/>
      <c r="MRL16" s="267"/>
      <c r="MRM16" s="267"/>
      <c r="MRN16" s="267"/>
      <c r="MRO16" s="267"/>
      <c r="MRP16" s="267"/>
      <c r="MRQ16" s="267"/>
      <c r="MRR16" s="267"/>
      <c r="MRS16" s="267"/>
      <c r="MRT16" s="267"/>
      <c r="MRU16" s="267"/>
      <c r="MRV16" s="267"/>
      <c r="MRW16" s="267"/>
      <c r="MRX16" s="267"/>
      <c r="MRY16" s="267"/>
      <c r="MRZ16" s="267"/>
      <c r="MSA16" s="267"/>
      <c r="MSB16" s="267"/>
      <c r="MSC16" s="267"/>
      <c r="MSD16" s="267"/>
      <c r="MSE16" s="267"/>
      <c r="MSF16" s="267"/>
      <c r="MSG16" s="267"/>
      <c r="MSH16" s="267"/>
      <c r="MSI16" s="267"/>
      <c r="MSJ16" s="267"/>
      <c r="MSK16" s="267"/>
      <c r="MSL16" s="267"/>
      <c r="MSM16" s="267"/>
      <c r="MSN16" s="267"/>
      <c r="MSO16" s="267"/>
      <c r="MSP16" s="267"/>
      <c r="MSQ16" s="267"/>
      <c r="MSR16" s="267"/>
      <c r="MSS16" s="267"/>
      <c r="MST16" s="267"/>
      <c r="MSU16" s="267"/>
      <c r="MSV16" s="267"/>
      <c r="MSW16" s="267"/>
      <c r="MSX16" s="267"/>
      <c r="MSY16" s="267"/>
      <c r="MSZ16" s="267"/>
      <c r="MTA16" s="267"/>
      <c r="MTB16" s="267"/>
      <c r="MTC16" s="267"/>
      <c r="MTD16" s="267"/>
      <c r="MTE16" s="267"/>
      <c r="MTF16" s="267"/>
      <c r="MTG16" s="267"/>
      <c r="MTH16" s="267"/>
      <c r="MTI16" s="267"/>
      <c r="MTJ16" s="267"/>
      <c r="MTK16" s="267"/>
      <c r="MTL16" s="267"/>
      <c r="MTM16" s="267"/>
      <c r="MTN16" s="267"/>
      <c r="MTO16" s="267"/>
      <c r="MTP16" s="267"/>
      <c r="MTQ16" s="267"/>
      <c r="MTR16" s="267"/>
      <c r="MTS16" s="267"/>
      <c r="MTT16" s="267"/>
      <c r="MTU16" s="267"/>
      <c r="MTV16" s="267"/>
      <c r="MTW16" s="267"/>
      <c r="MTX16" s="267"/>
      <c r="MTY16" s="267"/>
      <c r="MTZ16" s="267"/>
      <c r="MUA16" s="267"/>
      <c r="MUB16" s="267"/>
      <c r="MUC16" s="267"/>
      <c r="MUD16" s="267"/>
      <c r="MUE16" s="267"/>
      <c r="MUF16" s="267"/>
      <c r="MUG16" s="267"/>
      <c r="MUH16" s="267"/>
      <c r="MUI16" s="267"/>
      <c r="MUJ16" s="267"/>
      <c r="MUK16" s="267"/>
      <c r="MUL16" s="267"/>
      <c r="MUM16" s="267"/>
      <c r="MUN16" s="267"/>
      <c r="MUO16" s="267"/>
      <c r="MUP16" s="267"/>
      <c r="MUQ16" s="267"/>
      <c r="MUR16" s="267"/>
      <c r="MUS16" s="267"/>
      <c r="MUT16" s="267"/>
      <c r="MUU16" s="267"/>
      <c r="MUV16" s="267"/>
      <c r="MUW16" s="267"/>
      <c r="MUX16" s="267"/>
      <c r="MUY16" s="267"/>
      <c r="MUZ16" s="267"/>
      <c r="MVA16" s="267"/>
      <c r="MVB16" s="267"/>
      <c r="MVC16" s="267"/>
      <c r="MVD16" s="267"/>
      <c r="MVE16" s="267"/>
      <c r="MVF16" s="267"/>
      <c r="MVG16" s="267"/>
      <c r="MVH16" s="267"/>
      <c r="MVI16" s="267"/>
      <c r="MVJ16" s="267"/>
      <c r="MVK16" s="267"/>
      <c r="MVL16" s="267"/>
      <c r="MVM16" s="267"/>
      <c r="MVN16" s="267"/>
      <c r="MVO16" s="267"/>
      <c r="MVP16" s="267"/>
      <c r="MVQ16" s="267"/>
      <c r="MVR16" s="267"/>
      <c r="MVS16" s="267"/>
      <c r="MVT16" s="267"/>
      <c r="MVU16" s="267"/>
      <c r="MVV16" s="267"/>
      <c r="MVW16" s="267"/>
      <c r="MVX16" s="267"/>
      <c r="MVY16" s="267"/>
      <c r="MVZ16" s="267"/>
      <c r="MWA16" s="267"/>
      <c r="MWB16" s="267"/>
      <c r="MWC16" s="267"/>
      <c r="MWD16" s="267"/>
      <c r="MWE16" s="267"/>
      <c r="MWF16" s="267"/>
      <c r="MWG16" s="267"/>
      <c r="MWH16" s="267"/>
      <c r="MWI16" s="267"/>
      <c r="MWJ16" s="267"/>
      <c r="MWK16" s="267"/>
      <c r="MWL16" s="267"/>
      <c r="MWM16" s="267"/>
      <c r="MWN16" s="267"/>
      <c r="MWO16" s="267"/>
      <c r="MWP16" s="267"/>
      <c r="MWQ16" s="267"/>
      <c r="MWR16" s="267"/>
      <c r="MWS16" s="267"/>
      <c r="MWT16" s="267"/>
      <c r="MWU16" s="267"/>
      <c r="MWV16" s="267"/>
      <c r="MWW16" s="267"/>
      <c r="MWX16" s="267"/>
      <c r="MWY16" s="267"/>
      <c r="MWZ16" s="267"/>
      <c r="MXA16" s="267"/>
      <c r="MXB16" s="267"/>
      <c r="MXC16" s="267"/>
      <c r="MXD16" s="267"/>
      <c r="MXE16" s="267"/>
      <c r="MXF16" s="267"/>
      <c r="MXG16" s="267"/>
      <c r="MXH16" s="267"/>
      <c r="MXI16" s="267"/>
      <c r="MXJ16" s="267"/>
      <c r="MXK16" s="267"/>
      <c r="MXL16" s="267"/>
      <c r="MXM16" s="267"/>
      <c r="MXN16" s="267"/>
      <c r="MXO16" s="267"/>
      <c r="MXP16" s="267"/>
      <c r="MXQ16" s="267"/>
      <c r="MXR16" s="267"/>
      <c r="MXS16" s="267"/>
      <c r="MXT16" s="267"/>
      <c r="MXU16" s="267"/>
      <c r="MXV16" s="267"/>
      <c r="MXW16" s="267"/>
      <c r="MXX16" s="267"/>
      <c r="MXY16" s="267"/>
      <c r="MXZ16" s="267"/>
      <c r="MYA16" s="267"/>
      <c r="MYB16" s="267"/>
      <c r="MYC16" s="267"/>
      <c r="MYD16" s="267"/>
      <c r="MYE16" s="267"/>
      <c r="MYF16" s="267"/>
      <c r="MYG16" s="267"/>
      <c r="MYH16" s="267"/>
      <c r="MYI16" s="267"/>
      <c r="MYJ16" s="267"/>
      <c r="MYK16" s="267"/>
      <c r="MYL16" s="267"/>
      <c r="MYM16" s="267"/>
      <c r="MYN16" s="267"/>
      <c r="MYO16" s="267"/>
      <c r="MYP16" s="267"/>
      <c r="MYQ16" s="267"/>
      <c r="MYR16" s="267"/>
      <c r="MYS16" s="267"/>
      <c r="MYT16" s="267"/>
      <c r="MYU16" s="267"/>
      <c r="MYV16" s="267"/>
      <c r="MYW16" s="267"/>
      <c r="MYX16" s="267"/>
      <c r="MYY16" s="267"/>
      <c r="MYZ16" s="267"/>
      <c r="MZA16" s="267"/>
      <c r="MZB16" s="267"/>
      <c r="MZC16" s="267"/>
      <c r="MZD16" s="267"/>
      <c r="MZE16" s="267"/>
      <c r="MZF16" s="267"/>
      <c r="MZG16" s="267"/>
      <c r="MZH16" s="267"/>
      <c r="MZI16" s="267"/>
      <c r="MZJ16" s="267"/>
      <c r="MZK16" s="267"/>
      <c r="MZL16" s="267"/>
      <c r="MZM16" s="267"/>
      <c r="MZN16" s="267"/>
      <c r="MZO16" s="267"/>
      <c r="MZP16" s="267"/>
      <c r="MZQ16" s="267"/>
      <c r="MZR16" s="267"/>
      <c r="MZS16" s="267"/>
      <c r="MZT16" s="267"/>
      <c r="MZU16" s="267"/>
      <c r="MZV16" s="267"/>
      <c r="MZW16" s="267"/>
      <c r="MZX16" s="267"/>
      <c r="MZY16" s="267"/>
      <c r="MZZ16" s="267"/>
      <c r="NAA16" s="267"/>
      <c r="NAB16" s="267"/>
      <c r="NAC16" s="267"/>
      <c r="NAD16" s="267"/>
      <c r="NAE16" s="267"/>
      <c r="NAF16" s="267"/>
      <c r="NAG16" s="267"/>
      <c r="NAH16" s="267"/>
      <c r="NAI16" s="267"/>
      <c r="NAJ16" s="267"/>
      <c r="NAK16" s="267"/>
      <c r="NAL16" s="267"/>
      <c r="NAM16" s="267"/>
      <c r="NAN16" s="267"/>
      <c r="NAO16" s="267"/>
      <c r="NAP16" s="267"/>
      <c r="NAQ16" s="267"/>
      <c r="NAR16" s="267"/>
      <c r="NAS16" s="267"/>
      <c r="NAT16" s="267"/>
      <c r="NAU16" s="267"/>
      <c r="NAV16" s="267"/>
      <c r="NAW16" s="267"/>
      <c r="NAX16" s="267"/>
      <c r="NAY16" s="267"/>
      <c r="NAZ16" s="267"/>
      <c r="NBA16" s="267"/>
      <c r="NBB16" s="267"/>
      <c r="NBC16" s="267"/>
      <c r="NBD16" s="267"/>
      <c r="NBE16" s="267"/>
      <c r="NBF16" s="267"/>
      <c r="NBG16" s="267"/>
      <c r="NBH16" s="267"/>
      <c r="NBI16" s="267"/>
      <c r="NBJ16" s="267"/>
      <c r="NBK16" s="267"/>
      <c r="NBL16" s="267"/>
      <c r="NBM16" s="267"/>
      <c r="NBN16" s="267"/>
      <c r="NBO16" s="267"/>
      <c r="NBP16" s="267"/>
      <c r="NBQ16" s="267"/>
      <c r="NBR16" s="267"/>
      <c r="NBS16" s="267"/>
      <c r="NBT16" s="267"/>
      <c r="NBU16" s="267"/>
      <c r="NBV16" s="267"/>
      <c r="NBW16" s="267"/>
      <c r="NBX16" s="267"/>
      <c r="NBY16" s="267"/>
      <c r="NBZ16" s="267"/>
      <c r="NCA16" s="267"/>
      <c r="NCB16" s="267"/>
      <c r="NCC16" s="267"/>
      <c r="NCD16" s="267"/>
      <c r="NCE16" s="267"/>
      <c r="NCF16" s="267"/>
      <c r="NCG16" s="267"/>
      <c r="NCH16" s="267"/>
      <c r="NCI16" s="267"/>
      <c r="NCJ16" s="267"/>
      <c r="NCK16" s="267"/>
      <c r="NCL16" s="267"/>
      <c r="NCM16" s="267"/>
      <c r="NCN16" s="267"/>
      <c r="NCO16" s="267"/>
      <c r="NCP16" s="267"/>
      <c r="NCQ16" s="267"/>
      <c r="NCR16" s="267"/>
      <c r="NCS16" s="267"/>
      <c r="NCT16" s="267"/>
      <c r="NCU16" s="267"/>
      <c r="NCV16" s="267"/>
      <c r="NCW16" s="267"/>
      <c r="NCX16" s="267"/>
      <c r="NCY16" s="267"/>
      <c r="NCZ16" s="267"/>
      <c r="NDA16" s="267"/>
      <c r="NDB16" s="267"/>
      <c r="NDC16" s="267"/>
      <c r="NDD16" s="267"/>
      <c r="NDE16" s="267"/>
      <c r="NDF16" s="267"/>
      <c r="NDG16" s="267"/>
      <c r="NDH16" s="267"/>
      <c r="NDI16" s="267"/>
      <c r="NDJ16" s="267"/>
      <c r="NDK16" s="267"/>
      <c r="NDL16" s="267"/>
      <c r="NDM16" s="267"/>
      <c r="NDN16" s="267"/>
      <c r="NDO16" s="267"/>
      <c r="NDP16" s="267"/>
      <c r="NDQ16" s="267"/>
      <c r="NDR16" s="267"/>
      <c r="NDS16" s="267"/>
      <c r="NDT16" s="267"/>
      <c r="NDU16" s="267"/>
      <c r="NDV16" s="267"/>
      <c r="NDW16" s="267"/>
      <c r="NDX16" s="267"/>
      <c r="NDY16" s="267"/>
      <c r="NDZ16" s="267"/>
      <c r="NEA16" s="267"/>
      <c r="NEB16" s="267"/>
      <c r="NEC16" s="267"/>
      <c r="NED16" s="267"/>
      <c r="NEE16" s="267"/>
      <c r="NEF16" s="267"/>
      <c r="NEG16" s="267"/>
      <c r="NEH16" s="267"/>
      <c r="NEI16" s="267"/>
      <c r="NEJ16" s="267"/>
      <c r="NEK16" s="267"/>
      <c r="NEL16" s="267"/>
      <c r="NEM16" s="267"/>
      <c r="NEN16" s="267"/>
      <c r="NEO16" s="267"/>
      <c r="NEP16" s="267"/>
      <c r="NEQ16" s="267"/>
      <c r="NER16" s="267"/>
      <c r="NES16" s="267"/>
      <c r="NET16" s="267"/>
      <c r="NEU16" s="267"/>
      <c r="NEV16" s="267"/>
      <c r="NEW16" s="267"/>
      <c r="NEX16" s="267"/>
      <c r="NEY16" s="267"/>
      <c r="NEZ16" s="267"/>
      <c r="NFA16" s="267"/>
      <c r="NFB16" s="267"/>
      <c r="NFC16" s="267"/>
      <c r="NFD16" s="267"/>
      <c r="NFE16" s="267"/>
      <c r="NFF16" s="267"/>
      <c r="NFG16" s="267"/>
      <c r="NFH16" s="267"/>
      <c r="NFI16" s="267"/>
      <c r="NFJ16" s="267"/>
      <c r="NFK16" s="267"/>
      <c r="NFL16" s="267"/>
      <c r="NFM16" s="267"/>
      <c r="NFN16" s="267"/>
      <c r="NFO16" s="267"/>
      <c r="NFP16" s="267"/>
      <c r="NFQ16" s="267"/>
      <c r="NFR16" s="267"/>
      <c r="NFS16" s="267"/>
      <c r="NFT16" s="267"/>
      <c r="NFU16" s="267"/>
      <c r="NFV16" s="267"/>
      <c r="NFW16" s="267"/>
      <c r="NFX16" s="267"/>
      <c r="NFY16" s="267"/>
      <c r="NFZ16" s="267"/>
      <c r="NGA16" s="267"/>
      <c r="NGB16" s="267"/>
      <c r="NGC16" s="267"/>
      <c r="NGD16" s="267"/>
      <c r="NGE16" s="267"/>
      <c r="NGF16" s="267"/>
      <c r="NGG16" s="267"/>
      <c r="NGH16" s="267"/>
      <c r="NGI16" s="267"/>
      <c r="NGJ16" s="267"/>
      <c r="NGK16" s="267"/>
      <c r="NGL16" s="267"/>
      <c r="NGM16" s="267"/>
      <c r="NGN16" s="267"/>
      <c r="NGO16" s="267"/>
      <c r="NGP16" s="267"/>
      <c r="NGQ16" s="267"/>
      <c r="NGR16" s="267"/>
      <c r="NGS16" s="267"/>
      <c r="NGT16" s="267"/>
      <c r="NGU16" s="267"/>
      <c r="NGV16" s="267"/>
      <c r="NGW16" s="267"/>
      <c r="NGX16" s="267"/>
      <c r="NGY16" s="267"/>
      <c r="NGZ16" s="267"/>
      <c r="NHA16" s="267"/>
      <c r="NHB16" s="267"/>
      <c r="NHC16" s="267"/>
      <c r="NHD16" s="267"/>
      <c r="NHE16" s="267"/>
      <c r="NHF16" s="267"/>
      <c r="NHG16" s="267"/>
      <c r="NHH16" s="267"/>
      <c r="NHI16" s="267"/>
      <c r="NHJ16" s="267"/>
      <c r="NHK16" s="267"/>
      <c r="NHL16" s="267"/>
      <c r="NHM16" s="267"/>
      <c r="NHN16" s="267"/>
      <c r="NHO16" s="267"/>
      <c r="NHP16" s="267"/>
      <c r="NHQ16" s="267"/>
      <c r="NHR16" s="267"/>
      <c r="NHS16" s="267"/>
      <c r="NHT16" s="267"/>
      <c r="NHU16" s="267"/>
      <c r="NHV16" s="267"/>
      <c r="NHW16" s="267"/>
      <c r="NHX16" s="267"/>
      <c r="NHY16" s="267"/>
      <c r="NHZ16" s="267"/>
      <c r="NIA16" s="267"/>
      <c r="NIB16" s="267"/>
      <c r="NIC16" s="267"/>
      <c r="NID16" s="267"/>
      <c r="NIE16" s="267"/>
      <c r="NIF16" s="267"/>
      <c r="NIG16" s="267"/>
      <c r="NIH16" s="267"/>
      <c r="NII16" s="267"/>
      <c r="NIJ16" s="267"/>
      <c r="NIK16" s="267"/>
      <c r="NIL16" s="267"/>
      <c r="NIM16" s="267"/>
      <c r="NIN16" s="267"/>
      <c r="NIO16" s="267"/>
      <c r="NIP16" s="267"/>
      <c r="NIQ16" s="267"/>
      <c r="NIR16" s="267"/>
      <c r="NIS16" s="267"/>
      <c r="NIT16" s="267"/>
      <c r="NIU16" s="267"/>
      <c r="NIV16" s="267"/>
      <c r="NIW16" s="267"/>
      <c r="NIX16" s="267"/>
      <c r="NIY16" s="267"/>
      <c r="NIZ16" s="267"/>
      <c r="NJA16" s="267"/>
      <c r="NJB16" s="267"/>
      <c r="NJC16" s="267"/>
      <c r="NJD16" s="267"/>
      <c r="NJE16" s="267"/>
      <c r="NJF16" s="267"/>
      <c r="NJG16" s="267"/>
      <c r="NJH16" s="267"/>
      <c r="NJI16" s="267"/>
      <c r="NJJ16" s="267"/>
      <c r="NJK16" s="267"/>
      <c r="NJL16" s="267"/>
      <c r="NJM16" s="267"/>
      <c r="NJN16" s="267"/>
      <c r="NJO16" s="267"/>
      <c r="NJP16" s="267"/>
      <c r="NJQ16" s="267"/>
      <c r="NJR16" s="267"/>
      <c r="NJS16" s="267"/>
      <c r="NJT16" s="267"/>
      <c r="NJU16" s="267"/>
      <c r="NJV16" s="267"/>
      <c r="NJW16" s="267"/>
      <c r="NJX16" s="267"/>
      <c r="NJY16" s="267"/>
      <c r="NJZ16" s="267"/>
      <c r="NKA16" s="267"/>
      <c r="NKB16" s="267"/>
      <c r="NKC16" s="267"/>
      <c r="NKD16" s="267"/>
      <c r="NKE16" s="267"/>
      <c r="NKF16" s="267"/>
      <c r="NKG16" s="267"/>
      <c r="NKH16" s="267"/>
      <c r="NKI16" s="267"/>
      <c r="NKJ16" s="267"/>
      <c r="NKK16" s="267"/>
      <c r="NKL16" s="267"/>
      <c r="NKM16" s="267"/>
      <c r="NKN16" s="267"/>
      <c r="NKO16" s="267"/>
      <c r="NKP16" s="267"/>
      <c r="NKQ16" s="267"/>
      <c r="NKR16" s="267"/>
      <c r="NKS16" s="267"/>
      <c r="NKT16" s="267"/>
      <c r="NKU16" s="267"/>
      <c r="NKV16" s="267"/>
      <c r="NKW16" s="267"/>
      <c r="NKX16" s="267"/>
      <c r="NKY16" s="267"/>
      <c r="NKZ16" s="267"/>
      <c r="NLA16" s="267"/>
      <c r="NLB16" s="267"/>
      <c r="NLC16" s="267"/>
      <c r="NLD16" s="267"/>
      <c r="NLE16" s="267"/>
      <c r="NLF16" s="267"/>
      <c r="NLG16" s="267"/>
      <c r="NLH16" s="267"/>
      <c r="NLI16" s="267"/>
      <c r="NLJ16" s="267"/>
      <c r="NLK16" s="267"/>
      <c r="NLL16" s="267"/>
      <c r="NLM16" s="267"/>
      <c r="NLN16" s="267"/>
      <c r="NLO16" s="267"/>
      <c r="NLP16" s="267"/>
      <c r="NLQ16" s="267"/>
      <c r="NLR16" s="267"/>
      <c r="NLS16" s="267"/>
      <c r="NLT16" s="267"/>
      <c r="NLU16" s="267"/>
      <c r="NLV16" s="267"/>
      <c r="NLW16" s="267"/>
      <c r="NLX16" s="267"/>
      <c r="NLY16" s="267"/>
      <c r="NLZ16" s="267"/>
      <c r="NMA16" s="267"/>
      <c r="NMB16" s="267"/>
      <c r="NMC16" s="267"/>
      <c r="NMD16" s="267"/>
      <c r="NME16" s="267"/>
      <c r="NMF16" s="267"/>
      <c r="NMG16" s="267"/>
      <c r="NMH16" s="267"/>
      <c r="NMI16" s="267"/>
      <c r="NMJ16" s="267"/>
      <c r="NMK16" s="267"/>
      <c r="NML16" s="267"/>
      <c r="NMM16" s="267"/>
      <c r="NMN16" s="267"/>
      <c r="NMO16" s="267"/>
      <c r="NMP16" s="267"/>
      <c r="NMQ16" s="267"/>
      <c r="NMR16" s="267"/>
      <c r="NMS16" s="267"/>
      <c r="NMT16" s="267"/>
      <c r="NMU16" s="267"/>
      <c r="NMV16" s="267"/>
      <c r="NMW16" s="267"/>
      <c r="NMX16" s="267"/>
      <c r="NMY16" s="267"/>
      <c r="NMZ16" s="267"/>
      <c r="NNA16" s="267"/>
      <c r="NNB16" s="267"/>
      <c r="NNC16" s="267"/>
      <c r="NND16" s="267"/>
      <c r="NNE16" s="267"/>
      <c r="NNF16" s="267"/>
      <c r="NNG16" s="267"/>
      <c r="NNH16" s="267"/>
      <c r="NNI16" s="267"/>
      <c r="NNJ16" s="267"/>
      <c r="NNK16" s="267"/>
      <c r="NNL16" s="267"/>
      <c r="NNM16" s="267"/>
      <c r="NNN16" s="267"/>
      <c r="NNO16" s="267"/>
      <c r="NNP16" s="267"/>
      <c r="NNQ16" s="267"/>
      <c r="NNR16" s="267"/>
      <c r="NNS16" s="267"/>
      <c r="NNT16" s="267"/>
      <c r="NNU16" s="267"/>
      <c r="NNV16" s="267"/>
      <c r="NNW16" s="267"/>
      <c r="NNX16" s="267"/>
      <c r="NNY16" s="267"/>
      <c r="NNZ16" s="267"/>
      <c r="NOA16" s="267"/>
      <c r="NOB16" s="267"/>
      <c r="NOC16" s="267"/>
      <c r="NOD16" s="267"/>
      <c r="NOE16" s="267"/>
      <c r="NOF16" s="267"/>
      <c r="NOG16" s="267"/>
      <c r="NOH16" s="267"/>
      <c r="NOI16" s="267"/>
      <c r="NOJ16" s="267"/>
      <c r="NOK16" s="267"/>
      <c r="NOL16" s="267"/>
      <c r="NOM16" s="267"/>
      <c r="NON16" s="267"/>
      <c r="NOO16" s="267"/>
      <c r="NOP16" s="267"/>
      <c r="NOQ16" s="267"/>
      <c r="NOR16" s="267"/>
      <c r="NOS16" s="267"/>
      <c r="NOT16" s="267"/>
      <c r="NOU16" s="267"/>
      <c r="NOV16" s="267"/>
      <c r="NOW16" s="267"/>
      <c r="NOX16" s="267"/>
      <c r="NOY16" s="267"/>
      <c r="NOZ16" s="267"/>
      <c r="NPA16" s="267"/>
      <c r="NPB16" s="267"/>
      <c r="NPC16" s="267"/>
      <c r="NPD16" s="267"/>
      <c r="NPE16" s="267"/>
      <c r="NPF16" s="267"/>
      <c r="NPG16" s="267"/>
      <c r="NPH16" s="267"/>
      <c r="NPI16" s="267"/>
      <c r="NPJ16" s="267"/>
      <c r="NPK16" s="267"/>
      <c r="NPL16" s="267"/>
      <c r="NPM16" s="267"/>
      <c r="NPN16" s="267"/>
      <c r="NPO16" s="267"/>
      <c r="NPP16" s="267"/>
      <c r="NPQ16" s="267"/>
      <c r="NPR16" s="267"/>
      <c r="NPS16" s="267"/>
      <c r="NPT16" s="267"/>
      <c r="NPU16" s="267"/>
      <c r="NPV16" s="267"/>
      <c r="NPW16" s="267"/>
      <c r="NPX16" s="267"/>
      <c r="NPY16" s="267"/>
      <c r="NPZ16" s="267"/>
      <c r="NQA16" s="267"/>
      <c r="NQB16" s="267"/>
      <c r="NQC16" s="267"/>
      <c r="NQD16" s="267"/>
      <c r="NQE16" s="267"/>
      <c r="NQF16" s="267"/>
      <c r="NQG16" s="267"/>
      <c r="NQH16" s="267"/>
      <c r="NQI16" s="267"/>
      <c r="NQJ16" s="267"/>
      <c r="NQK16" s="267"/>
      <c r="NQL16" s="267"/>
      <c r="NQM16" s="267"/>
      <c r="NQN16" s="267"/>
      <c r="NQO16" s="267"/>
      <c r="NQP16" s="267"/>
      <c r="NQQ16" s="267"/>
      <c r="NQR16" s="267"/>
      <c r="NQS16" s="267"/>
      <c r="NQT16" s="267"/>
      <c r="NQU16" s="267"/>
      <c r="NQV16" s="267"/>
      <c r="NQW16" s="267"/>
      <c r="NQX16" s="267"/>
      <c r="NQY16" s="267"/>
      <c r="NQZ16" s="267"/>
      <c r="NRA16" s="267"/>
      <c r="NRB16" s="267"/>
      <c r="NRC16" s="267"/>
      <c r="NRD16" s="267"/>
      <c r="NRE16" s="267"/>
      <c r="NRF16" s="267"/>
      <c r="NRG16" s="267"/>
      <c r="NRH16" s="267"/>
      <c r="NRI16" s="267"/>
      <c r="NRJ16" s="267"/>
      <c r="NRK16" s="267"/>
      <c r="NRL16" s="267"/>
      <c r="NRM16" s="267"/>
      <c r="NRN16" s="267"/>
      <c r="NRO16" s="267"/>
      <c r="NRP16" s="267"/>
      <c r="NRQ16" s="267"/>
      <c r="NRR16" s="267"/>
      <c r="NRS16" s="267"/>
      <c r="NRT16" s="267"/>
      <c r="NRU16" s="267"/>
      <c r="NRV16" s="267"/>
      <c r="NRW16" s="267"/>
      <c r="NRX16" s="267"/>
      <c r="NRY16" s="267"/>
      <c r="NRZ16" s="267"/>
      <c r="NSA16" s="267"/>
      <c r="NSB16" s="267"/>
      <c r="NSC16" s="267"/>
      <c r="NSD16" s="267"/>
      <c r="NSE16" s="267"/>
      <c r="NSF16" s="267"/>
      <c r="NSG16" s="267"/>
      <c r="NSH16" s="267"/>
      <c r="NSI16" s="267"/>
      <c r="NSJ16" s="267"/>
      <c r="NSK16" s="267"/>
      <c r="NSL16" s="267"/>
      <c r="NSM16" s="267"/>
      <c r="NSN16" s="267"/>
      <c r="NSO16" s="267"/>
      <c r="NSP16" s="267"/>
      <c r="NSQ16" s="267"/>
      <c r="NSR16" s="267"/>
      <c r="NSS16" s="267"/>
      <c r="NST16" s="267"/>
      <c r="NSU16" s="267"/>
      <c r="NSV16" s="267"/>
      <c r="NSW16" s="267"/>
      <c r="NSX16" s="267"/>
      <c r="NSY16" s="267"/>
      <c r="NSZ16" s="267"/>
      <c r="NTA16" s="267"/>
      <c r="NTB16" s="267"/>
      <c r="NTC16" s="267"/>
      <c r="NTD16" s="267"/>
      <c r="NTE16" s="267"/>
      <c r="NTF16" s="267"/>
      <c r="NTG16" s="267"/>
      <c r="NTH16" s="267"/>
      <c r="NTI16" s="267"/>
      <c r="NTJ16" s="267"/>
      <c r="NTK16" s="267"/>
      <c r="NTL16" s="267"/>
      <c r="NTM16" s="267"/>
      <c r="NTN16" s="267"/>
      <c r="NTO16" s="267"/>
      <c r="NTP16" s="267"/>
      <c r="NTQ16" s="267"/>
      <c r="NTR16" s="267"/>
      <c r="NTS16" s="267"/>
      <c r="NTT16" s="267"/>
      <c r="NTU16" s="267"/>
      <c r="NTV16" s="267"/>
      <c r="NTW16" s="267"/>
      <c r="NTX16" s="267"/>
      <c r="NTY16" s="267"/>
      <c r="NTZ16" s="267"/>
      <c r="NUA16" s="267"/>
      <c r="NUB16" s="267"/>
      <c r="NUC16" s="267"/>
      <c r="NUD16" s="267"/>
      <c r="NUE16" s="267"/>
      <c r="NUF16" s="267"/>
      <c r="NUG16" s="267"/>
      <c r="NUH16" s="267"/>
      <c r="NUI16" s="267"/>
      <c r="NUJ16" s="267"/>
      <c r="NUK16" s="267"/>
      <c r="NUL16" s="267"/>
      <c r="NUM16" s="267"/>
      <c r="NUN16" s="267"/>
      <c r="NUO16" s="267"/>
      <c r="NUP16" s="267"/>
      <c r="NUQ16" s="267"/>
      <c r="NUR16" s="267"/>
      <c r="NUS16" s="267"/>
      <c r="NUT16" s="267"/>
      <c r="NUU16" s="267"/>
      <c r="NUV16" s="267"/>
      <c r="NUW16" s="267"/>
      <c r="NUX16" s="267"/>
      <c r="NUY16" s="267"/>
      <c r="NUZ16" s="267"/>
      <c r="NVA16" s="267"/>
      <c r="NVB16" s="267"/>
      <c r="NVC16" s="267"/>
      <c r="NVD16" s="267"/>
      <c r="NVE16" s="267"/>
      <c r="NVF16" s="267"/>
      <c r="NVG16" s="267"/>
      <c r="NVH16" s="267"/>
      <c r="NVI16" s="267"/>
      <c r="NVJ16" s="267"/>
      <c r="NVK16" s="267"/>
      <c r="NVL16" s="267"/>
      <c r="NVM16" s="267"/>
      <c r="NVN16" s="267"/>
      <c r="NVO16" s="267"/>
      <c r="NVP16" s="267"/>
      <c r="NVQ16" s="267"/>
      <c r="NVR16" s="267"/>
      <c r="NVS16" s="267"/>
      <c r="NVT16" s="267"/>
      <c r="NVU16" s="267"/>
      <c r="NVV16" s="267"/>
      <c r="NVW16" s="267"/>
      <c r="NVX16" s="267"/>
      <c r="NVY16" s="267"/>
      <c r="NVZ16" s="267"/>
      <c r="NWA16" s="267"/>
      <c r="NWB16" s="267"/>
      <c r="NWC16" s="267"/>
      <c r="NWD16" s="267"/>
      <c r="NWE16" s="267"/>
      <c r="NWF16" s="267"/>
      <c r="NWG16" s="267"/>
      <c r="NWH16" s="267"/>
      <c r="NWI16" s="267"/>
      <c r="NWJ16" s="267"/>
      <c r="NWK16" s="267"/>
      <c r="NWL16" s="267"/>
      <c r="NWM16" s="267"/>
      <c r="NWN16" s="267"/>
      <c r="NWO16" s="267"/>
      <c r="NWP16" s="267"/>
      <c r="NWQ16" s="267"/>
      <c r="NWR16" s="267"/>
      <c r="NWS16" s="267"/>
      <c r="NWT16" s="267"/>
      <c r="NWU16" s="267"/>
      <c r="NWV16" s="267"/>
      <c r="NWW16" s="267"/>
      <c r="NWX16" s="267"/>
      <c r="NWY16" s="267"/>
      <c r="NWZ16" s="267"/>
      <c r="NXA16" s="267"/>
      <c r="NXB16" s="267"/>
      <c r="NXC16" s="267"/>
      <c r="NXD16" s="267"/>
      <c r="NXE16" s="267"/>
      <c r="NXF16" s="267"/>
      <c r="NXG16" s="267"/>
      <c r="NXH16" s="267"/>
      <c r="NXI16" s="267"/>
      <c r="NXJ16" s="267"/>
      <c r="NXK16" s="267"/>
      <c r="NXL16" s="267"/>
      <c r="NXM16" s="267"/>
      <c r="NXN16" s="267"/>
      <c r="NXO16" s="267"/>
      <c r="NXP16" s="267"/>
      <c r="NXQ16" s="267"/>
      <c r="NXR16" s="267"/>
      <c r="NXS16" s="267"/>
      <c r="NXT16" s="267"/>
      <c r="NXU16" s="267"/>
      <c r="NXV16" s="267"/>
      <c r="NXW16" s="267"/>
      <c r="NXX16" s="267"/>
      <c r="NXY16" s="267"/>
      <c r="NXZ16" s="267"/>
      <c r="NYA16" s="267"/>
      <c r="NYB16" s="267"/>
      <c r="NYC16" s="267"/>
      <c r="NYD16" s="267"/>
      <c r="NYE16" s="267"/>
      <c r="NYF16" s="267"/>
      <c r="NYG16" s="267"/>
      <c r="NYH16" s="267"/>
      <c r="NYI16" s="267"/>
      <c r="NYJ16" s="267"/>
      <c r="NYK16" s="267"/>
      <c r="NYL16" s="267"/>
      <c r="NYM16" s="267"/>
      <c r="NYN16" s="267"/>
      <c r="NYO16" s="267"/>
      <c r="NYP16" s="267"/>
      <c r="NYQ16" s="267"/>
      <c r="NYR16" s="267"/>
      <c r="NYS16" s="267"/>
      <c r="NYT16" s="267"/>
      <c r="NYU16" s="267"/>
      <c r="NYV16" s="267"/>
      <c r="NYW16" s="267"/>
      <c r="NYX16" s="267"/>
      <c r="NYY16" s="267"/>
      <c r="NYZ16" s="267"/>
      <c r="NZA16" s="267"/>
      <c r="NZB16" s="267"/>
      <c r="NZC16" s="267"/>
      <c r="NZD16" s="267"/>
      <c r="NZE16" s="267"/>
      <c r="NZF16" s="267"/>
      <c r="NZG16" s="267"/>
      <c r="NZH16" s="267"/>
      <c r="NZI16" s="267"/>
      <c r="NZJ16" s="267"/>
      <c r="NZK16" s="267"/>
      <c r="NZL16" s="267"/>
      <c r="NZM16" s="267"/>
      <c r="NZN16" s="267"/>
      <c r="NZO16" s="267"/>
      <c r="NZP16" s="267"/>
      <c r="NZQ16" s="267"/>
      <c r="NZR16" s="267"/>
      <c r="NZS16" s="267"/>
      <c r="NZT16" s="267"/>
      <c r="NZU16" s="267"/>
      <c r="NZV16" s="267"/>
      <c r="NZW16" s="267"/>
      <c r="NZX16" s="267"/>
      <c r="NZY16" s="267"/>
      <c r="NZZ16" s="267"/>
      <c r="OAA16" s="267"/>
      <c r="OAB16" s="267"/>
      <c r="OAC16" s="267"/>
      <c r="OAD16" s="267"/>
      <c r="OAE16" s="267"/>
      <c r="OAF16" s="267"/>
      <c r="OAG16" s="267"/>
      <c r="OAH16" s="267"/>
      <c r="OAI16" s="267"/>
      <c r="OAJ16" s="267"/>
      <c r="OAK16" s="267"/>
      <c r="OAL16" s="267"/>
      <c r="OAM16" s="267"/>
      <c r="OAN16" s="267"/>
      <c r="OAO16" s="267"/>
      <c r="OAP16" s="267"/>
      <c r="OAQ16" s="267"/>
      <c r="OAR16" s="267"/>
      <c r="OAS16" s="267"/>
      <c r="OAT16" s="267"/>
      <c r="OAU16" s="267"/>
      <c r="OAV16" s="267"/>
      <c r="OAW16" s="267"/>
      <c r="OAX16" s="267"/>
      <c r="OAY16" s="267"/>
      <c r="OAZ16" s="267"/>
      <c r="OBA16" s="267"/>
      <c r="OBB16" s="267"/>
      <c r="OBC16" s="267"/>
      <c r="OBD16" s="267"/>
      <c r="OBE16" s="267"/>
      <c r="OBF16" s="267"/>
      <c r="OBG16" s="267"/>
      <c r="OBH16" s="267"/>
      <c r="OBI16" s="267"/>
      <c r="OBJ16" s="267"/>
      <c r="OBK16" s="267"/>
      <c r="OBL16" s="267"/>
      <c r="OBM16" s="267"/>
      <c r="OBN16" s="267"/>
      <c r="OBO16" s="267"/>
      <c r="OBP16" s="267"/>
      <c r="OBQ16" s="267"/>
      <c r="OBR16" s="267"/>
      <c r="OBS16" s="267"/>
      <c r="OBT16" s="267"/>
      <c r="OBU16" s="267"/>
      <c r="OBV16" s="267"/>
      <c r="OBW16" s="267"/>
      <c r="OBX16" s="267"/>
      <c r="OBY16" s="267"/>
      <c r="OBZ16" s="267"/>
      <c r="OCA16" s="267"/>
      <c r="OCB16" s="267"/>
      <c r="OCC16" s="267"/>
      <c r="OCD16" s="267"/>
      <c r="OCE16" s="267"/>
      <c r="OCF16" s="267"/>
      <c r="OCG16" s="267"/>
      <c r="OCH16" s="267"/>
      <c r="OCI16" s="267"/>
      <c r="OCJ16" s="267"/>
      <c r="OCK16" s="267"/>
      <c r="OCL16" s="267"/>
      <c r="OCM16" s="267"/>
      <c r="OCN16" s="267"/>
      <c r="OCO16" s="267"/>
      <c r="OCP16" s="267"/>
      <c r="OCQ16" s="267"/>
      <c r="OCR16" s="267"/>
      <c r="OCS16" s="267"/>
      <c r="OCT16" s="267"/>
      <c r="OCU16" s="267"/>
      <c r="OCV16" s="267"/>
      <c r="OCW16" s="267"/>
      <c r="OCX16" s="267"/>
      <c r="OCY16" s="267"/>
      <c r="OCZ16" s="267"/>
      <c r="ODA16" s="267"/>
      <c r="ODB16" s="267"/>
      <c r="ODC16" s="267"/>
      <c r="ODD16" s="267"/>
      <c r="ODE16" s="267"/>
      <c r="ODF16" s="267"/>
      <c r="ODG16" s="267"/>
      <c r="ODH16" s="267"/>
      <c r="ODI16" s="267"/>
      <c r="ODJ16" s="267"/>
      <c r="ODK16" s="267"/>
      <c r="ODL16" s="267"/>
      <c r="ODM16" s="267"/>
      <c r="ODN16" s="267"/>
      <c r="ODO16" s="267"/>
      <c r="ODP16" s="267"/>
      <c r="ODQ16" s="267"/>
      <c r="ODR16" s="267"/>
      <c r="ODS16" s="267"/>
      <c r="ODT16" s="267"/>
      <c r="ODU16" s="267"/>
      <c r="ODV16" s="267"/>
      <c r="ODW16" s="267"/>
      <c r="ODX16" s="267"/>
      <c r="ODY16" s="267"/>
      <c r="ODZ16" s="267"/>
      <c r="OEA16" s="267"/>
      <c r="OEB16" s="267"/>
      <c r="OEC16" s="267"/>
      <c r="OED16" s="267"/>
      <c r="OEE16" s="267"/>
      <c r="OEF16" s="267"/>
      <c r="OEG16" s="267"/>
      <c r="OEH16" s="267"/>
      <c r="OEI16" s="267"/>
      <c r="OEJ16" s="267"/>
      <c r="OEK16" s="267"/>
      <c r="OEL16" s="267"/>
      <c r="OEM16" s="267"/>
      <c r="OEN16" s="267"/>
      <c r="OEO16" s="267"/>
      <c r="OEP16" s="267"/>
      <c r="OEQ16" s="267"/>
      <c r="OER16" s="267"/>
      <c r="OES16" s="267"/>
      <c r="OET16" s="267"/>
      <c r="OEU16" s="267"/>
      <c r="OEV16" s="267"/>
      <c r="OEW16" s="267"/>
      <c r="OEX16" s="267"/>
      <c r="OEY16" s="267"/>
      <c r="OEZ16" s="267"/>
      <c r="OFA16" s="267"/>
      <c r="OFB16" s="267"/>
      <c r="OFC16" s="267"/>
      <c r="OFD16" s="267"/>
      <c r="OFE16" s="267"/>
      <c r="OFF16" s="267"/>
      <c r="OFG16" s="267"/>
      <c r="OFH16" s="267"/>
      <c r="OFI16" s="267"/>
      <c r="OFJ16" s="267"/>
      <c r="OFK16" s="267"/>
      <c r="OFL16" s="267"/>
      <c r="OFM16" s="267"/>
      <c r="OFN16" s="267"/>
      <c r="OFO16" s="267"/>
      <c r="OFP16" s="267"/>
      <c r="OFQ16" s="267"/>
      <c r="OFR16" s="267"/>
      <c r="OFS16" s="267"/>
      <c r="OFT16" s="267"/>
      <c r="OFU16" s="267"/>
      <c r="OFV16" s="267"/>
      <c r="OFW16" s="267"/>
      <c r="OFX16" s="267"/>
      <c r="OFY16" s="267"/>
      <c r="OFZ16" s="267"/>
      <c r="OGA16" s="267"/>
      <c r="OGB16" s="267"/>
      <c r="OGC16" s="267"/>
      <c r="OGD16" s="267"/>
      <c r="OGE16" s="267"/>
      <c r="OGF16" s="267"/>
      <c r="OGG16" s="267"/>
      <c r="OGH16" s="267"/>
      <c r="OGI16" s="267"/>
      <c r="OGJ16" s="267"/>
      <c r="OGK16" s="267"/>
      <c r="OGL16" s="267"/>
      <c r="OGM16" s="267"/>
      <c r="OGN16" s="267"/>
      <c r="OGO16" s="267"/>
      <c r="OGP16" s="267"/>
      <c r="OGQ16" s="267"/>
      <c r="OGR16" s="267"/>
      <c r="OGS16" s="267"/>
      <c r="OGT16" s="267"/>
      <c r="OGU16" s="267"/>
      <c r="OGV16" s="267"/>
      <c r="OGW16" s="267"/>
      <c r="OGX16" s="267"/>
      <c r="OGY16" s="267"/>
      <c r="OGZ16" s="267"/>
      <c r="OHA16" s="267"/>
      <c r="OHB16" s="267"/>
      <c r="OHC16" s="267"/>
      <c r="OHD16" s="267"/>
      <c r="OHE16" s="267"/>
      <c r="OHF16" s="267"/>
      <c r="OHG16" s="267"/>
      <c r="OHH16" s="267"/>
      <c r="OHI16" s="267"/>
      <c r="OHJ16" s="267"/>
      <c r="OHK16" s="267"/>
      <c r="OHL16" s="267"/>
      <c r="OHM16" s="267"/>
      <c r="OHN16" s="267"/>
      <c r="OHO16" s="267"/>
      <c r="OHP16" s="267"/>
      <c r="OHQ16" s="267"/>
      <c r="OHR16" s="267"/>
      <c r="OHS16" s="267"/>
      <c r="OHT16" s="267"/>
      <c r="OHU16" s="267"/>
      <c r="OHV16" s="267"/>
      <c r="OHW16" s="267"/>
      <c r="OHX16" s="267"/>
      <c r="OHY16" s="267"/>
      <c r="OHZ16" s="267"/>
      <c r="OIA16" s="267"/>
      <c r="OIB16" s="267"/>
      <c r="OIC16" s="267"/>
      <c r="OID16" s="267"/>
      <c r="OIE16" s="267"/>
      <c r="OIF16" s="267"/>
      <c r="OIG16" s="267"/>
      <c r="OIH16" s="267"/>
      <c r="OII16" s="267"/>
      <c r="OIJ16" s="267"/>
      <c r="OIK16" s="267"/>
      <c r="OIL16" s="267"/>
      <c r="OIM16" s="267"/>
      <c r="OIN16" s="267"/>
      <c r="OIO16" s="267"/>
      <c r="OIP16" s="267"/>
      <c r="OIQ16" s="267"/>
      <c r="OIR16" s="267"/>
      <c r="OIS16" s="267"/>
      <c r="OIT16" s="267"/>
      <c r="OIU16" s="267"/>
      <c r="OIV16" s="267"/>
      <c r="OIW16" s="267"/>
      <c r="OIX16" s="267"/>
      <c r="OIY16" s="267"/>
      <c r="OIZ16" s="267"/>
      <c r="OJA16" s="267"/>
      <c r="OJB16" s="267"/>
      <c r="OJC16" s="267"/>
      <c r="OJD16" s="267"/>
      <c r="OJE16" s="267"/>
      <c r="OJF16" s="267"/>
      <c r="OJG16" s="267"/>
      <c r="OJH16" s="267"/>
      <c r="OJI16" s="267"/>
      <c r="OJJ16" s="267"/>
      <c r="OJK16" s="267"/>
      <c r="OJL16" s="267"/>
      <c r="OJM16" s="267"/>
      <c r="OJN16" s="267"/>
      <c r="OJO16" s="267"/>
      <c r="OJP16" s="267"/>
      <c r="OJQ16" s="267"/>
      <c r="OJR16" s="267"/>
      <c r="OJS16" s="267"/>
      <c r="OJT16" s="267"/>
      <c r="OJU16" s="267"/>
      <c r="OJV16" s="267"/>
      <c r="OJW16" s="267"/>
      <c r="OJX16" s="267"/>
      <c r="OJY16" s="267"/>
      <c r="OJZ16" s="267"/>
      <c r="OKA16" s="267"/>
      <c r="OKB16" s="267"/>
      <c r="OKC16" s="267"/>
      <c r="OKD16" s="267"/>
      <c r="OKE16" s="267"/>
      <c r="OKF16" s="267"/>
      <c r="OKG16" s="267"/>
      <c r="OKH16" s="267"/>
      <c r="OKI16" s="267"/>
      <c r="OKJ16" s="267"/>
      <c r="OKK16" s="267"/>
      <c r="OKL16" s="267"/>
      <c r="OKM16" s="267"/>
      <c r="OKN16" s="267"/>
      <c r="OKO16" s="267"/>
      <c r="OKP16" s="267"/>
      <c r="OKQ16" s="267"/>
      <c r="OKR16" s="267"/>
      <c r="OKS16" s="267"/>
      <c r="OKT16" s="267"/>
      <c r="OKU16" s="267"/>
      <c r="OKV16" s="267"/>
      <c r="OKW16" s="267"/>
      <c r="OKX16" s="267"/>
      <c r="OKY16" s="267"/>
      <c r="OKZ16" s="267"/>
      <c r="OLA16" s="267"/>
      <c r="OLB16" s="267"/>
      <c r="OLC16" s="267"/>
      <c r="OLD16" s="267"/>
      <c r="OLE16" s="267"/>
      <c r="OLF16" s="267"/>
      <c r="OLG16" s="267"/>
      <c r="OLH16" s="267"/>
      <c r="OLI16" s="267"/>
      <c r="OLJ16" s="267"/>
      <c r="OLK16" s="267"/>
      <c r="OLL16" s="267"/>
      <c r="OLM16" s="267"/>
      <c r="OLN16" s="267"/>
      <c r="OLO16" s="267"/>
      <c r="OLP16" s="267"/>
      <c r="OLQ16" s="267"/>
      <c r="OLR16" s="267"/>
      <c r="OLS16" s="267"/>
      <c r="OLT16" s="267"/>
      <c r="OLU16" s="267"/>
      <c r="OLV16" s="267"/>
      <c r="OLW16" s="267"/>
      <c r="OLX16" s="267"/>
      <c r="OLY16" s="267"/>
      <c r="OLZ16" s="267"/>
      <c r="OMA16" s="267"/>
      <c r="OMB16" s="267"/>
      <c r="OMC16" s="267"/>
      <c r="OMD16" s="267"/>
      <c r="OME16" s="267"/>
      <c r="OMF16" s="267"/>
      <c r="OMG16" s="267"/>
      <c r="OMH16" s="267"/>
      <c r="OMI16" s="267"/>
      <c r="OMJ16" s="267"/>
      <c r="OMK16" s="267"/>
      <c r="OML16" s="267"/>
      <c r="OMM16" s="267"/>
      <c r="OMN16" s="267"/>
      <c r="OMO16" s="267"/>
      <c r="OMP16" s="267"/>
      <c r="OMQ16" s="267"/>
      <c r="OMR16" s="267"/>
      <c r="OMS16" s="267"/>
      <c r="OMT16" s="267"/>
      <c r="OMU16" s="267"/>
      <c r="OMV16" s="267"/>
      <c r="OMW16" s="267"/>
      <c r="OMX16" s="267"/>
      <c r="OMY16" s="267"/>
      <c r="OMZ16" s="267"/>
      <c r="ONA16" s="267"/>
      <c r="ONB16" s="267"/>
      <c r="ONC16" s="267"/>
      <c r="OND16" s="267"/>
      <c r="ONE16" s="267"/>
      <c r="ONF16" s="267"/>
      <c r="ONG16" s="267"/>
      <c r="ONH16" s="267"/>
      <c r="ONI16" s="267"/>
      <c r="ONJ16" s="267"/>
      <c r="ONK16" s="267"/>
      <c r="ONL16" s="267"/>
      <c r="ONM16" s="267"/>
      <c r="ONN16" s="267"/>
      <c r="ONO16" s="267"/>
      <c r="ONP16" s="267"/>
      <c r="ONQ16" s="267"/>
      <c r="ONR16" s="267"/>
      <c r="ONS16" s="267"/>
      <c r="ONT16" s="267"/>
      <c r="ONU16" s="267"/>
      <c r="ONV16" s="267"/>
      <c r="ONW16" s="267"/>
      <c r="ONX16" s="267"/>
      <c r="ONY16" s="267"/>
      <c r="ONZ16" s="267"/>
      <c r="OOA16" s="267"/>
      <c r="OOB16" s="267"/>
      <c r="OOC16" s="267"/>
      <c r="OOD16" s="267"/>
      <c r="OOE16" s="267"/>
      <c r="OOF16" s="267"/>
      <c r="OOG16" s="267"/>
      <c r="OOH16" s="267"/>
      <c r="OOI16" s="267"/>
      <c r="OOJ16" s="267"/>
      <c r="OOK16" s="267"/>
      <c r="OOL16" s="267"/>
      <c r="OOM16" s="267"/>
      <c r="OON16" s="267"/>
      <c r="OOO16" s="267"/>
      <c r="OOP16" s="267"/>
      <c r="OOQ16" s="267"/>
      <c r="OOR16" s="267"/>
      <c r="OOS16" s="267"/>
      <c r="OOT16" s="267"/>
      <c r="OOU16" s="267"/>
      <c r="OOV16" s="267"/>
      <c r="OOW16" s="267"/>
      <c r="OOX16" s="267"/>
      <c r="OOY16" s="267"/>
      <c r="OOZ16" s="267"/>
      <c r="OPA16" s="267"/>
      <c r="OPB16" s="267"/>
      <c r="OPC16" s="267"/>
      <c r="OPD16" s="267"/>
      <c r="OPE16" s="267"/>
      <c r="OPF16" s="267"/>
      <c r="OPG16" s="267"/>
      <c r="OPH16" s="267"/>
      <c r="OPI16" s="267"/>
      <c r="OPJ16" s="267"/>
      <c r="OPK16" s="267"/>
      <c r="OPL16" s="267"/>
      <c r="OPM16" s="267"/>
      <c r="OPN16" s="267"/>
      <c r="OPO16" s="267"/>
      <c r="OPP16" s="267"/>
      <c r="OPQ16" s="267"/>
      <c r="OPR16" s="267"/>
      <c r="OPS16" s="267"/>
      <c r="OPT16" s="267"/>
      <c r="OPU16" s="267"/>
      <c r="OPV16" s="267"/>
      <c r="OPW16" s="267"/>
      <c r="OPX16" s="267"/>
      <c r="OPY16" s="267"/>
      <c r="OPZ16" s="267"/>
      <c r="OQA16" s="267"/>
      <c r="OQB16" s="267"/>
      <c r="OQC16" s="267"/>
      <c r="OQD16" s="267"/>
      <c r="OQE16" s="267"/>
      <c r="OQF16" s="267"/>
      <c r="OQG16" s="267"/>
      <c r="OQH16" s="267"/>
      <c r="OQI16" s="267"/>
      <c r="OQJ16" s="267"/>
      <c r="OQK16" s="267"/>
      <c r="OQL16" s="267"/>
      <c r="OQM16" s="267"/>
      <c r="OQN16" s="267"/>
      <c r="OQO16" s="267"/>
      <c r="OQP16" s="267"/>
      <c r="OQQ16" s="267"/>
      <c r="OQR16" s="267"/>
      <c r="OQS16" s="267"/>
      <c r="OQT16" s="267"/>
      <c r="OQU16" s="267"/>
      <c r="OQV16" s="267"/>
      <c r="OQW16" s="267"/>
      <c r="OQX16" s="267"/>
      <c r="OQY16" s="267"/>
      <c r="OQZ16" s="267"/>
      <c r="ORA16" s="267"/>
      <c r="ORB16" s="267"/>
      <c r="ORC16" s="267"/>
      <c r="ORD16" s="267"/>
      <c r="ORE16" s="267"/>
      <c r="ORF16" s="267"/>
      <c r="ORG16" s="267"/>
      <c r="ORH16" s="267"/>
      <c r="ORI16" s="267"/>
      <c r="ORJ16" s="267"/>
      <c r="ORK16" s="267"/>
      <c r="ORL16" s="267"/>
      <c r="ORM16" s="267"/>
      <c r="ORN16" s="267"/>
      <c r="ORO16" s="267"/>
      <c r="ORP16" s="267"/>
      <c r="ORQ16" s="267"/>
      <c r="ORR16" s="267"/>
      <c r="ORS16" s="267"/>
      <c r="ORT16" s="267"/>
      <c r="ORU16" s="267"/>
      <c r="ORV16" s="267"/>
      <c r="ORW16" s="267"/>
      <c r="ORX16" s="267"/>
      <c r="ORY16" s="267"/>
      <c r="ORZ16" s="267"/>
      <c r="OSA16" s="267"/>
      <c r="OSB16" s="267"/>
      <c r="OSC16" s="267"/>
      <c r="OSD16" s="267"/>
      <c r="OSE16" s="267"/>
      <c r="OSF16" s="267"/>
      <c r="OSG16" s="267"/>
      <c r="OSH16" s="267"/>
      <c r="OSI16" s="267"/>
      <c r="OSJ16" s="267"/>
      <c r="OSK16" s="267"/>
      <c r="OSL16" s="267"/>
      <c r="OSM16" s="267"/>
      <c r="OSN16" s="267"/>
      <c r="OSO16" s="267"/>
      <c r="OSP16" s="267"/>
      <c r="OSQ16" s="267"/>
      <c r="OSR16" s="267"/>
      <c r="OSS16" s="267"/>
      <c r="OST16" s="267"/>
      <c r="OSU16" s="267"/>
      <c r="OSV16" s="267"/>
      <c r="OSW16" s="267"/>
      <c r="OSX16" s="267"/>
      <c r="OSY16" s="267"/>
      <c r="OSZ16" s="267"/>
      <c r="OTA16" s="267"/>
      <c r="OTB16" s="267"/>
      <c r="OTC16" s="267"/>
      <c r="OTD16" s="267"/>
      <c r="OTE16" s="267"/>
      <c r="OTF16" s="267"/>
      <c r="OTG16" s="267"/>
      <c r="OTH16" s="267"/>
      <c r="OTI16" s="267"/>
      <c r="OTJ16" s="267"/>
      <c r="OTK16" s="267"/>
      <c r="OTL16" s="267"/>
      <c r="OTM16" s="267"/>
      <c r="OTN16" s="267"/>
      <c r="OTO16" s="267"/>
      <c r="OTP16" s="267"/>
      <c r="OTQ16" s="267"/>
      <c r="OTR16" s="267"/>
      <c r="OTS16" s="267"/>
      <c r="OTT16" s="267"/>
      <c r="OTU16" s="267"/>
      <c r="OTV16" s="267"/>
      <c r="OTW16" s="267"/>
      <c r="OTX16" s="267"/>
      <c r="OTY16" s="267"/>
      <c r="OTZ16" s="267"/>
      <c r="OUA16" s="267"/>
      <c r="OUB16" s="267"/>
      <c r="OUC16" s="267"/>
      <c r="OUD16" s="267"/>
      <c r="OUE16" s="267"/>
      <c r="OUF16" s="267"/>
      <c r="OUG16" s="267"/>
      <c r="OUH16" s="267"/>
      <c r="OUI16" s="267"/>
      <c r="OUJ16" s="267"/>
      <c r="OUK16" s="267"/>
      <c r="OUL16" s="267"/>
      <c r="OUM16" s="267"/>
      <c r="OUN16" s="267"/>
      <c r="OUO16" s="267"/>
      <c r="OUP16" s="267"/>
      <c r="OUQ16" s="267"/>
      <c r="OUR16" s="267"/>
      <c r="OUS16" s="267"/>
      <c r="OUT16" s="267"/>
      <c r="OUU16" s="267"/>
      <c r="OUV16" s="267"/>
      <c r="OUW16" s="267"/>
      <c r="OUX16" s="267"/>
      <c r="OUY16" s="267"/>
      <c r="OUZ16" s="267"/>
      <c r="OVA16" s="267"/>
      <c r="OVB16" s="267"/>
      <c r="OVC16" s="267"/>
      <c r="OVD16" s="267"/>
      <c r="OVE16" s="267"/>
      <c r="OVF16" s="267"/>
      <c r="OVG16" s="267"/>
      <c r="OVH16" s="267"/>
      <c r="OVI16" s="267"/>
      <c r="OVJ16" s="267"/>
      <c r="OVK16" s="267"/>
      <c r="OVL16" s="267"/>
      <c r="OVM16" s="267"/>
      <c r="OVN16" s="267"/>
      <c r="OVO16" s="267"/>
      <c r="OVP16" s="267"/>
      <c r="OVQ16" s="267"/>
      <c r="OVR16" s="267"/>
      <c r="OVS16" s="267"/>
      <c r="OVT16" s="267"/>
      <c r="OVU16" s="267"/>
      <c r="OVV16" s="267"/>
      <c r="OVW16" s="267"/>
      <c r="OVX16" s="267"/>
      <c r="OVY16" s="267"/>
      <c r="OVZ16" s="267"/>
      <c r="OWA16" s="267"/>
      <c r="OWB16" s="267"/>
      <c r="OWC16" s="267"/>
      <c r="OWD16" s="267"/>
      <c r="OWE16" s="267"/>
      <c r="OWF16" s="267"/>
      <c r="OWG16" s="267"/>
      <c r="OWH16" s="267"/>
      <c r="OWI16" s="267"/>
      <c r="OWJ16" s="267"/>
      <c r="OWK16" s="267"/>
      <c r="OWL16" s="267"/>
      <c r="OWM16" s="267"/>
      <c r="OWN16" s="267"/>
      <c r="OWO16" s="267"/>
      <c r="OWP16" s="267"/>
      <c r="OWQ16" s="267"/>
      <c r="OWR16" s="267"/>
      <c r="OWS16" s="267"/>
      <c r="OWT16" s="267"/>
      <c r="OWU16" s="267"/>
      <c r="OWV16" s="267"/>
      <c r="OWW16" s="267"/>
      <c r="OWX16" s="267"/>
      <c r="OWY16" s="267"/>
      <c r="OWZ16" s="267"/>
      <c r="OXA16" s="267"/>
      <c r="OXB16" s="267"/>
      <c r="OXC16" s="267"/>
      <c r="OXD16" s="267"/>
      <c r="OXE16" s="267"/>
      <c r="OXF16" s="267"/>
      <c r="OXG16" s="267"/>
      <c r="OXH16" s="267"/>
      <c r="OXI16" s="267"/>
      <c r="OXJ16" s="267"/>
      <c r="OXK16" s="267"/>
      <c r="OXL16" s="267"/>
      <c r="OXM16" s="267"/>
      <c r="OXN16" s="267"/>
      <c r="OXO16" s="267"/>
      <c r="OXP16" s="267"/>
      <c r="OXQ16" s="267"/>
      <c r="OXR16" s="267"/>
      <c r="OXS16" s="267"/>
      <c r="OXT16" s="267"/>
      <c r="OXU16" s="267"/>
      <c r="OXV16" s="267"/>
      <c r="OXW16" s="267"/>
      <c r="OXX16" s="267"/>
      <c r="OXY16" s="267"/>
      <c r="OXZ16" s="267"/>
      <c r="OYA16" s="267"/>
      <c r="OYB16" s="267"/>
      <c r="OYC16" s="267"/>
      <c r="OYD16" s="267"/>
      <c r="OYE16" s="267"/>
      <c r="OYF16" s="267"/>
      <c r="OYG16" s="267"/>
      <c r="OYH16" s="267"/>
      <c r="OYI16" s="267"/>
      <c r="OYJ16" s="267"/>
      <c r="OYK16" s="267"/>
      <c r="OYL16" s="267"/>
      <c r="OYM16" s="267"/>
      <c r="OYN16" s="267"/>
      <c r="OYO16" s="267"/>
      <c r="OYP16" s="267"/>
      <c r="OYQ16" s="267"/>
      <c r="OYR16" s="267"/>
      <c r="OYS16" s="267"/>
      <c r="OYT16" s="267"/>
      <c r="OYU16" s="267"/>
      <c r="OYV16" s="267"/>
      <c r="OYW16" s="267"/>
      <c r="OYX16" s="267"/>
      <c r="OYY16" s="267"/>
      <c r="OYZ16" s="267"/>
      <c r="OZA16" s="267"/>
      <c r="OZB16" s="267"/>
      <c r="OZC16" s="267"/>
      <c r="OZD16" s="267"/>
      <c r="OZE16" s="267"/>
      <c r="OZF16" s="267"/>
      <c r="OZG16" s="267"/>
      <c r="OZH16" s="267"/>
      <c r="OZI16" s="267"/>
      <c r="OZJ16" s="267"/>
      <c r="OZK16" s="267"/>
      <c r="OZL16" s="267"/>
      <c r="OZM16" s="267"/>
      <c r="OZN16" s="267"/>
      <c r="OZO16" s="267"/>
      <c r="OZP16" s="267"/>
      <c r="OZQ16" s="267"/>
      <c r="OZR16" s="267"/>
      <c r="OZS16" s="267"/>
      <c r="OZT16" s="267"/>
      <c r="OZU16" s="267"/>
      <c r="OZV16" s="267"/>
      <c r="OZW16" s="267"/>
      <c r="OZX16" s="267"/>
      <c r="OZY16" s="267"/>
      <c r="OZZ16" s="267"/>
      <c r="PAA16" s="267"/>
      <c r="PAB16" s="267"/>
      <c r="PAC16" s="267"/>
      <c r="PAD16" s="267"/>
      <c r="PAE16" s="267"/>
      <c r="PAF16" s="267"/>
      <c r="PAG16" s="267"/>
      <c r="PAH16" s="267"/>
      <c r="PAI16" s="267"/>
      <c r="PAJ16" s="267"/>
      <c r="PAK16" s="267"/>
      <c r="PAL16" s="267"/>
      <c r="PAM16" s="267"/>
      <c r="PAN16" s="267"/>
      <c r="PAO16" s="267"/>
      <c r="PAP16" s="267"/>
      <c r="PAQ16" s="267"/>
      <c r="PAR16" s="267"/>
      <c r="PAS16" s="267"/>
      <c r="PAT16" s="267"/>
      <c r="PAU16" s="267"/>
      <c r="PAV16" s="267"/>
      <c r="PAW16" s="267"/>
      <c r="PAX16" s="267"/>
      <c r="PAY16" s="267"/>
      <c r="PAZ16" s="267"/>
      <c r="PBA16" s="267"/>
      <c r="PBB16" s="267"/>
      <c r="PBC16" s="267"/>
      <c r="PBD16" s="267"/>
      <c r="PBE16" s="267"/>
      <c r="PBF16" s="267"/>
      <c r="PBG16" s="267"/>
      <c r="PBH16" s="267"/>
      <c r="PBI16" s="267"/>
      <c r="PBJ16" s="267"/>
      <c r="PBK16" s="267"/>
      <c r="PBL16" s="267"/>
      <c r="PBM16" s="267"/>
      <c r="PBN16" s="267"/>
      <c r="PBO16" s="267"/>
      <c r="PBP16" s="267"/>
      <c r="PBQ16" s="267"/>
      <c r="PBR16" s="267"/>
      <c r="PBS16" s="267"/>
      <c r="PBT16" s="267"/>
      <c r="PBU16" s="267"/>
      <c r="PBV16" s="267"/>
      <c r="PBW16" s="267"/>
      <c r="PBX16" s="267"/>
      <c r="PBY16" s="267"/>
      <c r="PBZ16" s="267"/>
      <c r="PCA16" s="267"/>
      <c r="PCB16" s="267"/>
      <c r="PCC16" s="267"/>
      <c r="PCD16" s="267"/>
      <c r="PCE16" s="267"/>
      <c r="PCF16" s="267"/>
      <c r="PCG16" s="267"/>
      <c r="PCH16" s="267"/>
      <c r="PCI16" s="267"/>
      <c r="PCJ16" s="267"/>
      <c r="PCK16" s="267"/>
      <c r="PCL16" s="267"/>
      <c r="PCM16" s="267"/>
      <c r="PCN16" s="267"/>
      <c r="PCO16" s="267"/>
      <c r="PCP16" s="267"/>
      <c r="PCQ16" s="267"/>
      <c r="PCR16" s="267"/>
      <c r="PCS16" s="267"/>
      <c r="PCT16" s="267"/>
      <c r="PCU16" s="267"/>
      <c r="PCV16" s="267"/>
      <c r="PCW16" s="267"/>
      <c r="PCX16" s="267"/>
      <c r="PCY16" s="267"/>
      <c r="PCZ16" s="267"/>
      <c r="PDA16" s="267"/>
      <c r="PDB16" s="267"/>
      <c r="PDC16" s="267"/>
      <c r="PDD16" s="267"/>
      <c r="PDE16" s="267"/>
      <c r="PDF16" s="267"/>
      <c r="PDG16" s="267"/>
      <c r="PDH16" s="267"/>
      <c r="PDI16" s="267"/>
      <c r="PDJ16" s="267"/>
      <c r="PDK16" s="267"/>
      <c r="PDL16" s="267"/>
      <c r="PDM16" s="267"/>
      <c r="PDN16" s="267"/>
      <c r="PDO16" s="267"/>
      <c r="PDP16" s="267"/>
      <c r="PDQ16" s="267"/>
      <c r="PDR16" s="267"/>
      <c r="PDS16" s="267"/>
      <c r="PDT16" s="267"/>
      <c r="PDU16" s="267"/>
      <c r="PDV16" s="267"/>
      <c r="PDW16" s="267"/>
      <c r="PDX16" s="267"/>
      <c r="PDY16" s="267"/>
      <c r="PDZ16" s="267"/>
      <c r="PEA16" s="267"/>
      <c r="PEB16" s="267"/>
      <c r="PEC16" s="267"/>
      <c r="PED16" s="267"/>
      <c r="PEE16" s="267"/>
      <c r="PEF16" s="267"/>
      <c r="PEG16" s="267"/>
      <c r="PEH16" s="267"/>
      <c r="PEI16" s="267"/>
      <c r="PEJ16" s="267"/>
      <c r="PEK16" s="267"/>
      <c r="PEL16" s="267"/>
      <c r="PEM16" s="267"/>
      <c r="PEN16" s="267"/>
      <c r="PEO16" s="267"/>
      <c r="PEP16" s="267"/>
      <c r="PEQ16" s="267"/>
      <c r="PER16" s="267"/>
      <c r="PES16" s="267"/>
      <c r="PET16" s="267"/>
      <c r="PEU16" s="267"/>
      <c r="PEV16" s="267"/>
      <c r="PEW16" s="267"/>
      <c r="PEX16" s="267"/>
      <c r="PEY16" s="267"/>
      <c r="PEZ16" s="267"/>
      <c r="PFA16" s="267"/>
      <c r="PFB16" s="267"/>
      <c r="PFC16" s="267"/>
      <c r="PFD16" s="267"/>
      <c r="PFE16" s="267"/>
      <c r="PFF16" s="267"/>
      <c r="PFG16" s="267"/>
      <c r="PFH16" s="267"/>
      <c r="PFI16" s="267"/>
      <c r="PFJ16" s="267"/>
      <c r="PFK16" s="267"/>
      <c r="PFL16" s="267"/>
      <c r="PFM16" s="267"/>
      <c r="PFN16" s="267"/>
      <c r="PFO16" s="267"/>
      <c r="PFP16" s="267"/>
      <c r="PFQ16" s="267"/>
      <c r="PFR16" s="267"/>
      <c r="PFS16" s="267"/>
      <c r="PFT16" s="267"/>
      <c r="PFU16" s="267"/>
      <c r="PFV16" s="267"/>
      <c r="PFW16" s="267"/>
      <c r="PFX16" s="267"/>
      <c r="PFY16" s="267"/>
      <c r="PFZ16" s="267"/>
      <c r="PGA16" s="267"/>
      <c r="PGB16" s="267"/>
      <c r="PGC16" s="267"/>
      <c r="PGD16" s="267"/>
      <c r="PGE16" s="267"/>
      <c r="PGF16" s="267"/>
      <c r="PGG16" s="267"/>
      <c r="PGH16" s="267"/>
      <c r="PGI16" s="267"/>
      <c r="PGJ16" s="267"/>
      <c r="PGK16" s="267"/>
      <c r="PGL16" s="267"/>
      <c r="PGM16" s="267"/>
      <c r="PGN16" s="267"/>
      <c r="PGO16" s="267"/>
      <c r="PGP16" s="267"/>
      <c r="PGQ16" s="267"/>
      <c r="PGR16" s="267"/>
      <c r="PGS16" s="267"/>
      <c r="PGT16" s="267"/>
      <c r="PGU16" s="267"/>
      <c r="PGV16" s="267"/>
      <c r="PGW16" s="267"/>
      <c r="PGX16" s="267"/>
      <c r="PGY16" s="267"/>
      <c r="PGZ16" s="267"/>
      <c r="PHA16" s="267"/>
      <c r="PHB16" s="267"/>
      <c r="PHC16" s="267"/>
      <c r="PHD16" s="267"/>
      <c r="PHE16" s="267"/>
      <c r="PHF16" s="267"/>
      <c r="PHG16" s="267"/>
      <c r="PHH16" s="267"/>
      <c r="PHI16" s="267"/>
      <c r="PHJ16" s="267"/>
      <c r="PHK16" s="267"/>
      <c r="PHL16" s="267"/>
      <c r="PHM16" s="267"/>
      <c r="PHN16" s="267"/>
      <c r="PHO16" s="267"/>
      <c r="PHP16" s="267"/>
      <c r="PHQ16" s="267"/>
      <c r="PHR16" s="267"/>
      <c r="PHS16" s="267"/>
      <c r="PHT16" s="267"/>
      <c r="PHU16" s="267"/>
      <c r="PHV16" s="267"/>
      <c r="PHW16" s="267"/>
      <c r="PHX16" s="267"/>
      <c r="PHY16" s="267"/>
      <c r="PHZ16" s="267"/>
      <c r="PIA16" s="267"/>
      <c r="PIB16" s="267"/>
      <c r="PIC16" s="267"/>
      <c r="PID16" s="267"/>
      <c r="PIE16" s="267"/>
      <c r="PIF16" s="267"/>
      <c r="PIG16" s="267"/>
      <c r="PIH16" s="267"/>
      <c r="PII16" s="267"/>
      <c r="PIJ16" s="267"/>
      <c r="PIK16" s="267"/>
      <c r="PIL16" s="267"/>
      <c r="PIM16" s="267"/>
      <c r="PIN16" s="267"/>
      <c r="PIO16" s="267"/>
      <c r="PIP16" s="267"/>
      <c r="PIQ16" s="267"/>
      <c r="PIR16" s="267"/>
      <c r="PIS16" s="267"/>
      <c r="PIT16" s="267"/>
      <c r="PIU16" s="267"/>
      <c r="PIV16" s="267"/>
      <c r="PIW16" s="267"/>
      <c r="PIX16" s="267"/>
      <c r="PIY16" s="267"/>
      <c r="PIZ16" s="267"/>
      <c r="PJA16" s="267"/>
      <c r="PJB16" s="267"/>
      <c r="PJC16" s="267"/>
      <c r="PJD16" s="267"/>
      <c r="PJE16" s="267"/>
      <c r="PJF16" s="267"/>
      <c r="PJG16" s="267"/>
      <c r="PJH16" s="267"/>
      <c r="PJI16" s="267"/>
      <c r="PJJ16" s="267"/>
      <c r="PJK16" s="267"/>
      <c r="PJL16" s="267"/>
      <c r="PJM16" s="267"/>
      <c r="PJN16" s="267"/>
      <c r="PJO16" s="267"/>
      <c r="PJP16" s="267"/>
      <c r="PJQ16" s="267"/>
      <c r="PJR16" s="267"/>
      <c r="PJS16" s="267"/>
      <c r="PJT16" s="267"/>
      <c r="PJU16" s="267"/>
      <c r="PJV16" s="267"/>
      <c r="PJW16" s="267"/>
      <c r="PJX16" s="267"/>
      <c r="PJY16" s="267"/>
      <c r="PJZ16" s="267"/>
      <c r="PKA16" s="267"/>
      <c r="PKB16" s="267"/>
      <c r="PKC16" s="267"/>
      <c r="PKD16" s="267"/>
      <c r="PKE16" s="267"/>
      <c r="PKF16" s="267"/>
      <c r="PKG16" s="267"/>
      <c r="PKH16" s="267"/>
      <c r="PKI16" s="267"/>
      <c r="PKJ16" s="267"/>
      <c r="PKK16" s="267"/>
      <c r="PKL16" s="267"/>
      <c r="PKM16" s="267"/>
      <c r="PKN16" s="267"/>
      <c r="PKO16" s="267"/>
      <c r="PKP16" s="267"/>
      <c r="PKQ16" s="267"/>
      <c r="PKR16" s="267"/>
      <c r="PKS16" s="267"/>
      <c r="PKT16" s="267"/>
      <c r="PKU16" s="267"/>
      <c r="PKV16" s="267"/>
      <c r="PKW16" s="267"/>
      <c r="PKX16" s="267"/>
      <c r="PKY16" s="267"/>
      <c r="PKZ16" s="267"/>
      <c r="PLA16" s="267"/>
      <c r="PLB16" s="267"/>
      <c r="PLC16" s="267"/>
      <c r="PLD16" s="267"/>
      <c r="PLE16" s="267"/>
      <c r="PLF16" s="267"/>
      <c r="PLG16" s="267"/>
      <c r="PLH16" s="267"/>
      <c r="PLI16" s="267"/>
      <c r="PLJ16" s="267"/>
      <c r="PLK16" s="267"/>
      <c r="PLL16" s="267"/>
      <c r="PLM16" s="267"/>
      <c r="PLN16" s="267"/>
      <c r="PLO16" s="267"/>
      <c r="PLP16" s="267"/>
      <c r="PLQ16" s="267"/>
      <c r="PLR16" s="267"/>
      <c r="PLS16" s="267"/>
      <c r="PLT16" s="267"/>
      <c r="PLU16" s="267"/>
      <c r="PLV16" s="267"/>
      <c r="PLW16" s="267"/>
      <c r="PLX16" s="267"/>
      <c r="PLY16" s="267"/>
      <c r="PLZ16" s="267"/>
      <c r="PMA16" s="267"/>
      <c r="PMB16" s="267"/>
      <c r="PMC16" s="267"/>
      <c r="PMD16" s="267"/>
      <c r="PME16" s="267"/>
      <c r="PMF16" s="267"/>
      <c r="PMG16" s="267"/>
      <c r="PMH16" s="267"/>
      <c r="PMI16" s="267"/>
      <c r="PMJ16" s="267"/>
      <c r="PMK16" s="267"/>
      <c r="PML16" s="267"/>
      <c r="PMM16" s="267"/>
      <c r="PMN16" s="267"/>
      <c r="PMO16" s="267"/>
      <c r="PMP16" s="267"/>
      <c r="PMQ16" s="267"/>
      <c r="PMR16" s="267"/>
      <c r="PMS16" s="267"/>
      <c r="PMT16" s="267"/>
      <c r="PMU16" s="267"/>
      <c r="PMV16" s="267"/>
      <c r="PMW16" s="267"/>
      <c r="PMX16" s="267"/>
      <c r="PMY16" s="267"/>
      <c r="PMZ16" s="267"/>
      <c r="PNA16" s="267"/>
      <c r="PNB16" s="267"/>
      <c r="PNC16" s="267"/>
      <c r="PND16" s="267"/>
      <c r="PNE16" s="267"/>
      <c r="PNF16" s="267"/>
      <c r="PNG16" s="267"/>
      <c r="PNH16" s="267"/>
      <c r="PNI16" s="267"/>
      <c r="PNJ16" s="267"/>
      <c r="PNK16" s="267"/>
      <c r="PNL16" s="267"/>
      <c r="PNM16" s="267"/>
      <c r="PNN16" s="267"/>
      <c r="PNO16" s="267"/>
      <c r="PNP16" s="267"/>
      <c r="PNQ16" s="267"/>
      <c r="PNR16" s="267"/>
      <c r="PNS16" s="267"/>
      <c r="PNT16" s="267"/>
      <c r="PNU16" s="267"/>
      <c r="PNV16" s="267"/>
      <c r="PNW16" s="267"/>
      <c r="PNX16" s="267"/>
      <c r="PNY16" s="267"/>
      <c r="PNZ16" s="267"/>
      <c r="POA16" s="267"/>
      <c r="POB16" s="267"/>
      <c r="POC16" s="267"/>
      <c r="POD16" s="267"/>
      <c r="POE16" s="267"/>
      <c r="POF16" s="267"/>
      <c r="POG16" s="267"/>
      <c r="POH16" s="267"/>
      <c r="POI16" s="267"/>
      <c r="POJ16" s="267"/>
      <c r="POK16" s="267"/>
      <c r="POL16" s="267"/>
      <c r="POM16" s="267"/>
      <c r="PON16" s="267"/>
      <c r="POO16" s="267"/>
      <c r="POP16" s="267"/>
      <c r="POQ16" s="267"/>
      <c r="POR16" s="267"/>
      <c r="POS16" s="267"/>
      <c r="POT16" s="267"/>
      <c r="POU16" s="267"/>
      <c r="POV16" s="267"/>
      <c r="POW16" s="267"/>
      <c r="POX16" s="267"/>
      <c r="POY16" s="267"/>
      <c r="POZ16" s="267"/>
      <c r="PPA16" s="267"/>
      <c r="PPB16" s="267"/>
      <c r="PPC16" s="267"/>
      <c r="PPD16" s="267"/>
      <c r="PPE16" s="267"/>
      <c r="PPF16" s="267"/>
      <c r="PPG16" s="267"/>
      <c r="PPH16" s="267"/>
      <c r="PPI16" s="267"/>
      <c r="PPJ16" s="267"/>
      <c r="PPK16" s="267"/>
      <c r="PPL16" s="267"/>
      <c r="PPM16" s="267"/>
      <c r="PPN16" s="267"/>
      <c r="PPO16" s="267"/>
      <c r="PPP16" s="267"/>
      <c r="PPQ16" s="267"/>
      <c r="PPR16" s="267"/>
      <c r="PPS16" s="267"/>
      <c r="PPT16" s="267"/>
      <c r="PPU16" s="267"/>
      <c r="PPV16" s="267"/>
      <c r="PPW16" s="267"/>
      <c r="PPX16" s="267"/>
      <c r="PPY16" s="267"/>
      <c r="PPZ16" s="267"/>
      <c r="PQA16" s="267"/>
      <c r="PQB16" s="267"/>
      <c r="PQC16" s="267"/>
      <c r="PQD16" s="267"/>
      <c r="PQE16" s="267"/>
      <c r="PQF16" s="267"/>
      <c r="PQG16" s="267"/>
      <c r="PQH16" s="267"/>
      <c r="PQI16" s="267"/>
      <c r="PQJ16" s="267"/>
      <c r="PQK16" s="267"/>
      <c r="PQL16" s="267"/>
      <c r="PQM16" s="267"/>
      <c r="PQN16" s="267"/>
      <c r="PQO16" s="267"/>
      <c r="PQP16" s="267"/>
      <c r="PQQ16" s="267"/>
      <c r="PQR16" s="267"/>
      <c r="PQS16" s="267"/>
      <c r="PQT16" s="267"/>
      <c r="PQU16" s="267"/>
      <c r="PQV16" s="267"/>
      <c r="PQW16" s="267"/>
      <c r="PQX16" s="267"/>
      <c r="PQY16" s="267"/>
      <c r="PQZ16" s="267"/>
      <c r="PRA16" s="267"/>
      <c r="PRB16" s="267"/>
      <c r="PRC16" s="267"/>
      <c r="PRD16" s="267"/>
      <c r="PRE16" s="267"/>
      <c r="PRF16" s="267"/>
      <c r="PRG16" s="267"/>
      <c r="PRH16" s="267"/>
      <c r="PRI16" s="267"/>
      <c r="PRJ16" s="267"/>
      <c r="PRK16" s="267"/>
      <c r="PRL16" s="267"/>
      <c r="PRM16" s="267"/>
      <c r="PRN16" s="267"/>
      <c r="PRO16" s="267"/>
      <c r="PRP16" s="267"/>
      <c r="PRQ16" s="267"/>
      <c r="PRR16" s="267"/>
      <c r="PRS16" s="267"/>
      <c r="PRT16" s="267"/>
      <c r="PRU16" s="267"/>
      <c r="PRV16" s="267"/>
      <c r="PRW16" s="267"/>
      <c r="PRX16" s="267"/>
      <c r="PRY16" s="267"/>
      <c r="PRZ16" s="267"/>
      <c r="PSA16" s="267"/>
      <c r="PSB16" s="267"/>
      <c r="PSC16" s="267"/>
      <c r="PSD16" s="267"/>
      <c r="PSE16" s="267"/>
      <c r="PSF16" s="267"/>
      <c r="PSG16" s="267"/>
      <c r="PSH16" s="267"/>
      <c r="PSI16" s="267"/>
      <c r="PSJ16" s="267"/>
      <c r="PSK16" s="267"/>
      <c r="PSL16" s="267"/>
      <c r="PSM16" s="267"/>
      <c r="PSN16" s="267"/>
      <c r="PSO16" s="267"/>
      <c r="PSP16" s="267"/>
      <c r="PSQ16" s="267"/>
      <c r="PSR16" s="267"/>
      <c r="PSS16" s="267"/>
      <c r="PST16" s="267"/>
      <c r="PSU16" s="267"/>
      <c r="PSV16" s="267"/>
      <c r="PSW16" s="267"/>
      <c r="PSX16" s="267"/>
      <c r="PSY16" s="267"/>
      <c r="PSZ16" s="267"/>
      <c r="PTA16" s="267"/>
      <c r="PTB16" s="267"/>
      <c r="PTC16" s="267"/>
      <c r="PTD16" s="267"/>
      <c r="PTE16" s="267"/>
      <c r="PTF16" s="267"/>
      <c r="PTG16" s="267"/>
      <c r="PTH16" s="267"/>
      <c r="PTI16" s="267"/>
      <c r="PTJ16" s="267"/>
      <c r="PTK16" s="267"/>
      <c r="PTL16" s="267"/>
      <c r="PTM16" s="267"/>
      <c r="PTN16" s="267"/>
      <c r="PTO16" s="267"/>
      <c r="PTP16" s="267"/>
      <c r="PTQ16" s="267"/>
      <c r="PTR16" s="267"/>
      <c r="PTS16" s="267"/>
      <c r="PTT16" s="267"/>
      <c r="PTU16" s="267"/>
      <c r="PTV16" s="267"/>
      <c r="PTW16" s="267"/>
      <c r="PTX16" s="267"/>
      <c r="PTY16" s="267"/>
      <c r="PTZ16" s="267"/>
      <c r="PUA16" s="267"/>
      <c r="PUB16" s="267"/>
      <c r="PUC16" s="267"/>
      <c r="PUD16" s="267"/>
      <c r="PUE16" s="267"/>
      <c r="PUF16" s="267"/>
      <c r="PUG16" s="267"/>
      <c r="PUH16" s="267"/>
      <c r="PUI16" s="267"/>
      <c r="PUJ16" s="267"/>
      <c r="PUK16" s="267"/>
      <c r="PUL16" s="267"/>
      <c r="PUM16" s="267"/>
      <c r="PUN16" s="267"/>
      <c r="PUO16" s="267"/>
      <c r="PUP16" s="267"/>
      <c r="PUQ16" s="267"/>
      <c r="PUR16" s="267"/>
      <c r="PUS16" s="267"/>
      <c r="PUT16" s="267"/>
      <c r="PUU16" s="267"/>
      <c r="PUV16" s="267"/>
      <c r="PUW16" s="267"/>
      <c r="PUX16" s="267"/>
      <c r="PUY16" s="267"/>
      <c r="PUZ16" s="267"/>
      <c r="PVA16" s="267"/>
      <c r="PVB16" s="267"/>
      <c r="PVC16" s="267"/>
      <c r="PVD16" s="267"/>
      <c r="PVE16" s="267"/>
      <c r="PVF16" s="267"/>
      <c r="PVG16" s="267"/>
      <c r="PVH16" s="267"/>
      <c r="PVI16" s="267"/>
      <c r="PVJ16" s="267"/>
      <c r="PVK16" s="267"/>
      <c r="PVL16" s="267"/>
      <c r="PVM16" s="267"/>
      <c r="PVN16" s="267"/>
      <c r="PVO16" s="267"/>
      <c r="PVP16" s="267"/>
      <c r="PVQ16" s="267"/>
      <c r="PVR16" s="267"/>
      <c r="PVS16" s="267"/>
      <c r="PVT16" s="267"/>
      <c r="PVU16" s="267"/>
      <c r="PVV16" s="267"/>
      <c r="PVW16" s="267"/>
      <c r="PVX16" s="267"/>
      <c r="PVY16" s="267"/>
      <c r="PVZ16" s="267"/>
      <c r="PWA16" s="267"/>
      <c r="PWB16" s="267"/>
      <c r="PWC16" s="267"/>
      <c r="PWD16" s="267"/>
      <c r="PWE16" s="267"/>
      <c r="PWF16" s="267"/>
      <c r="PWG16" s="267"/>
      <c r="PWH16" s="267"/>
      <c r="PWI16" s="267"/>
      <c r="PWJ16" s="267"/>
      <c r="PWK16" s="267"/>
      <c r="PWL16" s="267"/>
      <c r="PWM16" s="267"/>
      <c r="PWN16" s="267"/>
      <c r="PWO16" s="267"/>
      <c r="PWP16" s="267"/>
      <c r="PWQ16" s="267"/>
      <c r="PWR16" s="267"/>
      <c r="PWS16" s="267"/>
      <c r="PWT16" s="267"/>
      <c r="PWU16" s="267"/>
      <c r="PWV16" s="267"/>
      <c r="PWW16" s="267"/>
      <c r="PWX16" s="267"/>
      <c r="PWY16" s="267"/>
      <c r="PWZ16" s="267"/>
      <c r="PXA16" s="267"/>
      <c r="PXB16" s="267"/>
      <c r="PXC16" s="267"/>
      <c r="PXD16" s="267"/>
      <c r="PXE16" s="267"/>
      <c r="PXF16" s="267"/>
      <c r="PXG16" s="267"/>
      <c r="PXH16" s="267"/>
      <c r="PXI16" s="267"/>
      <c r="PXJ16" s="267"/>
      <c r="PXK16" s="267"/>
      <c r="PXL16" s="267"/>
      <c r="PXM16" s="267"/>
      <c r="PXN16" s="267"/>
      <c r="PXO16" s="267"/>
      <c r="PXP16" s="267"/>
      <c r="PXQ16" s="267"/>
      <c r="PXR16" s="267"/>
      <c r="PXS16" s="267"/>
      <c r="PXT16" s="267"/>
      <c r="PXU16" s="267"/>
      <c r="PXV16" s="267"/>
      <c r="PXW16" s="267"/>
      <c r="PXX16" s="267"/>
      <c r="PXY16" s="267"/>
      <c r="PXZ16" s="267"/>
      <c r="PYA16" s="267"/>
      <c r="PYB16" s="267"/>
      <c r="PYC16" s="267"/>
      <c r="PYD16" s="267"/>
      <c r="PYE16" s="267"/>
      <c r="PYF16" s="267"/>
      <c r="PYG16" s="267"/>
      <c r="PYH16" s="267"/>
      <c r="PYI16" s="267"/>
      <c r="PYJ16" s="267"/>
      <c r="PYK16" s="267"/>
      <c r="PYL16" s="267"/>
      <c r="PYM16" s="267"/>
      <c r="PYN16" s="267"/>
      <c r="PYO16" s="267"/>
      <c r="PYP16" s="267"/>
      <c r="PYQ16" s="267"/>
      <c r="PYR16" s="267"/>
      <c r="PYS16" s="267"/>
      <c r="PYT16" s="267"/>
      <c r="PYU16" s="267"/>
      <c r="PYV16" s="267"/>
      <c r="PYW16" s="267"/>
      <c r="PYX16" s="267"/>
      <c r="PYY16" s="267"/>
      <c r="PYZ16" s="267"/>
      <c r="PZA16" s="267"/>
      <c r="PZB16" s="267"/>
      <c r="PZC16" s="267"/>
      <c r="PZD16" s="267"/>
      <c r="PZE16" s="267"/>
      <c r="PZF16" s="267"/>
      <c r="PZG16" s="267"/>
      <c r="PZH16" s="267"/>
      <c r="PZI16" s="267"/>
      <c r="PZJ16" s="267"/>
      <c r="PZK16" s="267"/>
      <c r="PZL16" s="267"/>
      <c r="PZM16" s="267"/>
      <c r="PZN16" s="267"/>
      <c r="PZO16" s="267"/>
      <c r="PZP16" s="267"/>
      <c r="PZQ16" s="267"/>
      <c r="PZR16" s="267"/>
      <c r="PZS16" s="267"/>
      <c r="PZT16" s="267"/>
      <c r="PZU16" s="267"/>
      <c r="PZV16" s="267"/>
      <c r="PZW16" s="267"/>
      <c r="PZX16" s="267"/>
      <c r="PZY16" s="267"/>
      <c r="PZZ16" s="267"/>
      <c r="QAA16" s="267"/>
      <c r="QAB16" s="267"/>
      <c r="QAC16" s="267"/>
      <c r="QAD16" s="267"/>
      <c r="QAE16" s="267"/>
      <c r="QAF16" s="267"/>
      <c r="QAG16" s="267"/>
      <c r="QAH16" s="267"/>
      <c r="QAI16" s="267"/>
      <c r="QAJ16" s="267"/>
      <c r="QAK16" s="267"/>
      <c r="QAL16" s="267"/>
      <c r="QAM16" s="267"/>
      <c r="QAN16" s="267"/>
      <c r="QAO16" s="267"/>
      <c r="QAP16" s="267"/>
      <c r="QAQ16" s="267"/>
      <c r="QAR16" s="267"/>
      <c r="QAS16" s="267"/>
      <c r="QAT16" s="267"/>
      <c r="QAU16" s="267"/>
      <c r="QAV16" s="267"/>
      <c r="QAW16" s="267"/>
      <c r="QAX16" s="267"/>
      <c r="QAY16" s="267"/>
      <c r="QAZ16" s="267"/>
      <c r="QBA16" s="267"/>
      <c r="QBB16" s="267"/>
      <c r="QBC16" s="267"/>
      <c r="QBD16" s="267"/>
      <c r="QBE16" s="267"/>
      <c r="QBF16" s="267"/>
      <c r="QBG16" s="267"/>
      <c r="QBH16" s="267"/>
      <c r="QBI16" s="267"/>
      <c r="QBJ16" s="267"/>
      <c r="QBK16" s="267"/>
      <c r="QBL16" s="267"/>
      <c r="QBM16" s="267"/>
      <c r="QBN16" s="267"/>
      <c r="QBO16" s="267"/>
      <c r="QBP16" s="267"/>
      <c r="QBQ16" s="267"/>
      <c r="QBR16" s="267"/>
      <c r="QBS16" s="267"/>
      <c r="QBT16" s="267"/>
      <c r="QBU16" s="267"/>
      <c r="QBV16" s="267"/>
      <c r="QBW16" s="267"/>
      <c r="QBX16" s="267"/>
      <c r="QBY16" s="267"/>
      <c r="QBZ16" s="267"/>
      <c r="QCA16" s="267"/>
      <c r="QCB16" s="267"/>
      <c r="QCC16" s="267"/>
      <c r="QCD16" s="267"/>
      <c r="QCE16" s="267"/>
      <c r="QCF16" s="267"/>
      <c r="QCG16" s="267"/>
      <c r="QCH16" s="267"/>
      <c r="QCI16" s="267"/>
      <c r="QCJ16" s="267"/>
      <c r="QCK16" s="267"/>
      <c r="QCL16" s="267"/>
      <c r="QCM16" s="267"/>
      <c r="QCN16" s="267"/>
      <c r="QCO16" s="267"/>
      <c r="QCP16" s="267"/>
      <c r="QCQ16" s="267"/>
      <c r="QCR16" s="267"/>
      <c r="QCS16" s="267"/>
      <c r="QCT16" s="267"/>
      <c r="QCU16" s="267"/>
      <c r="QCV16" s="267"/>
      <c r="QCW16" s="267"/>
      <c r="QCX16" s="267"/>
      <c r="QCY16" s="267"/>
      <c r="QCZ16" s="267"/>
      <c r="QDA16" s="267"/>
      <c r="QDB16" s="267"/>
      <c r="QDC16" s="267"/>
      <c r="QDD16" s="267"/>
      <c r="QDE16" s="267"/>
      <c r="QDF16" s="267"/>
      <c r="QDG16" s="267"/>
      <c r="QDH16" s="267"/>
      <c r="QDI16" s="267"/>
      <c r="QDJ16" s="267"/>
      <c r="QDK16" s="267"/>
      <c r="QDL16" s="267"/>
      <c r="QDM16" s="267"/>
      <c r="QDN16" s="267"/>
      <c r="QDO16" s="267"/>
      <c r="QDP16" s="267"/>
      <c r="QDQ16" s="267"/>
      <c r="QDR16" s="267"/>
      <c r="QDS16" s="267"/>
      <c r="QDT16" s="267"/>
      <c r="QDU16" s="267"/>
      <c r="QDV16" s="267"/>
      <c r="QDW16" s="267"/>
      <c r="QDX16" s="267"/>
      <c r="QDY16" s="267"/>
      <c r="QDZ16" s="267"/>
      <c r="QEA16" s="267"/>
      <c r="QEB16" s="267"/>
      <c r="QEC16" s="267"/>
      <c r="QED16" s="267"/>
      <c r="QEE16" s="267"/>
      <c r="QEF16" s="267"/>
      <c r="QEG16" s="267"/>
      <c r="QEH16" s="267"/>
      <c r="QEI16" s="267"/>
      <c r="QEJ16" s="267"/>
      <c r="QEK16" s="267"/>
      <c r="QEL16" s="267"/>
      <c r="QEM16" s="267"/>
      <c r="QEN16" s="267"/>
      <c r="QEO16" s="267"/>
      <c r="QEP16" s="267"/>
      <c r="QEQ16" s="267"/>
      <c r="QER16" s="267"/>
      <c r="QES16" s="267"/>
      <c r="QET16" s="267"/>
      <c r="QEU16" s="267"/>
      <c r="QEV16" s="267"/>
      <c r="QEW16" s="267"/>
      <c r="QEX16" s="267"/>
      <c r="QEY16" s="267"/>
      <c r="QEZ16" s="267"/>
      <c r="QFA16" s="267"/>
      <c r="QFB16" s="267"/>
      <c r="QFC16" s="267"/>
      <c r="QFD16" s="267"/>
      <c r="QFE16" s="267"/>
      <c r="QFF16" s="267"/>
      <c r="QFG16" s="267"/>
      <c r="QFH16" s="267"/>
      <c r="QFI16" s="267"/>
      <c r="QFJ16" s="267"/>
      <c r="QFK16" s="267"/>
      <c r="QFL16" s="267"/>
      <c r="QFM16" s="267"/>
      <c r="QFN16" s="267"/>
      <c r="QFO16" s="267"/>
      <c r="QFP16" s="267"/>
      <c r="QFQ16" s="267"/>
      <c r="QFR16" s="267"/>
      <c r="QFS16" s="267"/>
      <c r="QFT16" s="267"/>
      <c r="QFU16" s="267"/>
      <c r="QFV16" s="267"/>
      <c r="QFW16" s="267"/>
      <c r="QFX16" s="267"/>
      <c r="QFY16" s="267"/>
      <c r="QFZ16" s="267"/>
      <c r="QGA16" s="267"/>
      <c r="QGB16" s="267"/>
      <c r="QGC16" s="267"/>
      <c r="QGD16" s="267"/>
      <c r="QGE16" s="267"/>
      <c r="QGF16" s="267"/>
      <c r="QGG16" s="267"/>
      <c r="QGH16" s="267"/>
      <c r="QGI16" s="267"/>
      <c r="QGJ16" s="267"/>
      <c r="QGK16" s="267"/>
      <c r="QGL16" s="267"/>
      <c r="QGM16" s="267"/>
      <c r="QGN16" s="267"/>
      <c r="QGO16" s="267"/>
      <c r="QGP16" s="267"/>
      <c r="QGQ16" s="267"/>
      <c r="QGR16" s="267"/>
      <c r="QGS16" s="267"/>
      <c r="QGT16" s="267"/>
      <c r="QGU16" s="267"/>
      <c r="QGV16" s="267"/>
      <c r="QGW16" s="267"/>
      <c r="QGX16" s="267"/>
      <c r="QGY16" s="267"/>
      <c r="QGZ16" s="267"/>
      <c r="QHA16" s="267"/>
      <c r="QHB16" s="267"/>
      <c r="QHC16" s="267"/>
      <c r="QHD16" s="267"/>
      <c r="QHE16" s="267"/>
      <c r="QHF16" s="267"/>
      <c r="QHG16" s="267"/>
      <c r="QHH16" s="267"/>
      <c r="QHI16" s="267"/>
      <c r="QHJ16" s="267"/>
      <c r="QHK16" s="267"/>
      <c r="QHL16" s="267"/>
      <c r="QHM16" s="267"/>
      <c r="QHN16" s="267"/>
      <c r="QHO16" s="267"/>
      <c r="QHP16" s="267"/>
      <c r="QHQ16" s="267"/>
      <c r="QHR16" s="267"/>
      <c r="QHS16" s="267"/>
      <c r="QHT16" s="267"/>
      <c r="QHU16" s="267"/>
      <c r="QHV16" s="267"/>
      <c r="QHW16" s="267"/>
      <c r="QHX16" s="267"/>
      <c r="QHY16" s="267"/>
      <c r="QHZ16" s="267"/>
      <c r="QIA16" s="267"/>
      <c r="QIB16" s="267"/>
      <c r="QIC16" s="267"/>
      <c r="QID16" s="267"/>
      <c r="QIE16" s="267"/>
      <c r="QIF16" s="267"/>
      <c r="QIG16" s="267"/>
      <c r="QIH16" s="267"/>
      <c r="QII16" s="267"/>
      <c r="QIJ16" s="267"/>
      <c r="QIK16" s="267"/>
      <c r="QIL16" s="267"/>
      <c r="QIM16" s="267"/>
      <c r="QIN16" s="267"/>
      <c r="QIO16" s="267"/>
      <c r="QIP16" s="267"/>
      <c r="QIQ16" s="267"/>
      <c r="QIR16" s="267"/>
      <c r="QIS16" s="267"/>
      <c r="QIT16" s="267"/>
      <c r="QIU16" s="267"/>
      <c r="QIV16" s="267"/>
      <c r="QIW16" s="267"/>
      <c r="QIX16" s="267"/>
      <c r="QIY16" s="267"/>
      <c r="QIZ16" s="267"/>
      <c r="QJA16" s="267"/>
      <c r="QJB16" s="267"/>
      <c r="QJC16" s="267"/>
      <c r="QJD16" s="267"/>
      <c r="QJE16" s="267"/>
      <c r="QJF16" s="267"/>
      <c r="QJG16" s="267"/>
      <c r="QJH16" s="267"/>
      <c r="QJI16" s="267"/>
      <c r="QJJ16" s="267"/>
      <c r="QJK16" s="267"/>
      <c r="QJL16" s="267"/>
      <c r="QJM16" s="267"/>
      <c r="QJN16" s="267"/>
      <c r="QJO16" s="267"/>
      <c r="QJP16" s="267"/>
      <c r="QJQ16" s="267"/>
      <c r="QJR16" s="267"/>
      <c r="QJS16" s="267"/>
      <c r="QJT16" s="267"/>
      <c r="QJU16" s="267"/>
      <c r="QJV16" s="267"/>
      <c r="QJW16" s="267"/>
      <c r="QJX16" s="267"/>
      <c r="QJY16" s="267"/>
      <c r="QJZ16" s="267"/>
      <c r="QKA16" s="267"/>
      <c r="QKB16" s="267"/>
      <c r="QKC16" s="267"/>
      <c r="QKD16" s="267"/>
      <c r="QKE16" s="267"/>
      <c r="QKF16" s="267"/>
      <c r="QKG16" s="267"/>
      <c r="QKH16" s="267"/>
      <c r="QKI16" s="267"/>
      <c r="QKJ16" s="267"/>
      <c r="QKK16" s="267"/>
      <c r="QKL16" s="267"/>
      <c r="QKM16" s="267"/>
      <c r="QKN16" s="267"/>
      <c r="QKO16" s="267"/>
      <c r="QKP16" s="267"/>
      <c r="QKQ16" s="267"/>
      <c r="QKR16" s="267"/>
      <c r="QKS16" s="267"/>
      <c r="QKT16" s="267"/>
      <c r="QKU16" s="267"/>
      <c r="QKV16" s="267"/>
      <c r="QKW16" s="267"/>
      <c r="QKX16" s="267"/>
      <c r="QKY16" s="267"/>
      <c r="QKZ16" s="267"/>
      <c r="QLA16" s="267"/>
      <c r="QLB16" s="267"/>
      <c r="QLC16" s="267"/>
      <c r="QLD16" s="267"/>
      <c r="QLE16" s="267"/>
      <c r="QLF16" s="267"/>
      <c r="QLG16" s="267"/>
      <c r="QLH16" s="267"/>
      <c r="QLI16" s="267"/>
      <c r="QLJ16" s="267"/>
      <c r="QLK16" s="267"/>
      <c r="QLL16" s="267"/>
      <c r="QLM16" s="267"/>
      <c r="QLN16" s="267"/>
      <c r="QLO16" s="267"/>
      <c r="QLP16" s="267"/>
      <c r="QLQ16" s="267"/>
      <c r="QLR16" s="267"/>
      <c r="QLS16" s="267"/>
      <c r="QLT16" s="267"/>
      <c r="QLU16" s="267"/>
      <c r="QLV16" s="267"/>
      <c r="QLW16" s="267"/>
      <c r="QLX16" s="267"/>
      <c r="QLY16" s="267"/>
      <c r="QLZ16" s="267"/>
      <c r="QMA16" s="267"/>
      <c r="QMB16" s="267"/>
      <c r="QMC16" s="267"/>
      <c r="QMD16" s="267"/>
      <c r="QME16" s="267"/>
      <c r="QMF16" s="267"/>
      <c r="QMG16" s="267"/>
      <c r="QMH16" s="267"/>
      <c r="QMI16" s="267"/>
      <c r="QMJ16" s="267"/>
      <c r="QMK16" s="267"/>
      <c r="QML16" s="267"/>
      <c r="QMM16" s="267"/>
      <c r="QMN16" s="267"/>
      <c r="QMO16" s="267"/>
      <c r="QMP16" s="267"/>
      <c r="QMQ16" s="267"/>
      <c r="QMR16" s="267"/>
      <c r="QMS16" s="267"/>
      <c r="QMT16" s="267"/>
      <c r="QMU16" s="267"/>
      <c r="QMV16" s="267"/>
      <c r="QMW16" s="267"/>
      <c r="QMX16" s="267"/>
      <c r="QMY16" s="267"/>
      <c r="QMZ16" s="267"/>
      <c r="QNA16" s="267"/>
      <c r="QNB16" s="267"/>
      <c r="QNC16" s="267"/>
      <c r="QND16" s="267"/>
      <c r="QNE16" s="267"/>
      <c r="QNF16" s="267"/>
      <c r="QNG16" s="267"/>
      <c r="QNH16" s="267"/>
      <c r="QNI16" s="267"/>
      <c r="QNJ16" s="267"/>
      <c r="QNK16" s="267"/>
      <c r="QNL16" s="267"/>
      <c r="QNM16" s="267"/>
      <c r="QNN16" s="267"/>
      <c r="QNO16" s="267"/>
      <c r="QNP16" s="267"/>
      <c r="QNQ16" s="267"/>
      <c r="QNR16" s="267"/>
      <c r="QNS16" s="267"/>
      <c r="QNT16" s="267"/>
      <c r="QNU16" s="267"/>
      <c r="QNV16" s="267"/>
      <c r="QNW16" s="267"/>
      <c r="QNX16" s="267"/>
      <c r="QNY16" s="267"/>
      <c r="QNZ16" s="267"/>
      <c r="QOA16" s="267"/>
      <c r="QOB16" s="267"/>
      <c r="QOC16" s="267"/>
      <c r="QOD16" s="267"/>
      <c r="QOE16" s="267"/>
      <c r="QOF16" s="267"/>
      <c r="QOG16" s="267"/>
      <c r="QOH16" s="267"/>
      <c r="QOI16" s="267"/>
      <c r="QOJ16" s="267"/>
      <c r="QOK16" s="267"/>
      <c r="QOL16" s="267"/>
      <c r="QOM16" s="267"/>
      <c r="QON16" s="267"/>
      <c r="QOO16" s="267"/>
      <c r="QOP16" s="267"/>
      <c r="QOQ16" s="267"/>
      <c r="QOR16" s="267"/>
      <c r="QOS16" s="267"/>
      <c r="QOT16" s="267"/>
      <c r="QOU16" s="267"/>
      <c r="QOV16" s="267"/>
      <c r="QOW16" s="267"/>
      <c r="QOX16" s="267"/>
      <c r="QOY16" s="267"/>
      <c r="QOZ16" s="267"/>
      <c r="QPA16" s="267"/>
      <c r="QPB16" s="267"/>
      <c r="QPC16" s="267"/>
      <c r="QPD16" s="267"/>
      <c r="QPE16" s="267"/>
      <c r="QPF16" s="267"/>
      <c r="QPG16" s="267"/>
      <c r="QPH16" s="267"/>
      <c r="QPI16" s="267"/>
      <c r="QPJ16" s="267"/>
      <c r="QPK16" s="267"/>
      <c r="QPL16" s="267"/>
      <c r="QPM16" s="267"/>
      <c r="QPN16" s="267"/>
      <c r="QPO16" s="267"/>
      <c r="QPP16" s="267"/>
      <c r="QPQ16" s="267"/>
      <c r="QPR16" s="267"/>
      <c r="QPS16" s="267"/>
      <c r="QPT16" s="267"/>
      <c r="QPU16" s="267"/>
      <c r="QPV16" s="267"/>
      <c r="QPW16" s="267"/>
      <c r="QPX16" s="267"/>
      <c r="QPY16" s="267"/>
      <c r="QPZ16" s="267"/>
      <c r="QQA16" s="267"/>
      <c r="QQB16" s="267"/>
      <c r="QQC16" s="267"/>
      <c r="QQD16" s="267"/>
      <c r="QQE16" s="267"/>
      <c r="QQF16" s="267"/>
      <c r="QQG16" s="267"/>
      <c r="QQH16" s="267"/>
      <c r="QQI16" s="267"/>
      <c r="QQJ16" s="267"/>
      <c r="QQK16" s="267"/>
      <c r="QQL16" s="267"/>
      <c r="QQM16" s="267"/>
      <c r="QQN16" s="267"/>
      <c r="QQO16" s="267"/>
      <c r="QQP16" s="267"/>
      <c r="QQQ16" s="267"/>
      <c r="QQR16" s="267"/>
      <c r="QQS16" s="267"/>
      <c r="QQT16" s="267"/>
      <c r="QQU16" s="267"/>
      <c r="QQV16" s="267"/>
      <c r="QQW16" s="267"/>
      <c r="QQX16" s="267"/>
      <c r="QQY16" s="267"/>
      <c r="QQZ16" s="267"/>
      <c r="QRA16" s="267"/>
      <c r="QRB16" s="267"/>
      <c r="QRC16" s="267"/>
      <c r="QRD16" s="267"/>
      <c r="QRE16" s="267"/>
      <c r="QRF16" s="267"/>
      <c r="QRG16" s="267"/>
      <c r="QRH16" s="267"/>
      <c r="QRI16" s="267"/>
      <c r="QRJ16" s="267"/>
      <c r="QRK16" s="267"/>
      <c r="QRL16" s="267"/>
      <c r="QRM16" s="267"/>
      <c r="QRN16" s="267"/>
      <c r="QRO16" s="267"/>
      <c r="QRP16" s="267"/>
      <c r="QRQ16" s="267"/>
      <c r="QRR16" s="267"/>
      <c r="QRS16" s="267"/>
      <c r="QRT16" s="267"/>
      <c r="QRU16" s="267"/>
      <c r="QRV16" s="267"/>
      <c r="QRW16" s="267"/>
      <c r="QRX16" s="267"/>
      <c r="QRY16" s="267"/>
      <c r="QRZ16" s="267"/>
      <c r="QSA16" s="267"/>
      <c r="QSB16" s="267"/>
      <c r="QSC16" s="267"/>
      <c r="QSD16" s="267"/>
      <c r="QSE16" s="267"/>
      <c r="QSF16" s="267"/>
      <c r="QSG16" s="267"/>
      <c r="QSH16" s="267"/>
      <c r="QSI16" s="267"/>
      <c r="QSJ16" s="267"/>
      <c r="QSK16" s="267"/>
      <c r="QSL16" s="267"/>
      <c r="QSM16" s="267"/>
      <c r="QSN16" s="267"/>
      <c r="QSO16" s="267"/>
      <c r="QSP16" s="267"/>
      <c r="QSQ16" s="267"/>
      <c r="QSR16" s="267"/>
      <c r="QSS16" s="267"/>
      <c r="QST16" s="267"/>
      <c r="QSU16" s="267"/>
      <c r="QSV16" s="267"/>
      <c r="QSW16" s="267"/>
      <c r="QSX16" s="267"/>
      <c r="QSY16" s="267"/>
      <c r="QSZ16" s="267"/>
      <c r="QTA16" s="267"/>
      <c r="QTB16" s="267"/>
      <c r="QTC16" s="267"/>
      <c r="QTD16" s="267"/>
      <c r="QTE16" s="267"/>
      <c r="QTF16" s="267"/>
      <c r="QTG16" s="267"/>
      <c r="QTH16" s="267"/>
      <c r="QTI16" s="267"/>
      <c r="QTJ16" s="267"/>
      <c r="QTK16" s="267"/>
      <c r="QTL16" s="267"/>
      <c r="QTM16" s="267"/>
      <c r="QTN16" s="267"/>
      <c r="QTO16" s="267"/>
      <c r="QTP16" s="267"/>
      <c r="QTQ16" s="267"/>
      <c r="QTR16" s="267"/>
      <c r="QTS16" s="267"/>
      <c r="QTT16" s="267"/>
      <c r="QTU16" s="267"/>
      <c r="QTV16" s="267"/>
      <c r="QTW16" s="267"/>
      <c r="QTX16" s="267"/>
      <c r="QTY16" s="267"/>
      <c r="QTZ16" s="267"/>
      <c r="QUA16" s="267"/>
      <c r="QUB16" s="267"/>
      <c r="QUC16" s="267"/>
      <c r="QUD16" s="267"/>
      <c r="QUE16" s="267"/>
      <c r="QUF16" s="267"/>
      <c r="QUG16" s="267"/>
      <c r="QUH16" s="267"/>
      <c r="QUI16" s="267"/>
      <c r="QUJ16" s="267"/>
      <c r="QUK16" s="267"/>
      <c r="QUL16" s="267"/>
      <c r="QUM16" s="267"/>
      <c r="QUN16" s="267"/>
      <c r="QUO16" s="267"/>
      <c r="QUP16" s="267"/>
      <c r="QUQ16" s="267"/>
      <c r="QUR16" s="267"/>
      <c r="QUS16" s="267"/>
      <c r="QUT16" s="267"/>
      <c r="QUU16" s="267"/>
      <c r="QUV16" s="267"/>
      <c r="QUW16" s="267"/>
      <c r="QUX16" s="267"/>
      <c r="QUY16" s="267"/>
      <c r="QUZ16" s="267"/>
      <c r="QVA16" s="267"/>
      <c r="QVB16" s="267"/>
      <c r="QVC16" s="267"/>
      <c r="QVD16" s="267"/>
      <c r="QVE16" s="267"/>
      <c r="QVF16" s="267"/>
      <c r="QVG16" s="267"/>
      <c r="QVH16" s="267"/>
      <c r="QVI16" s="267"/>
      <c r="QVJ16" s="267"/>
      <c r="QVK16" s="267"/>
      <c r="QVL16" s="267"/>
      <c r="QVM16" s="267"/>
      <c r="QVN16" s="267"/>
      <c r="QVO16" s="267"/>
      <c r="QVP16" s="267"/>
      <c r="QVQ16" s="267"/>
      <c r="QVR16" s="267"/>
      <c r="QVS16" s="267"/>
      <c r="QVT16" s="267"/>
      <c r="QVU16" s="267"/>
      <c r="QVV16" s="267"/>
      <c r="QVW16" s="267"/>
      <c r="QVX16" s="267"/>
      <c r="QVY16" s="267"/>
      <c r="QVZ16" s="267"/>
      <c r="QWA16" s="267"/>
      <c r="QWB16" s="267"/>
      <c r="QWC16" s="267"/>
      <c r="QWD16" s="267"/>
      <c r="QWE16" s="267"/>
      <c r="QWF16" s="267"/>
      <c r="QWG16" s="267"/>
      <c r="QWH16" s="267"/>
      <c r="QWI16" s="267"/>
      <c r="QWJ16" s="267"/>
      <c r="QWK16" s="267"/>
      <c r="QWL16" s="267"/>
      <c r="QWM16" s="267"/>
      <c r="QWN16" s="267"/>
      <c r="QWO16" s="267"/>
      <c r="QWP16" s="267"/>
      <c r="QWQ16" s="267"/>
      <c r="QWR16" s="267"/>
      <c r="QWS16" s="267"/>
      <c r="QWT16" s="267"/>
      <c r="QWU16" s="267"/>
      <c r="QWV16" s="267"/>
      <c r="QWW16" s="267"/>
      <c r="QWX16" s="267"/>
      <c r="QWY16" s="267"/>
      <c r="QWZ16" s="267"/>
      <c r="QXA16" s="267"/>
      <c r="QXB16" s="267"/>
      <c r="QXC16" s="267"/>
      <c r="QXD16" s="267"/>
      <c r="QXE16" s="267"/>
      <c r="QXF16" s="267"/>
      <c r="QXG16" s="267"/>
      <c r="QXH16" s="267"/>
      <c r="QXI16" s="267"/>
      <c r="QXJ16" s="267"/>
      <c r="QXK16" s="267"/>
      <c r="QXL16" s="267"/>
      <c r="QXM16" s="267"/>
      <c r="QXN16" s="267"/>
      <c r="QXO16" s="267"/>
      <c r="QXP16" s="267"/>
      <c r="QXQ16" s="267"/>
      <c r="QXR16" s="267"/>
      <c r="QXS16" s="267"/>
      <c r="QXT16" s="267"/>
      <c r="QXU16" s="267"/>
      <c r="QXV16" s="267"/>
      <c r="QXW16" s="267"/>
      <c r="QXX16" s="267"/>
      <c r="QXY16" s="267"/>
      <c r="QXZ16" s="267"/>
      <c r="QYA16" s="267"/>
      <c r="QYB16" s="267"/>
      <c r="QYC16" s="267"/>
      <c r="QYD16" s="267"/>
      <c r="QYE16" s="267"/>
      <c r="QYF16" s="267"/>
      <c r="QYG16" s="267"/>
      <c r="QYH16" s="267"/>
      <c r="QYI16" s="267"/>
      <c r="QYJ16" s="267"/>
      <c r="QYK16" s="267"/>
      <c r="QYL16" s="267"/>
      <c r="QYM16" s="267"/>
      <c r="QYN16" s="267"/>
      <c r="QYO16" s="267"/>
      <c r="QYP16" s="267"/>
      <c r="QYQ16" s="267"/>
      <c r="QYR16" s="267"/>
      <c r="QYS16" s="267"/>
      <c r="QYT16" s="267"/>
      <c r="QYU16" s="267"/>
      <c r="QYV16" s="267"/>
      <c r="QYW16" s="267"/>
      <c r="QYX16" s="267"/>
      <c r="QYY16" s="267"/>
      <c r="QYZ16" s="267"/>
      <c r="QZA16" s="267"/>
      <c r="QZB16" s="267"/>
      <c r="QZC16" s="267"/>
      <c r="QZD16" s="267"/>
      <c r="QZE16" s="267"/>
      <c r="QZF16" s="267"/>
      <c r="QZG16" s="267"/>
      <c r="QZH16" s="267"/>
      <c r="QZI16" s="267"/>
      <c r="QZJ16" s="267"/>
      <c r="QZK16" s="267"/>
      <c r="QZL16" s="267"/>
      <c r="QZM16" s="267"/>
      <c r="QZN16" s="267"/>
      <c r="QZO16" s="267"/>
      <c r="QZP16" s="267"/>
      <c r="QZQ16" s="267"/>
      <c r="QZR16" s="267"/>
      <c r="QZS16" s="267"/>
      <c r="QZT16" s="267"/>
      <c r="QZU16" s="267"/>
      <c r="QZV16" s="267"/>
      <c r="QZW16" s="267"/>
      <c r="QZX16" s="267"/>
      <c r="QZY16" s="267"/>
      <c r="QZZ16" s="267"/>
      <c r="RAA16" s="267"/>
      <c r="RAB16" s="267"/>
      <c r="RAC16" s="267"/>
      <c r="RAD16" s="267"/>
      <c r="RAE16" s="267"/>
      <c r="RAF16" s="267"/>
      <c r="RAG16" s="267"/>
      <c r="RAH16" s="267"/>
      <c r="RAI16" s="267"/>
      <c r="RAJ16" s="267"/>
      <c r="RAK16" s="267"/>
      <c r="RAL16" s="267"/>
      <c r="RAM16" s="267"/>
      <c r="RAN16" s="267"/>
      <c r="RAO16" s="267"/>
      <c r="RAP16" s="267"/>
      <c r="RAQ16" s="267"/>
      <c r="RAR16" s="267"/>
      <c r="RAS16" s="267"/>
      <c r="RAT16" s="267"/>
      <c r="RAU16" s="267"/>
      <c r="RAV16" s="267"/>
      <c r="RAW16" s="267"/>
      <c r="RAX16" s="267"/>
      <c r="RAY16" s="267"/>
      <c r="RAZ16" s="267"/>
      <c r="RBA16" s="267"/>
      <c r="RBB16" s="267"/>
      <c r="RBC16" s="267"/>
      <c r="RBD16" s="267"/>
      <c r="RBE16" s="267"/>
      <c r="RBF16" s="267"/>
      <c r="RBG16" s="267"/>
      <c r="RBH16" s="267"/>
      <c r="RBI16" s="267"/>
      <c r="RBJ16" s="267"/>
      <c r="RBK16" s="267"/>
      <c r="RBL16" s="267"/>
      <c r="RBM16" s="267"/>
      <c r="RBN16" s="267"/>
      <c r="RBO16" s="267"/>
      <c r="RBP16" s="267"/>
      <c r="RBQ16" s="267"/>
      <c r="RBR16" s="267"/>
      <c r="RBS16" s="267"/>
      <c r="RBT16" s="267"/>
      <c r="RBU16" s="267"/>
      <c r="RBV16" s="267"/>
      <c r="RBW16" s="267"/>
      <c r="RBX16" s="267"/>
      <c r="RBY16" s="267"/>
      <c r="RBZ16" s="267"/>
      <c r="RCA16" s="267"/>
      <c r="RCB16" s="267"/>
      <c r="RCC16" s="267"/>
      <c r="RCD16" s="267"/>
      <c r="RCE16" s="267"/>
      <c r="RCF16" s="267"/>
      <c r="RCG16" s="267"/>
      <c r="RCH16" s="267"/>
      <c r="RCI16" s="267"/>
      <c r="RCJ16" s="267"/>
      <c r="RCK16" s="267"/>
      <c r="RCL16" s="267"/>
      <c r="RCM16" s="267"/>
      <c r="RCN16" s="267"/>
      <c r="RCO16" s="267"/>
      <c r="RCP16" s="267"/>
      <c r="RCQ16" s="267"/>
      <c r="RCR16" s="267"/>
      <c r="RCS16" s="267"/>
      <c r="RCT16" s="267"/>
      <c r="RCU16" s="267"/>
      <c r="RCV16" s="267"/>
      <c r="RCW16" s="267"/>
      <c r="RCX16" s="267"/>
      <c r="RCY16" s="267"/>
      <c r="RCZ16" s="267"/>
      <c r="RDA16" s="267"/>
      <c r="RDB16" s="267"/>
      <c r="RDC16" s="267"/>
      <c r="RDD16" s="267"/>
      <c r="RDE16" s="267"/>
      <c r="RDF16" s="267"/>
      <c r="RDG16" s="267"/>
      <c r="RDH16" s="267"/>
      <c r="RDI16" s="267"/>
      <c r="RDJ16" s="267"/>
      <c r="RDK16" s="267"/>
      <c r="RDL16" s="267"/>
      <c r="RDM16" s="267"/>
      <c r="RDN16" s="267"/>
      <c r="RDO16" s="267"/>
      <c r="RDP16" s="267"/>
      <c r="RDQ16" s="267"/>
      <c r="RDR16" s="267"/>
      <c r="RDS16" s="267"/>
      <c r="RDT16" s="267"/>
      <c r="RDU16" s="267"/>
      <c r="RDV16" s="267"/>
      <c r="RDW16" s="267"/>
      <c r="RDX16" s="267"/>
      <c r="RDY16" s="267"/>
      <c r="RDZ16" s="267"/>
      <c r="REA16" s="267"/>
      <c r="REB16" s="267"/>
      <c r="REC16" s="267"/>
      <c r="RED16" s="267"/>
      <c r="REE16" s="267"/>
      <c r="REF16" s="267"/>
      <c r="REG16" s="267"/>
      <c r="REH16" s="267"/>
      <c r="REI16" s="267"/>
      <c r="REJ16" s="267"/>
      <c r="REK16" s="267"/>
      <c r="REL16" s="267"/>
      <c r="REM16" s="267"/>
      <c r="REN16" s="267"/>
      <c r="REO16" s="267"/>
      <c r="REP16" s="267"/>
      <c r="REQ16" s="267"/>
      <c r="RER16" s="267"/>
      <c r="RES16" s="267"/>
      <c r="RET16" s="267"/>
      <c r="REU16" s="267"/>
      <c r="REV16" s="267"/>
      <c r="REW16" s="267"/>
      <c r="REX16" s="267"/>
      <c r="REY16" s="267"/>
      <c r="REZ16" s="267"/>
      <c r="RFA16" s="267"/>
      <c r="RFB16" s="267"/>
      <c r="RFC16" s="267"/>
      <c r="RFD16" s="267"/>
      <c r="RFE16" s="267"/>
      <c r="RFF16" s="267"/>
      <c r="RFG16" s="267"/>
      <c r="RFH16" s="267"/>
      <c r="RFI16" s="267"/>
      <c r="RFJ16" s="267"/>
      <c r="RFK16" s="267"/>
      <c r="RFL16" s="267"/>
      <c r="RFM16" s="267"/>
      <c r="RFN16" s="267"/>
      <c r="RFO16" s="267"/>
      <c r="RFP16" s="267"/>
      <c r="RFQ16" s="267"/>
      <c r="RFR16" s="267"/>
      <c r="RFS16" s="267"/>
      <c r="RFT16" s="267"/>
      <c r="RFU16" s="267"/>
      <c r="RFV16" s="267"/>
      <c r="RFW16" s="267"/>
      <c r="RFX16" s="267"/>
      <c r="RFY16" s="267"/>
      <c r="RFZ16" s="267"/>
      <c r="RGA16" s="267"/>
      <c r="RGB16" s="267"/>
      <c r="RGC16" s="267"/>
      <c r="RGD16" s="267"/>
      <c r="RGE16" s="267"/>
      <c r="RGF16" s="267"/>
      <c r="RGG16" s="267"/>
      <c r="RGH16" s="267"/>
      <c r="RGI16" s="267"/>
      <c r="RGJ16" s="267"/>
      <c r="RGK16" s="267"/>
      <c r="RGL16" s="267"/>
      <c r="RGM16" s="267"/>
      <c r="RGN16" s="267"/>
      <c r="RGO16" s="267"/>
      <c r="RGP16" s="267"/>
      <c r="RGQ16" s="267"/>
      <c r="RGR16" s="267"/>
      <c r="RGS16" s="267"/>
      <c r="RGT16" s="267"/>
      <c r="RGU16" s="267"/>
      <c r="RGV16" s="267"/>
      <c r="RGW16" s="267"/>
      <c r="RGX16" s="267"/>
      <c r="RGY16" s="267"/>
      <c r="RGZ16" s="267"/>
      <c r="RHA16" s="267"/>
      <c r="RHB16" s="267"/>
      <c r="RHC16" s="267"/>
      <c r="RHD16" s="267"/>
      <c r="RHE16" s="267"/>
      <c r="RHF16" s="267"/>
      <c r="RHG16" s="267"/>
      <c r="RHH16" s="267"/>
      <c r="RHI16" s="267"/>
      <c r="RHJ16" s="267"/>
      <c r="RHK16" s="267"/>
      <c r="RHL16" s="267"/>
      <c r="RHM16" s="267"/>
      <c r="RHN16" s="267"/>
      <c r="RHO16" s="267"/>
      <c r="RHP16" s="267"/>
      <c r="RHQ16" s="267"/>
      <c r="RHR16" s="267"/>
      <c r="RHS16" s="267"/>
      <c r="RHT16" s="267"/>
      <c r="RHU16" s="267"/>
      <c r="RHV16" s="267"/>
      <c r="RHW16" s="267"/>
      <c r="RHX16" s="267"/>
      <c r="RHY16" s="267"/>
      <c r="RHZ16" s="267"/>
      <c r="RIA16" s="267"/>
      <c r="RIB16" s="267"/>
      <c r="RIC16" s="267"/>
      <c r="RID16" s="267"/>
      <c r="RIE16" s="267"/>
      <c r="RIF16" s="267"/>
      <c r="RIG16" s="267"/>
      <c r="RIH16" s="267"/>
      <c r="RII16" s="267"/>
      <c r="RIJ16" s="267"/>
      <c r="RIK16" s="267"/>
      <c r="RIL16" s="267"/>
      <c r="RIM16" s="267"/>
      <c r="RIN16" s="267"/>
      <c r="RIO16" s="267"/>
      <c r="RIP16" s="267"/>
      <c r="RIQ16" s="267"/>
      <c r="RIR16" s="267"/>
      <c r="RIS16" s="267"/>
      <c r="RIT16" s="267"/>
      <c r="RIU16" s="267"/>
      <c r="RIV16" s="267"/>
      <c r="RIW16" s="267"/>
      <c r="RIX16" s="267"/>
      <c r="RIY16" s="267"/>
      <c r="RIZ16" s="267"/>
      <c r="RJA16" s="267"/>
      <c r="RJB16" s="267"/>
      <c r="RJC16" s="267"/>
      <c r="RJD16" s="267"/>
      <c r="RJE16" s="267"/>
      <c r="RJF16" s="267"/>
      <c r="RJG16" s="267"/>
      <c r="RJH16" s="267"/>
      <c r="RJI16" s="267"/>
      <c r="RJJ16" s="267"/>
      <c r="RJK16" s="267"/>
      <c r="RJL16" s="267"/>
      <c r="RJM16" s="267"/>
      <c r="RJN16" s="267"/>
      <c r="RJO16" s="267"/>
      <c r="RJP16" s="267"/>
      <c r="RJQ16" s="267"/>
      <c r="RJR16" s="267"/>
      <c r="RJS16" s="267"/>
      <c r="RJT16" s="267"/>
      <c r="RJU16" s="267"/>
      <c r="RJV16" s="267"/>
      <c r="RJW16" s="267"/>
      <c r="RJX16" s="267"/>
      <c r="RJY16" s="267"/>
      <c r="RJZ16" s="267"/>
      <c r="RKA16" s="267"/>
      <c r="RKB16" s="267"/>
      <c r="RKC16" s="267"/>
      <c r="RKD16" s="267"/>
      <c r="RKE16" s="267"/>
      <c r="RKF16" s="267"/>
      <c r="RKG16" s="267"/>
      <c r="RKH16" s="267"/>
      <c r="RKI16" s="267"/>
      <c r="RKJ16" s="267"/>
      <c r="RKK16" s="267"/>
      <c r="RKL16" s="267"/>
      <c r="RKM16" s="267"/>
      <c r="RKN16" s="267"/>
      <c r="RKO16" s="267"/>
      <c r="RKP16" s="267"/>
      <c r="RKQ16" s="267"/>
      <c r="RKR16" s="267"/>
      <c r="RKS16" s="267"/>
      <c r="RKT16" s="267"/>
      <c r="RKU16" s="267"/>
      <c r="RKV16" s="267"/>
      <c r="RKW16" s="267"/>
      <c r="RKX16" s="267"/>
      <c r="RKY16" s="267"/>
      <c r="RKZ16" s="267"/>
      <c r="RLA16" s="267"/>
      <c r="RLB16" s="267"/>
      <c r="RLC16" s="267"/>
      <c r="RLD16" s="267"/>
      <c r="RLE16" s="267"/>
      <c r="RLF16" s="267"/>
      <c r="RLG16" s="267"/>
      <c r="RLH16" s="267"/>
      <c r="RLI16" s="267"/>
      <c r="RLJ16" s="267"/>
      <c r="RLK16" s="267"/>
      <c r="RLL16" s="267"/>
      <c r="RLM16" s="267"/>
      <c r="RLN16" s="267"/>
      <c r="RLO16" s="267"/>
      <c r="RLP16" s="267"/>
      <c r="RLQ16" s="267"/>
      <c r="RLR16" s="267"/>
      <c r="RLS16" s="267"/>
      <c r="RLT16" s="267"/>
      <c r="RLU16" s="267"/>
      <c r="RLV16" s="267"/>
      <c r="RLW16" s="267"/>
      <c r="RLX16" s="267"/>
      <c r="RLY16" s="267"/>
      <c r="RLZ16" s="267"/>
      <c r="RMA16" s="267"/>
      <c r="RMB16" s="267"/>
      <c r="RMC16" s="267"/>
      <c r="RMD16" s="267"/>
      <c r="RME16" s="267"/>
      <c r="RMF16" s="267"/>
      <c r="RMG16" s="267"/>
      <c r="RMH16" s="267"/>
      <c r="RMI16" s="267"/>
      <c r="RMJ16" s="267"/>
      <c r="RMK16" s="267"/>
      <c r="RML16" s="267"/>
      <c r="RMM16" s="267"/>
      <c r="RMN16" s="267"/>
      <c r="RMO16" s="267"/>
      <c r="RMP16" s="267"/>
      <c r="RMQ16" s="267"/>
      <c r="RMR16" s="267"/>
      <c r="RMS16" s="267"/>
      <c r="RMT16" s="267"/>
      <c r="RMU16" s="267"/>
      <c r="RMV16" s="267"/>
      <c r="RMW16" s="267"/>
      <c r="RMX16" s="267"/>
      <c r="RMY16" s="267"/>
      <c r="RMZ16" s="267"/>
      <c r="RNA16" s="267"/>
      <c r="RNB16" s="267"/>
      <c r="RNC16" s="267"/>
      <c r="RND16" s="267"/>
      <c r="RNE16" s="267"/>
      <c r="RNF16" s="267"/>
      <c r="RNG16" s="267"/>
      <c r="RNH16" s="267"/>
      <c r="RNI16" s="267"/>
      <c r="RNJ16" s="267"/>
      <c r="RNK16" s="267"/>
      <c r="RNL16" s="267"/>
      <c r="RNM16" s="267"/>
      <c r="RNN16" s="267"/>
      <c r="RNO16" s="267"/>
      <c r="RNP16" s="267"/>
      <c r="RNQ16" s="267"/>
      <c r="RNR16" s="267"/>
      <c r="RNS16" s="267"/>
      <c r="RNT16" s="267"/>
      <c r="RNU16" s="267"/>
      <c r="RNV16" s="267"/>
      <c r="RNW16" s="267"/>
      <c r="RNX16" s="267"/>
      <c r="RNY16" s="267"/>
      <c r="RNZ16" s="267"/>
      <c r="ROA16" s="267"/>
      <c r="ROB16" s="267"/>
      <c r="ROC16" s="267"/>
      <c r="ROD16" s="267"/>
      <c r="ROE16" s="267"/>
      <c r="ROF16" s="267"/>
      <c r="ROG16" s="267"/>
      <c r="ROH16" s="267"/>
      <c r="ROI16" s="267"/>
      <c r="ROJ16" s="267"/>
      <c r="ROK16" s="267"/>
      <c r="ROL16" s="267"/>
      <c r="ROM16" s="267"/>
      <c r="RON16" s="267"/>
      <c r="ROO16" s="267"/>
      <c r="ROP16" s="267"/>
      <c r="ROQ16" s="267"/>
      <c r="ROR16" s="267"/>
      <c r="ROS16" s="267"/>
      <c r="ROT16" s="267"/>
      <c r="ROU16" s="267"/>
      <c r="ROV16" s="267"/>
      <c r="ROW16" s="267"/>
      <c r="ROX16" s="267"/>
      <c r="ROY16" s="267"/>
      <c r="ROZ16" s="267"/>
      <c r="RPA16" s="267"/>
      <c r="RPB16" s="267"/>
      <c r="RPC16" s="267"/>
      <c r="RPD16" s="267"/>
      <c r="RPE16" s="267"/>
      <c r="RPF16" s="267"/>
      <c r="RPG16" s="267"/>
      <c r="RPH16" s="267"/>
      <c r="RPI16" s="267"/>
      <c r="RPJ16" s="267"/>
      <c r="RPK16" s="267"/>
      <c r="RPL16" s="267"/>
      <c r="RPM16" s="267"/>
      <c r="RPN16" s="267"/>
      <c r="RPO16" s="267"/>
      <c r="RPP16" s="267"/>
      <c r="RPQ16" s="267"/>
      <c r="RPR16" s="267"/>
      <c r="RPS16" s="267"/>
      <c r="RPT16" s="267"/>
      <c r="RPU16" s="267"/>
      <c r="RPV16" s="267"/>
      <c r="RPW16" s="267"/>
      <c r="RPX16" s="267"/>
      <c r="RPY16" s="267"/>
      <c r="RPZ16" s="267"/>
      <c r="RQA16" s="267"/>
      <c r="RQB16" s="267"/>
      <c r="RQC16" s="267"/>
      <c r="RQD16" s="267"/>
      <c r="RQE16" s="267"/>
      <c r="RQF16" s="267"/>
      <c r="RQG16" s="267"/>
      <c r="RQH16" s="267"/>
      <c r="RQI16" s="267"/>
      <c r="RQJ16" s="267"/>
      <c r="RQK16" s="267"/>
      <c r="RQL16" s="267"/>
      <c r="RQM16" s="267"/>
      <c r="RQN16" s="267"/>
      <c r="RQO16" s="267"/>
      <c r="RQP16" s="267"/>
      <c r="RQQ16" s="267"/>
      <c r="RQR16" s="267"/>
      <c r="RQS16" s="267"/>
      <c r="RQT16" s="267"/>
      <c r="RQU16" s="267"/>
      <c r="RQV16" s="267"/>
      <c r="RQW16" s="267"/>
      <c r="RQX16" s="267"/>
      <c r="RQY16" s="267"/>
      <c r="RQZ16" s="267"/>
      <c r="RRA16" s="267"/>
      <c r="RRB16" s="267"/>
      <c r="RRC16" s="267"/>
      <c r="RRD16" s="267"/>
      <c r="RRE16" s="267"/>
      <c r="RRF16" s="267"/>
      <c r="RRG16" s="267"/>
      <c r="RRH16" s="267"/>
      <c r="RRI16" s="267"/>
      <c r="RRJ16" s="267"/>
      <c r="RRK16" s="267"/>
      <c r="RRL16" s="267"/>
      <c r="RRM16" s="267"/>
      <c r="RRN16" s="267"/>
      <c r="RRO16" s="267"/>
      <c r="RRP16" s="267"/>
      <c r="RRQ16" s="267"/>
      <c r="RRR16" s="267"/>
      <c r="RRS16" s="267"/>
      <c r="RRT16" s="267"/>
      <c r="RRU16" s="267"/>
      <c r="RRV16" s="267"/>
      <c r="RRW16" s="267"/>
      <c r="RRX16" s="267"/>
      <c r="RRY16" s="267"/>
      <c r="RRZ16" s="267"/>
      <c r="RSA16" s="267"/>
      <c r="RSB16" s="267"/>
      <c r="RSC16" s="267"/>
      <c r="RSD16" s="267"/>
      <c r="RSE16" s="267"/>
      <c r="RSF16" s="267"/>
      <c r="RSG16" s="267"/>
      <c r="RSH16" s="267"/>
      <c r="RSI16" s="267"/>
      <c r="RSJ16" s="267"/>
      <c r="RSK16" s="267"/>
      <c r="RSL16" s="267"/>
      <c r="RSM16" s="267"/>
      <c r="RSN16" s="267"/>
      <c r="RSO16" s="267"/>
      <c r="RSP16" s="267"/>
      <c r="RSQ16" s="267"/>
      <c r="RSR16" s="267"/>
      <c r="RSS16" s="267"/>
      <c r="RST16" s="267"/>
      <c r="RSU16" s="267"/>
      <c r="RSV16" s="267"/>
      <c r="RSW16" s="267"/>
      <c r="RSX16" s="267"/>
      <c r="RSY16" s="267"/>
      <c r="RSZ16" s="267"/>
      <c r="RTA16" s="267"/>
      <c r="RTB16" s="267"/>
      <c r="RTC16" s="267"/>
      <c r="RTD16" s="267"/>
      <c r="RTE16" s="267"/>
      <c r="RTF16" s="267"/>
      <c r="RTG16" s="267"/>
      <c r="RTH16" s="267"/>
      <c r="RTI16" s="267"/>
      <c r="RTJ16" s="267"/>
      <c r="RTK16" s="267"/>
      <c r="RTL16" s="267"/>
      <c r="RTM16" s="267"/>
      <c r="RTN16" s="267"/>
      <c r="RTO16" s="267"/>
      <c r="RTP16" s="267"/>
      <c r="RTQ16" s="267"/>
      <c r="RTR16" s="267"/>
      <c r="RTS16" s="267"/>
      <c r="RTT16" s="267"/>
      <c r="RTU16" s="267"/>
      <c r="RTV16" s="267"/>
      <c r="RTW16" s="267"/>
      <c r="RTX16" s="267"/>
      <c r="RTY16" s="267"/>
      <c r="RTZ16" s="267"/>
      <c r="RUA16" s="267"/>
      <c r="RUB16" s="267"/>
      <c r="RUC16" s="267"/>
      <c r="RUD16" s="267"/>
      <c r="RUE16" s="267"/>
      <c r="RUF16" s="267"/>
      <c r="RUG16" s="267"/>
      <c r="RUH16" s="267"/>
      <c r="RUI16" s="267"/>
      <c r="RUJ16" s="267"/>
      <c r="RUK16" s="267"/>
      <c r="RUL16" s="267"/>
      <c r="RUM16" s="267"/>
      <c r="RUN16" s="267"/>
      <c r="RUO16" s="267"/>
      <c r="RUP16" s="267"/>
      <c r="RUQ16" s="267"/>
      <c r="RUR16" s="267"/>
      <c r="RUS16" s="267"/>
      <c r="RUT16" s="267"/>
      <c r="RUU16" s="267"/>
      <c r="RUV16" s="267"/>
      <c r="RUW16" s="267"/>
      <c r="RUX16" s="267"/>
      <c r="RUY16" s="267"/>
      <c r="RUZ16" s="267"/>
      <c r="RVA16" s="267"/>
      <c r="RVB16" s="267"/>
      <c r="RVC16" s="267"/>
      <c r="RVD16" s="267"/>
      <c r="RVE16" s="267"/>
      <c r="RVF16" s="267"/>
      <c r="RVG16" s="267"/>
      <c r="RVH16" s="267"/>
      <c r="RVI16" s="267"/>
      <c r="RVJ16" s="267"/>
      <c r="RVK16" s="267"/>
      <c r="RVL16" s="267"/>
      <c r="RVM16" s="267"/>
      <c r="RVN16" s="267"/>
      <c r="RVO16" s="267"/>
      <c r="RVP16" s="267"/>
      <c r="RVQ16" s="267"/>
      <c r="RVR16" s="267"/>
      <c r="RVS16" s="267"/>
      <c r="RVT16" s="267"/>
      <c r="RVU16" s="267"/>
      <c r="RVV16" s="267"/>
      <c r="RVW16" s="267"/>
      <c r="RVX16" s="267"/>
      <c r="RVY16" s="267"/>
      <c r="RVZ16" s="267"/>
      <c r="RWA16" s="267"/>
      <c r="RWB16" s="267"/>
      <c r="RWC16" s="267"/>
      <c r="RWD16" s="267"/>
      <c r="RWE16" s="267"/>
      <c r="RWF16" s="267"/>
      <c r="RWG16" s="267"/>
      <c r="RWH16" s="267"/>
      <c r="RWI16" s="267"/>
      <c r="RWJ16" s="267"/>
      <c r="RWK16" s="267"/>
      <c r="RWL16" s="267"/>
      <c r="RWM16" s="267"/>
      <c r="RWN16" s="267"/>
      <c r="RWO16" s="267"/>
      <c r="RWP16" s="267"/>
      <c r="RWQ16" s="267"/>
      <c r="RWR16" s="267"/>
      <c r="RWS16" s="267"/>
      <c r="RWT16" s="267"/>
      <c r="RWU16" s="267"/>
      <c r="RWV16" s="267"/>
      <c r="RWW16" s="267"/>
      <c r="RWX16" s="267"/>
      <c r="RWY16" s="267"/>
      <c r="RWZ16" s="267"/>
      <c r="RXA16" s="267"/>
      <c r="RXB16" s="267"/>
      <c r="RXC16" s="267"/>
      <c r="RXD16" s="267"/>
      <c r="RXE16" s="267"/>
      <c r="RXF16" s="267"/>
      <c r="RXG16" s="267"/>
      <c r="RXH16" s="267"/>
      <c r="RXI16" s="267"/>
      <c r="RXJ16" s="267"/>
      <c r="RXK16" s="267"/>
      <c r="RXL16" s="267"/>
      <c r="RXM16" s="267"/>
      <c r="RXN16" s="267"/>
      <c r="RXO16" s="267"/>
      <c r="RXP16" s="267"/>
      <c r="RXQ16" s="267"/>
      <c r="RXR16" s="267"/>
      <c r="RXS16" s="267"/>
      <c r="RXT16" s="267"/>
      <c r="RXU16" s="267"/>
      <c r="RXV16" s="267"/>
      <c r="RXW16" s="267"/>
      <c r="RXX16" s="267"/>
      <c r="RXY16" s="267"/>
      <c r="RXZ16" s="267"/>
      <c r="RYA16" s="267"/>
      <c r="RYB16" s="267"/>
      <c r="RYC16" s="267"/>
      <c r="RYD16" s="267"/>
      <c r="RYE16" s="267"/>
      <c r="RYF16" s="267"/>
      <c r="RYG16" s="267"/>
      <c r="RYH16" s="267"/>
      <c r="RYI16" s="267"/>
      <c r="RYJ16" s="267"/>
      <c r="RYK16" s="267"/>
      <c r="RYL16" s="267"/>
      <c r="RYM16" s="267"/>
      <c r="RYN16" s="267"/>
      <c r="RYO16" s="267"/>
      <c r="RYP16" s="267"/>
      <c r="RYQ16" s="267"/>
      <c r="RYR16" s="267"/>
      <c r="RYS16" s="267"/>
      <c r="RYT16" s="267"/>
      <c r="RYU16" s="267"/>
      <c r="RYV16" s="267"/>
      <c r="RYW16" s="267"/>
      <c r="RYX16" s="267"/>
      <c r="RYY16" s="267"/>
      <c r="RYZ16" s="267"/>
      <c r="RZA16" s="267"/>
      <c r="RZB16" s="267"/>
      <c r="RZC16" s="267"/>
      <c r="RZD16" s="267"/>
      <c r="RZE16" s="267"/>
      <c r="RZF16" s="267"/>
      <c r="RZG16" s="267"/>
      <c r="RZH16" s="267"/>
      <c r="RZI16" s="267"/>
      <c r="RZJ16" s="267"/>
      <c r="RZK16" s="267"/>
      <c r="RZL16" s="267"/>
      <c r="RZM16" s="267"/>
      <c r="RZN16" s="267"/>
      <c r="RZO16" s="267"/>
      <c r="RZP16" s="267"/>
      <c r="RZQ16" s="267"/>
      <c r="RZR16" s="267"/>
      <c r="RZS16" s="267"/>
      <c r="RZT16" s="267"/>
      <c r="RZU16" s="267"/>
      <c r="RZV16" s="267"/>
      <c r="RZW16" s="267"/>
      <c r="RZX16" s="267"/>
      <c r="RZY16" s="267"/>
      <c r="RZZ16" s="267"/>
      <c r="SAA16" s="267"/>
      <c r="SAB16" s="267"/>
      <c r="SAC16" s="267"/>
      <c r="SAD16" s="267"/>
      <c r="SAE16" s="267"/>
      <c r="SAF16" s="267"/>
      <c r="SAG16" s="267"/>
      <c r="SAH16" s="267"/>
      <c r="SAI16" s="267"/>
      <c r="SAJ16" s="267"/>
      <c r="SAK16" s="267"/>
      <c r="SAL16" s="267"/>
      <c r="SAM16" s="267"/>
      <c r="SAN16" s="267"/>
      <c r="SAO16" s="267"/>
      <c r="SAP16" s="267"/>
      <c r="SAQ16" s="267"/>
      <c r="SAR16" s="267"/>
      <c r="SAS16" s="267"/>
      <c r="SAT16" s="267"/>
      <c r="SAU16" s="267"/>
      <c r="SAV16" s="267"/>
      <c r="SAW16" s="267"/>
      <c r="SAX16" s="267"/>
      <c r="SAY16" s="267"/>
      <c r="SAZ16" s="267"/>
      <c r="SBA16" s="267"/>
      <c r="SBB16" s="267"/>
      <c r="SBC16" s="267"/>
      <c r="SBD16" s="267"/>
      <c r="SBE16" s="267"/>
      <c r="SBF16" s="267"/>
      <c r="SBG16" s="267"/>
      <c r="SBH16" s="267"/>
      <c r="SBI16" s="267"/>
      <c r="SBJ16" s="267"/>
      <c r="SBK16" s="267"/>
      <c r="SBL16" s="267"/>
      <c r="SBM16" s="267"/>
      <c r="SBN16" s="267"/>
      <c r="SBO16" s="267"/>
      <c r="SBP16" s="267"/>
      <c r="SBQ16" s="267"/>
      <c r="SBR16" s="267"/>
      <c r="SBS16" s="267"/>
      <c r="SBT16" s="267"/>
      <c r="SBU16" s="267"/>
      <c r="SBV16" s="267"/>
      <c r="SBW16" s="267"/>
      <c r="SBX16" s="267"/>
      <c r="SBY16" s="267"/>
      <c r="SBZ16" s="267"/>
      <c r="SCA16" s="267"/>
      <c r="SCB16" s="267"/>
      <c r="SCC16" s="267"/>
      <c r="SCD16" s="267"/>
      <c r="SCE16" s="267"/>
      <c r="SCF16" s="267"/>
      <c r="SCG16" s="267"/>
      <c r="SCH16" s="267"/>
      <c r="SCI16" s="267"/>
      <c r="SCJ16" s="267"/>
      <c r="SCK16" s="267"/>
      <c r="SCL16" s="267"/>
      <c r="SCM16" s="267"/>
      <c r="SCN16" s="267"/>
      <c r="SCO16" s="267"/>
      <c r="SCP16" s="267"/>
      <c r="SCQ16" s="267"/>
      <c r="SCR16" s="267"/>
      <c r="SCS16" s="267"/>
      <c r="SCT16" s="267"/>
      <c r="SCU16" s="267"/>
      <c r="SCV16" s="267"/>
      <c r="SCW16" s="267"/>
      <c r="SCX16" s="267"/>
      <c r="SCY16" s="267"/>
      <c r="SCZ16" s="267"/>
      <c r="SDA16" s="267"/>
      <c r="SDB16" s="267"/>
      <c r="SDC16" s="267"/>
      <c r="SDD16" s="267"/>
      <c r="SDE16" s="267"/>
      <c r="SDF16" s="267"/>
      <c r="SDG16" s="267"/>
      <c r="SDH16" s="267"/>
      <c r="SDI16" s="267"/>
      <c r="SDJ16" s="267"/>
      <c r="SDK16" s="267"/>
      <c r="SDL16" s="267"/>
      <c r="SDM16" s="267"/>
      <c r="SDN16" s="267"/>
      <c r="SDO16" s="267"/>
      <c r="SDP16" s="267"/>
      <c r="SDQ16" s="267"/>
      <c r="SDR16" s="267"/>
      <c r="SDS16" s="267"/>
      <c r="SDT16" s="267"/>
      <c r="SDU16" s="267"/>
      <c r="SDV16" s="267"/>
      <c r="SDW16" s="267"/>
      <c r="SDX16" s="267"/>
      <c r="SDY16" s="267"/>
      <c r="SDZ16" s="267"/>
      <c r="SEA16" s="267"/>
      <c r="SEB16" s="267"/>
      <c r="SEC16" s="267"/>
      <c r="SED16" s="267"/>
      <c r="SEE16" s="267"/>
      <c r="SEF16" s="267"/>
      <c r="SEG16" s="267"/>
      <c r="SEH16" s="267"/>
      <c r="SEI16" s="267"/>
      <c r="SEJ16" s="267"/>
      <c r="SEK16" s="267"/>
      <c r="SEL16" s="267"/>
      <c r="SEM16" s="267"/>
      <c r="SEN16" s="267"/>
      <c r="SEO16" s="267"/>
      <c r="SEP16" s="267"/>
      <c r="SEQ16" s="267"/>
      <c r="SER16" s="267"/>
      <c r="SES16" s="267"/>
      <c r="SET16" s="267"/>
      <c r="SEU16" s="267"/>
      <c r="SEV16" s="267"/>
      <c r="SEW16" s="267"/>
      <c r="SEX16" s="267"/>
      <c r="SEY16" s="267"/>
      <c r="SEZ16" s="267"/>
      <c r="SFA16" s="267"/>
      <c r="SFB16" s="267"/>
      <c r="SFC16" s="267"/>
      <c r="SFD16" s="267"/>
      <c r="SFE16" s="267"/>
      <c r="SFF16" s="267"/>
      <c r="SFG16" s="267"/>
      <c r="SFH16" s="267"/>
      <c r="SFI16" s="267"/>
      <c r="SFJ16" s="267"/>
      <c r="SFK16" s="267"/>
      <c r="SFL16" s="267"/>
      <c r="SFM16" s="267"/>
      <c r="SFN16" s="267"/>
      <c r="SFO16" s="267"/>
      <c r="SFP16" s="267"/>
      <c r="SFQ16" s="267"/>
      <c r="SFR16" s="267"/>
      <c r="SFS16" s="267"/>
      <c r="SFT16" s="267"/>
      <c r="SFU16" s="267"/>
      <c r="SFV16" s="267"/>
      <c r="SFW16" s="267"/>
      <c r="SFX16" s="267"/>
      <c r="SFY16" s="267"/>
      <c r="SFZ16" s="267"/>
      <c r="SGA16" s="267"/>
      <c r="SGB16" s="267"/>
      <c r="SGC16" s="267"/>
      <c r="SGD16" s="267"/>
      <c r="SGE16" s="267"/>
      <c r="SGF16" s="267"/>
      <c r="SGG16" s="267"/>
      <c r="SGH16" s="267"/>
      <c r="SGI16" s="267"/>
      <c r="SGJ16" s="267"/>
      <c r="SGK16" s="267"/>
      <c r="SGL16" s="267"/>
      <c r="SGM16" s="267"/>
      <c r="SGN16" s="267"/>
      <c r="SGO16" s="267"/>
      <c r="SGP16" s="267"/>
      <c r="SGQ16" s="267"/>
      <c r="SGR16" s="267"/>
      <c r="SGS16" s="267"/>
      <c r="SGT16" s="267"/>
      <c r="SGU16" s="267"/>
      <c r="SGV16" s="267"/>
      <c r="SGW16" s="267"/>
      <c r="SGX16" s="267"/>
      <c r="SGY16" s="267"/>
      <c r="SGZ16" s="267"/>
      <c r="SHA16" s="267"/>
      <c r="SHB16" s="267"/>
      <c r="SHC16" s="267"/>
      <c r="SHD16" s="267"/>
      <c r="SHE16" s="267"/>
      <c r="SHF16" s="267"/>
      <c r="SHG16" s="267"/>
      <c r="SHH16" s="267"/>
      <c r="SHI16" s="267"/>
      <c r="SHJ16" s="267"/>
      <c r="SHK16" s="267"/>
      <c r="SHL16" s="267"/>
      <c r="SHM16" s="267"/>
      <c r="SHN16" s="267"/>
      <c r="SHO16" s="267"/>
      <c r="SHP16" s="267"/>
      <c r="SHQ16" s="267"/>
      <c r="SHR16" s="267"/>
      <c r="SHS16" s="267"/>
      <c r="SHT16" s="267"/>
      <c r="SHU16" s="267"/>
      <c r="SHV16" s="267"/>
      <c r="SHW16" s="267"/>
      <c r="SHX16" s="267"/>
      <c r="SHY16" s="267"/>
      <c r="SHZ16" s="267"/>
      <c r="SIA16" s="267"/>
      <c r="SIB16" s="267"/>
      <c r="SIC16" s="267"/>
      <c r="SID16" s="267"/>
      <c r="SIE16" s="267"/>
      <c r="SIF16" s="267"/>
      <c r="SIG16" s="267"/>
      <c r="SIH16" s="267"/>
      <c r="SII16" s="267"/>
      <c r="SIJ16" s="267"/>
      <c r="SIK16" s="267"/>
      <c r="SIL16" s="267"/>
      <c r="SIM16" s="267"/>
      <c r="SIN16" s="267"/>
      <c r="SIO16" s="267"/>
      <c r="SIP16" s="267"/>
      <c r="SIQ16" s="267"/>
      <c r="SIR16" s="267"/>
      <c r="SIS16" s="267"/>
      <c r="SIT16" s="267"/>
      <c r="SIU16" s="267"/>
      <c r="SIV16" s="267"/>
      <c r="SIW16" s="267"/>
      <c r="SIX16" s="267"/>
      <c r="SIY16" s="267"/>
      <c r="SIZ16" s="267"/>
      <c r="SJA16" s="267"/>
      <c r="SJB16" s="267"/>
      <c r="SJC16" s="267"/>
      <c r="SJD16" s="267"/>
      <c r="SJE16" s="267"/>
      <c r="SJF16" s="267"/>
      <c r="SJG16" s="267"/>
      <c r="SJH16" s="267"/>
      <c r="SJI16" s="267"/>
      <c r="SJJ16" s="267"/>
      <c r="SJK16" s="267"/>
      <c r="SJL16" s="267"/>
      <c r="SJM16" s="267"/>
      <c r="SJN16" s="267"/>
      <c r="SJO16" s="267"/>
      <c r="SJP16" s="267"/>
      <c r="SJQ16" s="267"/>
      <c r="SJR16" s="267"/>
      <c r="SJS16" s="267"/>
      <c r="SJT16" s="267"/>
      <c r="SJU16" s="267"/>
      <c r="SJV16" s="267"/>
      <c r="SJW16" s="267"/>
      <c r="SJX16" s="267"/>
      <c r="SJY16" s="267"/>
      <c r="SJZ16" s="267"/>
      <c r="SKA16" s="267"/>
      <c r="SKB16" s="267"/>
      <c r="SKC16" s="267"/>
      <c r="SKD16" s="267"/>
      <c r="SKE16" s="267"/>
      <c r="SKF16" s="267"/>
      <c r="SKG16" s="267"/>
      <c r="SKH16" s="267"/>
      <c r="SKI16" s="267"/>
      <c r="SKJ16" s="267"/>
      <c r="SKK16" s="267"/>
      <c r="SKL16" s="267"/>
      <c r="SKM16" s="267"/>
      <c r="SKN16" s="267"/>
      <c r="SKO16" s="267"/>
      <c r="SKP16" s="267"/>
      <c r="SKQ16" s="267"/>
      <c r="SKR16" s="267"/>
      <c r="SKS16" s="267"/>
      <c r="SKT16" s="267"/>
      <c r="SKU16" s="267"/>
      <c r="SKV16" s="267"/>
      <c r="SKW16" s="267"/>
      <c r="SKX16" s="267"/>
      <c r="SKY16" s="267"/>
      <c r="SKZ16" s="267"/>
      <c r="SLA16" s="267"/>
      <c r="SLB16" s="267"/>
      <c r="SLC16" s="267"/>
      <c r="SLD16" s="267"/>
      <c r="SLE16" s="267"/>
      <c r="SLF16" s="267"/>
      <c r="SLG16" s="267"/>
      <c r="SLH16" s="267"/>
      <c r="SLI16" s="267"/>
      <c r="SLJ16" s="267"/>
      <c r="SLK16" s="267"/>
      <c r="SLL16" s="267"/>
      <c r="SLM16" s="267"/>
      <c r="SLN16" s="267"/>
      <c r="SLO16" s="267"/>
      <c r="SLP16" s="267"/>
      <c r="SLQ16" s="267"/>
      <c r="SLR16" s="267"/>
      <c r="SLS16" s="267"/>
      <c r="SLT16" s="267"/>
      <c r="SLU16" s="267"/>
      <c r="SLV16" s="267"/>
      <c r="SLW16" s="267"/>
      <c r="SLX16" s="267"/>
      <c r="SLY16" s="267"/>
      <c r="SLZ16" s="267"/>
      <c r="SMA16" s="267"/>
      <c r="SMB16" s="267"/>
      <c r="SMC16" s="267"/>
      <c r="SMD16" s="267"/>
      <c r="SME16" s="267"/>
      <c r="SMF16" s="267"/>
      <c r="SMG16" s="267"/>
      <c r="SMH16" s="267"/>
      <c r="SMI16" s="267"/>
      <c r="SMJ16" s="267"/>
      <c r="SMK16" s="267"/>
      <c r="SML16" s="267"/>
      <c r="SMM16" s="267"/>
      <c r="SMN16" s="267"/>
      <c r="SMO16" s="267"/>
      <c r="SMP16" s="267"/>
      <c r="SMQ16" s="267"/>
      <c r="SMR16" s="267"/>
      <c r="SMS16" s="267"/>
      <c r="SMT16" s="267"/>
      <c r="SMU16" s="267"/>
      <c r="SMV16" s="267"/>
      <c r="SMW16" s="267"/>
      <c r="SMX16" s="267"/>
      <c r="SMY16" s="267"/>
      <c r="SMZ16" s="267"/>
      <c r="SNA16" s="267"/>
      <c r="SNB16" s="267"/>
      <c r="SNC16" s="267"/>
      <c r="SND16" s="267"/>
      <c r="SNE16" s="267"/>
      <c r="SNF16" s="267"/>
      <c r="SNG16" s="267"/>
      <c r="SNH16" s="267"/>
      <c r="SNI16" s="267"/>
      <c r="SNJ16" s="267"/>
      <c r="SNK16" s="267"/>
      <c r="SNL16" s="267"/>
      <c r="SNM16" s="267"/>
      <c r="SNN16" s="267"/>
      <c r="SNO16" s="267"/>
      <c r="SNP16" s="267"/>
      <c r="SNQ16" s="267"/>
      <c r="SNR16" s="267"/>
      <c r="SNS16" s="267"/>
      <c r="SNT16" s="267"/>
      <c r="SNU16" s="267"/>
      <c r="SNV16" s="267"/>
      <c r="SNW16" s="267"/>
      <c r="SNX16" s="267"/>
      <c r="SNY16" s="267"/>
      <c r="SNZ16" s="267"/>
      <c r="SOA16" s="267"/>
      <c r="SOB16" s="267"/>
      <c r="SOC16" s="267"/>
      <c r="SOD16" s="267"/>
      <c r="SOE16" s="267"/>
      <c r="SOF16" s="267"/>
      <c r="SOG16" s="267"/>
      <c r="SOH16" s="267"/>
      <c r="SOI16" s="267"/>
      <c r="SOJ16" s="267"/>
      <c r="SOK16" s="267"/>
      <c r="SOL16" s="267"/>
      <c r="SOM16" s="267"/>
      <c r="SON16" s="267"/>
      <c r="SOO16" s="267"/>
      <c r="SOP16" s="267"/>
      <c r="SOQ16" s="267"/>
      <c r="SOR16" s="267"/>
      <c r="SOS16" s="267"/>
      <c r="SOT16" s="267"/>
      <c r="SOU16" s="267"/>
      <c r="SOV16" s="267"/>
      <c r="SOW16" s="267"/>
      <c r="SOX16" s="267"/>
      <c r="SOY16" s="267"/>
      <c r="SOZ16" s="267"/>
      <c r="SPA16" s="267"/>
      <c r="SPB16" s="267"/>
      <c r="SPC16" s="267"/>
      <c r="SPD16" s="267"/>
      <c r="SPE16" s="267"/>
      <c r="SPF16" s="267"/>
      <c r="SPG16" s="267"/>
      <c r="SPH16" s="267"/>
      <c r="SPI16" s="267"/>
      <c r="SPJ16" s="267"/>
      <c r="SPK16" s="267"/>
      <c r="SPL16" s="267"/>
      <c r="SPM16" s="267"/>
      <c r="SPN16" s="267"/>
      <c r="SPO16" s="267"/>
      <c r="SPP16" s="267"/>
      <c r="SPQ16" s="267"/>
      <c r="SPR16" s="267"/>
      <c r="SPS16" s="267"/>
      <c r="SPT16" s="267"/>
      <c r="SPU16" s="267"/>
      <c r="SPV16" s="267"/>
      <c r="SPW16" s="267"/>
      <c r="SPX16" s="267"/>
      <c r="SPY16" s="267"/>
      <c r="SPZ16" s="267"/>
      <c r="SQA16" s="267"/>
      <c r="SQB16" s="267"/>
      <c r="SQC16" s="267"/>
      <c r="SQD16" s="267"/>
      <c r="SQE16" s="267"/>
      <c r="SQF16" s="267"/>
      <c r="SQG16" s="267"/>
      <c r="SQH16" s="267"/>
      <c r="SQI16" s="267"/>
      <c r="SQJ16" s="267"/>
      <c r="SQK16" s="267"/>
      <c r="SQL16" s="267"/>
      <c r="SQM16" s="267"/>
      <c r="SQN16" s="267"/>
      <c r="SQO16" s="267"/>
      <c r="SQP16" s="267"/>
      <c r="SQQ16" s="267"/>
      <c r="SQR16" s="267"/>
      <c r="SQS16" s="267"/>
      <c r="SQT16" s="267"/>
      <c r="SQU16" s="267"/>
      <c r="SQV16" s="267"/>
      <c r="SQW16" s="267"/>
      <c r="SQX16" s="267"/>
      <c r="SQY16" s="267"/>
      <c r="SQZ16" s="267"/>
      <c r="SRA16" s="267"/>
      <c r="SRB16" s="267"/>
      <c r="SRC16" s="267"/>
      <c r="SRD16" s="267"/>
      <c r="SRE16" s="267"/>
      <c r="SRF16" s="267"/>
      <c r="SRG16" s="267"/>
      <c r="SRH16" s="267"/>
      <c r="SRI16" s="267"/>
      <c r="SRJ16" s="267"/>
      <c r="SRK16" s="267"/>
      <c r="SRL16" s="267"/>
      <c r="SRM16" s="267"/>
      <c r="SRN16" s="267"/>
      <c r="SRO16" s="267"/>
      <c r="SRP16" s="267"/>
      <c r="SRQ16" s="267"/>
      <c r="SRR16" s="267"/>
      <c r="SRS16" s="267"/>
      <c r="SRT16" s="267"/>
      <c r="SRU16" s="267"/>
      <c r="SRV16" s="267"/>
      <c r="SRW16" s="267"/>
      <c r="SRX16" s="267"/>
      <c r="SRY16" s="267"/>
      <c r="SRZ16" s="267"/>
      <c r="SSA16" s="267"/>
      <c r="SSB16" s="267"/>
      <c r="SSC16" s="267"/>
      <c r="SSD16" s="267"/>
      <c r="SSE16" s="267"/>
      <c r="SSF16" s="267"/>
      <c r="SSG16" s="267"/>
      <c r="SSH16" s="267"/>
      <c r="SSI16" s="267"/>
      <c r="SSJ16" s="267"/>
      <c r="SSK16" s="267"/>
      <c r="SSL16" s="267"/>
      <c r="SSM16" s="267"/>
      <c r="SSN16" s="267"/>
      <c r="SSO16" s="267"/>
      <c r="SSP16" s="267"/>
      <c r="SSQ16" s="267"/>
      <c r="SSR16" s="267"/>
      <c r="SSS16" s="267"/>
      <c r="SST16" s="267"/>
      <c r="SSU16" s="267"/>
      <c r="SSV16" s="267"/>
      <c r="SSW16" s="267"/>
      <c r="SSX16" s="267"/>
      <c r="SSY16" s="267"/>
      <c r="SSZ16" s="267"/>
      <c r="STA16" s="267"/>
      <c r="STB16" s="267"/>
      <c r="STC16" s="267"/>
      <c r="STD16" s="267"/>
      <c r="STE16" s="267"/>
      <c r="STF16" s="267"/>
      <c r="STG16" s="267"/>
      <c r="STH16" s="267"/>
      <c r="STI16" s="267"/>
      <c r="STJ16" s="267"/>
      <c r="STK16" s="267"/>
      <c r="STL16" s="267"/>
      <c r="STM16" s="267"/>
      <c r="STN16" s="267"/>
      <c r="STO16" s="267"/>
      <c r="STP16" s="267"/>
      <c r="STQ16" s="267"/>
      <c r="STR16" s="267"/>
      <c r="STS16" s="267"/>
      <c r="STT16" s="267"/>
      <c r="STU16" s="267"/>
      <c r="STV16" s="267"/>
      <c r="STW16" s="267"/>
      <c r="STX16" s="267"/>
      <c r="STY16" s="267"/>
      <c r="STZ16" s="267"/>
      <c r="SUA16" s="267"/>
      <c r="SUB16" s="267"/>
      <c r="SUC16" s="267"/>
      <c r="SUD16" s="267"/>
      <c r="SUE16" s="267"/>
      <c r="SUF16" s="267"/>
      <c r="SUG16" s="267"/>
      <c r="SUH16" s="267"/>
      <c r="SUI16" s="267"/>
      <c r="SUJ16" s="267"/>
      <c r="SUK16" s="267"/>
      <c r="SUL16" s="267"/>
      <c r="SUM16" s="267"/>
      <c r="SUN16" s="267"/>
      <c r="SUO16" s="267"/>
      <c r="SUP16" s="267"/>
      <c r="SUQ16" s="267"/>
      <c r="SUR16" s="267"/>
      <c r="SUS16" s="267"/>
      <c r="SUT16" s="267"/>
      <c r="SUU16" s="267"/>
      <c r="SUV16" s="267"/>
      <c r="SUW16" s="267"/>
      <c r="SUX16" s="267"/>
      <c r="SUY16" s="267"/>
      <c r="SUZ16" s="267"/>
      <c r="SVA16" s="267"/>
      <c r="SVB16" s="267"/>
      <c r="SVC16" s="267"/>
      <c r="SVD16" s="267"/>
      <c r="SVE16" s="267"/>
      <c r="SVF16" s="267"/>
      <c r="SVG16" s="267"/>
      <c r="SVH16" s="267"/>
      <c r="SVI16" s="267"/>
      <c r="SVJ16" s="267"/>
      <c r="SVK16" s="267"/>
      <c r="SVL16" s="267"/>
      <c r="SVM16" s="267"/>
      <c r="SVN16" s="267"/>
      <c r="SVO16" s="267"/>
      <c r="SVP16" s="267"/>
      <c r="SVQ16" s="267"/>
      <c r="SVR16" s="267"/>
      <c r="SVS16" s="267"/>
      <c r="SVT16" s="267"/>
      <c r="SVU16" s="267"/>
      <c r="SVV16" s="267"/>
      <c r="SVW16" s="267"/>
      <c r="SVX16" s="267"/>
      <c r="SVY16" s="267"/>
      <c r="SVZ16" s="267"/>
      <c r="SWA16" s="267"/>
      <c r="SWB16" s="267"/>
      <c r="SWC16" s="267"/>
      <c r="SWD16" s="267"/>
      <c r="SWE16" s="267"/>
      <c r="SWF16" s="267"/>
      <c r="SWG16" s="267"/>
      <c r="SWH16" s="267"/>
      <c r="SWI16" s="267"/>
      <c r="SWJ16" s="267"/>
      <c r="SWK16" s="267"/>
      <c r="SWL16" s="267"/>
      <c r="SWM16" s="267"/>
      <c r="SWN16" s="267"/>
      <c r="SWO16" s="267"/>
      <c r="SWP16" s="267"/>
      <c r="SWQ16" s="267"/>
      <c r="SWR16" s="267"/>
      <c r="SWS16" s="267"/>
      <c r="SWT16" s="267"/>
      <c r="SWU16" s="267"/>
      <c r="SWV16" s="267"/>
      <c r="SWW16" s="267"/>
      <c r="SWX16" s="267"/>
      <c r="SWY16" s="267"/>
      <c r="SWZ16" s="267"/>
      <c r="SXA16" s="267"/>
      <c r="SXB16" s="267"/>
      <c r="SXC16" s="267"/>
      <c r="SXD16" s="267"/>
      <c r="SXE16" s="267"/>
      <c r="SXF16" s="267"/>
      <c r="SXG16" s="267"/>
      <c r="SXH16" s="267"/>
      <c r="SXI16" s="267"/>
      <c r="SXJ16" s="267"/>
      <c r="SXK16" s="267"/>
      <c r="SXL16" s="267"/>
      <c r="SXM16" s="267"/>
      <c r="SXN16" s="267"/>
      <c r="SXO16" s="267"/>
      <c r="SXP16" s="267"/>
      <c r="SXQ16" s="267"/>
      <c r="SXR16" s="267"/>
      <c r="SXS16" s="267"/>
      <c r="SXT16" s="267"/>
      <c r="SXU16" s="267"/>
      <c r="SXV16" s="267"/>
      <c r="SXW16" s="267"/>
      <c r="SXX16" s="267"/>
      <c r="SXY16" s="267"/>
      <c r="SXZ16" s="267"/>
      <c r="SYA16" s="267"/>
      <c r="SYB16" s="267"/>
      <c r="SYC16" s="267"/>
      <c r="SYD16" s="267"/>
      <c r="SYE16" s="267"/>
      <c r="SYF16" s="267"/>
      <c r="SYG16" s="267"/>
      <c r="SYH16" s="267"/>
      <c r="SYI16" s="267"/>
      <c r="SYJ16" s="267"/>
      <c r="SYK16" s="267"/>
      <c r="SYL16" s="267"/>
      <c r="SYM16" s="267"/>
      <c r="SYN16" s="267"/>
      <c r="SYO16" s="267"/>
      <c r="SYP16" s="267"/>
      <c r="SYQ16" s="267"/>
      <c r="SYR16" s="267"/>
      <c r="SYS16" s="267"/>
      <c r="SYT16" s="267"/>
      <c r="SYU16" s="267"/>
      <c r="SYV16" s="267"/>
      <c r="SYW16" s="267"/>
      <c r="SYX16" s="267"/>
      <c r="SYY16" s="267"/>
      <c r="SYZ16" s="267"/>
      <c r="SZA16" s="267"/>
      <c r="SZB16" s="267"/>
      <c r="SZC16" s="267"/>
      <c r="SZD16" s="267"/>
      <c r="SZE16" s="267"/>
      <c r="SZF16" s="267"/>
      <c r="SZG16" s="267"/>
      <c r="SZH16" s="267"/>
      <c r="SZI16" s="267"/>
      <c r="SZJ16" s="267"/>
      <c r="SZK16" s="267"/>
      <c r="SZL16" s="267"/>
      <c r="SZM16" s="267"/>
      <c r="SZN16" s="267"/>
      <c r="SZO16" s="267"/>
      <c r="SZP16" s="267"/>
      <c r="SZQ16" s="267"/>
      <c r="SZR16" s="267"/>
      <c r="SZS16" s="267"/>
      <c r="SZT16" s="267"/>
      <c r="SZU16" s="267"/>
      <c r="SZV16" s="267"/>
      <c r="SZW16" s="267"/>
      <c r="SZX16" s="267"/>
      <c r="SZY16" s="267"/>
      <c r="SZZ16" s="267"/>
      <c r="TAA16" s="267"/>
      <c r="TAB16" s="267"/>
      <c r="TAC16" s="267"/>
      <c r="TAD16" s="267"/>
      <c r="TAE16" s="267"/>
      <c r="TAF16" s="267"/>
      <c r="TAG16" s="267"/>
      <c r="TAH16" s="267"/>
      <c r="TAI16" s="267"/>
      <c r="TAJ16" s="267"/>
      <c r="TAK16" s="267"/>
      <c r="TAL16" s="267"/>
      <c r="TAM16" s="267"/>
      <c r="TAN16" s="267"/>
      <c r="TAO16" s="267"/>
      <c r="TAP16" s="267"/>
      <c r="TAQ16" s="267"/>
      <c r="TAR16" s="267"/>
      <c r="TAS16" s="267"/>
      <c r="TAT16" s="267"/>
      <c r="TAU16" s="267"/>
      <c r="TAV16" s="267"/>
      <c r="TAW16" s="267"/>
      <c r="TAX16" s="267"/>
      <c r="TAY16" s="267"/>
      <c r="TAZ16" s="267"/>
      <c r="TBA16" s="267"/>
      <c r="TBB16" s="267"/>
      <c r="TBC16" s="267"/>
      <c r="TBD16" s="267"/>
      <c r="TBE16" s="267"/>
      <c r="TBF16" s="267"/>
      <c r="TBG16" s="267"/>
      <c r="TBH16" s="267"/>
      <c r="TBI16" s="267"/>
      <c r="TBJ16" s="267"/>
      <c r="TBK16" s="267"/>
      <c r="TBL16" s="267"/>
      <c r="TBM16" s="267"/>
      <c r="TBN16" s="267"/>
      <c r="TBO16" s="267"/>
      <c r="TBP16" s="267"/>
      <c r="TBQ16" s="267"/>
      <c r="TBR16" s="267"/>
      <c r="TBS16" s="267"/>
      <c r="TBT16" s="267"/>
      <c r="TBU16" s="267"/>
      <c r="TBV16" s="267"/>
      <c r="TBW16" s="267"/>
      <c r="TBX16" s="267"/>
      <c r="TBY16" s="267"/>
      <c r="TBZ16" s="267"/>
      <c r="TCA16" s="267"/>
      <c r="TCB16" s="267"/>
      <c r="TCC16" s="267"/>
      <c r="TCD16" s="267"/>
      <c r="TCE16" s="267"/>
      <c r="TCF16" s="267"/>
      <c r="TCG16" s="267"/>
      <c r="TCH16" s="267"/>
      <c r="TCI16" s="267"/>
      <c r="TCJ16" s="267"/>
      <c r="TCK16" s="267"/>
      <c r="TCL16" s="267"/>
      <c r="TCM16" s="267"/>
      <c r="TCN16" s="267"/>
      <c r="TCO16" s="267"/>
      <c r="TCP16" s="267"/>
      <c r="TCQ16" s="267"/>
      <c r="TCR16" s="267"/>
      <c r="TCS16" s="267"/>
      <c r="TCT16" s="267"/>
      <c r="TCU16" s="267"/>
      <c r="TCV16" s="267"/>
      <c r="TCW16" s="267"/>
      <c r="TCX16" s="267"/>
      <c r="TCY16" s="267"/>
      <c r="TCZ16" s="267"/>
      <c r="TDA16" s="267"/>
      <c r="TDB16" s="267"/>
      <c r="TDC16" s="267"/>
      <c r="TDD16" s="267"/>
      <c r="TDE16" s="267"/>
      <c r="TDF16" s="267"/>
      <c r="TDG16" s="267"/>
      <c r="TDH16" s="267"/>
      <c r="TDI16" s="267"/>
      <c r="TDJ16" s="267"/>
      <c r="TDK16" s="267"/>
      <c r="TDL16" s="267"/>
      <c r="TDM16" s="267"/>
      <c r="TDN16" s="267"/>
      <c r="TDO16" s="267"/>
      <c r="TDP16" s="267"/>
      <c r="TDQ16" s="267"/>
      <c r="TDR16" s="267"/>
      <c r="TDS16" s="267"/>
      <c r="TDT16" s="267"/>
      <c r="TDU16" s="267"/>
      <c r="TDV16" s="267"/>
      <c r="TDW16" s="267"/>
      <c r="TDX16" s="267"/>
      <c r="TDY16" s="267"/>
      <c r="TDZ16" s="267"/>
      <c r="TEA16" s="267"/>
      <c r="TEB16" s="267"/>
      <c r="TEC16" s="267"/>
      <c r="TED16" s="267"/>
      <c r="TEE16" s="267"/>
      <c r="TEF16" s="267"/>
      <c r="TEG16" s="267"/>
      <c r="TEH16" s="267"/>
      <c r="TEI16" s="267"/>
      <c r="TEJ16" s="267"/>
      <c r="TEK16" s="267"/>
      <c r="TEL16" s="267"/>
      <c r="TEM16" s="267"/>
      <c r="TEN16" s="267"/>
      <c r="TEO16" s="267"/>
      <c r="TEP16" s="267"/>
      <c r="TEQ16" s="267"/>
      <c r="TER16" s="267"/>
      <c r="TES16" s="267"/>
      <c r="TET16" s="267"/>
      <c r="TEU16" s="267"/>
      <c r="TEV16" s="267"/>
      <c r="TEW16" s="267"/>
      <c r="TEX16" s="267"/>
      <c r="TEY16" s="267"/>
      <c r="TEZ16" s="267"/>
      <c r="TFA16" s="267"/>
      <c r="TFB16" s="267"/>
      <c r="TFC16" s="267"/>
      <c r="TFD16" s="267"/>
      <c r="TFE16" s="267"/>
      <c r="TFF16" s="267"/>
      <c r="TFG16" s="267"/>
      <c r="TFH16" s="267"/>
      <c r="TFI16" s="267"/>
      <c r="TFJ16" s="267"/>
      <c r="TFK16" s="267"/>
      <c r="TFL16" s="267"/>
      <c r="TFM16" s="267"/>
      <c r="TFN16" s="267"/>
      <c r="TFO16" s="267"/>
      <c r="TFP16" s="267"/>
      <c r="TFQ16" s="267"/>
      <c r="TFR16" s="267"/>
      <c r="TFS16" s="267"/>
      <c r="TFT16" s="267"/>
      <c r="TFU16" s="267"/>
      <c r="TFV16" s="267"/>
      <c r="TFW16" s="267"/>
      <c r="TFX16" s="267"/>
      <c r="TFY16" s="267"/>
      <c r="TFZ16" s="267"/>
      <c r="TGA16" s="267"/>
      <c r="TGB16" s="267"/>
      <c r="TGC16" s="267"/>
      <c r="TGD16" s="267"/>
      <c r="TGE16" s="267"/>
      <c r="TGF16" s="267"/>
      <c r="TGG16" s="267"/>
      <c r="TGH16" s="267"/>
      <c r="TGI16" s="267"/>
      <c r="TGJ16" s="267"/>
      <c r="TGK16" s="267"/>
      <c r="TGL16" s="267"/>
      <c r="TGM16" s="267"/>
      <c r="TGN16" s="267"/>
      <c r="TGO16" s="267"/>
      <c r="TGP16" s="267"/>
      <c r="TGQ16" s="267"/>
      <c r="TGR16" s="267"/>
      <c r="TGS16" s="267"/>
      <c r="TGT16" s="267"/>
      <c r="TGU16" s="267"/>
      <c r="TGV16" s="267"/>
      <c r="TGW16" s="267"/>
      <c r="TGX16" s="267"/>
      <c r="TGY16" s="267"/>
      <c r="TGZ16" s="267"/>
      <c r="THA16" s="267"/>
      <c r="THB16" s="267"/>
      <c r="THC16" s="267"/>
      <c r="THD16" s="267"/>
      <c r="THE16" s="267"/>
      <c r="THF16" s="267"/>
      <c r="THG16" s="267"/>
      <c r="THH16" s="267"/>
      <c r="THI16" s="267"/>
      <c r="THJ16" s="267"/>
      <c r="THK16" s="267"/>
      <c r="THL16" s="267"/>
      <c r="THM16" s="267"/>
      <c r="THN16" s="267"/>
      <c r="THO16" s="267"/>
      <c r="THP16" s="267"/>
      <c r="THQ16" s="267"/>
      <c r="THR16" s="267"/>
      <c r="THS16" s="267"/>
      <c r="THT16" s="267"/>
      <c r="THU16" s="267"/>
      <c r="THV16" s="267"/>
      <c r="THW16" s="267"/>
      <c r="THX16" s="267"/>
      <c r="THY16" s="267"/>
      <c r="THZ16" s="267"/>
      <c r="TIA16" s="267"/>
      <c r="TIB16" s="267"/>
      <c r="TIC16" s="267"/>
      <c r="TID16" s="267"/>
      <c r="TIE16" s="267"/>
      <c r="TIF16" s="267"/>
      <c r="TIG16" s="267"/>
      <c r="TIH16" s="267"/>
      <c r="TII16" s="267"/>
      <c r="TIJ16" s="267"/>
      <c r="TIK16" s="267"/>
      <c r="TIL16" s="267"/>
      <c r="TIM16" s="267"/>
      <c r="TIN16" s="267"/>
      <c r="TIO16" s="267"/>
      <c r="TIP16" s="267"/>
      <c r="TIQ16" s="267"/>
      <c r="TIR16" s="267"/>
      <c r="TIS16" s="267"/>
      <c r="TIT16" s="267"/>
      <c r="TIU16" s="267"/>
      <c r="TIV16" s="267"/>
      <c r="TIW16" s="267"/>
      <c r="TIX16" s="267"/>
      <c r="TIY16" s="267"/>
      <c r="TIZ16" s="267"/>
      <c r="TJA16" s="267"/>
      <c r="TJB16" s="267"/>
      <c r="TJC16" s="267"/>
      <c r="TJD16" s="267"/>
      <c r="TJE16" s="267"/>
      <c r="TJF16" s="267"/>
      <c r="TJG16" s="267"/>
      <c r="TJH16" s="267"/>
      <c r="TJI16" s="267"/>
      <c r="TJJ16" s="267"/>
      <c r="TJK16" s="267"/>
      <c r="TJL16" s="267"/>
      <c r="TJM16" s="267"/>
      <c r="TJN16" s="267"/>
      <c r="TJO16" s="267"/>
      <c r="TJP16" s="267"/>
      <c r="TJQ16" s="267"/>
      <c r="TJR16" s="267"/>
      <c r="TJS16" s="267"/>
      <c r="TJT16" s="267"/>
      <c r="TJU16" s="267"/>
      <c r="TJV16" s="267"/>
      <c r="TJW16" s="267"/>
      <c r="TJX16" s="267"/>
      <c r="TJY16" s="267"/>
      <c r="TJZ16" s="267"/>
      <c r="TKA16" s="267"/>
      <c r="TKB16" s="267"/>
      <c r="TKC16" s="267"/>
      <c r="TKD16" s="267"/>
      <c r="TKE16" s="267"/>
      <c r="TKF16" s="267"/>
      <c r="TKG16" s="267"/>
      <c r="TKH16" s="267"/>
      <c r="TKI16" s="267"/>
      <c r="TKJ16" s="267"/>
      <c r="TKK16" s="267"/>
      <c r="TKL16" s="267"/>
      <c r="TKM16" s="267"/>
      <c r="TKN16" s="267"/>
      <c r="TKO16" s="267"/>
      <c r="TKP16" s="267"/>
      <c r="TKQ16" s="267"/>
      <c r="TKR16" s="267"/>
      <c r="TKS16" s="267"/>
      <c r="TKT16" s="267"/>
      <c r="TKU16" s="267"/>
      <c r="TKV16" s="267"/>
      <c r="TKW16" s="267"/>
      <c r="TKX16" s="267"/>
      <c r="TKY16" s="267"/>
      <c r="TKZ16" s="267"/>
      <c r="TLA16" s="267"/>
      <c r="TLB16" s="267"/>
      <c r="TLC16" s="267"/>
      <c r="TLD16" s="267"/>
      <c r="TLE16" s="267"/>
      <c r="TLF16" s="267"/>
      <c r="TLG16" s="267"/>
      <c r="TLH16" s="267"/>
      <c r="TLI16" s="267"/>
      <c r="TLJ16" s="267"/>
      <c r="TLK16" s="267"/>
      <c r="TLL16" s="267"/>
      <c r="TLM16" s="267"/>
      <c r="TLN16" s="267"/>
      <c r="TLO16" s="267"/>
      <c r="TLP16" s="267"/>
      <c r="TLQ16" s="267"/>
      <c r="TLR16" s="267"/>
      <c r="TLS16" s="267"/>
      <c r="TLT16" s="267"/>
      <c r="TLU16" s="267"/>
      <c r="TLV16" s="267"/>
      <c r="TLW16" s="267"/>
      <c r="TLX16" s="267"/>
      <c r="TLY16" s="267"/>
      <c r="TLZ16" s="267"/>
      <c r="TMA16" s="267"/>
      <c r="TMB16" s="267"/>
      <c r="TMC16" s="267"/>
      <c r="TMD16" s="267"/>
      <c r="TME16" s="267"/>
      <c r="TMF16" s="267"/>
      <c r="TMG16" s="267"/>
      <c r="TMH16" s="267"/>
      <c r="TMI16" s="267"/>
      <c r="TMJ16" s="267"/>
      <c r="TMK16" s="267"/>
      <c r="TML16" s="267"/>
      <c r="TMM16" s="267"/>
      <c r="TMN16" s="267"/>
      <c r="TMO16" s="267"/>
      <c r="TMP16" s="267"/>
      <c r="TMQ16" s="267"/>
      <c r="TMR16" s="267"/>
      <c r="TMS16" s="267"/>
      <c r="TMT16" s="267"/>
      <c r="TMU16" s="267"/>
      <c r="TMV16" s="267"/>
      <c r="TMW16" s="267"/>
      <c r="TMX16" s="267"/>
      <c r="TMY16" s="267"/>
      <c r="TMZ16" s="267"/>
      <c r="TNA16" s="267"/>
      <c r="TNB16" s="267"/>
      <c r="TNC16" s="267"/>
      <c r="TND16" s="267"/>
      <c r="TNE16" s="267"/>
      <c r="TNF16" s="267"/>
      <c r="TNG16" s="267"/>
      <c r="TNH16" s="267"/>
      <c r="TNI16" s="267"/>
      <c r="TNJ16" s="267"/>
      <c r="TNK16" s="267"/>
      <c r="TNL16" s="267"/>
      <c r="TNM16" s="267"/>
      <c r="TNN16" s="267"/>
      <c r="TNO16" s="267"/>
      <c r="TNP16" s="267"/>
      <c r="TNQ16" s="267"/>
      <c r="TNR16" s="267"/>
      <c r="TNS16" s="267"/>
      <c r="TNT16" s="267"/>
      <c r="TNU16" s="267"/>
      <c r="TNV16" s="267"/>
      <c r="TNW16" s="267"/>
      <c r="TNX16" s="267"/>
      <c r="TNY16" s="267"/>
      <c r="TNZ16" s="267"/>
      <c r="TOA16" s="267"/>
      <c r="TOB16" s="267"/>
      <c r="TOC16" s="267"/>
      <c r="TOD16" s="267"/>
      <c r="TOE16" s="267"/>
      <c r="TOF16" s="267"/>
      <c r="TOG16" s="267"/>
      <c r="TOH16" s="267"/>
      <c r="TOI16" s="267"/>
      <c r="TOJ16" s="267"/>
      <c r="TOK16" s="267"/>
      <c r="TOL16" s="267"/>
      <c r="TOM16" s="267"/>
      <c r="TON16" s="267"/>
      <c r="TOO16" s="267"/>
      <c r="TOP16" s="267"/>
      <c r="TOQ16" s="267"/>
      <c r="TOR16" s="267"/>
      <c r="TOS16" s="267"/>
      <c r="TOT16" s="267"/>
      <c r="TOU16" s="267"/>
      <c r="TOV16" s="267"/>
      <c r="TOW16" s="267"/>
      <c r="TOX16" s="267"/>
      <c r="TOY16" s="267"/>
      <c r="TOZ16" s="267"/>
      <c r="TPA16" s="267"/>
      <c r="TPB16" s="267"/>
      <c r="TPC16" s="267"/>
      <c r="TPD16" s="267"/>
      <c r="TPE16" s="267"/>
      <c r="TPF16" s="267"/>
      <c r="TPG16" s="267"/>
      <c r="TPH16" s="267"/>
      <c r="TPI16" s="267"/>
      <c r="TPJ16" s="267"/>
      <c r="TPK16" s="267"/>
      <c r="TPL16" s="267"/>
      <c r="TPM16" s="267"/>
      <c r="TPN16" s="267"/>
      <c r="TPO16" s="267"/>
      <c r="TPP16" s="267"/>
      <c r="TPQ16" s="267"/>
      <c r="TPR16" s="267"/>
      <c r="TPS16" s="267"/>
      <c r="TPT16" s="267"/>
      <c r="TPU16" s="267"/>
      <c r="TPV16" s="267"/>
      <c r="TPW16" s="267"/>
      <c r="TPX16" s="267"/>
      <c r="TPY16" s="267"/>
      <c r="TPZ16" s="267"/>
      <c r="TQA16" s="267"/>
      <c r="TQB16" s="267"/>
      <c r="TQC16" s="267"/>
      <c r="TQD16" s="267"/>
      <c r="TQE16" s="267"/>
      <c r="TQF16" s="267"/>
      <c r="TQG16" s="267"/>
      <c r="TQH16" s="267"/>
      <c r="TQI16" s="267"/>
      <c r="TQJ16" s="267"/>
      <c r="TQK16" s="267"/>
      <c r="TQL16" s="267"/>
      <c r="TQM16" s="267"/>
      <c r="TQN16" s="267"/>
      <c r="TQO16" s="267"/>
      <c r="TQP16" s="267"/>
      <c r="TQQ16" s="267"/>
      <c r="TQR16" s="267"/>
      <c r="TQS16" s="267"/>
      <c r="TQT16" s="267"/>
      <c r="TQU16" s="267"/>
      <c r="TQV16" s="267"/>
      <c r="TQW16" s="267"/>
      <c r="TQX16" s="267"/>
      <c r="TQY16" s="267"/>
      <c r="TQZ16" s="267"/>
      <c r="TRA16" s="267"/>
      <c r="TRB16" s="267"/>
      <c r="TRC16" s="267"/>
      <c r="TRD16" s="267"/>
      <c r="TRE16" s="267"/>
      <c r="TRF16" s="267"/>
      <c r="TRG16" s="267"/>
      <c r="TRH16" s="267"/>
      <c r="TRI16" s="267"/>
      <c r="TRJ16" s="267"/>
      <c r="TRK16" s="267"/>
      <c r="TRL16" s="267"/>
      <c r="TRM16" s="267"/>
      <c r="TRN16" s="267"/>
      <c r="TRO16" s="267"/>
      <c r="TRP16" s="267"/>
      <c r="TRQ16" s="267"/>
      <c r="TRR16" s="267"/>
      <c r="TRS16" s="267"/>
      <c r="TRT16" s="267"/>
      <c r="TRU16" s="267"/>
      <c r="TRV16" s="267"/>
      <c r="TRW16" s="267"/>
      <c r="TRX16" s="267"/>
      <c r="TRY16" s="267"/>
      <c r="TRZ16" s="267"/>
      <c r="TSA16" s="267"/>
      <c r="TSB16" s="267"/>
      <c r="TSC16" s="267"/>
      <c r="TSD16" s="267"/>
      <c r="TSE16" s="267"/>
      <c r="TSF16" s="267"/>
      <c r="TSG16" s="267"/>
      <c r="TSH16" s="267"/>
      <c r="TSI16" s="267"/>
      <c r="TSJ16" s="267"/>
      <c r="TSK16" s="267"/>
      <c r="TSL16" s="267"/>
      <c r="TSM16" s="267"/>
      <c r="TSN16" s="267"/>
      <c r="TSO16" s="267"/>
      <c r="TSP16" s="267"/>
      <c r="TSQ16" s="267"/>
      <c r="TSR16" s="267"/>
      <c r="TSS16" s="267"/>
      <c r="TST16" s="267"/>
      <c r="TSU16" s="267"/>
      <c r="TSV16" s="267"/>
      <c r="TSW16" s="267"/>
      <c r="TSX16" s="267"/>
      <c r="TSY16" s="267"/>
      <c r="TSZ16" s="267"/>
      <c r="TTA16" s="267"/>
      <c r="TTB16" s="267"/>
      <c r="TTC16" s="267"/>
      <c r="TTD16" s="267"/>
      <c r="TTE16" s="267"/>
      <c r="TTF16" s="267"/>
      <c r="TTG16" s="267"/>
      <c r="TTH16" s="267"/>
      <c r="TTI16" s="267"/>
      <c r="TTJ16" s="267"/>
      <c r="TTK16" s="267"/>
      <c r="TTL16" s="267"/>
      <c r="TTM16" s="267"/>
      <c r="TTN16" s="267"/>
      <c r="TTO16" s="267"/>
      <c r="TTP16" s="267"/>
      <c r="TTQ16" s="267"/>
      <c r="TTR16" s="267"/>
      <c r="TTS16" s="267"/>
      <c r="TTT16" s="267"/>
      <c r="TTU16" s="267"/>
      <c r="TTV16" s="267"/>
      <c r="TTW16" s="267"/>
      <c r="TTX16" s="267"/>
      <c r="TTY16" s="267"/>
      <c r="TTZ16" s="267"/>
      <c r="TUA16" s="267"/>
      <c r="TUB16" s="267"/>
      <c r="TUC16" s="267"/>
      <c r="TUD16" s="267"/>
      <c r="TUE16" s="267"/>
      <c r="TUF16" s="267"/>
      <c r="TUG16" s="267"/>
      <c r="TUH16" s="267"/>
      <c r="TUI16" s="267"/>
      <c r="TUJ16" s="267"/>
      <c r="TUK16" s="267"/>
      <c r="TUL16" s="267"/>
      <c r="TUM16" s="267"/>
      <c r="TUN16" s="267"/>
      <c r="TUO16" s="267"/>
      <c r="TUP16" s="267"/>
      <c r="TUQ16" s="267"/>
      <c r="TUR16" s="267"/>
      <c r="TUS16" s="267"/>
      <c r="TUT16" s="267"/>
      <c r="TUU16" s="267"/>
      <c r="TUV16" s="267"/>
      <c r="TUW16" s="267"/>
      <c r="TUX16" s="267"/>
      <c r="TUY16" s="267"/>
      <c r="TUZ16" s="267"/>
      <c r="TVA16" s="267"/>
      <c r="TVB16" s="267"/>
      <c r="TVC16" s="267"/>
      <c r="TVD16" s="267"/>
      <c r="TVE16" s="267"/>
      <c r="TVF16" s="267"/>
      <c r="TVG16" s="267"/>
      <c r="TVH16" s="267"/>
      <c r="TVI16" s="267"/>
      <c r="TVJ16" s="267"/>
      <c r="TVK16" s="267"/>
      <c r="TVL16" s="267"/>
      <c r="TVM16" s="267"/>
      <c r="TVN16" s="267"/>
      <c r="TVO16" s="267"/>
      <c r="TVP16" s="267"/>
      <c r="TVQ16" s="267"/>
      <c r="TVR16" s="267"/>
      <c r="TVS16" s="267"/>
      <c r="TVT16" s="267"/>
      <c r="TVU16" s="267"/>
      <c r="TVV16" s="267"/>
      <c r="TVW16" s="267"/>
      <c r="TVX16" s="267"/>
      <c r="TVY16" s="267"/>
      <c r="TVZ16" s="267"/>
      <c r="TWA16" s="267"/>
      <c r="TWB16" s="267"/>
      <c r="TWC16" s="267"/>
      <c r="TWD16" s="267"/>
      <c r="TWE16" s="267"/>
      <c r="TWF16" s="267"/>
      <c r="TWG16" s="267"/>
      <c r="TWH16" s="267"/>
      <c r="TWI16" s="267"/>
      <c r="TWJ16" s="267"/>
      <c r="TWK16" s="267"/>
      <c r="TWL16" s="267"/>
      <c r="TWM16" s="267"/>
      <c r="TWN16" s="267"/>
      <c r="TWO16" s="267"/>
      <c r="TWP16" s="267"/>
      <c r="TWQ16" s="267"/>
      <c r="TWR16" s="267"/>
      <c r="TWS16" s="267"/>
      <c r="TWT16" s="267"/>
      <c r="TWU16" s="267"/>
      <c r="TWV16" s="267"/>
      <c r="TWW16" s="267"/>
      <c r="TWX16" s="267"/>
      <c r="TWY16" s="267"/>
      <c r="TWZ16" s="267"/>
      <c r="TXA16" s="267"/>
      <c r="TXB16" s="267"/>
      <c r="TXC16" s="267"/>
      <c r="TXD16" s="267"/>
      <c r="TXE16" s="267"/>
      <c r="TXF16" s="267"/>
      <c r="TXG16" s="267"/>
      <c r="TXH16" s="267"/>
      <c r="TXI16" s="267"/>
      <c r="TXJ16" s="267"/>
      <c r="TXK16" s="267"/>
      <c r="TXL16" s="267"/>
      <c r="TXM16" s="267"/>
      <c r="TXN16" s="267"/>
      <c r="TXO16" s="267"/>
      <c r="TXP16" s="267"/>
      <c r="TXQ16" s="267"/>
      <c r="TXR16" s="267"/>
      <c r="TXS16" s="267"/>
      <c r="TXT16" s="267"/>
      <c r="TXU16" s="267"/>
      <c r="TXV16" s="267"/>
      <c r="TXW16" s="267"/>
      <c r="TXX16" s="267"/>
      <c r="TXY16" s="267"/>
      <c r="TXZ16" s="267"/>
      <c r="TYA16" s="267"/>
      <c r="TYB16" s="267"/>
      <c r="TYC16" s="267"/>
      <c r="TYD16" s="267"/>
      <c r="TYE16" s="267"/>
      <c r="TYF16" s="267"/>
      <c r="TYG16" s="267"/>
      <c r="TYH16" s="267"/>
      <c r="TYI16" s="267"/>
      <c r="TYJ16" s="267"/>
      <c r="TYK16" s="267"/>
      <c r="TYL16" s="267"/>
      <c r="TYM16" s="267"/>
      <c r="TYN16" s="267"/>
      <c r="TYO16" s="267"/>
      <c r="TYP16" s="267"/>
      <c r="TYQ16" s="267"/>
      <c r="TYR16" s="267"/>
      <c r="TYS16" s="267"/>
      <c r="TYT16" s="267"/>
      <c r="TYU16" s="267"/>
      <c r="TYV16" s="267"/>
      <c r="TYW16" s="267"/>
      <c r="TYX16" s="267"/>
      <c r="TYY16" s="267"/>
      <c r="TYZ16" s="267"/>
      <c r="TZA16" s="267"/>
      <c r="TZB16" s="267"/>
      <c r="TZC16" s="267"/>
      <c r="TZD16" s="267"/>
      <c r="TZE16" s="267"/>
      <c r="TZF16" s="267"/>
      <c r="TZG16" s="267"/>
      <c r="TZH16" s="267"/>
      <c r="TZI16" s="267"/>
      <c r="TZJ16" s="267"/>
      <c r="TZK16" s="267"/>
      <c r="TZL16" s="267"/>
      <c r="TZM16" s="267"/>
      <c r="TZN16" s="267"/>
      <c r="TZO16" s="267"/>
      <c r="TZP16" s="267"/>
      <c r="TZQ16" s="267"/>
      <c r="TZR16" s="267"/>
      <c r="TZS16" s="267"/>
      <c r="TZT16" s="267"/>
      <c r="TZU16" s="267"/>
      <c r="TZV16" s="267"/>
      <c r="TZW16" s="267"/>
      <c r="TZX16" s="267"/>
      <c r="TZY16" s="267"/>
      <c r="TZZ16" s="267"/>
      <c r="UAA16" s="267"/>
      <c r="UAB16" s="267"/>
      <c r="UAC16" s="267"/>
      <c r="UAD16" s="267"/>
      <c r="UAE16" s="267"/>
      <c r="UAF16" s="267"/>
      <c r="UAG16" s="267"/>
      <c r="UAH16" s="267"/>
      <c r="UAI16" s="267"/>
      <c r="UAJ16" s="267"/>
      <c r="UAK16" s="267"/>
      <c r="UAL16" s="267"/>
      <c r="UAM16" s="267"/>
      <c r="UAN16" s="267"/>
      <c r="UAO16" s="267"/>
      <c r="UAP16" s="267"/>
      <c r="UAQ16" s="267"/>
      <c r="UAR16" s="267"/>
      <c r="UAS16" s="267"/>
      <c r="UAT16" s="267"/>
      <c r="UAU16" s="267"/>
      <c r="UAV16" s="267"/>
      <c r="UAW16" s="267"/>
      <c r="UAX16" s="267"/>
      <c r="UAY16" s="267"/>
      <c r="UAZ16" s="267"/>
      <c r="UBA16" s="267"/>
      <c r="UBB16" s="267"/>
      <c r="UBC16" s="267"/>
      <c r="UBD16" s="267"/>
      <c r="UBE16" s="267"/>
      <c r="UBF16" s="267"/>
      <c r="UBG16" s="267"/>
      <c r="UBH16" s="267"/>
      <c r="UBI16" s="267"/>
      <c r="UBJ16" s="267"/>
      <c r="UBK16" s="267"/>
      <c r="UBL16" s="267"/>
      <c r="UBM16" s="267"/>
      <c r="UBN16" s="267"/>
      <c r="UBO16" s="267"/>
      <c r="UBP16" s="267"/>
      <c r="UBQ16" s="267"/>
      <c r="UBR16" s="267"/>
      <c r="UBS16" s="267"/>
      <c r="UBT16" s="267"/>
      <c r="UBU16" s="267"/>
      <c r="UBV16" s="267"/>
      <c r="UBW16" s="267"/>
      <c r="UBX16" s="267"/>
      <c r="UBY16" s="267"/>
      <c r="UBZ16" s="267"/>
      <c r="UCA16" s="267"/>
      <c r="UCB16" s="267"/>
      <c r="UCC16" s="267"/>
      <c r="UCD16" s="267"/>
      <c r="UCE16" s="267"/>
      <c r="UCF16" s="267"/>
      <c r="UCG16" s="267"/>
      <c r="UCH16" s="267"/>
      <c r="UCI16" s="267"/>
      <c r="UCJ16" s="267"/>
      <c r="UCK16" s="267"/>
      <c r="UCL16" s="267"/>
      <c r="UCM16" s="267"/>
      <c r="UCN16" s="267"/>
      <c r="UCO16" s="267"/>
      <c r="UCP16" s="267"/>
      <c r="UCQ16" s="267"/>
      <c r="UCR16" s="267"/>
      <c r="UCS16" s="267"/>
      <c r="UCT16" s="267"/>
      <c r="UCU16" s="267"/>
      <c r="UCV16" s="267"/>
      <c r="UCW16" s="267"/>
      <c r="UCX16" s="267"/>
      <c r="UCY16" s="267"/>
      <c r="UCZ16" s="267"/>
      <c r="UDA16" s="267"/>
      <c r="UDB16" s="267"/>
      <c r="UDC16" s="267"/>
      <c r="UDD16" s="267"/>
      <c r="UDE16" s="267"/>
      <c r="UDF16" s="267"/>
      <c r="UDG16" s="267"/>
      <c r="UDH16" s="267"/>
      <c r="UDI16" s="267"/>
      <c r="UDJ16" s="267"/>
      <c r="UDK16" s="267"/>
      <c r="UDL16" s="267"/>
      <c r="UDM16" s="267"/>
      <c r="UDN16" s="267"/>
      <c r="UDO16" s="267"/>
      <c r="UDP16" s="267"/>
      <c r="UDQ16" s="267"/>
      <c r="UDR16" s="267"/>
      <c r="UDS16" s="267"/>
      <c r="UDT16" s="267"/>
      <c r="UDU16" s="267"/>
      <c r="UDV16" s="267"/>
      <c r="UDW16" s="267"/>
      <c r="UDX16" s="267"/>
      <c r="UDY16" s="267"/>
      <c r="UDZ16" s="267"/>
      <c r="UEA16" s="267"/>
      <c r="UEB16" s="267"/>
      <c r="UEC16" s="267"/>
      <c r="UED16" s="267"/>
      <c r="UEE16" s="267"/>
      <c r="UEF16" s="267"/>
      <c r="UEG16" s="267"/>
      <c r="UEH16" s="267"/>
      <c r="UEI16" s="267"/>
      <c r="UEJ16" s="267"/>
      <c r="UEK16" s="267"/>
      <c r="UEL16" s="267"/>
      <c r="UEM16" s="267"/>
      <c r="UEN16" s="267"/>
      <c r="UEO16" s="267"/>
      <c r="UEP16" s="267"/>
      <c r="UEQ16" s="267"/>
      <c r="UER16" s="267"/>
      <c r="UES16" s="267"/>
      <c r="UET16" s="267"/>
      <c r="UEU16" s="267"/>
      <c r="UEV16" s="267"/>
      <c r="UEW16" s="267"/>
      <c r="UEX16" s="267"/>
      <c r="UEY16" s="267"/>
      <c r="UEZ16" s="267"/>
      <c r="UFA16" s="267"/>
      <c r="UFB16" s="267"/>
      <c r="UFC16" s="267"/>
      <c r="UFD16" s="267"/>
      <c r="UFE16" s="267"/>
      <c r="UFF16" s="267"/>
      <c r="UFG16" s="267"/>
      <c r="UFH16" s="267"/>
      <c r="UFI16" s="267"/>
      <c r="UFJ16" s="267"/>
      <c r="UFK16" s="267"/>
      <c r="UFL16" s="267"/>
      <c r="UFM16" s="267"/>
      <c r="UFN16" s="267"/>
      <c r="UFO16" s="267"/>
      <c r="UFP16" s="267"/>
      <c r="UFQ16" s="267"/>
      <c r="UFR16" s="267"/>
      <c r="UFS16" s="267"/>
      <c r="UFT16" s="267"/>
      <c r="UFU16" s="267"/>
      <c r="UFV16" s="267"/>
      <c r="UFW16" s="267"/>
      <c r="UFX16" s="267"/>
      <c r="UFY16" s="267"/>
      <c r="UFZ16" s="267"/>
      <c r="UGA16" s="267"/>
      <c r="UGB16" s="267"/>
      <c r="UGC16" s="267"/>
      <c r="UGD16" s="267"/>
      <c r="UGE16" s="267"/>
      <c r="UGF16" s="267"/>
      <c r="UGG16" s="267"/>
      <c r="UGH16" s="267"/>
      <c r="UGI16" s="267"/>
      <c r="UGJ16" s="267"/>
      <c r="UGK16" s="267"/>
      <c r="UGL16" s="267"/>
      <c r="UGM16" s="267"/>
      <c r="UGN16" s="267"/>
      <c r="UGO16" s="267"/>
      <c r="UGP16" s="267"/>
      <c r="UGQ16" s="267"/>
      <c r="UGR16" s="267"/>
      <c r="UGS16" s="267"/>
      <c r="UGT16" s="267"/>
      <c r="UGU16" s="267"/>
      <c r="UGV16" s="267"/>
      <c r="UGW16" s="267"/>
      <c r="UGX16" s="267"/>
      <c r="UGY16" s="267"/>
      <c r="UGZ16" s="267"/>
      <c r="UHA16" s="267"/>
      <c r="UHB16" s="267"/>
      <c r="UHC16" s="267"/>
      <c r="UHD16" s="267"/>
      <c r="UHE16" s="267"/>
      <c r="UHF16" s="267"/>
      <c r="UHG16" s="267"/>
      <c r="UHH16" s="267"/>
      <c r="UHI16" s="267"/>
      <c r="UHJ16" s="267"/>
      <c r="UHK16" s="267"/>
      <c r="UHL16" s="267"/>
      <c r="UHM16" s="267"/>
      <c r="UHN16" s="267"/>
      <c r="UHO16" s="267"/>
      <c r="UHP16" s="267"/>
      <c r="UHQ16" s="267"/>
      <c r="UHR16" s="267"/>
      <c r="UHS16" s="267"/>
      <c r="UHT16" s="267"/>
      <c r="UHU16" s="267"/>
      <c r="UHV16" s="267"/>
      <c r="UHW16" s="267"/>
      <c r="UHX16" s="267"/>
      <c r="UHY16" s="267"/>
      <c r="UHZ16" s="267"/>
      <c r="UIA16" s="267"/>
      <c r="UIB16" s="267"/>
      <c r="UIC16" s="267"/>
      <c r="UID16" s="267"/>
      <c r="UIE16" s="267"/>
      <c r="UIF16" s="267"/>
      <c r="UIG16" s="267"/>
      <c r="UIH16" s="267"/>
      <c r="UII16" s="267"/>
      <c r="UIJ16" s="267"/>
      <c r="UIK16" s="267"/>
      <c r="UIL16" s="267"/>
      <c r="UIM16" s="267"/>
      <c r="UIN16" s="267"/>
      <c r="UIO16" s="267"/>
      <c r="UIP16" s="267"/>
      <c r="UIQ16" s="267"/>
      <c r="UIR16" s="267"/>
      <c r="UIS16" s="267"/>
      <c r="UIT16" s="267"/>
      <c r="UIU16" s="267"/>
      <c r="UIV16" s="267"/>
      <c r="UIW16" s="267"/>
      <c r="UIX16" s="267"/>
      <c r="UIY16" s="267"/>
      <c r="UIZ16" s="267"/>
      <c r="UJA16" s="267"/>
      <c r="UJB16" s="267"/>
      <c r="UJC16" s="267"/>
      <c r="UJD16" s="267"/>
      <c r="UJE16" s="267"/>
      <c r="UJF16" s="267"/>
      <c r="UJG16" s="267"/>
      <c r="UJH16" s="267"/>
      <c r="UJI16" s="267"/>
      <c r="UJJ16" s="267"/>
      <c r="UJK16" s="267"/>
      <c r="UJL16" s="267"/>
      <c r="UJM16" s="267"/>
      <c r="UJN16" s="267"/>
      <c r="UJO16" s="267"/>
      <c r="UJP16" s="267"/>
      <c r="UJQ16" s="267"/>
      <c r="UJR16" s="267"/>
      <c r="UJS16" s="267"/>
      <c r="UJT16" s="267"/>
      <c r="UJU16" s="267"/>
      <c r="UJV16" s="267"/>
      <c r="UJW16" s="267"/>
      <c r="UJX16" s="267"/>
      <c r="UJY16" s="267"/>
      <c r="UJZ16" s="267"/>
      <c r="UKA16" s="267"/>
      <c r="UKB16" s="267"/>
      <c r="UKC16" s="267"/>
      <c r="UKD16" s="267"/>
      <c r="UKE16" s="267"/>
      <c r="UKF16" s="267"/>
      <c r="UKG16" s="267"/>
      <c r="UKH16" s="267"/>
      <c r="UKI16" s="267"/>
      <c r="UKJ16" s="267"/>
      <c r="UKK16" s="267"/>
      <c r="UKL16" s="267"/>
      <c r="UKM16" s="267"/>
      <c r="UKN16" s="267"/>
      <c r="UKO16" s="267"/>
      <c r="UKP16" s="267"/>
      <c r="UKQ16" s="267"/>
      <c r="UKR16" s="267"/>
      <c r="UKS16" s="267"/>
      <c r="UKT16" s="267"/>
      <c r="UKU16" s="267"/>
      <c r="UKV16" s="267"/>
      <c r="UKW16" s="267"/>
      <c r="UKX16" s="267"/>
      <c r="UKY16" s="267"/>
      <c r="UKZ16" s="267"/>
      <c r="ULA16" s="267"/>
      <c r="ULB16" s="267"/>
      <c r="ULC16" s="267"/>
      <c r="ULD16" s="267"/>
      <c r="ULE16" s="267"/>
      <c r="ULF16" s="267"/>
      <c r="ULG16" s="267"/>
      <c r="ULH16" s="267"/>
      <c r="ULI16" s="267"/>
      <c r="ULJ16" s="267"/>
      <c r="ULK16" s="267"/>
      <c r="ULL16" s="267"/>
      <c r="ULM16" s="267"/>
      <c r="ULN16" s="267"/>
      <c r="ULO16" s="267"/>
      <c r="ULP16" s="267"/>
      <c r="ULQ16" s="267"/>
      <c r="ULR16" s="267"/>
      <c r="ULS16" s="267"/>
      <c r="ULT16" s="267"/>
      <c r="ULU16" s="267"/>
      <c r="ULV16" s="267"/>
      <c r="ULW16" s="267"/>
      <c r="ULX16" s="267"/>
      <c r="ULY16" s="267"/>
      <c r="ULZ16" s="267"/>
      <c r="UMA16" s="267"/>
      <c r="UMB16" s="267"/>
      <c r="UMC16" s="267"/>
      <c r="UMD16" s="267"/>
      <c r="UME16" s="267"/>
      <c r="UMF16" s="267"/>
      <c r="UMG16" s="267"/>
      <c r="UMH16" s="267"/>
      <c r="UMI16" s="267"/>
      <c r="UMJ16" s="267"/>
      <c r="UMK16" s="267"/>
      <c r="UML16" s="267"/>
      <c r="UMM16" s="267"/>
      <c r="UMN16" s="267"/>
      <c r="UMO16" s="267"/>
      <c r="UMP16" s="267"/>
      <c r="UMQ16" s="267"/>
      <c r="UMR16" s="267"/>
      <c r="UMS16" s="267"/>
      <c r="UMT16" s="267"/>
      <c r="UMU16" s="267"/>
      <c r="UMV16" s="267"/>
      <c r="UMW16" s="267"/>
      <c r="UMX16" s="267"/>
      <c r="UMY16" s="267"/>
      <c r="UMZ16" s="267"/>
      <c r="UNA16" s="267"/>
      <c r="UNB16" s="267"/>
      <c r="UNC16" s="267"/>
      <c r="UND16" s="267"/>
      <c r="UNE16" s="267"/>
      <c r="UNF16" s="267"/>
      <c r="UNG16" s="267"/>
      <c r="UNH16" s="267"/>
      <c r="UNI16" s="267"/>
      <c r="UNJ16" s="267"/>
      <c r="UNK16" s="267"/>
      <c r="UNL16" s="267"/>
      <c r="UNM16" s="267"/>
      <c r="UNN16" s="267"/>
      <c r="UNO16" s="267"/>
      <c r="UNP16" s="267"/>
      <c r="UNQ16" s="267"/>
      <c r="UNR16" s="267"/>
      <c r="UNS16" s="267"/>
      <c r="UNT16" s="267"/>
      <c r="UNU16" s="267"/>
      <c r="UNV16" s="267"/>
      <c r="UNW16" s="267"/>
      <c r="UNX16" s="267"/>
      <c r="UNY16" s="267"/>
      <c r="UNZ16" s="267"/>
      <c r="UOA16" s="267"/>
      <c r="UOB16" s="267"/>
      <c r="UOC16" s="267"/>
      <c r="UOD16" s="267"/>
      <c r="UOE16" s="267"/>
      <c r="UOF16" s="267"/>
      <c r="UOG16" s="267"/>
      <c r="UOH16" s="267"/>
      <c r="UOI16" s="267"/>
      <c r="UOJ16" s="267"/>
      <c r="UOK16" s="267"/>
      <c r="UOL16" s="267"/>
      <c r="UOM16" s="267"/>
      <c r="UON16" s="267"/>
      <c r="UOO16" s="267"/>
      <c r="UOP16" s="267"/>
      <c r="UOQ16" s="267"/>
      <c r="UOR16" s="267"/>
      <c r="UOS16" s="267"/>
      <c r="UOT16" s="267"/>
      <c r="UOU16" s="267"/>
      <c r="UOV16" s="267"/>
      <c r="UOW16" s="267"/>
      <c r="UOX16" s="267"/>
      <c r="UOY16" s="267"/>
      <c r="UOZ16" s="267"/>
      <c r="UPA16" s="267"/>
      <c r="UPB16" s="267"/>
      <c r="UPC16" s="267"/>
      <c r="UPD16" s="267"/>
      <c r="UPE16" s="267"/>
      <c r="UPF16" s="267"/>
      <c r="UPG16" s="267"/>
      <c r="UPH16" s="267"/>
      <c r="UPI16" s="267"/>
      <c r="UPJ16" s="267"/>
      <c r="UPK16" s="267"/>
      <c r="UPL16" s="267"/>
      <c r="UPM16" s="267"/>
      <c r="UPN16" s="267"/>
      <c r="UPO16" s="267"/>
      <c r="UPP16" s="267"/>
      <c r="UPQ16" s="267"/>
      <c r="UPR16" s="267"/>
      <c r="UPS16" s="267"/>
      <c r="UPT16" s="267"/>
      <c r="UPU16" s="267"/>
      <c r="UPV16" s="267"/>
      <c r="UPW16" s="267"/>
      <c r="UPX16" s="267"/>
      <c r="UPY16" s="267"/>
      <c r="UPZ16" s="267"/>
      <c r="UQA16" s="267"/>
      <c r="UQB16" s="267"/>
      <c r="UQC16" s="267"/>
      <c r="UQD16" s="267"/>
      <c r="UQE16" s="267"/>
      <c r="UQF16" s="267"/>
      <c r="UQG16" s="267"/>
      <c r="UQH16" s="267"/>
      <c r="UQI16" s="267"/>
      <c r="UQJ16" s="267"/>
      <c r="UQK16" s="267"/>
      <c r="UQL16" s="267"/>
      <c r="UQM16" s="267"/>
      <c r="UQN16" s="267"/>
      <c r="UQO16" s="267"/>
      <c r="UQP16" s="267"/>
      <c r="UQQ16" s="267"/>
      <c r="UQR16" s="267"/>
      <c r="UQS16" s="267"/>
      <c r="UQT16" s="267"/>
      <c r="UQU16" s="267"/>
      <c r="UQV16" s="267"/>
      <c r="UQW16" s="267"/>
      <c r="UQX16" s="267"/>
      <c r="UQY16" s="267"/>
      <c r="UQZ16" s="267"/>
      <c r="URA16" s="267"/>
      <c r="URB16" s="267"/>
      <c r="URC16" s="267"/>
      <c r="URD16" s="267"/>
      <c r="URE16" s="267"/>
      <c r="URF16" s="267"/>
      <c r="URG16" s="267"/>
      <c r="URH16" s="267"/>
      <c r="URI16" s="267"/>
      <c r="URJ16" s="267"/>
      <c r="URK16" s="267"/>
      <c r="URL16" s="267"/>
      <c r="URM16" s="267"/>
      <c r="URN16" s="267"/>
      <c r="URO16" s="267"/>
      <c r="URP16" s="267"/>
      <c r="URQ16" s="267"/>
      <c r="URR16" s="267"/>
      <c r="URS16" s="267"/>
      <c r="URT16" s="267"/>
      <c r="URU16" s="267"/>
      <c r="URV16" s="267"/>
      <c r="URW16" s="267"/>
      <c r="URX16" s="267"/>
      <c r="URY16" s="267"/>
      <c r="URZ16" s="267"/>
      <c r="USA16" s="267"/>
      <c r="USB16" s="267"/>
      <c r="USC16" s="267"/>
      <c r="USD16" s="267"/>
      <c r="USE16" s="267"/>
      <c r="USF16" s="267"/>
      <c r="USG16" s="267"/>
      <c r="USH16" s="267"/>
      <c r="USI16" s="267"/>
      <c r="USJ16" s="267"/>
      <c r="USK16" s="267"/>
      <c r="USL16" s="267"/>
      <c r="USM16" s="267"/>
      <c r="USN16" s="267"/>
      <c r="USO16" s="267"/>
      <c r="USP16" s="267"/>
      <c r="USQ16" s="267"/>
      <c r="USR16" s="267"/>
      <c r="USS16" s="267"/>
      <c r="UST16" s="267"/>
      <c r="USU16" s="267"/>
      <c r="USV16" s="267"/>
      <c r="USW16" s="267"/>
      <c r="USX16" s="267"/>
      <c r="USY16" s="267"/>
      <c r="USZ16" s="267"/>
      <c r="UTA16" s="267"/>
      <c r="UTB16" s="267"/>
      <c r="UTC16" s="267"/>
      <c r="UTD16" s="267"/>
      <c r="UTE16" s="267"/>
      <c r="UTF16" s="267"/>
      <c r="UTG16" s="267"/>
      <c r="UTH16" s="267"/>
      <c r="UTI16" s="267"/>
      <c r="UTJ16" s="267"/>
      <c r="UTK16" s="267"/>
      <c r="UTL16" s="267"/>
      <c r="UTM16" s="267"/>
      <c r="UTN16" s="267"/>
      <c r="UTO16" s="267"/>
      <c r="UTP16" s="267"/>
      <c r="UTQ16" s="267"/>
      <c r="UTR16" s="267"/>
      <c r="UTS16" s="267"/>
      <c r="UTT16" s="267"/>
      <c r="UTU16" s="267"/>
      <c r="UTV16" s="267"/>
      <c r="UTW16" s="267"/>
      <c r="UTX16" s="267"/>
      <c r="UTY16" s="267"/>
      <c r="UTZ16" s="267"/>
      <c r="UUA16" s="267"/>
      <c r="UUB16" s="267"/>
      <c r="UUC16" s="267"/>
      <c r="UUD16" s="267"/>
      <c r="UUE16" s="267"/>
      <c r="UUF16" s="267"/>
      <c r="UUG16" s="267"/>
      <c r="UUH16" s="267"/>
      <c r="UUI16" s="267"/>
      <c r="UUJ16" s="267"/>
      <c r="UUK16" s="267"/>
      <c r="UUL16" s="267"/>
      <c r="UUM16" s="267"/>
      <c r="UUN16" s="267"/>
      <c r="UUO16" s="267"/>
      <c r="UUP16" s="267"/>
      <c r="UUQ16" s="267"/>
      <c r="UUR16" s="267"/>
      <c r="UUS16" s="267"/>
      <c r="UUT16" s="267"/>
      <c r="UUU16" s="267"/>
      <c r="UUV16" s="267"/>
      <c r="UUW16" s="267"/>
      <c r="UUX16" s="267"/>
      <c r="UUY16" s="267"/>
      <c r="UUZ16" s="267"/>
      <c r="UVA16" s="267"/>
      <c r="UVB16" s="267"/>
      <c r="UVC16" s="267"/>
      <c r="UVD16" s="267"/>
      <c r="UVE16" s="267"/>
      <c r="UVF16" s="267"/>
      <c r="UVG16" s="267"/>
      <c r="UVH16" s="267"/>
      <c r="UVI16" s="267"/>
      <c r="UVJ16" s="267"/>
      <c r="UVK16" s="267"/>
      <c r="UVL16" s="267"/>
      <c r="UVM16" s="267"/>
      <c r="UVN16" s="267"/>
      <c r="UVO16" s="267"/>
      <c r="UVP16" s="267"/>
      <c r="UVQ16" s="267"/>
      <c r="UVR16" s="267"/>
      <c r="UVS16" s="267"/>
      <c r="UVT16" s="267"/>
      <c r="UVU16" s="267"/>
      <c r="UVV16" s="267"/>
      <c r="UVW16" s="267"/>
      <c r="UVX16" s="267"/>
      <c r="UVY16" s="267"/>
      <c r="UVZ16" s="267"/>
      <c r="UWA16" s="267"/>
      <c r="UWB16" s="267"/>
      <c r="UWC16" s="267"/>
      <c r="UWD16" s="267"/>
      <c r="UWE16" s="267"/>
      <c r="UWF16" s="267"/>
      <c r="UWG16" s="267"/>
      <c r="UWH16" s="267"/>
      <c r="UWI16" s="267"/>
      <c r="UWJ16" s="267"/>
      <c r="UWK16" s="267"/>
      <c r="UWL16" s="267"/>
      <c r="UWM16" s="267"/>
      <c r="UWN16" s="267"/>
      <c r="UWO16" s="267"/>
      <c r="UWP16" s="267"/>
      <c r="UWQ16" s="267"/>
      <c r="UWR16" s="267"/>
      <c r="UWS16" s="267"/>
      <c r="UWT16" s="267"/>
      <c r="UWU16" s="267"/>
      <c r="UWV16" s="267"/>
      <c r="UWW16" s="267"/>
      <c r="UWX16" s="267"/>
      <c r="UWY16" s="267"/>
      <c r="UWZ16" s="267"/>
      <c r="UXA16" s="267"/>
      <c r="UXB16" s="267"/>
      <c r="UXC16" s="267"/>
      <c r="UXD16" s="267"/>
      <c r="UXE16" s="267"/>
      <c r="UXF16" s="267"/>
      <c r="UXG16" s="267"/>
      <c r="UXH16" s="267"/>
      <c r="UXI16" s="267"/>
      <c r="UXJ16" s="267"/>
      <c r="UXK16" s="267"/>
      <c r="UXL16" s="267"/>
      <c r="UXM16" s="267"/>
      <c r="UXN16" s="267"/>
      <c r="UXO16" s="267"/>
      <c r="UXP16" s="267"/>
      <c r="UXQ16" s="267"/>
      <c r="UXR16" s="267"/>
      <c r="UXS16" s="267"/>
      <c r="UXT16" s="267"/>
      <c r="UXU16" s="267"/>
      <c r="UXV16" s="267"/>
      <c r="UXW16" s="267"/>
      <c r="UXX16" s="267"/>
      <c r="UXY16" s="267"/>
      <c r="UXZ16" s="267"/>
      <c r="UYA16" s="267"/>
      <c r="UYB16" s="267"/>
      <c r="UYC16" s="267"/>
      <c r="UYD16" s="267"/>
      <c r="UYE16" s="267"/>
      <c r="UYF16" s="267"/>
      <c r="UYG16" s="267"/>
      <c r="UYH16" s="267"/>
      <c r="UYI16" s="267"/>
      <c r="UYJ16" s="267"/>
      <c r="UYK16" s="267"/>
      <c r="UYL16" s="267"/>
      <c r="UYM16" s="267"/>
      <c r="UYN16" s="267"/>
      <c r="UYO16" s="267"/>
      <c r="UYP16" s="267"/>
      <c r="UYQ16" s="267"/>
      <c r="UYR16" s="267"/>
      <c r="UYS16" s="267"/>
      <c r="UYT16" s="267"/>
      <c r="UYU16" s="267"/>
      <c r="UYV16" s="267"/>
      <c r="UYW16" s="267"/>
      <c r="UYX16" s="267"/>
      <c r="UYY16" s="267"/>
      <c r="UYZ16" s="267"/>
      <c r="UZA16" s="267"/>
      <c r="UZB16" s="267"/>
      <c r="UZC16" s="267"/>
      <c r="UZD16" s="267"/>
      <c r="UZE16" s="267"/>
      <c r="UZF16" s="267"/>
      <c r="UZG16" s="267"/>
      <c r="UZH16" s="267"/>
      <c r="UZI16" s="267"/>
      <c r="UZJ16" s="267"/>
      <c r="UZK16" s="267"/>
      <c r="UZL16" s="267"/>
      <c r="UZM16" s="267"/>
      <c r="UZN16" s="267"/>
      <c r="UZO16" s="267"/>
      <c r="UZP16" s="267"/>
      <c r="UZQ16" s="267"/>
      <c r="UZR16" s="267"/>
      <c r="UZS16" s="267"/>
      <c r="UZT16" s="267"/>
      <c r="UZU16" s="267"/>
      <c r="UZV16" s="267"/>
      <c r="UZW16" s="267"/>
      <c r="UZX16" s="267"/>
      <c r="UZY16" s="267"/>
      <c r="UZZ16" s="267"/>
      <c r="VAA16" s="267"/>
      <c r="VAB16" s="267"/>
      <c r="VAC16" s="267"/>
      <c r="VAD16" s="267"/>
      <c r="VAE16" s="267"/>
      <c r="VAF16" s="267"/>
      <c r="VAG16" s="267"/>
      <c r="VAH16" s="267"/>
      <c r="VAI16" s="267"/>
      <c r="VAJ16" s="267"/>
      <c r="VAK16" s="267"/>
      <c r="VAL16" s="267"/>
      <c r="VAM16" s="267"/>
      <c r="VAN16" s="267"/>
      <c r="VAO16" s="267"/>
      <c r="VAP16" s="267"/>
      <c r="VAQ16" s="267"/>
      <c r="VAR16" s="267"/>
      <c r="VAS16" s="267"/>
      <c r="VAT16" s="267"/>
      <c r="VAU16" s="267"/>
      <c r="VAV16" s="267"/>
      <c r="VAW16" s="267"/>
      <c r="VAX16" s="267"/>
      <c r="VAY16" s="267"/>
      <c r="VAZ16" s="267"/>
      <c r="VBA16" s="267"/>
      <c r="VBB16" s="267"/>
      <c r="VBC16" s="267"/>
      <c r="VBD16" s="267"/>
      <c r="VBE16" s="267"/>
      <c r="VBF16" s="267"/>
      <c r="VBG16" s="267"/>
      <c r="VBH16" s="267"/>
      <c r="VBI16" s="267"/>
      <c r="VBJ16" s="267"/>
      <c r="VBK16" s="267"/>
      <c r="VBL16" s="267"/>
      <c r="VBM16" s="267"/>
      <c r="VBN16" s="267"/>
      <c r="VBO16" s="267"/>
      <c r="VBP16" s="267"/>
      <c r="VBQ16" s="267"/>
      <c r="VBR16" s="267"/>
      <c r="VBS16" s="267"/>
      <c r="VBT16" s="267"/>
      <c r="VBU16" s="267"/>
      <c r="VBV16" s="267"/>
      <c r="VBW16" s="267"/>
      <c r="VBX16" s="267"/>
      <c r="VBY16" s="267"/>
      <c r="VBZ16" s="267"/>
      <c r="VCA16" s="267"/>
      <c r="VCB16" s="267"/>
      <c r="VCC16" s="267"/>
      <c r="VCD16" s="267"/>
      <c r="VCE16" s="267"/>
      <c r="VCF16" s="267"/>
      <c r="VCG16" s="267"/>
      <c r="VCH16" s="267"/>
      <c r="VCI16" s="267"/>
      <c r="VCJ16" s="267"/>
      <c r="VCK16" s="267"/>
      <c r="VCL16" s="267"/>
      <c r="VCM16" s="267"/>
      <c r="VCN16" s="267"/>
      <c r="VCO16" s="267"/>
      <c r="VCP16" s="267"/>
      <c r="VCQ16" s="267"/>
      <c r="VCR16" s="267"/>
      <c r="VCS16" s="267"/>
      <c r="VCT16" s="267"/>
      <c r="VCU16" s="267"/>
      <c r="VCV16" s="267"/>
      <c r="VCW16" s="267"/>
      <c r="VCX16" s="267"/>
      <c r="VCY16" s="267"/>
      <c r="VCZ16" s="267"/>
      <c r="VDA16" s="267"/>
      <c r="VDB16" s="267"/>
      <c r="VDC16" s="267"/>
      <c r="VDD16" s="267"/>
      <c r="VDE16" s="267"/>
      <c r="VDF16" s="267"/>
      <c r="VDG16" s="267"/>
      <c r="VDH16" s="267"/>
      <c r="VDI16" s="267"/>
      <c r="VDJ16" s="267"/>
      <c r="VDK16" s="267"/>
      <c r="VDL16" s="267"/>
      <c r="VDM16" s="267"/>
      <c r="VDN16" s="267"/>
      <c r="VDO16" s="267"/>
      <c r="VDP16" s="267"/>
      <c r="VDQ16" s="267"/>
      <c r="VDR16" s="267"/>
      <c r="VDS16" s="267"/>
      <c r="VDT16" s="267"/>
      <c r="VDU16" s="267"/>
      <c r="VDV16" s="267"/>
      <c r="VDW16" s="267"/>
      <c r="VDX16" s="267"/>
      <c r="VDY16" s="267"/>
      <c r="VDZ16" s="267"/>
      <c r="VEA16" s="267"/>
      <c r="VEB16" s="267"/>
      <c r="VEC16" s="267"/>
      <c r="VED16" s="267"/>
      <c r="VEE16" s="267"/>
      <c r="VEF16" s="267"/>
      <c r="VEG16" s="267"/>
      <c r="VEH16" s="267"/>
      <c r="VEI16" s="267"/>
      <c r="VEJ16" s="267"/>
      <c r="VEK16" s="267"/>
      <c r="VEL16" s="267"/>
      <c r="VEM16" s="267"/>
      <c r="VEN16" s="267"/>
      <c r="VEO16" s="267"/>
      <c r="VEP16" s="267"/>
      <c r="VEQ16" s="267"/>
      <c r="VER16" s="267"/>
      <c r="VES16" s="267"/>
      <c r="VET16" s="267"/>
      <c r="VEU16" s="267"/>
      <c r="VEV16" s="267"/>
      <c r="VEW16" s="267"/>
      <c r="VEX16" s="267"/>
      <c r="VEY16" s="267"/>
      <c r="VEZ16" s="267"/>
      <c r="VFA16" s="267"/>
      <c r="VFB16" s="267"/>
      <c r="VFC16" s="267"/>
      <c r="VFD16" s="267"/>
      <c r="VFE16" s="267"/>
      <c r="VFF16" s="267"/>
      <c r="VFG16" s="267"/>
      <c r="VFH16" s="267"/>
      <c r="VFI16" s="267"/>
      <c r="VFJ16" s="267"/>
      <c r="VFK16" s="267"/>
      <c r="VFL16" s="267"/>
      <c r="VFM16" s="267"/>
      <c r="VFN16" s="267"/>
      <c r="VFO16" s="267"/>
      <c r="VFP16" s="267"/>
      <c r="VFQ16" s="267"/>
      <c r="VFR16" s="267"/>
      <c r="VFS16" s="267"/>
      <c r="VFT16" s="267"/>
      <c r="VFU16" s="267"/>
      <c r="VFV16" s="267"/>
      <c r="VFW16" s="267"/>
      <c r="VFX16" s="267"/>
      <c r="VFY16" s="267"/>
      <c r="VFZ16" s="267"/>
      <c r="VGA16" s="267"/>
      <c r="VGB16" s="267"/>
      <c r="VGC16" s="267"/>
      <c r="VGD16" s="267"/>
      <c r="VGE16" s="267"/>
      <c r="VGF16" s="267"/>
      <c r="VGG16" s="267"/>
      <c r="VGH16" s="267"/>
      <c r="VGI16" s="267"/>
      <c r="VGJ16" s="267"/>
      <c r="VGK16" s="267"/>
      <c r="VGL16" s="267"/>
      <c r="VGM16" s="267"/>
      <c r="VGN16" s="267"/>
      <c r="VGO16" s="267"/>
      <c r="VGP16" s="267"/>
      <c r="VGQ16" s="267"/>
      <c r="VGR16" s="267"/>
      <c r="VGS16" s="267"/>
      <c r="VGT16" s="267"/>
      <c r="VGU16" s="267"/>
      <c r="VGV16" s="267"/>
      <c r="VGW16" s="267"/>
      <c r="VGX16" s="267"/>
      <c r="VGY16" s="267"/>
      <c r="VGZ16" s="267"/>
      <c r="VHA16" s="267"/>
      <c r="VHB16" s="267"/>
      <c r="VHC16" s="267"/>
      <c r="VHD16" s="267"/>
      <c r="VHE16" s="267"/>
      <c r="VHF16" s="267"/>
      <c r="VHG16" s="267"/>
      <c r="VHH16" s="267"/>
      <c r="VHI16" s="267"/>
      <c r="VHJ16" s="267"/>
      <c r="VHK16" s="267"/>
      <c r="VHL16" s="267"/>
      <c r="VHM16" s="267"/>
      <c r="VHN16" s="267"/>
      <c r="VHO16" s="267"/>
      <c r="VHP16" s="267"/>
      <c r="VHQ16" s="267"/>
      <c r="VHR16" s="267"/>
      <c r="VHS16" s="267"/>
      <c r="VHT16" s="267"/>
      <c r="VHU16" s="267"/>
      <c r="VHV16" s="267"/>
      <c r="VHW16" s="267"/>
      <c r="VHX16" s="267"/>
      <c r="VHY16" s="267"/>
      <c r="VHZ16" s="267"/>
      <c r="VIA16" s="267"/>
      <c r="VIB16" s="267"/>
      <c r="VIC16" s="267"/>
      <c r="VID16" s="267"/>
      <c r="VIE16" s="267"/>
      <c r="VIF16" s="267"/>
      <c r="VIG16" s="267"/>
      <c r="VIH16" s="267"/>
      <c r="VII16" s="267"/>
      <c r="VIJ16" s="267"/>
      <c r="VIK16" s="267"/>
      <c r="VIL16" s="267"/>
      <c r="VIM16" s="267"/>
      <c r="VIN16" s="267"/>
      <c r="VIO16" s="267"/>
      <c r="VIP16" s="267"/>
      <c r="VIQ16" s="267"/>
      <c r="VIR16" s="267"/>
      <c r="VIS16" s="267"/>
      <c r="VIT16" s="267"/>
      <c r="VIU16" s="267"/>
      <c r="VIV16" s="267"/>
      <c r="VIW16" s="267"/>
      <c r="VIX16" s="267"/>
      <c r="VIY16" s="267"/>
      <c r="VIZ16" s="267"/>
      <c r="VJA16" s="267"/>
      <c r="VJB16" s="267"/>
      <c r="VJC16" s="267"/>
      <c r="VJD16" s="267"/>
      <c r="VJE16" s="267"/>
      <c r="VJF16" s="267"/>
      <c r="VJG16" s="267"/>
      <c r="VJH16" s="267"/>
      <c r="VJI16" s="267"/>
      <c r="VJJ16" s="267"/>
      <c r="VJK16" s="267"/>
      <c r="VJL16" s="267"/>
      <c r="VJM16" s="267"/>
      <c r="VJN16" s="267"/>
      <c r="VJO16" s="267"/>
      <c r="VJP16" s="267"/>
      <c r="VJQ16" s="267"/>
      <c r="VJR16" s="267"/>
      <c r="VJS16" s="267"/>
      <c r="VJT16" s="267"/>
      <c r="VJU16" s="267"/>
      <c r="VJV16" s="267"/>
      <c r="VJW16" s="267"/>
      <c r="VJX16" s="267"/>
      <c r="VJY16" s="267"/>
      <c r="VJZ16" s="267"/>
      <c r="VKA16" s="267"/>
      <c r="VKB16" s="267"/>
      <c r="VKC16" s="267"/>
      <c r="VKD16" s="267"/>
      <c r="VKE16" s="267"/>
      <c r="VKF16" s="267"/>
      <c r="VKG16" s="267"/>
      <c r="VKH16" s="267"/>
      <c r="VKI16" s="267"/>
      <c r="VKJ16" s="267"/>
      <c r="VKK16" s="267"/>
      <c r="VKL16" s="267"/>
      <c r="VKM16" s="267"/>
      <c r="VKN16" s="267"/>
      <c r="VKO16" s="267"/>
      <c r="VKP16" s="267"/>
      <c r="VKQ16" s="267"/>
      <c r="VKR16" s="267"/>
      <c r="VKS16" s="267"/>
      <c r="VKT16" s="267"/>
      <c r="VKU16" s="267"/>
      <c r="VKV16" s="267"/>
      <c r="VKW16" s="267"/>
      <c r="VKX16" s="267"/>
      <c r="VKY16" s="267"/>
      <c r="VKZ16" s="267"/>
      <c r="VLA16" s="267"/>
      <c r="VLB16" s="267"/>
      <c r="VLC16" s="267"/>
      <c r="VLD16" s="267"/>
      <c r="VLE16" s="267"/>
      <c r="VLF16" s="267"/>
      <c r="VLG16" s="267"/>
      <c r="VLH16" s="267"/>
      <c r="VLI16" s="267"/>
      <c r="VLJ16" s="267"/>
      <c r="VLK16" s="267"/>
      <c r="VLL16" s="267"/>
      <c r="VLM16" s="267"/>
      <c r="VLN16" s="267"/>
      <c r="VLO16" s="267"/>
      <c r="VLP16" s="267"/>
      <c r="VLQ16" s="267"/>
      <c r="VLR16" s="267"/>
      <c r="VLS16" s="267"/>
      <c r="VLT16" s="267"/>
      <c r="VLU16" s="267"/>
      <c r="VLV16" s="267"/>
      <c r="VLW16" s="267"/>
      <c r="VLX16" s="267"/>
      <c r="VLY16" s="267"/>
      <c r="VLZ16" s="267"/>
      <c r="VMA16" s="267"/>
      <c r="VMB16" s="267"/>
      <c r="VMC16" s="267"/>
      <c r="VMD16" s="267"/>
      <c r="VME16" s="267"/>
      <c r="VMF16" s="267"/>
      <c r="VMG16" s="267"/>
      <c r="VMH16" s="267"/>
      <c r="VMI16" s="267"/>
      <c r="VMJ16" s="267"/>
      <c r="VMK16" s="267"/>
      <c r="VML16" s="267"/>
      <c r="VMM16" s="267"/>
      <c r="VMN16" s="267"/>
      <c r="VMO16" s="267"/>
      <c r="VMP16" s="267"/>
      <c r="VMQ16" s="267"/>
      <c r="VMR16" s="267"/>
      <c r="VMS16" s="267"/>
      <c r="VMT16" s="267"/>
      <c r="VMU16" s="267"/>
      <c r="VMV16" s="267"/>
      <c r="VMW16" s="267"/>
      <c r="VMX16" s="267"/>
      <c r="VMY16" s="267"/>
      <c r="VMZ16" s="267"/>
      <c r="VNA16" s="267"/>
      <c r="VNB16" s="267"/>
      <c r="VNC16" s="267"/>
      <c r="VND16" s="267"/>
      <c r="VNE16" s="267"/>
      <c r="VNF16" s="267"/>
      <c r="VNG16" s="267"/>
      <c r="VNH16" s="267"/>
      <c r="VNI16" s="267"/>
      <c r="VNJ16" s="267"/>
      <c r="VNK16" s="267"/>
      <c r="VNL16" s="267"/>
      <c r="VNM16" s="267"/>
      <c r="VNN16" s="267"/>
      <c r="VNO16" s="267"/>
      <c r="VNP16" s="267"/>
      <c r="VNQ16" s="267"/>
      <c r="VNR16" s="267"/>
      <c r="VNS16" s="267"/>
      <c r="VNT16" s="267"/>
      <c r="VNU16" s="267"/>
      <c r="VNV16" s="267"/>
      <c r="VNW16" s="267"/>
      <c r="VNX16" s="267"/>
      <c r="VNY16" s="267"/>
      <c r="VNZ16" s="267"/>
      <c r="VOA16" s="267"/>
      <c r="VOB16" s="267"/>
      <c r="VOC16" s="267"/>
      <c r="VOD16" s="267"/>
      <c r="VOE16" s="267"/>
      <c r="VOF16" s="267"/>
      <c r="VOG16" s="267"/>
      <c r="VOH16" s="267"/>
      <c r="VOI16" s="267"/>
      <c r="VOJ16" s="267"/>
      <c r="VOK16" s="267"/>
      <c r="VOL16" s="267"/>
      <c r="VOM16" s="267"/>
      <c r="VON16" s="267"/>
      <c r="VOO16" s="267"/>
      <c r="VOP16" s="267"/>
      <c r="VOQ16" s="267"/>
      <c r="VOR16" s="267"/>
      <c r="VOS16" s="267"/>
      <c r="VOT16" s="267"/>
      <c r="VOU16" s="267"/>
      <c r="VOV16" s="267"/>
      <c r="VOW16" s="267"/>
      <c r="VOX16" s="267"/>
      <c r="VOY16" s="267"/>
      <c r="VOZ16" s="267"/>
      <c r="VPA16" s="267"/>
      <c r="VPB16" s="267"/>
      <c r="VPC16" s="267"/>
      <c r="VPD16" s="267"/>
      <c r="VPE16" s="267"/>
      <c r="VPF16" s="267"/>
      <c r="VPG16" s="267"/>
      <c r="VPH16" s="267"/>
      <c r="VPI16" s="267"/>
      <c r="VPJ16" s="267"/>
      <c r="VPK16" s="267"/>
      <c r="VPL16" s="267"/>
      <c r="VPM16" s="267"/>
      <c r="VPN16" s="267"/>
      <c r="VPO16" s="267"/>
      <c r="VPP16" s="267"/>
      <c r="VPQ16" s="267"/>
      <c r="VPR16" s="267"/>
      <c r="VPS16" s="267"/>
      <c r="VPT16" s="267"/>
      <c r="VPU16" s="267"/>
      <c r="VPV16" s="267"/>
      <c r="VPW16" s="267"/>
      <c r="VPX16" s="267"/>
      <c r="VPY16" s="267"/>
      <c r="VPZ16" s="267"/>
      <c r="VQA16" s="267"/>
      <c r="VQB16" s="267"/>
      <c r="VQC16" s="267"/>
      <c r="VQD16" s="267"/>
      <c r="VQE16" s="267"/>
      <c r="VQF16" s="267"/>
      <c r="VQG16" s="267"/>
      <c r="VQH16" s="267"/>
      <c r="VQI16" s="267"/>
      <c r="VQJ16" s="267"/>
      <c r="VQK16" s="267"/>
      <c r="VQL16" s="267"/>
      <c r="VQM16" s="267"/>
      <c r="VQN16" s="267"/>
      <c r="VQO16" s="267"/>
      <c r="VQP16" s="267"/>
      <c r="VQQ16" s="267"/>
      <c r="VQR16" s="267"/>
      <c r="VQS16" s="267"/>
      <c r="VQT16" s="267"/>
      <c r="VQU16" s="267"/>
      <c r="VQV16" s="267"/>
      <c r="VQW16" s="267"/>
      <c r="VQX16" s="267"/>
      <c r="VQY16" s="267"/>
      <c r="VQZ16" s="267"/>
      <c r="VRA16" s="267"/>
      <c r="VRB16" s="267"/>
      <c r="VRC16" s="267"/>
      <c r="VRD16" s="267"/>
      <c r="VRE16" s="267"/>
      <c r="VRF16" s="267"/>
      <c r="VRG16" s="267"/>
      <c r="VRH16" s="267"/>
      <c r="VRI16" s="267"/>
      <c r="VRJ16" s="267"/>
      <c r="VRK16" s="267"/>
      <c r="VRL16" s="267"/>
      <c r="VRM16" s="267"/>
      <c r="VRN16" s="267"/>
      <c r="VRO16" s="267"/>
      <c r="VRP16" s="267"/>
      <c r="VRQ16" s="267"/>
      <c r="VRR16" s="267"/>
      <c r="VRS16" s="267"/>
      <c r="VRT16" s="267"/>
      <c r="VRU16" s="267"/>
      <c r="VRV16" s="267"/>
      <c r="VRW16" s="267"/>
      <c r="VRX16" s="267"/>
      <c r="VRY16" s="267"/>
      <c r="VRZ16" s="267"/>
      <c r="VSA16" s="267"/>
      <c r="VSB16" s="267"/>
      <c r="VSC16" s="267"/>
      <c r="VSD16" s="267"/>
      <c r="VSE16" s="267"/>
      <c r="VSF16" s="267"/>
      <c r="VSG16" s="267"/>
      <c r="VSH16" s="267"/>
      <c r="VSI16" s="267"/>
      <c r="VSJ16" s="267"/>
      <c r="VSK16" s="267"/>
      <c r="VSL16" s="267"/>
      <c r="VSM16" s="267"/>
      <c r="VSN16" s="267"/>
      <c r="VSO16" s="267"/>
      <c r="VSP16" s="267"/>
      <c r="VSQ16" s="267"/>
      <c r="VSR16" s="267"/>
      <c r="VSS16" s="267"/>
      <c r="VST16" s="267"/>
      <c r="VSU16" s="267"/>
      <c r="VSV16" s="267"/>
      <c r="VSW16" s="267"/>
      <c r="VSX16" s="267"/>
      <c r="VSY16" s="267"/>
      <c r="VSZ16" s="267"/>
      <c r="VTA16" s="267"/>
      <c r="VTB16" s="267"/>
      <c r="VTC16" s="267"/>
      <c r="VTD16" s="267"/>
      <c r="VTE16" s="267"/>
      <c r="VTF16" s="267"/>
      <c r="VTG16" s="267"/>
      <c r="VTH16" s="267"/>
      <c r="VTI16" s="267"/>
      <c r="VTJ16" s="267"/>
      <c r="VTK16" s="267"/>
      <c r="VTL16" s="267"/>
      <c r="VTM16" s="267"/>
      <c r="VTN16" s="267"/>
      <c r="VTO16" s="267"/>
      <c r="VTP16" s="267"/>
      <c r="VTQ16" s="267"/>
      <c r="VTR16" s="267"/>
      <c r="VTS16" s="267"/>
      <c r="VTT16" s="267"/>
      <c r="VTU16" s="267"/>
      <c r="VTV16" s="267"/>
      <c r="VTW16" s="267"/>
      <c r="VTX16" s="267"/>
      <c r="VTY16" s="267"/>
      <c r="VTZ16" s="267"/>
      <c r="VUA16" s="267"/>
      <c r="VUB16" s="267"/>
      <c r="VUC16" s="267"/>
      <c r="VUD16" s="267"/>
      <c r="VUE16" s="267"/>
      <c r="VUF16" s="267"/>
      <c r="VUG16" s="267"/>
      <c r="VUH16" s="267"/>
      <c r="VUI16" s="267"/>
      <c r="VUJ16" s="267"/>
      <c r="VUK16" s="267"/>
      <c r="VUL16" s="267"/>
      <c r="VUM16" s="267"/>
      <c r="VUN16" s="267"/>
      <c r="VUO16" s="267"/>
      <c r="VUP16" s="267"/>
      <c r="VUQ16" s="267"/>
      <c r="VUR16" s="267"/>
      <c r="VUS16" s="267"/>
      <c r="VUT16" s="267"/>
      <c r="VUU16" s="267"/>
      <c r="VUV16" s="267"/>
      <c r="VUW16" s="267"/>
      <c r="VUX16" s="267"/>
      <c r="VUY16" s="267"/>
      <c r="VUZ16" s="267"/>
      <c r="VVA16" s="267"/>
      <c r="VVB16" s="267"/>
      <c r="VVC16" s="267"/>
      <c r="VVD16" s="267"/>
      <c r="VVE16" s="267"/>
      <c r="VVF16" s="267"/>
      <c r="VVG16" s="267"/>
      <c r="VVH16" s="267"/>
      <c r="VVI16" s="267"/>
      <c r="VVJ16" s="267"/>
      <c r="VVK16" s="267"/>
      <c r="VVL16" s="267"/>
      <c r="VVM16" s="267"/>
      <c r="VVN16" s="267"/>
      <c r="VVO16" s="267"/>
      <c r="VVP16" s="267"/>
      <c r="VVQ16" s="267"/>
      <c r="VVR16" s="267"/>
      <c r="VVS16" s="267"/>
      <c r="VVT16" s="267"/>
      <c r="VVU16" s="267"/>
      <c r="VVV16" s="267"/>
      <c r="VVW16" s="267"/>
      <c r="VVX16" s="267"/>
      <c r="VVY16" s="267"/>
      <c r="VVZ16" s="267"/>
      <c r="VWA16" s="267"/>
      <c r="VWB16" s="267"/>
      <c r="VWC16" s="267"/>
      <c r="VWD16" s="267"/>
      <c r="VWE16" s="267"/>
      <c r="VWF16" s="267"/>
      <c r="VWG16" s="267"/>
      <c r="VWH16" s="267"/>
      <c r="VWI16" s="267"/>
      <c r="VWJ16" s="267"/>
      <c r="VWK16" s="267"/>
      <c r="VWL16" s="267"/>
      <c r="VWM16" s="267"/>
      <c r="VWN16" s="267"/>
      <c r="VWO16" s="267"/>
      <c r="VWP16" s="267"/>
      <c r="VWQ16" s="267"/>
      <c r="VWR16" s="267"/>
      <c r="VWS16" s="267"/>
      <c r="VWT16" s="267"/>
      <c r="VWU16" s="267"/>
      <c r="VWV16" s="267"/>
      <c r="VWW16" s="267"/>
      <c r="VWX16" s="267"/>
      <c r="VWY16" s="267"/>
      <c r="VWZ16" s="267"/>
      <c r="VXA16" s="267"/>
      <c r="VXB16" s="267"/>
      <c r="VXC16" s="267"/>
      <c r="VXD16" s="267"/>
      <c r="VXE16" s="267"/>
      <c r="VXF16" s="267"/>
      <c r="VXG16" s="267"/>
      <c r="VXH16" s="267"/>
      <c r="VXI16" s="267"/>
      <c r="VXJ16" s="267"/>
      <c r="VXK16" s="267"/>
      <c r="VXL16" s="267"/>
      <c r="VXM16" s="267"/>
      <c r="VXN16" s="267"/>
      <c r="VXO16" s="267"/>
      <c r="VXP16" s="267"/>
      <c r="VXQ16" s="267"/>
      <c r="VXR16" s="267"/>
      <c r="VXS16" s="267"/>
      <c r="VXT16" s="267"/>
      <c r="VXU16" s="267"/>
      <c r="VXV16" s="267"/>
      <c r="VXW16" s="267"/>
      <c r="VXX16" s="267"/>
      <c r="VXY16" s="267"/>
      <c r="VXZ16" s="267"/>
      <c r="VYA16" s="267"/>
      <c r="VYB16" s="267"/>
      <c r="VYC16" s="267"/>
      <c r="VYD16" s="267"/>
      <c r="VYE16" s="267"/>
      <c r="VYF16" s="267"/>
      <c r="VYG16" s="267"/>
      <c r="VYH16" s="267"/>
      <c r="VYI16" s="267"/>
      <c r="VYJ16" s="267"/>
      <c r="VYK16" s="267"/>
      <c r="VYL16" s="267"/>
      <c r="VYM16" s="267"/>
      <c r="VYN16" s="267"/>
      <c r="VYO16" s="267"/>
      <c r="VYP16" s="267"/>
      <c r="VYQ16" s="267"/>
      <c r="VYR16" s="267"/>
      <c r="VYS16" s="267"/>
      <c r="VYT16" s="267"/>
      <c r="VYU16" s="267"/>
      <c r="VYV16" s="267"/>
      <c r="VYW16" s="267"/>
      <c r="VYX16" s="267"/>
      <c r="VYY16" s="267"/>
      <c r="VYZ16" s="267"/>
      <c r="VZA16" s="267"/>
      <c r="VZB16" s="267"/>
      <c r="VZC16" s="267"/>
      <c r="VZD16" s="267"/>
      <c r="VZE16" s="267"/>
      <c r="VZF16" s="267"/>
      <c r="VZG16" s="267"/>
      <c r="VZH16" s="267"/>
      <c r="VZI16" s="267"/>
      <c r="VZJ16" s="267"/>
      <c r="VZK16" s="267"/>
      <c r="VZL16" s="267"/>
      <c r="VZM16" s="267"/>
      <c r="VZN16" s="267"/>
      <c r="VZO16" s="267"/>
      <c r="VZP16" s="267"/>
      <c r="VZQ16" s="267"/>
      <c r="VZR16" s="267"/>
      <c r="VZS16" s="267"/>
      <c r="VZT16" s="267"/>
      <c r="VZU16" s="267"/>
      <c r="VZV16" s="267"/>
      <c r="VZW16" s="267"/>
      <c r="VZX16" s="267"/>
      <c r="VZY16" s="267"/>
      <c r="VZZ16" s="267"/>
      <c r="WAA16" s="267"/>
      <c r="WAB16" s="267"/>
      <c r="WAC16" s="267"/>
      <c r="WAD16" s="267"/>
      <c r="WAE16" s="267"/>
      <c r="WAF16" s="267"/>
      <c r="WAG16" s="267"/>
      <c r="WAH16" s="267"/>
      <c r="WAI16" s="267"/>
      <c r="WAJ16" s="267"/>
      <c r="WAK16" s="267"/>
      <c r="WAL16" s="267"/>
      <c r="WAM16" s="267"/>
      <c r="WAN16" s="267"/>
      <c r="WAO16" s="267"/>
      <c r="WAP16" s="267"/>
      <c r="WAQ16" s="267"/>
      <c r="WAR16" s="267"/>
      <c r="WAS16" s="267"/>
      <c r="WAT16" s="267"/>
      <c r="WAU16" s="267"/>
      <c r="WAV16" s="267"/>
      <c r="WAW16" s="267"/>
      <c r="WAX16" s="267"/>
      <c r="WAY16" s="267"/>
      <c r="WAZ16" s="267"/>
      <c r="WBA16" s="267"/>
      <c r="WBB16" s="267"/>
      <c r="WBC16" s="267"/>
      <c r="WBD16" s="267"/>
      <c r="WBE16" s="267"/>
      <c r="WBF16" s="267"/>
      <c r="WBG16" s="267"/>
      <c r="WBH16" s="267"/>
      <c r="WBI16" s="267"/>
      <c r="WBJ16" s="267"/>
      <c r="WBK16" s="267"/>
      <c r="WBL16" s="267"/>
      <c r="WBM16" s="267"/>
      <c r="WBN16" s="267"/>
      <c r="WBO16" s="267"/>
      <c r="WBP16" s="267"/>
      <c r="WBQ16" s="267"/>
      <c r="WBR16" s="267"/>
      <c r="WBS16" s="267"/>
      <c r="WBT16" s="267"/>
      <c r="WBU16" s="267"/>
      <c r="WBV16" s="267"/>
      <c r="WBW16" s="267"/>
      <c r="WBX16" s="267"/>
      <c r="WBY16" s="267"/>
      <c r="WBZ16" s="267"/>
      <c r="WCA16" s="267"/>
      <c r="WCB16" s="267"/>
      <c r="WCC16" s="267"/>
      <c r="WCD16" s="267"/>
      <c r="WCE16" s="267"/>
      <c r="WCF16" s="267"/>
      <c r="WCG16" s="267"/>
      <c r="WCH16" s="267"/>
      <c r="WCI16" s="267"/>
      <c r="WCJ16" s="267"/>
      <c r="WCK16" s="267"/>
      <c r="WCL16" s="267"/>
      <c r="WCM16" s="267"/>
      <c r="WCN16" s="267"/>
      <c r="WCO16" s="267"/>
      <c r="WCP16" s="267"/>
      <c r="WCQ16" s="267"/>
      <c r="WCR16" s="267"/>
      <c r="WCS16" s="267"/>
      <c r="WCT16" s="267"/>
      <c r="WCU16" s="267"/>
      <c r="WCV16" s="267"/>
      <c r="WCW16" s="267"/>
      <c r="WCX16" s="267"/>
      <c r="WCY16" s="267"/>
      <c r="WCZ16" s="267"/>
      <c r="WDA16" s="267"/>
      <c r="WDB16" s="267"/>
      <c r="WDC16" s="267"/>
      <c r="WDD16" s="267"/>
      <c r="WDE16" s="267"/>
      <c r="WDF16" s="267"/>
      <c r="WDG16" s="267"/>
      <c r="WDH16" s="267"/>
      <c r="WDI16" s="267"/>
      <c r="WDJ16" s="267"/>
      <c r="WDK16" s="267"/>
      <c r="WDL16" s="267"/>
      <c r="WDM16" s="267"/>
      <c r="WDN16" s="267"/>
      <c r="WDO16" s="267"/>
      <c r="WDP16" s="267"/>
      <c r="WDQ16" s="267"/>
      <c r="WDR16" s="267"/>
      <c r="WDS16" s="267"/>
      <c r="WDT16" s="267"/>
      <c r="WDU16" s="267"/>
      <c r="WDV16" s="267"/>
      <c r="WDW16" s="267"/>
      <c r="WDX16" s="267"/>
      <c r="WDY16" s="267"/>
      <c r="WDZ16" s="267"/>
      <c r="WEA16" s="267"/>
      <c r="WEB16" s="267"/>
      <c r="WEC16" s="267"/>
      <c r="WED16" s="267"/>
      <c r="WEE16" s="267"/>
      <c r="WEF16" s="267"/>
      <c r="WEG16" s="267"/>
      <c r="WEH16" s="267"/>
      <c r="WEI16" s="267"/>
      <c r="WEJ16" s="267"/>
      <c r="WEK16" s="267"/>
      <c r="WEL16" s="267"/>
      <c r="WEM16" s="267"/>
      <c r="WEN16" s="267"/>
      <c r="WEO16" s="267"/>
      <c r="WEP16" s="267"/>
      <c r="WEQ16" s="267"/>
      <c r="WER16" s="267"/>
      <c r="WES16" s="267"/>
      <c r="WET16" s="267"/>
      <c r="WEU16" s="267"/>
      <c r="WEV16" s="267"/>
      <c r="WEW16" s="267"/>
      <c r="WEX16" s="267"/>
      <c r="WEY16" s="267"/>
      <c r="WEZ16" s="267"/>
      <c r="WFA16" s="267"/>
      <c r="WFB16" s="267"/>
      <c r="WFC16" s="267"/>
      <c r="WFD16" s="267"/>
      <c r="WFE16" s="267"/>
      <c r="WFF16" s="267"/>
      <c r="WFG16" s="267"/>
      <c r="WFH16" s="267"/>
      <c r="WFI16" s="267"/>
      <c r="WFJ16" s="267"/>
      <c r="WFK16" s="267"/>
      <c r="WFL16" s="267"/>
      <c r="WFM16" s="267"/>
      <c r="WFN16" s="267"/>
      <c r="WFO16" s="267"/>
      <c r="WFP16" s="267"/>
      <c r="WFQ16" s="267"/>
      <c r="WFR16" s="267"/>
      <c r="WFS16" s="267"/>
      <c r="WFT16" s="267"/>
      <c r="WFU16" s="267"/>
      <c r="WFV16" s="267"/>
      <c r="WFW16" s="267"/>
      <c r="WFX16" s="267"/>
      <c r="WFY16" s="267"/>
      <c r="WFZ16" s="267"/>
      <c r="WGA16" s="267"/>
      <c r="WGB16" s="267"/>
      <c r="WGC16" s="267"/>
      <c r="WGD16" s="267"/>
      <c r="WGE16" s="267"/>
      <c r="WGF16" s="267"/>
      <c r="WGG16" s="267"/>
      <c r="WGH16" s="267"/>
      <c r="WGI16" s="267"/>
      <c r="WGJ16" s="267"/>
      <c r="WGK16" s="267"/>
      <c r="WGL16" s="267"/>
      <c r="WGM16" s="267"/>
      <c r="WGN16" s="267"/>
      <c r="WGO16" s="267"/>
      <c r="WGP16" s="267"/>
      <c r="WGQ16" s="267"/>
      <c r="WGR16" s="267"/>
      <c r="WGS16" s="267"/>
      <c r="WGT16" s="267"/>
      <c r="WGU16" s="267"/>
      <c r="WGV16" s="267"/>
      <c r="WGW16" s="267"/>
      <c r="WGX16" s="267"/>
      <c r="WGY16" s="267"/>
      <c r="WGZ16" s="267"/>
      <c r="WHA16" s="267"/>
      <c r="WHB16" s="267"/>
      <c r="WHC16" s="267"/>
      <c r="WHD16" s="267"/>
      <c r="WHE16" s="267"/>
      <c r="WHF16" s="267"/>
      <c r="WHG16" s="267"/>
      <c r="WHH16" s="267"/>
      <c r="WHI16" s="267"/>
      <c r="WHJ16" s="267"/>
      <c r="WHK16" s="267"/>
      <c r="WHL16" s="267"/>
      <c r="WHM16" s="267"/>
      <c r="WHN16" s="267"/>
      <c r="WHO16" s="267"/>
      <c r="WHP16" s="267"/>
      <c r="WHQ16" s="267"/>
      <c r="WHR16" s="267"/>
      <c r="WHS16" s="267"/>
      <c r="WHT16" s="267"/>
      <c r="WHU16" s="267"/>
      <c r="WHV16" s="267"/>
      <c r="WHW16" s="267"/>
      <c r="WHX16" s="267"/>
      <c r="WHY16" s="267"/>
      <c r="WHZ16" s="267"/>
      <c r="WIA16" s="267"/>
      <c r="WIB16" s="267"/>
      <c r="WIC16" s="267"/>
      <c r="WID16" s="267"/>
      <c r="WIE16" s="267"/>
      <c r="WIF16" s="267"/>
      <c r="WIG16" s="267"/>
      <c r="WIH16" s="267"/>
      <c r="WII16" s="267"/>
      <c r="WIJ16" s="267"/>
      <c r="WIK16" s="267"/>
      <c r="WIL16" s="267"/>
      <c r="WIM16" s="267"/>
      <c r="WIN16" s="267"/>
      <c r="WIO16" s="267"/>
      <c r="WIP16" s="267"/>
      <c r="WIQ16" s="267"/>
      <c r="WIR16" s="267"/>
      <c r="WIS16" s="267"/>
      <c r="WIT16" s="267"/>
      <c r="WIU16" s="267"/>
      <c r="WIV16" s="267"/>
      <c r="WIW16" s="267"/>
      <c r="WIX16" s="267"/>
      <c r="WIY16" s="267"/>
      <c r="WIZ16" s="267"/>
      <c r="WJA16" s="267"/>
      <c r="WJB16" s="267"/>
      <c r="WJC16" s="267"/>
      <c r="WJD16" s="267"/>
      <c r="WJE16" s="267"/>
      <c r="WJF16" s="267"/>
      <c r="WJG16" s="267"/>
      <c r="WJH16" s="267"/>
      <c r="WJI16" s="267"/>
      <c r="WJJ16" s="267"/>
      <c r="WJK16" s="267"/>
      <c r="WJL16" s="267"/>
      <c r="WJM16" s="267"/>
      <c r="WJN16" s="267"/>
      <c r="WJO16" s="267"/>
      <c r="WJP16" s="267"/>
      <c r="WJQ16" s="267"/>
      <c r="WJR16" s="267"/>
      <c r="WJS16" s="267"/>
      <c r="WJT16" s="267"/>
      <c r="WJU16" s="267"/>
      <c r="WJV16" s="267"/>
      <c r="WJW16" s="267"/>
      <c r="WJX16" s="267"/>
      <c r="WJY16" s="267"/>
      <c r="WJZ16" s="267"/>
      <c r="WKA16" s="267"/>
      <c r="WKB16" s="267"/>
      <c r="WKC16" s="267"/>
      <c r="WKD16" s="267"/>
      <c r="WKE16" s="267"/>
      <c r="WKF16" s="267"/>
      <c r="WKG16" s="267"/>
      <c r="WKH16" s="267"/>
      <c r="WKI16" s="267"/>
      <c r="WKJ16" s="267"/>
      <c r="WKK16" s="267"/>
      <c r="WKL16" s="267"/>
      <c r="WKM16" s="267"/>
      <c r="WKN16" s="267"/>
      <c r="WKO16" s="267"/>
      <c r="WKP16" s="267"/>
      <c r="WKQ16" s="267"/>
      <c r="WKR16" s="267"/>
      <c r="WKS16" s="267"/>
      <c r="WKT16" s="267"/>
      <c r="WKU16" s="267"/>
      <c r="WKV16" s="267"/>
      <c r="WKW16" s="267"/>
      <c r="WKX16" s="267"/>
      <c r="WKY16" s="267"/>
      <c r="WKZ16" s="267"/>
      <c r="WLA16" s="267"/>
      <c r="WLB16" s="267"/>
      <c r="WLC16" s="267"/>
      <c r="WLD16" s="267"/>
      <c r="WLE16" s="267"/>
      <c r="WLF16" s="267"/>
      <c r="WLG16" s="267"/>
      <c r="WLH16" s="267"/>
      <c r="WLI16" s="267"/>
      <c r="WLJ16" s="267"/>
      <c r="WLK16" s="267"/>
      <c r="WLL16" s="267"/>
      <c r="WLM16" s="267"/>
      <c r="WLN16" s="267"/>
      <c r="WLO16" s="267"/>
      <c r="WLP16" s="267"/>
      <c r="WLQ16" s="267"/>
      <c r="WLR16" s="267"/>
      <c r="WLS16" s="267"/>
      <c r="WLT16" s="267"/>
      <c r="WLU16" s="267"/>
      <c r="WLV16" s="267"/>
      <c r="WLW16" s="267"/>
      <c r="WLX16" s="267"/>
      <c r="WLY16" s="267"/>
      <c r="WLZ16" s="267"/>
      <c r="WMA16" s="267"/>
      <c r="WMB16" s="267"/>
      <c r="WMC16" s="267"/>
      <c r="WMD16" s="267"/>
      <c r="WME16" s="267"/>
      <c r="WMF16" s="267"/>
      <c r="WMG16" s="267"/>
      <c r="WMH16" s="267"/>
      <c r="WMI16" s="267"/>
      <c r="WMJ16" s="267"/>
      <c r="WMK16" s="267"/>
      <c r="WML16" s="267"/>
      <c r="WMM16" s="267"/>
      <c r="WMN16" s="267"/>
      <c r="WMO16" s="267"/>
      <c r="WMP16" s="267"/>
      <c r="WMQ16" s="267"/>
      <c r="WMR16" s="267"/>
      <c r="WMS16" s="267"/>
      <c r="WMT16" s="267"/>
      <c r="WMU16" s="267"/>
      <c r="WMV16" s="267"/>
      <c r="WMW16" s="267"/>
      <c r="WMX16" s="267"/>
      <c r="WMY16" s="267"/>
      <c r="WMZ16" s="267"/>
      <c r="WNA16" s="267"/>
      <c r="WNB16" s="267"/>
      <c r="WNC16" s="267"/>
      <c r="WND16" s="267"/>
      <c r="WNE16" s="267"/>
      <c r="WNF16" s="267"/>
      <c r="WNG16" s="267"/>
      <c r="WNH16" s="267"/>
      <c r="WNI16" s="267"/>
      <c r="WNJ16" s="267"/>
      <c r="WNK16" s="267"/>
      <c r="WNL16" s="267"/>
      <c r="WNM16" s="267"/>
      <c r="WNN16" s="267"/>
      <c r="WNO16" s="267"/>
      <c r="WNP16" s="267"/>
      <c r="WNQ16" s="267"/>
      <c r="WNR16" s="267"/>
      <c r="WNS16" s="267"/>
      <c r="WNT16" s="267"/>
      <c r="WNU16" s="267"/>
      <c r="WNV16" s="267"/>
      <c r="WNW16" s="267"/>
      <c r="WNX16" s="267"/>
      <c r="WNY16" s="267"/>
      <c r="WNZ16" s="267"/>
      <c r="WOA16" s="267"/>
      <c r="WOB16" s="267"/>
      <c r="WOC16" s="267"/>
      <c r="WOD16" s="267"/>
      <c r="WOE16" s="267"/>
      <c r="WOF16" s="267"/>
      <c r="WOG16" s="267"/>
      <c r="WOH16" s="267"/>
      <c r="WOI16" s="267"/>
      <c r="WOJ16" s="267"/>
      <c r="WOK16" s="267"/>
      <c r="WOL16" s="267"/>
      <c r="WOM16" s="267"/>
      <c r="WON16" s="267"/>
      <c r="WOO16" s="267"/>
      <c r="WOP16" s="267"/>
      <c r="WOQ16" s="267"/>
      <c r="WOR16" s="267"/>
      <c r="WOS16" s="267"/>
      <c r="WOT16" s="267"/>
      <c r="WOU16" s="267"/>
      <c r="WOV16" s="267"/>
      <c r="WOW16" s="267"/>
      <c r="WOX16" s="267"/>
      <c r="WOY16" s="267"/>
      <c r="WOZ16" s="267"/>
      <c r="WPA16" s="267"/>
      <c r="WPB16" s="267"/>
      <c r="WPC16" s="267"/>
      <c r="WPD16" s="267"/>
      <c r="WPE16" s="267"/>
      <c r="WPF16" s="267"/>
      <c r="WPG16" s="267"/>
      <c r="WPH16" s="267"/>
      <c r="WPI16" s="267"/>
      <c r="WPJ16" s="267"/>
      <c r="WPK16" s="267"/>
      <c r="WPL16" s="267"/>
      <c r="WPM16" s="267"/>
      <c r="WPN16" s="267"/>
      <c r="WPO16" s="267"/>
      <c r="WPP16" s="267"/>
      <c r="WPQ16" s="267"/>
      <c r="WPR16" s="267"/>
      <c r="WPS16" s="267"/>
      <c r="WPT16" s="267"/>
      <c r="WPU16" s="267"/>
      <c r="WPV16" s="267"/>
      <c r="WPW16" s="267"/>
      <c r="WPX16" s="267"/>
      <c r="WPY16" s="267"/>
      <c r="WPZ16" s="267"/>
      <c r="WQA16" s="267"/>
      <c r="WQB16" s="267"/>
      <c r="WQC16" s="267"/>
      <c r="WQD16" s="267"/>
      <c r="WQE16" s="267"/>
      <c r="WQF16" s="267"/>
      <c r="WQG16" s="267"/>
      <c r="WQH16" s="267"/>
      <c r="WQI16" s="267"/>
      <c r="WQJ16" s="267"/>
      <c r="WQK16" s="267"/>
      <c r="WQL16" s="267"/>
      <c r="WQM16" s="267"/>
      <c r="WQN16" s="267"/>
      <c r="WQO16" s="267"/>
      <c r="WQP16" s="267"/>
      <c r="WQQ16" s="267"/>
      <c r="WQR16" s="267"/>
      <c r="WQS16" s="267"/>
      <c r="WQT16" s="267"/>
      <c r="WQU16" s="267"/>
      <c r="WQV16" s="267"/>
      <c r="WQW16" s="267"/>
      <c r="WQX16" s="267"/>
      <c r="WQY16" s="267"/>
      <c r="WQZ16" s="267"/>
      <c r="WRA16" s="267"/>
      <c r="WRB16" s="267"/>
      <c r="WRC16" s="267"/>
      <c r="WRD16" s="267"/>
      <c r="WRE16" s="267"/>
      <c r="WRF16" s="267"/>
      <c r="WRG16" s="267"/>
      <c r="WRH16" s="267"/>
      <c r="WRI16" s="267"/>
      <c r="WRJ16" s="267"/>
      <c r="WRK16" s="267"/>
      <c r="WRL16" s="267"/>
      <c r="WRM16" s="267"/>
      <c r="WRN16" s="267"/>
      <c r="WRO16" s="267"/>
      <c r="WRP16" s="267"/>
      <c r="WRQ16" s="267"/>
      <c r="WRR16" s="267"/>
      <c r="WRS16" s="267"/>
      <c r="WRT16" s="267"/>
      <c r="WRU16" s="267"/>
      <c r="WRV16" s="267"/>
      <c r="WRW16" s="267"/>
      <c r="WRX16" s="267"/>
      <c r="WRY16" s="267"/>
      <c r="WRZ16" s="267"/>
      <c r="WSA16" s="267"/>
      <c r="WSB16" s="267"/>
      <c r="WSC16" s="267"/>
      <c r="WSD16" s="267"/>
      <c r="WSE16" s="267"/>
      <c r="WSF16" s="267"/>
      <c r="WSG16" s="267"/>
      <c r="WSH16" s="267"/>
      <c r="WSI16" s="267"/>
      <c r="WSJ16" s="267"/>
      <c r="WSK16" s="267"/>
      <c r="WSL16" s="267"/>
      <c r="WSM16" s="267"/>
      <c r="WSN16" s="267"/>
      <c r="WSO16" s="267"/>
      <c r="WSP16" s="267"/>
      <c r="WSQ16" s="267"/>
      <c r="WSR16" s="267"/>
      <c r="WSS16" s="267"/>
      <c r="WST16" s="267"/>
      <c r="WSU16" s="267"/>
      <c r="WSV16" s="267"/>
      <c r="WSW16" s="267"/>
      <c r="WSX16" s="267"/>
      <c r="WSY16" s="267"/>
      <c r="WSZ16" s="267"/>
      <c r="WTA16" s="267"/>
      <c r="WTB16" s="267"/>
      <c r="WTC16" s="267"/>
      <c r="WTD16" s="267"/>
      <c r="WTE16" s="267"/>
      <c r="WTF16" s="267"/>
      <c r="WTG16" s="267"/>
      <c r="WTH16" s="267"/>
      <c r="WTI16" s="267"/>
      <c r="WTJ16" s="267"/>
      <c r="WTK16" s="267"/>
      <c r="WTL16" s="267"/>
      <c r="WTM16" s="267"/>
      <c r="WTN16" s="267"/>
      <c r="WTO16" s="267"/>
      <c r="WTP16" s="267"/>
      <c r="WTQ16" s="267"/>
      <c r="WTR16" s="267"/>
      <c r="WTS16" s="267"/>
      <c r="WTT16" s="267"/>
      <c r="WTU16" s="267"/>
      <c r="WTV16" s="267"/>
      <c r="WTW16" s="267"/>
      <c r="WTX16" s="267"/>
      <c r="WTY16" s="267"/>
      <c r="WTZ16" s="267"/>
      <c r="WUA16" s="267"/>
      <c r="WUB16" s="267"/>
      <c r="WUC16" s="267"/>
      <c r="WUD16" s="267"/>
      <c r="WUE16" s="267"/>
      <c r="WUF16" s="267"/>
      <c r="WUG16" s="267"/>
      <c r="WUH16" s="267"/>
      <c r="WUI16" s="267"/>
      <c r="WUJ16" s="267"/>
      <c r="WUK16" s="267"/>
      <c r="WUL16" s="267"/>
      <c r="WUM16" s="267"/>
      <c r="WUN16" s="267"/>
      <c r="WUO16" s="267"/>
      <c r="WUP16" s="267"/>
      <c r="WUQ16" s="267"/>
      <c r="WUR16" s="267"/>
      <c r="WUS16" s="267"/>
      <c r="WUT16" s="267"/>
      <c r="WUU16" s="267"/>
      <c r="WUV16" s="267"/>
      <c r="WUW16" s="267"/>
      <c r="WUX16" s="267"/>
      <c r="WUY16" s="267"/>
      <c r="WUZ16" s="267"/>
      <c r="WVA16" s="267"/>
      <c r="WVB16" s="267"/>
      <c r="WVC16" s="267"/>
      <c r="WVD16" s="267"/>
      <c r="WVE16" s="267"/>
      <c r="WVF16" s="267"/>
      <c r="WVG16" s="267"/>
      <c r="WVH16" s="267"/>
      <c r="WVI16" s="267"/>
      <c r="WVJ16" s="267"/>
      <c r="WVK16" s="267"/>
      <c r="WVL16" s="267"/>
      <c r="WVM16" s="267"/>
      <c r="WVN16" s="267"/>
      <c r="WVO16" s="267"/>
      <c r="WVP16" s="267"/>
      <c r="WVQ16" s="267"/>
      <c r="WVR16" s="267"/>
      <c r="WVS16" s="267"/>
      <c r="WVT16" s="267"/>
      <c r="WVU16" s="267"/>
      <c r="WVV16" s="267"/>
      <c r="WVW16" s="267"/>
      <c r="WVX16" s="267"/>
      <c r="WVY16" s="267"/>
      <c r="WVZ16" s="267"/>
      <c r="WWA16" s="267"/>
      <c r="WWB16" s="267"/>
      <c r="WWC16" s="267"/>
      <c r="WWD16" s="267"/>
      <c r="WWE16" s="267"/>
      <c r="WWF16" s="267"/>
      <c r="WWG16" s="267"/>
      <c r="WWH16" s="267"/>
      <c r="WWI16" s="267"/>
      <c r="WWJ16" s="267"/>
      <c r="WWK16" s="267"/>
      <c r="WWL16" s="267"/>
      <c r="WWM16" s="267"/>
      <c r="WWN16" s="267"/>
      <c r="WWO16" s="267"/>
      <c r="WWP16" s="267"/>
      <c r="WWQ16" s="267"/>
      <c r="WWR16" s="267"/>
      <c r="WWS16" s="267"/>
      <c r="WWT16" s="267"/>
      <c r="WWU16" s="267"/>
      <c r="WWV16" s="267"/>
      <c r="WWW16" s="267"/>
      <c r="WWX16" s="267"/>
      <c r="WWY16" s="267"/>
      <c r="WWZ16" s="267"/>
      <c r="WXA16" s="267"/>
      <c r="WXB16" s="267"/>
      <c r="WXC16" s="267"/>
      <c r="WXD16" s="267"/>
      <c r="WXE16" s="267"/>
      <c r="WXF16" s="267"/>
      <c r="WXG16" s="267"/>
      <c r="WXH16" s="267"/>
      <c r="WXI16" s="267"/>
      <c r="WXJ16" s="267"/>
      <c r="WXK16" s="267"/>
      <c r="WXL16" s="267"/>
      <c r="WXM16" s="267"/>
      <c r="WXN16" s="267"/>
      <c r="WXO16" s="267"/>
      <c r="WXP16" s="267"/>
      <c r="WXQ16" s="267"/>
      <c r="WXR16" s="267"/>
      <c r="WXS16" s="267"/>
      <c r="WXT16" s="267"/>
      <c r="WXU16" s="267"/>
      <c r="WXV16" s="267"/>
      <c r="WXW16" s="267"/>
      <c r="WXX16" s="267"/>
      <c r="WXY16" s="267"/>
      <c r="WXZ16" s="267"/>
      <c r="WYA16" s="267"/>
      <c r="WYB16" s="267"/>
      <c r="WYC16" s="267"/>
      <c r="WYD16" s="267"/>
      <c r="WYE16" s="267"/>
      <c r="WYF16" s="267"/>
      <c r="WYG16" s="267"/>
      <c r="WYH16" s="267"/>
      <c r="WYI16" s="267"/>
      <c r="WYJ16" s="267"/>
      <c r="WYK16" s="267"/>
      <c r="WYL16" s="267"/>
      <c r="WYM16" s="267"/>
      <c r="WYN16" s="267"/>
      <c r="WYO16" s="267"/>
      <c r="WYP16" s="267"/>
      <c r="WYQ16" s="267"/>
      <c r="WYR16" s="267"/>
      <c r="WYS16" s="267"/>
      <c r="WYT16" s="267"/>
      <c r="WYU16" s="267"/>
      <c r="WYV16" s="267"/>
      <c r="WYW16" s="267"/>
      <c r="WYX16" s="267"/>
      <c r="WYY16" s="267"/>
      <c r="WYZ16" s="267"/>
      <c r="WZA16" s="267"/>
      <c r="WZB16" s="267"/>
      <c r="WZC16" s="267"/>
      <c r="WZD16" s="267"/>
      <c r="WZE16" s="267"/>
      <c r="WZF16" s="267"/>
      <c r="WZG16" s="267"/>
      <c r="WZH16" s="267"/>
      <c r="WZI16" s="267"/>
      <c r="WZJ16" s="267"/>
      <c r="WZK16" s="267"/>
      <c r="WZL16" s="267"/>
      <c r="WZM16" s="267"/>
      <c r="WZN16" s="267"/>
      <c r="WZO16" s="267"/>
      <c r="WZP16" s="267"/>
      <c r="WZQ16" s="267"/>
      <c r="WZR16" s="267"/>
      <c r="WZS16" s="267"/>
      <c r="WZT16" s="267"/>
      <c r="WZU16" s="267"/>
      <c r="WZV16" s="267"/>
      <c r="WZW16" s="267"/>
      <c r="WZX16" s="267"/>
      <c r="WZY16" s="267"/>
      <c r="WZZ16" s="267"/>
      <c r="XAA16" s="267"/>
      <c r="XAB16" s="267"/>
      <c r="XAC16" s="267"/>
      <c r="XAD16" s="267"/>
      <c r="XAE16" s="267"/>
      <c r="XAF16" s="267"/>
      <c r="XAG16" s="267"/>
      <c r="XAH16" s="267"/>
      <c r="XAI16" s="267"/>
      <c r="XAJ16" s="267"/>
      <c r="XAK16" s="267"/>
      <c r="XAL16" s="267"/>
      <c r="XAM16" s="267"/>
      <c r="XAN16" s="267"/>
      <c r="XAO16" s="267"/>
      <c r="XAP16" s="267"/>
      <c r="XAQ16" s="267"/>
      <c r="XAR16" s="267"/>
      <c r="XAS16" s="267"/>
      <c r="XAT16" s="267"/>
      <c r="XAU16" s="267"/>
      <c r="XAV16" s="267"/>
      <c r="XAW16" s="267"/>
      <c r="XAX16" s="267"/>
      <c r="XAY16" s="267"/>
      <c r="XAZ16" s="267"/>
      <c r="XBA16" s="267"/>
      <c r="XBB16" s="267"/>
      <c r="XBC16" s="267"/>
      <c r="XBD16" s="267"/>
      <c r="XBE16" s="267"/>
      <c r="XBF16" s="267"/>
      <c r="XBG16" s="267"/>
      <c r="XBH16" s="267"/>
      <c r="XBI16" s="267"/>
      <c r="XBJ16" s="267"/>
      <c r="XBK16" s="267"/>
      <c r="XBL16" s="267"/>
      <c r="XBM16" s="267"/>
      <c r="XBN16" s="267"/>
      <c r="XBO16" s="267"/>
      <c r="XBP16" s="267"/>
      <c r="XBQ16" s="267"/>
      <c r="XBR16" s="267"/>
      <c r="XBS16" s="267"/>
      <c r="XBT16" s="267"/>
      <c r="XBU16" s="267"/>
      <c r="XBV16" s="267"/>
      <c r="XBW16" s="267"/>
      <c r="XBX16" s="267"/>
      <c r="XBY16" s="267"/>
      <c r="XBZ16" s="267"/>
      <c r="XCA16" s="267"/>
      <c r="XCB16" s="267"/>
      <c r="XCC16" s="267"/>
      <c r="XCD16" s="267"/>
      <c r="XCE16" s="267"/>
      <c r="XCF16" s="267"/>
      <c r="XCG16" s="267"/>
      <c r="XCH16" s="267"/>
      <c r="XCI16" s="267"/>
      <c r="XCJ16" s="267"/>
      <c r="XCK16" s="267"/>
      <c r="XCL16" s="267"/>
      <c r="XCM16" s="267"/>
      <c r="XCN16" s="267"/>
      <c r="XCO16" s="267"/>
      <c r="XCP16" s="267"/>
      <c r="XCQ16" s="267"/>
      <c r="XCR16" s="267"/>
      <c r="XCS16" s="267"/>
      <c r="XCT16" s="267"/>
      <c r="XCU16" s="267"/>
      <c r="XCV16" s="267"/>
      <c r="XCW16" s="267"/>
      <c r="XCX16" s="267"/>
      <c r="XCY16" s="267"/>
      <c r="XCZ16" s="267"/>
      <c r="XDA16" s="267"/>
      <c r="XDB16" s="267"/>
      <c r="XDC16" s="267"/>
      <c r="XDD16" s="267"/>
      <c r="XDE16" s="267"/>
      <c r="XDF16" s="267"/>
      <c r="XDG16" s="267"/>
      <c r="XDH16" s="267"/>
      <c r="XDI16" s="267"/>
      <c r="XDJ16" s="267"/>
      <c r="XDK16" s="267"/>
      <c r="XDL16" s="267"/>
      <c r="XDM16" s="267"/>
      <c r="XDN16" s="267"/>
      <c r="XDO16" s="267"/>
      <c r="XDP16" s="267"/>
      <c r="XDQ16" s="267"/>
      <c r="XDR16" s="267"/>
      <c r="XDS16" s="267"/>
      <c r="XDT16" s="267"/>
      <c r="XDU16" s="267"/>
      <c r="XDV16" s="267"/>
      <c r="XDW16" s="267"/>
      <c r="XDX16" s="267"/>
      <c r="XDY16" s="267"/>
      <c r="XDZ16" s="267"/>
      <c r="XEA16" s="267"/>
      <c r="XEB16" s="267"/>
      <c r="XEC16" s="267"/>
      <c r="XED16" s="267"/>
      <c r="XEE16" s="267"/>
      <c r="XEF16" s="267"/>
      <c r="XEG16" s="267"/>
      <c r="XEH16" s="267"/>
      <c r="XEI16" s="267"/>
      <c r="XEJ16" s="267"/>
      <c r="XEK16" s="267"/>
      <c r="XEL16" s="267"/>
      <c r="XEM16" s="267"/>
      <c r="XEN16" s="267"/>
      <c r="XEO16" s="267"/>
      <c r="XEP16" s="267"/>
      <c r="XEQ16" s="267"/>
      <c r="XER16" s="267"/>
      <c r="XES16" s="267"/>
      <c r="XET16" s="267"/>
      <c r="XEU16" s="267"/>
      <c r="XEV16" s="267"/>
      <c r="XEW16" s="267"/>
      <c r="XEX16" s="267"/>
      <c r="XEY16" s="267"/>
      <c r="XEZ16" s="267"/>
      <c r="XFA16" s="267"/>
      <c r="XFB16" s="267"/>
      <c r="XFC16" s="267"/>
      <c r="XFD16" s="267"/>
    </row>
    <row r="17" spans="1:16384" s="270" customFormat="1" ht="18" customHeight="1" thickTop="1" thickBot="1" x14ac:dyDescent="0.3">
      <c r="A17" s="335" t="s">
        <v>5882</v>
      </c>
      <c r="B17" s="266" t="s">
        <v>6323</v>
      </c>
      <c r="C17" s="308" t="s">
        <v>1629</v>
      </c>
      <c r="D17" s="508">
        <f>SUM(D18:D22)</f>
        <v>1213170</v>
      </c>
      <c r="E17" s="508">
        <f>SUM(E18:E22)+1</f>
        <v>1322351.2999999998</v>
      </c>
      <c r="F17" s="509">
        <f>SUM(F18:F22)</f>
        <v>1441365.8269999998</v>
      </c>
      <c r="G17" s="267"/>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67"/>
      <c r="AV17" s="267"/>
      <c r="AW17" s="267"/>
      <c r="AX17" s="267"/>
      <c r="AY17" s="267"/>
      <c r="AZ17" s="267"/>
      <c r="BA17" s="267"/>
      <c r="BB17" s="267"/>
      <c r="BC17" s="267"/>
      <c r="BD17" s="267"/>
      <c r="BE17" s="267"/>
      <c r="BF17" s="267"/>
      <c r="BG17" s="267"/>
      <c r="BH17" s="267"/>
      <c r="BI17" s="267"/>
      <c r="BJ17" s="267"/>
      <c r="BK17" s="267"/>
      <c r="BL17" s="267"/>
      <c r="BM17" s="267"/>
      <c r="BN17" s="267"/>
      <c r="BO17" s="267"/>
      <c r="BP17" s="267"/>
      <c r="BQ17" s="267"/>
      <c r="BR17" s="267"/>
      <c r="BS17" s="267"/>
      <c r="BT17" s="267"/>
      <c r="BU17" s="267"/>
      <c r="BV17" s="267"/>
      <c r="BW17" s="267"/>
      <c r="BX17" s="267"/>
      <c r="BY17" s="267"/>
      <c r="BZ17" s="267"/>
      <c r="CA17" s="267"/>
      <c r="CB17" s="267"/>
      <c r="CC17" s="267"/>
      <c r="CD17" s="267"/>
      <c r="CE17" s="267"/>
      <c r="CF17" s="267"/>
      <c r="CG17" s="267"/>
      <c r="CH17" s="267"/>
      <c r="CI17" s="267"/>
      <c r="CJ17" s="267"/>
      <c r="CK17" s="267"/>
      <c r="CL17" s="267"/>
      <c r="CM17" s="267"/>
      <c r="CN17" s="267"/>
      <c r="CO17" s="267"/>
      <c r="CP17" s="267"/>
      <c r="CQ17" s="267"/>
      <c r="CR17" s="267"/>
      <c r="CS17" s="267"/>
      <c r="CT17" s="267"/>
      <c r="CU17" s="267"/>
      <c r="CV17" s="267"/>
      <c r="CW17" s="267"/>
      <c r="CX17" s="267"/>
      <c r="CY17" s="267"/>
      <c r="CZ17" s="267"/>
      <c r="DA17" s="267"/>
      <c r="DB17" s="267"/>
      <c r="DC17" s="267"/>
      <c r="DD17" s="267"/>
      <c r="DE17" s="267"/>
      <c r="DF17" s="267"/>
      <c r="DG17" s="267"/>
      <c r="DH17" s="267"/>
      <c r="DI17" s="267"/>
      <c r="DJ17" s="267"/>
      <c r="DK17" s="267"/>
      <c r="DL17" s="267"/>
      <c r="DM17" s="267"/>
      <c r="DN17" s="267"/>
      <c r="DO17" s="267"/>
      <c r="DP17" s="267"/>
      <c r="DQ17" s="267"/>
      <c r="DR17" s="267"/>
      <c r="DS17" s="267"/>
      <c r="DT17" s="267"/>
      <c r="DU17" s="267"/>
      <c r="DV17" s="267"/>
      <c r="DW17" s="267"/>
      <c r="DX17" s="267"/>
      <c r="DY17" s="267"/>
      <c r="DZ17" s="267"/>
      <c r="EA17" s="267"/>
      <c r="EB17" s="267"/>
      <c r="EC17" s="267"/>
      <c r="ED17" s="267"/>
      <c r="EE17" s="267"/>
      <c r="EF17" s="267"/>
      <c r="EG17" s="267"/>
      <c r="EH17" s="267"/>
      <c r="EI17" s="267"/>
      <c r="EJ17" s="267"/>
      <c r="EK17" s="267"/>
      <c r="EL17" s="267"/>
      <c r="EM17" s="267"/>
      <c r="EN17" s="267"/>
      <c r="EO17" s="267"/>
      <c r="EP17" s="267"/>
      <c r="EQ17" s="267"/>
      <c r="ER17" s="267"/>
      <c r="ES17" s="267"/>
      <c r="ET17" s="267"/>
      <c r="EU17" s="267"/>
      <c r="EV17" s="267"/>
      <c r="EW17" s="267"/>
      <c r="EX17" s="267"/>
      <c r="EY17" s="267"/>
      <c r="EZ17" s="267"/>
      <c r="FA17" s="267"/>
      <c r="FB17" s="267"/>
      <c r="FC17" s="267"/>
      <c r="FD17" s="267"/>
      <c r="FE17" s="267"/>
      <c r="FF17" s="267"/>
      <c r="FG17" s="267"/>
      <c r="FH17" s="267"/>
      <c r="FI17" s="267"/>
      <c r="FJ17" s="267"/>
      <c r="FK17" s="267"/>
      <c r="FL17" s="267"/>
      <c r="FM17" s="267"/>
      <c r="FN17" s="267"/>
      <c r="FO17" s="267"/>
      <c r="FP17" s="267"/>
      <c r="FQ17" s="267"/>
      <c r="FR17" s="267"/>
      <c r="FS17" s="267"/>
      <c r="FT17" s="267"/>
      <c r="FU17" s="267"/>
      <c r="FV17" s="267"/>
      <c r="FW17" s="267"/>
      <c r="FX17" s="267"/>
      <c r="FY17" s="267"/>
      <c r="FZ17" s="267"/>
      <c r="GA17" s="267"/>
      <c r="GB17" s="267"/>
      <c r="GC17" s="267"/>
      <c r="GD17" s="267"/>
      <c r="GE17" s="267"/>
      <c r="GF17" s="267"/>
      <c r="GG17" s="267"/>
      <c r="GH17" s="267"/>
      <c r="GI17" s="267"/>
      <c r="GJ17" s="267"/>
      <c r="GK17" s="267"/>
      <c r="GL17" s="267"/>
      <c r="GM17" s="267"/>
      <c r="GN17" s="267"/>
      <c r="GO17" s="267"/>
      <c r="GP17" s="267"/>
      <c r="GQ17" s="267"/>
      <c r="GR17" s="267"/>
      <c r="GS17" s="267"/>
      <c r="GT17" s="267"/>
      <c r="GU17" s="267"/>
      <c r="GV17" s="267"/>
      <c r="GW17" s="267"/>
      <c r="GX17" s="267"/>
      <c r="GY17" s="267"/>
      <c r="GZ17" s="267"/>
      <c r="HA17" s="267"/>
      <c r="HB17" s="267"/>
      <c r="HC17" s="267"/>
      <c r="HD17" s="267"/>
      <c r="HE17" s="267"/>
      <c r="HF17" s="267"/>
      <c r="HG17" s="267"/>
      <c r="HH17" s="267"/>
      <c r="HI17" s="267"/>
      <c r="HJ17" s="267"/>
      <c r="HK17" s="267"/>
      <c r="HL17" s="267"/>
      <c r="HM17" s="267"/>
      <c r="HN17" s="267"/>
      <c r="HO17" s="267"/>
      <c r="HP17" s="267"/>
      <c r="HQ17" s="267"/>
      <c r="HR17" s="267"/>
      <c r="HS17" s="267"/>
      <c r="HT17" s="267"/>
      <c r="HU17" s="267"/>
      <c r="HV17" s="267"/>
      <c r="HW17" s="267"/>
      <c r="HX17" s="267"/>
      <c r="HY17" s="267"/>
      <c r="HZ17" s="267"/>
      <c r="IA17" s="267"/>
      <c r="IB17" s="267"/>
      <c r="IC17" s="267"/>
      <c r="ID17" s="267"/>
      <c r="IE17" s="267"/>
      <c r="IF17" s="267"/>
      <c r="IG17" s="267"/>
      <c r="IH17" s="267"/>
      <c r="II17" s="267"/>
      <c r="IJ17" s="267"/>
      <c r="IK17" s="267"/>
      <c r="IL17" s="267"/>
      <c r="IM17" s="267"/>
      <c r="IN17" s="267"/>
      <c r="IO17" s="267"/>
      <c r="IP17" s="267"/>
      <c r="IQ17" s="267"/>
      <c r="IR17" s="267"/>
      <c r="IS17" s="267"/>
      <c r="IT17" s="267"/>
      <c r="IU17" s="267"/>
      <c r="IV17" s="267"/>
      <c r="IW17" s="267"/>
      <c r="IX17" s="267"/>
      <c r="IY17" s="267"/>
      <c r="IZ17" s="267"/>
      <c r="JA17" s="267"/>
      <c r="JB17" s="267"/>
      <c r="JC17" s="267"/>
      <c r="JD17" s="267"/>
      <c r="JE17" s="267"/>
      <c r="JF17" s="267"/>
      <c r="JG17" s="267"/>
      <c r="JH17" s="267"/>
      <c r="JI17" s="267"/>
      <c r="JJ17" s="267"/>
      <c r="JK17" s="267"/>
      <c r="JL17" s="267"/>
      <c r="JM17" s="267"/>
      <c r="JN17" s="267"/>
      <c r="JO17" s="267"/>
      <c r="JP17" s="267"/>
      <c r="JQ17" s="267"/>
      <c r="JR17" s="267"/>
      <c r="JS17" s="267"/>
      <c r="JT17" s="267"/>
      <c r="JU17" s="267"/>
      <c r="JV17" s="267"/>
      <c r="JW17" s="267"/>
      <c r="JX17" s="267"/>
      <c r="JY17" s="267"/>
      <c r="JZ17" s="267"/>
      <c r="KA17" s="267"/>
      <c r="KB17" s="267"/>
      <c r="KC17" s="267"/>
      <c r="KD17" s="267"/>
      <c r="KE17" s="267"/>
      <c r="KF17" s="267"/>
      <c r="KG17" s="267"/>
      <c r="KH17" s="267"/>
      <c r="KI17" s="267"/>
      <c r="KJ17" s="267"/>
      <c r="KK17" s="267"/>
      <c r="KL17" s="267"/>
      <c r="KM17" s="267"/>
      <c r="KN17" s="267"/>
      <c r="KO17" s="267"/>
      <c r="KP17" s="267"/>
      <c r="KQ17" s="267"/>
      <c r="KR17" s="267"/>
      <c r="KS17" s="267"/>
      <c r="KT17" s="267"/>
      <c r="KU17" s="267"/>
      <c r="KV17" s="267"/>
      <c r="KW17" s="267"/>
      <c r="KX17" s="267"/>
      <c r="KY17" s="267"/>
      <c r="KZ17" s="267"/>
      <c r="LA17" s="267"/>
      <c r="LB17" s="267"/>
      <c r="LC17" s="267"/>
      <c r="LD17" s="267"/>
      <c r="LE17" s="267"/>
      <c r="LF17" s="267"/>
      <c r="LG17" s="267"/>
      <c r="LH17" s="267"/>
      <c r="LI17" s="267"/>
      <c r="LJ17" s="267"/>
      <c r="LK17" s="267"/>
      <c r="LL17" s="267"/>
      <c r="LM17" s="267"/>
      <c r="LN17" s="267"/>
      <c r="LO17" s="267"/>
      <c r="LP17" s="267"/>
      <c r="LQ17" s="267"/>
      <c r="LR17" s="267"/>
      <c r="LS17" s="267"/>
      <c r="LT17" s="267"/>
      <c r="LU17" s="267"/>
      <c r="LV17" s="267"/>
      <c r="LW17" s="267"/>
      <c r="LX17" s="267"/>
      <c r="LY17" s="267"/>
      <c r="LZ17" s="267"/>
      <c r="MA17" s="267"/>
      <c r="MB17" s="267"/>
      <c r="MC17" s="267"/>
      <c r="MD17" s="267"/>
      <c r="ME17" s="267"/>
      <c r="MF17" s="267"/>
      <c r="MG17" s="267"/>
      <c r="MH17" s="267"/>
      <c r="MI17" s="267"/>
      <c r="MJ17" s="267"/>
      <c r="MK17" s="267"/>
      <c r="ML17" s="267"/>
      <c r="MM17" s="267"/>
      <c r="MN17" s="267"/>
      <c r="MO17" s="267"/>
      <c r="MP17" s="267"/>
      <c r="MQ17" s="267"/>
      <c r="MR17" s="267"/>
      <c r="MS17" s="267"/>
      <c r="MT17" s="267"/>
      <c r="MU17" s="267"/>
      <c r="MV17" s="267"/>
      <c r="MW17" s="267"/>
      <c r="MX17" s="267"/>
      <c r="MY17" s="267"/>
      <c r="MZ17" s="267"/>
      <c r="NA17" s="267"/>
      <c r="NB17" s="267"/>
      <c r="NC17" s="267"/>
      <c r="ND17" s="267"/>
      <c r="NE17" s="267"/>
      <c r="NF17" s="267"/>
      <c r="NG17" s="267"/>
      <c r="NH17" s="267"/>
      <c r="NI17" s="267"/>
      <c r="NJ17" s="267"/>
      <c r="NK17" s="267"/>
      <c r="NL17" s="267"/>
      <c r="NM17" s="267"/>
      <c r="NN17" s="267"/>
      <c r="NO17" s="267"/>
      <c r="NP17" s="267"/>
      <c r="NQ17" s="267"/>
      <c r="NR17" s="267"/>
      <c r="NS17" s="267"/>
      <c r="NT17" s="267"/>
      <c r="NU17" s="267"/>
      <c r="NV17" s="267"/>
      <c r="NW17" s="267"/>
      <c r="NX17" s="267"/>
      <c r="NY17" s="267"/>
      <c r="NZ17" s="267"/>
      <c r="OA17" s="267"/>
      <c r="OB17" s="267"/>
      <c r="OC17" s="267"/>
      <c r="OD17" s="267"/>
      <c r="OE17" s="267"/>
      <c r="OF17" s="267"/>
      <c r="OG17" s="267"/>
      <c r="OH17" s="267"/>
      <c r="OI17" s="267"/>
      <c r="OJ17" s="267"/>
      <c r="OK17" s="267"/>
      <c r="OL17" s="267"/>
      <c r="OM17" s="267"/>
      <c r="ON17" s="267"/>
      <c r="OO17" s="267"/>
      <c r="OP17" s="267"/>
      <c r="OQ17" s="267"/>
      <c r="OR17" s="267"/>
      <c r="OS17" s="267"/>
      <c r="OT17" s="267"/>
      <c r="OU17" s="267"/>
      <c r="OV17" s="267"/>
      <c r="OW17" s="267"/>
      <c r="OX17" s="267"/>
      <c r="OY17" s="267"/>
      <c r="OZ17" s="267"/>
      <c r="PA17" s="267"/>
      <c r="PB17" s="267"/>
      <c r="PC17" s="267"/>
      <c r="PD17" s="267"/>
      <c r="PE17" s="267"/>
      <c r="PF17" s="267"/>
      <c r="PG17" s="267"/>
      <c r="PH17" s="267"/>
      <c r="PI17" s="267"/>
      <c r="PJ17" s="267"/>
      <c r="PK17" s="267"/>
      <c r="PL17" s="267"/>
      <c r="PM17" s="267"/>
      <c r="PN17" s="267"/>
      <c r="PO17" s="267"/>
      <c r="PP17" s="267"/>
      <c r="PQ17" s="267"/>
      <c r="PR17" s="267"/>
      <c r="PS17" s="267"/>
      <c r="PT17" s="267"/>
      <c r="PU17" s="267"/>
      <c r="PV17" s="267"/>
      <c r="PW17" s="267"/>
      <c r="PX17" s="267"/>
      <c r="PY17" s="267"/>
      <c r="PZ17" s="267"/>
      <c r="QA17" s="267"/>
      <c r="QB17" s="267"/>
      <c r="QC17" s="267"/>
      <c r="QD17" s="267"/>
      <c r="QE17" s="267"/>
      <c r="QF17" s="267"/>
      <c r="QG17" s="267"/>
      <c r="QH17" s="267"/>
      <c r="QI17" s="267"/>
      <c r="QJ17" s="267"/>
      <c r="QK17" s="267"/>
      <c r="QL17" s="267"/>
      <c r="QM17" s="267"/>
      <c r="QN17" s="267"/>
      <c r="QO17" s="267"/>
      <c r="QP17" s="267"/>
      <c r="QQ17" s="267"/>
      <c r="QR17" s="267"/>
      <c r="QS17" s="267"/>
      <c r="QT17" s="267"/>
      <c r="QU17" s="267"/>
      <c r="QV17" s="267"/>
      <c r="QW17" s="267"/>
      <c r="QX17" s="267"/>
      <c r="QY17" s="267"/>
      <c r="QZ17" s="267"/>
      <c r="RA17" s="267"/>
      <c r="RB17" s="267"/>
      <c r="RC17" s="267"/>
      <c r="RD17" s="267"/>
      <c r="RE17" s="267"/>
      <c r="RF17" s="267"/>
      <c r="RG17" s="267"/>
      <c r="RH17" s="267"/>
      <c r="RI17" s="267"/>
      <c r="RJ17" s="267"/>
      <c r="RK17" s="267"/>
      <c r="RL17" s="267"/>
      <c r="RM17" s="267"/>
      <c r="RN17" s="267"/>
      <c r="RO17" s="267"/>
      <c r="RP17" s="267"/>
      <c r="RQ17" s="267"/>
      <c r="RR17" s="267"/>
      <c r="RS17" s="267"/>
      <c r="RT17" s="267"/>
      <c r="RU17" s="267"/>
      <c r="RV17" s="267"/>
      <c r="RW17" s="267"/>
      <c r="RX17" s="267"/>
      <c r="RY17" s="267"/>
      <c r="RZ17" s="267"/>
      <c r="SA17" s="267"/>
      <c r="SB17" s="267"/>
      <c r="SC17" s="267"/>
      <c r="SD17" s="267"/>
      <c r="SE17" s="267"/>
      <c r="SF17" s="267"/>
      <c r="SG17" s="267"/>
      <c r="SH17" s="267"/>
      <c r="SI17" s="267"/>
      <c r="SJ17" s="267"/>
      <c r="SK17" s="267"/>
      <c r="SL17" s="267"/>
      <c r="SM17" s="267"/>
      <c r="SN17" s="267"/>
      <c r="SO17" s="267"/>
      <c r="SP17" s="267"/>
      <c r="SQ17" s="267"/>
      <c r="SR17" s="267"/>
      <c r="SS17" s="267"/>
      <c r="ST17" s="267"/>
      <c r="SU17" s="267"/>
      <c r="SV17" s="267"/>
      <c r="SW17" s="267"/>
      <c r="SX17" s="267"/>
      <c r="SY17" s="267"/>
      <c r="SZ17" s="267"/>
      <c r="TA17" s="267"/>
      <c r="TB17" s="267"/>
      <c r="TC17" s="267"/>
      <c r="TD17" s="267"/>
      <c r="TE17" s="267"/>
      <c r="TF17" s="267"/>
      <c r="TG17" s="267"/>
      <c r="TH17" s="267"/>
      <c r="TI17" s="267"/>
      <c r="TJ17" s="267"/>
      <c r="TK17" s="267"/>
      <c r="TL17" s="267"/>
      <c r="TM17" s="267"/>
      <c r="TN17" s="267"/>
      <c r="TO17" s="267"/>
      <c r="TP17" s="267"/>
      <c r="TQ17" s="267"/>
      <c r="TR17" s="267"/>
      <c r="TS17" s="267"/>
      <c r="TT17" s="267"/>
      <c r="TU17" s="267"/>
      <c r="TV17" s="267"/>
      <c r="TW17" s="267"/>
      <c r="TX17" s="267"/>
      <c r="TY17" s="267"/>
      <c r="TZ17" s="267"/>
      <c r="UA17" s="267"/>
      <c r="UB17" s="267"/>
      <c r="UC17" s="267"/>
      <c r="UD17" s="267"/>
      <c r="UE17" s="267"/>
      <c r="UF17" s="267"/>
      <c r="UG17" s="267"/>
      <c r="UH17" s="267"/>
      <c r="UI17" s="267"/>
      <c r="UJ17" s="267"/>
      <c r="UK17" s="267"/>
      <c r="UL17" s="267"/>
      <c r="UM17" s="267"/>
      <c r="UN17" s="267"/>
      <c r="UO17" s="267"/>
      <c r="UP17" s="267"/>
      <c r="UQ17" s="267"/>
      <c r="UR17" s="267"/>
      <c r="US17" s="267"/>
      <c r="UT17" s="267"/>
      <c r="UU17" s="267"/>
      <c r="UV17" s="267"/>
      <c r="UW17" s="267"/>
      <c r="UX17" s="267"/>
      <c r="UY17" s="267"/>
      <c r="UZ17" s="267"/>
      <c r="VA17" s="267"/>
      <c r="VB17" s="267"/>
      <c r="VC17" s="267"/>
      <c r="VD17" s="267"/>
      <c r="VE17" s="267"/>
      <c r="VF17" s="267"/>
      <c r="VG17" s="267"/>
      <c r="VH17" s="267"/>
      <c r="VI17" s="267"/>
      <c r="VJ17" s="267"/>
      <c r="VK17" s="267"/>
      <c r="VL17" s="267"/>
      <c r="VM17" s="267"/>
      <c r="VN17" s="267"/>
      <c r="VO17" s="267"/>
      <c r="VP17" s="267"/>
      <c r="VQ17" s="267"/>
      <c r="VR17" s="267"/>
      <c r="VS17" s="267"/>
      <c r="VT17" s="267"/>
      <c r="VU17" s="267"/>
      <c r="VV17" s="267"/>
      <c r="VW17" s="267"/>
      <c r="VX17" s="267"/>
      <c r="VY17" s="267"/>
      <c r="VZ17" s="267"/>
      <c r="WA17" s="267"/>
      <c r="WB17" s="267"/>
      <c r="WC17" s="267"/>
      <c r="WD17" s="267"/>
      <c r="WE17" s="267"/>
      <c r="WF17" s="267"/>
      <c r="WG17" s="267"/>
      <c r="WH17" s="267"/>
      <c r="WI17" s="267"/>
      <c r="WJ17" s="267"/>
      <c r="WK17" s="267"/>
      <c r="WL17" s="267"/>
      <c r="WM17" s="267"/>
      <c r="WN17" s="267"/>
      <c r="WO17" s="267"/>
      <c r="WP17" s="267"/>
      <c r="WQ17" s="267"/>
      <c r="WR17" s="267"/>
      <c r="WS17" s="267"/>
      <c r="WT17" s="267"/>
      <c r="WU17" s="267"/>
      <c r="WV17" s="267"/>
      <c r="WW17" s="267"/>
      <c r="WX17" s="267"/>
      <c r="WY17" s="267"/>
      <c r="WZ17" s="267"/>
      <c r="XA17" s="267"/>
      <c r="XB17" s="267"/>
      <c r="XC17" s="267"/>
      <c r="XD17" s="267"/>
      <c r="XE17" s="267"/>
      <c r="XF17" s="267"/>
      <c r="XG17" s="267"/>
      <c r="XH17" s="267"/>
      <c r="XI17" s="267"/>
      <c r="XJ17" s="267"/>
      <c r="XK17" s="267"/>
      <c r="XL17" s="267"/>
      <c r="XM17" s="267"/>
      <c r="XN17" s="267"/>
      <c r="XO17" s="267"/>
      <c r="XP17" s="267"/>
      <c r="XQ17" s="267"/>
      <c r="XR17" s="267"/>
      <c r="XS17" s="267"/>
      <c r="XT17" s="267"/>
      <c r="XU17" s="267"/>
      <c r="XV17" s="267"/>
      <c r="XW17" s="267"/>
      <c r="XX17" s="267"/>
      <c r="XY17" s="267"/>
      <c r="XZ17" s="267"/>
      <c r="YA17" s="267"/>
      <c r="YB17" s="267"/>
      <c r="YC17" s="267"/>
      <c r="YD17" s="267"/>
      <c r="YE17" s="267"/>
      <c r="YF17" s="267"/>
      <c r="YG17" s="267"/>
      <c r="YH17" s="267"/>
      <c r="YI17" s="267"/>
      <c r="YJ17" s="267"/>
      <c r="YK17" s="267"/>
      <c r="YL17" s="267"/>
      <c r="YM17" s="267"/>
      <c r="YN17" s="267"/>
      <c r="YO17" s="267"/>
      <c r="YP17" s="267"/>
      <c r="YQ17" s="267"/>
      <c r="YR17" s="267"/>
      <c r="YS17" s="267"/>
      <c r="YT17" s="267"/>
      <c r="YU17" s="267"/>
      <c r="YV17" s="267"/>
      <c r="YW17" s="267"/>
      <c r="YX17" s="267"/>
      <c r="YY17" s="267"/>
      <c r="YZ17" s="267"/>
      <c r="ZA17" s="267"/>
      <c r="ZB17" s="267"/>
      <c r="ZC17" s="267"/>
      <c r="ZD17" s="267"/>
      <c r="ZE17" s="267"/>
      <c r="ZF17" s="267"/>
      <c r="ZG17" s="267"/>
      <c r="ZH17" s="267"/>
      <c r="ZI17" s="267"/>
      <c r="ZJ17" s="267"/>
      <c r="ZK17" s="267"/>
      <c r="ZL17" s="267"/>
      <c r="ZM17" s="267"/>
      <c r="ZN17" s="267"/>
      <c r="ZO17" s="267"/>
      <c r="ZP17" s="267"/>
      <c r="ZQ17" s="267"/>
      <c r="ZR17" s="267"/>
      <c r="ZS17" s="267"/>
      <c r="ZT17" s="267"/>
      <c r="ZU17" s="267"/>
      <c r="ZV17" s="267"/>
      <c r="ZW17" s="267"/>
      <c r="ZX17" s="267"/>
      <c r="ZY17" s="267"/>
      <c r="ZZ17" s="267"/>
      <c r="AAA17" s="267"/>
      <c r="AAB17" s="267"/>
      <c r="AAC17" s="267"/>
      <c r="AAD17" s="267"/>
      <c r="AAE17" s="267"/>
      <c r="AAF17" s="267"/>
      <c r="AAG17" s="267"/>
      <c r="AAH17" s="267"/>
      <c r="AAI17" s="267"/>
      <c r="AAJ17" s="267"/>
      <c r="AAK17" s="267"/>
      <c r="AAL17" s="267"/>
      <c r="AAM17" s="267"/>
      <c r="AAN17" s="267"/>
      <c r="AAO17" s="267"/>
      <c r="AAP17" s="267"/>
      <c r="AAQ17" s="267"/>
      <c r="AAR17" s="267"/>
      <c r="AAS17" s="267"/>
      <c r="AAT17" s="267"/>
      <c r="AAU17" s="267"/>
      <c r="AAV17" s="267"/>
      <c r="AAW17" s="267"/>
      <c r="AAX17" s="267"/>
      <c r="AAY17" s="267"/>
      <c r="AAZ17" s="267"/>
      <c r="ABA17" s="267"/>
      <c r="ABB17" s="267"/>
      <c r="ABC17" s="267"/>
      <c r="ABD17" s="267"/>
      <c r="ABE17" s="267"/>
      <c r="ABF17" s="267"/>
      <c r="ABG17" s="267"/>
      <c r="ABH17" s="267"/>
      <c r="ABI17" s="267"/>
      <c r="ABJ17" s="267"/>
      <c r="ABK17" s="267"/>
      <c r="ABL17" s="267"/>
      <c r="ABM17" s="267"/>
      <c r="ABN17" s="267"/>
      <c r="ABO17" s="267"/>
      <c r="ABP17" s="267"/>
      <c r="ABQ17" s="267"/>
      <c r="ABR17" s="267"/>
      <c r="ABS17" s="267"/>
      <c r="ABT17" s="267"/>
      <c r="ABU17" s="267"/>
      <c r="ABV17" s="267"/>
      <c r="ABW17" s="267"/>
      <c r="ABX17" s="267"/>
      <c r="ABY17" s="267"/>
      <c r="ABZ17" s="267"/>
      <c r="ACA17" s="267"/>
      <c r="ACB17" s="267"/>
      <c r="ACC17" s="267"/>
      <c r="ACD17" s="267"/>
      <c r="ACE17" s="267"/>
      <c r="ACF17" s="267"/>
      <c r="ACG17" s="267"/>
      <c r="ACH17" s="267"/>
      <c r="ACI17" s="267"/>
      <c r="ACJ17" s="267"/>
      <c r="ACK17" s="267"/>
      <c r="ACL17" s="267"/>
      <c r="ACM17" s="267"/>
      <c r="ACN17" s="267"/>
      <c r="ACO17" s="267"/>
      <c r="ACP17" s="267"/>
      <c r="ACQ17" s="267"/>
      <c r="ACR17" s="267"/>
      <c r="ACS17" s="267"/>
      <c r="ACT17" s="267"/>
      <c r="ACU17" s="267"/>
      <c r="ACV17" s="267"/>
      <c r="ACW17" s="267"/>
      <c r="ACX17" s="267"/>
      <c r="ACY17" s="267"/>
      <c r="ACZ17" s="267"/>
      <c r="ADA17" s="267"/>
      <c r="ADB17" s="267"/>
      <c r="ADC17" s="267"/>
      <c r="ADD17" s="267"/>
      <c r="ADE17" s="267"/>
      <c r="ADF17" s="267"/>
      <c r="ADG17" s="267"/>
      <c r="ADH17" s="267"/>
      <c r="ADI17" s="267"/>
      <c r="ADJ17" s="267"/>
      <c r="ADK17" s="267"/>
      <c r="ADL17" s="267"/>
      <c r="ADM17" s="267"/>
      <c r="ADN17" s="267"/>
      <c r="ADO17" s="267"/>
      <c r="ADP17" s="267"/>
      <c r="ADQ17" s="267"/>
      <c r="ADR17" s="267"/>
      <c r="ADS17" s="267"/>
      <c r="ADT17" s="267"/>
      <c r="ADU17" s="267"/>
      <c r="ADV17" s="267"/>
      <c r="ADW17" s="267"/>
      <c r="ADX17" s="267"/>
      <c r="ADY17" s="267"/>
      <c r="ADZ17" s="267"/>
      <c r="AEA17" s="267"/>
      <c r="AEB17" s="267"/>
      <c r="AEC17" s="267"/>
      <c r="AED17" s="267"/>
      <c r="AEE17" s="267"/>
      <c r="AEF17" s="267"/>
      <c r="AEG17" s="267"/>
      <c r="AEH17" s="267"/>
      <c r="AEI17" s="267"/>
      <c r="AEJ17" s="267"/>
      <c r="AEK17" s="267"/>
      <c r="AEL17" s="267"/>
      <c r="AEM17" s="267"/>
      <c r="AEN17" s="267"/>
      <c r="AEO17" s="267"/>
      <c r="AEP17" s="267"/>
      <c r="AEQ17" s="267"/>
      <c r="AER17" s="267"/>
      <c r="AES17" s="267"/>
      <c r="AET17" s="267"/>
      <c r="AEU17" s="267"/>
      <c r="AEV17" s="267"/>
      <c r="AEW17" s="267"/>
      <c r="AEX17" s="267"/>
      <c r="AEY17" s="267"/>
      <c r="AEZ17" s="267"/>
      <c r="AFA17" s="267"/>
      <c r="AFB17" s="267"/>
      <c r="AFC17" s="267"/>
      <c r="AFD17" s="267"/>
      <c r="AFE17" s="267"/>
      <c r="AFF17" s="267"/>
      <c r="AFG17" s="267"/>
      <c r="AFH17" s="267"/>
      <c r="AFI17" s="267"/>
      <c r="AFJ17" s="267"/>
      <c r="AFK17" s="267"/>
      <c r="AFL17" s="267"/>
      <c r="AFM17" s="267"/>
      <c r="AFN17" s="267"/>
      <c r="AFO17" s="267"/>
      <c r="AFP17" s="267"/>
      <c r="AFQ17" s="267"/>
      <c r="AFR17" s="267"/>
      <c r="AFS17" s="267"/>
      <c r="AFT17" s="267"/>
      <c r="AFU17" s="267"/>
      <c r="AFV17" s="267"/>
      <c r="AFW17" s="267"/>
      <c r="AFX17" s="267"/>
      <c r="AFY17" s="267"/>
      <c r="AFZ17" s="267"/>
      <c r="AGA17" s="267"/>
      <c r="AGB17" s="267"/>
      <c r="AGC17" s="267"/>
      <c r="AGD17" s="267"/>
      <c r="AGE17" s="267"/>
      <c r="AGF17" s="267"/>
      <c r="AGG17" s="267"/>
      <c r="AGH17" s="267"/>
      <c r="AGI17" s="267"/>
      <c r="AGJ17" s="267"/>
      <c r="AGK17" s="267"/>
      <c r="AGL17" s="267"/>
      <c r="AGM17" s="267"/>
      <c r="AGN17" s="267"/>
      <c r="AGO17" s="267"/>
      <c r="AGP17" s="267"/>
      <c r="AGQ17" s="267"/>
      <c r="AGR17" s="267"/>
      <c r="AGS17" s="267"/>
      <c r="AGT17" s="267"/>
      <c r="AGU17" s="267"/>
      <c r="AGV17" s="267"/>
      <c r="AGW17" s="267"/>
      <c r="AGX17" s="267"/>
      <c r="AGY17" s="267"/>
      <c r="AGZ17" s="267"/>
      <c r="AHA17" s="267"/>
      <c r="AHB17" s="267"/>
      <c r="AHC17" s="267"/>
      <c r="AHD17" s="267"/>
      <c r="AHE17" s="267"/>
      <c r="AHF17" s="267"/>
      <c r="AHG17" s="267"/>
      <c r="AHH17" s="267"/>
      <c r="AHI17" s="267"/>
      <c r="AHJ17" s="267"/>
      <c r="AHK17" s="267"/>
      <c r="AHL17" s="267"/>
      <c r="AHM17" s="267"/>
      <c r="AHN17" s="267"/>
      <c r="AHO17" s="267"/>
      <c r="AHP17" s="267"/>
      <c r="AHQ17" s="267"/>
      <c r="AHR17" s="267"/>
      <c r="AHS17" s="267"/>
      <c r="AHT17" s="267"/>
      <c r="AHU17" s="267"/>
      <c r="AHV17" s="267"/>
      <c r="AHW17" s="267"/>
      <c r="AHX17" s="267"/>
      <c r="AHY17" s="267"/>
      <c r="AHZ17" s="267"/>
      <c r="AIA17" s="267"/>
      <c r="AIB17" s="267"/>
      <c r="AIC17" s="267"/>
      <c r="AID17" s="267"/>
      <c r="AIE17" s="267"/>
      <c r="AIF17" s="267"/>
      <c r="AIG17" s="267"/>
      <c r="AIH17" s="267"/>
      <c r="AII17" s="267"/>
      <c r="AIJ17" s="267"/>
      <c r="AIK17" s="267"/>
      <c r="AIL17" s="267"/>
      <c r="AIM17" s="267"/>
      <c r="AIN17" s="267"/>
      <c r="AIO17" s="267"/>
      <c r="AIP17" s="267"/>
      <c r="AIQ17" s="267"/>
      <c r="AIR17" s="267"/>
      <c r="AIS17" s="267"/>
      <c r="AIT17" s="267"/>
      <c r="AIU17" s="267"/>
      <c r="AIV17" s="267"/>
      <c r="AIW17" s="267"/>
      <c r="AIX17" s="267"/>
      <c r="AIY17" s="267"/>
      <c r="AIZ17" s="267"/>
      <c r="AJA17" s="267"/>
      <c r="AJB17" s="267"/>
      <c r="AJC17" s="267"/>
      <c r="AJD17" s="267"/>
      <c r="AJE17" s="267"/>
      <c r="AJF17" s="267"/>
      <c r="AJG17" s="267"/>
      <c r="AJH17" s="267"/>
      <c r="AJI17" s="267"/>
      <c r="AJJ17" s="267"/>
      <c r="AJK17" s="267"/>
      <c r="AJL17" s="267"/>
      <c r="AJM17" s="267"/>
      <c r="AJN17" s="267"/>
      <c r="AJO17" s="267"/>
      <c r="AJP17" s="267"/>
      <c r="AJQ17" s="267"/>
      <c r="AJR17" s="267"/>
      <c r="AJS17" s="267"/>
      <c r="AJT17" s="267"/>
      <c r="AJU17" s="267"/>
      <c r="AJV17" s="267"/>
      <c r="AJW17" s="267"/>
      <c r="AJX17" s="267"/>
      <c r="AJY17" s="267"/>
      <c r="AJZ17" s="267"/>
      <c r="AKA17" s="267"/>
      <c r="AKB17" s="267"/>
      <c r="AKC17" s="267"/>
      <c r="AKD17" s="267"/>
      <c r="AKE17" s="267"/>
      <c r="AKF17" s="267"/>
      <c r="AKG17" s="267"/>
      <c r="AKH17" s="267"/>
      <c r="AKI17" s="267"/>
      <c r="AKJ17" s="267"/>
      <c r="AKK17" s="267"/>
      <c r="AKL17" s="267"/>
      <c r="AKM17" s="267"/>
      <c r="AKN17" s="267"/>
      <c r="AKO17" s="267"/>
      <c r="AKP17" s="267"/>
      <c r="AKQ17" s="267"/>
      <c r="AKR17" s="267"/>
      <c r="AKS17" s="267"/>
      <c r="AKT17" s="267"/>
      <c r="AKU17" s="267"/>
      <c r="AKV17" s="267"/>
      <c r="AKW17" s="267"/>
      <c r="AKX17" s="267"/>
      <c r="AKY17" s="267"/>
      <c r="AKZ17" s="267"/>
      <c r="ALA17" s="267"/>
      <c r="ALB17" s="267"/>
      <c r="ALC17" s="267"/>
      <c r="ALD17" s="267"/>
      <c r="ALE17" s="267"/>
      <c r="ALF17" s="267"/>
      <c r="ALG17" s="267"/>
      <c r="ALH17" s="267"/>
      <c r="ALI17" s="267"/>
      <c r="ALJ17" s="267"/>
      <c r="ALK17" s="267"/>
      <c r="ALL17" s="267"/>
      <c r="ALM17" s="267"/>
      <c r="ALN17" s="267"/>
      <c r="ALO17" s="267"/>
      <c r="ALP17" s="267"/>
      <c r="ALQ17" s="267"/>
      <c r="ALR17" s="267"/>
      <c r="ALS17" s="267"/>
      <c r="ALT17" s="267"/>
      <c r="ALU17" s="267"/>
      <c r="ALV17" s="267"/>
      <c r="ALW17" s="267"/>
      <c r="ALX17" s="267"/>
      <c r="ALY17" s="267"/>
      <c r="ALZ17" s="267"/>
      <c r="AMA17" s="267"/>
      <c r="AMB17" s="267"/>
      <c r="AMC17" s="267"/>
      <c r="AMD17" s="267"/>
      <c r="AME17" s="267"/>
      <c r="AMF17" s="267"/>
      <c r="AMG17" s="267"/>
      <c r="AMH17" s="267"/>
      <c r="AMI17" s="267"/>
      <c r="AMJ17" s="267"/>
      <c r="AMK17" s="267"/>
      <c r="AML17" s="267"/>
      <c r="AMM17" s="267"/>
      <c r="AMN17" s="267"/>
      <c r="AMO17" s="267"/>
      <c r="AMP17" s="267"/>
      <c r="AMQ17" s="267"/>
      <c r="AMR17" s="267"/>
      <c r="AMS17" s="267"/>
      <c r="AMT17" s="267"/>
      <c r="AMU17" s="267"/>
      <c r="AMV17" s="267"/>
      <c r="AMW17" s="267"/>
      <c r="AMX17" s="267"/>
      <c r="AMY17" s="267"/>
      <c r="AMZ17" s="267"/>
      <c r="ANA17" s="267"/>
      <c r="ANB17" s="267"/>
      <c r="ANC17" s="267"/>
      <c r="AND17" s="267"/>
      <c r="ANE17" s="267"/>
      <c r="ANF17" s="267"/>
      <c r="ANG17" s="267"/>
      <c r="ANH17" s="267"/>
      <c r="ANI17" s="267"/>
      <c r="ANJ17" s="267"/>
      <c r="ANK17" s="267"/>
      <c r="ANL17" s="267"/>
      <c r="ANM17" s="267"/>
      <c r="ANN17" s="267"/>
      <c r="ANO17" s="267"/>
      <c r="ANP17" s="267"/>
      <c r="ANQ17" s="267"/>
      <c r="ANR17" s="267"/>
      <c r="ANS17" s="267"/>
      <c r="ANT17" s="267"/>
      <c r="ANU17" s="267"/>
      <c r="ANV17" s="267"/>
      <c r="ANW17" s="267"/>
      <c r="ANX17" s="267"/>
      <c r="ANY17" s="267"/>
      <c r="ANZ17" s="267"/>
      <c r="AOA17" s="267"/>
      <c r="AOB17" s="267"/>
      <c r="AOC17" s="267"/>
      <c r="AOD17" s="267"/>
      <c r="AOE17" s="267"/>
      <c r="AOF17" s="267"/>
      <c r="AOG17" s="267"/>
      <c r="AOH17" s="267"/>
      <c r="AOI17" s="267"/>
      <c r="AOJ17" s="267"/>
      <c r="AOK17" s="267"/>
      <c r="AOL17" s="267"/>
      <c r="AOM17" s="267"/>
      <c r="AON17" s="267"/>
      <c r="AOO17" s="267"/>
      <c r="AOP17" s="267"/>
      <c r="AOQ17" s="267"/>
      <c r="AOR17" s="267"/>
      <c r="AOS17" s="267"/>
      <c r="AOT17" s="267"/>
      <c r="AOU17" s="267"/>
      <c r="AOV17" s="267"/>
      <c r="AOW17" s="267"/>
      <c r="AOX17" s="267"/>
      <c r="AOY17" s="267"/>
      <c r="AOZ17" s="267"/>
      <c r="APA17" s="267"/>
      <c r="APB17" s="267"/>
      <c r="APC17" s="267"/>
      <c r="APD17" s="267"/>
      <c r="APE17" s="267"/>
      <c r="APF17" s="267"/>
      <c r="APG17" s="267"/>
      <c r="APH17" s="267"/>
      <c r="API17" s="267"/>
      <c r="APJ17" s="267"/>
      <c r="APK17" s="267"/>
      <c r="APL17" s="267"/>
      <c r="APM17" s="267"/>
      <c r="APN17" s="267"/>
      <c r="APO17" s="267"/>
      <c r="APP17" s="267"/>
      <c r="APQ17" s="267"/>
      <c r="APR17" s="267"/>
      <c r="APS17" s="267"/>
      <c r="APT17" s="267"/>
      <c r="APU17" s="267"/>
      <c r="APV17" s="267"/>
      <c r="APW17" s="267"/>
      <c r="APX17" s="267"/>
      <c r="APY17" s="267"/>
      <c r="APZ17" s="267"/>
      <c r="AQA17" s="267"/>
      <c r="AQB17" s="267"/>
      <c r="AQC17" s="267"/>
      <c r="AQD17" s="267"/>
      <c r="AQE17" s="267"/>
      <c r="AQF17" s="267"/>
      <c r="AQG17" s="267"/>
      <c r="AQH17" s="267"/>
      <c r="AQI17" s="267"/>
      <c r="AQJ17" s="267"/>
      <c r="AQK17" s="267"/>
      <c r="AQL17" s="267"/>
      <c r="AQM17" s="267"/>
      <c r="AQN17" s="267"/>
      <c r="AQO17" s="267"/>
      <c r="AQP17" s="267"/>
      <c r="AQQ17" s="267"/>
      <c r="AQR17" s="267"/>
      <c r="AQS17" s="267"/>
      <c r="AQT17" s="267"/>
      <c r="AQU17" s="267"/>
      <c r="AQV17" s="267"/>
      <c r="AQW17" s="267"/>
      <c r="AQX17" s="267"/>
      <c r="AQY17" s="267"/>
      <c r="AQZ17" s="267"/>
      <c r="ARA17" s="267"/>
      <c r="ARB17" s="267"/>
      <c r="ARC17" s="267"/>
      <c r="ARD17" s="267"/>
      <c r="ARE17" s="267"/>
      <c r="ARF17" s="267"/>
      <c r="ARG17" s="267"/>
      <c r="ARH17" s="267"/>
      <c r="ARI17" s="267"/>
      <c r="ARJ17" s="267"/>
      <c r="ARK17" s="267"/>
      <c r="ARL17" s="267"/>
      <c r="ARM17" s="267"/>
      <c r="ARN17" s="267"/>
      <c r="ARO17" s="267"/>
      <c r="ARP17" s="267"/>
      <c r="ARQ17" s="267"/>
      <c r="ARR17" s="267"/>
      <c r="ARS17" s="267"/>
      <c r="ART17" s="267"/>
      <c r="ARU17" s="267"/>
      <c r="ARV17" s="267"/>
      <c r="ARW17" s="267"/>
      <c r="ARX17" s="267"/>
      <c r="ARY17" s="267"/>
      <c r="ARZ17" s="267"/>
      <c r="ASA17" s="267"/>
      <c r="ASB17" s="267"/>
      <c r="ASC17" s="267"/>
      <c r="ASD17" s="267"/>
      <c r="ASE17" s="267"/>
      <c r="ASF17" s="267"/>
      <c r="ASG17" s="267"/>
      <c r="ASH17" s="267"/>
      <c r="ASI17" s="267"/>
      <c r="ASJ17" s="267"/>
      <c r="ASK17" s="267"/>
      <c r="ASL17" s="267"/>
      <c r="ASM17" s="267"/>
      <c r="ASN17" s="267"/>
      <c r="ASO17" s="267"/>
      <c r="ASP17" s="267"/>
      <c r="ASQ17" s="267"/>
      <c r="ASR17" s="267"/>
      <c r="ASS17" s="267"/>
      <c r="AST17" s="267"/>
      <c r="ASU17" s="267"/>
      <c r="ASV17" s="267"/>
      <c r="ASW17" s="267"/>
      <c r="ASX17" s="267"/>
      <c r="ASY17" s="267"/>
      <c r="ASZ17" s="267"/>
      <c r="ATA17" s="267"/>
      <c r="ATB17" s="267"/>
      <c r="ATC17" s="267"/>
      <c r="ATD17" s="267"/>
      <c r="ATE17" s="267"/>
      <c r="ATF17" s="267"/>
      <c r="ATG17" s="267"/>
      <c r="ATH17" s="267"/>
      <c r="ATI17" s="267"/>
      <c r="ATJ17" s="267"/>
      <c r="ATK17" s="267"/>
      <c r="ATL17" s="267"/>
      <c r="ATM17" s="267"/>
      <c r="ATN17" s="267"/>
      <c r="ATO17" s="267"/>
      <c r="ATP17" s="267"/>
      <c r="ATQ17" s="267"/>
      <c r="ATR17" s="267"/>
      <c r="ATS17" s="267"/>
      <c r="ATT17" s="267"/>
      <c r="ATU17" s="267"/>
      <c r="ATV17" s="267"/>
      <c r="ATW17" s="267"/>
      <c r="ATX17" s="267"/>
      <c r="ATY17" s="267"/>
      <c r="ATZ17" s="267"/>
      <c r="AUA17" s="267"/>
      <c r="AUB17" s="267"/>
      <c r="AUC17" s="267"/>
      <c r="AUD17" s="267"/>
      <c r="AUE17" s="267"/>
      <c r="AUF17" s="267"/>
      <c r="AUG17" s="267"/>
      <c r="AUH17" s="267"/>
      <c r="AUI17" s="267"/>
      <c r="AUJ17" s="267"/>
      <c r="AUK17" s="267"/>
      <c r="AUL17" s="267"/>
      <c r="AUM17" s="267"/>
      <c r="AUN17" s="267"/>
      <c r="AUO17" s="267"/>
      <c r="AUP17" s="267"/>
      <c r="AUQ17" s="267"/>
      <c r="AUR17" s="267"/>
      <c r="AUS17" s="267"/>
      <c r="AUT17" s="267"/>
      <c r="AUU17" s="267"/>
      <c r="AUV17" s="267"/>
      <c r="AUW17" s="267"/>
      <c r="AUX17" s="267"/>
      <c r="AUY17" s="267"/>
      <c r="AUZ17" s="267"/>
      <c r="AVA17" s="267"/>
      <c r="AVB17" s="267"/>
      <c r="AVC17" s="267"/>
      <c r="AVD17" s="267"/>
      <c r="AVE17" s="267"/>
      <c r="AVF17" s="267"/>
      <c r="AVG17" s="267"/>
      <c r="AVH17" s="267"/>
      <c r="AVI17" s="267"/>
      <c r="AVJ17" s="267"/>
      <c r="AVK17" s="267"/>
      <c r="AVL17" s="267"/>
      <c r="AVM17" s="267"/>
      <c r="AVN17" s="267"/>
      <c r="AVO17" s="267"/>
      <c r="AVP17" s="267"/>
      <c r="AVQ17" s="267"/>
      <c r="AVR17" s="267"/>
      <c r="AVS17" s="267"/>
      <c r="AVT17" s="267"/>
      <c r="AVU17" s="267"/>
      <c r="AVV17" s="267"/>
      <c r="AVW17" s="267"/>
      <c r="AVX17" s="267"/>
      <c r="AVY17" s="267"/>
      <c r="AVZ17" s="267"/>
      <c r="AWA17" s="267"/>
      <c r="AWB17" s="267"/>
      <c r="AWC17" s="267"/>
      <c r="AWD17" s="267"/>
      <c r="AWE17" s="267"/>
      <c r="AWF17" s="267"/>
      <c r="AWG17" s="267"/>
      <c r="AWH17" s="267"/>
      <c r="AWI17" s="267"/>
      <c r="AWJ17" s="267"/>
      <c r="AWK17" s="267"/>
      <c r="AWL17" s="267"/>
      <c r="AWM17" s="267"/>
      <c r="AWN17" s="267"/>
      <c r="AWO17" s="267"/>
      <c r="AWP17" s="267"/>
      <c r="AWQ17" s="267"/>
      <c r="AWR17" s="267"/>
      <c r="AWS17" s="267"/>
      <c r="AWT17" s="267"/>
      <c r="AWU17" s="267"/>
      <c r="AWV17" s="267"/>
      <c r="AWW17" s="267"/>
      <c r="AWX17" s="267"/>
      <c r="AWY17" s="267"/>
      <c r="AWZ17" s="267"/>
      <c r="AXA17" s="267"/>
      <c r="AXB17" s="267"/>
      <c r="AXC17" s="267"/>
      <c r="AXD17" s="267"/>
      <c r="AXE17" s="267"/>
      <c r="AXF17" s="267"/>
      <c r="AXG17" s="267"/>
      <c r="AXH17" s="267"/>
      <c r="AXI17" s="267"/>
      <c r="AXJ17" s="267"/>
      <c r="AXK17" s="267"/>
      <c r="AXL17" s="267"/>
      <c r="AXM17" s="267"/>
      <c r="AXN17" s="267"/>
      <c r="AXO17" s="267"/>
      <c r="AXP17" s="267"/>
      <c r="AXQ17" s="267"/>
      <c r="AXR17" s="267"/>
      <c r="AXS17" s="267"/>
      <c r="AXT17" s="267"/>
      <c r="AXU17" s="267"/>
      <c r="AXV17" s="267"/>
      <c r="AXW17" s="267"/>
      <c r="AXX17" s="267"/>
      <c r="AXY17" s="267"/>
      <c r="AXZ17" s="267"/>
      <c r="AYA17" s="267"/>
      <c r="AYB17" s="267"/>
      <c r="AYC17" s="267"/>
      <c r="AYD17" s="267"/>
      <c r="AYE17" s="267"/>
      <c r="AYF17" s="267"/>
      <c r="AYG17" s="267"/>
      <c r="AYH17" s="267"/>
      <c r="AYI17" s="267"/>
      <c r="AYJ17" s="267"/>
      <c r="AYK17" s="267"/>
      <c r="AYL17" s="267"/>
      <c r="AYM17" s="267"/>
      <c r="AYN17" s="267"/>
      <c r="AYO17" s="267"/>
      <c r="AYP17" s="267"/>
      <c r="AYQ17" s="267"/>
      <c r="AYR17" s="267"/>
      <c r="AYS17" s="267"/>
      <c r="AYT17" s="267"/>
      <c r="AYU17" s="267"/>
      <c r="AYV17" s="267"/>
      <c r="AYW17" s="267"/>
      <c r="AYX17" s="267"/>
      <c r="AYY17" s="267"/>
      <c r="AYZ17" s="267"/>
      <c r="AZA17" s="267"/>
      <c r="AZB17" s="267"/>
      <c r="AZC17" s="267"/>
      <c r="AZD17" s="267"/>
      <c r="AZE17" s="267"/>
      <c r="AZF17" s="267"/>
      <c r="AZG17" s="267"/>
      <c r="AZH17" s="267"/>
      <c r="AZI17" s="267"/>
      <c r="AZJ17" s="267"/>
      <c r="AZK17" s="267"/>
      <c r="AZL17" s="267"/>
      <c r="AZM17" s="267"/>
      <c r="AZN17" s="267"/>
      <c r="AZO17" s="267"/>
      <c r="AZP17" s="267"/>
      <c r="AZQ17" s="267"/>
      <c r="AZR17" s="267"/>
      <c r="AZS17" s="267"/>
      <c r="AZT17" s="267"/>
      <c r="AZU17" s="267"/>
      <c r="AZV17" s="267"/>
      <c r="AZW17" s="267"/>
      <c r="AZX17" s="267"/>
      <c r="AZY17" s="267"/>
      <c r="AZZ17" s="267"/>
      <c r="BAA17" s="267"/>
      <c r="BAB17" s="267"/>
      <c r="BAC17" s="267"/>
      <c r="BAD17" s="267"/>
      <c r="BAE17" s="267"/>
      <c r="BAF17" s="267"/>
      <c r="BAG17" s="267"/>
      <c r="BAH17" s="267"/>
      <c r="BAI17" s="267"/>
      <c r="BAJ17" s="267"/>
      <c r="BAK17" s="267"/>
      <c r="BAL17" s="267"/>
      <c r="BAM17" s="267"/>
      <c r="BAN17" s="267"/>
      <c r="BAO17" s="267"/>
      <c r="BAP17" s="267"/>
      <c r="BAQ17" s="267"/>
      <c r="BAR17" s="267"/>
      <c r="BAS17" s="267"/>
      <c r="BAT17" s="267"/>
      <c r="BAU17" s="267"/>
      <c r="BAV17" s="267"/>
      <c r="BAW17" s="267"/>
      <c r="BAX17" s="267"/>
      <c r="BAY17" s="267"/>
      <c r="BAZ17" s="267"/>
      <c r="BBA17" s="267"/>
      <c r="BBB17" s="267"/>
      <c r="BBC17" s="267"/>
      <c r="BBD17" s="267"/>
      <c r="BBE17" s="267"/>
      <c r="BBF17" s="267"/>
      <c r="BBG17" s="267"/>
      <c r="BBH17" s="267"/>
      <c r="BBI17" s="267"/>
      <c r="BBJ17" s="267"/>
      <c r="BBK17" s="267"/>
      <c r="BBL17" s="267"/>
      <c r="BBM17" s="267"/>
      <c r="BBN17" s="267"/>
      <c r="BBO17" s="267"/>
      <c r="BBP17" s="267"/>
      <c r="BBQ17" s="267"/>
      <c r="BBR17" s="267"/>
      <c r="BBS17" s="267"/>
      <c r="BBT17" s="267"/>
      <c r="BBU17" s="267"/>
      <c r="BBV17" s="267"/>
      <c r="BBW17" s="267"/>
      <c r="BBX17" s="267"/>
      <c r="BBY17" s="267"/>
      <c r="BBZ17" s="267"/>
      <c r="BCA17" s="267"/>
      <c r="BCB17" s="267"/>
      <c r="BCC17" s="267"/>
      <c r="BCD17" s="267"/>
      <c r="BCE17" s="267"/>
      <c r="BCF17" s="267"/>
      <c r="BCG17" s="267"/>
      <c r="BCH17" s="267"/>
      <c r="BCI17" s="267"/>
      <c r="BCJ17" s="267"/>
      <c r="BCK17" s="267"/>
      <c r="BCL17" s="267"/>
      <c r="BCM17" s="267"/>
      <c r="BCN17" s="267"/>
      <c r="BCO17" s="267"/>
      <c r="BCP17" s="267"/>
      <c r="BCQ17" s="267"/>
      <c r="BCR17" s="267"/>
      <c r="BCS17" s="267"/>
      <c r="BCT17" s="267"/>
      <c r="BCU17" s="267"/>
      <c r="BCV17" s="267"/>
      <c r="BCW17" s="267"/>
      <c r="BCX17" s="267"/>
      <c r="BCY17" s="267"/>
      <c r="BCZ17" s="267"/>
      <c r="BDA17" s="267"/>
      <c r="BDB17" s="267"/>
      <c r="BDC17" s="267"/>
      <c r="BDD17" s="267"/>
      <c r="BDE17" s="267"/>
      <c r="BDF17" s="267"/>
      <c r="BDG17" s="267"/>
      <c r="BDH17" s="267"/>
      <c r="BDI17" s="267"/>
      <c r="BDJ17" s="267"/>
      <c r="BDK17" s="267"/>
      <c r="BDL17" s="267"/>
      <c r="BDM17" s="267"/>
      <c r="BDN17" s="267"/>
      <c r="BDO17" s="267"/>
      <c r="BDP17" s="267"/>
      <c r="BDQ17" s="267"/>
      <c r="BDR17" s="267"/>
      <c r="BDS17" s="267"/>
      <c r="BDT17" s="267"/>
      <c r="BDU17" s="267"/>
      <c r="BDV17" s="267"/>
      <c r="BDW17" s="267"/>
      <c r="BDX17" s="267"/>
      <c r="BDY17" s="267"/>
      <c r="BDZ17" s="267"/>
      <c r="BEA17" s="267"/>
      <c r="BEB17" s="267"/>
      <c r="BEC17" s="267"/>
      <c r="BED17" s="267"/>
      <c r="BEE17" s="267"/>
      <c r="BEF17" s="267"/>
      <c r="BEG17" s="267"/>
      <c r="BEH17" s="267"/>
      <c r="BEI17" s="267"/>
      <c r="BEJ17" s="267"/>
      <c r="BEK17" s="267"/>
      <c r="BEL17" s="267"/>
      <c r="BEM17" s="267"/>
      <c r="BEN17" s="267"/>
      <c r="BEO17" s="267"/>
      <c r="BEP17" s="267"/>
      <c r="BEQ17" s="267"/>
      <c r="BER17" s="267"/>
      <c r="BES17" s="267"/>
      <c r="BET17" s="267"/>
      <c r="BEU17" s="267"/>
      <c r="BEV17" s="267"/>
      <c r="BEW17" s="267"/>
      <c r="BEX17" s="267"/>
      <c r="BEY17" s="267"/>
      <c r="BEZ17" s="267"/>
      <c r="BFA17" s="267"/>
      <c r="BFB17" s="267"/>
      <c r="BFC17" s="267"/>
      <c r="BFD17" s="267"/>
      <c r="BFE17" s="267"/>
      <c r="BFF17" s="267"/>
      <c r="BFG17" s="267"/>
      <c r="BFH17" s="267"/>
      <c r="BFI17" s="267"/>
      <c r="BFJ17" s="267"/>
      <c r="BFK17" s="267"/>
      <c r="BFL17" s="267"/>
      <c r="BFM17" s="267"/>
      <c r="BFN17" s="267"/>
      <c r="BFO17" s="267"/>
      <c r="BFP17" s="267"/>
      <c r="BFQ17" s="267"/>
      <c r="BFR17" s="267"/>
      <c r="BFS17" s="267"/>
      <c r="BFT17" s="267"/>
      <c r="BFU17" s="267"/>
      <c r="BFV17" s="267"/>
      <c r="BFW17" s="267"/>
      <c r="BFX17" s="267"/>
      <c r="BFY17" s="267"/>
      <c r="BFZ17" s="267"/>
      <c r="BGA17" s="267"/>
      <c r="BGB17" s="267"/>
      <c r="BGC17" s="267"/>
      <c r="BGD17" s="267"/>
      <c r="BGE17" s="267"/>
      <c r="BGF17" s="267"/>
      <c r="BGG17" s="267"/>
      <c r="BGH17" s="267"/>
      <c r="BGI17" s="267"/>
      <c r="BGJ17" s="267"/>
      <c r="BGK17" s="267"/>
      <c r="BGL17" s="267"/>
      <c r="BGM17" s="267"/>
      <c r="BGN17" s="267"/>
      <c r="BGO17" s="267"/>
      <c r="BGP17" s="267"/>
      <c r="BGQ17" s="267"/>
      <c r="BGR17" s="267"/>
      <c r="BGS17" s="267"/>
      <c r="BGT17" s="267"/>
      <c r="BGU17" s="267"/>
      <c r="BGV17" s="267"/>
      <c r="BGW17" s="267"/>
      <c r="BGX17" s="267"/>
      <c r="BGY17" s="267"/>
      <c r="BGZ17" s="267"/>
      <c r="BHA17" s="267"/>
      <c r="BHB17" s="267"/>
      <c r="BHC17" s="267"/>
      <c r="BHD17" s="267"/>
      <c r="BHE17" s="267"/>
      <c r="BHF17" s="267"/>
      <c r="BHG17" s="267"/>
      <c r="BHH17" s="267"/>
      <c r="BHI17" s="267"/>
      <c r="BHJ17" s="267"/>
      <c r="BHK17" s="267"/>
      <c r="BHL17" s="267"/>
      <c r="BHM17" s="267"/>
      <c r="BHN17" s="267"/>
      <c r="BHO17" s="267"/>
      <c r="BHP17" s="267"/>
      <c r="BHQ17" s="267"/>
      <c r="BHR17" s="267"/>
      <c r="BHS17" s="267"/>
      <c r="BHT17" s="267"/>
      <c r="BHU17" s="267"/>
      <c r="BHV17" s="267"/>
      <c r="BHW17" s="267"/>
      <c r="BHX17" s="267"/>
      <c r="BHY17" s="267"/>
      <c r="BHZ17" s="267"/>
      <c r="BIA17" s="267"/>
      <c r="BIB17" s="267"/>
      <c r="BIC17" s="267"/>
      <c r="BID17" s="267"/>
      <c r="BIE17" s="267"/>
      <c r="BIF17" s="267"/>
      <c r="BIG17" s="267"/>
      <c r="BIH17" s="267"/>
      <c r="BII17" s="267"/>
      <c r="BIJ17" s="267"/>
      <c r="BIK17" s="267"/>
      <c r="BIL17" s="267"/>
      <c r="BIM17" s="267"/>
      <c r="BIN17" s="267"/>
      <c r="BIO17" s="267"/>
      <c r="BIP17" s="267"/>
      <c r="BIQ17" s="267"/>
      <c r="BIR17" s="267"/>
      <c r="BIS17" s="267"/>
      <c r="BIT17" s="267"/>
      <c r="BIU17" s="267"/>
      <c r="BIV17" s="267"/>
      <c r="BIW17" s="267"/>
      <c r="BIX17" s="267"/>
      <c r="BIY17" s="267"/>
      <c r="BIZ17" s="267"/>
      <c r="BJA17" s="267"/>
      <c r="BJB17" s="267"/>
      <c r="BJC17" s="267"/>
      <c r="BJD17" s="267"/>
      <c r="BJE17" s="267"/>
      <c r="BJF17" s="267"/>
      <c r="BJG17" s="267"/>
      <c r="BJH17" s="267"/>
      <c r="BJI17" s="267"/>
      <c r="BJJ17" s="267"/>
      <c r="BJK17" s="267"/>
      <c r="BJL17" s="267"/>
      <c r="BJM17" s="267"/>
      <c r="BJN17" s="267"/>
      <c r="BJO17" s="267"/>
      <c r="BJP17" s="267"/>
      <c r="BJQ17" s="267"/>
      <c r="BJR17" s="267"/>
      <c r="BJS17" s="267"/>
      <c r="BJT17" s="267"/>
      <c r="BJU17" s="267"/>
      <c r="BJV17" s="267"/>
      <c r="BJW17" s="267"/>
      <c r="BJX17" s="267"/>
      <c r="BJY17" s="267"/>
      <c r="BJZ17" s="267"/>
      <c r="BKA17" s="267"/>
      <c r="BKB17" s="267"/>
      <c r="BKC17" s="267"/>
      <c r="BKD17" s="267"/>
      <c r="BKE17" s="267"/>
      <c r="BKF17" s="267"/>
      <c r="BKG17" s="267"/>
      <c r="BKH17" s="267"/>
      <c r="BKI17" s="267"/>
      <c r="BKJ17" s="267"/>
      <c r="BKK17" s="267"/>
      <c r="BKL17" s="267"/>
      <c r="BKM17" s="267"/>
      <c r="BKN17" s="267"/>
      <c r="BKO17" s="267"/>
      <c r="BKP17" s="267"/>
      <c r="BKQ17" s="267"/>
      <c r="BKR17" s="267"/>
      <c r="BKS17" s="267"/>
      <c r="BKT17" s="267"/>
      <c r="BKU17" s="267"/>
      <c r="BKV17" s="267"/>
      <c r="BKW17" s="267"/>
      <c r="BKX17" s="267"/>
      <c r="BKY17" s="267"/>
      <c r="BKZ17" s="267"/>
      <c r="BLA17" s="267"/>
      <c r="BLB17" s="267"/>
      <c r="BLC17" s="267"/>
      <c r="BLD17" s="267"/>
      <c r="BLE17" s="267"/>
      <c r="BLF17" s="267"/>
      <c r="BLG17" s="267"/>
      <c r="BLH17" s="267"/>
      <c r="BLI17" s="267"/>
      <c r="BLJ17" s="267"/>
      <c r="BLK17" s="267"/>
      <c r="BLL17" s="267"/>
      <c r="BLM17" s="267"/>
      <c r="BLN17" s="267"/>
      <c r="BLO17" s="267"/>
      <c r="BLP17" s="267"/>
      <c r="BLQ17" s="267"/>
      <c r="BLR17" s="267"/>
      <c r="BLS17" s="267"/>
      <c r="BLT17" s="267"/>
      <c r="BLU17" s="267"/>
      <c r="BLV17" s="267"/>
      <c r="BLW17" s="267"/>
      <c r="BLX17" s="267"/>
      <c r="BLY17" s="267"/>
      <c r="BLZ17" s="267"/>
      <c r="BMA17" s="267"/>
      <c r="BMB17" s="267"/>
      <c r="BMC17" s="267"/>
      <c r="BMD17" s="267"/>
      <c r="BME17" s="267"/>
      <c r="BMF17" s="267"/>
      <c r="BMG17" s="267"/>
      <c r="BMH17" s="267"/>
      <c r="BMI17" s="267"/>
      <c r="BMJ17" s="267"/>
      <c r="BMK17" s="267"/>
      <c r="BML17" s="267"/>
      <c r="BMM17" s="267"/>
      <c r="BMN17" s="267"/>
      <c r="BMO17" s="267"/>
      <c r="BMP17" s="267"/>
      <c r="BMQ17" s="267"/>
      <c r="BMR17" s="267"/>
      <c r="BMS17" s="267"/>
      <c r="BMT17" s="267"/>
      <c r="BMU17" s="267"/>
      <c r="BMV17" s="267"/>
      <c r="BMW17" s="267"/>
      <c r="BMX17" s="267"/>
      <c r="BMY17" s="267"/>
      <c r="BMZ17" s="267"/>
      <c r="BNA17" s="267"/>
      <c r="BNB17" s="267"/>
      <c r="BNC17" s="267"/>
      <c r="BND17" s="267"/>
      <c r="BNE17" s="267"/>
      <c r="BNF17" s="267"/>
      <c r="BNG17" s="267"/>
      <c r="BNH17" s="267"/>
      <c r="BNI17" s="267"/>
      <c r="BNJ17" s="267"/>
      <c r="BNK17" s="267"/>
      <c r="BNL17" s="267"/>
      <c r="BNM17" s="267"/>
      <c r="BNN17" s="267"/>
      <c r="BNO17" s="267"/>
      <c r="BNP17" s="267"/>
      <c r="BNQ17" s="267"/>
      <c r="BNR17" s="267"/>
      <c r="BNS17" s="267"/>
      <c r="BNT17" s="267"/>
      <c r="BNU17" s="267"/>
      <c r="BNV17" s="267"/>
      <c r="BNW17" s="267"/>
      <c r="BNX17" s="267"/>
      <c r="BNY17" s="267"/>
      <c r="BNZ17" s="267"/>
      <c r="BOA17" s="267"/>
      <c r="BOB17" s="267"/>
      <c r="BOC17" s="267"/>
      <c r="BOD17" s="267"/>
      <c r="BOE17" s="267"/>
      <c r="BOF17" s="267"/>
      <c r="BOG17" s="267"/>
      <c r="BOH17" s="267"/>
      <c r="BOI17" s="267"/>
      <c r="BOJ17" s="267"/>
      <c r="BOK17" s="267"/>
      <c r="BOL17" s="267"/>
      <c r="BOM17" s="267"/>
      <c r="BON17" s="267"/>
      <c r="BOO17" s="267"/>
      <c r="BOP17" s="267"/>
      <c r="BOQ17" s="267"/>
      <c r="BOR17" s="267"/>
      <c r="BOS17" s="267"/>
      <c r="BOT17" s="267"/>
      <c r="BOU17" s="267"/>
      <c r="BOV17" s="267"/>
      <c r="BOW17" s="267"/>
      <c r="BOX17" s="267"/>
      <c r="BOY17" s="267"/>
      <c r="BOZ17" s="267"/>
      <c r="BPA17" s="267"/>
      <c r="BPB17" s="267"/>
      <c r="BPC17" s="267"/>
      <c r="BPD17" s="267"/>
      <c r="BPE17" s="267"/>
      <c r="BPF17" s="267"/>
      <c r="BPG17" s="267"/>
      <c r="BPH17" s="267"/>
      <c r="BPI17" s="267"/>
      <c r="BPJ17" s="267"/>
      <c r="BPK17" s="267"/>
      <c r="BPL17" s="267"/>
      <c r="BPM17" s="267"/>
      <c r="BPN17" s="267"/>
      <c r="BPO17" s="267"/>
      <c r="BPP17" s="267"/>
      <c r="BPQ17" s="267"/>
      <c r="BPR17" s="267"/>
      <c r="BPS17" s="267"/>
      <c r="BPT17" s="267"/>
      <c r="BPU17" s="267"/>
      <c r="BPV17" s="267"/>
      <c r="BPW17" s="267"/>
      <c r="BPX17" s="267"/>
      <c r="BPY17" s="267"/>
      <c r="BPZ17" s="267"/>
      <c r="BQA17" s="267"/>
      <c r="BQB17" s="267"/>
      <c r="BQC17" s="267"/>
      <c r="BQD17" s="267"/>
      <c r="BQE17" s="267"/>
      <c r="BQF17" s="267"/>
      <c r="BQG17" s="267"/>
      <c r="BQH17" s="267"/>
      <c r="BQI17" s="267"/>
      <c r="BQJ17" s="267"/>
      <c r="BQK17" s="267"/>
      <c r="BQL17" s="267"/>
      <c r="BQM17" s="267"/>
      <c r="BQN17" s="267"/>
      <c r="BQO17" s="267"/>
      <c r="BQP17" s="267"/>
      <c r="BQQ17" s="267"/>
      <c r="BQR17" s="267"/>
      <c r="BQS17" s="267"/>
      <c r="BQT17" s="267"/>
      <c r="BQU17" s="267"/>
      <c r="BQV17" s="267"/>
      <c r="BQW17" s="267"/>
      <c r="BQX17" s="267"/>
      <c r="BQY17" s="267"/>
      <c r="BQZ17" s="267"/>
      <c r="BRA17" s="267"/>
      <c r="BRB17" s="267"/>
      <c r="BRC17" s="267"/>
      <c r="BRD17" s="267"/>
      <c r="BRE17" s="267"/>
      <c r="BRF17" s="267"/>
      <c r="BRG17" s="267"/>
      <c r="BRH17" s="267"/>
      <c r="BRI17" s="267"/>
      <c r="BRJ17" s="267"/>
      <c r="BRK17" s="267"/>
      <c r="BRL17" s="267"/>
      <c r="BRM17" s="267"/>
      <c r="BRN17" s="267"/>
      <c r="BRO17" s="267"/>
      <c r="BRP17" s="267"/>
      <c r="BRQ17" s="267"/>
      <c r="BRR17" s="267"/>
      <c r="BRS17" s="267"/>
      <c r="BRT17" s="267"/>
      <c r="BRU17" s="267"/>
      <c r="BRV17" s="267"/>
      <c r="BRW17" s="267"/>
      <c r="BRX17" s="267"/>
      <c r="BRY17" s="267"/>
      <c r="BRZ17" s="267"/>
      <c r="BSA17" s="267"/>
      <c r="BSB17" s="267"/>
      <c r="BSC17" s="267"/>
      <c r="BSD17" s="267"/>
      <c r="BSE17" s="267"/>
      <c r="BSF17" s="267"/>
      <c r="BSG17" s="267"/>
      <c r="BSH17" s="267"/>
      <c r="BSI17" s="267"/>
      <c r="BSJ17" s="267"/>
      <c r="BSK17" s="267"/>
      <c r="BSL17" s="267"/>
      <c r="BSM17" s="267"/>
      <c r="BSN17" s="267"/>
      <c r="BSO17" s="267"/>
      <c r="BSP17" s="267"/>
      <c r="BSQ17" s="267"/>
      <c r="BSR17" s="267"/>
      <c r="BSS17" s="267"/>
      <c r="BST17" s="267"/>
      <c r="BSU17" s="267"/>
      <c r="BSV17" s="267"/>
      <c r="BSW17" s="267"/>
      <c r="BSX17" s="267"/>
      <c r="BSY17" s="267"/>
      <c r="BSZ17" s="267"/>
      <c r="BTA17" s="267"/>
      <c r="BTB17" s="267"/>
      <c r="BTC17" s="267"/>
      <c r="BTD17" s="267"/>
      <c r="BTE17" s="267"/>
      <c r="BTF17" s="267"/>
      <c r="BTG17" s="267"/>
      <c r="BTH17" s="267"/>
      <c r="BTI17" s="267"/>
      <c r="BTJ17" s="267"/>
      <c r="BTK17" s="267"/>
      <c r="BTL17" s="267"/>
      <c r="BTM17" s="267"/>
      <c r="BTN17" s="267"/>
      <c r="BTO17" s="267"/>
      <c r="BTP17" s="267"/>
      <c r="BTQ17" s="267"/>
      <c r="BTR17" s="267"/>
      <c r="BTS17" s="267"/>
      <c r="BTT17" s="267"/>
      <c r="BTU17" s="267"/>
      <c r="BTV17" s="267"/>
      <c r="BTW17" s="267"/>
      <c r="BTX17" s="267"/>
      <c r="BTY17" s="267"/>
      <c r="BTZ17" s="267"/>
      <c r="BUA17" s="267"/>
      <c r="BUB17" s="267"/>
      <c r="BUC17" s="267"/>
      <c r="BUD17" s="267"/>
      <c r="BUE17" s="267"/>
      <c r="BUF17" s="267"/>
      <c r="BUG17" s="267"/>
      <c r="BUH17" s="267"/>
      <c r="BUI17" s="267"/>
      <c r="BUJ17" s="267"/>
      <c r="BUK17" s="267"/>
      <c r="BUL17" s="267"/>
      <c r="BUM17" s="267"/>
      <c r="BUN17" s="267"/>
      <c r="BUO17" s="267"/>
      <c r="BUP17" s="267"/>
      <c r="BUQ17" s="267"/>
      <c r="BUR17" s="267"/>
      <c r="BUS17" s="267"/>
      <c r="BUT17" s="267"/>
      <c r="BUU17" s="267"/>
      <c r="BUV17" s="267"/>
      <c r="BUW17" s="267"/>
      <c r="BUX17" s="267"/>
      <c r="BUY17" s="267"/>
      <c r="BUZ17" s="267"/>
      <c r="BVA17" s="267"/>
      <c r="BVB17" s="267"/>
      <c r="BVC17" s="267"/>
      <c r="BVD17" s="267"/>
      <c r="BVE17" s="267"/>
      <c r="BVF17" s="267"/>
      <c r="BVG17" s="267"/>
      <c r="BVH17" s="267"/>
      <c r="BVI17" s="267"/>
      <c r="BVJ17" s="267"/>
      <c r="BVK17" s="267"/>
      <c r="BVL17" s="267"/>
      <c r="BVM17" s="267"/>
      <c r="BVN17" s="267"/>
      <c r="BVO17" s="267"/>
      <c r="BVP17" s="267"/>
      <c r="BVQ17" s="267"/>
      <c r="BVR17" s="267"/>
      <c r="BVS17" s="267"/>
      <c r="BVT17" s="267"/>
      <c r="BVU17" s="267"/>
      <c r="BVV17" s="267"/>
      <c r="BVW17" s="267"/>
      <c r="BVX17" s="267"/>
      <c r="BVY17" s="267"/>
      <c r="BVZ17" s="267"/>
      <c r="BWA17" s="267"/>
      <c r="BWB17" s="267"/>
      <c r="BWC17" s="267"/>
      <c r="BWD17" s="267"/>
      <c r="BWE17" s="267"/>
      <c r="BWF17" s="267"/>
      <c r="BWG17" s="267"/>
      <c r="BWH17" s="267"/>
      <c r="BWI17" s="267"/>
      <c r="BWJ17" s="267"/>
      <c r="BWK17" s="267"/>
      <c r="BWL17" s="267"/>
      <c r="BWM17" s="267"/>
      <c r="BWN17" s="267"/>
      <c r="BWO17" s="267"/>
      <c r="BWP17" s="267"/>
      <c r="BWQ17" s="267"/>
      <c r="BWR17" s="267"/>
      <c r="BWS17" s="267"/>
      <c r="BWT17" s="267"/>
      <c r="BWU17" s="267"/>
      <c r="BWV17" s="267"/>
      <c r="BWW17" s="267"/>
      <c r="BWX17" s="267"/>
      <c r="BWY17" s="267"/>
      <c r="BWZ17" s="267"/>
      <c r="BXA17" s="267"/>
      <c r="BXB17" s="267"/>
      <c r="BXC17" s="267"/>
      <c r="BXD17" s="267"/>
      <c r="BXE17" s="267"/>
      <c r="BXF17" s="267"/>
      <c r="BXG17" s="267"/>
      <c r="BXH17" s="267"/>
      <c r="BXI17" s="267"/>
      <c r="BXJ17" s="267"/>
      <c r="BXK17" s="267"/>
      <c r="BXL17" s="267"/>
      <c r="BXM17" s="267"/>
      <c r="BXN17" s="267"/>
      <c r="BXO17" s="267"/>
      <c r="BXP17" s="267"/>
      <c r="BXQ17" s="267"/>
      <c r="BXR17" s="267"/>
      <c r="BXS17" s="267"/>
      <c r="BXT17" s="267"/>
      <c r="BXU17" s="267"/>
      <c r="BXV17" s="267"/>
      <c r="BXW17" s="267"/>
      <c r="BXX17" s="267"/>
      <c r="BXY17" s="267"/>
      <c r="BXZ17" s="267"/>
      <c r="BYA17" s="267"/>
      <c r="BYB17" s="267"/>
      <c r="BYC17" s="267"/>
      <c r="BYD17" s="267"/>
      <c r="BYE17" s="267"/>
      <c r="BYF17" s="267"/>
      <c r="BYG17" s="267"/>
      <c r="BYH17" s="267"/>
      <c r="BYI17" s="267"/>
      <c r="BYJ17" s="267"/>
      <c r="BYK17" s="267"/>
      <c r="BYL17" s="267"/>
      <c r="BYM17" s="267"/>
      <c r="BYN17" s="267"/>
      <c r="BYO17" s="267"/>
      <c r="BYP17" s="267"/>
      <c r="BYQ17" s="267"/>
      <c r="BYR17" s="267"/>
      <c r="BYS17" s="267"/>
      <c r="BYT17" s="267"/>
      <c r="BYU17" s="267"/>
      <c r="BYV17" s="267"/>
      <c r="BYW17" s="267"/>
      <c r="BYX17" s="267"/>
      <c r="BYY17" s="267"/>
      <c r="BYZ17" s="267"/>
      <c r="BZA17" s="267"/>
      <c r="BZB17" s="267"/>
      <c r="BZC17" s="267"/>
      <c r="BZD17" s="267"/>
      <c r="BZE17" s="267"/>
      <c r="BZF17" s="267"/>
      <c r="BZG17" s="267"/>
      <c r="BZH17" s="267"/>
      <c r="BZI17" s="267"/>
      <c r="BZJ17" s="267"/>
      <c r="BZK17" s="267"/>
      <c r="BZL17" s="267"/>
      <c r="BZM17" s="267"/>
      <c r="BZN17" s="267"/>
      <c r="BZO17" s="267"/>
      <c r="BZP17" s="267"/>
      <c r="BZQ17" s="267"/>
      <c r="BZR17" s="267"/>
      <c r="BZS17" s="267"/>
      <c r="BZT17" s="267"/>
      <c r="BZU17" s="267"/>
      <c r="BZV17" s="267"/>
      <c r="BZW17" s="267"/>
      <c r="BZX17" s="267"/>
      <c r="BZY17" s="267"/>
      <c r="BZZ17" s="267"/>
      <c r="CAA17" s="267"/>
      <c r="CAB17" s="267"/>
      <c r="CAC17" s="267"/>
      <c r="CAD17" s="267"/>
      <c r="CAE17" s="267"/>
      <c r="CAF17" s="267"/>
      <c r="CAG17" s="267"/>
      <c r="CAH17" s="267"/>
      <c r="CAI17" s="267"/>
      <c r="CAJ17" s="267"/>
      <c r="CAK17" s="267"/>
      <c r="CAL17" s="267"/>
      <c r="CAM17" s="267"/>
      <c r="CAN17" s="267"/>
      <c r="CAO17" s="267"/>
      <c r="CAP17" s="267"/>
      <c r="CAQ17" s="267"/>
      <c r="CAR17" s="267"/>
      <c r="CAS17" s="267"/>
      <c r="CAT17" s="267"/>
      <c r="CAU17" s="267"/>
      <c r="CAV17" s="267"/>
      <c r="CAW17" s="267"/>
      <c r="CAX17" s="267"/>
      <c r="CAY17" s="267"/>
      <c r="CAZ17" s="267"/>
      <c r="CBA17" s="267"/>
      <c r="CBB17" s="267"/>
      <c r="CBC17" s="267"/>
      <c r="CBD17" s="267"/>
      <c r="CBE17" s="267"/>
      <c r="CBF17" s="267"/>
      <c r="CBG17" s="267"/>
      <c r="CBH17" s="267"/>
      <c r="CBI17" s="267"/>
      <c r="CBJ17" s="267"/>
      <c r="CBK17" s="267"/>
      <c r="CBL17" s="267"/>
      <c r="CBM17" s="267"/>
      <c r="CBN17" s="267"/>
      <c r="CBO17" s="267"/>
      <c r="CBP17" s="267"/>
      <c r="CBQ17" s="267"/>
      <c r="CBR17" s="267"/>
      <c r="CBS17" s="267"/>
      <c r="CBT17" s="267"/>
      <c r="CBU17" s="267"/>
      <c r="CBV17" s="267"/>
      <c r="CBW17" s="267"/>
      <c r="CBX17" s="267"/>
      <c r="CBY17" s="267"/>
      <c r="CBZ17" s="267"/>
      <c r="CCA17" s="267"/>
      <c r="CCB17" s="267"/>
      <c r="CCC17" s="267"/>
      <c r="CCD17" s="267"/>
      <c r="CCE17" s="267"/>
      <c r="CCF17" s="267"/>
      <c r="CCG17" s="267"/>
      <c r="CCH17" s="267"/>
      <c r="CCI17" s="267"/>
      <c r="CCJ17" s="267"/>
      <c r="CCK17" s="267"/>
      <c r="CCL17" s="267"/>
      <c r="CCM17" s="267"/>
      <c r="CCN17" s="267"/>
      <c r="CCO17" s="267"/>
      <c r="CCP17" s="267"/>
      <c r="CCQ17" s="267"/>
      <c r="CCR17" s="267"/>
      <c r="CCS17" s="267"/>
      <c r="CCT17" s="267"/>
      <c r="CCU17" s="267"/>
      <c r="CCV17" s="267"/>
      <c r="CCW17" s="267"/>
      <c r="CCX17" s="267"/>
      <c r="CCY17" s="267"/>
      <c r="CCZ17" s="267"/>
      <c r="CDA17" s="267"/>
      <c r="CDB17" s="267"/>
      <c r="CDC17" s="267"/>
      <c r="CDD17" s="267"/>
      <c r="CDE17" s="267"/>
      <c r="CDF17" s="267"/>
      <c r="CDG17" s="267"/>
      <c r="CDH17" s="267"/>
      <c r="CDI17" s="267"/>
      <c r="CDJ17" s="267"/>
      <c r="CDK17" s="267"/>
      <c r="CDL17" s="267"/>
      <c r="CDM17" s="267"/>
      <c r="CDN17" s="267"/>
      <c r="CDO17" s="267"/>
      <c r="CDP17" s="267"/>
      <c r="CDQ17" s="267"/>
      <c r="CDR17" s="267"/>
      <c r="CDS17" s="267"/>
      <c r="CDT17" s="267"/>
      <c r="CDU17" s="267"/>
      <c r="CDV17" s="267"/>
      <c r="CDW17" s="267"/>
      <c r="CDX17" s="267"/>
      <c r="CDY17" s="267"/>
      <c r="CDZ17" s="267"/>
      <c r="CEA17" s="267"/>
      <c r="CEB17" s="267"/>
      <c r="CEC17" s="267"/>
      <c r="CED17" s="267"/>
      <c r="CEE17" s="267"/>
      <c r="CEF17" s="267"/>
      <c r="CEG17" s="267"/>
      <c r="CEH17" s="267"/>
      <c r="CEI17" s="267"/>
      <c r="CEJ17" s="267"/>
      <c r="CEK17" s="267"/>
      <c r="CEL17" s="267"/>
      <c r="CEM17" s="267"/>
      <c r="CEN17" s="267"/>
      <c r="CEO17" s="267"/>
      <c r="CEP17" s="267"/>
      <c r="CEQ17" s="267"/>
      <c r="CER17" s="267"/>
      <c r="CES17" s="267"/>
      <c r="CET17" s="267"/>
      <c r="CEU17" s="267"/>
      <c r="CEV17" s="267"/>
      <c r="CEW17" s="267"/>
      <c r="CEX17" s="267"/>
      <c r="CEY17" s="267"/>
      <c r="CEZ17" s="267"/>
      <c r="CFA17" s="267"/>
      <c r="CFB17" s="267"/>
      <c r="CFC17" s="267"/>
      <c r="CFD17" s="267"/>
      <c r="CFE17" s="267"/>
      <c r="CFF17" s="267"/>
      <c r="CFG17" s="267"/>
      <c r="CFH17" s="267"/>
      <c r="CFI17" s="267"/>
      <c r="CFJ17" s="267"/>
      <c r="CFK17" s="267"/>
      <c r="CFL17" s="267"/>
      <c r="CFM17" s="267"/>
      <c r="CFN17" s="267"/>
      <c r="CFO17" s="267"/>
      <c r="CFP17" s="267"/>
      <c r="CFQ17" s="267"/>
      <c r="CFR17" s="267"/>
      <c r="CFS17" s="267"/>
      <c r="CFT17" s="267"/>
      <c r="CFU17" s="267"/>
      <c r="CFV17" s="267"/>
      <c r="CFW17" s="267"/>
      <c r="CFX17" s="267"/>
      <c r="CFY17" s="267"/>
      <c r="CFZ17" s="267"/>
      <c r="CGA17" s="267"/>
      <c r="CGB17" s="267"/>
      <c r="CGC17" s="267"/>
      <c r="CGD17" s="267"/>
      <c r="CGE17" s="267"/>
      <c r="CGF17" s="267"/>
      <c r="CGG17" s="267"/>
      <c r="CGH17" s="267"/>
      <c r="CGI17" s="267"/>
      <c r="CGJ17" s="267"/>
      <c r="CGK17" s="267"/>
      <c r="CGL17" s="267"/>
      <c r="CGM17" s="267"/>
      <c r="CGN17" s="267"/>
      <c r="CGO17" s="267"/>
      <c r="CGP17" s="267"/>
      <c r="CGQ17" s="267"/>
      <c r="CGR17" s="267"/>
      <c r="CGS17" s="267"/>
      <c r="CGT17" s="267"/>
      <c r="CGU17" s="267"/>
      <c r="CGV17" s="267"/>
      <c r="CGW17" s="267"/>
      <c r="CGX17" s="267"/>
      <c r="CGY17" s="267"/>
      <c r="CGZ17" s="267"/>
      <c r="CHA17" s="267"/>
      <c r="CHB17" s="267"/>
      <c r="CHC17" s="267"/>
      <c r="CHD17" s="267"/>
      <c r="CHE17" s="267"/>
      <c r="CHF17" s="267"/>
      <c r="CHG17" s="267"/>
      <c r="CHH17" s="267"/>
      <c r="CHI17" s="267"/>
      <c r="CHJ17" s="267"/>
      <c r="CHK17" s="267"/>
      <c r="CHL17" s="267"/>
      <c r="CHM17" s="267"/>
      <c r="CHN17" s="267"/>
      <c r="CHO17" s="267"/>
      <c r="CHP17" s="267"/>
      <c r="CHQ17" s="267"/>
      <c r="CHR17" s="267"/>
      <c r="CHS17" s="267"/>
      <c r="CHT17" s="267"/>
      <c r="CHU17" s="267"/>
      <c r="CHV17" s="267"/>
      <c r="CHW17" s="267"/>
      <c r="CHX17" s="267"/>
      <c r="CHY17" s="267"/>
      <c r="CHZ17" s="267"/>
      <c r="CIA17" s="267"/>
      <c r="CIB17" s="267"/>
      <c r="CIC17" s="267"/>
      <c r="CID17" s="267"/>
      <c r="CIE17" s="267"/>
      <c r="CIF17" s="267"/>
      <c r="CIG17" s="267"/>
      <c r="CIH17" s="267"/>
      <c r="CII17" s="267"/>
      <c r="CIJ17" s="267"/>
      <c r="CIK17" s="267"/>
      <c r="CIL17" s="267"/>
      <c r="CIM17" s="267"/>
      <c r="CIN17" s="267"/>
      <c r="CIO17" s="267"/>
      <c r="CIP17" s="267"/>
      <c r="CIQ17" s="267"/>
      <c r="CIR17" s="267"/>
      <c r="CIS17" s="267"/>
      <c r="CIT17" s="267"/>
      <c r="CIU17" s="267"/>
      <c r="CIV17" s="267"/>
      <c r="CIW17" s="267"/>
      <c r="CIX17" s="267"/>
      <c r="CIY17" s="267"/>
      <c r="CIZ17" s="267"/>
      <c r="CJA17" s="267"/>
      <c r="CJB17" s="267"/>
      <c r="CJC17" s="267"/>
      <c r="CJD17" s="267"/>
      <c r="CJE17" s="267"/>
      <c r="CJF17" s="267"/>
      <c r="CJG17" s="267"/>
      <c r="CJH17" s="267"/>
      <c r="CJI17" s="267"/>
      <c r="CJJ17" s="267"/>
      <c r="CJK17" s="267"/>
      <c r="CJL17" s="267"/>
      <c r="CJM17" s="267"/>
      <c r="CJN17" s="267"/>
      <c r="CJO17" s="267"/>
      <c r="CJP17" s="267"/>
      <c r="CJQ17" s="267"/>
      <c r="CJR17" s="267"/>
      <c r="CJS17" s="267"/>
      <c r="CJT17" s="267"/>
      <c r="CJU17" s="267"/>
      <c r="CJV17" s="267"/>
      <c r="CJW17" s="267"/>
      <c r="CJX17" s="267"/>
      <c r="CJY17" s="267"/>
      <c r="CJZ17" s="267"/>
      <c r="CKA17" s="267"/>
      <c r="CKB17" s="267"/>
      <c r="CKC17" s="267"/>
      <c r="CKD17" s="267"/>
      <c r="CKE17" s="267"/>
      <c r="CKF17" s="267"/>
      <c r="CKG17" s="267"/>
      <c r="CKH17" s="267"/>
      <c r="CKI17" s="267"/>
      <c r="CKJ17" s="267"/>
      <c r="CKK17" s="267"/>
      <c r="CKL17" s="267"/>
      <c r="CKM17" s="267"/>
      <c r="CKN17" s="267"/>
      <c r="CKO17" s="267"/>
      <c r="CKP17" s="267"/>
      <c r="CKQ17" s="267"/>
      <c r="CKR17" s="267"/>
      <c r="CKS17" s="267"/>
      <c r="CKT17" s="267"/>
      <c r="CKU17" s="267"/>
      <c r="CKV17" s="267"/>
      <c r="CKW17" s="267"/>
      <c r="CKX17" s="267"/>
      <c r="CKY17" s="267"/>
      <c r="CKZ17" s="267"/>
      <c r="CLA17" s="267"/>
      <c r="CLB17" s="267"/>
      <c r="CLC17" s="267"/>
      <c r="CLD17" s="267"/>
      <c r="CLE17" s="267"/>
      <c r="CLF17" s="267"/>
      <c r="CLG17" s="267"/>
      <c r="CLH17" s="267"/>
      <c r="CLI17" s="267"/>
      <c r="CLJ17" s="267"/>
      <c r="CLK17" s="267"/>
      <c r="CLL17" s="267"/>
      <c r="CLM17" s="267"/>
      <c r="CLN17" s="267"/>
      <c r="CLO17" s="267"/>
      <c r="CLP17" s="267"/>
      <c r="CLQ17" s="267"/>
      <c r="CLR17" s="267"/>
      <c r="CLS17" s="267"/>
      <c r="CLT17" s="267"/>
      <c r="CLU17" s="267"/>
      <c r="CLV17" s="267"/>
      <c r="CLW17" s="267"/>
      <c r="CLX17" s="267"/>
      <c r="CLY17" s="267"/>
      <c r="CLZ17" s="267"/>
      <c r="CMA17" s="267"/>
      <c r="CMB17" s="267"/>
      <c r="CMC17" s="267"/>
      <c r="CMD17" s="267"/>
      <c r="CME17" s="267"/>
      <c r="CMF17" s="267"/>
      <c r="CMG17" s="267"/>
      <c r="CMH17" s="267"/>
      <c r="CMI17" s="267"/>
      <c r="CMJ17" s="267"/>
      <c r="CMK17" s="267"/>
      <c r="CML17" s="267"/>
      <c r="CMM17" s="267"/>
      <c r="CMN17" s="267"/>
      <c r="CMO17" s="267"/>
      <c r="CMP17" s="267"/>
      <c r="CMQ17" s="267"/>
      <c r="CMR17" s="267"/>
      <c r="CMS17" s="267"/>
      <c r="CMT17" s="267"/>
      <c r="CMU17" s="267"/>
      <c r="CMV17" s="267"/>
      <c r="CMW17" s="267"/>
      <c r="CMX17" s="267"/>
      <c r="CMY17" s="267"/>
      <c r="CMZ17" s="267"/>
      <c r="CNA17" s="267"/>
      <c r="CNB17" s="267"/>
      <c r="CNC17" s="267"/>
      <c r="CND17" s="267"/>
      <c r="CNE17" s="267"/>
      <c r="CNF17" s="267"/>
      <c r="CNG17" s="267"/>
      <c r="CNH17" s="267"/>
      <c r="CNI17" s="267"/>
      <c r="CNJ17" s="267"/>
      <c r="CNK17" s="267"/>
      <c r="CNL17" s="267"/>
      <c r="CNM17" s="267"/>
      <c r="CNN17" s="267"/>
      <c r="CNO17" s="267"/>
      <c r="CNP17" s="267"/>
      <c r="CNQ17" s="267"/>
      <c r="CNR17" s="267"/>
      <c r="CNS17" s="267"/>
      <c r="CNT17" s="267"/>
      <c r="CNU17" s="267"/>
      <c r="CNV17" s="267"/>
      <c r="CNW17" s="267"/>
      <c r="CNX17" s="267"/>
      <c r="CNY17" s="267"/>
      <c r="CNZ17" s="267"/>
      <c r="COA17" s="267"/>
      <c r="COB17" s="267"/>
      <c r="COC17" s="267"/>
      <c r="COD17" s="267"/>
      <c r="COE17" s="267"/>
      <c r="COF17" s="267"/>
      <c r="COG17" s="267"/>
      <c r="COH17" s="267"/>
      <c r="COI17" s="267"/>
      <c r="COJ17" s="267"/>
      <c r="COK17" s="267"/>
      <c r="COL17" s="267"/>
      <c r="COM17" s="267"/>
      <c r="CON17" s="267"/>
      <c r="COO17" s="267"/>
      <c r="COP17" s="267"/>
      <c r="COQ17" s="267"/>
      <c r="COR17" s="267"/>
      <c r="COS17" s="267"/>
      <c r="COT17" s="267"/>
      <c r="COU17" s="267"/>
      <c r="COV17" s="267"/>
      <c r="COW17" s="267"/>
      <c r="COX17" s="267"/>
      <c r="COY17" s="267"/>
      <c r="COZ17" s="267"/>
      <c r="CPA17" s="267"/>
      <c r="CPB17" s="267"/>
      <c r="CPC17" s="267"/>
      <c r="CPD17" s="267"/>
      <c r="CPE17" s="267"/>
      <c r="CPF17" s="267"/>
      <c r="CPG17" s="267"/>
      <c r="CPH17" s="267"/>
      <c r="CPI17" s="267"/>
      <c r="CPJ17" s="267"/>
      <c r="CPK17" s="267"/>
      <c r="CPL17" s="267"/>
      <c r="CPM17" s="267"/>
      <c r="CPN17" s="267"/>
      <c r="CPO17" s="267"/>
      <c r="CPP17" s="267"/>
      <c r="CPQ17" s="267"/>
      <c r="CPR17" s="267"/>
      <c r="CPS17" s="267"/>
      <c r="CPT17" s="267"/>
      <c r="CPU17" s="267"/>
      <c r="CPV17" s="267"/>
      <c r="CPW17" s="267"/>
      <c r="CPX17" s="267"/>
      <c r="CPY17" s="267"/>
      <c r="CPZ17" s="267"/>
      <c r="CQA17" s="267"/>
      <c r="CQB17" s="267"/>
      <c r="CQC17" s="267"/>
      <c r="CQD17" s="267"/>
      <c r="CQE17" s="267"/>
      <c r="CQF17" s="267"/>
      <c r="CQG17" s="267"/>
      <c r="CQH17" s="267"/>
      <c r="CQI17" s="267"/>
      <c r="CQJ17" s="267"/>
      <c r="CQK17" s="267"/>
      <c r="CQL17" s="267"/>
      <c r="CQM17" s="267"/>
      <c r="CQN17" s="267"/>
      <c r="CQO17" s="267"/>
      <c r="CQP17" s="267"/>
      <c r="CQQ17" s="267"/>
      <c r="CQR17" s="267"/>
      <c r="CQS17" s="267"/>
      <c r="CQT17" s="267"/>
      <c r="CQU17" s="267"/>
      <c r="CQV17" s="267"/>
      <c r="CQW17" s="267"/>
      <c r="CQX17" s="267"/>
      <c r="CQY17" s="267"/>
      <c r="CQZ17" s="267"/>
      <c r="CRA17" s="267"/>
      <c r="CRB17" s="267"/>
      <c r="CRC17" s="267"/>
      <c r="CRD17" s="267"/>
      <c r="CRE17" s="267"/>
      <c r="CRF17" s="267"/>
      <c r="CRG17" s="267"/>
      <c r="CRH17" s="267"/>
      <c r="CRI17" s="267"/>
      <c r="CRJ17" s="267"/>
      <c r="CRK17" s="267"/>
      <c r="CRL17" s="267"/>
      <c r="CRM17" s="267"/>
      <c r="CRN17" s="267"/>
      <c r="CRO17" s="267"/>
      <c r="CRP17" s="267"/>
      <c r="CRQ17" s="267"/>
      <c r="CRR17" s="267"/>
      <c r="CRS17" s="267"/>
      <c r="CRT17" s="267"/>
      <c r="CRU17" s="267"/>
      <c r="CRV17" s="267"/>
      <c r="CRW17" s="267"/>
      <c r="CRX17" s="267"/>
      <c r="CRY17" s="267"/>
      <c r="CRZ17" s="267"/>
      <c r="CSA17" s="267"/>
      <c r="CSB17" s="267"/>
      <c r="CSC17" s="267"/>
      <c r="CSD17" s="267"/>
      <c r="CSE17" s="267"/>
      <c r="CSF17" s="267"/>
      <c r="CSG17" s="267"/>
      <c r="CSH17" s="267"/>
      <c r="CSI17" s="267"/>
      <c r="CSJ17" s="267"/>
      <c r="CSK17" s="267"/>
      <c r="CSL17" s="267"/>
      <c r="CSM17" s="267"/>
      <c r="CSN17" s="267"/>
      <c r="CSO17" s="267"/>
      <c r="CSP17" s="267"/>
      <c r="CSQ17" s="267"/>
      <c r="CSR17" s="267"/>
      <c r="CSS17" s="267"/>
      <c r="CST17" s="267"/>
      <c r="CSU17" s="267"/>
      <c r="CSV17" s="267"/>
      <c r="CSW17" s="267"/>
      <c r="CSX17" s="267"/>
      <c r="CSY17" s="267"/>
      <c r="CSZ17" s="267"/>
      <c r="CTA17" s="267"/>
      <c r="CTB17" s="267"/>
      <c r="CTC17" s="267"/>
      <c r="CTD17" s="267"/>
      <c r="CTE17" s="267"/>
      <c r="CTF17" s="267"/>
      <c r="CTG17" s="267"/>
      <c r="CTH17" s="267"/>
      <c r="CTI17" s="267"/>
      <c r="CTJ17" s="267"/>
      <c r="CTK17" s="267"/>
      <c r="CTL17" s="267"/>
      <c r="CTM17" s="267"/>
      <c r="CTN17" s="267"/>
      <c r="CTO17" s="267"/>
      <c r="CTP17" s="267"/>
      <c r="CTQ17" s="267"/>
      <c r="CTR17" s="267"/>
      <c r="CTS17" s="267"/>
      <c r="CTT17" s="267"/>
      <c r="CTU17" s="267"/>
      <c r="CTV17" s="267"/>
      <c r="CTW17" s="267"/>
      <c r="CTX17" s="267"/>
      <c r="CTY17" s="267"/>
      <c r="CTZ17" s="267"/>
      <c r="CUA17" s="267"/>
      <c r="CUB17" s="267"/>
      <c r="CUC17" s="267"/>
      <c r="CUD17" s="267"/>
      <c r="CUE17" s="267"/>
      <c r="CUF17" s="267"/>
      <c r="CUG17" s="267"/>
      <c r="CUH17" s="267"/>
      <c r="CUI17" s="267"/>
      <c r="CUJ17" s="267"/>
      <c r="CUK17" s="267"/>
      <c r="CUL17" s="267"/>
      <c r="CUM17" s="267"/>
      <c r="CUN17" s="267"/>
      <c r="CUO17" s="267"/>
      <c r="CUP17" s="267"/>
      <c r="CUQ17" s="267"/>
      <c r="CUR17" s="267"/>
      <c r="CUS17" s="267"/>
      <c r="CUT17" s="267"/>
      <c r="CUU17" s="267"/>
      <c r="CUV17" s="267"/>
      <c r="CUW17" s="267"/>
      <c r="CUX17" s="267"/>
      <c r="CUY17" s="267"/>
      <c r="CUZ17" s="267"/>
      <c r="CVA17" s="267"/>
      <c r="CVB17" s="267"/>
      <c r="CVC17" s="267"/>
      <c r="CVD17" s="267"/>
      <c r="CVE17" s="267"/>
      <c r="CVF17" s="267"/>
      <c r="CVG17" s="267"/>
      <c r="CVH17" s="267"/>
      <c r="CVI17" s="267"/>
      <c r="CVJ17" s="267"/>
      <c r="CVK17" s="267"/>
      <c r="CVL17" s="267"/>
      <c r="CVM17" s="267"/>
      <c r="CVN17" s="267"/>
      <c r="CVO17" s="267"/>
      <c r="CVP17" s="267"/>
      <c r="CVQ17" s="267"/>
      <c r="CVR17" s="267"/>
      <c r="CVS17" s="267"/>
      <c r="CVT17" s="267"/>
      <c r="CVU17" s="267"/>
      <c r="CVV17" s="267"/>
      <c r="CVW17" s="267"/>
      <c r="CVX17" s="267"/>
      <c r="CVY17" s="267"/>
      <c r="CVZ17" s="267"/>
      <c r="CWA17" s="267"/>
      <c r="CWB17" s="267"/>
      <c r="CWC17" s="267"/>
      <c r="CWD17" s="267"/>
      <c r="CWE17" s="267"/>
      <c r="CWF17" s="267"/>
      <c r="CWG17" s="267"/>
      <c r="CWH17" s="267"/>
      <c r="CWI17" s="267"/>
      <c r="CWJ17" s="267"/>
      <c r="CWK17" s="267"/>
      <c r="CWL17" s="267"/>
      <c r="CWM17" s="267"/>
      <c r="CWN17" s="267"/>
      <c r="CWO17" s="267"/>
      <c r="CWP17" s="267"/>
      <c r="CWQ17" s="267"/>
      <c r="CWR17" s="267"/>
      <c r="CWS17" s="267"/>
      <c r="CWT17" s="267"/>
      <c r="CWU17" s="267"/>
      <c r="CWV17" s="267"/>
      <c r="CWW17" s="267"/>
      <c r="CWX17" s="267"/>
      <c r="CWY17" s="267"/>
      <c r="CWZ17" s="267"/>
      <c r="CXA17" s="267"/>
      <c r="CXB17" s="267"/>
      <c r="CXC17" s="267"/>
      <c r="CXD17" s="267"/>
      <c r="CXE17" s="267"/>
      <c r="CXF17" s="267"/>
      <c r="CXG17" s="267"/>
      <c r="CXH17" s="267"/>
      <c r="CXI17" s="267"/>
      <c r="CXJ17" s="267"/>
      <c r="CXK17" s="267"/>
      <c r="CXL17" s="267"/>
      <c r="CXM17" s="267"/>
      <c r="CXN17" s="267"/>
      <c r="CXO17" s="267"/>
      <c r="CXP17" s="267"/>
      <c r="CXQ17" s="267"/>
      <c r="CXR17" s="267"/>
      <c r="CXS17" s="267"/>
      <c r="CXT17" s="267"/>
      <c r="CXU17" s="267"/>
      <c r="CXV17" s="267"/>
      <c r="CXW17" s="267"/>
      <c r="CXX17" s="267"/>
      <c r="CXY17" s="267"/>
      <c r="CXZ17" s="267"/>
      <c r="CYA17" s="267"/>
      <c r="CYB17" s="267"/>
      <c r="CYC17" s="267"/>
      <c r="CYD17" s="267"/>
      <c r="CYE17" s="267"/>
      <c r="CYF17" s="267"/>
      <c r="CYG17" s="267"/>
      <c r="CYH17" s="267"/>
      <c r="CYI17" s="267"/>
      <c r="CYJ17" s="267"/>
      <c r="CYK17" s="267"/>
      <c r="CYL17" s="267"/>
      <c r="CYM17" s="267"/>
      <c r="CYN17" s="267"/>
      <c r="CYO17" s="267"/>
      <c r="CYP17" s="267"/>
      <c r="CYQ17" s="267"/>
      <c r="CYR17" s="267"/>
      <c r="CYS17" s="267"/>
      <c r="CYT17" s="267"/>
      <c r="CYU17" s="267"/>
      <c r="CYV17" s="267"/>
      <c r="CYW17" s="267"/>
      <c r="CYX17" s="267"/>
      <c r="CYY17" s="267"/>
      <c r="CYZ17" s="267"/>
      <c r="CZA17" s="267"/>
      <c r="CZB17" s="267"/>
      <c r="CZC17" s="267"/>
      <c r="CZD17" s="267"/>
      <c r="CZE17" s="267"/>
      <c r="CZF17" s="267"/>
      <c r="CZG17" s="267"/>
      <c r="CZH17" s="267"/>
      <c r="CZI17" s="267"/>
      <c r="CZJ17" s="267"/>
      <c r="CZK17" s="267"/>
      <c r="CZL17" s="267"/>
      <c r="CZM17" s="267"/>
      <c r="CZN17" s="267"/>
      <c r="CZO17" s="267"/>
      <c r="CZP17" s="267"/>
      <c r="CZQ17" s="267"/>
      <c r="CZR17" s="267"/>
      <c r="CZS17" s="267"/>
      <c r="CZT17" s="267"/>
      <c r="CZU17" s="267"/>
      <c r="CZV17" s="267"/>
      <c r="CZW17" s="267"/>
      <c r="CZX17" s="267"/>
      <c r="CZY17" s="267"/>
      <c r="CZZ17" s="267"/>
      <c r="DAA17" s="267"/>
      <c r="DAB17" s="267"/>
      <c r="DAC17" s="267"/>
      <c r="DAD17" s="267"/>
      <c r="DAE17" s="267"/>
      <c r="DAF17" s="267"/>
      <c r="DAG17" s="267"/>
      <c r="DAH17" s="267"/>
      <c r="DAI17" s="267"/>
      <c r="DAJ17" s="267"/>
      <c r="DAK17" s="267"/>
      <c r="DAL17" s="267"/>
      <c r="DAM17" s="267"/>
      <c r="DAN17" s="267"/>
      <c r="DAO17" s="267"/>
      <c r="DAP17" s="267"/>
      <c r="DAQ17" s="267"/>
      <c r="DAR17" s="267"/>
      <c r="DAS17" s="267"/>
      <c r="DAT17" s="267"/>
      <c r="DAU17" s="267"/>
      <c r="DAV17" s="267"/>
      <c r="DAW17" s="267"/>
      <c r="DAX17" s="267"/>
      <c r="DAY17" s="267"/>
      <c r="DAZ17" s="267"/>
      <c r="DBA17" s="267"/>
      <c r="DBB17" s="267"/>
      <c r="DBC17" s="267"/>
      <c r="DBD17" s="267"/>
      <c r="DBE17" s="267"/>
      <c r="DBF17" s="267"/>
      <c r="DBG17" s="267"/>
      <c r="DBH17" s="267"/>
      <c r="DBI17" s="267"/>
      <c r="DBJ17" s="267"/>
      <c r="DBK17" s="267"/>
      <c r="DBL17" s="267"/>
      <c r="DBM17" s="267"/>
      <c r="DBN17" s="267"/>
      <c r="DBO17" s="267"/>
      <c r="DBP17" s="267"/>
      <c r="DBQ17" s="267"/>
      <c r="DBR17" s="267"/>
      <c r="DBS17" s="267"/>
      <c r="DBT17" s="267"/>
      <c r="DBU17" s="267"/>
      <c r="DBV17" s="267"/>
      <c r="DBW17" s="267"/>
      <c r="DBX17" s="267"/>
      <c r="DBY17" s="267"/>
      <c r="DBZ17" s="267"/>
      <c r="DCA17" s="267"/>
      <c r="DCB17" s="267"/>
      <c r="DCC17" s="267"/>
      <c r="DCD17" s="267"/>
      <c r="DCE17" s="267"/>
      <c r="DCF17" s="267"/>
      <c r="DCG17" s="267"/>
      <c r="DCH17" s="267"/>
      <c r="DCI17" s="267"/>
      <c r="DCJ17" s="267"/>
      <c r="DCK17" s="267"/>
      <c r="DCL17" s="267"/>
      <c r="DCM17" s="267"/>
      <c r="DCN17" s="267"/>
      <c r="DCO17" s="267"/>
      <c r="DCP17" s="267"/>
      <c r="DCQ17" s="267"/>
      <c r="DCR17" s="267"/>
      <c r="DCS17" s="267"/>
      <c r="DCT17" s="267"/>
      <c r="DCU17" s="267"/>
      <c r="DCV17" s="267"/>
      <c r="DCW17" s="267"/>
      <c r="DCX17" s="267"/>
      <c r="DCY17" s="267"/>
      <c r="DCZ17" s="267"/>
      <c r="DDA17" s="267"/>
      <c r="DDB17" s="267"/>
      <c r="DDC17" s="267"/>
      <c r="DDD17" s="267"/>
      <c r="DDE17" s="267"/>
      <c r="DDF17" s="267"/>
      <c r="DDG17" s="267"/>
      <c r="DDH17" s="267"/>
      <c r="DDI17" s="267"/>
      <c r="DDJ17" s="267"/>
      <c r="DDK17" s="267"/>
      <c r="DDL17" s="267"/>
      <c r="DDM17" s="267"/>
      <c r="DDN17" s="267"/>
      <c r="DDO17" s="267"/>
      <c r="DDP17" s="267"/>
      <c r="DDQ17" s="267"/>
      <c r="DDR17" s="267"/>
      <c r="DDS17" s="267"/>
      <c r="DDT17" s="267"/>
      <c r="DDU17" s="267"/>
      <c r="DDV17" s="267"/>
      <c r="DDW17" s="267"/>
      <c r="DDX17" s="267"/>
      <c r="DDY17" s="267"/>
      <c r="DDZ17" s="267"/>
      <c r="DEA17" s="267"/>
      <c r="DEB17" s="267"/>
      <c r="DEC17" s="267"/>
      <c r="DED17" s="267"/>
      <c r="DEE17" s="267"/>
      <c r="DEF17" s="267"/>
      <c r="DEG17" s="267"/>
      <c r="DEH17" s="267"/>
      <c r="DEI17" s="267"/>
      <c r="DEJ17" s="267"/>
      <c r="DEK17" s="267"/>
      <c r="DEL17" s="267"/>
      <c r="DEM17" s="267"/>
      <c r="DEN17" s="267"/>
      <c r="DEO17" s="267"/>
      <c r="DEP17" s="267"/>
      <c r="DEQ17" s="267"/>
      <c r="DER17" s="267"/>
      <c r="DES17" s="267"/>
      <c r="DET17" s="267"/>
      <c r="DEU17" s="267"/>
      <c r="DEV17" s="267"/>
      <c r="DEW17" s="267"/>
      <c r="DEX17" s="267"/>
      <c r="DEY17" s="267"/>
      <c r="DEZ17" s="267"/>
      <c r="DFA17" s="267"/>
      <c r="DFB17" s="267"/>
      <c r="DFC17" s="267"/>
      <c r="DFD17" s="267"/>
      <c r="DFE17" s="267"/>
      <c r="DFF17" s="267"/>
      <c r="DFG17" s="267"/>
      <c r="DFH17" s="267"/>
      <c r="DFI17" s="267"/>
      <c r="DFJ17" s="267"/>
      <c r="DFK17" s="267"/>
      <c r="DFL17" s="267"/>
      <c r="DFM17" s="267"/>
      <c r="DFN17" s="267"/>
      <c r="DFO17" s="267"/>
      <c r="DFP17" s="267"/>
      <c r="DFQ17" s="267"/>
      <c r="DFR17" s="267"/>
      <c r="DFS17" s="267"/>
      <c r="DFT17" s="267"/>
      <c r="DFU17" s="267"/>
      <c r="DFV17" s="267"/>
      <c r="DFW17" s="267"/>
      <c r="DFX17" s="267"/>
      <c r="DFY17" s="267"/>
      <c r="DFZ17" s="267"/>
      <c r="DGA17" s="267"/>
      <c r="DGB17" s="267"/>
      <c r="DGC17" s="267"/>
      <c r="DGD17" s="267"/>
      <c r="DGE17" s="267"/>
      <c r="DGF17" s="267"/>
      <c r="DGG17" s="267"/>
      <c r="DGH17" s="267"/>
      <c r="DGI17" s="267"/>
      <c r="DGJ17" s="267"/>
      <c r="DGK17" s="267"/>
      <c r="DGL17" s="267"/>
      <c r="DGM17" s="267"/>
      <c r="DGN17" s="267"/>
      <c r="DGO17" s="267"/>
      <c r="DGP17" s="267"/>
      <c r="DGQ17" s="267"/>
      <c r="DGR17" s="267"/>
      <c r="DGS17" s="267"/>
      <c r="DGT17" s="267"/>
      <c r="DGU17" s="267"/>
      <c r="DGV17" s="267"/>
      <c r="DGW17" s="267"/>
      <c r="DGX17" s="267"/>
      <c r="DGY17" s="267"/>
      <c r="DGZ17" s="267"/>
      <c r="DHA17" s="267"/>
      <c r="DHB17" s="267"/>
      <c r="DHC17" s="267"/>
      <c r="DHD17" s="267"/>
      <c r="DHE17" s="267"/>
      <c r="DHF17" s="267"/>
      <c r="DHG17" s="267"/>
      <c r="DHH17" s="267"/>
      <c r="DHI17" s="267"/>
      <c r="DHJ17" s="267"/>
      <c r="DHK17" s="267"/>
      <c r="DHL17" s="267"/>
      <c r="DHM17" s="267"/>
      <c r="DHN17" s="267"/>
      <c r="DHO17" s="267"/>
      <c r="DHP17" s="267"/>
      <c r="DHQ17" s="267"/>
      <c r="DHR17" s="267"/>
      <c r="DHS17" s="267"/>
      <c r="DHT17" s="267"/>
      <c r="DHU17" s="267"/>
      <c r="DHV17" s="267"/>
      <c r="DHW17" s="267"/>
      <c r="DHX17" s="267"/>
      <c r="DHY17" s="267"/>
      <c r="DHZ17" s="267"/>
      <c r="DIA17" s="267"/>
      <c r="DIB17" s="267"/>
      <c r="DIC17" s="267"/>
      <c r="DID17" s="267"/>
      <c r="DIE17" s="267"/>
      <c r="DIF17" s="267"/>
      <c r="DIG17" s="267"/>
      <c r="DIH17" s="267"/>
      <c r="DII17" s="267"/>
      <c r="DIJ17" s="267"/>
      <c r="DIK17" s="267"/>
      <c r="DIL17" s="267"/>
      <c r="DIM17" s="267"/>
      <c r="DIN17" s="267"/>
      <c r="DIO17" s="267"/>
      <c r="DIP17" s="267"/>
      <c r="DIQ17" s="267"/>
      <c r="DIR17" s="267"/>
      <c r="DIS17" s="267"/>
      <c r="DIT17" s="267"/>
      <c r="DIU17" s="267"/>
      <c r="DIV17" s="267"/>
      <c r="DIW17" s="267"/>
      <c r="DIX17" s="267"/>
      <c r="DIY17" s="267"/>
      <c r="DIZ17" s="267"/>
      <c r="DJA17" s="267"/>
      <c r="DJB17" s="267"/>
      <c r="DJC17" s="267"/>
      <c r="DJD17" s="267"/>
      <c r="DJE17" s="267"/>
      <c r="DJF17" s="267"/>
      <c r="DJG17" s="267"/>
      <c r="DJH17" s="267"/>
      <c r="DJI17" s="267"/>
      <c r="DJJ17" s="267"/>
      <c r="DJK17" s="267"/>
      <c r="DJL17" s="267"/>
      <c r="DJM17" s="267"/>
      <c r="DJN17" s="267"/>
      <c r="DJO17" s="267"/>
      <c r="DJP17" s="267"/>
      <c r="DJQ17" s="267"/>
      <c r="DJR17" s="267"/>
      <c r="DJS17" s="267"/>
      <c r="DJT17" s="267"/>
      <c r="DJU17" s="267"/>
      <c r="DJV17" s="267"/>
      <c r="DJW17" s="267"/>
      <c r="DJX17" s="267"/>
      <c r="DJY17" s="267"/>
      <c r="DJZ17" s="267"/>
      <c r="DKA17" s="267"/>
      <c r="DKB17" s="267"/>
      <c r="DKC17" s="267"/>
      <c r="DKD17" s="267"/>
      <c r="DKE17" s="267"/>
      <c r="DKF17" s="267"/>
      <c r="DKG17" s="267"/>
      <c r="DKH17" s="267"/>
      <c r="DKI17" s="267"/>
      <c r="DKJ17" s="267"/>
      <c r="DKK17" s="267"/>
      <c r="DKL17" s="267"/>
      <c r="DKM17" s="267"/>
      <c r="DKN17" s="267"/>
      <c r="DKO17" s="267"/>
      <c r="DKP17" s="267"/>
      <c r="DKQ17" s="267"/>
      <c r="DKR17" s="267"/>
      <c r="DKS17" s="267"/>
      <c r="DKT17" s="267"/>
      <c r="DKU17" s="267"/>
      <c r="DKV17" s="267"/>
      <c r="DKW17" s="267"/>
      <c r="DKX17" s="267"/>
      <c r="DKY17" s="267"/>
      <c r="DKZ17" s="267"/>
      <c r="DLA17" s="267"/>
      <c r="DLB17" s="267"/>
      <c r="DLC17" s="267"/>
      <c r="DLD17" s="267"/>
      <c r="DLE17" s="267"/>
      <c r="DLF17" s="267"/>
      <c r="DLG17" s="267"/>
      <c r="DLH17" s="267"/>
      <c r="DLI17" s="267"/>
      <c r="DLJ17" s="267"/>
      <c r="DLK17" s="267"/>
      <c r="DLL17" s="267"/>
      <c r="DLM17" s="267"/>
      <c r="DLN17" s="267"/>
      <c r="DLO17" s="267"/>
      <c r="DLP17" s="267"/>
      <c r="DLQ17" s="267"/>
      <c r="DLR17" s="267"/>
      <c r="DLS17" s="267"/>
      <c r="DLT17" s="267"/>
      <c r="DLU17" s="267"/>
      <c r="DLV17" s="267"/>
      <c r="DLW17" s="267"/>
      <c r="DLX17" s="267"/>
      <c r="DLY17" s="267"/>
      <c r="DLZ17" s="267"/>
      <c r="DMA17" s="267"/>
      <c r="DMB17" s="267"/>
      <c r="DMC17" s="267"/>
      <c r="DMD17" s="267"/>
      <c r="DME17" s="267"/>
      <c r="DMF17" s="267"/>
      <c r="DMG17" s="267"/>
      <c r="DMH17" s="267"/>
      <c r="DMI17" s="267"/>
      <c r="DMJ17" s="267"/>
      <c r="DMK17" s="267"/>
      <c r="DML17" s="267"/>
      <c r="DMM17" s="267"/>
      <c r="DMN17" s="267"/>
      <c r="DMO17" s="267"/>
      <c r="DMP17" s="267"/>
      <c r="DMQ17" s="267"/>
      <c r="DMR17" s="267"/>
      <c r="DMS17" s="267"/>
      <c r="DMT17" s="267"/>
      <c r="DMU17" s="267"/>
      <c r="DMV17" s="267"/>
      <c r="DMW17" s="267"/>
      <c r="DMX17" s="267"/>
      <c r="DMY17" s="267"/>
      <c r="DMZ17" s="267"/>
      <c r="DNA17" s="267"/>
      <c r="DNB17" s="267"/>
      <c r="DNC17" s="267"/>
      <c r="DND17" s="267"/>
      <c r="DNE17" s="267"/>
      <c r="DNF17" s="267"/>
      <c r="DNG17" s="267"/>
      <c r="DNH17" s="267"/>
      <c r="DNI17" s="267"/>
      <c r="DNJ17" s="267"/>
      <c r="DNK17" s="267"/>
      <c r="DNL17" s="267"/>
      <c r="DNM17" s="267"/>
      <c r="DNN17" s="267"/>
      <c r="DNO17" s="267"/>
      <c r="DNP17" s="267"/>
      <c r="DNQ17" s="267"/>
      <c r="DNR17" s="267"/>
      <c r="DNS17" s="267"/>
      <c r="DNT17" s="267"/>
      <c r="DNU17" s="267"/>
      <c r="DNV17" s="267"/>
      <c r="DNW17" s="267"/>
      <c r="DNX17" s="267"/>
      <c r="DNY17" s="267"/>
      <c r="DNZ17" s="267"/>
      <c r="DOA17" s="267"/>
      <c r="DOB17" s="267"/>
      <c r="DOC17" s="267"/>
      <c r="DOD17" s="267"/>
      <c r="DOE17" s="267"/>
      <c r="DOF17" s="267"/>
      <c r="DOG17" s="267"/>
      <c r="DOH17" s="267"/>
      <c r="DOI17" s="267"/>
      <c r="DOJ17" s="267"/>
      <c r="DOK17" s="267"/>
      <c r="DOL17" s="267"/>
      <c r="DOM17" s="267"/>
      <c r="DON17" s="267"/>
      <c r="DOO17" s="267"/>
      <c r="DOP17" s="267"/>
      <c r="DOQ17" s="267"/>
      <c r="DOR17" s="267"/>
      <c r="DOS17" s="267"/>
      <c r="DOT17" s="267"/>
      <c r="DOU17" s="267"/>
      <c r="DOV17" s="267"/>
      <c r="DOW17" s="267"/>
      <c r="DOX17" s="267"/>
      <c r="DOY17" s="267"/>
      <c r="DOZ17" s="267"/>
      <c r="DPA17" s="267"/>
      <c r="DPB17" s="267"/>
      <c r="DPC17" s="267"/>
      <c r="DPD17" s="267"/>
      <c r="DPE17" s="267"/>
      <c r="DPF17" s="267"/>
      <c r="DPG17" s="267"/>
      <c r="DPH17" s="267"/>
      <c r="DPI17" s="267"/>
      <c r="DPJ17" s="267"/>
      <c r="DPK17" s="267"/>
      <c r="DPL17" s="267"/>
      <c r="DPM17" s="267"/>
      <c r="DPN17" s="267"/>
      <c r="DPO17" s="267"/>
      <c r="DPP17" s="267"/>
      <c r="DPQ17" s="267"/>
      <c r="DPR17" s="267"/>
      <c r="DPS17" s="267"/>
      <c r="DPT17" s="267"/>
      <c r="DPU17" s="267"/>
      <c r="DPV17" s="267"/>
      <c r="DPW17" s="267"/>
      <c r="DPX17" s="267"/>
      <c r="DPY17" s="267"/>
      <c r="DPZ17" s="267"/>
      <c r="DQA17" s="267"/>
      <c r="DQB17" s="267"/>
      <c r="DQC17" s="267"/>
      <c r="DQD17" s="267"/>
      <c r="DQE17" s="267"/>
      <c r="DQF17" s="267"/>
      <c r="DQG17" s="267"/>
      <c r="DQH17" s="267"/>
      <c r="DQI17" s="267"/>
      <c r="DQJ17" s="267"/>
      <c r="DQK17" s="267"/>
      <c r="DQL17" s="267"/>
      <c r="DQM17" s="267"/>
      <c r="DQN17" s="267"/>
      <c r="DQO17" s="267"/>
      <c r="DQP17" s="267"/>
      <c r="DQQ17" s="267"/>
      <c r="DQR17" s="267"/>
      <c r="DQS17" s="267"/>
      <c r="DQT17" s="267"/>
      <c r="DQU17" s="267"/>
      <c r="DQV17" s="267"/>
      <c r="DQW17" s="267"/>
      <c r="DQX17" s="267"/>
      <c r="DQY17" s="267"/>
      <c r="DQZ17" s="267"/>
      <c r="DRA17" s="267"/>
      <c r="DRB17" s="267"/>
      <c r="DRC17" s="267"/>
      <c r="DRD17" s="267"/>
      <c r="DRE17" s="267"/>
      <c r="DRF17" s="267"/>
      <c r="DRG17" s="267"/>
      <c r="DRH17" s="267"/>
      <c r="DRI17" s="267"/>
      <c r="DRJ17" s="267"/>
      <c r="DRK17" s="267"/>
      <c r="DRL17" s="267"/>
      <c r="DRM17" s="267"/>
      <c r="DRN17" s="267"/>
      <c r="DRO17" s="267"/>
      <c r="DRP17" s="267"/>
      <c r="DRQ17" s="267"/>
      <c r="DRR17" s="267"/>
      <c r="DRS17" s="267"/>
      <c r="DRT17" s="267"/>
      <c r="DRU17" s="267"/>
      <c r="DRV17" s="267"/>
      <c r="DRW17" s="267"/>
      <c r="DRX17" s="267"/>
      <c r="DRY17" s="267"/>
      <c r="DRZ17" s="267"/>
      <c r="DSA17" s="267"/>
      <c r="DSB17" s="267"/>
      <c r="DSC17" s="267"/>
      <c r="DSD17" s="267"/>
      <c r="DSE17" s="267"/>
      <c r="DSF17" s="267"/>
      <c r="DSG17" s="267"/>
      <c r="DSH17" s="267"/>
      <c r="DSI17" s="267"/>
      <c r="DSJ17" s="267"/>
      <c r="DSK17" s="267"/>
      <c r="DSL17" s="267"/>
      <c r="DSM17" s="267"/>
      <c r="DSN17" s="267"/>
      <c r="DSO17" s="267"/>
      <c r="DSP17" s="267"/>
      <c r="DSQ17" s="267"/>
      <c r="DSR17" s="267"/>
      <c r="DSS17" s="267"/>
      <c r="DST17" s="267"/>
      <c r="DSU17" s="267"/>
      <c r="DSV17" s="267"/>
      <c r="DSW17" s="267"/>
      <c r="DSX17" s="267"/>
      <c r="DSY17" s="267"/>
      <c r="DSZ17" s="267"/>
      <c r="DTA17" s="267"/>
      <c r="DTB17" s="267"/>
      <c r="DTC17" s="267"/>
      <c r="DTD17" s="267"/>
      <c r="DTE17" s="267"/>
      <c r="DTF17" s="267"/>
      <c r="DTG17" s="267"/>
      <c r="DTH17" s="267"/>
      <c r="DTI17" s="267"/>
      <c r="DTJ17" s="267"/>
      <c r="DTK17" s="267"/>
      <c r="DTL17" s="267"/>
      <c r="DTM17" s="267"/>
      <c r="DTN17" s="267"/>
      <c r="DTO17" s="267"/>
      <c r="DTP17" s="267"/>
      <c r="DTQ17" s="267"/>
      <c r="DTR17" s="267"/>
      <c r="DTS17" s="267"/>
      <c r="DTT17" s="267"/>
      <c r="DTU17" s="267"/>
      <c r="DTV17" s="267"/>
      <c r="DTW17" s="267"/>
      <c r="DTX17" s="267"/>
      <c r="DTY17" s="267"/>
      <c r="DTZ17" s="267"/>
      <c r="DUA17" s="267"/>
      <c r="DUB17" s="267"/>
      <c r="DUC17" s="267"/>
      <c r="DUD17" s="267"/>
      <c r="DUE17" s="267"/>
      <c r="DUF17" s="267"/>
      <c r="DUG17" s="267"/>
      <c r="DUH17" s="267"/>
      <c r="DUI17" s="267"/>
      <c r="DUJ17" s="267"/>
      <c r="DUK17" s="267"/>
      <c r="DUL17" s="267"/>
      <c r="DUM17" s="267"/>
      <c r="DUN17" s="267"/>
      <c r="DUO17" s="267"/>
      <c r="DUP17" s="267"/>
      <c r="DUQ17" s="267"/>
      <c r="DUR17" s="267"/>
      <c r="DUS17" s="267"/>
      <c r="DUT17" s="267"/>
      <c r="DUU17" s="267"/>
      <c r="DUV17" s="267"/>
      <c r="DUW17" s="267"/>
      <c r="DUX17" s="267"/>
      <c r="DUY17" s="267"/>
      <c r="DUZ17" s="267"/>
      <c r="DVA17" s="267"/>
      <c r="DVB17" s="267"/>
      <c r="DVC17" s="267"/>
      <c r="DVD17" s="267"/>
      <c r="DVE17" s="267"/>
      <c r="DVF17" s="267"/>
      <c r="DVG17" s="267"/>
      <c r="DVH17" s="267"/>
      <c r="DVI17" s="267"/>
      <c r="DVJ17" s="267"/>
      <c r="DVK17" s="267"/>
      <c r="DVL17" s="267"/>
      <c r="DVM17" s="267"/>
      <c r="DVN17" s="267"/>
      <c r="DVO17" s="267"/>
      <c r="DVP17" s="267"/>
      <c r="DVQ17" s="267"/>
      <c r="DVR17" s="267"/>
      <c r="DVS17" s="267"/>
      <c r="DVT17" s="267"/>
      <c r="DVU17" s="267"/>
      <c r="DVV17" s="267"/>
      <c r="DVW17" s="267"/>
      <c r="DVX17" s="267"/>
      <c r="DVY17" s="267"/>
      <c r="DVZ17" s="267"/>
      <c r="DWA17" s="267"/>
      <c r="DWB17" s="267"/>
      <c r="DWC17" s="267"/>
      <c r="DWD17" s="267"/>
      <c r="DWE17" s="267"/>
      <c r="DWF17" s="267"/>
      <c r="DWG17" s="267"/>
      <c r="DWH17" s="267"/>
      <c r="DWI17" s="267"/>
      <c r="DWJ17" s="267"/>
      <c r="DWK17" s="267"/>
      <c r="DWL17" s="267"/>
      <c r="DWM17" s="267"/>
      <c r="DWN17" s="267"/>
      <c r="DWO17" s="267"/>
      <c r="DWP17" s="267"/>
      <c r="DWQ17" s="267"/>
      <c r="DWR17" s="267"/>
      <c r="DWS17" s="267"/>
      <c r="DWT17" s="267"/>
      <c r="DWU17" s="267"/>
      <c r="DWV17" s="267"/>
      <c r="DWW17" s="267"/>
      <c r="DWX17" s="267"/>
      <c r="DWY17" s="267"/>
      <c r="DWZ17" s="267"/>
      <c r="DXA17" s="267"/>
      <c r="DXB17" s="267"/>
      <c r="DXC17" s="267"/>
      <c r="DXD17" s="267"/>
      <c r="DXE17" s="267"/>
      <c r="DXF17" s="267"/>
      <c r="DXG17" s="267"/>
      <c r="DXH17" s="267"/>
      <c r="DXI17" s="267"/>
      <c r="DXJ17" s="267"/>
      <c r="DXK17" s="267"/>
      <c r="DXL17" s="267"/>
      <c r="DXM17" s="267"/>
      <c r="DXN17" s="267"/>
      <c r="DXO17" s="267"/>
      <c r="DXP17" s="267"/>
      <c r="DXQ17" s="267"/>
      <c r="DXR17" s="267"/>
      <c r="DXS17" s="267"/>
      <c r="DXT17" s="267"/>
      <c r="DXU17" s="267"/>
      <c r="DXV17" s="267"/>
      <c r="DXW17" s="267"/>
      <c r="DXX17" s="267"/>
      <c r="DXY17" s="267"/>
      <c r="DXZ17" s="267"/>
      <c r="DYA17" s="267"/>
      <c r="DYB17" s="267"/>
      <c r="DYC17" s="267"/>
      <c r="DYD17" s="267"/>
      <c r="DYE17" s="267"/>
      <c r="DYF17" s="267"/>
      <c r="DYG17" s="267"/>
      <c r="DYH17" s="267"/>
      <c r="DYI17" s="267"/>
      <c r="DYJ17" s="267"/>
      <c r="DYK17" s="267"/>
      <c r="DYL17" s="267"/>
      <c r="DYM17" s="267"/>
      <c r="DYN17" s="267"/>
      <c r="DYO17" s="267"/>
      <c r="DYP17" s="267"/>
      <c r="DYQ17" s="267"/>
      <c r="DYR17" s="267"/>
      <c r="DYS17" s="267"/>
      <c r="DYT17" s="267"/>
      <c r="DYU17" s="267"/>
      <c r="DYV17" s="267"/>
      <c r="DYW17" s="267"/>
      <c r="DYX17" s="267"/>
      <c r="DYY17" s="267"/>
      <c r="DYZ17" s="267"/>
      <c r="DZA17" s="267"/>
      <c r="DZB17" s="267"/>
      <c r="DZC17" s="267"/>
      <c r="DZD17" s="267"/>
      <c r="DZE17" s="267"/>
      <c r="DZF17" s="267"/>
      <c r="DZG17" s="267"/>
      <c r="DZH17" s="267"/>
      <c r="DZI17" s="267"/>
      <c r="DZJ17" s="267"/>
      <c r="DZK17" s="267"/>
      <c r="DZL17" s="267"/>
      <c r="DZM17" s="267"/>
      <c r="DZN17" s="267"/>
      <c r="DZO17" s="267"/>
      <c r="DZP17" s="267"/>
      <c r="DZQ17" s="267"/>
      <c r="DZR17" s="267"/>
      <c r="DZS17" s="267"/>
      <c r="DZT17" s="267"/>
      <c r="DZU17" s="267"/>
      <c r="DZV17" s="267"/>
      <c r="DZW17" s="267"/>
      <c r="DZX17" s="267"/>
      <c r="DZY17" s="267"/>
      <c r="DZZ17" s="267"/>
      <c r="EAA17" s="267"/>
      <c r="EAB17" s="267"/>
      <c r="EAC17" s="267"/>
      <c r="EAD17" s="267"/>
      <c r="EAE17" s="267"/>
      <c r="EAF17" s="267"/>
      <c r="EAG17" s="267"/>
      <c r="EAH17" s="267"/>
      <c r="EAI17" s="267"/>
      <c r="EAJ17" s="267"/>
      <c r="EAK17" s="267"/>
      <c r="EAL17" s="267"/>
      <c r="EAM17" s="267"/>
      <c r="EAN17" s="267"/>
      <c r="EAO17" s="267"/>
      <c r="EAP17" s="267"/>
      <c r="EAQ17" s="267"/>
      <c r="EAR17" s="267"/>
      <c r="EAS17" s="267"/>
      <c r="EAT17" s="267"/>
      <c r="EAU17" s="267"/>
      <c r="EAV17" s="267"/>
      <c r="EAW17" s="267"/>
      <c r="EAX17" s="267"/>
      <c r="EAY17" s="267"/>
      <c r="EAZ17" s="267"/>
      <c r="EBA17" s="267"/>
      <c r="EBB17" s="267"/>
      <c r="EBC17" s="267"/>
      <c r="EBD17" s="267"/>
      <c r="EBE17" s="267"/>
      <c r="EBF17" s="267"/>
      <c r="EBG17" s="267"/>
      <c r="EBH17" s="267"/>
      <c r="EBI17" s="267"/>
      <c r="EBJ17" s="267"/>
      <c r="EBK17" s="267"/>
      <c r="EBL17" s="267"/>
      <c r="EBM17" s="267"/>
      <c r="EBN17" s="267"/>
      <c r="EBO17" s="267"/>
      <c r="EBP17" s="267"/>
      <c r="EBQ17" s="267"/>
      <c r="EBR17" s="267"/>
      <c r="EBS17" s="267"/>
      <c r="EBT17" s="267"/>
      <c r="EBU17" s="267"/>
      <c r="EBV17" s="267"/>
      <c r="EBW17" s="267"/>
      <c r="EBX17" s="267"/>
      <c r="EBY17" s="267"/>
      <c r="EBZ17" s="267"/>
      <c r="ECA17" s="267"/>
      <c r="ECB17" s="267"/>
      <c r="ECC17" s="267"/>
      <c r="ECD17" s="267"/>
      <c r="ECE17" s="267"/>
      <c r="ECF17" s="267"/>
      <c r="ECG17" s="267"/>
      <c r="ECH17" s="267"/>
      <c r="ECI17" s="267"/>
      <c r="ECJ17" s="267"/>
      <c r="ECK17" s="267"/>
      <c r="ECL17" s="267"/>
      <c r="ECM17" s="267"/>
      <c r="ECN17" s="267"/>
      <c r="ECO17" s="267"/>
      <c r="ECP17" s="267"/>
      <c r="ECQ17" s="267"/>
      <c r="ECR17" s="267"/>
      <c r="ECS17" s="267"/>
      <c r="ECT17" s="267"/>
      <c r="ECU17" s="267"/>
      <c r="ECV17" s="267"/>
      <c r="ECW17" s="267"/>
      <c r="ECX17" s="267"/>
      <c r="ECY17" s="267"/>
      <c r="ECZ17" s="267"/>
      <c r="EDA17" s="267"/>
      <c r="EDB17" s="267"/>
      <c r="EDC17" s="267"/>
      <c r="EDD17" s="267"/>
      <c r="EDE17" s="267"/>
      <c r="EDF17" s="267"/>
      <c r="EDG17" s="267"/>
      <c r="EDH17" s="267"/>
      <c r="EDI17" s="267"/>
      <c r="EDJ17" s="267"/>
      <c r="EDK17" s="267"/>
      <c r="EDL17" s="267"/>
      <c r="EDM17" s="267"/>
      <c r="EDN17" s="267"/>
      <c r="EDO17" s="267"/>
      <c r="EDP17" s="267"/>
      <c r="EDQ17" s="267"/>
      <c r="EDR17" s="267"/>
      <c r="EDS17" s="267"/>
      <c r="EDT17" s="267"/>
      <c r="EDU17" s="267"/>
      <c r="EDV17" s="267"/>
      <c r="EDW17" s="267"/>
      <c r="EDX17" s="267"/>
      <c r="EDY17" s="267"/>
      <c r="EDZ17" s="267"/>
      <c r="EEA17" s="267"/>
      <c r="EEB17" s="267"/>
      <c r="EEC17" s="267"/>
      <c r="EED17" s="267"/>
      <c r="EEE17" s="267"/>
      <c r="EEF17" s="267"/>
      <c r="EEG17" s="267"/>
      <c r="EEH17" s="267"/>
      <c r="EEI17" s="267"/>
      <c r="EEJ17" s="267"/>
      <c r="EEK17" s="267"/>
      <c r="EEL17" s="267"/>
      <c r="EEM17" s="267"/>
      <c r="EEN17" s="267"/>
      <c r="EEO17" s="267"/>
      <c r="EEP17" s="267"/>
      <c r="EEQ17" s="267"/>
      <c r="EER17" s="267"/>
      <c r="EES17" s="267"/>
      <c r="EET17" s="267"/>
      <c r="EEU17" s="267"/>
      <c r="EEV17" s="267"/>
      <c r="EEW17" s="267"/>
      <c r="EEX17" s="267"/>
      <c r="EEY17" s="267"/>
      <c r="EEZ17" s="267"/>
      <c r="EFA17" s="267"/>
      <c r="EFB17" s="267"/>
      <c r="EFC17" s="267"/>
      <c r="EFD17" s="267"/>
      <c r="EFE17" s="267"/>
      <c r="EFF17" s="267"/>
      <c r="EFG17" s="267"/>
      <c r="EFH17" s="267"/>
      <c r="EFI17" s="267"/>
      <c r="EFJ17" s="267"/>
      <c r="EFK17" s="267"/>
      <c r="EFL17" s="267"/>
      <c r="EFM17" s="267"/>
      <c r="EFN17" s="267"/>
      <c r="EFO17" s="267"/>
      <c r="EFP17" s="267"/>
      <c r="EFQ17" s="267"/>
      <c r="EFR17" s="267"/>
      <c r="EFS17" s="267"/>
      <c r="EFT17" s="267"/>
      <c r="EFU17" s="267"/>
      <c r="EFV17" s="267"/>
      <c r="EFW17" s="267"/>
      <c r="EFX17" s="267"/>
      <c r="EFY17" s="267"/>
      <c r="EFZ17" s="267"/>
      <c r="EGA17" s="267"/>
      <c r="EGB17" s="267"/>
      <c r="EGC17" s="267"/>
      <c r="EGD17" s="267"/>
      <c r="EGE17" s="267"/>
      <c r="EGF17" s="267"/>
      <c r="EGG17" s="267"/>
      <c r="EGH17" s="267"/>
      <c r="EGI17" s="267"/>
      <c r="EGJ17" s="267"/>
      <c r="EGK17" s="267"/>
      <c r="EGL17" s="267"/>
      <c r="EGM17" s="267"/>
      <c r="EGN17" s="267"/>
      <c r="EGO17" s="267"/>
      <c r="EGP17" s="267"/>
      <c r="EGQ17" s="267"/>
      <c r="EGR17" s="267"/>
      <c r="EGS17" s="267"/>
      <c r="EGT17" s="267"/>
      <c r="EGU17" s="267"/>
      <c r="EGV17" s="267"/>
      <c r="EGW17" s="267"/>
      <c r="EGX17" s="267"/>
      <c r="EGY17" s="267"/>
      <c r="EGZ17" s="267"/>
      <c r="EHA17" s="267"/>
      <c r="EHB17" s="267"/>
      <c r="EHC17" s="267"/>
      <c r="EHD17" s="267"/>
      <c r="EHE17" s="267"/>
      <c r="EHF17" s="267"/>
      <c r="EHG17" s="267"/>
      <c r="EHH17" s="267"/>
      <c r="EHI17" s="267"/>
      <c r="EHJ17" s="267"/>
      <c r="EHK17" s="267"/>
      <c r="EHL17" s="267"/>
      <c r="EHM17" s="267"/>
      <c r="EHN17" s="267"/>
      <c r="EHO17" s="267"/>
      <c r="EHP17" s="267"/>
      <c r="EHQ17" s="267"/>
      <c r="EHR17" s="267"/>
      <c r="EHS17" s="267"/>
      <c r="EHT17" s="267"/>
      <c r="EHU17" s="267"/>
      <c r="EHV17" s="267"/>
      <c r="EHW17" s="267"/>
      <c r="EHX17" s="267"/>
      <c r="EHY17" s="267"/>
      <c r="EHZ17" s="267"/>
      <c r="EIA17" s="267"/>
      <c r="EIB17" s="267"/>
      <c r="EIC17" s="267"/>
      <c r="EID17" s="267"/>
      <c r="EIE17" s="267"/>
      <c r="EIF17" s="267"/>
      <c r="EIG17" s="267"/>
      <c r="EIH17" s="267"/>
      <c r="EII17" s="267"/>
      <c r="EIJ17" s="267"/>
      <c r="EIK17" s="267"/>
      <c r="EIL17" s="267"/>
      <c r="EIM17" s="267"/>
      <c r="EIN17" s="267"/>
      <c r="EIO17" s="267"/>
      <c r="EIP17" s="267"/>
      <c r="EIQ17" s="267"/>
      <c r="EIR17" s="267"/>
      <c r="EIS17" s="267"/>
      <c r="EIT17" s="267"/>
      <c r="EIU17" s="267"/>
      <c r="EIV17" s="267"/>
      <c r="EIW17" s="267"/>
      <c r="EIX17" s="267"/>
      <c r="EIY17" s="267"/>
      <c r="EIZ17" s="267"/>
      <c r="EJA17" s="267"/>
      <c r="EJB17" s="267"/>
      <c r="EJC17" s="267"/>
      <c r="EJD17" s="267"/>
      <c r="EJE17" s="267"/>
      <c r="EJF17" s="267"/>
      <c r="EJG17" s="267"/>
      <c r="EJH17" s="267"/>
      <c r="EJI17" s="267"/>
      <c r="EJJ17" s="267"/>
      <c r="EJK17" s="267"/>
      <c r="EJL17" s="267"/>
      <c r="EJM17" s="267"/>
      <c r="EJN17" s="267"/>
      <c r="EJO17" s="267"/>
      <c r="EJP17" s="267"/>
      <c r="EJQ17" s="267"/>
      <c r="EJR17" s="267"/>
      <c r="EJS17" s="267"/>
      <c r="EJT17" s="267"/>
      <c r="EJU17" s="267"/>
      <c r="EJV17" s="267"/>
      <c r="EJW17" s="267"/>
      <c r="EJX17" s="267"/>
      <c r="EJY17" s="267"/>
      <c r="EJZ17" s="267"/>
      <c r="EKA17" s="267"/>
      <c r="EKB17" s="267"/>
      <c r="EKC17" s="267"/>
      <c r="EKD17" s="267"/>
      <c r="EKE17" s="267"/>
      <c r="EKF17" s="267"/>
      <c r="EKG17" s="267"/>
      <c r="EKH17" s="267"/>
      <c r="EKI17" s="267"/>
      <c r="EKJ17" s="267"/>
      <c r="EKK17" s="267"/>
      <c r="EKL17" s="267"/>
      <c r="EKM17" s="267"/>
      <c r="EKN17" s="267"/>
      <c r="EKO17" s="267"/>
      <c r="EKP17" s="267"/>
      <c r="EKQ17" s="267"/>
      <c r="EKR17" s="267"/>
      <c r="EKS17" s="267"/>
      <c r="EKT17" s="267"/>
      <c r="EKU17" s="267"/>
      <c r="EKV17" s="267"/>
      <c r="EKW17" s="267"/>
      <c r="EKX17" s="267"/>
      <c r="EKY17" s="267"/>
      <c r="EKZ17" s="267"/>
      <c r="ELA17" s="267"/>
      <c r="ELB17" s="267"/>
      <c r="ELC17" s="267"/>
      <c r="ELD17" s="267"/>
      <c r="ELE17" s="267"/>
      <c r="ELF17" s="267"/>
      <c r="ELG17" s="267"/>
      <c r="ELH17" s="267"/>
      <c r="ELI17" s="267"/>
      <c r="ELJ17" s="267"/>
      <c r="ELK17" s="267"/>
      <c r="ELL17" s="267"/>
      <c r="ELM17" s="267"/>
      <c r="ELN17" s="267"/>
      <c r="ELO17" s="267"/>
      <c r="ELP17" s="267"/>
      <c r="ELQ17" s="267"/>
      <c r="ELR17" s="267"/>
      <c r="ELS17" s="267"/>
      <c r="ELT17" s="267"/>
      <c r="ELU17" s="267"/>
      <c r="ELV17" s="267"/>
      <c r="ELW17" s="267"/>
      <c r="ELX17" s="267"/>
      <c r="ELY17" s="267"/>
      <c r="ELZ17" s="267"/>
      <c r="EMA17" s="267"/>
      <c r="EMB17" s="267"/>
      <c r="EMC17" s="267"/>
      <c r="EMD17" s="267"/>
      <c r="EME17" s="267"/>
      <c r="EMF17" s="267"/>
      <c r="EMG17" s="267"/>
      <c r="EMH17" s="267"/>
      <c r="EMI17" s="267"/>
      <c r="EMJ17" s="267"/>
      <c r="EMK17" s="267"/>
      <c r="EML17" s="267"/>
      <c r="EMM17" s="267"/>
      <c r="EMN17" s="267"/>
      <c r="EMO17" s="267"/>
      <c r="EMP17" s="267"/>
      <c r="EMQ17" s="267"/>
      <c r="EMR17" s="267"/>
      <c r="EMS17" s="267"/>
      <c r="EMT17" s="267"/>
      <c r="EMU17" s="267"/>
      <c r="EMV17" s="267"/>
      <c r="EMW17" s="267"/>
      <c r="EMX17" s="267"/>
      <c r="EMY17" s="267"/>
      <c r="EMZ17" s="267"/>
      <c r="ENA17" s="267"/>
      <c r="ENB17" s="267"/>
      <c r="ENC17" s="267"/>
      <c r="END17" s="267"/>
      <c r="ENE17" s="267"/>
      <c r="ENF17" s="267"/>
      <c r="ENG17" s="267"/>
      <c r="ENH17" s="267"/>
      <c r="ENI17" s="267"/>
      <c r="ENJ17" s="267"/>
      <c r="ENK17" s="267"/>
      <c r="ENL17" s="267"/>
      <c r="ENM17" s="267"/>
      <c r="ENN17" s="267"/>
      <c r="ENO17" s="267"/>
      <c r="ENP17" s="267"/>
      <c r="ENQ17" s="267"/>
      <c r="ENR17" s="267"/>
      <c r="ENS17" s="267"/>
      <c r="ENT17" s="267"/>
      <c r="ENU17" s="267"/>
      <c r="ENV17" s="267"/>
      <c r="ENW17" s="267"/>
      <c r="ENX17" s="267"/>
      <c r="ENY17" s="267"/>
      <c r="ENZ17" s="267"/>
      <c r="EOA17" s="267"/>
      <c r="EOB17" s="267"/>
      <c r="EOC17" s="267"/>
      <c r="EOD17" s="267"/>
      <c r="EOE17" s="267"/>
      <c r="EOF17" s="267"/>
      <c r="EOG17" s="267"/>
      <c r="EOH17" s="267"/>
      <c r="EOI17" s="267"/>
      <c r="EOJ17" s="267"/>
      <c r="EOK17" s="267"/>
      <c r="EOL17" s="267"/>
      <c r="EOM17" s="267"/>
      <c r="EON17" s="267"/>
      <c r="EOO17" s="267"/>
      <c r="EOP17" s="267"/>
      <c r="EOQ17" s="267"/>
      <c r="EOR17" s="267"/>
      <c r="EOS17" s="267"/>
      <c r="EOT17" s="267"/>
      <c r="EOU17" s="267"/>
      <c r="EOV17" s="267"/>
      <c r="EOW17" s="267"/>
      <c r="EOX17" s="267"/>
      <c r="EOY17" s="267"/>
      <c r="EOZ17" s="267"/>
      <c r="EPA17" s="267"/>
      <c r="EPB17" s="267"/>
      <c r="EPC17" s="267"/>
      <c r="EPD17" s="267"/>
      <c r="EPE17" s="267"/>
      <c r="EPF17" s="267"/>
      <c r="EPG17" s="267"/>
      <c r="EPH17" s="267"/>
      <c r="EPI17" s="267"/>
      <c r="EPJ17" s="267"/>
      <c r="EPK17" s="267"/>
      <c r="EPL17" s="267"/>
      <c r="EPM17" s="267"/>
      <c r="EPN17" s="267"/>
      <c r="EPO17" s="267"/>
      <c r="EPP17" s="267"/>
      <c r="EPQ17" s="267"/>
      <c r="EPR17" s="267"/>
      <c r="EPS17" s="267"/>
      <c r="EPT17" s="267"/>
      <c r="EPU17" s="267"/>
      <c r="EPV17" s="267"/>
      <c r="EPW17" s="267"/>
      <c r="EPX17" s="267"/>
      <c r="EPY17" s="267"/>
      <c r="EPZ17" s="267"/>
      <c r="EQA17" s="267"/>
      <c r="EQB17" s="267"/>
      <c r="EQC17" s="267"/>
      <c r="EQD17" s="267"/>
      <c r="EQE17" s="267"/>
      <c r="EQF17" s="267"/>
      <c r="EQG17" s="267"/>
      <c r="EQH17" s="267"/>
      <c r="EQI17" s="267"/>
      <c r="EQJ17" s="267"/>
      <c r="EQK17" s="267"/>
      <c r="EQL17" s="267"/>
      <c r="EQM17" s="267"/>
      <c r="EQN17" s="267"/>
      <c r="EQO17" s="267"/>
      <c r="EQP17" s="267"/>
      <c r="EQQ17" s="267"/>
      <c r="EQR17" s="267"/>
      <c r="EQS17" s="267"/>
      <c r="EQT17" s="267"/>
      <c r="EQU17" s="267"/>
      <c r="EQV17" s="267"/>
      <c r="EQW17" s="267"/>
      <c r="EQX17" s="267"/>
      <c r="EQY17" s="267"/>
      <c r="EQZ17" s="267"/>
      <c r="ERA17" s="267"/>
      <c r="ERB17" s="267"/>
      <c r="ERC17" s="267"/>
      <c r="ERD17" s="267"/>
      <c r="ERE17" s="267"/>
      <c r="ERF17" s="267"/>
      <c r="ERG17" s="267"/>
      <c r="ERH17" s="267"/>
      <c r="ERI17" s="267"/>
      <c r="ERJ17" s="267"/>
      <c r="ERK17" s="267"/>
      <c r="ERL17" s="267"/>
      <c r="ERM17" s="267"/>
      <c r="ERN17" s="267"/>
      <c r="ERO17" s="267"/>
      <c r="ERP17" s="267"/>
      <c r="ERQ17" s="267"/>
      <c r="ERR17" s="267"/>
      <c r="ERS17" s="267"/>
      <c r="ERT17" s="267"/>
      <c r="ERU17" s="267"/>
      <c r="ERV17" s="267"/>
      <c r="ERW17" s="267"/>
      <c r="ERX17" s="267"/>
      <c r="ERY17" s="267"/>
      <c r="ERZ17" s="267"/>
      <c r="ESA17" s="267"/>
      <c r="ESB17" s="267"/>
      <c r="ESC17" s="267"/>
      <c r="ESD17" s="267"/>
      <c r="ESE17" s="267"/>
      <c r="ESF17" s="267"/>
      <c r="ESG17" s="267"/>
      <c r="ESH17" s="267"/>
      <c r="ESI17" s="267"/>
      <c r="ESJ17" s="267"/>
      <c r="ESK17" s="267"/>
      <c r="ESL17" s="267"/>
      <c r="ESM17" s="267"/>
      <c r="ESN17" s="267"/>
      <c r="ESO17" s="267"/>
      <c r="ESP17" s="267"/>
      <c r="ESQ17" s="267"/>
      <c r="ESR17" s="267"/>
      <c r="ESS17" s="267"/>
      <c r="EST17" s="267"/>
      <c r="ESU17" s="267"/>
      <c r="ESV17" s="267"/>
      <c r="ESW17" s="267"/>
      <c r="ESX17" s="267"/>
      <c r="ESY17" s="267"/>
      <c r="ESZ17" s="267"/>
      <c r="ETA17" s="267"/>
      <c r="ETB17" s="267"/>
      <c r="ETC17" s="267"/>
      <c r="ETD17" s="267"/>
      <c r="ETE17" s="267"/>
      <c r="ETF17" s="267"/>
      <c r="ETG17" s="267"/>
      <c r="ETH17" s="267"/>
      <c r="ETI17" s="267"/>
      <c r="ETJ17" s="267"/>
      <c r="ETK17" s="267"/>
      <c r="ETL17" s="267"/>
      <c r="ETM17" s="267"/>
      <c r="ETN17" s="267"/>
      <c r="ETO17" s="267"/>
      <c r="ETP17" s="267"/>
      <c r="ETQ17" s="267"/>
      <c r="ETR17" s="267"/>
      <c r="ETS17" s="267"/>
      <c r="ETT17" s="267"/>
      <c r="ETU17" s="267"/>
      <c r="ETV17" s="267"/>
      <c r="ETW17" s="267"/>
      <c r="ETX17" s="267"/>
      <c r="ETY17" s="267"/>
      <c r="ETZ17" s="267"/>
      <c r="EUA17" s="267"/>
      <c r="EUB17" s="267"/>
      <c r="EUC17" s="267"/>
      <c r="EUD17" s="267"/>
      <c r="EUE17" s="267"/>
      <c r="EUF17" s="267"/>
      <c r="EUG17" s="267"/>
      <c r="EUH17" s="267"/>
      <c r="EUI17" s="267"/>
      <c r="EUJ17" s="267"/>
      <c r="EUK17" s="267"/>
      <c r="EUL17" s="267"/>
      <c r="EUM17" s="267"/>
      <c r="EUN17" s="267"/>
      <c r="EUO17" s="267"/>
      <c r="EUP17" s="267"/>
      <c r="EUQ17" s="267"/>
      <c r="EUR17" s="267"/>
      <c r="EUS17" s="267"/>
      <c r="EUT17" s="267"/>
      <c r="EUU17" s="267"/>
      <c r="EUV17" s="267"/>
      <c r="EUW17" s="267"/>
      <c r="EUX17" s="267"/>
      <c r="EUY17" s="267"/>
      <c r="EUZ17" s="267"/>
      <c r="EVA17" s="267"/>
      <c r="EVB17" s="267"/>
      <c r="EVC17" s="267"/>
      <c r="EVD17" s="267"/>
      <c r="EVE17" s="267"/>
      <c r="EVF17" s="267"/>
      <c r="EVG17" s="267"/>
      <c r="EVH17" s="267"/>
      <c r="EVI17" s="267"/>
      <c r="EVJ17" s="267"/>
      <c r="EVK17" s="267"/>
      <c r="EVL17" s="267"/>
      <c r="EVM17" s="267"/>
      <c r="EVN17" s="267"/>
      <c r="EVO17" s="267"/>
      <c r="EVP17" s="267"/>
      <c r="EVQ17" s="267"/>
      <c r="EVR17" s="267"/>
      <c r="EVS17" s="267"/>
      <c r="EVT17" s="267"/>
      <c r="EVU17" s="267"/>
      <c r="EVV17" s="267"/>
      <c r="EVW17" s="267"/>
      <c r="EVX17" s="267"/>
      <c r="EVY17" s="267"/>
      <c r="EVZ17" s="267"/>
      <c r="EWA17" s="267"/>
      <c r="EWB17" s="267"/>
      <c r="EWC17" s="267"/>
      <c r="EWD17" s="267"/>
      <c r="EWE17" s="267"/>
      <c r="EWF17" s="267"/>
      <c r="EWG17" s="267"/>
      <c r="EWH17" s="267"/>
      <c r="EWI17" s="267"/>
      <c r="EWJ17" s="267"/>
      <c r="EWK17" s="267"/>
      <c r="EWL17" s="267"/>
      <c r="EWM17" s="267"/>
      <c r="EWN17" s="267"/>
      <c r="EWO17" s="267"/>
      <c r="EWP17" s="267"/>
      <c r="EWQ17" s="267"/>
      <c r="EWR17" s="267"/>
      <c r="EWS17" s="267"/>
      <c r="EWT17" s="267"/>
      <c r="EWU17" s="267"/>
      <c r="EWV17" s="267"/>
      <c r="EWW17" s="267"/>
      <c r="EWX17" s="267"/>
      <c r="EWY17" s="267"/>
      <c r="EWZ17" s="267"/>
      <c r="EXA17" s="267"/>
      <c r="EXB17" s="267"/>
      <c r="EXC17" s="267"/>
      <c r="EXD17" s="267"/>
      <c r="EXE17" s="267"/>
      <c r="EXF17" s="267"/>
      <c r="EXG17" s="267"/>
      <c r="EXH17" s="267"/>
      <c r="EXI17" s="267"/>
      <c r="EXJ17" s="267"/>
      <c r="EXK17" s="267"/>
      <c r="EXL17" s="267"/>
      <c r="EXM17" s="267"/>
      <c r="EXN17" s="267"/>
      <c r="EXO17" s="267"/>
      <c r="EXP17" s="267"/>
      <c r="EXQ17" s="267"/>
      <c r="EXR17" s="267"/>
      <c r="EXS17" s="267"/>
      <c r="EXT17" s="267"/>
      <c r="EXU17" s="267"/>
      <c r="EXV17" s="267"/>
      <c r="EXW17" s="267"/>
      <c r="EXX17" s="267"/>
      <c r="EXY17" s="267"/>
      <c r="EXZ17" s="267"/>
      <c r="EYA17" s="267"/>
      <c r="EYB17" s="267"/>
      <c r="EYC17" s="267"/>
      <c r="EYD17" s="267"/>
      <c r="EYE17" s="267"/>
      <c r="EYF17" s="267"/>
      <c r="EYG17" s="267"/>
      <c r="EYH17" s="267"/>
      <c r="EYI17" s="267"/>
      <c r="EYJ17" s="267"/>
      <c r="EYK17" s="267"/>
      <c r="EYL17" s="267"/>
      <c r="EYM17" s="267"/>
      <c r="EYN17" s="267"/>
      <c r="EYO17" s="267"/>
      <c r="EYP17" s="267"/>
      <c r="EYQ17" s="267"/>
      <c r="EYR17" s="267"/>
      <c r="EYS17" s="267"/>
      <c r="EYT17" s="267"/>
      <c r="EYU17" s="267"/>
      <c r="EYV17" s="267"/>
      <c r="EYW17" s="267"/>
      <c r="EYX17" s="267"/>
      <c r="EYY17" s="267"/>
      <c r="EYZ17" s="267"/>
      <c r="EZA17" s="267"/>
      <c r="EZB17" s="267"/>
      <c r="EZC17" s="267"/>
      <c r="EZD17" s="267"/>
      <c r="EZE17" s="267"/>
      <c r="EZF17" s="267"/>
      <c r="EZG17" s="267"/>
      <c r="EZH17" s="267"/>
      <c r="EZI17" s="267"/>
      <c r="EZJ17" s="267"/>
      <c r="EZK17" s="267"/>
      <c r="EZL17" s="267"/>
      <c r="EZM17" s="267"/>
      <c r="EZN17" s="267"/>
      <c r="EZO17" s="267"/>
      <c r="EZP17" s="267"/>
      <c r="EZQ17" s="267"/>
      <c r="EZR17" s="267"/>
      <c r="EZS17" s="267"/>
      <c r="EZT17" s="267"/>
      <c r="EZU17" s="267"/>
      <c r="EZV17" s="267"/>
      <c r="EZW17" s="267"/>
      <c r="EZX17" s="267"/>
      <c r="EZY17" s="267"/>
      <c r="EZZ17" s="267"/>
      <c r="FAA17" s="267"/>
      <c r="FAB17" s="267"/>
      <c r="FAC17" s="267"/>
      <c r="FAD17" s="267"/>
      <c r="FAE17" s="267"/>
      <c r="FAF17" s="267"/>
      <c r="FAG17" s="267"/>
      <c r="FAH17" s="267"/>
      <c r="FAI17" s="267"/>
      <c r="FAJ17" s="267"/>
      <c r="FAK17" s="267"/>
      <c r="FAL17" s="267"/>
      <c r="FAM17" s="267"/>
      <c r="FAN17" s="267"/>
      <c r="FAO17" s="267"/>
      <c r="FAP17" s="267"/>
      <c r="FAQ17" s="267"/>
      <c r="FAR17" s="267"/>
      <c r="FAS17" s="267"/>
      <c r="FAT17" s="267"/>
      <c r="FAU17" s="267"/>
      <c r="FAV17" s="267"/>
      <c r="FAW17" s="267"/>
      <c r="FAX17" s="267"/>
      <c r="FAY17" s="267"/>
      <c r="FAZ17" s="267"/>
      <c r="FBA17" s="267"/>
      <c r="FBB17" s="267"/>
      <c r="FBC17" s="267"/>
      <c r="FBD17" s="267"/>
      <c r="FBE17" s="267"/>
      <c r="FBF17" s="267"/>
      <c r="FBG17" s="267"/>
      <c r="FBH17" s="267"/>
      <c r="FBI17" s="267"/>
      <c r="FBJ17" s="267"/>
      <c r="FBK17" s="267"/>
      <c r="FBL17" s="267"/>
      <c r="FBM17" s="267"/>
      <c r="FBN17" s="267"/>
      <c r="FBO17" s="267"/>
      <c r="FBP17" s="267"/>
      <c r="FBQ17" s="267"/>
      <c r="FBR17" s="267"/>
      <c r="FBS17" s="267"/>
      <c r="FBT17" s="267"/>
      <c r="FBU17" s="267"/>
      <c r="FBV17" s="267"/>
      <c r="FBW17" s="267"/>
      <c r="FBX17" s="267"/>
      <c r="FBY17" s="267"/>
      <c r="FBZ17" s="267"/>
      <c r="FCA17" s="267"/>
      <c r="FCB17" s="267"/>
      <c r="FCC17" s="267"/>
      <c r="FCD17" s="267"/>
      <c r="FCE17" s="267"/>
      <c r="FCF17" s="267"/>
      <c r="FCG17" s="267"/>
      <c r="FCH17" s="267"/>
      <c r="FCI17" s="267"/>
      <c r="FCJ17" s="267"/>
      <c r="FCK17" s="267"/>
      <c r="FCL17" s="267"/>
      <c r="FCM17" s="267"/>
      <c r="FCN17" s="267"/>
      <c r="FCO17" s="267"/>
      <c r="FCP17" s="267"/>
      <c r="FCQ17" s="267"/>
      <c r="FCR17" s="267"/>
      <c r="FCS17" s="267"/>
      <c r="FCT17" s="267"/>
      <c r="FCU17" s="267"/>
      <c r="FCV17" s="267"/>
      <c r="FCW17" s="267"/>
      <c r="FCX17" s="267"/>
      <c r="FCY17" s="267"/>
      <c r="FCZ17" s="267"/>
      <c r="FDA17" s="267"/>
      <c r="FDB17" s="267"/>
      <c r="FDC17" s="267"/>
      <c r="FDD17" s="267"/>
      <c r="FDE17" s="267"/>
      <c r="FDF17" s="267"/>
      <c r="FDG17" s="267"/>
      <c r="FDH17" s="267"/>
      <c r="FDI17" s="267"/>
      <c r="FDJ17" s="267"/>
      <c r="FDK17" s="267"/>
      <c r="FDL17" s="267"/>
      <c r="FDM17" s="267"/>
      <c r="FDN17" s="267"/>
      <c r="FDO17" s="267"/>
      <c r="FDP17" s="267"/>
      <c r="FDQ17" s="267"/>
      <c r="FDR17" s="267"/>
      <c r="FDS17" s="267"/>
      <c r="FDT17" s="267"/>
      <c r="FDU17" s="267"/>
      <c r="FDV17" s="267"/>
      <c r="FDW17" s="267"/>
      <c r="FDX17" s="267"/>
      <c r="FDY17" s="267"/>
      <c r="FDZ17" s="267"/>
      <c r="FEA17" s="267"/>
      <c r="FEB17" s="267"/>
      <c r="FEC17" s="267"/>
      <c r="FED17" s="267"/>
      <c r="FEE17" s="267"/>
      <c r="FEF17" s="267"/>
      <c r="FEG17" s="267"/>
      <c r="FEH17" s="267"/>
      <c r="FEI17" s="267"/>
      <c r="FEJ17" s="267"/>
      <c r="FEK17" s="267"/>
      <c r="FEL17" s="267"/>
      <c r="FEM17" s="267"/>
      <c r="FEN17" s="267"/>
      <c r="FEO17" s="267"/>
      <c r="FEP17" s="267"/>
      <c r="FEQ17" s="267"/>
      <c r="FER17" s="267"/>
      <c r="FES17" s="267"/>
      <c r="FET17" s="267"/>
      <c r="FEU17" s="267"/>
      <c r="FEV17" s="267"/>
      <c r="FEW17" s="267"/>
      <c r="FEX17" s="267"/>
      <c r="FEY17" s="267"/>
      <c r="FEZ17" s="267"/>
      <c r="FFA17" s="267"/>
      <c r="FFB17" s="267"/>
      <c r="FFC17" s="267"/>
      <c r="FFD17" s="267"/>
      <c r="FFE17" s="267"/>
      <c r="FFF17" s="267"/>
      <c r="FFG17" s="267"/>
      <c r="FFH17" s="267"/>
      <c r="FFI17" s="267"/>
      <c r="FFJ17" s="267"/>
      <c r="FFK17" s="267"/>
      <c r="FFL17" s="267"/>
      <c r="FFM17" s="267"/>
      <c r="FFN17" s="267"/>
      <c r="FFO17" s="267"/>
      <c r="FFP17" s="267"/>
      <c r="FFQ17" s="267"/>
      <c r="FFR17" s="267"/>
      <c r="FFS17" s="267"/>
      <c r="FFT17" s="267"/>
      <c r="FFU17" s="267"/>
      <c r="FFV17" s="267"/>
      <c r="FFW17" s="267"/>
      <c r="FFX17" s="267"/>
      <c r="FFY17" s="267"/>
      <c r="FFZ17" s="267"/>
      <c r="FGA17" s="267"/>
      <c r="FGB17" s="267"/>
      <c r="FGC17" s="267"/>
      <c r="FGD17" s="267"/>
      <c r="FGE17" s="267"/>
      <c r="FGF17" s="267"/>
      <c r="FGG17" s="267"/>
      <c r="FGH17" s="267"/>
      <c r="FGI17" s="267"/>
      <c r="FGJ17" s="267"/>
      <c r="FGK17" s="267"/>
      <c r="FGL17" s="267"/>
      <c r="FGM17" s="267"/>
      <c r="FGN17" s="267"/>
      <c r="FGO17" s="267"/>
      <c r="FGP17" s="267"/>
      <c r="FGQ17" s="267"/>
      <c r="FGR17" s="267"/>
      <c r="FGS17" s="267"/>
      <c r="FGT17" s="267"/>
      <c r="FGU17" s="267"/>
      <c r="FGV17" s="267"/>
      <c r="FGW17" s="267"/>
      <c r="FGX17" s="267"/>
      <c r="FGY17" s="267"/>
      <c r="FGZ17" s="267"/>
      <c r="FHA17" s="267"/>
      <c r="FHB17" s="267"/>
      <c r="FHC17" s="267"/>
      <c r="FHD17" s="267"/>
      <c r="FHE17" s="267"/>
      <c r="FHF17" s="267"/>
      <c r="FHG17" s="267"/>
      <c r="FHH17" s="267"/>
      <c r="FHI17" s="267"/>
      <c r="FHJ17" s="267"/>
      <c r="FHK17" s="267"/>
      <c r="FHL17" s="267"/>
      <c r="FHM17" s="267"/>
      <c r="FHN17" s="267"/>
      <c r="FHO17" s="267"/>
      <c r="FHP17" s="267"/>
      <c r="FHQ17" s="267"/>
      <c r="FHR17" s="267"/>
      <c r="FHS17" s="267"/>
      <c r="FHT17" s="267"/>
      <c r="FHU17" s="267"/>
      <c r="FHV17" s="267"/>
      <c r="FHW17" s="267"/>
      <c r="FHX17" s="267"/>
      <c r="FHY17" s="267"/>
      <c r="FHZ17" s="267"/>
      <c r="FIA17" s="267"/>
      <c r="FIB17" s="267"/>
      <c r="FIC17" s="267"/>
      <c r="FID17" s="267"/>
      <c r="FIE17" s="267"/>
      <c r="FIF17" s="267"/>
      <c r="FIG17" s="267"/>
      <c r="FIH17" s="267"/>
      <c r="FII17" s="267"/>
      <c r="FIJ17" s="267"/>
      <c r="FIK17" s="267"/>
      <c r="FIL17" s="267"/>
      <c r="FIM17" s="267"/>
      <c r="FIN17" s="267"/>
      <c r="FIO17" s="267"/>
      <c r="FIP17" s="267"/>
      <c r="FIQ17" s="267"/>
      <c r="FIR17" s="267"/>
      <c r="FIS17" s="267"/>
      <c r="FIT17" s="267"/>
      <c r="FIU17" s="267"/>
      <c r="FIV17" s="267"/>
      <c r="FIW17" s="267"/>
      <c r="FIX17" s="267"/>
      <c r="FIY17" s="267"/>
      <c r="FIZ17" s="267"/>
      <c r="FJA17" s="267"/>
      <c r="FJB17" s="267"/>
      <c r="FJC17" s="267"/>
      <c r="FJD17" s="267"/>
      <c r="FJE17" s="267"/>
      <c r="FJF17" s="267"/>
      <c r="FJG17" s="267"/>
      <c r="FJH17" s="267"/>
      <c r="FJI17" s="267"/>
      <c r="FJJ17" s="267"/>
      <c r="FJK17" s="267"/>
      <c r="FJL17" s="267"/>
      <c r="FJM17" s="267"/>
      <c r="FJN17" s="267"/>
      <c r="FJO17" s="267"/>
      <c r="FJP17" s="267"/>
      <c r="FJQ17" s="267"/>
      <c r="FJR17" s="267"/>
      <c r="FJS17" s="267"/>
      <c r="FJT17" s="267"/>
      <c r="FJU17" s="267"/>
      <c r="FJV17" s="267"/>
      <c r="FJW17" s="267"/>
      <c r="FJX17" s="267"/>
      <c r="FJY17" s="267"/>
      <c r="FJZ17" s="267"/>
      <c r="FKA17" s="267"/>
      <c r="FKB17" s="267"/>
      <c r="FKC17" s="267"/>
      <c r="FKD17" s="267"/>
      <c r="FKE17" s="267"/>
      <c r="FKF17" s="267"/>
      <c r="FKG17" s="267"/>
      <c r="FKH17" s="267"/>
      <c r="FKI17" s="267"/>
      <c r="FKJ17" s="267"/>
      <c r="FKK17" s="267"/>
      <c r="FKL17" s="267"/>
      <c r="FKM17" s="267"/>
      <c r="FKN17" s="267"/>
      <c r="FKO17" s="267"/>
      <c r="FKP17" s="267"/>
      <c r="FKQ17" s="267"/>
      <c r="FKR17" s="267"/>
      <c r="FKS17" s="267"/>
      <c r="FKT17" s="267"/>
      <c r="FKU17" s="267"/>
      <c r="FKV17" s="267"/>
      <c r="FKW17" s="267"/>
      <c r="FKX17" s="267"/>
      <c r="FKY17" s="267"/>
      <c r="FKZ17" s="267"/>
      <c r="FLA17" s="267"/>
      <c r="FLB17" s="267"/>
      <c r="FLC17" s="267"/>
      <c r="FLD17" s="267"/>
      <c r="FLE17" s="267"/>
      <c r="FLF17" s="267"/>
      <c r="FLG17" s="267"/>
      <c r="FLH17" s="267"/>
      <c r="FLI17" s="267"/>
      <c r="FLJ17" s="267"/>
      <c r="FLK17" s="267"/>
      <c r="FLL17" s="267"/>
      <c r="FLM17" s="267"/>
      <c r="FLN17" s="267"/>
      <c r="FLO17" s="267"/>
      <c r="FLP17" s="267"/>
      <c r="FLQ17" s="267"/>
      <c r="FLR17" s="267"/>
      <c r="FLS17" s="267"/>
      <c r="FLT17" s="267"/>
      <c r="FLU17" s="267"/>
      <c r="FLV17" s="267"/>
      <c r="FLW17" s="267"/>
      <c r="FLX17" s="267"/>
      <c r="FLY17" s="267"/>
      <c r="FLZ17" s="267"/>
      <c r="FMA17" s="267"/>
      <c r="FMB17" s="267"/>
      <c r="FMC17" s="267"/>
      <c r="FMD17" s="267"/>
      <c r="FME17" s="267"/>
      <c r="FMF17" s="267"/>
      <c r="FMG17" s="267"/>
      <c r="FMH17" s="267"/>
      <c r="FMI17" s="267"/>
      <c r="FMJ17" s="267"/>
      <c r="FMK17" s="267"/>
      <c r="FML17" s="267"/>
      <c r="FMM17" s="267"/>
      <c r="FMN17" s="267"/>
      <c r="FMO17" s="267"/>
      <c r="FMP17" s="267"/>
      <c r="FMQ17" s="267"/>
      <c r="FMR17" s="267"/>
      <c r="FMS17" s="267"/>
      <c r="FMT17" s="267"/>
      <c r="FMU17" s="267"/>
      <c r="FMV17" s="267"/>
      <c r="FMW17" s="267"/>
      <c r="FMX17" s="267"/>
      <c r="FMY17" s="267"/>
      <c r="FMZ17" s="267"/>
      <c r="FNA17" s="267"/>
      <c r="FNB17" s="267"/>
      <c r="FNC17" s="267"/>
      <c r="FND17" s="267"/>
      <c r="FNE17" s="267"/>
      <c r="FNF17" s="267"/>
      <c r="FNG17" s="267"/>
      <c r="FNH17" s="267"/>
      <c r="FNI17" s="267"/>
      <c r="FNJ17" s="267"/>
      <c r="FNK17" s="267"/>
      <c r="FNL17" s="267"/>
      <c r="FNM17" s="267"/>
      <c r="FNN17" s="267"/>
      <c r="FNO17" s="267"/>
      <c r="FNP17" s="267"/>
      <c r="FNQ17" s="267"/>
      <c r="FNR17" s="267"/>
      <c r="FNS17" s="267"/>
      <c r="FNT17" s="267"/>
      <c r="FNU17" s="267"/>
      <c r="FNV17" s="267"/>
      <c r="FNW17" s="267"/>
      <c r="FNX17" s="267"/>
      <c r="FNY17" s="267"/>
      <c r="FNZ17" s="267"/>
      <c r="FOA17" s="267"/>
      <c r="FOB17" s="267"/>
      <c r="FOC17" s="267"/>
      <c r="FOD17" s="267"/>
      <c r="FOE17" s="267"/>
      <c r="FOF17" s="267"/>
      <c r="FOG17" s="267"/>
      <c r="FOH17" s="267"/>
      <c r="FOI17" s="267"/>
      <c r="FOJ17" s="267"/>
      <c r="FOK17" s="267"/>
      <c r="FOL17" s="267"/>
      <c r="FOM17" s="267"/>
      <c r="FON17" s="267"/>
      <c r="FOO17" s="267"/>
      <c r="FOP17" s="267"/>
      <c r="FOQ17" s="267"/>
      <c r="FOR17" s="267"/>
      <c r="FOS17" s="267"/>
      <c r="FOT17" s="267"/>
      <c r="FOU17" s="267"/>
      <c r="FOV17" s="267"/>
      <c r="FOW17" s="267"/>
      <c r="FOX17" s="267"/>
      <c r="FOY17" s="267"/>
      <c r="FOZ17" s="267"/>
      <c r="FPA17" s="267"/>
      <c r="FPB17" s="267"/>
      <c r="FPC17" s="267"/>
      <c r="FPD17" s="267"/>
      <c r="FPE17" s="267"/>
      <c r="FPF17" s="267"/>
      <c r="FPG17" s="267"/>
      <c r="FPH17" s="267"/>
      <c r="FPI17" s="267"/>
      <c r="FPJ17" s="267"/>
      <c r="FPK17" s="267"/>
      <c r="FPL17" s="267"/>
      <c r="FPM17" s="267"/>
      <c r="FPN17" s="267"/>
      <c r="FPO17" s="267"/>
      <c r="FPP17" s="267"/>
      <c r="FPQ17" s="267"/>
      <c r="FPR17" s="267"/>
      <c r="FPS17" s="267"/>
      <c r="FPT17" s="267"/>
      <c r="FPU17" s="267"/>
      <c r="FPV17" s="267"/>
      <c r="FPW17" s="267"/>
      <c r="FPX17" s="267"/>
      <c r="FPY17" s="267"/>
      <c r="FPZ17" s="267"/>
      <c r="FQA17" s="267"/>
      <c r="FQB17" s="267"/>
      <c r="FQC17" s="267"/>
      <c r="FQD17" s="267"/>
      <c r="FQE17" s="267"/>
      <c r="FQF17" s="267"/>
      <c r="FQG17" s="267"/>
      <c r="FQH17" s="267"/>
      <c r="FQI17" s="267"/>
      <c r="FQJ17" s="267"/>
      <c r="FQK17" s="267"/>
      <c r="FQL17" s="267"/>
      <c r="FQM17" s="267"/>
      <c r="FQN17" s="267"/>
      <c r="FQO17" s="267"/>
      <c r="FQP17" s="267"/>
      <c r="FQQ17" s="267"/>
      <c r="FQR17" s="267"/>
      <c r="FQS17" s="267"/>
      <c r="FQT17" s="267"/>
      <c r="FQU17" s="267"/>
      <c r="FQV17" s="267"/>
      <c r="FQW17" s="267"/>
      <c r="FQX17" s="267"/>
      <c r="FQY17" s="267"/>
      <c r="FQZ17" s="267"/>
      <c r="FRA17" s="267"/>
      <c r="FRB17" s="267"/>
      <c r="FRC17" s="267"/>
      <c r="FRD17" s="267"/>
      <c r="FRE17" s="267"/>
      <c r="FRF17" s="267"/>
      <c r="FRG17" s="267"/>
      <c r="FRH17" s="267"/>
      <c r="FRI17" s="267"/>
      <c r="FRJ17" s="267"/>
      <c r="FRK17" s="267"/>
      <c r="FRL17" s="267"/>
      <c r="FRM17" s="267"/>
      <c r="FRN17" s="267"/>
      <c r="FRO17" s="267"/>
      <c r="FRP17" s="267"/>
      <c r="FRQ17" s="267"/>
      <c r="FRR17" s="267"/>
      <c r="FRS17" s="267"/>
      <c r="FRT17" s="267"/>
      <c r="FRU17" s="267"/>
      <c r="FRV17" s="267"/>
      <c r="FRW17" s="267"/>
      <c r="FRX17" s="267"/>
      <c r="FRY17" s="267"/>
      <c r="FRZ17" s="267"/>
      <c r="FSA17" s="267"/>
      <c r="FSB17" s="267"/>
      <c r="FSC17" s="267"/>
      <c r="FSD17" s="267"/>
      <c r="FSE17" s="267"/>
      <c r="FSF17" s="267"/>
      <c r="FSG17" s="267"/>
      <c r="FSH17" s="267"/>
      <c r="FSI17" s="267"/>
      <c r="FSJ17" s="267"/>
      <c r="FSK17" s="267"/>
      <c r="FSL17" s="267"/>
      <c r="FSM17" s="267"/>
      <c r="FSN17" s="267"/>
      <c r="FSO17" s="267"/>
      <c r="FSP17" s="267"/>
      <c r="FSQ17" s="267"/>
      <c r="FSR17" s="267"/>
      <c r="FSS17" s="267"/>
      <c r="FST17" s="267"/>
      <c r="FSU17" s="267"/>
      <c r="FSV17" s="267"/>
      <c r="FSW17" s="267"/>
      <c r="FSX17" s="267"/>
      <c r="FSY17" s="267"/>
      <c r="FSZ17" s="267"/>
      <c r="FTA17" s="267"/>
      <c r="FTB17" s="267"/>
      <c r="FTC17" s="267"/>
      <c r="FTD17" s="267"/>
      <c r="FTE17" s="267"/>
      <c r="FTF17" s="267"/>
      <c r="FTG17" s="267"/>
      <c r="FTH17" s="267"/>
      <c r="FTI17" s="267"/>
      <c r="FTJ17" s="267"/>
      <c r="FTK17" s="267"/>
      <c r="FTL17" s="267"/>
      <c r="FTM17" s="267"/>
      <c r="FTN17" s="267"/>
      <c r="FTO17" s="267"/>
      <c r="FTP17" s="267"/>
      <c r="FTQ17" s="267"/>
      <c r="FTR17" s="267"/>
      <c r="FTS17" s="267"/>
      <c r="FTT17" s="267"/>
      <c r="FTU17" s="267"/>
      <c r="FTV17" s="267"/>
      <c r="FTW17" s="267"/>
      <c r="FTX17" s="267"/>
      <c r="FTY17" s="267"/>
      <c r="FTZ17" s="267"/>
      <c r="FUA17" s="267"/>
      <c r="FUB17" s="267"/>
      <c r="FUC17" s="267"/>
      <c r="FUD17" s="267"/>
      <c r="FUE17" s="267"/>
      <c r="FUF17" s="267"/>
      <c r="FUG17" s="267"/>
      <c r="FUH17" s="267"/>
      <c r="FUI17" s="267"/>
      <c r="FUJ17" s="267"/>
      <c r="FUK17" s="267"/>
      <c r="FUL17" s="267"/>
      <c r="FUM17" s="267"/>
      <c r="FUN17" s="267"/>
      <c r="FUO17" s="267"/>
      <c r="FUP17" s="267"/>
      <c r="FUQ17" s="267"/>
      <c r="FUR17" s="267"/>
      <c r="FUS17" s="267"/>
      <c r="FUT17" s="267"/>
      <c r="FUU17" s="267"/>
      <c r="FUV17" s="267"/>
      <c r="FUW17" s="267"/>
      <c r="FUX17" s="267"/>
      <c r="FUY17" s="267"/>
      <c r="FUZ17" s="267"/>
      <c r="FVA17" s="267"/>
      <c r="FVB17" s="267"/>
      <c r="FVC17" s="267"/>
      <c r="FVD17" s="267"/>
      <c r="FVE17" s="267"/>
      <c r="FVF17" s="267"/>
      <c r="FVG17" s="267"/>
      <c r="FVH17" s="267"/>
      <c r="FVI17" s="267"/>
      <c r="FVJ17" s="267"/>
      <c r="FVK17" s="267"/>
      <c r="FVL17" s="267"/>
      <c r="FVM17" s="267"/>
      <c r="FVN17" s="267"/>
      <c r="FVO17" s="267"/>
      <c r="FVP17" s="267"/>
      <c r="FVQ17" s="267"/>
      <c r="FVR17" s="267"/>
      <c r="FVS17" s="267"/>
      <c r="FVT17" s="267"/>
      <c r="FVU17" s="267"/>
      <c r="FVV17" s="267"/>
      <c r="FVW17" s="267"/>
      <c r="FVX17" s="267"/>
      <c r="FVY17" s="267"/>
      <c r="FVZ17" s="267"/>
      <c r="FWA17" s="267"/>
      <c r="FWB17" s="267"/>
      <c r="FWC17" s="267"/>
      <c r="FWD17" s="267"/>
      <c r="FWE17" s="267"/>
      <c r="FWF17" s="267"/>
      <c r="FWG17" s="267"/>
      <c r="FWH17" s="267"/>
      <c r="FWI17" s="267"/>
      <c r="FWJ17" s="267"/>
      <c r="FWK17" s="267"/>
      <c r="FWL17" s="267"/>
      <c r="FWM17" s="267"/>
      <c r="FWN17" s="267"/>
      <c r="FWO17" s="267"/>
      <c r="FWP17" s="267"/>
      <c r="FWQ17" s="267"/>
      <c r="FWR17" s="267"/>
      <c r="FWS17" s="267"/>
      <c r="FWT17" s="267"/>
      <c r="FWU17" s="267"/>
      <c r="FWV17" s="267"/>
      <c r="FWW17" s="267"/>
      <c r="FWX17" s="267"/>
      <c r="FWY17" s="267"/>
      <c r="FWZ17" s="267"/>
      <c r="FXA17" s="267"/>
      <c r="FXB17" s="267"/>
      <c r="FXC17" s="267"/>
      <c r="FXD17" s="267"/>
      <c r="FXE17" s="267"/>
      <c r="FXF17" s="267"/>
      <c r="FXG17" s="267"/>
      <c r="FXH17" s="267"/>
      <c r="FXI17" s="267"/>
      <c r="FXJ17" s="267"/>
      <c r="FXK17" s="267"/>
      <c r="FXL17" s="267"/>
      <c r="FXM17" s="267"/>
      <c r="FXN17" s="267"/>
      <c r="FXO17" s="267"/>
      <c r="FXP17" s="267"/>
      <c r="FXQ17" s="267"/>
      <c r="FXR17" s="267"/>
      <c r="FXS17" s="267"/>
      <c r="FXT17" s="267"/>
      <c r="FXU17" s="267"/>
      <c r="FXV17" s="267"/>
      <c r="FXW17" s="267"/>
      <c r="FXX17" s="267"/>
      <c r="FXY17" s="267"/>
      <c r="FXZ17" s="267"/>
      <c r="FYA17" s="267"/>
      <c r="FYB17" s="267"/>
      <c r="FYC17" s="267"/>
      <c r="FYD17" s="267"/>
      <c r="FYE17" s="267"/>
      <c r="FYF17" s="267"/>
      <c r="FYG17" s="267"/>
      <c r="FYH17" s="267"/>
      <c r="FYI17" s="267"/>
      <c r="FYJ17" s="267"/>
      <c r="FYK17" s="267"/>
      <c r="FYL17" s="267"/>
      <c r="FYM17" s="267"/>
      <c r="FYN17" s="267"/>
      <c r="FYO17" s="267"/>
      <c r="FYP17" s="267"/>
      <c r="FYQ17" s="267"/>
      <c r="FYR17" s="267"/>
      <c r="FYS17" s="267"/>
      <c r="FYT17" s="267"/>
      <c r="FYU17" s="267"/>
      <c r="FYV17" s="267"/>
      <c r="FYW17" s="267"/>
      <c r="FYX17" s="267"/>
      <c r="FYY17" s="267"/>
      <c r="FYZ17" s="267"/>
      <c r="FZA17" s="267"/>
      <c r="FZB17" s="267"/>
      <c r="FZC17" s="267"/>
      <c r="FZD17" s="267"/>
      <c r="FZE17" s="267"/>
      <c r="FZF17" s="267"/>
      <c r="FZG17" s="267"/>
      <c r="FZH17" s="267"/>
      <c r="FZI17" s="267"/>
      <c r="FZJ17" s="267"/>
      <c r="FZK17" s="267"/>
      <c r="FZL17" s="267"/>
      <c r="FZM17" s="267"/>
      <c r="FZN17" s="267"/>
      <c r="FZO17" s="267"/>
      <c r="FZP17" s="267"/>
      <c r="FZQ17" s="267"/>
      <c r="FZR17" s="267"/>
      <c r="FZS17" s="267"/>
      <c r="FZT17" s="267"/>
      <c r="FZU17" s="267"/>
      <c r="FZV17" s="267"/>
      <c r="FZW17" s="267"/>
      <c r="FZX17" s="267"/>
      <c r="FZY17" s="267"/>
      <c r="FZZ17" s="267"/>
      <c r="GAA17" s="267"/>
      <c r="GAB17" s="267"/>
      <c r="GAC17" s="267"/>
      <c r="GAD17" s="267"/>
      <c r="GAE17" s="267"/>
      <c r="GAF17" s="267"/>
      <c r="GAG17" s="267"/>
      <c r="GAH17" s="267"/>
      <c r="GAI17" s="267"/>
      <c r="GAJ17" s="267"/>
      <c r="GAK17" s="267"/>
      <c r="GAL17" s="267"/>
      <c r="GAM17" s="267"/>
      <c r="GAN17" s="267"/>
      <c r="GAO17" s="267"/>
      <c r="GAP17" s="267"/>
      <c r="GAQ17" s="267"/>
      <c r="GAR17" s="267"/>
      <c r="GAS17" s="267"/>
      <c r="GAT17" s="267"/>
      <c r="GAU17" s="267"/>
      <c r="GAV17" s="267"/>
      <c r="GAW17" s="267"/>
      <c r="GAX17" s="267"/>
      <c r="GAY17" s="267"/>
      <c r="GAZ17" s="267"/>
      <c r="GBA17" s="267"/>
      <c r="GBB17" s="267"/>
      <c r="GBC17" s="267"/>
      <c r="GBD17" s="267"/>
      <c r="GBE17" s="267"/>
      <c r="GBF17" s="267"/>
      <c r="GBG17" s="267"/>
      <c r="GBH17" s="267"/>
      <c r="GBI17" s="267"/>
      <c r="GBJ17" s="267"/>
      <c r="GBK17" s="267"/>
      <c r="GBL17" s="267"/>
      <c r="GBM17" s="267"/>
      <c r="GBN17" s="267"/>
      <c r="GBO17" s="267"/>
      <c r="GBP17" s="267"/>
      <c r="GBQ17" s="267"/>
      <c r="GBR17" s="267"/>
      <c r="GBS17" s="267"/>
      <c r="GBT17" s="267"/>
      <c r="GBU17" s="267"/>
      <c r="GBV17" s="267"/>
      <c r="GBW17" s="267"/>
      <c r="GBX17" s="267"/>
      <c r="GBY17" s="267"/>
      <c r="GBZ17" s="267"/>
      <c r="GCA17" s="267"/>
      <c r="GCB17" s="267"/>
      <c r="GCC17" s="267"/>
      <c r="GCD17" s="267"/>
      <c r="GCE17" s="267"/>
      <c r="GCF17" s="267"/>
      <c r="GCG17" s="267"/>
      <c r="GCH17" s="267"/>
      <c r="GCI17" s="267"/>
      <c r="GCJ17" s="267"/>
      <c r="GCK17" s="267"/>
      <c r="GCL17" s="267"/>
      <c r="GCM17" s="267"/>
      <c r="GCN17" s="267"/>
      <c r="GCO17" s="267"/>
      <c r="GCP17" s="267"/>
      <c r="GCQ17" s="267"/>
      <c r="GCR17" s="267"/>
      <c r="GCS17" s="267"/>
      <c r="GCT17" s="267"/>
      <c r="GCU17" s="267"/>
      <c r="GCV17" s="267"/>
      <c r="GCW17" s="267"/>
      <c r="GCX17" s="267"/>
      <c r="GCY17" s="267"/>
      <c r="GCZ17" s="267"/>
      <c r="GDA17" s="267"/>
      <c r="GDB17" s="267"/>
      <c r="GDC17" s="267"/>
      <c r="GDD17" s="267"/>
      <c r="GDE17" s="267"/>
      <c r="GDF17" s="267"/>
      <c r="GDG17" s="267"/>
      <c r="GDH17" s="267"/>
      <c r="GDI17" s="267"/>
      <c r="GDJ17" s="267"/>
      <c r="GDK17" s="267"/>
      <c r="GDL17" s="267"/>
      <c r="GDM17" s="267"/>
      <c r="GDN17" s="267"/>
      <c r="GDO17" s="267"/>
      <c r="GDP17" s="267"/>
      <c r="GDQ17" s="267"/>
      <c r="GDR17" s="267"/>
      <c r="GDS17" s="267"/>
      <c r="GDT17" s="267"/>
      <c r="GDU17" s="267"/>
      <c r="GDV17" s="267"/>
      <c r="GDW17" s="267"/>
      <c r="GDX17" s="267"/>
      <c r="GDY17" s="267"/>
      <c r="GDZ17" s="267"/>
      <c r="GEA17" s="267"/>
      <c r="GEB17" s="267"/>
      <c r="GEC17" s="267"/>
      <c r="GED17" s="267"/>
      <c r="GEE17" s="267"/>
      <c r="GEF17" s="267"/>
      <c r="GEG17" s="267"/>
      <c r="GEH17" s="267"/>
      <c r="GEI17" s="267"/>
      <c r="GEJ17" s="267"/>
      <c r="GEK17" s="267"/>
      <c r="GEL17" s="267"/>
      <c r="GEM17" s="267"/>
      <c r="GEN17" s="267"/>
      <c r="GEO17" s="267"/>
      <c r="GEP17" s="267"/>
      <c r="GEQ17" s="267"/>
      <c r="GER17" s="267"/>
      <c r="GES17" s="267"/>
      <c r="GET17" s="267"/>
      <c r="GEU17" s="267"/>
      <c r="GEV17" s="267"/>
      <c r="GEW17" s="267"/>
      <c r="GEX17" s="267"/>
      <c r="GEY17" s="267"/>
      <c r="GEZ17" s="267"/>
      <c r="GFA17" s="267"/>
      <c r="GFB17" s="267"/>
      <c r="GFC17" s="267"/>
      <c r="GFD17" s="267"/>
      <c r="GFE17" s="267"/>
      <c r="GFF17" s="267"/>
      <c r="GFG17" s="267"/>
      <c r="GFH17" s="267"/>
      <c r="GFI17" s="267"/>
      <c r="GFJ17" s="267"/>
      <c r="GFK17" s="267"/>
      <c r="GFL17" s="267"/>
      <c r="GFM17" s="267"/>
      <c r="GFN17" s="267"/>
      <c r="GFO17" s="267"/>
      <c r="GFP17" s="267"/>
      <c r="GFQ17" s="267"/>
      <c r="GFR17" s="267"/>
      <c r="GFS17" s="267"/>
      <c r="GFT17" s="267"/>
      <c r="GFU17" s="267"/>
      <c r="GFV17" s="267"/>
      <c r="GFW17" s="267"/>
      <c r="GFX17" s="267"/>
      <c r="GFY17" s="267"/>
      <c r="GFZ17" s="267"/>
      <c r="GGA17" s="267"/>
      <c r="GGB17" s="267"/>
      <c r="GGC17" s="267"/>
      <c r="GGD17" s="267"/>
      <c r="GGE17" s="267"/>
      <c r="GGF17" s="267"/>
      <c r="GGG17" s="267"/>
      <c r="GGH17" s="267"/>
      <c r="GGI17" s="267"/>
      <c r="GGJ17" s="267"/>
      <c r="GGK17" s="267"/>
      <c r="GGL17" s="267"/>
      <c r="GGM17" s="267"/>
      <c r="GGN17" s="267"/>
      <c r="GGO17" s="267"/>
      <c r="GGP17" s="267"/>
      <c r="GGQ17" s="267"/>
      <c r="GGR17" s="267"/>
      <c r="GGS17" s="267"/>
      <c r="GGT17" s="267"/>
      <c r="GGU17" s="267"/>
      <c r="GGV17" s="267"/>
      <c r="GGW17" s="267"/>
      <c r="GGX17" s="267"/>
      <c r="GGY17" s="267"/>
      <c r="GGZ17" s="267"/>
      <c r="GHA17" s="267"/>
      <c r="GHB17" s="267"/>
      <c r="GHC17" s="267"/>
      <c r="GHD17" s="267"/>
      <c r="GHE17" s="267"/>
      <c r="GHF17" s="267"/>
      <c r="GHG17" s="267"/>
      <c r="GHH17" s="267"/>
      <c r="GHI17" s="267"/>
      <c r="GHJ17" s="267"/>
      <c r="GHK17" s="267"/>
      <c r="GHL17" s="267"/>
      <c r="GHM17" s="267"/>
      <c r="GHN17" s="267"/>
      <c r="GHO17" s="267"/>
      <c r="GHP17" s="267"/>
      <c r="GHQ17" s="267"/>
      <c r="GHR17" s="267"/>
      <c r="GHS17" s="267"/>
      <c r="GHT17" s="267"/>
      <c r="GHU17" s="267"/>
      <c r="GHV17" s="267"/>
      <c r="GHW17" s="267"/>
      <c r="GHX17" s="267"/>
      <c r="GHY17" s="267"/>
      <c r="GHZ17" s="267"/>
      <c r="GIA17" s="267"/>
      <c r="GIB17" s="267"/>
      <c r="GIC17" s="267"/>
      <c r="GID17" s="267"/>
      <c r="GIE17" s="267"/>
      <c r="GIF17" s="267"/>
      <c r="GIG17" s="267"/>
      <c r="GIH17" s="267"/>
      <c r="GII17" s="267"/>
      <c r="GIJ17" s="267"/>
      <c r="GIK17" s="267"/>
      <c r="GIL17" s="267"/>
      <c r="GIM17" s="267"/>
      <c r="GIN17" s="267"/>
      <c r="GIO17" s="267"/>
      <c r="GIP17" s="267"/>
      <c r="GIQ17" s="267"/>
      <c r="GIR17" s="267"/>
      <c r="GIS17" s="267"/>
      <c r="GIT17" s="267"/>
      <c r="GIU17" s="267"/>
      <c r="GIV17" s="267"/>
      <c r="GIW17" s="267"/>
      <c r="GIX17" s="267"/>
      <c r="GIY17" s="267"/>
      <c r="GIZ17" s="267"/>
      <c r="GJA17" s="267"/>
      <c r="GJB17" s="267"/>
      <c r="GJC17" s="267"/>
      <c r="GJD17" s="267"/>
      <c r="GJE17" s="267"/>
      <c r="GJF17" s="267"/>
      <c r="GJG17" s="267"/>
      <c r="GJH17" s="267"/>
      <c r="GJI17" s="267"/>
      <c r="GJJ17" s="267"/>
      <c r="GJK17" s="267"/>
      <c r="GJL17" s="267"/>
      <c r="GJM17" s="267"/>
      <c r="GJN17" s="267"/>
      <c r="GJO17" s="267"/>
      <c r="GJP17" s="267"/>
      <c r="GJQ17" s="267"/>
      <c r="GJR17" s="267"/>
      <c r="GJS17" s="267"/>
      <c r="GJT17" s="267"/>
      <c r="GJU17" s="267"/>
      <c r="GJV17" s="267"/>
      <c r="GJW17" s="267"/>
      <c r="GJX17" s="267"/>
      <c r="GJY17" s="267"/>
      <c r="GJZ17" s="267"/>
      <c r="GKA17" s="267"/>
      <c r="GKB17" s="267"/>
      <c r="GKC17" s="267"/>
      <c r="GKD17" s="267"/>
      <c r="GKE17" s="267"/>
      <c r="GKF17" s="267"/>
      <c r="GKG17" s="267"/>
      <c r="GKH17" s="267"/>
      <c r="GKI17" s="267"/>
      <c r="GKJ17" s="267"/>
      <c r="GKK17" s="267"/>
      <c r="GKL17" s="267"/>
      <c r="GKM17" s="267"/>
      <c r="GKN17" s="267"/>
      <c r="GKO17" s="267"/>
      <c r="GKP17" s="267"/>
      <c r="GKQ17" s="267"/>
      <c r="GKR17" s="267"/>
      <c r="GKS17" s="267"/>
      <c r="GKT17" s="267"/>
      <c r="GKU17" s="267"/>
      <c r="GKV17" s="267"/>
      <c r="GKW17" s="267"/>
      <c r="GKX17" s="267"/>
      <c r="GKY17" s="267"/>
      <c r="GKZ17" s="267"/>
      <c r="GLA17" s="267"/>
      <c r="GLB17" s="267"/>
      <c r="GLC17" s="267"/>
      <c r="GLD17" s="267"/>
      <c r="GLE17" s="267"/>
      <c r="GLF17" s="267"/>
      <c r="GLG17" s="267"/>
      <c r="GLH17" s="267"/>
      <c r="GLI17" s="267"/>
      <c r="GLJ17" s="267"/>
      <c r="GLK17" s="267"/>
      <c r="GLL17" s="267"/>
      <c r="GLM17" s="267"/>
      <c r="GLN17" s="267"/>
      <c r="GLO17" s="267"/>
      <c r="GLP17" s="267"/>
      <c r="GLQ17" s="267"/>
      <c r="GLR17" s="267"/>
      <c r="GLS17" s="267"/>
      <c r="GLT17" s="267"/>
      <c r="GLU17" s="267"/>
      <c r="GLV17" s="267"/>
      <c r="GLW17" s="267"/>
      <c r="GLX17" s="267"/>
      <c r="GLY17" s="267"/>
      <c r="GLZ17" s="267"/>
      <c r="GMA17" s="267"/>
      <c r="GMB17" s="267"/>
      <c r="GMC17" s="267"/>
      <c r="GMD17" s="267"/>
      <c r="GME17" s="267"/>
      <c r="GMF17" s="267"/>
      <c r="GMG17" s="267"/>
      <c r="GMH17" s="267"/>
      <c r="GMI17" s="267"/>
      <c r="GMJ17" s="267"/>
      <c r="GMK17" s="267"/>
      <c r="GML17" s="267"/>
      <c r="GMM17" s="267"/>
      <c r="GMN17" s="267"/>
      <c r="GMO17" s="267"/>
      <c r="GMP17" s="267"/>
      <c r="GMQ17" s="267"/>
      <c r="GMR17" s="267"/>
      <c r="GMS17" s="267"/>
      <c r="GMT17" s="267"/>
      <c r="GMU17" s="267"/>
      <c r="GMV17" s="267"/>
      <c r="GMW17" s="267"/>
      <c r="GMX17" s="267"/>
      <c r="GMY17" s="267"/>
      <c r="GMZ17" s="267"/>
      <c r="GNA17" s="267"/>
      <c r="GNB17" s="267"/>
      <c r="GNC17" s="267"/>
      <c r="GND17" s="267"/>
      <c r="GNE17" s="267"/>
      <c r="GNF17" s="267"/>
      <c r="GNG17" s="267"/>
      <c r="GNH17" s="267"/>
      <c r="GNI17" s="267"/>
      <c r="GNJ17" s="267"/>
      <c r="GNK17" s="267"/>
      <c r="GNL17" s="267"/>
      <c r="GNM17" s="267"/>
      <c r="GNN17" s="267"/>
      <c r="GNO17" s="267"/>
      <c r="GNP17" s="267"/>
      <c r="GNQ17" s="267"/>
      <c r="GNR17" s="267"/>
      <c r="GNS17" s="267"/>
      <c r="GNT17" s="267"/>
      <c r="GNU17" s="267"/>
      <c r="GNV17" s="267"/>
      <c r="GNW17" s="267"/>
      <c r="GNX17" s="267"/>
      <c r="GNY17" s="267"/>
      <c r="GNZ17" s="267"/>
      <c r="GOA17" s="267"/>
      <c r="GOB17" s="267"/>
      <c r="GOC17" s="267"/>
      <c r="GOD17" s="267"/>
      <c r="GOE17" s="267"/>
      <c r="GOF17" s="267"/>
      <c r="GOG17" s="267"/>
      <c r="GOH17" s="267"/>
      <c r="GOI17" s="267"/>
      <c r="GOJ17" s="267"/>
      <c r="GOK17" s="267"/>
      <c r="GOL17" s="267"/>
      <c r="GOM17" s="267"/>
      <c r="GON17" s="267"/>
      <c r="GOO17" s="267"/>
      <c r="GOP17" s="267"/>
      <c r="GOQ17" s="267"/>
      <c r="GOR17" s="267"/>
      <c r="GOS17" s="267"/>
      <c r="GOT17" s="267"/>
      <c r="GOU17" s="267"/>
      <c r="GOV17" s="267"/>
      <c r="GOW17" s="267"/>
      <c r="GOX17" s="267"/>
      <c r="GOY17" s="267"/>
      <c r="GOZ17" s="267"/>
      <c r="GPA17" s="267"/>
      <c r="GPB17" s="267"/>
      <c r="GPC17" s="267"/>
      <c r="GPD17" s="267"/>
      <c r="GPE17" s="267"/>
      <c r="GPF17" s="267"/>
      <c r="GPG17" s="267"/>
      <c r="GPH17" s="267"/>
      <c r="GPI17" s="267"/>
      <c r="GPJ17" s="267"/>
      <c r="GPK17" s="267"/>
      <c r="GPL17" s="267"/>
      <c r="GPM17" s="267"/>
      <c r="GPN17" s="267"/>
      <c r="GPO17" s="267"/>
      <c r="GPP17" s="267"/>
      <c r="GPQ17" s="267"/>
      <c r="GPR17" s="267"/>
      <c r="GPS17" s="267"/>
      <c r="GPT17" s="267"/>
      <c r="GPU17" s="267"/>
      <c r="GPV17" s="267"/>
      <c r="GPW17" s="267"/>
      <c r="GPX17" s="267"/>
      <c r="GPY17" s="267"/>
      <c r="GPZ17" s="267"/>
      <c r="GQA17" s="267"/>
      <c r="GQB17" s="267"/>
      <c r="GQC17" s="267"/>
      <c r="GQD17" s="267"/>
      <c r="GQE17" s="267"/>
      <c r="GQF17" s="267"/>
      <c r="GQG17" s="267"/>
      <c r="GQH17" s="267"/>
      <c r="GQI17" s="267"/>
      <c r="GQJ17" s="267"/>
      <c r="GQK17" s="267"/>
      <c r="GQL17" s="267"/>
      <c r="GQM17" s="267"/>
      <c r="GQN17" s="267"/>
      <c r="GQO17" s="267"/>
      <c r="GQP17" s="267"/>
      <c r="GQQ17" s="267"/>
      <c r="GQR17" s="267"/>
      <c r="GQS17" s="267"/>
      <c r="GQT17" s="267"/>
      <c r="GQU17" s="267"/>
      <c r="GQV17" s="267"/>
      <c r="GQW17" s="267"/>
      <c r="GQX17" s="267"/>
      <c r="GQY17" s="267"/>
      <c r="GQZ17" s="267"/>
      <c r="GRA17" s="267"/>
      <c r="GRB17" s="267"/>
      <c r="GRC17" s="267"/>
      <c r="GRD17" s="267"/>
      <c r="GRE17" s="267"/>
      <c r="GRF17" s="267"/>
      <c r="GRG17" s="267"/>
      <c r="GRH17" s="267"/>
      <c r="GRI17" s="267"/>
      <c r="GRJ17" s="267"/>
      <c r="GRK17" s="267"/>
      <c r="GRL17" s="267"/>
      <c r="GRM17" s="267"/>
      <c r="GRN17" s="267"/>
      <c r="GRO17" s="267"/>
      <c r="GRP17" s="267"/>
      <c r="GRQ17" s="267"/>
      <c r="GRR17" s="267"/>
      <c r="GRS17" s="267"/>
      <c r="GRT17" s="267"/>
      <c r="GRU17" s="267"/>
      <c r="GRV17" s="267"/>
      <c r="GRW17" s="267"/>
      <c r="GRX17" s="267"/>
      <c r="GRY17" s="267"/>
      <c r="GRZ17" s="267"/>
      <c r="GSA17" s="267"/>
      <c r="GSB17" s="267"/>
      <c r="GSC17" s="267"/>
      <c r="GSD17" s="267"/>
      <c r="GSE17" s="267"/>
      <c r="GSF17" s="267"/>
      <c r="GSG17" s="267"/>
      <c r="GSH17" s="267"/>
      <c r="GSI17" s="267"/>
      <c r="GSJ17" s="267"/>
      <c r="GSK17" s="267"/>
      <c r="GSL17" s="267"/>
      <c r="GSM17" s="267"/>
      <c r="GSN17" s="267"/>
      <c r="GSO17" s="267"/>
      <c r="GSP17" s="267"/>
      <c r="GSQ17" s="267"/>
      <c r="GSR17" s="267"/>
      <c r="GSS17" s="267"/>
      <c r="GST17" s="267"/>
      <c r="GSU17" s="267"/>
      <c r="GSV17" s="267"/>
      <c r="GSW17" s="267"/>
      <c r="GSX17" s="267"/>
      <c r="GSY17" s="267"/>
      <c r="GSZ17" s="267"/>
      <c r="GTA17" s="267"/>
      <c r="GTB17" s="267"/>
      <c r="GTC17" s="267"/>
      <c r="GTD17" s="267"/>
      <c r="GTE17" s="267"/>
      <c r="GTF17" s="267"/>
      <c r="GTG17" s="267"/>
      <c r="GTH17" s="267"/>
      <c r="GTI17" s="267"/>
      <c r="GTJ17" s="267"/>
      <c r="GTK17" s="267"/>
      <c r="GTL17" s="267"/>
      <c r="GTM17" s="267"/>
      <c r="GTN17" s="267"/>
      <c r="GTO17" s="267"/>
      <c r="GTP17" s="267"/>
      <c r="GTQ17" s="267"/>
      <c r="GTR17" s="267"/>
      <c r="GTS17" s="267"/>
      <c r="GTT17" s="267"/>
      <c r="GTU17" s="267"/>
      <c r="GTV17" s="267"/>
      <c r="GTW17" s="267"/>
      <c r="GTX17" s="267"/>
      <c r="GTY17" s="267"/>
      <c r="GTZ17" s="267"/>
      <c r="GUA17" s="267"/>
      <c r="GUB17" s="267"/>
      <c r="GUC17" s="267"/>
      <c r="GUD17" s="267"/>
      <c r="GUE17" s="267"/>
      <c r="GUF17" s="267"/>
      <c r="GUG17" s="267"/>
      <c r="GUH17" s="267"/>
      <c r="GUI17" s="267"/>
      <c r="GUJ17" s="267"/>
      <c r="GUK17" s="267"/>
      <c r="GUL17" s="267"/>
      <c r="GUM17" s="267"/>
      <c r="GUN17" s="267"/>
      <c r="GUO17" s="267"/>
      <c r="GUP17" s="267"/>
      <c r="GUQ17" s="267"/>
      <c r="GUR17" s="267"/>
      <c r="GUS17" s="267"/>
      <c r="GUT17" s="267"/>
      <c r="GUU17" s="267"/>
      <c r="GUV17" s="267"/>
      <c r="GUW17" s="267"/>
      <c r="GUX17" s="267"/>
      <c r="GUY17" s="267"/>
      <c r="GUZ17" s="267"/>
      <c r="GVA17" s="267"/>
      <c r="GVB17" s="267"/>
      <c r="GVC17" s="267"/>
      <c r="GVD17" s="267"/>
      <c r="GVE17" s="267"/>
      <c r="GVF17" s="267"/>
      <c r="GVG17" s="267"/>
      <c r="GVH17" s="267"/>
      <c r="GVI17" s="267"/>
      <c r="GVJ17" s="267"/>
      <c r="GVK17" s="267"/>
      <c r="GVL17" s="267"/>
      <c r="GVM17" s="267"/>
      <c r="GVN17" s="267"/>
      <c r="GVO17" s="267"/>
      <c r="GVP17" s="267"/>
      <c r="GVQ17" s="267"/>
      <c r="GVR17" s="267"/>
      <c r="GVS17" s="267"/>
      <c r="GVT17" s="267"/>
      <c r="GVU17" s="267"/>
      <c r="GVV17" s="267"/>
      <c r="GVW17" s="267"/>
      <c r="GVX17" s="267"/>
      <c r="GVY17" s="267"/>
      <c r="GVZ17" s="267"/>
      <c r="GWA17" s="267"/>
      <c r="GWB17" s="267"/>
      <c r="GWC17" s="267"/>
      <c r="GWD17" s="267"/>
      <c r="GWE17" s="267"/>
      <c r="GWF17" s="267"/>
      <c r="GWG17" s="267"/>
      <c r="GWH17" s="267"/>
      <c r="GWI17" s="267"/>
      <c r="GWJ17" s="267"/>
      <c r="GWK17" s="267"/>
      <c r="GWL17" s="267"/>
      <c r="GWM17" s="267"/>
      <c r="GWN17" s="267"/>
      <c r="GWO17" s="267"/>
      <c r="GWP17" s="267"/>
      <c r="GWQ17" s="267"/>
      <c r="GWR17" s="267"/>
      <c r="GWS17" s="267"/>
      <c r="GWT17" s="267"/>
      <c r="GWU17" s="267"/>
      <c r="GWV17" s="267"/>
      <c r="GWW17" s="267"/>
      <c r="GWX17" s="267"/>
      <c r="GWY17" s="267"/>
      <c r="GWZ17" s="267"/>
      <c r="GXA17" s="267"/>
      <c r="GXB17" s="267"/>
      <c r="GXC17" s="267"/>
      <c r="GXD17" s="267"/>
      <c r="GXE17" s="267"/>
      <c r="GXF17" s="267"/>
      <c r="GXG17" s="267"/>
      <c r="GXH17" s="267"/>
      <c r="GXI17" s="267"/>
      <c r="GXJ17" s="267"/>
      <c r="GXK17" s="267"/>
      <c r="GXL17" s="267"/>
      <c r="GXM17" s="267"/>
      <c r="GXN17" s="267"/>
      <c r="GXO17" s="267"/>
      <c r="GXP17" s="267"/>
      <c r="GXQ17" s="267"/>
      <c r="GXR17" s="267"/>
      <c r="GXS17" s="267"/>
      <c r="GXT17" s="267"/>
      <c r="GXU17" s="267"/>
      <c r="GXV17" s="267"/>
      <c r="GXW17" s="267"/>
      <c r="GXX17" s="267"/>
      <c r="GXY17" s="267"/>
      <c r="GXZ17" s="267"/>
      <c r="GYA17" s="267"/>
      <c r="GYB17" s="267"/>
      <c r="GYC17" s="267"/>
      <c r="GYD17" s="267"/>
      <c r="GYE17" s="267"/>
      <c r="GYF17" s="267"/>
      <c r="GYG17" s="267"/>
      <c r="GYH17" s="267"/>
      <c r="GYI17" s="267"/>
      <c r="GYJ17" s="267"/>
      <c r="GYK17" s="267"/>
      <c r="GYL17" s="267"/>
      <c r="GYM17" s="267"/>
      <c r="GYN17" s="267"/>
      <c r="GYO17" s="267"/>
      <c r="GYP17" s="267"/>
      <c r="GYQ17" s="267"/>
      <c r="GYR17" s="267"/>
      <c r="GYS17" s="267"/>
      <c r="GYT17" s="267"/>
      <c r="GYU17" s="267"/>
      <c r="GYV17" s="267"/>
      <c r="GYW17" s="267"/>
      <c r="GYX17" s="267"/>
      <c r="GYY17" s="267"/>
      <c r="GYZ17" s="267"/>
      <c r="GZA17" s="267"/>
      <c r="GZB17" s="267"/>
      <c r="GZC17" s="267"/>
      <c r="GZD17" s="267"/>
      <c r="GZE17" s="267"/>
      <c r="GZF17" s="267"/>
      <c r="GZG17" s="267"/>
      <c r="GZH17" s="267"/>
      <c r="GZI17" s="267"/>
      <c r="GZJ17" s="267"/>
      <c r="GZK17" s="267"/>
      <c r="GZL17" s="267"/>
      <c r="GZM17" s="267"/>
      <c r="GZN17" s="267"/>
      <c r="GZO17" s="267"/>
      <c r="GZP17" s="267"/>
      <c r="GZQ17" s="267"/>
      <c r="GZR17" s="267"/>
      <c r="GZS17" s="267"/>
      <c r="GZT17" s="267"/>
      <c r="GZU17" s="267"/>
      <c r="GZV17" s="267"/>
      <c r="GZW17" s="267"/>
      <c r="GZX17" s="267"/>
      <c r="GZY17" s="267"/>
      <c r="GZZ17" s="267"/>
      <c r="HAA17" s="267"/>
      <c r="HAB17" s="267"/>
      <c r="HAC17" s="267"/>
      <c r="HAD17" s="267"/>
      <c r="HAE17" s="267"/>
      <c r="HAF17" s="267"/>
      <c r="HAG17" s="267"/>
      <c r="HAH17" s="267"/>
      <c r="HAI17" s="267"/>
      <c r="HAJ17" s="267"/>
      <c r="HAK17" s="267"/>
      <c r="HAL17" s="267"/>
      <c r="HAM17" s="267"/>
      <c r="HAN17" s="267"/>
      <c r="HAO17" s="267"/>
      <c r="HAP17" s="267"/>
      <c r="HAQ17" s="267"/>
      <c r="HAR17" s="267"/>
      <c r="HAS17" s="267"/>
      <c r="HAT17" s="267"/>
      <c r="HAU17" s="267"/>
      <c r="HAV17" s="267"/>
      <c r="HAW17" s="267"/>
      <c r="HAX17" s="267"/>
      <c r="HAY17" s="267"/>
      <c r="HAZ17" s="267"/>
      <c r="HBA17" s="267"/>
      <c r="HBB17" s="267"/>
      <c r="HBC17" s="267"/>
      <c r="HBD17" s="267"/>
      <c r="HBE17" s="267"/>
      <c r="HBF17" s="267"/>
      <c r="HBG17" s="267"/>
      <c r="HBH17" s="267"/>
      <c r="HBI17" s="267"/>
      <c r="HBJ17" s="267"/>
      <c r="HBK17" s="267"/>
      <c r="HBL17" s="267"/>
      <c r="HBM17" s="267"/>
      <c r="HBN17" s="267"/>
      <c r="HBO17" s="267"/>
      <c r="HBP17" s="267"/>
      <c r="HBQ17" s="267"/>
      <c r="HBR17" s="267"/>
      <c r="HBS17" s="267"/>
      <c r="HBT17" s="267"/>
      <c r="HBU17" s="267"/>
      <c r="HBV17" s="267"/>
      <c r="HBW17" s="267"/>
      <c r="HBX17" s="267"/>
      <c r="HBY17" s="267"/>
      <c r="HBZ17" s="267"/>
      <c r="HCA17" s="267"/>
      <c r="HCB17" s="267"/>
      <c r="HCC17" s="267"/>
      <c r="HCD17" s="267"/>
      <c r="HCE17" s="267"/>
      <c r="HCF17" s="267"/>
      <c r="HCG17" s="267"/>
      <c r="HCH17" s="267"/>
      <c r="HCI17" s="267"/>
      <c r="HCJ17" s="267"/>
      <c r="HCK17" s="267"/>
      <c r="HCL17" s="267"/>
      <c r="HCM17" s="267"/>
      <c r="HCN17" s="267"/>
      <c r="HCO17" s="267"/>
      <c r="HCP17" s="267"/>
      <c r="HCQ17" s="267"/>
      <c r="HCR17" s="267"/>
      <c r="HCS17" s="267"/>
      <c r="HCT17" s="267"/>
      <c r="HCU17" s="267"/>
      <c r="HCV17" s="267"/>
      <c r="HCW17" s="267"/>
      <c r="HCX17" s="267"/>
      <c r="HCY17" s="267"/>
      <c r="HCZ17" s="267"/>
      <c r="HDA17" s="267"/>
      <c r="HDB17" s="267"/>
      <c r="HDC17" s="267"/>
      <c r="HDD17" s="267"/>
      <c r="HDE17" s="267"/>
      <c r="HDF17" s="267"/>
      <c r="HDG17" s="267"/>
      <c r="HDH17" s="267"/>
      <c r="HDI17" s="267"/>
      <c r="HDJ17" s="267"/>
      <c r="HDK17" s="267"/>
      <c r="HDL17" s="267"/>
      <c r="HDM17" s="267"/>
      <c r="HDN17" s="267"/>
      <c r="HDO17" s="267"/>
      <c r="HDP17" s="267"/>
      <c r="HDQ17" s="267"/>
      <c r="HDR17" s="267"/>
      <c r="HDS17" s="267"/>
      <c r="HDT17" s="267"/>
      <c r="HDU17" s="267"/>
      <c r="HDV17" s="267"/>
      <c r="HDW17" s="267"/>
      <c r="HDX17" s="267"/>
      <c r="HDY17" s="267"/>
      <c r="HDZ17" s="267"/>
      <c r="HEA17" s="267"/>
      <c r="HEB17" s="267"/>
      <c r="HEC17" s="267"/>
      <c r="HED17" s="267"/>
      <c r="HEE17" s="267"/>
      <c r="HEF17" s="267"/>
      <c r="HEG17" s="267"/>
      <c r="HEH17" s="267"/>
      <c r="HEI17" s="267"/>
      <c r="HEJ17" s="267"/>
      <c r="HEK17" s="267"/>
      <c r="HEL17" s="267"/>
      <c r="HEM17" s="267"/>
      <c r="HEN17" s="267"/>
      <c r="HEO17" s="267"/>
      <c r="HEP17" s="267"/>
      <c r="HEQ17" s="267"/>
      <c r="HER17" s="267"/>
      <c r="HES17" s="267"/>
      <c r="HET17" s="267"/>
      <c r="HEU17" s="267"/>
      <c r="HEV17" s="267"/>
      <c r="HEW17" s="267"/>
      <c r="HEX17" s="267"/>
      <c r="HEY17" s="267"/>
      <c r="HEZ17" s="267"/>
      <c r="HFA17" s="267"/>
      <c r="HFB17" s="267"/>
      <c r="HFC17" s="267"/>
      <c r="HFD17" s="267"/>
      <c r="HFE17" s="267"/>
      <c r="HFF17" s="267"/>
      <c r="HFG17" s="267"/>
      <c r="HFH17" s="267"/>
      <c r="HFI17" s="267"/>
      <c r="HFJ17" s="267"/>
      <c r="HFK17" s="267"/>
      <c r="HFL17" s="267"/>
      <c r="HFM17" s="267"/>
      <c r="HFN17" s="267"/>
      <c r="HFO17" s="267"/>
      <c r="HFP17" s="267"/>
      <c r="HFQ17" s="267"/>
      <c r="HFR17" s="267"/>
      <c r="HFS17" s="267"/>
      <c r="HFT17" s="267"/>
      <c r="HFU17" s="267"/>
      <c r="HFV17" s="267"/>
      <c r="HFW17" s="267"/>
      <c r="HFX17" s="267"/>
      <c r="HFY17" s="267"/>
      <c r="HFZ17" s="267"/>
      <c r="HGA17" s="267"/>
      <c r="HGB17" s="267"/>
      <c r="HGC17" s="267"/>
      <c r="HGD17" s="267"/>
      <c r="HGE17" s="267"/>
      <c r="HGF17" s="267"/>
      <c r="HGG17" s="267"/>
      <c r="HGH17" s="267"/>
      <c r="HGI17" s="267"/>
      <c r="HGJ17" s="267"/>
      <c r="HGK17" s="267"/>
      <c r="HGL17" s="267"/>
      <c r="HGM17" s="267"/>
      <c r="HGN17" s="267"/>
      <c r="HGO17" s="267"/>
      <c r="HGP17" s="267"/>
      <c r="HGQ17" s="267"/>
      <c r="HGR17" s="267"/>
      <c r="HGS17" s="267"/>
      <c r="HGT17" s="267"/>
      <c r="HGU17" s="267"/>
      <c r="HGV17" s="267"/>
      <c r="HGW17" s="267"/>
      <c r="HGX17" s="267"/>
      <c r="HGY17" s="267"/>
      <c r="HGZ17" s="267"/>
      <c r="HHA17" s="267"/>
      <c r="HHB17" s="267"/>
      <c r="HHC17" s="267"/>
      <c r="HHD17" s="267"/>
      <c r="HHE17" s="267"/>
      <c r="HHF17" s="267"/>
      <c r="HHG17" s="267"/>
      <c r="HHH17" s="267"/>
      <c r="HHI17" s="267"/>
      <c r="HHJ17" s="267"/>
      <c r="HHK17" s="267"/>
      <c r="HHL17" s="267"/>
      <c r="HHM17" s="267"/>
      <c r="HHN17" s="267"/>
      <c r="HHO17" s="267"/>
      <c r="HHP17" s="267"/>
      <c r="HHQ17" s="267"/>
      <c r="HHR17" s="267"/>
      <c r="HHS17" s="267"/>
      <c r="HHT17" s="267"/>
      <c r="HHU17" s="267"/>
      <c r="HHV17" s="267"/>
      <c r="HHW17" s="267"/>
      <c r="HHX17" s="267"/>
      <c r="HHY17" s="267"/>
      <c r="HHZ17" s="267"/>
      <c r="HIA17" s="267"/>
      <c r="HIB17" s="267"/>
      <c r="HIC17" s="267"/>
      <c r="HID17" s="267"/>
      <c r="HIE17" s="267"/>
      <c r="HIF17" s="267"/>
      <c r="HIG17" s="267"/>
      <c r="HIH17" s="267"/>
      <c r="HII17" s="267"/>
      <c r="HIJ17" s="267"/>
      <c r="HIK17" s="267"/>
      <c r="HIL17" s="267"/>
      <c r="HIM17" s="267"/>
      <c r="HIN17" s="267"/>
      <c r="HIO17" s="267"/>
      <c r="HIP17" s="267"/>
      <c r="HIQ17" s="267"/>
      <c r="HIR17" s="267"/>
      <c r="HIS17" s="267"/>
      <c r="HIT17" s="267"/>
      <c r="HIU17" s="267"/>
      <c r="HIV17" s="267"/>
      <c r="HIW17" s="267"/>
      <c r="HIX17" s="267"/>
      <c r="HIY17" s="267"/>
      <c r="HIZ17" s="267"/>
      <c r="HJA17" s="267"/>
      <c r="HJB17" s="267"/>
      <c r="HJC17" s="267"/>
      <c r="HJD17" s="267"/>
      <c r="HJE17" s="267"/>
      <c r="HJF17" s="267"/>
      <c r="HJG17" s="267"/>
      <c r="HJH17" s="267"/>
      <c r="HJI17" s="267"/>
      <c r="HJJ17" s="267"/>
      <c r="HJK17" s="267"/>
      <c r="HJL17" s="267"/>
      <c r="HJM17" s="267"/>
      <c r="HJN17" s="267"/>
      <c r="HJO17" s="267"/>
      <c r="HJP17" s="267"/>
      <c r="HJQ17" s="267"/>
      <c r="HJR17" s="267"/>
      <c r="HJS17" s="267"/>
      <c r="HJT17" s="267"/>
      <c r="HJU17" s="267"/>
      <c r="HJV17" s="267"/>
      <c r="HJW17" s="267"/>
      <c r="HJX17" s="267"/>
      <c r="HJY17" s="267"/>
      <c r="HJZ17" s="267"/>
      <c r="HKA17" s="267"/>
      <c r="HKB17" s="267"/>
      <c r="HKC17" s="267"/>
      <c r="HKD17" s="267"/>
      <c r="HKE17" s="267"/>
      <c r="HKF17" s="267"/>
      <c r="HKG17" s="267"/>
      <c r="HKH17" s="267"/>
      <c r="HKI17" s="267"/>
      <c r="HKJ17" s="267"/>
      <c r="HKK17" s="267"/>
      <c r="HKL17" s="267"/>
      <c r="HKM17" s="267"/>
      <c r="HKN17" s="267"/>
      <c r="HKO17" s="267"/>
      <c r="HKP17" s="267"/>
      <c r="HKQ17" s="267"/>
      <c r="HKR17" s="267"/>
      <c r="HKS17" s="267"/>
      <c r="HKT17" s="267"/>
      <c r="HKU17" s="267"/>
      <c r="HKV17" s="267"/>
      <c r="HKW17" s="267"/>
      <c r="HKX17" s="267"/>
      <c r="HKY17" s="267"/>
      <c r="HKZ17" s="267"/>
      <c r="HLA17" s="267"/>
      <c r="HLB17" s="267"/>
      <c r="HLC17" s="267"/>
      <c r="HLD17" s="267"/>
      <c r="HLE17" s="267"/>
      <c r="HLF17" s="267"/>
      <c r="HLG17" s="267"/>
      <c r="HLH17" s="267"/>
      <c r="HLI17" s="267"/>
      <c r="HLJ17" s="267"/>
      <c r="HLK17" s="267"/>
      <c r="HLL17" s="267"/>
      <c r="HLM17" s="267"/>
      <c r="HLN17" s="267"/>
      <c r="HLO17" s="267"/>
      <c r="HLP17" s="267"/>
      <c r="HLQ17" s="267"/>
      <c r="HLR17" s="267"/>
      <c r="HLS17" s="267"/>
      <c r="HLT17" s="267"/>
      <c r="HLU17" s="267"/>
      <c r="HLV17" s="267"/>
      <c r="HLW17" s="267"/>
      <c r="HLX17" s="267"/>
      <c r="HLY17" s="267"/>
      <c r="HLZ17" s="267"/>
      <c r="HMA17" s="267"/>
      <c r="HMB17" s="267"/>
      <c r="HMC17" s="267"/>
      <c r="HMD17" s="267"/>
      <c r="HME17" s="267"/>
      <c r="HMF17" s="267"/>
      <c r="HMG17" s="267"/>
      <c r="HMH17" s="267"/>
      <c r="HMI17" s="267"/>
      <c r="HMJ17" s="267"/>
      <c r="HMK17" s="267"/>
      <c r="HML17" s="267"/>
      <c r="HMM17" s="267"/>
      <c r="HMN17" s="267"/>
      <c r="HMO17" s="267"/>
      <c r="HMP17" s="267"/>
      <c r="HMQ17" s="267"/>
      <c r="HMR17" s="267"/>
      <c r="HMS17" s="267"/>
      <c r="HMT17" s="267"/>
      <c r="HMU17" s="267"/>
      <c r="HMV17" s="267"/>
      <c r="HMW17" s="267"/>
      <c r="HMX17" s="267"/>
      <c r="HMY17" s="267"/>
      <c r="HMZ17" s="267"/>
      <c r="HNA17" s="267"/>
      <c r="HNB17" s="267"/>
      <c r="HNC17" s="267"/>
      <c r="HND17" s="267"/>
      <c r="HNE17" s="267"/>
      <c r="HNF17" s="267"/>
      <c r="HNG17" s="267"/>
      <c r="HNH17" s="267"/>
      <c r="HNI17" s="267"/>
      <c r="HNJ17" s="267"/>
      <c r="HNK17" s="267"/>
      <c r="HNL17" s="267"/>
      <c r="HNM17" s="267"/>
      <c r="HNN17" s="267"/>
      <c r="HNO17" s="267"/>
      <c r="HNP17" s="267"/>
      <c r="HNQ17" s="267"/>
      <c r="HNR17" s="267"/>
      <c r="HNS17" s="267"/>
      <c r="HNT17" s="267"/>
      <c r="HNU17" s="267"/>
      <c r="HNV17" s="267"/>
      <c r="HNW17" s="267"/>
      <c r="HNX17" s="267"/>
      <c r="HNY17" s="267"/>
      <c r="HNZ17" s="267"/>
      <c r="HOA17" s="267"/>
      <c r="HOB17" s="267"/>
      <c r="HOC17" s="267"/>
      <c r="HOD17" s="267"/>
      <c r="HOE17" s="267"/>
      <c r="HOF17" s="267"/>
      <c r="HOG17" s="267"/>
      <c r="HOH17" s="267"/>
      <c r="HOI17" s="267"/>
      <c r="HOJ17" s="267"/>
      <c r="HOK17" s="267"/>
      <c r="HOL17" s="267"/>
      <c r="HOM17" s="267"/>
      <c r="HON17" s="267"/>
      <c r="HOO17" s="267"/>
      <c r="HOP17" s="267"/>
      <c r="HOQ17" s="267"/>
      <c r="HOR17" s="267"/>
      <c r="HOS17" s="267"/>
      <c r="HOT17" s="267"/>
      <c r="HOU17" s="267"/>
      <c r="HOV17" s="267"/>
      <c r="HOW17" s="267"/>
      <c r="HOX17" s="267"/>
      <c r="HOY17" s="267"/>
      <c r="HOZ17" s="267"/>
      <c r="HPA17" s="267"/>
      <c r="HPB17" s="267"/>
      <c r="HPC17" s="267"/>
      <c r="HPD17" s="267"/>
      <c r="HPE17" s="267"/>
      <c r="HPF17" s="267"/>
      <c r="HPG17" s="267"/>
      <c r="HPH17" s="267"/>
      <c r="HPI17" s="267"/>
      <c r="HPJ17" s="267"/>
      <c r="HPK17" s="267"/>
      <c r="HPL17" s="267"/>
      <c r="HPM17" s="267"/>
      <c r="HPN17" s="267"/>
      <c r="HPO17" s="267"/>
      <c r="HPP17" s="267"/>
      <c r="HPQ17" s="267"/>
      <c r="HPR17" s="267"/>
      <c r="HPS17" s="267"/>
      <c r="HPT17" s="267"/>
      <c r="HPU17" s="267"/>
      <c r="HPV17" s="267"/>
      <c r="HPW17" s="267"/>
      <c r="HPX17" s="267"/>
      <c r="HPY17" s="267"/>
      <c r="HPZ17" s="267"/>
      <c r="HQA17" s="267"/>
      <c r="HQB17" s="267"/>
      <c r="HQC17" s="267"/>
      <c r="HQD17" s="267"/>
      <c r="HQE17" s="267"/>
      <c r="HQF17" s="267"/>
      <c r="HQG17" s="267"/>
      <c r="HQH17" s="267"/>
      <c r="HQI17" s="267"/>
      <c r="HQJ17" s="267"/>
      <c r="HQK17" s="267"/>
      <c r="HQL17" s="267"/>
      <c r="HQM17" s="267"/>
      <c r="HQN17" s="267"/>
      <c r="HQO17" s="267"/>
      <c r="HQP17" s="267"/>
      <c r="HQQ17" s="267"/>
      <c r="HQR17" s="267"/>
      <c r="HQS17" s="267"/>
      <c r="HQT17" s="267"/>
      <c r="HQU17" s="267"/>
      <c r="HQV17" s="267"/>
      <c r="HQW17" s="267"/>
      <c r="HQX17" s="267"/>
      <c r="HQY17" s="267"/>
      <c r="HQZ17" s="267"/>
      <c r="HRA17" s="267"/>
      <c r="HRB17" s="267"/>
      <c r="HRC17" s="267"/>
      <c r="HRD17" s="267"/>
      <c r="HRE17" s="267"/>
      <c r="HRF17" s="267"/>
      <c r="HRG17" s="267"/>
      <c r="HRH17" s="267"/>
      <c r="HRI17" s="267"/>
      <c r="HRJ17" s="267"/>
      <c r="HRK17" s="267"/>
      <c r="HRL17" s="267"/>
      <c r="HRM17" s="267"/>
      <c r="HRN17" s="267"/>
      <c r="HRO17" s="267"/>
      <c r="HRP17" s="267"/>
      <c r="HRQ17" s="267"/>
      <c r="HRR17" s="267"/>
      <c r="HRS17" s="267"/>
      <c r="HRT17" s="267"/>
      <c r="HRU17" s="267"/>
      <c r="HRV17" s="267"/>
      <c r="HRW17" s="267"/>
      <c r="HRX17" s="267"/>
      <c r="HRY17" s="267"/>
      <c r="HRZ17" s="267"/>
      <c r="HSA17" s="267"/>
      <c r="HSB17" s="267"/>
      <c r="HSC17" s="267"/>
      <c r="HSD17" s="267"/>
      <c r="HSE17" s="267"/>
      <c r="HSF17" s="267"/>
      <c r="HSG17" s="267"/>
      <c r="HSH17" s="267"/>
      <c r="HSI17" s="267"/>
      <c r="HSJ17" s="267"/>
      <c r="HSK17" s="267"/>
      <c r="HSL17" s="267"/>
      <c r="HSM17" s="267"/>
      <c r="HSN17" s="267"/>
      <c r="HSO17" s="267"/>
      <c r="HSP17" s="267"/>
      <c r="HSQ17" s="267"/>
      <c r="HSR17" s="267"/>
      <c r="HSS17" s="267"/>
      <c r="HST17" s="267"/>
      <c r="HSU17" s="267"/>
      <c r="HSV17" s="267"/>
      <c r="HSW17" s="267"/>
      <c r="HSX17" s="267"/>
      <c r="HSY17" s="267"/>
      <c r="HSZ17" s="267"/>
      <c r="HTA17" s="267"/>
      <c r="HTB17" s="267"/>
      <c r="HTC17" s="267"/>
      <c r="HTD17" s="267"/>
      <c r="HTE17" s="267"/>
      <c r="HTF17" s="267"/>
      <c r="HTG17" s="267"/>
      <c r="HTH17" s="267"/>
      <c r="HTI17" s="267"/>
      <c r="HTJ17" s="267"/>
      <c r="HTK17" s="267"/>
      <c r="HTL17" s="267"/>
      <c r="HTM17" s="267"/>
      <c r="HTN17" s="267"/>
      <c r="HTO17" s="267"/>
      <c r="HTP17" s="267"/>
      <c r="HTQ17" s="267"/>
      <c r="HTR17" s="267"/>
      <c r="HTS17" s="267"/>
      <c r="HTT17" s="267"/>
      <c r="HTU17" s="267"/>
      <c r="HTV17" s="267"/>
      <c r="HTW17" s="267"/>
      <c r="HTX17" s="267"/>
      <c r="HTY17" s="267"/>
      <c r="HTZ17" s="267"/>
      <c r="HUA17" s="267"/>
      <c r="HUB17" s="267"/>
      <c r="HUC17" s="267"/>
      <c r="HUD17" s="267"/>
      <c r="HUE17" s="267"/>
      <c r="HUF17" s="267"/>
      <c r="HUG17" s="267"/>
      <c r="HUH17" s="267"/>
      <c r="HUI17" s="267"/>
      <c r="HUJ17" s="267"/>
      <c r="HUK17" s="267"/>
      <c r="HUL17" s="267"/>
      <c r="HUM17" s="267"/>
      <c r="HUN17" s="267"/>
      <c r="HUO17" s="267"/>
      <c r="HUP17" s="267"/>
      <c r="HUQ17" s="267"/>
      <c r="HUR17" s="267"/>
      <c r="HUS17" s="267"/>
      <c r="HUT17" s="267"/>
      <c r="HUU17" s="267"/>
      <c r="HUV17" s="267"/>
      <c r="HUW17" s="267"/>
      <c r="HUX17" s="267"/>
      <c r="HUY17" s="267"/>
      <c r="HUZ17" s="267"/>
      <c r="HVA17" s="267"/>
      <c r="HVB17" s="267"/>
      <c r="HVC17" s="267"/>
      <c r="HVD17" s="267"/>
      <c r="HVE17" s="267"/>
      <c r="HVF17" s="267"/>
      <c r="HVG17" s="267"/>
      <c r="HVH17" s="267"/>
      <c r="HVI17" s="267"/>
      <c r="HVJ17" s="267"/>
      <c r="HVK17" s="267"/>
      <c r="HVL17" s="267"/>
      <c r="HVM17" s="267"/>
      <c r="HVN17" s="267"/>
      <c r="HVO17" s="267"/>
      <c r="HVP17" s="267"/>
      <c r="HVQ17" s="267"/>
      <c r="HVR17" s="267"/>
      <c r="HVS17" s="267"/>
      <c r="HVT17" s="267"/>
      <c r="HVU17" s="267"/>
      <c r="HVV17" s="267"/>
      <c r="HVW17" s="267"/>
      <c r="HVX17" s="267"/>
      <c r="HVY17" s="267"/>
      <c r="HVZ17" s="267"/>
      <c r="HWA17" s="267"/>
      <c r="HWB17" s="267"/>
      <c r="HWC17" s="267"/>
      <c r="HWD17" s="267"/>
      <c r="HWE17" s="267"/>
      <c r="HWF17" s="267"/>
      <c r="HWG17" s="267"/>
      <c r="HWH17" s="267"/>
      <c r="HWI17" s="267"/>
      <c r="HWJ17" s="267"/>
      <c r="HWK17" s="267"/>
      <c r="HWL17" s="267"/>
      <c r="HWM17" s="267"/>
      <c r="HWN17" s="267"/>
      <c r="HWO17" s="267"/>
      <c r="HWP17" s="267"/>
      <c r="HWQ17" s="267"/>
      <c r="HWR17" s="267"/>
      <c r="HWS17" s="267"/>
      <c r="HWT17" s="267"/>
      <c r="HWU17" s="267"/>
      <c r="HWV17" s="267"/>
      <c r="HWW17" s="267"/>
      <c r="HWX17" s="267"/>
      <c r="HWY17" s="267"/>
      <c r="HWZ17" s="267"/>
      <c r="HXA17" s="267"/>
      <c r="HXB17" s="267"/>
      <c r="HXC17" s="267"/>
      <c r="HXD17" s="267"/>
      <c r="HXE17" s="267"/>
      <c r="HXF17" s="267"/>
      <c r="HXG17" s="267"/>
      <c r="HXH17" s="267"/>
      <c r="HXI17" s="267"/>
      <c r="HXJ17" s="267"/>
      <c r="HXK17" s="267"/>
      <c r="HXL17" s="267"/>
      <c r="HXM17" s="267"/>
      <c r="HXN17" s="267"/>
      <c r="HXO17" s="267"/>
      <c r="HXP17" s="267"/>
      <c r="HXQ17" s="267"/>
      <c r="HXR17" s="267"/>
      <c r="HXS17" s="267"/>
      <c r="HXT17" s="267"/>
      <c r="HXU17" s="267"/>
      <c r="HXV17" s="267"/>
      <c r="HXW17" s="267"/>
      <c r="HXX17" s="267"/>
      <c r="HXY17" s="267"/>
      <c r="HXZ17" s="267"/>
      <c r="HYA17" s="267"/>
      <c r="HYB17" s="267"/>
      <c r="HYC17" s="267"/>
      <c r="HYD17" s="267"/>
      <c r="HYE17" s="267"/>
      <c r="HYF17" s="267"/>
      <c r="HYG17" s="267"/>
      <c r="HYH17" s="267"/>
      <c r="HYI17" s="267"/>
      <c r="HYJ17" s="267"/>
      <c r="HYK17" s="267"/>
      <c r="HYL17" s="267"/>
      <c r="HYM17" s="267"/>
      <c r="HYN17" s="267"/>
      <c r="HYO17" s="267"/>
      <c r="HYP17" s="267"/>
      <c r="HYQ17" s="267"/>
      <c r="HYR17" s="267"/>
      <c r="HYS17" s="267"/>
      <c r="HYT17" s="267"/>
      <c r="HYU17" s="267"/>
      <c r="HYV17" s="267"/>
      <c r="HYW17" s="267"/>
      <c r="HYX17" s="267"/>
      <c r="HYY17" s="267"/>
      <c r="HYZ17" s="267"/>
      <c r="HZA17" s="267"/>
      <c r="HZB17" s="267"/>
      <c r="HZC17" s="267"/>
      <c r="HZD17" s="267"/>
      <c r="HZE17" s="267"/>
      <c r="HZF17" s="267"/>
      <c r="HZG17" s="267"/>
      <c r="HZH17" s="267"/>
      <c r="HZI17" s="267"/>
      <c r="HZJ17" s="267"/>
      <c r="HZK17" s="267"/>
      <c r="HZL17" s="267"/>
      <c r="HZM17" s="267"/>
      <c r="HZN17" s="267"/>
      <c r="HZO17" s="267"/>
      <c r="HZP17" s="267"/>
      <c r="HZQ17" s="267"/>
      <c r="HZR17" s="267"/>
      <c r="HZS17" s="267"/>
      <c r="HZT17" s="267"/>
      <c r="HZU17" s="267"/>
      <c r="HZV17" s="267"/>
      <c r="HZW17" s="267"/>
      <c r="HZX17" s="267"/>
      <c r="HZY17" s="267"/>
      <c r="HZZ17" s="267"/>
      <c r="IAA17" s="267"/>
      <c r="IAB17" s="267"/>
      <c r="IAC17" s="267"/>
      <c r="IAD17" s="267"/>
      <c r="IAE17" s="267"/>
      <c r="IAF17" s="267"/>
      <c r="IAG17" s="267"/>
      <c r="IAH17" s="267"/>
      <c r="IAI17" s="267"/>
      <c r="IAJ17" s="267"/>
      <c r="IAK17" s="267"/>
      <c r="IAL17" s="267"/>
      <c r="IAM17" s="267"/>
      <c r="IAN17" s="267"/>
      <c r="IAO17" s="267"/>
      <c r="IAP17" s="267"/>
      <c r="IAQ17" s="267"/>
      <c r="IAR17" s="267"/>
      <c r="IAS17" s="267"/>
      <c r="IAT17" s="267"/>
      <c r="IAU17" s="267"/>
      <c r="IAV17" s="267"/>
      <c r="IAW17" s="267"/>
      <c r="IAX17" s="267"/>
      <c r="IAY17" s="267"/>
      <c r="IAZ17" s="267"/>
      <c r="IBA17" s="267"/>
      <c r="IBB17" s="267"/>
      <c r="IBC17" s="267"/>
      <c r="IBD17" s="267"/>
      <c r="IBE17" s="267"/>
      <c r="IBF17" s="267"/>
      <c r="IBG17" s="267"/>
      <c r="IBH17" s="267"/>
      <c r="IBI17" s="267"/>
      <c r="IBJ17" s="267"/>
      <c r="IBK17" s="267"/>
      <c r="IBL17" s="267"/>
      <c r="IBM17" s="267"/>
      <c r="IBN17" s="267"/>
      <c r="IBO17" s="267"/>
      <c r="IBP17" s="267"/>
      <c r="IBQ17" s="267"/>
      <c r="IBR17" s="267"/>
      <c r="IBS17" s="267"/>
      <c r="IBT17" s="267"/>
      <c r="IBU17" s="267"/>
      <c r="IBV17" s="267"/>
      <c r="IBW17" s="267"/>
      <c r="IBX17" s="267"/>
      <c r="IBY17" s="267"/>
      <c r="IBZ17" s="267"/>
      <c r="ICA17" s="267"/>
      <c r="ICB17" s="267"/>
      <c r="ICC17" s="267"/>
      <c r="ICD17" s="267"/>
      <c r="ICE17" s="267"/>
      <c r="ICF17" s="267"/>
      <c r="ICG17" s="267"/>
      <c r="ICH17" s="267"/>
      <c r="ICI17" s="267"/>
      <c r="ICJ17" s="267"/>
      <c r="ICK17" s="267"/>
      <c r="ICL17" s="267"/>
      <c r="ICM17" s="267"/>
      <c r="ICN17" s="267"/>
      <c r="ICO17" s="267"/>
      <c r="ICP17" s="267"/>
      <c r="ICQ17" s="267"/>
      <c r="ICR17" s="267"/>
      <c r="ICS17" s="267"/>
      <c r="ICT17" s="267"/>
      <c r="ICU17" s="267"/>
      <c r="ICV17" s="267"/>
      <c r="ICW17" s="267"/>
      <c r="ICX17" s="267"/>
      <c r="ICY17" s="267"/>
      <c r="ICZ17" s="267"/>
      <c r="IDA17" s="267"/>
      <c r="IDB17" s="267"/>
      <c r="IDC17" s="267"/>
      <c r="IDD17" s="267"/>
      <c r="IDE17" s="267"/>
      <c r="IDF17" s="267"/>
      <c r="IDG17" s="267"/>
      <c r="IDH17" s="267"/>
      <c r="IDI17" s="267"/>
      <c r="IDJ17" s="267"/>
      <c r="IDK17" s="267"/>
      <c r="IDL17" s="267"/>
      <c r="IDM17" s="267"/>
      <c r="IDN17" s="267"/>
      <c r="IDO17" s="267"/>
      <c r="IDP17" s="267"/>
      <c r="IDQ17" s="267"/>
      <c r="IDR17" s="267"/>
      <c r="IDS17" s="267"/>
      <c r="IDT17" s="267"/>
      <c r="IDU17" s="267"/>
      <c r="IDV17" s="267"/>
      <c r="IDW17" s="267"/>
      <c r="IDX17" s="267"/>
      <c r="IDY17" s="267"/>
      <c r="IDZ17" s="267"/>
      <c r="IEA17" s="267"/>
      <c r="IEB17" s="267"/>
      <c r="IEC17" s="267"/>
      <c r="IED17" s="267"/>
      <c r="IEE17" s="267"/>
      <c r="IEF17" s="267"/>
      <c r="IEG17" s="267"/>
      <c r="IEH17" s="267"/>
      <c r="IEI17" s="267"/>
      <c r="IEJ17" s="267"/>
      <c r="IEK17" s="267"/>
      <c r="IEL17" s="267"/>
      <c r="IEM17" s="267"/>
      <c r="IEN17" s="267"/>
      <c r="IEO17" s="267"/>
      <c r="IEP17" s="267"/>
      <c r="IEQ17" s="267"/>
      <c r="IER17" s="267"/>
      <c r="IES17" s="267"/>
      <c r="IET17" s="267"/>
      <c r="IEU17" s="267"/>
      <c r="IEV17" s="267"/>
      <c r="IEW17" s="267"/>
      <c r="IEX17" s="267"/>
      <c r="IEY17" s="267"/>
      <c r="IEZ17" s="267"/>
      <c r="IFA17" s="267"/>
      <c r="IFB17" s="267"/>
      <c r="IFC17" s="267"/>
      <c r="IFD17" s="267"/>
      <c r="IFE17" s="267"/>
      <c r="IFF17" s="267"/>
      <c r="IFG17" s="267"/>
      <c r="IFH17" s="267"/>
      <c r="IFI17" s="267"/>
      <c r="IFJ17" s="267"/>
      <c r="IFK17" s="267"/>
      <c r="IFL17" s="267"/>
      <c r="IFM17" s="267"/>
      <c r="IFN17" s="267"/>
      <c r="IFO17" s="267"/>
      <c r="IFP17" s="267"/>
      <c r="IFQ17" s="267"/>
      <c r="IFR17" s="267"/>
      <c r="IFS17" s="267"/>
      <c r="IFT17" s="267"/>
      <c r="IFU17" s="267"/>
      <c r="IFV17" s="267"/>
      <c r="IFW17" s="267"/>
      <c r="IFX17" s="267"/>
      <c r="IFY17" s="267"/>
      <c r="IFZ17" s="267"/>
      <c r="IGA17" s="267"/>
      <c r="IGB17" s="267"/>
      <c r="IGC17" s="267"/>
      <c r="IGD17" s="267"/>
      <c r="IGE17" s="267"/>
      <c r="IGF17" s="267"/>
      <c r="IGG17" s="267"/>
      <c r="IGH17" s="267"/>
      <c r="IGI17" s="267"/>
      <c r="IGJ17" s="267"/>
      <c r="IGK17" s="267"/>
      <c r="IGL17" s="267"/>
      <c r="IGM17" s="267"/>
      <c r="IGN17" s="267"/>
      <c r="IGO17" s="267"/>
      <c r="IGP17" s="267"/>
      <c r="IGQ17" s="267"/>
      <c r="IGR17" s="267"/>
      <c r="IGS17" s="267"/>
      <c r="IGT17" s="267"/>
      <c r="IGU17" s="267"/>
      <c r="IGV17" s="267"/>
      <c r="IGW17" s="267"/>
      <c r="IGX17" s="267"/>
      <c r="IGY17" s="267"/>
      <c r="IGZ17" s="267"/>
      <c r="IHA17" s="267"/>
      <c r="IHB17" s="267"/>
      <c r="IHC17" s="267"/>
      <c r="IHD17" s="267"/>
      <c r="IHE17" s="267"/>
      <c r="IHF17" s="267"/>
      <c r="IHG17" s="267"/>
      <c r="IHH17" s="267"/>
      <c r="IHI17" s="267"/>
      <c r="IHJ17" s="267"/>
      <c r="IHK17" s="267"/>
      <c r="IHL17" s="267"/>
      <c r="IHM17" s="267"/>
      <c r="IHN17" s="267"/>
      <c r="IHO17" s="267"/>
      <c r="IHP17" s="267"/>
      <c r="IHQ17" s="267"/>
      <c r="IHR17" s="267"/>
      <c r="IHS17" s="267"/>
      <c r="IHT17" s="267"/>
      <c r="IHU17" s="267"/>
      <c r="IHV17" s="267"/>
      <c r="IHW17" s="267"/>
      <c r="IHX17" s="267"/>
      <c r="IHY17" s="267"/>
      <c r="IHZ17" s="267"/>
      <c r="IIA17" s="267"/>
      <c r="IIB17" s="267"/>
      <c r="IIC17" s="267"/>
      <c r="IID17" s="267"/>
      <c r="IIE17" s="267"/>
      <c r="IIF17" s="267"/>
      <c r="IIG17" s="267"/>
      <c r="IIH17" s="267"/>
      <c r="III17" s="267"/>
      <c r="IIJ17" s="267"/>
      <c r="IIK17" s="267"/>
      <c r="IIL17" s="267"/>
      <c r="IIM17" s="267"/>
      <c r="IIN17" s="267"/>
      <c r="IIO17" s="267"/>
      <c r="IIP17" s="267"/>
      <c r="IIQ17" s="267"/>
      <c r="IIR17" s="267"/>
      <c r="IIS17" s="267"/>
      <c r="IIT17" s="267"/>
      <c r="IIU17" s="267"/>
      <c r="IIV17" s="267"/>
      <c r="IIW17" s="267"/>
      <c r="IIX17" s="267"/>
      <c r="IIY17" s="267"/>
      <c r="IIZ17" s="267"/>
      <c r="IJA17" s="267"/>
      <c r="IJB17" s="267"/>
      <c r="IJC17" s="267"/>
      <c r="IJD17" s="267"/>
      <c r="IJE17" s="267"/>
      <c r="IJF17" s="267"/>
      <c r="IJG17" s="267"/>
      <c r="IJH17" s="267"/>
      <c r="IJI17" s="267"/>
      <c r="IJJ17" s="267"/>
      <c r="IJK17" s="267"/>
      <c r="IJL17" s="267"/>
      <c r="IJM17" s="267"/>
      <c r="IJN17" s="267"/>
      <c r="IJO17" s="267"/>
      <c r="IJP17" s="267"/>
      <c r="IJQ17" s="267"/>
      <c r="IJR17" s="267"/>
      <c r="IJS17" s="267"/>
      <c r="IJT17" s="267"/>
      <c r="IJU17" s="267"/>
      <c r="IJV17" s="267"/>
      <c r="IJW17" s="267"/>
      <c r="IJX17" s="267"/>
      <c r="IJY17" s="267"/>
      <c r="IJZ17" s="267"/>
      <c r="IKA17" s="267"/>
      <c r="IKB17" s="267"/>
      <c r="IKC17" s="267"/>
      <c r="IKD17" s="267"/>
      <c r="IKE17" s="267"/>
      <c r="IKF17" s="267"/>
      <c r="IKG17" s="267"/>
      <c r="IKH17" s="267"/>
      <c r="IKI17" s="267"/>
      <c r="IKJ17" s="267"/>
      <c r="IKK17" s="267"/>
      <c r="IKL17" s="267"/>
      <c r="IKM17" s="267"/>
      <c r="IKN17" s="267"/>
      <c r="IKO17" s="267"/>
      <c r="IKP17" s="267"/>
      <c r="IKQ17" s="267"/>
      <c r="IKR17" s="267"/>
      <c r="IKS17" s="267"/>
      <c r="IKT17" s="267"/>
      <c r="IKU17" s="267"/>
      <c r="IKV17" s="267"/>
      <c r="IKW17" s="267"/>
      <c r="IKX17" s="267"/>
      <c r="IKY17" s="267"/>
      <c r="IKZ17" s="267"/>
      <c r="ILA17" s="267"/>
      <c r="ILB17" s="267"/>
      <c r="ILC17" s="267"/>
      <c r="ILD17" s="267"/>
      <c r="ILE17" s="267"/>
      <c r="ILF17" s="267"/>
      <c r="ILG17" s="267"/>
      <c r="ILH17" s="267"/>
      <c r="ILI17" s="267"/>
      <c r="ILJ17" s="267"/>
      <c r="ILK17" s="267"/>
      <c r="ILL17" s="267"/>
      <c r="ILM17" s="267"/>
      <c r="ILN17" s="267"/>
      <c r="ILO17" s="267"/>
      <c r="ILP17" s="267"/>
      <c r="ILQ17" s="267"/>
      <c r="ILR17" s="267"/>
      <c r="ILS17" s="267"/>
      <c r="ILT17" s="267"/>
      <c r="ILU17" s="267"/>
      <c r="ILV17" s="267"/>
      <c r="ILW17" s="267"/>
      <c r="ILX17" s="267"/>
      <c r="ILY17" s="267"/>
      <c r="ILZ17" s="267"/>
      <c r="IMA17" s="267"/>
      <c r="IMB17" s="267"/>
      <c r="IMC17" s="267"/>
      <c r="IMD17" s="267"/>
      <c r="IME17" s="267"/>
      <c r="IMF17" s="267"/>
      <c r="IMG17" s="267"/>
      <c r="IMH17" s="267"/>
      <c r="IMI17" s="267"/>
      <c r="IMJ17" s="267"/>
      <c r="IMK17" s="267"/>
      <c r="IML17" s="267"/>
      <c r="IMM17" s="267"/>
      <c r="IMN17" s="267"/>
      <c r="IMO17" s="267"/>
      <c r="IMP17" s="267"/>
      <c r="IMQ17" s="267"/>
      <c r="IMR17" s="267"/>
      <c r="IMS17" s="267"/>
      <c r="IMT17" s="267"/>
      <c r="IMU17" s="267"/>
      <c r="IMV17" s="267"/>
      <c r="IMW17" s="267"/>
      <c r="IMX17" s="267"/>
      <c r="IMY17" s="267"/>
      <c r="IMZ17" s="267"/>
      <c r="INA17" s="267"/>
      <c r="INB17" s="267"/>
      <c r="INC17" s="267"/>
      <c r="IND17" s="267"/>
      <c r="INE17" s="267"/>
      <c r="INF17" s="267"/>
      <c r="ING17" s="267"/>
      <c r="INH17" s="267"/>
      <c r="INI17" s="267"/>
      <c r="INJ17" s="267"/>
      <c r="INK17" s="267"/>
      <c r="INL17" s="267"/>
      <c r="INM17" s="267"/>
      <c r="INN17" s="267"/>
      <c r="INO17" s="267"/>
      <c r="INP17" s="267"/>
      <c r="INQ17" s="267"/>
      <c r="INR17" s="267"/>
      <c r="INS17" s="267"/>
      <c r="INT17" s="267"/>
      <c r="INU17" s="267"/>
      <c r="INV17" s="267"/>
      <c r="INW17" s="267"/>
      <c r="INX17" s="267"/>
      <c r="INY17" s="267"/>
      <c r="INZ17" s="267"/>
      <c r="IOA17" s="267"/>
      <c r="IOB17" s="267"/>
      <c r="IOC17" s="267"/>
      <c r="IOD17" s="267"/>
      <c r="IOE17" s="267"/>
      <c r="IOF17" s="267"/>
      <c r="IOG17" s="267"/>
      <c r="IOH17" s="267"/>
      <c r="IOI17" s="267"/>
      <c r="IOJ17" s="267"/>
      <c r="IOK17" s="267"/>
      <c r="IOL17" s="267"/>
      <c r="IOM17" s="267"/>
      <c r="ION17" s="267"/>
      <c r="IOO17" s="267"/>
      <c r="IOP17" s="267"/>
      <c r="IOQ17" s="267"/>
      <c r="IOR17" s="267"/>
      <c r="IOS17" s="267"/>
      <c r="IOT17" s="267"/>
      <c r="IOU17" s="267"/>
      <c r="IOV17" s="267"/>
      <c r="IOW17" s="267"/>
      <c r="IOX17" s="267"/>
      <c r="IOY17" s="267"/>
      <c r="IOZ17" s="267"/>
      <c r="IPA17" s="267"/>
      <c r="IPB17" s="267"/>
      <c r="IPC17" s="267"/>
      <c r="IPD17" s="267"/>
      <c r="IPE17" s="267"/>
      <c r="IPF17" s="267"/>
      <c r="IPG17" s="267"/>
      <c r="IPH17" s="267"/>
      <c r="IPI17" s="267"/>
      <c r="IPJ17" s="267"/>
      <c r="IPK17" s="267"/>
      <c r="IPL17" s="267"/>
      <c r="IPM17" s="267"/>
      <c r="IPN17" s="267"/>
      <c r="IPO17" s="267"/>
      <c r="IPP17" s="267"/>
      <c r="IPQ17" s="267"/>
      <c r="IPR17" s="267"/>
      <c r="IPS17" s="267"/>
      <c r="IPT17" s="267"/>
      <c r="IPU17" s="267"/>
      <c r="IPV17" s="267"/>
      <c r="IPW17" s="267"/>
      <c r="IPX17" s="267"/>
      <c r="IPY17" s="267"/>
      <c r="IPZ17" s="267"/>
      <c r="IQA17" s="267"/>
      <c r="IQB17" s="267"/>
      <c r="IQC17" s="267"/>
      <c r="IQD17" s="267"/>
      <c r="IQE17" s="267"/>
      <c r="IQF17" s="267"/>
      <c r="IQG17" s="267"/>
      <c r="IQH17" s="267"/>
      <c r="IQI17" s="267"/>
      <c r="IQJ17" s="267"/>
      <c r="IQK17" s="267"/>
      <c r="IQL17" s="267"/>
      <c r="IQM17" s="267"/>
      <c r="IQN17" s="267"/>
      <c r="IQO17" s="267"/>
      <c r="IQP17" s="267"/>
      <c r="IQQ17" s="267"/>
      <c r="IQR17" s="267"/>
      <c r="IQS17" s="267"/>
      <c r="IQT17" s="267"/>
      <c r="IQU17" s="267"/>
      <c r="IQV17" s="267"/>
      <c r="IQW17" s="267"/>
      <c r="IQX17" s="267"/>
      <c r="IQY17" s="267"/>
      <c r="IQZ17" s="267"/>
      <c r="IRA17" s="267"/>
      <c r="IRB17" s="267"/>
      <c r="IRC17" s="267"/>
      <c r="IRD17" s="267"/>
      <c r="IRE17" s="267"/>
      <c r="IRF17" s="267"/>
      <c r="IRG17" s="267"/>
      <c r="IRH17" s="267"/>
      <c r="IRI17" s="267"/>
      <c r="IRJ17" s="267"/>
      <c r="IRK17" s="267"/>
      <c r="IRL17" s="267"/>
      <c r="IRM17" s="267"/>
      <c r="IRN17" s="267"/>
      <c r="IRO17" s="267"/>
      <c r="IRP17" s="267"/>
      <c r="IRQ17" s="267"/>
      <c r="IRR17" s="267"/>
      <c r="IRS17" s="267"/>
      <c r="IRT17" s="267"/>
      <c r="IRU17" s="267"/>
      <c r="IRV17" s="267"/>
      <c r="IRW17" s="267"/>
      <c r="IRX17" s="267"/>
      <c r="IRY17" s="267"/>
      <c r="IRZ17" s="267"/>
      <c r="ISA17" s="267"/>
      <c r="ISB17" s="267"/>
      <c r="ISC17" s="267"/>
      <c r="ISD17" s="267"/>
      <c r="ISE17" s="267"/>
      <c r="ISF17" s="267"/>
      <c r="ISG17" s="267"/>
      <c r="ISH17" s="267"/>
      <c r="ISI17" s="267"/>
      <c r="ISJ17" s="267"/>
      <c r="ISK17" s="267"/>
      <c r="ISL17" s="267"/>
      <c r="ISM17" s="267"/>
      <c r="ISN17" s="267"/>
      <c r="ISO17" s="267"/>
      <c r="ISP17" s="267"/>
      <c r="ISQ17" s="267"/>
      <c r="ISR17" s="267"/>
      <c r="ISS17" s="267"/>
      <c r="IST17" s="267"/>
      <c r="ISU17" s="267"/>
      <c r="ISV17" s="267"/>
      <c r="ISW17" s="267"/>
      <c r="ISX17" s="267"/>
      <c r="ISY17" s="267"/>
      <c r="ISZ17" s="267"/>
      <c r="ITA17" s="267"/>
      <c r="ITB17" s="267"/>
      <c r="ITC17" s="267"/>
      <c r="ITD17" s="267"/>
      <c r="ITE17" s="267"/>
      <c r="ITF17" s="267"/>
      <c r="ITG17" s="267"/>
      <c r="ITH17" s="267"/>
      <c r="ITI17" s="267"/>
      <c r="ITJ17" s="267"/>
      <c r="ITK17" s="267"/>
      <c r="ITL17" s="267"/>
      <c r="ITM17" s="267"/>
      <c r="ITN17" s="267"/>
      <c r="ITO17" s="267"/>
      <c r="ITP17" s="267"/>
      <c r="ITQ17" s="267"/>
      <c r="ITR17" s="267"/>
      <c r="ITS17" s="267"/>
      <c r="ITT17" s="267"/>
      <c r="ITU17" s="267"/>
      <c r="ITV17" s="267"/>
      <c r="ITW17" s="267"/>
      <c r="ITX17" s="267"/>
      <c r="ITY17" s="267"/>
      <c r="ITZ17" s="267"/>
      <c r="IUA17" s="267"/>
      <c r="IUB17" s="267"/>
      <c r="IUC17" s="267"/>
      <c r="IUD17" s="267"/>
      <c r="IUE17" s="267"/>
      <c r="IUF17" s="267"/>
      <c r="IUG17" s="267"/>
      <c r="IUH17" s="267"/>
      <c r="IUI17" s="267"/>
      <c r="IUJ17" s="267"/>
      <c r="IUK17" s="267"/>
      <c r="IUL17" s="267"/>
      <c r="IUM17" s="267"/>
      <c r="IUN17" s="267"/>
      <c r="IUO17" s="267"/>
      <c r="IUP17" s="267"/>
      <c r="IUQ17" s="267"/>
      <c r="IUR17" s="267"/>
      <c r="IUS17" s="267"/>
      <c r="IUT17" s="267"/>
      <c r="IUU17" s="267"/>
      <c r="IUV17" s="267"/>
      <c r="IUW17" s="267"/>
      <c r="IUX17" s="267"/>
      <c r="IUY17" s="267"/>
      <c r="IUZ17" s="267"/>
      <c r="IVA17" s="267"/>
      <c r="IVB17" s="267"/>
      <c r="IVC17" s="267"/>
      <c r="IVD17" s="267"/>
      <c r="IVE17" s="267"/>
      <c r="IVF17" s="267"/>
      <c r="IVG17" s="267"/>
      <c r="IVH17" s="267"/>
      <c r="IVI17" s="267"/>
      <c r="IVJ17" s="267"/>
      <c r="IVK17" s="267"/>
      <c r="IVL17" s="267"/>
      <c r="IVM17" s="267"/>
      <c r="IVN17" s="267"/>
      <c r="IVO17" s="267"/>
      <c r="IVP17" s="267"/>
      <c r="IVQ17" s="267"/>
      <c r="IVR17" s="267"/>
      <c r="IVS17" s="267"/>
      <c r="IVT17" s="267"/>
      <c r="IVU17" s="267"/>
      <c r="IVV17" s="267"/>
      <c r="IVW17" s="267"/>
      <c r="IVX17" s="267"/>
      <c r="IVY17" s="267"/>
      <c r="IVZ17" s="267"/>
      <c r="IWA17" s="267"/>
      <c r="IWB17" s="267"/>
      <c r="IWC17" s="267"/>
      <c r="IWD17" s="267"/>
      <c r="IWE17" s="267"/>
      <c r="IWF17" s="267"/>
      <c r="IWG17" s="267"/>
      <c r="IWH17" s="267"/>
      <c r="IWI17" s="267"/>
      <c r="IWJ17" s="267"/>
      <c r="IWK17" s="267"/>
      <c r="IWL17" s="267"/>
      <c r="IWM17" s="267"/>
      <c r="IWN17" s="267"/>
      <c r="IWO17" s="267"/>
      <c r="IWP17" s="267"/>
      <c r="IWQ17" s="267"/>
      <c r="IWR17" s="267"/>
      <c r="IWS17" s="267"/>
      <c r="IWT17" s="267"/>
      <c r="IWU17" s="267"/>
      <c r="IWV17" s="267"/>
      <c r="IWW17" s="267"/>
      <c r="IWX17" s="267"/>
      <c r="IWY17" s="267"/>
      <c r="IWZ17" s="267"/>
      <c r="IXA17" s="267"/>
      <c r="IXB17" s="267"/>
      <c r="IXC17" s="267"/>
      <c r="IXD17" s="267"/>
      <c r="IXE17" s="267"/>
      <c r="IXF17" s="267"/>
      <c r="IXG17" s="267"/>
      <c r="IXH17" s="267"/>
      <c r="IXI17" s="267"/>
      <c r="IXJ17" s="267"/>
      <c r="IXK17" s="267"/>
      <c r="IXL17" s="267"/>
      <c r="IXM17" s="267"/>
      <c r="IXN17" s="267"/>
      <c r="IXO17" s="267"/>
      <c r="IXP17" s="267"/>
      <c r="IXQ17" s="267"/>
      <c r="IXR17" s="267"/>
      <c r="IXS17" s="267"/>
      <c r="IXT17" s="267"/>
      <c r="IXU17" s="267"/>
      <c r="IXV17" s="267"/>
      <c r="IXW17" s="267"/>
      <c r="IXX17" s="267"/>
      <c r="IXY17" s="267"/>
      <c r="IXZ17" s="267"/>
      <c r="IYA17" s="267"/>
      <c r="IYB17" s="267"/>
      <c r="IYC17" s="267"/>
      <c r="IYD17" s="267"/>
      <c r="IYE17" s="267"/>
      <c r="IYF17" s="267"/>
      <c r="IYG17" s="267"/>
      <c r="IYH17" s="267"/>
      <c r="IYI17" s="267"/>
      <c r="IYJ17" s="267"/>
      <c r="IYK17" s="267"/>
      <c r="IYL17" s="267"/>
      <c r="IYM17" s="267"/>
      <c r="IYN17" s="267"/>
      <c r="IYO17" s="267"/>
      <c r="IYP17" s="267"/>
      <c r="IYQ17" s="267"/>
      <c r="IYR17" s="267"/>
      <c r="IYS17" s="267"/>
      <c r="IYT17" s="267"/>
      <c r="IYU17" s="267"/>
      <c r="IYV17" s="267"/>
      <c r="IYW17" s="267"/>
      <c r="IYX17" s="267"/>
      <c r="IYY17" s="267"/>
      <c r="IYZ17" s="267"/>
      <c r="IZA17" s="267"/>
      <c r="IZB17" s="267"/>
      <c r="IZC17" s="267"/>
      <c r="IZD17" s="267"/>
      <c r="IZE17" s="267"/>
      <c r="IZF17" s="267"/>
      <c r="IZG17" s="267"/>
      <c r="IZH17" s="267"/>
      <c r="IZI17" s="267"/>
      <c r="IZJ17" s="267"/>
      <c r="IZK17" s="267"/>
      <c r="IZL17" s="267"/>
      <c r="IZM17" s="267"/>
      <c r="IZN17" s="267"/>
      <c r="IZO17" s="267"/>
      <c r="IZP17" s="267"/>
      <c r="IZQ17" s="267"/>
      <c r="IZR17" s="267"/>
      <c r="IZS17" s="267"/>
      <c r="IZT17" s="267"/>
      <c r="IZU17" s="267"/>
      <c r="IZV17" s="267"/>
      <c r="IZW17" s="267"/>
      <c r="IZX17" s="267"/>
      <c r="IZY17" s="267"/>
      <c r="IZZ17" s="267"/>
      <c r="JAA17" s="267"/>
      <c r="JAB17" s="267"/>
      <c r="JAC17" s="267"/>
      <c r="JAD17" s="267"/>
      <c r="JAE17" s="267"/>
      <c r="JAF17" s="267"/>
      <c r="JAG17" s="267"/>
      <c r="JAH17" s="267"/>
      <c r="JAI17" s="267"/>
      <c r="JAJ17" s="267"/>
      <c r="JAK17" s="267"/>
      <c r="JAL17" s="267"/>
      <c r="JAM17" s="267"/>
      <c r="JAN17" s="267"/>
      <c r="JAO17" s="267"/>
      <c r="JAP17" s="267"/>
      <c r="JAQ17" s="267"/>
      <c r="JAR17" s="267"/>
      <c r="JAS17" s="267"/>
      <c r="JAT17" s="267"/>
      <c r="JAU17" s="267"/>
      <c r="JAV17" s="267"/>
      <c r="JAW17" s="267"/>
      <c r="JAX17" s="267"/>
      <c r="JAY17" s="267"/>
      <c r="JAZ17" s="267"/>
      <c r="JBA17" s="267"/>
      <c r="JBB17" s="267"/>
      <c r="JBC17" s="267"/>
      <c r="JBD17" s="267"/>
      <c r="JBE17" s="267"/>
      <c r="JBF17" s="267"/>
      <c r="JBG17" s="267"/>
      <c r="JBH17" s="267"/>
      <c r="JBI17" s="267"/>
      <c r="JBJ17" s="267"/>
      <c r="JBK17" s="267"/>
      <c r="JBL17" s="267"/>
      <c r="JBM17" s="267"/>
      <c r="JBN17" s="267"/>
      <c r="JBO17" s="267"/>
      <c r="JBP17" s="267"/>
      <c r="JBQ17" s="267"/>
      <c r="JBR17" s="267"/>
      <c r="JBS17" s="267"/>
      <c r="JBT17" s="267"/>
      <c r="JBU17" s="267"/>
      <c r="JBV17" s="267"/>
      <c r="JBW17" s="267"/>
      <c r="JBX17" s="267"/>
      <c r="JBY17" s="267"/>
      <c r="JBZ17" s="267"/>
      <c r="JCA17" s="267"/>
      <c r="JCB17" s="267"/>
      <c r="JCC17" s="267"/>
      <c r="JCD17" s="267"/>
      <c r="JCE17" s="267"/>
      <c r="JCF17" s="267"/>
      <c r="JCG17" s="267"/>
      <c r="JCH17" s="267"/>
      <c r="JCI17" s="267"/>
      <c r="JCJ17" s="267"/>
      <c r="JCK17" s="267"/>
      <c r="JCL17" s="267"/>
      <c r="JCM17" s="267"/>
      <c r="JCN17" s="267"/>
      <c r="JCO17" s="267"/>
      <c r="JCP17" s="267"/>
      <c r="JCQ17" s="267"/>
      <c r="JCR17" s="267"/>
      <c r="JCS17" s="267"/>
      <c r="JCT17" s="267"/>
      <c r="JCU17" s="267"/>
      <c r="JCV17" s="267"/>
      <c r="JCW17" s="267"/>
      <c r="JCX17" s="267"/>
      <c r="JCY17" s="267"/>
      <c r="JCZ17" s="267"/>
      <c r="JDA17" s="267"/>
      <c r="JDB17" s="267"/>
      <c r="JDC17" s="267"/>
      <c r="JDD17" s="267"/>
      <c r="JDE17" s="267"/>
      <c r="JDF17" s="267"/>
      <c r="JDG17" s="267"/>
      <c r="JDH17" s="267"/>
      <c r="JDI17" s="267"/>
      <c r="JDJ17" s="267"/>
      <c r="JDK17" s="267"/>
      <c r="JDL17" s="267"/>
      <c r="JDM17" s="267"/>
      <c r="JDN17" s="267"/>
      <c r="JDO17" s="267"/>
      <c r="JDP17" s="267"/>
      <c r="JDQ17" s="267"/>
      <c r="JDR17" s="267"/>
      <c r="JDS17" s="267"/>
      <c r="JDT17" s="267"/>
      <c r="JDU17" s="267"/>
      <c r="JDV17" s="267"/>
      <c r="JDW17" s="267"/>
      <c r="JDX17" s="267"/>
      <c r="JDY17" s="267"/>
      <c r="JDZ17" s="267"/>
      <c r="JEA17" s="267"/>
      <c r="JEB17" s="267"/>
      <c r="JEC17" s="267"/>
      <c r="JED17" s="267"/>
      <c r="JEE17" s="267"/>
      <c r="JEF17" s="267"/>
      <c r="JEG17" s="267"/>
      <c r="JEH17" s="267"/>
      <c r="JEI17" s="267"/>
      <c r="JEJ17" s="267"/>
      <c r="JEK17" s="267"/>
      <c r="JEL17" s="267"/>
      <c r="JEM17" s="267"/>
      <c r="JEN17" s="267"/>
      <c r="JEO17" s="267"/>
      <c r="JEP17" s="267"/>
      <c r="JEQ17" s="267"/>
      <c r="JER17" s="267"/>
      <c r="JES17" s="267"/>
      <c r="JET17" s="267"/>
      <c r="JEU17" s="267"/>
      <c r="JEV17" s="267"/>
      <c r="JEW17" s="267"/>
      <c r="JEX17" s="267"/>
      <c r="JEY17" s="267"/>
      <c r="JEZ17" s="267"/>
      <c r="JFA17" s="267"/>
      <c r="JFB17" s="267"/>
      <c r="JFC17" s="267"/>
      <c r="JFD17" s="267"/>
      <c r="JFE17" s="267"/>
      <c r="JFF17" s="267"/>
      <c r="JFG17" s="267"/>
      <c r="JFH17" s="267"/>
      <c r="JFI17" s="267"/>
      <c r="JFJ17" s="267"/>
      <c r="JFK17" s="267"/>
      <c r="JFL17" s="267"/>
      <c r="JFM17" s="267"/>
      <c r="JFN17" s="267"/>
      <c r="JFO17" s="267"/>
      <c r="JFP17" s="267"/>
      <c r="JFQ17" s="267"/>
      <c r="JFR17" s="267"/>
      <c r="JFS17" s="267"/>
      <c r="JFT17" s="267"/>
      <c r="JFU17" s="267"/>
      <c r="JFV17" s="267"/>
      <c r="JFW17" s="267"/>
      <c r="JFX17" s="267"/>
      <c r="JFY17" s="267"/>
      <c r="JFZ17" s="267"/>
      <c r="JGA17" s="267"/>
      <c r="JGB17" s="267"/>
      <c r="JGC17" s="267"/>
      <c r="JGD17" s="267"/>
      <c r="JGE17" s="267"/>
      <c r="JGF17" s="267"/>
      <c r="JGG17" s="267"/>
      <c r="JGH17" s="267"/>
      <c r="JGI17" s="267"/>
      <c r="JGJ17" s="267"/>
      <c r="JGK17" s="267"/>
      <c r="JGL17" s="267"/>
      <c r="JGM17" s="267"/>
      <c r="JGN17" s="267"/>
      <c r="JGO17" s="267"/>
      <c r="JGP17" s="267"/>
      <c r="JGQ17" s="267"/>
      <c r="JGR17" s="267"/>
      <c r="JGS17" s="267"/>
      <c r="JGT17" s="267"/>
      <c r="JGU17" s="267"/>
      <c r="JGV17" s="267"/>
      <c r="JGW17" s="267"/>
      <c r="JGX17" s="267"/>
      <c r="JGY17" s="267"/>
      <c r="JGZ17" s="267"/>
      <c r="JHA17" s="267"/>
      <c r="JHB17" s="267"/>
      <c r="JHC17" s="267"/>
      <c r="JHD17" s="267"/>
      <c r="JHE17" s="267"/>
      <c r="JHF17" s="267"/>
      <c r="JHG17" s="267"/>
      <c r="JHH17" s="267"/>
      <c r="JHI17" s="267"/>
      <c r="JHJ17" s="267"/>
      <c r="JHK17" s="267"/>
      <c r="JHL17" s="267"/>
      <c r="JHM17" s="267"/>
      <c r="JHN17" s="267"/>
      <c r="JHO17" s="267"/>
      <c r="JHP17" s="267"/>
      <c r="JHQ17" s="267"/>
      <c r="JHR17" s="267"/>
      <c r="JHS17" s="267"/>
      <c r="JHT17" s="267"/>
      <c r="JHU17" s="267"/>
      <c r="JHV17" s="267"/>
      <c r="JHW17" s="267"/>
      <c r="JHX17" s="267"/>
      <c r="JHY17" s="267"/>
      <c r="JHZ17" s="267"/>
      <c r="JIA17" s="267"/>
      <c r="JIB17" s="267"/>
      <c r="JIC17" s="267"/>
      <c r="JID17" s="267"/>
      <c r="JIE17" s="267"/>
      <c r="JIF17" s="267"/>
      <c r="JIG17" s="267"/>
      <c r="JIH17" s="267"/>
      <c r="JII17" s="267"/>
      <c r="JIJ17" s="267"/>
      <c r="JIK17" s="267"/>
      <c r="JIL17" s="267"/>
      <c r="JIM17" s="267"/>
      <c r="JIN17" s="267"/>
      <c r="JIO17" s="267"/>
      <c r="JIP17" s="267"/>
      <c r="JIQ17" s="267"/>
      <c r="JIR17" s="267"/>
      <c r="JIS17" s="267"/>
      <c r="JIT17" s="267"/>
      <c r="JIU17" s="267"/>
      <c r="JIV17" s="267"/>
      <c r="JIW17" s="267"/>
      <c r="JIX17" s="267"/>
      <c r="JIY17" s="267"/>
      <c r="JIZ17" s="267"/>
      <c r="JJA17" s="267"/>
      <c r="JJB17" s="267"/>
      <c r="JJC17" s="267"/>
      <c r="JJD17" s="267"/>
      <c r="JJE17" s="267"/>
      <c r="JJF17" s="267"/>
      <c r="JJG17" s="267"/>
      <c r="JJH17" s="267"/>
      <c r="JJI17" s="267"/>
      <c r="JJJ17" s="267"/>
      <c r="JJK17" s="267"/>
      <c r="JJL17" s="267"/>
      <c r="JJM17" s="267"/>
      <c r="JJN17" s="267"/>
      <c r="JJO17" s="267"/>
      <c r="JJP17" s="267"/>
      <c r="JJQ17" s="267"/>
      <c r="JJR17" s="267"/>
      <c r="JJS17" s="267"/>
      <c r="JJT17" s="267"/>
      <c r="JJU17" s="267"/>
      <c r="JJV17" s="267"/>
      <c r="JJW17" s="267"/>
      <c r="JJX17" s="267"/>
      <c r="JJY17" s="267"/>
      <c r="JJZ17" s="267"/>
      <c r="JKA17" s="267"/>
      <c r="JKB17" s="267"/>
      <c r="JKC17" s="267"/>
      <c r="JKD17" s="267"/>
      <c r="JKE17" s="267"/>
      <c r="JKF17" s="267"/>
      <c r="JKG17" s="267"/>
      <c r="JKH17" s="267"/>
      <c r="JKI17" s="267"/>
      <c r="JKJ17" s="267"/>
      <c r="JKK17" s="267"/>
      <c r="JKL17" s="267"/>
      <c r="JKM17" s="267"/>
      <c r="JKN17" s="267"/>
      <c r="JKO17" s="267"/>
      <c r="JKP17" s="267"/>
      <c r="JKQ17" s="267"/>
      <c r="JKR17" s="267"/>
      <c r="JKS17" s="267"/>
      <c r="JKT17" s="267"/>
      <c r="JKU17" s="267"/>
      <c r="JKV17" s="267"/>
      <c r="JKW17" s="267"/>
      <c r="JKX17" s="267"/>
      <c r="JKY17" s="267"/>
      <c r="JKZ17" s="267"/>
      <c r="JLA17" s="267"/>
      <c r="JLB17" s="267"/>
      <c r="JLC17" s="267"/>
      <c r="JLD17" s="267"/>
      <c r="JLE17" s="267"/>
      <c r="JLF17" s="267"/>
      <c r="JLG17" s="267"/>
      <c r="JLH17" s="267"/>
      <c r="JLI17" s="267"/>
      <c r="JLJ17" s="267"/>
      <c r="JLK17" s="267"/>
      <c r="JLL17" s="267"/>
      <c r="JLM17" s="267"/>
      <c r="JLN17" s="267"/>
      <c r="JLO17" s="267"/>
      <c r="JLP17" s="267"/>
      <c r="JLQ17" s="267"/>
      <c r="JLR17" s="267"/>
      <c r="JLS17" s="267"/>
      <c r="JLT17" s="267"/>
      <c r="JLU17" s="267"/>
      <c r="JLV17" s="267"/>
      <c r="JLW17" s="267"/>
      <c r="JLX17" s="267"/>
      <c r="JLY17" s="267"/>
      <c r="JLZ17" s="267"/>
      <c r="JMA17" s="267"/>
      <c r="JMB17" s="267"/>
      <c r="JMC17" s="267"/>
      <c r="JMD17" s="267"/>
      <c r="JME17" s="267"/>
      <c r="JMF17" s="267"/>
      <c r="JMG17" s="267"/>
      <c r="JMH17" s="267"/>
      <c r="JMI17" s="267"/>
      <c r="JMJ17" s="267"/>
      <c r="JMK17" s="267"/>
      <c r="JML17" s="267"/>
      <c r="JMM17" s="267"/>
      <c r="JMN17" s="267"/>
      <c r="JMO17" s="267"/>
      <c r="JMP17" s="267"/>
      <c r="JMQ17" s="267"/>
      <c r="JMR17" s="267"/>
      <c r="JMS17" s="267"/>
      <c r="JMT17" s="267"/>
      <c r="JMU17" s="267"/>
      <c r="JMV17" s="267"/>
      <c r="JMW17" s="267"/>
      <c r="JMX17" s="267"/>
      <c r="JMY17" s="267"/>
      <c r="JMZ17" s="267"/>
      <c r="JNA17" s="267"/>
      <c r="JNB17" s="267"/>
      <c r="JNC17" s="267"/>
      <c r="JND17" s="267"/>
      <c r="JNE17" s="267"/>
      <c r="JNF17" s="267"/>
      <c r="JNG17" s="267"/>
      <c r="JNH17" s="267"/>
      <c r="JNI17" s="267"/>
      <c r="JNJ17" s="267"/>
      <c r="JNK17" s="267"/>
      <c r="JNL17" s="267"/>
      <c r="JNM17" s="267"/>
      <c r="JNN17" s="267"/>
      <c r="JNO17" s="267"/>
      <c r="JNP17" s="267"/>
      <c r="JNQ17" s="267"/>
      <c r="JNR17" s="267"/>
      <c r="JNS17" s="267"/>
      <c r="JNT17" s="267"/>
      <c r="JNU17" s="267"/>
      <c r="JNV17" s="267"/>
      <c r="JNW17" s="267"/>
      <c r="JNX17" s="267"/>
      <c r="JNY17" s="267"/>
      <c r="JNZ17" s="267"/>
      <c r="JOA17" s="267"/>
      <c r="JOB17" s="267"/>
      <c r="JOC17" s="267"/>
      <c r="JOD17" s="267"/>
      <c r="JOE17" s="267"/>
      <c r="JOF17" s="267"/>
      <c r="JOG17" s="267"/>
      <c r="JOH17" s="267"/>
      <c r="JOI17" s="267"/>
      <c r="JOJ17" s="267"/>
      <c r="JOK17" s="267"/>
      <c r="JOL17" s="267"/>
      <c r="JOM17" s="267"/>
      <c r="JON17" s="267"/>
      <c r="JOO17" s="267"/>
      <c r="JOP17" s="267"/>
      <c r="JOQ17" s="267"/>
      <c r="JOR17" s="267"/>
      <c r="JOS17" s="267"/>
      <c r="JOT17" s="267"/>
      <c r="JOU17" s="267"/>
      <c r="JOV17" s="267"/>
      <c r="JOW17" s="267"/>
      <c r="JOX17" s="267"/>
      <c r="JOY17" s="267"/>
      <c r="JOZ17" s="267"/>
      <c r="JPA17" s="267"/>
      <c r="JPB17" s="267"/>
      <c r="JPC17" s="267"/>
      <c r="JPD17" s="267"/>
      <c r="JPE17" s="267"/>
      <c r="JPF17" s="267"/>
      <c r="JPG17" s="267"/>
      <c r="JPH17" s="267"/>
      <c r="JPI17" s="267"/>
      <c r="JPJ17" s="267"/>
      <c r="JPK17" s="267"/>
      <c r="JPL17" s="267"/>
      <c r="JPM17" s="267"/>
      <c r="JPN17" s="267"/>
      <c r="JPO17" s="267"/>
      <c r="JPP17" s="267"/>
      <c r="JPQ17" s="267"/>
      <c r="JPR17" s="267"/>
      <c r="JPS17" s="267"/>
      <c r="JPT17" s="267"/>
      <c r="JPU17" s="267"/>
      <c r="JPV17" s="267"/>
      <c r="JPW17" s="267"/>
      <c r="JPX17" s="267"/>
      <c r="JPY17" s="267"/>
      <c r="JPZ17" s="267"/>
      <c r="JQA17" s="267"/>
      <c r="JQB17" s="267"/>
      <c r="JQC17" s="267"/>
      <c r="JQD17" s="267"/>
      <c r="JQE17" s="267"/>
      <c r="JQF17" s="267"/>
      <c r="JQG17" s="267"/>
      <c r="JQH17" s="267"/>
      <c r="JQI17" s="267"/>
      <c r="JQJ17" s="267"/>
      <c r="JQK17" s="267"/>
      <c r="JQL17" s="267"/>
      <c r="JQM17" s="267"/>
      <c r="JQN17" s="267"/>
      <c r="JQO17" s="267"/>
      <c r="JQP17" s="267"/>
      <c r="JQQ17" s="267"/>
      <c r="JQR17" s="267"/>
      <c r="JQS17" s="267"/>
      <c r="JQT17" s="267"/>
      <c r="JQU17" s="267"/>
      <c r="JQV17" s="267"/>
      <c r="JQW17" s="267"/>
      <c r="JQX17" s="267"/>
      <c r="JQY17" s="267"/>
      <c r="JQZ17" s="267"/>
      <c r="JRA17" s="267"/>
      <c r="JRB17" s="267"/>
      <c r="JRC17" s="267"/>
      <c r="JRD17" s="267"/>
      <c r="JRE17" s="267"/>
      <c r="JRF17" s="267"/>
      <c r="JRG17" s="267"/>
      <c r="JRH17" s="267"/>
      <c r="JRI17" s="267"/>
      <c r="JRJ17" s="267"/>
      <c r="JRK17" s="267"/>
      <c r="JRL17" s="267"/>
      <c r="JRM17" s="267"/>
      <c r="JRN17" s="267"/>
      <c r="JRO17" s="267"/>
      <c r="JRP17" s="267"/>
      <c r="JRQ17" s="267"/>
      <c r="JRR17" s="267"/>
      <c r="JRS17" s="267"/>
      <c r="JRT17" s="267"/>
      <c r="JRU17" s="267"/>
      <c r="JRV17" s="267"/>
      <c r="JRW17" s="267"/>
      <c r="JRX17" s="267"/>
      <c r="JRY17" s="267"/>
      <c r="JRZ17" s="267"/>
      <c r="JSA17" s="267"/>
      <c r="JSB17" s="267"/>
      <c r="JSC17" s="267"/>
      <c r="JSD17" s="267"/>
      <c r="JSE17" s="267"/>
      <c r="JSF17" s="267"/>
      <c r="JSG17" s="267"/>
      <c r="JSH17" s="267"/>
      <c r="JSI17" s="267"/>
      <c r="JSJ17" s="267"/>
      <c r="JSK17" s="267"/>
      <c r="JSL17" s="267"/>
      <c r="JSM17" s="267"/>
      <c r="JSN17" s="267"/>
      <c r="JSO17" s="267"/>
      <c r="JSP17" s="267"/>
      <c r="JSQ17" s="267"/>
      <c r="JSR17" s="267"/>
      <c r="JSS17" s="267"/>
      <c r="JST17" s="267"/>
      <c r="JSU17" s="267"/>
      <c r="JSV17" s="267"/>
      <c r="JSW17" s="267"/>
      <c r="JSX17" s="267"/>
      <c r="JSY17" s="267"/>
      <c r="JSZ17" s="267"/>
      <c r="JTA17" s="267"/>
      <c r="JTB17" s="267"/>
      <c r="JTC17" s="267"/>
      <c r="JTD17" s="267"/>
      <c r="JTE17" s="267"/>
      <c r="JTF17" s="267"/>
      <c r="JTG17" s="267"/>
      <c r="JTH17" s="267"/>
      <c r="JTI17" s="267"/>
      <c r="JTJ17" s="267"/>
      <c r="JTK17" s="267"/>
      <c r="JTL17" s="267"/>
      <c r="JTM17" s="267"/>
      <c r="JTN17" s="267"/>
      <c r="JTO17" s="267"/>
      <c r="JTP17" s="267"/>
      <c r="JTQ17" s="267"/>
      <c r="JTR17" s="267"/>
      <c r="JTS17" s="267"/>
      <c r="JTT17" s="267"/>
      <c r="JTU17" s="267"/>
      <c r="JTV17" s="267"/>
      <c r="JTW17" s="267"/>
      <c r="JTX17" s="267"/>
      <c r="JTY17" s="267"/>
      <c r="JTZ17" s="267"/>
      <c r="JUA17" s="267"/>
      <c r="JUB17" s="267"/>
      <c r="JUC17" s="267"/>
      <c r="JUD17" s="267"/>
      <c r="JUE17" s="267"/>
      <c r="JUF17" s="267"/>
      <c r="JUG17" s="267"/>
      <c r="JUH17" s="267"/>
      <c r="JUI17" s="267"/>
      <c r="JUJ17" s="267"/>
      <c r="JUK17" s="267"/>
      <c r="JUL17" s="267"/>
      <c r="JUM17" s="267"/>
      <c r="JUN17" s="267"/>
      <c r="JUO17" s="267"/>
      <c r="JUP17" s="267"/>
      <c r="JUQ17" s="267"/>
      <c r="JUR17" s="267"/>
      <c r="JUS17" s="267"/>
      <c r="JUT17" s="267"/>
      <c r="JUU17" s="267"/>
      <c r="JUV17" s="267"/>
      <c r="JUW17" s="267"/>
      <c r="JUX17" s="267"/>
      <c r="JUY17" s="267"/>
      <c r="JUZ17" s="267"/>
      <c r="JVA17" s="267"/>
      <c r="JVB17" s="267"/>
      <c r="JVC17" s="267"/>
      <c r="JVD17" s="267"/>
      <c r="JVE17" s="267"/>
      <c r="JVF17" s="267"/>
      <c r="JVG17" s="267"/>
      <c r="JVH17" s="267"/>
      <c r="JVI17" s="267"/>
      <c r="JVJ17" s="267"/>
      <c r="JVK17" s="267"/>
      <c r="JVL17" s="267"/>
      <c r="JVM17" s="267"/>
      <c r="JVN17" s="267"/>
      <c r="JVO17" s="267"/>
      <c r="JVP17" s="267"/>
      <c r="JVQ17" s="267"/>
      <c r="JVR17" s="267"/>
      <c r="JVS17" s="267"/>
      <c r="JVT17" s="267"/>
      <c r="JVU17" s="267"/>
      <c r="JVV17" s="267"/>
      <c r="JVW17" s="267"/>
      <c r="JVX17" s="267"/>
      <c r="JVY17" s="267"/>
      <c r="JVZ17" s="267"/>
      <c r="JWA17" s="267"/>
      <c r="JWB17" s="267"/>
      <c r="JWC17" s="267"/>
      <c r="JWD17" s="267"/>
      <c r="JWE17" s="267"/>
      <c r="JWF17" s="267"/>
      <c r="JWG17" s="267"/>
      <c r="JWH17" s="267"/>
      <c r="JWI17" s="267"/>
      <c r="JWJ17" s="267"/>
      <c r="JWK17" s="267"/>
      <c r="JWL17" s="267"/>
      <c r="JWM17" s="267"/>
      <c r="JWN17" s="267"/>
      <c r="JWO17" s="267"/>
      <c r="JWP17" s="267"/>
      <c r="JWQ17" s="267"/>
      <c r="JWR17" s="267"/>
      <c r="JWS17" s="267"/>
      <c r="JWT17" s="267"/>
      <c r="JWU17" s="267"/>
      <c r="JWV17" s="267"/>
      <c r="JWW17" s="267"/>
      <c r="JWX17" s="267"/>
      <c r="JWY17" s="267"/>
      <c r="JWZ17" s="267"/>
      <c r="JXA17" s="267"/>
      <c r="JXB17" s="267"/>
      <c r="JXC17" s="267"/>
      <c r="JXD17" s="267"/>
      <c r="JXE17" s="267"/>
      <c r="JXF17" s="267"/>
      <c r="JXG17" s="267"/>
      <c r="JXH17" s="267"/>
      <c r="JXI17" s="267"/>
      <c r="JXJ17" s="267"/>
      <c r="JXK17" s="267"/>
      <c r="JXL17" s="267"/>
      <c r="JXM17" s="267"/>
      <c r="JXN17" s="267"/>
      <c r="JXO17" s="267"/>
      <c r="JXP17" s="267"/>
      <c r="JXQ17" s="267"/>
      <c r="JXR17" s="267"/>
      <c r="JXS17" s="267"/>
      <c r="JXT17" s="267"/>
      <c r="JXU17" s="267"/>
      <c r="JXV17" s="267"/>
      <c r="JXW17" s="267"/>
      <c r="JXX17" s="267"/>
      <c r="JXY17" s="267"/>
      <c r="JXZ17" s="267"/>
      <c r="JYA17" s="267"/>
      <c r="JYB17" s="267"/>
      <c r="JYC17" s="267"/>
      <c r="JYD17" s="267"/>
      <c r="JYE17" s="267"/>
      <c r="JYF17" s="267"/>
      <c r="JYG17" s="267"/>
      <c r="JYH17" s="267"/>
      <c r="JYI17" s="267"/>
      <c r="JYJ17" s="267"/>
      <c r="JYK17" s="267"/>
      <c r="JYL17" s="267"/>
      <c r="JYM17" s="267"/>
      <c r="JYN17" s="267"/>
      <c r="JYO17" s="267"/>
      <c r="JYP17" s="267"/>
      <c r="JYQ17" s="267"/>
      <c r="JYR17" s="267"/>
      <c r="JYS17" s="267"/>
      <c r="JYT17" s="267"/>
      <c r="JYU17" s="267"/>
      <c r="JYV17" s="267"/>
      <c r="JYW17" s="267"/>
      <c r="JYX17" s="267"/>
      <c r="JYY17" s="267"/>
      <c r="JYZ17" s="267"/>
      <c r="JZA17" s="267"/>
      <c r="JZB17" s="267"/>
      <c r="JZC17" s="267"/>
      <c r="JZD17" s="267"/>
      <c r="JZE17" s="267"/>
      <c r="JZF17" s="267"/>
      <c r="JZG17" s="267"/>
      <c r="JZH17" s="267"/>
      <c r="JZI17" s="267"/>
      <c r="JZJ17" s="267"/>
      <c r="JZK17" s="267"/>
      <c r="JZL17" s="267"/>
      <c r="JZM17" s="267"/>
      <c r="JZN17" s="267"/>
      <c r="JZO17" s="267"/>
      <c r="JZP17" s="267"/>
      <c r="JZQ17" s="267"/>
      <c r="JZR17" s="267"/>
      <c r="JZS17" s="267"/>
      <c r="JZT17" s="267"/>
      <c r="JZU17" s="267"/>
      <c r="JZV17" s="267"/>
      <c r="JZW17" s="267"/>
      <c r="JZX17" s="267"/>
      <c r="JZY17" s="267"/>
      <c r="JZZ17" s="267"/>
      <c r="KAA17" s="267"/>
      <c r="KAB17" s="267"/>
      <c r="KAC17" s="267"/>
      <c r="KAD17" s="267"/>
      <c r="KAE17" s="267"/>
      <c r="KAF17" s="267"/>
      <c r="KAG17" s="267"/>
      <c r="KAH17" s="267"/>
      <c r="KAI17" s="267"/>
      <c r="KAJ17" s="267"/>
      <c r="KAK17" s="267"/>
      <c r="KAL17" s="267"/>
      <c r="KAM17" s="267"/>
      <c r="KAN17" s="267"/>
      <c r="KAO17" s="267"/>
      <c r="KAP17" s="267"/>
      <c r="KAQ17" s="267"/>
      <c r="KAR17" s="267"/>
      <c r="KAS17" s="267"/>
      <c r="KAT17" s="267"/>
      <c r="KAU17" s="267"/>
      <c r="KAV17" s="267"/>
      <c r="KAW17" s="267"/>
      <c r="KAX17" s="267"/>
      <c r="KAY17" s="267"/>
      <c r="KAZ17" s="267"/>
      <c r="KBA17" s="267"/>
      <c r="KBB17" s="267"/>
      <c r="KBC17" s="267"/>
      <c r="KBD17" s="267"/>
      <c r="KBE17" s="267"/>
      <c r="KBF17" s="267"/>
      <c r="KBG17" s="267"/>
      <c r="KBH17" s="267"/>
      <c r="KBI17" s="267"/>
      <c r="KBJ17" s="267"/>
      <c r="KBK17" s="267"/>
      <c r="KBL17" s="267"/>
      <c r="KBM17" s="267"/>
      <c r="KBN17" s="267"/>
      <c r="KBO17" s="267"/>
      <c r="KBP17" s="267"/>
      <c r="KBQ17" s="267"/>
      <c r="KBR17" s="267"/>
      <c r="KBS17" s="267"/>
      <c r="KBT17" s="267"/>
      <c r="KBU17" s="267"/>
      <c r="KBV17" s="267"/>
      <c r="KBW17" s="267"/>
      <c r="KBX17" s="267"/>
      <c r="KBY17" s="267"/>
      <c r="KBZ17" s="267"/>
      <c r="KCA17" s="267"/>
      <c r="KCB17" s="267"/>
      <c r="KCC17" s="267"/>
      <c r="KCD17" s="267"/>
      <c r="KCE17" s="267"/>
      <c r="KCF17" s="267"/>
      <c r="KCG17" s="267"/>
      <c r="KCH17" s="267"/>
      <c r="KCI17" s="267"/>
      <c r="KCJ17" s="267"/>
      <c r="KCK17" s="267"/>
      <c r="KCL17" s="267"/>
      <c r="KCM17" s="267"/>
      <c r="KCN17" s="267"/>
      <c r="KCO17" s="267"/>
      <c r="KCP17" s="267"/>
      <c r="KCQ17" s="267"/>
      <c r="KCR17" s="267"/>
      <c r="KCS17" s="267"/>
      <c r="KCT17" s="267"/>
      <c r="KCU17" s="267"/>
      <c r="KCV17" s="267"/>
      <c r="KCW17" s="267"/>
      <c r="KCX17" s="267"/>
      <c r="KCY17" s="267"/>
      <c r="KCZ17" s="267"/>
      <c r="KDA17" s="267"/>
      <c r="KDB17" s="267"/>
      <c r="KDC17" s="267"/>
      <c r="KDD17" s="267"/>
      <c r="KDE17" s="267"/>
      <c r="KDF17" s="267"/>
      <c r="KDG17" s="267"/>
      <c r="KDH17" s="267"/>
      <c r="KDI17" s="267"/>
      <c r="KDJ17" s="267"/>
      <c r="KDK17" s="267"/>
      <c r="KDL17" s="267"/>
      <c r="KDM17" s="267"/>
      <c r="KDN17" s="267"/>
      <c r="KDO17" s="267"/>
      <c r="KDP17" s="267"/>
      <c r="KDQ17" s="267"/>
      <c r="KDR17" s="267"/>
      <c r="KDS17" s="267"/>
      <c r="KDT17" s="267"/>
      <c r="KDU17" s="267"/>
      <c r="KDV17" s="267"/>
      <c r="KDW17" s="267"/>
      <c r="KDX17" s="267"/>
      <c r="KDY17" s="267"/>
      <c r="KDZ17" s="267"/>
      <c r="KEA17" s="267"/>
      <c r="KEB17" s="267"/>
      <c r="KEC17" s="267"/>
      <c r="KED17" s="267"/>
      <c r="KEE17" s="267"/>
      <c r="KEF17" s="267"/>
      <c r="KEG17" s="267"/>
      <c r="KEH17" s="267"/>
      <c r="KEI17" s="267"/>
      <c r="KEJ17" s="267"/>
      <c r="KEK17" s="267"/>
      <c r="KEL17" s="267"/>
      <c r="KEM17" s="267"/>
      <c r="KEN17" s="267"/>
      <c r="KEO17" s="267"/>
      <c r="KEP17" s="267"/>
      <c r="KEQ17" s="267"/>
      <c r="KER17" s="267"/>
      <c r="KES17" s="267"/>
      <c r="KET17" s="267"/>
      <c r="KEU17" s="267"/>
      <c r="KEV17" s="267"/>
      <c r="KEW17" s="267"/>
      <c r="KEX17" s="267"/>
      <c r="KEY17" s="267"/>
      <c r="KEZ17" s="267"/>
      <c r="KFA17" s="267"/>
      <c r="KFB17" s="267"/>
      <c r="KFC17" s="267"/>
      <c r="KFD17" s="267"/>
      <c r="KFE17" s="267"/>
      <c r="KFF17" s="267"/>
      <c r="KFG17" s="267"/>
      <c r="KFH17" s="267"/>
      <c r="KFI17" s="267"/>
      <c r="KFJ17" s="267"/>
      <c r="KFK17" s="267"/>
      <c r="KFL17" s="267"/>
      <c r="KFM17" s="267"/>
      <c r="KFN17" s="267"/>
      <c r="KFO17" s="267"/>
      <c r="KFP17" s="267"/>
      <c r="KFQ17" s="267"/>
      <c r="KFR17" s="267"/>
      <c r="KFS17" s="267"/>
      <c r="KFT17" s="267"/>
      <c r="KFU17" s="267"/>
      <c r="KFV17" s="267"/>
      <c r="KFW17" s="267"/>
      <c r="KFX17" s="267"/>
      <c r="KFY17" s="267"/>
      <c r="KFZ17" s="267"/>
      <c r="KGA17" s="267"/>
      <c r="KGB17" s="267"/>
      <c r="KGC17" s="267"/>
      <c r="KGD17" s="267"/>
      <c r="KGE17" s="267"/>
      <c r="KGF17" s="267"/>
      <c r="KGG17" s="267"/>
      <c r="KGH17" s="267"/>
      <c r="KGI17" s="267"/>
      <c r="KGJ17" s="267"/>
      <c r="KGK17" s="267"/>
      <c r="KGL17" s="267"/>
      <c r="KGM17" s="267"/>
      <c r="KGN17" s="267"/>
      <c r="KGO17" s="267"/>
      <c r="KGP17" s="267"/>
      <c r="KGQ17" s="267"/>
      <c r="KGR17" s="267"/>
      <c r="KGS17" s="267"/>
      <c r="KGT17" s="267"/>
      <c r="KGU17" s="267"/>
      <c r="KGV17" s="267"/>
      <c r="KGW17" s="267"/>
      <c r="KGX17" s="267"/>
      <c r="KGY17" s="267"/>
      <c r="KGZ17" s="267"/>
      <c r="KHA17" s="267"/>
      <c r="KHB17" s="267"/>
      <c r="KHC17" s="267"/>
      <c r="KHD17" s="267"/>
      <c r="KHE17" s="267"/>
      <c r="KHF17" s="267"/>
      <c r="KHG17" s="267"/>
      <c r="KHH17" s="267"/>
      <c r="KHI17" s="267"/>
      <c r="KHJ17" s="267"/>
      <c r="KHK17" s="267"/>
      <c r="KHL17" s="267"/>
      <c r="KHM17" s="267"/>
      <c r="KHN17" s="267"/>
      <c r="KHO17" s="267"/>
      <c r="KHP17" s="267"/>
      <c r="KHQ17" s="267"/>
      <c r="KHR17" s="267"/>
      <c r="KHS17" s="267"/>
      <c r="KHT17" s="267"/>
      <c r="KHU17" s="267"/>
      <c r="KHV17" s="267"/>
      <c r="KHW17" s="267"/>
      <c r="KHX17" s="267"/>
      <c r="KHY17" s="267"/>
      <c r="KHZ17" s="267"/>
      <c r="KIA17" s="267"/>
      <c r="KIB17" s="267"/>
      <c r="KIC17" s="267"/>
      <c r="KID17" s="267"/>
      <c r="KIE17" s="267"/>
      <c r="KIF17" s="267"/>
      <c r="KIG17" s="267"/>
      <c r="KIH17" s="267"/>
      <c r="KII17" s="267"/>
      <c r="KIJ17" s="267"/>
      <c r="KIK17" s="267"/>
      <c r="KIL17" s="267"/>
      <c r="KIM17" s="267"/>
      <c r="KIN17" s="267"/>
      <c r="KIO17" s="267"/>
      <c r="KIP17" s="267"/>
      <c r="KIQ17" s="267"/>
      <c r="KIR17" s="267"/>
      <c r="KIS17" s="267"/>
      <c r="KIT17" s="267"/>
      <c r="KIU17" s="267"/>
      <c r="KIV17" s="267"/>
      <c r="KIW17" s="267"/>
      <c r="KIX17" s="267"/>
      <c r="KIY17" s="267"/>
      <c r="KIZ17" s="267"/>
      <c r="KJA17" s="267"/>
      <c r="KJB17" s="267"/>
      <c r="KJC17" s="267"/>
      <c r="KJD17" s="267"/>
      <c r="KJE17" s="267"/>
      <c r="KJF17" s="267"/>
      <c r="KJG17" s="267"/>
      <c r="KJH17" s="267"/>
      <c r="KJI17" s="267"/>
      <c r="KJJ17" s="267"/>
      <c r="KJK17" s="267"/>
      <c r="KJL17" s="267"/>
      <c r="KJM17" s="267"/>
      <c r="KJN17" s="267"/>
      <c r="KJO17" s="267"/>
      <c r="KJP17" s="267"/>
      <c r="KJQ17" s="267"/>
      <c r="KJR17" s="267"/>
      <c r="KJS17" s="267"/>
      <c r="KJT17" s="267"/>
      <c r="KJU17" s="267"/>
      <c r="KJV17" s="267"/>
      <c r="KJW17" s="267"/>
      <c r="KJX17" s="267"/>
      <c r="KJY17" s="267"/>
      <c r="KJZ17" s="267"/>
      <c r="KKA17" s="267"/>
      <c r="KKB17" s="267"/>
      <c r="KKC17" s="267"/>
      <c r="KKD17" s="267"/>
      <c r="KKE17" s="267"/>
      <c r="KKF17" s="267"/>
      <c r="KKG17" s="267"/>
      <c r="KKH17" s="267"/>
      <c r="KKI17" s="267"/>
      <c r="KKJ17" s="267"/>
      <c r="KKK17" s="267"/>
      <c r="KKL17" s="267"/>
      <c r="KKM17" s="267"/>
      <c r="KKN17" s="267"/>
      <c r="KKO17" s="267"/>
      <c r="KKP17" s="267"/>
      <c r="KKQ17" s="267"/>
      <c r="KKR17" s="267"/>
      <c r="KKS17" s="267"/>
      <c r="KKT17" s="267"/>
      <c r="KKU17" s="267"/>
      <c r="KKV17" s="267"/>
      <c r="KKW17" s="267"/>
      <c r="KKX17" s="267"/>
      <c r="KKY17" s="267"/>
      <c r="KKZ17" s="267"/>
      <c r="KLA17" s="267"/>
      <c r="KLB17" s="267"/>
      <c r="KLC17" s="267"/>
      <c r="KLD17" s="267"/>
      <c r="KLE17" s="267"/>
      <c r="KLF17" s="267"/>
      <c r="KLG17" s="267"/>
      <c r="KLH17" s="267"/>
      <c r="KLI17" s="267"/>
      <c r="KLJ17" s="267"/>
      <c r="KLK17" s="267"/>
      <c r="KLL17" s="267"/>
      <c r="KLM17" s="267"/>
      <c r="KLN17" s="267"/>
      <c r="KLO17" s="267"/>
      <c r="KLP17" s="267"/>
      <c r="KLQ17" s="267"/>
      <c r="KLR17" s="267"/>
      <c r="KLS17" s="267"/>
      <c r="KLT17" s="267"/>
      <c r="KLU17" s="267"/>
      <c r="KLV17" s="267"/>
      <c r="KLW17" s="267"/>
      <c r="KLX17" s="267"/>
      <c r="KLY17" s="267"/>
      <c r="KLZ17" s="267"/>
      <c r="KMA17" s="267"/>
      <c r="KMB17" s="267"/>
      <c r="KMC17" s="267"/>
      <c r="KMD17" s="267"/>
      <c r="KME17" s="267"/>
      <c r="KMF17" s="267"/>
      <c r="KMG17" s="267"/>
      <c r="KMH17" s="267"/>
      <c r="KMI17" s="267"/>
      <c r="KMJ17" s="267"/>
      <c r="KMK17" s="267"/>
      <c r="KML17" s="267"/>
      <c r="KMM17" s="267"/>
      <c r="KMN17" s="267"/>
      <c r="KMO17" s="267"/>
      <c r="KMP17" s="267"/>
      <c r="KMQ17" s="267"/>
      <c r="KMR17" s="267"/>
      <c r="KMS17" s="267"/>
      <c r="KMT17" s="267"/>
      <c r="KMU17" s="267"/>
      <c r="KMV17" s="267"/>
      <c r="KMW17" s="267"/>
      <c r="KMX17" s="267"/>
      <c r="KMY17" s="267"/>
      <c r="KMZ17" s="267"/>
      <c r="KNA17" s="267"/>
      <c r="KNB17" s="267"/>
      <c r="KNC17" s="267"/>
      <c r="KND17" s="267"/>
      <c r="KNE17" s="267"/>
      <c r="KNF17" s="267"/>
      <c r="KNG17" s="267"/>
      <c r="KNH17" s="267"/>
      <c r="KNI17" s="267"/>
      <c r="KNJ17" s="267"/>
      <c r="KNK17" s="267"/>
      <c r="KNL17" s="267"/>
      <c r="KNM17" s="267"/>
      <c r="KNN17" s="267"/>
      <c r="KNO17" s="267"/>
      <c r="KNP17" s="267"/>
      <c r="KNQ17" s="267"/>
      <c r="KNR17" s="267"/>
      <c r="KNS17" s="267"/>
      <c r="KNT17" s="267"/>
      <c r="KNU17" s="267"/>
      <c r="KNV17" s="267"/>
      <c r="KNW17" s="267"/>
      <c r="KNX17" s="267"/>
      <c r="KNY17" s="267"/>
      <c r="KNZ17" s="267"/>
      <c r="KOA17" s="267"/>
      <c r="KOB17" s="267"/>
      <c r="KOC17" s="267"/>
      <c r="KOD17" s="267"/>
      <c r="KOE17" s="267"/>
      <c r="KOF17" s="267"/>
      <c r="KOG17" s="267"/>
      <c r="KOH17" s="267"/>
      <c r="KOI17" s="267"/>
      <c r="KOJ17" s="267"/>
      <c r="KOK17" s="267"/>
      <c r="KOL17" s="267"/>
      <c r="KOM17" s="267"/>
      <c r="KON17" s="267"/>
      <c r="KOO17" s="267"/>
      <c r="KOP17" s="267"/>
      <c r="KOQ17" s="267"/>
      <c r="KOR17" s="267"/>
      <c r="KOS17" s="267"/>
      <c r="KOT17" s="267"/>
      <c r="KOU17" s="267"/>
      <c r="KOV17" s="267"/>
      <c r="KOW17" s="267"/>
      <c r="KOX17" s="267"/>
      <c r="KOY17" s="267"/>
      <c r="KOZ17" s="267"/>
      <c r="KPA17" s="267"/>
      <c r="KPB17" s="267"/>
      <c r="KPC17" s="267"/>
      <c r="KPD17" s="267"/>
      <c r="KPE17" s="267"/>
      <c r="KPF17" s="267"/>
      <c r="KPG17" s="267"/>
      <c r="KPH17" s="267"/>
      <c r="KPI17" s="267"/>
      <c r="KPJ17" s="267"/>
      <c r="KPK17" s="267"/>
      <c r="KPL17" s="267"/>
      <c r="KPM17" s="267"/>
      <c r="KPN17" s="267"/>
      <c r="KPO17" s="267"/>
      <c r="KPP17" s="267"/>
      <c r="KPQ17" s="267"/>
      <c r="KPR17" s="267"/>
      <c r="KPS17" s="267"/>
      <c r="KPT17" s="267"/>
      <c r="KPU17" s="267"/>
      <c r="KPV17" s="267"/>
      <c r="KPW17" s="267"/>
      <c r="KPX17" s="267"/>
      <c r="KPY17" s="267"/>
      <c r="KPZ17" s="267"/>
      <c r="KQA17" s="267"/>
      <c r="KQB17" s="267"/>
      <c r="KQC17" s="267"/>
      <c r="KQD17" s="267"/>
      <c r="KQE17" s="267"/>
      <c r="KQF17" s="267"/>
      <c r="KQG17" s="267"/>
      <c r="KQH17" s="267"/>
      <c r="KQI17" s="267"/>
      <c r="KQJ17" s="267"/>
      <c r="KQK17" s="267"/>
      <c r="KQL17" s="267"/>
      <c r="KQM17" s="267"/>
      <c r="KQN17" s="267"/>
      <c r="KQO17" s="267"/>
      <c r="KQP17" s="267"/>
      <c r="KQQ17" s="267"/>
      <c r="KQR17" s="267"/>
      <c r="KQS17" s="267"/>
      <c r="KQT17" s="267"/>
      <c r="KQU17" s="267"/>
      <c r="KQV17" s="267"/>
      <c r="KQW17" s="267"/>
      <c r="KQX17" s="267"/>
      <c r="KQY17" s="267"/>
      <c r="KQZ17" s="267"/>
      <c r="KRA17" s="267"/>
      <c r="KRB17" s="267"/>
      <c r="KRC17" s="267"/>
      <c r="KRD17" s="267"/>
      <c r="KRE17" s="267"/>
      <c r="KRF17" s="267"/>
      <c r="KRG17" s="267"/>
      <c r="KRH17" s="267"/>
      <c r="KRI17" s="267"/>
      <c r="KRJ17" s="267"/>
      <c r="KRK17" s="267"/>
      <c r="KRL17" s="267"/>
      <c r="KRM17" s="267"/>
      <c r="KRN17" s="267"/>
      <c r="KRO17" s="267"/>
      <c r="KRP17" s="267"/>
      <c r="KRQ17" s="267"/>
      <c r="KRR17" s="267"/>
      <c r="KRS17" s="267"/>
      <c r="KRT17" s="267"/>
      <c r="KRU17" s="267"/>
      <c r="KRV17" s="267"/>
      <c r="KRW17" s="267"/>
      <c r="KRX17" s="267"/>
      <c r="KRY17" s="267"/>
      <c r="KRZ17" s="267"/>
      <c r="KSA17" s="267"/>
      <c r="KSB17" s="267"/>
      <c r="KSC17" s="267"/>
      <c r="KSD17" s="267"/>
      <c r="KSE17" s="267"/>
      <c r="KSF17" s="267"/>
      <c r="KSG17" s="267"/>
      <c r="KSH17" s="267"/>
      <c r="KSI17" s="267"/>
      <c r="KSJ17" s="267"/>
      <c r="KSK17" s="267"/>
      <c r="KSL17" s="267"/>
      <c r="KSM17" s="267"/>
      <c r="KSN17" s="267"/>
      <c r="KSO17" s="267"/>
      <c r="KSP17" s="267"/>
      <c r="KSQ17" s="267"/>
      <c r="KSR17" s="267"/>
      <c r="KSS17" s="267"/>
      <c r="KST17" s="267"/>
      <c r="KSU17" s="267"/>
      <c r="KSV17" s="267"/>
      <c r="KSW17" s="267"/>
      <c r="KSX17" s="267"/>
      <c r="KSY17" s="267"/>
      <c r="KSZ17" s="267"/>
      <c r="KTA17" s="267"/>
      <c r="KTB17" s="267"/>
      <c r="KTC17" s="267"/>
      <c r="KTD17" s="267"/>
      <c r="KTE17" s="267"/>
      <c r="KTF17" s="267"/>
      <c r="KTG17" s="267"/>
      <c r="KTH17" s="267"/>
      <c r="KTI17" s="267"/>
      <c r="KTJ17" s="267"/>
      <c r="KTK17" s="267"/>
      <c r="KTL17" s="267"/>
      <c r="KTM17" s="267"/>
      <c r="KTN17" s="267"/>
      <c r="KTO17" s="267"/>
      <c r="KTP17" s="267"/>
      <c r="KTQ17" s="267"/>
      <c r="KTR17" s="267"/>
      <c r="KTS17" s="267"/>
      <c r="KTT17" s="267"/>
      <c r="KTU17" s="267"/>
      <c r="KTV17" s="267"/>
      <c r="KTW17" s="267"/>
      <c r="KTX17" s="267"/>
      <c r="KTY17" s="267"/>
      <c r="KTZ17" s="267"/>
      <c r="KUA17" s="267"/>
      <c r="KUB17" s="267"/>
      <c r="KUC17" s="267"/>
      <c r="KUD17" s="267"/>
      <c r="KUE17" s="267"/>
      <c r="KUF17" s="267"/>
      <c r="KUG17" s="267"/>
      <c r="KUH17" s="267"/>
      <c r="KUI17" s="267"/>
      <c r="KUJ17" s="267"/>
      <c r="KUK17" s="267"/>
      <c r="KUL17" s="267"/>
      <c r="KUM17" s="267"/>
      <c r="KUN17" s="267"/>
      <c r="KUO17" s="267"/>
      <c r="KUP17" s="267"/>
      <c r="KUQ17" s="267"/>
      <c r="KUR17" s="267"/>
      <c r="KUS17" s="267"/>
      <c r="KUT17" s="267"/>
      <c r="KUU17" s="267"/>
      <c r="KUV17" s="267"/>
      <c r="KUW17" s="267"/>
      <c r="KUX17" s="267"/>
      <c r="KUY17" s="267"/>
      <c r="KUZ17" s="267"/>
      <c r="KVA17" s="267"/>
      <c r="KVB17" s="267"/>
      <c r="KVC17" s="267"/>
      <c r="KVD17" s="267"/>
      <c r="KVE17" s="267"/>
      <c r="KVF17" s="267"/>
      <c r="KVG17" s="267"/>
      <c r="KVH17" s="267"/>
      <c r="KVI17" s="267"/>
      <c r="KVJ17" s="267"/>
      <c r="KVK17" s="267"/>
      <c r="KVL17" s="267"/>
      <c r="KVM17" s="267"/>
      <c r="KVN17" s="267"/>
      <c r="KVO17" s="267"/>
      <c r="KVP17" s="267"/>
      <c r="KVQ17" s="267"/>
      <c r="KVR17" s="267"/>
      <c r="KVS17" s="267"/>
      <c r="KVT17" s="267"/>
      <c r="KVU17" s="267"/>
      <c r="KVV17" s="267"/>
      <c r="KVW17" s="267"/>
      <c r="KVX17" s="267"/>
      <c r="KVY17" s="267"/>
      <c r="KVZ17" s="267"/>
      <c r="KWA17" s="267"/>
      <c r="KWB17" s="267"/>
      <c r="KWC17" s="267"/>
      <c r="KWD17" s="267"/>
      <c r="KWE17" s="267"/>
      <c r="KWF17" s="267"/>
      <c r="KWG17" s="267"/>
      <c r="KWH17" s="267"/>
      <c r="KWI17" s="267"/>
      <c r="KWJ17" s="267"/>
      <c r="KWK17" s="267"/>
      <c r="KWL17" s="267"/>
      <c r="KWM17" s="267"/>
      <c r="KWN17" s="267"/>
      <c r="KWO17" s="267"/>
      <c r="KWP17" s="267"/>
      <c r="KWQ17" s="267"/>
      <c r="KWR17" s="267"/>
      <c r="KWS17" s="267"/>
      <c r="KWT17" s="267"/>
      <c r="KWU17" s="267"/>
      <c r="KWV17" s="267"/>
      <c r="KWW17" s="267"/>
      <c r="KWX17" s="267"/>
      <c r="KWY17" s="267"/>
      <c r="KWZ17" s="267"/>
      <c r="KXA17" s="267"/>
      <c r="KXB17" s="267"/>
      <c r="KXC17" s="267"/>
      <c r="KXD17" s="267"/>
      <c r="KXE17" s="267"/>
      <c r="KXF17" s="267"/>
      <c r="KXG17" s="267"/>
      <c r="KXH17" s="267"/>
      <c r="KXI17" s="267"/>
      <c r="KXJ17" s="267"/>
      <c r="KXK17" s="267"/>
      <c r="KXL17" s="267"/>
      <c r="KXM17" s="267"/>
      <c r="KXN17" s="267"/>
      <c r="KXO17" s="267"/>
      <c r="KXP17" s="267"/>
      <c r="KXQ17" s="267"/>
      <c r="KXR17" s="267"/>
      <c r="KXS17" s="267"/>
      <c r="KXT17" s="267"/>
      <c r="KXU17" s="267"/>
      <c r="KXV17" s="267"/>
      <c r="KXW17" s="267"/>
      <c r="KXX17" s="267"/>
      <c r="KXY17" s="267"/>
      <c r="KXZ17" s="267"/>
      <c r="KYA17" s="267"/>
      <c r="KYB17" s="267"/>
      <c r="KYC17" s="267"/>
      <c r="KYD17" s="267"/>
      <c r="KYE17" s="267"/>
      <c r="KYF17" s="267"/>
      <c r="KYG17" s="267"/>
      <c r="KYH17" s="267"/>
      <c r="KYI17" s="267"/>
      <c r="KYJ17" s="267"/>
      <c r="KYK17" s="267"/>
      <c r="KYL17" s="267"/>
      <c r="KYM17" s="267"/>
      <c r="KYN17" s="267"/>
      <c r="KYO17" s="267"/>
      <c r="KYP17" s="267"/>
      <c r="KYQ17" s="267"/>
      <c r="KYR17" s="267"/>
      <c r="KYS17" s="267"/>
      <c r="KYT17" s="267"/>
      <c r="KYU17" s="267"/>
      <c r="KYV17" s="267"/>
      <c r="KYW17" s="267"/>
      <c r="KYX17" s="267"/>
      <c r="KYY17" s="267"/>
      <c r="KYZ17" s="267"/>
      <c r="KZA17" s="267"/>
      <c r="KZB17" s="267"/>
      <c r="KZC17" s="267"/>
      <c r="KZD17" s="267"/>
      <c r="KZE17" s="267"/>
      <c r="KZF17" s="267"/>
      <c r="KZG17" s="267"/>
      <c r="KZH17" s="267"/>
      <c r="KZI17" s="267"/>
      <c r="KZJ17" s="267"/>
      <c r="KZK17" s="267"/>
      <c r="KZL17" s="267"/>
      <c r="KZM17" s="267"/>
      <c r="KZN17" s="267"/>
      <c r="KZO17" s="267"/>
      <c r="KZP17" s="267"/>
      <c r="KZQ17" s="267"/>
      <c r="KZR17" s="267"/>
      <c r="KZS17" s="267"/>
      <c r="KZT17" s="267"/>
      <c r="KZU17" s="267"/>
      <c r="KZV17" s="267"/>
      <c r="KZW17" s="267"/>
      <c r="KZX17" s="267"/>
      <c r="KZY17" s="267"/>
      <c r="KZZ17" s="267"/>
      <c r="LAA17" s="267"/>
      <c r="LAB17" s="267"/>
      <c r="LAC17" s="267"/>
      <c r="LAD17" s="267"/>
      <c r="LAE17" s="267"/>
      <c r="LAF17" s="267"/>
      <c r="LAG17" s="267"/>
      <c r="LAH17" s="267"/>
      <c r="LAI17" s="267"/>
      <c r="LAJ17" s="267"/>
      <c r="LAK17" s="267"/>
      <c r="LAL17" s="267"/>
      <c r="LAM17" s="267"/>
      <c r="LAN17" s="267"/>
      <c r="LAO17" s="267"/>
      <c r="LAP17" s="267"/>
      <c r="LAQ17" s="267"/>
      <c r="LAR17" s="267"/>
      <c r="LAS17" s="267"/>
      <c r="LAT17" s="267"/>
      <c r="LAU17" s="267"/>
      <c r="LAV17" s="267"/>
      <c r="LAW17" s="267"/>
      <c r="LAX17" s="267"/>
      <c r="LAY17" s="267"/>
      <c r="LAZ17" s="267"/>
      <c r="LBA17" s="267"/>
      <c r="LBB17" s="267"/>
      <c r="LBC17" s="267"/>
      <c r="LBD17" s="267"/>
      <c r="LBE17" s="267"/>
      <c r="LBF17" s="267"/>
      <c r="LBG17" s="267"/>
      <c r="LBH17" s="267"/>
      <c r="LBI17" s="267"/>
      <c r="LBJ17" s="267"/>
      <c r="LBK17" s="267"/>
      <c r="LBL17" s="267"/>
      <c r="LBM17" s="267"/>
      <c r="LBN17" s="267"/>
      <c r="LBO17" s="267"/>
      <c r="LBP17" s="267"/>
      <c r="LBQ17" s="267"/>
      <c r="LBR17" s="267"/>
      <c r="LBS17" s="267"/>
      <c r="LBT17" s="267"/>
      <c r="LBU17" s="267"/>
      <c r="LBV17" s="267"/>
      <c r="LBW17" s="267"/>
      <c r="LBX17" s="267"/>
      <c r="LBY17" s="267"/>
      <c r="LBZ17" s="267"/>
      <c r="LCA17" s="267"/>
      <c r="LCB17" s="267"/>
      <c r="LCC17" s="267"/>
      <c r="LCD17" s="267"/>
      <c r="LCE17" s="267"/>
      <c r="LCF17" s="267"/>
      <c r="LCG17" s="267"/>
      <c r="LCH17" s="267"/>
      <c r="LCI17" s="267"/>
      <c r="LCJ17" s="267"/>
      <c r="LCK17" s="267"/>
      <c r="LCL17" s="267"/>
      <c r="LCM17" s="267"/>
      <c r="LCN17" s="267"/>
      <c r="LCO17" s="267"/>
      <c r="LCP17" s="267"/>
      <c r="LCQ17" s="267"/>
      <c r="LCR17" s="267"/>
      <c r="LCS17" s="267"/>
      <c r="LCT17" s="267"/>
      <c r="LCU17" s="267"/>
      <c r="LCV17" s="267"/>
      <c r="LCW17" s="267"/>
      <c r="LCX17" s="267"/>
      <c r="LCY17" s="267"/>
      <c r="LCZ17" s="267"/>
      <c r="LDA17" s="267"/>
      <c r="LDB17" s="267"/>
      <c r="LDC17" s="267"/>
      <c r="LDD17" s="267"/>
      <c r="LDE17" s="267"/>
      <c r="LDF17" s="267"/>
      <c r="LDG17" s="267"/>
      <c r="LDH17" s="267"/>
      <c r="LDI17" s="267"/>
      <c r="LDJ17" s="267"/>
      <c r="LDK17" s="267"/>
      <c r="LDL17" s="267"/>
      <c r="LDM17" s="267"/>
      <c r="LDN17" s="267"/>
      <c r="LDO17" s="267"/>
      <c r="LDP17" s="267"/>
      <c r="LDQ17" s="267"/>
      <c r="LDR17" s="267"/>
      <c r="LDS17" s="267"/>
      <c r="LDT17" s="267"/>
      <c r="LDU17" s="267"/>
      <c r="LDV17" s="267"/>
      <c r="LDW17" s="267"/>
      <c r="LDX17" s="267"/>
      <c r="LDY17" s="267"/>
      <c r="LDZ17" s="267"/>
      <c r="LEA17" s="267"/>
      <c r="LEB17" s="267"/>
      <c r="LEC17" s="267"/>
      <c r="LED17" s="267"/>
      <c r="LEE17" s="267"/>
      <c r="LEF17" s="267"/>
      <c r="LEG17" s="267"/>
      <c r="LEH17" s="267"/>
      <c r="LEI17" s="267"/>
      <c r="LEJ17" s="267"/>
      <c r="LEK17" s="267"/>
      <c r="LEL17" s="267"/>
      <c r="LEM17" s="267"/>
      <c r="LEN17" s="267"/>
      <c r="LEO17" s="267"/>
      <c r="LEP17" s="267"/>
      <c r="LEQ17" s="267"/>
      <c r="LER17" s="267"/>
      <c r="LES17" s="267"/>
      <c r="LET17" s="267"/>
      <c r="LEU17" s="267"/>
      <c r="LEV17" s="267"/>
      <c r="LEW17" s="267"/>
      <c r="LEX17" s="267"/>
      <c r="LEY17" s="267"/>
      <c r="LEZ17" s="267"/>
      <c r="LFA17" s="267"/>
      <c r="LFB17" s="267"/>
      <c r="LFC17" s="267"/>
      <c r="LFD17" s="267"/>
      <c r="LFE17" s="267"/>
      <c r="LFF17" s="267"/>
      <c r="LFG17" s="267"/>
      <c r="LFH17" s="267"/>
      <c r="LFI17" s="267"/>
      <c r="LFJ17" s="267"/>
      <c r="LFK17" s="267"/>
      <c r="LFL17" s="267"/>
      <c r="LFM17" s="267"/>
      <c r="LFN17" s="267"/>
      <c r="LFO17" s="267"/>
      <c r="LFP17" s="267"/>
      <c r="LFQ17" s="267"/>
      <c r="LFR17" s="267"/>
      <c r="LFS17" s="267"/>
      <c r="LFT17" s="267"/>
      <c r="LFU17" s="267"/>
      <c r="LFV17" s="267"/>
      <c r="LFW17" s="267"/>
      <c r="LFX17" s="267"/>
      <c r="LFY17" s="267"/>
      <c r="LFZ17" s="267"/>
      <c r="LGA17" s="267"/>
      <c r="LGB17" s="267"/>
      <c r="LGC17" s="267"/>
      <c r="LGD17" s="267"/>
      <c r="LGE17" s="267"/>
      <c r="LGF17" s="267"/>
      <c r="LGG17" s="267"/>
      <c r="LGH17" s="267"/>
      <c r="LGI17" s="267"/>
      <c r="LGJ17" s="267"/>
      <c r="LGK17" s="267"/>
      <c r="LGL17" s="267"/>
      <c r="LGM17" s="267"/>
      <c r="LGN17" s="267"/>
      <c r="LGO17" s="267"/>
      <c r="LGP17" s="267"/>
      <c r="LGQ17" s="267"/>
      <c r="LGR17" s="267"/>
      <c r="LGS17" s="267"/>
      <c r="LGT17" s="267"/>
      <c r="LGU17" s="267"/>
      <c r="LGV17" s="267"/>
      <c r="LGW17" s="267"/>
      <c r="LGX17" s="267"/>
      <c r="LGY17" s="267"/>
      <c r="LGZ17" s="267"/>
      <c r="LHA17" s="267"/>
      <c r="LHB17" s="267"/>
      <c r="LHC17" s="267"/>
      <c r="LHD17" s="267"/>
      <c r="LHE17" s="267"/>
      <c r="LHF17" s="267"/>
      <c r="LHG17" s="267"/>
      <c r="LHH17" s="267"/>
      <c r="LHI17" s="267"/>
      <c r="LHJ17" s="267"/>
      <c r="LHK17" s="267"/>
      <c r="LHL17" s="267"/>
      <c r="LHM17" s="267"/>
      <c r="LHN17" s="267"/>
      <c r="LHO17" s="267"/>
      <c r="LHP17" s="267"/>
      <c r="LHQ17" s="267"/>
      <c r="LHR17" s="267"/>
      <c r="LHS17" s="267"/>
      <c r="LHT17" s="267"/>
      <c r="LHU17" s="267"/>
      <c r="LHV17" s="267"/>
      <c r="LHW17" s="267"/>
      <c r="LHX17" s="267"/>
      <c r="LHY17" s="267"/>
      <c r="LHZ17" s="267"/>
      <c r="LIA17" s="267"/>
      <c r="LIB17" s="267"/>
      <c r="LIC17" s="267"/>
      <c r="LID17" s="267"/>
      <c r="LIE17" s="267"/>
      <c r="LIF17" s="267"/>
      <c r="LIG17" s="267"/>
      <c r="LIH17" s="267"/>
      <c r="LII17" s="267"/>
      <c r="LIJ17" s="267"/>
      <c r="LIK17" s="267"/>
      <c r="LIL17" s="267"/>
      <c r="LIM17" s="267"/>
      <c r="LIN17" s="267"/>
      <c r="LIO17" s="267"/>
      <c r="LIP17" s="267"/>
      <c r="LIQ17" s="267"/>
      <c r="LIR17" s="267"/>
      <c r="LIS17" s="267"/>
      <c r="LIT17" s="267"/>
      <c r="LIU17" s="267"/>
      <c r="LIV17" s="267"/>
      <c r="LIW17" s="267"/>
      <c r="LIX17" s="267"/>
      <c r="LIY17" s="267"/>
      <c r="LIZ17" s="267"/>
      <c r="LJA17" s="267"/>
      <c r="LJB17" s="267"/>
      <c r="LJC17" s="267"/>
      <c r="LJD17" s="267"/>
      <c r="LJE17" s="267"/>
      <c r="LJF17" s="267"/>
      <c r="LJG17" s="267"/>
      <c r="LJH17" s="267"/>
      <c r="LJI17" s="267"/>
      <c r="LJJ17" s="267"/>
      <c r="LJK17" s="267"/>
      <c r="LJL17" s="267"/>
      <c r="LJM17" s="267"/>
      <c r="LJN17" s="267"/>
      <c r="LJO17" s="267"/>
      <c r="LJP17" s="267"/>
      <c r="LJQ17" s="267"/>
      <c r="LJR17" s="267"/>
      <c r="LJS17" s="267"/>
      <c r="LJT17" s="267"/>
      <c r="LJU17" s="267"/>
      <c r="LJV17" s="267"/>
      <c r="LJW17" s="267"/>
      <c r="LJX17" s="267"/>
      <c r="LJY17" s="267"/>
      <c r="LJZ17" s="267"/>
      <c r="LKA17" s="267"/>
      <c r="LKB17" s="267"/>
      <c r="LKC17" s="267"/>
      <c r="LKD17" s="267"/>
      <c r="LKE17" s="267"/>
      <c r="LKF17" s="267"/>
      <c r="LKG17" s="267"/>
      <c r="LKH17" s="267"/>
      <c r="LKI17" s="267"/>
      <c r="LKJ17" s="267"/>
      <c r="LKK17" s="267"/>
      <c r="LKL17" s="267"/>
      <c r="LKM17" s="267"/>
      <c r="LKN17" s="267"/>
      <c r="LKO17" s="267"/>
      <c r="LKP17" s="267"/>
      <c r="LKQ17" s="267"/>
      <c r="LKR17" s="267"/>
      <c r="LKS17" s="267"/>
      <c r="LKT17" s="267"/>
      <c r="LKU17" s="267"/>
      <c r="LKV17" s="267"/>
      <c r="LKW17" s="267"/>
      <c r="LKX17" s="267"/>
      <c r="LKY17" s="267"/>
      <c r="LKZ17" s="267"/>
      <c r="LLA17" s="267"/>
      <c r="LLB17" s="267"/>
      <c r="LLC17" s="267"/>
      <c r="LLD17" s="267"/>
      <c r="LLE17" s="267"/>
      <c r="LLF17" s="267"/>
      <c r="LLG17" s="267"/>
      <c r="LLH17" s="267"/>
      <c r="LLI17" s="267"/>
      <c r="LLJ17" s="267"/>
      <c r="LLK17" s="267"/>
      <c r="LLL17" s="267"/>
      <c r="LLM17" s="267"/>
      <c r="LLN17" s="267"/>
      <c r="LLO17" s="267"/>
      <c r="LLP17" s="267"/>
      <c r="LLQ17" s="267"/>
      <c r="LLR17" s="267"/>
      <c r="LLS17" s="267"/>
      <c r="LLT17" s="267"/>
      <c r="LLU17" s="267"/>
      <c r="LLV17" s="267"/>
      <c r="LLW17" s="267"/>
      <c r="LLX17" s="267"/>
      <c r="LLY17" s="267"/>
      <c r="LLZ17" s="267"/>
      <c r="LMA17" s="267"/>
      <c r="LMB17" s="267"/>
      <c r="LMC17" s="267"/>
      <c r="LMD17" s="267"/>
      <c r="LME17" s="267"/>
      <c r="LMF17" s="267"/>
      <c r="LMG17" s="267"/>
      <c r="LMH17" s="267"/>
      <c r="LMI17" s="267"/>
      <c r="LMJ17" s="267"/>
      <c r="LMK17" s="267"/>
      <c r="LML17" s="267"/>
      <c r="LMM17" s="267"/>
      <c r="LMN17" s="267"/>
      <c r="LMO17" s="267"/>
      <c r="LMP17" s="267"/>
      <c r="LMQ17" s="267"/>
      <c r="LMR17" s="267"/>
      <c r="LMS17" s="267"/>
      <c r="LMT17" s="267"/>
      <c r="LMU17" s="267"/>
      <c r="LMV17" s="267"/>
      <c r="LMW17" s="267"/>
      <c r="LMX17" s="267"/>
      <c r="LMY17" s="267"/>
      <c r="LMZ17" s="267"/>
      <c r="LNA17" s="267"/>
      <c r="LNB17" s="267"/>
      <c r="LNC17" s="267"/>
      <c r="LND17" s="267"/>
      <c r="LNE17" s="267"/>
      <c r="LNF17" s="267"/>
      <c r="LNG17" s="267"/>
      <c r="LNH17" s="267"/>
      <c r="LNI17" s="267"/>
      <c r="LNJ17" s="267"/>
      <c r="LNK17" s="267"/>
      <c r="LNL17" s="267"/>
      <c r="LNM17" s="267"/>
      <c r="LNN17" s="267"/>
      <c r="LNO17" s="267"/>
      <c r="LNP17" s="267"/>
      <c r="LNQ17" s="267"/>
      <c r="LNR17" s="267"/>
      <c r="LNS17" s="267"/>
      <c r="LNT17" s="267"/>
      <c r="LNU17" s="267"/>
      <c r="LNV17" s="267"/>
      <c r="LNW17" s="267"/>
      <c r="LNX17" s="267"/>
      <c r="LNY17" s="267"/>
      <c r="LNZ17" s="267"/>
      <c r="LOA17" s="267"/>
      <c r="LOB17" s="267"/>
      <c r="LOC17" s="267"/>
      <c r="LOD17" s="267"/>
      <c r="LOE17" s="267"/>
      <c r="LOF17" s="267"/>
      <c r="LOG17" s="267"/>
      <c r="LOH17" s="267"/>
      <c r="LOI17" s="267"/>
      <c r="LOJ17" s="267"/>
      <c r="LOK17" s="267"/>
      <c r="LOL17" s="267"/>
      <c r="LOM17" s="267"/>
      <c r="LON17" s="267"/>
      <c r="LOO17" s="267"/>
      <c r="LOP17" s="267"/>
      <c r="LOQ17" s="267"/>
      <c r="LOR17" s="267"/>
      <c r="LOS17" s="267"/>
      <c r="LOT17" s="267"/>
      <c r="LOU17" s="267"/>
      <c r="LOV17" s="267"/>
      <c r="LOW17" s="267"/>
      <c r="LOX17" s="267"/>
      <c r="LOY17" s="267"/>
      <c r="LOZ17" s="267"/>
      <c r="LPA17" s="267"/>
      <c r="LPB17" s="267"/>
      <c r="LPC17" s="267"/>
      <c r="LPD17" s="267"/>
      <c r="LPE17" s="267"/>
      <c r="LPF17" s="267"/>
      <c r="LPG17" s="267"/>
      <c r="LPH17" s="267"/>
      <c r="LPI17" s="267"/>
      <c r="LPJ17" s="267"/>
      <c r="LPK17" s="267"/>
      <c r="LPL17" s="267"/>
      <c r="LPM17" s="267"/>
      <c r="LPN17" s="267"/>
      <c r="LPO17" s="267"/>
      <c r="LPP17" s="267"/>
      <c r="LPQ17" s="267"/>
      <c r="LPR17" s="267"/>
      <c r="LPS17" s="267"/>
      <c r="LPT17" s="267"/>
      <c r="LPU17" s="267"/>
      <c r="LPV17" s="267"/>
      <c r="LPW17" s="267"/>
      <c r="LPX17" s="267"/>
      <c r="LPY17" s="267"/>
      <c r="LPZ17" s="267"/>
      <c r="LQA17" s="267"/>
      <c r="LQB17" s="267"/>
      <c r="LQC17" s="267"/>
      <c r="LQD17" s="267"/>
      <c r="LQE17" s="267"/>
      <c r="LQF17" s="267"/>
      <c r="LQG17" s="267"/>
      <c r="LQH17" s="267"/>
      <c r="LQI17" s="267"/>
      <c r="LQJ17" s="267"/>
      <c r="LQK17" s="267"/>
      <c r="LQL17" s="267"/>
      <c r="LQM17" s="267"/>
      <c r="LQN17" s="267"/>
      <c r="LQO17" s="267"/>
      <c r="LQP17" s="267"/>
      <c r="LQQ17" s="267"/>
      <c r="LQR17" s="267"/>
      <c r="LQS17" s="267"/>
      <c r="LQT17" s="267"/>
      <c r="LQU17" s="267"/>
      <c r="LQV17" s="267"/>
      <c r="LQW17" s="267"/>
      <c r="LQX17" s="267"/>
      <c r="LQY17" s="267"/>
      <c r="LQZ17" s="267"/>
      <c r="LRA17" s="267"/>
      <c r="LRB17" s="267"/>
      <c r="LRC17" s="267"/>
      <c r="LRD17" s="267"/>
      <c r="LRE17" s="267"/>
      <c r="LRF17" s="267"/>
      <c r="LRG17" s="267"/>
      <c r="LRH17" s="267"/>
      <c r="LRI17" s="267"/>
      <c r="LRJ17" s="267"/>
      <c r="LRK17" s="267"/>
      <c r="LRL17" s="267"/>
      <c r="LRM17" s="267"/>
      <c r="LRN17" s="267"/>
      <c r="LRO17" s="267"/>
      <c r="LRP17" s="267"/>
      <c r="LRQ17" s="267"/>
      <c r="LRR17" s="267"/>
      <c r="LRS17" s="267"/>
      <c r="LRT17" s="267"/>
      <c r="LRU17" s="267"/>
      <c r="LRV17" s="267"/>
      <c r="LRW17" s="267"/>
      <c r="LRX17" s="267"/>
      <c r="LRY17" s="267"/>
      <c r="LRZ17" s="267"/>
      <c r="LSA17" s="267"/>
      <c r="LSB17" s="267"/>
      <c r="LSC17" s="267"/>
      <c r="LSD17" s="267"/>
      <c r="LSE17" s="267"/>
      <c r="LSF17" s="267"/>
      <c r="LSG17" s="267"/>
      <c r="LSH17" s="267"/>
      <c r="LSI17" s="267"/>
      <c r="LSJ17" s="267"/>
      <c r="LSK17" s="267"/>
      <c r="LSL17" s="267"/>
      <c r="LSM17" s="267"/>
      <c r="LSN17" s="267"/>
      <c r="LSO17" s="267"/>
      <c r="LSP17" s="267"/>
      <c r="LSQ17" s="267"/>
      <c r="LSR17" s="267"/>
      <c r="LSS17" s="267"/>
      <c r="LST17" s="267"/>
      <c r="LSU17" s="267"/>
      <c r="LSV17" s="267"/>
      <c r="LSW17" s="267"/>
      <c r="LSX17" s="267"/>
      <c r="LSY17" s="267"/>
      <c r="LSZ17" s="267"/>
      <c r="LTA17" s="267"/>
      <c r="LTB17" s="267"/>
      <c r="LTC17" s="267"/>
      <c r="LTD17" s="267"/>
      <c r="LTE17" s="267"/>
      <c r="LTF17" s="267"/>
      <c r="LTG17" s="267"/>
      <c r="LTH17" s="267"/>
      <c r="LTI17" s="267"/>
      <c r="LTJ17" s="267"/>
      <c r="LTK17" s="267"/>
      <c r="LTL17" s="267"/>
      <c r="LTM17" s="267"/>
      <c r="LTN17" s="267"/>
      <c r="LTO17" s="267"/>
      <c r="LTP17" s="267"/>
      <c r="LTQ17" s="267"/>
      <c r="LTR17" s="267"/>
      <c r="LTS17" s="267"/>
      <c r="LTT17" s="267"/>
      <c r="LTU17" s="267"/>
      <c r="LTV17" s="267"/>
      <c r="LTW17" s="267"/>
      <c r="LTX17" s="267"/>
      <c r="LTY17" s="267"/>
      <c r="LTZ17" s="267"/>
      <c r="LUA17" s="267"/>
      <c r="LUB17" s="267"/>
      <c r="LUC17" s="267"/>
      <c r="LUD17" s="267"/>
      <c r="LUE17" s="267"/>
      <c r="LUF17" s="267"/>
      <c r="LUG17" s="267"/>
      <c r="LUH17" s="267"/>
      <c r="LUI17" s="267"/>
      <c r="LUJ17" s="267"/>
      <c r="LUK17" s="267"/>
      <c r="LUL17" s="267"/>
      <c r="LUM17" s="267"/>
      <c r="LUN17" s="267"/>
      <c r="LUO17" s="267"/>
      <c r="LUP17" s="267"/>
      <c r="LUQ17" s="267"/>
      <c r="LUR17" s="267"/>
      <c r="LUS17" s="267"/>
      <c r="LUT17" s="267"/>
      <c r="LUU17" s="267"/>
      <c r="LUV17" s="267"/>
      <c r="LUW17" s="267"/>
      <c r="LUX17" s="267"/>
      <c r="LUY17" s="267"/>
      <c r="LUZ17" s="267"/>
      <c r="LVA17" s="267"/>
      <c r="LVB17" s="267"/>
      <c r="LVC17" s="267"/>
      <c r="LVD17" s="267"/>
      <c r="LVE17" s="267"/>
      <c r="LVF17" s="267"/>
      <c r="LVG17" s="267"/>
      <c r="LVH17" s="267"/>
      <c r="LVI17" s="267"/>
      <c r="LVJ17" s="267"/>
      <c r="LVK17" s="267"/>
      <c r="LVL17" s="267"/>
      <c r="LVM17" s="267"/>
      <c r="LVN17" s="267"/>
      <c r="LVO17" s="267"/>
      <c r="LVP17" s="267"/>
      <c r="LVQ17" s="267"/>
      <c r="LVR17" s="267"/>
      <c r="LVS17" s="267"/>
      <c r="LVT17" s="267"/>
      <c r="LVU17" s="267"/>
      <c r="LVV17" s="267"/>
      <c r="LVW17" s="267"/>
      <c r="LVX17" s="267"/>
      <c r="LVY17" s="267"/>
      <c r="LVZ17" s="267"/>
      <c r="LWA17" s="267"/>
      <c r="LWB17" s="267"/>
      <c r="LWC17" s="267"/>
      <c r="LWD17" s="267"/>
      <c r="LWE17" s="267"/>
      <c r="LWF17" s="267"/>
      <c r="LWG17" s="267"/>
      <c r="LWH17" s="267"/>
      <c r="LWI17" s="267"/>
      <c r="LWJ17" s="267"/>
      <c r="LWK17" s="267"/>
      <c r="LWL17" s="267"/>
      <c r="LWM17" s="267"/>
      <c r="LWN17" s="267"/>
      <c r="LWO17" s="267"/>
      <c r="LWP17" s="267"/>
      <c r="LWQ17" s="267"/>
      <c r="LWR17" s="267"/>
      <c r="LWS17" s="267"/>
      <c r="LWT17" s="267"/>
      <c r="LWU17" s="267"/>
      <c r="LWV17" s="267"/>
      <c r="LWW17" s="267"/>
      <c r="LWX17" s="267"/>
      <c r="LWY17" s="267"/>
      <c r="LWZ17" s="267"/>
      <c r="LXA17" s="267"/>
      <c r="LXB17" s="267"/>
      <c r="LXC17" s="267"/>
      <c r="LXD17" s="267"/>
      <c r="LXE17" s="267"/>
      <c r="LXF17" s="267"/>
      <c r="LXG17" s="267"/>
      <c r="LXH17" s="267"/>
      <c r="LXI17" s="267"/>
      <c r="LXJ17" s="267"/>
      <c r="LXK17" s="267"/>
      <c r="LXL17" s="267"/>
      <c r="LXM17" s="267"/>
      <c r="LXN17" s="267"/>
      <c r="LXO17" s="267"/>
      <c r="LXP17" s="267"/>
      <c r="LXQ17" s="267"/>
      <c r="LXR17" s="267"/>
      <c r="LXS17" s="267"/>
      <c r="LXT17" s="267"/>
      <c r="LXU17" s="267"/>
      <c r="LXV17" s="267"/>
      <c r="LXW17" s="267"/>
      <c r="LXX17" s="267"/>
      <c r="LXY17" s="267"/>
      <c r="LXZ17" s="267"/>
      <c r="LYA17" s="267"/>
      <c r="LYB17" s="267"/>
      <c r="LYC17" s="267"/>
      <c r="LYD17" s="267"/>
      <c r="LYE17" s="267"/>
      <c r="LYF17" s="267"/>
      <c r="LYG17" s="267"/>
      <c r="LYH17" s="267"/>
      <c r="LYI17" s="267"/>
      <c r="LYJ17" s="267"/>
      <c r="LYK17" s="267"/>
      <c r="LYL17" s="267"/>
      <c r="LYM17" s="267"/>
      <c r="LYN17" s="267"/>
      <c r="LYO17" s="267"/>
      <c r="LYP17" s="267"/>
      <c r="LYQ17" s="267"/>
      <c r="LYR17" s="267"/>
      <c r="LYS17" s="267"/>
      <c r="LYT17" s="267"/>
      <c r="LYU17" s="267"/>
      <c r="LYV17" s="267"/>
      <c r="LYW17" s="267"/>
      <c r="LYX17" s="267"/>
      <c r="LYY17" s="267"/>
      <c r="LYZ17" s="267"/>
      <c r="LZA17" s="267"/>
      <c r="LZB17" s="267"/>
      <c r="LZC17" s="267"/>
      <c r="LZD17" s="267"/>
      <c r="LZE17" s="267"/>
      <c r="LZF17" s="267"/>
      <c r="LZG17" s="267"/>
      <c r="LZH17" s="267"/>
      <c r="LZI17" s="267"/>
      <c r="LZJ17" s="267"/>
      <c r="LZK17" s="267"/>
      <c r="LZL17" s="267"/>
      <c r="LZM17" s="267"/>
      <c r="LZN17" s="267"/>
      <c r="LZO17" s="267"/>
      <c r="LZP17" s="267"/>
      <c r="LZQ17" s="267"/>
      <c r="LZR17" s="267"/>
      <c r="LZS17" s="267"/>
      <c r="LZT17" s="267"/>
      <c r="LZU17" s="267"/>
      <c r="LZV17" s="267"/>
      <c r="LZW17" s="267"/>
      <c r="LZX17" s="267"/>
      <c r="LZY17" s="267"/>
      <c r="LZZ17" s="267"/>
      <c r="MAA17" s="267"/>
      <c r="MAB17" s="267"/>
      <c r="MAC17" s="267"/>
      <c r="MAD17" s="267"/>
      <c r="MAE17" s="267"/>
      <c r="MAF17" s="267"/>
      <c r="MAG17" s="267"/>
      <c r="MAH17" s="267"/>
      <c r="MAI17" s="267"/>
      <c r="MAJ17" s="267"/>
      <c r="MAK17" s="267"/>
      <c r="MAL17" s="267"/>
      <c r="MAM17" s="267"/>
      <c r="MAN17" s="267"/>
      <c r="MAO17" s="267"/>
      <c r="MAP17" s="267"/>
      <c r="MAQ17" s="267"/>
      <c r="MAR17" s="267"/>
      <c r="MAS17" s="267"/>
      <c r="MAT17" s="267"/>
      <c r="MAU17" s="267"/>
      <c r="MAV17" s="267"/>
      <c r="MAW17" s="267"/>
      <c r="MAX17" s="267"/>
      <c r="MAY17" s="267"/>
      <c r="MAZ17" s="267"/>
      <c r="MBA17" s="267"/>
      <c r="MBB17" s="267"/>
      <c r="MBC17" s="267"/>
      <c r="MBD17" s="267"/>
      <c r="MBE17" s="267"/>
      <c r="MBF17" s="267"/>
      <c r="MBG17" s="267"/>
      <c r="MBH17" s="267"/>
      <c r="MBI17" s="267"/>
      <c r="MBJ17" s="267"/>
      <c r="MBK17" s="267"/>
      <c r="MBL17" s="267"/>
      <c r="MBM17" s="267"/>
      <c r="MBN17" s="267"/>
      <c r="MBO17" s="267"/>
      <c r="MBP17" s="267"/>
      <c r="MBQ17" s="267"/>
      <c r="MBR17" s="267"/>
      <c r="MBS17" s="267"/>
      <c r="MBT17" s="267"/>
      <c r="MBU17" s="267"/>
      <c r="MBV17" s="267"/>
      <c r="MBW17" s="267"/>
      <c r="MBX17" s="267"/>
      <c r="MBY17" s="267"/>
      <c r="MBZ17" s="267"/>
      <c r="MCA17" s="267"/>
      <c r="MCB17" s="267"/>
      <c r="MCC17" s="267"/>
      <c r="MCD17" s="267"/>
      <c r="MCE17" s="267"/>
      <c r="MCF17" s="267"/>
      <c r="MCG17" s="267"/>
      <c r="MCH17" s="267"/>
      <c r="MCI17" s="267"/>
      <c r="MCJ17" s="267"/>
      <c r="MCK17" s="267"/>
      <c r="MCL17" s="267"/>
      <c r="MCM17" s="267"/>
      <c r="MCN17" s="267"/>
      <c r="MCO17" s="267"/>
      <c r="MCP17" s="267"/>
      <c r="MCQ17" s="267"/>
      <c r="MCR17" s="267"/>
      <c r="MCS17" s="267"/>
      <c r="MCT17" s="267"/>
      <c r="MCU17" s="267"/>
      <c r="MCV17" s="267"/>
      <c r="MCW17" s="267"/>
      <c r="MCX17" s="267"/>
      <c r="MCY17" s="267"/>
      <c r="MCZ17" s="267"/>
      <c r="MDA17" s="267"/>
      <c r="MDB17" s="267"/>
      <c r="MDC17" s="267"/>
      <c r="MDD17" s="267"/>
      <c r="MDE17" s="267"/>
      <c r="MDF17" s="267"/>
      <c r="MDG17" s="267"/>
      <c r="MDH17" s="267"/>
      <c r="MDI17" s="267"/>
      <c r="MDJ17" s="267"/>
      <c r="MDK17" s="267"/>
      <c r="MDL17" s="267"/>
      <c r="MDM17" s="267"/>
      <c r="MDN17" s="267"/>
      <c r="MDO17" s="267"/>
      <c r="MDP17" s="267"/>
      <c r="MDQ17" s="267"/>
      <c r="MDR17" s="267"/>
      <c r="MDS17" s="267"/>
      <c r="MDT17" s="267"/>
      <c r="MDU17" s="267"/>
      <c r="MDV17" s="267"/>
      <c r="MDW17" s="267"/>
      <c r="MDX17" s="267"/>
      <c r="MDY17" s="267"/>
      <c r="MDZ17" s="267"/>
      <c r="MEA17" s="267"/>
      <c r="MEB17" s="267"/>
      <c r="MEC17" s="267"/>
      <c r="MED17" s="267"/>
      <c r="MEE17" s="267"/>
      <c r="MEF17" s="267"/>
      <c r="MEG17" s="267"/>
      <c r="MEH17" s="267"/>
      <c r="MEI17" s="267"/>
      <c r="MEJ17" s="267"/>
      <c r="MEK17" s="267"/>
      <c r="MEL17" s="267"/>
      <c r="MEM17" s="267"/>
      <c r="MEN17" s="267"/>
      <c r="MEO17" s="267"/>
      <c r="MEP17" s="267"/>
      <c r="MEQ17" s="267"/>
      <c r="MER17" s="267"/>
      <c r="MES17" s="267"/>
      <c r="MET17" s="267"/>
      <c r="MEU17" s="267"/>
      <c r="MEV17" s="267"/>
      <c r="MEW17" s="267"/>
      <c r="MEX17" s="267"/>
      <c r="MEY17" s="267"/>
      <c r="MEZ17" s="267"/>
      <c r="MFA17" s="267"/>
      <c r="MFB17" s="267"/>
      <c r="MFC17" s="267"/>
      <c r="MFD17" s="267"/>
      <c r="MFE17" s="267"/>
      <c r="MFF17" s="267"/>
      <c r="MFG17" s="267"/>
      <c r="MFH17" s="267"/>
      <c r="MFI17" s="267"/>
      <c r="MFJ17" s="267"/>
      <c r="MFK17" s="267"/>
      <c r="MFL17" s="267"/>
      <c r="MFM17" s="267"/>
      <c r="MFN17" s="267"/>
      <c r="MFO17" s="267"/>
      <c r="MFP17" s="267"/>
      <c r="MFQ17" s="267"/>
      <c r="MFR17" s="267"/>
      <c r="MFS17" s="267"/>
      <c r="MFT17" s="267"/>
      <c r="MFU17" s="267"/>
      <c r="MFV17" s="267"/>
      <c r="MFW17" s="267"/>
      <c r="MFX17" s="267"/>
      <c r="MFY17" s="267"/>
      <c r="MFZ17" s="267"/>
      <c r="MGA17" s="267"/>
      <c r="MGB17" s="267"/>
      <c r="MGC17" s="267"/>
      <c r="MGD17" s="267"/>
      <c r="MGE17" s="267"/>
      <c r="MGF17" s="267"/>
      <c r="MGG17" s="267"/>
      <c r="MGH17" s="267"/>
      <c r="MGI17" s="267"/>
      <c r="MGJ17" s="267"/>
      <c r="MGK17" s="267"/>
      <c r="MGL17" s="267"/>
      <c r="MGM17" s="267"/>
      <c r="MGN17" s="267"/>
      <c r="MGO17" s="267"/>
      <c r="MGP17" s="267"/>
      <c r="MGQ17" s="267"/>
      <c r="MGR17" s="267"/>
      <c r="MGS17" s="267"/>
      <c r="MGT17" s="267"/>
      <c r="MGU17" s="267"/>
      <c r="MGV17" s="267"/>
      <c r="MGW17" s="267"/>
      <c r="MGX17" s="267"/>
      <c r="MGY17" s="267"/>
      <c r="MGZ17" s="267"/>
      <c r="MHA17" s="267"/>
      <c r="MHB17" s="267"/>
      <c r="MHC17" s="267"/>
      <c r="MHD17" s="267"/>
      <c r="MHE17" s="267"/>
      <c r="MHF17" s="267"/>
      <c r="MHG17" s="267"/>
      <c r="MHH17" s="267"/>
      <c r="MHI17" s="267"/>
      <c r="MHJ17" s="267"/>
      <c r="MHK17" s="267"/>
      <c r="MHL17" s="267"/>
      <c r="MHM17" s="267"/>
      <c r="MHN17" s="267"/>
      <c r="MHO17" s="267"/>
      <c r="MHP17" s="267"/>
      <c r="MHQ17" s="267"/>
      <c r="MHR17" s="267"/>
      <c r="MHS17" s="267"/>
      <c r="MHT17" s="267"/>
      <c r="MHU17" s="267"/>
      <c r="MHV17" s="267"/>
      <c r="MHW17" s="267"/>
      <c r="MHX17" s="267"/>
      <c r="MHY17" s="267"/>
      <c r="MHZ17" s="267"/>
      <c r="MIA17" s="267"/>
      <c r="MIB17" s="267"/>
      <c r="MIC17" s="267"/>
      <c r="MID17" s="267"/>
      <c r="MIE17" s="267"/>
      <c r="MIF17" s="267"/>
      <c r="MIG17" s="267"/>
      <c r="MIH17" s="267"/>
      <c r="MII17" s="267"/>
      <c r="MIJ17" s="267"/>
      <c r="MIK17" s="267"/>
      <c r="MIL17" s="267"/>
      <c r="MIM17" s="267"/>
      <c r="MIN17" s="267"/>
      <c r="MIO17" s="267"/>
      <c r="MIP17" s="267"/>
      <c r="MIQ17" s="267"/>
      <c r="MIR17" s="267"/>
      <c r="MIS17" s="267"/>
      <c r="MIT17" s="267"/>
      <c r="MIU17" s="267"/>
      <c r="MIV17" s="267"/>
      <c r="MIW17" s="267"/>
      <c r="MIX17" s="267"/>
      <c r="MIY17" s="267"/>
      <c r="MIZ17" s="267"/>
      <c r="MJA17" s="267"/>
      <c r="MJB17" s="267"/>
      <c r="MJC17" s="267"/>
      <c r="MJD17" s="267"/>
      <c r="MJE17" s="267"/>
      <c r="MJF17" s="267"/>
      <c r="MJG17" s="267"/>
      <c r="MJH17" s="267"/>
      <c r="MJI17" s="267"/>
      <c r="MJJ17" s="267"/>
      <c r="MJK17" s="267"/>
      <c r="MJL17" s="267"/>
      <c r="MJM17" s="267"/>
      <c r="MJN17" s="267"/>
      <c r="MJO17" s="267"/>
      <c r="MJP17" s="267"/>
      <c r="MJQ17" s="267"/>
      <c r="MJR17" s="267"/>
      <c r="MJS17" s="267"/>
      <c r="MJT17" s="267"/>
      <c r="MJU17" s="267"/>
      <c r="MJV17" s="267"/>
      <c r="MJW17" s="267"/>
      <c r="MJX17" s="267"/>
      <c r="MJY17" s="267"/>
      <c r="MJZ17" s="267"/>
      <c r="MKA17" s="267"/>
      <c r="MKB17" s="267"/>
      <c r="MKC17" s="267"/>
      <c r="MKD17" s="267"/>
      <c r="MKE17" s="267"/>
      <c r="MKF17" s="267"/>
      <c r="MKG17" s="267"/>
      <c r="MKH17" s="267"/>
      <c r="MKI17" s="267"/>
      <c r="MKJ17" s="267"/>
      <c r="MKK17" s="267"/>
      <c r="MKL17" s="267"/>
      <c r="MKM17" s="267"/>
      <c r="MKN17" s="267"/>
      <c r="MKO17" s="267"/>
      <c r="MKP17" s="267"/>
      <c r="MKQ17" s="267"/>
      <c r="MKR17" s="267"/>
      <c r="MKS17" s="267"/>
      <c r="MKT17" s="267"/>
      <c r="MKU17" s="267"/>
      <c r="MKV17" s="267"/>
      <c r="MKW17" s="267"/>
      <c r="MKX17" s="267"/>
      <c r="MKY17" s="267"/>
      <c r="MKZ17" s="267"/>
      <c r="MLA17" s="267"/>
      <c r="MLB17" s="267"/>
      <c r="MLC17" s="267"/>
      <c r="MLD17" s="267"/>
      <c r="MLE17" s="267"/>
      <c r="MLF17" s="267"/>
      <c r="MLG17" s="267"/>
      <c r="MLH17" s="267"/>
      <c r="MLI17" s="267"/>
      <c r="MLJ17" s="267"/>
      <c r="MLK17" s="267"/>
      <c r="MLL17" s="267"/>
      <c r="MLM17" s="267"/>
      <c r="MLN17" s="267"/>
      <c r="MLO17" s="267"/>
      <c r="MLP17" s="267"/>
      <c r="MLQ17" s="267"/>
      <c r="MLR17" s="267"/>
      <c r="MLS17" s="267"/>
      <c r="MLT17" s="267"/>
      <c r="MLU17" s="267"/>
      <c r="MLV17" s="267"/>
      <c r="MLW17" s="267"/>
      <c r="MLX17" s="267"/>
      <c r="MLY17" s="267"/>
      <c r="MLZ17" s="267"/>
      <c r="MMA17" s="267"/>
      <c r="MMB17" s="267"/>
      <c r="MMC17" s="267"/>
      <c r="MMD17" s="267"/>
      <c r="MME17" s="267"/>
      <c r="MMF17" s="267"/>
      <c r="MMG17" s="267"/>
      <c r="MMH17" s="267"/>
      <c r="MMI17" s="267"/>
      <c r="MMJ17" s="267"/>
      <c r="MMK17" s="267"/>
      <c r="MML17" s="267"/>
      <c r="MMM17" s="267"/>
      <c r="MMN17" s="267"/>
      <c r="MMO17" s="267"/>
      <c r="MMP17" s="267"/>
      <c r="MMQ17" s="267"/>
      <c r="MMR17" s="267"/>
      <c r="MMS17" s="267"/>
      <c r="MMT17" s="267"/>
      <c r="MMU17" s="267"/>
      <c r="MMV17" s="267"/>
      <c r="MMW17" s="267"/>
      <c r="MMX17" s="267"/>
      <c r="MMY17" s="267"/>
      <c r="MMZ17" s="267"/>
      <c r="MNA17" s="267"/>
      <c r="MNB17" s="267"/>
      <c r="MNC17" s="267"/>
      <c r="MND17" s="267"/>
      <c r="MNE17" s="267"/>
      <c r="MNF17" s="267"/>
      <c r="MNG17" s="267"/>
      <c r="MNH17" s="267"/>
      <c r="MNI17" s="267"/>
      <c r="MNJ17" s="267"/>
      <c r="MNK17" s="267"/>
      <c r="MNL17" s="267"/>
      <c r="MNM17" s="267"/>
      <c r="MNN17" s="267"/>
      <c r="MNO17" s="267"/>
      <c r="MNP17" s="267"/>
      <c r="MNQ17" s="267"/>
      <c r="MNR17" s="267"/>
      <c r="MNS17" s="267"/>
      <c r="MNT17" s="267"/>
      <c r="MNU17" s="267"/>
      <c r="MNV17" s="267"/>
      <c r="MNW17" s="267"/>
      <c r="MNX17" s="267"/>
      <c r="MNY17" s="267"/>
      <c r="MNZ17" s="267"/>
      <c r="MOA17" s="267"/>
      <c r="MOB17" s="267"/>
      <c r="MOC17" s="267"/>
      <c r="MOD17" s="267"/>
      <c r="MOE17" s="267"/>
      <c r="MOF17" s="267"/>
      <c r="MOG17" s="267"/>
      <c r="MOH17" s="267"/>
      <c r="MOI17" s="267"/>
      <c r="MOJ17" s="267"/>
      <c r="MOK17" s="267"/>
      <c r="MOL17" s="267"/>
      <c r="MOM17" s="267"/>
      <c r="MON17" s="267"/>
      <c r="MOO17" s="267"/>
      <c r="MOP17" s="267"/>
      <c r="MOQ17" s="267"/>
      <c r="MOR17" s="267"/>
      <c r="MOS17" s="267"/>
      <c r="MOT17" s="267"/>
      <c r="MOU17" s="267"/>
      <c r="MOV17" s="267"/>
      <c r="MOW17" s="267"/>
      <c r="MOX17" s="267"/>
      <c r="MOY17" s="267"/>
      <c r="MOZ17" s="267"/>
      <c r="MPA17" s="267"/>
      <c r="MPB17" s="267"/>
      <c r="MPC17" s="267"/>
      <c r="MPD17" s="267"/>
      <c r="MPE17" s="267"/>
      <c r="MPF17" s="267"/>
      <c r="MPG17" s="267"/>
      <c r="MPH17" s="267"/>
      <c r="MPI17" s="267"/>
      <c r="MPJ17" s="267"/>
      <c r="MPK17" s="267"/>
      <c r="MPL17" s="267"/>
      <c r="MPM17" s="267"/>
      <c r="MPN17" s="267"/>
      <c r="MPO17" s="267"/>
      <c r="MPP17" s="267"/>
      <c r="MPQ17" s="267"/>
      <c r="MPR17" s="267"/>
      <c r="MPS17" s="267"/>
      <c r="MPT17" s="267"/>
      <c r="MPU17" s="267"/>
      <c r="MPV17" s="267"/>
      <c r="MPW17" s="267"/>
      <c r="MPX17" s="267"/>
      <c r="MPY17" s="267"/>
      <c r="MPZ17" s="267"/>
      <c r="MQA17" s="267"/>
      <c r="MQB17" s="267"/>
      <c r="MQC17" s="267"/>
      <c r="MQD17" s="267"/>
      <c r="MQE17" s="267"/>
      <c r="MQF17" s="267"/>
      <c r="MQG17" s="267"/>
      <c r="MQH17" s="267"/>
      <c r="MQI17" s="267"/>
      <c r="MQJ17" s="267"/>
      <c r="MQK17" s="267"/>
      <c r="MQL17" s="267"/>
      <c r="MQM17" s="267"/>
      <c r="MQN17" s="267"/>
      <c r="MQO17" s="267"/>
      <c r="MQP17" s="267"/>
      <c r="MQQ17" s="267"/>
      <c r="MQR17" s="267"/>
      <c r="MQS17" s="267"/>
      <c r="MQT17" s="267"/>
      <c r="MQU17" s="267"/>
      <c r="MQV17" s="267"/>
      <c r="MQW17" s="267"/>
      <c r="MQX17" s="267"/>
      <c r="MQY17" s="267"/>
      <c r="MQZ17" s="267"/>
      <c r="MRA17" s="267"/>
      <c r="MRB17" s="267"/>
      <c r="MRC17" s="267"/>
      <c r="MRD17" s="267"/>
      <c r="MRE17" s="267"/>
      <c r="MRF17" s="267"/>
      <c r="MRG17" s="267"/>
      <c r="MRH17" s="267"/>
      <c r="MRI17" s="267"/>
      <c r="MRJ17" s="267"/>
      <c r="MRK17" s="267"/>
      <c r="MRL17" s="267"/>
      <c r="MRM17" s="267"/>
      <c r="MRN17" s="267"/>
      <c r="MRO17" s="267"/>
      <c r="MRP17" s="267"/>
      <c r="MRQ17" s="267"/>
      <c r="MRR17" s="267"/>
      <c r="MRS17" s="267"/>
      <c r="MRT17" s="267"/>
      <c r="MRU17" s="267"/>
      <c r="MRV17" s="267"/>
      <c r="MRW17" s="267"/>
      <c r="MRX17" s="267"/>
      <c r="MRY17" s="267"/>
      <c r="MRZ17" s="267"/>
      <c r="MSA17" s="267"/>
      <c r="MSB17" s="267"/>
      <c r="MSC17" s="267"/>
      <c r="MSD17" s="267"/>
      <c r="MSE17" s="267"/>
      <c r="MSF17" s="267"/>
      <c r="MSG17" s="267"/>
      <c r="MSH17" s="267"/>
      <c r="MSI17" s="267"/>
      <c r="MSJ17" s="267"/>
      <c r="MSK17" s="267"/>
      <c r="MSL17" s="267"/>
      <c r="MSM17" s="267"/>
      <c r="MSN17" s="267"/>
      <c r="MSO17" s="267"/>
      <c r="MSP17" s="267"/>
      <c r="MSQ17" s="267"/>
      <c r="MSR17" s="267"/>
      <c r="MSS17" s="267"/>
      <c r="MST17" s="267"/>
      <c r="MSU17" s="267"/>
      <c r="MSV17" s="267"/>
      <c r="MSW17" s="267"/>
      <c r="MSX17" s="267"/>
      <c r="MSY17" s="267"/>
      <c r="MSZ17" s="267"/>
      <c r="MTA17" s="267"/>
      <c r="MTB17" s="267"/>
      <c r="MTC17" s="267"/>
      <c r="MTD17" s="267"/>
      <c r="MTE17" s="267"/>
      <c r="MTF17" s="267"/>
      <c r="MTG17" s="267"/>
      <c r="MTH17" s="267"/>
      <c r="MTI17" s="267"/>
      <c r="MTJ17" s="267"/>
      <c r="MTK17" s="267"/>
      <c r="MTL17" s="267"/>
      <c r="MTM17" s="267"/>
      <c r="MTN17" s="267"/>
      <c r="MTO17" s="267"/>
      <c r="MTP17" s="267"/>
      <c r="MTQ17" s="267"/>
      <c r="MTR17" s="267"/>
      <c r="MTS17" s="267"/>
      <c r="MTT17" s="267"/>
      <c r="MTU17" s="267"/>
      <c r="MTV17" s="267"/>
      <c r="MTW17" s="267"/>
      <c r="MTX17" s="267"/>
      <c r="MTY17" s="267"/>
      <c r="MTZ17" s="267"/>
      <c r="MUA17" s="267"/>
      <c r="MUB17" s="267"/>
      <c r="MUC17" s="267"/>
      <c r="MUD17" s="267"/>
      <c r="MUE17" s="267"/>
      <c r="MUF17" s="267"/>
      <c r="MUG17" s="267"/>
      <c r="MUH17" s="267"/>
      <c r="MUI17" s="267"/>
      <c r="MUJ17" s="267"/>
      <c r="MUK17" s="267"/>
      <c r="MUL17" s="267"/>
      <c r="MUM17" s="267"/>
      <c r="MUN17" s="267"/>
      <c r="MUO17" s="267"/>
      <c r="MUP17" s="267"/>
      <c r="MUQ17" s="267"/>
      <c r="MUR17" s="267"/>
      <c r="MUS17" s="267"/>
      <c r="MUT17" s="267"/>
      <c r="MUU17" s="267"/>
      <c r="MUV17" s="267"/>
      <c r="MUW17" s="267"/>
      <c r="MUX17" s="267"/>
      <c r="MUY17" s="267"/>
      <c r="MUZ17" s="267"/>
      <c r="MVA17" s="267"/>
      <c r="MVB17" s="267"/>
      <c r="MVC17" s="267"/>
      <c r="MVD17" s="267"/>
      <c r="MVE17" s="267"/>
      <c r="MVF17" s="267"/>
      <c r="MVG17" s="267"/>
      <c r="MVH17" s="267"/>
      <c r="MVI17" s="267"/>
      <c r="MVJ17" s="267"/>
      <c r="MVK17" s="267"/>
      <c r="MVL17" s="267"/>
      <c r="MVM17" s="267"/>
      <c r="MVN17" s="267"/>
      <c r="MVO17" s="267"/>
      <c r="MVP17" s="267"/>
      <c r="MVQ17" s="267"/>
      <c r="MVR17" s="267"/>
      <c r="MVS17" s="267"/>
      <c r="MVT17" s="267"/>
      <c r="MVU17" s="267"/>
      <c r="MVV17" s="267"/>
      <c r="MVW17" s="267"/>
      <c r="MVX17" s="267"/>
      <c r="MVY17" s="267"/>
      <c r="MVZ17" s="267"/>
      <c r="MWA17" s="267"/>
      <c r="MWB17" s="267"/>
      <c r="MWC17" s="267"/>
      <c r="MWD17" s="267"/>
      <c r="MWE17" s="267"/>
      <c r="MWF17" s="267"/>
      <c r="MWG17" s="267"/>
      <c r="MWH17" s="267"/>
      <c r="MWI17" s="267"/>
      <c r="MWJ17" s="267"/>
      <c r="MWK17" s="267"/>
      <c r="MWL17" s="267"/>
      <c r="MWM17" s="267"/>
      <c r="MWN17" s="267"/>
      <c r="MWO17" s="267"/>
      <c r="MWP17" s="267"/>
      <c r="MWQ17" s="267"/>
      <c r="MWR17" s="267"/>
      <c r="MWS17" s="267"/>
      <c r="MWT17" s="267"/>
      <c r="MWU17" s="267"/>
      <c r="MWV17" s="267"/>
      <c r="MWW17" s="267"/>
      <c r="MWX17" s="267"/>
      <c r="MWY17" s="267"/>
      <c r="MWZ17" s="267"/>
      <c r="MXA17" s="267"/>
      <c r="MXB17" s="267"/>
      <c r="MXC17" s="267"/>
      <c r="MXD17" s="267"/>
      <c r="MXE17" s="267"/>
      <c r="MXF17" s="267"/>
      <c r="MXG17" s="267"/>
      <c r="MXH17" s="267"/>
      <c r="MXI17" s="267"/>
      <c r="MXJ17" s="267"/>
      <c r="MXK17" s="267"/>
      <c r="MXL17" s="267"/>
      <c r="MXM17" s="267"/>
      <c r="MXN17" s="267"/>
      <c r="MXO17" s="267"/>
      <c r="MXP17" s="267"/>
      <c r="MXQ17" s="267"/>
      <c r="MXR17" s="267"/>
      <c r="MXS17" s="267"/>
      <c r="MXT17" s="267"/>
      <c r="MXU17" s="267"/>
      <c r="MXV17" s="267"/>
      <c r="MXW17" s="267"/>
      <c r="MXX17" s="267"/>
      <c r="MXY17" s="267"/>
      <c r="MXZ17" s="267"/>
      <c r="MYA17" s="267"/>
      <c r="MYB17" s="267"/>
      <c r="MYC17" s="267"/>
      <c r="MYD17" s="267"/>
      <c r="MYE17" s="267"/>
      <c r="MYF17" s="267"/>
      <c r="MYG17" s="267"/>
      <c r="MYH17" s="267"/>
      <c r="MYI17" s="267"/>
      <c r="MYJ17" s="267"/>
      <c r="MYK17" s="267"/>
      <c r="MYL17" s="267"/>
      <c r="MYM17" s="267"/>
      <c r="MYN17" s="267"/>
      <c r="MYO17" s="267"/>
      <c r="MYP17" s="267"/>
      <c r="MYQ17" s="267"/>
      <c r="MYR17" s="267"/>
      <c r="MYS17" s="267"/>
      <c r="MYT17" s="267"/>
      <c r="MYU17" s="267"/>
      <c r="MYV17" s="267"/>
      <c r="MYW17" s="267"/>
      <c r="MYX17" s="267"/>
      <c r="MYY17" s="267"/>
      <c r="MYZ17" s="267"/>
      <c r="MZA17" s="267"/>
      <c r="MZB17" s="267"/>
      <c r="MZC17" s="267"/>
      <c r="MZD17" s="267"/>
      <c r="MZE17" s="267"/>
      <c r="MZF17" s="267"/>
      <c r="MZG17" s="267"/>
      <c r="MZH17" s="267"/>
      <c r="MZI17" s="267"/>
      <c r="MZJ17" s="267"/>
      <c r="MZK17" s="267"/>
      <c r="MZL17" s="267"/>
      <c r="MZM17" s="267"/>
      <c r="MZN17" s="267"/>
      <c r="MZO17" s="267"/>
      <c r="MZP17" s="267"/>
      <c r="MZQ17" s="267"/>
      <c r="MZR17" s="267"/>
      <c r="MZS17" s="267"/>
      <c r="MZT17" s="267"/>
      <c r="MZU17" s="267"/>
      <c r="MZV17" s="267"/>
      <c r="MZW17" s="267"/>
      <c r="MZX17" s="267"/>
      <c r="MZY17" s="267"/>
      <c r="MZZ17" s="267"/>
      <c r="NAA17" s="267"/>
      <c r="NAB17" s="267"/>
      <c r="NAC17" s="267"/>
      <c r="NAD17" s="267"/>
      <c r="NAE17" s="267"/>
      <c r="NAF17" s="267"/>
      <c r="NAG17" s="267"/>
      <c r="NAH17" s="267"/>
      <c r="NAI17" s="267"/>
      <c r="NAJ17" s="267"/>
      <c r="NAK17" s="267"/>
      <c r="NAL17" s="267"/>
      <c r="NAM17" s="267"/>
      <c r="NAN17" s="267"/>
      <c r="NAO17" s="267"/>
      <c r="NAP17" s="267"/>
      <c r="NAQ17" s="267"/>
      <c r="NAR17" s="267"/>
      <c r="NAS17" s="267"/>
      <c r="NAT17" s="267"/>
      <c r="NAU17" s="267"/>
      <c r="NAV17" s="267"/>
      <c r="NAW17" s="267"/>
      <c r="NAX17" s="267"/>
      <c r="NAY17" s="267"/>
      <c r="NAZ17" s="267"/>
      <c r="NBA17" s="267"/>
      <c r="NBB17" s="267"/>
      <c r="NBC17" s="267"/>
      <c r="NBD17" s="267"/>
      <c r="NBE17" s="267"/>
      <c r="NBF17" s="267"/>
      <c r="NBG17" s="267"/>
      <c r="NBH17" s="267"/>
      <c r="NBI17" s="267"/>
      <c r="NBJ17" s="267"/>
      <c r="NBK17" s="267"/>
      <c r="NBL17" s="267"/>
      <c r="NBM17" s="267"/>
      <c r="NBN17" s="267"/>
      <c r="NBO17" s="267"/>
      <c r="NBP17" s="267"/>
      <c r="NBQ17" s="267"/>
      <c r="NBR17" s="267"/>
      <c r="NBS17" s="267"/>
      <c r="NBT17" s="267"/>
      <c r="NBU17" s="267"/>
      <c r="NBV17" s="267"/>
      <c r="NBW17" s="267"/>
      <c r="NBX17" s="267"/>
      <c r="NBY17" s="267"/>
      <c r="NBZ17" s="267"/>
      <c r="NCA17" s="267"/>
      <c r="NCB17" s="267"/>
      <c r="NCC17" s="267"/>
      <c r="NCD17" s="267"/>
      <c r="NCE17" s="267"/>
      <c r="NCF17" s="267"/>
      <c r="NCG17" s="267"/>
      <c r="NCH17" s="267"/>
      <c r="NCI17" s="267"/>
      <c r="NCJ17" s="267"/>
      <c r="NCK17" s="267"/>
      <c r="NCL17" s="267"/>
      <c r="NCM17" s="267"/>
      <c r="NCN17" s="267"/>
      <c r="NCO17" s="267"/>
      <c r="NCP17" s="267"/>
      <c r="NCQ17" s="267"/>
      <c r="NCR17" s="267"/>
      <c r="NCS17" s="267"/>
      <c r="NCT17" s="267"/>
      <c r="NCU17" s="267"/>
      <c r="NCV17" s="267"/>
      <c r="NCW17" s="267"/>
      <c r="NCX17" s="267"/>
      <c r="NCY17" s="267"/>
      <c r="NCZ17" s="267"/>
      <c r="NDA17" s="267"/>
      <c r="NDB17" s="267"/>
      <c r="NDC17" s="267"/>
      <c r="NDD17" s="267"/>
      <c r="NDE17" s="267"/>
      <c r="NDF17" s="267"/>
      <c r="NDG17" s="267"/>
      <c r="NDH17" s="267"/>
      <c r="NDI17" s="267"/>
      <c r="NDJ17" s="267"/>
      <c r="NDK17" s="267"/>
      <c r="NDL17" s="267"/>
      <c r="NDM17" s="267"/>
      <c r="NDN17" s="267"/>
      <c r="NDO17" s="267"/>
      <c r="NDP17" s="267"/>
      <c r="NDQ17" s="267"/>
      <c r="NDR17" s="267"/>
      <c r="NDS17" s="267"/>
      <c r="NDT17" s="267"/>
      <c r="NDU17" s="267"/>
      <c r="NDV17" s="267"/>
      <c r="NDW17" s="267"/>
      <c r="NDX17" s="267"/>
      <c r="NDY17" s="267"/>
      <c r="NDZ17" s="267"/>
      <c r="NEA17" s="267"/>
      <c r="NEB17" s="267"/>
      <c r="NEC17" s="267"/>
      <c r="NED17" s="267"/>
      <c r="NEE17" s="267"/>
      <c r="NEF17" s="267"/>
      <c r="NEG17" s="267"/>
      <c r="NEH17" s="267"/>
      <c r="NEI17" s="267"/>
      <c r="NEJ17" s="267"/>
      <c r="NEK17" s="267"/>
      <c r="NEL17" s="267"/>
      <c r="NEM17" s="267"/>
      <c r="NEN17" s="267"/>
      <c r="NEO17" s="267"/>
      <c r="NEP17" s="267"/>
      <c r="NEQ17" s="267"/>
      <c r="NER17" s="267"/>
      <c r="NES17" s="267"/>
      <c r="NET17" s="267"/>
      <c r="NEU17" s="267"/>
      <c r="NEV17" s="267"/>
      <c r="NEW17" s="267"/>
      <c r="NEX17" s="267"/>
      <c r="NEY17" s="267"/>
      <c r="NEZ17" s="267"/>
      <c r="NFA17" s="267"/>
      <c r="NFB17" s="267"/>
      <c r="NFC17" s="267"/>
      <c r="NFD17" s="267"/>
      <c r="NFE17" s="267"/>
      <c r="NFF17" s="267"/>
      <c r="NFG17" s="267"/>
      <c r="NFH17" s="267"/>
      <c r="NFI17" s="267"/>
      <c r="NFJ17" s="267"/>
      <c r="NFK17" s="267"/>
      <c r="NFL17" s="267"/>
      <c r="NFM17" s="267"/>
      <c r="NFN17" s="267"/>
      <c r="NFO17" s="267"/>
      <c r="NFP17" s="267"/>
      <c r="NFQ17" s="267"/>
      <c r="NFR17" s="267"/>
      <c r="NFS17" s="267"/>
      <c r="NFT17" s="267"/>
      <c r="NFU17" s="267"/>
      <c r="NFV17" s="267"/>
      <c r="NFW17" s="267"/>
      <c r="NFX17" s="267"/>
      <c r="NFY17" s="267"/>
      <c r="NFZ17" s="267"/>
      <c r="NGA17" s="267"/>
      <c r="NGB17" s="267"/>
      <c r="NGC17" s="267"/>
      <c r="NGD17" s="267"/>
      <c r="NGE17" s="267"/>
      <c r="NGF17" s="267"/>
      <c r="NGG17" s="267"/>
      <c r="NGH17" s="267"/>
      <c r="NGI17" s="267"/>
      <c r="NGJ17" s="267"/>
      <c r="NGK17" s="267"/>
      <c r="NGL17" s="267"/>
      <c r="NGM17" s="267"/>
      <c r="NGN17" s="267"/>
      <c r="NGO17" s="267"/>
      <c r="NGP17" s="267"/>
      <c r="NGQ17" s="267"/>
      <c r="NGR17" s="267"/>
      <c r="NGS17" s="267"/>
      <c r="NGT17" s="267"/>
      <c r="NGU17" s="267"/>
      <c r="NGV17" s="267"/>
      <c r="NGW17" s="267"/>
      <c r="NGX17" s="267"/>
      <c r="NGY17" s="267"/>
      <c r="NGZ17" s="267"/>
      <c r="NHA17" s="267"/>
      <c r="NHB17" s="267"/>
      <c r="NHC17" s="267"/>
      <c r="NHD17" s="267"/>
      <c r="NHE17" s="267"/>
      <c r="NHF17" s="267"/>
      <c r="NHG17" s="267"/>
      <c r="NHH17" s="267"/>
      <c r="NHI17" s="267"/>
      <c r="NHJ17" s="267"/>
      <c r="NHK17" s="267"/>
      <c r="NHL17" s="267"/>
      <c r="NHM17" s="267"/>
      <c r="NHN17" s="267"/>
      <c r="NHO17" s="267"/>
      <c r="NHP17" s="267"/>
      <c r="NHQ17" s="267"/>
      <c r="NHR17" s="267"/>
      <c r="NHS17" s="267"/>
      <c r="NHT17" s="267"/>
      <c r="NHU17" s="267"/>
      <c r="NHV17" s="267"/>
      <c r="NHW17" s="267"/>
      <c r="NHX17" s="267"/>
      <c r="NHY17" s="267"/>
      <c r="NHZ17" s="267"/>
      <c r="NIA17" s="267"/>
      <c r="NIB17" s="267"/>
      <c r="NIC17" s="267"/>
      <c r="NID17" s="267"/>
      <c r="NIE17" s="267"/>
      <c r="NIF17" s="267"/>
      <c r="NIG17" s="267"/>
      <c r="NIH17" s="267"/>
      <c r="NII17" s="267"/>
      <c r="NIJ17" s="267"/>
      <c r="NIK17" s="267"/>
      <c r="NIL17" s="267"/>
      <c r="NIM17" s="267"/>
      <c r="NIN17" s="267"/>
      <c r="NIO17" s="267"/>
      <c r="NIP17" s="267"/>
      <c r="NIQ17" s="267"/>
      <c r="NIR17" s="267"/>
      <c r="NIS17" s="267"/>
      <c r="NIT17" s="267"/>
      <c r="NIU17" s="267"/>
      <c r="NIV17" s="267"/>
      <c r="NIW17" s="267"/>
      <c r="NIX17" s="267"/>
      <c r="NIY17" s="267"/>
      <c r="NIZ17" s="267"/>
      <c r="NJA17" s="267"/>
      <c r="NJB17" s="267"/>
      <c r="NJC17" s="267"/>
      <c r="NJD17" s="267"/>
      <c r="NJE17" s="267"/>
      <c r="NJF17" s="267"/>
      <c r="NJG17" s="267"/>
      <c r="NJH17" s="267"/>
      <c r="NJI17" s="267"/>
      <c r="NJJ17" s="267"/>
      <c r="NJK17" s="267"/>
      <c r="NJL17" s="267"/>
      <c r="NJM17" s="267"/>
      <c r="NJN17" s="267"/>
      <c r="NJO17" s="267"/>
      <c r="NJP17" s="267"/>
      <c r="NJQ17" s="267"/>
      <c r="NJR17" s="267"/>
      <c r="NJS17" s="267"/>
      <c r="NJT17" s="267"/>
      <c r="NJU17" s="267"/>
      <c r="NJV17" s="267"/>
      <c r="NJW17" s="267"/>
      <c r="NJX17" s="267"/>
      <c r="NJY17" s="267"/>
      <c r="NJZ17" s="267"/>
      <c r="NKA17" s="267"/>
      <c r="NKB17" s="267"/>
      <c r="NKC17" s="267"/>
      <c r="NKD17" s="267"/>
      <c r="NKE17" s="267"/>
      <c r="NKF17" s="267"/>
      <c r="NKG17" s="267"/>
      <c r="NKH17" s="267"/>
      <c r="NKI17" s="267"/>
      <c r="NKJ17" s="267"/>
      <c r="NKK17" s="267"/>
      <c r="NKL17" s="267"/>
      <c r="NKM17" s="267"/>
      <c r="NKN17" s="267"/>
      <c r="NKO17" s="267"/>
      <c r="NKP17" s="267"/>
      <c r="NKQ17" s="267"/>
      <c r="NKR17" s="267"/>
      <c r="NKS17" s="267"/>
      <c r="NKT17" s="267"/>
      <c r="NKU17" s="267"/>
      <c r="NKV17" s="267"/>
      <c r="NKW17" s="267"/>
      <c r="NKX17" s="267"/>
      <c r="NKY17" s="267"/>
      <c r="NKZ17" s="267"/>
      <c r="NLA17" s="267"/>
      <c r="NLB17" s="267"/>
      <c r="NLC17" s="267"/>
      <c r="NLD17" s="267"/>
      <c r="NLE17" s="267"/>
      <c r="NLF17" s="267"/>
      <c r="NLG17" s="267"/>
      <c r="NLH17" s="267"/>
      <c r="NLI17" s="267"/>
      <c r="NLJ17" s="267"/>
      <c r="NLK17" s="267"/>
      <c r="NLL17" s="267"/>
      <c r="NLM17" s="267"/>
      <c r="NLN17" s="267"/>
      <c r="NLO17" s="267"/>
      <c r="NLP17" s="267"/>
      <c r="NLQ17" s="267"/>
      <c r="NLR17" s="267"/>
      <c r="NLS17" s="267"/>
      <c r="NLT17" s="267"/>
      <c r="NLU17" s="267"/>
      <c r="NLV17" s="267"/>
      <c r="NLW17" s="267"/>
      <c r="NLX17" s="267"/>
      <c r="NLY17" s="267"/>
      <c r="NLZ17" s="267"/>
      <c r="NMA17" s="267"/>
      <c r="NMB17" s="267"/>
      <c r="NMC17" s="267"/>
      <c r="NMD17" s="267"/>
      <c r="NME17" s="267"/>
      <c r="NMF17" s="267"/>
      <c r="NMG17" s="267"/>
      <c r="NMH17" s="267"/>
      <c r="NMI17" s="267"/>
      <c r="NMJ17" s="267"/>
      <c r="NMK17" s="267"/>
      <c r="NML17" s="267"/>
      <c r="NMM17" s="267"/>
      <c r="NMN17" s="267"/>
      <c r="NMO17" s="267"/>
      <c r="NMP17" s="267"/>
      <c r="NMQ17" s="267"/>
      <c r="NMR17" s="267"/>
      <c r="NMS17" s="267"/>
      <c r="NMT17" s="267"/>
      <c r="NMU17" s="267"/>
      <c r="NMV17" s="267"/>
      <c r="NMW17" s="267"/>
      <c r="NMX17" s="267"/>
      <c r="NMY17" s="267"/>
      <c r="NMZ17" s="267"/>
      <c r="NNA17" s="267"/>
      <c r="NNB17" s="267"/>
      <c r="NNC17" s="267"/>
      <c r="NND17" s="267"/>
      <c r="NNE17" s="267"/>
      <c r="NNF17" s="267"/>
      <c r="NNG17" s="267"/>
      <c r="NNH17" s="267"/>
      <c r="NNI17" s="267"/>
      <c r="NNJ17" s="267"/>
      <c r="NNK17" s="267"/>
      <c r="NNL17" s="267"/>
      <c r="NNM17" s="267"/>
      <c r="NNN17" s="267"/>
      <c r="NNO17" s="267"/>
      <c r="NNP17" s="267"/>
      <c r="NNQ17" s="267"/>
      <c r="NNR17" s="267"/>
      <c r="NNS17" s="267"/>
      <c r="NNT17" s="267"/>
      <c r="NNU17" s="267"/>
      <c r="NNV17" s="267"/>
      <c r="NNW17" s="267"/>
      <c r="NNX17" s="267"/>
      <c r="NNY17" s="267"/>
      <c r="NNZ17" s="267"/>
      <c r="NOA17" s="267"/>
      <c r="NOB17" s="267"/>
      <c r="NOC17" s="267"/>
      <c r="NOD17" s="267"/>
      <c r="NOE17" s="267"/>
      <c r="NOF17" s="267"/>
      <c r="NOG17" s="267"/>
      <c r="NOH17" s="267"/>
      <c r="NOI17" s="267"/>
      <c r="NOJ17" s="267"/>
      <c r="NOK17" s="267"/>
      <c r="NOL17" s="267"/>
      <c r="NOM17" s="267"/>
      <c r="NON17" s="267"/>
      <c r="NOO17" s="267"/>
      <c r="NOP17" s="267"/>
      <c r="NOQ17" s="267"/>
      <c r="NOR17" s="267"/>
      <c r="NOS17" s="267"/>
      <c r="NOT17" s="267"/>
      <c r="NOU17" s="267"/>
      <c r="NOV17" s="267"/>
      <c r="NOW17" s="267"/>
      <c r="NOX17" s="267"/>
      <c r="NOY17" s="267"/>
      <c r="NOZ17" s="267"/>
      <c r="NPA17" s="267"/>
      <c r="NPB17" s="267"/>
      <c r="NPC17" s="267"/>
      <c r="NPD17" s="267"/>
      <c r="NPE17" s="267"/>
      <c r="NPF17" s="267"/>
      <c r="NPG17" s="267"/>
      <c r="NPH17" s="267"/>
      <c r="NPI17" s="267"/>
      <c r="NPJ17" s="267"/>
      <c r="NPK17" s="267"/>
      <c r="NPL17" s="267"/>
      <c r="NPM17" s="267"/>
      <c r="NPN17" s="267"/>
      <c r="NPO17" s="267"/>
      <c r="NPP17" s="267"/>
      <c r="NPQ17" s="267"/>
      <c r="NPR17" s="267"/>
      <c r="NPS17" s="267"/>
      <c r="NPT17" s="267"/>
      <c r="NPU17" s="267"/>
      <c r="NPV17" s="267"/>
      <c r="NPW17" s="267"/>
      <c r="NPX17" s="267"/>
      <c r="NPY17" s="267"/>
      <c r="NPZ17" s="267"/>
      <c r="NQA17" s="267"/>
      <c r="NQB17" s="267"/>
      <c r="NQC17" s="267"/>
      <c r="NQD17" s="267"/>
      <c r="NQE17" s="267"/>
      <c r="NQF17" s="267"/>
      <c r="NQG17" s="267"/>
      <c r="NQH17" s="267"/>
      <c r="NQI17" s="267"/>
      <c r="NQJ17" s="267"/>
      <c r="NQK17" s="267"/>
      <c r="NQL17" s="267"/>
      <c r="NQM17" s="267"/>
      <c r="NQN17" s="267"/>
      <c r="NQO17" s="267"/>
      <c r="NQP17" s="267"/>
      <c r="NQQ17" s="267"/>
      <c r="NQR17" s="267"/>
      <c r="NQS17" s="267"/>
      <c r="NQT17" s="267"/>
      <c r="NQU17" s="267"/>
      <c r="NQV17" s="267"/>
      <c r="NQW17" s="267"/>
      <c r="NQX17" s="267"/>
      <c r="NQY17" s="267"/>
      <c r="NQZ17" s="267"/>
      <c r="NRA17" s="267"/>
      <c r="NRB17" s="267"/>
      <c r="NRC17" s="267"/>
      <c r="NRD17" s="267"/>
      <c r="NRE17" s="267"/>
      <c r="NRF17" s="267"/>
      <c r="NRG17" s="267"/>
      <c r="NRH17" s="267"/>
      <c r="NRI17" s="267"/>
      <c r="NRJ17" s="267"/>
      <c r="NRK17" s="267"/>
      <c r="NRL17" s="267"/>
      <c r="NRM17" s="267"/>
      <c r="NRN17" s="267"/>
      <c r="NRO17" s="267"/>
      <c r="NRP17" s="267"/>
      <c r="NRQ17" s="267"/>
      <c r="NRR17" s="267"/>
      <c r="NRS17" s="267"/>
      <c r="NRT17" s="267"/>
      <c r="NRU17" s="267"/>
      <c r="NRV17" s="267"/>
      <c r="NRW17" s="267"/>
      <c r="NRX17" s="267"/>
      <c r="NRY17" s="267"/>
      <c r="NRZ17" s="267"/>
      <c r="NSA17" s="267"/>
      <c r="NSB17" s="267"/>
      <c r="NSC17" s="267"/>
      <c r="NSD17" s="267"/>
      <c r="NSE17" s="267"/>
      <c r="NSF17" s="267"/>
      <c r="NSG17" s="267"/>
      <c r="NSH17" s="267"/>
      <c r="NSI17" s="267"/>
      <c r="NSJ17" s="267"/>
      <c r="NSK17" s="267"/>
      <c r="NSL17" s="267"/>
      <c r="NSM17" s="267"/>
      <c r="NSN17" s="267"/>
      <c r="NSO17" s="267"/>
      <c r="NSP17" s="267"/>
      <c r="NSQ17" s="267"/>
      <c r="NSR17" s="267"/>
      <c r="NSS17" s="267"/>
      <c r="NST17" s="267"/>
      <c r="NSU17" s="267"/>
      <c r="NSV17" s="267"/>
      <c r="NSW17" s="267"/>
      <c r="NSX17" s="267"/>
      <c r="NSY17" s="267"/>
      <c r="NSZ17" s="267"/>
      <c r="NTA17" s="267"/>
      <c r="NTB17" s="267"/>
      <c r="NTC17" s="267"/>
      <c r="NTD17" s="267"/>
      <c r="NTE17" s="267"/>
      <c r="NTF17" s="267"/>
      <c r="NTG17" s="267"/>
      <c r="NTH17" s="267"/>
      <c r="NTI17" s="267"/>
      <c r="NTJ17" s="267"/>
      <c r="NTK17" s="267"/>
      <c r="NTL17" s="267"/>
      <c r="NTM17" s="267"/>
      <c r="NTN17" s="267"/>
      <c r="NTO17" s="267"/>
      <c r="NTP17" s="267"/>
      <c r="NTQ17" s="267"/>
      <c r="NTR17" s="267"/>
      <c r="NTS17" s="267"/>
      <c r="NTT17" s="267"/>
      <c r="NTU17" s="267"/>
      <c r="NTV17" s="267"/>
      <c r="NTW17" s="267"/>
      <c r="NTX17" s="267"/>
      <c r="NTY17" s="267"/>
      <c r="NTZ17" s="267"/>
      <c r="NUA17" s="267"/>
      <c r="NUB17" s="267"/>
      <c r="NUC17" s="267"/>
      <c r="NUD17" s="267"/>
      <c r="NUE17" s="267"/>
      <c r="NUF17" s="267"/>
      <c r="NUG17" s="267"/>
      <c r="NUH17" s="267"/>
      <c r="NUI17" s="267"/>
      <c r="NUJ17" s="267"/>
      <c r="NUK17" s="267"/>
      <c r="NUL17" s="267"/>
      <c r="NUM17" s="267"/>
      <c r="NUN17" s="267"/>
      <c r="NUO17" s="267"/>
      <c r="NUP17" s="267"/>
      <c r="NUQ17" s="267"/>
      <c r="NUR17" s="267"/>
      <c r="NUS17" s="267"/>
      <c r="NUT17" s="267"/>
      <c r="NUU17" s="267"/>
      <c r="NUV17" s="267"/>
      <c r="NUW17" s="267"/>
      <c r="NUX17" s="267"/>
      <c r="NUY17" s="267"/>
      <c r="NUZ17" s="267"/>
      <c r="NVA17" s="267"/>
      <c r="NVB17" s="267"/>
      <c r="NVC17" s="267"/>
      <c r="NVD17" s="267"/>
      <c r="NVE17" s="267"/>
      <c r="NVF17" s="267"/>
      <c r="NVG17" s="267"/>
      <c r="NVH17" s="267"/>
      <c r="NVI17" s="267"/>
      <c r="NVJ17" s="267"/>
      <c r="NVK17" s="267"/>
      <c r="NVL17" s="267"/>
      <c r="NVM17" s="267"/>
      <c r="NVN17" s="267"/>
      <c r="NVO17" s="267"/>
      <c r="NVP17" s="267"/>
      <c r="NVQ17" s="267"/>
      <c r="NVR17" s="267"/>
      <c r="NVS17" s="267"/>
      <c r="NVT17" s="267"/>
      <c r="NVU17" s="267"/>
      <c r="NVV17" s="267"/>
      <c r="NVW17" s="267"/>
      <c r="NVX17" s="267"/>
      <c r="NVY17" s="267"/>
      <c r="NVZ17" s="267"/>
      <c r="NWA17" s="267"/>
      <c r="NWB17" s="267"/>
      <c r="NWC17" s="267"/>
      <c r="NWD17" s="267"/>
      <c r="NWE17" s="267"/>
      <c r="NWF17" s="267"/>
      <c r="NWG17" s="267"/>
      <c r="NWH17" s="267"/>
      <c r="NWI17" s="267"/>
      <c r="NWJ17" s="267"/>
      <c r="NWK17" s="267"/>
      <c r="NWL17" s="267"/>
      <c r="NWM17" s="267"/>
      <c r="NWN17" s="267"/>
      <c r="NWO17" s="267"/>
      <c r="NWP17" s="267"/>
      <c r="NWQ17" s="267"/>
      <c r="NWR17" s="267"/>
      <c r="NWS17" s="267"/>
      <c r="NWT17" s="267"/>
      <c r="NWU17" s="267"/>
      <c r="NWV17" s="267"/>
      <c r="NWW17" s="267"/>
      <c r="NWX17" s="267"/>
      <c r="NWY17" s="267"/>
      <c r="NWZ17" s="267"/>
      <c r="NXA17" s="267"/>
      <c r="NXB17" s="267"/>
      <c r="NXC17" s="267"/>
      <c r="NXD17" s="267"/>
      <c r="NXE17" s="267"/>
      <c r="NXF17" s="267"/>
      <c r="NXG17" s="267"/>
      <c r="NXH17" s="267"/>
      <c r="NXI17" s="267"/>
      <c r="NXJ17" s="267"/>
      <c r="NXK17" s="267"/>
      <c r="NXL17" s="267"/>
      <c r="NXM17" s="267"/>
      <c r="NXN17" s="267"/>
      <c r="NXO17" s="267"/>
      <c r="NXP17" s="267"/>
      <c r="NXQ17" s="267"/>
      <c r="NXR17" s="267"/>
      <c r="NXS17" s="267"/>
      <c r="NXT17" s="267"/>
      <c r="NXU17" s="267"/>
      <c r="NXV17" s="267"/>
      <c r="NXW17" s="267"/>
      <c r="NXX17" s="267"/>
      <c r="NXY17" s="267"/>
      <c r="NXZ17" s="267"/>
      <c r="NYA17" s="267"/>
      <c r="NYB17" s="267"/>
      <c r="NYC17" s="267"/>
      <c r="NYD17" s="267"/>
      <c r="NYE17" s="267"/>
      <c r="NYF17" s="267"/>
      <c r="NYG17" s="267"/>
      <c r="NYH17" s="267"/>
      <c r="NYI17" s="267"/>
      <c r="NYJ17" s="267"/>
      <c r="NYK17" s="267"/>
      <c r="NYL17" s="267"/>
      <c r="NYM17" s="267"/>
      <c r="NYN17" s="267"/>
      <c r="NYO17" s="267"/>
      <c r="NYP17" s="267"/>
      <c r="NYQ17" s="267"/>
      <c r="NYR17" s="267"/>
      <c r="NYS17" s="267"/>
      <c r="NYT17" s="267"/>
      <c r="NYU17" s="267"/>
      <c r="NYV17" s="267"/>
      <c r="NYW17" s="267"/>
      <c r="NYX17" s="267"/>
      <c r="NYY17" s="267"/>
      <c r="NYZ17" s="267"/>
      <c r="NZA17" s="267"/>
      <c r="NZB17" s="267"/>
      <c r="NZC17" s="267"/>
      <c r="NZD17" s="267"/>
      <c r="NZE17" s="267"/>
      <c r="NZF17" s="267"/>
      <c r="NZG17" s="267"/>
      <c r="NZH17" s="267"/>
      <c r="NZI17" s="267"/>
      <c r="NZJ17" s="267"/>
      <c r="NZK17" s="267"/>
      <c r="NZL17" s="267"/>
      <c r="NZM17" s="267"/>
      <c r="NZN17" s="267"/>
      <c r="NZO17" s="267"/>
      <c r="NZP17" s="267"/>
      <c r="NZQ17" s="267"/>
      <c r="NZR17" s="267"/>
      <c r="NZS17" s="267"/>
      <c r="NZT17" s="267"/>
      <c r="NZU17" s="267"/>
      <c r="NZV17" s="267"/>
      <c r="NZW17" s="267"/>
      <c r="NZX17" s="267"/>
      <c r="NZY17" s="267"/>
      <c r="NZZ17" s="267"/>
      <c r="OAA17" s="267"/>
      <c r="OAB17" s="267"/>
      <c r="OAC17" s="267"/>
      <c r="OAD17" s="267"/>
      <c r="OAE17" s="267"/>
      <c r="OAF17" s="267"/>
      <c r="OAG17" s="267"/>
      <c r="OAH17" s="267"/>
      <c r="OAI17" s="267"/>
      <c r="OAJ17" s="267"/>
      <c r="OAK17" s="267"/>
      <c r="OAL17" s="267"/>
      <c r="OAM17" s="267"/>
      <c r="OAN17" s="267"/>
      <c r="OAO17" s="267"/>
      <c r="OAP17" s="267"/>
      <c r="OAQ17" s="267"/>
      <c r="OAR17" s="267"/>
      <c r="OAS17" s="267"/>
      <c r="OAT17" s="267"/>
      <c r="OAU17" s="267"/>
      <c r="OAV17" s="267"/>
      <c r="OAW17" s="267"/>
      <c r="OAX17" s="267"/>
      <c r="OAY17" s="267"/>
      <c r="OAZ17" s="267"/>
      <c r="OBA17" s="267"/>
      <c r="OBB17" s="267"/>
      <c r="OBC17" s="267"/>
      <c r="OBD17" s="267"/>
      <c r="OBE17" s="267"/>
      <c r="OBF17" s="267"/>
      <c r="OBG17" s="267"/>
      <c r="OBH17" s="267"/>
      <c r="OBI17" s="267"/>
      <c r="OBJ17" s="267"/>
      <c r="OBK17" s="267"/>
      <c r="OBL17" s="267"/>
      <c r="OBM17" s="267"/>
      <c r="OBN17" s="267"/>
      <c r="OBO17" s="267"/>
      <c r="OBP17" s="267"/>
      <c r="OBQ17" s="267"/>
      <c r="OBR17" s="267"/>
      <c r="OBS17" s="267"/>
      <c r="OBT17" s="267"/>
      <c r="OBU17" s="267"/>
      <c r="OBV17" s="267"/>
      <c r="OBW17" s="267"/>
      <c r="OBX17" s="267"/>
      <c r="OBY17" s="267"/>
      <c r="OBZ17" s="267"/>
      <c r="OCA17" s="267"/>
      <c r="OCB17" s="267"/>
      <c r="OCC17" s="267"/>
      <c r="OCD17" s="267"/>
      <c r="OCE17" s="267"/>
      <c r="OCF17" s="267"/>
      <c r="OCG17" s="267"/>
      <c r="OCH17" s="267"/>
      <c r="OCI17" s="267"/>
      <c r="OCJ17" s="267"/>
      <c r="OCK17" s="267"/>
      <c r="OCL17" s="267"/>
      <c r="OCM17" s="267"/>
      <c r="OCN17" s="267"/>
      <c r="OCO17" s="267"/>
      <c r="OCP17" s="267"/>
      <c r="OCQ17" s="267"/>
      <c r="OCR17" s="267"/>
      <c r="OCS17" s="267"/>
      <c r="OCT17" s="267"/>
      <c r="OCU17" s="267"/>
      <c r="OCV17" s="267"/>
      <c r="OCW17" s="267"/>
      <c r="OCX17" s="267"/>
      <c r="OCY17" s="267"/>
      <c r="OCZ17" s="267"/>
      <c r="ODA17" s="267"/>
      <c r="ODB17" s="267"/>
      <c r="ODC17" s="267"/>
      <c r="ODD17" s="267"/>
      <c r="ODE17" s="267"/>
      <c r="ODF17" s="267"/>
      <c r="ODG17" s="267"/>
      <c r="ODH17" s="267"/>
      <c r="ODI17" s="267"/>
      <c r="ODJ17" s="267"/>
      <c r="ODK17" s="267"/>
      <c r="ODL17" s="267"/>
      <c r="ODM17" s="267"/>
      <c r="ODN17" s="267"/>
      <c r="ODO17" s="267"/>
      <c r="ODP17" s="267"/>
      <c r="ODQ17" s="267"/>
      <c r="ODR17" s="267"/>
      <c r="ODS17" s="267"/>
      <c r="ODT17" s="267"/>
      <c r="ODU17" s="267"/>
      <c r="ODV17" s="267"/>
      <c r="ODW17" s="267"/>
      <c r="ODX17" s="267"/>
      <c r="ODY17" s="267"/>
      <c r="ODZ17" s="267"/>
      <c r="OEA17" s="267"/>
      <c r="OEB17" s="267"/>
      <c r="OEC17" s="267"/>
      <c r="OED17" s="267"/>
      <c r="OEE17" s="267"/>
      <c r="OEF17" s="267"/>
      <c r="OEG17" s="267"/>
      <c r="OEH17" s="267"/>
      <c r="OEI17" s="267"/>
      <c r="OEJ17" s="267"/>
      <c r="OEK17" s="267"/>
      <c r="OEL17" s="267"/>
      <c r="OEM17" s="267"/>
      <c r="OEN17" s="267"/>
      <c r="OEO17" s="267"/>
      <c r="OEP17" s="267"/>
      <c r="OEQ17" s="267"/>
      <c r="OER17" s="267"/>
      <c r="OES17" s="267"/>
      <c r="OET17" s="267"/>
      <c r="OEU17" s="267"/>
      <c r="OEV17" s="267"/>
      <c r="OEW17" s="267"/>
      <c r="OEX17" s="267"/>
      <c r="OEY17" s="267"/>
      <c r="OEZ17" s="267"/>
      <c r="OFA17" s="267"/>
      <c r="OFB17" s="267"/>
      <c r="OFC17" s="267"/>
      <c r="OFD17" s="267"/>
      <c r="OFE17" s="267"/>
      <c r="OFF17" s="267"/>
      <c r="OFG17" s="267"/>
      <c r="OFH17" s="267"/>
      <c r="OFI17" s="267"/>
      <c r="OFJ17" s="267"/>
      <c r="OFK17" s="267"/>
      <c r="OFL17" s="267"/>
      <c r="OFM17" s="267"/>
      <c r="OFN17" s="267"/>
      <c r="OFO17" s="267"/>
      <c r="OFP17" s="267"/>
      <c r="OFQ17" s="267"/>
      <c r="OFR17" s="267"/>
      <c r="OFS17" s="267"/>
      <c r="OFT17" s="267"/>
      <c r="OFU17" s="267"/>
      <c r="OFV17" s="267"/>
      <c r="OFW17" s="267"/>
      <c r="OFX17" s="267"/>
      <c r="OFY17" s="267"/>
      <c r="OFZ17" s="267"/>
      <c r="OGA17" s="267"/>
      <c r="OGB17" s="267"/>
      <c r="OGC17" s="267"/>
      <c r="OGD17" s="267"/>
      <c r="OGE17" s="267"/>
      <c r="OGF17" s="267"/>
      <c r="OGG17" s="267"/>
      <c r="OGH17" s="267"/>
      <c r="OGI17" s="267"/>
      <c r="OGJ17" s="267"/>
      <c r="OGK17" s="267"/>
      <c r="OGL17" s="267"/>
      <c r="OGM17" s="267"/>
      <c r="OGN17" s="267"/>
      <c r="OGO17" s="267"/>
      <c r="OGP17" s="267"/>
      <c r="OGQ17" s="267"/>
      <c r="OGR17" s="267"/>
      <c r="OGS17" s="267"/>
      <c r="OGT17" s="267"/>
      <c r="OGU17" s="267"/>
      <c r="OGV17" s="267"/>
      <c r="OGW17" s="267"/>
      <c r="OGX17" s="267"/>
      <c r="OGY17" s="267"/>
      <c r="OGZ17" s="267"/>
      <c r="OHA17" s="267"/>
      <c r="OHB17" s="267"/>
      <c r="OHC17" s="267"/>
      <c r="OHD17" s="267"/>
      <c r="OHE17" s="267"/>
      <c r="OHF17" s="267"/>
      <c r="OHG17" s="267"/>
      <c r="OHH17" s="267"/>
      <c r="OHI17" s="267"/>
      <c r="OHJ17" s="267"/>
      <c r="OHK17" s="267"/>
      <c r="OHL17" s="267"/>
      <c r="OHM17" s="267"/>
      <c r="OHN17" s="267"/>
      <c r="OHO17" s="267"/>
      <c r="OHP17" s="267"/>
      <c r="OHQ17" s="267"/>
      <c r="OHR17" s="267"/>
      <c r="OHS17" s="267"/>
      <c r="OHT17" s="267"/>
      <c r="OHU17" s="267"/>
      <c r="OHV17" s="267"/>
      <c r="OHW17" s="267"/>
      <c r="OHX17" s="267"/>
      <c r="OHY17" s="267"/>
      <c r="OHZ17" s="267"/>
      <c r="OIA17" s="267"/>
      <c r="OIB17" s="267"/>
      <c r="OIC17" s="267"/>
      <c r="OID17" s="267"/>
      <c r="OIE17" s="267"/>
      <c r="OIF17" s="267"/>
      <c r="OIG17" s="267"/>
      <c r="OIH17" s="267"/>
      <c r="OII17" s="267"/>
      <c r="OIJ17" s="267"/>
      <c r="OIK17" s="267"/>
      <c r="OIL17" s="267"/>
      <c r="OIM17" s="267"/>
      <c r="OIN17" s="267"/>
      <c r="OIO17" s="267"/>
      <c r="OIP17" s="267"/>
      <c r="OIQ17" s="267"/>
      <c r="OIR17" s="267"/>
      <c r="OIS17" s="267"/>
      <c r="OIT17" s="267"/>
      <c r="OIU17" s="267"/>
      <c r="OIV17" s="267"/>
      <c r="OIW17" s="267"/>
      <c r="OIX17" s="267"/>
      <c r="OIY17" s="267"/>
      <c r="OIZ17" s="267"/>
      <c r="OJA17" s="267"/>
      <c r="OJB17" s="267"/>
      <c r="OJC17" s="267"/>
      <c r="OJD17" s="267"/>
      <c r="OJE17" s="267"/>
      <c r="OJF17" s="267"/>
      <c r="OJG17" s="267"/>
      <c r="OJH17" s="267"/>
      <c r="OJI17" s="267"/>
      <c r="OJJ17" s="267"/>
      <c r="OJK17" s="267"/>
      <c r="OJL17" s="267"/>
      <c r="OJM17" s="267"/>
      <c r="OJN17" s="267"/>
      <c r="OJO17" s="267"/>
      <c r="OJP17" s="267"/>
      <c r="OJQ17" s="267"/>
      <c r="OJR17" s="267"/>
      <c r="OJS17" s="267"/>
      <c r="OJT17" s="267"/>
      <c r="OJU17" s="267"/>
      <c r="OJV17" s="267"/>
      <c r="OJW17" s="267"/>
      <c r="OJX17" s="267"/>
      <c r="OJY17" s="267"/>
      <c r="OJZ17" s="267"/>
      <c r="OKA17" s="267"/>
      <c r="OKB17" s="267"/>
      <c r="OKC17" s="267"/>
      <c r="OKD17" s="267"/>
      <c r="OKE17" s="267"/>
      <c r="OKF17" s="267"/>
      <c r="OKG17" s="267"/>
      <c r="OKH17" s="267"/>
      <c r="OKI17" s="267"/>
      <c r="OKJ17" s="267"/>
      <c r="OKK17" s="267"/>
      <c r="OKL17" s="267"/>
      <c r="OKM17" s="267"/>
      <c r="OKN17" s="267"/>
      <c r="OKO17" s="267"/>
      <c r="OKP17" s="267"/>
      <c r="OKQ17" s="267"/>
      <c r="OKR17" s="267"/>
      <c r="OKS17" s="267"/>
      <c r="OKT17" s="267"/>
      <c r="OKU17" s="267"/>
      <c r="OKV17" s="267"/>
      <c r="OKW17" s="267"/>
      <c r="OKX17" s="267"/>
      <c r="OKY17" s="267"/>
      <c r="OKZ17" s="267"/>
      <c r="OLA17" s="267"/>
      <c r="OLB17" s="267"/>
      <c r="OLC17" s="267"/>
      <c r="OLD17" s="267"/>
      <c r="OLE17" s="267"/>
      <c r="OLF17" s="267"/>
      <c r="OLG17" s="267"/>
      <c r="OLH17" s="267"/>
      <c r="OLI17" s="267"/>
      <c r="OLJ17" s="267"/>
      <c r="OLK17" s="267"/>
      <c r="OLL17" s="267"/>
      <c r="OLM17" s="267"/>
      <c r="OLN17" s="267"/>
      <c r="OLO17" s="267"/>
      <c r="OLP17" s="267"/>
      <c r="OLQ17" s="267"/>
      <c r="OLR17" s="267"/>
      <c r="OLS17" s="267"/>
      <c r="OLT17" s="267"/>
      <c r="OLU17" s="267"/>
      <c r="OLV17" s="267"/>
      <c r="OLW17" s="267"/>
      <c r="OLX17" s="267"/>
      <c r="OLY17" s="267"/>
      <c r="OLZ17" s="267"/>
      <c r="OMA17" s="267"/>
      <c r="OMB17" s="267"/>
      <c r="OMC17" s="267"/>
      <c r="OMD17" s="267"/>
      <c r="OME17" s="267"/>
      <c r="OMF17" s="267"/>
      <c r="OMG17" s="267"/>
      <c r="OMH17" s="267"/>
      <c r="OMI17" s="267"/>
      <c r="OMJ17" s="267"/>
      <c r="OMK17" s="267"/>
      <c r="OML17" s="267"/>
      <c r="OMM17" s="267"/>
      <c r="OMN17" s="267"/>
      <c r="OMO17" s="267"/>
      <c r="OMP17" s="267"/>
      <c r="OMQ17" s="267"/>
      <c r="OMR17" s="267"/>
      <c r="OMS17" s="267"/>
      <c r="OMT17" s="267"/>
      <c r="OMU17" s="267"/>
      <c r="OMV17" s="267"/>
      <c r="OMW17" s="267"/>
      <c r="OMX17" s="267"/>
      <c r="OMY17" s="267"/>
      <c r="OMZ17" s="267"/>
      <c r="ONA17" s="267"/>
      <c r="ONB17" s="267"/>
      <c r="ONC17" s="267"/>
      <c r="OND17" s="267"/>
      <c r="ONE17" s="267"/>
      <c r="ONF17" s="267"/>
      <c r="ONG17" s="267"/>
      <c r="ONH17" s="267"/>
      <c r="ONI17" s="267"/>
      <c r="ONJ17" s="267"/>
      <c r="ONK17" s="267"/>
      <c r="ONL17" s="267"/>
      <c r="ONM17" s="267"/>
      <c r="ONN17" s="267"/>
      <c r="ONO17" s="267"/>
      <c r="ONP17" s="267"/>
      <c r="ONQ17" s="267"/>
      <c r="ONR17" s="267"/>
      <c r="ONS17" s="267"/>
      <c r="ONT17" s="267"/>
      <c r="ONU17" s="267"/>
      <c r="ONV17" s="267"/>
      <c r="ONW17" s="267"/>
      <c r="ONX17" s="267"/>
      <c r="ONY17" s="267"/>
      <c r="ONZ17" s="267"/>
      <c r="OOA17" s="267"/>
      <c r="OOB17" s="267"/>
      <c r="OOC17" s="267"/>
      <c r="OOD17" s="267"/>
      <c r="OOE17" s="267"/>
      <c r="OOF17" s="267"/>
      <c r="OOG17" s="267"/>
      <c r="OOH17" s="267"/>
      <c r="OOI17" s="267"/>
      <c r="OOJ17" s="267"/>
      <c r="OOK17" s="267"/>
      <c r="OOL17" s="267"/>
      <c r="OOM17" s="267"/>
      <c r="OON17" s="267"/>
      <c r="OOO17" s="267"/>
      <c r="OOP17" s="267"/>
      <c r="OOQ17" s="267"/>
      <c r="OOR17" s="267"/>
      <c r="OOS17" s="267"/>
      <c r="OOT17" s="267"/>
      <c r="OOU17" s="267"/>
      <c r="OOV17" s="267"/>
      <c r="OOW17" s="267"/>
      <c r="OOX17" s="267"/>
      <c r="OOY17" s="267"/>
      <c r="OOZ17" s="267"/>
      <c r="OPA17" s="267"/>
      <c r="OPB17" s="267"/>
      <c r="OPC17" s="267"/>
      <c r="OPD17" s="267"/>
      <c r="OPE17" s="267"/>
      <c r="OPF17" s="267"/>
      <c r="OPG17" s="267"/>
      <c r="OPH17" s="267"/>
      <c r="OPI17" s="267"/>
      <c r="OPJ17" s="267"/>
      <c r="OPK17" s="267"/>
      <c r="OPL17" s="267"/>
      <c r="OPM17" s="267"/>
      <c r="OPN17" s="267"/>
      <c r="OPO17" s="267"/>
      <c r="OPP17" s="267"/>
      <c r="OPQ17" s="267"/>
      <c r="OPR17" s="267"/>
      <c r="OPS17" s="267"/>
      <c r="OPT17" s="267"/>
      <c r="OPU17" s="267"/>
      <c r="OPV17" s="267"/>
      <c r="OPW17" s="267"/>
      <c r="OPX17" s="267"/>
      <c r="OPY17" s="267"/>
      <c r="OPZ17" s="267"/>
      <c r="OQA17" s="267"/>
      <c r="OQB17" s="267"/>
      <c r="OQC17" s="267"/>
      <c r="OQD17" s="267"/>
      <c r="OQE17" s="267"/>
      <c r="OQF17" s="267"/>
      <c r="OQG17" s="267"/>
      <c r="OQH17" s="267"/>
      <c r="OQI17" s="267"/>
      <c r="OQJ17" s="267"/>
      <c r="OQK17" s="267"/>
      <c r="OQL17" s="267"/>
      <c r="OQM17" s="267"/>
      <c r="OQN17" s="267"/>
      <c r="OQO17" s="267"/>
      <c r="OQP17" s="267"/>
      <c r="OQQ17" s="267"/>
      <c r="OQR17" s="267"/>
      <c r="OQS17" s="267"/>
      <c r="OQT17" s="267"/>
      <c r="OQU17" s="267"/>
      <c r="OQV17" s="267"/>
      <c r="OQW17" s="267"/>
      <c r="OQX17" s="267"/>
      <c r="OQY17" s="267"/>
      <c r="OQZ17" s="267"/>
      <c r="ORA17" s="267"/>
      <c r="ORB17" s="267"/>
      <c r="ORC17" s="267"/>
      <c r="ORD17" s="267"/>
      <c r="ORE17" s="267"/>
      <c r="ORF17" s="267"/>
      <c r="ORG17" s="267"/>
      <c r="ORH17" s="267"/>
      <c r="ORI17" s="267"/>
      <c r="ORJ17" s="267"/>
      <c r="ORK17" s="267"/>
      <c r="ORL17" s="267"/>
      <c r="ORM17" s="267"/>
      <c r="ORN17" s="267"/>
      <c r="ORO17" s="267"/>
      <c r="ORP17" s="267"/>
      <c r="ORQ17" s="267"/>
      <c r="ORR17" s="267"/>
      <c r="ORS17" s="267"/>
      <c r="ORT17" s="267"/>
      <c r="ORU17" s="267"/>
      <c r="ORV17" s="267"/>
      <c r="ORW17" s="267"/>
      <c r="ORX17" s="267"/>
      <c r="ORY17" s="267"/>
      <c r="ORZ17" s="267"/>
      <c r="OSA17" s="267"/>
      <c r="OSB17" s="267"/>
      <c r="OSC17" s="267"/>
      <c r="OSD17" s="267"/>
      <c r="OSE17" s="267"/>
      <c r="OSF17" s="267"/>
      <c r="OSG17" s="267"/>
      <c r="OSH17" s="267"/>
      <c r="OSI17" s="267"/>
      <c r="OSJ17" s="267"/>
      <c r="OSK17" s="267"/>
      <c r="OSL17" s="267"/>
      <c r="OSM17" s="267"/>
      <c r="OSN17" s="267"/>
      <c r="OSO17" s="267"/>
      <c r="OSP17" s="267"/>
      <c r="OSQ17" s="267"/>
      <c r="OSR17" s="267"/>
      <c r="OSS17" s="267"/>
      <c r="OST17" s="267"/>
      <c r="OSU17" s="267"/>
      <c r="OSV17" s="267"/>
      <c r="OSW17" s="267"/>
      <c r="OSX17" s="267"/>
      <c r="OSY17" s="267"/>
      <c r="OSZ17" s="267"/>
      <c r="OTA17" s="267"/>
      <c r="OTB17" s="267"/>
      <c r="OTC17" s="267"/>
      <c r="OTD17" s="267"/>
      <c r="OTE17" s="267"/>
      <c r="OTF17" s="267"/>
      <c r="OTG17" s="267"/>
      <c r="OTH17" s="267"/>
      <c r="OTI17" s="267"/>
      <c r="OTJ17" s="267"/>
      <c r="OTK17" s="267"/>
      <c r="OTL17" s="267"/>
      <c r="OTM17" s="267"/>
      <c r="OTN17" s="267"/>
      <c r="OTO17" s="267"/>
      <c r="OTP17" s="267"/>
      <c r="OTQ17" s="267"/>
      <c r="OTR17" s="267"/>
      <c r="OTS17" s="267"/>
      <c r="OTT17" s="267"/>
      <c r="OTU17" s="267"/>
      <c r="OTV17" s="267"/>
      <c r="OTW17" s="267"/>
      <c r="OTX17" s="267"/>
      <c r="OTY17" s="267"/>
      <c r="OTZ17" s="267"/>
      <c r="OUA17" s="267"/>
      <c r="OUB17" s="267"/>
      <c r="OUC17" s="267"/>
      <c r="OUD17" s="267"/>
      <c r="OUE17" s="267"/>
      <c r="OUF17" s="267"/>
      <c r="OUG17" s="267"/>
      <c r="OUH17" s="267"/>
      <c r="OUI17" s="267"/>
      <c r="OUJ17" s="267"/>
      <c r="OUK17" s="267"/>
      <c r="OUL17" s="267"/>
      <c r="OUM17" s="267"/>
      <c r="OUN17" s="267"/>
      <c r="OUO17" s="267"/>
      <c r="OUP17" s="267"/>
      <c r="OUQ17" s="267"/>
      <c r="OUR17" s="267"/>
      <c r="OUS17" s="267"/>
      <c r="OUT17" s="267"/>
      <c r="OUU17" s="267"/>
      <c r="OUV17" s="267"/>
      <c r="OUW17" s="267"/>
      <c r="OUX17" s="267"/>
      <c r="OUY17" s="267"/>
      <c r="OUZ17" s="267"/>
      <c r="OVA17" s="267"/>
      <c r="OVB17" s="267"/>
      <c r="OVC17" s="267"/>
      <c r="OVD17" s="267"/>
      <c r="OVE17" s="267"/>
      <c r="OVF17" s="267"/>
      <c r="OVG17" s="267"/>
      <c r="OVH17" s="267"/>
      <c r="OVI17" s="267"/>
      <c r="OVJ17" s="267"/>
      <c r="OVK17" s="267"/>
      <c r="OVL17" s="267"/>
      <c r="OVM17" s="267"/>
      <c r="OVN17" s="267"/>
      <c r="OVO17" s="267"/>
      <c r="OVP17" s="267"/>
      <c r="OVQ17" s="267"/>
      <c r="OVR17" s="267"/>
      <c r="OVS17" s="267"/>
      <c r="OVT17" s="267"/>
      <c r="OVU17" s="267"/>
      <c r="OVV17" s="267"/>
      <c r="OVW17" s="267"/>
      <c r="OVX17" s="267"/>
      <c r="OVY17" s="267"/>
      <c r="OVZ17" s="267"/>
      <c r="OWA17" s="267"/>
      <c r="OWB17" s="267"/>
      <c r="OWC17" s="267"/>
      <c r="OWD17" s="267"/>
      <c r="OWE17" s="267"/>
      <c r="OWF17" s="267"/>
      <c r="OWG17" s="267"/>
      <c r="OWH17" s="267"/>
      <c r="OWI17" s="267"/>
      <c r="OWJ17" s="267"/>
      <c r="OWK17" s="267"/>
      <c r="OWL17" s="267"/>
      <c r="OWM17" s="267"/>
      <c r="OWN17" s="267"/>
      <c r="OWO17" s="267"/>
      <c r="OWP17" s="267"/>
      <c r="OWQ17" s="267"/>
      <c r="OWR17" s="267"/>
      <c r="OWS17" s="267"/>
      <c r="OWT17" s="267"/>
      <c r="OWU17" s="267"/>
      <c r="OWV17" s="267"/>
      <c r="OWW17" s="267"/>
      <c r="OWX17" s="267"/>
      <c r="OWY17" s="267"/>
      <c r="OWZ17" s="267"/>
      <c r="OXA17" s="267"/>
      <c r="OXB17" s="267"/>
      <c r="OXC17" s="267"/>
      <c r="OXD17" s="267"/>
      <c r="OXE17" s="267"/>
      <c r="OXF17" s="267"/>
      <c r="OXG17" s="267"/>
      <c r="OXH17" s="267"/>
      <c r="OXI17" s="267"/>
      <c r="OXJ17" s="267"/>
      <c r="OXK17" s="267"/>
      <c r="OXL17" s="267"/>
      <c r="OXM17" s="267"/>
      <c r="OXN17" s="267"/>
      <c r="OXO17" s="267"/>
      <c r="OXP17" s="267"/>
      <c r="OXQ17" s="267"/>
      <c r="OXR17" s="267"/>
      <c r="OXS17" s="267"/>
      <c r="OXT17" s="267"/>
      <c r="OXU17" s="267"/>
      <c r="OXV17" s="267"/>
      <c r="OXW17" s="267"/>
      <c r="OXX17" s="267"/>
      <c r="OXY17" s="267"/>
      <c r="OXZ17" s="267"/>
      <c r="OYA17" s="267"/>
      <c r="OYB17" s="267"/>
      <c r="OYC17" s="267"/>
      <c r="OYD17" s="267"/>
      <c r="OYE17" s="267"/>
      <c r="OYF17" s="267"/>
      <c r="OYG17" s="267"/>
      <c r="OYH17" s="267"/>
      <c r="OYI17" s="267"/>
      <c r="OYJ17" s="267"/>
      <c r="OYK17" s="267"/>
      <c r="OYL17" s="267"/>
      <c r="OYM17" s="267"/>
      <c r="OYN17" s="267"/>
      <c r="OYO17" s="267"/>
      <c r="OYP17" s="267"/>
      <c r="OYQ17" s="267"/>
      <c r="OYR17" s="267"/>
      <c r="OYS17" s="267"/>
      <c r="OYT17" s="267"/>
      <c r="OYU17" s="267"/>
      <c r="OYV17" s="267"/>
      <c r="OYW17" s="267"/>
      <c r="OYX17" s="267"/>
      <c r="OYY17" s="267"/>
      <c r="OYZ17" s="267"/>
      <c r="OZA17" s="267"/>
      <c r="OZB17" s="267"/>
      <c r="OZC17" s="267"/>
      <c r="OZD17" s="267"/>
      <c r="OZE17" s="267"/>
      <c r="OZF17" s="267"/>
      <c r="OZG17" s="267"/>
      <c r="OZH17" s="267"/>
      <c r="OZI17" s="267"/>
      <c r="OZJ17" s="267"/>
      <c r="OZK17" s="267"/>
      <c r="OZL17" s="267"/>
      <c r="OZM17" s="267"/>
      <c r="OZN17" s="267"/>
      <c r="OZO17" s="267"/>
      <c r="OZP17" s="267"/>
      <c r="OZQ17" s="267"/>
      <c r="OZR17" s="267"/>
      <c r="OZS17" s="267"/>
      <c r="OZT17" s="267"/>
      <c r="OZU17" s="267"/>
      <c r="OZV17" s="267"/>
      <c r="OZW17" s="267"/>
      <c r="OZX17" s="267"/>
      <c r="OZY17" s="267"/>
      <c r="OZZ17" s="267"/>
      <c r="PAA17" s="267"/>
      <c r="PAB17" s="267"/>
      <c r="PAC17" s="267"/>
      <c r="PAD17" s="267"/>
      <c r="PAE17" s="267"/>
      <c r="PAF17" s="267"/>
      <c r="PAG17" s="267"/>
      <c r="PAH17" s="267"/>
      <c r="PAI17" s="267"/>
      <c r="PAJ17" s="267"/>
      <c r="PAK17" s="267"/>
      <c r="PAL17" s="267"/>
      <c r="PAM17" s="267"/>
      <c r="PAN17" s="267"/>
      <c r="PAO17" s="267"/>
      <c r="PAP17" s="267"/>
      <c r="PAQ17" s="267"/>
      <c r="PAR17" s="267"/>
      <c r="PAS17" s="267"/>
      <c r="PAT17" s="267"/>
      <c r="PAU17" s="267"/>
      <c r="PAV17" s="267"/>
      <c r="PAW17" s="267"/>
      <c r="PAX17" s="267"/>
      <c r="PAY17" s="267"/>
      <c r="PAZ17" s="267"/>
      <c r="PBA17" s="267"/>
      <c r="PBB17" s="267"/>
      <c r="PBC17" s="267"/>
      <c r="PBD17" s="267"/>
      <c r="PBE17" s="267"/>
      <c r="PBF17" s="267"/>
      <c r="PBG17" s="267"/>
      <c r="PBH17" s="267"/>
      <c r="PBI17" s="267"/>
      <c r="PBJ17" s="267"/>
      <c r="PBK17" s="267"/>
      <c r="PBL17" s="267"/>
      <c r="PBM17" s="267"/>
      <c r="PBN17" s="267"/>
      <c r="PBO17" s="267"/>
      <c r="PBP17" s="267"/>
      <c r="PBQ17" s="267"/>
      <c r="PBR17" s="267"/>
      <c r="PBS17" s="267"/>
      <c r="PBT17" s="267"/>
      <c r="PBU17" s="267"/>
      <c r="PBV17" s="267"/>
      <c r="PBW17" s="267"/>
      <c r="PBX17" s="267"/>
      <c r="PBY17" s="267"/>
      <c r="PBZ17" s="267"/>
      <c r="PCA17" s="267"/>
      <c r="PCB17" s="267"/>
      <c r="PCC17" s="267"/>
      <c r="PCD17" s="267"/>
      <c r="PCE17" s="267"/>
      <c r="PCF17" s="267"/>
      <c r="PCG17" s="267"/>
      <c r="PCH17" s="267"/>
      <c r="PCI17" s="267"/>
      <c r="PCJ17" s="267"/>
      <c r="PCK17" s="267"/>
      <c r="PCL17" s="267"/>
      <c r="PCM17" s="267"/>
      <c r="PCN17" s="267"/>
      <c r="PCO17" s="267"/>
      <c r="PCP17" s="267"/>
      <c r="PCQ17" s="267"/>
      <c r="PCR17" s="267"/>
      <c r="PCS17" s="267"/>
      <c r="PCT17" s="267"/>
      <c r="PCU17" s="267"/>
      <c r="PCV17" s="267"/>
      <c r="PCW17" s="267"/>
      <c r="PCX17" s="267"/>
      <c r="PCY17" s="267"/>
      <c r="PCZ17" s="267"/>
      <c r="PDA17" s="267"/>
      <c r="PDB17" s="267"/>
      <c r="PDC17" s="267"/>
      <c r="PDD17" s="267"/>
      <c r="PDE17" s="267"/>
      <c r="PDF17" s="267"/>
      <c r="PDG17" s="267"/>
      <c r="PDH17" s="267"/>
      <c r="PDI17" s="267"/>
      <c r="PDJ17" s="267"/>
      <c r="PDK17" s="267"/>
      <c r="PDL17" s="267"/>
      <c r="PDM17" s="267"/>
      <c r="PDN17" s="267"/>
      <c r="PDO17" s="267"/>
      <c r="PDP17" s="267"/>
      <c r="PDQ17" s="267"/>
      <c r="PDR17" s="267"/>
      <c r="PDS17" s="267"/>
      <c r="PDT17" s="267"/>
      <c r="PDU17" s="267"/>
      <c r="PDV17" s="267"/>
      <c r="PDW17" s="267"/>
      <c r="PDX17" s="267"/>
      <c r="PDY17" s="267"/>
      <c r="PDZ17" s="267"/>
      <c r="PEA17" s="267"/>
      <c r="PEB17" s="267"/>
      <c r="PEC17" s="267"/>
      <c r="PED17" s="267"/>
      <c r="PEE17" s="267"/>
      <c r="PEF17" s="267"/>
      <c r="PEG17" s="267"/>
      <c r="PEH17" s="267"/>
      <c r="PEI17" s="267"/>
      <c r="PEJ17" s="267"/>
      <c r="PEK17" s="267"/>
      <c r="PEL17" s="267"/>
      <c r="PEM17" s="267"/>
      <c r="PEN17" s="267"/>
      <c r="PEO17" s="267"/>
      <c r="PEP17" s="267"/>
      <c r="PEQ17" s="267"/>
      <c r="PER17" s="267"/>
      <c r="PES17" s="267"/>
      <c r="PET17" s="267"/>
      <c r="PEU17" s="267"/>
      <c r="PEV17" s="267"/>
      <c r="PEW17" s="267"/>
      <c r="PEX17" s="267"/>
      <c r="PEY17" s="267"/>
      <c r="PEZ17" s="267"/>
      <c r="PFA17" s="267"/>
      <c r="PFB17" s="267"/>
      <c r="PFC17" s="267"/>
      <c r="PFD17" s="267"/>
      <c r="PFE17" s="267"/>
      <c r="PFF17" s="267"/>
      <c r="PFG17" s="267"/>
      <c r="PFH17" s="267"/>
      <c r="PFI17" s="267"/>
      <c r="PFJ17" s="267"/>
      <c r="PFK17" s="267"/>
      <c r="PFL17" s="267"/>
      <c r="PFM17" s="267"/>
      <c r="PFN17" s="267"/>
      <c r="PFO17" s="267"/>
      <c r="PFP17" s="267"/>
      <c r="PFQ17" s="267"/>
      <c r="PFR17" s="267"/>
      <c r="PFS17" s="267"/>
      <c r="PFT17" s="267"/>
      <c r="PFU17" s="267"/>
      <c r="PFV17" s="267"/>
      <c r="PFW17" s="267"/>
      <c r="PFX17" s="267"/>
      <c r="PFY17" s="267"/>
      <c r="PFZ17" s="267"/>
      <c r="PGA17" s="267"/>
      <c r="PGB17" s="267"/>
      <c r="PGC17" s="267"/>
      <c r="PGD17" s="267"/>
      <c r="PGE17" s="267"/>
      <c r="PGF17" s="267"/>
      <c r="PGG17" s="267"/>
      <c r="PGH17" s="267"/>
      <c r="PGI17" s="267"/>
      <c r="PGJ17" s="267"/>
      <c r="PGK17" s="267"/>
      <c r="PGL17" s="267"/>
      <c r="PGM17" s="267"/>
      <c r="PGN17" s="267"/>
      <c r="PGO17" s="267"/>
      <c r="PGP17" s="267"/>
      <c r="PGQ17" s="267"/>
      <c r="PGR17" s="267"/>
      <c r="PGS17" s="267"/>
      <c r="PGT17" s="267"/>
      <c r="PGU17" s="267"/>
      <c r="PGV17" s="267"/>
      <c r="PGW17" s="267"/>
      <c r="PGX17" s="267"/>
      <c r="PGY17" s="267"/>
      <c r="PGZ17" s="267"/>
      <c r="PHA17" s="267"/>
      <c r="PHB17" s="267"/>
      <c r="PHC17" s="267"/>
      <c r="PHD17" s="267"/>
      <c r="PHE17" s="267"/>
      <c r="PHF17" s="267"/>
      <c r="PHG17" s="267"/>
      <c r="PHH17" s="267"/>
      <c r="PHI17" s="267"/>
      <c r="PHJ17" s="267"/>
      <c r="PHK17" s="267"/>
      <c r="PHL17" s="267"/>
      <c r="PHM17" s="267"/>
      <c r="PHN17" s="267"/>
      <c r="PHO17" s="267"/>
      <c r="PHP17" s="267"/>
      <c r="PHQ17" s="267"/>
      <c r="PHR17" s="267"/>
      <c r="PHS17" s="267"/>
      <c r="PHT17" s="267"/>
      <c r="PHU17" s="267"/>
      <c r="PHV17" s="267"/>
      <c r="PHW17" s="267"/>
      <c r="PHX17" s="267"/>
      <c r="PHY17" s="267"/>
      <c r="PHZ17" s="267"/>
      <c r="PIA17" s="267"/>
      <c r="PIB17" s="267"/>
      <c r="PIC17" s="267"/>
      <c r="PID17" s="267"/>
      <c r="PIE17" s="267"/>
      <c r="PIF17" s="267"/>
      <c r="PIG17" s="267"/>
      <c r="PIH17" s="267"/>
      <c r="PII17" s="267"/>
      <c r="PIJ17" s="267"/>
      <c r="PIK17" s="267"/>
      <c r="PIL17" s="267"/>
      <c r="PIM17" s="267"/>
      <c r="PIN17" s="267"/>
      <c r="PIO17" s="267"/>
      <c r="PIP17" s="267"/>
      <c r="PIQ17" s="267"/>
      <c r="PIR17" s="267"/>
      <c r="PIS17" s="267"/>
      <c r="PIT17" s="267"/>
      <c r="PIU17" s="267"/>
      <c r="PIV17" s="267"/>
      <c r="PIW17" s="267"/>
      <c r="PIX17" s="267"/>
      <c r="PIY17" s="267"/>
      <c r="PIZ17" s="267"/>
      <c r="PJA17" s="267"/>
      <c r="PJB17" s="267"/>
      <c r="PJC17" s="267"/>
      <c r="PJD17" s="267"/>
      <c r="PJE17" s="267"/>
      <c r="PJF17" s="267"/>
      <c r="PJG17" s="267"/>
      <c r="PJH17" s="267"/>
      <c r="PJI17" s="267"/>
      <c r="PJJ17" s="267"/>
      <c r="PJK17" s="267"/>
      <c r="PJL17" s="267"/>
      <c r="PJM17" s="267"/>
      <c r="PJN17" s="267"/>
      <c r="PJO17" s="267"/>
      <c r="PJP17" s="267"/>
      <c r="PJQ17" s="267"/>
      <c r="PJR17" s="267"/>
      <c r="PJS17" s="267"/>
      <c r="PJT17" s="267"/>
      <c r="PJU17" s="267"/>
      <c r="PJV17" s="267"/>
      <c r="PJW17" s="267"/>
      <c r="PJX17" s="267"/>
      <c r="PJY17" s="267"/>
      <c r="PJZ17" s="267"/>
      <c r="PKA17" s="267"/>
      <c r="PKB17" s="267"/>
      <c r="PKC17" s="267"/>
      <c r="PKD17" s="267"/>
      <c r="PKE17" s="267"/>
      <c r="PKF17" s="267"/>
      <c r="PKG17" s="267"/>
      <c r="PKH17" s="267"/>
      <c r="PKI17" s="267"/>
      <c r="PKJ17" s="267"/>
      <c r="PKK17" s="267"/>
      <c r="PKL17" s="267"/>
      <c r="PKM17" s="267"/>
      <c r="PKN17" s="267"/>
      <c r="PKO17" s="267"/>
      <c r="PKP17" s="267"/>
      <c r="PKQ17" s="267"/>
      <c r="PKR17" s="267"/>
      <c r="PKS17" s="267"/>
      <c r="PKT17" s="267"/>
      <c r="PKU17" s="267"/>
      <c r="PKV17" s="267"/>
      <c r="PKW17" s="267"/>
      <c r="PKX17" s="267"/>
      <c r="PKY17" s="267"/>
      <c r="PKZ17" s="267"/>
      <c r="PLA17" s="267"/>
      <c r="PLB17" s="267"/>
      <c r="PLC17" s="267"/>
      <c r="PLD17" s="267"/>
      <c r="PLE17" s="267"/>
      <c r="PLF17" s="267"/>
      <c r="PLG17" s="267"/>
      <c r="PLH17" s="267"/>
      <c r="PLI17" s="267"/>
      <c r="PLJ17" s="267"/>
      <c r="PLK17" s="267"/>
      <c r="PLL17" s="267"/>
      <c r="PLM17" s="267"/>
      <c r="PLN17" s="267"/>
      <c r="PLO17" s="267"/>
      <c r="PLP17" s="267"/>
      <c r="PLQ17" s="267"/>
      <c r="PLR17" s="267"/>
      <c r="PLS17" s="267"/>
      <c r="PLT17" s="267"/>
      <c r="PLU17" s="267"/>
      <c r="PLV17" s="267"/>
      <c r="PLW17" s="267"/>
      <c r="PLX17" s="267"/>
      <c r="PLY17" s="267"/>
      <c r="PLZ17" s="267"/>
      <c r="PMA17" s="267"/>
      <c r="PMB17" s="267"/>
      <c r="PMC17" s="267"/>
      <c r="PMD17" s="267"/>
      <c r="PME17" s="267"/>
      <c r="PMF17" s="267"/>
      <c r="PMG17" s="267"/>
      <c r="PMH17" s="267"/>
      <c r="PMI17" s="267"/>
      <c r="PMJ17" s="267"/>
      <c r="PMK17" s="267"/>
      <c r="PML17" s="267"/>
      <c r="PMM17" s="267"/>
      <c r="PMN17" s="267"/>
      <c r="PMO17" s="267"/>
      <c r="PMP17" s="267"/>
      <c r="PMQ17" s="267"/>
      <c r="PMR17" s="267"/>
      <c r="PMS17" s="267"/>
      <c r="PMT17" s="267"/>
      <c r="PMU17" s="267"/>
      <c r="PMV17" s="267"/>
      <c r="PMW17" s="267"/>
      <c r="PMX17" s="267"/>
      <c r="PMY17" s="267"/>
      <c r="PMZ17" s="267"/>
      <c r="PNA17" s="267"/>
      <c r="PNB17" s="267"/>
      <c r="PNC17" s="267"/>
      <c r="PND17" s="267"/>
      <c r="PNE17" s="267"/>
      <c r="PNF17" s="267"/>
      <c r="PNG17" s="267"/>
      <c r="PNH17" s="267"/>
      <c r="PNI17" s="267"/>
      <c r="PNJ17" s="267"/>
      <c r="PNK17" s="267"/>
      <c r="PNL17" s="267"/>
      <c r="PNM17" s="267"/>
      <c r="PNN17" s="267"/>
      <c r="PNO17" s="267"/>
      <c r="PNP17" s="267"/>
      <c r="PNQ17" s="267"/>
      <c r="PNR17" s="267"/>
      <c r="PNS17" s="267"/>
      <c r="PNT17" s="267"/>
      <c r="PNU17" s="267"/>
      <c r="PNV17" s="267"/>
      <c r="PNW17" s="267"/>
      <c r="PNX17" s="267"/>
      <c r="PNY17" s="267"/>
      <c r="PNZ17" s="267"/>
      <c r="POA17" s="267"/>
      <c r="POB17" s="267"/>
      <c r="POC17" s="267"/>
      <c r="POD17" s="267"/>
      <c r="POE17" s="267"/>
      <c r="POF17" s="267"/>
      <c r="POG17" s="267"/>
      <c r="POH17" s="267"/>
      <c r="POI17" s="267"/>
      <c r="POJ17" s="267"/>
      <c r="POK17" s="267"/>
      <c r="POL17" s="267"/>
      <c r="POM17" s="267"/>
      <c r="PON17" s="267"/>
      <c r="POO17" s="267"/>
      <c r="POP17" s="267"/>
      <c r="POQ17" s="267"/>
      <c r="POR17" s="267"/>
      <c r="POS17" s="267"/>
      <c r="POT17" s="267"/>
      <c r="POU17" s="267"/>
      <c r="POV17" s="267"/>
      <c r="POW17" s="267"/>
      <c r="POX17" s="267"/>
      <c r="POY17" s="267"/>
      <c r="POZ17" s="267"/>
      <c r="PPA17" s="267"/>
      <c r="PPB17" s="267"/>
      <c r="PPC17" s="267"/>
      <c r="PPD17" s="267"/>
      <c r="PPE17" s="267"/>
      <c r="PPF17" s="267"/>
      <c r="PPG17" s="267"/>
      <c r="PPH17" s="267"/>
      <c r="PPI17" s="267"/>
      <c r="PPJ17" s="267"/>
      <c r="PPK17" s="267"/>
      <c r="PPL17" s="267"/>
      <c r="PPM17" s="267"/>
      <c r="PPN17" s="267"/>
      <c r="PPO17" s="267"/>
      <c r="PPP17" s="267"/>
      <c r="PPQ17" s="267"/>
      <c r="PPR17" s="267"/>
      <c r="PPS17" s="267"/>
      <c r="PPT17" s="267"/>
      <c r="PPU17" s="267"/>
      <c r="PPV17" s="267"/>
      <c r="PPW17" s="267"/>
      <c r="PPX17" s="267"/>
      <c r="PPY17" s="267"/>
      <c r="PPZ17" s="267"/>
      <c r="PQA17" s="267"/>
      <c r="PQB17" s="267"/>
      <c r="PQC17" s="267"/>
      <c r="PQD17" s="267"/>
      <c r="PQE17" s="267"/>
      <c r="PQF17" s="267"/>
      <c r="PQG17" s="267"/>
      <c r="PQH17" s="267"/>
      <c r="PQI17" s="267"/>
      <c r="PQJ17" s="267"/>
      <c r="PQK17" s="267"/>
      <c r="PQL17" s="267"/>
      <c r="PQM17" s="267"/>
      <c r="PQN17" s="267"/>
      <c r="PQO17" s="267"/>
      <c r="PQP17" s="267"/>
      <c r="PQQ17" s="267"/>
      <c r="PQR17" s="267"/>
      <c r="PQS17" s="267"/>
      <c r="PQT17" s="267"/>
      <c r="PQU17" s="267"/>
      <c r="PQV17" s="267"/>
      <c r="PQW17" s="267"/>
      <c r="PQX17" s="267"/>
      <c r="PQY17" s="267"/>
      <c r="PQZ17" s="267"/>
      <c r="PRA17" s="267"/>
      <c r="PRB17" s="267"/>
      <c r="PRC17" s="267"/>
      <c r="PRD17" s="267"/>
      <c r="PRE17" s="267"/>
      <c r="PRF17" s="267"/>
      <c r="PRG17" s="267"/>
      <c r="PRH17" s="267"/>
      <c r="PRI17" s="267"/>
      <c r="PRJ17" s="267"/>
      <c r="PRK17" s="267"/>
      <c r="PRL17" s="267"/>
      <c r="PRM17" s="267"/>
      <c r="PRN17" s="267"/>
      <c r="PRO17" s="267"/>
      <c r="PRP17" s="267"/>
      <c r="PRQ17" s="267"/>
      <c r="PRR17" s="267"/>
      <c r="PRS17" s="267"/>
      <c r="PRT17" s="267"/>
      <c r="PRU17" s="267"/>
      <c r="PRV17" s="267"/>
      <c r="PRW17" s="267"/>
      <c r="PRX17" s="267"/>
      <c r="PRY17" s="267"/>
      <c r="PRZ17" s="267"/>
      <c r="PSA17" s="267"/>
      <c r="PSB17" s="267"/>
      <c r="PSC17" s="267"/>
      <c r="PSD17" s="267"/>
      <c r="PSE17" s="267"/>
      <c r="PSF17" s="267"/>
      <c r="PSG17" s="267"/>
      <c r="PSH17" s="267"/>
      <c r="PSI17" s="267"/>
      <c r="PSJ17" s="267"/>
      <c r="PSK17" s="267"/>
      <c r="PSL17" s="267"/>
      <c r="PSM17" s="267"/>
      <c r="PSN17" s="267"/>
      <c r="PSO17" s="267"/>
      <c r="PSP17" s="267"/>
      <c r="PSQ17" s="267"/>
      <c r="PSR17" s="267"/>
      <c r="PSS17" s="267"/>
      <c r="PST17" s="267"/>
      <c r="PSU17" s="267"/>
      <c r="PSV17" s="267"/>
      <c r="PSW17" s="267"/>
      <c r="PSX17" s="267"/>
      <c r="PSY17" s="267"/>
      <c r="PSZ17" s="267"/>
      <c r="PTA17" s="267"/>
      <c r="PTB17" s="267"/>
      <c r="PTC17" s="267"/>
      <c r="PTD17" s="267"/>
      <c r="PTE17" s="267"/>
      <c r="PTF17" s="267"/>
      <c r="PTG17" s="267"/>
      <c r="PTH17" s="267"/>
      <c r="PTI17" s="267"/>
      <c r="PTJ17" s="267"/>
      <c r="PTK17" s="267"/>
      <c r="PTL17" s="267"/>
      <c r="PTM17" s="267"/>
      <c r="PTN17" s="267"/>
      <c r="PTO17" s="267"/>
      <c r="PTP17" s="267"/>
      <c r="PTQ17" s="267"/>
      <c r="PTR17" s="267"/>
      <c r="PTS17" s="267"/>
      <c r="PTT17" s="267"/>
      <c r="PTU17" s="267"/>
      <c r="PTV17" s="267"/>
      <c r="PTW17" s="267"/>
      <c r="PTX17" s="267"/>
      <c r="PTY17" s="267"/>
      <c r="PTZ17" s="267"/>
      <c r="PUA17" s="267"/>
      <c r="PUB17" s="267"/>
      <c r="PUC17" s="267"/>
      <c r="PUD17" s="267"/>
      <c r="PUE17" s="267"/>
      <c r="PUF17" s="267"/>
      <c r="PUG17" s="267"/>
      <c r="PUH17" s="267"/>
      <c r="PUI17" s="267"/>
      <c r="PUJ17" s="267"/>
      <c r="PUK17" s="267"/>
      <c r="PUL17" s="267"/>
      <c r="PUM17" s="267"/>
      <c r="PUN17" s="267"/>
      <c r="PUO17" s="267"/>
      <c r="PUP17" s="267"/>
      <c r="PUQ17" s="267"/>
      <c r="PUR17" s="267"/>
      <c r="PUS17" s="267"/>
      <c r="PUT17" s="267"/>
      <c r="PUU17" s="267"/>
      <c r="PUV17" s="267"/>
      <c r="PUW17" s="267"/>
      <c r="PUX17" s="267"/>
      <c r="PUY17" s="267"/>
      <c r="PUZ17" s="267"/>
      <c r="PVA17" s="267"/>
      <c r="PVB17" s="267"/>
      <c r="PVC17" s="267"/>
      <c r="PVD17" s="267"/>
      <c r="PVE17" s="267"/>
      <c r="PVF17" s="267"/>
      <c r="PVG17" s="267"/>
      <c r="PVH17" s="267"/>
      <c r="PVI17" s="267"/>
      <c r="PVJ17" s="267"/>
      <c r="PVK17" s="267"/>
      <c r="PVL17" s="267"/>
      <c r="PVM17" s="267"/>
      <c r="PVN17" s="267"/>
      <c r="PVO17" s="267"/>
      <c r="PVP17" s="267"/>
      <c r="PVQ17" s="267"/>
      <c r="PVR17" s="267"/>
      <c r="PVS17" s="267"/>
      <c r="PVT17" s="267"/>
      <c r="PVU17" s="267"/>
      <c r="PVV17" s="267"/>
      <c r="PVW17" s="267"/>
      <c r="PVX17" s="267"/>
      <c r="PVY17" s="267"/>
      <c r="PVZ17" s="267"/>
      <c r="PWA17" s="267"/>
      <c r="PWB17" s="267"/>
      <c r="PWC17" s="267"/>
      <c r="PWD17" s="267"/>
      <c r="PWE17" s="267"/>
      <c r="PWF17" s="267"/>
      <c r="PWG17" s="267"/>
      <c r="PWH17" s="267"/>
      <c r="PWI17" s="267"/>
      <c r="PWJ17" s="267"/>
      <c r="PWK17" s="267"/>
      <c r="PWL17" s="267"/>
      <c r="PWM17" s="267"/>
      <c r="PWN17" s="267"/>
      <c r="PWO17" s="267"/>
      <c r="PWP17" s="267"/>
      <c r="PWQ17" s="267"/>
      <c r="PWR17" s="267"/>
      <c r="PWS17" s="267"/>
      <c r="PWT17" s="267"/>
      <c r="PWU17" s="267"/>
      <c r="PWV17" s="267"/>
      <c r="PWW17" s="267"/>
      <c r="PWX17" s="267"/>
      <c r="PWY17" s="267"/>
      <c r="PWZ17" s="267"/>
      <c r="PXA17" s="267"/>
      <c r="PXB17" s="267"/>
      <c r="PXC17" s="267"/>
      <c r="PXD17" s="267"/>
      <c r="PXE17" s="267"/>
      <c r="PXF17" s="267"/>
      <c r="PXG17" s="267"/>
      <c r="PXH17" s="267"/>
      <c r="PXI17" s="267"/>
      <c r="PXJ17" s="267"/>
      <c r="PXK17" s="267"/>
      <c r="PXL17" s="267"/>
      <c r="PXM17" s="267"/>
      <c r="PXN17" s="267"/>
      <c r="PXO17" s="267"/>
      <c r="PXP17" s="267"/>
      <c r="PXQ17" s="267"/>
      <c r="PXR17" s="267"/>
      <c r="PXS17" s="267"/>
      <c r="PXT17" s="267"/>
      <c r="PXU17" s="267"/>
      <c r="PXV17" s="267"/>
      <c r="PXW17" s="267"/>
      <c r="PXX17" s="267"/>
      <c r="PXY17" s="267"/>
      <c r="PXZ17" s="267"/>
      <c r="PYA17" s="267"/>
      <c r="PYB17" s="267"/>
      <c r="PYC17" s="267"/>
      <c r="PYD17" s="267"/>
      <c r="PYE17" s="267"/>
      <c r="PYF17" s="267"/>
      <c r="PYG17" s="267"/>
      <c r="PYH17" s="267"/>
      <c r="PYI17" s="267"/>
      <c r="PYJ17" s="267"/>
      <c r="PYK17" s="267"/>
      <c r="PYL17" s="267"/>
      <c r="PYM17" s="267"/>
      <c r="PYN17" s="267"/>
      <c r="PYO17" s="267"/>
      <c r="PYP17" s="267"/>
      <c r="PYQ17" s="267"/>
      <c r="PYR17" s="267"/>
      <c r="PYS17" s="267"/>
      <c r="PYT17" s="267"/>
      <c r="PYU17" s="267"/>
      <c r="PYV17" s="267"/>
      <c r="PYW17" s="267"/>
      <c r="PYX17" s="267"/>
      <c r="PYY17" s="267"/>
      <c r="PYZ17" s="267"/>
      <c r="PZA17" s="267"/>
      <c r="PZB17" s="267"/>
      <c r="PZC17" s="267"/>
      <c r="PZD17" s="267"/>
      <c r="PZE17" s="267"/>
      <c r="PZF17" s="267"/>
      <c r="PZG17" s="267"/>
      <c r="PZH17" s="267"/>
      <c r="PZI17" s="267"/>
      <c r="PZJ17" s="267"/>
      <c r="PZK17" s="267"/>
      <c r="PZL17" s="267"/>
      <c r="PZM17" s="267"/>
      <c r="PZN17" s="267"/>
      <c r="PZO17" s="267"/>
      <c r="PZP17" s="267"/>
      <c r="PZQ17" s="267"/>
      <c r="PZR17" s="267"/>
      <c r="PZS17" s="267"/>
      <c r="PZT17" s="267"/>
      <c r="PZU17" s="267"/>
      <c r="PZV17" s="267"/>
      <c r="PZW17" s="267"/>
      <c r="PZX17" s="267"/>
      <c r="PZY17" s="267"/>
      <c r="PZZ17" s="267"/>
      <c r="QAA17" s="267"/>
      <c r="QAB17" s="267"/>
      <c r="QAC17" s="267"/>
      <c r="QAD17" s="267"/>
      <c r="QAE17" s="267"/>
      <c r="QAF17" s="267"/>
      <c r="QAG17" s="267"/>
      <c r="QAH17" s="267"/>
      <c r="QAI17" s="267"/>
      <c r="QAJ17" s="267"/>
      <c r="QAK17" s="267"/>
      <c r="QAL17" s="267"/>
      <c r="QAM17" s="267"/>
      <c r="QAN17" s="267"/>
      <c r="QAO17" s="267"/>
      <c r="QAP17" s="267"/>
      <c r="QAQ17" s="267"/>
      <c r="QAR17" s="267"/>
      <c r="QAS17" s="267"/>
      <c r="QAT17" s="267"/>
      <c r="QAU17" s="267"/>
      <c r="QAV17" s="267"/>
      <c r="QAW17" s="267"/>
      <c r="QAX17" s="267"/>
      <c r="QAY17" s="267"/>
      <c r="QAZ17" s="267"/>
      <c r="QBA17" s="267"/>
      <c r="QBB17" s="267"/>
      <c r="QBC17" s="267"/>
      <c r="QBD17" s="267"/>
      <c r="QBE17" s="267"/>
      <c r="QBF17" s="267"/>
      <c r="QBG17" s="267"/>
      <c r="QBH17" s="267"/>
      <c r="QBI17" s="267"/>
      <c r="QBJ17" s="267"/>
      <c r="QBK17" s="267"/>
      <c r="QBL17" s="267"/>
      <c r="QBM17" s="267"/>
      <c r="QBN17" s="267"/>
      <c r="QBO17" s="267"/>
      <c r="QBP17" s="267"/>
      <c r="QBQ17" s="267"/>
      <c r="QBR17" s="267"/>
      <c r="QBS17" s="267"/>
      <c r="QBT17" s="267"/>
      <c r="QBU17" s="267"/>
      <c r="QBV17" s="267"/>
      <c r="QBW17" s="267"/>
      <c r="QBX17" s="267"/>
      <c r="QBY17" s="267"/>
      <c r="QBZ17" s="267"/>
      <c r="QCA17" s="267"/>
      <c r="QCB17" s="267"/>
      <c r="QCC17" s="267"/>
      <c r="QCD17" s="267"/>
      <c r="QCE17" s="267"/>
      <c r="QCF17" s="267"/>
      <c r="QCG17" s="267"/>
      <c r="QCH17" s="267"/>
      <c r="QCI17" s="267"/>
      <c r="QCJ17" s="267"/>
      <c r="QCK17" s="267"/>
      <c r="QCL17" s="267"/>
      <c r="QCM17" s="267"/>
      <c r="QCN17" s="267"/>
      <c r="QCO17" s="267"/>
      <c r="QCP17" s="267"/>
      <c r="QCQ17" s="267"/>
      <c r="QCR17" s="267"/>
      <c r="QCS17" s="267"/>
      <c r="QCT17" s="267"/>
      <c r="QCU17" s="267"/>
      <c r="QCV17" s="267"/>
      <c r="QCW17" s="267"/>
      <c r="QCX17" s="267"/>
      <c r="QCY17" s="267"/>
      <c r="QCZ17" s="267"/>
      <c r="QDA17" s="267"/>
      <c r="QDB17" s="267"/>
      <c r="QDC17" s="267"/>
      <c r="QDD17" s="267"/>
      <c r="QDE17" s="267"/>
      <c r="QDF17" s="267"/>
      <c r="QDG17" s="267"/>
      <c r="QDH17" s="267"/>
      <c r="QDI17" s="267"/>
      <c r="QDJ17" s="267"/>
      <c r="QDK17" s="267"/>
      <c r="QDL17" s="267"/>
      <c r="QDM17" s="267"/>
      <c r="QDN17" s="267"/>
      <c r="QDO17" s="267"/>
      <c r="QDP17" s="267"/>
      <c r="QDQ17" s="267"/>
      <c r="QDR17" s="267"/>
      <c r="QDS17" s="267"/>
      <c r="QDT17" s="267"/>
      <c r="QDU17" s="267"/>
      <c r="QDV17" s="267"/>
      <c r="QDW17" s="267"/>
      <c r="QDX17" s="267"/>
      <c r="QDY17" s="267"/>
      <c r="QDZ17" s="267"/>
      <c r="QEA17" s="267"/>
      <c r="QEB17" s="267"/>
      <c r="QEC17" s="267"/>
      <c r="QED17" s="267"/>
      <c r="QEE17" s="267"/>
      <c r="QEF17" s="267"/>
      <c r="QEG17" s="267"/>
      <c r="QEH17" s="267"/>
      <c r="QEI17" s="267"/>
      <c r="QEJ17" s="267"/>
      <c r="QEK17" s="267"/>
      <c r="QEL17" s="267"/>
      <c r="QEM17" s="267"/>
      <c r="QEN17" s="267"/>
      <c r="QEO17" s="267"/>
      <c r="QEP17" s="267"/>
      <c r="QEQ17" s="267"/>
      <c r="QER17" s="267"/>
      <c r="QES17" s="267"/>
      <c r="QET17" s="267"/>
      <c r="QEU17" s="267"/>
      <c r="QEV17" s="267"/>
      <c r="QEW17" s="267"/>
      <c r="QEX17" s="267"/>
      <c r="QEY17" s="267"/>
      <c r="QEZ17" s="267"/>
      <c r="QFA17" s="267"/>
      <c r="QFB17" s="267"/>
      <c r="QFC17" s="267"/>
      <c r="QFD17" s="267"/>
      <c r="QFE17" s="267"/>
      <c r="QFF17" s="267"/>
      <c r="QFG17" s="267"/>
      <c r="QFH17" s="267"/>
      <c r="QFI17" s="267"/>
      <c r="QFJ17" s="267"/>
      <c r="QFK17" s="267"/>
      <c r="QFL17" s="267"/>
      <c r="QFM17" s="267"/>
      <c r="QFN17" s="267"/>
      <c r="QFO17" s="267"/>
      <c r="QFP17" s="267"/>
      <c r="QFQ17" s="267"/>
      <c r="QFR17" s="267"/>
      <c r="QFS17" s="267"/>
      <c r="QFT17" s="267"/>
      <c r="QFU17" s="267"/>
      <c r="QFV17" s="267"/>
      <c r="QFW17" s="267"/>
      <c r="QFX17" s="267"/>
      <c r="QFY17" s="267"/>
      <c r="QFZ17" s="267"/>
      <c r="QGA17" s="267"/>
      <c r="QGB17" s="267"/>
      <c r="QGC17" s="267"/>
      <c r="QGD17" s="267"/>
      <c r="QGE17" s="267"/>
      <c r="QGF17" s="267"/>
      <c r="QGG17" s="267"/>
      <c r="QGH17" s="267"/>
      <c r="QGI17" s="267"/>
      <c r="QGJ17" s="267"/>
      <c r="QGK17" s="267"/>
      <c r="QGL17" s="267"/>
      <c r="QGM17" s="267"/>
      <c r="QGN17" s="267"/>
      <c r="QGO17" s="267"/>
      <c r="QGP17" s="267"/>
      <c r="QGQ17" s="267"/>
      <c r="QGR17" s="267"/>
      <c r="QGS17" s="267"/>
      <c r="QGT17" s="267"/>
      <c r="QGU17" s="267"/>
      <c r="QGV17" s="267"/>
      <c r="QGW17" s="267"/>
      <c r="QGX17" s="267"/>
      <c r="QGY17" s="267"/>
      <c r="QGZ17" s="267"/>
      <c r="QHA17" s="267"/>
      <c r="QHB17" s="267"/>
      <c r="QHC17" s="267"/>
      <c r="QHD17" s="267"/>
      <c r="QHE17" s="267"/>
      <c r="QHF17" s="267"/>
      <c r="QHG17" s="267"/>
      <c r="QHH17" s="267"/>
      <c r="QHI17" s="267"/>
      <c r="QHJ17" s="267"/>
      <c r="QHK17" s="267"/>
      <c r="QHL17" s="267"/>
      <c r="QHM17" s="267"/>
      <c r="QHN17" s="267"/>
      <c r="QHO17" s="267"/>
      <c r="QHP17" s="267"/>
      <c r="QHQ17" s="267"/>
      <c r="QHR17" s="267"/>
      <c r="QHS17" s="267"/>
      <c r="QHT17" s="267"/>
      <c r="QHU17" s="267"/>
      <c r="QHV17" s="267"/>
      <c r="QHW17" s="267"/>
      <c r="QHX17" s="267"/>
      <c r="QHY17" s="267"/>
      <c r="QHZ17" s="267"/>
      <c r="QIA17" s="267"/>
      <c r="QIB17" s="267"/>
      <c r="QIC17" s="267"/>
      <c r="QID17" s="267"/>
      <c r="QIE17" s="267"/>
      <c r="QIF17" s="267"/>
      <c r="QIG17" s="267"/>
      <c r="QIH17" s="267"/>
      <c r="QII17" s="267"/>
      <c r="QIJ17" s="267"/>
      <c r="QIK17" s="267"/>
      <c r="QIL17" s="267"/>
      <c r="QIM17" s="267"/>
      <c r="QIN17" s="267"/>
      <c r="QIO17" s="267"/>
      <c r="QIP17" s="267"/>
      <c r="QIQ17" s="267"/>
      <c r="QIR17" s="267"/>
      <c r="QIS17" s="267"/>
      <c r="QIT17" s="267"/>
      <c r="QIU17" s="267"/>
      <c r="QIV17" s="267"/>
      <c r="QIW17" s="267"/>
      <c r="QIX17" s="267"/>
      <c r="QIY17" s="267"/>
      <c r="QIZ17" s="267"/>
      <c r="QJA17" s="267"/>
      <c r="QJB17" s="267"/>
      <c r="QJC17" s="267"/>
      <c r="QJD17" s="267"/>
      <c r="QJE17" s="267"/>
      <c r="QJF17" s="267"/>
      <c r="QJG17" s="267"/>
      <c r="QJH17" s="267"/>
      <c r="QJI17" s="267"/>
      <c r="QJJ17" s="267"/>
      <c r="QJK17" s="267"/>
      <c r="QJL17" s="267"/>
      <c r="QJM17" s="267"/>
      <c r="QJN17" s="267"/>
      <c r="QJO17" s="267"/>
      <c r="QJP17" s="267"/>
      <c r="QJQ17" s="267"/>
      <c r="QJR17" s="267"/>
      <c r="QJS17" s="267"/>
      <c r="QJT17" s="267"/>
      <c r="QJU17" s="267"/>
      <c r="QJV17" s="267"/>
      <c r="QJW17" s="267"/>
      <c r="QJX17" s="267"/>
      <c r="QJY17" s="267"/>
      <c r="QJZ17" s="267"/>
      <c r="QKA17" s="267"/>
      <c r="QKB17" s="267"/>
      <c r="QKC17" s="267"/>
      <c r="QKD17" s="267"/>
      <c r="QKE17" s="267"/>
      <c r="QKF17" s="267"/>
      <c r="QKG17" s="267"/>
      <c r="QKH17" s="267"/>
      <c r="QKI17" s="267"/>
      <c r="QKJ17" s="267"/>
      <c r="QKK17" s="267"/>
      <c r="QKL17" s="267"/>
      <c r="QKM17" s="267"/>
      <c r="QKN17" s="267"/>
      <c r="QKO17" s="267"/>
      <c r="QKP17" s="267"/>
      <c r="QKQ17" s="267"/>
      <c r="QKR17" s="267"/>
      <c r="QKS17" s="267"/>
      <c r="QKT17" s="267"/>
      <c r="QKU17" s="267"/>
      <c r="QKV17" s="267"/>
      <c r="QKW17" s="267"/>
      <c r="QKX17" s="267"/>
      <c r="QKY17" s="267"/>
      <c r="QKZ17" s="267"/>
      <c r="QLA17" s="267"/>
      <c r="QLB17" s="267"/>
      <c r="QLC17" s="267"/>
      <c r="QLD17" s="267"/>
      <c r="QLE17" s="267"/>
      <c r="QLF17" s="267"/>
      <c r="QLG17" s="267"/>
      <c r="QLH17" s="267"/>
      <c r="QLI17" s="267"/>
      <c r="QLJ17" s="267"/>
      <c r="QLK17" s="267"/>
      <c r="QLL17" s="267"/>
      <c r="QLM17" s="267"/>
      <c r="QLN17" s="267"/>
      <c r="QLO17" s="267"/>
      <c r="QLP17" s="267"/>
      <c r="QLQ17" s="267"/>
      <c r="QLR17" s="267"/>
      <c r="QLS17" s="267"/>
      <c r="QLT17" s="267"/>
      <c r="QLU17" s="267"/>
      <c r="QLV17" s="267"/>
      <c r="QLW17" s="267"/>
      <c r="QLX17" s="267"/>
      <c r="QLY17" s="267"/>
      <c r="QLZ17" s="267"/>
      <c r="QMA17" s="267"/>
      <c r="QMB17" s="267"/>
      <c r="QMC17" s="267"/>
      <c r="QMD17" s="267"/>
      <c r="QME17" s="267"/>
      <c r="QMF17" s="267"/>
      <c r="QMG17" s="267"/>
      <c r="QMH17" s="267"/>
      <c r="QMI17" s="267"/>
      <c r="QMJ17" s="267"/>
      <c r="QMK17" s="267"/>
      <c r="QML17" s="267"/>
      <c r="QMM17" s="267"/>
      <c r="QMN17" s="267"/>
      <c r="QMO17" s="267"/>
      <c r="QMP17" s="267"/>
      <c r="QMQ17" s="267"/>
      <c r="QMR17" s="267"/>
      <c r="QMS17" s="267"/>
      <c r="QMT17" s="267"/>
      <c r="QMU17" s="267"/>
      <c r="QMV17" s="267"/>
      <c r="QMW17" s="267"/>
      <c r="QMX17" s="267"/>
      <c r="QMY17" s="267"/>
      <c r="QMZ17" s="267"/>
      <c r="QNA17" s="267"/>
      <c r="QNB17" s="267"/>
      <c r="QNC17" s="267"/>
      <c r="QND17" s="267"/>
      <c r="QNE17" s="267"/>
      <c r="QNF17" s="267"/>
      <c r="QNG17" s="267"/>
      <c r="QNH17" s="267"/>
      <c r="QNI17" s="267"/>
      <c r="QNJ17" s="267"/>
      <c r="QNK17" s="267"/>
      <c r="QNL17" s="267"/>
      <c r="QNM17" s="267"/>
      <c r="QNN17" s="267"/>
      <c r="QNO17" s="267"/>
      <c r="QNP17" s="267"/>
      <c r="QNQ17" s="267"/>
      <c r="QNR17" s="267"/>
      <c r="QNS17" s="267"/>
      <c r="QNT17" s="267"/>
      <c r="QNU17" s="267"/>
      <c r="QNV17" s="267"/>
      <c r="QNW17" s="267"/>
      <c r="QNX17" s="267"/>
      <c r="QNY17" s="267"/>
      <c r="QNZ17" s="267"/>
      <c r="QOA17" s="267"/>
      <c r="QOB17" s="267"/>
      <c r="QOC17" s="267"/>
      <c r="QOD17" s="267"/>
      <c r="QOE17" s="267"/>
      <c r="QOF17" s="267"/>
      <c r="QOG17" s="267"/>
      <c r="QOH17" s="267"/>
      <c r="QOI17" s="267"/>
      <c r="QOJ17" s="267"/>
      <c r="QOK17" s="267"/>
      <c r="QOL17" s="267"/>
      <c r="QOM17" s="267"/>
      <c r="QON17" s="267"/>
      <c r="QOO17" s="267"/>
      <c r="QOP17" s="267"/>
      <c r="QOQ17" s="267"/>
      <c r="QOR17" s="267"/>
      <c r="QOS17" s="267"/>
      <c r="QOT17" s="267"/>
      <c r="QOU17" s="267"/>
      <c r="QOV17" s="267"/>
      <c r="QOW17" s="267"/>
      <c r="QOX17" s="267"/>
      <c r="QOY17" s="267"/>
      <c r="QOZ17" s="267"/>
      <c r="QPA17" s="267"/>
      <c r="QPB17" s="267"/>
      <c r="QPC17" s="267"/>
      <c r="QPD17" s="267"/>
      <c r="QPE17" s="267"/>
      <c r="QPF17" s="267"/>
      <c r="QPG17" s="267"/>
      <c r="QPH17" s="267"/>
      <c r="QPI17" s="267"/>
      <c r="QPJ17" s="267"/>
      <c r="QPK17" s="267"/>
      <c r="QPL17" s="267"/>
      <c r="QPM17" s="267"/>
      <c r="QPN17" s="267"/>
      <c r="QPO17" s="267"/>
      <c r="QPP17" s="267"/>
      <c r="QPQ17" s="267"/>
      <c r="QPR17" s="267"/>
      <c r="QPS17" s="267"/>
      <c r="QPT17" s="267"/>
      <c r="QPU17" s="267"/>
      <c r="QPV17" s="267"/>
      <c r="QPW17" s="267"/>
      <c r="QPX17" s="267"/>
      <c r="QPY17" s="267"/>
      <c r="QPZ17" s="267"/>
      <c r="QQA17" s="267"/>
      <c r="QQB17" s="267"/>
      <c r="QQC17" s="267"/>
      <c r="QQD17" s="267"/>
      <c r="QQE17" s="267"/>
      <c r="QQF17" s="267"/>
      <c r="QQG17" s="267"/>
      <c r="QQH17" s="267"/>
      <c r="QQI17" s="267"/>
      <c r="QQJ17" s="267"/>
      <c r="QQK17" s="267"/>
      <c r="QQL17" s="267"/>
      <c r="QQM17" s="267"/>
      <c r="QQN17" s="267"/>
      <c r="QQO17" s="267"/>
      <c r="QQP17" s="267"/>
      <c r="QQQ17" s="267"/>
      <c r="QQR17" s="267"/>
      <c r="QQS17" s="267"/>
      <c r="QQT17" s="267"/>
      <c r="QQU17" s="267"/>
      <c r="QQV17" s="267"/>
      <c r="QQW17" s="267"/>
      <c r="QQX17" s="267"/>
      <c r="QQY17" s="267"/>
      <c r="QQZ17" s="267"/>
      <c r="QRA17" s="267"/>
      <c r="QRB17" s="267"/>
      <c r="QRC17" s="267"/>
      <c r="QRD17" s="267"/>
      <c r="QRE17" s="267"/>
      <c r="QRF17" s="267"/>
      <c r="QRG17" s="267"/>
      <c r="QRH17" s="267"/>
      <c r="QRI17" s="267"/>
      <c r="QRJ17" s="267"/>
      <c r="QRK17" s="267"/>
      <c r="QRL17" s="267"/>
      <c r="QRM17" s="267"/>
      <c r="QRN17" s="267"/>
      <c r="QRO17" s="267"/>
      <c r="QRP17" s="267"/>
      <c r="QRQ17" s="267"/>
      <c r="QRR17" s="267"/>
      <c r="QRS17" s="267"/>
      <c r="QRT17" s="267"/>
      <c r="QRU17" s="267"/>
      <c r="QRV17" s="267"/>
      <c r="QRW17" s="267"/>
      <c r="QRX17" s="267"/>
      <c r="QRY17" s="267"/>
      <c r="QRZ17" s="267"/>
      <c r="QSA17" s="267"/>
      <c r="QSB17" s="267"/>
      <c r="QSC17" s="267"/>
      <c r="QSD17" s="267"/>
      <c r="QSE17" s="267"/>
      <c r="QSF17" s="267"/>
      <c r="QSG17" s="267"/>
      <c r="QSH17" s="267"/>
      <c r="QSI17" s="267"/>
      <c r="QSJ17" s="267"/>
      <c r="QSK17" s="267"/>
      <c r="QSL17" s="267"/>
      <c r="QSM17" s="267"/>
      <c r="QSN17" s="267"/>
      <c r="QSO17" s="267"/>
      <c r="QSP17" s="267"/>
      <c r="QSQ17" s="267"/>
      <c r="QSR17" s="267"/>
      <c r="QSS17" s="267"/>
      <c r="QST17" s="267"/>
      <c r="QSU17" s="267"/>
      <c r="QSV17" s="267"/>
      <c r="QSW17" s="267"/>
      <c r="QSX17" s="267"/>
      <c r="QSY17" s="267"/>
      <c r="QSZ17" s="267"/>
      <c r="QTA17" s="267"/>
      <c r="QTB17" s="267"/>
      <c r="QTC17" s="267"/>
      <c r="QTD17" s="267"/>
      <c r="QTE17" s="267"/>
      <c r="QTF17" s="267"/>
      <c r="QTG17" s="267"/>
      <c r="QTH17" s="267"/>
      <c r="QTI17" s="267"/>
      <c r="QTJ17" s="267"/>
      <c r="QTK17" s="267"/>
      <c r="QTL17" s="267"/>
      <c r="QTM17" s="267"/>
      <c r="QTN17" s="267"/>
      <c r="QTO17" s="267"/>
      <c r="QTP17" s="267"/>
      <c r="QTQ17" s="267"/>
      <c r="QTR17" s="267"/>
      <c r="QTS17" s="267"/>
      <c r="QTT17" s="267"/>
      <c r="QTU17" s="267"/>
      <c r="QTV17" s="267"/>
      <c r="QTW17" s="267"/>
      <c r="QTX17" s="267"/>
      <c r="QTY17" s="267"/>
      <c r="QTZ17" s="267"/>
      <c r="QUA17" s="267"/>
      <c r="QUB17" s="267"/>
      <c r="QUC17" s="267"/>
      <c r="QUD17" s="267"/>
      <c r="QUE17" s="267"/>
      <c r="QUF17" s="267"/>
      <c r="QUG17" s="267"/>
      <c r="QUH17" s="267"/>
      <c r="QUI17" s="267"/>
      <c r="QUJ17" s="267"/>
      <c r="QUK17" s="267"/>
      <c r="QUL17" s="267"/>
      <c r="QUM17" s="267"/>
      <c r="QUN17" s="267"/>
      <c r="QUO17" s="267"/>
      <c r="QUP17" s="267"/>
      <c r="QUQ17" s="267"/>
      <c r="QUR17" s="267"/>
      <c r="QUS17" s="267"/>
      <c r="QUT17" s="267"/>
      <c r="QUU17" s="267"/>
      <c r="QUV17" s="267"/>
      <c r="QUW17" s="267"/>
      <c r="QUX17" s="267"/>
      <c r="QUY17" s="267"/>
      <c r="QUZ17" s="267"/>
      <c r="QVA17" s="267"/>
      <c r="QVB17" s="267"/>
      <c r="QVC17" s="267"/>
      <c r="QVD17" s="267"/>
      <c r="QVE17" s="267"/>
      <c r="QVF17" s="267"/>
      <c r="QVG17" s="267"/>
      <c r="QVH17" s="267"/>
      <c r="QVI17" s="267"/>
      <c r="QVJ17" s="267"/>
      <c r="QVK17" s="267"/>
      <c r="QVL17" s="267"/>
      <c r="QVM17" s="267"/>
      <c r="QVN17" s="267"/>
      <c r="QVO17" s="267"/>
      <c r="QVP17" s="267"/>
      <c r="QVQ17" s="267"/>
      <c r="QVR17" s="267"/>
      <c r="QVS17" s="267"/>
      <c r="QVT17" s="267"/>
      <c r="QVU17" s="267"/>
      <c r="QVV17" s="267"/>
      <c r="QVW17" s="267"/>
      <c r="QVX17" s="267"/>
      <c r="QVY17" s="267"/>
      <c r="QVZ17" s="267"/>
      <c r="QWA17" s="267"/>
      <c r="QWB17" s="267"/>
      <c r="QWC17" s="267"/>
      <c r="QWD17" s="267"/>
      <c r="QWE17" s="267"/>
      <c r="QWF17" s="267"/>
      <c r="QWG17" s="267"/>
      <c r="QWH17" s="267"/>
      <c r="QWI17" s="267"/>
      <c r="QWJ17" s="267"/>
      <c r="QWK17" s="267"/>
      <c r="QWL17" s="267"/>
      <c r="QWM17" s="267"/>
      <c r="QWN17" s="267"/>
      <c r="QWO17" s="267"/>
      <c r="QWP17" s="267"/>
      <c r="QWQ17" s="267"/>
      <c r="QWR17" s="267"/>
      <c r="QWS17" s="267"/>
      <c r="QWT17" s="267"/>
      <c r="QWU17" s="267"/>
      <c r="QWV17" s="267"/>
      <c r="QWW17" s="267"/>
      <c r="QWX17" s="267"/>
      <c r="QWY17" s="267"/>
      <c r="QWZ17" s="267"/>
      <c r="QXA17" s="267"/>
      <c r="QXB17" s="267"/>
      <c r="QXC17" s="267"/>
      <c r="QXD17" s="267"/>
      <c r="QXE17" s="267"/>
      <c r="QXF17" s="267"/>
      <c r="QXG17" s="267"/>
      <c r="QXH17" s="267"/>
      <c r="QXI17" s="267"/>
      <c r="QXJ17" s="267"/>
      <c r="QXK17" s="267"/>
      <c r="QXL17" s="267"/>
      <c r="QXM17" s="267"/>
      <c r="QXN17" s="267"/>
      <c r="QXO17" s="267"/>
      <c r="QXP17" s="267"/>
      <c r="QXQ17" s="267"/>
      <c r="QXR17" s="267"/>
      <c r="QXS17" s="267"/>
      <c r="QXT17" s="267"/>
      <c r="QXU17" s="267"/>
      <c r="QXV17" s="267"/>
      <c r="QXW17" s="267"/>
      <c r="QXX17" s="267"/>
      <c r="QXY17" s="267"/>
      <c r="QXZ17" s="267"/>
      <c r="QYA17" s="267"/>
      <c r="QYB17" s="267"/>
      <c r="QYC17" s="267"/>
      <c r="QYD17" s="267"/>
      <c r="QYE17" s="267"/>
      <c r="QYF17" s="267"/>
      <c r="QYG17" s="267"/>
      <c r="QYH17" s="267"/>
      <c r="QYI17" s="267"/>
      <c r="QYJ17" s="267"/>
      <c r="QYK17" s="267"/>
      <c r="QYL17" s="267"/>
      <c r="QYM17" s="267"/>
      <c r="QYN17" s="267"/>
      <c r="QYO17" s="267"/>
      <c r="QYP17" s="267"/>
      <c r="QYQ17" s="267"/>
      <c r="QYR17" s="267"/>
      <c r="QYS17" s="267"/>
      <c r="QYT17" s="267"/>
      <c r="QYU17" s="267"/>
      <c r="QYV17" s="267"/>
      <c r="QYW17" s="267"/>
      <c r="QYX17" s="267"/>
      <c r="QYY17" s="267"/>
      <c r="QYZ17" s="267"/>
      <c r="QZA17" s="267"/>
      <c r="QZB17" s="267"/>
      <c r="QZC17" s="267"/>
      <c r="QZD17" s="267"/>
      <c r="QZE17" s="267"/>
      <c r="QZF17" s="267"/>
      <c r="QZG17" s="267"/>
      <c r="QZH17" s="267"/>
      <c r="QZI17" s="267"/>
      <c r="QZJ17" s="267"/>
      <c r="QZK17" s="267"/>
      <c r="QZL17" s="267"/>
      <c r="QZM17" s="267"/>
      <c r="QZN17" s="267"/>
      <c r="QZO17" s="267"/>
      <c r="QZP17" s="267"/>
      <c r="QZQ17" s="267"/>
      <c r="QZR17" s="267"/>
      <c r="QZS17" s="267"/>
      <c r="QZT17" s="267"/>
      <c r="QZU17" s="267"/>
      <c r="QZV17" s="267"/>
      <c r="QZW17" s="267"/>
      <c r="QZX17" s="267"/>
      <c r="QZY17" s="267"/>
      <c r="QZZ17" s="267"/>
      <c r="RAA17" s="267"/>
      <c r="RAB17" s="267"/>
      <c r="RAC17" s="267"/>
      <c r="RAD17" s="267"/>
      <c r="RAE17" s="267"/>
      <c r="RAF17" s="267"/>
      <c r="RAG17" s="267"/>
      <c r="RAH17" s="267"/>
      <c r="RAI17" s="267"/>
      <c r="RAJ17" s="267"/>
      <c r="RAK17" s="267"/>
      <c r="RAL17" s="267"/>
      <c r="RAM17" s="267"/>
      <c r="RAN17" s="267"/>
      <c r="RAO17" s="267"/>
      <c r="RAP17" s="267"/>
      <c r="RAQ17" s="267"/>
      <c r="RAR17" s="267"/>
      <c r="RAS17" s="267"/>
      <c r="RAT17" s="267"/>
      <c r="RAU17" s="267"/>
      <c r="RAV17" s="267"/>
      <c r="RAW17" s="267"/>
      <c r="RAX17" s="267"/>
      <c r="RAY17" s="267"/>
      <c r="RAZ17" s="267"/>
      <c r="RBA17" s="267"/>
      <c r="RBB17" s="267"/>
      <c r="RBC17" s="267"/>
      <c r="RBD17" s="267"/>
      <c r="RBE17" s="267"/>
      <c r="RBF17" s="267"/>
      <c r="RBG17" s="267"/>
      <c r="RBH17" s="267"/>
      <c r="RBI17" s="267"/>
      <c r="RBJ17" s="267"/>
      <c r="RBK17" s="267"/>
      <c r="RBL17" s="267"/>
      <c r="RBM17" s="267"/>
      <c r="RBN17" s="267"/>
      <c r="RBO17" s="267"/>
      <c r="RBP17" s="267"/>
      <c r="RBQ17" s="267"/>
      <c r="RBR17" s="267"/>
      <c r="RBS17" s="267"/>
      <c r="RBT17" s="267"/>
      <c r="RBU17" s="267"/>
      <c r="RBV17" s="267"/>
      <c r="RBW17" s="267"/>
      <c r="RBX17" s="267"/>
      <c r="RBY17" s="267"/>
      <c r="RBZ17" s="267"/>
      <c r="RCA17" s="267"/>
      <c r="RCB17" s="267"/>
      <c r="RCC17" s="267"/>
      <c r="RCD17" s="267"/>
      <c r="RCE17" s="267"/>
      <c r="RCF17" s="267"/>
      <c r="RCG17" s="267"/>
      <c r="RCH17" s="267"/>
      <c r="RCI17" s="267"/>
      <c r="RCJ17" s="267"/>
      <c r="RCK17" s="267"/>
      <c r="RCL17" s="267"/>
      <c r="RCM17" s="267"/>
      <c r="RCN17" s="267"/>
      <c r="RCO17" s="267"/>
      <c r="RCP17" s="267"/>
      <c r="RCQ17" s="267"/>
      <c r="RCR17" s="267"/>
      <c r="RCS17" s="267"/>
      <c r="RCT17" s="267"/>
      <c r="RCU17" s="267"/>
      <c r="RCV17" s="267"/>
      <c r="RCW17" s="267"/>
      <c r="RCX17" s="267"/>
      <c r="RCY17" s="267"/>
      <c r="RCZ17" s="267"/>
      <c r="RDA17" s="267"/>
      <c r="RDB17" s="267"/>
      <c r="RDC17" s="267"/>
      <c r="RDD17" s="267"/>
      <c r="RDE17" s="267"/>
      <c r="RDF17" s="267"/>
      <c r="RDG17" s="267"/>
      <c r="RDH17" s="267"/>
      <c r="RDI17" s="267"/>
      <c r="RDJ17" s="267"/>
      <c r="RDK17" s="267"/>
      <c r="RDL17" s="267"/>
      <c r="RDM17" s="267"/>
      <c r="RDN17" s="267"/>
      <c r="RDO17" s="267"/>
      <c r="RDP17" s="267"/>
      <c r="RDQ17" s="267"/>
      <c r="RDR17" s="267"/>
      <c r="RDS17" s="267"/>
      <c r="RDT17" s="267"/>
      <c r="RDU17" s="267"/>
      <c r="RDV17" s="267"/>
      <c r="RDW17" s="267"/>
      <c r="RDX17" s="267"/>
      <c r="RDY17" s="267"/>
      <c r="RDZ17" s="267"/>
      <c r="REA17" s="267"/>
      <c r="REB17" s="267"/>
      <c r="REC17" s="267"/>
      <c r="RED17" s="267"/>
      <c r="REE17" s="267"/>
      <c r="REF17" s="267"/>
      <c r="REG17" s="267"/>
      <c r="REH17" s="267"/>
      <c r="REI17" s="267"/>
      <c r="REJ17" s="267"/>
      <c r="REK17" s="267"/>
      <c r="REL17" s="267"/>
      <c r="REM17" s="267"/>
      <c r="REN17" s="267"/>
      <c r="REO17" s="267"/>
      <c r="REP17" s="267"/>
      <c r="REQ17" s="267"/>
      <c r="RER17" s="267"/>
      <c r="RES17" s="267"/>
      <c r="RET17" s="267"/>
      <c r="REU17" s="267"/>
      <c r="REV17" s="267"/>
      <c r="REW17" s="267"/>
      <c r="REX17" s="267"/>
      <c r="REY17" s="267"/>
      <c r="REZ17" s="267"/>
      <c r="RFA17" s="267"/>
      <c r="RFB17" s="267"/>
      <c r="RFC17" s="267"/>
      <c r="RFD17" s="267"/>
      <c r="RFE17" s="267"/>
      <c r="RFF17" s="267"/>
      <c r="RFG17" s="267"/>
      <c r="RFH17" s="267"/>
      <c r="RFI17" s="267"/>
      <c r="RFJ17" s="267"/>
      <c r="RFK17" s="267"/>
      <c r="RFL17" s="267"/>
      <c r="RFM17" s="267"/>
      <c r="RFN17" s="267"/>
      <c r="RFO17" s="267"/>
      <c r="RFP17" s="267"/>
      <c r="RFQ17" s="267"/>
      <c r="RFR17" s="267"/>
      <c r="RFS17" s="267"/>
      <c r="RFT17" s="267"/>
      <c r="RFU17" s="267"/>
      <c r="RFV17" s="267"/>
      <c r="RFW17" s="267"/>
      <c r="RFX17" s="267"/>
      <c r="RFY17" s="267"/>
      <c r="RFZ17" s="267"/>
      <c r="RGA17" s="267"/>
      <c r="RGB17" s="267"/>
      <c r="RGC17" s="267"/>
      <c r="RGD17" s="267"/>
      <c r="RGE17" s="267"/>
      <c r="RGF17" s="267"/>
      <c r="RGG17" s="267"/>
      <c r="RGH17" s="267"/>
      <c r="RGI17" s="267"/>
      <c r="RGJ17" s="267"/>
      <c r="RGK17" s="267"/>
      <c r="RGL17" s="267"/>
      <c r="RGM17" s="267"/>
      <c r="RGN17" s="267"/>
      <c r="RGO17" s="267"/>
      <c r="RGP17" s="267"/>
      <c r="RGQ17" s="267"/>
      <c r="RGR17" s="267"/>
      <c r="RGS17" s="267"/>
      <c r="RGT17" s="267"/>
      <c r="RGU17" s="267"/>
      <c r="RGV17" s="267"/>
      <c r="RGW17" s="267"/>
      <c r="RGX17" s="267"/>
      <c r="RGY17" s="267"/>
      <c r="RGZ17" s="267"/>
      <c r="RHA17" s="267"/>
      <c r="RHB17" s="267"/>
      <c r="RHC17" s="267"/>
      <c r="RHD17" s="267"/>
      <c r="RHE17" s="267"/>
      <c r="RHF17" s="267"/>
      <c r="RHG17" s="267"/>
      <c r="RHH17" s="267"/>
      <c r="RHI17" s="267"/>
      <c r="RHJ17" s="267"/>
      <c r="RHK17" s="267"/>
      <c r="RHL17" s="267"/>
      <c r="RHM17" s="267"/>
      <c r="RHN17" s="267"/>
      <c r="RHO17" s="267"/>
      <c r="RHP17" s="267"/>
      <c r="RHQ17" s="267"/>
      <c r="RHR17" s="267"/>
      <c r="RHS17" s="267"/>
      <c r="RHT17" s="267"/>
      <c r="RHU17" s="267"/>
      <c r="RHV17" s="267"/>
      <c r="RHW17" s="267"/>
      <c r="RHX17" s="267"/>
      <c r="RHY17" s="267"/>
      <c r="RHZ17" s="267"/>
      <c r="RIA17" s="267"/>
      <c r="RIB17" s="267"/>
      <c r="RIC17" s="267"/>
      <c r="RID17" s="267"/>
      <c r="RIE17" s="267"/>
      <c r="RIF17" s="267"/>
      <c r="RIG17" s="267"/>
      <c r="RIH17" s="267"/>
      <c r="RII17" s="267"/>
      <c r="RIJ17" s="267"/>
      <c r="RIK17" s="267"/>
      <c r="RIL17" s="267"/>
      <c r="RIM17" s="267"/>
      <c r="RIN17" s="267"/>
      <c r="RIO17" s="267"/>
      <c r="RIP17" s="267"/>
      <c r="RIQ17" s="267"/>
      <c r="RIR17" s="267"/>
      <c r="RIS17" s="267"/>
      <c r="RIT17" s="267"/>
      <c r="RIU17" s="267"/>
      <c r="RIV17" s="267"/>
      <c r="RIW17" s="267"/>
      <c r="RIX17" s="267"/>
      <c r="RIY17" s="267"/>
      <c r="RIZ17" s="267"/>
      <c r="RJA17" s="267"/>
      <c r="RJB17" s="267"/>
      <c r="RJC17" s="267"/>
      <c r="RJD17" s="267"/>
      <c r="RJE17" s="267"/>
      <c r="RJF17" s="267"/>
      <c r="RJG17" s="267"/>
      <c r="RJH17" s="267"/>
      <c r="RJI17" s="267"/>
      <c r="RJJ17" s="267"/>
      <c r="RJK17" s="267"/>
      <c r="RJL17" s="267"/>
      <c r="RJM17" s="267"/>
      <c r="RJN17" s="267"/>
      <c r="RJO17" s="267"/>
      <c r="RJP17" s="267"/>
      <c r="RJQ17" s="267"/>
      <c r="RJR17" s="267"/>
      <c r="RJS17" s="267"/>
      <c r="RJT17" s="267"/>
      <c r="RJU17" s="267"/>
      <c r="RJV17" s="267"/>
      <c r="RJW17" s="267"/>
      <c r="RJX17" s="267"/>
      <c r="RJY17" s="267"/>
      <c r="RJZ17" s="267"/>
      <c r="RKA17" s="267"/>
      <c r="RKB17" s="267"/>
      <c r="RKC17" s="267"/>
      <c r="RKD17" s="267"/>
      <c r="RKE17" s="267"/>
      <c r="RKF17" s="267"/>
      <c r="RKG17" s="267"/>
      <c r="RKH17" s="267"/>
      <c r="RKI17" s="267"/>
      <c r="RKJ17" s="267"/>
      <c r="RKK17" s="267"/>
      <c r="RKL17" s="267"/>
      <c r="RKM17" s="267"/>
      <c r="RKN17" s="267"/>
      <c r="RKO17" s="267"/>
      <c r="RKP17" s="267"/>
      <c r="RKQ17" s="267"/>
      <c r="RKR17" s="267"/>
      <c r="RKS17" s="267"/>
      <c r="RKT17" s="267"/>
      <c r="RKU17" s="267"/>
      <c r="RKV17" s="267"/>
      <c r="RKW17" s="267"/>
      <c r="RKX17" s="267"/>
      <c r="RKY17" s="267"/>
      <c r="RKZ17" s="267"/>
      <c r="RLA17" s="267"/>
      <c r="RLB17" s="267"/>
      <c r="RLC17" s="267"/>
      <c r="RLD17" s="267"/>
      <c r="RLE17" s="267"/>
      <c r="RLF17" s="267"/>
      <c r="RLG17" s="267"/>
      <c r="RLH17" s="267"/>
      <c r="RLI17" s="267"/>
      <c r="RLJ17" s="267"/>
      <c r="RLK17" s="267"/>
      <c r="RLL17" s="267"/>
      <c r="RLM17" s="267"/>
      <c r="RLN17" s="267"/>
      <c r="RLO17" s="267"/>
      <c r="RLP17" s="267"/>
      <c r="RLQ17" s="267"/>
      <c r="RLR17" s="267"/>
      <c r="RLS17" s="267"/>
      <c r="RLT17" s="267"/>
      <c r="RLU17" s="267"/>
      <c r="RLV17" s="267"/>
      <c r="RLW17" s="267"/>
      <c r="RLX17" s="267"/>
      <c r="RLY17" s="267"/>
      <c r="RLZ17" s="267"/>
      <c r="RMA17" s="267"/>
      <c r="RMB17" s="267"/>
      <c r="RMC17" s="267"/>
      <c r="RMD17" s="267"/>
      <c r="RME17" s="267"/>
      <c r="RMF17" s="267"/>
      <c r="RMG17" s="267"/>
      <c r="RMH17" s="267"/>
      <c r="RMI17" s="267"/>
      <c r="RMJ17" s="267"/>
      <c r="RMK17" s="267"/>
      <c r="RML17" s="267"/>
      <c r="RMM17" s="267"/>
      <c r="RMN17" s="267"/>
      <c r="RMO17" s="267"/>
      <c r="RMP17" s="267"/>
      <c r="RMQ17" s="267"/>
      <c r="RMR17" s="267"/>
      <c r="RMS17" s="267"/>
      <c r="RMT17" s="267"/>
      <c r="RMU17" s="267"/>
      <c r="RMV17" s="267"/>
      <c r="RMW17" s="267"/>
      <c r="RMX17" s="267"/>
      <c r="RMY17" s="267"/>
      <c r="RMZ17" s="267"/>
      <c r="RNA17" s="267"/>
      <c r="RNB17" s="267"/>
      <c r="RNC17" s="267"/>
      <c r="RND17" s="267"/>
      <c r="RNE17" s="267"/>
      <c r="RNF17" s="267"/>
      <c r="RNG17" s="267"/>
      <c r="RNH17" s="267"/>
      <c r="RNI17" s="267"/>
      <c r="RNJ17" s="267"/>
      <c r="RNK17" s="267"/>
      <c r="RNL17" s="267"/>
      <c r="RNM17" s="267"/>
      <c r="RNN17" s="267"/>
      <c r="RNO17" s="267"/>
      <c r="RNP17" s="267"/>
      <c r="RNQ17" s="267"/>
      <c r="RNR17" s="267"/>
      <c r="RNS17" s="267"/>
      <c r="RNT17" s="267"/>
      <c r="RNU17" s="267"/>
      <c r="RNV17" s="267"/>
      <c r="RNW17" s="267"/>
      <c r="RNX17" s="267"/>
      <c r="RNY17" s="267"/>
      <c r="RNZ17" s="267"/>
      <c r="ROA17" s="267"/>
      <c r="ROB17" s="267"/>
      <c r="ROC17" s="267"/>
      <c r="ROD17" s="267"/>
      <c r="ROE17" s="267"/>
      <c r="ROF17" s="267"/>
      <c r="ROG17" s="267"/>
      <c r="ROH17" s="267"/>
      <c r="ROI17" s="267"/>
      <c r="ROJ17" s="267"/>
      <c r="ROK17" s="267"/>
      <c r="ROL17" s="267"/>
      <c r="ROM17" s="267"/>
      <c r="RON17" s="267"/>
      <c r="ROO17" s="267"/>
      <c r="ROP17" s="267"/>
      <c r="ROQ17" s="267"/>
      <c r="ROR17" s="267"/>
      <c r="ROS17" s="267"/>
      <c r="ROT17" s="267"/>
      <c r="ROU17" s="267"/>
      <c r="ROV17" s="267"/>
      <c r="ROW17" s="267"/>
      <c r="ROX17" s="267"/>
      <c r="ROY17" s="267"/>
      <c r="ROZ17" s="267"/>
      <c r="RPA17" s="267"/>
      <c r="RPB17" s="267"/>
      <c r="RPC17" s="267"/>
      <c r="RPD17" s="267"/>
      <c r="RPE17" s="267"/>
      <c r="RPF17" s="267"/>
      <c r="RPG17" s="267"/>
      <c r="RPH17" s="267"/>
      <c r="RPI17" s="267"/>
      <c r="RPJ17" s="267"/>
      <c r="RPK17" s="267"/>
      <c r="RPL17" s="267"/>
      <c r="RPM17" s="267"/>
      <c r="RPN17" s="267"/>
      <c r="RPO17" s="267"/>
      <c r="RPP17" s="267"/>
      <c r="RPQ17" s="267"/>
      <c r="RPR17" s="267"/>
      <c r="RPS17" s="267"/>
      <c r="RPT17" s="267"/>
      <c r="RPU17" s="267"/>
      <c r="RPV17" s="267"/>
      <c r="RPW17" s="267"/>
      <c r="RPX17" s="267"/>
      <c r="RPY17" s="267"/>
      <c r="RPZ17" s="267"/>
      <c r="RQA17" s="267"/>
      <c r="RQB17" s="267"/>
      <c r="RQC17" s="267"/>
      <c r="RQD17" s="267"/>
      <c r="RQE17" s="267"/>
      <c r="RQF17" s="267"/>
      <c r="RQG17" s="267"/>
      <c r="RQH17" s="267"/>
      <c r="RQI17" s="267"/>
      <c r="RQJ17" s="267"/>
      <c r="RQK17" s="267"/>
      <c r="RQL17" s="267"/>
      <c r="RQM17" s="267"/>
      <c r="RQN17" s="267"/>
      <c r="RQO17" s="267"/>
      <c r="RQP17" s="267"/>
      <c r="RQQ17" s="267"/>
      <c r="RQR17" s="267"/>
      <c r="RQS17" s="267"/>
      <c r="RQT17" s="267"/>
      <c r="RQU17" s="267"/>
      <c r="RQV17" s="267"/>
      <c r="RQW17" s="267"/>
      <c r="RQX17" s="267"/>
      <c r="RQY17" s="267"/>
      <c r="RQZ17" s="267"/>
      <c r="RRA17" s="267"/>
      <c r="RRB17" s="267"/>
      <c r="RRC17" s="267"/>
      <c r="RRD17" s="267"/>
      <c r="RRE17" s="267"/>
      <c r="RRF17" s="267"/>
      <c r="RRG17" s="267"/>
      <c r="RRH17" s="267"/>
      <c r="RRI17" s="267"/>
      <c r="RRJ17" s="267"/>
      <c r="RRK17" s="267"/>
      <c r="RRL17" s="267"/>
      <c r="RRM17" s="267"/>
      <c r="RRN17" s="267"/>
      <c r="RRO17" s="267"/>
      <c r="RRP17" s="267"/>
      <c r="RRQ17" s="267"/>
      <c r="RRR17" s="267"/>
      <c r="RRS17" s="267"/>
      <c r="RRT17" s="267"/>
      <c r="RRU17" s="267"/>
      <c r="RRV17" s="267"/>
      <c r="RRW17" s="267"/>
      <c r="RRX17" s="267"/>
      <c r="RRY17" s="267"/>
      <c r="RRZ17" s="267"/>
      <c r="RSA17" s="267"/>
      <c r="RSB17" s="267"/>
      <c r="RSC17" s="267"/>
      <c r="RSD17" s="267"/>
      <c r="RSE17" s="267"/>
      <c r="RSF17" s="267"/>
      <c r="RSG17" s="267"/>
      <c r="RSH17" s="267"/>
      <c r="RSI17" s="267"/>
      <c r="RSJ17" s="267"/>
      <c r="RSK17" s="267"/>
      <c r="RSL17" s="267"/>
      <c r="RSM17" s="267"/>
      <c r="RSN17" s="267"/>
      <c r="RSO17" s="267"/>
      <c r="RSP17" s="267"/>
      <c r="RSQ17" s="267"/>
      <c r="RSR17" s="267"/>
      <c r="RSS17" s="267"/>
      <c r="RST17" s="267"/>
      <c r="RSU17" s="267"/>
      <c r="RSV17" s="267"/>
      <c r="RSW17" s="267"/>
      <c r="RSX17" s="267"/>
      <c r="RSY17" s="267"/>
      <c r="RSZ17" s="267"/>
      <c r="RTA17" s="267"/>
      <c r="RTB17" s="267"/>
      <c r="RTC17" s="267"/>
      <c r="RTD17" s="267"/>
      <c r="RTE17" s="267"/>
      <c r="RTF17" s="267"/>
      <c r="RTG17" s="267"/>
      <c r="RTH17" s="267"/>
      <c r="RTI17" s="267"/>
      <c r="RTJ17" s="267"/>
      <c r="RTK17" s="267"/>
      <c r="RTL17" s="267"/>
      <c r="RTM17" s="267"/>
      <c r="RTN17" s="267"/>
      <c r="RTO17" s="267"/>
      <c r="RTP17" s="267"/>
      <c r="RTQ17" s="267"/>
      <c r="RTR17" s="267"/>
      <c r="RTS17" s="267"/>
      <c r="RTT17" s="267"/>
      <c r="RTU17" s="267"/>
      <c r="RTV17" s="267"/>
      <c r="RTW17" s="267"/>
      <c r="RTX17" s="267"/>
      <c r="RTY17" s="267"/>
      <c r="RTZ17" s="267"/>
      <c r="RUA17" s="267"/>
      <c r="RUB17" s="267"/>
      <c r="RUC17" s="267"/>
      <c r="RUD17" s="267"/>
      <c r="RUE17" s="267"/>
      <c r="RUF17" s="267"/>
      <c r="RUG17" s="267"/>
      <c r="RUH17" s="267"/>
      <c r="RUI17" s="267"/>
      <c r="RUJ17" s="267"/>
      <c r="RUK17" s="267"/>
      <c r="RUL17" s="267"/>
      <c r="RUM17" s="267"/>
      <c r="RUN17" s="267"/>
      <c r="RUO17" s="267"/>
      <c r="RUP17" s="267"/>
      <c r="RUQ17" s="267"/>
      <c r="RUR17" s="267"/>
      <c r="RUS17" s="267"/>
      <c r="RUT17" s="267"/>
      <c r="RUU17" s="267"/>
      <c r="RUV17" s="267"/>
      <c r="RUW17" s="267"/>
      <c r="RUX17" s="267"/>
      <c r="RUY17" s="267"/>
      <c r="RUZ17" s="267"/>
      <c r="RVA17" s="267"/>
      <c r="RVB17" s="267"/>
      <c r="RVC17" s="267"/>
      <c r="RVD17" s="267"/>
      <c r="RVE17" s="267"/>
      <c r="RVF17" s="267"/>
      <c r="RVG17" s="267"/>
      <c r="RVH17" s="267"/>
      <c r="RVI17" s="267"/>
      <c r="RVJ17" s="267"/>
      <c r="RVK17" s="267"/>
      <c r="RVL17" s="267"/>
      <c r="RVM17" s="267"/>
      <c r="RVN17" s="267"/>
      <c r="RVO17" s="267"/>
      <c r="RVP17" s="267"/>
      <c r="RVQ17" s="267"/>
      <c r="RVR17" s="267"/>
      <c r="RVS17" s="267"/>
      <c r="RVT17" s="267"/>
      <c r="RVU17" s="267"/>
      <c r="RVV17" s="267"/>
      <c r="RVW17" s="267"/>
      <c r="RVX17" s="267"/>
      <c r="RVY17" s="267"/>
      <c r="RVZ17" s="267"/>
      <c r="RWA17" s="267"/>
      <c r="RWB17" s="267"/>
      <c r="RWC17" s="267"/>
      <c r="RWD17" s="267"/>
      <c r="RWE17" s="267"/>
      <c r="RWF17" s="267"/>
      <c r="RWG17" s="267"/>
      <c r="RWH17" s="267"/>
      <c r="RWI17" s="267"/>
      <c r="RWJ17" s="267"/>
      <c r="RWK17" s="267"/>
      <c r="RWL17" s="267"/>
      <c r="RWM17" s="267"/>
      <c r="RWN17" s="267"/>
      <c r="RWO17" s="267"/>
      <c r="RWP17" s="267"/>
      <c r="RWQ17" s="267"/>
      <c r="RWR17" s="267"/>
      <c r="RWS17" s="267"/>
      <c r="RWT17" s="267"/>
      <c r="RWU17" s="267"/>
      <c r="RWV17" s="267"/>
      <c r="RWW17" s="267"/>
      <c r="RWX17" s="267"/>
      <c r="RWY17" s="267"/>
      <c r="RWZ17" s="267"/>
      <c r="RXA17" s="267"/>
      <c r="RXB17" s="267"/>
      <c r="RXC17" s="267"/>
      <c r="RXD17" s="267"/>
      <c r="RXE17" s="267"/>
      <c r="RXF17" s="267"/>
      <c r="RXG17" s="267"/>
      <c r="RXH17" s="267"/>
      <c r="RXI17" s="267"/>
      <c r="RXJ17" s="267"/>
      <c r="RXK17" s="267"/>
      <c r="RXL17" s="267"/>
      <c r="RXM17" s="267"/>
      <c r="RXN17" s="267"/>
      <c r="RXO17" s="267"/>
      <c r="RXP17" s="267"/>
      <c r="RXQ17" s="267"/>
      <c r="RXR17" s="267"/>
      <c r="RXS17" s="267"/>
      <c r="RXT17" s="267"/>
      <c r="RXU17" s="267"/>
      <c r="RXV17" s="267"/>
      <c r="RXW17" s="267"/>
      <c r="RXX17" s="267"/>
      <c r="RXY17" s="267"/>
      <c r="RXZ17" s="267"/>
      <c r="RYA17" s="267"/>
      <c r="RYB17" s="267"/>
      <c r="RYC17" s="267"/>
      <c r="RYD17" s="267"/>
      <c r="RYE17" s="267"/>
      <c r="RYF17" s="267"/>
      <c r="RYG17" s="267"/>
      <c r="RYH17" s="267"/>
      <c r="RYI17" s="267"/>
      <c r="RYJ17" s="267"/>
      <c r="RYK17" s="267"/>
      <c r="RYL17" s="267"/>
      <c r="RYM17" s="267"/>
      <c r="RYN17" s="267"/>
      <c r="RYO17" s="267"/>
      <c r="RYP17" s="267"/>
      <c r="RYQ17" s="267"/>
      <c r="RYR17" s="267"/>
      <c r="RYS17" s="267"/>
      <c r="RYT17" s="267"/>
      <c r="RYU17" s="267"/>
      <c r="RYV17" s="267"/>
      <c r="RYW17" s="267"/>
      <c r="RYX17" s="267"/>
      <c r="RYY17" s="267"/>
      <c r="RYZ17" s="267"/>
      <c r="RZA17" s="267"/>
      <c r="RZB17" s="267"/>
      <c r="RZC17" s="267"/>
      <c r="RZD17" s="267"/>
      <c r="RZE17" s="267"/>
      <c r="RZF17" s="267"/>
      <c r="RZG17" s="267"/>
      <c r="RZH17" s="267"/>
      <c r="RZI17" s="267"/>
      <c r="RZJ17" s="267"/>
      <c r="RZK17" s="267"/>
      <c r="RZL17" s="267"/>
      <c r="RZM17" s="267"/>
      <c r="RZN17" s="267"/>
      <c r="RZO17" s="267"/>
      <c r="RZP17" s="267"/>
      <c r="RZQ17" s="267"/>
      <c r="RZR17" s="267"/>
      <c r="RZS17" s="267"/>
      <c r="RZT17" s="267"/>
      <c r="RZU17" s="267"/>
      <c r="RZV17" s="267"/>
      <c r="RZW17" s="267"/>
      <c r="RZX17" s="267"/>
      <c r="RZY17" s="267"/>
      <c r="RZZ17" s="267"/>
      <c r="SAA17" s="267"/>
      <c r="SAB17" s="267"/>
      <c r="SAC17" s="267"/>
      <c r="SAD17" s="267"/>
      <c r="SAE17" s="267"/>
      <c r="SAF17" s="267"/>
      <c r="SAG17" s="267"/>
      <c r="SAH17" s="267"/>
      <c r="SAI17" s="267"/>
      <c r="SAJ17" s="267"/>
      <c r="SAK17" s="267"/>
      <c r="SAL17" s="267"/>
      <c r="SAM17" s="267"/>
      <c r="SAN17" s="267"/>
      <c r="SAO17" s="267"/>
      <c r="SAP17" s="267"/>
      <c r="SAQ17" s="267"/>
      <c r="SAR17" s="267"/>
      <c r="SAS17" s="267"/>
      <c r="SAT17" s="267"/>
      <c r="SAU17" s="267"/>
      <c r="SAV17" s="267"/>
      <c r="SAW17" s="267"/>
      <c r="SAX17" s="267"/>
      <c r="SAY17" s="267"/>
      <c r="SAZ17" s="267"/>
      <c r="SBA17" s="267"/>
      <c r="SBB17" s="267"/>
      <c r="SBC17" s="267"/>
      <c r="SBD17" s="267"/>
      <c r="SBE17" s="267"/>
      <c r="SBF17" s="267"/>
      <c r="SBG17" s="267"/>
      <c r="SBH17" s="267"/>
      <c r="SBI17" s="267"/>
      <c r="SBJ17" s="267"/>
      <c r="SBK17" s="267"/>
      <c r="SBL17" s="267"/>
      <c r="SBM17" s="267"/>
      <c r="SBN17" s="267"/>
      <c r="SBO17" s="267"/>
      <c r="SBP17" s="267"/>
      <c r="SBQ17" s="267"/>
      <c r="SBR17" s="267"/>
      <c r="SBS17" s="267"/>
      <c r="SBT17" s="267"/>
      <c r="SBU17" s="267"/>
      <c r="SBV17" s="267"/>
      <c r="SBW17" s="267"/>
      <c r="SBX17" s="267"/>
      <c r="SBY17" s="267"/>
      <c r="SBZ17" s="267"/>
      <c r="SCA17" s="267"/>
      <c r="SCB17" s="267"/>
      <c r="SCC17" s="267"/>
      <c r="SCD17" s="267"/>
      <c r="SCE17" s="267"/>
      <c r="SCF17" s="267"/>
      <c r="SCG17" s="267"/>
      <c r="SCH17" s="267"/>
      <c r="SCI17" s="267"/>
      <c r="SCJ17" s="267"/>
      <c r="SCK17" s="267"/>
      <c r="SCL17" s="267"/>
      <c r="SCM17" s="267"/>
      <c r="SCN17" s="267"/>
      <c r="SCO17" s="267"/>
      <c r="SCP17" s="267"/>
      <c r="SCQ17" s="267"/>
      <c r="SCR17" s="267"/>
      <c r="SCS17" s="267"/>
      <c r="SCT17" s="267"/>
      <c r="SCU17" s="267"/>
      <c r="SCV17" s="267"/>
      <c r="SCW17" s="267"/>
      <c r="SCX17" s="267"/>
      <c r="SCY17" s="267"/>
      <c r="SCZ17" s="267"/>
      <c r="SDA17" s="267"/>
      <c r="SDB17" s="267"/>
      <c r="SDC17" s="267"/>
      <c r="SDD17" s="267"/>
      <c r="SDE17" s="267"/>
      <c r="SDF17" s="267"/>
      <c r="SDG17" s="267"/>
      <c r="SDH17" s="267"/>
      <c r="SDI17" s="267"/>
      <c r="SDJ17" s="267"/>
      <c r="SDK17" s="267"/>
      <c r="SDL17" s="267"/>
      <c r="SDM17" s="267"/>
      <c r="SDN17" s="267"/>
      <c r="SDO17" s="267"/>
      <c r="SDP17" s="267"/>
      <c r="SDQ17" s="267"/>
      <c r="SDR17" s="267"/>
      <c r="SDS17" s="267"/>
      <c r="SDT17" s="267"/>
      <c r="SDU17" s="267"/>
      <c r="SDV17" s="267"/>
      <c r="SDW17" s="267"/>
      <c r="SDX17" s="267"/>
      <c r="SDY17" s="267"/>
      <c r="SDZ17" s="267"/>
      <c r="SEA17" s="267"/>
      <c r="SEB17" s="267"/>
      <c r="SEC17" s="267"/>
      <c r="SED17" s="267"/>
      <c r="SEE17" s="267"/>
      <c r="SEF17" s="267"/>
      <c r="SEG17" s="267"/>
      <c r="SEH17" s="267"/>
      <c r="SEI17" s="267"/>
      <c r="SEJ17" s="267"/>
      <c r="SEK17" s="267"/>
      <c r="SEL17" s="267"/>
      <c r="SEM17" s="267"/>
      <c r="SEN17" s="267"/>
      <c r="SEO17" s="267"/>
      <c r="SEP17" s="267"/>
      <c r="SEQ17" s="267"/>
      <c r="SER17" s="267"/>
      <c r="SES17" s="267"/>
      <c r="SET17" s="267"/>
      <c r="SEU17" s="267"/>
      <c r="SEV17" s="267"/>
      <c r="SEW17" s="267"/>
      <c r="SEX17" s="267"/>
      <c r="SEY17" s="267"/>
      <c r="SEZ17" s="267"/>
      <c r="SFA17" s="267"/>
      <c r="SFB17" s="267"/>
      <c r="SFC17" s="267"/>
      <c r="SFD17" s="267"/>
      <c r="SFE17" s="267"/>
      <c r="SFF17" s="267"/>
      <c r="SFG17" s="267"/>
      <c r="SFH17" s="267"/>
      <c r="SFI17" s="267"/>
      <c r="SFJ17" s="267"/>
      <c r="SFK17" s="267"/>
      <c r="SFL17" s="267"/>
      <c r="SFM17" s="267"/>
      <c r="SFN17" s="267"/>
      <c r="SFO17" s="267"/>
      <c r="SFP17" s="267"/>
      <c r="SFQ17" s="267"/>
      <c r="SFR17" s="267"/>
      <c r="SFS17" s="267"/>
      <c r="SFT17" s="267"/>
      <c r="SFU17" s="267"/>
      <c r="SFV17" s="267"/>
      <c r="SFW17" s="267"/>
      <c r="SFX17" s="267"/>
      <c r="SFY17" s="267"/>
      <c r="SFZ17" s="267"/>
      <c r="SGA17" s="267"/>
      <c r="SGB17" s="267"/>
      <c r="SGC17" s="267"/>
      <c r="SGD17" s="267"/>
      <c r="SGE17" s="267"/>
      <c r="SGF17" s="267"/>
      <c r="SGG17" s="267"/>
      <c r="SGH17" s="267"/>
      <c r="SGI17" s="267"/>
      <c r="SGJ17" s="267"/>
      <c r="SGK17" s="267"/>
      <c r="SGL17" s="267"/>
      <c r="SGM17" s="267"/>
      <c r="SGN17" s="267"/>
      <c r="SGO17" s="267"/>
      <c r="SGP17" s="267"/>
      <c r="SGQ17" s="267"/>
      <c r="SGR17" s="267"/>
      <c r="SGS17" s="267"/>
      <c r="SGT17" s="267"/>
      <c r="SGU17" s="267"/>
      <c r="SGV17" s="267"/>
      <c r="SGW17" s="267"/>
      <c r="SGX17" s="267"/>
      <c r="SGY17" s="267"/>
      <c r="SGZ17" s="267"/>
      <c r="SHA17" s="267"/>
      <c r="SHB17" s="267"/>
      <c r="SHC17" s="267"/>
      <c r="SHD17" s="267"/>
      <c r="SHE17" s="267"/>
      <c r="SHF17" s="267"/>
      <c r="SHG17" s="267"/>
      <c r="SHH17" s="267"/>
      <c r="SHI17" s="267"/>
      <c r="SHJ17" s="267"/>
      <c r="SHK17" s="267"/>
      <c r="SHL17" s="267"/>
      <c r="SHM17" s="267"/>
      <c r="SHN17" s="267"/>
      <c r="SHO17" s="267"/>
      <c r="SHP17" s="267"/>
      <c r="SHQ17" s="267"/>
      <c r="SHR17" s="267"/>
      <c r="SHS17" s="267"/>
      <c r="SHT17" s="267"/>
      <c r="SHU17" s="267"/>
      <c r="SHV17" s="267"/>
      <c r="SHW17" s="267"/>
      <c r="SHX17" s="267"/>
      <c r="SHY17" s="267"/>
      <c r="SHZ17" s="267"/>
      <c r="SIA17" s="267"/>
      <c r="SIB17" s="267"/>
      <c r="SIC17" s="267"/>
      <c r="SID17" s="267"/>
      <c r="SIE17" s="267"/>
      <c r="SIF17" s="267"/>
      <c r="SIG17" s="267"/>
      <c r="SIH17" s="267"/>
      <c r="SII17" s="267"/>
      <c r="SIJ17" s="267"/>
      <c r="SIK17" s="267"/>
      <c r="SIL17" s="267"/>
      <c r="SIM17" s="267"/>
      <c r="SIN17" s="267"/>
      <c r="SIO17" s="267"/>
      <c r="SIP17" s="267"/>
      <c r="SIQ17" s="267"/>
      <c r="SIR17" s="267"/>
      <c r="SIS17" s="267"/>
      <c r="SIT17" s="267"/>
      <c r="SIU17" s="267"/>
      <c r="SIV17" s="267"/>
      <c r="SIW17" s="267"/>
      <c r="SIX17" s="267"/>
      <c r="SIY17" s="267"/>
      <c r="SIZ17" s="267"/>
      <c r="SJA17" s="267"/>
      <c r="SJB17" s="267"/>
      <c r="SJC17" s="267"/>
      <c r="SJD17" s="267"/>
      <c r="SJE17" s="267"/>
      <c r="SJF17" s="267"/>
      <c r="SJG17" s="267"/>
      <c r="SJH17" s="267"/>
      <c r="SJI17" s="267"/>
      <c r="SJJ17" s="267"/>
      <c r="SJK17" s="267"/>
      <c r="SJL17" s="267"/>
      <c r="SJM17" s="267"/>
      <c r="SJN17" s="267"/>
      <c r="SJO17" s="267"/>
      <c r="SJP17" s="267"/>
      <c r="SJQ17" s="267"/>
      <c r="SJR17" s="267"/>
      <c r="SJS17" s="267"/>
      <c r="SJT17" s="267"/>
      <c r="SJU17" s="267"/>
      <c r="SJV17" s="267"/>
      <c r="SJW17" s="267"/>
      <c r="SJX17" s="267"/>
      <c r="SJY17" s="267"/>
      <c r="SJZ17" s="267"/>
      <c r="SKA17" s="267"/>
      <c r="SKB17" s="267"/>
      <c r="SKC17" s="267"/>
      <c r="SKD17" s="267"/>
      <c r="SKE17" s="267"/>
      <c r="SKF17" s="267"/>
      <c r="SKG17" s="267"/>
      <c r="SKH17" s="267"/>
      <c r="SKI17" s="267"/>
      <c r="SKJ17" s="267"/>
      <c r="SKK17" s="267"/>
      <c r="SKL17" s="267"/>
      <c r="SKM17" s="267"/>
      <c r="SKN17" s="267"/>
      <c r="SKO17" s="267"/>
      <c r="SKP17" s="267"/>
      <c r="SKQ17" s="267"/>
      <c r="SKR17" s="267"/>
      <c r="SKS17" s="267"/>
      <c r="SKT17" s="267"/>
      <c r="SKU17" s="267"/>
      <c r="SKV17" s="267"/>
      <c r="SKW17" s="267"/>
      <c r="SKX17" s="267"/>
      <c r="SKY17" s="267"/>
      <c r="SKZ17" s="267"/>
      <c r="SLA17" s="267"/>
      <c r="SLB17" s="267"/>
      <c r="SLC17" s="267"/>
      <c r="SLD17" s="267"/>
      <c r="SLE17" s="267"/>
      <c r="SLF17" s="267"/>
      <c r="SLG17" s="267"/>
      <c r="SLH17" s="267"/>
      <c r="SLI17" s="267"/>
      <c r="SLJ17" s="267"/>
      <c r="SLK17" s="267"/>
      <c r="SLL17" s="267"/>
      <c r="SLM17" s="267"/>
      <c r="SLN17" s="267"/>
      <c r="SLO17" s="267"/>
      <c r="SLP17" s="267"/>
      <c r="SLQ17" s="267"/>
      <c r="SLR17" s="267"/>
      <c r="SLS17" s="267"/>
      <c r="SLT17" s="267"/>
      <c r="SLU17" s="267"/>
      <c r="SLV17" s="267"/>
      <c r="SLW17" s="267"/>
      <c r="SLX17" s="267"/>
      <c r="SLY17" s="267"/>
      <c r="SLZ17" s="267"/>
      <c r="SMA17" s="267"/>
      <c r="SMB17" s="267"/>
      <c r="SMC17" s="267"/>
      <c r="SMD17" s="267"/>
      <c r="SME17" s="267"/>
      <c r="SMF17" s="267"/>
      <c r="SMG17" s="267"/>
      <c r="SMH17" s="267"/>
      <c r="SMI17" s="267"/>
      <c r="SMJ17" s="267"/>
      <c r="SMK17" s="267"/>
      <c r="SML17" s="267"/>
      <c r="SMM17" s="267"/>
      <c r="SMN17" s="267"/>
      <c r="SMO17" s="267"/>
      <c r="SMP17" s="267"/>
      <c r="SMQ17" s="267"/>
      <c r="SMR17" s="267"/>
      <c r="SMS17" s="267"/>
      <c r="SMT17" s="267"/>
      <c r="SMU17" s="267"/>
      <c r="SMV17" s="267"/>
      <c r="SMW17" s="267"/>
      <c r="SMX17" s="267"/>
      <c r="SMY17" s="267"/>
      <c r="SMZ17" s="267"/>
      <c r="SNA17" s="267"/>
      <c r="SNB17" s="267"/>
      <c r="SNC17" s="267"/>
      <c r="SND17" s="267"/>
      <c r="SNE17" s="267"/>
      <c r="SNF17" s="267"/>
      <c r="SNG17" s="267"/>
      <c r="SNH17" s="267"/>
      <c r="SNI17" s="267"/>
      <c r="SNJ17" s="267"/>
      <c r="SNK17" s="267"/>
      <c r="SNL17" s="267"/>
      <c r="SNM17" s="267"/>
      <c r="SNN17" s="267"/>
      <c r="SNO17" s="267"/>
      <c r="SNP17" s="267"/>
      <c r="SNQ17" s="267"/>
      <c r="SNR17" s="267"/>
      <c r="SNS17" s="267"/>
      <c r="SNT17" s="267"/>
      <c r="SNU17" s="267"/>
      <c r="SNV17" s="267"/>
      <c r="SNW17" s="267"/>
      <c r="SNX17" s="267"/>
      <c r="SNY17" s="267"/>
      <c r="SNZ17" s="267"/>
      <c r="SOA17" s="267"/>
      <c r="SOB17" s="267"/>
      <c r="SOC17" s="267"/>
      <c r="SOD17" s="267"/>
      <c r="SOE17" s="267"/>
      <c r="SOF17" s="267"/>
      <c r="SOG17" s="267"/>
      <c r="SOH17" s="267"/>
      <c r="SOI17" s="267"/>
      <c r="SOJ17" s="267"/>
      <c r="SOK17" s="267"/>
      <c r="SOL17" s="267"/>
      <c r="SOM17" s="267"/>
      <c r="SON17" s="267"/>
      <c r="SOO17" s="267"/>
      <c r="SOP17" s="267"/>
      <c r="SOQ17" s="267"/>
      <c r="SOR17" s="267"/>
      <c r="SOS17" s="267"/>
      <c r="SOT17" s="267"/>
      <c r="SOU17" s="267"/>
      <c r="SOV17" s="267"/>
      <c r="SOW17" s="267"/>
      <c r="SOX17" s="267"/>
      <c r="SOY17" s="267"/>
      <c r="SOZ17" s="267"/>
      <c r="SPA17" s="267"/>
      <c r="SPB17" s="267"/>
      <c r="SPC17" s="267"/>
      <c r="SPD17" s="267"/>
      <c r="SPE17" s="267"/>
      <c r="SPF17" s="267"/>
      <c r="SPG17" s="267"/>
      <c r="SPH17" s="267"/>
      <c r="SPI17" s="267"/>
      <c r="SPJ17" s="267"/>
      <c r="SPK17" s="267"/>
      <c r="SPL17" s="267"/>
      <c r="SPM17" s="267"/>
      <c r="SPN17" s="267"/>
      <c r="SPO17" s="267"/>
      <c r="SPP17" s="267"/>
      <c r="SPQ17" s="267"/>
      <c r="SPR17" s="267"/>
      <c r="SPS17" s="267"/>
      <c r="SPT17" s="267"/>
      <c r="SPU17" s="267"/>
      <c r="SPV17" s="267"/>
      <c r="SPW17" s="267"/>
      <c r="SPX17" s="267"/>
      <c r="SPY17" s="267"/>
      <c r="SPZ17" s="267"/>
      <c r="SQA17" s="267"/>
      <c r="SQB17" s="267"/>
      <c r="SQC17" s="267"/>
      <c r="SQD17" s="267"/>
      <c r="SQE17" s="267"/>
      <c r="SQF17" s="267"/>
      <c r="SQG17" s="267"/>
      <c r="SQH17" s="267"/>
      <c r="SQI17" s="267"/>
      <c r="SQJ17" s="267"/>
      <c r="SQK17" s="267"/>
      <c r="SQL17" s="267"/>
      <c r="SQM17" s="267"/>
      <c r="SQN17" s="267"/>
      <c r="SQO17" s="267"/>
      <c r="SQP17" s="267"/>
      <c r="SQQ17" s="267"/>
      <c r="SQR17" s="267"/>
      <c r="SQS17" s="267"/>
      <c r="SQT17" s="267"/>
      <c r="SQU17" s="267"/>
      <c r="SQV17" s="267"/>
      <c r="SQW17" s="267"/>
      <c r="SQX17" s="267"/>
      <c r="SQY17" s="267"/>
      <c r="SQZ17" s="267"/>
      <c r="SRA17" s="267"/>
      <c r="SRB17" s="267"/>
      <c r="SRC17" s="267"/>
      <c r="SRD17" s="267"/>
      <c r="SRE17" s="267"/>
      <c r="SRF17" s="267"/>
      <c r="SRG17" s="267"/>
      <c r="SRH17" s="267"/>
      <c r="SRI17" s="267"/>
      <c r="SRJ17" s="267"/>
      <c r="SRK17" s="267"/>
      <c r="SRL17" s="267"/>
      <c r="SRM17" s="267"/>
      <c r="SRN17" s="267"/>
      <c r="SRO17" s="267"/>
      <c r="SRP17" s="267"/>
      <c r="SRQ17" s="267"/>
      <c r="SRR17" s="267"/>
      <c r="SRS17" s="267"/>
      <c r="SRT17" s="267"/>
      <c r="SRU17" s="267"/>
      <c r="SRV17" s="267"/>
      <c r="SRW17" s="267"/>
      <c r="SRX17" s="267"/>
      <c r="SRY17" s="267"/>
      <c r="SRZ17" s="267"/>
      <c r="SSA17" s="267"/>
      <c r="SSB17" s="267"/>
      <c r="SSC17" s="267"/>
      <c r="SSD17" s="267"/>
      <c r="SSE17" s="267"/>
      <c r="SSF17" s="267"/>
      <c r="SSG17" s="267"/>
      <c r="SSH17" s="267"/>
      <c r="SSI17" s="267"/>
      <c r="SSJ17" s="267"/>
      <c r="SSK17" s="267"/>
      <c r="SSL17" s="267"/>
      <c r="SSM17" s="267"/>
      <c r="SSN17" s="267"/>
      <c r="SSO17" s="267"/>
      <c r="SSP17" s="267"/>
      <c r="SSQ17" s="267"/>
      <c r="SSR17" s="267"/>
      <c r="SSS17" s="267"/>
      <c r="SST17" s="267"/>
      <c r="SSU17" s="267"/>
      <c r="SSV17" s="267"/>
      <c r="SSW17" s="267"/>
      <c r="SSX17" s="267"/>
      <c r="SSY17" s="267"/>
      <c r="SSZ17" s="267"/>
      <c r="STA17" s="267"/>
      <c r="STB17" s="267"/>
      <c r="STC17" s="267"/>
      <c r="STD17" s="267"/>
      <c r="STE17" s="267"/>
      <c r="STF17" s="267"/>
      <c r="STG17" s="267"/>
      <c r="STH17" s="267"/>
      <c r="STI17" s="267"/>
      <c r="STJ17" s="267"/>
      <c r="STK17" s="267"/>
      <c r="STL17" s="267"/>
      <c r="STM17" s="267"/>
      <c r="STN17" s="267"/>
      <c r="STO17" s="267"/>
      <c r="STP17" s="267"/>
      <c r="STQ17" s="267"/>
      <c r="STR17" s="267"/>
      <c r="STS17" s="267"/>
      <c r="STT17" s="267"/>
      <c r="STU17" s="267"/>
      <c r="STV17" s="267"/>
      <c r="STW17" s="267"/>
      <c r="STX17" s="267"/>
      <c r="STY17" s="267"/>
      <c r="STZ17" s="267"/>
      <c r="SUA17" s="267"/>
      <c r="SUB17" s="267"/>
      <c r="SUC17" s="267"/>
      <c r="SUD17" s="267"/>
      <c r="SUE17" s="267"/>
      <c r="SUF17" s="267"/>
      <c r="SUG17" s="267"/>
      <c r="SUH17" s="267"/>
      <c r="SUI17" s="267"/>
      <c r="SUJ17" s="267"/>
      <c r="SUK17" s="267"/>
      <c r="SUL17" s="267"/>
      <c r="SUM17" s="267"/>
      <c r="SUN17" s="267"/>
      <c r="SUO17" s="267"/>
      <c r="SUP17" s="267"/>
      <c r="SUQ17" s="267"/>
      <c r="SUR17" s="267"/>
      <c r="SUS17" s="267"/>
      <c r="SUT17" s="267"/>
      <c r="SUU17" s="267"/>
      <c r="SUV17" s="267"/>
      <c r="SUW17" s="267"/>
      <c r="SUX17" s="267"/>
      <c r="SUY17" s="267"/>
      <c r="SUZ17" s="267"/>
      <c r="SVA17" s="267"/>
      <c r="SVB17" s="267"/>
      <c r="SVC17" s="267"/>
      <c r="SVD17" s="267"/>
      <c r="SVE17" s="267"/>
      <c r="SVF17" s="267"/>
      <c r="SVG17" s="267"/>
      <c r="SVH17" s="267"/>
      <c r="SVI17" s="267"/>
      <c r="SVJ17" s="267"/>
      <c r="SVK17" s="267"/>
      <c r="SVL17" s="267"/>
      <c r="SVM17" s="267"/>
      <c r="SVN17" s="267"/>
      <c r="SVO17" s="267"/>
      <c r="SVP17" s="267"/>
      <c r="SVQ17" s="267"/>
      <c r="SVR17" s="267"/>
      <c r="SVS17" s="267"/>
      <c r="SVT17" s="267"/>
      <c r="SVU17" s="267"/>
      <c r="SVV17" s="267"/>
      <c r="SVW17" s="267"/>
      <c r="SVX17" s="267"/>
      <c r="SVY17" s="267"/>
      <c r="SVZ17" s="267"/>
      <c r="SWA17" s="267"/>
      <c r="SWB17" s="267"/>
      <c r="SWC17" s="267"/>
      <c r="SWD17" s="267"/>
      <c r="SWE17" s="267"/>
      <c r="SWF17" s="267"/>
      <c r="SWG17" s="267"/>
      <c r="SWH17" s="267"/>
      <c r="SWI17" s="267"/>
      <c r="SWJ17" s="267"/>
      <c r="SWK17" s="267"/>
      <c r="SWL17" s="267"/>
      <c r="SWM17" s="267"/>
      <c r="SWN17" s="267"/>
      <c r="SWO17" s="267"/>
      <c r="SWP17" s="267"/>
      <c r="SWQ17" s="267"/>
      <c r="SWR17" s="267"/>
      <c r="SWS17" s="267"/>
      <c r="SWT17" s="267"/>
      <c r="SWU17" s="267"/>
      <c r="SWV17" s="267"/>
      <c r="SWW17" s="267"/>
      <c r="SWX17" s="267"/>
      <c r="SWY17" s="267"/>
      <c r="SWZ17" s="267"/>
      <c r="SXA17" s="267"/>
      <c r="SXB17" s="267"/>
      <c r="SXC17" s="267"/>
      <c r="SXD17" s="267"/>
      <c r="SXE17" s="267"/>
      <c r="SXF17" s="267"/>
      <c r="SXG17" s="267"/>
      <c r="SXH17" s="267"/>
      <c r="SXI17" s="267"/>
      <c r="SXJ17" s="267"/>
      <c r="SXK17" s="267"/>
      <c r="SXL17" s="267"/>
      <c r="SXM17" s="267"/>
      <c r="SXN17" s="267"/>
      <c r="SXO17" s="267"/>
      <c r="SXP17" s="267"/>
      <c r="SXQ17" s="267"/>
      <c r="SXR17" s="267"/>
      <c r="SXS17" s="267"/>
      <c r="SXT17" s="267"/>
      <c r="SXU17" s="267"/>
      <c r="SXV17" s="267"/>
      <c r="SXW17" s="267"/>
      <c r="SXX17" s="267"/>
      <c r="SXY17" s="267"/>
      <c r="SXZ17" s="267"/>
      <c r="SYA17" s="267"/>
      <c r="SYB17" s="267"/>
      <c r="SYC17" s="267"/>
      <c r="SYD17" s="267"/>
      <c r="SYE17" s="267"/>
      <c r="SYF17" s="267"/>
      <c r="SYG17" s="267"/>
      <c r="SYH17" s="267"/>
      <c r="SYI17" s="267"/>
      <c r="SYJ17" s="267"/>
      <c r="SYK17" s="267"/>
      <c r="SYL17" s="267"/>
      <c r="SYM17" s="267"/>
      <c r="SYN17" s="267"/>
      <c r="SYO17" s="267"/>
      <c r="SYP17" s="267"/>
      <c r="SYQ17" s="267"/>
      <c r="SYR17" s="267"/>
      <c r="SYS17" s="267"/>
      <c r="SYT17" s="267"/>
      <c r="SYU17" s="267"/>
      <c r="SYV17" s="267"/>
      <c r="SYW17" s="267"/>
      <c r="SYX17" s="267"/>
      <c r="SYY17" s="267"/>
      <c r="SYZ17" s="267"/>
      <c r="SZA17" s="267"/>
      <c r="SZB17" s="267"/>
      <c r="SZC17" s="267"/>
      <c r="SZD17" s="267"/>
      <c r="SZE17" s="267"/>
      <c r="SZF17" s="267"/>
      <c r="SZG17" s="267"/>
      <c r="SZH17" s="267"/>
      <c r="SZI17" s="267"/>
      <c r="SZJ17" s="267"/>
      <c r="SZK17" s="267"/>
      <c r="SZL17" s="267"/>
      <c r="SZM17" s="267"/>
      <c r="SZN17" s="267"/>
      <c r="SZO17" s="267"/>
      <c r="SZP17" s="267"/>
      <c r="SZQ17" s="267"/>
      <c r="SZR17" s="267"/>
      <c r="SZS17" s="267"/>
      <c r="SZT17" s="267"/>
      <c r="SZU17" s="267"/>
      <c r="SZV17" s="267"/>
      <c r="SZW17" s="267"/>
      <c r="SZX17" s="267"/>
      <c r="SZY17" s="267"/>
      <c r="SZZ17" s="267"/>
      <c r="TAA17" s="267"/>
      <c r="TAB17" s="267"/>
      <c r="TAC17" s="267"/>
      <c r="TAD17" s="267"/>
      <c r="TAE17" s="267"/>
      <c r="TAF17" s="267"/>
      <c r="TAG17" s="267"/>
      <c r="TAH17" s="267"/>
      <c r="TAI17" s="267"/>
      <c r="TAJ17" s="267"/>
      <c r="TAK17" s="267"/>
      <c r="TAL17" s="267"/>
      <c r="TAM17" s="267"/>
      <c r="TAN17" s="267"/>
      <c r="TAO17" s="267"/>
      <c r="TAP17" s="267"/>
      <c r="TAQ17" s="267"/>
      <c r="TAR17" s="267"/>
      <c r="TAS17" s="267"/>
      <c r="TAT17" s="267"/>
      <c r="TAU17" s="267"/>
      <c r="TAV17" s="267"/>
      <c r="TAW17" s="267"/>
      <c r="TAX17" s="267"/>
      <c r="TAY17" s="267"/>
      <c r="TAZ17" s="267"/>
      <c r="TBA17" s="267"/>
      <c r="TBB17" s="267"/>
      <c r="TBC17" s="267"/>
      <c r="TBD17" s="267"/>
      <c r="TBE17" s="267"/>
      <c r="TBF17" s="267"/>
      <c r="TBG17" s="267"/>
      <c r="TBH17" s="267"/>
      <c r="TBI17" s="267"/>
      <c r="TBJ17" s="267"/>
      <c r="TBK17" s="267"/>
      <c r="TBL17" s="267"/>
      <c r="TBM17" s="267"/>
      <c r="TBN17" s="267"/>
      <c r="TBO17" s="267"/>
      <c r="TBP17" s="267"/>
      <c r="TBQ17" s="267"/>
      <c r="TBR17" s="267"/>
      <c r="TBS17" s="267"/>
      <c r="TBT17" s="267"/>
      <c r="TBU17" s="267"/>
      <c r="TBV17" s="267"/>
      <c r="TBW17" s="267"/>
      <c r="TBX17" s="267"/>
      <c r="TBY17" s="267"/>
      <c r="TBZ17" s="267"/>
      <c r="TCA17" s="267"/>
      <c r="TCB17" s="267"/>
      <c r="TCC17" s="267"/>
      <c r="TCD17" s="267"/>
      <c r="TCE17" s="267"/>
      <c r="TCF17" s="267"/>
      <c r="TCG17" s="267"/>
      <c r="TCH17" s="267"/>
      <c r="TCI17" s="267"/>
      <c r="TCJ17" s="267"/>
      <c r="TCK17" s="267"/>
      <c r="TCL17" s="267"/>
      <c r="TCM17" s="267"/>
      <c r="TCN17" s="267"/>
      <c r="TCO17" s="267"/>
      <c r="TCP17" s="267"/>
      <c r="TCQ17" s="267"/>
      <c r="TCR17" s="267"/>
      <c r="TCS17" s="267"/>
      <c r="TCT17" s="267"/>
      <c r="TCU17" s="267"/>
      <c r="TCV17" s="267"/>
      <c r="TCW17" s="267"/>
      <c r="TCX17" s="267"/>
      <c r="TCY17" s="267"/>
      <c r="TCZ17" s="267"/>
      <c r="TDA17" s="267"/>
      <c r="TDB17" s="267"/>
      <c r="TDC17" s="267"/>
      <c r="TDD17" s="267"/>
      <c r="TDE17" s="267"/>
      <c r="TDF17" s="267"/>
      <c r="TDG17" s="267"/>
      <c r="TDH17" s="267"/>
      <c r="TDI17" s="267"/>
      <c r="TDJ17" s="267"/>
      <c r="TDK17" s="267"/>
      <c r="TDL17" s="267"/>
      <c r="TDM17" s="267"/>
      <c r="TDN17" s="267"/>
      <c r="TDO17" s="267"/>
      <c r="TDP17" s="267"/>
      <c r="TDQ17" s="267"/>
      <c r="TDR17" s="267"/>
      <c r="TDS17" s="267"/>
      <c r="TDT17" s="267"/>
      <c r="TDU17" s="267"/>
      <c r="TDV17" s="267"/>
      <c r="TDW17" s="267"/>
      <c r="TDX17" s="267"/>
      <c r="TDY17" s="267"/>
      <c r="TDZ17" s="267"/>
      <c r="TEA17" s="267"/>
      <c r="TEB17" s="267"/>
      <c r="TEC17" s="267"/>
      <c r="TED17" s="267"/>
      <c r="TEE17" s="267"/>
      <c r="TEF17" s="267"/>
      <c r="TEG17" s="267"/>
      <c r="TEH17" s="267"/>
      <c r="TEI17" s="267"/>
      <c r="TEJ17" s="267"/>
      <c r="TEK17" s="267"/>
      <c r="TEL17" s="267"/>
      <c r="TEM17" s="267"/>
      <c r="TEN17" s="267"/>
      <c r="TEO17" s="267"/>
      <c r="TEP17" s="267"/>
      <c r="TEQ17" s="267"/>
      <c r="TER17" s="267"/>
      <c r="TES17" s="267"/>
      <c r="TET17" s="267"/>
      <c r="TEU17" s="267"/>
      <c r="TEV17" s="267"/>
      <c r="TEW17" s="267"/>
      <c r="TEX17" s="267"/>
      <c r="TEY17" s="267"/>
      <c r="TEZ17" s="267"/>
      <c r="TFA17" s="267"/>
      <c r="TFB17" s="267"/>
      <c r="TFC17" s="267"/>
      <c r="TFD17" s="267"/>
      <c r="TFE17" s="267"/>
      <c r="TFF17" s="267"/>
      <c r="TFG17" s="267"/>
      <c r="TFH17" s="267"/>
      <c r="TFI17" s="267"/>
      <c r="TFJ17" s="267"/>
      <c r="TFK17" s="267"/>
      <c r="TFL17" s="267"/>
      <c r="TFM17" s="267"/>
      <c r="TFN17" s="267"/>
      <c r="TFO17" s="267"/>
      <c r="TFP17" s="267"/>
      <c r="TFQ17" s="267"/>
      <c r="TFR17" s="267"/>
      <c r="TFS17" s="267"/>
      <c r="TFT17" s="267"/>
      <c r="TFU17" s="267"/>
      <c r="TFV17" s="267"/>
      <c r="TFW17" s="267"/>
      <c r="TFX17" s="267"/>
      <c r="TFY17" s="267"/>
      <c r="TFZ17" s="267"/>
      <c r="TGA17" s="267"/>
      <c r="TGB17" s="267"/>
      <c r="TGC17" s="267"/>
      <c r="TGD17" s="267"/>
      <c r="TGE17" s="267"/>
      <c r="TGF17" s="267"/>
      <c r="TGG17" s="267"/>
      <c r="TGH17" s="267"/>
      <c r="TGI17" s="267"/>
      <c r="TGJ17" s="267"/>
      <c r="TGK17" s="267"/>
      <c r="TGL17" s="267"/>
      <c r="TGM17" s="267"/>
      <c r="TGN17" s="267"/>
      <c r="TGO17" s="267"/>
      <c r="TGP17" s="267"/>
      <c r="TGQ17" s="267"/>
      <c r="TGR17" s="267"/>
      <c r="TGS17" s="267"/>
      <c r="TGT17" s="267"/>
      <c r="TGU17" s="267"/>
      <c r="TGV17" s="267"/>
      <c r="TGW17" s="267"/>
      <c r="TGX17" s="267"/>
      <c r="TGY17" s="267"/>
      <c r="TGZ17" s="267"/>
      <c r="THA17" s="267"/>
      <c r="THB17" s="267"/>
      <c r="THC17" s="267"/>
      <c r="THD17" s="267"/>
      <c r="THE17" s="267"/>
      <c r="THF17" s="267"/>
      <c r="THG17" s="267"/>
      <c r="THH17" s="267"/>
      <c r="THI17" s="267"/>
      <c r="THJ17" s="267"/>
      <c r="THK17" s="267"/>
      <c r="THL17" s="267"/>
      <c r="THM17" s="267"/>
      <c r="THN17" s="267"/>
      <c r="THO17" s="267"/>
      <c r="THP17" s="267"/>
      <c r="THQ17" s="267"/>
      <c r="THR17" s="267"/>
      <c r="THS17" s="267"/>
      <c r="THT17" s="267"/>
      <c r="THU17" s="267"/>
      <c r="THV17" s="267"/>
      <c r="THW17" s="267"/>
      <c r="THX17" s="267"/>
      <c r="THY17" s="267"/>
      <c r="THZ17" s="267"/>
      <c r="TIA17" s="267"/>
      <c r="TIB17" s="267"/>
      <c r="TIC17" s="267"/>
      <c r="TID17" s="267"/>
      <c r="TIE17" s="267"/>
      <c r="TIF17" s="267"/>
      <c r="TIG17" s="267"/>
      <c r="TIH17" s="267"/>
      <c r="TII17" s="267"/>
      <c r="TIJ17" s="267"/>
      <c r="TIK17" s="267"/>
      <c r="TIL17" s="267"/>
      <c r="TIM17" s="267"/>
      <c r="TIN17" s="267"/>
      <c r="TIO17" s="267"/>
      <c r="TIP17" s="267"/>
      <c r="TIQ17" s="267"/>
      <c r="TIR17" s="267"/>
      <c r="TIS17" s="267"/>
      <c r="TIT17" s="267"/>
      <c r="TIU17" s="267"/>
      <c r="TIV17" s="267"/>
      <c r="TIW17" s="267"/>
      <c r="TIX17" s="267"/>
      <c r="TIY17" s="267"/>
      <c r="TIZ17" s="267"/>
      <c r="TJA17" s="267"/>
      <c r="TJB17" s="267"/>
      <c r="TJC17" s="267"/>
      <c r="TJD17" s="267"/>
      <c r="TJE17" s="267"/>
      <c r="TJF17" s="267"/>
      <c r="TJG17" s="267"/>
      <c r="TJH17" s="267"/>
      <c r="TJI17" s="267"/>
      <c r="TJJ17" s="267"/>
      <c r="TJK17" s="267"/>
      <c r="TJL17" s="267"/>
      <c r="TJM17" s="267"/>
      <c r="TJN17" s="267"/>
      <c r="TJO17" s="267"/>
      <c r="TJP17" s="267"/>
      <c r="TJQ17" s="267"/>
      <c r="TJR17" s="267"/>
      <c r="TJS17" s="267"/>
      <c r="TJT17" s="267"/>
      <c r="TJU17" s="267"/>
      <c r="TJV17" s="267"/>
      <c r="TJW17" s="267"/>
      <c r="TJX17" s="267"/>
      <c r="TJY17" s="267"/>
      <c r="TJZ17" s="267"/>
      <c r="TKA17" s="267"/>
      <c r="TKB17" s="267"/>
      <c r="TKC17" s="267"/>
      <c r="TKD17" s="267"/>
      <c r="TKE17" s="267"/>
      <c r="TKF17" s="267"/>
      <c r="TKG17" s="267"/>
      <c r="TKH17" s="267"/>
      <c r="TKI17" s="267"/>
      <c r="TKJ17" s="267"/>
      <c r="TKK17" s="267"/>
      <c r="TKL17" s="267"/>
      <c r="TKM17" s="267"/>
      <c r="TKN17" s="267"/>
      <c r="TKO17" s="267"/>
      <c r="TKP17" s="267"/>
      <c r="TKQ17" s="267"/>
      <c r="TKR17" s="267"/>
      <c r="TKS17" s="267"/>
      <c r="TKT17" s="267"/>
      <c r="TKU17" s="267"/>
      <c r="TKV17" s="267"/>
      <c r="TKW17" s="267"/>
      <c r="TKX17" s="267"/>
      <c r="TKY17" s="267"/>
      <c r="TKZ17" s="267"/>
      <c r="TLA17" s="267"/>
      <c r="TLB17" s="267"/>
      <c r="TLC17" s="267"/>
      <c r="TLD17" s="267"/>
      <c r="TLE17" s="267"/>
      <c r="TLF17" s="267"/>
      <c r="TLG17" s="267"/>
      <c r="TLH17" s="267"/>
      <c r="TLI17" s="267"/>
      <c r="TLJ17" s="267"/>
      <c r="TLK17" s="267"/>
      <c r="TLL17" s="267"/>
      <c r="TLM17" s="267"/>
      <c r="TLN17" s="267"/>
      <c r="TLO17" s="267"/>
      <c r="TLP17" s="267"/>
      <c r="TLQ17" s="267"/>
      <c r="TLR17" s="267"/>
      <c r="TLS17" s="267"/>
      <c r="TLT17" s="267"/>
      <c r="TLU17" s="267"/>
      <c r="TLV17" s="267"/>
      <c r="TLW17" s="267"/>
      <c r="TLX17" s="267"/>
      <c r="TLY17" s="267"/>
      <c r="TLZ17" s="267"/>
      <c r="TMA17" s="267"/>
      <c r="TMB17" s="267"/>
      <c r="TMC17" s="267"/>
      <c r="TMD17" s="267"/>
      <c r="TME17" s="267"/>
      <c r="TMF17" s="267"/>
      <c r="TMG17" s="267"/>
      <c r="TMH17" s="267"/>
      <c r="TMI17" s="267"/>
      <c r="TMJ17" s="267"/>
      <c r="TMK17" s="267"/>
      <c r="TML17" s="267"/>
      <c r="TMM17" s="267"/>
      <c r="TMN17" s="267"/>
      <c r="TMO17" s="267"/>
      <c r="TMP17" s="267"/>
      <c r="TMQ17" s="267"/>
      <c r="TMR17" s="267"/>
      <c r="TMS17" s="267"/>
      <c r="TMT17" s="267"/>
      <c r="TMU17" s="267"/>
      <c r="TMV17" s="267"/>
      <c r="TMW17" s="267"/>
      <c r="TMX17" s="267"/>
      <c r="TMY17" s="267"/>
      <c r="TMZ17" s="267"/>
      <c r="TNA17" s="267"/>
      <c r="TNB17" s="267"/>
      <c r="TNC17" s="267"/>
      <c r="TND17" s="267"/>
      <c r="TNE17" s="267"/>
      <c r="TNF17" s="267"/>
      <c r="TNG17" s="267"/>
      <c r="TNH17" s="267"/>
      <c r="TNI17" s="267"/>
      <c r="TNJ17" s="267"/>
      <c r="TNK17" s="267"/>
      <c r="TNL17" s="267"/>
      <c r="TNM17" s="267"/>
      <c r="TNN17" s="267"/>
      <c r="TNO17" s="267"/>
      <c r="TNP17" s="267"/>
      <c r="TNQ17" s="267"/>
      <c r="TNR17" s="267"/>
      <c r="TNS17" s="267"/>
      <c r="TNT17" s="267"/>
      <c r="TNU17" s="267"/>
      <c r="TNV17" s="267"/>
      <c r="TNW17" s="267"/>
      <c r="TNX17" s="267"/>
      <c r="TNY17" s="267"/>
      <c r="TNZ17" s="267"/>
      <c r="TOA17" s="267"/>
      <c r="TOB17" s="267"/>
      <c r="TOC17" s="267"/>
      <c r="TOD17" s="267"/>
      <c r="TOE17" s="267"/>
      <c r="TOF17" s="267"/>
      <c r="TOG17" s="267"/>
      <c r="TOH17" s="267"/>
      <c r="TOI17" s="267"/>
      <c r="TOJ17" s="267"/>
      <c r="TOK17" s="267"/>
      <c r="TOL17" s="267"/>
      <c r="TOM17" s="267"/>
      <c r="TON17" s="267"/>
      <c r="TOO17" s="267"/>
      <c r="TOP17" s="267"/>
      <c r="TOQ17" s="267"/>
      <c r="TOR17" s="267"/>
      <c r="TOS17" s="267"/>
      <c r="TOT17" s="267"/>
      <c r="TOU17" s="267"/>
      <c r="TOV17" s="267"/>
      <c r="TOW17" s="267"/>
      <c r="TOX17" s="267"/>
      <c r="TOY17" s="267"/>
      <c r="TOZ17" s="267"/>
      <c r="TPA17" s="267"/>
      <c r="TPB17" s="267"/>
      <c r="TPC17" s="267"/>
      <c r="TPD17" s="267"/>
      <c r="TPE17" s="267"/>
      <c r="TPF17" s="267"/>
      <c r="TPG17" s="267"/>
      <c r="TPH17" s="267"/>
      <c r="TPI17" s="267"/>
      <c r="TPJ17" s="267"/>
      <c r="TPK17" s="267"/>
      <c r="TPL17" s="267"/>
      <c r="TPM17" s="267"/>
      <c r="TPN17" s="267"/>
      <c r="TPO17" s="267"/>
      <c r="TPP17" s="267"/>
      <c r="TPQ17" s="267"/>
      <c r="TPR17" s="267"/>
      <c r="TPS17" s="267"/>
      <c r="TPT17" s="267"/>
      <c r="TPU17" s="267"/>
      <c r="TPV17" s="267"/>
      <c r="TPW17" s="267"/>
      <c r="TPX17" s="267"/>
      <c r="TPY17" s="267"/>
      <c r="TPZ17" s="267"/>
      <c r="TQA17" s="267"/>
      <c r="TQB17" s="267"/>
      <c r="TQC17" s="267"/>
      <c r="TQD17" s="267"/>
      <c r="TQE17" s="267"/>
      <c r="TQF17" s="267"/>
      <c r="TQG17" s="267"/>
      <c r="TQH17" s="267"/>
      <c r="TQI17" s="267"/>
      <c r="TQJ17" s="267"/>
      <c r="TQK17" s="267"/>
      <c r="TQL17" s="267"/>
      <c r="TQM17" s="267"/>
      <c r="TQN17" s="267"/>
      <c r="TQO17" s="267"/>
      <c r="TQP17" s="267"/>
      <c r="TQQ17" s="267"/>
      <c r="TQR17" s="267"/>
      <c r="TQS17" s="267"/>
      <c r="TQT17" s="267"/>
      <c r="TQU17" s="267"/>
      <c r="TQV17" s="267"/>
      <c r="TQW17" s="267"/>
      <c r="TQX17" s="267"/>
      <c r="TQY17" s="267"/>
      <c r="TQZ17" s="267"/>
      <c r="TRA17" s="267"/>
      <c r="TRB17" s="267"/>
      <c r="TRC17" s="267"/>
      <c r="TRD17" s="267"/>
      <c r="TRE17" s="267"/>
      <c r="TRF17" s="267"/>
      <c r="TRG17" s="267"/>
      <c r="TRH17" s="267"/>
      <c r="TRI17" s="267"/>
      <c r="TRJ17" s="267"/>
      <c r="TRK17" s="267"/>
      <c r="TRL17" s="267"/>
      <c r="TRM17" s="267"/>
      <c r="TRN17" s="267"/>
      <c r="TRO17" s="267"/>
      <c r="TRP17" s="267"/>
      <c r="TRQ17" s="267"/>
      <c r="TRR17" s="267"/>
      <c r="TRS17" s="267"/>
      <c r="TRT17" s="267"/>
      <c r="TRU17" s="267"/>
      <c r="TRV17" s="267"/>
      <c r="TRW17" s="267"/>
      <c r="TRX17" s="267"/>
      <c r="TRY17" s="267"/>
      <c r="TRZ17" s="267"/>
      <c r="TSA17" s="267"/>
      <c r="TSB17" s="267"/>
      <c r="TSC17" s="267"/>
      <c r="TSD17" s="267"/>
      <c r="TSE17" s="267"/>
      <c r="TSF17" s="267"/>
      <c r="TSG17" s="267"/>
      <c r="TSH17" s="267"/>
      <c r="TSI17" s="267"/>
      <c r="TSJ17" s="267"/>
      <c r="TSK17" s="267"/>
      <c r="TSL17" s="267"/>
      <c r="TSM17" s="267"/>
      <c r="TSN17" s="267"/>
      <c r="TSO17" s="267"/>
      <c r="TSP17" s="267"/>
      <c r="TSQ17" s="267"/>
      <c r="TSR17" s="267"/>
      <c r="TSS17" s="267"/>
      <c r="TST17" s="267"/>
      <c r="TSU17" s="267"/>
      <c r="TSV17" s="267"/>
      <c r="TSW17" s="267"/>
      <c r="TSX17" s="267"/>
      <c r="TSY17" s="267"/>
      <c r="TSZ17" s="267"/>
      <c r="TTA17" s="267"/>
      <c r="TTB17" s="267"/>
      <c r="TTC17" s="267"/>
      <c r="TTD17" s="267"/>
      <c r="TTE17" s="267"/>
      <c r="TTF17" s="267"/>
      <c r="TTG17" s="267"/>
      <c r="TTH17" s="267"/>
      <c r="TTI17" s="267"/>
      <c r="TTJ17" s="267"/>
      <c r="TTK17" s="267"/>
      <c r="TTL17" s="267"/>
      <c r="TTM17" s="267"/>
      <c r="TTN17" s="267"/>
      <c r="TTO17" s="267"/>
      <c r="TTP17" s="267"/>
      <c r="TTQ17" s="267"/>
      <c r="TTR17" s="267"/>
      <c r="TTS17" s="267"/>
      <c r="TTT17" s="267"/>
      <c r="TTU17" s="267"/>
      <c r="TTV17" s="267"/>
      <c r="TTW17" s="267"/>
      <c r="TTX17" s="267"/>
      <c r="TTY17" s="267"/>
      <c r="TTZ17" s="267"/>
      <c r="TUA17" s="267"/>
      <c r="TUB17" s="267"/>
      <c r="TUC17" s="267"/>
      <c r="TUD17" s="267"/>
      <c r="TUE17" s="267"/>
      <c r="TUF17" s="267"/>
      <c r="TUG17" s="267"/>
      <c r="TUH17" s="267"/>
      <c r="TUI17" s="267"/>
      <c r="TUJ17" s="267"/>
      <c r="TUK17" s="267"/>
      <c r="TUL17" s="267"/>
      <c r="TUM17" s="267"/>
      <c r="TUN17" s="267"/>
      <c r="TUO17" s="267"/>
      <c r="TUP17" s="267"/>
      <c r="TUQ17" s="267"/>
      <c r="TUR17" s="267"/>
      <c r="TUS17" s="267"/>
      <c r="TUT17" s="267"/>
      <c r="TUU17" s="267"/>
      <c r="TUV17" s="267"/>
      <c r="TUW17" s="267"/>
      <c r="TUX17" s="267"/>
      <c r="TUY17" s="267"/>
      <c r="TUZ17" s="267"/>
      <c r="TVA17" s="267"/>
      <c r="TVB17" s="267"/>
      <c r="TVC17" s="267"/>
      <c r="TVD17" s="267"/>
      <c r="TVE17" s="267"/>
      <c r="TVF17" s="267"/>
      <c r="TVG17" s="267"/>
      <c r="TVH17" s="267"/>
      <c r="TVI17" s="267"/>
      <c r="TVJ17" s="267"/>
      <c r="TVK17" s="267"/>
      <c r="TVL17" s="267"/>
      <c r="TVM17" s="267"/>
      <c r="TVN17" s="267"/>
      <c r="TVO17" s="267"/>
      <c r="TVP17" s="267"/>
      <c r="TVQ17" s="267"/>
      <c r="TVR17" s="267"/>
      <c r="TVS17" s="267"/>
      <c r="TVT17" s="267"/>
      <c r="TVU17" s="267"/>
      <c r="TVV17" s="267"/>
      <c r="TVW17" s="267"/>
      <c r="TVX17" s="267"/>
      <c r="TVY17" s="267"/>
      <c r="TVZ17" s="267"/>
      <c r="TWA17" s="267"/>
      <c r="TWB17" s="267"/>
      <c r="TWC17" s="267"/>
      <c r="TWD17" s="267"/>
      <c r="TWE17" s="267"/>
      <c r="TWF17" s="267"/>
      <c r="TWG17" s="267"/>
      <c r="TWH17" s="267"/>
      <c r="TWI17" s="267"/>
      <c r="TWJ17" s="267"/>
      <c r="TWK17" s="267"/>
      <c r="TWL17" s="267"/>
      <c r="TWM17" s="267"/>
      <c r="TWN17" s="267"/>
      <c r="TWO17" s="267"/>
      <c r="TWP17" s="267"/>
      <c r="TWQ17" s="267"/>
      <c r="TWR17" s="267"/>
      <c r="TWS17" s="267"/>
      <c r="TWT17" s="267"/>
      <c r="TWU17" s="267"/>
      <c r="TWV17" s="267"/>
      <c r="TWW17" s="267"/>
      <c r="TWX17" s="267"/>
      <c r="TWY17" s="267"/>
      <c r="TWZ17" s="267"/>
      <c r="TXA17" s="267"/>
      <c r="TXB17" s="267"/>
      <c r="TXC17" s="267"/>
      <c r="TXD17" s="267"/>
      <c r="TXE17" s="267"/>
      <c r="TXF17" s="267"/>
      <c r="TXG17" s="267"/>
      <c r="TXH17" s="267"/>
      <c r="TXI17" s="267"/>
      <c r="TXJ17" s="267"/>
      <c r="TXK17" s="267"/>
      <c r="TXL17" s="267"/>
      <c r="TXM17" s="267"/>
      <c r="TXN17" s="267"/>
      <c r="TXO17" s="267"/>
      <c r="TXP17" s="267"/>
      <c r="TXQ17" s="267"/>
      <c r="TXR17" s="267"/>
      <c r="TXS17" s="267"/>
      <c r="TXT17" s="267"/>
      <c r="TXU17" s="267"/>
      <c r="TXV17" s="267"/>
      <c r="TXW17" s="267"/>
      <c r="TXX17" s="267"/>
      <c r="TXY17" s="267"/>
      <c r="TXZ17" s="267"/>
      <c r="TYA17" s="267"/>
      <c r="TYB17" s="267"/>
      <c r="TYC17" s="267"/>
      <c r="TYD17" s="267"/>
      <c r="TYE17" s="267"/>
      <c r="TYF17" s="267"/>
      <c r="TYG17" s="267"/>
      <c r="TYH17" s="267"/>
      <c r="TYI17" s="267"/>
      <c r="TYJ17" s="267"/>
      <c r="TYK17" s="267"/>
      <c r="TYL17" s="267"/>
      <c r="TYM17" s="267"/>
      <c r="TYN17" s="267"/>
      <c r="TYO17" s="267"/>
      <c r="TYP17" s="267"/>
      <c r="TYQ17" s="267"/>
      <c r="TYR17" s="267"/>
      <c r="TYS17" s="267"/>
      <c r="TYT17" s="267"/>
      <c r="TYU17" s="267"/>
      <c r="TYV17" s="267"/>
      <c r="TYW17" s="267"/>
      <c r="TYX17" s="267"/>
      <c r="TYY17" s="267"/>
      <c r="TYZ17" s="267"/>
      <c r="TZA17" s="267"/>
      <c r="TZB17" s="267"/>
      <c r="TZC17" s="267"/>
      <c r="TZD17" s="267"/>
      <c r="TZE17" s="267"/>
      <c r="TZF17" s="267"/>
      <c r="TZG17" s="267"/>
      <c r="TZH17" s="267"/>
      <c r="TZI17" s="267"/>
      <c r="TZJ17" s="267"/>
      <c r="TZK17" s="267"/>
      <c r="TZL17" s="267"/>
      <c r="TZM17" s="267"/>
      <c r="TZN17" s="267"/>
      <c r="TZO17" s="267"/>
      <c r="TZP17" s="267"/>
      <c r="TZQ17" s="267"/>
      <c r="TZR17" s="267"/>
      <c r="TZS17" s="267"/>
      <c r="TZT17" s="267"/>
      <c r="TZU17" s="267"/>
      <c r="TZV17" s="267"/>
      <c r="TZW17" s="267"/>
      <c r="TZX17" s="267"/>
      <c r="TZY17" s="267"/>
      <c r="TZZ17" s="267"/>
      <c r="UAA17" s="267"/>
      <c r="UAB17" s="267"/>
      <c r="UAC17" s="267"/>
      <c r="UAD17" s="267"/>
      <c r="UAE17" s="267"/>
      <c r="UAF17" s="267"/>
      <c r="UAG17" s="267"/>
      <c r="UAH17" s="267"/>
      <c r="UAI17" s="267"/>
      <c r="UAJ17" s="267"/>
      <c r="UAK17" s="267"/>
      <c r="UAL17" s="267"/>
      <c r="UAM17" s="267"/>
      <c r="UAN17" s="267"/>
      <c r="UAO17" s="267"/>
      <c r="UAP17" s="267"/>
      <c r="UAQ17" s="267"/>
      <c r="UAR17" s="267"/>
      <c r="UAS17" s="267"/>
      <c r="UAT17" s="267"/>
      <c r="UAU17" s="267"/>
      <c r="UAV17" s="267"/>
      <c r="UAW17" s="267"/>
      <c r="UAX17" s="267"/>
      <c r="UAY17" s="267"/>
      <c r="UAZ17" s="267"/>
      <c r="UBA17" s="267"/>
      <c r="UBB17" s="267"/>
      <c r="UBC17" s="267"/>
      <c r="UBD17" s="267"/>
      <c r="UBE17" s="267"/>
      <c r="UBF17" s="267"/>
      <c r="UBG17" s="267"/>
      <c r="UBH17" s="267"/>
      <c r="UBI17" s="267"/>
      <c r="UBJ17" s="267"/>
      <c r="UBK17" s="267"/>
      <c r="UBL17" s="267"/>
      <c r="UBM17" s="267"/>
      <c r="UBN17" s="267"/>
      <c r="UBO17" s="267"/>
      <c r="UBP17" s="267"/>
      <c r="UBQ17" s="267"/>
      <c r="UBR17" s="267"/>
      <c r="UBS17" s="267"/>
      <c r="UBT17" s="267"/>
      <c r="UBU17" s="267"/>
      <c r="UBV17" s="267"/>
      <c r="UBW17" s="267"/>
      <c r="UBX17" s="267"/>
      <c r="UBY17" s="267"/>
      <c r="UBZ17" s="267"/>
      <c r="UCA17" s="267"/>
      <c r="UCB17" s="267"/>
      <c r="UCC17" s="267"/>
      <c r="UCD17" s="267"/>
      <c r="UCE17" s="267"/>
      <c r="UCF17" s="267"/>
      <c r="UCG17" s="267"/>
      <c r="UCH17" s="267"/>
      <c r="UCI17" s="267"/>
      <c r="UCJ17" s="267"/>
      <c r="UCK17" s="267"/>
      <c r="UCL17" s="267"/>
      <c r="UCM17" s="267"/>
      <c r="UCN17" s="267"/>
      <c r="UCO17" s="267"/>
      <c r="UCP17" s="267"/>
      <c r="UCQ17" s="267"/>
      <c r="UCR17" s="267"/>
      <c r="UCS17" s="267"/>
      <c r="UCT17" s="267"/>
      <c r="UCU17" s="267"/>
      <c r="UCV17" s="267"/>
      <c r="UCW17" s="267"/>
      <c r="UCX17" s="267"/>
      <c r="UCY17" s="267"/>
      <c r="UCZ17" s="267"/>
      <c r="UDA17" s="267"/>
      <c r="UDB17" s="267"/>
      <c r="UDC17" s="267"/>
      <c r="UDD17" s="267"/>
      <c r="UDE17" s="267"/>
      <c r="UDF17" s="267"/>
      <c r="UDG17" s="267"/>
      <c r="UDH17" s="267"/>
      <c r="UDI17" s="267"/>
      <c r="UDJ17" s="267"/>
      <c r="UDK17" s="267"/>
      <c r="UDL17" s="267"/>
      <c r="UDM17" s="267"/>
      <c r="UDN17" s="267"/>
      <c r="UDO17" s="267"/>
      <c r="UDP17" s="267"/>
      <c r="UDQ17" s="267"/>
      <c r="UDR17" s="267"/>
      <c r="UDS17" s="267"/>
      <c r="UDT17" s="267"/>
      <c r="UDU17" s="267"/>
      <c r="UDV17" s="267"/>
      <c r="UDW17" s="267"/>
      <c r="UDX17" s="267"/>
      <c r="UDY17" s="267"/>
      <c r="UDZ17" s="267"/>
      <c r="UEA17" s="267"/>
      <c r="UEB17" s="267"/>
      <c r="UEC17" s="267"/>
      <c r="UED17" s="267"/>
      <c r="UEE17" s="267"/>
      <c r="UEF17" s="267"/>
      <c r="UEG17" s="267"/>
      <c r="UEH17" s="267"/>
      <c r="UEI17" s="267"/>
      <c r="UEJ17" s="267"/>
      <c r="UEK17" s="267"/>
      <c r="UEL17" s="267"/>
      <c r="UEM17" s="267"/>
      <c r="UEN17" s="267"/>
      <c r="UEO17" s="267"/>
      <c r="UEP17" s="267"/>
      <c r="UEQ17" s="267"/>
      <c r="UER17" s="267"/>
      <c r="UES17" s="267"/>
      <c r="UET17" s="267"/>
      <c r="UEU17" s="267"/>
      <c r="UEV17" s="267"/>
      <c r="UEW17" s="267"/>
      <c r="UEX17" s="267"/>
      <c r="UEY17" s="267"/>
      <c r="UEZ17" s="267"/>
      <c r="UFA17" s="267"/>
      <c r="UFB17" s="267"/>
      <c r="UFC17" s="267"/>
      <c r="UFD17" s="267"/>
      <c r="UFE17" s="267"/>
      <c r="UFF17" s="267"/>
      <c r="UFG17" s="267"/>
      <c r="UFH17" s="267"/>
      <c r="UFI17" s="267"/>
      <c r="UFJ17" s="267"/>
      <c r="UFK17" s="267"/>
      <c r="UFL17" s="267"/>
      <c r="UFM17" s="267"/>
      <c r="UFN17" s="267"/>
      <c r="UFO17" s="267"/>
      <c r="UFP17" s="267"/>
      <c r="UFQ17" s="267"/>
      <c r="UFR17" s="267"/>
      <c r="UFS17" s="267"/>
      <c r="UFT17" s="267"/>
      <c r="UFU17" s="267"/>
      <c r="UFV17" s="267"/>
      <c r="UFW17" s="267"/>
      <c r="UFX17" s="267"/>
      <c r="UFY17" s="267"/>
      <c r="UFZ17" s="267"/>
      <c r="UGA17" s="267"/>
      <c r="UGB17" s="267"/>
      <c r="UGC17" s="267"/>
      <c r="UGD17" s="267"/>
      <c r="UGE17" s="267"/>
      <c r="UGF17" s="267"/>
      <c r="UGG17" s="267"/>
      <c r="UGH17" s="267"/>
      <c r="UGI17" s="267"/>
      <c r="UGJ17" s="267"/>
      <c r="UGK17" s="267"/>
      <c r="UGL17" s="267"/>
      <c r="UGM17" s="267"/>
      <c r="UGN17" s="267"/>
      <c r="UGO17" s="267"/>
      <c r="UGP17" s="267"/>
      <c r="UGQ17" s="267"/>
      <c r="UGR17" s="267"/>
      <c r="UGS17" s="267"/>
      <c r="UGT17" s="267"/>
      <c r="UGU17" s="267"/>
      <c r="UGV17" s="267"/>
      <c r="UGW17" s="267"/>
      <c r="UGX17" s="267"/>
      <c r="UGY17" s="267"/>
      <c r="UGZ17" s="267"/>
      <c r="UHA17" s="267"/>
      <c r="UHB17" s="267"/>
      <c r="UHC17" s="267"/>
      <c r="UHD17" s="267"/>
      <c r="UHE17" s="267"/>
      <c r="UHF17" s="267"/>
      <c r="UHG17" s="267"/>
      <c r="UHH17" s="267"/>
      <c r="UHI17" s="267"/>
      <c r="UHJ17" s="267"/>
      <c r="UHK17" s="267"/>
      <c r="UHL17" s="267"/>
      <c r="UHM17" s="267"/>
      <c r="UHN17" s="267"/>
      <c r="UHO17" s="267"/>
      <c r="UHP17" s="267"/>
      <c r="UHQ17" s="267"/>
      <c r="UHR17" s="267"/>
      <c r="UHS17" s="267"/>
      <c r="UHT17" s="267"/>
      <c r="UHU17" s="267"/>
      <c r="UHV17" s="267"/>
      <c r="UHW17" s="267"/>
      <c r="UHX17" s="267"/>
      <c r="UHY17" s="267"/>
      <c r="UHZ17" s="267"/>
      <c r="UIA17" s="267"/>
      <c r="UIB17" s="267"/>
      <c r="UIC17" s="267"/>
      <c r="UID17" s="267"/>
      <c r="UIE17" s="267"/>
      <c r="UIF17" s="267"/>
      <c r="UIG17" s="267"/>
      <c r="UIH17" s="267"/>
      <c r="UII17" s="267"/>
      <c r="UIJ17" s="267"/>
      <c r="UIK17" s="267"/>
      <c r="UIL17" s="267"/>
      <c r="UIM17" s="267"/>
      <c r="UIN17" s="267"/>
      <c r="UIO17" s="267"/>
      <c r="UIP17" s="267"/>
      <c r="UIQ17" s="267"/>
      <c r="UIR17" s="267"/>
      <c r="UIS17" s="267"/>
      <c r="UIT17" s="267"/>
      <c r="UIU17" s="267"/>
      <c r="UIV17" s="267"/>
      <c r="UIW17" s="267"/>
      <c r="UIX17" s="267"/>
      <c r="UIY17" s="267"/>
      <c r="UIZ17" s="267"/>
      <c r="UJA17" s="267"/>
      <c r="UJB17" s="267"/>
      <c r="UJC17" s="267"/>
      <c r="UJD17" s="267"/>
      <c r="UJE17" s="267"/>
      <c r="UJF17" s="267"/>
      <c r="UJG17" s="267"/>
      <c r="UJH17" s="267"/>
      <c r="UJI17" s="267"/>
      <c r="UJJ17" s="267"/>
      <c r="UJK17" s="267"/>
      <c r="UJL17" s="267"/>
      <c r="UJM17" s="267"/>
      <c r="UJN17" s="267"/>
      <c r="UJO17" s="267"/>
      <c r="UJP17" s="267"/>
      <c r="UJQ17" s="267"/>
      <c r="UJR17" s="267"/>
      <c r="UJS17" s="267"/>
      <c r="UJT17" s="267"/>
      <c r="UJU17" s="267"/>
      <c r="UJV17" s="267"/>
      <c r="UJW17" s="267"/>
      <c r="UJX17" s="267"/>
      <c r="UJY17" s="267"/>
      <c r="UJZ17" s="267"/>
      <c r="UKA17" s="267"/>
      <c r="UKB17" s="267"/>
      <c r="UKC17" s="267"/>
      <c r="UKD17" s="267"/>
      <c r="UKE17" s="267"/>
      <c r="UKF17" s="267"/>
      <c r="UKG17" s="267"/>
      <c r="UKH17" s="267"/>
      <c r="UKI17" s="267"/>
      <c r="UKJ17" s="267"/>
      <c r="UKK17" s="267"/>
      <c r="UKL17" s="267"/>
      <c r="UKM17" s="267"/>
      <c r="UKN17" s="267"/>
      <c r="UKO17" s="267"/>
      <c r="UKP17" s="267"/>
      <c r="UKQ17" s="267"/>
      <c r="UKR17" s="267"/>
      <c r="UKS17" s="267"/>
      <c r="UKT17" s="267"/>
      <c r="UKU17" s="267"/>
      <c r="UKV17" s="267"/>
      <c r="UKW17" s="267"/>
      <c r="UKX17" s="267"/>
      <c r="UKY17" s="267"/>
      <c r="UKZ17" s="267"/>
      <c r="ULA17" s="267"/>
      <c r="ULB17" s="267"/>
      <c r="ULC17" s="267"/>
      <c r="ULD17" s="267"/>
      <c r="ULE17" s="267"/>
      <c r="ULF17" s="267"/>
      <c r="ULG17" s="267"/>
      <c r="ULH17" s="267"/>
      <c r="ULI17" s="267"/>
      <c r="ULJ17" s="267"/>
      <c r="ULK17" s="267"/>
      <c r="ULL17" s="267"/>
      <c r="ULM17" s="267"/>
      <c r="ULN17" s="267"/>
      <c r="ULO17" s="267"/>
      <c r="ULP17" s="267"/>
      <c r="ULQ17" s="267"/>
      <c r="ULR17" s="267"/>
      <c r="ULS17" s="267"/>
      <c r="ULT17" s="267"/>
      <c r="ULU17" s="267"/>
      <c r="ULV17" s="267"/>
      <c r="ULW17" s="267"/>
      <c r="ULX17" s="267"/>
      <c r="ULY17" s="267"/>
      <c r="ULZ17" s="267"/>
      <c r="UMA17" s="267"/>
      <c r="UMB17" s="267"/>
      <c r="UMC17" s="267"/>
      <c r="UMD17" s="267"/>
      <c r="UME17" s="267"/>
      <c r="UMF17" s="267"/>
      <c r="UMG17" s="267"/>
      <c r="UMH17" s="267"/>
      <c r="UMI17" s="267"/>
      <c r="UMJ17" s="267"/>
      <c r="UMK17" s="267"/>
      <c r="UML17" s="267"/>
      <c r="UMM17" s="267"/>
      <c r="UMN17" s="267"/>
      <c r="UMO17" s="267"/>
      <c r="UMP17" s="267"/>
      <c r="UMQ17" s="267"/>
      <c r="UMR17" s="267"/>
      <c r="UMS17" s="267"/>
      <c r="UMT17" s="267"/>
      <c r="UMU17" s="267"/>
      <c r="UMV17" s="267"/>
      <c r="UMW17" s="267"/>
      <c r="UMX17" s="267"/>
      <c r="UMY17" s="267"/>
      <c r="UMZ17" s="267"/>
      <c r="UNA17" s="267"/>
      <c r="UNB17" s="267"/>
      <c r="UNC17" s="267"/>
      <c r="UND17" s="267"/>
      <c r="UNE17" s="267"/>
      <c r="UNF17" s="267"/>
      <c r="UNG17" s="267"/>
      <c r="UNH17" s="267"/>
      <c r="UNI17" s="267"/>
      <c r="UNJ17" s="267"/>
      <c r="UNK17" s="267"/>
      <c r="UNL17" s="267"/>
      <c r="UNM17" s="267"/>
      <c r="UNN17" s="267"/>
      <c r="UNO17" s="267"/>
      <c r="UNP17" s="267"/>
      <c r="UNQ17" s="267"/>
      <c r="UNR17" s="267"/>
      <c r="UNS17" s="267"/>
      <c r="UNT17" s="267"/>
      <c r="UNU17" s="267"/>
      <c r="UNV17" s="267"/>
      <c r="UNW17" s="267"/>
      <c r="UNX17" s="267"/>
      <c r="UNY17" s="267"/>
      <c r="UNZ17" s="267"/>
      <c r="UOA17" s="267"/>
      <c r="UOB17" s="267"/>
      <c r="UOC17" s="267"/>
      <c r="UOD17" s="267"/>
      <c r="UOE17" s="267"/>
      <c r="UOF17" s="267"/>
      <c r="UOG17" s="267"/>
      <c r="UOH17" s="267"/>
      <c r="UOI17" s="267"/>
      <c r="UOJ17" s="267"/>
      <c r="UOK17" s="267"/>
      <c r="UOL17" s="267"/>
      <c r="UOM17" s="267"/>
      <c r="UON17" s="267"/>
      <c r="UOO17" s="267"/>
      <c r="UOP17" s="267"/>
      <c r="UOQ17" s="267"/>
      <c r="UOR17" s="267"/>
      <c r="UOS17" s="267"/>
      <c r="UOT17" s="267"/>
      <c r="UOU17" s="267"/>
      <c r="UOV17" s="267"/>
      <c r="UOW17" s="267"/>
      <c r="UOX17" s="267"/>
      <c r="UOY17" s="267"/>
      <c r="UOZ17" s="267"/>
      <c r="UPA17" s="267"/>
      <c r="UPB17" s="267"/>
      <c r="UPC17" s="267"/>
      <c r="UPD17" s="267"/>
      <c r="UPE17" s="267"/>
      <c r="UPF17" s="267"/>
      <c r="UPG17" s="267"/>
      <c r="UPH17" s="267"/>
      <c r="UPI17" s="267"/>
      <c r="UPJ17" s="267"/>
      <c r="UPK17" s="267"/>
      <c r="UPL17" s="267"/>
      <c r="UPM17" s="267"/>
      <c r="UPN17" s="267"/>
      <c r="UPO17" s="267"/>
      <c r="UPP17" s="267"/>
      <c r="UPQ17" s="267"/>
      <c r="UPR17" s="267"/>
      <c r="UPS17" s="267"/>
      <c r="UPT17" s="267"/>
      <c r="UPU17" s="267"/>
      <c r="UPV17" s="267"/>
      <c r="UPW17" s="267"/>
      <c r="UPX17" s="267"/>
      <c r="UPY17" s="267"/>
      <c r="UPZ17" s="267"/>
      <c r="UQA17" s="267"/>
      <c r="UQB17" s="267"/>
      <c r="UQC17" s="267"/>
      <c r="UQD17" s="267"/>
      <c r="UQE17" s="267"/>
      <c r="UQF17" s="267"/>
      <c r="UQG17" s="267"/>
      <c r="UQH17" s="267"/>
      <c r="UQI17" s="267"/>
      <c r="UQJ17" s="267"/>
      <c r="UQK17" s="267"/>
      <c r="UQL17" s="267"/>
      <c r="UQM17" s="267"/>
      <c r="UQN17" s="267"/>
      <c r="UQO17" s="267"/>
      <c r="UQP17" s="267"/>
      <c r="UQQ17" s="267"/>
      <c r="UQR17" s="267"/>
      <c r="UQS17" s="267"/>
      <c r="UQT17" s="267"/>
      <c r="UQU17" s="267"/>
      <c r="UQV17" s="267"/>
      <c r="UQW17" s="267"/>
      <c r="UQX17" s="267"/>
      <c r="UQY17" s="267"/>
      <c r="UQZ17" s="267"/>
      <c r="URA17" s="267"/>
      <c r="URB17" s="267"/>
      <c r="URC17" s="267"/>
      <c r="URD17" s="267"/>
      <c r="URE17" s="267"/>
      <c r="URF17" s="267"/>
      <c r="URG17" s="267"/>
      <c r="URH17" s="267"/>
      <c r="URI17" s="267"/>
      <c r="URJ17" s="267"/>
      <c r="URK17" s="267"/>
      <c r="URL17" s="267"/>
      <c r="URM17" s="267"/>
      <c r="URN17" s="267"/>
      <c r="URO17" s="267"/>
      <c r="URP17" s="267"/>
      <c r="URQ17" s="267"/>
      <c r="URR17" s="267"/>
      <c r="URS17" s="267"/>
      <c r="URT17" s="267"/>
      <c r="URU17" s="267"/>
      <c r="URV17" s="267"/>
      <c r="URW17" s="267"/>
      <c r="URX17" s="267"/>
      <c r="URY17" s="267"/>
      <c r="URZ17" s="267"/>
      <c r="USA17" s="267"/>
      <c r="USB17" s="267"/>
      <c r="USC17" s="267"/>
      <c r="USD17" s="267"/>
      <c r="USE17" s="267"/>
      <c r="USF17" s="267"/>
      <c r="USG17" s="267"/>
      <c r="USH17" s="267"/>
      <c r="USI17" s="267"/>
      <c r="USJ17" s="267"/>
      <c r="USK17" s="267"/>
      <c r="USL17" s="267"/>
      <c r="USM17" s="267"/>
      <c r="USN17" s="267"/>
      <c r="USO17" s="267"/>
      <c r="USP17" s="267"/>
      <c r="USQ17" s="267"/>
      <c r="USR17" s="267"/>
      <c r="USS17" s="267"/>
      <c r="UST17" s="267"/>
      <c r="USU17" s="267"/>
      <c r="USV17" s="267"/>
      <c r="USW17" s="267"/>
      <c r="USX17" s="267"/>
      <c r="USY17" s="267"/>
      <c r="USZ17" s="267"/>
      <c r="UTA17" s="267"/>
      <c r="UTB17" s="267"/>
      <c r="UTC17" s="267"/>
      <c r="UTD17" s="267"/>
      <c r="UTE17" s="267"/>
      <c r="UTF17" s="267"/>
      <c r="UTG17" s="267"/>
      <c r="UTH17" s="267"/>
      <c r="UTI17" s="267"/>
      <c r="UTJ17" s="267"/>
      <c r="UTK17" s="267"/>
      <c r="UTL17" s="267"/>
      <c r="UTM17" s="267"/>
      <c r="UTN17" s="267"/>
      <c r="UTO17" s="267"/>
      <c r="UTP17" s="267"/>
      <c r="UTQ17" s="267"/>
      <c r="UTR17" s="267"/>
      <c r="UTS17" s="267"/>
      <c r="UTT17" s="267"/>
      <c r="UTU17" s="267"/>
      <c r="UTV17" s="267"/>
      <c r="UTW17" s="267"/>
      <c r="UTX17" s="267"/>
      <c r="UTY17" s="267"/>
      <c r="UTZ17" s="267"/>
      <c r="UUA17" s="267"/>
      <c r="UUB17" s="267"/>
      <c r="UUC17" s="267"/>
      <c r="UUD17" s="267"/>
      <c r="UUE17" s="267"/>
      <c r="UUF17" s="267"/>
      <c r="UUG17" s="267"/>
      <c r="UUH17" s="267"/>
      <c r="UUI17" s="267"/>
      <c r="UUJ17" s="267"/>
      <c r="UUK17" s="267"/>
      <c r="UUL17" s="267"/>
      <c r="UUM17" s="267"/>
      <c r="UUN17" s="267"/>
      <c r="UUO17" s="267"/>
      <c r="UUP17" s="267"/>
      <c r="UUQ17" s="267"/>
      <c r="UUR17" s="267"/>
      <c r="UUS17" s="267"/>
      <c r="UUT17" s="267"/>
      <c r="UUU17" s="267"/>
      <c r="UUV17" s="267"/>
      <c r="UUW17" s="267"/>
      <c r="UUX17" s="267"/>
      <c r="UUY17" s="267"/>
      <c r="UUZ17" s="267"/>
      <c r="UVA17" s="267"/>
      <c r="UVB17" s="267"/>
      <c r="UVC17" s="267"/>
      <c r="UVD17" s="267"/>
      <c r="UVE17" s="267"/>
      <c r="UVF17" s="267"/>
      <c r="UVG17" s="267"/>
      <c r="UVH17" s="267"/>
      <c r="UVI17" s="267"/>
      <c r="UVJ17" s="267"/>
      <c r="UVK17" s="267"/>
      <c r="UVL17" s="267"/>
      <c r="UVM17" s="267"/>
      <c r="UVN17" s="267"/>
      <c r="UVO17" s="267"/>
      <c r="UVP17" s="267"/>
      <c r="UVQ17" s="267"/>
      <c r="UVR17" s="267"/>
      <c r="UVS17" s="267"/>
      <c r="UVT17" s="267"/>
      <c r="UVU17" s="267"/>
      <c r="UVV17" s="267"/>
      <c r="UVW17" s="267"/>
      <c r="UVX17" s="267"/>
      <c r="UVY17" s="267"/>
      <c r="UVZ17" s="267"/>
      <c r="UWA17" s="267"/>
      <c r="UWB17" s="267"/>
      <c r="UWC17" s="267"/>
      <c r="UWD17" s="267"/>
      <c r="UWE17" s="267"/>
      <c r="UWF17" s="267"/>
      <c r="UWG17" s="267"/>
      <c r="UWH17" s="267"/>
      <c r="UWI17" s="267"/>
      <c r="UWJ17" s="267"/>
      <c r="UWK17" s="267"/>
      <c r="UWL17" s="267"/>
      <c r="UWM17" s="267"/>
      <c r="UWN17" s="267"/>
      <c r="UWO17" s="267"/>
      <c r="UWP17" s="267"/>
      <c r="UWQ17" s="267"/>
      <c r="UWR17" s="267"/>
      <c r="UWS17" s="267"/>
      <c r="UWT17" s="267"/>
      <c r="UWU17" s="267"/>
      <c r="UWV17" s="267"/>
      <c r="UWW17" s="267"/>
      <c r="UWX17" s="267"/>
      <c r="UWY17" s="267"/>
      <c r="UWZ17" s="267"/>
      <c r="UXA17" s="267"/>
      <c r="UXB17" s="267"/>
      <c r="UXC17" s="267"/>
      <c r="UXD17" s="267"/>
      <c r="UXE17" s="267"/>
      <c r="UXF17" s="267"/>
      <c r="UXG17" s="267"/>
      <c r="UXH17" s="267"/>
      <c r="UXI17" s="267"/>
      <c r="UXJ17" s="267"/>
      <c r="UXK17" s="267"/>
      <c r="UXL17" s="267"/>
      <c r="UXM17" s="267"/>
      <c r="UXN17" s="267"/>
      <c r="UXO17" s="267"/>
      <c r="UXP17" s="267"/>
      <c r="UXQ17" s="267"/>
      <c r="UXR17" s="267"/>
      <c r="UXS17" s="267"/>
      <c r="UXT17" s="267"/>
      <c r="UXU17" s="267"/>
      <c r="UXV17" s="267"/>
      <c r="UXW17" s="267"/>
      <c r="UXX17" s="267"/>
      <c r="UXY17" s="267"/>
      <c r="UXZ17" s="267"/>
      <c r="UYA17" s="267"/>
      <c r="UYB17" s="267"/>
      <c r="UYC17" s="267"/>
      <c r="UYD17" s="267"/>
      <c r="UYE17" s="267"/>
      <c r="UYF17" s="267"/>
      <c r="UYG17" s="267"/>
      <c r="UYH17" s="267"/>
      <c r="UYI17" s="267"/>
      <c r="UYJ17" s="267"/>
      <c r="UYK17" s="267"/>
      <c r="UYL17" s="267"/>
      <c r="UYM17" s="267"/>
      <c r="UYN17" s="267"/>
      <c r="UYO17" s="267"/>
      <c r="UYP17" s="267"/>
      <c r="UYQ17" s="267"/>
      <c r="UYR17" s="267"/>
      <c r="UYS17" s="267"/>
      <c r="UYT17" s="267"/>
      <c r="UYU17" s="267"/>
      <c r="UYV17" s="267"/>
      <c r="UYW17" s="267"/>
      <c r="UYX17" s="267"/>
      <c r="UYY17" s="267"/>
      <c r="UYZ17" s="267"/>
      <c r="UZA17" s="267"/>
      <c r="UZB17" s="267"/>
      <c r="UZC17" s="267"/>
      <c r="UZD17" s="267"/>
      <c r="UZE17" s="267"/>
      <c r="UZF17" s="267"/>
      <c r="UZG17" s="267"/>
      <c r="UZH17" s="267"/>
      <c r="UZI17" s="267"/>
      <c r="UZJ17" s="267"/>
      <c r="UZK17" s="267"/>
      <c r="UZL17" s="267"/>
      <c r="UZM17" s="267"/>
      <c r="UZN17" s="267"/>
      <c r="UZO17" s="267"/>
      <c r="UZP17" s="267"/>
      <c r="UZQ17" s="267"/>
      <c r="UZR17" s="267"/>
      <c r="UZS17" s="267"/>
      <c r="UZT17" s="267"/>
      <c r="UZU17" s="267"/>
      <c r="UZV17" s="267"/>
      <c r="UZW17" s="267"/>
      <c r="UZX17" s="267"/>
      <c r="UZY17" s="267"/>
      <c r="UZZ17" s="267"/>
      <c r="VAA17" s="267"/>
      <c r="VAB17" s="267"/>
      <c r="VAC17" s="267"/>
      <c r="VAD17" s="267"/>
      <c r="VAE17" s="267"/>
      <c r="VAF17" s="267"/>
      <c r="VAG17" s="267"/>
      <c r="VAH17" s="267"/>
      <c r="VAI17" s="267"/>
      <c r="VAJ17" s="267"/>
      <c r="VAK17" s="267"/>
      <c r="VAL17" s="267"/>
      <c r="VAM17" s="267"/>
      <c r="VAN17" s="267"/>
      <c r="VAO17" s="267"/>
      <c r="VAP17" s="267"/>
      <c r="VAQ17" s="267"/>
      <c r="VAR17" s="267"/>
      <c r="VAS17" s="267"/>
      <c r="VAT17" s="267"/>
      <c r="VAU17" s="267"/>
      <c r="VAV17" s="267"/>
      <c r="VAW17" s="267"/>
      <c r="VAX17" s="267"/>
      <c r="VAY17" s="267"/>
      <c r="VAZ17" s="267"/>
      <c r="VBA17" s="267"/>
      <c r="VBB17" s="267"/>
      <c r="VBC17" s="267"/>
      <c r="VBD17" s="267"/>
      <c r="VBE17" s="267"/>
      <c r="VBF17" s="267"/>
      <c r="VBG17" s="267"/>
      <c r="VBH17" s="267"/>
      <c r="VBI17" s="267"/>
      <c r="VBJ17" s="267"/>
      <c r="VBK17" s="267"/>
      <c r="VBL17" s="267"/>
      <c r="VBM17" s="267"/>
      <c r="VBN17" s="267"/>
      <c r="VBO17" s="267"/>
      <c r="VBP17" s="267"/>
      <c r="VBQ17" s="267"/>
      <c r="VBR17" s="267"/>
      <c r="VBS17" s="267"/>
      <c r="VBT17" s="267"/>
      <c r="VBU17" s="267"/>
      <c r="VBV17" s="267"/>
      <c r="VBW17" s="267"/>
      <c r="VBX17" s="267"/>
      <c r="VBY17" s="267"/>
      <c r="VBZ17" s="267"/>
      <c r="VCA17" s="267"/>
      <c r="VCB17" s="267"/>
      <c r="VCC17" s="267"/>
      <c r="VCD17" s="267"/>
      <c r="VCE17" s="267"/>
      <c r="VCF17" s="267"/>
      <c r="VCG17" s="267"/>
      <c r="VCH17" s="267"/>
      <c r="VCI17" s="267"/>
      <c r="VCJ17" s="267"/>
      <c r="VCK17" s="267"/>
      <c r="VCL17" s="267"/>
      <c r="VCM17" s="267"/>
      <c r="VCN17" s="267"/>
      <c r="VCO17" s="267"/>
      <c r="VCP17" s="267"/>
      <c r="VCQ17" s="267"/>
      <c r="VCR17" s="267"/>
      <c r="VCS17" s="267"/>
      <c r="VCT17" s="267"/>
      <c r="VCU17" s="267"/>
      <c r="VCV17" s="267"/>
      <c r="VCW17" s="267"/>
      <c r="VCX17" s="267"/>
      <c r="VCY17" s="267"/>
      <c r="VCZ17" s="267"/>
      <c r="VDA17" s="267"/>
      <c r="VDB17" s="267"/>
      <c r="VDC17" s="267"/>
      <c r="VDD17" s="267"/>
      <c r="VDE17" s="267"/>
      <c r="VDF17" s="267"/>
      <c r="VDG17" s="267"/>
      <c r="VDH17" s="267"/>
      <c r="VDI17" s="267"/>
      <c r="VDJ17" s="267"/>
      <c r="VDK17" s="267"/>
      <c r="VDL17" s="267"/>
      <c r="VDM17" s="267"/>
      <c r="VDN17" s="267"/>
      <c r="VDO17" s="267"/>
      <c r="VDP17" s="267"/>
      <c r="VDQ17" s="267"/>
      <c r="VDR17" s="267"/>
      <c r="VDS17" s="267"/>
      <c r="VDT17" s="267"/>
      <c r="VDU17" s="267"/>
      <c r="VDV17" s="267"/>
      <c r="VDW17" s="267"/>
      <c r="VDX17" s="267"/>
      <c r="VDY17" s="267"/>
      <c r="VDZ17" s="267"/>
      <c r="VEA17" s="267"/>
      <c r="VEB17" s="267"/>
      <c r="VEC17" s="267"/>
      <c r="VED17" s="267"/>
      <c r="VEE17" s="267"/>
      <c r="VEF17" s="267"/>
      <c r="VEG17" s="267"/>
      <c r="VEH17" s="267"/>
      <c r="VEI17" s="267"/>
      <c r="VEJ17" s="267"/>
      <c r="VEK17" s="267"/>
      <c r="VEL17" s="267"/>
      <c r="VEM17" s="267"/>
      <c r="VEN17" s="267"/>
      <c r="VEO17" s="267"/>
      <c r="VEP17" s="267"/>
      <c r="VEQ17" s="267"/>
      <c r="VER17" s="267"/>
      <c r="VES17" s="267"/>
      <c r="VET17" s="267"/>
      <c r="VEU17" s="267"/>
      <c r="VEV17" s="267"/>
      <c r="VEW17" s="267"/>
      <c r="VEX17" s="267"/>
      <c r="VEY17" s="267"/>
      <c r="VEZ17" s="267"/>
      <c r="VFA17" s="267"/>
      <c r="VFB17" s="267"/>
      <c r="VFC17" s="267"/>
      <c r="VFD17" s="267"/>
      <c r="VFE17" s="267"/>
      <c r="VFF17" s="267"/>
      <c r="VFG17" s="267"/>
      <c r="VFH17" s="267"/>
      <c r="VFI17" s="267"/>
      <c r="VFJ17" s="267"/>
      <c r="VFK17" s="267"/>
      <c r="VFL17" s="267"/>
      <c r="VFM17" s="267"/>
      <c r="VFN17" s="267"/>
      <c r="VFO17" s="267"/>
      <c r="VFP17" s="267"/>
      <c r="VFQ17" s="267"/>
      <c r="VFR17" s="267"/>
      <c r="VFS17" s="267"/>
      <c r="VFT17" s="267"/>
      <c r="VFU17" s="267"/>
      <c r="VFV17" s="267"/>
      <c r="VFW17" s="267"/>
      <c r="VFX17" s="267"/>
      <c r="VFY17" s="267"/>
      <c r="VFZ17" s="267"/>
      <c r="VGA17" s="267"/>
      <c r="VGB17" s="267"/>
      <c r="VGC17" s="267"/>
      <c r="VGD17" s="267"/>
      <c r="VGE17" s="267"/>
      <c r="VGF17" s="267"/>
      <c r="VGG17" s="267"/>
      <c r="VGH17" s="267"/>
      <c r="VGI17" s="267"/>
      <c r="VGJ17" s="267"/>
      <c r="VGK17" s="267"/>
      <c r="VGL17" s="267"/>
      <c r="VGM17" s="267"/>
      <c r="VGN17" s="267"/>
      <c r="VGO17" s="267"/>
      <c r="VGP17" s="267"/>
      <c r="VGQ17" s="267"/>
      <c r="VGR17" s="267"/>
      <c r="VGS17" s="267"/>
      <c r="VGT17" s="267"/>
      <c r="VGU17" s="267"/>
      <c r="VGV17" s="267"/>
      <c r="VGW17" s="267"/>
      <c r="VGX17" s="267"/>
      <c r="VGY17" s="267"/>
      <c r="VGZ17" s="267"/>
      <c r="VHA17" s="267"/>
      <c r="VHB17" s="267"/>
      <c r="VHC17" s="267"/>
      <c r="VHD17" s="267"/>
      <c r="VHE17" s="267"/>
      <c r="VHF17" s="267"/>
      <c r="VHG17" s="267"/>
      <c r="VHH17" s="267"/>
      <c r="VHI17" s="267"/>
      <c r="VHJ17" s="267"/>
      <c r="VHK17" s="267"/>
      <c r="VHL17" s="267"/>
      <c r="VHM17" s="267"/>
      <c r="VHN17" s="267"/>
      <c r="VHO17" s="267"/>
      <c r="VHP17" s="267"/>
      <c r="VHQ17" s="267"/>
      <c r="VHR17" s="267"/>
      <c r="VHS17" s="267"/>
      <c r="VHT17" s="267"/>
      <c r="VHU17" s="267"/>
      <c r="VHV17" s="267"/>
      <c r="VHW17" s="267"/>
      <c r="VHX17" s="267"/>
      <c r="VHY17" s="267"/>
      <c r="VHZ17" s="267"/>
      <c r="VIA17" s="267"/>
      <c r="VIB17" s="267"/>
      <c r="VIC17" s="267"/>
      <c r="VID17" s="267"/>
      <c r="VIE17" s="267"/>
      <c r="VIF17" s="267"/>
      <c r="VIG17" s="267"/>
      <c r="VIH17" s="267"/>
      <c r="VII17" s="267"/>
      <c r="VIJ17" s="267"/>
      <c r="VIK17" s="267"/>
      <c r="VIL17" s="267"/>
      <c r="VIM17" s="267"/>
      <c r="VIN17" s="267"/>
      <c r="VIO17" s="267"/>
      <c r="VIP17" s="267"/>
      <c r="VIQ17" s="267"/>
      <c r="VIR17" s="267"/>
      <c r="VIS17" s="267"/>
      <c r="VIT17" s="267"/>
      <c r="VIU17" s="267"/>
      <c r="VIV17" s="267"/>
      <c r="VIW17" s="267"/>
      <c r="VIX17" s="267"/>
      <c r="VIY17" s="267"/>
      <c r="VIZ17" s="267"/>
      <c r="VJA17" s="267"/>
      <c r="VJB17" s="267"/>
      <c r="VJC17" s="267"/>
      <c r="VJD17" s="267"/>
      <c r="VJE17" s="267"/>
      <c r="VJF17" s="267"/>
      <c r="VJG17" s="267"/>
      <c r="VJH17" s="267"/>
      <c r="VJI17" s="267"/>
      <c r="VJJ17" s="267"/>
      <c r="VJK17" s="267"/>
      <c r="VJL17" s="267"/>
      <c r="VJM17" s="267"/>
      <c r="VJN17" s="267"/>
      <c r="VJO17" s="267"/>
      <c r="VJP17" s="267"/>
      <c r="VJQ17" s="267"/>
      <c r="VJR17" s="267"/>
      <c r="VJS17" s="267"/>
      <c r="VJT17" s="267"/>
      <c r="VJU17" s="267"/>
      <c r="VJV17" s="267"/>
      <c r="VJW17" s="267"/>
      <c r="VJX17" s="267"/>
      <c r="VJY17" s="267"/>
      <c r="VJZ17" s="267"/>
      <c r="VKA17" s="267"/>
      <c r="VKB17" s="267"/>
      <c r="VKC17" s="267"/>
      <c r="VKD17" s="267"/>
      <c r="VKE17" s="267"/>
      <c r="VKF17" s="267"/>
      <c r="VKG17" s="267"/>
      <c r="VKH17" s="267"/>
      <c r="VKI17" s="267"/>
      <c r="VKJ17" s="267"/>
      <c r="VKK17" s="267"/>
      <c r="VKL17" s="267"/>
      <c r="VKM17" s="267"/>
      <c r="VKN17" s="267"/>
      <c r="VKO17" s="267"/>
      <c r="VKP17" s="267"/>
      <c r="VKQ17" s="267"/>
      <c r="VKR17" s="267"/>
      <c r="VKS17" s="267"/>
      <c r="VKT17" s="267"/>
      <c r="VKU17" s="267"/>
      <c r="VKV17" s="267"/>
      <c r="VKW17" s="267"/>
      <c r="VKX17" s="267"/>
      <c r="VKY17" s="267"/>
      <c r="VKZ17" s="267"/>
      <c r="VLA17" s="267"/>
      <c r="VLB17" s="267"/>
      <c r="VLC17" s="267"/>
      <c r="VLD17" s="267"/>
      <c r="VLE17" s="267"/>
      <c r="VLF17" s="267"/>
      <c r="VLG17" s="267"/>
      <c r="VLH17" s="267"/>
      <c r="VLI17" s="267"/>
      <c r="VLJ17" s="267"/>
      <c r="VLK17" s="267"/>
      <c r="VLL17" s="267"/>
      <c r="VLM17" s="267"/>
      <c r="VLN17" s="267"/>
      <c r="VLO17" s="267"/>
      <c r="VLP17" s="267"/>
      <c r="VLQ17" s="267"/>
      <c r="VLR17" s="267"/>
      <c r="VLS17" s="267"/>
      <c r="VLT17" s="267"/>
      <c r="VLU17" s="267"/>
      <c r="VLV17" s="267"/>
      <c r="VLW17" s="267"/>
      <c r="VLX17" s="267"/>
      <c r="VLY17" s="267"/>
      <c r="VLZ17" s="267"/>
      <c r="VMA17" s="267"/>
      <c r="VMB17" s="267"/>
      <c r="VMC17" s="267"/>
      <c r="VMD17" s="267"/>
      <c r="VME17" s="267"/>
      <c r="VMF17" s="267"/>
      <c r="VMG17" s="267"/>
      <c r="VMH17" s="267"/>
      <c r="VMI17" s="267"/>
      <c r="VMJ17" s="267"/>
      <c r="VMK17" s="267"/>
      <c r="VML17" s="267"/>
      <c r="VMM17" s="267"/>
      <c r="VMN17" s="267"/>
      <c r="VMO17" s="267"/>
      <c r="VMP17" s="267"/>
      <c r="VMQ17" s="267"/>
      <c r="VMR17" s="267"/>
      <c r="VMS17" s="267"/>
      <c r="VMT17" s="267"/>
      <c r="VMU17" s="267"/>
      <c r="VMV17" s="267"/>
      <c r="VMW17" s="267"/>
      <c r="VMX17" s="267"/>
      <c r="VMY17" s="267"/>
      <c r="VMZ17" s="267"/>
      <c r="VNA17" s="267"/>
      <c r="VNB17" s="267"/>
      <c r="VNC17" s="267"/>
      <c r="VND17" s="267"/>
      <c r="VNE17" s="267"/>
      <c r="VNF17" s="267"/>
      <c r="VNG17" s="267"/>
      <c r="VNH17" s="267"/>
      <c r="VNI17" s="267"/>
      <c r="VNJ17" s="267"/>
      <c r="VNK17" s="267"/>
      <c r="VNL17" s="267"/>
      <c r="VNM17" s="267"/>
      <c r="VNN17" s="267"/>
      <c r="VNO17" s="267"/>
      <c r="VNP17" s="267"/>
      <c r="VNQ17" s="267"/>
      <c r="VNR17" s="267"/>
      <c r="VNS17" s="267"/>
      <c r="VNT17" s="267"/>
      <c r="VNU17" s="267"/>
      <c r="VNV17" s="267"/>
      <c r="VNW17" s="267"/>
      <c r="VNX17" s="267"/>
      <c r="VNY17" s="267"/>
      <c r="VNZ17" s="267"/>
      <c r="VOA17" s="267"/>
      <c r="VOB17" s="267"/>
      <c r="VOC17" s="267"/>
      <c r="VOD17" s="267"/>
      <c r="VOE17" s="267"/>
      <c r="VOF17" s="267"/>
      <c r="VOG17" s="267"/>
      <c r="VOH17" s="267"/>
      <c r="VOI17" s="267"/>
      <c r="VOJ17" s="267"/>
      <c r="VOK17" s="267"/>
      <c r="VOL17" s="267"/>
      <c r="VOM17" s="267"/>
      <c r="VON17" s="267"/>
      <c r="VOO17" s="267"/>
      <c r="VOP17" s="267"/>
      <c r="VOQ17" s="267"/>
      <c r="VOR17" s="267"/>
      <c r="VOS17" s="267"/>
      <c r="VOT17" s="267"/>
      <c r="VOU17" s="267"/>
      <c r="VOV17" s="267"/>
      <c r="VOW17" s="267"/>
      <c r="VOX17" s="267"/>
      <c r="VOY17" s="267"/>
      <c r="VOZ17" s="267"/>
      <c r="VPA17" s="267"/>
      <c r="VPB17" s="267"/>
      <c r="VPC17" s="267"/>
      <c r="VPD17" s="267"/>
      <c r="VPE17" s="267"/>
      <c r="VPF17" s="267"/>
      <c r="VPG17" s="267"/>
      <c r="VPH17" s="267"/>
      <c r="VPI17" s="267"/>
      <c r="VPJ17" s="267"/>
      <c r="VPK17" s="267"/>
      <c r="VPL17" s="267"/>
      <c r="VPM17" s="267"/>
      <c r="VPN17" s="267"/>
      <c r="VPO17" s="267"/>
      <c r="VPP17" s="267"/>
      <c r="VPQ17" s="267"/>
      <c r="VPR17" s="267"/>
      <c r="VPS17" s="267"/>
      <c r="VPT17" s="267"/>
      <c r="VPU17" s="267"/>
      <c r="VPV17" s="267"/>
      <c r="VPW17" s="267"/>
      <c r="VPX17" s="267"/>
      <c r="VPY17" s="267"/>
      <c r="VPZ17" s="267"/>
      <c r="VQA17" s="267"/>
      <c r="VQB17" s="267"/>
      <c r="VQC17" s="267"/>
      <c r="VQD17" s="267"/>
      <c r="VQE17" s="267"/>
      <c r="VQF17" s="267"/>
      <c r="VQG17" s="267"/>
      <c r="VQH17" s="267"/>
      <c r="VQI17" s="267"/>
      <c r="VQJ17" s="267"/>
      <c r="VQK17" s="267"/>
      <c r="VQL17" s="267"/>
      <c r="VQM17" s="267"/>
      <c r="VQN17" s="267"/>
      <c r="VQO17" s="267"/>
      <c r="VQP17" s="267"/>
      <c r="VQQ17" s="267"/>
      <c r="VQR17" s="267"/>
      <c r="VQS17" s="267"/>
      <c r="VQT17" s="267"/>
      <c r="VQU17" s="267"/>
      <c r="VQV17" s="267"/>
      <c r="VQW17" s="267"/>
      <c r="VQX17" s="267"/>
      <c r="VQY17" s="267"/>
      <c r="VQZ17" s="267"/>
      <c r="VRA17" s="267"/>
      <c r="VRB17" s="267"/>
      <c r="VRC17" s="267"/>
      <c r="VRD17" s="267"/>
      <c r="VRE17" s="267"/>
      <c r="VRF17" s="267"/>
      <c r="VRG17" s="267"/>
      <c r="VRH17" s="267"/>
      <c r="VRI17" s="267"/>
      <c r="VRJ17" s="267"/>
      <c r="VRK17" s="267"/>
      <c r="VRL17" s="267"/>
      <c r="VRM17" s="267"/>
      <c r="VRN17" s="267"/>
      <c r="VRO17" s="267"/>
      <c r="VRP17" s="267"/>
      <c r="VRQ17" s="267"/>
      <c r="VRR17" s="267"/>
      <c r="VRS17" s="267"/>
      <c r="VRT17" s="267"/>
      <c r="VRU17" s="267"/>
      <c r="VRV17" s="267"/>
      <c r="VRW17" s="267"/>
      <c r="VRX17" s="267"/>
      <c r="VRY17" s="267"/>
      <c r="VRZ17" s="267"/>
      <c r="VSA17" s="267"/>
      <c r="VSB17" s="267"/>
      <c r="VSC17" s="267"/>
      <c r="VSD17" s="267"/>
      <c r="VSE17" s="267"/>
      <c r="VSF17" s="267"/>
      <c r="VSG17" s="267"/>
      <c r="VSH17" s="267"/>
      <c r="VSI17" s="267"/>
      <c r="VSJ17" s="267"/>
      <c r="VSK17" s="267"/>
      <c r="VSL17" s="267"/>
      <c r="VSM17" s="267"/>
      <c r="VSN17" s="267"/>
      <c r="VSO17" s="267"/>
      <c r="VSP17" s="267"/>
      <c r="VSQ17" s="267"/>
      <c r="VSR17" s="267"/>
      <c r="VSS17" s="267"/>
      <c r="VST17" s="267"/>
      <c r="VSU17" s="267"/>
      <c r="VSV17" s="267"/>
      <c r="VSW17" s="267"/>
      <c r="VSX17" s="267"/>
      <c r="VSY17" s="267"/>
      <c r="VSZ17" s="267"/>
      <c r="VTA17" s="267"/>
      <c r="VTB17" s="267"/>
      <c r="VTC17" s="267"/>
      <c r="VTD17" s="267"/>
      <c r="VTE17" s="267"/>
      <c r="VTF17" s="267"/>
      <c r="VTG17" s="267"/>
      <c r="VTH17" s="267"/>
      <c r="VTI17" s="267"/>
      <c r="VTJ17" s="267"/>
      <c r="VTK17" s="267"/>
      <c r="VTL17" s="267"/>
      <c r="VTM17" s="267"/>
      <c r="VTN17" s="267"/>
      <c r="VTO17" s="267"/>
      <c r="VTP17" s="267"/>
      <c r="VTQ17" s="267"/>
      <c r="VTR17" s="267"/>
      <c r="VTS17" s="267"/>
      <c r="VTT17" s="267"/>
      <c r="VTU17" s="267"/>
      <c r="VTV17" s="267"/>
      <c r="VTW17" s="267"/>
      <c r="VTX17" s="267"/>
      <c r="VTY17" s="267"/>
      <c r="VTZ17" s="267"/>
      <c r="VUA17" s="267"/>
      <c r="VUB17" s="267"/>
      <c r="VUC17" s="267"/>
      <c r="VUD17" s="267"/>
      <c r="VUE17" s="267"/>
      <c r="VUF17" s="267"/>
      <c r="VUG17" s="267"/>
      <c r="VUH17" s="267"/>
      <c r="VUI17" s="267"/>
      <c r="VUJ17" s="267"/>
      <c r="VUK17" s="267"/>
      <c r="VUL17" s="267"/>
      <c r="VUM17" s="267"/>
      <c r="VUN17" s="267"/>
      <c r="VUO17" s="267"/>
      <c r="VUP17" s="267"/>
      <c r="VUQ17" s="267"/>
      <c r="VUR17" s="267"/>
      <c r="VUS17" s="267"/>
      <c r="VUT17" s="267"/>
      <c r="VUU17" s="267"/>
      <c r="VUV17" s="267"/>
      <c r="VUW17" s="267"/>
      <c r="VUX17" s="267"/>
      <c r="VUY17" s="267"/>
      <c r="VUZ17" s="267"/>
      <c r="VVA17" s="267"/>
      <c r="VVB17" s="267"/>
      <c r="VVC17" s="267"/>
      <c r="VVD17" s="267"/>
      <c r="VVE17" s="267"/>
      <c r="VVF17" s="267"/>
      <c r="VVG17" s="267"/>
      <c r="VVH17" s="267"/>
      <c r="VVI17" s="267"/>
      <c r="VVJ17" s="267"/>
      <c r="VVK17" s="267"/>
      <c r="VVL17" s="267"/>
      <c r="VVM17" s="267"/>
      <c r="VVN17" s="267"/>
      <c r="VVO17" s="267"/>
      <c r="VVP17" s="267"/>
      <c r="VVQ17" s="267"/>
      <c r="VVR17" s="267"/>
      <c r="VVS17" s="267"/>
      <c r="VVT17" s="267"/>
      <c r="VVU17" s="267"/>
      <c r="VVV17" s="267"/>
      <c r="VVW17" s="267"/>
      <c r="VVX17" s="267"/>
      <c r="VVY17" s="267"/>
      <c r="VVZ17" s="267"/>
      <c r="VWA17" s="267"/>
      <c r="VWB17" s="267"/>
      <c r="VWC17" s="267"/>
      <c r="VWD17" s="267"/>
      <c r="VWE17" s="267"/>
      <c r="VWF17" s="267"/>
      <c r="VWG17" s="267"/>
      <c r="VWH17" s="267"/>
      <c r="VWI17" s="267"/>
      <c r="VWJ17" s="267"/>
      <c r="VWK17" s="267"/>
      <c r="VWL17" s="267"/>
      <c r="VWM17" s="267"/>
      <c r="VWN17" s="267"/>
      <c r="VWO17" s="267"/>
      <c r="VWP17" s="267"/>
      <c r="VWQ17" s="267"/>
      <c r="VWR17" s="267"/>
      <c r="VWS17" s="267"/>
      <c r="VWT17" s="267"/>
      <c r="VWU17" s="267"/>
      <c r="VWV17" s="267"/>
      <c r="VWW17" s="267"/>
      <c r="VWX17" s="267"/>
      <c r="VWY17" s="267"/>
      <c r="VWZ17" s="267"/>
      <c r="VXA17" s="267"/>
      <c r="VXB17" s="267"/>
      <c r="VXC17" s="267"/>
      <c r="VXD17" s="267"/>
      <c r="VXE17" s="267"/>
      <c r="VXF17" s="267"/>
      <c r="VXG17" s="267"/>
      <c r="VXH17" s="267"/>
      <c r="VXI17" s="267"/>
      <c r="VXJ17" s="267"/>
      <c r="VXK17" s="267"/>
      <c r="VXL17" s="267"/>
      <c r="VXM17" s="267"/>
      <c r="VXN17" s="267"/>
      <c r="VXO17" s="267"/>
      <c r="VXP17" s="267"/>
      <c r="VXQ17" s="267"/>
      <c r="VXR17" s="267"/>
      <c r="VXS17" s="267"/>
      <c r="VXT17" s="267"/>
      <c r="VXU17" s="267"/>
      <c r="VXV17" s="267"/>
      <c r="VXW17" s="267"/>
      <c r="VXX17" s="267"/>
      <c r="VXY17" s="267"/>
      <c r="VXZ17" s="267"/>
      <c r="VYA17" s="267"/>
      <c r="VYB17" s="267"/>
      <c r="VYC17" s="267"/>
      <c r="VYD17" s="267"/>
      <c r="VYE17" s="267"/>
      <c r="VYF17" s="267"/>
      <c r="VYG17" s="267"/>
      <c r="VYH17" s="267"/>
      <c r="VYI17" s="267"/>
      <c r="VYJ17" s="267"/>
      <c r="VYK17" s="267"/>
      <c r="VYL17" s="267"/>
      <c r="VYM17" s="267"/>
      <c r="VYN17" s="267"/>
      <c r="VYO17" s="267"/>
      <c r="VYP17" s="267"/>
      <c r="VYQ17" s="267"/>
      <c r="VYR17" s="267"/>
      <c r="VYS17" s="267"/>
      <c r="VYT17" s="267"/>
      <c r="VYU17" s="267"/>
      <c r="VYV17" s="267"/>
      <c r="VYW17" s="267"/>
      <c r="VYX17" s="267"/>
      <c r="VYY17" s="267"/>
      <c r="VYZ17" s="267"/>
      <c r="VZA17" s="267"/>
      <c r="VZB17" s="267"/>
      <c r="VZC17" s="267"/>
      <c r="VZD17" s="267"/>
      <c r="VZE17" s="267"/>
      <c r="VZF17" s="267"/>
      <c r="VZG17" s="267"/>
      <c r="VZH17" s="267"/>
      <c r="VZI17" s="267"/>
      <c r="VZJ17" s="267"/>
      <c r="VZK17" s="267"/>
      <c r="VZL17" s="267"/>
      <c r="VZM17" s="267"/>
      <c r="VZN17" s="267"/>
      <c r="VZO17" s="267"/>
      <c r="VZP17" s="267"/>
      <c r="VZQ17" s="267"/>
      <c r="VZR17" s="267"/>
      <c r="VZS17" s="267"/>
      <c r="VZT17" s="267"/>
      <c r="VZU17" s="267"/>
      <c r="VZV17" s="267"/>
      <c r="VZW17" s="267"/>
      <c r="VZX17" s="267"/>
      <c r="VZY17" s="267"/>
      <c r="VZZ17" s="267"/>
      <c r="WAA17" s="267"/>
      <c r="WAB17" s="267"/>
      <c r="WAC17" s="267"/>
      <c r="WAD17" s="267"/>
      <c r="WAE17" s="267"/>
      <c r="WAF17" s="267"/>
      <c r="WAG17" s="267"/>
      <c r="WAH17" s="267"/>
      <c r="WAI17" s="267"/>
      <c r="WAJ17" s="267"/>
      <c r="WAK17" s="267"/>
      <c r="WAL17" s="267"/>
      <c r="WAM17" s="267"/>
      <c r="WAN17" s="267"/>
      <c r="WAO17" s="267"/>
      <c r="WAP17" s="267"/>
      <c r="WAQ17" s="267"/>
      <c r="WAR17" s="267"/>
      <c r="WAS17" s="267"/>
      <c r="WAT17" s="267"/>
      <c r="WAU17" s="267"/>
      <c r="WAV17" s="267"/>
      <c r="WAW17" s="267"/>
      <c r="WAX17" s="267"/>
      <c r="WAY17" s="267"/>
      <c r="WAZ17" s="267"/>
      <c r="WBA17" s="267"/>
      <c r="WBB17" s="267"/>
      <c r="WBC17" s="267"/>
      <c r="WBD17" s="267"/>
      <c r="WBE17" s="267"/>
      <c r="WBF17" s="267"/>
      <c r="WBG17" s="267"/>
      <c r="WBH17" s="267"/>
      <c r="WBI17" s="267"/>
      <c r="WBJ17" s="267"/>
      <c r="WBK17" s="267"/>
      <c r="WBL17" s="267"/>
      <c r="WBM17" s="267"/>
      <c r="WBN17" s="267"/>
      <c r="WBO17" s="267"/>
      <c r="WBP17" s="267"/>
      <c r="WBQ17" s="267"/>
      <c r="WBR17" s="267"/>
      <c r="WBS17" s="267"/>
      <c r="WBT17" s="267"/>
      <c r="WBU17" s="267"/>
      <c r="WBV17" s="267"/>
      <c r="WBW17" s="267"/>
      <c r="WBX17" s="267"/>
      <c r="WBY17" s="267"/>
      <c r="WBZ17" s="267"/>
      <c r="WCA17" s="267"/>
      <c r="WCB17" s="267"/>
      <c r="WCC17" s="267"/>
      <c r="WCD17" s="267"/>
      <c r="WCE17" s="267"/>
      <c r="WCF17" s="267"/>
      <c r="WCG17" s="267"/>
      <c r="WCH17" s="267"/>
      <c r="WCI17" s="267"/>
      <c r="WCJ17" s="267"/>
      <c r="WCK17" s="267"/>
      <c r="WCL17" s="267"/>
      <c r="WCM17" s="267"/>
      <c r="WCN17" s="267"/>
      <c r="WCO17" s="267"/>
      <c r="WCP17" s="267"/>
      <c r="WCQ17" s="267"/>
      <c r="WCR17" s="267"/>
      <c r="WCS17" s="267"/>
      <c r="WCT17" s="267"/>
      <c r="WCU17" s="267"/>
      <c r="WCV17" s="267"/>
      <c r="WCW17" s="267"/>
      <c r="WCX17" s="267"/>
      <c r="WCY17" s="267"/>
      <c r="WCZ17" s="267"/>
      <c r="WDA17" s="267"/>
      <c r="WDB17" s="267"/>
      <c r="WDC17" s="267"/>
      <c r="WDD17" s="267"/>
      <c r="WDE17" s="267"/>
      <c r="WDF17" s="267"/>
      <c r="WDG17" s="267"/>
      <c r="WDH17" s="267"/>
      <c r="WDI17" s="267"/>
      <c r="WDJ17" s="267"/>
      <c r="WDK17" s="267"/>
      <c r="WDL17" s="267"/>
      <c r="WDM17" s="267"/>
      <c r="WDN17" s="267"/>
      <c r="WDO17" s="267"/>
      <c r="WDP17" s="267"/>
      <c r="WDQ17" s="267"/>
      <c r="WDR17" s="267"/>
      <c r="WDS17" s="267"/>
      <c r="WDT17" s="267"/>
      <c r="WDU17" s="267"/>
      <c r="WDV17" s="267"/>
      <c r="WDW17" s="267"/>
      <c r="WDX17" s="267"/>
      <c r="WDY17" s="267"/>
      <c r="WDZ17" s="267"/>
      <c r="WEA17" s="267"/>
      <c r="WEB17" s="267"/>
      <c r="WEC17" s="267"/>
      <c r="WED17" s="267"/>
      <c r="WEE17" s="267"/>
      <c r="WEF17" s="267"/>
      <c r="WEG17" s="267"/>
      <c r="WEH17" s="267"/>
      <c r="WEI17" s="267"/>
      <c r="WEJ17" s="267"/>
      <c r="WEK17" s="267"/>
      <c r="WEL17" s="267"/>
      <c r="WEM17" s="267"/>
      <c r="WEN17" s="267"/>
      <c r="WEO17" s="267"/>
      <c r="WEP17" s="267"/>
      <c r="WEQ17" s="267"/>
      <c r="WER17" s="267"/>
      <c r="WES17" s="267"/>
      <c r="WET17" s="267"/>
      <c r="WEU17" s="267"/>
      <c r="WEV17" s="267"/>
      <c r="WEW17" s="267"/>
      <c r="WEX17" s="267"/>
      <c r="WEY17" s="267"/>
      <c r="WEZ17" s="267"/>
      <c r="WFA17" s="267"/>
      <c r="WFB17" s="267"/>
      <c r="WFC17" s="267"/>
      <c r="WFD17" s="267"/>
      <c r="WFE17" s="267"/>
      <c r="WFF17" s="267"/>
      <c r="WFG17" s="267"/>
      <c r="WFH17" s="267"/>
      <c r="WFI17" s="267"/>
      <c r="WFJ17" s="267"/>
      <c r="WFK17" s="267"/>
      <c r="WFL17" s="267"/>
      <c r="WFM17" s="267"/>
      <c r="WFN17" s="267"/>
      <c r="WFO17" s="267"/>
      <c r="WFP17" s="267"/>
      <c r="WFQ17" s="267"/>
      <c r="WFR17" s="267"/>
      <c r="WFS17" s="267"/>
      <c r="WFT17" s="267"/>
      <c r="WFU17" s="267"/>
      <c r="WFV17" s="267"/>
      <c r="WFW17" s="267"/>
      <c r="WFX17" s="267"/>
      <c r="WFY17" s="267"/>
      <c r="WFZ17" s="267"/>
      <c r="WGA17" s="267"/>
      <c r="WGB17" s="267"/>
      <c r="WGC17" s="267"/>
      <c r="WGD17" s="267"/>
      <c r="WGE17" s="267"/>
      <c r="WGF17" s="267"/>
      <c r="WGG17" s="267"/>
      <c r="WGH17" s="267"/>
      <c r="WGI17" s="267"/>
      <c r="WGJ17" s="267"/>
      <c r="WGK17" s="267"/>
      <c r="WGL17" s="267"/>
      <c r="WGM17" s="267"/>
      <c r="WGN17" s="267"/>
      <c r="WGO17" s="267"/>
      <c r="WGP17" s="267"/>
      <c r="WGQ17" s="267"/>
      <c r="WGR17" s="267"/>
      <c r="WGS17" s="267"/>
      <c r="WGT17" s="267"/>
      <c r="WGU17" s="267"/>
      <c r="WGV17" s="267"/>
      <c r="WGW17" s="267"/>
      <c r="WGX17" s="267"/>
      <c r="WGY17" s="267"/>
      <c r="WGZ17" s="267"/>
      <c r="WHA17" s="267"/>
      <c r="WHB17" s="267"/>
      <c r="WHC17" s="267"/>
      <c r="WHD17" s="267"/>
      <c r="WHE17" s="267"/>
      <c r="WHF17" s="267"/>
      <c r="WHG17" s="267"/>
      <c r="WHH17" s="267"/>
      <c r="WHI17" s="267"/>
      <c r="WHJ17" s="267"/>
      <c r="WHK17" s="267"/>
      <c r="WHL17" s="267"/>
      <c r="WHM17" s="267"/>
      <c r="WHN17" s="267"/>
      <c r="WHO17" s="267"/>
      <c r="WHP17" s="267"/>
      <c r="WHQ17" s="267"/>
      <c r="WHR17" s="267"/>
      <c r="WHS17" s="267"/>
      <c r="WHT17" s="267"/>
      <c r="WHU17" s="267"/>
      <c r="WHV17" s="267"/>
      <c r="WHW17" s="267"/>
      <c r="WHX17" s="267"/>
      <c r="WHY17" s="267"/>
      <c r="WHZ17" s="267"/>
      <c r="WIA17" s="267"/>
      <c r="WIB17" s="267"/>
      <c r="WIC17" s="267"/>
      <c r="WID17" s="267"/>
      <c r="WIE17" s="267"/>
      <c r="WIF17" s="267"/>
      <c r="WIG17" s="267"/>
      <c r="WIH17" s="267"/>
      <c r="WII17" s="267"/>
      <c r="WIJ17" s="267"/>
      <c r="WIK17" s="267"/>
      <c r="WIL17" s="267"/>
      <c r="WIM17" s="267"/>
      <c r="WIN17" s="267"/>
      <c r="WIO17" s="267"/>
      <c r="WIP17" s="267"/>
      <c r="WIQ17" s="267"/>
      <c r="WIR17" s="267"/>
      <c r="WIS17" s="267"/>
      <c r="WIT17" s="267"/>
      <c r="WIU17" s="267"/>
      <c r="WIV17" s="267"/>
      <c r="WIW17" s="267"/>
      <c r="WIX17" s="267"/>
      <c r="WIY17" s="267"/>
      <c r="WIZ17" s="267"/>
      <c r="WJA17" s="267"/>
      <c r="WJB17" s="267"/>
      <c r="WJC17" s="267"/>
      <c r="WJD17" s="267"/>
      <c r="WJE17" s="267"/>
      <c r="WJF17" s="267"/>
      <c r="WJG17" s="267"/>
      <c r="WJH17" s="267"/>
      <c r="WJI17" s="267"/>
      <c r="WJJ17" s="267"/>
      <c r="WJK17" s="267"/>
      <c r="WJL17" s="267"/>
      <c r="WJM17" s="267"/>
      <c r="WJN17" s="267"/>
      <c r="WJO17" s="267"/>
      <c r="WJP17" s="267"/>
      <c r="WJQ17" s="267"/>
      <c r="WJR17" s="267"/>
      <c r="WJS17" s="267"/>
      <c r="WJT17" s="267"/>
      <c r="WJU17" s="267"/>
      <c r="WJV17" s="267"/>
      <c r="WJW17" s="267"/>
      <c r="WJX17" s="267"/>
      <c r="WJY17" s="267"/>
      <c r="WJZ17" s="267"/>
      <c r="WKA17" s="267"/>
      <c r="WKB17" s="267"/>
      <c r="WKC17" s="267"/>
      <c r="WKD17" s="267"/>
      <c r="WKE17" s="267"/>
      <c r="WKF17" s="267"/>
      <c r="WKG17" s="267"/>
      <c r="WKH17" s="267"/>
      <c r="WKI17" s="267"/>
      <c r="WKJ17" s="267"/>
      <c r="WKK17" s="267"/>
      <c r="WKL17" s="267"/>
      <c r="WKM17" s="267"/>
      <c r="WKN17" s="267"/>
      <c r="WKO17" s="267"/>
      <c r="WKP17" s="267"/>
      <c r="WKQ17" s="267"/>
      <c r="WKR17" s="267"/>
      <c r="WKS17" s="267"/>
      <c r="WKT17" s="267"/>
      <c r="WKU17" s="267"/>
      <c r="WKV17" s="267"/>
      <c r="WKW17" s="267"/>
      <c r="WKX17" s="267"/>
      <c r="WKY17" s="267"/>
      <c r="WKZ17" s="267"/>
      <c r="WLA17" s="267"/>
      <c r="WLB17" s="267"/>
      <c r="WLC17" s="267"/>
      <c r="WLD17" s="267"/>
      <c r="WLE17" s="267"/>
      <c r="WLF17" s="267"/>
      <c r="WLG17" s="267"/>
      <c r="WLH17" s="267"/>
      <c r="WLI17" s="267"/>
      <c r="WLJ17" s="267"/>
      <c r="WLK17" s="267"/>
      <c r="WLL17" s="267"/>
      <c r="WLM17" s="267"/>
      <c r="WLN17" s="267"/>
      <c r="WLO17" s="267"/>
      <c r="WLP17" s="267"/>
      <c r="WLQ17" s="267"/>
      <c r="WLR17" s="267"/>
      <c r="WLS17" s="267"/>
      <c r="WLT17" s="267"/>
      <c r="WLU17" s="267"/>
      <c r="WLV17" s="267"/>
      <c r="WLW17" s="267"/>
      <c r="WLX17" s="267"/>
      <c r="WLY17" s="267"/>
      <c r="WLZ17" s="267"/>
      <c r="WMA17" s="267"/>
      <c r="WMB17" s="267"/>
      <c r="WMC17" s="267"/>
      <c r="WMD17" s="267"/>
      <c r="WME17" s="267"/>
      <c r="WMF17" s="267"/>
      <c r="WMG17" s="267"/>
      <c r="WMH17" s="267"/>
      <c r="WMI17" s="267"/>
      <c r="WMJ17" s="267"/>
      <c r="WMK17" s="267"/>
      <c r="WML17" s="267"/>
      <c r="WMM17" s="267"/>
      <c r="WMN17" s="267"/>
      <c r="WMO17" s="267"/>
      <c r="WMP17" s="267"/>
      <c r="WMQ17" s="267"/>
      <c r="WMR17" s="267"/>
      <c r="WMS17" s="267"/>
      <c r="WMT17" s="267"/>
      <c r="WMU17" s="267"/>
      <c r="WMV17" s="267"/>
      <c r="WMW17" s="267"/>
      <c r="WMX17" s="267"/>
      <c r="WMY17" s="267"/>
      <c r="WMZ17" s="267"/>
      <c r="WNA17" s="267"/>
      <c r="WNB17" s="267"/>
      <c r="WNC17" s="267"/>
      <c r="WND17" s="267"/>
      <c r="WNE17" s="267"/>
      <c r="WNF17" s="267"/>
      <c r="WNG17" s="267"/>
      <c r="WNH17" s="267"/>
      <c r="WNI17" s="267"/>
      <c r="WNJ17" s="267"/>
      <c r="WNK17" s="267"/>
      <c r="WNL17" s="267"/>
      <c r="WNM17" s="267"/>
      <c r="WNN17" s="267"/>
      <c r="WNO17" s="267"/>
      <c r="WNP17" s="267"/>
      <c r="WNQ17" s="267"/>
      <c r="WNR17" s="267"/>
      <c r="WNS17" s="267"/>
      <c r="WNT17" s="267"/>
      <c r="WNU17" s="267"/>
      <c r="WNV17" s="267"/>
      <c r="WNW17" s="267"/>
      <c r="WNX17" s="267"/>
      <c r="WNY17" s="267"/>
      <c r="WNZ17" s="267"/>
      <c r="WOA17" s="267"/>
      <c r="WOB17" s="267"/>
      <c r="WOC17" s="267"/>
      <c r="WOD17" s="267"/>
      <c r="WOE17" s="267"/>
      <c r="WOF17" s="267"/>
      <c r="WOG17" s="267"/>
      <c r="WOH17" s="267"/>
      <c r="WOI17" s="267"/>
      <c r="WOJ17" s="267"/>
      <c r="WOK17" s="267"/>
      <c r="WOL17" s="267"/>
      <c r="WOM17" s="267"/>
      <c r="WON17" s="267"/>
      <c r="WOO17" s="267"/>
      <c r="WOP17" s="267"/>
      <c r="WOQ17" s="267"/>
      <c r="WOR17" s="267"/>
      <c r="WOS17" s="267"/>
      <c r="WOT17" s="267"/>
      <c r="WOU17" s="267"/>
      <c r="WOV17" s="267"/>
      <c r="WOW17" s="267"/>
      <c r="WOX17" s="267"/>
      <c r="WOY17" s="267"/>
      <c r="WOZ17" s="267"/>
      <c r="WPA17" s="267"/>
      <c r="WPB17" s="267"/>
      <c r="WPC17" s="267"/>
      <c r="WPD17" s="267"/>
      <c r="WPE17" s="267"/>
      <c r="WPF17" s="267"/>
      <c r="WPG17" s="267"/>
      <c r="WPH17" s="267"/>
      <c r="WPI17" s="267"/>
      <c r="WPJ17" s="267"/>
      <c r="WPK17" s="267"/>
      <c r="WPL17" s="267"/>
      <c r="WPM17" s="267"/>
      <c r="WPN17" s="267"/>
      <c r="WPO17" s="267"/>
      <c r="WPP17" s="267"/>
      <c r="WPQ17" s="267"/>
      <c r="WPR17" s="267"/>
      <c r="WPS17" s="267"/>
      <c r="WPT17" s="267"/>
      <c r="WPU17" s="267"/>
      <c r="WPV17" s="267"/>
      <c r="WPW17" s="267"/>
      <c r="WPX17" s="267"/>
      <c r="WPY17" s="267"/>
      <c r="WPZ17" s="267"/>
      <c r="WQA17" s="267"/>
      <c r="WQB17" s="267"/>
      <c r="WQC17" s="267"/>
      <c r="WQD17" s="267"/>
      <c r="WQE17" s="267"/>
      <c r="WQF17" s="267"/>
      <c r="WQG17" s="267"/>
      <c r="WQH17" s="267"/>
      <c r="WQI17" s="267"/>
      <c r="WQJ17" s="267"/>
      <c r="WQK17" s="267"/>
      <c r="WQL17" s="267"/>
      <c r="WQM17" s="267"/>
      <c r="WQN17" s="267"/>
      <c r="WQO17" s="267"/>
      <c r="WQP17" s="267"/>
      <c r="WQQ17" s="267"/>
      <c r="WQR17" s="267"/>
      <c r="WQS17" s="267"/>
      <c r="WQT17" s="267"/>
      <c r="WQU17" s="267"/>
      <c r="WQV17" s="267"/>
      <c r="WQW17" s="267"/>
      <c r="WQX17" s="267"/>
      <c r="WQY17" s="267"/>
      <c r="WQZ17" s="267"/>
      <c r="WRA17" s="267"/>
      <c r="WRB17" s="267"/>
      <c r="WRC17" s="267"/>
      <c r="WRD17" s="267"/>
      <c r="WRE17" s="267"/>
      <c r="WRF17" s="267"/>
      <c r="WRG17" s="267"/>
      <c r="WRH17" s="267"/>
      <c r="WRI17" s="267"/>
      <c r="WRJ17" s="267"/>
      <c r="WRK17" s="267"/>
      <c r="WRL17" s="267"/>
      <c r="WRM17" s="267"/>
      <c r="WRN17" s="267"/>
      <c r="WRO17" s="267"/>
      <c r="WRP17" s="267"/>
      <c r="WRQ17" s="267"/>
      <c r="WRR17" s="267"/>
      <c r="WRS17" s="267"/>
      <c r="WRT17" s="267"/>
      <c r="WRU17" s="267"/>
      <c r="WRV17" s="267"/>
      <c r="WRW17" s="267"/>
      <c r="WRX17" s="267"/>
      <c r="WRY17" s="267"/>
      <c r="WRZ17" s="267"/>
      <c r="WSA17" s="267"/>
      <c r="WSB17" s="267"/>
      <c r="WSC17" s="267"/>
      <c r="WSD17" s="267"/>
      <c r="WSE17" s="267"/>
      <c r="WSF17" s="267"/>
      <c r="WSG17" s="267"/>
      <c r="WSH17" s="267"/>
      <c r="WSI17" s="267"/>
      <c r="WSJ17" s="267"/>
      <c r="WSK17" s="267"/>
      <c r="WSL17" s="267"/>
      <c r="WSM17" s="267"/>
      <c r="WSN17" s="267"/>
      <c r="WSO17" s="267"/>
      <c r="WSP17" s="267"/>
      <c r="WSQ17" s="267"/>
      <c r="WSR17" s="267"/>
      <c r="WSS17" s="267"/>
      <c r="WST17" s="267"/>
      <c r="WSU17" s="267"/>
      <c r="WSV17" s="267"/>
      <c r="WSW17" s="267"/>
      <c r="WSX17" s="267"/>
      <c r="WSY17" s="267"/>
      <c r="WSZ17" s="267"/>
      <c r="WTA17" s="267"/>
      <c r="WTB17" s="267"/>
      <c r="WTC17" s="267"/>
      <c r="WTD17" s="267"/>
      <c r="WTE17" s="267"/>
      <c r="WTF17" s="267"/>
      <c r="WTG17" s="267"/>
      <c r="WTH17" s="267"/>
      <c r="WTI17" s="267"/>
      <c r="WTJ17" s="267"/>
      <c r="WTK17" s="267"/>
      <c r="WTL17" s="267"/>
      <c r="WTM17" s="267"/>
      <c r="WTN17" s="267"/>
      <c r="WTO17" s="267"/>
      <c r="WTP17" s="267"/>
      <c r="WTQ17" s="267"/>
      <c r="WTR17" s="267"/>
      <c r="WTS17" s="267"/>
      <c r="WTT17" s="267"/>
      <c r="WTU17" s="267"/>
      <c r="WTV17" s="267"/>
      <c r="WTW17" s="267"/>
      <c r="WTX17" s="267"/>
      <c r="WTY17" s="267"/>
      <c r="WTZ17" s="267"/>
      <c r="WUA17" s="267"/>
      <c r="WUB17" s="267"/>
      <c r="WUC17" s="267"/>
      <c r="WUD17" s="267"/>
      <c r="WUE17" s="267"/>
      <c r="WUF17" s="267"/>
      <c r="WUG17" s="267"/>
      <c r="WUH17" s="267"/>
      <c r="WUI17" s="267"/>
      <c r="WUJ17" s="267"/>
      <c r="WUK17" s="267"/>
      <c r="WUL17" s="267"/>
      <c r="WUM17" s="267"/>
      <c r="WUN17" s="267"/>
      <c r="WUO17" s="267"/>
      <c r="WUP17" s="267"/>
      <c r="WUQ17" s="267"/>
      <c r="WUR17" s="267"/>
      <c r="WUS17" s="267"/>
      <c r="WUT17" s="267"/>
      <c r="WUU17" s="267"/>
      <c r="WUV17" s="267"/>
      <c r="WUW17" s="267"/>
      <c r="WUX17" s="267"/>
      <c r="WUY17" s="267"/>
      <c r="WUZ17" s="267"/>
      <c r="WVA17" s="267"/>
      <c r="WVB17" s="267"/>
      <c r="WVC17" s="267"/>
      <c r="WVD17" s="267"/>
      <c r="WVE17" s="267"/>
      <c r="WVF17" s="267"/>
      <c r="WVG17" s="267"/>
      <c r="WVH17" s="267"/>
      <c r="WVI17" s="267"/>
      <c r="WVJ17" s="267"/>
      <c r="WVK17" s="267"/>
      <c r="WVL17" s="267"/>
      <c r="WVM17" s="267"/>
      <c r="WVN17" s="267"/>
      <c r="WVO17" s="267"/>
      <c r="WVP17" s="267"/>
      <c r="WVQ17" s="267"/>
      <c r="WVR17" s="267"/>
      <c r="WVS17" s="267"/>
      <c r="WVT17" s="267"/>
      <c r="WVU17" s="267"/>
      <c r="WVV17" s="267"/>
      <c r="WVW17" s="267"/>
      <c r="WVX17" s="267"/>
      <c r="WVY17" s="267"/>
      <c r="WVZ17" s="267"/>
      <c r="WWA17" s="267"/>
      <c r="WWB17" s="267"/>
      <c r="WWC17" s="267"/>
      <c r="WWD17" s="267"/>
      <c r="WWE17" s="267"/>
      <c r="WWF17" s="267"/>
      <c r="WWG17" s="267"/>
      <c r="WWH17" s="267"/>
      <c r="WWI17" s="267"/>
      <c r="WWJ17" s="267"/>
      <c r="WWK17" s="267"/>
      <c r="WWL17" s="267"/>
      <c r="WWM17" s="267"/>
      <c r="WWN17" s="267"/>
      <c r="WWO17" s="267"/>
      <c r="WWP17" s="267"/>
      <c r="WWQ17" s="267"/>
      <c r="WWR17" s="267"/>
      <c r="WWS17" s="267"/>
      <c r="WWT17" s="267"/>
      <c r="WWU17" s="267"/>
      <c r="WWV17" s="267"/>
      <c r="WWW17" s="267"/>
      <c r="WWX17" s="267"/>
      <c r="WWY17" s="267"/>
      <c r="WWZ17" s="267"/>
      <c r="WXA17" s="267"/>
      <c r="WXB17" s="267"/>
      <c r="WXC17" s="267"/>
      <c r="WXD17" s="267"/>
      <c r="WXE17" s="267"/>
      <c r="WXF17" s="267"/>
      <c r="WXG17" s="267"/>
      <c r="WXH17" s="267"/>
      <c r="WXI17" s="267"/>
      <c r="WXJ17" s="267"/>
      <c r="WXK17" s="267"/>
      <c r="WXL17" s="267"/>
      <c r="WXM17" s="267"/>
      <c r="WXN17" s="267"/>
      <c r="WXO17" s="267"/>
      <c r="WXP17" s="267"/>
      <c r="WXQ17" s="267"/>
      <c r="WXR17" s="267"/>
      <c r="WXS17" s="267"/>
      <c r="WXT17" s="267"/>
      <c r="WXU17" s="267"/>
      <c r="WXV17" s="267"/>
      <c r="WXW17" s="267"/>
      <c r="WXX17" s="267"/>
      <c r="WXY17" s="267"/>
      <c r="WXZ17" s="267"/>
      <c r="WYA17" s="267"/>
      <c r="WYB17" s="267"/>
      <c r="WYC17" s="267"/>
      <c r="WYD17" s="267"/>
      <c r="WYE17" s="267"/>
      <c r="WYF17" s="267"/>
      <c r="WYG17" s="267"/>
      <c r="WYH17" s="267"/>
      <c r="WYI17" s="267"/>
      <c r="WYJ17" s="267"/>
      <c r="WYK17" s="267"/>
      <c r="WYL17" s="267"/>
      <c r="WYM17" s="267"/>
      <c r="WYN17" s="267"/>
      <c r="WYO17" s="267"/>
      <c r="WYP17" s="267"/>
      <c r="WYQ17" s="267"/>
      <c r="WYR17" s="267"/>
      <c r="WYS17" s="267"/>
      <c r="WYT17" s="267"/>
      <c r="WYU17" s="267"/>
      <c r="WYV17" s="267"/>
      <c r="WYW17" s="267"/>
      <c r="WYX17" s="267"/>
      <c r="WYY17" s="267"/>
      <c r="WYZ17" s="267"/>
      <c r="WZA17" s="267"/>
      <c r="WZB17" s="267"/>
      <c r="WZC17" s="267"/>
      <c r="WZD17" s="267"/>
      <c r="WZE17" s="267"/>
      <c r="WZF17" s="267"/>
      <c r="WZG17" s="267"/>
      <c r="WZH17" s="267"/>
      <c r="WZI17" s="267"/>
      <c r="WZJ17" s="267"/>
      <c r="WZK17" s="267"/>
      <c r="WZL17" s="267"/>
      <c r="WZM17" s="267"/>
      <c r="WZN17" s="267"/>
      <c r="WZO17" s="267"/>
      <c r="WZP17" s="267"/>
      <c r="WZQ17" s="267"/>
      <c r="WZR17" s="267"/>
      <c r="WZS17" s="267"/>
      <c r="WZT17" s="267"/>
      <c r="WZU17" s="267"/>
      <c r="WZV17" s="267"/>
      <c r="WZW17" s="267"/>
      <c r="WZX17" s="267"/>
      <c r="WZY17" s="267"/>
      <c r="WZZ17" s="267"/>
      <c r="XAA17" s="267"/>
      <c r="XAB17" s="267"/>
      <c r="XAC17" s="267"/>
      <c r="XAD17" s="267"/>
      <c r="XAE17" s="267"/>
      <c r="XAF17" s="267"/>
      <c r="XAG17" s="267"/>
      <c r="XAH17" s="267"/>
      <c r="XAI17" s="267"/>
      <c r="XAJ17" s="267"/>
      <c r="XAK17" s="267"/>
      <c r="XAL17" s="267"/>
      <c r="XAM17" s="267"/>
      <c r="XAN17" s="267"/>
      <c r="XAO17" s="267"/>
      <c r="XAP17" s="267"/>
      <c r="XAQ17" s="267"/>
      <c r="XAR17" s="267"/>
      <c r="XAS17" s="267"/>
      <c r="XAT17" s="267"/>
      <c r="XAU17" s="267"/>
      <c r="XAV17" s="267"/>
      <c r="XAW17" s="267"/>
      <c r="XAX17" s="267"/>
      <c r="XAY17" s="267"/>
      <c r="XAZ17" s="267"/>
      <c r="XBA17" s="267"/>
      <c r="XBB17" s="267"/>
      <c r="XBC17" s="267"/>
      <c r="XBD17" s="267"/>
      <c r="XBE17" s="267"/>
      <c r="XBF17" s="267"/>
      <c r="XBG17" s="267"/>
      <c r="XBH17" s="267"/>
      <c r="XBI17" s="267"/>
      <c r="XBJ17" s="267"/>
      <c r="XBK17" s="267"/>
      <c r="XBL17" s="267"/>
      <c r="XBM17" s="267"/>
      <c r="XBN17" s="267"/>
      <c r="XBO17" s="267"/>
      <c r="XBP17" s="267"/>
      <c r="XBQ17" s="267"/>
      <c r="XBR17" s="267"/>
      <c r="XBS17" s="267"/>
      <c r="XBT17" s="267"/>
      <c r="XBU17" s="267"/>
      <c r="XBV17" s="267"/>
      <c r="XBW17" s="267"/>
      <c r="XBX17" s="267"/>
      <c r="XBY17" s="267"/>
      <c r="XBZ17" s="267"/>
      <c r="XCA17" s="267"/>
      <c r="XCB17" s="267"/>
      <c r="XCC17" s="267"/>
      <c r="XCD17" s="267"/>
      <c r="XCE17" s="267"/>
      <c r="XCF17" s="267"/>
      <c r="XCG17" s="267"/>
      <c r="XCH17" s="267"/>
      <c r="XCI17" s="267"/>
      <c r="XCJ17" s="267"/>
      <c r="XCK17" s="267"/>
      <c r="XCL17" s="267"/>
      <c r="XCM17" s="267"/>
      <c r="XCN17" s="267"/>
      <c r="XCO17" s="267"/>
      <c r="XCP17" s="267"/>
      <c r="XCQ17" s="267"/>
      <c r="XCR17" s="267"/>
      <c r="XCS17" s="267"/>
      <c r="XCT17" s="267"/>
      <c r="XCU17" s="267"/>
      <c r="XCV17" s="267"/>
      <c r="XCW17" s="267"/>
      <c r="XCX17" s="267"/>
      <c r="XCY17" s="267"/>
      <c r="XCZ17" s="267"/>
      <c r="XDA17" s="267"/>
      <c r="XDB17" s="267"/>
      <c r="XDC17" s="267"/>
      <c r="XDD17" s="267"/>
      <c r="XDE17" s="267"/>
      <c r="XDF17" s="267"/>
      <c r="XDG17" s="267"/>
      <c r="XDH17" s="267"/>
      <c r="XDI17" s="267"/>
      <c r="XDJ17" s="267"/>
      <c r="XDK17" s="267"/>
      <c r="XDL17" s="267"/>
      <c r="XDM17" s="267"/>
      <c r="XDN17" s="267"/>
      <c r="XDO17" s="267"/>
      <c r="XDP17" s="267"/>
      <c r="XDQ17" s="267"/>
      <c r="XDR17" s="267"/>
      <c r="XDS17" s="267"/>
      <c r="XDT17" s="267"/>
      <c r="XDU17" s="267"/>
      <c r="XDV17" s="267"/>
      <c r="XDW17" s="267"/>
      <c r="XDX17" s="267"/>
      <c r="XDY17" s="267"/>
      <c r="XDZ17" s="267"/>
      <c r="XEA17" s="267"/>
      <c r="XEB17" s="267"/>
      <c r="XEC17" s="267"/>
      <c r="XED17" s="267"/>
      <c r="XEE17" s="267"/>
      <c r="XEF17" s="267"/>
      <c r="XEG17" s="267"/>
      <c r="XEH17" s="267"/>
      <c r="XEI17" s="267"/>
      <c r="XEJ17" s="267"/>
      <c r="XEK17" s="267"/>
      <c r="XEL17" s="267"/>
      <c r="XEM17" s="267"/>
      <c r="XEN17" s="267"/>
      <c r="XEO17" s="267"/>
      <c r="XEP17" s="267"/>
      <c r="XEQ17" s="267"/>
      <c r="XER17" s="267"/>
      <c r="XES17" s="267"/>
      <c r="XET17" s="267"/>
      <c r="XEU17" s="267"/>
      <c r="XEV17" s="267"/>
      <c r="XEW17" s="267"/>
      <c r="XEX17" s="267"/>
      <c r="XEY17" s="267"/>
      <c r="XEZ17" s="267"/>
      <c r="XFA17" s="267"/>
      <c r="XFB17" s="267"/>
      <c r="XFC17" s="267"/>
      <c r="XFD17" s="267"/>
    </row>
    <row r="18" spans="1:16384" s="270" customFormat="1" ht="18" customHeight="1" thickTop="1" x14ac:dyDescent="0.25">
      <c r="A18" s="336" t="s">
        <v>5883</v>
      </c>
      <c r="B18" s="266" t="s">
        <v>6324</v>
      </c>
      <c r="C18" s="308" t="s">
        <v>1633</v>
      </c>
      <c r="D18" s="321"/>
      <c r="E18" s="322"/>
      <c r="F18" s="337"/>
      <c r="G18" s="267"/>
      <c r="H18" s="267"/>
      <c r="I18" s="267"/>
      <c r="J18" s="267"/>
      <c r="K18" s="267"/>
      <c r="L18" s="267"/>
      <c r="M18" s="267"/>
      <c r="N18" s="267"/>
      <c r="O18" s="267"/>
      <c r="P18" s="267"/>
      <c r="Q18" s="267"/>
      <c r="R18" s="267"/>
      <c r="S18" s="267"/>
      <c r="T18" s="267"/>
      <c r="U18" s="267"/>
      <c r="V18" s="267"/>
      <c r="W18" s="267"/>
      <c r="X18" s="267"/>
      <c r="Y18" s="267"/>
      <c r="Z18" s="267"/>
      <c r="AA18" s="267"/>
      <c r="AB18" s="267"/>
      <c r="AC18" s="267"/>
      <c r="AD18" s="267"/>
      <c r="AE18" s="267"/>
      <c r="AF18" s="267"/>
      <c r="AG18" s="267"/>
      <c r="AH18" s="267"/>
      <c r="AI18" s="267"/>
      <c r="AJ18" s="267"/>
      <c r="AK18" s="267"/>
      <c r="AL18" s="267"/>
      <c r="AM18" s="267"/>
      <c r="AN18" s="267"/>
      <c r="AO18" s="267"/>
      <c r="AP18" s="267"/>
      <c r="AQ18" s="267"/>
      <c r="AR18" s="267"/>
      <c r="AS18" s="267"/>
      <c r="AT18" s="267"/>
      <c r="AU18" s="267"/>
      <c r="AV18" s="267"/>
      <c r="AW18" s="267"/>
      <c r="AX18" s="267"/>
      <c r="AY18" s="267"/>
      <c r="AZ18" s="267"/>
      <c r="BA18" s="267"/>
      <c r="BB18" s="267"/>
      <c r="BC18" s="267"/>
      <c r="BD18" s="267"/>
      <c r="BE18" s="267"/>
      <c r="BF18" s="267"/>
      <c r="BG18" s="267"/>
      <c r="BH18" s="267"/>
      <c r="BI18" s="267"/>
      <c r="BJ18" s="267"/>
      <c r="BK18" s="267"/>
      <c r="BL18" s="267"/>
      <c r="BM18" s="267"/>
      <c r="BN18" s="267"/>
      <c r="BO18" s="267"/>
      <c r="BP18" s="267"/>
      <c r="BQ18" s="267"/>
      <c r="BR18" s="267"/>
      <c r="BS18" s="267"/>
      <c r="BT18" s="267"/>
      <c r="BU18" s="267"/>
      <c r="BV18" s="267"/>
      <c r="BW18" s="267"/>
      <c r="BX18" s="267"/>
      <c r="BY18" s="267"/>
      <c r="BZ18" s="267"/>
      <c r="CA18" s="267"/>
      <c r="CB18" s="267"/>
      <c r="CC18" s="267"/>
      <c r="CD18" s="267"/>
      <c r="CE18" s="267"/>
      <c r="CF18" s="267"/>
      <c r="CG18" s="267"/>
      <c r="CH18" s="267"/>
      <c r="CI18" s="267"/>
      <c r="CJ18" s="267"/>
      <c r="CK18" s="267"/>
      <c r="CL18" s="267"/>
      <c r="CM18" s="267"/>
      <c r="CN18" s="267"/>
      <c r="CO18" s="267"/>
      <c r="CP18" s="267"/>
      <c r="CQ18" s="267"/>
      <c r="CR18" s="267"/>
      <c r="CS18" s="267"/>
      <c r="CT18" s="267"/>
      <c r="CU18" s="267"/>
      <c r="CV18" s="267"/>
      <c r="CW18" s="267"/>
      <c r="CX18" s="267"/>
      <c r="CY18" s="267"/>
      <c r="CZ18" s="267"/>
      <c r="DA18" s="267"/>
      <c r="DB18" s="267"/>
      <c r="DC18" s="267"/>
      <c r="DD18" s="267"/>
      <c r="DE18" s="267"/>
      <c r="DF18" s="267"/>
      <c r="DG18" s="267"/>
      <c r="DH18" s="267"/>
      <c r="DI18" s="267"/>
      <c r="DJ18" s="267"/>
      <c r="DK18" s="267"/>
      <c r="DL18" s="267"/>
      <c r="DM18" s="267"/>
      <c r="DN18" s="267"/>
      <c r="DO18" s="267"/>
      <c r="DP18" s="267"/>
      <c r="DQ18" s="267"/>
      <c r="DR18" s="267"/>
      <c r="DS18" s="267"/>
      <c r="DT18" s="267"/>
      <c r="DU18" s="267"/>
      <c r="DV18" s="267"/>
      <c r="DW18" s="267"/>
      <c r="DX18" s="267"/>
      <c r="DY18" s="267"/>
      <c r="DZ18" s="267"/>
      <c r="EA18" s="267"/>
      <c r="EB18" s="267"/>
      <c r="EC18" s="267"/>
      <c r="ED18" s="267"/>
      <c r="EE18" s="267"/>
      <c r="EF18" s="267"/>
      <c r="EG18" s="267"/>
      <c r="EH18" s="267"/>
      <c r="EI18" s="267"/>
      <c r="EJ18" s="267"/>
      <c r="EK18" s="267"/>
      <c r="EL18" s="267"/>
      <c r="EM18" s="267"/>
      <c r="EN18" s="267"/>
      <c r="EO18" s="267"/>
      <c r="EP18" s="267"/>
      <c r="EQ18" s="267"/>
      <c r="ER18" s="267"/>
      <c r="ES18" s="267"/>
      <c r="ET18" s="267"/>
      <c r="EU18" s="267"/>
      <c r="EV18" s="267"/>
      <c r="EW18" s="267"/>
      <c r="EX18" s="267"/>
      <c r="EY18" s="267"/>
      <c r="EZ18" s="267"/>
      <c r="FA18" s="267"/>
      <c r="FB18" s="267"/>
      <c r="FC18" s="267"/>
      <c r="FD18" s="267"/>
      <c r="FE18" s="267"/>
      <c r="FF18" s="267"/>
      <c r="FG18" s="267"/>
      <c r="FH18" s="267"/>
      <c r="FI18" s="267"/>
      <c r="FJ18" s="267"/>
      <c r="FK18" s="267"/>
      <c r="FL18" s="267"/>
      <c r="FM18" s="267"/>
      <c r="FN18" s="267"/>
      <c r="FO18" s="267"/>
      <c r="FP18" s="267"/>
      <c r="FQ18" s="267"/>
      <c r="FR18" s="267"/>
      <c r="FS18" s="267"/>
      <c r="FT18" s="267"/>
      <c r="FU18" s="267"/>
      <c r="FV18" s="267"/>
      <c r="FW18" s="267"/>
      <c r="FX18" s="267"/>
      <c r="FY18" s="267"/>
      <c r="FZ18" s="267"/>
      <c r="GA18" s="267"/>
      <c r="GB18" s="267"/>
      <c r="GC18" s="267"/>
      <c r="GD18" s="267"/>
      <c r="GE18" s="267"/>
      <c r="GF18" s="267"/>
      <c r="GG18" s="267"/>
      <c r="GH18" s="267"/>
      <c r="GI18" s="267"/>
      <c r="GJ18" s="267"/>
      <c r="GK18" s="267"/>
      <c r="GL18" s="267"/>
      <c r="GM18" s="267"/>
      <c r="GN18" s="267"/>
      <c r="GO18" s="267"/>
      <c r="GP18" s="267"/>
      <c r="GQ18" s="267"/>
      <c r="GR18" s="267"/>
      <c r="GS18" s="267"/>
      <c r="GT18" s="267"/>
      <c r="GU18" s="267"/>
      <c r="GV18" s="267"/>
      <c r="GW18" s="267"/>
      <c r="GX18" s="267"/>
      <c r="GY18" s="267"/>
      <c r="GZ18" s="267"/>
      <c r="HA18" s="267"/>
      <c r="HB18" s="267"/>
      <c r="HC18" s="267"/>
      <c r="HD18" s="267"/>
      <c r="HE18" s="267"/>
      <c r="HF18" s="267"/>
      <c r="HG18" s="267"/>
      <c r="HH18" s="267"/>
      <c r="HI18" s="267"/>
      <c r="HJ18" s="267"/>
      <c r="HK18" s="267"/>
      <c r="HL18" s="267"/>
      <c r="HM18" s="267"/>
      <c r="HN18" s="267"/>
      <c r="HO18" s="267"/>
      <c r="HP18" s="267"/>
      <c r="HQ18" s="267"/>
      <c r="HR18" s="267"/>
      <c r="HS18" s="267"/>
      <c r="HT18" s="267"/>
      <c r="HU18" s="267"/>
      <c r="HV18" s="267"/>
      <c r="HW18" s="267"/>
      <c r="HX18" s="267"/>
      <c r="HY18" s="267"/>
      <c r="HZ18" s="267"/>
      <c r="IA18" s="267"/>
      <c r="IB18" s="267"/>
      <c r="IC18" s="267"/>
      <c r="ID18" s="267"/>
      <c r="IE18" s="267"/>
      <c r="IF18" s="267"/>
      <c r="IG18" s="267"/>
      <c r="IH18" s="267"/>
      <c r="II18" s="267"/>
      <c r="IJ18" s="267"/>
      <c r="IK18" s="267"/>
      <c r="IL18" s="267"/>
      <c r="IM18" s="267"/>
      <c r="IN18" s="267"/>
      <c r="IO18" s="267"/>
      <c r="IP18" s="267"/>
      <c r="IQ18" s="267"/>
      <c r="IR18" s="267"/>
      <c r="IS18" s="267"/>
      <c r="IT18" s="267"/>
      <c r="IU18" s="267"/>
      <c r="IV18" s="267"/>
      <c r="IW18" s="267"/>
      <c r="IX18" s="267"/>
      <c r="IY18" s="267"/>
      <c r="IZ18" s="267"/>
      <c r="JA18" s="267"/>
      <c r="JB18" s="267"/>
      <c r="JC18" s="267"/>
      <c r="JD18" s="267"/>
      <c r="JE18" s="267"/>
      <c r="JF18" s="267"/>
      <c r="JG18" s="267"/>
      <c r="JH18" s="267"/>
      <c r="JI18" s="267"/>
      <c r="JJ18" s="267"/>
      <c r="JK18" s="267"/>
      <c r="JL18" s="267"/>
      <c r="JM18" s="267"/>
      <c r="JN18" s="267"/>
      <c r="JO18" s="267"/>
      <c r="JP18" s="267"/>
      <c r="JQ18" s="267"/>
      <c r="JR18" s="267"/>
      <c r="JS18" s="267"/>
      <c r="JT18" s="267"/>
      <c r="JU18" s="267"/>
      <c r="JV18" s="267"/>
      <c r="JW18" s="267"/>
      <c r="JX18" s="267"/>
      <c r="JY18" s="267"/>
      <c r="JZ18" s="267"/>
      <c r="KA18" s="267"/>
      <c r="KB18" s="267"/>
      <c r="KC18" s="267"/>
      <c r="KD18" s="267"/>
      <c r="KE18" s="267"/>
      <c r="KF18" s="267"/>
      <c r="KG18" s="267"/>
      <c r="KH18" s="267"/>
      <c r="KI18" s="267"/>
      <c r="KJ18" s="267"/>
      <c r="KK18" s="267"/>
      <c r="KL18" s="267"/>
      <c r="KM18" s="267"/>
      <c r="KN18" s="267"/>
      <c r="KO18" s="267"/>
      <c r="KP18" s="267"/>
      <c r="KQ18" s="267"/>
      <c r="KR18" s="267"/>
      <c r="KS18" s="267"/>
      <c r="KT18" s="267"/>
      <c r="KU18" s="267"/>
      <c r="KV18" s="267"/>
      <c r="KW18" s="267"/>
      <c r="KX18" s="267"/>
      <c r="KY18" s="267"/>
      <c r="KZ18" s="267"/>
      <c r="LA18" s="267"/>
      <c r="LB18" s="267"/>
      <c r="LC18" s="267"/>
      <c r="LD18" s="267"/>
      <c r="LE18" s="267"/>
      <c r="LF18" s="267"/>
      <c r="LG18" s="267"/>
      <c r="LH18" s="267"/>
      <c r="LI18" s="267"/>
      <c r="LJ18" s="267"/>
      <c r="LK18" s="267"/>
      <c r="LL18" s="267"/>
      <c r="LM18" s="267"/>
      <c r="LN18" s="267"/>
      <c r="LO18" s="267"/>
      <c r="LP18" s="267"/>
      <c r="LQ18" s="267"/>
      <c r="LR18" s="267"/>
      <c r="LS18" s="267"/>
      <c r="LT18" s="267"/>
      <c r="LU18" s="267"/>
      <c r="LV18" s="267"/>
      <c r="LW18" s="267"/>
      <c r="LX18" s="267"/>
      <c r="LY18" s="267"/>
      <c r="LZ18" s="267"/>
      <c r="MA18" s="267"/>
      <c r="MB18" s="267"/>
      <c r="MC18" s="267"/>
      <c r="MD18" s="267"/>
      <c r="ME18" s="267"/>
      <c r="MF18" s="267"/>
      <c r="MG18" s="267"/>
      <c r="MH18" s="267"/>
      <c r="MI18" s="267"/>
      <c r="MJ18" s="267"/>
      <c r="MK18" s="267"/>
      <c r="ML18" s="267"/>
      <c r="MM18" s="267"/>
      <c r="MN18" s="267"/>
      <c r="MO18" s="267"/>
      <c r="MP18" s="267"/>
      <c r="MQ18" s="267"/>
      <c r="MR18" s="267"/>
      <c r="MS18" s="267"/>
      <c r="MT18" s="267"/>
      <c r="MU18" s="267"/>
      <c r="MV18" s="267"/>
      <c r="MW18" s="267"/>
      <c r="MX18" s="267"/>
      <c r="MY18" s="267"/>
      <c r="MZ18" s="267"/>
      <c r="NA18" s="267"/>
      <c r="NB18" s="267"/>
      <c r="NC18" s="267"/>
      <c r="ND18" s="267"/>
      <c r="NE18" s="267"/>
      <c r="NF18" s="267"/>
      <c r="NG18" s="267"/>
      <c r="NH18" s="267"/>
      <c r="NI18" s="267"/>
      <c r="NJ18" s="267"/>
      <c r="NK18" s="267"/>
      <c r="NL18" s="267"/>
      <c r="NM18" s="267"/>
      <c r="NN18" s="267"/>
      <c r="NO18" s="267"/>
      <c r="NP18" s="267"/>
      <c r="NQ18" s="267"/>
      <c r="NR18" s="267"/>
      <c r="NS18" s="267"/>
      <c r="NT18" s="267"/>
      <c r="NU18" s="267"/>
      <c r="NV18" s="267"/>
      <c r="NW18" s="267"/>
      <c r="NX18" s="267"/>
      <c r="NY18" s="267"/>
      <c r="NZ18" s="267"/>
      <c r="OA18" s="267"/>
      <c r="OB18" s="267"/>
      <c r="OC18" s="267"/>
      <c r="OD18" s="267"/>
      <c r="OE18" s="267"/>
      <c r="OF18" s="267"/>
      <c r="OG18" s="267"/>
      <c r="OH18" s="267"/>
      <c r="OI18" s="267"/>
      <c r="OJ18" s="267"/>
      <c r="OK18" s="267"/>
      <c r="OL18" s="267"/>
      <c r="OM18" s="267"/>
      <c r="ON18" s="267"/>
      <c r="OO18" s="267"/>
      <c r="OP18" s="267"/>
      <c r="OQ18" s="267"/>
      <c r="OR18" s="267"/>
      <c r="OS18" s="267"/>
      <c r="OT18" s="267"/>
      <c r="OU18" s="267"/>
      <c r="OV18" s="267"/>
      <c r="OW18" s="267"/>
      <c r="OX18" s="267"/>
      <c r="OY18" s="267"/>
      <c r="OZ18" s="267"/>
      <c r="PA18" s="267"/>
      <c r="PB18" s="267"/>
      <c r="PC18" s="267"/>
      <c r="PD18" s="267"/>
      <c r="PE18" s="267"/>
      <c r="PF18" s="267"/>
      <c r="PG18" s="267"/>
      <c r="PH18" s="267"/>
      <c r="PI18" s="267"/>
      <c r="PJ18" s="267"/>
      <c r="PK18" s="267"/>
      <c r="PL18" s="267"/>
      <c r="PM18" s="267"/>
      <c r="PN18" s="267"/>
      <c r="PO18" s="267"/>
      <c r="PP18" s="267"/>
      <c r="PQ18" s="267"/>
      <c r="PR18" s="267"/>
      <c r="PS18" s="267"/>
      <c r="PT18" s="267"/>
      <c r="PU18" s="267"/>
      <c r="PV18" s="267"/>
      <c r="PW18" s="267"/>
      <c r="PX18" s="267"/>
      <c r="PY18" s="267"/>
      <c r="PZ18" s="267"/>
      <c r="QA18" s="267"/>
      <c r="QB18" s="267"/>
      <c r="QC18" s="267"/>
      <c r="QD18" s="267"/>
      <c r="QE18" s="267"/>
      <c r="QF18" s="267"/>
      <c r="QG18" s="267"/>
      <c r="QH18" s="267"/>
      <c r="QI18" s="267"/>
      <c r="QJ18" s="267"/>
      <c r="QK18" s="267"/>
      <c r="QL18" s="267"/>
      <c r="QM18" s="267"/>
      <c r="QN18" s="267"/>
      <c r="QO18" s="267"/>
      <c r="QP18" s="267"/>
      <c r="QQ18" s="267"/>
      <c r="QR18" s="267"/>
      <c r="QS18" s="267"/>
      <c r="QT18" s="267"/>
      <c r="QU18" s="267"/>
      <c r="QV18" s="267"/>
      <c r="QW18" s="267"/>
      <c r="QX18" s="267"/>
      <c r="QY18" s="267"/>
      <c r="QZ18" s="267"/>
      <c r="RA18" s="267"/>
      <c r="RB18" s="267"/>
      <c r="RC18" s="267"/>
      <c r="RD18" s="267"/>
      <c r="RE18" s="267"/>
      <c r="RF18" s="267"/>
      <c r="RG18" s="267"/>
      <c r="RH18" s="267"/>
      <c r="RI18" s="267"/>
      <c r="RJ18" s="267"/>
      <c r="RK18" s="267"/>
      <c r="RL18" s="267"/>
      <c r="RM18" s="267"/>
      <c r="RN18" s="267"/>
      <c r="RO18" s="267"/>
      <c r="RP18" s="267"/>
      <c r="RQ18" s="267"/>
      <c r="RR18" s="267"/>
      <c r="RS18" s="267"/>
      <c r="RT18" s="267"/>
      <c r="RU18" s="267"/>
      <c r="RV18" s="267"/>
      <c r="RW18" s="267"/>
      <c r="RX18" s="267"/>
      <c r="RY18" s="267"/>
      <c r="RZ18" s="267"/>
      <c r="SA18" s="267"/>
      <c r="SB18" s="267"/>
      <c r="SC18" s="267"/>
      <c r="SD18" s="267"/>
      <c r="SE18" s="267"/>
      <c r="SF18" s="267"/>
      <c r="SG18" s="267"/>
      <c r="SH18" s="267"/>
      <c r="SI18" s="267"/>
      <c r="SJ18" s="267"/>
      <c r="SK18" s="267"/>
      <c r="SL18" s="267"/>
      <c r="SM18" s="267"/>
      <c r="SN18" s="267"/>
      <c r="SO18" s="267"/>
      <c r="SP18" s="267"/>
      <c r="SQ18" s="267"/>
      <c r="SR18" s="267"/>
      <c r="SS18" s="267"/>
      <c r="ST18" s="267"/>
      <c r="SU18" s="267"/>
      <c r="SV18" s="267"/>
      <c r="SW18" s="267"/>
      <c r="SX18" s="267"/>
      <c r="SY18" s="267"/>
      <c r="SZ18" s="267"/>
      <c r="TA18" s="267"/>
      <c r="TB18" s="267"/>
      <c r="TC18" s="267"/>
      <c r="TD18" s="267"/>
      <c r="TE18" s="267"/>
      <c r="TF18" s="267"/>
      <c r="TG18" s="267"/>
      <c r="TH18" s="267"/>
      <c r="TI18" s="267"/>
      <c r="TJ18" s="267"/>
      <c r="TK18" s="267"/>
      <c r="TL18" s="267"/>
      <c r="TM18" s="267"/>
      <c r="TN18" s="267"/>
      <c r="TO18" s="267"/>
      <c r="TP18" s="267"/>
      <c r="TQ18" s="267"/>
      <c r="TR18" s="267"/>
      <c r="TS18" s="267"/>
      <c r="TT18" s="267"/>
      <c r="TU18" s="267"/>
      <c r="TV18" s="267"/>
      <c r="TW18" s="267"/>
      <c r="TX18" s="267"/>
      <c r="TY18" s="267"/>
      <c r="TZ18" s="267"/>
      <c r="UA18" s="267"/>
      <c r="UB18" s="267"/>
      <c r="UC18" s="267"/>
      <c r="UD18" s="267"/>
      <c r="UE18" s="267"/>
      <c r="UF18" s="267"/>
      <c r="UG18" s="267"/>
      <c r="UH18" s="267"/>
      <c r="UI18" s="267"/>
      <c r="UJ18" s="267"/>
      <c r="UK18" s="267"/>
      <c r="UL18" s="267"/>
      <c r="UM18" s="267"/>
      <c r="UN18" s="267"/>
      <c r="UO18" s="267"/>
      <c r="UP18" s="267"/>
      <c r="UQ18" s="267"/>
      <c r="UR18" s="267"/>
      <c r="US18" s="267"/>
      <c r="UT18" s="267"/>
      <c r="UU18" s="267"/>
      <c r="UV18" s="267"/>
      <c r="UW18" s="267"/>
      <c r="UX18" s="267"/>
      <c r="UY18" s="267"/>
      <c r="UZ18" s="267"/>
      <c r="VA18" s="267"/>
      <c r="VB18" s="267"/>
      <c r="VC18" s="267"/>
      <c r="VD18" s="267"/>
      <c r="VE18" s="267"/>
      <c r="VF18" s="267"/>
      <c r="VG18" s="267"/>
      <c r="VH18" s="267"/>
      <c r="VI18" s="267"/>
      <c r="VJ18" s="267"/>
      <c r="VK18" s="267"/>
      <c r="VL18" s="267"/>
      <c r="VM18" s="267"/>
      <c r="VN18" s="267"/>
      <c r="VO18" s="267"/>
      <c r="VP18" s="267"/>
      <c r="VQ18" s="267"/>
      <c r="VR18" s="267"/>
      <c r="VS18" s="267"/>
      <c r="VT18" s="267"/>
      <c r="VU18" s="267"/>
      <c r="VV18" s="267"/>
      <c r="VW18" s="267"/>
      <c r="VX18" s="267"/>
      <c r="VY18" s="267"/>
      <c r="VZ18" s="267"/>
      <c r="WA18" s="267"/>
      <c r="WB18" s="267"/>
      <c r="WC18" s="267"/>
      <c r="WD18" s="267"/>
      <c r="WE18" s="267"/>
      <c r="WF18" s="267"/>
      <c r="WG18" s="267"/>
      <c r="WH18" s="267"/>
      <c r="WI18" s="267"/>
      <c r="WJ18" s="267"/>
      <c r="WK18" s="267"/>
      <c r="WL18" s="267"/>
      <c r="WM18" s="267"/>
      <c r="WN18" s="267"/>
      <c r="WO18" s="267"/>
      <c r="WP18" s="267"/>
      <c r="WQ18" s="267"/>
      <c r="WR18" s="267"/>
      <c r="WS18" s="267"/>
      <c r="WT18" s="267"/>
      <c r="WU18" s="267"/>
      <c r="WV18" s="267"/>
      <c r="WW18" s="267"/>
      <c r="WX18" s="267"/>
      <c r="WY18" s="267"/>
      <c r="WZ18" s="267"/>
      <c r="XA18" s="267"/>
      <c r="XB18" s="267"/>
      <c r="XC18" s="267"/>
      <c r="XD18" s="267"/>
      <c r="XE18" s="267"/>
      <c r="XF18" s="267"/>
      <c r="XG18" s="267"/>
      <c r="XH18" s="267"/>
      <c r="XI18" s="267"/>
      <c r="XJ18" s="267"/>
      <c r="XK18" s="267"/>
      <c r="XL18" s="267"/>
      <c r="XM18" s="267"/>
      <c r="XN18" s="267"/>
      <c r="XO18" s="267"/>
      <c r="XP18" s="267"/>
      <c r="XQ18" s="267"/>
      <c r="XR18" s="267"/>
      <c r="XS18" s="267"/>
      <c r="XT18" s="267"/>
      <c r="XU18" s="267"/>
      <c r="XV18" s="267"/>
      <c r="XW18" s="267"/>
      <c r="XX18" s="267"/>
      <c r="XY18" s="267"/>
      <c r="XZ18" s="267"/>
      <c r="YA18" s="267"/>
      <c r="YB18" s="267"/>
      <c r="YC18" s="267"/>
      <c r="YD18" s="267"/>
      <c r="YE18" s="267"/>
      <c r="YF18" s="267"/>
      <c r="YG18" s="267"/>
      <c r="YH18" s="267"/>
      <c r="YI18" s="267"/>
      <c r="YJ18" s="267"/>
      <c r="YK18" s="267"/>
      <c r="YL18" s="267"/>
      <c r="YM18" s="267"/>
      <c r="YN18" s="267"/>
      <c r="YO18" s="267"/>
      <c r="YP18" s="267"/>
      <c r="YQ18" s="267"/>
      <c r="YR18" s="267"/>
      <c r="YS18" s="267"/>
      <c r="YT18" s="267"/>
      <c r="YU18" s="267"/>
      <c r="YV18" s="267"/>
      <c r="YW18" s="267"/>
      <c r="YX18" s="267"/>
      <c r="YY18" s="267"/>
      <c r="YZ18" s="267"/>
      <c r="ZA18" s="267"/>
      <c r="ZB18" s="267"/>
      <c r="ZC18" s="267"/>
      <c r="ZD18" s="267"/>
      <c r="ZE18" s="267"/>
      <c r="ZF18" s="267"/>
      <c r="ZG18" s="267"/>
      <c r="ZH18" s="267"/>
      <c r="ZI18" s="267"/>
      <c r="ZJ18" s="267"/>
      <c r="ZK18" s="267"/>
      <c r="ZL18" s="267"/>
      <c r="ZM18" s="267"/>
      <c r="ZN18" s="267"/>
      <c r="ZO18" s="267"/>
      <c r="ZP18" s="267"/>
      <c r="ZQ18" s="267"/>
      <c r="ZR18" s="267"/>
      <c r="ZS18" s="267"/>
      <c r="ZT18" s="267"/>
      <c r="ZU18" s="267"/>
      <c r="ZV18" s="267"/>
      <c r="ZW18" s="267"/>
      <c r="ZX18" s="267"/>
      <c r="ZY18" s="267"/>
      <c r="ZZ18" s="267"/>
      <c r="AAA18" s="267"/>
      <c r="AAB18" s="267"/>
      <c r="AAC18" s="267"/>
      <c r="AAD18" s="267"/>
      <c r="AAE18" s="267"/>
      <c r="AAF18" s="267"/>
      <c r="AAG18" s="267"/>
      <c r="AAH18" s="267"/>
      <c r="AAI18" s="267"/>
      <c r="AAJ18" s="267"/>
      <c r="AAK18" s="267"/>
      <c r="AAL18" s="267"/>
      <c r="AAM18" s="267"/>
      <c r="AAN18" s="267"/>
      <c r="AAO18" s="267"/>
      <c r="AAP18" s="267"/>
      <c r="AAQ18" s="267"/>
      <c r="AAR18" s="267"/>
      <c r="AAS18" s="267"/>
      <c r="AAT18" s="267"/>
      <c r="AAU18" s="267"/>
      <c r="AAV18" s="267"/>
      <c r="AAW18" s="267"/>
      <c r="AAX18" s="267"/>
      <c r="AAY18" s="267"/>
      <c r="AAZ18" s="267"/>
      <c r="ABA18" s="267"/>
      <c r="ABB18" s="267"/>
      <c r="ABC18" s="267"/>
      <c r="ABD18" s="267"/>
      <c r="ABE18" s="267"/>
      <c r="ABF18" s="267"/>
      <c r="ABG18" s="267"/>
      <c r="ABH18" s="267"/>
      <c r="ABI18" s="267"/>
      <c r="ABJ18" s="267"/>
      <c r="ABK18" s="267"/>
      <c r="ABL18" s="267"/>
      <c r="ABM18" s="267"/>
      <c r="ABN18" s="267"/>
      <c r="ABO18" s="267"/>
      <c r="ABP18" s="267"/>
      <c r="ABQ18" s="267"/>
      <c r="ABR18" s="267"/>
      <c r="ABS18" s="267"/>
      <c r="ABT18" s="267"/>
      <c r="ABU18" s="267"/>
      <c r="ABV18" s="267"/>
      <c r="ABW18" s="267"/>
      <c r="ABX18" s="267"/>
      <c r="ABY18" s="267"/>
      <c r="ABZ18" s="267"/>
      <c r="ACA18" s="267"/>
      <c r="ACB18" s="267"/>
      <c r="ACC18" s="267"/>
      <c r="ACD18" s="267"/>
      <c r="ACE18" s="267"/>
      <c r="ACF18" s="267"/>
      <c r="ACG18" s="267"/>
      <c r="ACH18" s="267"/>
      <c r="ACI18" s="267"/>
      <c r="ACJ18" s="267"/>
      <c r="ACK18" s="267"/>
      <c r="ACL18" s="267"/>
      <c r="ACM18" s="267"/>
      <c r="ACN18" s="267"/>
      <c r="ACO18" s="267"/>
      <c r="ACP18" s="267"/>
      <c r="ACQ18" s="267"/>
      <c r="ACR18" s="267"/>
      <c r="ACS18" s="267"/>
      <c r="ACT18" s="267"/>
      <c r="ACU18" s="267"/>
      <c r="ACV18" s="267"/>
      <c r="ACW18" s="267"/>
      <c r="ACX18" s="267"/>
      <c r="ACY18" s="267"/>
      <c r="ACZ18" s="267"/>
      <c r="ADA18" s="267"/>
      <c r="ADB18" s="267"/>
      <c r="ADC18" s="267"/>
      <c r="ADD18" s="267"/>
      <c r="ADE18" s="267"/>
      <c r="ADF18" s="267"/>
      <c r="ADG18" s="267"/>
      <c r="ADH18" s="267"/>
      <c r="ADI18" s="267"/>
      <c r="ADJ18" s="267"/>
      <c r="ADK18" s="267"/>
      <c r="ADL18" s="267"/>
      <c r="ADM18" s="267"/>
      <c r="ADN18" s="267"/>
      <c r="ADO18" s="267"/>
      <c r="ADP18" s="267"/>
      <c r="ADQ18" s="267"/>
      <c r="ADR18" s="267"/>
      <c r="ADS18" s="267"/>
      <c r="ADT18" s="267"/>
      <c r="ADU18" s="267"/>
      <c r="ADV18" s="267"/>
      <c r="ADW18" s="267"/>
      <c r="ADX18" s="267"/>
      <c r="ADY18" s="267"/>
      <c r="ADZ18" s="267"/>
      <c r="AEA18" s="267"/>
      <c r="AEB18" s="267"/>
      <c r="AEC18" s="267"/>
      <c r="AED18" s="267"/>
      <c r="AEE18" s="267"/>
      <c r="AEF18" s="267"/>
      <c r="AEG18" s="267"/>
      <c r="AEH18" s="267"/>
      <c r="AEI18" s="267"/>
      <c r="AEJ18" s="267"/>
      <c r="AEK18" s="267"/>
      <c r="AEL18" s="267"/>
      <c r="AEM18" s="267"/>
      <c r="AEN18" s="267"/>
      <c r="AEO18" s="267"/>
      <c r="AEP18" s="267"/>
      <c r="AEQ18" s="267"/>
      <c r="AER18" s="267"/>
      <c r="AES18" s="267"/>
      <c r="AET18" s="267"/>
      <c r="AEU18" s="267"/>
      <c r="AEV18" s="267"/>
      <c r="AEW18" s="267"/>
      <c r="AEX18" s="267"/>
      <c r="AEY18" s="267"/>
      <c r="AEZ18" s="267"/>
      <c r="AFA18" s="267"/>
      <c r="AFB18" s="267"/>
      <c r="AFC18" s="267"/>
      <c r="AFD18" s="267"/>
      <c r="AFE18" s="267"/>
      <c r="AFF18" s="267"/>
      <c r="AFG18" s="267"/>
      <c r="AFH18" s="267"/>
      <c r="AFI18" s="267"/>
      <c r="AFJ18" s="267"/>
      <c r="AFK18" s="267"/>
      <c r="AFL18" s="267"/>
      <c r="AFM18" s="267"/>
      <c r="AFN18" s="267"/>
      <c r="AFO18" s="267"/>
      <c r="AFP18" s="267"/>
      <c r="AFQ18" s="267"/>
      <c r="AFR18" s="267"/>
      <c r="AFS18" s="267"/>
      <c r="AFT18" s="267"/>
      <c r="AFU18" s="267"/>
      <c r="AFV18" s="267"/>
      <c r="AFW18" s="267"/>
      <c r="AFX18" s="267"/>
      <c r="AFY18" s="267"/>
      <c r="AFZ18" s="267"/>
      <c r="AGA18" s="267"/>
      <c r="AGB18" s="267"/>
      <c r="AGC18" s="267"/>
      <c r="AGD18" s="267"/>
      <c r="AGE18" s="267"/>
      <c r="AGF18" s="267"/>
      <c r="AGG18" s="267"/>
      <c r="AGH18" s="267"/>
      <c r="AGI18" s="267"/>
      <c r="AGJ18" s="267"/>
      <c r="AGK18" s="267"/>
      <c r="AGL18" s="267"/>
      <c r="AGM18" s="267"/>
      <c r="AGN18" s="267"/>
      <c r="AGO18" s="267"/>
      <c r="AGP18" s="267"/>
      <c r="AGQ18" s="267"/>
      <c r="AGR18" s="267"/>
      <c r="AGS18" s="267"/>
      <c r="AGT18" s="267"/>
      <c r="AGU18" s="267"/>
      <c r="AGV18" s="267"/>
      <c r="AGW18" s="267"/>
      <c r="AGX18" s="267"/>
      <c r="AGY18" s="267"/>
      <c r="AGZ18" s="267"/>
      <c r="AHA18" s="267"/>
      <c r="AHB18" s="267"/>
      <c r="AHC18" s="267"/>
      <c r="AHD18" s="267"/>
      <c r="AHE18" s="267"/>
      <c r="AHF18" s="267"/>
      <c r="AHG18" s="267"/>
      <c r="AHH18" s="267"/>
      <c r="AHI18" s="267"/>
      <c r="AHJ18" s="267"/>
      <c r="AHK18" s="267"/>
      <c r="AHL18" s="267"/>
      <c r="AHM18" s="267"/>
      <c r="AHN18" s="267"/>
      <c r="AHO18" s="267"/>
      <c r="AHP18" s="267"/>
      <c r="AHQ18" s="267"/>
      <c r="AHR18" s="267"/>
      <c r="AHS18" s="267"/>
      <c r="AHT18" s="267"/>
      <c r="AHU18" s="267"/>
      <c r="AHV18" s="267"/>
      <c r="AHW18" s="267"/>
      <c r="AHX18" s="267"/>
      <c r="AHY18" s="267"/>
      <c r="AHZ18" s="267"/>
      <c r="AIA18" s="267"/>
      <c r="AIB18" s="267"/>
      <c r="AIC18" s="267"/>
      <c r="AID18" s="267"/>
      <c r="AIE18" s="267"/>
      <c r="AIF18" s="267"/>
      <c r="AIG18" s="267"/>
      <c r="AIH18" s="267"/>
      <c r="AII18" s="267"/>
      <c r="AIJ18" s="267"/>
      <c r="AIK18" s="267"/>
      <c r="AIL18" s="267"/>
      <c r="AIM18" s="267"/>
      <c r="AIN18" s="267"/>
      <c r="AIO18" s="267"/>
      <c r="AIP18" s="267"/>
      <c r="AIQ18" s="267"/>
      <c r="AIR18" s="267"/>
      <c r="AIS18" s="267"/>
      <c r="AIT18" s="267"/>
      <c r="AIU18" s="267"/>
      <c r="AIV18" s="267"/>
      <c r="AIW18" s="267"/>
      <c r="AIX18" s="267"/>
      <c r="AIY18" s="267"/>
      <c r="AIZ18" s="267"/>
      <c r="AJA18" s="267"/>
      <c r="AJB18" s="267"/>
      <c r="AJC18" s="267"/>
      <c r="AJD18" s="267"/>
      <c r="AJE18" s="267"/>
      <c r="AJF18" s="267"/>
      <c r="AJG18" s="267"/>
      <c r="AJH18" s="267"/>
      <c r="AJI18" s="267"/>
      <c r="AJJ18" s="267"/>
      <c r="AJK18" s="267"/>
      <c r="AJL18" s="267"/>
      <c r="AJM18" s="267"/>
      <c r="AJN18" s="267"/>
      <c r="AJO18" s="267"/>
      <c r="AJP18" s="267"/>
      <c r="AJQ18" s="267"/>
      <c r="AJR18" s="267"/>
      <c r="AJS18" s="267"/>
      <c r="AJT18" s="267"/>
      <c r="AJU18" s="267"/>
      <c r="AJV18" s="267"/>
      <c r="AJW18" s="267"/>
      <c r="AJX18" s="267"/>
      <c r="AJY18" s="267"/>
      <c r="AJZ18" s="267"/>
      <c r="AKA18" s="267"/>
      <c r="AKB18" s="267"/>
      <c r="AKC18" s="267"/>
      <c r="AKD18" s="267"/>
      <c r="AKE18" s="267"/>
      <c r="AKF18" s="267"/>
      <c r="AKG18" s="267"/>
      <c r="AKH18" s="267"/>
      <c r="AKI18" s="267"/>
      <c r="AKJ18" s="267"/>
      <c r="AKK18" s="267"/>
      <c r="AKL18" s="267"/>
      <c r="AKM18" s="267"/>
      <c r="AKN18" s="267"/>
      <c r="AKO18" s="267"/>
      <c r="AKP18" s="267"/>
      <c r="AKQ18" s="267"/>
      <c r="AKR18" s="267"/>
      <c r="AKS18" s="267"/>
      <c r="AKT18" s="267"/>
      <c r="AKU18" s="267"/>
      <c r="AKV18" s="267"/>
      <c r="AKW18" s="267"/>
      <c r="AKX18" s="267"/>
      <c r="AKY18" s="267"/>
      <c r="AKZ18" s="267"/>
      <c r="ALA18" s="267"/>
      <c r="ALB18" s="267"/>
      <c r="ALC18" s="267"/>
      <c r="ALD18" s="267"/>
      <c r="ALE18" s="267"/>
      <c r="ALF18" s="267"/>
      <c r="ALG18" s="267"/>
      <c r="ALH18" s="267"/>
      <c r="ALI18" s="267"/>
      <c r="ALJ18" s="267"/>
      <c r="ALK18" s="267"/>
      <c r="ALL18" s="267"/>
      <c r="ALM18" s="267"/>
      <c r="ALN18" s="267"/>
      <c r="ALO18" s="267"/>
      <c r="ALP18" s="267"/>
      <c r="ALQ18" s="267"/>
      <c r="ALR18" s="267"/>
      <c r="ALS18" s="267"/>
      <c r="ALT18" s="267"/>
      <c r="ALU18" s="267"/>
      <c r="ALV18" s="267"/>
      <c r="ALW18" s="267"/>
      <c r="ALX18" s="267"/>
      <c r="ALY18" s="267"/>
      <c r="ALZ18" s="267"/>
      <c r="AMA18" s="267"/>
      <c r="AMB18" s="267"/>
      <c r="AMC18" s="267"/>
      <c r="AMD18" s="267"/>
      <c r="AME18" s="267"/>
      <c r="AMF18" s="267"/>
      <c r="AMG18" s="267"/>
      <c r="AMH18" s="267"/>
      <c r="AMI18" s="267"/>
      <c r="AMJ18" s="267"/>
      <c r="AMK18" s="267"/>
      <c r="AML18" s="267"/>
      <c r="AMM18" s="267"/>
      <c r="AMN18" s="267"/>
      <c r="AMO18" s="267"/>
      <c r="AMP18" s="267"/>
      <c r="AMQ18" s="267"/>
      <c r="AMR18" s="267"/>
      <c r="AMS18" s="267"/>
      <c r="AMT18" s="267"/>
      <c r="AMU18" s="267"/>
      <c r="AMV18" s="267"/>
      <c r="AMW18" s="267"/>
      <c r="AMX18" s="267"/>
      <c r="AMY18" s="267"/>
      <c r="AMZ18" s="267"/>
      <c r="ANA18" s="267"/>
      <c r="ANB18" s="267"/>
      <c r="ANC18" s="267"/>
      <c r="AND18" s="267"/>
      <c r="ANE18" s="267"/>
      <c r="ANF18" s="267"/>
      <c r="ANG18" s="267"/>
      <c r="ANH18" s="267"/>
      <c r="ANI18" s="267"/>
      <c r="ANJ18" s="267"/>
      <c r="ANK18" s="267"/>
      <c r="ANL18" s="267"/>
      <c r="ANM18" s="267"/>
      <c r="ANN18" s="267"/>
      <c r="ANO18" s="267"/>
      <c r="ANP18" s="267"/>
      <c r="ANQ18" s="267"/>
      <c r="ANR18" s="267"/>
      <c r="ANS18" s="267"/>
      <c r="ANT18" s="267"/>
      <c r="ANU18" s="267"/>
      <c r="ANV18" s="267"/>
      <c r="ANW18" s="267"/>
      <c r="ANX18" s="267"/>
      <c r="ANY18" s="267"/>
      <c r="ANZ18" s="267"/>
      <c r="AOA18" s="267"/>
      <c r="AOB18" s="267"/>
      <c r="AOC18" s="267"/>
      <c r="AOD18" s="267"/>
      <c r="AOE18" s="267"/>
      <c r="AOF18" s="267"/>
      <c r="AOG18" s="267"/>
      <c r="AOH18" s="267"/>
      <c r="AOI18" s="267"/>
      <c r="AOJ18" s="267"/>
      <c r="AOK18" s="267"/>
      <c r="AOL18" s="267"/>
      <c r="AOM18" s="267"/>
      <c r="AON18" s="267"/>
      <c r="AOO18" s="267"/>
      <c r="AOP18" s="267"/>
      <c r="AOQ18" s="267"/>
      <c r="AOR18" s="267"/>
      <c r="AOS18" s="267"/>
      <c r="AOT18" s="267"/>
      <c r="AOU18" s="267"/>
      <c r="AOV18" s="267"/>
      <c r="AOW18" s="267"/>
      <c r="AOX18" s="267"/>
      <c r="AOY18" s="267"/>
      <c r="AOZ18" s="267"/>
      <c r="APA18" s="267"/>
      <c r="APB18" s="267"/>
      <c r="APC18" s="267"/>
      <c r="APD18" s="267"/>
      <c r="APE18" s="267"/>
      <c r="APF18" s="267"/>
      <c r="APG18" s="267"/>
      <c r="APH18" s="267"/>
      <c r="API18" s="267"/>
      <c r="APJ18" s="267"/>
      <c r="APK18" s="267"/>
      <c r="APL18" s="267"/>
      <c r="APM18" s="267"/>
      <c r="APN18" s="267"/>
      <c r="APO18" s="267"/>
      <c r="APP18" s="267"/>
      <c r="APQ18" s="267"/>
      <c r="APR18" s="267"/>
      <c r="APS18" s="267"/>
      <c r="APT18" s="267"/>
      <c r="APU18" s="267"/>
      <c r="APV18" s="267"/>
      <c r="APW18" s="267"/>
      <c r="APX18" s="267"/>
      <c r="APY18" s="267"/>
      <c r="APZ18" s="267"/>
      <c r="AQA18" s="267"/>
      <c r="AQB18" s="267"/>
      <c r="AQC18" s="267"/>
      <c r="AQD18" s="267"/>
      <c r="AQE18" s="267"/>
      <c r="AQF18" s="267"/>
      <c r="AQG18" s="267"/>
      <c r="AQH18" s="267"/>
      <c r="AQI18" s="267"/>
      <c r="AQJ18" s="267"/>
      <c r="AQK18" s="267"/>
      <c r="AQL18" s="267"/>
      <c r="AQM18" s="267"/>
      <c r="AQN18" s="267"/>
      <c r="AQO18" s="267"/>
      <c r="AQP18" s="267"/>
      <c r="AQQ18" s="267"/>
      <c r="AQR18" s="267"/>
      <c r="AQS18" s="267"/>
      <c r="AQT18" s="267"/>
      <c r="AQU18" s="267"/>
      <c r="AQV18" s="267"/>
      <c r="AQW18" s="267"/>
      <c r="AQX18" s="267"/>
      <c r="AQY18" s="267"/>
      <c r="AQZ18" s="267"/>
      <c r="ARA18" s="267"/>
      <c r="ARB18" s="267"/>
      <c r="ARC18" s="267"/>
      <c r="ARD18" s="267"/>
      <c r="ARE18" s="267"/>
      <c r="ARF18" s="267"/>
      <c r="ARG18" s="267"/>
      <c r="ARH18" s="267"/>
      <c r="ARI18" s="267"/>
      <c r="ARJ18" s="267"/>
      <c r="ARK18" s="267"/>
      <c r="ARL18" s="267"/>
      <c r="ARM18" s="267"/>
      <c r="ARN18" s="267"/>
      <c r="ARO18" s="267"/>
      <c r="ARP18" s="267"/>
      <c r="ARQ18" s="267"/>
      <c r="ARR18" s="267"/>
      <c r="ARS18" s="267"/>
      <c r="ART18" s="267"/>
      <c r="ARU18" s="267"/>
      <c r="ARV18" s="267"/>
      <c r="ARW18" s="267"/>
      <c r="ARX18" s="267"/>
      <c r="ARY18" s="267"/>
      <c r="ARZ18" s="267"/>
      <c r="ASA18" s="267"/>
      <c r="ASB18" s="267"/>
      <c r="ASC18" s="267"/>
      <c r="ASD18" s="267"/>
      <c r="ASE18" s="267"/>
      <c r="ASF18" s="267"/>
      <c r="ASG18" s="267"/>
      <c r="ASH18" s="267"/>
      <c r="ASI18" s="267"/>
      <c r="ASJ18" s="267"/>
      <c r="ASK18" s="267"/>
      <c r="ASL18" s="267"/>
      <c r="ASM18" s="267"/>
      <c r="ASN18" s="267"/>
      <c r="ASO18" s="267"/>
      <c r="ASP18" s="267"/>
      <c r="ASQ18" s="267"/>
      <c r="ASR18" s="267"/>
      <c r="ASS18" s="267"/>
      <c r="AST18" s="267"/>
      <c r="ASU18" s="267"/>
      <c r="ASV18" s="267"/>
      <c r="ASW18" s="267"/>
      <c r="ASX18" s="267"/>
      <c r="ASY18" s="267"/>
      <c r="ASZ18" s="267"/>
      <c r="ATA18" s="267"/>
      <c r="ATB18" s="267"/>
      <c r="ATC18" s="267"/>
      <c r="ATD18" s="267"/>
      <c r="ATE18" s="267"/>
      <c r="ATF18" s="267"/>
      <c r="ATG18" s="267"/>
      <c r="ATH18" s="267"/>
      <c r="ATI18" s="267"/>
      <c r="ATJ18" s="267"/>
      <c r="ATK18" s="267"/>
      <c r="ATL18" s="267"/>
      <c r="ATM18" s="267"/>
      <c r="ATN18" s="267"/>
      <c r="ATO18" s="267"/>
      <c r="ATP18" s="267"/>
      <c r="ATQ18" s="267"/>
      <c r="ATR18" s="267"/>
      <c r="ATS18" s="267"/>
      <c r="ATT18" s="267"/>
      <c r="ATU18" s="267"/>
      <c r="ATV18" s="267"/>
      <c r="ATW18" s="267"/>
      <c r="ATX18" s="267"/>
      <c r="ATY18" s="267"/>
      <c r="ATZ18" s="267"/>
      <c r="AUA18" s="267"/>
      <c r="AUB18" s="267"/>
      <c r="AUC18" s="267"/>
      <c r="AUD18" s="267"/>
      <c r="AUE18" s="267"/>
      <c r="AUF18" s="267"/>
      <c r="AUG18" s="267"/>
      <c r="AUH18" s="267"/>
      <c r="AUI18" s="267"/>
      <c r="AUJ18" s="267"/>
      <c r="AUK18" s="267"/>
      <c r="AUL18" s="267"/>
      <c r="AUM18" s="267"/>
      <c r="AUN18" s="267"/>
      <c r="AUO18" s="267"/>
      <c r="AUP18" s="267"/>
      <c r="AUQ18" s="267"/>
      <c r="AUR18" s="267"/>
      <c r="AUS18" s="267"/>
      <c r="AUT18" s="267"/>
      <c r="AUU18" s="267"/>
      <c r="AUV18" s="267"/>
      <c r="AUW18" s="267"/>
      <c r="AUX18" s="267"/>
      <c r="AUY18" s="267"/>
      <c r="AUZ18" s="267"/>
      <c r="AVA18" s="267"/>
      <c r="AVB18" s="267"/>
      <c r="AVC18" s="267"/>
      <c r="AVD18" s="267"/>
      <c r="AVE18" s="267"/>
      <c r="AVF18" s="267"/>
      <c r="AVG18" s="267"/>
      <c r="AVH18" s="267"/>
      <c r="AVI18" s="267"/>
      <c r="AVJ18" s="267"/>
      <c r="AVK18" s="267"/>
      <c r="AVL18" s="267"/>
      <c r="AVM18" s="267"/>
      <c r="AVN18" s="267"/>
      <c r="AVO18" s="267"/>
      <c r="AVP18" s="267"/>
      <c r="AVQ18" s="267"/>
      <c r="AVR18" s="267"/>
      <c r="AVS18" s="267"/>
      <c r="AVT18" s="267"/>
      <c r="AVU18" s="267"/>
      <c r="AVV18" s="267"/>
      <c r="AVW18" s="267"/>
      <c r="AVX18" s="267"/>
      <c r="AVY18" s="267"/>
      <c r="AVZ18" s="267"/>
      <c r="AWA18" s="267"/>
      <c r="AWB18" s="267"/>
      <c r="AWC18" s="267"/>
      <c r="AWD18" s="267"/>
      <c r="AWE18" s="267"/>
      <c r="AWF18" s="267"/>
      <c r="AWG18" s="267"/>
      <c r="AWH18" s="267"/>
      <c r="AWI18" s="267"/>
      <c r="AWJ18" s="267"/>
      <c r="AWK18" s="267"/>
      <c r="AWL18" s="267"/>
      <c r="AWM18" s="267"/>
      <c r="AWN18" s="267"/>
      <c r="AWO18" s="267"/>
      <c r="AWP18" s="267"/>
      <c r="AWQ18" s="267"/>
      <c r="AWR18" s="267"/>
      <c r="AWS18" s="267"/>
      <c r="AWT18" s="267"/>
      <c r="AWU18" s="267"/>
      <c r="AWV18" s="267"/>
      <c r="AWW18" s="267"/>
      <c r="AWX18" s="267"/>
      <c r="AWY18" s="267"/>
      <c r="AWZ18" s="267"/>
      <c r="AXA18" s="267"/>
      <c r="AXB18" s="267"/>
      <c r="AXC18" s="267"/>
      <c r="AXD18" s="267"/>
      <c r="AXE18" s="267"/>
      <c r="AXF18" s="267"/>
      <c r="AXG18" s="267"/>
      <c r="AXH18" s="267"/>
      <c r="AXI18" s="267"/>
      <c r="AXJ18" s="267"/>
      <c r="AXK18" s="267"/>
      <c r="AXL18" s="267"/>
      <c r="AXM18" s="267"/>
      <c r="AXN18" s="267"/>
      <c r="AXO18" s="267"/>
      <c r="AXP18" s="267"/>
      <c r="AXQ18" s="267"/>
      <c r="AXR18" s="267"/>
      <c r="AXS18" s="267"/>
      <c r="AXT18" s="267"/>
      <c r="AXU18" s="267"/>
      <c r="AXV18" s="267"/>
      <c r="AXW18" s="267"/>
      <c r="AXX18" s="267"/>
      <c r="AXY18" s="267"/>
      <c r="AXZ18" s="267"/>
      <c r="AYA18" s="267"/>
      <c r="AYB18" s="267"/>
      <c r="AYC18" s="267"/>
      <c r="AYD18" s="267"/>
      <c r="AYE18" s="267"/>
      <c r="AYF18" s="267"/>
      <c r="AYG18" s="267"/>
      <c r="AYH18" s="267"/>
      <c r="AYI18" s="267"/>
      <c r="AYJ18" s="267"/>
      <c r="AYK18" s="267"/>
      <c r="AYL18" s="267"/>
      <c r="AYM18" s="267"/>
      <c r="AYN18" s="267"/>
      <c r="AYO18" s="267"/>
      <c r="AYP18" s="267"/>
      <c r="AYQ18" s="267"/>
      <c r="AYR18" s="267"/>
      <c r="AYS18" s="267"/>
      <c r="AYT18" s="267"/>
      <c r="AYU18" s="267"/>
      <c r="AYV18" s="267"/>
      <c r="AYW18" s="267"/>
      <c r="AYX18" s="267"/>
      <c r="AYY18" s="267"/>
      <c r="AYZ18" s="267"/>
      <c r="AZA18" s="267"/>
      <c r="AZB18" s="267"/>
      <c r="AZC18" s="267"/>
      <c r="AZD18" s="267"/>
      <c r="AZE18" s="267"/>
      <c r="AZF18" s="267"/>
      <c r="AZG18" s="267"/>
      <c r="AZH18" s="267"/>
      <c r="AZI18" s="267"/>
      <c r="AZJ18" s="267"/>
      <c r="AZK18" s="267"/>
      <c r="AZL18" s="267"/>
      <c r="AZM18" s="267"/>
      <c r="AZN18" s="267"/>
      <c r="AZO18" s="267"/>
      <c r="AZP18" s="267"/>
      <c r="AZQ18" s="267"/>
      <c r="AZR18" s="267"/>
      <c r="AZS18" s="267"/>
      <c r="AZT18" s="267"/>
      <c r="AZU18" s="267"/>
      <c r="AZV18" s="267"/>
      <c r="AZW18" s="267"/>
      <c r="AZX18" s="267"/>
      <c r="AZY18" s="267"/>
      <c r="AZZ18" s="267"/>
      <c r="BAA18" s="267"/>
      <c r="BAB18" s="267"/>
      <c r="BAC18" s="267"/>
      <c r="BAD18" s="267"/>
      <c r="BAE18" s="267"/>
      <c r="BAF18" s="267"/>
      <c r="BAG18" s="267"/>
      <c r="BAH18" s="267"/>
      <c r="BAI18" s="267"/>
      <c r="BAJ18" s="267"/>
      <c r="BAK18" s="267"/>
      <c r="BAL18" s="267"/>
      <c r="BAM18" s="267"/>
      <c r="BAN18" s="267"/>
      <c r="BAO18" s="267"/>
      <c r="BAP18" s="267"/>
      <c r="BAQ18" s="267"/>
      <c r="BAR18" s="267"/>
      <c r="BAS18" s="267"/>
      <c r="BAT18" s="267"/>
      <c r="BAU18" s="267"/>
      <c r="BAV18" s="267"/>
      <c r="BAW18" s="267"/>
      <c r="BAX18" s="267"/>
      <c r="BAY18" s="267"/>
      <c r="BAZ18" s="267"/>
      <c r="BBA18" s="267"/>
      <c r="BBB18" s="267"/>
      <c r="BBC18" s="267"/>
      <c r="BBD18" s="267"/>
      <c r="BBE18" s="267"/>
      <c r="BBF18" s="267"/>
      <c r="BBG18" s="267"/>
      <c r="BBH18" s="267"/>
      <c r="BBI18" s="267"/>
      <c r="BBJ18" s="267"/>
      <c r="BBK18" s="267"/>
      <c r="BBL18" s="267"/>
      <c r="BBM18" s="267"/>
      <c r="BBN18" s="267"/>
      <c r="BBO18" s="267"/>
      <c r="BBP18" s="267"/>
      <c r="BBQ18" s="267"/>
      <c r="BBR18" s="267"/>
      <c r="BBS18" s="267"/>
      <c r="BBT18" s="267"/>
      <c r="BBU18" s="267"/>
      <c r="BBV18" s="267"/>
      <c r="BBW18" s="267"/>
      <c r="BBX18" s="267"/>
      <c r="BBY18" s="267"/>
      <c r="BBZ18" s="267"/>
      <c r="BCA18" s="267"/>
      <c r="BCB18" s="267"/>
      <c r="BCC18" s="267"/>
      <c r="BCD18" s="267"/>
      <c r="BCE18" s="267"/>
      <c r="BCF18" s="267"/>
      <c r="BCG18" s="267"/>
      <c r="BCH18" s="267"/>
      <c r="BCI18" s="267"/>
      <c r="BCJ18" s="267"/>
      <c r="BCK18" s="267"/>
      <c r="BCL18" s="267"/>
      <c r="BCM18" s="267"/>
      <c r="BCN18" s="267"/>
      <c r="BCO18" s="267"/>
      <c r="BCP18" s="267"/>
      <c r="BCQ18" s="267"/>
      <c r="BCR18" s="267"/>
      <c r="BCS18" s="267"/>
      <c r="BCT18" s="267"/>
      <c r="BCU18" s="267"/>
      <c r="BCV18" s="267"/>
      <c r="BCW18" s="267"/>
      <c r="BCX18" s="267"/>
      <c r="BCY18" s="267"/>
      <c r="BCZ18" s="267"/>
      <c r="BDA18" s="267"/>
      <c r="BDB18" s="267"/>
      <c r="BDC18" s="267"/>
      <c r="BDD18" s="267"/>
      <c r="BDE18" s="267"/>
      <c r="BDF18" s="267"/>
      <c r="BDG18" s="267"/>
      <c r="BDH18" s="267"/>
      <c r="BDI18" s="267"/>
      <c r="BDJ18" s="267"/>
      <c r="BDK18" s="267"/>
      <c r="BDL18" s="267"/>
      <c r="BDM18" s="267"/>
      <c r="BDN18" s="267"/>
      <c r="BDO18" s="267"/>
      <c r="BDP18" s="267"/>
      <c r="BDQ18" s="267"/>
      <c r="BDR18" s="267"/>
      <c r="BDS18" s="267"/>
      <c r="BDT18" s="267"/>
      <c r="BDU18" s="267"/>
      <c r="BDV18" s="267"/>
      <c r="BDW18" s="267"/>
      <c r="BDX18" s="267"/>
      <c r="BDY18" s="267"/>
      <c r="BDZ18" s="267"/>
      <c r="BEA18" s="267"/>
      <c r="BEB18" s="267"/>
      <c r="BEC18" s="267"/>
      <c r="BED18" s="267"/>
      <c r="BEE18" s="267"/>
      <c r="BEF18" s="267"/>
      <c r="BEG18" s="267"/>
      <c r="BEH18" s="267"/>
      <c r="BEI18" s="267"/>
      <c r="BEJ18" s="267"/>
      <c r="BEK18" s="267"/>
      <c r="BEL18" s="267"/>
      <c r="BEM18" s="267"/>
      <c r="BEN18" s="267"/>
      <c r="BEO18" s="267"/>
      <c r="BEP18" s="267"/>
      <c r="BEQ18" s="267"/>
      <c r="BER18" s="267"/>
      <c r="BES18" s="267"/>
      <c r="BET18" s="267"/>
      <c r="BEU18" s="267"/>
      <c r="BEV18" s="267"/>
      <c r="BEW18" s="267"/>
      <c r="BEX18" s="267"/>
      <c r="BEY18" s="267"/>
      <c r="BEZ18" s="267"/>
      <c r="BFA18" s="267"/>
      <c r="BFB18" s="267"/>
      <c r="BFC18" s="267"/>
      <c r="BFD18" s="267"/>
      <c r="BFE18" s="267"/>
      <c r="BFF18" s="267"/>
      <c r="BFG18" s="267"/>
      <c r="BFH18" s="267"/>
      <c r="BFI18" s="267"/>
      <c r="BFJ18" s="267"/>
      <c r="BFK18" s="267"/>
      <c r="BFL18" s="267"/>
      <c r="BFM18" s="267"/>
      <c r="BFN18" s="267"/>
      <c r="BFO18" s="267"/>
      <c r="BFP18" s="267"/>
      <c r="BFQ18" s="267"/>
      <c r="BFR18" s="267"/>
      <c r="BFS18" s="267"/>
      <c r="BFT18" s="267"/>
      <c r="BFU18" s="267"/>
      <c r="BFV18" s="267"/>
      <c r="BFW18" s="267"/>
      <c r="BFX18" s="267"/>
      <c r="BFY18" s="267"/>
      <c r="BFZ18" s="267"/>
      <c r="BGA18" s="267"/>
      <c r="BGB18" s="267"/>
      <c r="BGC18" s="267"/>
      <c r="BGD18" s="267"/>
      <c r="BGE18" s="267"/>
      <c r="BGF18" s="267"/>
      <c r="BGG18" s="267"/>
      <c r="BGH18" s="267"/>
      <c r="BGI18" s="267"/>
      <c r="BGJ18" s="267"/>
      <c r="BGK18" s="267"/>
      <c r="BGL18" s="267"/>
      <c r="BGM18" s="267"/>
      <c r="BGN18" s="267"/>
      <c r="BGO18" s="267"/>
      <c r="BGP18" s="267"/>
      <c r="BGQ18" s="267"/>
      <c r="BGR18" s="267"/>
      <c r="BGS18" s="267"/>
      <c r="BGT18" s="267"/>
      <c r="BGU18" s="267"/>
      <c r="BGV18" s="267"/>
      <c r="BGW18" s="267"/>
      <c r="BGX18" s="267"/>
      <c r="BGY18" s="267"/>
      <c r="BGZ18" s="267"/>
      <c r="BHA18" s="267"/>
      <c r="BHB18" s="267"/>
      <c r="BHC18" s="267"/>
      <c r="BHD18" s="267"/>
      <c r="BHE18" s="267"/>
      <c r="BHF18" s="267"/>
      <c r="BHG18" s="267"/>
      <c r="BHH18" s="267"/>
      <c r="BHI18" s="267"/>
      <c r="BHJ18" s="267"/>
      <c r="BHK18" s="267"/>
      <c r="BHL18" s="267"/>
      <c r="BHM18" s="267"/>
      <c r="BHN18" s="267"/>
      <c r="BHO18" s="267"/>
      <c r="BHP18" s="267"/>
      <c r="BHQ18" s="267"/>
      <c r="BHR18" s="267"/>
      <c r="BHS18" s="267"/>
      <c r="BHT18" s="267"/>
      <c r="BHU18" s="267"/>
      <c r="BHV18" s="267"/>
      <c r="BHW18" s="267"/>
      <c r="BHX18" s="267"/>
      <c r="BHY18" s="267"/>
      <c r="BHZ18" s="267"/>
      <c r="BIA18" s="267"/>
      <c r="BIB18" s="267"/>
      <c r="BIC18" s="267"/>
      <c r="BID18" s="267"/>
      <c r="BIE18" s="267"/>
      <c r="BIF18" s="267"/>
      <c r="BIG18" s="267"/>
      <c r="BIH18" s="267"/>
      <c r="BII18" s="267"/>
      <c r="BIJ18" s="267"/>
      <c r="BIK18" s="267"/>
      <c r="BIL18" s="267"/>
      <c r="BIM18" s="267"/>
      <c r="BIN18" s="267"/>
      <c r="BIO18" s="267"/>
      <c r="BIP18" s="267"/>
      <c r="BIQ18" s="267"/>
      <c r="BIR18" s="267"/>
      <c r="BIS18" s="267"/>
      <c r="BIT18" s="267"/>
      <c r="BIU18" s="267"/>
      <c r="BIV18" s="267"/>
      <c r="BIW18" s="267"/>
      <c r="BIX18" s="267"/>
      <c r="BIY18" s="267"/>
      <c r="BIZ18" s="267"/>
      <c r="BJA18" s="267"/>
      <c r="BJB18" s="267"/>
      <c r="BJC18" s="267"/>
      <c r="BJD18" s="267"/>
      <c r="BJE18" s="267"/>
      <c r="BJF18" s="267"/>
      <c r="BJG18" s="267"/>
      <c r="BJH18" s="267"/>
      <c r="BJI18" s="267"/>
      <c r="BJJ18" s="267"/>
      <c r="BJK18" s="267"/>
      <c r="BJL18" s="267"/>
      <c r="BJM18" s="267"/>
      <c r="BJN18" s="267"/>
      <c r="BJO18" s="267"/>
      <c r="BJP18" s="267"/>
      <c r="BJQ18" s="267"/>
      <c r="BJR18" s="267"/>
      <c r="BJS18" s="267"/>
      <c r="BJT18" s="267"/>
      <c r="BJU18" s="267"/>
      <c r="BJV18" s="267"/>
      <c r="BJW18" s="267"/>
      <c r="BJX18" s="267"/>
      <c r="BJY18" s="267"/>
      <c r="BJZ18" s="267"/>
      <c r="BKA18" s="267"/>
      <c r="BKB18" s="267"/>
      <c r="BKC18" s="267"/>
      <c r="BKD18" s="267"/>
      <c r="BKE18" s="267"/>
      <c r="BKF18" s="267"/>
      <c r="BKG18" s="267"/>
      <c r="BKH18" s="267"/>
      <c r="BKI18" s="267"/>
      <c r="BKJ18" s="267"/>
      <c r="BKK18" s="267"/>
      <c r="BKL18" s="267"/>
      <c r="BKM18" s="267"/>
      <c r="BKN18" s="267"/>
      <c r="BKO18" s="267"/>
      <c r="BKP18" s="267"/>
      <c r="BKQ18" s="267"/>
      <c r="BKR18" s="267"/>
      <c r="BKS18" s="267"/>
      <c r="BKT18" s="267"/>
      <c r="BKU18" s="267"/>
      <c r="BKV18" s="267"/>
      <c r="BKW18" s="267"/>
      <c r="BKX18" s="267"/>
      <c r="BKY18" s="267"/>
      <c r="BKZ18" s="267"/>
      <c r="BLA18" s="267"/>
      <c r="BLB18" s="267"/>
      <c r="BLC18" s="267"/>
      <c r="BLD18" s="267"/>
      <c r="BLE18" s="267"/>
      <c r="BLF18" s="267"/>
      <c r="BLG18" s="267"/>
      <c r="BLH18" s="267"/>
      <c r="BLI18" s="267"/>
      <c r="BLJ18" s="267"/>
      <c r="BLK18" s="267"/>
      <c r="BLL18" s="267"/>
      <c r="BLM18" s="267"/>
      <c r="BLN18" s="267"/>
      <c r="BLO18" s="267"/>
      <c r="BLP18" s="267"/>
      <c r="BLQ18" s="267"/>
      <c r="BLR18" s="267"/>
      <c r="BLS18" s="267"/>
      <c r="BLT18" s="267"/>
      <c r="BLU18" s="267"/>
      <c r="BLV18" s="267"/>
      <c r="BLW18" s="267"/>
      <c r="BLX18" s="267"/>
      <c r="BLY18" s="267"/>
      <c r="BLZ18" s="267"/>
      <c r="BMA18" s="267"/>
      <c r="BMB18" s="267"/>
      <c r="BMC18" s="267"/>
      <c r="BMD18" s="267"/>
      <c r="BME18" s="267"/>
      <c r="BMF18" s="267"/>
      <c r="BMG18" s="267"/>
      <c r="BMH18" s="267"/>
      <c r="BMI18" s="267"/>
      <c r="BMJ18" s="267"/>
      <c r="BMK18" s="267"/>
      <c r="BML18" s="267"/>
      <c r="BMM18" s="267"/>
      <c r="BMN18" s="267"/>
      <c r="BMO18" s="267"/>
      <c r="BMP18" s="267"/>
      <c r="BMQ18" s="267"/>
      <c r="BMR18" s="267"/>
      <c r="BMS18" s="267"/>
      <c r="BMT18" s="267"/>
      <c r="BMU18" s="267"/>
      <c r="BMV18" s="267"/>
      <c r="BMW18" s="267"/>
      <c r="BMX18" s="267"/>
      <c r="BMY18" s="267"/>
      <c r="BMZ18" s="267"/>
      <c r="BNA18" s="267"/>
      <c r="BNB18" s="267"/>
      <c r="BNC18" s="267"/>
      <c r="BND18" s="267"/>
      <c r="BNE18" s="267"/>
      <c r="BNF18" s="267"/>
      <c r="BNG18" s="267"/>
      <c r="BNH18" s="267"/>
      <c r="BNI18" s="267"/>
      <c r="BNJ18" s="267"/>
      <c r="BNK18" s="267"/>
      <c r="BNL18" s="267"/>
      <c r="BNM18" s="267"/>
      <c r="BNN18" s="267"/>
      <c r="BNO18" s="267"/>
      <c r="BNP18" s="267"/>
      <c r="BNQ18" s="267"/>
      <c r="BNR18" s="267"/>
      <c r="BNS18" s="267"/>
      <c r="BNT18" s="267"/>
      <c r="BNU18" s="267"/>
      <c r="BNV18" s="267"/>
      <c r="BNW18" s="267"/>
      <c r="BNX18" s="267"/>
      <c r="BNY18" s="267"/>
      <c r="BNZ18" s="267"/>
      <c r="BOA18" s="267"/>
      <c r="BOB18" s="267"/>
      <c r="BOC18" s="267"/>
      <c r="BOD18" s="267"/>
      <c r="BOE18" s="267"/>
      <c r="BOF18" s="267"/>
      <c r="BOG18" s="267"/>
      <c r="BOH18" s="267"/>
      <c r="BOI18" s="267"/>
      <c r="BOJ18" s="267"/>
      <c r="BOK18" s="267"/>
      <c r="BOL18" s="267"/>
      <c r="BOM18" s="267"/>
      <c r="BON18" s="267"/>
      <c r="BOO18" s="267"/>
      <c r="BOP18" s="267"/>
      <c r="BOQ18" s="267"/>
      <c r="BOR18" s="267"/>
      <c r="BOS18" s="267"/>
      <c r="BOT18" s="267"/>
      <c r="BOU18" s="267"/>
      <c r="BOV18" s="267"/>
      <c r="BOW18" s="267"/>
      <c r="BOX18" s="267"/>
      <c r="BOY18" s="267"/>
      <c r="BOZ18" s="267"/>
      <c r="BPA18" s="267"/>
      <c r="BPB18" s="267"/>
      <c r="BPC18" s="267"/>
      <c r="BPD18" s="267"/>
      <c r="BPE18" s="267"/>
      <c r="BPF18" s="267"/>
      <c r="BPG18" s="267"/>
      <c r="BPH18" s="267"/>
      <c r="BPI18" s="267"/>
      <c r="BPJ18" s="267"/>
      <c r="BPK18" s="267"/>
      <c r="BPL18" s="267"/>
      <c r="BPM18" s="267"/>
      <c r="BPN18" s="267"/>
      <c r="BPO18" s="267"/>
      <c r="BPP18" s="267"/>
      <c r="BPQ18" s="267"/>
      <c r="BPR18" s="267"/>
      <c r="BPS18" s="267"/>
      <c r="BPT18" s="267"/>
      <c r="BPU18" s="267"/>
      <c r="BPV18" s="267"/>
      <c r="BPW18" s="267"/>
      <c r="BPX18" s="267"/>
      <c r="BPY18" s="267"/>
      <c r="BPZ18" s="267"/>
      <c r="BQA18" s="267"/>
      <c r="BQB18" s="267"/>
      <c r="BQC18" s="267"/>
      <c r="BQD18" s="267"/>
      <c r="BQE18" s="267"/>
      <c r="BQF18" s="267"/>
      <c r="BQG18" s="267"/>
      <c r="BQH18" s="267"/>
      <c r="BQI18" s="267"/>
      <c r="BQJ18" s="267"/>
      <c r="BQK18" s="267"/>
      <c r="BQL18" s="267"/>
      <c r="BQM18" s="267"/>
      <c r="BQN18" s="267"/>
      <c r="BQO18" s="267"/>
      <c r="BQP18" s="267"/>
      <c r="BQQ18" s="267"/>
      <c r="BQR18" s="267"/>
      <c r="BQS18" s="267"/>
      <c r="BQT18" s="267"/>
      <c r="BQU18" s="267"/>
      <c r="BQV18" s="267"/>
      <c r="BQW18" s="267"/>
      <c r="BQX18" s="267"/>
      <c r="BQY18" s="267"/>
      <c r="BQZ18" s="267"/>
      <c r="BRA18" s="267"/>
      <c r="BRB18" s="267"/>
      <c r="BRC18" s="267"/>
      <c r="BRD18" s="267"/>
      <c r="BRE18" s="267"/>
      <c r="BRF18" s="267"/>
      <c r="BRG18" s="267"/>
      <c r="BRH18" s="267"/>
      <c r="BRI18" s="267"/>
      <c r="BRJ18" s="267"/>
      <c r="BRK18" s="267"/>
      <c r="BRL18" s="267"/>
      <c r="BRM18" s="267"/>
      <c r="BRN18" s="267"/>
      <c r="BRO18" s="267"/>
      <c r="BRP18" s="267"/>
      <c r="BRQ18" s="267"/>
      <c r="BRR18" s="267"/>
      <c r="BRS18" s="267"/>
      <c r="BRT18" s="267"/>
      <c r="BRU18" s="267"/>
      <c r="BRV18" s="267"/>
      <c r="BRW18" s="267"/>
      <c r="BRX18" s="267"/>
      <c r="BRY18" s="267"/>
      <c r="BRZ18" s="267"/>
      <c r="BSA18" s="267"/>
      <c r="BSB18" s="267"/>
      <c r="BSC18" s="267"/>
      <c r="BSD18" s="267"/>
      <c r="BSE18" s="267"/>
      <c r="BSF18" s="267"/>
      <c r="BSG18" s="267"/>
      <c r="BSH18" s="267"/>
      <c r="BSI18" s="267"/>
      <c r="BSJ18" s="267"/>
      <c r="BSK18" s="267"/>
      <c r="BSL18" s="267"/>
      <c r="BSM18" s="267"/>
      <c r="BSN18" s="267"/>
      <c r="BSO18" s="267"/>
      <c r="BSP18" s="267"/>
      <c r="BSQ18" s="267"/>
      <c r="BSR18" s="267"/>
      <c r="BSS18" s="267"/>
      <c r="BST18" s="267"/>
      <c r="BSU18" s="267"/>
      <c r="BSV18" s="267"/>
      <c r="BSW18" s="267"/>
      <c r="BSX18" s="267"/>
      <c r="BSY18" s="267"/>
      <c r="BSZ18" s="267"/>
      <c r="BTA18" s="267"/>
      <c r="BTB18" s="267"/>
      <c r="BTC18" s="267"/>
      <c r="BTD18" s="267"/>
      <c r="BTE18" s="267"/>
      <c r="BTF18" s="267"/>
      <c r="BTG18" s="267"/>
      <c r="BTH18" s="267"/>
      <c r="BTI18" s="267"/>
      <c r="BTJ18" s="267"/>
      <c r="BTK18" s="267"/>
      <c r="BTL18" s="267"/>
      <c r="BTM18" s="267"/>
      <c r="BTN18" s="267"/>
      <c r="BTO18" s="267"/>
      <c r="BTP18" s="267"/>
      <c r="BTQ18" s="267"/>
      <c r="BTR18" s="267"/>
      <c r="BTS18" s="267"/>
      <c r="BTT18" s="267"/>
      <c r="BTU18" s="267"/>
      <c r="BTV18" s="267"/>
      <c r="BTW18" s="267"/>
      <c r="BTX18" s="267"/>
      <c r="BTY18" s="267"/>
      <c r="BTZ18" s="267"/>
      <c r="BUA18" s="267"/>
      <c r="BUB18" s="267"/>
      <c r="BUC18" s="267"/>
      <c r="BUD18" s="267"/>
      <c r="BUE18" s="267"/>
      <c r="BUF18" s="267"/>
      <c r="BUG18" s="267"/>
      <c r="BUH18" s="267"/>
      <c r="BUI18" s="267"/>
      <c r="BUJ18" s="267"/>
      <c r="BUK18" s="267"/>
      <c r="BUL18" s="267"/>
      <c r="BUM18" s="267"/>
      <c r="BUN18" s="267"/>
      <c r="BUO18" s="267"/>
      <c r="BUP18" s="267"/>
      <c r="BUQ18" s="267"/>
      <c r="BUR18" s="267"/>
      <c r="BUS18" s="267"/>
      <c r="BUT18" s="267"/>
      <c r="BUU18" s="267"/>
      <c r="BUV18" s="267"/>
      <c r="BUW18" s="267"/>
      <c r="BUX18" s="267"/>
      <c r="BUY18" s="267"/>
      <c r="BUZ18" s="267"/>
      <c r="BVA18" s="267"/>
      <c r="BVB18" s="267"/>
      <c r="BVC18" s="267"/>
      <c r="BVD18" s="267"/>
      <c r="BVE18" s="267"/>
      <c r="BVF18" s="267"/>
      <c r="BVG18" s="267"/>
      <c r="BVH18" s="267"/>
      <c r="BVI18" s="267"/>
      <c r="BVJ18" s="267"/>
      <c r="BVK18" s="267"/>
      <c r="BVL18" s="267"/>
      <c r="BVM18" s="267"/>
      <c r="BVN18" s="267"/>
      <c r="BVO18" s="267"/>
      <c r="BVP18" s="267"/>
      <c r="BVQ18" s="267"/>
      <c r="BVR18" s="267"/>
      <c r="BVS18" s="267"/>
      <c r="BVT18" s="267"/>
      <c r="BVU18" s="267"/>
      <c r="BVV18" s="267"/>
      <c r="BVW18" s="267"/>
      <c r="BVX18" s="267"/>
      <c r="BVY18" s="267"/>
      <c r="BVZ18" s="267"/>
      <c r="BWA18" s="267"/>
      <c r="BWB18" s="267"/>
      <c r="BWC18" s="267"/>
      <c r="BWD18" s="267"/>
      <c r="BWE18" s="267"/>
      <c r="BWF18" s="267"/>
      <c r="BWG18" s="267"/>
      <c r="BWH18" s="267"/>
      <c r="BWI18" s="267"/>
      <c r="BWJ18" s="267"/>
      <c r="BWK18" s="267"/>
      <c r="BWL18" s="267"/>
      <c r="BWM18" s="267"/>
      <c r="BWN18" s="267"/>
      <c r="BWO18" s="267"/>
      <c r="BWP18" s="267"/>
      <c r="BWQ18" s="267"/>
      <c r="BWR18" s="267"/>
      <c r="BWS18" s="267"/>
      <c r="BWT18" s="267"/>
      <c r="BWU18" s="267"/>
      <c r="BWV18" s="267"/>
      <c r="BWW18" s="267"/>
      <c r="BWX18" s="267"/>
      <c r="BWY18" s="267"/>
      <c r="BWZ18" s="267"/>
      <c r="BXA18" s="267"/>
      <c r="BXB18" s="267"/>
      <c r="BXC18" s="267"/>
      <c r="BXD18" s="267"/>
      <c r="BXE18" s="267"/>
      <c r="BXF18" s="267"/>
      <c r="BXG18" s="267"/>
      <c r="BXH18" s="267"/>
      <c r="BXI18" s="267"/>
      <c r="BXJ18" s="267"/>
      <c r="BXK18" s="267"/>
      <c r="BXL18" s="267"/>
      <c r="BXM18" s="267"/>
      <c r="BXN18" s="267"/>
      <c r="BXO18" s="267"/>
      <c r="BXP18" s="267"/>
      <c r="BXQ18" s="267"/>
      <c r="BXR18" s="267"/>
      <c r="BXS18" s="267"/>
      <c r="BXT18" s="267"/>
      <c r="BXU18" s="267"/>
      <c r="BXV18" s="267"/>
      <c r="BXW18" s="267"/>
      <c r="BXX18" s="267"/>
      <c r="BXY18" s="267"/>
      <c r="BXZ18" s="267"/>
      <c r="BYA18" s="267"/>
      <c r="BYB18" s="267"/>
      <c r="BYC18" s="267"/>
      <c r="BYD18" s="267"/>
      <c r="BYE18" s="267"/>
      <c r="BYF18" s="267"/>
      <c r="BYG18" s="267"/>
      <c r="BYH18" s="267"/>
      <c r="BYI18" s="267"/>
      <c r="BYJ18" s="267"/>
      <c r="BYK18" s="267"/>
      <c r="BYL18" s="267"/>
      <c r="BYM18" s="267"/>
      <c r="BYN18" s="267"/>
      <c r="BYO18" s="267"/>
      <c r="BYP18" s="267"/>
      <c r="BYQ18" s="267"/>
      <c r="BYR18" s="267"/>
      <c r="BYS18" s="267"/>
      <c r="BYT18" s="267"/>
      <c r="BYU18" s="267"/>
      <c r="BYV18" s="267"/>
      <c r="BYW18" s="267"/>
      <c r="BYX18" s="267"/>
      <c r="BYY18" s="267"/>
      <c r="BYZ18" s="267"/>
      <c r="BZA18" s="267"/>
      <c r="BZB18" s="267"/>
      <c r="BZC18" s="267"/>
      <c r="BZD18" s="267"/>
      <c r="BZE18" s="267"/>
      <c r="BZF18" s="267"/>
      <c r="BZG18" s="267"/>
      <c r="BZH18" s="267"/>
      <c r="BZI18" s="267"/>
      <c r="BZJ18" s="267"/>
      <c r="BZK18" s="267"/>
      <c r="BZL18" s="267"/>
      <c r="BZM18" s="267"/>
      <c r="BZN18" s="267"/>
      <c r="BZO18" s="267"/>
      <c r="BZP18" s="267"/>
      <c r="BZQ18" s="267"/>
      <c r="BZR18" s="267"/>
      <c r="BZS18" s="267"/>
      <c r="BZT18" s="267"/>
      <c r="BZU18" s="267"/>
      <c r="BZV18" s="267"/>
      <c r="BZW18" s="267"/>
      <c r="BZX18" s="267"/>
      <c r="BZY18" s="267"/>
      <c r="BZZ18" s="267"/>
      <c r="CAA18" s="267"/>
      <c r="CAB18" s="267"/>
      <c r="CAC18" s="267"/>
      <c r="CAD18" s="267"/>
      <c r="CAE18" s="267"/>
      <c r="CAF18" s="267"/>
      <c r="CAG18" s="267"/>
      <c r="CAH18" s="267"/>
      <c r="CAI18" s="267"/>
      <c r="CAJ18" s="267"/>
      <c r="CAK18" s="267"/>
      <c r="CAL18" s="267"/>
      <c r="CAM18" s="267"/>
      <c r="CAN18" s="267"/>
      <c r="CAO18" s="267"/>
      <c r="CAP18" s="267"/>
      <c r="CAQ18" s="267"/>
      <c r="CAR18" s="267"/>
      <c r="CAS18" s="267"/>
      <c r="CAT18" s="267"/>
      <c r="CAU18" s="267"/>
      <c r="CAV18" s="267"/>
      <c r="CAW18" s="267"/>
      <c r="CAX18" s="267"/>
      <c r="CAY18" s="267"/>
      <c r="CAZ18" s="267"/>
      <c r="CBA18" s="267"/>
      <c r="CBB18" s="267"/>
      <c r="CBC18" s="267"/>
      <c r="CBD18" s="267"/>
      <c r="CBE18" s="267"/>
      <c r="CBF18" s="267"/>
      <c r="CBG18" s="267"/>
      <c r="CBH18" s="267"/>
      <c r="CBI18" s="267"/>
      <c r="CBJ18" s="267"/>
      <c r="CBK18" s="267"/>
      <c r="CBL18" s="267"/>
      <c r="CBM18" s="267"/>
      <c r="CBN18" s="267"/>
      <c r="CBO18" s="267"/>
      <c r="CBP18" s="267"/>
      <c r="CBQ18" s="267"/>
      <c r="CBR18" s="267"/>
      <c r="CBS18" s="267"/>
      <c r="CBT18" s="267"/>
      <c r="CBU18" s="267"/>
      <c r="CBV18" s="267"/>
      <c r="CBW18" s="267"/>
      <c r="CBX18" s="267"/>
      <c r="CBY18" s="267"/>
      <c r="CBZ18" s="267"/>
      <c r="CCA18" s="267"/>
      <c r="CCB18" s="267"/>
      <c r="CCC18" s="267"/>
      <c r="CCD18" s="267"/>
      <c r="CCE18" s="267"/>
      <c r="CCF18" s="267"/>
      <c r="CCG18" s="267"/>
      <c r="CCH18" s="267"/>
      <c r="CCI18" s="267"/>
      <c r="CCJ18" s="267"/>
      <c r="CCK18" s="267"/>
      <c r="CCL18" s="267"/>
      <c r="CCM18" s="267"/>
      <c r="CCN18" s="267"/>
      <c r="CCO18" s="267"/>
      <c r="CCP18" s="267"/>
      <c r="CCQ18" s="267"/>
      <c r="CCR18" s="267"/>
      <c r="CCS18" s="267"/>
      <c r="CCT18" s="267"/>
      <c r="CCU18" s="267"/>
      <c r="CCV18" s="267"/>
      <c r="CCW18" s="267"/>
      <c r="CCX18" s="267"/>
      <c r="CCY18" s="267"/>
      <c r="CCZ18" s="267"/>
      <c r="CDA18" s="267"/>
      <c r="CDB18" s="267"/>
      <c r="CDC18" s="267"/>
      <c r="CDD18" s="267"/>
      <c r="CDE18" s="267"/>
      <c r="CDF18" s="267"/>
      <c r="CDG18" s="267"/>
      <c r="CDH18" s="267"/>
      <c r="CDI18" s="267"/>
      <c r="CDJ18" s="267"/>
      <c r="CDK18" s="267"/>
      <c r="CDL18" s="267"/>
      <c r="CDM18" s="267"/>
      <c r="CDN18" s="267"/>
      <c r="CDO18" s="267"/>
      <c r="CDP18" s="267"/>
      <c r="CDQ18" s="267"/>
      <c r="CDR18" s="267"/>
      <c r="CDS18" s="267"/>
      <c r="CDT18" s="267"/>
      <c r="CDU18" s="267"/>
      <c r="CDV18" s="267"/>
      <c r="CDW18" s="267"/>
      <c r="CDX18" s="267"/>
      <c r="CDY18" s="267"/>
      <c r="CDZ18" s="267"/>
      <c r="CEA18" s="267"/>
      <c r="CEB18" s="267"/>
      <c r="CEC18" s="267"/>
      <c r="CED18" s="267"/>
      <c r="CEE18" s="267"/>
      <c r="CEF18" s="267"/>
      <c r="CEG18" s="267"/>
      <c r="CEH18" s="267"/>
      <c r="CEI18" s="267"/>
      <c r="CEJ18" s="267"/>
      <c r="CEK18" s="267"/>
      <c r="CEL18" s="267"/>
      <c r="CEM18" s="267"/>
      <c r="CEN18" s="267"/>
      <c r="CEO18" s="267"/>
      <c r="CEP18" s="267"/>
      <c r="CEQ18" s="267"/>
      <c r="CER18" s="267"/>
      <c r="CES18" s="267"/>
      <c r="CET18" s="267"/>
      <c r="CEU18" s="267"/>
      <c r="CEV18" s="267"/>
      <c r="CEW18" s="267"/>
      <c r="CEX18" s="267"/>
      <c r="CEY18" s="267"/>
      <c r="CEZ18" s="267"/>
      <c r="CFA18" s="267"/>
      <c r="CFB18" s="267"/>
      <c r="CFC18" s="267"/>
      <c r="CFD18" s="267"/>
      <c r="CFE18" s="267"/>
      <c r="CFF18" s="267"/>
      <c r="CFG18" s="267"/>
      <c r="CFH18" s="267"/>
      <c r="CFI18" s="267"/>
      <c r="CFJ18" s="267"/>
      <c r="CFK18" s="267"/>
      <c r="CFL18" s="267"/>
      <c r="CFM18" s="267"/>
      <c r="CFN18" s="267"/>
      <c r="CFO18" s="267"/>
      <c r="CFP18" s="267"/>
      <c r="CFQ18" s="267"/>
      <c r="CFR18" s="267"/>
      <c r="CFS18" s="267"/>
      <c r="CFT18" s="267"/>
      <c r="CFU18" s="267"/>
      <c r="CFV18" s="267"/>
      <c r="CFW18" s="267"/>
      <c r="CFX18" s="267"/>
      <c r="CFY18" s="267"/>
      <c r="CFZ18" s="267"/>
      <c r="CGA18" s="267"/>
      <c r="CGB18" s="267"/>
      <c r="CGC18" s="267"/>
      <c r="CGD18" s="267"/>
      <c r="CGE18" s="267"/>
      <c r="CGF18" s="267"/>
      <c r="CGG18" s="267"/>
      <c r="CGH18" s="267"/>
      <c r="CGI18" s="267"/>
      <c r="CGJ18" s="267"/>
      <c r="CGK18" s="267"/>
      <c r="CGL18" s="267"/>
      <c r="CGM18" s="267"/>
      <c r="CGN18" s="267"/>
      <c r="CGO18" s="267"/>
      <c r="CGP18" s="267"/>
      <c r="CGQ18" s="267"/>
      <c r="CGR18" s="267"/>
      <c r="CGS18" s="267"/>
      <c r="CGT18" s="267"/>
      <c r="CGU18" s="267"/>
      <c r="CGV18" s="267"/>
      <c r="CGW18" s="267"/>
      <c r="CGX18" s="267"/>
      <c r="CGY18" s="267"/>
      <c r="CGZ18" s="267"/>
      <c r="CHA18" s="267"/>
      <c r="CHB18" s="267"/>
      <c r="CHC18" s="267"/>
      <c r="CHD18" s="267"/>
      <c r="CHE18" s="267"/>
      <c r="CHF18" s="267"/>
      <c r="CHG18" s="267"/>
      <c r="CHH18" s="267"/>
      <c r="CHI18" s="267"/>
      <c r="CHJ18" s="267"/>
      <c r="CHK18" s="267"/>
      <c r="CHL18" s="267"/>
      <c r="CHM18" s="267"/>
      <c r="CHN18" s="267"/>
      <c r="CHO18" s="267"/>
      <c r="CHP18" s="267"/>
      <c r="CHQ18" s="267"/>
      <c r="CHR18" s="267"/>
      <c r="CHS18" s="267"/>
      <c r="CHT18" s="267"/>
      <c r="CHU18" s="267"/>
      <c r="CHV18" s="267"/>
      <c r="CHW18" s="267"/>
      <c r="CHX18" s="267"/>
      <c r="CHY18" s="267"/>
      <c r="CHZ18" s="267"/>
      <c r="CIA18" s="267"/>
      <c r="CIB18" s="267"/>
      <c r="CIC18" s="267"/>
      <c r="CID18" s="267"/>
      <c r="CIE18" s="267"/>
      <c r="CIF18" s="267"/>
      <c r="CIG18" s="267"/>
      <c r="CIH18" s="267"/>
      <c r="CII18" s="267"/>
      <c r="CIJ18" s="267"/>
      <c r="CIK18" s="267"/>
      <c r="CIL18" s="267"/>
      <c r="CIM18" s="267"/>
      <c r="CIN18" s="267"/>
      <c r="CIO18" s="267"/>
      <c r="CIP18" s="267"/>
      <c r="CIQ18" s="267"/>
      <c r="CIR18" s="267"/>
      <c r="CIS18" s="267"/>
      <c r="CIT18" s="267"/>
      <c r="CIU18" s="267"/>
      <c r="CIV18" s="267"/>
      <c r="CIW18" s="267"/>
      <c r="CIX18" s="267"/>
      <c r="CIY18" s="267"/>
      <c r="CIZ18" s="267"/>
      <c r="CJA18" s="267"/>
      <c r="CJB18" s="267"/>
      <c r="CJC18" s="267"/>
      <c r="CJD18" s="267"/>
      <c r="CJE18" s="267"/>
      <c r="CJF18" s="267"/>
      <c r="CJG18" s="267"/>
      <c r="CJH18" s="267"/>
      <c r="CJI18" s="267"/>
      <c r="CJJ18" s="267"/>
      <c r="CJK18" s="267"/>
      <c r="CJL18" s="267"/>
      <c r="CJM18" s="267"/>
      <c r="CJN18" s="267"/>
      <c r="CJO18" s="267"/>
      <c r="CJP18" s="267"/>
      <c r="CJQ18" s="267"/>
      <c r="CJR18" s="267"/>
      <c r="CJS18" s="267"/>
      <c r="CJT18" s="267"/>
      <c r="CJU18" s="267"/>
      <c r="CJV18" s="267"/>
      <c r="CJW18" s="267"/>
      <c r="CJX18" s="267"/>
      <c r="CJY18" s="267"/>
      <c r="CJZ18" s="267"/>
      <c r="CKA18" s="267"/>
      <c r="CKB18" s="267"/>
      <c r="CKC18" s="267"/>
      <c r="CKD18" s="267"/>
      <c r="CKE18" s="267"/>
      <c r="CKF18" s="267"/>
      <c r="CKG18" s="267"/>
      <c r="CKH18" s="267"/>
      <c r="CKI18" s="267"/>
      <c r="CKJ18" s="267"/>
      <c r="CKK18" s="267"/>
      <c r="CKL18" s="267"/>
      <c r="CKM18" s="267"/>
      <c r="CKN18" s="267"/>
      <c r="CKO18" s="267"/>
      <c r="CKP18" s="267"/>
      <c r="CKQ18" s="267"/>
      <c r="CKR18" s="267"/>
      <c r="CKS18" s="267"/>
      <c r="CKT18" s="267"/>
      <c r="CKU18" s="267"/>
      <c r="CKV18" s="267"/>
      <c r="CKW18" s="267"/>
      <c r="CKX18" s="267"/>
      <c r="CKY18" s="267"/>
      <c r="CKZ18" s="267"/>
      <c r="CLA18" s="267"/>
      <c r="CLB18" s="267"/>
      <c r="CLC18" s="267"/>
      <c r="CLD18" s="267"/>
      <c r="CLE18" s="267"/>
      <c r="CLF18" s="267"/>
      <c r="CLG18" s="267"/>
      <c r="CLH18" s="267"/>
      <c r="CLI18" s="267"/>
      <c r="CLJ18" s="267"/>
      <c r="CLK18" s="267"/>
      <c r="CLL18" s="267"/>
      <c r="CLM18" s="267"/>
      <c r="CLN18" s="267"/>
      <c r="CLO18" s="267"/>
      <c r="CLP18" s="267"/>
      <c r="CLQ18" s="267"/>
      <c r="CLR18" s="267"/>
      <c r="CLS18" s="267"/>
      <c r="CLT18" s="267"/>
      <c r="CLU18" s="267"/>
      <c r="CLV18" s="267"/>
      <c r="CLW18" s="267"/>
      <c r="CLX18" s="267"/>
      <c r="CLY18" s="267"/>
      <c r="CLZ18" s="267"/>
      <c r="CMA18" s="267"/>
      <c r="CMB18" s="267"/>
      <c r="CMC18" s="267"/>
      <c r="CMD18" s="267"/>
      <c r="CME18" s="267"/>
      <c r="CMF18" s="267"/>
      <c r="CMG18" s="267"/>
      <c r="CMH18" s="267"/>
      <c r="CMI18" s="267"/>
      <c r="CMJ18" s="267"/>
      <c r="CMK18" s="267"/>
      <c r="CML18" s="267"/>
      <c r="CMM18" s="267"/>
      <c r="CMN18" s="267"/>
      <c r="CMO18" s="267"/>
      <c r="CMP18" s="267"/>
      <c r="CMQ18" s="267"/>
      <c r="CMR18" s="267"/>
      <c r="CMS18" s="267"/>
      <c r="CMT18" s="267"/>
      <c r="CMU18" s="267"/>
      <c r="CMV18" s="267"/>
      <c r="CMW18" s="267"/>
      <c r="CMX18" s="267"/>
      <c r="CMY18" s="267"/>
      <c r="CMZ18" s="267"/>
      <c r="CNA18" s="267"/>
      <c r="CNB18" s="267"/>
      <c r="CNC18" s="267"/>
      <c r="CND18" s="267"/>
      <c r="CNE18" s="267"/>
      <c r="CNF18" s="267"/>
      <c r="CNG18" s="267"/>
      <c r="CNH18" s="267"/>
      <c r="CNI18" s="267"/>
      <c r="CNJ18" s="267"/>
      <c r="CNK18" s="267"/>
      <c r="CNL18" s="267"/>
      <c r="CNM18" s="267"/>
      <c r="CNN18" s="267"/>
      <c r="CNO18" s="267"/>
      <c r="CNP18" s="267"/>
      <c r="CNQ18" s="267"/>
      <c r="CNR18" s="267"/>
      <c r="CNS18" s="267"/>
      <c r="CNT18" s="267"/>
      <c r="CNU18" s="267"/>
      <c r="CNV18" s="267"/>
      <c r="CNW18" s="267"/>
      <c r="CNX18" s="267"/>
      <c r="CNY18" s="267"/>
      <c r="CNZ18" s="267"/>
      <c r="COA18" s="267"/>
      <c r="COB18" s="267"/>
      <c r="COC18" s="267"/>
      <c r="COD18" s="267"/>
      <c r="COE18" s="267"/>
      <c r="COF18" s="267"/>
      <c r="COG18" s="267"/>
      <c r="COH18" s="267"/>
      <c r="COI18" s="267"/>
      <c r="COJ18" s="267"/>
      <c r="COK18" s="267"/>
      <c r="COL18" s="267"/>
      <c r="COM18" s="267"/>
      <c r="CON18" s="267"/>
      <c r="COO18" s="267"/>
      <c r="COP18" s="267"/>
      <c r="COQ18" s="267"/>
      <c r="COR18" s="267"/>
      <c r="COS18" s="267"/>
      <c r="COT18" s="267"/>
      <c r="COU18" s="267"/>
      <c r="COV18" s="267"/>
      <c r="COW18" s="267"/>
      <c r="COX18" s="267"/>
      <c r="COY18" s="267"/>
      <c r="COZ18" s="267"/>
      <c r="CPA18" s="267"/>
      <c r="CPB18" s="267"/>
      <c r="CPC18" s="267"/>
      <c r="CPD18" s="267"/>
      <c r="CPE18" s="267"/>
      <c r="CPF18" s="267"/>
      <c r="CPG18" s="267"/>
      <c r="CPH18" s="267"/>
      <c r="CPI18" s="267"/>
      <c r="CPJ18" s="267"/>
      <c r="CPK18" s="267"/>
      <c r="CPL18" s="267"/>
      <c r="CPM18" s="267"/>
      <c r="CPN18" s="267"/>
      <c r="CPO18" s="267"/>
      <c r="CPP18" s="267"/>
      <c r="CPQ18" s="267"/>
      <c r="CPR18" s="267"/>
      <c r="CPS18" s="267"/>
      <c r="CPT18" s="267"/>
      <c r="CPU18" s="267"/>
      <c r="CPV18" s="267"/>
      <c r="CPW18" s="267"/>
      <c r="CPX18" s="267"/>
      <c r="CPY18" s="267"/>
      <c r="CPZ18" s="267"/>
      <c r="CQA18" s="267"/>
      <c r="CQB18" s="267"/>
      <c r="CQC18" s="267"/>
      <c r="CQD18" s="267"/>
      <c r="CQE18" s="267"/>
      <c r="CQF18" s="267"/>
      <c r="CQG18" s="267"/>
      <c r="CQH18" s="267"/>
      <c r="CQI18" s="267"/>
      <c r="CQJ18" s="267"/>
      <c r="CQK18" s="267"/>
      <c r="CQL18" s="267"/>
      <c r="CQM18" s="267"/>
      <c r="CQN18" s="267"/>
      <c r="CQO18" s="267"/>
      <c r="CQP18" s="267"/>
      <c r="CQQ18" s="267"/>
      <c r="CQR18" s="267"/>
      <c r="CQS18" s="267"/>
      <c r="CQT18" s="267"/>
      <c r="CQU18" s="267"/>
      <c r="CQV18" s="267"/>
      <c r="CQW18" s="267"/>
      <c r="CQX18" s="267"/>
      <c r="CQY18" s="267"/>
      <c r="CQZ18" s="267"/>
      <c r="CRA18" s="267"/>
      <c r="CRB18" s="267"/>
      <c r="CRC18" s="267"/>
      <c r="CRD18" s="267"/>
      <c r="CRE18" s="267"/>
      <c r="CRF18" s="267"/>
      <c r="CRG18" s="267"/>
      <c r="CRH18" s="267"/>
      <c r="CRI18" s="267"/>
      <c r="CRJ18" s="267"/>
      <c r="CRK18" s="267"/>
      <c r="CRL18" s="267"/>
      <c r="CRM18" s="267"/>
      <c r="CRN18" s="267"/>
      <c r="CRO18" s="267"/>
      <c r="CRP18" s="267"/>
      <c r="CRQ18" s="267"/>
      <c r="CRR18" s="267"/>
      <c r="CRS18" s="267"/>
      <c r="CRT18" s="267"/>
      <c r="CRU18" s="267"/>
      <c r="CRV18" s="267"/>
      <c r="CRW18" s="267"/>
      <c r="CRX18" s="267"/>
      <c r="CRY18" s="267"/>
      <c r="CRZ18" s="267"/>
      <c r="CSA18" s="267"/>
      <c r="CSB18" s="267"/>
      <c r="CSC18" s="267"/>
      <c r="CSD18" s="267"/>
      <c r="CSE18" s="267"/>
      <c r="CSF18" s="267"/>
      <c r="CSG18" s="267"/>
      <c r="CSH18" s="267"/>
      <c r="CSI18" s="267"/>
      <c r="CSJ18" s="267"/>
      <c r="CSK18" s="267"/>
      <c r="CSL18" s="267"/>
      <c r="CSM18" s="267"/>
      <c r="CSN18" s="267"/>
      <c r="CSO18" s="267"/>
      <c r="CSP18" s="267"/>
      <c r="CSQ18" s="267"/>
      <c r="CSR18" s="267"/>
      <c r="CSS18" s="267"/>
      <c r="CST18" s="267"/>
      <c r="CSU18" s="267"/>
      <c r="CSV18" s="267"/>
      <c r="CSW18" s="267"/>
      <c r="CSX18" s="267"/>
      <c r="CSY18" s="267"/>
      <c r="CSZ18" s="267"/>
      <c r="CTA18" s="267"/>
      <c r="CTB18" s="267"/>
      <c r="CTC18" s="267"/>
      <c r="CTD18" s="267"/>
      <c r="CTE18" s="267"/>
      <c r="CTF18" s="267"/>
      <c r="CTG18" s="267"/>
      <c r="CTH18" s="267"/>
      <c r="CTI18" s="267"/>
      <c r="CTJ18" s="267"/>
      <c r="CTK18" s="267"/>
      <c r="CTL18" s="267"/>
      <c r="CTM18" s="267"/>
      <c r="CTN18" s="267"/>
      <c r="CTO18" s="267"/>
      <c r="CTP18" s="267"/>
      <c r="CTQ18" s="267"/>
      <c r="CTR18" s="267"/>
      <c r="CTS18" s="267"/>
      <c r="CTT18" s="267"/>
      <c r="CTU18" s="267"/>
      <c r="CTV18" s="267"/>
      <c r="CTW18" s="267"/>
      <c r="CTX18" s="267"/>
      <c r="CTY18" s="267"/>
      <c r="CTZ18" s="267"/>
      <c r="CUA18" s="267"/>
      <c r="CUB18" s="267"/>
      <c r="CUC18" s="267"/>
      <c r="CUD18" s="267"/>
      <c r="CUE18" s="267"/>
      <c r="CUF18" s="267"/>
      <c r="CUG18" s="267"/>
      <c r="CUH18" s="267"/>
      <c r="CUI18" s="267"/>
      <c r="CUJ18" s="267"/>
      <c r="CUK18" s="267"/>
      <c r="CUL18" s="267"/>
      <c r="CUM18" s="267"/>
      <c r="CUN18" s="267"/>
      <c r="CUO18" s="267"/>
      <c r="CUP18" s="267"/>
      <c r="CUQ18" s="267"/>
      <c r="CUR18" s="267"/>
      <c r="CUS18" s="267"/>
      <c r="CUT18" s="267"/>
      <c r="CUU18" s="267"/>
      <c r="CUV18" s="267"/>
      <c r="CUW18" s="267"/>
      <c r="CUX18" s="267"/>
      <c r="CUY18" s="267"/>
      <c r="CUZ18" s="267"/>
      <c r="CVA18" s="267"/>
      <c r="CVB18" s="267"/>
      <c r="CVC18" s="267"/>
      <c r="CVD18" s="267"/>
      <c r="CVE18" s="267"/>
      <c r="CVF18" s="267"/>
      <c r="CVG18" s="267"/>
      <c r="CVH18" s="267"/>
      <c r="CVI18" s="267"/>
      <c r="CVJ18" s="267"/>
      <c r="CVK18" s="267"/>
      <c r="CVL18" s="267"/>
      <c r="CVM18" s="267"/>
      <c r="CVN18" s="267"/>
      <c r="CVO18" s="267"/>
      <c r="CVP18" s="267"/>
      <c r="CVQ18" s="267"/>
      <c r="CVR18" s="267"/>
      <c r="CVS18" s="267"/>
      <c r="CVT18" s="267"/>
      <c r="CVU18" s="267"/>
      <c r="CVV18" s="267"/>
      <c r="CVW18" s="267"/>
      <c r="CVX18" s="267"/>
      <c r="CVY18" s="267"/>
      <c r="CVZ18" s="267"/>
      <c r="CWA18" s="267"/>
      <c r="CWB18" s="267"/>
      <c r="CWC18" s="267"/>
      <c r="CWD18" s="267"/>
      <c r="CWE18" s="267"/>
      <c r="CWF18" s="267"/>
      <c r="CWG18" s="267"/>
      <c r="CWH18" s="267"/>
      <c r="CWI18" s="267"/>
      <c r="CWJ18" s="267"/>
      <c r="CWK18" s="267"/>
      <c r="CWL18" s="267"/>
      <c r="CWM18" s="267"/>
      <c r="CWN18" s="267"/>
      <c r="CWO18" s="267"/>
      <c r="CWP18" s="267"/>
      <c r="CWQ18" s="267"/>
      <c r="CWR18" s="267"/>
      <c r="CWS18" s="267"/>
      <c r="CWT18" s="267"/>
      <c r="CWU18" s="267"/>
      <c r="CWV18" s="267"/>
      <c r="CWW18" s="267"/>
      <c r="CWX18" s="267"/>
      <c r="CWY18" s="267"/>
      <c r="CWZ18" s="267"/>
      <c r="CXA18" s="267"/>
      <c r="CXB18" s="267"/>
      <c r="CXC18" s="267"/>
      <c r="CXD18" s="267"/>
      <c r="CXE18" s="267"/>
      <c r="CXF18" s="267"/>
      <c r="CXG18" s="267"/>
      <c r="CXH18" s="267"/>
      <c r="CXI18" s="267"/>
      <c r="CXJ18" s="267"/>
      <c r="CXK18" s="267"/>
      <c r="CXL18" s="267"/>
      <c r="CXM18" s="267"/>
      <c r="CXN18" s="267"/>
      <c r="CXO18" s="267"/>
      <c r="CXP18" s="267"/>
      <c r="CXQ18" s="267"/>
      <c r="CXR18" s="267"/>
      <c r="CXS18" s="267"/>
      <c r="CXT18" s="267"/>
      <c r="CXU18" s="267"/>
      <c r="CXV18" s="267"/>
      <c r="CXW18" s="267"/>
      <c r="CXX18" s="267"/>
      <c r="CXY18" s="267"/>
      <c r="CXZ18" s="267"/>
      <c r="CYA18" s="267"/>
      <c r="CYB18" s="267"/>
      <c r="CYC18" s="267"/>
      <c r="CYD18" s="267"/>
      <c r="CYE18" s="267"/>
      <c r="CYF18" s="267"/>
      <c r="CYG18" s="267"/>
      <c r="CYH18" s="267"/>
      <c r="CYI18" s="267"/>
      <c r="CYJ18" s="267"/>
      <c r="CYK18" s="267"/>
      <c r="CYL18" s="267"/>
      <c r="CYM18" s="267"/>
      <c r="CYN18" s="267"/>
      <c r="CYO18" s="267"/>
      <c r="CYP18" s="267"/>
      <c r="CYQ18" s="267"/>
      <c r="CYR18" s="267"/>
      <c r="CYS18" s="267"/>
      <c r="CYT18" s="267"/>
      <c r="CYU18" s="267"/>
      <c r="CYV18" s="267"/>
      <c r="CYW18" s="267"/>
      <c r="CYX18" s="267"/>
      <c r="CYY18" s="267"/>
      <c r="CYZ18" s="267"/>
      <c r="CZA18" s="267"/>
      <c r="CZB18" s="267"/>
      <c r="CZC18" s="267"/>
      <c r="CZD18" s="267"/>
      <c r="CZE18" s="267"/>
      <c r="CZF18" s="267"/>
      <c r="CZG18" s="267"/>
      <c r="CZH18" s="267"/>
      <c r="CZI18" s="267"/>
      <c r="CZJ18" s="267"/>
      <c r="CZK18" s="267"/>
      <c r="CZL18" s="267"/>
      <c r="CZM18" s="267"/>
      <c r="CZN18" s="267"/>
      <c r="CZO18" s="267"/>
      <c r="CZP18" s="267"/>
      <c r="CZQ18" s="267"/>
      <c r="CZR18" s="267"/>
      <c r="CZS18" s="267"/>
      <c r="CZT18" s="267"/>
      <c r="CZU18" s="267"/>
      <c r="CZV18" s="267"/>
      <c r="CZW18" s="267"/>
      <c r="CZX18" s="267"/>
      <c r="CZY18" s="267"/>
      <c r="CZZ18" s="267"/>
      <c r="DAA18" s="267"/>
      <c r="DAB18" s="267"/>
      <c r="DAC18" s="267"/>
      <c r="DAD18" s="267"/>
      <c r="DAE18" s="267"/>
      <c r="DAF18" s="267"/>
      <c r="DAG18" s="267"/>
      <c r="DAH18" s="267"/>
      <c r="DAI18" s="267"/>
      <c r="DAJ18" s="267"/>
      <c r="DAK18" s="267"/>
      <c r="DAL18" s="267"/>
      <c r="DAM18" s="267"/>
      <c r="DAN18" s="267"/>
      <c r="DAO18" s="267"/>
      <c r="DAP18" s="267"/>
      <c r="DAQ18" s="267"/>
      <c r="DAR18" s="267"/>
      <c r="DAS18" s="267"/>
      <c r="DAT18" s="267"/>
      <c r="DAU18" s="267"/>
      <c r="DAV18" s="267"/>
      <c r="DAW18" s="267"/>
      <c r="DAX18" s="267"/>
      <c r="DAY18" s="267"/>
      <c r="DAZ18" s="267"/>
      <c r="DBA18" s="267"/>
      <c r="DBB18" s="267"/>
      <c r="DBC18" s="267"/>
      <c r="DBD18" s="267"/>
      <c r="DBE18" s="267"/>
      <c r="DBF18" s="267"/>
      <c r="DBG18" s="267"/>
      <c r="DBH18" s="267"/>
      <c r="DBI18" s="267"/>
      <c r="DBJ18" s="267"/>
      <c r="DBK18" s="267"/>
      <c r="DBL18" s="267"/>
      <c r="DBM18" s="267"/>
      <c r="DBN18" s="267"/>
      <c r="DBO18" s="267"/>
      <c r="DBP18" s="267"/>
      <c r="DBQ18" s="267"/>
      <c r="DBR18" s="267"/>
      <c r="DBS18" s="267"/>
      <c r="DBT18" s="267"/>
      <c r="DBU18" s="267"/>
      <c r="DBV18" s="267"/>
      <c r="DBW18" s="267"/>
      <c r="DBX18" s="267"/>
      <c r="DBY18" s="267"/>
      <c r="DBZ18" s="267"/>
      <c r="DCA18" s="267"/>
      <c r="DCB18" s="267"/>
      <c r="DCC18" s="267"/>
      <c r="DCD18" s="267"/>
      <c r="DCE18" s="267"/>
      <c r="DCF18" s="267"/>
      <c r="DCG18" s="267"/>
      <c r="DCH18" s="267"/>
      <c r="DCI18" s="267"/>
      <c r="DCJ18" s="267"/>
      <c r="DCK18" s="267"/>
      <c r="DCL18" s="267"/>
      <c r="DCM18" s="267"/>
      <c r="DCN18" s="267"/>
      <c r="DCO18" s="267"/>
      <c r="DCP18" s="267"/>
      <c r="DCQ18" s="267"/>
      <c r="DCR18" s="267"/>
      <c r="DCS18" s="267"/>
      <c r="DCT18" s="267"/>
      <c r="DCU18" s="267"/>
      <c r="DCV18" s="267"/>
      <c r="DCW18" s="267"/>
      <c r="DCX18" s="267"/>
      <c r="DCY18" s="267"/>
      <c r="DCZ18" s="267"/>
      <c r="DDA18" s="267"/>
      <c r="DDB18" s="267"/>
      <c r="DDC18" s="267"/>
      <c r="DDD18" s="267"/>
      <c r="DDE18" s="267"/>
      <c r="DDF18" s="267"/>
      <c r="DDG18" s="267"/>
      <c r="DDH18" s="267"/>
      <c r="DDI18" s="267"/>
      <c r="DDJ18" s="267"/>
      <c r="DDK18" s="267"/>
      <c r="DDL18" s="267"/>
      <c r="DDM18" s="267"/>
      <c r="DDN18" s="267"/>
      <c r="DDO18" s="267"/>
      <c r="DDP18" s="267"/>
      <c r="DDQ18" s="267"/>
      <c r="DDR18" s="267"/>
      <c r="DDS18" s="267"/>
      <c r="DDT18" s="267"/>
      <c r="DDU18" s="267"/>
      <c r="DDV18" s="267"/>
      <c r="DDW18" s="267"/>
      <c r="DDX18" s="267"/>
      <c r="DDY18" s="267"/>
      <c r="DDZ18" s="267"/>
      <c r="DEA18" s="267"/>
      <c r="DEB18" s="267"/>
      <c r="DEC18" s="267"/>
      <c r="DED18" s="267"/>
      <c r="DEE18" s="267"/>
      <c r="DEF18" s="267"/>
      <c r="DEG18" s="267"/>
      <c r="DEH18" s="267"/>
      <c r="DEI18" s="267"/>
      <c r="DEJ18" s="267"/>
      <c r="DEK18" s="267"/>
      <c r="DEL18" s="267"/>
      <c r="DEM18" s="267"/>
      <c r="DEN18" s="267"/>
      <c r="DEO18" s="267"/>
      <c r="DEP18" s="267"/>
      <c r="DEQ18" s="267"/>
      <c r="DER18" s="267"/>
      <c r="DES18" s="267"/>
      <c r="DET18" s="267"/>
      <c r="DEU18" s="267"/>
      <c r="DEV18" s="267"/>
      <c r="DEW18" s="267"/>
      <c r="DEX18" s="267"/>
      <c r="DEY18" s="267"/>
      <c r="DEZ18" s="267"/>
      <c r="DFA18" s="267"/>
      <c r="DFB18" s="267"/>
      <c r="DFC18" s="267"/>
      <c r="DFD18" s="267"/>
      <c r="DFE18" s="267"/>
      <c r="DFF18" s="267"/>
      <c r="DFG18" s="267"/>
      <c r="DFH18" s="267"/>
      <c r="DFI18" s="267"/>
      <c r="DFJ18" s="267"/>
      <c r="DFK18" s="267"/>
      <c r="DFL18" s="267"/>
      <c r="DFM18" s="267"/>
      <c r="DFN18" s="267"/>
      <c r="DFO18" s="267"/>
      <c r="DFP18" s="267"/>
      <c r="DFQ18" s="267"/>
      <c r="DFR18" s="267"/>
      <c r="DFS18" s="267"/>
      <c r="DFT18" s="267"/>
      <c r="DFU18" s="267"/>
      <c r="DFV18" s="267"/>
      <c r="DFW18" s="267"/>
      <c r="DFX18" s="267"/>
      <c r="DFY18" s="267"/>
      <c r="DFZ18" s="267"/>
      <c r="DGA18" s="267"/>
      <c r="DGB18" s="267"/>
      <c r="DGC18" s="267"/>
      <c r="DGD18" s="267"/>
      <c r="DGE18" s="267"/>
      <c r="DGF18" s="267"/>
      <c r="DGG18" s="267"/>
      <c r="DGH18" s="267"/>
      <c r="DGI18" s="267"/>
      <c r="DGJ18" s="267"/>
      <c r="DGK18" s="267"/>
      <c r="DGL18" s="267"/>
      <c r="DGM18" s="267"/>
      <c r="DGN18" s="267"/>
      <c r="DGO18" s="267"/>
      <c r="DGP18" s="267"/>
      <c r="DGQ18" s="267"/>
      <c r="DGR18" s="267"/>
      <c r="DGS18" s="267"/>
      <c r="DGT18" s="267"/>
      <c r="DGU18" s="267"/>
      <c r="DGV18" s="267"/>
      <c r="DGW18" s="267"/>
      <c r="DGX18" s="267"/>
      <c r="DGY18" s="267"/>
      <c r="DGZ18" s="267"/>
      <c r="DHA18" s="267"/>
      <c r="DHB18" s="267"/>
      <c r="DHC18" s="267"/>
      <c r="DHD18" s="267"/>
      <c r="DHE18" s="267"/>
      <c r="DHF18" s="267"/>
      <c r="DHG18" s="267"/>
      <c r="DHH18" s="267"/>
      <c r="DHI18" s="267"/>
      <c r="DHJ18" s="267"/>
      <c r="DHK18" s="267"/>
      <c r="DHL18" s="267"/>
      <c r="DHM18" s="267"/>
      <c r="DHN18" s="267"/>
      <c r="DHO18" s="267"/>
      <c r="DHP18" s="267"/>
      <c r="DHQ18" s="267"/>
      <c r="DHR18" s="267"/>
      <c r="DHS18" s="267"/>
      <c r="DHT18" s="267"/>
      <c r="DHU18" s="267"/>
      <c r="DHV18" s="267"/>
      <c r="DHW18" s="267"/>
      <c r="DHX18" s="267"/>
      <c r="DHY18" s="267"/>
      <c r="DHZ18" s="267"/>
      <c r="DIA18" s="267"/>
      <c r="DIB18" s="267"/>
      <c r="DIC18" s="267"/>
      <c r="DID18" s="267"/>
      <c r="DIE18" s="267"/>
      <c r="DIF18" s="267"/>
      <c r="DIG18" s="267"/>
      <c r="DIH18" s="267"/>
      <c r="DII18" s="267"/>
      <c r="DIJ18" s="267"/>
      <c r="DIK18" s="267"/>
      <c r="DIL18" s="267"/>
      <c r="DIM18" s="267"/>
      <c r="DIN18" s="267"/>
      <c r="DIO18" s="267"/>
      <c r="DIP18" s="267"/>
      <c r="DIQ18" s="267"/>
      <c r="DIR18" s="267"/>
      <c r="DIS18" s="267"/>
      <c r="DIT18" s="267"/>
      <c r="DIU18" s="267"/>
      <c r="DIV18" s="267"/>
      <c r="DIW18" s="267"/>
      <c r="DIX18" s="267"/>
      <c r="DIY18" s="267"/>
      <c r="DIZ18" s="267"/>
      <c r="DJA18" s="267"/>
      <c r="DJB18" s="267"/>
      <c r="DJC18" s="267"/>
      <c r="DJD18" s="267"/>
      <c r="DJE18" s="267"/>
      <c r="DJF18" s="267"/>
      <c r="DJG18" s="267"/>
      <c r="DJH18" s="267"/>
      <c r="DJI18" s="267"/>
      <c r="DJJ18" s="267"/>
      <c r="DJK18" s="267"/>
      <c r="DJL18" s="267"/>
      <c r="DJM18" s="267"/>
      <c r="DJN18" s="267"/>
      <c r="DJO18" s="267"/>
      <c r="DJP18" s="267"/>
      <c r="DJQ18" s="267"/>
      <c r="DJR18" s="267"/>
      <c r="DJS18" s="267"/>
      <c r="DJT18" s="267"/>
      <c r="DJU18" s="267"/>
      <c r="DJV18" s="267"/>
      <c r="DJW18" s="267"/>
      <c r="DJX18" s="267"/>
      <c r="DJY18" s="267"/>
      <c r="DJZ18" s="267"/>
      <c r="DKA18" s="267"/>
      <c r="DKB18" s="267"/>
      <c r="DKC18" s="267"/>
      <c r="DKD18" s="267"/>
      <c r="DKE18" s="267"/>
      <c r="DKF18" s="267"/>
      <c r="DKG18" s="267"/>
      <c r="DKH18" s="267"/>
      <c r="DKI18" s="267"/>
      <c r="DKJ18" s="267"/>
      <c r="DKK18" s="267"/>
      <c r="DKL18" s="267"/>
      <c r="DKM18" s="267"/>
      <c r="DKN18" s="267"/>
      <c r="DKO18" s="267"/>
      <c r="DKP18" s="267"/>
      <c r="DKQ18" s="267"/>
      <c r="DKR18" s="267"/>
      <c r="DKS18" s="267"/>
      <c r="DKT18" s="267"/>
      <c r="DKU18" s="267"/>
      <c r="DKV18" s="267"/>
      <c r="DKW18" s="267"/>
      <c r="DKX18" s="267"/>
      <c r="DKY18" s="267"/>
      <c r="DKZ18" s="267"/>
      <c r="DLA18" s="267"/>
      <c r="DLB18" s="267"/>
      <c r="DLC18" s="267"/>
      <c r="DLD18" s="267"/>
      <c r="DLE18" s="267"/>
      <c r="DLF18" s="267"/>
      <c r="DLG18" s="267"/>
      <c r="DLH18" s="267"/>
      <c r="DLI18" s="267"/>
      <c r="DLJ18" s="267"/>
      <c r="DLK18" s="267"/>
      <c r="DLL18" s="267"/>
      <c r="DLM18" s="267"/>
      <c r="DLN18" s="267"/>
      <c r="DLO18" s="267"/>
      <c r="DLP18" s="267"/>
      <c r="DLQ18" s="267"/>
      <c r="DLR18" s="267"/>
      <c r="DLS18" s="267"/>
      <c r="DLT18" s="267"/>
      <c r="DLU18" s="267"/>
      <c r="DLV18" s="267"/>
      <c r="DLW18" s="267"/>
      <c r="DLX18" s="267"/>
      <c r="DLY18" s="267"/>
      <c r="DLZ18" s="267"/>
      <c r="DMA18" s="267"/>
      <c r="DMB18" s="267"/>
      <c r="DMC18" s="267"/>
      <c r="DMD18" s="267"/>
      <c r="DME18" s="267"/>
      <c r="DMF18" s="267"/>
      <c r="DMG18" s="267"/>
      <c r="DMH18" s="267"/>
      <c r="DMI18" s="267"/>
      <c r="DMJ18" s="267"/>
      <c r="DMK18" s="267"/>
      <c r="DML18" s="267"/>
      <c r="DMM18" s="267"/>
      <c r="DMN18" s="267"/>
      <c r="DMO18" s="267"/>
      <c r="DMP18" s="267"/>
      <c r="DMQ18" s="267"/>
      <c r="DMR18" s="267"/>
      <c r="DMS18" s="267"/>
      <c r="DMT18" s="267"/>
      <c r="DMU18" s="267"/>
      <c r="DMV18" s="267"/>
      <c r="DMW18" s="267"/>
      <c r="DMX18" s="267"/>
      <c r="DMY18" s="267"/>
      <c r="DMZ18" s="267"/>
      <c r="DNA18" s="267"/>
      <c r="DNB18" s="267"/>
      <c r="DNC18" s="267"/>
      <c r="DND18" s="267"/>
      <c r="DNE18" s="267"/>
      <c r="DNF18" s="267"/>
      <c r="DNG18" s="267"/>
      <c r="DNH18" s="267"/>
      <c r="DNI18" s="267"/>
      <c r="DNJ18" s="267"/>
      <c r="DNK18" s="267"/>
      <c r="DNL18" s="267"/>
      <c r="DNM18" s="267"/>
      <c r="DNN18" s="267"/>
      <c r="DNO18" s="267"/>
      <c r="DNP18" s="267"/>
      <c r="DNQ18" s="267"/>
      <c r="DNR18" s="267"/>
      <c r="DNS18" s="267"/>
      <c r="DNT18" s="267"/>
      <c r="DNU18" s="267"/>
      <c r="DNV18" s="267"/>
      <c r="DNW18" s="267"/>
      <c r="DNX18" s="267"/>
      <c r="DNY18" s="267"/>
      <c r="DNZ18" s="267"/>
      <c r="DOA18" s="267"/>
      <c r="DOB18" s="267"/>
      <c r="DOC18" s="267"/>
      <c r="DOD18" s="267"/>
      <c r="DOE18" s="267"/>
      <c r="DOF18" s="267"/>
      <c r="DOG18" s="267"/>
      <c r="DOH18" s="267"/>
      <c r="DOI18" s="267"/>
      <c r="DOJ18" s="267"/>
      <c r="DOK18" s="267"/>
      <c r="DOL18" s="267"/>
      <c r="DOM18" s="267"/>
      <c r="DON18" s="267"/>
      <c r="DOO18" s="267"/>
      <c r="DOP18" s="267"/>
      <c r="DOQ18" s="267"/>
      <c r="DOR18" s="267"/>
      <c r="DOS18" s="267"/>
      <c r="DOT18" s="267"/>
      <c r="DOU18" s="267"/>
      <c r="DOV18" s="267"/>
      <c r="DOW18" s="267"/>
      <c r="DOX18" s="267"/>
      <c r="DOY18" s="267"/>
      <c r="DOZ18" s="267"/>
      <c r="DPA18" s="267"/>
      <c r="DPB18" s="267"/>
      <c r="DPC18" s="267"/>
      <c r="DPD18" s="267"/>
      <c r="DPE18" s="267"/>
      <c r="DPF18" s="267"/>
      <c r="DPG18" s="267"/>
      <c r="DPH18" s="267"/>
      <c r="DPI18" s="267"/>
      <c r="DPJ18" s="267"/>
      <c r="DPK18" s="267"/>
      <c r="DPL18" s="267"/>
      <c r="DPM18" s="267"/>
      <c r="DPN18" s="267"/>
      <c r="DPO18" s="267"/>
      <c r="DPP18" s="267"/>
      <c r="DPQ18" s="267"/>
      <c r="DPR18" s="267"/>
      <c r="DPS18" s="267"/>
      <c r="DPT18" s="267"/>
      <c r="DPU18" s="267"/>
      <c r="DPV18" s="267"/>
      <c r="DPW18" s="267"/>
      <c r="DPX18" s="267"/>
      <c r="DPY18" s="267"/>
      <c r="DPZ18" s="267"/>
      <c r="DQA18" s="267"/>
      <c r="DQB18" s="267"/>
      <c r="DQC18" s="267"/>
      <c r="DQD18" s="267"/>
      <c r="DQE18" s="267"/>
      <c r="DQF18" s="267"/>
      <c r="DQG18" s="267"/>
      <c r="DQH18" s="267"/>
      <c r="DQI18" s="267"/>
      <c r="DQJ18" s="267"/>
      <c r="DQK18" s="267"/>
      <c r="DQL18" s="267"/>
      <c r="DQM18" s="267"/>
      <c r="DQN18" s="267"/>
      <c r="DQO18" s="267"/>
      <c r="DQP18" s="267"/>
      <c r="DQQ18" s="267"/>
      <c r="DQR18" s="267"/>
      <c r="DQS18" s="267"/>
      <c r="DQT18" s="267"/>
      <c r="DQU18" s="267"/>
      <c r="DQV18" s="267"/>
      <c r="DQW18" s="267"/>
      <c r="DQX18" s="267"/>
      <c r="DQY18" s="267"/>
      <c r="DQZ18" s="267"/>
      <c r="DRA18" s="267"/>
      <c r="DRB18" s="267"/>
      <c r="DRC18" s="267"/>
      <c r="DRD18" s="267"/>
      <c r="DRE18" s="267"/>
      <c r="DRF18" s="267"/>
      <c r="DRG18" s="267"/>
      <c r="DRH18" s="267"/>
      <c r="DRI18" s="267"/>
      <c r="DRJ18" s="267"/>
      <c r="DRK18" s="267"/>
      <c r="DRL18" s="267"/>
      <c r="DRM18" s="267"/>
      <c r="DRN18" s="267"/>
      <c r="DRO18" s="267"/>
      <c r="DRP18" s="267"/>
      <c r="DRQ18" s="267"/>
      <c r="DRR18" s="267"/>
      <c r="DRS18" s="267"/>
      <c r="DRT18" s="267"/>
      <c r="DRU18" s="267"/>
      <c r="DRV18" s="267"/>
      <c r="DRW18" s="267"/>
      <c r="DRX18" s="267"/>
      <c r="DRY18" s="267"/>
      <c r="DRZ18" s="267"/>
      <c r="DSA18" s="267"/>
      <c r="DSB18" s="267"/>
      <c r="DSC18" s="267"/>
      <c r="DSD18" s="267"/>
      <c r="DSE18" s="267"/>
      <c r="DSF18" s="267"/>
      <c r="DSG18" s="267"/>
      <c r="DSH18" s="267"/>
      <c r="DSI18" s="267"/>
      <c r="DSJ18" s="267"/>
      <c r="DSK18" s="267"/>
      <c r="DSL18" s="267"/>
      <c r="DSM18" s="267"/>
      <c r="DSN18" s="267"/>
      <c r="DSO18" s="267"/>
      <c r="DSP18" s="267"/>
      <c r="DSQ18" s="267"/>
      <c r="DSR18" s="267"/>
      <c r="DSS18" s="267"/>
      <c r="DST18" s="267"/>
      <c r="DSU18" s="267"/>
      <c r="DSV18" s="267"/>
      <c r="DSW18" s="267"/>
      <c r="DSX18" s="267"/>
      <c r="DSY18" s="267"/>
      <c r="DSZ18" s="267"/>
      <c r="DTA18" s="267"/>
      <c r="DTB18" s="267"/>
      <c r="DTC18" s="267"/>
      <c r="DTD18" s="267"/>
      <c r="DTE18" s="267"/>
      <c r="DTF18" s="267"/>
      <c r="DTG18" s="267"/>
      <c r="DTH18" s="267"/>
      <c r="DTI18" s="267"/>
      <c r="DTJ18" s="267"/>
      <c r="DTK18" s="267"/>
      <c r="DTL18" s="267"/>
      <c r="DTM18" s="267"/>
      <c r="DTN18" s="267"/>
      <c r="DTO18" s="267"/>
      <c r="DTP18" s="267"/>
      <c r="DTQ18" s="267"/>
      <c r="DTR18" s="267"/>
      <c r="DTS18" s="267"/>
      <c r="DTT18" s="267"/>
      <c r="DTU18" s="267"/>
      <c r="DTV18" s="267"/>
      <c r="DTW18" s="267"/>
      <c r="DTX18" s="267"/>
      <c r="DTY18" s="267"/>
      <c r="DTZ18" s="267"/>
      <c r="DUA18" s="267"/>
      <c r="DUB18" s="267"/>
      <c r="DUC18" s="267"/>
      <c r="DUD18" s="267"/>
      <c r="DUE18" s="267"/>
      <c r="DUF18" s="267"/>
      <c r="DUG18" s="267"/>
      <c r="DUH18" s="267"/>
      <c r="DUI18" s="267"/>
      <c r="DUJ18" s="267"/>
      <c r="DUK18" s="267"/>
      <c r="DUL18" s="267"/>
      <c r="DUM18" s="267"/>
      <c r="DUN18" s="267"/>
      <c r="DUO18" s="267"/>
      <c r="DUP18" s="267"/>
      <c r="DUQ18" s="267"/>
      <c r="DUR18" s="267"/>
      <c r="DUS18" s="267"/>
      <c r="DUT18" s="267"/>
      <c r="DUU18" s="267"/>
      <c r="DUV18" s="267"/>
      <c r="DUW18" s="267"/>
      <c r="DUX18" s="267"/>
      <c r="DUY18" s="267"/>
      <c r="DUZ18" s="267"/>
      <c r="DVA18" s="267"/>
      <c r="DVB18" s="267"/>
      <c r="DVC18" s="267"/>
      <c r="DVD18" s="267"/>
      <c r="DVE18" s="267"/>
      <c r="DVF18" s="267"/>
      <c r="DVG18" s="267"/>
      <c r="DVH18" s="267"/>
      <c r="DVI18" s="267"/>
      <c r="DVJ18" s="267"/>
      <c r="DVK18" s="267"/>
      <c r="DVL18" s="267"/>
      <c r="DVM18" s="267"/>
      <c r="DVN18" s="267"/>
      <c r="DVO18" s="267"/>
      <c r="DVP18" s="267"/>
      <c r="DVQ18" s="267"/>
      <c r="DVR18" s="267"/>
      <c r="DVS18" s="267"/>
      <c r="DVT18" s="267"/>
      <c r="DVU18" s="267"/>
      <c r="DVV18" s="267"/>
      <c r="DVW18" s="267"/>
      <c r="DVX18" s="267"/>
      <c r="DVY18" s="267"/>
      <c r="DVZ18" s="267"/>
      <c r="DWA18" s="267"/>
      <c r="DWB18" s="267"/>
      <c r="DWC18" s="267"/>
      <c r="DWD18" s="267"/>
      <c r="DWE18" s="267"/>
      <c r="DWF18" s="267"/>
      <c r="DWG18" s="267"/>
      <c r="DWH18" s="267"/>
      <c r="DWI18" s="267"/>
      <c r="DWJ18" s="267"/>
      <c r="DWK18" s="267"/>
      <c r="DWL18" s="267"/>
      <c r="DWM18" s="267"/>
      <c r="DWN18" s="267"/>
      <c r="DWO18" s="267"/>
      <c r="DWP18" s="267"/>
      <c r="DWQ18" s="267"/>
      <c r="DWR18" s="267"/>
      <c r="DWS18" s="267"/>
      <c r="DWT18" s="267"/>
      <c r="DWU18" s="267"/>
      <c r="DWV18" s="267"/>
      <c r="DWW18" s="267"/>
      <c r="DWX18" s="267"/>
      <c r="DWY18" s="267"/>
      <c r="DWZ18" s="267"/>
      <c r="DXA18" s="267"/>
      <c r="DXB18" s="267"/>
      <c r="DXC18" s="267"/>
      <c r="DXD18" s="267"/>
      <c r="DXE18" s="267"/>
      <c r="DXF18" s="267"/>
      <c r="DXG18" s="267"/>
      <c r="DXH18" s="267"/>
      <c r="DXI18" s="267"/>
      <c r="DXJ18" s="267"/>
      <c r="DXK18" s="267"/>
      <c r="DXL18" s="267"/>
      <c r="DXM18" s="267"/>
      <c r="DXN18" s="267"/>
      <c r="DXO18" s="267"/>
      <c r="DXP18" s="267"/>
      <c r="DXQ18" s="267"/>
      <c r="DXR18" s="267"/>
      <c r="DXS18" s="267"/>
      <c r="DXT18" s="267"/>
      <c r="DXU18" s="267"/>
      <c r="DXV18" s="267"/>
      <c r="DXW18" s="267"/>
      <c r="DXX18" s="267"/>
      <c r="DXY18" s="267"/>
      <c r="DXZ18" s="267"/>
      <c r="DYA18" s="267"/>
      <c r="DYB18" s="267"/>
      <c r="DYC18" s="267"/>
      <c r="DYD18" s="267"/>
      <c r="DYE18" s="267"/>
      <c r="DYF18" s="267"/>
      <c r="DYG18" s="267"/>
      <c r="DYH18" s="267"/>
      <c r="DYI18" s="267"/>
      <c r="DYJ18" s="267"/>
      <c r="DYK18" s="267"/>
      <c r="DYL18" s="267"/>
      <c r="DYM18" s="267"/>
      <c r="DYN18" s="267"/>
      <c r="DYO18" s="267"/>
      <c r="DYP18" s="267"/>
      <c r="DYQ18" s="267"/>
      <c r="DYR18" s="267"/>
      <c r="DYS18" s="267"/>
      <c r="DYT18" s="267"/>
      <c r="DYU18" s="267"/>
      <c r="DYV18" s="267"/>
      <c r="DYW18" s="267"/>
      <c r="DYX18" s="267"/>
      <c r="DYY18" s="267"/>
      <c r="DYZ18" s="267"/>
      <c r="DZA18" s="267"/>
      <c r="DZB18" s="267"/>
      <c r="DZC18" s="267"/>
      <c r="DZD18" s="267"/>
      <c r="DZE18" s="267"/>
      <c r="DZF18" s="267"/>
      <c r="DZG18" s="267"/>
      <c r="DZH18" s="267"/>
      <c r="DZI18" s="267"/>
      <c r="DZJ18" s="267"/>
      <c r="DZK18" s="267"/>
      <c r="DZL18" s="267"/>
      <c r="DZM18" s="267"/>
      <c r="DZN18" s="267"/>
      <c r="DZO18" s="267"/>
      <c r="DZP18" s="267"/>
      <c r="DZQ18" s="267"/>
      <c r="DZR18" s="267"/>
      <c r="DZS18" s="267"/>
      <c r="DZT18" s="267"/>
      <c r="DZU18" s="267"/>
      <c r="DZV18" s="267"/>
      <c r="DZW18" s="267"/>
      <c r="DZX18" s="267"/>
      <c r="DZY18" s="267"/>
      <c r="DZZ18" s="267"/>
      <c r="EAA18" s="267"/>
      <c r="EAB18" s="267"/>
      <c r="EAC18" s="267"/>
      <c r="EAD18" s="267"/>
      <c r="EAE18" s="267"/>
      <c r="EAF18" s="267"/>
      <c r="EAG18" s="267"/>
      <c r="EAH18" s="267"/>
      <c r="EAI18" s="267"/>
      <c r="EAJ18" s="267"/>
      <c r="EAK18" s="267"/>
      <c r="EAL18" s="267"/>
      <c r="EAM18" s="267"/>
      <c r="EAN18" s="267"/>
      <c r="EAO18" s="267"/>
      <c r="EAP18" s="267"/>
      <c r="EAQ18" s="267"/>
      <c r="EAR18" s="267"/>
      <c r="EAS18" s="267"/>
      <c r="EAT18" s="267"/>
      <c r="EAU18" s="267"/>
      <c r="EAV18" s="267"/>
      <c r="EAW18" s="267"/>
      <c r="EAX18" s="267"/>
      <c r="EAY18" s="267"/>
      <c r="EAZ18" s="267"/>
      <c r="EBA18" s="267"/>
      <c r="EBB18" s="267"/>
      <c r="EBC18" s="267"/>
      <c r="EBD18" s="267"/>
      <c r="EBE18" s="267"/>
      <c r="EBF18" s="267"/>
      <c r="EBG18" s="267"/>
      <c r="EBH18" s="267"/>
      <c r="EBI18" s="267"/>
      <c r="EBJ18" s="267"/>
      <c r="EBK18" s="267"/>
      <c r="EBL18" s="267"/>
      <c r="EBM18" s="267"/>
      <c r="EBN18" s="267"/>
      <c r="EBO18" s="267"/>
      <c r="EBP18" s="267"/>
      <c r="EBQ18" s="267"/>
      <c r="EBR18" s="267"/>
      <c r="EBS18" s="267"/>
      <c r="EBT18" s="267"/>
      <c r="EBU18" s="267"/>
      <c r="EBV18" s="267"/>
      <c r="EBW18" s="267"/>
      <c r="EBX18" s="267"/>
      <c r="EBY18" s="267"/>
      <c r="EBZ18" s="267"/>
      <c r="ECA18" s="267"/>
      <c r="ECB18" s="267"/>
      <c r="ECC18" s="267"/>
      <c r="ECD18" s="267"/>
      <c r="ECE18" s="267"/>
      <c r="ECF18" s="267"/>
      <c r="ECG18" s="267"/>
      <c r="ECH18" s="267"/>
      <c r="ECI18" s="267"/>
      <c r="ECJ18" s="267"/>
      <c r="ECK18" s="267"/>
      <c r="ECL18" s="267"/>
      <c r="ECM18" s="267"/>
      <c r="ECN18" s="267"/>
      <c r="ECO18" s="267"/>
      <c r="ECP18" s="267"/>
      <c r="ECQ18" s="267"/>
      <c r="ECR18" s="267"/>
      <c r="ECS18" s="267"/>
      <c r="ECT18" s="267"/>
      <c r="ECU18" s="267"/>
      <c r="ECV18" s="267"/>
      <c r="ECW18" s="267"/>
      <c r="ECX18" s="267"/>
      <c r="ECY18" s="267"/>
      <c r="ECZ18" s="267"/>
      <c r="EDA18" s="267"/>
      <c r="EDB18" s="267"/>
      <c r="EDC18" s="267"/>
      <c r="EDD18" s="267"/>
      <c r="EDE18" s="267"/>
      <c r="EDF18" s="267"/>
      <c r="EDG18" s="267"/>
      <c r="EDH18" s="267"/>
      <c r="EDI18" s="267"/>
      <c r="EDJ18" s="267"/>
      <c r="EDK18" s="267"/>
      <c r="EDL18" s="267"/>
      <c r="EDM18" s="267"/>
      <c r="EDN18" s="267"/>
      <c r="EDO18" s="267"/>
      <c r="EDP18" s="267"/>
      <c r="EDQ18" s="267"/>
      <c r="EDR18" s="267"/>
      <c r="EDS18" s="267"/>
      <c r="EDT18" s="267"/>
      <c r="EDU18" s="267"/>
      <c r="EDV18" s="267"/>
      <c r="EDW18" s="267"/>
      <c r="EDX18" s="267"/>
      <c r="EDY18" s="267"/>
      <c r="EDZ18" s="267"/>
      <c r="EEA18" s="267"/>
      <c r="EEB18" s="267"/>
      <c r="EEC18" s="267"/>
      <c r="EED18" s="267"/>
      <c r="EEE18" s="267"/>
      <c r="EEF18" s="267"/>
      <c r="EEG18" s="267"/>
      <c r="EEH18" s="267"/>
      <c r="EEI18" s="267"/>
      <c r="EEJ18" s="267"/>
      <c r="EEK18" s="267"/>
      <c r="EEL18" s="267"/>
      <c r="EEM18" s="267"/>
      <c r="EEN18" s="267"/>
      <c r="EEO18" s="267"/>
      <c r="EEP18" s="267"/>
      <c r="EEQ18" s="267"/>
      <c r="EER18" s="267"/>
      <c r="EES18" s="267"/>
      <c r="EET18" s="267"/>
      <c r="EEU18" s="267"/>
      <c r="EEV18" s="267"/>
      <c r="EEW18" s="267"/>
      <c r="EEX18" s="267"/>
      <c r="EEY18" s="267"/>
      <c r="EEZ18" s="267"/>
      <c r="EFA18" s="267"/>
      <c r="EFB18" s="267"/>
      <c r="EFC18" s="267"/>
      <c r="EFD18" s="267"/>
      <c r="EFE18" s="267"/>
      <c r="EFF18" s="267"/>
      <c r="EFG18" s="267"/>
      <c r="EFH18" s="267"/>
      <c r="EFI18" s="267"/>
      <c r="EFJ18" s="267"/>
      <c r="EFK18" s="267"/>
      <c r="EFL18" s="267"/>
      <c r="EFM18" s="267"/>
      <c r="EFN18" s="267"/>
      <c r="EFO18" s="267"/>
      <c r="EFP18" s="267"/>
      <c r="EFQ18" s="267"/>
      <c r="EFR18" s="267"/>
      <c r="EFS18" s="267"/>
      <c r="EFT18" s="267"/>
      <c r="EFU18" s="267"/>
      <c r="EFV18" s="267"/>
      <c r="EFW18" s="267"/>
      <c r="EFX18" s="267"/>
      <c r="EFY18" s="267"/>
      <c r="EFZ18" s="267"/>
      <c r="EGA18" s="267"/>
      <c r="EGB18" s="267"/>
      <c r="EGC18" s="267"/>
      <c r="EGD18" s="267"/>
      <c r="EGE18" s="267"/>
      <c r="EGF18" s="267"/>
      <c r="EGG18" s="267"/>
      <c r="EGH18" s="267"/>
      <c r="EGI18" s="267"/>
      <c r="EGJ18" s="267"/>
      <c r="EGK18" s="267"/>
      <c r="EGL18" s="267"/>
      <c r="EGM18" s="267"/>
      <c r="EGN18" s="267"/>
      <c r="EGO18" s="267"/>
      <c r="EGP18" s="267"/>
      <c r="EGQ18" s="267"/>
      <c r="EGR18" s="267"/>
      <c r="EGS18" s="267"/>
      <c r="EGT18" s="267"/>
      <c r="EGU18" s="267"/>
      <c r="EGV18" s="267"/>
      <c r="EGW18" s="267"/>
      <c r="EGX18" s="267"/>
      <c r="EGY18" s="267"/>
      <c r="EGZ18" s="267"/>
      <c r="EHA18" s="267"/>
      <c r="EHB18" s="267"/>
      <c r="EHC18" s="267"/>
      <c r="EHD18" s="267"/>
      <c r="EHE18" s="267"/>
      <c r="EHF18" s="267"/>
      <c r="EHG18" s="267"/>
      <c r="EHH18" s="267"/>
      <c r="EHI18" s="267"/>
      <c r="EHJ18" s="267"/>
      <c r="EHK18" s="267"/>
      <c r="EHL18" s="267"/>
      <c r="EHM18" s="267"/>
      <c r="EHN18" s="267"/>
      <c r="EHO18" s="267"/>
      <c r="EHP18" s="267"/>
      <c r="EHQ18" s="267"/>
      <c r="EHR18" s="267"/>
      <c r="EHS18" s="267"/>
      <c r="EHT18" s="267"/>
      <c r="EHU18" s="267"/>
      <c r="EHV18" s="267"/>
      <c r="EHW18" s="267"/>
      <c r="EHX18" s="267"/>
      <c r="EHY18" s="267"/>
      <c r="EHZ18" s="267"/>
      <c r="EIA18" s="267"/>
      <c r="EIB18" s="267"/>
      <c r="EIC18" s="267"/>
      <c r="EID18" s="267"/>
      <c r="EIE18" s="267"/>
      <c r="EIF18" s="267"/>
      <c r="EIG18" s="267"/>
      <c r="EIH18" s="267"/>
      <c r="EII18" s="267"/>
      <c r="EIJ18" s="267"/>
      <c r="EIK18" s="267"/>
      <c r="EIL18" s="267"/>
      <c r="EIM18" s="267"/>
      <c r="EIN18" s="267"/>
      <c r="EIO18" s="267"/>
      <c r="EIP18" s="267"/>
      <c r="EIQ18" s="267"/>
      <c r="EIR18" s="267"/>
      <c r="EIS18" s="267"/>
      <c r="EIT18" s="267"/>
      <c r="EIU18" s="267"/>
      <c r="EIV18" s="267"/>
      <c r="EIW18" s="267"/>
      <c r="EIX18" s="267"/>
      <c r="EIY18" s="267"/>
      <c r="EIZ18" s="267"/>
      <c r="EJA18" s="267"/>
      <c r="EJB18" s="267"/>
      <c r="EJC18" s="267"/>
      <c r="EJD18" s="267"/>
      <c r="EJE18" s="267"/>
      <c r="EJF18" s="267"/>
      <c r="EJG18" s="267"/>
      <c r="EJH18" s="267"/>
      <c r="EJI18" s="267"/>
      <c r="EJJ18" s="267"/>
      <c r="EJK18" s="267"/>
      <c r="EJL18" s="267"/>
      <c r="EJM18" s="267"/>
      <c r="EJN18" s="267"/>
      <c r="EJO18" s="267"/>
      <c r="EJP18" s="267"/>
      <c r="EJQ18" s="267"/>
      <c r="EJR18" s="267"/>
      <c r="EJS18" s="267"/>
      <c r="EJT18" s="267"/>
      <c r="EJU18" s="267"/>
      <c r="EJV18" s="267"/>
      <c r="EJW18" s="267"/>
      <c r="EJX18" s="267"/>
      <c r="EJY18" s="267"/>
      <c r="EJZ18" s="267"/>
      <c r="EKA18" s="267"/>
      <c r="EKB18" s="267"/>
      <c r="EKC18" s="267"/>
      <c r="EKD18" s="267"/>
      <c r="EKE18" s="267"/>
      <c r="EKF18" s="267"/>
      <c r="EKG18" s="267"/>
      <c r="EKH18" s="267"/>
      <c r="EKI18" s="267"/>
      <c r="EKJ18" s="267"/>
      <c r="EKK18" s="267"/>
      <c r="EKL18" s="267"/>
      <c r="EKM18" s="267"/>
      <c r="EKN18" s="267"/>
      <c r="EKO18" s="267"/>
      <c r="EKP18" s="267"/>
      <c r="EKQ18" s="267"/>
      <c r="EKR18" s="267"/>
      <c r="EKS18" s="267"/>
      <c r="EKT18" s="267"/>
      <c r="EKU18" s="267"/>
      <c r="EKV18" s="267"/>
      <c r="EKW18" s="267"/>
      <c r="EKX18" s="267"/>
      <c r="EKY18" s="267"/>
      <c r="EKZ18" s="267"/>
      <c r="ELA18" s="267"/>
      <c r="ELB18" s="267"/>
      <c r="ELC18" s="267"/>
      <c r="ELD18" s="267"/>
      <c r="ELE18" s="267"/>
      <c r="ELF18" s="267"/>
      <c r="ELG18" s="267"/>
      <c r="ELH18" s="267"/>
      <c r="ELI18" s="267"/>
      <c r="ELJ18" s="267"/>
      <c r="ELK18" s="267"/>
      <c r="ELL18" s="267"/>
      <c r="ELM18" s="267"/>
      <c r="ELN18" s="267"/>
      <c r="ELO18" s="267"/>
      <c r="ELP18" s="267"/>
      <c r="ELQ18" s="267"/>
      <c r="ELR18" s="267"/>
      <c r="ELS18" s="267"/>
      <c r="ELT18" s="267"/>
      <c r="ELU18" s="267"/>
      <c r="ELV18" s="267"/>
      <c r="ELW18" s="267"/>
      <c r="ELX18" s="267"/>
      <c r="ELY18" s="267"/>
      <c r="ELZ18" s="267"/>
      <c r="EMA18" s="267"/>
      <c r="EMB18" s="267"/>
      <c r="EMC18" s="267"/>
      <c r="EMD18" s="267"/>
      <c r="EME18" s="267"/>
      <c r="EMF18" s="267"/>
      <c r="EMG18" s="267"/>
      <c r="EMH18" s="267"/>
      <c r="EMI18" s="267"/>
      <c r="EMJ18" s="267"/>
      <c r="EMK18" s="267"/>
      <c r="EML18" s="267"/>
      <c r="EMM18" s="267"/>
      <c r="EMN18" s="267"/>
      <c r="EMO18" s="267"/>
      <c r="EMP18" s="267"/>
      <c r="EMQ18" s="267"/>
      <c r="EMR18" s="267"/>
      <c r="EMS18" s="267"/>
      <c r="EMT18" s="267"/>
      <c r="EMU18" s="267"/>
      <c r="EMV18" s="267"/>
      <c r="EMW18" s="267"/>
      <c r="EMX18" s="267"/>
      <c r="EMY18" s="267"/>
      <c r="EMZ18" s="267"/>
      <c r="ENA18" s="267"/>
      <c r="ENB18" s="267"/>
      <c r="ENC18" s="267"/>
      <c r="END18" s="267"/>
      <c r="ENE18" s="267"/>
      <c r="ENF18" s="267"/>
      <c r="ENG18" s="267"/>
      <c r="ENH18" s="267"/>
      <c r="ENI18" s="267"/>
      <c r="ENJ18" s="267"/>
      <c r="ENK18" s="267"/>
      <c r="ENL18" s="267"/>
      <c r="ENM18" s="267"/>
      <c r="ENN18" s="267"/>
      <c r="ENO18" s="267"/>
      <c r="ENP18" s="267"/>
      <c r="ENQ18" s="267"/>
      <c r="ENR18" s="267"/>
      <c r="ENS18" s="267"/>
      <c r="ENT18" s="267"/>
      <c r="ENU18" s="267"/>
      <c r="ENV18" s="267"/>
      <c r="ENW18" s="267"/>
      <c r="ENX18" s="267"/>
      <c r="ENY18" s="267"/>
      <c r="ENZ18" s="267"/>
      <c r="EOA18" s="267"/>
      <c r="EOB18" s="267"/>
      <c r="EOC18" s="267"/>
      <c r="EOD18" s="267"/>
      <c r="EOE18" s="267"/>
      <c r="EOF18" s="267"/>
      <c r="EOG18" s="267"/>
      <c r="EOH18" s="267"/>
      <c r="EOI18" s="267"/>
      <c r="EOJ18" s="267"/>
      <c r="EOK18" s="267"/>
      <c r="EOL18" s="267"/>
      <c r="EOM18" s="267"/>
      <c r="EON18" s="267"/>
      <c r="EOO18" s="267"/>
      <c r="EOP18" s="267"/>
      <c r="EOQ18" s="267"/>
      <c r="EOR18" s="267"/>
      <c r="EOS18" s="267"/>
      <c r="EOT18" s="267"/>
      <c r="EOU18" s="267"/>
      <c r="EOV18" s="267"/>
      <c r="EOW18" s="267"/>
      <c r="EOX18" s="267"/>
      <c r="EOY18" s="267"/>
      <c r="EOZ18" s="267"/>
      <c r="EPA18" s="267"/>
      <c r="EPB18" s="267"/>
      <c r="EPC18" s="267"/>
      <c r="EPD18" s="267"/>
      <c r="EPE18" s="267"/>
      <c r="EPF18" s="267"/>
      <c r="EPG18" s="267"/>
      <c r="EPH18" s="267"/>
      <c r="EPI18" s="267"/>
      <c r="EPJ18" s="267"/>
      <c r="EPK18" s="267"/>
      <c r="EPL18" s="267"/>
      <c r="EPM18" s="267"/>
      <c r="EPN18" s="267"/>
      <c r="EPO18" s="267"/>
      <c r="EPP18" s="267"/>
      <c r="EPQ18" s="267"/>
      <c r="EPR18" s="267"/>
      <c r="EPS18" s="267"/>
      <c r="EPT18" s="267"/>
      <c r="EPU18" s="267"/>
      <c r="EPV18" s="267"/>
      <c r="EPW18" s="267"/>
      <c r="EPX18" s="267"/>
      <c r="EPY18" s="267"/>
      <c r="EPZ18" s="267"/>
      <c r="EQA18" s="267"/>
      <c r="EQB18" s="267"/>
      <c r="EQC18" s="267"/>
      <c r="EQD18" s="267"/>
      <c r="EQE18" s="267"/>
      <c r="EQF18" s="267"/>
      <c r="EQG18" s="267"/>
      <c r="EQH18" s="267"/>
      <c r="EQI18" s="267"/>
      <c r="EQJ18" s="267"/>
      <c r="EQK18" s="267"/>
      <c r="EQL18" s="267"/>
      <c r="EQM18" s="267"/>
      <c r="EQN18" s="267"/>
      <c r="EQO18" s="267"/>
      <c r="EQP18" s="267"/>
      <c r="EQQ18" s="267"/>
      <c r="EQR18" s="267"/>
      <c r="EQS18" s="267"/>
      <c r="EQT18" s="267"/>
      <c r="EQU18" s="267"/>
      <c r="EQV18" s="267"/>
      <c r="EQW18" s="267"/>
      <c r="EQX18" s="267"/>
      <c r="EQY18" s="267"/>
      <c r="EQZ18" s="267"/>
      <c r="ERA18" s="267"/>
      <c r="ERB18" s="267"/>
      <c r="ERC18" s="267"/>
      <c r="ERD18" s="267"/>
      <c r="ERE18" s="267"/>
      <c r="ERF18" s="267"/>
      <c r="ERG18" s="267"/>
      <c r="ERH18" s="267"/>
      <c r="ERI18" s="267"/>
      <c r="ERJ18" s="267"/>
      <c r="ERK18" s="267"/>
      <c r="ERL18" s="267"/>
      <c r="ERM18" s="267"/>
      <c r="ERN18" s="267"/>
      <c r="ERO18" s="267"/>
      <c r="ERP18" s="267"/>
      <c r="ERQ18" s="267"/>
      <c r="ERR18" s="267"/>
      <c r="ERS18" s="267"/>
      <c r="ERT18" s="267"/>
      <c r="ERU18" s="267"/>
      <c r="ERV18" s="267"/>
      <c r="ERW18" s="267"/>
      <c r="ERX18" s="267"/>
      <c r="ERY18" s="267"/>
      <c r="ERZ18" s="267"/>
      <c r="ESA18" s="267"/>
      <c r="ESB18" s="267"/>
      <c r="ESC18" s="267"/>
      <c r="ESD18" s="267"/>
      <c r="ESE18" s="267"/>
      <c r="ESF18" s="267"/>
      <c r="ESG18" s="267"/>
      <c r="ESH18" s="267"/>
      <c r="ESI18" s="267"/>
      <c r="ESJ18" s="267"/>
      <c r="ESK18" s="267"/>
      <c r="ESL18" s="267"/>
      <c r="ESM18" s="267"/>
      <c r="ESN18" s="267"/>
      <c r="ESO18" s="267"/>
      <c r="ESP18" s="267"/>
      <c r="ESQ18" s="267"/>
      <c r="ESR18" s="267"/>
      <c r="ESS18" s="267"/>
      <c r="EST18" s="267"/>
      <c r="ESU18" s="267"/>
      <c r="ESV18" s="267"/>
      <c r="ESW18" s="267"/>
      <c r="ESX18" s="267"/>
      <c r="ESY18" s="267"/>
      <c r="ESZ18" s="267"/>
      <c r="ETA18" s="267"/>
      <c r="ETB18" s="267"/>
      <c r="ETC18" s="267"/>
      <c r="ETD18" s="267"/>
      <c r="ETE18" s="267"/>
      <c r="ETF18" s="267"/>
      <c r="ETG18" s="267"/>
      <c r="ETH18" s="267"/>
      <c r="ETI18" s="267"/>
      <c r="ETJ18" s="267"/>
      <c r="ETK18" s="267"/>
      <c r="ETL18" s="267"/>
      <c r="ETM18" s="267"/>
      <c r="ETN18" s="267"/>
      <c r="ETO18" s="267"/>
      <c r="ETP18" s="267"/>
      <c r="ETQ18" s="267"/>
      <c r="ETR18" s="267"/>
      <c r="ETS18" s="267"/>
      <c r="ETT18" s="267"/>
      <c r="ETU18" s="267"/>
      <c r="ETV18" s="267"/>
      <c r="ETW18" s="267"/>
      <c r="ETX18" s="267"/>
      <c r="ETY18" s="267"/>
      <c r="ETZ18" s="267"/>
      <c r="EUA18" s="267"/>
      <c r="EUB18" s="267"/>
      <c r="EUC18" s="267"/>
      <c r="EUD18" s="267"/>
      <c r="EUE18" s="267"/>
      <c r="EUF18" s="267"/>
      <c r="EUG18" s="267"/>
      <c r="EUH18" s="267"/>
      <c r="EUI18" s="267"/>
      <c r="EUJ18" s="267"/>
      <c r="EUK18" s="267"/>
      <c r="EUL18" s="267"/>
      <c r="EUM18" s="267"/>
      <c r="EUN18" s="267"/>
      <c r="EUO18" s="267"/>
      <c r="EUP18" s="267"/>
      <c r="EUQ18" s="267"/>
      <c r="EUR18" s="267"/>
      <c r="EUS18" s="267"/>
      <c r="EUT18" s="267"/>
      <c r="EUU18" s="267"/>
      <c r="EUV18" s="267"/>
      <c r="EUW18" s="267"/>
      <c r="EUX18" s="267"/>
      <c r="EUY18" s="267"/>
      <c r="EUZ18" s="267"/>
      <c r="EVA18" s="267"/>
      <c r="EVB18" s="267"/>
      <c r="EVC18" s="267"/>
      <c r="EVD18" s="267"/>
      <c r="EVE18" s="267"/>
      <c r="EVF18" s="267"/>
      <c r="EVG18" s="267"/>
      <c r="EVH18" s="267"/>
      <c r="EVI18" s="267"/>
      <c r="EVJ18" s="267"/>
      <c r="EVK18" s="267"/>
      <c r="EVL18" s="267"/>
      <c r="EVM18" s="267"/>
      <c r="EVN18" s="267"/>
      <c r="EVO18" s="267"/>
      <c r="EVP18" s="267"/>
      <c r="EVQ18" s="267"/>
      <c r="EVR18" s="267"/>
      <c r="EVS18" s="267"/>
      <c r="EVT18" s="267"/>
      <c r="EVU18" s="267"/>
      <c r="EVV18" s="267"/>
      <c r="EVW18" s="267"/>
      <c r="EVX18" s="267"/>
      <c r="EVY18" s="267"/>
      <c r="EVZ18" s="267"/>
      <c r="EWA18" s="267"/>
      <c r="EWB18" s="267"/>
      <c r="EWC18" s="267"/>
      <c r="EWD18" s="267"/>
      <c r="EWE18" s="267"/>
      <c r="EWF18" s="267"/>
      <c r="EWG18" s="267"/>
      <c r="EWH18" s="267"/>
      <c r="EWI18" s="267"/>
      <c r="EWJ18" s="267"/>
      <c r="EWK18" s="267"/>
      <c r="EWL18" s="267"/>
      <c r="EWM18" s="267"/>
      <c r="EWN18" s="267"/>
      <c r="EWO18" s="267"/>
      <c r="EWP18" s="267"/>
      <c r="EWQ18" s="267"/>
      <c r="EWR18" s="267"/>
      <c r="EWS18" s="267"/>
      <c r="EWT18" s="267"/>
      <c r="EWU18" s="267"/>
      <c r="EWV18" s="267"/>
      <c r="EWW18" s="267"/>
      <c r="EWX18" s="267"/>
      <c r="EWY18" s="267"/>
      <c r="EWZ18" s="267"/>
      <c r="EXA18" s="267"/>
      <c r="EXB18" s="267"/>
      <c r="EXC18" s="267"/>
      <c r="EXD18" s="267"/>
      <c r="EXE18" s="267"/>
      <c r="EXF18" s="267"/>
      <c r="EXG18" s="267"/>
      <c r="EXH18" s="267"/>
      <c r="EXI18" s="267"/>
      <c r="EXJ18" s="267"/>
      <c r="EXK18" s="267"/>
      <c r="EXL18" s="267"/>
      <c r="EXM18" s="267"/>
      <c r="EXN18" s="267"/>
      <c r="EXO18" s="267"/>
      <c r="EXP18" s="267"/>
      <c r="EXQ18" s="267"/>
      <c r="EXR18" s="267"/>
      <c r="EXS18" s="267"/>
      <c r="EXT18" s="267"/>
      <c r="EXU18" s="267"/>
      <c r="EXV18" s="267"/>
      <c r="EXW18" s="267"/>
      <c r="EXX18" s="267"/>
      <c r="EXY18" s="267"/>
      <c r="EXZ18" s="267"/>
      <c r="EYA18" s="267"/>
      <c r="EYB18" s="267"/>
      <c r="EYC18" s="267"/>
      <c r="EYD18" s="267"/>
      <c r="EYE18" s="267"/>
      <c r="EYF18" s="267"/>
      <c r="EYG18" s="267"/>
      <c r="EYH18" s="267"/>
      <c r="EYI18" s="267"/>
      <c r="EYJ18" s="267"/>
      <c r="EYK18" s="267"/>
      <c r="EYL18" s="267"/>
      <c r="EYM18" s="267"/>
      <c r="EYN18" s="267"/>
      <c r="EYO18" s="267"/>
      <c r="EYP18" s="267"/>
      <c r="EYQ18" s="267"/>
      <c r="EYR18" s="267"/>
      <c r="EYS18" s="267"/>
      <c r="EYT18" s="267"/>
      <c r="EYU18" s="267"/>
      <c r="EYV18" s="267"/>
      <c r="EYW18" s="267"/>
      <c r="EYX18" s="267"/>
      <c r="EYY18" s="267"/>
      <c r="EYZ18" s="267"/>
      <c r="EZA18" s="267"/>
      <c r="EZB18" s="267"/>
      <c r="EZC18" s="267"/>
      <c r="EZD18" s="267"/>
      <c r="EZE18" s="267"/>
      <c r="EZF18" s="267"/>
      <c r="EZG18" s="267"/>
      <c r="EZH18" s="267"/>
      <c r="EZI18" s="267"/>
      <c r="EZJ18" s="267"/>
      <c r="EZK18" s="267"/>
      <c r="EZL18" s="267"/>
      <c r="EZM18" s="267"/>
      <c r="EZN18" s="267"/>
      <c r="EZO18" s="267"/>
      <c r="EZP18" s="267"/>
      <c r="EZQ18" s="267"/>
      <c r="EZR18" s="267"/>
      <c r="EZS18" s="267"/>
      <c r="EZT18" s="267"/>
      <c r="EZU18" s="267"/>
      <c r="EZV18" s="267"/>
      <c r="EZW18" s="267"/>
      <c r="EZX18" s="267"/>
      <c r="EZY18" s="267"/>
      <c r="EZZ18" s="267"/>
      <c r="FAA18" s="267"/>
      <c r="FAB18" s="267"/>
      <c r="FAC18" s="267"/>
      <c r="FAD18" s="267"/>
      <c r="FAE18" s="267"/>
      <c r="FAF18" s="267"/>
      <c r="FAG18" s="267"/>
      <c r="FAH18" s="267"/>
      <c r="FAI18" s="267"/>
      <c r="FAJ18" s="267"/>
      <c r="FAK18" s="267"/>
      <c r="FAL18" s="267"/>
      <c r="FAM18" s="267"/>
      <c r="FAN18" s="267"/>
      <c r="FAO18" s="267"/>
      <c r="FAP18" s="267"/>
      <c r="FAQ18" s="267"/>
      <c r="FAR18" s="267"/>
      <c r="FAS18" s="267"/>
      <c r="FAT18" s="267"/>
      <c r="FAU18" s="267"/>
      <c r="FAV18" s="267"/>
      <c r="FAW18" s="267"/>
      <c r="FAX18" s="267"/>
      <c r="FAY18" s="267"/>
      <c r="FAZ18" s="267"/>
      <c r="FBA18" s="267"/>
      <c r="FBB18" s="267"/>
      <c r="FBC18" s="267"/>
      <c r="FBD18" s="267"/>
      <c r="FBE18" s="267"/>
      <c r="FBF18" s="267"/>
      <c r="FBG18" s="267"/>
      <c r="FBH18" s="267"/>
      <c r="FBI18" s="267"/>
      <c r="FBJ18" s="267"/>
      <c r="FBK18" s="267"/>
      <c r="FBL18" s="267"/>
      <c r="FBM18" s="267"/>
      <c r="FBN18" s="267"/>
      <c r="FBO18" s="267"/>
      <c r="FBP18" s="267"/>
      <c r="FBQ18" s="267"/>
      <c r="FBR18" s="267"/>
      <c r="FBS18" s="267"/>
      <c r="FBT18" s="267"/>
      <c r="FBU18" s="267"/>
      <c r="FBV18" s="267"/>
      <c r="FBW18" s="267"/>
      <c r="FBX18" s="267"/>
      <c r="FBY18" s="267"/>
      <c r="FBZ18" s="267"/>
      <c r="FCA18" s="267"/>
      <c r="FCB18" s="267"/>
      <c r="FCC18" s="267"/>
      <c r="FCD18" s="267"/>
      <c r="FCE18" s="267"/>
      <c r="FCF18" s="267"/>
      <c r="FCG18" s="267"/>
      <c r="FCH18" s="267"/>
      <c r="FCI18" s="267"/>
      <c r="FCJ18" s="267"/>
      <c r="FCK18" s="267"/>
      <c r="FCL18" s="267"/>
      <c r="FCM18" s="267"/>
      <c r="FCN18" s="267"/>
      <c r="FCO18" s="267"/>
      <c r="FCP18" s="267"/>
      <c r="FCQ18" s="267"/>
      <c r="FCR18" s="267"/>
      <c r="FCS18" s="267"/>
      <c r="FCT18" s="267"/>
      <c r="FCU18" s="267"/>
      <c r="FCV18" s="267"/>
      <c r="FCW18" s="267"/>
      <c r="FCX18" s="267"/>
      <c r="FCY18" s="267"/>
      <c r="FCZ18" s="267"/>
      <c r="FDA18" s="267"/>
      <c r="FDB18" s="267"/>
      <c r="FDC18" s="267"/>
      <c r="FDD18" s="267"/>
      <c r="FDE18" s="267"/>
      <c r="FDF18" s="267"/>
      <c r="FDG18" s="267"/>
      <c r="FDH18" s="267"/>
      <c r="FDI18" s="267"/>
      <c r="FDJ18" s="267"/>
      <c r="FDK18" s="267"/>
      <c r="FDL18" s="267"/>
      <c r="FDM18" s="267"/>
      <c r="FDN18" s="267"/>
      <c r="FDO18" s="267"/>
      <c r="FDP18" s="267"/>
      <c r="FDQ18" s="267"/>
      <c r="FDR18" s="267"/>
      <c r="FDS18" s="267"/>
      <c r="FDT18" s="267"/>
      <c r="FDU18" s="267"/>
      <c r="FDV18" s="267"/>
      <c r="FDW18" s="267"/>
      <c r="FDX18" s="267"/>
      <c r="FDY18" s="267"/>
      <c r="FDZ18" s="267"/>
      <c r="FEA18" s="267"/>
      <c r="FEB18" s="267"/>
      <c r="FEC18" s="267"/>
      <c r="FED18" s="267"/>
      <c r="FEE18" s="267"/>
      <c r="FEF18" s="267"/>
      <c r="FEG18" s="267"/>
      <c r="FEH18" s="267"/>
      <c r="FEI18" s="267"/>
      <c r="FEJ18" s="267"/>
      <c r="FEK18" s="267"/>
      <c r="FEL18" s="267"/>
      <c r="FEM18" s="267"/>
      <c r="FEN18" s="267"/>
      <c r="FEO18" s="267"/>
      <c r="FEP18" s="267"/>
      <c r="FEQ18" s="267"/>
      <c r="FER18" s="267"/>
      <c r="FES18" s="267"/>
      <c r="FET18" s="267"/>
      <c r="FEU18" s="267"/>
      <c r="FEV18" s="267"/>
      <c r="FEW18" s="267"/>
      <c r="FEX18" s="267"/>
      <c r="FEY18" s="267"/>
      <c r="FEZ18" s="267"/>
      <c r="FFA18" s="267"/>
      <c r="FFB18" s="267"/>
      <c r="FFC18" s="267"/>
      <c r="FFD18" s="267"/>
      <c r="FFE18" s="267"/>
      <c r="FFF18" s="267"/>
      <c r="FFG18" s="267"/>
      <c r="FFH18" s="267"/>
      <c r="FFI18" s="267"/>
      <c r="FFJ18" s="267"/>
      <c r="FFK18" s="267"/>
      <c r="FFL18" s="267"/>
      <c r="FFM18" s="267"/>
      <c r="FFN18" s="267"/>
      <c r="FFO18" s="267"/>
      <c r="FFP18" s="267"/>
      <c r="FFQ18" s="267"/>
      <c r="FFR18" s="267"/>
      <c r="FFS18" s="267"/>
      <c r="FFT18" s="267"/>
      <c r="FFU18" s="267"/>
      <c r="FFV18" s="267"/>
      <c r="FFW18" s="267"/>
      <c r="FFX18" s="267"/>
      <c r="FFY18" s="267"/>
      <c r="FFZ18" s="267"/>
      <c r="FGA18" s="267"/>
      <c r="FGB18" s="267"/>
      <c r="FGC18" s="267"/>
      <c r="FGD18" s="267"/>
      <c r="FGE18" s="267"/>
      <c r="FGF18" s="267"/>
      <c r="FGG18" s="267"/>
      <c r="FGH18" s="267"/>
      <c r="FGI18" s="267"/>
      <c r="FGJ18" s="267"/>
      <c r="FGK18" s="267"/>
      <c r="FGL18" s="267"/>
      <c r="FGM18" s="267"/>
      <c r="FGN18" s="267"/>
      <c r="FGO18" s="267"/>
      <c r="FGP18" s="267"/>
      <c r="FGQ18" s="267"/>
      <c r="FGR18" s="267"/>
      <c r="FGS18" s="267"/>
      <c r="FGT18" s="267"/>
      <c r="FGU18" s="267"/>
      <c r="FGV18" s="267"/>
      <c r="FGW18" s="267"/>
      <c r="FGX18" s="267"/>
      <c r="FGY18" s="267"/>
      <c r="FGZ18" s="267"/>
      <c r="FHA18" s="267"/>
      <c r="FHB18" s="267"/>
      <c r="FHC18" s="267"/>
      <c r="FHD18" s="267"/>
      <c r="FHE18" s="267"/>
      <c r="FHF18" s="267"/>
      <c r="FHG18" s="267"/>
      <c r="FHH18" s="267"/>
      <c r="FHI18" s="267"/>
      <c r="FHJ18" s="267"/>
      <c r="FHK18" s="267"/>
      <c r="FHL18" s="267"/>
      <c r="FHM18" s="267"/>
      <c r="FHN18" s="267"/>
      <c r="FHO18" s="267"/>
      <c r="FHP18" s="267"/>
      <c r="FHQ18" s="267"/>
      <c r="FHR18" s="267"/>
      <c r="FHS18" s="267"/>
      <c r="FHT18" s="267"/>
      <c r="FHU18" s="267"/>
      <c r="FHV18" s="267"/>
      <c r="FHW18" s="267"/>
      <c r="FHX18" s="267"/>
      <c r="FHY18" s="267"/>
      <c r="FHZ18" s="267"/>
      <c r="FIA18" s="267"/>
      <c r="FIB18" s="267"/>
      <c r="FIC18" s="267"/>
      <c r="FID18" s="267"/>
      <c r="FIE18" s="267"/>
      <c r="FIF18" s="267"/>
      <c r="FIG18" s="267"/>
      <c r="FIH18" s="267"/>
      <c r="FII18" s="267"/>
      <c r="FIJ18" s="267"/>
      <c r="FIK18" s="267"/>
      <c r="FIL18" s="267"/>
      <c r="FIM18" s="267"/>
      <c r="FIN18" s="267"/>
      <c r="FIO18" s="267"/>
      <c r="FIP18" s="267"/>
      <c r="FIQ18" s="267"/>
      <c r="FIR18" s="267"/>
      <c r="FIS18" s="267"/>
      <c r="FIT18" s="267"/>
      <c r="FIU18" s="267"/>
      <c r="FIV18" s="267"/>
      <c r="FIW18" s="267"/>
      <c r="FIX18" s="267"/>
      <c r="FIY18" s="267"/>
      <c r="FIZ18" s="267"/>
      <c r="FJA18" s="267"/>
      <c r="FJB18" s="267"/>
      <c r="FJC18" s="267"/>
      <c r="FJD18" s="267"/>
      <c r="FJE18" s="267"/>
      <c r="FJF18" s="267"/>
      <c r="FJG18" s="267"/>
      <c r="FJH18" s="267"/>
      <c r="FJI18" s="267"/>
      <c r="FJJ18" s="267"/>
      <c r="FJK18" s="267"/>
      <c r="FJL18" s="267"/>
      <c r="FJM18" s="267"/>
      <c r="FJN18" s="267"/>
      <c r="FJO18" s="267"/>
      <c r="FJP18" s="267"/>
      <c r="FJQ18" s="267"/>
      <c r="FJR18" s="267"/>
      <c r="FJS18" s="267"/>
      <c r="FJT18" s="267"/>
      <c r="FJU18" s="267"/>
      <c r="FJV18" s="267"/>
      <c r="FJW18" s="267"/>
      <c r="FJX18" s="267"/>
      <c r="FJY18" s="267"/>
      <c r="FJZ18" s="267"/>
      <c r="FKA18" s="267"/>
      <c r="FKB18" s="267"/>
      <c r="FKC18" s="267"/>
      <c r="FKD18" s="267"/>
      <c r="FKE18" s="267"/>
      <c r="FKF18" s="267"/>
      <c r="FKG18" s="267"/>
      <c r="FKH18" s="267"/>
      <c r="FKI18" s="267"/>
      <c r="FKJ18" s="267"/>
      <c r="FKK18" s="267"/>
      <c r="FKL18" s="267"/>
      <c r="FKM18" s="267"/>
      <c r="FKN18" s="267"/>
      <c r="FKO18" s="267"/>
      <c r="FKP18" s="267"/>
      <c r="FKQ18" s="267"/>
      <c r="FKR18" s="267"/>
      <c r="FKS18" s="267"/>
      <c r="FKT18" s="267"/>
      <c r="FKU18" s="267"/>
      <c r="FKV18" s="267"/>
      <c r="FKW18" s="267"/>
      <c r="FKX18" s="267"/>
      <c r="FKY18" s="267"/>
      <c r="FKZ18" s="267"/>
      <c r="FLA18" s="267"/>
      <c r="FLB18" s="267"/>
      <c r="FLC18" s="267"/>
      <c r="FLD18" s="267"/>
      <c r="FLE18" s="267"/>
      <c r="FLF18" s="267"/>
      <c r="FLG18" s="267"/>
      <c r="FLH18" s="267"/>
      <c r="FLI18" s="267"/>
      <c r="FLJ18" s="267"/>
      <c r="FLK18" s="267"/>
      <c r="FLL18" s="267"/>
      <c r="FLM18" s="267"/>
      <c r="FLN18" s="267"/>
      <c r="FLO18" s="267"/>
      <c r="FLP18" s="267"/>
      <c r="FLQ18" s="267"/>
      <c r="FLR18" s="267"/>
      <c r="FLS18" s="267"/>
      <c r="FLT18" s="267"/>
      <c r="FLU18" s="267"/>
      <c r="FLV18" s="267"/>
      <c r="FLW18" s="267"/>
      <c r="FLX18" s="267"/>
      <c r="FLY18" s="267"/>
      <c r="FLZ18" s="267"/>
      <c r="FMA18" s="267"/>
      <c r="FMB18" s="267"/>
      <c r="FMC18" s="267"/>
      <c r="FMD18" s="267"/>
      <c r="FME18" s="267"/>
      <c r="FMF18" s="267"/>
      <c r="FMG18" s="267"/>
      <c r="FMH18" s="267"/>
      <c r="FMI18" s="267"/>
      <c r="FMJ18" s="267"/>
      <c r="FMK18" s="267"/>
      <c r="FML18" s="267"/>
      <c r="FMM18" s="267"/>
      <c r="FMN18" s="267"/>
      <c r="FMO18" s="267"/>
      <c r="FMP18" s="267"/>
      <c r="FMQ18" s="267"/>
      <c r="FMR18" s="267"/>
      <c r="FMS18" s="267"/>
      <c r="FMT18" s="267"/>
      <c r="FMU18" s="267"/>
      <c r="FMV18" s="267"/>
      <c r="FMW18" s="267"/>
      <c r="FMX18" s="267"/>
      <c r="FMY18" s="267"/>
      <c r="FMZ18" s="267"/>
      <c r="FNA18" s="267"/>
      <c r="FNB18" s="267"/>
      <c r="FNC18" s="267"/>
      <c r="FND18" s="267"/>
      <c r="FNE18" s="267"/>
      <c r="FNF18" s="267"/>
      <c r="FNG18" s="267"/>
      <c r="FNH18" s="267"/>
      <c r="FNI18" s="267"/>
      <c r="FNJ18" s="267"/>
      <c r="FNK18" s="267"/>
      <c r="FNL18" s="267"/>
      <c r="FNM18" s="267"/>
      <c r="FNN18" s="267"/>
      <c r="FNO18" s="267"/>
      <c r="FNP18" s="267"/>
      <c r="FNQ18" s="267"/>
      <c r="FNR18" s="267"/>
      <c r="FNS18" s="267"/>
      <c r="FNT18" s="267"/>
      <c r="FNU18" s="267"/>
      <c r="FNV18" s="267"/>
      <c r="FNW18" s="267"/>
      <c r="FNX18" s="267"/>
      <c r="FNY18" s="267"/>
      <c r="FNZ18" s="267"/>
      <c r="FOA18" s="267"/>
      <c r="FOB18" s="267"/>
      <c r="FOC18" s="267"/>
      <c r="FOD18" s="267"/>
      <c r="FOE18" s="267"/>
      <c r="FOF18" s="267"/>
      <c r="FOG18" s="267"/>
      <c r="FOH18" s="267"/>
      <c r="FOI18" s="267"/>
      <c r="FOJ18" s="267"/>
      <c r="FOK18" s="267"/>
      <c r="FOL18" s="267"/>
      <c r="FOM18" s="267"/>
      <c r="FON18" s="267"/>
      <c r="FOO18" s="267"/>
      <c r="FOP18" s="267"/>
      <c r="FOQ18" s="267"/>
      <c r="FOR18" s="267"/>
      <c r="FOS18" s="267"/>
      <c r="FOT18" s="267"/>
      <c r="FOU18" s="267"/>
      <c r="FOV18" s="267"/>
      <c r="FOW18" s="267"/>
      <c r="FOX18" s="267"/>
      <c r="FOY18" s="267"/>
      <c r="FOZ18" s="267"/>
      <c r="FPA18" s="267"/>
      <c r="FPB18" s="267"/>
      <c r="FPC18" s="267"/>
      <c r="FPD18" s="267"/>
      <c r="FPE18" s="267"/>
      <c r="FPF18" s="267"/>
      <c r="FPG18" s="267"/>
      <c r="FPH18" s="267"/>
      <c r="FPI18" s="267"/>
      <c r="FPJ18" s="267"/>
      <c r="FPK18" s="267"/>
      <c r="FPL18" s="267"/>
      <c r="FPM18" s="267"/>
      <c r="FPN18" s="267"/>
      <c r="FPO18" s="267"/>
      <c r="FPP18" s="267"/>
      <c r="FPQ18" s="267"/>
      <c r="FPR18" s="267"/>
      <c r="FPS18" s="267"/>
      <c r="FPT18" s="267"/>
      <c r="FPU18" s="267"/>
      <c r="FPV18" s="267"/>
      <c r="FPW18" s="267"/>
      <c r="FPX18" s="267"/>
      <c r="FPY18" s="267"/>
      <c r="FPZ18" s="267"/>
      <c r="FQA18" s="267"/>
      <c r="FQB18" s="267"/>
      <c r="FQC18" s="267"/>
      <c r="FQD18" s="267"/>
      <c r="FQE18" s="267"/>
      <c r="FQF18" s="267"/>
      <c r="FQG18" s="267"/>
      <c r="FQH18" s="267"/>
      <c r="FQI18" s="267"/>
      <c r="FQJ18" s="267"/>
      <c r="FQK18" s="267"/>
      <c r="FQL18" s="267"/>
      <c r="FQM18" s="267"/>
      <c r="FQN18" s="267"/>
      <c r="FQO18" s="267"/>
      <c r="FQP18" s="267"/>
      <c r="FQQ18" s="267"/>
      <c r="FQR18" s="267"/>
      <c r="FQS18" s="267"/>
      <c r="FQT18" s="267"/>
      <c r="FQU18" s="267"/>
      <c r="FQV18" s="267"/>
      <c r="FQW18" s="267"/>
      <c r="FQX18" s="267"/>
      <c r="FQY18" s="267"/>
      <c r="FQZ18" s="267"/>
      <c r="FRA18" s="267"/>
      <c r="FRB18" s="267"/>
      <c r="FRC18" s="267"/>
      <c r="FRD18" s="267"/>
      <c r="FRE18" s="267"/>
      <c r="FRF18" s="267"/>
      <c r="FRG18" s="267"/>
      <c r="FRH18" s="267"/>
      <c r="FRI18" s="267"/>
      <c r="FRJ18" s="267"/>
      <c r="FRK18" s="267"/>
      <c r="FRL18" s="267"/>
      <c r="FRM18" s="267"/>
      <c r="FRN18" s="267"/>
      <c r="FRO18" s="267"/>
      <c r="FRP18" s="267"/>
      <c r="FRQ18" s="267"/>
      <c r="FRR18" s="267"/>
      <c r="FRS18" s="267"/>
      <c r="FRT18" s="267"/>
      <c r="FRU18" s="267"/>
      <c r="FRV18" s="267"/>
      <c r="FRW18" s="267"/>
      <c r="FRX18" s="267"/>
      <c r="FRY18" s="267"/>
      <c r="FRZ18" s="267"/>
      <c r="FSA18" s="267"/>
      <c r="FSB18" s="267"/>
      <c r="FSC18" s="267"/>
      <c r="FSD18" s="267"/>
      <c r="FSE18" s="267"/>
      <c r="FSF18" s="267"/>
      <c r="FSG18" s="267"/>
      <c r="FSH18" s="267"/>
      <c r="FSI18" s="267"/>
      <c r="FSJ18" s="267"/>
      <c r="FSK18" s="267"/>
      <c r="FSL18" s="267"/>
      <c r="FSM18" s="267"/>
      <c r="FSN18" s="267"/>
      <c r="FSO18" s="267"/>
      <c r="FSP18" s="267"/>
      <c r="FSQ18" s="267"/>
      <c r="FSR18" s="267"/>
      <c r="FSS18" s="267"/>
      <c r="FST18" s="267"/>
      <c r="FSU18" s="267"/>
      <c r="FSV18" s="267"/>
      <c r="FSW18" s="267"/>
      <c r="FSX18" s="267"/>
      <c r="FSY18" s="267"/>
      <c r="FSZ18" s="267"/>
      <c r="FTA18" s="267"/>
      <c r="FTB18" s="267"/>
      <c r="FTC18" s="267"/>
      <c r="FTD18" s="267"/>
      <c r="FTE18" s="267"/>
      <c r="FTF18" s="267"/>
      <c r="FTG18" s="267"/>
      <c r="FTH18" s="267"/>
      <c r="FTI18" s="267"/>
      <c r="FTJ18" s="267"/>
      <c r="FTK18" s="267"/>
      <c r="FTL18" s="267"/>
      <c r="FTM18" s="267"/>
      <c r="FTN18" s="267"/>
      <c r="FTO18" s="267"/>
      <c r="FTP18" s="267"/>
      <c r="FTQ18" s="267"/>
      <c r="FTR18" s="267"/>
      <c r="FTS18" s="267"/>
      <c r="FTT18" s="267"/>
      <c r="FTU18" s="267"/>
      <c r="FTV18" s="267"/>
      <c r="FTW18" s="267"/>
      <c r="FTX18" s="267"/>
      <c r="FTY18" s="267"/>
      <c r="FTZ18" s="267"/>
      <c r="FUA18" s="267"/>
      <c r="FUB18" s="267"/>
      <c r="FUC18" s="267"/>
      <c r="FUD18" s="267"/>
      <c r="FUE18" s="267"/>
      <c r="FUF18" s="267"/>
      <c r="FUG18" s="267"/>
      <c r="FUH18" s="267"/>
      <c r="FUI18" s="267"/>
      <c r="FUJ18" s="267"/>
      <c r="FUK18" s="267"/>
      <c r="FUL18" s="267"/>
      <c r="FUM18" s="267"/>
      <c r="FUN18" s="267"/>
      <c r="FUO18" s="267"/>
      <c r="FUP18" s="267"/>
      <c r="FUQ18" s="267"/>
      <c r="FUR18" s="267"/>
      <c r="FUS18" s="267"/>
      <c r="FUT18" s="267"/>
      <c r="FUU18" s="267"/>
      <c r="FUV18" s="267"/>
      <c r="FUW18" s="267"/>
      <c r="FUX18" s="267"/>
      <c r="FUY18" s="267"/>
      <c r="FUZ18" s="267"/>
      <c r="FVA18" s="267"/>
      <c r="FVB18" s="267"/>
      <c r="FVC18" s="267"/>
      <c r="FVD18" s="267"/>
      <c r="FVE18" s="267"/>
      <c r="FVF18" s="267"/>
      <c r="FVG18" s="267"/>
      <c r="FVH18" s="267"/>
      <c r="FVI18" s="267"/>
      <c r="FVJ18" s="267"/>
      <c r="FVK18" s="267"/>
      <c r="FVL18" s="267"/>
      <c r="FVM18" s="267"/>
      <c r="FVN18" s="267"/>
      <c r="FVO18" s="267"/>
      <c r="FVP18" s="267"/>
      <c r="FVQ18" s="267"/>
      <c r="FVR18" s="267"/>
      <c r="FVS18" s="267"/>
      <c r="FVT18" s="267"/>
      <c r="FVU18" s="267"/>
      <c r="FVV18" s="267"/>
      <c r="FVW18" s="267"/>
      <c r="FVX18" s="267"/>
      <c r="FVY18" s="267"/>
      <c r="FVZ18" s="267"/>
      <c r="FWA18" s="267"/>
      <c r="FWB18" s="267"/>
      <c r="FWC18" s="267"/>
      <c r="FWD18" s="267"/>
      <c r="FWE18" s="267"/>
      <c r="FWF18" s="267"/>
      <c r="FWG18" s="267"/>
      <c r="FWH18" s="267"/>
      <c r="FWI18" s="267"/>
      <c r="FWJ18" s="267"/>
      <c r="FWK18" s="267"/>
      <c r="FWL18" s="267"/>
      <c r="FWM18" s="267"/>
      <c r="FWN18" s="267"/>
      <c r="FWO18" s="267"/>
      <c r="FWP18" s="267"/>
      <c r="FWQ18" s="267"/>
      <c r="FWR18" s="267"/>
      <c r="FWS18" s="267"/>
      <c r="FWT18" s="267"/>
      <c r="FWU18" s="267"/>
      <c r="FWV18" s="267"/>
      <c r="FWW18" s="267"/>
      <c r="FWX18" s="267"/>
      <c r="FWY18" s="267"/>
      <c r="FWZ18" s="267"/>
      <c r="FXA18" s="267"/>
      <c r="FXB18" s="267"/>
      <c r="FXC18" s="267"/>
      <c r="FXD18" s="267"/>
      <c r="FXE18" s="267"/>
      <c r="FXF18" s="267"/>
      <c r="FXG18" s="267"/>
      <c r="FXH18" s="267"/>
      <c r="FXI18" s="267"/>
      <c r="FXJ18" s="267"/>
      <c r="FXK18" s="267"/>
      <c r="FXL18" s="267"/>
      <c r="FXM18" s="267"/>
      <c r="FXN18" s="267"/>
      <c r="FXO18" s="267"/>
      <c r="FXP18" s="267"/>
      <c r="FXQ18" s="267"/>
      <c r="FXR18" s="267"/>
      <c r="FXS18" s="267"/>
      <c r="FXT18" s="267"/>
      <c r="FXU18" s="267"/>
      <c r="FXV18" s="267"/>
      <c r="FXW18" s="267"/>
      <c r="FXX18" s="267"/>
      <c r="FXY18" s="267"/>
      <c r="FXZ18" s="267"/>
      <c r="FYA18" s="267"/>
      <c r="FYB18" s="267"/>
      <c r="FYC18" s="267"/>
      <c r="FYD18" s="267"/>
      <c r="FYE18" s="267"/>
      <c r="FYF18" s="267"/>
      <c r="FYG18" s="267"/>
      <c r="FYH18" s="267"/>
      <c r="FYI18" s="267"/>
      <c r="FYJ18" s="267"/>
      <c r="FYK18" s="267"/>
      <c r="FYL18" s="267"/>
      <c r="FYM18" s="267"/>
      <c r="FYN18" s="267"/>
      <c r="FYO18" s="267"/>
      <c r="FYP18" s="267"/>
      <c r="FYQ18" s="267"/>
      <c r="FYR18" s="267"/>
      <c r="FYS18" s="267"/>
      <c r="FYT18" s="267"/>
      <c r="FYU18" s="267"/>
      <c r="FYV18" s="267"/>
      <c r="FYW18" s="267"/>
      <c r="FYX18" s="267"/>
      <c r="FYY18" s="267"/>
      <c r="FYZ18" s="267"/>
      <c r="FZA18" s="267"/>
      <c r="FZB18" s="267"/>
      <c r="FZC18" s="267"/>
      <c r="FZD18" s="267"/>
      <c r="FZE18" s="267"/>
      <c r="FZF18" s="267"/>
      <c r="FZG18" s="267"/>
      <c r="FZH18" s="267"/>
      <c r="FZI18" s="267"/>
      <c r="FZJ18" s="267"/>
      <c r="FZK18" s="267"/>
      <c r="FZL18" s="267"/>
      <c r="FZM18" s="267"/>
      <c r="FZN18" s="267"/>
      <c r="FZO18" s="267"/>
      <c r="FZP18" s="267"/>
      <c r="FZQ18" s="267"/>
      <c r="FZR18" s="267"/>
      <c r="FZS18" s="267"/>
      <c r="FZT18" s="267"/>
      <c r="FZU18" s="267"/>
      <c r="FZV18" s="267"/>
      <c r="FZW18" s="267"/>
      <c r="FZX18" s="267"/>
      <c r="FZY18" s="267"/>
      <c r="FZZ18" s="267"/>
      <c r="GAA18" s="267"/>
      <c r="GAB18" s="267"/>
      <c r="GAC18" s="267"/>
      <c r="GAD18" s="267"/>
      <c r="GAE18" s="267"/>
      <c r="GAF18" s="267"/>
      <c r="GAG18" s="267"/>
      <c r="GAH18" s="267"/>
      <c r="GAI18" s="267"/>
      <c r="GAJ18" s="267"/>
      <c r="GAK18" s="267"/>
      <c r="GAL18" s="267"/>
      <c r="GAM18" s="267"/>
      <c r="GAN18" s="267"/>
      <c r="GAO18" s="267"/>
      <c r="GAP18" s="267"/>
      <c r="GAQ18" s="267"/>
      <c r="GAR18" s="267"/>
      <c r="GAS18" s="267"/>
      <c r="GAT18" s="267"/>
      <c r="GAU18" s="267"/>
      <c r="GAV18" s="267"/>
      <c r="GAW18" s="267"/>
      <c r="GAX18" s="267"/>
      <c r="GAY18" s="267"/>
      <c r="GAZ18" s="267"/>
      <c r="GBA18" s="267"/>
      <c r="GBB18" s="267"/>
      <c r="GBC18" s="267"/>
      <c r="GBD18" s="267"/>
      <c r="GBE18" s="267"/>
      <c r="GBF18" s="267"/>
      <c r="GBG18" s="267"/>
      <c r="GBH18" s="267"/>
      <c r="GBI18" s="267"/>
      <c r="GBJ18" s="267"/>
      <c r="GBK18" s="267"/>
      <c r="GBL18" s="267"/>
      <c r="GBM18" s="267"/>
      <c r="GBN18" s="267"/>
      <c r="GBO18" s="267"/>
      <c r="GBP18" s="267"/>
      <c r="GBQ18" s="267"/>
      <c r="GBR18" s="267"/>
      <c r="GBS18" s="267"/>
      <c r="GBT18" s="267"/>
      <c r="GBU18" s="267"/>
      <c r="GBV18" s="267"/>
      <c r="GBW18" s="267"/>
      <c r="GBX18" s="267"/>
      <c r="GBY18" s="267"/>
      <c r="GBZ18" s="267"/>
      <c r="GCA18" s="267"/>
      <c r="GCB18" s="267"/>
      <c r="GCC18" s="267"/>
      <c r="GCD18" s="267"/>
      <c r="GCE18" s="267"/>
      <c r="GCF18" s="267"/>
      <c r="GCG18" s="267"/>
      <c r="GCH18" s="267"/>
      <c r="GCI18" s="267"/>
      <c r="GCJ18" s="267"/>
      <c r="GCK18" s="267"/>
      <c r="GCL18" s="267"/>
      <c r="GCM18" s="267"/>
      <c r="GCN18" s="267"/>
      <c r="GCO18" s="267"/>
      <c r="GCP18" s="267"/>
      <c r="GCQ18" s="267"/>
      <c r="GCR18" s="267"/>
      <c r="GCS18" s="267"/>
      <c r="GCT18" s="267"/>
      <c r="GCU18" s="267"/>
      <c r="GCV18" s="267"/>
      <c r="GCW18" s="267"/>
      <c r="GCX18" s="267"/>
      <c r="GCY18" s="267"/>
      <c r="GCZ18" s="267"/>
      <c r="GDA18" s="267"/>
      <c r="GDB18" s="267"/>
      <c r="GDC18" s="267"/>
      <c r="GDD18" s="267"/>
      <c r="GDE18" s="267"/>
      <c r="GDF18" s="267"/>
      <c r="GDG18" s="267"/>
      <c r="GDH18" s="267"/>
      <c r="GDI18" s="267"/>
      <c r="GDJ18" s="267"/>
      <c r="GDK18" s="267"/>
      <c r="GDL18" s="267"/>
      <c r="GDM18" s="267"/>
      <c r="GDN18" s="267"/>
      <c r="GDO18" s="267"/>
      <c r="GDP18" s="267"/>
      <c r="GDQ18" s="267"/>
      <c r="GDR18" s="267"/>
      <c r="GDS18" s="267"/>
      <c r="GDT18" s="267"/>
      <c r="GDU18" s="267"/>
      <c r="GDV18" s="267"/>
      <c r="GDW18" s="267"/>
      <c r="GDX18" s="267"/>
      <c r="GDY18" s="267"/>
      <c r="GDZ18" s="267"/>
      <c r="GEA18" s="267"/>
      <c r="GEB18" s="267"/>
      <c r="GEC18" s="267"/>
      <c r="GED18" s="267"/>
      <c r="GEE18" s="267"/>
      <c r="GEF18" s="267"/>
      <c r="GEG18" s="267"/>
      <c r="GEH18" s="267"/>
      <c r="GEI18" s="267"/>
      <c r="GEJ18" s="267"/>
      <c r="GEK18" s="267"/>
      <c r="GEL18" s="267"/>
      <c r="GEM18" s="267"/>
      <c r="GEN18" s="267"/>
      <c r="GEO18" s="267"/>
      <c r="GEP18" s="267"/>
      <c r="GEQ18" s="267"/>
      <c r="GER18" s="267"/>
      <c r="GES18" s="267"/>
      <c r="GET18" s="267"/>
      <c r="GEU18" s="267"/>
      <c r="GEV18" s="267"/>
      <c r="GEW18" s="267"/>
      <c r="GEX18" s="267"/>
      <c r="GEY18" s="267"/>
      <c r="GEZ18" s="267"/>
      <c r="GFA18" s="267"/>
      <c r="GFB18" s="267"/>
      <c r="GFC18" s="267"/>
      <c r="GFD18" s="267"/>
      <c r="GFE18" s="267"/>
      <c r="GFF18" s="267"/>
      <c r="GFG18" s="267"/>
      <c r="GFH18" s="267"/>
      <c r="GFI18" s="267"/>
      <c r="GFJ18" s="267"/>
      <c r="GFK18" s="267"/>
      <c r="GFL18" s="267"/>
      <c r="GFM18" s="267"/>
      <c r="GFN18" s="267"/>
      <c r="GFO18" s="267"/>
      <c r="GFP18" s="267"/>
      <c r="GFQ18" s="267"/>
      <c r="GFR18" s="267"/>
      <c r="GFS18" s="267"/>
      <c r="GFT18" s="267"/>
      <c r="GFU18" s="267"/>
      <c r="GFV18" s="267"/>
      <c r="GFW18" s="267"/>
      <c r="GFX18" s="267"/>
      <c r="GFY18" s="267"/>
      <c r="GFZ18" s="267"/>
      <c r="GGA18" s="267"/>
      <c r="GGB18" s="267"/>
      <c r="GGC18" s="267"/>
      <c r="GGD18" s="267"/>
      <c r="GGE18" s="267"/>
      <c r="GGF18" s="267"/>
      <c r="GGG18" s="267"/>
      <c r="GGH18" s="267"/>
      <c r="GGI18" s="267"/>
      <c r="GGJ18" s="267"/>
      <c r="GGK18" s="267"/>
      <c r="GGL18" s="267"/>
      <c r="GGM18" s="267"/>
      <c r="GGN18" s="267"/>
      <c r="GGO18" s="267"/>
      <c r="GGP18" s="267"/>
      <c r="GGQ18" s="267"/>
      <c r="GGR18" s="267"/>
      <c r="GGS18" s="267"/>
      <c r="GGT18" s="267"/>
      <c r="GGU18" s="267"/>
      <c r="GGV18" s="267"/>
      <c r="GGW18" s="267"/>
      <c r="GGX18" s="267"/>
      <c r="GGY18" s="267"/>
      <c r="GGZ18" s="267"/>
      <c r="GHA18" s="267"/>
      <c r="GHB18" s="267"/>
      <c r="GHC18" s="267"/>
      <c r="GHD18" s="267"/>
      <c r="GHE18" s="267"/>
      <c r="GHF18" s="267"/>
      <c r="GHG18" s="267"/>
      <c r="GHH18" s="267"/>
      <c r="GHI18" s="267"/>
      <c r="GHJ18" s="267"/>
      <c r="GHK18" s="267"/>
      <c r="GHL18" s="267"/>
      <c r="GHM18" s="267"/>
      <c r="GHN18" s="267"/>
      <c r="GHO18" s="267"/>
      <c r="GHP18" s="267"/>
      <c r="GHQ18" s="267"/>
      <c r="GHR18" s="267"/>
      <c r="GHS18" s="267"/>
      <c r="GHT18" s="267"/>
      <c r="GHU18" s="267"/>
      <c r="GHV18" s="267"/>
      <c r="GHW18" s="267"/>
      <c r="GHX18" s="267"/>
      <c r="GHY18" s="267"/>
      <c r="GHZ18" s="267"/>
      <c r="GIA18" s="267"/>
      <c r="GIB18" s="267"/>
      <c r="GIC18" s="267"/>
      <c r="GID18" s="267"/>
      <c r="GIE18" s="267"/>
      <c r="GIF18" s="267"/>
      <c r="GIG18" s="267"/>
      <c r="GIH18" s="267"/>
      <c r="GII18" s="267"/>
      <c r="GIJ18" s="267"/>
      <c r="GIK18" s="267"/>
      <c r="GIL18" s="267"/>
      <c r="GIM18" s="267"/>
      <c r="GIN18" s="267"/>
      <c r="GIO18" s="267"/>
      <c r="GIP18" s="267"/>
      <c r="GIQ18" s="267"/>
      <c r="GIR18" s="267"/>
      <c r="GIS18" s="267"/>
      <c r="GIT18" s="267"/>
      <c r="GIU18" s="267"/>
      <c r="GIV18" s="267"/>
      <c r="GIW18" s="267"/>
      <c r="GIX18" s="267"/>
      <c r="GIY18" s="267"/>
      <c r="GIZ18" s="267"/>
      <c r="GJA18" s="267"/>
      <c r="GJB18" s="267"/>
      <c r="GJC18" s="267"/>
      <c r="GJD18" s="267"/>
      <c r="GJE18" s="267"/>
      <c r="GJF18" s="267"/>
      <c r="GJG18" s="267"/>
      <c r="GJH18" s="267"/>
      <c r="GJI18" s="267"/>
      <c r="GJJ18" s="267"/>
      <c r="GJK18" s="267"/>
      <c r="GJL18" s="267"/>
      <c r="GJM18" s="267"/>
      <c r="GJN18" s="267"/>
      <c r="GJO18" s="267"/>
      <c r="GJP18" s="267"/>
      <c r="GJQ18" s="267"/>
      <c r="GJR18" s="267"/>
      <c r="GJS18" s="267"/>
      <c r="GJT18" s="267"/>
      <c r="GJU18" s="267"/>
      <c r="GJV18" s="267"/>
      <c r="GJW18" s="267"/>
      <c r="GJX18" s="267"/>
      <c r="GJY18" s="267"/>
      <c r="GJZ18" s="267"/>
      <c r="GKA18" s="267"/>
      <c r="GKB18" s="267"/>
      <c r="GKC18" s="267"/>
      <c r="GKD18" s="267"/>
      <c r="GKE18" s="267"/>
      <c r="GKF18" s="267"/>
      <c r="GKG18" s="267"/>
      <c r="GKH18" s="267"/>
      <c r="GKI18" s="267"/>
      <c r="GKJ18" s="267"/>
      <c r="GKK18" s="267"/>
      <c r="GKL18" s="267"/>
      <c r="GKM18" s="267"/>
      <c r="GKN18" s="267"/>
      <c r="GKO18" s="267"/>
      <c r="GKP18" s="267"/>
      <c r="GKQ18" s="267"/>
      <c r="GKR18" s="267"/>
      <c r="GKS18" s="267"/>
      <c r="GKT18" s="267"/>
      <c r="GKU18" s="267"/>
      <c r="GKV18" s="267"/>
      <c r="GKW18" s="267"/>
      <c r="GKX18" s="267"/>
      <c r="GKY18" s="267"/>
      <c r="GKZ18" s="267"/>
      <c r="GLA18" s="267"/>
      <c r="GLB18" s="267"/>
      <c r="GLC18" s="267"/>
      <c r="GLD18" s="267"/>
      <c r="GLE18" s="267"/>
      <c r="GLF18" s="267"/>
      <c r="GLG18" s="267"/>
      <c r="GLH18" s="267"/>
      <c r="GLI18" s="267"/>
      <c r="GLJ18" s="267"/>
      <c r="GLK18" s="267"/>
      <c r="GLL18" s="267"/>
      <c r="GLM18" s="267"/>
      <c r="GLN18" s="267"/>
      <c r="GLO18" s="267"/>
      <c r="GLP18" s="267"/>
      <c r="GLQ18" s="267"/>
      <c r="GLR18" s="267"/>
      <c r="GLS18" s="267"/>
      <c r="GLT18" s="267"/>
      <c r="GLU18" s="267"/>
      <c r="GLV18" s="267"/>
      <c r="GLW18" s="267"/>
      <c r="GLX18" s="267"/>
      <c r="GLY18" s="267"/>
      <c r="GLZ18" s="267"/>
      <c r="GMA18" s="267"/>
      <c r="GMB18" s="267"/>
      <c r="GMC18" s="267"/>
      <c r="GMD18" s="267"/>
      <c r="GME18" s="267"/>
      <c r="GMF18" s="267"/>
      <c r="GMG18" s="267"/>
      <c r="GMH18" s="267"/>
      <c r="GMI18" s="267"/>
      <c r="GMJ18" s="267"/>
      <c r="GMK18" s="267"/>
      <c r="GML18" s="267"/>
      <c r="GMM18" s="267"/>
      <c r="GMN18" s="267"/>
      <c r="GMO18" s="267"/>
      <c r="GMP18" s="267"/>
      <c r="GMQ18" s="267"/>
      <c r="GMR18" s="267"/>
      <c r="GMS18" s="267"/>
      <c r="GMT18" s="267"/>
      <c r="GMU18" s="267"/>
      <c r="GMV18" s="267"/>
      <c r="GMW18" s="267"/>
      <c r="GMX18" s="267"/>
      <c r="GMY18" s="267"/>
      <c r="GMZ18" s="267"/>
      <c r="GNA18" s="267"/>
      <c r="GNB18" s="267"/>
      <c r="GNC18" s="267"/>
      <c r="GND18" s="267"/>
      <c r="GNE18" s="267"/>
      <c r="GNF18" s="267"/>
      <c r="GNG18" s="267"/>
      <c r="GNH18" s="267"/>
      <c r="GNI18" s="267"/>
      <c r="GNJ18" s="267"/>
      <c r="GNK18" s="267"/>
      <c r="GNL18" s="267"/>
      <c r="GNM18" s="267"/>
      <c r="GNN18" s="267"/>
      <c r="GNO18" s="267"/>
      <c r="GNP18" s="267"/>
      <c r="GNQ18" s="267"/>
      <c r="GNR18" s="267"/>
      <c r="GNS18" s="267"/>
      <c r="GNT18" s="267"/>
      <c r="GNU18" s="267"/>
      <c r="GNV18" s="267"/>
      <c r="GNW18" s="267"/>
      <c r="GNX18" s="267"/>
      <c r="GNY18" s="267"/>
      <c r="GNZ18" s="267"/>
      <c r="GOA18" s="267"/>
      <c r="GOB18" s="267"/>
      <c r="GOC18" s="267"/>
      <c r="GOD18" s="267"/>
      <c r="GOE18" s="267"/>
      <c r="GOF18" s="267"/>
      <c r="GOG18" s="267"/>
      <c r="GOH18" s="267"/>
      <c r="GOI18" s="267"/>
      <c r="GOJ18" s="267"/>
      <c r="GOK18" s="267"/>
      <c r="GOL18" s="267"/>
      <c r="GOM18" s="267"/>
      <c r="GON18" s="267"/>
      <c r="GOO18" s="267"/>
      <c r="GOP18" s="267"/>
      <c r="GOQ18" s="267"/>
      <c r="GOR18" s="267"/>
      <c r="GOS18" s="267"/>
      <c r="GOT18" s="267"/>
      <c r="GOU18" s="267"/>
      <c r="GOV18" s="267"/>
      <c r="GOW18" s="267"/>
      <c r="GOX18" s="267"/>
      <c r="GOY18" s="267"/>
      <c r="GOZ18" s="267"/>
      <c r="GPA18" s="267"/>
      <c r="GPB18" s="267"/>
      <c r="GPC18" s="267"/>
      <c r="GPD18" s="267"/>
      <c r="GPE18" s="267"/>
      <c r="GPF18" s="267"/>
      <c r="GPG18" s="267"/>
      <c r="GPH18" s="267"/>
      <c r="GPI18" s="267"/>
      <c r="GPJ18" s="267"/>
      <c r="GPK18" s="267"/>
      <c r="GPL18" s="267"/>
      <c r="GPM18" s="267"/>
      <c r="GPN18" s="267"/>
      <c r="GPO18" s="267"/>
      <c r="GPP18" s="267"/>
      <c r="GPQ18" s="267"/>
      <c r="GPR18" s="267"/>
      <c r="GPS18" s="267"/>
      <c r="GPT18" s="267"/>
      <c r="GPU18" s="267"/>
      <c r="GPV18" s="267"/>
      <c r="GPW18" s="267"/>
      <c r="GPX18" s="267"/>
      <c r="GPY18" s="267"/>
      <c r="GPZ18" s="267"/>
      <c r="GQA18" s="267"/>
      <c r="GQB18" s="267"/>
      <c r="GQC18" s="267"/>
      <c r="GQD18" s="267"/>
      <c r="GQE18" s="267"/>
      <c r="GQF18" s="267"/>
      <c r="GQG18" s="267"/>
      <c r="GQH18" s="267"/>
      <c r="GQI18" s="267"/>
      <c r="GQJ18" s="267"/>
      <c r="GQK18" s="267"/>
      <c r="GQL18" s="267"/>
      <c r="GQM18" s="267"/>
      <c r="GQN18" s="267"/>
      <c r="GQO18" s="267"/>
      <c r="GQP18" s="267"/>
      <c r="GQQ18" s="267"/>
      <c r="GQR18" s="267"/>
      <c r="GQS18" s="267"/>
      <c r="GQT18" s="267"/>
      <c r="GQU18" s="267"/>
      <c r="GQV18" s="267"/>
      <c r="GQW18" s="267"/>
      <c r="GQX18" s="267"/>
      <c r="GQY18" s="267"/>
      <c r="GQZ18" s="267"/>
      <c r="GRA18" s="267"/>
      <c r="GRB18" s="267"/>
      <c r="GRC18" s="267"/>
      <c r="GRD18" s="267"/>
      <c r="GRE18" s="267"/>
      <c r="GRF18" s="267"/>
      <c r="GRG18" s="267"/>
      <c r="GRH18" s="267"/>
      <c r="GRI18" s="267"/>
      <c r="GRJ18" s="267"/>
      <c r="GRK18" s="267"/>
      <c r="GRL18" s="267"/>
      <c r="GRM18" s="267"/>
      <c r="GRN18" s="267"/>
      <c r="GRO18" s="267"/>
      <c r="GRP18" s="267"/>
      <c r="GRQ18" s="267"/>
      <c r="GRR18" s="267"/>
      <c r="GRS18" s="267"/>
      <c r="GRT18" s="267"/>
      <c r="GRU18" s="267"/>
      <c r="GRV18" s="267"/>
      <c r="GRW18" s="267"/>
      <c r="GRX18" s="267"/>
      <c r="GRY18" s="267"/>
      <c r="GRZ18" s="267"/>
      <c r="GSA18" s="267"/>
      <c r="GSB18" s="267"/>
      <c r="GSC18" s="267"/>
      <c r="GSD18" s="267"/>
      <c r="GSE18" s="267"/>
      <c r="GSF18" s="267"/>
      <c r="GSG18" s="267"/>
      <c r="GSH18" s="267"/>
      <c r="GSI18" s="267"/>
      <c r="GSJ18" s="267"/>
      <c r="GSK18" s="267"/>
      <c r="GSL18" s="267"/>
      <c r="GSM18" s="267"/>
      <c r="GSN18" s="267"/>
      <c r="GSO18" s="267"/>
      <c r="GSP18" s="267"/>
      <c r="GSQ18" s="267"/>
      <c r="GSR18" s="267"/>
      <c r="GSS18" s="267"/>
      <c r="GST18" s="267"/>
      <c r="GSU18" s="267"/>
      <c r="GSV18" s="267"/>
      <c r="GSW18" s="267"/>
      <c r="GSX18" s="267"/>
      <c r="GSY18" s="267"/>
      <c r="GSZ18" s="267"/>
      <c r="GTA18" s="267"/>
      <c r="GTB18" s="267"/>
      <c r="GTC18" s="267"/>
      <c r="GTD18" s="267"/>
      <c r="GTE18" s="267"/>
      <c r="GTF18" s="267"/>
      <c r="GTG18" s="267"/>
      <c r="GTH18" s="267"/>
      <c r="GTI18" s="267"/>
      <c r="GTJ18" s="267"/>
      <c r="GTK18" s="267"/>
      <c r="GTL18" s="267"/>
      <c r="GTM18" s="267"/>
      <c r="GTN18" s="267"/>
      <c r="GTO18" s="267"/>
      <c r="GTP18" s="267"/>
      <c r="GTQ18" s="267"/>
      <c r="GTR18" s="267"/>
      <c r="GTS18" s="267"/>
      <c r="GTT18" s="267"/>
      <c r="GTU18" s="267"/>
      <c r="GTV18" s="267"/>
      <c r="GTW18" s="267"/>
      <c r="GTX18" s="267"/>
      <c r="GTY18" s="267"/>
      <c r="GTZ18" s="267"/>
      <c r="GUA18" s="267"/>
      <c r="GUB18" s="267"/>
      <c r="GUC18" s="267"/>
      <c r="GUD18" s="267"/>
      <c r="GUE18" s="267"/>
      <c r="GUF18" s="267"/>
      <c r="GUG18" s="267"/>
      <c r="GUH18" s="267"/>
      <c r="GUI18" s="267"/>
      <c r="GUJ18" s="267"/>
      <c r="GUK18" s="267"/>
      <c r="GUL18" s="267"/>
      <c r="GUM18" s="267"/>
      <c r="GUN18" s="267"/>
      <c r="GUO18" s="267"/>
      <c r="GUP18" s="267"/>
      <c r="GUQ18" s="267"/>
      <c r="GUR18" s="267"/>
      <c r="GUS18" s="267"/>
      <c r="GUT18" s="267"/>
      <c r="GUU18" s="267"/>
      <c r="GUV18" s="267"/>
      <c r="GUW18" s="267"/>
      <c r="GUX18" s="267"/>
      <c r="GUY18" s="267"/>
      <c r="GUZ18" s="267"/>
      <c r="GVA18" s="267"/>
      <c r="GVB18" s="267"/>
      <c r="GVC18" s="267"/>
      <c r="GVD18" s="267"/>
      <c r="GVE18" s="267"/>
      <c r="GVF18" s="267"/>
      <c r="GVG18" s="267"/>
      <c r="GVH18" s="267"/>
      <c r="GVI18" s="267"/>
      <c r="GVJ18" s="267"/>
      <c r="GVK18" s="267"/>
      <c r="GVL18" s="267"/>
      <c r="GVM18" s="267"/>
      <c r="GVN18" s="267"/>
      <c r="GVO18" s="267"/>
      <c r="GVP18" s="267"/>
      <c r="GVQ18" s="267"/>
      <c r="GVR18" s="267"/>
      <c r="GVS18" s="267"/>
      <c r="GVT18" s="267"/>
      <c r="GVU18" s="267"/>
      <c r="GVV18" s="267"/>
      <c r="GVW18" s="267"/>
      <c r="GVX18" s="267"/>
      <c r="GVY18" s="267"/>
      <c r="GVZ18" s="267"/>
      <c r="GWA18" s="267"/>
      <c r="GWB18" s="267"/>
      <c r="GWC18" s="267"/>
      <c r="GWD18" s="267"/>
      <c r="GWE18" s="267"/>
      <c r="GWF18" s="267"/>
      <c r="GWG18" s="267"/>
      <c r="GWH18" s="267"/>
      <c r="GWI18" s="267"/>
      <c r="GWJ18" s="267"/>
      <c r="GWK18" s="267"/>
      <c r="GWL18" s="267"/>
      <c r="GWM18" s="267"/>
      <c r="GWN18" s="267"/>
      <c r="GWO18" s="267"/>
      <c r="GWP18" s="267"/>
      <c r="GWQ18" s="267"/>
      <c r="GWR18" s="267"/>
      <c r="GWS18" s="267"/>
      <c r="GWT18" s="267"/>
      <c r="GWU18" s="267"/>
      <c r="GWV18" s="267"/>
      <c r="GWW18" s="267"/>
      <c r="GWX18" s="267"/>
      <c r="GWY18" s="267"/>
      <c r="GWZ18" s="267"/>
      <c r="GXA18" s="267"/>
      <c r="GXB18" s="267"/>
      <c r="GXC18" s="267"/>
      <c r="GXD18" s="267"/>
      <c r="GXE18" s="267"/>
      <c r="GXF18" s="267"/>
      <c r="GXG18" s="267"/>
      <c r="GXH18" s="267"/>
      <c r="GXI18" s="267"/>
      <c r="GXJ18" s="267"/>
      <c r="GXK18" s="267"/>
      <c r="GXL18" s="267"/>
      <c r="GXM18" s="267"/>
      <c r="GXN18" s="267"/>
      <c r="GXO18" s="267"/>
      <c r="GXP18" s="267"/>
      <c r="GXQ18" s="267"/>
      <c r="GXR18" s="267"/>
      <c r="GXS18" s="267"/>
      <c r="GXT18" s="267"/>
      <c r="GXU18" s="267"/>
      <c r="GXV18" s="267"/>
      <c r="GXW18" s="267"/>
      <c r="GXX18" s="267"/>
      <c r="GXY18" s="267"/>
      <c r="GXZ18" s="267"/>
      <c r="GYA18" s="267"/>
      <c r="GYB18" s="267"/>
      <c r="GYC18" s="267"/>
      <c r="GYD18" s="267"/>
      <c r="GYE18" s="267"/>
      <c r="GYF18" s="267"/>
      <c r="GYG18" s="267"/>
      <c r="GYH18" s="267"/>
      <c r="GYI18" s="267"/>
      <c r="GYJ18" s="267"/>
      <c r="GYK18" s="267"/>
      <c r="GYL18" s="267"/>
      <c r="GYM18" s="267"/>
      <c r="GYN18" s="267"/>
      <c r="GYO18" s="267"/>
      <c r="GYP18" s="267"/>
      <c r="GYQ18" s="267"/>
      <c r="GYR18" s="267"/>
      <c r="GYS18" s="267"/>
      <c r="GYT18" s="267"/>
      <c r="GYU18" s="267"/>
      <c r="GYV18" s="267"/>
      <c r="GYW18" s="267"/>
      <c r="GYX18" s="267"/>
      <c r="GYY18" s="267"/>
      <c r="GYZ18" s="267"/>
      <c r="GZA18" s="267"/>
      <c r="GZB18" s="267"/>
      <c r="GZC18" s="267"/>
      <c r="GZD18" s="267"/>
      <c r="GZE18" s="267"/>
      <c r="GZF18" s="267"/>
      <c r="GZG18" s="267"/>
      <c r="GZH18" s="267"/>
      <c r="GZI18" s="267"/>
      <c r="GZJ18" s="267"/>
      <c r="GZK18" s="267"/>
      <c r="GZL18" s="267"/>
      <c r="GZM18" s="267"/>
      <c r="GZN18" s="267"/>
      <c r="GZO18" s="267"/>
      <c r="GZP18" s="267"/>
      <c r="GZQ18" s="267"/>
      <c r="GZR18" s="267"/>
      <c r="GZS18" s="267"/>
      <c r="GZT18" s="267"/>
      <c r="GZU18" s="267"/>
      <c r="GZV18" s="267"/>
      <c r="GZW18" s="267"/>
      <c r="GZX18" s="267"/>
      <c r="GZY18" s="267"/>
      <c r="GZZ18" s="267"/>
      <c r="HAA18" s="267"/>
      <c r="HAB18" s="267"/>
      <c r="HAC18" s="267"/>
      <c r="HAD18" s="267"/>
      <c r="HAE18" s="267"/>
      <c r="HAF18" s="267"/>
      <c r="HAG18" s="267"/>
      <c r="HAH18" s="267"/>
      <c r="HAI18" s="267"/>
      <c r="HAJ18" s="267"/>
      <c r="HAK18" s="267"/>
      <c r="HAL18" s="267"/>
      <c r="HAM18" s="267"/>
      <c r="HAN18" s="267"/>
      <c r="HAO18" s="267"/>
      <c r="HAP18" s="267"/>
      <c r="HAQ18" s="267"/>
      <c r="HAR18" s="267"/>
      <c r="HAS18" s="267"/>
      <c r="HAT18" s="267"/>
      <c r="HAU18" s="267"/>
      <c r="HAV18" s="267"/>
      <c r="HAW18" s="267"/>
      <c r="HAX18" s="267"/>
      <c r="HAY18" s="267"/>
      <c r="HAZ18" s="267"/>
      <c r="HBA18" s="267"/>
      <c r="HBB18" s="267"/>
      <c r="HBC18" s="267"/>
      <c r="HBD18" s="267"/>
      <c r="HBE18" s="267"/>
      <c r="HBF18" s="267"/>
      <c r="HBG18" s="267"/>
      <c r="HBH18" s="267"/>
      <c r="HBI18" s="267"/>
      <c r="HBJ18" s="267"/>
      <c r="HBK18" s="267"/>
      <c r="HBL18" s="267"/>
      <c r="HBM18" s="267"/>
      <c r="HBN18" s="267"/>
      <c r="HBO18" s="267"/>
      <c r="HBP18" s="267"/>
      <c r="HBQ18" s="267"/>
      <c r="HBR18" s="267"/>
      <c r="HBS18" s="267"/>
      <c r="HBT18" s="267"/>
      <c r="HBU18" s="267"/>
      <c r="HBV18" s="267"/>
      <c r="HBW18" s="267"/>
      <c r="HBX18" s="267"/>
      <c r="HBY18" s="267"/>
      <c r="HBZ18" s="267"/>
      <c r="HCA18" s="267"/>
      <c r="HCB18" s="267"/>
      <c r="HCC18" s="267"/>
      <c r="HCD18" s="267"/>
      <c r="HCE18" s="267"/>
      <c r="HCF18" s="267"/>
      <c r="HCG18" s="267"/>
      <c r="HCH18" s="267"/>
      <c r="HCI18" s="267"/>
      <c r="HCJ18" s="267"/>
      <c r="HCK18" s="267"/>
      <c r="HCL18" s="267"/>
      <c r="HCM18" s="267"/>
      <c r="HCN18" s="267"/>
      <c r="HCO18" s="267"/>
      <c r="HCP18" s="267"/>
      <c r="HCQ18" s="267"/>
      <c r="HCR18" s="267"/>
      <c r="HCS18" s="267"/>
      <c r="HCT18" s="267"/>
      <c r="HCU18" s="267"/>
      <c r="HCV18" s="267"/>
      <c r="HCW18" s="267"/>
      <c r="HCX18" s="267"/>
      <c r="HCY18" s="267"/>
      <c r="HCZ18" s="267"/>
      <c r="HDA18" s="267"/>
      <c r="HDB18" s="267"/>
      <c r="HDC18" s="267"/>
      <c r="HDD18" s="267"/>
      <c r="HDE18" s="267"/>
      <c r="HDF18" s="267"/>
      <c r="HDG18" s="267"/>
      <c r="HDH18" s="267"/>
      <c r="HDI18" s="267"/>
      <c r="HDJ18" s="267"/>
      <c r="HDK18" s="267"/>
      <c r="HDL18" s="267"/>
      <c r="HDM18" s="267"/>
      <c r="HDN18" s="267"/>
      <c r="HDO18" s="267"/>
      <c r="HDP18" s="267"/>
      <c r="HDQ18" s="267"/>
      <c r="HDR18" s="267"/>
      <c r="HDS18" s="267"/>
      <c r="HDT18" s="267"/>
      <c r="HDU18" s="267"/>
      <c r="HDV18" s="267"/>
      <c r="HDW18" s="267"/>
      <c r="HDX18" s="267"/>
      <c r="HDY18" s="267"/>
      <c r="HDZ18" s="267"/>
      <c r="HEA18" s="267"/>
      <c r="HEB18" s="267"/>
      <c r="HEC18" s="267"/>
      <c r="HED18" s="267"/>
      <c r="HEE18" s="267"/>
      <c r="HEF18" s="267"/>
      <c r="HEG18" s="267"/>
      <c r="HEH18" s="267"/>
      <c r="HEI18" s="267"/>
      <c r="HEJ18" s="267"/>
      <c r="HEK18" s="267"/>
      <c r="HEL18" s="267"/>
      <c r="HEM18" s="267"/>
      <c r="HEN18" s="267"/>
      <c r="HEO18" s="267"/>
      <c r="HEP18" s="267"/>
      <c r="HEQ18" s="267"/>
      <c r="HER18" s="267"/>
      <c r="HES18" s="267"/>
      <c r="HET18" s="267"/>
      <c r="HEU18" s="267"/>
      <c r="HEV18" s="267"/>
      <c r="HEW18" s="267"/>
      <c r="HEX18" s="267"/>
      <c r="HEY18" s="267"/>
      <c r="HEZ18" s="267"/>
      <c r="HFA18" s="267"/>
      <c r="HFB18" s="267"/>
      <c r="HFC18" s="267"/>
      <c r="HFD18" s="267"/>
      <c r="HFE18" s="267"/>
      <c r="HFF18" s="267"/>
      <c r="HFG18" s="267"/>
      <c r="HFH18" s="267"/>
      <c r="HFI18" s="267"/>
      <c r="HFJ18" s="267"/>
      <c r="HFK18" s="267"/>
      <c r="HFL18" s="267"/>
      <c r="HFM18" s="267"/>
      <c r="HFN18" s="267"/>
      <c r="HFO18" s="267"/>
      <c r="HFP18" s="267"/>
      <c r="HFQ18" s="267"/>
      <c r="HFR18" s="267"/>
      <c r="HFS18" s="267"/>
      <c r="HFT18" s="267"/>
      <c r="HFU18" s="267"/>
      <c r="HFV18" s="267"/>
      <c r="HFW18" s="267"/>
      <c r="HFX18" s="267"/>
      <c r="HFY18" s="267"/>
      <c r="HFZ18" s="267"/>
      <c r="HGA18" s="267"/>
      <c r="HGB18" s="267"/>
      <c r="HGC18" s="267"/>
      <c r="HGD18" s="267"/>
      <c r="HGE18" s="267"/>
      <c r="HGF18" s="267"/>
      <c r="HGG18" s="267"/>
      <c r="HGH18" s="267"/>
      <c r="HGI18" s="267"/>
      <c r="HGJ18" s="267"/>
      <c r="HGK18" s="267"/>
      <c r="HGL18" s="267"/>
      <c r="HGM18" s="267"/>
      <c r="HGN18" s="267"/>
      <c r="HGO18" s="267"/>
      <c r="HGP18" s="267"/>
      <c r="HGQ18" s="267"/>
      <c r="HGR18" s="267"/>
      <c r="HGS18" s="267"/>
      <c r="HGT18" s="267"/>
      <c r="HGU18" s="267"/>
      <c r="HGV18" s="267"/>
      <c r="HGW18" s="267"/>
      <c r="HGX18" s="267"/>
      <c r="HGY18" s="267"/>
      <c r="HGZ18" s="267"/>
      <c r="HHA18" s="267"/>
      <c r="HHB18" s="267"/>
      <c r="HHC18" s="267"/>
      <c r="HHD18" s="267"/>
      <c r="HHE18" s="267"/>
      <c r="HHF18" s="267"/>
      <c r="HHG18" s="267"/>
      <c r="HHH18" s="267"/>
      <c r="HHI18" s="267"/>
      <c r="HHJ18" s="267"/>
      <c r="HHK18" s="267"/>
      <c r="HHL18" s="267"/>
      <c r="HHM18" s="267"/>
      <c r="HHN18" s="267"/>
      <c r="HHO18" s="267"/>
      <c r="HHP18" s="267"/>
      <c r="HHQ18" s="267"/>
      <c r="HHR18" s="267"/>
      <c r="HHS18" s="267"/>
      <c r="HHT18" s="267"/>
      <c r="HHU18" s="267"/>
      <c r="HHV18" s="267"/>
      <c r="HHW18" s="267"/>
      <c r="HHX18" s="267"/>
      <c r="HHY18" s="267"/>
      <c r="HHZ18" s="267"/>
      <c r="HIA18" s="267"/>
      <c r="HIB18" s="267"/>
      <c r="HIC18" s="267"/>
      <c r="HID18" s="267"/>
      <c r="HIE18" s="267"/>
      <c r="HIF18" s="267"/>
      <c r="HIG18" s="267"/>
      <c r="HIH18" s="267"/>
      <c r="HII18" s="267"/>
      <c r="HIJ18" s="267"/>
      <c r="HIK18" s="267"/>
      <c r="HIL18" s="267"/>
      <c r="HIM18" s="267"/>
      <c r="HIN18" s="267"/>
      <c r="HIO18" s="267"/>
      <c r="HIP18" s="267"/>
      <c r="HIQ18" s="267"/>
      <c r="HIR18" s="267"/>
      <c r="HIS18" s="267"/>
      <c r="HIT18" s="267"/>
      <c r="HIU18" s="267"/>
      <c r="HIV18" s="267"/>
      <c r="HIW18" s="267"/>
      <c r="HIX18" s="267"/>
      <c r="HIY18" s="267"/>
      <c r="HIZ18" s="267"/>
      <c r="HJA18" s="267"/>
      <c r="HJB18" s="267"/>
      <c r="HJC18" s="267"/>
      <c r="HJD18" s="267"/>
      <c r="HJE18" s="267"/>
      <c r="HJF18" s="267"/>
      <c r="HJG18" s="267"/>
      <c r="HJH18" s="267"/>
      <c r="HJI18" s="267"/>
      <c r="HJJ18" s="267"/>
      <c r="HJK18" s="267"/>
      <c r="HJL18" s="267"/>
      <c r="HJM18" s="267"/>
      <c r="HJN18" s="267"/>
      <c r="HJO18" s="267"/>
      <c r="HJP18" s="267"/>
      <c r="HJQ18" s="267"/>
      <c r="HJR18" s="267"/>
      <c r="HJS18" s="267"/>
      <c r="HJT18" s="267"/>
      <c r="HJU18" s="267"/>
      <c r="HJV18" s="267"/>
      <c r="HJW18" s="267"/>
      <c r="HJX18" s="267"/>
      <c r="HJY18" s="267"/>
      <c r="HJZ18" s="267"/>
      <c r="HKA18" s="267"/>
      <c r="HKB18" s="267"/>
      <c r="HKC18" s="267"/>
      <c r="HKD18" s="267"/>
      <c r="HKE18" s="267"/>
      <c r="HKF18" s="267"/>
      <c r="HKG18" s="267"/>
      <c r="HKH18" s="267"/>
      <c r="HKI18" s="267"/>
      <c r="HKJ18" s="267"/>
      <c r="HKK18" s="267"/>
      <c r="HKL18" s="267"/>
      <c r="HKM18" s="267"/>
      <c r="HKN18" s="267"/>
      <c r="HKO18" s="267"/>
      <c r="HKP18" s="267"/>
      <c r="HKQ18" s="267"/>
      <c r="HKR18" s="267"/>
      <c r="HKS18" s="267"/>
      <c r="HKT18" s="267"/>
      <c r="HKU18" s="267"/>
      <c r="HKV18" s="267"/>
      <c r="HKW18" s="267"/>
      <c r="HKX18" s="267"/>
      <c r="HKY18" s="267"/>
      <c r="HKZ18" s="267"/>
      <c r="HLA18" s="267"/>
      <c r="HLB18" s="267"/>
      <c r="HLC18" s="267"/>
      <c r="HLD18" s="267"/>
      <c r="HLE18" s="267"/>
      <c r="HLF18" s="267"/>
      <c r="HLG18" s="267"/>
      <c r="HLH18" s="267"/>
      <c r="HLI18" s="267"/>
      <c r="HLJ18" s="267"/>
      <c r="HLK18" s="267"/>
      <c r="HLL18" s="267"/>
      <c r="HLM18" s="267"/>
      <c r="HLN18" s="267"/>
      <c r="HLO18" s="267"/>
      <c r="HLP18" s="267"/>
      <c r="HLQ18" s="267"/>
      <c r="HLR18" s="267"/>
      <c r="HLS18" s="267"/>
      <c r="HLT18" s="267"/>
      <c r="HLU18" s="267"/>
      <c r="HLV18" s="267"/>
      <c r="HLW18" s="267"/>
      <c r="HLX18" s="267"/>
      <c r="HLY18" s="267"/>
      <c r="HLZ18" s="267"/>
      <c r="HMA18" s="267"/>
      <c r="HMB18" s="267"/>
      <c r="HMC18" s="267"/>
      <c r="HMD18" s="267"/>
      <c r="HME18" s="267"/>
      <c r="HMF18" s="267"/>
      <c r="HMG18" s="267"/>
      <c r="HMH18" s="267"/>
      <c r="HMI18" s="267"/>
      <c r="HMJ18" s="267"/>
      <c r="HMK18" s="267"/>
      <c r="HML18" s="267"/>
      <c r="HMM18" s="267"/>
      <c r="HMN18" s="267"/>
      <c r="HMO18" s="267"/>
      <c r="HMP18" s="267"/>
      <c r="HMQ18" s="267"/>
      <c r="HMR18" s="267"/>
      <c r="HMS18" s="267"/>
      <c r="HMT18" s="267"/>
      <c r="HMU18" s="267"/>
      <c r="HMV18" s="267"/>
      <c r="HMW18" s="267"/>
      <c r="HMX18" s="267"/>
      <c r="HMY18" s="267"/>
      <c r="HMZ18" s="267"/>
      <c r="HNA18" s="267"/>
      <c r="HNB18" s="267"/>
      <c r="HNC18" s="267"/>
      <c r="HND18" s="267"/>
      <c r="HNE18" s="267"/>
      <c r="HNF18" s="267"/>
      <c r="HNG18" s="267"/>
      <c r="HNH18" s="267"/>
      <c r="HNI18" s="267"/>
      <c r="HNJ18" s="267"/>
      <c r="HNK18" s="267"/>
      <c r="HNL18" s="267"/>
      <c r="HNM18" s="267"/>
      <c r="HNN18" s="267"/>
      <c r="HNO18" s="267"/>
      <c r="HNP18" s="267"/>
      <c r="HNQ18" s="267"/>
      <c r="HNR18" s="267"/>
      <c r="HNS18" s="267"/>
      <c r="HNT18" s="267"/>
      <c r="HNU18" s="267"/>
      <c r="HNV18" s="267"/>
      <c r="HNW18" s="267"/>
      <c r="HNX18" s="267"/>
      <c r="HNY18" s="267"/>
      <c r="HNZ18" s="267"/>
      <c r="HOA18" s="267"/>
      <c r="HOB18" s="267"/>
      <c r="HOC18" s="267"/>
      <c r="HOD18" s="267"/>
      <c r="HOE18" s="267"/>
      <c r="HOF18" s="267"/>
      <c r="HOG18" s="267"/>
      <c r="HOH18" s="267"/>
      <c r="HOI18" s="267"/>
      <c r="HOJ18" s="267"/>
      <c r="HOK18" s="267"/>
      <c r="HOL18" s="267"/>
      <c r="HOM18" s="267"/>
      <c r="HON18" s="267"/>
      <c r="HOO18" s="267"/>
      <c r="HOP18" s="267"/>
      <c r="HOQ18" s="267"/>
      <c r="HOR18" s="267"/>
      <c r="HOS18" s="267"/>
      <c r="HOT18" s="267"/>
      <c r="HOU18" s="267"/>
      <c r="HOV18" s="267"/>
      <c r="HOW18" s="267"/>
      <c r="HOX18" s="267"/>
      <c r="HOY18" s="267"/>
      <c r="HOZ18" s="267"/>
      <c r="HPA18" s="267"/>
      <c r="HPB18" s="267"/>
      <c r="HPC18" s="267"/>
      <c r="HPD18" s="267"/>
      <c r="HPE18" s="267"/>
      <c r="HPF18" s="267"/>
      <c r="HPG18" s="267"/>
      <c r="HPH18" s="267"/>
      <c r="HPI18" s="267"/>
      <c r="HPJ18" s="267"/>
      <c r="HPK18" s="267"/>
      <c r="HPL18" s="267"/>
      <c r="HPM18" s="267"/>
      <c r="HPN18" s="267"/>
      <c r="HPO18" s="267"/>
      <c r="HPP18" s="267"/>
      <c r="HPQ18" s="267"/>
      <c r="HPR18" s="267"/>
      <c r="HPS18" s="267"/>
      <c r="HPT18" s="267"/>
      <c r="HPU18" s="267"/>
      <c r="HPV18" s="267"/>
      <c r="HPW18" s="267"/>
      <c r="HPX18" s="267"/>
      <c r="HPY18" s="267"/>
      <c r="HPZ18" s="267"/>
      <c r="HQA18" s="267"/>
      <c r="HQB18" s="267"/>
      <c r="HQC18" s="267"/>
      <c r="HQD18" s="267"/>
      <c r="HQE18" s="267"/>
      <c r="HQF18" s="267"/>
      <c r="HQG18" s="267"/>
      <c r="HQH18" s="267"/>
      <c r="HQI18" s="267"/>
      <c r="HQJ18" s="267"/>
      <c r="HQK18" s="267"/>
      <c r="HQL18" s="267"/>
      <c r="HQM18" s="267"/>
      <c r="HQN18" s="267"/>
      <c r="HQO18" s="267"/>
      <c r="HQP18" s="267"/>
      <c r="HQQ18" s="267"/>
      <c r="HQR18" s="267"/>
      <c r="HQS18" s="267"/>
      <c r="HQT18" s="267"/>
      <c r="HQU18" s="267"/>
      <c r="HQV18" s="267"/>
      <c r="HQW18" s="267"/>
      <c r="HQX18" s="267"/>
      <c r="HQY18" s="267"/>
      <c r="HQZ18" s="267"/>
      <c r="HRA18" s="267"/>
      <c r="HRB18" s="267"/>
      <c r="HRC18" s="267"/>
      <c r="HRD18" s="267"/>
      <c r="HRE18" s="267"/>
      <c r="HRF18" s="267"/>
      <c r="HRG18" s="267"/>
      <c r="HRH18" s="267"/>
      <c r="HRI18" s="267"/>
      <c r="HRJ18" s="267"/>
      <c r="HRK18" s="267"/>
      <c r="HRL18" s="267"/>
      <c r="HRM18" s="267"/>
      <c r="HRN18" s="267"/>
      <c r="HRO18" s="267"/>
      <c r="HRP18" s="267"/>
      <c r="HRQ18" s="267"/>
      <c r="HRR18" s="267"/>
      <c r="HRS18" s="267"/>
      <c r="HRT18" s="267"/>
      <c r="HRU18" s="267"/>
      <c r="HRV18" s="267"/>
      <c r="HRW18" s="267"/>
      <c r="HRX18" s="267"/>
      <c r="HRY18" s="267"/>
      <c r="HRZ18" s="267"/>
      <c r="HSA18" s="267"/>
      <c r="HSB18" s="267"/>
      <c r="HSC18" s="267"/>
      <c r="HSD18" s="267"/>
      <c r="HSE18" s="267"/>
      <c r="HSF18" s="267"/>
      <c r="HSG18" s="267"/>
      <c r="HSH18" s="267"/>
      <c r="HSI18" s="267"/>
      <c r="HSJ18" s="267"/>
      <c r="HSK18" s="267"/>
      <c r="HSL18" s="267"/>
      <c r="HSM18" s="267"/>
      <c r="HSN18" s="267"/>
      <c r="HSO18" s="267"/>
      <c r="HSP18" s="267"/>
      <c r="HSQ18" s="267"/>
      <c r="HSR18" s="267"/>
      <c r="HSS18" s="267"/>
      <c r="HST18" s="267"/>
      <c r="HSU18" s="267"/>
      <c r="HSV18" s="267"/>
      <c r="HSW18" s="267"/>
      <c r="HSX18" s="267"/>
      <c r="HSY18" s="267"/>
      <c r="HSZ18" s="267"/>
      <c r="HTA18" s="267"/>
      <c r="HTB18" s="267"/>
      <c r="HTC18" s="267"/>
      <c r="HTD18" s="267"/>
      <c r="HTE18" s="267"/>
      <c r="HTF18" s="267"/>
      <c r="HTG18" s="267"/>
      <c r="HTH18" s="267"/>
      <c r="HTI18" s="267"/>
      <c r="HTJ18" s="267"/>
      <c r="HTK18" s="267"/>
      <c r="HTL18" s="267"/>
      <c r="HTM18" s="267"/>
      <c r="HTN18" s="267"/>
      <c r="HTO18" s="267"/>
      <c r="HTP18" s="267"/>
      <c r="HTQ18" s="267"/>
      <c r="HTR18" s="267"/>
      <c r="HTS18" s="267"/>
      <c r="HTT18" s="267"/>
      <c r="HTU18" s="267"/>
      <c r="HTV18" s="267"/>
      <c r="HTW18" s="267"/>
      <c r="HTX18" s="267"/>
      <c r="HTY18" s="267"/>
      <c r="HTZ18" s="267"/>
      <c r="HUA18" s="267"/>
      <c r="HUB18" s="267"/>
      <c r="HUC18" s="267"/>
      <c r="HUD18" s="267"/>
      <c r="HUE18" s="267"/>
      <c r="HUF18" s="267"/>
      <c r="HUG18" s="267"/>
      <c r="HUH18" s="267"/>
      <c r="HUI18" s="267"/>
      <c r="HUJ18" s="267"/>
      <c r="HUK18" s="267"/>
      <c r="HUL18" s="267"/>
      <c r="HUM18" s="267"/>
      <c r="HUN18" s="267"/>
      <c r="HUO18" s="267"/>
      <c r="HUP18" s="267"/>
      <c r="HUQ18" s="267"/>
      <c r="HUR18" s="267"/>
      <c r="HUS18" s="267"/>
      <c r="HUT18" s="267"/>
      <c r="HUU18" s="267"/>
      <c r="HUV18" s="267"/>
      <c r="HUW18" s="267"/>
      <c r="HUX18" s="267"/>
      <c r="HUY18" s="267"/>
      <c r="HUZ18" s="267"/>
      <c r="HVA18" s="267"/>
      <c r="HVB18" s="267"/>
      <c r="HVC18" s="267"/>
      <c r="HVD18" s="267"/>
      <c r="HVE18" s="267"/>
      <c r="HVF18" s="267"/>
      <c r="HVG18" s="267"/>
      <c r="HVH18" s="267"/>
      <c r="HVI18" s="267"/>
      <c r="HVJ18" s="267"/>
      <c r="HVK18" s="267"/>
      <c r="HVL18" s="267"/>
      <c r="HVM18" s="267"/>
      <c r="HVN18" s="267"/>
      <c r="HVO18" s="267"/>
      <c r="HVP18" s="267"/>
      <c r="HVQ18" s="267"/>
      <c r="HVR18" s="267"/>
      <c r="HVS18" s="267"/>
      <c r="HVT18" s="267"/>
      <c r="HVU18" s="267"/>
      <c r="HVV18" s="267"/>
      <c r="HVW18" s="267"/>
      <c r="HVX18" s="267"/>
      <c r="HVY18" s="267"/>
      <c r="HVZ18" s="267"/>
      <c r="HWA18" s="267"/>
      <c r="HWB18" s="267"/>
      <c r="HWC18" s="267"/>
      <c r="HWD18" s="267"/>
      <c r="HWE18" s="267"/>
      <c r="HWF18" s="267"/>
      <c r="HWG18" s="267"/>
      <c r="HWH18" s="267"/>
      <c r="HWI18" s="267"/>
      <c r="HWJ18" s="267"/>
      <c r="HWK18" s="267"/>
      <c r="HWL18" s="267"/>
      <c r="HWM18" s="267"/>
      <c r="HWN18" s="267"/>
      <c r="HWO18" s="267"/>
      <c r="HWP18" s="267"/>
      <c r="HWQ18" s="267"/>
      <c r="HWR18" s="267"/>
      <c r="HWS18" s="267"/>
      <c r="HWT18" s="267"/>
      <c r="HWU18" s="267"/>
      <c r="HWV18" s="267"/>
      <c r="HWW18" s="267"/>
      <c r="HWX18" s="267"/>
      <c r="HWY18" s="267"/>
      <c r="HWZ18" s="267"/>
      <c r="HXA18" s="267"/>
      <c r="HXB18" s="267"/>
      <c r="HXC18" s="267"/>
      <c r="HXD18" s="267"/>
      <c r="HXE18" s="267"/>
      <c r="HXF18" s="267"/>
      <c r="HXG18" s="267"/>
      <c r="HXH18" s="267"/>
      <c r="HXI18" s="267"/>
      <c r="HXJ18" s="267"/>
      <c r="HXK18" s="267"/>
      <c r="HXL18" s="267"/>
      <c r="HXM18" s="267"/>
      <c r="HXN18" s="267"/>
      <c r="HXO18" s="267"/>
      <c r="HXP18" s="267"/>
      <c r="HXQ18" s="267"/>
      <c r="HXR18" s="267"/>
      <c r="HXS18" s="267"/>
      <c r="HXT18" s="267"/>
      <c r="HXU18" s="267"/>
      <c r="HXV18" s="267"/>
      <c r="HXW18" s="267"/>
      <c r="HXX18" s="267"/>
      <c r="HXY18" s="267"/>
      <c r="HXZ18" s="267"/>
      <c r="HYA18" s="267"/>
      <c r="HYB18" s="267"/>
      <c r="HYC18" s="267"/>
      <c r="HYD18" s="267"/>
      <c r="HYE18" s="267"/>
      <c r="HYF18" s="267"/>
      <c r="HYG18" s="267"/>
      <c r="HYH18" s="267"/>
      <c r="HYI18" s="267"/>
      <c r="HYJ18" s="267"/>
      <c r="HYK18" s="267"/>
      <c r="HYL18" s="267"/>
      <c r="HYM18" s="267"/>
      <c r="HYN18" s="267"/>
      <c r="HYO18" s="267"/>
      <c r="HYP18" s="267"/>
      <c r="HYQ18" s="267"/>
      <c r="HYR18" s="267"/>
      <c r="HYS18" s="267"/>
      <c r="HYT18" s="267"/>
      <c r="HYU18" s="267"/>
      <c r="HYV18" s="267"/>
      <c r="HYW18" s="267"/>
      <c r="HYX18" s="267"/>
      <c r="HYY18" s="267"/>
      <c r="HYZ18" s="267"/>
      <c r="HZA18" s="267"/>
      <c r="HZB18" s="267"/>
      <c r="HZC18" s="267"/>
      <c r="HZD18" s="267"/>
      <c r="HZE18" s="267"/>
      <c r="HZF18" s="267"/>
      <c r="HZG18" s="267"/>
      <c r="HZH18" s="267"/>
      <c r="HZI18" s="267"/>
      <c r="HZJ18" s="267"/>
      <c r="HZK18" s="267"/>
      <c r="HZL18" s="267"/>
      <c r="HZM18" s="267"/>
      <c r="HZN18" s="267"/>
      <c r="HZO18" s="267"/>
      <c r="HZP18" s="267"/>
      <c r="HZQ18" s="267"/>
      <c r="HZR18" s="267"/>
      <c r="HZS18" s="267"/>
      <c r="HZT18" s="267"/>
      <c r="HZU18" s="267"/>
      <c r="HZV18" s="267"/>
      <c r="HZW18" s="267"/>
      <c r="HZX18" s="267"/>
      <c r="HZY18" s="267"/>
      <c r="HZZ18" s="267"/>
      <c r="IAA18" s="267"/>
      <c r="IAB18" s="267"/>
      <c r="IAC18" s="267"/>
      <c r="IAD18" s="267"/>
      <c r="IAE18" s="267"/>
      <c r="IAF18" s="267"/>
      <c r="IAG18" s="267"/>
      <c r="IAH18" s="267"/>
      <c r="IAI18" s="267"/>
      <c r="IAJ18" s="267"/>
      <c r="IAK18" s="267"/>
      <c r="IAL18" s="267"/>
      <c r="IAM18" s="267"/>
      <c r="IAN18" s="267"/>
      <c r="IAO18" s="267"/>
      <c r="IAP18" s="267"/>
      <c r="IAQ18" s="267"/>
      <c r="IAR18" s="267"/>
      <c r="IAS18" s="267"/>
      <c r="IAT18" s="267"/>
      <c r="IAU18" s="267"/>
      <c r="IAV18" s="267"/>
      <c r="IAW18" s="267"/>
      <c r="IAX18" s="267"/>
      <c r="IAY18" s="267"/>
      <c r="IAZ18" s="267"/>
      <c r="IBA18" s="267"/>
      <c r="IBB18" s="267"/>
      <c r="IBC18" s="267"/>
      <c r="IBD18" s="267"/>
      <c r="IBE18" s="267"/>
      <c r="IBF18" s="267"/>
      <c r="IBG18" s="267"/>
      <c r="IBH18" s="267"/>
      <c r="IBI18" s="267"/>
      <c r="IBJ18" s="267"/>
      <c r="IBK18" s="267"/>
      <c r="IBL18" s="267"/>
      <c r="IBM18" s="267"/>
      <c r="IBN18" s="267"/>
      <c r="IBO18" s="267"/>
      <c r="IBP18" s="267"/>
      <c r="IBQ18" s="267"/>
      <c r="IBR18" s="267"/>
      <c r="IBS18" s="267"/>
      <c r="IBT18" s="267"/>
      <c r="IBU18" s="267"/>
      <c r="IBV18" s="267"/>
      <c r="IBW18" s="267"/>
      <c r="IBX18" s="267"/>
      <c r="IBY18" s="267"/>
      <c r="IBZ18" s="267"/>
      <c r="ICA18" s="267"/>
      <c r="ICB18" s="267"/>
      <c r="ICC18" s="267"/>
      <c r="ICD18" s="267"/>
      <c r="ICE18" s="267"/>
      <c r="ICF18" s="267"/>
      <c r="ICG18" s="267"/>
      <c r="ICH18" s="267"/>
      <c r="ICI18" s="267"/>
      <c r="ICJ18" s="267"/>
      <c r="ICK18" s="267"/>
      <c r="ICL18" s="267"/>
      <c r="ICM18" s="267"/>
      <c r="ICN18" s="267"/>
      <c r="ICO18" s="267"/>
      <c r="ICP18" s="267"/>
      <c r="ICQ18" s="267"/>
      <c r="ICR18" s="267"/>
      <c r="ICS18" s="267"/>
      <c r="ICT18" s="267"/>
      <c r="ICU18" s="267"/>
      <c r="ICV18" s="267"/>
      <c r="ICW18" s="267"/>
      <c r="ICX18" s="267"/>
      <c r="ICY18" s="267"/>
      <c r="ICZ18" s="267"/>
      <c r="IDA18" s="267"/>
      <c r="IDB18" s="267"/>
      <c r="IDC18" s="267"/>
      <c r="IDD18" s="267"/>
      <c r="IDE18" s="267"/>
      <c r="IDF18" s="267"/>
      <c r="IDG18" s="267"/>
      <c r="IDH18" s="267"/>
      <c r="IDI18" s="267"/>
      <c r="IDJ18" s="267"/>
      <c r="IDK18" s="267"/>
      <c r="IDL18" s="267"/>
      <c r="IDM18" s="267"/>
      <c r="IDN18" s="267"/>
      <c r="IDO18" s="267"/>
      <c r="IDP18" s="267"/>
      <c r="IDQ18" s="267"/>
      <c r="IDR18" s="267"/>
      <c r="IDS18" s="267"/>
      <c r="IDT18" s="267"/>
      <c r="IDU18" s="267"/>
      <c r="IDV18" s="267"/>
      <c r="IDW18" s="267"/>
      <c r="IDX18" s="267"/>
      <c r="IDY18" s="267"/>
      <c r="IDZ18" s="267"/>
      <c r="IEA18" s="267"/>
      <c r="IEB18" s="267"/>
      <c r="IEC18" s="267"/>
      <c r="IED18" s="267"/>
      <c r="IEE18" s="267"/>
      <c r="IEF18" s="267"/>
      <c r="IEG18" s="267"/>
      <c r="IEH18" s="267"/>
      <c r="IEI18" s="267"/>
      <c r="IEJ18" s="267"/>
      <c r="IEK18" s="267"/>
      <c r="IEL18" s="267"/>
      <c r="IEM18" s="267"/>
      <c r="IEN18" s="267"/>
      <c r="IEO18" s="267"/>
      <c r="IEP18" s="267"/>
      <c r="IEQ18" s="267"/>
      <c r="IER18" s="267"/>
      <c r="IES18" s="267"/>
      <c r="IET18" s="267"/>
      <c r="IEU18" s="267"/>
      <c r="IEV18" s="267"/>
      <c r="IEW18" s="267"/>
      <c r="IEX18" s="267"/>
      <c r="IEY18" s="267"/>
      <c r="IEZ18" s="267"/>
      <c r="IFA18" s="267"/>
      <c r="IFB18" s="267"/>
      <c r="IFC18" s="267"/>
      <c r="IFD18" s="267"/>
      <c r="IFE18" s="267"/>
      <c r="IFF18" s="267"/>
      <c r="IFG18" s="267"/>
      <c r="IFH18" s="267"/>
      <c r="IFI18" s="267"/>
      <c r="IFJ18" s="267"/>
      <c r="IFK18" s="267"/>
      <c r="IFL18" s="267"/>
      <c r="IFM18" s="267"/>
      <c r="IFN18" s="267"/>
      <c r="IFO18" s="267"/>
      <c r="IFP18" s="267"/>
      <c r="IFQ18" s="267"/>
      <c r="IFR18" s="267"/>
      <c r="IFS18" s="267"/>
      <c r="IFT18" s="267"/>
      <c r="IFU18" s="267"/>
      <c r="IFV18" s="267"/>
      <c r="IFW18" s="267"/>
      <c r="IFX18" s="267"/>
      <c r="IFY18" s="267"/>
      <c r="IFZ18" s="267"/>
      <c r="IGA18" s="267"/>
      <c r="IGB18" s="267"/>
      <c r="IGC18" s="267"/>
      <c r="IGD18" s="267"/>
      <c r="IGE18" s="267"/>
      <c r="IGF18" s="267"/>
      <c r="IGG18" s="267"/>
      <c r="IGH18" s="267"/>
      <c r="IGI18" s="267"/>
      <c r="IGJ18" s="267"/>
      <c r="IGK18" s="267"/>
      <c r="IGL18" s="267"/>
      <c r="IGM18" s="267"/>
      <c r="IGN18" s="267"/>
      <c r="IGO18" s="267"/>
      <c r="IGP18" s="267"/>
      <c r="IGQ18" s="267"/>
      <c r="IGR18" s="267"/>
      <c r="IGS18" s="267"/>
      <c r="IGT18" s="267"/>
      <c r="IGU18" s="267"/>
      <c r="IGV18" s="267"/>
      <c r="IGW18" s="267"/>
      <c r="IGX18" s="267"/>
      <c r="IGY18" s="267"/>
      <c r="IGZ18" s="267"/>
      <c r="IHA18" s="267"/>
      <c r="IHB18" s="267"/>
      <c r="IHC18" s="267"/>
      <c r="IHD18" s="267"/>
      <c r="IHE18" s="267"/>
      <c r="IHF18" s="267"/>
      <c r="IHG18" s="267"/>
      <c r="IHH18" s="267"/>
      <c r="IHI18" s="267"/>
      <c r="IHJ18" s="267"/>
      <c r="IHK18" s="267"/>
      <c r="IHL18" s="267"/>
      <c r="IHM18" s="267"/>
      <c r="IHN18" s="267"/>
      <c r="IHO18" s="267"/>
      <c r="IHP18" s="267"/>
      <c r="IHQ18" s="267"/>
      <c r="IHR18" s="267"/>
      <c r="IHS18" s="267"/>
      <c r="IHT18" s="267"/>
      <c r="IHU18" s="267"/>
      <c r="IHV18" s="267"/>
      <c r="IHW18" s="267"/>
      <c r="IHX18" s="267"/>
      <c r="IHY18" s="267"/>
      <c r="IHZ18" s="267"/>
      <c r="IIA18" s="267"/>
      <c r="IIB18" s="267"/>
      <c r="IIC18" s="267"/>
      <c r="IID18" s="267"/>
      <c r="IIE18" s="267"/>
      <c r="IIF18" s="267"/>
      <c r="IIG18" s="267"/>
      <c r="IIH18" s="267"/>
      <c r="III18" s="267"/>
      <c r="IIJ18" s="267"/>
      <c r="IIK18" s="267"/>
      <c r="IIL18" s="267"/>
      <c r="IIM18" s="267"/>
      <c r="IIN18" s="267"/>
      <c r="IIO18" s="267"/>
      <c r="IIP18" s="267"/>
      <c r="IIQ18" s="267"/>
      <c r="IIR18" s="267"/>
      <c r="IIS18" s="267"/>
      <c r="IIT18" s="267"/>
      <c r="IIU18" s="267"/>
      <c r="IIV18" s="267"/>
      <c r="IIW18" s="267"/>
      <c r="IIX18" s="267"/>
      <c r="IIY18" s="267"/>
      <c r="IIZ18" s="267"/>
      <c r="IJA18" s="267"/>
      <c r="IJB18" s="267"/>
      <c r="IJC18" s="267"/>
      <c r="IJD18" s="267"/>
      <c r="IJE18" s="267"/>
      <c r="IJF18" s="267"/>
      <c r="IJG18" s="267"/>
      <c r="IJH18" s="267"/>
      <c r="IJI18" s="267"/>
      <c r="IJJ18" s="267"/>
      <c r="IJK18" s="267"/>
      <c r="IJL18" s="267"/>
      <c r="IJM18" s="267"/>
      <c r="IJN18" s="267"/>
      <c r="IJO18" s="267"/>
      <c r="IJP18" s="267"/>
      <c r="IJQ18" s="267"/>
      <c r="IJR18" s="267"/>
      <c r="IJS18" s="267"/>
      <c r="IJT18" s="267"/>
      <c r="IJU18" s="267"/>
      <c r="IJV18" s="267"/>
      <c r="IJW18" s="267"/>
      <c r="IJX18" s="267"/>
      <c r="IJY18" s="267"/>
      <c r="IJZ18" s="267"/>
      <c r="IKA18" s="267"/>
      <c r="IKB18" s="267"/>
      <c r="IKC18" s="267"/>
      <c r="IKD18" s="267"/>
      <c r="IKE18" s="267"/>
      <c r="IKF18" s="267"/>
      <c r="IKG18" s="267"/>
      <c r="IKH18" s="267"/>
      <c r="IKI18" s="267"/>
      <c r="IKJ18" s="267"/>
      <c r="IKK18" s="267"/>
      <c r="IKL18" s="267"/>
      <c r="IKM18" s="267"/>
      <c r="IKN18" s="267"/>
      <c r="IKO18" s="267"/>
      <c r="IKP18" s="267"/>
      <c r="IKQ18" s="267"/>
      <c r="IKR18" s="267"/>
      <c r="IKS18" s="267"/>
      <c r="IKT18" s="267"/>
      <c r="IKU18" s="267"/>
      <c r="IKV18" s="267"/>
      <c r="IKW18" s="267"/>
      <c r="IKX18" s="267"/>
      <c r="IKY18" s="267"/>
      <c r="IKZ18" s="267"/>
      <c r="ILA18" s="267"/>
      <c r="ILB18" s="267"/>
      <c r="ILC18" s="267"/>
      <c r="ILD18" s="267"/>
      <c r="ILE18" s="267"/>
      <c r="ILF18" s="267"/>
      <c r="ILG18" s="267"/>
      <c r="ILH18" s="267"/>
      <c r="ILI18" s="267"/>
      <c r="ILJ18" s="267"/>
      <c r="ILK18" s="267"/>
      <c r="ILL18" s="267"/>
      <c r="ILM18" s="267"/>
      <c r="ILN18" s="267"/>
      <c r="ILO18" s="267"/>
      <c r="ILP18" s="267"/>
      <c r="ILQ18" s="267"/>
      <c r="ILR18" s="267"/>
      <c r="ILS18" s="267"/>
      <c r="ILT18" s="267"/>
      <c r="ILU18" s="267"/>
      <c r="ILV18" s="267"/>
      <c r="ILW18" s="267"/>
      <c r="ILX18" s="267"/>
      <c r="ILY18" s="267"/>
      <c r="ILZ18" s="267"/>
      <c r="IMA18" s="267"/>
      <c r="IMB18" s="267"/>
      <c r="IMC18" s="267"/>
      <c r="IMD18" s="267"/>
      <c r="IME18" s="267"/>
      <c r="IMF18" s="267"/>
      <c r="IMG18" s="267"/>
      <c r="IMH18" s="267"/>
      <c r="IMI18" s="267"/>
      <c r="IMJ18" s="267"/>
      <c r="IMK18" s="267"/>
      <c r="IML18" s="267"/>
      <c r="IMM18" s="267"/>
      <c r="IMN18" s="267"/>
      <c r="IMO18" s="267"/>
      <c r="IMP18" s="267"/>
      <c r="IMQ18" s="267"/>
      <c r="IMR18" s="267"/>
      <c r="IMS18" s="267"/>
      <c r="IMT18" s="267"/>
      <c r="IMU18" s="267"/>
      <c r="IMV18" s="267"/>
      <c r="IMW18" s="267"/>
      <c r="IMX18" s="267"/>
      <c r="IMY18" s="267"/>
      <c r="IMZ18" s="267"/>
      <c r="INA18" s="267"/>
      <c r="INB18" s="267"/>
      <c r="INC18" s="267"/>
      <c r="IND18" s="267"/>
      <c r="INE18" s="267"/>
      <c r="INF18" s="267"/>
      <c r="ING18" s="267"/>
      <c r="INH18" s="267"/>
      <c r="INI18" s="267"/>
      <c r="INJ18" s="267"/>
      <c r="INK18" s="267"/>
      <c r="INL18" s="267"/>
      <c r="INM18" s="267"/>
      <c r="INN18" s="267"/>
      <c r="INO18" s="267"/>
      <c r="INP18" s="267"/>
      <c r="INQ18" s="267"/>
      <c r="INR18" s="267"/>
      <c r="INS18" s="267"/>
      <c r="INT18" s="267"/>
      <c r="INU18" s="267"/>
      <c r="INV18" s="267"/>
      <c r="INW18" s="267"/>
      <c r="INX18" s="267"/>
      <c r="INY18" s="267"/>
      <c r="INZ18" s="267"/>
      <c r="IOA18" s="267"/>
      <c r="IOB18" s="267"/>
      <c r="IOC18" s="267"/>
      <c r="IOD18" s="267"/>
      <c r="IOE18" s="267"/>
      <c r="IOF18" s="267"/>
      <c r="IOG18" s="267"/>
      <c r="IOH18" s="267"/>
      <c r="IOI18" s="267"/>
      <c r="IOJ18" s="267"/>
      <c r="IOK18" s="267"/>
      <c r="IOL18" s="267"/>
      <c r="IOM18" s="267"/>
      <c r="ION18" s="267"/>
      <c r="IOO18" s="267"/>
      <c r="IOP18" s="267"/>
      <c r="IOQ18" s="267"/>
      <c r="IOR18" s="267"/>
      <c r="IOS18" s="267"/>
      <c r="IOT18" s="267"/>
      <c r="IOU18" s="267"/>
      <c r="IOV18" s="267"/>
      <c r="IOW18" s="267"/>
      <c r="IOX18" s="267"/>
      <c r="IOY18" s="267"/>
      <c r="IOZ18" s="267"/>
      <c r="IPA18" s="267"/>
      <c r="IPB18" s="267"/>
      <c r="IPC18" s="267"/>
      <c r="IPD18" s="267"/>
      <c r="IPE18" s="267"/>
      <c r="IPF18" s="267"/>
      <c r="IPG18" s="267"/>
      <c r="IPH18" s="267"/>
      <c r="IPI18" s="267"/>
      <c r="IPJ18" s="267"/>
      <c r="IPK18" s="267"/>
      <c r="IPL18" s="267"/>
      <c r="IPM18" s="267"/>
      <c r="IPN18" s="267"/>
      <c r="IPO18" s="267"/>
      <c r="IPP18" s="267"/>
      <c r="IPQ18" s="267"/>
      <c r="IPR18" s="267"/>
      <c r="IPS18" s="267"/>
      <c r="IPT18" s="267"/>
      <c r="IPU18" s="267"/>
      <c r="IPV18" s="267"/>
      <c r="IPW18" s="267"/>
      <c r="IPX18" s="267"/>
      <c r="IPY18" s="267"/>
      <c r="IPZ18" s="267"/>
      <c r="IQA18" s="267"/>
      <c r="IQB18" s="267"/>
      <c r="IQC18" s="267"/>
      <c r="IQD18" s="267"/>
      <c r="IQE18" s="267"/>
      <c r="IQF18" s="267"/>
      <c r="IQG18" s="267"/>
      <c r="IQH18" s="267"/>
      <c r="IQI18" s="267"/>
      <c r="IQJ18" s="267"/>
      <c r="IQK18" s="267"/>
      <c r="IQL18" s="267"/>
      <c r="IQM18" s="267"/>
      <c r="IQN18" s="267"/>
      <c r="IQO18" s="267"/>
      <c r="IQP18" s="267"/>
      <c r="IQQ18" s="267"/>
      <c r="IQR18" s="267"/>
      <c r="IQS18" s="267"/>
      <c r="IQT18" s="267"/>
      <c r="IQU18" s="267"/>
      <c r="IQV18" s="267"/>
      <c r="IQW18" s="267"/>
      <c r="IQX18" s="267"/>
      <c r="IQY18" s="267"/>
      <c r="IQZ18" s="267"/>
      <c r="IRA18" s="267"/>
      <c r="IRB18" s="267"/>
      <c r="IRC18" s="267"/>
      <c r="IRD18" s="267"/>
      <c r="IRE18" s="267"/>
      <c r="IRF18" s="267"/>
      <c r="IRG18" s="267"/>
      <c r="IRH18" s="267"/>
      <c r="IRI18" s="267"/>
      <c r="IRJ18" s="267"/>
      <c r="IRK18" s="267"/>
      <c r="IRL18" s="267"/>
      <c r="IRM18" s="267"/>
      <c r="IRN18" s="267"/>
      <c r="IRO18" s="267"/>
      <c r="IRP18" s="267"/>
      <c r="IRQ18" s="267"/>
      <c r="IRR18" s="267"/>
      <c r="IRS18" s="267"/>
      <c r="IRT18" s="267"/>
      <c r="IRU18" s="267"/>
      <c r="IRV18" s="267"/>
      <c r="IRW18" s="267"/>
      <c r="IRX18" s="267"/>
      <c r="IRY18" s="267"/>
      <c r="IRZ18" s="267"/>
      <c r="ISA18" s="267"/>
      <c r="ISB18" s="267"/>
      <c r="ISC18" s="267"/>
      <c r="ISD18" s="267"/>
      <c r="ISE18" s="267"/>
      <c r="ISF18" s="267"/>
      <c r="ISG18" s="267"/>
      <c r="ISH18" s="267"/>
      <c r="ISI18" s="267"/>
      <c r="ISJ18" s="267"/>
      <c r="ISK18" s="267"/>
      <c r="ISL18" s="267"/>
      <c r="ISM18" s="267"/>
      <c r="ISN18" s="267"/>
      <c r="ISO18" s="267"/>
      <c r="ISP18" s="267"/>
      <c r="ISQ18" s="267"/>
      <c r="ISR18" s="267"/>
      <c r="ISS18" s="267"/>
      <c r="IST18" s="267"/>
      <c r="ISU18" s="267"/>
      <c r="ISV18" s="267"/>
      <c r="ISW18" s="267"/>
      <c r="ISX18" s="267"/>
      <c r="ISY18" s="267"/>
      <c r="ISZ18" s="267"/>
      <c r="ITA18" s="267"/>
      <c r="ITB18" s="267"/>
      <c r="ITC18" s="267"/>
      <c r="ITD18" s="267"/>
      <c r="ITE18" s="267"/>
      <c r="ITF18" s="267"/>
      <c r="ITG18" s="267"/>
      <c r="ITH18" s="267"/>
      <c r="ITI18" s="267"/>
      <c r="ITJ18" s="267"/>
      <c r="ITK18" s="267"/>
      <c r="ITL18" s="267"/>
      <c r="ITM18" s="267"/>
      <c r="ITN18" s="267"/>
      <c r="ITO18" s="267"/>
      <c r="ITP18" s="267"/>
      <c r="ITQ18" s="267"/>
      <c r="ITR18" s="267"/>
      <c r="ITS18" s="267"/>
      <c r="ITT18" s="267"/>
      <c r="ITU18" s="267"/>
      <c r="ITV18" s="267"/>
      <c r="ITW18" s="267"/>
      <c r="ITX18" s="267"/>
      <c r="ITY18" s="267"/>
      <c r="ITZ18" s="267"/>
      <c r="IUA18" s="267"/>
      <c r="IUB18" s="267"/>
      <c r="IUC18" s="267"/>
      <c r="IUD18" s="267"/>
      <c r="IUE18" s="267"/>
      <c r="IUF18" s="267"/>
      <c r="IUG18" s="267"/>
      <c r="IUH18" s="267"/>
      <c r="IUI18" s="267"/>
      <c r="IUJ18" s="267"/>
      <c r="IUK18" s="267"/>
      <c r="IUL18" s="267"/>
      <c r="IUM18" s="267"/>
      <c r="IUN18" s="267"/>
      <c r="IUO18" s="267"/>
      <c r="IUP18" s="267"/>
      <c r="IUQ18" s="267"/>
      <c r="IUR18" s="267"/>
      <c r="IUS18" s="267"/>
      <c r="IUT18" s="267"/>
      <c r="IUU18" s="267"/>
      <c r="IUV18" s="267"/>
      <c r="IUW18" s="267"/>
      <c r="IUX18" s="267"/>
      <c r="IUY18" s="267"/>
      <c r="IUZ18" s="267"/>
      <c r="IVA18" s="267"/>
      <c r="IVB18" s="267"/>
      <c r="IVC18" s="267"/>
      <c r="IVD18" s="267"/>
      <c r="IVE18" s="267"/>
      <c r="IVF18" s="267"/>
      <c r="IVG18" s="267"/>
      <c r="IVH18" s="267"/>
      <c r="IVI18" s="267"/>
      <c r="IVJ18" s="267"/>
      <c r="IVK18" s="267"/>
      <c r="IVL18" s="267"/>
      <c r="IVM18" s="267"/>
      <c r="IVN18" s="267"/>
      <c r="IVO18" s="267"/>
      <c r="IVP18" s="267"/>
      <c r="IVQ18" s="267"/>
      <c r="IVR18" s="267"/>
      <c r="IVS18" s="267"/>
      <c r="IVT18" s="267"/>
      <c r="IVU18" s="267"/>
      <c r="IVV18" s="267"/>
      <c r="IVW18" s="267"/>
      <c r="IVX18" s="267"/>
      <c r="IVY18" s="267"/>
      <c r="IVZ18" s="267"/>
      <c r="IWA18" s="267"/>
      <c r="IWB18" s="267"/>
      <c r="IWC18" s="267"/>
      <c r="IWD18" s="267"/>
      <c r="IWE18" s="267"/>
      <c r="IWF18" s="267"/>
      <c r="IWG18" s="267"/>
      <c r="IWH18" s="267"/>
      <c r="IWI18" s="267"/>
      <c r="IWJ18" s="267"/>
      <c r="IWK18" s="267"/>
      <c r="IWL18" s="267"/>
      <c r="IWM18" s="267"/>
      <c r="IWN18" s="267"/>
      <c r="IWO18" s="267"/>
      <c r="IWP18" s="267"/>
      <c r="IWQ18" s="267"/>
      <c r="IWR18" s="267"/>
      <c r="IWS18" s="267"/>
      <c r="IWT18" s="267"/>
      <c r="IWU18" s="267"/>
      <c r="IWV18" s="267"/>
      <c r="IWW18" s="267"/>
      <c r="IWX18" s="267"/>
      <c r="IWY18" s="267"/>
      <c r="IWZ18" s="267"/>
      <c r="IXA18" s="267"/>
      <c r="IXB18" s="267"/>
      <c r="IXC18" s="267"/>
      <c r="IXD18" s="267"/>
      <c r="IXE18" s="267"/>
      <c r="IXF18" s="267"/>
      <c r="IXG18" s="267"/>
      <c r="IXH18" s="267"/>
      <c r="IXI18" s="267"/>
      <c r="IXJ18" s="267"/>
      <c r="IXK18" s="267"/>
      <c r="IXL18" s="267"/>
      <c r="IXM18" s="267"/>
      <c r="IXN18" s="267"/>
      <c r="IXO18" s="267"/>
      <c r="IXP18" s="267"/>
      <c r="IXQ18" s="267"/>
      <c r="IXR18" s="267"/>
      <c r="IXS18" s="267"/>
      <c r="IXT18" s="267"/>
      <c r="IXU18" s="267"/>
      <c r="IXV18" s="267"/>
      <c r="IXW18" s="267"/>
      <c r="IXX18" s="267"/>
      <c r="IXY18" s="267"/>
      <c r="IXZ18" s="267"/>
      <c r="IYA18" s="267"/>
      <c r="IYB18" s="267"/>
      <c r="IYC18" s="267"/>
      <c r="IYD18" s="267"/>
      <c r="IYE18" s="267"/>
      <c r="IYF18" s="267"/>
      <c r="IYG18" s="267"/>
      <c r="IYH18" s="267"/>
      <c r="IYI18" s="267"/>
      <c r="IYJ18" s="267"/>
      <c r="IYK18" s="267"/>
      <c r="IYL18" s="267"/>
      <c r="IYM18" s="267"/>
      <c r="IYN18" s="267"/>
      <c r="IYO18" s="267"/>
      <c r="IYP18" s="267"/>
      <c r="IYQ18" s="267"/>
      <c r="IYR18" s="267"/>
      <c r="IYS18" s="267"/>
      <c r="IYT18" s="267"/>
      <c r="IYU18" s="267"/>
      <c r="IYV18" s="267"/>
      <c r="IYW18" s="267"/>
      <c r="IYX18" s="267"/>
      <c r="IYY18" s="267"/>
      <c r="IYZ18" s="267"/>
      <c r="IZA18" s="267"/>
      <c r="IZB18" s="267"/>
      <c r="IZC18" s="267"/>
      <c r="IZD18" s="267"/>
      <c r="IZE18" s="267"/>
      <c r="IZF18" s="267"/>
      <c r="IZG18" s="267"/>
      <c r="IZH18" s="267"/>
      <c r="IZI18" s="267"/>
      <c r="IZJ18" s="267"/>
      <c r="IZK18" s="267"/>
      <c r="IZL18" s="267"/>
      <c r="IZM18" s="267"/>
      <c r="IZN18" s="267"/>
      <c r="IZO18" s="267"/>
      <c r="IZP18" s="267"/>
      <c r="IZQ18" s="267"/>
      <c r="IZR18" s="267"/>
      <c r="IZS18" s="267"/>
      <c r="IZT18" s="267"/>
      <c r="IZU18" s="267"/>
      <c r="IZV18" s="267"/>
      <c r="IZW18" s="267"/>
      <c r="IZX18" s="267"/>
      <c r="IZY18" s="267"/>
      <c r="IZZ18" s="267"/>
      <c r="JAA18" s="267"/>
      <c r="JAB18" s="267"/>
      <c r="JAC18" s="267"/>
      <c r="JAD18" s="267"/>
      <c r="JAE18" s="267"/>
      <c r="JAF18" s="267"/>
      <c r="JAG18" s="267"/>
      <c r="JAH18" s="267"/>
      <c r="JAI18" s="267"/>
      <c r="JAJ18" s="267"/>
      <c r="JAK18" s="267"/>
      <c r="JAL18" s="267"/>
      <c r="JAM18" s="267"/>
      <c r="JAN18" s="267"/>
      <c r="JAO18" s="267"/>
      <c r="JAP18" s="267"/>
      <c r="JAQ18" s="267"/>
      <c r="JAR18" s="267"/>
      <c r="JAS18" s="267"/>
      <c r="JAT18" s="267"/>
      <c r="JAU18" s="267"/>
      <c r="JAV18" s="267"/>
      <c r="JAW18" s="267"/>
      <c r="JAX18" s="267"/>
      <c r="JAY18" s="267"/>
      <c r="JAZ18" s="267"/>
      <c r="JBA18" s="267"/>
      <c r="JBB18" s="267"/>
      <c r="JBC18" s="267"/>
      <c r="JBD18" s="267"/>
      <c r="JBE18" s="267"/>
      <c r="JBF18" s="267"/>
      <c r="JBG18" s="267"/>
      <c r="JBH18" s="267"/>
      <c r="JBI18" s="267"/>
      <c r="JBJ18" s="267"/>
      <c r="JBK18" s="267"/>
      <c r="JBL18" s="267"/>
      <c r="JBM18" s="267"/>
      <c r="JBN18" s="267"/>
      <c r="JBO18" s="267"/>
      <c r="JBP18" s="267"/>
      <c r="JBQ18" s="267"/>
      <c r="JBR18" s="267"/>
      <c r="JBS18" s="267"/>
      <c r="JBT18" s="267"/>
      <c r="JBU18" s="267"/>
      <c r="JBV18" s="267"/>
      <c r="JBW18" s="267"/>
      <c r="JBX18" s="267"/>
      <c r="JBY18" s="267"/>
      <c r="JBZ18" s="267"/>
      <c r="JCA18" s="267"/>
      <c r="JCB18" s="267"/>
      <c r="JCC18" s="267"/>
      <c r="JCD18" s="267"/>
      <c r="JCE18" s="267"/>
      <c r="JCF18" s="267"/>
      <c r="JCG18" s="267"/>
      <c r="JCH18" s="267"/>
      <c r="JCI18" s="267"/>
      <c r="JCJ18" s="267"/>
      <c r="JCK18" s="267"/>
      <c r="JCL18" s="267"/>
      <c r="JCM18" s="267"/>
      <c r="JCN18" s="267"/>
      <c r="JCO18" s="267"/>
      <c r="JCP18" s="267"/>
      <c r="JCQ18" s="267"/>
      <c r="JCR18" s="267"/>
      <c r="JCS18" s="267"/>
      <c r="JCT18" s="267"/>
      <c r="JCU18" s="267"/>
      <c r="JCV18" s="267"/>
      <c r="JCW18" s="267"/>
      <c r="JCX18" s="267"/>
      <c r="JCY18" s="267"/>
      <c r="JCZ18" s="267"/>
      <c r="JDA18" s="267"/>
      <c r="JDB18" s="267"/>
      <c r="JDC18" s="267"/>
      <c r="JDD18" s="267"/>
      <c r="JDE18" s="267"/>
      <c r="JDF18" s="267"/>
      <c r="JDG18" s="267"/>
      <c r="JDH18" s="267"/>
      <c r="JDI18" s="267"/>
      <c r="JDJ18" s="267"/>
      <c r="JDK18" s="267"/>
      <c r="JDL18" s="267"/>
      <c r="JDM18" s="267"/>
      <c r="JDN18" s="267"/>
      <c r="JDO18" s="267"/>
      <c r="JDP18" s="267"/>
      <c r="JDQ18" s="267"/>
      <c r="JDR18" s="267"/>
      <c r="JDS18" s="267"/>
      <c r="JDT18" s="267"/>
      <c r="JDU18" s="267"/>
      <c r="JDV18" s="267"/>
      <c r="JDW18" s="267"/>
      <c r="JDX18" s="267"/>
      <c r="JDY18" s="267"/>
      <c r="JDZ18" s="267"/>
      <c r="JEA18" s="267"/>
      <c r="JEB18" s="267"/>
      <c r="JEC18" s="267"/>
      <c r="JED18" s="267"/>
      <c r="JEE18" s="267"/>
      <c r="JEF18" s="267"/>
      <c r="JEG18" s="267"/>
      <c r="JEH18" s="267"/>
      <c r="JEI18" s="267"/>
      <c r="JEJ18" s="267"/>
      <c r="JEK18" s="267"/>
      <c r="JEL18" s="267"/>
      <c r="JEM18" s="267"/>
      <c r="JEN18" s="267"/>
      <c r="JEO18" s="267"/>
      <c r="JEP18" s="267"/>
      <c r="JEQ18" s="267"/>
      <c r="JER18" s="267"/>
      <c r="JES18" s="267"/>
      <c r="JET18" s="267"/>
      <c r="JEU18" s="267"/>
      <c r="JEV18" s="267"/>
      <c r="JEW18" s="267"/>
      <c r="JEX18" s="267"/>
      <c r="JEY18" s="267"/>
      <c r="JEZ18" s="267"/>
      <c r="JFA18" s="267"/>
      <c r="JFB18" s="267"/>
      <c r="JFC18" s="267"/>
      <c r="JFD18" s="267"/>
      <c r="JFE18" s="267"/>
      <c r="JFF18" s="267"/>
      <c r="JFG18" s="267"/>
      <c r="JFH18" s="267"/>
      <c r="JFI18" s="267"/>
      <c r="JFJ18" s="267"/>
      <c r="JFK18" s="267"/>
      <c r="JFL18" s="267"/>
      <c r="JFM18" s="267"/>
      <c r="JFN18" s="267"/>
      <c r="JFO18" s="267"/>
      <c r="JFP18" s="267"/>
      <c r="JFQ18" s="267"/>
      <c r="JFR18" s="267"/>
      <c r="JFS18" s="267"/>
      <c r="JFT18" s="267"/>
      <c r="JFU18" s="267"/>
      <c r="JFV18" s="267"/>
      <c r="JFW18" s="267"/>
      <c r="JFX18" s="267"/>
      <c r="JFY18" s="267"/>
      <c r="JFZ18" s="267"/>
      <c r="JGA18" s="267"/>
      <c r="JGB18" s="267"/>
      <c r="JGC18" s="267"/>
      <c r="JGD18" s="267"/>
      <c r="JGE18" s="267"/>
      <c r="JGF18" s="267"/>
      <c r="JGG18" s="267"/>
      <c r="JGH18" s="267"/>
      <c r="JGI18" s="267"/>
      <c r="JGJ18" s="267"/>
      <c r="JGK18" s="267"/>
      <c r="JGL18" s="267"/>
      <c r="JGM18" s="267"/>
      <c r="JGN18" s="267"/>
      <c r="JGO18" s="267"/>
      <c r="JGP18" s="267"/>
      <c r="JGQ18" s="267"/>
      <c r="JGR18" s="267"/>
      <c r="JGS18" s="267"/>
      <c r="JGT18" s="267"/>
      <c r="JGU18" s="267"/>
      <c r="JGV18" s="267"/>
      <c r="JGW18" s="267"/>
      <c r="JGX18" s="267"/>
      <c r="JGY18" s="267"/>
      <c r="JGZ18" s="267"/>
      <c r="JHA18" s="267"/>
      <c r="JHB18" s="267"/>
      <c r="JHC18" s="267"/>
      <c r="JHD18" s="267"/>
      <c r="JHE18" s="267"/>
      <c r="JHF18" s="267"/>
      <c r="JHG18" s="267"/>
      <c r="JHH18" s="267"/>
      <c r="JHI18" s="267"/>
      <c r="JHJ18" s="267"/>
      <c r="JHK18" s="267"/>
      <c r="JHL18" s="267"/>
      <c r="JHM18" s="267"/>
      <c r="JHN18" s="267"/>
      <c r="JHO18" s="267"/>
      <c r="JHP18" s="267"/>
      <c r="JHQ18" s="267"/>
      <c r="JHR18" s="267"/>
      <c r="JHS18" s="267"/>
      <c r="JHT18" s="267"/>
      <c r="JHU18" s="267"/>
      <c r="JHV18" s="267"/>
      <c r="JHW18" s="267"/>
      <c r="JHX18" s="267"/>
      <c r="JHY18" s="267"/>
      <c r="JHZ18" s="267"/>
      <c r="JIA18" s="267"/>
      <c r="JIB18" s="267"/>
      <c r="JIC18" s="267"/>
      <c r="JID18" s="267"/>
      <c r="JIE18" s="267"/>
      <c r="JIF18" s="267"/>
      <c r="JIG18" s="267"/>
      <c r="JIH18" s="267"/>
      <c r="JII18" s="267"/>
      <c r="JIJ18" s="267"/>
      <c r="JIK18" s="267"/>
      <c r="JIL18" s="267"/>
      <c r="JIM18" s="267"/>
      <c r="JIN18" s="267"/>
      <c r="JIO18" s="267"/>
      <c r="JIP18" s="267"/>
      <c r="JIQ18" s="267"/>
      <c r="JIR18" s="267"/>
      <c r="JIS18" s="267"/>
      <c r="JIT18" s="267"/>
      <c r="JIU18" s="267"/>
      <c r="JIV18" s="267"/>
      <c r="JIW18" s="267"/>
      <c r="JIX18" s="267"/>
      <c r="JIY18" s="267"/>
      <c r="JIZ18" s="267"/>
      <c r="JJA18" s="267"/>
      <c r="JJB18" s="267"/>
      <c r="JJC18" s="267"/>
      <c r="JJD18" s="267"/>
      <c r="JJE18" s="267"/>
      <c r="JJF18" s="267"/>
      <c r="JJG18" s="267"/>
      <c r="JJH18" s="267"/>
      <c r="JJI18" s="267"/>
      <c r="JJJ18" s="267"/>
      <c r="JJK18" s="267"/>
      <c r="JJL18" s="267"/>
      <c r="JJM18" s="267"/>
      <c r="JJN18" s="267"/>
      <c r="JJO18" s="267"/>
      <c r="JJP18" s="267"/>
      <c r="JJQ18" s="267"/>
      <c r="JJR18" s="267"/>
      <c r="JJS18" s="267"/>
      <c r="JJT18" s="267"/>
      <c r="JJU18" s="267"/>
      <c r="JJV18" s="267"/>
      <c r="JJW18" s="267"/>
      <c r="JJX18" s="267"/>
      <c r="JJY18" s="267"/>
      <c r="JJZ18" s="267"/>
      <c r="JKA18" s="267"/>
      <c r="JKB18" s="267"/>
      <c r="JKC18" s="267"/>
      <c r="JKD18" s="267"/>
      <c r="JKE18" s="267"/>
      <c r="JKF18" s="267"/>
      <c r="JKG18" s="267"/>
      <c r="JKH18" s="267"/>
      <c r="JKI18" s="267"/>
      <c r="JKJ18" s="267"/>
      <c r="JKK18" s="267"/>
      <c r="JKL18" s="267"/>
      <c r="JKM18" s="267"/>
      <c r="JKN18" s="267"/>
      <c r="JKO18" s="267"/>
      <c r="JKP18" s="267"/>
      <c r="JKQ18" s="267"/>
      <c r="JKR18" s="267"/>
      <c r="JKS18" s="267"/>
      <c r="JKT18" s="267"/>
      <c r="JKU18" s="267"/>
      <c r="JKV18" s="267"/>
      <c r="JKW18" s="267"/>
      <c r="JKX18" s="267"/>
      <c r="JKY18" s="267"/>
      <c r="JKZ18" s="267"/>
      <c r="JLA18" s="267"/>
      <c r="JLB18" s="267"/>
      <c r="JLC18" s="267"/>
      <c r="JLD18" s="267"/>
      <c r="JLE18" s="267"/>
      <c r="JLF18" s="267"/>
      <c r="JLG18" s="267"/>
      <c r="JLH18" s="267"/>
      <c r="JLI18" s="267"/>
      <c r="JLJ18" s="267"/>
      <c r="JLK18" s="267"/>
      <c r="JLL18" s="267"/>
      <c r="JLM18" s="267"/>
      <c r="JLN18" s="267"/>
      <c r="JLO18" s="267"/>
      <c r="JLP18" s="267"/>
      <c r="JLQ18" s="267"/>
      <c r="JLR18" s="267"/>
      <c r="JLS18" s="267"/>
      <c r="JLT18" s="267"/>
      <c r="JLU18" s="267"/>
      <c r="JLV18" s="267"/>
      <c r="JLW18" s="267"/>
      <c r="JLX18" s="267"/>
      <c r="JLY18" s="267"/>
      <c r="JLZ18" s="267"/>
      <c r="JMA18" s="267"/>
      <c r="JMB18" s="267"/>
      <c r="JMC18" s="267"/>
      <c r="JMD18" s="267"/>
      <c r="JME18" s="267"/>
      <c r="JMF18" s="267"/>
      <c r="JMG18" s="267"/>
      <c r="JMH18" s="267"/>
      <c r="JMI18" s="267"/>
      <c r="JMJ18" s="267"/>
      <c r="JMK18" s="267"/>
      <c r="JML18" s="267"/>
      <c r="JMM18" s="267"/>
      <c r="JMN18" s="267"/>
      <c r="JMO18" s="267"/>
      <c r="JMP18" s="267"/>
      <c r="JMQ18" s="267"/>
      <c r="JMR18" s="267"/>
      <c r="JMS18" s="267"/>
      <c r="JMT18" s="267"/>
      <c r="JMU18" s="267"/>
      <c r="JMV18" s="267"/>
      <c r="JMW18" s="267"/>
      <c r="JMX18" s="267"/>
      <c r="JMY18" s="267"/>
      <c r="JMZ18" s="267"/>
      <c r="JNA18" s="267"/>
      <c r="JNB18" s="267"/>
      <c r="JNC18" s="267"/>
      <c r="JND18" s="267"/>
      <c r="JNE18" s="267"/>
      <c r="JNF18" s="267"/>
      <c r="JNG18" s="267"/>
      <c r="JNH18" s="267"/>
      <c r="JNI18" s="267"/>
      <c r="JNJ18" s="267"/>
      <c r="JNK18" s="267"/>
      <c r="JNL18" s="267"/>
      <c r="JNM18" s="267"/>
      <c r="JNN18" s="267"/>
      <c r="JNO18" s="267"/>
      <c r="JNP18" s="267"/>
      <c r="JNQ18" s="267"/>
      <c r="JNR18" s="267"/>
      <c r="JNS18" s="267"/>
      <c r="JNT18" s="267"/>
      <c r="JNU18" s="267"/>
      <c r="JNV18" s="267"/>
      <c r="JNW18" s="267"/>
      <c r="JNX18" s="267"/>
      <c r="JNY18" s="267"/>
      <c r="JNZ18" s="267"/>
      <c r="JOA18" s="267"/>
      <c r="JOB18" s="267"/>
      <c r="JOC18" s="267"/>
      <c r="JOD18" s="267"/>
      <c r="JOE18" s="267"/>
      <c r="JOF18" s="267"/>
      <c r="JOG18" s="267"/>
      <c r="JOH18" s="267"/>
      <c r="JOI18" s="267"/>
      <c r="JOJ18" s="267"/>
      <c r="JOK18" s="267"/>
      <c r="JOL18" s="267"/>
      <c r="JOM18" s="267"/>
      <c r="JON18" s="267"/>
      <c r="JOO18" s="267"/>
      <c r="JOP18" s="267"/>
      <c r="JOQ18" s="267"/>
      <c r="JOR18" s="267"/>
      <c r="JOS18" s="267"/>
      <c r="JOT18" s="267"/>
      <c r="JOU18" s="267"/>
      <c r="JOV18" s="267"/>
      <c r="JOW18" s="267"/>
      <c r="JOX18" s="267"/>
      <c r="JOY18" s="267"/>
      <c r="JOZ18" s="267"/>
      <c r="JPA18" s="267"/>
      <c r="JPB18" s="267"/>
      <c r="JPC18" s="267"/>
      <c r="JPD18" s="267"/>
      <c r="JPE18" s="267"/>
      <c r="JPF18" s="267"/>
      <c r="JPG18" s="267"/>
      <c r="JPH18" s="267"/>
      <c r="JPI18" s="267"/>
      <c r="JPJ18" s="267"/>
      <c r="JPK18" s="267"/>
      <c r="JPL18" s="267"/>
      <c r="JPM18" s="267"/>
      <c r="JPN18" s="267"/>
      <c r="JPO18" s="267"/>
      <c r="JPP18" s="267"/>
      <c r="JPQ18" s="267"/>
      <c r="JPR18" s="267"/>
      <c r="JPS18" s="267"/>
      <c r="JPT18" s="267"/>
      <c r="JPU18" s="267"/>
      <c r="JPV18" s="267"/>
      <c r="JPW18" s="267"/>
      <c r="JPX18" s="267"/>
      <c r="JPY18" s="267"/>
      <c r="JPZ18" s="267"/>
      <c r="JQA18" s="267"/>
      <c r="JQB18" s="267"/>
      <c r="JQC18" s="267"/>
      <c r="JQD18" s="267"/>
      <c r="JQE18" s="267"/>
      <c r="JQF18" s="267"/>
      <c r="JQG18" s="267"/>
      <c r="JQH18" s="267"/>
      <c r="JQI18" s="267"/>
      <c r="JQJ18" s="267"/>
      <c r="JQK18" s="267"/>
      <c r="JQL18" s="267"/>
      <c r="JQM18" s="267"/>
      <c r="JQN18" s="267"/>
      <c r="JQO18" s="267"/>
      <c r="JQP18" s="267"/>
      <c r="JQQ18" s="267"/>
      <c r="JQR18" s="267"/>
      <c r="JQS18" s="267"/>
      <c r="JQT18" s="267"/>
      <c r="JQU18" s="267"/>
      <c r="JQV18" s="267"/>
      <c r="JQW18" s="267"/>
      <c r="JQX18" s="267"/>
      <c r="JQY18" s="267"/>
      <c r="JQZ18" s="267"/>
      <c r="JRA18" s="267"/>
      <c r="JRB18" s="267"/>
      <c r="JRC18" s="267"/>
      <c r="JRD18" s="267"/>
      <c r="JRE18" s="267"/>
      <c r="JRF18" s="267"/>
      <c r="JRG18" s="267"/>
      <c r="JRH18" s="267"/>
      <c r="JRI18" s="267"/>
      <c r="JRJ18" s="267"/>
      <c r="JRK18" s="267"/>
      <c r="JRL18" s="267"/>
      <c r="JRM18" s="267"/>
      <c r="JRN18" s="267"/>
      <c r="JRO18" s="267"/>
      <c r="JRP18" s="267"/>
      <c r="JRQ18" s="267"/>
      <c r="JRR18" s="267"/>
      <c r="JRS18" s="267"/>
      <c r="JRT18" s="267"/>
      <c r="JRU18" s="267"/>
      <c r="JRV18" s="267"/>
      <c r="JRW18" s="267"/>
      <c r="JRX18" s="267"/>
      <c r="JRY18" s="267"/>
      <c r="JRZ18" s="267"/>
      <c r="JSA18" s="267"/>
      <c r="JSB18" s="267"/>
      <c r="JSC18" s="267"/>
      <c r="JSD18" s="267"/>
      <c r="JSE18" s="267"/>
      <c r="JSF18" s="267"/>
      <c r="JSG18" s="267"/>
      <c r="JSH18" s="267"/>
      <c r="JSI18" s="267"/>
      <c r="JSJ18" s="267"/>
      <c r="JSK18" s="267"/>
      <c r="JSL18" s="267"/>
      <c r="JSM18" s="267"/>
      <c r="JSN18" s="267"/>
      <c r="JSO18" s="267"/>
      <c r="JSP18" s="267"/>
      <c r="JSQ18" s="267"/>
      <c r="JSR18" s="267"/>
      <c r="JSS18" s="267"/>
      <c r="JST18" s="267"/>
      <c r="JSU18" s="267"/>
      <c r="JSV18" s="267"/>
      <c r="JSW18" s="267"/>
      <c r="JSX18" s="267"/>
      <c r="JSY18" s="267"/>
      <c r="JSZ18" s="267"/>
      <c r="JTA18" s="267"/>
      <c r="JTB18" s="267"/>
      <c r="JTC18" s="267"/>
      <c r="JTD18" s="267"/>
      <c r="JTE18" s="267"/>
      <c r="JTF18" s="267"/>
      <c r="JTG18" s="267"/>
      <c r="JTH18" s="267"/>
      <c r="JTI18" s="267"/>
      <c r="JTJ18" s="267"/>
      <c r="JTK18" s="267"/>
      <c r="JTL18" s="267"/>
      <c r="JTM18" s="267"/>
      <c r="JTN18" s="267"/>
      <c r="JTO18" s="267"/>
      <c r="JTP18" s="267"/>
      <c r="JTQ18" s="267"/>
      <c r="JTR18" s="267"/>
      <c r="JTS18" s="267"/>
      <c r="JTT18" s="267"/>
      <c r="JTU18" s="267"/>
      <c r="JTV18" s="267"/>
      <c r="JTW18" s="267"/>
      <c r="JTX18" s="267"/>
      <c r="JTY18" s="267"/>
      <c r="JTZ18" s="267"/>
      <c r="JUA18" s="267"/>
      <c r="JUB18" s="267"/>
      <c r="JUC18" s="267"/>
      <c r="JUD18" s="267"/>
      <c r="JUE18" s="267"/>
      <c r="JUF18" s="267"/>
      <c r="JUG18" s="267"/>
      <c r="JUH18" s="267"/>
      <c r="JUI18" s="267"/>
      <c r="JUJ18" s="267"/>
      <c r="JUK18" s="267"/>
      <c r="JUL18" s="267"/>
      <c r="JUM18" s="267"/>
      <c r="JUN18" s="267"/>
      <c r="JUO18" s="267"/>
      <c r="JUP18" s="267"/>
      <c r="JUQ18" s="267"/>
      <c r="JUR18" s="267"/>
      <c r="JUS18" s="267"/>
      <c r="JUT18" s="267"/>
      <c r="JUU18" s="267"/>
      <c r="JUV18" s="267"/>
      <c r="JUW18" s="267"/>
      <c r="JUX18" s="267"/>
      <c r="JUY18" s="267"/>
      <c r="JUZ18" s="267"/>
      <c r="JVA18" s="267"/>
      <c r="JVB18" s="267"/>
      <c r="JVC18" s="267"/>
      <c r="JVD18" s="267"/>
      <c r="JVE18" s="267"/>
      <c r="JVF18" s="267"/>
      <c r="JVG18" s="267"/>
      <c r="JVH18" s="267"/>
      <c r="JVI18" s="267"/>
      <c r="JVJ18" s="267"/>
      <c r="JVK18" s="267"/>
      <c r="JVL18" s="267"/>
      <c r="JVM18" s="267"/>
      <c r="JVN18" s="267"/>
      <c r="JVO18" s="267"/>
      <c r="JVP18" s="267"/>
      <c r="JVQ18" s="267"/>
      <c r="JVR18" s="267"/>
      <c r="JVS18" s="267"/>
      <c r="JVT18" s="267"/>
      <c r="JVU18" s="267"/>
      <c r="JVV18" s="267"/>
      <c r="JVW18" s="267"/>
      <c r="JVX18" s="267"/>
      <c r="JVY18" s="267"/>
      <c r="JVZ18" s="267"/>
      <c r="JWA18" s="267"/>
      <c r="JWB18" s="267"/>
      <c r="JWC18" s="267"/>
      <c r="JWD18" s="267"/>
      <c r="JWE18" s="267"/>
      <c r="JWF18" s="267"/>
      <c r="JWG18" s="267"/>
      <c r="JWH18" s="267"/>
      <c r="JWI18" s="267"/>
      <c r="JWJ18" s="267"/>
      <c r="JWK18" s="267"/>
      <c r="JWL18" s="267"/>
      <c r="JWM18" s="267"/>
      <c r="JWN18" s="267"/>
      <c r="JWO18" s="267"/>
      <c r="JWP18" s="267"/>
      <c r="JWQ18" s="267"/>
      <c r="JWR18" s="267"/>
      <c r="JWS18" s="267"/>
      <c r="JWT18" s="267"/>
      <c r="JWU18" s="267"/>
      <c r="JWV18" s="267"/>
      <c r="JWW18" s="267"/>
      <c r="JWX18" s="267"/>
      <c r="JWY18" s="267"/>
      <c r="JWZ18" s="267"/>
      <c r="JXA18" s="267"/>
      <c r="JXB18" s="267"/>
      <c r="JXC18" s="267"/>
      <c r="JXD18" s="267"/>
      <c r="JXE18" s="267"/>
      <c r="JXF18" s="267"/>
      <c r="JXG18" s="267"/>
      <c r="JXH18" s="267"/>
      <c r="JXI18" s="267"/>
      <c r="JXJ18" s="267"/>
      <c r="JXK18" s="267"/>
      <c r="JXL18" s="267"/>
      <c r="JXM18" s="267"/>
      <c r="JXN18" s="267"/>
      <c r="JXO18" s="267"/>
      <c r="JXP18" s="267"/>
      <c r="JXQ18" s="267"/>
      <c r="JXR18" s="267"/>
      <c r="JXS18" s="267"/>
      <c r="JXT18" s="267"/>
      <c r="JXU18" s="267"/>
      <c r="JXV18" s="267"/>
      <c r="JXW18" s="267"/>
      <c r="JXX18" s="267"/>
      <c r="JXY18" s="267"/>
      <c r="JXZ18" s="267"/>
      <c r="JYA18" s="267"/>
      <c r="JYB18" s="267"/>
      <c r="JYC18" s="267"/>
      <c r="JYD18" s="267"/>
      <c r="JYE18" s="267"/>
      <c r="JYF18" s="267"/>
      <c r="JYG18" s="267"/>
      <c r="JYH18" s="267"/>
      <c r="JYI18" s="267"/>
      <c r="JYJ18" s="267"/>
      <c r="JYK18" s="267"/>
      <c r="JYL18" s="267"/>
      <c r="JYM18" s="267"/>
      <c r="JYN18" s="267"/>
      <c r="JYO18" s="267"/>
      <c r="JYP18" s="267"/>
      <c r="JYQ18" s="267"/>
      <c r="JYR18" s="267"/>
      <c r="JYS18" s="267"/>
      <c r="JYT18" s="267"/>
      <c r="JYU18" s="267"/>
      <c r="JYV18" s="267"/>
      <c r="JYW18" s="267"/>
      <c r="JYX18" s="267"/>
      <c r="JYY18" s="267"/>
      <c r="JYZ18" s="267"/>
      <c r="JZA18" s="267"/>
      <c r="JZB18" s="267"/>
      <c r="JZC18" s="267"/>
      <c r="JZD18" s="267"/>
      <c r="JZE18" s="267"/>
      <c r="JZF18" s="267"/>
      <c r="JZG18" s="267"/>
      <c r="JZH18" s="267"/>
      <c r="JZI18" s="267"/>
      <c r="JZJ18" s="267"/>
      <c r="JZK18" s="267"/>
      <c r="JZL18" s="267"/>
      <c r="JZM18" s="267"/>
      <c r="JZN18" s="267"/>
      <c r="JZO18" s="267"/>
      <c r="JZP18" s="267"/>
      <c r="JZQ18" s="267"/>
      <c r="JZR18" s="267"/>
      <c r="JZS18" s="267"/>
      <c r="JZT18" s="267"/>
      <c r="JZU18" s="267"/>
      <c r="JZV18" s="267"/>
      <c r="JZW18" s="267"/>
      <c r="JZX18" s="267"/>
      <c r="JZY18" s="267"/>
      <c r="JZZ18" s="267"/>
      <c r="KAA18" s="267"/>
      <c r="KAB18" s="267"/>
      <c r="KAC18" s="267"/>
      <c r="KAD18" s="267"/>
      <c r="KAE18" s="267"/>
      <c r="KAF18" s="267"/>
      <c r="KAG18" s="267"/>
      <c r="KAH18" s="267"/>
      <c r="KAI18" s="267"/>
      <c r="KAJ18" s="267"/>
      <c r="KAK18" s="267"/>
      <c r="KAL18" s="267"/>
      <c r="KAM18" s="267"/>
      <c r="KAN18" s="267"/>
      <c r="KAO18" s="267"/>
      <c r="KAP18" s="267"/>
      <c r="KAQ18" s="267"/>
      <c r="KAR18" s="267"/>
      <c r="KAS18" s="267"/>
      <c r="KAT18" s="267"/>
      <c r="KAU18" s="267"/>
      <c r="KAV18" s="267"/>
      <c r="KAW18" s="267"/>
      <c r="KAX18" s="267"/>
      <c r="KAY18" s="267"/>
      <c r="KAZ18" s="267"/>
      <c r="KBA18" s="267"/>
      <c r="KBB18" s="267"/>
      <c r="KBC18" s="267"/>
      <c r="KBD18" s="267"/>
      <c r="KBE18" s="267"/>
      <c r="KBF18" s="267"/>
      <c r="KBG18" s="267"/>
      <c r="KBH18" s="267"/>
      <c r="KBI18" s="267"/>
      <c r="KBJ18" s="267"/>
      <c r="KBK18" s="267"/>
      <c r="KBL18" s="267"/>
      <c r="KBM18" s="267"/>
      <c r="KBN18" s="267"/>
      <c r="KBO18" s="267"/>
      <c r="KBP18" s="267"/>
      <c r="KBQ18" s="267"/>
      <c r="KBR18" s="267"/>
      <c r="KBS18" s="267"/>
      <c r="KBT18" s="267"/>
      <c r="KBU18" s="267"/>
      <c r="KBV18" s="267"/>
      <c r="KBW18" s="267"/>
      <c r="KBX18" s="267"/>
      <c r="KBY18" s="267"/>
      <c r="KBZ18" s="267"/>
      <c r="KCA18" s="267"/>
      <c r="KCB18" s="267"/>
      <c r="KCC18" s="267"/>
      <c r="KCD18" s="267"/>
      <c r="KCE18" s="267"/>
      <c r="KCF18" s="267"/>
      <c r="KCG18" s="267"/>
      <c r="KCH18" s="267"/>
      <c r="KCI18" s="267"/>
      <c r="KCJ18" s="267"/>
      <c r="KCK18" s="267"/>
      <c r="KCL18" s="267"/>
      <c r="KCM18" s="267"/>
      <c r="KCN18" s="267"/>
      <c r="KCO18" s="267"/>
      <c r="KCP18" s="267"/>
      <c r="KCQ18" s="267"/>
      <c r="KCR18" s="267"/>
      <c r="KCS18" s="267"/>
      <c r="KCT18" s="267"/>
      <c r="KCU18" s="267"/>
      <c r="KCV18" s="267"/>
      <c r="KCW18" s="267"/>
      <c r="KCX18" s="267"/>
      <c r="KCY18" s="267"/>
      <c r="KCZ18" s="267"/>
      <c r="KDA18" s="267"/>
      <c r="KDB18" s="267"/>
      <c r="KDC18" s="267"/>
      <c r="KDD18" s="267"/>
      <c r="KDE18" s="267"/>
      <c r="KDF18" s="267"/>
      <c r="KDG18" s="267"/>
      <c r="KDH18" s="267"/>
      <c r="KDI18" s="267"/>
      <c r="KDJ18" s="267"/>
      <c r="KDK18" s="267"/>
      <c r="KDL18" s="267"/>
      <c r="KDM18" s="267"/>
      <c r="KDN18" s="267"/>
      <c r="KDO18" s="267"/>
      <c r="KDP18" s="267"/>
      <c r="KDQ18" s="267"/>
      <c r="KDR18" s="267"/>
      <c r="KDS18" s="267"/>
      <c r="KDT18" s="267"/>
      <c r="KDU18" s="267"/>
      <c r="KDV18" s="267"/>
      <c r="KDW18" s="267"/>
      <c r="KDX18" s="267"/>
      <c r="KDY18" s="267"/>
      <c r="KDZ18" s="267"/>
      <c r="KEA18" s="267"/>
      <c r="KEB18" s="267"/>
      <c r="KEC18" s="267"/>
      <c r="KED18" s="267"/>
      <c r="KEE18" s="267"/>
      <c r="KEF18" s="267"/>
      <c r="KEG18" s="267"/>
      <c r="KEH18" s="267"/>
      <c r="KEI18" s="267"/>
      <c r="KEJ18" s="267"/>
      <c r="KEK18" s="267"/>
      <c r="KEL18" s="267"/>
      <c r="KEM18" s="267"/>
      <c r="KEN18" s="267"/>
      <c r="KEO18" s="267"/>
      <c r="KEP18" s="267"/>
      <c r="KEQ18" s="267"/>
      <c r="KER18" s="267"/>
      <c r="KES18" s="267"/>
      <c r="KET18" s="267"/>
      <c r="KEU18" s="267"/>
      <c r="KEV18" s="267"/>
      <c r="KEW18" s="267"/>
      <c r="KEX18" s="267"/>
      <c r="KEY18" s="267"/>
      <c r="KEZ18" s="267"/>
      <c r="KFA18" s="267"/>
      <c r="KFB18" s="267"/>
      <c r="KFC18" s="267"/>
      <c r="KFD18" s="267"/>
      <c r="KFE18" s="267"/>
      <c r="KFF18" s="267"/>
      <c r="KFG18" s="267"/>
      <c r="KFH18" s="267"/>
      <c r="KFI18" s="267"/>
      <c r="KFJ18" s="267"/>
      <c r="KFK18" s="267"/>
      <c r="KFL18" s="267"/>
      <c r="KFM18" s="267"/>
      <c r="KFN18" s="267"/>
      <c r="KFO18" s="267"/>
      <c r="KFP18" s="267"/>
      <c r="KFQ18" s="267"/>
      <c r="KFR18" s="267"/>
      <c r="KFS18" s="267"/>
      <c r="KFT18" s="267"/>
      <c r="KFU18" s="267"/>
      <c r="KFV18" s="267"/>
      <c r="KFW18" s="267"/>
      <c r="KFX18" s="267"/>
      <c r="KFY18" s="267"/>
      <c r="KFZ18" s="267"/>
      <c r="KGA18" s="267"/>
      <c r="KGB18" s="267"/>
      <c r="KGC18" s="267"/>
      <c r="KGD18" s="267"/>
      <c r="KGE18" s="267"/>
      <c r="KGF18" s="267"/>
      <c r="KGG18" s="267"/>
      <c r="KGH18" s="267"/>
      <c r="KGI18" s="267"/>
      <c r="KGJ18" s="267"/>
      <c r="KGK18" s="267"/>
      <c r="KGL18" s="267"/>
      <c r="KGM18" s="267"/>
      <c r="KGN18" s="267"/>
      <c r="KGO18" s="267"/>
      <c r="KGP18" s="267"/>
      <c r="KGQ18" s="267"/>
      <c r="KGR18" s="267"/>
      <c r="KGS18" s="267"/>
      <c r="KGT18" s="267"/>
      <c r="KGU18" s="267"/>
      <c r="KGV18" s="267"/>
      <c r="KGW18" s="267"/>
      <c r="KGX18" s="267"/>
      <c r="KGY18" s="267"/>
      <c r="KGZ18" s="267"/>
      <c r="KHA18" s="267"/>
      <c r="KHB18" s="267"/>
      <c r="KHC18" s="267"/>
      <c r="KHD18" s="267"/>
      <c r="KHE18" s="267"/>
      <c r="KHF18" s="267"/>
      <c r="KHG18" s="267"/>
      <c r="KHH18" s="267"/>
      <c r="KHI18" s="267"/>
      <c r="KHJ18" s="267"/>
      <c r="KHK18" s="267"/>
      <c r="KHL18" s="267"/>
      <c r="KHM18" s="267"/>
      <c r="KHN18" s="267"/>
      <c r="KHO18" s="267"/>
      <c r="KHP18" s="267"/>
      <c r="KHQ18" s="267"/>
      <c r="KHR18" s="267"/>
      <c r="KHS18" s="267"/>
      <c r="KHT18" s="267"/>
      <c r="KHU18" s="267"/>
      <c r="KHV18" s="267"/>
      <c r="KHW18" s="267"/>
      <c r="KHX18" s="267"/>
      <c r="KHY18" s="267"/>
      <c r="KHZ18" s="267"/>
      <c r="KIA18" s="267"/>
      <c r="KIB18" s="267"/>
      <c r="KIC18" s="267"/>
      <c r="KID18" s="267"/>
      <c r="KIE18" s="267"/>
      <c r="KIF18" s="267"/>
      <c r="KIG18" s="267"/>
      <c r="KIH18" s="267"/>
      <c r="KII18" s="267"/>
      <c r="KIJ18" s="267"/>
      <c r="KIK18" s="267"/>
      <c r="KIL18" s="267"/>
      <c r="KIM18" s="267"/>
      <c r="KIN18" s="267"/>
      <c r="KIO18" s="267"/>
      <c r="KIP18" s="267"/>
      <c r="KIQ18" s="267"/>
      <c r="KIR18" s="267"/>
      <c r="KIS18" s="267"/>
      <c r="KIT18" s="267"/>
      <c r="KIU18" s="267"/>
      <c r="KIV18" s="267"/>
      <c r="KIW18" s="267"/>
      <c r="KIX18" s="267"/>
      <c r="KIY18" s="267"/>
      <c r="KIZ18" s="267"/>
      <c r="KJA18" s="267"/>
      <c r="KJB18" s="267"/>
      <c r="KJC18" s="267"/>
      <c r="KJD18" s="267"/>
      <c r="KJE18" s="267"/>
      <c r="KJF18" s="267"/>
      <c r="KJG18" s="267"/>
      <c r="KJH18" s="267"/>
      <c r="KJI18" s="267"/>
      <c r="KJJ18" s="267"/>
      <c r="KJK18" s="267"/>
      <c r="KJL18" s="267"/>
      <c r="KJM18" s="267"/>
      <c r="KJN18" s="267"/>
      <c r="KJO18" s="267"/>
      <c r="KJP18" s="267"/>
      <c r="KJQ18" s="267"/>
      <c r="KJR18" s="267"/>
      <c r="KJS18" s="267"/>
      <c r="KJT18" s="267"/>
      <c r="KJU18" s="267"/>
      <c r="KJV18" s="267"/>
      <c r="KJW18" s="267"/>
      <c r="KJX18" s="267"/>
      <c r="KJY18" s="267"/>
      <c r="KJZ18" s="267"/>
      <c r="KKA18" s="267"/>
      <c r="KKB18" s="267"/>
      <c r="KKC18" s="267"/>
      <c r="KKD18" s="267"/>
      <c r="KKE18" s="267"/>
      <c r="KKF18" s="267"/>
      <c r="KKG18" s="267"/>
      <c r="KKH18" s="267"/>
      <c r="KKI18" s="267"/>
      <c r="KKJ18" s="267"/>
      <c r="KKK18" s="267"/>
      <c r="KKL18" s="267"/>
      <c r="KKM18" s="267"/>
      <c r="KKN18" s="267"/>
      <c r="KKO18" s="267"/>
      <c r="KKP18" s="267"/>
      <c r="KKQ18" s="267"/>
      <c r="KKR18" s="267"/>
      <c r="KKS18" s="267"/>
      <c r="KKT18" s="267"/>
      <c r="KKU18" s="267"/>
      <c r="KKV18" s="267"/>
      <c r="KKW18" s="267"/>
      <c r="KKX18" s="267"/>
      <c r="KKY18" s="267"/>
      <c r="KKZ18" s="267"/>
      <c r="KLA18" s="267"/>
      <c r="KLB18" s="267"/>
      <c r="KLC18" s="267"/>
      <c r="KLD18" s="267"/>
      <c r="KLE18" s="267"/>
      <c r="KLF18" s="267"/>
      <c r="KLG18" s="267"/>
      <c r="KLH18" s="267"/>
      <c r="KLI18" s="267"/>
      <c r="KLJ18" s="267"/>
      <c r="KLK18" s="267"/>
      <c r="KLL18" s="267"/>
      <c r="KLM18" s="267"/>
      <c r="KLN18" s="267"/>
      <c r="KLO18" s="267"/>
      <c r="KLP18" s="267"/>
      <c r="KLQ18" s="267"/>
      <c r="KLR18" s="267"/>
      <c r="KLS18" s="267"/>
      <c r="KLT18" s="267"/>
      <c r="KLU18" s="267"/>
      <c r="KLV18" s="267"/>
      <c r="KLW18" s="267"/>
      <c r="KLX18" s="267"/>
      <c r="KLY18" s="267"/>
      <c r="KLZ18" s="267"/>
      <c r="KMA18" s="267"/>
      <c r="KMB18" s="267"/>
      <c r="KMC18" s="267"/>
      <c r="KMD18" s="267"/>
      <c r="KME18" s="267"/>
      <c r="KMF18" s="267"/>
      <c r="KMG18" s="267"/>
      <c r="KMH18" s="267"/>
      <c r="KMI18" s="267"/>
      <c r="KMJ18" s="267"/>
      <c r="KMK18" s="267"/>
      <c r="KML18" s="267"/>
      <c r="KMM18" s="267"/>
      <c r="KMN18" s="267"/>
      <c r="KMO18" s="267"/>
      <c r="KMP18" s="267"/>
      <c r="KMQ18" s="267"/>
      <c r="KMR18" s="267"/>
      <c r="KMS18" s="267"/>
      <c r="KMT18" s="267"/>
      <c r="KMU18" s="267"/>
      <c r="KMV18" s="267"/>
      <c r="KMW18" s="267"/>
      <c r="KMX18" s="267"/>
      <c r="KMY18" s="267"/>
      <c r="KMZ18" s="267"/>
      <c r="KNA18" s="267"/>
      <c r="KNB18" s="267"/>
      <c r="KNC18" s="267"/>
      <c r="KND18" s="267"/>
      <c r="KNE18" s="267"/>
      <c r="KNF18" s="267"/>
      <c r="KNG18" s="267"/>
      <c r="KNH18" s="267"/>
      <c r="KNI18" s="267"/>
      <c r="KNJ18" s="267"/>
      <c r="KNK18" s="267"/>
      <c r="KNL18" s="267"/>
      <c r="KNM18" s="267"/>
      <c r="KNN18" s="267"/>
      <c r="KNO18" s="267"/>
      <c r="KNP18" s="267"/>
      <c r="KNQ18" s="267"/>
      <c r="KNR18" s="267"/>
      <c r="KNS18" s="267"/>
      <c r="KNT18" s="267"/>
      <c r="KNU18" s="267"/>
      <c r="KNV18" s="267"/>
      <c r="KNW18" s="267"/>
      <c r="KNX18" s="267"/>
      <c r="KNY18" s="267"/>
      <c r="KNZ18" s="267"/>
      <c r="KOA18" s="267"/>
      <c r="KOB18" s="267"/>
      <c r="KOC18" s="267"/>
      <c r="KOD18" s="267"/>
      <c r="KOE18" s="267"/>
      <c r="KOF18" s="267"/>
      <c r="KOG18" s="267"/>
      <c r="KOH18" s="267"/>
      <c r="KOI18" s="267"/>
      <c r="KOJ18" s="267"/>
      <c r="KOK18" s="267"/>
      <c r="KOL18" s="267"/>
      <c r="KOM18" s="267"/>
      <c r="KON18" s="267"/>
      <c r="KOO18" s="267"/>
      <c r="KOP18" s="267"/>
      <c r="KOQ18" s="267"/>
      <c r="KOR18" s="267"/>
      <c r="KOS18" s="267"/>
      <c r="KOT18" s="267"/>
      <c r="KOU18" s="267"/>
      <c r="KOV18" s="267"/>
      <c r="KOW18" s="267"/>
      <c r="KOX18" s="267"/>
      <c r="KOY18" s="267"/>
      <c r="KOZ18" s="267"/>
      <c r="KPA18" s="267"/>
      <c r="KPB18" s="267"/>
      <c r="KPC18" s="267"/>
      <c r="KPD18" s="267"/>
      <c r="KPE18" s="267"/>
      <c r="KPF18" s="267"/>
      <c r="KPG18" s="267"/>
      <c r="KPH18" s="267"/>
      <c r="KPI18" s="267"/>
      <c r="KPJ18" s="267"/>
      <c r="KPK18" s="267"/>
      <c r="KPL18" s="267"/>
      <c r="KPM18" s="267"/>
      <c r="KPN18" s="267"/>
      <c r="KPO18" s="267"/>
      <c r="KPP18" s="267"/>
      <c r="KPQ18" s="267"/>
      <c r="KPR18" s="267"/>
      <c r="KPS18" s="267"/>
      <c r="KPT18" s="267"/>
      <c r="KPU18" s="267"/>
      <c r="KPV18" s="267"/>
      <c r="KPW18" s="267"/>
      <c r="KPX18" s="267"/>
      <c r="KPY18" s="267"/>
      <c r="KPZ18" s="267"/>
      <c r="KQA18" s="267"/>
      <c r="KQB18" s="267"/>
      <c r="KQC18" s="267"/>
      <c r="KQD18" s="267"/>
      <c r="KQE18" s="267"/>
      <c r="KQF18" s="267"/>
      <c r="KQG18" s="267"/>
      <c r="KQH18" s="267"/>
      <c r="KQI18" s="267"/>
      <c r="KQJ18" s="267"/>
      <c r="KQK18" s="267"/>
      <c r="KQL18" s="267"/>
      <c r="KQM18" s="267"/>
      <c r="KQN18" s="267"/>
      <c r="KQO18" s="267"/>
      <c r="KQP18" s="267"/>
      <c r="KQQ18" s="267"/>
      <c r="KQR18" s="267"/>
      <c r="KQS18" s="267"/>
      <c r="KQT18" s="267"/>
      <c r="KQU18" s="267"/>
      <c r="KQV18" s="267"/>
      <c r="KQW18" s="267"/>
      <c r="KQX18" s="267"/>
      <c r="KQY18" s="267"/>
      <c r="KQZ18" s="267"/>
      <c r="KRA18" s="267"/>
      <c r="KRB18" s="267"/>
      <c r="KRC18" s="267"/>
      <c r="KRD18" s="267"/>
      <c r="KRE18" s="267"/>
      <c r="KRF18" s="267"/>
      <c r="KRG18" s="267"/>
      <c r="KRH18" s="267"/>
      <c r="KRI18" s="267"/>
      <c r="KRJ18" s="267"/>
      <c r="KRK18" s="267"/>
      <c r="KRL18" s="267"/>
      <c r="KRM18" s="267"/>
      <c r="KRN18" s="267"/>
      <c r="KRO18" s="267"/>
      <c r="KRP18" s="267"/>
      <c r="KRQ18" s="267"/>
      <c r="KRR18" s="267"/>
      <c r="KRS18" s="267"/>
      <c r="KRT18" s="267"/>
      <c r="KRU18" s="267"/>
      <c r="KRV18" s="267"/>
      <c r="KRW18" s="267"/>
      <c r="KRX18" s="267"/>
      <c r="KRY18" s="267"/>
      <c r="KRZ18" s="267"/>
      <c r="KSA18" s="267"/>
      <c r="KSB18" s="267"/>
      <c r="KSC18" s="267"/>
      <c r="KSD18" s="267"/>
      <c r="KSE18" s="267"/>
      <c r="KSF18" s="267"/>
      <c r="KSG18" s="267"/>
      <c r="KSH18" s="267"/>
      <c r="KSI18" s="267"/>
      <c r="KSJ18" s="267"/>
      <c r="KSK18" s="267"/>
      <c r="KSL18" s="267"/>
      <c r="KSM18" s="267"/>
      <c r="KSN18" s="267"/>
      <c r="KSO18" s="267"/>
      <c r="KSP18" s="267"/>
      <c r="KSQ18" s="267"/>
      <c r="KSR18" s="267"/>
      <c r="KSS18" s="267"/>
      <c r="KST18" s="267"/>
      <c r="KSU18" s="267"/>
      <c r="KSV18" s="267"/>
      <c r="KSW18" s="267"/>
      <c r="KSX18" s="267"/>
      <c r="KSY18" s="267"/>
      <c r="KSZ18" s="267"/>
      <c r="KTA18" s="267"/>
      <c r="KTB18" s="267"/>
      <c r="KTC18" s="267"/>
      <c r="KTD18" s="267"/>
      <c r="KTE18" s="267"/>
      <c r="KTF18" s="267"/>
      <c r="KTG18" s="267"/>
      <c r="KTH18" s="267"/>
      <c r="KTI18" s="267"/>
      <c r="KTJ18" s="267"/>
      <c r="KTK18" s="267"/>
      <c r="KTL18" s="267"/>
      <c r="KTM18" s="267"/>
      <c r="KTN18" s="267"/>
      <c r="KTO18" s="267"/>
      <c r="KTP18" s="267"/>
      <c r="KTQ18" s="267"/>
      <c r="KTR18" s="267"/>
      <c r="KTS18" s="267"/>
      <c r="KTT18" s="267"/>
      <c r="KTU18" s="267"/>
      <c r="KTV18" s="267"/>
      <c r="KTW18" s="267"/>
      <c r="KTX18" s="267"/>
      <c r="KTY18" s="267"/>
      <c r="KTZ18" s="267"/>
      <c r="KUA18" s="267"/>
      <c r="KUB18" s="267"/>
      <c r="KUC18" s="267"/>
      <c r="KUD18" s="267"/>
      <c r="KUE18" s="267"/>
      <c r="KUF18" s="267"/>
      <c r="KUG18" s="267"/>
      <c r="KUH18" s="267"/>
      <c r="KUI18" s="267"/>
      <c r="KUJ18" s="267"/>
      <c r="KUK18" s="267"/>
      <c r="KUL18" s="267"/>
      <c r="KUM18" s="267"/>
      <c r="KUN18" s="267"/>
      <c r="KUO18" s="267"/>
      <c r="KUP18" s="267"/>
      <c r="KUQ18" s="267"/>
      <c r="KUR18" s="267"/>
      <c r="KUS18" s="267"/>
      <c r="KUT18" s="267"/>
      <c r="KUU18" s="267"/>
      <c r="KUV18" s="267"/>
      <c r="KUW18" s="267"/>
      <c r="KUX18" s="267"/>
      <c r="KUY18" s="267"/>
      <c r="KUZ18" s="267"/>
      <c r="KVA18" s="267"/>
      <c r="KVB18" s="267"/>
      <c r="KVC18" s="267"/>
      <c r="KVD18" s="267"/>
      <c r="KVE18" s="267"/>
      <c r="KVF18" s="267"/>
      <c r="KVG18" s="267"/>
      <c r="KVH18" s="267"/>
      <c r="KVI18" s="267"/>
      <c r="KVJ18" s="267"/>
      <c r="KVK18" s="267"/>
      <c r="KVL18" s="267"/>
      <c r="KVM18" s="267"/>
      <c r="KVN18" s="267"/>
      <c r="KVO18" s="267"/>
      <c r="KVP18" s="267"/>
      <c r="KVQ18" s="267"/>
      <c r="KVR18" s="267"/>
      <c r="KVS18" s="267"/>
      <c r="KVT18" s="267"/>
      <c r="KVU18" s="267"/>
      <c r="KVV18" s="267"/>
      <c r="KVW18" s="267"/>
      <c r="KVX18" s="267"/>
      <c r="KVY18" s="267"/>
      <c r="KVZ18" s="267"/>
      <c r="KWA18" s="267"/>
      <c r="KWB18" s="267"/>
      <c r="KWC18" s="267"/>
      <c r="KWD18" s="267"/>
      <c r="KWE18" s="267"/>
      <c r="KWF18" s="267"/>
      <c r="KWG18" s="267"/>
      <c r="KWH18" s="267"/>
      <c r="KWI18" s="267"/>
      <c r="KWJ18" s="267"/>
      <c r="KWK18" s="267"/>
      <c r="KWL18" s="267"/>
      <c r="KWM18" s="267"/>
      <c r="KWN18" s="267"/>
      <c r="KWO18" s="267"/>
      <c r="KWP18" s="267"/>
      <c r="KWQ18" s="267"/>
      <c r="KWR18" s="267"/>
      <c r="KWS18" s="267"/>
      <c r="KWT18" s="267"/>
      <c r="KWU18" s="267"/>
      <c r="KWV18" s="267"/>
      <c r="KWW18" s="267"/>
      <c r="KWX18" s="267"/>
      <c r="KWY18" s="267"/>
      <c r="KWZ18" s="267"/>
      <c r="KXA18" s="267"/>
      <c r="KXB18" s="267"/>
      <c r="KXC18" s="267"/>
      <c r="KXD18" s="267"/>
      <c r="KXE18" s="267"/>
      <c r="KXF18" s="267"/>
      <c r="KXG18" s="267"/>
      <c r="KXH18" s="267"/>
      <c r="KXI18" s="267"/>
      <c r="KXJ18" s="267"/>
      <c r="KXK18" s="267"/>
      <c r="KXL18" s="267"/>
      <c r="KXM18" s="267"/>
      <c r="KXN18" s="267"/>
      <c r="KXO18" s="267"/>
      <c r="KXP18" s="267"/>
      <c r="KXQ18" s="267"/>
      <c r="KXR18" s="267"/>
      <c r="KXS18" s="267"/>
      <c r="KXT18" s="267"/>
      <c r="KXU18" s="267"/>
      <c r="KXV18" s="267"/>
      <c r="KXW18" s="267"/>
      <c r="KXX18" s="267"/>
      <c r="KXY18" s="267"/>
      <c r="KXZ18" s="267"/>
      <c r="KYA18" s="267"/>
      <c r="KYB18" s="267"/>
      <c r="KYC18" s="267"/>
      <c r="KYD18" s="267"/>
      <c r="KYE18" s="267"/>
      <c r="KYF18" s="267"/>
      <c r="KYG18" s="267"/>
      <c r="KYH18" s="267"/>
      <c r="KYI18" s="267"/>
      <c r="KYJ18" s="267"/>
      <c r="KYK18" s="267"/>
      <c r="KYL18" s="267"/>
      <c r="KYM18" s="267"/>
      <c r="KYN18" s="267"/>
      <c r="KYO18" s="267"/>
      <c r="KYP18" s="267"/>
      <c r="KYQ18" s="267"/>
      <c r="KYR18" s="267"/>
      <c r="KYS18" s="267"/>
      <c r="KYT18" s="267"/>
      <c r="KYU18" s="267"/>
      <c r="KYV18" s="267"/>
      <c r="KYW18" s="267"/>
      <c r="KYX18" s="267"/>
      <c r="KYY18" s="267"/>
      <c r="KYZ18" s="267"/>
      <c r="KZA18" s="267"/>
      <c r="KZB18" s="267"/>
      <c r="KZC18" s="267"/>
      <c r="KZD18" s="267"/>
      <c r="KZE18" s="267"/>
      <c r="KZF18" s="267"/>
      <c r="KZG18" s="267"/>
      <c r="KZH18" s="267"/>
      <c r="KZI18" s="267"/>
      <c r="KZJ18" s="267"/>
      <c r="KZK18" s="267"/>
      <c r="KZL18" s="267"/>
      <c r="KZM18" s="267"/>
      <c r="KZN18" s="267"/>
      <c r="KZO18" s="267"/>
      <c r="KZP18" s="267"/>
      <c r="KZQ18" s="267"/>
      <c r="KZR18" s="267"/>
      <c r="KZS18" s="267"/>
      <c r="KZT18" s="267"/>
      <c r="KZU18" s="267"/>
      <c r="KZV18" s="267"/>
      <c r="KZW18" s="267"/>
      <c r="KZX18" s="267"/>
      <c r="KZY18" s="267"/>
      <c r="KZZ18" s="267"/>
      <c r="LAA18" s="267"/>
      <c r="LAB18" s="267"/>
      <c r="LAC18" s="267"/>
      <c r="LAD18" s="267"/>
      <c r="LAE18" s="267"/>
      <c r="LAF18" s="267"/>
      <c r="LAG18" s="267"/>
      <c r="LAH18" s="267"/>
      <c r="LAI18" s="267"/>
      <c r="LAJ18" s="267"/>
      <c r="LAK18" s="267"/>
      <c r="LAL18" s="267"/>
      <c r="LAM18" s="267"/>
      <c r="LAN18" s="267"/>
      <c r="LAO18" s="267"/>
      <c r="LAP18" s="267"/>
      <c r="LAQ18" s="267"/>
      <c r="LAR18" s="267"/>
      <c r="LAS18" s="267"/>
      <c r="LAT18" s="267"/>
      <c r="LAU18" s="267"/>
      <c r="LAV18" s="267"/>
      <c r="LAW18" s="267"/>
      <c r="LAX18" s="267"/>
      <c r="LAY18" s="267"/>
      <c r="LAZ18" s="267"/>
      <c r="LBA18" s="267"/>
      <c r="LBB18" s="267"/>
      <c r="LBC18" s="267"/>
      <c r="LBD18" s="267"/>
      <c r="LBE18" s="267"/>
      <c r="LBF18" s="267"/>
      <c r="LBG18" s="267"/>
      <c r="LBH18" s="267"/>
      <c r="LBI18" s="267"/>
      <c r="LBJ18" s="267"/>
      <c r="LBK18" s="267"/>
      <c r="LBL18" s="267"/>
      <c r="LBM18" s="267"/>
      <c r="LBN18" s="267"/>
      <c r="LBO18" s="267"/>
      <c r="LBP18" s="267"/>
      <c r="LBQ18" s="267"/>
      <c r="LBR18" s="267"/>
      <c r="LBS18" s="267"/>
      <c r="LBT18" s="267"/>
      <c r="LBU18" s="267"/>
      <c r="LBV18" s="267"/>
      <c r="LBW18" s="267"/>
      <c r="LBX18" s="267"/>
      <c r="LBY18" s="267"/>
      <c r="LBZ18" s="267"/>
      <c r="LCA18" s="267"/>
      <c r="LCB18" s="267"/>
      <c r="LCC18" s="267"/>
      <c r="LCD18" s="267"/>
      <c r="LCE18" s="267"/>
      <c r="LCF18" s="267"/>
      <c r="LCG18" s="267"/>
      <c r="LCH18" s="267"/>
      <c r="LCI18" s="267"/>
      <c r="LCJ18" s="267"/>
      <c r="LCK18" s="267"/>
      <c r="LCL18" s="267"/>
      <c r="LCM18" s="267"/>
      <c r="LCN18" s="267"/>
      <c r="LCO18" s="267"/>
      <c r="LCP18" s="267"/>
      <c r="LCQ18" s="267"/>
      <c r="LCR18" s="267"/>
      <c r="LCS18" s="267"/>
      <c r="LCT18" s="267"/>
      <c r="LCU18" s="267"/>
      <c r="LCV18" s="267"/>
      <c r="LCW18" s="267"/>
      <c r="LCX18" s="267"/>
      <c r="LCY18" s="267"/>
      <c r="LCZ18" s="267"/>
      <c r="LDA18" s="267"/>
      <c r="LDB18" s="267"/>
      <c r="LDC18" s="267"/>
      <c r="LDD18" s="267"/>
      <c r="LDE18" s="267"/>
      <c r="LDF18" s="267"/>
      <c r="LDG18" s="267"/>
      <c r="LDH18" s="267"/>
      <c r="LDI18" s="267"/>
      <c r="LDJ18" s="267"/>
      <c r="LDK18" s="267"/>
      <c r="LDL18" s="267"/>
      <c r="LDM18" s="267"/>
      <c r="LDN18" s="267"/>
      <c r="LDO18" s="267"/>
      <c r="LDP18" s="267"/>
      <c r="LDQ18" s="267"/>
      <c r="LDR18" s="267"/>
      <c r="LDS18" s="267"/>
      <c r="LDT18" s="267"/>
      <c r="LDU18" s="267"/>
      <c r="LDV18" s="267"/>
      <c r="LDW18" s="267"/>
      <c r="LDX18" s="267"/>
      <c r="LDY18" s="267"/>
      <c r="LDZ18" s="267"/>
      <c r="LEA18" s="267"/>
      <c r="LEB18" s="267"/>
      <c r="LEC18" s="267"/>
      <c r="LED18" s="267"/>
      <c r="LEE18" s="267"/>
      <c r="LEF18" s="267"/>
      <c r="LEG18" s="267"/>
      <c r="LEH18" s="267"/>
      <c r="LEI18" s="267"/>
      <c r="LEJ18" s="267"/>
      <c r="LEK18" s="267"/>
      <c r="LEL18" s="267"/>
      <c r="LEM18" s="267"/>
      <c r="LEN18" s="267"/>
      <c r="LEO18" s="267"/>
      <c r="LEP18" s="267"/>
      <c r="LEQ18" s="267"/>
      <c r="LER18" s="267"/>
      <c r="LES18" s="267"/>
      <c r="LET18" s="267"/>
      <c r="LEU18" s="267"/>
      <c r="LEV18" s="267"/>
      <c r="LEW18" s="267"/>
      <c r="LEX18" s="267"/>
      <c r="LEY18" s="267"/>
      <c r="LEZ18" s="267"/>
      <c r="LFA18" s="267"/>
      <c r="LFB18" s="267"/>
      <c r="LFC18" s="267"/>
      <c r="LFD18" s="267"/>
      <c r="LFE18" s="267"/>
      <c r="LFF18" s="267"/>
      <c r="LFG18" s="267"/>
      <c r="LFH18" s="267"/>
      <c r="LFI18" s="267"/>
      <c r="LFJ18" s="267"/>
      <c r="LFK18" s="267"/>
      <c r="LFL18" s="267"/>
      <c r="LFM18" s="267"/>
      <c r="LFN18" s="267"/>
      <c r="LFO18" s="267"/>
      <c r="LFP18" s="267"/>
      <c r="LFQ18" s="267"/>
      <c r="LFR18" s="267"/>
      <c r="LFS18" s="267"/>
      <c r="LFT18" s="267"/>
      <c r="LFU18" s="267"/>
      <c r="LFV18" s="267"/>
      <c r="LFW18" s="267"/>
      <c r="LFX18" s="267"/>
      <c r="LFY18" s="267"/>
      <c r="LFZ18" s="267"/>
      <c r="LGA18" s="267"/>
      <c r="LGB18" s="267"/>
      <c r="LGC18" s="267"/>
      <c r="LGD18" s="267"/>
      <c r="LGE18" s="267"/>
      <c r="LGF18" s="267"/>
      <c r="LGG18" s="267"/>
      <c r="LGH18" s="267"/>
      <c r="LGI18" s="267"/>
      <c r="LGJ18" s="267"/>
      <c r="LGK18" s="267"/>
      <c r="LGL18" s="267"/>
      <c r="LGM18" s="267"/>
      <c r="LGN18" s="267"/>
      <c r="LGO18" s="267"/>
      <c r="LGP18" s="267"/>
      <c r="LGQ18" s="267"/>
      <c r="LGR18" s="267"/>
      <c r="LGS18" s="267"/>
      <c r="LGT18" s="267"/>
      <c r="LGU18" s="267"/>
      <c r="LGV18" s="267"/>
      <c r="LGW18" s="267"/>
      <c r="LGX18" s="267"/>
      <c r="LGY18" s="267"/>
      <c r="LGZ18" s="267"/>
      <c r="LHA18" s="267"/>
      <c r="LHB18" s="267"/>
      <c r="LHC18" s="267"/>
      <c r="LHD18" s="267"/>
      <c r="LHE18" s="267"/>
      <c r="LHF18" s="267"/>
      <c r="LHG18" s="267"/>
      <c r="LHH18" s="267"/>
      <c r="LHI18" s="267"/>
      <c r="LHJ18" s="267"/>
      <c r="LHK18" s="267"/>
      <c r="LHL18" s="267"/>
      <c r="LHM18" s="267"/>
      <c r="LHN18" s="267"/>
      <c r="LHO18" s="267"/>
      <c r="LHP18" s="267"/>
      <c r="LHQ18" s="267"/>
      <c r="LHR18" s="267"/>
      <c r="LHS18" s="267"/>
      <c r="LHT18" s="267"/>
      <c r="LHU18" s="267"/>
      <c r="LHV18" s="267"/>
      <c r="LHW18" s="267"/>
      <c r="LHX18" s="267"/>
      <c r="LHY18" s="267"/>
      <c r="LHZ18" s="267"/>
      <c r="LIA18" s="267"/>
      <c r="LIB18" s="267"/>
      <c r="LIC18" s="267"/>
      <c r="LID18" s="267"/>
      <c r="LIE18" s="267"/>
      <c r="LIF18" s="267"/>
      <c r="LIG18" s="267"/>
      <c r="LIH18" s="267"/>
      <c r="LII18" s="267"/>
      <c r="LIJ18" s="267"/>
      <c r="LIK18" s="267"/>
      <c r="LIL18" s="267"/>
      <c r="LIM18" s="267"/>
      <c r="LIN18" s="267"/>
      <c r="LIO18" s="267"/>
      <c r="LIP18" s="267"/>
      <c r="LIQ18" s="267"/>
      <c r="LIR18" s="267"/>
      <c r="LIS18" s="267"/>
      <c r="LIT18" s="267"/>
      <c r="LIU18" s="267"/>
      <c r="LIV18" s="267"/>
      <c r="LIW18" s="267"/>
      <c r="LIX18" s="267"/>
      <c r="LIY18" s="267"/>
      <c r="LIZ18" s="267"/>
      <c r="LJA18" s="267"/>
      <c r="LJB18" s="267"/>
      <c r="LJC18" s="267"/>
      <c r="LJD18" s="267"/>
      <c r="LJE18" s="267"/>
      <c r="LJF18" s="267"/>
      <c r="LJG18" s="267"/>
      <c r="LJH18" s="267"/>
      <c r="LJI18" s="267"/>
      <c r="LJJ18" s="267"/>
      <c r="LJK18" s="267"/>
      <c r="LJL18" s="267"/>
      <c r="LJM18" s="267"/>
      <c r="LJN18" s="267"/>
      <c r="LJO18" s="267"/>
      <c r="LJP18" s="267"/>
      <c r="LJQ18" s="267"/>
      <c r="LJR18" s="267"/>
      <c r="LJS18" s="267"/>
      <c r="LJT18" s="267"/>
      <c r="LJU18" s="267"/>
      <c r="LJV18" s="267"/>
      <c r="LJW18" s="267"/>
      <c r="LJX18" s="267"/>
      <c r="LJY18" s="267"/>
      <c r="LJZ18" s="267"/>
      <c r="LKA18" s="267"/>
      <c r="LKB18" s="267"/>
      <c r="LKC18" s="267"/>
      <c r="LKD18" s="267"/>
      <c r="LKE18" s="267"/>
      <c r="LKF18" s="267"/>
      <c r="LKG18" s="267"/>
      <c r="LKH18" s="267"/>
      <c r="LKI18" s="267"/>
      <c r="LKJ18" s="267"/>
      <c r="LKK18" s="267"/>
      <c r="LKL18" s="267"/>
      <c r="LKM18" s="267"/>
      <c r="LKN18" s="267"/>
      <c r="LKO18" s="267"/>
      <c r="LKP18" s="267"/>
      <c r="LKQ18" s="267"/>
      <c r="LKR18" s="267"/>
      <c r="LKS18" s="267"/>
      <c r="LKT18" s="267"/>
      <c r="LKU18" s="267"/>
      <c r="LKV18" s="267"/>
      <c r="LKW18" s="267"/>
      <c r="LKX18" s="267"/>
      <c r="LKY18" s="267"/>
      <c r="LKZ18" s="267"/>
      <c r="LLA18" s="267"/>
      <c r="LLB18" s="267"/>
      <c r="LLC18" s="267"/>
      <c r="LLD18" s="267"/>
      <c r="LLE18" s="267"/>
      <c r="LLF18" s="267"/>
      <c r="LLG18" s="267"/>
      <c r="LLH18" s="267"/>
      <c r="LLI18" s="267"/>
      <c r="LLJ18" s="267"/>
      <c r="LLK18" s="267"/>
      <c r="LLL18" s="267"/>
      <c r="LLM18" s="267"/>
      <c r="LLN18" s="267"/>
      <c r="LLO18" s="267"/>
      <c r="LLP18" s="267"/>
      <c r="LLQ18" s="267"/>
      <c r="LLR18" s="267"/>
      <c r="LLS18" s="267"/>
      <c r="LLT18" s="267"/>
      <c r="LLU18" s="267"/>
      <c r="LLV18" s="267"/>
      <c r="LLW18" s="267"/>
      <c r="LLX18" s="267"/>
      <c r="LLY18" s="267"/>
      <c r="LLZ18" s="267"/>
      <c r="LMA18" s="267"/>
      <c r="LMB18" s="267"/>
      <c r="LMC18" s="267"/>
      <c r="LMD18" s="267"/>
      <c r="LME18" s="267"/>
      <c r="LMF18" s="267"/>
      <c r="LMG18" s="267"/>
      <c r="LMH18" s="267"/>
      <c r="LMI18" s="267"/>
      <c r="LMJ18" s="267"/>
      <c r="LMK18" s="267"/>
      <c r="LML18" s="267"/>
      <c r="LMM18" s="267"/>
      <c r="LMN18" s="267"/>
      <c r="LMO18" s="267"/>
      <c r="LMP18" s="267"/>
      <c r="LMQ18" s="267"/>
      <c r="LMR18" s="267"/>
      <c r="LMS18" s="267"/>
      <c r="LMT18" s="267"/>
      <c r="LMU18" s="267"/>
      <c r="LMV18" s="267"/>
      <c r="LMW18" s="267"/>
      <c r="LMX18" s="267"/>
      <c r="LMY18" s="267"/>
      <c r="LMZ18" s="267"/>
      <c r="LNA18" s="267"/>
      <c r="LNB18" s="267"/>
      <c r="LNC18" s="267"/>
      <c r="LND18" s="267"/>
      <c r="LNE18" s="267"/>
      <c r="LNF18" s="267"/>
      <c r="LNG18" s="267"/>
      <c r="LNH18" s="267"/>
      <c r="LNI18" s="267"/>
      <c r="LNJ18" s="267"/>
      <c r="LNK18" s="267"/>
      <c r="LNL18" s="267"/>
      <c r="LNM18" s="267"/>
      <c r="LNN18" s="267"/>
      <c r="LNO18" s="267"/>
      <c r="LNP18" s="267"/>
      <c r="LNQ18" s="267"/>
      <c r="LNR18" s="267"/>
      <c r="LNS18" s="267"/>
      <c r="LNT18" s="267"/>
      <c r="LNU18" s="267"/>
      <c r="LNV18" s="267"/>
      <c r="LNW18" s="267"/>
      <c r="LNX18" s="267"/>
      <c r="LNY18" s="267"/>
      <c r="LNZ18" s="267"/>
      <c r="LOA18" s="267"/>
      <c r="LOB18" s="267"/>
      <c r="LOC18" s="267"/>
      <c r="LOD18" s="267"/>
      <c r="LOE18" s="267"/>
      <c r="LOF18" s="267"/>
      <c r="LOG18" s="267"/>
      <c r="LOH18" s="267"/>
      <c r="LOI18" s="267"/>
      <c r="LOJ18" s="267"/>
      <c r="LOK18" s="267"/>
      <c r="LOL18" s="267"/>
      <c r="LOM18" s="267"/>
      <c r="LON18" s="267"/>
      <c r="LOO18" s="267"/>
      <c r="LOP18" s="267"/>
      <c r="LOQ18" s="267"/>
      <c r="LOR18" s="267"/>
      <c r="LOS18" s="267"/>
      <c r="LOT18" s="267"/>
      <c r="LOU18" s="267"/>
      <c r="LOV18" s="267"/>
      <c r="LOW18" s="267"/>
      <c r="LOX18" s="267"/>
      <c r="LOY18" s="267"/>
      <c r="LOZ18" s="267"/>
      <c r="LPA18" s="267"/>
      <c r="LPB18" s="267"/>
      <c r="LPC18" s="267"/>
      <c r="LPD18" s="267"/>
      <c r="LPE18" s="267"/>
      <c r="LPF18" s="267"/>
      <c r="LPG18" s="267"/>
      <c r="LPH18" s="267"/>
      <c r="LPI18" s="267"/>
      <c r="LPJ18" s="267"/>
      <c r="LPK18" s="267"/>
      <c r="LPL18" s="267"/>
      <c r="LPM18" s="267"/>
      <c r="LPN18" s="267"/>
      <c r="LPO18" s="267"/>
      <c r="LPP18" s="267"/>
      <c r="LPQ18" s="267"/>
      <c r="LPR18" s="267"/>
      <c r="LPS18" s="267"/>
      <c r="LPT18" s="267"/>
      <c r="LPU18" s="267"/>
      <c r="LPV18" s="267"/>
      <c r="LPW18" s="267"/>
      <c r="LPX18" s="267"/>
      <c r="LPY18" s="267"/>
      <c r="LPZ18" s="267"/>
      <c r="LQA18" s="267"/>
      <c r="LQB18" s="267"/>
      <c r="LQC18" s="267"/>
      <c r="LQD18" s="267"/>
      <c r="LQE18" s="267"/>
      <c r="LQF18" s="267"/>
      <c r="LQG18" s="267"/>
      <c r="LQH18" s="267"/>
      <c r="LQI18" s="267"/>
      <c r="LQJ18" s="267"/>
      <c r="LQK18" s="267"/>
      <c r="LQL18" s="267"/>
      <c r="LQM18" s="267"/>
      <c r="LQN18" s="267"/>
      <c r="LQO18" s="267"/>
      <c r="LQP18" s="267"/>
      <c r="LQQ18" s="267"/>
      <c r="LQR18" s="267"/>
      <c r="LQS18" s="267"/>
      <c r="LQT18" s="267"/>
      <c r="LQU18" s="267"/>
      <c r="LQV18" s="267"/>
      <c r="LQW18" s="267"/>
      <c r="LQX18" s="267"/>
      <c r="LQY18" s="267"/>
      <c r="LQZ18" s="267"/>
      <c r="LRA18" s="267"/>
      <c r="LRB18" s="267"/>
      <c r="LRC18" s="267"/>
      <c r="LRD18" s="267"/>
      <c r="LRE18" s="267"/>
      <c r="LRF18" s="267"/>
      <c r="LRG18" s="267"/>
      <c r="LRH18" s="267"/>
      <c r="LRI18" s="267"/>
      <c r="LRJ18" s="267"/>
      <c r="LRK18" s="267"/>
      <c r="LRL18" s="267"/>
      <c r="LRM18" s="267"/>
      <c r="LRN18" s="267"/>
      <c r="LRO18" s="267"/>
      <c r="LRP18" s="267"/>
      <c r="LRQ18" s="267"/>
      <c r="LRR18" s="267"/>
      <c r="LRS18" s="267"/>
      <c r="LRT18" s="267"/>
      <c r="LRU18" s="267"/>
      <c r="LRV18" s="267"/>
      <c r="LRW18" s="267"/>
      <c r="LRX18" s="267"/>
      <c r="LRY18" s="267"/>
      <c r="LRZ18" s="267"/>
      <c r="LSA18" s="267"/>
      <c r="LSB18" s="267"/>
      <c r="LSC18" s="267"/>
      <c r="LSD18" s="267"/>
      <c r="LSE18" s="267"/>
      <c r="LSF18" s="267"/>
      <c r="LSG18" s="267"/>
      <c r="LSH18" s="267"/>
      <c r="LSI18" s="267"/>
      <c r="LSJ18" s="267"/>
      <c r="LSK18" s="267"/>
      <c r="LSL18" s="267"/>
      <c r="LSM18" s="267"/>
      <c r="LSN18" s="267"/>
      <c r="LSO18" s="267"/>
      <c r="LSP18" s="267"/>
      <c r="LSQ18" s="267"/>
      <c r="LSR18" s="267"/>
      <c r="LSS18" s="267"/>
      <c r="LST18" s="267"/>
      <c r="LSU18" s="267"/>
      <c r="LSV18" s="267"/>
      <c r="LSW18" s="267"/>
      <c r="LSX18" s="267"/>
      <c r="LSY18" s="267"/>
      <c r="LSZ18" s="267"/>
      <c r="LTA18" s="267"/>
      <c r="LTB18" s="267"/>
      <c r="LTC18" s="267"/>
      <c r="LTD18" s="267"/>
      <c r="LTE18" s="267"/>
      <c r="LTF18" s="267"/>
      <c r="LTG18" s="267"/>
      <c r="LTH18" s="267"/>
      <c r="LTI18" s="267"/>
      <c r="LTJ18" s="267"/>
      <c r="LTK18" s="267"/>
      <c r="LTL18" s="267"/>
      <c r="LTM18" s="267"/>
      <c r="LTN18" s="267"/>
      <c r="LTO18" s="267"/>
      <c r="LTP18" s="267"/>
      <c r="LTQ18" s="267"/>
      <c r="LTR18" s="267"/>
      <c r="LTS18" s="267"/>
      <c r="LTT18" s="267"/>
      <c r="LTU18" s="267"/>
      <c r="LTV18" s="267"/>
      <c r="LTW18" s="267"/>
      <c r="LTX18" s="267"/>
      <c r="LTY18" s="267"/>
      <c r="LTZ18" s="267"/>
      <c r="LUA18" s="267"/>
      <c r="LUB18" s="267"/>
      <c r="LUC18" s="267"/>
      <c r="LUD18" s="267"/>
      <c r="LUE18" s="267"/>
      <c r="LUF18" s="267"/>
      <c r="LUG18" s="267"/>
      <c r="LUH18" s="267"/>
      <c r="LUI18" s="267"/>
      <c r="LUJ18" s="267"/>
      <c r="LUK18" s="267"/>
      <c r="LUL18" s="267"/>
      <c r="LUM18" s="267"/>
      <c r="LUN18" s="267"/>
      <c r="LUO18" s="267"/>
      <c r="LUP18" s="267"/>
      <c r="LUQ18" s="267"/>
      <c r="LUR18" s="267"/>
      <c r="LUS18" s="267"/>
      <c r="LUT18" s="267"/>
      <c r="LUU18" s="267"/>
      <c r="LUV18" s="267"/>
      <c r="LUW18" s="267"/>
      <c r="LUX18" s="267"/>
      <c r="LUY18" s="267"/>
      <c r="LUZ18" s="267"/>
      <c r="LVA18" s="267"/>
      <c r="LVB18" s="267"/>
      <c r="LVC18" s="267"/>
      <c r="LVD18" s="267"/>
      <c r="LVE18" s="267"/>
      <c r="LVF18" s="267"/>
      <c r="LVG18" s="267"/>
      <c r="LVH18" s="267"/>
      <c r="LVI18" s="267"/>
      <c r="LVJ18" s="267"/>
      <c r="LVK18" s="267"/>
      <c r="LVL18" s="267"/>
      <c r="LVM18" s="267"/>
      <c r="LVN18" s="267"/>
      <c r="LVO18" s="267"/>
      <c r="LVP18" s="267"/>
      <c r="LVQ18" s="267"/>
      <c r="LVR18" s="267"/>
      <c r="LVS18" s="267"/>
      <c r="LVT18" s="267"/>
      <c r="LVU18" s="267"/>
      <c r="LVV18" s="267"/>
      <c r="LVW18" s="267"/>
      <c r="LVX18" s="267"/>
      <c r="LVY18" s="267"/>
      <c r="LVZ18" s="267"/>
      <c r="LWA18" s="267"/>
      <c r="LWB18" s="267"/>
      <c r="LWC18" s="267"/>
      <c r="LWD18" s="267"/>
      <c r="LWE18" s="267"/>
      <c r="LWF18" s="267"/>
      <c r="LWG18" s="267"/>
      <c r="LWH18" s="267"/>
      <c r="LWI18" s="267"/>
      <c r="LWJ18" s="267"/>
      <c r="LWK18" s="267"/>
      <c r="LWL18" s="267"/>
      <c r="LWM18" s="267"/>
      <c r="LWN18" s="267"/>
      <c r="LWO18" s="267"/>
      <c r="LWP18" s="267"/>
      <c r="LWQ18" s="267"/>
      <c r="LWR18" s="267"/>
      <c r="LWS18" s="267"/>
      <c r="LWT18" s="267"/>
      <c r="LWU18" s="267"/>
      <c r="LWV18" s="267"/>
      <c r="LWW18" s="267"/>
      <c r="LWX18" s="267"/>
      <c r="LWY18" s="267"/>
      <c r="LWZ18" s="267"/>
      <c r="LXA18" s="267"/>
      <c r="LXB18" s="267"/>
      <c r="LXC18" s="267"/>
      <c r="LXD18" s="267"/>
      <c r="LXE18" s="267"/>
      <c r="LXF18" s="267"/>
      <c r="LXG18" s="267"/>
      <c r="LXH18" s="267"/>
      <c r="LXI18" s="267"/>
      <c r="LXJ18" s="267"/>
      <c r="LXK18" s="267"/>
      <c r="LXL18" s="267"/>
      <c r="LXM18" s="267"/>
      <c r="LXN18" s="267"/>
      <c r="LXO18" s="267"/>
      <c r="LXP18" s="267"/>
      <c r="LXQ18" s="267"/>
      <c r="LXR18" s="267"/>
      <c r="LXS18" s="267"/>
      <c r="LXT18" s="267"/>
      <c r="LXU18" s="267"/>
      <c r="LXV18" s="267"/>
      <c r="LXW18" s="267"/>
      <c r="LXX18" s="267"/>
      <c r="LXY18" s="267"/>
      <c r="LXZ18" s="267"/>
      <c r="LYA18" s="267"/>
      <c r="LYB18" s="267"/>
      <c r="LYC18" s="267"/>
      <c r="LYD18" s="267"/>
      <c r="LYE18" s="267"/>
      <c r="LYF18" s="267"/>
      <c r="LYG18" s="267"/>
      <c r="LYH18" s="267"/>
      <c r="LYI18" s="267"/>
      <c r="LYJ18" s="267"/>
      <c r="LYK18" s="267"/>
      <c r="LYL18" s="267"/>
      <c r="LYM18" s="267"/>
      <c r="LYN18" s="267"/>
      <c r="LYO18" s="267"/>
      <c r="LYP18" s="267"/>
      <c r="LYQ18" s="267"/>
      <c r="LYR18" s="267"/>
      <c r="LYS18" s="267"/>
      <c r="LYT18" s="267"/>
      <c r="LYU18" s="267"/>
      <c r="LYV18" s="267"/>
      <c r="LYW18" s="267"/>
      <c r="LYX18" s="267"/>
      <c r="LYY18" s="267"/>
      <c r="LYZ18" s="267"/>
      <c r="LZA18" s="267"/>
      <c r="LZB18" s="267"/>
      <c r="LZC18" s="267"/>
      <c r="LZD18" s="267"/>
      <c r="LZE18" s="267"/>
      <c r="LZF18" s="267"/>
      <c r="LZG18" s="267"/>
      <c r="LZH18" s="267"/>
      <c r="LZI18" s="267"/>
      <c r="LZJ18" s="267"/>
      <c r="LZK18" s="267"/>
      <c r="LZL18" s="267"/>
      <c r="LZM18" s="267"/>
      <c r="LZN18" s="267"/>
      <c r="LZO18" s="267"/>
      <c r="LZP18" s="267"/>
      <c r="LZQ18" s="267"/>
      <c r="LZR18" s="267"/>
      <c r="LZS18" s="267"/>
      <c r="LZT18" s="267"/>
      <c r="LZU18" s="267"/>
      <c r="LZV18" s="267"/>
      <c r="LZW18" s="267"/>
      <c r="LZX18" s="267"/>
      <c r="LZY18" s="267"/>
      <c r="LZZ18" s="267"/>
      <c r="MAA18" s="267"/>
      <c r="MAB18" s="267"/>
      <c r="MAC18" s="267"/>
      <c r="MAD18" s="267"/>
      <c r="MAE18" s="267"/>
      <c r="MAF18" s="267"/>
      <c r="MAG18" s="267"/>
      <c r="MAH18" s="267"/>
      <c r="MAI18" s="267"/>
      <c r="MAJ18" s="267"/>
      <c r="MAK18" s="267"/>
      <c r="MAL18" s="267"/>
      <c r="MAM18" s="267"/>
      <c r="MAN18" s="267"/>
      <c r="MAO18" s="267"/>
      <c r="MAP18" s="267"/>
      <c r="MAQ18" s="267"/>
      <c r="MAR18" s="267"/>
      <c r="MAS18" s="267"/>
      <c r="MAT18" s="267"/>
      <c r="MAU18" s="267"/>
      <c r="MAV18" s="267"/>
      <c r="MAW18" s="267"/>
      <c r="MAX18" s="267"/>
      <c r="MAY18" s="267"/>
      <c r="MAZ18" s="267"/>
      <c r="MBA18" s="267"/>
      <c r="MBB18" s="267"/>
      <c r="MBC18" s="267"/>
      <c r="MBD18" s="267"/>
      <c r="MBE18" s="267"/>
      <c r="MBF18" s="267"/>
      <c r="MBG18" s="267"/>
      <c r="MBH18" s="267"/>
      <c r="MBI18" s="267"/>
      <c r="MBJ18" s="267"/>
      <c r="MBK18" s="267"/>
      <c r="MBL18" s="267"/>
      <c r="MBM18" s="267"/>
      <c r="MBN18" s="267"/>
      <c r="MBO18" s="267"/>
      <c r="MBP18" s="267"/>
      <c r="MBQ18" s="267"/>
      <c r="MBR18" s="267"/>
      <c r="MBS18" s="267"/>
      <c r="MBT18" s="267"/>
      <c r="MBU18" s="267"/>
      <c r="MBV18" s="267"/>
      <c r="MBW18" s="267"/>
      <c r="MBX18" s="267"/>
      <c r="MBY18" s="267"/>
      <c r="MBZ18" s="267"/>
      <c r="MCA18" s="267"/>
      <c r="MCB18" s="267"/>
      <c r="MCC18" s="267"/>
      <c r="MCD18" s="267"/>
      <c r="MCE18" s="267"/>
      <c r="MCF18" s="267"/>
      <c r="MCG18" s="267"/>
      <c r="MCH18" s="267"/>
      <c r="MCI18" s="267"/>
      <c r="MCJ18" s="267"/>
      <c r="MCK18" s="267"/>
      <c r="MCL18" s="267"/>
      <c r="MCM18" s="267"/>
      <c r="MCN18" s="267"/>
      <c r="MCO18" s="267"/>
      <c r="MCP18" s="267"/>
      <c r="MCQ18" s="267"/>
      <c r="MCR18" s="267"/>
      <c r="MCS18" s="267"/>
      <c r="MCT18" s="267"/>
      <c r="MCU18" s="267"/>
      <c r="MCV18" s="267"/>
      <c r="MCW18" s="267"/>
      <c r="MCX18" s="267"/>
      <c r="MCY18" s="267"/>
      <c r="MCZ18" s="267"/>
      <c r="MDA18" s="267"/>
      <c r="MDB18" s="267"/>
      <c r="MDC18" s="267"/>
      <c r="MDD18" s="267"/>
      <c r="MDE18" s="267"/>
      <c r="MDF18" s="267"/>
      <c r="MDG18" s="267"/>
      <c r="MDH18" s="267"/>
      <c r="MDI18" s="267"/>
      <c r="MDJ18" s="267"/>
      <c r="MDK18" s="267"/>
      <c r="MDL18" s="267"/>
      <c r="MDM18" s="267"/>
      <c r="MDN18" s="267"/>
      <c r="MDO18" s="267"/>
      <c r="MDP18" s="267"/>
      <c r="MDQ18" s="267"/>
      <c r="MDR18" s="267"/>
      <c r="MDS18" s="267"/>
      <c r="MDT18" s="267"/>
      <c r="MDU18" s="267"/>
      <c r="MDV18" s="267"/>
      <c r="MDW18" s="267"/>
      <c r="MDX18" s="267"/>
      <c r="MDY18" s="267"/>
      <c r="MDZ18" s="267"/>
      <c r="MEA18" s="267"/>
      <c r="MEB18" s="267"/>
      <c r="MEC18" s="267"/>
      <c r="MED18" s="267"/>
      <c r="MEE18" s="267"/>
      <c r="MEF18" s="267"/>
      <c r="MEG18" s="267"/>
      <c r="MEH18" s="267"/>
      <c r="MEI18" s="267"/>
      <c r="MEJ18" s="267"/>
      <c r="MEK18" s="267"/>
      <c r="MEL18" s="267"/>
      <c r="MEM18" s="267"/>
      <c r="MEN18" s="267"/>
      <c r="MEO18" s="267"/>
      <c r="MEP18" s="267"/>
      <c r="MEQ18" s="267"/>
      <c r="MER18" s="267"/>
      <c r="MES18" s="267"/>
      <c r="MET18" s="267"/>
      <c r="MEU18" s="267"/>
      <c r="MEV18" s="267"/>
      <c r="MEW18" s="267"/>
      <c r="MEX18" s="267"/>
      <c r="MEY18" s="267"/>
      <c r="MEZ18" s="267"/>
      <c r="MFA18" s="267"/>
      <c r="MFB18" s="267"/>
      <c r="MFC18" s="267"/>
      <c r="MFD18" s="267"/>
      <c r="MFE18" s="267"/>
      <c r="MFF18" s="267"/>
      <c r="MFG18" s="267"/>
      <c r="MFH18" s="267"/>
      <c r="MFI18" s="267"/>
      <c r="MFJ18" s="267"/>
      <c r="MFK18" s="267"/>
      <c r="MFL18" s="267"/>
      <c r="MFM18" s="267"/>
      <c r="MFN18" s="267"/>
      <c r="MFO18" s="267"/>
      <c r="MFP18" s="267"/>
      <c r="MFQ18" s="267"/>
      <c r="MFR18" s="267"/>
      <c r="MFS18" s="267"/>
      <c r="MFT18" s="267"/>
      <c r="MFU18" s="267"/>
      <c r="MFV18" s="267"/>
      <c r="MFW18" s="267"/>
      <c r="MFX18" s="267"/>
      <c r="MFY18" s="267"/>
      <c r="MFZ18" s="267"/>
      <c r="MGA18" s="267"/>
      <c r="MGB18" s="267"/>
      <c r="MGC18" s="267"/>
      <c r="MGD18" s="267"/>
      <c r="MGE18" s="267"/>
      <c r="MGF18" s="267"/>
      <c r="MGG18" s="267"/>
      <c r="MGH18" s="267"/>
      <c r="MGI18" s="267"/>
      <c r="MGJ18" s="267"/>
      <c r="MGK18" s="267"/>
      <c r="MGL18" s="267"/>
      <c r="MGM18" s="267"/>
      <c r="MGN18" s="267"/>
      <c r="MGO18" s="267"/>
      <c r="MGP18" s="267"/>
      <c r="MGQ18" s="267"/>
      <c r="MGR18" s="267"/>
      <c r="MGS18" s="267"/>
      <c r="MGT18" s="267"/>
      <c r="MGU18" s="267"/>
      <c r="MGV18" s="267"/>
      <c r="MGW18" s="267"/>
      <c r="MGX18" s="267"/>
      <c r="MGY18" s="267"/>
      <c r="MGZ18" s="267"/>
      <c r="MHA18" s="267"/>
      <c r="MHB18" s="267"/>
      <c r="MHC18" s="267"/>
      <c r="MHD18" s="267"/>
      <c r="MHE18" s="267"/>
      <c r="MHF18" s="267"/>
      <c r="MHG18" s="267"/>
      <c r="MHH18" s="267"/>
      <c r="MHI18" s="267"/>
      <c r="MHJ18" s="267"/>
      <c r="MHK18" s="267"/>
      <c r="MHL18" s="267"/>
      <c r="MHM18" s="267"/>
      <c r="MHN18" s="267"/>
      <c r="MHO18" s="267"/>
      <c r="MHP18" s="267"/>
      <c r="MHQ18" s="267"/>
      <c r="MHR18" s="267"/>
      <c r="MHS18" s="267"/>
      <c r="MHT18" s="267"/>
      <c r="MHU18" s="267"/>
      <c r="MHV18" s="267"/>
      <c r="MHW18" s="267"/>
      <c r="MHX18" s="267"/>
      <c r="MHY18" s="267"/>
      <c r="MHZ18" s="267"/>
      <c r="MIA18" s="267"/>
      <c r="MIB18" s="267"/>
      <c r="MIC18" s="267"/>
      <c r="MID18" s="267"/>
      <c r="MIE18" s="267"/>
      <c r="MIF18" s="267"/>
      <c r="MIG18" s="267"/>
      <c r="MIH18" s="267"/>
      <c r="MII18" s="267"/>
      <c r="MIJ18" s="267"/>
      <c r="MIK18" s="267"/>
      <c r="MIL18" s="267"/>
      <c r="MIM18" s="267"/>
      <c r="MIN18" s="267"/>
      <c r="MIO18" s="267"/>
      <c r="MIP18" s="267"/>
      <c r="MIQ18" s="267"/>
      <c r="MIR18" s="267"/>
      <c r="MIS18" s="267"/>
      <c r="MIT18" s="267"/>
      <c r="MIU18" s="267"/>
      <c r="MIV18" s="267"/>
      <c r="MIW18" s="267"/>
      <c r="MIX18" s="267"/>
      <c r="MIY18" s="267"/>
      <c r="MIZ18" s="267"/>
      <c r="MJA18" s="267"/>
      <c r="MJB18" s="267"/>
      <c r="MJC18" s="267"/>
      <c r="MJD18" s="267"/>
      <c r="MJE18" s="267"/>
      <c r="MJF18" s="267"/>
      <c r="MJG18" s="267"/>
      <c r="MJH18" s="267"/>
      <c r="MJI18" s="267"/>
      <c r="MJJ18" s="267"/>
      <c r="MJK18" s="267"/>
      <c r="MJL18" s="267"/>
      <c r="MJM18" s="267"/>
      <c r="MJN18" s="267"/>
      <c r="MJO18" s="267"/>
      <c r="MJP18" s="267"/>
      <c r="MJQ18" s="267"/>
      <c r="MJR18" s="267"/>
      <c r="MJS18" s="267"/>
      <c r="MJT18" s="267"/>
      <c r="MJU18" s="267"/>
      <c r="MJV18" s="267"/>
      <c r="MJW18" s="267"/>
      <c r="MJX18" s="267"/>
      <c r="MJY18" s="267"/>
      <c r="MJZ18" s="267"/>
      <c r="MKA18" s="267"/>
      <c r="MKB18" s="267"/>
      <c r="MKC18" s="267"/>
      <c r="MKD18" s="267"/>
      <c r="MKE18" s="267"/>
      <c r="MKF18" s="267"/>
      <c r="MKG18" s="267"/>
      <c r="MKH18" s="267"/>
      <c r="MKI18" s="267"/>
      <c r="MKJ18" s="267"/>
      <c r="MKK18" s="267"/>
      <c r="MKL18" s="267"/>
      <c r="MKM18" s="267"/>
      <c r="MKN18" s="267"/>
      <c r="MKO18" s="267"/>
      <c r="MKP18" s="267"/>
      <c r="MKQ18" s="267"/>
      <c r="MKR18" s="267"/>
      <c r="MKS18" s="267"/>
      <c r="MKT18" s="267"/>
      <c r="MKU18" s="267"/>
      <c r="MKV18" s="267"/>
      <c r="MKW18" s="267"/>
      <c r="MKX18" s="267"/>
      <c r="MKY18" s="267"/>
      <c r="MKZ18" s="267"/>
      <c r="MLA18" s="267"/>
      <c r="MLB18" s="267"/>
      <c r="MLC18" s="267"/>
      <c r="MLD18" s="267"/>
      <c r="MLE18" s="267"/>
      <c r="MLF18" s="267"/>
      <c r="MLG18" s="267"/>
      <c r="MLH18" s="267"/>
      <c r="MLI18" s="267"/>
      <c r="MLJ18" s="267"/>
      <c r="MLK18" s="267"/>
      <c r="MLL18" s="267"/>
      <c r="MLM18" s="267"/>
      <c r="MLN18" s="267"/>
      <c r="MLO18" s="267"/>
      <c r="MLP18" s="267"/>
      <c r="MLQ18" s="267"/>
      <c r="MLR18" s="267"/>
      <c r="MLS18" s="267"/>
      <c r="MLT18" s="267"/>
      <c r="MLU18" s="267"/>
      <c r="MLV18" s="267"/>
      <c r="MLW18" s="267"/>
      <c r="MLX18" s="267"/>
      <c r="MLY18" s="267"/>
      <c r="MLZ18" s="267"/>
      <c r="MMA18" s="267"/>
      <c r="MMB18" s="267"/>
      <c r="MMC18" s="267"/>
      <c r="MMD18" s="267"/>
      <c r="MME18" s="267"/>
      <c r="MMF18" s="267"/>
      <c r="MMG18" s="267"/>
      <c r="MMH18" s="267"/>
      <c r="MMI18" s="267"/>
      <c r="MMJ18" s="267"/>
      <c r="MMK18" s="267"/>
      <c r="MML18" s="267"/>
      <c r="MMM18" s="267"/>
      <c r="MMN18" s="267"/>
      <c r="MMO18" s="267"/>
      <c r="MMP18" s="267"/>
      <c r="MMQ18" s="267"/>
      <c r="MMR18" s="267"/>
      <c r="MMS18" s="267"/>
      <c r="MMT18" s="267"/>
      <c r="MMU18" s="267"/>
      <c r="MMV18" s="267"/>
      <c r="MMW18" s="267"/>
      <c r="MMX18" s="267"/>
      <c r="MMY18" s="267"/>
      <c r="MMZ18" s="267"/>
      <c r="MNA18" s="267"/>
      <c r="MNB18" s="267"/>
      <c r="MNC18" s="267"/>
      <c r="MND18" s="267"/>
      <c r="MNE18" s="267"/>
      <c r="MNF18" s="267"/>
      <c r="MNG18" s="267"/>
      <c r="MNH18" s="267"/>
      <c r="MNI18" s="267"/>
      <c r="MNJ18" s="267"/>
      <c r="MNK18" s="267"/>
      <c r="MNL18" s="267"/>
      <c r="MNM18" s="267"/>
      <c r="MNN18" s="267"/>
      <c r="MNO18" s="267"/>
      <c r="MNP18" s="267"/>
      <c r="MNQ18" s="267"/>
      <c r="MNR18" s="267"/>
      <c r="MNS18" s="267"/>
      <c r="MNT18" s="267"/>
      <c r="MNU18" s="267"/>
      <c r="MNV18" s="267"/>
      <c r="MNW18" s="267"/>
      <c r="MNX18" s="267"/>
      <c r="MNY18" s="267"/>
      <c r="MNZ18" s="267"/>
      <c r="MOA18" s="267"/>
      <c r="MOB18" s="267"/>
      <c r="MOC18" s="267"/>
      <c r="MOD18" s="267"/>
      <c r="MOE18" s="267"/>
      <c r="MOF18" s="267"/>
      <c r="MOG18" s="267"/>
      <c r="MOH18" s="267"/>
      <c r="MOI18" s="267"/>
      <c r="MOJ18" s="267"/>
      <c r="MOK18" s="267"/>
      <c r="MOL18" s="267"/>
      <c r="MOM18" s="267"/>
      <c r="MON18" s="267"/>
      <c r="MOO18" s="267"/>
      <c r="MOP18" s="267"/>
      <c r="MOQ18" s="267"/>
      <c r="MOR18" s="267"/>
      <c r="MOS18" s="267"/>
      <c r="MOT18" s="267"/>
      <c r="MOU18" s="267"/>
      <c r="MOV18" s="267"/>
      <c r="MOW18" s="267"/>
      <c r="MOX18" s="267"/>
      <c r="MOY18" s="267"/>
      <c r="MOZ18" s="267"/>
      <c r="MPA18" s="267"/>
      <c r="MPB18" s="267"/>
      <c r="MPC18" s="267"/>
      <c r="MPD18" s="267"/>
      <c r="MPE18" s="267"/>
      <c r="MPF18" s="267"/>
      <c r="MPG18" s="267"/>
      <c r="MPH18" s="267"/>
      <c r="MPI18" s="267"/>
      <c r="MPJ18" s="267"/>
      <c r="MPK18" s="267"/>
      <c r="MPL18" s="267"/>
      <c r="MPM18" s="267"/>
      <c r="MPN18" s="267"/>
      <c r="MPO18" s="267"/>
      <c r="MPP18" s="267"/>
      <c r="MPQ18" s="267"/>
      <c r="MPR18" s="267"/>
      <c r="MPS18" s="267"/>
      <c r="MPT18" s="267"/>
      <c r="MPU18" s="267"/>
      <c r="MPV18" s="267"/>
      <c r="MPW18" s="267"/>
      <c r="MPX18" s="267"/>
      <c r="MPY18" s="267"/>
      <c r="MPZ18" s="267"/>
      <c r="MQA18" s="267"/>
      <c r="MQB18" s="267"/>
      <c r="MQC18" s="267"/>
      <c r="MQD18" s="267"/>
      <c r="MQE18" s="267"/>
      <c r="MQF18" s="267"/>
      <c r="MQG18" s="267"/>
      <c r="MQH18" s="267"/>
      <c r="MQI18" s="267"/>
      <c r="MQJ18" s="267"/>
      <c r="MQK18" s="267"/>
      <c r="MQL18" s="267"/>
      <c r="MQM18" s="267"/>
      <c r="MQN18" s="267"/>
      <c r="MQO18" s="267"/>
      <c r="MQP18" s="267"/>
      <c r="MQQ18" s="267"/>
      <c r="MQR18" s="267"/>
      <c r="MQS18" s="267"/>
      <c r="MQT18" s="267"/>
      <c r="MQU18" s="267"/>
      <c r="MQV18" s="267"/>
      <c r="MQW18" s="267"/>
      <c r="MQX18" s="267"/>
      <c r="MQY18" s="267"/>
      <c r="MQZ18" s="267"/>
      <c r="MRA18" s="267"/>
      <c r="MRB18" s="267"/>
      <c r="MRC18" s="267"/>
      <c r="MRD18" s="267"/>
      <c r="MRE18" s="267"/>
      <c r="MRF18" s="267"/>
      <c r="MRG18" s="267"/>
      <c r="MRH18" s="267"/>
      <c r="MRI18" s="267"/>
      <c r="MRJ18" s="267"/>
      <c r="MRK18" s="267"/>
      <c r="MRL18" s="267"/>
      <c r="MRM18" s="267"/>
      <c r="MRN18" s="267"/>
      <c r="MRO18" s="267"/>
      <c r="MRP18" s="267"/>
      <c r="MRQ18" s="267"/>
      <c r="MRR18" s="267"/>
      <c r="MRS18" s="267"/>
      <c r="MRT18" s="267"/>
      <c r="MRU18" s="267"/>
      <c r="MRV18" s="267"/>
      <c r="MRW18" s="267"/>
      <c r="MRX18" s="267"/>
      <c r="MRY18" s="267"/>
      <c r="MRZ18" s="267"/>
      <c r="MSA18" s="267"/>
      <c r="MSB18" s="267"/>
      <c r="MSC18" s="267"/>
      <c r="MSD18" s="267"/>
      <c r="MSE18" s="267"/>
      <c r="MSF18" s="267"/>
      <c r="MSG18" s="267"/>
      <c r="MSH18" s="267"/>
      <c r="MSI18" s="267"/>
      <c r="MSJ18" s="267"/>
      <c r="MSK18" s="267"/>
      <c r="MSL18" s="267"/>
      <c r="MSM18" s="267"/>
      <c r="MSN18" s="267"/>
      <c r="MSO18" s="267"/>
      <c r="MSP18" s="267"/>
      <c r="MSQ18" s="267"/>
      <c r="MSR18" s="267"/>
      <c r="MSS18" s="267"/>
      <c r="MST18" s="267"/>
      <c r="MSU18" s="267"/>
      <c r="MSV18" s="267"/>
      <c r="MSW18" s="267"/>
      <c r="MSX18" s="267"/>
      <c r="MSY18" s="267"/>
      <c r="MSZ18" s="267"/>
      <c r="MTA18" s="267"/>
      <c r="MTB18" s="267"/>
      <c r="MTC18" s="267"/>
      <c r="MTD18" s="267"/>
      <c r="MTE18" s="267"/>
      <c r="MTF18" s="267"/>
      <c r="MTG18" s="267"/>
      <c r="MTH18" s="267"/>
      <c r="MTI18" s="267"/>
      <c r="MTJ18" s="267"/>
      <c r="MTK18" s="267"/>
      <c r="MTL18" s="267"/>
      <c r="MTM18" s="267"/>
      <c r="MTN18" s="267"/>
      <c r="MTO18" s="267"/>
      <c r="MTP18" s="267"/>
      <c r="MTQ18" s="267"/>
      <c r="MTR18" s="267"/>
      <c r="MTS18" s="267"/>
      <c r="MTT18" s="267"/>
      <c r="MTU18" s="267"/>
      <c r="MTV18" s="267"/>
      <c r="MTW18" s="267"/>
      <c r="MTX18" s="267"/>
      <c r="MTY18" s="267"/>
      <c r="MTZ18" s="267"/>
      <c r="MUA18" s="267"/>
      <c r="MUB18" s="267"/>
      <c r="MUC18" s="267"/>
      <c r="MUD18" s="267"/>
      <c r="MUE18" s="267"/>
      <c r="MUF18" s="267"/>
      <c r="MUG18" s="267"/>
      <c r="MUH18" s="267"/>
      <c r="MUI18" s="267"/>
      <c r="MUJ18" s="267"/>
      <c r="MUK18" s="267"/>
      <c r="MUL18" s="267"/>
      <c r="MUM18" s="267"/>
      <c r="MUN18" s="267"/>
      <c r="MUO18" s="267"/>
      <c r="MUP18" s="267"/>
      <c r="MUQ18" s="267"/>
      <c r="MUR18" s="267"/>
      <c r="MUS18" s="267"/>
      <c r="MUT18" s="267"/>
      <c r="MUU18" s="267"/>
      <c r="MUV18" s="267"/>
      <c r="MUW18" s="267"/>
      <c r="MUX18" s="267"/>
      <c r="MUY18" s="267"/>
      <c r="MUZ18" s="267"/>
      <c r="MVA18" s="267"/>
      <c r="MVB18" s="267"/>
      <c r="MVC18" s="267"/>
      <c r="MVD18" s="267"/>
      <c r="MVE18" s="267"/>
      <c r="MVF18" s="267"/>
      <c r="MVG18" s="267"/>
      <c r="MVH18" s="267"/>
      <c r="MVI18" s="267"/>
      <c r="MVJ18" s="267"/>
      <c r="MVK18" s="267"/>
      <c r="MVL18" s="267"/>
      <c r="MVM18" s="267"/>
      <c r="MVN18" s="267"/>
      <c r="MVO18" s="267"/>
      <c r="MVP18" s="267"/>
      <c r="MVQ18" s="267"/>
      <c r="MVR18" s="267"/>
      <c r="MVS18" s="267"/>
      <c r="MVT18" s="267"/>
      <c r="MVU18" s="267"/>
      <c r="MVV18" s="267"/>
      <c r="MVW18" s="267"/>
      <c r="MVX18" s="267"/>
      <c r="MVY18" s="267"/>
      <c r="MVZ18" s="267"/>
      <c r="MWA18" s="267"/>
      <c r="MWB18" s="267"/>
      <c r="MWC18" s="267"/>
      <c r="MWD18" s="267"/>
      <c r="MWE18" s="267"/>
      <c r="MWF18" s="267"/>
      <c r="MWG18" s="267"/>
      <c r="MWH18" s="267"/>
      <c r="MWI18" s="267"/>
      <c r="MWJ18" s="267"/>
      <c r="MWK18" s="267"/>
      <c r="MWL18" s="267"/>
      <c r="MWM18" s="267"/>
      <c r="MWN18" s="267"/>
      <c r="MWO18" s="267"/>
      <c r="MWP18" s="267"/>
      <c r="MWQ18" s="267"/>
      <c r="MWR18" s="267"/>
      <c r="MWS18" s="267"/>
      <c r="MWT18" s="267"/>
      <c r="MWU18" s="267"/>
      <c r="MWV18" s="267"/>
      <c r="MWW18" s="267"/>
      <c r="MWX18" s="267"/>
      <c r="MWY18" s="267"/>
      <c r="MWZ18" s="267"/>
      <c r="MXA18" s="267"/>
      <c r="MXB18" s="267"/>
      <c r="MXC18" s="267"/>
      <c r="MXD18" s="267"/>
      <c r="MXE18" s="267"/>
      <c r="MXF18" s="267"/>
      <c r="MXG18" s="267"/>
      <c r="MXH18" s="267"/>
      <c r="MXI18" s="267"/>
      <c r="MXJ18" s="267"/>
      <c r="MXK18" s="267"/>
      <c r="MXL18" s="267"/>
      <c r="MXM18" s="267"/>
      <c r="MXN18" s="267"/>
      <c r="MXO18" s="267"/>
      <c r="MXP18" s="267"/>
      <c r="MXQ18" s="267"/>
      <c r="MXR18" s="267"/>
      <c r="MXS18" s="267"/>
      <c r="MXT18" s="267"/>
      <c r="MXU18" s="267"/>
      <c r="MXV18" s="267"/>
      <c r="MXW18" s="267"/>
      <c r="MXX18" s="267"/>
      <c r="MXY18" s="267"/>
      <c r="MXZ18" s="267"/>
      <c r="MYA18" s="267"/>
      <c r="MYB18" s="267"/>
      <c r="MYC18" s="267"/>
      <c r="MYD18" s="267"/>
      <c r="MYE18" s="267"/>
      <c r="MYF18" s="267"/>
      <c r="MYG18" s="267"/>
      <c r="MYH18" s="267"/>
      <c r="MYI18" s="267"/>
      <c r="MYJ18" s="267"/>
      <c r="MYK18" s="267"/>
      <c r="MYL18" s="267"/>
      <c r="MYM18" s="267"/>
      <c r="MYN18" s="267"/>
      <c r="MYO18" s="267"/>
      <c r="MYP18" s="267"/>
      <c r="MYQ18" s="267"/>
      <c r="MYR18" s="267"/>
      <c r="MYS18" s="267"/>
      <c r="MYT18" s="267"/>
      <c r="MYU18" s="267"/>
      <c r="MYV18" s="267"/>
      <c r="MYW18" s="267"/>
      <c r="MYX18" s="267"/>
      <c r="MYY18" s="267"/>
      <c r="MYZ18" s="267"/>
      <c r="MZA18" s="267"/>
      <c r="MZB18" s="267"/>
      <c r="MZC18" s="267"/>
      <c r="MZD18" s="267"/>
      <c r="MZE18" s="267"/>
      <c r="MZF18" s="267"/>
      <c r="MZG18" s="267"/>
      <c r="MZH18" s="267"/>
      <c r="MZI18" s="267"/>
      <c r="MZJ18" s="267"/>
      <c r="MZK18" s="267"/>
      <c r="MZL18" s="267"/>
      <c r="MZM18" s="267"/>
      <c r="MZN18" s="267"/>
      <c r="MZO18" s="267"/>
      <c r="MZP18" s="267"/>
      <c r="MZQ18" s="267"/>
      <c r="MZR18" s="267"/>
      <c r="MZS18" s="267"/>
      <c r="MZT18" s="267"/>
      <c r="MZU18" s="267"/>
      <c r="MZV18" s="267"/>
      <c r="MZW18" s="267"/>
      <c r="MZX18" s="267"/>
      <c r="MZY18" s="267"/>
      <c r="MZZ18" s="267"/>
      <c r="NAA18" s="267"/>
      <c r="NAB18" s="267"/>
      <c r="NAC18" s="267"/>
      <c r="NAD18" s="267"/>
      <c r="NAE18" s="267"/>
      <c r="NAF18" s="267"/>
      <c r="NAG18" s="267"/>
      <c r="NAH18" s="267"/>
      <c r="NAI18" s="267"/>
      <c r="NAJ18" s="267"/>
      <c r="NAK18" s="267"/>
      <c r="NAL18" s="267"/>
      <c r="NAM18" s="267"/>
      <c r="NAN18" s="267"/>
      <c r="NAO18" s="267"/>
      <c r="NAP18" s="267"/>
      <c r="NAQ18" s="267"/>
      <c r="NAR18" s="267"/>
      <c r="NAS18" s="267"/>
      <c r="NAT18" s="267"/>
      <c r="NAU18" s="267"/>
      <c r="NAV18" s="267"/>
      <c r="NAW18" s="267"/>
      <c r="NAX18" s="267"/>
      <c r="NAY18" s="267"/>
      <c r="NAZ18" s="267"/>
      <c r="NBA18" s="267"/>
      <c r="NBB18" s="267"/>
      <c r="NBC18" s="267"/>
      <c r="NBD18" s="267"/>
      <c r="NBE18" s="267"/>
      <c r="NBF18" s="267"/>
      <c r="NBG18" s="267"/>
      <c r="NBH18" s="267"/>
      <c r="NBI18" s="267"/>
      <c r="NBJ18" s="267"/>
      <c r="NBK18" s="267"/>
      <c r="NBL18" s="267"/>
      <c r="NBM18" s="267"/>
      <c r="NBN18" s="267"/>
      <c r="NBO18" s="267"/>
      <c r="NBP18" s="267"/>
      <c r="NBQ18" s="267"/>
      <c r="NBR18" s="267"/>
      <c r="NBS18" s="267"/>
      <c r="NBT18" s="267"/>
      <c r="NBU18" s="267"/>
      <c r="NBV18" s="267"/>
      <c r="NBW18" s="267"/>
      <c r="NBX18" s="267"/>
      <c r="NBY18" s="267"/>
      <c r="NBZ18" s="267"/>
      <c r="NCA18" s="267"/>
      <c r="NCB18" s="267"/>
      <c r="NCC18" s="267"/>
      <c r="NCD18" s="267"/>
      <c r="NCE18" s="267"/>
      <c r="NCF18" s="267"/>
      <c r="NCG18" s="267"/>
      <c r="NCH18" s="267"/>
      <c r="NCI18" s="267"/>
      <c r="NCJ18" s="267"/>
      <c r="NCK18" s="267"/>
      <c r="NCL18" s="267"/>
      <c r="NCM18" s="267"/>
      <c r="NCN18" s="267"/>
      <c r="NCO18" s="267"/>
      <c r="NCP18" s="267"/>
      <c r="NCQ18" s="267"/>
      <c r="NCR18" s="267"/>
      <c r="NCS18" s="267"/>
      <c r="NCT18" s="267"/>
      <c r="NCU18" s="267"/>
      <c r="NCV18" s="267"/>
      <c r="NCW18" s="267"/>
      <c r="NCX18" s="267"/>
      <c r="NCY18" s="267"/>
      <c r="NCZ18" s="267"/>
      <c r="NDA18" s="267"/>
      <c r="NDB18" s="267"/>
      <c r="NDC18" s="267"/>
      <c r="NDD18" s="267"/>
      <c r="NDE18" s="267"/>
      <c r="NDF18" s="267"/>
      <c r="NDG18" s="267"/>
      <c r="NDH18" s="267"/>
      <c r="NDI18" s="267"/>
      <c r="NDJ18" s="267"/>
      <c r="NDK18" s="267"/>
      <c r="NDL18" s="267"/>
      <c r="NDM18" s="267"/>
      <c r="NDN18" s="267"/>
      <c r="NDO18" s="267"/>
      <c r="NDP18" s="267"/>
      <c r="NDQ18" s="267"/>
      <c r="NDR18" s="267"/>
      <c r="NDS18" s="267"/>
      <c r="NDT18" s="267"/>
      <c r="NDU18" s="267"/>
      <c r="NDV18" s="267"/>
      <c r="NDW18" s="267"/>
      <c r="NDX18" s="267"/>
      <c r="NDY18" s="267"/>
      <c r="NDZ18" s="267"/>
      <c r="NEA18" s="267"/>
      <c r="NEB18" s="267"/>
      <c r="NEC18" s="267"/>
      <c r="NED18" s="267"/>
      <c r="NEE18" s="267"/>
      <c r="NEF18" s="267"/>
      <c r="NEG18" s="267"/>
      <c r="NEH18" s="267"/>
      <c r="NEI18" s="267"/>
      <c r="NEJ18" s="267"/>
      <c r="NEK18" s="267"/>
      <c r="NEL18" s="267"/>
      <c r="NEM18" s="267"/>
      <c r="NEN18" s="267"/>
      <c r="NEO18" s="267"/>
      <c r="NEP18" s="267"/>
      <c r="NEQ18" s="267"/>
      <c r="NER18" s="267"/>
      <c r="NES18" s="267"/>
      <c r="NET18" s="267"/>
      <c r="NEU18" s="267"/>
      <c r="NEV18" s="267"/>
      <c r="NEW18" s="267"/>
      <c r="NEX18" s="267"/>
      <c r="NEY18" s="267"/>
      <c r="NEZ18" s="267"/>
      <c r="NFA18" s="267"/>
      <c r="NFB18" s="267"/>
      <c r="NFC18" s="267"/>
      <c r="NFD18" s="267"/>
      <c r="NFE18" s="267"/>
      <c r="NFF18" s="267"/>
      <c r="NFG18" s="267"/>
      <c r="NFH18" s="267"/>
      <c r="NFI18" s="267"/>
      <c r="NFJ18" s="267"/>
      <c r="NFK18" s="267"/>
      <c r="NFL18" s="267"/>
      <c r="NFM18" s="267"/>
      <c r="NFN18" s="267"/>
      <c r="NFO18" s="267"/>
      <c r="NFP18" s="267"/>
      <c r="NFQ18" s="267"/>
      <c r="NFR18" s="267"/>
      <c r="NFS18" s="267"/>
      <c r="NFT18" s="267"/>
      <c r="NFU18" s="267"/>
      <c r="NFV18" s="267"/>
      <c r="NFW18" s="267"/>
      <c r="NFX18" s="267"/>
      <c r="NFY18" s="267"/>
      <c r="NFZ18" s="267"/>
      <c r="NGA18" s="267"/>
      <c r="NGB18" s="267"/>
      <c r="NGC18" s="267"/>
      <c r="NGD18" s="267"/>
      <c r="NGE18" s="267"/>
      <c r="NGF18" s="267"/>
      <c r="NGG18" s="267"/>
      <c r="NGH18" s="267"/>
      <c r="NGI18" s="267"/>
      <c r="NGJ18" s="267"/>
      <c r="NGK18" s="267"/>
      <c r="NGL18" s="267"/>
      <c r="NGM18" s="267"/>
      <c r="NGN18" s="267"/>
      <c r="NGO18" s="267"/>
      <c r="NGP18" s="267"/>
      <c r="NGQ18" s="267"/>
      <c r="NGR18" s="267"/>
      <c r="NGS18" s="267"/>
      <c r="NGT18" s="267"/>
      <c r="NGU18" s="267"/>
      <c r="NGV18" s="267"/>
      <c r="NGW18" s="267"/>
      <c r="NGX18" s="267"/>
      <c r="NGY18" s="267"/>
      <c r="NGZ18" s="267"/>
      <c r="NHA18" s="267"/>
      <c r="NHB18" s="267"/>
      <c r="NHC18" s="267"/>
      <c r="NHD18" s="267"/>
      <c r="NHE18" s="267"/>
      <c r="NHF18" s="267"/>
      <c r="NHG18" s="267"/>
      <c r="NHH18" s="267"/>
      <c r="NHI18" s="267"/>
      <c r="NHJ18" s="267"/>
      <c r="NHK18" s="267"/>
      <c r="NHL18" s="267"/>
      <c r="NHM18" s="267"/>
      <c r="NHN18" s="267"/>
      <c r="NHO18" s="267"/>
      <c r="NHP18" s="267"/>
      <c r="NHQ18" s="267"/>
      <c r="NHR18" s="267"/>
      <c r="NHS18" s="267"/>
      <c r="NHT18" s="267"/>
      <c r="NHU18" s="267"/>
      <c r="NHV18" s="267"/>
      <c r="NHW18" s="267"/>
      <c r="NHX18" s="267"/>
      <c r="NHY18" s="267"/>
      <c r="NHZ18" s="267"/>
      <c r="NIA18" s="267"/>
      <c r="NIB18" s="267"/>
      <c r="NIC18" s="267"/>
      <c r="NID18" s="267"/>
      <c r="NIE18" s="267"/>
      <c r="NIF18" s="267"/>
      <c r="NIG18" s="267"/>
      <c r="NIH18" s="267"/>
      <c r="NII18" s="267"/>
      <c r="NIJ18" s="267"/>
      <c r="NIK18" s="267"/>
      <c r="NIL18" s="267"/>
      <c r="NIM18" s="267"/>
      <c r="NIN18" s="267"/>
      <c r="NIO18" s="267"/>
      <c r="NIP18" s="267"/>
      <c r="NIQ18" s="267"/>
      <c r="NIR18" s="267"/>
      <c r="NIS18" s="267"/>
      <c r="NIT18" s="267"/>
      <c r="NIU18" s="267"/>
      <c r="NIV18" s="267"/>
      <c r="NIW18" s="267"/>
      <c r="NIX18" s="267"/>
      <c r="NIY18" s="267"/>
      <c r="NIZ18" s="267"/>
      <c r="NJA18" s="267"/>
      <c r="NJB18" s="267"/>
      <c r="NJC18" s="267"/>
      <c r="NJD18" s="267"/>
      <c r="NJE18" s="267"/>
      <c r="NJF18" s="267"/>
      <c r="NJG18" s="267"/>
      <c r="NJH18" s="267"/>
      <c r="NJI18" s="267"/>
      <c r="NJJ18" s="267"/>
      <c r="NJK18" s="267"/>
      <c r="NJL18" s="267"/>
      <c r="NJM18" s="267"/>
      <c r="NJN18" s="267"/>
      <c r="NJO18" s="267"/>
      <c r="NJP18" s="267"/>
      <c r="NJQ18" s="267"/>
      <c r="NJR18" s="267"/>
      <c r="NJS18" s="267"/>
      <c r="NJT18" s="267"/>
      <c r="NJU18" s="267"/>
      <c r="NJV18" s="267"/>
      <c r="NJW18" s="267"/>
      <c r="NJX18" s="267"/>
      <c r="NJY18" s="267"/>
      <c r="NJZ18" s="267"/>
      <c r="NKA18" s="267"/>
      <c r="NKB18" s="267"/>
      <c r="NKC18" s="267"/>
      <c r="NKD18" s="267"/>
      <c r="NKE18" s="267"/>
      <c r="NKF18" s="267"/>
      <c r="NKG18" s="267"/>
      <c r="NKH18" s="267"/>
      <c r="NKI18" s="267"/>
      <c r="NKJ18" s="267"/>
      <c r="NKK18" s="267"/>
      <c r="NKL18" s="267"/>
      <c r="NKM18" s="267"/>
      <c r="NKN18" s="267"/>
      <c r="NKO18" s="267"/>
      <c r="NKP18" s="267"/>
      <c r="NKQ18" s="267"/>
      <c r="NKR18" s="267"/>
      <c r="NKS18" s="267"/>
      <c r="NKT18" s="267"/>
      <c r="NKU18" s="267"/>
      <c r="NKV18" s="267"/>
      <c r="NKW18" s="267"/>
      <c r="NKX18" s="267"/>
      <c r="NKY18" s="267"/>
      <c r="NKZ18" s="267"/>
      <c r="NLA18" s="267"/>
      <c r="NLB18" s="267"/>
      <c r="NLC18" s="267"/>
      <c r="NLD18" s="267"/>
      <c r="NLE18" s="267"/>
      <c r="NLF18" s="267"/>
      <c r="NLG18" s="267"/>
      <c r="NLH18" s="267"/>
      <c r="NLI18" s="267"/>
      <c r="NLJ18" s="267"/>
      <c r="NLK18" s="267"/>
      <c r="NLL18" s="267"/>
      <c r="NLM18" s="267"/>
      <c r="NLN18" s="267"/>
      <c r="NLO18" s="267"/>
      <c r="NLP18" s="267"/>
      <c r="NLQ18" s="267"/>
      <c r="NLR18" s="267"/>
      <c r="NLS18" s="267"/>
      <c r="NLT18" s="267"/>
      <c r="NLU18" s="267"/>
      <c r="NLV18" s="267"/>
      <c r="NLW18" s="267"/>
      <c r="NLX18" s="267"/>
      <c r="NLY18" s="267"/>
      <c r="NLZ18" s="267"/>
      <c r="NMA18" s="267"/>
      <c r="NMB18" s="267"/>
      <c r="NMC18" s="267"/>
      <c r="NMD18" s="267"/>
      <c r="NME18" s="267"/>
      <c r="NMF18" s="267"/>
      <c r="NMG18" s="267"/>
      <c r="NMH18" s="267"/>
      <c r="NMI18" s="267"/>
      <c r="NMJ18" s="267"/>
      <c r="NMK18" s="267"/>
      <c r="NML18" s="267"/>
      <c r="NMM18" s="267"/>
      <c r="NMN18" s="267"/>
      <c r="NMO18" s="267"/>
      <c r="NMP18" s="267"/>
      <c r="NMQ18" s="267"/>
      <c r="NMR18" s="267"/>
      <c r="NMS18" s="267"/>
      <c r="NMT18" s="267"/>
      <c r="NMU18" s="267"/>
      <c r="NMV18" s="267"/>
      <c r="NMW18" s="267"/>
      <c r="NMX18" s="267"/>
      <c r="NMY18" s="267"/>
      <c r="NMZ18" s="267"/>
      <c r="NNA18" s="267"/>
      <c r="NNB18" s="267"/>
      <c r="NNC18" s="267"/>
      <c r="NND18" s="267"/>
      <c r="NNE18" s="267"/>
      <c r="NNF18" s="267"/>
      <c r="NNG18" s="267"/>
      <c r="NNH18" s="267"/>
      <c r="NNI18" s="267"/>
      <c r="NNJ18" s="267"/>
      <c r="NNK18" s="267"/>
      <c r="NNL18" s="267"/>
      <c r="NNM18" s="267"/>
      <c r="NNN18" s="267"/>
      <c r="NNO18" s="267"/>
      <c r="NNP18" s="267"/>
      <c r="NNQ18" s="267"/>
      <c r="NNR18" s="267"/>
      <c r="NNS18" s="267"/>
      <c r="NNT18" s="267"/>
      <c r="NNU18" s="267"/>
      <c r="NNV18" s="267"/>
      <c r="NNW18" s="267"/>
      <c r="NNX18" s="267"/>
      <c r="NNY18" s="267"/>
      <c r="NNZ18" s="267"/>
      <c r="NOA18" s="267"/>
      <c r="NOB18" s="267"/>
      <c r="NOC18" s="267"/>
      <c r="NOD18" s="267"/>
      <c r="NOE18" s="267"/>
      <c r="NOF18" s="267"/>
      <c r="NOG18" s="267"/>
      <c r="NOH18" s="267"/>
      <c r="NOI18" s="267"/>
      <c r="NOJ18" s="267"/>
      <c r="NOK18" s="267"/>
      <c r="NOL18" s="267"/>
      <c r="NOM18" s="267"/>
      <c r="NON18" s="267"/>
      <c r="NOO18" s="267"/>
      <c r="NOP18" s="267"/>
      <c r="NOQ18" s="267"/>
      <c r="NOR18" s="267"/>
      <c r="NOS18" s="267"/>
      <c r="NOT18" s="267"/>
      <c r="NOU18" s="267"/>
      <c r="NOV18" s="267"/>
      <c r="NOW18" s="267"/>
      <c r="NOX18" s="267"/>
      <c r="NOY18" s="267"/>
      <c r="NOZ18" s="267"/>
      <c r="NPA18" s="267"/>
      <c r="NPB18" s="267"/>
      <c r="NPC18" s="267"/>
      <c r="NPD18" s="267"/>
      <c r="NPE18" s="267"/>
      <c r="NPF18" s="267"/>
      <c r="NPG18" s="267"/>
      <c r="NPH18" s="267"/>
      <c r="NPI18" s="267"/>
      <c r="NPJ18" s="267"/>
      <c r="NPK18" s="267"/>
      <c r="NPL18" s="267"/>
      <c r="NPM18" s="267"/>
      <c r="NPN18" s="267"/>
      <c r="NPO18" s="267"/>
      <c r="NPP18" s="267"/>
      <c r="NPQ18" s="267"/>
      <c r="NPR18" s="267"/>
      <c r="NPS18" s="267"/>
      <c r="NPT18" s="267"/>
      <c r="NPU18" s="267"/>
      <c r="NPV18" s="267"/>
      <c r="NPW18" s="267"/>
      <c r="NPX18" s="267"/>
      <c r="NPY18" s="267"/>
      <c r="NPZ18" s="267"/>
      <c r="NQA18" s="267"/>
      <c r="NQB18" s="267"/>
      <c r="NQC18" s="267"/>
      <c r="NQD18" s="267"/>
      <c r="NQE18" s="267"/>
      <c r="NQF18" s="267"/>
      <c r="NQG18" s="267"/>
      <c r="NQH18" s="267"/>
      <c r="NQI18" s="267"/>
      <c r="NQJ18" s="267"/>
      <c r="NQK18" s="267"/>
      <c r="NQL18" s="267"/>
      <c r="NQM18" s="267"/>
      <c r="NQN18" s="267"/>
      <c r="NQO18" s="267"/>
      <c r="NQP18" s="267"/>
      <c r="NQQ18" s="267"/>
      <c r="NQR18" s="267"/>
      <c r="NQS18" s="267"/>
      <c r="NQT18" s="267"/>
      <c r="NQU18" s="267"/>
      <c r="NQV18" s="267"/>
      <c r="NQW18" s="267"/>
      <c r="NQX18" s="267"/>
      <c r="NQY18" s="267"/>
      <c r="NQZ18" s="267"/>
      <c r="NRA18" s="267"/>
      <c r="NRB18" s="267"/>
      <c r="NRC18" s="267"/>
      <c r="NRD18" s="267"/>
      <c r="NRE18" s="267"/>
      <c r="NRF18" s="267"/>
      <c r="NRG18" s="267"/>
      <c r="NRH18" s="267"/>
      <c r="NRI18" s="267"/>
      <c r="NRJ18" s="267"/>
      <c r="NRK18" s="267"/>
      <c r="NRL18" s="267"/>
      <c r="NRM18" s="267"/>
      <c r="NRN18" s="267"/>
      <c r="NRO18" s="267"/>
      <c r="NRP18" s="267"/>
      <c r="NRQ18" s="267"/>
      <c r="NRR18" s="267"/>
      <c r="NRS18" s="267"/>
      <c r="NRT18" s="267"/>
      <c r="NRU18" s="267"/>
      <c r="NRV18" s="267"/>
      <c r="NRW18" s="267"/>
      <c r="NRX18" s="267"/>
      <c r="NRY18" s="267"/>
      <c r="NRZ18" s="267"/>
      <c r="NSA18" s="267"/>
      <c r="NSB18" s="267"/>
      <c r="NSC18" s="267"/>
      <c r="NSD18" s="267"/>
      <c r="NSE18" s="267"/>
      <c r="NSF18" s="267"/>
      <c r="NSG18" s="267"/>
      <c r="NSH18" s="267"/>
      <c r="NSI18" s="267"/>
      <c r="NSJ18" s="267"/>
      <c r="NSK18" s="267"/>
      <c r="NSL18" s="267"/>
      <c r="NSM18" s="267"/>
      <c r="NSN18" s="267"/>
      <c r="NSO18" s="267"/>
      <c r="NSP18" s="267"/>
      <c r="NSQ18" s="267"/>
      <c r="NSR18" s="267"/>
      <c r="NSS18" s="267"/>
      <c r="NST18" s="267"/>
      <c r="NSU18" s="267"/>
      <c r="NSV18" s="267"/>
      <c r="NSW18" s="267"/>
      <c r="NSX18" s="267"/>
      <c r="NSY18" s="267"/>
      <c r="NSZ18" s="267"/>
      <c r="NTA18" s="267"/>
      <c r="NTB18" s="267"/>
      <c r="NTC18" s="267"/>
      <c r="NTD18" s="267"/>
      <c r="NTE18" s="267"/>
      <c r="NTF18" s="267"/>
      <c r="NTG18" s="267"/>
      <c r="NTH18" s="267"/>
      <c r="NTI18" s="267"/>
      <c r="NTJ18" s="267"/>
      <c r="NTK18" s="267"/>
      <c r="NTL18" s="267"/>
      <c r="NTM18" s="267"/>
      <c r="NTN18" s="267"/>
      <c r="NTO18" s="267"/>
      <c r="NTP18" s="267"/>
      <c r="NTQ18" s="267"/>
      <c r="NTR18" s="267"/>
      <c r="NTS18" s="267"/>
      <c r="NTT18" s="267"/>
      <c r="NTU18" s="267"/>
      <c r="NTV18" s="267"/>
      <c r="NTW18" s="267"/>
      <c r="NTX18" s="267"/>
      <c r="NTY18" s="267"/>
      <c r="NTZ18" s="267"/>
      <c r="NUA18" s="267"/>
      <c r="NUB18" s="267"/>
      <c r="NUC18" s="267"/>
      <c r="NUD18" s="267"/>
      <c r="NUE18" s="267"/>
      <c r="NUF18" s="267"/>
      <c r="NUG18" s="267"/>
      <c r="NUH18" s="267"/>
      <c r="NUI18" s="267"/>
      <c r="NUJ18" s="267"/>
      <c r="NUK18" s="267"/>
      <c r="NUL18" s="267"/>
      <c r="NUM18" s="267"/>
      <c r="NUN18" s="267"/>
      <c r="NUO18" s="267"/>
      <c r="NUP18" s="267"/>
      <c r="NUQ18" s="267"/>
      <c r="NUR18" s="267"/>
      <c r="NUS18" s="267"/>
      <c r="NUT18" s="267"/>
      <c r="NUU18" s="267"/>
      <c r="NUV18" s="267"/>
      <c r="NUW18" s="267"/>
      <c r="NUX18" s="267"/>
      <c r="NUY18" s="267"/>
      <c r="NUZ18" s="267"/>
      <c r="NVA18" s="267"/>
      <c r="NVB18" s="267"/>
      <c r="NVC18" s="267"/>
      <c r="NVD18" s="267"/>
      <c r="NVE18" s="267"/>
      <c r="NVF18" s="267"/>
      <c r="NVG18" s="267"/>
      <c r="NVH18" s="267"/>
      <c r="NVI18" s="267"/>
      <c r="NVJ18" s="267"/>
      <c r="NVK18" s="267"/>
      <c r="NVL18" s="267"/>
      <c r="NVM18" s="267"/>
      <c r="NVN18" s="267"/>
      <c r="NVO18" s="267"/>
      <c r="NVP18" s="267"/>
      <c r="NVQ18" s="267"/>
      <c r="NVR18" s="267"/>
      <c r="NVS18" s="267"/>
      <c r="NVT18" s="267"/>
      <c r="NVU18" s="267"/>
      <c r="NVV18" s="267"/>
      <c r="NVW18" s="267"/>
      <c r="NVX18" s="267"/>
      <c r="NVY18" s="267"/>
      <c r="NVZ18" s="267"/>
      <c r="NWA18" s="267"/>
      <c r="NWB18" s="267"/>
      <c r="NWC18" s="267"/>
      <c r="NWD18" s="267"/>
      <c r="NWE18" s="267"/>
      <c r="NWF18" s="267"/>
      <c r="NWG18" s="267"/>
      <c r="NWH18" s="267"/>
      <c r="NWI18" s="267"/>
      <c r="NWJ18" s="267"/>
      <c r="NWK18" s="267"/>
      <c r="NWL18" s="267"/>
      <c r="NWM18" s="267"/>
      <c r="NWN18" s="267"/>
      <c r="NWO18" s="267"/>
      <c r="NWP18" s="267"/>
      <c r="NWQ18" s="267"/>
      <c r="NWR18" s="267"/>
      <c r="NWS18" s="267"/>
      <c r="NWT18" s="267"/>
      <c r="NWU18" s="267"/>
      <c r="NWV18" s="267"/>
      <c r="NWW18" s="267"/>
      <c r="NWX18" s="267"/>
      <c r="NWY18" s="267"/>
      <c r="NWZ18" s="267"/>
      <c r="NXA18" s="267"/>
      <c r="NXB18" s="267"/>
      <c r="NXC18" s="267"/>
      <c r="NXD18" s="267"/>
      <c r="NXE18" s="267"/>
      <c r="NXF18" s="267"/>
      <c r="NXG18" s="267"/>
      <c r="NXH18" s="267"/>
      <c r="NXI18" s="267"/>
      <c r="NXJ18" s="267"/>
      <c r="NXK18" s="267"/>
      <c r="NXL18" s="267"/>
      <c r="NXM18" s="267"/>
      <c r="NXN18" s="267"/>
      <c r="NXO18" s="267"/>
      <c r="NXP18" s="267"/>
      <c r="NXQ18" s="267"/>
      <c r="NXR18" s="267"/>
      <c r="NXS18" s="267"/>
      <c r="NXT18" s="267"/>
      <c r="NXU18" s="267"/>
      <c r="NXV18" s="267"/>
      <c r="NXW18" s="267"/>
      <c r="NXX18" s="267"/>
      <c r="NXY18" s="267"/>
      <c r="NXZ18" s="267"/>
      <c r="NYA18" s="267"/>
      <c r="NYB18" s="267"/>
      <c r="NYC18" s="267"/>
      <c r="NYD18" s="267"/>
      <c r="NYE18" s="267"/>
      <c r="NYF18" s="267"/>
      <c r="NYG18" s="267"/>
      <c r="NYH18" s="267"/>
      <c r="NYI18" s="267"/>
      <c r="NYJ18" s="267"/>
      <c r="NYK18" s="267"/>
      <c r="NYL18" s="267"/>
      <c r="NYM18" s="267"/>
      <c r="NYN18" s="267"/>
      <c r="NYO18" s="267"/>
      <c r="NYP18" s="267"/>
      <c r="NYQ18" s="267"/>
      <c r="NYR18" s="267"/>
      <c r="NYS18" s="267"/>
      <c r="NYT18" s="267"/>
      <c r="NYU18" s="267"/>
      <c r="NYV18" s="267"/>
      <c r="NYW18" s="267"/>
      <c r="NYX18" s="267"/>
      <c r="NYY18" s="267"/>
      <c r="NYZ18" s="267"/>
      <c r="NZA18" s="267"/>
      <c r="NZB18" s="267"/>
      <c r="NZC18" s="267"/>
      <c r="NZD18" s="267"/>
      <c r="NZE18" s="267"/>
      <c r="NZF18" s="267"/>
      <c r="NZG18" s="267"/>
      <c r="NZH18" s="267"/>
      <c r="NZI18" s="267"/>
      <c r="NZJ18" s="267"/>
      <c r="NZK18" s="267"/>
      <c r="NZL18" s="267"/>
      <c r="NZM18" s="267"/>
      <c r="NZN18" s="267"/>
      <c r="NZO18" s="267"/>
      <c r="NZP18" s="267"/>
      <c r="NZQ18" s="267"/>
      <c r="NZR18" s="267"/>
      <c r="NZS18" s="267"/>
      <c r="NZT18" s="267"/>
      <c r="NZU18" s="267"/>
      <c r="NZV18" s="267"/>
      <c r="NZW18" s="267"/>
      <c r="NZX18" s="267"/>
      <c r="NZY18" s="267"/>
      <c r="NZZ18" s="267"/>
      <c r="OAA18" s="267"/>
      <c r="OAB18" s="267"/>
      <c r="OAC18" s="267"/>
      <c r="OAD18" s="267"/>
      <c r="OAE18" s="267"/>
      <c r="OAF18" s="267"/>
      <c r="OAG18" s="267"/>
      <c r="OAH18" s="267"/>
      <c r="OAI18" s="267"/>
      <c r="OAJ18" s="267"/>
      <c r="OAK18" s="267"/>
      <c r="OAL18" s="267"/>
      <c r="OAM18" s="267"/>
      <c r="OAN18" s="267"/>
      <c r="OAO18" s="267"/>
      <c r="OAP18" s="267"/>
      <c r="OAQ18" s="267"/>
      <c r="OAR18" s="267"/>
      <c r="OAS18" s="267"/>
      <c r="OAT18" s="267"/>
      <c r="OAU18" s="267"/>
      <c r="OAV18" s="267"/>
      <c r="OAW18" s="267"/>
      <c r="OAX18" s="267"/>
      <c r="OAY18" s="267"/>
      <c r="OAZ18" s="267"/>
      <c r="OBA18" s="267"/>
      <c r="OBB18" s="267"/>
      <c r="OBC18" s="267"/>
      <c r="OBD18" s="267"/>
      <c r="OBE18" s="267"/>
      <c r="OBF18" s="267"/>
      <c r="OBG18" s="267"/>
      <c r="OBH18" s="267"/>
      <c r="OBI18" s="267"/>
      <c r="OBJ18" s="267"/>
      <c r="OBK18" s="267"/>
      <c r="OBL18" s="267"/>
      <c r="OBM18" s="267"/>
      <c r="OBN18" s="267"/>
      <c r="OBO18" s="267"/>
      <c r="OBP18" s="267"/>
      <c r="OBQ18" s="267"/>
      <c r="OBR18" s="267"/>
      <c r="OBS18" s="267"/>
      <c r="OBT18" s="267"/>
      <c r="OBU18" s="267"/>
      <c r="OBV18" s="267"/>
      <c r="OBW18" s="267"/>
      <c r="OBX18" s="267"/>
      <c r="OBY18" s="267"/>
      <c r="OBZ18" s="267"/>
      <c r="OCA18" s="267"/>
      <c r="OCB18" s="267"/>
      <c r="OCC18" s="267"/>
      <c r="OCD18" s="267"/>
      <c r="OCE18" s="267"/>
      <c r="OCF18" s="267"/>
      <c r="OCG18" s="267"/>
      <c r="OCH18" s="267"/>
      <c r="OCI18" s="267"/>
      <c r="OCJ18" s="267"/>
      <c r="OCK18" s="267"/>
      <c r="OCL18" s="267"/>
      <c r="OCM18" s="267"/>
      <c r="OCN18" s="267"/>
      <c r="OCO18" s="267"/>
      <c r="OCP18" s="267"/>
      <c r="OCQ18" s="267"/>
      <c r="OCR18" s="267"/>
      <c r="OCS18" s="267"/>
      <c r="OCT18" s="267"/>
      <c r="OCU18" s="267"/>
      <c r="OCV18" s="267"/>
      <c r="OCW18" s="267"/>
      <c r="OCX18" s="267"/>
      <c r="OCY18" s="267"/>
      <c r="OCZ18" s="267"/>
      <c r="ODA18" s="267"/>
      <c r="ODB18" s="267"/>
      <c r="ODC18" s="267"/>
      <c r="ODD18" s="267"/>
      <c r="ODE18" s="267"/>
      <c r="ODF18" s="267"/>
      <c r="ODG18" s="267"/>
      <c r="ODH18" s="267"/>
      <c r="ODI18" s="267"/>
      <c r="ODJ18" s="267"/>
      <c r="ODK18" s="267"/>
      <c r="ODL18" s="267"/>
      <c r="ODM18" s="267"/>
      <c r="ODN18" s="267"/>
      <c r="ODO18" s="267"/>
      <c r="ODP18" s="267"/>
      <c r="ODQ18" s="267"/>
      <c r="ODR18" s="267"/>
      <c r="ODS18" s="267"/>
      <c r="ODT18" s="267"/>
      <c r="ODU18" s="267"/>
      <c r="ODV18" s="267"/>
      <c r="ODW18" s="267"/>
      <c r="ODX18" s="267"/>
      <c r="ODY18" s="267"/>
      <c r="ODZ18" s="267"/>
      <c r="OEA18" s="267"/>
      <c r="OEB18" s="267"/>
      <c r="OEC18" s="267"/>
      <c r="OED18" s="267"/>
      <c r="OEE18" s="267"/>
      <c r="OEF18" s="267"/>
      <c r="OEG18" s="267"/>
      <c r="OEH18" s="267"/>
      <c r="OEI18" s="267"/>
      <c r="OEJ18" s="267"/>
      <c r="OEK18" s="267"/>
      <c r="OEL18" s="267"/>
      <c r="OEM18" s="267"/>
      <c r="OEN18" s="267"/>
      <c r="OEO18" s="267"/>
      <c r="OEP18" s="267"/>
      <c r="OEQ18" s="267"/>
      <c r="OER18" s="267"/>
      <c r="OES18" s="267"/>
      <c r="OET18" s="267"/>
      <c r="OEU18" s="267"/>
      <c r="OEV18" s="267"/>
      <c r="OEW18" s="267"/>
      <c r="OEX18" s="267"/>
      <c r="OEY18" s="267"/>
      <c r="OEZ18" s="267"/>
      <c r="OFA18" s="267"/>
      <c r="OFB18" s="267"/>
      <c r="OFC18" s="267"/>
      <c r="OFD18" s="267"/>
      <c r="OFE18" s="267"/>
      <c r="OFF18" s="267"/>
      <c r="OFG18" s="267"/>
      <c r="OFH18" s="267"/>
      <c r="OFI18" s="267"/>
      <c r="OFJ18" s="267"/>
      <c r="OFK18" s="267"/>
      <c r="OFL18" s="267"/>
      <c r="OFM18" s="267"/>
      <c r="OFN18" s="267"/>
      <c r="OFO18" s="267"/>
      <c r="OFP18" s="267"/>
      <c r="OFQ18" s="267"/>
      <c r="OFR18" s="267"/>
      <c r="OFS18" s="267"/>
      <c r="OFT18" s="267"/>
      <c r="OFU18" s="267"/>
      <c r="OFV18" s="267"/>
      <c r="OFW18" s="267"/>
      <c r="OFX18" s="267"/>
      <c r="OFY18" s="267"/>
      <c r="OFZ18" s="267"/>
      <c r="OGA18" s="267"/>
      <c r="OGB18" s="267"/>
      <c r="OGC18" s="267"/>
      <c r="OGD18" s="267"/>
      <c r="OGE18" s="267"/>
      <c r="OGF18" s="267"/>
      <c r="OGG18" s="267"/>
      <c r="OGH18" s="267"/>
      <c r="OGI18" s="267"/>
      <c r="OGJ18" s="267"/>
      <c r="OGK18" s="267"/>
      <c r="OGL18" s="267"/>
      <c r="OGM18" s="267"/>
      <c r="OGN18" s="267"/>
      <c r="OGO18" s="267"/>
      <c r="OGP18" s="267"/>
      <c r="OGQ18" s="267"/>
      <c r="OGR18" s="267"/>
      <c r="OGS18" s="267"/>
      <c r="OGT18" s="267"/>
      <c r="OGU18" s="267"/>
      <c r="OGV18" s="267"/>
      <c r="OGW18" s="267"/>
      <c r="OGX18" s="267"/>
      <c r="OGY18" s="267"/>
      <c r="OGZ18" s="267"/>
      <c r="OHA18" s="267"/>
      <c r="OHB18" s="267"/>
      <c r="OHC18" s="267"/>
      <c r="OHD18" s="267"/>
      <c r="OHE18" s="267"/>
      <c r="OHF18" s="267"/>
      <c r="OHG18" s="267"/>
      <c r="OHH18" s="267"/>
      <c r="OHI18" s="267"/>
      <c r="OHJ18" s="267"/>
      <c r="OHK18" s="267"/>
      <c r="OHL18" s="267"/>
      <c r="OHM18" s="267"/>
      <c r="OHN18" s="267"/>
      <c r="OHO18" s="267"/>
      <c r="OHP18" s="267"/>
      <c r="OHQ18" s="267"/>
      <c r="OHR18" s="267"/>
      <c r="OHS18" s="267"/>
      <c r="OHT18" s="267"/>
      <c r="OHU18" s="267"/>
      <c r="OHV18" s="267"/>
      <c r="OHW18" s="267"/>
      <c r="OHX18" s="267"/>
      <c r="OHY18" s="267"/>
      <c r="OHZ18" s="267"/>
      <c r="OIA18" s="267"/>
      <c r="OIB18" s="267"/>
      <c r="OIC18" s="267"/>
      <c r="OID18" s="267"/>
      <c r="OIE18" s="267"/>
      <c r="OIF18" s="267"/>
      <c r="OIG18" s="267"/>
      <c r="OIH18" s="267"/>
      <c r="OII18" s="267"/>
      <c r="OIJ18" s="267"/>
      <c r="OIK18" s="267"/>
      <c r="OIL18" s="267"/>
      <c r="OIM18" s="267"/>
      <c r="OIN18" s="267"/>
      <c r="OIO18" s="267"/>
      <c r="OIP18" s="267"/>
      <c r="OIQ18" s="267"/>
      <c r="OIR18" s="267"/>
      <c r="OIS18" s="267"/>
      <c r="OIT18" s="267"/>
      <c r="OIU18" s="267"/>
      <c r="OIV18" s="267"/>
      <c r="OIW18" s="267"/>
      <c r="OIX18" s="267"/>
      <c r="OIY18" s="267"/>
      <c r="OIZ18" s="267"/>
      <c r="OJA18" s="267"/>
      <c r="OJB18" s="267"/>
      <c r="OJC18" s="267"/>
      <c r="OJD18" s="267"/>
      <c r="OJE18" s="267"/>
      <c r="OJF18" s="267"/>
      <c r="OJG18" s="267"/>
      <c r="OJH18" s="267"/>
      <c r="OJI18" s="267"/>
      <c r="OJJ18" s="267"/>
      <c r="OJK18" s="267"/>
      <c r="OJL18" s="267"/>
      <c r="OJM18" s="267"/>
      <c r="OJN18" s="267"/>
      <c r="OJO18" s="267"/>
      <c r="OJP18" s="267"/>
      <c r="OJQ18" s="267"/>
      <c r="OJR18" s="267"/>
      <c r="OJS18" s="267"/>
      <c r="OJT18" s="267"/>
      <c r="OJU18" s="267"/>
      <c r="OJV18" s="267"/>
      <c r="OJW18" s="267"/>
      <c r="OJX18" s="267"/>
      <c r="OJY18" s="267"/>
      <c r="OJZ18" s="267"/>
      <c r="OKA18" s="267"/>
      <c r="OKB18" s="267"/>
      <c r="OKC18" s="267"/>
      <c r="OKD18" s="267"/>
      <c r="OKE18" s="267"/>
      <c r="OKF18" s="267"/>
      <c r="OKG18" s="267"/>
      <c r="OKH18" s="267"/>
      <c r="OKI18" s="267"/>
      <c r="OKJ18" s="267"/>
      <c r="OKK18" s="267"/>
      <c r="OKL18" s="267"/>
      <c r="OKM18" s="267"/>
      <c r="OKN18" s="267"/>
      <c r="OKO18" s="267"/>
      <c r="OKP18" s="267"/>
      <c r="OKQ18" s="267"/>
      <c r="OKR18" s="267"/>
      <c r="OKS18" s="267"/>
      <c r="OKT18" s="267"/>
      <c r="OKU18" s="267"/>
      <c r="OKV18" s="267"/>
      <c r="OKW18" s="267"/>
      <c r="OKX18" s="267"/>
      <c r="OKY18" s="267"/>
      <c r="OKZ18" s="267"/>
      <c r="OLA18" s="267"/>
      <c r="OLB18" s="267"/>
      <c r="OLC18" s="267"/>
      <c r="OLD18" s="267"/>
      <c r="OLE18" s="267"/>
      <c r="OLF18" s="267"/>
      <c r="OLG18" s="267"/>
      <c r="OLH18" s="267"/>
      <c r="OLI18" s="267"/>
      <c r="OLJ18" s="267"/>
      <c r="OLK18" s="267"/>
      <c r="OLL18" s="267"/>
      <c r="OLM18" s="267"/>
      <c r="OLN18" s="267"/>
      <c r="OLO18" s="267"/>
      <c r="OLP18" s="267"/>
      <c r="OLQ18" s="267"/>
      <c r="OLR18" s="267"/>
      <c r="OLS18" s="267"/>
      <c r="OLT18" s="267"/>
      <c r="OLU18" s="267"/>
      <c r="OLV18" s="267"/>
      <c r="OLW18" s="267"/>
      <c r="OLX18" s="267"/>
      <c r="OLY18" s="267"/>
      <c r="OLZ18" s="267"/>
      <c r="OMA18" s="267"/>
      <c r="OMB18" s="267"/>
      <c r="OMC18" s="267"/>
      <c r="OMD18" s="267"/>
      <c r="OME18" s="267"/>
      <c r="OMF18" s="267"/>
      <c r="OMG18" s="267"/>
      <c r="OMH18" s="267"/>
      <c r="OMI18" s="267"/>
      <c r="OMJ18" s="267"/>
      <c r="OMK18" s="267"/>
      <c r="OML18" s="267"/>
      <c r="OMM18" s="267"/>
      <c r="OMN18" s="267"/>
      <c r="OMO18" s="267"/>
      <c r="OMP18" s="267"/>
      <c r="OMQ18" s="267"/>
      <c r="OMR18" s="267"/>
      <c r="OMS18" s="267"/>
      <c r="OMT18" s="267"/>
      <c r="OMU18" s="267"/>
      <c r="OMV18" s="267"/>
      <c r="OMW18" s="267"/>
      <c r="OMX18" s="267"/>
      <c r="OMY18" s="267"/>
      <c r="OMZ18" s="267"/>
      <c r="ONA18" s="267"/>
      <c r="ONB18" s="267"/>
      <c r="ONC18" s="267"/>
      <c r="OND18" s="267"/>
      <c r="ONE18" s="267"/>
      <c r="ONF18" s="267"/>
      <c r="ONG18" s="267"/>
      <c r="ONH18" s="267"/>
      <c r="ONI18" s="267"/>
      <c r="ONJ18" s="267"/>
      <c r="ONK18" s="267"/>
      <c r="ONL18" s="267"/>
      <c r="ONM18" s="267"/>
      <c r="ONN18" s="267"/>
      <c r="ONO18" s="267"/>
      <c r="ONP18" s="267"/>
      <c r="ONQ18" s="267"/>
      <c r="ONR18" s="267"/>
      <c r="ONS18" s="267"/>
      <c r="ONT18" s="267"/>
      <c r="ONU18" s="267"/>
      <c r="ONV18" s="267"/>
      <c r="ONW18" s="267"/>
      <c r="ONX18" s="267"/>
      <c r="ONY18" s="267"/>
      <c r="ONZ18" s="267"/>
      <c r="OOA18" s="267"/>
      <c r="OOB18" s="267"/>
      <c r="OOC18" s="267"/>
      <c r="OOD18" s="267"/>
      <c r="OOE18" s="267"/>
      <c r="OOF18" s="267"/>
      <c r="OOG18" s="267"/>
      <c r="OOH18" s="267"/>
      <c r="OOI18" s="267"/>
      <c r="OOJ18" s="267"/>
      <c r="OOK18" s="267"/>
      <c r="OOL18" s="267"/>
      <c r="OOM18" s="267"/>
      <c r="OON18" s="267"/>
      <c r="OOO18" s="267"/>
      <c r="OOP18" s="267"/>
      <c r="OOQ18" s="267"/>
      <c r="OOR18" s="267"/>
      <c r="OOS18" s="267"/>
      <c r="OOT18" s="267"/>
      <c r="OOU18" s="267"/>
      <c r="OOV18" s="267"/>
      <c r="OOW18" s="267"/>
      <c r="OOX18" s="267"/>
      <c r="OOY18" s="267"/>
      <c r="OOZ18" s="267"/>
      <c r="OPA18" s="267"/>
      <c r="OPB18" s="267"/>
      <c r="OPC18" s="267"/>
      <c r="OPD18" s="267"/>
      <c r="OPE18" s="267"/>
      <c r="OPF18" s="267"/>
      <c r="OPG18" s="267"/>
      <c r="OPH18" s="267"/>
      <c r="OPI18" s="267"/>
      <c r="OPJ18" s="267"/>
      <c r="OPK18" s="267"/>
      <c r="OPL18" s="267"/>
      <c r="OPM18" s="267"/>
      <c r="OPN18" s="267"/>
      <c r="OPO18" s="267"/>
      <c r="OPP18" s="267"/>
      <c r="OPQ18" s="267"/>
      <c r="OPR18" s="267"/>
      <c r="OPS18" s="267"/>
      <c r="OPT18" s="267"/>
      <c r="OPU18" s="267"/>
      <c r="OPV18" s="267"/>
      <c r="OPW18" s="267"/>
      <c r="OPX18" s="267"/>
      <c r="OPY18" s="267"/>
      <c r="OPZ18" s="267"/>
      <c r="OQA18" s="267"/>
      <c r="OQB18" s="267"/>
      <c r="OQC18" s="267"/>
      <c r="OQD18" s="267"/>
      <c r="OQE18" s="267"/>
      <c r="OQF18" s="267"/>
      <c r="OQG18" s="267"/>
      <c r="OQH18" s="267"/>
      <c r="OQI18" s="267"/>
      <c r="OQJ18" s="267"/>
      <c r="OQK18" s="267"/>
      <c r="OQL18" s="267"/>
      <c r="OQM18" s="267"/>
      <c r="OQN18" s="267"/>
      <c r="OQO18" s="267"/>
      <c r="OQP18" s="267"/>
      <c r="OQQ18" s="267"/>
      <c r="OQR18" s="267"/>
      <c r="OQS18" s="267"/>
      <c r="OQT18" s="267"/>
      <c r="OQU18" s="267"/>
      <c r="OQV18" s="267"/>
      <c r="OQW18" s="267"/>
      <c r="OQX18" s="267"/>
      <c r="OQY18" s="267"/>
      <c r="OQZ18" s="267"/>
      <c r="ORA18" s="267"/>
      <c r="ORB18" s="267"/>
      <c r="ORC18" s="267"/>
      <c r="ORD18" s="267"/>
      <c r="ORE18" s="267"/>
      <c r="ORF18" s="267"/>
      <c r="ORG18" s="267"/>
      <c r="ORH18" s="267"/>
      <c r="ORI18" s="267"/>
      <c r="ORJ18" s="267"/>
      <c r="ORK18" s="267"/>
      <c r="ORL18" s="267"/>
      <c r="ORM18" s="267"/>
      <c r="ORN18" s="267"/>
      <c r="ORO18" s="267"/>
      <c r="ORP18" s="267"/>
      <c r="ORQ18" s="267"/>
      <c r="ORR18" s="267"/>
      <c r="ORS18" s="267"/>
      <c r="ORT18" s="267"/>
      <c r="ORU18" s="267"/>
      <c r="ORV18" s="267"/>
      <c r="ORW18" s="267"/>
      <c r="ORX18" s="267"/>
      <c r="ORY18" s="267"/>
      <c r="ORZ18" s="267"/>
      <c r="OSA18" s="267"/>
      <c r="OSB18" s="267"/>
      <c r="OSC18" s="267"/>
      <c r="OSD18" s="267"/>
      <c r="OSE18" s="267"/>
      <c r="OSF18" s="267"/>
      <c r="OSG18" s="267"/>
      <c r="OSH18" s="267"/>
      <c r="OSI18" s="267"/>
      <c r="OSJ18" s="267"/>
      <c r="OSK18" s="267"/>
      <c r="OSL18" s="267"/>
      <c r="OSM18" s="267"/>
      <c r="OSN18" s="267"/>
      <c r="OSO18" s="267"/>
      <c r="OSP18" s="267"/>
      <c r="OSQ18" s="267"/>
      <c r="OSR18" s="267"/>
      <c r="OSS18" s="267"/>
      <c r="OST18" s="267"/>
      <c r="OSU18" s="267"/>
      <c r="OSV18" s="267"/>
      <c r="OSW18" s="267"/>
      <c r="OSX18" s="267"/>
      <c r="OSY18" s="267"/>
      <c r="OSZ18" s="267"/>
      <c r="OTA18" s="267"/>
      <c r="OTB18" s="267"/>
      <c r="OTC18" s="267"/>
      <c r="OTD18" s="267"/>
      <c r="OTE18" s="267"/>
      <c r="OTF18" s="267"/>
      <c r="OTG18" s="267"/>
      <c r="OTH18" s="267"/>
      <c r="OTI18" s="267"/>
      <c r="OTJ18" s="267"/>
      <c r="OTK18" s="267"/>
      <c r="OTL18" s="267"/>
      <c r="OTM18" s="267"/>
      <c r="OTN18" s="267"/>
      <c r="OTO18" s="267"/>
      <c r="OTP18" s="267"/>
      <c r="OTQ18" s="267"/>
      <c r="OTR18" s="267"/>
      <c r="OTS18" s="267"/>
      <c r="OTT18" s="267"/>
      <c r="OTU18" s="267"/>
      <c r="OTV18" s="267"/>
      <c r="OTW18" s="267"/>
      <c r="OTX18" s="267"/>
      <c r="OTY18" s="267"/>
      <c r="OTZ18" s="267"/>
      <c r="OUA18" s="267"/>
      <c r="OUB18" s="267"/>
      <c r="OUC18" s="267"/>
      <c r="OUD18" s="267"/>
      <c r="OUE18" s="267"/>
      <c r="OUF18" s="267"/>
      <c r="OUG18" s="267"/>
      <c r="OUH18" s="267"/>
      <c r="OUI18" s="267"/>
      <c r="OUJ18" s="267"/>
      <c r="OUK18" s="267"/>
      <c r="OUL18" s="267"/>
      <c r="OUM18" s="267"/>
      <c r="OUN18" s="267"/>
      <c r="OUO18" s="267"/>
      <c r="OUP18" s="267"/>
      <c r="OUQ18" s="267"/>
      <c r="OUR18" s="267"/>
      <c r="OUS18" s="267"/>
      <c r="OUT18" s="267"/>
      <c r="OUU18" s="267"/>
      <c r="OUV18" s="267"/>
      <c r="OUW18" s="267"/>
      <c r="OUX18" s="267"/>
      <c r="OUY18" s="267"/>
      <c r="OUZ18" s="267"/>
      <c r="OVA18" s="267"/>
      <c r="OVB18" s="267"/>
      <c r="OVC18" s="267"/>
      <c r="OVD18" s="267"/>
      <c r="OVE18" s="267"/>
      <c r="OVF18" s="267"/>
      <c r="OVG18" s="267"/>
      <c r="OVH18" s="267"/>
      <c r="OVI18" s="267"/>
      <c r="OVJ18" s="267"/>
      <c r="OVK18" s="267"/>
      <c r="OVL18" s="267"/>
      <c r="OVM18" s="267"/>
      <c r="OVN18" s="267"/>
      <c r="OVO18" s="267"/>
      <c r="OVP18" s="267"/>
      <c r="OVQ18" s="267"/>
      <c r="OVR18" s="267"/>
      <c r="OVS18" s="267"/>
      <c r="OVT18" s="267"/>
      <c r="OVU18" s="267"/>
      <c r="OVV18" s="267"/>
      <c r="OVW18" s="267"/>
      <c r="OVX18" s="267"/>
      <c r="OVY18" s="267"/>
      <c r="OVZ18" s="267"/>
      <c r="OWA18" s="267"/>
      <c r="OWB18" s="267"/>
      <c r="OWC18" s="267"/>
      <c r="OWD18" s="267"/>
      <c r="OWE18" s="267"/>
      <c r="OWF18" s="267"/>
      <c r="OWG18" s="267"/>
      <c r="OWH18" s="267"/>
      <c r="OWI18" s="267"/>
      <c r="OWJ18" s="267"/>
      <c r="OWK18" s="267"/>
      <c r="OWL18" s="267"/>
      <c r="OWM18" s="267"/>
      <c r="OWN18" s="267"/>
      <c r="OWO18" s="267"/>
      <c r="OWP18" s="267"/>
      <c r="OWQ18" s="267"/>
      <c r="OWR18" s="267"/>
      <c r="OWS18" s="267"/>
      <c r="OWT18" s="267"/>
      <c r="OWU18" s="267"/>
      <c r="OWV18" s="267"/>
      <c r="OWW18" s="267"/>
      <c r="OWX18" s="267"/>
      <c r="OWY18" s="267"/>
      <c r="OWZ18" s="267"/>
      <c r="OXA18" s="267"/>
      <c r="OXB18" s="267"/>
      <c r="OXC18" s="267"/>
      <c r="OXD18" s="267"/>
      <c r="OXE18" s="267"/>
      <c r="OXF18" s="267"/>
      <c r="OXG18" s="267"/>
      <c r="OXH18" s="267"/>
      <c r="OXI18" s="267"/>
      <c r="OXJ18" s="267"/>
      <c r="OXK18" s="267"/>
      <c r="OXL18" s="267"/>
      <c r="OXM18" s="267"/>
      <c r="OXN18" s="267"/>
      <c r="OXO18" s="267"/>
      <c r="OXP18" s="267"/>
      <c r="OXQ18" s="267"/>
      <c r="OXR18" s="267"/>
      <c r="OXS18" s="267"/>
      <c r="OXT18" s="267"/>
      <c r="OXU18" s="267"/>
      <c r="OXV18" s="267"/>
      <c r="OXW18" s="267"/>
      <c r="OXX18" s="267"/>
      <c r="OXY18" s="267"/>
      <c r="OXZ18" s="267"/>
      <c r="OYA18" s="267"/>
      <c r="OYB18" s="267"/>
      <c r="OYC18" s="267"/>
      <c r="OYD18" s="267"/>
      <c r="OYE18" s="267"/>
      <c r="OYF18" s="267"/>
      <c r="OYG18" s="267"/>
      <c r="OYH18" s="267"/>
      <c r="OYI18" s="267"/>
      <c r="OYJ18" s="267"/>
      <c r="OYK18" s="267"/>
      <c r="OYL18" s="267"/>
      <c r="OYM18" s="267"/>
      <c r="OYN18" s="267"/>
      <c r="OYO18" s="267"/>
      <c r="OYP18" s="267"/>
      <c r="OYQ18" s="267"/>
      <c r="OYR18" s="267"/>
      <c r="OYS18" s="267"/>
      <c r="OYT18" s="267"/>
      <c r="OYU18" s="267"/>
      <c r="OYV18" s="267"/>
      <c r="OYW18" s="267"/>
      <c r="OYX18" s="267"/>
      <c r="OYY18" s="267"/>
      <c r="OYZ18" s="267"/>
      <c r="OZA18" s="267"/>
      <c r="OZB18" s="267"/>
      <c r="OZC18" s="267"/>
      <c r="OZD18" s="267"/>
      <c r="OZE18" s="267"/>
      <c r="OZF18" s="267"/>
      <c r="OZG18" s="267"/>
      <c r="OZH18" s="267"/>
      <c r="OZI18" s="267"/>
      <c r="OZJ18" s="267"/>
      <c r="OZK18" s="267"/>
      <c r="OZL18" s="267"/>
      <c r="OZM18" s="267"/>
      <c r="OZN18" s="267"/>
      <c r="OZO18" s="267"/>
      <c r="OZP18" s="267"/>
      <c r="OZQ18" s="267"/>
      <c r="OZR18" s="267"/>
      <c r="OZS18" s="267"/>
      <c r="OZT18" s="267"/>
      <c r="OZU18" s="267"/>
      <c r="OZV18" s="267"/>
      <c r="OZW18" s="267"/>
      <c r="OZX18" s="267"/>
      <c r="OZY18" s="267"/>
      <c r="OZZ18" s="267"/>
      <c r="PAA18" s="267"/>
      <c r="PAB18" s="267"/>
      <c r="PAC18" s="267"/>
      <c r="PAD18" s="267"/>
      <c r="PAE18" s="267"/>
      <c r="PAF18" s="267"/>
      <c r="PAG18" s="267"/>
      <c r="PAH18" s="267"/>
      <c r="PAI18" s="267"/>
      <c r="PAJ18" s="267"/>
      <c r="PAK18" s="267"/>
      <c r="PAL18" s="267"/>
      <c r="PAM18" s="267"/>
      <c r="PAN18" s="267"/>
      <c r="PAO18" s="267"/>
      <c r="PAP18" s="267"/>
      <c r="PAQ18" s="267"/>
      <c r="PAR18" s="267"/>
      <c r="PAS18" s="267"/>
      <c r="PAT18" s="267"/>
      <c r="PAU18" s="267"/>
      <c r="PAV18" s="267"/>
      <c r="PAW18" s="267"/>
      <c r="PAX18" s="267"/>
      <c r="PAY18" s="267"/>
      <c r="PAZ18" s="267"/>
      <c r="PBA18" s="267"/>
      <c r="PBB18" s="267"/>
      <c r="PBC18" s="267"/>
      <c r="PBD18" s="267"/>
      <c r="PBE18" s="267"/>
      <c r="PBF18" s="267"/>
      <c r="PBG18" s="267"/>
      <c r="PBH18" s="267"/>
      <c r="PBI18" s="267"/>
      <c r="PBJ18" s="267"/>
      <c r="PBK18" s="267"/>
      <c r="PBL18" s="267"/>
      <c r="PBM18" s="267"/>
      <c r="PBN18" s="267"/>
      <c r="PBO18" s="267"/>
      <c r="PBP18" s="267"/>
      <c r="PBQ18" s="267"/>
      <c r="PBR18" s="267"/>
      <c r="PBS18" s="267"/>
      <c r="PBT18" s="267"/>
      <c r="PBU18" s="267"/>
      <c r="PBV18" s="267"/>
      <c r="PBW18" s="267"/>
      <c r="PBX18" s="267"/>
      <c r="PBY18" s="267"/>
      <c r="PBZ18" s="267"/>
      <c r="PCA18" s="267"/>
      <c r="PCB18" s="267"/>
      <c r="PCC18" s="267"/>
      <c r="PCD18" s="267"/>
      <c r="PCE18" s="267"/>
      <c r="PCF18" s="267"/>
      <c r="PCG18" s="267"/>
      <c r="PCH18" s="267"/>
      <c r="PCI18" s="267"/>
      <c r="PCJ18" s="267"/>
      <c r="PCK18" s="267"/>
      <c r="PCL18" s="267"/>
      <c r="PCM18" s="267"/>
      <c r="PCN18" s="267"/>
      <c r="PCO18" s="267"/>
      <c r="PCP18" s="267"/>
      <c r="PCQ18" s="267"/>
      <c r="PCR18" s="267"/>
      <c r="PCS18" s="267"/>
      <c r="PCT18" s="267"/>
      <c r="PCU18" s="267"/>
      <c r="PCV18" s="267"/>
      <c r="PCW18" s="267"/>
      <c r="PCX18" s="267"/>
      <c r="PCY18" s="267"/>
      <c r="PCZ18" s="267"/>
      <c r="PDA18" s="267"/>
      <c r="PDB18" s="267"/>
      <c r="PDC18" s="267"/>
      <c r="PDD18" s="267"/>
      <c r="PDE18" s="267"/>
      <c r="PDF18" s="267"/>
      <c r="PDG18" s="267"/>
      <c r="PDH18" s="267"/>
      <c r="PDI18" s="267"/>
      <c r="PDJ18" s="267"/>
      <c r="PDK18" s="267"/>
      <c r="PDL18" s="267"/>
      <c r="PDM18" s="267"/>
      <c r="PDN18" s="267"/>
      <c r="PDO18" s="267"/>
      <c r="PDP18" s="267"/>
      <c r="PDQ18" s="267"/>
      <c r="PDR18" s="267"/>
      <c r="PDS18" s="267"/>
      <c r="PDT18" s="267"/>
      <c r="PDU18" s="267"/>
      <c r="PDV18" s="267"/>
      <c r="PDW18" s="267"/>
      <c r="PDX18" s="267"/>
      <c r="PDY18" s="267"/>
      <c r="PDZ18" s="267"/>
      <c r="PEA18" s="267"/>
      <c r="PEB18" s="267"/>
      <c r="PEC18" s="267"/>
      <c r="PED18" s="267"/>
      <c r="PEE18" s="267"/>
      <c r="PEF18" s="267"/>
      <c r="PEG18" s="267"/>
      <c r="PEH18" s="267"/>
      <c r="PEI18" s="267"/>
      <c r="PEJ18" s="267"/>
      <c r="PEK18" s="267"/>
      <c r="PEL18" s="267"/>
      <c r="PEM18" s="267"/>
      <c r="PEN18" s="267"/>
      <c r="PEO18" s="267"/>
      <c r="PEP18" s="267"/>
      <c r="PEQ18" s="267"/>
      <c r="PER18" s="267"/>
      <c r="PES18" s="267"/>
      <c r="PET18" s="267"/>
      <c r="PEU18" s="267"/>
      <c r="PEV18" s="267"/>
      <c r="PEW18" s="267"/>
      <c r="PEX18" s="267"/>
      <c r="PEY18" s="267"/>
      <c r="PEZ18" s="267"/>
      <c r="PFA18" s="267"/>
      <c r="PFB18" s="267"/>
      <c r="PFC18" s="267"/>
      <c r="PFD18" s="267"/>
      <c r="PFE18" s="267"/>
      <c r="PFF18" s="267"/>
      <c r="PFG18" s="267"/>
      <c r="PFH18" s="267"/>
      <c r="PFI18" s="267"/>
      <c r="PFJ18" s="267"/>
      <c r="PFK18" s="267"/>
      <c r="PFL18" s="267"/>
      <c r="PFM18" s="267"/>
      <c r="PFN18" s="267"/>
      <c r="PFO18" s="267"/>
      <c r="PFP18" s="267"/>
      <c r="PFQ18" s="267"/>
      <c r="PFR18" s="267"/>
      <c r="PFS18" s="267"/>
      <c r="PFT18" s="267"/>
      <c r="PFU18" s="267"/>
      <c r="PFV18" s="267"/>
      <c r="PFW18" s="267"/>
      <c r="PFX18" s="267"/>
      <c r="PFY18" s="267"/>
      <c r="PFZ18" s="267"/>
      <c r="PGA18" s="267"/>
      <c r="PGB18" s="267"/>
      <c r="PGC18" s="267"/>
      <c r="PGD18" s="267"/>
      <c r="PGE18" s="267"/>
      <c r="PGF18" s="267"/>
      <c r="PGG18" s="267"/>
      <c r="PGH18" s="267"/>
      <c r="PGI18" s="267"/>
      <c r="PGJ18" s="267"/>
      <c r="PGK18" s="267"/>
      <c r="PGL18" s="267"/>
      <c r="PGM18" s="267"/>
      <c r="PGN18" s="267"/>
      <c r="PGO18" s="267"/>
      <c r="PGP18" s="267"/>
      <c r="PGQ18" s="267"/>
      <c r="PGR18" s="267"/>
      <c r="PGS18" s="267"/>
      <c r="PGT18" s="267"/>
      <c r="PGU18" s="267"/>
      <c r="PGV18" s="267"/>
      <c r="PGW18" s="267"/>
      <c r="PGX18" s="267"/>
      <c r="PGY18" s="267"/>
      <c r="PGZ18" s="267"/>
      <c r="PHA18" s="267"/>
      <c r="PHB18" s="267"/>
      <c r="PHC18" s="267"/>
      <c r="PHD18" s="267"/>
      <c r="PHE18" s="267"/>
      <c r="PHF18" s="267"/>
      <c r="PHG18" s="267"/>
      <c r="PHH18" s="267"/>
      <c r="PHI18" s="267"/>
      <c r="PHJ18" s="267"/>
      <c r="PHK18" s="267"/>
      <c r="PHL18" s="267"/>
      <c r="PHM18" s="267"/>
      <c r="PHN18" s="267"/>
      <c r="PHO18" s="267"/>
      <c r="PHP18" s="267"/>
      <c r="PHQ18" s="267"/>
      <c r="PHR18" s="267"/>
      <c r="PHS18" s="267"/>
      <c r="PHT18" s="267"/>
      <c r="PHU18" s="267"/>
      <c r="PHV18" s="267"/>
      <c r="PHW18" s="267"/>
      <c r="PHX18" s="267"/>
      <c r="PHY18" s="267"/>
      <c r="PHZ18" s="267"/>
      <c r="PIA18" s="267"/>
      <c r="PIB18" s="267"/>
      <c r="PIC18" s="267"/>
      <c r="PID18" s="267"/>
      <c r="PIE18" s="267"/>
      <c r="PIF18" s="267"/>
      <c r="PIG18" s="267"/>
      <c r="PIH18" s="267"/>
      <c r="PII18" s="267"/>
      <c r="PIJ18" s="267"/>
      <c r="PIK18" s="267"/>
      <c r="PIL18" s="267"/>
      <c r="PIM18" s="267"/>
      <c r="PIN18" s="267"/>
      <c r="PIO18" s="267"/>
      <c r="PIP18" s="267"/>
      <c r="PIQ18" s="267"/>
      <c r="PIR18" s="267"/>
      <c r="PIS18" s="267"/>
      <c r="PIT18" s="267"/>
      <c r="PIU18" s="267"/>
      <c r="PIV18" s="267"/>
      <c r="PIW18" s="267"/>
      <c r="PIX18" s="267"/>
      <c r="PIY18" s="267"/>
      <c r="PIZ18" s="267"/>
      <c r="PJA18" s="267"/>
      <c r="PJB18" s="267"/>
      <c r="PJC18" s="267"/>
      <c r="PJD18" s="267"/>
      <c r="PJE18" s="267"/>
      <c r="PJF18" s="267"/>
      <c r="PJG18" s="267"/>
      <c r="PJH18" s="267"/>
      <c r="PJI18" s="267"/>
      <c r="PJJ18" s="267"/>
      <c r="PJK18" s="267"/>
      <c r="PJL18" s="267"/>
      <c r="PJM18" s="267"/>
      <c r="PJN18" s="267"/>
      <c r="PJO18" s="267"/>
      <c r="PJP18" s="267"/>
      <c r="PJQ18" s="267"/>
      <c r="PJR18" s="267"/>
      <c r="PJS18" s="267"/>
      <c r="PJT18" s="267"/>
      <c r="PJU18" s="267"/>
      <c r="PJV18" s="267"/>
      <c r="PJW18" s="267"/>
      <c r="PJX18" s="267"/>
      <c r="PJY18" s="267"/>
      <c r="PJZ18" s="267"/>
      <c r="PKA18" s="267"/>
      <c r="PKB18" s="267"/>
      <c r="PKC18" s="267"/>
      <c r="PKD18" s="267"/>
      <c r="PKE18" s="267"/>
      <c r="PKF18" s="267"/>
      <c r="PKG18" s="267"/>
      <c r="PKH18" s="267"/>
      <c r="PKI18" s="267"/>
      <c r="PKJ18" s="267"/>
      <c r="PKK18" s="267"/>
      <c r="PKL18" s="267"/>
      <c r="PKM18" s="267"/>
      <c r="PKN18" s="267"/>
      <c r="PKO18" s="267"/>
      <c r="PKP18" s="267"/>
      <c r="PKQ18" s="267"/>
      <c r="PKR18" s="267"/>
      <c r="PKS18" s="267"/>
      <c r="PKT18" s="267"/>
      <c r="PKU18" s="267"/>
      <c r="PKV18" s="267"/>
      <c r="PKW18" s="267"/>
      <c r="PKX18" s="267"/>
      <c r="PKY18" s="267"/>
      <c r="PKZ18" s="267"/>
      <c r="PLA18" s="267"/>
      <c r="PLB18" s="267"/>
      <c r="PLC18" s="267"/>
      <c r="PLD18" s="267"/>
      <c r="PLE18" s="267"/>
      <c r="PLF18" s="267"/>
      <c r="PLG18" s="267"/>
      <c r="PLH18" s="267"/>
      <c r="PLI18" s="267"/>
      <c r="PLJ18" s="267"/>
      <c r="PLK18" s="267"/>
      <c r="PLL18" s="267"/>
      <c r="PLM18" s="267"/>
      <c r="PLN18" s="267"/>
      <c r="PLO18" s="267"/>
      <c r="PLP18" s="267"/>
      <c r="PLQ18" s="267"/>
      <c r="PLR18" s="267"/>
      <c r="PLS18" s="267"/>
      <c r="PLT18" s="267"/>
      <c r="PLU18" s="267"/>
      <c r="PLV18" s="267"/>
      <c r="PLW18" s="267"/>
      <c r="PLX18" s="267"/>
      <c r="PLY18" s="267"/>
      <c r="PLZ18" s="267"/>
      <c r="PMA18" s="267"/>
      <c r="PMB18" s="267"/>
      <c r="PMC18" s="267"/>
      <c r="PMD18" s="267"/>
      <c r="PME18" s="267"/>
      <c r="PMF18" s="267"/>
      <c r="PMG18" s="267"/>
      <c r="PMH18" s="267"/>
      <c r="PMI18" s="267"/>
      <c r="PMJ18" s="267"/>
      <c r="PMK18" s="267"/>
      <c r="PML18" s="267"/>
      <c r="PMM18" s="267"/>
      <c r="PMN18" s="267"/>
      <c r="PMO18" s="267"/>
      <c r="PMP18" s="267"/>
      <c r="PMQ18" s="267"/>
      <c r="PMR18" s="267"/>
      <c r="PMS18" s="267"/>
      <c r="PMT18" s="267"/>
      <c r="PMU18" s="267"/>
      <c r="PMV18" s="267"/>
      <c r="PMW18" s="267"/>
      <c r="PMX18" s="267"/>
      <c r="PMY18" s="267"/>
      <c r="PMZ18" s="267"/>
      <c r="PNA18" s="267"/>
      <c r="PNB18" s="267"/>
      <c r="PNC18" s="267"/>
      <c r="PND18" s="267"/>
      <c r="PNE18" s="267"/>
      <c r="PNF18" s="267"/>
      <c r="PNG18" s="267"/>
      <c r="PNH18" s="267"/>
      <c r="PNI18" s="267"/>
      <c r="PNJ18" s="267"/>
      <c r="PNK18" s="267"/>
      <c r="PNL18" s="267"/>
      <c r="PNM18" s="267"/>
      <c r="PNN18" s="267"/>
      <c r="PNO18" s="267"/>
      <c r="PNP18" s="267"/>
      <c r="PNQ18" s="267"/>
      <c r="PNR18" s="267"/>
      <c r="PNS18" s="267"/>
      <c r="PNT18" s="267"/>
      <c r="PNU18" s="267"/>
      <c r="PNV18" s="267"/>
      <c r="PNW18" s="267"/>
      <c r="PNX18" s="267"/>
      <c r="PNY18" s="267"/>
      <c r="PNZ18" s="267"/>
      <c r="POA18" s="267"/>
      <c r="POB18" s="267"/>
      <c r="POC18" s="267"/>
      <c r="POD18" s="267"/>
      <c r="POE18" s="267"/>
      <c r="POF18" s="267"/>
      <c r="POG18" s="267"/>
      <c r="POH18" s="267"/>
      <c r="POI18" s="267"/>
      <c r="POJ18" s="267"/>
      <c r="POK18" s="267"/>
      <c r="POL18" s="267"/>
      <c r="POM18" s="267"/>
      <c r="PON18" s="267"/>
      <c r="POO18" s="267"/>
      <c r="POP18" s="267"/>
      <c r="POQ18" s="267"/>
      <c r="POR18" s="267"/>
      <c r="POS18" s="267"/>
      <c r="POT18" s="267"/>
      <c r="POU18" s="267"/>
      <c r="POV18" s="267"/>
      <c r="POW18" s="267"/>
      <c r="POX18" s="267"/>
      <c r="POY18" s="267"/>
      <c r="POZ18" s="267"/>
      <c r="PPA18" s="267"/>
      <c r="PPB18" s="267"/>
      <c r="PPC18" s="267"/>
      <c r="PPD18" s="267"/>
      <c r="PPE18" s="267"/>
      <c r="PPF18" s="267"/>
      <c r="PPG18" s="267"/>
      <c r="PPH18" s="267"/>
      <c r="PPI18" s="267"/>
      <c r="PPJ18" s="267"/>
      <c r="PPK18" s="267"/>
      <c r="PPL18" s="267"/>
      <c r="PPM18" s="267"/>
      <c r="PPN18" s="267"/>
      <c r="PPO18" s="267"/>
      <c r="PPP18" s="267"/>
      <c r="PPQ18" s="267"/>
      <c r="PPR18" s="267"/>
      <c r="PPS18" s="267"/>
      <c r="PPT18" s="267"/>
      <c r="PPU18" s="267"/>
      <c r="PPV18" s="267"/>
      <c r="PPW18" s="267"/>
      <c r="PPX18" s="267"/>
      <c r="PPY18" s="267"/>
      <c r="PPZ18" s="267"/>
      <c r="PQA18" s="267"/>
      <c r="PQB18" s="267"/>
      <c r="PQC18" s="267"/>
      <c r="PQD18" s="267"/>
      <c r="PQE18" s="267"/>
      <c r="PQF18" s="267"/>
      <c r="PQG18" s="267"/>
      <c r="PQH18" s="267"/>
      <c r="PQI18" s="267"/>
      <c r="PQJ18" s="267"/>
      <c r="PQK18" s="267"/>
      <c r="PQL18" s="267"/>
      <c r="PQM18" s="267"/>
      <c r="PQN18" s="267"/>
      <c r="PQO18" s="267"/>
      <c r="PQP18" s="267"/>
      <c r="PQQ18" s="267"/>
      <c r="PQR18" s="267"/>
      <c r="PQS18" s="267"/>
      <c r="PQT18" s="267"/>
      <c r="PQU18" s="267"/>
      <c r="PQV18" s="267"/>
      <c r="PQW18" s="267"/>
      <c r="PQX18" s="267"/>
      <c r="PQY18" s="267"/>
      <c r="PQZ18" s="267"/>
      <c r="PRA18" s="267"/>
      <c r="PRB18" s="267"/>
      <c r="PRC18" s="267"/>
      <c r="PRD18" s="267"/>
      <c r="PRE18" s="267"/>
      <c r="PRF18" s="267"/>
      <c r="PRG18" s="267"/>
      <c r="PRH18" s="267"/>
      <c r="PRI18" s="267"/>
      <c r="PRJ18" s="267"/>
      <c r="PRK18" s="267"/>
      <c r="PRL18" s="267"/>
      <c r="PRM18" s="267"/>
      <c r="PRN18" s="267"/>
      <c r="PRO18" s="267"/>
      <c r="PRP18" s="267"/>
      <c r="PRQ18" s="267"/>
      <c r="PRR18" s="267"/>
      <c r="PRS18" s="267"/>
      <c r="PRT18" s="267"/>
      <c r="PRU18" s="267"/>
      <c r="PRV18" s="267"/>
      <c r="PRW18" s="267"/>
      <c r="PRX18" s="267"/>
      <c r="PRY18" s="267"/>
      <c r="PRZ18" s="267"/>
      <c r="PSA18" s="267"/>
      <c r="PSB18" s="267"/>
      <c r="PSC18" s="267"/>
      <c r="PSD18" s="267"/>
      <c r="PSE18" s="267"/>
      <c r="PSF18" s="267"/>
      <c r="PSG18" s="267"/>
      <c r="PSH18" s="267"/>
      <c r="PSI18" s="267"/>
      <c r="PSJ18" s="267"/>
      <c r="PSK18" s="267"/>
      <c r="PSL18" s="267"/>
      <c r="PSM18" s="267"/>
      <c r="PSN18" s="267"/>
      <c r="PSO18" s="267"/>
      <c r="PSP18" s="267"/>
      <c r="PSQ18" s="267"/>
      <c r="PSR18" s="267"/>
      <c r="PSS18" s="267"/>
      <c r="PST18" s="267"/>
      <c r="PSU18" s="267"/>
      <c r="PSV18" s="267"/>
      <c r="PSW18" s="267"/>
      <c r="PSX18" s="267"/>
      <c r="PSY18" s="267"/>
      <c r="PSZ18" s="267"/>
      <c r="PTA18" s="267"/>
      <c r="PTB18" s="267"/>
      <c r="PTC18" s="267"/>
      <c r="PTD18" s="267"/>
      <c r="PTE18" s="267"/>
      <c r="PTF18" s="267"/>
      <c r="PTG18" s="267"/>
      <c r="PTH18" s="267"/>
      <c r="PTI18" s="267"/>
      <c r="PTJ18" s="267"/>
      <c r="PTK18" s="267"/>
      <c r="PTL18" s="267"/>
      <c r="PTM18" s="267"/>
      <c r="PTN18" s="267"/>
      <c r="PTO18" s="267"/>
      <c r="PTP18" s="267"/>
      <c r="PTQ18" s="267"/>
      <c r="PTR18" s="267"/>
      <c r="PTS18" s="267"/>
      <c r="PTT18" s="267"/>
      <c r="PTU18" s="267"/>
      <c r="PTV18" s="267"/>
      <c r="PTW18" s="267"/>
      <c r="PTX18" s="267"/>
      <c r="PTY18" s="267"/>
      <c r="PTZ18" s="267"/>
      <c r="PUA18" s="267"/>
      <c r="PUB18" s="267"/>
      <c r="PUC18" s="267"/>
      <c r="PUD18" s="267"/>
      <c r="PUE18" s="267"/>
      <c r="PUF18" s="267"/>
      <c r="PUG18" s="267"/>
      <c r="PUH18" s="267"/>
      <c r="PUI18" s="267"/>
      <c r="PUJ18" s="267"/>
      <c r="PUK18" s="267"/>
      <c r="PUL18" s="267"/>
      <c r="PUM18" s="267"/>
      <c r="PUN18" s="267"/>
      <c r="PUO18" s="267"/>
      <c r="PUP18" s="267"/>
      <c r="PUQ18" s="267"/>
      <c r="PUR18" s="267"/>
      <c r="PUS18" s="267"/>
      <c r="PUT18" s="267"/>
      <c r="PUU18" s="267"/>
      <c r="PUV18" s="267"/>
      <c r="PUW18" s="267"/>
      <c r="PUX18" s="267"/>
      <c r="PUY18" s="267"/>
      <c r="PUZ18" s="267"/>
      <c r="PVA18" s="267"/>
      <c r="PVB18" s="267"/>
      <c r="PVC18" s="267"/>
      <c r="PVD18" s="267"/>
      <c r="PVE18" s="267"/>
      <c r="PVF18" s="267"/>
      <c r="PVG18" s="267"/>
      <c r="PVH18" s="267"/>
      <c r="PVI18" s="267"/>
      <c r="PVJ18" s="267"/>
      <c r="PVK18" s="267"/>
      <c r="PVL18" s="267"/>
      <c r="PVM18" s="267"/>
      <c r="PVN18" s="267"/>
      <c r="PVO18" s="267"/>
      <c r="PVP18" s="267"/>
      <c r="PVQ18" s="267"/>
      <c r="PVR18" s="267"/>
      <c r="PVS18" s="267"/>
      <c r="PVT18" s="267"/>
      <c r="PVU18" s="267"/>
      <c r="PVV18" s="267"/>
      <c r="PVW18" s="267"/>
      <c r="PVX18" s="267"/>
      <c r="PVY18" s="267"/>
      <c r="PVZ18" s="267"/>
      <c r="PWA18" s="267"/>
      <c r="PWB18" s="267"/>
      <c r="PWC18" s="267"/>
      <c r="PWD18" s="267"/>
      <c r="PWE18" s="267"/>
      <c r="PWF18" s="267"/>
      <c r="PWG18" s="267"/>
      <c r="PWH18" s="267"/>
      <c r="PWI18" s="267"/>
      <c r="PWJ18" s="267"/>
      <c r="PWK18" s="267"/>
      <c r="PWL18" s="267"/>
      <c r="PWM18" s="267"/>
      <c r="PWN18" s="267"/>
      <c r="PWO18" s="267"/>
      <c r="PWP18" s="267"/>
      <c r="PWQ18" s="267"/>
      <c r="PWR18" s="267"/>
      <c r="PWS18" s="267"/>
      <c r="PWT18" s="267"/>
      <c r="PWU18" s="267"/>
      <c r="PWV18" s="267"/>
      <c r="PWW18" s="267"/>
      <c r="PWX18" s="267"/>
      <c r="PWY18" s="267"/>
      <c r="PWZ18" s="267"/>
      <c r="PXA18" s="267"/>
      <c r="PXB18" s="267"/>
      <c r="PXC18" s="267"/>
      <c r="PXD18" s="267"/>
      <c r="PXE18" s="267"/>
      <c r="PXF18" s="267"/>
      <c r="PXG18" s="267"/>
      <c r="PXH18" s="267"/>
      <c r="PXI18" s="267"/>
      <c r="PXJ18" s="267"/>
      <c r="PXK18" s="267"/>
      <c r="PXL18" s="267"/>
      <c r="PXM18" s="267"/>
      <c r="PXN18" s="267"/>
      <c r="PXO18" s="267"/>
      <c r="PXP18" s="267"/>
      <c r="PXQ18" s="267"/>
      <c r="PXR18" s="267"/>
      <c r="PXS18" s="267"/>
      <c r="PXT18" s="267"/>
      <c r="PXU18" s="267"/>
      <c r="PXV18" s="267"/>
      <c r="PXW18" s="267"/>
      <c r="PXX18" s="267"/>
      <c r="PXY18" s="267"/>
      <c r="PXZ18" s="267"/>
      <c r="PYA18" s="267"/>
      <c r="PYB18" s="267"/>
      <c r="PYC18" s="267"/>
      <c r="PYD18" s="267"/>
      <c r="PYE18" s="267"/>
      <c r="PYF18" s="267"/>
      <c r="PYG18" s="267"/>
      <c r="PYH18" s="267"/>
      <c r="PYI18" s="267"/>
      <c r="PYJ18" s="267"/>
      <c r="PYK18" s="267"/>
      <c r="PYL18" s="267"/>
      <c r="PYM18" s="267"/>
      <c r="PYN18" s="267"/>
      <c r="PYO18" s="267"/>
      <c r="PYP18" s="267"/>
      <c r="PYQ18" s="267"/>
      <c r="PYR18" s="267"/>
      <c r="PYS18" s="267"/>
      <c r="PYT18" s="267"/>
      <c r="PYU18" s="267"/>
      <c r="PYV18" s="267"/>
      <c r="PYW18" s="267"/>
      <c r="PYX18" s="267"/>
      <c r="PYY18" s="267"/>
      <c r="PYZ18" s="267"/>
      <c r="PZA18" s="267"/>
      <c r="PZB18" s="267"/>
      <c r="PZC18" s="267"/>
      <c r="PZD18" s="267"/>
      <c r="PZE18" s="267"/>
      <c r="PZF18" s="267"/>
      <c r="PZG18" s="267"/>
      <c r="PZH18" s="267"/>
      <c r="PZI18" s="267"/>
      <c r="PZJ18" s="267"/>
      <c r="PZK18" s="267"/>
      <c r="PZL18" s="267"/>
      <c r="PZM18" s="267"/>
      <c r="PZN18" s="267"/>
      <c r="PZO18" s="267"/>
      <c r="PZP18" s="267"/>
      <c r="PZQ18" s="267"/>
      <c r="PZR18" s="267"/>
      <c r="PZS18" s="267"/>
      <c r="PZT18" s="267"/>
      <c r="PZU18" s="267"/>
      <c r="PZV18" s="267"/>
      <c r="PZW18" s="267"/>
      <c r="PZX18" s="267"/>
      <c r="PZY18" s="267"/>
      <c r="PZZ18" s="267"/>
      <c r="QAA18" s="267"/>
      <c r="QAB18" s="267"/>
      <c r="QAC18" s="267"/>
      <c r="QAD18" s="267"/>
      <c r="QAE18" s="267"/>
      <c r="QAF18" s="267"/>
      <c r="QAG18" s="267"/>
      <c r="QAH18" s="267"/>
      <c r="QAI18" s="267"/>
      <c r="QAJ18" s="267"/>
      <c r="QAK18" s="267"/>
      <c r="QAL18" s="267"/>
      <c r="QAM18" s="267"/>
      <c r="QAN18" s="267"/>
      <c r="QAO18" s="267"/>
      <c r="QAP18" s="267"/>
      <c r="QAQ18" s="267"/>
      <c r="QAR18" s="267"/>
      <c r="QAS18" s="267"/>
      <c r="QAT18" s="267"/>
      <c r="QAU18" s="267"/>
      <c r="QAV18" s="267"/>
      <c r="QAW18" s="267"/>
      <c r="QAX18" s="267"/>
      <c r="QAY18" s="267"/>
      <c r="QAZ18" s="267"/>
      <c r="QBA18" s="267"/>
      <c r="QBB18" s="267"/>
      <c r="QBC18" s="267"/>
      <c r="QBD18" s="267"/>
      <c r="QBE18" s="267"/>
      <c r="QBF18" s="267"/>
      <c r="QBG18" s="267"/>
      <c r="QBH18" s="267"/>
      <c r="QBI18" s="267"/>
      <c r="QBJ18" s="267"/>
      <c r="QBK18" s="267"/>
      <c r="QBL18" s="267"/>
      <c r="QBM18" s="267"/>
      <c r="QBN18" s="267"/>
      <c r="QBO18" s="267"/>
      <c r="QBP18" s="267"/>
      <c r="QBQ18" s="267"/>
      <c r="QBR18" s="267"/>
      <c r="QBS18" s="267"/>
      <c r="QBT18" s="267"/>
      <c r="QBU18" s="267"/>
      <c r="QBV18" s="267"/>
      <c r="QBW18" s="267"/>
      <c r="QBX18" s="267"/>
      <c r="QBY18" s="267"/>
      <c r="QBZ18" s="267"/>
      <c r="QCA18" s="267"/>
      <c r="QCB18" s="267"/>
      <c r="QCC18" s="267"/>
      <c r="QCD18" s="267"/>
      <c r="QCE18" s="267"/>
      <c r="QCF18" s="267"/>
      <c r="QCG18" s="267"/>
      <c r="QCH18" s="267"/>
      <c r="QCI18" s="267"/>
      <c r="QCJ18" s="267"/>
      <c r="QCK18" s="267"/>
      <c r="QCL18" s="267"/>
      <c r="QCM18" s="267"/>
      <c r="QCN18" s="267"/>
      <c r="QCO18" s="267"/>
      <c r="QCP18" s="267"/>
      <c r="QCQ18" s="267"/>
      <c r="QCR18" s="267"/>
      <c r="QCS18" s="267"/>
      <c r="QCT18" s="267"/>
      <c r="QCU18" s="267"/>
      <c r="QCV18" s="267"/>
      <c r="QCW18" s="267"/>
      <c r="QCX18" s="267"/>
      <c r="QCY18" s="267"/>
      <c r="QCZ18" s="267"/>
      <c r="QDA18" s="267"/>
      <c r="QDB18" s="267"/>
      <c r="QDC18" s="267"/>
      <c r="QDD18" s="267"/>
      <c r="QDE18" s="267"/>
      <c r="QDF18" s="267"/>
      <c r="QDG18" s="267"/>
      <c r="QDH18" s="267"/>
      <c r="QDI18" s="267"/>
      <c r="QDJ18" s="267"/>
      <c r="QDK18" s="267"/>
      <c r="QDL18" s="267"/>
      <c r="QDM18" s="267"/>
      <c r="QDN18" s="267"/>
      <c r="QDO18" s="267"/>
      <c r="QDP18" s="267"/>
      <c r="QDQ18" s="267"/>
      <c r="QDR18" s="267"/>
      <c r="QDS18" s="267"/>
      <c r="QDT18" s="267"/>
      <c r="QDU18" s="267"/>
      <c r="QDV18" s="267"/>
      <c r="QDW18" s="267"/>
      <c r="QDX18" s="267"/>
      <c r="QDY18" s="267"/>
      <c r="QDZ18" s="267"/>
      <c r="QEA18" s="267"/>
      <c r="QEB18" s="267"/>
      <c r="QEC18" s="267"/>
      <c r="QED18" s="267"/>
      <c r="QEE18" s="267"/>
      <c r="QEF18" s="267"/>
      <c r="QEG18" s="267"/>
      <c r="QEH18" s="267"/>
      <c r="QEI18" s="267"/>
      <c r="QEJ18" s="267"/>
      <c r="QEK18" s="267"/>
      <c r="QEL18" s="267"/>
      <c r="QEM18" s="267"/>
      <c r="QEN18" s="267"/>
      <c r="QEO18" s="267"/>
      <c r="QEP18" s="267"/>
      <c r="QEQ18" s="267"/>
      <c r="QER18" s="267"/>
      <c r="QES18" s="267"/>
      <c r="QET18" s="267"/>
      <c r="QEU18" s="267"/>
      <c r="QEV18" s="267"/>
      <c r="QEW18" s="267"/>
      <c r="QEX18" s="267"/>
      <c r="QEY18" s="267"/>
      <c r="QEZ18" s="267"/>
      <c r="QFA18" s="267"/>
      <c r="QFB18" s="267"/>
      <c r="QFC18" s="267"/>
      <c r="QFD18" s="267"/>
      <c r="QFE18" s="267"/>
      <c r="QFF18" s="267"/>
      <c r="QFG18" s="267"/>
      <c r="QFH18" s="267"/>
      <c r="QFI18" s="267"/>
      <c r="QFJ18" s="267"/>
      <c r="QFK18" s="267"/>
      <c r="QFL18" s="267"/>
      <c r="QFM18" s="267"/>
      <c r="QFN18" s="267"/>
      <c r="QFO18" s="267"/>
      <c r="QFP18" s="267"/>
      <c r="QFQ18" s="267"/>
      <c r="QFR18" s="267"/>
      <c r="QFS18" s="267"/>
      <c r="QFT18" s="267"/>
      <c r="QFU18" s="267"/>
      <c r="QFV18" s="267"/>
      <c r="QFW18" s="267"/>
      <c r="QFX18" s="267"/>
      <c r="QFY18" s="267"/>
      <c r="QFZ18" s="267"/>
      <c r="QGA18" s="267"/>
      <c r="QGB18" s="267"/>
      <c r="QGC18" s="267"/>
      <c r="QGD18" s="267"/>
      <c r="QGE18" s="267"/>
      <c r="QGF18" s="267"/>
      <c r="QGG18" s="267"/>
      <c r="QGH18" s="267"/>
      <c r="QGI18" s="267"/>
      <c r="QGJ18" s="267"/>
      <c r="QGK18" s="267"/>
      <c r="QGL18" s="267"/>
      <c r="QGM18" s="267"/>
      <c r="QGN18" s="267"/>
      <c r="QGO18" s="267"/>
      <c r="QGP18" s="267"/>
      <c r="QGQ18" s="267"/>
      <c r="QGR18" s="267"/>
      <c r="QGS18" s="267"/>
      <c r="QGT18" s="267"/>
      <c r="QGU18" s="267"/>
      <c r="QGV18" s="267"/>
      <c r="QGW18" s="267"/>
      <c r="QGX18" s="267"/>
      <c r="QGY18" s="267"/>
      <c r="QGZ18" s="267"/>
      <c r="QHA18" s="267"/>
      <c r="QHB18" s="267"/>
      <c r="QHC18" s="267"/>
      <c r="QHD18" s="267"/>
      <c r="QHE18" s="267"/>
      <c r="QHF18" s="267"/>
      <c r="QHG18" s="267"/>
      <c r="QHH18" s="267"/>
      <c r="QHI18" s="267"/>
      <c r="QHJ18" s="267"/>
      <c r="QHK18" s="267"/>
      <c r="QHL18" s="267"/>
      <c r="QHM18" s="267"/>
      <c r="QHN18" s="267"/>
      <c r="QHO18" s="267"/>
      <c r="QHP18" s="267"/>
      <c r="QHQ18" s="267"/>
      <c r="QHR18" s="267"/>
      <c r="QHS18" s="267"/>
      <c r="QHT18" s="267"/>
      <c r="QHU18" s="267"/>
      <c r="QHV18" s="267"/>
      <c r="QHW18" s="267"/>
      <c r="QHX18" s="267"/>
      <c r="QHY18" s="267"/>
      <c r="QHZ18" s="267"/>
      <c r="QIA18" s="267"/>
      <c r="QIB18" s="267"/>
      <c r="QIC18" s="267"/>
      <c r="QID18" s="267"/>
      <c r="QIE18" s="267"/>
      <c r="QIF18" s="267"/>
      <c r="QIG18" s="267"/>
      <c r="QIH18" s="267"/>
      <c r="QII18" s="267"/>
      <c r="QIJ18" s="267"/>
      <c r="QIK18" s="267"/>
      <c r="QIL18" s="267"/>
      <c r="QIM18" s="267"/>
      <c r="QIN18" s="267"/>
      <c r="QIO18" s="267"/>
      <c r="QIP18" s="267"/>
      <c r="QIQ18" s="267"/>
      <c r="QIR18" s="267"/>
      <c r="QIS18" s="267"/>
      <c r="QIT18" s="267"/>
      <c r="QIU18" s="267"/>
      <c r="QIV18" s="267"/>
      <c r="QIW18" s="267"/>
      <c r="QIX18" s="267"/>
      <c r="QIY18" s="267"/>
      <c r="QIZ18" s="267"/>
      <c r="QJA18" s="267"/>
      <c r="QJB18" s="267"/>
      <c r="QJC18" s="267"/>
      <c r="QJD18" s="267"/>
      <c r="QJE18" s="267"/>
      <c r="QJF18" s="267"/>
      <c r="QJG18" s="267"/>
      <c r="QJH18" s="267"/>
      <c r="QJI18" s="267"/>
      <c r="QJJ18" s="267"/>
      <c r="QJK18" s="267"/>
      <c r="QJL18" s="267"/>
      <c r="QJM18" s="267"/>
      <c r="QJN18" s="267"/>
      <c r="QJO18" s="267"/>
      <c r="QJP18" s="267"/>
      <c r="QJQ18" s="267"/>
      <c r="QJR18" s="267"/>
      <c r="QJS18" s="267"/>
      <c r="QJT18" s="267"/>
      <c r="QJU18" s="267"/>
      <c r="QJV18" s="267"/>
      <c r="QJW18" s="267"/>
      <c r="QJX18" s="267"/>
      <c r="QJY18" s="267"/>
      <c r="QJZ18" s="267"/>
      <c r="QKA18" s="267"/>
      <c r="QKB18" s="267"/>
      <c r="QKC18" s="267"/>
      <c r="QKD18" s="267"/>
      <c r="QKE18" s="267"/>
      <c r="QKF18" s="267"/>
      <c r="QKG18" s="267"/>
      <c r="QKH18" s="267"/>
      <c r="QKI18" s="267"/>
      <c r="QKJ18" s="267"/>
      <c r="QKK18" s="267"/>
      <c r="QKL18" s="267"/>
      <c r="QKM18" s="267"/>
      <c r="QKN18" s="267"/>
      <c r="QKO18" s="267"/>
      <c r="QKP18" s="267"/>
      <c r="QKQ18" s="267"/>
      <c r="QKR18" s="267"/>
      <c r="QKS18" s="267"/>
      <c r="QKT18" s="267"/>
      <c r="QKU18" s="267"/>
      <c r="QKV18" s="267"/>
      <c r="QKW18" s="267"/>
      <c r="QKX18" s="267"/>
      <c r="QKY18" s="267"/>
      <c r="QKZ18" s="267"/>
      <c r="QLA18" s="267"/>
      <c r="QLB18" s="267"/>
      <c r="QLC18" s="267"/>
      <c r="QLD18" s="267"/>
      <c r="QLE18" s="267"/>
      <c r="QLF18" s="267"/>
      <c r="QLG18" s="267"/>
      <c r="QLH18" s="267"/>
      <c r="QLI18" s="267"/>
      <c r="QLJ18" s="267"/>
      <c r="QLK18" s="267"/>
      <c r="QLL18" s="267"/>
      <c r="QLM18" s="267"/>
      <c r="QLN18" s="267"/>
      <c r="QLO18" s="267"/>
      <c r="QLP18" s="267"/>
      <c r="QLQ18" s="267"/>
      <c r="QLR18" s="267"/>
      <c r="QLS18" s="267"/>
      <c r="QLT18" s="267"/>
      <c r="QLU18" s="267"/>
      <c r="QLV18" s="267"/>
      <c r="QLW18" s="267"/>
      <c r="QLX18" s="267"/>
      <c r="QLY18" s="267"/>
      <c r="QLZ18" s="267"/>
      <c r="QMA18" s="267"/>
      <c r="QMB18" s="267"/>
      <c r="QMC18" s="267"/>
      <c r="QMD18" s="267"/>
      <c r="QME18" s="267"/>
      <c r="QMF18" s="267"/>
      <c r="QMG18" s="267"/>
      <c r="QMH18" s="267"/>
      <c r="QMI18" s="267"/>
      <c r="QMJ18" s="267"/>
      <c r="QMK18" s="267"/>
      <c r="QML18" s="267"/>
      <c r="QMM18" s="267"/>
      <c r="QMN18" s="267"/>
      <c r="QMO18" s="267"/>
      <c r="QMP18" s="267"/>
      <c r="QMQ18" s="267"/>
      <c r="QMR18" s="267"/>
      <c r="QMS18" s="267"/>
      <c r="QMT18" s="267"/>
      <c r="QMU18" s="267"/>
      <c r="QMV18" s="267"/>
      <c r="QMW18" s="267"/>
      <c r="QMX18" s="267"/>
      <c r="QMY18" s="267"/>
      <c r="QMZ18" s="267"/>
      <c r="QNA18" s="267"/>
      <c r="QNB18" s="267"/>
      <c r="QNC18" s="267"/>
      <c r="QND18" s="267"/>
      <c r="QNE18" s="267"/>
      <c r="QNF18" s="267"/>
      <c r="QNG18" s="267"/>
      <c r="QNH18" s="267"/>
      <c r="QNI18" s="267"/>
      <c r="QNJ18" s="267"/>
      <c r="QNK18" s="267"/>
      <c r="QNL18" s="267"/>
      <c r="QNM18" s="267"/>
      <c r="QNN18" s="267"/>
      <c r="QNO18" s="267"/>
      <c r="QNP18" s="267"/>
      <c r="QNQ18" s="267"/>
      <c r="QNR18" s="267"/>
      <c r="QNS18" s="267"/>
      <c r="QNT18" s="267"/>
      <c r="QNU18" s="267"/>
      <c r="QNV18" s="267"/>
      <c r="QNW18" s="267"/>
      <c r="QNX18" s="267"/>
      <c r="QNY18" s="267"/>
      <c r="QNZ18" s="267"/>
      <c r="QOA18" s="267"/>
      <c r="QOB18" s="267"/>
      <c r="QOC18" s="267"/>
      <c r="QOD18" s="267"/>
      <c r="QOE18" s="267"/>
      <c r="QOF18" s="267"/>
      <c r="QOG18" s="267"/>
      <c r="QOH18" s="267"/>
      <c r="QOI18" s="267"/>
      <c r="QOJ18" s="267"/>
      <c r="QOK18" s="267"/>
      <c r="QOL18" s="267"/>
      <c r="QOM18" s="267"/>
      <c r="QON18" s="267"/>
      <c r="QOO18" s="267"/>
      <c r="QOP18" s="267"/>
      <c r="QOQ18" s="267"/>
      <c r="QOR18" s="267"/>
      <c r="QOS18" s="267"/>
      <c r="QOT18" s="267"/>
      <c r="QOU18" s="267"/>
      <c r="QOV18" s="267"/>
      <c r="QOW18" s="267"/>
      <c r="QOX18" s="267"/>
      <c r="QOY18" s="267"/>
      <c r="QOZ18" s="267"/>
      <c r="QPA18" s="267"/>
      <c r="QPB18" s="267"/>
      <c r="QPC18" s="267"/>
      <c r="QPD18" s="267"/>
      <c r="QPE18" s="267"/>
      <c r="QPF18" s="267"/>
      <c r="QPG18" s="267"/>
      <c r="QPH18" s="267"/>
      <c r="QPI18" s="267"/>
      <c r="QPJ18" s="267"/>
      <c r="QPK18" s="267"/>
      <c r="QPL18" s="267"/>
      <c r="QPM18" s="267"/>
      <c r="QPN18" s="267"/>
      <c r="QPO18" s="267"/>
      <c r="QPP18" s="267"/>
      <c r="QPQ18" s="267"/>
      <c r="QPR18" s="267"/>
      <c r="QPS18" s="267"/>
      <c r="QPT18" s="267"/>
      <c r="QPU18" s="267"/>
      <c r="QPV18" s="267"/>
      <c r="QPW18" s="267"/>
      <c r="QPX18" s="267"/>
      <c r="QPY18" s="267"/>
      <c r="QPZ18" s="267"/>
      <c r="QQA18" s="267"/>
      <c r="QQB18" s="267"/>
      <c r="QQC18" s="267"/>
      <c r="QQD18" s="267"/>
      <c r="QQE18" s="267"/>
      <c r="QQF18" s="267"/>
      <c r="QQG18" s="267"/>
      <c r="QQH18" s="267"/>
      <c r="QQI18" s="267"/>
      <c r="QQJ18" s="267"/>
      <c r="QQK18" s="267"/>
      <c r="QQL18" s="267"/>
      <c r="QQM18" s="267"/>
      <c r="QQN18" s="267"/>
      <c r="QQO18" s="267"/>
      <c r="QQP18" s="267"/>
      <c r="QQQ18" s="267"/>
      <c r="QQR18" s="267"/>
      <c r="QQS18" s="267"/>
      <c r="QQT18" s="267"/>
      <c r="QQU18" s="267"/>
      <c r="QQV18" s="267"/>
      <c r="QQW18" s="267"/>
      <c r="QQX18" s="267"/>
      <c r="QQY18" s="267"/>
      <c r="QQZ18" s="267"/>
      <c r="QRA18" s="267"/>
      <c r="QRB18" s="267"/>
      <c r="QRC18" s="267"/>
      <c r="QRD18" s="267"/>
      <c r="QRE18" s="267"/>
      <c r="QRF18" s="267"/>
      <c r="QRG18" s="267"/>
      <c r="QRH18" s="267"/>
      <c r="QRI18" s="267"/>
      <c r="QRJ18" s="267"/>
      <c r="QRK18" s="267"/>
      <c r="QRL18" s="267"/>
      <c r="QRM18" s="267"/>
      <c r="QRN18" s="267"/>
      <c r="QRO18" s="267"/>
      <c r="QRP18" s="267"/>
      <c r="QRQ18" s="267"/>
      <c r="QRR18" s="267"/>
      <c r="QRS18" s="267"/>
      <c r="QRT18" s="267"/>
      <c r="QRU18" s="267"/>
      <c r="QRV18" s="267"/>
      <c r="QRW18" s="267"/>
      <c r="QRX18" s="267"/>
      <c r="QRY18" s="267"/>
      <c r="QRZ18" s="267"/>
      <c r="QSA18" s="267"/>
      <c r="QSB18" s="267"/>
      <c r="QSC18" s="267"/>
      <c r="QSD18" s="267"/>
      <c r="QSE18" s="267"/>
      <c r="QSF18" s="267"/>
      <c r="QSG18" s="267"/>
      <c r="QSH18" s="267"/>
      <c r="QSI18" s="267"/>
      <c r="QSJ18" s="267"/>
      <c r="QSK18" s="267"/>
      <c r="QSL18" s="267"/>
      <c r="QSM18" s="267"/>
      <c r="QSN18" s="267"/>
      <c r="QSO18" s="267"/>
      <c r="QSP18" s="267"/>
      <c r="QSQ18" s="267"/>
      <c r="QSR18" s="267"/>
      <c r="QSS18" s="267"/>
      <c r="QST18" s="267"/>
      <c r="QSU18" s="267"/>
      <c r="QSV18" s="267"/>
      <c r="QSW18" s="267"/>
      <c r="QSX18" s="267"/>
      <c r="QSY18" s="267"/>
      <c r="QSZ18" s="267"/>
      <c r="QTA18" s="267"/>
      <c r="QTB18" s="267"/>
      <c r="QTC18" s="267"/>
      <c r="QTD18" s="267"/>
      <c r="QTE18" s="267"/>
      <c r="QTF18" s="267"/>
      <c r="QTG18" s="267"/>
      <c r="QTH18" s="267"/>
      <c r="QTI18" s="267"/>
      <c r="QTJ18" s="267"/>
      <c r="QTK18" s="267"/>
      <c r="QTL18" s="267"/>
      <c r="QTM18" s="267"/>
      <c r="QTN18" s="267"/>
      <c r="QTO18" s="267"/>
      <c r="QTP18" s="267"/>
      <c r="QTQ18" s="267"/>
      <c r="QTR18" s="267"/>
      <c r="QTS18" s="267"/>
      <c r="QTT18" s="267"/>
      <c r="QTU18" s="267"/>
      <c r="QTV18" s="267"/>
      <c r="QTW18" s="267"/>
      <c r="QTX18" s="267"/>
      <c r="QTY18" s="267"/>
      <c r="QTZ18" s="267"/>
      <c r="QUA18" s="267"/>
      <c r="QUB18" s="267"/>
      <c r="QUC18" s="267"/>
      <c r="QUD18" s="267"/>
      <c r="QUE18" s="267"/>
      <c r="QUF18" s="267"/>
      <c r="QUG18" s="267"/>
      <c r="QUH18" s="267"/>
      <c r="QUI18" s="267"/>
      <c r="QUJ18" s="267"/>
      <c r="QUK18" s="267"/>
      <c r="QUL18" s="267"/>
      <c r="QUM18" s="267"/>
      <c r="QUN18" s="267"/>
      <c r="QUO18" s="267"/>
      <c r="QUP18" s="267"/>
      <c r="QUQ18" s="267"/>
      <c r="QUR18" s="267"/>
      <c r="QUS18" s="267"/>
      <c r="QUT18" s="267"/>
      <c r="QUU18" s="267"/>
      <c r="QUV18" s="267"/>
      <c r="QUW18" s="267"/>
      <c r="QUX18" s="267"/>
      <c r="QUY18" s="267"/>
      <c r="QUZ18" s="267"/>
      <c r="QVA18" s="267"/>
      <c r="QVB18" s="267"/>
      <c r="QVC18" s="267"/>
      <c r="QVD18" s="267"/>
      <c r="QVE18" s="267"/>
      <c r="QVF18" s="267"/>
      <c r="QVG18" s="267"/>
      <c r="QVH18" s="267"/>
      <c r="QVI18" s="267"/>
      <c r="QVJ18" s="267"/>
      <c r="QVK18" s="267"/>
      <c r="QVL18" s="267"/>
      <c r="QVM18" s="267"/>
      <c r="QVN18" s="267"/>
      <c r="QVO18" s="267"/>
      <c r="QVP18" s="267"/>
      <c r="QVQ18" s="267"/>
      <c r="QVR18" s="267"/>
      <c r="QVS18" s="267"/>
      <c r="QVT18" s="267"/>
      <c r="QVU18" s="267"/>
      <c r="QVV18" s="267"/>
      <c r="QVW18" s="267"/>
      <c r="QVX18" s="267"/>
      <c r="QVY18" s="267"/>
      <c r="QVZ18" s="267"/>
      <c r="QWA18" s="267"/>
      <c r="QWB18" s="267"/>
      <c r="QWC18" s="267"/>
      <c r="QWD18" s="267"/>
      <c r="QWE18" s="267"/>
      <c r="QWF18" s="267"/>
      <c r="QWG18" s="267"/>
      <c r="QWH18" s="267"/>
      <c r="QWI18" s="267"/>
      <c r="QWJ18" s="267"/>
      <c r="QWK18" s="267"/>
      <c r="QWL18" s="267"/>
      <c r="QWM18" s="267"/>
      <c r="QWN18" s="267"/>
      <c r="QWO18" s="267"/>
      <c r="QWP18" s="267"/>
      <c r="QWQ18" s="267"/>
      <c r="QWR18" s="267"/>
      <c r="QWS18" s="267"/>
      <c r="QWT18" s="267"/>
      <c r="QWU18" s="267"/>
      <c r="QWV18" s="267"/>
      <c r="QWW18" s="267"/>
      <c r="QWX18" s="267"/>
      <c r="QWY18" s="267"/>
      <c r="QWZ18" s="267"/>
      <c r="QXA18" s="267"/>
      <c r="QXB18" s="267"/>
      <c r="QXC18" s="267"/>
      <c r="QXD18" s="267"/>
      <c r="QXE18" s="267"/>
      <c r="QXF18" s="267"/>
      <c r="QXG18" s="267"/>
      <c r="QXH18" s="267"/>
      <c r="QXI18" s="267"/>
      <c r="QXJ18" s="267"/>
      <c r="QXK18" s="267"/>
      <c r="QXL18" s="267"/>
      <c r="QXM18" s="267"/>
      <c r="QXN18" s="267"/>
      <c r="QXO18" s="267"/>
      <c r="QXP18" s="267"/>
      <c r="QXQ18" s="267"/>
      <c r="QXR18" s="267"/>
      <c r="QXS18" s="267"/>
      <c r="QXT18" s="267"/>
      <c r="QXU18" s="267"/>
      <c r="QXV18" s="267"/>
      <c r="QXW18" s="267"/>
      <c r="QXX18" s="267"/>
      <c r="QXY18" s="267"/>
      <c r="QXZ18" s="267"/>
      <c r="QYA18" s="267"/>
      <c r="QYB18" s="267"/>
      <c r="QYC18" s="267"/>
      <c r="QYD18" s="267"/>
      <c r="QYE18" s="267"/>
      <c r="QYF18" s="267"/>
      <c r="QYG18" s="267"/>
      <c r="QYH18" s="267"/>
      <c r="QYI18" s="267"/>
      <c r="QYJ18" s="267"/>
      <c r="QYK18" s="267"/>
      <c r="QYL18" s="267"/>
      <c r="QYM18" s="267"/>
      <c r="QYN18" s="267"/>
      <c r="QYO18" s="267"/>
      <c r="QYP18" s="267"/>
      <c r="QYQ18" s="267"/>
      <c r="QYR18" s="267"/>
      <c r="QYS18" s="267"/>
      <c r="QYT18" s="267"/>
      <c r="QYU18" s="267"/>
      <c r="QYV18" s="267"/>
      <c r="QYW18" s="267"/>
      <c r="QYX18" s="267"/>
      <c r="QYY18" s="267"/>
      <c r="QYZ18" s="267"/>
      <c r="QZA18" s="267"/>
      <c r="QZB18" s="267"/>
      <c r="QZC18" s="267"/>
      <c r="QZD18" s="267"/>
      <c r="QZE18" s="267"/>
      <c r="QZF18" s="267"/>
      <c r="QZG18" s="267"/>
      <c r="QZH18" s="267"/>
      <c r="QZI18" s="267"/>
      <c r="QZJ18" s="267"/>
      <c r="QZK18" s="267"/>
      <c r="QZL18" s="267"/>
      <c r="QZM18" s="267"/>
      <c r="QZN18" s="267"/>
      <c r="QZO18" s="267"/>
      <c r="QZP18" s="267"/>
      <c r="QZQ18" s="267"/>
      <c r="QZR18" s="267"/>
      <c r="QZS18" s="267"/>
      <c r="QZT18" s="267"/>
      <c r="QZU18" s="267"/>
      <c r="QZV18" s="267"/>
      <c r="QZW18" s="267"/>
      <c r="QZX18" s="267"/>
      <c r="QZY18" s="267"/>
      <c r="QZZ18" s="267"/>
      <c r="RAA18" s="267"/>
      <c r="RAB18" s="267"/>
      <c r="RAC18" s="267"/>
      <c r="RAD18" s="267"/>
      <c r="RAE18" s="267"/>
      <c r="RAF18" s="267"/>
      <c r="RAG18" s="267"/>
      <c r="RAH18" s="267"/>
      <c r="RAI18" s="267"/>
      <c r="RAJ18" s="267"/>
      <c r="RAK18" s="267"/>
      <c r="RAL18" s="267"/>
      <c r="RAM18" s="267"/>
      <c r="RAN18" s="267"/>
      <c r="RAO18" s="267"/>
      <c r="RAP18" s="267"/>
      <c r="RAQ18" s="267"/>
      <c r="RAR18" s="267"/>
      <c r="RAS18" s="267"/>
      <c r="RAT18" s="267"/>
      <c r="RAU18" s="267"/>
      <c r="RAV18" s="267"/>
      <c r="RAW18" s="267"/>
      <c r="RAX18" s="267"/>
      <c r="RAY18" s="267"/>
      <c r="RAZ18" s="267"/>
      <c r="RBA18" s="267"/>
      <c r="RBB18" s="267"/>
      <c r="RBC18" s="267"/>
      <c r="RBD18" s="267"/>
      <c r="RBE18" s="267"/>
      <c r="RBF18" s="267"/>
      <c r="RBG18" s="267"/>
      <c r="RBH18" s="267"/>
      <c r="RBI18" s="267"/>
      <c r="RBJ18" s="267"/>
      <c r="RBK18" s="267"/>
      <c r="RBL18" s="267"/>
      <c r="RBM18" s="267"/>
      <c r="RBN18" s="267"/>
      <c r="RBO18" s="267"/>
      <c r="RBP18" s="267"/>
      <c r="RBQ18" s="267"/>
      <c r="RBR18" s="267"/>
      <c r="RBS18" s="267"/>
      <c r="RBT18" s="267"/>
      <c r="RBU18" s="267"/>
      <c r="RBV18" s="267"/>
      <c r="RBW18" s="267"/>
      <c r="RBX18" s="267"/>
      <c r="RBY18" s="267"/>
      <c r="RBZ18" s="267"/>
      <c r="RCA18" s="267"/>
      <c r="RCB18" s="267"/>
      <c r="RCC18" s="267"/>
      <c r="RCD18" s="267"/>
      <c r="RCE18" s="267"/>
      <c r="RCF18" s="267"/>
      <c r="RCG18" s="267"/>
      <c r="RCH18" s="267"/>
      <c r="RCI18" s="267"/>
      <c r="RCJ18" s="267"/>
      <c r="RCK18" s="267"/>
      <c r="RCL18" s="267"/>
      <c r="RCM18" s="267"/>
      <c r="RCN18" s="267"/>
      <c r="RCO18" s="267"/>
      <c r="RCP18" s="267"/>
      <c r="RCQ18" s="267"/>
      <c r="RCR18" s="267"/>
      <c r="RCS18" s="267"/>
      <c r="RCT18" s="267"/>
      <c r="RCU18" s="267"/>
      <c r="RCV18" s="267"/>
      <c r="RCW18" s="267"/>
      <c r="RCX18" s="267"/>
      <c r="RCY18" s="267"/>
      <c r="RCZ18" s="267"/>
      <c r="RDA18" s="267"/>
      <c r="RDB18" s="267"/>
      <c r="RDC18" s="267"/>
      <c r="RDD18" s="267"/>
      <c r="RDE18" s="267"/>
      <c r="RDF18" s="267"/>
      <c r="RDG18" s="267"/>
      <c r="RDH18" s="267"/>
      <c r="RDI18" s="267"/>
      <c r="RDJ18" s="267"/>
      <c r="RDK18" s="267"/>
      <c r="RDL18" s="267"/>
      <c r="RDM18" s="267"/>
      <c r="RDN18" s="267"/>
      <c r="RDO18" s="267"/>
      <c r="RDP18" s="267"/>
      <c r="RDQ18" s="267"/>
      <c r="RDR18" s="267"/>
      <c r="RDS18" s="267"/>
      <c r="RDT18" s="267"/>
      <c r="RDU18" s="267"/>
      <c r="RDV18" s="267"/>
      <c r="RDW18" s="267"/>
      <c r="RDX18" s="267"/>
      <c r="RDY18" s="267"/>
      <c r="RDZ18" s="267"/>
      <c r="REA18" s="267"/>
      <c r="REB18" s="267"/>
      <c r="REC18" s="267"/>
      <c r="RED18" s="267"/>
      <c r="REE18" s="267"/>
      <c r="REF18" s="267"/>
      <c r="REG18" s="267"/>
      <c r="REH18" s="267"/>
      <c r="REI18" s="267"/>
      <c r="REJ18" s="267"/>
      <c r="REK18" s="267"/>
      <c r="REL18" s="267"/>
      <c r="REM18" s="267"/>
      <c r="REN18" s="267"/>
      <c r="REO18" s="267"/>
      <c r="REP18" s="267"/>
      <c r="REQ18" s="267"/>
      <c r="RER18" s="267"/>
      <c r="RES18" s="267"/>
      <c r="RET18" s="267"/>
      <c r="REU18" s="267"/>
      <c r="REV18" s="267"/>
      <c r="REW18" s="267"/>
      <c r="REX18" s="267"/>
      <c r="REY18" s="267"/>
      <c r="REZ18" s="267"/>
      <c r="RFA18" s="267"/>
      <c r="RFB18" s="267"/>
      <c r="RFC18" s="267"/>
      <c r="RFD18" s="267"/>
      <c r="RFE18" s="267"/>
      <c r="RFF18" s="267"/>
      <c r="RFG18" s="267"/>
      <c r="RFH18" s="267"/>
      <c r="RFI18" s="267"/>
      <c r="RFJ18" s="267"/>
      <c r="RFK18" s="267"/>
      <c r="RFL18" s="267"/>
      <c r="RFM18" s="267"/>
      <c r="RFN18" s="267"/>
      <c r="RFO18" s="267"/>
      <c r="RFP18" s="267"/>
      <c r="RFQ18" s="267"/>
      <c r="RFR18" s="267"/>
      <c r="RFS18" s="267"/>
      <c r="RFT18" s="267"/>
      <c r="RFU18" s="267"/>
      <c r="RFV18" s="267"/>
      <c r="RFW18" s="267"/>
      <c r="RFX18" s="267"/>
      <c r="RFY18" s="267"/>
      <c r="RFZ18" s="267"/>
      <c r="RGA18" s="267"/>
      <c r="RGB18" s="267"/>
      <c r="RGC18" s="267"/>
      <c r="RGD18" s="267"/>
      <c r="RGE18" s="267"/>
      <c r="RGF18" s="267"/>
      <c r="RGG18" s="267"/>
      <c r="RGH18" s="267"/>
      <c r="RGI18" s="267"/>
      <c r="RGJ18" s="267"/>
      <c r="RGK18" s="267"/>
      <c r="RGL18" s="267"/>
      <c r="RGM18" s="267"/>
      <c r="RGN18" s="267"/>
      <c r="RGO18" s="267"/>
      <c r="RGP18" s="267"/>
      <c r="RGQ18" s="267"/>
      <c r="RGR18" s="267"/>
      <c r="RGS18" s="267"/>
      <c r="RGT18" s="267"/>
      <c r="RGU18" s="267"/>
      <c r="RGV18" s="267"/>
      <c r="RGW18" s="267"/>
      <c r="RGX18" s="267"/>
      <c r="RGY18" s="267"/>
      <c r="RGZ18" s="267"/>
      <c r="RHA18" s="267"/>
      <c r="RHB18" s="267"/>
      <c r="RHC18" s="267"/>
      <c r="RHD18" s="267"/>
      <c r="RHE18" s="267"/>
      <c r="RHF18" s="267"/>
      <c r="RHG18" s="267"/>
      <c r="RHH18" s="267"/>
      <c r="RHI18" s="267"/>
      <c r="RHJ18" s="267"/>
      <c r="RHK18" s="267"/>
      <c r="RHL18" s="267"/>
      <c r="RHM18" s="267"/>
      <c r="RHN18" s="267"/>
      <c r="RHO18" s="267"/>
      <c r="RHP18" s="267"/>
      <c r="RHQ18" s="267"/>
      <c r="RHR18" s="267"/>
      <c r="RHS18" s="267"/>
      <c r="RHT18" s="267"/>
      <c r="RHU18" s="267"/>
      <c r="RHV18" s="267"/>
      <c r="RHW18" s="267"/>
      <c r="RHX18" s="267"/>
      <c r="RHY18" s="267"/>
      <c r="RHZ18" s="267"/>
      <c r="RIA18" s="267"/>
      <c r="RIB18" s="267"/>
      <c r="RIC18" s="267"/>
      <c r="RID18" s="267"/>
      <c r="RIE18" s="267"/>
      <c r="RIF18" s="267"/>
      <c r="RIG18" s="267"/>
      <c r="RIH18" s="267"/>
      <c r="RII18" s="267"/>
      <c r="RIJ18" s="267"/>
      <c r="RIK18" s="267"/>
      <c r="RIL18" s="267"/>
      <c r="RIM18" s="267"/>
      <c r="RIN18" s="267"/>
      <c r="RIO18" s="267"/>
      <c r="RIP18" s="267"/>
      <c r="RIQ18" s="267"/>
      <c r="RIR18" s="267"/>
      <c r="RIS18" s="267"/>
      <c r="RIT18" s="267"/>
      <c r="RIU18" s="267"/>
      <c r="RIV18" s="267"/>
      <c r="RIW18" s="267"/>
      <c r="RIX18" s="267"/>
      <c r="RIY18" s="267"/>
      <c r="RIZ18" s="267"/>
      <c r="RJA18" s="267"/>
      <c r="RJB18" s="267"/>
      <c r="RJC18" s="267"/>
      <c r="RJD18" s="267"/>
      <c r="RJE18" s="267"/>
      <c r="RJF18" s="267"/>
      <c r="RJG18" s="267"/>
      <c r="RJH18" s="267"/>
      <c r="RJI18" s="267"/>
      <c r="RJJ18" s="267"/>
      <c r="RJK18" s="267"/>
      <c r="RJL18" s="267"/>
      <c r="RJM18" s="267"/>
      <c r="RJN18" s="267"/>
      <c r="RJO18" s="267"/>
      <c r="RJP18" s="267"/>
      <c r="RJQ18" s="267"/>
      <c r="RJR18" s="267"/>
      <c r="RJS18" s="267"/>
      <c r="RJT18" s="267"/>
      <c r="RJU18" s="267"/>
      <c r="RJV18" s="267"/>
      <c r="RJW18" s="267"/>
      <c r="RJX18" s="267"/>
      <c r="RJY18" s="267"/>
      <c r="RJZ18" s="267"/>
      <c r="RKA18" s="267"/>
      <c r="RKB18" s="267"/>
      <c r="RKC18" s="267"/>
      <c r="RKD18" s="267"/>
      <c r="RKE18" s="267"/>
      <c r="RKF18" s="267"/>
      <c r="RKG18" s="267"/>
      <c r="RKH18" s="267"/>
      <c r="RKI18" s="267"/>
      <c r="RKJ18" s="267"/>
      <c r="RKK18" s="267"/>
      <c r="RKL18" s="267"/>
      <c r="RKM18" s="267"/>
      <c r="RKN18" s="267"/>
      <c r="RKO18" s="267"/>
      <c r="RKP18" s="267"/>
      <c r="RKQ18" s="267"/>
      <c r="RKR18" s="267"/>
      <c r="RKS18" s="267"/>
      <c r="RKT18" s="267"/>
      <c r="RKU18" s="267"/>
      <c r="RKV18" s="267"/>
      <c r="RKW18" s="267"/>
      <c r="RKX18" s="267"/>
      <c r="RKY18" s="267"/>
      <c r="RKZ18" s="267"/>
      <c r="RLA18" s="267"/>
      <c r="RLB18" s="267"/>
      <c r="RLC18" s="267"/>
      <c r="RLD18" s="267"/>
      <c r="RLE18" s="267"/>
      <c r="RLF18" s="267"/>
      <c r="RLG18" s="267"/>
      <c r="RLH18" s="267"/>
      <c r="RLI18" s="267"/>
      <c r="RLJ18" s="267"/>
      <c r="RLK18" s="267"/>
      <c r="RLL18" s="267"/>
      <c r="RLM18" s="267"/>
      <c r="RLN18" s="267"/>
      <c r="RLO18" s="267"/>
      <c r="RLP18" s="267"/>
      <c r="RLQ18" s="267"/>
      <c r="RLR18" s="267"/>
      <c r="RLS18" s="267"/>
      <c r="RLT18" s="267"/>
      <c r="RLU18" s="267"/>
      <c r="RLV18" s="267"/>
      <c r="RLW18" s="267"/>
      <c r="RLX18" s="267"/>
      <c r="RLY18" s="267"/>
      <c r="RLZ18" s="267"/>
      <c r="RMA18" s="267"/>
      <c r="RMB18" s="267"/>
      <c r="RMC18" s="267"/>
      <c r="RMD18" s="267"/>
      <c r="RME18" s="267"/>
      <c r="RMF18" s="267"/>
      <c r="RMG18" s="267"/>
      <c r="RMH18" s="267"/>
      <c r="RMI18" s="267"/>
      <c r="RMJ18" s="267"/>
      <c r="RMK18" s="267"/>
      <c r="RML18" s="267"/>
      <c r="RMM18" s="267"/>
      <c r="RMN18" s="267"/>
      <c r="RMO18" s="267"/>
      <c r="RMP18" s="267"/>
      <c r="RMQ18" s="267"/>
      <c r="RMR18" s="267"/>
      <c r="RMS18" s="267"/>
      <c r="RMT18" s="267"/>
      <c r="RMU18" s="267"/>
      <c r="RMV18" s="267"/>
      <c r="RMW18" s="267"/>
      <c r="RMX18" s="267"/>
      <c r="RMY18" s="267"/>
      <c r="RMZ18" s="267"/>
      <c r="RNA18" s="267"/>
      <c r="RNB18" s="267"/>
      <c r="RNC18" s="267"/>
      <c r="RND18" s="267"/>
      <c r="RNE18" s="267"/>
      <c r="RNF18" s="267"/>
      <c r="RNG18" s="267"/>
      <c r="RNH18" s="267"/>
      <c r="RNI18" s="267"/>
      <c r="RNJ18" s="267"/>
      <c r="RNK18" s="267"/>
      <c r="RNL18" s="267"/>
      <c r="RNM18" s="267"/>
      <c r="RNN18" s="267"/>
      <c r="RNO18" s="267"/>
      <c r="RNP18" s="267"/>
      <c r="RNQ18" s="267"/>
      <c r="RNR18" s="267"/>
      <c r="RNS18" s="267"/>
      <c r="RNT18" s="267"/>
      <c r="RNU18" s="267"/>
      <c r="RNV18" s="267"/>
      <c r="RNW18" s="267"/>
      <c r="RNX18" s="267"/>
      <c r="RNY18" s="267"/>
      <c r="RNZ18" s="267"/>
      <c r="ROA18" s="267"/>
      <c r="ROB18" s="267"/>
      <c r="ROC18" s="267"/>
      <c r="ROD18" s="267"/>
      <c r="ROE18" s="267"/>
      <c r="ROF18" s="267"/>
      <c r="ROG18" s="267"/>
      <c r="ROH18" s="267"/>
      <c r="ROI18" s="267"/>
      <c r="ROJ18" s="267"/>
      <c r="ROK18" s="267"/>
      <c r="ROL18" s="267"/>
      <c r="ROM18" s="267"/>
      <c r="RON18" s="267"/>
      <c r="ROO18" s="267"/>
      <c r="ROP18" s="267"/>
      <c r="ROQ18" s="267"/>
      <c r="ROR18" s="267"/>
      <c r="ROS18" s="267"/>
      <c r="ROT18" s="267"/>
      <c r="ROU18" s="267"/>
      <c r="ROV18" s="267"/>
      <c r="ROW18" s="267"/>
      <c r="ROX18" s="267"/>
      <c r="ROY18" s="267"/>
      <c r="ROZ18" s="267"/>
      <c r="RPA18" s="267"/>
      <c r="RPB18" s="267"/>
      <c r="RPC18" s="267"/>
      <c r="RPD18" s="267"/>
      <c r="RPE18" s="267"/>
      <c r="RPF18" s="267"/>
      <c r="RPG18" s="267"/>
      <c r="RPH18" s="267"/>
      <c r="RPI18" s="267"/>
      <c r="RPJ18" s="267"/>
      <c r="RPK18" s="267"/>
      <c r="RPL18" s="267"/>
      <c r="RPM18" s="267"/>
      <c r="RPN18" s="267"/>
      <c r="RPO18" s="267"/>
      <c r="RPP18" s="267"/>
      <c r="RPQ18" s="267"/>
      <c r="RPR18" s="267"/>
      <c r="RPS18" s="267"/>
      <c r="RPT18" s="267"/>
      <c r="RPU18" s="267"/>
      <c r="RPV18" s="267"/>
      <c r="RPW18" s="267"/>
      <c r="RPX18" s="267"/>
      <c r="RPY18" s="267"/>
      <c r="RPZ18" s="267"/>
      <c r="RQA18" s="267"/>
      <c r="RQB18" s="267"/>
      <c r="RQC18" s="267"/>
      <c r="RQD18" s="267"/>
      <c r="RQE18" s="267"/>
      <c r="RQF18" s="267"/>
      <c r="RQG18" s="267"/>
      <c r="RQH18" s="267"/>
      <c r="RQI18" s="267"/>
      <c r="RQJ18" s="267"/>
      <c r="RQK18" s="267"/>
      <c r="RQL18" s="267"/>
      <c r="RQM18" s="267"/>
      <c r="RQN18" s="267"/>
      <c r="RQO18" s="267"/>
      <c r="RQP18" s="267"/>
      <c r="RQQ18" s="267"/>
      <c r="RQR18" s="267"/>
      <c r="RQS18" s="267"/>
      <c r="RQT18" s="267"/>
      <c r="RQU18" s="267"/>
      <c r="RQV18" s="267"/>
      <c r="RQW18" s="267"/>
      <c r="RQX18" s="267"/>
      <c r="RQY18" s="267"/>
      <c r="RQZ18" s="267"/>
      <c r="RRA18" s="267"/>
      <c r="RRB18" s="267"/>
      <c r="RRC18" s="267"/>
      <c r="RRD18" s="267"/>
      <c r="RRE18" s="267"/>
      <c r="RRF18" s="267"/>
      <c r="RRG18" s="267"/>
      <c r="RRH18" s="267"/>
      <c r="RRI18" s="267"/>
      <c r="RRJ18" s="267"/>
      <c r="RRK18" s="267"/>
      <c r="RRL18" s="267"/>
      <c r="RRM18" s="267"/>
      <c r="RRN18" s="267"/>
      <c r="RRO18" s="267"/>
      <c r="RRP18" s="267"/>
      <c r="RRQ18" s="267"/>
      <c r="RRR18" s="267"/>
      <c r="RRS18" s="267"/>
      <c r="RRT18" s="267"/>
      <c r="RRU18" s="267"/>
      <c r="RRV18" s="267"/>
      <c r="RRW18" s="267"/>
      <c r="RRX18" s="267"/>
      <c r="RRY18" s="267"/>
      <c r="RRZ18" s="267"/>
      <c r="RSA18" s="267"/>
      <c r="RSB18" s="267"/>
      <c r="RSC18" s="267"/>
      <c r="RSD18" s="267"/>
      <c r="RSE18" s="267"/>
      <c r="RSF18" s="267"/>
      <c r="RSG18" s="267"/>
      <c r="RSH18" s="267"/>
      <c r="RSI18" s="267"/>
      <c r="RSJ18" s="267"/>
      <c r="RSK18" s="267"/>
      <c r="RSL18" s="267"/>
      <c r="RSM18" s="267"/>
      <c r="RSN18" s="267"/>
      <c r="RSO18" s="267"/>
      <c r="RSP18" s="267"/>
      <c r="RSQ18" s="267"/>
      <c r="RSR18" s="267"/>
      <c r="RSS18" s="267"/>
      <c r="RST18" s="267"/>
      <c r="RSU18" s="267"/>
      <c r="RSV18" s="267"/>
      <c r="RSW18" s="267"/>
      <c r="RSX18" s="267"/>
      <c r="RSY18" s="267"/>
      <c r="RSZ18" s="267"/>
      <c r="RTA18" s="267"/>
      <c r="RTB18" s="267"/>
      <c r="RTC18" s="267"/>
      <c r="RTD18" s="267"/>
      <c r="RTE18" s="267"/>
      <c r="RTF18" s="267"/>
      <c r="RTG18" s="267"/>
      <c r="RTH18" s="267"/>
      <c r="RTI18" s="267"/>
      <c r="RTJ18" s="267"/>
      <c r="RTK18" s="267"/>
      <c r="RTL18" s="267"/>
      <c r="RTM18" s="267"/>
      <c r="RTN18" s="267"/>
      <c r="RTO18" s="267"/>
      <c r="RTP18" s="267"/>
      <c r="RTQ18" s="267"/>
      <c r="RTR18" s="267"/>
      <c r="RTS18" s="267"/>
      <c r="RTT18" s="267"/>
      <c r="RTU18" s="267"/>
      <c r="RTV18" s="267"/>
      <c r="RTW18" s="267"/>
      <c r="RTX18" s="267"/>
      <c r="RTY18" s="267"/>
      <c r="RTZ18" s="267"/>
      <c r="RUA18" s="267"/>
      <c r="RUB18" s="267"/>
      <c r="RUC18" s="267"/>
      <c r="RUD18" s="267"/>
      <c r="RUE18" s="267"/>
      <c r="RUF18" s="267"/>
      <c r="RUG18" s="267"/>
      <c r="RUH18" s="267"/>
      <c r="RUI18" s="267"/>
      <c r="RUJ18" s="267"/>
      <c r="RUK18" s="267"/>
      <c r="RUL18" s="267"/>
      <c r="RUM18" s="267"/>
      <c r="RUN18" s="267"/>
      <c r="RUO18" s="267"/>
      <c r="RUP18" s="267"/>
      <c r="RUQ18" s="267"/>
      <c r="RUR18" s="267"/>
      <c r="RUS18" s="267"/>
      <c r="RUT18" s="267"/>
      <c r="RUU18" s="267"/>
      <c r="RUV18" s="267"/>
      <c r="RUW18" s="267"/>
      <c r="RUX18" s="267"/>
      <c r="RUY18" s="267"/>
      <c r="RUZ18" s="267"/>
      <c r="RVA18" s="267"/>
      <c r="RVB18" s="267"/>
      <c r="RVC18" s="267"/>
      <c r="RVD18" s="267"/>
      <c r="RVE18" s="267"/>
      <c r="RVF18" s="267"/>
      <c r="RVG18" s="267"/>
      <c r="RVH18" s="267"/>
      <c r="RVI18" s="267"/>
      <c r="RVJ18" s="267"/>
      <c r="RVK18" s="267"/>
      <c r="RVL18" s="267"/>
      <c r="RVM18" s="267"/>
      <c r="RVN18" s="267"/>
      <c r="RVO18" s="267"/>
      <c r="RVP18" s="267"/>
      <c r="RVQ18" s="267"/>
      <c r="RVR18" s="267"/>
      <c r="RVS18" s="267"/>
      <c r="RVT18" s="267"/>
      <c r="RVU18" s="267"/>
      <c r="RVV18" s="267"/>
      <c r="RVW18" s="267"/>
      <c r="RVX18" s="267"/>
      <c r="RVY18" s="267"/>
      <c r="RVZ18" s="267"/>
      <c r="RWA18" s="267"/>
      <c r="RWB18" s="267"/>
      <c r="RWC18" s="267"/>
      <c r="RWD18" s="267"/>
      <c r="RWE18" s="267"/>
      <c r="RWF18" s="267"/>
      <c r="RWG18" s="267"/>
      <c r="RWH18" s="267"/>
      <c r="RWI18" s="267"/>
      <c r="RWJ18" s="267"/>
      <c r="RWK18" s="267"/>
      <c r="RWL18" s="267"/>
      <c r="RWM18" s="267"/>
      <c r="RWN18" s="267"/>
      <c r="RWO18" s="267"/>
      <c r="RWP18" s="267"/>
      <c r="RWQ18" s="267"/>
      <c r="RWR18" s="267"/>
      <c r="RWS18" s="267"/>
      <c r="RWT18" s="267"/>
      <c r="RWU18" s="267"/>
      <c r="RWV18" s="267"/>
      <c r="RWW18" s="267"/>
      <c r="RWX18" s="267"/>
      <c r="RWY18" s="267"/>
      <c r="RWZ18" s="267"/>
      <c r="RXA18" s="267"/>
      <c r="RXB18" s="267"/>
      <c r="RXC18" s="267"/>
      <c r="RXD18" s="267"/>
      <c r="RXE18" s="267"/>
      <c r="RXF18" s="267"/>
      <c r="RXG18" s="267"/>
      <c r="RXH18" s="267"/>
      <c r="RXI18" s="267"/>
      <c r="RXJ18" s="267"/>
      <c r="RXK18" s="267"/>
      <c r="RXL18" s="267"/>
      <c r="RXM18" s="267"/>
      <c r="RXN18" s="267"/>
      <c r="RXO18" s="267"/>
      <c r="RXP18" s="267"/>
      <c r="RXQ18" s="267"/>
      <c r="RXR18" s="267"/>
      <c r="RXS18" s="267"/>
      <c r="RXT18" s="267"/>
      <c r="RXU18" s="267"/>
      <c r="RXV18" s="267"/>
      <c r="RXW18" s="267"/>
      <c r="RXX18" s="267"/>
      <c r="RXY18" s="267"/>
      <c r="RXZ18" s="267"/>
      <c r="RYA18" s="267"/>
      <c r="RYB18" s="267"/>
      <c r="RYC18" s="267"/>
      <c r="RYD18" s="267"/>
      <c r="RYE18" s="267"/>
      <c r="RYF18" s="267"/>
      <c r="RYG18" s="267"/>
      <c r="RYH18" s="267"/>
      <c r="RYI18" s="267"/>
      <c r="RYJ18" s="267"/>
      <c r="RYK18" s="267"/>
      <c r="RYL18" s="267"/>
      <c r="RYM18" s="267"/>
      <c r="RYN18" s="267"/>
      <c r="RYO18" s="267"/>
      <c r="RYP18" s="267"/>
      <c r="RYQ18" s="267"/>
      <c r="RYR18" s="267"/>
      <c r="RYS18" s="267"/>
      <c r="RYT18" s="267"/>
      <c r="RYU18" s="267"/>
      <c r="RYV18" s="267"/>
      <c r="RYW18" s="267"/>
      <c r="RYX18" s="267"/>
      <c r="RYY18" s="267"/>
      <c r="RYZ18" s="267"/>
      <c r="RZA18" s="267"/>
      <c r="RZB18" s="267"/>
      <c r="RZC18" s="267"/>
      <c r="RZD18" s="267"/>
      <c r="RZE18" s="267"/>
      <c r="RZF18" s="267"/>
      <c r="RZG18" s="267"/>
      <c r="RZH18" s="267"/>
      <c r="RZI18" s="267"/>
      <c r="RZJ18" s="267"/>
      <c r="RZK18" s="267"/>
      <c r="RZL18" s="267"/>
      <c r="RZM18" s="267"/>
      <c r="RZN18" s="267"/>
      <c r="RZO18" s="267"/>
      <c r="RZP18" s="267"/>
      <c r="RZQ18" s="267"/>
      <c r="RZR18" s="267"/>
      <c r="RZS18" s="267"/>
      <c r="RZT18" s="267"/>
      <c r="RZU18" s="267"/>
      <c r="RZV18" s="267"/>
      <c r="RZW18" s="267"/>
      <c r="RZX18" s="267"/>
      <c r="RZY18" s="267"/>
      <c r="RZZ18" s="267"/>
      <c r="SAA18" s="267"/>
      <c r="SAB18" s="267"/>
      <c r="SAC18" s="267"/>
      <c r="SAD18" s="267"/>
      <c r="SAE18" s="267"/>
      <c r="SAF18" s="267"/>
      <c r="SAG18" s="267"/>
      <c r="SAH18" s="267"/>
      <c r="SAI18" s="267"/>
      <c r="SAJ18" s="267"/>
      <c r="SAK18" s="267"/>
      <c r="SAL18" s="267"/>
      <c r="SAM18" s="267"/>
      <c r="SAN18" s="267"/>
      <c r="SAO18" s="267"/>
      <c r="SAP18" s="267"/>
      <c r="SAQ18" s="267"/>
      <c r="SAR18" s="267"/>
      <c r="SAS18" s="267"/>
      <c r="SAT18" s="267"/>
      <c r="SAU18" s="267"/>
      <c r="SAV18" s="267"/>
      <c r="SAW18" s="267"/>
      <c r="SAX18" s="267"/>
      <c r="SAY18" s="267"/>
      <c r="SAZ18" s="267"/>
      <c r="SBA18" s="267"/>
      <c r="SBB18" s="267"/>
      <c r="SBC18" s="267"/>
      <c r="SBD18" s="267"/>
      <c r="SBE18" s="267"/>
      <c r="SBF18" s="267"/>
      <c r="SBG18" s="267"/>
      <c r="SBH18" s="267"/>
      <c r="SBI18" s="267"/>
      <c r="SBJ18" s="267"/>
      <c r="SBK18" s="267"/>
      <c r="SBL18" s="267"/>
      <c r="SBM18" s="267"/>
      <c r="SBN18" s="267"/>
      <c r="SBO18" s="267"/>
      <c r="SBP18" s="267"/>
      <c r="SBQ18" s="267"/>
      <c r="SBR18" s="267"/>
      <c r="SBS18" s="267"/>
      <c r="SBT18" s="267"/>
      <c r="SBU18" s="267"/>
      <c r="SBV18" s="267"/>
      <c r="SBW18" s="267"/>
      <c r="SBX18" s="267"/>
      <c r="SBY18" s="267"/>
      <c r="SBZ18" s="267"/>
      <c r="SCA18" s="267"/>
      <c r="SCB18" s="267"/>
      <c r="SCC18" s="267"/>
      <c r="SCD18" s="267"/>
      <c r="SCE18" s="267"/>
      <c r="SCF18" s="267"/>
      <c r="SCG18" s="267"/>
      <c r="SCH18" s="267"/>
      <c r="SCI18" s="267"/>
      <c r="SCJ18" s="267"/>
      <c r="SCK18" s="267"/>
      <c r="SCL18" s="267"/>
      <c r="SCM18" s="267"/>
      <c r="SCN18" s="267"/>
      <c r="SCO18" s="267"/>
      <c r="SCP18" s="267"/>
      <c r="SCQ18" s="267"/>
      <c r="SCR18" s="267"/>
      <c r="SCS18" s="267"/>
      <c r="SCT18" s="267"/>
      <c r="SCU18" s="267"/>
      <c r="SCV18" s="267"/>
      <c r="SCW18" s="267"/>
      <c r="SCX18" s="267"/>
      <c r="SCY18" s="267"/>
      <c r="SCZ18" s="267"/>
      <c r="SDA18" s="267"/>
      <c r="SDB18" s="267"/>
      <c r="SDC18" s="267"/>
      <c r="SDD18" s="267"/>
      <c r="SDE18" s="267"/>
      <c r="SDF18" s="267"/>
      <c r="SDG18" s="267"/>
      <c r="SDH18" s="267"/>
      <c r="SDI18" s="267"/>
      <c r="SDJ18" s="267"/>
      <c r="SDK18" s="267"/>
      <c r="SDL18" s="267"/>
      <c r="SDM18" s="267"/>
      <c r="SDN18" s="267"/>
      <c r="SDO18" s="267"/>
      <c r="SDP18" s="267"/>
      <c r="SDQ18" s="267"/>
      <c r="SDR18" s="267"/>
      <c r="SDS18" s="267"/>
      <c r="SDT18" s="267"/>
      <c r="SDU18" s="267"/>
      <c r="SDV18" s="267"/>
      <c r="SDW18" s="267"/>
      <c r="SDX18" s="267"/>
      <c r="SDY18" s="267"/>
      <c r="SDZ18" s="267"/>
      <c r="SEA18" s="267"/>
      <c r="SEB18" s="267"/>
      <c r="SEC18" s="267"/>
      <c r="SED18" s="267"/>
      <c r="SEE18" s="267"/>
      <c r="SEF18" s="267"/>
      <c r="SEG18" s="267"/>
      <c r="SEH18" s="267"/>
      <c r="SEI18" s="267"/>
      <c r="SEJ18" s="267"/>
      <c r="SEK18" s="267"/>
      <c r="SEL18" s="267"/>
      <c r="SEM18" s="267"/>
      <c r="SEN18" s="267"/>
      <c r="SEO18" s="267"/>
      <c r="SEP18" s="267"/>
      <c r="SEQ18" s="267"/>
      <c r="SER18" s="267"/>
      <c r="SES18" s="267"/>
      <c r="SET18" s="267"/>
      <c r="SEU18" s="267"/>
      <c r="SEV18" s="267"/>
      <c r="SEW18" s="267"/>
      <c r="SEX18" s="267"/>
      <c r="SEY18" s="267"/>
      <c r="SEZ18" s="267"/>
      <c r="SFA18" s="267"/>
      <c r="SFB18" s="267"/>
      <c r="SFC18" s="267"/>
      <c r="SFD18" s="267"/>
      <c r="SFE18" s="267"/>
      <c r="SFF18" s="267"/>
      <c r="SFG18" s="267"/>
      <c r="SFH18" s="267"/>
      <c r="SFI18" s="267"/>
      <c r="SFJ18" s="267"/>
      <c r="SFK18" s="267"/>
      <c r="SFL18" s="267"/>
      <c r="SFM18" s="267"/>
      <c r="SFN18" s="267"/>
      <c r="SFO18" s="267"/>
      <c r="SFP18" s="267"/>
      <c r="SFQ18" s="267"/>
      <c r="SFR18" s="267"/>
      <c r="SFS18" s="267"/>
      <c r="SFT18" s="267"/>
      <c r="SFU18" s="267"/>
      <c r="SFV18" s="267"/>
      <c r="SFW18" s="267"/>
      <c r="SFX18" s="267"/>
      <c r="SFY18" s="267"/>
      <c r="SFZ18" s="267"/>
      <c r="SGA18" s="267"/>
      <c r="SGB18" s="267"/>
      <c r="SGC18" s="267"/>
      <c r="SGD18" s="267"/>
      <c r="SGE18" s="267"/>
      <c r="SGF18" s="267"/>
      <c r="SGG18" s="267"/>
      <c r="SGH18" s="267"/>
      <c r="SGI18" s="267"/>
      <c r="SGJ18" s="267"/>
      <c r="SGK18" s="267"/>
      <c r="SGL18" s="267"/>
      <c r="SGM18" s="267"/>
      <c r="SGN18" s="267"/>
      <c r="SGO18" s="267"/>
      <c r="SGP18" s="267"/>
      <c r="SGQ18" s="267"/>
      <c r="SGR18" s="267"/>
      <c r="SGS18" s="267"/>
      <c r="SGT18" s="267"/>
      <c r="SGU18" s="267"/>
      <c r="SGV18" s="267"/>
      <c r="SGW18" s="267"/>
      <c r="SGX18" s="267"/>
      <c r="SGY18" s="267"/>
      <c r="SGZ18" s="267"/>
      <c r="SHA18" s="267"/>
      <c r="SHB18" s="267"/>
      <c r="SHC18" s="267"/>
      <c r="SHD18" s="267"/>
      <c r="SHE18" s="267"/>
      <c r="SHF18" s="267"/>
      <c r="SHG18" s="267"/>
      <c r="SHH18" s="267"/>
      <c r="SHI18" s="267"/>
      <c r="SHJ18" s="267"/>
      <c r="SHK18" s="267"/>
      <c r="SHL18" s="267"/>
      <c r="SHM18" s="267"/>
      <c r="SHN18" s="267"/>
      <c r="SHO18" s="267"/>
      <c r="SHP18" s="267"/>
      <c r="SHQ18" s="267"/>
      <c r="SHR18" s="267"/>
      <c r="SHS18" s="267"/>
      <c r="SHT18" s="267"/>
      <c r="SHU18" s="267"/>
      <c r="SHV18" s="267"/>
      <c r="SHW18" s="267"/>
      <c r="SHX18" s="267"/>
      <c r="SHY18" s="267"/>
      <c r="SHZ18" s="267"/>
      <c r="SIA18" s="267"/>
      <c r="SIB18" s="267"/>
      <c r="SIC18" s="267"/>
      <c r="SID18" s="267"/>
      <c r="SIE18" s="267"/>
      <c r="SIF18" s="267"/>
      <c r="SIG18" s="267"/>
      <c r="SIH18" s="267"/>
      <c r="SII18" s="267"/>
      <c r="SIJ18" s="267"/>
      <c r="SIK18" s="267"/>
      <c r="SIL18" s="267"/>
      <c r="SIM18" s="267"/>
      <c r="SIN18" s="267"/>
      <c r="SIO18" s="267"/>
      <c r="SIP18" s="267"/>
      <c r="SIQ18" s="267"/>
      <c r="SIR18" s="267"/>
      <c r="SIS18" s="267"/>
      <c r="SIT18" s="267"/>
      <c r="SIU18" s="267"/>
      <c r="SIV18" s="267"/>
      <c r="SIW18" s="267"/>
      <c r="SIX18" s="267"/>
      <c r="SIY18" s="267"/>
      <c r="SIZ18" s="267"/>
      <c r="SJA18" s="267"/>
      <c r="SJB18" s="267"/>
      <c r="SJC18" s="267"/>
      <c r="SJD18" s="267"/>
      <c r="SJE18" s="267"/>
      <c r="SJF18" s="267"/>
      <c r="SJG18" s="267"/>
      <c r="SJH18" s="267"/>
      <c r="SJI18" s="267"/>
      <c r="SJJ18" s="267"/>
      <c r="SJK18" s="267"/>
      <c r="SJL18" s="267"/>
      <c r="SJM18" s="267"/>
      <c r="SJN18" s="267"/>
      <c r="SJO18" s="267"/>
      <c r="SJP18" s="267"/>
      <c r="SJQ18" s="267"/>
      <c r="SJR18" s="267"/>
      <c r="SJS18" s="267"/>
      <c r="SJT18" s="267"/>
      <c r="SJU18" s="267"/>
      <c r="SJV18" s="267"/>
      <c r="SJW18" s="267"/>
      <c r="SJX18" s="267"/>
      <c r="SJY18" s="267"/>
      <c r="SJZ18" s="267"/>
      <c r="SKA18" s="267"/>
      <c r="SKB18" s="267"/>
      <c r="SKC18" s="267"/>
      <c r="SKD18" s="267"/>
      <c r="SKE18" s="267"/>
      <c r="SKF18" s="267"/>
      <c r="SKG18" s="267"/>
      <c r="SKH18" s="267"/>
      <c r="SKI18" s="267"/>
      <c r="SKJ18" s="267"/>
      <c r="SKK18" s="267"/>
      <c r="SKL18" s="267"/>
      <c r="SKM18" s="267"/>
      <c r="SKN18" s="267"/>
      <c r="SKO18" s="267"/>
      <c r="SKP18" s="267"/>
      <c r="SKQ18" s="267"/>
      <c r="SKR18" s="267"/>
      <c r="SKS18" s="267"/>
      <c r="SKT18" s="267"/>
      <c r="SKU18" s="267"/>
      <c r="SKV18" s="267"/>
      <c r="SKW18" s="267"/>
      <c r="SKX18" s="267"/>
      <c r="SKY18" s="267"/>
      <c r="SKZ18" s="267"/>
      <c r="SLA18" s="267"/>
      <c r="SLB18" s="267"/>
      <c r="SLC18" s="267"/>
      <c r="SLD18" s="267"/>
      <c r="SLE18" s="267"/>
      <c r="SLF18" s="267"/>
      <c r="SLG18" s="267"/>
      <c r="SLH18" s="267"/>
      <c r="SLI18" s="267"/>
      <c r="SLJ18" s="267"/>
      <c r="SLK18" s="267"/>
      <c r="SLL18" s="267"/>
      <c r="SLM18" s="267"/>
      <c r="SLN18" s="267"/>
      <c r="SLO18" s="267"/>
      <c r="SLP18" s="267"/>
      <c r="SLQ18" s="267"/>
      <c r="SLR18" s="267"/>
      <c r="SLS18" s="267"/>
      <c r="SLT18" s="267"/>
      <c r="SLU18" s="267"/>
      <c r="SLV18" s="267"/>
      <c r="SLW18" s="267"/>
      <c r="SLX18" s="267"/>
      <c r="SLY18" s="267"/>
      <c r="SLZ18" s="267"/>
      <c r="SMA18" s="267"/>
      <c r="SMB18" s="267"/>
      <c r="SMC18" s="267"/>
      <c r="SMD18" s="267"/>
      <c r="SME18" s="267"/>
      <c r="SMF18" s="267"/>
      <c r="SMG18" s="267"/>
      <c r="SMH18" s="267"/>
      <c r="SMI18" s="267"/>
      <c r="SMJ18" s="267"/>
      <c r="SMK18" s="267"/>
      <c r="SML18" s="267"/>
      <c r="SMM18" s="267"/>
      <c r="SMN18" s="267"/>
      <c r="SMO18" s="267"/>
      <c r="SMP18" s="267"/>
      <c r="SMQ18" s="267"/>
      <c r="SMR18" s="267"/>
      <c r="SMS18" s="267"/>
      <c r="SMT18" s="267"/>
      <c r="SMU18" s="267"/>
      <c r="SMV18" s="267"/>
      <c r="SMW18" s="267"/>
      <c r="SMX18" s="267"/>
      <c r="SMY18" s="267"/>
      <c r="SMZ18" s="267"/>
      <c r="SNA18" s="267"/>
      <c r="SNB18" s="267"/>
      <c r="SNC18" s="267"/>
      <c r="SND18" s="267"/>
      <c r="SNE18" s="267"/>
      <c r="SNF18" s="267"/>
      <c r="SNG18" s="267"/>
      <c r="SNH18" s="267"/>
      <c r="SNI18" s="267"/>
      <c r="SNJ18" s="267"/>
      <c r="SNK18" s="267"/>
      <c r="SNL18" s="267"/>
      <c r="SNM18" s="267"/>
      <c r="SNN18" s="267"/>
      <c r="SNO18" s="267"/>
      <c r="SNP18" s="267"/>
      <c r="SNQ18" s="267"/>
      <c r="SNR18" s="267"/>
      <c r="SNS18" s="267"/>
      <c r="SNT18" s="267"/>
      <c r="SNU18" s="267"/>
      <c r="SNV18" s="267"/>
      <c r="SNW18" s="267"/>
      <c r="SNX18" s="267"/>
      <c r="SNY18" s="267"/>
      <c r="SNZ18" s="267"/>
      <c r="SOA18" s="267"/>
      <c r="SOB18" s="267"/>
      <c r="SOC18" s="267"/>
      <c r="SOD18" s="267"/>
      <c r="SOE18" s="267"/>
      <c r="SOF18" s="267"/>
      <c r="SOG18" s="267"/>
      <c r="SOH18" s="267"/>
      <c r="SOI18" s="267"/>
      <c r="SOJ18" s="267"/>
      <c r="SOK18" s="267"/>
      <c r="SOL18" s="267"/>
      <c r="SOM18" s="267"/>
      <c r="SON18" s="267"/>
      <c r="SOO18" s="267"/>
      <c r="SOP18" s="267"/>
      <c r="SOQ18" s="267"/>
      <c r="SOR18" s="267"/>
      <c r="SOS18" s="267"/>
      <c r="SOT18" s="267"/>
      <c r="SOU18" s="267"/>
      <c r="SOV18" s="267"/>
      <c r="SOW18" s="267"/>
      <c r="SOX18" s="267"/>
      <c r="SOY18" s="267"/>
      <c r="SOZ18" s="267"/>
      <c r="SPA18" s="267"/>
      <c r="SPB18" s="267"/>
      <c r="SPC18" s="267"/>
      <c r="SPD18" s="267"/>
      <c r="SPE18" s="267"/>
      <c r="SPF18" s="267"/>
      <c r="SPG18" s="267"/>
      <c r="SPH18" s="267"/>
      <c r="SPI18" s="267"/>
      <c r="SPJ18" s="267"/>
      <c r="SPK18" s="267"/>
      <c r="SPL18" s="267"/>
      <c r="SPM18" s="267"/>
      <c r="SPN18" s="267"/>
      <c r="SPO18" s="267"/>
      <c r="SPP18" s="267"/>
      <c r="SPQ18" s="267"/>
      <c r="SPR18" s="267"/>
      <c r="SPS18" s="267"/>
      <c r="SPT18" s="267"/>
      <c r="SPU18" s="267"/>
      <c r="SPV18" s="267"/>
      <c r="SPW18" s="267"/>
      <c r="SPX18" s="267"/>
      <c r="SPY18" s="267"/>
      <c r="SPZ18" s="267"/>
      <c r="SQA18" s="267"/>
      <c r="SQB18" s="267"/>
      <c r="SQC18" s="267"/>
      <c r="SQD18" s="267"/>
      <c r="SQE18" s="267"/>
      <c r="SQF18" s="267"/>
      <c r="SQG18" s="267"/>
      <c r="SQH18" s="267"/>
      <c r="SQI18" s="267"/>
      <c r="SQJ18" s="267"/>
      <c r="SQK18" s="267"/>
      <c r="SQL18" s="267"/>
      <c r="SQM18" s="267"/>
      <c r="SQN18" s="267"/>
      <c r="SQO18" s="267"/>
      <c r="SQP18" s="267"/>
      <c r="SQQ18" s="267"/>
      <c r="SQR18" s="267"/>
      <c r="SQS18" s="267"/>
      <c r="SQT18" s="267"/>
      <c r="SQU18" s="267"/>
      <c r="SQV18" s="267"/>
      <c r="SQW18" s="267"/>
      <c r="SQX18" s="267"/>
      <c r="SQY18" s="267"/>
      <c r="SQZ18" s="267"/>
      <c r="SRA18" s="267"/>
      <c r="SRB18" s="267"/>
      <c r="SRC18" s="267"/>
      <c r="SRD18" s="267"/>
      <c r="SRE18" s="267"/>
      <c r="SRF18" s="267"/>
      <c r="SRG18" s="267"/>
      <c r="SRH18" s="267"/>
      <c r="SRI18" s="267"/>
      <c r="SRJ18" s="267"/>
      <c r="SRK18" s="267"/>
      <c r="SRL18" s="267"/>
      <c r="SRM18" s="267"/>
      <c r="SRN18" s="267"/>
      <c r="SRO18" s="267"/>
      <c r="SRP18" s="267"/>
      <c r="SRQ18" s="267"/>
      <c r="SRR18" s="267"/>
      <c r="SRS18" s="267"/>
      <c r="SRT18" s="267"/>
      <c r="SRU18" s="267"/>
      <c r="SRV18" s="267"/>
      <c r="SRW18" s="267"/>
      <c r="SRX18" s="267"/>
      <c r="SRY18" s="267"/>
      <c r="SRZ18" s="267"/>
      <c r="SSA18" s="267"/>
      <c r="SSB18" s="267"/>
      <c r="SSC18" s="267"/>
      <c r="SSD18" s="267"/>
      <c r="SSE18" s="267"/>
      <c r="SSF18" s="267"/>
      <c r="SSG18" s="267"/>
      <c r="SSH18" s="267"/>
      <c r="SSI18" s="267"/>
      <c r="SSJ18" s="267"/>
      <c r="SSK18" s="267"/>
      <c r="SSL18" s="267"/>
      <c r="SSM18" s="267"/>
      <c r="SSN18" s="267"/>
      <c r="SSO18" s="267"/>
      <c r="SSP18" s="267"/>
      <c r="SSQ18" s="267"/>
      <c r="SSR18" s="267"/>
      <c r="SSS18" s="267"/>
      <c r="SST18" s="267"/>
      <c r="SSU18" s="267"/>
      <c r="SSV18" s="267"/>
      <c r="SSW18" s="267"/>
      <c r="SSX18" s="267"/>
      <c r="SSY18" s="267"/>
      <c r="SSZ18" s="267"/>
      <c r="STA18" s="267"/>
      <c r="STB18" s="267"/>
      <c r="STC18" s="267"/>
      <c r="STD18" s="267"/>
      <c r="STE18" s="267"/>
      <c r="STF18" s="267"/>
      <c r="STG18" s="267"/>
      <c r="STH18" s="267"/>
      <c r="STI18" s="267"/>
      <c r="STJ18" s="267"/>
      <c r="STK18" s="267"/>
      <c r="STL18" s="267"/>
      <c r="STM18" s="267"/>
      <c r="STN18" s="267"/>
      <c r="STO18" s="267"/>
      <c r="STP18" s="267"/>
      <c r="STQ18" s="267"/>
      <c r="STR18" s="267"/>
      <c r="STS18" s="267"/>
      <c r="STT18" s="267"/>
      <c r="STU18" s="267"/>
      <c r="STV18" s="267"/>
      <c r="STW18" s="267"/>
      <c r="STX18" s="267"/>
      <c r="STY18" s="267"/>
      <c r="STZ18" s="267"/>
      <c r="SUA18" s="267"/>
      <c r="SUB18" s="267"/>
      <c r="SUC18" s="267"/>
      <c r="SUD18" s="267"/>
      <c r="SUE18" s="267"/>
      <c r="SUF18" s="267"/>
      <c r="SUG18" s="267"/>
      <c r="SUH18" s="267"/>
      <c r="SUI18" s="267"/>
      <c r="SUJ18" s="267"/>
      <c r="SUK18" s="267"/>
      <c r="SUL18" s="267"/>
      <c r="SUM18" s="267"/>
      <c r="SUN18" s="267"/>
      <c r="SUO18" s="267"/>
      <c r="SUP18" s="267"/>
      <c r="SUQ18" s="267"/>
      <c r="SUR18" s="267"/>
      <c r="SUS18" s="267"/>
      <c r="SUT18" s="267"/>
      <c r="SUU18" s="267"/>
      <c r="SUV18" s="267"/>
      <c r="SUW18" s="267"/>
      <c r="SUX18" s="267"/>
      <c r="SUY18" s="267"/>
      <c r="SUZ18" s="267"/>
      <c r="SVA18" s="267"/>
      <c r="SVB18" s="267"/>
      <c r="SVC18" s="267"/>
      <c r="SVD18" s="267"/>
      <c r="SVE18" s="267"/>
      <c r="SVF18" s="267"/>
      <c r="SVG18" s="267"/>
      <c r="SVH18" s="267"/>
      <c r="SVI18" s="267"/>
      <c r="SVJ18" s="267"/>
      <c r="SVK18" s="267"/>
      <c r="SVL18" s="267"/>
      <c r="SVM18" s="267"/>
      <c r="SVN18" s="267"/>
      <c r="SVO18" s="267"/>
      <c r="SVP18" s="267"/>
      <c r="SVQ18" s="267"/>
      <c r="SVR18" s="267"/>
      <c r="SVS18" s="267"/>
      <c r="SVT18" s="267"/>
      <c r="SVU18" s="267"/>
      <c r="SVV18" s="267"/>
      <c r="SVW18" s="267"/>
      <c r="SVX18" s="267"/>
      <c r="SVY18" s="267"/>
      <c r="SVZ18" s="267"/>
      <c r="SWA18" s="267"/>
      <c r="SWB18" s="267"/>
      <c r="SWC18" s="267"/>
      <c r="SWD18" s="267"/>
      <c r="SWE18" s="267"/>
      <c r="SWF18" s="267"/>
      <c r="SWG18" s="267"/>
      <c r="SWH18" s="267"/>
      <c r="SWI18" s="267"/>
      <c r="SWJ18" s="267"/>
      <c r="SWK18" s="267"/>
      <c r="SWL18" s="267"/>
      <c r="SWM18" s="267"/>
      <c r="SWN18" s="267"/>
      <c r="SWO18" s="267"/>
      <c r="SWP18" s="267"/>
      <c r="SWQ18" s="267"/>
      <c r="SWR18" s="267"/>
      <c r="SWS18" s="267"/>
      <c r="SWT18" s="267"/>
      <c r="SWU18" s="267"/>
      <c r="SWV18" s="267"/>
      <c r="SWW18" s="267"/>
      <c r="SWX18" s="267"/>
      <c r="SWY18" s="267"/>
      <c r="SWZ18" s="267"/>
      <c r="SXA18" s="267"/>
      <c r="SXB18" s="267"/>
      <c r="SXC18" s="267"/>
      <c r="SXD18" s="267"/>
      <c r="SXE18" s="267"/>
      <c r="SXF18" s="267"/>
      <c r="SXG18" s="267"/>
      <c r="SXH18" s="267"/>
      <c r="SXI18" s="267"/>
      <c r="SXJ18" s="267"/>
      <c r="SXK18" s="267"/>
      <c r="SXL18" s="267"/>
      <c r="SXM18" s="267"/>
      <c r="SXN18" s="267"/>
      <c r="SXO18" s="267"/>
      <c r="SXP18" s="267"/>
      <c r="SXQ18" s="267"/>
      <c r="SXR18" s="267"/>
      <c r="SXS18" s="267"/>
      <c r="SXT18" s="267"/>
      <c r="SXU18" s="267"/>
      <c r="SXV18" s="267"/>
      <c r="SXW18" s="267"/>
      <c r="SXX18" s="267"/>
      <c r="SXY18" s="267"/>
      <c r="SXZ18" s="267"/>
      <c r="SYA18" s="267"/>
      <c r="SYB18" s="267"/>
      <c r="SYC18" s="267"/>
      <c r="SYD18" s="267"/>
      <c r="SYE18" s="267"/>
      <c r="SYF18" s="267"/>
      <c r="SYG18" s="267"/>
      <c r="SYH18" s="267"/>
      <c r="SYI18" s="267"/>
      <c r="SYJ18" s="267"/>
      <c r="SYK18" s="267"/>
      <c r="SYL18" s="267"/>
      <c r="SYM18" s="267"/>
      <c r="SYN18" s="267"/>
      <c r="SYO18" s="267"/>
      <c r="SYP18" s="267"/>
      <c r="SYQ18" s="267"/>
      <c r="SYR18" s="267"/>
      <c r="SYS18" s="267"/>
      <c r="SYT18" s="267"/>
      <c r="SYU18" s="267"/>
      <c r="SYV18" s="267"/>
      <c r="SYW18" s="267"/>
      <c r="SYX18" s="267"/>
      <c r="SYY18" s="267"/>
      <c r="SYZ18" s="267"/>
      <c r="SZA18" s="267"/>
      <c r="SZB18" s="267"/>
      <c r="SZC18" s="267"/>
      <c r="SZD18" s="267"/>
      <c r="SZE18" s="267"/>
      <c r="SZF18" s="267"/>
      <c r="SZG18" s="267"/>
      <c r="SZH18" s="267"/>
      <c r="SZI18" s="267"/>
      <c r="SZJ18" s="267"/>
      <c r="SZK18" s="267"/>
      <c r="SZL18" s="267"/>
      <c r="SZM18" s="267"/>
      <c r="SZN18" s="267"/>
      <c r="SZO18" s="267"/>
      <c r="SZP18" s="267"/>
      <c r="SZQ18" s="267"/>
      <c r="SZR18" s="267"/>
      <c r="SZS18" s="267"/>
      <c r="SZT18" s="267"/>
      <c r="SZU18" s="267"/>
      <c r="SZV18" s="267"/>
      <c r="SZW18" s="267"/>
      <c r="SZX18" s="267"/>
      <c r="SZY18" s="267"/>
      <c r="SZZ18" s="267"/>
      <c r="TAA18" s="267"/>
      <c r="TAB18" s="267"/>
      <c r="TAC18" s="267"/>
      <c r="TAD18" s="267"/>
      <c r="TAE18" s="267"/>
      <c r="TAF18" s="267"/>
      <c r="TAG18" s="267"/>
      <c r="TAH18" s="267"/>
      <c r="TAI18" s="267"/>
      <c r="TAJ18" s="267"/>
      <c r="TAK18" s="267"/>
      <c r="TAL18" s="267"/>
      <c r="TAM18" s="267"/>
      <c r="TAN18" s="267"/>
      <c r="TAO18" s="267"/>
      <c r="TAP18" s="267"/>
      <c r="TAQ18" s="267"/>
      <c r="TAR18" s="267"/>
      <c r="TAS18" s="267"/>
      <c r="TAT18" s="267"/>
      <c r="TAU18" s="267"/>
      <c r="TAV18" s="267"/>
      <c r="TAW18" s="267"/>
      <c r="TAX18" s="267"/>
      <c r="TAY18" s="267"/>
      <c r="TAZ18" s="267"/>
      <c r="TBA18" s="267"/>
      <c r="TBB18" s="267"/>
      <c r="TBC18" s="267"/>
      <c r="TBD18" s="267"/>
      <c r="TBE18" s="267"/>
      <c r="TBF18" s="267"/>
      <c r="TBG18" s="267"/>
      <c r="TBH18" s="267"/>
      <c r="TBI18" s="267"/>
      <c r="TBJ18" s="267"/>
      <c r="TBK18" s="267"/>
      <c r="TBL18" s="267"/>
      <c r="TBM18" s="267"/>
      <c r="TBN18" s="267"/>
      <c r="TBO18" s="267"/>
      <c r="TBP18" s="267"/>
      <c r="TBQ18" s="267"/>
      <c r="TBR18" s="267"/>
      <c r="TBS18" s="267"/>
      <c r="TBT18" s="267"/>
      <c r="TBU18" s="267"/>
      <c r="TBV18" s="267"/>
      <c r="TBW18" s="267"/>
      <c r="TBX18" s="267"/>
      <c r="TBY18" s="267"/>
      <c r="TBZ18" s="267"/>
      <c r="TCA18" s="267"/>
      <c r="TCB18" s="267"/>
      <c r="TCC18" s="267"/>
      <c r="TCD18" s="267"/>
      <c r="TCE18" s="267"/>
      <c r="TCF18" s="267"/>
      <c r="TCG18" s="267"/>
      <c r="TCH18" s="267"/>
      <c r="TCI18" s="267"/>
      <c r="TCJ18" s="267"/>
      <c r="TCK18" s="267"/>
      <c r="TCL18" s="267"/>
      <c r="TCM18" s="267"/>
      <c r="TCN18" s="267"/>
      <c r="TCO18" s="267"/>
      <c r="TCP18" s="267"/>
      <c r="TCQ18" s="267"/>
      <c r="TCR18" s="267"/>
      <c r="TCS18" s="267"/>
      <c r="TCT18" s="267"/>
      <c r="TCU18" s="267"/>
      <c r="TCV18" s="267"/>
      <c r="TCW18" s="267"/>
      <c r="TCX18" s="267"/>
      <c r="TCY18" s="267"/>
      <c r="TCZ18" s="267"/>
      <c r="TDA18" s="267"/>
      <c r="TDB18" s="267"/>
      <c r="TDC18" s="267"/>
      <c r="TDD18" s="267"/>
      <c r="TDE18" s="267"/>
      <c r="TDF18" s="267"/>
      <c r="TDG18" s="267"/>
      <c r="TDH18" s="267"/>
      <c r="TDI18" s="267"/>
      <c r="TDJ18" s="267"/>
      <c r="TDK18" s="267"/>
      <c r="TDL18" s="267"/>
      <c r="TDM18" s="267"/>
      <c r="TDN18" s="267"/>
      <c r="TDO18" s="267"/>
      <c r="TDP18" s="267"/>
      <c r="TDQ18" s="267"/>
      <c r="TDR18" s="267"/>
      <c r="TDS18" s="267"/>
      <c r="TDT18" s="267"/>
      <c r="TDU18" s="267"/>
      <c r="TDV18" s="267"/>
      <c r="TDW18" s="267"/>
      <c r="TDX18" s="267"/>
      <c r="TDY18" s="267"/>
      <c r="TDZ18" s="267"/>
      <c r="TEA18" s="267"/>
      <c r="TEB18" s="267"/>
      <c r="TEC18" s="267"/>
      <c r="TED18" s="267"/>
      <c r="TEE18" s="267"/>
      <c r="TEF18" s="267"/>
      <c r="TEG18" s="267"/>
      <c r="TEH18" s="267"/>
      <c r="TEI18" s="267"/>
      <c r="TEJ18" s="267"/>
      <c r="TEK18" s="267"/>
      <c r="TEL18" s="267"/>
      <c r="TEM18" s="267"/>
      <c r="TEN18" s="267"/>
      <c r="TEO18" s="267"/>
      <c r="TEP18" s="267"/>
      <c r="TEQ18" s="267"/>
      <c r="TER18" s="267"/>
      <c r="TES18" s="267"/>
      <c r="TET18" s="267"/>
      <c r="TEU18" s="267"/>
      <c r="TEV18" s="267"/>
      <c r="TEW18" s="267"/>
      <c r="TEX18" s="267"/>
      <c r="TEY18" s="267"/>
      <c r="TEZ18" s="267"/>
      <c r="TFA18" s="267"/>
      <c r="TFB18" s="267"/>
      <c r="TFC18" s="267"/>
      <c r="TFD18" s="267"/>
      <c r="TFE18" s="267"/>
      <c r="TFF18" s="267"/>
      <c r="TFG18" s="267"/>
      <c r="TFH18" s="267"/>
      <c r="TFI18" s="267"/>
      <c r="TFJ18" s="267"/>
      <c r="TFK18" s="267"/>
      <c r="TFL18" s="267"/>
      <c r="TFM18" s="267"/>
      <c r="TFN18" s="267"/>
      <c r="TFO18" s="267"/>
      <c r="TFP18" s="267"/>
      <c r="TFQ18" s="267"/>
      <c r="TFR18" s="267"/>
      <c r="TFS18" s="267"/>
      <c r="TFT18" s="267"/>
      <c r="TFU18" s="267"/>
      <c r="TFV18" s="267"/>
      <c r="TFW18" s="267"/>
      <c r="TFX18" s="267"/>
      <c r="TFY18" s="267"/>
      <c r="TFZ18" s="267"/>
      <c r="TGA18" s="267"/>
      <c r="TGB18" s="267"/>
      <c r="TGC18" s="267"/>
      <c r="TGD18" s="267"/>
      <c r="TGE18" s="267"/>
      <c r="TGF18" s="267"/>
      <c r="TGG18" s="267"/>
      <c r="TGH18" s="267"/>
      <c r="TGI18" s="267"/>
      <c r="TGJ18" s="267"/>
      <c r="TGK18" s="267"/>
      <c r="TGL18" s="267"/>
      <c r="TGM18" s="267"/>
      <c r="TGN18" s="267"/>
      <c r="TGO18" s="267"/>
      <c r="TGP18" s="267"/>
      <c r="TGQ18" s="267"/>
      <c r="TGR18" s="267"/>
      <c r="TGS18" s="267"/>
      <c r="TGT18" s="267"/>
      <c r="TGU18" s="267"/>
      <c r="TGV18" s="267"/>
      <c r="TGW18" s="267"/>
      <c r="TGX18" s="267"/>
      <c r="TGY18" s="267"/>
      <c r="TGZ18" s="267"/>
      <c r="THA18" s="267"/>
      <c r="THB18" s="267"/>
      <c r="THC18" s="267"/>
      <c r="THD18" s="267"/>
      <c r="THE18" s="267"/>
      <c r="THF18" s="267"/>
      <c r="THG18" s="267"/>
      <c r="THH18" s="267"/>
      <c r="THI18" s="267"/>
      <c r="THJ18" s="267"/>
      <c r="THK18" s="267"/>
      <c r="THL18" s="267"/>
      <c r="THM18" s="267"/>
      <c r="THN18" s="267"/>
      <c r="THO18" s="267"/>
      <c r="THP18" s="267"/>
      <c r="THQ18" s="267"/>
      <c r="THR18" s="267"/>
      <c r="THS18" s="267"/>
      <c r="THT18" s="267"/>
      <c r="THU18" s="267"/>
      <c r="THV18" s="267"/>
      <c r="THW18" s="267"/>
      <c r="THX18" s="267"/>
      <c r="THY18" s="267"/>
      <c r="THZ18" s="267"/>
      <c r="TIA18" s="267"/>
      <c r="TIB18" s="267"/>
      <c r="TIC18" s="267"/>
      <c r="TID18" s="267"/>
      <c r="TIE18" s="267"/>
      <c r="TIF18" s="267"/>
      <c r="TIG18" s="267"/>
      <c r="TIH18" s="267"/>
      <c r="TII18" s="267"/>
      <c r="TIJ18" s="267"/>
      <c r="TIK18" s="267"/>
      <c r="TIL18" s="267"/>
      <c r="TIM18" s="267"/>
      <c r="TIN18" s="267"/>
      <c r="TIO18" s="267"/>
      <c r="TIP18" s="267"/>
      <c r="TIQ18" s="267"/>
      <c r="TIR18" s="267"/>
      <c r="TIS18" s="267"/>
      <c r="TIT18" s="267"/>
      <c r="TIU18" s="267"/>
      <c r="TIV18" s="267"/>
      <c r="TIW18" s="267"/>
      <c r="TIX18" s="267"/>
      <c r="TIY18" s="267"/>
      <c r="TIZ18" s="267"/>
      <c r="TJA18" s="267"/>
      <c r="TJB18" s="267"/>
      <c r="TJC18" s="267"/>
      <c r="TJD18" s="267"/>
      <c r="TJE18" s="267"/>
      <c r="TJF18" s="267"/>
      <c r="TJG18" s="267"/>
      <c r="TJH18" s="267"/>
      <c r="TJI18" s="267"/>
      <c r="TJJ18" s="267"/>
      <c r="TJK18" s="267"/>
      <c r="TJL18" s="267"/>
      <c r="TJM18" s="267"/>
      <c r="TJN18" s="267"/>
      <c r="TJO18" s="267"/>
      <c r="TJP18" s="267"/>
      <c r="TJQ18" s="267"/>
      <c r="TJR18" s="267"/>
      <c r="TJS18" s="267"/>
      <c r="TJT18" s="267"/>
      <c r="TJU18" s="267"/>
      <c r="TJV18" s="267"/>
      <c r="TJW18" s="267"/>
      <c r="TJX18" s="267"/>
      <c r="TJY18" s="267"/>
      <c r="TJZ18" s="267"/>
      <c r="TKA18" s="267"/>
      <c r="TKB18" s="267"/>
      <c r="TKC18" s="267"/>
      <c r="TKD18" s="267"/>
      <c r="TKE18" s="267"/>
      <c r="TKF18" s="267"/>
      <c r="TKG18" s="267"/>
      <c r="TKH18" s="267"/>
      <c r="TKI18" s="267"/>
      <c r="TKJ18" s="267"/>
      <c r="TKK18" s="267"/>
      <c r="TKL18" s="267"/>
      <c r="TKM18" s="267"/>
      <c r="TKN18" s="267"/>
      <c r="TKO18" s="267"/>
      <c r="TKP18" s="267"/>
      <c r="TKQ18" s="267"/>
      <c r="TKR18" s="267"/>
      <c r="TKS18" s="267"/>
      <c r="TKT18" s="267"/>
      <c r="TKU18" s="267"/>
      <c r="TKV18" s="267"/>
      <c r="TKW18" s="267"/>
      <c r="TKX18" s="267"/>
      <c r="TKY18" s="267"/>
      <c r="TKZ18" s="267"/>
      <c r="TLA18" s="267"/>
      <c r="TLB18" s="267"/>
      <c r="TLC18" s="267"/>
      <c r="TLD18" s="267"/>
      <c r="TLE18" s="267"/>
      <c r="TLF18" s="267"/>
      <c r="TLG18" s="267"/>
      <c r="TLH18" s="267"/>
      <c r="TLI18" s="267"/>
      <c r="TLJ18" s="267"/>
      <c r="TLK18" s="267"/>
      <c r="TLL18" s="267"/>
      <c r="TLM18" s="267"/>
      <c r="TLN18" s="267"/>
      <c r="TLO18" s="267"/>
      <c r="TLP18" s="267"/>
      <c r="TLQ18" s="267"/>
      <c r="TLR18" s="267"/>
      <c r="TLS18" s="267"/>
      <c r="TLT18" s="267"/>
      <c r="TLU18" s="267"/>
      <c r="TLV18" s="267"/>
      <c r="TLW18" s="267"/>
      <c r="TLX18" s="267"/>
      <c r="TLY18" s="267"/>
      <c r="TLZ18" s="267"/>
      <c r="TMA18" s="267"/>
      <c r="TMB18" s="267"/>
      <c r="TMC18" s="267"/>
      <c r="TMD18" s="267"/>
      <c r="TME18" s="267"/>
      <c r="TMF18" s="267"/>
      <c r="TMG18" s="267"/>
      <c r="TMH18" s="267"/>
      <c r="TMI18" s="267"/>
      <c r="TMJ18" s="267"/>
      <c r="TMK18" s="267"/>
      <c r="TML18" s="267"/>
      <c r="TMM18" s="267"/>
      <c r="TMN18" s="267"/>
      <c r="TMO18" s="267"/>
      <c r="TMP18" s="267"/>
      <c r="TMQ18" s="267"/>
      <c r="TMR18" s="267"/>
      <c r="TMS18" s="267"/>
      <c r="TMT18" s="267"/>
      <c r="TMU18" s="267"/>
      <c r="TMV18" s="267"/>
      <c r="TMW18" s="267"/>
      <c r="TMX18" s="267"/>
      <c r="TMY18" s="267"/>
      <c r="TMZ18" s="267"/>
      <c r="TNA18" s="267"/>
      <c r="TNB18" s="267"/>
      <c r="TNC18" s="267"/>
      <c r="TND18" s="267"/>
      <c r="TNE18" s="267"/>
      <c r="TNF18" s="267"/>
      <c r="TNG18" s="267"/>
      <c r="TNH18" s="267"/>
      <c r="TNI18" s="267"/>
      <c r="TNJ18" s="267"/>
      <c r="TNK18" s="267"/>
      <c r="TNL18" s="267"/>
      <c r="TNM18" s="267"/>
      <c r="TNN18" s="267"/>
      <c r="TNO18" s="267"/>
      <c r="TNP18" s="267"/>
      <c r="TNQ18" s="267"/>
      <c r="TNR18" s="267"/>
      <c r="TNS18" s="267"/>
      <c r="TNT18" s="267"/>
      <c r="TNU18" s="267"/>
      <c r="TNV18" s="267"/>
      <c r="TNW18" s="267"/>
      <c r="TNX18" s="267"/>
      <c r="TNY18" s="267"/>
      <c r="TNZ18" s="267"/>
      <c r="TOA18" s="267"/>
      <c r="TOB18" s="267"/>
      <c r="TOC18" s="267"/>
      <c r="TOD18" s="267"/>
      <c r="TOE18" s="267"/>
      <c r="TOF18" s="267"/>
      <c r="TOG18" s="267"/>
      <c r="TOH18" s="267"/>
      <c r="TOI18" s="267"/>
      <c r="TOJ18" s="267"/>
      <c r="TOK18" s="267"/>
      <c r="TOL18" s="267"/>
      <c r="TOM18" s="267"/>
      <c r="TON18" s="267"/>
      <c r="TOO18" s="267"/>
      <c r="TOP18" s="267"/>
      <c r="TOQ18" s="267"/>
      <c r="TOR18" s="267"/>
      <c r="TOS18" s="267"/>
      <c r="TOT18" s="267"/>
      <c r="TOU18" s="267"/>
      <c r="TOV18" s="267"/>
      <c r="TOW18" s="267"/>
      <c r="TOX18" s="267"/>
      <c r="TOY18" s="267"/>
      <c r="TOZ18" s="267"/>
      <c r="TPA18" s="267"/>
      <c r="TPB18" s="267"/>
      <c r="TPC18" s="267"/>
      <c r="TPD18" s="267"/>
      <c r="TPE18" s="267"/>
      <c r="TPF18" s="267"/>
      <c r="TPG18" s="267"/>
      <c r="TPH18" s="267"/>
      <c r="TPI18" s="267"/>
      <c r="TPJ18" s="267"/>
      <c r="TPK18" s="267"/>
      <c r="TPL18" s="267"/>
      <c r="TPM18" s="267"/>
      <c r="TPN18" s="267"/>
      <c r="TPO18" s="267"/>
      <c r="TPP18" s="267"/>
      <c r="TPQ18" s="267"/>
      <c r="TPR18" s="267"/>
      <c r="TPS18" s="267"/>
      <c r="TPT18" s="267"/>
      <c r="TPU18" s="267"/>
      <c r="TPV18" s="267"/>
      <c r="TPW18" s="267"/>
      <c r="TPX18" s="267"/>
      <c r="TPY18" s="267"/>
      <c r="TPZ18" s="267"/>
      <c r="TQA18" s="267"/>
      <c r="TQB18" s="267"/>
      <c r="TQC18" s="267"/>
      <c r="TQD18" s="267"/>
      <c r="TQE18" s="267"/>
      <c r="TQF18" s="267"/>
      <c r="TQG18" s="267"/>
      <c r="TQH18" s="267"/>
      <c r="TQI18" s="267"/>
      <c r="TQJ18" s="267"/>
      <c r="TQK18" s="267"/>
      <c r="TQL18" s="267"/>
      <c r="TQM18" s="267"/>
      <c r="TQN18" s="267"/>
      <c r="TQO18" s="267"/>
      <c r="TQP18" s="267"/>
      <c r="TQQ18" s="267"/>
      <c r="TQR18" s="267"/>
      <c r="TQS18" s="267"/>
      <c r="TQT18" s="267"/>
      <c r="TQU18" s="267"/>
      <c r="TQV18" s="267"/>
      <c r="TQW18" s="267"/>
      <c r="TQX18" s="267"/>
      <c r="TQY18" s="267"/>
      <c r="TQZ18" s="267"/>
      <c r="TRA18" s="267"/>
      <c r="TRB18" s="267"/>
      <c r="TRC18" s="267"/>
      <c r="TRD18" s="267"/>
      <c r="TRE18" s="267"/>
      <c r="TRF18" s="267"/>
      <c r="TRG18" s="267"/>
      <c r="TRH18" s="267"/>
      <c r="TRI18" s="267"/>
      <c r="TRJ18" s="267"/>
      <c r="TRK18" s="267"/>
      <c r="TRL18" s="267"/>
      <c r="TRM18" s="267"/>
      <c r="TRN18" s="267"/>
      <c r="TRO18" s="267"/>
      <c r="TRP18" s="267"/>
      <c r="TRQ18" s="267"/>
      <c r="TRR18" s="267"/>
      <c r="TRS18" s="267"/>
      <c r="TRT18" s="267"/>
      <c r="TRU18" s="267"/>
      <c r="TRV18" s="267"/>
      <c r="TRW18" s="267"/>
      <c r="TRX18" s="267"/>
      <c r="TRY18" s="267"/>
      <c r="TRZ18" s="267"/>
      <c r="TSA18" s="267"/>
      <c r="TSB18" s="267"/>
      <c r="TSC18" s="267"/>
      <c r="TSD18" s="267"/>
      <c r="TSE18" s="267"/>
      <c r="TSF18" s="267"/>
      <c r="TSG18" s="267"/>
      <c r="TSH18" s="267"/>
      <c r="TSI18" s="267"/>
      <c r="TSJ18" s="267"/>
      <c r="TSK18" s="267"/>
      <c r="TSL18" s="267"/>
      <c r="TSM18" s="267"/>
      <c r="TSN18" s="267"/>
      <c r="TSO18" s="267"/>
      <c r="TSP18" s="267"/>
      <c r="TSQ18" s="267"/>
      <c r="TSR18" s="267"/>
      <c r="TSS18" s="267"/>
      <c r="TST18" s="267"/>
      <c r="TSU18" s="267"/>
      <c r="TSV18" s="267"/>
      <c r="TSW18" s="267"/>
      <c r="TSX18" s="267"/>
      <c r="TSY18" s="267"/>
      <c r="TSZ18" s="267"/>
      <c r="TTA18" s="267"/>
      <c r="TTB18" s="267"/>
      <c r="TTC18" s="267"/>
      <c r="TTD18" s="267"/>
      <c r="TTE18" s="267"/>
      <c r="TTF18" s="267"/>
      <c r="TTG18" s="267"/>
      <c r="TTH18" s="267"/>
      <c r="TTI18" s="267"/>
      <c r="TTJ18" s="267"/>
      <c r="TTK18" s="267"/>
      <c r="TTL18" s="267"/>
      <c r="TTM18" s="267"/>
      <c r="TTN18" s="267"/>
      <c r="TTO18" s="267"/>
      <c r="TTP18" s="267"/>
      <c r="TTQ18" s="267"/>
      <c r="TTR18" s="267"/>
      <c r="TTS18" s="267"/>
      <c r="TTT18" s="267"/>
      <c r="TTU18" s="267"/>
      <c r="TTV18" s="267"/>
      <c r="TTW18" s="267"/>
      <c r="TTX18" s="267"/>
      <c r="TTY18" s="267"/>
      <c r="TTZ18" s="267"/>
      <c r="TUA18" s="267"/>
      <c r="TUB18" s="267"/>
      <c r="TUC18" s="267"/>
      <c r="TUD18" s="267"/>
      <c r="TUE18" s="267"/>
      <c r="TUF18" s="267"/>
      <c r="TUG18" s="267"/>
      <c r="TUH18" s="267"/>
      <c r="TUI18" s="267"/>
      <c r="TUJ18" s="267"/>
      <c r="TUK18" s="267"/>
      <c r="TUL18" s="267"/>
      <c r="TUM18" s="267"/>
      <c r="TUN18" s="267"/>
      <c r="TUO18" s="267"/>
      <c r="TUP18" s="267"/>
      <c r="TUQ18" s="267"/>
      <c r="TUR18" s="267"/>
      <c r="TUS18" s="267"/>
      <c r="TUT18" s="267"/>
      <c r="TUU18" s="267"/>
      <c r="TUV18" s="267"/>
      <c r="TUW18" s="267"/>
      <c r="TUX18" s="267"/>
      <c r="TUY18" s="267"/>
      <c r="TUZ18" s="267"/>
      <c r="TVA18" s="267"/>
      <c r="TVB18" s="267"/>
      <c r="TVC18" s="267"/>
      <c r="TVD18" s="267"/>
      <c r="TVE18" s="267"/>
      <c r="TVF18" s="267"/>
      <c r="TVG18" s="267"/>
      <c r="TVH18" s="267"/>
      <c r="TVI18" s="267"/>
      <c r="TVJ18" s="267"/>
      <c r="TVK18" s="267"/>
      <c r="TVL18" s="267"/>
      <c r="TVM18" s="267"/>
      <c r="TVN18" s="267"/>
      <c r="TVO18" s="267"/>
      <c r="TVP18" s="267"/>
      <c r="TVQ18" s="267"/>
      <c r="TVR18" s="267"/>
      <c r="TVS18" s="267"/>
      <c r="TVT18" s="267"/>
      <c r="TVU18" s="267"/>
      <c r="TVV18" s="267"/>
      <c r="TVW18" s="267"/>
      <c r="TVX18" s="267"/>
      <c r="TVY18" s="267"/>
      <c r="TVZ18" s="267"/>
      <c r="TWA18" s="267"/>
      <c r="TWB18" s="267"/>
      <c r="TWC18" s="267"/>
      <c r="TWD18" s="267"/>
      <c r="TWE18" s="267"/>
      <c r="TWF18" s="267"/>
      <c r="TWG18" s="267"/>
      <c r="TWH18" s="267"/>
      <c r="TWI18" s="267"/>
      <c r="TWJ18" s="267"/>
      <c r="TWK18" s="267"/>
      <c r="TWL18" s="267"/>
      <c r="TWM18" s="267"/>
      <c r="TWN18" s="267"/>
      <c r="TWO18" s="267"/>
      <c r="TWP18" s="267"/>
      <c r="TWQ18" s="267"/>
      <c r="TWR18" s="267"/>
      <c r="TWS18" s="267"/>
      <c r="TWT18" s="267"/>
      <c r="TWU18" s="267"/>
      <c r="TWV18" s="267"/>
      <c r="TWW18" s="267"/>
      <c r="TWX18" s="267"/>
      <c r="TWY18" s="267"/>
      <c r="TWZ18" s="267"/>
      <c r="TXA18" s="267"/>
      <c r="TXB18" s="267"/>
      <c r="TXC18" s="267"/>
      <c r="TXD18" s="267"/>
      <c r="TXE18" s="267"/>
      <c r="TXF18" s="267"/>
      <c r="TXG18" s="267"/>
      <c r="TXH18" s="267"/>
      <c r="TXI18" s="267"/>
      <c r="TXJ18" s="267"/>
      <c r="TXK18" s="267"/>
      <c r="TXL18" s="267"/>
      <c r="TXM18" s="267"/>
      <c r="TXN18" s="267"/>
      <c r="TXO18" s="267"/>
      <c r="TXP18" s="267"/>
      <c r="TXQ18" s="267"/>
      <c r="TXR18" s="267"/>
      <c r="TXS18" s="267"/>
      <c r="TXT18" s="267"/>
      <c r="TXU18" s="267"/>
      <c r="TXV18" s="267"/>
      <c r="TXW18" s="267"/>
      <c r="TXX18" s="267"/>
      <c r="TXY18" s="267"/>
      <c r="TXZ18" s="267"/>
      <c r="TYA18" s="267"/>
      <c r="TYB18" s="267"/>
      <c r="TYC18" s="267"/>
      <c r="TYD18" s="267"/>
      <c r="TYE18" s="267"/>
      <c r="TYF18" s="267"/>
      <c r="TYG18" s="267"/>
      <c r="TYH18" s="267"/>
      <c r="TYI18" s="267"/>
      <c r="TYJ18" s="267"/>
      <c r="TYK18" s="267"/>
      <c r="TYL18" s="267"/>
      <c r="TYM18" s="267"/>
      <c r="TYN18" s="267"/>
      <c r="TYO18" s="267"/>
      <c r="TYP18" s="267"/>
      <c r="TYQ18" s="267"/>
      <c r="TYR18" s="267"/>
      <c r="TYS18" s="267"/>
      <c r="TYT18" s="267"/>
      <c r="TYU18" s="267"/>
      <c r="TYV18" s="267"/>
      <c r="TYW18" s="267"/>
      <c r="TYX18" s="267"/>
      <c r="TYY18" s="267"/>
      <c r="TYZ18" s="267"/>
      <c r="TZA18" s="267"/>
      <c r="TZB18" s="267"/>
      <c r="TZC18" s="267"/>
      <c r="TZD18" s="267"/>
      <c r="TZE18" s="267"/>
      <c r="TZF18" s="267"/>
      <c r="TZG18" s="267"/>
      <c r="TZH18" s="267"/>
      <c r="TZI18" s="267"/>
      <c r="TZJ18" s="267"/>
      <c r="TZK18" s="267"/>
      <c r="TZL18" s="267"/>
      <c r="TZM18" s="267"/>
      <c r="TZN18" s="267"/>
      <c r="TZO18" s="267"/>
      <c r="TZP18" s="267"/>
      <c r="TZQ18" s="267"/>
      <c r="TZR18" s="267"/>
      <c r="TZS18" s="267"/>
      <c r="TZT18" s="267"/>
      <c r="TZU18" s="267"/>
      <c r="TZV18" s="267"/>
      <c r="TZW18" s="267"/>
      <c r="TZX18" s="267"/>
      <c r="TZY18" s="267"/>
      <c r="TZZ18" s="267"/>
      <c r="UAA18" s="267"/>
      <c r="UAB18" s="267"/>
      <c r="UAC18" s="267"/>
      <c r="UAD18" s="267"/>
      <c r="UAE18" s="267"/>
      <c r="UAF18" s="267"/>
      <c r="UAG18" s="267"/>
      <c r="UAH18" s="267"/>
      <c r="UAI18" s="267"/>
      <c r="UAJ18" s="267"/>
      <c r="UAK18" s="267"/>
      <c r="UAL18" s="267"/>
      <c r="UAM18" s="267"/>
      <c r="UAN18" s="267"/>
      <c r="UAO18" s="267"/>
      <c r="UAP18" s="267"/>
      <c r="UAQ18" s="267"/>
      <c r="UAR18" s="267"/>
      <c r="UAS18" s="267"/>
      <c r="UAT18" s="267"/>
      <c r="UAU18" s="267"/>
      <c r="UAV18" s="267"/>
      <c r="UAW18" s="267"/>
      <c r="UAX18" s="267"/>
      <c r="UAY18" s="267"/>
      <c r="UAZ18" s="267"/>
      <c r="UBA18" s="267"/>
      <c r="UBB18" s="267"/>
      <c r="UBC18" s="267"/>
      <c r="UBD18" s="267"/>
      <c r="UBE18" s="267"/>
      <c r="UBF18" s="267"/>
      <c r="UBG18" s="267"/>
      <c r="UBH18" s="267"/>
      <c r="UBI18" s="267"/>
      <c r="UBJ18" s="267"/>
      <c r="UBK18" s="267"/>
      <c r="UBL18" s="267"/>
      <c r="UBM18" s="267"/>
      <c r="UBN18" s="267"/>
      <c r="UBO18" s="267"/>
      <c r="UBP18" s="267"/>
      <c r="UBQ18" s="267"/>
      <c r="UBR18" s="267"/>
      <c r="UBS18" s="267"/>
      <c r="UBT18" s="267"/>
      <c r="UBU18" s="267"/>
      <c r="UBV18" s="267"/>
      <c r="UBW18" s="267"/>
      <c r="UBX18" s="267"/>
      <c r="UBY18" s="267"/>
      <c r="UBZ18" s="267"/>
      <c r="UCA18" s="267"/>
      <c r="UCB18" s="267"/>
      <c r="UCC18" s="267"/>
      <c r="UCD18" s="267"/>
      <c r="UCE18" s="267"/>
      <c r="UCF18" s="267"/>
      <c r="UCG18" s="267"/>
      <c r="UCH18" s="267"/>
      <c r="UCI18" s="267"/>
      <c r="UCJ18" s="267"/>
      <c r="UCK18" s="267"/>
      <c r="UCL18" s="267"/>
      <c r="UCM18" s="267"/>
      <c r="UCN18" s="267"/>
      <c r="UCO18" s="267"/>
      <c r="UCP18" s="267"/>
      <c r="UCQ18" s="267"/>
      <c r="UCR18" s="267"/>
      <c r="UCS18" s="267"/>
      <c r="UCT18" s="267"/>
      <c r="UCU18" s="267"/>
      <c r="UCV18" s="267"/>
      <c r="UCW18" s="267"/>
      <c r="UCX18" s="267"/>
      <c r="UCY18" s="267"/>
      <c r="UCZ18" s="267"/>
      <c r="UDA18" s="267"/>
      <c r="UDB18" s="267"/>
      <c r="UDC18" s="267"/>
      <c r="UDD18" s="267"/>
      <c r="UDE18" s="267"/>
      <c r="UDF18" s="267"/>
      <c r="UDG18" s="267"/>
      <c r="UDH18" s="267"/>
      <c r="UDI18" s="267"/>
      <c r="UDJ18" s="267"/>
      <c r="UDK18" s="267"/>
      <c r="UDL18" s="267"/>
      <c r="UDM18" s="267"/>
      <c r="UDN18" s="267"/>
      <c r="UDO18" s="267"/>
      <c r="UDP18" s="267"/>
      <c r="UDQ18" s="267"/>
      <c r="UDR18" s="267"/>
      <c r="UDS18" s="267"/>
      <c r="UDT18" s="267"/>
      <c r="UDU18" s="267"/>
      <c r="UDV18" s="267"/>
      <c r="UDW18" s="267"/>
      <c r="UDX18" s="267"/>
      <c r="UDY18" s="267"/>
      <c r="UDZ18" s="267"/>
      <c r="UEA18" s="267"/>
      <c r="UEB18" s="267"/>
      <c r="UEC18" s="267"/>
      <c r="UED18" s="267"/>
      <c r="UEE18" s="267"/>
      <c r="UEF18" s="267"/>
      <c r="UEG18" s="267"/>
      <c r="UEH18" s="267"/>
      <c r="UEI18" s="267"/>
      <c r="UEJ18" s="267"/>
      <c r="UEK18" s="267"/>
      <c r="UEL18" s="267"/>
      <c r="UEM18" s="267"/>
      <c r="UEN18" s="267"/>
      <c r="UEO18" s="267"/>
      <c r="UEP18" s="267"/>
      <c r="UEQ18" s="267"/>
      <c r="UER18" s="267"/>
      <c r="UES18" s="267"/>
      <c r="UET18" s="267"/>
      <c r="UEU18" s="267"/>
      <c r="UEV18" s="267"/>
      <c r="UEW18" s="267"/>
      <c r="UEX18" s="267"/>
      <c r="UEY18" s="267"/>
      <c r="UEZ18" s="267"/>
      <c r="UFA18" s="267"/>
      <c r="UFB18" s="267"/>
      <c r="UFC18" s="267"/>
      <c r="UFD18" s="267"/>
      <c r="UFE18" s="267"/>
      <c r="UFF18" s="267"/>
      <c r="UFG18" s="267"/>
      <c r="UFH18" s="267"/>
      <c r="UFI18" s="267"/>
      <c r="UFJ18" s="267"/>
      <c r="UFK18" s="267"/>
      <c r="UFL18" s="267"/>
      <c r="UFM18" s="267"/>
      <c r="UFN18" s="267"/>
      <c r="UFO18" s="267"/>
      <c r="UFP18" s="267"/>
      <c r="UFQ18" s="267"/>
      <c r="UFR18" s="267"/>
      <c r="UFS18" s="267"/>
      <c r="UFT18" s="267"/>
      <c r="UFU18" s="267"/>
      <c r="UFV18" s="267"/>
      <c r="UFW18" s="267"/>
      <c r="UFX18" s="267"/>
      <c r="UFY18" s="267"/>
      <c r="UFZ18" s="267"/>
      <c r="UGA18" s="267"/>
      <c r="UGB18" s="267"/>
      <c r="UGC18" s="267"/>
      <c r="UGD18" s="267"/>
      <c r="UGE18" s="267"/>
      <c r="UGF18" s="267"/>
      <c r="UGG18" s="267"/>
      <c r="UGH18" s="267"/>
      <c r="UGI18" s="267"/>
      <c r="UGJ18" s="267"/>
      <c r="UGK18" s="267"/>
      <c r="UGL18" s="267"/>
      <c r="UGM18" s="267"/>
      <c r="UGN18" s="267"/>
      <c r="UGO18" s="267"/>
      <c r="UGP18" s="267"/>
      <c r="UGQ18" s="267"/>
      <c r="UGR18" s="267"/>
      <c r="UGS18" s="267"/>
      <c r="UGT18" s="267"/>
      <c r="UGU18" s="267"/>
      <c r="UGV18" s="267"/>
      <c r="UGW18" s="267"/>
      <c r="UGX18" s="267"/>
      <c r="UGY18" s="267"/>
      <c r="UGZ18" s="267"/>
      <c r="UHA18" s="267"/>
      <c r="UHB18" s="267"/>
      <c r="UHC18" s="267"/>
      <c r="UHD18" s="267"/>
      <c r="UHE18" s="267"/>
      <c r="UHF18" s="267"/>
      <c r="UHG18" s="267"/>
      <c r="UHH18" s="267"/>
      <c r="UHI18" s="267"/>
      <c r="UHJ18" s="267"/>
      <c r="UHK18" s="267"/>
      <c r="UHL18" s="267"/>
      <c r="UHM18" s="267"/>
      <c r="UHN18" s="267"/>
      <c r="UHO18" s="267"/>
      <c r="UHP18" s="267"/>
      <c r="UHQ18" s="267"/>
      <c r="UHR18" s="267"/>
      <c r="UHS18" s="267"/>
      <c r="UHT18" s="267"/>
      <c r="UHU18" s="267"/>
      <c r="UHV18" s="267"/>
      <c r="UHW18" s="267"/>
      <c r="UHX18" s="267"/>
      <c r="UHY18" s="267"/>
      <c r="UHZ18" s="267"/>
      <c r="UIA18" s="267"/>
      <c r="UIB18" s="267"/>
      <c r="UIC18" s="267"/>
      <c r="UID18" s="267"/>
      <c r="UIE18" s="267"/>
      <c r="UIF18" s="267"/>
      <c r="UIG18" s="267"/>
      <c r="UIH18" s="267"/>
      <c r="UII18" s="267"/>
      <c r="UIJ18" s="267"/>
      <c r="UIK18" s="267"/>
      <c r="UIL18" s="267"/>
      <c r="UIM18" s="267"/>
      <c r="UIN18" s="267"/>
      <c r="UIO18" s="267"/>
      <c r="UIP18" s="267"/>
      <c r="UIQ18" s="267"/>
      <c r="UIR18" s="267"/>
      <c r="UIS18" s="267"/>
      <c r="UIT18" s="267"/>
      <c r="UIU18" s="267"/>
      <c r="UIV18" s="267"/>
      <c r="UIW18" s="267"/>
      <c r="UIX18" s="267"/>
      <c r="UIY18" s="267"/>
      <c r="UIZ18" s="267"/>
      <c r="UJA18" s="267"/>
      <c r="UJB18" s="267"/>
      <c r="UJC18" s="267"/>
      <c r="UJD18" s="267"/>
      <c r="UJE18" s="267"/>
      <c r="UJF18" s="267"/>
      <c r="UJG18" s="267"/>
      <c r="UJH18" s="267"/>
      <c r="UJI18" s="267"/>
      <c r="UJJ18" s="267"/>
      <c r="UJK18" s="267"/>
      <c r="UJL18" s="267"/>
      <c r="UJM18" s="267"/>
      <c r="UJN18" s="267"/>
      <c r="UJO18" s="267"/>
      <c r="UJP18" s="267"/>
      <c r="UJQ18" s="267"/>
      <c r="UJR18" s="267"/>
      <c r="UJS18" s="267"/>
      <c r="UJT18" s="267"/>
      <c r="UJU18" s="267"/>
      <c r="UJV18" s="267"/>
      <c r="UJW18" s="267"/>
      <c r="UJX18" s="267"/>
      <c r="UJY18" s="267"/>
      <c r="UJZ18" s="267"/>
      <c r="UKA18" s="267"/>
      <c r="UKB18" s="267"/>
      <c r="UKC18" s="267"/>
      <c r="UKD18" s="267"/>
      <c r="UKE18" s="267"/>
      <c r="UKF18" s="267"/>
      <c r="UKG18" s="267"/>
      <c r="UKH18" s="267"/>
      <c r="UKI18" s="267"/>
      <c r="UKJ18" s="267"/>
      <c r="UKK18" s="267"/>
      <c r="UKL18" s="267"/>
      <c r="UKM18" s="267"/>
      <c r="UKN18" s="267"/>
      <c r="UKO18" s="267"/>
      <c r="UKP18" s="267"/>
      <c r="UKQ18" s="267"/>
      <c r="UKR18" s="267"/>
      <c r="UKS18" s="267"/>
      <c r="UKT18" s="267"/>
      <c r="UKU18" s="267"/>
      <c r="UKV18" s="267"/>
      <c r="UKW18" s="267"/>
      <c r="UKX18" s="267"/>
      <c r="UKY18" s="267"/>
      <c r="UKZ18" s="267"/>
      <c r="ULA18" s="267"/>
      <c r="ULB18" s="267"/>
      <c r="ULC18" s="267"/>
      <c r="ULD18" s="267"/>
      <c r="ULE18" s="267"/>
      <c r="ULF18" s="267"/>
      <c r="ULG18" s="267"/>
      <c r="ULH18" s="267"/>
      <c r="ULI18" s="267"/>
      <c r="ULJ18" s="267"/>
      <c r="ULK18" s="267"/>
      <c r="ULL18" s="267"/>
      <c r="ULM18" s="267"/>
      <c r="ULN18" s="267"/>
      <c r="ULO18" s="267"/>
      <c r="ULP18" s="267"/>
      <c r="ULQ18" s="267"/>
      <c r="ULR18" s="267"/>
      <c r="ULS18" s="267"/>
      <c r="ULT18" s="267"/>
      <c r="ULU18" s="267"/>
      <c r="ULV18" s="267"/>
      <c r="ULW18" s="267"/>
      <c r="ULX18" s="267"/>
      <c r="ULY18" s="267"/>
      <c r="ULZ18" s="267"/>
      <c r="UMA18" s="267"/>
      <c r="UMB18" s="267"/>
      <c r="UMC18" s="267"/>
      <c r="UMD18" s="267"/>
      <c r="UME18" s="267"/>
      <c r="UMF18" s="267"/>
      <c r="UMG18" s="267"/>
      <c r="UMH18" s="267"/>
      <c r="UMI18" s="267"/>
      <c r="UMJ18" s="267"/>
      <c r="UMK18" s="267"/>
      <c r="UML18" s="267"/>
      <c r="UMM18" s="267"/>
      <c r="UMN18" s="267"/>
      <c r="UMO18" s="267"/>
      <c r="UMP18" s="267"/>
      <c r="UMQ18" s="267"/>
      <c r="UMR18" s="267"/>
      <c r="UMS18" s="267"/>
      <c r="UMT18" s="267"/>
      <c r="UMU18" s="267"/>
      <c r="UMV18" s="267"/>
      <c r="UMW18" s="267"/>
      <c r="UMX18" s="267"/>
      <c r="UMY18" s="267"/>
      <c r="UMZ18" s="267"/>
      <c r="UNA18" s="267"/>
      <c r="UNB18" s="267"/>
      <c r="UNC18" s="267"/>
      <c r="UND18" s="267"/>
      <c r="UNE18" s="267"/>
      <c r="UNF18" s="267"/>
      <c r="UNG18" s="267"/>
      <c r="UNH18" s="267"/>
      <c r="UNI18" s="267"/>
      <c r="UNJ18" s="267"/>
      <c r="UNK18" s="267"/>
      <c r="UNL18" s="267"/>
      <c r="UNM18" s="267"/>
      <c r="UNN18" s="267"/>
      <c r="UNO18" s="267"/>
      <c r="UNP18" s="267"/>
      <c r="UNQ18" s="267"/>
      <c r="UNR18" s="267"/>
      <c r="UNS18" s="267"/>
      <c r="UNT18" s="267"/>
      <c r="UNU18" s="267"/>
      <c r="UNV18" s="267"/>
      <c r="UNW18" s="267"/>
      <c r="UNX18" s="267"/>
      <c r="UNY18" s="267"/>
      <c r="UNZ18" s="267"/>
      <c r="UOA18" s="267"/>
      <c r="UOB18" s="267"/>
      <c r="UOC18" s="267"/>
      <c r="UOD18" s="267"/>
      <c r="UOE18" s="267"/>
      <c r="UOF18" s="267"/>
      <c r="UOG18" s="267"/>
      <c r="UOH18" s="267"/>
      <c r="UOI18" s="267"/>
      <c r="UOJ18" s="267"/>
      <c r="UOK18" s="267"/>
      <c r="UOL18" s="267"/>
      <c r="UOM18" s="267"/>
      <c r="UON18" s="267"/>
      <c r="UOO18" s="267"/>
      <c r="UOP18" s="267"/>
      <c r="UOQ18" s="267"/>
      <c r="UOR18" s="267"/>
      <c r="UOS18" s="267"/>
      <c r="UOT18" s="267"/>
      <c r="UOU18" s="267"/>
      <c r="UOV18" s="267"/>
      <c r="UOW18" s="267"/>
      <c r="UOX18" s="267"/>
      <c r="UOY18" s="267"/>
      <c r="UOZ18" s="267"/>
      <c r="UPA18" s="267"/>
      <c r="UPB18" s="267"/>
      <c r="UPC18" s="267"/>
      <c r="UPD18" s="267"/>
      <c r="UPE18" s="267"/>
      <c r="UPF18" s="267"/>
      <c r="UPG18" s="267"/>
      <c r="UPH18" s="267"/>
      <c r="UPI18" s="267"/>
      <c r="UPJ18" s="267"/>
      <c r="UPK18" s="267"/>
      <c r="UPL18" s="267"/>
      <c r="UPM18" s="267"/>
      <c r="UPN18" s="267"/>
      <c r="UPO18" s="267"/>
      <c r="UPP18" s="267"/>
      <c r="UPQ18" s="267"/>
      <c r="UPR18" s="267"/>
      <c r="UPS18" s="267"/>
      <c r="UPT18" s="267"/>
      <c r="UPU18" s="267"/>
      <c r="UPV18" s="267"/>
      <c r="UPW18" s="267"/>
      <c r="UPX18" s="267"/>
      <c r="UPY18" s="267"/>
      <c r="UPZ18" s="267"/>
      <c r="UQA18" s="267"/>
      <c r="UQB18" s="267"/>
      <c r="UQC18" s="267"/>
      <c r="UQD18" s="267"/>
      <c r="UQE18" s="267"/>
      <c r="UQF18" s="267"/>
      <c r="UQG18" s="267"/>
      <c r="UQH18" s="267"/>
      <c r="UQI18" s="267"/>
      <c r="UQJ18" s="267"/>
      <c r="UQK18" s="267"/>
      <c r="UQL18" s="267"/>
      <c r="UQM18" s="267"/>
      <c r="UQN18" s="267"/>
      <c r="UQO18" s="267"/>
      <c r="UQP18" s="267"/>
      <c r="UQQ18" s="267"/>
      <c r="UQR18" s="267"/>
      <c r="UQS18" s="267"/>
      <c r="UQT18" s="267"/>
      <c r="UQU18" s="267"/>
      <c r="UQV18" s="267"/>
      <c r="UQW18" s="267"/>
      <c r="UQX18" s="267"/>
      <c r="UQY18" s="267"/>
      <c r="UQZ18" s="267"/>
      <c r="URA18" s="267"/>
      <c r="URB18" s="267"/>
      <c r="URC18" s="267"/>
      <c r="URD18" s="267"/>
      <c r="URE18" s="267"/>
      <c r="URF18" s="267"/>
      <c r="URG18" s="267"/>
      <c r="URH18" s="267"/>
      <c r="URI18" s="267"/>
      <c r="URJ18" s="267"/>
      <c r="URK18" s="267"/>
      <c r="URL18" s="267"/>
      <c r="URM18" s="267"/>
      <c r="URN18" s="267"/>
      <c r="URO18" s="267"/>
      <c r="URP18" s="267"/>
      <c r="URQ18" s="267"/>
      <c r="URR18" s="267"/>
      <c r="URS18" s="267"/>
      <c r="URT18" s="267"/>
      <c r="URU18" s="267"/>
      <c r="URV18" s="267"/>
      <c r="URW18" s="267"/>
      <c r="URX18" s="267"/>
      <c r="URY18" s="267"/>
      <c r="URZ18" s="267"/>
      <c r="USA18" s="267"/>
      <c r="USB18" s="267"/>
      <c r="USC18" s="267"/>
      <c r="USD18" s="267"/>
      <c r="USE18" s="267"/>
      <c r="USF18" s="267"/>
      <c r="USG18" s="267"/>
      <c r="USH18" s="267"/>
      <c r="USI18" s="267"/>
      <c r="USJ18" s="267"/>
      <c r="USK18" s="267"/>
      <c r="USL18" s="267"/>
      <c r="USM18" s="267"/>
      <c r="USN18" s="267"/>
      <c r="USO18" s="267"/>
      <c r="USP18" s="267"/>
      <c r="USQ18" s="267"/>
      <c r="USR18" s="267"/>
      <c r="USS18" s="267"/>
      <c r="UST18" s="267"/>
      <c r="USU18" s="267"/>
      <c r="USV18" s="267"/>
      <c r="USW18" s="267"/>
      <c r="USX18" s="267"/>
      <c r="USY18" s="267"/>
      <c r="USZ18" s="267"/>
      <c r="UTA18" s="267"/>
      <c r="UTB18" s="267"/>
      <c r="UTC18" s="267"/>
      <c r="UTD18" s="267"/>
      <c r="UTE18" s="267"/>
      <c r="UTF18" s="267"/>
      <c r="UTG18" s="267"/>
      <c r="UTH18" s="267"/>
      <c r="UTI18" s="267"/>
      <c r="UTJ18" s="267"/>
      <c r="UTK18" s="267"/>
      <c r="UTL18" s="267"/>
      <c r="UTM18" s="267"/>
      <c r="UTN18" s="267"/>
      <c r="UTO18" s="267"/>
      <c r="UTP18" s="267"/>
      <c r="UTQ18" s="267"/>
      <c r="UTR18" s="267"/>
      <c r="UTS18" s="267"/>
      <c r="UTT18" s="267"/>
      <c r="UTU18" s="267"/>
      <c r="UTV18" s="267"/>
      <c r="UTW18" s="267"/>
      <c r="UTX18" s="267"/>
      <c r="UTY18" s="267"/>
      <c r="UTZ18" s="267"/>
      <c r="UUA18" s="267"/>
      <c r="UUB18" s="267"/>
      <c r="UUC18" s="267"/>
      <c r="UUD18" s="267"/>
      <c r="UUE18" s="267"/>
      <c r="UUF18" s="267"/>
      <c r="UUG18" s="267"/>
      <c r="UUH18" s="267"/>
      <c r="UUI18" s="267"/>
      <c r="UUJ18" s="267"/>
      <c r="UUK18" s="267"/>
      <c r="UUL18" s="267"/>
      <c r="UUM18" s="267"/>
      <c r="UUN18" s="267"/>
      <c r="UUO18" s="267"/>
      <c r="UUP18" s="267"/>
      <c r="UUQ18" s="267"/>
      <c r="UUR18" s="267"/>
      <c r="UUS18" s="267"/>
      <c r="UUT18" s="267"/>
      <c r="UUU18" s="267"/>
      <c r="UUV18" s="267"/>
      <c r="UUW18" s="267"/>
      <c r="UUX18" s="267"/>
      <c r="UUY18" s="267"/>
      <c r="UUZ18" s="267"/>
      <c r="UVA18" s="267"/>
      <c r="UVB18" s="267"/>
      <c r="UVC18" s="267"/>
      <c r="UVD18" s="267"/>
      <c r="UVE18" s="267"/>
      <c r="UVF18" s="267"/>
      <c r="UVG18" s="267"/>
      <c r="UVH18" s="267"/>
      <c r="UVI18" s="267"/>
      <c r="UVJ18" s="267"/>
      <c r="UVK18" s="267"/>
      <c r="UVL18" s="267"/>
      <c r="UVM18" s="267"/>
      <c r="UVN18" s="267"/>
      <c r="UVO18" s="267"/>
      <c r="UVP18" s="267"/>
      <c r="UVQ18" s="267"/>
      <c r="UVR18" s="267"/>
      <c r="UVS18" s="267"/>
      <c r="UVT18" s="267"/>
      <c r="UVU18" s="267"/>
      <c r="UVV18" s="267"/>
      <c r="UVW18" s="267"/>
      <c r="UVX18" s="267"/>
      <c r="UVY18" s="267"/>
      <c r="UVZ18" s="267"/>
      <c r="UWA18" s="267"/>
      <c r="UWB18" s="267"/>
      <c r="UWC18" s="267"/>
      <c r="UWD18" s="267"/>
      <c r="UWE18" s="267"/>
      <c r="UWF18" s="267"/>
      <c r="UWG18" s="267"/>
      <c r="UWH18" s="267"/>
      <c r="UWI18" s="267"/>
      <c r="UWJ18" s="267"/>
      <c r="UWK18" s="267"/>
      <c r="UWL18" s="267"/>
      <c r="UWM18" s="267"/>
      <c r="UWN18" s="267"/>
      <c r="UWO18" s="267"/>
      <c r="UWP18" s="267"/>
      <c r="UWQ18" s="267"/>
      <c r="UWR18" s="267"/>
      <c r="UWS18" s="267"/>
      <c r="UWT18" s="267"/>
      <c r="UWU18" s="267"/>
      <c r="UWV18" s="267"/>
      <c r="UWW18" s="267"/>
      <c r="UWX18" s="267"/>
      <c r="UWY18" s="267"/>
      <c r="UWZ18" s="267"/>
      <c r="UXA18" s="267"/>
      <c r="UXB18" s="267"/>
      <c r="UXC18" s="267"/>
      <c r="UXD18" s="267"/>
      <c r="UXE18" s="267"/>
      <c r="UXF18" s="267"/>
      <c r="UXG18" s="267"/>
      <c r="UXH18" s="267"/>
      <c r="UXI18" s="267"/>
      <c r="UXJ18" s="267"/>
      <c r="UXK18" s="267"/>
      <c r="UXL18" s="267"/>
      <c r="UXM18" s="267"/>
      <c r="UXN18" s="267"/>
      <c r="UXO18" s="267"/>
      <c r="UXP18" s="267"/>
      <c r="UXQ18" s="267"/>
      <c r="UXR18" s="267"/>
      <c r="UXS18" s="267"/>
      <c r="UXT18" s="267"/>
      <c r="UXU18" s="267"/>
      <c r="UXV18" s="267"/>
      <c r="UXW18" s="267"/>
      <c r="UXX18" s="267"/>
      <c r="UXY18" s="267"/>
      <c r="UXZ18" s="267"/>
      <c r="UYA18" s="267"/>
      <c r="UYB18" s="267"/>
      <c r="UYC18" s="267"/>
      <c r="UYD18" s="267"/>
      <c r="UYE18" s="267"/>
      <c r="UYF18" s="267"/>
      <c r="UYG18" s="267"/>
      <c r="UYH18" s="267"/>
      <c r="UYI18" s="267"/>
      <c r="UYJ18" s="267"/>
      <c r="UYK18" s="267"/>
      <c r="UYL18" s="267"/>
      <c r="UYM18" s="267"/>
      <c r="UYN18" s="267"/>
      <c r="UYO18" s="267"/>
      <c r="UYP18" s="267"/>
      <c r="UYQ18" s="267"/>
      <c r="UYR18" s="267"/>
      <c r="UYS18" s="267"/>
      <c r="UYT18" s="267"/>
      <c r="UYU18" s="267"/>
      <c r="UYV18" s="267"/>
      <c r="UYW18" s="267"/>
      <c r="UYX18" s="267"/>
      <c r="UYY18" s="267"/>
      <c r="UYZ18" s="267"/>
      <c r="UZA18" s="267"/>
      <c r="UZB18" s="267"/>
      <c r="UZC18" s="267"/>
      <c r="UZD18" s="267"/>
      <c r="UZE18" s="267"/>
      <c r="UZF18" s="267"/>
      <c r="UZG18" s="267"/>
      <c r="UZH18" s="267"/>
      <c r="UZI18" s="267"/>
      <c r="UZJ18" s="267"/>
      <c r="UZK18" s="267"/>
      <c r="UZL18" s="267"/>
      <c r="UZM18" s="267"/>
      <c r="UZN18" s="267"/>
      <c r="UZO18" s="267"/>
      <c r="UZP18" s="267"/>
      <c r="UZQ18" s="267"/>
      <c r="UZR18" s="267"/>
      <c r="UZS18" s="267"/>
      <c r="UZT18" s="267"/>
      <c r="UZU18" s="267"/>
      <c r="UZV18" s="267"/>
      <c r="UZW18" s="267"/>
      <c r="UZX18" s="267"/>
      <c r="UZY18" s="267"/>
      <c r="UZZ18" s="267"/>
      <c r="VAA18" s="267"/>
      <c r="VAB18" s="267"/>
      <c r="VAC18" s="267"/>
      <c r="VAD18" s="267"/>
      <c r="VAE18" s="267"/>
      <c r="VAF18" s="267"/>
      <c r="VAG18" s="267"/>
      <c r="VAH18" s="267"/>
      <c r="VAI18" s="267"/>
      <c r="VAJ18" s="267"/>
      <c r="VAK18" s="267"/>
      <c r="VAL18" s="267"/>
      <c r="VAM18" s="267"/>
      <c r="VAN18" s="267"/>
      <c r="VAO18" s="267"/>
      <c r="VAP18" s="267"/>
      <c r="VAQ18" s="267"/>
      <c r="VAR18" s="267"/>
      <c r="VAS18" s="267"/>
      <c r="VAT18" s="267"/>
      <c r="VAU18" s="267"/>
      <c r="VAV18" s="267"/>
      <c r="VAW18" s="267"/>
      <c r="VAX18" s="267"/>
      <c r="VAY18" s="267"/>
      <c r="VAZ18" s="267"/>
      <c r="VBA18" s="267"/>
      <c r="VBB18" s="267"/>
      <c r="VBC18" s="267"/>
      <c r="VBD18" s="267"/>
      <c r="VBE18" s="267"/>
      <c r="VBF18" s="267"/>
      <c r="VBG18" s="267"/>
      <c r="VBH18" s="267"/>
      <c r="VBI18" s="267"/>
      <c r="VBJ18" s="267"/>
      <c r="VBK18" s="267"/>
      <c r="VBL18" s="267"/>
      <c r="VBM18" s="267"/>
      <c r="VBN18" s="267"/>
      <c r="VBO18" s="267"/>
      <c r="VBP18" s="267"/>
      <c r="VBQ18" s="267"/>
      <c r="VBR18" s="267"/>
      <c r="VBS18" s="267"/>
      <c r="VBT18" s="267"/>
      <c r="VBU18" s="267"/>
      <c r="VBV18" s="267"/>
      <c r="VBW18" s="267"/>
      <c r="VBX18" s="267"/>
      <c r="VBY18" s="267"/>
      <c r="VBZ18" s="267"/>
      <c r="VCA18" s="267"/>
      <c r="VCB18" s="267"/>
      <c r="VCC18" s="267"/>
      <c r="VCD18" s="267"/>
      <c r="VCE18" s="267"/>
      <c r="VCF18" s="267"/>
      <c r="VCG18" s="267"/>
      <c r="VCH18" s="267"/>
      <c r="VCI18" s="267"/>
      <c r="VCJ18" s="267"/>
      <c r="VCK18" s="267"/>
      <c r="VCL18" s="267"/>
      <c r="VCM18" s="267"/>
      <c r="VCN18" s="267"/>
      <c r="VCO18" s="267"/>
      <c r="VCP18" s="267"/>
      <c r="VCQ18" s="267"/>
      <c r="VCR18" s="267"/>
      <c r="VCS18" s="267"/>
      <c r="VCT18" s="267"/>
      <c r="VCU18" s="267"/>
      <c r="VCV18" s="267"/>
      <c r="VCW18" s="267"/>
      <c r="VCX18" s="267"/>
      <c r="VCY18" s="267"/>
      <c r="VCZ18" s="267"/>
      <c r="VDA18" s="267"/>
      <c r="VDB18" s="267"/>
      <c r="VDC18" s="267"/>
      <c r="VDD18" s="267"/>
      <c r="VDE18" s="267"/>
      <c r="VDF18" s="267"/>
      <c r="VDG18" s="267"/>
      <c r="VDH18" s="267"/>
      <c r="VDI18" s="267"/>
      <c r="VDJ18" s="267"/>
      <c r="VDK18" s="267"/>
      <c r="VDL18" s="267"/>
      <c r="VDM18" s="267"/>
      <c r="VDN18" s="267"/>
      <c r="VDO18" s="267"/>
      <c r="VDP18" s="267"/>
      <c r="VDQ18" s="267"/>
      <c r="VDR18" s="267"/>
      <c r="VDS18" s="267"/>
      <c r="VDT18" s="267"/>
      <c r="VDU18" s="267"/>
      <c r="VDV18" s="267"/>
      <c r="VDW18" s="267"/>
      <c r="VDX18" s="267"/>
      <c r="VDY18" s="267"/>
      <c r="VDZ18" s="267"/>
      <c r="VEA18" s="267"/>
      <c r="VEB18" s="267"/>
      <c r="VEC18" s="267"/>
      <c r="VED18" s="267"/>
      <c r="VEE18" s="267"/>
      <c r="VEF18" s="267"/>
      <c r="VEG18" s="267"/>
      <c r="VEH18" s="267"/>
      <c r="VEI18" s="267"/>
      <c r="VEJ18" s="267"/>
      <c r="VEK18" s="267"/>
      <c r="VEL18" s="267"/>
      <c r="VEM18" s="267"/>
      <c r="VEN18" s="267"/>
      <c r="VEO18" s="267"/>
      <c r="VEP18" s="267"/>
      <c r="VEQ18" s="267"/>
      <c r="VER18" s="267"/>
      <c r="VES18" s="267"/>
      <c r="VET18" s="267"/>
      <c r="VEU18" s="267"/>
      <c r="VEV18" s="267"/>
      <c r="VEW18" s="267"/>
      <c r="VEX18" s="267"/>
      <c r="VEY18" s="267"/>
      <c r="VEZ18" s="267"/>
      <c r="VFA18" s="267"/>
      <c r="VFB18" s="267"/>
      <c r="VFC18" s="267"/>
      <c r="VFD18" s="267"/>
      <c r="VFE18" s="267"/>
      <c r="VFF18" s="267"/>
      <c r="VFG18" s="267"/>
      <c r="VFH18" s="267"/>
      <c r="VFI18" s="267"/>
      <c r="VFJ18" s="267"/>
      <c r="VFK18" s="267"/>
      <c r="VFL18" s="267"/>
      <c r="VFM18" s="267"/>
      <c r="VFN18" s="267"/>
      <c r="VFO18" s="267"/>
      <c r="VFP18" s="267"/>
      <c r="VFQ18" s="267"/>
      <c r="VFR18" s="267"/>
      <c r="VFS18" s="267"/>
      <c r="VFT18" s="267"/>
      <c r="VFU18" s="267"/>
      <c r="VFV18" s="267"/>
      <c r="VFW18" s="267"/>
      <c r="VFX18" s="267"/>
      <c r="VFY18" s="267"/>
      <c r="VFZ18" s="267"/>
      <c r="VGA18" s="267"/>
      <c r="VGB18" s="267"/>
      <c r="VGC18" s="267"/>
      <c r="VGD18" s="267"/>
      <c r="VGE18" s="267"/>
      <c r="VGF18" s="267"/>
      <c r="VGG18" s="267"/>
      <c r="VGH18" s="267"/>
      <c r="VGI18" s="267"/>
      <c r="VGJ18" s="267"/>
      <c r="VGK18" s="267"/>
      <c r="VGL18" s="267"/>
      <c r="VGM18" s="267"/>
      <c r="VGN18" s="267"/>
      <c r="VGO18" s="267"/>
      <c r="VGP18" s="267"/>
      <c r="VGQ18" s="267"/>
      <c r="VGR18" s="267"/>
      <c r="VGS18" s="267"/>
      <c r="VGT18" s="267"/>
      <c r="VGU18" s="267"/>
      <c r="VGV18" s="267"/>
      <c r="VGW18" s="267"/>
      <c r="VGX18" s="267"/>
      <c r="VGY18" s="267"/>
      <c r="VGZ18" s="267"/>
      <c r="VHA18" s="267"/>
      <c r="VHB18" s="267"/>
      <c r="VHC18" s="267"/>
      <c r="VHD18" s="267"/>
      <c r="VHE18" s="267"/>
      <c r="VHF18" s="267"/>
      <c r="VHG18" s="267"/>
      <c r="VHH18" s="267"/>
      <c r="VHI18" s="267"/>
      <c r="VHJ18" s="267"/>
      <c r="VHK18" s="267"/>
      <c r="VHL18" s="267"/>
      <c r="VHM18" s="267"/>
      <c r="VHN18" s="267"/>
      <c r="VHO18" s="267"/>
      <c r="VHP18" s="267"/>
      <c r="VHQ18" s="267"/>
      <c r="VHR18" s="267"/>
      <c r="VHS18" s="267"/>
      <c r="VHT18" s="267"/>
      <c r="VHU18" s="267"/>
      <c r="VHV18" s="267"/>
      <c r="VHW18" s="267"/>
      <c r="VHX18" s="267"/>
      <c r="VHY18" s="267"/>
      <c r="VHZ18" s="267"/>
      <c r="VIA18" s="267"/>
      <c r="VIB18" s="267"/>
      <c r="VIC18" s="267"/>
      <c r="VID18" s="267"/>
      <c r="VIE18" s="267"/>
      <c r="VIF18" s="267"/>
      <c r="VIG18" s="267"/>
      <c r="VIH18" s="267"/>
      <c r="VII18" s="267"/>
      <c r="VIJ18" s="267"/>
      <c r="VIK18" s="267"/>
      <c r="VIL18" s="267"/>
      <c r="VIM18" s="267"/>
      <c r="VIN18" s="267"/>
      <c r="VIO18" s="267"/>
      <c r="VIP18" s="267"/>
      <c r="VIQ18" s="267"/>
      <c r="VIR18" s="267"/>
      <c r="VIS18" s="267"/>
      <c r="VIT18" s="267"/>
      <c r="VIU18" s="267"/>
      <c r="VIV18" s="267"/>
      <c r="VIW18" s="267"/>
      <c r="VIX18" s="267"/>
      <c r="VIY18" s="267"/>
      <c r="VIZ18" s="267"/>
      <c r="VJA18" s="267"/>
      <c r="VJB18" s="267"/>
      <c r="VJC18" s="267"/>
      <c r="VJD18" s="267"/>
      <c r="VJE18" s="267"/>
      <c r="VJF18" s="267"/>
      <c r="VJG18" s="267"/>
      <c r="VJH18" s="267"/>
      <c r="VJI18" s="267"/>
      <c r="VJJ18" s="267"/>
      <c r="VJK18" s="267"/>
      <c r="VJL18" s="267"/>
      <c r="VJM18" s="267"/>
      <c r="VJN18" s="267"/>
      <c r="VJO18" s="267"/>
      <c r="VJP18" s="267"/>
      <c r="VJQ18" s="267"/>
      <c r="VJR18" s="267"/>
      <c r="VJS18" s="267"/>
      <c r="VJT18" s="267"/>
      <c r="VJU18" s="267"/>
      <c r="VJV18" s="267"/>
      <c r="VJW18" s="267"/>
      <c r="VJX18" s="267"/>
      <c r="VJY18" s="267"/>
      <c r="VJZ18" s="267"/>
      <c r="VKA18" s="267"/>
      <c r="VKB18" s="267"/>
      <c r="VKC18" s="267"/>
      <c r="VKD18" s="267"/>
      <c r="VKE18" s="267"/>
      <c r="VKF18" s="267"/>
      <c r="VKG18" s="267"/>
      <c r="VKH18" s="267"/>
      <c r="VKI18" s="267"/>
      <c r="VKJ18" s="267"/>
      <c r="VKK18" s="267"/>
      <c r="VKL18" s="267"/>
      <c r="VKM18" s="267"/>
      <c r="VKN18" s="267"/>
      <c r="VKO18" s="267"/>
      <c r="VKP18" s="267"/>
      <c r="VKQ18" s="267"/>
      <c r="VKR18" s="267"/>
      <c r="VKS18" s="267"/>
      <c r="VKT18" s="267"/>
      <c r="VKU18" s="267"/>
      <c r="VKV18" s="267"/>
      <c r="VKW18" s="267"/>
      <c r="VKX18" s="267"/>
      <c r="VKY18" s="267"/>
      <c r="VKZ18" s="267"/>
      <c r="VLA18" s="267"/>
      <c r="VLB18" s="267"/>
      <c r="VLC18" s="267"/>
      <c r="VLD18" s="267"/>
      <c r="VLE18" s="267"/>
      <c r="VLF18" s="267"/>
      <c r="VLG18" s="267"/>
      <c r="VLH18" s="267"/>
      <c r="VLI18" s="267"/>
      <c r="VLJ18" s="267"/>
      <c r="VLK18" s="267"/>
      <c r="VLL18" s="267"/>
      <c r="VLM18" s="267"/>
      <c r="VLN18" s="267"/>
      <c r="VLO18" s="267"/>
      <c r="VLP18" s="267"/>
      <c r="VLQ18" s="267"/>
      <c r="VLR18" s="267"/>
      <c r="VLS18" s="267"/>
      <c r="VLT18" s="267"/>
      <c r="VLU18" s="267"/>
      <c r="VLV18" s="267"/>
      <c r="VLW18" s="267"/>
      <c r="VLX18" s="267"/>
      <c r="VLY18" s="267"/>
      <c r="VLZ18" s="267"/>
      <c r="VMA18" s="267"/>
      <c r="VMB18" s="267"/>
      <c r="VMC18" s="267"/>
      <c r="VMD18" s="267"/>
      <c r="VME18" s="267"/>
      <c r="VMF18" s="267"/>
      <c r="VMG18" s="267"/>
      <c r="VMH18" s="267"/>
      <c r="VMI18" s="267"/>
      <c r="VMJ18" s="267"/>
      <c r="VMK18" s="267"/>
      <c r="VML18" s="267"/>
      <c r="VMM18" s="267"/>
      <c r="VMN18" s="267"/>
      <c r="VMO18" s="267"/>
      <c r="VMP18" s="267"/>
      <c r="VMQ18" s="267"/>
      <c r="VMR18" s="267"/>
      <c r="VMS18" s="267"/>
      <c r="VMT18" s="267"/>
      <c r="VMU18" s="267"/>
      <c r="VMV18" s="267"/>
      <c r="VMW18" s="267"/>
      <c r="VMX18" s="267"/>
      <c r="VMY18" s="267"/>
      <c r="VMZ18" s="267"/>
      <c r="VNA18" s="267"/>
      <c r="VNB18" s="267"/>
      <c r="VNC18" s="267"/>
      <c r="VND18" s="267"/>
      <c r="VNE18" s="267"/>
      <c r="VNF18" s="267"/>
      <c r="VNG18" s="267"/>
      <c r="VNH18" s="267"/>
      <c r="VNI18" s="267"/>
      <c r="VNJ18" s="267"/>
      <c r="VNK18" s="267"/>
      <c r="VNL18" s="267"/>
      <c r="VNM18" s="267"/>
      <c r="VNN18" s="267"/>
      <c r="VNO18" s="267"/>
      <c r="VNP18" s="267"/>
      <c r="VNQ18" s="267"/>
      <c r="VNR18" s="267"/>
      <c r="VNS18" s="267"/>
      <c r="VNT18" s="267"/>
      <c r="VNU18" s="267"/>
      <c r="VNV18" s="267"/>
      <c r="VNW18" s="267"/>
      <c r="VNX18" s="267"/>
      <c r="VNY18" s="267"/>
      <c r="VNZ18" s="267"/>
      <c r="VOA18" s="267"/>
      <c r="VOB18" s="267"/>
      <c r="VOC18" s="267"/>
      <c r="VOD18" s="267"/>
      <c r="VOE18" s="267"/>
      <c r="VOF18" s="267"/>
      <c r="VOG18" s="267"/>
      <c r="VOH18" s="267"/>
      <c r="VOI18" s="267"/>
      <c r="VOJ18" s="267"/>
      <c r="VOK18" s="267"/>
      <c r="VOL18" s="267"/>
      <c r="VOM18" s="267"/>
      <c r="VON18" s="267"/>
      <c r="VOO18" s="267"/>
      <c r="VOP18" s="267"/>
      <c r="VOQ18" s="267"/>
      <c r="VOR18" s="267"/>
      <c r="VOS18" s="267"/>
      <c r="VOT18" s="267"/>
      <c r="VOU18" s="267"/>
      <c r="VOV18" s="267"/>
      <c r="VOW18" s="267"/>
      <c r="VOX18" s="267"/>
      <c r="VOY18" s="267"/>
      <c r="VOZ18" s="267"/>
      <c r="VPA18" s="267"/>
      <c r="VPB18" s="267"/>
      <c r="VPC18" s="267"/>
      <c r="VPD18" s="267"/>
      <c r="VPE18" s="267"/>
      <c r="VPF18" s="267"/>
      <c r="VPG18" s="267"/>
      <c r="VPH18" s="267"/>
      <c r="VPI18" s="267"/>
      <c r="VPJ18" s="267"/>
      <c r="VPK18" s="267"/>
      <c r="VPL18" s="267"/>
      <c r="VPM18" s="267"/>
      <c r="VPN18" s="267"/>
      <c r="VPO18" s="267"/>
      <c r="VPP18" s="267"/>
      <c r="VPQ18" s="267"/>
      <c r="VPR18" s="267"/>
      <c r="VPS18" s="267"/>
      <c r="VPT18" s="267"/>
      <c r="VPU18" s="267"/>
      <c r="VPV18" s="267"/>
      <c r="VPW18" s="267"/>
      <c r="VPX18" s="267"/>
      <c r="VPY18" s="267"/>
      <c r="VPZ18" s="267"/>
      <c r="VQA18" s="267"/>
      <c r="VQB18" s="267"/>
      <c r="VQC18" s="267"/>
      <c r="VQD18" s="267"/>
      <c r="VQE18" s="267"/>
      <c r="VQF18" s="267"/>
      <c r="VQG18" s="267"/>
      <c r="VQH18" s="267"/>
      <c r="VQI18" s="267"/>
      <c r="VQJ18" s="267"/>
      <c r="VQK18" s="267"/>
      <c r="VQL18" s="267"/>
      <c r="VQM18" s="267"/>
      <c r="VQN18" s="267"/>
      <c r="VQO18" s="267"/>
      <c r="VQP18" s="267"/>
      <c r="VQQ18" s="267"/>
      <c r="VQR18" s="267"/>
      <c r="VQS18" s="267"/>
      <c r="VQT18" s="267"/>
      <c r="VQU18" s="267"/>
      <c r="VQV18" s="267"/>
      <c r="VQW18" s="267"/>
      <c r="VQX18" s="267"/>
      <c r="VQY18" s="267"/>
      <c r="VQZ18" s="267"/>
      <c r="VRA18" s="267"/>
      <c r="VRB18" s="267"/>
      <c r="VRC18" s="267"/>
      <c r="VRD18" s="267"/>
      <c r="VRE18" s="267"/>
      <c r="VRF18" s="267"/>
      <c r="VRG18" s="267"/>
      <c r="VRH18" s="267"/>
      <c r="VRI18" s="267"/>
      <c r="VRJ18" s="267"/>
      <c r="VRK18" s="267"/>
      <c r="VRL18" s="267"/>
      <c r="VRM18" s="267"/>
      <c r="VRN18" s="267"/>
      <c r="VRO18" s="267"/>
      <c r="VRP18" s="267"/>
      <c r="VRQ18" s="267"/>
      <c r="VRR18" s="267"/>
      <c r="VRS18" s="267"/>
      <c r="VRT18" s="267"/>
      <c r="VRU18" s="267"/>
      <c r="VRV18" s="267"/>
      <c r="VRW18" s="267"/>
      <c r="VRX18" s="267"/>
      <c r="VRY18" s="267"/>
      <c r="VRZ18" s="267"/>
      <c r="VSA18" s="267"/>
      <c r="VSB18" s="267"/>
      <c r="VSC18" s="267"/>
      <c r="VSD18" s="267"/>
      <c r="VSE18" s="267"/>
      <c r="VSF18" s="267"/>
      <c r="VSG18" s="267"/>
      <c r="VSH18" s="267"/>
      <c r="VSI18" s="267"/>
      <c r="VSJ18" s="267"/>
      <c r="VSK18" s="267"/>
      <c r="VSL18" s="267"/>
      <c r="VSM18" s="267"/>
      <c r="VSN18" s="267"/>
      <c r="VSO18" s="267"/>
      <c r="VSP18" s="267"/>
      <c r="VSQ18" s="267"/>
      <c r="VSR18" s="267"/>
      <c r="VSS18" s="267"/>
      <c r="VST18" s="267"/>
      <c r="VSU18" s="267"/>
      <c r="VSV18" s="267"/>
      <c r="VSW18" s="267"/>
      <c r="VSX18" s="267"/>
      <c r="VSY18" s="267"/>
      <c r="VSZ18" s="267"/>
      <c r="VTA18" s="267"/>
      <c r="VTB18" s="267"/>
      <c r="VTC18" s="267"/>
      <c r="VTD18" s="267"/>
      <c r="VTE18" s="267"/>
      <c r="VTF18" s="267"/>
      <c r="VTG18" s="267"/>
      <c r="VTH18" s="267"/>
      <c r="VTI18" s="267"/>
      <c r="VTJ18" s="267"/>
      <c r="VTK18" s="267"/>
      <c r="VTL18" s="267"/>
      <c r="VTM18" s="267"/>
      <c r="VTN18" s="267"/>
      <c r="VTO18" s="267"/>
      <c r="VTP18" s="267"/>
      <c r="VTQ18" s="267"/>
      <c r="VTR18" s="267"/>
      <c r="VTS18" s="267"/>
      <c r="VTT18" s="267"/>
      <c r="VTU18" s="267"/>
      <c r="VTV18" s="267"/>
      <c r="VTW18" s="267"/>
      <c r="VTX18" s="267"/>
      <c r="VTY18" s="267"/>
      <c r="VTZ18" s="267"/>
      <c r="VUA18" s="267"/>
      <c r="VUB18" s="267"/>
      <c r="VUC18" s="267"/>
      <c r="VUD18" s="267"/>
      <c r="VUE18" s="267"/>
      <c r="VUF18" s="267"/>
      <c r="VUG18" s="267"/>
      <c r="VUH18" s="267"/>
      <c r="VUI18" s="267"/>
      <c r="VUJ18" s="267"/>
      <c r="VUK18" s="267"/>
      <c r="VUL18" s="267"/>
      <c r="VUM18" s="267"/>
      <c r="VUN18" s="267"/>
      <c r="VUO18" s="267"/>
      <c r="VUP18" s="267"/>
      <c r="VUQ18" s="267"/>
      <c r="VUR18" s="267"/>
      <c r="VUS18" s="267"/>
      <c r="VUT18" s="267"/>
      <c r="VUU18" s="267"/>
      <c r="VUV18" s="267"/>
      <c r="VUW18" s="267"/>
      <c r="VUX18" s="267"/>
      <c r="VUY18" s="267"/>
      <c r="VUZ18" s="267"/>
      <c r="VVA18" s="267"/>
      <c r="VVB18" s="267"/>
      <c r="VVC18" s="267"/>
      <c r="VVD18" s="267"/>
      <c r="VVE18" s="267"/>
      <c r="VVF18" s="267"/>
      <c r="VVG18" s="267"/>
      <c r="VVH18" s="267"/>
      <c r="VVI18" s="267"/>
      <c r="VVJ18" s="267"/>
      <c r="VVK18" s="267"/>
      <c r="VVL18" s="267"/>
      <c r="VVM18" s="267"/>
      <c r="VVN18" s="267"/>
      <c r="VVO18" s="267"/>
      <c r="VVP18" s="267"/>
      <c r="VVQ18" s="267"/>
      <c r="VVR18" s="267"/>
      <c r="VVS18" s="267"/>
      <c r="VVT18" s="267"/>
      <c r="VVU18" s="267"/>
      <c r="VVV18" s="267"/>
      <c r="VVW18" s="267"/>
      <c r="VVX18" s="267"/>
      <c r="VVY18" s="267"/>
      <c r="VVZ18" s="267"/>
      <c r="VWA18" s="267"/>
      <c r="VWB18" s="267"/>
      <c r="VWC18" s="267"/>
      <c r="VWD18" s="267"/>
      <c r="VWE18" s="267"/>
      <c r="VWF18" s="267"/>
      <c r="VWG18" s="267"/>
      <c r="VWH18" s="267"/>
      <c r="VWI18" s="267"/>
      <c r="VWJ18" s="267"/>
      <c r="VWK18" s="267"/>
      <c r="VWL18" s="267"/>
      <c r="VWM18" s="267"/>
      <c r="VWN18" s="267"/>
      <c r="VWO18" s="267"/>
      <c r="VWP18" s="267"/>
      <c r="VWQ18" s="267"/>
      <c r="VWR18" s="267"/>
      <c r="VWS18" s="267"/>
      <c r="VWT18" s="267"/>
      <c r="VWU18" s="267"/>
      <c r="VWV18" s="267"/>
      <c r="VWW18" s="267"/>
      <c r="VWX18" s="267"/>
      <c r="VWY18" s="267"/>
      <c r="VWZ18" s="267"/>
      <c r="VXA18" s="267"/>
      <c r="VXB18" s="267"/>
      <c r="VXC18" s="267"/>
      <c r="VXD18" s="267"/>
      <c r="VXE18" s="267"/>
      <c r="VXF18" s="267"/>
      <c r="VXG18" s="267"/>
      <c r="VXH18" s="267"/>
      <c r="VXI18" s="267"/>
      <c r="VXJ18" s="267"/>
      <c r="VXK18" s="267"/>
      <c r="VXL18" s="267"/>
      <c r="VXM18" s="267"/>
      <c r="VXN18" s="267"/>
      <c r="VXO18" s="267"/>
      <c r="VXP18" s="267"/>
      <c r="VXQ18" s="267"/>
      <c r="VXR18" s="267"/>
      <c r="VXS18" s="267"/>
      <c r="VXT18" s="267"/>
      <c r="VXU18" s="267"/>
      <c r="VXV18" s="267"/>
      <c r="VXW18" s="267"/>
      <c r="VXX18" s="267"/>
      <c r="VXY18" s="267"/>
      <c r="VXZ18" s="267"/>
      <c r="VYA18" s="267"/>
      <c r="VYB18" s="267"/>
      <c r="VYC18" s="267"/>
      <c r="VYD18" s="267"/>
      <c r="VYE18" s="267"/>
      <c r="VYF18" s="267"/>
      <c r="VYG18" s="267"/>
      <c r="VYH18" s="267"/>
      <c r="VYI18" s="267"/>
      <c r="VYJ18" s="267"/>
      <c r="VYK18" s="267"/>
      <c r="VYL18" s="267"/>
      <c r="VYM18" s="267"/>
      <c r="VYN18" s="267"/>
      <c r="VYO18" s="267"/>
      <c r="VYP18" s="267"/>
      <c r="VYQ18" s="267"/>
      <c r="VYR18" s="267"/>
      <c r="VYS18" s="267"/>
      <c r="VYT18" s="267"/>
      <c r="VYU18" s="267"/>
      <c r="VYV18" s="267"/>
      <c r="VYW18" s="267"/>
      <c r="VYX18" s="267"/>
      <c r="VYY18" s="267"/>
      <c r="VYZ18" s="267"/>
      <c r="VZA18" s="267"/>
      <c r="VZB18" s="267"/>
      <c r="VZC18" s="267"/>
      <c r="VZD18" s="267"/>
      <c r="VZE18" s="267"/>
      <c r="VZF18" s="267"/>
      <c r="VZG18" s="267"/>
      <c r="VZH18" s="267"/>
      <c r="VZI18" s="267"/>
      <c r="VZJ18" s="267"/>
      <c r="VZK18" s="267"/>
      <c r="VZL18" s="267"/>
      <c r="VZM18" s="267"/>
      <c r="VZN18" s="267"/>
      <c r="VZO18" s="267"/>
      <c r="VZP18" s="267"/>
      <c r="VZQ18" s="267"/>
      <c r="VZR18" s="267"/>
      <c r="VZS18" s="267"/>
      <c r="VZT18" s="267"/>
      <c r="VZU18" s="267"/>
      <c r="VZV18" s="267"/>
      <c r="VZW18" s="267"/>
      <c r="VZX18" s="267"/>
      <c r="VZY18" s="267"/>
      <c r="VZZ18" s="267"/>
      <c r="WAA18" s="267"/>
      <c r="WAB18" s="267"/>
      <c r="WAC18" s="267"/>
      <c r="WAD18" s="267"/>
      <c r="WAE18" s="267"/>
      <c r="WAF18" s="267"/>
      <c r="WAG18" s="267"/>
      <c r="WAH18" s="267"/>
      <c r="WAI18" s="267"/>
      <c r="WAJ18" s="267"/>
      <c r="WAK18" s="267"/>
      <c r="WAL18" s="267"/>
      <c r="WAM18" s="267"/>
      <c r="WAN18" s="267"/>
      <c r="WAO18" s="267"/>
      <c r="WAP18" s="267"/>
      <c r="WAQ18" s="267"/>
      <c r="WAR18" s="267"/>
      <c r="WAS18" s="267"/>
      <c r="WAT18" s="267"/>
      <c r="WAU18" s="267"/>
      <c r="WAV18" s="267"/>
      <c r="WAW18" s="267"/>
      <c r="WAX18" s="267"/>
      <c r="WAY18" s="267"/>
      <c r="WAZ18" s="267"/>
      <c r="WBA18" s="267"/>
      <c r="WBB18" s="267"/>
      <c r="WBC18" s="267"/>
      <c r="WBD18" s="267"/>
      <c r="WBE18" s="267"/>
      <c r="WBF18" s="267"/>
      <c r="WBG18" s="267"/>
      <c r="WBH18" s="267"/>
      <c r="WBI18" s="267"/>
      <c r="WBJ18" s="267"/>
      <c r="WBK18" s="267"/>
      <c r="WBL18" s="267"/>
      <c r="WBM18" s="267"/>
      <c r="WBN18" s="267"/>
      <c r="WBO18" s="267"/>
      <c r="WBP18" s="267"/>
      <c r="WBQ18" s="267"/>
      <c r="WBR18" s="267"/>
      <c r="WBS18" s="267"/>
      <c r="WBT18" s="267"/>
      <c r="WBU18" s="267"/>
      <c r="WBV18" s="267"/>
      <c r="WBW18" s="267"/>
      <c r="WBX18" s="267"/>
      <c r="WBY18" s="267"/>
      <c r="WBZ18" s="267"/>
      <c r="WCA18" s="267"/>
      <c r="WCB18" s="267"/>
      <c r="WCC18" s="267"/>
      <c r="WCD18" s="267"/>
      <c r="WCE18" s="267"/>
      <c r="WCF18" s="267"/>
      <c r="WCG18" s="267"/>
      <c r="WCH18" s="267"/>
      <c r="WCI18" s="267"/>
      <c r="WCJ18" s="267"/>
      <c r="WCK18" s="267"/>
      <c r="WCL18" s="267"/>
      <c r="WCM18" s="267"/>
      <c r="WCN18" s="267"/>
      <c r="WCO18" s="267"/>
      <c r="WCP18" s="267"/>
      <c r="WCQ18" s="267"/>
      <c r="WCR18" s="267"/>
      <c r="WCS18" s="267"/>
      <c r="WCT18" s="267"/>
      <c r="WCU18" s="267"/>
      <c r="WCV18" s="267"/>
      <c r="WCW18" s="267"/>
      <c r="WCX18" s="267"/>
      <c r="WCY18" s="267"/>
      <c r="WCZ18" s="267"/>
      <c r="WDA18" s="267"/>
      <c r="WDB18" s="267"/>
      <c r="WDC18" s="267"/>
      <c r="WDD18" s="267"/>
      <c r="WDE18" s="267"/>
      <c r="WDF18" s="267"/>
      <c r="WDG18" s="267"/>
      <c r="WDH18" s="267"/>
      <c r="WDI18" s="267"/>
      <c r="WDJ18" s="267"/>
      <c r="WDK18" s="267"/>
      <c r="WDL18" s="267"/>
      <c r="WDM18" s="267"/>
      <c r="WDN18" s="267"/>
      <c r="WDO18" s="267"/>
      <c r="WDP18" s="267"/>
      <c r="WDQ18" s="267"/>
      <c r="WDR18" s="267"/>
      <c r="WDS18" s="267"/>
      <c r="WDT18" s="267"/>
      <c r="WDU18" s="267"/>
      <c r="WDV18" s="267"/>
      <c r="WDW18" s="267"/>
      <c r="WDX18" s="267"/>
      <c r="WDY18" s="267"/>
      <c r="WDZ18" s="267"/>
      <c r="WEA18" s="267"/>
      <c r="WEB18" s="267"/>
      <c r="WEC18" s="267"/>
      <c r="WED18" s="267"/>
      <c r="WEE18" s="267"/>
      <c r="WEF18" s="267"/>
      <c r="WEG18" s="267"/>
      <c r="WEH18" s="267"/>
      <c r="WEI18" s="267"/>
      <c r="WEJ18" s="267"/>
      <c r="WEK18" s="267"/>
      <c r="WEL18" s="267"/>
      <c r="WEM18" s="267"/>
      <c r="WEN18" s="267"/>
      <c r="WEO18" s="267"/>
      <c r="WEP18" s="267"/>
      <c r="WEQ18" s="267"/>
      <c r="WER18" s="267"/>
      <c r="WES18" s="267"/>
      <c r="WET18" s="267"/>
      <c r="WEU18" s="267"/>
      <c r="WEV18" s="267"/>
      <c r="WEW18" s="267"/>
      <c r="WEX18" s="267"/>
      <c r="WEY18" s="267"/>
      <c r="WEZ18" s="267"/>
      <c r="WFA18" s="267"/>
      <c r="WFB18" s="267"/>
      <c r="WFC18" s="267"/>
      <c r="WFD18" s="267"/>
      <c r="WFE18" s="267"/>
      <c r="WFF18" s="267"/>
      <c r="WFG18" s="267"/>
      <c r="WFH18" s="267"/>
      <c r="WFI18" s="267"/>
      <c r="WFJ18" s="267"/>
      <c r="WFK18" s="267"/>
      <c r="WFL18" s="267"/>
      <c r="WFM18" s="267"/>
      <c r="WFN18" s="267"/>
      <c r="WFO18" s="267"/>
      <c r="WFP18" s="267"/>
      <c r="WFQ18" s="267"/>
      <c r="WFR18" s="267"/>
      <c r="WFS18" s="267"/>
      <c r="WFT18" s="267"/>
      <c r="WFU18" s="267"/>
      <c r="WFV18" s="267"/>
      <c r="WFW18" s="267"/>
      <c r="WFX18" s="267"/>
      <c r="WFY18" s="267"/>
      <c r="WFZ18" s="267"/>
      <c r="WGA18" s="267"/>
      <c r="WGB18" s="267"/>
      <c r="WGC18" s="267"/>
      <c r="WGD18" s="267"/>
      <c r="WGE18" s="267"/>
      <c r="WGF18" s="267"/>
      <c r="WGG18" s="267"/>
      <c r="WGH18" s="267"/>
      <c r="WGI18" s="267"/>
      <c r="WGJ18" s="267"/>
      <c r="WGK18" s="267"/>
      <c r="WGL18" s="267"/>
      <c r="WGM18" s="267"/>
      <c r="WGN18" s="267"/>
      <c r="WGO18" s="267"/>
      <c r="WGP18" s="267"/>
      <c r="WGQ18" s="267"/>
      <c r="WGR18" s="267"/>
      <c r="WGS18" s="267"/>
      <c r="WGT18" s="267"/>
      <c r="WGU18" s="267"/>
      <c r="WGV18" s="267"/>
      <c r="WGW18" s="267"/>
      <c r="WGX18" s="267"/>
      <c r="WGY18" s="267"/>
      <c r="WGZ18" s="267"/>
      <c r="WHA18" s="267"/>
      <c r="WHB18" s="267"/>
      <c r="WHC18" s="267"/>
      <c r="WHD18" s="267"/>
      <c r="WHE18" s="267"/>
      <c r="WHF18" s="267"/>
      <c r="WHG18" s="267"/>
      <c r="WHH18" s="267"/>
      <c r="WHI18" s="267"/>
      <c r="WHJ18" s="267"/>
      <c r="WHK18" s="267"/>
      <c r="WHL18" s="267"/>
      <c r="WHM18" s="267"/>
      <c r="WHN18" s="267"/>
      <c r="WHO18" s="267"/>
      <c r="WHP18" s="267"/>
      <c r="WHQ18" s="267"/>
      <c r="WHR18" s="267"/>
      <c r="WHS18" s="267"/>
      <c r="WHT18" s="267"/>
      <c r="WHU18" s="267"/>
      <c r="WHV18" s="267"/>
      <c r="WHW18" s="267"/>
      <c r="WHX18" s="267"/>
      <c r="WHY18" s="267"/>
      <c r="WHZ18" s="267"/>
      <c r="WIA18" s="267"/>
      <c r="WIB18" s="267"/>
      <c r="WIC18" s="267"/>
      <c r="WID18" s="267"/>
      <c r="WIE18" s="267"/>
      <c r="WIF18" s="267"/>
      <c r="WIG18" s="267"/>
      <c r="WIH18" s="267"/>
      <c r="WII18" s="267"/>
      <c r="WIJ18" s="267"/>
      <c r="WIK18" s="267"/>
      <c r="WIL18" s="267"/>
      <c r="WIM18" s="267"/>
      <c r="WIN18" s="267"/>
      <c r="WIO18" s="267"/>
      <c r="WIP18" s="267"/>
      <c r="WIQ18" s="267"/>
      <c r="WIR18" s="267"/>
      <c r="WIS18" s="267"/>
      <c r="WIT18" s="267"/>
      <c r="WIU18" s="267"/>
      <c r="WIV18" s="267"/>
      <c r="WIW18" s="267"/>
      <c r="WIX18" s="267"/>
      <c r="WIY18" s="267"/>
      <c r="WIZ18" s="267"/>
      <c r="WJA18" s="267"/>
      <c r="WJB18" s="267"/>
      <c r="WJC18" s="267"/>
      <c r="WJD18" s="267"/>
      <c r="WJE18" s="267"/>
      <c r="WJF18" s="267"/>
      <c r="WJG18" s="267"/>
      <c r="WJH18" s="267"/>
      <c r="WJI18" s="267"/>
      <c r="WJJ18" s="267"/>
      <c r="WJK18" s="267"/>
      <c r="WJL18" s="267"/>
      <c r="WJM18" s="267"/>
      <c r="WJN18" s="267"/>
      <c r="WJO18" s="267"/>
      <c r="WJP18" s="267"/>
      <c r="WJQ18" s="267"/>
      <c r="WJR18" s="267"/>
      <c r="WJS18" s="267"/>
      <c r="WJT18" s="267"/>
      <c r="WJU18" s="267"/>
      <c r="WJV18" s="267"/>
      <c r="WJW18" s="267"/>
      <c r="WJX18" s="267"/>
      <c r="WJY18" s="267"/>
      <c r="WJZ18" s="267"/>
      <c r="WKA18" s="267"/>
      <c r="WKB18" s="267"/>
      <c r="WKC18" s="267"/>
      <c r="WKD18" s="267"/>
      <c r="WKE18" s="267"/>
      <c r="WKF18" s="267"/>
      <c r="WKG18" s="267"/>
      <c r="WKH18" s="267"/>
      <c r="WKI18" s="267"/>
      <c r="WKJ18" s="267"/>
      <c r="WKK18" s="267"/>
      <c r="WKL18" s="267"/>
      <c r="WKM18" s="267"/>
      <c r="WKN18" s="267"/>
      <c r="WKO18" s="267"/>
      <c r="WKP18" s="267"/>
      <c r="WKQ18" s="267"/>
      <c r="WKR18" s="267"/>
      <c r="WKS18" s="267"/>
      <c r="WKT18" s="267"/>
      <c r="WKU18" s="267"/>
      <c r="WKV18" s="267"/>
      <c r="WKW18" s="267"/>
      <c r="WKX18" s="267"/>
      <c r="WKY18" s="267"/>
      <c r="WKZ18" s="267"/>
      <c r="WLA18" s="267"/>
      <c r="WLB18" s="267"/>
      <c r="WLC18" s="267"/>
      <c r="WLD18" s="267"/>
      <c r="WLE18" s="267"/>
      <c r="WLF18" s="267"/>
      <c r="WLG18" s="267"/>
      <c r="WLH18" s="267"/>
      <c r="WLI18" s="267"/>
      <c r="WLJ18" s="267"/>
      <c r="WLK18" s="267"/>
      <c r="WLL18" s="267"/>
      <c r="WLM18" s="267"/>
      <c r="WLN18" s="267"/>
      <c r="WLO18" s="267"/>
      <c r="WLP18" s="267"/>
      <c r="WLQ18" s="267"/>
      <c r="WLR18" s="267"/>
      <c r="WLS18" s="267"/>
      <c r="WLT18" s="267"/>
      <c r="WLU18" s="267"/>
      <c r="WLV18" s="267"/>
      <c r="WLW18" s="267"/>
      <c r="WLX18" s="267"/>
      <c r="WLY18" s="267"/>
      <c r="WLZ18" s="267"/>
      <c r="WMA18" s="267"/>
      <c r="WMB18" s="267"/>
      <c r="WMC18" s="267"/>
      <c r="WMD18" s="267"/>
      <c r="WME18" s="267"/>
      <c r="WMF18" s="267"/>
      <c r="WMG18" s="267"/>
      <c r="WMH18" s="267"/>
      <c r="WMI18" s="267"/>
      <c r="WMJ18" s="267"/>
      <c r="WMK18" s="267"/>
      <c r="WML18" s="267"/>
      <c r="WMM18" s="267"/>
      <c r="WMN18" s="267"/>
      <c r="WMO18" s="267"/>
      <c r="WMP18" s="267"/>
      <c r="WMQ18" s="267"/>
      <c r="WMR18" s="267"/>
      <c r="WMS18" s="267"/>
      <c r="WMT18" s="267"/>
      <c r="WMU18" s="267"/>
      <c r="WMV18" s="267"/>
      <c r="WMW18" s="267"/>
      <c r="WMX18" s="267"/>
      <c r="WMY18" s="267"/>
      <c r="WMZ18" s="267"/>
      <c r="WNA18" s="267"/>
      <c r="WNB18" s="267"/>
      <c r="WNC18" s="267"/>
      <c r="WND18" s="267"/>
      <c r="WNE18" s="267"/>
      <c r="WNF18" s="267"/>
      <c r="WNG18" s="267"/>
      <c r="WNH18" s="267"/>
      <c r="WNI18" s="267"/>
      <c r="WNJ18" s="267"/>
      <c r="WNK18" s="267"/>
      <c r="WNL18" s="267"/>
      <c r="WNM18" s="267"/>
      <c r="WNN18" s="267"/>
      <c r="WNO18" s="267"/>
      <c r="WNP18" s="267"/>
      <c r="WNQ18" s="267"/>
      <c r="WNR18" s="267"/>
      <c r="WNS18" s="267"/>
      <c r="WNT18" s="267"/>
      <c r="WNU18" s="267"/>
      <c r="WNV18" s="267"/>
      <c r="WNW18" s="267"/>
      <c r="WNX18" s="267"/>
      <c r="WNY18" s="267"/>
      <c r="WNZ18" s="267"/>
      <c r="WOA18" s="267"/>
      <c r="WOB18" s="267"/>
      <c r="WOC18" s="267"/>
      <c r="WOD18" s="267"/>
      <c r="WOE18" s="267"/>
      <c r="WOF18" s="267"/>
      <c r="WOG18" s="267"/>
      <c r="WOH18" s="267"/>
      <c r="WOI18" s="267"/>
      <c r="WOJ18" s="267"/>
      <c r="WOK18" s="267"/>
      <c r="WOL18" s="267"/>
      <c r="WOM18" s="267"/>
      <c r="WON18" s="267"/>
      <c r="WOO18" s="267"/>
      <c r="WOP18" s="267"/>
      <c r="WOQ18" s="267"/>
      <c r="WOR18" s="267"/>
      <c r="WOS18" s="267"/>
      <c r="WOT18" s="267"/>
      <c r="WOU18" s="267"/>
      <c r="WOV18" s="267"/>
      <c r="WOW18" s="267"/>
      <c r="WOX18" s="267"/>
      <c r="WOY18" s="267"/>
      <c r="WOZ18" s="267"/>
      <c r="WPA18" s="267"/>
      <c r="WPB18" s="267"/>
      <c r="WPC18" s="267"/>
      <c r="WPD18" s="267"/>
      <c r="WPE18" s="267"/>
      <c r="WPF18" s="267"/>
      <c r="WPG18" s="267"/>
      <c r="WPH18" s="267"/>
      <c r="WPI18" s="267"/>
      <c r="WPJ18" s="267"/>
      <c r="WPK18" s="267"/>
      <c r="WPL18" s="267"/>
      <c r="WPM18" s="267"/>
      <c r="WPN18" s="267"/>
      <c r="WPO18" s="267"/>
      <c r="WPP18" s="267"/>
      <c r="WPQ18" s="267"/>
      <c r="WPR18" s="267"/>
      <c r="WPS18" s="267"/>
      <c r="WPT18" s="267"/>
      <c r="WPU18" s="267"/>
      <c r="WPV18" s="267"/>
      <c r="WPW18" s="267"/>
      <c r="WPX18" s="267"/>
      <c r="WPY18" s="267"/>
      <c r="WPZ18" s="267"/>
      <c r="WQA18" s="267"/>
      <c r="WQB18" s="267"/>
      <c r="WQC18" s="267"/>
      <c r="WQD18" s="267"/>
      <c r="WQE18" s="267"/>
      <c r="WQF18" s="267"/>
      <c r="WQG18" s="267"/>
      <c r="WQH18" s="267"/>
      <c r="WQI18" s="267"/>
      <c r="WQJ18" s="267"/>
      <c r="WQK18" s="267"/>
      <c r="WQL18" s="267"/>
      <c r="WQM18" s="267"/>
      <c r="WQN18" s="267"/>
      <c r="WQO18" s="267"/>
      <c r="WQP18" s="267"/>
      <c r="WQQ18" s="267"/>
      <c r="WQR18" s="267"/>
      <c r="WQS18" s="267"/>
      <c r="WQT18" s="267"/>
      <c r="WQU18" s="267"/>
      <c r="WQV18" s="267"/>
      <c r="WQW18" s="267"/>
      <c r="WQX18" s="267"/>
      <c r="WQY18" s="267"/>
      <c r="WQZ18" s="267"/>
      <c r="WRA18" s="267"/>
      <c r="WRB18" s="267"/>
      <c r="WRC18" s="267"/>
      <c r="WRD18" s="267"/>
      <c r="WRE18" s="267"/>
      <c r="WRF18" s="267"/>
      <c r="WRG18" s="267"/>
      <c r="WRH18" s="267"/>
      <c r="WRI18" s="267"/>
      <c r="WRJ18" s="267"/>
      <c r="WRK18" s="267"/>
      <c r="WRL18" s="267"/>
      <c r="WRM18" s="267"/>
      <c r="WRN18" s="267"/>
      <c r="WRO18" s="267"/>
      <c r="WRP18" s="267"/>
      <c r="WRQ18" s="267"/>
      <c r="WRR18" s="267"/>
      <c r="WRS18" s="267"/>
      <c r="WRT18" s="267"/>
      <c r="WRU18" s="267"/>
      <c r="WRV18" s="267"/>
      <c r="WRW18" s="267"/>
      <c r="WRX18" s="267"/>
      <c r="WRY18" s="267"/>
      <c r="WRZ18" s="267"/>
      <c r="WSA18" s="267"/>
      <c r="WSB18" s="267"/>
      <c r="WSC18" s="267"/>
      <c r="WSD18" s="267"/>
      <c r="WSE18" s="267"/>
      <c r="WSF18" s="267"/>
      <c r="WSG18" s="267"/>
      <c r="WSH18" s="267"/>
      <c r="WSI18" s="267"/>
      <c r="WSJ18" s="267"/>
      <c r="WSK18" s="267"/>
      <c r="WSL18" s="267"/>
      <c r="WSM18" s="267"/>
      <c r="WSN18" s="267"/>
      <c r="WSO18" s="267"/>
      <c r="WSP18" s="267"/>
      <c r="WSQ18" s="267"/>
      <c r="WSR18" s="267"/>
      <c r="WSS18" s="267"/>
      <c r="WST18" s="267"/>
      <c r="WSU18" s="267"/>
      <c r="WSV18" s="267"/>
      <c r="WSW18" s="267"/>
      <c r="WSX18" s="267"/>
      <c r="WSY18" s="267"/>
      <c r="WSZ18" s="267"/>
      <c r="WTA18" s="267"/>
      <c r="WTB18" s="267"/>
      <c r="WTC18" s="267"/>
      <c r="WTD18" s="267"/>
      <c r="WTE18" s="267"/>
      <c r="WTF18" s="267"/>
      <c r="WTG18" s="267"/>
      <c r="WTH18" s="267"/>
      <c r="WTI18" s="267"/>
      <c r="WTJ18" s="267"/>
      <c r="WTK18" s="267"/>
      <c r="WTL18" s="267"/>
      <c r="WTM18" s="267"/>
      <c r="WTN18" s="267"/>
      <c r="WTO18" s="267"/>
      <c r="WTP18" s="267"/>
      <c r="WTQ18" s="267"/>
      <c r="WTR18" s="267"/>
      <c r="WTS18" s="267"/>
      <c r="WTT18" s="267"/>
      <c r="WTU18" s="267"/>
      <c r="WTV18" s="267"/>
      <c r="WTW18" s="267"/>
      <c r="WTX18" s="267"/>
      <c r="WTY18" s="267"/>
      <c r="WTZ18" s="267"/>
      <c r="WUA18" s="267"/>
      <c r="WUB18" s="267"/>
      <c r="WUC18" s="267"/>
      <c r="WUD18" s="267"/>
      <c r="WUE18" s="267"/>
      <c r="WUF18" s="267"/>
      <c r="WUG18" s="267"/>
      <c r="WUH18" s="267"/>
      <c r="WUI18" s="267"/>
      <c r="WUJ18" s="267"/>
      <c r="WUK18" s="267"/>
      <c r="WUL18" s="267"/>
      <c r="WUM18" s="267"/>
      <c r="WUN18" s="267"/>
      <c r="WUO18" s="267"/>
      <c r="WUP18" s="267"/>
      <c r="WUQ18" s="267"/>
      <c r="WUR18" s="267"/>
      <c r="WUS18" s="267"/>
      <c r="WUT18" s="267"/>
      <c r="WUU18" s="267"/>
      <c r="WUV18" s="267"/>
      <c r="WUW18" s="267"/>
      <c r="WUX18" s="267"/>
      <c r="WUY18" s="267"/>
      <c r="WUZ18" s="267"/>
      <c r="WVA18" s="267"/>
      <c r="WVB18" s="267"/>
      <c r="WVC18" s="267"/>
      <c r="WVD18" s="267"/>
      <c r="WVE18" s="267"/>
      <c r="WVF18" s="267"/>
      <c r="WVG18" s="267"/>
      <c r="WVH18" s="267"/>
      <c r="WVI18" s="267"/>
      <c r="WVJ18" s="267"/>
      <c r="WVK18" s="267"/>
      <c r="WVL18" s="267"/>
      <c r="WVM18" s="267"/>
      <c r="WVN18" s="267"/>
      <c r="WVO18" s="267"/>
      <c r="WVP18" s="267"/>
      <c r="WVQ18" s="267"/>
      <c r="WVR18" s="267"/>
      <c r="WVS18" s="267"/>
      <c r="WVT18" s="267"/>
      <c r="WVU18" s="267"/>
      <c r="WVV18" s="267"/>
      <c r="WVW18" s="267"/>
      <c r="WVX18" s="267"/>
      <c r="WVY18" s="267"/>
      <c r="WVZ18" s="267"/>
      <c r="WWA18" s="267"/>
      <c r="WWB18" s="267"/>
      <c r="WWC18" s="267"/>
      <c r="WWD18" s="267"/>
      <c r="WWE18" s="267"/>
      <c r="WWF18" s="267"/>
      <c r="WWG18" s="267"/>
      <c r="WWH18" s="267"/>
      <c r="WWI18" s="267"/>
      <c r="WWJ18" s="267"/>
      <c r="WWK18" s="267"/>
      <c r="WWL18" s="267"/>
      <c r="WWM18" s="267"/>
      <c r="WWN18" s="267"/>
      <c r="WWO18" s="267"/>
      <c r="WWP18" s="267"/>
      <c r="WWQ18" s="267"/>
      <c r="WWR18" s="267"/>
      <c r="WWS18" s="267"/>
      <c r="WWT18" s="267"/>
      <c r="WWU18" s="267"/>
      <c r="WWV18" s="267"/>
      <c r="WWW18" s="267"/>
      <c r="WWX18" s="267"/>
      <c r="WWY18" s="267"/>
      <c r="WWZ18" s="267"/>
      <c r="WXA18" s="267"/>
      <c r="WXB18" s="267"/>
      <c r="WXC18" s="267"/>
      <c r="WXD18" s="267"/>
      <c r="WXE18" s="267"/>
      <c r="WXF18" s="267"/>
      <c r="WXG18" s="267"/>
      <c r="WXH18" s="267"/>
      <c r="WXI18" s="267"/>
      <c r="WXJ18" s="267"/>
      <c r="WXK18" s="267"/>
      <c r="WXL18" s="267"/>
      <c r="WXM18" s="267"/>
      <c r="WXN18" s="267"/>
      <c r="WXO18" s="267"/>
      <c r="WXP18" s="267"/>
      <c r="WXQ18" s="267"/>
      <c r="WXR18" s="267"/>
      <c r="WXS18" s="267"/>
      <c r="WXT18" s="267"/>
      <c r="WXU18" s="267"/>
      <c r="WXV18" s="267"/>
      <c r="WXW18" s="267"/>
      <c r="WXX18" s="267"/>
      <c r="WXY18" s="267"/>
      <c r="WXZ18" s="267"/>
      <c r="WYA18" s="267"/>
      <c r="WYB18" s="267"/>
      <c r="WYC18" s="267"/>
      <c r="WYD18" s="267"/>
      <c r="WYE18" s="267"/>
      <c r="WYF18" s="267"/>
      <c r="WYG18" s="267"/>
      <c r="WYH18" s="267"/>
      <c r="WYI18" s="267"/>
      <c r="WYJ18" s="267"/>
      <c r="WYK18" s="267"/>
      <c r="WYL18" s="267"/>
      <c r="WYM18" s="267"/>
      <c r="WYN18" s="267"/>
      <c r="WYO18" s="267"/>
      <c r="WYP18" s="267"/>
      <c r="WYQ18" s="267"/>
      <c r="WYR18" s="267"/>
      <c r="WYS18" s="267"/>
      <c r="WYT18" s="267"/>
      <c r="WYU18" s="267"/>
      <c r="WYV18" s="267"/>
      <c r="WYW18" s="267"/>
      <c r="WYX18" s="267"/>
      <c r="WYY18" s="267"/>
      <c r="WYZ18" s="267"/>
      <c r="WZA18" s="267"/>
      <c r="WZB18" s="267"/>
      <c r="WZC18" s="267"/>
      <c r="WZD18" s="267"/>
      <c r="WZE18" s="267"/>
      <c r="WZF18" s="267"/>
      <c r="WZG18" s="267"/>
      <c r="WZH18" s="267"/>
      <c r="WZI18" s="267"/>
      <c r="WZJ18" s="267"/>
      <c r="WZK18" s="267"/>
      <c r="WZL18" s="267"/>
      <c r="WZM18" s="267"/>
      <c r="WZN18" s="267"/>
      <c r="WZO18" s="267"/>
      <c r="WZP18" s="267"/>
      <c r="WZQ18" s="267"/>
      <c r="WZR18" s="267"/>
      <c r="WZS18" s="267"/>
      <c r="WZT18" s="267"/>
      <c r="WZU18" s="267"/>
      <c r="WZV18" s="267"/>
      <c r="WZW18" s="267"/>
      <c r="WZX18" s="267"/>
      <c r="WZY18" s="267"/>
      <c r="WZZ18" s="267"/>
      <c r="XAA18" s="267"/>
      <c r="XAB18" s="267"/>
      <c r="XAC18" s="267"/>
      <c r="XAD18" s="267"/>
      <c r="XAE18" s="267"/>
      <c r="XAF18" s="267"/>
      <c r="XAG18" s="267"/>
      <c r="XAH18" s="267"/>
      <c r="XAI18" s="267"/>
      <c r="XAJ18" s="267"/>
      <c r="XAK18" s="267"/>
      <c r="XAL18" s="267"/>
      <c r="XAM18" s="267"/>
      <c r="XAN18" s="267"/>
      <c r="XAO18" s="267"/>
      <c r="XAP18" s="267"/>
      <c r="XAQ18" s="267"/>
      <c r="XAR18" s="267"/>
      <c r="XAS18" s="267"/>
      <c r="XAT18" s="267"/>
      <c r="XAU18" s="267"/>
      <c r="XAV18" s="267"/>
      <c r="XAW18" s="267"/>
      <c r="XAX18" s="267"/>
      <c r="XAY18" s="267"/>
      <c r="XAZ18" s="267"/>
      <c r="XBA18" s="267"/>
      <c r="XBB18" s="267"/>
      <c r="XBC18" s="267"/>
      <c r="XBD18" s="267"/>
      <c r="XBE18" s="267"/>
      <c r="XBF18" s="267"/>
      <c r="XBG18" s="267"/>
      <c r="XBH18" s="267"/>
      <c r="XBI18" s="267"/>
      <c r="XBJ18" s="267"/>
      <c r="XBK18" s="267"/>
      <c r="XBL18" s="267"/>
      <c r="XBM18" s="267"/>
      <c r="XBN18" s="267"/>
      <c r="XBO18" s="267"/>
      <c r="XBP18" s="267"/>
      <c r="XBQ18" s="267"/>
      <c r="XBR18" s="267"/>
      <c r="XBS18" s="267"/>
      <c r="XBT18" s="267"/>
      <c r="XBU18" s="267"/>
      <c r="XBV18" s="267"/>
      <c r="XBW18" s="267"/>
      <c r="XBX18" s="267"/>
      <c r="XBY18" s="267"/>
      <c r="XBZ18" s="267"/>
      <c r="XCA18" s="267"/>
      <c r="XCB18" s="267"/>
      <c r="XCC18" s="267"/>
      <c r="XCD18" s="267"/>
      <c r="XCE18" s="267"/>
      <c r="XCF18" s="267"/>
      <c r="XCG18" s="267"/>
      <c r="XCH18" s="267"/>
      <c r="XCI18" s="267"/>
      <c r="XCJ18" s="267"/>
      <c r="XCK18" s="267"/>
      <c r="XCL18" s="267"/>
      <c r="XCM18" s="267"/>
      <c r="XCN18" s="267"/>
      <c r="XCO18" s="267"/>
      <c r="XCP18" s="267"/>
      <c r="XCQ18" s="267"/>
      <c r="XCR18" s="267"/>
      <c r="XCS18" s="267"/>
      <c r="XCT18" s="267"/>
      <c r="XCU18" s="267"/>
      <c r="XCV18" s="267"/>
      <c r="XCW18" s="267"/>
      <c r="XCX18" s="267"/>
      <c r="XCY18" s="267"/>
      <c r="XCZ18" s="267"/>
      <c r="XDA18" s="267"/>
      <c r="XDB18" s="267"/>
      <c r="XDC18" s="267"/>
      <c r="XDD18" s="267"/>
      <c r="XDE18" s="267"/>
      <c r="XDF18" s="267"/>
      <c r="XDG18" s="267"/>
      <c r="XDH18" s="267"/>
      <c r="XDI18" s="267"/>
      <c r="XDJ18" s="267"/>
      <c r="XDK18" s="267"/>
      <c r="XDL18" s="267"/>
      <c r="XDM18" s="267"/>
      <c r="XDN18" s="267"/>
      <c r="XDO18" s="267"/>
      <c r="XDP18" s="267"/>
      <c r="XDQ18" s="267"/>
      <c r="XDR18" s="267"/>
      <c r="XDS18" s="267"/>
      <c r="XDT18" s="267"/>
      <c r="XDU18" s="267"/>
      <c r="XDV18" s="267"/>
      <c r="XDW18" s="267"/>
      <c r="XDX18" s="267"/>
      <c r="XDY18" s="267"/>
      <c r="XDZ18" s="267"/>
      <c r="XEA18" s="267"/>
      <c r="XEB18" s="267"/>
      <c r="XEC18" s="267"/>
      <c r="XED18" s="267"/>
      <c r="XEE18" s="267"/>
      <c r="XEF18" s="267"/>
      <c r="XEG18" s="267"/>
      <c r="XEH18" s="267"/>
      <c r="XEI18" s="267"/>
      <c r="XEJ18" s="267"/>
      <c r="XEK18" s="267"/>
      <c r="XEL18" s="267"/>
      <c r="XEM18" s="267"/>
      <c r="XEN18" s="267"/>
      <c r="XEO18" s="267"/>
      <c r="XEP18" s="267"/>
      <c r="XEQ18" s="267"/>
      <c r="XER18" s="267"/>
      <c r="XES18" s="267"/>
      <c r="XET18" s="267"/>
      <c r="XEU18" s="267"/>
      <c r="XEV18" s="267"/>
      <c r="XEW18" s="267"/>
      <c r="XEX18" s="267"/>
      <c r="XEY18" s="267"/>
      <c r="XEZ18" s="267"/>
      <c r="XFA18" s="267"/>
      <c r="XFB18" s="267"/>
      <c r="XFC18" s="267"/>
      <c r="XFD18" s="267"/>
    </row>
    <row r="19" spans="1:16384" ht="15" customHeight="1" x14ac:dyDescent="0.3">
      <c r="A19" s="332" t="s">
        <v>43</v>
      </c>
      <c r="B19" s="312" t="s">
        <v>5781</v>
      </c>
      <c r="C19" s="308" t="s">
        <v>1641</v>
      </c>
      <c r="D19" s="314">
        <f>959560+60000</f>
        <v>1019560</v>
      </c>
      <c r="E19" s="514">
        <f>D19+(D19*9/100)</f>
        <v>1111320.3999999999</v>
      </c>
      <c r="F19" s="447">
        <f>E19+(E19*9/100)-3</f>
        <v>1211336.2359999998</v>
      </c>
      <c r="G19" s="265"/>
      <c r="H19" s="265"/>
    </row>
    <row r="20" spans="1:16384" ht="15.75" x14ac:dyDescent="0.25">
      <c r="A20" s="332" t="s">
        <v>47</v>
      </c>
      <c r="B20" s="277" t="s">
        <v>5782</v>
      </c>
      <c r="C20" s="308" t="s">
        <v>1664</v>
      </c>
      <c r="D20" s="314">
        <v>70910</v>
      </c>
      <c r="E20" s="313">
        <f>D20+(D20*9/100)-2</f>
        <v>77289.899999999994</v>
      </c>
      <c r="F20" s="447">
        <f>E20+(E20*9/100)+4</f>
        <v>84249.990999999995</v>
      </c>
    </row>
    <row r="21" spans="1:16384" ht="15.75" x14ac:dyDescent="0.25">
      <c r="A21" s="332" t="s">
        <v>5783</v>
      </c>
      <c r="B21" s="277" t="s">
        <v>5784</v>
      </c>
      <c r="C21" s="308" t="s">
        <v>1677</v>
      </c>
      <c r="D21" s="314">
        <v>18000</v>
      </c>
      <c r="E21" s="313">
        <f>D21+(D21*9/100)</f>
        <v>19620</v>
      </c>
      <c r="F21" s="447">
        <f>E21+(E21*9/100)+4</f>
        <v>21389.8</v>
      </c>
    </row>
    <row r="22" spans="1:16384" ht="15.75" x14ac:dyDescent="0.25">
      <c r="A22" s="332" t="s">
        <v>87</v>
      </c>
      <c r="B22" s="277" t="s">
        <v>5786</v>
      </c>
      <c r="C22" s="308" t="s">
        <v>1694</v>
      </c>
      <c r="D22" s="314">
        <v>104700</v>
      </c>
      <c r="E22" s="313">
        <f>D22+(D22*9/100)-3</f>
        <v>114120</v>
      </c>
      <c r="F22" s="516">
        <f>E22+(E22*9/100)-1</f>
        <v>124389.8</v>
      </c>
    </row>
    <row r="23" spans="1:16384" ht="15.75" x14ac:dyDescent="0.25">
      <c r="A23" s="339"/>
      <c r="B23" s="277"/>
      <c r="C23" s="277"/>
      <c r="D23" s="314"/>
      <c r="E23" s="277"/>
      <c r="F23" s="338"/>
    </row>
    <row r="24" spans="1:16384" s="271" customFormat="1" ht="19.5" thickBot="1" x14ac:dyDescent="0.35">
      <c r="A24" s="340" t="s">
        <v>5884</v>
      </c>
      <c r="B24" s="280" t="s">
        <v>6325</v>
      </c>
      <c r="C24" s="280" t="s">
        <v>1848</v>
      </c>
      <c r="D24" s="324">
        <f>SUM(D25:D31)</f>
        <v>248290</v>
      </c>
      <c r="E24" s="324">
        <f>SUM(E25:E31)</f>
        <v>270640.10000000003</v>
      </c>
      <c r="F24" s="449">
        <f>SUM(F25:F31)</f>
        <v>294999.70900000003</v>
      </c>
      <c r="HX24" s="271" t="s">
        <v>5884</v>
      </c>
      <c r="HY24" s="271" t="s">
        <v>5884</v>
      </c>
      <c r="HZ24" s="271" t="s">
        <v>5884</v>
      </c>
      <c r="IA24" s="271" t="s">
        <v>5884</v>
      </c>
      <c r="IB24" s="271" t="s">
        <v>5884</v>
      </c>
      <c r="IC24" s="271" t="s">
        <v>5884</v>
      </c>
      <c r="ID24" s="271" t="s">
        <v>5884</v>
      </c>
      <c r="IE24" s="271" t="s">
        <v>5884</v>
      </c>
      <c r="IF24" s="271" t="s">
        <v>5884</v>
      </c>
      <c r="IG24" s="271" t="s">
        <v>5884</v>
      </c>
      <c r="IH24" s="271" t="s">
        <v>5884</v>
      </c>
      <c r="II24" s="271" t="s">
        <v>5884</v>
      </c>
      <c r="IJ24" s="271" t="s">
        <v>5884</v>
      </c>
      <c r="IK24" s="271" t="s">
        <v>5884</v>
      </c>
      <c r="IL24" s="271" t="s">
        <v>5884</v>
      </c>
      <c r="IM24" s="271" t="s">
        <v>5884</v>
      </c>
      <c r="IN24" s="271" t="s">
        <v>5884</v>
      </c>
      <c r="IO24" s="271" t="s">
        <v>5884</v>
      </c>
      <c r="IP24" s="271" t="s">
        <v>5884</v>
      </c>
      <c r="IQ24" s="271" t="s">
        <v>5884</v>
      </c>
      <c r="IR24" s="271" t="s">
        <v>5884</v>
      </c>
      <c r="IS24" s="271" t="s">
        <v>5884</v>
      </c>
      <c r="IT24" s="271" t="s">
        <v>5884</v>
      </c>
      <c r="IU24" s="271" t="s">
        <v>5884</v>
      </c>
      <c r="IV24" s="271" t="s">
        <v>5884</v>
      </c>
      <c r="IW24" s="271" t="s">
        <v>5884</v>
      </c>
      <c r="IX24" s="271" t="s">
        <v>5884</v>
      </c>
      <c r="IY24" s="271" t="s">
        <v>5884</v>
      </c>
      <c r="IZ24" s="271" t="s">
        <v>5884</v>
      </c>
      <c r="JA24" s="271" t="s">
        <v>5884</v>
      </c>
      <c r="JB24" s="271" t="s">
        <v>5884</v>
      </c>
      <c r="JC24" s="271" t="s">
        <v>5884</v>
      </c>
      <c r="JD24" s="271" t="s">
        <v>5884</v>
      </c>
      <c r="JE24" s="271" t="s">
        <v>5884</v>
      </c>
      <c r="JF24" s="271" t="s">
        <v>5884</v>
      </c>
      <c r="JG24" s="271" t="s">
        <v>5884</v>
      </c>
      <c r="JH24" s="271" t="s">
        <v>5884</v>
      </c>
      <c r="JI24" s="271" t="s">
        <v>5884</v>
      </c>
      <c r="JJ24" s="271" t="s">
        <v>5884</v>
      </c>
      <c r="JK24" s="271" t="s">
        <v>5884</v>
      </c>
      <c r="JL24" s="271" t="s">
        <v>5884</v>
      </c>
      <c r="JM24" s="271" t="s">
        <v>5884</v>
      </c>
      <c r="JN24" s="271" t="s">
        <v>5884</v>
      </c>
      <c r="JO24" s="271" t="s">
        <v>5884</v>
      </c>
      <c r="JP24" s="271" t="s">
        <v>5884</v>
      </c>
      <c r="JQ24" s="271" t="s">
        <v>5884</v>
      </c>
      <c r="JR24" s="271" t="s">
        <v>5884</v>
      </c>
      <c r="JS24" s="271" t="s">
        <v>5884</v>
      </c>
      <c r="JT24" s="271" t="s">
        <v>5884</v>
      </c>
      <c r="JU24" s="271" t="s">
        <v>5884</v>
      </c>
      <c r="JV24" s="271" t="s">
        <v>5884</v>
      </c>
      <c r="JW24" s="271" t="s">
        <v>5884</v>
      </c>
      <c r="JX24" s="271" t="s">
        <v>5884</v>
      </c>
      <c r="JY24" s="271" t="s">
        <v>5884</v>
      </c>
      <c r="JZ24" s="271" t="s">
        <v>5884</v>
      </c>
      <c r="KA24" s="271" t="s">
        <v>5884</v>
      </c>
      <c r="KB24" s="271" t="s">
        <v>5884</v>
      </c>
      <c r="KC24" s="271" t="s">
        <v>5884</v>
      </c>
      <c r="KD24" s="271" t="s">
        <v>5884</v>
      </c>
      <c r="KE24" s="271" t="s">
        <v>5884</v>
      </c>
      <c r="KF24" s="271" t="s">
        <v>5884</v>
      </c>
      <c r="KG24" s="271" t="s">
        <v>5884</v>
      </c>
      <c r="KH24" s="271" t="s">
        <v>5884</v>
      </c>
      <c r="KI24" s="271" t="s">
        <v>5884</v>
      </c>
      <c r="KJ24" s="271" t="s">
        <v>5884</v>
      </c>
      <c r="KK24" s="271" t="s">
        <v>5884</v>
      </c>
      <c r="KL24" s="271" t="s">
        <v>5884</v>
      </c>
      <c r="KM24" s="271" t="s">
        <v>5884</v>
      </c>
      <c r="KN24" s="271" t="s">
        <v>5884</v>
      </c>
      <c r="KO24" s="271" t="s">
        <v>5884</v>
      </c>
      <c r="KP24" s="271" t="s">
        <v>5884</v>
      </c>
      <c r="KQ24" s="271" t="s">
        <v>5884</v>
      </c>
      <c r="KR24" s="271" t="s">
        <v>5884</v>
      </c>
      <c r="KS24" s="271" t="s">
        <v>5884</v>
      </c>
      <c r="KT24" s="271" t="s">
        <v>5884</v>
      </c>
      <c r="KU24" s="271" t="s">
        <v>5884</v>
      </c>
      <c r="KV24" s="271" t="s">
        <v>5884</v>
      </c>
      <c r="KW24" s="271" t="s">
        <v>5884</v>
      </c>
      <c r="KX24" s="271" t="s">
        <v>5884</v>
      </c>
      <c r="KY24" s="271" t="s">
        <v>5884</v>
      </c>
      <c r="KZ24" s="271" t="s">
        <v>5884</v>
      </c>
      <c r="LA24" s="271" t="s">
        <v>5884</v>
      </c>
      <c r="LB24" s="271" t="s">
        <v>5884</v>
      </c>
      <c r="LC24" s="271" t="s">
        <v>5884</v>
      </c>
      <c r="LD24" s="271" t="s">
        <v>5884</v>
      </c>
      <c r="LE24" s="271" t="s">
        <v>5884</v>
      </c>
      <c r="LF24" s="271" t="s">
        <v>5884</v>
      </c>
      <c r="LG24" s="271" t="s">
        <v>5884</v>
      </c>
      <c r="LH24" s="271" t="s">
        <v>5884</v>
      </c>
      <c r="LI24" s="271" t="s">
        <v>5884</v>
      </c>
      <c r="LJ24" s="271" t="s">
        <v>5884</v>
      </c>
      <c r="LK24" s="271" t="s">
        <v>5884</v>
      </c>
      <c r="LL24" s="271" t="s">
        <v>5884</v>
      </c>
      <c r="LM24" s="271" t="s">
        <v>5884</v>
      </c>
      <c r="LN24" s="271" t="s">
        <v>5884</v>
      </c>
      <c r="LO24" s="271" t="s">
        <v>5884</v>
      </c>
      <c r="LP24" s="271" t="s">
        <v>5884</v>
      </c>
      <c r="LQ24" s="271" t="s">
        <v>5884</v>
      </c>
      <c r="LR24" s="271" t="s">
        <v>5884</v>
      </c>
      <c r="LS24" s="271" t="s">
        <v>5884</v>
      </c>
      <c r="LT24" s="271" t="s">
        <v>5884</v>
      </c>
      <c r="LU24" s="271" t="s">
        <v>5884</v>
      </c>
      <c r="LV24" s="271" t="s">
        <v>5884</v>
      </c>
      <c r="LW24" s="271" t="s">
        <v>5884</v>
      </c>
      <c r="LX24" s="271" t="s">
        <v>5884</v>
      </c>
      <c r="LY24" s="271" t="s">
        <v>5884</v>
      </c>
      <c r="LZ24" s="271" t="s">
        <v>5884</v>
      </c>
      <c r="MA24" s="271" t="s">
        <v>5884</v>
      </c>
      <c r="MB24" s="271" t="s">
        <v>5884</v>
      </c>
      <c r="MC24" s="271" t="s">
        <v>5884</v>
      </c>
      <c r="MD24" s="271" t="s">
        <v>5884</v>
      </c>
      <c r="ME24" s="271" t="s">
        <v>5884</v>
      </c>
      <c r="MF24" s="271" t="s">
        <v>5884</v>
      </c>
      <c r="MG24" s="271" t="s">
        <v>5884</v>
      </c>
      <c r="MH24" s="271" t="s">
        <v>5884</v>
      </c>
      <c r="MI24" s="271" t="s">
        <v>5884</v>
      </c>
      <c r="MJ24" s="271" t="s">
        <v>5884</v>
      </c>
      <c r="MK24" s="271" t="s">
        <v>5884</v>
      </c>
      <c r="ML24" s="271" t="s">
        <v>5884</v>
      </c>
      <c r="MM24" s="271" t="s">
        <v>5884</v>
      </c>
      <c r="MN24" s="271" t="s">
        <v>5884</v>
      </c>
      <c r="MO24" s="271" t="s">
        <v>5884</v>
      </c>
      <c r="MP24" s="271" t="s">
        <v>5884</v>
      </c>
      <c r="MQ24" s="271" t="s">
        <v>5884</v>
      </c>
      <c r="MR24" s="271" t="s">
        <v>5884</v>
      </c>
      <c r="MS24" s="271" t="s">
        <v>5884</v>
      </c>
      <c r="MT24" s="271" t="s">
        <v>5884</v>
      </c>
      <c r="MU24" s="271" t="s">
        <v>5884</v>
      </c>
      <c r="MV24" s="271" t="s">
        <v>5884</v>
      </c>
      <c r="MW24" s="271" t="s">
        <v>5884</v>
      </c>
      <c r="MX24" s="271" t="s">
        <v>5884</v>
      </c>
      <c r="MY24" s="271" t="s">
        <v>5884</v>
      </c>
      <c r="MZ24" s="271" t="s">
        <v>5884</v>
      </c>
      <c r="NA24" s="271" t="s">
        <v>5884</v>
      </c>
      <c r="NB24" s="271" t="s">
        <v>5884</v>
      </c>
      <c r="NC24" s="271" t="s">
        <v>5884</v>
      </c>
      <c r="ND24" s="271" t="s">
        <v>5884</v>
      </c>
      <c r="NE24" s="271" t="s">
        <v>5884</v>
      </c>
      <c r="NF24" s="271" t="s">
        <v>5884</v>
      </c>
      <c r="NG24" s="271" t="s">
        <v>5884</v>
      </c>
      <c r="NH24" s="271" t="s">
        <v>5884</v>
      </c>
      <c r="NI24" s="271" t="s">
        <v>5884</v>
      </c>
      <c r="NJ24" s="271" t="s">
        <v>5884</v>
      </c>
      <c r="NK24" s="271" t="s">
        <v>5884</v>
      </c>
      <c r="NL24" s="271" t="s">
        <v>5884</v>
      </c>
      <c r="NM24" s="271" t="s">
        <v>5884</v>
      </c>
      <c r="NN24" s="271" t="s">
        <v>5884</v>
      </c>
      <c r="NO24" s="271" t="s">
        <v>5884</v>
      </c>
      <c r="NP24" s="271" t="s">
        <v>5884</v>
      </c>
      <c r="NQ24" s="271" t="s">
        <v>5884</v>
      </c>
      <c r="NR24" s="271" t="s">
        <v>5884</v>
      </c>
      <c r="NS24" s="271" t="s">
        <v>5884</v>
      </c>
      <c r="NT24" s="271" t="s">
        <v>5884</v>
      </c>
      <c r="NU24" s="271" t="s">
        <v>5884</v>
      </c>
      <c r="NV24" s="271" t="s">
        <v>5884</v>
      </c>
      <c r="NW24" s="271" t="s">
        <v>5884</v>
      </c>
      <c r="NX24" s="271" t="s">
        <v>5884</v>
      </c>
      <c r="NY24" s="271" t="s">
        <v>5884</v>
      </c>
      <c r="NZ24" s="271" t="s">
        <v>5884</v>
      </c>
      <c r="OA24" s="271" t="s">
        <v>5884</v>
      </c>
      <c r="OB24" s="271" t="s">
        <v>5884</v>
      </c>
      <c r="OC24" s="271" t="s">
        <v>5884</v>
      </c>
      <c r="OD24" s="271" t="s">
        <v>5884</v>
      </c>
      <c r="OE24" s="271" t="s">
        <v>5884</v>
      </c>
      <c r="OF24" s="271" t="s">
        <v>5884</v>
      </c>
      <c r="OG24" s="271" t="s">
        <v>5884</v>
      </c>
      <c r="OH24" s="271" t="s">
        <v>5884</v>
      </c>
      <c r="OI24" s="271" t="s">
        <v>5884</v>
      </c>
      <c r="OJ24" s="271" t="s">
        <v>5884</v>
      </c>
      <c r="OK24" s="271" t="s">
        <v>5884</v>
      </c>
      <c r="OL24" s="271" t="s">
        <v>5884</v>
      </c>
      <c r="OM24" s="271" t="s">
        <v>5884</v>
      </c>
      <c r="ON24" s="271" t="s">
        <v>5884</v>
      </c>
      <c r="OO24" s="271" t="s">
        <v>5884</v>
      </c>
      <c r="OP24" s="271" t="s">
        <v>5884</v>
      </c>
      <c r="OQ24" s="271" t="s">
        <v>5884</v>
      </c>
      <c r="OR24" s="271" t="s">
        <v>5884</v>
      </c>
      <c r="OS24" s="271" t="s">
        <v>5884</v>
      </c>
      <c r="OT24" s="271" t="s">
        <v>5884</v>
      </c>
      <c r="OU24" s="271" t="s">
        <v>5884</v>
      </c>
      <c r="OV24" s="271" t="s">
        <v>5884</v>
      </c>
      <c r="OW24" s="271" t="s">
        <v>5884</v>
      </c>
      <c r="OX24" s="271" t="s">
        <v>5884</v>
      </c>
      <c r="OY24" s="271" t="s">
        <v>5884</v>
      </c>
      <c r="OZ24" s="271" t="s">
        <v>5884</v>
      </c>
      <c r="PA24" s="271" t="s">
        <v>5884</v>
      </c>
      <c r="PB24" s="271" t="s">
        <v>5884</v>
      </c>
      <c r="PC24" s="271" t="s">
        <v>5884</v>
      </c>
      <c r="PD24" s="271" t="s">
        <v>5884</v>
      </c>
      <c r="PE24" s="271" t="s">
        <v>5884</v>
      </c>
      <c r="PF24" s="271" t="s">
        <v>5884</v>
      </c>
      <c r="PG24" s="271" t="s">
        <v>5884</v>
      </c>
      <c r="PH24" s="271" t="s">
        <v>5884</v>
      </c>
      <c r="PI24" s="271" t="s">
        <v>5884</v>
      </c>
      <c r="PJ24" s="271" t="s">
        <v>5884</v>
      </c>
      <c r="PK24" s="271" t="s">
        <v>5884</v>
      </c>
      <c r="PL24" s="271" t="s">
        <v>5884</v>
      </c>
      <c r="PM24" s="271" t="s">
        <v>5884</v>
      </c>
      <c r="PN24" s="271" t="s">
        <v>5884</v>
      </c>
      <c r="PO24" s="271" t="s">
        <v>5884</v>
      </c>
      <c r="PP24" s="271" t="s">
        <v>5884</v>
      </c>
      <c r="PQ24" s="271" t="s">
        <v>5884</v>
      </c>
      <c r="PR24" s="271" t="s">
        <v>5884</v>
      </c>
      <c r="PS24" s="271" t="s">
        <v>5884</v>
      </c>
      <c r="PT24" s="271" t="s">
        <v>5884</v>
      </c>
      <c r="PU24" s="271" t="s">
        <v>5884</v>
      </c>
      <c r="PV24" s="271" t="s">
        <v>5884</v>
      </c>
      <c r="PW24" s="271" t="s">
        <v>5884</v>
      </c>
      <c r="PX24" s="271" t="s">
        <v>5884</v>
      </c>
      <c r="PY24" s="271" t="s">
        <v>5884</v>
      </c>
      <c r="PZ24" s="271" t="s">
        <v>5884</v>
      </c>
      <c r="QA24" s="271" t="s">
        <v>5884</v>
      </c>
      <c r="QB24" s="271" t="s">
        <v>5884</v>
      </c>
      <c r="QC24" s="271" t="s">
        <v>5884</v>
      </c>
      <c r="QD24" s="271" t="s">
        <v>5884</v>
      </c>
      <c r="QE24" s="271" t="s">
        <v>5884</v>
      </c>
      <c r="QF24" s="271" t="s">
        <v>5884</v>
      </c>
      <c r="QG24" s="271" t="s">
        <v>5884</v>
      </c>
      <c r="QH24" s="271" t="s">
        <v>5884</v>
      </c>
      <c r="QI24" s="271" t="s">
        <v>5884</v>
      </c>
      <c r="QJ24" s="271" t="s">
        <v>5884</v>
      </c>
      <c r="QK24" s="271" t="s">
        <v>5884</v>
      </c>
      <c r="QL24" s="271" t="s">
        <v>5884</v>
      </c>
      <c r="QM24" s="271" t="s">
        <v>5884</v>
      </c>
      <c r="QN24" s="271" t="s">
        <v>5884</v>
      </c>
      <c r="QO24" s="271" t="s">
        <v>5884</v>
      </c>
      <c r="QP24" s="271" t="s">
        <v>5884</v>
      </c>
      <c r="QQ24" s="271" t="s">
        <v>5884</v>
      </c>
      <c r="QR24" s="271" t="s">
        <v>5884</v>
      </c>
      <c r="QS24" s="271" t="s">
        <v>5884</v>
      </c>
      <c r="QT24" s="271" t="s">
        <v>5884</v>
      </c>
      <c r="QU24" s="271" t="s">
        <v>5884</v>
      </c>
      <c r="QV24" s="271" t="s">
        <v>5884</v>
      </c>
      <c r="QW24" s="271" t="s">
        <v>5884</v>
      </c>
      <c r="QX24" s="271" t="s">
        <v>5884</v>
      </c>
      <c r="QY24" s="271" t="s">
        <v>5884</v>
      </c>
      <c r="QZ24" s="271" t="s">
        <v>5884</v>
      </c>
      <c r="RA24" s="271" t="s">
        <v>5884</v>
      </c>
      <c r="RB24" s="271" t="s">
        <v>5884</v>
      </c>
      <c r="RC24" s="271" t="s">
        <v>5884</v>
      </c>
      <c r="RD24" s="271" t="s">
        <v>5884</v>
      </c>
      <c r="RE24" s="271" t="s">
        <v>5884</v>
      </c>
      <c r="RF24" s="271" t="s">
        <v>5884</v>
      </c>
      <c r="RG24" s="271" t="s">
        <v>5884</v>
      </c>
      <c r="RH24" s="271" t="s">
        <v>5884</v>
      </c>
      <c r="RI24" s="271" t="s">
        <v>5884</v>
      </c>
      <c r="RJ24" s="271" t="s">
        <v>5884</v>
      </c>
      <c r="RK24" s="271" t="s">
        <v>5884</v>
      </c>
      <c r="RL24" s="271" t="s">
        <v>5884</v>
      </c>
      <c r="RM24" s="271" t="s">
        <v>5884</v>
      </c>
      <c r="RN24" s="271" t="s">
        <v>5884</v>
      </c>
      <c r="RO24" s="271" t="s">
        <v>5884</v>
      </c>
      <c r="RP24" s="271" t="s">
        <v>5884</v>
      </c>
      <c r="RQ24" s="271" t="s">
        <v>5884</v>
      </c>
      <c r="RR24" s="271" t="s">
        <v>5884</v>
      </c>
      <c r="RS24" s="271" t="s">
        <v>5884</v>
      </c>
      <c r="RT24" s="271" t="s">
        <v>5884</v>
      </c>
      <c r="RU24" s="271" t="s">
        <v>5884</v>
      </c>
      <c r="RV24" s="271" t="s">
        <v>5884</v>
      </c>
      <c r="RW24" s="271" t="s">
        <v>5884</v>
      </c>
      <c r="RX24" s="271" t="s">
        <v>5884</v>
      </c>
      <c r="RY24" s="271" t="s">
        <v>5884</v>
      </c>
      <c r="RZ24" s="271" t="s">
        <v>5884</v>
      </c>
      <c r="SA24" s="271" t="s">
        <v>5884</v>
      </c>
      <c r="SB24" s="271" t="s">
        <v>5884</v>
      </c>
      <c r="SC24" s="271" t="s">
        <v>5884</v>
      </c>
      <c r="SD24" s="271" t="s">
        <v>5884</v>
      </c>
      <c r="SE24" s="271" t="s">
        <v>5884</v>
      </c>
      <c r="SF24" s="271" t="s">
        <v>5884</v>
      </c>
      <c r="SG24" s="271" t="s">
        <v>5884</v>
      </c>
      <c r="SH24" s="271" t="s">
        <v>5884</v>
      </c>
      <c r="SI24" s="271" t="s">
        <v>5884</v>
      </c>
      <c r="SJ24" s="271" t="s">
        <v>5884</v>
      </c>
      <c r="SK24" s="271" t="s">
        <v>5884</v>
      </c>
      <c r="SL24" s="271" t="s">
        <v>5884</v>
      </c>
      <c r="SM24" s="271" t="s">
        <v>5884</v>
      </c>
      <c r="SN24" s="271" t="s">
        <v>5884</v>
      </c>
      <c r="SO24" s="271" t="s">
        <v>5884</v>
      </c>
      <c r="SP24" s="271" t="s">
        <v>5884</v>
      </c>
      <c r="SQ24" s="271" t="s">
        <v>5884</v>
      </c>
      <c r="SR24" s="271" t="s">
        <v>5884</v>
      </c>
      <c r="SS24" s="271" t="s">
        <v>5884</v>
      </c>
      <c r="ST24" s="271" t="s">
        <v>5884</v>
      </c>
      <c r="SU24" s="271" t="s">
        <v>5884</v>
      </c>
      <c r="SV24" s="271" t="s">
        <v>5884</v>
      </c>
      <c r="SW24" s="271" t="s">
        <v>5884</v>
      </c>
      <c r="SX24" s="271" t="s">
        <v>5884</v>
      </c>
      <c r="SY24" s="271" t="s">
        <v>5884</v>
      </c>
      <c r="SZ24" s="271" t="s">
        <v>5884</v>
      </c>
      <c r="TA24" s="271" t="s">
        <v>5884</v>
      </c>
      <c r="TB24" s="271" t="s">
        <v>5884</v>
      </c>
      <c r="TC24" s="271" t="s">
        <v>5884</v>
      </c>
      <c r="TD24" s="271" t="s">
        <v>5884</v>
      </c>
      <c r="TE24" s="271" t="s">
        <v>5884</v>
      </c>
      <c r="TF24" s="271" t="s">
        <v>5884</v>
      </c>
      <c r="TG24" s="271" t="s">
        <v>5884</v>
      </c>
      <c r="TH24" s="271" t="s">
        <v>5884</v>
      </c>
      <c r="TI24" s="271" t="s">
        <v>5884</v>
      </c>
      <c r="TJ24" s="271" t="s">
        <v>5884</v>
      </c>
      <c r="TK24" s="271" t="s">
        <v>5884</v>
      </c>
      <c r="TL24" s="271" t="s">
        <v>5884</v>
      </c>
      <c r="TM24" s="271" t="s">
        <v>5884</v>
      </c>
      <c r="TN24" s="271" t="s">
        <v>5884</v>
      </c>
      <c r="TO24" s="271" t="s">
        <v>5884</v>
      </c>
      <c r="TP24" s="271" t="s">
        <v>5884</v>
      </c>
      <c r="TQ24" s="271" t="s">
        <v>5884</v>
      </c>
      <c r="TR24" s="271" t="s">
        <v>5884</v>
      </c>
      <c r="TS24" s="271" t="s">
        <v>5884</v>
      </c>
      <c r="TT24" s="271" t="s">
        <v>5884</v>
      </c>
      <c r="TU24" s="271" t="s">
        <v>5884</v>
      </c>
      <c r="TV24" s="271" t="s">
        <v>5884</v>
      </c>
      <c r="TW24" s="271" t="s">
        <v>5884</v>
      </c>
      <c r="TX24" s="271" t="s">
        <v>5884</v>
      </c>
      <c r="TY24" s="271" t="s">
        <v>5884</v>
      </c>
      <c r="TZ24" s="271" t="s">
        <v>5884</v>
      </c>
      <c r="UA24" s="271" t="s">
        <v>5884</v>
      </c>
      <c r="UB24" s="271" t="s">
        <v>5884</v>
      </c>
      <c r="UC24" s="271" t="s">
        <v>5884</v>
      </c>
      <c r="UD24" s="271" t="s">
        <v>5884</v>
      </c>
      <c r="UE24" s="271" t="s">
        <v>5884</v>
      </c>
      <c r="UF24" s="271" t="s">
        <v>5884</v>
      </c>
      <c r="UG24" s="271" t="s">
        <v>5884</v>
      </c>
      <c r="UH24" s="271" t="s">
        <v>5884</v>
      </c>
      <c r="UI24" s="271" t="s">
        <v>5884</v>
      </c>
      <c r="UJ24" s="271" t="s">
        <v>5884</v>
      </c>
      <c r="UK24" s="271" t="s">
        <v>5884</v>
      </c>
      <c r="UL24" s="271" t="s">
        <v>5884</v>
      </c>
      <c r="UM24" s="271" t="s">
        <v>5884</v>
      </c>
      <c r="UN24" s="271" t="s">
        <v>5884</v>
      </c>
      <c r="UO24" s="271" t="s">
        <v>5884</v>
      </c>
      <c r="UP24" s="271" t="s">
        <v>5884</v>
      </c>
      <c r="UQ24" s="271" t="s">
        <v>5884</v>
      </c>
      <c r="UR24" s="271" t="s">
        <v>5884</v>
      </c>
      <c r="US24" s="271" t="s">
        <v>5884</v>
      </c>
      <c r="UT24" s="271" t="s">
        <v>5884</v>
      </c>
      <c r="UU24" s="271" t="s">
        <v>5884</v>
      </c>
      <c r="UV24" s="271" t="s">
        <v>5884</v>
      </c>
      <c r="UW24" s="271" t="s">
        <v>5884</v>
      </c>
      <c r="UX24" s="271" t="s">
        <v>5884</v>
      </c>
      <c r="UY24" s="271" t="s">
        <v>5884</v>
      </c>
      <c r="UZ24" s="271" t="s">
        <v>5884</v>
      </c>
      <c r="VA24" s="271" t="s">
        <v>5884</v>
      </c>
      <c r="VB24" s="271" t="s">
        <v>5884</v>
      </c>
      <c r="VC24" s="271" t="s">
        <v>5884</v>
      </c>
      <c r="VD24" s="271" t="s">
        <v>5884</v>
      </c>
      <c r="VE24" s="271" t="s">
        <v>5884</v>
      </c>
      <c r="VF24" s="271" t="s">
        <v>5884</v>
      </c>
      <c r="VG24" s="271" t="s">
        <v>5884</v>
      </c>
      <c r="VH24" s="271" t="s">
        <v>5884</v>
      </c>
      <c r="VI24" s="271" t="s">
        <v>5884</v>
      </c>
      <c r="VJ24" s="271" t="s">
        <v>5884</v>
      </c>
      <c r="VK24" s="271" t="s">
        <v>5884</v>
      </c>
      <c r="VL24" s="271" t="s">
        <v>5884</v>
      </c>
      <c r="VM24" s="271" t="s">
        <v>5884</v>
      </c>
      <c r="VN24" s="271" t="s">
        <v>5884</v>
      </c>
      <c r="VO24" s="271" t="s">
        <v>5884</v>
      </c>
      <c r="VP24" s="271" t="s">
        <v>5884</v>
      </c>
      <c r="VQ24" s="271" t="s">
        <v>5884</v>
      </c>
      <c r="VR24" s="271" t="s">
        <v>5884</v>
      </c>
      <c r="VS24" s="271" t="s">
        <v>5884</v>
      </c>
      <c r="VT24" s="271" t="s">
        <v>5884</v>
      </c>
      <c r="VU24" s="271" t="s">
        <v>5884</v>
      </c>
      <c r="VV24" s="271" t="s">
        <v>5884</v>
      </c>
      <c r="VW24" s="271" t="s">
        <v>5884</v>
      </c>
      <c r="VX24" s="271" t="s">
        <v>5884</v>
      </c>
      <c r="VY24" s="271" t="s">
        <v>5884</v>
      </c>
      <c r="VZ24" s="271" t="s">
        <v>5884</v>
      </c>
      <c r="WA24" s="271" t="s">
        <v>5884</v>
      </c>
      <c r="WB24" s="271" t="s">
        <v>5884</v>
      </c>
      <c r="WC24" s="271" t="s">
        <v>5884</v>
      </c>
      <c r="WD24" s="271" t="s">
        <v>5884</v>
      </c>
      <c r="WE24" s="271" t="s">
        <v>5884</v>
      </c>
      <c r="WF24" s="271" t="s">
        <v>5884</v>
      </c>
      <c r="WG24" s="271" t="s">
        <v>5884</v>
      </c>
      <c r="WH24" s="271" t="s">
        <v>5884</v>
      </c>
      <c r="WI24" s="271" t="s">
        <v>5884</v>
      </c>
      <c r="WJ24" s="271" t="s">
        <v>5884</v>
      </c>
      <c r="WK24" s="271" t="s">
        <v>5884</v>
      </c>
      <c r="WL24" s="271" t="s">
        <v>5884</v>
      </c>
      <c r="WM24" s="271" t="s">
        <v>5884</v>
      </c>
      <c r="WN24" s="271" t="s">
        <v>5884</v>
      </c>
      <c r="WO24" s="271" t="s">
        <v>5884</v>
      </c>
      <c r="WP24" s="271" t="s">
        <v>5884</v>
      </c>
      <c r="WQ24" s="271" t="s">
        <v>5884</v>
      </c>
      <c r="WR24" s="271" t="s">
        <v>5884</v>
      </c>
      <c r="WS24" s="271" t="s">
        <v>5884</v>
      </c>
      <c r="WT24" s="271" t="s">
        <v>5884</v>
      </c>
      <c r="WU24" s="271" t="s">
        <v>5884</v>
      </c>
      <c r="WV24" s="271" t="s">
        <v>5884</v>
      </c>
      <c r="WW24" s="271" t="s">
        <v>5884</v>
      </c>
      <c r="WX24" s="271" t="s">
        <v>5884</v>
      </c>
      <c r="WY24" s="271" t="s">
        <v>5884</v>
      </c>
      <c r="WZ24" s="271" t="s">
        <v>5884</v>
      </c>
      <c r="XA24" s="271" t="s">
        <v>5884</v>
      </c>
      <c r="XB24" s="271" t="s">
        <v>5884</v>
      </c>
      <c r="XC24" s="271" t="s">
        <v>5884</v>
      </c>
      <c r="XD24" s="271" t="s">
        <v>5884</v>
      </c>
      <c r="XE24" s="271" t="s">
        <v>5884</v>
      </c>
      <c r="XF24" s="271" t="s">
        <v>5884</v>
      </c>
      <c r="XG24" s="271" t="s">
        <v>5884</v>
      </c>
      <c r="XH24" s="271" t="s">
        <v>5884</v>
      </c>
      <c r="XI24" s="271" t="s">
        <v>5884</v>
      </c>
      <c r="XJ24" s="271" t="s">
        <v>5884</v>
      </c>
      <c r="XK24" s="271" t="s">
        <v>5884</v>
      </c>
      <c r="XL24" s="271" t="s">
        <v>5884</v>
      </c>
      <c r="XM24" s="271" t="s">
        <v>5884</v>
      </c>
      <c r="XN24" s="271" t="s">
        <v>5884</v>
      </c>
      <c r="XO24" s="271" t="s">
        <v>5884</v>
      </c>
      <c r="XP24" s="271" t="s">
        <v>5884</v>
      </c>
      <c r="XQ24" s="271" t="s">
        <v>5884</v>
      </c>
      <c r="XR24" s="271" t="s">
        <v>5884</v>
      </c>
      <c r="XS24" s="271" t="s">
        <v>5884</v>
      </c>
      <c r="XT24" s="271" t="s">
        <v>5884</v>
      </c>
      <c r="XU24" s="271" t="s">
        <v>5884</v>
      </c>
      <c r="XV24" s="271" t="s">
        <v>5884</v>
      </c>
      <c r="XW24" s="271" t="s">
        <v>5884</v>
      </c>
      <c r="XX24" s="271" t="s">
        <v>5884</v>
      </c>
      <c r="XY24" s="271" t="s">
        <v>5884</v>
      </c>
      <c r="XZ24" s="271" t="s">
        <v>5884</v>
      </c>
      <c r="YA24" s="271" t="s">
        <v>5884</v>
      </c>
      <c r="YB24" s="271" t="s">
        <v>5884</v>
      </c>
      <c r="YC24" s="271" t="s">
        <v>5884</v>
      </c>
      <c r="YD24" s="271" t="s">
        <v>5884</v>
      </c>
      <c r="YE24" s="271" t="s">
        <v>5884</v>
      </c>
      <c r="YF24" s="271" t="s">
        <v>5884</v>
      </c>
      <c r="YG24" s="271" t="s">
        <v>5884</v>
      </c>
      <c r="YH24" s="271" t="s">
        <v>5884</v>
      </c>
      <c r="YI24" s="271" t="s">
        <v>5884</v>
      </c>
      <c r="YJ24" s="271" t="s">
        <v>5884</v>
      </c>
      <c r="YK24" s="271" t="s">
        <v>5884</v>
      </c>
      <c r="YL24" s="271" t="s">
        <v>5884</v>
      </c>
      <c r="YM24" s="271" t="s">
        <v>5884</v>
      </c>
      <c r="YN24" s="271" t="s">
        <v>5884</v>
      </c>
      <c r="YO24" s="271" t="s">
        <v>5884</v>
      </c>
      <c r="YP24" s="271" t="s">
        <v>5884</v>
      </c>
      <c r="YQ24" s="271" t="s">
        <v>5884</v>
      </c>
      <c r="YR24" s="271" t="s">
        <v>5884</v>
      </c>
      <c r="YS24" s="271" t="s">
        <v>5884</v>
      </c>
      <c r="YT24" s="271" t="s">
        <v>5884</v>
      </c>
      <c r="YU24" s="271" t="s">
        <v>5884</v>
      </c>
      <c r="YV24" s="271" t="s">
        <v>5884</v>
      </c>
      <c r="YW24" s="271" t="s">
        <v>5884</v>
      </c>
      <c r="YX24" s="271" t="s">
        <v>5884</v>
      </c>
      <c r="YY24" s="271" t="s">
        <v>5884</v>
      </c>
      <c r="YZ24" s="271" t="s">
        <v>5884</v>
      </c>
      <c r="ZA24" s="271" t="s">
        <v>5884</v>
      </c>
      <c r="ZB24" s="271" t="s">
        <v>5884</v>
      </c>
      <c r="ZC24" s="271" t="s">
        <v>5884</v>
      </c>
      <c r="ZD24" s="271" t="s">
        <v>5884</v>
      </c>
      <c r="ZE24" s="271" t="s">
        <v>5884</v>
      </c>
      <c r="ZF24" s="271" t="s">
        <v>5884</v>
      </c>
      <c r="ZG24" s="271" t="s">
        <v>5884</v>
      </c>
      <c r="ZH24" s="271" t="s">
        <v>5884</v>
      </c>
      <c r="ZI24" s="271" t="s">
        <v>5884</v>
      </c>
      <c r="ZJ24" s="271" t="s">
        <v>5884</v>
      </c>
      <c r="ZK24" s="271" t="s">
        <v>5884</v>
      </c>
      <c r="ZL24" s="271" t="s">
        <v>5884</v>
      </c>
      <c r="ZM24" s="271" t="s">
        <v>5884</v>
      </c>
      <c r="ZN24" s="271" t="s">
        <v>5884</v>
      </c>
      <c r="ZO24" s="271" t="s">
        <v>5884</v>
      </c>
      <c r="ZP24" s="271" t="s">
        <v>5884</v>
      </c>
      <c r="ZQ24" s="271" t="s">
        <v>5884</v>
      </c>
      <c r="ZR24" s="271" t="s">
        <v>5884</v>
      </c>
      <c r="ZS24" s="271" t="s">
        <v>5884</v>
      </c>
      <c r="ZT24" s="271" t="s">
        <v>5884</v>
      </c>
      <c r="ZU24" s="271" t="s">
        <v>5884</v>
      </c>
      <c r="ZV24" s="271" t="s">
        <v>5884</v>
      </c>
      <c r="ZW24" s="271" t="s">
        <v>5884</v>
      </c>
      <c r="ZX24" s="271" t="s">
        <v>5884</v>
      </c>
      <c r="ZY24" s="271" t="s">
        <v>5884</v>
      </c>
      <c r="ZZ24" s="271" t="s">
        <v>5884</v>
      </c>
      <c r="AAA24" s="271" t="s">
        <v>5884</v>
      </c>
      <c r="AAB24" s="271" t="s">
        <v>5884</v>
      </c>
      <c r="AAC24" s="271" t="s">
        <v>5884</v>
      </c>
      <c r="AAD24" s="271" t="s">
        <v>5884</v>
      </c>
      <c r="AAE24" s="271" t="s">
        <v>5884</v>
      </c>
      <c r="AAF24" s="271" t="s">
        <v>5884</v>
      </c>
      <c r="AAG24" s="271" t="s">
        <v>5884</v>
      </c>
      <c r="AAH24" s="271" t="s">
        <v>5884</v>
      </c>
      <c r="AAI24" s="271" t="s">
        <v>5884</v>
      </c>
      <c r="AAJ24" s="271" t="s">
        <v>5884</v>
      </c>
      <c r="AAK24" s="271" t="s">
        <v>5884</v>
      </c>
      <c r="AAL24" s="271" t="s">
        <v>5884</v>
      </c>
      <c r="AAM24" s="271" t="s">
        <v>5884</v>
      </c>
      <c r="AAN24" s="271" t="s">
        <v>5884</v>
      </c>
      <c r="AAO24" s="271" t="s">
        <v>5884</v>
      </c>
      <c r="AAP24" s="271" t="s">
        <v>5884</v>
      </c>
      <c r="AAQ24" s="271" t="s">
        <v>5884</v>
      </c>
      <c r="AAR24" s="271" t="s">
        <v>5884</v>
      </c>
      <c r="AAS24" s="271" t="s">
        <v>5884</v>
      </c>
      <c r="AAT24" s="271" t="s">
        <v>5884</v>
      </c>
      <c r="AAU24" s="271" t="s">
        <v>5884</v>
      </c>
      <c r="AAV24" s="271" t="s">
        <v>5884</v>
      </c>
      <c r="AAW24" s="271" t="s">
        <v>5884</v>
      </c>
      <c r="AAX24" s="271" t="s">
        <v>5884</v>
      </c>
      <c r="AAY24" s="271" t="s">
        <v>5884</v>
      </c>
      <c r="AAZ24" s="271" t="s">
        <v>5884</v>
      </c>
      <c r="ABA24" s="271" t="s">
        <v>5884</v>
      </c>
      <c r="ABB24" s="271" t="s">
        <v>5884</v>
      </c>
      <c r="ABC24" s="271" t="s">
        <v>5884</v>
      </c>
      <c r="ABD24" s="271" t="s">
        <v>5884</v>
      </c>
      <c r="ABE24" s="271" t="s">
        <v>5884</v>
      </c>
      <c r="ABF24" s="271" t="s">
        <v>5884</v>
      </c>
      <c r="ABG24" s="271" t="s">
        <v>5884</v>
      </c>
      <c r="ABH24" s="271" t="s">
        <v>5884</v>
      </c>
      <c r="ABI24" s="271" t="s">
        <v>5884</v>
      </c>
      <c r="ABJ24" s="271" t="s">
        <v>5884</v>
      </c>
      <c r="ABK24" s="271" t="s">
        <v>5884</v>
      </c>
      <c r="ABL24" s="271" t="s">
        <v>5884</v>
      </c>
      <c r="ABM24" s="271" t="s">
        <v>5884</v>
      </c>
      <c r="ABN24" s="271" t="s">
        <v>5884</v>
      </c>
      <c r="ABO24" s="271" t="s">
        <v>5884</v>
      </c>
      <c r="ABP24" s="271" t="s">
        <v>5884</v>
      </c>
      <c r="ABQ24" s="271" t="s">
        <v>5884</v>
      </c>
      <c r="ABR24" s="271" t="s">
        <v>5884</v>
      </c>
      <c r="ABS24" s="271" t="s">
        <v>5884</v>
      </c>
      <c r="ABT24" s="271" t="s">
        <v>5884</v>
      </c>
      <c r="ABU24" s="271" t="s">
        <v>5884</v>
      </c>
      <c r="ABV24" s="271" t="s">
        <v>5884</v>
      </c>
      <c r="ABW24" s="271" t="s">
        <v>5884</v>
      </c>
      <c r="ABX24" s="271" t="s">
        <v>5884</v>
      </c>
      <c r="ABY24" s="271" t="s">
        <v>5884</v>
      </c>
      <c r="ABZ24" s="271" t="s">
        <v>5884</v>
      </c>
      <c r="ACA24" s="271" t="s">
        <v>5884</v>
      </c>
      <c r="ACB24" s="271" t="s">
        <v>5884</v>
      </c>
      <c r="ACC24" s="271" t="s">
        <v>5884</v>
      </c>
      <c r="ACD24" s="271" t="s">
        <v>5884</v>
      </c>
      <c r="ACE24" s="271" t="s">
        <v>5884</v>
      </c>
      <c r="ACF24" s="271" t="s">
        <v>5884</v>
      </c>
      <c r="ACG24" s="271" t="s">
        <v>5884</v>
      </c>
      <c r="ACH24" s="271" t="s">
        <v>5884</v>
      </c>
      <c r="ACI24" s="271" t="s">
        <v>5884</v>
      </c>
      <c r="ACJ24" s="271" t="s">
        <v>5884</v>
      </c>
      <c r="ACK24" s="271" t="s">
        <v>5884</v>
      </c>
      <c r="ACL24" s="271" t="s">
        <v>5884</v>
      </c>
      <c r="ACM24" s="271" t="s">
        <v>5884</v>
      </c>
      <c r="ACN24" s="271" t="s">
        <v>5884</v>
      </c>
      <c r="ACO24" s="271" t="s">
        <v>5884</v>
      </c>
      <c r="ACP24" s="271" t="s">
        <v>5884</v>
      </c>
      <c r="ACQ24" s="271" t="s">
        <v>5884</v>
      </c>
      <c r="ACR24" s="271" t="s">
        <v>5884</v>
      </c>
      <c r="ACS24" s="271" t="s">
        <v>5884</v>
      </c>
      <c r="ACT24" s="271" t="s">
        <v>5884</v>
      </c>
      <c r="ACU24" s="271" t="s">
        <v>5884</v>
      </c>
      <c r="ACV24" s="271" t="s">
        <v>5884</v>
      </c>
      <c r="ACW24" s="271" t="s">
        <v>5884</v>
      </c>
      <c r="ACX24" s="271" t="s">
        <v>5884</v>
      </c>
      <c r="ACY24" s="271" t="s">
        <v>5884</v>
      </c>
      <c r="ACZ24" s="271" t="s">
        <v>5884</v>
      </c>
      <c r="ADA24" s="271" t="s">
        <v>5884</v>
      </c>
      <c r="ADB24" s="271" t="s">
        <v>5884</v>
      </c>
      <c r="ADC24" s="271" t="s">
        <v>5884</v>
      </c>
      <c r="ADD24" s="271" t="s">
        <v>5884</v>
      </c>
      <c r="ADE24" s="271" t="s">
        <v>5884</v>
      </c>
      <c r="ADF24" s="271" t="s">
        <v>5884</v>
      </c>
      <c r="ADG24" s="271" t="s">
        <v>5884</v>
      </c>
      <c r="ADH24" s="271" t="s">
        <v>5884</v>
      </c>
      <c r="ADI24" s="271" t="s">
        <v>5884</v>
      </c>
      <c r="ADJ24" s="271" t="s">
        <v>5884</v>
      </c>
      <c r="ADK24" s="271" t="s">
        <v>5884</v>
      </c>
      <c r="ADL24" s="271" t="s">
        <v>5884</v>
      </c>
      <c r="ADM24" s="271" t="s">
        <v>5884</v>
      </c>
      <c r="ADN24" s="271" t="s">
        <v>5884</v>
      </c>
      <c r="ADO24" s="271" t="s">
        <v>5884</v>
      </c>
      <c r="ADP24" s="271" t="s">
        <v>5884</v>
      </c>
      <c r="ADQ24" s="271" t="s">
        <v>5884</v>
      </c>
      <c r="ADR24" s="271" t="s">
        <v>5884</v>
      </c>
      <c r="ADS24" s="271" t="s">
        <v>5884</v>
      </c>
      <c r="ADT24" s="271" t="s">
        <v>5884</v>
      </c>
      <c r="ADU24" s="271" t="s">
        <v>5884</v>
      </c>
      <c r="ADV24" s="271" t="s">
        <v>5884</v>
      </c>
      <c r="ADW24" s="271" t="s">
        <v>5884</v>
      </c>
      <c r="ADX24" s="271" t="s">
        <v>5884</v>
      </c>
      <c r="ADY24" s="271" t="s">
        <v>5884</v>
      </c>
      <c r="ADZ24" s="271" t="s">
        <v>5884</v>
      </c>
      <c r="AEA24" s="271" t="s">
        <v>5884</v>
      </c>
      <c r="AEB24" s="271" t="s">
        <v>5884</v>
      </c>
      <c r="AEC24" s="271" t="s">
        <v>5884</v>
      </c>
      <c r="AED24" s="271" t="s">
        <v>5884</v>
      </c>
      <c r="AEE24" s="271" t="s">
        <v>5884</v>
      </c>
      <c r="AEF24" s="271" t="s">
        <v>5884</v>
      </c>
      <c r="AEG24" s="271" t="s">
        <v>5884</v>
      </c>
      <c r="AEH24" s="271" t="s">
        <v>5884</v>
      </c>
      <c r="AEI24" s="271" t="s">
        <v>5884</v>
      </c>
      <c r="AEJ24" s="271" t="s">
        <v>5884</v>
      </c>
      <c r="AEK24" s="271" t="s">
        <v>5884</v>
      </c>
      <c r="AEL24" s="271" t="s">
        <v>5884</v>
      </c>
      <c r="AEM24" s="271" t="s">
        <v>5884</v>
      </c>
      <c r="AEN24" s="271" t="s">
        <v>5884</v>
      </c>
      <c r="AEO24" s="271" t="s">
        <v>5884</v>
      </c>
      <c r="AEP24" s="271" t="s">
        <v>5884</v>
      </c>
      <c r="AEQ24" s="271" t="s">
        <v>5884</v>
      </c>
      <c r="AER24" s="271" t="s">
        <v>5884</v>
      </c>
      <c r="AES24" s="271" t="s">
        <v>5884</v>
      </c>
      <c r="AET24" s="271" t="s">
        <v>5884</v>
      </c>
      <c r="AEU24" s="271" t="s">
        <v>5884</v>
      </c>
      <c r="AEV24" s="271" t="s">
        <v>5884</v>
      </c>
      <c r="AEW24" s="271" t="s">
        <v>5884</v>
      </c>
      <c r="AEX24" s="271" t="s">
        <v>5884</v>
      </c>
      <c r="AEY24" s="271" t="s">
        <v>5884</v>
      </c>
      <c r="AEZ24" s="271" t="s">
        <v>5884</v>
      </c>
      <c r="AFA24" s="271" t="s">
        <v>5884</v>
      </c>
      <c r="AFB24" s="271" t="s">
        <v>5884</v>
      </c>
      <c r="AFC24" s="271" t="s">
        <v>5884</v>
      </c>
      <c r="AFD24" s="271" t="s">
        <v>5884</v>
      </c>
      <c r="AFE24" s="271" t="s">
        <v>5884</v>
      </c>
      <c r="AFF24" s="271" t="s">
        <v>5884</v>
      </c>
      <c r="AFG24" s="271" t="s">
        <v>5884</v>
      </c>
      <c r="AFH24" s="271" t="s">
        <v>5884</v>
      </c>
      <c r="AFI24" s="271" t="s">
        <v>5884</v>
      </c>
      <c r="AFJ24" s="271" t="s">
        <v>5884</v>
      </c>
      <c r="AFK24" s="271" t="s">
        <v>5884</v>
      </c>
      <c r="AFL24" s="271" t="s">
        <v>5884</v>
      </c>
      <c r="AFM24" s="271" t="s">
        <v>5884</v>
      </c>
      <c r="AFN24" s="271" t="s">
        <v>5884</v>
      </c>
      <c r="AFO24" s="271" t="s">
        <v>5884</v>
      </c>
      <c r="AFP24" s="271" t="s">
        <v>5884</v>
      </c>
      <c r="AFQ24" s="271" t="s">
        <v>5884</v>
      </c>
      <c r="AFR24" s="271" t="s">
        <v>5884</v>
      </c>
      <c r="AFS24" s="271" t="s">
        <v>5884</v>
      </c>
      <c r="AFT24" s="271" t="s">
        <v>5884</v>
      </c>
      <c r="AFU24" s="271" t="s">
        <v>5884</v>
      </c>
      <c r="AFV24" s="271" t="s">
        <v>5884</v>
      </c>
      <c r="AFW24" s="271" t="s">
        <v>5884</v>
      </c>
      <c r="AFX24" s="271" t="s">
        <v>5884</v>
      </c>
      <c r="AFY24" s="271" t="s">
        <v>5884</v>
      </c>
      <c r="AFZ24" s="271" t="s">
        <v>5884</v>
      </c>
      <c r="AGA24" s="271" t="s">
        <v>5884</v>
      </c>
      <c r="AGB24" s="271" t="s">
        <v>5884</v>
      </c>
      <c r="AGC24" s="271" t="s">
        <v>5884</v>
      </c>
      <c r="AGD24" s="271" t="s">
        <v>5884</v>
      </c>
      <c r="AGE24" s="271" t="s">
        <v>5884</v>
      </c>
      <c r="AGF24" s="271" t="s">
        <v>5884</v>
      </c>
      <c r="AGG24" s="271" t="s">
        <v>5884</v>
      </c>
      <c r="AGH24" s="271" t="s">
        <v>5884</v>
      </c>
      <c r="AGI24" s="271" t="s">
        <v>5884</v>
      </c>
      <c r="AGJ24" s="271" t="s">
        <v>5884</v>
      </c>
      <c r="AGK24" s="271" t="s">
        <v>5884</v>
      </c>
      <c r="AGL24" s="271" t="s">
        <v>5884</v>
      </c>
      <c r="AGM24" s="271" t="s">
        <v>5884</v>
      </c>
      <c r="AGN24" s="271" t="s">
        <v>5884</v>
      </c>
      <c r="AGO24" s="271" t="s">
        <v>5884</v>
      </c>
      <c r="AGP24" s="271" t="s">
        <v>5884</v>
      </c>
      <c r="AGQ24" s="271" t="s">
        <v>5884</v>
      </c>
      <c r="AGR24" s="271" t="s">
        <v>5884</v>
      </c>
      <c r="AGS24" s="271" t="s">
        <v>5884</v>
      </c>
      <c r="AGT24" s="271" t="s">
        <v>5884</v>
      </c>
      <c r="AGU24" s="271" t="s">
        <v>5884</v>
      </c>
      <c r="AGV24" s="271" t="s">
        <v>5884</v>
      </c>
      <c r="AGW24" s="271" t="s">
        <v>5884</v>
      </c>
      <c r="AGX24" s="271" t="s">
        <v>5884</v>
      </c>
      <c r="AGY24" s="271" t="s">
        <v>5884</v>
      </c>
      <c r="AGZ24" s="271" t="s">
        <v>5884</v>
      </c>
      <c r="AHA24" s="271" t="s">
        <v>5884</v>
      </c>
      <c r="AHB24" s="271" t="s">
        <v>5884</v>
      </c>
      <c r="AHC24" s="271" t="s">
        <v>5884</v>
      </c>
      <c r="AHD24" s="271" t="s">
        <v>5884</v>
      </c>
      <c r="AHE24" s="271" t="s">
        <v>5884</v>
      </c>
      <c r="AHF24" s="271" t="s">
        <v>5884</v>
      </c>
      <c r="AHG24" s="271" t="s">
        <v>5884</v>
      </c>
      <c r="AHH24" s="271" t="s">
        <v>5884</v>
      </c>
      <c r="AHI24" s="271" t="s">
        <v>5884</v>
      </c>
      <c r="AHJ24" s="271" t="s">
        <v>5884</v>
      </c>
      <c r="AHK24" s="271" t="s">
        <v>5884</v>
      </c>
      <c r="AHL24" s="271" t="s">
        <v>5884</v>
      </c>
      <c r="AHM24" s="271" t="s">
        <v>5884</v>
      </c>
      <c r="AHN24" s="271" t="s">
        <v>5884</v>
      </c>
      <c r="AHO24" s="271" t="s">
        <v>5884</v>
      </c>
      <c r="AHP24" s="271" t="s">
        <v>5884</v>
      </c>
      <c r="AHQ24" s="271" t="s">
        <v>5884</v>
      </c>
      <c r="AHR24" s="271" t="s">
        <v>5884</v>
      </c>
      <c r="AHS24" s="271" t="s">
        <v>5884</v>
      </c>
      <c r="AHT24" s="271" t="s">
        <v>5884</v>
      </c>
      <c r="AHU24" s="271" t="s">
        <v>5884</v>
      </c>
      <c r="AHV24" s="271" t="s">
        <v>5884</v>
      </c>
      <c r="AHW24" s="271" t="s">
        <v>5884</v>
      </c>
      <c r="AHX24" s="271" t="s">
        <v>5884</v>
      </c>
      <c r="AHY24" s="271" t="s">
        <v>5884</v>
      </c>
      <c r="AHZ24" s="271" t="s">
        <v>5884</v>
      </c>
      <c r="AIA24" s="271" t="s">
        <v>5884</v>
      </c>
      <c r="AIB24" s="271" t="s">
        <v>5884</v>
      </c>
      <c r="AIC24" s="271" t="s">
        <v>5884</v>
      </c>
      <c r="AID24" s="271" t="s">
        <v>5884</v>
      </c>
      <c r="AIE24" s="271" t="s">
        <v>5884</v>
      </c>
      <c r="AIF24" s="271" t="s">
        <v>5884</v>
      </c>
      <c r="AIG24" s="271" t="s">
        <v>5884</v>
      </c>
      <c r="AIH24" s="271" t="s">
        <v>5884</v>
      </c>
      <c r="AII24" s="271" t="s">
        <v>5884</v>
      </c>
      <c r="AIJ24" s="271" t="s">
        <v>5884</v>
      </c>
      <c r="AIK24" s="271" t="s">
        <v>5884</v>
      </c>
      <c r="AIL24" s="271" t="s">
        <v>5884</v>
      </c>
      <c r="AIM24" s="271" t="s">
        <v>5884</v>
      </c>
      <c r="AIN24" s="271" t="s">
        <v>5884</v>
      </c>
      <c r="AIO24" s="271" t="s">
        <v>5884</v>
      </c>
      <c r="AIP24" s="271" t="s">
        <v>5884</v>
      </c>
      <c r="AIQ24" s="271" t="s">
        <v>5884</v>
      </c>
      <c r="AIR24" s="271" t="s">
        <v>5884</v>
      </c>
      <c r="AIS24" s="271" t="s">
        <v>5884</v>
      </c>
      <c r="AIT24" s="271" t="s">
        <v>5884</v>
      </c>
      <c r="AIU24" s="271" t="s">
        <v>5884</v>
      </c>
      <c r="AIV24" s="271" t="s">
        <v>5884</v>
      </c>
      <c r="AIW24" s="271" t="s">
        <v>5884</v>
      </c>
      <c r="AIX24" s="271" t="s">
        <v>5884</v>
      </c>
      <c r="AIY24" s="271" t="s">
        <v>5884</v>
      </c>
      <c r="AIZ24" s="271" t="s">
        <v>5884</v>
      </c>
      <c r="AJA24" s="271" t="s">
        <v>5884</v>
      </c>
      <c r="AJB24" s="271" t="s">
        <v>5884</v>
      </c>
      <c r="AJC24" s="271" t="s">
        <v>5884</v>
      </c>
      <c r="AJD24" s="271" t="s">
        <v>5884</v>
      </c>
      <c r="AJE24" s="271" t="s">
        <v>5884</v>
      </c>
      <c r="AJF24" s="271" t="s">
        <v>5884</v>
      </c>
      <c r="AJG24" s="271" t="s">
        <v>5884</v>
      </c>
      <c r="AJH24" s="271" t="s">
        <v>5884</v>
      </c>
      <c r="AJI24" s="271" t="s">
        <v>5884</v>
      </c>
      <c r="AJJ24" s="271" t="s">
        <v>5884</v>
      </c>
      <c r="AJK24" s="271" t="s">
        <v>5884</v>
      </c>
      <c r="AJL24" s="271" t="s">
        <v>5884</v>
      </c>
      <c r="AJM24" s="271" t="s">
        <v>5884</v>
      </c>
      <c r="AJN24" s="271" t="s">
        <v>5884</v>
      </c>
      <c r="AJO24" s="271" t="s">
        <v>5884</v>
      </c>
      <c r="AJP24" s="271" t="s">
        <v>5884</v>
      </c>
      <c r="AJQ24" s="271" t="s">
        <v>5884</v>
      </c>
      <c r="AJR24" s="271" t="s">
        <v>5884</v>
      </c>
      <c r="AJS24" s="271" t="s">
        <v>5884</v>
      </c>
      <c r="AJT24" s="271" t="s">
        <v>5884</v>
      </c>
      <c r="AJU24" s="271" t="s">
        <v>5884</v>
      </c>
      <c r="AJV24" s="271" t="s">
        <v>5884</v>
      </c>
      <c r="AJW24" s="271" t="s">
        <v>5884</v>
      </c>
      <c r="AJX24" s="271" t="s">
        <v>5884</v>
      </c>
      <c r="AJY24" s="271" t="s">
        <v>5884</v>
      </c>
      <c r="AJZ24" s="271" t="s">
        <v>5884</v>
      </c>
      <c r="AKA24" s="271" t="s">
        <v>5884</v>
      </c>
      <c r="AKB24" s="271" t="s">
        <v>5884</v>
      </c>
      <c r="AKC24" s="271" t="s">
        <v>5884</v>
      </c>
      <c r="AKD24" s="271" t="s">
        <v>5884</v>
      </c>
      <c r="AKE24" s="271" t="s">
        <v>5884</v>
      </c>
      <c r="AKF24" s="271" t="s">
        <v>5884</v>
      </c>
      <c r="AKG24" s="271" t="s">
        <v>5884</v>
      </c>
      <c r="AKH24" s="271" t="s">
        <v>5884</v>
      </c>
      <c r="AKI24" s="271" t="s">
        <v>5884</v>
      </c>
      <c r="AKJ24" s="271" t="s">
        <v>5884</v>
      </c>
      <c r="AKK24" s="271" t="s">
        <v>5884</v>
      </c>
      <c r="AKL24" s="271" t="s">
        <v>5884</v>
      </c>
      <c r="AKM24" s="271" t="s">
        <v>5884</v>
      </c>
      <c r="AKN24" s="271" t="s">
        <v>5884</v>
      </c>
      <c r="AKO24" s="271" t="s">
        <v>5884</v>
      </c>
      <c r="AKP24" s="271" t="s">
        <v>5884</v>
      </c>
      <c r="AKQ24" s="271" t="s">
        <v>5884</v>
      </c>
      <c r="AKR24" s="271" t="s">
        <v>5884</v>
      </c>
      <c r="AKS24" s="271" t="s">
        <v>5884</v>
      </c>
      <c r="AKT24" s="271" t="s">
        <v>5884</v>
      </c>
      <c r="AKU24" s="271" t="s">
        <v>5884</v>
      </c>
      <c r="AKV24" s="271" t="s">
        <v>5884</v>
      </c>
      <c r="AKW24" s="271" t="s">
        <v>5884</v>
      </c>
      <c r="AKX24" s="271" t="s">
        <v>5884</v>
      </c>
      <c r="AKY24" s="271" t="s">
        <v>5884</v>
      </c>
      <c r="AKZ24" s="271" t="s">
        <v>5884</v>
      </c>
      <c r="ALA24" s="271" t="s">
        <v>5884</v>
      </c>
      <c r="ALB24" s="271" t="s">
        <v>5884</v>
      </c>
      <c r="ALC24" s="271" t="s">
        <v>5884</v>
      </c>
      <c r="ALD24" s="271" t="s">
        <v>5884</v>
      </c>
      <c r="ALE24" s="271" t="s">
        <v>5884</v>
      </c>
      <c r="ALF24" s="271" t="s">
        <v>5884</v>
      </c>
      <c r="ALG24" s="271" t="s">
        <v>5884</v>
      </c>
      <c r="ALH24" s="271" t="s">
        <v>5884</v>
      </c>
      <c r="ALI24" s="271" t="s">
        <v>5884</v>
      </c>
      <c r="ALJ24" s="271" t="s">
        <v>5884</v>
      </c>
      <c r="ALK24" s="271" t="s">
        <v>5884</v>
      </c>
      <c r="ALL24" s="271" t="s">
        <v>5884</v>
      </c>
      <c r="ALM24" s="271" t="s">
        <v>5884</v>
      </c>
      <c r="ALN24" s="271" t="s">
        <v>5884</v>
      </c>
      <c r="ALO24" s="271" t="s">
        <v>5884</v>
      </c>
      <c r="ALP24" s="271" t="s">
        <v>5884</v>
      </c>
      <c r="ALQ24" s="271" t="s">
        <v>5884</v>
      </c>
      <c r="ALR24" s="271" t="s">
        <v>5884</v>
      </c>
      <c r="ALS24" s="271" t="s">
        <v>5884</v>
      </c>
      <c r="ALT24" s="271" t="s">
        <v>5884</v>
      </c>
      <c r="ALU24" s="271" t="s">
        <v>5884</v>
      </c>
      <c r="ALV24" s="271" t="s">
        <v>5884</v>
      </c>
      <c r="ALW24" s="271" t="s">
        <v>5884</v>
      </c>
      <c r="ALX24" s="271" t="s">
        <v>5884</v>
      </c>
      <c r="ALY24" s="271" t="s">
        <v>5884</v>
      </c>
      <c r="ALZ24" s="271" t="s">
        <v>5884</v>
      </c>
      <c r="AMA24" s="271" t="s">
        <v>5884</v>
      </c>
      <c r="AMB24" s="271" t="s">
        <v>5884</v>
      </c>
      <c r="AMC24" s="271" t="s">
        <v>5884</v>
      </c>
      <c r="AMD24" s="271" t="s">
        <v>5884</v>
      </c>
      <c r="AME24" s="271" t="s">
        <v>5884</v>
      </c>
      <c r="AMF24" s="271" t="s">
        <v>5884</v>
      </c>
      <c r="AMG24" s="271" t="s">
        <v>5884</v>
      </c>
      <c r="AMH24" s="271" t="s">
        <v>5884</v>
      </c>
      <c r="AMI24" s="271" t="s">
        <v>5884</v>
      </c>
      <c r="AMJ24" s="271" t="s">
        <v>5884</v>
      </c>
      <c r="AMK24" s="271" t="s">
        <v>5884</v>
      </c>
      <c r="AML24" s="271" t="s">
        <v>5884</v>
      </c>
      <c r="AMM24" s="271" t="s">
        <v>5884</v>
      </c>
      <c r="AMN24" s="271" t="s">
        <v>5884</v>
      </c>
      <c r="AMO24" s="271" t="s">
        <v>5884</v>
      </c>
      <c r="AMP24" s="271" t="s">
        <v>5884</v>
      </c>
      <c r="AMQ24" s="271" t="s">
        <v>5884</v>
      </c>
      <c r="AMR24" s="271" t="s">
        <v>5884</v>
      </c>
      <c r="AMS24" s="271" t="s">
        <v>5884</v>
      </c>
      <c r="AMT24" s="271" t="s">
        <v>5884</v>
      </c>
      <c r="AMU24" s="271" t="s">
        <v>5884</v>
      </c>
      <c r="AMV24" s="271" t="s">
        <v>5884</v>
      </c>
      <c r="AMW24" s="271" t="s">
        <v>5884</v>
      </c>
      <c r="AMX24" s="271" t="s">
        <v>5884</v>
      </c>
      <c r="AMY24" s="271" t="s">
        <v>5884</v>
      </c>
      <c r="AMZ24" s="271" t="s">
        <v>5884</v>
      </c>
      <c r="ANA24" s="271" t="s">
        <v>5884</v>
      </c>
      <c r="ANB24" s="271" t="s">
        <v>5884</v>
      </c>
      <c r="ANC24" s="271" t="s">
        <v>5884</v>
      </c>
      <c r="AND24" s="271" t="s">
        <v>5884</v>
      </c>
      <c r="ANE24" s="271" t="s">
        <v>5884</v>
      </c>
      <c r="ANF24" s="271" t="s">
        <v>5884</v>
      </c>
      <c r="ANG24" s="271" t="s">
        <v>5884</v>
      </c>
      <c r="ANH24" s="271" t="s">
        <v>5884</v>
      </c>
      <c r="ANI24" s="271" t="s">
        <v>5884</v>
      </c>
      <c r="ANJ24" s="271" t="s">
        <v>5884</v>
      </c>
      <c r="ANK24" s="271" t="s">
        <v>5884</v>
      </c>
      <c r="ANL24" s="271" t="s">
        <v>5884</v>
      </c>
      <c r="ANM24" s="271" t="s">
        <v>5884</v>
      </c>
      <c r="ANN24" s="271" t="s">
        <v>5884</v>
      </c>
      <c r="ANO24" s="271" t="s">
        <v>5884</v>
      </c>
      <c r="ANP24" s="271" t="s">
        <v>5884</v>
      </c>
      <c r="ANQ24" s="271" t="s">
        <v>5884</v>
      </c>
      <c r="ANR24" s="271" t="s">
        <v>5884</v>
      </c>
      <c r="ANS24" s="271" t="s">
        <v>5884</v>
      </c>
      <c r="ANT24" s="271" t="s">
        <v>5884</v>
      </c>
      <c r="ANU24" s="271" t="s">
        <v>5884</v>
      </c>
      <c r="ANV24" s="271" t="s">
        <v>5884</v>
      </c>
      <c r="ANW24" s="271" t="s">
        <v>5884</v>
      </c>
      <c r="ANX24" s="271" t="s">
        <v>5884</v>
      </c>
      <c r="ANY24" s="271" t="s">
        <v>5884</v>
      </c>
      <c r="ANZ24" s="271" t="s">
        <v>5884</v>
      </c>
      <c r="AOA24" s="271" t="s">
        <v>5884</v>
      </c>
      <c r="AOB24" s="271" t="s">
        <v>5884</v>
      </c>
      <c r="AOC24" s="271" t="s">
        <v>5884</v>
      </c>
      <c r="AOD24" s="271" t="s">
        <v>5884</v>
      </c>
      <c r="AOE24" s="271" t="s">
        <v>5884</v>
      </c>
      <c r="AOF24" s="271" t="s">
        <v>5884</v>
      </c>
      <c r="AOG24" s="271" t="s">
        <v>5884</v>
      </c>
      <c r="AOH24" s="271" t="s">
        <v>5884</v>
      </c>
      <c r="AOI24" s="271" t="s">
        <v>5884</v>
      </c>
      <c r="AOJ24" s="271" t="s">
        <v>5884</v>
      </c>
      <c r="AOK24" s="271" t="s">
        <v>5884</v>
      </c>
      <c r="AOL24" s="271" t="s">
        <v>5884</v>
      </c>
      <c r="AOM24" s="271" t="s">
        <v>5884</v>
      </c>
      <c r="AON24" s="271" t="s">
        <v>5884</v>
      </c>
      <c r="AOO24" s="271" t="s">
        <v>5884</v>
      </c>
      <c r="AOP24" s="271" t="s">
        <v>5884</v>
      </c>
      <c r="AOQ24" s="271" t="s">
        <v>5884</v>
      </c>
      <c r="AOR24" s="271" t="s">
        <v>5884</v>
      </c>
      <c r="AOS24" s="271" t="s">
        <v>5884</v>
      </c>
      <c r="AOT24" s="271" t="s">
        <v>5884</v>
      </c>
      <c r="AOU24" s="271" t="s">
        <v>5884</v>
      </c>
      <c r="AOV24" s="271" t="s">
        <v>5884</v>
      </c>
      <c r="AOW24" s="271" t="s">
        <v>5884</v>
      </c>
      <c r="AOX24" s="271" t="s">
        <v>5884</v>
      </c>
      <c r="AOY24" s="271" t="s">
        <v>5884</v>
      </c>
      <c r="AOZ24" s="271" t="s">
        <v>5884</v>
      </c>
      <c r="APA24" s="271" t="s">
        <v>5884</v>
      </c>
      <c r="APB24" s="271" t="s">
        <v>5884</v>
      </c>
      <c r="APC24" s="271" t="s">
        <v>5884</v>
      </c>
      <c r="APD24" s="271" t="s">
        <v>5884</v>
      </c>
      <c r="APE24" s="271" t="s">
        <v>5884</v>
      </c>
      <c r="APF24" s="271" t="s">
        <v>5884</v>
      </c>
      <c r="APG24" s="271" t="s">
        <v>5884</v>
      </c>
      <c r="APH24" s="271" t="s">
        <v>5884</v>
      </c>
      <c r="API24" s="271" t="s">
        <v>5884</v>
      </c>
      <c r="APJ24" s="271" t="s">
        <v>5884</v>
      </c>
      <c r="APK24" s="271" t="s">
        <v>5884</v>
      </c>
      <c r="APL24" s="271" t="s">
        <v>5884</v>
      </c>
      <c r="APM24" s="271" t="s">
        <v>5884</v>
      </c>
      <c r="APN24" s="271" t="s">
        <v>5884</v>
      </c>
      <c r="APO24" s="271" t="s">
        <v>5884</v>
      </c>
      <c r="APP24" s="271" t="s">
        <v>5884</v>
      </c>
      <c r="APQ24" s="271" t="s">
        <v>5884</v>
      </c>
      <c r="APR24" s="271" t="s">
        <v>5884</v>
      </c>
      <c r="APS24" s="271" t="s">
        <v>5884</v>
      </c>
      <c r="APT24" s="271" t="s">
        <v>5884</v>
      </c>
      <c r="APU24" s="271" t="s">
        <v>5884</v>
      </c>
      <c r="APV24" s="271" t="s">
        <v>5884</v>
      </c>
      <c r="APW24" s="271" t="s">
        <v>5884</v>
      </c>
      <c r="APX24" s="271" t="s">
        <v>5884</v>
      </c>
      <c r="APY24" s="271" t="s">
        <v>5884</v>
      </c>
      <c r="APZ24" s="271" t="s">
        <v>5884</v>
      </c>
      <c r="AQA24" s="271" t="s">
        <v>5884</v>
      </c>
      <c r="AQB24" s="271" t="s">
        <v>5884</v>
      </c>
      <c r="AQC24" s="271" t="s">
        <v>5884</v>
      </c>
      <c r="AQD24" s="271" t="s">
        <v>5884</v>
      </c>
      <c r="AQE24" s="271" t="s">
        <v>5884</v>
      </c>
      <c r="AQF24" s="271" t="s">
        <v>5884</v>
      </c>
      <c r="AQG24" s="271" t="s">
        <v>5884</v>
      </c>
      <c r="AQH24" s="271" t="s">
        <v>5884</v>
      </c>
      <c r="AQI24" s="271" t="s">
        <v>5884</v>
      </c>
      <c r="AQJ24" s="271" t="s">
        <v>5884</v>
      </c>
      <c r="AQK24" s="271" t="s">
        <v>5884</v>
      </c>
      <c r="AQL24" s="271" t="s">
        <v>5884</v>
      </c>
      <c r="AQM24" s="271" t="s">
        <v>5884</v>
      </c>
      <c r="AQN24" s="271" t="s">
        <v>5884</v>
      </c>
      <c r="AQO24" s="271" t="s">
        <v>5884</v>
      </c>
      <c r="AQP24" s="271" t="s">
        <v>5884</v>
      </c>
      <c r="AQQ24" s="271" t="s">
        <v>5884</v>
      </c>
      <c r="AQR24" s="271" t="s">
        <v>5884</v>
      </c>
      <c r="AQS24" s="271" t="s">
        <v>5884</v>
      </c>
      <c r="AQT24" s="271" t="s">
        <v>5884</v>
      </c>
      <c r="AQU24" s="271" t="s">
        <v>5884</v>
      </c>
      <c r="AQV24" s="271" t="s">
        <v>5884</v>
      </c>
      <c r="AQW24" s="271" t="s">
        <v>5884</v>
      </c>
      <c r="AQX24" s="271" t="s">
        <v>5884</v>
      </c>
      <c r="AQY24" s="271" t="s">
        <v>5884</v>
      </c>
      <c r="AQZ24" s="271" t="s">
        <v>5884</v>
      </c>
      <c r="ARA24" s="271" t="s">
        <v>5884</v>
      </c>
      <c r="ARB24" s="271" t="s">
        <v>5884</v>
      </c>
      <c r="ARC24" s="271" t="s">
        <v>5884</v>
      </c>
      <c r="ARD24" s="271" t="s">
        <v>5884</v>
      </c>
      <c r="ARE24" s="271" t="s">
        <v>5884</v>
      </c>
      <c r="ARF24" s="271" t="s">
        <v>5884</v>
      </c>
      <c r="ARG24" s="271" t="s">
        <v>5884</v>
      </c>
      <c r="ARH24" s="271" t="s">
        <v>5884</v>
      </c>
      <c r="ARI24" s="271" t="s">
        <v>5884</v>
      </c>
      <c r="ARJ24" s="271" t="s">
        <v>5884</v>
      </c>
      <c r="ARK24" s="271" t="s">
        <v>5884</v>
      </c>
      <c r="ARL24" s="271" t="s">
        <v>5884</v>
      </c>
      <c r="ARM24" s="271" t="s">
        <v>5884</v>
      </c>
      <c r="ARN24" s="271" t="s">
        <v>5884</v>
      </c>
      <c r="ARO24" s="271" t="s">
        <v>5884</v>
      </c>
      <c r="ARP24" s="271" t="s">
        <v>5884</v>
      </c>
      <c r="ARQ24" s="271" t="s">
        <v>5884</v>
      </c>
      <c r="ARR24" s="271" t="s">
        <v>5884</v>
      </c>
      <c r="ARS24" s="271" t="s">
        <v>5884</v>
      </c>
      <c r="ART24" s="271" t="s">
        <v>5884</v>
      </c>
      <c r="ARU24" s="271" t="s">
        <v>5884</v>
      </c>
      <c r="ARV24" s="271" t="s">
        <v>5884</v>
      </c>
      <c r="ARW24" s="271" t="s">
        <v>5884</v>
      </c>
      <c r="ARX24" s="271" t="s">
        <v>5884</v>
      </c>
      <c r="ARY24" s="271" t="s">
        <v>5884</v>
      </c>
      <c r="ARZ24" s="271" t="s">
        <v>5884</v>
      </c>
      <c r="ASA24" s="271" t="s">
        <v>5884</v>
      </c>
      <c r="ASB24" s="271" t="s">
        <v>5884</v>
      </c>
      <c r="ASC24" s="271" t="s">
        <v>5884</v>
      </c>
      <c r="ASD24" s="271" t="s">
        <v>5884</v>
      </c>
      <c r="ASE24" s="271" t="s">
        <v>5884</v>
      </c>
      <c r="ASF24" s="271" t="s">
        <v>5884</v>
      </c>
      <c r="ASG24" s="271" t="s">
        <v>5884</v>
      </c>
      <c r="ASH24" s="271" t="s">
        <v>5884</v>
      </c>
      <c r="ASI24" s="271" t="s">
        <v>5884</v>
      </c>
      <c r="ASJ24" s="271" t="s">
        <v>5884</v>
      </c>
      <c r="ASK24" s="271" t="s">
        <v>5884</v>
      </c>
      <c r="ASL24" s="271" t="s">
        <v>5884</v>
      </c>
      <c r="ASM24" s="271" t="s">
        <v>5884</v>
      </c>
      <c r="ASN24" s="271" t="s">
        <v>5884</v>
      </c>
      <c r="ASO24" s="271" t="s">
        <v>5884</v>
      </c>
      <c r="ASP24" s="271" t="s">
        <v>5884</v>
      </c>
      <c r="ASQ24" s="271" t="s">
        <v>5884</v>
      </c>
      <c r="ASR24" s="271" t="s">
        <v>5884</v>
      </c>
      <c r="ASS24" s="271" t="s">
        <v>5884</v>
      </c>
      <c r="AST24" s="271" t="s">
        <v>5884</v>
      </c>
      <c r="ASU24" s="271" t="s">
        <v>5884</v>
      </c>
      <c r="ASV24" s="271" t="s">
        <v>5884</v>
      </c>
      <c r="ASW24" s="271" t="s">
        <v>5884</v>
      </c>
      <c r="ASX24" s="271" t="s">
        <v>5884</v>
      </c>
      <c r="ASY24" s="271" t="s">
        <v>5884</v>
      </c>
      <c r="ASZ24" s="271" t="s">
        <v>5884</v>
      </c>
      <c r="ATA24" s="271" t="s">
        <v>5884</v>
      </c>
      <c r="ATB24" s="271" t="s">
        <v>5884</v>
      </c>
      <c r="ATC24" s="271" t="s">
        <v>5884</v>
      </c>
      <c r="ATD24" s="271" t="s">
        <v>5884</v>
      </c>
      <c r="ATE24" s="271" t="s">
        <v>5884</v>
      </c>
      <c r="ATF24" s="271" t="s">
        <v>5884</v>
      </c>
      <c r="ATG24" s="271" t="s">
        <v>5884</v>
      </c>
      <c r="ATH24" s="271" t="s">
        <v>5884</v>
      </c>
      <c r="ATI24" s="271" t="s">
        <v>5884</v>
      </c>
      <c r="ATJ24" s="271" t="s">
        <v>5884</v>
      </c>
      <c r="ATK24" s="271" t="s">
        <v>5884</v>
      </c>
      <c r="ATL24" s="271" t="s">
        <v>5884</v>
      </c>
      <c r="ATM24" s="271" t="s">
        <v>5884</v>
      </c>
      <c r="ATN24" s="271" t="s">
        <v>5884</v>
      </c>
      <c r="ATO24" s="271" t="s">
        <v>5884</v>
      </c>
      <c r="ATP24" s="271" t="s">
        <v>5884</v>
      </c>
      <c r="ATQ24" s="271" t="s">
        <v>5884</v>
      </c>
      <c r="ATR24" s="271" t="s">
        <v>5884</v>
      </c>
      <c r="ATS24" s="271" t="s">
        <v>5884</v>
      </c>
      <c r="ATT24" s="271" t="s">
        <v>5884</v>
      </c>
      <c r="ATU24" s="271" t="s">
        <v>5884</v>
      </c>
      <c r="ATV24" s="271" t="s">
        <v>5884</v>
      </c>
      <c r="ATW24" s="271" t="s">
        <v>5884</v>
      </c>
      <c r="ATX24" s="271" t="s">
        <v>5884</v>
      </c>
      <c r="ATY24" s="271" t="s">
        <v>5884</v>
      </c>
      <c r="ATZ24" s="271" t="s">
        <v>5884</v>
      </c>
      <c r="AUA24" s="271" t="s">
        <v>5884</v>
      </c>
      <c r="AUB24" s="271" t="s">
        <v>5884</v>
      </c>
      <c r="AUC24" s="271" t="s">
        <v>5884</v>
      </c>
      <c r="AUD24" s="271" t="s">
        <v>5884</v>
      </c>
      <c r="AUE24" s="271" t="s">
        <v>5884</v>
      </c>
      <c r="AUF24" s="271" t="s">
        <v>5884</v>
      </c>
      <c r="AUG24" s="271" t="s">
        <v>5884</v>
      </c>
      <c r="AUH24" s="271" t="s">
        <v>5884</v>
      </c>
      <c r="AUI24" s="271" t="s">
        <v>5884</v>
      </c>
      <c r="AUJ24" s="271" t="s">
        <v>5884</v>
      </c>
      <c r="AUK24" s="271" t="s">
        <v>5884</v>
      </c>
      <c r="AUL24" s="271" t="s">
        <v>5884</v>
      </c>
      <c r="AUM24" s="271" t="s">
        <v>5884</v>
      </c>
      <c r="AUN24" s="271" t="s">
        <v>5884</v>
      </c>
      <c r="AUO24" s="271" t="s">
        <v>5884</v>
      </c>
      <c r="AUP24" s="271" t="s">
        <v>5884</v>
      </c>
      <c r="AUQ24" s="271" t="s">
        <v>5884</v>
      </c>
      <c r="AUR24" s="271" t="s">
        <v>5884</v>
      </c>
      <c r="AUS24" s="271" t="s">
        <v>5884</v>
      </c>
      <c r="AUT24" s="271" t="s">
        <v>5884</v>
      </c>
      <c r="AUU24" s="271" t="s">
        <v>5884</v>
      </c>
      <c r="AUV24" s="271" t="s">
        <v>5884</v>
      </c>
      <c r="AUW24" s="271" t="s">
        <v>5884</v>
      </c>
      <c r="AUX24" s="271" t="s">
        <v>5884</v>
      </c>
      <c r="AUY24" s="271" t="s">
        <v>5884</v>
      </c>
      <c r="AUZ24" s="271" t="s">
        <v>5884</v>
      </c>
      <c r="AVA24" s="271" t="s">
        <v>5884</v>
      </c>
      <c r="AVB24" s="271" t="s">
        <v>5884</v>
      </c>
      <c r="AVC24" s="271" t="s">
        <v>5884</v>
      </c>
      <c r="AVD24" s="271" t="s">
        <v>5884</v>
      </c>
      <c r="AVE24" s="271" t="s">
        <v>5884</v>
      </c>
      <c r="AVF24" s="271" t="s">
        <v>5884</v>
      </c>
      <c r="AVG24" s="271" t="s">
        <v>5884</v>
      </c>
      <c r="AVH24" s="271" t="s">
        <v>5884</v>
      </c>
      <c r="AVI24" s="271" t="s">
        <v>5884</v>
      </c>
      <c r="AVJ24" s="271" t="s">
        <v>5884</v>
      </c>
      <c r="AVK24" s="271" t="s">
        <v>5884</v>
      </c>
      <c r="AVL24" s="271" t="s">
        <v>5884</v>
      </c>
      <c r="AVM24" s="271" t="s">
        <v>5884</v>
      </c>
      <c r="AVN24" s="271" t="s">
        <v>5884</v>
      </c>
      <c r="AVO24" s="271" t="s">
        <v>5884</v>
      </c>
      <c r="AVP24" s="271" t="s">
        <v>5884</v>
      </c>
      <c r="AVQ24" s="271" t="s">
        <v>5884</v>
      </c>
      <c r="AVR24" s="271" t="s">
        <v>5884</v>
      </c>
      <c r="AVS24" s="271" t="s">
        <v>5884</v>
      </c>
      <c r="AVT24" s="271" t="s">
        <v>5884</v>
      </c>
      <c r="AVU24" s="271" t="s">
        <v>5884</v>
      </c>
      <c r="AVV24" s="271" t="s">
        <v>5884</v>
      </c>
      <c r="AVW24" s="271" t="s">
        <v>5884</v>
      </c>
      <c r="AVX24" s="271" t="s">
        <v>5884</v>
      </c>
      <c r="AVY24" s="271" t="s">
        <v>5884</v>
      </c>
      <c r="AVZ24" s="271" t="s">
        <v>5884</v>
      </c>
      <c r="AWA24" s="271" t="s">
        <v>5884</v>
      </c>
      <c r="AWB24" s="271" t="s">
        <v>5884</v>
      </c>
      <c r="AWC24" s="271" t="s">
        <v>5884</v>
      </c>
      <c r="AWD24" s="271" t="s">
        <v>5884</v>
      </c>
      <c r="AWE24" s="271" t="s">
        <v>5884</v>
      </c>
      <c r="AWF24" s="271" t="s">
        <v>5884</v>
      </c>
      <c r="AWG24" s="271" t="s">
        <v>5884</v>
      </c>
      <c r="AWH24" s="271" t="s">
        <v>5884</v>
      </c>
      <c r="AWI24" s="271" t="s">
        <v>5884</v>
      </c>
      <c r="AWJ24" s="271" t="s">
        <v>5884</v>
      </c>
      <c r="AWK24" s="271" t="s">
        <v>5884</v>
      </c>
      <c r="AWL24" s="271" t="s">
        <v>5884</v>
      </c>
      <c r="AWM24" s="271" t="s">
        <v>5884</v>
      </c>
      <c r="AWN24" s="271" t="s">
        <v>5884</v>
      </c>
      <c r="AWO24" s="271" t="s">
        <v>5884</v>
      </c>
      <c r="AWP24" s="271" t="s">
        <v>5884</v>
      </c>
      <c r="AWQ24" s="271" t="s">
        <v>5884</v>
      </c>
      <c r="AWR24" s="271" t="s">
        <v>5884</v>
      </c>
      <c r="AWS24" s="271" t="s">
        <v>5884</v>
      </c>
      <c r="AWT24" s="271" t="s">
        <v>5884</v>
      </c>
      <c r="AWU24" s="271" t="s">
        <v>5884</v>
      </c>
      <c r="AWV24" s="271" t="s">
        <v>5884</v>
      </c>
      <c r="AWW24" s="271" t="s">
        <v>5884</v>
      </c>
      <c r="AWX24" s="271" t="s">
        <v>5884</v>
      </c>
      <c r="AWY24" s="271" t="s">
        <v>5884</v>
      </c>
      <c r="AWZ24" s="271" t="s">
        <v>5884</v>
      </c>
      <c r="AXA24" s="271" t="s">
        <v>5884</v>
      </c>
      <c r="AXB24" s="271" t="s">
        <v>5884</v>
      </c>
      <c r="AXC24" s="271" t="s">
        <v>5884</v>
      </c>
      <c r="AXD24" s="271" t="s">
        <v>5884</v>
      </c>
      <c r="AXE24" s="271" t="s">
        <v>5884</v>
      </c>
      <c r="AXF24" s="271" t="s">
        <v>5884</v>
      </c>
      <c r="AXG24" s="271" t="s">
        <v>5884</v>
      </c>
      <c r="AXH24" s="271" t="s">
        <v>5884</v>
      </c>
      <c r="AXI24" s="271" t="s">
        <v>5884</v>
      </c>
      <c r="AXJ24" s="271" t="s">
        <v>5884</v>
      </c>
      <c r="AXK24" s="271" t="s">
        <v>5884</v>
      </c>
      <c r="AXL24" s="271" t="s">
        <v>5884</v>
      </c>
      <c r="AXM24" s="271" t="s">
        <v>5884</v>
      </c>
      <c r="AXN24" s="271" t="s">
        <v>5884</v>
      </c>
      <c r="AXO24" s="271" t="s">
        <v>5884</v>
      </c>
      <c r="AXP24" s="271" t="s">
        <v>5884</v>
      </c>
      <c r="AXQ24" s="271" t="s">
        <v>5884</v>
      </c>
      <c r="AXR24" s="271" t="s">
        <v>5884</v>
      </c>
      <c r="AXS24" s="271" t="s">
        <v>5884</v>
      </c>
      <c r="AXT24" s="271" t="s">
        <v>5884</v>
      </c>
      <c r="AXU24" s="271" t="s">
        <v>5884</v>
      </c>
      <c r="AXV24" s="271" t="s">
        <v>5884</v>
      </c>
      <c r="AXW24" s="271" t="s">
        <v>5884</v>
      </c>
      <c r="AXX24" s="271" t="s">
        <v>5884</v>
      </c>
      <c r="AXY24" s="271" t="s">
        <v>5884</v>
      </c>
      <c r="AXZ24" s="271" t="s">
        <v>5884</v>
      </c>
      <c r="AYA24" s="271" t="s">
        <v>5884</v>
      </c>
      <c r="AYB24" s="271" t="s">
        <v>5884</v>
      </c>
      <c r="AYC24" s="271" t="s">
        <v>5884</v>
      </c>
      <c r="AYD24" s="271" t="s">
        <v>5884</v>
      </c>
      <c r="AYE24" s="271" t="s">
        <v>5884</v>
      </c>
      <c r="AYF24" s="271" t="s">
        <v>5884</v>
      </c>
      <c r="AYG24" s="271" t="s">
        <v>5884</v>
      </c>
      <c r="AYH24" s="271" t="s">
        <v>5884</v>
      </c>
      <c r="AYI24" s="271" t="s">
        <v>5884</v>
      </c>
      <c r="AYJ24" s="271" t="s">
        <v>5884</v>
      </c>
      <c r="AYK24" s="271" t="s">
        <v>5884</v>
      </c>
      <c r="AYL24" s="271" t="s">
        <v>5884</v>
      </c>
      <c r="AYM24" s="271" t="s">
        <v>5884</v>
      </c>
      <c r="AYN24" s="271" t="s">
        <v>5884</v>
      </c>
      <c r="AYO24" s="271" t="s">
        <v>5884</v>
      </c>
      <c r="AYP24" s="271" t="s">
        <v>5884</v>
      </c>
      <c r="AYQ24" s="271" t="s">
        <v>5884</v>
      </c>
      <c r="AYR24" s="271" t="s">
        <v>5884</v>
      </c>
      <c r="AYS24" s="271" t="s">
        <v>5884</v>
      </c>
      <c r="AYT24" s="271" t="s">
        <v>5884</v>
      </c>
      <c r="AYU24" s="271" t="s">
        <v>5884</v>
      </c>
      <c r="AYV24" s="271" t="s">
        <v>5884</v>
      </c>
      <c r="AYW24" s="271" t="s">
        <v>5884</v>
      </c>
      <c r="AYX24" s="271" t="s">
        <v>5884</v>
      </c>
      <c r="AYY24" s="271" t="s">
        <v>5884</v>
      </c>
      <c r="AYZ24" s="271" t="s">
        <v>5884</v>
      </c>
      <c r="AZA24" s="271" t="s">
        <v>5884</v>
      </c>
      <c r="AZB24" s="271" t="s">
        <v>5884</v>
      </c>
      <c r="AZC24" s="271" t="s">
        <v>5884</v>
      </c>
      <c r="AZD24" s="271" t="s">
        <v>5884</v>
      </c>
      <c r="AZE24" s="271" t="s">
        <v>5884</v>
      </c>
      <c r="AZF24" s="271" t="s">
        <v>5884</v>
      </c>
      <c r="AZG24" s="271" t="s">
        <v>5884</v>
      </c>
      <c r="AZH24" s="271" t="s">
        <v>5884</v>
      </c>
      <c r="AZI24" s="271" t="s">
        <v>5884</v>
      </c>
      <c r="AZJ24" s="271" t="s">
        <v>5884</v>
      </c>
      <c r="AZK24" s="271" t="s">
        <v>5884</v>
      </c>
      <c r="AZL24" s="271" t="s">
        <v>5884</v>
      </c>
      <c r="AZM24" s="271" t="s">
        <v>5884</v>
      </c>
      <c r="AZN24" s="271" t="s">
        <v>5884</v>
      </c>
      <c r="AZO24" s="271" t="s">
        <v>5884</v>
      </c>
      <c r="AZP24" s="271" t="s">
        <v>5884</v>
      </c>
      <c r="AZQ24" s="271" t="s">
        <v>5884</v>
      </c>
      <c r="AZR24" s="271" t="s">
        <v>5884</v>
      </c>
      <c r="AZS24" s="271" t="s">
        <v>5884</v>
      </c>
      <c r="AZT24" s="271" t="s">
        <v>5884</v>
      </c>
      <c r="AZU24" s="271" t="s">
        <v>5884</v>
      </c>
      <c r="AZV24" s="271" t="s">
        <v>5884</v>
      </c>
      <c r="AZW24" s="271" t="s">
        <v>5884</v>
      </c>
      <c r="AZX24" s="271" t="s">
        <v>5884</v>
      </c>
      <c r="AZY24" s="271" t="s">
        <v>5884</v>
      </c>
      <c r="AZZ24" s="271" t="s">
        <v>5884</v>
      </c>
      <c r="BAA24" s="271" t="s">
        <v>5884</v>
      </c>
      <c r="BAB24" s="271" t="s">
        <v>5884</v>
      </c>
      <c r="BAC24" s="271" t="s">
        <v>5884</v>
      </c>
      <c r="BAD24" s="271" t="s">
        <v>5884</v>
      </c>
      <c r="BAE24" s="271" t="s">
        <v>5884</v>
      </c>
      <c r="BAF24" s="271" t="s">
        <v>5884</v>
      </c>
      <c r="BAG24" s="271" t="s">
        <v>5884</v>
      </c>
      <c r="BAH24" s="271" t="s">
        <v>5884</v>
      </c>
      <c r="BAI24" s="271" t="s">
        <v>5884</v>
      </c>
      <c r="BAJ24" s="271" t="s">
        <v>5884</v>
      </c>
      <c r="BAK24" s="271" t="s">
        <v>5884</v>
      </c>
      <c r="BAL24" s="271" t="s">
        <v>5884</v>
      </c>
      <c r="BAM24" s="271" t="s">
        <v>5884</v>
      </c>
      <c r="BAN24" s="271" t="s">
        <v>5884</v>
      </c>
      <c r="BAO24" s="271" t="s">
        <v>5884</v>
      </c>
      <c r="BAP24" s="271" t="s">
        <v>5884</v>
      </c>
      <c r="BAQ24" s="271" t="s">
        <v>5884</v>
      </c>
      <c r="BAR24" s="271" t="s">
        <v>5884</v>
      </c>
      <c r="BAS24" s="271" t="s">
        <v>5884</v>
      </c>
      <c r="BAT24" s="271" t="s">
        <v>5884</v>
      </c>
      <c r="BAU24" s="271" t="s">
        <v>5884</v>
      </c>
      <c r="BAV24" s="271" t="s">
        <v>5884</v>
      </c>
      <c r="BAW24" s="271" t="s">
        <v>5884</v>
      </c>
      <c r="BAX24" s="271" t="s">
        <v>5884</v>
      </c>
      <c r="BAY24" s="271" t="s">
        <v>5884</v>
      </c>
      <c r="BAZ24" s="271" t="s">
        <v>5884</v>
      </c>
      <c r="BBA24" s="271" t="s">
        <v>5884</v>
      </c>
      <c r="BBB24" s="271" t="s">
        <v>5884</v>
      </c>
      <c r="BBC24" s="271" t="s">
        <v>5884</v>
      </c>
      <c r="BBD24" s="271" t="s">
        <v>5884</v>
      </c>
      <c r="BBE24" s="271" t="s">
        <v>5884</v>
      </c>
      <c r="BBF24" s="271" t="s">
        <v>5884</v>
      </c>
      <c r="BBG24" s="271" t="s">
        <v>5884</v>
      </c>
      <c r="BBH24" s="271" t="s">
        <v>5884</v>
      </c>
      <c r="BBI24" s="271" t="s">
        <v>5884</v>
      </c>
      <c r="BBJ24" s="271" t="s">
        <v>5884</v>
      </c>
      <c r="BBK24" s="271" t="s">
        <v>5884</v>
      </c>
      <c r="BBL24" s="271" t="s">
        <v>5884</v>
      </c>
      <c r="BBM24" s="271" t="s">
        <v>5884</v>
      </c>
      <c r="BBN24" s="271" t="s">
        <v>5884</v>
      </c>
      <c r="BBO24" s="271" t="s">
        <v>5884</v>
      </c>
      <c r="BBP24" s="271" t="s">
        <v>5884</v>
      </c>
      <c r="BBQ24" s="271" t="s">
        <v>5884</v>
      </c>
      <c r="BBR24" s="271" t="s">
        <v>5884</v>
      </c>
      <c r="BBS24" s="271" t="s">
        <v>5884</v>
      </c>
      <c r="BBT24" s="271" t="s">
        <v>5884</v>
      </c>
      <c r="BBU24" s="271" t="s">
        <v>5884</v>
      </c>
      <c r="BBV24" s="271" t="s">
        <v>5884</v>
      </c>
      <c r="BBW24" s="271" t="s">
        <v>5884</v>
      </c>
      <c r="BBX24" s="271" t="s">
        <v>5884</v>
      </c>
      <c r="BBY24" s="271" t="s">
        <v>5884</v>
      </c>
      <c r="BBZ24" s="271" t="s">
        <v>5884</v>
      </c>
      <c r="BCA24" s="271" t="s">
        <v>5884</v>
      </c>
      <c r="BCB24" s="271" t="s">
        <v>5884</v>
      </c>
      <c r="BCC24" s="271" t="s">
        <v>5884</v>
      </c>
      <c r="BCD24" s="271" t="s">
        <v>5884</v>
      </c>
      <c r="BCE24" s="271" t="s">
        <v>5884</v>
      </c>
      <c r="BCF24" s="271" t="s">
        <v>5884</v>
      </c>
      <c r="BCG24" s="271" t="s">
        <v>5884</v>
      </c>
      <c r="BCH24" s="271" t="s">
        <v>5884</v>
      </c>
      <c r="BCI24" s="271" t="s">
        <v>5884</v>
      </c>
      <c r="BCJ24" s="271" t="s">
        <v>5884</v>
      </c>
      <c r="BCK24" s="271" t="s">
        <v>5884</v>
      </c>
      <c r="BCL24" s="271" t="s">
        <v>5884</v>
      </c>
      <c r="BCM24" s="271" t="s">
        <v>5884</v>
      </c>
      <c r="BCN24" s="271" t="s">
        <v>5884</v>
      </c>
      <c r="BCO24" s="271" t="s">
        <v>5884</v>
      </c>
      <c r="BCP24" s="271" t="s">
        <v>5884</v>
      </c>
      <c r="BCQ24" s="271" t="s">
        <v>5884</v>
      </c>
      <c r="BCR24" s="271" t="s">
        <v>5884</v>
      </c>
      <c r="BCS24" s="271" t="s">
        <v>5884</v>
      </c>
      <c r="BCT24" s="271" t="s">
        <v>5884</v>
      </c>
      <c r="BCU24" s="271" t="s">
        <v>5884</v>
      </c>
      <c r="BCV24" s="271" t="s">
        <v>5884</v>
      </c>
      <c r="BCW24" s="271" t="s">
        <v>5884</v>
      </c>
      <c r="BCX24" s="271" t="s">
        <v>5884</v>
      </c>
      <c r="BCY24" s="271" t="s">
        <v>5884</v>
      </c>
      <c r="BCZ24" s="271" t="s">
        <v>5884</v>
      </c>
      <c r="BDA24" s="271" t="s">
        <v>5884</v>
      </c>
      <c r="BDB24" s="271" t="s">
        <v>5884</v>
      </c>
      <c r="BDC24" s="271" t="s">
        <v>5884</v>
      </c>
      <c r="BDD24" s="271" t="s">
        <v>5884</v>
      </c>
      <c r="BDE24" s="271" t="s">
        <v>5884</v>
      </c>
      <c r="BDF24" s="271" t="s">
        <v>5884</v>
      </c>
      <c r="BDG24" s="271" t="s">
        <v>5884</v>
      </c>
      <c r="BDH24" s="271" t="s">
        <v>5884</v>
      </c>
      <c r="BDI24" s="271" t="s">
        <v>5884</v>
      </c>
      <c r="BDJ24" s="271" t="s">
        <v>5884</v>
      </c>
      <c r="BDK24" s="271" t="s">
        <v>5884</v>
      </c>
      <c r="BDL24" s="271" t="s">
        <v>5884</v>
      </c>
      <c r="BDM24" s="271" t="s">
        <v>5884</v>
      </c>
      <c r="BDN24" s="271" t="s">
        <v>5884</v>
      </c>
      <c r="BDO24" s="271" t="s">
        <v>5884</v>
      </c>
      <c r="BDP24" s="271" t="s">
        <v>5884</v>
      </c>
      <c r="BDQ24" s="271" t="s">
        <v>5884</v>
      </c>
      <c r="BDR24" s="271" t="s">
        <v>5884</v>
      </c>
      <c r="BDS24" s="271" t="s">
        <v>5884</v>
      </c>
      <c r="BDT24" s="271" t="s">
        <v>5884</v>
      </c>
      <c r="BDU24" s="271" t="s">
        <v>5884</v>
      </c>
      <c r="BDV24" s="271" t="s">
        <v>5884</v>
      </c>
      <c r="BDW24" s="271" t="s">
        <v>5884</v>
      </c>
      <c r="BDX24" s="271" t="s">
        <v>5884</v>
      </c>
      <c r="BDY24" s="271" t="s">
        <v>5884</v>
      </c>
      <c r="BDZ24" s="271" t="s">
        <v>5884</v>
      </c>
      <c r="BEA24" s="271" t="s">
        <v>5884</v>
      </c>
      <c r="BEB24" s="271" t="s">
        <v>5884</v>
      </c>
      <c r="BEC24" s="271" t="s">
        <v>5884</v>
      </c>
      <c r="BED24" s="271" t="s">
        <v>5884</v>
      </c>
      <c r="BEE24" s="271" t="s">
        <v>5884</v>
      </c>
      <c r="BEF24" s="271" t="s">
        <v>5884</v>
      </c>
      <c r="BEG24" s="271" t="s">
        <v>5884</v>
      </c>
      <c r="BEH24" s="271" t="s">
        <v>5884</v>
      </c>
      <c r="BEI24" s="271" t="s">
        <v>5884</v>
      </c>
      <c r="BEJ24" s="271" t="s">
        <v>5884</v>
      </c>
      <c r="BEK24" s="271" t="s">
        <v>5884</v>
      </c>
      <c r="BEL24" s="271" t="s">
        <v>5884</v>
      </c>
      <c r="BEM24" s="271" t="s">
        <v>5884</v>
      </c>
      <c r="BEN24" s="271" t="s">
        <v>5884</v>
      </c>
      <c r="BEO24" s="271" t="s">
        <v>5884</v>
      </c>
      <c r="BEP24" s="271" t="s">
        <v>5884</v>
      </c>
      <c r="BEQ24" s="271" t="s">
        <v>5884</v>
      </c>
      <c r="BER24" s="271" t="s">
        <v>5884</v>
      </c>
      <c r="BES24" s="271" t="s">
        <v>5884</v>
      </c>
      <c r="BET24" s="271" t="s">
        <v>5884</v>
      </c>
      <c r="BEU24" s="271" t="s">
        <v>5884</v>
      </c>
      <c r="BEV24" s="271" t="s">
        <v>5884</v>
      </c>
      <c r="BEW24" s="271" t="s">
        <v>5884</v>
      </c>
      <c r="BEX24" s="271" t="s">
        <v>5884</v>
      </c>
      <c r="BEY24" s="271" t="s">
        <v>5884</v>
      </c>
      <c r="BEZ24" s="271" t="s">
        <v>5884</v>
      </c>
      <c r="BFA24" s="271" t="s">
        <v>5884</v>
      </c>
      <c r="BFB24" s="271" t="s">
        <v>5884</v>
      </c>
      <c r="BFC24" s="271" t="s">
        <v>5884</v>
      </c>
      <c r="BFD24" s="271" t="s">
        <v>5884</v>
      </c>
      <c r="BFE24" s="271" t="s">
        <v>5884</v>
      </c>
      <c r="BFF24" s="271" t="s">
        <v>5884</v>
      </c>
      <c r="BFG24" s="271" t="s">
        <v>5884</v>
      </c>
      <c r="BFH24" s="271" t="s">
        <v>5884</v>
      </c>
      <c r="BFI24" s="271" t="s">
        <v>5884</v>
      </c>
      <c r="BFJ24" s="271" t="s">
        <v>5884</v>
      </c>
      <c r="BFK24" s="271" t="s">
        <v>5884</v>
      </c>
      <c r="BFL24" s="271" t="s">
        <v>5884</v>
      </c>
      <c r="BFM24" s="271" t="s">
        <v>5884</v>
      </c>
      <c r="BFN24" s="271" t="s">
        <v>5884</v>
      </c>
      <c r="BFO24" s="271" t="s">
        <v>5884</v>
      </c>
      <c r="BFP24" s="271" t="s">
        <v>5884</v>
      </c>
      <c r="BFQ24" s="271" t="s">
        <v>5884</v>
      </c>
      <c r="BFR24" s="271" t="s">
        <v>5884</v>
      </c>
      <c r="BFS24" s="271" t="s">
        <v>5884</v>
      </c>
      <c r="BFT24" s="271" t="s">
        <v>5884</v>
      </c>
      <c r="BFU24" s="271" t="s">
        <v>5884</v>
      </c>
      <c r="BFV24" s="271" t="s">
        <v>5884</v>
      </c>
      <c r="BFW24" s="271" t="s">
        <v>5884</v>
      </c>
      <c r="BFX24" s="271" t="s">
        <v>5884</v>
      </c>
      <c r="BFY24" s="271" t="s">
        <v>5884</v>
      </c>
      <c r="BFZ24" s="271" t="s">
        <v>5884</v>
      </c>
      <c r="BGA24" s="271" t="s">
        <v>5884</v>
      </c>
      <c r="BGB24" s="271" t="s">
        <v>5884</v>
      </c>
      <c r="BGC24" s="271" t="s">
        <v>5884</v>
      </c>
      <c r="BGD24" s="271" t="s">
        <v>5884</v>
      </c>
      <c r="BGE24" s="271" t="s">
        <v>5884</v>
      </c>
      <c r="BGF24" s="271" t="s">
        <v>5884</v>
      </c>
      <c r="BGG24" s="271" t="s">
        <v>5884</v>
      </c>
      <c r="BGH24" s="271" t="s">
        <v>5884</v>
      </c>
      <c r="BGI24" s="271" t="s">
        <v>5884</v>
      </c>
      <c r="BGJ24" s="271" t="s">
        <v>5884</v>
      </c>
      <c r="BGK24" s="271" t="s">
        <v>5884</v>
      </c>
      <c r="BGL24" s="271" t="s">
        <v>5884</v>
      </c>
      <c r="BGM24" s="271" t="s">
        <v>5884</v>
      </c>
      <c r="BGN24" s="271" t="s">
        <v>5884</v>
      </c>
      <c r="BGO24" s="271" t="s">
        <v>5884</v>
      </c>
      <c r="BGP24" s="271" t="s">
        <v>5884</v>
      </c>
      <c r="BGQ24" s="271" t="s">
        <v>5884</v>
      </c>
      <c r="BGR24" s="271" t="s">
        <v>5884</v>
      </c>
      <c r="BGS24" s="271" t="s">
        <v>5884</v>
      </c>
      <c r="BGT24" s="271" t="s">
        <v>5884</v>
      </c>
      <c r="BGU24" s="271" t="s">
        <v>5884</v>
      </c>
      <c r="BGV24" s="271" t="s">
        <v>5884</v>
      </c>
      <c r="BGW24" s="271" t="s">
        <v>5884</v>
      </c>
      <c r="BGX24" s="271" t="s">
        <v>5884</v>
      </c>
      <c r="BGY24" s="271" t="s">
        <v>5884</v>
      </c>
      <c r="BGZ24" s="271" t="s">
        <v>5884</v>
      </c>
      <c r="BHA24" s="271" t="s">
        <v>5884</v>
      </c>
      <c r="BHB24" s="271" t="s">
        <v>5884</v>
      </c>
      <c r="BHC24" s="271" t="s">
        <v>5884</v>
      </c>
      <c r="BHD24" s="271" t="s">
        <v>5884</v>
      </c>
      <c r="BHE24" s="271" t="s">
        <v>5884</v>
      </c>
      <c r="BHF24" s="271" t="s">
        <v>5884</v>
      </c>
      <c r="BHG24" s="271" t="s">
        <v>5884</v>
      </c>
      <c r="BHH24" s="271" t="s">
        <v>5884</v>
      </c>
      <c r="BHI24" s="271" t="s">
        <v>5884</v>
      </c>
      <c r="BHJ24" s="271" t="s">
        <v>5884</v>
      </c>
      <c r="BHK24" s="271" t="s">
        <v>5884</v>
      </c>
      <c r="BHL24" s="271" t="s">
        <v>5884</v>
      </c>
      <c r="BHM24" s="271" t="s">
        <v>5884</v>
      </c>
      <c r="BHN24" s="271" t="s">
        <v>5884</v>
      </c>
      <c r="BHO24" s="271" t="s">
        <v>5884</v>
      </c>
      <c r="BHP24" s="271" t="s">
        <v>5884</v>
      </c>
      <c r="BHQ24" s="271" t="s">
        <v>5884</v>
      </c>
      <c r="BHR24" s="271" t="s">
        <v>5884</v>
      </c>
      <c r="BHS24" s="271" t="s">
        <v>5884</v>
      </c>
      <c r="BHT24" s="271" t="s">
        <v>5884</v>
      </c>
      <c r="BHU24" s="271" t="s">
        <v>5884</v>
      </c>
      <c r="BHV24" s="271" t="s">
        <v>5884</v>
      </c>
      <c r="BHW24" s="271" t="s">
        <v>5884</v>
      </c>
      <c r="BHX24" s="271" t="s">
        <v>5884</v>
      </c>
      <c r="BHY24" s="271" t="s">
        <v>5884</v>
      </c>
      <c r="BHZ24" s="271" t="s">
        <v>5884</v>
      </c>
      <c r="BIA24" s="271" t="s">
        <v>5884</v>
      </c>
      <c r="BIB24" s="271" t="s">
        <v>5884</v>
      </c>
      <c r="BIC24" s="271" t="s">
        <v>5884</v>
      </c>
      <c r="BID24" s="271" t="s">
        <v>5884</v>
      </c>
      <c r="BIE24" s="271" t="s">
        <v>5884</v>
      </c>
      <c r="BIF24" s="271" t="s">
        <v>5884</v>
      </c>
      <c r="BIG24" s="271" t="s">
        <v>5884</v>
      </c>
      <c r="BIH24" s="271" t="s">
        <v>5884</v>
      </c>
      <c r="BII24" s="271" t="s">
        <v>5884</v>
      </c>
      <c r="BIJ24" s="271" t="s">
        <v>5884</v>
      </c>
      <c r="BIK24" s="271" t="s">
        <v>5884</v>
      </c>
      <c r="BIL24" s="271" t="s">
        <v>5884</v>
      </c>
      <c r="BIM24" s="271" t="s">
        <v>5884</v>
      </c>
      <c r="BIN24" s="271" t="s">
        <v>5884</v>
      </c>
      <c r="BIO24" s="271" t="s">
        <v>5884</v>
      </c>
      <c r="BIP24" s="271" t="s">
        <v>5884</v>
      </c>
      <c r="BIQ24" s="271" t="s">
        <v>5884</v>
      </c>
      <c r="BIR24" s="271" t="s">
        <v>5884</v>
      </c>
      <c r="BIS24" s="271" t="s">
        <v>5884</v>
      </c>
      <c r="BIT24" s="271" t="s">
        <v>5884</v>
      </c>
      <c r="BIU24" s="271" t="s">
        <v>5884</v>
      </c>
      <c r="BIV24" s="271" t="s">
        <v>5884</v>
      </c>
      <c r="BIW24" s="271" t="s">
        <v>5884</v>
      </c>
      <c r="BIX24" s="271" t="s">
        <v>5884</v>
      </c>
      <c r="BIY24" s="271" t="s">
        <v>5884</v>
      </c>
      <c r="BIZ24" s="271" t="s">
        <v>5884</v>
      </c>
      <c r="BJA24" s="271" t="s">
        <v>5884</v>
      </c>
      <c r="BJB24" s="271" t="s">
        <v>5884</v>
      </c>
      <c r="BJC24" s="271" t="s">
        <v>5884</v>
      </c>
      <c r="BJD24" s="271" t="s">
        <v>5884</v>
      </c>
      <c r="BJE24" s="271" t="s">
        <v>5884</v>
      </c>
      <c r="BJF24" s="271" t="s">
        <v>5884</v>
      </c>
      <c r="BJG24" s="271" t="s">
        <v>5884</v>
      </c>
      <c r="BJH24" s="271" t="s">
        <v>5884</v>
      </c>
      <c r="BJI24" s="271" t="s">
        <v>5884</v>
      </c>
      <c r="BJJ24" s="271" t="s">
        <v>5884</v>
      </c>
      <c r="BJK24" s="271" t="s">
        <v>5884</v>
      </c>
      <c r="BJL24" s="271" t="s">
        <v>5884</v>
      </c>
      <c r="BJM24" s="271" t="s">
        <v>5884</v>
      </c>
      <c r="BJN24" s="271" t="s">
        <v>5884</v>
      </c>
      <c r="BJO24" s="271" t="s">
        <v>5884</v>
      </c>
      <c r="BJP24" s="271" t="s">
        <v>5884</v>
      </c>
      <c r="BJQ24" s="271" t="s">
        <v>5884</v>
      </c>
      <c r="BJR24" s="271" t="s">
        <v>5884</v>
      </c>
      <c r="BJS24" s="271" t="s">
        <v>5884</v>
      </c>
      <c r="BJT24" s="271" t="s">
        <v>5884</v>
      </c>
      <c r="BJU24" s="271" t="s">
        <v>5884</v>
      </c>
      <c r="BJV24" s="271" t="s">
        <v>5884</v>
      </c>
      <c r="BJW24" s="271" t="s">
        <v>5884</v>
      </c>
      <c r="BJX24" s="271" t="s">
        <v>5884</v>
      </c>
      <c r="BJY24" s="271" t="s">
        <v>5884</v>
      </c>
      <c r="BJZ24" s="271" t="s">
        <v>5884</v>
      </c>
      <c r="BKA24" s="271" t="s">
        <v>5884</v>
      </c>
      <c r="BKB24" s="271" t="s">
        <v>5884</v>
      </c>
      <c r="BKC24" s="271" t="s">
        <v>5884</v>
      </c>
      <c r="BKD24" s="271" t="s">
        <v>5884</v>
      </c>
      <c r="BKE24" s="271" t="s">
        <v>5884</v>
      </c>
      <c r="BKF24" s="271" t="s">
        <v>5884</v>
      </c>
      <c r="BKG24" s="271" t="s">
        <v>5884</v>
      </c>
      <c r="BKH24" s="271" t="s">
        <v>5884</v>
      </c>
      <c r="BKI24" s="271" t="s">
        <v>5884</v>
      </c>
      <c r="BKJ24" s="271" t="s">
        <v>5884</v>
      </c>
      <c r="BKK24" s="271" t="s">
        <v>5884</v>
      </c>
      <c r="BKL24" s="271" t="s">
        <v>5884</v>
      </c>
      <c r="BKM24" s="271" t="s">
        <v>5884</v>
      </c>
      <c r="BKN24" s="271" t="s">
        <v>5884</v>
      </c>
      <c r="BKO24" s="271" t="s">
        <v>5884</v>
      </c>
      <c r="BKP24" s="271" t="s">
        <v>5884</v>
      </c>
      <c r="BKQ24" s="271" t="s">
        <v>5884</v>
      </c>
      <c r="BKR24" s="271" t="s">
        <v>5884</v>
      </c>
      <c r="BKS24" s="271" t="s">
        <v>5884</v>
      </c>
      <c r="BKT24" s="271" t="s">
        <v>5884</v>
      </c>
      <c r="BKU24" s="271" t="s">
        <v>5884</v>
      </c>
      <c r="BKV24" s="271" t="s">
        <v>5884</v>
      </c>
      <c r="BKW24" s="271" t="s">
        <v>5884</v>
      </c>
      <c r="BKX24" s="271" t="s">
        <v>5884</v>
      </c>
      <c r="BKY24" s="271" t="s">
        <v>5884</v>
      </c>
      <c r="BKZ24" s="271" t="s">
        <v>5884</v>
      </c>
      <c r="BLA24" s="271" t="s">
        <v>5884</v>
      </c>
      <c r="BLB24" s="271" t="s">
        <v>5884</v>
      </c>
      <c r="BLC24" s="271" t="s">
        <v>5884</v>
      </c>
      <c r="BLD24" s="271" t="s">
        <v>5884</v>
      </c>
      <c r="BLE24" s="271" t="s">
        <v>5884</v>
      </c>
      <c r="BLF24" s="271" t="s">
        <v>5884</v>
      </c>
      <c r="BLG24" s="271" t="s">
        <v>5884</v>
      </c>
      <c r="BLH24" s="271" t="s">
        <v>5884</v>
      </c>
      <c r="BLI24" s="271" t="s">
        <v>5884</v>
      </c>
      <c r="BLJ24" s="271" t="s">
        <v>5884</v>
      </c>
      <c r="BLK24" s="271" t="s">
        <v>5884</v>
      </c>
      <c r="BLL24" s="271" t="s">
        <v>5884</v>
      </c>
      <c r="BLM24" s="271" t="s">
        <v>5884</v>
      </c>
      <c r="BLN24" s="271" t="s">
        <v>5884</v>
      </c>
      <c r="BLO24" s="271" t="s">
        <v>5884</v>
      </c>
      <c r="BLP24" s="271" t="s">
        <v>5884</v>
      </c>
      <c r="BLQ24" s="271" t="s">
        <v>5884</v>
      </c>
      <c r="BLR24" s="271" t="s">
        <v>5884</v>
      </c>
      <c r="BLS24" s="271" t="s">
        <v>5884</v>
      </c>
      <c r="BLT24" s="271" t="s">
        <v>5884</v>
      </c>
      <c r="BLU24" s="271" t="s">
        <v>5884</v>
      </c>
      <c r="BLV24" s="271" t="s">
        <v>5884</v>
      </c>
      <c r="BLW24" s="271" t="s">
        <v>5884</v>
      </c>
      <c r="BLX24" s="271" t="s">
        <v>5884</v>
      </c>
      <c r="BLY24" s="271" t="s">
        <v>5884</v>
      </c>
      <c r="BLZ24" s="271" t="s">
        <v>5884</v>
      </c>
      <c r="BMA24" s="271" t="s">
        <v>5884</v>
      </c>
      <c r="BMB24" s="271" t="s">
        <v>5884</v>
      </c>
      <c r="BMC24" s="271" t="s">
        <v>5884</v>
      </c>
      <c r="BMD24" s="271" t="s">
        <v>5884</v>
      </c>
      <c r="BME24" s="271" t="s">
        <v>5884</v>
      </c>
      <c r="BMF24" s="271" t="s">
        <v>5884</v>
      </c>
      <c r="BMG24" s="271" t="s">
        <v>5884</v>
      </c>
      <c r="BMH24" s="271" t="s">
        <v>5884</v>
      </c>
      <c r="BMI24" s="271" t="s">
        <v>5884</v>
      </c>
      <c r="BMJ24" s="271" t="s">
        <v>5884</v>
      </c>
      <c r="BMK24" s="271" t="s">
        <v>5884</v>
      </c>
      <c r="BML24" s="271" t="s">
        <v>5884</v>
      </c>
      <c r="BMM24" s="271" t="s">
        <v>5884</v>
      </c>
      <c r="BMN24" s="271" t="s">
        <v>5884</v>
      </c>
      <c r="BMO24" s="271" t="s">
        <v>5884</v>
      </c>
      <c r="BMP24" s="271" t="s">
        <v>5884</v>
      </c>
      <c r="BMQ24" s="271" t="s">
        <v>5884</v>
      </c>
      <c r="BMR24" s="271" t="s">
        <v>5884</v>
      </c>
      <c r="BMS24" s="271" t="s">
        <v>5884</v>
      </c>
      <c r="BMT24" s="271" t="s">
        <v>5884</v>
      </c>
      <c r="BMU24" s="271" t="s">
        <v>5884</v>
      </c>
      <c r="BMV24" s="271" t="s">
        <v>5884</v>
      </c>
      <c r="BMW24" s="271" t="s">
        <v>5884</v>
      </c>
      <c r="BMX24" s="271" t="s">
        <v>5884</v>
      </c>
      <c r="BMY24" s="271" t="s">
        <v>5884</v>
      </c>
      <c r="BMZ24" s="271" t="s">
        <v>5884</v>
      </c>
      <c r="BNA24" s="271" t="s">
        <v>5884</v>
      </c>
      <c r="BNB24" s="271" t="s">
        <v>5884</v>
      </c>
      <c r="BNC24" s="271" t="s">
        <v>5884</v>
      </c>
      <c r="BND24" s="271" t="s">
        <v>5884</v>
      </c>
      <c r="BNE24" s="271" t="s">
        <v>5884</v>
      </c>
      <c r="BNF24" s="271" t="s">
        <v>5884</v>
      </c>
      <c r="BNG24" s="271" t="s">
        <v>5884</v>
      </c>
      <c r="BNH24" s="271" t="s">
        <v>5884</v>
      </c>
      <c r="BNI24" s="271" t="s">
        <v>5884</v>
      </c>
      <c r="BNJ24" s="271" t="s">
        <v>5884</v>
      </c>
      <c r="BNK24" s="271" t="s">
        <v>5884</v>
      </c>
      <c r="BNL24" s="271" t="s">
        <v>5884</v>
      </c>
      <c r="BNM24" s="271" t="s">
        <v>5884</v>
      </c>
      <c r="BNN24" s="271" t="s">
        <v>5884</v>
      </c>
      <c r="BNO24" s="271" t="s">
        <v>5884</v>
      </c>
      <c r="BNP24" s="271" t="s">
        <v>5884</v>
      </c>
      <c r="BNQ24" s="271" t="s">
        <v>5884</v>
      </c>
      <c r="BNR24" s="271" t="s">
        <v>5884</v>
      </c>
      <c r="BNS24" s="271" t="s">
        <v>5884</v>
      </c>
      <c r="BNT24" s="271" t="s">
        <v>5884</v>
      </c>
      <c r="BNU24" s="271" t="s">
        <v>5884</v>
      </c>
      <c r="BNV24" s="271" t="s">
        <v>5884</v>
      </c>
      <c r="BNW24" s="271" t="s">
        <v>5884</v>
      </c>
      <c r="BNX24" s="271" t="s">
        <v>5884</v>
      </c>
      <c r="BNY24" s="271" t="s">
        <v>5884</v>
      </c>
      <c r="BNZ24" s="271" t="s">
        <v>5884</v>
      </c>
      <c r="BOA24" s="271" t="s">
        <v>5884</v>
      </c>
      <c r="BOB24" s="271" t="s">
        <v>5884</v>
      </c>
      <c r="BOC24" s="271" t="s">
        <v>5884</v>
      </c>
      <c r="BOD24" s="271" t="s">
        <v>5884</v>
      </c>
      <c r="BOE24" s="271" t="s">
        <v>5884</v>
      </c>
      <c r="BOF24" s="271" t="s">
        <v>5884</v>
      </c>
      <c r="BOG24" s="271" t="s">
        <v>5884</v>
      </c>
      <c r="BOH24" s="271" t="s">
        <v>5884</v>
      </c>
      <c r="BOI24" s="271" t="s">
        <v>5884</v>
      </c>
      <c r="BOJ24" s="271" t="s">
        <v>5884</v>
      </c>
      <c r="BOK24" s="271" t="s">
        <v>5884</v>
      </c>
      <c r="BOL24" s="271" t="s">
        <v>5884</v>
      </c>
      <c r="BOM24" s="271" t="s">
        <v>5884</v>
      </c>
      <c r="BON24" s="271" t="s">
        <v>5884</v>
      </c>
      <c r="BOO24" s="271" t="s">
        <v>5884</v>
      </c>
      <c r="BOP24" s="271" t="s">
        <v>5884</v>
      </c>
      <c r="BOQ24" s="271" t="s">
        <v>5884</v>
      </c>
      <c r="BOR24" s="271" t="s">
        <v>5884</v>
      </c>
      <c r="BOS24" s="271" t="s">
        <v>5884</v>
      </c>
      <c r="BOT24" s="271" t="s">
        <v>5884</v>
      </c>
      <c r="BOU24" s="271" t="s">
        <v>5884</v>
      </c>
      <c r="BOV24" s="271" t="s">
        <v>5884</v>
      </c>
      <c r="BOW24" s="271" t="s">
        <v>5884</v>
      </c>
      <c r="BOX24" s="271" t="s">
        <v>5884</v>
      </c>
      <c r="BOY24" s="271" t="s">
        <v>5884</v>
      </c>
      <c r="BOZ24" s="271" t="s">
        <v>5884</v>
      </c>
      <c r="BPA24" s="271" t="s">
        <v>5884</v>
      </c>
      <c r="BPB24" s="271" t="s">
        <v>5884</v>
      </c>
      <c r="BPC24" s="271" t="s">
        <v>5884</v>
      </c>
      <c r="BPD24" s="271" t="s">
        <v>5884</v>
      </c>
      <c r="BPE24" s="271" t="s">
        <v>5884</v>
      </c>
      <c r="BPF24" s="271" t="s">
        <v>5884</v>
      </c>
      <c r="BPG24" s="271" t="s">
        <v>5884</v>
      </c>
      <c r="BPH24" s="271" t="s">
        <v>5884</v>
      </c>
      <c r="BPI24" s="271" t="s">
        <v>5884</v>
      </c>
      <c r="BPJ24" s="271" t="s">
        <v>5884</v>
      </c>
      <c r="BPK24" s="271" t="s">
        <v>5884</v>
      </c>
      <c r="BPL24" s="271" t="s">
        <v>5884</v>
      </c>
      <c r="BPM24" s="271" t="s">
        <v>5884</v>
      </c>
      <c r="BPN24" s="271" t="s">
        <v>5884</v>
      </c>
      <c r="BPO24" s="271" t="s">
        <v>5884</v>
      </c>
      <c r="BPP24" s="271" t="s">
        <v>5884</v>
      </c>
      <c r="BPQ24" s="271" t="s">
        <v>5884</v>
      </c>
      <c r="BPR24" s="271" t="s">
        <v>5884</v>
      </c>
      <c r="BPS24" s="271" t="s">
        <v>5884</v>
      </c>
      <c r="BPT24" s="271" t="s">
        <v>5884</v>
      </c>
      <c r="BPU24" s="271" t="s">
        <v>5884</v>
      </c>
      <c r="BPV24" s="271" t="s">
        <v>5884</v>
      </c>
      <c r="BPW24" s="271" t="s">
        <v>5884</v>
      </c>
      <c r="BPX24" s="271" t="s">
        <v>5884</v>
      </c>
      <c r="BPY24" s="271" t="s">
        <v>5884</v>
      </c>
      <c r="BPZ24" s="271" t="s">
        <v>5884</v>
      </c>
      <c r="BQA24" s="271" t="s">
        <v>5884</v>
      </c>
      <c r="BQB24" s="271" t="s">
        <v>5884</v>
      </c>
      <c r="BQC24" s="271" t="s">
        <v>5884</v>
      </c>
      <c r="BQD24" s="271" t="s">
        <v>5884</v>
      </c>
      <c r="BQE24" s="271" t="s">
        <v>5884</v>
      </c>
      <c r="BQF24" s="271" t="s">
        <v>5884</v>
      </c>
      <c r="BQG24" s="271" t="s">
        <v>5884</v>
      </c>
      <c r="BQH24" s="271" t="s">
        <v>5884</v>
      </c>
      <c r="BQI24" s="271" t="s">
        <v>5884</v>
      </c>
      <c r="BQJ24" s="271" t="s">
        <v>5884</v>
      </c>
      <c r="BQK24" s="271" t="s">
        <v>5884</v>
      </c>
      <c r="BQL24" s="271" t="s">
        <v>5884</v>
      </c>
      <c r="BQM24" s="271" t="s">
        <v>5884</v>
      </c>
      <c r="BQN24" s="271" t="s">
        <v>5884</v>
      </c>
      <c r="BQO24" s="271" t="s">
        <v>5884</v>
      </c>
      <c r="BQP24" s="271" t="s">
        <v>5884</v>
      </c>
      <c r="BQQ24" s="271" t="s">
        <v>5884</v>
      </c>
      <c r="BQR24" s="271" t="s">
        <v>5884</v>
      </c>
      <c r="BQS24" s="271" t="s">
        <v>5884</v>
      </c>
      <c r="BQT24" s="271" t="s">
        <v>5884</v>
      </c>
      <c r="BQU24" s="271" t="s">
        <v>5884</v>
      </c>
      <c r="BQV24" s="271" t="s">
        <v>5884</v>
      </c>
      <c r="BQW24" s="271" t="s">
        <v>5884</v>
      </c>
      <c r="BQX24" s="271" t="s">
        <v>5884</v>
      </c>
      <c r="BQY24" s="271" t="s">
        <v>5884</v>
      </c>
      <c r="BQZ24" s="271" t="s">
        <v>5884</v>
      </c>
      <c r="BRA24" s="271" t="s">
        <v>5884</v>
      </c>
      <c r="BRB24" s="271" t="s">
        <v>5884</v>
      </c>
      <c r="BRC24" s="271" t="s">
        <v>5884</v>
      </c>
      <c r="BRD24" s="271" t="s">
        <v>5884</v>
      </c>
      <c r="BRE24" s="271" t="s">
        <v>5884</v>
      </c>
      <c r="BRF24" s="271" t="s">
        <v>5884</v>
      </c>
      <c r="BRG24" s="271" t="s">
        <v>5884</v>
      </c>
      <c r="BRH24" s="271" t="s">
        <v>5884</v>
      </c>
      <c r="BRI24" s="271" t="s">
        <v>5884</v>
      </c>
      <c r="BRJ24" s="271" t="s">
        <v>5884</v>
      </c>
      <c r="BRK24" s="271" t="s">
        <v>5884</v>
      </c>
      <c r="BRL24" s="271" t="s">
        <v>5884</v>
      </c>
      <c r="BRM24" s="271" t="s">
        <v>5884</v>
      </c>
      <c r="BRN24" s="271" t="s">
        <v>5884</v>
      </c>
      <c r="BRO24" s="271" t="s">
        <v>5884</v>
      </c>
      <c r="BRP24" s="271" t="s">
        <v>5884</v>
      </c>
      <c r="BRQ24" s="271" t="s">
        <v>5884</v>
      </c>
      <c r="BRR24" s="271" t="s">
        <v>5884</v>
      </c>
      <c r="BRS24" s="271" t="s">
        <v>5884</v>
      </c>
      <c r="BRT24" s="271" t="s">
        <v>5884</v>
      </c>
      <c r="BRU24" s="271" t="s">
        <v>5884</v>
      </c>
      <c r="BRV24" s="271" t="s">
        <v>5884</v>
      </c>
      <c r="BRW24" s="271" t="s">
        <v>5884</v>
      </c>
      <c r="BRX24" s="271" t="s">
        <v>5884</v>
      </c>
      <c r="BRY24" s="271" t="s">
        <v>5884</v>
      </c>
      <c r="BRZ24" s="271" t="s">
        <v>5884</v>
      </c>
      <c r="BSA24" s="271" t="s">
        <v>5884</v>
      </c>
      <c r="BSB24" s="271" t="s">
        <v>5884</v>
      </c>
      <c r="BSC24" s="271" t="s">
        <v>5884</v>
      </c>
      <c r="BSD24" s="271" t="s">
        <v>5884</v>
      </c>
      <c r="BSE24" s="271" t="s">
        <v>5884</v>
      </c>
      <c r="BSF24" s="271" t="s">
        <v>5884</v>
      </c>
      <c r="BSG24" s="271" t="s">
        <v>5884</v>
      </c>
      <c r="BSH24" s="271" t="s">
        <v>5884</v>
      </c>
      <c r="BSI24" s="271" t="s">
        <v>5884</v>
      </c>
      <c r="BSJ24" s="271" t="s">
        <v>5884</v>
      </c>
      <c r="BSK24" s="271" t="s">
        <v>5884</v>
      </c>
      <c r="BSL24" s="271" t="s">
        <v>5884</v>
      </c>
      <c r="BSM24" s="271" t="s">
        <v>5884</v>
      </c>
      <c r="BSN24" s="271" t="s">
        <v>5884</v>
      </c>
      <c r="BSO24" s="271" t="s">
        <v>5884</v>
      </c>
      <c r="BSP24" s="271" t="s">
        <v>5884</v>
      </c>
      <c r="BSQ24" s="271" t="s">
        <v>5884</v>
      </c>
      <c r="BSR24" s="271" t="s">
        <v>5884</v>
      </c>
      <c r="BSS24" s="271" t="s">
        <v>5884</v>
      </c>
      <c r="BST24" s="271" t="s">
        <v>5884</v>
      </c>
      <c r="BSU24" s="271" t="s">
        <v>5884</v>
      </c>
      <c r="BSV24" s="271" t="s">
        <v>5884</v>
      </c>
      <c r="BSW24" s="271" t="s">
        <v>5884</v>
      </c>
      <c r="BSX24" s="271" t="s">
        <v>5884</v>
      </c>
      <c r="BSY24" s="271" t="s">
        <v>5884</v>
      </c>
      <c r="BSZ24" s="271" t="s">
        <v>5884</v>
      </c>
      <c r="BTA24" s="271" t="s">
        <v>5884</v>
      </c>
      <c r="BTB24" s="271" t="s">
        <v>5884</v>
      </c>
      <c r="BTC24" s="271" t="s">
        <v>5884</v>
      </c>
      <c r="BTD24" s="271" t="s">
        <v>5884</v>
      </c>
      <c r="BTE24" s="271" t="s">
        <v>5884</v>
      </c>
      <c r="BTF24" s="271" t="s">
        <v>5884</v>
      </c>
      <c r="BTG24" s="271" t="s">
        <v>5884</v>
      </c>
      <c r="BTH24" s="271" t="s">
        <v>5884</v>
      </c>
      <c r="BTI24" s="271" t="s">
        <v>5884</v>
      </c>
      <c r="BTJ24" s="271" t="s">
        <v>5884</v>
      </c>
      <c r="BTK24" s="271" t="s">
        <v>5884</v>
      </c>
      <c r="BTL24" s="271" t="s">
        <v>5884</v>
      </c>
      <c r="BTM24" s="271" t="s">
        <v>5884</v>
      </c>
      <c r="BTN24" s="271" t="s">
        <v>5884</v>
      </c>
      <c r="BTO24" s="271" t="s">
        <v>5884</v>
      </c>
      <c r="BTP24" s="271" t="s">
        <v>5884</v>
      </c>
      <c r="BTQ24" s="271" t="s">
        <v>5884</v>
      </c>
      <c r="BTR24" s="271" t="s">
        <v>5884</v>
      </c>
      <c r="BTS24" s="271" t="s">
        <v>5884</v>
      </c>
      <c r="BTT24" s="271" t="s">
        <v>5884</v>
      </c>
      <c r="BTU24" s="271" t="s">
        <v>5884</v>
      </c>
      <c r="BTV24" s="271" t="s">
        <v>5884</v>
      </c>
      <c r="BTW24" s="271" t="s">
        <v>5884</v>
      </c>
      <c r="BTX24" s="271" t="s">
        <v>5884</v>
      </c>
      <c r="BTY24" s="271" t="s">
        <v>5884</v>
      </c>
      <c r="BTZ24" s="271" t="s">
        <v>5884</v>
      </c>
      <c r="BUA24" s="271" t="s">
        <v>5884</v>
      </c>
      <c r="BUB24" s="271" t="s">
        <v>5884</v>
      </c>
      <c r="BUC24" s="271" t="s">
        <v>5884</v>
      </c>
      <c r="BUD24" s="271" t="s">
        <v>5884</v>
      </c>
      <c r="BUE24" s="271" t="s">
        <v>5884</v>
      </c>
      <c r="BUF24" s="271" t="s">
        <v>5884</v>
      </c>
      <c r="BUG24" s="271" t="s">
        <v>5884</v>
      </c>
      <c r="BUH24" s="271" t="s">
        <v>5884</v>
      </c>
      <c r="BUI24" s="271" t="s">
        <v>5884</v>
      </c>
      <c r="BUJ24" s="271" t="s">
        <v>5884</v>
      </c>
      <c r="BUK24" s="271" t="s">
        <v>5884</v>
      </c>
      <c r="BUL24" s="271" t="s">
        <v>5884</v>
      </c>
      <c r="BUM24" s="271" t="s">
        <v>5884</v>
      </c>
      <c r="BUN24" s="271" t="s">
        <v>5884</v>
      </c>
      <c r="BUO24" s="271" t="s">
        <v>5884</v>
      </c>
      <c r="BUP24" s="271" t="s">
        <v>5884</v>
      </c>
      <c r="BUQ24" s="271" t="s">
        <v>5884</v>
      </c>
      <c r="BUR24" s="271" t="s">
        <v>5884</v>
      </c>
      <c r="BUS24" s="271" t="s">
        <v>5884</v>
      </c>
      <c r="BUT24" s="271" t="s">
        <v>5884</v>
      </c>
      <c r="BUU24" s="271" t="s">
        <v>5884</v>
      </c>
      <c r="BUV24" s="271" t="s">
        <v>5884</v>
      </c>
      <c r="BUW24" s="271" t="s">
        <v>5884</v>
      </c>
      <c r="BUX24" s="271" t="s">
        <v>5884</v>
      </c>
      <c r="BUY24" s="271" t="s">
        <v>5884</v>
      </c>
      <c r="BUZ24" s="271" t="s">
        <v>5884</v>
      </c>
      <c r="BVA24" s="271" t="s">
        <v>5884</v>
      </c>
      <c r="BVB24" s="271" t="s">
        <v>5884</v>
      </c>
      <c r="BVC24" s="271" t="s">
        <v>5884</v>
      </c>
      <c r="BVD24" s="271" t="s">
        <v>5884</v>
      </c>
      <c r="BVE24" s="271" t="s">
        <v>5884</v>
      </c>
      <c r="BVF24" s="271" t="s">
        <v>5884</v>
      </c>
      <c r="BVG24" s="271" t="s">
        <v>5884</v>
      </c>
      <c r="BVH24" s="271" t="s">
        <v>5884</v>
      </c>
      <c r="BVI24" s="271" t="s">
        <v>5884</v>
      </c>
      <c r="BVJ24" s="271" t="s">
        <v>5884</v>
      </c>
      <c r="BVK24" s="271" t="s">
        <v>5884</v>
      </c>
      <c r="BVL24" s="271" t="s">
        <v>5884</v>
      </c>
      <c r="BVM24" s="271" t="s">
        <v>5884</v>
      </c>
      <c r="BVN24" s="271" t="s">
        <v>5884</v>
      </c>
      <c r="BVO24" s="271" t="s">
        <v>5884</v>
      </c>
      <c r="BVP24" s="271" t="s">
        <v>5884</v>
      </c>
      <c r="BVQ24" s="271" t="s">
        <v>5884</v>
      </c>
      <c r="BVR24" s="271" t="s">
        <v>5884</v>
      </c>
      <c r="BVS24" s="271" t="s">
        <v>5884</v>
      </c>
      <c r="BVT24" s="271" t="s">
        <v>5884</v>
      </c>
      <c r="BVU24" s="271" t="s">
        <v>5884</v>
      </c>
      <c r="BVV24" s="271" t="s">
        <v>5884</v>
      </c>
      <c r="BVW24" s="271" t="s">
        <v>5884</v>
      </c>
      <c r="BVX24" s="271" t="s">
        <v>5884</v>
      </c>
      <c r="BVY24" s="271" t="s">
        <v>5884</v>
      </c>
      <c r="BVZ24" s="271" t="s">
        <v>5884</v>
      </c>
      <c r="BWA24" s="271" t="s">
        <v>5884</v>
      </c>
      <c r="BWB24" s="271" t="s">
        <v>5884</v>
      </c>
      <c r="BWC24" s="271" t="s">
        <v>5884</v>
      </c>
      <c r="BWD24" s="271" t="s">
        <v>5884</v>
      </c>
      <c r="BWE24" s="271" t="s">
        <v>5884</v>
      </c>
      <c r="BWF24" s="271" t="s">
        <v>5884</v>
      </c>
      <c r="BWG24" s="271" t="s">
        <v>5884</v>
      </c>
      <c r="BWH24" s="271" t="s">
        <v>5884</v>
      </c>
      <c r="BWI24" s="271" t="s">
        <v>5884</v>
      </c>
      <c r="BWJ24" s="271" t="s">
        <v>5884</v>
      </c>
      <c r="BWK24" s="271" t="s">
        <v>5884</v>
      </c>
      <c r="BWL24" s="271" t="s">
        <v>5884</v>
      </c>
      <c r="BWM24" s="271" t="s">
        <v>5884</v>
      </c>
      <c r="BWN24" s="271" t="s">
        <v>5884</v>
      </c>
      <c r="BWO24" s="271" t="s">
        <v>5884</v>
      </c>
      <c r="BWP24" s="271" t="s">
        <v>5884</v>
      </c>
      <c r="BWQ24" s="271" t="s">
        <v>5884</v>
      </c>
      <c r="BWR24" s="271" t="s">
        <v>5884</v>
      </c>
      <c r="BWS24" s="271" t="s">
        <v>5884</v>
      </c>
      <c r="BWT24" s="271" t="s">
        <v>5884</v>
      </c>
      <c r="BWU24" s="271" t="s">
        <v>5884</v>
      </c>
      <c r="BWV24" s="271" t="s">
        <v>5884</v>
      </c>
      <c r="BWW24" s="271" t="s">
        <v>5884</v>
      </c>
      <c r="BWX24" s="271" t="s">
        <v>5884</v>
      </c>
      <c r="BWY24" s="271" t="s">
        <v>5884</v>
      </c>
      <c r="BWZ24" s="271" t="s">
        <v>5884</v>
      </c>
      <c r="BXA24" s="271" t="s">
        <v>5884</v>
      </c>
      <c r="BXB24" s="271" t="s">
        <v>5884</v>
      </c>
      <c r="BXC24" s="271" t="s">
        <v>5884</v>
      </c>
      <c r="BXD24" s="271" t="s">
        <v>5884</v>
      </c>
      <c r="BXE24" s="271" t="s">
        <v>5884</v>
      </c>
      <c r="BXF24" s="271" t="s">
        <v>5884</v>
      </c>
      <c r="BXG24" s="271" t="s">
        <v>5884</v>
      </c>
      <c r="BXH24" s="271" t="s">
        <v>5884</v>
      </c>
      <c r="BXI24" s="271" t="s">
        <v>5884</v>
      </c>
      <c r="BXJ24" s="271" t="s">
        <v>5884</v>
      </c>
      <c r="BXK24" s="271" t="s">
        <v>5884</v>
      </c>
      <c r="BXL24" s="271" t="s">
        <v>5884</v>
      </c>
      <c r="BXM24" s="271" t="s">
        <v>5884</v>
      </c>
      <c r="BXN24" s="271" t="s">
        <v>5884</v>
      </c>
      <c r="BXO24" s="271" t="s">
        <v>5884</v>
      </c>
      <c r="BXP24" s="271" t="s">
        <v>5884</v>
      </c>
      <c r="BXQ24" s="271" t="s">
        <v>5884</v>
      </c>
      <c r="BXR24" s="271" t="s">
        <v>5884</v>
      </c>
      <c r="BXS24" s="271" t="s">
        <v>5884</v>
      </c>
      <c r="BXT24" s="271" t="s">
        <v>5884</v>
      </c>
      <c r="BXU24" s="271" t="s">
        <v>5884</v>
      </c>
      <c r="BXV24" s="271" t="s">
        <v>5884</v>
      </c>
      <c r="BXW24" s="271" t="s">
        <v>5884</v>
      </c>
      <c r="BXX24" s="271" t="s">
        <v>5884</v>
      </c>
      <c r="BXY24" s="271" t="s">
        <v>5884</v>
      </c>
      <c r="BXZ24" s="271" t="s">
        <v>5884</v>
      </c>
      <c r="BYA24" s="271" t="s">
        <v>5884</v>
      </c>
      <c r="BYB24" s="271" t="s">
        <v>5884</v>
      </c>
      <c r="BYC24" s="271" t="s">
        <v>5884</v>
      </c>
      <c r="BYD24" s="271" t="s">
        <v>5884</v>
      </c>
      <c r="BYE24" s="271" t="s">
        <v>5884</v>
      </c>
      <c r="BYF24" s="271" t="s">
        <v>5884</v>
      </c>
      <c r="BYG24" s="271" t="s">
        <v>5884</v>
      </c>
      <c r="BYH24" s="271" t="s">
        <v>5884</v>
      </c>
      <c r="BYI24" s="271" t="s">
        <v>5884</v>
      </c>
      <c r="BYJ24" s="271" t="s">
        <v>5884</v>
      </c>
      <c r="BYK24" s="271" t="s">
        <v>5884</v>
      </c>
      <c r="BYL24" s="271" t="s">
        <v>5884</v>
      </c>
      <c r="BYM24" s="271" t="s">
        <v>5884</v>
      </c>
      <c r="BYN24" s="271" t="s">
        <v>5884</v>
      </c>
      <c r="BYO24" s="271" t="s">
        <v>5884</v>
      </c>
      <c r="BYP24" s="271" t="s">
        <v>5884</v>
      </c>
      <c r="BYQ24" s="271" t="s">
        <v>5884</v>
      </c>
      <c r="BYR24" s="271" t="s">
        <v>5884</v>
      </c>
      <c r="BYS24" s="271" t="s">
        <v>5884</v>
      </c>
      <c r="BYT24" s="271" t="s">
        <v>5884</v>
      </c>
      <c r="BYU24" s="271" t="s">
        <v>5884</v>
      </c>
      <c r="BYV24" s="271" t="s">
        <v>5884</v>
      </c>
      <c r="BYW24" s="271" t="s">
        <v>5884</v>
      </c>
      <c r="BYX24" s="271" t="s">
        <v>5884</v>
      </c>
      <c r="BYY24" s="271" t="s">
        <v>5884</v>
      </c>
      <c r="BYZ24" s="271" t="s">
        <v>5884</v>
      </c>
      <c r="BZA24" s="271" t="s">
        <v>5884</v>
      </c>
      <c r="BZB24" s="271" t="s">
        <v>5884</v>
      </c>
      <c r="BZC24" s="271" t="s">
        <v>5884</v>
      </c>
      <c r="BZD24" s="271" t="s">
        <v>5884</v>
      </c>
      <c r="BZE24" s="271" t="s">
        <v>5884</v>
      </c>
      <c r="BZF24" s="271" t="s">
        <v>5884</v>
      </c>
      <c r="BZG24" s="271" t="s">
        <v>5884</v>
      </c>
      <c r="BZH24" s="271" t="s">
        <v>5884</v>
      </c>
      <c r="BZI24" s="271" t="s">
        <v>5884</v>
      </c>
      <c r="BZJ24" s="271" t="s">
        <v>5884</v>
      </c>
      <c r="BZK24" s="271" t="s">
        <v>5884</v>
      </c>
      <c r="BZL24" s="271" t="s">
        <v>5884</v>
      </c>
      <c r="BZM24" s="271" t="s">
        <v>5884</v>
      </c>
      <c r="BZN24" s="271" t="s">
        <v>5884</v>
      </c>
      <c r="BZO24" s="271" t="s">
        <v>5884</v>
      </c>
      <c r="BZP24" s="271" t="s">
        <v>5884</v>
      </c>
      <c r="BZQ24" s="271" t="s">
        <v>5884</v>
      </c>
      <c r="BZR24" s="271" t="s">
        <v>5884</v>
      </c>
      <c r="BZS24" s="271" t="s">
        <v>5884</v>
      </c>
      <c r="BZT24" s="271" t="s">
        <v>5884</v>
      </c>
      <c r="BZU24" s="271" t="s">
        <v>5884</v>
      </c>
      <c r="BZV24" s="271" t="s">
        <v>5884</v>
      </c>
      <c r="BZW24" s="271" t="s">
        <v>5884</v>
      </c>
      <c r="BZX24" s="271" t="s">
        <v>5884</v>
      </c>
      <c r="BZY24" s="271" t="s">
        <v>5884</v>
      </c>
      <c r="BZZ24" s="271" t="s">
        <v>5884</v>
      </c>
      <c r="CAA24" s="271" t="s">
        <v>5884</v>
      </c>
      <c r="CAB24" s="271" t="s">
        <v>5884</v>
      </c>
      <c r="CAC24" s="271" t="s">
        <v>5884</v>
      </c>
      <c r="CAD24" s="271" t="s">
        <v>5884</v>
      </c>
      <c r="CAE24" s="271" t="s">
        <v>5884</v>
      </c>
      <c r="CAF24" s="271" t="s">
        <v>5884</v>
      </c>
      <c r="CAG24" s="271" t="s">
        <v>5884</v>
      </c>
      <c r="CAH24" s="271" t="s">
        <v>5884</v>
      </c>
      <c r="CAI24" s="271" t="s">
        <v>5884</v>
      </c>
      <c r="CAJ24" s="271" t="s">
        <v>5884</v>
      </c>
      <c r="CAK24" s="271" t="s">
        <v>5884</v>
      </c>
      <c r="CAL24" s="271" t="s">
        <v>5884</v>
      </c>
      <c r="CAM24" s="271" t="s">
        <v>5884</v>
      </c>
      <c r="CAN24" s="271" t="s">
        <v>5884</v>
      </c>
      <c r="CAO24" s="271" t="s">
        <v>5884</v>
      </c>
      <c r="CAP24" s="271" t="s">
        <v>5884</v>
      </c>
      <c r="CAQ24" s="271" t="s">
        <v>5884</v>
      </c>
      <c r="CAR24" s="271" t="s">
        <v>5884</v>
      </c>
      <c r="CAS24" s="271" t="s">
        <v>5884</v>
      </c>
      <c r="CAT24" s="271" t="s">
        <v>5884</v>
      </c>
      <c r="CAU24" s="271" t="s">
        <v>5884</v>
      </c>
      <c r="CAV24" s="271" t="s">
        <v>5884</v>
      </c>
      <c r="CAW24" s="271" t="s">
        <v>5884</v>
      </c>
      <c r="CAX24" s="271" t="s">
        <v>5884</v>
      </c>
      <c r="CAY24" s="271" t="s">
        <v>5884</v>
      </c>
      <c r="CAZ24" s="271" t="s">
        <v>5884</v>
      </c>
      <c r="CBA24" s="271" t="s">
        <v>5884</v>
      </c>
      <c r="CBB24" s="271" t="s">
        <v>5884</v>
      </c>
      <c r="CBC24" s="271" t="s">
        <v>5884</v>
      </c>
      <c r="CBD24" s="271" t="s">
        <v>5884</v>
      </c>
      <c r="CBE24" s="271" t="s">
        <v>5884</v>
      </c>
      <c r="CBF24" s="271" t="s">
        <v>5884</v>
      </c>
      <c r="CBG24" s="271" t="s">
        <v>5884</v>
      </c>
      <c r="CBH24" s="271" t="s">
        <v>5884</v>
      </c>
      <c r="CBI24" s="271" t="s">
        <v>5884</v>
      </c>
      <c r="CBJ24" s="271" t="s">
        <v>5884</v>
      </c>
      <c r="CBK24" s="271" t="s">
        <v>5884</v>
      </c>
      <c r="CBL24" s="271" t="s">
        <v>5884</v>
      </c>
      <c r="CBM24" s="271" t="s">
        <v>5884</v>
      </c>
      <c r="CBN24" s="271" t="s">
        <v>5884</v>
      </c>
      <c r="CBO24" s="271" t="s">
        <v>5884</v>
      </c>
      <c r="CBP24" s="271" t="s">
        <v>5884</v>
      </c>
      <c r="CBQ24" s="271" t="s">
        <v>5884</v>
      </c>
      <c r="CBR24" s="271" t="s">
        <v>5884</v>
      </c>
      <c r="CBS24" s="271" t="s">
        <v>5884</v>
      </c>
      <c r="CBT24" s="271" t="s">
        <v>5884</v>
      </c>
      <c r="CBU24" s="271" t="s">
        <v>5884</v>
      </c>
      <c r="CBV24" s="271" t="s">
        <v>5884</v>
      </c>
      <c r="CBW24" s="271" t="s">
        <v>5884</v>
      </c>
      <c r="CBX24" s="271" t="s">
        <v>5884</v>
      </c>
      <c r="CBY24" s="271" t="s">
        <v>5884</v>
      </c>
      <c r="CBZ24" s="271" t="s">
        <v>5884</v>
      </c>
      <c r="CCA24" s="271" t="s">
        <v>5884</v>
      </c>
      <c r="CCB24" s="271" t="s">
        <v>5884</v>
      </c>
      <c r="CCC24" s="271" t="s">
        <v>5884</v>
      </c>
      <c r="CCD24" s="271" t="s">
        <v>5884</v>
      </c>
      <c r="CCE24" s="271" t="s">
        <v>5884</v>
      </c>
      <c r="CCF24" s="271" t="s">
        <v>5884</v>
      </c>
      <c r="CCG24" s="271" t="s">
        <v>5884</v>
      </c>
      <c r="CCH24" s="271" t="s">
        <v>5884</v>
      </c>
      <c r="CCI24" s="271" t="s">
        <v>5884</v>
      </c>
      <c r="CCJ24" s="271" t="s">
        <v>5884</v>
      </c>
      <c r="CCK24" s="271" t="s">
        <v>5884</v>
      </c>
      <c r="CCL24" s="271" t="s">
        <v>5884</v>
      </c>
      <c r="CCM24" s="271" t="s">
        <v>5884</v>
      </c>
      <c r="CCN24" s="271" t="s">
        <v>5884</v>
      </c>
      <c r="CCO24" s="271" t="s">
        <v>5884</v>
      </c>
      <c r="CCP24" s="271" t="s">
        <v>5884</v>
      </c>
      <c r="CCQ24" s="271" t="s">
        <v>5884</v>
      </c>
      <c r="CCR24" s="271" t="s">
        <v>5884</v>
      </c>
      <c r="CCS24" s="271" t="s">
        <v>5884</v>
      </c>
      <c r="CCT24" s="271" t="s">
        <v>5884</v>
      </c>
      <c r="CCU24" s="271" t="s">
        <v>5884</v>
      </c>
      <c r="CCV24" s="271" t="s">
        <v>5884</v>
      </c>
      <c r="CCW24" s="271" t="s">
        <v>5884</v>
      </c>
      <c r="CCX24" s="271" t="s">
        <v>5884</v>
      </c>
      <c r="CCY24" s="271" t="s">
        <v>5884</v>
      </c>
      <c r="CCZ24" s="271" t="s">
        <v>5884</v>
      </c>
      <c r="CDA24" s="271" t="s">
        <v>5884</v>
      </c>
      <c r="CDB24" s="271" t="s">
        <v>5884</v>
      </c>
      <c r="CDC24" s="271" t="s">
        <v>5884</v>
      </c>
      <c r="CDD24" s="271" t="s">
        <v>5884</v>
      </c>
      <c r="CDE24" s="271" t="s">
        <v>5884</v>
      </c>
      <c r="CDF24" s="271" t="s">
        <v>5884</v>
      </c>
      <c r="CDG24" s="271" t="s">
        <v>5884</v>
      </c>
      <c r="CDH24" s="271" t="s">
        <v>5884</v>
      </c>
      <c r="CDI24" s="271" t="s">
        <v>5884</v>
      </c>
      <c r="CDJ24" s="271" t="s">
        <v>5884</v>
      </c>
      <c r="CDK24" s="271" t="s">
        <v>5884</v>
      </c>
      <c r="CDL24" s="271" t="s">
        <v>5884</v>
      </c>
      <c r="CDM24" s="271" t="s">
        <v>5884</v>
      </c>
      <c r="CDN24" s="271" t="s">
        <v>5884</v>
      </c>
      <c r="CDO24" s="271" t="s">
        <v>5884</v>
      </c>
      <c r="CDP24" s="271" t="s">
        <v>5884</v>
      </c>
      <c r="CDQ24" s="271" t="s">
        <v>5884</v>
      </c>
      <c r="CDR24" s="271" t="s">
        <v>5884</v>
      </c>
      <c r="CDS24" s="271" t="s">
        <v>5884</v>
      </c>
      <c r="CDT24" s="271" t="s">
        <v>5884</v>
      </c>
      <c r="CDU24" s="271" t="s">
        <v>5884</v>
      </c>
      <c r="CDV24" s="271" t="s">
        <v>5884</v>
      </c>
      <c r="CDW24" s="271" t="s">
        <v>5884</v>
      </c>
      <c r="CDX24" s="271" t="s">
        <v>5884</v>
      </c>
      <c r="CDY24" s="271" t="s">
        <v>5884</v>
      </c>
      <c r="CDZ24" s="271" t="s">
        <v>5884</v>
      </c>
      <c r="CEA24" s="271" t="s">
        <v>5884</v>
      </c>
      <c r="CEB24" s="271" t="s">
        <v>5884</v>
      </c>
      <c r="CEC24" s="271" t="s">
        <v>5884</v>
      </c>
      <c r="CED24" s="271" t="s">
        <v>5884</v>
      </c>
      <c r="CEE24" s="271" t="s">
        <v>5884</v>
      </c>
      <c r="CEF24" s="271" t="s">
        <v>5884</v>
      </c>
      <c r="CEG24" s="271" t="s">
        <v>5884</v>
      </c>
      <c r="CEH24" s="271" t="s">
        <v>5884</v>
      </c>
      <c r="CEI24" s="271" t="s">
        <v>5884</v>
      </c>
      <c r="CEJ24" s="271" t="s">
        <v>5884</v>
      </c>
      <c r="CEK24" s="271" t="s">
        <v>5884</v>
      </c>
      <c r="CEL24" s="271" t="s">
        <v>5884</v>
      </c>
      <c r="CEM24" s="271" t="s">
        <v>5884</v>
      </c>
      <c r="CEN24" s="271" t="s">
        <v>5884</v>
      </c>
      <c r="CEO24" s="271" t="s">
        <v>5884</v>
      </c>
      <c r="CEP24" s="271" t="s">
        <v>5884</v>
      </c>
      <c r="CEQ24" s="271" t="s">
        <v>5884</v>
      </c>
      <c r="CER24" s="271" t="s">
        <v>5884</v>
      </c>
      <c r="CES24" s="271" t="s">
        <v>5884</v>
      </c>
      <c r="CET24" s="271" t="s">
        <v>5884</v>
      </c>
      <c r="CEU24" s="271" t="s">
        <v>5884</v>
      </c>
      <c r="CEV24" s="271" t="s">
        <v>5884</v>
      </c>
      <c r="CEW24" s="271" t="s">
        <v>5884</v>
      </c>
      <c r="CEX24" s="271" t="s">
        <v>5884</v>
      </c>
      <c r="CEY24" s="271" t="s">
        <v>5884</v>
      </c>
      <c r="CEZ24" s="271" t="s">
        <v>5884</v>
      </c>
      <c r="CFA24" s="271" t="s">
        <v>5884</v>
      </c>
      <c r="CFB24" s="271" t="s">
        <v>5884</v>
      </c>
      <c r="CFC24" s="271" t="s">
        <v>5884</v>
      </c>
      <c r="CFD24" s="271" t="s">
        <v>5884</v>
      </c>
      <c r="CFE24" s="271" t="s">
        <v>5884</v>
      </c>
      <c r="CFF24" s="271" t="s">
        <v>5884</v>
      </c>
      <c r="CFG24" s="271" t="s">
        <v>5884</v>
      </c>
      <c r="CFH24" s="271" t="s">
        <v>5884</v>
      </c>
      <c r="CFI24" s="271" t="s">
        <v>5884</v>
      </c>
      <c r="CFJ24" s="271" t="s">
        <v>5884</v>
      </c>
      <c r="CFK24" s="271" t="s">
        <v>5884</v>
      </c>
      <c r="CFL24" s="271" t="s">
        <v>5884</v>
      </c>
      <c r="CFM24" s="271" t="s">
        <v>5884</v>
      </c>
      <c r="CFN24" s="271" t="s">
        <v>5884</v>
      </c>
      <c r="CFO24" s="271" t="s">
        <v>5884</v>
      </c>
      <c r="CFP24" s="271" t="s">
        <v>5884</v>
      </c>
      <c r="CFQ24" s="271" t="s">
        <v>5884</v>
      </c>
      <c r="CFR24" s="271" t="s">
        <v>5884</v>
      </c>
      <c r="CFS24" s="271" t="s">
        <v>5884</v>
      </c>
      <c r="CFT24" s="271" t="s">
        <v>5884</v>
      </c>
      <c r="CFU24" s="271" t="s">
        <v>5884</v>
      </c>
      <c r="CFV24" s="271" t="s">
        <v>5884</v>
      </c>
      <c r="CFW24" s="271" t="s">
        <v>5884</v>
      </c>
      <c r="CFX24" s="271" t="s">
        <v>5884</v>
      </c>
      <c r="CFY24" s="271" t="s">
        <v>5884</v>
      </c>
      <c r="CFZ24" s="271" t="s">
        <v>5884</v>
      </c>
      <c r="CGA24" s="271" t="s">
        <v>5884</v>
      </c>
      <c r="CGB24" s="271" t="s">
        <v>5884</v>
      </c>
      <c r="CGC24" s="271" t="s">
        <v>5884</v>
      </c>
      <c r="CGD24" s="271" t="s">
        <v>5884</v>
      </c>
      <c r="CGE24" s="271" t="s">
        <v>5884</v>
      </c>
      <c r="CGF24" s="271" t="s">
        <v>5884</v>
      </c>
      <c r="CGG24" s="271" t="s">
        <v>5884</v>
      </c>
      <c r="CGH24" s="271" t="s">
        <v>5884</v>
      </c>
      <c r="CGI24" s="271" t="s">
        <v>5884</v>
      </c>
      <c r="CGJ24" s="271" t="s">
        <v>5884</v>
      </c>
      <c r="CGK24" s="271" t="s">
        <v>5884</v>
      </c>
      <c r="CGL24" s="271" t="s">
        <v>5884</v>
      </c>
      <c r="CGM24" s="271" t="s">
        <v>5884</v>
      </c>
      <c r="CGN24" s="271" t="s">
        <v>5884</v>
      </c>
      <c r="CGO24" s="271" t="s">
        <v>5884</v>
      </c>
      <c r="CGP24" s="271" t="s">
        <v>5884</v>
      </c>
      <c r="CGQ24" s="271" t="s">
        <v>5884</v>
      </c>
      <c r="CGR24" s="271" t="s">
        <v>5884</v>
      </c>
      <c r="CGS24" s="271" t="s">
        <v>5884</v>
      </c>
      <c r="CGT24" s="271" t="s">
        <v>5884</v>
      </c>
      <c r="CGU24" s="271" t="s">
        <v>5884</v>
      </c>
      <c r="CGV24" s="271" t="s">
        <v>5884</v>
      </c>
      <c r="CGW24" s="271" t="s">
        <v>5884</v>
      </c>
      <c r="CGX24" s="271" t="s">
        <v>5884</v>
      </c>
      <c r="CGY24" s="271" t="s">
        <v>5884</v>
      </c>
      <c r="CGZ24" s="271" t="s">
        <v>5884</v>
      </c>
      <c r="CHA24" s="271" t="s">
        <v>5884</v>
      </c>
      <c r="CHB24" s="271" t="s">
        <v>5884</v>
      </c>
      <c r="CHC24" s="271" t="s">
        <v>5884</v>
      </c>
      <c r="CHD24" s="271" t="s">
        <v>5884</v>
      </c>
      <c r="CHE24" s="271" t="s">
        <v>5884</v>
      </c>
      <c r="CHF24" s="271" t="s">
        <v>5884</v>
      </c>
      <c r="CHG24" s="271" t="s">
        <v>5884</v>
      </c>
      <c r="CHH24" s="271" t="s">
        <v>5884</v>
      </c>
      <c r="CHI24" s="271" t="s">
        <v>5884</v>
      </c>
      <c r="CHJ24" s="271" t="s">
        <v>5884</v>
      </c>
      <c r="CHK24" s="271" t="s">
        <v>5884</v>
      </c>
      <c r="CHL24" s="271" t="s">
        <v>5884</v>
      </c>
      <c r="CHM24" s="271" t="s">
        <v>5884</v>
      </c>
      <c r="CHN24" s="271" t="s">
        <v>5884</v>
      </c>
      <c r="CHO24" s="271" t="s">
        <v>5884</v>
      </c>
      <c r="CHP24" s="271" t="s">
        <v>5884</v>
      </c>
      <c r="CHQ24" s="271" t="s">
        <v>5884</v>
      </c>
      <c r="CHR24" s="271" t="s">
        <v>5884</v>
      </c>
      <c r="CHS24" s="271" t="s">
        <v>5884</v>
      </c>
      <c r="CHT24" s="271" t="s">
        <v>5884</v>
      </c>
      <c r="CHU24" s="271" t="s">
        <v>5884</v>
      </c>
      <c r="CHV24" s="271" t="s">
        <v>5884</v>
      </c>
      <c r="CHW24" s="271" t="s">
        <v>5884</v>
      </c>
      <c r="CHX24" s="271" t="s">
        <v>5884</v>
      </c>
      <c r="CHY24" s="271" t="s">
        <v>5884</v>
      </c>
      <c r="CHZ24" s="271" t="s">
        <v>5884</v>
      </c>
      <c r="CIA24" s="271" t="s">
        <v>5884</v>
      </c>
      <c r="CIB24" s="271" t="s">
        <v>5884</v>
      </c>
      <c r="CIC24" s="271" t="s">
        <v>5884</v>
      </c>
      <c r="CID24" s="271" t="s">
        <v>5884</v>
      </c>
      <c r="CIE24" s="271" t="s">
        <v>5884</v>
      </c>
      <c r="CIF24" s="271" t="s">
        <v>5884</v>
      </c>
      <c r="CIG24" s="271" t="s">
        <v>5884</v>
      </c>
      <c r="CIH24" s="271" t="s">
        <v>5884</v>
      </c>
      <c r="CII24" s="271" t="s">
        <v>5884</v>
      </c>
      <c r="CIJ24" s="271" t="s">
        <v>5884</v>
      </c>
      <c r="CIK24" s="271" t="s">
        <v>5884</v>
      </c>
      <c r="CIL24" s="271" t="s">
        <v>5884</v>
      </c>
      <c r="CIM24" s="271" t="s">
        <v>5884</v>
      </c>
      <c r="CIN24" s="271" t="s">
        <v>5884</v>
      </c>
      <c r="CIO24" s="271" t="s">
        <v>5884</v>
      </c>
      <c r="CIP24" s="271" t="s">
        <v>5884</v>
      </c>
      <c r="CIQ24" s="271" t="s">
        <v>5884</v>
      </c>
      <c r="CIR24" s="271" t="s">
        <v>5884</v>
      </c>
      <c r="CIS24" s="271" t="s">
        <v>5884</v>
      </c>
      <c r="CIT24" s="271" t="s">
        <v>5884</v>
      </c>
      <c r="CIU24" s="271" t="s">
        <v>5884</v>
      </c>
      <c r="CIV24" s="271" t="s">
        <v>5884</v>
      </c>
      <c r="CIW24" s="271" t="s">
        <v>5884</v>
      </c>
      <c r="CIX24" s="271" t="s">
        <v>5884</v>
      </c>
      <c r="CIY24" s="271" t="s">
        <v>5884</v>
      </c>
      <c r="CIZ24" s="271" t="s">
        <v>5884</v>
      </c>
      <c r="CJA24" s="271" t="s">
        <v>5884</v>
      </c>
      <c r="CJB24" s="271" t="s">
        <v>5884</v>
      </c>
      <c r="CJC24" s="271" t="s">
        <v>5884</v>
      </c>
      <c r="CJD24" s="271" t="s">
        <v>5884</v>
      </c>
      <c r="CJE24" s="271" t="s">
        <v>5884</v>
      </c>
      <c r="CJF24" s="271" t="s">
        <v>5884</v>
      </c>
      <c r="CJG24" s="271" t="s">
        <v>5884</v>
      </c>
      <c r="CJH24" s="271" t="s">
        <v>5884</v>
      </c>
      <c r="CJI24" s="271" t="s">
        <v>5884</v>
      </c>
      <c r="CJJ24" s="271" t="s">
        <v>5884</v>
      </c>
      <c r="CJK24" s="271" t="s">
        <v>5884</v>
      </c>
      <c r="CJL24" s="271" t="s">
        <v>5884</v>
      </c>
      <c r="CJM24" s="271" t="s">
        <v>5884</v>
      </c>
      <c r="CJN24" s="271" t="s">
        <v>5884</v>
      </c>
      <c r="CJO24" s="271" t="s">
        <v>5884</v>
      </c>
      <c r="CJP24" s="271" t="s">
        <v>5884</v>
      </c>
      <c r="CJQ24" s="271" t="s">
        <v>5884</v>
      </c>
      <c r="CJR24" s="271" t="s">
        <v>5884</v>
      </c>
      <c r="CJS24" s="271" t="s">
        <v>5884</v>
      </c>
      <c r="CJT24" s="271" t="s">
        <v>5884</v>
      </c>
      <c r="CJU24" s="271" t="s">
        <v>5884</v>
      </c>
      <c r="CJV24" s="271" t="s">
        <v>5884</v>
      </c>
      <c r="CJW24" s="271" t="s">
        <v>5884</v>
      </c>
      <c r="CJX24" s="271" t="s">
        <v>5884</v>
      </c>
      <c r="CJY24" s="271" t="s">
        <v>5884</v>
      </c>
      <c r="CJZ24" s="271" t="s">
        <v>5884</v>
      </c>
      <c r="CKA24" s="271" t="s">
        <v>5884</v>
      </c>
      <c r="CKB24" s="271" t="s">
        <v>5884</v>
      </c>
      <c r="CKC24" s="271" t="s">
        <v>5884</v>
      </c>
      <c r="CKD24" s="271" t="s">
        <v>5884</v>
      </c>
      <c r="CKE24" s="271" t="s">
        <v>5884</v>
      </c>
      <c r="CKF24" s="271" t="s">
        <v>5884</v>
      </c>
      <c r="CKG24" s="271" t="s">
        <v>5884</v>
      </c>
      <c r="CKH24" s="271" t="s">
        <v>5884</v>
      </c>
      <c r="CKI24" s="271" t="s">
        <v>5884</v>
      </c>
      <c r="CKJ24" s="271" t="s">
        <v>5884</v>
      </c>
      <c r="CKK24" s="271" t="s">
        <v>5884</v>
      </c>
      <c r="CKL24" s="271" t="s">
        <v>5884</v>
      </c>
      <c r="CKM24" s="271" t="s">
        <v>5884</v>
      </c>
      <c r="CKN24" s="271" t="s">
        <v>5884</v>
      </c>
      <c r="CKO24" s="271" t="s">
        <v>5884</v>
      </c>
      <c r="CKP24" s="271" t="s">
        <v>5884</v>
      </c>
      <c r="CKQ24" s="271" t="s">
        <v>5884</v>
      </c>
      <c r="CKR24" s="271" t="s">
        <v>5884</v>
      </c>
      <c r="CKS24" s="271" t="s">
        <v>5884</v>
      </c>
      <c r="CKT24" s="271" t="s">
        <v>5884</v>
      </c>
      <c r="CKU24" s="271" t="s">
        <v>5884</v>
      </c>
      <c r="CKV24" s="271" t="s">
        <v>5884</v>
      </c>
      <c r="CKW24" s="271" t="s">
        <v>5884</v>
      </c>
      <c r="CKX24" s="271" t="s">
        <v>5884</v>
      </c>
      <c r="CKY24" s="271" t="s">
        <v>5884</v>
      </c>
      <c r="CKZ24" s="271" t="s">
        <v>5884</v>
      </c>
      <c r="CLA24" s="271" t="s">
        <v>5884</v>
      </c>
      <c r="CLB24" s="271" t="s">
        <v>5884</v>
      </c>
      <c r="CLC24" s="271" t="s">
        <v>5884</v>
      </c>
      <c r="CLD24" s="271" t="s">
        <v>5884</v>
      </c>
      <c r="CLE24" s="271" t="s">
        <v>5884</v>
      </c>
      <c r="CLF24" s="271" t="s">
        <v>5884</v>
      </c>
      <c r="CLG24" s="271" t="s">
        <v>5884</v>
      </c>
      <c r="CLH24" s="271" t="s">
        <v>5884</v>
      </c>
      <c r="CLI24" s="271" t="s">
        <v>5884</v>
      </c>
      <c r="CLJ24" s="271" t="s">
        <v>5884</v>
      </c>
      <c r="CLK24" s="271" t="s">
        <v>5884</v>
      </c>
      <c r="CLL24" s="271" t="s">
        <v>5884</v>
      </c>
      <c r="CLM24" s="271" t="s">
        <v>5884</v>
      </c>
      <c r="CLN24" s="271" t="s">
        <v>5884</v>
      </c>
      <c r="CLO24" s="271" t="s">
        <v>5884</v>
      </c>
      <c r="CLP24" s="271" t="s">
        <v>5884</v>
      </c>
      <c r="CLQ24" s="271" t="s">
        <v>5884</v>
      </c>
      <c r="CLR24" s="271" t="s">
        <v>5884</v>
      </c>
      <c r="CLS24" s="271" t="s">
        <v>5884</v>
      </c>
      <c r="CLT24" s="271" t="s">
        <v>5884</v>
      </c>
      <c r="CLU24" s="271" t="s">
        <v>5884</v>
      </c>
      <c r="CLV24" s="271" t="s">
        <v>5884</v>
      </c>
      <c r="CLW24" s="271" t="s">
        <v>5884</v>
      </c>
      <c r="CLX24" s="271" t="s">
        <v>5884</v>
      </c>
      <c r="CLY24" s="271" t="s">
        <v>5884</v>
      </c>
      <c r="CLZ24" s="271" t="s">
        <v>5884</v>
      </c>
      <c r="CMA24" s="271" t="s">
        <v>5884</v>
      </c>
      <c r="CMB24" s="271" t="s">
        <v>5884</v>
      </c>
      <c r="CMC24" s="271" t="s">
        <v>5884</v>
      </c>
      <c r="CMD24" s="271" t="s">
        <v>5884</v>
      </c>
      <c r="CME24" s="271" t="s">
        <v>5884</v>
      </c>
      <c r="CMF24" s="271" t="s">
        <v>5884</v>
      </c>
      <c r="CMG24" s="271" t="s">
        <v>5884</v>
      </c>
      <c r="CMH24" s="271" t="s">
        <v>5884</v>
      </c>
      <c r="CMI24" s="271" t="s">
        <v>5884</v>
      </c>
      <c r="CMJ24" s="271" t="s">
        <v>5884</v>
      </c>
      <c r="CMK24" s="271" t="s">
        <v>5884</v>
      </c>
      <c r="CML24" s="271" t="s">
        <v>5884</v>
      </c>
      <c r="CMM24" s="271" t="s">
        <v>5884</v>
      </c>
      <c r="CMN24" s="271" t="s">
        <v>5884</v>
      </c>
      <c r="CMO24" s="271" t="s">
        <v>5884</v>
      </c>
      <c r="CMP24" s="271" t="s">
        <v>5884</v>
      </c>
      <c r="CMQ24" s="271" t="s">
        <v>5884</v>
      </c>
      <c r="CMR24" s="271" t="s">
        <v>5884</v>
      </c>
      <c r="CMS24" s="271" t="s">
        <v>5884</v>
      </c>
      <c r="CMT24" s="271" t="s">
        <v>5884</v>
      </c>
      <c r="CMU24" s="271" t="s">
        <v>5884</v>
      </c>
      <c r="CMV24" s="271" t="s">
        <v>5884</v>
      </c>
      <c r="CMW24" s="271" t="s">
        <v>5884</v>
      </c>
      <c r="CMX24" s="271" t="s">
        <v>5884</v>
      </c>
      <c r="CMY24" s="271" t="s">
        <v>5884</v>
      </c>
      <c r="CMZ24" s="271" t="s">
        <v>5884</v>
      </c>
      <c r="CNA24" s="271" t="s">
        <v>5884</v>
      </c>
      <c r="CNB24" s="271" t="s">
        <v>5884</v>
      </c>
      <c r="CNC24" s="271" t="s">
        <v>5884</v>
      </c>
      <c r="CND24" s="271" t="s">
        <v>5884</v>
      </c>
      <c r="CNE24" s="271" t="s">
        <v>5884</v>
      </c>
      <c r="CNF24" s="271" t="s">
        <v>5884</v>
      </c>
      <c r="CNG24" s="271" t="s">
        <v>5884</v>
      </c>
      <c r="CNH24" s="271" t="s">
        <v>5884</v>
      </c>
      <c r="CNI24" s="271" t="s">
        <v>5884</v>
      </c>
      <c r="CNJ24" s="271" t="s">
        <v>5884</v>
      </c>
      <c r="CNK24" s="271" t="s">
        <v>5884</v>
      </c>
      <c r="CNL24" s="271" t="s">
        <v>5884</v>
      </c>
      <c r="CNM24" s="271" t="s">
        <v>5884</v>
      </c>
      <c r="CNN24" s="271" t="s">
        <v>5884</v>
      </c>
      <c r="CNO24" s="271" t="s">
        <v>5884</v>
      </c>
      <c r="CNP24" s="271" t="s">
        <v>5884</v>
      </c>
      <c r="CNQ24" s="271" t="s">
        <v>5884</v>
      </c>
      <c r="CNR24" s="271" t="s">
        <v>5884</v>
      </c>
      <c r="CNS24" s="271" t="s">
        <v>5884</v>
      </c>
      <c r="CNT24" s="271" t="s">
        <v>5884</v>
      </c>
      <c r="CNU24" s="271" t="s">
        <v>5884</v>
      </c>
      <c r="CNV24" s="271" t="s">
        <v>5884</v>
      </c>
      <c r="CNW24" s="271" t="s">
        <v>5884</v>
      </c>
      <c r="CNX24" s="271" t="s">
        <v>5884</v>
      </c>
      <c r="CNY24" s="271" t="s">
        <v>5884</v>
      </c>
      <c r="CNZ24" s="271" t="s">
        <v>5884</v>
      </c>
      <c r="COA24" s="271" t="s">
        <v>5884</v>
      </c>
      <c r="COB24" s="271" t="s">
        <v>5884</v>
      </c>
      <c r="COC24" s="271" t="s">
        <v>5884</v>
      </c>
      <c r="COD24" s="271" t="s">
        <v>5884</v>
      </c>
      <c r="COE24" s="271" t="s">
        <v>5884</v>
      </c>
      <c r="COF24" s="271" t="s">
        <v>5884</v>
      </c>
      <c r="COG24" s="271" t="s">
        <v>5884</v>
      </c>
      <c r="COH24" s="271" t="s">
        <v>5884</v>
      </c>
      <c r="COI24" s="271" t="s">
        <v>5884</v>
      </c>
      <c r="COJ24" s="271" t="s">
        <v>5884</v>
      </c>
      <c r="COK24" s="271" t="s">
        <v>5884</v>
      </c>
      <c r="COL24" s="271" t="s">
        <v>5884</v>
      </c>
      <c r="COM24" s="271" t="s">
        <v>5884</v>
      </c>
      <c r="CON24" s="271" t="s">
        <v>5884</v>
      </c>
      <c r="COO24" s="271" t="s">
        <v>5884</v>
      </c>
      <c r="COP24" s="271" t="s">
        <v>5884</v>
      </c>
      <c r="COQ24" s="271" t="s">
        <v>5884</v>
      </c>
      <c r="COR24" s="271" t="s">
        <v>5884</v>
      </c>
      <c r="COS24" s="271" t="s">
        <v>5884</v>
      </c>
      <c r="COT24" s="271" t="s">
        <v>5884</v>
      </c>
      <c r="COU24" s="271" t="s">
        <v>5884</v>
      </c>
      <c r="COV24" s="271" t="s">
        <v>5884</v>
      </c>
      <c r="COW24" s="271" t="s">
        <v>5884</v>
      </c>
      <c r="COX24" s="271" t="s">
        <v>5884</v>
      </c>
      <c r="COY24" s="271" t="s">
        <v>5884</v>
      </c>
      <c r="COZ24" s="271" t="s">
        <v>5884</v>
      </c>
      <c r="CPA24" s="271" t="s">
        <v>5884</v>
      </c>
      <c r="CPB24" s="271" t="s">
        <v>5884</v>
      </c>
      <c r="CPC24" s="271" t="s">
        <v>5884</v>
      </c>
      <c r="CPD24" s="271" t="s">
        <v>5884</v>
      </c>
      <c r="CPE24" s="271" t="s">
        <v>5884</v>
      </c>
      <c r="CPF24" s="271" t="s">
        <v>5884</v>
      </c>
      <c r="CPG24" s="271" t="s">
        <v>5884</v>
      </c>
      <c r="CPH24" s="271" t="s">
        <v>5884</v>
      </c>
      <c r="CPI24" s="271" t="s">
        <v>5884</v>
      </c>
      <c r="CPJ24" s="271" t="s">
        <v>5884</v>
      </c>
      <c r="CPK24" s="271" t="s">
        <v>5884</v>
      </c>
      <c r="CPL24" s="271" t="s">
        <v>5884</v>
      </c>
      <c r="CPM24" s="271" t="s">
        <v>5884</v>
      </c>
      <c r="CPN24" s="271" t="s">
        <v>5884</v>
      </c>
      <c r="CPO24" s="271" t="s">
        <v>5884</v>
      </c>
      <c r="CPP24" s="271" t="s">
        <v>5884</v>
      </c>
      <c r="CPQ24" s="271" t="s">
        <v>5884</v>
      </c>
      <c r="CPR24" s="271" t="s">
        <v>5884</v>
      </c>
      <c r="CPS24" s="271" t="s">
        <v>5884</v>
      </c>
      <c r="CPT24" s="271" t="s">
        <v>5884</v>
      </c>
      <c r="CPU24" s="271" t="s">
        <v>5884</v>
      </c>
      <c r="CPV24" s="271" t="s">
        <v>5884</v>
      </c>
      <c r="CPW24" s="271" t="s">
        <v>5884</v>
      </c>
      <c r="CPX24" s="271" t="s">
        <v>5884</v>
      </c>
      <c r="CPY24" s="271" t="s">
        <v>5884</v>
      </c>
      <c r="CPZ24" s="271" t="s">
        <v>5884</v>
      </c>
      <c r="CQA24" s="271" t="s">
        <v>5884</v>
      </c>
      <c r="CQB24" s="271" t="s">
        <v>5884</v>
      </c>
      <c r="CQC24" s="271" t="s">
        <v>5884</v>
      </c>
      <c r="CQD24" s="271" t="s">
        <v>5884</v>
      </c>
      <c r="CQE24" s="271" t="s">
        <v>5884</v>
      </c>
      <c r="CQF24" s="271" t="s">
        <v>5884</v>
      </c>
      <c r="CQG24" s="271" t="s">
        <v>5884</v>
      </c>
      <c r="CQH24" s="271" t="s">
        <v>5884</v>
      </c>
      <c r="CQI24" s="271" t="s">
        <v>5884</v>
      </c>
      <c r="CQJ24" s="271" t="s">
        <v>5884</v>
      </c>
      <c r="CQK24" s="271" t="s">
        <v>5884</v>
      </c>
      <c r="CQL24" s="271" t="s">
        <v>5884</v>
      </c>
      <c r="CQM24" s="271" t="s">
        <v>5884</v>
      </c>
      <c r="CQN24" s="271" t="s">
        <v>5884</v>
      </c>
      <c r="CQO24" s="271" t="s">
        <v>5884</v>
      </c>
      <c r="CQP24" s="271" t="s">
        <v>5884</v>
      </c>
      <c r="CQQ24" s="271" t="s">
        <v>5884</v>
      </c>
      <c r="CQR24" s="271" t="s">
        <v>5884</v>
      </c>
      <c r="CQS24" s="271" t="s">
        <v>5884</v>
      </c>
      <c r="CQT24" s="271" t="s">
        <v>5884</v>
      </c>
      <c r="CQU24" s="271" t="s">
        <v>5884</v>
      </c>
      <c r="CQV24" s="271" t="s">
        <v>5884</v>
      </c>
      <c r="CQW24" s="271" t="s">
        <v>5884</v>
      </c>
      <c r="CQX24" s="271" t="s">
        <v>5884</v>
      </c>
      <c r="CQY24" s="271" t="s">
        <v>5884</v>
      </c>
      <c r="CQZ24" s="271" t="s">
        <v>5884</v>
      </c>
      <c r="CRA24" s="271" t="s">
        <v>5884</v>
      </c>
      <c r="CRB24" s="271" t="s">
        <v>5884</v>
      </c>
      <c r="CRC24" s="271" t="s">
        <v>5884</v>
      </c>
      <c r="CRD24" s="271" t="s">
        <v>5884</v>
      </c>
      <c r="CRE24" s="271" t="s">
        <v>5884</v>
      </c>
      <c r="CRF24" s="271" t="s">
        <v>5884</v>
      </c>
      <c r="CRG24" s="271" t="s">
        <v>5884</v>
      </c>
      <c r="CRH24" s="271" t="s">
        <v>5884</v>
      </c>
      <c r="CRI24" s="271" t="s">
        <v>5884</v>
      </c>
      <c r="CRJ24" s="271" t="s">
        <v>5884</v>
      </c>
      <c r="CRK24" s="271" t="s">
        <v>5884</v>
      </c>
      <c r="CRL24" s="271" t="s">
        <v>5884</v>
      </c>
      <c r="CRM24" s="271" t="s">
        <v>5884</v>
      </c>
      <c r="CRN24" s="271" t="s">
        <v>5884</v>
      </c>
      <c r="CRO24" s="271" t="s">
        <v>5884</v>
      </c>
      <c r="CRP24" s="271" t="s">
        <v>5884</v>
      </c>
      <c r="CRQ24" s="271" t="s">
        <v>5884</v>
      </c>
      <c r="CRR24" s="271" t="s">
        <v>5884</v>
      </c>
      <c r="CRS24" s="271" t="s">
        <v>5884</v>
      </c>
      <c r="CRT24" s="271" t="s">
        <v>5884</v>
      </c>
      <c r="CRU24" s="271" t="s">
        <v>5884</v>
      </c>
      <c r="CRV24" s="271" t="s">
        <v>5884</v>
      </c>
      <c r="CRW24" s="271" t="s">
        <v>5884</v>
      </c>
      <c r="CRX24" s="271" t="s">
        <v>5884</v>
      </c>
      <c r="CRY24" s="271" t="s">
        <v>5884</v>
      </c>
      <c r="CRZ24" s="271" t="s">
        <v>5884</v>
      </c>
      <c r="CSA24" s="271" t="s">
        <v>5884</v>
      </c>
      <c r="CSB24" s="271" t="s">
        <v>5884</v>
      </c>
      <c r="CSC24" s="271" t="s">
        <v>5884</v>
      </c>
      <c r="CSD24" s="271" t="s">
        <v>5884</v>
      </c>
      <c r="CSE24" s="271" t="s">
        <v>5884</v>
      </c>
      <c r="CSF24" s="271" t="s">
        <v>5884</v>
      </c>
      <c r="CSG24" s="271" t="s">
        <v>5884</v>
      </c>
      <c r="CSH24" s="271" t="s">
        <v>5884</v>
      </c>
      <c r="CSI24" s="271" t="s">
        <v>5884</v>
      </c>
      <c r="CSJ24" s="271" t="s">
        <v>5884</v>
      </c>
      <c r="CSK24" s="271" t="s">
        <v>5884</v>
      </c>
      <c r="CSL24" s="271" t="s">
        <v>5884</v>
      </c>
      <c r="CSM24" s="271" t="s">
        <v>5884</v>
      </c>
      <c r="CSN24" s="271" t="s">
        <v>5884</v>
      </c>
      <c r="CSO24" s="271" t="s">
        <v>5884</v>
      </c>
      <c r="CSP24" s="271" t="s">
        <v>5884</v>
      </c>
      <c r="CSQ24" s="271" t="s">
        <v>5884</v>
      </c>
      <c r="CSR24" s="271" t="s">
        <v>5884</v>
      </c>
      <c r="CSS24" s="271" t="s">
        <v>5884</v>
      </c>
      <c r="CST24" s="271" t="s">
        <v>5884</v>
      </c>
      <c r="CSU24" s="271" t="s">
        <v>5884</v>
      </c>
      <c r="CSV24" s="271" t="s">
        <v>5884</v>
      </c>
      <c r="CSW24" s="271" t="s">
        <v>5884</v>
      </c>
      <c r="CSX24" s="271" t="s">
        <v>5884</v>
      </c>
      <c r="CSY24" s="271" t="s">
        <v>5884</v>
      </c>
      <c r="CSZ24" s="271" t="s">
        <v>5884</v>
      </c>
      <c r="CTA24" s="271" t="s">
        <v>5884</v>
      </c>
      <c r="CTB24" s="271" t="s">
        <v>5884</v>
      </c>
      <c r="CTC24" s="271" t="s">
        <v>5884</v>
      </c>
      <c r="CTD24" s="271" t="s">
        <v>5884</v>
      </c>
      <c r="CTE24" s="271" t="s">
        <v>5884</v>
      </c>
      <c r="CTF24" s="271" t="s">
        <v>5884</v>
      </c>
      <c r="CTG24" s="271" t="s">
        <v>5884</v>
      </c>
      <c r="CTH24" s="271" t="s">
        <v>5884</v>
      </c>
      <c r="CTI24" s="271" t="s">
        <v>5884</v>
      </c>
      <c r="CTJ24" s="271" t="s">
        <v>5884</v>
      </c>
      <c r="CTK24" s="271" t="s">
        <v>5884</v>
      </c>
      <c r="CTL24" s="271" t="s">
        <v>5884</v>
      </c>
      <c r="CTM24" s="271" t="s">
        <v>5884</v>
      </c>
      <c r="CTN24" s="271" t="s">
        <v>5884</v>
      </c>
      <c r="CTO24" s="271" t="s">
        <v>5884</v>
      </c>
      <c r="CTP24" s="271" t="s">
        <v>5884</v>
      </c>
      <c r="CTQ24" s="271" t="s">
        <v>5884</v>
      </c>
      <c r="CTR24" s="271" t="s">
        <v>5884</v>
      </c>
      <c r="CTS24" s="271" t="s">
        <v>5884</v>
      </c>
      <c r="CTT24" s="271" t="s">
        <v>5884</v>
      </c>
      <c r="CTU24" s="271" t="s">
        <v>5884</v>
      </c>
      <c r="CTV24" s="271" t="s">
        <v>5884</v>
      </c>
      <c r="CTW24" s="271" t="s">
        <v>5884</v>
      </c>
      <c r="CTX24" s="271" t="s">
        <v>5884</v>
      </c>
      <c r="CTY24" s="271" t="s">
        <v>5884</v>
      </c>
      <c r="CTZ24" s="271" t="s">
        <v>5884</v>
      </c>
      <c r="CUA24" s="271" t="s">
        <v>5884</v>
      </c>
      <c r="CUB24" s="271" t="s">
        <v>5884</v>
      </c>
      <c r="CUC24" s="271" t="s">
        <v>5884</v>
      </c>
      <c r="CUD24" s="271" t="s">
        <v>5884</v>
      </c>
      <c r="CUE24" s="271" t="s">
        <v>5884</v>
      </c>
      <c r="CUF24" s="271" t="s">
        <v>5884</v>
      </c>
      <c r="CUG24" s="271" t="s">
        <v>5884</v>
      </c>
      <c r="CUH24" s="271" t="s">
        <v>5884</v>
      </c>
      <c r="CUI24" s="271" t="s">
        <v>5884</v>
      </c>
      <c r="CUJ24" s="271" t="s">
        <v>5884</v>
      </c>
      <c r="CUK24" s="271" t="s">
        <v>5884</v>
      </c>
      <c r="CUL24" s="271" t="s">
        <v>5884</v>
      </c>
      <c r="CUM24" s="271" t="s">
        <v>5884</v>
      </c>
      <c r="CUN24" s="271" t="s">
        <v>5884</v>
      </c>
      <c r="CUO24" s="271" t="s">
        <v>5884</v>
      </c>
      <c r="CUP24" s="271" t="s">
        <v>5884</v>
      </c>
      <c r="CUQ24" s="271" t="s">
        <v>5884</v>
      </c>
      <c r="CUR24" s="271" t="s">
        <v>5884</v>
      </c>
      <c r="CUS24" s="271" t="s">
        <v>5884</v>
      </c>
      <c r="CUT24" s="271" t="s">
        <v>5884</v>
      </c>
      <c r="CUU24" s="271" t="s">
        <v>5884</v>
      </c>
      <c r="CUV24" s="271" t="s">
        <v>5884</v>
      </c>
      <c r="CUW24" s="271" t="s">
        <v>5884</v>
      </c>
      <c r="CUX24" s="271" t="s">
        <v>5884</v>
      </c>
      <c r="CUY24" s="271" t="s">
        <v>5884</v>
      </c>
      <c r="CUZ24" s="271" t="s">
        <v>5884</v>
      </c>
      <c r="CVA24" s="271" t="s">
        <v>5884</v>
      </c>
      <c r="CVB24" s="271" t="s">
        <v>5884</v>
      </c>
      <c r="CVC24" s="271" t="s">
        <v>5884</v>
      </c>
      <c r="CVD24" s="271" t="s">
        <v>5884</v>
      </c>
      <c r="CVE24" s="271" t="s">
        <v>5884</v>
      </c>
      <c r="CVF24" s="271" t="s">
        <v>5884</v>
      </c>
      <c r="CVG24" s="271" t="s">
        <v>5884</v>
      </c>
      <c r="CVH24" s="271" t="s">
        <v>5884</v>
      </c>
      <c r="CVI24" s="271" t="s">
        <v>5884</v>
      </c>
      <c r="CVJ24" s="271" t="s">
        <v>5884</v>
      </c>
      <c r="CVK24" s="271" t="s">
        <v>5884</v>
      </c>
      <c r="CVL24" s="271" t="s">
        <v>5884</v>
      </c>
      <c r="CVM24" s="271" t="s">
        <v>5884</v>
      </c>
      <c r="CVN24" s="271" t="s">
        <v>5884</v>
      </c>
      <c r="CVO24" s="271" t="s">
        <v>5884</v>
      </c>
      <c r="CVP24" s="271" t="s">
        <v>5884</v>
      </c>
      <c r="CVQ24" s="271" t="s">
        <v>5884</v>
      </c>
      <c r="CVR24" s="271" t="s">
        <v>5884</v>
      </c>
      <c r="CVS24" s="271" t="s">
        <v>5884</v>
      </c>
      <c r="CVT24" s="271" t="s">
        <v>5884</v>
      </c>
      <c r="CVU24" s="271" t="s">
        <v>5884</v>
      </c>
      <c r="CVV24" s="271" t="s">
        <v>5884</v>
      </c>
      <c r="CVW24" s="271" t="s">
        <v>5884</v>
      </c>
      <c r="CVX24" s="271" t="s">
        <v>5884</v>
      </c>
      <c r="CVY24" s="271" t="s">
        <v>5884</v>
      </c>
      <c r="CVZ24" s="271" t="s">
        <v>5884</v>
      </c>
      <c r="CWA24" s="271" t="s">
        <v>5884</v>
      </c>
      <c r="CWB24" s="271" t="s">
        <v>5884</v>
      </c>
      <c r="CWC24" s="271" t="s">
        <v>5884</v>
      </c>
      <c r="CWD24" s="271" t="s">
        <v>5884</v>
      </c>
      <c r="CWE24" s="271" t="s">
        <v>5884</v>
      </c>
      <c r="CWF24" s="271" t="s">
        <v>5884</v>
      </c>
      <c r="CWG24" s="271" t="s">
        <v>5884</v>
      </c>
      <c r="CWH24" s="271" t="s">
        <v>5884</v>
      </c>
      <c r="CWI24" s="271" t="s">
        <v>5884</v>
      </c>
      <c r="CWJ24" s="271" t="s">
        <v>5884</v>
      </c>
      <c r="CWK24" s="271" t="s">
        <v>5884</v>
      </c>
      <c r="CWL24" s="271" t="s">
        <v>5884</v>
      </c>
      <c r="CWM24" s="271" t="s">
        <v>5884</v>
      </c>
      <c r="CWN24" s="271" t="s">
        <v>5884</v>
      </c>
      <c r="CWO24" s="271" t="s">
        <v>5884</v>
      </c>
      <c r="CWP24" s="271" t="s">
        <v>5884</v>
      </c>
      <c r="CWQ24" s="271" t="s">
        <v>5884</v>
      </c>
      <c r="CWR24" s="271" t="s">
        <v>5884</v>
      </c>
      <c r="CWS24" s="271" t="s">
        <v>5884</v>
      </c>
      <c r="CWT24" s="271" t="s">
        <v>5884</v>
      </c>
      <c r="CWU24" s="271" t="s">
        <v>5884</v>
      </c>
      <c r="CWV24" s="271" t="s">
        <v>5884</v>
      </c>
      <c r="CWW24" s="271" t="s">
        <v>5884</v>
      </c>
      <c r="CWX24" s="271" t="s">
        <v>5884</v>
      </c>
      <c r="CWY24" s="271" t="s">
        <v>5884</v>
      </c>
      <c r="CWZ24" s="271" t="s">
        <v>5884</v>
      </c>
      <c r="CXA24" s="271" t="s">
        <v>5884</v>
      </c>
      <c r="CXB24" s="271" t="s">
        <v>5884</v>
      </c>
      <c r="CXC24" s="271" t="s">
        <v>5884</v>
      </c>
      <c r="CXD24" s="271" t="s">
        <v>5884</v>
      </c>
      <c r="CXE24" s="271" t="s">
        <v>5884</v>
      </c>
      <c r="CXF24" s="271" t="s">
        <v>5884</v>
      </c>
      <c r="CXG24" s="271" t="s">
        <v>5884</v>
      </c>
      <c r="CXH24" s="271" t="s">
        <v>5884</v>
      </c>
      <c r="CXI24" s="271" t="s">
        <v>5884</v>
      </c>
      <c r="CXJ24" s="271" t="s">
        <v>5884</v>
      </c>
      <c r="CXK24" s="271" t="s">
        <v>5884</v>
      </c>
      <c r="CXL24" s="271" t="s">
        <v>5884</v>
      </c>
      <c r="CXM24" s="271" t="s">
        <v>5884</v>
      </c>
      <c r="CXN24" s="271" t="s">
        <v>5884</v>
      </c>
      <c r="CXO24" s="271" t="s">
        <v>5884</v>
      </c>
      <c r="CXP24" s="271" t="s">
        <v>5884</v>
      </c>
      <c r="CXQ24" s="271" t="s">
        <v>5884</v>
      </c>
      <c r="CXR24" s="271" t="s">
        <v>5884</v>
      </c>
      <c r="CXS24" s="271" t="s">
        <v>5884</v>
      </c>
      <c r="CXT24" s="271" t="s">
        <v>5884</v>
      </c>
      <c r="CXU24" s="271" t="s">
        <v>5884</v>
      </c>
      <c r="CXV24" s="271" t="s">
        <v>5884</v>
      </c>
      <c r="CXW24" s="271" t="s">
        <v>5884</v>
      </c>
      <c r="CXX24" s="271" t="s">
        <v>5884</v>
      </c>
      <c r="CXY24" s="271" t="s">
        <v>5884</v>
      </c>
      <c r="CXZ24" s="271" t="s">
        <v>5884</v>
      </c>
      <c r="CYA24" s="271" t="s">
        <v>5884</v>
      </c>
      <c r="CYB24" s="271" t="s">
        <v>5884</v>
      </c>
      <c r="CYC24" s="271" t="s">
        <v>5884</v>
      </c>
      <c r="CYD24" s="271" t="s">
        <v>5884</v>
      </c>
      <c r="CYE24" s="271" t="s">
        <v>5884</v>
      </c>
      <c r="CYF24" s="271" t="s">
        <v>5884</v>
      </c>
      <c r="CYG24" s="271" t="s">
        <v>5884</v>
      </c>
      <c r="CYH24" s="271" t="s">
        <v>5884</v>
      </c>
      <c r="CYI24" s="271" t="s">
        <v>5884</v>
      </c>
      <c r="CYJ24" s="271" t="s">
        <v>5884</v>
      </c>
      <c r="CYK24" s="271" t="s">
        <v>5884</v>
      </c>
      <c r="CYL24" s="271" t="s">
        <v>5884</v>
      </c>
      <c r="CYM24" s="271" t="s">
        <v>5884</v>
      </c>
      <c r="CYN24" s="271" t="s">
        <v>5884</v>
      </c>
      <c r="CYO24" s="271" t="s">
        <v>5884</v>
      </c>
      <c r="CYP24" s="271" t="s">
        <v>5884</v>
      </c>
      <c r="CYQ24" s="271" t="s">
        <v>5884</v>
      </c>
      <c r="CYR24" s="271" t="s">
        <v>5884</v>
      </c>
      <c r="CYS24" s="271" t="s">
        <v>5884</v>
      </c>
      <c r="CYT24" s="271" t="s">
        <v>5884</v>
      </c>
      <c r="CYU24" s="271" t="s">
        <v>5884</v>
      </c>
      <c r="CYV24" s="271" t="s">
        <v>5884</v>
      </c>
      <c r="CYW24" s="271" t="s">
        <v>5884</v>
      </c>
      <c r="CYX24" s="271" t="s">
        <v>5884</v>
      </c>
      <c r="CYY24" s="271" t="s">
        <v>5884</v>
      </c>
      <c r="CYZ24" s="271" t="s">
        <v>5884</v>
      </c>
      <c r="CZA24" s="271" t="s">
        <v>5884</v>
      </c>
      <c r="CZB24" s="271" t="s">
        <v>5884</v>
      </c>
      <c r="CZC24" s="271" t="s">
        <v>5884</v>
      </c>
      <c r="CZD24" s="271" t="s">
        <v>5884</v>
      </c>
      <c r="CZE24" s="271" t="s">
        <v>5884</v>
      </c>
      <c r="CZF24" s="271" t="s">
        <v>5884</v>
      </c>
      <c r="CZG24" s="271" t="s">
        <v>5884</v>
      </c>
      <c r="CZH24" s="271" t="s">
        <v>5884</v>
      </c>
      <c r="CZI24" s="271" t="s">
        <v>5884</v>
      </c>
      <c r="CZJ24" s="271" t="s">
        <v>5884</v>
      </c>
      <c r="CZK24" s="271" t="s">
        <v>5884</v>
      </c>
      <c r="CZL24" s="271" t="s">
        <v>5884</v>
      </c>
      <c r="CZM24" s="271" t="s">
        <v>5884</v>
      </c>
      <c r="CZN24" s="271" t="s">
        <v>5884</v>
      </c>
      <c r="CZO24" s="271" t="s">
        <v>5884</v>
      </c>
      <c r="CZP24" s="271" t="s">
        <v>5884</v>
      </c>
      <c r="CZQ24" s="271" t="s">
        <v>5884</v>
      </c>
      <c r="CZR24" s="271" t="s">
        <v>5884</v>
      </c>
      <c r="CZS24" s="271" t="s">
        <v>5884</v>
      </c>
      <c r="CZT24" s="271" t="s">
        <v>5884</v>
      </c>
      <c r="CZU24" s="271" t="s">
        <v>5884</v>
      </c>
      <c r="CZV24" s="271" t="s">
        <v>5884</v>
      </c>
      <c r="CZW24" s="271" t="s">
        <v>5884</v>
      </c>
      <c r="CZX24" s="271" t="s">
        <v>5884</v>
      </c>
      <c r="CZY24" s="271" t="s">
        <v>5884</v>
      </c>
      <c r="CZZ24" s="271" t="s">
        <v>5884</v>
      </c>
      <c r="DAA24" s="271" t="s">
        <v>5884</v>
      </c>
      <c r="DAB24" s="271" t="s">
        <v>5884</v>
      </c>
      <c r="DAC24" s="271" t="s">
        <v>5884</v>
      </c>
      <c r="DAD24" s="271" t="s">
        <v>5884</v>
      </c>
      <c r="DAE24" s="271" t="s">
        <v>5884</v>
      </c>
      <c r="DAF24" s="271" t="s">
        <v>5884</v>
      </c>
      <c r="DAG24" s="271" t="s">
        <v>5884</v>
      </c>
      <c r="DAH24" s="271" t="s">
        <v>5884</v>
      </c>
      <c r="DAI24" s="271" t="s">
        <v>5884</v>
      </c>
      <c r="DAJ24" s="271" t="s">
        <v>5884</v>
      </c>
      <c r="DAK24" s="271" t="s">
        <v>5884</v>
      </c>
      <c r="DAL24" s="271" t="s">
        <v>5884</v>
      </c>
      <c r="DAM24" s="271" t="s">
        <v>5884</v>
      </c>
      <c r="DAN24" s="271" t="s">
        <v>5884</v>
      </c>
      <c r="DAO24" s="271" t="s">
        <v>5884</v>
      </c>
      <c r="DAP24" s="271" t="s">
        <v>5884</v>
      </c>
      <c r="DAQ24" s="271" t="s">
        <v>5884</v>
      </c>
      <c r="DAR24" s="271" t="s">
        <v>5884</v>
      </c>
      <c r="DAS24" s="271" t="s">
        <v>5884</v>
      </c>
      <c r="DAT24" s="271" t="s">
        <v>5884</v>
      </c>
      <c r="DAU24" s="271" t="s">
        <v>5884</v>
      </c>
      <c r="DAV24" s="271" t="s">
        <v>5884</v>
      </c>
      <c r="DAW24" s="271" t="s">
        <v>5884</v>
      </c>
      <c r="DAX24" s="271" t="s">
        <v>5884</v>
      </c>
      <c r="DAY24" s="271" t="s">
        <v>5884</v>
      </c>
      <c r="DAZ24" s="271" t="s">
        <v>5884</v>
      </c>
      <c r="DBA24" s="271" t="s">
        <v>5884</v>
      </c>
      <c r="DBB24" s="271" t="s">
        <v>5884</v>
      </c>
      <c r="DBC24" s="271" t="s">
        <v>5884</v>
      </c>
      <c r="DBD24" s="271" t="s">
        <v>5884</v>
      </c>
      <c r="DBE24" s="271" t="s">
        <v>5884</v>
      </c>
      <c r="DBF24" s="271" t="s">
        <v>5884</v>
      </c>
      <c r="DBG24" s="271" t="s">
        <v>5884</v>
      </c>
      <c r="DBH24" s="271" t="s">
        <v>5884</v>
      </c>
      <c r="DBI24" s="271" t="s">
        <v>5884</v>
      </c>
      <c r="DBJ24" s="271" t="s">
        <v>5884</v>
      </c>
      <c r="DBK24" s="271" t="s">
        <v>5884</v>
      </c>
      <c r="DBL24" s="271" t="s">
        <v>5884</v>
      </c>
      <c r="DBM24" s="271" t="s">
        <v>5884</v>
      </c>
      <c r="DBN24" s="271" t="s">
        <v>5884</v>
      </c>
      <c r="DBO24" s="271" t="s">
        <v>5884</v>
      </c>
      <c r="DBP24" s="271" t="s">
        <v>5884</v>
      </c>
      <c r="DBQ24" s="271" t="s">
        <v>5884</v>
      </c>
      <c r="DBR24" s="271" t="s">
        <v>5884</v>
      </c>
      <c r="DBS24" s="271" t="s">
        <v>5884</v>
      </c>
      <c r="DBT24" s="271" t="s">
        <v>5884</v>
      </c>
      <c r="DBU24" s="271" t="s">
        <v>5884</v>
      </c>
      <c r="DBV24" s="271" t="s">
        <v>5884</v>
      </c>
      <c r="DBW24" s="271" t="s">
        <v>5884</v>
      </c>
      <c r="DBX24" s="271" t="s">
        <v>5884</v>
      </c>
      <c r="DBY24" s="271" t="s">
        <v>5884</v>
      </c>
      <c r="DBZ24" s="271" t="s">
        <v>5884</v>
      </c>
      <c r="DCA24" s="271" t="s">
        <v>5884</v>
      </c>
      <c r="DCB24" s="271" t="s">
        <v>5884</v>
      </c>
      <c r="DCC24" s="271" t="s">
        <v>5884</v>
      </c>
      <c r="DCD24" s="271" t="s">
        <v>5884</v>
      </c>
      <c r="DCE24" s="271" t="s">
        <v>5884</v>
      </c>
      <c r="DCF24" s="271" t="s">
        <v>5884</v>
      </c>
      <c r="DCG24" s="271" t="s">
        <v>5884</v>
      </c>
      <c r="DCH24" s="271" t="s">
        <v>5884</v>
      </c>
      <c r="DCI24" s="271" t="s">
        <v>5884</v>
      </c>
      <c r="DCJ24" s="271" t="s">
        <v>5884</v>
      </c>
      <c r="DCK24" s="271" t="s">
        <v>5884</v>
      </c>
      <c r="DCL24" s="271" t="s">
        <v>5884</v>
      </c>
      <c r="DCM24" s="271" t="s">
        <v>5884</v>
      </c>
      <c r="DCN24" s="271" t="s">
        <v>5884</v>
      </c>
      <c r="DCO24" s="271" t="s">
        <v>5884</v>
      </c>
      <c r="DCP24" s="271" t="s">
        <v>5884</v>
      </c>
      <c r="DCQ24" s="271" t="s">
        <v>5884</v>
      </c>
      <c r="DCR24" s="271" t="s">
        <v>5884</v>
      </c>
      <c r="DCS24" s="271" t="s">
        <v>5884</v>
      </c>
      <c r="DCT24" s="271" t="s">
        <v>5884</v>
      </c>
      <c r="DCU24" s="271" t="s">
        <v>5884</v>
      </c>
      <c r="DCV24" s="271" t="s">
        <v>5884</v>
      </c>
      <c r="DCW24" s="271" t="s">
        <v>5884</v>
      </c>
      <c r="DCX24" s="271" t="s">
        <v>5884</v>
      </c>
      <c r="DCY24" s="271" t="s">
        <v>5884</v>
      </c>
      <c r="DCZ24" s="271" t="s">
        <v>5884</v>
      </c>
      <c r="DDA24" s="271" t="s">
        <v>5884</v>
      </c>
      <c r="DDB24" s="271" t="s">
        <v>5884</v>
      </c>
      <c r="DDC24" s="271" t="s">
        <v>5884</v>
      </c>
      <c r="DDD24" s="271" t="s">
        <v>5884</v>
      </c>
      <c r="DDE24" s="271" t="s">
        <v>5884</v>
      </c>
      <c r="DDF24" s="271" t="s">
        <v>5884</v>
      </c>
      <c r="DDG24" s="271" t="s">
        <v>5884</v>
      </c>
      <c r="DDH24" s="271" t="s">
        <v>5884</v>
      </c>
      <c r="DDI24" s="271" t="s">
        <v>5884</v>
      </c>
      <c r="DDJ24" s="271" t="s">
        <v>5884</v>
      </c>
      <c r="DDK24" s="271" t="s">
        <v>5884</v>
      </c>
      <c r="DDL24" s="271" t="s">
        <v>5884</v>
      </c>
      <c r="DDM24" s="271" t="s">
        <v>5884</v>
      </c>
      <c r="DDN24" s="271" t="s">
        <v>5884</v>
      </c>
      <c r="DDO24" s="271" t="s">
        <v>5884</v>
      </c>
      <c r="DDP24" s="271" t="s">
        <v>5884</v>
      </c>
      <c r="DDQ24" s="271" t="s">
        <v>5884</v>
      </c>
      <c r="DDR24" s="271" t="s">
        <v>5884</v>
      </c>
      <c r="DDS24" s="271" t="s">
        <v>5884</v>
      </c>
      <c r="DDT24" s="271" t="s">
        <v>5884</v>
      </c>
      <c r="DDU24" s="271" t="s">
        <v>5884</v>
      </c>
      <c r="DDV24" s="271" t="s">
        <v>5884</v>
      </c>
      <c r="DDW24" s="271" t="s">
        <v>5884</v>
      </c>
      <c r="DDX24" s="271" t="s">
        <v>5884</v>
      </c>
      <c r="DDY24" s="271" t="s">
        <v>5884</v>
      </c>
      <c r="DDZ24" s="271" t="s">
        <v>5884</v>
      </c>
      <c r="DEA24" s="271" t="s">
        <v>5884</v>
      </c>
      <c r="DEB24" s="271" t="s">
        <v>5884</v>
      </c>
      <c r="DEC24" s="271" t="s">
        <v>5884</v>
      </c>
      <c r="DED24" s="271" t="s">
        <v>5884</v>
      </c>
      <c r="DEE24" s="271" t="s">
        <v>5884</v>
      </c>
      <c r="DEF24" s="271" t="s">
        <v>5884</v>
      </c>
      <c r="DEG24" s="271" t="s">
        <v>5884</v>
      </c>
      <c r="DEH24" s="271" t="s">
        <v>5884</v>
      </c>
      <c r="DEI24" s="271" t="s">
        <v>5884</v>
      </c>
      <c r="DEJ24" s="271" t="s">
        <v>5884</v>
      </c>
      <c r="DEK24" s="271" t="s">
        <v>5884</v>
      </c>
      <c r="DEL24" s="271" t="s">
        <v>5884</v>
      </c>
      <c r="DEM24" s="271" t="s">
        <v>5884</v>
      </c>
      <c r="DEN24" s="271" t="s">
        <v>5884</v>
      </c>
      <c r="DEO24" s="271" t="s">
        <v>5884</v>
      </c>
      <c r="DEP24" s="271" t="s">
        <v>5884</v>
      </c>
      <c r="DEQ24" s="271" t="s">
        <v>5884</v>
      </c>
      <c r="DER24" s="271" t="s">
        <v>5884</v>
      </c>
      <c r="DES24" s="271" t="s">
        <v>5884</v>
      </c>
      <c r="DET24" s="271" t="s">
        <v>5884</v>
      </c>
      <c r="DEU24" s="271" t="s">
        <v>5884</v>
      </c>
      <c r="DEV24" s="271" t="s">
        <v>5884</v>
      </c>
      <c r="DEW24" s="271" t="s">
        <v>5884</v>
      </c>
      <c r="DEX24" s="271" t="s">
        <v>5884</v>
      </c>
      <c r="DEY24" s="271" t="s">
        <v>5884</v>
      </c>
      <c r="DEZ24" s="271" t="s">
        <v>5884</v>
      </c>
      <c r="DFA24" s="271" t="s">
        <v>5884</v>
      </c>
      <c r="DFB24" s="271" t="s">
        <v>5884</v>
      </c>
      <c r="DFC24" s="271" t="s">
        <v>5884</v>
      </c>
      <c r="DFD24" s="271" t="s">
        <v>5884</v>
      </c>
      <c r="DFE24" s="271" t="s">
        <v>5884</v>
      </c>
      <c r="DFF24" s="271" t="s">
        <v>5884</v>
      </c>
      <c r="DFG24" s="271" t="s">
        <v>5884</v>
      </c>
      <c r="DFH24" s="271" t="s">
        <v>5884</v>
      </c>
      <c r="DFI24" s="271" t="s">
        <v>5884</v>
      </c>
      <c r="DFJ24" s="271" t="s">
        <v>5884</v>
      </c>
      <c r="DFK24" s="271" t="s">
        <v>5884</v>
      </c>
      <c r="DFL24" s="271" t="s">
        <v>5884</v>
      </c>
      <c r="DFM24" s="271" t="s">
        <v>5884</v>
      </c>
      <c r="DFN24" s="271" t="s">
        <v>5884</v>
      </c>
      <c r="DFO24" s="271" t="s">
        <v>5884</v>
      </c>
      <c r="DFP24" s="271" t="s">
        <v>5884</v>
      </c>
      <c r="DFQ24" s="271" t="s">
        <v>5884</v>
      </c>
      <c r="DFR24" s="271" t="s">
        <v>5884</v>
      </c>
      <c r="DFS24" s="271" t="s">
        <v>5884</v>
      </c>
      <c r="DFT24" s="271" t="s">
        <v>5884</v>
      </c>
      <c r="DFU24" s="271" t="s">
        <v>5884</v>
      </c>
      <c r="DFV24" s="271" t="s">
        <v>5884</v>
      </c>
      <c r="DFW24" s="271" t="s">
        <v>5884</v>
      </c>
      <c r="DFX24" s="271" t="s">
        <v>5884</v>
      </c>
      <c r="DFY24" s="271" t="s">
        <v>5884</v>
      </c>
      <c r="DFZ24" s="271" t="s">
        <v>5884</v>
      </c>
      <c r="DGA24" s="271" t="s">
        <v>5884</v>
      </c>
      <c r="DGB24" s="271" t="s">
        <v>5884</v>
      </c>
      <c r="DGC24" s="271" t="s">
        <v>5884</v>
      </c>
      <c r="DGD24" s="271" t="s">
        <v>5884</v>
      </c>
      <c r="DGE24" s="271" t="s">
        <v>5884</v>
      </c>
      <c r="DGF24" s="271" t="s">
        <v>5884</v>
      </c>
      <c r="DGG24" s="271" t="s">
        <v>5884</v>
      </c>
      <c r="DGH24" s="271" t="s">
        <v>5884</v>
      </c>
      <c r="DGI24" s="271" t="s">
        <v>5884</v>
      </c>
      <c r="DGJ24" s="271" t="s">
        <v>5884</v>
      </c>
      <c r="DGK24" s="271" t="s">
        <v>5884</v>
      </c>
      <c r="DGL24" s="271" t="s">
        <v>5884</v>
      </c>
      <c r="DGM24" s="271" t="s">
        <v>5884</v>
      </c>
      <c r="DGN24" s="271" t="s">
        <v>5884</v>
      </c>
      <c r="DGO24" s="271" t="s">
        <v>5884</v>
      </c>
      <c r="DGP24" s="271" t="s">
        <v>5884</v>
      </c>
      <c r="DGQ24" s="271" t="s">
        <v>5884</v>
      </c>
      <c r="DGR24" s="271" t="s">
        <v>5884</v>
      </c>
      <c r="DGS24" s="271" t="s">
        <v>5884</v>
      </c>
      <c r="DGT24" s="271" t="s">
        <v>5884</v>
      </c>
      <c r="DGU24" s="271" t="s">
        <v>5884</v>
      </c>
      <c r="DGV24" s="271" t="s">
        <v>5884</v>
      </c>
      <c r="DGW24" s="271" t="s">
        <v>5884</v>
      </c>
      <c r="DGX24" s="271" t="s">
        <v>5884</v>
      </c>
      <c r="DGY24" s="271" t="s">
        <v>5884</v>
      </c>
      <c r="DGZ24" s="271" t="s">
        <v>5884</v>
      </c>
      <c r="DHA24" s="271" t="s">
        <v>5884</v>
      </c>
      <c r="DHB24" s="271" t="s">
        <v>5884</v>
      </c>
      <c r="DHC24" s="271" t="s">
        <v>5884</v>
      </c>
      <c r="DHD24" s="271" t="s">
        <v>5884</v>
      </c>
      <c r="DHE24" s="271" t="s">
        <v>5884</v>
      </c>
      <c r="DHF24" s="271" t="s">
        <v>5884</v>
      </c>
      <c r="DHG24" s="271" t="s">
        <v>5884</v>
      </c>
      <c r="DHH24" s="271" t="s">
        <v>5884</v>
      </c>
      <c r="DHI24" s="271" t="s">
        <v>5884</v>
      </c>
      <c r="DHJ24" s="271" t="s">
        <v>5884</v>
      </c>
      <c r="DHK24" s="271" t="s">
        <v>5884</v>
      </c>
      <c r="DHL24" s="271" t="s">
        <v>5884</v>
      </c>
      <c r="DHM24" s="271" t="s">
        <v>5884</v>
      </c>
      <c r="DHN24" s="271" t="s">
        <v>5884</v>
      </c>
      <c r="DHO24" s="271" t="s">
        <v>5884</v>
      </c>
      <c r="DHP24" s="271" t="s">
        <v>5884</v>
      </c>
      <c r="DHQ24" s="271" t="s">
        <v>5884</v>
      </c>
      <c r="DHR24" s="271" t="s">
        <v>5884</v>
      </c>
      <c r="DHS24" s="271" t="s">
        <v>5884</v>
      </c>
      <c r="DHT24" s="271" t="s">
        <v>5884</v>
      </c>
      <c r="DHU24" s="271" t="s">
        <v>5884</v>
      </c>
      <c r="DHV24" s="271" t="s">
        <v>5884</v>
      </c>
      <c r="DHW24" s="271" t="s">
        <v>5884</v>
      </c>
      <c r="DHX24" s="271" t="s">
        <v>5884</v>
      </c>
      <c r="DHY24" s="271" t="s">
        <v>5884</v>
      </c>
      <c r="DHZ24" s="271" t="s">
        <v>5884</v>
      </c>
      <c r="DIA24" s="271" t="s">
        <v>5884</v>
      </c>
      <c r="DIB24" s="271" t="s">
        <v>5884</v>
      </c>
      <c r="DIC24" s="271" t="s">
        <v>5884</v>
      </c>
      <c r="DID24" s="271" t="s">
        <v>5884</v>
      </c>
      <c r="DIE24" s="271" t="s">
        <v>5884</v>
      </c>
      <c r="DIF24" s="271" t="s">
        <v>5884</v>
      </c>
      <c r="DIG24" s="271" t="s">
        <v>5884</v>
      </c>
      <c r="DIH24" s="271" t="s">
        <v>5884</v>
      </c>
      <c r="DII24" s="271" t="s">
        <v>5884</v>
      </c>
      <c r="DIJ24" s="271" t="s">
        <v>5884</v>
      </c>
      <c r="DIK24" s="271" t="s">
        <v>5884</v>
      </c>
      <c r="DIL24" s="271" t="s">
        <v>5884</v>
      </c>
      <c r="DIM24" s="271" t="s">
        <v>5884</v>
      </c>
      <c r="DIN24" s="271" t="s">
        <v>5884</v>
      </c>
      <c r="DIO24" s="271" t="s">
        <v>5884</v>
      </c>
      <c r="DIP24" s="271" t="s">
        <v>5884</v>
      </c>
      <c r="DIQ24" s="271" t="s">
        <v>5884</v>
      </c>
      <c r="DIR24" s="271" t="s">
        <v>5884</v>
      </c>
      <c r="DIS24" s="271" t="s">
        <v>5884</v>
      </c>
      <c r="DIT24" s="271" t="s">
        <v>5884</v>
      </c>
      <c r="DIU24" s="271" t="s">
        <v>5884</v>
      </c>
      <c r="DIV24" s="271" t="s">
        <v>5884</v>
      </c>
      <c r="DIW24" s="271" t="s">
        <v>5884</v>
      </c>
      <c r="DIX24" s="271" t="s">
        <v>5884</v>
      </c>
      <c r="DIY24" s="271" t="s">
        <v>5884</v>
      </c>
      <c r="DIZ24" s="271" t="s">
        <v>5884</v>
      </c>
      <c r="DJA24" s="271" t="s">
        <v>5884</v>
      </c>
      <c r="DJB24" s="271" t="s">
        <v>5884</v>
      </c>
      <c r="DJC24" s="271" t="s">
        <v>5884</v>
      </c>
      <c r="DJD24" s="271" t="s">
        <v>5884</v>
      </c>
      <c r="DJE24" s="271" t="s">
        <v>5884</v>
      </c>
      <c r="DJF24" s="271" t="s">
        <v>5884</v>
      </c>
      <c r="DJG24" s="271" t="s">
        <v>5884</v>
      </c>
      <c r="DJH24" s="271" t="s">
        <v>5884</v>
      </c>
      <c r="DJI24" s="271" t="s">
        <v>5884</v>
      </c>
      <c r="DJJ24" s="271" t="s">
        <v>5884</v>
      </c>
      <c r="DJK24" s="271" t="s">
        <v>5884</v>
      </c>
      <c r="DJL24" s="271" t="s">
        <v>5884</v>
      </c>
      <c r="DJM24" s="271" t="s">
        <v>5884</v>
      </c>
      <c r="DJN24" s="271" t="s">
        <v>5884</v>
      </c>
      <c r="DJO24" s="271" t="s">
        <v>5884</v>
      </c>
      <c r="DJP24" s="271" t="s">
        <v>5884</v>
      </c>
      <c r="DJQ24" s="271" t="s">
        <v>5884</v>
      </c>
      <c r="DJR24" s="271" t="s">
        <v>5884</v>
      </c>
      <c r="DJS24" s="271" t="s">
        <v>5884</v>
      </c>
      <c r="DJT24" s="271" t="s">
        <v>5884</v>
      </c>
      <c r="DJU24" s="271" t="s">
        <v>5884</v>
      </c>
      <c r="DJV24" s="271" t="s">
        <v>5884</v>
      </c>
      <c r="DJW24" s="271" t="s">
        <v>5884</v>
      </c>
      <c r="DJX24" s="271" t="s">
        <v>5884</v>
      </c>
      <c r="DJY24" s="271" t="s">
        <v>5884</v>
      </c>
      <c r="DJZ24" s="271" t="s">
        <v>5884</v>
      </c>
      <c r="DKA24" s="271" t="s">
        <v>5884</v>
      </c>
      <c r="DKB24" s="271" t="s">
        <v>5884</v>
      </c>
      <c r="DKC24" s="271" t="s">
        <v>5884</v>
      </c>
      <c r="DKD24" s="271" t="s">
        <v>5884</v>
      </c>
      <c r="DKE24" s="271" t="s">
        <v>5884</v>
      </c>
      <c r="DKF24" s="271" t="s">
        <v>5884</v>
      </c>
      <c r="DKG24" s="271" t="s">
        <v>5884</v>
      </c>
      <c r="DKH24" s="271" t="s">
        <v>5884</v>
      </c>
      <c r="DKI24" s="271" t="s">
        <v>5884</v>
      </c>
      <c r="DKJ24" s="271" t="s">
        <v>5884</v>
      </c>
      <c r="DKK24" s="271" t="s">
        <v>5884</v>
      </c>
      <c r="DKL24" s="271" t="s">
        <v>5884</v>
      </c>
      <c r="DKM24" s="271" t="s">
        <v>5884</v>
      </c>
      <c r="DKN24" s="271" t="s">
        <v>5884</v>
      </c>
      <c r="DKO24" s="271" t="s">
        <v>5884</v>
      </c>
      <c r="DKP24" s="271" t="s">
        <v>5884</v>
      </c>
      <c r="DKQ24" s="271" t="s">
        <v>5884</v>
      </c>
      <c r="DKR24" s="271" t="s">
        <v>5884</v>
      </c>
      <c r="DKS24" s="271" t="s">
        <v>5884</v>
      </c>
      <c r="DKT24" s="271" t="s">
        <v>5884</v>
      </c>
      <c r="DKU24" s="271" t="s">
        <v>5884</v>
      </c>
      <c r="DKV24" s="271" t="s">
        <v>5884</v>
      </c>
      <c r="DKW24" s="271" t="s">
        <v>5884</v>
      </c>
      <c r="DKX24" s="271" t="s">
        <v>5884</v>
      </c>
      <c r="DKY24" s="271" t="s">
        <v>5884</v>
      </c>
      <c r="DKZ24" s="271" t="s">
        <v>5884</v>
      </c>
      <c r="DLA24" s="271" t="s">
        <v>5884</v>
      </c>
      <c r="DLB24" s="271" t="s">
        <v>5884</v>
      </c>
      <c r="DLC24" s="271" t="s">
        <v>5884</v>
      </c>
      <c r="DLD24" s="271" t="s">
        <v>5884</v>
      </c>
      <c r="DLE24" s="271" t="s">
        <v>5884</v>
      </c>
      <c r="DLF24" s="271" t="s">
        <v>5884</v>
      </c>
      <c r="DLG24" s="271" t="s">
        <v>5884</v>
      </c>
      <c r="DLH24" s="271" t="s">
        <v>5884</v>
      </c>
      <c r="DLI24" s="271" t="s">
        <v>5884</v>
      </c>
      <c r="DLJ24" s="271" t="s">
        <v>5884</v>
      </c>
      <c r="DLK24" s="271" t="s">
        <v>5884</v>
      </c>
      <c r="DLL24" s="271" t="s">
        <v>5884</v>
      </c>
      <c r="DLM24" s="271" t="s">
        <v>5884</v>
      </c>
      <c r="DLN24" s="271" t="s">
        <v>5884</v>
      </c>
      <c r="DLO24" s="271" t="s">
        <v>5884</v>
      </c>
      <c r="DLP24" s="271" t="s">
        <v>5884</v>
      </c>
      <c r="DLQ24" s="271" t="s">
        <v>5884</v>
      </c>
      <c r="DLR24" s="271" t="s">
        <v>5884</v>
      </c>
      <c r="DLS24" s="271" t="s">
        <v>5884</v>
      </c>
      <c r="DLT24" s="271" t="s">
        <v>5884</v>
      </c>
      <c r="DLU24" s="271" t="s">
        <v>5884</v>
      </c>
      <c r="DLV24" s="271" t="s">
        <v>5884</v>
      </c>
      <c r="DLW24" s="271" t="s">
        <v>5884</v>
      </c>
      <c r="DLX24" s="271" t="s">
        <v>5884</v>
      </c>
      <c r="DLY24" s="271" t="s">
        <v>5884</v>
      </c>
      <c r="DLZ24" s="271" t="s">
        <v>5884</v>
      </c>
      <c r="DMA24" s="271" t="s">
        <v>5884</v>
      </c>
      <c r="DMB24" s="271" t="s">
        <v>5884</v>
      </c>
      <c r="DMC24" s="271" t="s">
        <v>5884</v>
      </c>
      <c r="DMD24" s="271" t="s">
        <v>5884</v>
      </c>
      <c r="DME24" s="271" t="s">
        <v>5884</v>
      </c>
      <c r="DMF24" s="271" t="s">
        <v>5884</v>
      </c>
      <c r="DMG24" s="271" t="s">
        <v>5884</v>
      </c>
      <c r="DMH24" s="271" t="s">
        <v>5884</v>
      </c>
      <c r="DMI24" s="271" t="s">
        <v>5884</v>
      </c>
      <c r="DMJ24" s="271" t="s">
        <v>5884</v>
      </c>
      <c r="DMK24" s="271" t="s">
        <v>5884</v>
      </c>
      <c r="DML24" s="271" t="s">
        <v>5884</v>
      </c>
      <c r="DMM24" s="271" t="s">
        <v>5884</v>
      </c>
      <c r="DMN24" s="271" t="s">
        <v>5884</v>
      </c>
      <c r="DMO24" s="271" t="s">
        <v>5884</v>
      </c>
      <c r="DMP24" s="271" t="s">
        <v>5884</v>
      </c>
      <c r="DMQ24" s="271" t="s">
        <v>5884</v>
      </c>
      <c r="DMR24" s="271" t="s">
        <v>5884</v>
      </c>
      <c r="DMS24" s="271" t="s">
        <v>5884</v>
      </c>
      <c r="DMT24" s="271" t="s">
        <v>5884</v>
      </c>
      <c r="DMU24" s="271" t="s">
        <v>5884</v>
      </c>
      <c r="DMV24" s="271" t="s">
        <v>5884</v>
      </c>
      <c r="DMW24" s="271" t="s">
        <v>5884</v>
      </c>
      <c r="DMX24" s="271" t="s">
        <v>5884</v>
      </c>
      <c r="DMY24" s="271" t="s">
        <v>5884</v>
      </c>
      <c r="DMZ24" s="271" t="s">
        <v>5884</v>
      </c>
      <c r="DNA24" s="271" t="s">
        <v>5884</v>
      </c>
      <c r="DNB24" s="271" t="s">
        <v>5884</v>
      </c>
      <c r="DNC24" s="271" t="s">
        <v>5884</v>
      </c>
      <c r="DND24" s="271" t="s">
        <v>5884</v>
      </c>
      <c r="DNE24" s="271" t="s">
        <v>5884</v>
      </c>
      <c r="DNF24" s="271" t="s">
        <v>5884</v>
      </c>
      <c r="DNG24" s="271" t="s">
        <v>5884</v>
      </c>
      <c r="DNH24" s="271" t="s">
        <v>5884</v>
      </c>
      <c r="DNI24" s="271" t="s">
        <v>5884</v>
      </c>
      <c r="DNJ24" s="271" t="s">
        <v>5884</v>
      </c>
      <c r="DNK24" s="271" t="s">
        <v>5884</v>
      </c>
      <c r="DNL24" s="271" t="s">
        <v>5884</v>
      </c>
      <c r="DNM24" s="271" t="s">
        <v>5884</v>
      </c>
      <c r="DNN24" s="271" t="s">
        <v>5884</v>
      </c>
      <c r="DNO24" s="271" t="s">
        <v>5884</v>
      </c>
      <c r="DNP24" s="271" t="s">
        <v>5884</v>
      </c>
      <c r="DNQ24" s="271" t="s">
        <v>5884</v>
      </c>
      <c r="DNR24" s="271" t="s">
        <v>5884</v>
      </c>
      <c r="DNS24" s="271" t="s">
        <v>5884</v>
      </c>
      <c r="DNT24" s="271" t="s">
        <v>5884</v>
      </c>
      <c r="DNU24" s="271" t="s">
        <v>5884</v>
      </c>
      <c r="DNV24" s="271" t="s">
        <v>5884</v>
      </c>
      <c r="DNW24" s="271" t="s">
        <v>5884</v>
      </c>
      <c r="DNX24" s="271" t="s">
        <v>5884</v>
      </c>
      <c r="DNY24" s="271" t="s">
        <v>5884</v>
      </c>
      <c r="DNZ24" s="271" t="s">
        <v>5884</v>
      </c>
      <c r="DOA24" s="271" t="s">
        <v>5884</v>
      </c>
      <c r="DOB24" s="271" t="s">
        <v>5884</v>
      </c>
      <c r="DOC24" s="271" t="s">
        <v>5884</v>
      </c>
      <c r="DOD24" s="271" t="s">
        <v>5884</v>
      </c>
      <c r="DOE24" s="271" t="s">
        <v>5884</v>
      </c>
      <c r="DOF24" s="271" t="s">
        <v>5884</v>
      </c>
      <c r="DOG24" s="271" t="s">
        <v>5884</v>
      </c>
      <c r="DOH24" s="271" t="s">
        <v>5884</v>
      </c>
      <c r="DOI24" s="271" t="s">
        <v>5884</v>
      </c>
      <c r="DOJ24" s="271" t="s">
        <v>5884</v>
      </c>
      <c r="DOK24" s="271" t="s">
        <v>5884</v>
      </c>
      <c r="DOL24" s="271" t="s">
        <v>5884</v>
      </c>
      <c r="DOM24" s="271" t="s">
        <v>5884</v>
      </c>
      <c r="DON24" s="271" t="s">
        <v>5884</v>
      </c>
      <c r="DOO24" s="271" t="s">
        <v>5884</v>
      </c>
      <c r="DOP24" s="271" t="s">
        <v>5884</v>
      </c>
      <c r="DOQ24" s="271" t="s">
        <v>5884</v>
      </c>
      <c r="DOR24" s="271" t="s">
        <v>5884</v>
      </c>
      <c r="DOS24" s="271" t="s">
        <v>5884</v>
      </c>
      <c r="DOT24" s="271" t="s">
        <v>5884</v>
      </c>
      <c r="DOU24" s="271" t="s">
        <v>5884</v>
      </c>
      <c r="DOV24" s="271" t="s">
        <v>5884</v>
      </c>
      <c r="DOW24" s="271" t="s">
        <v>5884</v>
      </c>
      <c r="DOX24" s="271" t="s">
        <v>5884</v>
      </c>
      <c r="DOY24" s="271" t="s">
        <v>5884</v>
      </c>
      <c r="DOZ24" s="271" t="s">
        <v>5884</v>
      </c>
      <c r="DPA24" s="271" t="s">
        <v>5884</v>
      </c>
      <c r="DPB24" s="271" t="s">
        <v>5884</v>
      </c>
      <c r="DPC24" s="271" t="s">
        <v>5884</v>
      </c>
      <c r="DPD24" s="271" t="s">
        <v>5884</v>
      </c>
      <c r="DPE24" s="271" t="s">
        <v>5884</v>
      </c>
      <c r="DPF24" s="271" t="s">
        <v>5884</v>
      </c>
      <c r="DPG24" s="271" t="s">
        <v>5884</v>
      </c>
      <c r="DPH24" s="271" t="s">
        <v>5884</v>
      </c>
      <c r="DPI24" s="271" t="s">
        <v>5884</v>
      </c>
      <c r="DPJ24" s="271" t="s">
        <v>5884</v>
      </c>
      <c r="DPK24" s="271" t="s">
        <v>5884</v>
      </c>
      <c r="DPL24" s="271" t="s">
        <v>5884</v>
      </c>
      <c r="DPM24" s="271" t="s">
        <v>5884</v>
      </c>
      <c r="DPN24" s="271" t="s">
        <v>5884</v>
      </c>
      <c r="DPO24" s="271" t="s">
        <v>5884</v>
      </c>
      <c r="DPP24" s="271" t="s">
        <v>5884</v>
      </c>
      <c r="DPQ24" s="271" t="s">
        <v>5884</v>
      </c>
      <c r="DPR24" s="271" t="s">
        <v>5884</v>
      </c>
      <c r="DPS24" s="271" t="s">
        <v>5884</v>
      </c>
      <c r="DPT24" s="271" t="s">
        <v>5884</v>
      </c>
      <c r="DPU24" s="271" t="s">
        <v>5884</v>
      </c>
      <c r="DPV24" s="271" t="s">
        <v>5884</v>
      </c>
      <c r="DPW24" s="271" t="s">
        <v>5884</v>
      </c>
      <c r="DPX24" s="271" t="s">
        <v>5884</v>
      </c>
      <c r="DPY24" s="271" t="s">
        <v>5884</v>
      </c>
      <c r="DPZ24" s="271" t="s">
        <v>5884</v>
      </c>
      <c r="DQA24" s="271" t="s">
        <v>5884</v>
      </c>
      <c r="DQB24" s="271" t="s">
        <v>5884</v>
      </c>
      <c r="DQC24" s="271" t="s">
        <v>5884</v>
      </c>
      <c r="DQD24" s="271" t="s">
        <v>5884</v>
      </c>
      <c r="DQE24" s="271" t="s">
        <v>5884</v>
      </c>
      <c r="DQF24" s="271" t="s">
        <v>5884</v>
      </c>
      <c r="DQG24" s="271" t="s">
        <v>5884</v>
      </c>
      <c r="DQH24" s="271" t="s">
        <v>5884</v>
      </c>
      <c r="DQI24" s="271" t="s">
        <v>5884</v>
      </c>
      <c r="DQJ24" s="271" t="s">
        <v>5884</v>
      </c>
      <c r="DQK24" s="271" t="s">
        <v>5884</v>
      </c>
      <c r="DQL24" s="271" t="s">
        <v>5884</v>
      </c>
      <c r="DQM24" s="271" t="s">
        <v>5884</v>
      </c>
      <c r="DQN24" s="271" t="s">
        <v>5884</v>
      </c>
      <c r="DQO24" s="271" t="s">
        <v>5884</v>
      </c>
      <c r="DQP24" s="271" t="s">
        <v>5884</v>
      </c>
      <c r="DQQ24" s="271" t="s">
        <v>5884</v>
      </c>
      <c r="DQR24" s="271" t="s">
        <v>5884</v>
      </c>
      <c r="DQS24" s="271" t="s">
        <v>5884</v>
      </c>
      <c r="DQT24" s="271" t="s">
        <v>5884</v>
      </c>
      <c r="DQU24" s="271" t="s">
        <v>5884</v>
      </c>
      <c r="DQV24" s="271" t="s">
        <v>5884</v>
      </c>
      <c r="DQW24" s="271" t="s">
        <v>5884</v>
      </c>
      <c r="DQX24" s="271" t="s">
        <v>5884</v>
      </c>
      <c r="DQY24" s="271" t="s">
        <v>5884</v>
      </c>
      <c r="DQZ24" s="271" t="s">
        <v>5884</v>
      </c>
      <c r="DRA24" s="271" t="s">
        <v>5884</v>
      </c>
      <c r="DRB24" s="271" t="s">
        <v>5884</v>
      </c>
      <c r="DRC24" s="271" t="s">
        <v>5884</v>
      </c>
      <c r="DRD24" s="271" t="s">
        <v>5884</v>
      </c>
      <c r="DRE24" s="271" t="s">
        <v>5884</v>
      </c>
      <c r="DRF24" s="271" t="s">
        <v>5884</v>
      </c>
      <c r="DRG24" s="271" t="s">
        <v>5884</v>
      </c>
      <c r="DRH24" s="271" t="s">
        <v>5884</v>
      </c>
      <c r="DRI24" s="271" t="s">
        <v>5884</v>
      </c>
      <c r="DRJ24" s="271" t="s">
        <v>5884</v>
      </c>
      <c r="DRK24" s="271" t="s">
        <v>5884</v>
      </c>
      <c r="DRL24" s="271" t="s">
        <v>5884</v>
      </c>
      <c r="DRM24" s="271" t="s">
        <v>5884</v>
      </c>
      <c r="DRN24" s="271" t="s">
        <v>5884</v>
      </c>
      <c r="DRO24" s="271" t="s">
        <v>5884</v>
      </c>
      <c r="DRP24" s="271" t="s">
        <v>5884</v>
      </c>
      <c r="DRQ24" s="271" t="s">
        <v>5884</v>
      </c>
      <c r="DRR24" s="271" t="s">
        <v>5884</v>
      </c>
      <c r="DRS24" s="271" t="s">
        <v>5884</v>
      </c>
      <c r="DRT24" s="271" t="s">
        <v>5884</v>
      </c>
      <c r="DRU24" s="271" t="s">
        <v>5884</v>
      </c>
      <c r="DRV24" s="271" t="s">
        <v>5884</v>
      </c>
      <c r="DRW24" s="271" t="s">
        <v>5884</v>
      </c>
      <c r="DRX24" s="271" t="s">
        <v>5884</v>
      </c>
      <c r="DRY24" s="271" t="s">
        <v>5884</v>
      </c>
      <c r="DRZ24" s="271" t="s">
        <v>5884</v>
      </c>
      <c r="DSA24" s="271" t="s">
        <v>5884</v>
      </c>
      <c r="DSB24" s="271" t="s">
        <v>5884</v>
      </c>
      <c r="DSC24" s="271" t="s">
        <v>5884</v>
      </c>
      <c r="DSD24" s="271" t="s">
        <v>5884</v>
      </c>
      <c r="DSE24" s="271" t="s">
        <v>5884</v>
      </c>
      <c r="DSF24" s="271" t="s">
        <v>5884</v>
      </c>
      <c r="DSG24" s="271" t="s">
        <v>5884</v>
      </c>
      <c r="DSH24" s="271" t="s">
        <v>5884</v>
      </c>
      <c r="DSI24" s="271" t="s">
        <v>5884</v>
      </c>
      <c r="DSJ24" s="271" t="s">
        <v>5884</v>
      </c>
      <c r="DSK24" s="271" t="s">
        <v>5884</v>
      </c>
      <c r="DSL24" s="271" t="s">
        <v>5884</v>
      </c>
      <c r="DSM24" s="271" t="s">
        <v>5884</v>
      </c>
      <c r="DSN24" s="271" t="s">
        <v>5884</v>
      </c>
      <c r="DSO24" s="271" t="s">
        <v>5884</v>
      </c>
      <c r="DSP24" s="271" t="s">
        <v>5884</v>
      </c>
      <c r="DSQ24" s="271" t="s">
        <v>5884</v>
      </c>
      <c r="DSR24" s="271" t="s">
        <v>5884</v>
      </c>
      <c r="DSS24" s="271" t="s">
        <v>5884</v>
      </c>
      <c r="DST24" s="271" t="s">
        <v>5884</v>
      </c>
      <c r="DSU24" s="271" t="s">
        <v>5884</v>
      </c>
      <c r="DSV24" s="271" t="s">
        <v>5884</v>
      </c>
      <c r="DSW24" s="271" t="s">
        <v>5884</v>
      </c>
      <c r="DSX24" s="271" t="s">
        <v>5884</v>
      </c>
      <c r="DSY24" s="271" t="s">
        <v>5884</v>
      </c>
      <c r="DSZ24" s="271" t="s">
        <v>5884</v>
      </c>
      <c r="DTA24" s="271" t="s">
        <v>5884</v>
      </c>
      <c r="DTB24" s="271" t="s">
        <v>5884</v>
      </c>
      <c r="DTC24" s="271" t="s">
        <v>5884</v>
      </c>
      <c r="DTD24" s="271" t="s">
        <v>5884</v>
      </c>
      <c r="DTE24" s="271" t="s">
        <v>5884</v>
      </c>
      <c r="DTF24" s="271" t="s">
        <v>5884</v>
      </c>
      <c r="DTG24" s="271" t="s">
        <v>5884</v>
      </c>
      <c r="DTH24" s="271" t="s">
        <v>5884</v>
      </c>
      <c r="DTI24" s="271" t="s">
        <v>5884</v>
      </c>
      <c r="DTJ24" s="271" t="s">
        <v>5884</v>
      </c>
      <c r="DTK24" s="271" t="s">
        <v>5884</v>
      </c>
      <c r="DTL24" s="271" t="s">
        <v>5884</v>
      </c>
      <c r="DTM24" s="271" t="s">
        <v>5884</v>
      </c>
      <c r="DTN24" s="271" t="s">
        <v>5884</v>
      </c>
      <c r="DTO24" s="271" t="s">
        <v>5884</v>
      </c>
      <c r="DTP24" s="271" t="s">
        <v>5884</v>
      </c>
      <c r="DTQ24" s="271" t="s">
        <v>5884</v>
      </c>
      <c r="DTR24" s="271" t="s">
        <v>5884</v>
      </c>
      <c r="DTS24" s="271" t="s">
        <v>5884</v>
      </c>
      <c r="DTT24" s="271" t="s">
        <v>5884</v>
      </c>
      <c r="DTU24" s="271" t="s">
        <v>5884</v>
      </c>
      <c r="DTV24" s="271" t="s">
        <v>5884</v>
      </c>
      <c r="DTW24" s="271" t="s">
        <v>5884</v>
      </c>
      <c r="DTX24" s="271" t="s">
        <v>5884</v>
      </c>
      <c r="DTY24" s="271" t="s">
        <v>5884</v>
      </c>
      <c r="DTZ24" s="271" t="s">
        <v>5884</v>
      </c>
      <c r="DUA24" s="271" t="s">
        <v>5884</v>
      </c>
      <c r="DUB24" s="271" t="s">
        <v>5884</v>
      </c>
      <c r="DUC24" s="271" t="s">
        <v>5884</v>
      </c>
      <c r="DUD24" s="271" t="s">
        <v>5884</v>
      </c>
      <c r="DUE24" s="271" t="s">
        <v>5884</v>
      </c>
      <c r="DUF24" s="271" t="s">
        <v>5884</v>
      </c>
      <c r="DUG24" s="271" t="s">
        <v>5884</v>
      </c>
      <c r="DUH24" s="271" t="s">
        <v>5884</v>
      </c>
      <c r="DUI24" s="271" t="s">
        <v>5884</v>
      </c>
      <c r="DUJ24" s="271" t="s">
        <v>5884</v>
      </c>
      <c r="DUK24" s="271" t="s">
        <v>5884</v>
      </c>
      <c r="DUL24" s="271" t="s">
        <v>5884</v>
      </c>
      <c r="DUM24" s="271" t="s">
        <v>5884</v>
      </c>
      <c r="DUN24" s="271" t="s">
        <v>5884</v>
      </c>
      <c r="DUO24" s="271" t="s">
        <v>5884</v>
      </c>
      <c r="DUP24" s="271" t="s">
        <v>5884</v>
      </c>
      <c r="DUQ24" s="271" t="s">
        <v>5884</v>
      </c>
      <c r="DUR24" s="271" t="s">
        <v>5884</v>
      </c>
      <c r="DUS24" s="271" t="s">
        <v>5884</v>
      </c>
      <c r="DUT24" s="271" t="s">
        <v>5884</v>
      </c>
      <c r="DUU24" s="271" t="s">
        <v>5884</v>
      </c>
      <c r="DUV24" s="271" t="s">
        <v>5884</v>
      </c>
      <c r="DUW24" s="271" t="s">
        <v>5884</v>
      </c>
      <c r="DUX24" s="271" t="s">
        <v>5884</v>
      </c>
      <c r="DUY24" s="271" t="s">
        <v>5884</v>
      </c>
      <c r="DUZ24" s="271" t="s">
        <v>5884</v>
      </c>
      <c r="DVA24" s="271" t="s">
        <v>5884</v>
      </c>
      <c r="DVB24" s="271" t="s">
        <v>5884</v>
      </c>
      <c r="DVC24" s="271" t="s">
        <v>5884</v>
      </c>
      <c r="DVD24" s="271" t="s">
        <v>5884</v>
      </c>
      <c r="DVE24" s="271" t="s">
        <v>5884</v>
      </c>
      <c r="DVF24" s="271" t="s">
        <v>5884</v>
      </c>
      <c r="DVG24" s="271" t="s">
        <v>5884</v>
      </c>
      <c r="DVH24" s="271" t="s">
        <v>5884</v>
      </c>
      <c r="DVI24" s="271" t="s">
        <v>5884</v>
      </c>
      <c r="DVJ24" s="271" t="s">
        <v>5884</v>
      </c>
      <c r="DVK24" s="271" t="s">
        <v>5884</v>
      </c>
      <c r="DVL24" s="271" t="s">
        <v>5884</v>
      </c>
      <c r="DVM24" s="271" t="s">
        <v>5884</v>
      </c>
      <c r="DVN24" s="271" t="s">
        <v>5884</v>
      </c>
      <c r="DVO24" s="271" t="s">
        <v>5884</v>
      </c>
      <c r="DVP24" s="271" t="s">
        <v>5884</v>
      </c>
      <c r="DVQ24" s="271" t="s">
        <v>5884</v>
      </c>
      <c r="DVR24" s="271" t="s">
        <v>5884</v>
      </c>
      <c r="DVS24" s="271" t="s">
        <v>5884</v>
      </c>
      <c r="DVT24" s="271" t="s">
        <v>5884</v>
      </c>
      <c r="DVU24" s="271" t="s">
        <v>5884</v>
      </c>
      <c r="DVV24" s="271" t="s">
        <v>5884</v>
      </c>
      <c r="DVW24" s="271" t="s">
        <v>5884</v>
      </c>
      <c r="DVX24" s="271" t="s">
        <v>5884</v>
      </c>
      <c r="DVY24" s="271" t="s">
        <v>5884</v>
      </c>
      <c r="DVZ24" s="271" t="s">
        <v>5884</v>
      </c>
      <c r="DWA24" s="271" t="s">
        <v>5884</v>
      </c>
      <c r="DWB24" s="271" t="s">
        <v>5884</v>
      </c>
      <c r="DWC24" s="271" t="s">
        <v>5884</v>
      </c>
      <c r="DWD24" s="271" t="s">
        <v>5884</v>
      </c>
      <c r="DWE24" s="271" t="s">
        <v>5884</v>
      </c>
      <c r="DWF24" s="271" t="s">
        <v>5884</v>
      </c>
      <c r="DWG24" s="271" t="s">
        <v>5884</v>
      </c>
      <c r="DWH24" s="271" t="s">
        <v>5884</v>
      </c>
      <c r="DWI24" s="271" t="s">
        <v>5884</v>
      </c>
      <c r="DWJ24" s="271" t="s">
        <v>5884</v>
      </c>
      <c r="DWK24" s="271" t="s">
        <v>5884</v>
      </c>
      <c r="DWL24" s="271" t="s">
        <v>5884</v>
      </c>
      <c r="DWM24" s="271" t="s">
        <v>5884</v>
      </c>
      <c r="DWN24" s="271" t="s">
        <v>5884</v>
      </c>
      <c r="DWO24" s="271" t="s">
        <v>5884</v>
      </c>
      <c r="DWP24" s="271" t="s">
        <v>5884</v>
      </c>
      <c r="DWQ24" s="271" t="s">
        <v>5884</v>
      </c>
      <c r="DWR24" s="271" t="s">
        <v>5884</v>
      </c>
      <c r="DWS24" s="271" t="s">
        <v>5884</v>
      </c>
      <c r="DWT24" s="271" t="s">
        <v>5884</v>
      </c>
      <c r="DWU24" s="271" t="s">
        <v>5884</v>
      </c>
      <c r="DWV24" s="271" t="s">
        <v>5884</v>
      </c>
      <c r="DWW24" s="271" t="s">
        <v>5884</v>
      </c>
      <c r="DWX24" s="271" t="s">
        <v>5884</v>
      </c>
      <c r="DWY24" s="271" t="s">
        <v>5884</v>
      </c>
      <c r="DWZ24" s="271" t="s">
        <v>5884</v>
      </c>
      <c r="DXA24" s="271" t="s">
        <v>5884</v>
      </c>
      <c r="DXB24" s="271" t="s">
        <v>5884</v>
      </c>
      <c r="DXC24" s="271" t="s">
        <v>5884</v>
      </c>
      <c r="DXD24" s="271" t="s">
        <v>5884</v>
      </c>
      <c r="DXE24" s="271" t="s">
        <v>5884</v>
      </c>
      <c r="DXF24" s="271" t="s">
        <v>5884</v>
      </c>
      <c r="DXG24" s="271" t="s">
        <v>5884</v>
      </c>
      <c r="DXH24" s="271" t="s">
        <v>5884</v>
      </c>
      <c r="DXI24" s="271" t="s">
        <v>5884</v>
      </c>
      <c r="DXJ24" s="271" t="s">
        <v>5884</v>
      </c>
      <c r="DXK24" s="271" t="s">
        <v>5884</v>
      </c>
      <c r="DXL24" s="271" t="s">
        <v>5884</v>
      </c>
      <c r="DXM24" s="271" t="s">
        <v>5884</v>
      </c>
      <c r="DXN24" s="271" t="s">
        <v>5884</v>
      </c>
      <c r="DXO24" s="271" t="s">
        <v>5884</v>
      </c>
      <c r="DXP24" s="271" t="s">
        <v>5884</v>
      </c>
      <c r="DXQ24" s="271" t="s">
        <v>5884</v>
      </c>
      <c r="DXR24" s="271" t="s">
        <v>5884</v>
      </c>
      <c r="DXS24" s="271" t="s">
        <v>5884</v>
      </c>
      <c r="DXT24" s="271" t="s">
        <v>5884</v>
      </c>
      <c r="DXU24" s="271" t="s">
        <v>5884</v>
      </c>
      <c r="DXV24" s="271" t="s">
        <v>5884</v>
      </c>
      <c r="DXW24" s="271" t="s">
        <v>5884</v>
      </c>
      <c r="DXX24" s="271" t="s">
        <v>5884</v>
      </c>
      <c r="DXY24" s="271" t="s">
        <v>5884</v>
      </c>
      <c r="DXZ24" s="271" t="s">
        <v>5884</v>
      </c>
      <c r="DYA24" s="271" t="s">
        <v>5884</v>
      </c>
      <c r="DYB24" s="271" t="s">
        <v>5884</v>
      </c>
      <c r="DYC24" s="271" t="s">
        <v>5884</v>
      </c>
      <c r="DYD24" s="271" t="s">
        <v>5884</v>
      </c>
      <c r="DYE24" s="271" t="s">
        <v>5884</v>
      </c>
      <c r="DYF24" s="271" t="s">
        <v>5884</v>
      </c>
      <c r="DYG24" s="271" t="s">
        <v>5884</v>
      </c>
      <c r="DYH24" s="271" t="s">
        <v>5884</v>
      </c>
      <c r="DYI24" s="271" t="s">
        <v>5884</v>
      </c>
      <c r="DYJ24" s="271" t="s">
        <v>5884</v>
      </c>
      <c r="DYK24" s="271" t="s">
        <v>5884</v>
      </c>
      <c r="DYL24" s="271" t="s">
        <v>5884</v>
      </c>
      <c r="DYM24" s="271" t="s">
        <v>5884</v>
      </c>
      <c r="DYN24" s="271" t="s">
        <v>5884</v>
      </c>
      <c r="DYO24" s="271" t="s">
        <v>5884</v>
      </c>
      <c r="DYP24" s="271" t="s">
        <v>5884</v>
      </c>
      <c r="DYQ24" s="271" t="s">
        <v>5884</v>
      </c>
      <c r="DYR24" s="271" t="s">
        <v>5884</v>
      </c>
      <c r="DYS24" s="271" t="s">
        <v>5884</v>
      </c>
      <c r="DYT24" s="271" t="s">
        <v>5884</v>
      </c>
      <c r="DYU24" s="271" t="s">
        <v>5884</v>
      </c>
      <c r="DYV24" s="271" t="s">
        <v>5884</v>
      </c>
      <c r="DYW24" s="271" t="s">
        <v>5884</v>
      </c>
      <c r="DYX24" s="271" t="s">
        <v>5884</v>
      </c>
      <c r="DYY24" s="271" t="s">
        <v>5884</v>
      </c>
      <c r="DYZ24" s="271" t="s">
        <v>5884</v>
      </c>
      <c r="DZA24" s="271" t="s">
        <v>5884</v>
      </c>
      <c r="DZB24" s="271" t="s">
        <v>5884</v>
      </c>
      <c r="DZC24" s="271" t="s">
        <v>5884</v>
      </c>
      <c r="DZD24" s="271" t="s">
        <v>5884</v>
      </c>
      <c r="DZE24" s="271" t="s">
        <v>5884</v>
      </c>
      <c r="DZF24" s="271" t="s">
        <v>5884</v>
      </c>
      <c r="DZG24" s="271" t="s">
        <v>5884</v>
      </c>
      <c r="DZH24" s="271" t="s">
        <v>5884</v>
      </c>
      <c r="DZI24" s="271" t="s">
        <v>5884</v>
      </c>
      <c r="DZJ24" s="271" t="s">
        <v>5884</v>
      </c>
      <c r="DZK24" s="271" t="s">
        <v>5884</v>
      </c>
      <c r="DZL24" s="271" t="s">
        <v>5884</v>
      </c>
      <c r="DZM24" s="271" t="s">
        <v>5884</v>
      </c>
      <c r="DZN24" s="271" t="s">
        <v>5884</v>
      </c>
      <c r="DZO24" s="271" t="s">
        <v>5884</v>
      </c>
      <c r="DZP24" s="271" t="s">
        <v>5884</v>
      </c>
      <c r="DZQ24" s="271" t="s">
        <v>5884</v>
      </c>
      <c r="DZR24" s="271" t="s">
        <v>5884</v>
      </c>
      <c r="DZS24" s="271" t="s">
        <v>5884</v>
      </c>
      <c r="DZT24" s="271" t="s">
        <v>5884</v>
      </c>
      <c r="DZU24" s="271" t="s">
        <v>5884</v>
      </c>
      <c r="DZV24" s="271" t="s">
        <v>5884</v>
      </c>
      <c r="DZW24" s="271" t="s">
        <v>5884</v>
      </c>
      <c r="DZX24" s="271" t="s">
        <v>5884</v>
      </c>
      <c r="DZY24" s="271" t="s">
        <v>5884</v>
      </c>
      <c r="DZZ24" s="271" t="s">
        <v>5884</v>
      </c>
      <c r="EAA24" s="271" t="s">
        <v>5884</v>
      </c>
      <c r="EAB24" s="271" t="s">
        <v>5884</v>
      </c>
      <c r="EAC24" s="271" t="s">
        <v>5884</v>
      </c>
      <c r="EAD24" s="271" t="s">
        <v>5884</v>
      </c>
      <c r="EAE24" s="271" t="s">
        <v>5884</v>
      </c>
      <c r="EAF24" s="271" t="s">
        <v>5884</v>
      </c>
      <c r="EAG24" s="271" t="s">
        <v>5884</v>
      </c>
      <c r="EAH24" s="271" t="s">
        <v>5884</v>
      </c>
      <c r="EAI24" s="271" t="s">
        <v>5884</v>
      </c>
      <c r="EAJ24" s="271" t="s">
        <v>5884</v>
      </c>
      <c r="EAK24" s="271" t="s">
        <v>5884</v>
      </c>
      <c r="EAL24" s="271" t="s">
        <v>5884</v>
      </c>
      <c r="EAM24" s="271" t="s">
        <v>5884</v>
      </c>
      <c r="EAN24" s="271" t="s">
        <v>5884</v>
      </c>
      <c r="EAO24" s="271" t="s">
        <v>5884</v>
      </c>
      <c r="EAP24" s="271" t="s">
        <v>5884</v>
      </c>
      <c r="EAQ24" s="271" t="s">
        <v>5884</v>
      </c>
      <c r="EAR24" s="271" t="s">
        <v>5884</v>
      </c>
      <c r="EAS24" s="271" t="s">
        <v>5884</v>
      </c>
      <c r="EAT24" s="271" t="s">
        <v>5884</v>
      </c>
      <c r="EAU24" s="271" t="s">
        <v>5884</v>
      </c>
      <c r="EAV24" s="271" t="s">
        <v>5884</v>
      </c>
      <c r="EAW24" s="271" t="s">
        <v>5884</v>
      </c>
      <c r="EAX24" s="271" t="s">
        <v>5884</v>
      </c>
      <c r="EAY24" s="271" t="s">
        <v>5884</v>
      </c>
      <c r="EAZ24" s="271" t="s">
        <v>5884</v>
      </c>
      <c r="EBA24" s="271" t="s">
        <v>5884</v>
      </c>
      <c r="EBB24" s="271" t="s">
        <v>5884</v>
      </c>
      <c r="EBC24" s="271" t="s">
        <v>5884</v>
      </c>
      <c r="EBD24" s="271" t="s">
        <v>5884</v>
      </c>
      <c r="EBE24" s="271" t="s">
        <v>5884</v>
      </c>
      <c r="EBF24" s="271" t="s">
        <v>5884</v>
      </c>
      <c r="EBG24" s="271" t="s">
        <v>5884</v>
      </c>
      <c r="EBH24" s="271" t="s">
        <v>5884</v>
      </c>
      <c r="EBI24" s="271" t="s">
        <v>5884</v>
      </c>
      <c r="EBJ24" s="271" t="s">
        <v>5884</v>
      </c>
      <c r="EBK24" s="271" t="s">
        <v>5884</v>
      </c>
      <c r="EBL24" s="271" t="s">
        <v>5884</v>
      </c>
      <c r="EBM24" s="271" t="s">
        <v>5884</v>
      </c>
      <c r="EBN24" s="271" t="s">
        <v>5884</v>
      </c>
      <c r="EBO24" s="271" t="s">
        <v>5884</v>
      </c>
      <c r="EBP24" s="271" t="s">
        <v>5884</v>
      </c>
      <c r="EBQ24" s="271" t="s">
        <v>5884</v>
      </c>
      <c r="EBR24" s="271" t="s">
        <v>5884</v>
      </c>
      <c r="EBS24" s="271" t="s">
        <v>5884</v>
      </c>
      <c r="EBT24" s="271" t="s">
        <v>5884</v>
      </c>
      <c r="EBU24" s="271" t="s">
        <v>5884</v>
      </c>
      <c r="EBV24" s="271" t="s">
        <v>5884</v>
      </c>
      <c r="EBW24" s="271" t="s">
        <v>5884</v>
      </c>
      <c r="EBX24" s="271" t="s">
        <v>5884</v>
      </c>
      <c r="EBY24" s="271" t="s">
        <v>5884</v>
      </c>
      <c r="EBZ24" s="271" t="s">
        <v>5884</v>
      </c>
      <c r="ECA24" s="271" t="s">
        <v>5884</v>
      </c>
      <c r="ECB24" s="271" t="s">
        <v>5884</v>
      </c>
      <c r="ECC24" s="271" t="s">
        <v>5884</v>
      </c>
      <c r="ECD24" s="271" t="s">
        <v>5884</v>
      </c>
      <c r="ECE24" s="271" t="s">
        <v>5884</v>
      </c>
      <c r="ECF24" s="271" t="s">
        <v>5884</v>
      </c>
      <c r="ECG24" s="271" t="s">
        <v>5884</v>
      </c>
      <c r="ECH24" s="271" t="s">
        <v>5884</v>
      </c>
      <c r="ECI24" s="271" t="s">
        <v>5884</v>
      </c>
      <c r="ECJ24" s="271" t="s">
        <v>5884</v>
      </c>
      <c r="ECK24" s="271" t="s">
        <v>5884</v>
      </c>
      <c r="ECL24" s="271" t="s">
        <v>5884</v>
      </c>
      <c r="ECM24" s="271" t="s">
        <v>5884</v>
      </c>
      <c r="ECN24" s="271" t="s">
        <v>5884</v>
      </c>
      <c r="ECO24" s="271" t="s">
        <v>5884</v>
      </c>
      <c r="ECP24" s="271" t="s">
        <v>5884</v>
      </c>
      <c r="ECQ24" s="271" t="s">
        <v>5884</v>
      </c>
      <c r="ECR24" s="271" t="s">
        <v>5884</v>
      </c>
      <c r="ECS24" s="271" t="s">
        <v>5884</v>
      </c>
      <c r="ECT24" s="271" t="s">
        <v>5884</v>
      </c>
      <c r="ECU24" s="271" t="s">
        <v>5884</v>
      </c>
      <c r="ECV24" s="271" t="s">
        <v>5884</v>
      </c>
      <c r="ECW24" s="271" t="s">
        <v>5884</v>
      </c>
      <c r="ECX24" s="271" t="s">
        <v>5884</v>
      </c>
      <c r="ECY24" s="271" t="s">
        <v>5884</v>
      </c>
      <c r="ECZ24" s="271" t="s">
        <v>5884</v>
      </c>
      <c r="EDA24" s="271" t="s">
        <v>5884</v>
      </c>
      <c r="EDB24" s="271" t="s">
        <v>5884</v>
      </c>
      <c r="EDC24" s="271" t="s">
        <v>5884</v>
      </c>
      <c r="EDD24" s="271" t="s">
        <v>5884</v>
      </c>
      <c r="EDE24" s="271" t="s">
        <v>5884</v>
      </c>
      <c r="EDF24" s="271" t="s">
        <v>5884</v>
      </c>
      <c r="EDG24" s="271" t="s">
        <v>5884</v>
      </c>
      <c r="EDH24" s="271" t="s">
        <v>5884</v>
      </c>
      <c r="EDI24" s="271" t="s">
        <v>5884</v>
      </c>
      <c r="EDJ24" s="271" t="s">
        <v>5884</v>
      </c>
      <c r="EDK24" s="271" t="s">
        <v>5884</v>
      </c>
      <c r="EDL24" s="271" t="s">
        <v>5884</v>
      </c>
      <c r="EDM24" s="271" t="s">
        <v>5884</v>
      </c>
      <c r="EDN24" s="271" t="s">
        <v>5884</v>
      </c>
      <c r="EDO24" s="271" t="s">
        <v>5884</v>
      </c>
      <c r="EDP24" s="271" t="s">
        <v>5884</v>
      </c>
      <c r="EDQ24" s="271" t="s">
        <v>5884</v>
      </c>
      <c r="EDR24" s="271" t="s">
        <v>5884</v>
      </c>
      <c r="EDS24" s="271" t="s">
        <v>5884</v>
      </c>
      <c r="EDT24" s="271" t="s">
        <v>5884</v>
      </c>
      <c r="EDU24" s="271" t="s">
        <v>5884</v>
      </c>
      <c r="EDV24" s="271" t="s">
        <v>5884</v>
      </c>
      <c r="EDW24" s="271" t="s">
        <v>5884</v>
      </c>
      <c r="EDX24" s="271" t="s">
        <v>5884</v>
      </c>
      <c r="EDY24" s="271" t="s">
        <v>5884</v>
      </c>
      <c r="EDZ24" s="271" t="s">
        <v>5884</v>
      </c>
      <c r="EEA24" s="271" t="s">
        <v>5884</v>
      </c>
      <c r="EEB24" s="271" t="s">
        <v>5884</v>
      </c>
      <c r="EEC24" s="271" t="s">
        <v>5884</v>
      </c>
      <c r="EED24" s="271" t="s">
        <v>5884</v>
      </c>
      <c r="EEE24" s="271" t="s">
        <v>5884</v>
      </c>
      <c r="EEF24" s="271" t="s">
        <v>5884</v>
      </c>
      <c r="EEG24" s="271" t="s">
        <v>5884</v>
      </c>
      <c r="EEH24" s="271" t="s">
        <v>5884</v>
      </c>
      <c r="EEI24" s="271" t="s">
        <v>5884</v>
      </c>
      <c r="EEJ24" s="271" t="s">
        <v>5884</v>
      </c>
      <c r="EEK24" s="271" t="s">
        <v>5884</v>
      </c>
      <c r="EEL24" s="271" t="s">
        <v>5884</v>
      </c>
      <c r="EEM24" s="271" t="s">
        <v>5884</v>
      </c>
      <c r="EEN24" s="271" t="s">
        <v>5884</v>
      </c>
      <c r="EEO24" s="271" t="s">
        <v>5884</v>
      </c>
      <c r="EEP24" s="271" t="s">
        <v>5884</v>
      </c>
      <c r="EEQ24" s="271" t="s">
        <v>5884</v>
      </c>
      <c r="EER24" s="271" t="s">
        <v>5884</v>
      </c>
      <c r="EES24" s="271" t="s">
        <v>5884</v>
      </c>
      <c r="EET24" s="271" t="s">
        <v>5884</v>
      </c>
      <c r="EEU24" s="271" t="s">
        <v>5884</v>
      </c>
      <c r="EEV24" s="271" t="s">
        <v>5884</v>
      </c>
      <c r="EEW24" s="271" t="s">
        <v>5884</v>
      </c>
      <c r="EEX24" s="271" t="s">
        <v>5884</v>
      </c>
      <c r="EEY24" s="271" t="s">
        <v>5884</v>
      </c>
      <c r="EEZ24" s="271" t="s">
        <v>5884</v>
      </c>
      <c r="EFA24" s="271" t="s">
        <v>5884</v>
      </c>
      <c r="EFB24" s="271" t="s">
        <v>5884</v>
      </c>
      <c r="EFC24" s="271" t="s">
        <v>5884</v>
      </c>
      <c r="EFD24" s="271" t="s">
        <v>5884</v>
      </c>
      <c r="EFE24" s="271" t="s">
        <v>5884</v>
      </c>
      <c r="EFF24" s="271" t="s">
        <v>5884</v>
      </c>
      <c r="EFG24" s="271" t="s">
        <v>5884</v>
      </c>
      <c r="EFH24" s="271" t="s">
        <v>5884</v>
      </c>
      <c r="EFI24" s="271" t="s">
        <v>5884</v>
      </c>
      <c r="EFJ24" s="271" t="s">
        <v>5884</v>
      </c>
      <c r="EFK24" s="271" t="s">
        <v>5884</v>
      </c>
      <c r="EFL24" s="271" t="s">
        <v>5884</v>
      </c>
      <c r="EFM24" s="271" t="s">
        <v>5884</v>
      </c>
      <c r="EFN24" s="271" t="s">
        <v>5884</v>
      </c>
      <c r="EFO24" s="271" t="s">
        <v>5884</v>
      </c>
      <c r="EFP24" s="271" t="s">
        <v>5884</v>
      </c>
      <c r="EFQ24" s="271" t="s">
        <v>5884</v>
      </c>
      <c r="EFR24" s="271" t="s">
        <v>5884</v>
      </c>
      <c r="EFS24" s="271" t="s">
        <v>5884</v>
      </c>
      <c r="EFT24" s="271" t="s">
        <v>5884</v>
      </c>
      <c r="EFU24" s="271" t="s">
        <v>5884</v>
      </c>
      <c r="EFV24" s="271" t="s">
        <v>5884</v>
      </c>
      <c r="EFW24" s="271" t="s">
        <v>5884</v>
      </c>
      <c r="EFX24" s="271" t="s">
        <v>5884</v>
      </c>
      <c r="EFY24" s="271" t="s">
        <v>5884</v>
      </c>
      <c r="EFZ24" s="271" t="s">
        <v>5884</v>
      </c>
      <c r="EGA24" s="271" t="s">
        <v>5884</v>
      </c>
      <c r="EGB24" s="271" t="s">
        <v>5884</v>
      </c>
      <c r="EGC24" s="271" t="s">
        <v>5884</v>
      </c>
      <c r="EGD24" s="271" t="s">
        <v>5884</v>
      </c>
      <c r="EGE24" s="271" t="s">
        <v>5884</v>
      </c>
      <c r="EGF24" s="271" t="s">
        <v>5884</v>
      </c>
      <c r="EGG24" s="271" t="s">
        <v>5884</v>
      </c>
      <c r="EGH24" s="271" t="s">
        <v>5884</v>
      </c>
      <c r="EGI24" s="271" t="s">
        <v>5884</v>
      </c>
      <c r="EGJ24" s="271" t="s">
        <v>5884</v>
      </c>
      <c r="EGK24" s="271" t="s">
        <v>5884</v>
      </c>
      <c r="EGL24" s="271" t="s">
        <v>5884</v>
      </c>
      <c r="EGM24" s="271" t="s">
        <v>5884</v>
      </c>
      <c r="EGN24" s="271" t="s">
        <v>5884</v>
      </c>
      <c r="EGO24" s="271" t="s">
        <v>5884</v>
      </c>
      <c r="EGP24" s="271" t="s">
        <v>5884</v>
      </c>
      <c r="EGQ24" s="271" t="s">
        <v>5884</v>
      </c>
      <c r="EGR24" s="271" t="s">
        <v>5884</v>
      </c>
      <c r="EGS24" s="271" t="s">
        <v>5884</v>
      </c>
      <c r="EGT24" s="271" t="s">
        <v>5884</v>
      </c>
      <c r="EGU24" s="271" t="s">
        <v>5884</v>
      </c>
      <c r="EGV24" s="271" t="s">
        <v>5884</v>
      </c>
      <c r="EGW24" s="271" t="s">
        <v>5884</v>
      </c>
      <c r="EGX24" s="271" t="s">
        <v>5884</v>
      </c>
      <c r="EGY24" s="271" t="s">
        <v>5884</v>
      </c>
      <c r="EGZ24" s="271" t="s">
        <v>5884</v>
      </c>
      <c r="EHA24" s="271" t="s">
        <v>5884</v>
      </c>
      <c r="EHB24" s="271" t="s">
        <v>5884</v>
      </c>
      <c r="EHC24" s="271" t="s">
        <v>5884</v>
      </c>
      <c r="EHD24" s="271" t="s">
        <v>5884</v>
      </c>
      <c r="EHE24" s="271" t="s">
        <v>5884</v>
      </c>
      <c r="EHF24" s="271" t="s">
        <v>5884</v>
      </c>
      <c r="EHG24" s="271" t="s">
        <v>5884</v>
      </c>
      <c r="EHH24" s="271" t="s">
        <v>5884</v>
      </c>
      <c r="EHI24" s="271" t="s">
        <v>5884</v>
      </c>
      <c r="EHJ24" s="271" t="s">
        <v>5884</v>
      </c>
      <c r="EHK24" s="271" t="s">
        <v>5884</v>
      </c>
      <c r="EHL24" s="271" t="s">
        <v>5884</v>
      </c>
      <c r="EHM24" s="271" t="s">
        <v>5884</v>
      </c>
      <c r="EHN24" s="271" t="s">
        <v>5884</v>
      </c>
      <c r="EHO24" s="271" t="s">
        <v>5884</v>
      </c>
      <c r="EHP24" s="271" t="s">
        <v>5884</v>
      </c>
      <c r="EHQ24" s="271" t="s">
        <v>5884</v>
      </c>
      <c r="EHR24" s="271" t="s">
        <v>5884</v>
      </c>
      <c r="EHS24" s="271" t="s">
        <v>5884</v>
      </c>
      <c r="EHT24" s="271" t="s">
        <v>5884</v>
      </c>
      <c r="EHU24" s="271" t="s">
        <v>5884</v>
      </c>
      <c r="EHV24" s="271" t="s">
        <v>5884</v>
      </c>
      <c r="EHW24" s="271" t="s">
        <v>5884</v>
      </c>
      <c r="EHX24" s="271" t="s">
        <v>5884</v>
      </c>
      <c r="EHY24" s="271" t="s">
        <v>5884</v>
      </c>
      <c r="EHZ24" s="271" t="s">
        <v>5884</v>
      </c>
      <c r="EIA24" s="271" t="s">
        <v>5884</v>
      </c>
      <c r="EIB24" s="271" t="s">
        <v>5884</v>
      </c>
      <c r="EIC24" s="271" t="s">
        <v>5884</v>
      </c>
      <c r="EID24" s="271" t="s">
        <v>5884</v>
      </c>
      <c r="EIE24" s="271" t="s">
        <v>5884</v>
      </c>
      <c r="EIF24" s="271" t="s">
        <v>5884</v>
      </c>
      <c r="EIG24" s="271" t="s">
        <v>5884</v>
      </c>
      <c r="EIH24" s="271" t="s">
        <v>5884</v>
      </c>
      <c r="EII24" s="271" t="s">
        <v>5884</v>
      </c>
      <c r="EIJ24" s="271" t="s">
        <v>5884</v>
      </c>
      <c r="EIK24" s="271" t="s">
        <v>5884</v>
      </c>
      <c r="EIL24" s="271" t="s">
        <v>5884</v>
      </c>
      <c r="EIM24" s="271" t="s">
        <v>5884</v>
      </c>
      <c r="EIN24" s="271" t="s">
        <v>5884</v>
      </c>
      <c r="EIO24" s="271" t="s">
        <v>5884</v>
      </c>
      <c r="EIP24" s="271" t="s">
        <v>5884</v>
      </c>
      <c r="EIQ24" s="271" t="s">
        <v>5884</v>
      </c>
      <c r="EIR24" s="271" t="s">
        <v>5884</v>
      </c>
      <c r="EIS24" s="271" t="s">
        <v>5884</v>
      </c>
      <c r="EIT24" s="271" t="s">
        <v>5884</v>
      </c>
      <c r="EIU24" s="271" t="s">
        <v>5884</v>
      </c>
      <c r="EIV24" s="271" t="s">
        <v>5884</v>
      </c>
      <c r="EIW24" s="271" t="s">
        <v>5884</v>
      </c>
      <c r="EIX24" s="271" t="s">
        <v>5884</v>
      </c>
      <c r="EIY24" s="271" t="s">
        <v>5884</v>
      </c>
      <c r="EIZ24" s="271" t="s">
        <v>5884</v>
      </c>
      <c r="EJA24" s="271" t="s">
        <v>5884</v>
      </c>
      <c r="EJB24" s="271" t="s">
        <v>5884</v>
      </c>
      <c r="EJC24" s="271" t="s">
        <v>5884</v>
      </c>
      <c r="EJD24" s="271" t="s">
        <v>5884</v>
      </c>
      <c r="EJE24" s="271" t="s">
        <v>5884</v>
      </c>
      <c r="EJF24" s="271" t="s">
        <v>5884</v>
      </c>
      <c r="EJG24" s="271" t="s">
        <v>5884</v>
      </c>
      <c r="EJH24" s="271" t="s">
        <v>5884</v>
      </c>
      <c r="EJI24" s="271" t="s">
        <v>5884</v>
      </c>
      <c r="EJJ24" s="271" t="s">
        <v>5884</v>
      </c>
      <c r="EJK24" s="271" t="s">
        <v>5884</v>
      </c>
      <c r="EJL24" s="271" t="s">
        <v>5884</v>
      </c>
      <c r="EJM24" s="271" t="s">
        <v>5884</v>
      </c>
      <c r="EJN24" s="271" t="s">
        <v>5884</v>
      </c>
      <c r="EJO24" s="271" t="s">
        <v>5884</v>
      </c>
      <c r="EJP24" s="271" t="s">
        <v>5884</v>
      </c>
      <c r="EJQ24" s="271" t="s">
        <v>5884</v>
      </c>
      <c r="EJR24" s="271" t="s">
        <v>5884</v>
      </c>
      <c r="EJS24" s="271" t="s">
        <v>5884</v>
      </c>
      <c r="EJT24" s="271" t="s">
        <v>5884</v>
      </c>
      <c r="EJU24" s="271" t="s">
        <v>5884</v>
      </c>
      <c r="EJV24" s="271" t="s">
        <v>5884</v>
      </c>
      <c r="EJW24" s="271" t="s">
        <v>5884</v>
      </c>
      <c r="EJX24" s="271" t="s">
        <v>5884</v>
      </c>
      <c r="EJY24" s="271" t="s">
        <v>5884</v>
      </c>
      <c r="EJZ24" s="271" t="s">
        <v>5884</v>
      </c>
      <c r="EKA24" s="271" t="s">
        <v>5884</v>
      </c>
      <c r="EKB24" s="271" t="s">
        <v>5884</v>
      </c>
      <c r="EKC24" s="271" t="s">
        <v>5884</v>
      </c>
      <c r="EKD24" s="271" t="s">
        <v>5884</v>
      </c>
      <c r="EKE24" s="271" t="s">
        <v>5884</v>
      </c>
      <c r="EKF24" s="271" t="s">
        <v>5884</v>
      </c>
      <c r="EKG24" s="271" t="s">
        <v>5884</v>
      </c>
      <c r="EKH24" s="271" t="s">
        <v>5884</v>
      </c>
      <c r="EKI24" s="271" t="s">
        <v>5884</v>
      </c>
      <c r="EKJ24" s="271" t="s">
        <v>5884</v>
      </c>
      <c r="EKK24" s="271" t="s">
        <v>5884</v>
      </c>
      <c r="EKL24" s="271" t="s">
        <v>5884</v>
      </c>
      <c r="EKM24" s="271" t="s">
        <v>5884</v>
      </c>
      <c r="EKN24" s="271" t="s">
        <v>5884</v>
      </c>
      <c r="EKO24" s="271" t="s">
        <v>5884</v>
      </c>
      <c r="EKP24" s="271" t="s">
        <v>5884</v>
      </c>
      <c r="EKQ24" s="271" t="s">
        <v>5884</v>
      </c>
      <c r="EKR24" s="271" t="s">
        <v>5884</v>
      </c>
      <c r="EKS24" s="271" t="s">
        <v>5884</v>
      </c>
      <c r="EKT24" s="271" t="s">
        <v>5884</v>
      </c>
      <c r="EKU24" s="271" t="s">
        <v>5884</v>
      </c>
      <c r="EKV24" s="271" t="s">
        <v>5884</v>
      </c>
      <c r="EKW24" s="271" t="s">
        <v>5884</v>
      </c>
      <c r="EKX24" s="271" t="s">
        <v>5884</v>
      </c>
      <c r="EKY24" s="271" t="s">
        <v>5884</v>
      </c>
      <c r="EKZ24" s="271" t="s">
        <v>5884</v>
      </c>
      <c r="ELA24" s="271" t="s">
        <v>5884</v>
      </c>
      <c r="ELB24" s="271" t="s">
        <v>5884</v>
      </c>
      <c r="ELC24" s="271" t="s">
        <v>5884</v>
      </c>
      <c r="ELD24" s="271" t="s">
        <v>5884</v>
      </c>
      <c r="ELE24" s="271" t="s">
        <v>5884</v>
      </c>
      <c r="ELF24" s="271" t="s">
        <v>5884</v>
      </c>
      <c r="ELG24" s="271" t="s">
        <v>5884</v>
      </c>
      <c r="ELH24" s="271" t="s">
        <v>5884</v>
      </c>
      <c r="ELI24" s="271" t="s">
        <v>5884</v>
      </c>
      <c r="ELJ24" s="271" t="s">
        <v>5884</v>
      </c>
      <c r="ELK24" s="271" t="s">
        <v>5884</v>
      </c>
      <c r="ELL24" s="271" t="s">
        <v>5884</v>
      </c>
      <c r="ELM24" s="271" t="s">
        <v>5884</v>
      </c>
      <c r="ELN24" s="271" t="s">
        <v>5884</v>
      </c>
      <c r="ELO24" s="271" t="s">
        <v>5884</v>
      </c>
      <c r="ELP24" s="271" t="s">
        <v>5884</v>
      </c>
      <c r="ELQ24" s="271" t="s">
        <v>5884</v>
      </c>
      <c r="ELR24" s="271" t="s">
        <v>5884</v>
      </c>
      <c r="ELS24" s="271" t="s">
        <v>5884</v>
      </c>
      <c r="ELT24" s="271" t="s">
        <v>5884</v>
      </c>
      <c r="ELU24" s="271" t="s">
        <v>5884</v>
      </c>
      <c r="ELV24" s="271" t="s">
        <v>5884</v>
      </c>
      <c r="ELW24" s="271" t="s">
        <v>5884</v>
      </c>
      <c r="ELX24" s="271" t="s">
        <v>5884</v>
      </c>
      <c r="ELY24" s="271" t="s">
        <v>5884</v>
      </c>
      <c r="ELZ24" s="271" t="s">
        <v>5884</v>
      </c>
      <c r="EMA24" s="271" t="s">
        <v>5884</v>
      </c>
      <c r="EMB24" s="271" t="s">
        <v>5884</v>
      </c>
      <c r="EMC24" s="271" t="s">
        <v>5884</v>
      </c>
      <c r="EMD24" s="271" t="s">
        <v>5884</v>
      </c>
      <c r="EME24" s="271" t="s">
        <v>5884</v>
      </c>
      <c r="EMF24" s="271" t="s">
        <v>5884</v>
      </c>
      <c r="EMG24" s="271" t="s">
        <v>5884</v>
      </c>
      <c r="EMH24" s="271" t="s">
        <v>5884</v>
      </c>
      <c r="EMI24" s="271" t="s">
        <v>5884</v>
      </c>
      <c r="EMJ24" s="271" t="s">
        <v>5884</v>
      </c>
      <c r="EMK24" s="271" t="s">
        <v>5884</v>
      </c>
      <c r="EML24" s="271" t="s">
        <v>5884</v>
      </c>
      <c r="EMM24" s="271" t="s">
        <v>5884</v>
      </c>
      <c r="EMN24" s="271" t="s">
        <v>5884</v>
      </c>
      <c r="EMO24" s="271" t="s">
        <v>5884</v>
      </c>
      <c r="EMP24" s="271" t="s">
        <v>5884</v>
      </c>
      <c r="EMQ24" s="271" t="s">
        <v>5884</v>
      </c>
      <c r="EMR24" s="271" t="s">
        <v>5884</v>
      </c>
      <c r="EMS24" s="271" t="s">
        <v>5884</v>
      </c>
      <c r="EMT24" s="271" t="s">
        <v>5884</v>
      </c>
      <c r="EMU24" s="271" t="s">
        <v>5884</v>
      </c>
      <c r="EMV24" s="271" t="s">
        <v>5884</v>
      </c>
      <c r="EMW24" s="271" t="s">
        <v>5884</v>
      </c>
      <c r="EMX24" s="271" t="s">
        <v>5884</v>
      </c>
      <c r="EMY24" s="271" t="s">
        <v>5884</v>
      </c>
      <c r="EMZ24" s="271" t="s">
        <v>5884</v>
      </c>
      <c r="ENA24" s="271" t="s">
        <v>5884</v>
      </c>
      <c r="ENB24" s="271" t="s">
        <v>5884</v>
      </c>
      <c r="ENC24" s="271" t="s">
        <v>5884</v>
      </c>
      <c r="END24" s="271" t="s">
        <v>5884</v>
      </c>
      <c r="ENE24" s="271" t="s">
        <v>5884</v>
      </c>
      <c r="ENF24" s="271" t="s">
        <v>5884</v>
      </c>
      <c r="ENG24" s="271" t="s">
        <v>5884</v>
      </c>
      <c r="ENH24" s="271" t="s">
        <v>5884</v>
      </c>
      <c r="ENI24" s="271" t="s">
        <v>5884</v>
      </c>
      <c r="ENJ24" s="271" t="s">
        <v>5884</v>
      </c>
      <c r="ENK24" s="271" t="s">
        <v>5884</v>
      </c>
      <c r="ENL24" s="271" t="s">
        <v>5884</v>
      </c>
      <c r="ENM24" s="271" t="s">
        <v>5884</v>
      </c>
      <c r="ENN24" s="271" t="s">
        <v>5884</v>
      </c>
      <c r="ENO24" s="271" t="s">
        <v>5884</v>
      </c>
      <c r="ENP24" s="271" t="s">
        <v>5884</v>
      </c>
      <c r="ENQ24" s="271" t="s">
        <v>5884</v>
      </c>
      <c r="ENR24" s="271" t="s">
        <v>5884</v>
      </c>
      <c r="ENS24" s="271" t="s">
        <v>5884</v>
      </c>
      <c r="ENT24" s="271" t="s">
        <v>5884</v>
      </c>
      <c r="ENU24" s="271" t="s">
        <v>5884</v>
      </c>
      <c r="ENV24" s="271" t="s">
        <v>5884</v>
      </c>
      <c r="ENW24" s="271" t="s">
        <v>5884</v>
      </c>
      <c r="ENX24" s="271" t="s">
        <v>5884</v>
      </c>
      <c r="ENY24" s="271" t="s">
        <v>5884</v>
      </c>
      <c r="ENZ24" s="271" t="s">
        <v>5884</v>
      </c>
      <c r="EOA24" s="271" t="s">
        <v>5884</v>
      </c>
      <c r="EOB24" s="271" t="s">
        <v>5884</v>
      </c>
      <c r="EOC24" s="271" t="s">
        <v>5884</v>
      </c>
      <c r="EOD24" s="271" t="s">
        <v>5884</v>
      </c>
      <c r="EOE24" s="271" t="s">
        <v>5884</v>
      </c>
      <c r="EOF24" s="271" t="s">
        <v>5884</v>
      </c>
      <c r="EOG24" s="271" t="s">
        <v>5884</v>
      </c>
      <c r="EOH24" s="271" t="s">
        <v>5884</v>
      </c>
      <c r="EOI24" s="271" t="s">
        <v>5884</v>
      </c>
      <c r="EOJ24" s="271" t="s">
        <v>5884</v>
      </c>
      <c r="EOK24" s="271" t="s">
        <v>5884</v>
      </c>
      <c r="EOL24" s="271" t="s">
        <v>5884</v>
      </c>
      <c r="EOM24" s="271" t="s">
        <v>5884</v>
      </c>
      <c r="EON24" s="271" t="s">
        <v>5884</v>
      </c>
      <c r="EOO24" s="271" t="s">
        <v>5884</v>
      </c>
      <c r="EOP24" s="271" t="s">
        <v>5884</v>
      </c>
      <c r="EOQ24" s="271" t="s">
        <v>5884</v>
      </c>
      <c r="EOR24" s="271" t="s">
        <v>5884</v>
      </c>
      <c r="EOS24" s="271" t="s">
        <v>5884</v>
      </c>
      <c r="EOT24" s="271" t="s">
        <v>5884</v>
      </c>
      <c r="EOU24" s="271" t="s">
        <v>5884</v>
      </c>
      <c r="EOV24" s="271" t="s">
        <v>5884</v>
      </c>
      <c r="EOW24" s="271" t="s">
        <v>5884</v>
      </c>
      <c r="EOX24" s="271" t="s">
        <v>5884</v>
      </c>
      <c r="EOY24" s="271" t="s">
        <v>5884</v>
      </c>
      <c r="EOZ24" s="271" t="s">
        <v>5884</v>
      </c>
      <c r="EPA24" s="271" t="s">
        <v>5884</v>
      </c>
      <c r="EPB24" s="271" t="s">
        <v>5884</v>
      </c>
      <c r="EPC24" s="271" t="s">
        <v>5884</v>
      </c>
      <c r="EPD24" s="271" t="s">
        <v>5884</v>
      </c>
      <c r="EPE24" s="271" t="s">
        <v>5884</v>
      </c>
      <c r="EPF24" s="271" t="s">
        <v>5884</v>
      </c>
      <c r="EPG24" s="271" t="s">
        <v>5884</v>
      </c>
      <c r="EPH24" s="271" t="s">
        <v>5884</v>
      </c>
      <c r="EPI24" s="271" t="s">
        <v>5884</v>
      </c>
      <c r="EPJ24" s="271" t="s">
        <v>5884</v>
      </c>
      <c r="EPK24" s="271" t="s">
        <v>5884</v>
      </c>
      <c r="EPL24" s="271" t="s">
        <v>5884</v>
      </c>
      <c r="EPM24" s="271" t="s">
        <v>5884</v>
      </c>
      <c r="EPN24" s="271" t="s">
        <v>5884</v>
      </c>
      <c r="EPO24" s="271" t="s">
        <v>5884</v>
      </c>
      <c r="EPP24" s="271" t="s">
        <v>5884</v>
      </c>
      <c r="EPQ24" s="271" t="s">
        <v>5884</v>
      </c>
      <c r="EPR24" s="271" t="s">
        <v>5884</v>
      </c>
      <c r="EPS24" s="271" t="s">
        <v>5884</v>
      </c>
      <c r="EPT24" s="271" t="s">
        <v>5884</v>
      </c>
      <c r="EPU24" s="271" t="s">
        <v>5884</v>
      </c>
      <c r="EPV24" s="271" t="s">
        <v>5884</v>
      </c>
      <c r="EPW24" s="271" t="s">
        <v>5884</v>
      </c>
      <c r="EPX24" s="271" t="s">
        <v>5884</v>
      </c>
      <c r="EPY24" s="271" t="s">
        <v>5884</v>
      </c>
      <c r="EPZ24" s="271" t="s">
        <v>5884</v>
      </c>
      <c r="EQA24" s="271" t="s">
        <v>5884</v>
      </c>
      <c r="EQB24" s="271" t="s">
        <v>5884</v>
      </c>
      <c r="EQC24" s="271" t="s">
        <v>5884</v>
      </c>
      <c r="EQD24" s="271" t="s">
        <v>5884</v>
      </c>
      <c r="EQE24" s="271" t="s">
        <v>5884</v>
      </c>
      <c r="EQF24" s="271" t="s">
        <v>5884</v>
      </c>
      <c r="EQG24" s="271" t="s">
        <v>5884</v>
      </c>
      <c r="EQH24" s="271" t="s">
        <v>5884</v>
      </c>
      <c r="EQI24" s="271" t="s">
        <v>5884</v>
      </c>
      <c r="EQJ24" s="271" t="s">
        <v>5884</v>
      </c>
      <c r="EQK24" s="271" t="s">
        <v>5884</v>
      </c>
      <c r="EQL24" s="271" t="s">
        <v>5884</v>
      </c>
      <c r="EQM24" s="271" t="s">
        <v>5884</v>
      </c>
      <c r="EQN24" s="271" t="s">
        <v>5884</v>
      </c>
      <c r="EQO24" s="271" t="s">
        <v>5884</v>
      </c>
      <c r="EQP24" s="271" t="s">
        <v>5884</v>
      </c>
      <c r="EQQ24" s="271" t="s">
        <v>5884</v>
      </c>
      <c r="EQR24" s="271" t="s">
        <v>5884</v>
      </c>
      <c r="EQS24" s="271" t="s">
        <v>5884</v>
      </c>
      <c r="EQT24" s="271" t="s">
        <v>5884</v>
      </c>
      <c r="EQU24" s="271" t="s">
        <v>5884</v>
      </c>
      <c r="EQV24" s="271" t="s">
        <v>5884</v>
      </c>
      <c r="EQW24" s="271" t="s">
        <v>5884</v>
      </c>
      <c r="EQX24" s="271" t="s">
        <v>5884</v>
      </c>
      <c r="EQY24" s="271" t="s">
        <v>5884</v>
      </c>
      <c r="EQZ24" s="271" t="s">
        <v>5884</v>
      </c>
      <c r="ERA24" s="271" t="s">
        <v>5884</v>
      </c>
      <c r="ERB24" s="271" t="s">
        <v>5884</v>
      </c>
      <c r="ERC24" s="271" t="s">
        <v>5884</v>
      </c>
      <c r="ERD24" s="271" t="s">
        <v>5884</v>
      </c>
      <c r="ERE24" s="271" t="s">
        <v>5884</v>
      </c>
      <c r="ERF24" s="271" t="s">
        <v>5884</v>
      </c>
      <c r="ERG24" s="271" t="s">
        <v>5884</v>
      </c>
      <c r="ERH24" s="271" t="s">
        <v>5884</v>
      </c>
      <c r="ERI24" s="271" t="s">
        <v>5884</v>
      </c>
      <c r="ERJ24" s="271" t="s">
        <v>5884</v>
      </c>
      <c r="ERK24" s="271" t="s">
        <v>5884</v>
      </c>
      <c r="ERL24" s="271" t="s">
        <v>5884</v>
      </c>
      <c r="ERM24" s="271" t="s">
        <v>5884</v>
      </c>
      <c r="ERN24" s="271" t="s">
        <v>5884</v>
      </c>
      <c r="ERO24" s="271" t="s">
        <v>5884</v>
      </c>
      <c r="ERP24" s="271" t="s">
        <v>5884</v>
      </c>
      <c r="ERQ24" s="271" t="s">
        <v>5884</v>
      </c>
      <c r="ERR24" s="271" t="s">
        <v>5884</v>
      </c>
      <c r="ERS24" s="271" t="s">
        <v>5884</v>
      </c>
      <c r="ERT24" s="271" t="s">
        <v>5884</v>
      </c>
      <c r="ERU24" s="271" t="s">
        <v>5884</v>
      </c>
      <c r="ERV24" s="271" t="s">
        <v>5884</v>
      </c>
      <c r="ERW24" s="271" t="s">
        <v>5884</v>
      </c>
      <c r="ERX24" s="271" t="s">
        <v>5884</v>
      </c>
      <c r="ERY24" s="271" t="s">
        <v>5884</v>
      </c>
      <c r="ERZ24" s="271" t="s">
        <v>5884</v>
      </c>
      <c r="ESA24" s="271" t="s">
        <v>5884</v>
      </c>
      <c r="ESB24" s="271" t="s">
        <v>5884</v>
      </c>
      <c r="ESC24" s="271" t="s">
        <v>5884</v>
      </c>
      <c r="ESD24" s="271" t="s">
        <v>5884</v>
      </c>
      <c r="ESE24" s="271" t="s">
        <v>5884</v>
      </c>
      <c r="ESF24" s="271" t="s">
        <v>5884</v>
      </c>
      <c r="ESG24" s="271" t="s">
        <v>5884</v>
      </c>
      <c r="ESH24" s="271" t="s">
        <v>5884</v>
      </c>
      <c r="ESI24" s="271" t="s">
        <v>5884</v>
      </c>
      <c r="ESJ24" s="271" t="s">
        <v>5884</v>
      </c>
      <c r="ESK24" s="271" t="s">
        <v>5884</v>
      </c>
      <c r="ESL24" s="271" t="s">
        <v>5884</v>
      </c>
      <c r="ESM24" s="271" t="s">
        <v>5884</v>
      </c>
      <c r="ESN24" s="271" t="s">
        <v>5884</v>
      </c>
      <c r="ESO24" s="271" t="s">
        <v>5884</v>
      </c>
      <c r="ESP24" s="271" t="s">
        <v>5884</v>
      </c>
      <c r="ESQ24" s="271" t="s">
        <v>5884</v>
      </c>
      <c r="ESR24" s="271" t="s">
        <v>5884</v>
      </c>
      <c r="ESS24" s="271" t="s">
        <v>5884</v>
      </c>
      <c r="EST24" s="271" t="s">
        <v>5884</v>
      </c>
      <c r="ESU24" s="271" t="s">
        <v>5884</v>
      </c>
      <c r="ESV24" s="271" t="s">
        <v>5884</v>
      </c>
      <c r="ESW24" s="271" t="s">
        <v>5884</v>
      </c>
      <c r="ESX24" s="271" t="s">
        <v>5884</v>
      </c>
      <c r="ESY24" s="271" t="s">
        <v>5884</v>
      </c>
      <c r="ESZ24" s="271" t="s">
        <v>5884</v>
      </c>
      <c r="ETA24" s="271" t="s">
        <v>5884</v>
      </c>
      <c r="ETB24" s="271" t="s">
        <v>5884</v>
      </c>
      <c r="ETC24" s="271" t="s">
        <v>5884</v>
      </c>
      <c r="ETD24" s="271" t="s">
        <v>5884</v>
      </c>
      <c r="ETE24" s="271" t="s">
        <v>5884</v>
      </c>
      <c r="ETF24" s="271" t="s">
        <v>5884</v>
      </c>
      <c r="ETG24" s="271" t="s">
        <v>5884</v>
      </c>
      <c r="ETH24" s="271" t="s">
        <v>5884</v>
      </c>
      <c r="ETI24" s="271" t="s">
        <v>5884</v>
      </c>
      <c r="ETJ24" s="271" t="s">
        <v>5884</v>
      </c>
      <c r="ETK24" s="271" t="s">
        <v>5884</v>
      </c>
      <c r="ETL24" s="271" t="s">
        <v>5884</v>
      </c>
      <c r="ETM24" s="271" t="s">
        <v>5884</v>
      </c>
      <c r="ETN24" s="271" t="s">
        <v>5884</v>
      </c>
      <c r="ETO24" s="271" t="s">
        <v>5884</v>
      </c>
      <c r="ETP24" s="271" t="s">
        <v>5884</v>
      </c>
      <c r="ETQ24" s="271" t="s">
        <v>5884</v>
      </c>
      <c r="ETR24" s="271" t="s">
        <v>5884</v>
      </c>
      <c r="ETS24" s="271" t="s">
        <v>5884</v>
      </c>
      <c r="ETT24" s="271" t="s">
        <v>5884</v>
      </c>
      <c r="ETU24" s="271" t="s">
        <v>5884</v>
      </c>
      <c r="ETV24" s="271" t="s">
        <v>5884</v>
      </c>
      <c r="ETW24" s="271" t="s">
        <v>5884</v>
      </c>
      <c r="ETX24" s="271" t="s">
        <v>5884</v>
      </c>
      <c r="ETY24" s="271" t="s">
        <v>5884</v>
      </c>
      <c r="ETZ24" s="271" t="s">
        <v>5884</v>
      </c>
      <c r="EUA24" s="271" t="s">
        <v>5884</v>
      </c>
      <c r="EUB24" s="271" t="s">
        <v>5884</v>
      </c>
      <c r="EUC24" s="271" t="s">
        <v>5884</v>
      </c>
      <c r="EUD24" s="271" t="s">
        <v>5884</v>
      </c>
      <c r="EUE24" s="271" t="s">
        <v>5884</v>
      </c>
      <c r="EUF24" s="271" t="s">
        <v>5884</v>
      </c>
      <c r="EUG24" s="271" t="s">
        <v>5884</v>
      </c>
      <c r="EUH24" s="271" t="s">
        <v>5884</v>
      </c>
      <c r="EUI24" s="271" t="s">
        <v>5884</v>
      </c>
      <c r="EUJ24" s="271" t="s">
        <v>5884</v>
      </c>
      <c r="EUK24" s="271" t="s">
        <v>5884</v>
      </c>
      <c r="EUL24" s="271" t="s">
        <v>5884</v>
      </c>
      <c r="EUM24" s="271" t="s">
        <v>5884</v>
      </c>
      <c r="EUN24" s="271" t="s">
        <v>5884</v>
      </c>
      <c r="EUO24" s="271" t="s">
        <v>5884</v>
      </c>
      <c r="EUP24" s="271" t="s">
        <v>5884</v>
      </c>
      <c r="EUQ24" s="271" t="s">
        <v>5884</v>
      </c>
      <c r="EUR24" s="271" t="s">
        <v>5884</v>
      </c>
      <c r="EUS24" s="271" t="s">
        <v>5884</v>
      </c>
      <c r="EUT24" s="271" t="s">
        <v>5884</v>
      </c>
      <c r="EUU24" s="271" t="s">
        <v>5884</v>
      </c>
      <c r="EUV24" s="271" t="s">
        <v>5884</v>
      </c>
      <c r="EUW24" s="271" t="s">
        <v>5884</v>
      </c>
      <c r="EUX24" s="271" t="s">
        <v>5884</v>
      </c>
      <c r="EUY24" s="271" t="s">
        <v>5884</v>
      </c>
      <c r="EUZ24" s="271" t="s">
        <v>5884</v>
      </c>
      <c r="EVA24" s="271" t="s">
        <v>5884</v>
      </c>
      <c r="EVB24" s="271" t="s">
        <v>5884</v>
      </c>
      <c r="EVC24" s="271" t="s">
        <v>5884</v>
      </c>
      <c r="EVD24" s="271" t="s">
        <v>5884</v>
      </c>
      <c r="EVE24" s="271" t="s">
        <v>5884</v>
      </c>
      <c r="EVF24" s="271" t="s">
        <v>5884</v>
      </c>
      <c r="EVG24" s="271" t="s">
        <v>5884</v>
      </c>
      <c r="EVH24" s="271" t="s">
        <v>5884</v>
      </c>
      <c r="EVI24" s="271" t="s">
        <v>5884</v>
      </c>
      <c r="EVJ24" s="271" t="s">
        <v>5884</v>
      </c>
      <c r="EVK24" s="271" t="s">
        <v>5884</v>
      </c>
      <c r="EVL24" s="271" t="s">
        <v>5884</v>
      </c>
      <c r="EVM24" s="271" t="s">
        <v>5884</v>
      </c>
      <c r="EVN24" s="271" t="s">
        <v>5884</v>
      </c>
      <c r="EVO24" s="271" t="s">
        <v>5884</v>
      </c>
      <c r="EVP24" s="271" t="s">
        <v>5884</v>
      </c>
      <c r="EVQ24" s="271" t="s">
        <v>5884</v>
      </c>
      <c r="EVR24" s="271" t="s">
        <v>5884</v>
      </c>
      <c r="EVS24" s="271" t="s">
        <v>5884</v>
      </c>
      <c r="EVT24" s="271" t="s">
        <v>5884</v>
      </c>
      <c r="EVU24" s="271" t="s">
        <v>5884</v>
      </c>
      <c r="EVV24" s="271" t="s">
        <v>5884</v>
      </c>
      <c r="EVW24" s="271" t="s">
        <v>5884</v>
      </c>
      <c r="EVX24" s="271" t="s">
        <v>5884</v>
      </c>
      <c r="EVY24" s="271" t="s">
        <v>5884</v>
      </c>
      <c r="EVZ24" s="271" t="s">
        <v>5884</v>
      </c>
      <c r="EWA24" s="271" t="s">
        <v>5884</v>
      </c>
      <c r="EWB24" s="271" t="s">
        <v>5884</v>
      </c>
      <c r="EWC24" s="271" t="s">
        <v>5884</v>
      </c>
      <c r="EWD24" s="271" t="s">
        <v>5884</v>
      </c>
      <c r="EWE24" s="271" t="s">
        <v>5884</v>
      </c>
      <c r="EWF24" s="271" t="s">
        <v>5884</v>
      </c>
      <c r="EWG24" s="271" t="s">
        <v>5884</v>
      </c>
      <c r="EWH24" s="271" t="s">
        <v>5884</v>
      </c>
      <c r="EWI24" s="271" t="s">
        <v>5884</v>
      </c>
      <c r="EWJ24" s="271" t="s">
        <v>5884</v>
      </c>
      <c r="EWK24" s="271" t="s">
        <v>5884</v>
      </c>
      <c r="EWL24" s="271" t="s">
        <v>5884</v>
      </c>
      <c r="EWM24" s="271" t="s">
        <v>5884</v>
      </c>
      <c r="EWN24" s="271" t="s">
        <v>5884</v>
      </c>
      <c r="EWO24" s="271" t="s">
        <v>5884</v>
      </c>
      <c r="EWP24" s="271" t="s">
        <v>5884</v>
      </c>
      <c r="EWQ24" s="271" t="s">
        <v>5884</v>
      </c>
      <c r="EWR24" s="271" t="s">
        <v>5884</v>
      </c>
      <c r="EWS24" s="271" t="s">
        <v>5884</v>
      </c>
      <c r="EWT24" s="271" t="s">
        <v>5884</v>
      </c>
      <c r="EWU24" s="271" t="s">
        <v>5884</v>
      </c>
      <c r="EWV24" s="271" t="s">
        <v>5884</v>
      </c>
      <c r="EWW24" s="271" t="s">
        <v>5884</v>
      </c>
      <c r="EWX24" s="271" t="s">
        <v>5884</v>
      </c>
      <c r="EWY24" s="271" t="s">
        <v>5884</v>
      </c>
      <c r="EWZ24" s="271" t="s">
        <v>5884</v>
      </c>
      <c r="EXA24" s="271" t="s">
        <v>5884</v>
      </c>
      <c r="EXB24" s="271" t="s">
        <v>5884</v>
      </c>
      <c r="EXC24" s="271" t="s">
        <v>5884</v>
      </c>
      <c r="EXD24" s="271" t="s">
        <v>5884</v>
      </c>
      <c r="EXE24" s="271" t="s">
        <v>5884</v>
      </c>
      <c r="EXF24" s="271" t="s">
        <v>5884</v>
      </c>
      <c r="EXG24" s="271" t="s">
        <v>5884</v>
      </c>
      <c r="EXH24" s="271" t="s">
        <v>5884</v>
      </c>
      <c r="EXI24" s="271" t="s">
        <v>5884</v>
      </c>
      <c r="EXJ24" s="271" t="s">
        <v>5884</v>
      </c>
      <c r="EXK24" s="271" t="s">
        <v>5884</v>
      </c>
      <c r="EXL24" s="271" t="s">
        <v>5884</v>
      </c>
      <c r="EXM24" s="271" t="s">
        <v>5884</v>
      </c>
      <c r="EXN24" s="271" t="s">
        <v>5884</v>
      </c>
      <c r="EXO24" s="271" t="s">
        <v>5884</v>
      </c>
      <c r="EXP24" s="271" t="s">
        <v>5884</v>
      </c>
      <c r="EXQ24" s="271" t="s">
        <v>5884</v>
      </c>
      <c r="EXR24" s="271" t="s">
        <v>5884</v>
      </c>
      <c r="EXS24" s="271" t="s">
        <v>5884</v>
      </c>
      <c r="EXT24" s="271" t="s">
        <v>5884</v>
      </c>
      <c r="EXU24" s="271" t="s">
        <v>5884</v>
      </c>
      <c r="EXV24" s="271" t="s">
        <v>5884</v>
      </c>
      <c r="EXW24" s="271" t="s">
        <v>5884</v>
      </c>
      <c r="EXX24" s="271" t="s">
        <v>5884</v>
      </c>
      <c r="EXY24" s="271" t="s">
        <v>5884</v>
      </c>
      <c r="EXZ24" s="271" t="s">
        <v>5884</v>
      </c>
      <c r="EYA24" s="271" t="s">
        <v>5884</v>
      </c>
      <c r="EYB24" s="271" t="s">
        <v>5884</v>
      </c>
      <c r="EYC24" s="271" t="s">
        <v>5884</v>
      </c>
      <c r="EYD24" s="271" t="s">
        <v>5884</v>
      </c>
      <c r="EYE24" s="271" t="s">
        <v>5884</v>
      </c>
      <c r="EYF24" s="271" t="s">
        <v>5884</v>
      </c>
      <c r="EYG24" s="271" t="s">
        <v>5884</v>
      </c>
      <c r="EYH24" s="271" t="s">
        <v>5884</v>
      </c>
      <c r="EYI24" s="271" t="s">
        <v>5884</v>
      </c>
      <c r="EYJ24" s="271" t="s">
        <v>5884</v>
      </c>
      <c r="EYK24" s="271" t="s">
        <v>5884</v>
      </c>
      <c r="EYL24" s="271" t="s">
        <v>5884</v>
      </c>
      <c r="EYM24" s="271" t="s">
        <v>5884</v>
      </c>
      <c r="EYN24" s="271" t="s">
        <v>5884</v>
      </c>
      <c r="EYO24" s="271" t="s">
        <v>5884</v>
      </c>
      <c r="EYP24" s="271" t="s">
        <v>5884</v>
      </c>
      <c r="EYQ24" s="271" t="s">
        <v>5884</v>
      </c>
      <c r="EYR24" s="271" t="s">
        <v>5884</v>
      </c>
      <c r="EYS24" s="271" t="s">
        <v>5884</v>
      </c>
      <c r="EYT24" s="271" t="s">
        <v>5884</v>
      </c>
      <c r="EYU24" s="271" t="s">
        <v>5884</v>
      </c>
      <c r="EYV24" s="271" t="s">
        <v>5884</v>
      </c>
      <c r="EYW24" s="271" t="s">
        <v>5884</v>
      </c>
      <c r="EYX24" s="271" t="s">
        <v>5884</v>
      </c>
      <c r="EYY24" s="271" t="s">
        <v>5884</v>
      </c>
      <c r="EYZ24" s="271" t="s">
        <v>5884</v>
      </c>
      <c r="EZA24" s="271" t="s">
        <v>5884</v>
      </c>
      <c r="EZB24" s="271" t="s">
        <v>5884</v>
      </c>
      <c r="EZC24" s="271" t="s">
        <v>5884</v>
      </c>
      <c r="EZD24" s="271" t="s">
        <v>5884</v>
      </c>
      <c r="EZE24" s="271" t="s">
        <v>5884</v>
      </c>
      <c r="EZF24" s="271" t="s">
        <v>5884</v>
      </c>
      <c r="EZG24" s="271" t="s">
        <v>5884</v>
      </c>
      <c r="EZH24" s="271" t="s">
        <v>5884</v>
      </c>
      <c r="EZI24" s="271" t="s">
        <v>5884</v>
      </c>
      <c r="EZJ24" s="271" t="s">
        <v>5884</v>
      </c>
      <c r="EZK24" s="271" t="s">
        <v>5884</v>
      </c>
      <c r="EZL24" s="271" t="s">
        <v>5884</v>
      </c>
      <c r="EZM24" s="271" t="s">
        <v>5884</v>
      </c>
      <c r="EZN24" s="271" t="s">
        <v>5884</v>
      </c>
      <c r="EZO24" s="271" t="s">
        <v>5884</v>
      </c>
      <c r="EZP24" s="271" t="s">
        <v>5884</v>
      </c>
      <c r="EZQ24" s="271" t="s">
        <v>5884</v>
      </c>
      <c r="EZR24" s="271" t="s">
        <v>5884</v>
      </c>
      <c r="EZS24" s="271" t="s">
        <v>5884</v>
      </c>
      <c r="EZT24" s="271" t="s">
        <v>5884</v>
      </c>
      <c r="EZU24" s="271" t="s">
        <v>5884</v>
      </c>
      <c r="EZV24" s="271" t="s">
        <v>5884</v>
      </c>
      <c r="EZW24" s="271" t="s">
        <v>5884</v>
      </c>
      <c r="EZX24" s="271" t="s">
        <v>5884</v>
      </c>
      <c r="EZY24" s="271" t="s">
        <v>5884</v>
      </c>
      <c r="EZZ24" s="271" t="s">
        <v>5884</v>
      </c>
      <c r="FAA24" s="271" t="s">
        <v>5884</v>
      </c>
      <c r="FAB24" s="271" t="s">
        <v>5884</v>
      </c>
      <c r="FAC24" s="271" t="s">
        <v>5884</v>
      </c>
      <c r="FAD24" s="271" t="s">
        <v>5884</v>
      </c>
      <c r="FAE24" s="271" t="s">
        <v>5884</v>
      </c>
      <c r="FAF24" s="271" t="s">
        <v>5884</v>
      </c>
      <c r="FAG24" s="271" t="s">
        <v>5884</v>
      </c>
      <c r="FAH24" s="271" t="s">
        <v>5884</v>
      </c>
      <c r="FAI24" s="271" t="s">
        <v>5884</v>
      </c>
      <c r="FAJ24" s="271" t="s">
        <v>5884</v>
      </c>
      <c r="FAK24" s="271" t="s">
        <v>5884</v>
      </c>
      <c r="FAL24" s="271" t="s">
        <v>5884</v>
      </c>
      <c r="FAM24" s="271" t="s">
        <v>5884</v>
      </c>
      <c r="FAN24" s="271" t="s">
        <v>5884</v>
      </c>
      <c r="FAO24" s="271" t="s">
        <v>5884</v>
      </c>
      <c r="FAP24" s="271" t="s">
        <v>5884</v>
      </c>
      <c r="FAQ24" s="271" t="s">
        <v>5884</v>
      </c>
      <c r="FAR24" s="271" t="s">
        <v>5884</v>
      </c>
      <c r="FAS24" s="271" t="s">
        <v>5884</v>
      </c>
      <c r="FAT24" s="271" t="s">
        <v>5884</v>
      </c>
      <c r="FAU24" s="271" t="s">
        <v>5884</v>
      </c>
      <c r="FAV24" s="271" t="s">
        <v>5884</v>
      </c>
      <c r="FAW24" s="271" t="s">
        <v>5884</v>
      </c>
      <c r="FAX24" s="271" t="s">
        <v>5884</v>
      </c>
      <c r="FAY24" s="271" t="s">
        <v>5884</v>
      </c>
      <c r="FAZ24" s="271" t="s">
        <v>5884</v>
      </c>
      <c r="FBA24" s="271" t="s">
        <v>5884</v>
      </c>
      <c r="FBB24" s="271" t="s">
        <v>5884</v>
      </c>
      <c r="FBC24" s="271" t="s">
        <v>5884</v>
      </c>
      <c r="FBD24" s="271" t="s">
        <v>5884</v>
      </c>
      <c r="FBE24" s="271" t="s">
        <v>5884</v>
      </c>
      <c r="FBF24" s="271" t="s">
        <v>5884</v>
      </c>
      <c r="FBG24" s="271" t="s">
        <v>5884</v>
      </c>
      <c r="FBH24" s="271" t="s">
        <v>5884</v>
      </c>
      <c r="FBI24" s="271" t="s">
        <v>5884</v>
      </c>
      <c r="FBJ24" s="271" t="s">
        <v>5884</v>
      </c>
      <c r="FBK24" s="271" t="s">
        <v>5884</v>
      </c>
      <c r="FBL24" s="271" t="s">
        <v>5884</v>
      </c>
      <c r="FBM24" s="271" t="s">
        <v>5884</v>
      </c>
      <c r="FBN24" s="271" t="s">
        <v>5884</v>
      </c>
      <c r="FBO24" s="271" t="s">
        <v>5884</v>
      </c>
      <c r="FBP24" s="271" t="s">
        <v>5884</v>
      </c>
      <c r="FBQ24" s="271" t="s">
        <v>5884</v>
      </c>
      <c r="FBR24" s="271" t="s">
        <v>5884</v>
      </c>
      <c r="FBS24" s="271" t="s">
        <v>5884</v>
      </c>
      <c r="FBT24" s="271" t="s">
        <v>5884</v>
      </c>
      <c r="FBU24" s="271" t="s">
        <v>5884</v>
      </c>
      <c r="FBV24" s="271" t="s">
        <v>5884</v>
      </c>
      <c r="FBW24" s="271" t="s">
        <v>5884</v>
      </c>
      <c r="FBX24" s="271" t="s">
        <v>5884</v>
      </c>
      <c r="FBY24" s="271" t="s">
        <v>5884</v>
      </c>
      <c r="FBZ24" s="271" t="s">
        <v>5884</v>
      </c>
      <c r="FCA24" s="271" t="s">
        <v>5884</v>
      </c>
      <c r="FCB24" s="271" t="s">
        <v>5884</v>
      </c>
      <c r="FCC24" s="271" t="s">
        <v>5884</v>
      </c>
      <c r="FCD24" s="271" t="s">
        <v>5884</v>
      </c>
      <c r="FCE24" s="271" t="s">
        <v>5884</v>
      </c>
      <c r="FCF24" s="271" t="s">
        <v>5884</v>
      </c>
      <c r="FCG24" s="271" t="s">
        <v>5884</v>
      </c>
      <c r="FCH24" s="271" t="s">
        <v>5884</v>
      </c>
      <c r="FCI24" s="271" t="s">
        <v>5884</v>
      </c>
      <c r="FCJ24" s="271" t="s">
        <v>5884</v>
      </c>
      <c r="FCK24" s="271" t="s">
        <v>5884</v>
      </c>
      <c r="FCL24" s="271" t="s">
        <v>5884</v>
      </c>
      <c r="FCM24" s="271" t="s">
        <v>5884</v>
      </c>
      <c r="FCN24" s="271" t="s">
        <v>5884</v>
      </c>
      <c r="FCO24" s="271" t="s">
        <v>5884</v>
      </c>
      <c r="FCP24" s="271" t="s">
        <v>5884</v>
      </c>
      <c r="FCQ24" s="271" t="s">
        <v>5884</v>
      </c>
      <c r="FCR24" s="271" t="s">
        <v>5884</v>
      </c>
      <c r="FCS24" s="271" t="s">
        <v>5884</v>
      </c>
      <c r="FCT24" s="271" t="s">
        <v>5884</v>
      </c>
      <c r="FCU24" s="271" t="s">
        <v>5884</v>
      </c>
      <c r="FCV24" s="271" t="s">
        <v>5884</v>
      </c>
      <c r="FCW24" s="271" t="s">
        <v>5884</v>
      </c>
      <c r="FCX24" s="271" t="s">
        <v>5884</v>
      </c>
      <c r="FCY24" s="271" t="s">
        <v>5884</v>
      </c>
      <c r="FCZ24" s="271" t="s">
        <v>5884</v>
      </c>
      <c r="FDA24" s="271" t="s">
        <v>5884</v>
      </c>
      <c r="FDB24" s="271" t="s">
        <v>5884</v>
      </c>
      <c r="FDC24" s="271" t="s">
        <v>5884</v>
      </c>
      <c r="FDD24" s="271" t="s">
        <v>5884</v>
      </c>
      <c r="FDE24" s="271" t="s">
        <v>5884</v>
      </c>
      <c r="FDF24" s="271" t="s">
        <v>5884</v>
      </c>
      <c r="FDG24" s="271" t="s">
        <v>5884</v>
      </c>
      <c r="FDH24" s="271" t="s">
        <v>5884</v>
      </c>
      <c r="FDI24" s="271" t="s">
        <v>5884</v>
      </c>
      <c r="FDJ24" s="271" t="s">
        <v>5884</v>
      </c>
      <c r="FDK24" s="271" t="s">
        <v>5884</v>
      </c>
      <c r="FDL24" s="271" t="s">
        <v>5884</v>
      </c>
      <c r="FDM24" s="271" t="s">
        <v>5884</v>
      </c>
      <c r="FDN24" s="271" t="s">
        <v>5884</v>
      </c>
      <c r="FDO24" s="271" t="s">
        <v>5884</v>
      </c>
      <c r="FDP24" s="271" t="s">
        <v>5884</v>
      </c>
      <c r="FDQ24" s="271" t="s">
        <v>5884</v>
      </c>
      <c r="FDR24" s="271" t="s">
        <v>5884</v>
      </c>
      <c r="FDS24" s="271" t="s">
        <v>5884</v>
      </c>
      <c r="FDT24" s="271" t="s">
        <v>5884</v>
      </c>
      <c r="FDU24" s="271" t="s">
        <v>5884</v>
      </c>
      <c r="FDV24" s="271" t="s">
        <v>5884</v>
      </c>
      <c r="FDW24" s="271" t="s">
        <v>5884</v>
      </c>
      <c r="FDX24" s="271" t="s">
        <v>5884</v>
      </c>
      <c r="FDY24" s="271" t="s">
        <v>5884</v>
      </c>
      <c r="FDZ24" s="271" t="s">
        <v>5884</v>
      </c>
      <c r="FEA24" s="271" t="s">
        <v>5884</v>
      </c>
      <c r="FEB24" s="271" t="s">
        <v>5884</v>
      </c>
      <c r="FEC24" s="271" t="s">
        <v>5884</v>
      </c>
      <c r="FED24" s="271" t="s">
        <v>5884</v>
      </c>
      <c r="FEE24" s="271" t="s">
        <v>5884</v>
      </c>
      <c r="FEF24" s="271" t="s">
        <v>5884</v>
      </c>
      <c r="FEG24" s="271" t="s">
        <v>5884</v>
      </c>
      <c r="FEH24" s="271" t="s">
        <v>5884</v>
      </c>
      <c r="FEI24" s="271" t="s">
        <v>5884</v>
      </c>
      <c r="FEJ24" s="271" t="s">
        <v>5884</v>
      </c>
      <c r="FEK24" s="271" t="s">
        <v>5884</v>
      </c>
      <c r="FEL24" s="271" t="s">
        <v>5884</v>
      </c>
      <c r="FEM24" s="271" t="s">
        <v>5884</v>
      </c>
      <c r="FEN24" s="271" t="s">
        <v>5884</v>
      </c>
      <c r="FEO24" s="271" t="s">
        <v>5884</v>
      </c>
      <c r="FEP24" s="271" t="s">
        <v>5884</v>
      </c>
      <c r="FEQ24" s="271" t="s">
        <v>5884</v>
      </c>
      <c r="FER24" s="271" t="s">
        <v>5884</v>
      </c>
      <c r="FES24" s="271" t="s">
        <v>5884</v>
      </c>
      <c r="FET24" s="271" t="s">
        <v>5884</v>
      </c>
      <c r="FEU24" s="271" t="s">
        <v>5884</v>
      </c>
      <c r="FEV24" s="271" t="s">
        <v>5884</v>
      </c>
      <c r="FEW24" s="271" t="s">
        <v>5884</v>
      </c>
      <c r="FEX24" s="271" t="s">
        <v>5884</v>
      </c>
      <c r="FEY24" s="271" t="s">
        <v>5884</v>
      </c>
      <c r="FEZ24" s="271" t="s">
        <v>5884</v>
      </c>
      <c r="FFA24" s="271" t="s">
        <v>5884</v>
      </c>
      <c r="FFB24" s="271" t="s">
        <v>5884</v>
      </c>
      <c r="FFC24" s="271" t="s">
        <v>5884</v>
      </c>
      <c r="FFD24" s="271" t="s">
        <v>5884</v>
      </c>
      <c r="FFE24" s="271" t="s">
        <v>5884</v>
      </c>
      <c r="FFF24" s="271" t="s">
        <v>5884</v>
      </c>
      <c r="FFG24" s="271" t="s">
        <v>5884</v>
      </c>
      <c r="FFH24" s="271" t="s">
        <v>5884</v>
      </c>
      <c r="FFI24" s="271" t="s">
        <v>5884</v>
      </c>
      <c r="FFJ24" s="271" t="s">
        <v>5884</v>
      </c>
      <c r="FFK24" s="271" t="s">
        <v>5884</v>
      </c>
      <c r="FFL24" s="271" t="s">
        <v>5884</v>
      </c>
      <c r="FFM24" s="271" t="s">
        <v>5884</v>
      </c>
      <c r="FFN24" s="271" t="s">
        <v>5884</v>
      </c>
      <c r="FFO24" s="271" t="s">
        <v>5884</v>
      </c>
      <c r="FFP24" s="271" t="s">
        <v>5884</v>
      </c>
      <c r="FFQ24" s="271" t="s">
        <v>5884</v>
      </c>
      <c r="FFR24" s="271" t="s">
        <v>5884</v>
      </c>
      <c r="FFS24" s="271" t="s">
        <v>5884</v>
      </c>
      <c r="FFT24" s="271" t="s">
        <v>5884</v>
      </c>
      <c r="FFU24" s="271" t="s">
        <v>5884</v>
      </c>
      <c r="FFV24" s="271" t="s">
        <v>5884</v>
      </c>
      <c r="FFW24" s="271" t="s">
        <v>5884</v>
      </c>
      <c r="FFX24" s="271" t="s">
        <v>5884</v>
      </c>
      <c r="FFY24" s="271" t="s">
        <v>5884</v>
      </c>
      <c r="FFZ24" s="271" t="s">
        <v>5884</v>
      </c>
      <c r="FGA24" s="271" t="s">
        <v>5884</v>
      </c>
      <c r="FGB24" s="271" t="s">
        <v>5884</v>
      </c>
      <c r="FGC24" s="271" t="s">
        <v>5884</v>
      </c>
      <c r="FGD24" s="271" t="s">
        <v>5884</v>
      </c>
      <c r="FGE24" s="271" t="s">
        <v>5884</v>
      </c>
      <c r="FGF24" s="271" t="s">
        <v>5884</v>
      </c>
      <c r="FGG24" s="271" t="s">
        <v>5884</v>
      </c>
      <c r="FGH24" s="271" t="s">
        <v>5884</v>
      </c>
      <c r="FGI24" s="271" t="s">
        <v>5884</v>
      </c>
      <c r="FGJ24" s="271" t="s">
        <v>5884</v>
      </c>
      <c r="FGK24" s="271" t="s">
        <v>5884</v>
      </c>
      <c r="FGL24" s="271" t="s">
        <v>5884</v>
      </c>
      <c r="FGM24" s="271" t="s">
        <v>5884</v>
      </c>
      <c r="FGN24" s="271" t="s">
        <v>5884</v>
      </c>
      <c r="FGO24" s="271" t="s">
        <v>5884</v>
      </c>
      <c r="FGP24" s="271" t="s">
        <v>5884</v>
      </c>
      <c r="FGQ24" s="271" t="s">
        <v>5884</v>
      </c>
      <c r="FGR24" s="271" t="s">
        <v>5884</v>
      </c>
      <c r="FGS24" s="271" t="s">
        <v>5884</v>
      </c>
      <c r="FGT24" s="271" t="s">
        <v>5884</v>
      </c>
      <c r="FGU24" s="271" t="s">
        <v>5884</v>
      </c>
      <c r="FGV24" s="271" t="s">
        <v>5884</v>
      </c>
      <c r="FGW24" s="271" t="s">
        <v>5884</v>
      </c>
      <c r="FGX24" s="271" t="s">
        <v>5884</v>
      </c>
      <c r="FGY24" s="271" t="s">
        <v>5884</v>
      </c>
      <c r="FGZ24" s="271" t="s">
        <v>5884</v>
      </c>
      <c r="FHA24" s="271" t="s">
        <v>5884</v>
      </c>
      <c r="FHB24" s="271" t="s">
        <v>5884</v>
      </c>
      <c r="FHC24" s="271" t="s">
        <v>5884</v>
      </c>
      <c r="FHD24" s="271" t="s">
        <v>5884</v>
      </c>
      <c r="FHE24" s="271" t="s">
        <v>5884</v>
      </c>
      <c r="FHF24" s="271" t="s">
        <v>5884</v>
      </c>
      <c r="FHG24" s="271" t="s">
        <v>5884</v>
      </c>
      <c r="FHH24" s="271" t="s">
        <v>5884</v>
      </c>
      <c r="FHI24" s="271" t="s">
        <v>5884</v>
      </c>
      <c r="FHJ24" s="271" t="s">
        <v>5884</v>
      </c>
      <c r="FHK24" s="271" t="s">
        <v>5884</v>
      </c>
      <c r="FHL24" s="271" t="s">
        <v>5884</v>
      </c>
      <c r="FHM24" s="271" t="s">
        <v>5884</v>
      </c>
      <c r="FHN24" s="271" t="s">
        <v>5884</v>
      </c>
      <c r="FHO24" s="271" t="s">
        <v>5884</v>
      </c>
      <c r="FHP24" s="271" t="s">
        <v>5884</v>
      </c>
      <c r="FHQ24" s="271" t="s">
        <v>5884</v>
      </c>
      <c r="FHR24" s="271" t="s">
        <v>5884</v>
      </c>
      <c r="FHS24" s="271" t="s">
        <v>5884</v>
      </c>
      <c r="FHT24" s="271" t="s">
        <v>5884</v>
      </c>
      <c r="FHU24" s="271" t="s">
        <v>5884</v>
      </c>
      <c r="FHV24" s="271" t="s">
        <v>5884</v>
      </c>
      <c r="FHW24" s="271" t="s">
        <v>5884</v>
      </c>
      <c r="FHX24" s="271" t="s">
        <v>5884</v>
      </c>
      <c r="FHY24" s="271" t="s">
        <v>5884</v>
      </c>
      <c r="FHZ24" s="271" t="s">
        <v>5884</v>
      </c>
      <c r="FIA24" s="271" t="s">
        <v>5884</v>
      </c>
      <c r="FIB24" s="271" t="s">
        <v>5884</v>
      </c>
      <c r="FIC24" s="271" t="s">
        <v>5884</v>
      </c>
      <c r="FID24" s="271" t="s">
        <v>5884</v>
      </c>
      <c r="FIE24" s="271" t="s">
        <v>5884</v>
      </c>
      <c r="FIF24" s="271" t="s">
        <v>5884</v>
      </c>
      <c r="FIG24" s="271" t="s">
        <v>5884</v>
      </c>
      <c r="FIH24" s="271" t="s">
        <v>5884</v>
      </c>
      <c r="FII24" s="271" t="s">
        <v>5884</v>
      </c>
      <c r="FIJ24" s="271" t="s">
        <v>5884</v>
      </c>
      <c r="FIK24" s="271" t="s">
        <v>5884</v>
      </c>
      <c r="FIL24" s="271" t="s">
        <v>5884</v>
      </c>
      <c r="FIM24" s="271" t="s">
        <v>5884</v>
      </c>
      <c r="FIN24" s="271" t="s">
        <v>5884</v>
      </c>
      <c r="FIO24" s="271" t="s">
        <v>5884</v>
      </c>
      <c r="FIP24" s="271" t="s">
        <v>5884</v>
      </c>
      <c r="FIQ24" s="271" t="s">
        <v>5884</v>
      </c>
      <c r="FIR24" s="271" t="s">
        <v>5884</v>
      </c>
      <c r="FIS24" s="271" t="s">
        <v>5884</v>
      </c>
      <c r="FIT24" s="271" t="s">
        <v>5884</v>
      </c>
      <c r="FIU24" s="271" t="s">
        <v>5884</v>
      </c>
      <c r="FIV24" s="271" t="s">
        <v>5884</v>
      </c>
      <c r="FIW24" s="271" t="s">
        <v>5884</v>
      </c>
      <c r="FIX24" s="271" t="s">
        <v>5884</v>
      </c>
      <c r="FIY24" s="271" t="s">
        <v>5884</v>
      </c>
      <c r="FIZ24" s="271" t="s">
        <v>5884</v>
      </c>
      <c r="FJA24" s="271" t="s">
        <v>5884</v>
      </c>
      <c r="FJB24" s="271" t="s">
        <v>5884</v>
      </c>
      <c r="FJC24" s="271" t="s">
        <v>5884</v>
      </c>
      <c r="FJD24" s="271" t="s">
        <v>5884</v>
      </c>
      <c r="FJE24" s="271" t="s">
        <v>5884</v>
      </c>
      <c r="FJF24" s="271" t="s">
        <v>5884</v>
      </c>
      <c r="FJG24" s="271" t="s">
        <v>5884</v>
      </c>
      <c r="FJH24" s="271" t="s">
        <v>5884</v>
      </c>
      <c r="FJI24" s="271" t="s">
        <v>5884</v>
      </c>
      <c r="FJJ24" s="271" t="s">
        <v>5884</v>
      </c>
      <c r="FJK24" s="271" t="s">
        <v>5884</v>
      </c>
      <c r="FJL24" s="271" t="s">
        <v>5884</v>
      </c>
      <c r="FJM24" s="271" t="s">
        <v>5884</v>
      </c>
      <c r="FJN24" s="271" t="s">
        <v>5884</v>
      </c>
      <c r="FJO24" s="271" t="s">
        <v>5884</v>
      </c>
      <c r="FJP24" s="271" t="s">
        <v>5884</v>
      </c>
      <c r="FJQ24" s="271" t="s">
        <v>5884</v>
      </c>
      <c r="FJR24" s="271" t="s">
        <v>5884</v>
      </c>
      <c r="FJS24" s="271" t="s">
        <v>5884</v>
      </c>
      <c r="FJT24" s="271" t="s">
        <v>5884</v>
      </c>
      <c r="FJU24" s="271" t="s">
        <v>5884</v>
      </c>
      <c r="FJV24" s="271" t="s">
        <v>5884</v>
      </c>
      <c r="FJW24" s="271" t="s">
        <v>5884</v>
      </c>
      <c r="FJX24" s="271" t="s">
        <v>5884</v>
      </c>
      <c r="FJY24" s="271" t="s">
        <v>5884</v>
      </c>
      <c r="FJZ24" s="271" t="s">
        <v>5884</v>
      </c>
      <c r="FKA24" s="271" t="s">
        <v>5884</v>
      </c>
      <c r="FKB24" s="271" t="s">
        <v>5884</v>
      </c>
      <c r="FKC24" s="271" t="s">
        <v>5884</v>
      </c>
      <c r="FKD24" s="271" t="s">
        <v>5884</v>
      </c>
      <c r="FKE24" s="271" t="s">
        <v>5884</v>
      </c>
      <c r="FKF24" s="271" t="s">
        <v>5884</v>
      </c>
      <c r="FKG24" s="271" t="s">
        <v>5884</v>
      </c>
      <c r="FKH24" s="271" t="s">
        <v>5884</v>
      </c>
      <c r="FKI24" s="271" t="s">
        <v>5884</v>
      </c>
      <c r="FKJ24" s="271" t="s">
        <v>5884</v>
      </c>
      <c r="FKK24" s="271" t="s">
        <v>5884</v>
      </c>
      <c r="FKL24" s="271" t="s">
        <v>5884</v>
      </c>
      <c r="FKM24" s="271" t="s">
        <v>5884</v>
      </c>
      <c r="FKN24" s="271" t="s">
        <v>5884</v>
      </c>
      <c r="FKO24" s="271" t="s">
        <v>5884</v>
      </c>
      <c r="FKP24" s="271" t="s">
        <v>5884</v>
      </c>
      <c r="FKQ24" s="271" t="s">
        <v>5884</v>
      </c>
      <c r="FKR24" s="271" t="s">
        <v>5884</v>
      </c>
      <c r="FKS24" s="271" t="s">
        <v>5884</v>
      </c>
      <c r="FKT24" s="271" t="s">
        <v>5884</v>
      </c>
      <c r="FKU24" s="271" t="s">
        <v>5884</v>
      </c>
      <c r="FKV24" s="271" t="s">
        <v>5884</v>
      </c>
      <c r="FKW24" s="271" t="s">
        <v>5884</v>
      </c>
      <c r="FKX24" s="271" t="s">
        <v>5884</v>
      </c>
      <c r="FKY24" s="271" t="s">
        <v>5884</v>
      </c>
      <c r="FKZ24" s="271" t="s">
        <v>5884</v>
      </c>
      <c r="FLA24" s="271" t="s">
        <v>5884</v>
      </c>
      <c r="FLB24" s="271" t="s">
        <v>5884</v>
      </c>
      <c r="FLC24" s="271" t="s">
        <v>5884</v>
      </c>
      <c r="FLD24" s="271" t="s">
        <v>5884</v>
      </c>
      <c r="FLE24" s="271" t="s">
        <v>5884</v>
      </c>
      <c r="FLF24" s="271" t="s">
        <v>5884</v>
      </c>
      <c r="FLG24" s="271" t="s">
        <v>5884</v>
      </c>
      <c r="FLH24" s="271" t="s">
        <v>5884</v>
      </c>
      <c r="FLI24" s="271" t="s">
        <v>5884</v>
      </c>
      <c r="FLJ24" s="271" t="s">
        <v>5884</v>
      </c>
      <c r="FLK24" s="271" t="s">
        <v>5884</v>
      </c>
      <c r="FLL24" s="271" t="s">
        <v>5884</v>
      </c>
      <c r="FLM24" s="271" t="s">
        <v>5884</v>
      </c>
      <c r="FLN24" s="271" t="s">
        <v>5884</v>
      </c>
      <c r="FLO24" s="271" t="s">
        <v>5884</v>
      </c>
      <c r="FLP24" s="271" t="s">
        <v>5884</v>
      </c>
      <c r="FLQ24" s="271" t="s">
        <v>5884</v>
      </c>
      <c r="FLR24" s="271" t="s">
        <v>5884</v>
      </c>
      <c r="FLS24" s="271" t="s">
        <v>5884</v>
      </c>
      <c r="FLT24" s="271" t="s">
        <v>5884</v>
      </c>
      <c r="FLU24" s="271" t="s">
        <v>5884</v>
      </c>
      <c r="FLV24" s="271" t="s">
        <v>5884</v>
      </c>
      <c r="FLW24" s="271" t="s">
        <v>5884</v>
      </c>
      <c r="FLX24" s="271" t="s">
        <v>5884</v>
      </c>
      <c r="FLY24" s="271" t="s">
        <v>5884</v>
      </c>
      <c r="FLZ24" s="271" t="s">
        <v>5884</v>
      </c>
      <c r="FMA24" s="271" t="s">
        <v>5884</v>
      </c>
      <c r="FMB24" s="271" t="s">
        <v>5884</v>
      </c>
      <c r="FMC24" s="271" t="s">
        <v>5884</v>
      </c>
      <c r="FMD24" s="271" t="s">
        <v>5884</v>
      </c>
      <c r="FME24" s="271" t="s">
        <v>5884</v>
      </c>
      <c r="FMF24" s="271" t="s">
        <v>5884</v>
      </c>
      <c r="FMG24" s="271" t="s">
        <v>5884</v>
      </c>
      <c r="FMH24" s="271" t="s">
        <v>5884</v>
      </c>
      <c r="FMI24" s="271" t="s">
        <v>5884</v>
      </c>
      <c r="FMJ24" s="271" t="s">
        <v>5884</v>
      </c>
      <c r="FMK24" s="271" t="s">
        <v>5884</v>
      </c>
      <c r="FML24" s="271" t="s">
        <v>5884</v>
      </c>
      <c r="FMM24" s="271" t="s">
        <v>5884</v>
      </c>
      <c r="FMN24" s="271" t="s">
        <v>5884</v>
      </c>
      <c r="FMO24" s="271" t="s">
        <v>5884</v>
      </c>
      <c r="FMP24" s="271" t="s">
        <v>5884</v>
      </c>
      <c r="FMQ24" s="271" t="s">
        <v>5884</v>
      </c>
      <c r="FMR24" s="271" t="s">
        <v>5884</v>
      </c>
      <c r="FMS24" s="271" t="s">
        <v>5884</v>
      </c>
      <c r="FMT24" s="271" t="s">
        <v>5884</v>
      </c>
      <c r="FMU24" s="271" t="s">
        <v>5884</v>
      </c>
      <c r="FMV24" s="271" t="s">
        <v>5884</v>
      </c>
      <c r="FMW24" s="271" t="s">
        <v>5884</v>
      </c>
      <c r="FMX24" s="271" t="s">
        <v>5884</v>
      </c>
      <c r="FMY24" s="271" t="s">
        <v>5884</v>
      </c>
      <c r="FMZ24" s="271" t="s">
        <v>5884</v>
      </c>
      <c r="FNA24" s="271" t="s">
        <v>5884</v>
      </c>
      <c r="FNB24" s="271" t="s">
        <v>5884</v>
      </c>
      <c r="FNC24" s="271" t="s">
        <v>5884</v>
      </c>
      <c r="FND24" s="271" t="s">
        <v>5884</v>
      </c>
      <c r="FNE24" s="271" t="s">
        <v>5884</v>
      </c>
      <c r="FNF24" s="271" t="s">
        <v>5884</v>
      </c>
      <c r="FNG24" s="271" t="s">
        <v>5884</v>
      </c>
      <c r="FNH24" s="271" t="s">
        <v>5884</v>
      </c>
      <c r="FNI24" s="271" t="s">
        <v>5884</v>
      </c>
      <c r="FNJ24" s="271" t="s">
        <v>5884</v>
      </c>
      <c r="FNK24" s="271" t="s">
        <v>5884</v>
      </c>
      <c r="FNL24" s="271" t="s">
        <v>5884</v>
      </c>
      <c r="FNM24" s="271" t="s">
        <v>5884</v>
      </c>
      <c r="FNN24" s="271" t="s">
        <v>5884</v>
      </c>
      <c r="FNO24" s="271" t="s">
        <v>5884</v>
      </c>
      <c r="FNP24" s="271" t="s">
        <v>5884</v>
      </c>
      <c r="FNQ24" s="271" t="s">
        <v>5884</v>
      </c>
      <c r="FNR24" s="271" t="s">
        <v>5884</v>
      </c>
      <c r="FNS24" s="271" t="s">
        <v>5884</v>
      </c>
      <c r="FNT24" s="271" t="s">
        <v>5884</v>
      </c>
      <c r="FNU24" s="271" t="s">
        <v>5884</v>
      </c>
      <c r="FNV24" s="271" t="s">
        <v>5884</v>
      </c>
      <c r="FNW24" s="271" t="s">
        <v>5884</v>
      </c>
      <c r="FNX24" s="271" t="s">
        <v>5884</v>
      </c>
      <c r="FNY24" s="271" t="s">
        <v>5884</v>
      </c>
      <c r="FNZ24" s="271" t="s">
        <v>5884</v>
      </c>
      <c r="FOA24" s="271" t="s">
        <v>5884</v>
      </c>
      <c r="FOB24" s="271" t="s">
        <v>5884</v>
      </c>
      <c r="FOC24" s="271" t="s">
        <v>5884</v>
      </c>
      <c r="FOD24" s="271" t="s">
        <v>5884</v>
      </c>
      <c r="FOE24" s="271" t="s">
        <v>5884</v>
      </c>
      <c r="FOF24" s="271" t="s">
        <v>5884</v>
      </c>
      <c r="FOG24" s="271" t="s">
        <v>5884</v>
      </c>
      <c r="FOH24" s="271" t="s">
        <v>5884</v>
      </c>
      <c r="FOI24" s="271" t="s">
        <v>5884</v>
      </c>
      <c r="FOJ24" s="271" t="s">
        <v>5884</v>
      </c>
      <c r="FOK24" s="271" t="s">
        <v>5884</v>
      </c>
      <c r="FOL24" s="271" t="s">
        <v>5884</v>
      </c>
      <c r="FOM24" s="271" t="s">
        <v>5884</v>
      </c>
      <c r="FON24" s="271" t="s">
        <v>5884</v>
      </c>
      <c r="FOO24" s="271" t="s">
        <v>5884</v>
      </c>
      <c r="FOP24" s="271" t="s">
        <v>5884</v>
      </c>
      <c r="FOQ24" s="271" t="s">
        <v>5884</v>
      </c>
      <c r="FOR24" s="271" t="s">
        <v>5884</v>
      </c>
      <c r="FOS24" s="271" t="s">
        <v>5884</v>
      </c>
      <c r="FOT24" s="271" t="s">
        <v>5884</v>
      </c>
      <c r="FOU24" s="271" t="s">
        <v>5884</v>
      </c>
      <c r="FOV24" s="271" t="s">
        <v>5884</v>
      </c>
      <c r="FOW24" s="271" t="s">
        <v>5884</v>
      </c>
      <c r="FOX24" s="271" t="s">
        <v>5884</v>
      </c>
      <c r="FOY24" s="271" t="s">
        <v>5884</v>
      </c>
      <c r="FOZ24" s="271" t="s">
        <v>5884</v>
      </c>
      <c r="FPA24" s="271" t="s">
        <v>5884</v>
      </c>
      <c r="FPB24" s="271" t="s">
        <v>5884</v>
      </c>
      <c r="FPC24" s="271" t="s">
        <v>5884</v>
      </c>
      <c r="FPD24" s="271" t="s">
        <v>5884</v>
      </c>
      <c r="FPE24" s="271" t="s">
        <v>5884</v>
      </c>
      <c r="FPF24" s="271" t="s">
        <v>5884</v>
      </c>
      <c r="FPG24" s="271" t="s">
        <v>5884</v>
      </c>
      <c r="FPH24" s="271" t="s">
        <v>5884</v>
      </c>
      <c r="FPI24" s="271" t="s">
        <v>5884</v>
      </c>
      <c r="FPJ24" s="271" t="s">
        <v>5884</v>
      </c>
      <c r="FPK24" s="271" t="s">
        <v>5884</v>
      </c>
      <c r="FPL24" s="271" t="s">
        <v>5884</v>
      </c>
      <c r="FPM24" s="271" t="s">
        <v>5884</v>
      </c>
      <c r="FPN24" s="271" t="s">
        <v>5884</v>
      </c>
      <c r="FPO24" s="271" t="s">
        <v>5884</v>
      </c>
      <c r="FPP24" s="271" t="s">
        <v>5884</v>
      </c>
      <c r="FPQ24" s="271" t="s">
        <v>5884</v>
      </c>
      <c r="FPR24" s="271" t="s">
        <v>5884</v>
      </c>
      <c r="FPS24" s="271" t="s">
        <v>5884</v>
      </c>
      <c r="FPT24" s="271" t="s">
        <v>5884</v>
      </c>
      <c r="FPU24" s="271" t="s">
        <v>5884</v>
      </c>
      <c r="FPV24" s="271" t="s">
        <v>5884</v>
      </c>
      <c r="FPW24" s="271" t="s">
        <v>5884</v>
      </c>
      <c r="FPX24" s="271" t="s">
        <v>5884</v>
      </c>
      <c r="FPY24" s="271" t="s">
        <v>5884</v>
      </c>
      <c r="FPZ24" s="271" t="s">
        <v>5884</v>
      </c>
      <c r="FQA24" s="271" t="s">
        <v>5884</v>
      </c>
      <c r="FQB24" s="271" t="s">
        <v>5884</v>
      </c>
      <c r="FQC24" s="271" t="s">
        <v>5884</v>
      </c>
      <c r="FQD24" s="271" t="s">
        <v>5884</v>
      </c>
      <c r="FQE24" s="271" t="s">
        <v>5884</v>
      </c>
      <c r="FQF24" s="271" t="s">
        <v>5884</v>
      </c>
      <c r="FQG24" s="271" t="s">
        <v>5884</v>
      </c>
      <c r="FQH24" s="271" t="s">
        <v>5884</v>
      </c>
      <c r="FQI24" s="271" t="s">
        <v>5884</v>
      </c>
      <c r="FQJ24" s="271" t="s">
        <v>5884</v>
      </c>
      <c r="FQK24" s="271" t="s">
        <v>5884</v>
      </c>
      <c r="FQL24" s="271" t="s">
        <v>5884</v>
      </c>
      <c r="FQM24" s="271" t="s">
        <v>5884</v>
      </c>
      <c r="FQN24" s="271" t="s">
        <v>5884</v>
      </c>
      <c r="FQO24" s="271" t="s">
        <v>5884</v>
      </c>
      <c r="FQP24" s="271" t="s">
        <v>5884</v>
      </c>
      <c r="FQQ24" s="271" t="s">
        <v>5884</v>
      </c>
      <c r="FQR24" s="271" t="s">
        <v>5884</v>
      </c>
      <c r="FQS24" s="271" t="s">
        <v>5884</v>
      </c>
      <c r="FQT24" s="271" t="s">
        <v>5884</v>
      </c>
      <c r="FQU24" s="271" t="s">
        <v>5884</v>
      </c>
      <c r="FQV24" s="271" t="s">
        <v>5884</v>
      </c>
      <c r="FQW24" s="271" t="s">
        <v>5884</v>
      </c>
      <c r="FQX24" s="271" t="s">
        <v>5884</v>
      </c>
      <c r="FQY24" s="271" t="s">
        <v>5884</v>
      </c>
      <c r="FQZ24" s="271" t="s">
        <v>5884</v>
      </c>
      <c r="FRA24" s="271" t="s">
        <v>5884</v>
      </c>
      <c r="FRB24" s="271" t="s">
        <v>5884</v>
      </c>
      <c r="FRC24" s="271" t="s">
        <v>5884</v>
      </c>
      <c r="FRD24" s="271" t="s">
        <v>5884</v>
      </c>
      <c r="FRE24" s="271" t="s">
        <v>5884</v>
      </c>
      <c r="FRF24" s="271" t="s">
        <v>5884</v>
      </c>
      <c r="FRG24" s="271" t="s">
        <v>5884</v>
      </c>
      <c r="FRH24" s="271" t="s">
        <v>5884</v>
      </c>
      <c r="FRI24" s="271" t="s">
        <v>5884</v>
      </c>
      <c r="FRJ24" s="271" t="s">
        <v>5884</v>
      </c>
      <c r="FRK24" s="271" t="s">
        <v>5884</v>
      </c>
      <c r="FRL24" s="271" t="s">
        <v>5884</v>
      </c>
      <c r="FRM24" s="271" t="s">
        <v>5884</v>
      </c>
      <c r="FRN24" s="271" t="s">
        <v>5884</v>
      </c>
      <c r="FRO24" s="271" t="s">
        <v>5884</v>
      </c>
      <c r="FRP24" s="271" t="s">
        <v>5884</v>
      </c>
      <c r="FRQ24" s="271" t="s">
        <v>5884</v>
      </c>
      <c r="FRR24" s="271" t="s">
        <v>5884</v>
      </c>
      <c r="FRS24" s="271" t="s">
        <v>5884</v>
      </c>
      <c r="FRT24" s="271" t="s">
        <v>5884</v>
      </c>
      <c r="FRU24" s="271" t="s">
        <v>5884</v>
      </c>
      <c r="FRV24" s="271" t="s">
        <v>5884</v>
      </c>
      <c r="FRW24" s="271" t="s">
        <v>5884</v>
      </c>
      <c r="FRX24" s="271" t="s">
        <v>5884</v>
      </c>
      <c r="FRY24" s="271" t="s">
        <v>5884</v>
      </c>
      <c r="FRZ24" s="271" t="s">
        <v>5884</v>
      </c>
      <c r="FSA24" s="271" t="s">
        <v>5884</v>
      </c>
      <c r="FSB24" s="271" t="s">
        <v>5884</v>
      </c>
      <c r="FSC24" s="271" t="s">
        <v>5884</v>
      </c>
      <c r="FSD24" s="271" t="s">
        <v>5884</v>
      </c>
      <c r="FSE24" s="271" t="s">
        <v>5884</v>
      </c>
      <c r="FSF24" s="271" t="s">
        <v>5884</v>
      </c>
      <c r="FSG24" s="271" t="s">
        <v>5884</v>
      </c>
      <c r="FSH24" s="271" t="s">
        <v>5884</v>
      </c>
      <c r="FSI24" s="271" t="s">
        <v>5884</v>
      </c>
      <c r="FSJ24" s="271" t="s">
        <v>5884</v>
      </c>
      <c r="FSK24" s="271" t="s">
        <v>5884</v>
      </c>
      <c r="FSL24" s="271" t="s">
        <v>5884</v>
      </c>
      <c r="FSM24" s="271" t="s">
        <v>5884</v>
      </c>
      <c r="FSN24" s="271" t="s">
        <v>5884</v>
      </c>
      <c r="FSO24" s="271" t="s">
        <v>5884</v>
      </c>
      <c r="FSP24" s="271" t="s">
        <v>5884</v>
      </c>
      <c r="FSQ24" s="271" t="s">
        <v>5884</v>
      </c>
      <c r="FSR24" s="271" t="s">
        <v>5884</v>
      </c>
      <c r="FSS24" s="271" t="s">
        <v>5884</v>
      </c>
      <c r="FST24" s="271" t="s">
        <v>5884</v>
      </c>
      <c r="FSU24" s="271" t="s">
        <v>5884</v>
      </c>
      <c r="FSV24" s="271" t="s">
        <v>5884</v>
      </c>
      <c r="FSW24" s="271" t="s">
        <v>5884</v>
      </c>
      <c r="FSX24" s="271" t="s">
        <v>5884</v>
      </c>
      <c r="FSY24" s="271" t="s">
        <v>5884</v>
      </c>
      <c r="FSZ24" s="271" t="s">
        <v>5884</v>
      </c>
      <c r="FTA24" s="271" t="s">
        <v>5884</v>
      </c>
      <c r="FTB24" s="271" t="s">
        <v>5884</v>
      </c>
      <c r="FTC24" s="271" t="s">
        <v>5884</v>
      </c>
      <c r="FTD24" s="271" t="s">
        <v>5884</v>
      </c>
      <c r="FTE24" s="271" t="s">
        <v>5884</v>
      </c>
      <c r="FTF24" s="271" t="s">
        <v>5884</v>
      </c>
      <c r="FTG24" s="271" t="s">
        <v>5884</v>
      </c>
      <c r="FTH24" s="271" t="s">
        <v>5884</v>
      </c>
      <c r="FTI24" s="271" t="s">
        <v>5884</v>
      </c>
      <c r="FTJ24" s="271" t="s">
        <v>5884</v>
      </c>
      <c r="FTK24" s="271" t="s">
        <v>5884</v>
      </c>
      <c r="FTL24" s="271" t="s">
        <v>5884</v>
      </c>
      <c r="FTM24" s="271" t="s">
        <v>5884</v>
      </c>
      <c r="FTN24" s="271" t="s">
        <v>5884</v>
      </c>
      <c r="FTO24" s="271" t="s">
        <v>5884</v>
      </c>
      <c r="FTP24" s="271" t="s">
        <v>5884</v>
      </c>
      <c r="FTQ24" s="271" t="s">
        <v>5884</v>
      </c>
      <c r="FTR24" s="271" t="s">
        <v>5884</v>
      </c>
      <c r="FTS24" s="271" t="s">
        <v>5884</v>
      </c>
      <c r="FTT24" s="271" t="s">
        <v>5884</v>
      </c>
      <c r="FTU24" s="271" t="s">
        <v>5884</v>
      </c>
      <c r="FTV24" s="271" t="s">
        <v>5884</v>
      </c>
      <c r="FTW24" s="271" t="s">
        <v>5884</v>
      </c>
      <c r="FTX24" s="271" t="s">
        <v>5884</v>
      </c>
      <c r="FTY24" s="271" t="s">
        <v>5884</v>
      </c>
      <c r="FTZ24" s="271" t="s">
        <v>5884</v>
      </c>
      <c r="FUA24" s="271" t="s">
        <v>5884</v>
      </c>
      <c r="FUB24" s="271" t="s">
        <v>5884</v>
      </c>
      <c r="FUC24" s="271" t="s">
        <v>5884</v>
      </c>
      <c r="FUD24" s="271" t="s">
        <v>5884</v>
      </c>
      <c r="FUE24" s="271" t="s">
        <v>5884</v>
      </c>
      <c r="FUF24" s="271" t="s">
        <v>5884</v>
      </c>
      <c r="FUG24" s="271" t="s">
        <v>5884</v>
      </c>
      <c r="FUH24" s="271" t="s">
        <v>5884</v>
      </c>
      <c r="FUI24" s="271" t="s">
        <v>5884</v>
      </c>
      <c r="FUJ24" s="271" t="s">
        <v>5884</v>
      </c>
      <c r="FUK24" s="271" t="s">
        <v>5884</v>
      </c>
      <c r="FUL24" s="271" t="s">
        <v>5884</v>
      </c>
      <c r="FUM24" s="271" t="s">
        <v>5884</v>
      </c>
      <c r="FUN24" s="271" t="s">
        <v>5884</v>
      </c>
      <c r="FUO24" s="271" t="s">
        <v>5884</v>
      </c>
      <c r="FUP24" s="271" t="s">
        <v>5884</v>
      </c>
      <c r="FUQ24" s="271" t="s">
        <v>5884</v>
      </c>
      <c r="FUR24" s="271" t="s">
        <v>5884</v>
      </c>
      <c r="FUS24" s="271" t="s">
        <v>5884</v>
      </c>
      <c r="FUT24" s="271" t="s">
        <v>5884</v>
      </c>
      <c r="FUU24" s="271" t="s">
        <v>5884</v>
      </c>
      <c r="FUV24" s="271" t="s">
        <v>5884</v>
      </c>
      <c r="FUW24" s="271" t="s">
        <v>5884</v>
      </c>
      <c r="FUX24" s="271" t="s">
        <v>5884</v>
      </c>
      <c r="FUY24" s="271" t="s">
        <v>5884</v>
      </c>
      <c r="FUZ24" s="271" t="s">
        <v>5884</v>
      </c>
      <c r="FVA24" s="271" t="s">
        <v>5884</v>
      </c>
      <c r="FVB24" s="271" t="s">
        <v>5884</v>
      </c>
      <c r="FVC24" s="271" t="s">
        <v>5884</v>
      </c>
      <c r="FVD24" s="271" t="s">
        <v>5884</v>
      </c>
      <c r="FVE24" s="271" t="s">
        <v>5884</v>
      </c>
      <c r="FVF24" s="271" t="s">
        <v>5884</v>
      </c>
      <c r="FVG24" s="271" t="s">
        <v>5884</v>
      </c>
      <c r="FVH24" s="271" t="s">
        <v>5884</v>
      </c>
      <c r="FVI24" s="271" t="s">
        <v>5884</v>
      </c>
      <c r="FVJ24" s="271" t="s">
        <v>5884</v>
      </c>
      <c r="FVK24" s="271" t="s">
        <v>5884</v>
      </c>
      <c r="FVL24" s="271" t="s">
        <v>5884</v>
      </c>
      <c r="FVM24" s="271" t="s">
        <v>5884</v>
      </c>
      <c r="FVN24" s="271" t="s">
        <v>5884</v>
      </c>
      <c r="FVO24" s="271" t="s">
        <v>5884</v>
      </c>
      <c r="FVP24" s="271" t="s">
        <v>5884</v>
      </c>
      <c r="FVQ24" s="271" t="s">
        <v>5884</v>
      </c>
      <c r="FVR24" s="271" t="s">
        <v>5884</v>
      </c>
      <c r="FVS24" s="271" t="s">
        <v>5884</v>
      </c>
      <c r="FVT24" s="271" t="s">
        <v>5884</v>
      </c>
      <c r="FVU24" s="271" t="s">
        <v>5884</v>
      </c>
      <c r="FVV24" s="271" t="s">
        <v>5884</v>
      </c>
      <c r="FVW24" s="271" t="s">
        <v>5884</v>
      </c>
      <c r="FVX24" s="271" t="s">
        <v>5884</v>
      </c>
      <c r="FVY24" s="271" t="s">
        <v>5884</v>
      </c>
      <c r="FVZ24" s="271" t="s">
        <v>5884</v>
      </c>
      <c r="FWA24" s="271" t="s">
        <v>5884</v>
      </c>
      <c r="FWB24" s="271" t="s">
        <v>5884</v>
      </c>
      <c r="FWC24" s="271" t="s">
        <v>5884</v>
      </c>
      <c r="FWD24" s="271" t="s">
        <v>5884</v>
      </c>
      <c r="FWE24" s="271" t="s">
        <v>5884</v>
      </c>
      <c r="FWF24" s="271" t="s">
        <v>5884</v>
      </c>
      <c r="FWG24" s="271" t="s">
        <v>5884</v>
      </c>
      <c r="FWH24" s="271" t="s">
        <v>5884</v>
      </c>
      <c r="FWI24" s="271" t="s">
        <v>5884</v>
      </c>
      <c r="FWJ24" s="271" t="s">
        <v>5884</v>
      </c>
      <c r="FWK24" s="271" t="s">
        <v>5884</v>
      </c>
      <c r="FWL24" s="271" t="s">
        <v>5884</v>
      </c>
      <c r="FWM24" s="271" t="s">
        <v>5884</v>
      </c>
      <c r="FWN24" s="271" t="s">
        <v>5884</v>
      </c>
      <c r="FWO24" s="271" t="s">
        <v>5884</v>
      </c>
      <c r="FWP24" s="271" t="s">
        <v>5884</v>
      </c>
      <c r="FWQ24" s="271" t="s">
        <v>5884</v>
      </c>
      <c r="FWR24" s="271" t="s">
        <v>5884</v>
      </c>
      <c r="FWS24" s="271" t="s">
        <v>5884</v>
      </c>
      <c r="FWT24" s="271" t="s">
        <v>5884</v>
      </c>
      <c r="FWU24" s="271" t="s">
        <v>5884</v>
      </c>
      <c r="FWV24" s="271" t="s">
        <v>5884</v>
      </c>
      <c r="FWW24" s="271" t="s">
        <v>5884</v>
      </c>
      <c r="FWX24" s="271" t="s">
        <v>5884</v>
      </c>
      <c r="FWY24" s="271" t="s">
        <v>5884</v>
      </c>
      <c r="FWZ24" s="271" t="s">
        <v>5884</v>
      </c>
      <c r="FXA24" s="271" t="s">
        <v>5884</v>
      </c>
      <c r="FXB24" s="271" t="s">
        <v>5884</v>
      </c>
      <c r="FXC24" s="271" t="s">
        <v>5884</v>
      </c>
      <c r="FXD24" s="271" t="s">
        <v>5884</v>
      </c>
      <c r="FXE24" s="271" t="s">
        <v>5884</v>
      </c>
      <c r="FXF24" s="271" t="s">
        <v>5884</v>
      </c>
      <c r="FXG24" s="271" t="s">
        <v>5884</v>
      </c>
      <c r="FXH24" s="271" t="s">
        <v>5884</v>
      </c>
      <c r="FXI24" s="271" t="s">
        <v>5884</v>
      </c>
      <c r="FXJ24" s="271" t="s">
        <v>5884</v>
      </c>
      <c r="FXK24" s="271" t="s">
        <v>5884</v>
      </c>
      <c r="FXL24" s="271" t="s">
        <v>5884</v>
      </c>
      <c r="FXM24" s="271" t="s">
        <v>5884</v>
      </c>
      <c r="FXN24" s="271" t="s">
        <v>5884</v>
      </c>
      <c r="FXO24" s="271" t="s">
        <v>5884</v>
      </c>
      <c r="FXP24" s="271" t="s">
        <v>5884</v>
      </c>
      <c r="FXQ24" s="271" t="s">
        <v>5884</v>
      </c>
      <c r="FXR24" s="271" t="s">
        <v>5884</v>
      </c>
      <c r="FXS24" s="271" t="s">
        <v>5884</v>
      </c>
      <c r="FXT24" s="271" t="s">
        <v>5884</v>
      </c>
      <c r="FXU24" s="271" t="s">
        <v>5884</v>
      </c>
      <c r="FXV24" s="271" t="s">
        <v>5884</v>
      </c>
      <c r="FXW24" s="271" t="s">
        <v>5884</v>
      </c>
      <c r="FXX24" s="271" t="s">
        <v>5884</v>
      </c>
      <c r="FXY24" s="271" t="s">
        <v>5884</v>
      </c>
      <c r="FXZ24" s="271" t="s">
        <v>5884</v>
      </c>
      <c r="FYA24" s="271" t="s">
        <v>5884</v>
      </c>
      <c r="FYB24" s="271" t="s">
        <v>5884</v>
      </c>
      <c r="FYC24" s="271" t="s">
        <v>5884</v>
      </c>
      <c r="FYD24" s="271" t="s">
        <v>5884</v>
      </c>
      <c r="FYE24" s="271" t="s">
        <v>5884</v>
      </c>
      <c r="FYF24" s="271" t="s">
        <v>5884</v>
      </c>
      <c r="FYG24" s="271" t="s">
        <v>5884</v>
      </c>
      <c r="FYH24" s="271" t="s">
        <v>5884</v>
      </c>
      <c r="FYI24" s="271" t="s">
        <v>5884</v>
      </c>
      <c r="FYJ24" s="271" t="s">
        <v>5884</v>
      </c>
      <c r="FYK24" s="271" t="s">
        <v>5884</v>
      </c>
      <c r="FYL24" s="271" t="s">
        <v>5884</v>
      </c>
      <c r="FYM24" s="271" t="s">
        <v>5884</v>
      </c>
      <c r="FYN24" s="271" t="s">
        <v>5884</v>
      </c>
      <c r="FYO24" s="271" t="s">
        <v>5884</v>
      </c>
      <c r="FYP24" s="271" t="s">
        <v>5884</v>
      </c>
      <c r="FYQ24" s="271" t="s">
        <v>5884</v>
      </c>
      <c r="FYR24" s="271" t="s">
        <v>5884</v>
      </c>
      <c r="FYS24" s="271" t="s">
        <v>5884</v>
      </c>
      <c r="FYT24" s="271" t="s">
        <v>5884</v>
      </c>
      <c r="FYU24" s="271" t="s">
        <v>5884</v>
      </c>
      <c r="FYV24" s="271" t="s">
        <v>5884</v>
      </c>
      <c r="FYW24" s="271" t="s">
        <v>5884</v>
      </c>
      <c r="FYX24" s="271" t="s">
        <v>5884</v>
      </c>
      <c r="FYY24" s="271" t="s">
        <v>5884</v>
      </c>
      <c r="FYZ24" s="271" t="s">
        <v>5884</v>
      </c>
      <c r="FZA24" s="271" t="s">
        <v>5884</v>
      </c>
      <c r="FZB24" s="271" t="s">
        <v>5884</v>
      </c>
      <c r="FZC24" s="271" t="s">
        <v>5884</v>
      </c>
      <c r="FZD24" s="271" t="s">
        <v>5884</v>
      </c>
      <c r="FZE24" s="271" t="s">
        <v>5884</v>
      </c>
      <c r="FZF24" s="271" t="s">
        <v>5884</v>
      </c>
      <c r="FZG24" s="271" t="s">
        <v>5884</v>
      </c>
      <c r="FZH24" s="271" t="s">
        <v>5884</v>
      </c>
      <c r="FZI24" s="271" t="s">
        <v>5884</v>
      </c>
      <c r="FZJ24" s="271" t="s">
        <v>5884</v>
      </c>
      <c r="FZK24" s="271" t="s">
        <v>5884</v>
      </c>
      <c r="FZL24" s="271" t="s">
        <v>5884</v>
      </c>
      <c r="FZM24" s="271" t="s">
        <v>5884</v>
      </c>
      <c r="FZN24" s="271" t="s">
        <v>5884</v>
      </c>
      <c r="FZO24" s="271" t="s">
        <v>5884</v>
      </c>
      <c r="FZP24" s="271" t="s">
        <v>5884</v>
      </c>
      <c r="FZQ24" s="271" t="s">
        <v>5884</v>
      </c>
      <c r="FZR24" s="271" t="s">
        <v>5884</v>
      </c>
      <c r="FZS24" s="271" t="s">
        <v>5884</v>
      </c>
      <c r="FZT24" s="271" t="s">
        <v>5884</v>
      </c>
      <c r="FZU24" s="271" t="s">
        <v>5884</v>
      </c>
      <c r="FZV24" s="271" t="s">
        <v>5884</v>
      </c>
      <c r="FZW24" s="271" t="s">
        <v>5884</v>
      </c>
      <c r="FZX24" s="271" t="s">
        <v>5884</v>
      </c>
      <c r="FZY24" s="271" t="s">
        <v>5884</v>
      </c>
      <c r="FZZ24" s="271" t="s">
        <v>5884</v>
      </c>
      <c r="GAA24" s="271" t="s">
        <v>5884</v>
      </c>
      <c r="GAB24" s="271" t="s">
        <v>5884</v>
      </c>
      <c r="GAC24" s="271" t="s">
        <v>5884</v>
      </c>
      <c r="GAD24" s="271" t="s">
        <v>5884</v>
      </c>
      <c r="GAE24" s="271" t="s">
        <v>5884</v>
      </c>
      <c r="GAF24" s="271" t="s">
        <v>5884</v>
      </c>
      <c r="GAG24" s="271" t="s">
        <v>5884</v>
      </c>
      <c r="GAH24" s="271" t="s">
        <v>5884</v>
      </c>
      <c r="GAI24" s="271" t="s">
        <v>5884</v>
      </c>
      <c r="GAJ24" s="271" t="s">
        <v>5884</v>
      </c>
      <c r="GAK24" s="271" t="s">
        <v>5884</v>
      </c>
      <c r="GAL24" s="271" t="s">
        <v>5884</v>
      </c>
      <c r="GAM24" s="271" t="s">
        <v>5884</v>
      </c>
      <c r="GAN24" s="271" t="s">
        <v>5884</v>
      </c>
      <c r="GAO24" s="271" t="s">
        <v>5884</v>
      </c>
      <c r="GAP24" s="271" t="s">
        <v>5884</v>
      </c>
      <c r="GAQ24" s="271" t="s">
        <v>5884</v>
      </c>
      <c r="GAR24" s="271" t="s">
        <v>5884</v>
      </c>
      <c r="GAS24" s="271" t="s">
        <v>5884</v>
      </c>
      <c r="GAT24" s="271" t="s">
        <v>5884</v>
      </c>
      <c r="GAU24" s="271" t="s">
        <v>5884</v>
      </c>
      <c r="GAV24" s="271" t="s">
        <v>5884</v>
      </c>
      <c r="GAW24" s="271" t="s">
        <v>5884</v>
      </c>
      <c r="GAX24" s="271" t="s">
        <v>5884</v>
      </c>
      <c r="GAY24" s="271" t="s">
        <v>5884</v>
      </c>
      <c r="GAZ24" s="271" t="s">
        <v>5884</v>
      </c>
      <c r="GBA24" s="271" t="s">
        <v>5884</v>
      </c>
      <c r="GBB24" s="271" t="s">
        <v>5884</v>
      </c>
      <c r="GBC24" s="271" t="s">
        <v>5884</v>
      </c>
      <c r="GBD24" s="271" t="s">
        <v>5884</v>
      </c>
      <c r="GBE24" s="271" t="s">
        <v>5884</v>
      </c>
      <c r="GBF24" s="271" t="s">
        <v>5884</v>
      </c>
      <c r="GBG24" s="271" t="s">
        <v>5884</v>
      </c>
      <c r="GBH24" s="271" t="s">
        <v>5884</v>
      </c>
      <c r="GBI24" s="271" t="s">
        <v>5884</v>
      </c>
      <c r="GBJ24" s="271" t="s">
        <v>5884</v>
      </c>
      <c r="GBK24" s="271" t="s">
        <v>5884</v>
      </c>
      <c r="GBL24" s="271" t="s">
        <v>5884</v>
      </c>
      <c r="GBM24" s="271" t="s">
        <v>5884</v>
      </c>
      <c r="GBN24" s="271" t="s">
        <v>5884</v>
      </c>
      <c r="GBO24" s="271" t="s">
        <v>5884</v>
      </c>
      <c r="GBP24" s="271" t="s">
        <v>5884</v>
      </c>
      <c r="GBQ24" s="271" t="s">
        <v>5884</v>
      </c>
      <c r="GBR24" s="271" t="s">
        <v>5884</v>
      </c>
      <c r="GBS24" s="271" t="s">
        <v>5884</v>
      </c>
      <c r="GBT24" s="271" t="s">
        <v>5884</v>
      </c>
      <c r="GBU24" s="271" t="s">
        <v>5884</v>
      </c>
      <c r="GBV24" s="271" t="s">
        <v>5884</v>
      </c>
      <c r="GBW24" s="271" t="s">
        <v>5884</v>
      </c>
      <c r="GBX24" s="271" t="s">
        <v>5884</v>
      </c>
      <c r="GBY24" s="271" t="s">
        <v>5884</v>
      </c>
      <c r="GBZ24" s="271" t="s">
        <v>5884</v>
      </c>
      <c r="GCA24" s="271" t="s">
        <v>5884</v>
      </c>
      <c r="GCB24" s="271" t="s">
        <v>5884</v>
      </c>
      <c r="GCC24" s="271" t="s">
        <v>5884</v>
      </c>
      <c r="GCD24" s="271" t="s">
        <v>5884</v>
      </c>
      <c r="GCE24" s="271" t="s">
        <v>5884</v>
      </c>
      <c r="GCF24" s="271" t="s">
        <v>5884</v>
      </c>
      <c r="GCG24" s="271" t="s">
        <v>5884</v>
      </c>
      <c r="GCH24" s="271" t="s">
        <v>5884</v>
      </c>
      <c r="GCI24" s="271" t="s">
        <v>5884</v>
      </c>
      <c r="GCJ24" s="271" t="s">
        <v>5884</v>
      </c>
      <c r="GCK24" s="271" t="s">
        <v>5884</v>
      </c>
      <c r="GCL24" s="271" t="s">
        <v>5884</v>
      </c>
      <c r="GCM24" s="271" t="s">
        <v>5884</v>
      </c>
      <c r="GCN24" s="271" t="s">
        <v>5884</v>
      </c>
      <c r="GCO24" s="271" t="s">
        <v>5884</v>
      </c>
      <c r="GCP24" s="271" t="s">
        <v>5884</v>
      </c>
      <c r="GCQ24" s="271" t="s">
        <v>5884</v>
      </c>
      <c r="GCR24" s="271" t="s">
        <v>5884</v>
      </c>
      <c r="GCS24" s="271" t="s">
        <v>5884</v>
      </c>
      <c r="GCT24" s="271" t="s">
        <v>5884</v>
      </c>
      <c r="GCU24" s="271" t="s">
        <v>5884</v>
      </c>
      <c r="GCV24" s="271" t="s">
        <v>5884</v>
      </c>
      <c r="GCW24" s="271" t="s">
        <v>5884</v>
      </c>
      <c r="GCX24" s="271" t="s">
        <v>5884</v>
      </c>
      <c r="GCY24" s="271" t="s">
        <v>5884</v>
      </c>
      <c r="GCZ24" s="271" t="s">
        <v>5884</v>
      </c>
      <c r="GDA24" s="271" t="s">
        <v>5884</v>
      </c>
      <c r="GDB24" s="271" t="s">
        <v>5884</v>
      </c>
      <c r="GDC24" s="271" t="s">
        <v>5884</v>
      </c>
      <c r="GDD24" s="271" t="s">
        <v>5884</v>
      </c>
      <c r="GDE24" s="271" t="s">
        <v>5884</v>
      </c>
      <c r="GDF24" s="271" t="s">
        <v>5884</v>
      </c>
      <c r="GDG24" s="271" t="s">
        <v>5884</v>
      </c>
      <c r="GDH24" s="271" t="s">
        <v>5884</v>
      </c>
      <c r="GDI24" s="271" t="s">
        <v>5884</v>
      </c>
      <c r="GDJ24" s="271" t="s">
        <v>5884</v>
      </c>
      <c r="GDK24" s="271" t="s">
        <v>5884</v>
      </c>
      <c r="GDL24" s="271" t="s">
        <v>5884</v>
      </c>
      <c r="GDM24" s="271" t="s">
        <v>5884</v>
      </c>
      <c r="GDN24" s="271" t="s">
        <v>5884</v>
      </c>
      <c r="GDO24" s="271" t="s">
        <v>5884</v>
      </c>
      <c r="GDP24" s="271" t="s">
        <v>5884</v>
      </c>
      <c r="GDQ24" s="271" t="s">
        <v>5884</v>
      </c>
      <c r="GDR24" s="271" t="s">
        <v>5884</v>
      </c>
      <c r="GDS24" s="271" t="s">
        <v>5884</v>
      </c>
      <c r="GDT24" s="271" t="s">
        <v>5884</v>
      </c>
      <c r="GDU24" s="271" t="s">
        <v>5884</v>
      </c>
      <c r="GDV24" s="271" t="s">
        <v>5884</v>
      </c>
      <c r="GDW24" s="271" t="s">
        <v>5884</v>
      </c>
      <c r="GDX24" s="271" t="s">
        <v>5884</v>
      </c>
      <c r="GDY24" s="271" t="s">
        <v>5884</v>
      </c>
      <c r="GDZ24" s="271" t="s">
        <v>5884</v>
      </c>
      <c r="GEA24" s="271" t="s">
        <v>5884</v>
      </c>
      <c r="GEB24" s="271" t="s">
        <v>5884</v>
      </c>
      <c r="GEC24" s="271" t="s">
        <v>5884</v>
      </c>
      <c r="GED24" s="271" t="s">
        <v>5884</v>
      </c>
      <c r="GEE24" s="271" t="s">
        <v>5884</v>
      </c>
      <c r="GEF24" s="271" t="s">
        <v>5884</v>
      </c>
      <c r="GEG24" s="271" t="s">
        <v>5884</v>
      </c>
      <c r="GEH24" s="271" t="s">
        <v>5884</v>
      </c>
      <c r="GEI24" s="271" t="s">
        <v>5884</v>
      </c>
      <c r="GEJ24" s="271" t="s">
        <v>5884</v>
      </c>
      <c r="GEK24" s="271" t="s">
        <v>5884</v>
      </c>
      <c r="GEL24" s="271" t="s">
        <v>5884</v>
      </c>
      <c r="GEM24" s="271" t="s">
        <v>5884</v>
      </c>
      <c r="GEN24" s="271" t="s">
        <v>5884</v>
      </c>
      <c r="GEO24" s="271" t="s">
        <v>5884</v>
      </c>
      <c r="GEP24" s="271" t="s">
        <v>5884</v>
      </c>
      <c r="GEQ24" s="271" t="s">
        <v>5884</v>
      </c>
      <c r="GER24" s="271" t="s">
        <v>5884</v>
      </c>
      <c r="GES24" s="271" t="s">
        <v>5884</v>
      </c>
      <c r="GET24" s="271" t="s">
        <v>5884</v>
      </c>
      <c r="GEU24" s="271" t="s">
        <v>5884</v>
      </c>
      <c r="GEV24" s="271" t="s">
        <v>5884</v>
      </c>
      <c r="GEW24" s="271" t="s">
        <v>5884</v>
      </c>
      <c r="GEX24" s="271" t="s">
        <v>5884</v>
      </c>
      <c r="GEY24" s="271" t="s">
        <v>5884</v>
      </c>
      <c r="GEZ24" s="271" t="s">
        <v>5884</v>
      </c>
      <c r="GFA24" s="271" t="s">
        <v>5884</v>
      </c>
      <c r="GFB24" s="271" t="s">
        <v>5884</v>
      </c>
      <c r="GFC24" s="271" t="s">
        <v>5884</v>
      </c>
      <c r="GFD24" s="271" t="s">
        <v>5884</v>
      </c>
      <c r="GFE24" s="271" t="s">
        <v>5884</v>
      </c>
      <c r="GFF24" s="271" t="s">
        <v>5884</v>
      </c>
      <c r="GFG24" s="271" t="s">
        <v>5884</v>
      </c>
      <c r="GFH24" s="271" t="s">
        <v>5884</v>
      </c>
      <c r="GFI24" s="271" t="s">
        <v>5884</v>
      </c>
      <c r="GFJ24" s="271" t="s">
        <v>5884</v>
      </c>
      <c r="GFK24" s="271" t="s">
        <v>5884</v>
      </c>
      <c r="GFL24" s="271" t="s">
        <v>5884</v>
      </c>
      <c r="GFM24" s="271" t="s">
        <v>5884</v>
      </c>
      <c r="GFN24" s="271" t="s">
        <v>5884</v>
      </c>
      <c r="GFO24" s="271" t="s">
        <v>5884</v>
      </c>
      <c r="GFP24" s="271" t="s">
        <v>5884</v>
      </c>
      <c r="GFQ24" s="271" t="s">
        <v>5884</v>
      </c>
      <c r="GFR24" s="271" t="s">
        <v>5884</v>
      </c>
      <c r="GFS24" s="271" t="s">
        <v>5884</v>
      </c>
      <c r="GFT24" s="271" t="s">
        <v>5884</v>
      </c>
      <c r="GFU24" s="271" t="s">
        <v>5884</v>
      </c>
      <c r="GFV24" s="271" t="s">
        <v>5884</v>
      </c>
      <c r="GFW24" s="271" t="s">
        <v>5884</v>
      </c>
      <c r="GFX24" s="271" t="s">
        <v>5884</v>
      </c>
      <c r="GFY24" s="271" t="s">
        <v>5884</v>
      </c>
      <c r="GFZ24" s="271" t="s">
        <v>5884</v>
      </c>
      <c r="GGA24" s="271" t="s">
        <v>5884</v>
      </c>
      <c r="GGB24" s="271" t="s">
        <v>5884</v>
      </c>
      <c r="GGC24" s="271" t="s">
        <v>5884</v>
      </c>
      <c r="GGD24" s="271" t="s">
        <v>5884</v>
      </c>
      <c r="GGE24" s="271" t="s">
        <v>5884</v>
      </c>
      <c r="GGF24" s="271" t="s">
        <v>5884</v>
      </c>
      <c r="GGG24" s="271" t="s">
        <v>5884</v>
      </c>
      <c r="GGH24" s="271" t="s">
        <v>5884</v>
      </c>
      <c r="GGI24" s="271" t="s">
        <v>5884</v>
      </c>
      <c r="GGJ24" s="271" t="s">
        <v>5884</v>
      </c>
      <c r="GGK24" s="271" t="s">
        <v>5884</v>
      </c>
      <c r="GGL24" s="271" t="s">
        <v>5884</v>
      </c>
      <c r="GGM24" s="271" t="s">
        <v>5884</v>
      </c>
      <c r="GGN24" s="271" t="s">
        <v>5884</v>
      </c>
      <c r="GGO24" s="271" t="s">
        <v>5884</v>
      </c>
      <c r="GGP24" s="271" t="s">
        <v>5884</v>
      </c>
      <c r="GGQ24" s="271" t="s">
        <v>5884</v>
      </c>
      <c r="GGR24" s="271" t="s">
        <v>5884</v>
      </c>
      <c r="GGS24" s="271" t="s">
        <v>5884</v>
      </c>
      <c r="GGT24" s="271" t="s">
        <v>5884</v>
      </c>
      <c r="GGU24" s="271" t="s">
        <v>5884</v>
      </c>
      <c r="GGV24" s="271" t="s">
        <v>5884</v>
      </c>
      <c r="GGW24" s="271" t="s">
        <v>5884</v>
      </c>
      <c r="GGX24" s="271" t="s">
        <v>5884</v>
      </c>
      <c r="GGY24" s="271" t="s">
        <v>5884</v>
      </c>
      <c r="GGZ24" s="271" t="s">
        <v>5884</v>
      </c>
      <c r="GHA24" s="271" t="s">
        <v>5884</v>
      </c>
      <c r="GHB24" s="271" t="s">
        <v>5884</v>
      </c>
      <c r="GHC24" s="271" t="s">
        <v>5884</v>
      </c>
      <c r="GHD24" s="271" t="s">
        <v>5884</v>
      </c>
      <c r="GHE24" s="271" t="s">
        <v>5884</v>
      </c>
      <c r="GHF24" s="271" t="s">
        <v>5884</v>
      </c>
      <c r="GHG24" s="271" t="s">
        <v>5884</v>
      </c>
      <c r="GHH24" s="271" t="s">
        <v>5884</v>
      </c>
      <c r="GHI24" s="271" t="s">
        <v>5884</v>
      </c>
      <c r="GHJ24" s="271" t="s">
        <v>5884</v>
      </c>
      <c r="GHK24" s="271" t="s">
        <v>5884</v>
      </c>
      <c r="GHL24" s="271" t="s">
        <v>5884</v>
      </c>
      <c r="GHM24" s="271" t="s">
        <v>5884</v>
      </c>
      <c r="GHN24" s="271" t="s">
        <v>5884</v>
      </c>
      <c r="GHO24" s="271" t="s">
        <v>5884</v>
      </c>
      <c r="GHP24" s="271" t="s">
        <v>5884</v>
      </c>
      <c r="GHQ24" s="271" t="s">
        <v>5884</v>
      </c>
      <c r="GHR24" s="271" t="s">
        <v>5884</v>
      </c>
      <c r="GHS24" s="271" t="s">
        <v>5884</v>
      </c>
      <c r="GHT24" s="271" t="s">
        <v>5884</v>
      </c>
      <c r="GHU24" s="271" t="s">
        <v>5884</v>
      </c>
      <c r="GHV24" s="271" t="s">
        <v>5884</v>
      </c>
      <c r="GHW24" s="271" t="s">
        <v>5884</v>
      </c>
      <c r="GHX24" s="271" t="s">
        <v>5884</v>
      </c>
      <c r="GHY24" s="271" t="s">
        <v>5884</v>
      </c>
      <c r="GHZ24" s="271" t="s">
        <v>5884</v>
      </c>
      <c r="GIA24" s="271" t="s">
        <v>5884</v>
      </c>
      <c r="GIB24" s="271" t="s">
        <v>5884</v>
      </c>
      <c r="GIC24" s="271" t="s">
        <v>5884</v>
      </c>
      <c r="GID24" s="271" t="s">
        <v>5884</v>
      </c>
      <c r="GIE24" s="271" t="s">
        <v>5884</v>
      </c>
      <c r="GIF24" s="271" t="s">
        <v>5884</v>
      </c>
      <c r="GIG24" s="271" t="s">
        <v>5884</v>
      </c>
      <c r="GIH24" s="271" t="s">
        <v>5884</v>
      </c>
      <c r="GII24" s="271" t="s">
        <v>5884</v>
      </c>
      <c r="GIJ24" s="271" t="s">
        <v>5884</v>
      </c>
      <c r="GIK24" s="271" t="s">
        <v>5884</v>
      </c>
      <c r="GIL24" s="271" t="s">
        <v>5884</v>
      </c>
      <c r="GIM24" s="271" t="s">
        <v>5884</v>
      </c>
      <c r="GIN24" s="271" t="s">
        <v>5884</v>
      </c>
      <c r="GIO24" s="271" t="s">
        <v>5884</v>
      </c>
      <c r="GIP24" s="271" t="s">
        <v>5884</v>
      </c>
      <c r="GIQ24" s="271" t="s">
        <v>5884</v>
      </c>
      <c r="GIR24" s="271" t="s">
        <v>5884</v>
      </c>
      <c r="GIS24" s="271" t="s">
        <v>5884</v>
      </c>
      <c r="GIT24" s="271" t="s">
        <v>5884</v>
      </c>
      <c r="GIU24" s="271" t="s">
        <v>5884</v>
      </c>
      <c r="GIV24" s="271" t="s">
        <v>5884</v>
      </c>
      <c r="GIW24" s="271" t="s">
        <v>5884</v>
      </c>
      <c r="GIX24" s="271" t="s">
        <v>5884</v>
      </c>
      <c r="GIY24" s="271" t="s">
        <v>5884</v>
      </c>
      <c r="GIZ24" s="271" t="s">
        <v>5884</v>
      </c>
      <c r="GJA24" s="271" t="s">
        <v>5884</v>
      </c>
      <c r="GJB24" s="271" t="s">
        <v>5884</v>
      </c>
      <c r="GJC24" s="271" t="s">
        <v>5884</v>
      </c>
      <c r="GJD24" s="271" t="s">
        <v>5884</v>
      </c>
      <c r="GJE24" s="271" t="s">
        <v>5884</v>
      </c>
      <c r="GJF24" s="271" t="s">
        <v>5884</v>
      </c>
      <c r="GJG24" s="271" t="s">
        <v>5884</v>
      </c>
      <c r="GJH24" s="271" t="s">
        <v>5884</v>
      </c>
      <c r="GJI24" s="271" t="s">
        <v>5884</v>
      </c>
      <c r="GJJ24" s="271" t="s">
        <v>5884</v>
      </c>
      <c r="GJK24" s="271" t="s">
        <v>5884</v>
      </c>
      <c r="GJL24" s="271" t="s">
        <v>5884</v>
      </c>
      <c r="GJM24" s="271" t="s">
        <v>5884</v>
      </c>
      <c r="GJN24" s="271" t="s">
        <v>5884</v>
      </c>
      <c r="GJO24" s="271" t="s">
        <v>5884</v>
      </c>
      <c r="GJP24" s="271" t="s">
        <v>5884</v>
      </c>
      <c r="GJQ24" s="271" t="s">
        <v>5884</v>
      </c>
      <c r="GJR24" s="271" t="s">
        <v>5884</v>
      </c>
      <c r="GJS24" s="271" t="s">
        <v>5884</v>
      </c>
      <c r="GJT24" s="271" t="s">
        <v>5884</v>
      </c>
      <c r="GJU24" s="271" t="s">
        <v>5884</v>
      </c>
      <c r="GJV24" s="271" t="s">
        <v>5884</v>
      </c>
      <c r="GJW24" s="271" t="s">
        <v>5884</v>
      </c>
      <c r="GJX24" s="271" t="s">
        <v>5884</v>
      </c>
      <c r="GJY24" s="271" t="s">
        <v>5884</v>
      </c>
      <c r="GJZ24" s="271" t="s">
        <v>5884</v>
      </c>
      <c r="GKA24" s="271" t="s">
        <v>5884</v>
      </c>
      <c r="GKB24" s="271" t="s">
        <v>5884</v>
      </c>
      <c r="GKC24" s="271" t="s">
        <v>5884</v>
      </c>
      <c r="GKD24" s="271" t="s">
        <v>5884</v>
      </c>
      <c r="GKE24" s="271" t="s">
        <v>5884</v>
      </c>
      <c r="GKF24" s="271" t="s">
        <v>5884</v>
      </c>
      <c r="GKG24" s="271" t="s">
        <v>5884</v>
      </c>
      <c r="GKH24" s="271" t="s">
        <v>5884</v>
      </c>
      <c r="GKI24" s="271" t="s">
        <v>5884</v>
      </c>
      <c r="GKJ24" s="271" t="s">
        <v>5884</v>
      </c>
      <c r="GKK24" s="271" t="s">
        <v>5884</v>
      </c>
      <c r="GKL24" s="271" t="s">
        <v>5884</v>
      </c>
      <c r="GKM24" s="271" t="s">
        <v>5884</v>
      </c>
      <c r="GKN24" s="271" t="s">
        <v>5884</v>
      </c>
      <c r="GKO24" s="271" t="s">
        <v>5884</v>
      </c>
      <c r="GKP24" s="271" t="s">
        <v>5884</v>
      </c>
      <c r="GKQ24" s="271" t="s">
        <v>5884</v>
      </c>
      <c r="GKR24" s="271" t="s">
        <v>5884</v>
      </c>
      <c r="GKS24" s="271" t="s">
        <v>5884</v>
      </c>
      <c r="GKT24" s="271" t="s">
        <v>5884</v>
      </c>
      <c r="GKU24" s="271" t="s">
        <v>5884</v>
      </c>
      <c r="GKV24" s="271" t="s">
        <v>5884</v>
      </c>
      <c r="GKW24" s="271" t="s">
        <v>5884</v>
      </c>
      <c r="GKX24" s="271" t="s">
        <v>5884</v>
      </c>
      <c r="GKY24" s="271" t="s">
        <v>5884</v>
      </c>
      <c r="GKZ24" s="271" t="s">
        <v>5884</v>
      </c>
      <c r="GLA24" s="271" t="s">
        <v>5884</v>
      </c>
      <c r="GLB24" s="271" t="s">
        <v>5884</v>
      </c>
      <c r="GLC24" s="271" t="s">
        <v>5884</v>
      </c>
      <c r="GLD24" s="271" t="s">
        <v>5884</v>
      </c>
      <c r="GLE24" s="271" t="s">
        <v>5884</v>
      </c>
      <c r="GLF24" s="271" t="s">
        <v>5884</v>
      </c>
      <c r="GLG24" s="271" t="s">
        <v>5884</v>
      </c>
      <c r="GLH24" s="271" t="s">
        <v>5884</v>
      </c>
      <c r="GLI24" s="271" t="s">
        <v>5884</v>
      </c>
      <c r="GLJ24" s="271" t="s">
        <v>5884</v>
      </c>
      <c r="GLK24" s="271" t="s">
        <v>5884</v>
      </c>
      <c r="GLL24" s="271" t="s">
        <v>5884</v>
      </c>
      <c r="GLM24" s="271" t="s">
        <v>5884</v>
      </c>
      <c r="GLN24" s="271" t="s">
        <v>5884</v>
      </c>
      <c r="GLO24" s="271" t="s">
        <v>5884</v>
      </c>
      <c r="GLP24" s="271" t="s">
        <v>5884</v>
      </c>
      <c r="GLQ24" s="271" t="s">
        <v>5884</v>
      </c>
      <c r="GLR24" s="271" t="s">
        <v>5884</v>
      </c>
      <c r="GLS24" s="271" t="s">
        <v>5884</v>
      </c>
      <c r="GLT24" s="271" t="s">
        <v>5884</v>
      </c>
      <c r="GLU24" s="271" t="s">
        <v>5884</v>
      </c>
      <c r="GLV24" s="271" t="s">
        <v>5884</v>
      </c>
      <c r="GLW24" s="271" t="s">
        <v>5884</v>
      </c>
      <c r="GLX24" s="271" t="s">
        <v>5884</v>
      </c>
      <c r="GLY24" s="271" t="s">
        <v>5884</v>
      </c>
      <c r="GLZ24" s="271" t="s">
        <v>5884</v>
      </c>
      <c r="GMA24" s="271" t="s">
        <v>5884</v>
      </c>
      <c r="GMB24" s="271" t="s">
        <v>5884</v>
      </c>
      <c r="GMC24" s="271" t="s">
        <v>5884</v>
      </c>
      <c r="GMD24" s="271" t="s">
        <v>5884</v>
      </c>
      <c r="GME24" s="271" t="s">
        <v>5884</v>
      </c>
      <c r="GMF24" s="271" t="s">
        <v>5884</v>
      </c>
      <c r="GMG24" s="271" t="s">
        <v>5884</v>
      </c>
      <c r="GMH24" s="271" t="s">
        <v>5884</v>
      </c>
      <c r="GMI24" s="271" t="s">
        <v>5884</v>
      </c>
      <c r="GMJ24" s="271" t="s">
        <v>5884</v>
      </c>
      <c r="GMK24" s="271" t="s">
        <v>5884</v>
      </c>
      <c r="GML24" s="271" t="s">
        <v>5884</v>
      </c>
      <c r="GMM24" s="271" t="s">
        <v>5884</v>
      </c>
      <c r="GMN24" s="271" t="s">
        <v>5884</v>
      </c>
      <c r="GMO24" s="271" t="s">
        <v>5884</v>
      </c>
      <c r="GMP24" s="271" t="s">
        <v>5884</v>
      </c>
      <c r="GMQ24" s="271" t="s">
        <v>5884</v>
      </c>
      <c r="GMR24" s="271" t="s">
        <v>5884</v>
      </c>
      <c r="GMS24" s="271" t="s">
        <v>5884</v>
      </c>
      <c r="GMT24" s="271" t="s">
        <v>5884</v>
      </c>
      <c r="GMU24" s="271" t="s">
        <v>5884</v>
      </c>
      <c r="GMV24" s="271" t="s">
        <v>5884</v>
      </c>
      <c r="GMW24" s="271" t="s">
        <v>5884</v>
      </c>
      <c r="GMX24" s="271" t="s">
        <v>5884</v>
      </c>
      <c r="GMY24" s="271" t="s">
        <v>5884</v>
      </c>
      <c r="GMZ24" s="271" t="s">
        <v>5884</v>
      </c>
      <c r="GNA24" s="271" t="s">
        <v>5884</v>
      </c>
      <c r="GNB24" s="271" t="s">
        <v>5884</v>
      </c>
      <c r="GNC24" s="271" t="s">
        <v>5884</v>
      </c>
      <c r="GND24" s="271" t="s">
        <v>5884</v>
      </c>
      <c r="GNE24" s="271" t="s">
        <v>5884</v>
      </c>
      <c r="GNF24" s="271" t="s">
        <v>5884</v>
      </c>
      <c r="GNG24" s="271" t="s">
        <v>5884</v>
      </c>
      <c r="GNH24" s="271" t="s">
        <v>5884</v>
      </c>
      <c r="GNI24" s="271" t="s">
        <v>5884</v>
      </c>
      <c r="GNJ24" s="271" t="s">
        <v>5884</v>
      </c>
      <c r="GNK24" s="271" t="s">
        <v>5884</v>
      </c>
      <c r="GNL24" s="271" t="s">
        <v>5884</v>
      </c>
      <c r="GNM24" s="271" t="s">
        <v>5884</v>
      </c>
      <c r="GNN24" s="271" t="s">
        <v>5884</v>
      </c>
      <c r="GNO24" s="271" t="s">
        <v>5884</v>
      </c>
      <c r="GNP24" s="271" t="s">
        <v>5884</v>
      </c>
      <c r="GNQ24" s="271" t="s">
        <v>5884</v>
      </c>
      <c r="GNR24" s="271" t="s">
        <v>5884</v>
      </c>
      <c r="GNS24" s="271" t="s">
        <v>5884</v>
      </c>
      <c r="GNT24" s="271" t="s">
        <v>5884</v>
      </c>
      <c r="GNU24" s="271" t="s">
        <v>5884</v>
      </c>
      <c r="GNV24" s="271" t="s">
        <v>5884</v>
      </c>
      <c r="GNW24" s="271" t="s">
        <v>5884</v>
      </c>
      <c r="GNX24" s="271" t="s">
        <v>5884</v>
      </c>
      <c r="GNY24" s="271" t="s">
        <v>5884</v>
      </c>
      <c r="GNZ24" s="271" t="s">
        <v>5884</v>
      </c>
      <c r="GOA24" s="271" t="s">
        <v>5884</v>
      </c>
      <c r="GOB24" s="271" t="s">
        <v>5884</v>
      </c>
      <c r="GOC24" s="271" t="s">
        <v>5884</v>
      </c>
      <c r="GOD24" s="271" t="s">
        <v>5884</v>
      </c>
      <c r="GOE24" s="271" t="s">
        <v>5884</v>
      </c>
      <c r="GOF24" s="271" t="s">
        <v>5884</v>
      </c>
      <c r="GOG24" s="271" t="s">
        <v>5884</v>
      </c>
      <c r="GOH24" s="271" t="s">
        <v>5884</v>
      </c>
      <c r="GOI24" s="271" t="s">
        <v>5884</v>
      </c>
      <c r="GOJ24" s="271" t="s">
        <v>5884</v>
      </c>
      <c r="GOK24" s="271" t="s">
        <v>5884</v>
      </c>
      <c r="GOL24" s="271" t="s">
        <v>5884</v>
      </c>
      <c r="GOM24" s="271" t="s">
        <v>5884</v>
      </c>
      <c r="GON24" s="271" t="s">
        <v>5884</v>
      </c>
      <c r="GOO24" s="271" t="s">
        <v>5884</v>
      </c>
      <c r="GOP24" s="271" t="s">
        <v>5884</v>
      </c>
      <c r="GOQ24" s="271" t="s">
        <v>5884</v>
      </c>
      <c r="GOR24" s="271" t="s">
        <v>5884</v>
      </c>
      <c r="GOS24" s="271" t="s">
        <v>5884</v>
      </c>
      <c r="GOT24" s="271" t="s">
        <v>5884</v>
      </c>
      <c r="GOU24" s="271" t="s">
        <v>5884</v>
      </c>
      <c r="GOV24" s="271" t="s">
        <v>5884</v>
      </c>
      <c r="GOW24" s="271" t="s">
        <v>5884</v>
      </c>
      <c r="GOX24" s="271" t="s">
        <v>5884</v>
      </c>
      <c r="GOY24" s="271" t="s">
        <v>5884</v>
      </c>
      <c r="GOZ24" s="271" t="s">
        <v>5884</v>
      </c>
      <c r="GPA24" s="271" t="s">
        <v>5884</v>
      </c>
      <c r="GPB24" s="271" t="s">
        <v>5884</v>
      </c>
      <c r="GPC24" s="271" t="s">
        <v>5884</v>
      </c>
      <c r="GPD24" s="271" t="s">
        <v>5884</v>
      </c>
      <c r="GPE24" s="271" t="s">
        <v>5884</v>
      </c>
      <c r="GPF24" s="271" t="s">
        <v>5884</v>
      </c>
      <c r="GPG24" s="271" t="s">
        <v>5884</v>
      </c>
      <c r="GPH24" s="271" t="s">
        <v>5884</v>
      </c>
      <c r="GPI24" s="271" t="s">
        <v>5884</v>
      </c>
      <c r="GPJ24" s="271" t="s">
        <v>5884</v>
      </c>
      <c r="GPK24" s="271" t="s">
        <v>5884</v>
      </c>
      <c r="GPL24" s="271" t="s">
        <v>5884</v>
      </c>
      <c r="GPM24" s="271" t="s">
        <v>5884</v>
      </c>
      <c r="GPN24" s="271" t="s">
        <v>5884</v>
      </c>
      <c r="GPO24" s="271" t="s">
        <v>5884</v>
      </c>
      <c r="GPP24" s="271" t="s">
        <v>5884</v>
      </c>
      <c r="GPQ24" s="271" t="s">
        <v>5884</v>
      </c>
      <c r="GPR24" s="271" t="s">
        <v>5884</v>
      </c>
      <c r="GPS24" s="271" t="s">
        <v>5884</v>
      </c>
      <c r="GPT24" s="271" t="s">
        <v>5884</v>
      </c>
      <c r="GPU24" s="271" t="s">
        <v>5884</v>
      </c>
      <c r="GPV24" s="271" t="s">
        <v>5884</v>
      </c>
      <c r="GPW24" s="271" t="s">
        <v>5884</v>
      </c>
      <c r="GPX24" s="271" t="s">
        <v>5884</v>
      </c>
      <c r="GPY24" s="271" t="s">
        <v>5884</v>
      </c>
      <c r="GPZ24" s="271" t="s">
        <v>5884</v>
      </c>
      <c r="GQA24" s="271" t="s">
        <v>5884</v>
      </c>
      <c r="GQB24" s="271" t="s">
        <v>5884</v>
      </c>
      <c r="GQC24" s="271" t="s">
        <v>5884</v>
      </c>
      <c r="GQD24" s="271" t="s">
        <v>5884</v>
      </c>
      <c r="GQE24" s="271" t="s">
        <v>5884</v>
      </c>
      <c r="GQF24" s="271" t="s">
        <v>5884</v>
      </c>
      <c r="GQG24" s="271" t="s">
        <v>5884</v>
      </c>
      <c r="GQH24" s="271" t="s">
        <v>5884</v>
      </c>
      <c r="GQI24" s="271" t="s">
        <v>5884</v>
      </c>
      <c r="GQJ24" s="271" t="s">
        <v>5884</v>
      </c>
      <c r="GQK24" s="271" t="s">
        <v>5884</v>
      </c>
      <c r="GQL24" s="271" t="s">
        <v>5884</v>
      </c>
      <c r="GQM24" s="271" t="s">
        <v>5884</v>
      </c>
      <c r="GQN24" s="271" t="s">
        <v>5884</v>
      </c>
      <c r="GQO24" s="271" t="s">
        <v>5884</v>
      </c>
      <c r="GQP24" s="271" t="s">
        <v>5884</v>
      </c>
      <c r="GQQ24" s="271" t="s">
        <v>5884</v>
      </c>
      <c r="GQR24" s="271" t="s">
        <v>5884</v>
      </c>
      <c r="GQS24" s="271" t="s">
        <v>5884</v>
      </c>
      <c r="GQT24" s="271" t="s">
        <v>5884</v>
      </c>
      <c r="GQU24" s="271" t="s">
        <v>5884</v>
      </c>
      <c r="GQV24" s="271" t="s">
        <v>5884</v>
      </c>
      <c r="GQW24" s="271" t="s">
        <v>5884</v>
      </c>
      <c r="GQX24" s="271" t="s">
        <v>5884</v>
      </c>
      <c r="GQY24" s="271" t="s">
        <v>5884</v>
      </c>
      <c r="GQZ24" s="271" t="s">
        <v>5884</v>
      </c>
      <c r="GRA24" s="271" t="s">
        <v>5884</v>
      </c>
      <c r="GRB24" s="271" t="s">
        <v>5884</v>
      </c>
      <c r="GRC24" s="271" t="s">
        <v>5884</v>
      </c>
      <c r="GRD24" s="271" t="s">
        <v>5884</v>
      </c>
      <c r="GRE24" s="271" t="s">
        <v>5884</v>
      </c>
      <c r="GRF24" s="271" t="s">
        <v>5884</v>
      </c>
      <c r="GRG24" s="271" t="s">
        <v>5884</v>
      </c>
      <c r="GRH24" s="271" t="s">
        <v>5884</v>
      </c>
      <c r="GRI24" s="271" t="s">
        <v>5884</v>
      </c>
      <c r="GRJ24" s="271" t="s">
        <v>5884</v>
      </c>
      <c r="GRK24" s="271" t="s">
        <v>5884</v>
      </c>
      <c r="GRL24" s="271" t="s">
        <v>5884</v>
      </c>
      <c r="GRM24" s="271" t="s">
        <v>5884</v>
      </c>
      <c r="GRN24" s="271" t="s">
        <v>5884</v>
      </c>
      <c r="GRO24" s="271" t="s">
        <v>5884</v>
      </c>
      <c r="GRP24" s="271" t="s">
        <v>5884</v>
      </c>
      <c r="GRQ24" s="271" t="s">
        <v>5884</v>
      </c>
      <c r="GRR24" s="271" t="s">
        <v>5884</v>
      </c>
      <c r="GRS24" s="271" t="s">
        <v>5884</v>
      </c>
      <c r="GRT24" s="271" t="s">
        <v>5884</v>
      </c>
      <c r="GRU24" s="271" t="s">
        <v>5884</v>
      </c>
      <c r="GRV24" s="271" t="s">
        <v>5884</v>
      </c>
      <c r="GRW24" s="271" t="s">
        <v>5884</v>
      </c>
      <c r="GRX24" s="271" t="s">
        <v>5884</v>
      </c>
      <c r="GRY24" s="271" t="s">
        <v>5884</v>
      </c>
      <c r="GRZ24" s="271" t="s">
        <v>5884</v>
      </c>
      <c r="GSA24" s="271" t="s">
        <v>5884</v>
      </c>
      <c r="GSB24" s="271" t="s">
        <v>5884</v>
      </c>
      <c r="GSC24" s="271" t="s">
        <v>5884</v>
      </c>
      <c r="GSD24" s="271" t="s">
        <v>5884</v>
      </c>
      <c r="GSE24" s="271" t="s">
        <v>5884</v>
      </c>
      <c r="GSF24" s="271" t="s">
        <v>5884</v>
      </c>
      <c r="GSG24" s="271" t="s">
        <v>5884</v>
      </c>
      <c r="GSH24" s="271" t="s">
        <v>5884</v>
      </c>
      <c r="GSI24" s="271" t="s">
        <v>5884</v>
      </c>
      <c r="GSJ24" s="271" t="s">
        <v>5884</v>
      </c>
      <c r="GSK24" s="271" t="s">
        <v>5884</v>
      </c>
      <c r="GSL24" s="271" t="s">
        <v>5884</v>
      </c>
      <c r="GSM24" s="271" t="s">
        <v>5884</v>
      </c>
      <c r="GSN24" s="271" t="s">
        <v>5884</v>
      </c>
      <c r="GSO24" s="271" t="s">
        <v>5884</v>
      </c>
      <c r="GSP24" s="271" t="s">
        <v>5884</v>
      </c>
      <c r="GSQ24" s="271" t="s">
        <v>5884</v>
      </c>
      <c r="GSR24" s="271" t="s">
        <v>5884</v>
      </c>
      <c r="GSS24" s="271" t="s">
        <v>5884</v>
      </c>
      <c r="GST24" s="271" t="s">
        <v>5884</v>
      </c>
      <c r="GSU24" s="271" t="s">
        <v>5884</v>
      </c>
      <c r="GSV24" s="271" t="s">
        <v>5884</v>
      </c>
      <c r="GSW24" s="271" t="s">
        <v>5884</v>
      </c>
      <c r="GSX24" s="271" t="s">
        <v>5884</v>
      </c>
      <c r="GSY24" s="271" t="s">
        <v>5884</v>
      </c>
      <c r="GSZ24" s="271" t="s">
        <v>5884</v>
      </c>
      <c r="GTA24" s="271" t="s">
        <v>5884</v>
      </c>
      <c r="GTB24" s="271" t="s">
        <v>5884</v>
      </c>
      <c r="GTC24" s="271" t="s">
        <v>5884</v>
      </c>
      <c r="GTD24" s="271" t="s">
        <v>5884</v>
      </c>
      <c r="GTE24" s="271" t="s">
        <v>5884</v>
      </c>
      <c r="GTF24" s="271" t="s">
        <v>5884</v>
      </c>
      <c r="GTG24" s="271" t="s">
        <v>5884</v>
      </c>
      <c r="GTH24" s="271" t="s">
        <v>5884</v>
      </c>
      <c r="GTI24" s="271" t="s">
        <v>5884</v>
      </c>
      <c r="GTJ24" s="271" t="s">
        <v>5884</v>
      </c>
      <c r="GTK24" s="271" t="s">
        <v>5884</v>
      </c>
      <c r="GTL24" s="271" t="s">
        <v>5884</v>
      </c>
      <c r="GTM24" s="271" t="s">
        <v>5884</v>
      </c>
      <c r="GTN24" s="271" t="s">
        <v>5884</v>
      </c>
      <c r="GTO24" s="271" t="s">
        <v>5884</v>
      </c>
      <c r="GTP24" s="271" t="s">
        <v>5884</v>
      </c>
      <c r="GTQ24" s="271" t="s">
        <v>5884</v>
      </c>
      <c r="GTR24" s="271" t="s">
        <v>5884</v>
      </c>
      <c r="GTS24" s="271" t="s">
        <v>5884</v>
      </c>
      <c r="GTT24" s="271" t="s">
        <v>5884</v>
      </c>
      <c r="GTU24" s="271" t="s">
        <v>5884</v>
      </c>
      <c r="GTV24" s="271" t="s">
        <v>5884</v>
      </c>
      <c r="GTW24" s="271" t="s">
        <v>5884</v>
      </c>
      <c r="GTX24" s="271" t="s">
        <v>5884</v>
      </c>
      <c r="GTY24" s="271" t="s">
        <v>5884</v>
      </c>
      <c r="GTZ24" s="271" t="s">
        <v>5884</v>
      </c>
      <c r="GUA24" s="271" t="s">
        <v>5884</v>
      </c>
      <c r="GUB24" s="271" t="s">
        <v>5884</v>
      </c>
      <c r="GUC24" s="271" t="s">
        <v>5884</v>
      </c>
      <c r="GUD24" s="271" t="s">
        <v>5884</v>
      </c>
      <c r="GUE24" s="271" t="s">
        <v>5884</v>
      </c>
      <c r="GUF24" s="271" t="s">
        <v>5884</v>
      </c>
      <c r="GUG24" s="271" t="s">
        <v>5884</v>
      </c>
      <c r="GUH24" s="271" t="s">
        <v>5884</v>
      </c>
      <c r="GUI24" s="271" t="s">
        <v>5884</v>
      </c>
      <c r="GUJ24" s="271" t="s">
        <v>5884</v>
      </c>
      <c r="GUK24" s="271" t="s">
        <v>5884</v>
      </c>
      <c r="GUL24" s="271" t="s">
        <v>5884</v>
      </c>
      <c r="GUM24" s="271" t="s">
        <v>5884</v>
      </c>
      <c r="GUN24" s="271" t="s">
        <v>5884</v>
      </c>
      <c r="GUO24" s="271" t="s">
        <v>5884</v>
      </c>
      <c r="GUP24" s="271" t="s">
        <v>5884</v>
      </c>
      <c r="GUQ24" s="271" t="s">
        <v>5884</v>
      </c>
      <c r="GUR24" s="271" t="s">
        <v>5884</v>
      </c>
      <c r="GUS24" s="271" t="s">
        <v>5884</v>
      </c>
      <c r="GUT24" s="271" t="s">
        <v>5884</v>
      </c>
      <c r="GUU24" s="271" t="s">
        <v>5884</v>
      </c>
      <c r="GUV24" s="271" t="s">
        <v>5884</v>
      </c>
      <c r="GUW24" s="271" t="s">
        <v>5884</v>
      </c>
      <c r="GUX24" s="271" t="s">
        <v>5884</v>
      </c>
      <c r="GUY24" s="271" t="s">
        <v>5884</v>
      </c>
      <c r="GUZ24" s="271" t="s">
        <v>5884</v>
      </c>
      <c r="GVA24" s="271" t="s">
        <v>5884</v>
      </c>
      <c r="GVB24" s="271" t="s">
        <v>5884</v>
      </c>
      <c r="GVC24" s="271" t="s">
        <v>5884</v>
      </c>
      <c r="GVD24" s="271" t="s">
        <v>5884</v>
      </c>
      <c r="GVE24" s="271" t="s">
        <v>5884</v>
      </c>
      <c r="GVF24" s="271" t="s">
        <v>5884</v>
      </c>
      <c r="GVG24" s="271" t="s">
        <v>5884</v>
      </c>
      <c r="GVH24" s="271" t="s">
        <v>5884</v>
      </c>
      <c r="GVI24" s="271" t="s">
        <v>5884</v>
      </c>
      <c r="GVJ24" s="271" t="s">
        <v>5884</v>
      </c>
      <c r="GVK24" s="271" t="s">
        <v>5884</v>
      </c>
      <c r="GVL24" s="271" t="s">
        <v>5884</v>
      </c>
      <c r="GVM24" s="271" t="s">
        <v>5884</v>
      </c>
      <c r="GVN24" s="271" t="s">
        <v>5884</v>
      </c>
      <c r="GVO24" s="271" t="s">
        <v>5884</v>
      </c>
      <c r="GVP24" s="271" t="s">
        <v>5884</v>
      </c>
      <c r="GVQ24" s="271" t="s">
        <v>5884</v>
      </c>
      <c r="GVR24" s="271" t="s">
        <v>5884</v>
      </c>
      <c r="GVS24" s="271" t="s">
        <v>5884</v>
      </c>
      <c r="GVT24" s="271" t="s">
        <v>5884</v>
      </c>
      <c r="GVU24" s="271" t="s">
        <v>5884</v>
      </c>
      <c r="GVV24" s="271" t="s">
        <v>5884</v>
      </c>
      <c r="GVW24" s="271" t="s">
        <v>5884</v>
      </c>
      <c r="GVX24" s="271" t="s">
        <v>5884</v>
      </c>
      <c r="GVY24" s="271" t="s">
        <v>5884</v>
      </c>
      <c r="GVZ24" s="271" t="s">
        <v>5884</v>
      </c>
      <c r="GWA24" s="271" t="s">
        <v>5884</v>
      </c>
      <c r="GWB24" s="271" t="s">
        <v>5884</v>
      </c>
      <c r="GWC24" s="271" t="s">
        <v>5884</v>
      </c>
      <c r="GWD24" s="271" t="s">
        <v>5884</v>
      </c>
      <c r="GWE24" s="271" t="s">
        <v>5884</v>
      </c>
      <c r="GWF24" s="271" t="s">
        <v>5884</v>
      </c>
      <c r="GWG24" s="271" t="s">
        <v>5884</v>
      </c>
      <c r="GWH24" s="271" t="s">
        <v>5884</v>
      </c>
      <c r="GWI24" s="271" t="s">
        <v>5884</v>
      </c>
      <c r="GWJ24" s="271" t="s">
        <v>5884</v>
      </c>
      <c r="GWK24" s="271" t="s">
        <v>5884</v>
      </c>
      <c r="GWL24" s="271" t="s">
        <v>5884</v>
      </c>
      <c r="GWM24" s="271" t="s">
        <v>5884</v>
      </c>
      <c r="GWN24" s="271" t="s">
        <v>5884</v>
      </c>
      <c r="GWO24" s="271" t="s">
        <v>5884</v>
      </c>
      <c r="GWP24" s="271" t="s">
        <v>5884</v>
      </c>
      <c r="GWQ24" s="271" t="s">
        <v>5884</v>
      </c>
      <c r="GWR24" s="271" t="s">
        <v>5884</v>
      </c>
      <c r="GWS24" s="271" t="s">
        <v>5884</v>
      </c>
      <c r="GWT24" s="271" t="s">
        <v>5884</v>
      </c>
      <c r="GWU24" s="271" t="s">
        <v>5884</v>
      </c>
      <c r="GWV24" s="271" t="s">
        <v>5884</v>
      </c>
      <c r="GWW24" s="271" t="s">
        <v>5884</v>
      </c>
      <c r="GWX24" s="271" t="s">
        <v>5884</v>
      </c>
      <c r="GWY24" s="271" t="s">
        <v>5884</v>
      </c>
      <c r="GWZ24" s="271" t="s">
        <v>5884</v>
      </c>
      <c r="GXA24" s="271" t="s">
        <v>5884</v>
      </c>
      <c r="GXB24" s="271" t="s">
        <v>5884</v>
      </c>
      <c r="GXC24" s="271" t="s">
        <v>5884</v>
      </c>
      <c r="GXD24" s="271" t="s">
        <v>5884</v>
      </c>
      <c r="GXE24" s="271" t="s">
        <v>5884</v>
      </c>
      <c r="GXF24" s="271" t="s">
        <v>5884</v>
      </c>
      <c r="GXG24" s="271" t="s">
        <v>5884</v>
      </c>
      <c r="GXH24" s="271" t="s">
        <v>5884</v>
      </c>
      <c r="GXI24" s="271" t="s">
        <v>5884</v>
      </c>
      <c r="GXJ24" s="271" t="s">
        <v>5884</v>
      </c>
      <c r="GXK24" s="271" t="s">
        <v>5884</v>
      </c>
      <c r="GXL24" s="271" t="s">
        <v>5884</v>
      </c>
      <c r="GXM24" s="271" t="s">
        <v>5884</v>
      </c>
      <c r="GXN24" s="271" t="s">
        <v>5884</v>
      </c>
      <c r="GXO24" s="271" t="s">
        <v>5884</v>
      </c>
      <c r="GXP24" s="271" t="s">
        <v>5884</v>
      </c>
      <c r="GXQ24" s="271" t="s">
        <v>5884</v>
      </c>
      <c r="GXR24" s="271" t="s">
        <v>5884</v>
      </c>
      <c r="GXS24" s="271" t="s">
        <v>5884</v>
      </c>
      <c r="GXT24" s="271" t="s">
        <v>5884</v>
      </c>
      <c r="GXU24" s="271" t="s">
        <v>5884</v>
      </c>
      <c r="GXV24" s="271" t="s">
        <v>5884</v>
      </c>
      <c r="GXW24" s="271" t="s">
        <v>5884</v>
      </c>
      <c r="GXX24" s="271" t="s">
        <v>5884</v>
      </c>
      <c r="GXY24" s="271" t="s">
        <v>5884</v>
      </c>
      <c r="GXZ24" s="271" t="s">
        <v>5884</v>
      </c>
      <c r="GYA24" s="271" t="s">
        <v>5884</v>
      </c>
      <c r="GYB24" s="271" t="s">
        <v>5884</v>
      </c>
      <c r="GYC24" s="271" t="s">
        <v>5884</v>
      </c>
      <c r="GYD24" s="271" t="s">
        <v>5884</v>
      </c>
      <c r="GYE24" s="271" t="s">
        <v>5884</v>
      </c>
      <c r="GYF24" s="271" t="s">
        <v>5884</v>
      </c>
      <c r="GYG24" s="271" t="s">
        <v>5884</v>
      </c>
      <c r="GYH24" s="271" t="s">
        <v>5884</v>
      </c>
      <c r="GYI24" s="271" t="s">
        <v>5884</v>
      </c>
      <c r="GYJ24" s="271" t="s">
        <v>5884</v>
      </c>
      <c r="GYK24" s="271" t="s">
        <v>5884</v>
      </c>
      <c r="GYL24" s="271" t="s">
        <v>5884</v>
      </c>
      <c r="GYM24" s="271" t="s">
        <v>5884</v>
      </c>
      <c r="GYN24" s="271" t="s">
        <v>5884</v>
      </c>
      <c r="GYO24" s="271" t="s">
        <v>5884</v>
      </c>
      <c r="GYP24" s="271" t="s">
        <v>5884</v>
      </c>
      <c r="GYQ24" s="271" t="s">
        <v>5884</v>
      </c>
      <c r="GYR24" s="271" t="s">
        <v>5884</v>
      </c>
      <c r="GYS24" s="271" t="s">
        <v>5884</v>
      </c>
      <c r="GYT24" s="271" t="s">
        <v>5884</v>
      </c>
      <c r="GYU24" s="271" t="s">
        <v>5884</v>
      </c>
      <c r="GYV24" s="271" t="s">
        <v>5884</v>
      </c>
      <c r="GYW24" s="271" t="s">
        <v>5884</v>
      </c>
      <c r="GYX24" s="271" t="s">
        <v>5884</v>
      </c>
      <c r="GYY24" s="271" t="s">
        <v>5884</v>
      </c>
      <c r="GYZ24" s="271" t="s">
        <v>5884</v>
      </c>
      <c r="GZA24" s="271" t="s">
        <v>5884</v>
      </c>
      <c r="GZB24" s="271" t="s">
        <v>5884</v>
      </c>
      <c r="GZC24" s="271" t="s">
        <v>5884</v>
      </c>
      <c r="GZD24" s="271" t="s">
        <v>5884</v>
      </c>
      <c r="GZE24" s="271" t="s">
        <v>5884</v>
      </c>
      <c r="GZF24" s="271" t="s">
        <v>5884</v>
      </c>
      <c r="GZG24" s="271" t="s">
        <v>5884</v>
      </c>
      <c r="GZH24" s="271" t="s">
        <v>5884</v>
      </c>
      <c r="GZI24" s="271" t="s">
        <v>5884</v>
      </c>
      <c r="GZJ24" s="271" t="s">
        <v>5884</v>
      </c>
      <c r="GZK24" s="271" t="s">
        <v>5884</v>
      </c>
      <c r="GZL24" s="271" t="s">
        <v>5884</v>
      </c>
      <c r="GZM24" s="271" t="s">
        <v>5884</v>
      </c>
      <c r="GZN24" s="271" t="s">
        <v>5884</v>
      </c>
      <c r="GZO24" s="271" t="s">
        <v>5884</v>
      </c>
      <c r="GZP24" s="271" t="s">
        <v>5884</v>
      </c>
      <c r="GZQ24" s="271" t="s">
        <v>5884</v>
      </c>
      <c r="GZR24" s="271" t="s">
        <v>5884</v>
      </c>
      <c r="GZS24" s="271" t="s">
        <v>5884</v>
      </c>
      <c r="GZT24" s="271" t="s">
        <v>5884</v>
      </c>
      <c r="GZU24" s="271" t="s">
        <v>5884</v>
      </c>
      <c r="GZV24" s="271" t="s">
        <v>5884</v>
      </c>
      <c r="GZW24" s="271" t="s">
        <v>5884</v>
      </c>
      <c r="GZX24" s="271" t="s">
        <v>5884</v>
      </c>
      <c r="GZY24" s="271" t="s">
        <v>5884</v>
      </c>
      <c r="GZZ24" s="271" t="s">
        <v>5884</v>
      </c>
      <c r="HAA24" s="271" t="s">
        <v>5884</v>
      </c>
      <c r="HAB24" s="271" t="s">
        <v>5884</v>
      </c>
      <c r="HAC24" s="271" t="s">
        <v>5884</v>
      </c>
      <c r="HAD24" s="271" t="s">
        <v>5884</v>
      </c>
      <c r="HAE24" s="271" t="s">
        <v>5884</v>
      </c>
      <c r="HAF24" s="271" t="s">
        <v>5884</v>
      </c>
      <c r="HAG24" s="271" t="s">
        <v>5884</v>
      </c>
      <c r="HAH24" s="271" t="s">
        <v>5884</v>
      </c>
      <c r="HAI24" s="271" t="s">
        <v>5884</v>
      </c>
      <c r="HAJ24" s="271" t="s">
        <v>5884</v>
      </c>
      <c r="HAK24" s="271" t="s">
        <v>5884</v>
      </c>
      <c r="HAL24" s="271" t="s">
        <v>5884</v>
      </c>
      <c r="HAM24" s="271" t="s">
        <v>5884</v>
      </c>
      <c r="HAN24" s="271" t="s">
        <v>5884</v>
      </c>
      <c r="HAO24" s="271" t="s">
        <v>5884</v>
      </c>
      <c r="HAP24" s="271" t="s">
        <v>5884</v>
      </c>
      <c r="HAQ24" s="271" t="s">
        <v>5884</v>
      </c>
      <c r="HAR24" s="271" t="s">
        <v>5884</v>
      </c>
      <c r="HAS24" s="271" t="s">
        <v>5884</v>
      </c>
      <c r="HAT24" s="271" t="s">
        <v>5884</v>
      </c>
      <c r="HAU24" s="271" t="s">
        <v>5884</v>
      </c>
      <c r="HAV24" s="271" t="s">
        <v>5884</v>
      </c>
      <c r="HAW24" s="271" t="s">
        <v>5884</v>
      </c>
      <c r="HAX24" s="271" t="s">
        <v>5884</v>
      </c>
      <c r="HAY24" s="271" t="s">
        <v>5884</v>
      </c>
      <c r="HAZ24" s="271" t="s">
        <v>5884</v>
      </c>
      <c r="HBA24" s="271" t="s">
        <v>5884</v>
      </c>
      <c r="HBB24" s="271" t="s">
        <v>5884</v>
      </c>
      <c r="HBC24" s="271" t="s">
        <v>5884</v>
      </c>
      <c r="HBD24" s="271" t="s">
        <v>5884</v>
      </c>
      <c r="HBE24" s="271" t="s">
        <v>5884</v>
      </c>
      <c r="HBF24" s="271" t="s">
        <v>5884</v>
      </c>
      <c r="HBG24" s="271" t="s">
        <v>5884</v>
      </c>
      <c r="HBH24" s="271" t="s">
        <v>5884</v>
      </c>
      <c r="HBI24" s="271" t="s">
        <v>5884</v>
      </c>
      <c r="HBJ24" s="271" t="s">
        <v>5884</v>
      </c>
      <c r="HBK24" s="271" t="s">
        <v>5884</v>
      </c>
      <c r="HBL24" s="271" t="s">
        <v>5884</v>
      </c>
      <c r="HBM24" s="271" t="s">
        <v>5884</v>
      </c>
      <c r="HBN24" s="271" t="s">
        <v>5884</v>
      </c>
      <c r="HBO24" s="271" t="s">
        <v>5884</v>
      </c>
      <c r="HBP24" s="271" t="s">
        <v>5884</v>
      </c>
      <c r="HBQ24" s="271" t="s">
        <v>5884</v>
      </c>
      <c r="HBR24" s="271" t="s">
        <v>5884</v>
      </c>
      <c r="HBS24" s="271" t="s">
        <v>5884</v>
      </c>
      <c r="HBT24" s="271" t="s">
        <v>5884</v>
      </c>
      <c r="HBU24" s="271" t="s">
        <v>5884</v>
      </c>
      <c r="HBV24" s="271" t="s">
        <v>5884</v>
      </c>
      <c r="HBW24" s="271" t="s">
        <v>5884</v>
      </c>
      <c r="HBX24" s="271" t="s">
        <v>5884</v>
      </c>
      <c r="HBY24" s="271" t="s">
        <v>5884</v>
      </c>
      <c r="HBZ24" s="271" t="s">
        <v>5884</v>
      </c>
      <c r="HCA24" s="271" t="s">
        <v>5884</v>
      </c>
      <c r="HCB24" s="271" t="s">
        <v>5884</v>
      </c>
      <c r="HCC24" s="271" t="s">
        <v>5884</v>
      </c>
      <c r="HCD24" s="271" t="s">
        <v>5884</v>
      </c>
      <c r="HCE24" s="271" t="s">
        <v>5884</v>
      </c>
      <c r="HCF24" s="271" t="s">
        <v>5884</v>
      </c>
      <c r="HCG24" s="271" t="s">
        <v>5884</v>
      </c>
      <c r="HCH24" s="271" t="s">
        <v>5884</v>
      </c>
      <c r="HCI24" s="271" t="s">
        <v>5884</v>
      </c>
      <c r="HCJ24" s="271" t="s">
        <v>5884</v>
      </c>
      <c r="HCK24" s="271" t="s">
        <v>5884</v>
      </c>
      <c r="HCL24" s="271" t="s">
        <v>5884</v>
      </c>
      <c r="HCM24" s="271" t="s">
        <v>5884</v>
      </c>
      <c r="HCN24" s="271" t="s">
        <v>5884</v>
      </c>
      <c r="HCO24" s="271" t="s">
        <v>5884</v>
      </c>
      <c r="HCP24" s="271" t="s">
        <v>5884</v>
      </c>
      <c r="HCQ24" s="271" t="s">
        <v>5884</v>
      </c>
      <c r="HCR24" s="271" t="s">
        <v>5884</v>
      </c>
      <c r="HCS24" s="271" t="s">
        <v>5884</v>
      </c>
      <c r="HCT24" s="271" t="s">
        <v>5884</v>
      </c>
      <c r="HCU24" s="271" t="s">
        <v>5884</v>
      </c>
      <c r="HCV24" s="271" t="s">
        <v>5884</v>
      </c>
      <c r="HCW24" s="271" t="s">
        <v>5884</v>
      </c>
      <c r="HCX24" s="271" t="s">
        <v>5884</v>
      </c>
      <c r="HCY24" s="271" t="s">
        <v>5884</v>
      </c>
      <c r="HCZ24" s="271" t="s">
        <v>5884</v>
      </c>
      <c r="HDA24" s="271" t="s">
        <v>5884</v>
      </c>
      <c r="HDB24" s="271" t="s">
        <v>5884</v>
      </c>
      <c r="HDC24" s="271" t="s">
        <v>5884</v>
      </c>
      <c r="HDD24" s="271" t="s">
        <v>5884</v>
      </c>
      <c r="HDE24" s="271" t="s">
        <v>5884</v>
      </c>
      <c r="HDF24" s="271" t="s">
        <v>5884</v>
      </c>
      <c r="HDG24" s="271" t="s">
        <v>5884</v>
      </c>
      <c r="HDH24" s="271" t="s">
        <v>5884</v>
      </c>
      <c r="HDI24" s="271" t="s">
        <v>5884</v>
      </c>
      <c r="HDJ24" s="271" t="s">
        <v>5884</v>
      </c>
      <c r="HDK24" s="271" t="s">
        <v>5884</v>
      </c>
      <c r="HDL24" s="271" t="s">
        <v>5884</v>
      </c>
      <c r="HDM24" s="271" t="s">
        <v>5884</v>
      </c>
      <c r="HDN24" s="271" t="s">
        <v>5884</v>
      </c>
      <c r="HDO24" s="271" t="s">
        <v>5884</v>
      </c>
      <c r="HDP24" s="271" t="s">
        <v>5884</v>
      </c>
      <c r="HDQ24" s="271" t="s">
        <v>5884</v>
      </c>
      <c r="HDR24" s="271" t="s">
        <v>5884</v>
      </c>
      <c r="HDS24" s="271" t="s">
        <v>5884</v>
      </c>
      <c r="HDT24" s="271" t="s">
        <v>5884</v>
      </c>
      <c r="HDU24" s="271" t="s">
        <v>5884</v>
      </c>
      <c r="HDV24" s="271" t="s">
        <v>5884</v>
      </c>
      <c r="HDW24" s="271" t="s">
        <v>5884</v>
      </c>
      <c r="HDX24" s="271" t="s">
        <v>5884</v>
      </c>
      <c r="HDY24" s="271" t="s">
        <v>5884</v>
      </c>
      <c r="HDZ24" s="271" t="s">
        <v>5884</v>
      </c>
      <c r="HEA24" s="271" t="s">
        <v>5884</v>
      </c>
      <c r="HEB24" s="271" t="s">
        <v>5884</v>
      </c>
      <c r="HEC24" s="271" t="s">
        <v>5884</v>
      </c>
      <c r="HED24" s="271" t="s">
        <v>5884</v>
      </c>
      <c r="HEE24" s="271" t="s">
        <v>5884</v>
      </c>
      <c r="HEF24" s="271" t="s">
        <v>5884</v>
      </c>
      <c r="HEG24" s="271" t="s">
        <v>5884</v>
      </c>
      <c r="HEH24" s="271" t="s">
        <v>5884</v>
      </c>
      <c r="HEI24" s="271" t="s">
        <v>5884</v>
      </c>
      <c r="HEJ24" s="271" t="s">
        <v>5884</v>
      </c>
      <c r="HEK24" s="271" t="s">
        <v>5884</v>
      </c>
      <c r="HEL24" s="271" t="s">
        <v>5884</v>
      </c>
      <c r="HEM24" s="271" t="s">
        <v>5884</v>
      </c>
      <c r="HEN24" s="271" t="s">
        <v>5884</v>
      </c>
      <c r="HEO24" s="271" t="s">
        <v>5884</v>
      </c>
      <c r="HEP24" s="271" t="s">
        <v>5884</v>
      </c>
      <c r="HEQ24" s="271" t="s">
        <v>5884</v>
      </c>
      <c r="HER24" s="271" t="s">
        <v>5884</v>
      </c>
      <c r="HES24" s="271" t="s">
        <v>5884</v>
      </c>
      <c r="HET24" s="271" t="s">
        <v>5884</v>
      </c>
      <c r="HEU24" s="271" t="s">
        <v>5884</v>
      </c>
      <c r="HEV24" s="271" t="s">
        <v>5884</v>
      </c>
      <c r="HEW24" s="271" t="s">
        <v>5884</v>
      </c>
      <c r="HEX24" s="271" t="s">
        <v>5884</v>
      </c>
      <c r="HEY24" s="271" t="s">
        <v>5884</v>
      </c>
      <c r="HEZ24" s="271" t="s">
        <v>5884</v>
      </c>
      <c r="HFA24" s="271" t="s">
        <v>5884</v>
      </c>
      <c r="HFB24" s="271" t="s">
        <v>5884</v>
      </c>
      <c r="HFC24" s="271" t="s">
        <v>5884</v>
      </c>
      <c r="HFD24" s="271" t="s">
        <v>5884</v>
      </c>
      <c r="HFE24" s="271" t="s">
        <v>5884</v>
      </c>
      <c r="HFF24" s="271" t="s">
        <v>5884</v>
      </c>
      <c r="HFG24" s="271" t="s">
        <v>5884</v>
      </c>
      <c r="HFH24" s="271" t="s">
        <v>5884</v>
      </c>
      <c r="HFI24" s="271" t="s">
        <v>5884</v>
      </c>
      <c r="HFJ24" s="271" t="s">
        <v>5884</v>
      </c>
      <c r="HFK24" s="271" t="s">
        <v>5884</v>
      </c>
      <c r="HFL24" s="271" t="s">
        <v>5884</v>
      </c>
      <c r="HFM24" s="271" t="s">
        <v>5884</v>
      </c>
      <c r="HFN24" s="271" t="s">
        <v>5884</v>
      </c>
      <c r="HFO24" s="271" t="s">
        <v>5884</v>
      </c>
      <c r="HFP24" s="271" t="s">
        <v>5884</v>
      </c>
      <c r="HFQ24" s="271" t="s">
        <v>5884</v>
      </c>
      <c r="HFR24" s="271" t="s">
        <v>5884</v>
      </c>
      <c r="HFS24" s="271" t="s">
        <v>5884</v>
      </c>
      <c r="HFT24" s="271" t="s">
        <v>5884</v>
      </c>
      <c r="HFU24" s="271" t="s">
        <v>5884</v>
      </c>
      <c r="HFV24" s="271" t="s">
        <v>5884</v>
      </c>
      <c r="HFW24" s="271" t="s">
        <v>5884</v>
      </c>
      <c r="HFX24" s="271" t="s">
        <v>5884</v>
      </c>
      <c r="HFY24" s="271" t="s">
        <v>5884</v>
      </c>
      <c r="HFZ24" s="271" t="s">
        <v>5884</v>
      </c>
      <c r="HGA24" s="271" t="s">
        <v>5884</v>
      </c>
      <c r="HGB24" s="271" t="s">
        <v>5884</v>
      </c>
      <c r="HGC24" s="271" t="s">
        <v>5884</v>
      </c>
      <c r="HGD24" s="271" t="s">
        <v>5884</v>
      </c>
      <c r="HGE24" s="271" t="s">
        <v>5884</v>
      </c>
      <c r="HGF24" s="271" t="s">
        <v>5884</v>
      </c>
      <c r="HGG24" s="271" t="s">
        <v>5884</v>
      </c>
      <c r="HGH24" s="271" t="s">
        <v>5884</v>
      </c>
      <c r="HGI24" s="271" t="s">
        <v>5884</v>
      </c>
      <c r="HGJ24" s="271" t="s">
        <v>5884</v>
      </c>
      <c r="HGK24" s="271" t="s">
        <v>5884</v>
      </c>
      <c r="HGL24" s="271" t="s">
        <v>5884</v>
      </c>
      <c r="HGM24" s="271" t="s">
        <v>5884</v>
      </c>
      <c r="HGN24" s="271" t="s">
        <v>5884</v>
      </c>
      <c r="HGO24" s="271" t="s">
        <v>5884</v>
      </c>
      <c r="HGP24" s="271" t="s">
        <v>5884</v>
      </c>
      <c r="HGQ24" s="271" t="s">
        <v>5884</v>
      </c>
      <c r="HGR24" s="271" t="s">
        <v>5884</v>
      </c>
      <c r="HGS24" s="271" t="s">
        <v>5884</v>
      </c>
      <c r="HGT24" s="271" t="s">
        <v>5884</v>
      </c>
      <c r="HGU24" s="271" t="s">
        <v>5884</v>
      </c>
      <c r="HGV24" s="271" t="s">
        <v>5884</v>
      </c>
      <c r="HGW24" s="271" t="s">
        <v>5884</v>
      </c>
      <c r="HGX24" s="271" t="s">
        <v>5884</v>
      </c>
      <c r="HGY24" s="271" t="s">
        <v>5884</v>
      </c>
      <c r="HGZ24" s="271" t="s">
        <v>5884</v>
      </c>
      <c r="HHA24" s="271" t="s">
        <v>5884</v>
      </c>
      <c r="HHB24" s="271" t="s">
        <v>5884</v>
      </c>
      <c r="HHC24" s="271" t="s">
        <v>5884</v>
      </c>
      <c r="HHD24" s="271" t="s">
        <v>5884</v>
      </c>
      <c r="HHE24" s="271" t="s">
        <v>5884</v>
      </c>
      <c r="HHF24" s="271" t="s">
        <v>5884</v>
      </c>
      <c r="HHG24" s="271" t="s">
        <v>5884</v>
      </c>
      <c r="HHH24" s="271" t="s">
        <v>5884</v>
      </c>
      <c r="HHI24" s="271" t="s">
        <v>5884</v>
      </c>
      <c r="HHJ24" s="271" t="s">
        <v>5884</v>
      </c>
      <c r="HHK24" s="271" t="s">
        <v>5884</v>
      </c>
      <c r="HHL24" s="271" t="s">
        <v>5884</v>
      </c>
      <c r="HHM24" s="271" t="s">
        <v>5884</v>
      </c>
      <c r="HHN24" s="271" t="s">
        <v>5884</v>
      </c>
      <c r="HHO24" s="271" t="s">
        <v>5884</v>
      </c>
      <c r="HHP24" s="271" t="s">
        <v>5884</v>
      </c>
      <c r="HHQ24" s="271" t="s">
        <v>5884</v>
      </c>
      <c r="HHR24" s="271" t="s">
        <v>5884</v>
      </c>
      <c r="HHS24" s="271" t="s">
        <v>5884</v>
      </c>
      <c r="HHT24" s="271" t="s">
        <v>5884</v>
      </c>
      <c r="HHU24" s="271" t="s">
        <v>5884</v>
      </c>
      <c r="HHV24" s="271" t="s">
        <v>5884</v>
      </c>
      <c r="HHW24" s="271" t="s">
        <v>5884</v>
      </c>
      <c r="HHX24" s="271" t="s">
        <v>5884</v>
      </c>
      <c r="HHY24" s="271" t="s">
        <v>5884</v>
      </c>
      <c r="HHZ24" s="271" t="s">
        <v>5884</v>
      </c>
      <c r="HIA24" s="271" t="s">
        <v>5884</v>
      </c>
      <c r="HIB24" s="271" t="s">
        <v>5884</v>
      </c>
      <c r="HIC24" s="271" t="s">
        <v>5884</v>
      </c>
      <c r="HID24" s="271" t="s">
        <v>5884</v>
      </c>
      <c r="HIE24" s="271" t="s">
        <v>5884</v>
      </c>
      <c r="HIF24" s="271" t="s">
        <v>5884</v>
      </c>
      <c r="HIG24" s="271" t="s">
        <v>5884</v>
      </c>
      <c r="HIH24" s="271" t="s">
        <v>5884</v>
      </c>
      <c r="HII24" s="271" t="s">
        <v>5884</v>
      </c>
      <c r="HIJ24" s="271" t="s">
        <v>5884</v>
      </c>
      <c r="HIK24" s="271" t="s">
        <v>5884</v>
      </c>
      <c r="HIL24" s="271" t="s">
        <v>5884</v>
      </c>
      <c r="HIM24" s="271" t="s">
        <v>5884</v>
      </c>
      <c r="HIN24" s="271" t="s">
        <v>5884</v>
      </c>
      <c r="HIO24" s="271" t="s">
        <v>5884</v>
      </c>
      <c r="HIP24" s="271" t="s">
        <v>5884</v>
      </c>
      <c r="HIQ24" s="271" t="s">
        <v>5884</v>
      </c>
      <c r="HIR24" s="271" t="s">
        <v>5884</v>
      </c>
      <c r="HIS24" s="271" t="s">
        <v>5884</v>
      </c>
      <c r="HIT24" s="271" t="s">
        <v>5884</v>
      </c>
      <c r="HIU24" s="271" t="s">
        <v>5884</v>
      </c>
      <c r="HIV24" s="271" t="s">
        <v>5884</v>
      </c>
      <c r="HIW24" s="271" t="s">
        <v>5884</v>
      </c>
      <c r="HIX24" s="271" t="s">
        <v>5884</v>
      </c>
      <c r="HIY24" s="271" t="s">
        <v>5884</v>
      </c>
      <c r="HIZ24" s="271" t="s">
        <v>5884</v>
      </c>
      <c r="HJA24" s="271" t="s">
        <v>5884</v>
      </c>
      <c r="HJB24" s="271" t="s">
        <v>5884</v>
      </c>
      <c r="HJC24" s="271" t="s">
        <v>5884</v>
      </c>
      <c r="HJD24" s="271" t="s">
        <v>5884</v>
      </c>
      <c r="HJE24" s="271" t="s">
        <v>5884</v>
      </c>
      <c r="HJF24" s="271" t="s">
        <v>5884</v>
      </c>
      <c r="HJG24" s="271" t="s">
        <v>5884</v>
      </c>
      <c r="HJH24" s="271" t="s">
        <v>5884</v>
      </c>
      <c r="HJI24" s="271" t="s">
        <v>5884</v>
      </c>
      <c r="HJJ24" s="271" t="s">
        <v>5884</v>
      </c>
      <c r="HJK24" s="271" t="s">
        <v>5884</v>
      </c>
      <c r="HJL24" s="271" t="s">
        <v>5884</v>
      </c>
      <c r="HJM24" s="271" t="s">
        <v>5884</v>
      </c>
      <c r="HJN24" s="271" t="s">
        <v>5884</v>
      </c>
      <c r="HJO24" s="271" t="s">
        <v>5884</v>
      </c>
      <c r="HJP24" s="271" t="s">
        <v>5884</v>
      </c>
      <c r="HJQ24" s="271" t="s">
        <v>5884</v>
      </c>
      <c r="HJR24" s="271" t="s">
        <v>5884</v>
      </c>
      <c r="HJS24" s="271" t="s">
        <v>5884</v>
      </c>
      <c r="HJT24" s="271" t="s">
        <v>5884</v>
      </c>
      <c r="HJU24" s="271" t="s">
        <v>5884</v>
      </c>
      <c r="HJV24" s="271" t="s">
        <v>5884</v>
      </c>
      <c r="HJW24" s="271" t="s">
        <v>5884</v>
      </c>
      <c r="HJX24" s="271" t="s">
        <v>5884</v>
      </c>
      <c r="HJY24" s="271" t="s">
        <v>5884</v>
      </c>
      <c r="HJZ24" s="271" t="s">
        <v>5884</v>
      </c>
      <c r="HKA24" s="271" t="s">
        <v>5884</v>
      </c>
      <c r="HKB24" s="271" t="s">
        <v>5884</v>
      </c>
      <c r="HKC24" s="271" t="s">
        <v>5884</v>
      </c>
      <c r="HKD24" s="271" t="s">
        <v>5884</v>
      </c>
      <c r="HKE24" s="271" t="s">
        <v>5884</v>
      </c>
      <c r="HKF24" s="271" t="s">
        <v>5884</v>
      </c>
      <c r="HKG24" s="271" t="s">
        <v>5884</v>
      </c>
      <c r="HKH24" s="271" t="s">
        <v>5884</v>
      </c>
      <c r="HKI24" s="271" t="s">
        <v>5884</v>
      </c>
      <c r="HKJ24" s="271" t="s">
        <v>5884</v>
      </c>
      <c r="HKK24" s="271" t="s">
        <v>5884</v>
      </c>
      <c r="HKL24" s="271" t="s">
        <v>5884</v>
      </c>
      <c r="HKM24" s="271" t="s">
        <v>5884</v>
      </c>
      <c r="HKN24" s="271" t="s">
        <v>5884</v>
      </c>
      <c r="HKO24" s="271" t="s">
        <v>5884</v>
      </c>
      <c r="HKP24" s="271" t="s">
        <v>5884</v>
      </c>
      <c r="HKQ24" s="271" t="s">
        <v>5884</v>
      </c>
      <c r="HKR24" s="271" t="s">
        <v>5884</v>
      </c>
      <c r="HKS24" s="271" t="s">
        <v>5884</v>
      </c>
      <c r="HKT24" s="271" t="s">
        <v>5884</v>
      </c>
      <c r="HKU24" s="271" t="s">
        <v>5884</v>
      </c>
      <c r="HKV24" s="271" t="s">
        <v>5884</v>
      </c>
      <c r="HKW24" s="271" t="s">
        <v>5884</v>
      </c>
      <c r="HKX24" s="271" t="s">
        <v>5884</v>
      </c>
      <c r="HKY24" s="271" t="s">
        <v>5884</v>
      </c>
      <c r="HKZ24" s="271" t="s">
        <v>5884</v>
      </c>
      <c r="HLA24" s="271" t="s">
        <v>5884</v>
      </c>
      <c r="HLB24" s="271" t="s">
        <v>5884</v>
      </c>
      <c r="HLC24" s="271" t="s">
        <v>5884</v>
      </c>
      <c r="HLD24" s="271" t="s">
        <v>5884</v>
      </c>
      <c r="HLE24" s="271" t="s">
        <v>5884</v>
      </c>
      <c r="HLF24" s="271" t="s">
        <v>5884</v>
      </c>
      <c r="HLG24" s="271" t="s">
        <v>5884</v>
      </c>
      <c r="HLH24" s="271" t="s">
        <v>5884</v>
      </c>
      <c r="HLI24" s="271" t="s">
        <v>5884</v>
      </c>
      <c r="HLJ24" s="271" t="s">
        <v>5884</v>
      </c>
      <c r="HLK24" s="271" t="s">
        <v>5884</v>
      </c>
      <c r="HLL24" s="271" t="s">
        <v>5884</v>
      </c>
      <c r="HLM24" s="271" t="s">
        <v>5884</v>
      </c>
      <c r="HLN24" s="271" t="s">
        <v>5884</v>
      </c>
      <c r="HLO24" s="271" t="s">
        <v>5884</v>
      </c>
      <c r="HLP24" s="271" t="s">
        <v>5884</v>
      </c>
      <c r="HLQ24" s="271" t="s">
        <v>5884</v>
      </c>
      <c r="HLR24" s="271" t="s">
        <v>5884</v>
      </c>
      <c r="HLS24" s="271" t="s">
        <v>5884</v>
      </c>
      <c r="HLT24" s="271" t="s">
        <v>5884</v>
      </c>
      <c r="HLU24" s="271" t="s">
        <v>5884</v>
      </c>
      <c r="HLV24" s="271" t="s">
        <v>5884</v>
      </c>
      <c r="HLW24" s="271" t="s">
        <v>5884</v>
      </c>
      <c r="HLX24" s="271" t="s">
        <v>5884</v>
      </c>
      <c r="HLY24" s="271" t="s">
        <v>5884</v>
      </c>
      <c r="HLZ24" s="271" t="s">
        <v>5884</v>
      </c>
      <c r="HMA24" s="271" t="s">
        <v>5884</v>
      </c>
      <c r="HMB24" s="271" t="s">
        <v>5884</v>
      </c>
      <c r="HMC24" s="271" t="s">
        <v>5884</v>
      </c>
      <c r="HMD24" s="271" t="s">
        <v>5884</v>
      </c>
      <c r="HME24" s="271" t="s">
        <v>5884</v>
      </c>
      <c r="HMF24" s="271" t="s">
        <v>5884</v>
      </c>
      <c r="HMG24" s="271" t="s">
        <v>5884</v>
      </c>
      <c r="HMH24" s="271" t="s">
        <v>5884</v>
      </c>
      <c r="HMI24" s="271" t="s">
        <v>5884</v>
      </c>
      <c r="HMJ24" s="271" t="s">
        <v>5884</v>
      </c>
      <c r="HMK24" s="271" t="s">
        <v>5884</v>
      </c>
      <c r="HML24" s="271" t="s">
        <v>5884</v>
      </c>
      <c r="HMM24" s="271" t="s">
        <v>5884</v>
      </c>
      <c r="HMN24" s="271" t="s">
        <v>5884</v>
      </c>
      <c r="HMO24" s="271" t="s">
        <v>5884</v>
      </c>
      <c r="HMP24" s="271" t="s">
        <v>5884</v>
      </c>
      <c r="HMQ24" s="271" t="s">
        <v>5884</v>
      </c>
      <c r="HMR24" s="271" t="s">
        <v>5884</v>
      </c>
      <c r="HMS24" s="271" t="s">
        <v>5884</v>
      </c>
      <c r="HMT24" s="271" t="s">
        <v>5884</v>
      </c>
      <c r="HMU24" s="271" t="s">
        <v>5884</v>
      </c>
      <c r="HMV24" s="271" t="s">
        <v>5884</v>
      </c>
      <c r="HMW24" s="271" t="s">
        <v>5884</v>
      </c>
      <c r="HMX24" s="271" t="s">
        <v>5884</v>
      </c>
      <c r="HMY24" s="271" t="s">
        <v>5884</v>
      </c>
      <c r="HMZ24" s="271" t="s">
        <v>5884</v>
      </c>
      <c r="HNA24" s="271" t="s">
        <v>5884</v>
      </c>
      <c r="HNB24" s="271" t="s">
        <v>5884</v>
      </c>
      <c r="HNC24" s="271" t="s">
        <v>5884</v>
      </c>
      <c r="HND24" s="271" t="s">
        <v>5884</v>
      </c>
      <c r="HNE24" s="271" t="s">
        <v>5884</v>
      </c>
      <c r="HNF24" s="271" t="s">
        <v>5884</v>
      </c>
      <c r="HNG24" s="271" t="s">
        <v>5884</v>
      </c>
      <c r="HNH24" s="271" t="s">
        <v>5884</v>
      </c>
      <c r="HNI24" s="271" t="s">
        <v>5884</v>
      </c>
      <c r="HNJ24" s="271" t="s">
        <v>5884</v>
      </c>
      <c r="HNK24" s="271" t="s">
        <v>5884</v>
      </c>
      <c r="HNL24" s="271" t="s">
        <v>5884</v>
      </c>
      <c r="HNM24" s="271" t="s">
        <v>5884</v>
      </c>
      <c r="HNN24" s="271" t="s">
        <v>5884</v>
      </c>
      <c r="HNO24" s="271" t="s">
        <v>5884</v>
      </c>
      <c r="HNP24" s="271" t="s">
        <v>5884</v>
      </c>
      <c r="HNQ24" s="271" t="s">
        <v>5884</v>
      </c>
      <c r="HNR24" s="271" t="s">
        <v>5884</v>
      </c>
      <c r="HNS24" s="271" t="s">
        <v>5884</v>
      </c>
      <c r="HNT24" s="271" t="s">
        <v>5884</v>
      </c>
      <c r="HNU24" s="271" t="s">
        <v>5884</v>
      </c>
      <c r="HNV24" s="271" t="s">
        <v>5884</v>
      </c>
      <c r="HNW24" s="271" t="s">
        <v>5884</v>
      </c>
      <c r="HNX24" s="271" t="s">
        <v>5884</v>
      </c>
      <c r="HNY24" s="271" t="s">
        <v>5884</v>
      </c>
      <c r="HNZ24" s="271" t="s">
        <v>5884</v>
      </c>
      <c r="HOA24" s="271" t="s">
        <v>5884</v>
      </c>
      <c r="HOB24" s="271" t="s">
        <v>5884</v>
      </c>
      <c r="HOC24" s="271" t="s">
        <v>5884</v>
      </c>
      <c r="HOD24" s="271" t="s">
        <v>5884</v>
      </c>
      <c r="HOE24" s="271" t="s">
        <v>5884</v>
      </c>
      <c r="HOF24" s="271" t="s">
        <v>5884</v>
      </c>
      <c r="HOG24" s="271" t="s">
        <v>5884</v>
      </c>
      <c r="HOH24" s="271" t="s">
        <v>5884</v>
      </c>
      <c r="HOI24" s="271" t="s">
        <v>5884</v>
      </c>
      <c r="HOJ24" s="271" t="s">
        <v>5884</v>
      </c>
      <c r="HOK24" s="271" t="s">
        <v>5884</v>
      </c>
      <c r="HOL24" s="271" t="s">
        <v>5884</v>
      </c>
      <c r="HOM24" s="271" t="s">
        <v>5884</v>
      </c>
      <c r="HON24" s="271" t="s">
        <v>5884</v>
      </c>
      <c r="HOO24" s="271" t="s">
        <v>5884</v>
      </c>
      <c r="HOP24" s="271" t="s">
        <v>5884</v>
      </c>
      <c r="HOQ24" s="271" t="s">
        <v>5884</v>
      </c>
      <c r="HOR24" s="271" t="s">
        <v>5884</v>
      </c>
      <c r="HOS24" s="271" t="s">
        <v>5884</v>
      </c>
      <c r="HOT24" s="271" t="s">
        <v>5884</v>
      </c>
      <c r="HOU24" s="271" t="s">
        <v>5884</v>
      </c>
      <c r="HOV24" s="271" t="s">
        <v>5884</v>
      </c>
      <c r="HOW24" s="271" t="s">
        <v>5884</v>
      </c>
      <c r="HOX24" s="271" t="s">
        <v>5884</v>
      </c>
      <c r="HOY24" s="271" t="s">
        <v>5884</v>
      </c>
      <c r="HOZ24" s="271" t="s">
        <v>5884</v>
      </c>
      <c r="HPA24" s="271" t="s">
        <v>5884</v>
      </c>
      <c r="HPB24" s="271" t="s">
        <v>5884</v>
      </c>
      <c r="HPC24" s="271" t="s">
        <v>5884</v>
      </c>
      <c r="HPD24" s="271" t="s">
        <v>5884</v>
      </c>
      <c r="HPE24" s="271" t="s">
        <v>5884</v>
      </c>
      <c r="HPF24" s="271" t="s">
        <v>5884</v>
      </c>
      <c r="HPG24" s="271" t="s">
        <v>5884</v>
      </c>
      <c r="HPH24" s="271" t="s">
        <v>5884</v>
      </c>
      <c r="HPI24" s="271" t="s">
        <v>5884</v>
      </c>
      <c r="HPJ24" s="271" t="s">
        <v>5884</v>
      </c>
      <c r="HPK24" s="271" t="s">
        <v>5884</v>
      </c>
      <c r="HPL24" s="271" t="s">
        <v>5884</v>
      </c>
      <c r="HPM24" s="271" t="s">
        <v>5884</v>
      </c>
      <c r="HPN24" s="271" t="s">
        <v>5884</v>
      </c>
      <c r="HPO24" s="271" t="s">
        <v>5884</v>
      </c>
      <c r="HPP24" s="271" t="s">
        <v>5884</v>
      </c>
      <c r="HPQ24" s="271" t="s">
        <v>5884</v>
      </c>
      <c r="HPR24" s="271" t="s">
        <v>5884</v>
      </c>
      <c r="HPS24" s="271" t="s">
        <v>5884</v>
      </c>
      <c r="HPT24" s="271" t="s">
        <v>5884</v>
      </c>
      <c r="HPU24" s="271" t="s">
        <v>5884</v>
      </c>
      <c r="HPV24" s="271" t="s">
        <v>5884</v>
      </c>
      <c r="HPW24" s="271" t="s">
        <v>5884</v>
      </c>
      <c r="HPX24" s="271" t="s">
        <v>5884</v>
      </c>
      <c r="HPY24" s="271" t="s">
        <v>5884</v>
      </c>
      <c r="HPZ24" s="271" t="s">
        <v>5884</v>
      </c>
      <c r="HQA24" s="271" t="s">
        <v>5884</v>
      </c>
      <c r="HQB24" s="271" t="s">
        <v>5884</v>
      </c>
      <c r="HQC24" s="271" t="s">
        <v>5884</v>
      </c>
      <c r="HQD24" s="271" t="s">
        <v>5884</v>
      </c>
      <c r="HQE24" s="271" t="s">
        <v>5884</v>
      </c>
      <c r="HQF24" s="271" t="s">
        <v>5884</v>
      </c>
      <c r="HQG24" s="271" t="s">
        <v>5884</v>
      </c>
      <c r="HQH24" s="271" t="s">
        <v>5884</v>
      </c>
      <c r="HQI24" s="271" t="s">
        <v>5884</v>
      </c>
      <c r="HQJ24" s="271" t="s">
        <v>5884</v>
      </c>
      <c r="HQK24" s="271" t="s">
        <v>5884</v>
      </c>
      <c r="HQL24" s="271" t="s">
        <v>5884</v>
      </c>
      <c r="HQM24" s="271" t="s">
        <v>5884</v>
      </c>
      <c r="HQN24" s="271" t="s">
        <v>5884</v>
      </c>
      <c r="HQO24" s="271" t="s">
        <v>5884</v>
      </c>
      <c r="HQP24" s="271" t="s">
        <v>5884</v>
      </c>
      <c r="HQQ24" s="271" t="s">
        <v>5884</v>
      </c>
      <c r="HQR24" s="271" t="s">
        <v>5884</v>
      </c>
      <c r="HQS24" s="271" t="s">
        <v>5884</v>
      </c>
      <c r="HQT24" s="271" t="s">
        <v>5884</v>
      </c>
      <c r="HQU24" s="271" t="s">
        <v>5884</v>
      </c>
      <c r="HQV24" s="271" t="s">
        <v>5884</v>
      </c>
      <c r="HQW24" s="271" t="s">
        <v>5884</v>
      </c>
      <c r="HQX24" s="271" t="s">
        <v>5884</v>
      </c>
      <c r="HQY24" s="271" t="s">
        <v>5884</v>
      </c>
      <c r="HQZ24" s="271" t="s">
        <v>5884</v>
      </c>
      <c r="HRA24" s="271" t="s">
        <v>5884</v>
      </c>
      <c r="HRB24" s="271" t="s">
        <v>5884</v>
      </c>
      <c r="HRC24" s="271" t="s">
        <v>5884</v>
      </c>
      <c r="HRD24" s="271" t="s">
        <v>5884</v>
      </c>
      <c r="HRE24" s="271" t="s">
        <v>5884</v>
      </c>
      <c r="HRF24" s="271" t="s">
        <v>5884</v>
      </c>
      <c r="HRG24" s="271" t="s">
        <v>5884</v>
      </c>
      <c r="HRH24" s="271" t="s">
        <v>5884</v>
      </c>
      <c r="HRI24" s="271" t="s">
        <v>5884</v>
      </c>
      <c r="HRJ24" s="271" t="s">
        <v>5884</v>
      </c>
      <c r="HRK24" s="271" t="s">
        <v>5884</v>
      </c>
      <c r="HRL24" s="271" t="s">
        <v>5884</v>
      </c>
      <c r="HRM24" s="271" t="s">
        <v>5884</v>
      </c>
      <c r="HRN24" s="271" t="s">
        <v>5884</v>
      </c>
      <c r="HRO24" s="271" t="s">
        <v>5884</v>
      </c>
      <c r="HRP24" s="271" t="s">
        <v>5884</v>
      </c>
      <c r="HRQ24" s="271" t="s">
        <v>5884</v>
      </c>
      <c r="HRR24" s="271" t="s">
        <v>5884</v>
      </c>
      <c r="HRS24" s="271" t="s">
        <v>5884</v>
      </c>
      <c r="HRT24" s="271" t="s">
        <v>5884</v>
      </c>
      <c r="HRU24" s="271" t="s">
        <v>5884</v>
      </c>
      <c r="HRV24" s="271" t="s">
        <v>5884</v>
      </c>
      <c r="HRW24" s="271" t="s">
        <v>5884</v>
      </c>
      <c r="HRX24" s="271" t="s">
        <v>5884</v>
      </c>
      <c r="HRY24" s="271" t="s">
        <v>5884</v>
      </c>
      <c r="HRZ24" s="271" t="s">
        <v>5884</v>
      </c>
      <c r="HSA24" s="271" t="s">
        <v>5884</v>
      </c>
      <c r="HSB24" s="271" t="s">
        <v>5884</v>
      </c>
      <c r="HSC24" s="271" t="s">
        <v>5884</v>
      </c>
      <c r="HSD24" s="271" t="s">
        <v>5884</v>
      </c>
      <c r="HSE24" s="271" t="s">
        <v>5884</v>
      </c>
      <c r="HSF24" s="271" t="s">
        <v>5884</v>
      </c>
      <c r="HSG24" s="271" t="s">
        <v>5884</v>
      </c>
      <c r="HSH24" s="271" t="s">
        <v>5884</v>
      </c>
      <c r="HSI24" s="271" t="s">
        <v>5884</v>
      </c>
      <c r="HSJ24" s="271" t="s">
        <v>5884</v>
      </c>
      <c r="HSK24" s="271" t="s">
        <v>5884</v>
      </c>
      <c r="HSL24" s="271" t="s">
        <v>5884</v>
      </c>
      <c r="HSM24" s="271" t="s">
        <v>5884</v>
      </c>
      <c r="HSN24" s="271" t="s">
        <v>5884</v>
      </c>
      <c r="HSO24" s="271" t="s">
        <v>5884</v>
      </c>
      <c r="HSP24" s="271" t="s">
        <v>5884</v>
      </c>
      <c r="HSQ24" s="271" t="s">
        <v>5884</v>
      </c>
      <c r="HSR24" s="271" t="s">
        <v>5884</v>
      </c>
      <c r="HSS24" s="271" t="s">
        <v>5884</v>
      </c>
      <c r="HST24" s="271" t="s">
        <v>5884</v>
      </c>
      <c r="HSU24" s="271" t="s">
        <v>5884</v>
      </c>
      <c r="HSV24" s="271" t="s">
        <v>5884</v>
      </c>
      <c r="HSW24" s="271" t="s">
        <v>5884</v>
      </c>
      <c r="HSX24" s="271" t="s">
        <v>5884</v>
      </c>
      <c r="HSY24" s="271" t="s">
        <v>5884</v>
      </c>
      <c r="HSZ24" s="271" t="s">
        <v>5884</v>
      </c>
      <c r="HTA24" s="271" t="s">
        <v>5884</v>
      </c>
      <c r="HTB24" s="271" t="s">
        <v>5884</v>
      </c>
      <c r="HTC24" s="271" t="s">
        <v>5884</v>
      </c>
      <c r="HTD24" s="271" t="s">
        <v>5884</v>
      </c>
      <c r="HTE24" s="271" t="s">
        <v>5884</v>
      </c>
      <c r="HTF24" s="271" t="s">
        <v>5884</v>
      </c>
      <c r="HTG24" s="271" t="s">
        <v>5884</v>
      </c>
      <c r="HTH24" s="271" t="s">
        <v>5884</v>
      </c>
      <c r="HTI24" s="271" t="s">
        <v>5884</v>
      </c>
      <c r="HTJ24" s="271" t="s">
        <v>5884</v>
      </c>
      <c r="HTK24" s="271" t="s">
        <v>5884</v>
      </c>
      <c r="HTL24" s="271" t="s">
        <v>5884</v>
      </c>
      <c r="HTM24" s="271" t="s">
        <v>5884</v>
      </c>
      <c r="HTN24" s="271" t="s">
        <v>5884</v>
      </c>
      <c r="HTO24" s="271" t="s">
        <v>5884</v>
      </c>
      <c r="HTP24" s="271" t="s">
        <v>5884</v>
      </c>
      <c r="HTQ24" s="271" t="s">
        <v>5884</v>
      </c>
      <c r="HTR24" s="271" t="s">
        <v>5884</v>
      </c>
      <c r="HTS24" s="271" t="s">
        <v>5884</v>
      </c>
      <c r="HTT24" s="271" t="s">
        <v>5884</v>
      </c>
      <c r="HTU24" s="271" t="s">
        <v>5884</v>
      </c>
      <c r="HTV24" s="271" t="s">
        <v>5884</v>
      </c>
      <c r="HTW24" s="271" t="s">
        <v>5884</v>
      </c>
      <c r="HTX24" s="271" t="s">
        <v>5884</v>
      </c>
      <c r="HTY24" s="271" t="s">
        <v>5884</v>
      </c>
      <c r="HTZ24" s="271" t="s">
        <v>5884</v>
      </c>
      <c r="HUA24" s="271" t="s">
        <v>5884</v>
      </c>
      <c r="HUB24" s="271" t="s">
        <v>5884</v>
      </c>
      <c r="HUC24" s="271" t="s">
        <v>5884</v>
      </c>
      <c r="HUD24" s="271" t="s">
        <v>5884</v>
      </c>
      <c r="HUE24" s="271" t="s">
        <v>5884</v>
      </c>
      <c r="HUF24" s="271" t="s">
        <v>5884</v>
      </c>
      <c r="HUG24" s="271" t="s">
        <v>5884</v>
      </c>
      <c r="HUH24" s="271" t="s">
        <v>5884</v>
      </c>
      <c r="HUI24" s="271" t="s">
        <v>5884</v>
      </c>
      <c r="HUJ24" s="271" t="s">
        <v>5884</v>
      </c>
      <c r="HUK24" s="271" t="s">
        <v>5884</v>
      </c>
      <c r="HUL24" s="271" t="s">
        <v>5884</v>
      </c>
      <c r="HUM24" s="271" t="s">
        <v>5884</v>
      </c>
      <c r="HUN24" s="271" t="s">
        <v>5884</v>
      </c>
      <c r="HUO24" s="271" t="s">
        <v>5884</v>
      </c>
      <c r="HUP24" s="271" t="s">
        <v>5884</v>
      </c>
      <c r="HUQ24" s="271" t="s">
        <v>5884</v>
      </c>
      <c r="HUR24" s="271" t="s">
        <v>5884</v>
      </c>
      <c r="HUS24" s="271" t="s">
        <v>5884</v>
      </c>
      <c r="HUT24" s="271" t="s">
        <v>5884</v>
      </c>
      <c r="HUU24" s="271" t="s">
        <v>5884</v>
      </c>
      <c r="HUV24" s="271" t="s">
        <v>5884</v>
      </c>
      <c r="HUW24" s="271" t="s">
        <v>5884</v>
      </c>
      <c r="HUX24" s="271" t="s">
        <v>5884</v>
      </c>
      <c r="HUY24" s="271" t="s">
        <v>5884</v>
      </c>
      <c r="HUZ24" s="271" t="s">
        <v>5884</v>
      </c>
      <c r="HVA24" s="271" t="s">
        <v>5884</v>
      </c>
      <c r="HVB24" s="271" t="s">
        <v>5884</v>
      </c>
      <c r="HVC24" s="271" t="s">
        <v>5884</v>
      </c>
      <c r="HVD24" s="271" t="s">
        <v>5884</v>
      </c>
      <c r="HVE24" s="271" t="s">
        <v>5884</v>
      </c>
      <c r="HVF24" s="271" t="s">
        <v>5884</v>
      </c>
      <c r="HVG24" s="271" t="s">
        <v>5884</v>
      </c>
      <c r="HVH24" s="271" t="s">
        <v>5884</v>
      </c>
      <c r="HVI24" s="271" t="s">
        <v>5884</v>
      </c>
      <c r="HVJ24" s="271" t="s">
        <v>5884</v>
      </c>
      <c r="HVK24" s="271" t="s">
        <v>5884</v>
      </c>
      <c r="HVL24" s="271" t="s">
        <v>5884</v>
      </c>
      <c r="HVM24" s="271" t="s">
        <v>5884</v>
      </c>
      <c r="HVN24" s="271" t="s">
        <v>5884</v>
      </c>
      <c r="HVO24" s="271" t="s">
        <v>5884</v>
      </c>
      <c r="HVP24" s="271" t="s">
        <v>5884</v>
      </c>
      <c r="HVQ24" s="271" t="s">
        <v>5884</v>
      </c>
      <c r="HVR24" s="271" t="s">
        <v>5884</v>
      </c>
      <c r="HVS24" s="271" t="s">
        <v>5884</v>
      </c>
      <c r="HVT24" s="271" t="s">
        <v>5884</v>
      </c>
      <c r="HVU24" s="271" t="s">
        <v>5884</v>
      </c>
      <c r="HVV24" s="271" t="s">
        <v>5884</v>
      </c>
      <c r="HVW24" s="271" t="s">
        <v>5884</v>
      </c>
      <c r="HVX24" s="271" t="s">
        <v>5884</v>
      </c>
      <c r="HVY24" s="271" t="s">
        <v>5884</v>
      </c>
      <c r="HVZ24" s="271" t="s">
        <v>5884</v>
      </c>
      <c r="HWA24" s="271" t="s">
        <v>5884</v>
      </c>
      <c r="HWB24" s="271" t="s">
        <v>5884</v>
      </c>
      <c r="HWC24" s="271" t="s">
        <v>5884</v>
      </c>
      <c r="HWD24" s="271" t="s">
        <v>5884</v>
      </c>
      <c r="HWE24" s="271" t="s">
        <v>5884</v>
      </c>
      <c r="HWF24" s="271" t="s">
        <v>5884</v>
      </c>
      <c r="HWG24" s="271" t="s">
        <v>5884</v>
      </c>
      <c r="HWH24" s="271" t="s">
        <v>5884</v>
      </c>
      <c r="HWI24" s="271" t="s">
        <v>5884</v>
      </c>
      <c r="HWJ24" s="271" t="s">
        <v>5884</v>
      </c>
      <c r="HWK24" s="271" t="s">
        <v>5884</v>
      </c>
      <c r="HWL24" s="271" t="s">
        <v>5884</v>
      </c>
      <c r="HWM24" s="271" t="s">
        <v>5884</v>
      </c>
      <c r="HWN24" s="271" t="s">
        <v>5884</v>
      </c>
      <c r="HWO24" s="271" t="s">
        <v>5884</v>
      </c>
      <c r="HWP24" s="271" t="s">
        <v>5884</v>
      </c>
      <c r="HWQ24" s="271" t="s">
        <v>5884</v>
      </c>
      <c r="HWR24" s="271" t="s">
        <v>5884</v>
      </c>
      <c r="HWS24" s="271" t="s">
        <v>5884</v>
      </c>
      <c r="HWT24" s="271" t="s">
        <v>5884</v>
      </c>
      <c r="HWU24" s="271" t="s">
        <v>5884</v>
      </c>
      <c r="HWV24" s="271" t="s">
        <v>5884</v>
      </c>
      <c r="HWW24" s="271" t="s">
        <v>5884</v>
      </c>
      <c r="HWX24" s="271" t="s">
        <v>5884</v>
      </c>
      <c r="HWY24" s="271" t="s">
        <v>5884</v>
      </c>
      <c r="HWZ24" s="271" t="s">
        <v>5884</v>
      </c>
      <c r="HXA24" s="271" t="s">
        <v>5884</v>
      </c>
      <c r="HXB24" s="271" t="s">
        <v>5884</v>
      </c>
      <c r="HXC24" s="271" t="s">
        <v>5884</v>
      </c>
      <c r="HXD24" s="271" t="s">
        <v>5884</v>
      </c>
      <c r="HXE24" s="271" t="s">
        <v>5884</v>
      </c>
      <c r="HXF24" s="271" t="s">
        <v>5884</v>
      </c>
      <c r="HXG24" s="271" t="s">
        <v>5884</v>
      </c>
      <c r="HXH24" s="271" t="s">
        <v>5884</v>
      </c>
      <c r="HXI24" s="271" t="s">
        <v>5884</v>
      </c>
      <c r="HXJ24" s="271" t="s">
        <v>5884</v>
      </c>
      <c r="HXK24" s="271" t="s">
        <v>5884</v>
      </c>
      <c r="HXL24" s="271" t="s">
        <v>5884</v>
      </c>
      <c r="HXM24" s="271" t="s">
        <v>5884</v>
      </c>
      <c r="HXN24" s="271" t="s">
        <v>5884</v>
      </c>
      <c r="HXO24" s="271" t="s">
        <v>5884</v>
      </c>
      <c r="HXP24" s="271" t="s">
        <v>5884</v>
      </c>
      <c r="HXQ24" s="271" t="s">
        <v>5884</v>
      </c>
      <c r="HXR24" s="271" t="s">
        <v>5884</v>
      </c>
      <c r="HXS24" s="271" t="s">
        <v>5884</v>
      </c>
      <c r="HXT24" s="271" t="s">
        <v>5884</v>
      </c>
      <c r="HXU24" s="271" t="s">
        <v>5884</v>
      </c>
      <c r="HXV24" s="271" t="s">
        <v>5884</v>
      </c>
      <c r="HXW24" s="271" t="s">
        <v>5884</v>
      </c>
      <c r="HXX24" s="271" t="s">
        <v>5884</v>
      </c>
      <c r="HXY24" s="271" t="s">
        <v>5884</v>
      </c>
      <c r="HXZ24" s="271" t="s">
        <v>5884</v>
      </c>
      <c r="HYA24" s="271" t="s">
        <v>5884</v>
      </c>
      <c r="HYB24" s="271" t="s">
        <v>5884</v>
      </c>
      <c r="HYC24" s="271" t="s">
        <v>5884</v>
      </c>
      <c r="HYD24" s="271" t="s">
        <v>5884</v>
      </c>
      <c r="HYE24" s="271" t="s">
        <v>5884</v>
      </c>
      <c r="HYF24" s="271" t="s">
        <v>5884</v>
      </c>
      <c r="HYG24" s="271" t="s">
        <v>5884</v>
      </c>
      <c r="HYH24" s="271" t="s">
        <v>5884</v>
      </c>
      <c r="HYI24" s="271" t="s">
        <v>5884</v>
      </c>
      <c r="HYJ24" s="271" t="s">
        <v>5884</v>
      </c>
      <c r="HYK24" s="271" t="s">
        <v>5884</v>
      </c>
      <c r="HYL24" s="271" t="s">
        <v>5884</v>
      </c>
      <c r="HYM24" s="271" t="s">
        <v>5884</v>
      </c>
      <c r="HYN24" s="271" t="s">
        <v>5884</v>
      </c>
      <c r="HYO24" s="271" t="s">
        <v>5884</v>
      </c>
      <c r="HYP24" s="271" t="s">
        <v>5884</v>
      </c>
      <c r="HYQ24" s="271" t="s">
        <v>5884</v>
      </c>
      <c r="HYR24" s="271" t="s">
        <v>5884</v>
      </c>
      <c r="HYS24" s="271" t="s">
        <v>5884</v>
      </c>
      <c r="HYT24" s="271" t="s">
        <v>5884</v>
      </c>
      <c r="HYU24" s="271" t="s">
        <v>5884</v>
      </c>
      <c r="HYV24" s="271" t="s">
        <v>5884</v>
      </c>
      <c r="HYW24" s="271" t="s">
        <v>5884</v>
      </c>
      <c r="HYX24" s="271" t="s">
        <v>5884</v>
      </c>
      <c r="HYY24" s="271" t="s">
        <v>5884</v>
      </c>
      <c r="HYZ24" s="271" t="s">
        <v>5884</v>
      </c>
      <c r="HZA24" s="271" t="s">
        <v>5884</v>
      </c>
      <c r="HZB24" s="271" t="s">
        <v>5884</v>
      </c>
      <c r="HZC24" s="271" t="s">
        <v>5884</v>
      </c>
      <c r="HZD24" s="271" t="s">
        <v>5884</v>
      </c>
      <c r="HZE24" s="271" t="s">
        <v>5884</v>
      </c>
      <c r="HZF24" s="271" t="s">
        <v>5884</v>
      </c>
      <c r="HZG24" s="271" t="s">
        <v>5884</v>
      </c>
      <c r="HZH24" s="271" t="s">
        <v>5884</v>
      </c>
      <c r="HZI24" s="271" t="s">
        <v>5884</v>
      </c>
      <c r="HZJ24" s="271" t="s">
        <v>5884</v>
      </c>
      <c r="HZK24" s="271" t="s">
        <v>5884</v>
      </c>
      <c r="HZL24" s="271" t="s">
        <v>5884</v>
      </c>
      <c r="HZM24" s="271" t="s">
        <v>5884</v>
      </c>
      <c r="HZN24" s="271" t="s">
        <v>5884</v>
      </c>
      <c r="HZO24" s="271" t="s">
        <v>5884</v>
      </c>
      <c r="HZP24" s="271" t="s">
        <v>5884</v>
      </c>
      <c r="HZQ24" s="271" t="s">
        <v>5884</v>
      </c>
      <c r="HZR24" s="271" t="s">
        <v>5884</v>
      </c>
      <c r="HZS24" s="271" t="s">
        <v>5884</v>
      </c>
      <c r="HZT24" s="271" t="s">
        <v>5884</v>
      </c>
      <c r="HZU24" s="271" t="s">
        <v>5884</v>
      </c>
      <c r="HZV24" s="271" t="s">
        <v>5884</v>
      </c>
      <c r="HZW24" s="271" t="s">
        <v>5884</v>
      </c>
      <c r="HZX24" s="271" t="s">
        <v>5884</v>
      </c>
      <c r="HZY24" s="271" t="s">
        <v>5884</v>
      </c>
      <c r="HZZ24" s="271" t="s">
        <v>5884</v>
      </c>
      <c r="IAA24" s="271" t="s">
        <v>5884</v>
      </c>
      <c r="IAB24" s="271" t="s">
        <v>5884</v>
      </c>
      <c r="IAC24" s="271" t="s">
        <v>5884</v>
      </c>
      <c r="IAD24" s="271" t="s">
        <v>5884</v>
      </c>
      <c r="IAE24" s="271" t="s">
        <v>5884</v>
      </c>
      <c r="IAF24" s="271" t="s">
        <v>5884</v>
      </c>
      <c r="IAG24" s="271" t="s">
        <v>5884</v>
      </c>
      <c r="IAH24" s="271" t="s">
        <v>5884</v>
      </c>
      <c r="IAI24" s="271" t="s">
        <v>5884</v>
      </c>
      <c r="IAJ24" s="271" t="s">
        <v>5884</v>
      </c>
      <c r="IAK24" s="271" t="s">
        <v>5884</v>
      </c>
      <c r="IAL24" s="271" t="s">
        <v>5884</v>
      </c>
      <c r="IAM24" s="271" t="s">
        <v>5884</v>
      </c>
      <c r="IAN24" s="271" t="s">
        <v>5884</v>
      </c>
      <c r="IAO24" s="271" t="s">
        <v>5884</v>
      </c>
      <c r="IAP24" s="271" t="s">
        <v>5884</v>
      </c>
      <c r="IAQ24" s="271" t="s">
        <v>5884</v>
      </c>
      <c r="IAR24" s="271" t="s">
        <v>5884</v>
      </c>
      <c r="IAS24" s="271" t="s">
        <v>5884</v>
      </c>
      <c r="IAT24" s="271" t="s">
        <v>5884</v>
      </c>
      <c r="IAU24" s="271" t="s">
        <v>5884</v>
      </c>
      <c r="IAV24" s="271" t="s">
        <v>5884</v>
      </c>
      <c r="IAW24" s="271" t="s">
        <v>5884</v>
      </c>
      <c r="IAX24" s="271" t="s">
        <v>5884</v>
      </c>
      <c r="IAY24" s="271" t="s">
        <v>5884</v>
      </c>
      <c r="IAZ24" s="271" t="s">
        <v>5884</v>
      </c>
      <c r="IBA24" s="271" t="s">
        <v>5884</v>
      </c>
      <c r="IBB24" s="271" t="s">
        <v>5884</v>
      </c>
      <c r="IBC24" s="271" t="s">
        <v>5884</v>
      </c>
      <c r="IBD24" s="271" t="s">
        <v>5884</v>
      </c>
      <c r="IBE24" s="271" t="s">
        <v>5884</v>
      </c>
      <c r="IBF24" s="271" t="s">
        <v>5884</v>
      </c>
      <c r="IBG24" s="271" t="s">
        <v>5884</v>
      </c>
      <c r="IBH24" s="271" t="s">
        <v>5884</v>
      </c>
      <c r="IBI24" s="271" t="s">
        <v>5884</v>
      </c>
      <c r="IBJ24" s="271" t="s">
        <v>5884</v>
      </c>
      <c r="IBK24" s="271" t="s">
        <v>5884</v>
      </c>
      <c r="IBL24" s="271" t="s">
        <v>5884</v>
      </c>
      <c r="IBM24" s="271" t="s">
        <v>5884</v>
      </c>
      <c r="IBN24" s="271" t="s">
        <v>5884</v>
      </c>
      <c r="IBO24" s="271" t="s">
        <v>5884</v>
      </c>
      <c r="IBP24" s="271" t="s">
        <v>5884</v>
      </c>
      <c r="IBQ24" s="271" t="s">
        <v>5884</v>
      </c>
      <c r="IBR24" s="271" t="s">
        <v>5884</v>
      </c>
      <c r="IBS24" s="271" t="s">
        <v>5884</v>
      </c>
      <c r="IBT24" s="271" t="s">
        <v>5884</v>
      </c>
      <c r="IBU24" s="271" t="s">
        <v>5884</v>
      </c>
      <c r="IBV24" s="271" t="s">
        <v>5884</v>
      </c>
      <c r="IBW24" s="271" t="s">
        <v>5884</v>
      </c>
      <c r="IBX24" s="271" t="s">
        <v>5884</v>
      </c>
      <c r="IBY24" s="271" t="s">
        <v>5884</v>
      </c>
      <c r="IBZ24" s="271" t="s">
        <v>5884</v>
      </c>
      <c r="ICA24" s="271" t="s">
        <v>5884</v>
      </c>
      <c r="ICB24" s="271" t="s">
        <v>5884</v>
      </c>
      <c r="ICC24" s="271" t="s">
        <v>5884</v>
      </c>
      <c r="ICD24" s="271" t="s">
        <v>5884</v>
      </c>
      <c r="ICE24" s="271" t="s">
        <v>5884</v>
      </c>
      <c r="ICF24" s="271" t="s">
        <v>5884</v>
      </c>
      <c r="ICG24" s="271" t="s">
        <v>5884</v>
      </c>
      <c r="ICH24" s="271" t="s">
        <v>5884</v>
      </c>
      <c r="ICI24" s="271" t="s">
        <v>5884</v>
      </c>
      <c r="ICJ24" s="271" t="s">
        <v>5884</v>
      </c>
      <c r="ICK24" s="271" t="s">
        <v>5884</v>
      </c>
      <c r="ICL24" s="271" t="s">
        <v>5884</v>
      </c>
      <c r="ICM24" s="271" t="s">
        <v>5884</v>
      </c>
      <c r="ICN24" s="271" t="s">
        <v>5884</v>
      </c>
      <c r="ICO24" s="271" t="s">
        <v>5884</v>
      </c>
      <c r="ICP24" s="271" t="s">
        <v>5884</v>
      </c>
      <c r="ICQ24" s="271" t="s">
        <v>5884</v>
      </c>
      <c r="ICR24" s="271" t="s">
        <v>5884</v>
      </c>
      <c r="ICS24" s="271" t="s">
        <v>5884</v>
      </c>
      <c r="ICT24" s="271" t="s">
        <v>5884</v>
      </c>
      <c r="ICU24" s="271" t="s">
        <v>5884</v>
      </c>
      <c r="ICV24" s="271" t="s">
        <v>5884</v>
      </c>
      <c r="ICW24" s="271" t="s">
        <v>5884</v>
      </c>
      <c r="ICX24" s="271" t="s">
        <v>5884</v>
      </c>
      <c r="ICY24" s="271" t="s">
        <v>5884</v>
      </c>
      <c r="ICZ24" s="271" t="s">
        <v>5884</v>
      </c>
      <c r="IDA24" s="271" t="s">
        <v>5884</v>
      </c>
      <c r="IDB24" s="271" t="s">
        <v>5884</v>
      </c>
      <c r="IDC24" s="271" t="s">
        <v>5884</v>
      </c>
      <c r="IDD24" s="271" t="s">
        <v>5884</v>
      </c>
      <c r="IDE24" s="271" t="s">
        <v>5884</v>
      </c>
      <c r="IDF24" s="271" t="s">
        <v>5884</v>
      </c>
      <c r="IDG24" s="271" t="s">
        <v>5884</v>
      </c>
      <c r="IDH24" s="271" t="s">
        <v>5884</v>
      </c>
      <c r="IDI24" s="271" t="s">
        <v>5884</v>
      </c>
      <c r="IDJ24" s="271" t="s">
        <v>5884</v>
      </c>
      <c r="IDK24" s="271" t="s">
        <v>5884</v>
      </c>
      <c r="IDL24" s="271" t="s">
        <v>5884</v>
      </c>
      <c r="IDM24" s="271" t="s">
        <v>5884</v>
      </c>
      <c r="IDN24" s="271" t="s">
        <v>5884</v>
      </c>
      <c r="IDO24" s="271" t="s">
        <v>5884</v>
      </c>
      <c r="IDP24" s="271" t="s">
        <v>5884</v>
      </c>
      <c r="IDQ24" s="271" t="s">
        <v>5884</v>
      </c>
      <c r="IDR24" s="271" t="s">
        <v>5884</v>
      </c>
      <c r="IDS24" s="271" t="s">
        <v>5884</v>
      </c>
      <c r="IDT24" s="271" t="s">
        <v>5884</v>
      </c>
      <c r="IDU24" s="271" t="s">
        <v>5884</v>
      </c>
      <c r="IDV24" s="271" t="s">
        <v>5884</v>
      </c>
      <c r="IDW24" s="271" t="s">
        <v>5884</v>
      </c>
      <c r="IDX24" s="271" t="s">
        <v>5884</v>
      </c>
      <c r="IDY24" s="271" t="s">
        <v>5884</v>
      </c>
      <c r="IDZ24" s="271" t="s">
        <v>5884</v>
      </c>
      <c r="IEA24" s="271" t="s">
        <v>5884</v>
      </c>
      <c r="IEB24" s="271" t="s">
        <v>5884</v>
      </c>
      <c r="IEC24" s="271" t="s">
        <v>5884</v>
      </c>
      <c r="IED24" s="271" t="s">
        <v>5884</v>
      </c>
      <c r="IEE24" s="271" t="s">
        <v>5884</v>
      </c>
      <c r="IEF24" s="271" t="s">
        <v>5884</v>
      </c>
      <c r="IEG24" s="271" t="s">
        <v>5884</v>
      </c>
      <c r="IEH24" s="271" t="s">
        <v>5884</v>
      </c>
      <c r="IEI24" s="271" t="s">
        <v>5884</v>
      </c>
      <c r="IEJ24" s="271" t="s">
        <v>5884</v>
      </c>
      <c r="IEK24" s="271" t="s">
        <v>5884</v>
      </c>
      <c r="IEL24" s="271" t="s">
        <v>5884</v>
      </c>
      <c r="IEM24" s="271" t="s">
        <v>5884</v>
      </c>
      <c r="IEN24" s="271" t="s">
        <v>5884</v>
      </c>
      <c r="IEO24" s="271" t="s">
        <v>5884</v>
      </c>
      <c r="IEP24" s="271" t="s">
        <v>5884</v>
      </c>
      <c r="IEQ24" s="271" t="s">
        <v>5884</v>
      </c>
      <c r="IER24" s="271" t="s">
        <v>5884</v>
      </c>
      <c r="IES24" s="271" t="s">
        <v>5884</v>
      </c>
      <c r="IET24" s="271" t="s">
        <v>5884</v>
      </c>
      <c r="IEU24" s="271" t="s">
        <v>5884</v>
      </c>
      <c r="IEV24" s="271" t="s">
        <v>5884</v>
      </c>
      <c r="IEW24" s="271" t="s">
        <v>5884</v>
      </c>
      <c r="IEX24" s="271" t="s">
        <v>5884</v>
      </c>
      <c r="IEY24" s="271" t="s">
        <v>5884</v>
      </c>
      <c r="IEZ24" s="271" t="s">
        <v>5884</v>
      </c>
      <c r="IFA24" s="271" t="s">
        <v>5884</v>
      </c>
      <c r="IFB24" s="271" t="s">
        <v>5884</v>
      </c>
      <c r="IFC24" s="271" t="s">
        <v>5884</v>
      </c>
      <c r="IFD24" s="271" t="s">
        <v>5884</v>
      </c>
      <c r="IFE24" s="271" t="s">
        <v>5884</v>
      </c>
      <c r="IFF24" s="271" t="s">
        <v>5884</v>
      </c>
      <c r="IFG24" s="271" t="s">
        <v>5884</v>
      </c>
      <c r="IFH24" s="271" t="s">
        <v>5884</v>
      </c>
      <c r="IFI24" s="271" t="s">
        <v>5884</v>
      </c>
      <c r="IFJ24" s="271" t="s">
        <v>5884</v>
      </c>
      <c r="IFK24" s="271" t="s">
        <v>5884</v>
      </c>
      <c r="IFL24" s="271" t="s">
        <v>5884</v>
      </c>
      <c r="IFM24" s="271" t="s">
        <v>5884</v>
      </c>
      <c r="IFN24" s="271" t="s">
        <v>5884</v>
      </c>
      <c r="IFO24" s="271" t="s">
        <v>5884</v>
      </c>
      <c r="IFP24" s="271" t="s">
        <v>5884</v>
      </c>
      <c r="IFQ24" s="271" t="s">
        <v>5884</v>
      </c>
      <c r="IFR24" s="271" t="s">
        <v>5884</v>
      </c>
      <c r="IFS24" s="271" t="s">
        <v>5884</v>
      </c>
      <c r="IFT24" s="271" t="s">
        <v>5884</v>
      </c>
      <c r="IFU24" s="271" t="s">
        <v>5884</v>
      </c>
      <c r="IFV24" s="271" t="s">
        <v>5884</v>
      </c>
      <c r="IFW24" s="271" t="s">
        <v>5884</v>
      </c>
      <c r="IFX24" s="271" t="s">
        <v>5884</v>
      </c>
      <c r="IFY24" s="271" t="s">
        <v>5884</v>
      </c>
      <c r="IFZ24" s="271" t="s">
        <v>5884</v>
      </c>
      <c r="IGA24" s="271" t="s">
        <v>5884</v>
      </c>
      <c r="IGB24" s="271" t="s">
        <v>5884</v>
      </c>
      <c r="IGC24" s="271" t="s">
        <v>5884</v>
      </c>
      <c r="IGD24" s="271" t="s">
        <v>5884</v>
      </c>
      <c r="IGE24" s="271" t="s">
        <v>5884</v>
      </c>
      <c r="IGF24" s="271" t="s">
        <v>5884</v>
      </c>
      <c r="IGG24" s="271" t="s">
        <v>5884</v>
      </c>
      <c r="IGH24" s="271" t="s">
        <v>5884</v>
      </c>
      <c r="IGI24" s="271" t="s">
        <v>5884</v>
      </c>
      <c r="IGJ24" s="271" t="s">
        <v>5884</v>
      </c>
      <c r="IGK24" s="271" t="s">
        <v>5884</v>
      </c>
      <c r="IGL24" s="271" t="s">
        <v>5884</v>
      </c>
      <c r="IGM24" s="271" t="s">
        <v>5884</v>
      </c>
      <c r="IGN24" s="271" t="s">
        <v>5884</v>
      </c>
      <c r="IGO24" s="271" t="s">
        <v>5884</v>
      </c>
      <c r="IGP24" s="271" t="s">
        <v>5884</v>
      </c>
      <c r="IGQ24" s="271" t="s">
        <v>5884</v>
      </c>
      <c r="IGR24" s="271" t="s">
        <v>5884</v>
      </c>
      <c r="IGS24" s="271" t="s">
        <v>5884</v>
      </c>
      <c r="IGT24" s="271" t="s">
        <v>5884</v>
      </c>
      <c r="IGU24" s="271" t="s">
        <v>5884</v>
      </c>
      <c r="IGV24" s="271" t="s">
        <v>5884</v>
      </c>
      <c r="IGW24" s="271" t="s">
        <v>5884</v>
      </c>
      <c r="IGX24" s="271" t="s">
        <v>5884</v>
      </c>
      <c r="IGY24" s="271" t="s">
        <v>5884</v>
      </c>
      <c r="IGZ24" s="271" t="s">
        <v>5884</v>
      </c>
      <c r="IHA24" s="271" t="s">
        <v>5884</v>
      </c>
      <c r="IHB24" s="271" t="s">
        <v>5884</v>
      </c>
      <c r="IHC24" s="271" t="s">
        <v>5884</v>
      </c>
      <c r="IHD24" s="271" t="s">
        <v>5884</v>
      </c>
      <c r="IHE24" s="271" t="s">
        <v>5884</v>
      </c>
      <c r="IHF24" s="271" t="s">
        <v>5884</v>
      </c>
      <c r="IHG24" s="271" t="s">
        <v>5884</v>
      </c>
      <c r="IHH24" s="271" t="s">
        <v>5884</v>
      </c>
      <c r="IHI24" s="271" t="s">
        <v>5884</v>
      </c>
      <c r="IHJ24" s="271" t="s">
        <v>5884</v>
      </c>
      <c r="IHK24" s="271" t="s">
        <v>5884</v>
      </c>
      <c r="IHL24" s="271" t="s">
        <v>5884</v>
      </c>
      <c r="IHM24" s="271" t="s">
        <v>5884</v>
      </c>
      <c r="IHN24" s="271" t="s">
        <v>5884</v>
      </c>
      <c r="IHO24" s="271" t="s">
        <v>5884</v>
      </c>
      <c r="IHP24" s="271" t="s">
        <v>5884</v>
      </c>
      <c r="IHQ24" s="271" t="s">
        <v>5884</v>
      </c>
      <c r="IHR24" s="271" t="s">
        <v>5884</v>
      </c>
      <c r="IHS24" s="271" t="s">
        <v>5884</v>
      </c>
      <c r="IHT24" s="271" t="s">
        <v>5884</v>
      </c>
      <c r="IHU24" s="271" t="s">
        <v>5884</v>
      </c>
      <c r="IHV24" s="271" t="s">
        <v>5884</v>
      </c>
      <c r="IHW24" s="271" t="s">
        <v>5884</v>
      </c>
      <c r="IHX24" s="271" t="s">
        <v>5884</v>
      </c>
      <c r="IHY24" s="271" t="s">
        <v>5884</v>
      </c>
      <c r="IHZ24" s="271" t="s">
        <v>5884</v>
      </c>
      <c r="IIA24" s="271" t="s">
        <v>5884</v>
      </c>
      <c r="IIB24" s="271" t="s">
        <v>5884</v>
      </c>
      <c r="IIC24" s="271" t="s">
        <v>5884</v>
      </c>
      <c r="IID24" s="271" t="s">
        <v>5884</v>
      </c>
      <c r="IIE24" s="271" t="s">
        <v>5884</v>
      </c>
      <c r="IIF24" s="271" t="s">
        <v>5884</v>
      </c>
      <c r="IIG24" s="271" t="s">
        <v>5884</v>
      </c>
      <c r="IIH24" s="271" t="s">
        <v>5884</v>
      </c>
      <c r="III24" s="271" t="s">
        <v>5884</v>
      </c>
      <c r="IIJ24" s="271" t="s">
        <v>5884</v>
      </c>
      <c r="IIK24" s="271" t="s">
        <v>5884</v>
      </c>
      <c r="IIL24" s="271" t="s">
        <v>5884</v>
      </c>
      <c r="IIM24" s="271" t="s">
        <v>5884</v>
      </c>
      <c r="IIN24" s="271" t="s">
        <v>5884</v>
      </c>
      <c r="IIO24" s="271" t="s">
        <v>5884</v>
      </c>
      <c r="IIP24" s="271" t="s">
        <v>5884</v>
      </c>
      <c r="IIQ24" s="271" t="s">
        <v>5884</v>
      </c>
      <c r="IIR24" s="271" t="s">
        <v>5884</v>
      </c>
      <c r="IIS24" s="271" t="s">
        <v>5884</v>
      </c>
      <c r="IIT24" s="271" t="s">
        <v>5884</v>
      </c>
      <c r="IIU24" s="271" t="s">
        <v>5884</v>
      </c>
      <c r="IIV24" s="271" t="s">
        <v>5884</v>
      </c>
      <c r="IIW24" s="271" t="s">
        <v>5884</v>
      </c>
      <c r="IIX24" s="271" t="s">
        <v>5884</v>
      </c>
      <c r="IIY24" s="271" t="s">
        <v>5884</v>
      </c>
      <c r="IIZ24" s="271" t="s">
        <v>5884</v>
      </c>
      <c r="IJA24" s="271" t="s">
        <v>5884</v>
      </c>
      <c r="IJB24" s="271" t="s">
        <v>5884</v>
      </c>
      <c r="IJC24" s="271" t="s">
        <v>5884</v>
      </c>
      <c r="IJD24" s="271" t="s">
        <v>5884</v>
      </c>
      <c r="IJE24" s="271" t="s">
        <v>5884</v>
      </c>
      <c r="IJF24" s="271" t="s">
        <v>5884</v>
      </c>
      <c r="IJG24" s="271" t="s">
        <v>5884</v>
      </c>
      <c r="IJH24" s="271" t="s">
        <v>5884</v>
      </c>
      <c r="IJI24" s="271" t="s">
        <v>5884</v>
      </c>
      <c r="IJJ24" s="271" t="s">
        <v>5884</v>
      </c>
      <c r="IJK24" s="271" t="s">
        <v>5884</v>
      </c>
      <c r="IJL24" s="271" t="s">
        <v>5884</v>
      </c>
      <c r="IJM24" s="271" t="s">
        <v>5884</v>
      </c>
      <c r="IJN24" s="271" t="s">
        <v>5884</v>
      </c>
      <c r="IJO24" s="271" t="s">
        <v>5884</v>
      </c>
      <c r="IJP24" s="271" t="s">
        <v>5884</v>
      </c>
      <c r="IJQ24" s="271" t="s">
        <v>5884</v>
      </c>
      <c r="IJR24" s="271" t="s">
        <v>5884</v>
      </c>
      <c r="IJS24" s="271" t="s">
        <v>5884</v>
      </c>
      <c r="IJT24" s="271" t="s">
        <v>5884</v>
      </c>
      <c r="IJU24" s="271" t="s">
        <v>5884</v>
      </c>
      <c r="IJV24" s="271" t="s">
        <v>5884</v>
      </c>
      <c r="IJW24" s="271" t="s">
        <v>5884</v>
      </c>
      <c r="IJX24" s="271" t="s">
        <v>5884</v>
      </c>
      <c r="IJY24" s="271" t="s">
        <v>5884</v>
      </c>
      <c r="IJZ24" s="271" t="s">
        <v>5884</v>
      </c>
      <c r="IKA24" s="271" t="s">
        <v>5884</v>
      </c>
      <c r="IKB24" s="271" t="s">
        <v>5884</v>
      </c>
      <c r="IKC24" s="271" t="s">
        <v>5884</v>
      </c>
      <c r="IKD24" s="271" t="s">
        <v>5884</v>
      </c>
      <c r="IKE24" s="271" t="s">
        <v>5884</v>
      </c>
      <c r="IKF24" s="271" t="s">
        <v>5884</v>
      </c>
      <c r="IKG24" s="271" t="s">
        <v>5884</v>
      </c>
      <c r="IKH24" s="271" t="s">
        <v>5884</v>
      </c>
      <c r="IKI24" s="271" t="s">
        <v>5884</v>
      </c>
      <c r="IKJ24" s="271" t="s">
        <v>5884</v>
      </c>
      <c r="IKK24" s="271" t="s">
        <v>5884</v>
      </c>
      <c r="IKL24" s="271" t="s">
        <v>5884</v>
      </c>
      <c r="IKM24" s="271" t="s">
        <v>5884</v>
      </c>
      <c r="IKN24" s="271" t="s">
        <v>5884</v>
      </c>
      <c r="IKO24" s="271" t="s">
        <v>5884</v>
      </c>
      <c r="IKP24" s="271" t="s">
        <v>5884</v>
      </c>
      <c r="IKQ24" s="271" t="s">
        <v>5884</v>
      </c>
      <c r="IKR24" s="271" t="s">
        <v>5884</v>
      </c>
      <c r="IKS24" s="271" t="s">
        <v>5884</v>
      </c>
      <c r="IKT24" s="271" t="s">
        <v>5884</v>
      </c>
      <c r="IKU24" s="271" t="s">
        <v>5884</v>
      </c>
      <c r="IKV24" s="271" t="s">
        <v>5884</v>
      </c>
      <c r="IKW24" s="271" t="s">
        <v>5884</v>
      </c>
      <c r="IKX24" s="271" t="s">
        <v>5884</v>
      </c>
      <c r="IKY24" s="271" t="s">
        <v>5884</v>
      </c>
      <c r="IKZ24" s="271" t="s">
        <v>5884</v>
      </c>
      <c r="ILA24" s="271" t="s">
        <v>5884</v>
      </c>
      <c r="ILB24" s="271" t="s">
        <v>5884</v>
      </c>
      <c r="ILC24" s="271" t="s">
        <v>5884</v>
      </c>
      <c r="ILD24" s="271" t="s">
        <v>5884</v>
      </c>
      <c r="ILE24" s="271" t="s">
        <v>5884</v>
      </c>
      <c r="ILF24" s="271" t="s">
        <v>5884</v>
      </c>
      <c r="ILG24" s="271" t="s">
        <v>5884</v>
      </c>
      <c r="ILH24" s="271" t="s">
        <v>5884</v>
      </c>
      <c r="ILI24" s="271" t="s">
        <v>5884</v>
      </c>
      <c r="ILJ24" s="271" t="s">
        <v>5884</v>
      </c>
      <c r="ILK24" s="271" t="s">
        <v>5884</v>
      </c>
      <c r="ILL24" s="271" t="s">
        <v>5884</v>
      </c>
      <c r="ILM24" s="271" t="s">
        <v>5884</v>
      </c>
      <c r="ILN24" s="271" t="s">
        <v>5884</v>
      </c>
      <c r="ILO24" s="271" t="s">
        <v>5884</v>
      </c>
      <c r="ILP24" s="271" t="s">
        <v>5884</v>
      </c>
      <c r="ILQ24" s="271" t="s">
        <v>5884</v>
      </c>
      <c r="ILR24" s="271" t="s">
        <v>5884</v>
      </c>
      <c r="ILS24" s="271" t="s">
        <v>5884</v>
      </c>
      <c r="ILT24" s="271" t="s">
        <v>5884</v>
      </c>
      <c r="ILU24" s="271" t="s">
        <v>5884</v>
      </c>
      <c r="ILV24" s="271" t="s">
        <v>5884</v>
      </c>
      <c r="ILW24" s="271" t="s">
        <v>5884</v>
      </c>
      <c r="ILX24" s="271" t="s">
        <v>5884</v>
      </c>
      <c r="ILY24" s="271" t="s">
        <v>5884</v>
      </c>
      <c r="ILZ24" s="271" t="s">
        <v>5884</v>
      </c>
      <c r="IMA24" s="271" t="s">
        <v>5884</v>
      </c>
      <c r="IMB24" s="271" t="s">
        <v>5884</v>
      </c>
      <c r="IMC24" s="271" t="s">
        <v>5884</v>
      </c>
      <c r="IMD24" s="271" t="s">
        <v>5884</v>
      </c>
      <c r="IME24" s="271" t="s">
        <v>5884</v>
      </c>
      <c r="IMF24" s="271" t="s">
        <v>5884</v>
      </c>
      <c r="IMG24" s="271" t="s">
        <v>5884</v>
      </c>
      <c r="IMH24" s="271" t="s">
        <v>5884</v>
      </c>
      <c r="IMI24" s="271" t="s">
        <v>5884</v>
      </c>
      <c r="IMJ24" s="271" t="s">
        <v>5884</v>
      </c>
      <c r="IMK24" s="271" t="s">
        <v>5884</v>
      </c>
      <c r="IML24" s="271" t="s">
        <v>5884</v>
      </c>
      <c r="IMM24" s="271" t="s">
        <v>5884</v>
      </c>
      <c r="IMN24" s="271" t="s">
        <v>5884</v>
      </c>
      <c r="IMO24" s="271" t="s">
        <v>5884</v>
      </c>
      <c r="IMP24" s="271" t="s">
        <v>5884</v>
      </c>
      <c r="IMQ24" s="271" t="s">
        <v>5884</v>
      </c>
      <c r="IMR24" s="271" t="s">
        <v>5884</v>
      </c>
      <c r="IMS24" s="271" t="s">
        <v>5884</v>
      </c>
      <c r="IMT24" s="271" t="s">
        <v>5884</v>
      </c>
      <c r="IMU24" s="271" t="s">
        <v>5884</v>
      </c>
      <c r="IMV24" s="271" t="s">
        <v>5884</v>
      </c>
      <c r="IMW24" s="271" t="s">
        <v>5884</v>
      </c>
      <c r="IMX24" s="271" t="s">
        <v>5884</v>
      </c>
      <c r="IMY24" s="271" t="s">
        <v>5884</v>
      </c>
      <c r="IMZ24" s="271" t="s">
        <v>5884</v>
      </c>
      <c r="INA24" s="271" t="s">
        <v>5884</v>
      </c>
      <c r="INB24" s="271" t="s">
        <v>5884</v>
      </c>
      <c r="INC24" s="271" t="s">
        <v>5884</v>
      </c>
      <c r="IND24" s="271" t="s">
        <v>5884</v>
      </c>
      <c r="INE24" s="271" t="s">
        <v>5884</v>
      </c>
      <c r="INF24" s="271" t="s">
        <v>5884</v>
      </c>
      <c r="ING24" s="271" t="s">
        <v>5884</v>
      </c>
      <c r="INH24" s="271" t="s">
        <v>5884</v>
      </c>
      <c r="INI24" s="271" t="s">
        <v>5884</v>
      </c>
      <c r="INJ24" s="271" t="s">
        <v>5884</v>
      </c>
      <c r="INK24" s="271" t="s">
        <v>5884</v>
      </c>
      <c r="INL24" s="271" t="s">
        <v>5884</v>
      </c>
      <c r="INM24" s="271" t="s">
        <v>5884</v>
      </c>
      <c r="INN24" s="271" t="s">
        <v>5884</v>
      </c>
      <c r="INO24" s="271" t="s">
        <v>5884</v>
      </c>
      <c r="INP24" s="271" t="s">
        <v>5884</v>
      </c>
      <c r="INQ24" s="271" t="s">
        <v>5884</v>
      </c>
      <c r="INR24" s="271" t="s">
        <v>5884</v>
      </c>
      <c r="INS24" s="271" t="s">
        <v>5884</v>
      </c>
      <c r="INT24" s="271" t="s">
        <v>5884</v>
      </c>
      <c r="INU24" s="271" t="s">
        <v>5884</v>
      </c>
      <c r="INV24" s="271" t="s">
        <v>5884</v>
      </c>
      <c r="INW24" s="271" t="s">
        <v>5884</v>
      </c>
      <c r="INX24" s="271" t="s">
        <v>5884</v>
      </c>
      <c r="INY24" s="271" t="s">
        <v>5884</v>
      </c>
      <c r="INZ24" s="271" t="s">
        <v>5884</v>
      </c>
      <c r="IOA24" s="271" t="s">
        <v>5884</v>
      </c>
      <c r="IOB24" s="271" t="s">
        <v>5884</v>
      </c>
      <c r="IOC24" s="271" t="s">
        <v>5884</v>
      </c>
      <c r="IOD24" s="271" t="s">
        <v>5884</v>
      </c>
      <c r="IOE24" s="271" t="s">
        <v>5884</v>
      </c>
      <c r="IOF24" s="271" t="s">
        <v>5884</v>
      </c>
      <c r="IOG24" s="271" t="s">
        <v>5884</v>
      </c>
      <c r="IOH24" s="271" t="s">
        <v>5884</v>
      </c>
      <c r="IOI24" s="271" t="s">
        <v>5884</v>
      </c>
      <c r="IOJ24" s="271" t="s">
        <v>5884</v>
      </c>
      <c r="IOK24" s="271" t="s">
        <v>5884</v>
      </c>
      <c r="IOL24" s="271" t="s">
        <v>5884</v>
      </c>
      <c r="IOM24" s="271" t="s">
        <v>5884</v>
      </c>
      <c r="ION24" s="271" t="s">
        <v>5884</v>
      </c>
      <c r="IOO24" s="271" t="s">
        <v>5884</v>
      </c>
      <c r="IOP24" s="271" t="s">
        <v>5884</v>
      </c>
      <c r="IOQ24" s="271" t="s">
        <v>5884</v>
      </c>
      <c r="IOR24" s="271" t="s">
        <v>5884</v>
      </c>
      <c r="IOS24" s="271" t="s">
        <v>5884</v>
      </c>
      <c r="IOT24" s="271" t="s">
        <v>5884</v>
      </c>
      <c r="IOU24" s="271" t="s">
        <v>5884</v>
      </c>
      <c r="IOV24" s="271" t="s">
        <v>5884</v>
      </c>
      <c r="IOW24" s="271" t="s">
        <v>5884</v>
      </c>
      <c r="IOX24" s="271" t="s">
        <v>5884</v>
      </c>
      <c r="IOY24" s="271" t="s">
        <v>5884</v>
      </c>
      <c r="IOZ24" s="271" t="s">
        <v>5884</v>
      </c>
      <c r="IPA24" s="271" t="s">
        <v>5884</v>
      </c>
      <c r="IPB24" s="271" t="s">
        <v>5884</v>
      </c>
      <c r="IPC24" s="271" t="s">
        <v>5884</v>
      </c>
      <c r="IPD24" s="271" t="s">
        <v>5884</v>
      </c>
      <c r="IPE24" s="271" t="s">
        <v>5884</v>
      </c>
      <c r="IPF24" s="271" t="s">
        <v>5884</v>
      </c>
      <c r="IPG24" s="271" t="s">
        <v>5884</v>
      </c>
      <c r="IPH24" s="271" t="s">
        <v>5884</v>
      </c>
      <c r="IPI24" s="271" t="s">
        <v>5884</v>
      </c>
      <c r="IPJ24" s="271" t="s">
        <v>5884</v>
      </c>
      <c r="IPK24" s="271" t="s">
        <v>5884</v>
      </c>
      <c r="IPL24" s="271" t="s">
        <v>5884</v>
      </c>
      <c r="IPM24" s="271" t="s">
        <v>5884</v>
      </c>
      <c r="IPN24" s="271" t="s">
        <v>5884</v>
      </c>
      <c r="IPO24" s="271" t="s">
        <v>5884</v>
      </c>
      <c r="IPP24" s="271" t="s">
        <v>5884</v>
      </c>
      <c r="IPQ24" s="271" t="s">
        <v>5884</v>
      </c>
      <c r="IPR24" s="271" t="s">
        <v>5884</v>
      </c>
      <c r="IPS24" s="271" t="s">
        <v>5884</v>
      </c>
      <c r="IPT24" s="271" t="s">
        <v>5884</v>
      </c>
      <c r="IPU24" s="271" t="s">
        <v>5884</v>
      </c>
      <c r="IPV24" s="271" t="s">
        <v>5884</v>
      </c>
      <c r="IPW24" s="271" t="s">
        <v>5884</v>
      </c>
      <c r="IPX24" s="271" t="s">
        <v>5884</v>
      </c>
      <c r="IPY24" s="271" t="s">
        <v>5884</v>
      </c>
      <c r="IPZ24" s="271" t="s">
        <v>5884</v>
      </c>
      <c r="IQA24" s="271" t="s">
        <v>5884</v>
      </c>
      <c r="IQB24" s="271" t="s">
        <v>5884</v>
      </c>
      <c r="IQC24" s="271" t="s">
        <v>5884</v>
      </c>
      <c r="IQD24" s="271" t="s">
        <v>5884</v>
      </c>
      <c r="IQE24" s="271" t="s">
        <v>5884</v>
      </c>
      <c r="IQF24" s="271" t="s">
        <v>5884</v>
      </c>
      <c r="IQG24" s="271" t="s">
        <v>5884</v>
      </c>
      <c r="IQH24" s="271" t="s">
        <v>5884</v>
      </c>
      <c r="IQI24" s="271" t="s">
        <v>5884</v>
      </c>
      <c r="IQJ24" s="271" t="s">
        <v>5884</v>
      </c>
      <c r="IQK24" s="271" t="s">
        <v>5884</v>
      </c>
      <c r="IQL24" s="271" t="s">
        <v>5884</v>
      </c>
      <c r="IQM24" s="271" t="s">
        <v>5884</v>
      </c>
      <c r="IQN24" s="271" t="s">
        <v>5884</v>
      </c>
      <c r="IQO24" s="271" t="s">
        <v>5884</v>
      </c>
      <c r="IQP24" s="271" t="s">
        <v>5884</v>
      </c>
      <c r="IQQ24" s="271" t="s">
        <v>5884</v>
      </c>
      <c r="IQR24" s="271" t="s">
        <v>5884</v>
      </c>
      <c r="IQS24" s="271" t="s">
        <v>5884</v>
      </c>
      <c r="IQT24" s="271" t="s">
        <v>5884</v>
      </c>
      <c r="IQU24" s="271" t="s">
        <v>5884</v>
      </c>
      <c r="IQV24" s="271" t="s">
        <v>5884</v>
      </c>
      <c r="IQW24" s="271" t="s">
        <v>5884</v>
      </c>
      <c r="IQX24" s="271" t="s">
        <v>5884</v>
      </c>
      <c r="IQY24" s="271" t="s">
        <v>5884</v>
      </c>
      <c r="IQZ24" s="271" t="s">
        <v>5884</v>
      </c>
      <c r="IRA24" s="271" t="s">
        <v>5884</v>
      </c>
      <c r="IRB24" s="271" t="s">
        <v>5884</v>
      </c>
      <c r="IRC24" s="271" t="s">
        <v>5884</v>
      </c>
      <c r="IRD24" s="271" t="s">
        <v>5884</v>
      </c>
      <c r="IRE24" s="271" t="s">
        <v>5884</v>
      </c>
      <c r="IRF24" s="271" t="s">
        <v>5884</v>
      </c>
      <c r="IRG24" s="271" t="s">
        <v>5884</v>
      </c>
      <c r="IRH24" s="271" t="s">
        <v>5884</v>
      </c>
      <c r="IRI24" s="271" t="s">
        <v>5884</v>
      </c>
      <c r="IRJ24" s="271" t="s">
        <v>5884</v>
      </c>
      <c r="IRK24" s="271" t="s">
        <v>5884</v>
      </c>
      <c r="IRL24" s="271" t="s">
        <v>5884</v>
      </c>
      <c r="IRM24" s="271" t="s">
        <v>5884</v>
      </c>
      <c r="IRN24" s="271" t="s">
        <v>5884</v>
      </c>
      <c r="IRO24" s="271" t="s">
        <v>5884</v>
      </c>
      <c r="IRP24" s="271" t="s">
        <v>5884</v>
      </c>
      <c r="IRQ24" s="271" t="s">
        <v>5884</v>
      </c>
      <c r="IRR24" s="271" t="s">
        <v>5884</v>
      </c>
      <c r="IRS24" s="271" t="s">
        <v>5884</v>
      </c>
      <c r="IRT24" s="271" t="s">
        <v>5884</v>
      </c>
      <c r="IRU24" s="271" t="s">
        <v>5884</v>
      </c>
      <c r="IRV24" s="271" t="s">
        <v>5884</v>
      </c>
      <c r="IRW24" s="271" t="s">
        <v>5884</v>
      </c>
      <c r="IRX24" s="271" t="s">
        <v>5884</v>
      </c>
      <c r="IRY24" s="271" t="s">
        <v>5884</v>
      </c>
      <c r="IRZ24" s="271" t="s">
        <v>5884</v>
      </c>
      <c r="ISA24" s="271" t="s">
        <v>5884</v>
      </c>
      <c r="ISB24" s="271" t="s">
        <v>5884</v>
      </c>
      <c r="ISC24" s="271" t="s">
        <v>5884</v>
      </c>
      <c r="ISD24" s="271" t="s">
        <v>5884</v>
      </c>
      <c r="ISE24" s="271" t="s">
        <v>5884</v>
      </c>
      <c r="ISF24" s="271" t="s">
        <v>5884</v>
      </c>
      <c r="ISG24" s="271" t="s">
        <v>5884</v>
      </c>
      <c r="ISH24" s="271" t="s">
        <v>5884</v>
      </c>
      <c r="ISI24" s="271" t="s">
        <v>5884</v>
      </c>
      <c r="ISJ24" s="271" t="s">
        <v>5884</v>
      </c>
      <c r="ISK24" s="271" t="s">
        <v>5884</v>
      </c>
      <c r="ISL24" s="271" t="s">
        <v>5884</v>
      </c>
      <c r="ISM24" s="271" t="s">
        <v>5884</v>
      </c>
      <c r="ISN24" s="271" t="s">
        <v>5884</v>
      </c>
      <c r="ISO24" s="271" t="s">
        <v>5884</v>
      </c>
      <c r="ISP24" s="271" t="s">
        <v>5884</v>
      </c>
      <c r="ISQ24" s="271" t="s">
        <v>5884</v>
      </c>
      <c r="ISR24" s="271" t="s">
        <v>5884</v>
      </c>
      <c r="ISS24" s="271" t="s">
        <v>5884</v>
      </c>
      <c r="IST24" s="271" t="s">
        <v>5884</v>
      </c>
      <c r="ISU24" s="271" t="s">
        <v>5884</v>
      </c>
      <c r="ISV24" s="271" t="s">
        <v>5884</v>
      </c>
      <c r="ISW24" s="271" t="s">
        <v>5884</v>
      </c>
      <c r="ISX24" s="271" t="s">
        <v>5884</v>
      </c>
      <c r="ISY24" s="271" t="s">
        <v>5884</v>
      </c>
      <c r="ISZ24" s="271" t="s">
        <v>5884</v>
      </c>
      <c r="ITA24" s="271" t="s">
        <v>5884</v>
      </c>
      <c r="ITB24" s="271" t="s">
        <v>5884</v>
      </c>
      <c r="ITC24" s="271" t="s">
        <v>5884</v>
      </c>
      <c r="ITD24" s="271" t="s">
        <v>5884</v>
      </c>
      <c r="ITE24" s="271" t="s">
        <v>5884</v>
      </c>
      <c r="ITF24" s="271" t="s">
        <v>5884</v>
      </c>
      <c r="ITG24" s="271" t="s">
        <v>5884</v>
      </c>
      <c r="ITH24" s="271" t="s">
        <v>5884</v>
      </c>
      <c r="ITI24" s="271" t="s">
        <v>5884</v>
      </c>
      <c r="ITJ24" s="271" t="s">
        <v>5884</v>
      </c>
      <c r="ITK24" s="271" t="s">
        <v>5884</v>
      </c>
      <c r="ITL24" s="271" t="s">
        <v>5884</v>
      </c>
      <c r="ITM24" s="271" t="s">
        <v>5884</v>
      </c>
      <c r="ITN24" s="271" t="s">
        <v>5884</v>
      </c>
      <c r="ITO24" s="271" t="s">
        <v>5884</v>
      </c>
      <c r="ITP24" s="271" t="s">
        <v>5884</v>
      </c>
      <c r="ITQ24" s="271" t="s">
        <v>5884</v>
      </c>
      <c r="ITR24" s="271" t="s">
        <v>5884</v>
      </c>
      <c r="ITS24" s="271" t="s">
        <v>5884</v>
      </c>
      <c r="ITT24" s="271" t="s">
        <v>5884</v>
      </c>
      <c r="ITU24" s="271" t="s">
        <v>5884</v>
      </c>
      <c r="ITV24" s="271" t="s">
        <v>5884</v>
      </c>
      <c r="ITW24" s="271" t="s">
        <v>5884</v>
      </c>
      <c r="ITX24" s="271" t="s">
        <v>5884</v>
      </c>
      <c r="ITY24" s="271" t="s">
        <v>5884</v>
      </c>
      <c r="ITZ24" s="271" t="s">
        <v>5884</v>
      </c>
      <c r="IUA24" s="271" t="s">
        <v>5884</v>
      </c>
      <c r="IUB24" s="271" t="s">
        <v>5884</v>
      </c>
      <c r="IUC24" s="271" t="s">
        <v>5884</v>
      </c>
      <c r="IUD24" s="271" t="s">
        <v>5884</v>
      </c>
      <c r="IUE24" s="271" t="s">
        <v>5884</v>
      </c>
      <c r="IUF24" s="271" t="s">
        <v>5884</v>
      </c>
      <c r="IUG24" s="271" t="s">
        <v>5884</v>
      </c>
      <c r="IUH24" s="271" t="s">
        <v>5884</v>
      </c>
      <c r="IUI24" s="271" t="s">
        <v>5884</v>
      </c>
      <c r="IUJ24" s="271" t="s">
        <v>5884</v>
      </c>
      <c r="IUK24" s="271" t="s">
        <v>5884</v>
      </c>
      <c r="IUL24" s="271" t="s">
        <v>5884</v>
      </c>
      <c r="IUM24" s="271" t="s">
        <v>5884</v>
      </c>
      <c r="IUN24" s="271" t="s">
        <v>5884</v>
      </c>
      <c r="IUO24" s="271" t="s">
        <v>5884</v>
      </c>
      <c r="IUP24" s="271" t="s">
        <v>5884</v>
      </c>
      <c r="IUQ24" s="271" t="s">
        <v>5884</v>
      </c>
      <c r="IUR24" s="271" t="s">
        <v>5884</v>
      </c>
      <c r="IUS24" s="271" t="s">
        <v>5884</v>
      </c>
      <c r="IUT24" s="271" t="s">
        <v>5884</v>
      </c>
      <c r="IUU24" s="271" t="s">
        <v>5884</v>
      </c>
      <c r="IUV24" s="271" t="s">
        <v>5884</v>
      </c>
      <c r="IUW24" s="271" t="s">
        <v>5884</v>
      </c>
      <c r="IUX24" s="271" t="s">
        <v>5884</v>
      </c>
      <c r="IUY24" s="271" t="s">
        <v>5884</v>
      </c>
      <c r="IUZ24" s="271" t="s">
        <v>5884</v>
      </c>
      <c r="IVA24" s="271" t="s">
        <v>5884</v>
      </c>
      <c r="IVB24" s="271" t="s">
        <v>5884</v>
      </c>
      <c r="IVC24" s="271" t="s">
        <v>5884</v>
      </c>
      <c r="IVD24" s="271" t="s">
        <v>5884</v>
      </c>
      <c r="IVE24" s="271" t="s">
        <v>5884</v>
      </c>
      <c r="IVF24" s="271" t="s">
        <v>5884</v>
      </c>
      <c r="IVG24" s="271" t="s">
        <v>5884</v>
      </c>
      <c r="IVH24" s="271" t="s">
        <v>5884</v>
      </c>
      <c r="IVI24" s="271" t="s">
        <v>5884</v>
      </c>
      <c r="IVJ24" s="271" t="s">
        <v>5884</v>
      </c>
      <c r="IVK24" s="271" t="s">
        <v>5884</v>
      </c>
      <c r="IVL24" s="271" t="s">
        <v>5884</v>
      </c>
      <c r="IVM24" s="271" t="s">
        <v>5884</v>
      </c>
      <c r="IVN24" s="271" t="s">
        <v>5884</v>
      </c>
      <c r="IVO24" s="271" t="s">
        <v>5884</v>
      </c>
      <c r="IVP24" s="271" t="s">
        <v>5884</v>
      </c>
      <c r="IVQ24" s="271" t="s">
        <v>5884</v>
      </c>
      <c r="IVR24" s="271" t="s">
        <v>5884</v>
      </c>
      <c r="IVS24" s="271" t="s">
        <v>5884</v>
      </c>
      <c r="IVT24" s="271" t="s">
        <v>5884</v>
      </c>
      <c r="IVU24" s="271" t="s">
        <v>5884</v>
      </c>
      <c r="IVV24" s="271" t="s">
        <v>5884</v>
      </c>
      <c r="IVW24" s="271" t="s">
        <v>5884</v>
      </c>
      <c r="IVX24" s="271" t="s">
        <v>5884</v>
      </c>
      <c r="IVY24" s="271" t="s">
        <v>5884</v>
      </c>
      <c r="IVZ24" s="271" t="s">
        <v>5884</v>
      </c>
      <c r="IWA24" s="271" t="s">
        <v>5884</v>
      </c>
      <c r="IWB24" s="271" t="s">
        <v>5884</v>
      </c>
      <c r="IWC24" s="271" t="s">
        <v>5884</v>
      </c>
      <c r="IWD24" s="271" t="s">
        <v>5884</v>
      </c>
      <c r="IWE24" s="271" t="s">
        <v>5884</v>
      </c>
      <c r="IWF24" s="271" t="s">
        <v>5884</v>
      </c>
      <c r="IWG24" s="271" t="s">
        <v>5884</v>
      </c>
      <c r="IWH24" s="271" t="s">
        <v>5884</v>
      </c>
      <c r="IWI24" s="271" t="s">
        <v>5884</v>
      </c>
      <c r="IWJ24" s="271" t="s">
        <v>5884</v>
      </c>
      <c r="IWK24" s="271" t="s">
        <v>5884</v>
      </c>
      <c r="IWL24" s="271" t="s">
        <v>5884</v>
      </c>
      <c r="IWM24" s="271" t="s">
        <v>5884</v>
      </c>
      <c r="IWN24" s="271" t="s">
        <v>5884</v>
      </c>
      <c r="IWO24" s="271" t="s">
        <v>5884</v>
      </c>
      <c r="IWP24" s="271" t="s">
        <v>5884</v>
      </c>
      <c r="IWQ24" s="271" t="s">
        <v>5884</v>
      </c>
      <c r="IWR24" s="271" t="s">
        <v>5884</v>
      </c>
      <c r="IWS24" s="271" t="s">
        <v>5884</v>
      </c>
      <c r="IWT24" s="271" t="s">
        <v>5884</v>
      </c>
      <c r="IWU24" s="271" t="s">
        <v>5884</v>
      </c>
      <c r="IWV24" s="271" t="s">
        <v>5884</v>
      </c>
      <c r="IWW24" s="271" t="s">
        <v>5884</v>
      </c>
      <c r="IWX24" s="271" t="s">
        <v>5884</v>
      </c>
      <c r="IWY24" s="271" t="s">
        <v>5884</v>
      </c>
      <c r="IWZ24" s="271" t="s">
        <v>5884</v>
      </c>
      <c r="IXA24" s="271" t="s">
        <v>5884</v>
      </c>
      <c r="IXB24" s="271" t="s">
        <v>5884</v>
      </c>
      <c r="IXC24" s="271" t="s">
        <v>5884</v>
      </c>
      <c r="IXD24" s="271" t="s">
        <v>5884</v>
      </c>
      <c r="IXE24" s="271" t="s">
        <v>5884</v>
      </c>
      <c r="IXF24" s="271" t="s">
        <v>5884</v>
      </c>
      <c r="IXG24" s="271" t="s">
        <v>5884</v>
      </c>
      <c r="IXH24" s="271" t="s">
        <v>5884</v>
      </c>
      <c r="IXI24" s="271" t="s">
        <v>5884</v>
      </c>
      <c r="IXJ24" s="271" t="s">
        <v>5884</v>
      </c>
      <c r="IXK24" s="271" t="s">
        <v>5884</v>
      </c>
      <c r="IXL24" s="271" t="s">
        <v>5884</v>
      </c>
      <c r="IXM24" s="271" t="s">
        <v>5884</v>
      </c>
      <c r="IXN24" s="271" t="s">
        <v>5884</v>
      </c>
      <c r="IXO24" s="271" t="s">
        <v>5884</v>
      </c>
      <c r="IXP24" s="271" t="s">
        <v>5884</v>
      </c>
      <c r="IXQ24" s="271" t="s">
        <v>5884</v>
      </c>
      <c r="IXR24" s="271" t="s">
        <v>5884</v>
      </c>
      <c r="IXS24" s="271" t="s">
        <v>5884</v>
      </c>
      <c r="IXT24" s="271" t="s">
        <v>5884</v>
      </c>
      <c r="IXU24" s="271" t="s">
        <v>5884</v>
      </c>
      <c r="IXV24" s="271" t="s">
        <v>5884</v>
      </c>
      <c r="IXW24" s="271" t="s">
        <v>5884</v>
      </c>
      <c r="IXX24" s="271" t="s">
        <v>5884</v>
      </c>
      <c r="IXY24" s="271" t="s">
        <v>5884</v>
      </c>
      <c r="IXZ24" s="271" t="s">
        <v>5884</v>
      </c>
      <c r="IYA24" s="271" t="s">
        <v>5884</v>
      </c>
      <c r="IYB24" s="271" t="s">
        <v>5884</v>
      </c>
      <c r="IYC24" s="271" t="s">
        <v>5884</v>
      </c>
      <c r="IYD24" s="271" t="s">
        <v>5884</v>
      </c>
      <c r="IYE24" s="271" t="s">
        <v>5884</v>
      </c>
      <c r="IYF24" s="271" t="s">
        <v>5884</v>
      </c>
      <c r="IYG24" s="271" t="s">
        <v>5884</v>
      </c>
      <c r="IYH24" s="271" t="s">
        <v>5884</v>
      </c>
      <c r="IYI24" s="271" t="s">
        <v>5884</v>
      </c>
      <c r="IYJ24" s="271" t="s">
        <v>5884</v>
      </c>
      <c r="IYK24" s="271" t="s">
        <v>5884</v>
      </c>
      <c r="IYL24" s="271" t="s">
        <v>5884</v>
      </c>
      <c r="IYM24" s="271" t="s">
        <v>5884</v>
      </c>
      <c r="IYN24" s="271" t="s">
        <v>5884</v>
      </c>
      <c r="IYO24" s="271" t="s">
        <v>5884</v>
      </c>
      <c r="IYP24" s="271" t="s">
        <v>5884</v>
      </c>
      <c r="IYQ24" s="271" t="s">
        <v>5884</v>
      </c>
      <c r="IYR24" s="271" t="s">
        <v>5884</v>
      </c>
      <c r="IYS24" s="271" t="s">
        <v>5884</v>
      </c>
      <c r="IYT24" s="271" t="s">
        <v>5884</v>
      </c>
      <c r="IYU24" s="271" t="s">
        <v>5884</v>
      </c>
      <c r="IYV24" s="271" t="s">
        <v>5884</v>
      </c>
      <c r="IYW24" s="271" t="s">
        <v>5884</v>
      </c>
      <c r="IYX24" s="271" t="s">
        <v>5884</v>
      </c>
      <c r="IYY24" s="271" t="s">
        <v>5884</v>
      </c>
      <c r="IYZ24" s="271" t="s">
        <v>5884</v>
      </c>
      <c r="IZA24" s="271" t="s">
        <v>5884</v>
      </c>
      <c r="IZB24" s="271" t="s">
        <v>5884</v>
      </c>
      <c r="IZC24" s="271" t="s">
        <v>5884</v>
      </c>
      <c r="IZD24" s="271" t="s">
        <v>5884</v>
      </c>
      <c r="IZE24" s="271" t="s">
        <v>5884</v>
      </c>
      <c r="IZF24" s="271" t="s">
        <v>5884</v>
      </c>
      <c r="IZG24" s="271" t="s">
        <v>5884</v>
      </c>
      <c r="IZH24" s="271" t="s">
        <v>5884</v>
      </c>
      <c r="IZI24" s="271" t="s">
        <v>5884</v>
      </c>
      <c r="IZJ24" s="271" t="s">
        <v>5884</v>
      </c>
      <c r="IZK24" s="271" t="s">
        <v>5884</v>
      </c>
      <c r="IZL24" s="271" t="s">
        <v>5884</v>
      </c>
      <c r="IZM24" s="271" t="s">
        <v>5884</v>
      </c>
      <c r="IZN24" s="271" t="s">
        <v>5884</v>
      </c>
      <c r="IZO24" s="271" t="s">
        <v>5884</v>
      </c>
      <c r="IZP24" s="271" t="s">
        <v>5884</v>
      </c>
      <c r="IZQ24" s="271" t="s">
        <v>5884</v>
      </c>
      <c r="IZR24" s="271" t="s">
        <v>5884</v>
      </c>
      <c r="IZS24" s="271" t="s">
        <v>5884</v>
      </c>
      <c r="IZT24" s="271" t="s">
        <v>5884</v>
      </c>
      <c r="IZU24" s="271" t="s">
        <v>5884</v>
      </c>
      <c r="IZV24" s="271" t="s">
        <v>5884</v>
      </c>
      <c r="IZW24" s="271" t="s">
        <v>5884</v>
      </c>
      <c r="IZX24" s="271" t="s">
        <v>5884</v>
      </c>
      <c r="IZY24" s="271" t="s">
        <v>5884</v>
      </c>
      <c r="IZZ24" s="271" t="s">
        <v>5884</v>
      </c>
      <c r="JAA24" s="271" t="s">
        <v>5884</v>
      </c>
      <c r="JAB24" s="271" t="s">
        <v>5884</v>
      </c>
      <c r="JAC24" s="271" t="s">
        <v>5884</v>
      </c>
      <c r="JAD24" s="271" t="s">
        <v>5884</v>
      </c>
      <c r="JAE24" s="271" t="s">
        <v>5884</v>
      </c>
      <c r="JAF24" s="271" t="s">
        <v>5884</v>
      </c>
      <c r="JAG24" s="271" t="s">
        <v>5884</v>
      </c>
      <c r="JAH24" s="271" t="s">
        <v>5884</v>
      </c>
      <c r="JAI24" s="271" t="s">
        <v>5884</v>
      </c>
      <c r="JAJ24" s="271" t="s">
        <v>5884</v>
      </c>
      <c r="JAK24" s="271" t="s">
        <v>5884</v>
      </c>
      <c r="JAL24" s="271" t="s">
        <v>5884</v>
      </c>
      <c r="JAM24" s="271" t="s">
        <v>5884</v>
      </c>
      <c r="JAN24" s="271" t="s">
        <v>5884</v>
      </c>
      <c r="JAO24" s="271" t="s">
        <v>5884</v>
      </c>
      <c r="JAP24" s="271" t="s">
        <v>5884</v>
      </c>
      <c r="JAQ24" s="271" t="s">
        <v>5884</v>
      </c>
      <c r="JAR24" s="271" t="s">
        <v>5884</v>
      </c>
      <c r="JAS24" s="271" t="s">
        <v>5884</v>
      </c>
      <c r="JAT24" s="271" t="s">
        <v>5884</v>
      </c>
      <c r="JAU24" s="271" t="s">
        <v>5884</v>
      </c>
      <c r="JAV24" s="271" t="s">
        <v>5884</v>
      </c>
      <c r="JAW24" s="271" t="s">
        <v>5884</v>
      </c>
      <c r="JAX24" s="271" t="s">
        <v>5884</v>
      </c>
      <c r="JAY24" s="271" t="s">
        <v>5884</v>
      </c>
      <c r="JAZ24" s="271" t="s">
        <v>5884</v>
      </c>
      <c r="JBA24" s="271" t="s">
        <v>5884</v>
      </c>
      <c r="JBB24" s="271" t="s">
        <v>5884</v>
      </c>
      <c r="JBC24" s="271" t="s">
        <v>5884</v>
      </c>
      <c r="JBD24" s="271" t="s">
        <v>5884</v>
      </c>
      <c r="JBE24" s="271" t="s">
        <v>5884</v>
      </c>
      <c r="JBF24" s="271" t="s">
        <v>5884</v>
      </c>
      <c r="JBG24" s="271" t="s">
        <v>5884</v>
      </c>
      <c r="JBH24" s="271" t="s">
        <v>5884</v>
      </c>
      <c r="JBI24" s="271" t="s">
        <v>5884</v>
      </c>
      <c r="JBJ24" s="271" t="s">
        <v>5884</v>
      </c>
      <c r="JBK24" s="271" t="s">
        <v>5884</v>
      </c>
      <c r="JBL24" s="271" t="s">
        <v>5884</v>
      </c>
      <c r="JBM24" s="271" t="s">
        <v>5884</v>
      </c>
      <c r="JBN24" s="271" t="s">
        <v>5884</v>
      </c>
      <c r="JBO24" s="271" t="s">
        <v>5884</v>
      </c>
      <c r="JBP24" s="271" t="s">
        <v>5884</v>
      </c>
      <c r="JBQ24" s="271" t="s">
        <v>5884</v>
      </c>
      <c r="JBR24" s="271" t="s">
        <v>5884</v>
      </c>
      <c r="JBS24" s="271" t="s">
        <v>5884</v>
      </c>
      <c r="JBT24" s="271" t="s">
        <v>5884</v>
      </c>
      <c r="JBU24" s="271" t="s">
        <v>5884</v>
      </c>
      <c r="JBV24" s="271" t="s">
        <v>5884</v>
      </c>
      <c r="JBW24" s="271" t="s">
        <v>5884</v>
      </c>
      <c r="JBX24" s="271" t="s">
        <v>5884</v>
      </c>
      <c r="JBY24" s="271" t="s">
        <v>5884</v>
      </c>
      <c r="JBZ24" s="271" t="s">
        <v>5884</v>
      </c>
      <c r="JCA24" s="271" t="s">
        <v>5884</v>
      </c>
      <c r="JCB24" s="271" t="s">
        <v>5884</v>
      </c>
      <c r="JCC24" s="271" t="s">
        <v>5884</v>
      </c>
      <c r="JCD24" s="271" t="s">
        <v>5884</v>
      </c>
      <c r="JCE24" s="271" t="s">
        <v>5884</v>
      </c>
      <c r="JCF24" s="271" t="s">
        <v>5884</v>
      </c>
      <c r="JCG24" s="271" t="s">
        <v>5884</v>
      </c>
      <c r="JCH24" s="271" t="s">
        <v>5884</v>
      </c>
      <c r="JCI24" s="271" t="s">
        <v>5884</v>
      </c>
      <c r="JCJ24" s="271" t="s">
        <v>5884</v>
      </c>
      <c r="JCK24" s="271" t="s">
        <v>5884</v>
      </c>
      <c r="JCL24" s="271" t="s">
        <v>5884</v>
      </c>
      <c r="JCM24" s="271" t="s">
        <v>5884</v>
      </c>
      <c r="JCN24" s="271" t="s">
        <v>5884</v>
      </c>
      <c r="JCO24" s="271" t="s">
        <v>5884</v>
      </c>
      <c r="JCP24" s="271" t="s">
        <v>5884</v>
      </c>
      <c r="JCQ24" s="271" t="s">
        <v>5884</v>
      </c>
      <c r="JCR24" s="271" t="s">
        <v>5884</v>
      </c>
      <c r="JCS24" s="271" t="s">
        <v>5884</v>
      </c>
      <c r="JCT24" s="271" t="s">
        <v>5884</v>
      </c>
      <c r="JCU24" s="271" t="s">
        <v>5884</v>
      </c>
      <c r="JCV24" s="271" t="s">
        <v>5884</v>
      </c>
      <c r="JCW24" s="271" t="s">
        <v>5884</v>
      </c>
      <c r="JCX24" s="271" t="s">
        <v>5884</v>
      </c>
      <c r="JCY24" s="271" t="s">
        <v>5884</v>
      </c>
      <c r="JCZ24" s="271" t="s">
        <v>5884</v>
      </c>
      <c r="JDA24" s="271" t="s">
        <v>5884</v>
      </c>
      <c r="JDB24" s="271" t="s">
        <v>5884</v>
      </c>
      <c r="JDC24" s="271" t="s">
        <v>5884</v>
      </c>
      <c r="JDD24" s="271" t="s">
        <v>5884</v>
      </c>
      <c r="JDE24" s="271" t="s">
        <v>5884</v>
      </c>
      <c r="JDF24" s="271" t="s">
        <v>5884</v>
      </c>
      <c r="JDG24" s="271" t="s">
        <v>5884</v>
      </c>
      <c r="JDH24" s="271" t="s">
        <v>5884</v>
      </c>
      <c r="JDI24" s="271" t="s">
        <v>5884</v>
      </c>
      <c r="JDJ24" s="271" t="s">
        <v>5884</v>
      </c>
      <c r="JDK24" s="271" t="s">
        <v>5884</v>
      </c>
      <c r="JDL24" s="271" t="s">
        <v>5884</v>
      </c>
      <c r="JDM24" s="271" t="s">
        <v>5884</v>
      </c>
      <c r="JDN24" s="271" t="s">
        <v>5884</v>
      </c>
      <c r="JDO24" s="271" t="s">
        <v>5884</v>
      </c>
      <c r="JDP24" s="271" t="s">
        <v>5884</v>
      </c>
      <c r="JDQ24" s="271" t="s">
        <v>5884</v>
      </c>
      <c r="JDR24" s="271" t="s">
        <v>5884</v>
      </c>
      <c r="JDS24" s="271" t="s">
        <v>5884</v>
      </c>
      <c r="JDT24" s="271" t="s">
        <v>5884</v>
      </c>
      <c r="JDU24" s="271" t="s">
        <v>5884</v>
      </c>
      <c r="JDV24" s="271" t="s">
        <v>5884</v>
      </c>
      <c r="JDW24" s="271" t="s">
        <v>5884</v>
      </c>
      <c r="JDX24" s="271" t="s">
        <v>5884</v>
      </c>
      <c r="JDY24" s="271" t="s">
        <v>5884</v>
      </c>
      <c r="JDZ24" s="271" t="s">
        <v>5884</v>
      </c>
      <c r="JEA24" s="271" t="s">
        <v>5884</v>
      </c>
      <c r="JEB24" s="271" t="s">
        <v>5884</v>
      </c>
      <c r="JEC24" s="271" t="s">
        <v>5884</v>
      </c>
      <c r="JED24" s="271" t="s">
        <v>5884</v>
      </c>
      <c r="JEE24" s="271" t="s">
        <v>5884</v>
      </c>
      <c r="JEF24" s="271" t="s">
        <v>5884</v>
      </c>
      <c r="JEG24" s="271" t="s">
        <v>5884</v>
      </c>
      <c r="JEH24" s="271" t="s">
        <v>5884</v>
      </c>
      <c r="JEI24" s="271" t="s">
        <v>5884</v>
      </c>
      <c r="JEJ24" s="271" t="s">
        <v>5884</v>
      </c>
      <c r="JEK24" s="271" t="s">
        <v>5884</v>
      </c>
      <c r="JEL24" s="271" t="s">
        <v>5884</v>
      </c>
      <c r="JEM24" s="271" t="s">
        <v>5884</v>
      </c>
      <c r="JEN24" s="271" t="s">
        <v>5884</v>
      </c>
      <c r="JEO24" s="271" t="s">
        <v>5884</v>
      </c>
      <c r="JEP24" s="271" t="s">
        <v>5884</v>
      </c>
      <c r="JEQ24" s="271" t="s">
        <v>5884</v>
      </c>
      <c r="JER24" s="271" t="s">
        <v>5884</v>
      </c>
      <c r="JES24" s="271" t="s">
        <v>5884</v>
      </c>
      <c r="JET24" s="271" t="s">
        <v>5884</v>
      </c>
      <c r="JEU24" s="271" t="s">
        <v>5884</v>
      </c>
      <c r="JEV24" s="271" t="s">
        <v>5884</v>
      </c>
      <c r="JEW24" s="271" t="s">
        <v>5884</v>
      </c>
      <c r="JEX24" s="271" t="s">
        <v>5884</v>
      </c>
      <c r="JEY24" s="271" t="s">
        <v>5884</v>
      </c>
      <c r="JEZ24" s="271" t="s">
        <v>5884</v>
      </c>
      <c r="JFA24" s="271" t="s">
        <v>5884</v>
      </c>
      <c r="JFB24" s="271" t="s">
        <v>5884</v>
      </c>
      <c r="JFC24" s="271" t="s">
        <v>5884</v>
      </c>
      <c r="JFD24" s="271" t="s">
        <v>5884</v>
      </c>
      <c r="JFE24" s="271" t="s">
        <v>5884</v>
      </c>
      <c r="JFF24" s="271" t="s">
        <v>5884</v>
      </c>
      <c r="JFG24" s="271" t="s">
        <v>5884</v>
      </c>
      <c r="JFH24" s="271" t="s">
        <v>5884</v>
      </c>
      <c r="JFI24" s="271" t="s">
        <v>5884</v>
      </c>
      <c r="JFJ24" s="271" t="s">
        <v>5884</v>
      </c>
      <c r="JFK24" s="271" t="s">
        <v>5884</v>
      </c>
      <c r="JFL24" s="271" t="s">
        <v>5884</v>
      </c>
      <c r="JFM24" s="271" t="s">
        <v>5884</v>
      </c>
      <c r="JFN24" s="271" t="s">
        <v>5884</v>
      </c>
      <c r="JFO24" s="271" t="s">
        <v>5884</v>
      </c>
      <c r="JFP24" s="271" t="s">
        <v>5884</v>
      </c>
      <c r="JFQ24" s="271" t="s">
        <v>5884</v>
      </c>
      <c r="JFR24" s="271" t="s">
        <v>5884</v>
      </c>
      <c r="JFS24" s="271" t="s">
        <v>5884</v>
      </c>
      <c r="JFT24" s="271" t="s">
        <v>5884</v>
      </c>
      <c r="JFU24" s="271" t="s">
        <v>5884</v>
      </c>
      <c r="JFV24" s="271" t="s">
        <v>5884</v>
      </c>
      <c r="JFW24" s="271" t="s">
        <v>5884</v>
      </c>
      <c r="JFX24" s="271" t="s">
        <v>5884</v>
      </c>
      <c r="JFY24" s="271" t="s">
        <v>5884</v>
      </c>
      <c r="JFZ24" s="271" t="s">
        <v>5884</v>
      </c>
      <c r="JGA24" s="271" t="s">
        <v>5884</v>
      </c>
      <c r="JGB24" s="271" t="s">
        <v>5884</v>
      </c>
      <c r="JGC24" s="271" t="s">
        <v>5884</v>
      </c>
      <c r="JGD24" s="271" t="s">
        <v>5884</v>
      </c>
      <c r="JGE24" s="271" t="s">
        <v>5884</v>
      </c>
      <c r="JGF24" s="271" t="s">
        <v>5884</v>
      </c>
      <c r="JGG24" s="271" t="s">
        <v>5884</v>
      </c>
      <c r="JGH24" s="271" t="s">
        <v>5884</v>
      </c>
      <c r="JGI24" s="271" t="s">
        <v>5884</v>
      </c>
      <c r="JGJ24" s="271" t="s">
        <v>5884</v>
      </c>
      <c r="JGK24" s="271" t="s">
        <v>5884</v>
      </c>
      <c r="JGL24" s="271" t="s">
        <v>5884</v>
      </c>
      <c r="JGM24" s="271" t="s">
        <v>5884</v>
      </c>
      <c r="JGN24" s="271" t="s">
        <v>5884</v>
      </c>
      <c r="JGO24" s="271" t="s">
        <v>5884</v>
      </c>
      <c r="JGP24" s="271" t="s">
        <v>5884</v>
      </c>
      <c r="JGQ24" s="271" t="s">
        <v>5884</v>
      </c>
      <c r="JGR24" s="271" t="s">
        <v>5884</v>
      </c>
      <c r="JGS24" s="271" t="s">
        <v>5884</v>
      </c>
      <c r="JGT24" s="271" t="s">
        <v>5884</v>
      </c>
      <c r="JGU24" s="271" t="s">
        <v>5884</v>
      </c>
      <c r="JGV24" s="271" t="s">
        <v>5884</v>
      </c>
      <c r="JGW24" s="271" t="s">
        <v>5884</v>
      </c>
      <c r="JGX24" s="271" t="s">
        <v>5884</v>
      </c>
      <c r="JGY24" s="271" t="s">
        <v>5884</v>
      </c>
      <c r="JGZ24" s="271" t="s">
        <v>5884</v>
      </c>
      <c r="JHA24" s="271" t="s">
        <v>5884</v>
      </c>
      <c r="JHB24" s="271" t="s">
        <v>5884</v>
      </c>
      <c r="JHC24" s="271" t="s">
        <v>5884</v>
      </c>
      <c r="JHD24" s="271" t="s">
        <v>5884</v>
      </c>
      <c r="JHE24" s="271" t="s">
        <v>5884</v>
      </c>
      <c r="JHF24" s="271" t="s">
        <v>5884</v>
      </c>
      <c r="JHG24" s="271" t="s">
        <v>5884</v>
      </c>
      <c r="JHH24" s="271" t="s">
        <v>5884</v>
      </c>
      <c r="JHI24" s="271" t="s">
        <v>5884</v>
      </c>
      <c r="JHJ24" s="271" t="s">
        <v>5884</v>
      </c>
      <c r="JHK24" s="271" t="s">
        <v>5884</v>
      </c>
      <c r="JHL24" s="271" t="s">
        <v>5884</v>
      </c>
      <c r="JHM24" s="271" t="s">
        <v>5884</v>
      </c>
      <c r="JHN24" s="271" t="s">
        <v>5884</v>
      </c>
      <c r="JHO24" s="271" t="s">
        <v>5884</v>
      </c>
      <c r="JHP24" s="271" t="s">
        <v>5884</v>
      </c>
      <c r="JHQ24" s="271" t="s">
        <v>5884</v>
      </c>
      <c r="JHR24" s="271" t="s">
        <v>5884</v>
      </c>
      <c r="JHS24" s="271" t="s">
        <v>5884</v>
      </c>
      <c r="JHT24" s="271" t="s">
        <v>5884</v>
      </c>
      <c r="JHU24" s="271" t="s">
        <v>5884</v>
      </c>
      <c r="JHV24" s="271" t="s">
        <v>5884</v>
      </c>
      <c r="JHW24" s="271" t="s">
        <v>5884</v>
      </c>
      <c r="JHX24" s="271" t="s">
        <v>5884</v>
      </c>
      <c r="JHY24" s="271" t="s">
        <v>5884</v>
      </c>
      <c r="JHZ24" s="271" t="s">
        <v>5884</v>
      </c>
      <c r="JIA24" s="271" t="s">
        <v>5884</v>
      </c>
      <c r="JIB24" s="271" t="s">
        <v>5884</v>
      </c>
      <c r="JIC24" s="271" t="s">
        <v>5884</v>
      </c>
      <c r="JID24" s="271" t="s">
        <v>5884</v>
      </c>
      <c r="JIE24" s="271" t="s">
        <v>5884</v>
      </c>
      <c r="JIF24" s="271" t="s">
        <v>5884</v>
      </c>
      <c r="JIG24" s="271" t="s">
        <v>5884</v>
      </c>
      <c r="JIH24" s="271" t="s">
        <v>5884</v>
      </c>
      <c r="JII24" s="271" t="s">
        <v>5884</v>
      </c>
      <c r="JIJ24" s="271" t="s">
        <v>5884</v>
      </c>
      <c r="JIK24" s="271" t="s">
        <v>5884</v>
      </c>
      <c r="JIL24" s="271" t="s">
        <v>5884</v>
      </c>
      <c r="JIM24" s="271" t="s">
        <v>5884</v>
      </c>
      <c r="JIN24" s="271" t="s">
        <v>5884</v>
      </c>
      <c r="JIO24" s="271" t="s">
        <v>5884</v>
      </c>
      <c r="JIP24" s="271" t="s">
        <v>5884</v>
      </c>
      <c r="JIQ24" s="271" t="s">
        <v>5884</v>
      </c>
      <c r="JIR24" s="271" t="s">
        <v>5884</v>
      </c>
      <c r="JIS24" s="271" t="s">
        <v>5884</v>
      </c>
      <c r="JIT24" s="271" t="s">
        <v>5884</v>
      </c>
      <c r="JIU24" s="271" t="s">
        <v>5884</v>
      </c>
      <c r="JIV24" s="271" t="s">
        <v>5884</v>
      </c>
      <c r="JIW24" s="271" t="s">
        <v>5884</v>
      </c>
      <c r="JIX24" s="271" t="s">
        <v>5884</v>
      </c>
      <c r="JIY24" s="271" t="s">
        <v>5884</v>
      </c>
      <c r="JIZ24" s="271" t="s">
        <v>5884</v>
      </c>
      <c r="JJA24" s="271" t="s">
        <v>5884</v>
      </c>
      <c r="JJB24" s="271" t="s">
        <v>5884</v>
      </c>
      <c r="JJC24" s="271" t="s">
        <v>5884</v>
      </c>
      <c r="JJD24" s="271" t="s">
        <v>5884</v>
      </c>
      <c r="JJE24" s="271" t="s">
        <v>5884</v>
      </c>
      <c r="JJF24" s="271" t="s">
        <v>5884</v>
      </c>
      <c r="JJG24" s="271" t="s">
        <v>5884</v>
      </c>
      <c r="JJH24" s="271" t="s">
        <v>5884</v>
      </c>
      <c r="JJI24" s="271" t="s">
        <v>5884</v>
      </c>
      <c r="JJJ24" s="271" t="s">
        <v>5884</v>
      </c>
      <c r="JJK24" s="271" t="s">
        <v>5884</v>
      </c>
      <c r="JJL24" s="271" t="s">
        <v>5884</v>
      </c>
      <c r="JJM24" s="271" t="s">
        <v>5884</v>
      </c>
      <c r="JJN24" s="271" t="s">
        <v>5884</v>
      </c>
      <c r="JJO24" s="271" t="s">
        <v>5884</v>
      </c>
      <c r="JJP24" s="271" t="s">
        <v>5884</v>
      </c>
      <c r="JJQ24" s="271" t="s">
        <v>5884</v>
      </c>
      <c r="JJR24" s="271" t="s">
        <v>5884</v>
      </c>
      <c r="JJS24" s="271" t="s">
        <v>5884</v>
      </c>
      <c r="JJT24" s="271" t="s">
        <v>5884</v>
      </c>
      <c r="JJU24" s="271" t="s">
        <v>5884</v>
      </c>
      <c r="JJV24" s="271" t="s">
        <v>5884</v>
      </c>
      <c r="JJW24" s="271" t="s">
        <v>5884</v>
      </c>
      <c r="JJX24" s="271" t="s">
        <v>5884</v>
      </c>
      <c r="JJY24" s="271" t="s">
        <v>5884</v>
      </c>
      <c r="JJZ24" s="271" t="s">
        <v>5884</v>
      </c>
      <c r="JKA24" s="271" t="s">
        <v>5884</v>
      </c>
      <c r="JKB24" s="271" t="s">
        <v>5884</v>
      </c>
      <c r="JKC24" s="271" t="s">
        <v>5884</v>
      </c>
      <c r="JKD24" s="271" t="s">
        <v>5884</v>
      </c>
      <c r="JKE24" s="271" t="s">
        <v>5884</v>
      </c>
      <c r="JKF24" s="271" t="s">
        <v>5884</v>
      </c>
      <c r="JKG24" s="271" t="s">
        <v>5884</v>
      </c>
      <c r="JKH24" s="271" t="s">
        <v>5884</v>
      </c>
      <c r="JKI24" s="271" t="s">
        <v>5884</v>
      </c>
      <c r="JKJ24" s="271" t="s">
        <v>5884</v>
      </c>
      <c r="JKK24" s="271" t="s">
        <v>5884</v>
      </c>
      <c r="JKL24" s="271" t="s">
        <v>5884</v>
      </c>
      <c r="JKM24" s="271" t="s">
        <v>5884</v>
      </c>
      <c r="JKN24" s="271" t="s">
        <v>5884</v>
      </c>
      <c r="JKO24" s="271" t="s">
        <v>5884</v>
      </c>
      <c r="JKP24" s="271" t="s">
        <v>5884</v>
      </c>
      <c r="JKQ24" s="271" t="s">
        <v>5884</v>
      </c>
      <c r="JKR24" s="271" t="s">
        <v>5884</v>
      </c>
      <c r="JKS24" s="271" t="s">
        <v>5884</v>
      </c>
      <c r="JKT24" s="271" t="s">
        <v>5884</v>
      </c>
      <c r="JKU24" s="271" t="s">
        <v>5884</v>
      </c>
      <c r="JKV24" s="271" t="s">
        <v>5884</v>
      </c>
      <c r="JKW24" s="271" t="s">
        <v>5884</v>
      </c>
      <c r="JKX24" s="271" t="s">
        <v>5884</v>
      </c>
      <c r="JKY24" s="271" t="s">
        <v>5884</v>
      </c>
      <c r="JKZ24" s="271" t="s">
        <v>5884</v>
      </c>
      <c r="JLA24" s="271" t="s">
        <v>5884</v>
      </c>
      <c r="JLB24" s="271" t="s">
        <v>5884</v>
      </c>
      <c r="JLC24" s="271" t="s">
        <v>5884</v>
      </c>
      <c r="JLD24" s="271" t="s">
        <v>5884</v>
      </c>
      <c r="JLE24" s="271" t="s">
        <v>5884</v>
      </c>
      <c r="JLF24" s="271" t="s">
        <v>5884</v>
      </c>
      <c r="JLG24" s="271" t="s">
        <v>5884</v>
      </c>
      <c r="JLH24" s="271" t="s">
        <v>5884</v>
      </c>
      <c r="JLI24" s="271" t="s">
        <v>5884</v>
      </c>
      <c r="JLJ24" s="271" t="s">
        <v>5884</v>
      </c>
      <c r="JLK24" s="271" t="s">
        <v>5884</v>
      </c>
      <c r="JLL24" s="271" t="s">
        <v>5884</v>
      </c>
      <c r="JLM24" s="271" t="s">
        <v>5884</v>
      </c>
      <c r="JLN24" s="271" t="s">
        <v>5884</v>
      </c>
      <c r="JLO24" s="271" t="s">
        <v>5884</v>
      </c>
      <c r="JLP24" s="271" t="s">
        <v>5884</v>
      </c>
      <c r="JLQ24" s="271" t="s">
        <v>5884</v>
      </c>
      <c r="JLR24" s="271" t="s">
        <v>5884</v>
      </c>
      <c r="JLS24" s="271" t="s">
        <v>5884</v>
      </c>
      <c r="JLT24" s="271" t="s">
        <v>5884</v>
      </c>
      <c r="JLU24" s="271" t="s">
        <v>5884</v>
      </c>
      <c r="JLV24" s="271" t="s">
        <v>5884</v>
      </c>
      <c r="JLW24" s="271" t="s">
        <v>5884</v>
      </c>
      <c r="JLX24" s="271" t="s">
        <v>5884</v>
      </c>
      <c r="JLY24" s="271" t="s">
        <v>5884</v>
      </c>
      <c r="JLZ24" s="271" t="s">
        <v>5884</v>
      </c>
      <c r="JMA24" s="271" t="s">
        <v>5884</v>
      </c>
      <c r="JMB24" s="271" t="s">
        <v>5884</v>
      </c>
      <c r="JMC24" s="271" t="s">
        <v>5884</v>
      </c>
      <c r="JMD24" s="271" t="s">
        <v>5884</v>
      </c>
      <c r="JME24" s="271" t="s">
        <v>5884</v>
      </c>
      <c r="JMF24" s="271" t="s">
        <v>5884</v>
      </c>
      <c r="JMG24" s="271" t="s">
        <v>5884</v>
      </c>
      <c r="JMH24" s="271" t="s">
        <v>5884</v>
      </c>
      <c r="JMI24" s="271" t="s">
        <v>5884</v>
      </c>
      <c r="JMJ24" s="271" t="s">
        <v>5884</v>
      </c>
      <c r="JMK24" s="271" t="s">
        <v>5884</v>
      </c>
      <c r="JML24" s="271" t="s">
        <v>5884</v>
      </c>
      <c r="JMM24" s="271" t="s">
        <v>5884</v>
      </c>
      <c r="JMN24" s="271" t="s">
        <v>5884</v>
      </c>
      <c r="JMO24" s="271" t="s">
        <v>5884</v>
      </c>
      <c r="JMP24" s="271" t="s">
        <v>5884</v>
      </c>
      <c r="JMQ24" s="271" t="s">
        <v>5884</v>
      </c>
      <c r="JMR24" s="271" t="s">
        <v>5884</v>
      </c>
      <c r="JMS24" s="271" t="s">
        <v>5884</v>
      </c>
      <c r="JMT24" s="271" t="s">
        <v>5884</v>
      </c>
      <c r="JMU24" s="271" t="s">
        <v>5884</v>
      </c>
      <c r="JMV24" s="271" t="s">
        <v>5884</v>
      </c>
      <c r="JMW24" s="271" t="s">
        <v>5884</v>
      </c>
      <c r="JMX24" s="271" t="s">
        <v>5884</v>
      </c>
      <c r="JMY24" s="271" t="s">
        <v>5884</v>
      </c>
      <c r="JMZ24" s="271" t="s">
        <v>5884</v>
      </c>
      <c r="JNA24" s="271" t="s">
        <v>5884</v>
      </c>
      <c r="JNB24" s="271" t="s">
        <v>5884</v>
      </c>
      <c r="JNC24" s="271" t="s">
        <v>5884</v>
      </c>
      <c r="JND24" s="271" t="s">
        <v>5884</v>
      </c>
      <c r="JNE24" s="271" t="s">
        <v>5884</v>
      </c>
      <c r="JNF24" s="271" t="s">
        <v>5884</v>
      </c>
      <c r="JNG24" s="271" t="s">
        <v>5884</v>
      </c>
      <c r="JNH24" s="271" t="s">
        <v>5884</v>
      </c>
      <c r="JNI24" s="271" t="s">
        <v>5884</v>
      </c>
      <c r="JNJ24" s="271" t="s">
        <v>5884</v>
      </c>
      <c r="JNK24" s="271" t="s">
        <v>5884</v>
      </c>
      <c r="JNL24" s="271" t="s">
        <v>5884</v>
      </c>
      <c r="JNM24" s="271" t="s">
        <v>5884</v>
      </c>
      <c r="JNN24" s="271" t="s">
        <v>5884</v>
      </c>
      <c r="JNO24" s="271" t="s">
        <v>5884</v>
      </c>
      <c r="JNP24" s="271" t="s">
        <v>5884</v>
      </c>
      <c r="JNQ24" s="271" t="s">
        <v>5884</v>
      </c>
      <c r="JNR24" s="271" t="s">
        <v>5884</v>
      </c>
      <c r="JNS24" s="271" t="s">
        <v>5884</v>
      </c>
      <c r="JNT24" s="271" t="s">
        <v>5884</v>
      </c>
      <c r="JNU24" s="271" t="s">
        <v>5884</v>
      </c>
      <c r="JNV24" s="271" t="s">
        <v>5884</v>
      </c>
      <c r="JNW24" s="271" t="s">
        <v>5884</v>
      </c>
      <c r="JNX24" s="271" t="s">
        <v>5884</v>
      </c>
      <c r="JNY24" s="271" t="s">
        <v>5884</v>
      </c>
      <c r="JNZ24" s="271" t="s">
        <v>5884</v>
      </c>
      <c r="JOA24" s="271" t="s">
        <v>5884</v>
      </c>
      <c r="JOB24" s="271" t="s">
        <v>5884</v>
      </c>
      <c r="JOC24" s="271" t="s">
        <v>5884</v>
      </c>
      <c r="JOD24" s="271" t="s">
        <v>5884</v>
      </c>
      <c r="JOE24" s="271" t="s">
        <v>5884</v>
      </c>
      <c r="JOF24" s="271" t="s">
        <v>5884</v>
      </c>
      <c r="JOG24" s="271" t="s">
        <v>5884</v>
      </c>
      <c r="JOH24" s="271" t="s">
        <v>5884</v>
      </c>
      <c r="JOI24" s="271" t="s">
        <v>5884</v>
      </c>
      <c r="JOJ24" s="271" t="s">
        <v>5884</v>
      </c>
      <c r="JOK24" s="271" t="s">
        <v>5884</v>
      </c>
      <c r="JOL24" s="271" t="s">
        <v>5884</v>
      </c>
      <c r="JOM24" s="271" t="s">
        <v>5884</v>
      </c>
      <c r="JON24" s="271" t="s">
        <v>5884</v>
      </c>
      <c r="JOO24" s="271" t="s">
        <v>5884</v>
      </c>
      <c r="JOP24" s="271" t="s">
        <v>5884</v>
      </c>
      <c r="JOQ24" s="271" t="s">
        <v>5884</v>
      </c>
      <c r="JOR24" s="271" t="s">
        <v>5884</v>
      </c>
      <c r="JOS24" s="271" t="s">
        <v>5884</v>
      </c>
      <c r="JOT24" s="271" t="s">
        <v>5884</v>
      </c>
      <c r="JOU24" s="271" t="s">
        <v>5884</v>
      </c>
      <c r="JOV24" s="271" t="s">
        <v>5884</v>
      </c>
      <c r="JOW24" s="271" t="s">
        <v>5884</v>
      </c>
      <c r="JOX24" s="271" t="s">
        <v>5884</v>
      </c>
      <c r="JOY24" s="271" t="s">
        <v>5884</v>
      </c>
      <c r="JOZ24" s="271" t="s">
        <v>5884</v>
      </c>
      <c r="JPA24" s="271" t="s">
        <v>5884</v>
      </c>
      <c r="JPB24" s="271" t="s">
        <v>5884</v>
      </c>
      <c r="JPC24" s="271" t="s">
        <v>5884</v>
      </c>
      <c r="JPD24" s="271" t="s">
        <v>5884</v>
      </c>
      <c r="JPE24" s="271" t="s">
        <v>5884</v>
      </c>
      <c r="JPF24" s="271" t="s">
        <v>5884</v>
      </c>
      <c r="JPG24" s="271" t="s">
        <v>5884</v>
      </c>
      <c r="JPH24" s="271" t="s">
        <v>5884</v>
      </c>
      <c r="JPI24" s="271" t="s">
        <v>5884</v>
      </c>
      <c r="JPJ24" s="271" t="s">
        <v>5884</v>
      </c>
      <c r="JPK24" s="271" t="s">
        <v>5884</v>
      </c>
      <c r="JPL24" s="271" t="s">
        <v>5884</v>
      </c>
      <c r="JPM24" s="271" t="s">
        <v>5884</v>
      </c>
      <c r="JPN24" s="271" t="s">
        <v>5884</v>
      </c>
      <c r="JPO24" s="271" t="s">
        <v>5884</v>
      </c>
      <c r="JPP24" s="271" t="s">
        <v>5884</v>
      </c>
      <c r="JPQ24" s="271" t="s">
        <v>5884</v>
      </c>
      <c r="JPR24" s="271" t="s">
        <v>5884</v>
      </c>
      <c r="JPS24" s="271" t="s">
        <v>5884</v>
      </c>
      <c r="JPT24" s="271" t="s">
        <v>5884</v>
      </c>
      <c r="JPU24" s="271" t="s">
        <v>5884</v>
      </c>
      <c r="JPV24" s="271" t="s">
        <v>5884</v>
      </c>
      <c r="JPW24" s="271" t="s">
        <v>5884</v>
      </c>
      <c r="JPX24" s="271" t="s">
        <v>5884</v>
      </c>
      <c r="JPY24" s="271" t="s">
        <v>5884</v>
      </c>
      <c r="JPZ24" s="271" t="s">
        <v>5884</v>
      </c>
      <c r="JQA24" s="271" t="s">
        <v>5884</v>
      </c>
      <c r="JQB24" s="271" t="s">
        <v>5884</v>
      </c>
      <c r="JQC24" s="271" t="s">
        <v>5884</v>
      </c>
      <c r="JQD24" s="271" t="s">
        <v>5884</v>
      </c>
      <c r="JQE24" s="271" t="s">
        <v>5884</v>
      </c>
      <c r="JQF24" s="271" t="s">
        <v>5884</v>
      </c>
      <c r="JQG24" s="271" t="s">
        <v>5884</v>
      </c>
      <c r="JQH24" s="271" t="s">
        <v>5884</v>
      </c>
      <c r="JQI24" s="271" t="s">
        <v>5884</v>
      </c>
      <c r="JQJ24" s="271" t="s">
        <v>5884</v>
      </c>
      <c r="JQK24" s="271" t="s">
        <v>5884</v>
      </c>
      <c r="JQL24" s="271" t="s">
        <v>5884</v>
      </c>
      <c r="JQM24" s="271" t="s">
        <v>5884</v>
      </c>
      <c r="JQN24" s="271" t="s">
        <v>5884</v>
      </c>
      <c r="JQO24" s="271" t="s">
        <v>5884</v>
      </c>
      <c r="JQP24" s="271" t="s">
        <v>5884</v>
      </c>
      <c r="JQQ24" s="271" t="s">
        <v>5884</v>
      </c>
      <c r="JQR24" s="271" t="s">
        <v>5884</v>
      </c>
      <c r="JQS24" s="271" t="s">
        <v>5884</v>
      </c>
      <c r="JQT24" s="271" t="s">
        <v>5884</v>
      </c>
      <c r="JQU24" s="271" t="s">
        <v>5884</v>
      </c>
      <c r="JQV24" s="271" t="s">
        <v>5884</v>
      </c>
      <c r="JQW24" s="271" t="s">
        <v>5884</v>
      </c>
      <c r="JQX24" s="271" t="s">
        <v>5884</v>
      </c>
      <c r="JQY24" s="271" t="s">
        <v>5884</v>
      </c>
      <c r="JQZ24" s="271" t="s">
        <v>5884</v>
      </c>
      <c r="JRA24" s="271" t="s">
        <v>5884</v>
      </c>
      <c r="JRB24" s="271" t="s">
        <v>5884</v>
      </c>
      <c r="JRC24" s="271" t="s">
        <v>5884</v>
      </c>
      <c r="JRD24" s="271" t="s">
        <v>5884</v>
      </c>
      <c r="JRE24" s="271" t="s">
        <v>5884</v>
      </c>
      <c r="JRF24" s="271" t="s">
        <v>5884</v>
      </c>
      <c r="JRG24" s="271" t="s">
        <v>5884</v>
      </c>
      <c r="JRH24" s="271" t="s">
        <v>5884</v>
      </c>
      <c r="JRI24" s="271" t="s">
        <v>5884</v>
      </c>
      <c r="JRJ24" s="271" t="s">
        <v>5884</v>
      </c>
      <c r="JRK24" s="271" t="s">
        <v>5884</v>
      </c>
      <c r="JRL24" s="271" t="s">
        <v>5884</v>
      </c>
      <c r="JRM24" s="271" t="s">
        <v>5884</v>
      </c>
      <c r="JRN24" s="271" t="s">
        <v>5884</v>
      </c>
      <c r="JRO24" s="271" t="s">
        <v>5884</v>
      </c>
      <c r="JRP24" s="271" t="s">
        <v>5884</v>
      </c>
      <c r="JRQ24" s="271" t="s">
        <v>5884</v>
      </c>
      <c r="JRR24" s="271" t="s">
        <v>5884</v>
      </c>
      <c r="JRS24" s="271" t="s">
        <v>5884</v>
      </c>
      <c r="JRT24" s="271" t="s">
        <v>5884</v>
      </c>
      <c r="JRU24" s="271" t="s">
        <v>5884</v>
      </c>
      <c r="JRV24" s="271" t="s">
        <v>5884</v>
      </c>
      <c r="JRW24" s="271" t="s">
        <v>5884</v>
      </c>
      <c r="JRX24" s="271" t="s">
        <v>5884</v>
      </c>
      <c r="JRY24" s="271" t="s">
        <v>5884</v>
      </c>
      <c r="JRZ24" s="271" t="s">
        <v>5884</v>
      </c>
      <c r="JSA24" s="271" t="s">
        <v>5884</v>
      </c>
      <c r="JSB24" s="271" t="s">
        <v>5884</v>
      </c>
      <c r="JSC24" s="271" t="s">
        <v>5884</v>
      </c>
      <c r="JSD24" s="271" t="s">
        <v>5884</v>
      </c>
      <c r="JSE24" s="271" t="s">
        <v>5884</v>
      </c>
      <c r="JSF24" s="271" t="s">
        <v>5884</v>
      </c>
      <c r="JSG24" s="271" t="s">
        <v>5884</v>
      </c>
      <c r="JSH24" s="271" t="s">
        <v>5884</v>
      </c>
      <c r="JSI24" s="271" t="s">
        <v>5884</v>
      </c>
      <c r="JSJ24" s="271" t="s">
        <v>5884</v>
      </c>
      <c r="JSK24" s="271" t="s">
        <v>5884</v>
      </c>
      <c r="JSL24" s="271" t="s">
        <v>5884</v>
      </c>
      <c r="JSM24" s="271" t="s">
        <v>5884</v>
      </c>
      <c r="JSN24" s="271" t="s">
        <v>5884</v>
      </c>
      <c r="JSO24" s="271" t="s">
        <v>5884</v>
      </c>
      <c r="JSP24" s="271" t="s">
        <v>5884</v>
      </c>
      <c r="JSQ24" s="271" t="s">
        <v>5884</v>
      </c>
      <c r="JSR24" s="271" t="s">
        <v>5884</v>
      </c>
      <c r="JSS24" s="271" t="s">
        <v>5884</v>
      </c>
      <c r="JST24" s="271" t="s">
        <v>5884</v>
      </c>
      <c r="JSU24" s="271" t="s">
        <v>5884</v>
      </c>
      <c r="JSV24" s="271" t="s">
        <v>5884</v>
      </c>
      <c r="JSW24" s="271" t="s">
        <v>5884</v>
      </c>
      <c r="JSX24" s="271" t="s">
        <v>5884</v>
      </c>
      <c r="JSY24" s="271" t="s">
        <v>5884</v>
      </c>
      <c r="JSZ24" s="271" t="s">
        <v>5884</v>
      </c>
      <c r="JTA24" s="271" t="s">
        <v>5884</v>
      </c>
      <c r="JTB24" s="271" t="s">
        <v>5884</v>
      </c>
      <c r="JTC24" s="271" t="s">
        <v>5884</v>
      </c>
      <c r="JTD24" s="271" t="s">
        <v>5884</v>
      </c>
      <c r="JTE24" s="271" t="s">
        <v>5884</v>
      </c>
      <c r="JTF24" s="271" t="s">
        <v>5884</v>
      </c>
      <c r="JTG24" s="271" t="s">
        <v>5884</v>
      </c>
      <c r="JTH24" s="271" t="s">
        <v>5884</v>
      </c>
      <c r="JTI24" s="271" t="s">
        <v>5884</v>
      </c>
      <c r="JTJ24" s="271" t="s">
        <v>5884</v>
      </c>
      <c r="JTK24" s="271" t="s">
        <v>5884</v>
      </c>
      <c r="JTL24" s="271" t="s">
        <v>5884</v>
      </c>
      <c r="JTM24" s="271" t="s">
        <v>5884</v>
      </c>
      <c r="JTN24" s="271" t="s">
        <v>5884</v>
      </c>
      <c r="JTO24" s="271" t="s">
        <v>5884</v>
      </c>
      <c r="JTP24" s="271" t="s">
        <v>5884</v>
      </c>
      <c r="JTQ24" s="271" t="s">
        <v>5884</v>
      </c>
      <c r="JTR24" s="271" t="s">
        <v>5884</v>
      </c>
      <c r="JTS24" s="271" t="s">
        <v>5884</v>
      </c>
      <c r="JTT24" s="271" t="s">
        <v>5884</v>
      </c>
      <c r="JTU24" s="271" t="s">
        <v>5884</v>
      </c>
      <c r="JTV24" s="271" t="s">
        <v>5884</v>
      </c>
      <c r="JTW24" s="271" t="s">
        <v>5884</v>
      </c>
      <c r="JTX24" s="271" t="s">
        <v>5884</v>
      </c>
      <c r="JTY24" s="271" t="s">
        <v>5884</v>
      </c>
      <c r="JTZ24" s="271" t="s">
        <v>5884</v>
      </c>
      <c r="JUA24" s="271" t="s">
        <v>5884</v>
      </c>
      <c r="JUB24" s="271" t="s">
        <v>5884</v>
      </c>
      <c r="JUC24" s="271" t="s">
        <v>5884</v>
      </c>
      <c r="JUD24" s="271" t="s">
        <v>5884</v>
      </c>
      <c r="JUE24" s="271" t="s">
        <v>5884</v>
      </c>
      <c r="JUF24" s="271" t="s">
        <v>5884</v>
      </c>
      <c r="JUG24" s="271" t="s">
        <v>5884</v>
      </c>
      <c r="JUH24" s="271" t="s">
        <v>5884</v>
      </c>
      <c r="JUI24" s="271" t="s">
        <v>5884</v>
      </c>
      <c r="JUJ24" s="271" t="s">
        <v>5884</v>
      </c>
      <c r="JUK24" s="271" t="s">
        <v>5884</v>
      </c>
      <c r="JUL24" s="271" t="s">
        <v>5884</v>
      </c>
      <c r="JUM24" s="271" t="s">
        <v>5884</v>
      </c>
      <c r="JUN24" s="271" t="s">
        <v>5884</v>
      </c>
      <c r="JUO24" s="271" t="s">
        <v>5884</v>
      </c>
      <c r="JUP24" s="271" t="s">
        <v>5884</v>
      </c>
      <c r="JUQ24" s="271" t="s">
        <v>5884</v>
      </c>
      <c r="JUR24" s="271" t="s">
        <v>5884</v>
      </c>
      <c r="JUS24" s="271" t="s">
        <v>5884</v>
      </c>
      <c r="JUT24" s="271" t="s">
        <v>5884</v>
      </c>
      <c r="JUU24" s="271" t="s">
        <v>5884</v>
      </c>
      <c r="JUV24" s="271" t="s">
        <v>5884</v>
      </c>
      <c r="JUW24" s="271" t="s">
        <v>5884</v>
      </c>
      <c r="JUX24" s="271" t="s">
        <v>5884</v>
      </c>
      <c r="JUY24" s="271" t="s">
        <v>5884</v>
      </c>
      <c r="JUZ24" s="271" t="s">
        <v>5884</v>
      </c>
      <c r="JVA24" s="271" t="s">
        <v>5884</v>
      </c>
      <c r="JVB24" s="271" t="s">
        <v>5884</v>
      </c>
      <c r="JVC24" s="271" t="s">
        <v>5884</v>
      </c>
      <c r="JVD24" s="271" t="s">
        <v>5884</v>
      </c>
      <c r="JVE24" s="271" t="s">
        <v>5884</v>
      </c>
      <c r="JVF24" s="271" t="s">
        <v>5884</v>
      </c>
      <c r="JVG24" s="271" t="s">
        <v>5884</v>
      </c>
      <c r="JVH24" s="271" t="s">
        <v>5884</v>
      </c>
      <c r="JVI24" s="271" t="s">
        <v>5884</v>
      </c>
      <c r="JVJ24" s="271" t="s">
        <v>5884</v>
      </c>
      <c r="JVK24" s="271" t="s">
        <v>5884</v>
      </c>
      <c r="JVL24" s="271" t="s">
        <v>5884</v>
      </c>
      <c r="JVM24" s="271" t="s">
        <v>5884</v>
      </c>
      <c r="JVN24" s="271" t="s">
        <v>5884</v>
      </c>
      <c r="JVO24" s="271" t="s">
        <v>5884</v>
      </c>
      <c r="JVP24" s="271" t="s">
        <v>5884</v>
      </c>
      <c r="JVQ24" s="271" t="s">
        <v>5884</v>
      </c>
      <c r="JVR24" s="271" t="s">
        <v>5884</v>
      </c>
      <c r="JVS24" s="271" t="s">
        <v>5884</v>
      </c>
      <c r="JVT24" s="271" t="s">
        <v>5884</v>
      </c>
      <c r="JVU24" s="271" t="s">
        <v>5884</v>
      </c>
      <c r="JVV24" s="271" t="s">
        <v>5884</v>
      </c>
      <c r="JVW24" s="271" t="s">
        <v>5884</v>
      </c>
      <c r="JVX24" s="271" t="s">
        <v>5884</v>
      </c>
      <c r="JVY24" s="271" t="s">
        <v>5884</v>
      </c>
      <c r="JVZ24" s="271" t="s">
        <v>5884</v>
      </c>
      <c r="JWA24" s="271" t="s">
        <v>5884</v>
      </c>
      <c r="JWB24" s="271" t="s">
        <v>5884</v>
      </c>
      <c r="JWC24" s="271" t="s">
        <v>5884</v>
      </c>
      <c r="JWD24" s="271" t="s">
        <v>5884</v>
      </c>
      <c r="JWE24" s="271" t="s">
        <v>5884</v>
      </c>
      <c r="JWF24" s="271" t="s">
        <v>5884</v>
      </c>
      <c r="JWG24" s="271" t="s">
        <v>5884</v>
      </c>
      <c r="JWH24" s="271" t="s">
        <v>5884</v>
      </c>
      <c r="JWI24" s="271" t="s">
        <v>5884</v>
      </c>
      <c r="JWJ24" s="271" t="s">
        <v>5884</v>
      </c>
      <c r="JWK24" s="271" t="s">
        <v>5884</v>
      </c>
      <c r="JWL24" s="271" t="s">
        <v>5884</v>
      </c>
      <c r="JWM24" s="271" t="s">
        <v>5884</v>
      </c>
      <c r="JWN24" s="271" t="s">
        <v>5884</v>
      </c>
      <c r="JWO24" s="271" t="s">
        <v>5884</v>
      </c>
      <c r="JWP24" s="271" t="s">
        <v>5884</v>
      </c>
      <c r="JWQ24" s="271" t="s">
        <v>5884</v>
      </c>
      <c r="JWR24" s="271" t="s">
        <v>5884</v>
      </c>
      <c r="JWS24" s="271" t="s">
        <v>5884</v>
      </c>
      <c r="JWT24" s="271" t="s">
        <v>5884</v>
      </c>
      <c r="JWU24" s="271" t="s">
        <v>5884</v>
      </c>
      <c r="JWV24" s="271" t="s">
        <v>5884</v>
      </c>
      <c r="JWW24" s="271" t="s">
        <v>5884</v>
      </c>
      <c r="JWX24" s="271" t="s">
        <v>5884</v>
      </c>
      <c r="JWY24" s="271" t="s">
        <v>5884</v>
      </c>
      <c r="JWZ24" s="271" t="s">
        <v>5884</v>
      </c>
      <c r="JXA24" s="271" t="s">
        <v>5884</v>
      </c>
      <c r="JXB24" s="271" t="s">
        <v>5884</v>
      </c>
      <c r="JXC24" s="271" t="s">
        <v>5884</v>
      </c>
      <c r="JXD24" s="271" t="s">
        <v>5884</v>
      </c>
      <c r="JXE24" s="271" t="s">
        <v>5884</v>
      </c>
      <c r="JXF24" s="271" t="s">
        <v>5884</v>
      </c>
      <c r="JXG24" s="271" t="s">
        <v>5884</v>
      </c>
      <c r="JXH24" s="271" t="s">
        <v>5884</v>
      </c>
      <c r="JXI24" s="271" t="s">
        <v>5884</v>
      </c>
      <c r="JXJ24" s="271" t="s">
        <v>5884</v>
      </c>
      <c r="JXK24" s="271" t="s">
        <v>5884</v>
      </c>
      <c r="JXL24" s="271" t="s">
        <v>5884</v>
      </c>
      <c r="JXM24" s="271" t="s">
        <v>5884</v>
      </c>
      <c r="JXN24" s="271" t="s">
        <v>5884</v>
      </c>
      <c r="JXO24" s="271" t="s">
        <v>5884</v>
      </c>
      <c r="JXP24" s="271" t="s">
        <v>5884</v>
      </c>
      <c r="JXQ24" s="271" t="s">
        <v>5884</v>
      </c>
      <c r="JXR24" s="271" t="s">
        <v>5884</v>
      </c>
      <c r="JXS24" s="271" t="s">
        <v>5884</v>
      </c>
      <c r="JXT24" s="271" t="s">
        <v>5884</v>
      </c>
      <c r="JXU24" s="271" t="s">
        <v>5884</v>
      </c>
      <c r="JXV24" s="271" t="s">
        <v>5884</v>
      </c>
      <c r="JXW24" s="271" t="s">
        <v>5884</v>
      </c>
      <c r="JXX24" s="271" t="s">
        <v>5884</v>
      </c>
      <c r="JXY24" s="271" t="s">
        <v>5884</v>
      </c>
      <c r="JXZ24" s="271" t="s">
        <v>5884</v>
      </c>
      <c r="JYA24" s="271" t="s">
        <v>5884</v>
      </c>
      <c r="JYB24" s="271" t="s">
        <v>5884</v>
      </c>
      <c r="JYC24" s="271" t="s">
        <v>5884</v>
      </c>
      <c r="JYD24" s="271" t="s">
        <v>5884</v>
      </c>
      <c r="JYE24" s="271" t="s">
        <v>5884</v>
      </c>
      <c r="JYF24" s="271" t="s">
        <v>5884</v>
      </c>
      <c r="JYG24" s="271" t="s">
        <v>5884</v>
      </c>
      <c r="JYH24" s="271" t="s">
        <v>5884</v>
      </c>
      <c r="JYI24" s="271" t="s">
        <v>5884</v>
      </c>
      <c r="JYJ24" s="271" t="s">
        <v>5884</v>
      </c>
      <c r="JYK24" s="271" t="s">
        <v>5884</v>
      </c>
      <c r="JYL24" s="271" t="s">
        <v>5884</v>
      </c>
      <c r="JYM24" s="271" t="s">
        <v>5884</v>
      </c>
      <c r="JYN24" s="271" t="s">
        <v>5884</v>
      </c>
      <c r="JYO24" s="271" t="s">
        <v>5884</v>
      </c>
      <c r="JYP24" s="271" t="s">
        <v>5884</v>
      </c>
      <c r="JYQ24" s="271" t="s">
        <v>5884</v>
      </c>
      <c r="JYR24" s="271" t="s">
        <v>5884</v>
      </c>
      <c r="JYS24" s="271" t="s">
        <v>5884</v>
      </c>
      <c r="JYT24" s="271" t="s">
        <v>5884</v>
      </c>
      <c r="JYU24" s="271" t="s">
        <v>5884</v>
      </c>
      <c r="JYV24" s="271" t="s">
        <v>5884</v>
      </c>
      <c r="JYW24" s="271" t="s">
        <v>5884</v>
      </c>
      <c r="JYX24" s="271" t="s">
        <v>5884</v>
      </c>
      <c r="JYY24" s="271" t="s">
        <v>5884</v>
      </c>
      <c r="JYZ24" s="271" t="s">
        <v>5884</v>
      </c>
      <c r="JZA24" s="271" t="s">
        <v>5884</v>
      </c>
      <c r="JZB24" s="271" t="s">
        <v>5884</v>
      </c>
      <c r="JZC24" s="271" t="s">
        <v>5884</v>
      </c>
      <c r="JZD24" s="271" t="s">
        <v>5884</v>
      </c>
      <c r="JZE24" s="271" t="s">
        <v>5884</v>
      </c>
      <c r="JZF24" s="271" t="s">
        <v>5884</v>
      </c>
      <c r="JZG24" s="271" t="s">
        <v>5884</v>
      </c>
      <c r="JZH24" s="271" t="s">
        <v>5884</v>
      </c>
      <c r="JZI24" s="271" t="s">
        <v>5884</v>
      </c>
      <c r="JZJ24" s="271" t="s">
        <v>5884</v>
      </c>
      <c r="JZK24" s="271" t="s">
        <v>5884</v>
      </c>
      <c r="JZL24" s="271" t="s">
        <v>5884</v>
      </c>
      <c r="JZM24" s="271" t="s">
        <v>5884</v>
      </c>
      <c r="JZN24" s="271" t="s">
        <v>5884</v>
      </c>
      <c r="JZO24" s="271" t="s">
        <v>5884</v>
      </c>
      <c r="JZP24" s="271" t="s">
        <v>5884</v>
      </c>
      <c r="JZQ24" s="271" t="s">
        <v>5884</v>
      </c>
      <c r="JZR24" s="271" t="s">
        <v>5884</v>
      </c>
      <c r="JZS24" s="271" t="s">
        <v>5884</v>
      </c>
      <c r="JZT24" s="271" t="s">
        <v>5884</v>
      </c>
      <c r="JZU24" s="271" t="s">
        <v>5884</v>
      </c>
      <c r="JZV24" s="271" t="s">
        <v>5884</v>
      </c>
      <c r="JZW24" s="271" t="s">
        <v>5884</v>
      </c>
      <c r="JZX24" s="271" t="s">
        <v>5884</v>
      </c>
      <c r="JZY24" s="271" t="s">
        <v>5884</v>
      </c>
      <c r="JZZ24" s="271" t="s">
        <v>5884</v>
      </c>
      <c r="KAA24" s="271" t="s">
        <v>5884</v>
      </c>
      <c r="KAB24" s="271" t="s">
        <v>5884</v>
      </c>
      <c r="KAC24" s="271" t="s">
        <v>5884</v>
      </c>
      <c r="KAD24" s="271" t="s">
        <v>5884</v>
      </c>
      <c r="KAE24" s="271" t="s">
        <v>5884</v>
      </c>
      <c r="KAF24" s="271" t="s">
        <v>5884</v>
      </c>
      <c r="KAG24" s="271" t="s">
        <v>5884</v>
      </c>
      <c r="KAH24" s="271" t="s">
        <v>5884</v>
      </c>
      <c r="KAI24" s="271" t="s">
        <v>5884</v>
      </c>
      <c r="KAJ24" s="271" t="s">
        <v>5884</v>
      </c>
      <c r="KAK24" s="271" t="s">
        <v>5884</v>
      </c>
      <c r="KAL24" s="271" t="s">
        <v>5884</v>
      </c>
      <c r="KAM24" s="271" t="s">
        <v>5884</v>
      </c>
      <c r="KAN24" s="271" t="s">
        <v>5884</v>
      </c>
      <c r="KAO24" s="271" t="s">
        <v>5884</v>
      </c>
      <c r="KAP24" s="271" t="s">
        <v>5884</v>
      </c>
      <c r="KAQ24" s="271" t="s">
        <v>5884</v>
      </c>
      <c r="KAR24" s="271" t="s">
        <v>5884</v>
      </c>
      <c r="KAS24" s="271" t="s">
        <v>5884</v>
      </c>
      <c r="KAT24" s="271" t="s">
        <v>5884</v>
      </c>
      <c r="KAU24" s="271" t="s">
        <v>5884</v>
      </c>
      <c r="KAV24" s="271" t="s">
        <v>5884</v>
      </c>
      <c r="KAW24" s="271" t="s">
        <v>5884</v>
      </c>
      <c r="KAX24" s="271" t="s">
        <v>5884</v>
      </c>
      <c r="KAY24" s="271" t="s">
        <v>5884</v>
      </c>
      <c r="KAZ24" s="271" t="s">
        <v>5884</v>
      </c>
      <c r="KBA24" s="271" t="s">
        <v>5884</v>
      </c>
      <c r="KBB24" s="271" t="s">
        <v>5884</v>
      </c>
      <c r="KBC24" s="271" t="s">
        <v>5884</v>
      </c>
      <c r="KBD24" s="271" t="s">
        <v>5884</v>
      </c>
      <c r="KBE24" s="271" t="s">
        <v>5884</v>
      </c>
      <c r="KBF24" s="271" t="s">
        <v>5884</v>
      </c>
      <c r="KBG24" s="271" t="s">
        <v>5884</v>
      </c>
      <c r="KBH24" s="271" t="s">
        <v>5884</v>
      </c>
      <c r="KBI24" s="271" t="s">
        <v>5884</v>
      </c>
      <c r="KBJ24" s="271" t="s">
        <v>5884</v>
      </c>
      <c r="KBK24" s="271" t="s">
        <v>5884</v>
      </c>
      <c r="KBL24" s="271" t="s">
        <v>5884</v>
      </c>
      <c r="KBM24" s="271" t="s">
        <v>5884</v>
      </c>
      <c r="KBN24" s="271" t="s">
        <v>5884</v>
      </c>
      <c r="KBO24" s="271" t="s">
        <v>5884</v>
      </c>
      <c r="KBP24" s="271" t="s">
        <v>5884</v>
      </c>
      <c r="KBQ24" s="271" t="s">
        <v>5884</v>
      </c>
      <c r="KBR24" s="271" t="s">
        <v>5884</v>
      </c>
      <c r="KBS24" s="271" t="s">
        <v>5884</v>
      </c>
      <c r="KBT24" s="271" t="s">
        <v>5884</v>
      </c>
      <c r="KBU24" s="271" t="s">
        <v>5884</v>
      </c>
      <c r="KBV24" s="271" t="s">
        <v>5884</v>
      </c>
      <c r="KBW24" s="271" t="s">
        <v>5884</v>
      </c>
      <c r="KBX24" s="271" t="s">
        <v>5884</v>
      </c>
      <c r="KBY24" s="271" t="s">
        <v>5884</v>
      </c>
      <c r="KBZ24" s="271" t="s">
        <v>5884</v>
      </c>
      <c r="KCA24" s="271" t="s">
        <v>5884</v>
      </c>
      <c r="KCB24" s="271" t="s">
        <v>5884</v>
      </c>
      <c r="KCC24" s="271" t="s">
        <v>5884</v>
      </c>
      <c r="KCD24" s="271" t="s">
        <v>5884</v>
      </c>
      <c r="KCE24" s="271" t="s">
        <v>5884</v>
      </c>
      <c r="KCF24" s="271" t="s">
        <v>5884</v>
      </c>
      <c r="KCG24" s="271" t="s">
        <v>5884</v>
      </c>
      <c r="KCH24" s="271" t="s">
        <v>5884</v>
      </c>
      <c r="KCI24" s="271" t="s">
        <v>5884</v>
      </c>
      <c r="KCJ24" s="271" t="s">
        <v>5884</v>
      </c>
      <c r="KCK24" s="271" t="s">
        <v>5884</v>
      </c>
      <c r="KCL24" s="271" t="s">
        <v>5884</v>
      </c>
      <c r="KCM24" s="271" t="s">
        <v>5884</v>
      </c>
      <c r="KCN24" s="271" t="s">
        <v>5884</v>
      </c>
      <c r="KCO24" s="271" t="s">
        <v>5884</v>
      </c>
      <c r="KCP24" s="271" t="s">
        <v>5884</v>
      </c>
      <c r="KCQ24" s="271" t="s">
        <v>5884</v>
      </c>
      <c r="KCR24" s="271" t="s">
        <v>5884</v>
      </c>
      <c r="KCS24" s="271" t="s">
        <v>5884</v>
      </c>
      <c r="KCT24" s="271" t="s">
        <v>5884</v>
      </c>
      <c r="KCU24" s="271" t="s">
        <v>5884</v>
      </c>
      <c r="KCV24" s="271" t="s">
        <v>5884</v>
      </c>
      <c r="KCW24" s="271" t="s">
        <v>5884</v>
      </c>
      <c r="KCX24" s="271" t="s">
        <v>5884</v>
      </c>
      <c r="KCY24" s="271" t="s">
        <v>5884</v>
      </c>
      <c r="KCZ24" s="271" t="s">
        <v>5884</v>
      </c>
      <c r="KDA24" s="271" t="s">
        <v>5884</v>
      </c>
      <c r="KDB24" s="271" t="s">
        <v>5884</v>
      </c>
      <c r="KDC24" s="271" t="s">
        <v>5884</v>
      </c>
      <c r="KDD24" s="271" t="s">
        <v>5884</v>
      </c>
      <c r="KDE24" s="271" t="s">
        <v>5884</v>
      </c>
      <c r="KDF24" s="271" t="s">
        <v>5884</v>
      </c>
      <c r="KDG24" s="271" t="s">
        <v>5884</v>
      </c>
      <c r="KDH24" s="271" t="s">
        <v>5884</v>
      </c>
      <c r="KDI24" s="271" t="s">
        <v>5884</v>
      </c>
      <c r="KDJ24" s="271" t="s">
        <v>5884</v>
      </c>
      <c r="KDK24" s="271" t="s">
        <v>5884</v>
      </c>
      <c r="KDL24" s="271" t="s">
        <v>5884</v>
      </c>
      <c r="KDM24" s="271" t="s">
        <v>5884</v>
      </c>
      <c r="KDN24" s="271" t="s">
        <v>5884</v>
      </c>
      <c r="KDO24" s="271" t="s">
        <v>5884</v>
      </c>
      <c r="KDP24" s="271" t="s">
        <v>5884</v>
      </c>
      <c r="KDQ24" s="271" t="s">
        <v>5884</v>
      </c>
      <c r="KDR24" s="271" t="s">
        <v>5884</v>
      </c>
      <c r="KDS24" s="271" t="s">
        <v>5884</v>
      </c>
      <c r="KDT24" s="271" t="s">
        <v>5884</v>
      </c>
      <c r="KDU24" s="271" t="s">
        <v>5884</v>
      </c>
      <c r="KDV24" s="271" t="s">
        <v>5884</v>
      </c>
      <c r="KDW24" s="271" t="s">
        <v>5884</v>
      </c>
      <c r="KDX24" s="271" t="s">
        <v>5884</v>
      </c>
      <c r="KDY24" s="271" t="s">
        <v>5884</v>
      </c>
      <c r="KDZ24" s="271" t="s">
        <v>5884</v>
      </c>
      <c r="KEA24" s="271" t="s">
        <v>5884</v>
      </c>
      <c r="KEB24" s="271" t="s">
        <v>5884</v>
      </c>
      <c r="KEC24" s="271" t="s">
        <v>5884</v>
      </c>
      <c r="KED24" s="271" t="s">
        <v>5884</v>
      </c>
      <c r="KEE24" s="271" t="s">
        <v>5884</v>
      </c>
      <c r="KEF24" s="271" t="s">
        <v>5884</v>
      </c>
      <c r="KEG24" s="271" t="s">
        <v>5884</v>
      </c>
      <c r="KEH24" s="271" t="s">
        <v>5884</v>
      </c>
      <c r="KEI24" s="271" t="s">
        <v>5884</v>
      </c>
      <c r="KEJ24" s="271" t="s">
        <v>5884</v>
      </c>
      <c r="KEK24" s="271" t="s">
        <v>5884</v>
      </c>
      <c r="KEL24" s="271" t="s">
        <v>5884</v>
      </c>
      <c r="KEM24" s="271" t="s">
        <v>5884</v>
      </c>
      <c r="KEN24" s="271" t="s">
        <v>5884</v>
      </c>
      <c r="KEO24" s="271" t="s">
        <v>5884</v>
      </c>
      <c r="KEP24" s="271" t="s">
        <v>5884</v>
      </c>
      <c r="KEQ24" s="271" t="s">
        <v>5884</v>
      </c>
      <c r="KER24" s="271" t="s">
        <v>5884</v>
      </c>
      <c r="KES24" s="271" t="s">
        <v>5884</v>
      </c>
      <c r="KET24" s="271" t="s">
        <v>5884</v>
      </c>
      <c r="KEU24" s="271" t="s">
        <v>5884</v>
      </c>
      <c r="KEV24" s="271" t="s">
        <v>5884</v>
      </c>
      <c r="KEW24" s="271" t="s">
        <v>5884</v>
      </c>
      <c r="KEX24" s="271" t="s">
        <v>5884</v>
      </c>
      <c r="KEY24" s="271" t="s">
        <v>5884</v>
      </c>
      <c r="KEZ24" s="271" t="s">
        <v>5884</v>
      </c>
      <c r="KFA24" s="271" t="s">
        <v>5884</v>
      </c>
      <c r="KFB24" s="271" t="s">
        <v>5884</v>
      </c>
      <c r="KFC24" s="271" t="s">
        <v>5884</v>
      </c>
      <c r="KFD24" s="271" t="s">
        <v>5884</v>
      </c>
      <c r="KFE24" s="271" t="s">
        <v>5884</v>
      </c>
      <c r="KFF24" s="271" t="s">
        <v>5884</v>
      </c>
      <c r="KFG24" s="271" t="s">
        <v>5884</v>
      </c>
      <c r="KFH24" s="271" t="s">
        <v>5884</v>
      </c>
      <c r="KFI24" s="271" t="s">
        <v>5884</v>
      </c>
      <c r="KFJ24" s="271" t="s">
        <v>5884</v>
      </c>
      <c r="KFK24" s="271" t="s">
        <v>5884</v>
      </c>
      <c r="KFL24" s="271" t="s">
        <v>5884</v>
      </c>
      <c r="KFM24" s="271" t="s">
        <v>5884</v>
      </c>
      <c r="KFN24" s="271" t="s">
        <v>5884</v>
      </c>
      <c r="KFO24" s="271" t="s">
        <v>5884</v>
      </c>
      <c r="KFP24" s="271" t="s">
        <v>5884</v>
      </c>
      <c r="KFQ24" s="271" t="s">
        <v>5884</v>
      </c>
      <c r="KFR24" s="271" t="s">
        <v>5884</v>
      </c>
      <c r="KFS24" s="271" t="s">
        <v>5884</v>
      </c>
      <c r="KFT24" s="271" t="s">
        <v>5884</v>
      </c>
      <c r="KFU24" s="271" t="s">
        <v>5884</v>
      </c>
      <c r="KFV24" s="271" t="s">
        <v>5884</v>
      </c>
      <c r="KFW24" s="271" t="s">
        <v>5884</v>
      </c>
      <c r="KFX24" s="271" t="s">
        <v>5884</v>
      </c>
      <c r="KFY24" s="271" t="s">
        <v>5884</v>
      </c>
      <c r="KFZ24" s="271" t="s">
        <v>5884</v>
      </c>
      <c r="KGA24" s="271" t="s">
        <v>5884</v>
      </c>
      <c r="KGB24" s="271" t="s">
        <v>5884</v>
      </c>
      <c r="KGC24" s="271" t="s">
        <v>5884</v>
      </c>
      <c r="KGD24" s="271" t="s">
        <v>5884</v>
      </c>
      <c r="KGE24" s="271" t="s">
        <v>5884</v>
      </c>
      <c r="KGF24" s="271" t="s">
        <v>5884</v>
      </c>
      <c r="KGG24" s="271" t="s">
        <v>5884</v>
      </c>
      <c r="KGH24" s="271" t="s">
        <v>5884</v>
      </c>
      <c r="KGI24" s="271" t="s">
        <v>5884</v>
      </c>
      <c r="KGJ24" s="271" t="s">
        <v>5884</v>
      </c>
      <c r="KGK24" s="271" t="s">
        <v>5884</v>
      </c>
      <c r="KGL24" s="271" t="s">
        <v>5884</v>
      </c>
      <c r="KGM24" s="271" t="s">
        <v>5884</v>
      </c>
      <c r="KGN24" s="271" t="s">
        <v>5884</v>
      </c>
      <c r="KGO24" s="271" t="s">
        <v>5884</v>
      </c>
      <c r="KGP24" s="271" t="s">
        <v>5884</v>
      </c>
      <c r="KGQ24" s="271" t="s">
        <v>5884</v>
      </c>
      <c r="KGR24" s="271" t="s">
        <v>5884</v>
      </c>
      <c r="KGS24" s="271" t="s">
        <v>5884</v>
      </c>
      <c r="KGT24" s="271" t="s">
        <v>5884</v>
      </c>
      <c r="KGU24" s="271" t="s">
        <v>5884</v>
      </c>
      <c r="KGV24" s="271" t="s">
        <v>5884</v>
      </c>
      <c r="KGW24" s="271" t="s">
        <v>5884</v>
      </c>
      <c r="KGX24" s="271" t="s">
        <v>5884</v>
      </c>
      <c r="KGY24" s="271" t="s">
        <v>5884</v>
      </c>
      <c r="KGZ24" s="271" t="s">
        <v>5884</v>
      </c>
      <c r="KHA24" s="271" t="s">
        <v>5884</v>
      </c>
      <c r="KHB24" s="271" t="s">
        <v>5884</v>
      </c>
      <c r="KHC24" s="271" t="s">
        <v>5884</v>
      </c>
      <c r="KHD24" s="271" t="s">
        <v>5884</v>
      </c>
      <c r="KHE24" s="271" t="s">
        <v>5884</v>
      </c>
      <c r="KHF24" s="271" t="s">
        <v>5884</v>
      </c>
      <c r="KHG24" s="271" t="s">
        <v>5884</v>
      </c>
      <c r="KHH24" s="271" t="s">
        <v>5884</v>
      </c>
      <c r="KHI24" s="271" t="s">
        <v>5884</v>
      </c>
      <c r="KHJ24" s="271" t="s">
        <v>5884</v>
      </c>
      <c r="KHK24" s="271" t="s">
        <v>5884</v>
      </c>
      <c r="KHL24" s="271" t="s">
        <v>5884</v>
      </c>
      <c r="KHM24" s="271" t="s">
        <v>5884</v>
      </c>
      <c r="KHN24" s="271" t="s">
        <v>5884</v>
      </c>
      <c r="KHO24" s="271" t="s">
        <v>5884</v>
      </c>
      <c r="KHP24" s="271" t="s">
        <v>5884</v>
      </c>
      <c r="KHQ24" s="271" t="s">
        <v>5884</v>
      </c>
      <c r="KHR24" s="271" t="s">
        <v>5884</v>
      </c>
      <c r="KHS24" s="271" t="s">
        <v>5884</v>
      </c>
      <c r="KHT24" s="271" t="s">
        <v>5884</v>
      </c>
      <c r="KHU24" s="271" t="s">
        <v>5884</v>
      </c>
      <c r="KHV24" s="271" t="s">
        <v>5884</v>
      </c>
      <c r="KHW24" s="271" t="s">
        <v>5884</v>
      </c>
      <c r="KHX24" s="271" t="s">
        <v>5884</v>
      </c>
      <c r="KHY24" s="271" t="s">
        <v>5884</v>
      </c>
      <c r="KHZ24" s="271" t="s">
        <v>5884</v>
      </c>
      <c r="KIA24" s="271" t="s">
        <v>5884</v>
      </c>
      <c r="KIB24" s="271" t="s">
        <v>5884</v>
      </c>
      <c r="KIC24" s="271" t="s">
        <v>5884</v>
      </c>
      <c r="KID24" s="271" t="s">
        <v>5884</v>
      </c>
      <c r="KIE24" s="271" t="s">
        <v>5884</v>
      </c>
      <c r="KIF24" s="271" t="s">
        <v>5884</v>
      </c>
      <c r="KIG24" s="271" t="s">
        <v>5884</v>
      </c>
      <c r="KIH24" s="271" t="s">
        <v>5884</v>
      </c>
      <c r="KII24" s="271" t="s">
        <v>5884</v>
      </c>
      <c r="KIJ24" s="271" t="s">
        <v>5884</v>
      </c>
      <c r="KIK24" s="271" t="s">
        <v>5884</v>
      </c>
      <c r="KIL24" s="271" t="s">
        <v>5884</v>
      </c>
      <c r="KIM24" s="271" t="s">
        <v>5884</v>
      </c>
      <c r="KIN24" s="271" t="s">
        <v>5884</v>
      </c>
      <c r="KIO24" s="271" t="s">
        <v>5884</v>
      </c>
      <c r="KIP24" s="271" t="s">
        <v>5884</v>
      </c>
      <c r="KIQ24" s="271" t="s">
        <v>5884</v>
      </c>
      <c r="KIR24" s="271" t="s">
        <v>5884</v>
      </c>
      <c r="KIS24" s="271" t="s">
        <v>5884</v>
      </c>
      <c r="KIT24" s="271" t="s">
        <v>5884</v>
      </c>
      <c r="KIU24" s="271" t="s">
        <v>5884</v>
      </c>
      <c r="KIV24" s="271" t="s">
        <v>5884</v>
      </c>
      <c r="KIW24" s="271" t="s">
        <v>5884</v>
      </c>
      <c r="KIX24" s="271" t="s">
        <v>5884</v>
      </c>
      <c r="KIY24" s="271" t="s">
        <v>5884</v>
      </c>
      <c r="KIZ24" s="271" t="s">
        <v>5884</v>
      </c>
      <c r="KJA24" s="271" t="s">
        <v>5884</v>
      </c>
      <c r="KJB24" s="271" t="s">
        <v>5884</v>
      </c>
      <c r="KJC24" s="271" t="s">
        <v>5884</v>
      </c>
      <c r="KJD24" s="271" t="s">
        <v>5884</v>
      </c>
      <c r="KJE24" s="271" t="s">
        <v>5884</v>
      </c>
      <c r="KJF24" s="271" t="s">
        <v>5884</v>
      </c>
      <c r="KJG24" s="271" t="s">
        <v>5884</v>
      </c>
      <c r="KJH24" s="271" t="s">
        <v>5884</v>
      </c>
      <c r="KJI24" s="271" t="s">
        <v>5884</v>
      </c>
      <c r="KJJ24" s="271" t="s">
        <v>5884</v>
      </c>
      <c r="KJK24" s="271" t="s">
        <v>5884</v>
      </c>
      <c r="KJL24" s="271" t="s">
        <v>5884</v>
      </c>
      <c r="KJM24" s="271" t="s">
        <v>5884</v>
      </c>
      <c r="KJN24" s="271" t="s">
        <v>5884</v>
      </c>
      <c r="KJO24" s="271" t="s">
        <v>5884</v>
      </c>
      <c r="KJP24" s="271" t="s">
        <v>5884</v>
      </c>
      <c r="KJQ24" s="271" t="s">
        <v>5884</v>
      </c>
      <c r="KJR24" s="271" t="s">
        <v>5884</v>
      </c>
      <c r="KJS24" s="271" t="s">
        <v>5884</v>
      </c>
      <c r="KJT24" s="271" t="s">
        <v>5884</v>
      </c>
      <c r="KJU24" s="271" t="s">
        <v>5884</v>
      </c>
      <c r="KJV24" s="271" t="s">
        <v>5884</v>
      </c>
      <c r="KJW24" s="271" t="s">
        <v>5884</v>
      </c>
      <c r="KJX24" s="271" t="s">
        <v>5884</v>
      </c>
      <c r="KJY24" s="271" t="s">
        <v>5884</v>
      </c>
      <c r="KJZ24" s="271" t="s">
        <v>5884</v>
      </c>
      <c r="KKA24" s="271" t="s">
        <v>5884</v>
      </c>
      <c r="KKB24" s="271" t="s">
        <v>5884</v>
      </c>
      <c r="KKC24" s="271" t="s">
        <v>5884</v>
      </c>
      <c r="KKD24" s="271" t="s">
        <v>5884</v>
      </c>
      <c r="KKE24" s="271" t="s">
        <v>5884</v>
      </c>
      <c r="KKF24" s="271" t="s">
        <v>5884</v>
      </c>
      <c r="KKG24" s="271" t="s">
        <v>5884</v>
      </c>
      <c r="KKH24" s="271" t="s">
        <v>5884</v>
      </c>
      <c r="KKI24" s="271" t="s">
        <v>5884</v>
      </c>
      <c r="KKJ24" s="271" t="s">
        <v>5884</v>
      </c>
      <c r="KKK24" s="271" t="s">
        <v>5884</v>
      </c>
      <c r="KKL24" s="271" t="s">
        <v>5884</v>
      </c>
      <c r="KKM24" s="271" t="s">
        <v>5884</v>
      </c>
      <c r="KKN24" s="271" t="s">
        <v>5884</v>
      </c>
      <c r="KKO24" s="271" t="s">
        <v>5884</v>
      </c>
      <c r="KKP24" s="271" t="s">
        <v>5884</v>
      </c>
      <c r="KKQ24" s="271" t="s">
        <v>5884</v>
      </c>
      <c r="KKR24" s="271" t="s">
        <v>5884</v>
      </c>
      <c r="KKS24" s="271" t="s">
        <v>5884</v>
      </c>
      <c r="KKT24" s="271" t="s">
        <v>5884</v>
      </c>
      <c r="KKU24" s="271" t="s">
        <v>5884</v>
      </c>
      <c r="KKV24" s="271" t="s">
        <v>5884</v>
      </c>
      <c r="KKW24" s="271" t="s">
        <v>5884</v>
      </c>
      <c r="KKX24" s="271" t="s">
        <v>5884</v>
      </c>
      <c r="KKY24" s="271" t="s">
        <v>5884</v>
      </c>
      <c r="KKZ24" s="271" t="s">
        <v>5884</v>
      </c>
      <c r="KLA24" s="271" t="s">
        <v>5884</v>
      </c>
      <c r="KLB24" s="271" t="s">
        <v>5884</v>
      </c>
      <c r="KLC24" s="271" t="s">
        <v>5884</v>
      </c>
      <c r="KLD24" s="271" t="s">
        <v>5884</v>
      </c>
      <c r="KLE24" s="271" t="s">
        <v>5884</v>
      </c>
      <c r="KLF24" s="271" t="s">
        <v>5884</v>
      </c>
      <c r="KLG24" s="271" t="s">
        <v>5884</v>
      </c>
      <c r="KLH24" s="271" t="s">
        <v>5884</v>
      </c>
      <c r="KLI24" s="271" t="s">
        <v>5884</v>
      </c>
      <c r="KLJ24" s="271" t="s">
        <v>5884</v>
      </c>
      <c r="KLK24" s="271" t="s">
        <v>5884</v>
      </c>
      <c r="KLL24" s="271" t="s">
        <v>5884</v>
      </c>
      <c r="KLM24" s="271" t="s">
        <v>5884</v>
      </c>
      <c r="KLN24" s="271" t="s">
        <v>5884</v>
      </c>
      <c r="KLO24" s="271" t="s">
        <v>5884</v>
      </c>
      <c r="KLP24" s="271" t="s">
        <v>5884</v>
      </c>
      <c r="KLQ24" s="271" t="s">
        <v>5884</v>
      </c>
      <c r="KLR24" s="271" t="s">
        <v>5884</v>
      </c>
      <c r="KLS24" s="271" t="s">
        <v>5884</v>
      </c>
      <c r="KLT24" s="271" t="s">
        <v>5884</v>
      </c>
      <c r="KLU24" s="271" t="s">
        <v>5884</v>
      </c>
      <c r="KLV24" s="271" t="s">
        <v>5884</v>
      </c>
      <c r="KLW24" s="271" t="s">
        <v>5884</v>
      </c>
      <c r="KLX24" s="271" t="s">
        <v>5884</v>
      </c>
      <c r="KLY24" s="271" t="s">
        <v>5884</v>
      </c>
      <c r="KLZ24" s="271" t="s">
        <v>5884</v>
      </c>
      <c r="KMA24" s="271" t="s">
        <v>5884</v>
      </c>
      <c r="KMB24" s="271" t="s">
        <v>5884</v>
      </c>
      <c r="KMC24" s="271" t="s">
        <v>5884</v>
      </c>
      <c r="KMD24" s="271" t="s">
        <v>5884</v>
      </c>
      <c r="KME24" s="271" t="s">
        <v>5884</v>
      </c>
      <c r="KMF24" s="271" t="s">
        <v>5884</v>
      </c>
      <c r="KMG24" s="271" t="s">
        <v>5884</v>
      </c>
      <c r="KMH24" s="271" t="s">
        <v>5884</v>
      </c>
      <c r="KMI24" s="271" t="s">
        <v>5884</v>
      </c>
      <c r="KMJ24" s="271" t="s">
        <v>5884</v>
      </c>
      <c r="KMK24" s="271" t="s">
        <v>5884</v>
      </c>
      <c r="KML24" s="271" t="s">
        <v>5884</v>
      </c>
      <c r="KMM24" s="271" t="s">
        <v>5884</v>
      </c>
      <c r="KMN24" s="271" t="s">
        <v>5884</v>
      </c>
      <c r="KMO24" s="271" t="s">
        <v>5884</v>
      </c>
      <c r="KMP24" s="271" t="s">
        <v>5884</v>
      </c>
      <c r="KMQ24" s="271" t="s">
        <v>5884</v>
      </c>
      <c r="KMR24" s="271" t="s">
        <v>5884</v>
      </c>
      <c r="KMS24" s="271" t="s">
        <v>5884</v>
      </c>
      <c r="KMT24" s="271" t="s">
        <v>5884</v>
      </c>
      <c r="KMU24" s="271" t="s">
        <v>5884</v>
      </c>
      <c r="KMV24" s="271" t="s">
        <v>5884</v>
      </c>
      <c r="KMW24" s="271" t="s">
        <v>5884</v>
      </c>
      <c r="KMX24" s="271" t="s">
        <v>5884</v>
      </c>
      <c r="KMY24" s="271" t="s">
        <v>5884</v>
      </c>
      <c r="KMZ24" s="271" t="s">
        <v>5884</v>
      </c>
      <c r="KNA24" s="271" t="s">
        <v>5884</v>
      </c>
      <c r="KNB24" s="271" t="s">
        <v>5884</v>
      </c>
      <c r="KNC24" s="271" t="s">
        <v>5884</v>
      </c>
      <c r="KND24" s="271" t="s">
        <v>5884</v>
      </c>
      <c r="KNE24" s="271" t="s">
        <v>5884</v>
      </c>
      <c r="KNF24" s="271" t="s">
        <v>5884</v>
      </c>
      <c r="KNG24" s="271" t="s">
        <v>5884</v>
      </c>
      <c r="KNH24" s="271" t="s">
        <v>5884</v>
      </c>
      <c r="KNI24" s="271" t="s">
        <v>5884</v>
      </c>
      <c r="KNJ24" s="271" t="s">
        <v>5884</v>
      </c>
      <c r="KNK24" s="271" t="s">
        <v>5884</v>
      </c>
      <c r="KNL24" s="271" t="s">
        <v>5884</v>
      </c>
      <c r="KNM24" s="271" t="s">
        <v>5884</v>
      </c>
      <c r="KNN24" s="271" t="s">
        <v>5884</v>
      </c>
      <c r="KNO24" s="271" t="s">
        <v>5884</v>
      </c>
      <c r="KNP24" s="271" t="s">
        <v>5884</v>
      </c>
      <c r="KNQ24" s="271" t="s">
        <v>5884</v>
      </c>
      <c r="KNR24" s="271" t="s">
        <v>5884</v>
      </c>
      <c r="KNS24" s="271" t="s">
        <v>5884</v>
      </c>
      <c r="KNT24" s="271" t="s">
        <v>5884</v>
      </c>
      <c r="KNU24" s="271" t="s">
        <v>5884</v>
      </c>
      <c r="KNV24" s="271" t="s">
        <v>5884</v>
      </c>
      <c r="KNW24" s="271" t="s">
        <v>5884</v>
      </c>
      <c r="KNX24" s="271" t="s">
        <v>5884</v>
      </c>
      <c r="KNY24" s="271" t="s">
        <v>5884</v>
      </c>
      <c r="KNZ24" s="271" t="s">
        <v>5884</v>
      </c>
      <c r="KOA24" s="271" t="s">
        <v>5884</v>
      </c>
      <c r="KOB24" s="271" t="s">
        <v>5884</v>
      </c>
      <c r="KOC24" s="271" t="s">
        <v>5884</v>
      </c>
      <c r="KOD24" s="271" t="s">
        <v>5884</v>
      </c>
      <c r="KOE24" s="271" t="s">
        <v>5884</v>
      </c>
      <c r="KOF24" s="271" t="s">
        <v>5884</v>
      </c>
      <c r="KOG24" s="271" t="s">
        <v>5884</v>
      </c>
      <c r="KOH24" s="271" t="s">
        <v>5884</v>
      </c>
      <c r="KOI24" s="271" t="s">
        <v>5884</v>
      </c>
      <c r="KOJ24" s="271" t="s">
        <v>5884</v>
      </c>
      <c r="KOK24" s="271" t="s">
        <v>5884</v>
      </c>
      <c r="KOL24" s="271" t="s">
        <v>5884</v>
      </c>
      <c r="KOM24" s="271" t="s">
        <v>5884</v>
      </c>
      <c r="KON24" s="271" t="s">
        <v>5884</v>
      </c>
      <c r="KOO24" s="271" t="s">
        <v>5884</v>
      </c>
      <c r="KOP24" s="271" t="s">
        <v>5884</v>
      </c>
      <c r="KOQ24" s="271" t="s">
        <v>5884</v>
      </c>
      <c r="KOR24" s="271" t="s">
        <v>5884</v>
      </c>
      <c r="KOS24" s="271" t="s">
        <v>5884</v>
      </c>
      <c r="KOT24" s="271" t="s">
        <v>5884</v>
      </c>
      <c r="KOU24" s="271" t="s">
        <v>5884</v>
      </c>
      <c r="KOV24" s="271" t="s">
        <v>5884</v>
      </c>
      <c r="KOW24" s="271" t="s">
        <v>5884</v>
      </c>
      <c r="KOX24" s="271" t="s">
        <v>5884</v>
      </c>
      <c r="KOY24" s="271" t="s">
        <v>5884</v>
      </c>
      <c r="KOZ24" s="271" t="s">
        <v>5884</v>
      </c>
      <c r="KPA24" s="271" t="s">
        <v>5884</v>
      </c>
      <c r="KPB24" s="271" t="s">
        <v>5884</v>
      </c>
      <c r="KPC24" s="271" t="s">
        <v>5884</v>
      </c>
      <c r="KPD24" s="271" t="s">
        <v>5884</v>
      </c>
      <c r="KPE24" s="271" t="s">
        <v>5884</v>
      </c>
      <c r="KPF24" s="271" t="s">
        <v>5884</v>
      </c>
      <c r="KPG24" s="271" t="s">
        <v>5884</v>
      </c>
      <c r="KPH24" s="271" t="s">
        <v>5884</v>
      </c>
      <c r="KPI24" s="271" t="s">
        <v>5884</v>
      </c>
      <c r="KPJ24" s="271" t="s">
        <v>5884</v>
      </c>
      <c r="KPK24" s="271" t="s">
        <v>5884</v>
      </c>
      <c r="KPL24" s="271" t="s">
        <v>5884</v>
      </c>
      <c r="KPM24" s="271" t="s">
        <v>5884</v>
      </c>
      <c r="KPN24" s="271" t="s">
        <v>5884</v>
      </c>
      <c r="KPO24" s="271" t="s">
        <v>5884</v>
      </c>
      <c r="KPP24" s="271" t="s">
        <v>5884</v>
      </c>
      <c r="KPQ24" s="271" t="s">
        <v>5884</v>
      </c>
      <c r="KPR24" s="271" t="s">
        <v>5884</v>
      </c>
      <c r="KPS24" s="271" t="s">
        <v>5884</v>
      </c>
      <c r="KPT24" s="271" t="s">
        <v>5884</v>
      </c>
      <c r="KPU24" s="271" t="s">
        <v>5884</v>
      </c>
      <c r="KPV24" s="271" t="s">
        <v>5884</v>
      </c>
      <c r="KPW24" s="271" t="s">
        <v>5884</v>
      </c>
      <c r="KPX24" s="271" t="s">
        <v>5884</v>
      </c>
      <c r="KPY24" s="271" t="s">
        <v>5884</v>
      </c>
      <c r="KPZ24" s="271" t="s">
        <v>5884</v>
      </c>
      <c r="KQA24" s="271" t="s">
        <v>5884</v>
      </c>
      <c r="KQB24" s="271" t="s">
        <v>5884</v>
      </c>
      <c r="KQC24" s="271" t="s">
        <v>5884</v>
      </c>
      <c r="KQD24" s="271" t="s">
        <v>5884</v>
      </c>
      <c r="KQE24" s="271" t="s">
        <v>5884</v>
      </c>
      <c r="KQF24" s="271" t="s">
        <v>5884</v>
      </c>
      <c r="KQG24" s="271" t="s">
        <v>5884</v>
      </c>
      <c r="KQH24" s="271" t="s">
        <v>5884</v>
      </c>
      <c r="KQI24" s="271" t="s">
        <v>5884</v>
      </c>
      <c r="KQJ24" s="271" t="s">
        <v>5884</v>
      </c>
      <c r="KQK24" s="271" t="s">
        <v>5884</v>
      </c>
      <c r="KQL24" s="271" t="s">
        <v>5884</v>
      </c>
      <c r="KQM24" s="271" t="s">
        <v>5884</v>
      </c>
      <c r="KQN24" s="271" t="s">
        <v>5884</v>
      </c>
      <c r="KQO24" s="271" t="s">
        <v>5884</v>
      </c>
      <c r="KQP24" s="271" t="s">
        <v>5884</v>
      </c>
      <c r="KQQ24" s="271" t="s">
        <v>5884</v>
      </c>
      <c r="KQR24" s="271" t="s">
        <v>5884</v>
      </c>
      <c r="KQS24" s="271" t="s">
        <v>5884</v>
      </c>
      <c r="KQT24" s="271" t="s">
        <v>5884</v>
      </c>
      <c r="KQU24" s="271" t="s">
        <v>5884</v>
      </c>
      <c r="KQV24" s="271" t="s">
        <v>5884</v>
      </c>
      <c r="KQW24" s="271" t="s">
        <v>5884</v>
      </c>
      <c r="KQX24" s="271" t="s">
        <v>5884</v>
      </c>
      <c r="KQY24" s="271" t="s">
        <v>5884</v>
      </c>
      <c r="KQZ24" s="271" t="s">
        <v>5884</v>
      </c>
      <c r="KRA24" s="271" t="s">
        <v>5884</v>
      </c>
      <c r="KRB24" s="271" t="s">
        <v>5884</v>
      </c>
      <c r="KRC24" s="271" t="s">
        <v>5884</v>
      </c>
      <c r="KRD24" s="271" t="s">
        <v>5884</v>
      </c>
      <c r="KRE24" s="271" t="s">
        <v>5884</v>
      </c>
      <c r="KRF24" s="271" t="s">
        <v>5884</v>
      </c>
      <c r="KRG24" s="271" t="s">
        <v>5884</v>
      </c>
      <c r="KRH24" s="271" t="s">
        <v>5884</v>
      </c>
      <c r="KRI24" s="271" t="s">
        <v>5884</v>
      </c>
      <c r="KRJ24" s="271" t="s">
        <v>5884</v>
      </c>
      <c r="KRK24" s="271" t="s">
        <v>5884</v>
      </c>
      <c r="KRL24" s="271" t="s">
        <v>5884</v>
      </c>
      <c r="KRM24" s="271" t="s">
        <v>5884</v>
      </c>
      <c r="KRN24" s="271" t="s">
        <v>5884</v>
      </c>
      <c r="KRO24" s="271" t="s">
        <v>5884</v>
      </c>
      <c r="KRP24" s="271" t="s">
        <v>5884</v>
      </c>
      <c r="KRQ24" s="271" t="s">
        <v>5884</v>
      </c>
      <c r="KRR24" s="271" t="s">
        <v>5884</v>
      </c>
      <c r="KRS24" s="271" t="s">
        <v>5884</v>
      </c>
      <c r="KRT24" s="271" t="s">
        <v>5884</v>
      </c>
      <c r="KRU24" s="271" t="s">
        <v>5884</v>
      </c>
      <c r="KRV24" s="271" t="s">
        <v>5884</v>
      </c>
      <c r="KRW24" s="271" t="s">
        <v>5884</v>
      </c>
      <c r="KRX24" s="271" t="s">
        <v>5884</v>
      </c>
      <c r="KRY24" s="271" t="s">
        <v>5884</v>
      </c>
      <c r="KRZ24" s="271" t="s">
        <v>5884</v>
      </c>
      <c r="KSA24" s="271" t="s">
        <v>5884</v>
      </c>
      <c r="KSB24" s="271" t="s">
        <v>5884</v>
      </c>
      <c r="KSC24" s="271" t="s">
        <v>5884</v>
      </c>
      <c r="KSD24" s="271" t="s">
        <v>5884</v>
      </c>
      <c r="KSE24" s="271" t="s">
        <v>5884</v>
      </c>
      <c r="KSF24" s="271" t="s">
        <v>5884</v>
      </c>
      <c r="KSG24" s="271" t="s">
        <v>5884</v>
      </c>
      <c r="KSH24" s="271" t="s">
        <v>5884</v>
      </c>
      <c r="KSI24" s="271" t="s">
        <v>5884</v>
      </c>
      <c r="KSJ24" s="271" t="s">
        <v>5884</v>
      </c>
      <c r="KSK24" s="271" t="s">
        <v>5884</v>
      </c>
      <c r="KSL24" s="271" t="s">
        <v>5884</v>
      </c>
      <c r="KSM24" s="271" t="s">
        <v>5884</v>
      </c>
      <c r="KSN24" s="271" t="s">
        <v>5884</v>
      </c>
      <c r="KSO24" s="271" t="s">
        <v>5884</v>
      </c>
      <c r="KSP24" s="271" t="s">
        <v>5884</v>
      </c>
      <c r="KSQ24" s="271" t="s">
        <v>5884</v>
      </c>
      <c r="KSR24" s="271" t="s">
        <v>5884</v>
      </c>
      <c r="KSS24" s="271" t="s">
        <v>5884</v>
      </c>
      <c r="KST24" s="271" t="s">
        <v>5884</v>
      </c>
      <c r="KSU24" s="271" t="s">
        <v>5884</v>
      </c>
      <c r="KSV24" s="271" t="s">
        <v>5884</v>
      </c>
      <c r="KSW24" s="271" t="s">
        <v>5884</v>
      </c>
      <c r="KSX24" s="271" t="s">
        <v>5884</v>
      </c>
      <c r="KSY24" s="271" t="s">
        <v>5884</v>
      </c>
      <c r="KSZ24" s="271" t="s">
        <v>5884</v>
      </c>
      <c r="KTA24" s="271" t="s">
        <v>5884</v>
      </c>
      <c r="KTB24" s="271" t="s">
        <v>5884</v>
      </c>
      <c r="KTC24" s="271" t="s">
        <v>5884</v>
      </c>
      <c r="KTD24" s="271" t="s">
        <v>5884</v>
      </c>
      <c r="KTE24" s="271" t="s">
        <v>5884</v>
      </c>
      <c r="KTF24" s="271" t="s">
        <v>5884</v>
      </c>
      <c r="KTG24" s="271" t="s">
        <v>5884</v>
      </c>
      <c r="KTH24" s="271" t="s">
        <v>5884</v>
      </c>
      <c r="KTI24" s="271" t="s">
        <v>5884</v>
      </c>
      <c r="KTJ24" s="271" t="s">
        <v>5884</v>
      </c>
      <c r="KTK24" s="271" t="s">
        <v>5884</v>
      </c>
      <c r="KTL24" s="271" t="s">
        <v>5884</v>
      </c>
      <c r="KTM24" s="271" t="s">
        <v>5884</v>
      </c>
      <c r="KTN24" s="271" t="s">
        <v>5884</v>
      </c>
      <c r="KTO24" s="271" t="s">
        <v>5884</v>
      </c>
      <c r="KTP24" s="271" t="s">
        <v>5884</v>
      </c>
      <c r="KTQ24" s="271" t="s">
        <v>5884</v>
      </c>
      <c r="KTR24" s="271" t="s">
        <v>5884</v>
      </c>
      <c r="KTS24" s="271" t="s">
        <v>5884</v>
      </c>
      <c r="KTT24" s="271" t="s">
        <v>5884</v>
      </c>
      <c r="KTU24" s="271" t="s">
        <v>5884</v>
      </c>
      <c r="KTV24" s="271" t="s">
        <v>5884</v>
      </c>
      <c r="KTW24" s="271" t="s">
        <v>5884</v>
      </c>
      <c r="KTX24" s="271" t="s">
        <v>5884</v>
      </c>
      <c r="KTY24" s="271" t="s">
        <v>5884</v>
      </c>
      <c r="KTZ24" s="271" t="s">
        <v>5884</v>
      </c>
      <c r="KUA24" s="271" t="s">
        <v>5884</v>
      </c>
      <c r="KUB24" s="271" t="s">
        <v>5884</v>
      </c>
      <c r="KUC24" s="271" t="s">
        <v>5884</v>
      </c>
      <c r="KUD24" s="271" t="s">
        <v>5884</v>
      </c>
      <c r="KUE24" s="271" t="s">
        <v>5884</v>
      </c>
      <c r="KUF24" s="271" t="s">
        <v>5884</v>
      </c>
      <c r="KUG24" s="271" t="s">
        <v>5884</v>
      </c>
      <c r="KUH24" s="271" t="s">
        <v>5884</v>
      </c>
      <c r="KUI24" s="271" t="s">
        <v>5884</v>
      </c>
      <c r="KUJ24" s="271" t="s">
        <v>5884</v>
      </c>
      <c r="KUK24" s="271" t="s">
        <v>5884</v>
      </c>
      <c r="KUL24" s="271" t="s">
        <v>5884</v>
      </c>
      <c r="KUM24" s="271" t="s">
        <v>5884</v>
      </c>
      <c r="KUN24" s="271" t="s">
        <v>5884</v>
      </c>
      <c r="KUO24" s="271" t="s">
        <v>5884</v>
      </c>
      <c r="KUP24" s="271" t="s">
        <v>5884</v>
      </c>
      <c r="KUQ24" s="271" t="s">
        <v>5884</v>
      </c>
      <c r="KUR24" s="271" t="s">
        <v>5884</v>
      </c>
      <c r="KUS24" s="271" t="s">
        <v>5884</v>
      </c>
      <c r="KUT24" s="271" t="s">
        <v>5884</v>
      </c>
      <c r="KUU24" s="271" t="s">
        <v>5884</v>
      </c>
      <c r="KUV24" s="271" t="s">
        <v>5884</v>
      </c>
      <c r="KUW24" s="271" t="s">
        <v>5884</v>
      </c>
      <c r="KUX24" s="271" t="s">
        <v>5884</v>
      </c>
      <c r="KUY24" s="271" t="s">
        <v>5884</v>
      </c>
      <c r="KUZ24" s="271" t="s">
        <v>5884</v>
      </c>
      <c r="KVA24" s="271" t="s">
        <v>5884</v>
      </c>
      <c r="KVB24" s="271" t="s">
        <v>5884</v>
      </c>
      <c r="KVC24" s="271" t="s">
        <v>5884</v>
      </c>
      <c r="KVD24" s="271" t="s">
        <v>5884</v>
      </c>
      <c r="KVE24" s="271" t="s">
        <v>5884</v>
      </c>
      <c r="KVF24" s="271" t="s">
        <v>5884</v>
      </c>
      <c r="KVG24" s="271" t="s">
        <v>5884</v>
      </c>
      <c r="KVH24" s="271" t="s">
        <v>5884</v>
      </c>
      <c r="KVI24" s="271" t="s">
        <v>5884</v>
      </c>
      <c r="KVJ24" s="271" t="s">
        <v>5884</v>
      </c>
      <c r="KVK24" s="271" t="s">
        <v>5884</v>
      </c>
      <c r="KVL24" s="271" t="s">
        <v>5884</v>
      </c>
      <c r="KVM24" s="271" t="s">
        <v>5884</v>
      </c>
      <c r="KVN24" s="271" t="s">
        <v>5884</v>
      </c>
      <c r="KVO24" s="271" t="s">
        <v>5884</v>
      </c>
      <c r="KVP24" s="271" t="s">
        <v>5884</v>
      </c>
      <c r="KVQ24" s="271" t="s">
        <v>5884</v>
      </c>
      <c r="KVR24" s="271" t="s">
        <v>5884</v>
      </c>
      <c r="KVS24" s="271" t="s">
        <v>5884</v>
      </c>
      <c r="KVT24" s="271" t="s">
        <v>5884</v>
      </c>
      <c r="KVU24" s="271" t="s">
        <v>5884</v>
      </c>
      <c r="KVV24" s="271" t="s">
        <v>5884</v>
      </c>
      <c r="KVW24" s="271" t="s">
        <v>5884</v>
      </c>
      <c r="KVX24" s="271" t="s">
        <v>5884</v>
      </c>
      <c r="KVY24" s="271" t="s">
        <v>5884</v>
      </c>
      <c r="KVZ24" s="271" t="s">
        <v>5884</v>
      </c>
      <c r="KWA24" s="271" t="s">
        <v>5884</v>
      </c>
      <c r="KWB24" s="271" t="s">
        <v>5884</v>
      </c>
      <c r="KWC24" s="271" t="s">
        <v>5884</v>
      </c>
      <c r="KWD24" s="271" t="s">
        <v>5884</v>
      </c>
      <c r="KWE24" s="271" t="s">
        <v>5884</v>
      </c>
      <c r="KWF24" s="271" t="s">
        <v>5884</v>
      </c>
      <c r="KWG24" s="271" t="s">
        <v>5884</v>
      </c>
      <c r="KWH24" s="271" t="s">
        <v>5884</v>
      </c>
      <c r="KWI24" s="271" t="s">
        <v>5884</v>
      </c>
      <c r="KWJ24" s="271" t="s">
        <v>5884</v>
      </c>
      <c r="KWK24" s="271" t="s">
        <v>5884</v>
      </c>
      <c r="KWL24" s="271" t="s">
        <v>5884</v>
      </c>
      <c r="KWM24" s="271" t="s">
        <v>5884</v>
      </c>
      <c r="KWN24" s="271" t="s">
        <v>5884</v>
      </c>
      <c r="KWO24" s="271" t="s">
        <v>5884</v>
      </c>
      <c r="KWP24" s="271" t="s">
        <v>5884</v>
      </c>
      <c r="KWQ24" s="271" t="s">
        <v>5884</v>
      </c>
      <c r="KWR24" s="271" t="s">
        <v>5884</v>
      </c>
      <c r="KWS24" s="271" t="s">
        <v>5884</v>
      </c>
      <c r="KWT24" s="271" t="s">
        <v>5884</v>
      </c>
      <c r="KWU24" s="271" t="s">
        <v>5884</v>
      </c>
      <c r="KWV24" s="271" t="s">
        <v>5884</v>
      </c>
      <c r="KWW24" s="271" t="s">
        <v>5884</v>
      </c>
      <c r="KWX24" s="271" t="s">
        <v>5884</v>
      </c>
      <c r="KWY24" s="271" t="s">
        <v>5884</v>
      </c>
      <c r="KWZ24" s="271" t="s">
        <v>5884</v>
      </c>
      <c r="KXA24" s="271" t="s">
        <v>5884</v>
      </c>
      <c r="KXB24" s="271" t="s">
        <v>5884</v>
      </c>
      <c r="KXC24" s="271" t="s">
        <v>5884</v>
      </c>
      <c r="KXD24" s="271" t="s">
        <v>5884</v>
      </c>
      <c r="KXE24" s="271" t="s">
        <v>5884</v>
      </c>
      <c r="KXF24" s="271" t="s">
        <v>5884</v>
      </c>
      <c r="KXG24" s="271" t="s">
        <v>5884</v>
      </c>
      <c r="KXH24" s="271" t="s">
        <v>5884</v>
      </c>
      <c r="KXI24" s="271" t="s">
        <v>5884</v>
      </c>
      <c r="KXJ24" s="271" t="s">
        <v>5884</v>
      </c>
      <c r="KXK24" s="271" t="s">
        <v>5884</v>
      </c>
      <c r="KXL24" s="271" t="s">
        <v>5884</v>
      </c>
      <c r="KXM24" s="271" t="s">
        <v>5884</v>
      </c>
      <c r="KXN24" s="271" t="s">
        <v>5884</v>
      </c>
      <c r="KXO24" s="271" t="s">
        <v>5884</v>
      </c>
      <c r="KXP24" s="271" t="s">
        <v>5884</v>
      </c>
      <c r="KXQ24" s="271" t="s">
        <v>5884</v>
      </c>
      <c r="KXR24" s="271" t="s">
        <v>5884</v>
      </c>
      <c r="KXS24" s="271" t="s">
        <v>5884</v>
      </c>
      <c r="KXT24" s="271" t="s">
        <v>5884</v>
      </c>
      <c r="KXU24" s="271" t="s">
        <v>5884</v>
      </c>
      <c r="KXV24" s="271" t="s">
        <v>5884</v>
      </c>
      <c r="KXW24" s="271" t="s">
        <v>5884</v>
      </c>
      <c r="KXX24" s="271" t="s">
        <v>5884</v>
      </c>
      <c r="KXY24" s="271" t="s">
        <v>5884</v>
      </c>
      <c r="KXZ24" s="271" t="s">
        <v>5884</v>
      </c>
      <c r="KYA24" s="271" t="s">
        <v>5884</v>
      </c>
      <c r="KYB24" s="271" t="s">
        <v>5884</v>
      </c>
      <c r="KYC24" s="271" t="s">
        <v>5884</v>
      </c>
      <c r="KYD24" s="271" t="s">
        <v>5884</v>
      </c>
      <c r="KYE24" s="271" t="s">
        <v>5884</v>
      </c>
      <c r="KYF24" s="271" t="s">
        <v>5884</v>
      </c>
      <c r="KYG24" s="271" t="s">
        <v>5884</v>
      </c>
      <c r="KYH24" s="271" t="s">
        <v>5884</v>
      </c>
      <c r="KYI24" s="271" t="s">
        <v>5884</v>
      </c>
      <c r="KYJ24" s="271" t="s">
        <v>5884</v>
      </c>
      <c r="KYK24" s="271" t="s">
        <v>5884</v>
      </c>
      <c r="KYL24" s="271" t="s">
        <v>5884</v>
      </c>
      <c r="KYM24" s="271" t="s">
        <v>5884</v>
      </c>
      <c r="KYN24" s="271" t="s">
        <v>5884</v>
      </c>
      <c r="KYO24" s="271" t="s">
        <v>5884</v>
      </c>
      <c r="KYP24" s="271" t="s">
        <v>5884</v>
      </c>
      <c r="KYQ24" s="271" t="s">
        <v>5884</v>
      </c>
      <c r="KYR24" s="271" t="s">
        <v>5884</v>
      </c>
      <c r="KYS24" s="271" t="s">
        <v>5884</v>
      </c>
      <c r="KYT24" s="271" t="s">
        <v>5884</v>
      </c>
      <c r="KYU24" s="271" t="s">
        <v>5884</v>
      </c>
      <c r="KYV24" s="271" t="s">
        <v>5884</v>
      </c>
      <c r="KYW24" s="271" t="s">
        <v>5884</v>
      </c>
      <c r="KYX24" s="271" t="s">
        <v>5884</v>
      </c>
      <c r="KYY24" s="271" t="s">
        <v>5884</v>
      </c>
      <c r="KYZ24" s="271" t="s">
        <v>5884</v>
      </c>
      <c r="KZA24" s="271" t="s">
        <v>5884</v>
      </c>
      <c r="KZB24" s="271" t="s">
        <v>5884</v>
      </c>
      <c r="KZC24" s="271" t="s">
        <v>5884</v>
      </c>
      <c r="KZD24" s="271" t="s">
        <v>5884</v>
      </c>
      <c r="KZE24" s="271" t="s">
        <v>5884</v>
      </c>
      <c r="KZF24" s="271" t="s">
        <v>5884</v>
      </c>
      <c r="KZG24" s="271" t="s">
        <v>5884</v>
      </c>
      <c r="KZH24" s="271" t="s">
        <v>5884</v>
      </c>
      <c r="KZI24" s="271" t="s">
        <v>5884</v>
      </c>
      <c r="KZJ24" s="271" t="s">
        <v>5884</v>
      </c>
      <c r="KZK24" s="271" t="s">
        <v>5884</v>
      </c>
      <c r="KZL24" s="271" t="s">
        <v>5884</v>
      </c>
      <c r="KZM24" s="271" t="s">
        <v>5884</v>
      </c>
      <c r="KZN24" s="271" t="s">
        <v>5884</v>
      </c>
      <c r="KZO24" s="271" t="s">
        <v>5884</v>
      </c>
      <c r="KZP24" s="271" t="s">
        <v>5884</v>
      </c>
      <c r="KZQ24" s="271" t="s">
        <v>5884</v>
      </c>
      <c r="KZR24" s="271" t="s">
        <v>5884</v>
      </c>
      <c r="KZS24" s="271" t="s">
        <v>5884</v>
      </c>
      <c r="KZT24" s="271" t="s">
        <v>5884</v>
      </c>
      <c r="KZU24" s="271" t="s">
        <v>5884</v>
      </c>
      <c r="KZV24" s="271" t="s">
        <v>5884</v>
      </c>
      <c r="KZW24" s="271" t="s">
        <v>5884</v>
      </c>
      <c r="KZX24" s="271" t="s">
        <v>5884</v>
      </c>
      <c r="KZY24" s="271" t="s">
        <v>5884</v>
      </c>
      <c r="KZZ24" s="271" t="s">
        <v>5884</v>
      </c>
      <c r="LAA24" s="271" t="s">
        <v>5884</v>
      </c>
      <c r="LAB24" s="271" t="s">
        <v>5884</v>
      </c>
      <c r="LAC24" s="271" t="s">
        <v>5884</v>
      </c>
      <c r="LAD24" s="271" t="s">
        <v>5884</v>
      </c>
      <c r="LAE24" s="271" t="s">
        <v>5884</v>
      </c>
      <c r="LAF24" s="271" t="s">
        <v>5884</v>
      </c>
      <c r="LAG24" s="271" t="s">
        <v>5884</v>
      </c>
      <c r="LAH24" s="271" t="s">
        <v>5884</v>
      </c>
      <c r="LAI24" s="271" t="s">
        <v>5884</v>
      </c>
      <c r="LAJ24" s="271" t="s">
        <v>5884</v>
      </c>
      <c r="LAK24" s="271" t="s">
        <v>5884</v>
      </c>
      <c r="LAL24" s="271" t="s">
        <v>5884</v>
      </c>
      <c r="LAM24" s="271" t="s">
        <v>5884</v>
      </c>
      <c r="LAN24" s="271" t="s">
        <v>5884</v>
      </c>
      <c r="LAO24" s="271" t="s">
        <v>5884</v>
      </c>
      <c r="LAP24" s="271" t="s">
        <v>5884</v>
      </c>
      <c r="LAQ24" s="271" t="s">
        <v>5884</v>
      </c>
      <c r="LAR24" s="271" t="s">
        <v>5884</v>
      </c>
      <c r="LAS24" s="271" t="s">
        <v>5884</v>
      </c>
      <c r="LAT24" s="271" t="s">
        <v>5884</v>
      </c>
      <c r="LAU24" s="271" t="s">
        <v>5884</v>
      </c>
      <c r="LAV24" s="271" t="s">
        <v>5884</v>
      </c>
      <c r="LAW24" s="271" t="s">
        <v>5884</v>
      </c>
      <c r="LAX24" s="271" t="s">
        <v>5884</v>
      </c>
      <c r="LAY24" s="271" t="s">
        <v>5884</v>
      </c>
      <c r="LAZ24" s="271" t="s">
        <v>5884</v>
      </c>
      <c r="LBA24" s="271" t="s">
        <v>5884</v>
      </c>
      <c r="LBB24" s="271" t="s">
        <v>5884</v>
      </c>
      <c r="LBC24" s="271" t="s">
        <v>5884</v>
      </c>
      <c r="LBD24" s="271" t="s">
        <v>5884</v>
      </c>
      <c r="LBE24" s="271" t="s">
        <v>5884</v>
      </c>
      <c r="LBF24" s="271" t="s">
        <v>5884</v>
      </c>
      <c r="LBG24" s="271" t="s">
        <v>5884</v>
      </c>
      <c r="LBH24" s="271" t="s">
        <v>5884</v>
      </c>
      <c r="LBI24" s="271" t="s">
        <v>5884</v>
      </c>
      <c r="LBJ24" s="271" t="s">
        <v>5884</v>
      </c>
      <c r="LBK24" s="271" t="s">
        <v>5884</v>
      </c>
      <c r="LBL24" s="271" t="s">
        <v>5884</v>
      </c>
      <c r="LBM24" s="271" t="s">
        <v>5884</v>
      </c>
      <c r="LBN24" s="271" t="s">
        <v>5884</v>
      </c>
      <c r="LBO24" s="271" t="s">
        <v>5884</v>
      </c>
      <c r="LBP24" s="271" t="s">
        <v>5884</v>
      </c>
      <c r="LBQ24" s="271" t="s">
        <v>5884</v>
      </c>
      <c r="LBR24" s="271" t="s">
        <v>5884</v>
      </c>
      <c r="LBS24" s="271" t="s">
        <v>5884</v>
      </c>
      <c r="LBT24" s="271" t="s">
        <v>5884</v>
      </c>
      <c r="LBU24" s="271" t="s">
        <v>5884</v>
      </c>
      <c r="LBV24" s="271" t="s">
        <v>5884</v>
      </c>
      <c r="LBW24" s="271" t="s">
        <v>5884</v>
      </c>
      <c r="LBX24" s="271" t="s">
        <v>5884</v>
      </c>
      <c r="LBY24" s="271" t="s">
        <v>5884</v>
      </c>
      <c r="LBZ24" s="271" t="s">
        <v>5884</v>
      </c>
      <c r="LCA24" s="271" t="s">
        <v>5884</v>
      </c>
      <c r="LCB24" s="271" t="s">
        <v>5884</v>
      </c>
      <c r="LCC24" s="271" t="s">
        <v>5884</v>
      </c>
      <c r="LCD24" s="271" t="s">
        <v>5884</v>
      </c>
      <c r="LCE24" s="271" t="s">
        <v>5884</v>
      </c>
      <c r="LCF24" s="271" t="s">
        <v>5884</v>
      </c>
      <c r="LCG24" s="271" t="s">
        <v>5884</v>
      </c>
      <c r="LCH24" s="271" t="s">
        <v>5884</v>
      </c>
      <c r="LCI24" s="271" t="s">
        <v>5884</v>
      </c>
      <c r="LCJ24" s="271" t="s">
        <v>5884</v>
      </c>
      <c r="LCK24" s="271" t="s">
        <v>5884</v>
      </c>
      <c r="LCL24" s="271" t="s">
        <v>5884</v>
      </c>
      <c r="LCM24" s="271" t="s">
        <v>5884</v>
      </c>
      <c r="LCN24" s="271" t="s">
        <v>5884</v>
      </c>
      <c r="LCO24" s="271" t="s">
        <v>5884</v>
      </c>
      <c r="LCP24" s="271" t="s">
        <v>5884</v>
      </c>
      <c r="LCQ24" s="271" t="s">
        <v>5884</v>
      </c>
      <c r="LCR24" s="271" t="s">
        <v>5884</v>
      </c>
      <c r="LCS24" s="271" t="s">
        <v>5884</v>
      </c>
      <c r="LCT24" s="271" t="s">
        <v>5884</v>
      </c>
      <c r="LCU24" s="271" t="s">
        <v>5884</v>
      </c>
      <c r="LCV24" s="271" t="s">
        <v>5884</v>
      </c>
      <c r="LCW24" s="271" t="s">
        <v>5884</v>
      </c>
      <c r="LCX24" s="271" t="s">
        <v>5884</v>
      </c>
      <c r="LCY24" s="271" t="s">
        <v>5884</v>
      </c>
      <c r="LCZ24" s="271" t="s">
        <v>5884</v>
      </c>
      <c r="LDA24" s="271" t="s">
        <v>5884</v>
      </c>
      <c r="LDB24" s="271" t="s">
        <v>5884</v>
      </c>
      <c r="LDC24" s="271" t="s">
        <v>5884</v>
      </c>
      <c r="LDD24" s="271" t="s">
        <v>5884</v>
      </c>
      <c r="LDE24" s="271" t="s">
        <v>5884</v>
      </c>
      <c r="LDF24" s="271" t="s">
        <v>5884</v>
      </c>
      <c r="LDG24" s="271" t="s">
        <v>5884</v>
      </c>
      <c r="LDH24" s="271" t="s">
        <v>5884</v>
      </c>
      <c r="LDI24" s="271" t="s">
        <v>5884</v>
      </c>
      <c r="LDJ24" s="271" t="s">
        <v>5884</v>
      </c>
      <c r="LDK24" s="271" t="s">
        <v>5884</v>
      </c>
      <c r="LDL24" s="271" t="s">
        <v>5884</v>
      </c>
      <c r="LDM24" s="271" t="s">
        <v>5884</v>
      </c>
      <c r="LDN24" s="271" t="s">
        <v>5884</v>
      </c>
      <c r="LDO24" s="271" t="s">
        <v>5884</v>
      </c>
      <c r="LDP24" s="271" t="s">
        <v>5884</v>
      </c>
      <c r="LDQ24" s="271" t="s">
        <v>5884</v>
      </c>
      <c r="LDR24" s="271" t="s">
        <v>5884</v>
      </c>
      <c r="LDS24" s="271" t="s">
        <v>5884</v>
      </c>
      <c r="LDT24" s="271" t="s">
        <v>5884</v>
      </c>
      <c r="LDU24" s="271" t="s">
        <v>5884</v>
      </c>
      <c r="LDV24" s="271" t="s">
        <v>5884</v>
      </c>
      <c r="LDW24" s="271" t="s">
        <v>5884</v>
      </c>
      <c r="LDX24" s="271" t="s">
        <v>5884</v>
      </c>
      <c r="LDY24" s="271" t="s">
        <v>5884</v>
      </c>
      <c r="LDZ24" s="271" t="s">
        <v>5884</v>
      </c>
      <c r="LEA24" s="271" t="s">
        <v>5884</v>
      </c>
      <c r="LEB24" s="271" t="s">
        <v>5884</v>
      </c>
      <c r="LEC24" s="271" t="s">
        <v>5884</v>
      </c>
      <c r="LED24" s="271" t="s">
        <v>5884</v>
      </c>
      <c r="LEE24" s="271" t="s">
        <v>5884</v>
      </c>
      <c r="LEF24" s="271" t="s">
        <v>5884</v>
      </c>
      <c r="LEG24" s="271" t="s">
        <v>5884</v>
      </c>
      <c r="LEH24" s="271" t="s">
        <v>5884</v>
      </c>
      <c r="LEI24" s="271" t="s">
        <v>5884</v>
      </c>
      <c r="LEJ24" s="271" t="s">
        <v>5884</v>
      </c>
      <c r="LEK24" s="271" t="s">
        <v>5884</v>
      </c>
      <c r="LEL24" s="271" t="s">
        <v>5884</v>
      </c>
      <c r="LEM24" s="271" t="s">
        <v>5884</v>
      </c>
      <c r="LEN24" s="271" t="s">
        <v>5884</v>
      </c>
      <c r="LEO24" s="271" t="s">
        <v>5884</v>
      </c>
      <c r="LEP24" s="271" t="s">
        <v>5884</v>
      </c>
      <c r="LEQ24" s="271" t="s">
        <v>5884</v>
      </c>
      <c r="LER24" s="271" t="s">
        <v>5884</v>
      </c>
      <c r="LES24" s="271" t="s">
        <v>5884</v>
      </c>
      <c r="LET24" s="271" t="s">
        <v>5884</v>
      </c>
      <c r="LEU24" s="271" t="s">
        <v>5884</v>
      </c>
      <c r="LEV24" s="271" t="s">
        <v>5884</v>
      </c>
      <c r="LEW24" s="271" t="s">
        <v>5884</v>
      </c>
      <c r="LEX24" s="271" t="s">
        <v>5884</v>
      </c>
      <c r="LEY24" s="271" t="s">
        <v>5884</v>
      </c>
      <c r="LEZ24" s="271" t="s">
        <v>5884</v>
      </c>
      <c r="LFA24" s="271" t="s">
        <v>5884</v>
      </c>
      <c r="LFB24" s="271" t="s">
        <v>5884</v>
      </c>
      <c r="LFC24" s="271" t="s">
        <v>5884</v>
      </c>
      <c r="LFD24" s="271" t="s">
        <v>5884</v>
      </c>
      <c r="LFE24" s="271" t="s">
        <v>5884</v>
      </c>
      <c r="LFF24" s="271" t="s">
        <v>5884</v>
      </c>
      <c r="LFG24" s="271" t="s">
        <v>5884</v>
      </c>
      <c r="LFH24" s="271" t="s">
        <v>5884</v>
      </c>
      <c r="LFI24" s="271" t="s">
        <v>5884</v>
      </c>
      <c r="LFJ24" s="271" t="s">
        <v>5884</v>
      </c>
      <c r="LFK24" s="271" t="s">
        <v>5884</v>
      </c>
      <c r="LFL24" s="271" t="s">
        <v>5884</v>
      </c>
      <c r="LFM24" s="271" t="s">
        <v>5884</v>
      </c>
      <c r="LFN24" s="271" t="s">
        <v>5884</v>
      </c>
      <c r="LFO24" s="271" t="s">
        <v>5884</v>
      </c>
      <c r="LFP24" s="271" t="s">
        <v>5884</v>
      </c>
      <c r="LFQ24" s="271" t="s">
        <v>5884</v>
      </c>
      <c r="LFR24" s="271" t="s">
        <v>5884</v>
      </c>
      <c r="LFS24" s="271" t="s">
        <v>5884</v>
      </c>
      <c r="LFT24" s="271" t="s">
        <v>5884</v>
      </c>
      <c r="LFU24" s="271" t="s">
        <v>5884</v>
      </c>
      <c r="LFV24" s="271" t="s">
        <v>5884</v>
      </c>
      <c r="LFW24" s="271" t="s">
        <v>5884</v>
      </c>
      <c r="LFX24" s="271" t="s">
        <v>5884</v>
      </c>
      <c r="LFY24" s="271" t="s">
        <v>5884</v>
      </c>
      <c r="LFZ24" s="271" t="s">
        <v>5884</v>
      </c>
      <c r="LGA24" s="271" t="s">
        <v>5884</v>
      </c>
      <c r="LGB24" s="271" t="s">
        <v>5884</v>
      </c>
      <c r="LGC24" s="271" t="s">
        <v>5884</v>
      </c>
      <c r="LGD24" s="271" t="s">
        <v>5884</v>
      </c>
      <c r="LGE24" s="271" t="s">
        <v>5884</v>
      </c>
      <c r="LGF24" s="271" t="s">
        <v>5884</v>
      </c>
      <c r="LGG24" s="271" t="s">
        <v>5884</v>
      </c>
      <c r="LGH24" s="271" t="s">
        <v>5884</v>
      </c>
      <c r="LGI24" s="271" t="s">
        <v>5884</v>
      </c>
      <c r="LGJ24" s="271" t="s">
        <v>5884</v>
      </c>
      <c r="LGK24" s="271" t="s">
        <v>5884</v>
      </c>
      <c r="LGL24" s="271" t="s">
        <v>5884</v>
      </c>
      <c r="LGM24" s="271" t="s">
        <v>5884</v>
      </c>
      <c r="LGN24" s="271" t="s">
        <v>5884</v>
      </c>
      <c r="LGO24" s="271" t="s">
        <v>5884</v>
      </c>
      <c r="LGP24" s="271" t="s">
        <v>5884</v>
      </c>
      <c r="LGQ24" s="271" t="s">
        <v>5884</v>
      </c>
      <c r="LGR24" s="271" t="s">
        <v>5884</v>
      </c>
      <c r="LGS24" s="271" t="s">
        <v>5884</v>
      </c>
      <c r="LGT24" s="271" t="s">
        <v>5884</v>
      </c>
      <c r="LGU24" s="271" t="s">
        <v>5884</v>
      </c>
      <c r="LGV24" s="271" t="s">
        <v>5884</v>
      </c>
      <c r="LGW24" s="271" t="s">
        <v>5884</v>
      </c>
      <c r="LGX24" s="271" t="s">
        <v>5884</v>
      </c>
      <c r="LGY24" s="271" t="s">
        <v>5884</v>
      </c>
      <c r="LGZ24" s="271" t="s">
        <v>5884</v>
      </c>
      <c r="LHA24" s="271" t="s">
        <v>5884</v>
      </c>
      <c r="LHB24" s="271" t="s">
        <v>5884</v>
      </c>
      <c r="LHC24" s="271" t="s">
        <v>5884</v>
      </c>
      <c r="LHD24" s="271" t="s">
        <v>5884</v>
      </c>
      <c r="LHE24" s="271" t="s">
        <v>5884</v>
      </c>
      <c r="LHF24" s="271" t="s">
        <v>5884</v>
      </c>
      <c r="LHG24" s="271" t="s">
        <v>5884</v>
      </c>
      <c r="LHH24" s="271" t="s">
        <v>5884</v>
      </c>
      <c r="LHI24" s="271" t="s">
        <v>5884</v>
      </c>
      <c r="LHJ24" s="271" t="s">
        <v>5884</v>
      </c>
      <c r="LHK24" s="271" t="s">
        <v>5884</v>
      </c>
      <c r="LHL24" s="271" t="s">
        <v>5884</v>
      </c>
      <c r="LHM24" s="271" t="s">
        <v>5884</v>
      </c>
      <c r="LHN24" s="271" t="s">
        <v>5884</v>
      </c>
      <c r="LHO24" s="271" t="s">
        <v>5884</v>
      </c>
      <c r="LHP24" s="271" t="s">
        <v>5884</v>
      </c>
      <c r="LHQ24" s="271" t="s">
        <v>5884</v>
      </c>
      <c r="LHR24" s="271" t="s">
        <v>5884</v>
      </c>
      <c r="LHS24" s="271" t="s">
        <v>5884</v>
      </c>
      <c r="LHT24" s="271" t="s">
        <v>5884</v>
      </c>
      <c r="LHU24" s="271" t="s">
        <v>5884</v>
      </c>
      <c r="LHV24" s="271" t="s">
        <v>5884</v>
      </c>
      <c r="LHW24" s="271" t="s">
        <v>5884</v>
      </c>
      <c r="LHX24" s="271" t="s">
        <v>5884</v>
      </c>
      <c r="LHY24" s="271" t="s">
        <v>5884</v>
      </c>
      <c r="LHZ24" s="271" t="s">
        <v>5884</v>
      </c>
      <c r="LIA24" s="271" t="s">
        <v>5884</v>
      </c>
      <c r="LIB24" s="271" t="s">
        <v>5884</v>
      </c>
      <c r="LIC24" s="271" t="s">
        <v>5884</v>
      </c>
      <c r="LID24" s="271" t="s">
        <v>5884</v>
      </c>
      <c r="LIE24" s="271" t="s">
        <v>5884</v>
      </c>
      <c r="LIF24" s="271" t="s">
        <v>5884</v>
      </c>
      <c r="LIG24" s="271" t="s">
        <v>5884</v>
      </c>
      <c r="LIH24" s="271" t="s">
        <v>5884</v>
      </c>
      <c r="LII24" s="271" t="s">
        <v>5884</v>
      </c>
      <c r="LIJ24" s="271" t="s">
        <v>5884</v>
      </c>
      <c r="LIK24" s="271" t="s">
        <v>5884</v>
      </c>
      <c r="LIL24" s="271" t="s">
        <v>5884</v>
      </c>
      <c r="LIM24" s="271" t="s">
        <v>5884</v>
      </c>
      <c r="LIN24" s="271" t="s">
        <v>5884</v>
      </c>
      <c r="LIO24" s="271" t="s">
        <v>5884</v>
      </c>
      <c r="LIP24" s="271" t="s">
        <v>5884</v>
      </c>
      <c r="LIQ24" s="271" t="s">
        <v>5884</v>
      </c>
      <c r="LIR24" s="271" t="s">
        <v>5884</v>
      </c>
      <c r="LIS24" s="271" t="s">
        <v>5884</v>
      </c>
      <c r="LIT24" s="271" t="s">
        <v>5884</v>
      </c>
      <c r="LIU24" s="271" t="s">
        <v>5884</v>
      </c>
      <c r="LIV24" s="271" t="s">
        <v>5884</v>
      </c>
      <c r="LIW24" s="271" t="s">
        <v>5884</v>
      </c>
      <c r="LIX24" s="271" t="s">
        <v>5884</v>
      </c>
      <c r="LIY24" s="271" t="s">
        <v>5884</v>
      </c>
      <c r="LIZ24" s="271" t="s">
        <v>5884</v>
      </c>
      <c r="LJA24" s="271" t="s">
        <v>5884</v>
      </c>
      <c r="LJB24" s="271" t="s">
        <v>5884</v>
      </c>
      <c r="LJC24" s="271" t="s">
        <v>5884</v>
      </c>
      <c r="LJD24" s="271" t="s">
        <v>5884</v>
      </c>
      <c r="LJE24" s="271" t="s">
        <v>5884</v>
      </c>
      <c r="LJF24" s="271" t="s">
        <v>5884</v>
      </c>
      <c r="LJG24" s="271" t="s">
        <v>5884</v>
      </c>
      <c r="LJH24" s="271" t="s">
        <v>5884</v>
      </c>
      <c r="LJI24" s="271" t="s">
        <v>5884</v>
      </c>
      <c r="LJJ24" s="271" t="s">
        <v>5884</v>
      </c>
      <c r="LJK24" s="271" t="s">
        <v>5884</v>
      </c>
      <c r="LJL24" s="271" t="s">
        <v>5884</v>
      </c>
      <c r="LJM24" s="271" t="s">
        <v>5884</v>
      </c>
      <c r="LJN24" s="271" t="s">
        <v>5884</v>
      </c>
      <c r="LJO24" s="271" t="s">
        <v>5884</v>
      </c>
      <c r="LJP24" s="271" t="s">
        <v>5884</v>
      </c>
      <c r="LJQ24" s="271" t="s">
        <v>5884</v>
      </c>
      <c r="LJR24" s="271" t="s">
        <v>5884</v>
      </c>
      <c r="LJS24" s="271" t="s">
        <v>5884</v>
      </c>
      <c r="LJT24" s="271" t="s">
        <v>5884</v>
      </c>
      <c r="LJU24" s="271" t="s">
        <v>5884</v>
      </c>
      <c r="LJV24" s="271" t="s">
        <v>5884</v>
      </c>
      <c r="LJW24" s="271" t="s">
        <v>5884</v>
      </c>
      <c r="LJX24" s="271" t="s">
        <v>5884</v>
      </c>
      <c r="LJY24" s="271" t="s">
        <v>5884</v>
      </c>
      <c r="LJZ24" s="271" t="s">
        <v>5884</v>
      </c>
      <c r="LKA24" s="271" t="s">
        <v>5884</v>
      </c>
      <c r="LKB24" s="271" t="s">
        <v>5884</v>
      </c>
      <c r="LKC24" s="271" t="s">
        <v>5884</v>
      </c>
      <c r="LKD24" s="271" t="s">
        <v>5884</v>
      </c>
      <c r="LKE24" s="271" t="s">
        <v>5884</v>
      </c>
      <c r="LKF24" s="271" t="s">
        <v>5884</v>
      </c>
      <c r="LKG24" s="271" t="s">
        <v>5884</v>
      </c>
      <c r="LKH24" s="271" t="s">
        <v>5884</v>
      </c>
      <c r="LKI24" s="271" t="s">
        <v>5884</v>
      </c>
      <c r="LKJ24" s="271" t="s">
        <v>5884</v>
      </c>
      <c r="LKK24" s="271" t="s">
        <v>5884</v>
      </c>
      <c r="LKL24" s="271" t="s">
        <v>5884</v>
      </c>
      <c r="LKM24" s="271" t="s">
        <v>5884</v>
      </c>
      <c r="LKN24" s="271" t="s">
        <v>5884</v>
      </c>
      <c r="LKO24" s="271" t="s">
        <v>5884</v>
      </c>
      <c r="LKP24" s="271" t="s">
        <v>5884</v>
      </c>
      <c r="LKQ24" s="271" t="s">
        <v>5884</v>
      </c>
      <c r="LKR24" s="271" t="s">
        <v>5884</v>
      </c>
      <c r="LKS24" s="271" t="s">
        <v>5884</v>
      </c>
      <c r="LKT24" s="271" t="s">
        <v>5884</v>
      </c>
      <c r="LKU24" s="271" t="s">
        <v>5884</v>
      </c>
      <c r="LKV24" s="271" t="s">
        <v>5884</v>
      </c>
      <c r="LKW24" s="271" t="s">
        <v>5884</v>
      </c>
      <c r="LKX24" s="271" t="s">
        <v>5884</v>
      </c>
      <c r="LKY24" s="271" t="s">
        <v>5884</v>
      </c>
      <c r="LKZ24" s="271" t="s">
        <v>5884</v>
      </c>
      <c r="LLA24" s="271" t="s">
        <v>5884</v>
      </c>
      <c r="LLB24" s="271" t="s">
        <v>5884</v>
      </c>
      <c r="LLC24" s="271" t="s">
        <v>5884</v>
      </c>
      <c r="LLD24" s="271" t="s">
        <v>5884</v>
      </c>
      <c r="LLE24" s="271" t="s">
        <v>5884</v>
      </c>
      <c r="LLF24" s="271" t="s">
        <v>5884</v>
      </c>
      <c r="LLG24" s="271" t="s">
        <v>5884</v>
      </c>
      <c r="LLH24" s="271" t="s">
        <v>5884</v>
      </c>
      <c r="LLI24" s="271" t="s">
        <v>5884</v>
      </c>
      <c r="LLJ24" s="271" t="s">
        <v>5884</v>
      </c>
      <c r="LLK24" s="271" t="s">
        <v>5884</v>
      </c>
      <c r="LLL24" s="271" t="s">
        <v>5884</v>
      </c>
      <c r="LLM24" s="271" t="s">
        <v>5884</v>
      </c>
      <c r="LLN24" s="271" t="s">
        <v>5884</v>
      </c>
      <c r="LLO24" s="271" t="s">
        <v>5884</v>
      </c>
      <c r="LLP24" s="271" t="s">
        <v>5884</v>
      </c>
      <c r="LLQ24" s="271" t="s">
        <v>5884</v>
      </c>
      <c r="LLR24" s="271" t="s">
        <v>5884</v>
      </c>
      <c r="LLS24" s="271" t="s">
        <v>5884</v>
      </c>
      <c r="LLT24" s="271" t="s">
        <v>5884</v>
      </c>
      <c r="LLU24" s="271" t="s">
        <v>5884</v>
      </c>
      <c r="LLV24" s="271" t="s">
        <v>5884</v>
      </c>
      <c r="LLW24" s="271" t="s">
        <v>5884</v>
      </c>
      <c r="LLX24" s="271" t="s">
        <v>5884</v>
      </c>
      <c r="LLY24" s="271" t="s">
        <v>5884</v>
      </c>
      <c r="LLZ24" s="271" t="s">
        <v>5884</v>
      </c>
      <c r="LMA24" s="271" t="s">
        <v>5884</v>
      </c>
      <c r="LMB24" s="271" t="s">
        <v>5884</v>
      </c>
      <c r="LMC24" s="271" t="s">
        <v>5884</v>
      </c>
      <c r="LMD24" s="271" t="s">
        <v>5884</v>
      </c>
      <c r="LME24" s="271" t="s">
        <v>5884</v>
      </c>
      <c r="LMF24" s="271" t="s">
        <v>5884</v>
      </c>
      <c r="LMG24" s="271" t="s">
        <v>5884</v>
      </c>
      <c r="LMH24" s="271" t="s">
        <v>5884</v>
      </c>
      <c r="LMI24" s="271" t="s">
        <v>5884</v>
      </c>
      <c r="LMJ24" s="271" t="s">
        <v>5884</v>
      </c>
      <c r="LMK24" s="271" t="s">
        <v>5884</v>
      </c>
      <c r="LML24" s="271" t="s">
        <v>5884</v>
      </c>
      <c r="LMM24" s="271" t="s">
        <v>5884</v>
      </c>
      <c r="LMN24" s="271" t="s">
        <v>5884</v>
      </c>
      <c r="LMO24" s="271" t="s">
        <v>5884</v>
      </c>
      <c r="LMP24" s="271" t="s">
        <v>5884</v>
      </c>
      <c r="LMQ24" s="271" t="s">
        <v>5884</v>
      </c>
      <c r="LMR24" s="271" t="s">
        <v>5884</v>
      </c>
      <c r="LMS24" s="271" t="s">
        <v>5884</v>
      </c>
      <c r="LMT24" s="271" t="s">
        <v>5884</v>
      </c>
      <c r="LMU24" s="271" t="s">
        <v>5884</v>
      </c>
      <c r="LMV24" s="271" t="s">
        <v>5884</v>
      </c>
      <c r="LMW24" s="271" t="s">
        <v>5884</v>
      </c>
      <c r="LMX24" s="271" t="s">
        <v>5884</v>
      </c>
      <c r="LMY24" s="271" t="s">
        <v>5884</v>
      </c>
      <c r="LMZ24" s="271" t="s">
        <v>5884</v>
      </c>
      <c r="LNA24" s="271" t="s">
        <v>5884</v>
      </c>
      <c r="LNB24" s="271" t="s">
        <v>5884</v>
      </c>
      <c r="LNC24" s="271" t="s">
        <v>5884</v>
      </c>
      <c r="LND24" s="271" t="s">
        <v>5884</v>
      </c>
      <c r="LNE24" s="271" t="s">
        <v>5884</v>
      </c>
      <c r="LNF24" s="271" t="s">
        <v>5884</v>
      </c>
      <c r="LNG24" s="271" t="s">
        <v>5884</v>
      </c>
      <c r="LNH24" s="271" t="s">
        <v>5884</v>
      </c>
      <c r="LNI24" s="271" t="s">
        <v>5884</v>
      </c>
      <c r="LNJ24" s="271" t="s">
        <v>5884</v>
      </c>
      <c r="LNK24" s="271" t="s">
        <v>5884</v>
      </c>
      <c r="LNL24" s="271" t="s">
        <v>5884</v>
      </c>
      <c r="LNM24" s="271" t="s">
        <v>5884</v>
      </c>
      <c r="LNN24" s="271" t="s">
        <v>5884</v>
      </c>
      <c r="LNO24" s="271" t="s">
        <v>5884</v>
      </c>
      <c r="LNP24" s="271" t="s">
        <v>5884</v>
      </c>
      <c r="LNQ24" s="271" t="s">
        <v>5884</v>
      </c>
      <c r="LNR24" s="271" t="s">
        <v>5884</v>
      </c>
      <c r="LNS24" s="271" t="s">
        <v>5884</v>
      </c>
      <c r="LNT24" s="271" t="s">
        <v>5884</v>
      </c>
      <c r="LNU24" s="271" t="s">
        <v>5884</v>
      </c>
      <c r="LNV24" s="271" t="s">
        <v>5884</v>
      </c>
      <c r="LNW24" s="271" t="s">
        <v>5884</v>
      </c>
      <c r="LNX24" s="271" t="s">
        <v>5884</v>
      </c>
      <c r="LNY24" s="271" t="s">
        <v>5884</v>
      </c>
      <c r="LNZ24" s="271" t="s">
        <v>5884</v>
      </c>
      <c r="LOA24" s="271" t="s">
        <v>5884</v>
      </c>
      <c r="LOB24" s="271" t="s">
        <v>5884</v>
      </c>
      <c r="LOC24" s="271" t="s">
        <v>5884</v>
      </c>
      <c r="LOD24" s="271" t="s">
        <v>5884</v>
      </c>
      <c r="LOE24" s="271" t="s">
        <v>5884</v>
      </c>
      <c r="LOF24" s="271" t="s">
        <v>5884</v>
      </c>
      <c r="LOG24" s="271" t="s">
        <v>5884</v>
      </c>
      <c r="LOH24" s="271" t="s">
        <v>5884</v>
      </c>
      <c r="LOI24" s="271" t="s">
        <v>5884</v>
      </c>
      <c r="LOJ24" s="271" t="s">
        <v>5884</v>
      </c>
      <c r="LOK24" s="271" t="s">
        <v>5884</v>
      </c>
      <c r="LOL24" s="271" t="s">
        <v>5884</v>
      </c>
      <c r="LOM24" s="271" t="s">
        <v>5884</v>
      </c>
      <c r="LON24" s="271" t="s">
        <v>5884</v>
      </c>
      <c r="LOO24" s="271" t="s">
        <v>5884</v>
      </c>
      <c r="LOP24" s="271" t="s">
        <v>5884</v>
      </c>
      <c r="LOQ24" s="271" t="s">
        <v>5884</v>
      </c>
      <c r="LOR24" s="271" t="s">
        <v>5884</v>
      </c>
      <c r="LOS24" s="271" t="s">
        <v>5884</v>
      </c>
      <c r="LOT24" s="271" t="s">
        <v>5884</v>
      </c>
      <c r="LOU24" s="271" t="s">
        <v>5884</v>
      </c>
      <c r="LOV24" s="271" t="s">
        <v>5884</v>
      </c>
      <c r="LOW24" s="271" t="s">
        <v>5884</v>
      </c>
      <c r="LOX24" s="271" t="s">
        <v>5884</v>
      </c>
      <c r="LOY24" s="271" t="s">
        <v>5884</v>
      </c>
      <c r="LOZ24" s="271" t="s">
        <v>5884</v>
      </c>
      <c r="LPA24" s="271" t="s">
        <v>5884</v>
      </c>
      <c r="LPB24" s="271" t="s">
        <v>5884</v>
      </c>
      <c r="LPC24" s="271" t="s">
        <v>5884</v>
      </c>
      <c r="LPD24" s="271" t="s">
        <v>5884</v>
      </c>
      <c r="LPE24" s="271" t="s">
        <v>5884</v>
      </c>
      <c r="LPF24" s="271" t="s">
        <v>5884</v>
      </c>
      <c r="LPG24" s="271" t="s">
        <v>5884</v>
      </c>
      <c r="LPH24" s="271" t="s">
        <v>5884</v>
      </c>
      <c r="LPI24" s="271" t="s">
        <v>5884</v>
      </c>
      <c r="LPJ24" s="271" t="s">
        <v>5884</v>
      </c>
      <c r="LPK24" s="271" t="s">
        <v>5884</v>
      </c>
      <c r="LPL24" s="271" t="s">
        <v>5884</v>
      </c>
      <c r="LPM24" s="271" t="s">
        <v>5884</v>
      </c>
      <c r="LPN24" s="271" t="s">
        <v>5884</v>
      </c>
      <c r="LPO24" s="271" t="s">
        <v>5884</v>
      </c>
      <c r="LPP24" s="271" t="s">
        <v>5884</v>
      </c>
      <c r="LPQ24" s="271" t="s">
        <v>5884</v>
      </c>
      <c r="LPR24" s="271" t="s">
        <v>5884</v>
      </c>
      <c r="LPS24" s="271" t="s">
        <v>5884</v>
      </c>
      <c r="LPT24" s="271" t="s">
        <v>5884</v>
      </c>
      <c r="LPU24" s="271" t="s">
        <v>5884</v>
      </c>
      <c r="LPV24" s="271" t="s">
        <v>5884</v>
      </c>
      <c r="LPW24" s="271" t="s">
        <v>5884</v>
      </c>
      <c r="LPX24" s="271" t="s">
        <v>5884</v>
      </c>
      <c r="LPY24" s="271" t="s">
        <v>5884</v>
      </c>
      <c r="LPZ24" s="271" t="s">
        <v>5884</v>
      </c>
      <c r="LQA24" s="271" t="s">
        <v>5884</v>
      </c>
      <c r="LQB24" s="271" t="s">
        <v>5884</v>
      </c>
      <c r="LQC24" s="271" t="s">
        <v>5884</v>
      </c>
      <c r="LQD24" s="271" t="s">
        <v>5884</v>
      </c>
      <c r="LQE24" s="271" t="s">
        <v>5884</v>
      </c>
      <c r="LQF24" s="271" t="s">
        <v>5884</v>
      </c>
      <c r="LQG24" s="271" t="s">
        <v>5884</v>
      </c>
      <c r="LQH24" s="271" t="s">
        <v>5884</v>
      </c>
      <c r="LQI24" s="271" t="s">
        <v>5884</v>
      </c>
      <c r="LQJ24" s="271" t="s">
        <v>5884</v>
      </c>
      <c r="LQK24" s="271" t="s">
        <v>5884</v>
      </c>
      <c r="LQL24" s="271" t="s">
        <v>5884</v>
      </c>
      <c r="LQM24" s="271" t="s">
        <v>5884</v>
      </c>
      <c r="LQN24" s="271" t="s">
        <v>5884</v>
      </c>
      <c r="LQO24" s="271" t="s">
        <v>5884</v>
      </c>
      <c r="LQP24" s="271" t="s">
        <v>5884</v>
      </c>
      <c r="LQQ24" s="271" t="s">
        <v>5884</v>
      </c>
      <c r="LQR24" s="271" t="s">
        <v>5884</v>
      </c>
      <c r="LQS24" s="271" t="s">
        <v>5884</v>
      </c>
      <c r="LQT24" s="271" t="s">
        <v>5884</v>
      </c>
      <c r="LQU24" s="271" t="s">
        <v>5884</v>
      </c>
      <c r="LQV24" s="271" t="s">
        <v>5884</v>
      </c>
      <c r="LQW24" s="271" t="s">
        <v>5884</v>
      </c>
      <c r="LQX24" s="271" t="s">
        <v>5884</v>
      </c>
      <c r="LQY24" s="271" t="s">
        <v>5884</v>
      </c>
      <c r="LQZ24" s="271" t="s">
        <v>5884</v>
      </c>
      <c r="LRA24" s="271" t="s">
        <v>5884</v>
      </c>
      <c r="LRB24" s="271" t="s">
        <v>5884</v>
      </c>
      <c r="LRC24" s="271" t="s">
        <v>5884</v>
      </c>
      <c r="LRD24" s="271" t="s">
        <v>5884</v>
      </c>
      <c r="LRE24" s="271" t="s">
        <v>5884</v>
      </c>
      <c r="LRF24" s="271" t="s">
        <v>5884</v>
      </c>
      <c r="LRG24" s="271" t="s">
        <v>5884</v>
      </c>
      <c r="LRH24" s="271" t="s">
        <v>5884</v>
      </c>
      <c r="LRI24" s="271" t="s">
        <v>5884</v>
      </c>
      <c r="LRJ24" s="271" t="s">
        <v>5884</v>
      </c>
      <c r="LRK24" s="271" t="s">
        <v>5884</v>
      </c>
      <c r="LRL24" s="271" t="s">
        <v>5884</v>
      </c>
      <c r="LRM24" s="271" t="s">
        <v>5884</v>
      </c>
      <c r="LRN24" s="271" t="s">
        <v>5884</v>
      </c>
      <c r="LRO24" s="271" t="s">
        <v>5884</v>
      </c>
      <c r="LRP24" s="271" t="s">
        <v>5884</v>
      </c>
      <c r="LRQ24" s="271" t="s">
        <v>5884</v>
      </c>
      <c r="LRR24" s="271" t="s">
        <v>5884</v>
      </c>
      <c r="LRS24" s="271" t="s">
        <v>5884</v>
      </c>
      <c r="LRT24" s="271" t="s">
        <v>5884</v>
      </c>
      <c r="LRU24" s="271" t="s">
        <v>5884</v>
      </c>
      <c r="LRV24" s="271" t="s">
        <v>5884</v>
      </c>
      <c r="LRW24" s="271" t="s">
        <v>5884</v>
      </c>
      <c r="LRX24" s="271" t="s">
        <v>5884</v>
      </c>
      <c r="LRY24" s="271" t="s">
        <v>5884</v>
      </c>
      <c r="LRZ24" s="271" t="s">
        <v>5884</v>
      </c>
      <c r="LSA24" s="271" t="s">
        <v>5884</v>
      </c>
      <c r="LSB24" s="271" t="s">
        <v>5884</v>
      </c>
      <c r="LSC24" s="271" t="s">
        <v>5884</v>
      </c>
      <c r="LSD24" s="271" t="s">
        <v>5884</v>
      </c>
      <c r="LSE24" s="271" t="s">
        <v>5884</v>
      </c>
      <c r="LSF24" s="271" t="s">
        <v>5884</v>
      </c>
      <c r="LSG24" s="271" t="s">
        <v>5884</v>
      </c>
      <c r="LSH24" s="271" t="s">
        <v>5884</v>
      </c>
      <c r="LSI24" s="271" t="s">
        <v>5884</v>
      </c>
      <c r="LSJ24" s="271" t="s">
        <v>5884</v>
      </c>
      <c r="LSK24" s="271" t="s">
        <v>5884</v>
      </c>
      <c r="LSL24" s="271" t="s">
        <v>5884</v>
      </c>
      <c r="LSM24" s="271" t="s">
        <v>5884</v>
      </c>
      <c r="LSN24" s="271" t="s">
        <v>5884</v>
      </c>
      <c r="LSO24" s="271" t="s">
        <v>5884</v>
      </c>
      <c r="LSP24" s="271" t="s">
        <v>5884</v>
      </c>
      <c r="LSQ24" s="271" t="s">
        <v>5884</v>
      </c>
      <c r="LSR24" s="271" t="s">
        <v>5884</v>
      </c>
      <c r="LSS24" s="271" t="s">
        <v>5884</v>
      </c>
      <c r="LST24" s="271" t="s">
        <v>5884</v>
      </c>
      <c r="LSU24" s="271" t="s">
        <v>5884</v>
      </c>
      <c r="LSV24" s="271" t="s">
        <v>5884</v>
      </c>
      <c r="LSW24" s="271" t="s">
        <v>5884</v>
      </c>
      <c r="LSX24" s="271" t="s">
        <v>5884</v>
      </c>
      <c r="LSY24" s="271" t="s">
        <v>5884</v>
      </c>
      <c r="LSZ24" s="271" t="s">
        <v>5884</v>
      </c>
      <c r="LTA24" s="271" t="s">
        <v>5884</v>
      </c>
      <c r="LTB24" s="271" t="s">
        <v>5884</v>
      </c>
      <c r="LTC24" s="271" t="s">
        <v>5884</v>
      </c>
      <c r="LTD24" s="271" t="s">
        <v>5884</v>
      </c>
      <c r="LTE24" s="271" t="s">
        <v>5884</v>
      </c>
      <c r="LTF24" s="271" t="s">
        <v>5884</v>
      </c>
      <c r="LTG24" s="271" t="s">
        <v>5884</v>
      </c>
      <c r="LTH24" s="271" t="s">
        <v>5884</v>
      </c>
      <c r="LTI24" s="271" t="s">
        <v>5884</v>
      </c>
      <c r="LTJ24" s="271" t="s">
        <v>5884</v>
      </c>
      <c r="LTK24" s="271" t="s">
        <v>5884</v>
      </c>
      <c r="LTL24" s="271" t="s">
        <v>5884</v>
      </c>
      <c r="LTM24" s="271" t="s">
        <v>5884</v>
      </c>
      <c r="LTN24" s="271" t="s">
        <v>5884</v>
      </c>
      <c r="LTO24" s="271" t="s">
        <v>5884</v>
      </c>
      <c r="LTP24" s="271" t="s">
        <v>5884</v>
      </c>
      <c r="LTQ24" s="271" t="s">
        <v>5884</v>
      </c>
      <c r="LTR24" s="271" t="s">
        <v>5884</v>
      </c>
      <c r="LTS24" s="271" t="s">
        <v>5884</v>
      </c>
      <c r="LTT24" s="271" t="s">
        <v>5884</v>
      </c>
      <c r="LTU24" s="271" t="s">
        <v>5884</v>
      </c>
      <c r="LTV24" s="271" t="s">
        <v>5884</v>
      </c>
      <c r="LTW24" s="271" t="s">
        <v>5884</v>
      </c>
      <c r="LTX24" s="271" t="s">
        <v>5884</v>
      </c>
      <c r="LTY24" s="271" t="s">
        <v>5884</v>
      </c>
      <c r="LTZ24" s="271" t="s">
        <v>5884</v>
      </c>
      <c r="LUA24" s="271" t="s">
        <v>5884</v>
      </c>
      <c r="LUB24" s="271" t="s">
        <v>5884</v>
      </c>
      <c r="LUC24" s="271" t="s">
        <v>5884</v>
      </c>
      <c r="LUD24" s="271" t="s">
        <v>5884</v>
      </c>
      <c r="LUE24" s="271" t="s">
        <v>5884</v>
      </c>
      <c r="LUF24" s="271" t="s">
        <v>5884</v>
      </c>
      <c r="LUG24" s="271" t="s">
        <v>5884</v>
      </c>
      <c r="LUH24" s="271" t="s">
        <v>5884</v>
      </c>
      <c r="LUI24" s="271" t="s">
        <v>5884</v>
      </c>
      <c r="LUJ24" s="271" t="s">
        <v>5884</v>
      </c>
      <c r="LUK24" s="271" t="s">
        <v>5884</v>
      </c>
      <c r="LUL24" s="271" t="s">
        <v>5884</v>
      </c>
      <c r="LUM24" s="271" t="s">
        <v>5884</v>
      </c>
      <c r="LUN24" s="271" t="s">
        <v>5884</v>
      </c>
      <c r="LUO24" s="271" t="s">
        <v>5884</v>
      </c>
      <c r="LUP24" s="271" t="s">
        <v>5884</v>
      </c>
      <c r="LUQ24" s="271" t="s">
        <v>5884</v>
      </c>
      <c r="LUR24" s="271" t="s">
        <v>5884</v>
      </c>
      <c r="LUS24" s="271" t="s">
        <v>5884</v>
      </c>
      <c r="LUT24" s="271" t="s">
        <v>5884</v>
      </c>
      <c r="LUU24" s="271" t="s">
        <v>5884</v>
      </c>
      <c r="LUV24" s="271" t="s">
        <v>5884</v>
      </c>
      <c r="LUW24" s="271" t="s">
        <v>5884</v>
      </c>
      <c r="LUX24" s="271" t="s">
        <v>5884</v>
      </c>
      <c r="LUY24" s="271" t="s">
        <v>5884</v>
      </c>
      <c r="LUZ24" s="271" t="s">
        <v>5884</v>
      </c>
      <c r="LVA24" s="271" t="s">
        <v>5884</v>
      </c>
      <c r="LVB24" s="271" t="s">
        <v>5884</v>
      </c>
      <c r="LVC24" s="271" t="s">
        <v>5884</v>
      </c>
      <c r="LVD24" s="271" t="s">
        <v>5884</v>
      </c>
      <c r="LVE24" s="271" t="s">
        <v>5884</v>
      </c>
      <c r="LVF24" s="271" t="s">
        <v>5884</v>
      </c>
      <c r="LVG24" s="271" t="s">
        <v>5884</v>
      </c>
      <c r="LVH24" s="271" t="s">
        <v>5884</v>
      </c>
      <c r="LVI24" s="271" t="s">
        <v>5884</v>
      </c>
      <c r="LVJ24" s="271" t="s">
        <v>5884</v>
      </c>
      <c r="LVK24" s="271" t="s">
        <v>5884</v>
      </c>
      <c r="LVL24" s="271" t="s">
        <v>5884</v>
      </c>
      <c r="LVM24" s="271" t="s">
        <v>5884</v>
      </c>
      <c r="LVN24" s="271" t="s">
        <v>5884</v>
      </c>
      <c r="LVO24" s="271" t="s">
        <v>5884</v>
      </c>
      <c r="LVP24" s="271" t="s">
        <v>5884</v>
      </c>
      <c r="LVQ24" s="271" t="s">
        <v>5884</v>
      </c>
      <c r="LVR24" s="271" t="s">
        <v>5884</v>
      </c>
      <c r="LVS24" s="271" t="s">
        <v>5884</v>
      </c>
      <c r="LVT24" s="271" t="s">
        <v>5884</v>
      </c>
      <c r="LVU24" s="271" t="s">
        <v>5884</v>
      </c>
      <c r="LVV24" s="271" t="s">
        <v>5884</v>
      </c>
      <c r="LVW24" s="271" t="s">
        <v>5884</v>
      </c>
      <c r="LVX24" s="271" t="s">
        <v>5884</v>
      </c>
      <c r="LVY24" s="271" t="s">
        <v>5884</v>
      </c>
      <c r="LVZ24" s="271" t="s">
        <v>5884</v>
      </c>
      <c r="LWA24" s="271" t="s">
        <v>5884</v>
      </c>
      <c r="LWB24" s="271" t="s">
        <v>5884</v>
      </c>
      <c r="LWC24" s="271" t="s">
        <v>5884</v>
      </c>
      <c r="LWD24" s="271" t="s">
        <v>5884</v>
      </c>
      <c r="LWE24" s="271" t="s">
        <v>5884</v>
      </c>
      <c r="LWF24" s="271" t="s">
        <v>5884</v>
      </c>
      <c r="LWG24" s="271" t="s">
        <v>5884</v>
      </c>
      <c r="LWH24" s="271" t="s">
        <v>5884</v>
      </c>
      <c r="LWI24" s="271" t="s">
        <v>5884</v>
      </c>
      <c r="LWJ24" s="271" t="s">
        <v>5884</v>
      </c>
      <c r="LWK24" s="271" t="s">
        <v>5884</v>
      </c>
      <c r="LWL24" s="271" t="s">
        <v>5884</v>
      </c>
      <c r="LWM24" s="271" t="s">
        <v>5884</v>
      </c>
      <c r="LWN24" s="271" t="s">
        <v>5884</v>
      </c>
      <c r="LWO24" s="271" t="s">
        <v>5884</v>
      </c>
      <c r="LWP24" s="271" t="s">
        <v>5884</v>
      </c>
      <c r="LWQ24" s="271" t="s">
        <v>5884</v>
      </c>
      <c r="LWR24" s="271" t="s">
        <v>5884</v>
      </c>
      <c r="LWS24" s="271" t="s">
        <v>5884</v>
      </c>
      <c r="LWT24" s="271" t="s">
        <v>5884</v>
      </c>
      <c r="LWU24" s="271" t="s">
        <v>5884</v>
      </c>
      <c r="LWV24" s="271" t="s">
        <v>5884</v>
      </c>
      <c r="LWW24" s="271" t="s">
        <v>5884</v>
      </c>
      <c r="LWX24" s="271" t="s">
        <v>5884</v>
      </c>
      <c r="LWY24" s="271" t="s">
        <v>5884</v>
      </c>
      <c r="LWZ24" s="271" t="s">
        <v>5884</v>
      </c>
      <c r="LXA24" s="271" t="s">
        <v>5884</v>
      </c>
      <c r="LXB24" s="271" t="s">
        <v>5884</v>
      </c>
      <c r="LXC24" s="271" t="s">
        <v>5884</v>
      </c>
      <c r="LXD24" s="271" t="s">
        <v>5884</v>
      </c>
      <c r="LXE24" s="271" t="s">
        <v>5884</v>
      </c>
      <c r="LXF24" s="271" t="s">
        <v>5884</v>
      </c>
      <c r="LXG24" s="271" t="s">
        <v>5884</v>
      </c>
      <c r="LXH24" s="271" t="s">
        <v>5884</v>
      </c>
      <c r="LXI24" s="271" t="s">
        <v>5884</v>
      </c>
      <c r="LXJ24" s="271" t="s">
        <v>5884</v>
      </c>
      <c r="LXK24" s="271" t="s">
        <v>5884</v>
      </c>
      <c r="LXL24" s="271" t="s">
        <v>5884</v>
      </c>
      <c r="LXM24" s="271" t="s">
        <v>5884</v>
      </c>
      <c r="LXN24" s="271" t="s">
        <v>5884</v>
      </c>
      <c r="LXO24" s="271" t="s">
        <v>5884</v>
      </c>
      <c r="LXP24" s="271" t="s">
        <v>5884</v>
      </c>
      <c r="LXQ24" s="271" t="s">
        <v>5884</v>
      </c>
      <c r="LXR24" s="271" t="s">
        <v>5884</v>
      </c>
      <c r="LXS24" s="271" t="s">
        <v>5884</v>
      </c>
      <c r="LXT24" s="271" t="s">
        <v>5884</v>
      </c>
      <c r="LXU24" s="271" t="s">
        <v>5884</v>
      </c>
      <c r="LXV24" s="271" t="s">
        <v>5884</v>
      </c>
      <c r="LXW24" s="271" t="s">
        <v>5884</v>
      </c>
      <c r="LXX24" s="271" t="s">
        <v>5884</v>
      </c>
      <c r="LXY24" s="271" t="s">
        <v>5884</v>
      </c>
      <c r="LXZ24" s="271" t="s">
        <v>5884</v>
      </c>
      <c r="LYA24" s="271" t="s">
        <v>5884</v>
      </c>
      <c r="LYB24" s="271" t="s">
        <v>5884</v>
      </c>
      <c r="LYC24" s="271" t="s">
        <v>5884</v>
      </c>
      <c r="LYD24" s="271" t="s">
        <v>5884</v>
      </c>
      <c r="LYE24" s="271" t="s">
        <v>5884</v>
      </c>
      <c r="LYF24" s="271" t="s">
        <v>5884</v>
      </c>
      <c r="LYG24" s="271" t="s">
        <v>5884</v>
      </c>
      <c r="LYH24" s="271" t="s">
        <v>5884</v>
      </c>
      <c r="LYI24" s="271" t="s">
        <v>5884</v>
      </c>
      <c r="LYJ24" s="271" t="s">
        <v>5884</v>
      </c>
      <c r="LYK24" s="271" t="s">
        <v>5884</v>
      </c>
      <c r="LYL24" s="271" t="s">
        <v>5884</v>
      </c>
      <c r="LYM24" s="271" t="s">
        <v>5884</v>
      </c>
      <c r="LYN24" s="271" t="s">
        <v>5884</v>
      </c>
      <c r="LYO24" s="271" t="s">
        <v>5884</v>
      </c>
      <c r="LYP24" s="271" t="s">
        <v>5884</v>
      </c>
      <c r="LYQ24" s="271" t="s">
        <v>5884</v>
      </c>
      <c r="LYR24" s="271" t="s">
        <v>5884</v>
      </c>
      <c r="LYS24" s="271" t="s">
        <v>5884</v>
      </c>
      <c r="LYT24" s="271" t="s">
        <v>5884</v>
      </c>
      <c r="LYU24" s="271" t="s">
        <v>5884</v>
      </c>
      <c r="LYV24" s="271" t="s">
        <v>5884</v>
      </c>
      <c r="LYW24" s="271" t="s">
        <v>5884</v>
      </c>
      <c r="LYX24" s="271" t="s">
        <v>5884</v>
      </c>
      <c r="LYY24" s="271" t="s">
        <v>5884</v>
      </c>
      <c r="LYZ24" s="271" t="s">
        <v>5884</v>
      </c>
      <c r="LZA24" s="271" t="s">
        <v>5884</v>
      </c>
      <c r="LZB24" s="271" t="s">
        <v>5884</v>
      </c>
      <c r="LZC24" s="271" t="s">
        <v>5884</v>
      </c>
      <c r="LZD24" s="271" t="s">
        <v>5884</v>
      </c>
      <c r="LZE24" s="271" t="s">
        <v>5884</v>
      </c>
      <c r="LZF24" s="271" t="s">
        <v>5884</v>
      </c>
      <c r="LZG24" s="271" t="s">
        <v>5884</v>
      </c>
      <c r="LZH24" s="271" t="s">
        <v>5884</v>
      </c>
      <c r="LZI24" s="271" t="s">
        <v>5884</v>
      </c>
      <c r="LZJ24" s="271" t="s">
        <v>5884</v>
      </c>
      <c r="LZK24" s="271" t="s">
        <v>5884</v>
      </c>
      <c r="LZL24" s="271" t="s">
        <v>5884</v>
      </c>
      <c r="LZM24" s="271" t="s">
        <v>5884</v>
      </c>
      <c r="LZN24" s="271" t="s">
        <v>5884</v>
      </c>
      <c r="LZO24" s="271" t="s">
        <v>5884</v>
      </c>
      <c r="LZP24" s="271" t="s">
        <v>5884</v>
      </c>
      <c r="LZQ24" s="271" t="s">
        <v>5884</v>
      </c>
      <c r="LZR24" s="271" t="s">
        <v>5884</v>
      </c>
      <c r="LZS24" s="271" t="s">
        <v>5884</v>
      </c>
      <c r="LZT24" s="271" t="s">
        <v>5884</v>
      </c>
      <c r="LZU24" s="271" t="s">
        <v>5884</v>
      </c>
      <c r="LZV24" s="271" t="s">
        <v>5884</v>
      </c>
      <c r="LZW24" s="271" t="s">
        <v>5884</v>
      </c>
      <c r="LZX24" s="271" t="s">
        <v>5884</v>
      </c>
      <c r="LZY24" s="271" t="s">
        <v>5884</v>
      </c>
      <c r="LZZ24" s="271" t="s">
        <v>5884</v>
      </c>
      <c r="MAA24" s="271" t="s">
        <v>5884</v>
      </c>
      <c r="MAB24" s="271" t="s">
        <v>5884</v>
      </c>
      <c r="MAC24" s="271" t="s">
        <v>5884</v>
      </c>
      <c r="MAD24" s="271" t="s">
        <v>5884</v>
      </c>
      <c r="MAE24" s="271" t="s">
        <v>5884</v>
      </c>
      <c r="MAF24" s="271" t="s">
        <v>5884</v>
      </c>
      <c r="MAG24" s="271" t="s">
        <v>5884</v>
      </c>
      <c r="MAH24" s="271" t="s">
        <v>5884</v>
      </c>
      <c r="MAI24" s="271" t="s">
        <v>5884</v>
      </c>
      <c r="MAJ24" s="271" t="s">
        <v>5884</v>
      </c>
      <c r="MAK24" s="271" t="s">
        <v>5884</v>
      </c>
      <c r="MAL24" s="271" t="s">
        <v>5884</v>
      </c>
      <c r="MAM24" s="271" t="s">
        <v>5884</v>
      </c>
      <c r="MAN24" s="271" t="s">
        <v>5884</v>
      </c>
      <c r="MAO24" s="271" t="s">
        <v>5884</v>
      </c>
      <c r="MAP24" s="271" t="s">
        <v>5884</v>
      </c>
      <c r="MAQ24" s="271" t="s">
        <v>5884</v>
      </c>
      <c r="MAR24" s="271" t="s">
        <v>5884</v>
      </c>
      <c r="MAS24" s="271" t="s">
        <v>5884</v>
      </c>
      <c r="MAT24" s="271" t="s">
        <v>5884</v>
      </c>
      <c r="MAU24" s="271" t="s">
        <v>5884</v>
      </c>
      <c r="MAV24" s="271" t="s">
        <v>5884</v>
      </c>
      <c r="MAW24" s="271" t="s">
        <v>5884</v>
      </c>
      <c r="MAX24" s="271" t="s">
        <v>5884</v>
      </c>
      <c r="MAY24" s="271" t="s">
        <v>5884</v>
      </c>
      <c r="MAZ24" s="271" t="s">
        <v>5884</v>
      </c>
      <c r="MBA24" s="271" t="s">
        <v>5884</v>
      </c>
      <c r="MBB24" s="271" t="s">
        <v>5884</v>
      </c>
      <c r="MBC24" s="271" t="s">
        <v>5884</v>
      </c>
      <c r="MBD24" s="271" t="s">
        <v>5884</v>
      </c>
      <c r="MBE24" s="271" t="s">
        <v>5884</v>
      </c>
      <c r="MBF24" s="271" t="s">
        <v>5884</v>
      </c>
      <c r="MBG24" s="271" t="s">
        <v>5884</v>
      </c>
      <c r="MBH24" s="271" t="s">
        <v>5884</v>
      </c>
      <c r="MBI24" s="271" t="s">
        <v>5884</v>
      </c>
      <c r="MBJ24" s="271" t="s">
        <v>5884</v>
      </c>
      <c r="MBK24" s="271" t="s">
        <v>5884</v>
      </c>
      <c r="MBL24" s="271" t="s">
        <v>5884</v>
      </c>
      <c r="MBM24" s="271" t="s">
        <v>5884</v>
      </c>
      <c r="MBN24" s="271" t="s">
        <v>5884</v>
      </c>
      <c r="MBO24" s="271" t="s">
        <v>5884</v>
      </c>
      <c r="MBP24" s="271" t="s">
        <v>5884</v>
      </c>
      <c r="MBQ24" s="271" t="s">
        <v>5884</v>
      </c>
      <c r="MBR24" s="271" t="s">
        <v>5884</v>
      </c>
      <c r="MBS24" s="271" t="s">
        <v>5884</v>
      </c>
      <c r="MBT24" s="271" t="s">
        <v>5884</v>
      </c>
      <c r="MBU24" s="271" t="s">
        <v>5884</v>
      </c>
      <c r="MBV24" s="271" t="s">
        <v>5884</v>
      </c>
      <c r="MBW24" s="271" t="s">
        <v>5884</v>
      </c>
      <c r="MBX24" s="271" t="s">
        <v>5884</v>
      </c>
      <c r="MBY24" s="271" t="s">
        <v>5884</v>
      </c>
      <c r="MBZ24" s="271" t="s">
        <v>5884</v>
      </c>
      <c r="MCA24" s="271" t="s">
        <v>5884</v>
      </c>
      <c r="MCB24" s="271" t="s">
        <v>5884</v>
      </c>
      <c r="MCC24" s="271" t="s">
        <v>5884</v>
      </c>
      <c r="MCD24" s="271" t="s">
        <v>5884</v>
      </c>
      <c r="MCE24" s="271" t="s">
        <v>5884</v>
      </c>
      <c r="MCF24" s="271" t="s">
        <v>5884</v>
      </c>
      <c r="MCG24" s="271" t="s">
        <v>5884</v>
      </c>
      <c r="MCH24" s="271" t="s">
        <v>5884</v>
      </c>
      <c r="MCI24" s="271" t="s">
        <v>5884</v>
      </c>
      <c r="MCJ24" s="271" t="s">
        <v>5884</v>
      </c>
      <c r="MCK24" s="271" t="s">
        <v>5884</v>
      </c>
      <c r="MCL24" s="271" t="s">
        <v>5884</v>
      </c>
      <c r="MCM24" s="271" t="s">
        <v>5884</v>
      </c>
      <c r="MCN24" s="271" t="s">
        <v>5884</v>
      </c>
      <c r="MCO24" s="271" t="s">
        <v>5884</v>
      </c>
      <c r="MCP24" s="271" t="s">
        <v>5884</v>
      </c>
      <c r="MCQ24" s="271" t="s">
        <v>5884</v>
      </c>
      <c r="MCR24" s="271" t="s">
        <v>5884</v>
      </c>
      <c r="MCS24" s="271" t="s">
        <v>5884</v>
      </c>
      <c r="MCT24" s="271" t="s">
        <v>5884</v>
      </c>
      <c r="MCU24" s="271" t="s">
        <v>5884</v>
      </c>
      <c r="MCV24" s="271" t="s">
        <v>5884</v>
      </c>
      <c r="MCW24" s="271" t="s">
        <v>5884</v>
      </c>
      <c r="MCX24" s="271" t="s">
        <v>5884</v>
      </c>
      <c r="MCY24" s="271" t="s">
        <v>5884</v>
      </c>
      <c r="MCZ24" s="271" t="s">
        <v>5884</v>
      </c>
      <c r="MDA24" s="271" t="s">
        <v>5884</v>
      </c>
      <c r="MDB24" s="271" t="s">
        <v>5884</v>
      </c>
      <c r="MDC24" s="271" t="s">
        <v>5884</v>
      </c>
      <c r="MDD24" s="271" t="s">
        <v>5884</v>
      </c>
      <c r="MDE24" s="271" t="s">
        <v>5884</v>
      </c>
      <c r="MDF24" s="271" t="s">
        <v>5884</v>
      </c>
      <c r="MDG24" s="271" t="s">
        <v>5884</v>
      </c>
      <c r="MDH24" s="271" t="s">
        <v>5884</v>
      </c>
      <c r="MDI24" s="271" t="s">
        <v>5884</v>
      </c>
      <c r="MDJ24" s="271" t="s">
        <v>5884</v>
      </c>
      <c r="MDK24" s="271" t="s">
        <v>5884</v>
      </c>
      <c r="MDL24" s="271" t="s">
        <v>5884</v>
      </c>
      <c r="MDM24" s="271" t="s">
        <v>5884</v>
      </c>
      <c r="MDN24" s="271" t="s">
        <v>5884</v>
      </c>
      <c r="MDO24" s="271" t="s">
        <v>5884</v>
      </c>
      <c r="MDP24" s="271" t="s">
        <v>5884</v>
      </c>
      <c r="MDQ24" s="271" t="s">
        <v>5884</v>
      </c>
      <c r="MDR24" s="271" t="s">
        <v>5884</v>
      </c>
      <c r="MDS24" s="271" t="s">
        <v>5884</v>
      </c>
      <c r="MDT24" s="271" t="s">
        <v>5884</v>
      </c>
      <c r="MDU24" s="271" t="s">
        <v>5884</v>
      </c>
      <c r="MDV24" s="271" t="s">
        <v>5884</v>
      </c>
      <c r="MDW24" s="271" t="s">
        <v>5884</v>
      </c>
      <c r="MDX24" s="271" t="s">
        <v>5884</v>
      </c>
      <c r="MDY24" s="271" t="s">
        <v>5884</v>
      </c>
      <c r="MDZ24" s="271" t="s">
        <v>5884</v>
      </c>
      <c r="MEA24" s="271" t="s">
        <v>5884</v>
      </c>
      <c r="MEB24" s="271" t="s">
        <v>5884</v>
      </c>
      <c r="MEC24" s="271" t="s">
        <v>5884</v>
      </c>
      <c r="MED24" s="271" t="s">
        <v>5884</v>
      </c>
      <c r="MEE24" s="271" t="s">
        <v>5884</v>
      </c>
      <c r="MEF24" s="271" t="s">
        <v>5884</v>
      </c>
      <c r="MEG24" s="271" t="s">
        <v>5884</v>
      </c>
      <c r="MEH24" s="271" t="s">
        <v>5884</v>
      </c>
      <c r="MEI24" s="271" t="s">
        <v>5884</v>
      </c>
      <c r="MEJ24" s="271" t="s">
        <v>5884</v>
      </c>
      <c r="MEK24" s="271" t="s">
        <v>5884</v>
      </c>
      <c r="MEL24" s="271" t="s">
        <v>5884</v>
      </c>
      <c r="MEM24" s="271" t="s">
        <v>5884</v>
      </c>
      <c r="MEN24" s="271" t="s">
        <v>5884</v>
      </c>
      <c r="MEO24" s="271" t="s">
        <v>5884</v>
      </c>
      <c r="MEP24" s="271" t="s">
        <v>5884</v>
      </c>
      <c r="MEQ24" s="271" t="s">
        <v>5884</v>
      </c>
      <c r="MER24" s="271" t="s">
        <v>5884</v>
      </c>
      <c r="MES24" s="271" t="s">
        <v>5884</v>
      </c>
      <c r="MET24" s="271" t="s">
        <v>5884</v>
      </c>
      <c r="MEU24" s="271" t="s">
        <v>5884</v>
      </c>
      <c r="MEV24" s="271" t="s">
        <v>5884</v>
      </c>
      <c r="MEW24" s="271" t="s">
        <v>5884</v>
      </c>
      <c r="MEX24" s="271" t="s">
        <v>5884</v>
      </c>
      <c r="MEY24" s="271" t="s">
        <v>5884</v>
      </c>
      <c r="MEZ24" s="271" t="s">
        <v>5884</v>
      </c>
      <c r="MFA24" s="271" t="s">
        <v>5884</v>
      </c>
      <c r="MFB24" s="271" t="s">
        <v>5884</v>
      </c>
      <c r="MFC24" s="271" t="s">
        <v>5884</v>
      </c>
      <c r="MFD24" s="271" t="s">
        <v>5884</v>
      </c>
      <c r="MFE24" s="271" t="s">
        <v>5884</v>
      </c>
      <c r="MFF24" s="271" t="s">
        <v>5884</v>
      </c>
      <c r="MFG24" s="271" t="s">
        <v>5884</v>
      </c>
      <c r="MFH24" s="271" t="s">
        <v>5884</v>
      </c>
      <c r="MFI24" s="271" t="s">
        <v>5884</v>
      </c>
      <c r="MFJ24" s="271" t="s">
        <v>5884</v>
      </c>
      <c r="MFK24" s="271" t="s">
        <v>5884</v>
      </c>
      <c r="MFL24" s="271" t="s">
        <v>5884</v>
      </c>
      <c r="MFM24" s="271" t="s">
        <v>5884</v>
      </c>
      <c r="MFN24" s="271" t="s">
        <v>5884</v>
      </c>
      <c r="MFO24" s="271" t="s">
        <v>5884</v>
      </c>
      <c r="MFP24" s="271" t="s">
        <v>5884</v>
      </c>
      <c r="MFQ24" s="271" t="s">
        <v>5884</v>
      </c>
      <c r="MFR24" s="271" t="s">
        <v>5884</v>
      </c>
      <c r="MFS24" s="271" t="s">
        <v>5884</v>
      </c>
      <c r="MFT24" s="271" t="s">
        <v>5884</v>
      </c>
      <c r="MFU24" s="271" t="s">
        <v>5884</v>
      </c>
      <c r="MFV24" s="271" t="s">
        <v>5884</v>
      </c>
      <c r="MFW24" s="271" t="s">
        <v>5884</v>
      </c>
      <c r="MFX24" s="271" t="s">
        <v>5884</v>
      </c>
      <c r="MFY24" s="271" t="s">
        <v>5884</v>
      </c>
      <c r="MFZ24" s="271" t="s">
        <v>5884</v>
      </c>
      <c r="MGA24" s="271" t="s">
        <v>5884</v>
      </c>
      <c r="MGB24" s="271" t="s">
        <v>5884</v>
      </c>
      <c r="MGC24" s="271" t="s">
        <v>5884</v>
      </c>
      <c r="MGD24" s="271" t="s">
        <v>5884</v>
      </c>
      <c r="MGE24" s="271" t="s">
        <v>5884</v>
      </c>
      <c r="MGF24" s="271" t="s">
        <v>5884</v>
      </c>
      <c r="MGG24" s="271" t="s">
        <v>5884</v>
      </c>
      <c r="MGH24" s="271" t="s">
        <v>5884</v>
      </c>
      <c r="MGI24" s="271" t="s">
        <v>5884</v>
      </c>
      <c r="MGJ24" s="271" t="s">
        <v>5884</v>
      </c>
      <c r="MGK24" s="271" t="s">
        <v>5884</v>
      </c>
      <c r="MGL24" s="271" t="s">
        <v>5884</v>
      </c>
      <c r="MGM24" s="271" t="s">
        <v>5884</v>
      </c>
      <c r="MGN24" s="271" t="s">
        <v>5884</v>
      </c>
      <c r="MGO24" s="271" t="s">
        <v>5884</v>
      </c>
      <c r="MGP24" s="271" t="s">
        <v>5884</v>
      </c>
      <c r="MGQ24" s="271" t="s">
        <v>5884</v>
      </c>
      <c r="MGR24" s="271" t="s">
        <v>5884</v>
      </c>
      <c r="MGS24" s="271" t="s">
        <v>5884</v>
      </c>
      <c r="MGT24" s="271" t="s">
        <v>5884</v>
      </c>
      <c r="MGU24" s="271" t="s">
        <v>5884</v>
      </c>
      <c r="MGV24" s="271" t="s">
        <v>5884</v>
      </c>
      <c r="MGW24" s="271" t="s">
        <v>5884</v>
      </c>
      <c r="MGX24" s="271" t="s">
        <v>5884</v>
      </c>
      <c r="MGY24" s="271" t="s">
        <v>5884</v>
      </c>
      <c r="MGZ24" s="271" t="s">
        <v>5884</v>
      </c>
      <c r="MHA24" s="271" t="s">
        <v>5884</v>
      </c>
      <c r="MHB24" s="271" t="s">
        <v>5884</v>
      </c>
      <c r="MHC24" s="271" t="s">
        <v>5884</v>
      </c>
      <c r="MHD24" s="271" t="s">
        <v>5884</v>
      </c>
      <c r="MHE24" s="271" t="s">
        <v>5884</v>
      </c>
      <c r="MHF24" s="271" t="s">
        <v>5884</v>
      </c>
      <c r="MHG24" s="271" t="s">
        <v>5884</v>
      </c>
      <c r="MHH24" s="271" t="s">
        <v>5884</v>
      </c>
      <c r="MHI24" s="271" t="s">
        <v>5884</v>
      </c>
      <c r="MHJ24" s="271" t="s">
        <v>5884</v>
      </c>
      <c r="MHK24" s="271" t="s">
        <v>5884</v>
      </c>
      <c r="MHL24" s="271" t="s">
        <v>5884</v>
      </c>
      <c r="MHM24" s="271" t="s">
        <v>5884</v>
      </c>
      <c r="MHN24" s="271" t="s">
        <v>5884</v>
      </c>
      <c r="MHO24" s="271" t="s">
        <v>5884</v>
      </c>
      <c r="MHP24" s="271" t="s">
        <v>5884</v>
      </c>
      <c r="MHQ24" s="271" t="s">
        <v>5884</v>
      </c>
      <c r="MHR24" s="271" t="s">
        <v>5884</v>
      </c>
      <c r="MHS24" s="271" t="s">
        <v>5884</v>
      </c>
      <c r="MHT24" s="271" t="s">
        <v>5884</v>
      </c>
      <c r="MHU24" s="271" t="s">
        <v>5884</v>
      </c>
      <c r="MHV24" s="271" t="s">
        <v>5884</v>
      </c>
      <c r="MHW24" s="271" t="s">
        <v>5884</v>
      </c>
      <c r="MHX24" s="271" t="s">
        <v>5884</v>
      </c>
      <c r="MHY24" s="271" t="s">
        <v>5884</v>
      </c>
      <c r="MHZ24" s="271" t="s">
        <v>5884</v>
      </c>
      <c r="MIA24" s="271" t="s">
        <v>5884</v>
      </c>
      <c r="MIB24" s="271" t="s">
        <v>5884</v>
      </c>
      <c r="MIC24" s="271" t="s">
        <v>5884</v>
      </c>
      <c r="MID24" s="271" t="s">
        <v>5884</v>
      </c>
      <c r="MIE24" s="271" t="s">
        <v>5884</v>
      </c>
      <c r="MIF24" s="271" t="s">
        <v>5884</v>
      </c>
      <c r="MIG24" s="271" t="s">
        <v>5884</v>
      </c>
      <c r="MIH24" s="271" t="s">
        <v>5884</v>
      </c>
      <c r="MII24" s="271" t="s">
        <v>5884</v>
      </c>
      <c r="MIJ24" s="271" t="s">
        <v>5884</v>
      </c>
      <c r="MIK24" s="271" t="s">
        <v>5884</v>
      </c>
      <c r="MIL24" s="271" t="s">
        <v>5884</v>
      </c>
      <c r="MIM24" s="271" t="s">
        <v>5884</v>
      </c>
      <c r="MIN24" s="271" t="s">
        <v>5884</v>
      </c>
      <c r="MIO24" s="271" t="s">
        <v>5884</v>
      </c>
      <c r="MIP24" s="271" t="s">
        <v>5884</v>
      </c>
      <c r="MIQ24" s="271" t="s">
        <v>5884</v>
      </c>
      <c r="MIR24" s="271" t="s">
        <v>5884</v>
      </c>
      <c r="MIS24" s="271" t="s">
        <v>5884</v>
      </c>
      <c r="MIT24" s="271" t="s">
        <v>5884</v>
      </c>
      <c r="MIU24" s="271" t="s">
        <v>5884</v>
      </c>
      <c r="MIV24" s="271" t="s">
        <v>5884</v>
      </c>
      <c r="MIW24" s="271" t="s">
        <v>5884</v>
      </c>
      <c r="MIX24" s="271" t="s">
        <v>5884</v>
      </c>
      <c r="MIY24" s="271" t="s">
        <v>5884</v>
      </c>
      <c r="MIZ24" s="271" t="s">
        <v>5884</v>
      </c>
      <c r="MJA24" s="271" t="s">
        <v>5884</v>
      </c>
      <c r="MJB24" s="271" t="s">
        <v>5884</v>
      </c>
      <c r="MJC24" s="271" t="s">
        <v>5884</v>
      </c>
      <c r="MJD24" s="271" t="s">
        <v>5884</v>
      </c>
      <c r="MJE24" s="271" t="s">
        <v>5884</v>
      </c>
      <c r="MJF24" s="271" t="s">
        <v>5884</v>
      </c>
      <c r="MJG24" s="271" t="s">
        <v>5884</v>
      </c>
      <c r="MJH24" s="271" t="s">
        <v>5884</v>
      </c>
      <c r="MJI24" s="271" t="s">
        <v>5884</v>
      </c>
      <c r="MJJ24" s="271" t="s">
        <v>5884</v>
      </c>
      <c r="MJK24" s="271" t="s">
        <v>5884</v>
      </c>
      <c r="MJL24" s="271" t="s">
        <v>5884</v>
      </c>
      <c r="MJM24" s="271" t="s">
        <v>5884</v>
      </c>
      <c r="MJN24" s="271" t="s">
        <v>5884</v>
      </c>
      <c r="MJO24" s="271" t="s">
        <v>5884</v>
      </c>
      <c r="MJP24" s="271" t="s">
        <v>5884</v>
      </c>
      <c r="MJQ24" s="271" t="s">
        <v>5884</v>
      </c>
      <c r="MJR24" s="271" t="s">
        <v>5884</v>
      </c>
      <c r="MJS24" s="271" t="s">
        <v>5884</v>
      </c>
      <c r="MJT24" s="271" t="s">
        <v>5884</v>
      </c>
      <c r="MJU24" s="271" t="s">
        <v>5884</v>
      </c>
      <c r="MJV24" s="271" t="s">
        <v>5884</v>
      </c>
      <c r="MJW24" s="271" t="s">
        <v>5884</v>
      </c>
      <c r="MJX24" s="271" t="s">
        <v>5884</v>
      </c>
      <c r="MJY24" s="271" t="s">
        <v>5884</v>
      </c>
      <c r="MJZ24" s="271" t="s">
        <v>5884</v>
      </c>
      <c r="MKA24" s="271" t="s">
        <v>5884</v>
      </c>
      <c r="MKB24" s="271" t="s">
        <v>5884</v>
      </c>
      <c r="MKC24" s="271" t="s">
        <v>5884</v>
      </c>
      <c r="MKD24" s="271" t="s">
        <v>5884</v>
      </c>
      <c r="MKE24" s="271" t="s">
        <v>5884</v>
      </c>
      <c r="MKF24" s="271" t="s">
        <v>5884</v>
      </c>
      <c r="MKG24" s="271" t="s">
        <v>5884</v>
      </c>
      <c r="MKH24" s="271" t="s">
        <v>5884</v>
      </c>
      <c r="MKI24" s="271" t="s">
        <v>5884</v>
      </c>
      <c r="MKJ24" s="271" t="s">
        <v>5884</v>
      </c>
      <c r="MKK24" s="271" t="s">
        <v>5884</v>
      </c>
      <c r="MKL24" s="271" t="s">
        <v>5884</v>
      </c>
      <c r="MKM24" s="271" t="s">
        <v>5884</v>
      </c>
      <c r="MKN24" s="271" t="s">
        <v>5884</v>
      </c>
      <c r="MKO24" s="271" t="s">
        <v>5884</v>
      </c>
      <c r="MKP24" s="271" t="s">
        <v>5884</v>
      </c>
      <c r="MKQ24" s="271" t="s">
        <v>5884</v>
      </c>
      <c r="MKR24" s="271" t="s">
        <v>5884</v>
      </c>
      <c r="MKS24" s="271" t="s">
        <v>5884</v>
      </c>
      <c r="MKT24" s="271" t="s">
        <v>5884</v>
      </c>
      <c r="MKU24" s="271" t="s">
        <v>5884</v>
      </c>
      <c r="MKV24" s="271" t="s">
        <v>5884</v>
      </c>
      <c r="MKW24" s="271" t="s">
        <v>5884</v>
      </c>
      <c r="MKX24" s="271" t="s">
        <v>5884</v>
      </c>
      <c r="MKY24" s="271" t="s">
        <v>5884</v>
      </c>
      <c r="MKZ24" s="271" t="s">
        <v>5884</v>
      </c>
      <c r="MLA24" s="271" t="s">
        <v>5884</v>
      </c>
      <c r="MLB24" s="271" t="s">
        <v>5884</v>
      </c>
      <c r="MLC24" s="271" t="s">
        <v>5884</v>
      </c>
      <c r="MLD24" s="271" t="s">
        <v>5884</v>
      </c>
      <c r="MLE24" s="271" t="s">
        <v>5884</v>
      </c>
      <c r="MLF24" s="271" t="s">
        <v>5884</v>
      </c>
      <c r="MLG24" s="271" t="s">
        <v>5884</v>
      </c>
      <c r="MLH24" s="271" t="s">
        <v>5884</v>
      </c>
      <c r="MLI24" s="271" t="s">
        <v>5884</v>
      </c>
      <c r="MLJ24" s="271" t="s">
        <v>5884</v>
      </c>
      <c r="MLK24" s="271" t="s">
        <v>5884</v>
      </c>
      <c r="MLL24" s="271" t="s">
        <v>5884</v>
      </c>
      <c r="MLM24" s="271" t="s">
        <v>5884</v>
      </c>
      <c r="MLN24" s="271" t="s">
        <v>5884</v>
      </c>
      <c r="MLO24" s="271" t="s">
        <v>5884</v>
      </c>
      <c r="MLP24" s="271" t="s">
        <v>5884</v>
      </c>
      <c r="MLQ24" s="271" t="s">
        <v>5884</v>
      </c>
      <c r="MLR24" s="271" t="s">
        <v>5884</v>
      </c>
      <c r="MLS24" s="271" t="s">
        <v>5884</v>
      </c>
      <c r="MLT24" s="271" t="s">
        <v>5884</v>
      </c>
      <c r="MLU24" s="271" t="s">
        <v>5884</v>
      </c>
      <c r="MLV24" s="271" t="s">
        <v>5884</v>
      </c>
      <c r="MLW24" s="271" t="s">
        <v>5884</v>
      </c>
      <c r="MLX24" s="271" t="s">
        <v>5884</v>
      </c>
      <c r="MLY24" s="271" t="s">
        <v>5884</v>
      </c>
      <c r="MLZ24" s="271" t="s">
        <v>5884</v>
      </c>
      <c r="MMA24" s="271" t="s">
        <v>5884</v>
      </c>
      <c r="MMB24" s="271" t="s">
        <v>5884</v>
      </c>
      <c r="MMC24" s="271" t="s">
        <v>5884</v>
      </c>
      <c r="MMD24" s="271" t="s">
        <v>5884</v>
      </c>
      <c r="MME24" s="271" t="s">
        <v>5884</v>
      </c>
      <c r="MMF24" s="271" t="s">
        <v>5884</v>
      </c>
      <c r="MMG24" s="271" t="s">
        <v>5884</v>
      </c>
      <c r="MMH24" s="271" t="s">
        <v>5884</v>
      </c>
      <c r="MMI24" s="271" t="s">
        <v>5884</v>
      </c>
      <c r="MMJ24" s="271" t="s">
        <v>5884</v>
      </c>
      <c r="MMK24" s="271" t="s">
        <v>5884</v>
      </c>
      <c r="MML24" s="271" t="s">
        <v>5884</v>
      </c>
      <c r="MMM24" s="271" t="s">
        <v>5884</v>
      </c>
      <c r="MMN24" s="271" t="s">
        <v>5884</v>
      </c>
      <c r="MMO24" s="271" t="s">
        <v>5884</v>
      </c>
      <c r="MMP24" s="271" t="s">
        <v>5884</v>
      </c>
      <c r="MMQ24" s="271" t="s">
        <v>5884</v>
      </c>
      <c r="MMR24" s="271" t="s">
        <v>5884</v>
      </c>
      <c r="MMS24" s="271" t="s">
        <v>5884</v>
      </c>
      <c r="MMT24" s="271" t="s">
        <v>5884</v>
      </c>
      <c r="MMU24" s="271" t="s">
        <v>5884</v>
      </c>
      <c r="MMV24" s="271" t="s">
        <v>5884</v>
      </c>
      <c r="MMW24" s="271" t="s">
        <v>5884</v>
      </c>
      <c r="MMX24" s="271" t="s">
        <v>5884</v>
      </c>
      <c r="MMY24" s="271" t="s">
        <v>5884</v>
      </c>
      <c r="MMZ24" s="271" t="s">
        <v>5884</v>
      </c>
      <c r="MNA24" s="271" t="s">
        <v>5884</v>
      </c>
      <c r="MNB24" s="271" t="s">
        <v>5884</v>
      </c>
      <c r="MNC24" s="271" t="s">
        <v>5884</v>
      </c>
      <c r="MND24" s="271" t="s">
        <v>5884</v>
      </c>
      <c r="MNE24" s="271" t="s">
        <v>5884</v>
      </c>
      <c r="MNF24" s="271" t="s">
        <v>5884</v>
      </c>
      <c r="MNG24" s="271" t="s">
        <v>5884</v>
      </c>
      <c r="MNH24" s="271" t="s">
        <v>5884</v>
      </c>
      <c r="MNI24" s="271" t="s">
        <v>5884</v>
      </c>
      <c r="MNJ24" s="271" t="s">
        <v>5884</v>
      </c>
      <c r="MNK24" s="271" t="s">
        <v>5884</v>
      </c>
      <c r="MNL24" s="271" t="s">
        <v>5884</v>
      </c>
      <c r="MNM24" s="271" t="s">
        <v>5884</v>
      </c>
      <c r="MNN24" s="271" t="s">
        <v>5884</v>
      </c>
      <c r="MNO24" s="271" t="s">
        <v>5884</v>
      </c>
      <c r="MNP24" s="271" t="s">
        <v>5884</v>
      </c>
      <c r="MNQ24" s="271" t="s">
        <v>5884</v>
      </c>
      <c r="MNR24" s="271" t="s">
        <v>5884</v>
      </c>
      <c r="MNS24" s="271" t="s">
        <v>5884</v>
      </c>
      <c r="MNT24" s="271" t="s">
        <v>5884</v>
      </c>
      <c r="MNU24" s="271" t="s">
        <v>5884</v>
      </c>
      <c r="MNV24" s="271" t="s">
        <v>5884</v>
      </c>
      <c r="MNW24" s="271" t="s">
        <v>5884</v>
      </c>
      <c r="MNX24" s="271" t="s">
        <v>5884</v>
      </c>
      <c r="MNY24" s="271" t="s">
        <v>5884</v>
      </c>
      <c r="MNZ24" s="271" t="s">
        <v>5884</v>
      </c>
      <c r="MOA24" s="271" t="s">
        <v>5884</v>
      </c>
      <c r="MOB24" s="271" t="s">
        <v>5884</v>
      </c>
      <c r="MOC24" s="271" t="s">
        <v>5884</v>
      </c>
      <c r="MOD24" s="271" t="s">
        <v>5884</v>
      </c>
      <c r="MOE24" s="271" t="s">
        <v>5884</v>
      </c>
      <c r="MOF24" s="271" t="s">
        <v>5884</v>
      </c>
      <c r="MOG24" s="271" t="s">
        <v>5884</v>
      </c>
      <c r="MOH24" s="271" t="s">
        <v>5884</v>
      </c>
      <c r="MOI24" s="271" t="s">
        <v>5884</v>
      </c>
      <c r="MOJ24" s="271" t="s">
        <v>5884</v>
      </c>
      <c r="MOK24" s="271" t="s">
        <v>5884</v>
      </c>
      <c r="MOL24" s="271" t="s">
        <v>5884</v>
      </c>
      <c r="MOM24" s="271" t="s">
        <v>5884</v>
      </c>
      <c r="MON24" s="271" t="s">
        <v>5884</v>
      </c>
      <c r="MOO24" s="271" t="s">
        <v>5884</v>
      </c>
      <c r="MOP24" s="271" t="s">
        <v>5884</v>
      </c>
      <c r="MOQ24" s="271" t="s">
        <v>5884</v>
      </c>
      <c r="MOR24" s="271" t="s">
        <v>5884</v>
      </c>
      <c r="MOS24" s="271" t="s">
        <v>5884</v>
      </c>
      <c r="MOT24" s="271" t="s">
        <v>5884</v>
      </c>
      <c r="MOU24" s="271" t="s">
        <v>5884</v>
      </c>
      <c r="MOV24" s="271" t="s">
        <v>5884</v>
      </c>
      <c r="MOW24" s="271" t="s">
        <v>5884</v>
      </c>
      <c r="MOX24" s="271" t="s">
        <v>5884</v>
      </c>
      <c r="MOY24" s="271" t="s">
        <v>5884</v>
      </c>
      <c r="MOZ24" s="271" t="s">
        <v>5884</v>
      </c>
      <c r="MPA24" s="271" t="s">
        <v>5884</v>
      </c>
      <c r="MPB24" s="271" t="s">
        <v>5884</v>
      </c>
      <c r="MPC24" s="271" t="s">
        <v>5884</v>
      </c>
      <c r="MPD24" s="271" t="s">
        <v>5884</v>
      </c>
      <c r="MPE24" s="271" t="s">
        <v>5884</v>
      </c>
      <c r="MPF24" s="271" t="s">
        <v>5884</v>
      </c>
      <c r="MPG24" s="271" t="s">
        <v>5884</v>
      </c>
      <c r="MPH24" s="271" t="s">
        <v>5884</v>
      </c>
      <c r="MPI24" s="271" t="s">
        <v>5884</v>
      </c>
      <c r="MPJ24" s="271" t="s">
        <v>5884</v>
      </c>
      <c r="MPK24" s="271" t="s">
        <v>5884</v>
      </c>
      <c r="MPL24" s="271" t="s">
        <v>5884</v>
      </c>
      <c r="MPM24" s="271" t="s">
        <v>5884</v>
      </c>
      <c r="MPN24" s="271" t="s">
        <v>5884</v>
      </c>
      <c r="MPO24" s="271" t="s">
        <v>5884</v>
      </c>
      <c r="MPP24" s="271" t="s">
        <v>5884</v>
      </c>
      <c r="MPQ24" s="271" t="s">
        <v>5884</v>
      </c>
      <c r="MPR24" s="271" t="s">
        <v>5884</v>
      </c>
      <c r="MPS24" s="271" t="s">
        <v>5884</v>
      </c>
      <c r="MPT24" s="271" t="s">
        <v>5884</v>
      </c>
      <c r="MPU24" s="271" t="s">
        <v>5884</v>
      </c>
      <c r="MPV24" s="271" t="s">
        <v>5884</v>
      </c>
      <c r="MPW24" s="271" t="s">
        <v>5884</v>
      </c>
      <c r="MPX24" s="271" t="s">
        <v>5884</v>
      </c>
      <c r="MPY24" s="271" t="s">
        <v>5884</v>
      </c>
      <c r="MPZ24" s="271" t="s">
        <v>5884</v>
      </c>
      <c r="MQA24" s="271" t="s">
        <v>5884</v>
      </c>
      <c r="MQB24" s="271" t="s">
        <v>5884</v>
      </c>
      <c r="MQC24" s="271" t="s">
        <v>5884</v>
      </c>
      <c r="MQD24" s="271" t="s">
        <v>5884</v>
      </c>
      <c r="MQE24" s="271" t="s">
        <v>5884</v>
      </c>
      <c r="MQF24" s="271" t="s">
        <v>5884</v>
      </c>
      <c r="MQG24" s="271" t="s">
        <v>5884</v>
      </c>
      <c r="MQH24" s="271" t="s">
        <v>5884</v>
      </c>
      <c r="MQI24" s="271" t="s">
        <v>5884</v>
      </c>
      <c r="MQJ24" s="271" t="s">
        <v>5884</v>
      </c>
      <c r="MQK24" s="271" t="s">
        <v>5884</v>
      </c>
      <c r="MQL24" s="271" t="s">
        <v>5884</v>
      </c>
      <c r="MQM24" s="271" t="s">
        <v>5884</v>
      </c>
      <c r="MQN24" s="271" t="s">
        <v>5884</v>
      </c>
      <c r="MQO24" s="271" t="s">
        <v>5884</v>
      </c>
      <c r="MQP24" s="271" t="s">
        <v>5884</v>
      </c>
      <c r="MQQ24" s="271" t="s">
        <v>5884</v>
      </c>
      <c r="MQR24" s="271" t="s">
        <v>5884</v>
      </c>
      <c r="MQS24" s="271" t="s">
        <v>5884</v>
      </c>
      <c r="MQT24" s="271" t="s">
        <v>5884</v>
      </c>
      <c r="MQU24" s="271" t="s">
        <v>5884</v>
      </c>
      <c r="MQV24" s="271" t="s">
        <v>5884</v>
      </c>
      <c r="MQW24" s="271" t="s">
        <v>5884</v>
      </c>
      <c r="MQX24" s="271" t="s">
        <v>5884</v>
      </c>
      <c r="MQY24" s="271" t="s">
        <v>5884</v>
      </c>
      <c r="MQZ24" s="271" t="s">
        <v>5884</v>
      </c>
      <c r="MRA24" s="271" t="s">
        <v>5884</v>
      </c>
      <c r="MRB24" s="271" t="s">
        <v>5884</v>
      </c>
      <c r="MRC24" s="271" t="s">
        <v>5884</v>
      </c>
      <c r="MRD24" s="271" t="s">
        <v>5884</v>
      </c>
      <c r="MRE24" s="271" t="s">
        <v>5884</v>
      </c>
      <c r="MRF24" s="271" t="s">
        <v>5884</v>
      </c>
      <c r="MRG24" s="271" t="s">
        <v>5884</v>
      </c>
      <c r="MRH24" s="271" t="s">
        <v>5884</v>
      </c>
      <c r="MRI24" s="271" t="s">
        <v>5884</v>
      </c>
      <c r="MRJ24" s="271" t="s">
        <v>5884</v>
      </c>
      <c r="MRK24" s="271" t="s">
        <v>5884</v>
      </c>
      <c r="MRL24" s="271" t="s">
        <v>5884</v>
      </c>
      <c r="MRM24" s="271" t="s">
        <v>5884</v>
      </c>
      <c r="MRN24" s="271" t="s">
        <v>5884</v>
      </c>
      <c r="MRO24" s="271" t="s">
        <v>5884</v>
      </c>
      <c r="MRP24" s="271" t="s">
        <v>5884</v>
      </c>
      <c r="MRQ24" s="271" t="s">
        <v>5884</v>
      </c>
      <c r="MRR24" s="271" t="s">
        <v>5884</v>
      </c>
      <c r="MRS24" s="271" t="s">
        <v>5884</v>
      </c>
      <c r="MRT24" s="271" t="s">
        <v>5884</v>
      </c>
      <c r="MRU24" s="271" t="s">
        <v>5884</v>
      </c>
      <c r="MRV24" s="271" t="s">
        <v>5884</v>
      </c>
      <c r="MRW24" s="271" t="s">
        <v>5884</v>
      </c>
      <c r="MRX24" s="271" t="s">
        <v>5884</v>
      </c>
      <c r="MRY24" s="271" t="s">
        <v>5884</v>
      </c>
      <c r="MRZ24" s="271" t="s">
        <v>5884</v>
      </c>
      <c r="MSA24" s="271" t="s">
        <v>5884</v>
      </c>
      <c r="MSB24" s="271" t="s">
        <v>5884</v>
      </c>
      <c r="MSC24" s="271" t="s">
        <v>5884</v>
      </c>
      <c r="MSD24" s="271" t="s">
        <v>5884</v>
      </c>
      <c r="MSE24" s="271" t="s">
        <v>5884</v>
      </c>
      <c r="MSF24" s="271" t="s">
        <v>5884</v>
      </c>
      <c r="MSG24" s="271" t="s">
        <v>5884</v>
      </c>
      <c r="MSH24" s="271" t="s">
        <v>5884</v>
      </c>
      <c r="MSI24" s="271" t="s">
        <v>5884</v>
      </c>
      <c r="MSJ24" s="271" t="s">
        <v>5884</v>
      </c>
      <c r="MSK24" s="271" t="s">
        <v>5884</v>
      </c>
      <c r="MSL24" s="271" t="s">
        <v>5884</v>
      </c>
      <c r="MSM24" s="271" t="s">
        <v>5884</v>
      </c>
      <c r="MSN24" s="271" t="s">
        <v>5884</v>
      </c>
      <c r="MSO24" s="271" t="s">
        <v>5884</v>
      </c>
      <c r="MSP24" s="271" t="s">
        <v>5884</v>
      </c>
      <c r="MSQ24" s="271" t="s">
        <v>5884</v>
      </c>
      <c r="MSR24" s="271" t="s">
        <v>5884</v>
      </c>
      <c r="MSS24" s="271" t="s">
        <v>5884</v>
      </c>
      <c r="MST24" s="271" t="s">
        <v>5884</v>
      </c>
      <c r="MSU24" s="271" t="s">
        <v>5884</v>
      </c>
      <c r="MSV24" s="271" t="s">
        <v>5884</v>
      </c>
      <c r="MSW24" s="271" t="s">
        <v>5884</v>
      </c>
      <c r="MSX24" s="271" t="s">
        <v>5884</v>
      </c>
      <c r="MSY24" s="271" t="s">
        <v>5884</v>
      </c>
      <c r="MSZ24" s="271" t="s">
        <v>5884</v>
      </c>
      <c r="MTA24" s="271" t="s">
        <v>5884</v>
      </c>
      <c r="MTB24" s="271" t="s">
        <v>5884</v>
      </c>
      <c r="MTC24" s="271" t="s">
        <v>5884</v>
      </c>
      <c r="MTD24" s="271" t="s">
        <v>5884</v>
      </c>
      <c r="MTE24" s="271" t="s">
        <v>5884</v>
      </c>
      <c r="MTF24" s="271" t="s">
        <v>5884</v>
      </c>
      <c r="MTG24" s="271" t="s">
        <v>5884</v>
      </c>
      <c r="MTH24" s="271" t="s">
        <v>5884</v>
      </c>
      <c r="MTI24" s="271" t="s">
        <v>5884</v>
      </c>
      <c r="MTJ24" s="271" t="s">
        <v>5884</v>
      </c>
      <c r="MTK24" s="271" t="s">
        <v>5884</v>
      </c>
      <c r="MTL24" s="271" t="s">
        <v>5884</v>
      </c>
      <c r="MTM24" s="271" t="s">
        <v>5884</v>
      </c>
      <c r="MTN24" s="271" t="s">
        <v>5884</v>
      </c>
      <c r="MTO24" s="271" t="s">
        <v>5884</v>
      </c>
      <c r="MTP24" s="271" t="s">
        <v>5884</v>
      </c>
      <c r="MTQ24" s="271" t="s">
        <v>5884</v>
      </c>
      <c r="MTR24" s="271" t="s">
        <v>5884</v>
      </c>
      <c r="MTS24" s="271" t="s">
        <v>5884</v>
      </c>
      <c r="MTT24" s="271" t="s">
        <v>5884</v>
      </c>
      <c r="MTU24" s="271" t="s">
        <v>5884</v>
      </c>
      <c r="MTV24" s="271" t="s">
        <v>5884</v>
      </c>
      <c r="MTW24" s="271" t="s">
        <v>5884</v>
      </c>
      <c r="MTX24" s="271" t="s">
        <v>5884</v>
      </c>
      <c r="MTY24" s="271" t="s">
        <v>5884</v>
      </c>
      <c r="MTZ24" s="271" t="s">
        <v>5884</v>
      </c>
      <c r="MUA24" s="271" t="s">
        <v>5884</v>
      </c>
      <c r="MUB24" s="271" t="s">
        <v>5884</v>
      </c>
      <c r="MUC24" s="271" t="s">
        <v>5884</v>
      </c>
      <c r="MUD24" s="271" t="s">
        <v>5884</v>
      </c>
      <c r="MUE24" s="271" t="s">
        <v>5884</v>
      </c>
      <c r="MUF24" s="271" t="s">
        <v>5884</v>
      </c>
      <c r="MUG24" s="271" t="s">
        <v>5884</v>
      </c>
      <c r="MUH24" s="271" t="s">
        <v>5884</v>
      </c>
      <c r="MUI24" s="271" t="s">
        <v>5884</v>
      </c>
      <c r="MUJ24" s="271" t="s">
        <v>5884</v>
      </c>
      <c r="MUK24" s="271" t="s">
        <v>5884</v>
      </c>
      <c r="MUL24" s="271" t="s">
        <v>5884</v>
      </c>
      <c r="MUM24" s="271" t="s">
        <v>5884</v>
      </c>
      <c r="MUN24" s="271" t="s">
        <v>5884</v>
      </c>
      <c r="MUO24" s="271" t="s">
        <v>5884</v>
      </c>
      <c r="MUP24" s="271" t="s">
        <v>5884</v>
      </c>
      <c r="MUQ24" s="271" t="s">
        <v>5884</v>
      </c>
      <c r="MUR24" s="271" t="s">
        <v>5884</v>
      </c>
      <c r="MUS24" s="271" t="s">
        <v>5884</v>
      </c>
      <c r="MUT24" s="271" t="s">
        <v>5884</v>
      </c>
      <c r="MUU24" s="271" t="s">
        <v>5884</v>
      </c>
      <c r="MUV24" s="271" t="s">
        <v>5884</v>
      </c>
      <c r="MUW24" s="271" t="s">
        <v>5884</v>
      </c>
      <c r="MUX24" s="271" t="s">
        <v>5884</v>
      </c>
      <c r="MUY24" s="271" t="s">
        <v>5884</v>
      </c>
      <c r="MUZ24" s="271" t="s">
        <v>5884</v>
      </c>
      <c r="MVA24" s="271" t="s">
        <v>5884</v>
      </c>
      <c r="MVB24" s="271" t="s">
        <v>5884</v>
      </c>
      <c r="MVC24" s="271" t="s">
        <v>5884</v>
      </c>
      <c r="MVD24" s="271" t="s">
        <v>5884</v>
      </c>
      <c r="MVE24" s="271" t="s">
        <v>5884</v>
      </c>
      <c r="MVF24" s="271" t="s">
        <v>5884</v>
      </c>
      <c r="MVG24" s="271" t="s">
        <v>5884</v>
      </c>
      <c r="MVH24" s="271" t="s">
        <v>5884</v>
      </c>
      <c r="MVI24" s="271" t="s">
        <v>5884</v>
      </c>
      <c r="MVJ24" s="271" t="s">
        <v>5884</v>
      </c>
      <c r="MVK24" s="271" t="s">
        <v>5884</v>
      </c>
      <c r="MVL24" s="271" t="s">
        <v>5884</v>
      </c>
      <c r="MVM24" s="271" t="s">
        <v>5884</v>
      </c>
      <c r="MVN24" s="271" t="s">
        <v>5884</v>
      </c>
      <c r="MVO24" s="271" t="s">
        <v>5884</v>
      </c>
      <c r="MVP24" s="271" t="s">
        <v>5884</v>
      </c>
      <c r="MVQ24" s="271" t="s">
        <v>5884</v>
      </c>
      <c r="MVR24" s="271" t="s">
        <v>5884</v>
      </c>
      <c r="MVS24" s="271" t="s">
        <v>5884</v>
      </c>
      <c r="MVT24" s="271" t="s">
        <v>5884</v>
      </c>
      <c r="MVU24" s="271" t="s">
        <v>5884</v>
      </c>
      <c r="MVV24" s="271" t="s">
        <v>5884</v>
      </c>
      <c r="MVW24" s="271" t="s">
        <v>5884</v>
      </c>
      <c r="MVX24" s="271" t="s">
        <v>5884</v>
      </c>
      <c r="MVY24" s="271" t="s">
        <v>5884</v>
      </c>
      <c r="MVZ24" s="271" t="s">
        <v>5884</v>
      </c>
      <c r="MWA24" s="271" t="s">
        <v>5884</v>
      </c>
      <c r="MWB24" s="271" t="s">
        <v>5884</v>
      </c>
      <c r="MWC24" s="271" t="s">
        <v>5884</v>
      </c>
      <c r="MWD24" s="271" t="s">
        <v>5884</v>
      </c>
      <c r="MWE24" s="271" t="s">
        <v>5884</v>
      </c>
      <c r="MWF24" s="271" t="s">
        <v>5884</v>
      </c>
      <c r="MWG24" s="271" t="s">
        <v>5884</v>
      </c>
      <c r="MWH24" s="271" t="s">
        <v>5884</v>
      </c>
      <c r="MWI24" s="271" t="s">
        <v>5884</v>
      </c>
      <c r="MWJ24" s="271" t="s">
        <v>5884</v>
      </c>
      <c r="MWK24" s="271" t="s">
        <v>5884</v>
      </c>
      <c r="MWL24" s="271" t="s">
        <v>5884</v>
      </c>
      <c r="MWM24" s="271" t="s">
        <v>5884</v>
      </c>
      <c r="MWN24" s="271" t="s">
        <v>5884</v>
      </c>
      <c r="MWO24" s="271" t="s">
        <v>5884</v>
      </c>
      <c r="MWP24" s="271" t="s">
        <v>5884</v>
      </c>
      <c r="MWQ24" s="271" t="s">
        <v>5884</v>
      </c>
      <c r="MWR24" s="271" t="s">
        <v>5884</v>
      </c>
      <c r="MWS24" s="271" t="s">
        <v>5884</v>
      </c>
      <c r="MWT24" s="271" t="s">
        <v>5884</v>
      </c>
      <c r="MWU24" s="271" t="s">
        <v>5884</v>
      </c>
      <c r="MWV24" s="271" t="s">
        <v>5884</v>
      </c>
      <c r="MWW24" s="271" t="s">
        <v>5884</v>
      </c>
      <c r="MWX24" s="271" t="s">
        <v>5884</v>
      </c>
      <c r="MWY24" s="271" t="s">
        <v>5884</v>
      </c>
      <c r="MWZ24" s="271" t="s">
        <v>5884</v>
      </c>
      <c r="MXA24" s="271" t="s">
        <v>5884</v>
      </c>
      <c r="MXB24" s="271" t="s">
        <v>5884</v>
      </c>
      <c r="MXC24" s="271" t="s">
        <v>5884</v>
      </c>
      <c r="MXD24" s="271" t="s">
        <v>5884</v>
      </c>
      <c r="MXE24" s="271" t="s">
        <v>5884</v>
      </c>
      <c r="MXF24" s="271" t="s">
        <v>5884</v>
      </c>
      <c r="MXG24" s="271" t="s">
        <v>5884</v>
      </c>
      <c r="MXH24" s="271" t="s">
        <v>5884</v>
      </c>
      <c r="MXI24" s="271" t="s">
        <v>5884</v>
      </c>
      <c r="MXJ24" s="271" t="s">
        <v>5884</v>
      </c>
      <c r="MXK24" s="271" t="s">
        <v>5884</v>
      </c>
      <c r="MXL24" s="271" t="s">
        <v>5884</v>
      </c>
      <c r="MXM24" s="271" t="s">
        <v>5884</v>
      </c>
      <c r="MXN24" s="271" t="s">
        <v>5884</v>
      </c>
      <c r="MXO24" s="271" t="s">
        <v>5884</v>
      </c>
      <c r="MXP24" s="271" t="s">
        <v>5884</v>
      </c>
      <c r="MXQ24" s="271" t="s">
        <v>5884</v>
      </c>
      <c r="MXR24" s="271" t="s">
        <v>5884</v>
      </c>
      <c r="MXS24" s="271" t="s">
        <v>5884</v>
      </c>
      <c r="MXT24" s="271" t="s">
        <v>5884</v>
      </c>
      <c r="MXU24" s="271" t="s">
        <v>5884</v>
      </c>
      <c r="MXV24" s="271" t="s">
        <v>5884</v>
      </c>
      <c r="MXW24" s="271" t="s">
        <v>5884</v>
      </c>
      <c r="MXX24" s="271" t="s">
        <v>5884</v>
      </c>
      <c r="MXY24" s="271" t="s">
        <v>5884</v>
      </c>
      <c r="MXZ24" s="271" t="s">
        <v>5884</v>
      </c>
      <c r="MYA24" s="271" t="s">
        <v>5884</v>
      </c>
      <c r="MYB24" s="271" t="s">
        <v>5884</v>
      </c>
      <c r="MYC24" s="271" t="s">
        <v>5884</v>
      </c>
      <c r="MYD24" s="271" t="s">
        <v>5884</v>
      </c>
      <c r="MYE24" s="271" t="s">
        <v>5884</v>
      </c>
      <c r="MYF24" s="271" t="s">
        <v>5884</v>
      </c>
      <c r="MYG24" s="271" t="s">
        <v>5884</v>
      </c>
      <c r="MYH24" s="271" t="s">
        <v>5884</v>
      </c>
      <c r="MYI24" s="271" t="s">
        <v>5884</v>
      </c>
      <c r="MYJ24" s="271" t="s">
        <v>5884</v>
      </c>
      <c r="MYK24" s="271" t="s">
        <v>5884</v>
      </c>
      <c r="MYL24" s="271" t="s">
        <v>5884</v>
      </c>
      <c r="MYM24" s="271" t="s">
        <v>5884</v>
      </c>
      <c r="MYN24" s="271" t="s">
        <v>5884</v>
      </c>
      <c r="MYO24" s="271" t="s">
        <v>5884</v>
      </c>
      <c r="MYP24" s="271" t="s">
        <v>5884</v>
      </c>
      <c r="MYQ24" s="271" t="s">
        <v>5884</v>
      </c>
      <c r="MYR24" s="271" t="s">
        <v>5884</v>
      </c>
      <c r="MYS24" s="271" t="s">
        <v>5884</v>
      </c>
      <c r="MYT24" s="271" t="s">
        <v>5884</v>
      </c>
      <c r="MYU24" s="271" t="s">
        <v>5884</v>
      </c>
      <c r="MYV24" s="271" t="s">
        <v>5884</v>
      </c>
      <c r="MYW24" s="271" t="s">
        <v>5884</v>
      </c>
      <c r="MYX24" s="271" t="s">
        <v>5884</v>
      </c>
      <c r="MYY24" s="271" t="s">
        <v>5884</v>
      </c>
      <c r="MYZ24" s="271" t="s">
        <v>5884</v>
      </c>
      <c r="MZA24" s="271" t="s">
        <v>5884</v>
      </c>
      <c r="MZB24" s="271" t="s">
        <v>5884</v>
      </c>
      <c r="MZC24" s="271" t="s">
        <v>5884</v>
      </c>
      <c r="MZD24" s="271" t="s">
        <v>5884</v>
      </c>
      <c r="MZE24" s="271" t="s">
        <v>5884</v>
      </c>
      <c r="MZF24" s="271" t="s">
        <v>5884</v>
      </c>
      <c r="MZG24" s="271" t="s">
        <v>5884</v>
      </c>
      <c r="MZH24" s="271" t="s">
        <v>5884</v>
      </c>
      <c r="MZI24" s="271" t="s">
        <v>5884</v>
      </c>
      <c r="MZJ24" s="271" t="s">
        <v>5884</v>
      </c>
      <c r="MZK24" s="271" t="s">
        <v>5884</v>
      </c>
      <c r="MZL24" s="271" t="s">
        <v>5884</v>
      </c>
      <c r="MZM24" s="271" t="s">
        <v>5884</v>
      </c>
      <c r="MZN24" s="271" t="s">
        <v>5884</v>
      </c>
      <c r="MZO24" s="271" t="s">
        <v>5884</v>
      </c>
      <c r="MZP24" s="271" t="s">
        <v>5884</v>
      </c>
      <c r="MZQ24" s="271" t="s">
        <v>5884</v>
      </c>
      <c r="MZR24" s="271" t="s">
        <v>5884</v>
      </c>
      <c r="MZS24" s="271" t="s">
        <v>5884</v>
      </c>
      <c r="MZT24" s="271" t="s">
        <v>5884</v>
      </c>
      <c r="MZU24" s="271" t="s">
        <v>5884</v>
      </c>
      <c r="MZV24" s="271" t="s">
        <v>5884</v>
      </c>
      <c r="MZW24" s="271" t="s">
        <v>5884</v>
      </c>
      <c r="MZX24" s="271" t="s">
        <v>5884</v>
      </c>
      <c r="MZY24" s="271" t="s">
        <v>5884</v>
      </c>
      <c r="MZZ24" s="271" t="s">
        <v>5884</v>
      </c>
      <c r="NAA24" s="271" t="s">
        <v>5884</v>
      </c>
      <c r="NAB24" s="271" t="s">
        <v>5884</v>
      </c>
      <c r="NAC24" s="271" t="s">
        <v>5884</v>
      </c>
      <c r="NAD24" s="271" t="s">
        <v>5884</v>
      </c>
      <c r="NAE24" s="271" t="s">
        <v>5884</v>
      </c>
      <c r="NAF24" s="271" t="s">
        <v>5884</v>
      </c>
      <c r="NAG24" s="271" t="s">
        <v>5884</v>
      </c>
      <c r="NAH24" s="271" t="s">
        <v>5884</v>
      </c>
      <c r="NAI24" s="271" t="s">
        <v>5884</v>
      </c>
      <c r="NAJ24" s="271" t="s">
        <v>5884</v>
      </c>
      <c r="NAK24" s="271" t="s">
        <v>5884</v>
      </c>
      <c r="NAL24" s="271" t="s">
        <v>5884</v>
      </c>
      <c r="NAM24" s="271" t="s">
        <v>5884</v>
      </c>
      <c r="NAN24" s="271" t="s">
        <v>5884</v>
      </c>
      <c r="NAO24" s="271" t="s">
        <v>5884</v>
      </c>
      <c r="NAP24" s="271" t="s">
        <v>5884</v>
      </c>
      <c r="NAQ24" s="271" t="s">
        <v>5884</v>
      </c>
      <c r="NAR24" s="271" t="s">
        <v>5884</v>
      </c>
      <c r="NAS24" s="271" t="s">
        <v>5884</v>
      </c>
      <c r="NAT24" s="271" t="s">
        <v>5884</v>
      </c>
      <c r="NAU24" s="271" t="s">
        <v>5884</v>
      </c>
      <c r="NAV24" s="271" t="s">
        <v>5884</v>
      </c>
      <c r="NAW24" s="271" t="s">
        <v>5884</v>
      </c>
      <c r="NAX24" s="271" t="s">
        <v>5884</v>
      </c>
      <c r="NAY24" s="271" t="s">
        <v>5884</v>
      </c>
      <c r="NAZ24" s="271" t="s">
        <v>5884</v>
      </c>
      <c r="NBA24" s="271" t="s">
        <v>5884</v>
      </c>
      <c r="NBB24" s="271" t="s">
        <v>5884</v>
      </c>
      <c r="NBC24" s="271" t="s">
        <v>5884</v>
      </c>
      <c r="NBD24" s="271" t="s">
        <v>5884</v>
      </c>
      <c r="NBE24" s="271" t="s">
        <v>5884</v>
      </c>
      <c r="NBF24" s="271" t="s">
        <v>5884</v>
      </c>
      <c r="NBG24" s="271" t="s">
        <v>5884</v>
      </c>
      <c r="NBH24" s="271" t="s">
        <v>5884</v>
      </c>
      <c r="NBI24" s="271" t="s">
        <v>5884</v>
      </c>
      <c r="NBJ24" s="271" t="s">
        <v>5884</v>
      </c>
      <c r="NBK24" s="271" t="s">
        <v>5884</v>
      </c>
      <c r="NBL24" s="271" t="s">
        <v>5884</v>
      </c>
      <c r="NBM24" s="271" t="s">
        <v>5884</v>
      </c>
      <c r="NBN24" s="271" t="s">
        <v>5884</v>
      </c>
      <c r="NBO24" s="271" t="s">
        <v>5884</v>
      </c>
      <c r="NBP24" s="271" t="s">
        <v>5884</v>
      </c>
      <c r="NBQ24" s="271" t="s">
        <v>5884</v>
      </c>
      <c r="NBR24" s="271" t="s">
        <v>5884</v>
      </c>
      <c r="NBS24" s="271" t="s">
        <v>5884</v>
      </c>
      <c r="NBT24" s="271" t="s">
        <v>5884</v>
      </c>
      <c r="NBU24" s="271" t="s">
        <v>5884</v>
      </c>
      <c r="NBV24" s="271" t="s">
        <v>5884</v>
      </c>
      <c r="NBW24" s="271" t="s">
        <v>5884</v>
      </c>
      <c r="NBX24" s="271" t="s">
        <v>5884</v>
      </c>
      <c r="NBY24" s="271" t="s">
        <v>5884</v>
      </c>
      <c r="NBZ24" s="271" t="s">
        <v>5884</v>
      </c>
      <c r="NCA24" s="271" t="s">
        <v>5884</v>
      </c>
      <c r="NCB24" s="271" t="s">
        <v>5884</v>
      </c>
      <c r="NCC24" s="271" t="s">
        <v>5884</v>
      </c>
      <c r="NCD24" s="271" t="s">
        <v>5884</v>
      </c>
      <c r="NCE24" s="271" t="s">
        <v>5884</v>
      </c>
      <c r="NCF24" s="271" t="s">
        <v>5884</v>
      </c>
      <c r="NCG24" s="271" t="s">
        <v>5884</v>
      </c>
      <c r="NCH24" s="271" t="s">
        <v>5884</v>
      </c>
      <c r="NCI24" s="271" t="s">
        <v>5884</v>
      </c>
      <c r="NCJ24" s="271" t="s">
        <v>5884</v>
      </c>
      <c r="NCK24" s="271" t="s">
        <v>5884</v>
      </c>
      <c r="NCL24" s="271" t="s">
        <v>5884</v>
      </c>
      <c r="NCM24" s="271" t="s">
        <v>5884</v>
      </c>
      <c r="NCN24" s="271" t="s">
        <v>5884</v>
      </c>
      <c r="NCO24" s="271" t="s">
        <v>5884</v>
      </c>
      <c r="NCP24" s="271" t="s">
        <v>5884</v>
      </c>
      <c r="NCQ24" s="271" t="s">
        <v>5884</v>
      </c>
      <c r="NCR24" s="271" t="s">
        <v>5884</v>
      </c>
      <c r="NCS24" s="271" t="s">
        <v>5884</v>
      </c>
      <c r="NCT24" s="271" t="s">
        <v>5884</v>
      </c>
      <c r="NCU24" s="271" t="s">
        <v>5884</v>
      </c>
      <c r="NCV24" s="271" t="s">
        <v>5884</v>
      </c>
      <c r="NCW24" s="271" t="s">
        <v>5884</v>
      </c>
      <c r="NCX24" s="271" t="s">
        <v>5884</v>
      </c>
      <c r="NCY24" s="271" t="s">
        <v>5884</v>
      </c>
      <c r="NCZ24" s="271" t="s">
        <v>5884</v>
      </c>
      <c r="NDA24" s="271" t="s">
        <v>5884</v>
      </c>
      <c r="NDB24" s="271" t="s">
        <v>5884</v>
      </c>
      <c r="NDC24" s="271" t="s">
        <v>5884</v>
      </c>
      <c r="NDD24" s="271" t="s">
        <v>5884</v>
      </c>
      <c r="NDE24" s="271" t="s">
        <v>5884</v>
      </c>
      <c r="NDF24" s="271" t="s">
        <v>5884</v>
      </c>
      <c r="NDG24" s="271" t="s">
        <v>5884</v>
      </c>
      <c r="NDH24" s="271" t="s">
        <v>5884</v>
      </c>
      <c r="NDI24" s="271" t="s">
        <v>5884</v>
      </c>
      <c r="NDJ24" s="271" t="s">
        <v>5884</v>
      </c>
      <c r="NDK24" s="271" t="s">
        <v>5884</v>
      </c>
      <c r="NDL24" s="271" t="s">
        <v>5884</v>
      </c>
      <c r="NDM24" s="271" t="s">
        <v>5884</v>
      </c>
      <c r="NDN24" s="271" t="s">
        <v>5884</v>
      </c>
      <c r="NDO24" s="271" t="s">
        <v>5884</v>
      </c>
      <c r="NDP24" s="271" t="s">
        <v>5884</v>
      </c>
      <c r="NDQ24" s="271" t="s">
        <v>5884</v>
      </c>
      <c r="NDR24" s="271" t="s">
        <v>5884</v>
      </c>
      <c r="NDS24" s="271" t="s">
        <v>5884</v>
      </c>
      <c r="NDT24" s="271" t="s">
        <v>5884</v>
      </c>
      <c r="NDU24" s="271" t="s">
        <v>5884</v>
      </c>
      <c r="NDV24" s="271" t="s">
        <v>5884</v>
      </c>
      <c r="NDW24" s="271" t="s">
        <v>5884</v>
      </c>
      <c r="NDX24" s="271" t="s">
        <v>5884</v>
      </c>
      <c r="NDY24" s="271" t="s">
        <v>5884</v>
      </c>
      <c r="NDZ24" s="271" t="s">
        <v>5884</v>
      </c>
      <c r="NEA24" s="271" t="s">
        <v>5884</v>
      </c>
      <c r="NEB24" s="271" t="s">
        <v>5884</v>
      </c>
      <c r="NEC24" s="271" t="s">
        <v>5884</v>
      </c>
      <c r="NED24" s="271" t="s">
        <v>5884</v>
      </c>
      <c r="NEE24" s="271" t="s">
        <v>5884</v>
      </c>
      <c r="NEF24" s="271" t="s">
        <v>5884</v>
      </c>
      <c r="NEG24" s="271" t="s">
        <v>5884</v>
      </c>
      <c r="NEH24" s="271" t="s">
        <v>5884</v>
      </c>
      <c r="NEI24" s="271" t="s">
        <v>5884</v>
      </c>
      <c r="NEJ24" s="271" t="s">
        <v>5884</v>
      </c>
      <c r="NEK24" s="271" t="s">
        <v>5884</v>
      </c>
      <c r="NEL24" s="271" t="s">
        <v>5884</v>
      </c>
      <c r="NEM24" s="271" t="s">
        <v>5884</v>
      </c>
      <c r="NEN24" s="271" t="s">
        <v>5884</v>
      </c>
      <c r="NEO24" s="271" t="s">
        <v>5884</v>
      </c>
      <c r="NEP24" s="271" t="s">
        <v>5884</v>
      </c>
      <c r="NEQ24" s="271" t="s">
        <v>5884</v>
      </c>
      <c r="NER24" s="271" t="s">
        <v>5884</v>
      </c>
      <c r="NES24" s="271" t="s">
        <v>5884</v>
      </c>
      <c r="NET24" s="271" t="s">
        <v>5884</v>
      </c>
      <c r="NEU24" s="271" t="s">
        <v>5884</v>
      </c>
      <c r="NEV24" s="271" t="s">
        <v>5884</v>
      </c>
      <c r="NEW24" s="271" t="s">
        <v>5884</v>
      </c>
      <c r="NEX24" s="271" t="s">
        <v>5884</v>
      </c>
      <c r="NEY24" s="271" t="s">
        <v>5884</v>
      </c>
      <c r="NEZ24" s="271" t="s">
        <v>5884</v>
      </c>
      <c r="NFA24" s="271" t="s">
        <v>5884</v>
      </c>
      <c r="NFB24" s="271" t="s">
        <v>5884</v>
      </c>
      <c r="NFC24" s="271" t="s">
        <v>5884</v>
      </c>
      <c r="NFD24" s="271" t="s">
        <v>5884</v>
      </c>
      <c r="NFE24" s="271" t="s">
        <v>5884</v>
      </c>
      <c r="NFF24" s="271" t="s">
        <v>5884</v>
      </c>
      <c r="NFG24" s="271" t="s">
        <v>5884</v>
      </c>
      <c r="NFH24" s="271" t="s">
        <v>5884</v>
      </c>
      <c r="NFI24" s="271" t="s">
        <v>5884</v>
      </c>
      <c r="NFJ24" s="271" t="s">
        <v>5884</v>
      </c>
      <c r="NFK24" s="271" t="s">
        <v>5884</v>
      </c>
      <c r="NFL24" s="271" t="s">
        <v>5884</v>
      </c>
      <c r="NFM24" s="271" t="s">
        <v>5884</v>
      </c>
      <c r="NFN24" s="271" t="s">
        <v>5884</v>
      </c>
      <c r="NFO24" s="271" t="s">
        <v>5884</v>
      </c>
      <c r="NFP24" s="271" t="s">
        <v>5884</v>
      </c>
      <c r="NFQ24" s="271" t="s">
        <v>5884</v>
      </c>
      <c r="NFR24" s="271" t="s">
        <v>5884</v>
      </c>
      <c r="NFS24" s="271" t="s">
        <v>5884</v>
      </c>
      <c r="NFT24" s="271" t="s">
        <v>5884</v>
      </c>
      <c r="NFU24" s="271" t="s">
        <v>5884</v>
      </c>
      <c r="NFV24" s="271" t="s">
        <v>5884</v>
      </c>
      <c r="NFW24" s="271" t="s">
        <v>5884</v>
      </c>
      <c r="NFX24" s="271" t="s">
        <v>5884</v>
      </c>
      <c r="NFY24" s="271" t="s">
        <v>5884</v>
      </c>
      <c r="NFZ24" s="271" t="s">
        <v>5884</v>
      </c>
      <c r="NGA24" s="271" t="s">
        <v>5884</v>
      </c>
      <c r="NGB24" s="271" t="s">
        <v>5884</v>
      </c>
      <c r="NGC24" s="271" t="s">
        <v>5884</v>
      </c>
      <c r="NGD24" s="271" t="s">
        <v>5884</v>
      </c>
      <c r="NGE24" s="271" t="s">
        <v>5884</v>
      </c>
      <c r="NGF24" s="271" t="s">
        <v>5884</v>
      </c>
      <c r="NGG24" s="271" t="s">
        <v>5884</v>
      </c>
      <c r="NGH24" s="271" t="s">
        <v>5884</v>
      </c>
      <c r="NGI24" s="271" t="s">
        <v>5884</v>
      </c>
      <c r="NGJ24" s="271" t="s">
        <v>5884</v>
      </c>
      <c r="NGK24" s="271" t="s">
        <v>5884</v>
      </c>
      <c r="NGL24" s="271" t="s">
        <v>5884</v>
      </c>
      <c r="NGM24" s="271" t="s">
        <v>5884</v>
      </c>
      <c r="NGN24" s="271" t="s">
        <v>5884</v>
      </c>
      <c r="NGO24" s="271" t="s">
        <v>5884</v>
      </c>
      <c r="NGP24" s="271" t="s">
        <v>5884</v>
      </c>
      <c r="NGQ24" s="271" t="s">
        <v>5884</v>
      </c>
      <c r="NGR24" s="271" t="s">
        <v>5884</v>
      </c>
      <c r="NGS24" s="271" t="s">
        <v>5884</v>
      </c>
      <c r="NGT24" s="271" t="s">
        <v>5884</v>
      </c>
      <c r="NGU24" s="271" t="s">
        <v>5884</v>
      </c>
      <c r="NGV24" s="271" t="s">
        <v>5884</v>
      </c>
      <c r="NGW24" s="271" t="s">
        <v>5884</v>
      </c>
      <c r="NGX24" s="271" t="s">
        <v>5884</v>
      </c>
      <c r="NGY24" s="271" t="s">
        <v>5884</v>
      </c>
      <c r="NGZ24" s="271" t="s">
        <v>5884</v>
      </c>
      <c r="NHA24" s="271" t="s">
        <v>5884</v>
      </c>
      <c r="NHB24" s="271" t="s">
        <v>5884</v>
      </c>
      <c r="NHC24" s="271" t="s">
        <v>5884</v>
      </c>
      <c r="NHD24" s="271" t="s">
        <v>5884</v>
      </c>
      <c r="NHE24" s="271" t="s">
        <v>5884</v>
      </c>
      <c r="NHF24" s="271" t="s">
        <v>5884</v>
      </c>
      <c r="NHG24" s="271" t="s">
        <v>5884</v>
      </c>
      <c r="NHH24" s="271" t="s">
        <v>5884</v>
      </c>
      <c r="NHI24" s="271" t="s">
        <v>5884</v>
      </c>
      <c r="NHJ24" s="271" t="s">
        <v>5884</v>
      </c>
      <c r="NHK24" s="271" t="s">
        <v>5884</v>
      </c>
      <c r="NHL24" s="271" t="s">
        <v>5884</v>
      </c>
      <c r="NHM24" s="271" t="s">
        <v>5884</v>
      </c>
      <c r="NHN24" s="271" t="s">
        <v>5884</v>
      </c>
      <c r="NHO24" s="271" t="s">
        <v>5884</v>
      </c>
      <c r="NHP24" s="271" t="s">
        <v>5884</v>
      </c>
      <c r="NHQ24" s="271" t="s">
        <v>5884</v>
      </c>
      <c r="NHR24" s="271" t="s">
        <v>5884</v>
      </c>
      <c r="NHS24" s="271" t="s">
        <v>5884</v>
      </c>
      <c r="NHT24" s="271" t="s">
        <v>5884</v>
      </c>
      <c r="NHU24" s="271" t="s">
        <v>5884</v>
      </c>
      <c r="NHV24" s="271" t="s">
        <v>5884</v>
      </c>
      <c r="NHW24" s="271" t="s">
        <v>5884</v>
      </c>
      <c r="NHX24" s="271" t="s">
        <v>5884</v>
      </c>
      <c r="NHY24" s="271" t="s">
        <v>5884</v>
      </c>
      <c r="NHZ24" s="271" t="s">
        <v>5884</v>
      </c>
      <c r="NIA24" s="271" t="s">
        <v>5884</v>
      </c>
      <c r="NIB24" s="271" t="s">
        <v>5884</v>
      </c>
      <c r="NIC24" s="271" t="s">
        <v>5884</v>
      </c>
      <c r="NID24" s="271" t="s">
        <v>5884</v>
      </c>
      <c r="NIE24" s="271" t="s">
        <v>5884</v>
      </c>
      <c r="NIF24" s="271" t="s">
        <v>5884</v>
      </c>
      <c r="NIG24" s="271" t="s">
        <v>5884</v>
      </c>
      <c r="NIH24" s="271" t="s">
        <v>5884</v>
      </c>
      <c r="NII24" s="271" t="s">
        <v>5884</v>
      </c>
      <c r="NIJ24" s="271" t="s">
        <v>5884</v>
      </c>
      <c r="NIK24" s="271" t="s">
        <v>5884</v>
      </c>
      <c r="NIL24" s="271" t="s">
        <v>5884</v>
      </c>
      <c r="NIM24" s="271" t="s">
        <v>5884</v>
      </c>
      <c r="NIN24" s="271" t="s">
        <v>5884</v>
      </c>
      <c r="NIO24" s="271" t="s">
        <v>5884</v>
      </c>
      <c r="NIP24" s="271" t="s">
        <v>5884</v>
      </c>
      <c r="NIQ24" s="271" t="s">
        <v>5884</v>
      </c>
      <c r="NIR24" s="271" t="s">
        <v>5884</v>
      </c>
      <c r="NIS24" s="271" t="s">
        <v>5884</v>
      </c>
      <c r="NIT24" s="271" t="s">
        <v>5884</v>
      </c>
      <c r="NIU24" s="271" t="s">
        <v>5884</v>
      </c>
      <c r="NIV24" s="271" t="s">
        <v>5884</v>
      </c>
      <c r="NIW24" s="271" t="s">
        <v>5884</v>
      </c>
      <c r="NIX24" s="271" t="s">
        <v>5884</v>
      </c>
      <c r="NIY24" s="271" t="s">
        <v>5884</v>
      </c>
      <c r="NIZ24" s="271" t="s">
        <v>5884</v>
      </c>
      <c r="NJA24" s="271" t="s">
        <v>5884</v>
      </c>
      <c r="NJB24" s="271" t="s">
        <v>5884</v>
      </c>
      <c r="NJC24" s="271" t="s">
        <v>5884</v>
      </c>
      <c r="NJD24" s="271" t="s">
        <v>5884</v>
      </c>
      <c r="NJE24" s="271" t="s">
        <v>5884</v>
      </c>
      <c r="NJF24" s="271" t="s">
        <v>5884</v>
      </c>
      <c r="NJG24" s="271" t="s">
        <v>5884</v>
      </c>
      <c r="NJH24" s="271" t="s">
        <v>5884</v>
      </c>
      <c r="NJI24" s="271" t="s">
        <v>5884</v>
      </c>
      <c r="NJJ24" s="271" t="s">
        <v>5884</v>
      </c>
      <c r="NJK24" s="271" t="s">
        <v>5884</v>
      </c>
      <c r="NJL24" s="271" t="s">
        <v>5884</v>
      </c>
      <c r="NJM24" s="271" t="s">
        <v>5884</v>
      </c>
      <c r="NJN24" s="271" t="s">
        <v>5884</v>
      </c>
      <c r="NJO24" s="271" t="s">
        <v>5884</v>
      </c>
      <c r="NJP24" s="271" t="s">
        <v>5884</v>
      </c>
      <c r="NJQ24" s="271" t="s">
        <v>5884</v>
      </c>
      <c r="NJR24" s="271" t="s">
        <v>5884</v>
      </c>
      <c r="NJS24" s="271" t="s">
        <v>5884</v>
      </c>
      <c r="NJT24" s="271" t="s">
        <v>5884</v>
      </c>
      <c r="NJU24" s="271" t="s">
        <v>5884</v>
      </c>
      <c r="NJV24" s="271" t="s">
        <v>5884</v>
      </c>
      <c r="NJW24" s="271" t="s">
        <v>5884</v>
      </c>
      <c r="NJX24" s="271" t="s">
        <v>5884</v>
      </c>
      <c r="NJY24" s="271" t="s">
        <v>5884</v>
      </c>
      <c r="NJZ24" s="271" t="s">
        <v>5884</v>
      </c>
      <c r="NKA24" s="271" t="s">
        <v>5884</v>
      </c>
      <c r="NKB24" s="271" t="s">
        <v>5884</v>
      </c>
      <c r="NKC24" s="271" t="s">
        <v>5884</v>
      </c>
      <c r="NKD24" s="271" t="s">
        <v>5884</v>
      </c>
      <c r="NKE24" s="271" t="s">
        <v>5884</v>
      </c>
      <c r="NKF24" s="271" t="s">
        <v>5884</v>
      </c>
      <c r="NKG24" s="271" t="s">
        <v>5884</v>
      </c>
      <c r="NKH24" s="271" t="s">
        <v>5884</v>
      </c>
      <c r="NKI24" s="271" t="s">
        <v>5884</v>
      </c>
      <c r="NKJ24" s="271" t="s">
        <v>5884</v>
      </c>
      <c r="NKK24" s="271" t="s">
        <v>5884</v>
      </c>
      <c r="NKL24" s="271" t="s">
        <v>5884</v>
      </c>
      <c r="NKM24" s="271" t="s">
        <v>5884</v>
      </c>
      <c r="NKN24" s="271" t="s">
        <v>5884</v>
      </c>
      <c r="NKO24" s="271" t="s">
        <v>5884</v>
      </c>
      <c r="NKP24" s="271" t="s">
        <v>5884</v>
      </c>
      <c r="NKQ24" s="271" t="s">
        <v>5884</v>
      </c>
      <c r="NKR24" s="271" t="s">
        <v>5884</v>
      </c>
      <c r="NKS24" s="271" t="s">
        <v>5884</v>
      </c>
      <c r="NKT24" s="271" t="s">
        <v>5884</v>
      </c>
      <c r="NKU24" s="271" t="s">
        <v>5884</v>
      </c>
      <c r="NKV24" s="271" t="s">
        <v>5884</v>
      </c>
      <c r="NKW24" s="271" t="s">
        <v>5884</v>
      </c>
      <c r="NKX24" s="271" t="s">
        <v>5884</v>
      </c>
      <c r="NKY24" s="271" t="s">
        <v>5884</v>
      </c>
      <c r="NKZ24" s="271" t="s">
        <v>5884</v>
      </c>
      <c r="NLA24" s="271" t="s">
        <v>5884</v>
      </c>
      <c r="NLB24" s="271" t="s">
        <v>5884</v>
      </c>
      <c r="NLC24" s="271" t="s">
        <v>5884</v>
      </c>
      <c r="NLD24" s="271" t="s">
        <v>5884</v>
      </c>
      <c r="NLE24" s="271" t="s">
        <v>5884</v>
      </c>
      <c r="NLF24" s="271" t="s">
        <v>5884</v>
      </c>
      <c r="NLG24" s="271" t="s">
        <v>5884</v>
      </c>
      <c r="NLH24" s="271" t="s">
        <v>5884</v>
      </c>
      <c r="NLI24" s="271" t="s">
        <v>5884</v>
      </c>
      <c r="NLJ24" s="271" t="s">
        <v>5884</v>
      </c>
      <c r="NLK24" s="271" t="s">
        <v>5884</v>
      </c>
      <c r="NLL24" s="271" t="s">
        <v>5884</v>
      </c>
      <c r="NLM24" s="271" t="s">
        <v>5884</v>
      </c>
      <c r="NLN24" s="271" t="s">
        <v>5884</v>
      </c>
      <c r="NLO24" s="271" t="s">
        <v>5884</v>
      </c>
      <c r="NLP24" s="271" t="s">
        <v>5884</v>
      </c>
      <c r="NLQ24" s="271" t="s">
        <v>5884</v>
      </c>
      <c r="NLR24" s="271" t="s">
        <v>5884</v>
      </c>
      <c r="NLS24" s="271" t="s">
        <v>5884</v>
      </c>
      <c r="NLT24" s="271" t="s">
        <v>5884</v>
      </c>
      <c r="NLU24" s="271" t="s">
        <v>5884</v>
      </c>
      <c r="NLV24" s="271" t="s">
        <v>5884</v>
      </c>
      <c r="NLW24" s="271" t="s">
        <v>5884</v>
      </c>
      <c r="NLX24" s="271" t="s">
        <v>5884</v>
      </c>
      <c r="NLY24" s="271" t="s">
        <v>5884</v>
      </c>
      <c r="NLZ24" s="271" t="s">
        <v>5884</v>
      </c>
      <c r="NMA24" s="271" t="s">
        <v>5884</v>
      </c>
      <c r="NMB24" s="271" t="s">
        <v>5884</v>
      </c>
      <c r="NMC24" s="271" t="s">
        <v>5884</v>
      </c>
      <c r="NMD24" s="271" t="s">
        <v>5884</v>
      </c>
      <c r="NME24" s="271" t="s">
        <v>5884</v>
      </c>
      <c r="NMF24" s="271" t="s">
        <v>5884</v>
      </c>
      <c r="NMG24" s="271" t="s">
        <v>5884</v>
      </c>
      <c r="NMH24" s="271" t="s">
        <v>5884</v>
      </c>
      <c r="NMI24" s="271" t="s">
        <v>5884</v>
      </c>
      <c r="NMJ24" s="271" t="s">
        <v>5884</v>
      </c>
      <c r="NMK24" s="271" t="s">
        <v>5884</v>
      </c>
      <c r="NML24" s="271" t="s">
        <v>5884</v>
      </c>
      <c r="NMM24" s="271" t="s">
        <v>5884</v>
      </c>
      <c r="NMN24" s="271" t="s">
        <v>5884</v>
      </c>
      <c r="NMO24" s="271" t="s">
        <v>5884</v>
      </c>
      <c r="NMP24" s="271" t="s">
        <v>5884</v>
      </c>
      <c r="NMQ24" s="271" t="s">
        <v>5884</v>
      </c>
      <c r="NMR24" s="271" t="s">
        <v>5884</v>
      </c>
      <c r="NMS24" s="271" t="s">
        <v>5884</v>
      </c>
      <c r="NMT24" s="271" t="s">
        <v>5884</v>
      </c>
      <c r="NMU24" s="271" t="s">
        <v>5884</v>
      </c>
      <c r="NMV24" s="271" t="s">
        <v>5884</v>
      </c>
      <c r="NMW24" s="271" t="s">
        <v>5884</v>
      </c>
      <c r="NMX24" s="271" t="s">
        <v>5884</v>
      </c>
      <c r="NMY24" s="271" t="s">
        <v>5884</v>
      </c>
      <c r="NMZ24" s="271" t="s">
        <v>5884</v>
      </c>
      <c r="NNA24" s="271" t="s">
        <v>5884</v>
      </c>
      <c r="NNB24" s="271" t="s">
        <v>5884</v>
      </c>
      <c r="NNC24" s="271" t="s">
        <v>5884</v>
      </c>
      <c r="NND24" s="271" t="s">
        <v>5884</v>
      </c>
      <c r="NNE24" s="271" t="s">
        <v>5884</v>
      </c>
      <c r="NNF24" s="271" t="s">
        <v>5884</v>
      </c>
      <c r="NNG24" s="271" t="s">
        <v>5884</v>
      </c>
      <c r="NNH24" s="271" t="s">
        <v>5884</v>
      </c>
      <c r="NNI24" s="271" t="s">
        <v>5884</v>
      </c>
      <c r="NNJ24" s="271" t="s">
        <v>5884</v>
      </c>
      <c r="NNK24" s="271" t="s">
        <v>5884</v>
      </c>
      <c r="NNL24" s="271" t="s">
        <v>5884</v>
      </c>
      <c r="NNM24" s="271" t="s">
        <v>5884</v>
      </c>
      <c r="NNN24" s="271" t="s">
        <v>5884</v>
      </c>
      <c r="NNO24" s="271" t="s">
        <v>5884</v>
      </c>
      <c r="NNP24" s="271" t="s">
        <v>5884</v>
      </c>
      <c r="NNQ24" s="271" t="s">
        <v>5884</v>
      </c>
      <c r="NNR24" s="271" t="s">
        <v>5884</v>
      </c>
      <c r="NNS24" s="271" t="s">
        <v>5884</v>
      </c>
      <c r="NNT24" s="271" t="s">
        <v>5884</v>
      </c>
      <c r="NNU24" s="271" t="s">
        <v>5884</v>
      </c>
      <c r="NNV24" s="271" t="s">
        <v>5884</v>
      </c>
      <c r="NNW24" s="271" t="s">
        <v>5884</v>
      </c>
      <c r="NNX24" s="271" t="s">
        <v>5884</v>
      </c>
      <c r="NNY24" s="271" t="s">
        <v>5884</v>
      </c>
      <c r="NNZ24" s="271" t="s">
        <v>5884</v>
      </c>
      <c r="NOA24" s="271" t="s">
        <v>5884</v>
      </c>
      <c r="NOB24" s="271" t="s">
        <v>5884</v>
      </c>
      <c r="NOC24" s="271" t="s">
        <v>5884</v>
      </c>
      <c r="NOD24" s="271" t="s">
        <v>5884</v>
      </c>
      <c r="NOE24" s="271" t="s">
        <v>5884</v>
      </c>
      <c r="NOF24" s="271" t="s">
        <v>5884</v>
      </c>
      <c r="NOG24" s="271" t="s">
        <v>5884</v>
      </c>
      <c r="NOH24" s="271" t="s">
        <v>5884</v>
      </c>
      <c r="NOI24" s="271" t="s">
        <v>5884</v>
      </c>
      <c r="NOJ24" s="271" t="s">
        <v>5884</v>
      </c>
      <c r="NOK24" s="271" t="s">
        <v>5884</v>
      </c>
      <c r="NOL24" s="271" t="s">
        <v>5884</v>
      </c>
      <c r="NOM24" s="271" t="s">
        <v>5884</v>
      </c>
      <c r="NON24" s="271" t="s">
        <v>5884</v>
      </c>
      <c r="NOO24" s="271" t="s">
        <v>5884</v>
      </c>
      <c r="NOP24" s="271" t="s">
        <v>5884</v>
      </c>
      <c r="NOQ24" s="271" t="s">
        <v>5884</v>
      </c>
      <c r="NOR24" s="271" t="s">
        <v>5884</v>
      </c>
      <c r="NOS24" s="271" t="s">
        <v>5884</v>
      </c>
      <c r="NOT24" s="271" t="s">
        <v>5884</v>
      </c>
      <c r="NOU24" s="271" t="s">
        <v>5884</v>
      </c>
      <c r="NOV24" s="271" t="s">
        <v>5884</v>
      </c>
      <c r="NOW24" s="271" t="s">
        <v>5884</v>
      </c>
      <c r="NOX24" s="271" t="s">
        <v>5884</v>
      </c>
      <c r="NOY24" s="271" t="s">
        <v>5884</v>
      </c>
      <c r="NOZ24" s="271" t="s">
        <v>5884</v>
      </c>
      <c r="NPA24" s="271" t="s">
        <v>5884</v>
      </c>
      <c r="NPB24" s="271" t="s">
        <v>5884</v>
      </c>
      <c r="NPC24" s="271" t="s">
        <v>5884</v>
      </c>
      <c r="NPD24" s="271" t="s">
        <v>5884</v>
      </c>
      <c r="NPE24" s="271" t="s">
        <v>5884</v>
      </c>
      <c r="NPF24" s="271" t="s">
        <v>5884</v>
      </c>
      <c r="NPG24" s="271" t="s">
        <v>5884</v>
      </c>
      <c r="NPH24" s="271" t="s">
        <v>5884</v>
      </c>
      <c r="NPI24" s="271" t="s">
        <v>5884</v>
      </c>
      <c r="NPJ24" s="271" t="s">
        <v>5884</v>
      </c>
      <c r="NPK24" s="271" t="s">
        <v>5884</v>
      </c>
      <c r="NPL24" s="271" t="s">
        <v>5884</v>
      </c>
      <c r="NPM24" s="271" t="s">
        <v>5884</v>
      </c>
      <c r="NPN24" s="271" t="s">
        <v>5884</v>
      </c>
      <c r="NPO24" s="271" t="s">
        <v>5884</v>
      </c>
      <c r="NPP24" s="271" t="s">
        <v>5884</v>
      </c>
      <c r="NPQ24" s="271" t="s">
        <v>5884</v>
      </c>
      <c r="NPR24" s="271" t="s">
        <v>5884</v>
      </c>
      <c r="NPS24" s="271" t="s">
        <v>5884</v>
      </c>
      <c r="NPT24" s="271" t="s">
        <v>5884</v>
      </c>
      <c r="NPU24" s="271" t="s">
        <v>5884</v>
      </c>
      <c r="NPV24" s="271" t="s">
        <v>5884</v>
      </c>
      <c r="NPW24" s="271" t="s">
        <v>5884</v>
      </c>
      <c r="NPX24" s="271" t="s">
        <v>5884</v>
      </c>
      <c r="NPY24" s="271" t="s">
        <v>5884</v>
      </c>
      <c r="NPZ24" s="271" t="s">
        <v>5884</v>
      </c>
      <c r="NQA24" s="271" t="s">
        <v>5884</v>
      </c>
      <c r="NQB24" s="271" t="s">
        <v>5884</v>
      </c>
      <c r="NQC24" s="271" t="s">
        <v>5884</v>
      </c>
      <c r="NQD24" s="271" t="s">
        <v>5884</v>
      </c>
      <c r="NQE24" s="271" t="s">
        <v>5884</v>
      </c>
      <c r="NQF24" s="271" t="s">
        <v>5884</v>
      </c>
      <c r="NQG24" s="271" t="s">
        <v>5884</v>
      </c>
      <c r="NQH24" s="271" t="s">
        <v>5884</v>
      </c>
      <c r="NQI24" s="271" t="s">
        <v>5884</v>
      </c>
      <c r="NQJ24" s="271" t="s">
        <v>5884</v>
      </c>
      <c r="NQK24" s="271" t="s">
        <v>5884</v>
      </c>
      <c r="NQL24" s="271" t="s">
        <v>5884</v>
      </c>
      <c r="NQM24" s="271" t="s">
        <v>5884</v>
      </c>
      <c r="NQN24" s="271" t="s">
        <v>5884</v>
      </c>
      <c r="NQO24" s="271" t="s">
        <v>5884</v>
      </c>
      <c r="NQP24" s="271" t="s">
        <v>5884</v>
      </c>
      <c r="NQQ24" s="271" t="s">
        <v>5884</v>
      </c>
      <c r="NQR24" s="271" t="s">
        <v>5884</v>
      </c>
      <c r="NQS24" s="271" t="s">
        <v>5884</v>
      </c>
      <c r="NQT24" s="271" t="s">
        <v>5884</v>
      </c>
      <c r="NQU24" s="271" t="s">
        <v>5884</v>
      </c>
      <c r="NQV24" s="271" t="s">
        <v>5884</v>
      </c>
      <c r="NQW24" s="271" t="s">
        <v>5884</v>
      </c>
      <c r="NQX24" s="271" t="s">
        <v>5884</v>
      </c>
      <c r="NQY24" s="271" t="s">
        <v>5884</v>
      </c>
      <c r="NQZ24" s="271" t="s">
        <v>5884</v>
      </c>
      <c r="NRA24" s="271" t="s">
        <v>5884</v>
      </c>
      <c r="NRB24" s="271" t="s">
        <v>5884</v>
      </c>
      <c r="NRC24" s="271" t="s">
        <v>5884</v>
      </c>
      <c r="NRD24" s="271" t="s">
        <v>5884</v>
      </c>
      <c r="NRE24" s="271" t="s">
        <v>5884</v>
      </c>
      <c r="NRF24" s="271" t="s">
        <v>5884</v>
      </c>
      <c r="NRG24" s="271" t="s">
        <v>5884</v>
      </c>
      <c r="NRH24" s="271" t="s">
        <v>5884</v>
      </c>
      <c r="NRI24" s="271" t="s">
        <v>5884</v>
      </c>
      <c r="NRJ24" s="271" t="s">
        <v>5884</v>
      </c>
      <c r="NRK24" s="271" t="s">
        <v>5884</v>
      </c>
      <c r="NRL24" s="271" t="s">
        <v>5884</v>
      </c>
      <c r="NRM24" s="271" t="s">
        <v>5884</v>
      </c>
      <c r="NRN24" s="271" t="s">
        <v>5884</v>
      </c>
      <c r="NRO24" s="271" t="s">
        <v>5884</v>
      </c>
      <c r="NRP24" s="271" t="s">
        <v>5884</v>
      </c>
      <c r="NRQ24" s="271" t="s">
        <v>5884</v>
      </c>
      <c r="NRR24" s="271" t="s">
        <v>5884</v>
      </c>
      <c r="NRS24" s="271" t="s">
        <v>5884</v>
      </c>
      <c r="NRT24" s="271" t="s">
        <v>5884</v>
      </c>
      <c r="NRU24" s="271" t="s">
        <v>5884</v>
      </c>
      <c r="NRV24" s="271" t="s">
        <v>5884</v>
      </c>
      <c r="NRW24" s="271" t="s">
        <v>5884</v>
      </c>
      <c r="NRX24" s="271" t="s">
        <v>5884</v>
      </c>
      <c r="NRY24" s="271" t="s">
        <v>5884</v>
      </c>
      <c r="NRZ24" s="271" t="s">
        <v>5884</v>
      </c>
      <c r="NSA24" s="271" t="s">
        <v>5884</v>
      </c>
      <c r="NSB24" s="271" t="s">
        <v>5884</v>
      </c>
      <c r="NSC24" s="271" t="s">
        <v>5884</v>
      </c>
      <c r="NSD24" s="271" t="s">
        <v>5884</v>
      </c>
      <c r="NSE24" s="271" t="s">
        <v>5884</v>
      </c>
      <c r="NSF24" s="271" t="s">
        <v>5884</v>
      </c>
      <c r="NSG24" s="271" t="s">
        <v>5884</v>
      </c>
      <c r="NSH24" s="271" t="s">
        <v>5884</v>
      </c>
      <c r="NSI24" s="271" t="s">
        <v>5884</v>
      </c>
      <c r="NSJ24" s="271" t="s">
        <v>5884</v>
      </c>
      <c r="NSK24" s="271" t="s">
        <v>5884</v>
      </c>
      <c r="NSL24" s="271" t="s">
        <v>5884</v>
      </c>
      <c r="NSM24" s="271" t="s">
        <v>5884</v>
      </c>
      <c r="NSN24" s="271" t="s">
        <v>5884</v>
      </c>
      <c r="NSO24" s="271" t="s">
        <v>5884</v>
      </c>
      <c r="NSP24" s="271" t="s">
        <v>5884</v>
      </c>
      <c r="NSQ24" s="271" t="s">
        <v>5884</v>
      </c>
      <c r="NSR24" s="271" t="s">
        <v>5884</v>
      </c>
      <c r="NSS24" s="271" t="s">
        <v>5884</v>
      </c>
      <c r="NST24" s="271" t="s">
        <v>5884</v>
      </c>
      <c r="NSU24" s="271" t="s">
        <v>5884</v>
      </c>
      <c r="NSV24" s="271" t="s">
        <v>5884</v>
      </c>
      <c r="NSW24" s="271" t="s">
        <v>5884</v>
      </c>
      <c r="NSX24" s="271" t="s">
        <v>5884</v>
      </c>
      <c r="NSY24" s="271" t="s">
        <v>5884</v>
      </c>
      <c r="NSZ24" s="271" t="s">
        <v>5884</v>
      </c>
      <c r="NTA24" s="271" t="s">
        <v>5884</v>
      </c>
      <c r="NTB24" s="271" t="s">
        <v>5884</v>
      </c>
      <c r="NTC24" s="271" t="s">
        <v>5884</v>
      </c>
      <c r="NTD24" s="271" t="s">
        <v>5884</v>
      </c>
      <c r="NTE24" s="271" t="s">
        <v>5884</v>
      </c>
      <c r="NTF24" s="271" t="s">
        <v>5884</v>
      </c>
      <c r="NTG24" s="271" t="s">
        <v>5884</v>
      </c>
      <c r="NTH24" s="271" t="s">
        <v>5884</v>
      </c>
      <c r="NTI24" s="271" t="s">
        <v>5884</v>
      </c>
      <c r="NTJ24" s="271" t="s">
        <v>5884</v>
      </c>
      <c r="NTK24" s="271" t="s">
        <v>5884</v>
      </c>
      <c r="NTL24" s="271" t="s">
        <v>5884</v>
      </c>
      <c r="NTM24" s="271" t="s">
        <v>5884</v>
      </c>
      <c r="NTN24" s="271" t="s">
        <v>5884</v>
      </c>
      <c r="NTO24" s="271" t="s">
        <v>5884</v>
      </c>
      <c r="NTP24" s="271" t="s">
        <v>5884</v>
      </c>
      <c r="NTQ24" s="271" t="s">
        <v>5884</v>
      </c>
      <c r="NTR24" s="271" t="s">
        <v>5884</v>
      </c>
      <c r="NTS24" s="271" t="s">
        <v>5884</v>
      </c>
      <c r="NTT24" s="271" t="s">
        <v>5884</v>
      </c>
      <c r="NTU24" s="271" t="s">
        <v>5884</v>
      </c>
      <c r="NTV24" s="271" t="s">
        <v>5884</v>
      </c>
      <c r="NTW24" s="271" t="s">
        <v>5884</v>
      </c>
      <c r="NTX24" s="271" t="s">
        <v>5884</v>
      </c>
      <c r="NTY24" s="271" t="s">
        <v>5884</v>
      </c>
      <c r="NTZ24" s="271" t="s">
        <v>5884</v>
      </c>
      <c r="NUA24" s="271" t="s">
        <v>5884</v>
      </c>
      <c r="NUB24" s="271" t="s">
        <v>5884</v>
      </c>
      <c r="NUC24" s="271" t="s">
        <v>5884</v>
      </c>
      <c r="NUD24" s="271" t="s">
        <v>5884</v>
      </c>
      <c r="NUE24" s="271" t="s">
        <v>5884</v>
      </c>
      <c r="NUF24" s="271" t="s">
        <v>5884</v>
      </c>
      <c r="NUG24" s="271" t="s">
        <v>5884</v>
      </c>
      <c r="NUH24" s="271" t="s">
        <v>5884</v>
      </c>
      <c r="NUI24" s="271" t="s">
        <v>5884</v>
      </c>
      <c r="NUJ24" s="271" t="s">
        <v>5884</v>
      </c>
      <c r="NUK24" s="271" t="s">
        <v>5884</v>
      </c>
      <c r="NUL24" s="271" t="s">
        <v>5884</v>
      </c>
      <c r="NUM24" s="271" t="s">
        <v>5884</v>
      </c>
      <c r="NUN24" s="271" t="s">
        <v>5884</v>
      </c>
      <c r="NUO24" s="271" t="s">
        <v>5884</v>
      </c>
      <c r="NUP24" s="271" t="s">
        <v>5884</v>
      </c>
      <c r="NUQ24" s="271" t="s">
        <v>5884</v>
      </c>
      <c r="NUR24" s="271" t="s">
        <v>5884</v>
      </c>
      <c r="NUS24" s="271" t="s">
        <v>5884</v>
      </c>
      <c r="NUT24" s="271" t="s">
        <v>5884</v>
      </c>
      <c r="NUU24" s="271" t="s">
        <v>5884</v>
      </c>
      <c r="NUV24" s="271" t="s">
        <v>5884</v>
      </c>
      <c r="NUW24" s="271" t="s">
        <v>5884</v>
      </c>
      <c r="NUX24" s="271" t="s">
        <v>5884</v>
      </c>
      <c r="NUY24" s="271" t="s">
        <v>5884</v>
      </c>
      <c r="NUZ24" s="271" t="s">
        <v>5884</v>
      </c>
      <c r="NVA24" s="271" t="s">
        <v>5884</v>
      </c>
      <c r="NVB24" s="271" t="s">
        <v>5884</v>
      </c>
      <c r="NVC24" s="271" t="s">
        <v>5884</v>
      </c>
      <c r="NVD24" s="271" t="s">
        <v>5884</v>
      </c>
      <c r="NVE24" s="271" t="s">
        <v>5884</v>
      </c>
      <c r="NVF24" s="271" t="s">
        <v>5884</v>
      </c>
      <c r="NVG24" s="271" t="s">
        <v>5884</v>
      </c>
      <c r="NVH24" s="271" t="s">
        <v>5884</v>
      </c>
      <c r="NVI24" s="271" t="s">
        <v>5884</v>
      </c>
      <c r="NVJ24" s="271" t="s">
        <v>5884</v>
      </c>
      <c r="NVK24" s="271" t="s">
        <v>5884</v>
      </c>
      <c r="NVL24" s="271" t="s">
        <v>5884</v>
      </c>
      <c r="NVM24" s="271" t="s">
        <v>5884</v>
      </c>
      <c r="NVN24" s="271" t="s">
        <v>5884</v>
      </c>
      <c r="NVO24" s="271" t="s">
        <v>5884</v>
      </c>
      <c r="NVP24" s="271" t="s">
        <v>5884</v>
      </c>
      <c r="NVQ24" s="271" t="s">
        <v>5884</v>
      </c>
      <c r="NVR24" s="271" t="s">
        <v>5884</v>
      </c>
      <c r="NVS24" s="271" t="s">
        <v>5884</v>
      </c>
      <c r="NVT24" s="271" t="s">
        <v>5884</v>
      </c>
      <c r="NVU24" s="271" t="s">
        <v>5884</v>
      </c>
      <c r="NVV24" s="271" t="s">
        <v>5884</v>
      </c>
      <c r="NVW24" s="271" t="s">
        <v>5884</v>
      </c>
      <c r="NVX24" s="271" t="s">
        <v>5884</v>
      </c>
      <c r="NVY24" s="271" t="s">
        <v>5884</v>
      </c>
      <c r="NVZ24" s="271" t="s">
        <v>5884</v>
      </c>
      <c r="NWA24" s="271" t="s">
        <v>5884</v>
      </c>
      <c r="NWB24" s="271" t="s">
        <v>5884</v>
      </c>
      <c r="NWC24" s="271" t="s">
        <v>5884</v>
      </c>
      <c r="NWD24" s="271" t="s">
        <v>5884</v>
      </c>
      <c r="NWE24" s="271" t="s">
        <v>5884</v>
      </c>
      <c r="NWF24" s="271" t="s">
        <v>5884</v>
      </c>
      <c r="NWG24" s="271" t="s">
        <v>5884</v>
      </c>
      <c r="NWH24" s="271" t="s">
        <v>5884</v>
      </c>
      <c r="NWI24" s="271" t="s">
        <v>5884</v>
      </c>
      <c r="NWJ24" s="271" t="s">
        <v>5884</v>
      </c>
      <c r="NWK24" s="271" t="s">
        <v>5884</v>
      </c>
      <c r="NWL24" s="271" t="s">
        <v>5884</v>
      </c>
      <c r="NWM24" s="271" t="s">
        <v>5884</v>
      </c>
      <c r="NWN24" s="271" t="s">
        <v>5884</v>
      </c>
      <c r="NWO24" s="271" t="s">
        <v>5884</v>
      </c>
      <c r="NWP24" s="271" t="s">
        <v>5884</v>
      </c>
      <c r="NWQ24" s="271" t="s">
        <v>5884</v>
      </c>
      <c r="NWR24" s="271" t="s">
        <v>5884</v>
      </c>
      <c r="NWS24" s="271" t="s">
        <v>5884</v>
      </c>
      <c r="NWT24" s="271" t="s">
        <v>5884</v>
      </c>
      <c r="NWU24" s="271" t="s">
        <v>5884</v>
      </c>
      <c r="NWV24" s="271" t="s">
        <v>5884</v>
      </c>
      <c r="NWW24" s="271" t="s">
        <v>5884</v>
      </c>
      <c r="NWX24" s="271" t="s">
        <v>5884</v>
      </c>
      <c r="NWY24" s="271" t="s">
        <v>5884</v>
      </c>
      <c r="NWZ24" s="271" t="s">
        <v>5884</v>
      </c>
      <c r="NXA24" s="271" t="s">
        <v>5884</v>
      </c>
      <c r="NXB24" s="271" t="s">
        <v>5884</v>
      </c>
      <c r="NXC24" s="271" t="s">
        <v>5884</v>
      </c>
      <c r="NXD24" s="271" t="s">
        <v>5884</v>
      </c>
      <c r="NXE24" s="271" t="s">
        <v>5884</v>
      </c>
      <c r="NXF24" s="271" t="s">
        <v>5884</v>
      </c>
      <c r="NXG24" s="271" t="s">
        <v>5884</v>
      </c>
      <c r="NXH24" s="271" t="s">
        <v>5884</v>
      </c>
      <c r="NXI24" s="271" t="s">
        <v>5884</v>
      </c>
      <c r="NXJ24" s="271" t="s">
        <v>5884</v>
      </c>
      <c r="NXK24" s="271" t="s">
        <v>5884</v>
      </c>
      <c r="NXL24" s="271" t="s">
        <v>5884</v>
      </c>
      <c r="NXM24" s="271" t="s">
        <v>5884</v>
      </c>
      <c r="NXN24" s="271" t="s">
        <v>5884</v>
      </c>
      <c r="NXO24" s="271" t="s">
        <v>5884</v>
      </c>
      <c r="NXP24" s="271" t="s">
        <v>5884</v>
      </c>
      <c r="NXQ24" s="271" t="s">
        <v>5884</v>
      </c>
      <c r="NXR24" s="271" t="s">
        <v>5884</v>
      </c>
      <c r="NXS24" s="271" t="s">
        <v>5884</v>
      </c>
      <c r="NXT24" s="271" t="s">
        <v>5884</v>
      </c>
      <c r="NXU24" s="271" t="s">
        <v>5884</v>
      </c>
      <c r="NXV24" s="271" t="s">
        <v>5884</v>
      </c>
      <c r="NXW24" s="271" t="s">
        <v>5884</v>
      </c>
      <c r="NXX24" s="271" t="s">
        <v>5884</v>
      </c>
      <c r="NXY24" s="271" t="s">
        <v>5884</v>
      </c>
      <c r="NXZ24" s="271" t="s">
        <v>5884</v>
      </c>
      <c r="NYA24" s="271" t="s">
        <v>5884</v>
      </c>
      <c r="NYB24" s="271" t="s">
        <v>5884</v>
      </c>
      <c r="NYC24" s="271" t="s">
        <v>5884</v>
      </c>
      <c r="NYD24" s="271" t="s">
        <v>5884</v>
      </c>
      <c r="NYE24" s="271" t="s">
        <v>5884</v>
      </c>
      <c r="NYF24" s="271" t="s">
        <v>5884</v>
      </c>
      <c r="NYG24" s="271" t="s">
        <v>5884</v>
      </c>
      <c r="NYH24" s="271" t="s">
        <v>5884</v>
      </c>
      <c r="NYI24" s="271" t="s">
        <v>5884</v>
      </c>
      <c r="NYJ24" s="271" t="s">
        <v>5884</v>
      </c>
      <c r="NYK24" s="271" t="s">
        <v>5884</v>
      </c>
      <c r="NYL24" s="271" t="s">
        <v>5884</v>
      </c>
      <c r="NYM24" s="271" t="s">
        <v>5884</v>
      </c>
      <c r="NYN24" s="271" t="s">
        <v>5884</v>
      </c>
      <c r="NYO24" s="271" t="s">
        <v>5884</v>
      </c>
      <c r="NYP24" s="271" t="s">
        <v>5884</v>
      </c>
      <c r="NYQ24" s="271" t="s">
        <v>5884</v>
      </c>
      <c r="NYR24" s="271" t="s">
        <v>5884</v>
      </c>
      <c r="NYS24" s="271" t="s">
        <v>5884</v>
      </c>
      <c r="NYT24" s="271" t="s">
        <v>5884</v>
      </c>
      <c r="NYU24" s="271" t="s">
        <v>5884</v>
      </c>
      <c r="NYV24" s="271" t="s">
        <v>5884</v>
      </c>
      <c r="NYW24" s="271" t="s">
        <v>5884</v>
      </c>
      <c r="NYX24" s="271" t="s">
        <v>5884</v>
      </c>
      <c r="NYY24" s="271" t="s">
        <v>5884</v>
      </c>
      <c r="NYZ24" s="271" t="s">
        <v>5884</v>
      </c>
      <c r="NZA24" s="271" t="s">
        <v>5884</v>
      </c>
      <c r="NZB24" s="271" t="s">
        <v>5884</v>
      </c>
      <c r="NZC24" s="271" t="s">
        <v>5884</v>
      </c>
      <c r="NZD24" s="271" t="s">
        <v>5884</v>
      </c>
      <c r="NZE24" s="271" t="s">
        <v>5884</v>
      </c>
      <c r="NZF24" s="271" t="s">
        <v>5884</v>
      </c>
      <c r="NZG24" s="271" t="s">
        <v>5884</v>
      </c>
      <c r="NZH24" s="271" t="s">
        <v>5884</v>
      </c>
      <c r="NZI24" s="271" t="s">
        <v>5884</v>
      </c>
      <c r="NZJ24" s="271" t="s">
        <v>5884</v>
      </c>
      <c r="NZK24" s="271" t="s">
        <v>5884</v>
      </c>
      <c r="NZL24" s="271" t="s">
        <v>5884</v>
      </c>
      <c r="NZM24" s="271" t="s">
        <v>5884</v>
      </c>
      <c r="NZN24" s="271" t="s">
        <v>5884</v>
      </c>
      <c r="NZO24" s="271" t="s">
        <v>5884</v>
      </c>
      <c r="NZP24" s="271" t="s">
        <v>5884</v>
      </c>
      <c r="NZQ24" s="271" t="s">
        <v>5884</v>
      </c>
      <c r="NZR24" s="271" t="s">
        <v>5884</v>
      </c>
      <c r="NZS24" s="271" t="s">
        <v>5884</v>
      </c>
      <c r="NZT24" s="271" t="s">
        <v>5884</v>
      </c>
      <c r="NZU24" s="271" t="s">
        <v>5884</v>
      </c>
      <c r="NZV24" s="271" t="s">
        <v>5884</v>
      </c>
      <c r="NZW24" s="271" t="s">
        <v>5884</v>
      </c>
      <c r="NZX24" s="271" t="s">
        <v>5884</v>
      </c>
      <c r="NZY24" s="271" t="s">
        <v>5884</v>
      </c>
      <c r="NZZ24" s="271" t="s">
        <v>5884</v>
      </c>
      <c r="OAA24" s="271" t="s">
        <v>5884</v>
      </c>
      <c r="OAB24" s="271" t="s">
        <v>5884</v>
      </c>
      <c r="OAC24" s="271" t="s">
        <v>5884</v>
      </c>
      <c r="OAD24" s="271" t="s">
        <v>5884</v>
      </c>
      <c r="OAE24" s="271" t="s">
        <v>5884</v>
      </c>
      <c r="OAF24" s="271" t="s">
        <v>5884</v>
      </c>
      <c r="OAG24" s="271" t="s">
        <v>5884</v>
      </c>
      <c r="OAH24" s="271" t="s">
        <v>5884</v>
      </c>
      <c r="OAI24" s="271" t="s">
        <v>5884</v>
      </c>
      <c r="OAJ24" s="271" t="s">
        <v>5884</v>
      </c>
      <c r="OAK24" s="271" t="s">
        <v>5884</v>
      </c>
      <c r="OAL24" s="271" t="s">
        <v>5884</v>
      </c>
      <c r="OAM24" s="271" t="s">
        <v>5884</v>
      </c>
      <c r="OAN24" s="271" t="s">
        <v>5884</v>
      </c>
      <c r="OAO24" s="271" t="s">
        <v>5884</v>
      </c>
      <c r="OAP24" s="271" t="s">
        <v>5884</v>
      </c>
      <c r="OAQ24" s="271" t="s">
        <v>5884</v>
      </c>
      <c r="OAR24" s="271" t="s">
        <v>5884</v>
      </c>
      <c r="OAS24" s="271" t="s">
        <v>5884</v>
      </c>
      <c r="OAT24" s="271" t="s">
        <v>5884</v>
      </c>
      <c r="OAU24" s="271" t="s">
        <v>5884</v>
      </c>
      <c r="OAV24" s="271" t="s">
        <v>5884</v>
      </c>
      <c r="OAW24" s="271" t="s">
        <v>5884</v>
      </c>
      <c r="OAX24" s="271" t="s">
        <v>5884</v>
      </c>
      <c r="OAY24" s="271" t="s">
        <v>5884</v>
      </c>
      <c r="OAZ24" s="271" t="s">
        <v>5884</v>
      </c>
      <c r="OBA24" s="271" t="s">
        <v>5884</v>
      </c>
      <c r="OBB24" s="271" t="s">
        <v>5884</v>
      </c>
      <c r="OBC24" s="271" t="s">
        <v>5884</v>
      </c>
      <c r="OBD24" s="271" t="s">
        <v>5884</v>
      </c>
      <c r="OBE24" s="271" t="s">
        <v>5884</v>
      </c>
      <c r="OBF24" s="271" t="s">
        <v>5884</v>
      </c>
      <c r="OBG24" s="271" t="s">
        <v>5884</v>
      </c>
      <c r="OBH24" s="271" t="s">
        <v>5884</v>
      </c>
      <c r="OBI24" s="271" t="s">
        <v>5884</v>
      </c>
      <c r="OBJ24" s="271" t="s">
        <v>5884</v>
      </c>
      <c r="OBK24" s="271" t="s">
        <v>5884</v>
      </c>
      <c r="OBL24" s="271" t="s">
        <v>5884</v>
      </c>
      <c r="OBM24" s="271" t="s">
        <v>5884</v>
      </c>
      <c r="OBN24" s="271" t="s">
        <v>5884</v>
      </c>
      <c r="OBO24" s="271" t="s">
        <v>5884</v>
      </c>
      <c r="OBP24" s="271" t="s">
        <v>5884</v>
      </c>
      <c r="OBQ24" s="271" t="s">
        <v>5884</v>
      </c>
      <c r="OBR24" s="271" t="s">
        <v>5884</v>
      </c>
      <c r="OBS24" s="271" t="s">
        <v>5884</v>
      </c>
      <c r="OBT24" s="271" t="s">
        <v>5884</v>
      </c>
      <c r="OBU24" s="271" t="s">
        <v>5884</v>
      </c>
      <c r="OBV24" s="271" t="s">
        <v>5884</v>
      </c>
      <c r="OBW24" s="271" t="s">
        <v>5884</v>
      </c>
      <c r="OBX24" s="271" t="s">
        <v>5884</v>
      </c>
      <c r="OBY24" s="271" t="s">
        <v>5884</v>
      </c>
      <c r="OBZ24" s="271" t="s">
        <v>5884</v>
      </c>
      <c r="OCA24" s="271" t="s">
        <v>5884</v>
      </c>
      <c r="OCB24" s="271" t="s">
        <v>5884</v>
      </c>
      <c r="OCC24" s="271" t="s">
        <v>5884</v>
      </c>
      <c r="OCD24" s="271" t="s">
        <v>5884</v>
      </c>
      <c r="OCE24" s="271" t="s">
        <v>5884</v>
      </c>
      <c r="OCF24" s="271" t="s">
        <v>5884</v>
      </c>
      <c r="OCG24" s="271" t="s">
        <v>5884</v>
      </c>
      <c r="OCH24" s="271" t="s">
        <v>5884</v>
      </c>
      <c r="OCI24" s="271" t="s">
        <v>5884</v>
      </c>
      <c r="OCJ24" s="271" t="s">
        <v>5884</v>
      </c>
      <c r="OCK24" s="271" t="s">
        <v>5884</v>
      </c>
      <c r="OCL24" s="271" t="s">
        <v>5884</v>
      </c>
      <c r="OCM24" s="271" t="s">
        <v>5884</v>
      </c>
      <c r="OCN24" s="271" t="s">
        <v>5884</v>
      </c>
      <c r="OCO24" s="271" t="s">
        <v>5884</v>
      </c>
      <c r="OCP24" s="271" t="s">
        <v>5884</v>
      </c>
      <c r="OCQ24" s="271" t="s">
        <v>5884</v>
      </c>
      <c r="OCR24" s="271" t="s">
        <v>5884</v>
      </c>
      <c r="OCS24" s="271" t="s">
        <v>5884</v>
      </c>
      <c r="OCT24" s="271" t="s">
        <v>5884</v>
      </c>
      <c r="OCU24" s="271" t="s">
        <v>5884</v>
      </c>
      <c r="OCV24" s="271" t="s">
        <v>5884</v>
      </c>
      <c r="OCW24" s="271" t="s">
        <v>5884</v>
      </c>
      <c r="OCX24" s="271" t="s">
        <v>5884</v>
      </c>
      <c r="OCY24" s="271" t="s">
        <v>5884</v>
      </c>
      <c r="OCZ24" s="271" t="s">
        <v>5884</v>
      </c>
      <c r="ODA24" s="271" t="s">
        <v>5884</v>
      </c>
      <c r="ODB24" s="271" t="s">
        <v>5884</v>
      </c>
      <c r="ODC24" s="271" t="s">
        <v>5884</v>
      </c>
      <c r="ODD24" s="271" t="s">
        <v>5884</v>
      </c>
      <c r="ODE24" s="271" t="s">
        <v>5884</v>
      </c>
      <c r="ODF24" s="271" t="s">
        <v>5884</v>
      </c>
      <c r="ODG24" s="271" t="s">
        <v>5884</v>
      </c>
      <c r="ODH24" s="271" t="s">
        <v>5884</v>
      </c>
      <c r="ODI24" s="271" t="s">
        <v>5884</v>
      </c>
      <c r="ODJ24" s="271" t="s">
        <v>5884</v>
      </c>
      <c r="ODK24" s="271" t="s">
        <v>5884</v>
      </c>
      <c r="ODL24" s="271" t="s">
        <v>5884</v>
      </c>
      <c r="ODM24" s="271" t="s">
        <v>5884</v>
      </c>
      <c r="ODN24" s="271" t="s">
        <v>5884</v>
      </c>
      <c r="ODO24" s="271" t="s">
        <v>5884</v>
      </c>
      <c r="ODP24" s="271" t="s">
        <v>5884</v>
      </c>
      <c r="ODQ24" s="271" t="s">
        <v>5884</v>
      </c>
      <c r="ODR24" s="271" t="s">
        <v>5884</v>
      </c>
      <c r="ODS24" s="271" t="s">
        <v>5884</v>
      </c>
      <c r="ODT24" s="271" t="s">
        <v>5884</v>
      </c>
      <c r="ODU24" s="271" t="s">
        <v>5884</v>
      </c>
      <c r="ODV24" s="271" t="s">
        <v>5884</v>
      </c>
      <c r="ODW24" s="271" t="s">
        <v>5884</v>
      </c>
      <c r="ODX24" s="271" t="s">
        <v>5884</v>
      </c>
      <c r="ODY24" s="271" t="s">
        <v>5884</v>
      </c>
      <c r="ODZ24" s="271" t="s">
        <v>5884</v>
      </c>
      <c r="OEA24" s="271" t="s">
        <v>5884</v>
      </c>
      <c r="OEB24" s="271" t="s">
        <v>5884</v>
      </c>
      <c r="OEC24" s="271" t="s">
        <v>5884</v>
      </c>
      <c r="OED24" s="271" t="s">
        <v>5884</v>
      </c>
      <c r="OEE24" s="271" t="s">
        <v>5884</v>
      </c>
      <c r="OEF24" s="271" t="s">
        <v>5884</v>
      </c>
      <c r="OEG24" s="271" t="s">
        <v>5884</v>
      </c>
      <c r="OEH24" s="271" t="s">
        <v>5884</v>
      </c>
      <c r="OEI24" s="271" t="s">
        <v>5884</v>
      </c>
      <c r="OEJ24" s="271" t="s">
        <v>5884</v>
      </c>
      <c r="OEK24" s="271" t="s">
        <v>5884</v>
      </c>
      <c r="OEL24" s="271" t="s">
        <v>5884</v>
      </c>
      <c r="OEM24" s="271" t="s">
        <v>5884</v>
      </c>
      <c r="OEN24" s="271" t="s">
        <v>5884</v>
      </c>
      <c r="OEO24" s="271" t="s">
        <v>5884</v>
      </c>
      <c r="OEP24" s="271" t="s">
        <v>5884</v>
      </c>
      <c r="OEQ24" s="271" t="s">
        <v>5884</v>
      </c>
      <c r="OER24" s="271" t="s">
        <v>5884</v>
      </c>
      <c r="OES24" s="271" t="s">
        <v>5884</v>
      </c>
      <c r="OET24" s="271" t="s">
        <v>5884</v>
      </c>
      <c r="OEU24" s="271" t="s">
        <v>5884</v>
      </c>
      <c r="OEV24" s="271" t="s">
        <v>5884</v>
      </c>
      <c r="OEW24" s="271" t="s">
        <v>5884</v>
      </c>
      <c r="OEX24" s="271" t="s">
        <v>5884</v>
      </c>
      <c r="OEY24" s="271" t="s">
        <v>5884</v>
      </c>
      <c r="OEZ24" s="271" t="s">
        <v>5884</v>
      </c>
      <c r="OFA24" s="271" t="s">
        <v>5884</v>
      </c>
      <c r="OFB24" s="271" t="s">
        <v>5884</v>
      </c>
      <c r="OFC24" s="271" t="s">
        <v>5884</v>
      </c>
      <c r="OFD24" s="271" t="s">
        <v>5884</v>
      </c>
      <c r="OFE24" s="271" t="s">
        <v>5884</v>
      </c>
      <c r="OFF24" s="271" t="s">
        <v>5884</v>
      </c>
      <c r="OFG24" s="271" t="s">
        <v>5884</v>
      </c>
      <c r="OFH24" s="271" t="s">
        <v>5884</v>
      </c>
      <c r="OFI24" s="271" t="s">
        <v>5884</v>
      </c>
      <c r="OFJ24" s="271" t="s">
        <v>5884</v>
      </c>
      <c r="OFK24" s="271" t="s">
        <v>5884</v>
      </c>
      <c r="OFL24" s="271" t="s">
        <v>5884</v>
      </c>
      <c r="OFM24" s="271" t="s">
        <v>5884</v>
      </c>
      <c r="OFN24" s="271" t="s">
        <v>5884</v>
      </c>
      <c r="OFO24" s="271" t="s">
        <v>5884</v>
      </c>
      <c r="OFP24" s="271" t="s">
        <v>5884</v>
      </c>
      <c r="OFQ24" s="271" t="s">
        <v>5884</v>
      </c>
      <c r="OFR24" s="271" t="s">
        <v>5884</v>
      </c>
      <c r="OFS24" s="271" t="s">
        <v>5884</v>
      </c>
      <c r="OFT24" s="271" t="s">
        <v>5884</v>
      </c>
      <c r="OFU24" s="271" t="s">
        <v>5884</v>
      </c>
      <c r="OFV24" s="271" t="s">
        <v>5884</v>
      </c>
      <c r="OFW24" s="271" t="s">
        <v>5884</v>
      </c>
      <c r="OFX24" s="271" t="s">
        <v>5884</v>
      </c>
      <c r="OFY24" s="271" t="s">
        <v>5884</v>
      </c>
      <c r="OFZ24" s="271" t="s">
        <v>5884</v>
      </c>
      <c r="OGA24" s="271" t="s">
        <v>5884</v>
      </c>
      <c r="OGB24" s="271" t="s">
        <v>5884</v>
      </c>
      <c r="OGC24" s="271" t="s">
        <v>5884</v>
      </c>
      <c r="OGD24" s="271" t="s">
        <v>5884</v>
      </c>
      <c r="OGE24" s="271" t="s">
        <v>5884</v>
      </c>
      <c r="OGF24" s="271" t="s">
        <v>5884</v>
      </c>
      <c r="OGG24" s="271" t="s">
        <v>5884</v>
      </c>
      <c r="OGH24" s="271" t="s">
        <v>5884</v>
      </c>
      <c r="OGI24" s="271" t="s">
        <v>5884</v>
      </c>
      <c r="OGJ24" s="271" t="s">
        <v>5884</v>
      </c>
      <c r="OGK24" s="271" t="s">
        <v>5884</v>
      </c>
      <c r="OGL24" s="271" t="s">
        <v>5884</v>
      </c>
      <c r="OGM24" s="271" t="s">
        <v>5884</v>
      </c>
      <c r="OGN24" s="271" t="s">
        <v>5884</v>
      </c>
      <c r="OGO24" s="271" t="s">
        <v>5884</v>
      </c>
      <c r="OGP24" s="271" t="s">
        <v>5884</v>
      </c>
      <c r="OGQ24" s="271" t="s">
        <v>5884</v>
      </c>
      <c r="OGR24" s="271" t="s">
        <v>5884</v>
      </c>
      <c r="OGS24" s="271" t="s">
        <v>5884</v>
      </c>
      <c r="OGT24" s="271" t="s">
        <v>5884</v>
      </c>
      <c r="OGU24" s="271" t="s">
        <v>5884</v>
      </c>
      <c r="OGV24" s="271" t="s">
        <v>5884</v>
      </c>
      <c r="OGW24" s="271" t="s">
        <v>5884</v>
      </c>
      <c r="OGX24" s="271" t="s">
        <v>5884</v>
      </c>
      <c r="OGY24" s="271" t="s">
        <v>5884</v>
      </c>
      <c r="OGZ24" s="271" t="s">
        <v>5884</v>
      </c>
      <c r="OHA24" s="271" t="s">
        <v>5884</v>
      </c>
      <c r="OHB24" s="271" t="s">
        <v>5884</v>
      </c>
      <c r="OHC24" s="271" t="s">
        <v>5884</v>
      </c>
      <c r="OHD24" s="271" t="s">
        <v>5884</v>
      </c>
      <c r="OHE24" s="271" t="s">
        <v>5884</v>
      </c>
      <c r="OHF24" s="271" t="s">
        <v>5884</v>
      </c>
      <c r="OHG24" s="271" t="s">
        <v>5884</v>
      </c>
      <c r="OHH24" s="271" t="s">
        <v>5884</v>
      </c>
      <c r="OHI24" s="271" t="s">
        <v>5884</v>
      </c>
      <c r="OHJ24" s="271" t="s">
        <v>5884</v>
      </c>
      <c r="OHK24" s="271" t="s">
        <v>5884</v>
      </c>
      <c r="OHL24" s="271" t="s">
        <v>5884</v>
      </c>
      <c r="OHM24" s="271" t="s">
        <v>5884</v>
      </c>
      <c r="OHN24" s="271" t="s">
        <v>5884</v>
      </c>
      <c r="OHO24" s="271" t="s">
        <v>5884</v>
      </c>
      <c r="OHP24" s="271" t="s">
        <v>5884</v>
      </c>
      <c r="OHQ24" s="271" t="s">
        <v>5884</v>
      </c>
      <c r="OHR24" s="271" t="s">
        <v>5884</v>
      </c>
      <c r="OHS24" s="271" t="s">
        <v>5884</v>
      </c>
      <c r="OHT24" s="271" t="s">
        <v>5884</v>
      </c>
      <c r="OHU24" s="271" t="s">
        <v>5884</v>
      </c>
      <c r="OHV24" s="271" t="s">
        <v>5884</v>
      </c>
      <c r="OHW24" s="271" t="s">
        <v>5884</v>
      </c>
      <c r="OHX24" s="271" t="s">
        <v>5884</v>
      </c>
      <c r="OHY24" s="271" t="s">
        <v>5884</v>
      </c>
      <c r="OHZ24" s="271" t="s">
        <v>5884</v>
      </c>
      <c r="OIA24" s="271" t="s">
        <v>5884</v>
      </c>
      <c r="OIB24" s="271" t="s">
        <v>5884</v>
      </c>
      <c r="OIC24" s="271" t="s">
        <v>5884</v>
      </c>
      <c r="OID24" s="271" t="s">
        <v>5884</v>
      </c>
      <c r="OIE24" s="271" t="s">
        <v>5884</v>
      </c>
      <c r="OIF24" s="271" t="s">
        <v>5884</v>
      </c>
      <c r="OIG24" s="271" t="s">
        <v>5884</v>
      </c>
      <c r="OIH24" s="271" t="s">
        <v>5884</v>
      </c>
      <c r="OII24" s="271" t="s">
        <v>5884</v>
      </c>
      <c r="OIJ24" s="271" t="s">
        <v>5884</v>
      </c>
      <c r="OIK24" s="271" t="s">
        <v>5884</v>
      </c>
      <c r="OIL24" s="271" t="s">
        <v>5884</v>
      </c>
      <c r="OIM24" s="271" t="s">
        <v>5884</v>
      </c>
      <c r="OIN24" s="271" t="s">
        <v>5884</v>
      </c>
      <c r="OIO24" s="271" t="s">
        <v>5884</v>
      </c>
      <c r="OIP24" s="271" t="s">
        <v>5884</v>
      </c>
      <c r="OIQ24" s="271" t="s">
        <v>5884</v>
      </c>
      <c r="OIR24" s="271" t="s">
        <v>5884</v>
      </c>
      <c r="OIS24" s="271" t="s">
        <v>5884</v>
      </c>
      <c r="OIT24" s="271" t="s">
        <v>5884</v>
      </c>
      <c r="OIU24" s="271" t="s">
        <v>5884</v>
      </c>
      <c r="OIV24" s="271" t="s">
        <v>5884</v>
      </c>
      <c r="OIW24" s="271" t="s">
        <v>5884</v>
      </c>
      <c r="OIX24" s="271" t="s">
        <v>5884</v>
      </c>
      <c r="OIY24" s="271" t="s">
        <v>5884</v>
      </c>
      <c r="OIZ24" s="271" t="s">
        <v>5884</v>
      </c>
      <c r="OJA24" s="271" t="s">
        <v>5884</v>
      </c>
      <c r="OJB24" s="271" t="s">
        <v>5884</v>
      </c>
      <c r="OJC24" s="271" t="s">
        <v>5884</v>
      </c>
      <c r="OJD24" s="271" t="s">
        <v>5884</v>
      </c>
      <c r="OJE24" s="271" t="s">
        <v>5884</v>
      </c>
      <c r="OJF24" s="271" t="s">
        <v>5884</v>
      </c>
      <c r="OJG24" s="271" t="s">
        <v>5884</v>
      </c>
      <c r="OJH24" s="271" t="s">
        <v>5884</v>
      </c>
      <c r="OJI24" s="271" t="s">
        <v>5884</v>
      </c>
      <c r="OJJ24" s="271" t="s">
        <v>5884</v>
      </c>
      <c r="OJK24" s="271" t="s">
        <v>5884</v>
      </c>
      <c r="OJL24" s="271" t="s">
        <v>5884</v>
      </c>
      <c r="OJM24" s="271" t="s">
        <v>5884</v>
      </c>
      <c r="OJN24" s="271" t="s">
        <v>5884</v>
      </c>
      <c r="OJO24" s="271" t="s">
        <v>5884</v>
      </c>
      <c r="OJP24" s="271" t="s">
        <v>5884</v>
      </c>
      <c r="OJQ24" s="271" t="s">
        <v>5884</v>
      </c>
      <c r="OJR24" s="271" t="s">
        <v>5884</v>
      </c>
      <c r="OJS24" s="271" t="s">
        <v>5884</v>
      </c>
      <c r="OJT24" s="271" t="s">
        <v>5884</v>
      </c>
      <c r="OJU24" s="271" t="s">
        <v>5884</v>
      </c>
      <c r="OJV24" s="271" t="s">
        <v>5884</v>
      </c>
      <c r="OJW24" s="271" t="s">
        <v>5884</v>
      </c>
      <c r="OJX24" s="271" t="s">
        <v>5884</v>
      </c>
      <c r="OJY24" s="271" t="s">
        <v>5884</v>
      </c>
      <c r="OJZ24" s="271" t="s">
        <v>5884</v>
      </c>
      <c r="OKA24" s="271" t="s">
        <v>5884</v>
      </c>
      <c r="OKB24" s="271" t="s">
        <v>5884</v>
      </c>
      <c r="OKC24" s="271" t="s">
        <v>5884</v>
      </c>
      <c r="OKD24" s="271" t="s">
        <v>5884</v>
      </c>
      <c r="OKE24" s="271" t="s">
        <v>5884</v>
      </c>
      <c r="OKF24" s="271" t="s">
        <v>5884</v>
      </c>
      <c r="OKG24" s="271" t="s">
        <v>5884</v>
      </c>
      <c r="OKH24" s="271" t="s">
        <v>5884</v>
      </c>
      <c r="OKI24" s="271" t="s">
        <v>5884</v>
      </c>
      <c r="OKJ24" s="271" t="s">
        <v>5884</v>
      </c>
      <c r="OKK24" s="271" t="s">
        <v>5884</v>
      </c>
      <c r="OKL24" s="271" t="s">
        <v>5884</v>
      </c>
      <c r="OKM24" s="271" t="s">
        <v>5884</v>
      </c>
      <c r="OKN24" s="271" t="s">
        <v>5884</v>
      </c>
      <c r="OKO24" s="271" t="s">
        <v>5884</v>
      </c>
      <c r="OKP24" s="271" t="s">
        <v>5884</v>
      </c>
      <c r="OKQ24" s="271" t="s">
        <v>5884</v>
      </c>
      <c r="OKR24" s="271" t="s">
        <v>5884</v>
      </c>
      <c r="OKS24" s="271" t="s">
        <v>5884</v>
      </c>
      <c r="OKT24" s="271" t="s">
        <v>5884</v>
      </c>
      <c r="OKU24" s="271" t="s">
        <v>5884</v>
      </c>
      <c r="OKV24" s="271" t="s">
        <v>5884</v>
      </c>
      <c r="OKW24" s="271" t="s">
        <v>5884</v>
      </c>
      <c r="OKX24" s="271" t="s">
        <v>5884</v>
      </c>
      <c r="OKY24" s="271" t="s">
        <v>5884</v>
      </c>
      <c r="OKZ24" s="271" t="s">
        <v>5884</v>
      </c>
      <c r="OLA24" s="271" t="s">
        <v>5884</v>
      </c>
      <c r="OLB24" s="271" t="s">
        <v>5884</v>
      </c>
      <c r="OLC24" s="271" t="s">
        <v>5884</v>
      </c>
      <c r="OLD24" s="271" t="s">
        <v>5884</v>
      </c>
      <c r="OLE24" s="271" t="s">
        <v>5884</v>
      </c>
      <c r="OLF24" s="271" t="s">
        <v>5884</v>
      </c>
      <c r="OLG24" s="271" t="s">
        <v>5884</v>
      </c>
      <c r="OLH24" s="271" t="s">
        <v>5884</v>
      </c>
      <c r="OLI24" s="271" t="s">
        <v>5884</v>
      </c>
      <c r="OLJ24" s="271" t="s">
        <v>5884</v>
      </c>
      <c r="OLK24" s="271" t="s">
        <v>5884</v>
      </c>
      <c r="OLL24" s="271" t="s">
        <v>5884</v>
      </c>
      <c r="OLM24" s="271" t="s">
        <v>5884</v>
      </c>
      <c r="OLN24" s="271" t="s">
        <v>5884</v>
      </c>
      <c r="OLO24" s="271" t="s">
        <v>5884</v>
      </c>
      <c r="OLP24" s="271" t="s">
        <v>5884</v>
      </c>
      <c r="OLQ24" s="271" t="s">
        <v>5884</v>
      </c>
      <c r="OLR24" s="271" t="s">
        <v>5884</v>
      </c>
      <c r="OLS24" s="271" t="s">
        <v>5884</v>
      </c>
      <c r="OLT24" s="271" t="s">
        <v>5884</v>
      </c>
      <c r="OLU24" s="271" t="s">
        <v>5884</v>
      </c>
      <c r="OLV24" s="271" t="s">
        <v>5884</v>
      </c>
      <c r="OLW24" s="271" t="s">
        <v>5884</v>
      </c>
      <c r="OLX24" s="271" t="s">
        <v>5884</v>
      </c>
      <c r="OLY24" s="271" t="s">
        <v>5884</v>
      </c>
      <c r="OLZ24" s="271" t="s">
        <v>5884</v>
      </c>
      <c r="OMA24" s="271" t="s">
        <v>5884</v>
      </c>
      <c r="OMB24" s="271" t="s">
        <v>5884</v>
      </c>
      <c r="OMC24" s="271" t="s">
        <v>5884</v>
      </c>
      <c r="OMD24" s="271" t="s">
        <v>5884</v>
      </c>
      <c r="OME24" s="271" t="s">
        <v>5884</v>
      </c>
      <c r="OMF24" s="271" t="s">
        <v>5884</v>
      </c>
      <c r="OMG24" s="271" t="s">
        <v>5884</v>
      </c>
      <c r="OMH24" s="271" t="s">
        <v>5884</v>
      </c>
      <c r="OMI24" s="271" t="s">
        <v>5884</v>
      </c>
      <c r="OMJ24" s="271" t="s">
        <v>5884</v>
      </c>
      <c r="OMK24" s="271" t="s">
        <v>5884</v>
      </c>
      <c r="OML24" s="271" t="s">
        <v>5884</v>
      </c>
      <c r="OMM24" s="271" t="s">
        <v>5884</v>
      </c>
      <c r="OMN24" s="271" t="s">
        <v>5884</v>
      </c>
      <c r="OMO24" s="271" t="s">
        <v>5884</v>
      </c>
      <c r="OMP24" s="271" t="s">
        <v>5884</v>
      </c>
      <c r="OMQ24" s="271" t="s">
        <v>5884</v>
      </c>
      <c r="OMR24" s="271" t="s">
        <v>5884</v>
      </c>
      <c r="OMS24" s="271" t="s">
        <v>5884</v>
      </c>
      <c r="OMT24" s="271" t="s">
        <v>5884</v>
      </c>
      <c r="OMU24" s="271" t="s">
        <v>5884</v>
      </c>
      <c r="OMV24" s="271" t="s">
        <v>5884</v>
      </c>
      <c r="OMW24" s="271" t="s">
        <v>5884</v>
      </c>
      <c r="OMX24" s="271" t="s">
        <v>5884</v>
      </c>
      <c r="OMY24" s="271" t="s">
        <v>5884</v>
      </c>
      <c r="OMZ24" s="271" t="s">
        <v>5884</v>
      </c>
      <c r="ONA24" s="271" t="s">
        <v>5884</v>
      </c>
      <c r="ONB24" s="271" t="s">
        <v>5884</v>
      </c>
      <c r="ONC24" s="271" t="s">
        <v>5884</v>
      </c>
      <c r="OND24" s="271" t="s">
        <v>5884</v>
      </c>
      <c r="ONE24" s="271" t="s">
        <v>5884</v>
      </c>
      <c r="ONF24" s="271" t="s">
        <v>5884</v>
      </c>
      <c r="ONG24" s="271" t="s">
        <v>5884</v>
      </c>
      <c r="ONH24" s="271" t="s">
        <v>5884</v>
      </c>
      <c r="ONI24" s="271" t="s">
        <v>5884</v>
      </c>
      <c r="ONJ24" s="271" t="s">
        <v>5884</v>
      </c>
      <c r="ONK24" s="271" t="s">
        <v>5884</v>
      </c>
      <c r="ONL24" s="271" t="s">
        <v>5884</v>
      </c>
      <c r="ONM24" s="271" t="s">
        <v>5884</v>
      </c>
      <c r="ONN24" s="271" t="s">
        <v>5884</v>
      </c>
      <c r="ONO24" s="271" t="s">
        <v>5884</v>
      </c>
      <c r="ONP24" s="271" t="s">
        <v>5884</v>
      </c>
      <c r="ONQ24" s="271" t="s">
        <v>5884</v>
      </c>
      <c r="ONR24" s="271" t="s">
        <v>5884</v>
      </c>
      <c r="ONS24" s="271" t="s">
        <v>5884</v>
      </c>
      <c r="ONT24" s="271" t="s">
        <v>5884</v>
      </c>
      <c r="ONU24" s="271" t="s">
        <v>5884</v>
      </c>
      <c r="ONV24" s="271" t="s">
        <v>5884</v>
      </c>
      <c r="ONW24" s="271" t="s">
        <v>5884</v>
      </c>
      <c r="ONX24" s="271" t="s">
        <v>5884</v>
      </c>
      <c r="ONY24" s="271" t="s">
        <v>5884</v>
      </c>
      <c r="ONZ24" s="271" t="s">
        <v>5884</v>
      </c>
      <c r="OOA24" s="271" t="s">
        <v>5884</v>
      </c>
      <c r="OOB24" s="271" t="s">
        <v>5884</v>
      </c>
      <c r="OOC24" s="271" t="s">
        <v>5884</v>
      </c>
      <c r="OOD24" s="271" t="s">
        <v>5884</v>
      </c>
      <c r="OOE24" s="271" t="s">
        <v>5884</v>
      </c>
      <c r="OOF24" s="271" t="s">
        <v>5884</v>
      </c>
      <c r="OOG24" s="271" t="s">
        <v>5884</v>
      </c>
      <c r="OOH24" s="271" t="s">
        <v>5884</v>
      </c>
      <c r="OOI24" s="271" t="s">
        <v>5884</v>
      </c>
      <c r="OOJ24" s="271" t="s">
        <v>5884</v>
      </c>
      <c r="OOK24" s="271" t="s">
        <v>5884</v>
      </c>
      <c r="OOL24" s="271" t="s">
        <v>5884</v>
      </c>
      <c r="OOM24" s="271" t="s">
        <v>5884</v>
      </c>
      <c r="OON24" s="271" t="s">
        <v>5884</v>
      </c>
      <c r="OOO24" s="271" t="s">
        <v>5884</v>
      </c>
      <c r="OOP24" s="271" t="s">
        <v>5884</v>
      </c>
      <c r="OOQ24" s="271" t="s">
        <v>5884</v>
      </c>
      <c r="OOR24" s="271" t="s">
        <v>5884</v>
      </c>
      <c r="OOS24" s="271" t="s">
        <v>5884</v>
      </c>
      <c r="OOT24" s="271" t="s">
        <v>5884</v>
      </c>
      <c r="OOU24" s="271" t="s">
        <v>5884</v>
      </c>
      <c r="OOV24" s="271" t="s">
        <v>5884</v>
      </c>
      <c r="OOW24" s="271" t="s">
        <v>5884</v>
      </c>
      <c r="OOX24" s="271" t="s">
        <v>5884</v>
      </c>
      <c r="OOY24" s="271" t="s">
        <v>5884</v>
      </c>
      <c r="OOZ24" s="271" t="s">
        <v>5884</v>
      </c>
      <c r="OPA24" s="271" t="s">
        <v>5884</v>
      </c>
      <c r="OPB24" s="271" t="s">
        <v>5884</v>
      </c>
      <c r="OPC24" s="271" t="s">
        <v>5884</v>
      </c>
      <c r="OPD24" s="271" t="s">
        <v>5884</v>
      </c>
      <c r="OPE24" s="271" t="s">
        <v>5884</v>
      </c>
      <c r="OPF24" s="271" t="s">
        <v>5884</v>
      </c>
      <c r="OPG24" s="271" t="s">
        <v>5884</v>
      </c>
      <c r="OPH24" s="271" t="s">
        <v>5884</v>
      </c>
      <c r="OPI24" s="271" t="s">
        <v>5884</v>
      </c>
      <c r="OPJ24" s="271" t="s">
        <v>5884</v>
      </c>
      <c r="OPK24" s="271" t="s">
        <v>5884</v>
      </c>
      <c r="OPL24" s="271" t="s">
        <v>5884</v>
      </c>
      <c r="OPM24" s="271" t="s">
        <v>5884</v>
      </c>
      <c r="OPN24" s="271" t="s">
        <v>5884</v>
      </c>
      <c r="OPO24" s="271" t="s">
        <v>5884</v>
      </c>
      <c r="OPP24" s="271" t="s">
        <v>5884</v>
      </c>
      <c r="OPQ24" s="271" t="s">
        <v>5884</v>
      </c>
      <c r="OPR24" s="271" t="s">
        <v>5884</v>
      </c>
      <c r="OPS24" s="271" t="s">
        <v>5884</v>
      </c>
      <c r="OPT24" s="271" t="s">
        <v>5884</v>
      </c>
      <c r="OPU24" s="271" t="s">
        <v>5884</v>
      </c>
      <c r="OPV24" s="271" t="s">
        <v>5884</v>
      </c>
      <c r="OPW24" s="271" t="s">
        <v>5884</v>
      </c>
      <c r="OPX24" s="271" t="s">
        <v>5884</v>
      </c>
      <c r="OPY24" s="271" t="s">
        <v>5884</v>
      </c>
      <c r="OPZ24" s="271" t="s">
        <v>5884</v>
      </c>
      <c r="OQA24" s="271" t="s">
        <v>5884</v>
      </c>
      <c r="OQB24" s="271" t="s">
        <v>5884</v>
      </c>
      <c r="OQC24" s="271" t="s">
        <v>5884</v>
      </c>
      <c r="OQD24" s="271" t="s">
        <v>5884</v>
      </c>
      <c r="OQE24" s="271" t="s">
        <v>5884</v>
      </c>
      <c r="OQF24" s="271" t="s">
        <v>5884</v>
      </c>
      <c r="OQG24" s="271" t="s">
        <v>5884</v>
      </c>
      <c r="OQH24" s="271" t="s">
        <v>5884</v>
      </c>
      <c r="OQI24" s="271" t="s">
        <v>5884</v>
      </c>
      <c r="OQJ24" s="271" t="s">
        <v>5884</v>
      </c>
      <c r="OQK24" s="271" t="s">
        <v>5884</v>
      </c>
      <c r="OQL24" s="271" t="s">
        <v>5884</v>
      </c>
      <c r="OQM24" s="271" t="s">
        <v>5884</v>
      </c>
      <c r="OQN24" s="271" t="s">
        <v>5884</v>
      </c>
      <c r="OQO24" s="271" t="s">
        <v>5884</v>
      </c>
      <c r="OQP24" s="271" t="s">
        <v>5884</v>
      </c>
      <c r="OQQ24" s="271" t="s">
        <v>5884</v>
      </c>
      <c r="OQR24" s="271" t="s">
        <v>5884</v>
      </c>
      <c r="OQS24" s="271" t="s">
        <v>5884</v>
      </c>
      <c r="OQT24" s="271" t="s">
        <v>5884</v>
      </c>
      <c r="OQU24" s="271" t="s">
        <v>5884</v>
      </c>
      <c r="OQV24" s="271" t="s">
        <v>5884</v>
      </c>
      <c r="OQW24" s="271" t="s">
        <v>5884</v>
      </c>
      <c r="OQX24" s="271" t="s">
        <v>5884</v>
      </c>
      <c r="OQY24" s="271" t="s">
        <v>5884</v>
      </c>
      <c r="OQZ24" s="271" t="s">
        <v>5884</v>
      </c>
      <c r="ORA24" s="271" t="s">
        <v>5884</v>
      </c>
      <c r="ORB24" s="271" t="s">
        <v>5884</v>
      </c>
      <c r="ORC24" s="271" t="s">
        <v>5884</v>
      </c>
      <c r="ORD24" s="271" t="s">
        <v>5884</v>
      </c>
      <c r="ORE24" s="271" t="s">
        <v>5884</v>
      </c>
      <c r="ORF24" s="271" t="s">
        <v>5884</v>
      </c>
      <c r="ORG24" s="271" t="s">
        <v>5884</v>
      </c>
      <c r="ORH24" s="271" t="s">
        <v>5884</v>
      </c>
      <c r="ORI24" s="271" t="s">
        <v>5884</v>
      </c>
      <c r="ORJ24" s="271" t="s">
        <v>5884</v>
      </c>
      <c r="ORK24" s="271" t="s">
        <v>5884</v>
      </c>
      <c r="ORL24" s="271" t="s">
        <v>5884</v>
      </c>
      <c r="ORM24" s="271" t="s">
        <v>5884</v>
      </c>
      <c r="ORN24" s="271" t="s">
        <v>5884</v>
      </c>
      <c r="ORO24" s="271" t="s">
        <v>5884</v>
      </c>
      <c r="ORP24" s="271" t="s">
        <v>5884</v>
      </c>
      <c r="ORQ24" s="271" t="s">
        <v>5884</v>
      </c>
      <c r="ORR24" s="271" t="s">
        <v>5884</v>
      </c>
      <c r="ORS24" s="271" t="s">
        <v>5884</v>
      </c>
      <c r="ORT24" s="271" t="s">
        <v>5884</v>
      </c>
      <c r="ORU24" s="271" t="s">
        <v>5884</v>
      </c>
      <c r="ORV24" s="271" t="s">
        <v>5884</v>
      </c>
      <c r="ORW24" s="271" t="s">
        <v>5884</v>
      </c>
      <c r="ORX24" s="271" t="s">
        <v>5884</v>
      </c>
      <c r="ORY24" s="271" t="s">
        <v>5884</v>
      </c>
      <c r="ORZ24" s="271" t="s">
        <v>5884</v>
      </c>
      <c r="OSA24" s="271" t="s">
        <v>5884</v>
      </c>
      <c r="OSB24" s="271" t="s">
        <v>5884</v>
      </c>
      <c r="OSC24" s="271" t="s">
        <v>5884</v>
      </c>
      <c r="OSD24" s="271" t="s">
        <v>5884</v>
      </c>
      <c r="OSE24" s="271" t="s">
        <v>5884</v>
      </c>
      <c r="OSF24" s="271" t="s">
        <v>5884</v>
      </c>
      <c r="OSG24" s="271" t="s">
        <v>5884</v>
      </c>
      <c r="OSH24" s="271" t="s">
        <v>5884</v>
      </c>
      <c r="OSI24" s="271" t="s">
        <v>5884</v>
      </c>
      <c r="OSJ24" s="271" t="s">
        <v>5884</v>
      </c>
      <c r="OSK24" s="271" t="s">
        <v>5884</v>
      </c>
      <c r="OSL24" s="271" t="s">
        <v>5884</v>
      </c>
      <c r="OSM24" s="271" t="s">
        <v>5884</v>
      </c>
      <c r="OSN24" s="271" t="s">
        <v>5884</v>
      </c>
      <c r="OSO24" s="271" t="s">
        <v>5884</v>
      </c>
      <c r="OSP24" s="271" t="s">
        <v>5884</v>
      </c>
      <c r="OSQ24" s="271" t="s">
        <v>5884</v>
      </c>
      <c r="OSR24" s="271" t="s">
        <v>5884</v>
      </c>
      <c r="OSS24" s="271" t="s">
        <v>5884</v>
      </c>
      <c r="OST24" s="271" t="s">
        <v>5884</v>
      </c>
      <c r="OSU24" s="271" t="s">
        <v>5884</v>
      </c>
      <c r="OSV24" s="271" t="s">
        <v>5884</v>
      </c>
      <c r="OSW24" s="271" t="s">
        <v>5884</v>
      </c>
      <c r="OSX24" s="271" t="s">
        <v>5884</v>
      </c>
      <c r="OSY24" s="271" t="s">
        <v>5884</v>
      </c>
      <c r="OSZ24" s="271" t="s">
        <v>5884</v>
      </c>
      <c r="OTA24" s="271" t="s">
        <v>5884</v>
      </c>
      <c r="OTB24" s="271" t="s">
        <v>5884</v>
      </c>
      <c r="OTC24" s="271" t="s">
        <v>5884</v>
      </c>
      <c r="OTD24" s="271" t="s">
        <v>5884</v>
      </c>
      <c r="OTE24" s="271" t="s">
        <v>5884</v>
      </c>
      <c r="OTF24" s="271" t="s">
        <v>5884</v>
      </c>
      <c r="OTG24" s="271" t="s">
        <v>5884</v>
      </c>
      <c r="OTH24" s="271" t="s">
        <v>5884</v>
      </c>
      <c r="OTI24" s="271" t="s">
        <v>5884</v>
      </c>
      <c r="OTJ24" s="271" t="s">
        <v>5884</v>
      </c>
      <c r="OTK24" s="271" t="s">
        <v>5884</v>
      </c>
      <c r="OTL24" s="271" t="s">
        <v>5884</v>
      </c>
      <c r="OTM24" s="271" t="s">
        <v>5884</v>
      </c>
      <c r="OTN24" s="271" t="s">
        <v>5884</v>
      </c>
      <c r="OTO24" s="271" t="s">
        <v>5884</v>
      </c>
      <c r="OTP24" s="271" t="s">
        <v>5884</v>
      </c>
      <c r="OTQ24" s="271" t="s">
        <v>5884</v>
      </c>
      <c r="OTR24" s="271" t="s">
        <v>5884</v>
      </c>
      <c r="OTS24" s="271" t="s">
        <v>5884</v>
      </c>
      <c r="OTT24" s="271" t="s">
        <v>5884</v>
      </c>
      <c r="OTU24" s="271" t="s">
        <v>5884</v>
      </c>
      <c r="OTV24" s="271" t="s">
        <v>5884</v>
      </c>
      <c r="OTW24" s="271" t="s">
        <v>5884</v>
      </c>
      <c r="OTX24" s="271" t="s">
        <v>5884</v>
      </c>
      <c r="OTY24" s="271" t="s">
        <v>5884</v>
      </c>
      <c r="OTZ24" s="271" t="s">
        <v>5884</v>
      </c>
      <c r="OUA24" s="271" t="s">
        <v>5884</v>
      </c>
      <c r="OUB24" s="271" t="s">
        <v>5884</v>
      </c>
      <c r="OUC24" s="271" t="s">
        <v>5884</v>
      </c>
      <c r="OUD24" s="271" t="s">
        <v>5884</v>
      </c>
      <c r="OUE24" s="271" t="s">
        <v>5884</v>
      </c>
      <c r="OUF24" s="271" t="s">
        <v>5884</v>
      </c>
      <c r="OUG24" s="271" t="s">
        <v>5884</v>
      </c>
      <c r="OUH24" s="271" t="s">
        <v>5884</v>
      </c>
      <c r="OUI24" s="271" t="s">
        <v>5884</v>
      </c>
      <c r="OUJ24" s="271" t="s">
        <v>5884</v>
      </c>
      <c r="OUK24" s="271" t="s">
        <v>5884</v>
      </c>
      <c r="OUL24" s="271" t="s">
        <v>5884</v>
      </c>
      <c r="OUM24" s="271" t="s">
        <v>5884</v>
      </c>
      <c r="OUN24" s="271" t="s">
        <v>5884</v>
      </c>
      <c r="OUO24" s="271" t="s">
        <v>5884</v>
      </c>
      <c r="OUP24" s="271" t="s">
        <v>5884</v>
      </c>
      <c r="OUQ24" s="271" t="s">
        <v>5884</v>
      </c>
      <c r="OUR24" s="271" t="s">
        <v>5884</v>
      </c>
      <c r="OUS24" s="271" t="s">
        <v>5884</v>
      </c>
      <c r="OUT24" s="271" t="s">
        <v>5884</v>
      </c>
      <c r="OUU24" s="271" t="s">
        <v>5884</v>
      </c>
      <c r="OUV24" s="271" t="s">
        <v>5884</v>
      </c>
      <c r="OUW24" s="271" t="s">
        <v>5884</v>
      </c>
      <c r="OUX24" s="271" t="s">
        <v>5884</v>
      </c>
      <c r="OUY24" s="271" t="s">
        <v>5884</v>
      </c>
      <c r="OUZ24" s="271" t="s">
        <v>5884</v>
      </c>
      <c r="OVA24" s="271" t="s">
        <v>5884</v>
      </c>
      <c r="OVB24" s="271" t="s">
        <v>5884</v>
      </c>
      <c r="OVC24" s="271" t="s">
        <v>5884</v>
      </c>
      <c r="OVD24" s="271" t="s">
        <v>5884</v>
      </c>
      <c r="OVE24" s="271" t="s">
        <v>5884</v>
      </c>
      <c r="OVF24" s="271" t="s">
        <v>5884</v>
      </c>
      <c r="OVG24" s="271" t="s">
        <v>5884</v>
      </c>
      <c r="OVH24" s="271" t="s">
        <v>5884</v>
      </c>
      <c r="OVI24" s="271" t="s">
        <v>5884</v>
      </c>
      <c r="OVJ24" s="271" t="s">
        <v>5884</v>
      </c>
      <c r="OVK24" s="271" t="s">
        <v>5884</v>
      </c>
      <c r="OVL24" s="271" t="s">
        <v>5884</v>
      </c>
      <c r="OVM24" s="271" t="s">
        <v>5884</v>
      </c>
      <c r="OVN24" s="271" t="s">
        <v>5884</v>
      </c>
      <c r="OVO24" s="271" t="s">
        <v>5884</v>
      </c>
      <c r="OVP24" s="271" t="s">
        <v>5884</v>
      </c>
      <c r="OVQ24" s="271" t="s">
        <v>5884</v>
      </c>
      <c r="OVR24" s="271" t="s">
        <v>5884</v>
      </c>
      <c r="OVS24" s="271" t="s">
        <v>5884</v>
      </c>
      <c r="OVT24" s="271" t="s">
        <v>5884</v>
      </c>
      <c r="OVU24" s="271" t="s">
        <v>5884</v>
      </c>
      <c r="OVV24" s="271" t="s">
        <v>5884</v>
      </c>
      <c r="OVW24" s="271" t="s">
        <v>5884</v>
      </c>
      <c r="OVX24" s="271" t="s">
        <v>5884</v>
      </c>
      <c r="OVY24" s="271" t="s">
        <v>5884</v>
      </c>
      <c r="OVZ24" s="271" t="s">
        <v>5884</v>
      </c>
      <c r="OWA24" s="271" t="s">
        <v>5884</v>
      </c>
      <c r="OWB24" s="271" t="s">
        <v>5884</v>
      </c>
      <c r="OWC24" s="271" t="s">
        <v>5884</v>
      </c>
      <c r="OWD24" s="271" t="s">
        <v>5884</v>
      </c>
      <c r="OWE24" s="271" t="s">
        <v>5884</v>
      </c>
      <c r="OWF24" s="271" t="s">
        <v>5884</v>
      </c>
      <c r="OWG24" s="271" t="s">
        <v>5884</v>
      </c>
      <c r="OWH24" s="271" t="s">
        <v>5884</v>
      </c>
      <c r="OWI24" s="271" t="s">
        <v>5884</v>
      </c>
      <c r="OWJ24" s="271" t="s">
        <v>5884</v>
      </c>
      <c r="OWK24" s="271" t="s">
        <v>5884</v>
      </c>
      <c r="OWL24" s="271" t="s">
        <v>5884</v>
      </c>
      <c r="OWM24" s="271" t="s">
        <v>5884</v>
      </c>
      <c r="OWN24" s="271" t="s">
        <v>5884</v>
      </c>
      <c r="OWO24" s="271" t="s">
        <v>5884</v>
      </c>
      <c r="OWP24" s="271" t="s">
        <v>5884</v>
      </c>
      <c r="OWQ24" s="271" t="s">
        <v>5884</v>
      </c>
      <c r="OWR24" s="271" t="s">
        <v>5884</v>
      </c>
      <c r="OWS24" s="271" t="s">
        <v>5884</v>
      </c>
      <c r="OWT24" s="271" t="s">
        <v>5884</v>
      </c>
      <c r="OWU24" s="271" t="s">
        <v>5884</v>
      </c>
      <c r="OWV24" s="271" t="s">
        <v>5884</v>
      </c>
      <c r="OWW24" s="271" t="s">
        <v>5884</v>
      </c>
      <c r="OWX24" s="271" t="s">
        <v>5884</v>
      </c>
      <c r="OWY24" s="271" t="s">
        <v>5884</v>
      </c>
      <c r="OWZ24" s="271" t="s">
        <v>5884</v>
      </c>
      <c r="OXA24" s="271" t="s">
        <v>5884</v>
      </c>
      <c r="OXB24" s="271" t="s">
        <v>5884</v>
      </c>
      <c r="OXC24" s="271" t="s">
        <v>5884</v>
      </c>
      <c r="OXD24" s="271" t="s">
        <v>5884</v>
      </c>
      <c r="OXE24" s="271" t="s">
        <v>5884</v>
      </c>
      <c r="OXF24" s="271" t="s">
        <v>5884</v>
      </c>
      <c r="OXG24" s="271" t="s">
        <v>5884</v>
      </c>
      <c r="OXH24" s="271" t="s">
        <v>5884</v>
      </c>
      <c r="OXI24" s="271" t="s">
        <v>5884</v>
      </c>
      <c r="OXJ24" s="271" t="s">
        <v>5884</v>
      </c>
      <c r="OXK24" s="271" t="s">
        <v>5884</v>
      </c>
      <c r="OXL24" s="271" t="s">
        <v>5884</v>
      </c>
      <c r="OXM24" s="271" t="s">
        <v>5884</v>
      </c>
      <c r="OXN24" s="271" t="s">
        <v>5884</v>
      </c>
      <c r="OXO24" s="271" t="s">
        <v>5884</v>
      </c>
      <c r="OXP24" s="271" t="s">
        <v>5884</v>
      </c>
      <c r="OXQ24" s="271" t="s">
        <v>5884</v>
      </c>
      <c r="OXR24" s="271" t="s">
        <v>5884</v>
      </c>
      <c r="OXS24" s="271" t="s">
        <v>5884</v>
      </c>
      <c r="OXT24" s="271" t="s">
        <v>5884</v>
      </c>
      <c r="OXU24" s="271" t="s">
        <v>5884</v>
      </c>
      <c r="OXV24" s="271" t="s">
        <v>5884</v>
      </c>
      <c r="OXW24" s="271" t="s">
        <v>5884</v>
      </c>
      <c r="OXX24" s="271" t="s">
        <v>5884</v>
      </c>
      <c r="OXY24" s="271" t="s">
        <v>5884</v>
      </c>
      <c r="OXZ24" s="271" t="s">
        <v>5884</v>
      </c>
      <c r="OYA24" s="271" t="s">
        <v>5884</v>
      </c>
      <c r="OYB24" s="271" t="s">
        <v>5884</v>
      </c>
      <c r="OYC24" s="271" t="s">
        <v>5884</v>
      </c>
      <c r="OYD24" s="271" t="s">
        <v>5884</v>
      </c>
      <c r="OYE24" s="271" t="s">
        <v>5884</v>
      </c>
      <c r="OYF24" s="271" t="s">
        <v>5884</v>
      </c>
      <c r="OYG24" s="271" t="s">
        <v>5884</v>
      </c>
      <c r="OYH24" s="271" t="s">
        <v>5884</v>
      </c>
      <c r="OYI24" s="271" t="s">
        <v>5884</v>
      </c>
      <c r="OYJ24" s="271" t="s">
        <v>5884</v>
      </c>
      <c r="OYK24" s="271" t="s">
        <v>5884</v>
      </c>
      <c r="OYL24" s="271" t="s">
        <v>5884</v>
      </c>
      <c r="OYM24" s="271" t="s">
        <v>5884</v>
      </c>
      <c r="OYN24" s="271" t="s">
        <v>5884</v>
      </c>
      <c r="OYO24" s="271" t="s">
        <v>5884</v>
      </c>
      <c r="OYP24" s="271" t="s">
        <v>5884</v>
      </c>
      <c r="OYQ24" s="271" t="s">
        <v>5884</v>
      </c>
      <c r="OYR24" s="271" t="s">
        <v>5884</v>
      </c>
      <c r="OYS24" s="271" t="s">
        <v>5884</v>
      </c>
      <c r="OYT24" s="271" t="s">
        <v>5884</v>
      </c>
      <c r="OYU24" s="271" t="s">
        <v>5884</v>
      </c>
      <c r="OYV24" s="271" t="s">
        <v>5884</v>
      </c>
      <c r="OYW24" s="271" t="s">
        <v>5884</v>
      </c>
      <c r="OYX24" s="271" t="s">
        <v>5884</v>
      </c>
      <c r="OYY24" s="271" t="s">
        <v>5884</v>
      </c>
      <c r="OYZ24" s="271" t="s">
        <v>5884</v>
      </c>
      <c r="OZA24" s="271" t="s">
        <v>5884</v>
      </c>
      <c r="OZB24" s="271" t="s">
        <v>5884</v>
      </c>
      <c r="OZC24" s="271" t="s">
        <v>5884</v>
      </c>
      <c r="OZD24" s="271" t="s">
        <v>5884</v>
      </c>
      <c r="OZE24" s="271" t="s">
        <v>5884</v>
      </c>
      <c r="OZF24" s="271" t="s">
        <v>5884</v>
      </c>
      <c r="OZG24" s="271" t="s">
        <v>5884</v>
      </c>
      <c r="OZH24" s="271" t="s">
        <v>5884</v>
      </c>
      <c r="OZI24" s="271" t="s">
        <v>5884</v>
      </c>
      <c r="OZJ24" s="271" t="s">
        <v>5884</v>
      </c>
      <c r="OZK24" s="271" t="s">
        <v>5884</v>
      </c>
      <c r="OZL24" s="271" t="s">
        <v>5884</v>
      </c>
      <c r="OZM24" s="271" t="s">
        <v>5884</v>
      </c>
      <c r="OZN24" s="271" t="s">
        <v>5884</v>
      </c>
      <c r="OZO24" s="271" t="s">
        <v>5884</v>
      </c>
      <c r="OZP24" s="271" t="s">
        <v>5884</v>
      </c>
      <c r="OZQ24" s="271" t="s">
        <v>5884</v>
      </c>
      <c r="OZR24" s="271" t="s">
        <v>5884</v>
      </c>
      <c r="OZS24" s="271" t="s">
        <v>5884</v>
      </c>
      <c r="OZT24" s="271" t="s">
        <v>5884</v>
      </c>
      <c r="OZU24" s="271" t="s">
        <v>5884</v>
      </c>
      <c r="OZV24" s="271" t="s">
        <v>5884</v>
      </c>
      <c r="OZW24" s="271" t="s">
        <v>5884</v>
      </c>
      <c r="OZX24" s="271" t="s">
        <v>5884</v>
      </c>
      <c r="OZY24" s="271" t="s">
        <v>5884</v>
      </c>
      <c r="OZZ24" s="271" t="s">
        <v>5884</v>
      </c>
      <c r="PAA24" s="271" t="s">
        <v>5884</v>
      </c>
      <c r="PAB24" s="271" t="s">
        <v>5884</v>
      </c>
      <c r="PAC24" s="271" t="s">
        <v>5884</v>
      </c>
      <c r="PAD24" s="271" t="s">
        <v>5884</v>
      </c>
      <c r="PAE24" s="271" t="s">
        <v>5884</v>
      </c>
      <c r="PAF24" s="271" t="s">
        <v>5884</v>
      </c>
      <c r="PAG24" s="271" t="s">
        <v>5884</v>
      </c>
      <c r="PAH24" s="271" t="s">
        <v>5884</v>
      </c>
      <c r="PAI24" s="271" t="s">
        <v>5884</v>
      </c>
      <c r="PAJ24" s="271" t="s">
        <v>5884</v>
      </c>
      <c r="PAK24" s="271" t="s">
        <v>5884</v>
      </c>
      <c r="PAL24" s="271" t="s">
        <v>5884</v>
      </c>
      <c r="PAM24" s="271" t="s">
        <v>5884</v>
      </c>
      <c r="PAN24" s="271" t="s">
        <v>5884</v>
      </c>
      <c r="PAO24" s="271" t="s">
        <v>5884</v>
      </c>
      <c r="PAP24" s="271" t="s">
        <v>5884</v>
      </c>
      <c r="PAQ24" s="271" t="s">
        <v>5884</v>
      </c>
      <c r="PAR24" s="271" t="s">
        <v>5884</v>
      </c>
      <c r="PAS24" s="271" t="s">
        <v>5884</v>
      </c>
      <c r="PAT24" s="271" t="s">
        <v>5884</v>
      </c>
      <c r="PAU24" s="271" t="s">
        <v>5884</v>
      </c>
      <c r="PAV24" s="271" t="s">
        <v>5884</v>
      </c>
      <c r="PAW24" s="271" t="s">
        <v>5884</v>
      </c>
      <c r="PAX24" s="271" t="s">
        <v>5884</v>
      </c>
      <c r="PAY24" s="271" t="s">
        <v>5884</v>
      </c>
      <c r="PAZ24" s="271" t="s">
        <v>5884</v>
      </c>
      <c r="PBA24" s="271" t="s">
        <v>5884</v>
      </c>
      <c r="PBB24" s="271" t="s">
        <v>5884</v>
      </c>
      <c r="PBC24" s="271" t="s">
        <v>5884</v>
      </c>
      <c r="PBD24" s="271" t="s">
        <v>5884</v>
      </c>
      <c r="PBE24" s="271" t="s">
        <v>5884</v>
      </c>
      <c r="PBF24" s="271" t="s">
        <v>5884</v>
      </c>
      <c r="PBG24" s="271" t="s">
        <v>5884</v>
      </c>
      <c r="PBH24" s="271" t="s">
        <v>5884</v>
      </c>
      <c r="PBI24" s="271" t="s">
        <v>5884</v>
      </c>
      <c r="PBJ24" s="271" t="s">
        <v>5884</v>
      </c>
      <c r="PBK24" s="271" t="s">
        <v>5884</v>
      </c>
      <c r="PBL24" s="271" t="s">
        <v>5884</v>
      </c>
      <c r="PBM24" s="271" t="s">
        <v>5884</v>
      </c>
      <c r="PBN24" s="271" t="s">
        <v>5884</v>
      </c>
      <c r="PBO24" s="271" t="s">
        <v>5884</v>
      </c>
      <c r="PBP24" s="271" t="s">
        <v>5884</v>
      </c>
      <c r="PBQ24" s="271" t="s">
        <v>5884</v>
      </c>
      <c r="PBR24" s="271" t="s">
        <v>5884</v>
      </c>
      <c r="PBS24" s="271" t="s">
        <v>5884</v>
      </c>
      <c r="PBT24" s="271" t="s">
        <v>5884</v>
      </c>
      <c r="PBU24" s="271" t="s">
        <v>5884</v>
      </c>
      <c r="PBV24" s="271" t="s">
        <v>5884</v>
      </c>
      <c r="PBW24" s="271" t="s">
        <v>5884</v>
      </c>
      <c r="PBX24" s="271" t="s">
        <v>5884</v>
      </c>
      <c r="PBY24" s="271" t="s">
        <v>5884</v>
      </c>
      <c r="PBZ24" s="271" t="s">
        <v>5884</v>
      </c>
      <c r="PCA24" s="271" t="s">
        <v>5884</v>
      </c>
      <c r="PCB24" s="271" t="s">
        <v>5884</v>
      </c>
      <c r="PCC24" s="271" t="s">
        <v>5884</v>
      </c>
      <c r="PCD24" s="271" t="s">
        <v>5884</v>
      </c>
      <c r="PCE24" s="271" t="s">
        <v>5884</v>
      </c>
      <c r="PCF24" s="271" t="s">
        <v>5884</v>
      </c>
      <c r="PCG24" s="271" t="s">
        <v>5884</v>
      </c>
      <c r="PCH24" s="271" t="s">
        <v>5884</v>
      </c>
      <c r="PCI24" s="271" t="s">
        <v>5884</v>
      </c>
      <c r="PCJ24" s="271" t="s">
        <v>5884</v>
      </c>
      <c r="PCK24" s="271" t="s">
        <v>5884</v>
      </c>
      <c r="PCL24" s="271" t="s">
        <v>5884</v>
      </c>
      <c r="PCM24" s="271" t="s">
        <v>5884</v>
      </c>
      <c r="PCN24" s="271" t="s">
        <v>5884</v>
      </c>
      <c r="PCO24" s="271" t="s">
        <v>5884</v>
      </c>
      <c r="PCP24" s="271" t="s">
        <v>5884</v>
      </c>
      <c r="PCQ24" s="271" t="s">
        <v>5884</v>
      </c>
      <c r="PCR24" s="271" t="s">
        <v>5884</v>
      </c>
      <c r="PCS24" s="271" t="s">
        <v>5884</v>
      </c>
      <c r="PCT24" s="271" t="s">
        <v>5884</v>
      </c>
      <c r="PCU24" s="271" t="s">
        <v>5884</v>
      </c>
      <c r="PCV24" s="271" t="s">
        <v>5884</v>
      </c>
      <c r="PCW24" s="271" t="s">
        <v>5884</v>
      </c>
      <c r="PCX24" s="271" t="s">
        <v>5884</v>
      </c>
      <c r="PCY24" s="271" t="s">
        <v>5884</v>
      </c>
      <c r="PCZ24" s="271" t="s">
        <v>5884</v>
      </c>
      <c r="PDA24" s="271" t="s">
        <v>5884</v>
      </c>
      <c r="PDB24" s="271" t="s">
        <v>5884</v>
      </c>
      <c r="PDC24" s="271" t="s">
        <v>5884</v>
      </c>
      <c r="PDD24" s="271" t="s">
        <v>5884</v>
      </c>
      <c r="PDE24" s="271" t="s">
        <v>5884</v>
      </c>
      <c r="PDF24" s="271" t="s">
        <v>5884</v>
      </c>
      <c r="PDG24" s="271" t="s">
        <v>5884</v>
      </c>
      <c r="PDH24" s="271" t="s">
        <v>5884</v>
      </c>
      <c r="PDI24" s="271" t="s">
        <v>5884</v>
      </c>
      <c r="PDJ24" s="271" t="s">
        <v>5884</v>
      </c>
      <c r="PDK24" s="271" t="s">
        <v>5884</v>
      </c>
      <c r="PDL24" s="271" t="s">
        <v>5884</v>
      </c>
      <c r="PDM24" s="271" t="s">
        <v>5884</v>
      </c>
      <c r="PDN24" s="271" t="s">
        <v>5884</v>
      </c>
      <c r="PDO24" s="271" t="s">
        <v>5884</v>
      </c>
      <c r="PDP24" s="271" t="s">
        <v>5884</v>
      </c>
      <c r="PDQ24" s="271" t="s">
        <v>5884</v>
      </c>
      <c r="PDR24" s="271" t="s">
        <v>5884</v>
      </c>
      <c r="PDS24" s="271" t="s">
        <v>5884</v>
      </c>
      <c r="PDT24" s="271" t="s">
        <v>5884</v>
      </c>
      <c r="PDU24" s="271" t="s">
        <v>5884</v>
      </c>
      <c r="PDV24" s="271" t="s">
        <v>5884</v>
      </c>
      <c r="PDW24" s="271" t="s">
        <v>5884</v>
      </c>
      <c r="PDX24" s="271" t="s">
        <v>5884</v>
      </c>
      <c r="PDY24" s="271" t="s">
        <v>5884</v>
      </c>
      <c r="PDZ24" s="271" t="s">
        <v>5884</v>
      </c>
      <c r="PEA24" s="271" t="s">
        <v>5884</v>
      </c>
      <c r="PEB24" s="271" t="s">
        <v>5884</v>
      </c>
      <c r="PEC24" s="271" t="s">
        <v>5884</v>
      </c>
      <c r="PED24" s="271" t="s">
        <v>5884</v>
      </c>
      <c r="PEE24" s="271" t="s">
        <v>5884</v>
      </c>
      <c r="PEF24" s="271" t="s">
        <v>5884</v>
      </c>
      <c r="PEG24" s="271" t="s">
        <v>5884</v>
      </c>
      <c r="PEH24" s="271" t="s">
        <v>5884</v>
      </c>
      <c r="PEI24" s="271" t="s">
        <v>5884</v>
      </c>
      <c r="PEJ24" s="271" t="s">
        <v>5884</v>
      </c>
      <c r="PEK24" s="271" t="s">
        <v>5884</v>
      </c>
      <c r="PEL24" s="271" t="s">
        <v>5884</v>
      </c>
      <c r="PEM24" s="271" t="s">
        <v>5884</v>
      </c>
      <c r="PEN24" s="271" t="s">
        <v>5884</v>
      </c>
      <c r="PEO24" s="271" t="s">
        <v>5884</v>
      </c>
      <c r="PEP24" s="271" t="s">
        <v>5884</v>
      </c>
      <c r="PEQ24" s="271" t="s">
        <v>5884</v>
      </c>
      <c r="PER24" s="271" t="s">
        <v>5884</v>
      </c>
      <c r="PES24" s="271" t="s">
        <v>5884</v>
      </c>
      <c r="PET24" s="271" t="s">
        <v>5884</v>
      </c>
      <c r="PEU24" s="271" t="s">
        <v>5884</v>
      </c>
      <c r="PEV24" s="271" t="s">
        <v>5884</v>
      </c>
      <c r="PEW24" s="271" t="s">
        <v>5884</v>
      </c>
      <c r="PEX24" s="271" t="s">
        <v>5884</v>
      </c>
      <c r="PEY24" s="271" t="s">
        <v>5884</v>
      </c>
      <c r="PEZ24" s="271" t="s">
        <v>5884</v>
      </c>
      <c r="PFA24" s="271" t="s">
        <v>5884</v>
      </c>
      <c r="PFB24" s="271" t="s">
        <v>5884</v>
      </c>
      <c r="PFC24" s="271" t="s">
        <v>5884</v>
      </c>
      <c r="PFD24" s="271" t="s">
        <v>5884</v>
      </c>
      <c r="PFE24" s="271" t="s">
        <v>5884</v>
      </c>
      <c r="PFF24" s="271" t="s">
        <v>5884</v>
      </c>
      <c r="PFG24" s="271" t="s">
        <v>5884</v>
      </c>
      <c r="PFH24" s="271" t="s">
        <v>5884</v>
      </c>
      <c r="PFI24" s="271" t="s">
        <v>5884</v>
      </c>
      <c r="PFJ24" s="271" t="s">
        <v>5884</v>
      </c>
      <c r="PFK24" s="271" t="s">
        <v>5884</v>
      </c>
      <c r="PFL24" s="271" t="s">
        <v>5884</v>
      </c>
      <c r="PFM24" s="271" t="s">
        <v>5884</v>
      </c>
      <c r="PFN24" s="271" t="s">
        <v>5884</v>
      </c>
      <c r="PFO24" s="271" t="s">
        <v>5884</v>
      </c>
      <c r="PFP24" s="271" t="s">
        <v>5884</v>
      </c>
      <c r="PFQ24" s="271" t="s">
        <v>5884</v>
      </c>
      <c r="PFR24" s="271" t="s">
        <v>5884</v>
      </c>
      <c r="PFS24" s="271" t="s">
        <v>5884</v>
      </c>
      <c r="PFT24" s="271" t="s">
        <v>5884</v>
      </c>
      <c r="PFU24" s="271" t="s">
        <v>5884</v>
      </c>
      <c r="PFV24" s="271" t="s">
        <v>5884</v>
      </c>
      <c r="PFW24" s="271" t="s">
        <v>5884</v>
      </c>
      <c r="PFX24" s="271" t="s">
        <v>5884</v>
      </c>
      <c r="PFY24" s="271" t="s">
        <v>5884</v>
      </c>
      <c r="PFZ24" s="271" t="s">
        <v>5884</v>
      </c>
      <c r="PGA24" s="271" t="s">
        <v>5884</v>
      </c>
      <c r="PGB24" s="271" t="s">
        <v>5884</v>
      </c>
      <c r="PGC24" s="271" t="s">
        <v>5884</v>
      </c>
      <c r="PGD24" s="271" t="s">
        <v>5884</v>
      </c>
      <c r="PGE24" s="271" t="s">
        <v>5884</v>
      </c>
      <c r="PGF24" s="271" t="s">
        <v>5884</v>
      </c>
      <c r="PGG24" s="271" t="s">
        <v>5884</v>
      </c>
      <c r="PGH24" s="271" t="s">
        <v>5884</v>
      </c>
      <c r="PGI24" s="271" t="s">
        <v>5884</v>
      </c>
      <c r="PGJ24" s="271" t="s">
        <v>5884</v>
      </c>
      <c r="PGK24" s="271" t="s">
        <v>5884</v>
      </c>
      <c r="PGL24" s="271" t="s">
        <v>5884</v>
      </c>
      <c r="PGM24" s="271" t="s">
        <v>5884</v>
      </c>
      <c r="PGN24" s="271" t="s">
        <v>5884</v>
      </c>
      <c r="PGO24" s="271" t="s">
        <v>5884</v>
      </c>
      <c r="PGP24" s="271" t="s">
        <v>5884</v>
      </c>
      <c r="PGQ24" s="271" t="s">
        <v>5884</v>
      </c>
      <c r="PGR24" s="271" t="s">
        <v>5884</v>
      </c>
      <c r="PGS24" s="271" t="s">
        <v>5884</v>
      </c>
      <c r="PGT24" s="271" t="s">
        <v>5884</v>
      </c>
      <c r="PGU24" s="271" t="s">
        <v>5884</v>
      </c>
      <c r="PGV24" s="271" t="s">
        <v>5884</v>
      </c>
      <c r="PGW24" s="271" t="s">
        <v>5884</v>
      </c>
      <c r="PGX24" s="271" t="s">
        <v>5884</v>
      </c>
      <c r="PGY24" s="271" t="s">
        <v>5884</v>
      </c>
      <c r="PGZ24" s="271" t="s">
        <v>5884</v>
      </c>
      <c r="PHA24" s="271" t="s">
        <v>5884</v>
      </c>
      <c r="PHB24" s="271" t="s">
        <v>5884</v>
      </c>
      <c r="PHC24" s="271" t="s">
        <v>5884</v>
      </c>
      <c r="PHD24" s="271" t="s">
        <v>5884</v>
      </c>
      <c r="PHE24" s="271" t="s">
        <v>5884</v>
      </c>
      <c r="PHF24" s="271" t="s">
        <v>5884</v>
      </c>
      <c r="PHG24" s="271" t="s">
        <v>5884</v>
      </c>
      <c r="PHH24" s="271" t="s">
        <v>5884</v>
      </c>
      <c r="PHI24" s="271" t="s">
        <v>5884</v>
      </c>
      <c r="PHJ24" s="271" t="s">
        <v>5884</v>
      </c>
      <c r="PHK24" s="271" t="s">
        <v>5884</v>
      </c>
      <c r="PHL24" s="271" t="s">
        <v>5884</v>
      </c>
      <c r="PHM24" s="271" t="s">
        <v>5884</v>
      </c>
      <c r="PHN24" s="271" t="s">
        <v>5884</v>
      </c>
      <c r="PHO24" s="271" t="s">
        <v>5884</v>
      </c>
      <c r="PHP24" s="271" t="s">
        <v>5884</v>
      </c>
      <c r="PHQ24" s="271" t="s">
        <v>5884</v>
      </c>
      <c r="PHR24" s="271" t="s">
        <v>5884</v>
      </c>
      <c r="PHS24" s="271" t="s">
        <v>5884</v>
      </c>
      <c r="PHT24" s="271" t="s">
        <v>5884</v>
      </c>
      <c r="PHU24" s="271" t="s">
        <v>5884</v>
      </c>
      <c r="PHV24" s="271" t="s">
        <v>5884</v>
      </c>
      <c r="PHW24" s="271" t="s">
        <v>5884</v>
      </c>
      <c r="PHX24" s="271" t="s">
        <v>5884</v>
      </c>
      <c r="PHY24" s="271" t="s">
        <v>5884</v>
      </c>
      <c r="PHZ24" s="271" t="s">
        <v>5884</v>
      </c>
      <c r="PIA24" s="271" t="s">
        <v>5884</v>
      </c>
      <c r="PIB24" s="271" t="s">
        <v>5884</v>
      </c>
      <c r="PIC24" s="271" t="s">
        <v>5884</v>
      </c>
      <c r="PID24" s="271" t="s">
        <v>5884</v>
      </c>
      <c r="PIE24" s="271" t="s">
        <v>5884</v>
      </c>
      <c r="PIF24" s="271" t="s">
        <v>5884</v>
      </c>
      <c r="PIG24" s="271" t="s">
        <v>5884</v>
      </c>
      <c r="PIH24" s="271" t="s">
        <v>5884</v>
      </c>
      <c r="PII24" s="271" t="s">
        <v>5884</v>
      </c>
      <c r="PIJ24" s="271" t="s">
        <v>5884</v>
      </c>
      <c r="PIK24" s="271" t="s">
        <v>5884</v>
      </c>
      <c r="PIL24" s="271" t="s">
        <v>5884</v>
      </c>
      <c r="PIM24" s="271" t="s">
        <v>5884</v>
      </c>
      <c r="PIN24" s="271" t="s">
        <v>5884</v>
      </c>
      <c r="PIO24" s="271" t="s">
        <v>5884</v>
      </c>
      <c r="PIP24" s="271" t="s">
        <v>5884</v>
      </c>
      <c r="PIQ24" s="271" t="s">
        <v>5884</v>
      </c>
      <c r="PIR24" s="271" t="s">
        <v>5884</v>
      </c>
      <c r="PIS24" s="271" t="s">
        <v>5884</v>
      </c>
      <c r="PIT24" s="271" t="s">
        <v>5884</v>
      </c>
      <c r="PIU24" s="271" t="s">
        <v>5884</v>
      </c>
      <c r="PIV24" s="271" t="s">
        <v>5884</v>
      </c>
      <c r="PIW24" s="271" t="s">
        <v>5884</v>
      </c>
      <c r="PIX24" s="271" t="s">
        <v>5884</v>
      </c>
      <c r="PIY24" s="271" t="s">
        <v>5884</v>
      </c>
      <c r="PIZ24" s="271" t="s">
        <v>5884</v>
      </c>
      <c r="PJA24" s="271" t="s">
        <v>5884</v>
      </c>
      <c r="PJB24" s="271" t="s">
        <v>5884</v>
      </c>
      <c r="PJC24" s="271" t="s">
        <v>5884</v>
      </c>
      <c r="PJD24" s="271" t="s">
        <v>5884</v>
      </c>
      <c r="PJE24" s="271" t="s">
        <v>5884</v>
      </c>
      <c r="PJF24" s="271" t="s">
        <v>5884</v>
      </c>
      <c r="PJG24" s="271" t="s">
        <v>5884</v>
      </c>
      <c r="PJH24" s="271" t="s">
        <v>5884</v>
      </c>
      <c r="PJI24" s="271" t="s">
        <v>5884</v>
      </c>
      <c r="PJJ24" s="271" t="s">
        <v>5884</v>
      </c>
      <c r="PJK24" s="271" t="s">
        <v>5884</v>
      </c>
      <c r="PJL24" s="271" t="s">
        <v>5884</v>
      </c>
      <c r="PJM24" s="271" t="s">
        <v>5884</v>
      </c>
      <c r="PJN24" s="271" t="s">
        <v>5884</v>
      </c>
      <c r="PJO24" s="271" t="s">
        <v>5884</v>
      </c>
      <c r="PJP24" s="271" t="s">
        <v>5884</v>
      </c>
      <c r="PJQ24" s="271" t="s">
        <v>5884</v>
      </c>
      <c r="PJR24" s="271" t="s">
        <v>5884</v>
      </c>
      <c r="PJS24" s="271" t="s">
        <v>5884</v>
      </c>
      <c r="PJT24" s="271" t="s">
        <v>5884</v>
      </c>
      <c r="PJU24" s="271" t="s">
        <v>5884</v>
      </c>
      <c r="PJV24" s="271" t="s">
        <v>5884</v>
      </c>
      <c r="PJW24" s="271" t="s">
        <v>5884</v>
      </c>
      <c r="PJX24" s="271" t="s">
        <v>5884</v>
      </c>
      <c r="PJY24" s="271" t="s">
        <v>5884</v>
      </c>
      <c r="PJZ24" s="271" t="s">
        <v>5884</v>
      </c>
      <c r="PKA24" s="271" t="s">
        <v>5884</v>
      </c>
      <c r="PKB24" s="271" t="s">
        <v>5884</v>
      </c>
      <c r="PKC24" s="271" t="s">
        <v>5884</v>
      </c>
      <c r="PKD24" s="271" t="s">
        <v>5884</v>
      </c>
      <c r="PKE24" s="271" t="s">
        <v>5884</v>
      </c>
      <c r="PKF24" s="271" t="s">
        <v>5884</v>
      </c>
      <c r="PKG24" s="271" t="s">
        <v>5884</v>
      </c>
      <c r="PKH24" s="271" t="s">
        <v>5884</v>
      </c>
      <c r="PKI24" s="271" t="s">
        <v>5884</v>
      </c>
      <c r="PKJ24" s="271" t="s">
        <v>5884</v>
      </c>
      <c r="PKK24" s="271" t="s">
        <v>5884</v>
      </c>
      <c r="PKL24" s="271" t="s">
        <v>5884</v>
      </c>
      <c r="PKM24" s="271" t="s">
        <v>5884</v>
      </c>
      <c r="PKN24" s="271" t="s">
        <v>5884</v>
      </c>
      <c r="PKO24" s="271" t="s">
        <v>5884</v>
      </c>
      <c r="PKP24" s="271" t="s">
        <v>5884</v>
      </c>
      <c r="PKQ24" s="271" t="s">
        <v>5884</v>
      </c>
      <c r="PKR24" s="271" t="s">
        <v>5884</v>
      </c>
      <c r="PKS24" s="271" t="s">
        <v>5884</v>
      </c>
      <c r="PKT24" s="271" t="s">
        <v>5884</v>
      </c>
      <c r="PKU24" s="271" t="s">
        <v>5884</v>
      </c>
      <c r="PKV24" s="271" t="s">
        <v>5884</v>
      </c>
      <c r="PKW24" s="271" t="s">
        <v>5884</v>
      </c>
      <c r="PKX24" s="271" t="s">
        <v>5884</v>
      </c>
      <c r="PKY24" s="271" t="s">
        <v>5884</v>
      </c>
      <c r="PKZ24" s="271" t="s">
        <v>5884</v>
      </c>
      <c r="PLA24" s="271" t="s">
        <v>5884</v>
      </c>
      <c r="PLB24" s="271" t="s">
        <v>5884</v>
      </c>
      <c r="PLC24" s="271" t="s">
        <v>5884</v>
      </c>
      <c r="PLD24" s="271" t="s">
        <v>5884</v>
      </c>
      <c r="PLE24" s="271" t="s">
        <v>5884</v>
      </c>
      <c r="PLF24" s="271" t="s">
        <v>5884</v>
      </c>
      <c r="PLG24" s="271" t="s">
        <v>5884</v>
      </c>
      <c r="PLH24" s="271" t="s">
        <v>5884</v>
      </c>
      <c r="PLI24" s="271" t="s">
        <v>5884</v>
      </c>
      <c r="PLJ24" s="271" t="s">
        <v>5884</v>
      </c>
      <c r="PLK24" s="271" t="s">
        <v>5884</v>
      </c>
      <c r="PLL24" s="271" t="s">
        <v>5884</v>
      </c>
      <c r="PLM24" s="271" t="s">
        <v>5884</v>
      </c>
      <c r="PLN24" s="271" t="s">
        <v>5884</v>
      </c>
      <c r="PLO24" s="271" t="s">
        <v>5884</v>
      </c>
      <c r="PLP24" s="271" t="s">
        <v>5884</v>
      </c>
      <c r="PLQ24" s="271" t="s">
        <v>5884</v>
      </c>
      <c r="PLR24" s="271" t="s">
        <v>5884</v>
      </c>
      <c r="PLS24" s="271" t="s">
        <v>5884</v>
      </c>
      <c r="PLT24" s="271" t="s">
        <v>5884</v>
      </c>
      <c r="PLU24" s="271" t="s">
        <v>5884</v>
      </c>
      <c r="PLV24" s="271" t="s">
        <v>5884</v>
      </c>
      <c r="PLW24" s="271" t="s">
        <v>5884</v>
      </c>
      <c r="PLX24" s="271" t="s">
        <v>5884</v>
      </c>
      <c r="PLY24" s="271" t="s">
        <v>5884</v>
      </c>
      <c r="PLZ24" s="271" t="s">
        <v>5884</v>
      </c>
      <c r="PMA24" s="271" t="s">
        <v>5884</v>
      </c>
      <c r="PMB24" s="271" t="s">
        <v>5884</v>
      </c>
      <c r="PMC24" s="271" t="s">
        <v>5884</v>
      </c>
      <c r="PMD24" s="271" t="s">
        <v>5884</v>
      </c>
      <c r="PME24" s="271" t="s">
        <v>5884</v>
      </c>
      <c r="PMF24" s="271" t="s">
        <v>5884</v>
      </c>
      <c r="PMG24" s="271" t="s">
        <v>5884</v>
      </c>
      <c r="PMH24" s="271" t="s">
        <v>5884</v>
      </c>
      <c r="PMI24" s="271" t="s">
        <v>5884</v>
      </c>
      <c r="PMJ24" s="271" t="s">
        <v>5884</v>
      </c>
      <c r="PMK24" s="271" t="s">
        <v>5884</v>
      </c>
      <c r="PML24" s="271" t="s">
        <v>5884</v>
      </c>
      <c r="PMM24" s="271" t="s">
        <v>5884</v>
      </c>
      <c r="PMN24" s="271" t="s">
        <v>5884</v>
      </c>
      <c r="PMO24" s="271" t="s">
        <v>5884</v>
      </c>
      <c r="PMP24" s="271" t="s">
        <v>5884</v>
      </c>
      <c r="PMQ24" s="271" t="s">
        <v>5884</v>
      </c>
      <c r="PMR24" s="271" t="s">
        <v>5884</v>
      </c>
      <c r="PMS24" s="271" t="s">
        <v>5884</v>
      </c>
      <c r="PMT24" s="271" t="s">
        <v>5884</v>
      </c>
      <c r="PMU24" s="271" t="s">
        <v>5884</v>
      </c>
      <c r="PMV24" s="271" t="s">
        <v>5884</v>
      </c>
      <c r="PMW24" s="271" t="s">
        <v>5884</v>
      </c>
      <c r="PMX24" s="271" t="s">
        <v>5884</v>
      </c>
      <c r="PMY24" s="271" t="s">
        <v>5884</v>
      </c>
      <c r="PMZ24" s="271" t="s">
        <v>5884</v>
      </c>
      <c r="PNA24" s="271" t="s">
        <v>5884</v>
      </c>
      <c r="PNB24" s="271" t="s">
        <v>5884</v>
      </c>
      <c r="PNC24" s="271" t="s">
        <v>5884</v>
      </c>
      <c r="PND24" s="271" t="s">
        <v>5884</v>
      </c>
      <c r="PNE24" s="271" t="s">
        <v>5884</v>
      </c>
      <c r="PNF24" s="271" t="s">
        <v>5884</v>
      </c>
      <c r="PNG24" s="271" t="s">
        <v>5884</v>
      </c>
      <c r="PNH24" s="271" t="s">
        <v>5884</v>
      </c>
      <c r="PNI24" s="271" t="s">
        <v>5884</v>
      </c>
      <c r="PNJ24" s="271" t="s">
        <v>5884</v>
      </c>
      <c r="PNK24" s="271" t="s">
        <v>5884</v>
      </c>
      <c r="PNL24" s="271" t="s">
        <v>5884</v>
      </c>
      <c r="PNM24" s="271" t="s">
        <v>5884</v>
      </c>
      <c r="PNN24" s="271" t="s">
        <v>5884</v>
      </c>
      <c r="PNO24" s="271" t="s">
        <v>5884</v>
      </c>
      <c r="PNP24" s="271" t="s">
        <v>5884</v>
      </c>
      <c r="PNQ24" s="271" t="s">
        <v>5884</v>
      </c>
      <c r="PNR24" s="271" t="s">
        <v>5884</v>
      </c>
      <c r="PNS24" s="271" t="s">
        <v>5884</v>
      </c>
      <c r="PNT24" s="271" t="s">
        <v>5884</v>
      </c>
      <c r="PNU24" s="271" t="s">
        <v>5884</v>
      </c>
      <c r="PNV24" s="271" t="s">
        <v>5884</v>
      </c>
      <c r="PNW24" s="271" t="s">
        <v>5884</v>
      </c>
      <c r="PNX24" s="271" t="s">
        <v>5884</v>
      </c>
      <c r="PNY24" s="271" t="s">
        <v>5884</v>
      </c>
      <c r="PNZ24" s="271" t="s">
        <v>5884</v>
      </c>
      <c r="POA24" s="271" t="s">
        <v>5884</v>
      </c>
      <c r="POB24" s="271" t="s">
        <v>5884</v>
      </c>
      <c r="POC24" s="271" t="s">
        <v>5884</v>
      </c>
      <c r="POD24" s="271" t="s">
        <v>5884</v>
      </c>
      <c r="POE24" s="271" t="s">
        <v>5884</v>
      </c>
      <c r="POF24" s="271" t="s">
        <v>5884</v>
      </c>
      <c r="POG24" s="271" t="s">
        <v>5884</v>
      </c>
      <c r="POH24" s="271" t="s">
        <v>5884</v>
      </c>
      <c r="POI24" s="271" t="s">
        <v>5884</v>
      </c>
      <c r="POJ24" s="271" t="s">
        <v>5884</v>
      </c>
      <c r="POK24" s="271" t="s">
        <v>5884</v>
      </c>
      <c r="POL24" s="271" t="s">
        <v>5884</v>
      </c>
      <c r="POM24" s="271" t="s">
        <v>5884</v>
      </c>
      <c r="PON24" s="271" t="s">
        <v>5884</v>
      </c>
      <c r="POO24" s="271" t="s">
        <v>5884</v>
      </c>
      <c r="POP24" s="271" t="s">
        <v>5884</v>
      </c>
      <c r="POQ24" s="271" t="s">
        <v>5884</v>
      </c>
      <c r="POR24" s="271" t="s">
        <v>5884</v>
      </c>
      <c r="POS24" s="271" t="s">
        <v>5884</v>
      </c>
      <c r="POT24" s="271" t="s">
        <v>5884</v>
      </c>
      <c r="POU24" s="271" t="s">
        <v>5884</v>
      </c>
      <c r="POV24" s="271" t="s">
        <v>5884</v>
      </c>
      <c r="POW24" s="271" t="s">
        <v>5884</v>
      </c>
      <c r="POX24" s="271" t="s">
        <v>5884</v>
      </c>
      <c r="POY24" s="271" t="s">
        <v>5884</v>
      </c>
      <c r="POZ24" s="271" t="s">
        <v>5884</v>
      </c>
      <c r="PPA24" s="271" t="s">
        <v>5884</v>
      </c>
      <c r="PPB24" s="271" t="s">
        <v>5884</v>
      </c>
      <c r="PPC24" s="271" t="s">
        <v>5884</v>
      </c>
      <c r="PPD24" s="271" t="s">
        <v>5884</v>
      </c>
      <c r="PPE24" s="271" t="s">
        <v>5884</v>
      </c>
      <c r="PPF24" s="271" t="s">
        <v>5884</v>
      </c>
      <c r="PPG24" s="271" t="s">
        <v>5884</v>
      </c>
      <c r="PPH24" s="271" t="s">
        <v>5884</v>
      </c>
      <c r="PPI24" s="271" t="s">
        <v>5884</v>
      </c>
      <c r="PPJ24" s="271" t="s">
        <v>5884</v>
      </c>
      <c r="PPK24" s="271" t="s">
        <v>5884</v>
      </c>
      <c r="PPL24" s="271" t="s">
        <v>5884</v>
      </c>
      <c r="PPM24" s="271" t="s">
        <v>5884</v>
      </c>
      <c r="PPN24" s="271" t="s">
        <v>5884</v>
      </c>
      <c r="PPO24" s="271" t="s">
        <v>5884</v>
      </c>
      <c r="PPP24" s="271" t="s">
        <v>5884</v>
      </c>
      <c r="PPQ24" s="271" t="s">
        <v>5884</v>
      </c>
      <c r="PPR24" s="271" t="s">
        <v>5884</v>
      </c>
      <c r="PPS24" s="271" t="s">
        <v>5884</v>
      </c>
      <c r="PPT24" s="271" t="s">
        <v>5884</v>
      </c>
      <c r="PPU24" s="271" t="s">
        <v>5884</v>
      </c>
      <c r="PPV24" s="271" t="s">
        <v>5884</v>
      </c>
      <c r="PPW24" s="271" t="s">
        <v>5884</v>
      </c>
      <c r="PPX24" s="271" t="s">
        <v>5884</v>
      </c>
      <c r="PPY24" s="271" t="s">
        <v>5884</v>
      </c>
      <c r="PPZ24" s="271" t="s">
        <v>5884</v>
      </c>
      <c r="PQA24" s="271" t="s">
        <v>5884</v>
      </c>
      <c r="PQB24" s="271" t="s">
        <v>5884</v>
      </c>
      <c r="PQC24" s="271" t="s">
        <v>5884</v>
      </c>
      <c r="PQD24" s="271" t="s">
        <v>5884</v>
      </c>
      <c r="PQE24" s="271" t="s">
        <v>5884</v>
      </c>
      <c r="PQF24" s="271" t="s">
        <v>5884</v>
      </c>
      <c r="PQG24" s="271" t="s">
        <v>5884</v>
      </c>
      <c r="PQH24" s="271" t="s">
        <v>5884</v>
      </c>
      <c r="PQI24" s="271" t="s">
        <v>5884</v>
      </c>
      <c r="PQJ24" s="271" t="s">
        <v>5884</v>
      </c>
      <c r="PQK24" s="271" t="s">
        <v>5884</v>
      </c>
      <c r="PQL24" s="271" t="s">
        <v>5884</v>
      </c>
      <c r="PQM24" s="271" t="s">
        <v>5884</v>
      </c>
      <c r="PQN24" s="271" t="s">
        <v>5884</v>
      </c>
      <c r="PQO24" s="271" t="s">
        <v>5884</v>
      </c>
      <c r="PQP24" s="271" t="s">
        <v>5884</v>
      </c>
      <c r="PQQ24" s="271" t="s">
        <v>5884</v>
      </c>
      <c r="PQR24" s="271" t="s">
        <v>5884</v>
      </c>
      <c r="PQS24" s="271" t="s">
        <v>5884</v>
      </c>
      <c r="PQT24" s="271" t="s">
        <v>5884</v>
      </c>
      <c r="PQU24" s="271" t="s">
        <v>5884</v>
      </c>
      <c r="PQV24" s="271" t="s">
        <v>5884</v>
      </c>
      <c r="PQW24" s="271" t="s">
        <v>5884</v>
      </c>
      <c r="PQX24" s="271" t="s">
        <v>5884</v>
      </c>
      <c r="PQY24" s="271" t="s">
        <v>5884</v>
      </c>
      <c r="PQZ24" s="271" t="s">
        <v>5884</v>
      </c>
      <c r="PRA24" s="271" t="s">
        <v>5884</v>
      </c>
      <c r="PRB24" s="271" t="s">
        <v>5884</v>
      </c>
      <c r="PRC24" s="271" t="s">
        <v>5884</v>
      </c>
      <c r="PRD24" s="271" t="s">
        <v>5884</v>
      </c>
      <c r="PRE24" s="271" t="s">
        <v>5884</v>
      </c>
      <c r="PRF24" s="271" t="s">
        <v>5884</v>
      </c>
      <c r="PRG24" s="271" t="s">
        <v>5884</v>
      </c>
      <c r="PRH24" s="271" t="s">
        <v>5884</v>
      </c>
      <c r="PRI24" s="271" t="s">
        <v>5884</v>
      </c>
      <c r="PRJ24" s="271" t="s">
        <v>5884</v>
      </c>
      <c r="PRK24" s="271" t="s">
        <v>5884</v>
      </c>
      <c r="PRL24" s="271" t="s">
        <v>5884</v>
      </c>
      <c r="PRM24" s="271" t="s">
        <v>5884</v>
      </c>
      <c r="PRN24" s="271" t="s">
        <v>5884</v>
      </c>
      <c r="PRO24" s="271" t="s">
        <v>5884</v>
      </c>
      <c r="PRP24" s="271" t="s">
        <v>5884</v>
      </c>
      <c r="PRQ24" s="271" t="s">
        <v>5884</v>
      </c>
      <c r="PRR24" s="271" t="s">
        <v>5884</v>
      </c>
      <c r="PRS24" s="271" t="s">
        <v>5884</v>
      </c>
      <c r="PRT24" s="271" t="s">
        <v>5884</v>
      </c>
      <c r="PRU24" s="271" t="s">
        <v>5884</v>
      </c>
      <c r="PRV24" s="271" t="s">
        <v>5884</v>
      </c>
      <c r="PRW24" s="271" t="s">
        <v>5884</v>
      </c>
      <c r="PRX24" s="271" t="s">
        <v>5884</v>
      </c>
      <c r="PRY24" s="271" t="s">
        <v>5884</v>
      </c>
      <c r="PRZ24" s="271" t="s">
        <v>5884</v>
      </c>
      <c r="PSA24" s="271" t="s">
        <v>5884</v>
      </c>
      <c r="PSB24" s="271" t="s">
        <v>5884</v>
      </c>
      <c r="PSC24" s="271" t="s">
        <v>5884</v>
      </c>
      <c r="PSD24" s="271" t="s">
        <v>5884</v>
      </c>
      <c r="PSE24" s="271" t="s">
        <v>5884</v>
      </c>
      <c r="PSF24" s="271" t="s">
        <v>5884</v>
      </c>
      <c r="PSG24" s="271" t="s">
        <v>5884</v>
      </c>
      <c r="PSH24" s="271" t="s">
        <v>5884</v>
      </c>
      <c r="PSI24" s="271" t="s">
        <v>5884</v>
      </c>
      <c r="PSJ24" s="271" t="s">
        <v>5884</v>
      </c>
      <c r="PSK24" s="271" t="s">
        <v>5884</v>
      </c>
      <c r="PSL24" s="271" t="s">
        <v>5884</v>
      </c>
      <c r="PSM24" s="271" t="s">
        <v>5884</v>
      </c>
      <c r="PSN24" s="271" t="s">
        <v>5884</v>
      </c>
      <c r="PSO24" s="271" t="s">
        <v>5884</v>
      </c>
      <c r="PSP24" s="271" t="s">
        <v>5884</v>
      </c>
      <c r="PSQ24" s="271" t="s">
        <v>5884</v>
      </c>
      <c r="PSR24" s="271" t="s">
        <v>5884</v>
      </c>
      <c r="PSS24" s="271" t="s">
        <v>5884</v>
      </c>
      <c r="PST24" s="271" t="s">
        <v>5884</v>
      </c>
      <c r="PSU24" s="271" t="s">
        <v>5884</v>
      </c>
      <c r="PSV24" s="271" t="s">
        <v>5884</v>
      </c>
      <c r="PSW24" s="271" t="s">
        <v>5884</v>
      </c>
      <c r="PSX24" s="271" t="s">
        <v>5884</v>
      </c>
      <c r="PSY24" s="271" t="s">
        <v>5884</v>
      </c>
      <c r="PSZ24" s="271" t="s">
        <v>5884</v>
      </c>
      <c r="PTA24" s="271" t="s">
        <v>5884</v>
      </c>
      <c r="PTB24" s="271" t="s">
        <v>5884</v>
      </c>
      <c r="PTC24" s="271" t="s">
        <v>5884</v>
      </c>
      <c r="PTD24" s="271" t="s">
        <v>5884</v>
      </c>
      <c r="PTE24" s="271" t="s">
        <v>5884</v>
      </c>
      <c r="PTF24" s="271" t="s">
        <v>5884</v>
      </c>
      <c r="PTG24" s="271" t="s">
        <v>5884</v>
      </c>
      <c r="PTH24" s="271" t="s">
        <v>5884</v>
      </c>
      <c r="PTI24" s="271" t="s">
        <v>5884</v>
      </c>
      <c r="PTJ24" s="271" t="s">
        <v>5884</v>
      </c>
      <c r="PTK24" s="271" t="s">
        <v>5884</v>
      </c>
      <c r="PTL24" s="271" t="s">
        <v>5884</v>
      </c>
      <c r="PTM24" s="271" t="s">
        <v>5884</v>
      </c>
      <c r="PTN24" s="271" t="s">
        <v>5884</v>
      </c>
      <c r="PTO24" s="271" t="s">
        <v>5884</v>
      </c>
      <c r="PTP24" s="271" t="s">
        <v>5884</v>
      </c>
      <c r="PTQ24" s="271" t="s">
        <v>5884</v>
      </c>
      <c r="PTR24" s="271" t="s">
        <v>5884</v>
      </c>
      <c r="PTS24" s="271" t="s">
        <v>5884</v>
      </c>
      <c r="PTT24" s="271" t="s">
        <v>5884</v>
      </c>
      <c r="PTU24" s="271" t="s">
        <v>5884</v>
      </c>
      <c r="PTV24" s="271" t="s">
        <v>5884</v>
      </c>
      <c r="PTW24" s="271" t="s">
        <v>5884</v>
      </c>
      <c r="PTX24" s="271" t="s">
        <v>5884</v>
      </c>
      <c r="PTY24" s="271" t="s">
        <v>5884</v>
      </c>
      <c r="PTZ24" s="271" t="s">
        <v>5884</v>
      </c>
      <c r="PUA24" s="271" t="s">
        <v>5884</v>
      </c>
      <c r="PUB24" s="271" t="s">
        <v>5884</v>
      </c>
      <c r="PUC24" s="271" t="s">
        <v>5884</v>
      </c>
      <c r="PUD24" s="271" t="s">
        <v>5884</v>
      </c>
      <c r="PUE24" s="271" t="s">
        <v>5884</v>
      </c>
      <c r="PUF24" s="271" t="s">
        <v>5884</v>
      </c>
      <c r="PUG24" s="271" t="s">
        <v>5884</v>
      </c>
      <c r="PUH24" s="271" t="s">
        <v>5884</v>
      </c>
      <c r="PUI24" s="271" t="s">
        <v>5884</v>
      </c>
      <c r="PUJ24" s="271" t="s">
        <v>5884</v>
      </c>
      <c r="PUK24" s="271" t="s">
        <v>5884</v>
      </c>
      <c r="PUL24" s="271" t="s">
        <v>5884</v>
      </c>
      <c r="PUM24" s="271" t="s">
        <v>5884</v>
      </c>
      <c r="PUN24" s="271" t="s">
        <v>5884</v>
      </c>
      <c r="PUO24" s="271" t="s">
        <v>5884</v>
      </c>
      <c r="PUP24" s="271" t="s">
        <v>5884</v>
      </c>
      <c r="PUQ24" s="271" t="s">
        <v>5884</v>
      </c>
      <c r="PUR24" s="271" t="s">
        <v>5884</v>
      </c>
      <c r="PUS24" s="271" t="s">
        <v>5884</v>
      </c>
      <c r="PUT24" s="271" t="s">
        <v>5884</v>
      </c>
      <c r="PUU24" s="271" t="s">
        <v>5884</v>
      </c>
      <c r="PUV24" s="271" t="s">
        <v>5884</v>
      </c>
      <c r="PUW24" s="271" t="s">
        <v>5884</v>
      </c>
      <c r="PUX24" s="271" t="s">
        <v>5884</v>
      </c>
      <c r="PUY24" s="271" t="s">
        <v>5884</v>
      </c>
      <c r="PUZ24" s="271" t="s">
        <v>5884</v>
      </c>
      <c r="PVA24" s="271" t="s">
        <v>5884</v>
      </c>
      <c r="PVB24" s="271" t="s">
        <v>5884</v>
      </c>
      <c r="PVC24" s="271" t="s">
        <v>5884</v>
      </c>
      <c r="PVD24" s="271" t="s">
        <v>5884</v>
      </c>
      <c r="PVE24" s="271" t="s">
        <v>5884</v>
      </c>
      <c r="PVF24" s="271" t="s">
        <v>5884</v>
      </c>
      <c r="PVG24" s="271" t="s">
        <v>5884</v>
      </c>
      <c r="PVH24" s="271" t="s">
        <v>5884</v>
      </c>
      <c r="PVI24" s="271" t="s">
        <v>5884</v>
      </c>
      <c r="PVJ24" s="271" t="s">
        <v>5884</v>
      </c>
      <c r="PVK24" s="271" t="s">
        <v>5884</v>
      </c>
      <c r="PVL24" s="271" t="s">
        <v>5884</v>
      </c>
      <c r="PVM24" s="271" t="s">
        <v>5884</v>
      </c>
      <c r="PVN24" s="271" t="s">
        <v>5884</v>
      </c>
      <c r="PVO24" s="271" t="s">
        <v>5884</v>
      </c>
      <c r="PVP24" s="271" t="s">
        <v>5884</v>
      </c>
      <c r="PVQ24" s="271" t="s">
        <v>5884</v>
      </c>
      <c r="PVR24" s="271" t="s">
        <v>5884</v>
      </c>
      <c r="PVS24" s="271" t="s">
        <v>5884</v>
      </c>
      <c r="PVT24" s="271" t="s">
        <v>5884</v>
      </c>
      <c r="PVU24" s="271" t="s">
        <v>5884</v>
      </c>
      <c r="PVV24" s="271" t="s">
        <v>5884</v>
      </c>
      <c r="PVW24" s="271" t="s">
        <v>5884</v>
      </c>
      <c r="PVX24" s="271" t="s">
        <v>5884</v>
      </c>
      <c r="PVY24" s="271" t="s">
        <v>5884</v>
      </c>
      <c r="PVZ24" s="271" t="s">
        <v>5884</v>
      </c>
      <c r="PWA24" s="271" t="s">
        <v>5884</v>
      </c>
      <c r="PWB24" s="271" t="s">
        <v>5884</v>
      </c>
      <c r="PWC24" s="271" t="s">
        <v>5884</v>
      </c>
      <c r="PWD24" s="271" t="s">
        <v>5884</v>
      </c>
      <c r="PWE24" s="271" t="s">
        <v>5884</v>
      </c>
      <c r="PWF24" s="271" t="s">
        <v>5884</v>
      </c>
      <c r="PWG24" s="271" t="s">
        <v>5884</v>
      </c>
      <c r="PWH24" s="271" t="s">
        <v>5884</v>
      </c>
      <c r="PWI24" s="271" t="s">
        <v>5884</v>
      </c>
      <c r="PWJ24" s="271" t="s">
        <v>5884</v>
      </c>
      <c r="PWK24" s="271" t="s">
        <v>5884</v>
      </c>
      <c r="PWL24" s="271" t="s">
        <v>5884</v>
      </c>
      <c r="PWM24" s="271" t="s">
        <v>5884</v>
      </c>
      <c r="PWN24" s="271" t="s">
        <v>5884</v>
      </c>
      <c r="PWO24" s="271" t="s">
        <v>5884</v>
      </c>
      <c r="PWP24" s="271" t="s">
        <v>5884</v>
      </c>
      <c r="PWQ24" s="271" t="s">
        <v>5884</v>
      </c>
      <c r="PWR24" s="271" t="s">
        <v>5884</v>
      </c>
      <c r="PWS24" s="271" t="s">
        <v>5884</v>
      </c>
      <c r="PWT24" s="271" t="s">
        <v>5884</v>
      </c>
      <c r="PWU24" s="271" t="s">
        <v>5884</v>
      </c>
      <c r="PWV24" s="271" t="s">
        <v>5884</v>
      </c>
      <c r="PWW24" s="271" t="s">
        <v>5884</v>
      </c>
      <c r="PWX24" s="271" t="s">
        <v>5884</v>
      </c>
      <c r="PWY24" s="271" t="s">
        <v>5884</v>
      </c>
      <c r="PWZ24" s="271" t="s">
        <v>5884</v>
      </c>
      <c r="PXA24" s="271" t="s">
        <v>5884</v>
      </c>
      <c r="PXB24" s="271" t="s">
        <v>5884</v>
      </c>
      <c r="PXC24" s="271" t="s">
        <v>5884</v>
      </c>
      <c r="PXD24" s="271" t="s">
        <v>5884</v>
      </c>
      <c r="PXE24" s="271" t="s">
        <v>5884</v>
      </c>
      <c r="PXF24" s="271" t="s">
        <v>5884</v>
      </c>
      <c r="PXG24" s="271" t="s">
        <v>5884</v>
      </c>
      <c r="PXH24" s="271" t="s">
        <v>5884</v>
      </c>
      <c r="PXI24" s="271" t="s">
        <v>5884</v>
      </c>
      <c r="PXJ24" s="271" t="s">
        <v>5884</v>
      </c>
      <c r="PXK24" s="271" t="s">
        <v>5884</v>
      </c>
      <c r="PXL24" s="271" t="s">
        <v>5884</v>
      </c>
      <c r="PXM24" s="271" t="s">
        <v>5884</v>
      </c>
      <c r="PXN24" s="271" t="s">
        <v>5884</v>
      </c>
      <c r="PXO24" s="271" t="s">
        <v>5884</v>
      </c>
      <c r="PXP24" s="271" t="s">
        <v>5884</v>
      </c>
      <c r="PXQ24" s="271" t="s">
        <v>5884</v>
      </c>
      <c r="PXR24" s="271" t="s">
        <v>5884</v>
      </c>
      <c r="PXS24" s="271" t="s">
        <v>5884</v>
      </c>
      <c r="PXT24" s="271" t="s">
        <v>5884</v>
      </c>
      <c r="PXU24" s="271" t="s">
        <v>5884</v>
      </c>
      <c r="PXV24" s="271" t="s">
        <v>5884</v>
      </c>
      <c r="PXW24" s="271" t="s">
        <v>5884</v>
      </c>
      <c r="PXX24" s="271" t="s">
        <v>5884</v>
      </c>
      <c r="PXY24" s="271" t="s">
        <v>5884</v>
      </c>
      <c r="PXZ24" s="271" t="s">
        <v>5884</v>
      </c>
      <c r="PYA24" s="271" t="s">
        <v>5884</v>
      </c>
      <c r="PYB24" s="271" t="s">
        <v>5884</v>
      </c>
      <c r="PYC24" s="271" t="s">
        <v>5884</v>
      </c>
      <c r="PYD24" s="271" t="s">
        <v>5884</v>
      </c>
      <c r="PYE24" s="271" t="s">
        <v>5884</v>
      </c>
      <c r="PYF24" s="271" t="s">
        <v>5884</v>
      </c>
      <c r="PYG24" s="271" t="s">
        <v>5884</v>
      </c>
      <c r="PYH24" s="271" t="s">
        <v>5884</v>
      </c>
      <c r="PYI24" s="271" t="s">
        <v>5884</v>
      </c>
      <c r="PYJ24" s="271" t="s">
        <v>5884</v>
      </c>
      <c r="PYK24" s="271" t="s">
        <v>5884</v>
      </c>
      <c r="PYL24" s="271" t="s">
        <v>5884</v>
      </c>
      <c r="PYM24" s="271" t="s">
        <v>5884</v>
      </c>
      <c r="PYN24" s="271" t="s">
        <v>5884</v>
      </c>
      <c r="PYO24" s="271" t="s">
        <v>5884</v>
      </c>
      <c r="PYP24" s="271" t="s">
        <v>5884</v>
      </c>
      <c r="PYQ24" s="271" t="s">
        <v>5884</v>
      </c>
      <c r="PYR24" s="271" t="s">
        <v>5884</v>
      </c>
      <c r="PYS24" s="271" t="s">
        <v>5884</v>
      </c>
      <c r="PYT24" s="271" t="s">
        <v>5884</v>
      </c>
      <c r="PYU24" s="271" t="s">
        <v>5884</v>
      </c>
      <c r="PYV24" s="271" t="s">
        <v>5884</v>
      </c>
      <c r="PYW24" s="271" t="s">
        <v>5884</v>
      </c>
      <c r="PYX24" s="271" t="s">
        <v>5884</v>
      </c>
      <c r="PYY24" s="271" t="s">
        <v>5884</v>
      </c>
      <c r="PYZ24" s="271" t="s">
        <v>5884</v>
      </c>
      <c r="PZA24" s="271" t="s">
        <v>5884</v>
      </c>
      <c r="PZB24" s="271" t="s">
        <v>5884</v>
      </c>
      <c r="PZC24" s="271" t="s">
        <v>5884</v>
      </c>
      <c r="PZD24" s="271" t="s">
        <v>5884</v>
      </c>
      <c r="PZE24" s="271" t="s">
        <v>5884</v>
      </c>
      <c r="PZF24" s="271" t="s">
        <v>5884</v>
      </c>
      <c r="PZG24" s="271" t="s">
        <v>5884</v>
      </c>
      <c r="PZH24" s="271" t="s">
        <v>5884</v>
      </c>
      <c r="PZI24" s="271" t="s">
        <v>5884</v>
      </c>
      <c r="PZJ24" s="271" t="s">
        <v>5884</v>
      </c>
      <c r="PZK24" s="271" t="s">
        <v>5884</v>
      </c>
      <c r="PZL24" s="271" t="s">
        <v>5884</v>
      </c>
      <c r="PZM24" s="271" t="s">
        <v>5884</v>
      </c>
      <c r="PZN24" s="271" t="s">
        <v>5884</v>
      </c>
      <c r="PZO24" s="271" t="s">
        <v>5884</v>
      </c>
      <c r="PZP24" s="271" t="s">
        <v>5884</v>
      </c>
      <c r="PZQ24" s="271" t="s">
        <v>5884</v>
      </c>
      <c r="PZR24" s="271" t="s">
        <v>5884</v>
      </c>
      <c r="PZS24" s="271" t="s">
        <v>5884</v>
      </c>
      <c r="PZT24" s="271" t="s">
        <v>5884</v>
      </c>
      <c r="PZU24" s="271" t="s">
        <v>5884</v>
      </c>
      <c r="PZV24" s="271" t="s">
        <v>5884</v>
      </c>
      <c r="PZW24" s="271" t="s">
        <v>5884</v>
      </c>
      <c r="PZX24" s="271" t="s">
        <v>5884</v>
      </c>
      <c r="PZY24" s="271" t="s">
        <v>5884</v>
      </c>
      <c r="PZZ24" s="271" t="s">
        <v>5884</v>
      </c>
      <c r="QAA24" s="271" t="s">
        <v>5884</v>
      </c>
      <c r="QAB24" s="271" t="s">
        <v>5884</v>
      </c>
      <c r="QAC24" s="271" t="s">
        <v>5884</v>
      </c>
      <c r="QAD24" s="271" t="s">
        <v>5884</v>
      </c>
      <c r="QAE24" s="271" t="s">
        <v>5884</v>
      </c>
      <c r="QAF24" s="271" t="s">
        <v>5884</v>
      </c>
      <c r="QAG24" s="271" t="s">
        <v>5884</v>
      </c>
      <c r="QAH24" s="271" t="s">
        <v>5884</v>
      </c>
      <c r="QAI24" s="271" t="s">
        <v>5884</v>
      </c>
      <c r="QAJ24" s="271" t="s">
        <v>5884</v>
      </c>
      <c r="QAK24" s="271" t="s">
        <v>5884</v>
      </c>
      <c r="QAL24" s="271" t="s">
        <v>5884</v>
      </c>
      <c r="QAM24" s="271" t="s">
        <v>5884</v>
      </c>
      <c r="QAN24" s="271" t="s">
        <v>5884</v>
      </c>
      <c r="QAO24" s="271" t="s">
        <v>5884</v>
      </c>
      <c r="QAP24" s="271" t="s">
        <v>5884</v>
      </c>
      <c r="QAQ24" s="271" t="s">
        <v>5884</v>
      </c>
      <c r="QAR24" s="271" t="s">
        <v>5884</v>
      </c>
      <c r="QAS24" s="271" t="s">
        <v>5884</v>
      </c>
      <c r="QAT24" s="271" t="s">
        <v>5884</v>
      </c>
      <c r="QAU24" s="271" t="s">
        <v>5884</v>
      </c>
      <c r="QAV24" s="271" t="s">
        <v>5884</v>
      </c>
      <c r="QAW24" s="271" t="s">
        <v>5884</v>
      </c>
      <c r="QAX24" s="271" t="s">
        <v>5884</v>
      </c>
      <c r="QAY24" s="271" t="s">
        <v>5884</v>
      </c>
      <c r="QAZ24" s="271" t="s">
        <v>5884</v>
      </c>
      <c r="QBA24" s="271" t="s">
        <v>5884</v>
      </c>
      <c r="QBB24" s="271" t="s">
        <v>5884</v>
      </c>
      <c r="QBC24" s="271" t="s">
        <v>5884</v>
      </c>
      <c r="QBD24" s="271" t="s">
        <v>5884</v>
      </c>
      <c r="QBE24" s="271" t="s">
        <v>5884</v>
      </c>
      <c r="QBF24" s="271" t="s">
        <v>5884</v>
      </c>
      <c r="QBG24" s="271" t="s">
        <v>5884</v>
      </c>
      <c r="QBH24" s="271" t="s">
        <v>5884</v>
      </c>
      <c r="QBI24" s="271" t="s">
        <v>5884</v>
      </c>
      <c r="QBJ24" s="271" t="s">
        <v>5884</v>
      </c>
      <c r="QBK24" s="271" t="s">
        <v>5884</v>
      </c>
      <c r="QBL24" s="271" t="s">
        <v>5884</v>
      </c>
      <c r="QBM24" s="271" t="s">
        <v>5884</v>
      </c>
      <c r="QBN24" s="271" t="s">
        <v>5884</v>
      </c>
      <c r="QBO24" s="271" t="s">
        <v>5884</v>
      </c>
      <c r="QBP24" s="271" t="s">
        <v>5884</v>
      </c>
      <c r="QBQ24" s="271" t="s">
        <v>5884</v>
      </c>
      <c r="QBR24" s="271" t="s">
        <v>5884</v>
      </c>
      <c r="QBS24" s="271" t="s">
        <v>5884</v>
      </c>
      <c r="QBT24" s="271" t="s">
        <v>5884</v>
      </c>
      <c r="QBU24" s="271" t="s">
        <v>5884</v>
      </c>
      <c r="QBV24" s="271" t="s">
        <v>5884</v>
      </c>
      <c r="QBW24" s="271" t="s">
        <v>5884</v>
      </c>
      <c r="QBX24" s="271" t="s">
        <v>5884</v>
      </c>
      <c r="QBY24" s="271" t="s">
        <v>5884</v>
      </c>
      <c r="QBZ24" s="271" t="s">
        <v>5884</v>
      </c>
      <c r="QCA24" s="271" t="s">
        <v>5884</v>
      </c>
      <c r="QCB24" s="271" t="s">
        <v>5884</v>
      </c>
      <c r="QCC24" s="271" t="s">
        <v>5884</v>
      </c>
      <c r="QCD24" s="271" t="s">
        <v>5884</v>
      </c>
      <c r="QCE24" s="271" t="s">
        <v>5884</v>
      </c>
      <c r="QCF24" s="271" t="s">
        <v>5884</v>
      </c>
      <c r="QCG24" s="271" t="s">
        <v>5884</v>
      </c>
      <c r="QCH24" s="271" t="s">
        <v>5884</v>
      </c>
      <c r="QCI24" s="271" t="s">
        <v>5884</v>
      </c>
      <c r="QCJ24" s="271" t="s">
        <v>5884</v>
      </c>
      <c r="QCK24" s="271" t="s">
        <v>5884</v>
      </c>
      <c r="QCL24" s="271" t="s">
        <v>5884</v>
      </c>
      <c r="QCM24" s="271" t="s">
        <v>5884</v>
      </c>
      <c r="QCN24" s="271" t="s">
        <v>5884</v>
      </c>
      <c r="QCO24" s="271" t="s">
        <v>5884</v>
      </c>
      <c r="QCP24" s="271" t="s">
        <v>5884</v>
      </c>
      <c r="QCQ24" s="271" t="s">
        <v>5884</v>
      </c>
      <c r="QCR24" s="271" t="s">
        <v>5884</v>
      </c>
      <c r="QCS24" s="271" t="s">
        <v>5884</v>
      </c>
      <c r="QCT24" s="271" t="s">
        <v>5884</v>
      </c>
      <c r="QCU24" s="271" t="s">
        <v>5884</v>
      </c>
      <c r="QCV24" s="271" t="s">
        <v>5884</v>
      </c>
      <c r="QCW24" s="271" t="s">
        <v>5884</v>
      </c>
      <c r="QCX24" s="271" t="s">
        <v>5884</v>
      </c>
      <c r="QCY24" s="271" t="s">
        <v>5884</v>
      </c>
      <c r="QCZ24" s="271" t="s">
        <v>5884</v>
      </c>
      <c r="QDA24" s="271" t="s">
        <v>5884</v>
      </c>
      <c r="QDB24" s="271" t="s">
        <v>5884</v>
      </c>
      <c r="QDC24" s="271" t="s">
        <v>5884</v>
      </c>
      <c r="QDD24" s="271" t="s">
        <v>5884</v>
      </c>
      <c r="QDE24" s="271" t="s">
        <v>5884</v>
      </c>
      <c r="QDF24" s="271" t="s">
        <v>5884</v>
      </c>
      <c r="QDG24" s="271" t="s">
        <v>5884</v>
      </c>
      <c r="QDH24" s="271" t="s">
        <v>5884</v>
      </c>
      <c r="QDI24" s="271" t="s">
        <v>5884</v>
      </c>
      <c r="QDJ24" s="271" t="s">
        <v>5884</v>
      </c>
      <c r="QDK24" s="271" t="s">
        <v>5884</v>
      </c>
      <c r="QDL24" s="271" t="s">
        <v>5884</v>
      </c>
      <c r="QDM24" s="271" t="s">
        <v>5884</v>
      </c>
      <c r="QDN24" s="271" t="s">
        <v>5884</v>
      </c>
      <c r="QDO24" s="271" t="s">
        <v>5884</v>
      </c>
      <c r="QDP24" s="271" t="s">
        <v>5884</v>
      </c>
      <c r="QDQ24" s="271" t="s">
        <v>5884</v>
      </c>
      <c r="QDR24" s="271" t="s">
        <v>5884</v>
      </c>
      <c r="QDS24" s="271" t="s">
        <v>5884</v>
      </c>
      <c r="QDT24" s="271" t="s">
        <v>5884</v>
      </c>
      <c r="QDU24" s="271" t="s">
        <v>5884</v>
      </c>
      <c r="QDV24" s="271" t="s">
        <v>5884</v>
      </c>
      <c r="QDW24" s="271" t="s">
        <v>5884</v>
      </c>
      <c r="QDX24" s="271" t="s">
        <v>5884</v>
      </c>
      <c r="QDY24" s="271" t="s">
        <v>5884</v>
      </c>
      <c r="QDZ24" s="271" t="s">
        <v>5884</v>
      </c>
      <c r="QEA24" s="271" t="s">
        <v>5884</v>
      </c>
      <c r="QEB24" s="271" t="s">
        <v>5884</v>
      </c>
      <c r="QEC24" s="271" t="s">
        <v>5884</v>
      </c>
      <c r="QED24" s="271" t="s">
        <v>5884</v>
      </c>
      <c r="QEE24" s="271" t="s">
        <v>5884</v>
      </c>
      <c r="QEF24" s="271" t="s">
        <v>5884</v>
      </c>
      <c r="QEG24" s="271" t="s">
        <v>5884</v>
      </c>
      <c r="QEH24" s="271" t="s">
        <v>5884</v>
      </c>
      <c r="QEI24" s="271" t="s">
        <v>5884</v>
      </c>
      <c r="QEJ24" s="271" t="s">
        <v>5884</v>
      </c>
      <c r="QEK24" s="271" t="s">
        <v>5884</v>
      </c>
      <c r="QEL24" s="271" t="s">
        <v>5884</v>
      </c>
      <c r="QEM24" s="271" t="s">
        <v>5884</v>
      </c>
      <c r="QEN24" s="271" t="s">
        <v>5884</v>
      </c>
      <c r="QEO24" s="271" t="s">
        <v>5884</v>
      </c>
      <c r="QEP24" s="271" t="s">
        <v>5884</v>
      </c>
      <c r="QEQ24" s="271" t="s">
        <v>5884</v>
      </c>
      <c r="QER24" s="271" t="s">
        <v>5884</v>
      </c>
      <c r="QES24" s="271" t="s">
        <v>5884</v>
      </c>
      <c r="QET24" s="271" t="s">
        <v>5884</v>
      </c>
      <c r="QEU24" s="271" t="s">
        <v>5884</v>
      </c>
      <c r="QEV24" s="271" t="s">
        <v>5884</v>
      </c>
      <c r="QEW24" s="271" t="s">
        <v>5884</v>
      </c>
      <c r="QEX24" s="271" t="s">
        <v>5884</v>
      </c>
      <c r="QEY24" s="271" t="s">
        <v>5884</v>
      </c>
      <c r="QEZ24" s="271" t="s">
        <v>5884</v>
      </c>
      <c r="QFA24" s="271" t="s">
        <v>5884</v>
      </c>
      <c r="QFB24" s="271" t="s">
        <v>5884</v>
      </c>
      <c r="QFC24" s="271" t="s">
        <v>5884</v>
      </c>
      <c r="QFD24" s="271" t="s">
        <v>5884</v>
      </c>
      <c r="QFE24" s="271" t="s">
        <v>5884</v>
      </c>
      <c r="QFF24" s="271" t="s">
        <v>5884</v>
      </c>
      <c r="QFG24" s="271" t="s">
        <v>5884</v>
      </c>
      <c r="QFH24" s="271" t="s">
        <v>5884</v>
      </c>
      <c r="QFI24" s="271" t="s">
        <v>5884</v>
      </c>
      <c r="QFJ24" s="271" t="s">
        <v>5884</v>
      </c>
      <c r="QFK24" s="271" t="s">
        <v>5884</v>
      </c>
      <c r="QFL24" s="271" t="s">
        <v>5884</v>
      </c>
      <c r="QFM24" s="271" t="s">
        <v>5884</v>
      </c>
      <c r="QFN24" s="271" t="s">
        <v>5884</v>
      </c>
      <c r="QFO24" s="271" t="s">
        <v>5884</v>
      </c>
      <c r="QFP24" s="271" t="s">
        <v>5884</v>
      </c>
      <c r="QFQ24" s="271" t="s">
        <v>5884</v>
      </c>
      <c r="QFR24" s="271" t="s">
        <v>5884</v>
      </c>
      <c r="QFS24" s="271" t="s">
        <v>5884</v>
      </c>
      <c r="QFT24" s="271" t="s">
        <v>5884</v>
      </c>
      <c r="QFU24" s="271" t="s">
        <v>5884</v>
      </c>
      <c r="QFV24" s="271" t="s">
        <v>5884</v>
      </c>
      <c r="QFW24" s="271" t="s">
        <v>5884</v>
      </c>
      <c r="QFX24" s="271" t="s">
        <v>5884</v>
      </c>
      <c r="QFY24" s="271" t="s">
        <v>5884</v>
      </c>
      <c r="QFZ24" s="271" t="s">
        <v>5884</v>
      </c>
      <c r="QGA24" s="271" t="s">
        <v>5884</v>
      </c>
      <c r="QGB24" s="271" t="s">
        <v>5884</v>
      </c>
      <c r="QGC24" s="271" t="s">
        <v>5884</v>
      </c>
      <c r="QGD24" s="271" t="s">
        <v>5884</v>
      </c>
      <c r="QGE24" s="271" t="s">
        <v>5884</v>
      </c>
      <c r="QGF24" s="271" t="s">
        <v>5884</v>
      </c>
      <c r="QGG24" s="271" t="s">
        <v>5884</v>
      </c>
      <c r="QGH24" s="271" t="s">
        <v>5884</v>
      </c>
      <c r="QGI24" s="271" t="s">
        <v>5884</v>
      </c>
      <c r="QGJ24" s="271" t="s">
        <v>5884</v>
      </c>
      <c r="QGK24" s="271" t="s">
        <v>5884</v>
      </c>
      <c r="QGL24" s="271" t="s">
        <v>5884</v>
      </c>
      <c r="QGM24" s="271" t="s">
        <v>5884</v>
      </c>
      <c r="QGN24" s="271" t="s">
        <v>5884</v>
      </c>
      <c r="QGO24" s="271" t="s">
        <v>5884</v>
      </c>
      <c r="QGP24" s="271" t="s">
        <v>5884</v>
      </c>
      <c r="QGQ24" s="271" t="s">
        <v>5884</v>
      </c>
      <c r="QGR24" s="271" t="s">
        <v>5884</v>
      </c>
      <c r="QGS24" s="271" t="s">
        <v>5884</v>
      </c>
      <c r="QGT24" s="271" t="s">
        <v>5884</v>
      </c>
      <c r="QGU24" s="271" t="s">
        <v>5884</v>
      </c>
      <c r="QGV24" s="271" t="s">
        <v>5884</v>
      </c>
      <c r="QGW24" s="271" t="s">
        <v>5884</v>
      </c>
      <c r="QGX24" s="271" t="s">
        <v>5884</v>
      </c>
      <c r="QGY24" s="271" t="s">
        <v>5884</v>
      </c>
      <c r="QGZ24" s="271" t="s">
        <v>5884</v>
      </c>
      <c r="QHA24" s="271" t="s">
        <v>5884</v>
      </c>
      <c r="QHB24" s="271" t="s">
        <v>5884</v>
      </c>
      <c r="QHC24" s="271" t="s">
        <v>5884</v>
      </c>
      <c r="QHD24" s="271" t="s">
        <v>5884</v>
      </c>
      <c r="QHE24" s="271" t="s">
        <v>5884</v>
      </c>
      <c r="QHF24" s="271" t="s">
        <v>5884</v>
      </c>
      <c r="QHG24" s="271" t="s">
        <v>5884</v>
      </c>
      <c r="QHH24" s="271" t="s">
        <v>5884</v>
      </c>
      <c r="QHI24" s="271" t="s">
        <v>5884</v>
      </c>
      <c r="QHJ24" s="271" t="s">
        <v>5884</v>
      </c>
      <c r="QHK24" s="271" t="s">
        <v>5884</v>
      </c>
      <c r="QHL24" s="271" t="s">
        <v>5884</v>
      </c>
      <c r="QHM24" s="271" t="s">
        <v>5884</v>
      </c>
      <c r="QHN24" s="271" t="s">
        <v>5884</v>
      </c>
      <c r="QHO24" s="271" t="s">
        <v>5884</v>
      </c>
      <c r="QHP24" s="271" t="s">
        <v>5884</v>
      </c>
      <c r="QHQ24" s="271" t="s">
        <v>5884</v>
      </c>
      <c r="QHR24" s="271" t="s">
        <v>5884</v>
      </c>
      <c r="QHS24" s="271" t="s">
        <v>5884</v>
      </c>
      <c r="QHT24" s="271" t="s">
        <v>5884</v>
      </c>
      <c r="QHU24" s="271" t="s">
        <v>5884</v>
      </c>
      <c r="QHV24" s="271" t="s">
        <v>5884</v>
      </c>
      <c r="QHW24" s="271" t="s">
        <v>5884</v>
      </c>
      <c r="QHX24" s="271" t="s">
        <v>5884</v>
      </c>
      <c r="QHY24" s="271" t="s">
        <v>5884</v>
      </c>
      <c r="QHZ24" s="271" t="s">
        <v>5884</v>
      </c>
      <c r="QIA24" s="271" t="s">
        <v>5884</v>
      </c>
      <c r="QIB24" s="271" t="s">
        <v>5884</v>
      </c>
      <c r="QIC24" s="271" t="s">
        <v>5884</v>
      </c>
      <c r="QID24" s="271" t="s">
        <v>5884</v>
      </c>
      <c r="QIE24" s="271" t="s">
        <v>5884</v>
      </c>
      <c r="QIF24" s="271" t="s">
        <v>5884</v>
      </c>
      <c r="QIG24" s="271" t="s">
        <v>5884</v>
      </c>
      <c r="QIH24" s="271" t="s">
        <v>5884</v>
      </c>
      <c r="QII24" s="271" t="s">
        <v>5884</v>
      </c>
      <c r="QIJ24" s="271" t="s">
        <v>5884</v>
      </c>
      <c r="QIK24" s="271" t="s">
        <v>5884</v>
      </c>
      <c r="QIL24" s="271" t="s">
        <v>5884</v>
      </c>
      <c r="QIM24" s="271" t="s">
        <v>5884</v>
      </c>
      <c r="QIN24" s="271" t="s">
        <v>5884</v>
      </c>
      <c r="QIO24" s="271" t="s">
        <v>5884</v>
      </c>
      <c r="QIP24" s="271" t="s">
        <v>5884</v>
      </c>
      <c r="QIQ24" s="271" t="s">
        <v>5884</v>
      </c>
      <c r="QIR24" s="271" t="s">
        <v>5884</v>
      </c>
      <c r="QIS24" s="271" t="s">
        <v>5884</v>
      </c>
      <c r="QIT24" s="271" t="s">
        <v>5884</v>
      </c>
      <c r="QIU24" s="271" t="s">
        <v>5884</v>
      </c>
      <c r="QIV24" s="271" t="s">
        <v>5884</v>
      </c>
      <c r="QIW24" s="271" t="s">
        <v>5884</v>
      </c>
      <c r="QIX24" s="271" t="s">
        <v>5884</v>
      </c>
      <c r="QIY24" s="271" t="s">
        <v>5884</v>
      </c>
      <c r="QIZ24" s="271" t="s">
        <v>5884</v>
      </c>
      <c r="QJA24" s="271" t="s">
        <v>5884</v>
      </c>
      <c r="QJB24" s="271" t="s">
        <v>5884</v>
      </c>
      <c r="QJC24" s="271" t="s">
        <v>5884</v>
      </c>
      <c r="QJD24" s="271" t="s">
        <v>5884</v>
      </c>
      <c r="QJE24" s="271" t="s">
        <v>5884</v>
      </c>
      <c r="QJF24" s="271" t="s">
        <v>5884</v>
      </c>
      <c r="QJG24" s="271" t="s">
        <v>5884</v>
      </c>
      <c r="QJH24" s="271" t="s">
        <v>5884</v>
      </c>
      <c r="QJI24" s="271" t="s">
        <v>5884</v>
      </c>
      <c r="QJJ24" s="271" t="s">
        <v>5884</v>
      </c>
      <c r="QJK24" s="271" t="s">
        <v>5884</v>
      </c>
      <c r="QJL24" s="271" t="s">
        <v>5884</v>
      </c>
      <c r="QJM24" s="271" t="s">
        <v>5884</v>
      </c>
      <c r="QJN24" s="271" t="s">
        <v>5884</v>
      </c>
      <c r="QJO24" s="271" t="s">
        <v>5884</v>
      </c>
      <c r="QJP24" s="271" t="s">
        <v>5884</v>
      </c>
      <c r="QJQ24" s="271" t="s">
        <v>5884</v>
      </c>
      <c r="QJR24" s="271" t="s">
        <v>5884</v>
      </c>
      <c r="QJS24" s="271" t="s">
        <v>5884</v>
      </c>
      <c r="QJT24" s="271" t="s">
        <v>5884</v>
      </c>
      <c r="QJU24" s="271" t="s">
        <v>5884</v>
      </c>
      <c r="QJV24" s="271" t="s">
        <v>5884</v>
      </c>
      <c r="QJW24" s="271" t="s">
        <v>5884</v>
      </c>
      <c r="QJX24" s="271" t="s">
        <v>5884</v>
      </c>
      <c r="QJY24" s="271" t="s">
        <v>5884</v>
      </c>
      <c r="QJZ24" s="271" t="s">
        <v>5884</v>
      </c>
      <c r="QKA24" s="271" t="s">
        <v>5884</v>
      </c>
      <c r="QKB24" s="271" t="s">
        <v>5884</v>
      </c>
      <c r="QKC24" s="271" t="s">
        <v>5884</v>
      </c>
      <c r="QKD24" s="271" t="s">
        <v>5884</v>
      </c>
      <c r="QKE24" s="271" t="s">
        <v>5884</v>
      </c>
      <c r="QKF24" s="271" t="s">
        <v>5884</v>
      </c>
      <c r="QKG24" s="271" t="s">
        <v>5884</v>
      </c>
      <c r="QKH24" s="271" t="s">
        <v>5884</v>
      </c>
      <c r="QKI24" s="271" t="s">
        <v>5884</v>
      </c>
      <c r="QKJ24" s="271" t="s">
        <v>5884</v>
      </c>
      <c r="QKK24" s="271" t="s">
        <v>5884</v>
      </c>
      <c r="QKL24" s="271" t="s">
        <v>5884</v>
      </c>
      <c r="QKM24" s="271" t="s">
        <v>5884</v>
      </c>
      <c r="QKN24" s="271" t="s">
        <v>5884</v>
      </c>
      <c r="QKO24" s="271" t="s">
        <v>5884</v>
      </c>
      <c r="QKP24" s="271" t="s">
        <v>5884</v>
      </c>
      <c r="QKQ24" s="271" t="s">
        <v>5884</v>
      </c>
      <c r="QKR24" s="271" t="s">
        <v>5884</v>
      </c>
      <c r="QKS24" s="271" t="s">
        <v>5884</v>
      </c>
      <c r="QKT24" s="271" t="s">
        <v>5884</v>
      </c>
      <c r="QKU24" s="271" t="s">
        <v>5884</v>
      </c>
      <c r="QKV24" s="271" t="s">
        <v>5884</v>
      </c>
      <c r="QKW24" s="271" t="s">
        <v>5884</v>
      </c>
      <c r="QKX24" s="271" t="s">
        <v>5884</v>
      </c>
      <c r="QKY24" s="271" t="s">
        <v>5884</v>
      </c>
      <c r="QKZ24" s="271" t="s">
        <v>5884</v>
      </c>
      <c r="QLA24" s="271" t="s">
        <v>5884</v>
      </c>
      <c r="QLB24" s="271" t="s">
        <v>5884</v>
      </c>
      <c r="QLC24" s="271" t="s">
        <v>5884</v>
      </c>
      <c r="QLD24" s="271" t="s">
        <v>5884</v>
      </c>
      <c r="QLE24" s="271" t="s">
        <v>5884</v>
      </c>
      <c r="QLF24" s="271" t="s">
        <v>5884</v>
      </c>
      <c r="QLG24" s="271" t="s">
        <v>5884</v>
      </c>
      <c r="QLH24" s="271" t="s">
        <v>5884</v>
      </c>
      <c r="QLI24" s="271" t="s">
        <v>5884</v>
      </c>
      <c r="QLJ24" s="271" t="s">
        <v>5884</v>
      </c>
      <c r="QLK24" s="271" t="s">
        <v>5884</v>
      </c>
      <c r="QLL24" s="271" t="s">
        <v>5884</v>
      </c>
      <c r="QLM24" s="271" t="s">
        <v>5884</v>
      </c>
      <c r="QLN24" s="271" t="s">
        <v>5884</v>
      </c>
      <c r="QLO24" s="271" t="s">
        <v>5884</v>
      </c>
      <c r="QLP24" s="271" t="s">
        <v>5884</v>
      </c>
      <c r="QLQ24" s="271" t="s">
        <v>5884</v>
      </c>
      <c r="QLR24" s="271" t="s">
        <v>5884</v>
      </c>
      <c r="QLS24" s="271" t="s">
        <v>5884</v>
      </c>
      <c r="QLT24" s="271" t="s">
        <v>5884</v>
      </c>
      <c r="QLU24" s="271" t="s">
        <v>5884</v>
      </c>
      <c r="QLV24" s="271" t="s">
        <v>5884</v>
      </c>
      <c r="QLW24" s="271" t="s">
        <v>5884</v>
      </c>
      <c r="QLX24" s="271" t="s">
        <v>5884</v>
      </c>
      <c r="QLY24" s="271" t="s">
        <v>5884</v>
      </c>
      <c r="QLZ24" s="271" t="s">
        <v>5884</v>
      </c>
      <c r="QMA24" s="271" t="s">
        <v>5884</v>
      </c>
      <c r="QMB24" s="271" t="s">
        <v>5884</v>
      </c>
      <c r="QMC24" s="271" t="s">
        <v>5884</v>
      </c>
      <c r="QMD24" s="271" t="s">
        <v>5884</v>
      </c>
      <c r="QME24" s="271" t="s">
        <v>5884</v>
      </c>
      <c r="QMF24" s="271" t="s">
        <v>5884</v>
      </c>
      <c r="QMG24" s="271" t="s">
        <v>5884</v>
      </c>
      <c r="QMH24" s="271" t="s">
        <v>5884</v>
      </c>
      <c r="QMI24" s="271" t="s">
        <v>5884</v>
      </c>
      <c r="QMJ24" s="271" t="s">
        <v>5884</v>
      </c>
      <c r="QMK24" s="271" t="s">
        <v>5884</v>
      </c>
      <c r="QML24" s="271" t="s">
        <v>5884</v>
      </c>
      <c r="QMM24" s="271" t="s">
        <v>5884</v>
      </c>
      <c r="QMN24" s="271" t="s">
        <v>5884</v>
      </c>
      <c r="QMO24" s="271" t="s">
        <v>5884</v>
      </c>
      <c r="QMP24" s="271" t="s">
        <v>5884</v>
      </c>
      <c r="QMQ24" s="271" t="s">
        <v>5884</v>
      </c>
      <c r="QMR24" s="271" t="s">
        <v>5884</v>
      </c>
      <c r="QMS24" s="271" t="s">
        <v>5884</v>
      </c>
      <c r="QMT24" s="271" t="s">
        <v>5884</v>
      </c>
      <c r="QMU24" s="271" t="s">
        <v>5884</v>
      </c>
      <c r="QMV24" s="271" t="s">
        <v>5884</v>
      </c>
      <c r="QMW24" s="271" t="s">
        <v>5884</v>
      </c>
      <c r="QMX24" s="271" t="s">
        <v>5884</v>
      </c>
      <c r="QMY24" s="271" t="s">
        <v>5884</v>
      </c>
      <c r="QMZ24" s="271" t="s">
        <v>5884</v>
      </c>
      <c r="QNA24" s="271" t="s">
        <v>5884</v>
      </c>
      <c r="QNB24" s="271" t="s">
        <v>5884</v>
      </c>
      <c r="QNC24" s="271" t="s">
        <v>5884</v>
      </c>
      <c r="QND24" s="271" t="s">
        <v>5884</v>
      </c>
      <c r="QNE24" s="271" t="s">
        <v>5884</v>
      </c>
      <c r="QNF24" s="271" t="s">
        <v>5884</v>
      </c>
      <c r="QNG24" s="271" t="s">
        <v>5884</v>
      </c>
      <c r="QNH24" s="271" t="s">
        <v>5884</v>
      </c>
      <c r="QNI24" s="271" t="s">
        <v>5884</v>
      </c>
      <c r="QNJ24" s="271" t="s">
        <v>5884</v>
      </c>
      <c r="QNK24" s="271" t="s">
        <v>5884</v>
      </c>
      <c r="QNL24" s="271" t="s">
        <v>5884</v>
      </c>
      <c r="QNM24" s="271" t="s">
        <v>5884</v>
      </c>
      <c r="QNN24" s="271" t="s">
        <v>5884</v>
      </c>
      <c r="QNO24" s="271" t="s">
        <v>5884</v>
      </c>
      <c r="QNP24" s="271" t="s">
        <v>5884</v>
      </c>
      <c r="QNQ24" s="271" t="s">
        <v>5884</v>
      </c>
      <c r="QNR24" s="271" t="s">
        <v>5884</v>
      </c>
      <c r="QNS24" s="271" t="s">
        <v>5884</v>
      </c>
      <c r="QNT24" s="271" t="s">
        <v>5884</v>
      </c>
      <c r="QNU24" s="271" t="s">
        <v>5884</v>
      </c>
      <c r="QNV24" s="271" t="s">
        <v>5884</v>
      </c>
      <c r="QNW24" s="271" t="s">
        <v>5884</v>
      </c>
      <c r="QNX24" s="271" t="s">
        <v>5884</v>
      </c>
      <c r="QNY24" s="271" t="s">
        <v>5884</v>
      </c>
      <c r="QNZ24" s="271" t="s">
        <v>5884</v>
      </c>
      <c r="QOA24" s="271" t="s">
        <v>5884</v>
      </c>
      <c r="QOB24" s="271" t="s">
        <v>5884</v>
      </c>
      <c r="QOC24" s="271" t="s">
        <v>5884</v>
      </c>
      <c r="QOD24" s="271" t="s">
        <v>5884</v>
      </c>
      <c r="QOE24" s="271" t="s">
        <v>5884</v>
      </c>
      <c r="QOF24" s="271" t="s">
        <v>5884</v>
      </c>
      <c r="QOG24" s="271" t="s">
        <v>5884</v>
      </c>
      <c r="QOH24" s="271" t="s">
        <v>5884</v>
      </c>
      <c r="QOI24" s="271" t="s">
        <v>5884</v>
      </c>
      <c r="QOJ24" s="271" t="s">
        <v>5884</v>
      </c>
      <c r="QOK24" s="271" t="s">
        <v>5884</v>
      </c>
      <c r="QOL24" s="271" t="s">
        <v>5884</v>
      </c>
      <c r="QOM24" s="271" t="s">
        <v>5884</v>
      </c>
      <c r="QON24" s="271" t="s">
        <v>5884</v>
      </c>
      <c r="QOO24" s="271" t="s">
        <v>5884</v>
      </c>
      <c r="QOP24" s="271" t="s">
        <v>5884</v>
      </c>
      <c r="QOQ24" s="271" t="s">
        <v>5884</v>
      </c>
      <c r="QOR24" s="271" t="s">
        <v>5884</v>
      </c>
      <c r="QOS24" s="271" t="s">
        <v>5884</v>
      </c>
      <c r="QOT24" s="271" t="s">
        <v>5884</v>
      </c>
      <c r="QOU24" s="271" t="s">
        <v>5884</v>
      </c>
      <c r="QOV24" s="271" t="s">
        <v>5884</v>
      </c>
      <c r="QOW24" s="271" t="s">
        <v>5884</v>
      </c>
      <c r="QOX24" s="271" t="s">
        <v>5884</v>
      </c>
      <c r="QOY24" s="271" t="s">
        <v>5884</v>
      </c>
      <c r="QOZ24" s="271" t="s">
        <v>5884</v>
      </c>
      <c r="QPA24" s="271" t="s">
        <v>5884</v>
      </c>
      <c r="QPB24" s="271" t="s">
        <v>5884</v>
      </c>
      <c r="QPC24" s="271" t="s">
        <v>5884</v>
      </c>
      <c r="QPD24" s="271" t="s">
        <v>5884</v>
      </c>
      <c r="QPE24" s="271" t="s">
        <v>5884</v>
      </c>
      <c r="QPF24" s="271" t="s">
        <v>5884</v>
      </c>
      <c r="QPG24" s="271" t="s">
        <v>5884</v>
      </c>
      <c r="QPH24" s="271" t="s">
        <v>5884</v>
      </c>
      <c r="QPI24" s="271" t="s">
        <v>5884</v>
      </c>
      <c r="QPJ24" s="271" t="s">
        <v>5884</v>
      </c>
      <c r="QPK24" s="271" t="s">
        <v>5884</v>
      </c>
      <c r="QPL24" s="271" t="s">
        <v>5884</v>
      </c>
      <c r="QPM24" s="271" t="s">
        <v>5884</v>
      </c>
      <c r="QPN24" s="271" t="s">
        <v>5884</v>
      </c>
      <c r="QPO24" s="271" t="s">
        <v>5884</v>
      </c>
      <c r="QPP24" s="271" t="s">
        <v>5884</v>
      </c>
      <c r="QPQ24" s="271" t="s">
        <v>5884</v>
      </c>
      <c r="QPR24" s="271" t="s">
        <v>5884</v>
      </c>
      <c r="QPS24" s="271" t="s">
        <v>5884</v>
      </c>
      <c r="QPT24" s="271" t="s">
        <v>5884</v>
      </c>
      <c r="QPU24" s="271" t="s">
        <v>5884</v>
      </c>
      <c r="QPV24" s="271" t="s">
        <v>5884</v>
      </c>
      <c r="QPW24" s="271" t="s">
        <v>5884</v>
      </c>
      <c r="QPX24" s="271" t="s">
        <v>5884</v>
      </c>
      <c r="QPY24" s="271" t="s">
        <v>5884</v>
      </c>
      <c r="QPZ24" s="271" t="s">
        <v>5884</v>
      </c>
      <c r="QQA24" s="271" t="s">
        <v>5884</v>
      </c>
      <c r="QQB24" s="271" t="s">
        <v>5884</v>
      </c>
      <c r="QQC24" s="271" t="s">
        <v>5884</v>
      </c>
      <c r="QQD24" s="271" t="s">
        <v>5884</v>
      </c>
      <c r="QQE24" s="271" t="s">
        <v>5884</v>
      </c>
      <c r="QQF24" s="271" t="s">
        <v>5884</v>
      </c>
      <c r="QQG24" s="271" t="s">
        <v>5884</v>
      </c>
      <c r="QQH24" s="271" t="s">
        <v>5884</v>
      </c>
      <c r="QQI24" s="271" t="s">
        <v>5884</v>
      </c>
      <c r="QQJ24" s="271" t="s">
        <v>5884</v>
      </c>
      <c r="QQK24" s="271" t="s">
        <v>5884</v>
      </c>
      <c r="QQL24" s="271" t="s">
        <v>5884</v>
      </c>
      <c r="QQM24" s="271" t="s">
        <v>5884</v>
      </c>
      <c r="QQN24" s="271" t="s">
        <v>5884</v>
      </c>
      <c r="QQO24" s="271" t="s">
        <v>5884</v>
      </c>
      <c r="QQP24" s="271" t="s">
        <v>5884</v>
      </c>
      <c r="QQQ24" s="271" t="s">
        <v>5884</v>
      </c>
      <c r="QQR24" s="271" t="s">
        <v>5884</v>
      </c>
      <c r="QQS24" s="271" t="s">
        <v>5884</v>
      </c>
      <c r="QQT24" s="271" t="s">
        <v>5884</v>
      </c>
      <c r="QQU24" s="271" t="s">
        <v>5884</v>
      </c>
      <c r="QQV24" s="271" t="s">
        <v>5884</v>
      </c>
      <c r="QQW24" s="271" t="s">
        <v>5884</v>
      </c>
      <c r="QQX24" s="271" t="s">
        <v>5884</v>
      </c>
      <c r="QQY24" s="271" t="s">
        <v>5884</v>
      </c>
      <c r="QQZ24" s="271" t="s">
        <v>5884</v>
      </c>
      <c r="QRA24" s="271" t="s">
        <v>5884</v>
      </c>
      <c r="QRB24" s="271" t="s">
        <v>5884</v>
      </c>
      <c r="QRC24" s="271" t="s">
        <v>5884</v>
      </c>
      <c r="QRD24" s="271" t="s">
        <v>5884</v>
      </c>
      <c r="QRE24" s="271" t="s">
        <v>5884</v>
      </c>
      <c r="QRF24" s="271" t="s">
        <v>5884</v>
      </c>
      <c r="QRG24" s="271" t="s">
        <v>5884</v>
      </c>
      <c r="QRH24" s="271" t="s">
        <v>5884</v>
      </c>
      <c r="QRI24" s="271" t="s">
        <v>5884</v>
      </c>
      <c r="QRJ24" s="271" t="s">
        <v>5884</v>
      </c>
      <c r="QRK24" s="271" t="s">
        <v>5884</v>
      </c>
      <c r="QRL24" s="271" t="s">
        <v>5884</v>
      </c>
      <c r="QRM24" s="271" t="s">
        <v>5884</v>
      </c>
      <c r="QRN24" s="271" t="s">
        <v>5884</v>
      </c>
      <c r="QRO24" s="271" t="s">
        <v>5884</v>
      </c>
      <c r="QRP24" s="271" t="s">
        <v>5884</v>
      </c>
      <c r="QRQ24" s="271" t="s">
        <v>5884</v>
      </c>
      <c r="QRR24" s="271" t="s">
        <v>5884</v>
      </c>
      <c r="QRS24" s="271" t="s">
        <v>5884</v>
      </c>
      <c r="QRT24" s="271" t="s">
        <v>5884</v>
      </c>
      <c r="QRU24" s="271" t="s">
        <v>5884</v>
      </c>
      <c r="QRV24" s="271" t="s">
        <v>5884</v>
      </c>
      <c r="QRW24" s="271" t="s">
        <v>5884</v>
      </c>
      <c r="QRX24" s="271" t="s">
        <v>5884</v>
      </c>
      <c r="QRY24" s="271" t="s">
        <v>5884</v>
      </c>
      <c r="QRZ24" s="271" t="s">
        <v>5884</v>
      </c>
      <c r="QSA24" s="271" t="s">
        <v>5884</v>
      </c>
      <c r="QSB24" s="271" t="s">
        <v>5884</v>
      </c>
      <c r="QSC24" s="271" t="s">
        <v>5884</v>
      </c>
      <c r="QSD24" s="271" t="s">
        <v>5884</v>
      </c>
      <c r="QSE24" s="271" t="s">
        <v>5884</v>
      </c>
      <c r="QSF24" s="271" t="s">
        <v>5884</v>
      </c>
      <c r="QSG24" s="271" t="s">
        <v>5884</v>
      </c>
      <c r="QSH24" s="271" t="s">
        <v>5884</v>
      </c>
      <c r="QSI24" s="271" t="s">
        <v>5884</v>
      </c>
      <c r="QSJ24" s="271" t="s">
        <v>5884</v>
      </c>
      <c r="QSK24" s="271" t="s">
        <v>5884</v>
      </c>
      <c r="QSL24" s="271" t="s">
        <v>5884</v>
      </c>
      <c r="QSM24" s="271" t="s">
        <v>5884</v>
      </c>
      <c r="QSN24" s="271" t="s">
        <v>5884</v>
      </c>
      <c r="QSO24" s="271" t="s">
        <v>5884</v>
      </c>
      <c r="QSP24" s="271" t="s">
        <v>5884</v>
      </c>
      <c r="QSQ24" s="271" t="s">
        <v>5884</v>
      </c>
      <c r="QSR24" s="271" t="s">
        <v>5884</v>
      </c>
      <c r="QSS24" s="271" t="s">
        <v>5884</v>
      </c>
      <c r="QST24" s="271" t="s">
        <v>5884</v>
      </c>
      <c r="QSU24" s="271" t="s">
        <v>5884</v>
      </c>
      <c r="QSV24" s="271" t="s">
        <v>5884</v>
      </c>
      <c r="QSW24" s="271" t="s">
        <v>5884</v>
      </c>
      <c r="QSX24" s="271" t="s">
        <v>5884</v>
      </c>
      <c r="QSY24" s="271" t="s">
        <v>5884</v>
      </c>
      <c r="QSZ24" s="271" t="s">
        <v>5884</v>
      </c>
      <c r="QTA24" s="271" t="s">
        <v>5884</v>
      </c>
      <c r="QTB24" s="271" t="s">
        <v>5884</v>
      </c>
      <c r="QTC24" s="271" t="s">
        <v>5884</v>
      </c>
      <c r="QTD24" s="271" t="s">
        <v>5884</v>
      </c>
      <c r="QTE24" s="271" t="s">
        <v>5884</v>
      </c>
      <c r="QTF24" s="271" t="s">
        <v>5884</v>
      </c>
      <c r="QTG24" s="271" t="s">
        <v>5884</v>
      </c>
      <c r="QTH24" s="271" t="s">
        <v>5884</v>
      </c>
      <c r="QTI24" s="271" t="s">
        <v>5884</v>
      </c>
      <c r="QTJ24" s="271" t="s">
        <v>5884</v>
      </c>
      <c r="QTK24" s="271" t="s">
        <v>5884</v>
      </c>
      <c r="QTL24" s="271" t="s">
        <v>5884</v>
      </c>
      <c r="QTM24" s="271" t="s">
        <v>5884</v>
      </c>
      <c r="QTN24" s="271" t="s">
        <v>5884</v>
      </c>
      <c r="QTO24" s="271" t="s">
        <v>5884</v>
      </c>
      <c r="QTP24" s="271" t="s">
        <v>5884</v>
      </c>
      <c r="QTQ24" s="271" t="s">
        <v>5884</v>
      </c>
      <c r="QTR24" s="271" t="s">
        <v>5884</v>
      </c>
      <c r="QTS24" s="271" t="s">
        <v>5884</v>
      </c>
      <c r="QTT24" s="271" t="s">
        <v>5884</v>
      </c>
      <c r="QTU24" s="271" t="s">
        <v>5884</v>
      </c>
      <c r="QTV24" s="271" t="s">
        <v>5884</v>
      </c>
      <c r="QTW24" s="271" t="s">
        <v>5884</v>
      </c>
      <c r="QTX24" s="271" t="s">
        <v>5884</v>
      </c>
      <c r="QTY24" s="271" t="s">
        <v>5884</v>
      </c>
      <c r="QTZ24" s="271" t="s">
        <v>5884</v>
      </c>
      <c r="QUA24" s="271" t="s">
        <v>5884</v>
      </c>
      <c r="QUB24" s="271" t="s">
        <v>5884</v>
      </c>
      <c r="QUC24" s="271" t="s">
        <v>5884</v>
      </c>
      <c r="QUD24" s="271" t="s">
        <v>5884</v>
      </c>
      <c r="QUE24" s="271" t="s">
        <v>5884</v>
      </c>
      <c r="QUF24" s="271" t="s">
        <v>5884</v>
      </c>
      <c r="QUG24" s="271" t="s">
        <v>5884</v>
      </c>
      <c r="QUH24" s="271" t="s">
        <v>5884</v>
      </c>
      <c r="QUI24" s="271" t="s">
        <v>5884</v>
      </c>
      <c r="QUJ24" s="271" t="s">
        <v>5884</v>
      </c>
      <c r="QUK24" s="271" t="s">
        <v>5884</v>
      </c>
      <c r="QUL24" s="271" t="s">
        <v>5884</v>
      </c>
      <c r="QUM24" s="271" t="s">
        <v>5884</v>
      </c>
      <c r="QUN24" s="271" t="s">
        <v>5884</v>
      </c>
      <c r="QUO24" s="271" t="s">
        <v>5884</v>
      </c>
      <c r="QUP24" s="271" t="s">
        <v>5884</v>
      </c>
      <c r="QUQ24" s="271" t="s">
        <v>5884</v>
      </c>
      <c r="QUR24" s="271" t="s">
        <v>5884</v>
      </c>
      <c r="QUS24" s="271" t="s">
        <v>5884</v>
      </c>
      <c r="QUT24" s="271" t="s">
        <v>5884</v>
      </c>
      <c r="QUU24" s="271" t="s">
        <v>5884</v>
      </c>
      <c r="QUV24" s="271" t="s">
        <v>5884</v>
      </c>
      <c r="QUW24" s="271" t="s">
        <v>5884</v>
      </c>
      <c r="QUX24" s="271" t="s">
        <v>5884</v>
      </c>
      <c r="QUY24" s="271" t="s">
        <v>5884</v>
      </c>
      <c r="QUZ24" s="271" t="s">
        <v>5884</v>
      </c>
      <c r="QVA24" s="271" t="s">
        <v>5884</v>
      </c>
      <c r="QVB24" s="271" t="s">
        <v>5884</v>
      </c>
      <c r="QVC24" s="271" t="s">
        <v>5884</v>
      </c>
      <c r="QVD24" s="271" t="s">
        <v>5884</v>
      </c>
      <c r="QVE24" s="271" t="s">
        <v>5884</v>
      </c>
      <c r="QVF24" s="271" t="s">
        <v>5884</v>
      </c>
      <c r="QVG24" s="271" t="s">
        <v>5884</v>
      </c>
      <c r="QVH24" s="271" t="s">
        <v>5884</v>
      </c>
      <c r="QVI24" s="271" t="s">
        <v>5884</v>
      </c>
      <c r="QVJ24" s="271" t="s">
        <v>5884</v>
      </c>
      <c r="QVK24" s="271" t="s">
        <v>5884</v>
      </c>
      <c r="QVL24" s="271" t="s">
        <v>5884</v>
      </c>
      <c r="QVM24" s="271" t="s">
        <v>5884</v>
      </c>
      <c r="QVN24" s="271" t="s">
        <v>5884</v>
      </c>
      <c r="QVO24" s="271" t="s">
        <v>5884</v>
      </c>
      <c r="QVP24" s="271" t="s">
        <v>5884</v>
      </c>
      <c r="QVQ24" s="271" t="s">
        <v>5884</v>
      </c>
      <c r="QVR24" s="271" t="s">
        <v>5884</v>
      </c>
      <c r="QVS24" s="271" t="s">
        <v>5884</v>
      </c>
      <c r="QVT24" s="271" t="s">
        <v>5884</v>
      </c>
      <c r="QVU24" s="271" t="s">
        <v>5884</v>
      </c>
      <c r="QVV24" s="271" t="s">
        <v>5884</v>
      </c>
      <c r="QVW24" s="271" t="s">
        <v>5884</v>
      </c>
      <c r="QVX24" s="271" t="s">
        <v>5884</v>
      </c>
      <c r="QVY24" s="271" t="s">
        <v>5884</v>
      </c>
      <c r="QVZ24" s="271" t="s">
        <v>5884</v>
      </c>
      <c r="QWA24" s="271" t="s">
        <v>5884</v>
      </c>
      <c r="QWB24" s="271" t="s">
        <v>5884</v>
      </c>
      <c r="QWC24" s="271" t="s">
        <v>5884</v>
      </c>
      <c r="QWD24" s="271" t="s">
        <v>5884</v>
      </c>
      <c r="QWE24" s="271" t="s">
        <v>5884</v>
      </c>
      <c r="QWF24" s="271" t="s">
        <v>5884</v>
      </c>
      <c r="QWG24" s="271" t="s">
        <v>5884</v>
      </c>
      <c r="QWH24" s="271" t="s">
        <v>5884</v>
      </c>
      <c r="QWI24" s="271" t="s">
        <v>5884</v>
      </c>
      <c r="QWJ24" s="271" t="s">
        <v>5884</v>
      </c>
      <c r="QWK24" s="271" t="s">
        <v>5884</v>
      </c>
      <c r="QWL24" s="271" t="s">
        <v>5884</v>
      </c>
      <c r="QWM24" s="271" t="s">
        <v>5884</v>
      </c>
      <c r="QWN24" s="271" t="s">
        <v>5884</v>
      </c>
      <c r="QWO24" s="271" t="s">
        <v>5884</v>
      </c>
      <c r="QWP24" s="271" t="s">
        <v>5884</v>
      </c>
      <c r="QWQ24" s="271" t="s">
        <v>5884</v>
      </c>
      <c r="QWR24" s="271" t="s">
        <v>5884</v>
      </c>
      <c r="QWS24" s="271" t="s">
        <v>5884</v>
      </c>
      <c r="QWT24" s="271" t="s">
        <v>5884</v>
      </c>
      <c r="QWU24" s="271" t="s">
        <v>5884</v>
      </c>
      <c r="QWV24" s="271" t="s">
        <v>5884</v>
      </c>
      <c r="QWW24" s="271" t="s">
        <v>5884</v>
      </c>
      <c r="QWX24" s="271" t="s">
        <v>5884</v>
      </c>
      <c r="QWY24" s="271" t="s">
        <v>5884</v>
      </c>
      <c r="QWZ24" s="271" t="s">
        <v>5884</v>
      </c>
      <c r="QXA24" s="271" t="s">
        <v>5884</v>
      </c>
      <c r="QXB24" s="271" t="s">
        <v>5884</v>
      </c>
      <c r="QXC24" s="271" t="s">
        <v>5884</v>
      </c>
      <c r="QXD24" s="271" t="s">
        <v>5884</v>
      </c>
      <c r="QXE24" s="271" t="s">
        <v>5884</v>
      </c>
      <c r="QXF24" s="271" t="s">
        <v>5884</v>
      </c>
      <c r="QXG24" s="271" t="s">
        <v>5884</v>
      </c>
      <c r="QXH24" s="271" t="s">
        <v>5884</v>
      </c>
      <c r="QXI24" s="271" t="s">
        <v>5884</v>
      </c>
      <c r="QXJ24" s="271" t="s">
        <v>5884</v>
      </c>
      <c r="QXK24" s="271" t="s">
        <v>5884</v>
      </c>
      <c r="QXL24" s="271" t="s">
        <v>5884</v>
      </c>
      <c r="QXM24" s="271" t="s">
        <v>5884</v>
      </c>
      <c r="QXN24" s="271" t="s">
        <v>5884</v>
      </c>
      <c r="QXO24" s="271" t="s">
        <v>5884</v>
      </c>
      <c r="QXP24" s="271" t="s">
        <v>5884</v>
      </c>
      <c r="QXQ24" s="271" t="s">
        <v>5884</v>
      </c>
      <c r="QXR24" s="271" t="s">
        <v>5884</v>
      </c>
      <c r="QXS24" s="271" t="s">
        <v>5884</v>
      </c>
      <c r="QXT24" s="271" t="s">
        <v>5884</v>
      </c>
      <c r="QXU24" s="271" t="s">
        <v>5884</v>
      </c>
      <c r="QXV24" s="271" t="s">
        <v>5884</v>
      </c>
      <c r="QXW24" s="271" t="s">
        <v>5884</v>
      </c>
      <c r="QXX24" s="271" t="s">
        <v>5884</v>
      </c>
      <c r="QXY24" s="271" t="s">
        <v>5884</v>
      </c>
      <c r="QXZ24" s="271" t="s">
        <v>5884</v>
      </c>
      <c r="QYA24" s="271" t="s">
        <v>5884</v>
      </c>
      <c r="QYB24" s="271" t="s">
        <v>5884</v>
      </c>
      <c r="QYC24" s="271" t="s">
        <v>5884</v>
      </c>
      <c r="QYD24" s="271" t="s">
        <v>5884</v>
      </c>
      <c r="QYE24" s="271" t="s">
        <v>5884</v>
      </c>
      <c r="QYF24" s="271" t="s">
        <v>5884</v>
      </c>
      <c r="QYG24" s="271" t="s">
        <v>5884</v>
      </c>
      <c r="QYH24" s="271" t="s">
        <v>5884</v>
      </c>
      <c r="QYI24" s="271" t="s">
        <v>5884</v>
      </c>
      <c r="QYJ24" s="271" t="s">
        <v>5884</v>
      </c>
      <c r="QYK24" s="271" t="s">
        <v>5884</v>
      </c>
      <c r="QYL24" s="271" t="s">
        <v>5884</v>
      </c>
      <c r="QYM24" s="271" t="s">
        <v>5884</v>
      </c>
      <c r="QYN24" s="271" t="s">
        <v>5884</v>
      </c>
      <c r="QYO24" s="271" t="s">
        <v>5884</v>
      </c>
      <c r="QYP24" s="271" t="s">
        <v>5884</v>
      </c>
      <c r="QYQ24" s="271" t="s">
        <v>5884</v>
      </c>
      <c r="QYR24" s="271" t="s">
        <v>5884</v>
      </c>
      <c r="QYS24" s="271" t="s">
        <v>5884</v>
      </c>
      <c r="QYT24" s="271" t="s">
        <v>5884</v>
      </c>
      <c r="QYU24" s="271" t="s">
        <v>5884</v>
      </c>
      <c r="QYV24" s="271" t="s">
        <v>5884</v>
      </c>
      <c r="QYW24" s="271" t="s">
        <v>5884</v>
      </c>
      <c r="QYX24" s="271" t="s">
        <v>5884</v>
      </c>
      <c r="QYY24" s="271" t="s">
        <v>5884</v>
      </c>
      <c r="QYZ24" s="271" t="s">
        <v>5884</v>
      </c>
      <c r="QZA24" s="271" t="s">
        <v>5884</v>
      </c>
      <c r="QZB24" s="271" t="s">
        <v>5884</v>
      </c>
      <c r="QZC24" s="271" t="s">
        <v>5884</v>
      </c>
      <c r="QZD24" s="271" t="s">
        <v>5884</v>
      </c>
      <c r="QZE24" s="271" t="s">
        <v>5884</v>
      </c>
      <c r="QZF24" s="271" t="s">
        <v>5884</v>
      </c>
      <c r="QZG24" s="271" t="s">
        <v>5884</v>
      </c>
      <c r="QZH24" s="271" t="s">
        <v>5884</v>
      </c>
      <c r="QZI24" s="271" t="s">
        <v>5884</v>
      </c>
      <c r="QZJ24" s="271" t="s">
        <v>5884</v>
      </c>
      <c r="QZK24" s="271" t="s">
        <v>5884</v>
      </c>
      <c r="QZL24" s="271" t="s">
        <v>5884</v>
      </c>
      <c r="QZM24" s="271" t="s">
        <v>5884</v>
      </c>
      <c r="QZN24" s="271" t="s">
        <v>5884</v>
      </c>
      <c r="QZO24" s="271" t="s">
        <v>5884</v>
      </c>
      <c r="QZP24" s="271" t="s">
        <v>5884</v>
      </c>
      <c r="QZQ24" s="271" t="s">
        <v>5884</v>
      </c>
      <c r="QZR24" s="271" t="s">
        <v>5884</v>
      </c>
      <c r="QZS24" s="271" t="s">
        <v>5884</v>
      </c>
      <c r="QZT24" s="271" t="s">
        <v>5884</v>
      </c>
      <c r="QZU24" s="271" t="s">
        <v>5884</v>
      </c>
      <c r="QZV24" s="271" t="s">
        <v>5884</v>
      </c>
      <c r="QZW24" s="271" t="s">
        <v>5884</v>
      </c>
      <c r="QZX24" s="271" t="s">
        <v>5884</v>
      </c>
      <c r="QZY24" s="271" t="s">
        <v>5884</v>
      </c>
      <c r="QZZ24" s="271" t="s">
        <v>5884</v>
      </c>
      <c r="RAA24" s="271" t="s">
        <v>5884</v>
      </c>
      <c r="RAB24" s="271" t="s">
        <v>5884</v>
      </c>
      <c r="RAC24" s="271" t="s">
        <v>5884</v>
      </c>
      <c r="RAD24" s="271" t="s">
        <v>5884</v>
      </c>
      <c r="RAE24" s="271" t="s">
        <v>5884</v>
      </c>
      <c r="RAF24" s="271" t="s">
        <v>5884</v>
      </c>
      <c r="RAG24" s="271" t="s">
        <v>5884</v>
      </c>
      <c r="RAH24" s="271" t="s">
        <v>5884</v>
      </c>
      <c r="RAI24" s="271" t="s">
        <v>5884</v>
      </c>
      <c r="RAJ24" s="271" t="s">
        <v>5884</v>
      </c>
      <c r="RAK24" s="271" t="s">
        <v>5884</v>
      </c>
      <c r="RAL24" s="271" t="s">
        <v>5884</v>
      </c>
      <c r="RAM24" s="271" t="s">
        <v>5884</v>
      </c>
      <c r="RAN24" s="271" t="s">
        <v>5884</v>
      </c>
      <c r="RAO24" s="271" t="s">
        <v>5884</v>
      </c>
      <c r="RAP24" s="271" t="s">
        <v>5884</v>
      </c>
      <c r="RAQ24" s="271" t="s">
        <v>5884</v>
      </c>
      <c r="RAR24" s="271" t="s">
        <v>5884</v>
      </c>
      <c r="RAS24" s="271" t="s">
        <v>5884</v>
      </c>
      <c r="RAT24" s="271" t="s">
        <v>5884</v>
      </c>
      <c r="RAU24" s="271" t="s">
        <v>5884</v>
      </c>
      <c r="RAV24" s="271" t="s">
        <v>5884</v>
      </c>
      <c r="RAW24" s="271" t="s">
        <v>5884</v>
      </c>
      <c r="RAX24" s="271" t="s">
        <v>5884</v>
      </c>
      <c r="RAY24" s="271" t="s">
        <v>5884</v>
      </c>
      <c r="RAZ24" s="271" t="s">
        <v>5884</v>
      </c>
      <c r="RBA24" s="271" t="s">
        <v>5884</v>
      </c>
      <c r="RBB24" s="271" t="s">
        <v>5884</v>
      </c>
      <c r="RBC24" s="271" t="s">
        <v>5884</v>
      </c>
      <c r="RBD24" s="271" t="s">
        <v>5884</v>
      </c>
      <c r="RBE24" s="271" t="s">
        <v>5884</v>
      </c>
      <c r="RBF24" s="271" t="s">
        <v>5884</v>
      </c>
      <c r="RBG24" s="271" t="s">
        <v>5884</v>
      </c>
      <c r="RBH24" s="271" t="s">
        <v>5884</v>
      </c>
      <c r="RBI24" s="271" t="s">
        <v>5884</v>
      </c>
      <c r="RBJ24" s="271" t="s">
        <v>5884</v>
      </c>
      <c r="RBK24" s="271" t="s">
        <v>5884</v>
      </c>
      <c r="RBL24" s="271" t="s">
        <v>5884</v>
      </c>
      <c r="RBM24" s="271" t="s">
        <v>5884</v>
      </c>
      <c r="RBN24" s="271" t="s">
        <v>5884</v>
      </c>
      <c r="RBO24" s="271" t="s">
        <v>5884</v>
      </c>
      <c r="RBP24" s="271" t="s">
        <v>5884</v>
      </c>
      <c r="RBQ24" s="271" t="s">
        <v>5884</v>
      </c>
      <c r="RBR24" s="271" t="s">
        <v>5884</v>
      </c>
      <c r="RBS24" s="271" t="s">
        <v>5884</v>
      </c>
      <c r="RBT24" s="271" t="s">
        <v>5884</v>
      </c>
      <c r="RBU24" s="271" t="s">
        <v>5884</v>
      </c>
      <c r="RBV24" s="271" t="s">
        <v>5884</v>
      </c>
      <c r="RBW24" s="271" t="s">
        <v>5884</v>
      </c>
      <c r="RBX24" s="271" t="s">
        <v>5884</v>
      </c>
      <c r="RBY24" s="271" t="s">
        <v>5884</v>
      </c>
      <c r="RBZ24" s="271" t="s">
        <v>5884</v>
      </c>
      <c r="RCA24" s="271" t="s">
        <v>5884</v>
      </c>
      <c r="RCB24" s="271" t="s">
        <v>5884</v>
      </c>
      <c r="RCC24" s="271" t="s">
        <v>5884</v>
      </c>
      <c r="RCD24" s="271" t="s">
        <v>5884</v>
      </c>
      <c r="RCE24" s="271" t="s">
        <v>5884</v>
      </c>
      <c r="RCF24" s="271" t="s">
        <v>5884</v>
      </c>
      <c r="RCG24" s="271" t="s">
        <v>5884</v>
      </c>
      <c r="RCH24" s="271" t="s">
        <v>5884</v>
      </c>
      <c r="RCI24" s="271" t="s">
        <v>5884</v>
      </c>
      <c r="RCJ24" s="271" t="s">
        <v>5884</v>
      </c>
      <c r="RCK24" s="271" t="s">
        <v>5884</v>
      </c>
      <c r="RCL24" s="271" t="s">
        <v>5884</v>
      </c>
      <c r="RCM24" s="271" t="s">
        <v>5884</v>
      </c>
      <c r="RCN24" s="271" t="s">
        <v>5884</v>
      </c>
      <c r="RCO24" s="271" t="s">
        <v>5884</v>
      </c>
      <c r="RCP24" s="271" t="s">
        <v>5884</v>
      </c>
      <c r="RCQ24" s="271" t="s">
        <v>5884</v>
      </c>
      <c r="RCR24" s="271" t="s">
        <v>5884</v>
      </c>
      <c r="RCS24" s="271" t="s">
        <v>5884</v>
      </c>
      <c r="RCT24" s="271" t="s">
        <v>5884</v>
      </c>
      <c r="RCU24" s="271" t="s">
        <v>5884</v>
      </c>
      <c r="RCV24" s="271" t="s">
        <v>5884</v>
      </c>
      <c r="RCW24" s="271" t="s">
        <v>5884</v>
      </c>
      <c r="RCX24" s="271" t="s">
        <v>5884</v>
      </c>
      <c r="RCY24" s="271" t="s">
        <v>5884</v>
      </c>
      <c r="RCZ24" s="271" t="s">
        <v>5884</v>
      </c>
      <c r="RDA24" s="271" t="s">
        <v>5884</v>
      </c>
      <c r="RDB24" s="271" t="s">
        <v>5884</v>
      </c>
      <c r="RDC24" s="271" t="s">
        <v>5884</v>
      </c>
      <c r="RDD24" s="271" t="s">
        <v>5884</v>
      </c>
      <c r="RDE24" s="271" t="s">
        <v>5884</v>
      </c>
      <c r="RDF24" s="271" t="s">
        <v>5884</v>
      </c>
      <c r="RDG24" s="271" t="s">
        <v>5884</v>
      </c>
      <c r="RDH24" s="271" t="s">
        <v>5884</v>
      </c>
      <c r="RDI24" s="271" t="s">
        <v>5884</v>
      </c>
      <c r="RDJ24" s="271" t="s">
        <v>5884</v>
      </c>
      <c r="RDK24" s="271" t="s">
        <v>5884</v>
      </c>
      <c r="RDL24" s="271" t="s">
        <v>5884</v>
      </c>
      <c r="RDM24" s="271" t="s">
        <v>5884</v>
      </c>
      <c r="RDN24" s="271" t="s">
        <v>5884</v>
      </c>
      <c r="RDO24" s="271" t="s">
        <v>5884</v>
      </c>
      <c r="RDP24" s="271" t="s">
        <v>5884</v>
      </c>
      <c r="RDQ24" s="271" t="s">
        <v>5884</v>
      </c>
      <c r="RDR24" s="271" t="s">
        <v>5884</v>
      </c>
      <c r="RDS24" s="271" t="s">
        <v>5884</v>
      </c>
      <c r="RDT24" s="271" t="s">
        <v>5884</v>
      </c>
      <c r="RDU24" s="271" t="s">
        <v>5884</v>
      </c>
      <c r="RDV24" s="271" t="s">
        <v>5884</v>
      </c>
      <c r="RDW24" s="271" t="s">
        <v>5884</v>
      </c>
      <c r="RDX24" s="271" t="s">
        <v>5884</v>
      </c>
      <c r="RDY24" s="271" t="s">
        <v>5884</v>
      </c>
      <c r="RDZ24" s="271" t="s">
        <v>5884</v>
      </c>
      <c r="REA24" s="271" t="s">
        <v>5884</v>
      </c>
      <c r="REB24" s="271" t="s">
        <v>5884</v>
      </c>
      <c r="REC24" s="271" t="s">
        <v>5884</v>
      </c>
      <c r="RED24" s="271" t="s">
        <v>5884</v>
      </c>
      <c r="REE24" s="271" t="s">
        <v>5884</v>
      </c>
      <c r="REF24" s="271" t="s">
        <v>5884</v>
      </c>
      <c r="REG24" s="271" t="s">
        <v>5884</v>
      </c>
      <c r="REH24" s="271" t="s">
        <v>5884</v>
      </c>
      <c r="REI24" s="271" t="s">
        <v>5884</v>
      </c>
      <c r="REJ24" s="271" t="s">
        <v>5884</v>
      </c>
      <c r="REK24" s="271" t="s">
        <v>5884</v>
      </c>
      <c r="REL24" s="271" t="s">
        <v>5884</v>
      </c>
      <c r="REM24" s="271" t="s">
        <v>5884</v>
      </c>
      <c r="REN24" s="271" t="s">
        <v>5884</v>
      </c>
      <c r="REO24" s="271" t="s">
        <v>5884</v>
      </c>
      <c r="REP24" s="271" t="s">
        <v>5884</v>
      </c>
      <c r="REQ24" s="271" t="s">
        <v>5884</v>
      </c>
      <c r="RER24" s="271" t="s">
        <v>5884</v>
      </c>
      <c r="RES24" s="271" t="s">
        <v>5884</v>
      </c>
      <c r="RET24" s="271" t="s">
        <v>5884</v>
      </c>
      <c r="REU24" s="271" t="s">
        <v>5884</v>
      </c>
      <c r="REV24" s="271" t="s">
        <v>5884</v>
      </c>
      <c r="REW24" s="271" t="s">
        <v>5884</v>
      </c>
      <c r="REX24" s="271" t="s">
        <v>5884</v>
      </c>
      <c r="REY24" s="271" t="s">
        <v>5884</v>
      </c>
      <c r="REZ24" s="271" t="s">
        <v>5884</v>
      </c>
      <c r="RFA24" s="271" t="s">
        <v>5884</v>
      </c>
      <c r="RFB24" s="271" t="s">
        <v>5884</v>
      </c>
      <c r="RFC24" s="271" t="s">
        <v>5884</v>
      </c>
      <c r="RFD24" s="271" t="s">
        <v>5884</v>
      </c>
      <c r="RFE24" s="271" t="s">
        <v>5884</v>
      </c>
      <c r="RFF24" s="271" t="s">
        <v>5884</v>
      </c>
      <c r="RFG24" s="271" t="s">
        <v>5884</v>
      </c>
      <c r="RFH24" s="271" t="s">
        <v>5884</v>
      </c>
      <c r="RFI24" s="271" t="s">
        <v>5884</v>
      </c>
      <c r="RFJ24" s="271" t="s">
        <v>5884</v>
      </c>
      <c r="RFK24" s="271" t="s">
        <v>5884</v>
      </c>
      <c r="RFL24" s="271" t="s">
        <v>5884</v>
      </c>
      <c r="RFM24" s="271" t="s">
        <v>5884</v>
      </c>
      <c r="RFN24" s="271" t="s">
        <v>5884</v>
      </c>
      <c r="RFO24" s="271" t="s">
        <v>5884</v>
      </c>
      <c r="RFP24" s="271" t="s">
        <v>5884</v>
      </c>
      <c r="RFQ24" s="271" t="s">
        <v>5884</v>
      </c>
      <c r="RFR24" s="271" t="s">
        <v>5884</v>
      </c>
      <c r="RFS24" s="271" t="s">
        <v>5884</v>
      </c>
      <c r="RFT24" s="271" t="s">
        <v>5884</v>
      </c>
      <c r="RFU24" s="271" t="s">
        <v>5884</v>
      </c>
      <c r="RFV24" s="271" t="s">
        <v>5884</v>
      </c>
      <c r="RFW24" s="271" t="s">
        <v>5884</v>
      </c>
      <c r="RFX24" s="271" t="s">
        <v>5884</v>
      </c>
      <c r="RFY24" s="271" t="s">
        <v>5884</v>
      </c>
      <c r="RFZ24" s="271" t="s">
        <v>5884</v>
      </c>
      <c r="RGA24" s="271" t="s">
        <v>5884</v>
      </c>
      <c r="RGB24" s="271" t="s">
        <v>5884</v>
      </c>
      <c r="RGC24" s="271" t="s">
        <v>5884</v>
      </c>
      <c r="RGD24" s="271" t="s">
        <v>5884</v>
      </c>
      <c r="RGE24" s="271" t="s">
        <v>5884</v>
      </c>
      <c r="RGF24" s="271" t="s">
        <v>5884</v>
      </c>
      <c r="RGG24" s="271" t="s">
        <v>5884</v>
      </c>
      <c r="RGH24" s="271" t="s">
        <v>5884</v>
      </c>
      <c r="RGI24" s="271" t="s">
        <v>5884</v>
      </c>
      <c r="RGJ24" s="271" t="s">
        <v>5884</v>
      </c>
      <c r="RGK24" s="271" t="s">
        <v>5884</v>
      </c>
      <c r="RGL24" s="271" t="s">
        <v>5884</v>
      </c>
      <c r="RGM24" s="271" t="s">
        <v>5884</v>
      </c>
      <c r="RGN24" s="271" t="s">
        <v>5884</v>
      </c>
      <c r="RGO24" s="271" t="s">
        <v>5884</v>
      </c>
      <c r="RGP24" s="271" t="s">
        <v>5884</v>
      </c>
      <c r="RGQ24" s="271" t="s">
        <v>5884</v>
      </c>
      <c r="RGR24" s="271" t="s">
        <v>5884</v>
      </c>
      <c r="RGS24" s="271" t="s">
        <v>5884</v>
      </c>
      <c r="RGT24" s="271" t="s">
        <v>5884</v>
      </c>
      <c r="RGU24" s="271" t="s">
        <v>5884</v>
      </c>
      <c r="RGV24" s="271" t="s">
        <v>5884</v>
      </c>
      <c r="RGW24" s="271" t="s">
        <v>5884</v>
      </c>
      <c r="RGX24" s="271" t="s">
        <v>5884</v>
      </c>
      <c r="RGY24" s="271" t="s">
        <v>5884</v>
      </c>
      <c r="RGZ24" s="271" t="s">
        <v>5884</v>
      </c>
      <c r="RHA24" s="271" t="s">
        <v>5884</v>
      </c>
      <c r="RHB24" s="271" t="s">
        <v>5884</v>
      </c>
      <c r="RHC24" s="271" t="s">
        <v>5884</v>
      </c>
      <c r="RHD24" s="271" t="s">
        <v>5884</v>
      </c>
      <c r="RHE24" s="271" t="s">
        <v>5884</v>
      </c>
      <c r="RHF24" s="271" t="s">
        <v>5884</v>
      </c>
      <c r="RHG24" s="271" t="s">
        <v>5884</v>
      </c>
      <c r="RHH24" s="271" t="s">
        <v>5884</v>
      </c>
      <c r="RHI24" s="271" t="s">
        <v>5884</v>
      </c>
      <c r="RHJ24" s="271" t="s">
        <v>5884</v>
      </c>
      <c r="RHK24" s="271" t="s">
        <v>5884</v>
      </c>
      <c r="RHL24" s="271" t="s">
        <v>5884</v>
      </c>
      <c r="RHM24" s="271" t="s">
        <v>5884</v>
      </c>
      <c r="RHN24" s="271" t="s">
        <v>5884</v>
      </c>
      <c r="RHO24" s="271" t="s">
        <v>5884</v>
      </c>
      <c r="RHP24" s="271" t="s">
        <v>5884</v>
      </c>
      <c r="RHQ24" s="271" t="s">
        <v>5884</v>
      </c>
      <c r="RHR24" s="271" t="s">
        <v>5884</v>
      </c>
      <c r="RHS24" s="271" t="s">
        <v>5884</v>
      </c>
      <c r="RHT24" s="271" t="s">
        <v>5884</v>
      </c>
      <c r="RHU24" s="271" t="s">
        <v>5884</v>
      </c>
      <c r="RHV24" s="271" t="s">
        <v>5884</v>
      </c>
      <c r="RHW24" s="271" t="s">
        <v>5884</v>
      </c>
      <c r="RHX24" s="271" t="s">
        <v>5884</v>
      </c>
      <c r="RHY24" s="271" t="s">
        <v>5884</v>
      </c>
      <c r="RHZ24" s="271" t="s">
        <v>5884</v>
      </c>
      <c r="RIA24" s="271" t="s">
        <v>5884</v>
      </c>
      <c r="RIB24" s="271" t="s">
        <v>5884</v>
      </c>
      <c r="RIC24" s="271" t="s">
        <v>5884</v>
      </c>
      <c r="RID24" s="271" t="s">
        <v>5884</v>
      </c>
      <c r="RIE24" s="271" t="s">
        <v>5884</v>
      </c>
      <c r="RIF24" s="271" t="s">
        <v>5884</v>
      </c>
      <c r="RIG24" s="271" t="s">
        <v>5884</v>
      </c>
      <c r="RIH24" s="271" t="s">
        <v>5884</v>
      </c>
      <c r="RII24" s="271" t="s">
        <v>5884</v>
      </c>
      <c r="RIJ24" s="271" t="s">
        <v>5884</v>
      </c>
      <c r="RIK24" s="271" t="s">
        <v>5884</v>
      </c>
      <c r="RIL24" s="271" t="s">
        <v>5884</v>
      </c>
      <c r="RIM24" s="271" t="s">
        <v>5884</v>
      </c>
      <c r="RIN24" s="271" t="s">
        <v>5884</v>
      </c>
      <c r="RIO24" s="271" t="s">
        <v>5884</v>
      </c>
      <c r="RIP24" s="271" t="s">
        <v>5884</v>
      </c>
      <c r="RIQ24" s="271" t="s">
        <v>5884</v>
      </c>
      <c r="RIR24" s="271" t="s">
        <v>5884</v>
      </c>
      <c r="RIS24" s="271" t="s">
        <v>5884</v>
      </c>
      <c r="RIT24" s="271" t="s">
        <v>5884</v>
      </c>
      <c r="RIU24" s="271" t="s">
        <v>5884</v>
      </c>
      <c r="RIV24" s="271" t="s">
        <v>5884</v>
      </c>
      <c r="RIW24" s="271" t="s">
        <v>5884</v>
      </c>
      <c r="RIX24" s="271" t="s">
        <v>5884</v>
      </c>
      <c r="RIY24" s="271" t="s">
        <v>5884</v>
      </c>
      <c r="RIZ24" s="271" t="s">
        <v>5884</v>
      </c>
      <c r="RJA24" s="271" t="s">
        <v>5884</v>
      </c>
      <c r="RJB24" s="271" t="s">
        <v>5884</v>
      </c>
      <c r="RJC24" s="271" t="s">
        <v>5884</v>
      </c>
      <c r="RJD24" s="271" t="s">
        <v>5884</v>
      </c>
      <c r="RJE24" s="271" t="s">
        <v>5884</v>
      </c>
      <c r="RJF24" s="271" t="s">
        <v>5884</v>
      </c>
      <c r="RJG24" s="271" t="s">
        <v>5884</v>
      </c>
      <c r="RJH24" s="271" t="s">
        <v>5884</v>
      </c>
      <c r="RJI24" s="271" t="s">
        <v>5884</v>
      </c>
      <c r="RJJ24" s="271" t="s">
        <v>5884</v>
      </c>
      <c r="RJK24" s="271" t="s">
        <v>5884</v>
      </c>
      <c r="RJL24" s="271" t="s">
        <v>5884</v>
      </c>
      <c r="RJM24" s="271" t="s">
        <v>5884</v>
      </c>
      <c r="RJN24" s="271" t="s">
        <v>5884</v>
      </c>
      <c r="RJO24" s="271" t="s">
        <v>5884</v>
      </c>
      <c r="RJP24" s="271" t="s">
        <v>5884</v>
      </c>
      <c r="RJQ24" s="271" t="s">
        <v>5884</v>
      </c>
      <c r="RJR24" s="271" t="s">
        <v>5884</v>
      </c>
      <c r="RJS24" s="271" t="s">
        <v>5884</v>
      </c>
      <c r="RJT24" s="271" t="s">
        <v>5884</v>
      </c>
      <c r="RJU24" s="271" t="s">
        <v>5884</v>
      </c>
      <c r="RJV24" s="271" t="s">
        <v>5884</v>
      </c>
      <c r="RJW24" s="271" t="s">
        <v>5884</v>
      </c>
      <c r="RJX24" s="271" t="s">
        <v>5884</v>
      </c>
      <c r="RJY24" s="271" t="s">
        <v>5884</v>
      </c>
      <c r="RJZ24" s="271" t="s">
        <v>5884</v>
      </c>
      <c r="RKA24" s="271" t="s">
        <v>5884</v>
      </c>
      <c r="RKB24" s="271" t="s">
        <v>5884</v>
      </c>
      <c r="RKC24" s="271" t="s">
        <v>5884</v>
      </c>
      <c r="RKD24" s="271" t="s">
        <v>5884</v>
      </c>
      <c r="RKE24" s="271" t="s">
        <v>5884</v>
      </c>
      <c r="RKF24" s="271" t="s">
        <v>5884</v>
      </c>
      <c r="RKG24" s="271" t="s">
        <v>5884</v>
      </c>
      <c r="RKH24" s="271" t="s">
        <v>5884</v>
      </c>
      <c r="RKI24" s="271" t="s">
        <v>5884</v>
      </c>
      <c r="RKJ24" s="271" t="s">
        <v>5884</v>
      </c>
      <c r="RKK24" s="271" t="s">
        <v>5884</v>
      </c>
      <c r="RKL24" s="271" t="s">
        <v>5884</v>
      </c>
      <c r="RKM24" s="271" t="s">
        <v>5884</v>
      </c>
      <c r="RKN24" s="271" t="s">
        <v>5884</v>
      </c>
      <c r="RKO24" s="271" t="s">
        <v>5884</v>
      </c>
      <c r="RKP24" s="271" t="s">
        <v>5884</v>
      </c>
      <c r="RKQ24" s="271" t="s">
        <v>5884</v>
      </c>
      <c r="RKR24" s="271" t="s">
        <v>5884</v>
      </c>
      <c r="RKS24" s="271" t="s">
        <v>5884</v>
      </c>
      <c r="RKT24" s="271" t="s">
        <v>5884</v>
      </c>
      <c r="RKU24" s="271" t="s">
        <v>5884</v>
      </c>
      <c r="RKV24" s="271" t="s">
        <v>5884</v>
      </c>
      <c r="RKW24" s="271" t="s">
        <v>5884</v>
      </c>
      <c r="RKX24" s="271" t="s">
        <v>5884</v>
      </c>
      <c r="RKY24" s="271" t="s">
        <v>5884</v>
      </c>
      <c r="RKZ24" s="271" t="s">
        <v>5884</v>
      </c>
      <c r="RLA24" s="271" t="s">
        <v>5884</v>
      </c>
      <c r="RLB24" s="271" t="s">
        <v>5884</v>
      </c>
      <c r="RLC24" s="271" t="s">
        <v>5884</v>
      </c>
      <c r="RLD24" s="271" t="s">
        <v>5884</v>
      </c>
      <c r="RLE24" s="271" t="s">
        <v>5884</v>
      </c>
      <c r="RLF24" s="271" t="s">
        <v>5884</v>
      </c>
      <c r="RLG24" s="271" t="s">
        <v>5884</v>
      </c>
      <c r="RLH24" s="271" t="s">
        <v>5884</v>
      </c>
      <c r="RLI24" s="271" t="s">
        <v>5884</v>
      </c>
      <c r="RLJ24" s="271" t="s">
        <v>5884</v>
      </c>
      <c r="RLK24" s="271" t="s">
        <v>5884</v>
      </c>
      <c r="RLL24" s="271" t="s">
        <v>5884</v>
      </c>
      <c r="RLM24" s="271" t="s">
        <v>5884</v>
      </c>
      <c r="RLN24" s="271" t="s">
        <v>5884</v>
      </c>
      <c r="RLO24" s="271" t="s">
        <v>5884</v>
      </c>
      <c r="RLP24" s="271" t="s">
        <v>5884</v>
      </c>
      <c r="RLQ24" s="271" t="s">
        <v>5884</v>
      </c>
      <c r="RLR24" s="271" t="s">
        <v>5884</v>
      </c>
      <c r="RLS24" s="271" t="s">
        <v>5884</v>
      </c>
      <c r="RLT24" s="271" t="s">
        <v>5884</v>
      </c>
      <c r="RLU24" s="271" t="s">
        <v>5884</v>
      </c>
      <c r="RLV24" s="271" t="s">
        <v>5884</v>
      </c>
      <c r="RLW24" s="271" t="s">
        <v>5884</v>
      </c>
      <c r="RLX24" s="271" t="s">
        <v>5884</v>
      </c>
      <c r="RLY24" s="271" t="s">
        <v>5884</v>
      </c>
      <c r="RLZ24" s="271" t="s">
        <v>5884</v>
      </c>
      <c r="RMA24" s="271" t="s">
        <v>5884</v>
      </c>
      <c r="RMB24" s="271" t="s">
        <v>5884</v>
      </c>
      <c r="RMC24" s="271" t="s">
        <v>5884</v>
      </c>
      <c r="RMD24" s="271" t="s">
        <v>5884</v>
      </c>
      <c r="RME24" s="271" t="s">
        <v>5884</v>
      </c>
      <c r="RMF24" s="271" t="s">
        <v>5884</v>
      </c>
      <c r="RMG24" s="271" t="s">
        <v>5884</v>
      </c>
      <c r="RMH24" s="271" t="s">
        <v>5884</v>
      </c>
      <c r="RMI24" s="271" t="s">
        <v>5884</v>
      </c>
      <c r="RMJ24" s="271" t="s">
        <v>5884</v>
      </c>
      <c r="RMK24" s="271" t="s">
        <v>5884</v>
      </c>
      <c r="RML24" s="271" t="s">
        <v>5884</v>
      </c>
      <c r="RMM24" s="271" t="s">
        <v>5884</v>
      </c>
      <c r="RMN24" s="271" t="s">
        <v>5884</v>
      </c>
      <c r="RMO24" s="271" t="s">
        <v>5884</v>
      </c>
      <c r="RMP24" s="271" t="s">
        <v>5884</v>
      </c>
      <c r="RMQ24" s="271" t="s">
        <v>5884</v>
      </c>
      <c r="RMR24" s="271" t="s">
        <v>5884</v>
      </c>
      <c r="RMS24" s="271" t="s">
        <v>5884</v>
      </c>
      <c r="RMT24" s="271" t="s">
        <v>5884</v>
      </c>
      <c r="RMU24" s="271" t="s">
        <v>5884</v>
      </c>
      <c r="RMV24" s="271" t="s">
        <v>5884</v>
      </c>
      <c r="RMW24" s="271" t="s">
        <v>5884</v>
      </c>
      <c r="RMX24" s="271" t="s">
        <v>5884</v>
      </c>
      <c r="RMY24" s="271" t="s">
        <v>5884</v>
      </c>
      <c r="RMZ24" s="271" t="s">
        <v>5884</v>
      </c>
      <c r="RNA24" s="271" t="s">
        <v>5884</v>
      </c>
      <c r="RNB24" s="271" t="s">
        <v>5884</v>
      </c>
      <c r="RNC24" s="271" t="s">
        <v>5884</v>
      </c>
      <c r="RND24" s="271" t="s">
        <v>5884</v>
      </c>
      <c r="RNE24" s="271" t="s">
        <v>5884</v>
      </c>
      <c r="RNF24" s="271" t="s">
        <v>5884</v>
      </c>
      <c r="RNG24" s="271" t="s">
        <v>5884</v>
      </c>
      <c r="RNH24" s="271" t="s">
        <v>5884</v>
      </c>
      <c r="RNI24" s="271" t="s">
        <v>5884</v>
      </c>
      <c r="RNJ24" s="271" t="s">
        <v>5884</v>
      </c>
      <c r="RNK24" s="271" t="s">
        <v>5884</v>
      </c>
      <c r="RNL24" s="271" t="s">
        <v>5884</v>
      </c>
      <c r="RNM24" s="271" t="s">
        <v>5884</v>
      </c>
      <c r="RNN24" s="271" t="s">
        <v>5884</v>
      </c>
      <c r="RNO24" s="271" t="s">
        <v>5884</v>
      </c>
      <c r="RNP24" s="271" t="s">
        <v>5884</v>
      </c>
      <c r="RNQ24" s="271" t="s">
        <v>5884</v>
      </c>
      <c r="RNR24" s="271" t="s">
        <v>5884</v>
      </c>
      <c r="RNS24" s="271" t="s">
        <v>5884</v>
      </c>
      <c r="RNT24" s="271" t="s">
        <v>5884</v>
      </c>
      <c r="RNU24" s="271" t="s">
        <v>5884</v>
      </c>
      <c r="RNV24" s="271" t="s">
        <v>5884</v>
      </c>
      <c r="RNW24" s="271" t="s">
        <v>5884</v>
      </c>
      <c r="RNX24" s="271" t="s">
        <v>5884</v>
      </c>
      <c r="RNY24" s="271" t="s">
        <v>5884</v>
      </c>
      <c r="RNZ24" s="271" t="s">
        <v>5884</v>
      </c>
      <c r="ROA24" s="271" t="s">
        <v>5884</v>
      </c>
      <c r="ROB24" s="271" t="s">
        <v>5884</v>
      </c>
      <c r="ROC24" s="271" t="s">
        <v>5884</v>
      </c>
      <c r="ROD24" s="271" t="s">
        <v>5884</v>
      </c>
      <c r="ROE24" s="271" t="s">
        <v>5884</v>
      </c>
      <c r="ROF24" s="271" t="s">
        <v>5884</v>
      </c>
      <c r="ROG24" s="271" t="s">
        <v>5884</v>
      </c>
      <c r="ROH24" s="271" t="s">
        <v>5884</v>
      </c>
      <c r="ROI24" s="271" t="s">
        <v>5884</v>
      </c>
      <c r="ROJ24" s="271" t="s">
        <v>5884</v>
      </c>
      <c r="ROK24" s="271" t="s">
        <v>5884</v>
      </c>
      <c r="ROL24" s="271" t="s">
        <v>5884</v>
      </c>
      <c r="ROM24" s="271" t="s">
        <v>5884</v>
      </c>
      <c r="RON24" s="271" t="s">
        <v>5884</v>
      </c>
      <c r="ROO24" s="271" t="s">
        <v>5884</v>
      </c>
      <c r="ROP24" s="271" t="s">
        <v>5884</v>
      </c>
      <c r="ROQ24" s="271" t="s">
        <v>5884</v>
      </c>
      <c r="ROR24" s="271" t="s">
        <v>5884</v>
      </c>
      <c r="ROS24" s="271" t="s">
        <v>5884</v>
      </c>
      <c r="ROT24" s="271" t="s">
        <v>5884</v>
      </c>
      <c r="ROU24" s="271" t="s">
        <v>5884</v>
      </c>
      <c r="ROV24" s="271" t="s">
        <v>5884</v>
      </c>
      <c r="ROW24" s="271" t="s">
        <v>5884</v>
      </c>
      <c r="ROX24" s="271" t="s">
        <v>5884</v>
      </c>
      <c r="ROY24" s="271" t="s">
        <v>5884</v>
      </c>
      <c r="ROZ24" s="271" t="s">
        <v>5884</v>
      </c>
      <c r="RPA24" s="271" t="s">
        <v>5884</v>
      </c>
      <c r="RPB24" s="271" t="s">
        <v>5884</v>
      </c>
      <c r="RPC24" s="271" t="s">
        <v>5884</v>
      </c>
      <c r="RPD24" s="271" t="s">
        <v>5884</v>
      </c>
      <c r="RPE24" s="271" t="s">
        <v>5884</v>
      </c>
      <c r="RPF24" s="271" t="s">
        <v>5884</v>
      </c>
      <c r="RPG24" s="271" t="s">
        <v>5884</v>
      </c>
      <c r="RPH24" s="271" t="s">
        <v>5884</v>
      </c>
      <c r="RPI24" s="271" t="s">
        <v>5884</v>
      </c>
      <c r="RPJ24" s="271" t="s">
        <v>5884</v>
      </c>
      <c r="RPK24" s="271" t="s">
        <v>5884</v>
      </c>
      <c r="RPL24" s="271" t="s">
        <v>5884</v>
      </c>
      <c r="RPM24" s="271" t="s">
        <v>5884</v>
      </c>
      <c r="RPN24" s="271" t="s">
        <v>5884</v>
      </c>
      <c r="RPO24" s="271" t="s">
        <v>5884</v>
      </c>
      <c r="RPP24" s="271" t="s">
        <v>5884</v>
      </c>
      <c r="RPQ24" s="271" t="s">
        <v>5884</v>
      </c>
      <c r="RPR24" s="271" t="s">
        <v>5884</v>
      </c>
      <c r="RPS24" s="271" t="s">
        <v>5884</v>
      </c>
      <c r="RPT24" s="271" t="s">
        <v>5884</v>
      </c>
      <c r="RPU24" s="271" t="s">
        <v>5884</v>
      </c>
      <c r="RPV24" s="271" t="s">
        <v>5884</v>
      </c>
      <c r="RPW24" s="271" t="s">
        <v>5884</v>
      </c>
      <c r="RPX24" s="271" t="s">
        <v>5884</v>
      </c>
      <c r="RPY24" s="271" t="s">
        <v>5884</v>
      </c>
      <c r="RPZ24" s="271" t="s">
        <v>5884</v>
      </c>
      <c r="RQA24" s="271" t="s">
        <v>5884</v>
      </c>
      <c r="RQB24" s="271" t="s">
        <v>5884</v>
      </c>
      <c r="RQC24" s="271" t="s">
        <v>5884</v>
      </c>
      <c r="RQD24" s="271" t="s">
        <v>5884</v>
      </c>
      <c r="RQE24" s="271" t="s">
        <v>5884</v>
      </c>
      <c r="RQF24" s="271" t="s">
        <v>5884</v>
      </c>
      <c r="RQG24" s="271" t="s">
        <v>5884</v>
      </c>
      <c r="RQH24" s="271" t="s">
        <v>5884</v>
      </c>
      <c r="RQI24" s="271" t="s">
        <v>5884</v>
      </c>
      <c r="RQJ24" s="271" t="s">
        <v>5884</v>
      </c>
      <c r="RQK24" s="271" t="s">
        <v>5884</v>
      </c>
      <c r="RQL24" s="271" t="s">
        <v>5884</v>
      </c>
      <c r="RQM24" s="271" t="s">
        <v>5884</v>
      </c>
      <c r="RQN24" s="271" t="s">
        <v>5884</v>
      </c>
      <c r="RQO24" s="271" t="s">
        <v>5884</v>
      </c>
      <c r="RQP24" s="271" t="s">
        <v>5884</v>
      </c>
      <c r="RQQ24" s="271" t="s">
        <v>5884</v>
      </c>
      <c r="RQR24" s="271" t="s">
        <v>5884</v>
      </c>
      <c r="RQS24" s="271" t="s">
        <v>5884</v>
      </c>
      <c r="RQT24" s="271" t="s">
        <v>5884</v>
      </c>
      <c r="RQU24" s="271" t="s">
        <v>5884</v>
      </c>
      <c r="RQV24" s="271" t="s">
        <v>5884</v>
      </c>
      <c r="RQW24" s="271" t="s">
        <v>5884</v>
      </c>
      <c r="RQX24" s="271" t="s">
        <v>5884</v>
      </c>
      <c r="RQY24" s="271" t="s">
        <v>5884</v>
      </c>
      <c r="RQZ24" s="271" t="s">
        <v>5884</v>
      </c>
      <c r="RRA24" s="271" t="s">
        <v>5884</v>
      </c>
      <c r="RRB24" s="271" t="s">
        <v>5884</v>
      </c>
      <c r="RRC24" s="271" t="s">
        <v>5884</v>
      </c>
      <c r="RRD24" s="271" t="s">
        <v>5884</v>
      </c>
      <c r="RRE24" s="271" t="s">
        <v>5884</v>
      </c>
      <c r="RRF24" s="271" t="s">
        <v>5884</v>
      </c>
      <c r="RRG24" s="271" t="s">
        <v>5884</v>
      </c>
      <c r="RRH24" s="271" t="s">
        <v>5884</v>
      </c>
      <c r="RRI24" s="271" t="s">
        <v>5884</v>
      </c>
      <c r="RRJ24" s="271" t="s">
        <v>5884</v>
      </c>
      <c r="RRK24" s="271" t="s">
        <v>5884</v>
      </c>
      <c r="RRL24" s="271" t="s">
        <v>5884</v>
      </c>
      <c r="RRM24" s="271" t="s">
        <v>5884</v>
      </c>
      <c r="RRN24" s="271" t="s">
        <v>5884</v>
      </c>
      <c r="RRO24" s="271" t="s">
        <v>5884</v>
      </c>
      <c r="RRP24" s="271" t="s">
        <v>5884</v>
      </c>
      <c r="RRQ24" s="271" t="s">
        <v>5884</v>
      </c>
      <c r="RRR24" s="271" t="s">
        <v>5884</v>
      </c>
      <c r="RRS24" s="271" t="s">
        <v>5884</v>
      </c>
      <c r="RRT24" s="271" t="s">
        <v>5884</v>
      </c>
      <c r="RRU24" s="271" t="s">
        <v>5884</v>
      </c>
      <c r="RRV24" s="271" t="s">
        <v>5884</v>
      </c>
      <c r="RRW24" s="271" t="s">
        <v>5884</v>
      </c>
      <c r="RRX24" s="271" t="s">
        <v>5884</v>
      </c>
      <c r="RRY24" s="271" t="s">
        <v>5884</v>
      </c>
      <c r="RRZ24" s="271" t="s">
        <v>5884</v>
      </c>
      <c r="RSA24" s="271" t="s">
        <v>5884</v>
      </c>
      <c r="RSB24" s="271" t="s">
        <v>5884</v>
      </c>
      <c r="RSC24" s="271" t="s">
        <v>5884</v>
      </c>
      <c r="RSD24" s="271" t="s">
        <v>5884</v>
      </c>
      <c r="RSE24" s="271" t="s">
        <v>5884</v>
      </c>
      <c r="RSF24" s="271" t="s">
        <v>5884</v>
      </c>
      <c r="RSG24" s="271" t="s">
        <v>5884</v>
      </c>
      <c r="RSH24" s="271" t="s">
        <v>5884</v>
      </c>
      <c r="RSI24" s="271" t="s">
        <v>5884</v>
      </c>
      <c r="RSJ24" s="271" t="s">
        <v>5884</v>
      </c>
      <c r="RSK24" s="271" t="s">
        <v>5884</v>
      </c>
      <c r="RSL24" s="271" t="s">
        <v>5884</v>
      </c>
      <c r="RSM24" s="271" t="s">
        <v>5884</v>
      </c>
      <c r="RSN24" s="271" t="s">
        <v>5884</v>
      </c>
      <c r="RSO24" s="271" t="s">
        <v>5884</v>
      </c>
      <c r="RSP24" s="271" t="s">
        <v>5884</v>
      </c>
      <c r="RSQ24" s="271" t="s">
        <v>5884</v>
      </c>
      <c r="RSR24" s="271" t="s">
        <v>5884</v>
      </c>
      <c r="RSS24" s="271" t="s">
        <v>5884</v>
      </c>
      <c r="RST24" s="271" t="s">
        <v>5884</v>
      </c>
      <c r="RSU24" s="271" t="s">
        <v>5884</v>
      </c>
      <c r="RSV24" s="271" t="s">
        <v>5884</v>
      </c>
      <c r="RSW24" s="271" t="s">
        <v>5884</v>
      </c>
      <c r="RSX24" s="271" t="s">
        <v>5884</v>
      </c>
      <c r="RSY24" s="271" t="s">
        <v>5884</v>
      </c>
      <c r="RSZ24" s="271" t="s">
        <v>5884</v>
      </c>
      <c r="RTA24" s="271" t="s">
        <v>5884</v>
      </c>
      <c r="RTB24" s="271" t="s">
        <v>5884</v>
      </c>
      <c r="RTC24" s="271" t="s">
        <v>5884</v>
      </c>
      <c r="RTD24" s="271" t="s">
        <v>5884</v>
      </c>
      <c r="RTE24" s="271" t="s">
        <v>5884</v>
      </c>
      <c r="RTF24" s="271" t="s">
        <v>5884</v>
      </c>
      <c r="RTG24" s="271" t="s">
        <v>5884</v>
      </c>
      <c r="RTH24" s="271" t="s">
        <v>5884</v>
      </c>
      <c r="RTI24" s="271" t="s">
        <v>5884</v>
      </c>
      <c r="RTJ24" s="271" t="s">
        <v>5884</v>
      </c>
      <c r="RTK24" s="271" t="s">
        <v>5884</v>
      </c>
      <c r="RTL24" s="271" t="s">
        <v>5884</v>
      </c>
      <c r="RTM24" s="271" t="s">
        <v>5884</v>
      </c>
      <c r="RTN24" s="271" t="s">
        <v>5884</v>
      </c>
      <c r="RTO24" s="271" t="s">
        <v>5884</v>
      </c>
      <c r="RTP24" s="271" t="s">
        <v>5884</v>
      </c>
      <c r="RTQ24" s="271" t="s">
        <v>5884</v>
      </c>
      <c r="RTR24" s="271" t="s">
        <v>5884</v>
      </c>
      <c r="RTS24" s="271" t="s">
        <v>5884</v>
      </c>
      <c r="RTT24" s="271" t="s">
        <v>5884</v>
      </c>
      <c r="RTU24" s="271" t="s">
        <v>5884</v>
      </c>
      <c r="RTV24" s="271" t="s">
        <v>5884</v>
      </c>
      <c r="RTW24" s="271" t="s">
        <v>5884</v>
      </c>
      <c r="RTX24" s="271" t="s">
        <v>5884</v>
      </c>
      <c r="RTY24" s="271" t="s">
        <v>5884</v>
      </c>
      <c r="RTZ24" s="271" t="s">
        <v>5884</v>
      </c>
      <c r="RUA24" s="271" t="s">
        <v>5884</v>
      </c>
      <c r="RUB24" s="271" t="s">
        <v>5884</v>
      </c>
      <c r="RUC24" s="271" t="s">
        <v>5884</v>
      </c>
      <c r="RUD24" s="271" t="s">
        <v>5884</v>
      </c>
      <c r="RUE24" s="271" t="s">
        <v>5884</v>
      </c>
      <c r="RUF24" s="271" t="s">
        <v>5884</v>
      </c>
      <c r="RUG24" s="271" t="s">
        <v>5884</v>
      </c>
      <c r="RUH24" s="271" t="s">
        <v>5884</v>
      </c>
      <c r="RUI24" s="271" t="s">
        <v>5884</v>
      </c>
      <c r="RUJ24" s="271" t="s">
        <v>5884</v>
      </c>
      <c r="RUK24" s="271" t="s">
        <v>5884</v>
      </c>
      <c r="RUL24" s="271" t="s">
        <v>5884</v>
      </c>
      <c r="RUM24" s="271" t="s">
        <v>5884</v>
      </c>
      <c r="RUN24" s="271" t="s">
        <v>5884</v>
      </c>
      <c r="RUO24" s="271" t="s">
        <v>5884</v>
      </c>
      <c r="RUP24" s="271" t="s">
        <v>5884</v>
      </c>
      <c r="RUQ24" s="271" t="s">
        <v>5884</v>
      </c>
      <c r="RUR24" s="271" t="s">
        <v>5884</v>
      </c>
      <c r="RUS24" s="271" t="s">
        <v>5884</v>
      </c>
      <c r="RUT24" s="271" t="s">
        <v>5884</v>
      </c>
      <c r="RUU24" s="271" t="s">
        <v>5884</v>
      </c>
      <c r="RUV24" s="271" t="s">
        <v>5884</v>
      </c>
      <c r="RUW24" s="271" t="s">
        <v>5884</v>
      </c>
      <c r="RUX24" s="271" t="s">
        <v>5884</v>
      </c>
      <c r="RUY24" s="271" t="s">
        <v>5884</v>
      </c>
      <c r="RUZ24" s="271" t="s">
        <v>5884</v>
      </c>
      <c r="RVA24" s="271" t="s">
        <v>5884</v>
      </c>
      <c r="RVB24" s="271" t="s">
        <v>5884</v>
      </c>
      <c r="RVC24" s="271" t="s">
        <v>5884</v>
      </c>
      <c r="RVD24" s="271" t="s">
        <v>5884</v>
      </c>
      <c r="RVE24" s="271" t="s">
        <v>5884</v>
      </c>
      <c r="RVF24" s="271" t="s">
        <v>5884</v>
      </c>
      <c r="RVG24" s="271" t="s">
        <v>5884</v>
      </c>
      <c r="RVH24" s="271" t="s">
        <v>5884</v>
      </c>
      <c r="RVI24" s="271" t="s">
        <v>5884</v>
      </c>
      <c r="RVJ24" s="271" t="s">
        <v>5884</v>
      </c>
      <c r="RVK24" s="271" t="s">
        <v>5884</v>
      </c>
      <c r="RVL24" s="271" t="s">
        <v>5884</v>
      </c>
      <c r="RVM24" s="271" t="s">
        <v>5884</v>
      </c>
      <c r="RVN24" s="271" t="s">
        <v>5884</v>
      </c>
      <c r="RVO24" s="271" t="s">
        <v>5884</v>
      </c>
      <c r="RVP24" s="271" t="s">
        <v>5884</v>
      </c>
      <c r="RVQ24" s="271" t="s">
        <v>5884</v>
      </c>
      <c r="RVR24" s="271" t="s">
        <v>5884</v>
      </c>
      <c r="RVS24" s="271" t="s">
        <v>5884</v>
      </c>
      <c r="RVT24" s="271" t="s">
        <v>5884</v>
      </c>
      <c r="RVU24" s="271" t="s">
        <v>5884</v>
      </c>
      <c r="RVV24" s="271" t="s">
        <v>5884</v>
      </c>
      <c r="RVW24" s="271" t="s">
        <v>5884</v>
      </c>
      <c r="RVX24" s="271" t="s">
        <v>5884</v>
      </c>
      <c r="RVY24" s="271" t="s">
        <v>5884</v>
      </c>
      <c r="RVZ24" s="271" t="s">
        <v>5884</v>
      </c>
      <c r="RWA24" s="271" t="s">
        <v>5884</v>
      </c>
      <c r="RWB24" s="271" t="s">
        <v>5884</v>
      </c>
      <c r="RWC24" s="271" t="s">
        <v>5884</v>
      </c>
      <c r="RWD24" s="271" t="s">
        <v>5884</v>
      </c>
      <c r="RWE24" s="271" t="s">
        <v>5884</v>
      </c>
      <c r="RWF24" s="271" t="s">
        <v>5884</v>
      </c>
      <c r="RWG24" s="271" t="s">
        <v>5884</v>
      </c>
      <c r="RWH24" s="271" t="s">
        <v>5884</v>
      </c>
      <c r="RWI24" s="271" t="s">
        <v>5884</v>
      </c>
      <c r="RWJ24" s="271" t="s">
        <v>5884</v>
      </c>
      <c r="RWK24" s="271" t="s">
        <v>5884</v>
      </c>
      <c r="RWL24" s="271" t="s">
        <v>5884</v>
      </c>
      <c r="RWM24" s="271" t="s">
        <v>5884</v>
      </c>
      <c r="RWN24" s="271" t="s">
        <v>5884</v>
      </c>
      <c r="RWO24" s="271" t="s">
        <v>5884</v>
      </c>
      <c r="RWP24" s="271" t="s">
        <v>5884</v>
      </c>
      <c r="RWQ24" s="271" t="s">
        <v>5884</v>
      </c>
      <c r="RWR24" s="271" t="s">
        <v>5884</v>
      </c>
      <c r="RWS24" s="271" t="s">
        <v>5884</v>
      </c>
      <c r="RWT24" s="271" t="s">
        <v>5884</v>
      </c>
      <c r="RWU24" s="271" t="s">
        <v>5884</v>
      </c>
      <c r="RWV24" s="271" t="s">
        <v>5884</v>
      </c>
      <c r="RWW24" s="271" t="s">
        <v>5884</v>
      </c>
      <c r="RWX24" s="271" t="s">
        <v>5884</v>
      </c>
      <c r="RWY24" s="271" t="s">
        <v>5884</v>
      </c>
      <c r="RWZ24" s="271" t="s">
        <v>5884</v>
      </c>
      <c r="RXA24" s="271" t="s">
        <v>5884</v>
      </c>
      <c r="RXB24" s="271" t="s">
        <v>5884</v>
      </c>
      <c r="RXC24" s="271" t="s">
        <v>5884</v>
      </c>
      <c r="RXD24" s="271" t="s">
        <v>5884</v>
      </c>
      <c r="RXE24" s="271" t="s">
        <v>5884</v>
      </c>
      <c r="RXF24" s="271" t="s">
        <v>5884</v>
      </c>
      <c r="RXG24" s="271" t="s">
        <v>5884</v>
      </c>
      <c r="RXH24" s="271" t="s">
        <v>5884</v>
      </c>
      <c r="RXI24" s="271" t="s">
        <v>5884</v>
      </c>
      <c r="RXJ24" s="271" t="s">
        <v>5884</v>
      </c>
      <c r="RXK24" s="271" t="s">
        <v>5884</v>
      </c>
      <c r="RXL24" s="271" t="s">
        <v>5884</v>
      </c>
      <c r="RXM24" s="271" t="s">
        <v>5884</v>
      </c>
      <c r="RXN24" s="271" t="s">
        <v>5884</v>
      </c>
      <c r="RXO24" s="271" t="s">
        <v>5884</v>
      </c>
      <c r="RXP24" s="271" t="s">
        <v>5884</v>
      </c>
      <c r="RXQ24" s="271" t="s">
        <v>5884</v>
      </c>
      <c r="RXR24" s="271" t="s">
        <v>5884</v>
      </c>
      <c r="RXS24" s="271" t="s">
        <v>5884</v>
      </c>
      <c r="RXT24" s="271" t="s">
        <v>5884</v>
      </c>
      <c r="RXU24" s="271" t="s">
        <v>5884</v>
      </c>
      <c r="RXV24" s="271" t="s">
        <v>5884</v>
      </c>
      <c r="RXW24" s="271" t="s">
        <v>5884</v>
      </c>
      <c r="RXX24" s="271" t="s">
        <v>5884</v>
      </c>
      <c r="RXY24" s="271" t="s">
        <v>5884</v>
      </c>
      <c r="RXZ24" s="271" t="s">
        <v>5884</v>
      </c>
      <c r="RYA24" s="271" t="s">
        <v>5884</v>
      </c>
      <c r="RYB24" s="271" t="s">
        <v>5884</v>
      </c>
      <c r="RYC24" s="271" t="s">
        <v>5884</v>
      </c>
      <c r="RYD24" s="271" t="s">
        <v>5884</v>
      </c>
      <c r="RYE24" s="271" t="s">
        <v>5884</v>
      </c>
      <c r="RYF24" s="271" t="s">
        <v>5884</v>
      </c>
      <c r="RYG24" s="271" t="s">
        <v>5884</v>
      </c>
      <c r="RYH24" s="271" t="s">
        <v>5884</v>
      </c>
      <c r="RYI24" s="271" t="s">
        <v>5884</v>
      </c>
      <c r="RYJ24" s="271" t="s">
        <v>5884</v>
      </c>
      <c r="RYK24" s="271" t="s">
        <v>5884</v>
      </c>
      <c r="RYL24" s="271" t="s">
        <v>5884</v>
      </c>
      <c r="RYM24" s="271" t="s">
        <v>5884</v>
      </c>
      <c r="RYN24" s="271" t="s">
        <v>5884</v>
      </c>
      <c r="RYO24" s="271" t="s">
        <v>5884</v>
      </c>
      <c r="RYP24" s="271" t="s">
        <v>5884</v>
      </c>
      <c r="RYQ24" s="271" t="s">
        <v>5884</v>
      </c>
      <c r="RYR24" s="271" t="s">
        <v>5884</v>
      </c>
      <c r="RYS24" s="271" t="s">
        <v>5884</v>
      </c>
      <c r="RYT24" s="271" t="s">
        <v>5884</v>
      </c>
      <c r="RYU24" s="271" t="s">
        <v>5884</v>
      </c>
      <c r="RYV24" s="271" t="s">
        <v>5884</v>
      </c>
      <c r="RYW24" s="271" t="s">
        <v>5884</v>
      </c>
      <c r="RYX24" s="271" t="s">
        <v>5884</v>
      </c>
      <c r="RYY24" s="271" t="s">
        <v>5884</v>
      </c>
      <c r="RYZ24" s="271" t="s">
        <v>5884</v>
      </c>
      <c r="RZA24" s="271" t="s">
        <v>5884</v>
      </c>
      <c r="RZB24" s="271" t="s">
        <v>5884</v>
      </c>
      <c r="RZC24" s="271" t="s">
        <v>5884</v>
      </c>
      <c r="RZD24" s="271" t="s">
        <v>5884</v>
      </c>
      <c r="RZE24" s="271" t="s">
        <v>5884</v>
      </c>
      <c r="RZF24" s="271" t="s">
        <v>5884</v>
      </c>
      <c r="RZG24" s="271" t="s">
        <v>5884</v>
      </c>
      <c r="RZH24" s="271" t="s">
        <v>5884</v>
      </c>
      <c r="RZI24" s="271" t="s">
        <v>5884</v>
      </c>
      <c r="RZJ24" s="271" t="s">
        <v>5884</v>
      </c>
      <c r="RZK24" s="271" t="s">
        <v>5884</v>
      </c>
      <c r="RZL24" s="271" t="s">
        <v>5884</v>
      </c>
      <c r="RZM24" s="271" t="s">
        <v>5884</v>
      </c>
      <c r="RZN24" s="271" t="s">
        <v>5884</v>
      </c>
      <c r="RZO24" s="271" t="s">
        <v>5884</v>
      </c>
      <c r="RZP24" s="271" t="s">
        <v>5884</v>
      </c>
      <c r="RZQ24" s="271" t="s">
        <v>5884</v>
      </c>
      <c r="RZR24" s="271" t="s">
        <v>5884</v>
      </c>
      <c r="RZS24" s="271" t="s">
        <v>5884</v>
      </c>
      <c r="RZT24" s="271" t="s">
        <v>5884</v>
      </c>
      <c r="RZU24" s="271" t="s">
        <v>5884</v>
      </c>
      <c r="RZV24" s="271" t="s">
        <v>5884</v>
      </c>
      <c r="RZW24" s="271" t="s">
        <v>5884</v>
      </c>
      <c r="RZX24" s="271" t="s">
        <v>5884</v>
      </c>
      <c r="RZY24" s="271" t="s">
        <v>5884</v>
      </c>
      <c r="RZZ24" s="271" t="s">
        <v>5884</v>
      </c>
      <c r="SAA24" s="271" t="s">
        <v>5884</v>
      </c>
      <c r="SAB24" s="271" t="s">
        <v>5884</v>
      </c>
      <c r="SAC24" s="271" t="s">
        <v>5884</v>
      </c>
      <c r="SAD24" s="271" t="s">
        <v>5884</v>
      </c>
      <c r="SAE24" s="271" t="s">
        <v>5884</v>
      </c>
      <c r="SAF24" s="271" t="s">
        <v>5884</v>
      </c>
      <c r="SAG24" s="271" t="s">
        <v>5884</v>
      </c>
      <c r="SAH24" s="271" t="s">
        <v>5884</v>
      </c>
      <c r="SAI24" s="271" t="s">
        <v>5884</v>
      </c>
      <c r="SAJ24" s="271" t="s">
        <v>5884</v>
      </c>
      <c r="SAK24" s="271" t="s">
        <v>5884</v>
      </c>
      <c r="SAL24" s="271" t="s">
        <v>5884</v>
      </c>
      <c r="SAM24" s="271" t="s">
        <v>5884</v>
      </c>
      <c r="SAN24" s="271" t="s">
        <v>5884</v>
      </c>
      <c r="SAO24" s="271" t="s">
        <v>5884</v>
      </c>
      <c r="SAP24" s="271" t="s">
        <v>5884</v>
      </c>
      <c r="SAQ24" s="271" t="s">
        <v>5884</v>
      </c>
      <c r="SAR24" s="271" t="s">
        <v>5884</v>
      </c>
      <c r="SAS24" s="271" t="s">
        <v>5884</v>
      </c>
      <c r="SAT24" s="271" t="s">
        <v>5884</v>
      </c>
      <c r="SAU24" s="271" t="s">
        <v>5884</v>
      </c>
      <c r="SAV24" s="271" t="s">
        <v>5884</v>
      </c>
      <c r="SAW24" s="271" t="s">
        <v>5884</v>
      </c>
      <c r="SAX24" s="271" t="s">
        <v>5884</v>
      </c>
      <c r="SAY24" s="271" t="s">
        <v>5884</v>
      </c>
      <c r="SAZ24" s="271" t="s">
        <v>5884</v>
      </c>
      <c r="SBA24" s="271" t="s">
        <v>5884</v>
      </c>
      <c r="SBB24" s="271" t="s">
        <v>5884</v>
      </c>
      <c r="SBC24" s="271" t="s">
        <v>5884</v>
      </c>
      <c r="SBD24" s="271" t="s">
        <v>5884</v>
      </c>
      <c r="SBE24" s="271" t="s">
        <v>5884</v>
      </c>
      <c r="SBF24" s="271" t="s">
        <v>5884</v>
      </c>
      <c r="SBG24" s="271" t="s">
        <v>5884</v>
      </c>
      <c r="SBH24" s="271" t="s">
        <v>5884</v>
      </c>
      <c r="SBI24" s="271" t="s">
        <v>5884</v>
      </c>
      <c r="SBJ24" s="271" t="s">
        <v>5884</v>
      </c>
      <c r="SBK24" s="271" t="s">
        <v>5884</v>
      </c>
      <c r="SBL24" s="271" t="s">
        <v>5884</v>
      </c>
      <c r="SBM24" s="271" t="s">
        <v>5884</v>
      </c>
      <c r="SBN24" s="271" t="s">
        <v>5884</v>
      </c>
      <c r="SBO24" s="271" t="s">
        <v>5884</v>
      </c>
      <c r="SBP24" s="271" t="s">
        <v>5884</v>
      </c>
      <c r="SBQ24" s="271" t="s">
        <v>5884</v>
      </c>
      <c r="SBR24" s="271" t="s">
        <v>5884</v>
      </c>
      <c r="SBS24" s="271" t="s">
        <v>5884</v>
      </c>
      <c r="SBT24" s="271" t="s">
        <v>5884</v>
      </c>
      <c r="SBU24" s="271" t="s">
        <v>5884</v>
      </c>
      <c r="SBV24" s="271" t="s">
        <v>5884</v>
      </c>
      <c r="SBW24" s="271" t="s">
        <v>5884</v>
      </c>
      <c r="SBX24" s="271" t="s">
        <v>5884</v>
      </c>
      <c r="SBY24" s="271" t="s">
        <v>5884</v>
      </c>
      <c r="SBZ24" s="271" t="s">
        <v>5884</v>
      </c>
      <c r="SCA24" s="271" t="s">
        <v>5884</v>
      </c>
      <c r="SCB24" s="271" t="s">
        <v>5884</v>
      </c>
      <c r="SCC24" s="271" t="s">
        <v>5884</v>
      </c>
      <c r="SCD24" s="271" t="s">
        <v>5884</v>
      </c>
      <c r="SCE24" s="271" t="s">
        <v>5884</v>
      </c>
      <c r="SCF24" s="271" t="s">
        <v>5884</v>
      </c>
      <c r="SCG24" s="271" t="s">
        <v>5884</v>
      </c>
      <c r="SCH24" s="271" t="s">
        <v>5884</v>
      </c>
      <c r="SCI24" s="271" t="s">
        <v>5884</v>
      </c>
      <c r="SCJ24" s="271" t="s">
        <v>5884</v>
      </c>
      <c r="SCK24" s="271" t="s">
        <v>5884</v>
      </c>
      <c r="SCL24" s="271" t="s">
        <v>5884</v>
      </c>
      <c r="SCM24" s="271" t="s">
        <v>5884</v>
      </c>
      <c r="SCN24" s="271" t="s">
        <v>5884</v>
      </c>
      <c r="SCO24" s="271" t="s">
        <v>5884</v>
      </c>
      <c r="SCP24" s="271" t="s">
        <v>5884</v>
      </c>
      <c r="SCQ24" s="271" t="s">
        <v>5884</v>
      </c>
      <c r="SCR24" s="271" t="s">
        <v>5884</v>
      </c>
      <c r="SCS24" s="271" t="s">
        <v>5884</v>
      </c>
      <c r="SCT24" s="271" t="s">
        <v>5884</v>
      </c>
      <c r="SCU24" s="271" t="s">
        <v>5884</v>
      </c>
      <c r="SCV24" s="271" t="s">
        <v>5884</v>
      </c>
      <c r="SCW24" s="271" t="s">
        <v>5884</v>
      </c>
      <c r="SCX24" s="271" t="s">
        <v>5884</v>
      </c>
      <c r="SCY24" s="271" t="s">
        <v>5884</v>
      </c>
      <c r="SCZ24" s="271" t="s">
        <v>5884</v>
      </c>
      <c r="SDA24" s="271" t="s">
        <v>5884</v>
      </c>
      <c r="SDB24" s="271" t="s">
        <v>5884</v>
      </c>
      <c r="SDC24" s="271" t="s">
        <v>5884</v>
      </c>
      <c r="SDD24" s="271" t="s">
        <v>5884</v>
      </c>
      <c r="SDE24" s="271" t="s">
        <v>5884</v>
      </c>
      <c r="SDF24" s="271" t="s">
        <v>5884</v>
      </c>
      <c r="SDG24" s="271" t="s">
        <v>5884</v>
      </c>
      <c r="SDH24" s="271" t="s">
        <v>5884</v>
      </c>
      <c r="SDI24" s="271" t="s">
        <v>5884</v>
      </c>
      <c r="SDJ24" s="271" t="s">
        <v>5884</v>
      </c>
      <c r="SDK24" s="271" t="s">
        <v>5884</v>
      </c>
      <c r="SDL24" s="271" t="s">
        <v>5884</v>
      </c>
      <c r="SDM24" s="271" t="s">
        <v>5884</v>
      </c>
      <c r="SDN24" s="271" t="s">
        <v>5884</v>
      </c>
      <c r="SDO24" s="271" t="s">
        <v>5884</v>
      </c>
      <c r="SDP24" s="271" t="s">
        <v>5884</v>
      </c>
      <c r="SDQ24" s="271" t="s">
        <v>5884</v>
      </c>
      <c r="SDR24" s="271" t="s">
        <v>5884</v>
      </c>
      <c r="SDS24" s="271" t="s">
        <v>5884</v>
      </c>
      <c r="SDT24" s="271" t="s">
        <v>5884</v>
      </c>
      <c r="SDU24" s="271" t="s">
        <v>5884</v>
      </c>
      <c r="SDV24" s="271" t="s">
        <v>5884</v>
      </c>
      <c r="SDW24" s="271" t="s">
        <v>5884</v>
      </c>
      <c r="SDX24" s="271" t="s">
        <v>5884</v>
      </c>
      <c r="SDY24" s="271" t="s">
        <v>5884</v>
      </c>
      <c r="SDZ24" s="271" t="s">
        <v>5884</v>
      </c>
      <c r="SEA24" s="271" t="s">
        <v>5884</v>
      </c>
      <c r="SEB24" s="271" t="s">
        <v>5884</v>
      </c>
      <c r="SEC24" s="271" t="s">
        <v>5884</v>
      </c>
      <c r="SED24" s="271" t="s">
        <v>5884</v>
      </c>
      <c r="SEE24" s="271" t="s">
        <v>5884</v>
      </c>
      <c r="SEF24" s="271" t="s">
        <v>5884</v>
      </c>
      <c r="SEG24" s="271" t="s">
        <v>5884</v>
      </c>
      <c r="SEH24" s="271" t="s">
        <v>5884</v>
      </c>
      <c r="SEI24" s="271" t="s">
        <v>5884</v>
      </c>
      <c r="SEJ24" s="271" t="s">
        <v>5884</v>
      </c>
      <c r="SEK24" s="271" t="s">
        <v>5884</v>
      </c>
      <c r="SEL24" s="271" t="s">
        <v>5884</v>
      </c>
      <c r="SEM24" s="271" t="s">
        <v>5884</v>
      </c>
      <c r="SEN24" s="271" t="s">
        <v>5884</v>
      </c>
      <c r="SEO24" s="271" t="s">
        <v>5884</v>
      </c>
      <c r="SEP24" s="271" t="s">
        <v>5884</v>
      </c>
      <c r="SEQ24" s="271" t="s">
        <v>5884</v>
      </c>
      <c r="SER24" s="271" t="s">
        <v>5884</v>
      </c>
      <c r="SES24" s="271" t="s">
        <v>5884</v>
      </c>
      <c r="SET24" s="271" t="s">
        <v>5884</v>
      </c>
      <c r="SEU24" s="271" t="s">
        <v>5884</v>
      </c>
      <c r="SEV24" s="271" t="s">
        <v>5884</v>
      </c>
      <c r="SEW24" s="271" t="s">
        <v>5884</v>
      </c>
      <c r="SEX24" s="271" t="s">
        <v>5884</v>
      </c>
      <c r="SEY24" s="271" t="s">
        <v>5884</v>
      </c>
      <c r="SEZ24" s="271" t="s">
        <v>5884</v>
      </c>
      <c r="SFA24" s="271" t="s">
        <v>5884</v>
      </c>
      <c r="SFB24" s="271" t="s">
        <v>5884</v>
      </c>
      <c r="SFC24" s="271" t="s">
        <v>5884</v>
      </c>
      <c r="SFD24" s="271" t="s">
        <v>5884</v>
      </c>
      <c r="SFE24" s="271" t="s">
        <v>5884</v>
      </c>
      <c r="SFF24" s="271" t="s">
        <v>5884</v>
      </c>
      <c r="SFG24" s="271" t="s">
        <v>5884</v>
      </c>
      <c r="SFH24" s="271" t="s">
        <v>5884</v>
      </c>
      <c r="SFI24" s="271" t="s">
        <v>5884</v>
      </c>
      <c r="SFJ24" s="271" t="s">
        <v>5884</v>
      </c>
      <c r="SFK24" s="271" t="s">
        <v>5884</v>
      </c>
      <c r="SFL24" s="271" t="s">
        <v>5884</v>
      </c>
      <c r="SFM24" s="271" t="s">
        <v>5884</v>
      </c>
      <c r="SFN24" s="271" t="s">
        <v>5884</v>
      </c>
      <c r="SFO24" s="271" t="s">
        <v>5884</v>
      </c>
      <c r="SFP24" s="271" t="s">
        <v>5884</v>
      </c>
      <c r="SFQ24" s="271" t="s">
        <v>5884</v>
      </c>
      <c r="SFR24" s="271" t="s">
        <v>5884</v>
      </c>
      <c r="SFS24" s="271" t="s">
        <v>5884</v>
      </c>
      <c r="SFT24" s="271" t="s">
        <v>5884</v>
      </c>
      <c r="SFU24" s="271" t="s">
        <v>5884</v>
      </c>
      <c r="SFV24" s="271" t="s">
        <v>5884</v>
      </c>
      <c r="SFW24" s="271" t="s">
        <v>5884</v>
      </c>
      <c r="SFX24" s="271" t="s">
        <v>5884</v>
      </c>
      <c r="SFY24" s="271" t="s">
        <v>5884</v>
      </c>
      <c r="SFZ24" s="271" t="s">
        <v>5884</v>
      </c>
      <c r="SGA24" s="271" t="s">
        <v>5884</v>
      </c>
      <c r="SGB24" s="271" t="s">
        <v>5884</v>
      </c>
      <c r="SGC24" s="271" t="s">
        <v>5884</v>
      </c>
      <c r="SGD24" s="271" t="s">
        <v>5884</v>
      </c>
      <c r="SGE24" s="271" t="s">
        <v>5884</v>
      </c>
      <c r="SGF24" s="271" t="s">
        <v>5884</v>
      </c>
      <c r="SGG24" s="271" t="s">
        <v>5884</v>
      </c>
      <c r="SGH24" s="271" t="s">
        <v>5884</v>
      </c>
      <c r="SGI24" s="271" t="s">
        <v>5884</v>
      </c>
      <c r="SGJ24" s="271" t="s">
        <v>5884</v>
      </c>
      <c r="SGK24" s="271" t="s">
        <v>5884</v>
      </c>
      <c r="SGL24" s="271" t="s">
        <v>5884</v>
      </c>
      <c r="SGM24" s="271" t="s">
        <v>5884</v>
      </c>
      <c r="SGN24" s="271" t="s">
        <v>5884</v>
      </c>
      <c r="SGO24" s="271" t="s">
        <v>5884</v>
      </c>
      <c r="SGP24" s="271" t="s">
        <v>5884</v>
      </c>
      <c r="SGQ24" s="271" t="s">
        <v>5884</v>
      </c>
      <c r="SGR24" s="271" t="s">
        <v>5884</v>
      </c>
      <c r="SGS24" s="271" t="s">
        <v>5884</v>
      </c>
      <c r="SGT24" s="271" t="s">
        <v>5884</v>
      </c>
      <c r="SGU24" s="271" t="s">
        <v>5884</v>
      </c>
      <c r="SGV24" s="271" t="s">
        <v>5884</v>
      </c>
      <c r="SGW24" s="271" t="s">
        <v>5884</v>
      </c>
      <c r="SGX24" s="271" t="s">
        <v>5884</v>
      </c>
      <c r="SGY24" s="271" t="s">
        <v>5884</v>
      </c>
      <c r="SGZ24" s="271" t="s">
        <v>5884</v>
      </c>
      <c r="SHA24" s="271" t="s">
        <v>5884</v>
      </c>
      <c r="SHB24" s="271" t="s">
        <v>5884</v>
      </c>
      <c r="SHC24" s="271" t="s">
        <v>5884</v>
      </c>
      <c r="SHD24" s="271" t="s">
        <v>5884</v>
      </c>
      <c r="SHE24" s="271" t="s">
        <v>5884</v>
      </c>
      <c r="SHF24" s="271" t="s">
        <v>5884</v>
      </c>
      <c r="SHG24" s="271" t="s">
        <v>5884</v>
      </c>
      <c r="SHH24" s="271" t="s">
        <v>5884</v>
      </c>
      <c r="SHI24" s="271" t="s">
        <v>5884</v>
      </c>
      <c r="SHJ24" s="271" t="s">
        <v>5884</v>
      </c>
      <c r="SHK24" s="271" t="s">
        <v>5884</v>
      </c>
      <c r="SHL24" s="271" t="s">
        <v>5884</v>
      </c>
      <c r="SHM24" s="271" t="s">
        <v>5884</v>
      </c>
      <c r="SHN24" s="271" t="s">
        <v>5884</v>
      </c>
      <c r="SHO24" s="271" t="s">
        <v>5884</v>
      </c>
      <c r="SHP24" s="271" t="s">
        <v>5884</v>
      </c>
      <c r="SHQ24" s="271" t="s">
        <v>5884</v>
      </c>
      <c r="SHR24" s="271" t="s">
        <v>5884</v>
      </c>
      <c r="SHS24" s="271" t="s">
        <v>5884</v>
      </c>
      <c r="SHT24" s="271" t="s">
        <v>5884</v>
      </c>
      <c r="SHU24" s="271" t="s">
        <v>5884</v>
      </c>
      <c r="SHV24" s="271" t="s">
        <v>5884</v>
      </c>
      <c r="SHW24" s="271" t="s">
        <v>5884</v>
      </c>
      <c r="SHX24" s="271" t="s">
        <v>5884</v>
      </c>
      <c r="SHY24" s="271" t="s">
        <v>5884</v>
      </c>
      <c r="SHZ24" s="271" t="s">
        <v>5884</v>
      </c>
      <c r="SIA24" s="271" t="s">
        <v>5884</v>
      </c>
      <c r="SIB24" s="271" t="s">
        <v>5884</v>
      </c>
      <c r="SIC24" s="271" t="s">
        <v>5884</v>
      </c>
      <c r="SID24" s="271" t="s">
        <v>5884</v>
      </c>
      <c r="SIE24" s="271" t="s">
        <v>5884</v>
      </c>
      <c r="SIF24" s="271" t="s">
        <v>5884</v>
      </c>
      <c r="SIG24" s="271" t="s">
        <v>5884</v>
      </c>
      <c r="SIH24" s="271" t="s">
        <v>5884</v>
      </c>
      <c r="SII24" s="271" t="s">
        <v>5884</v>
      </c>
      <c r="SIJ24" s="271" t="s">
        <v>5884</v>
      </c>
      <c r="SIK24" s="271" t="s">
        <v>5884</v>
      </c>
      <c r="SIL24" s="271" t="s">
        <v>5884</v>
      </c>
      <c r="SIM24" s="271" t="s">
        <v>5884</v>
      </c>
      <c r="SIN24" s="271" t="s">
        <v>5884</v>
      </c>
      <c r="SIO24" s="271" t="s">
        <v>5884</v>
      </c>
      <c r="SIP24" s="271" t="s">
        <v>5884</v>
      </c>
      <c r="SIQ24" s="271" t="s">
        <v>5884</v>
      </c>
      <c r="SIR24" s="271" t="s">
        <v>5884</v>
      </c>
      <c r="SIS24" s="271" t="s">
        <v>5884</v>
      </c>
      <c r="SIT24" s="271" t="s">
        <v>5884</v>
      </c>
      <c r="SIU24" s="271" t="s">
        <v>5884</v>
      </c>
      <c r="SIV24" s="271" t="s">
        <v>5884</v>
      </c>
      <c r="SIW24" s="271" t="s">
        <v>5884</v>
      </c>
      <c r="SIX24" s="271" t="s">
        <v>5884</v>
      </c>
      <c r="SIY24" s="271" t="s">
        <v>5884</v>
      </c>
      <c r="SIZ24" s="271" t="s">
        <v>5884</v>
      </c>
      <c r="SJA24" s="271" t="s">
        <v>5884</v>
      </c>
      <c r="SJB24" s="271" t="s">
        <v>5884</v>
      </c>
      <c r="SJC24" s="271" t="s">
        <v>5884</v>
      </c>
      <c r="SJD24" s="271" t="s">
        <v>5884</v>
      </c>
      <c r="SJE24" s="271" t="s">
        <v>5884</v>
      </c>
      <c r="SJF24" s="271" t="s">
        <v>5884</v>
      </c>
      <c r="SJG24" s="271" t="s">
        <v>5884</v>
      </c>
      <c r="SJH24" s="271" t="s">
        <v>5884</v>
      </c>
      <c r="SJI24" s="271" t="s">
        <v>5884</v>
      </c>
      <c r="SJJ24" s="271" t="s">
        <v>5884</v>
      </c>
      <c r="SJK24" s="271" t="s">
        <v>5884</v>
      </c>
      <c r="SJL24" s="271" t="s">
        <v>5884</v>
      </c>
      <c r="SJM24" s="271" t="s">
        <v>5884</v>
      </c>
      <c r="SJN24" s="271" t="s">
        <v>5884</v>
      </c>
      <c r="SJO24" s="271" t="s">
        <v>5884</v>
      </c>
      <c r="SJP24" s="271" t="s">
        <v>5884</v>
      </c>
      <c r="SJQ24" s="271" t="s">
        <v>5884</v>
      </c>
      <c r="SJR24" s="271" t="s">
        <v>5884</v>
      </c>
      <c r="SJS24" s="271" t="s">
        <v>5884</v>
      </c>
      <c r="SJT24" s="271" t="s">
        <v>5884</v>
      </c>
      <c r="SJU24" s="271" t="s">
        <v>5884</v>
      </c>
      <c r="SJV24" s="271" t="s">
        <v>5884</v>
      </c>
      <c r="SJW24" s="271" t="s">
        <v>5884</v>
      </c>
      <c r="SJX24" s="271" t="s">
        <v>5884</v>
      </c>
      <c r="SJY24" s="271" t="s">
        <v>5884</v>
      </c>
      <c r="SJZ24" s="271" t="s">
        <v>5884</v>
      </c>
      <c r="SKA24" s="271" t="s">
        <v>5884</v>
      </c>
      <c r="SKB24" s="271" t="s">
        <v>5884</v>
      </c>
      <c r="SKC24" s="271" t="s">
        <v>5884</v>
      </c>
      <c r="SKD24" s="271" t="s">
        <v>5884</v>
      </c>
      <c r="SKE24" s="271" t="s">
        <v>5884</v>
      </c>
      <c r="SKF24" s="271" t="s">
        <v>5884</v>
      </c>
      <c r="SKG24" s="271" t="s">
        <v>5884</v>
      </c>
      <c r="SKH24" s="271" t="s">
        <v>5884</v>
      </c>
      <c r="SKI24" s="271" t="s">
        <v>5884</v>
      </c>
      <c r="SKJ24" s="271" t="s">
        <v>5884</v>
      </c>
      <c r="SKK24" s="271" t="s">
        <v>5884</v>
      </c>
      <c r="SKL24" s="271" t="s">
        <v>5884</v>
      </c>
      <c r="SKM24" s="271" t="s">
        <v>5884</v>
      </c>
      <c r="SKN24" s="271" t="s">
        <v>5884</v>
      </c>
      <c r="SKO24" s="271" t="s">
        <v>5884</v>
      </c>
      <c r="SKP24" s="271" t="s">
        <v>5884</v>
      </c>
      <c r="SKQ24" s="271" t="s">
        <v>5884</v>
      </c>
      <c r="SKR24" s="271" t="s">
        <v>5884</v>
      </c>
      <c r="SKS24" s="271" t="s">
        <v>5884</v>
      </c>
      <c r="SKT24" s="271" t="s">
        <v>5884</v>
      </c>
      <c r="SKU24" s="271" t="s">
        <v>5884</v>
      </c>
      <c r="SKV24" s="271" t="s">
        <v>5884</v>
      </c>
      <c r="SKW24" s="271" t="s">
        <v>5884</v>
      </c>
      <c r="SKX24" s="271" t="s">
        <v>5884</v>
      </c>
      <c r="SKY24" s="271" t="s">
        <v>5884</v>
      </c>
      <c r="SKZ24" s="271" t="s">
        <v>5884</v>
      </c>
      <c r="SLA24" s="271" t="s">
        <v>5884</v>
      </c>
      <c r="SLB24" s="271" t="s">
        <v>5884</v>
      </c>
      <c r="SLC24" s="271" t="s">
        <v>5884</v>
      </c>
      <c r="SLD24" s="271" t="s">
        <v>5884</v>
      </c>
      <c r="SLE24" s="271" t="s">
        <v>5884</v>
      </c>
      <c r="SLF24" s="271" t="s">
        <v>5884</v>
      </c>
      <c r="SLG24" s="271" t="s">
        <v>5884</v>
      </c>
      <c r="SLH24" s="271" t="s">
        <v>5884</v>
      </c>
      <c r="SLI24" s="271" t="s">
        <v>5884</v>
      </c>
      <c r="SLJ24" s="271" t="s">
        <v>5884</v>
      </c>
      <c r="SLK24" s="271" t="s">
        <v>5884</v>
      </c>
      <c r="SLL24" s="271" t="s">
        <v>5884</v>
      </c>
      <c r="SLM24" s="271" t="s">
        <v>5884</v>
      </c>
      <c r="SLN24" s="271" t="s">
        <v>5884</v>
      </c>
      <c r="SLO24" s="271" t="s">
        <v>5884</v>
      </c>
      <c r="SLP24" s="271" t="s">
        <v>5884</v>
      </c>
      <c r="SLQ24" s="271" t="s">
        <v>5884</v>
      </c>
      <c r="SLR24" s="271" t="s">
        <v>5884</v>
      </c>
      <c r="SLS24" s="271" t="s">
        <v>5884</v>
      </c>
      <c r="SLT24" s="271" t="s">
        <v>5884</v>
      </c>
      <c r="SLU24" s="271" t="s">
        <v>5884</v>
      </c>
      <c r="SLV24" s="271" t="s">
        <v>5884</v>
      </c>
      <c r="SLW24" s="271" t="s">
        <v>5884</v>
      </c>
      <c r="SLX24" s="271" t="s">
        <v>5884</v>
      </c>
      <c r="SLY24" s="271" t="s">
        <v>5884</v>
      </c>
      <c r="SLZ24" s="271" t="s">
        <v>5884</v>
      </c>
      <c r="SMA24" s="271" t="s">
        <v>5884</v>
      </c>
      <c r="SMB24" s="271" t="s">
        <v>5884</v>
      </c>
      <c r="SMC24" s="271" t="s">
        <v>5884</v>
      </c>
      <c r="SMD24" s="271" t="s">
        <v>5884</v>
      </c>
      <c r="SME24" s="271" t="s">
        <v>5884</v>
      </c>
      <c r="SMF24" s="271" t="s">
        <v>5884</v>
      </c>
      <c r="SMG24" s="271" t="s">
        <v>5884</v>
      </c>
      <c r="SMH24" s="271" t="s">
        <v>5884</v>
      </c>
      <c r="SMI24" s="271" t="s">
        <v>5884</v>
      </c>
      <c r="SMJ24" s="271" t="s">
        <v>5884</v>
      </c>
      <c r="SMK24" s="271" t="s">
        <v>5884</v>
      </c>
      <c r="SML24" s="271" t="s">
        <v>5884</v>
      </c>
      <c r="SMM24" s="271" t="s">
        <v>5884</v>
      </c>
      <c r="SMN24" s="271" t="s">
        <v>5884</v>
      </c>
      <c r="SMO24" s="271" t="s">
        <v>5884</v>
      </c>
      <c r="SMP24" s="271" t="s">
        <v>5884</v>
      </c>
      <c r="SMQ24" s="271" t="s">
        <v>5884</v>
      </c>
      <c r="SMR24" s="271" t="s">
        <v>5884</v>
      </c>
      <c r="SMS24" s="271" t="s">
        <v>5884</v>
      </c>
      <c r="SMT24" s="271" t="s">
        <v>5884</v>
      </c>
      <c r="SMU24" s="271" t="s">
        <v>5884</v>
      </c>
      <c r="SMV24" s="271" t="s">
        <v>5884</v>
      </c>
      <c r="SMW24" s="271" t="s">
        <v>5884</v>
      </c>
      <c r="SMX24" s="271" t="s">
        <v>5884</v>
      </c>
      <c r="SMY24" s="271" t="s">
        <v>5884</v>
      </c>
      <c r="SMZ24" s="271" t="s">
        <v>5884</v>
      </c>
      <c r="SNA24" s="271" t="s">
        <v>5884</v>
      </c>
      <c r="SNB24" s="271" t="s">
        <v>5884</v>
      </c>
      <c r="SNC24" s="271" t="s">
        <v>5884</v>
      </c>
      <c r="SND24" s="271" t="s">
        <v>5884</v>
      </c>
      <c r="SNE24" s="271" t="s">
        <v>5884</v>
      </c>
      <c r="SNF24" s="271" t="s">
        <v>5884</v>
      </c>
      <c r="SNG24" s="271" t="s">
        <v>5884</v>
      </c>
      <c r="SNH24" s="271" t="s">
        <v>5884</v>
      </c>
      <c r="SNI24" s="271" t="s">
        <v>5884</v>
      </c>
      <c r="SNJ24" s="271" t="s">
        <v>5884</v>
      </c>
      <c r="SNK24" s="271" t="s">
        <v>5884</v>
      </c>
      <c r="SNL24" s="271" t="s">
        <v>5884</v>
      </c>
      <c r="SNM24" s="271" t="s">
        <v>5884</v>
      </c>
      <c r="SNN24" s="271" t="s">
        <v>5884</v>
      </c>
      <c r="SNO24" s="271" t="s">
        <v>5884</v>
      </c>
      <c r="SNP24" s="271" t="s">
        <v>5884</v>
      </c>
      <c r="SNQ24" s="271" t="s">
        <v>5884</v>
      </c>
      <c r="SNR24" s="271" t="s">
        <v>5884</v>
      </c>
      <c r="SNS24" s="271" t="s">
        <v>5884</v>
      </c>
      <c r="SNT24" s="271" t="s">
        <v>5884</v>
      </c>
      <c r="SNU24" s="271" t="s">
        <v>5884</v>
      </c>
      <c r="SNV24" s="271" t="s">
        <v>5884</v>
      </c>
      <c r="SNW24" s="271" t="s">
        <v>5884</v>
      </c>
      <c r="SNX24" s="271" t="s">
        <v>5884</v>
      </c>
      <c r="SNY24" s="271" t="s">
        <v>5884</v>
      </c>
      <c r="SNZ24" s="271" t="s">
        <v>5884</v>
      </c>
      <c r="SOA24" s="271" t="s">
        <v>5884</v>
      </c>
      <c r="SOB24" s="271" t="s">
        <v>5884</v>
      </c>
      <c r="SOC24" s="271" t="s">
        <v>5884</v>
      </c>
      <c r="SOD24" s="271" t="s">
        <v>5884</v>
      </c>
      <c r="SOE24" s="271" t="s">
        <v>5884</v>
      </c>
      <c r="SOF24" s="271" t="s">
        <v>5884</v>
      </c>
      <c r="SOG24" s="271" t="s">
        <v>5884</v>
      </c>
      <c r="SOH24" s="271" t="s">
        <v>5884</v>
      </c>
      <c r="SOI24" s="271" t="s">
        <v>5884</v>
      </c>
      <c r="SOJ24" s="271" t="s">
        <v>5884</v>
      </c>
      <c r="SOK24" s="271" t="s">
        <v>5884</v>
      </c>
      <c r="SOL24" s="271" t="s">
        <v>5884</v>
      </c>
      <c r="SOM24" s="271" t="s">
        <v>5884</v>
      </c>
      <c r="SON24" s="271" t="s">
        <v>5884</v>
      </c>
      <c r="SOO24" s="271" t="s">
        <v>5884</v>
      </c>
      <c r="SOP24" s="271" t="s">
        <v>5884</v>
      </c>
      <c r="SOQ24" s="271" t="s">
        <v>5884</v>
      </c>
      <c r="SOR24" s="271" t="s">
        <v>5884</v>
      </c>
      <c r="SOS24" s="271" t="s">
        <v>5884</v>
      </c>
      <c r="SOT24" s="271" t="s">
        <v>5884</v>
      </c>
      <c r="SOU24" s="271" t="s">
        <v>5884</v>
      </c>
      <c r="SOV24" s="271" t="s">
        <v>5884</v>
      </c>
      <c r="SOW24" s="271" t="s">
        <v>5884</v>
      </c>
      <c r="SOX24" s="271" t="s">
        <v>5884</v>
      </c>
      <c r="SOY24" s="271" t="s">
        <v>5884</v>
      </c>
      <c r="SOZ24" s="271" t="s">
        <v>5884</v>
      </c>
      <c r="SPA24" s="271" t="s">
        <v>5884</v>
      </c>
      <c r="SPB24" s="271" t="s">
        <v>5884</v>
      </c>
      <c r="SPC24" s="271" t="s">
        <v>5884</v>
      </c>
      <c r="SPD24" s="271" t="s">
        <v>5884</v>
      </c>
      <c r="SPE24" s="271" t="s">
        <v>5884</v>
      </c>
      <c r="SPF24" s="271" t="s">
        <v>5884</v>
      </c>
      <c r="SPG24" s="271" t="s">
        <v>5884</v>
      </c>
      <c r="SPH24" s="271" t="s">
        <v>5884</v>
      </c>
      <c r="SPI24" s="271" t="s">
        <v>5884</v>
      </c>
      <c r="SPJ24" s="271" t="s">
        <v>5884</v>
      </c>
      <c r="SPK24" s="271" t="s">
        <v>5884</v>
      </c>
      <c r="SPL24" s="271" t="s">
        <v>5884</v>
      </c>
      <c r="SPM24" s="271" t="s">
        <v>5884</v>
      </c>
      <c r="SPN24" s="271" t="s">
        <v>5884</v>
      </c>
      <c r="SPO24" s="271" t="s">
        <v>5884</v>
      </c>
      <c r="SPP24" s="271" t="s">
        <v>5884</v>
      </c>
      <c r="SPQ24" s="271" t="s">
        <v>5884</v>
      </c>
      <c r="SPR24" s="271" t="s">
        <v>5884</v>
      </c>
      <c r="SPS24" s="271" t="s">
        <v>5884</v>
      </c>
      <c r="SPT24" s="271" t="s">
        <v>5884</v>
      </c>
      <c r="SPU24" s="271" t="s">
        <v>5884</v>
      </c>
      <c r="SPV24" s="271" t="s">
        <v>5884</v>
      </c>
      <c r="SPW24" s="271" t="s">
        <v>5884</v>
      </c>
      <c r="SPX24" s="271" t="s">
        <v>5884</v>
      </c>
      <c r="SPY24" s="271" t="s">
        <v>5884</v>
      </c>
      <c r="SPZ24" s="271" t="s">
        <v>5884</v>
      </c>
      <c r="SQA24" s="271" t="s">
        <v>5884</v>
      </c>
      <c r="SQB24" s="271" t="s">
        <v>5884</v>
      </c>
      <c r="SQC24" s="271" t="s">
        <v>5884</v>
      </c>
      <c r="SQD24" s="271" t="s">
        <v>5884</v>
      </c>
      <c r="SQE24" s="271" t="s">
        <v>5884</v>
      </c>
      <c r="SQF24" s="271" t="s">
        <v>5884</v>
      </c>
      <c r="SQG24" s="271" t="s">
        <v>5884</v>
      </c>
      <c r="SQH24" s="271" t="s">
        <v>5884</v>
      </c>
      <c r="SQI24" s="271" t="s">
        <v>5884</v>
      </c>
      <c r="SQJ24" s="271" t="s">
        <v>5884</v>
      </c>
      <c r="SQK24" s="271" t="s">
        <v>5884</v>
      </c>
      <c r="SQL24" s="271" t="s">
        <v>5884</v>
      </c>
      <c r="SQM24" s="271" t="s">
        <v>5884</v>
      </c>
      <c r="SQN24" s="271" t="s">
        <v>5884</v>
      </c>
      <c r="SQO24" s="271" t="s">
        <v>5884</v>
      </c>
      <c r="SQP24" s="271" t="s">
        <v>5884</v>
      </c>
      <c r="SQQ24" s="271" t="s">
        <v>5884</v>
      </c>
      <c r="SQR24" s="271" t="s">
        <v>5884</v>
      </c>
      <c r="SQS24" s="271" t="s">
        <v>5884</v>
      </c>
      <c r="SQT24" s="271" t="s">
        <v>5884</v>
      </c>
      <c r="SQU24" s="271" t="s">
        <v>5884</v>
      </c>
      <c r="SQV24" s="271" t="s">
        <v>5884</v>
      </c>
      <c r="SQW24" s="271" t="s">
        <v>5884</v>
      </c>
      <c r="SQX24" s="271" t="s">
        <v>5884</v>
      </c>
      <c r="SQY24" s="271" t="s">
        <v>5884</v>
      </c>
      <c r="SQZ24" s="271" t="s">
        <v>5884</v>
      </c>
      <c r="SRA24" s="271" t="s">
        <v>5884</v>
      </c>
      <c r="SRB24" s="271" t="s">
        <v>5884</v>
      </c>
      <c r="SRC24" s="271" t="s">
        <v>5884</v>
      </c>
      <c r="SRD24" s="271" t="s">
        <v>5884</v>
      </c>
      <c r="SRE24" s="271" t="s">
        <v>5884</v>
      </c>
      <c r="SRF24" s="271" t="s">
        <v>5884</v>
      </c>
      <c r="SRG24" s="271" t="s">
        <v>5884</v>
      </c>
      <c r="SRH24" s="271" t="s">
        <v>5884</v>
      </c>
      <c r="SRI24" s="271" t="s">
        <v>5884</v>
      </c>
      <c r="SRJ24" s="271" t="s">
        <v>5884</v>
      </c>
      <c r="SRK24" s="271" t="s">
        <v>5884</v>
      </c>
      <c r="SRL24" s="271" t="s">
        <v>5884</v>
      </c>
      <c r="SRM24" s="271" t="s">
        <v>5884</v>
      </c>
      <c r="SRN24" s="271" t="s">
        <v>5884</v>
      </c>
      <c r="SRO24" s="271" t="s">
        <v>5884</v>
      </c>
      <c r="SRP24" s="271" t="s">
        <v>5884</v>
      </c>
      <c r="SRQ24" s="271" t="s">
        <v>5884</v>
      </c>
      <c r="SRR24" s="271" t="s">
        <v>5884</v>
      </c>
      <c r="SRS24" s="271" t="s">
        <v>5884</v>
      </c>
      <c r="SRT24" s="271" t="s">
        <v>5884</v>
      </c>
      <c r="SRU24" s="271" t="s">
        <v>5884</v>
      </c>
      <c r="SRV24" s="271" t="s">
        <v>5884</v>
      </c>
      <c r="SRW24" s="271" t="s">
        <v>5884</v>
      </c>
      <c r="SRX24" s="271" t="s">
        <v>5884</v>
      </c>
      <c r="SRY24" s="271" t="s">
        <v>5884</v>
      </c>
      <c r="SRZ24" s="271" t="s">
        <v>5884</v>
      </c>
      <c r="SSA24" s="271" t="s">
        <v>5884</v>
      </c>
      <c r="SSB24" s="271" t="s">
        <v>5884</v>
      </c>
      <c r="SSC24" s="271" t="s">
        <v>5884</v>
      </c>
      <c r="SSD24" s="271" t="s">
        <v>5884</v>
      </c>
      <c r="SSE24" s="271" t="s">
        <v>5884</v>
      </c>
      <c r="SSF24" s="271" t="s">
        <v>5884</v>
      </c>
      <c r="SSG24" s="271" t="s">
        <v>5884</v>
      </c>
      <c r="SSH24" s="271" t="s">
        <v>5884</v>
      </c>
      <c r="SSI24" s="271" t="s">
        <v>5884</v>
      </c>
      <c r="SSJ24" s="271" t="s">
        <v>5884</v>
      </c>
      <c r="SSK24" s="271" t="s">
        <v>5884</v>
      </c>
      <c r="SSL24" s="271" t="s">
        <v>5884</v>
      </c>
      <c r="SSM24" s="271" t="s">
        <v>5884</v>
      </c>
      <c r="SSN24" s="271" t="s">
        <v>5884</v>
      </c>
      <c r="SSO24" s="271" t="s">
        <v>5884</v>
      </c>
      <c r="SSP24" s="271" t="s">
        <v>5884</v>
      </c>
      <c r="SSQ24" s="271" t="s">
        <v>5884</v>
      </c>
      <c r="SSR24" s="271" t="s">
        <v>5884</v>
      </c>
      <c r="SSS24" s="271" t="s">
        <v>5884</v>
      </c>
      <c r="SST24" s="271" t="s">
        <v>5884</v>
      </c>
      <c r="SSU24" s="271" t="s">
        <v>5884</v>
      </c>
      <c r="SSV24" s="271" t="s">
        <v>5884</v>
      </c>
      <c r="SSW24" s="271" t="s">
        <v>5884</v>
      </c>
      <c r="SSX24" s="271" t="s">
        <v>5884</v>
      </c>
      <c r="SSY24" s="271" t="s">
        <v>5884</v>
      </c>
      <c r="SSZ24" s="271" t="s">
        <v>5884</v>
      </c>
      <c r="STA24" s="271" t="s">
        <v>5884</v>
      </c>
      <c r="STB24" s="271" t="s">
        <v>5884</v>
      </c>
      <c r="STC24" s="271" t="s">
        <v>5884</v>
      </c>
      <c r="STD24" s="271" t="s">
        <v>5884</v>
      </c>
      <c r="STE24" s="271" t="s">
        <v>5884</v>
      </c>
      <c r="STF24" s="271" t="s">
        <v>5884</v>
      </c>
      <c r="STG24" s="271" t="s">
        <v>5884</v>
      </c>
      <c r="STH24" s="271" t="s">
        <v>5884</v>
      </c>
      <c r="STI24" s="271" t="s">
        <v>5884</v>
      </c>
      <c r="STJ24" s="271" t="s">
        <v>5884</v>
      </c>
      <c r="STK24" s="271" t="s">
        <v>5884</v>
      </c>
      <c r="STL24" s="271" t="s">
        <v>5884</v>
      </c>
      <c r="STM24" s="271" t="s">
        <v>5884</v>
      </c>
      <c r="STN24" s="271" t="s">
        <v>5884</v>
      </c>
      <c r="STO24" s="271" t="s">
        <v>5884</v>
      </c>
      <c r="STP24" s="271" t="s">
        <v>5884</v>
      </c>
      <c r="STQ24" s="271" t="s">
        <v>5884</v>
      </c>
      <c r="STR24" s="271" t="s">
        <v>5884</v>
      </c>
      <c r="STS24" s="271" t="s">
        <v>5884</v>
      </c>
      <c r="STT24" s="271" t="s">
        <v>5884</v>
      </c>
      <c r="STU24" s="271" t="s">
        <v>5884</v>
      </c>
      <c r="STV24" s="271" t="s">
        <v>5884</v>
      </c>
      <c r="STW24" s="271" t="s">
        <v>5884</v>
      </c>
      <c r="STX24" s="271" t="s">
        <v>5884</v>
      </c>
      <c r="STY24" s="271" t="s">
        <v>5884</v>
      </c>
      <c r="STZ24" s="271" t="s">
        <v>5884</v>
      </c>
      <c r="SUA24" s="271" t="s">
        <v>5884</v>
      </c>
      <c r="SUB24" s="271" t="s">
        <v>5884</v>
      </c>
      <c r="SUC24" s="271" t="s">
        <v>5884</v>
      </c>
      <c r="SUD24" s="271" t="s">
        <v>5884</v>
      </c>
      <c r="SUE24" s="271" t="s">
        <v>5884</v>
      </c>
      <c r="SUF24" s="271" t="s">
        <v>5884</v>
      </c>
      <c r="SUG24" s="271" t="s">
        <v>5884</v>
      </c>
      <c r="SUH24" s="271" t="s">
        <v>5884</v>
      </c>
      <c r="SUI24" s="271" t="s">
        <v>5884</v>
      </c>
      <c r="SUJ24" s="271" t="s">
        <v>5884</v>
      </c>
      <c r="SUK24" s="271" t="s">
        <v>5884</v>
      </c>
      <c r="SUL24" s="271" t="s">
        <v>5884</v>
      </c>
      <c r="SUM24" s="271" t="s">
        <v>5884</v>
      </c>
      <c r="SUN24" s="271" t="s">
        <v>5884</v>
      </c>
      <c r="SUO24" s="271" t="s">
        <v>5884</v>
      </c>
      <c r="SUP24" s="271" t="s">
        <v>5884</v>
      </c>
      <c r="SUQ24" s="271" t="s">
        <v>5884</v>
      </c>
      <c r="SUR24" s="271" t="s">
        <v>5884</v>
      </c>
      <c r="SUS24" s="271" t="s">
        <v>5884</v>
      </c>
      <c r="SUT24" s="271" t="s">
        <v>5884</v>
      </c>
      <c r="SUU24" s="271" t="s">
        <v>5884</v>
      </c>
      <c r="SUV24" s="271" t="s">
        <v>5884</v>
      </c>
      <c r="SUW24" s="271" t="s">
        <v>5884</v>
      </c>
      <c r="SUX24" s="271" t="s">
        <v>5884</v>
      </c>
      <c r="SUY24" s="271" t="s">
        <v>5884</v>
      </c>
      <c r="SUZ24" s="271" t="s">
        <v>5884</v>
      </c>
      <c r="SVA24" s="271" t="s">
        <v>5884</v>
      </c>
      <c r="SVB24" s="271" t="s">
        <v>5884</v>
      </c>
      <c r="SVC24" s="271" t="s">
        <v>5884</v>
      </c>
      <c r="SVD24" s="271" t="s">
        <v>5884</v>
      </c>
      <c r="SVE24" s="271" t="s">
        <v>5884</v>
      </c>
      <c r="SVF24" s="271" t="s">
        <v>5884</v>
      </c>
      <c r="SVG24" s="271" t="s">
        <v>5884</v>
      </c>
      <c r="SVH24" s="271" t="s">
        <v>5884</v>
      </c>
      <c r="SVI24" s="271" t="s">
        <v>5884</v>
      </c>
      <c r="SVJ24" s="271" t="s">
        <v>5884</v>
      </c>
      <c r="SVK24" s="271" t="s">
        <v>5884</v>
      </c>
      <c r="SVL24" s="271" t="s">
        <v>5884</v>
      </c>
      <c r="SVM24" s="271" t="s">
        <v>5884</v>
      </c>
      <c r="SVN24" s="271" t="s">
        <v>5884</v>
      </c>
      <c r="SVO24" s="271" t="s">
        <v>5884</v>
      </c>
      <c r="SVP24" s="271" t="s">
        <v>5884</v>
      </c>
      <c r="SVQ24" s="271" t="s">
        <v>5884</v>
      </c>
      <c r="SVR24" s="271" t="s">
        <v>5884</v>
      </c>
      <c r="SVS24" s="271" t="s">
        <v>5884</v>
      </c>
      <c r="SVT24" s="271" t="s">
        <v>5884</v>
      </c>
      <c r="SVU24" s="271" t="s">
        <v>5884</v>
      </c>
      <c r="SVV24" s="271" t="s">
        <v>5884</v>
      </c>
      <c r="SVW24" s="271" t="s">
        <v>5884</v>
      </c>
      <c r="SVX24" s="271" t="s">
        <v>5884</v>
      </c>
      <c r="SVY24" s="271" t="s">
        <v>5884</v>
      </c>
      <c r="SVZ24" s="271" t="s">
        <v>5884</v>
      </c>
      <c r="SWA24" s="271" t="s">
        <v>5884</v>
      </c>
      <c r="SWB24" s="271" t="s">
        <v>5884</v>
      </c>
      <c r="SWC24" s="271" t="s">
        <v>5884</v>
      </c>
      <c r="SWD24" s="271" t="s">
        <v>5884</v>
      </c>
      <c r="SWE24" s="271" t="s">
        <v>5884</v>
      </c>
      <c r="SWF24" s="271" t="s">
        <v>5884</v>
      </c>
      <c r="SWG24" s="271" t="s">
        <v>5884</v>
      </c>
      <c r="SWH24" s="271" t="s">
        <v>5884</v>
      </c>
      <c r="SWI24" s="271" t="s">
        <v>5884</v>
      </c>
      <c r="SWJ24" s="271" t="s">
        <v>5884</v>
      </c>
      <c r="SWK24" s="271" t="s">
        <v>5884</v>
      </c>
      <c r="SWL24" s="271" t="s">
        <v>5884</v>
      </c>
      <c r="SWM24" s="271" t="s">
        <v>5884</v>
      </c>
      <c r="SWN24" s="271" t="s">
        <v>5884</v>
      </c>
      <c r="SWO24" s="271" t="s">
        <v>5884</v>
      </c>
      <c r="SWP24" s="271" t="s">
        <v>5884</v>
      </c>
      <c r="SWQ24" s="271" t="s">
        <v>5884</v>
      </c>
      <c r="SWR24" s="271" t="s">
        <v>5884</v>
      </c>
      <c r="SWS24" s="271" t="s">
        <v>5884</v>
      </c>
      <c r="SWT24" s="271" t="s">
        <v>5884</v>
      </c>
      <c r="SWU24" s="271" t="s">
        <v>5884</v>
      </c>
      <c r="SWV24" s="271" t="s">
        <v>5884</v>
      </c>
      <c r="SWW24" s="271" t="s">
        <v>5884</v>
      </c>
      <c r="SWX24" s="271" t="s">
        <v>5884</v>
      </c>
      <c r="SWY24" s="271" t="s">
        <v>5884</v>
      </c>
      <c r="SWZ24" s="271" t="s">
        <v>5884</v>
      </c>
      <c r="SXA24" s="271" t="s">
        <v>5884</v>
      </c>
      <c r="SXB24" s="271" t="s">
        <v>5884</v>
      </c>
      <c r="SXC24" s="271" t="s">
        <v>5884</v>
      </c>
      <c r="SXD24" s="271" t="s">
        <v>5884</v>
      </c>
      <c r="SXE24" s="271" t="s">
        <v>5884</v>
      </c>
      <c r="SXF24" s="271" t="s">
        <v>5884</v>
      </c>
      <c r="SXG24" s="271" t="s">
        <v>5884</v>
      </c>
      <c r="SXH24" s="271" t="s">
        <v>5884</v>
      </c>
      <c r="SXI24" s="271" t="s">
        <v>5884</v>
      </c>
      <c r="SXJ24" s="271" t="s">
        <v>5884</v>
      </c>
      <c r="SXK24" s="271" t="s">
        <v>5884</v>
      </c>
      <c r="SXL24" s="271" t="s">
        <v>5884</v>
      </c>
      <c r="SXM24" s="271" t="s">
        <v>5884</v>
      </c>
      <c r="SXN24" s="271" t="s">
        <v>5884</v>
      </c>
      <c r="SXO24" s="271" t="s">
        <v>5884</v>
      </c>
      <c r="SXP24" s="271" t="s">
        <v>5884</v>
      </c>
      <c r="SXQ24" s="271" t="s">
        <v>5884</v>
      </c>
      <c r="SXR24" s="271" t="s">
        <v>5884</v>
      </c>
      <c r="SXS24" s="271" t="s">
        <v>5884</v>
      </c>
      <c r="SXT24" s="271" t="s">
        <v>5884</v>
      </c>
      <c r="SXU24" s="271" t="s">
        <v>5884</v>
      </c>
      <c r="SXV24" s="271" t="s">
        <v>5884</v>
      </c>
      <c r="SXW24" s="271" t="s">
        <v>5884</v>
      </c>
      <c r="SXX24" s="271" t="s">
        <v>5884</v>
      </c>
      <c r="SXY24" s="271" t="s">
        <v>5884</v>
      </c>
      <c r="SXZ24" s="271" t="s">
        <v>5884</v>
      </c>
      <c r="SYA24" s="271" t="s">
        <v>5884</v>
      </c>
      <c r="SYB24" s="271" t="s">
        <v>5884</v>
      </c>
      <c r="SYC24" s="271" t="s">
        <v>5884</v>
      </c>
      <c r="SYD24" s="271" t="s">
        <v>5884</v>
      </c>
      <c r="SYE24" s="271" t="s">
        <v>5884</v>
      </c>
      <c r="SYF24" s="271" t="s">
        <v>5884</v>
      </c>
      <c r="SYG24" s="271" t="s">
        <v>5884</v>
      </c>
      <c r="SYH24" s="271" t="s">
        <v>5884</v>
      </c>
      <c r="SYI24" s="271" t="s">
        <v>5884</v>
      </c>
      <c r="SYJ24" s="271" t="s">
        <v>5884</v>
      </c>
      <c r="SYK24" s="271" t="s">
        <v>5884</v>
      </c>
      <c r="SYL24" s="271" t="s">
        <v>5884</v>
      </c>
      <c r="SYM24" s="271" t="s">
        <v>5884</v>
      </c>
      <c r="SYN24" s="271" t="s">
        <v>5884</v>
      </c>
      <c r="SYO24" s="271" t="s">
        <v>5884</v>
      </c>
      <c r="SYP24" s="271" t="s">
        <v>5884</v>
      </c>
      <c r="SYQ24" s="271" t="s">
        <v>5884</v>
      </c>
      <c r="SYR24" s="271" t="s">
        <v>5884</v>
      </c>
      <c r="SYS24" s="271" t="s">
        <v>5884</v>
      </c>
      <c r="SYT24" s="271" t="s">
        <v>5884</v>
      </c>
      <c r="SYU24" s="271" t="s">
        <v>5884</v>
      </c>
      <c r="SYV24" s="271" t="s">
        <v>5884</v>
      </c>
      <c r="SYW24" s="271" t="s">
        <v>5884</v>
      </c>
      <c r="SYX24" s="271" t="s">
        <v>5884</v>
      </c>
      <c r="SYY24" s="271" t="s">
        <v>5884</v>
      </c>
      <c r="SYZ24" s="271" t="s">
        <v>5884</v>
      </c>
      <c r="SZA24" s="271" t="s">
        <v>5884</v>
      </c>
      <c r="SZB24" s="271" t="s">
        <v>5884</v>
      </c>
      <c r="SZC24" s="271" t="s">
        <v>5884</v>
      </c>
      <c r="SZD24" s="271" t="s">
        <v>5884</v>
      </c>
      <c r="SZE24" s="271" t="s">
        <v>5884</v>
      </c>
      <c r="SZF24" s="271" t="s">
        <v>5884</v>
      </c>
      <c r="SZG24" s="271" t="s">
        <v>5884</v>
      </c>
      <c r="SZH24" s="271" t="s">
        <v>5884</v>
      </c>
      <c r="SZI24" s="271" t="s">
        <v>5884</v>
      </c>
      <c r="SZJ24" s="271" t="s">
        <v>5884</v>
      </c>
      <c r="SZK24" s="271" t="s">
        <v>5884</v>
      </c>
      <c r="SZL24" s="271" t="s">
        <v>5884</v>
      </c>
      <c r="SZM24" s="271" t="s">
        <v>5884</v>
      </c>
      <c r="SZN24" s="271" t="s">
        <v>5884</v>
      </c>
      <c r="SZO24" s="271" t="s">
        <v>5884</v>
      </c>
      <c r="SZP24" s="271" t="s">
        <v>5884</v>
      </c>
      <c r="SZQ24" s="271" t="s">
        <v>5884</v>
      </c>
      <c r="SZR24" s="271" t="s">
        <v>5884</v>
      </c>
      <c r="SZS24" s="271" t="s">
        <v>5884</v>
      </c>
      <c r="SZT24" s="271" t="s">
        <v>5884</v>
      </c>
      <c r="SZU24" s="271" t="s">
        <v>5884</v>
      </c>
      <c r="SZV24" s="271" t="s">
        <v>5884</v>
      </c>
      <c r="SZW24" s="271" t="s">
        <v>5884</v>
      </c>
      <c r="SZX24" s="271" t="s">
        <v>5884</v>
      </c>
      <c r="SZY24" s="271" t="s">
        <v>5884</v>
      </c>
      <c r="SZZ24" s="271" t="s">
        <v>5884</v>
      </c>
      <c r="TAA24" s="271" t="s">
        <v>5884</v>
      </c>
      <c r="TAB24" s="271" t="s">
        <v>5884</v>
      </c>
      <c r="TAC24" s="271" t="s">
        <v>5884</v>
      </c>
      <c r="TAD24" s="271" t="s">
        <v>5884</v>
      </c>
      <c r="TAE24" s="271" t="s">
        <v>5884</v>
      </c>
      <c r="TAF24" s="271" t="s">
        <v>5884</v>
      </c>
      <c r="TAG24" s="271" t="s">
        <v>5884</v>
      </c>
      <c r="TAH24" s="271" t="s">
        <v>5884</v>
      </c>
      <c r="TAI24" s="271" t="s">
        <v>5884</v>
      </c>
      <c r="TAJ24" s="271" t="s">
        <v>5884</v>
      </c>
      <c r="TAK24" s="271" t="s">
        <v>5884</v>
      </c>
      <c r="TAL24" s="271" t="s">
        <v>5884</v>
      </c>
      <c r="TAM24" s="271" t="s">
        <v>5884</v>
      </c>
      <c r="TAN24" s="271" t="s">
        <v>5884</v>
      </c>
      <c r="TAO24" s="271" t="s">
        <v>5884</v>
      </c>
      <c r="TAP24" s="271" t="s">
        <v>5884</v>
      </c>
      <c r="TAQ24" s="271" t="s">
        <v>5884</v>
      </c>
      <c r="TAR24" s="271" t="s">
        <v>5884</v>
      </c>
      <c r="TAS24" s="271" t="s">
        <v>5884</v>
      </c>
      <c r="TAT24" s="271" t="s">
        <v>5884</v>
      </c>
      <c r="TAU24" s="271" t="s">
        <v>5884</v>
      </c>
      <c r="TAV24" s="271" t="s">
        <v>5884</v>
      </c>
      <c r="TAW24" s="271" t="s">
        <v>5884</v>
      </c>
      <c r="TAX24" s="271" t="s">
        <v>5884</v>
      </c>
      <c r="TAY24" s="271" t="s">
        <v>5884</v>
      </c>
      <c r="TAZ24" s="271" t="s">
        <v>5884</v>
      </c>
      <c r="TBA24" s="271" t="s">
        <v>5884</v>
      </c>
      <c r="TBB24" s="271" t="s">
        <v>5884</v>
      </c>
      <c r="TBC24" s="271" t="s">
        <v>5884</v>
      </c>
      <c r="TBD24" s="271" t="s">
        <v>5884</v>
      </c>
      <c r="TBE24" s="271" t="s">
        <v>5884</v>
      </c>
      <c r="TBF24" s="271" t="s">
        <v>5884</v>
      </c>
      <c r="TBG24" s="271" t="s">
        <v>5884</v>
      </c>
      <c r="TBH24" s="271" t="s">
        <v>5884</v>
      </c>
      <c r="TBI24" s="271" t="s">
        <v>5884</v>
      </c>
      <c r="TBJ24" s="271" t="s">
        <v>5884</v>
      </c>
      <c r="TBK24" s="271" t="s">
        <v>5884</v>
      </c>
      <c r="TBL24" s="271" t="s">
        <v>5884</v>
      </c>
      <c r="TBM24" s="271" t="s">
        <v>5884</v>
      </c>
      <c r="TBN24" s="271" t="s">
        <v>5884</v>
      </c>
      <c r="TBO24" s="271" t="s">
        <v>5884</v>
      </c>
      <c r="TBP24" s="271" t="s">
        <v>5884</v>
      </c>
      <c r="TBQ24" s="271" t="s">
        <v>5884</v>
      </c>
      <c r="TBR24" s="271" t="s">
        <v>5884</v>
      </c>
      <c r="TBS24" s="271" t="s">
        <v>5884</v>
      </c>
      <c r="TBT24" s="271" t="s">
        <v>5884</v>
      </c>
      <c r="TBU24" s="271" t="s">
        <v>5884</v>
      </c>
      <c r="TBV24" s="271" t="s">
        <v>5884</v>
      </c>
      <c r="TBW24" s="271" t="s">
        <v>5884</v>
      </c>
      <c r="TBX24" s="271" t="s">
        <v>5884</v>
      </c>
      <c r="TBY24" s="271" t="s">
        <v>5884</v>
      </c>
      <c r="TBZ24" s="271" t="s">
        <v>5884</v>
      </c>
      <c r="TCA24" s="271" t="s">
        <v>5884</v>
      </c>
      <c r="TCB24" s="271" t="s">
        <v>5884</v>
      </c>
      <c r="TCC24" s="271" t="s">
        <v>5884</v>
      </c>
      <c r="TCD24" s="271" t="s">
        <v>5884</v>
      </c>
      <c r="TCE24" s="271" t="s">
        <v>5884</v>
      </c>
      <c r="TCF24" s="271" t="s">
        <v>5884</v>
      </c>
      <c r="TCG24" s="271" t="s">
        <v>5884</v>
      </c>
      <c r="TCH24" s="271" t="s">
        <v>5884</v>
      </c>
      <c r="TCI24" s="271" t="s">
        <v>5884</v>
      </c>
      <c r="TCJ24" s="271" t="s">
        <v>5884</v>
      </c>
      <c r="TCK24" s="271" t="s">
        <v>5884</v>
      </c>
      <c r="TCL24" s="271" t="s">
        <v>5884</v>
      </c>
      <c r="TCM24" s="271" t="s">
        <v>5884</v>
      </c>
      <c r="TCN24" s="271" t="s">
        <v>5884</v>
      </c>
      <c r="TCO24" s="271" t="s">
        <v>5884</v>
      </c>
      <c r="TCP24" s="271" t="s">
        <v>5884</v>
      </c>
      <c r="TCQ24" s="271" t="s">
        <v>5884</v>
      </c>
      <c r="TCR24" s="271" t="s">
        <v>5884</v>
      </c>
      <c r="TCS24" s="271" t="s">
        <v>5884</v>
      </c>
      <c r="TCT24" s="271" t="s">
        <v>5884</v>
      </c>
      <c r="TCU24" s="271" t="s">
        <v>5884</v>
      </c>
      <c r="TCV24" s="271" t="s">
        <v>5884</v>
      </c>
      <c r="TCW24" s="271" t="s">
        <v>5884</v>
      </c>
      <c r="TCX24" s="271" t="s">
        <v>5884</v>
      </c>
      <c r="TCY24" s="271" t="s">
        <v>5884</v>
      </c>
      <c r="TCZ24" s="271" t="s">
        <v>5884</v>
      </c>
      <c r="TDA24" s="271" t="s">
        <v>5884</v>
      </c>
      <c r="TDB24" s="271" t="s">
        <v>5884</v>
      </c>
      <c r="TDC24" s="271" t="s">
        <v>5884</v>
      </c>
      <c r="TDD24" s="271" t="s">
        <v>5884</v>
      </c>
      <c r="TDE24" s="271" t="s">
        <v>5884</v>
      </c>
      <c r="TDF24" s="271" t="s">
        <v>5884</v>
      </c>
      <c r="TDG24" s="271" t="s">
        <v>5884</v>
      </c>
      <c r="TDH24" s="271" t="s">
        <v>5884</v>
      </c>
      <c r="TDI24" s="271" t="s">
        <v>5884</v>
      </c>
      <c r="TDJ24" s="271" t="s">
        <v>5884</v>
      </c>
      <c r="TDK24" s="271" t="s">
        <v>5884</v>
      </c>
      <c r="TDL24" s="271" t="s">
        <v>5884</v>
      </c>
      <c r="TDM24" s="271" t="s">
        <v>5884</v>
      </c>
      <c r="TDN24" s="271" t="s">
        <v>5884</v>
      </c>
      <c r="TDO24" s="271" t="s">
        <v>5884</v>
      </c>
      <c r="TDP24" s="271" t="s">
        <v>5884</v>
      </c>
      <c r="TDQ24" s="271" t="s">
        <v>5884</v>
      </c>
      <c r="TDR24" s="271" t="s">
        <v>5884</v>
      </c>
      <c r="TDS24" s="271" t="s">
        <v>5884</v>
      </c>
      <c r="TDT24" s="271" t="s">
        <v>5884</v>
      </c>
      <c r="TDU24" s="271" t="s">
        <v>5884</v>
      </c>
      <c r="TDV24" s="271" t="s">
        <v>5884</v>
      </c>
      <c r="TDW24" s="271" t="s">
        <v>5884</v>
      </c>
      <c r="TDX24" s="271" t="s">
        <v>5884</v>
      </c>
      <c r="TDY24" s="271" t="s">
        <v>5884</v>
      </c>
      <c r="TDZ24" s="271" t="s">
        <v>5884</v>
      </c>
      <c r="TEA24" s="271" t="s">
        <v>5884</v>
      </c>
      <c r="TEB24" s="271" t="s">
        <v>5884</v>
      </c>
      <c r="TEC24" s="271" t="s">
        <v>5884</v>
      </c>
      <c r="TED24" s="271" t="s">
        <v>5884</v>
      </c>
      <c r="TEE24" s="271" t="s">
        <v>5884</v>
      </c>
      <c r="TEF24" s="271" t="s">
        <v>5884</v>
      </c>
      <c r="TEG24" s="271" t="s">
        <v>5884</v>
      </c>
      <c r="TEH24" s="271" t="s">
        <v>5884</v>
      </c>
      <c r="TEI24" s="271" t="s">
        <v>5884</v>
      </c>
      <c r="TEJ24" s="271" t="s">
        <v>5884</v>
      </c>
      <c r="TEK24" s="271" t="s">
        <v>5884</v>
      </c>
      <c r="TEL24" s="271" t="s">
        <v>5884</v>
      </c>
      <c r="TEM24" s="271" t="s">
        <v>5884</v>
      </c>
      <c r="TEN24" s="271" t="s">
        <v>5884</v>
      </c>
      <c r="TEO24" s="271" t="s">
        <v>5884</v>
      </c>
      <c r="TEP24" s="271" t="s">
        <v>5884</v>
      </c>
      <c r="TEQ24" s="271" t="s">
        <v>5884</v>
      </c>
      <c r="TER24" s="271" t="s">
        <v>5884</v>
      </c>
      <c r="TES24" s="271" t="s">
        <v>5884</v>
      </c>
      <c r="TET24" s="271" t="s">
        <v>5884</v>
      </c>
      <c r="TEU24" s="271" t="s">
        <v>5884</v>
      </c>
      <c r="TEV24" s="271" t="s">
        <v>5884</v>
      </c>
      <c r="TEW24" s="271" t="s">
        <v>5884</v>
      </c>
      <c r="TEX24" s="271" t="s">
        <v>5884</v>
      </c>
      <c r="TEY24" s="271" t="s">
        <v>5884</v>
      </c>
      <c r="TEZ24" s="271" t="s">
        <v>5884</v>
      </c>
      <c r="TFA24" s="271" t="s">
        <v>5884</v>
      </c>
      <c r="TFB24" s="271" t="s">
        <v>5884</v>
      </c>
      <c r="TFC24" s="271" t="s">
        <v>5884</v>
      </c>
      <c r="TFD24" s="271" t="s">
        <v>5884</v>
      </c>
      <c r="TFE24" s="271" t="s">
        <v>5884</v>
      </c>
      <c r="TFF24" s="271" t="s">
        <v>5884</v>
      </c>
      <c r="TFG24" s="271" t="s">
        <v>5884</v>
      </c>
      <c r="TFH24" s="271" t="s">
        <v>5884</v>
      </c>
      <c r="TFI24" s="271" t="s">
        <v>5884</v>
      </c>
      <c r="TFJ24" s="271" t="s">
        <v>5884</v>
      </c>
      <c r="TFK24" s="271" t="s">
        <v>5884</v>
      </c>
      <c r="TFL24" s="271" t="s">
        <v>5884</v>
      </c>
      <c r="TFM24" s="271" t="s">
        <v>5884</v>
      </c>
      <c r="TFN24" s="271" t="s">
        <v>5884</v>
      </c>
      <c r="TFO24" s="271" t="s">
        <v>5884</v>
      </c>
      <c r="TFP24" s="271" t="s">
        <v>5884</v>
      </c>
      <c r="TFQ24" s="271" t="s">
        <v>5884</v>
      </c>
      <c r="TFR24" s="271" t="s">
        <v>5884</v>
      </c>
      <c r="TFS24" s="271" t="s">
        <v>5884</v>
      </c>
      <c r="TFT24" s="271" t="s">
        <v>5884</v>
      </c>
      <c r="TFU24" s="271" t="s">
        <v>5884</v>
      </c>
      <c r="TFV24" s="271" t="s">
        <v>5884</v>
      </c>
      <c r="TFW24" s="271" t="s">
        <v>5884</v>
      </c>
      <c r="TFX24" s="271" t="s">
        <v>5884</v>
      </c>
      <c r="TFY24" s="271" t="s">
        <v>5884</v>
      </c>
      <c r="TFZ24" s="271" t="s">
        <v>5884</v>
      </c>
      <c r="TGA24" s="271" t="s">
        <v>5884</v>
      </c>
      <c r="TGB24" s="271" t="s">
        <v>5884</v>
      </c>
      <c r="TGC24" s="271" t="s">
        <v>5884</v>
      </c>
      <c r="TGD24" s="271" t="s">
        <v>5884</v>
      </c>
      <c r="TGE24" s="271" t="s">
        <v>5884</v>
      </c>
      <c r="TGF24" s="271" t="s">
        <v>5884</v>
      </c>
      <c r="TGG24" s="271" t="s">
        <v>5884</v>
      </c>
      <c r="TGH24" s="271" t="s">
        <v>5884</v>
      </c>
      <c r="TGI24" s="271" t="s">
        <v>5884</v>
      </c>
      <c r="TGJ24" s="271" t="s">
        <v>5884</v>
      </c>
      <c r="TGK24" s="271" t="s">
        <v>5884</v>
      </c>
      <c r="TGL24" s="271" t="s">
        <v>5884</v>
      </c>
      <c r="TGM24" s="271" t="s">
        <v>5884</v>
      </c>
      <c r="TGN24" s="271" t="s">
        <v>5884</v>
      </c>
      <c r="TGO24" s="271" t="s">
        <v>5884</v>
      </c>
      <c r="TGP24" s="271" t="s">
        <v>5884</v>
      </c>
      <c r="TGQ24" s="271" t="s">
        <v>5884</v>
      </c>
      <c r="TGR24" s="271" t="s">
        <v>5884</v>
      </c>
      <c r="TGS24" s="271" t="s">
        <v>5884</v>
      </c>
      <c r="TGT24" s="271" t="s">
        <v>5884</v>
      </c>
      <c r="TGU24" s="271" t="s">
        <v>5884</v>
      </c>
      <c r="TGV24" s="271" t="s">
        <v>5884</v>
      </c>
      <c r="TGW24" s="271" t="s">
        <v>5884</v>
      </c>
      <c r="TGX24" s="271" t="s">
        <v>5884</v>
      </c>
      <c r="TGY24" s="271" t="s">
        <v>5884</v>
      </c>
      <c r="TGZ24" s="271" t="s">
        <v>5884</v>
      </c>
      <c r="THA24" s="271" t="s">
        <v>5884</v>
      </c>
      <c r="THB24" s="271" t="s">
        <v>5884</v>
      </c>
      <c r="THC24" s="271" t="s">
        <v>5884</v>
      </c>
      <c r="THD24" s="271" t="s">
        <v>5884</v>
      </c>
      <c r="THE24" s="271" t="s">
        <v>5884</v>
      </c>
      <c r="THF24" s="271" t="s">
        <v>5884</v>
      </c>
      <c r="THG24" s="271" t="s">
        <v>5884</v>
      </c>
      <c r="THH24" s="271" t="s">
        <v>5884</v>
      </c>
      <c r="THI24" s="271" t="s">
        <v>5884</v>
      </c>
      <c r="THJ24" s="271" t="s">
        <v>5884</v>
      </c>
      <c r="THK24" s="271" t="s">
        <v>5884</v>
      </c>
      <c r="THL24" s="271" t="s">
        <v>5884</v>
      </c>
      <c r="THM24" s="271" t="s">
        <v>5884</v>
      </c>
      <c r="THN24" s="271" t="s">
        <v>5884</v>
      </c>
      <c r="THO24" s="271" t="s">
        <v>5884</v>
      </c>
      <c r="THP24" s="271" t="s">
        <v>5884</v>
      </c>
      <c r="THQ24" s="271" t="s">
        <v>5884</v>
      </c>
      <c r="THR24" s="271" t="s">
        <v>5884</v>
      </c>
      <c r="THS24" s="271" t="s">
        <v>5884</v>
      </c>
      <c r="THT24" s="271" t="s">
        <v>5884</v>
      </c>
      <c r="THU24" s="271" t="s">
        <v>5884</v>
      </c>
      <c r="THV24" s="271" t="s">
        <v>5884</v>
      </c>
      <c r="THW24" s="271" t="s">
        <v>5884</v>
      </c>
      <c r="THX24" s="271" t="s">
        <v>5884</v>
      </c>
      <c r="THY24" s="271" t="s">
        <v>5884</v>
      </c>
      <c r="THZ24" s="271" t="s">
        <v>5884</v>
      </c>
      <c r="TIA24" s="271" t="s">
        <v>5884</v>
      </c>
      <c r="TIB24" s="271" t="s">
        <v>5884</v>
      </c>
      <c r="TIC24" s="271" t="s">
        <v>5884</v>
      </c>
      <c r="TID24" s="271" t="s">
        <v>5884</v>
      </c>
      <c r="TIE24" s="271" t="s">
        <v>5884</v>
      </c>
      <c r="TIF24" s="271" t="s">
        <v>5884</v>
      </c>
      <c r="TIG24" s="271" t="s">
        <v>5884</v>
      </c>
      <c r="TIH24" s="271" t="s">
        <v>5884</v>
      </c>
      <c r="TII24" s="271" t="s">
        <v>5884</v>
      </c>
      <c r="TIJ24" s="271" t="s">
        <v>5884</v>
      </c>
      <c r="TIK24" s="271" t="s">
        <v>5884</v>
      </c>
      <c r="TIL24" s="271" t="s">
        <v>5884</v>
      </c>
      <c r="TIM24" s="271" t="s">
        <v>5884</v>
      </c>
      <c r="TIN24" s="271" t="s">
        <v>5884</v>
      </c>
      <c r="TIO24" s="271" t="s">
        <v>5884</v>
      </c>
      <c r="TIP24" s="271" t="s">
        <v>5884</v>
      </c>
      <c r="TIQ24" s="271" t="s">
        <v>5884</v>
      </c>
      <c r="TIR24" s="271" t="s">
        <v>5884</v>
      </c>
      <c r="TIS24" s="271" t="s">
        <v>5884</v>
      </c>
      <c r="TIT24" s="271" t="s">
        <v>5884</v>
      </c>
      <c r="TIU24" s="271" t="s">
        <v>5884</v>
      </c>
      <c r="TIV24" s="271" t="s">
        <v>5884</v>
      </c>
      <c r="TIW24" s="271" t="s">
        <v>5884</v>
      </c>
      <c r="TIX24" s="271" t="s">
        <v>5884</v>
      </c>
      <c r="TIY24" s="271" t="s">
        <v>5884</v>
      </c>
      <c r="TIZ24" s="271" t="s">
        <v>5884</v>
      </c>
      <c r="TJA24" s="271" t="s">
        <v>5884</v>
      </c>
      <c r="TJB24" s="271" t="s">
        <v>5884</v>
      </c>
      <c r="TJC24" s="271" t="s">
        <v>5884</v>
      </c>
      <c r="TJD24" s="271" t="s">
        <v>5884</v>
      </c>
      <c r="TJE24" s="271" t="s">
        <v>5884</v>
      </c>
      <c r="TJF24" s="271" t="s">
        <v>5884</v>
      </c>
      <c r="TJG24" s="271" t="s">
        <v>5884</v>
      </c>
      <c r="TJH24" s="271" t="s">
        <v>5884</v>
      </c>
      <c r="TJI24" s="271" t="s">
        <v>5884</v>
      </c>
      <c r="TJJ24" s="271" t="s">
        <v>5884</v>
      </c>
      <c r="TJK24" s="271" t="s">
        <v>5884</v>
      </c>
      <c r="TJL24" s="271" t="s">
        <v>5884</v>
      </c>
      <c r="TJM24" s="271" t="s">
        <v>5884</v>
      </c>
      <c r="TJN24" s="271" t="s">
        <v>5884</v>
      </c>
      <c r="TJO24" s="271" t="s">
        <v>5884</v>
      </c>
      <c r="TJP24" s="271" t="s">
        <v>5884</v>
      </c>
      <c r="TJQ24" s="271" t="s">
        <v>5884</v>
      </c>
      <c r="TJR24" s="271" t="s">
        <v>5884</v>
      </c>
      <c r="TJS24" s="271" t="s">
        <v>5884</v>
      </c>
      <c r="TJT24" s="271" t="s">
        <v>5884</v>
      </c>
      <c r="TJU24" s="271" t="s">
        <v>5884</v>
      </c>
      <c r="TJV24" s="271" t="s">
        <v>5884</v>
      </c>
      <c r="TJW24" s="271" t="s">
        <v>5884</v>
      </c>
      <c r="TJX24" s="271" t="s">
        <v>5884</v>
      </c>
      <c r="TJY24" s="271" t="s">
        <v>5884</v>
      </c>
      <c r="TJZ24" s="271" t="s">
        <v>5884</v>
      </c>
      <c r="TKA24" s="271" t="s">
        <v>5884</v>
      </c>
      <c r="TKB24" s="271" t="s">
        <v>5884</v>
      </c>
      <c r="TKC24" s="271" t="s">
        <v>5884</v>
      </c>
      <c r="TKD24" s="271" t="s">
        <v>5884</v>
      </c>
      <c r="TKE24" s="271" t="s">
        <v>5884</v>
      </c>
      <c r="TKF24" s="271" t="s">
        <v>5884</v>
      </c>
      <c r="TKG24" s="271" t="s">
        <v>5884</v>
      </c>
      <c r="TKH24" s="271" t="s">
        <v>5884</v>
      </c>
      <c r="TKI24" s="271" t="s">
        <v>5884</v>
      </c>
      <c r="TKJ24" s="271" t="s">
        <v>5884</v>
      </c>
      <c r="TKK24" s="271" t="s">
        <v>5884</v>
      </c>
      <c r="TKL24" s="271" t="s">
        <v>5884</v>
      </c>
      <c r="TKM24" s="271" t="s">
        <v>5884</v>
      </c>
      <c r="TKN24" s="271" t="s">
        <v>5884</v>
      </c>
      <c r="TKO24" s="271" t="s">
        <v>5884</v>
      </c>
      <c r="TKP24" s="271" t="s">
        <v>5884</v>
      </c>
      <c r="TKQ24" s="271" t="s">
        <v>5884</v>
      </c>
      <c r="TKR24" s="271" t="s">
        <v>5884</v>
      </c>
      <c r="TKS24" s="271" t="s">
        <v>5884</v>
      </c>
      <c r="TKT24" s="271" t="s">
        <v>5884</v>
      </c>
      <c r="TKU24" s="271" t="s">
        <v>5884</v>
      </c>
      <c r="TKV24" s="271" t="s">
        <v>5884</v>
      </c>
      <c r="TKW24" s="271" t="s">
        <v>5884</v>
      </c>
      <c r="TKX24" s="271" t="s">
        <v>5884</v>
      </c>
      <c r="TKY24" s="271" t="s">
        <v>5884</v>
      </c>
      <c r="TKZ24" s="271" t="s">
        <v>5884</v>
      </c>
      <c r="TLA24" s="271" t="s">
        <v>5884</v>
      </c>
      <c r="TLB24" s="271" t="s">
        <v>5884</v>
      </c>
      <c r="TLC24" s="271" t="s">
        <v>5884</v>
      </c>
      <c r="TLD24" s="271" t="s">
        <v>5884</v>
      </c>
      <c r="TLE24" s="271" t="s">
        <v>5884</v>
      </c>
      <c r="TLF24" s="271" t="s">
        <v>5884</v>
      </c>
      <c r="TLG24" s="271" t="s">
        <v>5884</v>
      </c>
      <c r="TLH24" s="271" t="s">
        <v>5884</v>
      </c>
      <c r="TLI24" s="271" t="s">
        <v>5884</v>
      </c>
      <c r="TLJ24" s="271" t="s">
        <v>5884</v>
      </c>
      <c r="TLK24" s="271" t="s">
        <v>5884</v>
      </c>
      <c r="TLL24" s="271" t="s">
        <v>5884</v>
      </c>
      <c r="TLM24" s="271" t="s">
        <v>5884</v>
      </c>
      <c r="TLN24" s="271" t="s">
        <v>5884</v>
      </c>
      <c r="TLO24" s="271" t="s">
        <v>5884</v>
      </c>
      <c r="TLP24" s="271" t="s">
        <v>5884</v>
      </c>
      <c r="TLQ24" s="271" t="s">
        <v>5884</v>
      </c>
      <c r="TLR24" s="271" t="s">
        <v>5884</v>
      </c>
      <c r="TLS24" s="271" t="s">
        <v>5884</v>
      </c>
      <c r="TLT24" s="271" t="s">
        <v>5884</v>
      </c>
      <c r="TLU24" s="271" t="s">
        <v>5884</v>
      </c>
      <c r="TLV24" s="271" t="s">
        <v>5884</v>
      </c>
      <c r="TLW24" s="271" t="s">
        <v>5884</v>
      </c>
      <c r="TLX24" s="271" t="s">
        <v>5884</v>
      </c>
      <c r="TLY24" s="271" t="s">
        <v>5884</v>
      </c>
      <c r="TLZ24" s="271" t="s">
        <v>5884</v>
      </c>
      <c r="TMA24" s="271" t="s">
        <v>5884</v>
      </c>
      <c r="TMB24" s="271" t="s">
        <v>5884</v>
      </c>
      <c r="TMC24" s="271" t="s">
        <v>5884</v>
      </c>
      <c r="TMD24" s="271" t="s">
        <v>5884</v>
      </c>
      <c r="TME24" s="271" t="s">
        <v>5884</v>
      </c>
      <c r="TMF24" s="271" t="s">
        <v>5884</v>
      </c>
      <c r="TMG24" s="271" t="s">
        <v>5884</v>
      </c>
      <c r="TMH24" s="271" t="s">
        <v>5884</v>
      </c>
      <c r="TMI24" s="271" t="s">
        <v>5884</v>
      </c>
      <c r="TMJ24" s="271" t="s">
        <v>5884</v>
      </c>
      <c r="TMK24" s="271" t="s">
        <v>5884</v>
      </c>
      <c r="TML24" s="271" t="s">
        <v>5884</v>
      </c>
      <c r="TMM24" s="271" t="s">
        <v>5884</v>
      </c>
      <c r="TMN24" s="271" t="s">
        <v>5884</v>
      </c>
      <c r="TMO24" s="271" t="s">
        <v>5884</v>
      </c>
      <c r="TMP24" s="271" t="s">
        <v>5884</v>
      </c>
      <c r="TMQ24" s="271" t="s">
        <v>5884</v>
      </c>
      <c r="TMR24" s="271" t="s">
        <v>5884</v>
      </c>
      <c r="TMS24" s="271" t="s">
        <v>5884</v>
      </c>
      <c r="TMT24" s="271" t="s">
        <v>5884</v>
      </c>
      <c r="TMU24" s="271" t="s">
        <v>5884</v>
      </c>
      <c r="TMV24" s="271" t="s">
        <v>5884</v>
      </c>
      <c r="TMW24" s="271" t="s">
        <v>5884</v>
      </c>
      <c r="TMX24" s="271" t="s">
        <v>5884</v>
      </c>
      <c r="TMY24" s="271" t="s">
        <v>5884</v>
      </c>
      <c r="TMZ24" s="271" t="s">
        <v>5884</v>
      </c>
      <c r="TNA24" s="271" t="s">
        <v>5884</v>
      </c>
      <c r="TNB24" s="271" t="s">
        <v>5884</v>
      </c>
      <c r="TNC24" s="271" t="s">
        <v>5884</v>
      </c>
      <c r="TND24" s="271" t="s">
        <v>5884</v>
      </c>
      <c r="TNE24" s="271" t="s">
        <v>5884</v>
      </c>
      <c r="TNF24" s="271" t="s">
        <v>5884</v>
      </c>
      <c r="TNG24" s="271" t="s">
        <v>5884</v>
      </c>
      <c r="TNH24" s="271" t="s">
        <v>5884</v>
      </c>
      <c r="TNI24" s="271" t="s">
        <v>5884</v>
      </c>
      <c r="TNJ24" s="271" t="s">
        <v>5884</v>
      </c>
      <c r="TNK24" s="271" t="s">
        <v>5884</v>
      </c>
      <c r="TNL24" s="271" t="s">
        <v>5884</v>
      </c>
      <c r="TNM24" s="271" t="s">
        <v>5884</v>
      </c>
      <c r="TNN24" s="271" t="s">
        <v>5884</v>
      </c>
      <c r="TNO24" s="271" t="s">
        <v>5884</v>
      </c>
      <c r="TNP24" s="271" t="s">
        <v>5884</v>
      </c>
      <c r="TNQ24" s="271" t="s">
        <v>5884</v>
      </c>
      <c r="TNR24" s="271" t="s">
        <v>5884</v>
      </c>
      <c r="TNS24" s="271" t="s">
        <v>5884</v>
      </c>
      <c r="TNT24" s="271" t="s">
        <v>5884</v>
      </c>
      <c r="TNU24" s="271" t="s">
        <v>5884</v>
      </c>
      <c r="TNV24" s="271" t="s">
        <v>5884</v>
      </c>
      <c r="TNW24" s="271" t="s">
        <v>5884</v>
      </c>
      <c r="TNX24" s="271" t="s">
        <v>5884</v>
      </c>
      <c r="TNY24" s="271" t="s">
        <v>5884</v>
      </c>
      <c r="TNZ24" s="271" t="s">
        <v>5884</v>
      </c>
      <c r="TOA24" s="271" t="s">
        <v>5884</v>
      </c>
      <c r="TOB24" s="271" t="s">
        <v>5884</v>
      </c>
      <c r="TOC24" s="271" t="s">
        <v>5884</v>
      </c>
      <c r="TOD24" s="271" t="s">
        <v>5884</v>
      </c>
      <c r="TOE24" s="271" t="s">
        <v>5884</v>
      </c>
      <c r="TOF24" s="271" t="s">
        <v>5884</v>
      </c>
      <c r="TOG24" s="271" t="s">
        <v>5884</v>
      </c>
      <c r="TOH24" s="271" t="s">
        <v>5884</v>
      </c>
      <c r="TOI24" s="271" t="s">
        <v>5884</v>
      </c>
      <c r="TOJ24" s="271" t="s">
        <v>5884</v>
      </c>
      <c r="TOK24" s="271" t="s">
        <v>5884</v>
      </c>
      <c r="TOL24" s="271" t="s">
        <v>5884</v>
      </c>
      <c r="TOM24" s="271" t="s">
        <v>5884</v>
      </c>
      <c r="TON24" s="271" t="s">
        <v>5884</v>
      </c>
      <c r="TOO24" s="271" t="s">
        <v>5884</v>
      </c>
      <c r="TOP24" s="271" t="s">
        <v>5884</v>
      </c>
      <c r="TOQ24" s="271" t="s">
        <v>5884</v>
      </c>
      <c r="TOR24" s="271" t="s">
        <v>5884</v>
      </c>
      <c r="TOS24" s="271" t="s">
        <v>5884</v>
      </c>
      <c r="TOT24" s="271" t="s">
        <v>5884</v>
      </c>
      <c r="TOU24" s="271" t="s">
        <v>5884</v>
      </c>
      <c r="TOV24" s="271" t="s">
        <v>5884</v>
      </c>
      <c r="TOW24" s="271" t="s">
        <v>5884</v>
      </c>
      <c r="TOX24" s="271" t="s">
        <v>5884</v>
      </c>
      <c r="TOY24" s="271" t="s">
        <v>5884</v>
      </c>
      <c r="TOZ24" s="271" t="s">
        <v>5884</v>
      </c>
      <c r="TPA24" s="271" t="s">
        <v>5884</v>
      </c>
      <c r="TPB24" s="271" t="s">
        <v>5884</v>
      </c>
      <c r="TPC24" s="271" t="s">
        <v>5884</v>
      </c>
      <c r="TPD24" s="271" t="s">
        <v>5884</v>
      </c>
      <c r="TPE24" s="271" t="s">
        <v>5884</v>
      </c>
      <c r="TPF24" s="271" t="s">
        <v>5884</v>
      </c>
      <c r="TPG24" s="271" t="s">
        <v>5884</v>
      </c>
      <c r="TPH24" s="271" t="s">
        <v>5884</v>
      </c>
      <c r="TPI24" s="271" t="s">
        <v>5884</v>
      </c>
      <c r="TPJ24" s="271" t="s">
        <v>5884</v>
      </c>
      <c r="TPK24" s="271" t="s">
        <v>5884</v>
      </c>
      <c r="TPL24" s="271" t="s">
        <v>5884</v>
      </c>
      <c r="TPM24" s="271" t="s">
        <v>5884</v>
      </c>
      <c r="TPN24" s="271" t="s">
        <v>5884</v>
      </c>
      <c r="TPO24" s="271" t="s">
        <v>5884</v>
      </c>
      <c r="TPP24" s="271" t="s">
        <v>5884</v>
      </c>
      <c r="TPQ24" s="271" t="s">
        <v>5884</v>
      </c>
      <c r="TPR24" s="271" t="s">
        <v>5884</v>
      </c>
      <c r="TPS24" s="271" t="s">
        <v>5884</v>
      </c>
      <c r="TPT24" s="271" t="s">
        <v>5884</v>
      </c>
      <c r="TPU24" s="271" t="s">
        <v>5884</v>
      </c>
      <c r="TPV24" s="271" t="s">
        <v>5884</v>
      </c>
      <c r="TPW24" s="271" t="s">
        <v>5884</v>
      </c>
      <c r="TPX24" s="271" t="s">
        <v>5884</v>
      </c>
      <c r="TPY24" s="271" t="s">
        <v>5884</v>
      </c>
      <c r="TPZ24" s="271" t="s">
        <v>5884</v>
      </c>
      <c r="TQA24" s="271" t="s">
        <v>5884</v>
      </c>
      <c r="TQB24" s="271" t="s">
        <v>5884</v>
      </c>
      <c r="TQC24" s="271" t="s">
        <v>5884</v>
      </c>
      <c r="TQD24" s="271" t="s">
        <v>5884</v>
      </c>
      <c r="TQE24" s="271" t="s">
        <v>5884</v>
      </c>
      <c r="TQF24" s="271" t="s">
        <v>5884</v>
      </c>
      <c r="TQG24" s="271" t="s">
        <v>5884</v>
      </c>
      <c r="TQH24" s="271" t="s">
        <v>5884</v>
      </c>
      <c r="TQI24" s="271" t="s">
        <v>5884</v>
      </c>
      <c r="TQJ24" s="271" t="s">
        <v>5884</v>
      </c>
      <c r="TQK24" s="271" t="s">
        <v>5884</v>
      </c>
      <c r="TQL24" s="271" t="s">
        <v>5884</v>
      </c>
      <c r="TQM24" s="271" t="s">
        <v>5884</v>
      </c>
      <c r="TQN24" s="271" t="s">
        <v>5884</v>
      </c>
      <c r="TQO24" s="271" t="s">
        <v>5884</v>
      </c>
      <c r="TQP24" s="271" t="s">
        <v>5884</v>
      </c>
      <c r="TQQ24" s="271" t="s">
        <v>5884</v>
      </c>
      <c r="TQR24" s="271" t="s">
        <v>5884</v>
      </c>
      <c r="TQS24" s="271" t="s">
        <v>5884</v>
      </c>
      <c r="TQT24" s="271" t="s">
        <v>5884</v>
      </c>
      <c r="TQU24" s="271" t="s">
        <v>5884</v>
      </c>
      <c r="TQV24" s="271" t="s">
        <v>5884</v>
      </c>
      <c r="TQW24" s="271" t="s">
        <v>5884</v>
      </c>
      <c r="TQX24" s="271" t="s">
        <v>5884</v>
      </c>
      <c r="TQY24" s="271" t="s">
        <v>5884</v>
      </c>
      <c r="TQZ24" s="271" t="s">
        <v>5884</v>
      </c>
      <c r="TRA24" s="271" t="s">
        <v>5884</v>
      </c>
      <c r="TRB24" s="271" t="s">
        <v>5884</v>
      </c>
      <c r="TRC24" s="271" t="s">
        <v>5884</v>
      </c>
      <c r="TRD24" s="271" t="s">
        <v>5884</v>
      </c>
      <c r="TRE24" s="271" t="s">
        <v>5884</v>
      </c>
      <c r="TRF24" s="271" t="s">
        <v>5884</v>
      </c>
      <c r="TRG24" s="271" t="s">
        <v>5884</v>
      </c>
      <c r="TRH24" s="271" t="s">
        <v>5884</v>
      </c>
      <c r="TRI24" s="271" t="s">
        <v>5884</v>
      </c>
      <c r="TRJ24" s="271" t="s">
        <v>5884</v>
      </c>
      <c r="TRK24" s="271" t="s">
        <v>5884</v>
      </c>
      <c r="TRL24" s="271" t="s">
        <v>5884</v>
      </c>
      <c r="TRM24" s="271" t="s">
        <v>5884</v>
      </c>
      <c r="TRN24" s="271" t="s">
        <v>5884</v>
      </c>
      <c r="TRO24" s="271" t="s">
        <v>5884</v>
      </c>
      <c r="TRP24" s="271" t="s">
        <v>5884</v>
      </c>
      <c r="TRQ24" s="271" t="s">
        <v>5884</v>
      </c>
      <c r="TRR24" s="271" t="s">
        <v>5884</v>
      </c>
      <c r="TRS24" s="271" t="s">
        <v>5884</v>
      </c>
      <c r="TRT24" s="271" t="s">
        <v>5884</v>
      </c>
      <c r="TRU24" s="271" t="s">
        <v>5884</v>
      </c>
      <c r="TRV24" s="271" t="s">
        <v>5884</v>
      </c>
      <c r="TRW24" s="271" t="s">
        <v>5884</v>
      </c>
      <c r="TRX24" s="271" t="s">
        <v>5884</v>
      </c>
      <c r="TRY24" s="271" t="s">
        <v>5884</v>
      </c>
      <c r="TRZ24" s="271" t="s">
        <v>5884</v>
      </c>
      <c r="TSA24" s="271" t="s">
        <v>5884</v>
      </c>
      <c r="TSB24" s="271" t="s">
        <v>5884</v>
      </c>
      <c r="TSC24" s="271" t="s">
        <v>5884</v>
      </c>
      <c r="TSD24" s="271" t="s">
        <v>5884</v>
      </c>
      <c r="TSE24" s="271" t="s">
        <v>5884</v>
      </c>
      <c r="TSF24" s="271" t="s">
        <v>5884</v>
      </c>
      <c r="TSG24" s="271" t="s">
        <v>5884</v>
      </c>
      <c r="TSH24" s="271" t="s">
        <v>5884</v>
      </c>
      <c r="TSI24" s="271" t="s">
        <v>5884</v>
      </c>
      <c r="TSJ24" s="271" t="s">
        <v>5884</v>
      </c>
      <c r="TSK24" s="271" t="s">
        <v>5884</v>
      </c>
      <c r="TSL24" s="271" t="s">
        <v>5884</v>
      </c>
      <c r="TSM24" s="271" t="s">
        <v>5884</v>
      </c>
      <c r="TSN24" s="271" t="s">
        <v>5884</v>
      </c>
      <c r="TSO24" s="271" t="s">
        <v>5884</v>
      </c>
      <c r="TSP24" s="271" t="s">
        <v>5884</v>
      </c>
      <c r="TSQ24" s="271" t="s">
        <v>5884</v>
      </c>
      <c r="TSR24" s="271" t="s">
        <v>5884</v>
      </c>
      <c r="TSS24" s="271" t="s">
        <v>5884</v>
      </c>
      <c r="TST24" s="271" t="s">
        <v>5884</v>
      </c>
      <c r="TSU24" s="271" t="s">
        <v>5884</v>
      </c>
      <c r="TSV24" s="271" t="s">
        <v>5884</v>
      </c>
      <c r="TSW24" s="271" t="s">
        <v>5884</v>
      </c>
      <c r="TSX24" s="271" t="s">
        <v>5884</v>
      </c>
      <c r="TSY24" s="271" t="s">
        <v>5884</v>
      </c>
      <c r="TSZ24" s="271" t="s">
        <v>5884</v>
      </c>
      <c r="TTA24" s="271" t="s">
        <v>5884</v>
      </c>
      <c r="TTB24" s="271" t="s">
        <v>5884</v>
      </c>
      <c r="TTC24" s="271" t="s">
        <v>5884</v>
      </c>
      <c r="TTD24" s="271" t="s">
        <v>5884</v>
      </c>
      <c r="TTE24" s="271" t="s">
        <v>5884</v>
      </c>
      <c r="TTF24" s="271" t="s">
        <v>5884</v>
      </c>
      <c r="TTG24" s="271" t="s">
        <v>5884</v>
      </c>
      <c r="TTH24" s="271" t="s">
        <v>5884</v>
      </c>
      <c r="TTI24" s="271" t="s">
        <v>5884</v>
      </c>
      <c r="TTJ24" s="271" t="s">
        <v>5884</v>
      </c>
      <c r="TTK24" s="271" t="s">
        <v>5884</v>
      </c>
      <c r="TTL24" s="271" t="s">
        <v>5884</v>
      </c>
      <c r="TTM24" s="271" t="s">
        <v>5884</v>
      </c>
      <c r="TTN24" s="271" t="s">
        <v>5884</v>
      </c>
      <c r="TTO24" s="271" t="s">
        <v>5884</v>
      </c>
      <c r="TTP24" s="271" t="s">
        <v>5884</v>
      </c>
      <c r="TTQ24" s="271" t="s">
        <v>5884</v>
      </c>
      <c r="TTR24" s="271" t="s">
        <v>5884</v>
      </c>
      <c r="TTS24" s="271" t="s">
        <v>5884</v>
      </c>
      <c r="TTT24" s="271" t="s">
        <v>5884</v>
      </c>
      <c r="TTU24" s="271" t="s">
        <v>5884</v>
      </c>
      <c r="TTV24" s="271" t="s">
        <v>5884</v>
      </c>
      <c r="TTW24" s="271" t="s">
        <v>5884</v>
      </c>
      <c r="TTX24" s="271" t="s">
        <v>5884</v>
      </c>
      <c r="TTY24" s="271" t="s">
        <v>5884</v>
      </c>
      <c r="TTZ24" s="271" t="s">
        <v>5884</v>
      </c>
      <c r="TUA24" s="271" t="s">
        <v>5884</v>
      </c>
      <c r="TUB24" s="271" t="s">
        <v>5884</v>
      </c>
      <c r="TUC24" s="271" t="s">
        <v>5884</v>
      </c>
      <c r="TUD24" s="271" t="s">
        <v>5884</v>
      </c>
      <c r="TUE24" s="271" t="s">
        <v>5884</v>
      </c>
      <c r="TUF24" s="271" t="s">
        <v>5884</v>
      </c>
      <c r="TUG24" s="271" t="s">
        <v>5884</v>
      </c>
      <c r="TUH24" s="271" t="s">
        <v>5884</v>
      </c>
      <c r="TUI24" s="271" t="s">
        <v>5884</v>
      </c>
      <c r="TUJ24" s="271" t="s">
        <v>5884</v>
      </c>
      <c r="TUK24" s="271" t="s">
        <v>5884</v>
      </c>
      <c r="TUL24" s="271" t="s">
        <v>5884</v>
      </c>
      <c r="TUM24" s="271" t="s">
        <v>5884</v>
      </c>
      <c r="TUN24" s="271" t="s">
        <v>5884</v>
      </c>
      <c r="TUO24" s="271" t="s">
        <v>5884</v>
      </c>
      <c r="TUP24" s="271" t="s">
        <v>5884</v>
      </c>
      <c r="TUQ24" s="271" t="s">
        <v>5884</v>
      </c>
      <c r="TUR24" s="271" t="s">
        <v>5884</v>
      </c>
      <c r="TUS24" s="271" t="s">
        <v>5884</v>
      </c>
      <c r="TUT24" s="271" t="s">
        <v>5884</v>
      </c>
      <c r="TUU24" s="271" t="s">
        <v>5884</v>
      </c>
      <c r="TUV24" s="271" t="s">
        <v>5884</v>
      </c>
      <c r="TUW24" s="271" t="s">
        <v>5884</v>
      </c>
      <c r="TUX24" s="271" t="s">
        <v>5884</v>
      </c>
      <c r="TUY24" s="271" t="s">
        <v>5884</v>
      </c>
      <c r="TUZ24" s="271" t="s">
        <v>5884</v>
      </c>
      <c r="TVA24" s="271" t="s">
        <v>5884</v>
      </c>
      <c r="TVB24" s="271" t="s">
        <v>5884</v>
      </c>
      <c r="TVC24" s="271" t="s">
        <v>5884</v>
      </c>
      <c r="TVD24" s="271" t="s">
        <v>5884</v>
      </c>
      <c r="TVE24" s="271" t="s">
        <v>5884</v>
      </c>
      <c r="TVF24" s="271" t="s">
        <v>5884</v>
      </c>
      <c r="TVG24" s="271" t="s">
        <v>5884</v>
      </c>
      <c r="TVH24" s="271" t="s">
        <v>5884</v>
      </c>
      <c r="TVI24" s="271" t="s">
        <v>5884</v>
      </c>
      <c r="TVJ24" s="271" t="s">
        <v>5884</v>
      </c>
      <c r="TVK24" s="271" t="s">
        <v>5884</v>
      </c>
      <c r="TVL24" s="271" t="s">
        <v>5884</v>
      </c>
      <c r="TVM24" s="271" t="s">
        <v>5884</v>
      </c>
      <c r="TVN24" s="271" t="s">
        <v>5884</v>
      </c>
      <c r="TVO24" s="271" t="s">
        <v>5884</v>
      </c>
      <c r="TVP24" s="271" t="s">
        <v>5884</v>
      </c>
      <c r="TVQ24" s="271" t="s">
        <v>5884</v>
      </c>
      <c r="TVR24" s="271" t="s">
        <v>5884</v>
      </c>
      <c r="TVS24" s="271" t="s">
        <v>5884</v>
      </c>
      <c r="TVT24" s="271" t="s">
        <v>5884</v>
      </c>
      <c r="TVU24" s="271" t="s">
        <v>5884</v>
      </c>
      <c r="TVV24" s="271" t="s">
        <v>5884</v>
      </c>
      <c r="TVW24" s="271" t="s">
        <v>5884</v>
      </c>
      <c r="TVX24" s="271" t="s">
        <v>5884</v>
      </c>
      <c r="TVY24" s="271" t="s">
        <v>5884</v>
      </c>
      <c r="TVZ24" s="271" t="s">
        <v>5884</v>
      </c>
      <c r="TWA24" s="271" t="s">
        <v>5884</v>
      </c>
      <c r="TWB24" s="271" t="s">
        <v>5884</v>
      </c>
      <c r="TWC24" s="271" t="s">
        <v>5884</v>
      </c>
      <c r="TWD24" s="271" t="s">
        <v>5884</v>
      </c>
      <c r="TWE24" s="271" t="s">
        <v>5884</v>
      </c>
      <c r="TWF24" s="271" t="s">
        <v>5884</v>
      </c>
      <c r="TWG24" s="271" t="s">
        <v>5884</v>
      </c>
      <c r="TWH24" s="271" t="s">
        <v>5884</v>
      </c>
      <c r="TWI24" s="271" t="s">
        <v>5884</v>
      </c>
      <c r="TWJ24" s="271" t="s">
        <v>5884</v>
      </c>
      <c r="TWK24" s="271" t="s">
        <v>5884</v>
      </c>
      <c r="TWL24" s="271" t="s">
        <v>5884</v>
      </c>
      <c r="TWM24" s="271" t="s">
        <v>5884</v>
      </c>
      <c r="TWN24" s="271" t="s">
        <v>5884</v>
      </c>
      <c r="TWO24" s="271" t="s">
        <v>5884</v>
      </c>
      <c r="TWP24" s="271" t="s">
        <v>5884</v>
      </c>
      <c r="TWQ24" s="271" t="s">
        <v>5884</v>
      </c>
      <c r="TWR24" s="271" t="s">
        <v>5884</v>
      </c>
      <c r="TWS24" s="271" t="s">
        <v>5884</v>
      </c>
      <c r="TWT24" s="271" t="s">
        <v>5884</v>
      </c>
      <c r="TWU24" s="271" t="s">
        <v>5884</v>
      </c>
      <c r="TWV24" s="271" t="s">
        <v>5884</v>
      </c>
      <c r="TWW24" s="271" t="s">
        <v>5884</v>
      </c>
      <c r="TWX24" s="271" t="s">
        <v>5884</v>
      </c>
      <c r="TWY24" s="271" t="s">
        <v>5884</v>
      </c>
      <c r="TWZ24" s="271" t="s">
        <v>5884</v>
      </c>
      <c r="TXA24" s="271" t="s">
        <v>5884</v>
      </c>
      <c r="TXB24" s="271" t="s">
        <v>5884</v>
      </c>
      <c r="TXC24" s="271" t="s">
        <v>5884</v>
      </c>
      <c r="TXD24" s="271" t="s">
        <v>5884</v>
      </c>
      <c r="TXE24" s="271" t="s">
        <v>5884</v>
      </c>
      <c r="TXF24" s="271" t="s">
        <v>5884</v>
      </c>
      <c r="TXG24" s="271" t="s">
        <v>5884</v>
      </c>
      <c r="TXH24" s="271" t="s">
        <v>5884</v>
      </c>
      <c r="TXI24" s="271" t="s">
        <v>5884</v>
      </c>
      <c r="TXJ24" s="271" t="s">
        <v>5884</v>
      </c>
      <c r="TXK24" s="271" t="s">
        <v>5884</v>
      </c>
      <c r="TXL24" s="271" t="s">
        <v>5884</v>
      </c>
      <c r="TXM24" s="271" t="s">
        <v>5884</v>
      </c>
      <c r="TXN24" s="271" t="s">
        <v>5884</v>
      </c>
      <c r="TXO24" s="271" t="s">
        <v>5884</v>
      </c>
      <c r="TXP24" s="271" t="s">
        <v>5884</v>
      </c>
      <c r="TXQ24" s="271" t="s">
        <v>5884</v>
      </c>
      <c r="TXR24" s="271" t="s">
        <v>5884</v>
      </c>
      <c r="TXS24" s="271" t="s">
        <v>5884</v>
      </c>
      <c r="TXT24" s="271" t="s">
        <v>5884</v>
      </c>
      <c r="TXU24" s="271" t="s">
        <v>5884</v>
      </c>
      <c r="TXV24" s="271" t="s">
        <v>5884</v>
      </c>
      <c r="TXW24" s="271" t="s">
        <v>5884</v>
      </c>
      <c r="TXX24" s="271" t="s">
        <v>5884</v>
      </c>
      <c r="TXY24" s="271" t="s">
        <v>5884</v>
      </c>
      <c r="TXZ24" s="271" t="s">
        <v>5884</v>
      </c>
      <c r="TYA24" s="271" t="s">
        <v>5884</v>
      </c>
      <c r="TYB24" s="271" t="s">
        <v>5884</v>
      </c>
      <c r="TYC24" s="271" t="s">
        <v>5884</v>
      </c>
      <c r="TYD24" s="271" t="s">
        <v>5884</v>
      </c>
      <c r="TYE24" s="271" t="s">
        <v>5884</v>
      </c>
      <c r="TYF24" s="271" t="s">
        <v>5884</v>
      </c>
      <c r="TYG24" s="271" t="s">
        <v>5884</v>
      </c>
      <c r="TYH24" s="271" t="s">
        <v>5884</v>
      </c>
      <c r="TYI24" s="271" t="s">
        <v>5884</v>
      </c>
      <c r="TYJ24" s="271" t="s">
        <v>5884</v>
      </c>
      <c r="TYK24" s="271" t="s">
        <v>5884</v>
      </c>
      <c r="TYL24" s="271" t="s">
        <v>5884</v>
      </c>
      <c r="TYM24" s="271" t="s">
        <v>5884</v>
      </c>
      <c r="TYN24" s="271" t="s">
        <v>5884</v>
      </c>
      <c r="TYO24" s="271" t="s">
        <v>5884</v>
      </c>
      <c r="TYP24" s="271" t="s">
        <v>5884</v>
      </c>
      <c r="TYQ24" s="271" t="s">
        <v>5884</v>
      </c>
      <c r="TYR24" s="271" t="s">
        <v>5884</v>
      </c>
      <c r="TYS24" s="271" t="s">
        <v>5884</v>
      </c>
      <c r="TYT24" s="271" t="s">
        <v>5884</v>
      </c>
      <c r="TYU24" s="271" t="s">
        <v>5884</v>
      </c>
      <c r="TYV24" s="271" t="s">
        <v>5884</v>
      </c>
      <c r="TYW24" s="271" t="s">
        <v>5884</v>
      </c>
      <c r="TYX24" s="271" t="s">
        <v>5884</v>
      </c>
      <c r="TYY24" s="271" t="s">
        <v>5884</v>
      </c>
      <c r="TYZ24" s="271" t="s">
        <v>5884</v>
      </c>
      <c r="TZA24" s="271" t="s">
        <v>5884</v>
      </c>
      <c r="TZB24" s="271" t="s">
        <v>5884</v>
      </c>
      <c r="TZC24" s="271" t="s">
        <v>5884</v>
      </c>
      <c r="TZD24" s="271" t="s">
        <v>5884</v>
      </c>
      <c r="TZE24" s="271" t="s">
        <v>5884</v>
      </c>
      <c r="TZF24" s="271" t="s">
        <v>5884</v>
      </c>
      <c r="TZG24" s="271" t="s">
        <v>5884</v>
      </c>
      <c r="TZH24" s="271" t="s">
        <v>5884</v>
      </c>
      <c r="TZI24" s="271" t="s">
        <v>5884</v>
      </c>
      <c r="TZJ24" s="271" t="s">
        <v>5884</v>
      </c>
      <c r="TZK24" s="271" t="s">
        <v>5884</v>
      </c>
      <c r="TZL24" s="271" t="s">
        <v>5884</v>
      </c>
      <c r="TZM24" s="271" t="s">
        <v>5884</v>
      </c>
      <c r="TZN24" s="271" t="s">
        <v>5884</v>
      </c>
      <c r="TZO24" s="271" t="s">
        <v>5884</v>
      </c>
      <c r="TZP24" s="271" t="s">
        <v>5884</v>
      </c>
      <c r="TZQ24" s="271" t="s">
        <v>5884</v>
      </c>
      <c r="TZR24" s="271" t="s">
        <v>5884</v>
      </c>
      <c r="TZS24" s="271" t="s">
        <v>5884</v>
      </c>
      <c r="TZT24" s="271" t="s">
        <v>5884</v>
      </c>
      <c r="TZU24" s="271" t="s">
        <v>5884</v>
      </c>
      <c r="TZV24" s="271" t="s">
        <v>5884</v>
      </c>
      <c r="TZW24" s="271" t="s">
        <v>5884</v>
      </c>
      <c r="TZX24" s="271" t="s">
        <v>5884</v>
      </c>
      <c r="TZY24" s="271" t="s">
        <v>5884</v>
      </c>
      <c r="TZZ24" s="271" t="s">
        <v>5884</v>
      </c>
      <c r="UAA24" s="271" t="s">
        <v>5884</v>
      </c>
      <c r="UAB24" s="271" t="s">
        <v>5884</v>
      </c>
      <c r="UAC24" s="271" t="s">
        <v>5884</v>
      </c>
      <c r="UAD24" s="271" t="s">
        <v>5884</v>
      </c>
      <c r="UAE24" s="271" t="s">
        <v>5884</v>
      </c>
      <c r="UAF24" s="271" t="s">
        <v>5884</v>
      </c>
      <c r="UAG24" s="271" t="s">
        <v>5884</v>
      </c>
      <c r="UAH24" s="271" t="s">
        <v>5884</v>
      </c>
      <c r="UAI24" s="271" t="s">
        <v>5884</v>
      </c>
      <c r="UAJ24" s="271" t="s">
        <v>5884</v>
      </c>
      <c r="UAK24" s="271" t="s">
        <v>5884</v>
      </c>
      <c r="UAL24" s="271" t="s">
        <v>5884</v>
      </c>
      <c r="UAM24" s="271" t="s">
        <v>5884</v>
      </c>
      <c r="UAN24" s="271" t="s">
        <v>5884</v>
      </c>
      <c r="UAO24" s="271" t="s">
        <v>5884</v>
      </c>
      <c r="UAP24" s="271" t="s">
        <v>5884</v>
      </c>
      <c r="UAQ24" s="271" t="s">
        <v>5884</v>
      </c>
      <c r="UAR24" s="271" t="s">
        <v>5884</v>
      </c>
      <c r="UAS24" s="271" t="s">
        <v>5884</v>
      </c>
      <c r="UAT24" s="271" t="s">
        <v>5884</v>
      </c>
      <c r="UAU24" s="271" t="s">
        <v>5884</v>
      </c>
      <c r="UAV24" s="271" t="s">
        <v>5884</v>
      </c>
      <c r="UAW24" s="271" t="s">
        <v>5884</v>
      </c>
      <c r="UAX24" s="271" t="s">
        <v>5884</v>
      </c>
      <c r="UAY24" s="271" t="s">
        <v>5884</v>
      </c>
      <c r="UAZ24" s="271" t="s">
        <v>5884</v>
      </c>
      <c r="UBA24" s="271" t="s">
        <v>5884</v>
      </c>
      <c r="UBB24" s="271" t="s">
        <v>5884</v>
      </c>
      <c r="UBC24" s="271" t="s">
        <v>5884</v>
      </c>
      <c r="UBD24" s="271" t="s">
        <v>5884</v>
      </c>
      <c r="UBE24" s="271" t="s">
        <v>5884</v>
      </c>
      <c r="UBF24" s="271" t="s">
        <v>5884</v>
      </c>
      <c r="UBG24" s="271" t="s">
        <v>5884</v>
      </c>
      <c r="UBH24" s="271" t="s">
        <v>5884</v>
      </c>
      <c r="UBI24" s="271" t="s">
        <v>5884</v>
      </c>
      <c r="UBJ24" s="271" t="s">
        <v>5884</v>
      </c>
      <c r="UBK24" s="271" t="s">
        <v>5884</v>
      </c>
      <c r="UBL24" s="271" t="s">
        <v>5884</v>
      </c>
      <c r="UBM24" s="271" t="s">
        <v>5884</v>
      </c>
      <c r="UBN24" s="271" t="s">
        <v>5884</v>
      </c>
      <c r="UBO24" s="271" t="s">
        <v>5884</v>
      </c>
      <c r="UBP24" s="271" t="s">
        <v>5884</v>
      </c>
      <c r="UBQ24" s="271" t="s">
        <v>5884</v>
      </c>
      <c r="UBR24" s="271" t="s">
        <v>5884</v>
      </c>
      <c r="UBS24" s="271" t="s">
        <v>5884</v>
      </c>
      <c r="UBT24" s="271" t="s">
        <v>5884</v>
      </c>
      <c r="UBU24" s="271" t="s">
        <v>5884</v>
      </c>
      <c r="UBV24" s="271" t="s">
        <v>5884</v>
      </c>
      <c r="UBW24" s="271" t="s">
        <v>5884</v>
      </c>
      <c r="UBX24" s="271" t="s">
        <v>5884</v>
      </c>
      <c r="UBY24" s="271" t="s">
        <v>5884</v>
      </c>
      <c r="UBZ24" s="271" t="s">
        <v>5884</v>
      </c>
      <c r="UCA24" s="271" t="s">
        <v>5884</v>
      </c>
      <c r="UCB24" s="271" t="s">
        <v>5884</v>
      </c>
      <c r="UCC24" s="271" t="s">
        <v>5884</v>
      </c>
      <c r="UCD24" s="271" t="s">
        <v>5884</v>
      </c>
      <c r="UCE24" s="271" t="s">
        <v>5884</v>
      </c>
      <c r="UCF24" s="271" t="s">
        <v>5884</v>
      </c>
      <c r="UCG24" s="271" t="s">
        <v>5884</v>
      </c>
      <c r="UCH24" s="271" t="s">
        <v>5884</v>
      </c>
      <c r="UCI24" s="271" t="s">
        <v>5884</v>
      </c>
      <c r="UCJ24" s="271" t="s">
        <v>5884</v>
      </c>
      <c r="UCK24" s="271" t="s">
        <v>5884</v>
      </c>
      <c r="UCL24" s="271" t="s">
        <v>5884</v>
      </c>
      <c r="UCM24" s="271" t="s">
        <v>5884</v>
      </c>
      <c r="UCN24" s="271" t="s">
        <v>5884</v>
      </c>
      <c r="UCO24" s="271" t="s">
        <v>5884</v>
      </c>
      <c r="UCP24" s="271" t="s">
        <v>5884</v>
      </c>
      <c r="UCQ24" s="271" t="s">
        <v>5884</v>
      </c>
      <c r="UCR24" s="271" t="s">
        <v>5884</v>
      </c>
      <c r="UCS24" s="271" t="s">
        <v>5884</v>
      </c>
      <c r="UCT24" s="271" t="s">
        <v>5884</v>
      </c>
      <c r="UCU24" s="271" t="s">
        <v>5884</v>
      </c>
      <c r="UCV24" s="271" t="s">
        <v>5884</v>
      </c>
      <c r="UCW24" s="271" t="s">
        <v>5884</v>
      </c>
      <c r="UCX24" s="271" t="s">
        <v>5884</v>
      </c>
      <c r="UCY24" s="271" t="s">
        <v>5884</v>
      </c>
      <c r="UCZ24" s="271" t="s">
        <v>5884</v>
      </c>
      <c r="UDA24" s="271" t="s">
        <v>5884</v>
      </c>
      <c r="UDB24" s="271" t="s">
        <v>5884</v>
      </c>
      <c r="UDC24" s="271" t="s">
        <v>5884</v>
      </c>
      <c r="UDD24" s="271" t="s">
        <v>5884</v>
      </c>
      <c r="UDE24" s="271" t="s">
        <v>5884</v>
      </c>
      <c r="UDF24" s="271" t="s">
        <v>5884</v>
      </c>
      <c r="UDG24" s="271" t="s">
        <v>5884</v>
      </c>
      <c r="UDH24" s="271" t="s">
        <v>5884</v>
      </c>
      <c r="UDI24" s="271" t="s">
        <v>5884</v>
      </c>
      <c r="UDJ24" s="271" t="s">
        <v>5884</v>
      </c>
      <c r="UDK24" s="271" t="s">
        <v>5884</v>
      </c>
      <c r="UDL24" s="271" t="s">
        <v>5884</v>
      </c>
      <c r="UDM24" s="271" t="s">
        <v>5884</v>
      </c>
      <c r="UDN24" s="271" t="s">
        <v>5884</v>
      </c>
      <c r="UDO24" s="271" t="s">
        <v>5884</v>
      </c>
      <c r="UDP24" s="271" t="s">
        <v>5884</v>
      </c>
      <c r="UDQ24" s="271" t="s">
        <v>5884</v>
      </c>
      <c r="UDR24" s="271" t="s">
        <v>5884</v>
      </c>
      <c r="UDS24" s="271" t="s">
        <v>5884</v>
      </c>
      <c r="UDT24" s="271" t="s">
        <v>5884</v>
      </c>
      <c r="UDU24" s="271" t="s">
        <v>5884</v>
      </c>
      <c r="UDV24" s="271" t="s">
        <v>5884</v>
      </c>
      <c r="UDW24" s="271" t="s">
        <v>5884</v>
      </c>
      <c r="UDX24" s="271" t="s">
        <v>5884</v>
      </c>
      <c r="UDY24" s="271" t="s">
        <v>5884</v>
      </c>
      <c r="UDZ24" s="271" t="s">
        <v>5884</v>
      </c>
      <c r="UEA24" s="271" t="s">
        <v>5884</v>
      </c>
      <c r="UEB24" s="271" t="s">
        <v>5884</v>
      </c>
      <c r="UEC24" s="271" t="s">
        <v>5884</v>
      </c>
      <c r="UED24" s="271" t="s">
        <v>5884</v>
      </c>
      <c r="UEE24" s="271" t="s">
        <v>5884</v>
      </c>
      <c r="UEF24" s="271" t="s">
        <v>5884</v>
      </c>
      <c r="UEG24" s="271" t="s">
        <v>5884</v>
      </c>
      <c r="UEH24" s="271" t="s">
        <v>5884</v>
      </c>
      <c r="UEI24" s="271" t="s">
        <v>5884</v>
      </c>
      <c r="UEJ24" s="271" t="s">
        <v>5884</v>
      </c>
      <c r="UEK24" s="271" t="s">
        <v>5884</v>
      </c>
      <c r="UEL24" s="271" t="s">
        <v>5884</v>
      </c>
      <c r="UEM24" s="271" t="s">
        <v>5884</v>
      </c>
      <c r="UEN24" s="271" t="s">
        <v>5884</v>
      </c>
      <c r="UEO24" s="271" t="s">
        <v>5884</v>
      </c>
      <c r="UEP24" s="271" t="s">
        <v>5884</v>
      </c>
      <c r="UEQ24" s="271" t="s">
        <v>5884</v>
      </c>
      <c r="UER24" s="271" t="s">
        <v>5884</v>
      </c>
      <c r="UES24" s="271" t="s">
        <v>5884</v>
      </c>
      <c r="UET24" s="271" t="s">
        <v>5884</v>
      </c>
      <c r="UEU24" s="271" t="s">
        <v>5884</v>
      </c>
      <c r="UEV24" s="271" t="s">
        <v>5884</v>
      </c>
      <c r="UEW24" s="271" t="s">
        <v>5884</v>
      </c>
      <c r="UEX24" s="271" t="s">
        <v>5884</v>
      </c>
      <c r="UEY24" s="271" t="s">
        <v>5884</v>
      </c>
      <c r="UEZ24" s="271" t="s">
        <v>5884</v>
      </c>
      <c r="UFA24" s="271" t="s">
        <v>5884</v>
      </c>
      <c r="UFB24" s="271" t="s">
        <v>5884</v>
      </c>
      <c r="UFC24" s="271" t="s">
        <v>5884</v>
      </c>
      <c r="UFD24" s="271" t="s">
        <v>5884</v>
      </c>
      <c r="UFE24" s="271" t="s">
        <v>5884</v>
      </c>
      <c r="UFF24" s="271" t="s">
        <v>5884</v>
      </c>
      <c r="UFG24" s="271" t="s">
        <v>5884</v>
      </c>
      <c r="UFH24" s="271" t="s">
        <v>5884</v>
      </c>
      <c r="UFI24" s="271" t="s">
        <v>5884</v>
      </c>
      <c r="UFJ24" s="271" t="s">
        <v>5884</v>
      </c>
      <c r="UFK24" s="271" t="s">
        <v>5884</v>
      </c>
      <c r="UFL24" s="271" t="s">
        <v>5884</v>
      </c>
      <c r="UFM24" s="271" t="s">
        <v>5884</v>
      </c>
      <c r="UFN24" s="271" t="s">
        <v>5884</v>
      </c>
      <c r="UFO24" s="271" t="s">
        <v>5884</v>
      </c>
      <c r="UFP24" s="271" t="s">
        <v>5884</v>
      </c>
      <c r="UFQ24" s="271" t="s">
        <v>5884</v>
      </c>
      <c r="UFR24" s="271" t="s">
        <v>5884</v>
      </c>
      <c r="UFS24" s="271" t="s">
        <v>5884</v>
      </c>
      <c r="UFT24" s="271" t="s">
        <v>5884</v>
      </c>
      <c r="UFU24" s="271" t="s">
        <v>5884</v>
      </c>
      <c r="UFV24" s="271" t="s">
        <v>5884</v>
      </c>
      <c r="UFW24" s="271" t="s">
        <v>5884</v>
      </c>
      <c r="UFX24" s="271" t="s">
        <v>5884</v>
      </c>
      <c r="UFY24" s="271" t="s">
        <v>5884</v>
      </c>
      <c r="UFZ24" s="271" t="s">
        <v>5884</v>
      </c>
      <c r="UGA24" s="271" t="s">
        <v>5884</v>
      </c>
      <c r="UGB24" s="271" t="s">
        <v>5884</v>
      </c>
      <c r="UGC24" s="271" t="s">
        <v>5884</v>
      </c>
      <c r="UGD24" s="271" t="s">
        <v>5884</v>
      </c>
      <c r="UGE24" s="271" t="s">
        <v>5884</v>
      </c>
      <c r="UGF24" s="271" t="s">
        <v>5884</v>
      </c>
      <c r="UGG24" s="271" t="s">
        <v>5884</v>
      </c>
      <c r="UGH24" s="271" t="s">
        <v>5884</v>
      </c>
      <c r="UGI24" s="271" t="s">
        <v>5884</v>
      </c>
      <c r="UGJ24" s="271" t="s">
        <v>5884</v>
      </c>
      <c r="UGK24" s="271" t="s">
        <v>5884</v>
      </c>
      <c r="UGL24" s="271" t="s">
        <v>5884</v>
      </c>
      <c r="UGM24" s="271" t="s">
        <v>5884</v>
      </c>
      <c r="UGN24" s="271" t="s">
        <v>5884</v>
      </c>
      <c r="UGO24" s="271" t="s">
        <v>5884</v>
      </c>
      <c r="UGP24" s="271" t="s">
        <v>5884</v>
      </c>
      <c r="UGQ24" s="271" t="s">
        <v>5884</v>
      </c>
      <c r="UGR24" s="271" t="s">
        <v>5884</v>
      </c>
      <c r="UGS24" s="271" t="s">
        <v>5884</v>
      </c>
      <c r="UGT24" s="271" t="s">
        <v>5884</v>
      </c>
      <c r="UGU24" s="271" t="s">
        <v>5884</v>
      </c>
      <c r="UGV24" s="271" t="s">
        <v>5884</v>
      </c>
      <c r="UGW24" s="271" t="s">
        <v>5884</v>
      </c>
      <c r="UGX24" s="271" t="s">
        <v>5884</v>
      </c>
      <c r="UGY24" s="271" t="s">
        <v>5884</v>
      </c>
      <c r="UGZ24" s="271" t="s">
        <v>5884</v>
      </c>
      <c r="UHA24" s="271" t="s">
        <v>5884</v>
      </c>
      <c r="UHB24" s="271" t="s">
        <v>5884</v>
      </c>
      <c r="UHC24" s="271" t="s">
        <v>5884</v>
      </c>
      <c r="UHD24" s="271" t="s">
        <v>5884</v>
      </c>
      <c r="UHE24" s="271" t="s">
        <v>5884</v>
      </c>
      <c r="UHF24" s="271" t="s">
        <v>5884</v>
      </c>
      <c r="UHG24" s="271" t="s">
        <v>5884</v>
      </c>
      <c r="UHH24" s="271" t="s">
        <v>5884</v>
      </c>
      <c r="UHI24" s="271" t="s">
        <v>5884</v>
      </c>
      <c r="UHJ24" s="271" t="s">
        <v>5884</v>
      </c>
      <c r="UHK24" s="271" t="s">
        <v>5884</v>
      </c>
      <c r="UHL24" s="271" t="s">
        <v>5884</v>
      </c>
      <c r="UHM24" s="271" t="s">
        <v>5884</v>
      </c>
      <c r="UHN24" s="271" t="s">
        <v>5884</v>
      </c>
      <c r="UHO24" s="271" t="s">
        <v>5884</v>
      </c>
      <c r="UHP24" s="271" t="s">
        <v>5884</v>
      </c>
      <c r="UHQ24" s="271" t="s">
        <v>5884</v>
      </c>
      <c r="UHR24" s="271" t="s">
        <v>5884</v>
      </c>
      <c r="UHS24" s="271" t="s">
        <v>5884</v>
      </c>
      <c r="UHT24" s="271" t="s">
        <v>5884</v>
      </c>
      <c r="UHU24" s="271" t="s">
        <v>5884</v>
      </c>
      <c r="UHV24" s="271" t="s">
        <v>5884</v>
      </c>
      <c r="UHW24" s="271" t="s">
        <v>5884</v>
      </c>
      <c r="UHX24" s="271" t="s">
        <v>5884</v>
      </c>
      <c r="UHY24" s="271" t="s">
        <v>5884</v>
      </c>
      <c r="UHZ24" s="271" t="s">
        <v>5884</v>
      </c>
      <c r="UIA24" s="271" t="s">
        <v>5884</v>
      </c>
      <c r="UIB24" s="271" t="s">
        <v>5884</v>
      </c>
      <c r="UIC24" s="271" t="s">
        <v>5884</v>
      </c>
      <c r="UID24" s="271" t="s">
        <v>5884</v>
      </c>
      <c r="UIE24" s="271" t="s">
        <v>5884</v>
      </c>
      <c r="UIF24" s="271" t="s">
        <v>5884</v>
      </c>
      <c r="UIG24" s="271" t="s">
        <v>5884</v>
      </c>
      <c r="UIH24" s="271" t="s">
        <v>5884</v>
      </c>
      <c r="UII24" s="271" t="s">
        <v>5884</v>
      </c>
      <c r="UIJ24" s="271" t="s">
        <v>5884</v>
      </c>
      <c r="UIK24" s="271" t="s">
        <v>5884</v>
      </c>
      <c r="UIL24" s="271" t="s">
        <v>5884</v>
      </c>
      <c r="UIM24" s="271" t="s">
        <v>5884</v>
      </c>
      <c r="UIN24" s="271" t="s">
        <v>5884</v>
      </c>
      <c r="UIO24" s="271" t="s">
        <v>5884</v>
      </c>
      <c r="UIP24" s="271" t="s">
        <v>5884</v>
      </c>
      <c r="UIQ24" s="271" t="s">
        <v>5884</v>
      </c>
      <c r="UIR24" s="271" t="s">
        <v>5884</v>
      </c>
      <c r="UIS24" s="271" t="s">
        <v>5884</v>
      </c>
      <c r="UIT24" s="271" t="s">
        <v>5884</v>
      </c>
      <c r="UIU24" s="271" t="s">
        <v>5884</v>
      </c>
      <c r="UIV24" s="271" t="s">
        <v>5884</v>
      </c>
      <c r="UIW24" s="271" t="s">
        <v>5884</v>
      </c>
      <c r="UIX24" s="271" t="s">
        <v>5884</v>
      </c>
      <c r="UIY24" s="271" t="s">
        <v>5884</v>
      </c>
      <c r="UIZ24" s="271" t="s">
        <v>5884</v>
      </c>
      <c r="UJA24" s="271" t="s">
        <v>5884</v>
      </c>
      <c r="UJB24" s="271" t="s">
        <v>5884</v>
      </c>
      <c r="UJC24" s="271" t="s">
        <v>5884</v>
      </c>
      <c r="UJD24" s="271" t="s">
        <v>5884</v>
      </c>
      <c r="UJE24" s="271" t="s">
        <v>5884</v>
      </c>
      <c r="UJF24" s="271" t="s">
        <v>5884</v>
      </c>
      <c r="UJG24" s="271" t="s">
        <v>5884</v>
      </c>
      <c r="UJH24" s="271" t="s">
        <v>5884</v>
      </c>
      <c r="UJI24" s="271" t="s">
        <v>5884</v>
      </c>
      <c r="UJJ24" s="271" t="s">
        <v>5884</v>
      </c>
      <c r="UJK24" s="271" t="s">
        <v>5884</v>
      </c>
      <c r="UJL24" s="271" t="s">
        <v>5884</v>
      </c>
      <c r="UJM24" s="271" t="s">
        <v>5884</v>
      </c>
      <c r="UJN24" s="271" t="s">
        <v>5884</v>
      </c>
      <c r="UJO24" s="271" t="s">
        <v>5884</v>
      </c>
      <c r="UJP24" s="271" t="s">
        <v>5884</v>
      </c>
      <c r="UJQ24" s="271" t="s">
        <v>5884</v>
      </c>
      <c r="UJR24" s="271" t="s">
        <v>5884</v>
      </c>
      <c r="UJS24" s="271" t="s">
        <v>5884</v>
      </c>
      <c r="UJT24" s="271" t="s">
        <v>5884</v>
      </c>
      <c r="UJU24" s="271" t="s">
        <v>5884</v>
      </c>
      <c r="UJV24" s="271" t="s">
        <v>5884</v>
      </c>
      <c r="UJW24" s="271" t="s">
        <v>5884</v>
      </c>
      <c r="UJX24" s="271" t="s">
        <v>5884</v>
      </c>
      <c r="UJY24" s="271" t="s">
        <v>5884</v>
      </c>
      <c r="UJZ24" s="271" t="s">
        <v>5884</v>
      </c>
      <c r="UKA24" s="271" t="s">
        <v>5884</v>
      </c>
      <c r="UKB24" s="271" t="s">
        <v>5884</v>
      </c>
      <c r="UKC24" s="271" t="s">
        <v>5884</v>
      </c>
      <c r="UKD24" s="271" t="s">
        <v>5884</v>
      </c>
      <c r="UKE24" s="271" t="s">
        <v>5884</v>
      </c>
      <c r="UKF24" s="271" t="s">
        <v>5884</v>
      </c>
      <c r="UKG24" s="271" t="s">
        <v>5884</v>
      </c>
      <c r="UKH24" s="271" t="s">
        <v>5884</v>
      </c>
      <c r="UKI24" s="271" t="s">
        <v>5884</v>
      </c>
      <c r="UKJ24" s="271" t="s">
        <v>5884</v>
      </c>
      <c r="UKK24" s="271" t="s">
        <v>5884</v>
      </c>
      <c r="UKL24" s="271" t="s">
        <v>5884</v>
      </c>
      <c r="UKM24" s="271" t="s">
        <v>5884</v>
      </c>
      <c r="UKN24" s="271" t="s">
        <v>5884</v>
      </c>
      <c r="UKO24" s="271" t="s">
        <v>5884</v>
      </c>
      <c r="UKP24" s="271" t="s">
        <v>5884</v>
      </c>
      <c r="UKQ24" s="271" t="s">
        <v>5884</v>
      </c>
      <c r="UKR24" s="271" t="s">
        <v>5884</v>
      </c>
      <c r="UKS24" s="271" t="s">
        <v>5884</v>
      </c>
      <c r="UKT24" s="271" t="s">
        <v>5884</v>
      </c>
      <c r="UKU24" s="271" t="s">
        <v>5884</v>
      </c>
      <c r="UKV24" s="271" t="s">
        <v>5884</v>
      </c>
      <c r="UKW24" s="271" t="s">
        <v>5884</v>
      </c>
      <c r="UKX24" s="271" t="s">
        <v>5884</v>
      </c>
      <c r="UKY24" s="271" t="s">
        <v>5884</v>
      </c>
      <c r="UKZ24" s="271" t="s">
        <v>5884</v>
      </c>
      <c r="ULA24" s="271" t="s">
        <v>5884</v>
      </c>
      <c r="ULB24" s="271" t="s">
        <v>5884</v>
      </c>
      <c r="ULC24" s="271" t="s">
        <v>5884</v>
      </c>
      <c r="ULD24" s="271" t="s">
        <v>5884</v>
      </c>
      <c r="ULE24" s="271" t="s">
        <v>5884</v>
      </c>
      <c r="ULF24" s="271" t="s">
        <v>5884</v>
      </c>
      <c r="ULG24" s="271" t="s">
        <v>5884</v>
      </c>
      <c r="ULH24" s="271" t="s">
        <v>5884</v>
      </c>
      <c r="ULI24" s="271" t="s">
        <v>5884</v>
      </c>
      <c r="ULJ24" s="271" t="s">
        <v>5884</v>
      </c>
      <c r="ULK24" s="271" t="s">
        <v>5884</v>
      </c>
      <c r="ULL24" s="271" t="s">
        <v>5884</v>
      </c>
      <c r="ULM24" s="271" t="s">
        <v>5884</v>
      </c>
      <c r="ULN24" s="271" t="s">
        <v>5884</v>
      </c>
      <c r="ULO24" s="271" t="s">
        <v>5884</v>
      </c>
      <c r="ULP24" s="271" t="s">
        <v>5884</v>
      </c>
      <c r="ULQ24" s="271" t="s">
        <v>5884</v>
      </c>
      <c r="ULR24" s="271" t="s">
        <v>5884</v>
      </c>
      <c r="ULS24" s="271" t="s">
        <v>5884</v>
      </c>
      <c r="ULT24" s="271" t="s">
        <v>5884</v>
      </c>
      <c r="ULU24" s="271" t="s">
        <v>5884</v>
      </c>
      <c r="ULV24" s="271" t="s">
        <v>5884</v>
      </c>
      <c r="ULW24" s="271" t="s">
        <v>5884</v>
      </c>
      <c r="ULX24" s="271" t="s">
        <v>5884</v>
      </c>
      <c r="ULY24" s="271" t="s">
        <v>5884</v>
      </c>
      <c r="ULZ24" s="271" t="s">
        <v>5884</v>
      </c>
      <c r="UMA24" s="271" t="s">
        <v>5884</v>
      </c>
      <c r="UMB24" s="271" t="s">
        <v>5884</v>
      </c>
      <c r="UMC24" s="271" t="s">
        <v>5884</v>
      </c>
      <c r="UMD24" s="271" t="s">
        <v>5884</v>
      </c>
      <c r="UME24" s="271" t="s">
        <v>5884</v>
      </c>
      <c r="UMF24" s="271" t="s">
        <v>5884</v>
      </c>
      <c r="UMG24" s="271" t="s">
        <v>5884</v>
      </c>
      <c r="UMH24" s="271" t="s">
        <v>5884</v>
      </c>
      <c r="UMI24" s="271" t="s">
        <v>5884</v>
      </c>
      <c r="UMJ24" s="271" t="s">
        <v>5884</v>
      </c>
      <c r="UMK24" s="271" t="s">
        <v>5884</v>
      </c>
      <c r="UML24" s="271" t="s">
        <v>5884</v>
      </c>
      <c r="UMM24" s="271" t="s">
        <v>5884</v>
      </c>
      <c r="UMN24" s="271" t="s">
        <v>5884</v>
      </c>
      <c r="UMO24" s="271" t="s">
        <v>5884</v>
      </c>
      <c r="UMP24" s="271" t="s">
        <v>5884</v>
      </c>
      <c r="UMQ24" s="271" t="s">
        <v>5884</v>
      </c>
      <c r="UMR24" s="271" t="s">
        <v>5884</v>
      </c>
      <c r="UMS24" s="271" t="s">
        <v>5884</v>
      </c>
      <c r="UMT24" s="271" t="s">
        <v>5884</v>
      </c>
      <c r="UMU24" s="271" t="s">
        <v>5884</v>
      </c>
      <c r="UMV24" s="271" t="s">
        <v>5884</v>
      </c>
      <c r="UMW24" s="271" t="s">
        <v>5884</v>
      </c>
      <c r="UMX24" s="271" t="s">
        <v>5884</v>
      </c>
      <c r="UMY24" s="271" t="s">
        <v>5884</v>
      </c>
      <c r="UMZ24" s="271" t="s">
        <v>5884</v>
      </c>
      <c r="UNA24" s="271" t="s">
        <v>5884</v>
      </c>
      <c r="UNB24" s="271" t="s">
        <v>5884</v>
      </c>
      <c r="UNC24" s="271" t="s">
        <v>5884</v>
      </c>
      <c r="UND24" s="271" t="s">
        <v>5884</v>
      </c>
      <c r="UNE24" s="271" t="s">
        <v>5884</v>
      </c>
      <c r="UNF24" s="271" t="s">
        <v>5884</v>
      </c>
      <c r="UNG24" s="271" t="s">
        <v>5884</v>
      </c>
      <c r="UNH24" s="271" t="s">
        <v>5884</v>
      </c>
      <c r="UNI24" s="271" t="s">
        <v>5884</v>
      </c>
      <c r="UNJ24" s="271" t="s">
        <v>5884</v>
      </c>
      <c r="UNK24" s="271" t="s">
        <v>5884</v>
      </c>
      <c r="UNL24" s="271" t="s">
        <v>5884</v>
      </c>
      <c r="UNM24" s="271" t="s">
        <v>5884</v>
      </c>
      <c r="UNN24" s="271" t="s">
        <v>5884</v>
      </c>
      <c r="UNO24" s="271" t="s">
        <v>5884</v>
      </c>
      <c r="UNP24" s="271" t="s">
        <v>5884</v>
      </c>
      <c r="UNQ24" s="271" t="s">
        <v>5884</v>
      </c>
      <c r="UNR24" s="271" t="s">
        <v>5884</v>
      </c>
      <c r="UNS24" s="271" t="s">
        <v>5884</v>
      </c>
      <c r="UNT24" s="271" t="s">
        <v>5884</v>
      </c>
      <c r="UNU24" s="271" t="s">
        <v>5884</v>
      </c>
      <c r="UNV24" s="271" t="s">
        <v>5884</v>
      </c>
      <c r="UNW24" s="271" t="s">
        <v>5884</v>
      </c>
      <c r="UNX24" s="271" t="s">
        <v>5884</v>
      </c>
      <c r="UNY24" s="271" t="s">
        <v>5884</v>
      </c>
      <c r="UNZ24" s="271" t="s">
        <v>5884</v>
      </c>
      <c r="UOA24" s="271" t="s">
        <v>5884</v>
      </c>
      <c r="UOB24" s="271" t="s">
        <v>5884</v>
      </c>
      <c r="UOC24" s="271" t="s">
        <v>5884</v>
      </c>
      <c r="UOD24" s="271" t="s">
        <v>5884</v>
      </c>
      <c r="UOE24" s="271" t="s">
        <v>5884</v>
      </c>
      <c r="UOF24" s="271" t="s">
        <v>5884</v>
      </c>
      <c r="UOG24" s="271" t="s">
        <v>5884</v>
      </c>
      <c r="UOH24" s="271" t="s">
        <v>5884</v>
      </c>
      <c r="UOI24" s="271" t="s">
        <v>5884</v>
      </c>
      <c r="UOJ24" s="271" t="s">
        <v>5884</v>
      </c>
      <c r="UOK24" s="271" t="s">
        <v>5884</v>
      </c>
      <c r="UOL24" s="271" t="s">
        <v>5884</v>
      </c>
      <c r="UOM24" s="271" t="s">
        <v>5884</v>
      </c>
      <c r="UON24" s="271" t="s">
        <v>5884</v>
      </c>
      <c r="UOO24" s="271" t="s">
        <v>5884</v>
      </c>
      <c r="UOP24" s="271" t="s">
        <v>5884</v>
      </c>
      <c r="UOQ24" s="271" t="s">
        <v>5884</v>
      </c>
      <c r="UOR24" s="271" t="s">
        <v>5884</v>
      </c>
      <c r="UOS24" s="271" t="s">
        <v>5884</v>
      </c>
      <c r="UOT24" s="271" t="s">
        <v>5884</v>
      </c>
      <c r="UOU24" s="271" t="s">
        <v>5884</v>
      </c>
      <c r="UOV24" s="271" t="s">
        <v>5884</v>
      </c>
      <c r="UOW24" s="271" t="s">
        <v>5884</v>
      </c>
      <c r="UOX24" s="271" t="s">
        <v>5884</v>
      </c>
      <c r="UOY24" s="271" t="s">
        <v>5884</v>
      </c>
      <c r="UOZ24" s="271" t="s">
        <v>5884</v>
      </c>
      <c r="UPA24" s="271" t="s">
        <v>5884</v>
      </c>
      <c r="UPB24" s="271" t="s">
        <v>5884</v>
      </c>
      <c r="UPC24" s="271" t="s">
        <v>5884</v>
      </c>
      <c r="UPD24" s="271" t="s">
        <v>5884</v>
      </c>
      <c r="UPE24" s="271" t="s">
        <v>5884</v>
      </c>
      <c r="UPF24" s="271" t="s">
        <v>5884</v>
      </c>
      <c r="UPG24" s="271" t="s">
        <v>5884</v>
      </c>
      <c r="UPH24" s="271" t="s">
        <v>5884</v>
      </c>
      <c r="UPI24" s="271" t="s">
        <v>5884</v>
      </c>
      <c r="UPJ24" s="271" t="s">
        <v>5884</v>
      </c>
      <c r="UPK24" s="271" t="s">
        <v>5884</v>
      </c>
      <c r="UPL24" s="271" t="s">
        <v>5884</v>
      </c>
      <c r="UPM24" s="271" t="s">
        <v>5884</v>
      </c>
      <c r="UPN24" s="271" t="s">
        <v>5884</v>
      </c>
      <c r="UPO24" s="271" t="s">
        <v>5884</v>
      </c>
      <c r="UPP24" s="271" t="s">
        <v>5884</v>
      </c>
      <c r="UPQ24" s="271" t="s">
        <v>5884</v>
      </c>
      <c r="UPR24" s="271" t="s">
        <v>5884</v>
      </c>
      <c r="UPS24" s="271" t="s">
        <v>5884</v>
      </c>
      <c r="UPT24" s="271" t="s">
        <v>5884</v>
      </c>
      <c r="UPU24" s="271" t="s">
        <v>5884</v>
      </c>
      <c r="UPV24" s="271" t="s">
        <v>5884</v>
      </c>
      <c r="UPW24" s="271" t="s">
        <v>5884</v>
      </c>
      <c r="UPX24" s="271" t="s">
        <v>5884</v>
      </c>
      <c r="UPY24" s="271" t="s">
        <v>5884</v>
      </c>
      <c r="UPZ24" s="271" t="s">
        <v>5884</v>
      </c>
      <c r="UQA24" s="271" t="s">
        <v>5884</v>
      </c>
      <c r="UQB24" s="271" t="s">
        <v>5884</v>
      </c>
      <c r="UQC24" s="271" t="s">
        <v>5884</v>
      </c>
      <c r="UQD24" s="271" t="s">
        <v>5884</v>
      </c>
      <c r="UQE24" s="271" t="s">
        <v>5884</v>
      </c>
      <c r="UQF24" s="271" t="s">
        <v>5884</v>
      </c>
      <c r="UQG24" s="271" t="s">
        <v>5884</v>
      </c>
      <c r="UQH24" s="271" t="s">
        <v>5884</v>
      </c>
      <c r="UQI24" s="271" t="s">
        <v>5884</v>
      </c>
      <c r="UQJ24" s="271" t="s">
        <v>5884</v>
      </c>
      <c r="UQK24" s="271" t="s">
        <v>5884</v>
      </c>
      <c r="UQL24" s="271" t="s">
        <v>5884</v>
      </c>
      <c r="UQM24" s="271" t="s">
        <v>5884</v>
      </c>
      <c r="UQN24" s="271" t="s">
        <v>5884</v>
      </c>
      <c r="UQO24" s="271" t="s">
        <v>5884</v>
      </c>
      <c r="UQP24" s="271" t="s">
        <v>5884</v>
      </c>
      <c r="UQQ24" s="271" t="s">
        <v>5884</v>
      </c>
      <c r="UQR24" s="271" t="s">
        <v>5884</v>
      </c>
      <c r="UQS24" s="271" t="s">
        <v>5884</v>
      </c>
      <c r="UQT24" s="271" t="s">
        <v>5884</v>
      </c>
      <c r="UQU24" s="271" t="s">
        <v>5884</v>
      </c>
      <c r="UQV24" s="271" t="s">
        <v>5884</v>
      </c>
      <c r="UQW24" s="271" t="s">
        <v>5884</v>
      </c>
      <c r="UQX24" s="271" t="s">
        <v>5884</v>
      </c>
      <c r="UQY24" s="271" t="s">
        <v>5884</v>
      </c>
      <c r="UQZ24" s="271" t="s">
        <v>5884</v>
      </c>
      <c r="URA24" s="271" t="s">
        <v>5884</v>
      </c>
      <c r="URB24" s="271" t="s">
        <v>5884</v>
      </c>
      <c r="URC24" s="271" t="s">
        <v>5884</v>
      </c>
      <c r="URD24" s="271" t="s">
        <v>5884</v>
      </c>
      <c r="URE24" s="271" t="s">
        <v>5884</v>
      </c>
      <c r="URF24" s="271" t="s">
        <v>5884</v>
      </c>
      <c r="URG24" s="271" t="s">
        <v>5884</v>
      </c>
      <c r="URH24" s="271" t="s">
        <v>5884</v>
      </c>
      <c r="URI24" s="271" t="s">
        <v>5884</v>
      </c>
      <c r="URJ24" s="271" t="s">
        <v>5884</v>
      </c>
      <c r="URK24" s="271" t="s">
        <v>5884</v>
      </c>
      <c r="URL24" s="271" t="s">
        <v>5884</v>
      </c>
      <c r="URM24" s="271" t="s">
        <v>5884</v>
      </c>
      <c r="URN24" s="271" t="s">
        <v>5884</v>
      </c>
      <c r="URO24" s="271" t="s">
        <v>5884</v>
      </c>
      <c r="URP24" s="271" t="s">
        <v>5884</v>
      </c>
      <c r="URQ24" s="271" t="s">
        <v>5884</v>
      </c>
      <c r="URR24" s="271" t="s">
        <v>5884</v>
      </c>
      <c r="URS24" s="271" t="s">
        <v>5884</v>
      </c>
      <c r="URT24" s="271" t="s">
        <v>5884</v>
      </c>
      <c r="URU24" s="271" t="s">
        <v>5884</v>
      </c>
      <c r="URV24" s="271" t="s">
        <v>5884</v>
      </c>
      <c r="URW24" s="271" t="s">
        <v>5884</v>
      </c>
      <c r="URX24" s="271" t="s">
        <v>5884</v>
      </c>
      <c r="URY24" s="271" t="s">
        <v>5884</v>
      </c>
      <c r="URZ24" s="271" t="s">
        <v>5884</v>
      </c>
      <c r="USA24" s="271" t="s">
        <v>5884</v>
      </c>
      <c r="USB24" s="271" t="s">
        <v>5884</v>
      </c>
      <c r="USC24" s="271" t="s">
        <v>5884</v>
      </c>
      <c r="USD24" s="271" t="s">
        <v>5884</v>
      </c>
      <c r="USE24" s="271" t="s">
        <v>5884</v>
      </c>
      <c r="USF24" s="271" t="s">
        <v>5884</v>
      </c>
      <c r="USG24" s="271" t="s">
        <v>5884</v>
      </c>
      <c r="USH24" s="271" t="s">
        <v>5884</v>
      </c>
      <c r="USI24" s="271" t="s">
        <v>5884</v>
      </c>
      <c r="USJ24" s="271" t="s">
        <v>5884</v>
      </c>
      <c r="USK24" s="271" t="s">
        <v>5884</v>
      </c>
      <c r="USL24" s="271" t="s">
        <v>5884</v>
      </c>
      <c r="USM24" s="271" t="s">
        <v>5884</v>
      </c>
      <c r="USN24" s="271" t="s">
        <v>5884</v>
      </c>
      <c r="USO24" s="271" t="s">
        <v>5884</v>
      </c>
      <c r="USP24" s="271" t="s">
        <v>5884</v>
      </c>
      <c r="USQ24" s="271" t="s">
        <v>5884</v>
      </c>
      <c r="USR24" s="271" t="s">
        <v>5884</v>
      </c>
      <c r="USS24" s="271" t="s">
        <v>5884</v>
      </c>
      <c r="UST24" s="271" t="s">
        <v>5884</v>
      </c>
      <c r="USU24" s="271" t="s">
        <v>5884</v>
      </c>
      <c r="USV24" s="271" t="s">
        <v>5884</v>
      </c>
      <c r="USW24" s="271" t="s">
        <v>5884</v>
      </c>
      <c r="USX24" s="271" t="s">
        <v>5884</v>
      </c>
      <c r="USY24" s="271" t="s">
        <v>5884</v>
      </c>
      <c r="USZ24" s="271" t="s">
        <v>5884</v>
      </c>
      <c r="UTA24" s="271" t="s">
        <v>5884</v>
      </c>
      <c r="UTB24" s="271" t="s">
        <v>5884</v>
      </c>
      <c r="UTC24" s="271" t="s">
        <v>5884</v>
      </c>
      <c r="UTD24" s="271" t="s">
        <v>5884</v>
      </c>
      <c r="UTE24" s="271" t="s">
        <v>5884</v>
      </c>
      <c r="UTF24" s="271" t="s">
        <v>5884</v>
      </c>
      <c r="UTG24" s="271" t="s">
        <v>5884</v>
      </c>
      <c r="UTH24" s="271" t="s">
        <v>5884</v>
      </c>
      <c r="UTI24" s="271" t="s">
        <v>5884</v>
      </c>
      <c r="UTJ24" s="271" t="s">
        <v>5884</v>
      </c>
      <c r="UTK24" s="271" t="s">
        <v>5884</v>
      </c>
      <c r="UTL24" s="271" t="s">
        <v>5884</v>
      </c>
      <c r="UTM24" s="271" t="s">
        <v>5884</v>
      </c>
      <c r="UTN24" s="271" t="s">
        <v>5884</v>
      </c>
      <c r="UTO24" s="271" t="s">
        <v>5884</v>
      </c>
      <c r="UTP24" s="271" t="s">
        <v>5884</v>
      </c>
      <c r="UTQ24" s="271" t="s">
        <v>5884</v>
      </c>
      <c r="UTR24" s="271" t="s">
        <v>5884</v>
      </c>
      <c r="UTS24" s="271" t="s">
        <v>5884</v>
      </c>
      <c r="UTT24" s="271" t="s">
        <v>5884</v>
      </c>
      <c r="UTU24" s="271" t="s">
        <v>5884</v>
      </c>
      <c r="UTV24" s="271" t="s">
        <v>5884</v>
      </c>
      <c r="UTW24" s="271" t="s">
        <v>5884</v>
      </c>
      <c r="UTX24" s="271" t="s">
        <v>5884</v>
      </c>
      <c r="UTY24" s="271" t="s">
        <v>5884</v>
      </c>
      <c r="UTZ24" s="271" t="s">
        <v>5884</v>
      </c>
      <c r="UUA24" s="271" t="s">
        <v>5884</v>
      </c>
      <c r="UUB24" s="271" t="s">
        <v>5884</v>
      </c>
      <c r="UUC24" s="271" t="s">
        <v>5884</v>
      </c>
      <c r="UUD24" s="271" t="s">
        <v>5884</v>
      </c>
      <c r="UUE24" s="271" t="s">
        <v>5884</v>
      </c>
      <c r="UUF24" s="271" t="s">
        <v>5884</v>
      </c>
      <c r="UUG24" s="271" t="s">
        <v>5884</v>
      </c>
      <c r="UUH24" s="271" t="s">
        <v>5884</v>
      </c>
      <c r="UUI24" s="271" t="s">
        <v>5884</v>
      </c>
      <c r="UUJ24" s="271" t="s">
        <v>5884</v>
      </c>
      <c r="UUK24" s="271" t="s">
        <v>5884</v>
      </c>
      <c r="UUL24" s="271" t="s">
        <v>5884</v>
      </c>
      <c r="UUM24" s="271" t="s">
        <v>5884</v>
      </c>
      <c r="UUN24" s="271" t="s">
        <v>5884</v>
      </c>
      <c r="UUO24" s="271" t="s">
        <v>5884</v>
      </c>
      <c r="UUP24" s="271" t="s">
        <v>5884</v>
      </c>
      <c r="UUQ24" s="271" t="s">
        <v>5884</v>
      </c>
      <c r="UUR24" s="271" t="s">
        <v>5884</v>
      </c>
      <c r="UUS24" s="271" t="s">
        <v>5884</v>
      </c>
      <c r="UUT24" s="271" t="s">
        <v>5884</v>
      </c>
      <c r="UUU24" s="271" t="s">
        <v>5884</v>
      </c>
      <c r="UUV24" s="271" t="s">
        <v>5884</v>
      </c>
      <c r="UUW24" s="271" t="s">
        <v>5884</v>
      </c>
      <c r="UUX24" s="271" t="s">
        <v>5884</v>
      </c>
      <c r="UUY24" s="271" t="s">
        <v>5884</v>
      </c>
      <c r="UUZ24" s="271" t="s">
        <v>5884</v>
      </c>
      <c r="UVA24" s="271" t="s">
        <v>5884</v>
      </c>
      <c r="UVB24" s="271" t="s">
        <v>5884</v>
      </c>
      <c r="UVC24" s="271" t="s">
        <v>5884</v>
      </c>
      <c r="UVD24" s="271" t="s">
        <v>5884</v>
      </c>
      <c r="UVE24" s="271" t="s">
        <v>5884</v>
      </c>
      <c r="UVF24" s="271" t="s">
        <v>5884</v>
      </c>
      <c r="UVG24" s="271" t="s">
        <v>5884</v>
      </c>
      <c r="UVH24" s="271" t="s">
        <v>5884</v>
      </c>
      <c r="UVI24" s="271" t="s">
        <v>5884</v>
      </c>
      <c r="UVJ24" s="271" t="s">
        <v>5884</v>
      </c>
      <c r="UVK24" s="271" t="s">
        <v>5884</v>
      </c>
      <c r="UVL24" s="271" t="s">
        <v>5884</v>
      </c>
      <c r="UVM24" s="271" t="s">
        <v>5884</v>
      </c>
      <c r="UVN24" s="271" t="s">
        <v>5884</v>
      </c>
      <c r="UVO24" s="271" t="s">
        <v>5884</v>
      </c>
      <c r="UVP24" s="271" t="s">
        <v>5884</v>
      </c>
      <c r="UVQ24" s="271" t="s">
        <v>5884</v>
      </c>
      <c r="UVR24" s="271" t="s">
        <v>5884</v>
      </c>
      <c r="UVS24" s="271" t="s">
        <v>5884</v>
      </c>
      <c r="UVT24" s="271" t="s">
        <v>5884</v>
      </c>
      <c r="UVU24" s="271" t="s">
        <v>5884</v>
      </c>
      <c r="UVV24" s="271" t="s">
        <v>5884</v>
      </c>
      <c r="UVW24" s="271" t="s">
        <v>5884</v>
      </c>
      <c r="UVX24" s="271" t="s">
        <v>5884</v>
      </c>
      <c r="UVY24" s="271" t="s">
        <v>5884</v>
      </c>
      <c r="UVZ24" s="271" t="s">
        <v>5884</v>
      </c>
      <c r="UWA24" s="271" t="s">
        <v>5884</v>
      </c>
      <c r="UWB24" s="271" t="s">
        <v>5884</v>
      </c>
      <c r="UWC24" s="271" t="s">
        <v>5884</v>
      </c>
      <c r="UWD24" s="271" t="s">
        <v>5884</v>
      </c>
      <c r="UWE24" s="271" t="s">
        <v>5884</v>
      </c>
      <c r="UWF24" s="271" t="s">
        <v>5884</v>
      </c>
      <c r="UWG24" s="271" t="s">
        <v>5884</v>
      </c>
      <c r="UWH24" s="271" t="s">
        <v>5884</v>
      </c>
      <c r="UWI24" s="271" t="s">
        <v>5884</v>
      </c>
      <c r="UWJ24" s="271" t="s">
        <v>5884</v>
      </c>
      <c r="UWK24" s="271" t="s">
        <v>5884</v>
      </c>
      <c r="UWL24" s="271" t="s">
        <v>5884</v>
      </c>
      <c r="UWM24" s="271" t="s">
        <v>5884</v>
      </c>
      <c r="UWN24" s="271" t="s">
        <v>5884</v>
      </c>
      <c r="UWO24" s="271" t="s">
        <v>5884</v>
      </c>
      <c r="UWP24" s="271" t="s">
        <v>5884</v>
      </c>
      <c r="UWQ24" s="271" t="s">
        <v>5884</v>
      </c>
      <c r="UWR24" s="271" t="s">
        <v>5884</v>
      </c>
      <c r="UWS24" s="271" t="s">
        <v>5884</v>
      </c>
      <c r="UWT24" s="271" t="s">
        <v>5884</v>
      </c>
      <c r="UWU24" s="271" t="s">
        <v>5884</v>
      </c>
      <c r="UWV24" s="271" t="s">
        <v>5884</v>
      </c>
      <c r="UWW24" s="271" t="s">
        <v>5884</v>
      </c>
      <c r="UWX24" s="271" t="s">
        <v>5884</v>
      </c>
      <c r="UWY24" s="271" t="s">
        <v>5884</v>
      </c>
      <c r="UWZ24" s="271" t="s">
        <v>5884</v>
      </c>
      <c r="UXA24" s="271" t="s">
        <v>5884</v>
      </c>
      <c r="UXB24" s="271" t="s">
        <v>5884</v>
      </c>
      <c r="UXC24" s="271" t="s">
        <v>5884</v>
      </c>
      <c r="UXD24" s="271" t="s">
        <v>5884</v>
      </c>
      <c r="UXE24" s="271" t="s">
        <v>5884</v>
      </c>
      <c r="UXF24" s="271" t="s">
        <v>5884</v>
      </c>
      <c r="UXG24" s="271" t="s">
        <v>5884</v>
      </c>
      <c r="UXH24" s="271" t="s">
        <v>5884</v>
      </c>
      <c r="UXI24" s="271" t="s">
        <v>5884</v>
      </c>
      <c r="UXJ24" s="271" t="s">
        <v>5884</v>
      </c>
      <c r="UXK24" s="271" t="s">
        <v>5884</v>
      </c>
      <c r="UXL24" s="271" t="s">
        <v>5884</v>
      </c>
      <c r="UXM24" s="271" t="s">
        <v>5884</v>
      </c>
      <c r="UXN24" s="271" t="s">
        <v>5884</v>
      </c>
      <c r="UXO24" s="271" t="s">
        <v>5884</v>
      </c>
      <c r="UXP24" s="271" t="s">
        <v>5884</v>
      </c>
      <c r="UXQ24" s="271" t="s">
        <v>5884</v>
      </c>
      <c r="UXR24" s="271" t="s">
        <v>5884</v>
      </c>
      <c r="UXS24" s="271" t="s">
        <v>5884</v>
      </c>
      <c r="UXT24" s="271" t="s">
        <v>5884</v>
      </c>
      <c r="UXU24" s="271" t="s">
        <v>5884</v>
      </c>
      <c r="UXV24" s="271" t="s">
        <v>5884</v>
      </c>
      <c r="UXW24" s="271" t="s">
        <v>5884</v>
      </c>
      <c r="UXX24" s="271" t="s">
        <v>5884</v>
      </c>
      <c r="UXY24" s="271" t="s">
        <v>5884</v>
      </c>
      <c r="UXZ24" s="271" t="s">
        <v>5884</v>
      </c>
      <c r="UYA24" s="271" t="s">
        <v>5884</v>
      </c>
      <c r="UYB24" s="271" t="s">
        <v>5884</v>
      </c>
      <c r="UYC24" s="271" t="s">
        <v>5884</v>
      </c>
      <c r="UYD24" s="271" t="s">
        <v>5884</v>
      </c>
      <c r="UYE24" s="271" t="s">
        <v>5884</v>
      </c>
      <c r="UYF24" s="271" t="s">
        <v>5884</v>
      </c>
      <c r="UYG24" s="271" t="s">
        <v>5884</v>
      </c>
      <c r="UYH24" s="271" t="s">
        <v>5884</v>
      </c>
      <c r="UYI24" s="271" t="s">
        <v>5884</v>
      </c>
      <c r="UYJ24" s="271" t="s">
        <v>5884</v>
      </c>
      <c r="UYK24" s="271" t="s">
        <v>5884</v>
      </c>
      <c r="UYL24" s="271" t="s">
        <v>5884</v>
      </c>
      <c r="UYM24" s="271" t="s">
        <v>5884</v>
      </c>
      <c r="UYN24" s="271" t="s">
        <v>5884</v>
      </c>
      <c r="UYO24" s="271" t="s">
        <v>5884</v>
      </c>
      <c r="UYP24" s="271" t="s">
        <v>5884</v>
      </c>
      <c r="UYQ24" s="271" t="s">
        <v>5884</v>
      </c>
      <c r="UYR24" s="271" t="s">
        <v>5884</v>
      </c>
      <c r="UYS24" s="271" t="s">
        <v>5884</v>
      </c>
      <c r="UYT24" s="271" t="s">
        <v>5884</v>
      </c>
      <c r="UYU24" s="271" t="s">
        <v>5884</v>
      </c>
      <c r="UYV24" s="271" t="s">
        <v>5884</v>
      </c>
      <c r="UYW24" s="271" t="s">
        <v>5884</v>
      </c>
      <c r="UYX24" s="271" t="s">
        <v>5884</v>
      </c>
      <c r="UYY24" s="271" t="s">
        <v>5884</v>
      </c>
      <c r="UYZ24" s="271" t="s">
        <v>5884</v>
      </c>
      <c r="UZA24" s="271" t="s">
        <v>5884</v>
      </c>
      <c r="UZB24" s="271" t="s">
        <v>5884</v>
      </c>
      <c r="UZC24" s="271" t="s">
        <v>5884</v>
      </c>
      <c r="UZD24" s="271" t="s">
        <v>5884</v>
      </c>
      <c r="UZE24" s="271" t="s">
        <v>5884</v>
      </c>
      <c r="UZF24" s="271" t="s">
        <v>5884</v>
      </c>
      <c r="UZG24" s="271" t="s">
        <v>5884</v>
      </c>
      <c r="UZH24" s="271" t="s">
        <v>5884</v>
      </c>
      <c r="UZI24" s="271" t="s">
        <v>5884</v>
      </c>
      <c r="UZJ24" s="271" t="s">
        <v>5884</v>
      </c>
      <c r="UZK24" s="271" t="s">
        <v>5884</v>
      </c>
      <c r="UZL24" s="271" t="s">
        <v>5884</v>
      </c>
      <c r="UZM24" s="271" t="s">
        <v>5884</v>
      </c>
      <c r="UZN24" s="271" t="s">
        <v>5884</v>
      </c>
      <c r="UZO24" s="271" t="s">
        <v>5884</v>
      </c>
      <c r="UZP24" s="271" t="s">
        <v>5884</v>
      </c>
      <c r="UZQ24" s="271" t="s">
        <v>5884</v>
      </c>
      <c r="UZR24" s="271" t="s">
        <v>5884</v>
      </c>
      <c r="UZS24" s="271" t="s">
        <v>5884</v>
      </c>
      <c r="UZT24" s="271" t="s">
        <v>5884</v>
      </c>
      <c r="UZU24" s="271" t="s">
        <v>5884</v>
      </c>
      <c r="UZV24" s="271" t="s">
        <v>5884</v>
      </c>
      <c r="UZW24" s="271" t="s">
        <v>5884</v>
      </c>
      <c r="UZX24" s="271" t="s">
        <v>5884</v>
      </c>
      <c r="UZY24" s="271" t="s">
        <v>5884</v>
      </c>
      <c r="UZZ24" s="271" t="s">
        <v>5884</v>
      </c>
      <c r="VAA24" s="271" t="s">
        <v>5884</v>
      </c>
      <c r="VAB24" s="271" t="s">
        <v>5884</v>
      </c>
      <c r="VAC24" s="271" t="s">
        <v>5884</v>
      </c>
      <c r="VAD24" s="271" t="s">
        <v>5884</v>
      </c>
      <c r="VAE24" s="271" t="s">
        <v>5884</v>
      </c>
      <c r="VAF24" s="271" t="s">
        <v>5884</v>
      </c>
      <c r="VAG24" s="271" t="s">
        <v>5884</v>
      </c>
      <c r="VAH24" s="271" t="s">
        <v>5884</v>
      </c>
      <c r="VAI24" s="271" t="s">
        <v>5884</v>
      </c>
      <c r="VAJ24" s="271" t="s">
        <v>5884</v>
      </c>
      <c r="VAK24" s="271" t="s">
        <v>5884</v>
      </c>
      <c r="VAL24" s="271" t="s">
        <v>5884</v>
      </c>
      <c r="VAM24" s="271" t="s">
        <v>5884</v>
      </c>
      <c r="VAN24" s="271" t="s">
        <v>5884</v>
      </c>
      <c r="VAO24" s="271" t="s">
        <v>5884</v>
      </c>
      <c r="VAP24" s="271" t="s">
        <v>5884</v>
      </c>
      <c r="VAQ24" s="271" t="s">
        <v>5884</v>
      </c>
      <c r="VAR24" s="271" t="s">
        <v>5884</v>
      </c>
      <c r="VAS24" s="271" t="s">
        <v>5884</v>
      </c>
      <c r="VAT24" s="271" t="s">
        <v>5884</v>
      </c>
      <c r="VAU24" s="271" t="s">
        <v>5884</v>
      </c>
      <c r="VAV24" s="271" t="s">
        <v>5884</v>
      </c>
      <c r="VAW24" s="271" t="s">
        <v>5884</v>
      </c>
      <c r="VAX24" s="271" t="s">
        <v>5884</v>
      </c>
      <c r="VAY24" s="271" t="s">
        <v>5884</v>
      </c>
      <c r="VAZ24" s="271" t="s">
        <v>5884</v>
      </c>
      <c r="VBA24" s="271" t="s">
        <v>5884</v>
      </c>
      <c r="VBB24" s="271" t="s">
        <v>5884</v>
      </c>
      <c r="VBC24" s="271" t="s">
        <v>5884</v>
      </c>
      <c r="VBD24" s="271" t="s">
        <v>5884</v>
      </c>
      <c r="VBE24" s="271" t="s">
        <v>5884</v>
      </c>
      <c r="VBF24" s="271" t="s">
        <v>5884</v>
      </c>
      <c r="VBG24" s="271" t="s">
        <v>5884</v>
      </c>
      <c r="VBH24" s="271" t="s">
        <v>5884</v>
      </c>
      <c r="VBI24" s="271" t="s">
        <v>5884</v>
      </c>
      <c r="VBJ24" s="271" t="s">
        <v>5884</v>
      </c>
      <c r="VBK24" s="271" t="s">
        <v>5884</v>
      </c>
      <c r="VBL24" s="271" t="s">
        <v>5884</v>
      </c>
      <c r="VBM24" s="271" t="s">
        <v>5884</v>
      </c>
      <c r="VBN24" s="271" t="s">
        <v>5884</v>
      </c>
      <c r="VBO24" s="271" t="s">
        <v>5884</v>
      </c>
      <c r="VBP24" s="271" t="s">
        <v>5884</v>
      </c>
      <c r="VBQ24" s="271" t="s">
        <v>5884</v>
      </c>
      <c r="VBR24" s="271" t="s">
        <v>5884</v>
      </c>
      <c r="VBS24" s="271" t="s">
        <v>5884</v>
      </c>
      <c r="VBT24" s="271" t="s">
        <v>5884</v>
      </c>
      <c r="VBU24" s="271" t="s">
        <v>5884</v>
      </c>
      <c r="VBV24" s="271" t="s">
        <v>5884</v>
      </c>
      <c r="VBW24" s="271" t="s">
        <v>5884</v>
      </c>
      <c r="VBX24" s="271" t="s">
        <v>5884</v>
      </c>
      <c r="VBY24" s="271" t="s">
        <v>5884</v>
      </c>
      <c r="VBZ24" s="271" t="s">
        <v>5884</v>
      </c>
      <c r="VCA24" s="271" t="s">
        <v>5884</v>
      </c>
      <c r="VCB24" s="271" t="s">
        <v>5884</v>
      </c>
      <c r="VCC24" s="271" t="s">
        <v>5884</v>
      </c>
      <c r="VCD24" s="271" t="s">
        <v>5884</v>
      </c>
      <c r="VCE24" s="271" t="s">
        <v>5884</v>
      </c>
      <c r="VCF24" s="271" t="s">
        <v>5884</v>
      </c>
      <c r="VCG24" s="271" t="s">
        <v>5884</v>
      </c>
      <c r="VCH24" s="271" t="s">
        <v>5884</v>
      </c>
      <c r="VCI24" s="271" t="s">
        <v>5884</v>
      </c>
      <c r="VCJ24" s="271" t="s">
        <v>5884</v>
      </c>
      <c r="VCK24" s="271" t="s">
        <v>5884</v>
      </c>
      <c r="VCL24" s="271" t="s">
        <v>5884</v>
      </c>
      <c r="VCM24" s="271" t="s">
        <v>5884</v>
      </c>
      <c r="VCN24" s="271" t="s">
        <v>5884</v>
      </c>
      <c r="VCO24" s="271" t="s">
        <v>5884</v>
      </c>
      <c r="VCP24" s="271" t="s">
        <v>5884</v>
      </c>
      <c r="VCQ24" s="271" t="s">
        <v>5884</v>
      </c>
      <c r="VCR24" s="271" t="s">
        <v>5884</v>
      </c>
      <c r="VCS24" s="271" t="s">
        <v>5884</v>
      </c>
      <c r="VCT24" s="271" t="s">
        <v>5884</v>
      </c>
      <c r="VCU24" s="271" t="s">
        <v>5884</v>
      </c>
      <c r="VCV24" s="271" t="s">
        <v>5884</v>
      </c>
      <c r="VCW24" s="271" t="s">
        <v>5884</v>
      </c>
      <c r="VCX24" s="271" t="s">
        <v>5884</v>
      </c>
      <c r="VCY24" s="271" t="s">
        <v>5884</v>
      </c>
      <c r="VCZ24" s="271" t="s">
        <v>5884</v>
      </c>
      <c r="VDA24" s="271" t="s">
        <v>5884</v>
      </c>
      <c r="VDB24" s="271" t="s">
        <v>5884</v>
      </c>
      <c r="VDC24" s="271" t="s">
        <v>5884</v>
      </c>
      <c r="VDD24" s="271" t="s">
        <v>5884</v>
      </c>
      <c r="VDE24" s="271" t="s">
        <v>5884</v>
      </c>
      <c r="VDF24" s="271" t="s">
        <v>5884</v>
      </c>
      <c r="VDG24" s="271" t="s">
        <v>5884</v>
      </c>
      <c r="VDH24" s="271" t="s">
        <v>5884</v>
      </c>
      <c r="VDI24" s="271" t="s">
        <v>5884</v>
      </c>
      <c r="VDJ24" s="271" t="s">
        <v>5884</v>
      </c>
      <c r="VDK24" s="271" t="s">
        <v>5884</v>
      </c>
      <c r="VDL24" s="271" t="s">
        <v>5884</v>
      </c>
      <c r="VDM24" s="271" t="s">
        <v>5884</v>
      </c>
      <c r="VDN24" s="271" t="s">
        <v>5884</v>
      </c>
      <c r="VDO24" s="271" t="s">
        <v>5884</v>
      </c>
      <c r="VDP24" s="271" t="s">
        <v>5884</v>
      </c>
      <c r="VDQ24" s="271" t="s">
        <v>5884</v>
      </c>
      <c r="VDR24" s="271" t="s">
        <v>5884</v>
      </c>
      <c r="VDS24" s="271" t="s">
        <v>5884</v>
      </c>
      <c r="VDT24" s="271" t="s">
        <v>5884</v>
      </c>
      <c r="VDU24" s="271" t="s">
        <v>5884</v>
      </c>
      <c r="VDV24" s="271" t="s">
        <v>5884</v>
      </c>
      <c r="VDW24" s="271" t="s">
        <v>5884</v>
      </c>
      <c r="VDX24" s="271" t="s">
        <v>5884</v>
      </c>
      <c r="VDY24" s="271" t="s">
        <v>5884</v>
      </c>
      <c r="VDZ24" s="271" t="s">
        <v>5884</v>
      </c>
      <c r="VEA24" s="271" t="s">
        <v>5884</v>
      </c>
      <c r="VEB24" s="271" t="s">
        <v>5884</v>
      </c>
      <c r="VEC24" s="271" t="s">
        <v>5884</v>
      </c>
      <c r="VED24" s="271" t="s">
        <v>5884</v>
      </c>
      <c r="VEE24" s="271" t="s">
        <v>5884</v>
      </c>
      <c r="VEF24" s="271" t="s">
        <v>5884</v>
      </c>
      <c r="VEG24" s="271" t="s">
        <v>5884</v>
      </c>
      <c r="VEH24" s="271" t="s">
        <v>5884</v>
      </c>
      <c r="VEI24" s="271" t="s">
        <v>5884</v>
      </c>
      <c r="VEJ24" s="271" t="s">
        <v>5884</v>
      </c>
      <c r="VEK24" s="271" t="s">
        <v>5884</v>
      </c>
      <c r="VEL24" s="271" t="s">
        <v>5884</v>
      </c>
      <c r="VEM24" s="271" t="s">
        <v>5884</v>
      </c>
      <c r="VEN24" s="271" t="s">
        <v>5884</v>
      </c>
      <c r="VEO24" s="271" t="s">
        <v>5884</v>
      </c>
      <c r="VEP24" s="271" t="s">
        <v>5884</v>
      </c>
      <c r="VEQ24" s="271" t="s">
        <v>5884</v>
      </c>
      <c r="VER24" s="271" t="s">
        <v>5884</v>
      </c>
      <c r="VES24" s="271" t="s">
        <v>5884</v>
      </c>
      <c r="VET24" s="271" t="s">
        <v>5884</v>
      </c>
      <c r="VEU24" s="271" t="s">
        <v>5884</v>
      </c>
      <c r="VEV24" s="271" t="s">
        <v>5884</v>
      </c>
      <c r="VEW24" s="271" t="s">
        <v>5884</v>
      </c>
      <c r="VEX24" s="271" t="s">
        <v>5884</v>
      </c>
      <c r="VEY24" s="271" t="s">
        <v>5884</v>
      </c>
      <c r="VEZ24" s="271" t="s">
        <v>5884</v>
      </c>
      <c r="VFA24" s="271" t="s">
        <v>5884</v>
      </c>
      <c r="VFB24" s="271" t="s">
        <v>5884</v>
      </c>
      <c r="VFC24" s="271" t="s">
        <v>5884</v>
      </c>
      <c r="VFD24" s="271" t="s">
        <v>5884</v>
      </c>
      <c r="VFE24" s="271" t="s">
        <v>5884</v>
      </c>
      <c r="VFF24" s="271" t="s">
        <v>5884</v>
      </c>
      <c r="VFG24" s="271" t="s">
        <v>5884</v>
      </c>
      <c r="VFH24" s="271" t="s">
        <v>5884</v>
      </c>
      <c r="VFI24" s="271" t="s">
        <v>5884</v>
      </c>
      <c r="VFJ24" s="271" t="s">
        <v>5884</v>
      </c>
      <c r="VFK24" s="271" t="s">
        <v>5884</v>
      </c>
      <c r="VFL24" s="271" t="s">
        <v>5884</v>
      </c>
      <c r="VFM24" s="271" t="s">
        <v>5884</v>
      </c>
      <c r="VFN24" s="271" t="s">
        <v>5884</v>
      </c>
      <c r="VFO24" s="271" t="s">
        <v>5884</v>
      </c>
      <c r="VFP24" s="271" t="s">
        <v>5884</v>
      </c>
      <c r="VFQ24" s="271" t="s">
        <v>5884</v>
      </c>
      <c r="VFR24" s="271" t="s">
        <v>5884</v>
      </c>
      <c r="VFS24" s="271" t="s">
        <v>5884</v>
      </c>
      <c r="VFT24" s="271" t="s">
        <v>5884</v>
      </c>
      <c r="VFU24" s="271" t="s">
        <v>5884</v>
      </c>
      <c r="VFV24" s="271" t="s">
        <v>5884</v>
      </c>
      <c r="VFW24" s="271" t="s">
        <v>5884</v>
      </c>
      <c r="VFX24" s="271" t="s">
        <v>5884</v>
      </c>
      <c r="VFY24" s="271" t="s">
        <v>5884</v>
      </c>
      <c r="VFZ24" s="271" t="s">
        <v>5884</v>
      </c>
      <c r="VGA24" s="271" t="s">
        <v>5884</v>
      </c>
      <c r="VGB24" s="271" t="s">
        <v>5884</v>
      </c>
      <c r="VGC24" s="271" t="s">
        <v>5884</v>
      </c>
      <c r="VGD24" s="271" t="s">
        <v>5884</v>
      </c>
      <c r="VGE24" s="271" t="s">
        <v>5884</v>
      </c>
      <c r="VGF24" s="271" t="s">
        <v>5884</v>
      </c>
      <c r="VGG24" s="271" t="s">
        <v>5884</v>
      </c>
      <c r="VGH24" s="271" t="s">
        <v>5884</v>
      </c>
      <c r="VGI24" s="271" t="s">
        <v>5884</v>
      </c>
      <c r="VGJ24" s="271" t="s">
        <v>5884</v>
      </c>
      <c r="VGK24" s="271" t="s">
        <v>5884</v>
      </c>
      <c r="VGL24" s="271" t="s">
        <v>5884</v>
      </c>
      <c r="VGM24" s="271" t="s">
        <v>5884</v>
      </c>
      <c r="VGN24" s="271" t="s">
        <v>5884</v>
      </c>
      <c r="VGO24" s="271" t="s">
        <v>5884</v>
      </c>
      <c r="VGP24" s="271" t="s">
        <v>5884</v>
      </c>
      <c r="VGQ24" s="271" t="s">
        <v>5884</v>
      </c>
      <c r="VGR24" s="271" t="s">
        <v>5884</v>
      </c>
      <c r="VGS24" s="271" t="s">
        <v>5884</v>
      </c>
      <c r="VGT24" s="271" t="s">
        <v>5884</v>
      </c>
      <c r="VGU24" s="271" t="s">
        <v>5884</v>
      </c>
      <c r="VGV24" s="271" t="s">
        <v>5884</v>
      </c>
      <c r="VGW24" s="271" t="s">
        <v>5884</v>
      </c>
      <c r="VGX24" s="271" t="s">
        <v>5884</v>
      </c>
      <c r="VGY24" s="271" t="s">
        <v>5884</v>
      </c>
      <c r="VGZ24" s="271" t="s">
        <v>5884</v>
      </c>
      <c r="VHA24" s="271" t="s">
        <v>5884</v>
      </c>
      <c r="VHB24" s="271" t="s">
        <v>5884</v>
      </c>
      <c r="VHC24" s="271" t="s">
        <v>5884</v>
      </c>
      <c r="VHD24" s="271" t="s">
        <v>5884</v>
      </c>
      <c r="VHE24" s="271" t="s">
        <v>5884</v>
      </c>
      <c r="VHF24" s="271" t="s">
        <v>5884</v>
      </c>
      <c r="VHG24" s="271" t="s">
        <v>5884</v>
      </c>
      <c r="VHH24" s="271" t="s">
        <v>5884</v>
      </c>
      <c r="VHI24" s="271" t="s">
        <v>5884</v>
      </c>
      <c r="VHJ24" s="271" t="s">
        <v>5884</v>
      </c>
      <c r="VHK24" s="271" t="s">
        <v>5884</v>
      </c>
      <c r="VHL24" s="271" t="s">
        <v>5884</v>
      </c>
      <c r="VHM24" s="271" t="s">
        <v>5884</v>
      </c>
      <c r="VHN24" s="271" t="s">
        <v>5884</v>
      </c>
      <c r="VHO24" s="271" t="s">
        <v>5884</v>
      </c>
      <c r="VHP24" s="271" t="s">
        <v>5884</v>
      </c>
      <c r="VHQ24" s="271" t="s">
        <v>5884</v>
      </c>
      <c r="VHR24" s="271" t="s">
        <v>5884</v>
      </c>
      <c r="VHS24" s="271" t="s">
        <v>5884</v>
      </c>
      <c r="VHT24" s="271" t="s">
        <v>5884</v>
      </c>
      <c r="VHU24" s="271" t="s">
        <v>5884</v>
      </c>
      <c r="VHV24" s="271" t="s">
        <v>5884</v>
      </c>
      <c r="VHW24" s="271" t="s">
        <v>5884</v>
      </c>
      <c r="VHX24" s="271" t="s">
        <v>5884</v>
      </c>
      <c r="VHY24" s="271" t="s">
        <v>5884</v>
      </c>
      <c r="VHZ24" s="271" t="s">
        <v>5884</v>
      </c>
      <c r="VIA24" s="271" t="s">
        <v>5884</v>
      </c>
      <c r="VIB24" s="271" t="s">
        <v>5884</v>
      </c>
      <c r="VIC24" s="271" t="s">
        <v>5884</v>
      </c>
      <c r="VID24" s="271" t="s">
        <v>5884</v>
      </c>
      <c r="VIE24" s="271" t="s">
        <v>5884</v>
      </c>
      <c r="VIF24" s="271" t="s">
        <v>5884</v>
      </c>
      <c r="VIG24" s="271" t="s">
        <v>5884</v>
      </c>
      <c r="VIH24" s="271" t="s">
        <v>5884</v>
      </c>
      <c r="VII24" s="271" t="s">
        <v>5884</v>
      </c>
      <c r="VIJ24" s="271" t="s">
        <v>5884</v>
      </c>
      <c r="VIK24" s="271" t="s">
        <v>5884</v>
      </c>
      <c r="VIL24" s="271" t="s">
        <v>5884</v>
      </c>
      <c r="VIM24" s="271" t="s">
        <v>5884</v>
      </c>
      <c r="VIN24" s="271" t="s">
        <v>5884</v>
      </c>
      <c r="VIO24" s="271" t="s">
        <v>5884</v>
      </c>
      <c r="VIP24" s="271" t="s">
        <v>5884</v>
      </c>
      <c r="VIQ24" s="271" t="s">
        <v>5884</v>
      </c>
      <c r="VIR24" s="271" t="s">
        <v>5884</v>
      </c>
      <c r="VIS24" s="271" t="s">
        <v>5884</v>
      </c>
      <c r="VIT24" s="271" t="s">
        <v>5884</v>
      </c>
      <c r="VIU24" s="271" t="s">
        <v>5884</v>
      </c>
      <c r="VIV24" s="271" t="s">
        <v>5884</v>
      </c>
      <c r="VIW24" s="271" t="s">
        <v>5884</v>
      </c>
      <c r="VIX24" s="271" t="s">
        <v>5884</v>
      </c>
      <c r="VIY24" s="271" t="s">
        <v>5884</v>
      </c>
      <c r="VIZ24" s="271" t="s">
        <v>5884</v>
      </c>
      <c r="VJA24" s="271" t="s">
        <v>5884</v>
      </c>
      <c r="VJB24" s="271" t="s">
        <v>5884</v>
      </c>
      <c r="VJC24" s="271" t="s">
        <v>5884</v>
      </c>
      <c r="VJD24" s="271" t="s">
        <v>5884</v>
      </c>
      <c r="VJE24" s="271" t="s">
        <v>5884</v>
      </c>
      <c r="VJF24" s="271" t="s">
        <v>5884</v>
      </c>
      <c r="VJG24" s="271" t="s">
        <v>5884</v>
      </c>
      <c r="VJH24" s="271" t="s">
        <v>5884</v>
      </c>
      <c r="VJI24" s="271" t="s">
        <v>5884</v>
      </c>
      <c r="VJJ24" s="271" t="s">
        <v>5884</v>
      </c>
      <c r="VJK24" s="271" t="s">
        <v>5884</v>
      </c>
      <c r="VJL24" s="271" t="s">
        <v>5884</v>
      </c>
      <c r="VJM24" s="271" t="s">
        <v>5884</v>
      </c>
      <c r="VJN24" s="271" t="s">
        <v>5884</v>
      </c>
      <c r="VJO24" s="271" t="s">
        <v>5884</v>
      </c>
      <c r="VJP24" s="271" t="s">
        <v>5884</v>
      </c>
      <c r="VJQ24" s="271" t="s">
        <v>5884</v>
      </c>
      <c r="VJR24" s="271" t="s">
        <v>5884</v>
      </c>
      <c r="VJS24" s="271" t="s">
        <v>5884</v>
      </c>
      <c r="VJT24" s="271" t="s">
        <v>5884</v>
      </c>
      <c r="VJU24" s="271" t="s">
        <v>5884</v>
      </c>
      <c r="VJV24" s="271" t="s">
        <v>5884</v>
      </c>
      <c r="VJW24" s="271" t="s">
        <v>5884</v>
      </c>
      <c r="VJX24" s="271" t="s">
        <v>5884</v>
      </c>
      <c r="VJY24" s="271" t="s">
        <v>5884</v>
      </c>
      <c r="VJZ24" s="271" t="s">
        <v>5884</v>
      </c>
      <c r="VKA24" s="271" t="s">
        <v>5884</v>
      </c>
      <c r="VKB24" s="271" t="s">
        <v>5884</v>
      </c>
      <c r="VKC24" s="271" t="s">
        <v>5884</v>
      </c>
      <c r="VKD24" s="271" t="s">
        <v>5884</v>
      </c>
      <c r="VKE24" s="271" t="s">
        <v>5884</v>
      </c>
      <c r="VKF24" s="271" t="s">
        <v>5884</v>
      </c>
      <c r="VKG24" s="271" t="s">
        <v>5884</v>
      </c>
      <c r="VKH24" s="271" t="s">
        <v>5884</v>
      </c>
      <c r="VKI24" s="271" t="s">
        <v>5884</v>
      </c>
      <c r="VKJ24" s="271" t="s">
        <v>5884</v>
      </c>
      <c r="VKK24" s="271" t="s">
        <v>5884</v>
      </c>
      <c r="VKL24" s="271" t="s">
        <v>5884</v>
      </c>
      <c r="VKM24" s="271" t="s">
        <v>5884</v>
      </c>
      <c r="VKN24" s="271" t="s">
        <v>5884</v>
      </c>
      <c r="VKO24" s="271" t="s">
        <v>5884</v>
      </c>
      <c r="VKP24" s="271" t="s">
        <v>5884</v>
      </c>
      <c r="VKQ24" s="271" t="s">
        <v>5884</v>
      </c>
      <c r="VKR24" s="271" t="s">
        <v>5884</v>
      </c>
      <c r="VKS24" s="271" t="s">
        <v>5884</v>
      </c>
      <c r="VKT24" s="271" t="s">
        <v>5884</v>
      </c>
      <c r="VKU24" s="271" t="s">
        <v>5884</v>
      </c>
      <c r="VKV24" s="271" t="s">
        <v>5884</v>
      </c>
      <c r="VKW24" s="271" t="s">
        <v>5884</v>
      </c>
      <c r="VKX24" s="271" t="s">
        <v>5884</v>
      </c>
      <c r="VKY24" s="271" t="s">
        <v>5884</v>
      </c>
      <c r="VKZ24" s="271" t="s">
        <v>5884</v>
      </c>
      <c r="VLA24" s="271" t="s">
        <v>5884</v>
      </c>
      <c r="VLB24" s="271" t="s">
        <v>5884</v>
      </c>
      <c r="VLC24" s="271" t="s">
        <v>5884</v>
      </c>
      <c r="VLD24" s="271" t="s">
        <v>5884</v>
      </c>
      <c r="VLE24" s="271" t="s">
        <v>5884</v>
      </c>
      <c r="VLF24" s="271" t="s">
        <v>5884</v>
      </c>
      <c r="VLG24" s="271" t="s">
        <v>5884</v>
      </c>
      <c r="VLH24" s="271" t="s">
        <v>5884</v>
      </c>
      <c r="VLI24" s="271" t="s">
        <v>5884</v>
      </c>
      <c r="VLJ24" s="271" t="s">
        <v>5884</v>
      </c>
      <c r="VLK24" s="271" t="s">
        <v>5884</v>
      </c>
      <c r="VLL24" s="271" t="s">
        <v>5884</v>
      </c>
      <c r="VLM24" s="271" t="s">
        <v>5884</v>
      </c>
      <c r="VLN24" s="271" t="s">
        <v>5884</v>
      </c>
      <c r="VLO24" s="271" t="s">
        <v>5884</v>
      </c>
      <c r="VLP24" s="271" t="s">
        <v>5884</v>
      </c>
      <c r="VLQ24" s="271" t="s">
        <v>5884</v>
      </c>
      <c r="VLR24" s="271" t="s">
        <v>5884</v>
      </c>
      <c r="VLS24" s="271" t="s">
        <v>5884</v>
      </c>
      <c r="VLT24" s="271" t="s">
        <v>5884</v>
      </c>
      <c r="VLU24" s="271" t="s">
        <v>5884</v>
      </c>
      <c r="VLV24" s="271" t="s">
        <v>5884</v>
      </c>
      <c r="VLW24" s="271" t="s">
        <v>5884</v>
      </c>
      <c r="VLX24" s="271" t="s">
        <v>5884</v>
      </c>
      <c r="VLY24" s="271" t="s">
        <v>5884</v>
      </c>
      <c r="VLZ24" s="271" t="s">
        <v>5884</v>
      </c>
      <c r="VMA24" s="271" t="s">
        <v>5884</v>
      </c>
      <c r="VMB24" s="271" t="s">
        <v>5884</v>
      </c>
      <c r="VMC24" s="271" t="s">
        <v>5884</v>
      </c>
      <c r="VMD24" s="271" t="s">
        <v>5884</v>
      </c>
      <c r="VME24" s="271" t="s">
        <v>5884</v>
      </c>
      <c r="VMF24" s="271" t="s">
        <v>5884</v>
      </c>
      <c r="VMG24" s="271" t="s">
        <v>5884</v>
      </c>
      <c r="VMH24" s="271" t="s">
        <v>5884</v>
      </c>
      <c r="VMI24" s="271" t="s">
        <v>5884</v>
      </c>
      <c r="VMJ24" s="271" t="s">
        <v>5884</v>
      </c>
      <c r="VMK24" s="271" t="s">
        <v>5884</v>
      </c>
      <c r="VML24" s="271" t="s">
        <v>5884</v>
      </c>
      <c r="VMM24" s="271" t="s">
        <v>5884</v>
      </c>
      <c r="VMN24" s="271" t="s">
        <v>5884</v>
      </c>
      <c r="VMO24" s="271" t="s">
        <v>5884</v>
      </c>
      <c r="VMP24" s="271" t="s">
        <v>5884</v>
      </c>
      <c r="VMQ24" s="271" t="s">
        <v>5884</v>
      </c>
      <c r="VMR24" s="271" t="s">
        <v>5884</v>
      </c>
      <c r="VMS24" s="271" t="s">
        <v>5884</v>
      </c>
      <c r="VMT24" s="271" t="s">
        <v>5884</v>
      </c>
      <c r="VMU24" s="271" t="s">
        <v>5884</v>
      </c>
      <c r="VMV24" s="271" t="s">
        <v>5884</v>
      </c>
      <c r="VMW24" s="271" t="s">
        <v>5884</v>
      </c>
      <c r="VMX24" s="271" t="s">
        <v>5884</v>
      </c>
      <c r="VMY24" s="271" t="s">
        <v>5884</v>
      </c>
      <c r="VMZ24" s="271" t="s">
        <v>5884</v>
      </c>
      <c r="VNA24" s="271" t="s">
        <v>5884</v>
      </c>
      <c r="VNB24" s="271" t="s">
        <v>5884</v>
      </c>
      <c r="VNC24" s="271" t="s">
        <v>5884</v>
      </c>
      <c r="VND24" s="271" t="s">
        <v>5884</v>
      </c>
      <c r="VNE24" s="271" t="s">
        <v>5884</v>
      </c>
      <c r="VNF24" s="271" t="s">
        <v>5884</v>
      </c>
      <c r="VNG24" s="271" t="s">
        <v>5884</v>
      </c>
      <c r="VNH24" s="271" t="s">
        <v>5884</v>
      </c>
      <c r="VNI24" s="271" t="s">
        <v>5884</v>
      </c>
      <c r="VNJ24" s="271" t="s">
        <v>5884</v>
      </c>
      <c r="VNK24" s="271" t="s">
        <v>5884</v>
      </c>
      <c r="VNL24" s="271" t="s">
        <v>5884</v>
      </c>
      <c r="VNM24" s="271" t="s">
        <v>5884</v>
      </c>
      <c r="VNN24" s="271" t="s">
        <v>5884</v>
      </c>
      <c r="VNO24" s="271" t="s">
        <v>5884</v>
      </c>
      <c r="VNP24" s="271" t="s">
        <v>5884</v>
      </c>
      <c r="VNQ24" s="271" t="s">
        <v>5884</v>
      </c>
      <c r="VNR24" s="271" t="s">
        <v>5884</v>
      </c>
      <c r="VNS24" s="271" t="s">
        <v>5884</v>
      </c>
      <c r="VNT24" s="271" t="s">
        <v>5884</v>
      </c>
      <c r="VNU24" s="271" t="s">
        <v>5884</v>
      </c>
      <c r="VNV24" s="271" t="s">
        <v>5884</v>
      </c>
      <c r="VNW24" s="271" t="s">
        <v>5884</v>
      </c>
      <c r="VNX24" s="271" t="s">
        <v>5884</v>
      </c>
      <c r="VNY24" s="271" t="s">
        <v>5884</v>
      </c>
      <c r="VNZ24" s="271" t="s">
        <v>5884</v>
      </c>
      <c r="VOA24" s="271" t="s">
        <v>5884</v>
      </c>
      <c r="VOB24" s="271" t="s">
        <v>5884</v>
      </c>
      <c r="VOC24" s="271" t="s">
        <v>5884</v>
      </c>
      <c r="VOD24" s="271" t="s">
        <v>5884</v>
      </c>
      <c r="VOE24" s="271" t="s">
        <v>5884</v>
      </c>
      <c r="VOF24" s="271" t="s">
        <v>5884</v>
      </c>
      <c r="VOG24" s="271" t="s">
        <v>5884</v>
      </c>
      <c r="VOH24" s="271" t="s">
        <v>5884</v>
      </c>
      <c r="VOI24" s="271" t="s">
        <v>5884</v>
      </c>
      <c r="VOJ24" s="271" t="s">
        <v>5884</v>
      </c>
      <c r="VOK24" s="271" t="s">
        <v>5884</v>
      </c>
      <c r="VOL24" s="271" t="s">
        <v>5884</v>
      </c>
      <c r="VOM24" s="271" t="s">
        <v>5884</v>
      </c>
      <c r="VON24" s="271" t="s">
        <v>5884</v>
      </c>
      <c r="VOO24" s="271" t="s">
        <v>5884</v>
      </c>
      <c r="VOP24" s="271" t="s">
        <v>5884</v>
      </c>
      <c r="VOQ24" s="271" t="s">
        <v>5884</v>
      </c>
      <c r="VOR24" s="271" t="s">
        <v>5884</v>
      </c>
      <c r="VOS24" s="271" t="s">
        <v>5884</v>
      </c>
      <c r="VOT24" s="271" t="s">
        <v>5884</v>
      </c>
      <c r="VOU24" s="271" t="s">
        <v>5884</v>
      </c>
      <c r="VOV24" s="271" t="s">
        <v>5884</v>
      </c>
      <c r="VOW24" s="271" t="s">
        <v>5884</v>
      </c>
      <c r="VOX24" s="271" t="s">
        <v>5884</v>
      </c>
      <c r="VOY24" s="271" t="s">
        <v>5884</v>
      </c>
      <c r="VOZ24" s="271" t="s">
        <v>5884</v>
      </c>
      <c r="VPA24" s="271" t="s">
        <v>5884</v>
      </c>
      <c r="VPB24" s="271" t="s">
        <v>5884</v>
      </c>
      <c r="VPC24" s="271" t="s">
        <v>5884</v>
      </c>
      <c r="VPD24" s="271" t="s">
        <v>5884</v>
      </c>
      <c r="VPE24" s="271" t="s">
        <v>5884</v>
      </c>
      <c r="VPF24" s="271" t="s">
        <v>5884</v>
      </c>
      <c r="VPG24" s="271" t="s">
        <v>5884</v>
      </c>
      <c r="VPH24" s="271" t="s">
        <v>5884</v>
      </c>
      <c r="VPI24" s="271" t="s">
        <v>5884</v>
      </c>
      <c r="VPJ24" s="271" t="s">
        <v>5884</v>
      </c>
      <c r="VPK24" s="271" t="s">
        <v>5884</v>
      </c>
      <c r="VPL24" s="271" t="s">
        <v>5884</v>
      </c>
      <c r="VPM24" s="271" t="s">
        <v>5884</v>
      </c>
      <c r="VPN24" s="271" t="s">
        <v>5884</v>
      </c>
      <c r="VPO24" s="271" t="s">
        <v>5884</v>
      </c>
      <c r="VPP24" s="271" t="s">
        <v>5884</v>
      </c>
      <c r="VPQ24" s="271" t="s">
        <v>5884</v>
      </c>
      <c r="VPR24" s="271" t="s">
        <v>5884</v>
      </c>
      <c r="VPS24" s="271" t="s">
        <v>5884</v>
      </c>
      <c r="VPT24" s="271" t="s">
        <v>5884</v>
      </c>
      <c r="VPU24" s="271" t="s">
        <v>5884</v>
      </c>
      <c r="VPV24" s="271" t="s">
        <v>5884</v>
      </c>
      <c r="VPW24" s="271" t="s">
        <v>5884</v>
      </c>
      <c r="VPX24" s="271" t="s">
        <v>5884</v>
      </c>
      <c r="VPY24" s="271" t="s">
        <v>5884</v>
      </c>
      <c r="VPZ24" s="271" t="s">
        <v>5884</v>
      </c>
      <c r="VQA24" s="271" t="s">
        <v>5884</v>
      </c>
      <c r="VQB24" s="271" t="s">
        <v>5884</v>
      </c>
      <c r="VQC24" s="271" t="s">
        <v>5884</v>
      </c>
      <c r="VQD24" s="271" t="s">
        <v>5884</v>
      </c>
      <c r="VQE24" s="271" t="s">
        <v>5884</v>
      </c>
      <c r="VQF24" s="271" t="s">
        <v>5884</v>
      </c>
      <c r="VQG24" s="271" t="s">
        <v>5884</v>
      </c>
      <c r="VQH24" s="271" t="s">
        <v>5884</v>
      </c>
      <c r="VQI24" s="271" t="s">
        <v>5884</v>
      </c>
      <c r="VQJ24" s="271" t="s">
        <v>5884</v>
      </c>
      <c r="VQK24" s="271" t="s">
        <v>5884</v>
      </c>
      <c r="VQL24" s="271" t="s">
        <v>5884</v>
      </c>
      <c r="VQM24" s="271" t="s">
        <v>5884</v>
      </c>
      <c r="VQN24" s="271" t="s">
        <v>5884</v>
      </c>
      <c r="VQO24" s="271" t="s">
        <v>5884</v>
      </c>
      <c r="VQP24" s="271" t="s">
        <v>5884</v>
      </c>
      <c r="VQQ24" s="271" t="s">
        <v>5884</v>
      </c>
      <c r="VQR24" s="271" t="s">
        <v>5884</v>
      </c>
      <c r="VQS24" s="271" t="s">
        <v>5884</v>
      </c>
      <c r="VQT24" s="271" t="s">
        <v>5884</v>
      </c>
      <c r="VQU24" s="271" t="s">
        <v>5884</v>
      </c>
      <c r="VQV24" s="271" t="s">
        <v>5884</v>
      </c>
      <c r="VQW24" s="271" t="s">
        <v>5884</v>
      </c>
      <c r="VQX24" s="271" t="s">
        <v>5884</v>
      </c>
      <c r="VQY24" s="271" t="s">
        <v>5884</v>
      </c>
      <c r="VQZ24" s="271" t="s">
        <v>5884</v>
      </c>
      <c r="VRA24" s="271" t="s">
        <v>5884</v>
      </c>
      <c r="VRB24" s="271" t="s">
        <v>5884</v>
      </c>
      <c r="VRC24" s="271" t="s">
        <v>5884</v>
      </c>
      <c r="VRD24" s="271" t="s">
        <v>5884</v>
      </c>
      <c r="VRE24" s="271" t="s">
        <v>5884</v>
      </c>
      <c r="VRF24" s="271" t="s">
        <v>5884</v>
      </c>
      <c r="VRG24" s="271" t="s">
        <v>5884</v>
      </c>
      <c r="VRH24" s="271" t="s">
        <v>5884</v>
      </c>
      <c r="VRI24" s="271" t="s">
        <v>5884</v>
      </c>
      <c r="VRJ24" s="271" t="s">
        <v>5884</v>
      </c>
      <c r="VRK24" s="271" t="s">
        <v>5884</v>
      </c>
      <c r="VRL24" s="271" t="s">
        <v>5884</v>
      </c>
      <c r="VRM24" s="271" t="s">
        <v>5884</v>
      </c>
      <c r="VRN24" s="271" t="s">
        <v>5884</v>
      </c>
      <c r="VRO24" s="271" t="s">
        <v>5884</v>
      </c>
      <c r="VRP24" s="271" t="s">
        <v>5884</v>
      </c>
      <c r="VRQ24" s="271" t="s">
        <v>5884</v>
      </c>
      <c r="VRR24" s="271" t="s">
        <v>5884</v>
      </c>
      <c r="VRS24" s="271" t="s">
        <v>5884</v>
      </c>
      <c r="VRT24" s="271" t="s">
        <v>5884</v>
      </c>
      <c r="VRU24" s="271" t="s">
        <v>5884</v>
      </c>
      <c r="VRV24" s="271" t="s">
        <v>5884</v>
      </c>
      <c r="VRW24" s="271" t="s">
        <v>5884</v>
      </c>
      <c r="VRX24" s="271" t="s">
        <v>5884</v>
      </c>
      <c r="VRY24" s="271" t="s">
        <v>5884</v>
      </c>
      <c r="VRZ24" s="271" t="s">
        <v>5884</v>
      </c>
      <c r="VSA24" s="271" t="s">
        <v>5884</v>
      </c>
      <c r="VSB24" s="271" t="s">
        <v>5884</v>
      </c>
      <c r="VSC24" s="271" t="s">
        <v>5884</v>
      </c>
      <c r="VSD24" s="271" t="s">
        <v>5884</v>
      </c>
      <c r="VSE24" s="271" t="s">
        <v>5884</v>
      </c>
      <c r="VSF24" s="271" t="s">
        <v>5884</v>
      </c>
      <c r="VSG24" s="271" t="s">
        <v>5884</v>
      </c>
      <c r="VSH24" s="271" t="s">
        <v>5884</v>
      </c>
      <c r="VSI24" s="271" t="s">
        <v>5884</v>
      </c>
      <c r="VSJ24" s="271" t="s">
        <v>5884</v>
      </c>
      <c r="VSK24" s="271" t="s">
        <v>5884</v>
      </c>
      <c r="VSL24" s="271" t="s">
        <v>5884</v>
      </c>
      <c r="VSM24" s="271" t="s">
        <v>5884</v>
      </c>
      <c r="VSN24" s="271" t="s">
        <v>5884</v>
      </c>
      <c r="VSO24" s="271" t="s">
        <v>5884</v>
      </c>
      <c r="VSP24" s="271" t="s">
        <v>5884</v>
      </c>
      <c r="VSQ24" s="271" t="s">
        <v>5884</v>
      </c>
      <c r="VSR24" s="271" t="s">
        <v>5884</v>
      </c>
      <c r="VSS24" s="271" t="s">
        <v>5884</v>
      </c>
      <c r="VST24" s="271" t="s">
        <v>5884</v>
      </c>
      <c r="VSU24" s="271" t="s">
        <v>5884</v>
      </c>
      <c r="VSV24" s="271" t="s">
        <v>5884</v>
      </c>
      <c r="VSW24" s="271" t="s">
        <v>5884</v>
      </c>
      <c r="VSX24" s="271" t="s">
        <v>5884</v>
      </c>
      <c r="VSY24" s="271" t="s">
        <v>5884</v>
      </c>
      <c r="VSZ24" s="271" t="s">
        <v>5884</v>
      </c>
      <c r="VTA24" s="271" t="s">
        <v>5884</v>
      </c>
      <c r="VTB24" s="271" t="s">
        <v>5884</v>
      </c>
      <c r="VTC24" s="271" t="s">
        <v>5884</v>
      </c>
      <c r="VTD24" s="271" t="s">
        <v>5884</v>
      </c>
      <c r="VTE24" s="271" t="s">
        <v>5884</v>
      </c>
      <c r="VTF24" s="271" t="s">
        <v>5884</v>
      </c>
      <c r="VTG24" s="271" t="s">
        <v>5884</v>
      </c>
      <c r="VTH24" s="271" t="s">
        <v>5884</v>
      </c>
      <c r="VTI24" s="271" t="s">
        <v>5884</v>
      </c>
      <c r="VTJ24" s="271" t="s">
        <v>5884</v>
      </c>
      <c r="VTK24" s="271" t="s">
        <v>5884</v>
      </c>
      <c r="VTL24" s="271" t="s">
        <v>5884</v>
      </c>
      <c r="VTM24" s="271" t="s">
        <v>5884</v>
      </c>
      <c r="VTN24" s="271" t="s">
        <v>5884</v>
      </c>
      <c r="VTO24" s="271" t="s">
        <v>5884</v>
      </c>
      <c r="VTP24" s="271" t="s">
        <v>5884</v>
      </c>
      <c r="VTQ24" s="271" t="s">
        <v>5884</v>
      </c>
      <c r="VTR24" s="271" t="s">
        <v>5884</v>
      </c>
      <c r="VTS24" s="271" t="s">
        <v>5884</v>
      </c>
      <c r="VTT24" s="271" t="s">
        <v>5884</v>
      </c>
      <c r="VTU24" s="271" t="s">
        <v>5884</v>
      </c>
      <c r="VTV24" s="271" t="s">
        <v>5884</v>
      </c>
      <c r="VTW24" s="271" t="s">
        <v>5884</v>
      </c>
      <c r="VTX24" s="271" t="s">
        <v>5884</v>
      </c>
      <c r="VTY24" s="271" t="s">
        <v>5884</v>
      </c>
      <c r="VTZ24" s="271" t="s">
        <v>5884</v>
      </c>
      <c r="VUA24" s="271" t="s">
        <v>5884</v>
      </c>
      <c r="VUB24" s="271" t="s">
        <v>5884</v>
      </c>
      <c r="VUC24" s="271" t="s">
        <v>5884</v>
      </c>
      <c r="VUD24" s="271" t="s">
        <v>5884</v>
      </c>
      <c r="VUE24" s="271" t="s">
        <v>5884</v>
      </c>
      <c r="VUF24" s="271" t="s">
        <v>5884</v>
      </c>
      <c r="VUG24" s="271" t="s">
        <v>5884</v>
      </c>
      <c r="VUH24" s="271" t="s">
        <v>5884</v>
      </c>
      <c r="VUI24" s="271" t="s">
        <v>5884</v>
      </c>
      <c r="VUJ24" s="271" t="s">
        <v>5884</v>
      </c>
      <c r="VUK24" s="271" t="s">
        <v>5884</v>
      </c>
      <c r="VUL24" s="271" t="s">
        <v>5884</v>
      </c>
      <c r="VUM24" s="271" t="s">
        <v>5884</v>
      </c>
      <c r="VUN24" s="271" t="s">
        <v>5884</v>
      </c>
      <c r="VUO24" s="271" t="s">
        <v>5884</v>
      </c>
      <c r="VUP24" s="271" t="s">
        <v>5884</v>
      </c>
      <c r="VUQ24" s="271" t="s">
        <v>5884</v>
      </c>
      <c r="VUR24" s="271" t="s">
        <v>5884</v>
      </c>
      <c r="VUS24" s="271" t="s">
        <v>5884</v>
      </c>
      <c r="VUT24" s="271" t="s">
        <v>5884</v>
      </c>
      <c r="VUU24" s="271" t="s">
        <v>5884</v>
      </c>
      <c r="VUV24" s="271" t="s">
        <v>5884</v>
      </c>
      <c r="VUW24" s="271" t="s">
        <v>5884</v>
      </c>
      <c r="VUX24" s="271" t="s">
        <v>5884</v>
      </c>
      <c r="VUY24" s="271" t="s">
        <v>5884</v>
      </c>
      <c r="VUZ24" s="271" t="s">
        <v>5884</v>
      </c>
      <c r="VVA24" s="271" t="s">
        <v>5884</v>
      </c>
      <c r="VVB24" s="271" t="s">
        <v>5884</v>
      </c>
      <c r="VVC24" s="271" t="s">
        <v>5884</v>
      </c>
      <c r="VVD24" s="271" t="s">
        <v>5884</v>
      </c>
      <c r="VVE24" s="271" t="s">
        <v>5884</v>
      </c>
      <c r="VVF24" s="271" t="s">
        <v>5884</v>
      </c>
      <c r="VVG24" s="271" t="s">
        <v>5884</v>
      </c>
      <c r="VVH24" s="271" t="s">
        <v>5884</v>
      </c>
      <c r="VVI24" s="271" t="s">
        <v>5884</v>
      </c>
      <c r="VVJ24" s="271" t="s">
        <v>5884</v>
      </c>
      <c r="VVK24" s="271" t="s">
        <v>5884</v>
      </c>
      <c r="VVL24" s="271" t="s">
        <v>5884</v>
      </c>
      <c r="VVM24" s="271" t="s">
        <v>5884</v>
      </c>
      <c r="VVN24" s="271" t="s">
        <v>5884</v>
      </c>
      <c r="VVO24" s="271" t="s">
        <v>5884</v>
      </c>
      <c r="VVP24" s="271" t="s">
        <v>5884</v>
      </c>
      <c r="VVQ24" s="271" t="s">
        <v>5884</v>
      </c>
      <c r="VVR24" s="271" t="s">
        <v>5884</v>
      </c>
      <c r="VVS24" s="271" t="s">
        <v>5884</v>
      </c>
      <c r="VVT24" s="271" t="s">
        <v>5884</v>
      </c>
      <c r="VVU24" s="271" t="s">
        <v>5884</v>
      </c>
      <c r="VVV24" s="271" t="s">
        <v>5884</v>
      </c>
      <c r="VVW24" s="271" t="s">
        <v>5884</v>
      </c>
      <c r="VVX24" s="271" t="s">
        <v>5884</v>
      </c>
      <c r="VVY24" s="271" t="s">
        <v>5884</v>
      </c>
      <c r="VVZ24" s="271" t="s">
        <v>5884</v>
      </c>
      <c r="VWA24" s="271" t="s">
        <v>5884</v>
      </c>
      <c r="VWB24" s="271" t="s">
        <v>5884</v>
      </c>
      <c r="VWC24" s="271" t="s">
        <v>5884</v>
      </c>
      <c r="VWD24" s="271" t="s">
        <v>5884</v>
      </c>
      <c r="VWE24" s="271" t="s">
        <v>5884</v>
      </c>
      <c r="VWF24" s="271" t="s">
        <v>5884</v>
      </c>
      <c r="VWG24" s="271" t="s">
        <v>5884</v>
      </c>
      <c r="VWH24" s="271" t="s">
        <v>5884</v>
      </c>
      <c r="VWI24" s="271" t="s">
        <v>5884</v>
      </c>
      <c r="VWJ24" s="271" t="s">
        <v>5884</v>
      </c>
      <c r="VWK24" s="271" t="s">
        <v>5884</v>
      </c>
      <c r="VWL24" s="271" t="s">
        <v>5884</v>
      </c>
      <c r="VWM24" s="271" t="s">
        <v>5884</v>
      </c>
      <c r="VWN24" s="271" t="s">
        <v>5884</v>
      </c>
      <c r="VWO24" s="271" t="s">
        <v>5884</v>
      </c>
      <c r="VWP24" s="271" t="s">
        <v>5884</v>
      </c>
      <c r="VWQ24" s="271" t="s">
        <v>5884</v>
      </c>
      <c r="VWR24" s="271" t="s">
        <v>5884</v>
      </c>
      <c r="VWS24" s="271" t="s">
        <v>5884</v>
      </c>
      <c r="VWT24" s="271" t="s">
        <v>5884</v>
      </c>
      <c r="VWU24" s="271" t="s">
        <v>5884</v>
      </c>
      <c r="VWV24" s="271" t="s">
        <v>5884</v>
      </c>
      <c r="VWW24" s="271" t="s">
        <v>5884</v>
      </c>
      <c r="VWX24" s="271" t="s">
        <v>5884</v>
      </c>
      <c r="VWY24" s="271" t="s">
        <v>5884</v>
      </c>
      <c r="VWZ24" s="271" t="s">
        <v>5884</v>
      </c>
      <c r="VXA24" s="271" t="s">
        <v>5884</v>
      </c>
      <c r="VXB24" s="271" t="s">
        <v>5884</v>
      </c>
      <c r="VXC24" s="271" t="s">
        <v>5884</v>
      </c>
      <c r="VXD24" s="271" t="s">
        <v>5884</v>
      </c>
      <c r="VXE24" s="271" t="s">
        <v>5884</v>
      </c>
      <c r="VXF24" s="271" t="s">
        <v>5884</v>
      </c>
      <c r="VXG24" s="271" t="s">
        <v>5884</v>
      </c>
      <c r="VXH24" s="271" t="s">
        <v>5884</v>
      </c>
      <c r="VXI24" s="271" t="s">
        <v>5884</v>
      </c>
      <c r="VXJ24" s="271" t="s">
        <v>5884</v>
      </c>
      <c r="VXK24" s="271" t="s">
        <v>5884</v>
      </c>
      <c r="VXL24" s="271" t="s">
        <v>5884</v>
      </c>
      <c r="VXM24" s="271" t="s">
        <v>5884</v>
      </c>
      <c r="VXN24" s="271" t="s">
        <v>5884</v>
      </c>
      <c r="VXO24" s="271" t="s">
        <v>5884</v>
      </c>
      <c r="VXP24" s="271" t="s">
        <v>5884</v>
      </c>
      <c r="VXQ24" s="271" t="s">
        <v>5884</v>
      </c>
      <c r="VXR24" s="271" t="s">
        <v>5884</v>
      </c>
      <c r="VXS24" s="271" t="s">
        <v>5884</v>
      </c>
      <c r="VXT24" s="271" t="s">
        <v>5884</v>
      </c>
      <c r="VXU24" s="271" t="s">
        <v>5884</v>
      </c>
      <c r="VXV24" s="271" t="s">
        <v>5884</v>
      </c>
      <c r="VXW24" s="271" t="s">
        <v>5884</v>
      </c>
      <c r="VXX24" s="271" t="s">
        <v>5884</v>
      </c>
      <c r="VXY24" s="271" t="s">
        <v>5884</v>
      </c>
      <c r="VXZ24" s="271" t="s">
        <v>5884</v>
      </c>
      <c r="VYA24" s="271" t="s">
        <v>5884</v>
      </c>
      <c r="VYB24" s="271" t="s">
        <v>5884</v>
      </c>
      <c r="VYC24" s="271" t="s">
        <v>5884</v>
      </c>
      <c r="VYD24" s="271" t="s">
        <v>5884</v>
      </c>
      <c r="VYE24" s="271" t="s">
        <v>5884</v>
      </c>
      <c r="VYF24" s="271" t="s">
        <v>5884</v>
      </c>
      <c r="VYG24" s="271" t="s">
        <v>5884</v>
      </c>
      <c r="VYH24" s="271" t="s">
        <v>5884</v>
      </c>
      <c r="VYI24" s="271" t="s">
        <v>5884</v>
      </c>
      <c r="VYJ24" s="271" t="s">
        <v>5884</v>
      </c>
      <c r="VYK24" s="271" t="s">
        <v>5884</v>
      </c>
      <c r="VYL24" s="271" t="s">
        <v>5884</v>
      </c>
      <c r="VYM24" s="271" t="s">
        <v>5884</v>
      </c>
      <c r="VYN24" s="271" t="s">
        <v>5884</v>
      </c>
      <c r="VYO24" s="271" t="s">
        <v>5884</v>
      </c>
      <c r="VYP24" s="271" t="s">
        <v>5884</v>
      </c>
      <c r="VYQ24" s="271" t="s">
        <v>5884</v>
      </c>
      <c r="VYR24" s="271" t="s">
        <v>5884</v>
      </c>
      <c r="VYS24" s="271" t="s">
        <v>5884</v>
      </c>
      <c r="VYT24" s="271" t="s">
        <v>5884</v>
      </c>
      <c r="VYU24" s="271" t="s">
        <v>5884</v>
      </c>
      <c r="VYV24" s="271" t="s">
        <v>5884</v>
      </c>
      <c r="VYW24" s="271" t="s">
        <v>5884</v>
      </c>
      <c r="VYX24" s="271" t="s">
        <v>5884</v>
      </c>
      <c r="VYY24" s="271" t="s">
        <v>5884</v>
      </c>
      <c r="VYZ24" s="271" t="s">
        <v>5884</v>
      </c>
      <c r="VZA24" s="271" t="s">
        <v>5884</v>
      </c>
      <c r="VZB24" s="271" t="s">
        <v>5884</v>
      </c>
      <c r="VZC24" s="271" t="s">
        <v>5884</v>
      </c>
      <c r="VZD24" s="271" t="s">
        <v>5884</v>
      </c>
      <c r="VZE24" s="271" t="s">
        <v>5884</v>
      </c>
      <c r="VZF24" s="271" t="s">
        <v>5884</v>
      </c>
      <c r="VZG24" s="271" t="s">
        <v>5884</v>
      </c>
      <c r="VZH24" s="271" t="s">
        <v>5884</v>
      </c>
      <c r="VZI24" s="271" t="s">
        <v>5884</v>
      </c>
      <c r="VZJ24" s="271" t="s">
        <v>5884</v>
      </c>
      <c r="VZK24" s="271" t="s">
        <v>5884</v>
      </c>
      <c r="VZL24" s="271" t="s">
        <v>5884</v>
      </c>
      <c r="VZM24" s="271" t="s">
        <v>5884</v>
      </c>
      <c r="VZN24" s="271" t="s">
        <v>5884</v>
      </c>
      <c r="VZO24" s="271" t="s">
        <v>5884</v>
      </c>
      <c r="VZP24" s="271" t="s">
        <v>5884</v>
      </c>
      <c r="VZQ24" s="271" t="s">
        <v>5884</v>
      </c>
      <c r="VZR24" s="271" t="s">
        <v>5884</v>
      </c>
      <c r="VZS24" s="271" t="s">
        <v>5884</v>
      </c>
      <c r="VZT24" s="271" t="s">
        <v>5884</v>
      </c>
      <c r="VZU24" s="271" t="s">
        <v>5884</v>
      </c>
      <c r="VZV24" s="271" t="s">
        <v>5884</v>
      </c>
      <c r="VZW24" s="271" t="s">
        <v>5884</v>
      </c>
      <c r="VZX24" s="271" t="s">
        <v>5884</v>
      </c>
      <c r="VZY24" s="271" t="s">
        <v>5884</v>
      </c>
      <c r="VZZ24" s="271" t="s">
        <v>5884</v>
      </c>
      <c r="WAA24" s="271" t="s">
        <v>5884</v>
      </c>
      <c r="WAB24" s="271" t="s">
        <v>5884</v>
      </c>
      <c r="WAC24" s="271" t="s">
        <v>5884</v>
      </c>
      <c r="WAD24" s="271" t="s">
        <v>5884</v>
      </c>
      <c r="WAE24" s="271" t="s">
        <v>5884</v>
      </c>
      <c r="WAF24" s="271" t="s">
        <v>5884</v>
      </c>
      <c r="WAG24" s="271" t="s">
        <v>5884</v>
      </c>
      <c r="WAH24" s="271" t="s">
        <v>5884</v>
      </c>
      <c r="WAI24" s="271" t="s">
        <v>5884</v>
      </c>
      <c r="WAJ24" s="271" t="s">
        <v>5884</v>
      </c>
      <c r="WAK24" s="271" t="s">
        <v>5884</v>
      </c>
      <c r="WAL24" s="271" t="s">
        <v>5884</v>
      </c>
      <c r="WAM24" s="271" t="s">
        <v>5884</v>
      </c>
      <c r="WAN24" s="271" t="s">
        <v>5884</v>
      </c>
      <c r="WAO24" s="271" t="s">
        <v>5884</v>
      </c>
      <c r="WAP24" s="271" t="s">
        <v>5884</v>
      </c>
      <c r="WAQ24" s="271" t="s">
        <v>5884</v>
      </c>
      <c r="WAR24" s="271" t="s">
        <v>5884</v>
      </c>
      <c r="WAS24" s="271" t="s">
        <v>5884</v>
      </c>
      <c r="WAT24" s="271" t="s">
        <v>5884</v>
      </c>
      <c r="WAU24" s="271" t="s">
        <v>5884</v>
      </c>
      <c r="WAV24" s="271" t="s">
        <v>5884</v>
      </c>
      <c r="WAW24" s="271" t="s">
        <v>5884</v>
      </c>
      <c r="WAX24" s="271" t="s">
        <v>5884</v>
      </c>
      <c r="WAY24" s="271" t="s">
        <v>5884</v>
      </c>
      <c r="WAZ24" s="271" t="s">
        <v>5884</v>
      </c>
      <c r="WBA24" s="271" t="s">
        <v>5884</v>
      </c>
      <c r="WBB24" s="271" t="s">
        <v>5884</v>
      </c>
      <c r="WBC24" s="271" t="s">
        <v>5884</v>
      </c>
      <c r="WBD24" s="271" t="s">
        <v>5884</v>
      </c>
      <c r="WBE24" s="271" t="s">
        <v>5884</v>
      </c>
      <c r="WBF24" s="271" t="s">
        <v>5884</v>
      </c>
      <c r="WBG24" s="271" t="s">
        <v>5884</v>
      </c>
      <c r="WBH24" s="271" t="s">
        <v>5884</v>
      </c>
      <c r="WBI24" s="271" t="s">
        <v>5884</v>
      </c>
      <c r="WBJ24" s="271" t="s">
        <v>5884</v>
      </c>
      <c r="WBK24" s="271" t="s">
        <v>5884</v>
      </c>
      <c r="WBL24" s="271" t="s">
        <v>5884</v>
      </c>
      <c r="WBM24" s="271" t="s">
        <v>5884</v>
      </c>
      <c r="WBN24" s="271" t="s">
        <v>5884</v>
      </c>
      <c r="WBO24" s="271" t="s">
        <v>5884</v>
      </c>
      <c r="WBP24" s="271" t="s">
        <v>5884</v>
      </c>
      <c r="WBQ24" s="271" t="s">
        <v>5884</v>
      </c>
      <c r="WBR24" s="271" t="s">
        <v>5884</v>
      </c>
      <c r="WBS24" s="271" t="s">
        <v>5884</v>
      </c>
      <c r="WBT24" s="271" t="s">
        <v>5884</v>
      </c>
      <c r="WBU24" s="271" t="s">
        <v>5884</v>
      </c>
      <c r="WBV24" s="271" t="s">
        <v>5884</v>
      </c>
      <c r="WBW24" s="271" t="s">
        <v>5884</v>
      </c>
      <c r="WBX24" s="271" t="s">
        <v>5884</v>
      </c>
      <c r="WBY24" s="271" t="s">
        <v>5884</v>
      </c>
      <c r="WBZ24" s="271" t="s">
        <v>5884</v>
      </c>
      <c r="WCA24" s="271" t="s">
        <v>5884</v>
      </c>
      <c r="WCB24" s="271" t="s">
        <v>5884</v>
      </c>
      <c r="WCC24" s="271" t="s">
        <v>5884</v>
      </c>
      <c r="WCD24" s="271" t="s">
        <v>5884</v>
      </c>
      <c r="WCE24" s="271" t="s">
        <v>5884</v>
      </c>
      <c r="WCF24" s="271" t="s">
        <v>5884</v>
      </c>
      <c r="WCG24" s="271" t="s">
        <v>5884</v>
      </c>
      <c r="WCH24" s="271" t="s">
        <v>5884</v>
      </c>
      <c r="WCI24" s="271" t="s">
        <v>5884</v>
      </c>
      <c r="WCJ24" s="271" t="s">
        <v>5884</v>
      </c>
      <c r="WCK24" s="271" t="s">
        <v>5884</v>
      </c>
      <c r="WCL24" s="271" t="s">
        <v>5884</v>
      </c>
      <c r="WCM24" s="271" t="s">
        <v>5884</v>
      </c>
      <c r="WCN24" s="271" t="s">
        <v>5884</v>
      </c>
      <c r="WCO24" s="271" t="s">
        <v>5884</v>
      </c>
      <c r="WCP24" s="271" t="s">
        <v>5884</v>
      </c>
      <c r="WCQ24" s="271" t="s">
        <v>5884</v>
      </c>
      <c r="WCR24" s="271" t="s">
        <v>5884</v>
      </c>
      <c r="WCS24" s="271" t="s">
        <v>5884</v>
      </c>
      <c r="WCT24" s="271" t="s">
        <v>5884</v>
      </c>
      <c r="WCU24" s="271" t="s">
        <v>5884</v>
      </c>
      <c r="WCV24" s="271" t="s">
        <v>5884</v>
      </c>
      <c r="WCW24" s="271" t="s">
        <v>5884</v>
      </c>
      <c r="WCX24" s="271" t="s">
        <v>5884</v>
      </c>
      <c r="WCY24" s="271" t="s">
        <v>5884</v>
      </c>
      <c r="WCZ24" s="271" t="s">
        <v>5884</v>
      </c>
      <c r="WDA24" s="271" t="s">
        <v>5884</v>
      </c>
      <c r="WDB24" s="271" t="s">
        <v>5884</v>
      </c>
      <c r="WDC24" s="271" t="s">
        <v>5884</v>
      </c>
      <c r="WDD24" s="271" t="s">
        <v>5884</v>
      </c>
      <c r="WDE24" s="271" t="s">
        <v>5884</v>
      </c>
      <c r="WDF24" s="271" t="s">
        <v>5884</v>
      </c>
      <c r="WDG24" s="271" t="s">
        <v>5884</v>
      </c>
      <c r="WDH24" s="271" t="s">
        <v>5884</v>
      </c>
      <c r="WDI24" s="271" t="s">
        <v>5884</v>
      </c>
      <c r="WDJ24" s="271" t="s">
        <v>5884</v>
      </c>
      <c r="WDK24" s="271" t="s">
        <v>5884</v>
      </c>
      <c r="WDL24" s="271" t="s">
        <v>5884</v>
      </c>
      <c r="WDM24" s="271" t="s">
        <v>5884</v>
      </c>
      <c r="WDN24" s="271" t="s">
        <v>5884</v>
      </c>
      <c r="WDO24" s="271" t="s">
        <v>5884</v>
      </c>
      <c r="WDP24" s="271" t="s">
        <v>5884</v>
      </c>
      <c r="WDQ24" s="271" t="s">
        <v>5884</v>
      </c>
      <c r="WDR24" s="271" t="s">
        <v>5884</v>
      </c>
      <c r="WDS24" s="271" t="s">
        <v>5884</v>
      </c>
      <c r="WDT24" s="271" t="s">
        <v>5884</v>
      </c>
      <c r="WDU24" s="271" t="s">
        <v>5884</v>
      </c>
      <c r="WDV24" s="271" t="s">
        <v>5884</v>
      </c>
      <c r="WDW24" s="271" t="s">
        <v>5884</v>
      </c>
      <c r="WDX24" s="271" t="s">
        <v>5884</v>
      </c>
      <c r="WDY24" s="271" t="s">
        <v>5884</v>
      </c>
      <c r="WDZ24" s="271" t="s">
        <v>5884</v>
      </c>
      <c r="WEA24" s="271" t="s">
        <v>5884</v>
      </c>
      <c r="WEB24" s="271" t="s">
        <v>5884</v>
      </c>
      <c r="WEC24" s="271" t="s">
        <v>5884</v>
      </c>
      <c r="WED24" s="271" t="s">
        <v>5884</v>
      </c>
      <c r="WEE24" s="271" t="s">
        <v>5884</v>
      </c>
      <c r="WEF24" s="271" t="s">
        <v>5884</v>
      </c>
      <c r="WEG24" s="271" t="s">
        <v>5884</v>
      </c>
      <c r="WEH24" s="271" t="s">
        <v>5884</v>
      </c>
      <c r="WEI24" s="271" t="s">
        <v>5884</v>
      </c>
      <c r="WEJ24" s="271" t="s">
        <v>5884</v>
      </c>
      <c r="WEK24" s="271" t="s">
        <v>5884</v>
      </c>
      <c r="WEL24" s="271" t="s">
        <v>5884</v>
      </c>
      <c r="WEM24" s="271" t="s">
        <v>5884</v>
      </c>
      <c r="WEN24" s="271" t="s">
        <v>5884</v>
      </c>
      <c r="WEO24" s="271" t="s">
        <v>5884</v>
      </c>
      <c r="WEP24" s="271" t="s">
        <v>5884</v>
      </c>
      <c r="WEQ24" s="271" t="s">
        <v>5884</v>
      </c>
      <c r="WER24" s="271" t="s">
        <v>5884</v>
      </c>
      <c r="WES24" s="271" t="s">
        <v>5884</v>
      </c>
      <c r="WET24" s="271" t="s">
        <v>5884</v>
      </c>
      <c r="WEU24" s="271" t="s">
        <v>5884</v>
      </c>
      <c r="WEV24" s="271" t="s">
        <v>5884</v>
      </c>
      <c r="WEW24" s="271" t="s">
        <v>5884</v>
      </c>
      <c r="WEX24" s="271" t="s">
        <v>5884</v>
      </c>
      <c r="WEY24" s="271" t="s">
        <v>5884</v>
      </c>
      <c r="WEZ24" s="271" t="s">
        <v>5884</v>
      </c>
      <c r="WFA24" s="271" t="s">
        <v>5884</v>
      </c>
      <c r="WFB24" s="271" t="s">
        <v>5884</v>
      </c>
      <c r="WFC24" s="271" t="s">
        <v>5884</v>
      </c>
      <c r="WFD24" s="271" t="s">
        <v>5884</v>
      </c>
      <c r="WFE24" s="271" t="s">
        <v>5884</v>
      </c>
      <c r="WFF24" s="271" t="s">
        <v>5884</v>
      </c>
      <c r="WFG24" s="271" t="s">
        <v>5884</v>
      </c>
      <c r="WFH24" s="271" t="s">
        <v>5884</v>
      </c>
      <c r="WFI24" s="271" t="s">
        <v>5884</v>
      </c>
      <c r="WFJ24" s="271" t="s">
        <v>5884</v>
      </c>
      <c r="WFK24" s="271" t="s">
        <v>5884</v>
      </c>
      <c r="WFL24" s="271" t="s">
        <v>5884</v>
      </c>
      <c r="WFM24" s="271" t="s">
        <v>5884</v>
      </c>
      <c r="WFN24" s="271" t="s">
        <v>5884</v>
      </c>
      <c r="WFO24" s="271" t="s">
        <v>5884</v>
      </c>
      <c r="WFP24" s="271" t="s">
        <v>5884</v>
      </c>
      <c r="WFQ24" s="271" t="s">
        <v>5884</v>
      </c>
      <c r="WFR24" s="271" t="s">
        <v>5884</v>
      </c>
      <c r="WFS24" s="271" t="s">
        <v>5884</v>
      </c>
      <c r="WFT24" s="271" t="s">
        <v>5884</v>
      </c>
      <c r="WFU24" s="271" t="s">
        <v>5884</v>
      </c>
      <c r="WFV24" s="271" t="s">
        <v>5884</v>
      </c>
      <c r="WFW24" s="271" t="s">
        <v>5884</v>
      </c>
      <c r="WFX24" s="271" t="s">
        <v>5884</v>
      </c>
      <c r="WFY24" s="271" t="s">
        <v>5884</v>
      </c>
      <c r="WFZ24" s="271" t="s">
        <v>5884</v>
      </c>
      <c r="WGA24" s="271" t="s">
        <v>5884</v>
      </c>
      <c r="WGB24" s="271" t="s">
        <v>5884</v>
      </c>
      <c r="WGC24" s="271" t="s">
        <v>5884</v>
      </c>
      <c r="WGD24" s="271" t="s">
        <v>5884</v>
      </c>
      <c r="WGE24" s="271" t="s">
        <v>5884</v>
      </c>
      <c r="WGF24" s="271" t="s">
        <v>5884</v>
      </c>
      <c r="WGG24" s="271" t="s">
        <v>5884</v>
      </c>
      <c r="WGH24" s="271" t="s">
        <v>5884</v>
      </c>
      <c r="WGI24" s="271" t="s">
        <v>5884</v>
      </c>
      <c r="WGJ24" s="271" t="s">
        <v>5884</v>
      </c>
      <c r="WGK24" s="271" t="s">
        <v>5884</v>
      </c>
      <c r="WGL24" s="271" t="s">
        <v>5884</v>
      </c>
      <c r="WGM24" s="271" t="s">
        <v>5884</v>
      </c>
      <c r="WGN24" s="271" t="s">
        <v>5884</v>
      </c>
      <c r="WGO24" s="271" t="s">
        <v>5884</v>
      </c>
      <c r="WGP24" s="271" t="s">
        <v>5884</v>
      </c>
      <c r="WGQ24" s="271" t="s">
        <v>5884</v>
      </c>
      <c r="WGR24" s="271" t="s">
        <v>5884</v>
      </c>
      <c r="WGS24" s="271" t="s">
        <v>5884</v>
      </c>
      <c r="WGT24" s="271" t="s">
        <v>5884</v>
      </c>
      <c r="WGU24" s="271" t="s">
        <v>5884</v>
      </c>
      <c r="WGV24" s="271" t="s">
        <v>5884</v>
      </c>
      <c r="WGW24" s="271" t="s">
        <v>5884</v>
      </c>
      <c r="WGX24" s="271" t="s">
        <v>5884</v>
      </c>
      <c r="WGY24" s="271" t="s">
        <v>5884</v>
      </c>
      <c r="WGZ24" s="271" t="s">
        <v>5884</v>
      </c>
      <c r="WHA24" s="271" t="s">
        <v>5884</v>
      </c>
      <c r="WHB24" s="271" t="s">
        <v>5884</v>
      </c>
      <c r="WHC24" s="271" t="s">
        <v>5884</v>
      </c>
      <c r="WHD24" s="271" t="s">
        <v>5884</v>
      </c>
      <c r="WHE24" s="271" t="s">
        <v>5884</v>
      </c>
      <c r="WHF24" s="271" t="s">
        <v>5884</v>
      </c>
      <c r="WHG24" s="271" t="s">
        <v>5884</v>
      </c>
      <c r="WHH24" s="271" t="s">
        <v>5884</v>
      </c>
      <c r="WHI24" s="271" t="s">
        <v>5884</v>
      </c>
      <c r="WHJ24" s="271" t="s">
        <v>5884</v>
      </c>
      <c r="WHK24" s="271" t="s">
        <v>5884</v>
      </c>
      <c r="WHL24" s="271" t="s">
        <v>5884</v>
      </c>
      <c r="WHM24" s="271" t="s">
        <v>5884</v>
      </c>
      <c r="WHN24" s="271" t="s">
        <v>5884</v>
      </c>
      <c r="WHO24" s="271" t="s">
        <v>5884</v>
      </c>
      <c r="WHP24" s="271" t="s">
        <v>5884</v>
      </c>
      <c r="WHQ24" s="271" t="s">
        <v>5884</v>
      </c>
      <c r="WHR24" s="271" t="s">
        <v>5884</v>
      </c>
      <c r="WHS24" s="271" t="s">
        <v>5884</v>
      </c>
      <c r="WHT24" s="271" t="s">
        <v>5884</v>
      </c>
      <c r="WHU24" s="271" t="s">
        <v>5884</v>
      </c>
      <c r="WHV24" s="271" t="s">
        <v>5884</v>
      </c>
      <c r="WHW24" s="271" t="s">
        <v>5884</v>
      </c>
      <c r="WHX24" s="271" t="s">
        <v>5884</v>
      </c>
      <c r="WHY24" s="271" t="s">
        <v>5884</v>
      </c>
      <c r="WHZ24" s="271" t="s">
        <v>5884</v>
      </c>
      <c r="WIA24" s="271" t="s">
        <v>5884</v>
      </c>
      <c r="WIB24" s="271" t="s">
        <v>5884</v>
      </c>
      <c r="WIC24" s="271" t="s">
        <v>5884</v>
      </c>
      <c r="WID24" s="271" t="s">
        <v>5884</v>
      </c>
      <c r="WIE24" s="271" t="s">
        <v>5884</v>
      </c>
      <c r="WIF24" s="271" t="s">
        <v>5884</v>
      </c>
      <c r="WIG24" s="271" t="s">
        <v>5884</v>
      </c>
      <c r="WIH24" s="271" t="s">
        <v>5884</v>
      </c>
      <c r="WII24" s="271" t="s">
        <v>5884</v>
      </c>
      <c r="WIJ24" s="271" t="s">
        <v>5884</v>
      </c>
      <c r="WIK24" s="271" t="s">
        <v>5884</v>
      </c>
      <c r="WIL24" s="271" t="s">
        <v>5884</v>
      </c>
      <c r="WIM24" s="271" t="s">
        <v>5884</v>
      </c>
      <c r="WIN24" s="271" t="s">
        <v>5884</v>
      </c>
      <c r="WIO24" s="271" t="s">
        <v>5884</v>
      </c>
      <c r="WIP24" s="271" t="s">
        <v>5884</v>
      </c>
      <c r="WIQ24" s="271" t="s">
        <v>5884</v>
      </c>
      <c r="WIR24" s="271" t="s">
        <v>5884</v>
      </c>
      <c r="WIS24" s="271" t="s">
        <v>5884</v>
      </c>
      <c r="WIT24" s="271" t="s">
        <v>5884</v>
      </c>
      <c r="WIU24" s="271" t="s">
        <v>5884</v>
      </c>
      <c r="WIV24" s="271" t="s">
        <v>5884</v>
      </c>
      <c r="WIW24" s="271" t="s">
        <v>5884</v>
      </c>
      <c r="WIX24" s="271" t="s">
        <v>5884</v>
      </c>
      <c r="WIY24" s="271" t="s">
        <v>5884</v>
      </c>
      <c r="WIZ24" s="271" t="s">
        <v>5884</v>
      </c>
      <c r="WJA24" s="271" t="s">
        <v>5884</v>
      </c>
      <c r="WJB24" s="271" t="s">
        <v>5884</v>
      </c>
      <c r="WJC24" s="271" t="s">
        <v>5884</v>
      </c>
      <c r="WJD24" s="271" t="s">
        <v>5884</v>
      </c>
      <c r="WJE24" s="271" t="s">
        <v>5884</v>
      </c>
      <c r="WJF24" s="271" t="s">
        <v>5884</v>
      </c>
      <c r="WJG24" s="271" t="s">
        <v>5884</v>
      </c>
      <c r="WJH24" s="271" t="s">
        <v>5884</v>
      </c>
      <c r="WJI24" s="271" t="s">
        <v>5884</v>
      </c>
      <c r="WJJ24" s="271" t="s">
        <v>5884</v>
      </c>
      <c r="WJK24" s="271" t="s">
        <v>5884</v>
      </c>
      <c r="WJL24" s="271" t="s">
        <v>5884</v>
      </c>
      <c r="WJM24" s="271" t="s">
        <v>5884</v>
      </c>
      <c r="WJN24" s="271" t="s">
        <v>5884</v>
      </c>
      <c r="WJO24" s="271" t="s">
        <v>5884</v>
      </c>
      <c r="WJP24" s="271" t="s">
        <v>5884</v>
      </c>
      <c r="WJQ24" s="271" t="s">
        <v>5884</v>
      </c>
      <c r="WJR24" s="271" t="s">
        <v>5884</v>
      </c>
      <c r="WJS24" s="271" t="s">
        <v>5884</v>
      </c>
      <c r="WJT24" s="271" t="s">
        <v>5884</v>
      </c>
      <c r="WJU24" s="271" t="s">
        <v>5884</v>
      </c>
      <c r="WJV24" s="271" t="s">
        <v>5884</v>
      </c>
      <c r="WJW24" s="271" t="s">
        <v>5884</v>
      </c>
      <c r="WJX24" s="271" t="s">
        <v>5884</v>
      </c>
      <c r="WJY24" s="271" t="s">
        <v>5884</v>
      </c>
      <c r="WJZ24" s="271" t="s">
        <v>5884</v>
      </c>
      <c r="WKA24" s="271" t="s">
        <v>5884</v>
      </c>
      <c r="WKB24" s="271" t="s">
        <v>5884</v>
      </c>
      <c r="WKC24" s="271" t="s">
        <v>5884</v>
      </c>
      <c r="WKD24" s="271" t="s">
        <v>5884</v>
      </c>
      <c r="WKE24" s="271" t="s">
        <v>5884</v>
      </c>
      <c r="WKF24" s="271" t="s">
        <v>5884</v>
      </c>
      <c r="WKG24" s="271" t="s">
        <v>5884</v>
      </c>
      <c r="WKH24" s="271" t="s">
        <v>5884</v>
      </c>
      <c r="WKI24" s="271" t="s">
        <v>5884</v>
      </c>
      <c r="WKJ24" s="271" t="s">
        <v>5884</v>
      </c>
      <c r="WKK24" s="271" t="s">
        <v>5884</v>
      </c>
      <c r="WKL24" s="271" t="s">
        <v>5884</v>
      </c>
      <c r="WKM24" s="271" t="s">
        <v>5884</v>
      </c>
      <c r="WKN24" s="271" t="s">
        <v>5884</v>
      </c>
      <c r="WKO24" s="271" t="s">
        <v>5884</v>
      </c>
      <c r="WKP24" s="271" t="s">
        <v>5884</v>
      </c>
      <c r="WKQ24" s="271" t="s">
        <v>5884</v>
      </c>
      <c r="WKR24" s="271" t="s">
        <v>5884</v>
      </c>
      <c r="WKS24" s="271" t="s">
        <v>5884</v>
      </c>
      <c r="WKT24" s="271" t="s">
        <v>5884</v>
      </c>
      <c r="WKU24" s="271" t="s">
        <v>5884</v>
      </c>
      <c r="WKV24" s="271" t="s">
        <v>5884</v>
      </c>
      <c r="WKW24" s="271" t="s">
        <v>5884</v>
      </c>
      <c r="WKX24" s="271" t="s">
        <v>5884</v>
      </c>
      <c r="WKY24" s="271" t="s">
        <v>5884</v>
      </c>
      <c r="WKZ24" s="271" t="s">
        <v>5884</v>
      </c>
      <c r="WLA24" s="271" t="s">
        <v>5884</v>
      </c>
      <c r="WLB24" s="271" t="s">
        <v>5884</v>
      </c>
      <c r="WLC24" s="271" t="s">
        <v>5884</v>
      </c>
      <c r="WLD24" s="271" t="s">
        <v>5884</v>
      </c>
      <c r="WLE24" s="271" t="s">
        <v>5884</v>
      </c>
      <c r="WLF24" s="271" t="s">
        <v>5884</v>
      </c>
      <c r="WLG24" s="271" t="s">
        <v>5884</v>
      </c>
      <c r="WLH24" s="271" t="s">
        <v>5884</v>
      </c>
      <c r="WLI24" s="271" t="s">
        <v>5884</v>
      </c>
      <c r="WLJ24" s="271" t="s">
        <v>5884</v>
      </c>
      <c r="WLK24" s="271" t="s">
        <v>5884</v>
      </c>
      <c r="WLL24" s="271" t="s">
        <v>5884</v>
      </c>
      <c r="WLM24" s="271" t="s">
        <v>5884</v>
      </c>
      <c r="WLN24" s="271" t="s">
        <v>5884</v>
      </c>
      <c r="WLO24" s="271" t="s">
        <v>5884</v>
      </c>
      <c r="WLP24" s="271" t="s">
        <v>5884</v>
      </c>
      <c r="WLQ24" s="271" t="s">
        <v>5884</v>
      </c>
      <c r="WLR24" s="271" t="s">
        <v>5884</v>
      </c>
      <c r="WLS24" s="271" t="s">
        <v>5884</v>
      </c>
      <c r="WLT24" s="271" t="s">
        <v>5884</v>
      </c>
      <c r="WLU24" s="271" t="s">
        <v>5884</v>
      </c>
      <c r="WLV24" s="271" t="s">
        <v>5884</v>
      </c>
      <c r="WLW24" s="271" t="s">
        <v>5884</v>
      </c>
      <c r="WLX24" s="271" t="s">
        <v>5884</v>
      </c>
      <c r="WLY24" s="271" t="s">
        <v>5884</v>
      </c>
      <c r="WLZ24" s="271" t="s">
        <v>5884</v>
      </c>
      <c r="WMA24" s="271" t="s">
        <v>5884</v>
      </c>
      <c r="WMB24" s="271" t="s">
        <v>5884</v>
      </c>
      <c r="WMC24" s="271" t="s">
        <v>5884</v>
      </c>
      <c r="WMD24" s="271" t="s">
        <v>5884</v>
      </c>
      <c r="WME24" s="271" t="s">
        <v>5884</v>
      </c>
      <c r="WMF24" s="271" t="s">
        <v>5884</v>
      </c>
      <c r="WMG24" s="271" t="s">
        <v>5884</v>
      </c>
      <c r="WMH24" s="271" t="s">
        <v>5884</v>
      </c>
      <c r="WMI24" s="271" t="s">
        <v>5884</v>
      </c>
      <c r="WMJ24" s="271" t="s">
        <v>5884</v>
      </c>
      <c r="WMK24" s="271" t="s">
        <v>5884</v>
      </c>
      <c r="WML24" s="271" t="s">
        <v>5884</v>
      </c>
      <c r="WMM24" s="271" t="s">
        <v>5884</v>
      </c>
      <c r="WMN24" s="271" t="s">
        <v>5884</v>
      </c>
      <c r="WMO24" s="271" t="s">
        <v>5884</v>
      </c>
      <c r="WMP24" s="271" t="s">
        <v>5884</v>
      </c>
      <c r="WMQ24" s="271" t="s">
        <v>5884</v>
      </c>
      <c r="WMR24" s="271" t="s">
        <v>5884</v>
      </c>
      <c r="WMS24" s="271" t="s">
        <v>5884</v>
      </c>
      <c r="WMT24" s="271" t="s">
        <v>5884</v>
      </c>
      <c r="WMU24" s="271" t="s">
        <v>5884</v>
      </c>
      <c r="WMV24" s="271" t="s">
        <v>5884</v>
      </c>
      <c r="WMW24" s="271" t="s">
        <v>5884</v>
      </c>
      <c r="WMX24" s="271" t="s">
        <v>5884</v>
      </c>
      <c r="WMY24" s="271" t="s">
        <v>5884</v>
      </c>
      <c r="WMZ24" s="271" t="s">
        <v>5884</v>
      </c>
      <c r="WNA24" s="271" t="s">
        <v>5884</v>
      </c>
      <c r="WNB24" s="271" t="s">
        <v>5884</v>
      </c>
      <c r="WNC24" s="271" t="s">
        <v>5884</v>
      </c>
      <c r="WND24" s="271" t="s">
        <v>5884</v>
      </c>
      <c r="WNE24" s="271" t="s">
        <v>5884</v>
      </c>
      <c r="WNF24" s="271" t="s">
        <v>5884</v>
      </c>
      <c r="WNG24" s="271" t="s">
        <v>5884</v>
      </c>
      <c r="WNH24" s="271" t="s">
        <v>5884</v>
      </c>
      <c r="WNI24" s="271" t="s">
        <v>5884</v>
      </c>
      <c r="WNJ24" s="271" t="s">
        <v>5884</v>
      </c>
      <c r="WNK24" s="271" t="s">
        <v>5884</v>
      </c>
      <c r="WNL24" s="271" t="s">
        <v>5884</v>
      </c>
      <c r="WNM24" s="271" t="s">
        <v>5884</v>
      </c>
      <c r="WNN24" s="271" t="s">
        <v>5884</v>
      </c>
      <c r="WNO24" s="271" t="s">
        <v>5884</v>
      </c>
      <c r="WNP24" s="271" t="s">
        <v>5884</v>
      </c>
      <c r="WNQ24" s="271" t="s">
        <v>5884</v>
      </c>
      <c r="WNR24" s="271" t="s">
        <v>5884</v>
      </c>
      <c r="WNS24" s="271" t="s">
        <v>5884</v>
      </c>
      <c r="WNT24" s="271" t="s">
        <v>5884</v>
      </c>
      <c r="WNU24" s="271" t="s">
        <v>5884</v>
      </c>
      <c r="WNV24" s="271" t="s">
        <v>5884</v>
      </c>
      <c r="WNW24" s="271" t="s">
        <v>5884</v>
      </c>
      <c r="WNX24" s="271" t="s">
        <v>5884</v>
      </c>
      <c r="WNY24" s="271" t="s">
        <v>5884</v>
      </c>
      <c r="WNZ24" s="271" t="s">
        <v>5884</v>
      </c>
      <c r="WOA24" s="271" t="s">
        <v>5884</v>
      </c>
      <c r="WOB24" s="271" t="s">
        <v>5884</v>
      </c>
      <c r="WOC24" s="271" t="s">
        <v>5884</v>
      </c>
      <c r="WOD24" s="271" t="s">
        <v>5884</v>
      </c>
      <c r="WOE24" s="271" t="s">
        <v>5884</v>
      </c>
      <c r="WOF24" s="271" t="s">
        <v>5884</v>
      </c>
      <c r="WOG24" s="271" t="s">
        <v>5884</v>
      </c>
      <c r="WOH24" s="271" t="s">
        <v>5884</v>
      </c>
      <c r="WOI24" s="271" t="s">
        <v>5884</v>
      </c>
      <c r="WOJ24" s="271" t="s">
        <v>5884</v>
      </c>
      <c r="WOK24" s="271" t="s">
        <v>5884</v>
      </c>
      <c r="WOL24" s="271" t="s">
        <v>5884</v>
      </c>
      <c r="WOM24" s="271" t="s">
        <v>5884</v>
      </c>
      <c r="WON24" s="271" t="s">
        <v>5884</v>
      </c>
      <c r="WOO24" s="271" t="s">
        <v>5884</v>
      </c>
      <c r="WOP24" s="271" t="s">
        <v>5884</v>
      </c>
      <c r="WOQ24" s="271" t="s">
        <v>5884</v>
      </c>
      <c r="WOR24" s="271" t="s">
        <v>5884</v>
      </c>
      <c r="WOS24" s="271" t="s">
        <v>5884</v>
      </c>
      <c r="WOT24" s="271" t="s">
        <v>5884</v>
      </c>
      <c r="WOU24" s="271" t="s">
        <v>5884</v>
      </c>
      <c r="WOV24" s="271" t="s">
        <v>5884</v>
      </c>
      <c r="WOW24" s="271" t="s">
        <v>5884</v>
      </c>
      <c r="WOX24" s="271" t="s">
        <v>5884</v>
      </c>
      <c r="WOY24" s="271" t="s">
        <v>5884</v>
      </c>
      <c r="WOZ24" s="271" t="s">
        <v>5884</v>
      </c>
      <c r="WPA24" s="271" t="s">
        <v>5884</v>
      </c>
      <c r="WPB24" s="271" t="s">
        <v>5884</v>
      </c>
      <c r="WPC24" s="271" t="s">
        <v>5884</v>
      </c>
      <c r="WPD24" s="271" t="s">
        <v>5884</v>
      </c>
      <c r="WPE24" s="271" t="s">
        <v>5884</v>
      </c>
      <c r="WPF24" s="271" t="s">
        <v>5884</v>
      </c>
      <c r="WPG24" s="271" t="s">
        <v>5884</v>
      </c>
      <c r="WPH24" s="271" t="s">
        <v>5884</v>
      </c>
      <c r="WPI24" s="271" t="s">
        <v>5884</v>
      </c>
      <c r="WPJ24" s="271" t="s">
        <v>5884</v>
      </c>
      <c r="WPK24" s="271" t="s">
        <v>5884</v>
      </c>
      <c r="WPL24" s="271" t="s">
        <v>5884</v>
      </c>
      <c r="WPM24" s="271" t="s">
        <v>5884</v>
      </c>
      <c r="WPN24" s="271" t="s">
        <v>5884</v>
      </c>
      <c r="WPO24" s="271" t="s">
        <v>5884</v>
      </c>
      <c r="WPP24" s="271" t="s">
        <v>5884</v>
      </c>
      <c r="WPQ24" s="271" t="s">
        <v>5884</v>
      </c>
      <c r="WPR24" s="271" t="s">
        <v>5884</v>
      </c>
      <c r="WPS24" s="271" t="s">
        <v>5884</v>
      </c>
      <c r="WPT24" s="271" t="s">
        <v>5884</v>
      </c>
      <c r="WPU24" s="271" t="s">
        <v>5884</v>
      </c>
      <c r="WPV24" s="271" t="s">
        <v>5884</v>
      </c>
      <c r="WPW24" s="271" t="s">
        <v>5884</v>
      </c>
      <c r="WPX24" s="271" t="s">
        <v>5884</v>
      </c>
      <c r="WPY24" s="271" t="s">
        <v>5884</v>
      </c>
      <c r="WPZ24" s="271" t="s">
        <v>5884</v>
      </c>
      <c r="WQA24" s="271" t="s">
        <v>5884</v>
      </c>
      <c r="WQB24" s="271" t="s">
        <v>5884</v>
      </c>
      <c r="WQC24" s="271" t="s">
        <v>5884</v>
      </c>
      <c r="WQD24" s="271" t="s">
        <v>5884</v>
      </c>
      <c r="WQE24" s="271" t="s">
        <v>5884</v>
      </c>
      <c r="WQF24" s="271" t="s">
        <v>5884</v>
      </c>
      <c r="WQG24" s="271" t="s">
        <v>5884</v>
      </c>
      <c r="WQH24" s="271" t="s">
        <v>5884</v>
      </c>
      <c r="WQI24" s="271" t="s">
        <v>5884</v>
      </c>
      <c r="WQJ24" s="271" t="s">
        <v>5884</v>
      </c>
      <c r="WQK24" s="271" t="s">
        <v>5884</v>
      </c>
      <c r="WQL24" s="271" t="s">
        <v>5884</v>
      </c>
      <c r="WQM24" s="271" t="s">
        <v>5884</v>
      </c>
      <c r="WQN24" s="271" t="s">
        <v>5884</v>
      </c>
      <c r="WQO24" s="271" t="s">
        <v>5884</v>
      </c>
      <c r="WQP24" s="271" t="s">
        <v>5884</v>
      </c>
      <c r="WQQ24" s="271" t="s">
        <v>5884</v>
      </c>
      <c r="WQR24" s="271" t="s">
        <v>5884</v>
      </c>
      <c r="WQS24" s="271" t="s">
        <v>5884</v>
      </c>
      <c r="WQT24" s="271" t="s">
        <v>5884</v>
      </c>
      <c r="WQU24" s="271" t="s">
        <v>5884</v>
      </c>
      <c r="WQV24" s="271" t="s">
        <v>5884</v>
      </c>
      <c r="WQW24" s="271" t="s">
        <v>5884</v>
      </c>
      <c r="WQX24" s="271" t="s">
        <v>5884</v>
      </c>
      <c r="WQY24" s="271" t="s">
        <v>5884</v>
      </c>
      <c r="WQZ24" s="271" t="s">
        <v>5884</v>
      </c>
      <c r="WRA24" s="271" t="s">
        <v>5884</v>
      </c>
      <c r="WRB24" s="271" t="s">
        <v>5884</v>
      </c>
      <c r="WRC24" s="271" t="s">
        <v>5884</v>
      </c>
      <c r="WRD24" s="271" t="s">
        <v>5884</v>
      </c>
      <c r="WRE24" s="271" t="s">
        <v>5884</v>
      </c>
      <c r="WRF24" s="271" t="s">
        <v>5884</v>
      </c>
      <c r="WRG24" s="271" t="s">
        <v>5884</v>
      </c>
      <c r="WRH24" s="271" t="s">
        <v>5884</v>
      </c>
      <c r="WRI24" s="271" t="s">
        <v>5884</v>
      </c>
      <c r="WRJ24" s="271" t="s">
        <v>5884</v>
      </c>
      <c r="WRK24" s="271" t="s">
        <v>5884</v>
      </c>
      <c r="WRL24" s="271" t="s">
        <v>5884</v>
      </c>
      <c r="WRM24" s="271" t="s">
        <v>5884</v>
      </c>
      <c r="WRN24" s="271" t="s">
        <v>5884</v>
      </c>
      <c r="WRO24" s="271" t="s">
        <v>5884</v>
      </c>
      <c r="WRP24" s="271" t="s">
        <v>5884</v>
      </c>
      <c r="WRQ24" s="271" t="s">
        <v>5884</v>
      </c>
      <c r="WRR24" s="271" t="s">
        <v>5884</v>
      </c>
      <c r="WRS24" s="271" t="s">
        <v>5884</v>
      </c>
      <c r="WRT24" s="271" t="s">
        <v>5884</v>
      </c>
      <c r="WRU24" s="271" t="s">
        <v>5884</v>
      </c>
      <c r="WRV24" s="271" t="s">
        <v>5884</v>
      </c>
      <c r="WRW24" s="271" t="s">
        <v>5884</v>
      </c>
      <c r="WRX24" s="271" t="s">
        <v>5884</v>
      </c>
      <c r="WRY24" s="271" t="s">
        <v>5884</v>
      </c>
      <c r="WRZ24" s="271" t="s">
        <v>5884</v>
      </c>
      <c r="WSA24" s="271" t="s">
        <v>5884</v>
      </c>
      <c r="WSB24" s="271" t="s">
        <v>5884</v>
      </c>
      <c r="WSC24" s="271" t="s">
        <v>5884</v>
      </c>
      <c r="WSD24" s="271" t="s">
        <v>5884</v>
      </c>
      <c r="WSE24" s="271" t="s">
        <v>5884</v>
      </c>
      <c r="WSF24" s="271" t="s">
        <v>5884</v>
      </c>
      <c r="WSG24" s="271" t="s">
        <v>5884</v>
      </c>
      <c r="WSH24" s="271" t="s">
        <v>5884</v>
      </c>
      <c r="WSI24" s="271" t="s">
        <v>5884</v>
      </c>
      <c r="WSJ24" s="271" t="s">
        <v>5884</v>
      </c>
      <c r="WSK24" s="271" t="s">
        <v>5884</v>
      </c>
      <c r="WSL24" s="271" t="s">
        <v>5884</v>
      </c>
      <c r="WSM24" s="271" t="s">
        <v>5884</v>
      </c>
      <c r="WSN24" s="271" t="s">
        <v>5884</v>
      </c>
      <c r="WSO24" s="271" t="s">
        <v>5884</v>
      </c>
      <c r="WSP24" s="271" t="s">
        <v>5884</v>
      </c>
      <c r="WSQ24" s="271" t="s">
        <v>5884</v>
      </c>
      <c r="WSR24" s="271" t="s">
        <v>5884</v>
      </c>
      <c r="WSS24" s="271" t="s">
        <v>5884</v>
      </c>
      <c r="WST24" s="271" t="s">
        <v>5884</v>
      </c>
      <c r="WSU24" s="271" t="s">
        <v>5884</v>
      </c>
      <c r="WSV24" s="271" t="s">
        <v>5884</v>
      </c>
      <c r="WSW24" s="271" t="s">
        <v>5884</v>
      </c>
      <c r="WSX24" s="271" t="s">
        <v>5884</v>
      </c>
      <c r="WSY24" s="271" t="s">
        <v>5884</v>
      </c>
      <c r="WSZ24" s="271" t="s">
        <v>5884</v>
      </c>
      <c r="WTA24" s="271" t="s">
        <v>5884</v>
      </c>
      <c r="WTB24" s="271" t="s">
        <v>5884</v>
      </c>
      <c r="WTC24" s="271" t="s">
        <v>5884</v>
      </c>
      <c r="WTD24" s="271" t="s">
        <v>5884</v>
      </c>
      <c r="WTE24" s="271" t="s">
        <v>5884</v>
      </c>
      <c r="WTF24" s="271" t="s">
        <v>5884</v>
      </c>
      <c r="WTG24" s="271" t="s">
        <v>5884</v>
      </c>
      <c r="WTH24" s="271" t="s">
        <v>5884</v>
      </c>
      <c r="WTI24" s="271" t="s">
        <v>5884</v>
      </c>
      <c r="WTJ24" s="271" t="s">
        <v>5884</v>
      </c>
      <c r="WTK24" s="271" t="s">
        <v>5884</v>
      </c>
      <c r="WTL24" s="271" t="s">
        <v>5884</v>
      </c>
      <c r="WTM24" s="271" t="s">
        <v>5884</v>
      </c>
      <c r="WTN24" s="271" t="s">
        <v>5884</v>
      </c>
      <c r="WTO24" s="271" t="s">
        <v>5884</v>
      </c>
      <c r="WTP24" s="271" t="s">
        <v>5884</v>
      </c>
      <c r="WTQ24" s="271" t="s">
        <v>5884</v>
      </c>
      <c r="WTR24" s="271" t="s">
        <v>5884</v>
      </c>
      <c r="WTS24" s="271" t="s">
        <v>5884</v>
      </c>
      <c r="WTT24" s="271" t="s">
        <v>5884</v>
      </c>
      <c r="WTU24" s="271" t="s">
        <v>5884</v>
      </c>
      <c r="WTV24" s="271" t="s">
        <v>5884</v>
      </c>
      <c r="WTW24" s="271" t="s">
        <v>5884</v>
      </c>
      <c r="WTX24" s="271" t="s">
        <v>5884</v>
      </c>
      <c r="WTY24" s="271" t="s">
        <v>5884</v>
      </c>
      <c r="WTZ24" s="271" t="s">
        <v>5884</v>
      </c>
      <c r="WUA24" s="271" t="s">
        <v>5884</v>
      </c>
      <c r="WUB24" s="271" t="s">
        <v>5884</v>
      </c>
      <c r="WUC24" s="271" t="s">
        <v>5884</v>
      </c>
      <c r="WUD24" s="271" t="s">
        <v>5884</v>
      </c>
      <c r="WUE24" s="271" t="s">
        <v>5884</v>
      </c>
      <c r="WUF24" s="271" t="s">
        <v>5884</v>
      </c>
      <c r="WUG24" s="271" t="s">
        <v>5884</v>
      </c>
      <c r="WUH24" s="271" t="s">
        <v>5884</v>
      </c>
      <c r="WUI24" s="271" t="s">
        <v>5884</v>
      </c>
      <c r="WUJ24" s="271" t="s">
        <v>5884</v>
      </c>
      <c r="WUK24" s="271" t="s">
        <v>5884</v>
      </c>
      <c r="WUL24" s="271" t="s">
        <v>5884</v>
      </c>
      <c r="WUM24" s="271" t="s">
        <v>5884</v>
      </c>
      <c r="WUN24" s="271" t="s">
        <v>5884</v>
      </c>
      <c r="WUO24" s="271" t="s">
        <v>5884</v>
      </c>
      <c r="WUP24" s="271" t="s">
        <v>5884</v>
      </c>
      <c r="WUQ24" s="271" t="s">
        <v>5884</v>
      </c>
      <c r="WUR24" s="271" t="s">
        <v>5884</v>
      </c>
      <c r="WUS24" s="271" t="s">
        <v>5884</v>
      </c>
      <c r="WUT24" s="271" t="s">
        <v>5884</v>
      </c>
      <c r="WUU24" s="271" t="s">
        <v>5884</v>
      </c>
      <c r="WUV24" s="271" t="s">
        <v>5884</v>
      </c>
      <c r="WUW24" s="271" t="s">
        <v>5884</v>
      </c>
      <c r="WUX24" s="271" t="s">
        <v>5884</v>
      </c>
      <c r="WUY24" s="271" t="s">
        <v>5884</v>
      </c>
      <c r="WUZ24" s="271" t="s">
        <v>5884</v>
      </c>
      <c r="WVA24" s="271" t="s">
        <v>5884</v>
      </c>
      <c r="WVB24" s="271" t="s">
        <v>5884</v>
      </c>
      <c r="WVC24" s="271" t="s">
        <v>5884</v>
      </c>
      <c r="WVD24" s="271" t="s">
        <v>5884</v>
      </c>
      <c r="WVE24" s="271" t="s">
        <v>5884</v>
      </c>
      <c r="WVF24" s="271" t="s">
        <v>5884</v>
      </c>
      <c r="WVG24" s="271" t="s">
        <v>5884</v>
      </c>
      <c r="WVH24" s="271" t="s">
        <v>5884</v>
      </c>
      <c r="WVI24" s="271" t="s">
        <v>5884</v>
      </c>
      <c r="WVJ24" s="271" t="s">
        <v>5884</v>
      </c>
      <c r="WVK24" s="271" t="s">
        <v>5884</v>
      </c>
      <c r="WVL24" s="271" t="s">
        <v>5884</v>
      </c>
      <c r="WVM24" s="271" t="s">
        <v>5884</v>
      </c>
      <c r="WVN24" s="271" t="s">
        <v>5884</v>
      </c>
      <c r="WVO24" s="271" t="s">
        <v>5884</v>
      </c>
      <c r="WVP24" s="271" t="s">
        <v>5884</v>
      </c>
      <c r="WVQ24" s="271" t="s">
        <v>5884</v>
      </c>
      <c r="WVR24" s="271" t="s">
        <v>5884</v>
      </c>
      <c r="WVS24" s="271" t="s">
        <v>5884</v>
      </c>
      <c r="WVT24" s="271" t="s">
        <v>5884</v>
      </c>
      <c r="WVU24" s="271" t="s">
        <v>5884</v>
      </c>
      <c r="WVV24" s="271" t="s">
        <v>5884</v>
      </c>
      <c r="WVW24" s="271" t="s">
        <v>5884</v>
      </c>
      <c r="WVX24" s="271" t="s">
        <v>5884</v>
      </c>
      <c r="WVY24" s="271" t="s">
        <v>5884</v>
      </c>
      <c r="WVZ24" s="271" t="s">
        <v>5884</v>
      </c>
      <c r="WWA24" s="271" t="s">
        <v>5884</v>
      </c>
      <c r="WWB24" s="271" t="s">
        <v>5884</v>
      </c>
      <c r="WWC24" s="271" t="s">
        <v>5884</v>
      </c>
      <c r="WWD24" s="271" t="s">
        <v>5884</v>
      </c>
      <c r="WWE24" s="271" t="s">
        <v>5884</v>
      </c>
      <c r="WWF24" s="271" t="s">
        <v>5884</v>
      </c>
      <c r="WWG24" s="271" t="s">
        <v>5884</v>
      </c>
      <c r="WWH24" s="271" t="s">
        <v>5884</v>
      </c>
      <c r="WWI24" s="271" t="s">
        <v>5884</v>
      </c>
      <c r="WWJ24" s="271" t="s">
        <v>5884</v>
      </c>
      <c r="WWK24" s="271" t="s">
        <v>5884</v>
      </c>
      <c r="WWL24" s="271" t="s">
        <v>5884</v>
      </c>
      <c r="WWM24" s="271" t="s">
        <v>5884</v>
      </c>
      <c r="WWN24" s="271" t="s">
        <v>5884</v>
      </c>
      <c r="WWO24" s="271" t="s">
        <v>5884</v>
      </c>
      <c r="WWP24" s="271" t="s">
        <v>5884</v>
      </c>
      <c r="WWQ24" s="271" t="s">
        <v>5884</v>
      </c>
      <c r="WWR24" s="271" t="s">
        <v>5884</v>
      </c>
      <c r="WWS24" s="271" t="s">
        <v>5884</v>
      </c>
      <c r="WWT24" s="271" t="s">
        <v>5884</v>
      </c>
      <c r="WWU24" s="271" t="s">
        <v>5884</v>
      </c>
      <c r="WWV24" s="271" t="s">
        <v>5884</v>
      </c>
      <c r="WWW24" s="271" t="s">
        <v>5884</v>
      </c>
      <c r="WWX24" s="271" t="s">
        <v>5884</v>
      </c>
      <c r="WWY24" s="271" t="s">
        <v>5884</v>
      </c>
      <c r="WWZ24" s="271" t="s">
        <v>5884</v>
      </c>
      <c r="WXA24" s="271" t="s">
        <v>5884</v>
      </c>
      <c r="WXB24" s="271" t="s">
        <v>5884</v>
      </c>
      <c r="WXC24" s="271" t="s">
        <v>5884</v>
      </c>
      <c r="WXD24" s="271" t="s">
        <v>5884</v>
      </c>
      <c r="WXE24" s="271" t="s">
        <v>5884</v>
      </c>
      <c r="WXF24" s="271" t="s">
        <v>5884</v>
      </c>
      <c r="WXG24" s="271" t="s">
        <v>5884</v>
      </c>
      <c r="WXH24" s="271" t="s">
        <v>5884</v>
      </c>
      <c r="WXI24" s="271" t="s">
        <v>5884</v>
      </c>
      <c r="WXJ24" s="271" t="s">
        <v>5884</v>
      </c>
      <c r="WXK24" s="271" t="s">
        <v>5884</v>
      </c>
      <c r="WXL24" s="271" t="s">
        <v>5884</v>
      </c>
      <c r="WXM24" s="271" t="s">
        <v>5884</v>
      </c>
      <c r="WXN24" s="271" t="s">
        <v>5884</v>
      </c>
      <c r="WXO24" s="271" t="s">
        <v>5884</v>
      </c>
      <c r="WXP24" s="271" t="s">
        <v>5884</v>
      </c>
      <c r="WXQ24" s="271" t="s">
        <v>5884</v>
      </c>
      <c r="WXR24" s="271" t="s">
        <v>5884</v>
      </c>
      <c r="WXS24" s="271" t="s">
        <v>5884</v>
      </c>
      <c r="WXT24" s="271" t="s">
        <v>5884</v>
      </c>
      <c r="WXU24" s="271" t="s">
        <v>5884</v>
      </c>
      <c r="WXV24" s="271" t="s">
        <v>5884</v>
      </c>
      <c r="WXW24" s="271" t="s">
        <v>5884</v>
      </c>
      <c r="WXX24" s="271" t="s">
        <v>5884</v>
      </c>
      <c r="WXY24" s="271" t="s">
        <v>5884</v>
      </c>
      <c r="WXZ24" s="271" t="s">
        <v>5884</v>
      </c>
      <c r="WYA24" s="271" t="s">
        <v>5884</v>
      </c>
      <c r="WYB24" s="271" t="s">
        <v>5884</v>
      </c>
      <c r="WYC24" s="271" t="s">
        <v>5884</v>
      </c>
      <c r="WYD24" s="271" t="s">
        <v>5884</v>
      </c>
      <c r="WYE24" s="271" t="s">
        <v>5884</v>
      </c>
      <c r="WYF24" s="271" t="s">
        <v>5884</v>
      </c>
      <c r="WYG24" s="271" t="s">
        <v>5884</v>
      </c>
      <c r="WYH24" s="271" t="s">
        <v>5884</v>
      </c>
      <c r="WYI24" s="271" t="s">
        <v>5884</v>
      </c>
      <c r="WYJ24" s="271" t="s">
        <v>5884</v>
      </c>
      <c r="WYK24" s="271" t="s">
        <v>5884</v>
      </c>
      <c r="WYL24" s="271" t="s">
        <v>5884</v>
      </c>
      <c r="WYM24" s="271" t="s">
        <v>5884</v>
      </c>
      <c r="WYN24" s="271" t="s">
        <v>5884</v>
      </c>
      <c r="WYO24" s="271" t="s">
        <v>5884</v>
      </c>
      <c r="WYP24" s="271" t="s">
        <v>5884</v>
      </c>
      <c r="WYQ24" s="271" t="s">
        <v>5884</v>
      </c>
      <c r="WYR24" s="271" t="s">
        <v>5884</v>
      </c>
      <c r="WYS24" s="271" t="s">
        <v>5884</v>
      </c>
      <c r="WYT24" s="271" t="s">
        <v>5884</v>
      </c>
      <c r="WYU24" s="271" t="s">
        <v>5884</v>
      </c>
      <c r="WYV24" s="271" t="s">
        <v>5884</v>
      </c>
      <c r="WYW24" s="271" t="s">
        <v>5884</v>
      </c>
      <c r="WYX24" s="271" t="s">
        <v>5884</v>
      </c>
      <c r="WYY24" s="271" t="s">
        <v>5884</v>
      </c>
      <c r="WYZ24" s="271" t="s">
        <v>5884</v>
      </c>
      <c r="WZA24" s="271" t="s">
        <v>5884</v>
      </c>
      <c r="WZB24" s="271" t="s">
        <v>5884</v>
      </c>
      <c r="WZC24" s="271" t="s">
        <v>5884</v>
      </c>
      <c r="WZD24" s="271" t="s">
        <v>5884</v>
      </c>
      <c r="WZE24" s="271" t="s">
        <v>5884</v>
      </c>
      <c r="WZF24" s="271" t="s">
        <v>5884</v>
      </c>
      <c r="WZG24" s="271" t="s">
        <v>5884</v>
      </c>
      <c r="WZH24" s="271" t="s">
        <v>5884</v>
      </c>
      <c r="WZI24" s="271" t="s">
        <v>5884</v>
      </c>
      <c r="WZJ24" s="271" t="s">
        <v>5884</v>
      </c>
      <c r="WZK24" s="271" t="s">
        <v>5884</v>
      </c>
      <c r="WZL24" s="271" t="s">
        <v>5884</v>
      </c>
      <c r="WZM24" s="271" t="s">
        <v>5884</v>
      </c>
      <c r="WZN24" s="271" t="s">
        <v>5884</v>
      </c>
      <c r="WZO24" s="271" t="s">
        <v>5884</v>
      </c>
      <c r="WZP24" s="271" t="s">
        <v>5884</v>
      </c>
      <c r="WZQ24" s="271" t="s">
        <v>5884</v>
      </c>
      <c r="WZR24" s="271" t="s">
        <v>5884</v>
      </c>
      <c r="WZS24" s="271" t="s">
        <v>5884</v>
      </c>
      <c r="WZT24" s="271" t="s">
        <v>5884</v>
      </c>
      <c r="WZU24" s="271" t="s">
        <v>5884</v>
      </c>
      <c r="WZV24" s="271" t="s">
        <v>5884</v>
      </c>
      <c r="WZW24" s="271" t="s">
        <v>5884</v>
      </c>
      <c r="WZX24" s="271" t="s">
        <v>5884</v>
      </c>
      <c r="WZY24" s="271" t="s">
        <v>5884</v>
      </c>
      <c r="WZZ24" s="271" t="s">
        <v>5884</v>
      </c>
      <c r="XAA24" s="271" t="s">
        <v>5884</v>
      </c>
      <c r="XAB24" s="271" t="s">
        <v>5884</v>
      </c>
      <c r="XAC24" s="271" t="s">
        <v>5884</v>
      </c>
      <c r="XAD24" s="271" t="s">
        <v>5884</v>
      </c>
      <c r="XAE24" s="271" t="s">
        <v>5884</v>
      </c>
      <c r="XAF24" s="271" t="s">
        <v>5884</v>
      </c>
      <c r="XAG24" s="271" t="s">
        <v>5884</v>
      </c>
      <c r="XAH24" s="271" t="s">
        <v>5884</v>
      </c>
      <c r="XAI24" s="271" t="s">
        <v>5884</v>
      </c>
      <c r="XAJ24" s="271" t="s">
        <v>5884</v>
      </c>
      <c r="XAK24" s="271" t="s">
        <v>5884</v>
      </c>
      <c r="XAL24" s="271" t="s">
        <v>5884</v>
      </c>
      <c r="XAM24" s="271" t="s">
        <v>5884</v>
      </c>
      <c r="XAN24" s="271" t="s">
        <v>5884</v>
      </c>
      <c r="XAO24" s="271" t="s">
        <v>5884</v>
      </c>
      <c r="XAP24" s="271" t="s">
        <v>5884</v>
      </c>
      <c r="XAQ24" s="271" t="s">
        <v>5884</v>
      </c>
      <c r="XAR24" s="271" t="s">
        <v>5884</v>
      </c>
      <c r="XAS24" s="271" t="s">
        <v>5884</v>
      </c>
      <c r="XAT24" s="271" t="s">
        <v>5884</v>
      </c>
      <c r="XAU24" s="271" t="s">
        <v>5884</v>
      </c>
      <c r="XAV24" s="271" t="s">
        <v>5884</v>
      </c>
      <c r="XAW24" s="271" t="s">
        <v>5884</v>
      </c>
      <c r="XAX24" s="271" t="s">
        <v>5884</v>
      </c>
      <c r="XAY24" s="271" t="s">
        <v>5884</v>
      </c>
      <c r="XAZ24" s="271" t="s">
        <v>5884</v>
      </c>
      <c r="XBA24" s="271" t="s">
        <v>5884</v>
      </c>
      <c r="XBB24" s="271" t="s">
        <v>5884</v>
      </c>
      <c r="XBC24" s="271" t="s">
        <v>5884</v>
      </c>
      <c r="XBD24" s="271" t="s">
        <v>5884</v>
      </c>
      <c r="XBE24" s="271" t="s">
        <v>5884</v>
      </c>
      <c r="XBF24" s="271" t="s">
        <v>5884</v>
      </c>
      <c r="XBG24" s="271" t="s">
        <v>5884</v>
      </c>
      <c r="XBH24" s="271" t="s">
        <v>5884</v>
      </c>
      <c r="XBI24" s="271" t="s">
        <v>5884</v>
      </c>
      <c r="XBJ24" s="271" t="s">
        <v>5884</v>
      </c>
      <c r="XBK24" s="271" t="s">
        <v>5884</v>
      </c>
      <c r="XBL24" s="271" t="s">
        <v>5884</v>
      </c>
      <c r="XBM24" s="271" t="s">
        <v>5884</v>
      </c>
      <c r="XBN24" s="271" t="s">
        <v>5884</v>
      </c>
      <c r="XBO24" s="271" t="s">
        <v>5884</v>
      </c>
      <c r="XBP24" s="271" t="s">
        <v>5884</v>
      </c>
      <c r="XBQ24" s="271" t="s">
        <v>5884</v>
      </c>
      <c r="XBR24" s="271" t="s">
        <v>5884</v>
      </c>
      <c r="XBS24" s="271" t="s">
        <v>5884</v>
      </c>
      <c r="XBT24" s="271" t="s">
        <v>5884</v>
      </c>
      <c r="XBU24" s="271" t="s">
        <v>5884</v>
      </c>
      <c r="XBV24" s="271" t="s">
        <v>5884</v>
      </c>
      <c r="XBW24" s="271" t="s">
        <v>5884</v>
      </c>
      <c r="XBX24" s="271" t="s">
        <v>5884</v>
      </c>
      <c r="XBY24" s="271" t="s">
        <v>5884</v>
      </c>
      <c r="XBZ24" s="271" t="s">
        <v>5884</v>
      </c>
      <c r="XCA24" s="271" t="s">
        <v>5884</v>
      </c>
      <c r="XCB24" s="271" t="s">
        <v>5884</v>
      </c>
      <c r="XCC24" s="271" t="s">
        <v>5884</v>
      </c>
      <c r="XCD24" s="271" t="s">
        <v>5884</v>
      </c>
      <c r="XCE24" s="271" t="s">
        <v>5884</v>
      </c>
      <c r="XCF24" s="271" t="s">
        <v>5884</v>
      </c>
      <c r="XCG24" s="271" t="s">
        <v>5884</v>
      </c>
      <c r="XCH24" s="271" t="s">
        <v>5884</v>
      </c>
      <c r="XCI24" s="271" t="s">
        <v>5884</v>
      </c>
      <c r="XCJ24" s="271" t="s">
        <v>5884</v>
      </c>
      <c r="XCK24" s="271" t="s">
        <v>5884</v>
      </c>
      <c r="XCL24" s="271" t="s">
        <v>5884</v>
      </c>
      <c r="XCM24" s="271" t="s">
        <v>5884</v>
      </c>
      <c r="XCN24" s="271" t="s">
        <v>5884</v>
      </c>
      <c r="XCO24" s="271" t="s">
        <v>5884</v>
      </c>
      <c r="XCP24" s="271" t="s">
        <v>5884</v>
      </c>
      <c r="XCQ24" s="271" t="s">
        <v>5884</v>
      </c>
      <c r="XCR24" s="271" t="s">
        <v>5884</v>
      </c>
      <c r="XCS24" s="271" t="s">
        <v>5884</v>
      </c>
      <c r="XCT24" s="271" t="s">
        <v>5884</v>
      </c>
      <c r="XCU24" s="271" t="s">
        <v>5884</v>
      </c>
      <c r="XCV24" s="271" t="s">
        <v>5884</v>
      </c>
      <c r="XCW24" s="271" t="s">
        <v>5884</v>
      </c>
      <c r="XCX24" s="271" t="s">
        <v>5884</v>
      </c>
      <c r="XCY24" s="271" t="s">
        <v>5884</v>
      </c>
      <c r="XCZ24" s="271" t="s">
        <v>5884</v>
      </c>
      <c r="XDA24" s="271" t="s">
        <v>5884</v>
      </c>
      <c r="XDB24" s="271" t="s">
        <v>5884</v>
      </c>
      <c r="XDC24" s="271" t="s">
        <v>5884</v>
      </c>
      <c r="XDD24" s="271" t="s">
        <v>5884</v>
      </c>
      <c r="XDE24" s="271" t="s">
        <v>5884</v>
      </c>
      <c r="XDF24" s="271" t="s">
        <v>5884</v>
      </c>
      <c r="XDG24" s="271" t="s">
        <v>5884</v>
      </c>
      <c r="XDH24" s="271" t="s">
        <v>5884</v>
      </c>
      <c r="XDI24" s="271" t="s">
        <v>5884</v>
      </c>
      <c r="XDJ24" s="271" t="s">
        <v>5884</v>
      </c>
      <c r="XDK24" s="271" t="s">
        <v>5884</v>
      </c>
      <c r="XDL24" s="271" t="s">
        <v>5884</v>
      </c>
      <c r="XDM24" s="271" t="s">
        <v>5884</v>
      </c>
      <c r="XDN24" s="271" t="s">
        <v>5884</v>
      </c>
      <c r="XDO24" s="271" t="s">
        <v>5884</v>
      </c>
      <c r="XDP24" s="271" t="s">
        <v>5884</v>
      </c>
      <c r="XDQ24" s="271" t="s">
        <v>5884</v>
      </c>
      <c r="XDR24" s="271" t="s">
        <v>5884</v>
      </c>
      <c r="XDS24" s="271" t="s">
        <v>5884</v>
      </c>
      <c r="XDT24" s="271" t="s">
        <v>5884</v>
      </c>
      <c r="XDU24" s="271" t="s">
        <v>5884</v>
      </c>
      <c r="XDV24" s="271" t="s">
        <v>5884</v>
      </c>
      <c r="XDW24" s="271" t="s">
        <v>5884</v>
      </c>
      <c r="XDX24" s="271" t="s">
        <v>5884</v>
      </c>
      <c r="XDY24" s="271" t="s">
        <v>5884</v>
      </c>
      <c r="XDZ24" s="271" t="s">
        <v>5884</v>
      </c>
      <c r="XEA24" s="271" t="s">
        <v>5884</v>
      </c>
      <c r="XEB24" s="271" t="s">
        <v>5884</v>
      </c>
      <c r="XEC24" s="271" t="s">
        <v>5884</v>
      </c>
      <c r="XED24" s="271" t="s">
        <v>5884</v>
      </c>
      <c r="XEE24" s="271" t="s">
        <v>5884</v>
      </c>
      <c r="XEF24" s="271" t="s">
        <v>5884</v>
      </c>
      <c r="XEG24" s="271" t="s">
        <v>5884</v>
      </c>
      <c r="XEH24" s="271" t="s">
        <v>5884</v>
      </c>
      <c r="XEI24" s="271" t="s">
        <v>5884</v>
      </c>
      <c r="XEJ24" s="271" t="s">
        <v>5884</v>
      </c>
      <c r="XEK24" s="271" t="s">
        <v>5884</v>
      </c>
      <c r="XEL24" s="271" t="s">
        <v>5884</v>
      </c>
      <c r="XEM24" s="271" t="s">
        <v>5884</v>
      </c>
      <c r="XEN24" s="271" t="s">
        <v>5884</v>
      </c>
      <c r="XEO24" s="271" t="s">
        <v>5884</v>
      </c>
      <c r="XEP24" s="271" t="s">
        <v>5884</v>
      </c>
      <c r="XEQ24" s="271" t="s">
        <v>5884</v>
      </c>
      <c r="XER24" s="271" t="s">
        <v>5884</v>
      </c>
      <c r="XES24" s="271" t="s">
        <v>5884</v>
      </c>
      <c r="XET24" s="271" t="s">
        <v>5884</v>
      </c>
      <c r="XEU24" s="271" t="s">
        <v>5884</v>
      </c>
      <c r="XEV24" s="271" t="s">
        <v>5884</v>
      </c>
      <c r="XEW24" s="271" t="s">
        <v>5884</v>
      </c>
      <c r="XEX24" s="271" t="s">
        <v>5884</v>
      </c>
      <c r="XEY24" s="271" t="s">
        <v>5884</v>
      </c>
      <c r="XEZ24" s="271" t="s">
        <v>5884</v>
      </c>
      <c r="XFA24" s="271" t="s">
        <v>5884</v>
      </c>
      <c r="XFB24" s="271" t="s">
        <v>5884</v>
      </c>
      <c r="XFC24" s="271" t="s">
        <v>5884</v>
      </c>
      <c r="XFD24" s="271" t="s">
        <v>5884</v>
      </c>
    </row>
    <row r="25" spans="1:16384" ht="16.5" thickTop="1" x14ac:dyDescent="0.25">
      <c r="A25" s="332" t="s">
        <v>45</v>
      </c>
      <c r="B25" s="277" t="s">
        <v>5795</v>
      </c>
      <c r="C25" s="280" t="s">
        <v>1853</v>
      </c>
      <c r="D25" s="314">
        <v>139440</v>
      </c>
      <c r="E25" s="515">
        <f>D25+(D25*9/100)</f>
        <v>151989.6</v>
      </c>
      <c r="F25" s="447">
        <f>E25+(E25*9/100)+1</f>
        <v>165669.66400000002</v>
      </c>
    </row>
    <row r="26" spans="1:16384" ht="15.75" x14ac:dyDescent="0.25">
      <c r="A26" s="332" t="s">
        <v>49</v>
      </c>
      <c r="B26" s="277" t="s">
        <v>5797</v>
      </c>
      <c r="C26" s="280" t="s">
        <v>1858</v>
      </c>
      <c r="D26" s="314">
        <v>21090</v>
      </c>
      <c r="E26" s="515">
        <f>D26+(D26*9/100)+2</f>
        <v>22990.1</v>
      </c>
      <c r="F26" s="447">
        <f>E26+(E26*9/100)+1</f>
        <v>25060.208999999999</v>
      </c>
    </row>
    <row r="27" spans="1:16384" ht="15.75" x14ac:dyDescent="0.25">
      <c r="A27" s="332" t="s">
        <v>5834</v>
      </c>
      <c r="B27" s="277" t="s">
        <v>5837</v>
      </c>
      <c r="C27" s="316" t="s">
        <v>1942</v>
      </c>
      <c r="D27" s="314">
        <v>190</v>
      </c>
      <c r="E27" s="514">
        <f>D27+(D27*9/100)+3</f>
        <v>210.1</v>
      </c>
      <c r="F27" s="447">
        <f>E27+(E27*9/100)+1</f>
        <v>230.00899999999999</v>
      </c>
    </row>
    <row r="28" spans="1:16384" ht="15.75" x14ac:dyDescent="0.25">
      <c r="A28" s="332" t="s">
        <v>68</v>
      </c>
      <c r="B28" s="277" t="s">
        <v>5785</v>
      </c>
      <c r="C28" s="308" t="s">
        <v>1686</v>
      </c>
      <c r="D28" s="314">
        <v>18000</v>
      </c>
      <c r="E28" s="313">
        <f>D28+(D28*9/100)</f>
        <v>19620</v>
      </c>
      <c r="F28" s="510">
        <f>E28+(E28*9/100)+4</f>
        <v>21389.8</v>
      </c>
    </row>
    <row r="29" spans="1:16384" ht="15.75" x14ac:dyDescent="0.25">
      <c r="A29" s="332" t="s">
        <v>65</v>
      </c>
      <c r="B29" s="277" t="s">
        <v>5839</v>
      </c>
      <c r="C29" s="316" t="s">
        <v>1944</v>
      </c>
      <c r="D29" s="314">
        <v>41000</v>
      </c>
      <c r="E29" s="313">
        <f>D29+(D29*9/100)</f>
        <v>44690</v>
      </c>
      <c r="F29" s="516">
        <f>E29+(E29*9/100)-2</f>
        <v>48710.1</v>
      </c>
    </row>
    <row r="30" spans="1:16384" ht="15.75" x14ac:dyDescent="0.25">
      <c r="A30" s="332" t="s">
        <v>60</v>
      </c>
      <c r="B30" s="277" t="s">
        <v>5840</v>
      </c>
      <c r="C30" s="316" t="s">
        <v>1947</v>
      </c>
      <c r="D30" s="314">
        <v>25000</v>
      </c>
      <c r="E30" s="313">
        <f>D30+(D30*9/100)</f>
        <v>27250</v>
      </c>
      <c r="F30" s="516">
        <f>E30+(E30*9/100)-3</f>
        <v>29699.5</v>
      </c>
    </row>
    <row r="31" spans="1:16384" ht="15.75" x14ac:dyDescent="0.25">
      <c r="A31" s="332" t="s">
        <v>5836</v>
      </c>
      <c r="B31" s="277" t="s">
        <v>5841</v>
      </c>
      <c r="C31" s="316" t="s">
        <v>1951</v>
      </c>
      <c r="D31" s="314">
        <v>3570</v>
      </c>
      <c r="E31" s="515">
        <f>D31+(D31*9/100)-1</f>
        <v>3890.3</v>
      </c>
      <c r="F31" s="447">
        <f>E31+(E31*9/100)</f>
        <v>4240.4270000000006</v>
      </c>
    </row>
    <row r="32" spans="1:16384" ht="15.75" x14ac:dyDescent="0.25">
      <c r="A32" s="339"/>
      <c r="B32" s="277"/>
      <c r="C32" s="280"/>
      <c r="D32" s="314"/>
      <c r="E32" s="277"/>
      <c r="F32" s="338"/>
    </row>
    <row r="33" spans="1:6" ht="19.5" thickBot="1" x14ac:dyDescent="0.35">
      <c r="A33" s="342" t="s">
        <v>5879</v>
      </c>
      <c r="B33" s="277" t="s">
        <v>6326</v>
      </c>
      <c r="C33" s="280" t="s">
        <v>2157</v>
      </c>
      <c r="D33" s="324">
        <f>SUM(D34:D41)</f>
        <v>213000</v>
      </c>
      <c r="E33" s="324">
        <f>SUM(E34:E41)</f>
        <v>227910</v>
      </c>
      <c r="F33" s="449">
        <f>SUM(F34:F41)+1</f>
        <v>243870.7</v>
      </c>
    </row>
    <row r="34" spans="1:6" ht="16.5" thickTop="1" x14ac:dyDescent="0.25">
      <c r="A34" s="332" t="s">
        <v>97</v>
      </c>
      <c r="B34" s="277" t="s">
        <v>5854</v>
      </c>
      <c r="C34" s="280" t="s">
        <v>2165</v>
      </c>
      <c r="D34" s="325">
        <v>0</v>
      </c>
      <c r="E34" s="350">
        <f>D34+(D34*7/100)</f>
        <v>0</v>
      </c>
      <c r="F34" s="412">
        <v>0</v>
      </c>
    </row>
    <row r="35" spans="1:6" ht="15.75" x14ac:dyDescent="0.25">
      <c r="A35" s="332" t="s">
        <v>104</v>
      </c>
      <c r="B35" s="277" t="s">
        <v>5857</v>
      </c>
      <c r="C35" s="280" t="s">
        <v>2179</v>
      </c>
      <c r="D35" s="314">
        <v>0</v>
      </c>
      <c r="E35" s="350">
        <f t="shared" ref="E35:E41" si="2">D35+(D35*7/100)</f>
        <v>0</v>
      </c>
      <c r="F35" s="412">
        <v>0</v>
      </c>
    </row>
    <row r="36" spans="1:6" ht="15.75" x14ac:dyDescent="0.25">
      <c r="A36" s="332" t="s">
        <v>105</v>
      </c>
      <c r="B36" s="277" t="s">
        <v>5858</v>
      </c>
      <c r="C36" s="280" t="s">
        <v>2181</v>
      </c>
      <c r="D36" s="314">
        <v>0</v>
      </c>
      <c r="E36" s="350">
        <f t="shared" si="2"/>
        <v>0</v>
      </c>
      <c r="F36" s="412">
        <v>0</v>
      </c>
    </row>
    <row r="37" spans="1:6" ht="15.75" x14ac:dyDescent="0.25">
      <c r="A37" s="332" t="s">
        <v>558</v>
      </c>
      <c r="B37" s="277" t="s">
        <v>5866</v>
      </c>
      <c r="C37" s="280" t="s">
        <v>2448</v>
      </c>
      <c r="D37" s="314">
        <v>2000</v>
      </c>
      <c r="E37" s="350">
        <f t="shared" si="2"/>
        <v>2140</v>
      </c>
      <c r="F37" s="435">
        <f>E37+(E37*7/100)</f>
        <v>2289.8000000000002</v>
      </c>
    </row>
    <row r="38" spans="1:6" ht="15.75" x14ac:dyDescent="0.25">
      <c r="A38" s="332" t="s">
        <v>5869</v>
      </c>
      <c r="B38" s="277" t="s">
        <v>5870</v>
      </c>
      <c r="C38" s="280" t="s">
        <v>2466</v>
      </c>
      <c r="D38" s="314">
        <v>11000</v>
      </c>
      <c r="E38" s="350">
        <f>D38+(D38*7/100)</f>
        <v>11770</v>
      </c>
      <c r="F38" s="435">
        <f>E38+(E38*7/100)-4</f>
        <v>12589.9</v>
      </c>
    </row>
    <row r="39" spans="1:6" ht="15.75" x14ac:dyDescent="0.25">
      <c r="A39" s="332" t="s">
        <v>562</v>
      </c>
      <c r="B39" s="277" t="s">
        <v>5871</v>
      </c>
      <c r="C39" s="280" t="s">
        <v>2538</v>
      </c>
      <c r="D39" s="314">
        <v>50000</v>
      </c>
      <c r="E39" s="350">
        <f>D39+(D39*7/100)</f>
        <v>53500</v>
      </c>
      <c r="F39" s="435">
        <f>E39+(E39*7/100)+5</f>
        <v>57250</v>
      </c>
    </row>
    <row r="40" spans="1:6" ht="15.75" x14ac:dyDescent="0.25">
      <c r="A40" s="332" t="s">
        <v>563</v>
      </c>
      <c r="B40" s="277" t="s">
        <v>5872</v>
      </c>
      <c r="C40" s="280" t="s">
        <v>2539</v>
      </c>
      <c r="D40" s="314">
        <v>20000</v>
      </c>
      <c r="E40" s="350">
        <f t="shared" si="2"/>
        <v>21400</v>
      </c>
      <c r="F40" s="412">
        <f>E40+(E40*7/100)+2</f>
        <v>22900</v>
      </c>
    </row>
    <row r="41" spans="1:6" ht="15.75" x14ac:dyDescent="0.25">
      <c r="A41" s="332" t="s">
        <v>566</v>
      </c>
      <c r="B41" s="277" t="s">
        <v>5873</v>
      </c>
      <c r="C41" s="280" t="s">
        <v>2543</v>
      </c>
      <c r="D41" s="314">
        <v>130000</v>
      </c>
      <c r="E41" s="350">
        <f t="shared" si="2"/>
        <v>139100</v>
      </c>
      <c r="F41" s="412">
        <f>E41+(E41*7/100)+3</f>
        <v>148840</v>
      </c>
    </row>
    <row r="42" spans="1:6" ht="15" customHeight="1" x14ac:dyDescent="0.25">
      <c r="A42" s="339"/>
      <c r="B42" s="277"/>
      <c r="C42" s="280"/>
      <c r="D42" s="314"/>
      <c r="E42" s="277"/>
      <c r="F42" s="338"/>
    </row>
    <row r="43" spans="1:6" ht="15" customHeight="1" thickBot="1" x14ac:dyDescent="0.3">
      <c r="A43" s="344" t="s">
        <v>6251</v>
      </c>
      <c r="B43" s="277"/>
      <c r="C43" s="280"/>
      <c r="D43" s="324">
        <f>D11+D16+D33</f>
        <v>2804910</v>
      </c>
      <c r="E43" s="324">
        <f>E11+E16+E33</f>
        <v>3030483.9</v>
      </c>
      <c r="F43" s="449">
        <f>F11+F16+F33</f>
        <v>3274498.5810000002</v>
      </c>
    </row>
    <row r="44" spans="1:6" ht="15" customHeight="1" thickTop="1" x14ac:dyDescent="0.25">
      <c r="A44" s="344"/>
      <c r="B44" s="277"/>
      <c r="C44" s="280"/>
      <c r="D44" s="392"/>
      <c r="E44" s="307"/>
      <c r="F44" s="343"/>
    </row>
    <row r="45" spans="1:6" ht="18.75" x14ac:dyDescent="0.3">
      <c r="A45" s="342" t="s">
        <v>6232</v>
      </c>
      <c r="B45" s="277"/>
      <c r="C45" s="280"/>
      <c r="D45" s="313"/>
      <c r="E45" s="277"/>
      <c r="F45" s="338"/>
    </row>
    <row r="46" spans="1:6" ht="19.5" thickBot="1" x14ac:dyDescent="0.35">
      <c r="A46" s="471" t="s">
        <v>6607</v>
      </c>
      <c r="B46" s="277" t="s">
        <v>5990</v>
      </c>
      <c r="C46" s="277" t="s">
        <v>2632</v>
      </c>
      <c r="D46" s="320">
        <f>D47</f>
        <v>2770860</v>
      </c>
      <c r="E46" s="320">
        <f>E47</f>
        <v>2992850</v>
      </c>
      <c r="F46" s="331">
        <f>F47</f>
        <v>3232930</v>
      </c>
    </row>
    <row r="47" spans="1:6" ht="16.5" thickTop="1" x14ac:dyDescent="0.25">
      <c r="A47" s="332" t="s">
        <v>6523</v>
      </c>
      <c r="B47" s="277" t="s">
        <v>6525</v>
      </c>
      <c r="C47" s="280" t="s">
        <v>6524</v>
      </c>
      <c r="D47" s="319">
        <v>2770860</v>
      </c>
      <c r="E47" s="397">
        <v>2992850</v>
      </c>
      <c r="F47" s="411">
        <v>3232930</v>
      </c>
    </row>
    <row r="48" spans="1:6" ht="15.75" x14ac:dyDescent="0.25">
      <c r="A48" s="344"/>
      <c r="B48" s="277"/>
      <c r="C48" s="280"/>
      <c r="D48" s="318"/>
      <c r="E48" s="277"/>
      <c r="F48" s="338"/>
    </row>
    <row r="49" spans="1:6" ht="15.75" thickBot="1" x14ac:dyDescent="0.3">
      <c r="A49" s="345"/>
      <c r="B49" s="346"/>
      <c r="C49" s="346"/>
      <c r="D49" s="346"/>
      <c r="E49" s="346"/>
      <c r="F49" s="347"/>
    </row>
    <row r="51" spans="1:6" x14ac:dyDescent="0.25">
      <c r="D51" s="290"/>
    </row>
  </sheetData>
  <mergeCells count="1">
    <mergeCell ref="A1:F1"/>
  </mergeCells>
  <pageMargins left="0.7" right="0.7" top="0.75" bottom="0.75" header="0.3" footer="0.3"/>
  <pageSetup paperSize="8" scale="93" fitToWidth="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1"/>
  <sheetViews>
    <sheetView topLeftCell="A7" workbookViewId="0">
      <selection activeCell="D29" sqref="D29:F29"/>
    </sheetView>
  </sheetViews>
  <sheetFormatPr defaultRowHeight="15" x14ac:dyDescent="0.25"/>
  <cols>
    <col min="1" max="1" width="102.140625" customWidth="1"/>
    <col min="2" max="2" width="31.7109375" customWidth="1"/>
    <col min="3" max="3" width="37" customWidth="1"/>
    <col min="4" max="4" width="14.140625" customWidth="1"/>
    <col min="5" max="5" width="12.85546875" customWidth="1"/>
    <col min="6" max="6" width="13.42578125" customWidth="1"/>
  </cols>
  <sheetData>
    <row r="1" spans="1:8" ht="21" x14ac:dyDescent="0.35">
      <c r="A1" s="681" t="s">
        <v>5780</v>
      </c>
      <c r="B1" s="681"/>
      <c r="C1" s="681"/>
      <c r="D1" s="681"/>
      <c r="E1" s="681"/>
      <c r="F1" s="681"/>
      <c r="G1" s="393"/>
      <c r="H1" s="393"/>
    </row>
    <row r="2" spans="1:8" ht="18.75" x14ac:dyDescent="0.3">
      <c r="A2" s="317" t="s">
        <v>6541</v>
      </c>
      <c r="B2" s="280" t="s">
        <v>6341</v>
      </c>
      <c r="C2" s="280" t="s">
        <v>6342</v>
      </c>
      <c r="D2" s="481"/>
      <c r="E2" s="482"/>
      <c r="F2" s="482"/>
      <c r="G2" s="394"/>
      <c r="H2" s="394"/>
    </row>
    <row r="3" spans="1:8" ht="18.75" x14ac:dyDescent="0.3">
      <c r="A3" s="317" t="s">
        <v>6543</v>
      </c>
      <c r="B3" s="280" t="s">
        <v>6349</v>
      </c>
      <c r="C3" s="280" t="s">
        <v>767</v>
      </c>
      <c r="D3" s="481"/>
      <c r="E3" s="482"/>
      <c r="F3" s="482"/>
      <c r="G3" s="394"/>
      <c r="H3" s="394"/>
    </row>
    <row r="4" spans="1:8" ht="18.75" x14ac:dyDescent="0.3">
      <c r="A4" s="317" t="s">
        <v>6544</v>
      </c>
      <c r="B4" s="280" t="s">
        <v>6345</v>
      </c>
      <c r="C4" s="280" t="s">
        <v>939</v>
      </c>
      <c r="D4" s="481"/>
      <c r="E4" s="482"/>
      <c r="F4" s="482"/>
      <c r="G4" s="394"/>
      <c r="H4" s="394"/>
    </row>
    <row r="5" spans="1:8" ht="18.75" x14ac:dyDescent="0.3">
      <c r="A5" s="317" t="s">
        <v>6545</v>
      </c>
      <c r="B5" s="280" t="s">
        <v>6347</v>
      </c>
      <c r="C5" s="280" t="s">
        <v>6348</v>
      </c>
      <c r="D5" s="481"/>
      <c r="E5" s="482"/>
      <c r="F5" s="482"/>
      <c r="G5" s="394"/>
      <c r="H5" s="394"/>
    </row>
    <row r="6" spans="1:8" ht="18.75" x14ac:dyDescent="0.3">
      <c r="A6" s="317" t="s">
        <v>6699</v>
      </c>
      <c r="B6" s="280"/>
      <c r="C6" s="280"/>
      <c r="D6" s="481"/>
      <c r="E6" s="482"/>
      <c r="F6" s="482"/>
      <c r="G6" s="394"/>
      <c r="H6" s="394"/>
    </row>
    <row r="7" spans="1:8" ht="18.75" x14ac:dyDescent="0.3">
      <c r="A7" s="317" t="s">
        <v>6609</v>
      </c>
      <c r="B7" s="280" t="s">
        <v>6610</v>
      </c>
      <c r="C7" s="280" t="s">
        <v>4367</v>
      </c>
      <c r="D7" s="482"/>
      <c r="E7" s="482"/>
      <c r="F7" s="482"/>
      <c r="G7" s="394"/>
      <c r="H7" s="394"/>
    </row>
    <row r="8" spans="1:8" ht="15.75" thickBot="1" x14ac:dyDescent="0.3">
      <c r="A8" s="299">
        <v>1002</v>
      </c>
    </row>
    <row r="9" spans="1:8" ht="15.75" x14ac:dyDescent="0.25">
      <c r="A9" s="326" t="s">
        <v>6290</v>
      </c>
      <c r="B9" s="327" t="s">
        <v>6289</v>
      </c>
      <c r="C9" s="328" t="s">
        <v>653</v>
      </c>
      <c r="D9" s="327" t="s">
        <v>6241</v>
      </c>
      <c r="E9" s="357" t="s">
        <v>6308</v>
      </c>
      <c r="F9" s="437" t="s">
        <v>6319</v>
      </c>
    </row>
    <row r="10" spans="1:8" x14ac:dyDescent="0.25">
      <c r="A10" s="332"/>
      <c r="B10" s="277"/>
      <c r="C10" s="277"/>
      <c r="D10" s="309"/>
      <c r="E10" s="277"/>
      <c r="F10" s="338"/>
    </row>
    <row r="11" spans="1:8" ht="21" customHeight="1" thickBot="1" x14ac:dyDescent="0.3">
      <c r="A11" s="450" t="s">
        <v>6321</v>
      </c>
      <c r="B11" s="266" t="s">
        <v>6322</v>
      </c>
      <c r="C11" s="308" t="s">
        <v>1626</v>
      </c>
      <c r="D11" s="496">
        <f>D12</f>
        <v>182910</v>
      </c>
      <c r="E11" s="293">
        <f t="shared" ref="E11" si="0">E12</f>
        <v>195719.7</v>
      </c>
      <c r="F11" s="518">
        <f>F12</f>
        <v>209430.07899999997</v>
      </c>
    </row>
    <row r="12" spans="1:8" ht="17.25" thickTop="1" thickBot="1" x14ac:dyDescent="0.3">
      <c r="A12" s="340" t="s">
        <v>5884</v>
      </c>
      <c r="B12" s="280" t="s">
        <v>6325</v>
      </c>
      <c r="C12" s="280" t="s">
        <v>1848</v>
      </c>
      <c r="D12" s="497">
        <f>SUM(D13:D17)</f>
        <v>182910</v>
      </c>
      <c r="E12" s="497">
        <f>SUM(E13:E17)</f>
        <v>195719.7</v>
      </c>
      <c r="F12" s="517">
        <f>SUM(F13:F17)-1</f>
        <v>209430.07899999997</v>
      </c>
    </row>
    <row r="13" spans="1:8" ht="16.5" thickTop="1" x14ac:dyDescent="0.25">
      <c r="A13" s="332" t="s">
        <v>45</v>
      </c>
      <c r="B13" s="277" t="s">
        <v>5795</v>
      </c>
      <c r="C13" s="280" t="s">
        <v>1853</v>
      </c>
      <c r="D13" s="349">
        <v>167000</v>
      </c>
      <c r="E13" s="400">
        <f>D13+(D13*7/100)</f>
        <v>178690</v>
      </c>
      <c r="F13" s="399">
        <f>E13+(E13*7/100)+2</f>
        <v>191200.3</v>
      </c>
    </row>
    <row r="14" spans="1:8" ht="15.75" x14ac:dyDescent="0.25">
      <c r="A14" s="332" t="s">
        <v>49</v>
      </c>
      <c r="B14" s="277" t="s">
        <v>5797</v>
      </c>
      <c r="C14" s="280" t="s">
        <v>1858</v>
      </c>
      <c r="D14" s="349">
        <v>13900</v>
      </c>
      <c r="E14" s="400">
        <f>D14+(D14*7/100)-3</f>
        <v>14870</v>
      </c>
      <c r="F14" s="399">
        <f>E14+(E14*7/100)-1</f>
        <v>15909.9</v>
      </c>
    </row>
    <row r="15" spans="1:8" ht="15.75" x14ac:dyDescent="0.25">
      <c r="A15" s="332" t="s">
        <v>5834</v>
      </c>
      <c r="B15" s="277" t="s">
        <v>5837</v>
      </c>
      <c r="C15" s="316" t="s">
        <v>1942</v>
      </c>
      <c r="D15" s="349">
        <v>200</v>
      </c>
      <c r="E15" s="400">
        <f>D15+(D15*7/100)+6</f>
        <v>220</v>
      </c>
      <c r="F15" s="399">
        <f>E15+(E15*7/100)+5</f>
        <v>240.4</v>
      </c>
    </row>
    <row r="16" spans="1:8" ht="15.75" x14ac:dyDescent="0.25">
      <c r="A16" s="332" t="s">
        <v>5835</v>
      </c>
      <c r="B16" s="277" t="s">
        <v>5838</v>
      </c>
      <c r="C16" s="316" t="s">
        <v>1943</v>
      </c>
      <c r="D16" s="349">
        <v>0</v>
      </c>
      <c r="E16" s="400">
        <v>0</v>
      </c>
      <c r="F16" s="399">
        <v>0</v>
      </c>
    </row>
    <row r="17" spans="1:6" ht="15.75" x14ac:dyDescent="0.25">
      <c r="A17" s="332" t="s">
        <v>5836</v>
      </c>
      <c r="B17" s="277" t="s">
        <v>5841</v>
      </c>
      <c r="C17" s="316" t="s">
        <v>1951</v>
      </c>
      <c r="D17" s="349">
        <v>1810</v>
      </c>
      <c r="E17" s="400">
        <f>D17+(D17*7/100)+3</f>
        <v>1939.7</v>
      </c>
      <c r="F17" s="399">
        <f>E17+(E17*7/100)+5</f>
        <v>2080.4790000000003</v>
      </c>
    </row>
    <row r="18" spans="1:6" ht="15.75" x14ac:dyDescent="0.25">
      <c r="A18" s="344"/>
      <c r="B18" s="277"/>
      <c r="C18" s="277"/>
      <c r="D18" s="349"/>
      <c r="E18" s="378"/>
      <c r="F18" s="384"/>
    </row>
    <row r="19" spans="1:6" ht="16.5" thickBot="1" x14ac:dyDescent="0.3">
      <c r="A19" s="344" t="s">
        <v>6552</v>
      </c>
      <c r="B19" s="277"/>
      <c r="C19" s="277"/>
      <c r="D19" s="351">
        <f>SUM(D20:D23)</f>
        <v>820000</v>
      </c>
      <c r="E19" s="351">
        <f>SUM(E20:E23)</f>
        <v>877400</v>
      </c>
      <c r="F19" s="379">
        <f>SUM(F20:F23)</f>
        <v>938830</v>
      </c>
    </row>
    <row r="20" spans="1:6" ht="16.5" thickTop="1" x14ac:dyDescent="0.25">
      <c r="A20" s="332" t="s">
        <v>5915</v>
      </c>
      <c r="B20" s="277" t="s">
        <v>5919</v>
      </c>
      <c r="C20" s="277" t="s">
        <v>2089</v>
      </c>
      <c r="D20" s="349">
        <v>550000</v>
      </c>
      <c r="E20" s="400">
        <f>D20+(D20*7/100)</f>
        <v>588500</v>
      </c>
      <c r="F20" s="399">
        <f>E20+(E20*7/100)+5</f>
        <v>629700</v>
      </c>
    </row>
    <row r="21" spans="1:6" ht="15.75" x14ac:dyDescent="0.25">
      <c r="A21" s="332" t="s">
        <v>5916</v>
      </c>
      <c r="B21" s="277" t="s">
        <v>5920</v>
      </c>
      <c r="C21" s="277" t="s">
        <v>2092</v>
      </c>
      <c r="D21" s="349">
        <v>21000</v>
      </c>
      <c r="E21" s="400">
        <f>D21+(D21*7/100)</f>
        <v>22470</v>
      </c>
      <c r="F21" s="399">
        <f>E21+(E21*7/100)+7</f>
        <v>24049.9</v>
      </c>
    </row>
    <row r="22" spans="1:6" ht="15.75" x14ac:dyDescent="0.25">
      <c r="A22" s="332" t="s">
        <v>5917</v>
      </c>
      <c r="B22" s="277" t="s">
        <v>5921</v>
      </c>
      <c r="C22" s="277" t="s">
        <v>2100</v>
      </c>
      <c r="D22" s="349">
        <v>169000</v>
      </c>
      <c r="E22" s="400">
        <f>D22+(D22*7/100)</f>
        <v>180830</v>
      </c>
      <c r="F22" s="399">
        <f>E22+(E22*7/100)+2</f>
        <v>193490.1</v>
      </c>
    </row>
    <row r="23" spans="1:6" ht="15.75" x14ac:dyDescent="0.25">
      <c r="A23" s="332" t="s">
        <v>5918</v>
      </c>
      <c r="B23" s="277" t="s">
        <v>5922</v>
      </c>
      <c r="C23" s="277" t="s">
        <v>2105</v>
      </c>
      <c r="D23" s="349">
        <v>80000</v>
      </c>
      <c r="E23" s="400">
        <f>D23+(D23*7/100)</f>
        <v>85600</v>
      </c>
      <c r="F23" s="399">
        <f>E23+(E23*7/100)-2</f>
        <v>91590</v>
      </c>
    </row>
    <row r="24" spans="1:6" ht="15.75" x14ac:dyDescent="0.25">
      <c r="A24" s="332"/>
      <c r="B24" s="277"/>
      <c r="C24" s="277"/>
      <c r="D24" s="349"/>
      <c r="E24" s="400"/>
      <c r="F24" s="399"/>
    </row>
    <row r="25" spans="1:6" ht="15.75" x14ac:dyDescent="0.25">
      <c r="A25" s="332"/>
      <c r="B25" s="277"/>
      <c r="C25" s="277"/>
      <c r="D25" s="349"/>
      <c r="E25" s="378"/>
      <c r="F25" s="384"/>
    </row>
    <row r="26" spans="1:6" ht="16.5" thickBot="1" x14ac:dyDescent="0.3">
      <c r="A26" s="344" t="s">
        <v>6251</v>
      </c>
      <c r="B26" s="277"/>
      <c r="C26" s="277"/>
      <c r="D26" s="351">
        <f>D11+D19</f>
        <v>1002910</v>
      </c>
      <c r="E26" s="351">
        <f>E11+E19</f>
        <v>1073119.7</v>
      </c>
      <c r="F26" s="379">
        <f>F11+F19</f>
        <v>1148260.0789999999</v>
      </c>
    </row>
    <row r="27" spans="1:6" ht="19.5" thickTop="1" x14ac:dyDescent="0.3">
      <c r="A27" s="342" t="s">
        <v>6232</v>
      </c>
      <c r="B27" s="277"/>
      <c r="C27" s="277"/>
      <c r="D27" s="350"/>
      <c r="E27" s="366"/>
      <c r="F27" s="367"/>
    </row>
    <row r="28" spans="1:6" ht="19.5" thickBot="1" x14ac:dyDescent="0.35">
      <c r="A28" s="342" t="s">
        <v>927</v>
      </c>
      <c r="B28" s="277" t="s">
        <v>5990</v>
      </c>
      <c r="C28" s="277" t="s">
        <v>2632</v>
      </c>
      <c r="D28" s="351">
        <f>D29</f>
        <v>1002910</v>
      </c>
      <c r="E28" s="351">
        <f t="shared" ref="E28:F28" si="1">E29</f>
        <v>1073170</v>
      </c>
      <c r="F28" s="379">
        <f t="shared" si="1"/>
        <v>1148260</v>
      </c>
    </row>
    <row r="29" spans="1:6" ht="16.5" thickTop="1" x14ac:dyDescent="0.25">
      <c r="A29" s="332" t="s">
        <v>6523</v>
      </c>
      <c r="B29" s="277" t="s">
        <v>6525</v>
      </c>
      <c r="C29" s="280" t="s">
        <v>6524</v>
      </c>
      <c r="D29" s="350">
        <v>1002910</v>
      </c>
      <c r="E29" s="397">
        <v>1073170</v>
      </c>
      <c r="F29" s="411">
        <v>1148260</v>
      </c>
    </row>
    <row r="30" spans="1:6" ht="16.5" thickBot="1" x14ac:dyDescent="0.3">
      <c r="A30" s="345"/>
      <c r="B30" s="346"/>
      <c r="C30" s="451"/>
      <c r="D30" s="375"/>
      <c r="E30" s="346"/>
      <c r="F30" s="347"/>
    </row>
    <row r="31" spans="1:6" x14ac:dyDescent="0.25">
      <c r="A31" s="307"/>
      <c r="B31" s="307"/>
      <c r="C31" s="307"/>
      <c r="D31" s="307"/>
      <c r="E31" s="307"/>
      <c r="F31" s="307"/>
    </row>
  </sheetData>
  <mergeCells count="1">
    <mergeCell ref="A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67"/>
  <sheetViews>
    <sheetView topLeftCell="A499" workbookViewId="0">
      <selection activeCell="G1073" sqref="G1073"/>
    </sheetView>
  </sheetViews>
  <sheetFormatPr defaultRowHeight="15" x14ac:dyDescent="0.25"/>
  <cols>
    <col min="1" max="1" width="4.85546875" customWidth="1"/>
    <col min="2" max="2" width="4.42578125" customWidth="1"/>
    <col min="3" max="3" width="4.7109375" customWidth="1"/>
    <col min="4" max="4" width="4.28515625" customWidth="1"/>
    <col min="5" max="5" width="8.5703125" customWidth="1"/>
    <col min="6" max="6" width="14.28515625" customWidth="1"/>
    <col min="7" max="7" width="55.42578125" customWidth="1"/>
    <col min="9" max="9" width="12.28515625" customWidth="1"/>
    <col min="10" max="10" width="13.5703125" customWidth="1"/>
    <col min="11" max="11" width="12.85546875" customWidth="1"/>
    <col min="12" max="12" width="11.5703125" customWidth="1"/>
    <col min="13" max="13" width="11" customWidth="1"/>
  </cols>
  <sheetData>
    <row r="1" spans="1:15" x14ac:dyDescent="0.25">
      <c r="A1" t="s">
        <v>4370</v>
      </c>
      <c r="B1" t="s">
        <v>4371</v>
      </c>
      <c r="C1" t="s">
        <v>4372</v>
      </c>
      <c r="D1" t="s">
        <v>4373</v>
      </c>
      <c r="E1" t="s">
        <v>4374</v>
      </c>
      <c r="F1" t="s">
        <v>4375</v>
      </c>
      <c r="G1" t="s">
        <v>4376</v>
      </c>
      <c r="H1" t="s">
        <v>4377</v>
      </c>
      <c r="I1" t="s">
        <v>4378</v>
      </c>
      <c r="J1" t="s">
        <v>4379</v>
      </c>
      <c r="K1" t="s">
        <v>4380</v>
      </c>
      <c r="L1" t="s">
        <v>4381</v>
      </c>
      <c r="M1" t="s">
        <v>4382</v>
      </c>
      <c r="N1" t="s">
        <v>4383</v>
      </c>
      <c r="O1" t="s">
        <v>4384</v>
      </c>
    </row>
    <row r="2" spans="1:15" x14ac:dyDescent="0.25">
      <c r="A2">
        <v>1</v>
      </c>
      <c r="B2">
        <v>1</v>
      </c>
      <c r="C2">
        <v>1</v>
      </c>
      <c r="D2">
        <v>1</v>
      </c>
      <c r="E2">
        <v>1020001</v>
      </c>
      <c r="F2" t="str">
        <f>CONCATENATE(A2,B2,C2,D2,E2)</f>
        <v>11111020001</v>
      </c>
      <c r="G2" t="s">
        <v>4385</v>
      </c>
      <c r="H2">
        <v>0</v>
      </c>
      <c r="I2">
        <v>0</v>
      </c>
      <c r="J2">
        <v>0</v>
      </c>
      <c r="K2">
        <v>0</v>
      </c>
      <c r="L2">
        <v>0</v>
      </c>
      <c r="M2">
        <v>0</v>
      </c>
      <c r="N2" t="s">
        <v>905</v>
      </c>
      <c r="O2">
        <v>1</v>
      </c>
    </row>
    <row r="3" spans="1:15" x14ac:dyDescent="0.25">
      <c r="A3">
        <v>1</v>
      </c>
      <c r="B3">
        <v>1</v>
      </c>
      <c r="C3">
        <v>1</v>
      </c>
      <c r="D3">
        <v>1</v>
      </c>
      <c r="E3">
        <v>1020002</v>
      </c>
      <c r="F3" t="str">
        <f t="shared" ref="F3:F66" si="0">CONCATENATE(A3,B3,C3,D3,E3)</f>
        <v>11111020002</v>
      </c>
      <c r="G3" t="s">
        <v>4386</v>
      </c>
      <c r="H3">
        <v>0</v>
      </c>
      <c r="I3">
        <v>0</v>
      </c>
      <c r="J3">
        <v>0</v>
      </c>
      <c r="K3">
        <v>0</v>
      </c>
      <c r="L3">
        <v>0</v>
      </c>
      <c r="M3">
        <v>0</v>
      </c>
      <c r="N3" t="s">
        <v>905</v>
      </c>
      <c r="O3">
        <v>1</v>
      </c>
    </row>
    <row r="4" spans="1:15" x14ac:dyDescent="0.25">
      <c r="A4">
        <v>1</v>
      </c>
      <c r="B4">
        <v>1</v>
      </c>
      <c r="C4">
        <v>1</v>
      </c>
      <c r="D4">
        <v>1</v>
      </c>
      <c r="E4">
        <v>1020003</v>
      </c>
      <c r="F4" t="str">
        <f t="shared" si="0"/>
        <v>11111020003</v>
      </c>
      <c r="G4" t="s">
        <v>4387</v>
      </c>
      <c r="H4">
        <v>0</v>
      </c>
      <c r="I4">
        <v>0</v>
      </c>
      <c r="J4">
        <v>0</v>
      </c>
      <c r="K4">
        <v>0</v>
      </c>
      <c r="L4">
        <v>0</v>
      </c>
      <c r="M4">
        <v>0</v>
      </c>
      <c r="N4" t="s">
        <v>905</v>
      </c>
      <c r="O4">
        <v>1</v>
      </c>
    </row>
    <row r="5" spans="1:15" x14ac:dyDescent="0.25">
      <c r="A5">
        <v>1</v>
      </c>
      <c r="B5">
        <v>1</v>
      </c>
      <c r="C5">
        <v>1</v>
      </c>
      <c r="D5">
        <v>1</v>
      </c>
      <c r="E5">
        <v>1020004</v>
      </c>
      <c r="F5" t="str">
        <f t="shared" si="0"/>
        <v>11111020004</v>
      </c>
      <c r="G5" t="s">
        <v>4388</v>
      </c>
      <c r="H5">
        <v>0</v>
      </c>
      <c r="I5">
        <v>0</v>
      </c>
      <c r="J5">
        <v>0</v>
      </c>
      <c r="K5">
        <v>0</v>
      </c>
      <c r="L5">
        <v>0</v>
      </c>
      <c r="M5">
        <v>0</v>
      </c>
      <c r="N5" t="s">
        <v>905</v>
      </c>
      <c r="O5">
        <v>1</v>
      </c>
    </row>
    <row r="6" spans="1:15" x14ac:dyDescent="0.25">
      <c r="A6">
        <v>1</v>
      </c>
      <c r="B6">
        <v>1</v>
      </c>
      <c r="C6">
        <v>1</v>
      </c>
      <c r="D6">
        <v>1</v>
      </c>
      <c r="E6">
        <v>1020005</v>
      </c>
      <c r="F6" t="str">
        <f t="shared" si="0"/>
        <v>11111020005</v>
      </c>
      <c r="G6" t="s">
        <v>4389</v>
      </c>
      <c r="H6">
        <v>0</v>
      </c>
      <c r="I6">
        <v>0</v>
      </c>
      <c r="J6">
        <v>0</v>
      </c>
      <c r="K6">
        <v>0</v>
      </c>
      <c r="L6">
        <v>0</v>
      </c>
      <c r="M6">
        <v>0</v>
      </c>
      <c r="N6" t="s">
        <v>905</v>
      </c>
      <c r="O6">
        <v>1</v>
      </c>
    </row>
    <row r="7" spans="1:15" x14ac:dyDescent="0.25">
      <c r="A7">
        <v>1</v>
      </c>
      <c r="B7">
        <v>1</v>
      </c>
      <c r="C7">
        <v>1</v>
      </c>
      <c r="D7">
        <v>1</v>
      </c>
      <c r="E7">
        <v>1020006</v>
      </c>
      <c r="F7" t="str">
        <f t="shared" si="0"/>
        <v>11111020006</v>
      </c>
      <c r="G7" t="s">
        <v>4390</v>
      </c>
      <c r="H7">
        <v>0</v>
      </c>
      <c r="I7">
        <v>0</v>
      </c>
      <c r="J7">
        <v>0</v>
      </c>
      <c r="K7">
        <v>0</v>
      </c>
      <c r="L7">
        <v>0</v>
      </c>
      <c r="M7">
        <v>0</v>
      </c>
      <c r="N7" t="s">
        <v>905</v>
      </c>
      <c r="O7">
        <v>1</v>
      </c>
    </row>
    <row r="8" spans="1:15" x14ac:dyDescent="0.25">
      <c r="A8">
        <v>1</v>
      </c>
      <c r="B8">
        <v>1</v>
      </c>
      <c r="C8">
        <v>1</v>
      </c>
      <c r="D8">
        <v>1</v>
      </c>
      <c r="E8">
        <v>1105001</v>
      </c>
      <c r="F8" t="str">
        <f t="shared" si="0"/>
        <v>11111105001</v>
      </c>
      <c r="G8" t="s">
        <v>4391</v>
      </c>
      <c r="H8">
        <v>0</v>
      </c>
      <c r="I8">
        <v>0</v>
      </c>
      <c r="J8">
        <v>0</v>
      </c>
      <c r="K8">
        <v>0</v>
      </c>
      <c r="L8">
        <v>0</v>
      </c>
      <c r="M8">
        <v>-1469160</v>
      </c>
      <c r="N8" t="s">
        <v>905</v>
      </c>
      <c r="O8">
        <v>1</v>
      </c>
    </row>
    <row r="9" spans="1:15" x14ac:dyDescent="0.25">
      <c r="A9">
        <v>1</v>
      </c>
      <c r="B9">
        <v>1</v>
      </c>
      <c r="C9">
        <v>1</v>
      </c>
      <c r="D9">
        <v>1</v>
      </c>
      <c r="E9">
        <v>1105002</v>
      </c>
      <c r="F9" t="str">
        <f t="shared" si="0"/>
        <v>11111105002</v>
      </c>
      <c r="G9" t="s">
        <v>4392</v>
      </c>
      <c r="H9">
        <v>0</v>
      </c>
      <c r="I9">
        <v>0</v>
      </c>
      <c r="J9">
        <v>-1469160</v>
      </c>
      <c r="K9">
        <v>0</v>
      </c>
      <c r="L9">
        <v>-1469160</v>
      </c>
      <c r="M9">
        <v>1469160</v>
      </c>
      <c r="N9" t="s">
        <v>905</v>
      </c>
      <c r="O9">
        <v>1</v>
      </c>
    </row>
    <row r="10" spans="1:15" x14ac:dyDescent="0.25">
      <c r="A10">
        <v>1</v>
      </c>
      <c r="B10">
        <v>1</v>
      </c>
      <c r="C10">
        <v>1</v>
      </c>
      <c r="D10">
        <v>1</v>
      </c>
      <c r="E10">
        <v>1105003</v>
      </c>
      <c r="F10" t="str">
        <f t="shared" si="0"/>
        <v>11111105003</v>
      </c>
      <c r="G10" t="s">
        <v>4393</v>
      </c>
      <c r="H10">
        <v>0</v>
      </c>
      <c r="I10">
        <v>0</v>
      </c>
      <c r="J10">
        <v>0</v>
      </c>
      <c r="K10">
        <v>0</v>
      </c>
      <c r="L10">
        <v>0</v>
      </c>
      <c r="M10">
        <v>0</v>
      </c>
      <c r="N10" t="s">
        <v>905</v>
      </c>
      <c r="O10">
        <v>1</v>
      </c>
    </row>
    <row r="11" spans="1:15" x14ac:dyDescent="0.25">
      <c r="A11">
        <v>1</v>
      </c>
      <c r="B11">
        <v>1</v>
      </c>
      <c r="C11">
        <v>1</v>
      </c>
      <c r="D11">
        <v>1</v>
      </c>
      <c r="E11">
        <v>1105004</v>
      </c>
      <c r="F11" t="str">
        <f t="shared" si="0"/>
        <v>11111105004</v>
      </c>
      <c r="G11" t="s">
        <v>4394</v>
      </c>
      <c r="H11">
        <v>0</v>
      </c>
      <c r="I11">
        <v>0</v>
      </c>
      <c r="J11">
        <v>0</v>
      </c>
      <c r="K11">
        <v>0</v>
      </c>
      <c r="L11">
        <v>0</v>
      </c>
      <c r="M11">
        <v>0</v>
      </c>
      <c r="N11" t="s">
        <v>905</v>
      </c>
      <c r="O11">
        <v>1</v>
      </c>
    </row>
    <row r="12" spans="1:15" x14ac:dyDescent="0.25">
      <c r="A12">
        <v>1</v>
      </c>
      <c r="B12">
        <v>1</v>
      </c>
      <c r="C12">
        <v>1</v>
      </c>
      <c r="D12">
        <v>1</v>
      </c>
      <c r="E12">
        <v>1105005</v>
      </c>
      <c r="F12" t="str">
        <f t="shared" si="0"/>
        <v>11111105005</v>
      </c>
      <c r="G12" t="s">
        <v>4395</v>
      </c>
      <c r="H12">
        <v>0</v>
      </c>
      <c r="I12">
        <v>0</v>
      </c>
      <c r="J12">
        <v>0</v>
      </c>
      <c r="K12">
        <v>0</v>
      </c>
      <c r="L12">
        <v>0</v>
      </c>
      <c r="M12">
        <v>0</v>
      </c>
      <c r="N12" t="s">
        <v>905</v>
      </c>
      <c r="O12">
        <v>1</v>
      </c>
    </row>
    <row r="13" spans="1:15" x14ac:dyDescent="0.25">
      <c r="A13">
        <v>1</v>
      </c>
      <c r="B13">
        <v>1</v>
      </c>
      <c r="C13">
        <v>1</v>
      </c>
      <c r="D13">
        <v>1</v>
      </c>
      <c r="E13">
        <v>1455001</v>
      </c>
      <c r="F13" t="str">
        <f t="shared" si="0"/>
        <v>11111455001</v>
      </c>
      <c r="G13" t="s">
        <v>4396</v>
      </c>
      <c r="H13">
        <v>-58684363.649999999</v>
      </c>
      <c r="I13">
        <v>1076026.1299999999</v>
      </c>
      <c r="J13">
        <v>-1076026.1299999999</v>
      </c>
      <c r="K13">
        <v>0</v>
      </c>
      <c r="L13">
        <v>-58684363.649999999</v>
      </c>
      <c r="M13">
        <v>-16733562.25</v>
      </c>
      <c r="N13" t="s">
        <v>905</v>
      </c>
      <c r="O13">
        <v>1</v>
      </c>
    </row>
    <row r="14" spans="1:15" x14ac:dyDescent="0.25">
      <c r="A14">
        <v>1</v>
      </c>
      <c r="B14">
        <v>1</v>
      </c>
      <c r="C14">
        <v>1</v>
      </c>
      <c r="D14">
        <v>1</v>
      </c>
      <c r="E14">
        <v>1455003</v>
      </c>
      <c r="F14" t="str">
        <f t="shared" si="0"/>
        <v>11111455003</v>
      </c>
      <c r="G14" t="s">
        <v>4397</v>
      </c>
      <c r="H14">
        <v>0</v>
      </c>
      <c r="I14">
        <v>5467702.75</v>
      </c>
      <c r="J14">
        <v>-2185706.7999999998</v>
      </c>
      <c r="K14">
        <v>3281995.95</v>
      </c>
      <c r="L14">
        <v>0</v>
      </c>
      <c r="M14">
        <v>-3281995.95</v>
      </c>
      <c r="N14" t="s">
        <v>905</v>
      </c>
      <c r="O14">
        <v>1</v>
      </c>
    </row>
    <row r="15" spans="1:15" x14ac:dyDescent="0.25">
      <c r="A15">
        <v>1</v>
      </c>
      <c r="B15">
        <v>1</v>
      </c>
      <c r="C15">
        <v>1</v>
      </c>
      <c r="D15">
        <v>1</v>
      </c>
      <c r="E15">
        <v>1455005</v>
      </c>
      <c r="F15" t="str">
        <f t="shared" si="0"/>
        <v>11111455005</v>
      </c>
      <c r="G15" t="s">
        <v>4398</v>
      </c>
      <c r="H15">
        <v>0</v>
      </c>
      <c r="I15">
        <v>1469160</v>
      </c>
      <c r="J15">
        <v>0</v>
      </c>
      <c r="K15">
        <v>1469160</v>
      </c>
      <c r="L15">
        <v>0</v>
      </c>
      <c r="M15">
        <v>-1469160</v>
      </c>
      <c r="N15" t="s">
        <v>905</v>
      </c>
      <c r="O15">
        <v>1</v>
      </c>
    </row>
    <row r="16" spans="1:15" x14ac:dyDescent="0.25">
      <c r="A16">
        <v>1</v>
      </c>
      <c r="B16">
        <v>1</v>
      </c>
      <c r="C16">
        <v>1</v>
      </c>
      <c r="D16">
        <v>1</v>
      </c>
      <c r="E16">
        <v>1456001</v>
      </c>
      <c r="F16" t="str">
        <f t="shared" si="0"/>
        <v>11111456001</v>
      </c>
      <c r="G16" t="s">
        <v>4399</v>
      </c>
      <c r="H16">
        <v>0</v>
      </c>
      <c r="I16">
        <v>119302679.8</v>
      </c>
      <c r="J16">
        <v>-140787398</v>
      </c>
      <c r="K16">
        <v>0</v>
      </c>
      <c r="L16">
        <v>-21484718.199999999</v>
      </c>
      <c r="M16">
        <v>18971181.550000001</v>
      </c>
      <c r="N16" t="s">
        <v>4383</v>
      </c>
      <c r="O16">
        <v>1</v>
      </c>
    </row>
    <row r="17" spans="1:15" x14ac:dyDescent="0.25">
      <c r="A17">
        <v>1</v>
      </c>
      <c r="B17">
        <v>1</v>
      </c>
      <c r="C17">
        <v>1</v>
      </c>
      <c r="D17">
        <v>1</v>
      </c>
      <c r="E17">
        <v>1460000</v>
      </c>
      <c r="F17" t="str">
        <f t="shared" si="0"/>
        <v>11111460000</v>
      </c>
      <c r="G17" t="s">
        <v>4400</v>
      </c>
      <c r="H17">
        <v>4397142.04</v>
      </c>
      <c r="I17">
        <v>0</v>
      </c>
      <c r="J17">
        <v>0</v>
      </c>
      <c r="K17">
        <v>4397142.04</v>
      </c>
      <c r="L17">
        <v>0</v>
      </c>
      <c r="M17">
        <v>0</v>
      </c>
      <c r="N17" t="s">
        <v>905</v>
      </c>
      <c r="O17">
        <v>1</v>
      </c>
    </row>
    <row r="18" spans="1:15" x14ac:dyDescent="0.25">
      <c r="A18">
        <v>1</v>
      </c>
      <c r="B18">
        <v>1</v>
      </c>
      <c r="C18">
        <v>1</v>
      </c>
      <c r="D18">
        <v>1</v>
      </c>
      <c r="E18">
        <v>1461000</v>
      </c>
      <c r="F18" t="str">
        <f t="shared" si="0"/>
        <v>11111461000</v>
      </c>
      <c r="G18" t="s">
        <v>4401</v>
      </c>
      <c r="H18">
        <v>-38611885.560000002</v>
      </c>
      <c r="I18">
        <v>0</v>
      </c>
      <c r="J18">
        <v>0</v>
      </c>
      <c r="K18">
        <v>0</v>
      </c>
      <c r="L18">
        <v>-38611885.560000002</v>
      </c>
      <c r="M18">
        <v>0</v>
      </c>
      <c r="N18" t="s">
        <v>905</v>
      </c>
      <c r="O18">
        <v>1</v>
      </c>
    </row>
    <row r="19" spans="1:15" x14ac:dyDescent="0.25">
      <c r="A19">
        <v>1</v>
      </c>
      <c r="B19">
        <v>1</v>
      </c>
      <c r="C19">
        <v>1</v>
      </c>
      <c r="D19">
        <v>1</v>
      </c>
      <c r="E19">
        <v>1765001</v>
      </c>
      <c r="F19" t="str">
        <f t="shared" si="0"/>
        <v>11111765001</v>
      </c>
      <c r="G19" t="s">
        <v>4402</v>
      </c>
      <c r="H19">
        <v>0</v>
      </c>
      <c r="I19">
        <v>0</v>
      </c>
      <c r="J19">
        <v>0</v>
      </c>
      <c r="K19">
        <v>0</v>
      </c>
      <c r="L19">
        <v>0</v>
      </c>
      <c r="M19">
        <v>0</v>
      </c>
      <c r="N19" t="s">
        <v>905</v>
      </c>
      <c r="O19">
        <v>1</v>
      </c>
    </row>
    <row r="20" spans="1:15" x14ac:dyDescent="0.25">
      <c r="A20">
        <v>1</v>
      </c>
      <c r="B20">
        <v>1</v>
      </c>
      <c r="C20">
        <v>1</v>
      </c>
      <c r="D20">
        <v>1</v>
      </c>
      <c r="E20">
        <v>1820001</v>
      </c>
      <c r="F20" t="str">
        <f t="shared" si="0"/>
        <v>11111820001</v>
      </c>
      <c r="G20" t="s">
        <v>4403</v>
      </c>
      <c r="H20">
        <v>-3786127.74</v>
      </c>
      <c r="I20">
        <v>272236</v>
      </c>
      <c r="J20">
        <v>-328176</v>
      </c>
      <c r="K20">
        <v>0</v>
      </c>
      <c r="L20">
        <v>-3842067.74</v>
      </c>
      <c r="M20">
        <v>19013</v>
      </c>
      <c r="N20" t="s">
        <v>905</v>
      </c>
      <c r="O20">
        <v>1</v>
      </c>
    </row>
    <row r="21" spans="1:15" x14ac:dyDescent="0.25">
      <c r="A21">
        <v>1</v>
      </c>
      <c r="B21">
        <v>1</v>
      </c>
      <c r="C21">
        <v>1</v>
      </c>
      <c r="D21">
        <v>1</v>
      </c>
      <c r="E21">
        <v>1820002</v>
      </c>
      <c r="F21" t="str">
        <f t="shared" si="0"/>
        <v>11111820002</v>
      </c>
      <c r="G21" t="s">
        <v>4404</v>
      </c>
      <c r="H21">
        <v>0</v>
      </c>
      <c r="I21">
        <v>0</v>
      </c>
      <c r="J21">
        <v>-476354</v>
      </c>
      <c r="K21">
        <v>0</v>
      </c>
      <c r="L21">
        <v>-476354</v>
      </c>
      <c r="M21">
        <v>476354</v>
      </c>
      <c r="N21" t="s">
        <v>905</v>
      </c>
      <c r="O21">
        <v>1</v>
      </c>
    </row>
    <row r="22" spans="1:15" x14ac:dyDescent="0.25">
      <c r="A22">
        <v>1</v>
      </c>
      <c r="B22">
        <v>1</v>
      </c>
      <c r="C22">
        <v>1</v>
      </c>
      <c r="D22">
        <v>1</v>
      </c>
      <c r="E22">
        <v>1820003</v>
      </c>
      <c r="F22" t="str">
        <f t="shared" si="0"/>
        <v>11111820003</v>
      </c>
      <c r="G22" t="s">
        <v>4405</v>
      </c>
      <c r="H22">
        <v>0</v>
      </c>
      <c r="I22">
        <v>177610.9</v>
      </c>
      <c r="J22">
        <v>-803.9</v>
      </c>
      <c r="K22">
        <v>176807</v>
      </c>
      <c r="L22">
        <v>0</v>
      </c>
      <c r="M22">
        <v>-176807</v>
      </c>
      <c r="N22" t="s">
        <v>905</v>
      </c>
      <c r="O22">
        <v>1</v>
      </c>
    </row>
    <row r="23" spans="1:15" x14ac:dyDescent="0.25">
      <c r="A23">
        <v>1</v>
      </c>
      <c r="B23">
        <v>1</v>
      </c>
      <c r="C23">
        <v>1</v>
      </c>
      <c r="D23">
        <v>1</v>
      </c>
      <c r="E23">
        <v>1820004</v>
      </c>
      <c r="F23" t="str">
        <f t="shared" si="0"/>
        <v>11111820004</v>
      </c>
      <c r="G23" t="s">
        <v>4406</v>
      </c>
      <c r="H23">
        <v>0</v>
      </c>
      <c r="I23">
        <v>165728</v>
      </c>
      <c r="J23">
        <v>0</v>
      </c>
      <c r="K23">
        <v>165728</v>
      </c>
      <c r="L23">
        <v>0</v>
      </c>
      <c r="M23">
        <v>-165728</v>
      </c>
      <c r="N23" t="s">
        <v>905</v>
      </c>
      <c r="O23">
        <v>1</v>
      </c>
    </row>
    <row r="24" spans="1:15" x14ac:dyDescent="0.25">
      <c r="A24">
        <v>1</v>
      </c>
      <c r="B24">
        <v>1</v>
      </c>
      <c r="C24">
        <v>1</v>
      </c>
      <c r="D24">
        <v>1</v>
      </c>
      <c r="E24">
        <v>1820005</v>
      </c>
      <c r="F24" t="str">
        <f t="shared" si="0"/>
        <v>11111820005</v>
      </c>
      <c r="G24" t="s">
        <v>4407</v>
      </c>
      <c r="H24">
        <v>0</v>
      </c>
      <c r="I24">
        <v>152832</v>
      </c>
      <c r="J24">
        <v>0</v>
      </c>
      <c r="K24">
        <v>152832</v>
      </c>
      <c r="L24">
        <v>0</v>
      </c>
      <c r="M24">
        <v>-152832</v>
      </c>
      <c r="N24" t="s">
        <v>905</v>
      </c>
      <c r="O24">
        <v>1</v>
      </c>
    </row>
    <row r="25" spans="1:15" x14ac:dyDescent="0.25">
      <c r="A25">
        <v>1</v>
      </c>
      <c r="B25">
        <v>1</v>
      </c>
      <c r="C25">
        <v>1</v>
      </c>
      <c r="D25">
        <v>1</v>
      </c>
      <c r="E25">
        <v>1830001</v>
      </c>
      <c r="F25" t="str">
        <f t="shared" si="0"/>
        <v>11111830001</v>
      </c>
      <c r="G25" t="s">
        <v>4408</v>
      </c>
      <c r="H25">
        <v>-31555</v>
      </c>
      <c r="I25">
        <v>0</v>
      </c>
      <c r="J25">
        <v>-5424</v>
      </c>
      <c r="K25">
        <v>0</v>
      </c>
      <c r="L25">
        <v>-36979</v>
      </c>
      <c r="M25">
        <v>2150</v>
      </c>
      <c r="N25" t="s">
        <v>905</v>
      </c>
      <c r="O25">
        <v>1</v>
      </c>
    </row>
    <row r="26" spans="1:15" x14ac:dyDescent="0.25">
      <c r="A26">
        <v>1</v>
      </c>
      <c r="B26">
        <v>1</v>
      </c>
      <c r="C26">
        <v>1</v>
      </c>
      <c r="D26">
        <v>1</v>
      </c>
      <c r="E26">
        <v>1830002</v>
      </c>
      <c r="F26" t="str">
        <f t="shared" si="0"/>
        <v>11111830002</v>
      </c>
      <c r="G26" t="s">
        <v>4409</v>
      </c>
      <c r="H26">
        <v>0</v>
      </c>
      <c r="I26">
        <v>4387</v>
      </c>
      <c r="J26">
        <v>0</v>
      </c>
      <c r="K26">
        <v>4387</v>
      </c>
      <c r="L26">
        <v>0</v>
      </c>
      <c r="M26">
        <v>-4387</v>
      </c>
      <c r="N26" t="s">
        <v>905</v>
      </c>
      <c r="O26">
        <v>1</v>
      </c>
    </row>
    <row r="27" spans="1:15" x14ac:dyDescent="0.25">
      <c r="A27">
        <v>1</v>
      </c>
      <c r="B27">
        <v>1</v>
      </c>
      <c r="C27">
        <v>1</v>
      </c>
      <c r="D27">
        <v>1</v>
      </c>
      <c r="E27">
        <v>1830003</v>
      </c>
      <c r="F27" t="str">
        <f t="shared" si="0"/>
        <v>11111830003</v>
      </c>
      <c r="G27" t="s">
        <v>4410</v>
      </c>
      <c r="H27">
        <v>0</v>
      </c>
      <c r="I27">
        <v>0</v>
      </c>
      <c r="J27">
        <v>-3107</v>
      </c>
      <c r="K27">
        <v>0</v>
      </c>
      <c r="L27">
        <v>-3107</v>
      </c>
      <c r="M27">
        <v>3107</v>
      </c>
      <c r="N27" t="s">
        <v>905</v>
      </c>
      <c r="O27">
        <v>1</v>
      </c>
    </row>
    <row r="28" spans="1:15" x14ac:dyDescent="0.25">
      <c r="A28">
        <v>1</v>
      </c>
      <c r="B28">
        <v>1</v>
      </c>
      <c r="C28">
        <v>1</v>
      </c>
      <c r="D28">
        <v>1</v>
      </c>
      <c r="E28">
        <v>1830004</v>
      </c>
      <c r="F28" t="str">
        <f t="shared" si="0"/>
        <v>11111830004</v>
      </c>
      <c r="G28" t="s">
        <v>4411</v>
      </c>
      <c r="H28">
        <v>0</v>
      </c>
      <c r="I28">
        <v>278</v>
      </c>
      <c r="J28">
        <v>0</v>
      </c>
      <c r="K28">
        <v>278</v>
      </c>
      <c r="L28">
        <v>0</v>
      </c>
      <c r="M28">
        <v>-278</v>
      </c>
      <c r="N28" t="s">
        <v>905</v>
      </c>
      <c r="O28">
        <v>1</v>
      </c>
    </row>
    <row r="29" spans="1:15" x14ac:dyDescent="0.25">
      <c r="A29">
        <v>1</v>
      </c>
      <c r="B29">
        <v>1</v>
      </c>
      <c r="C29">
        <v>1</v>
      </c>
      <c r="D29">
        <v>1</v>
      </c>
      <c r="E29">
        <v>1830005</v>
      </c>
      <c r="F29" t="str">
        <f t="shared" si="0"/>
        <v>11111830005</v>
      </c>
      <c r="G29" t="s">
        <v>4412</v>
      </c>
      <c r="H29">
        <v>0</v>
      </c>
      <c r="I29">
        <v>592</v>
      </c>
      <c r="J29">
        <v>0</v>
      </c>
      <c r="K29">
        <v>592</v>
      </c>
      <c r="L29">
        <v>0</v>
      </c>
      <c r="M29">
        <v>-592</v>
      </c>
      <c r="N29" t="s">
        <v>905</v>
      </c>
      <c r="O29">
        <v>1</v>
      </c>
    </row>
    <row r="30" spans="1:15" x14ac:dyDescent="0.25">
      <c r="A30">
        <v>1</v>
      </c>
      <c r="B30">
        <v>1</v>
      </c>
      <c r="C30">
        <v>1</v>
      </c>
      <c r="D30">
        <v>1</v>
      </c>
      <c r="E30">
        <v>1850001</v>
      </c>
      <c r="F30" t="str">
        <f t="shared" si="0"/>
        <v>11111850001</v>
      </c>
      <c r="G30" t="s">
        <v>4413</v>
      </c>
      <c r="H30">
        <v>-970613</v>
      </c>
      <c r="I30">
        <v>0</v>
      </c>
      <c r="J30">
        <v>-102724</v>
      </c>
      <c r="K30">
        <v>0</v>
      </c>
      <c r="L30">
        <v>-1073337</v>
      </c>
      <c r="M30">
        <v>-15058</v>
      </c>
      <c r="N30" t="s">
        <v>905</v>
      </c>
      <c r="O30">
        <v>1</v>
      </c>
    </row>
    <row r="31" spans="1:15" x14ac:dyDescent="0.25">
      <c r="A31">
        <v>1</v>
      </c>
      <c r="B31">
        <v>1</v>
      </c>
      <c r="C31">
        <v>1</v>
      </c>
      <c r="D31">
        <v>1</v>
      </c>
      <c r="E31">
        <v>1850002</v>
      </c>
      <c r="F31" t="str">
        <f t="shared" si="0"/>
        <v>11111850002</v>
      </c>
      <c r="G31" t="s">
        <v>4414</v>
      </c>
      <c r="H31">
        <v>0</v>
      </c>
      <c r="I31">
        <v>0</v>
      </c>
      <c r="J31">
        <v>-171171</v>
      </c>
      <c r="K31">
        <v>0</v>
      </c>
      <c r="L31">
        <v>-171171</v>
      </c>
      <c r="M31">
        <v>171171</v>
      </c>
      <c r="N31" t="s">
        <v>905</v>
      </c>
      <c r="O31">
        <v>1</v>
      </c>
    </row>
    <row r="32" spans="1:15" x14ac:dyDescent="0.25">
      <c r="A32">
        <v>1</v>
      </c>
      <c r="B32">
        <v>1</v>
      </c>
      <c r="C32">
        <v>1</v>
      </c>
      <c r="D32">
        <v>1</v>
      </c>
      <c r="E32">
        <v>1850003</v>
      </c>
      <c r="F32" t="str">
        <f t="shared" si="0"/>
        <v>11111850003</v>
      </c>
      <c r="G32" t="s">
        <v>4415</v>
      </c>
      <c r="H32">
        <v>0</v>
      </c>
      <c r="I32">
        <v>119662</v>
      </c>
      <c r="J32">
        <v>0</v>
      </c>
      <c r="K32">
        <v>119662</v>
      </c>
      <c r="L32">
        <v>0</v>
      </c>
      <c r="M32">
        <v>-119662</v>
      </c>
      <c r="N32" t="s">
        <v>905</v>
      </c>
      <c r="O32">
        <v>1</v>
      </c>
    </row>
    <row r="33" spans="1:15" x14ac:dyDescent="0.25">
      <c r="A33">
        <v>1</v>
      </c>
      <c r="B33">
        <v>1</v>
      </c>
      <c r="C33">
        <v>1</v>
      </c>
      <c r="D33">
        <v>1</v>
      </c>
      <c r="E33">
        <v>1850004</v>
      </c>
      <c r="F33" t="str">
        <f t="shared" si="0"/>
        <v>11111850004</v>
      </c>
      <c r="G33" t="s">
        <v>4416</v>
      </c>
      <c r="H33">
        <v>0</v>
      </c>
      <c r="I33">
        <v>0</v>
      </c>
      <c r="J33">
        <v>-69227</v>
      </c>
      <c r="K33">
        <v>0</v>
      </c>
      <c r="L33">
        <v>-69227</v>
      </c>
      <c r="M33">
        <v>69227</v>
      </c>
      <c r="N33" t="s">
        <v>905</v>
      </c>
      <c r="O33">
        <v>1</v>
      </c>
    </row>
    <row r="34" spans="1:15" x14ac:dyDescent="0.25">
      <c r="A34">
        <v>1</v>
      </c>
      <c r="B34">
        <v>1</v>
      </c>
      <c r="C34">
        <v>1</v>
      </c>
      <c r="D34">
        <v>1</v>
      </c>
      <c r="E34">
        <v>1850005</v>
      </c>
      <c r="F34" t="str">
        <f t="shared" si="0"/>
        <v>11111850005</v>
      </c>
      <c r="G34" t="s">
        <v>4417</v>
      </c>
      <c r="H34">
        <v>0</v>
      </c>
      <c r="I34">
        <v>105678</v>
      </c>
      <c r="J34">
        <v>0</v>
      </c>
      <c r="K34">
        <v>105678</v>
      </c>
      <c r="L34">
        <v>0</v>
      </c>
      <c r="M34">
        <v>-105678</v>
      </c>
      <c r="N34" t="s">
        <v>905</v>
      </c>
      <c r="O34">
        <v>1</v>
      </c>
    </row>
    <row r="35" spans="1:15" x14ac:dyDescent="0.25">
      <c r="A35">
        <v>1</v>
      </c>
      <c r="B35">
        <v>1</v>
      </c>
      <c r="C35">
        <v>1</v>
      </c>
      <c r="D35">
        <v>1</v>
      </c>
      <c r="E35">
        <v>1950001</v>
      </c>
      <c r="F35" t="str">
        <f t="shared" si="0"/>
        <v>11111950001</v>
      </c>
      <c r="G35" t="s">
        <v>4418</v>
      </c>
      <c r="H35">
        <v>0</v>
      </c>
      <c r="I35">
        <v>0</v>
      </c>
      <c r="J35">
        <v>0</v>
      </c>
      <c r="K35">
        <v>0</v>
      </c>
      <c r="L35">
        <v>0</v>
      </c>
      <c r="M35">
        <v>0</v>
      </c>
      <c r="N35" t="s">
        <v>905</v>
      </c>
      <c r="O35">
        <v>1</v>
      </c>
    </row>
    <row r="36" spans="1:15" x14ac:dyDescent="0.25">
      <c r="A36">
        <v>1</v>
      </c>
      <c r="B36">
        <v>1</v>
      </c>
      <c r="C36">
        <v>1</v>
      </c>
      <c r="D36">
        <v>1</v>
      </c>
      <c r="E36">
        <v>1950002</v>
      </c>
      <c r="F36" t="str">
        <f t="shared" si="0"/>
        <v>11111950002</v>
      </c>
      <c r="G36" t="s">
        <v>4419</v>
      </c>
      <c r="H36">
        <v>0</v>
      </c>
      <c r="I36">
        <v>0</v>
      </c>
      <c r="J36">
        <v>0</v>
      </c>
      <c r="K36">
        <v>0</v>
      </c>
      <c r="L36">
        <v>0</v>
      </c>
      <c r="M36">
        <v>0</v>
      </c>
      <c r="N36" t="s">
        <v>905</v>
      </c>
      <c r="O36">
        <v>1</v>
      </c>
    </row>
    <row r="37" spans="1:15" x14ac:dyDescent="0.25">
      <c r="A37">
        <v>1</v>
      </c>
      <c r="B37">
        <v>1</v>
      </c>
      <c r="C37">
        <v>1</v>
      </c>
      <c r="D37">
        <v>1</v>
      </c>
      <c r="E37">
        <v>1950003</v>
      </c>
      <c r="F37" t="str">
        <f t="shared" si="0"/>
        <v>11111950003</v>
      </c>
      <c r="G37" t="s">
        <v>4420</v>
      </c>
      <c r="H37">
        <v>0</v>
      </c>
      <c r="I37">
        <v>0</v>
      </c>
      <c r="J37">
        <v>0</v>
      </c>
      <c r="K37">
        <v>0</v>
      </c>
      <c r="L37">
        <v>0</v>
      </c>
      <c r="M37">
        <v>0</v>
      </c>
      <c r="N37" t="s">
        <v>905</v>
      </c>
      <c r="O37">
        <v>1</v>
      </c>
    </row>
    <row r="38" spans="1:15" x14ac:dyDescent="0.25">
      <c r="A38">
        <v>1</v>
      </c>
      <c r="B38">
        <v>1</v>
      </c>
      <c r="C38">
        <v>1</v>
      </c>
      <c r="D38">
        <v>1</v>
      </c>
      <c r="E38">
        <v>1950004</v>
      </c>
      <c r="F38" t="str">
        <f t="shared" si="0"/>
        <v>11111950004</v>
      </c>
      <c r="G38" t="s">
        <v>4421</v>
      </c>
      <c r="H38">
        <v>0</v>
      </c>
      <c r="I38">
        <v>0</v>
      </c>
      <c r="J38">
        <v>0</v>
      </c>
      <c r="K38">
        <v>0</v>
      </c>
      <c r="L38">
        <v>0</v>
      </c>
      <c r="M38">
        <v>0</v>
      </c>
      <c r="N38" t="s">
        <v>905</v>
      </c>
      <c r="O38">
        <v>1</v>
      </c>
    </row>
    <row r="39" spans="1:15" x14ac:dyDescent="0.25">
      <c r="A39">
        <v>1</v>
      </c>
      <c r="B39">
        <v>1</v>
      </c>
      <c r="C39">
        <v>1</v>
      </c>
      <c r="D39">
        <v>1</v>
      </c>
      <c r="E39">
        <v>1950005</v>
      </c>
      <c r="F39" t="str">
        <f t="shared" si="0"/>
        <v>11111950005</v>
      </c>
      <c r="G39" t="s">
        <v>4422</v>
      </c>
      <c r="H39">
        <v>0</v>
      </c>
      <c r="I39">
        <v>0</v>
      </c>
      <c r="J39">
        <v>0</v>
      </c>
      <c r="K39">
        <v>0</v>
      </c>
      <c r="L39">
        <v>0</v>
      </c>
      <c r="M39">
        <v>0</v>
      </c>
      <c r="N39" t="s">
        <v>905</v>
      </c>
      <c r="O39">
        <v>1</v>
      </c>
    </row>
    <row r="40" spans="1:15" x14ac:dyDescent="0.25">
      <c r="A40">
        <v>1</v>
      </c>
      <c r="B40">
        <v>1</v>
      </c>
      <c r="C40">
        <v>1</v>
      </c>
      <c r="D40">
        <v>1</v>
      </c>
      <c r="E40">
        <v>1950010</v>
      </c>
      <c r="F40" t="str">
        <f t="shared" si="0"/>
        <v>11111950010</v>
      </c>
      <c r="G40" t="s">
        <v>4423</v>
      </c>
      <c r="H40">
        <v>0</v>
      </c>
      <c r="I40">
        <v>0</v>
      </c>
      <c r="J40">
        <v>0</v>
      </c>
      <c r="K40">
        <v>0</v>
      </c>
      <c r="L40">
        <v>0</v>
      </c>
      <c r="M40">
        <v>0</v>
      </c>
      <c r="N40" t="s">
        <v>905</v>
      </c>
      <c r="O40">
        <v>1</v>
      </c>
    </row>
    <row r="41" spans="1:15" x14ac:dyDescent="0.25">
      <c r="A41">
        <v>1</v>
      </c>
      <c r="B41">
        <v>1</v>
      </c>
      <c r="C41">
        <v>1</v>
      </c>
      <c r="D41">
        <v>1</v>
      </c>
      <c r="E41">
        <v>1950011</v>
      </c>
      <c r="F41" t="str">
        <f t="shared" si="0"/>
        <v>11111950011</v>
      </c>
      <c r="G41" t="s">
        <v>4424</v>
      </c>
      <c r="H41">
        <v>0</v>
      </c>
      <c r="I41">
        <v>0</v>
      </c>
      <c r="J41">
        <v>0</v>
      </c>
      <c r="K41">
        <v>0</v>
      </c>
      <c r="L41">
        <v>0</v>
      </c>
      <c r="M41">
        <v>0</v>
      </c>
      <c r="N41" t="s">
        <v>905</v>
      </c>
      <c r="O41">
        <v>1</v>
      </c>
    </row>
    <row r="42" spans="1:15" x14ac:dyDescent="0.25">
      <c r="A42">
        <v>1</v>
      </c>
      <c r="B42">
        <v>1</v>
      </c>
      <c r="C42">
        <v>1</v>
      </c>
      <c r="D42">
        <v>1</v>
      </c>
      <c r="E42">
        <v>1953001</v>
      </c>
      <c r="F42" t="str">
        <f t="shared" si="0"/>
        <v>11111953001</v>
      </c>
      <c r="G42" t="s">
        <v>4425</v>
      </c>
      <c r="H42">
        <v>-263285.7</v>
      </c>
      <c r="I42">
        <v>0</v>
      </c>
      <c r="J42">
        <v>0</v>
      </c>
      <c r="K42">
        <v>0</v>
      </c>
      <c r="L42">
        <v>-263285.7</v>
      </c>
      <c r="M42">
        <v>0</v>
      </c>
      <c r="N42" t="s">
        <v>905</v>
      </c>
      <c r="O42">
        <v>1</v>
      </c>
    </row>
    <row r="43" spans="1:15" x14ac:dyDescent="0.25">
      <c r="A43">
        <v>1</v>
      </c>
      <c r="B43">
        <v>1</v>
      </c>
      <c r="C43">
        <v>1</v>
      </c>
      <c r="D43">
        <v>1</v>
      </c>
      <c r="E43">
        <v>1953002</v>
      </c>
      <c r="F43" t="str">
        <f t="shared" si="0"/>
        <v>11111953002</v>
      </c>
      <c r="G43" t="s">
        <v>4426</v>
      </c>
      <c r="H43">
        <v>-24070.560000000001</v>
      </c>
      <c r="I43">
        <v>661.2</v>
      </c>
      <c r="J43">
        <v>-14256.8</v>
      </c>
      <c r="K43">
        <v>0</v>
      </c>
      <c r="L43">
        <v>-37666.160000000003</v>
      </c>
      <c r="M43">
        <v>0</v>
      </c>
      <c r="N43" t="s">
        <v>905</v>
      </c>
      <c r="O43">
        <v>1</v>
      </c>
    </row>
    <row r="44" spans="1:15" x14ac:dyDescent="0.25">
      <c r="A44">
        <v>1</v>
      </c>
      <c r="B44">
        <v>1</v>
      </c>
      <c r="C44">
        <v>1</v>
      </c>
      <c r="D44">
        <v>1</v>
      </c>
      <c r="E44">
        <v>1953003</v>
      </c>
      <c r="F44" t="str">
        <f t="shared" si="0"/>
        <v>11111953003</v>
      </c>
      <c r="G44" t="s">
        <v>4427</v>
      </c>
      <c r="H44">
        <v>22616.2</v>
      </c>
      <c r="I44">
        <v>17026.3</v>
      </c>
      <c r="J44">
        <v>0</v>
      </c>
      <c r="K44">
        <v>39642.5</v>
      </c>
      <c r="L44">
        <v>0</v>
      </c>
      <c r="M44">
        <v>0</v>
      </c>
      <c r="N44" t="s">
        <v>905</v>
      </c>
      <c r="O44">
        <v>1</v>
      </c>
    </row>
    <row r="45" spans="1:15" x14ac:dyDescent="0.25">
      <c r="A45">
        <v>1</v>
      </c>
      <c r="B45">
        <v>1</v>
      </c>
      <c r="C45">
        <v>1</v>
      </c>
      <c r="D45">
        <v>1</v>
      </c>
      <c r="E45">
        <v>1954001</v>
      </c>
      <c r="F45" t="str">
        <f t="shared" si="0"/>
        <v>11111954001</v>
      </c>
      <c r="G45" t="s">
        <v>4428</v>
      </c>
      <c r="H45">
        <v>-7488.04</v>
      </c>
      <c r="I45">
        <v>0</v>
      </c>
      <c r="J45">
        <v>0</v>
      </c>
      <c r="K45">
        <v>0</v>
      </c>
      <c r="L45">
        <v>-7488.04</v>
      </c>
      <c r="M45">
        <v>0</v>
      </c>
      <c r="N45" t="s">
        <v>905</v>
      </c>
      <c r="O45">
        <v>1</v>
      </c>
    </row>
    <row r="46" spans="1:15" x14ac:dyDescent="0.25">
      <c r="A46">
        <v>1</v>
      </c>
      <c r="B46">
        <v>1</v>
      </c>
      <c r="C46">
        <v>1</v>
      </c>
      <c r="D46">
        <v>1</v>
      </c>
      <c r="E46">
        <v>1954002</v>
      </c>
      <c r="F46" t="str">
        <f t="shared" si="0"/>
        <v>11111954002</v>
      </c>
      <c r="G46" t="s">
        <v>4429</v>
      </c>
      <c r="H46">
        <v>0</v>
      </c>
      <c r="I46">
        <v>0</v>
      </c>
      <c r="J46">
        <v>0</v>
      </c>
      <c r="K46">
        <v>0</v>
      </c>
      <c r="L46">
        <v>0</v>
      </c>
      <c r="M46">
        <v>0</v>
      </c>
      <c r="N46" t="s">
        <v>905</v>
      </c>
      <c r="O46">
        <v>1</v>
      </c>
    </row>
    <row r="47" spans="1:15" x14ac:dyDescent="0.25">
      <c r="A47">
        <v>1</v>
      </c>
      <c r="B47">
        <v>1</v>
      </c>
      <c r="C47">
        <v>1</v>
      </c>
      <c r="D47">
        <v>1</v>
      </c>
      <c r="E47">
        <v>1954003</v>
      </c>
      <c r="F47" t="str">
        <f t="shared" si="0"/>
        <v>11111954003</v>
      </c>
      <c r="G47" t="s">
        <v>4430</v>
      </c>
      <c r="H47">
        <v>0</v>
      </c>
      <c r="I47">
        <v>0</v>
      </c>
      <c r="J47">
        <v>0</v>
      </c>
      <c r="K47">
        <v>0</v>
      </c>
      <c r="L47">
        <v>0</v>
      </c>
      <c r="M47">
        <v>0</v>
      </c>
      <c r="N47" t="s">
        <v>905</v>
      </c>
      <c r="O47">
        <v>1</v>
      </c>
    </row>
    <row r="48" spans="1:15" x14ac:dyDescent="0.25">
      <c r="A48">
        <v>1</v>
      </c>
      <c r="B48">
        <v>1</v>
      </c>
      <c r="C48">
        <v>1</v>
      </c>
      <c r="D48">
        <v>1</v>
      </c>
      <c r="E48">
        <v>1958001</v>
      </c>
      <c r="F48" t="str">
        <f t="shared" si="0"/>
        <v>11111958001</v>
      </c>
      <c r="G48" t="s">
        <v>4431</v>
      </c>
      <c r="H48">
        <v>-81237.350000000006</v>
      </c>
      <c r="I48">
        <v>0</v>
      </c>
      <c r="J48">
        <v>0</v>
      </c>
      <c r="K48">
        <v>0</v>
      </c>
      <c r="L48">
        <v>-81237.350000000006</v>
      </c>
      <c r="M48">
        <v>0</v>
      </c>
      <c r="N48" t="s">
        <v>905</v>
      </c>
      <c r="O48">
        <v>1</v>
      </c>
    </row>
    <row r="49" spans="1:15" x14ac:dyDescent="0.25">
      <c r="A49">
        <v>1</v>
      </c>
      <c r="B49">
        <v>1</v>
      </c>
      <c r="C49">
        <v>1</v>
      </c>
      <c r="D49">
        <v>1</v>
      </c>
      <c r="E49">
        <v>1958002</v>
      </c>
      <c r="F49" t="str">
        <f t="shared" si="0"/>
        <v>11111958002</v>
      </c>
      <c r="G49" t="s">
        <v>4432</v>
      </c>
      <c r="H49">
        <v>-53443.4</v>
      </c>
      <c r="I49">
        <v>598.5</v>
      </c>
      <c r="J49">
        <v>-31892.6</v>
      </c>
      <c r="K49">
        <v>0</v>
      </c>
      <c r="L49">
        <v>-84737.5</v>
      </c>
      <c r="M49">
        <v>0</v>
      </c>
      <c r="N49" t="s">
        <v>905</v>
      </c>
      <c r="O49">
        <v>1</v>
      </c>
    </row>
    <row r="50" spans="1:15" x14ac:dyDescent="0.25">
      <c r="A50">
        <v>1</v>
      </c>
      <c r="B50">
        <v>1</v>
      </c>
      <c r="C50">
        <v>1</v>
      </c>
      <c r="D50">
        <v>1</v>
      </c>
      <c r="E50">
        <v>1958003</v>
      </c>
      <c r="F50" t="str">
        <f t="shared" si="0"/>
        <v>11111958003</v>
      </c>
      <c r="G50" t="s">
        <v>4433</v>
      </c>
      <c r="H50">
        <v>12204.78</v>
      </c>
      <c r="I50">
        <v>7660.8</v>
      </c>
      <c r="J50">
        <v>0</v>
      </c>
      <c r="K50">
        <v>19865.580000000002</v>
      </c>
      <c r="L50">
        <v>0</v>
      </c>
      <c r="M50">
        <v>0</v>
      </c>
      <c r="N50" t="s">
        <v>905</v>
      </c>
      <c r="O50">
        <v>1</v>
      </c>
    </row>
    <row r="51" spans="1:15" x14ac:dyDescent="0.25">
      <c r="A51">
        <v>1</v>
      </c>
      <c r="B51">
        <v>1</v>
      </c>
      <c r="C51">
        <v>1</v>
      </c>
      <c r="D51">
        <v>1</v>
      </c>
      <c r="E51">
        <v>2020001</v>
      </c>
      <c r="F51" t="str">
        <f t="shared" si="0"/>
        <v>11112020001</v>
      </c>
      <c r="G51" t="s">
        <v>4434</v>
      </c>
      <c r="H51">
        <v>-431440.03</v>
      </c>
      <c r="I51">
        <v>0</v>
      </c>
      <c r="J51">
        <v>0</v>
      </c>
      <c r="K51">
        <v>0</v>
      </c>
      <c r="L51">
        <v>-431440.03</v>
      </c>
      <c r="M51">
        <v>-1654.8</v>
      </c>
      <c r="N51" t="s">
        <v>905</v>
      </c>
      <c r="O51">
        <v>1</v>
      </c>
    </row>
    <row r="52" spans="1:15" x14ac:dyDescent="0.25">
      <c r="A52">
        <v>1</v>
      </c>
      <c r="B52">
        <v>1</v>
      </c>
      <c r="C52">
        <v>1</v>
      </c>
      <c r="D52">
        <v>1</v>
      </c>
      <c r="E52">
        <v>2020002</v>
      </c>
      <c r="F52" t="str">
        <f t="shared" si="0"/>
        <v>11112020002</v>
      </c>
      <c r="G52" t="s">
        <v>4435</v>
      </c>
      <c r="H52">
        <v>0</v>
      </c>
      <c r="I52">
        <v>0</v>
      </c>
      <c r="J52">
        <v>-1654.8</v>
      </c>
      <c r="K52">
        <v>0</v>
      </c>
      <c r="L52">
        <v>-1654.8</v>
      </c>
      <c r="M52">
        <v>1654.8</v>
      </c>
      <c r="N52" t="s">
        <v>905</v>
      </c>
      <c r="O52">
        <v>1</v>
      </c>
    </row>
    <row r="53" spans="1:15" x14ac:dyDescent="0.25">
      <c r="A53">
        <v>1</v>
      </c>
      <c r="B53">
        <v>1</v>
      </c>
      <c r="C53">
        <v>1</v>
      </c>
      <c r="D53">
        <v>1</v>
      </c>
      <c r="E53">
        <v>2020003</v>
      </c>
      <c r="F53" t="str">
        <f t="shared" si="0"/>
        <v>11112020003</v>
      </c>
      <c r="G53" t="s">
        <v>4436</v>
      </c>
      <c r="H53">
        <v>0</v>
      </c>
      <c r="I53">
        <v>0</v>
      </c>
      <c r="J53">
        <v>0</v>
      </c>
      <c r="K53">
        <v>0</v>
      </c>
      <c r="L53">
        <v>0</v>
      </c>
      <c r="M53">
        <v>0</v>
      </c>
      <c r="N53" t="s">
        <v>905</v>
      </c>
      <c r="O53">
        <v>1</v>
      </c>
    </row>
    <row r="54" spans="1:15" x14ac:dyDescent="0.25">
      <c r="A54">
        <v>1</v>
      </c>
      <c r="B54">
        <v>1</v>
      </c>
      <c r="C54">
        <v>1</v>
      </c>
      <c r="D54">
        <v>1</v>
      </c>
      <c r="E54">
        <v>2020004</v>
      </c>
      <c r="F54" t="str">
        <f t="shared" si="0"/>
        <v>11112020004</v>
      </c>
      <c r="G54" t="s">
        <v>4437</v>
      </c>
      <c r="H54">
        <v>0</v>
      </c>
      <c r="I54">
        <v>0</v>
      </c>
      <c r="J54">
        <v>0</v>
      </c>
      <c r="K54">
        <v>0</v>
      </c>
      <c r="L54">
        <v>0</v>
      </c>
      <c r="M54">
        <v>0</v>
      </c>
      <c r="N54" t="s">
        <v>905</v>
      </c>
      <c r="O54">
        <v>1</v>
      </c>
    </row>
    <row r="55" spans="1:15" x14ac:dyDescent="0.25">
      <c r="A55">
        <v>1</v>
      </c>
      <c r="B55">
        <v>1</v>
      </c>
      <c r="C55">
        <v>1</v>
      </c>
      <c r="D55">
        <v>1</v>
      </c>
      <c r="E55">
        <v>2020005</v>
      </c>
      <c r="F55" t="str">
        <f t="shared" si="0"/>
        <v>11112020005</v>
      </c>
      <c r="G55" t="s">
        <v>4438</v>
      </c>
      <c r="H55">
        <v>0</v>
      </c>
      <c r="I55">
        <v>0</v>
      </c>
      <c r="J55">
        <v>0</v>
      </c>
      <c r="K55">
        <v>0</v>
      </c>
      <c r="L55">
        <v>0</v>
      </c>
      <c r="M55">
        <v>0</v>
      </c>
      <c r="N55" t="s">
        <v>905</v>
      </c>
      <c r="O55">
        <v>1</v>
      </c>
    </row>
    <row r="56" spans="1:15" x14ac:dyDescent="0.25">
      <c r="A56">
        <v>1</v>
      </c>
      <c r="B56">
        <v>1</v>
      </c>
      <c r="C56">
        <v>1</v>
      </c>
      <c r="D56">
        <v>1</v>
      </c>
      <c r="E56">
        <v>2025001</v>
      </c>
      <c r="F56" t="str">
        <f t="shared" si="0"/>
        <v>11112025001</v>
      </c>
      <c r="G56" t="s">
        <v>4439</v>
      </c>
      <c r="H56">
        <v>-368017.96</v>
      </c>
      <c r="I56">
        <v>0</v>
      </c>
      <c r="J56">
        <v>0</v>
      </c>
      <c r="K56">
        <v>0</v>
      </c>
      <c r="L56">
        <v>-368017.96</v>
      </c>
      <c r="M56">
        <v>-128559.94</v>
      </c>
      <c r="N56" t="s">
        <v>905</v>
      </c>
      <c r="O56">
        <v>1</v>
      </c>
    </row>
    <row r="57" spans="1:15" x14ac:dyDescent="0.25">
      <c r="A57">
        <v>1</v>
      </c>
      <c r="B57">
        <v>1</v>
      </c>
      <c r="C57">
        <v>1</v>
      </c>
      <c r="D57">
        <v>1</v>
      </c>
      <c r="E57">
        <v>2025002</v>
      </c>
      <c r="F57" t="str">
        <f t="shared" si="0"/>
        <v>11112025002</v>
      </c>
      <c r="G57" t="s">
        <v>4440</v>
      </c>
      <c r="H57">
        <v>0</v>
      </c>
      <c r="I57">
        <v>0</v>
      </c>
      <c r="J57">
        <v>-131110.35</v>
      </c>
      <c r="K57">
        <v>0</v>
      </c>
      <c r="L57">
        <v>-131110.35</v>
      </c>
      <c r="M57">
        <v>131110.35</v>
      </c>
      <c r="N57" t="s">
        <v>905</v>
      </c>
      <c r="O57">
        <v>1</v>
      </c>
    </row>
    <row r="58" spans="1:15" x14ac:dyDescent="0.25">
      <c r="A58">
        <v>1</v>
      </c>
      <c r="B58">
        <v>1</v>
      </c>
      <c r="C58">
        <v>1</v>
      </c>
      <c r="D58">
        <v>1</v>
      </c>
      <c r="E58">
        <v>2025003</v>
      </c>
      <c r="F58" t="str">
        <f t="shared" si="0"/>
        <v>11112025003</v>
      </c>
      <c r="G58" t="s">
        <v>4441</v>
      </c>
      <c r="H58">
        <v>0</v>
      </c>
      <c r="I58">
        <v>0</v>
      </c>
      <c r="J58">
        <v>0</v>
      </c>
      <c r="K58">
        <v>0</v>
      </c>
      <c r="L58">
        <v>0</v>
      </c>
      <c r="M58">
        <v>0</v>
      </c>
      <c r="N58" t="s">
        <v>905</v>
      </c>
      <c r="O58">
        <v>1</v>
      </c>
    </row>
    <row r="59" spans="1:15" x14ac:dyDescent="0.25">
      <c r="A59">
        <v>1</v>
      </c>
      <c r="B59">
        <v>1</v>
      </c>
      <c r="C59">
        <v>1</v>
      </c>
      <c r="D59">
        <v>1</v>
      </c>
      <c r="E59">
        <v>2025004</v>
      </c>
      <c r="F59" t="str">
        <f t="shared" si="0"/>
        <v>11112025004</v>
      </c>
      <c r="G59" t="s">
        <v>4442</v>
      </c>
      <c r="H59">
        <v>0</v>
      </c>
      <c r="I59">
        <v>0</v>
      </c>
      <c r="J59">
        <v>0</v>
      </c>
      <c r="K59">
        <v>0</v>
      </c>
      <c r="L59">
        <v>0</v>
      </c>
      <c r="M59">
        <v>0</v>
      </c>
      <c r="N59" t="s">
        <v>905</v>
      </c>
      <c r="O59">
        <v>1</v>
      </c>
    </row>
    <row r="60" spans="1:15" x14ac:dyDescent="0.25">
      <c r="A60">
        <v>1</v>
      </c>
      <c r="B60">
        <v>1</v>
      </c>
      <c r="C60">
        <v>1</v>
      </c>
      <c r="D60">
        <v>1</v>
      </c>
      <c r="E60">
        <v>2025005</v>
      </c>
      <c r="F60" t="str">
        <f t="shared" si="0"/>
        <v>11112025005</v>
      </c>
      <c r="G60" t="s">
        <v>4443</v>
      </c>
      <c r="H60">
        <v>0</v>
      </c>
      <c r="I60">
        <v>2550.41</v>
      </c>
      <c r="J60">
        <v>0</v>
      </c>
      <c r="K60">
        <v>2550.41</v>
      </c>
      <c r="L60">
        <v>0</v>
      </c>
      <c r="M60">
        <v>-2550.41</v>
      </c>
      <c r="N60" t="s">
        <v>905</v>
      </c>
      <c r="O60">
        <v>1</v>
      </c>
    </row>
    <row r="61" spans="1:15" x14ac:dyDescent="0.25">
      <c r="A61">
        <v>1</v>
      </c>
      <c r="B61">
        <v>1</v>
      </c>
      <c r="C61">
        <v>1</v>
      </c>
      <c r="D61">
        <v>1</v>
      </c>
      <c r="E61">
        <v>2030001</v>
      </c>
      <c r="F61" t="str">
        <f t="shared" si="0"/>
        <v>11112030001</v>
      </c>
      <c r="G61" t="s">
        <v>4444</v>
      </c>
      <c r="H61">
        <v>-9110999.2100000009</v>
      </c>
      <c r="I61">
        <v>0</v>
      </c>
      <c r="J61">
        <v>0</v>
      </c>
      <c r="K61">
        <v>0</v>
      </c>
      <c r="L61">
        <v>-9110999.2100000009</v>
      </c>
      <c r="M61">
        <v>-2911994.25</v>
      </c>
      <c r="N61" t="s">
        <v>905</v>
      </c>
      <c r="O61">
        <v>1</v>
      </c>
    </row>
    <row r="62" spans="1:15" x14ac:dyDescent="0.25">
      <c r="A62">
        <v>1</v>
      </c>
      <c r="B62">
        <v>1</v>
      </c>
      <c r="C62">
        <v>1</v>
      </c>
      <c r="D62">
        <v>1</v>
      </c>
      <c r="E62">
        <v>2030002</v>
      </c>
      <c r="F62" t="str">
        <f t="shared" si="0"/>
        <v>11112030002</v>
      </c>
      <c r="G62" t="s">
        <v>4445</v>
      </c>
      <c r="H62">
        <v>0</v>
      </c>
      <c r="I62">
        <v>0</v>
      </c>
      <c r="J62">
        <v>-3100829.02</v>
      </c>
      <c r="K62">
        <v>0</v>
      </c>
      <c r="L62">
        <v>-3100829.02</v>
      </c>
      <c r="M62">
        <v>3100829.02</v>
      </c>
      <c r="N62" t="s">
        <v>905</v>
      </c>
      <c r="O62">
        <v>1</v>
      </c>
    </row>
    <row r="63" spans="1:15" x14ac:dyDescent="0.25">
      <c r="A63">
        <v>1</v>
      </c>
      <c r="B63">
        <v>1</v>
      </c>
      <c r="C63">
        <v>1</v>
      </c>
      <c r="D63">
        <v>1</v>
      </c>
      <c r="E63">
        <v>2030003</v>
      </c>
      <c r="F63" t="str">
        <f t="shared" si="0"/>
        <v>11112030003</v>
      </c>
      <c r="G63" t="s">
        <v>4446</v>
      </c>
      <c r="H63">
        <v>0</v>
      </c>
      <c r="I63">
        <v>0</v>
      </c>
      <c r="J63">
        <v>0</v>
      </c>
      <c r="K63">
        <v>0</v>
      </c>
      <c r="L63">
        <v>0</v>
      </c>
      <c r="M63">
        <v>0</v>
      </c>
      <c r="N63" t="s">
        <v>905</v>
      </c>
      <c r="O63">
        <v>1</v>
      </c>
    </row>
    <row r="64" spans="1:15" x14ac:dyDescent="0.25">
      <c r="A64">
        <v>1</v>
      </c>
      <c r="B64">
        <v>1</v>
      </c>
      <c r="C64">
        <v>1</v>
      </c>
      <c r="D64">
        <v>1</v>
      </c>
      <c r="E64">
        <v>2030004</v>
      </c>
      <c r="F64" t="str">
        <f t="shared" si="0"/>
        <v>11112030004</v>
      </c>
      <c r="G64" t="s">
        <v>4447</v>
      </c>
      <c r="H64">
        <v>0</v>
      </c>
      <c r="I64">
        <v>0</v>
      </c>
      <c r="J64">
        <v>0</v>
      </c>
      <c r="K64">
        <v>0</v>
      </c>
      <c r="L64">
        <v>0</v>
      </c>
      <c r="M64">
        <v>0</v>
      </c>
      <c r="N64" t="s">
        <v>905</v>
      </c>
      <c r="O64">
        <v>1</v>
      </c>
    </row>
    <row r="65" spans="1:15" x14ac:dyDescent="0.25">
      <c r="A65">
        <v>1</v>
      </c>
      <c r="B65">
        <v>1</v>
      </c>
      <c r="C65">
        <v>1</v>
      </c>
      <c r="D65">
        <v>1</v>
      </c>
      <c r="E65">
        <v>2030005</v>
      </c>
      <c r="F65" t="str">
        <f t="shared" si="0"/>
        <v>11112030005</v>
      </c>
      <c r="G65" t="s">
        <v>4448</v>
      </c>
      <c r="H65">
        <v>0</v>
      </c>
      <c r="I65">
        <v>191385.18</v>
      </c>
      <c r="J65">
        <v>-2550.41</v>
      </c>
      <c r="K65">
        <v>188834.77</v>
      </c>
      <c r="L65">
        <v>0</v>
      </c>
      <c r="M65">
        <v>-188834.77</v>
      </c>
      <c r="N65" t="s">
        <v>905</v>
      </c>
      <c r="O65">
        <v>1</v>
      </c>
    </row>
    <row r="66" spans="1:15" x14ac:dyDescent="0.25">
      <c r="A66">
        <v>1</v>
      </c>
      <c r="B66">
        <v>1</v>
      </c>
      <c r="C66">
        <v>1</v>
      </c>
      <c r="D66">
        <v>1</v>
      </c>
      <c r="E66">
        <v>2031001</v>
      </c>
      <c r="F66" t="str">
        <f t="shared" si="0"/>
        <v>11112031001</v>
      </c>
      <c r="G66" t="s">
        <v>4449</v>
      </c>
      <c r="H66">
        <v>0</v>
      </c>
      <c r="I66">
        <v>0</v>
      </c>
      <c r="J66">
        <v>0</v>
      </c>
      <c r="K66">
        <v>0</v>
      </c>
      <c r="L66">
        <v>0</v>
      </c>
      <c r="M66">
        <v>0</v>
      </c>
      <c r="N66" t="s">
        <v>905</v>
      </c>
      <c r="O66">
        <v>1</v>
      </c>
    </row>
    <row r="67" spans="1:15" x14ac:dyDescent="0.25">
      <c r="A67">
        <v>1</v>
      </c>
      <c r="B67">
        <v>1</v>
      </c>
      <c r="C67">
        <v>1</v>
      </c>
      <c r="D67">
        <v>1</v>
      </c>
      <c r="E67">
        <v>2031002</v>
      </c>
      <c r="F67" t="str">
        <f t="shared" ref="F67:F130" si="1">CONCATENATE(A67,B67,C67,D67,E67)</f>
        <v>11112031002</v>
      </c>
      <c r="G67" t="s">
        <v>4450</v>
      </c>
      <c r="H67">
        <v>-7869843.4199999999</v>
      </c>
      <c r="I67">
        <v>0</v>
      </c>
      <c r="J67">
        <v>-11146969.869999999</v>
      </c>
      <c r="K67">
        <v>0</v>
      </c>
      <c r="L67">
        <v>-19016813.289999999</v>
      </c>
      <c r="M67">
        <v>0</v>
      </c>
      <c r="N67" t="s">
        <v>905</v>
      </c>
      <c r="O67">
        <v>1</v>
      </c>
    </row>
    <row r="68" spans="1:15" x14ac:dyDescent="0.25">
      <c r="A68">
        <v>1</v>
      </c>
      <c r="B68">
        <v>1</v>
      </c>
      <c r="C68">
        <v>1</v>
      </c>
      <c r="D68">
        <v>1</v>
      </c>
      <c r="E68">
        <v>2031003</v>
      </c>
      <c r="F68" t="str">
        <f t="shared" si="1"/>
        <v>11112031003</v>
      </c>
      <c r="G68" t="s">
        <v>4451</v>
      </c>
      <c r="H68">
        <v>0</v>
      </c>
      <c r="I68">
        <v>0</v>
      </c>
      <c r="J68">
        <v>0</v>
      </c>
      <c r="K68">
        <v>0</v>
      </c>
      <c r="L68">
        <v>0</v>
      </c>
      <c r="M68">
        <v>0</v>
      </c>
      <c r="N68" t="s">
        <v>905</v>
      </c>
      <c r="O68">
        <v>1</v>
      </c>
    </row>
    <row r="69" spans="1:15" x14ac:dyDescent="0.25">
      <c r="A69">
        <v>1</v>
      </c>
      <c r="B69">
        <v>1</v>
      </c>
      <c r="C69">
        <v>1</v>
      </c>
      <c r="D69">
        <v>1</v>
      </c>
      <c r="E69">
        <v>2031004</v>
      </c>
      <c r="F69" t="str">
        <f t="shared" si="1"/>
        <v>11112031004</v>
      </c>
      <c r="G69" t="s">
        <v>4452</v>
      </c>
      <c r="H69">
        <v>0</v>
      </c>
      <c r="I69">
        <v>0</v>
      </c>
      <c r="J69">
        <v>0</v>
      </c>
      <c r="K69">
        <v>0</v>
      </c>
      <c r="L69">
        <v>0</v>
      </c>
      <c r="M69">
        <v>0</v>
      </c>
      <c r="N69" t="s">
        <v>905</v>
      </c>
      <c r="O69">
        <v>1</v>
      </c>
    </row>
    <row r="70" spans="1:15" x14ac:dyDescent="0.25">
      <c r="A70">
        <v>1</v>
      </c>
      <c r="B70">
        <v>1</v>
      </c>
      <c r="C70">
        <v>1</v>
      </c>
      <c r="D70">
        <v>1</v>
      </c>
      <c r="E70">
        <v>2031005</v>
      </c>
      <c r="F70" t="str">
        <f t="shared" si="1"/>
        <v>11112031005</v>
      </c>
      <c r="G70" t="s">
        <v>4400</v>
      </c>
      <c r="H70">
        <v>0</v>
      </c>
      <c r="I70">
        <v>0</v>
      </c>
      <c r="J70">
        <v>0</v>
      </c>
      <c r="K70">
        <v>0</v>
      </c>
      <c r="L70">
        <v>0</v>
      </c>
      <c r="M70">
        <v>0</v>
      </c>
      <c r="N70" t="s">
        <v>905</v>
      </c>
      <c r="O70">
        <v>1</v>
      </c>
    </row>
    <row r="71" spans="1:15" x14ac:dyDescent="0.25">
      <c r="A71">
        <v>1</v>
      </c>
      <c r="B71">
        <v>1</v>
      </c>
      <c r="C71">
        <v>1</v>
      </c>
      <c r="D71">
        <v>1</v>
      </c>
      <c r="E71">
        <v>2035001</v>
      </c>
      <c r="F71" t="str">
        <f t="shared" si="1"/>
        <v>11112035001</v>
      </c>
      <c r="G71" t="s">
        <v>4453</v>
      </c>
      <c r="H71">
        <v>-1140733.72</v>
      </c>
      <c r="I71">
        <v>0</v>
      </c>
      <c r="J71">
        <v>0</v>
      </c>
      <c r="K71">
        <v>0</v>
      </c>
      <c r="L71">
        <v>-1140733.72</v>
      </c>
      <c r="M71">
        <v>173610.49</v>
      </c>
      <c r="N71" t="s">
        <v>905</v>
      </c>
      <c r="O71">
        <v>1</v>
      </c>
    </row>
    <row r="72" spans="1:15" x14ac:dyDescent="0.25">
      <c r="A72">
        <v>1</v>
      </c>
      <c r="B72">
        <v>1</v>
      </c>
      <c r="C72">
        <v>1</v>
      </c>
      <c r="D72">
        <v>1</v>
      </c>
      <c r="E72">
        <v>2035002</v>
      </c>
      <c r="F72" t="str">
        <f t="shared" si="1"/>
        <v>11112035002</v>
      </c>
      <c r="G72" t="s">
        <v>4454</v>
      </c>
      <c r="H72">
        <v>0</v>
      </c>
      <c r="I72">
        <v>173610.49</v>
      </c>
      <c r="J72">
        <v>0</v>
      </c>
      <c r="K72">
        <v>173610.49</v>
      </c>
      <c r="L72">
        <v>0</v>
      </c>
      <c r="M72">
        <v>-173610.49</v>
      </c>
      <c r="N72" t="s">
        <v>905</v>
      </c>
      <c r="O72">
        <v>1</v>
      </c>
    </row>
    <row r="73" spans="1:15" x14ac:dyDescent="0.25">
      <c r="A73">
        <v>1</v>
      </c>
      <c r="B73">
        <v>1</v>
      </c>
      <c r="C73">
        <v>1</v>
      </c>
      <c r="D73">
        <v>1</v>
      </c>
      <c r="E73">
        <v>2035003</v>
      </c>
      <c r="F73" t="str">
        <f t="shared" si="1"/>
        <v>11112035003</v>
      </c>
      <c r="G73" t="s">
        <v>4455</v>
      </c>
      <c r="H73">
        <v>0</v>
      </c>
      <c r="I73">
        <v>0</v>
      </c>
      <c r="J73">
        <v>0</v>
      </c>
      <c r="K73">
        <v>0</v>
      </c>
      <c r="L73">
        <v>0</v>
      </c>
      <c r="M73">
        <v>0</v>
      </c>
      <c r="N73" t="s">
        <v>905</v>
      </c>
      <c r="O73">
        <v>1</v>
      </c>
    </row>
    <row r="74" spans="1:15" x14ac:dyDescent="0.25">
      <c r="A74">
        <v>1</v>
      </c>
      <c r="B74">
        <v>1</v>
      </c>
      <c r="C74">
        <v>1</v>
      </c>
      <c r="D74">
        <v>1</v>
      </c>
      <c r="E74">
        <v>2035004</v>
      </c>
      <c r="F74" t="str">
        <f t="shared" si="1"/>
        <v>11112035004</v>
      </c>
      <c r="G74" t="s">
        <v>4456</v>
      </c>
      <c r="H74">
        <v>0</v>
      </c>
      <c r="I74">
        <v>0</v>
      </c>
      <c r="J74">
        <v>0</v>
      </c>
      <c r="K74">
        <v>0</v>
      </c>
      <c r="L74">
        <v>0</v>
      </c>
      <c r="M74">
        <v>0</v>
      </c>
      <c r="N74" t="s">
        <v>905</v>
      </c>
      <c r="O74">
        <v>1</v>
      </c>
    </row>
    <row r="75" spans="1:15" x14ac:dyDescent="0.25">
      <c r="A75">
        <v>1</v>
      </c>
      <c r="B75">
        <v>1</v>
      </c>
      <c r="C75">
        <v>1</v>
      </c>
      <c r="D75">
        <v>1</v>
      </c>
      <c r="E75">
        <v>2035005</v>
      </c>
      <c r="F75" t="str">
        <f t="shared" si="1"/>
        <v>11112035005</v>
      </c>
      <c r="G75" t="s">
        <v>4457</v>
      </c>
      <c r="H75">
        <v>0</v>
      </c>
      <c r="I75">
        <v>0</v>
      </c>
      <c r="J75">
        <v>0</v>
      </c>
      <c r="K75">
        <v>0</v>
      </c>
      <c r="L75">
        <v>0</v>
      </c>
      <c r="M75">
        <v>0</v>
      </c>
      <c r="N75" t="s">
        <v>905</v>
      </c>
      <c r="O75">
        <v>1</v>
      </c>
    </row>
    <row r="76" spans="1:15" x14ac:dyDescent="0.25">
      <c r="A76">
        <v>1</v>
      </c>
      <c r="B76">
        <v>1</v>
      </c>
      <c r="C76">
        <v>1</v>
      </c>
      <c r="D76">
        <v>1</v>
      </c>
      <c r="E76">
        <v>2040001</v>
      </c>
      <c r="F76" t="str">
        <f t="shared" si="1"/>
        <v>11112040001</v>
      </c>
      <c r="G76" t="s">
        <v>4458</v>
      </c>
      <c r="H76">
        <v>-164088</v>
      </c>
      <c r="I76">
        <v>164088</v>
      </c>
      <c r="J76">
        <v>0</v>
      </c>
      <c r="K76">
        <v>0</v>
      </c>
      <c r="L76">
        <v>0</v>
      </c>
      <c r="M76">
        <v>-259102</v>
      </c>
      <c r="N76" t="s">
        <v>905</v>
      </c>
      <c r="O76">
        <v>1</v>
      </c>
    </row>
    <row r="77" spans="1:15" x14ac:dyDescent="0.25">
      <c r="A77">
        <v>1</v>
      </c>
      <c r="B77">
        <v>1</v>
      </c>
      <c r="C77">
        <v>1</v>
      </c>
      <c r="D77">
        <v>1</v>
      </c>
      <c r="E77">
        <v>2040002</v>
      </c>
      <c r="F77" t="str">
        <f t="shared" si="1"/>
        <v>11112040002</v>
      </c>
      <c r="G77" t="s">
        <v>4459</v>
      </c>
      <c r="H77">
        <v>0</v>
      </c>
      <c r="I77">
        <v>0</v>
      </c>
      <c r="J77">
        <v>-259102</v>
      </c>
      <c r="K77">
        <v>0</v>
      </c>
      <c r="L77">
        <v>-259102</v>
      </c>
      <c r="M77">
        <v>259102</v>
      </c>
      <c r="N77" t="s">
        <v>905</v>
      </c>
      <c r="O77">
        <v>1</v>
      </c>
    </row>
    <row r="78" spans="1:15" x14ac:dyDescent="0.25">
      <c r="A78">
        <v>1</v>
      </c>
      <c r="B78">
        <v>1</v>
      </c>
      <c r="C78">
        <v>1</v>
      </c>
      <c r="D78">
        <v>1</v>
      </c>
      <c r="E78">
        <v>2085001</v>
      </c>
      <c r="F78" t="str">
        <f t="shared" si="1"/>
        <v>11112085001</v>
      </c>
      <c r="G78" t="s">
        <v>4460</v>
      </c>
      <c r="H78">
        <v>-1632007.6</v>
      </c>
      <c r="I78">
        <v>0</v>
      </c>
      <c r="J78">
        <v>0</v>
      </c>
      <c r="K78">
        <v>0</v>
      </c>
      <c r="L78">
        <v>-1632007.6</v>
      </c>
      <c r="M78">
        <v>875250.97</v>
      </c>
      <c r="N78" t="s">
        <v>905</v>
      </c>
      <c r="O78">
        <v>1</v>
      </c>
    </row>
    <row r="79" spans="1:15" x14ac:dyDescent="0.25">
      <c r="A79">
        <v>1</v>
      </c>
      <c r="B79">
        <v>1</v>
      </c>
      <c r="C79">
        <v>1</v>
      </c>
      <c r="D79">
        <v>1</v>
      </c>
      <c r="E79">
        <v>2085002</v>
      </c>
      <c r="F79" t="str">
        <f t="shared" si="1"/>
        <v>11112085002</v>
      </c>
      <c r="G79" t="s">
        <v>4461</v>
      </c>
      <c r="H79">
        <v>0</v>
      </c>
      <c r="I79">
        <v>39937106.82</v>
      </c>
      <c r="J79">
        <v>-11741973.59</v>
      </c>
      <c r="K79">
        <v>28195133.23</v>
      </c>
      <c r="L79">
        <v>0</v>
      </c>
      <c r="M79">
        <v>-28195133.23</v>
      </c>
      <c r="N79" t="s">
        <v>905</v>
      </c>
      <c r="O79">
        <v>1</v>
      </c>
    </row>
    <row r="80" spans="1:15" x14ac:dyDescent="0.25">
      <c r="A80">
        <v>1</v>
      </c>
      <c r="B80">
        <v>1</v>
      </c>
      <c r="C80">
        <v>1</v>
      </c>
      <c r="D80">
        <v>1</v>
      </c>
      <c r="E80">
        <v>2085003</v>
      </c>
      <c r="F80" t="str">
        <f t="shared" si="1"/>
        <v>11112085003</v>
      </c>
      <c r="G80" t="s">
        <v>4462</v>
      </c>
      <c r="H80">
        <v>0</v>
      </c>
      <c r="I80">
        <v>63682193.130000003</v>
      </c>
      <c r="J80">
        <v>-91304890.810000002</v>
      </c>
      <c r="K80">
        <v>0</v>
      </c>
      <c r="L80">
        <v>-27622697.68</v>
      </c>
      <c r="M80">
        <v>27622697.68</v>
      </c>
      <c r="N80" t="s">
        <v>905</v>
      </c>
      <c r="O80">
        <v>1</v>
      </c>
    </row>
    <row r="81" spans="1:15" x14ac:dyDescent="0.25">
      <c r="A81">
        <v>1</v>
      </c>
      <c r="B81">
        <v>1</v>
      </c>
      <c r="C81">
        <v>1</v>
      </c>
      <c r="D81">
        <v>1</v>
      </c>
      <c r="E81">
        <v>2085004</v>
      </c>
      <c r="F81" t="str">
        <f t="shared" si="1"/>
        <v>11112085004</v>
      </c>
      <c r="G81" t="s">
        <v>4463</v>
      </c>
      <c r="H81">
        <v>0</v>
      </c>
      <c r="I81">
        <v>0</v>
      </c>
      <c r="J81">
        <v>0</v>
      </c>
      <c r="K81">
        <v>0</v>
      </c>
      <c r="L81">
        <v>0</v>
      </c>
      <c r="M81">
        <v>0</v>
      </c>
      <c r="N81" t="s">
        <v>905</v>
      </c>
      <c r="O81">
        <v>1</v>
      </c>
    </row>
    <row r="82" spans="1:15" x14ac:dyDescent="0.25">
      <c r="A82">
        <v>1</v>
      </c>
      <c r="B82">
        <v>1</v>
      </c>
      <c r="C82">
        <v>1</v>
      </c>
      <c r="D82">
        <v>1</v>
      </c>
      <c r="E82">
        <v>2085005</v>
      </c>
      <c r="F82" t="str">
        <f t="shared" si="1"/>
        <v>11112085005</v>
      </c>
      <c r="G82" t="s">
        <v>4464</v>
      </c>
      <c r="H82">
        <v>0</v>
      </c>
      <c r="I82">
        <v>0</v>
      </c>
      <c r="J82">
        <v>0</v>
      </c>
      <c r="K82">
        <v>0</v>
      </c>
      <c r="L82">
        <v>0</v>
      </c>
      <c r="M82">
        <v>0</v>
      </c>
      <c r="N82" t="s">
        <v>905</v>
      </c>
      <c r="O82">
        <v>1</v>
      </c>
    </row>
    <row r="83" spans="1:15" x14ac:dyDescent="0.25">
      <c r="A83">
        <v>1</v>
      </c>
      <c r="B83">
        <v>1</v>
      </c>
      <c r="C83">
        <v>1</v>
      </c>
      <c r="D83">
        <v>1</v>
      </c>
      <c r="E83">
        <v>2085006</v>
      </c>
      <c r="F83" t="str">
        <f t="shared" si="1"/>
        <v>11112085006</v>
      </c>
      <c r="G83" t="s">
        <v>4465</v>
      </c>
      <c r="H83">
        <v>0</v>
      </c>
      <c r="I83">
        <v>302815.42</v>
      </c>
      <c r="J83">
        <v>0</v>
      </c>
      <c r="K83">
        <v>302815.42</v>
      </c>
      <c r="L83">
        <v>0</v>
      </c>
      <c r="M83">
        <v>-302815.42</v>
      </c>
      <c r="N83" t="s">
        <v>905</v>
      </c>
      <c r="O83">
        <v>1</v>
      </c>
    </row>
    <row r="84" spans="1:15" x14ac:dyDescent="0.25">
      <c r="A84">
        <v>1</v>
      </c>
      <c r="B84">
        <v>1</v>
      </c>
      <c r="C84">
        <v>1</v>
      </c>
      <c r="D84">
        <v>1</v>
      </c>
      <c r="E84">
        <v>2087001</v>
      </c>
      <c r="F84" t="str">
        <f t="shared" si="1"/>
        <v>11112087001</v>
      </c>
      <c r="G84" t="s">
        <v>4466</v>
      </c>
      <c r="H84">
        <v>-112445.74</v>
      </c>
      <c r="I84">
        <v>2808.56</v>
      </c>
      <c r="J84">
        <v>-2808.56</v>
      </c>
      <c r="K84">
        <v>0</v>
      </c>
      <c r="L84">
        <v>-112445.74</v>
      </c>
      <c r="M84">
        <v>-3747739.33</v>
      </c>
      <c r="N84" t="s">
        <v>905</v>
      </c>
      <c r="O84">
        <v>1</v>
      </c>
    </row>
    <row r="85" spans="1:15" x14ac:dyDescent="0.25">
      <c r="A85">
        <v>1</v>
      </c>
      <c r="B85">
        <v>1</v>
      </c>
      <c r="C85">
        <v>1</v>
      </c>
      <c r="D85">
        <v>1</v>
      </c>
      <c r="E85">
        <v>2087002</v>
      </c>
      <c r="F85" t="str">
        <f t="shared" si="1"/>
        <v>11112087002</v>
      </c>
      <c r="G85" t="s">
        <v>4467</v>
      </c>
      <c r="H85">
        <v>0</v>
      </c>
      <c r="I85">
        <v>181189.27</v>
      </c>
      <c r="J85">
        <v>-68743.53</v>
      </c>
      <c r="K85">
        <v>112445.74</v>
      </c>
      <c r="L85">
        <v>0</v>
      </c>
      <c r="M85">
        <v>-112445.74</v>
      </c>
      <c r="N85" t="s">
        <v>905</v>
      </c>
      <c r="O85">
        <v>1</v>
      </c>
    </row>
    <row r="86" spans="1:15" x14ac:dyDescent="0.25">
      <c r="A86">
        <v>1</v>
      </c>
      <c r="B86">
        <v>1</v>
      </c>
      <c r="C86">
        <v>1</v>
      </c>
      <c r="D86">
        <v>1</v>
      </c>
      <c r="E86">
        <v>2087003</v>
      </c>
      <c r="F86" t="str">
        <f t="shared" si="1"/>
        <v>11112087003</v>
      </c>
      <c r="G86" t="s">
        <v>4468</v>
      </c>
      <c r="H86">
        <v>0</v>
      </c>
      <c r="I86">
        <v>0</v>
      </c>
      <c r="J86">
        <v>-3860185.07</v>
      </c>
      <c r="K86">
        <v>0</v>
      </c>
      <c r="L86">
        <v>-3860185.07</v>
      </c>
      <c r="M86">
        <v>3860185.07</v>
      </c>
      <c r="N86" t="s">
        <v>905</v>
      </c>
      <c r="O86">
        <v>1</v>
      </c>
    </row>
    <row r="87" spans="1:15" x14ac:dyDescent="0.25">
      <c r="A87">
        <v>1</v>
      </c>
      <c r="B87">
        <v>1</v>
      </c>
      <c r="C87">
        <v>1</v>
      </c>
      <c r="D87">
        <v>1</v>
      </c>
      <c r="E87">
        <v>2088001</v>
      </c>
      <c r="F87" t="str">
        <f t="shared" si="1"/>
        <v>11112088001</v>
      </c>
      <c r="G87" t="s">
        <v>4469</v>
      </c>
      <c r="H87">
        <v>0</v>
      </c>
      <c r="I87">
        <v>6840</v>
      </c>
      <c r="J87">
        <v>-6840</v>
      </c>
      <c r="K87">
        <v>0</v>
      </c>
      <c r="L87">
        <v>0</v>
      </c>
      <c r="M87">
        <v>-31371.69</v>
      </c>
      <c r="N87" t="s">
        <v>905</v>
      </c>
      <c r="O87">
        <v>1</v>
      </c>
    </row>
    <row r="88" spans="1:15" x14ac:dyDescent="0.25">
      <c r="A88">
        <v>1</v>
      </c>
      <c r="B88">
        <v>1</v>
      </c>
      <c r="C88">
        <v>1</v>
      </c>
      <c r="D88">
        <v>1</v>
      </c>
      <c r="E88">
        <v>2088002</v>
      </c>
      <c r="F88" t="str">
        <f t="shared" si="1"/>
        <v>11112088002</v>
      </c>
      <c r="G88" t="s">
        <v>4470</v>
      </c>
      <c r="H88">
        <v>0</v>
      </c>
      <c r="I88">
        <v>0</v>
      </c>
      <c r="J88">
        <v>-1303228.3500000001</v>
      </c>
      <c r="K88">
        <v>0</v>
      </c>
      <c r="L88">
        <v>-1303228.3500000001</v>
      </c>
      <c r="M88">
        <v>1303228.3500000001</v>
      </c>
      <c r="N88" t="s">
        <v>905</v>
      </c>
      <c r="O88">
        <v>1</v>
      </c>
    </row>
    <row r="89" spans="1:15" x14ac:dyDescent="0.25">
      <c r="A89">
        <v>1</v>
      </c>
      <c r="B89">
        <v>1</v>
      </c>
      <c r="C89">
        <v>1</v>
      </c>
      <c r="D89">
        <v>1</v>
      </c>
      <c r="E89">
        <v>2088003</v>
      </c>
      <c r="F89" t="str">
        <f t="shared" si="1"/>
        <v>11112088003</v>
      </c>
      <c r="G89" t="s">
        <v>4471</v>
      </c>
      <c r="H89">
        <v>0</v>
      </c>
      <c r="I89">
        <v>217895.66</v>
      </c>
      <c r="J89">
        <v>0</v>
      </c>
      <c r="K89">
        <v>217895.66</v>
      </c>
      <c r="L89">
        <v>0</v>
      </c>
      <c r="M89">
        <v>-217895.66</v>
      </c>
      <c r="N89" t="s">
        <v>905</v>
      </c>
      <c r="O89">
        <v>1</v>
      </c>
    </row>
    <row r="90" spans="1:15" x14ac:dyDescent="0.25">
      <c r="A90">
        <v>1</v>
      </c>
      <c r="B90">
        <v>1</v>
      </c>
      <c r="C90">
        <v>1</v>
      </c>
      <c r="D90">
        <v>1</v>
      </c>
      <c r="E90">
        <v>2088004</v>
      </c>
      <c r="F90" t="str">
        <f t="shared" si="1"/>
        <v>11112088004</v>
      </c>
      <c r="G90" t="s">
        <v>4472</v>
      </c>
      <c r="H90">
        <v>0</v>
      </c>
      <c r="I90">
        <v>1053961</v>
      </c>
      <c r="J90">
        <v>0</v>
      </c>
      <c r="K90">
        <v>1053961</v>
      </c>
      <c r="L90">
        <v>0</v>
      </c>
      <c r="M90">
        <v>-1053961</v>
      </c>
      <c r="N90" t="s">
        <v>905</v>
      </c>
      <c r="O90">
        <v>1</v>
      </c>
    </row>
    <row r="91" spans="1:15" x14ac:dyDescent="0.25">
      <c r="A91">
        <v>1</v>
      </c>
      <c r="B91">
        <v>1</v>
      </c>
      <c r="C91">
        <v>1</v>
      </c>
      <c r="D91">
        <v>1</v>
      </c>
      <c r="E91">
        <v>2090001</v>
      </c>
      <c r="F91" t="str">
        <f t="shared" si="1"/>
        <v>11112090001</v>
      </c>
      <c r="G91" t="s">
        <v>4473</v>
      </c>
      <c r="H91">
        <v>0</v>
      </c>
      <c r="I91">
        <v>0</v>
      </c>
      <c r="J91">
        <v>0</v>
      </c>
      <c r="K91">
        <v>0</v>
      </c>
      <c r="L91">
        <v>0</v>
      </c>
      <c r="M91">
        <v>0</v>
      </c>
      <c r="N91" t="s">
        <v>905</v>
      </c>
      <c r="O91">
        <v>1</v>
      </c>
    </row>
    <row r="92" spans="1:15" x14ac:dyDescent="0.25">
      <c r="A92">
        <v>1</v>
      </c>
      <c r="B92">
        <v>1</v>
      </c>
      <c r="C92">
        <v>1</v>
      </c>
      <c r="D92">
        <v>1</v>
      </c>
      <c r="E92">
        <v>2090002</v>
      </c>
      <c r="F92" t="str">
        <f t="shared" si="1"/>
        <v>11112090002</v>
      </c>
      <c r="G92" t="s">
        <v>4474</v>
      </c>
      <c r="H92">
        <v>0</v>
      </c>
      <c r="I92">
        <v>0</v>
      </c>
      <c r="J92">
        <v>-387.03</v>
      </c>
      <c r="K92">
        <v>0</v>
      </c>
      <c r="L92">
        <v>-387.03</v>
      </c>
      <c r="M92">
        <v>0</v>
      </c>
      <c r="N92" t="s">
        <v>905</v>
      </c>
      <c r="O92">
        <v>1</v>
      </c>
    </row>
    <row r="93" spans="1:15" x14ac:dyDescent="0.25">
      <c r="A93">
        <v>1</v>
      </c>
      <c r="B93">
        <v>1</v>
      </c>
      <c r="C93">
        <v>1</v>
      </c>
      <c r="D93">
        <v>1</v>
      </c>
      <c r="E93">
        <v>2090003</v>
      </c>
      <c r="F93" t="str">
        <f t="shared" si="1"/>
        <v>11112090003</v>
      </c>
      <c r="G93" t="s">
        <v>4475</v>
      </c>
      <c r="H93">
        <v>0</v>
      </c>
      <c r="I93">
        <v>0</v>
      </c>
      <c r="J93">
        <v>0</v>
      </c>
      <c r="K93">
        <v>0</v>
      </c>
      <c r="L93">
        <v>0</v>
      </c>
      <c r="M93">
        <v>0</v>
      </c>
      <c r="N93" t="s">
        <v>905</v>
      </c>
      <c r="O93">
        <v>1</v>
      </c>
    </row>
    <row r="94" spans="1:15" x14ac:dyDescent="0.25">
      <c r="A94">
        <v>1</v>
      </c>
      <c r="B94">
        <v>1</v>
      </c>
      <c r="C94">
        <v>1</v>
      </c>
      <c r="D94">
        <v>1</v>
      </c>
      <c r="E94">
        <v>2090004</v>
      </c>
      <c r="F94" t="str">
        <f t="shared" si="1"/>
        <v>11112090004</v>
      </c>
      <c r="G94" t="s">
        <v>4476</v>
      </c>
      <c r="H94">
        <v>0</v>
      </c>
      <c r="I94">
        <v>0</v>
      </c>
      <c r="J94">
        <v>0</v>
      </c>
      <c r="K94">
        <v>0</v>
      </c>
      <c r="L94">
        <v>0</v>
      </c>
      <c r="M94">
        <v>0</v>
      </c>
      <c r="N94" t="s">
        <v>905</v>
      </c>
      <c r="O94">
        <v>1</v>
      </c>
    </row>
    <row r="95" spans="1:15" x14ac:dyDescent="0.25">
      <c r="A95">
        <v>1</v>
      </c>
      <c r="B95">
        <v>1</v>
      </c>
      <c r="C95">
        <v>1</v>
      </c>
      <c r="D95">
        <v>1</v>
      </c>
      <c r="E95">
        <v>2090005</v>
      </c>
      <c r="F95" t="str">
        <f t="shared" si="1"/>
        <v>11112090005</v>
      </c>
      <c r="G95" t="s">
        <v>4477</v>
      </c>
      <c r="H95">
        <v>0</v>
      </c>
      <c r="I95">
        <v>0</v>
      </c>
      <c r="J95">
        <v>0</v>
      </c>
      <c r="K95">
        <v>0</v>
      </c>
      <c r="L95">
        <v>0</v>
      </c>
      <c r="M95">
        <v>0</v>
      </c>
      <c r="N95" t="s">
        <v>905</v>
      </c>
      <c r="O95">
        <v>1</v>
      </c>
    </row>
    <row r="96" spans="1:15" x14ac:dyDescent="0.25">
      <c r="A96">
        <v>1</v>
      </c>
      <c r="B96">
        <v>1</v>
      </c>
      <c r="C96">
        <v>1</v>
      </c>
      <c r="D96">
        <v>1</v>
      </c>
      <c r="E96">
        <v>2090009</v>
      </c>
      <c r="F96" t="str">
        <f t="shared" si="1"/>
        <v>11112090009</v>
      </c>
      <c r="G96" t="s">
        <v>4478</v>
      </c>
      <c r="H96">
        <v>0</v>
      </c>
      <c r="I96">
        <v>4565</v>
      </c>
      <c r="J96">
        <v>-4565</v>
      </c>
      <c r="K96">
        <v>0</v>
      </c>
      <c r="L96">
        <v>0</v>
      </c>
      <c r="M96">
        <v>0</v>
      </c>
      <c r="N96" t="s">
        <v>905</v>
      </c>
      <c r="O96">
        <v>1</v>
      </c>
    </row>
    <row r="97" spans="1:15" x14ac:dyDescent="0.25">
      <c r="A97">
        <v>1</v>
      </c>
      <c r="B97">
        <v>1</v>
      </c>
      <c r="C97">
        <v>1</v>
      </c>
      <c r="D97">
        <v>1</v>
      </c>
      <c r="E97">
        <v>2090014</v>
      </c>
      <c r="F97" t="str">
        <f t="shared" si="1"/>
        <v>11112090014</v>
      </c>
      <c r="G97" t="s">
        <v>4479</v>
      </c>
      <c r="H97">
        <v>-528982.68999999994</v>
      </c>
      <c r="I97">
        <v>630480.41</v>
      </c>
      <c r="J97">
        <v>-607307.62</v>
      </c>
      <c r="K97">
        <v>0</v>
      </c>
      <c r="L97">
        <v>-505809.9</v>
      </c>
      <c r="M97">
        <v>0</v>
      </c>
      <c r="N97" t="s">
        <v>905</v>
      </c>
      <c r="O97">
        <v>1</v>
      </c>
    </row>
    <row r="98" spans="1:15" x14ac:dyDescent="0.25">
      <c r="A98">
        <v>1</v>
      </c>
      <c r="B98">
        <v>1</v>
      </c>
      <c r="C98">
        <v>1</v>
      </c>
      <c r="D98">
        <v>1</v>
      </c>
      <c r="E98">
        <v>2090015</v>
      </c>
      <c r="F98" t="str">
        <f t="shared" si="1"/>
        <v>11112090015</v>
      </c>
      <c r="G98" t="s">
        <v>4480</v>
      </c>
      <c r="H98">
        <v>0</v>
      </c>
      <c r="I98">
        <v>0</v>
      </c>
      <c r="J98">
        <v>-700</v>
      </c>
      <c r="K98">
        <v>0</v>
      </c>
      <c r="L98">
        <v>-700</v>
      </c>
      <c r="M98">
        <v>0</v>
      </c>
      <c r="N98" t="s">
        <v>905</v>
      </c>
      <c r="O98">
        <v>1</v>
      </c>
    </row>
    <row r="99" spans="1:15" x14ac:dyDescent="0.25">
      <c r="A99">
        <v>1</v>
      </c>
      <c r="B99">
        <v>1</v>
      </c>
      <c r="C99">
        <v>1</v>
      </c>
      <c r="D99">
        <v>1</v>
      </c>
      <c r="E99">
        <v>2090025</v>
      </c>
      <c r="F99" t="str">
        <f t="shared" si="1"/>
        <v>11112090025</v>
      </c>
      <c r="G99" t="s">
        <v>4481</v>
      </c>
      <c r="H99">
        <v>0</v>
      </c>
      <c r="I99">
        <v>0</v>
      </c>
      <c r="J99">
        <v>-1693.55</v>
      </c>
      <c r="K99">
        <v>0</v>
      </c>
      <c r="L99">
        <v>-1693.55</v>
      </c>
      <c r="M99">
        <v>0</v>
      </c>
      <c r="N99" t="s">
        <v>905</v>
      </c>
      <c r="O99">
        <v>1</v>
      </c>
    </row>
    <row r="100" spans="1:15" x14ac:dyDescent="0.25">
      <c r="A100">
        <v>1</v>
      </c>
      <c r="B100">
        <v>1</v>
      </c>
      <c r="C100">
        <v>1</v>
      </c>
      <c r="D100">
        <v>1</v>
      </c>
      <c r="E100">
        <v>2090029</v>
      </c>
      <c r="F100" t="str">
        <f t="shared" si="1"/>
        <v>11112090029</v>
      </c>
      <c r="G100" t="s">
        <v>4482</v>
      </c>
      <c r="H100">
        <v>0</v>
      </c>
      <c r="I100">
        <v>279467.59000000003</v>
      </c>
      <c r="J100">
        <v>-428290.95</v>
      </c>
      <c r="K100">
        <v>0</v>
      </c>
      <c r="L100">
        <v>-148823.35999999999</v>
      </c>
      <c r="M100">
        <v>0</v>
      </c>
      <c r="N100" t="s">
        <v>905</v>
      </c>
      <c r="O100">
        <v>1</v>
      </c>
    </row>
    <row r="101" spans="1:15" x14ac:dyDescent="0.25">
      <c r="A101">
        <v>1</v>
      </c>
      <c r="B101">
        <v>1</v>
      </c>
      <c r="C101">
        <v>1</v>
      </c>
      <c r="D101">
        <v>1</v>
      </c>
      <c r="E101">
        <v>2090030</v>
      </c>
      <c r="F101" t="str">
        <f t="shared" si="1"/>
        <v>11112090030</v>
      </c>
      <c r="G101" t="s">
        <v>4483</v>
      </c>
      <c r="H101">
        <v>0</v>
      </c>
      <c r="I101">
        <v>605630.84</v>
      </c>
      <c r="J101">
        <v>-605630.84</v>
      </c>
      <c r="K101">
        <v>0</v>
      </c>
      <c r="L101">
        <v>0</v>
      </c>
      <c r="M101">
        <v>0</v>
      </c>
      <c r="N101" t="s">
        <v>905</v>
      </c>
      <c r="O101">
        <v>1</v>
      </c>
    </row>
    <row r="102" spans="1:15" x14ac:dyDescent="0.25">
      <c r="A102">
        <v>1</v>
      </c>
      <c r="B102">
        <v>1</v>
      </c>
      <c r="C102">
        <v>1</v>
      </c>
      <c r="D102">
        <v>1</v>
      </c>
      <c r="E102">
        <v>2090100</v>
      </c>
      <c r="F102" t="str">
        <f t="shared" si="1"/>
        <v>11112090100</v>
      </c>
      <c r="G102" t="s">
        <v>4484</v>
      </c>
      <c r="H102">
        <v>-479177.37</v>
      </c>
      <c r="I102">
        <v>479177.37</v>
      </c>
      <c r="J102">
        <v>-411684.51</v>
      </c>
      <c r="K102">
        <v>0</v>
      </c>
      <c r="L102">
        <v>-411684.51</v>
      </c>
      <c r="M102">
        <v>0</v>
      </c>
      <c r="N102" t="s">
        <v>905</v>
      </c>
      <c r="O102">
        <v>1</v>
      </c>
    </row>
    <row r="103" spans="1:15" x14ac:dyDescent="0.25">
      <c r="A103">
        <v>1</v>
      </c>
      <c r="B103">
        <v>1</v>
      </c>
      <c r="C103">
        <v>1</v>
      </c>
      <c r="D103">
        <v>1</v>
      </c>
      <c r="E103">
        <v>2095001</v>
      </c>
      <c r="F103" t="str">
        <f t="shared" si="1"/>
        <v>11112095001</v>
      </c>
      <c r="G103" t="s">
        <v>4485</v>
      </c>
      <c r="H103">
        <v>0</v>
      </c>
      <c r="I103">
        <v>0</v>
      </c>
      <c r="J103">
        <v>0</v>
      </c>
      <c r="K103">
        <v>0</v>
      </c>
      <c r="L103">
        <v>0</v>
      </c>
      <c r="M103">
        <v>0</v>
      </c>
      <c r="N103" t="s">
        <v>905</v>
      </c>
      <c r="O103">
        <v>1</v>
      </c>
    </row>
    <row r="104" spans="1:15" x14ac:dyDescent="0.25">
      <c r="A104">
        <v>1</v>
      </c>
      <c r="B104">
        <v>1</v>
      </c>
      <c r="C104">
        <v>1</v>
      </c>
      <c r="D104">
        <v>1</v>
      </c>
      <c r="E104">
        <v>2095002</v>
      </c>
      <c r="F104" t="str">
        <f t="shared" si="1"/>
        <v>11112095002</v>
      </c>
      <c r="G104" t="s">
        <v>4486</v>
      </c>
      <c r="H104">
        <v>0</v>
      </c>
      <c r="I104">
        <v>0</v>
      </c>
      <c r="J104">
        <v>0</v>
      </c>
      <c r="K104">
        <v>0</v>
      </c>
      <c r="L104">
        <v>0</v>
      </c>
      <c r="M104">
        <v>0</v>
      </c>
      <c r="N104" t="s">
        <v>905</v>
      </c>
      <c r="O104">
        <v>1</v>
      </c>
    </row>
    <row r="105" spans="1:15" x14ac:dyDescent="0.25">
      <c r="A105">
        <v>1</v>
      </c>
      <c r="B105">
        <v>1</v>
      </c>
      <c r="C105">
        <v>1</v>
      </c>
      <c r="D105">
        <v>1</v>
      </c>
      <c r="E105">
        <v>2095003</v>
      </c>
      <c r="F105" t="str">
        <f t="shared" si="1"/>
        <v>11112095003</v>
      </c>
      <c r="G105" t="s">
        <v>4487</v>
      </c>
      <c r="H105">
        <v>0</v>
      </c>
      <c r="I105">
        <v>0</v>
      </c>
      <c r="J105">
        <v>0</v>
      </c>
      <c r="K105">
        <v>0</v>
      </c>
      <c r="L105">
        <v>0</v>
      </c>
      <c r="M105">
        <v>0</v>
      </c>
      <c r="N105" t="s">
        <v>905</v>
      </c>
      <c r="O105">
        <v>1</v>
      </c>
    </row>
    <row r="106" spans="1:15" x14ac:dyDescent="0.25">
      <c r="A106">
        <v>1</v>
      </c>
      <c r="B106">
        <v>1</v>
      </c>
      <c r="C106">
        <v>1</v>
      </c>
      <c r="D106">
        <v>1</v>
      </c>
      <c r="E106">
        <v>2095004</v>
      </c>
      <c r="F106" t="str">
        <f t="shared" si="1"/>
        <v>11112095004</v>
      </c>
      <c r="G106" t="s">
        <v>4488</v>
      </c>
      <c r="H106">
        <v>-4000</v>
      </c>
      <c r="I106">
        <v>0</v>
      </c>
      <c r="J106">
        <v>0</v>
      </c>
      <c r="K106">
        <v>0</v>
      </c>
      <c r="L106">
        <v>-4000</v>
      </c>
      <c r="M106">
        <v>0</v>
      </c>
      <c r="N106" t="s">
        <v>905</v>
      </c>
      <c r="O106">
        <v>1</v>
      </c>
    </row>
    <row r="107" spans="1:15" x14ac:dyDescent="0.25">
      <c r="A107">
        <v>1</v>
      </c>
      <c r="B107">
        <v>1</v>
      </c>
      <c r="C107">
        <v>1</v>
      </c>
      <c r="D107">
        <v>1</v>
      </c>
      <c r="E107">
        <v>2150001</v>
      </c>
      <c r="F107" t="str">
        <f t="shared" si="1"/>
        <v>11112150001</v>
      </c>
      <c r="G107" t="s">
        <v>4489</v>
      </c>
      <c r="H107">
        <v>0</v>
      </c>
      <c r="I107">
        <v>0</v>
      </c>
      <c r="J107">
        <v>0</v>
      </c>
      <c r="K107">
        <v>0</v>
      </c>
      <c r="L107">
        <v>0</v>
      </c>
      <c r="M107">
        <v>0</v>
      </c>
      <c r="N107" t="s">
        <v>905</v>
      </c>
      <c r="O107">
        <v>1</v>
      </c>
    </row>
    <row r="108" spans="1:15" x14ac:dyDescent="0.25">
      <c r="A108">
        <v>1</v>
      </c>
      <c r="B108">
        <v>1</v>
      </c>
      <c r="C108">
        <v>1</v>
      </c>
      <c r="D108">
        <v>1</v>
      </c>
      <c r="E108">
        <v>2150002</v>
      </c>
      <c r="F108" t="str">
        <f t="shared" si="1"/>
        <v>11112150002</v>
      </c>
      <c r="G108" t="s">
        <v>4490</v>
      </c>
      <c r="H108">
        <v>0</v>
      </c>
      <c r="I108">
        <v>0</v>
      </c>
      <c r="J108">
        <v>0</v>
      </c>
      <c r="K108">
        <v>0</v>
      </c>
      <c r="L108">
        <v>0</v>
      </c>
      <c r="M108">
        <v>0</v>
      </c>
      <c r="N108" t="s">
        <v>905</v>
      </c>
      <c r="O108">
        <v>1</v>
      </c>
    </row>
    <row r="109" spans="1:15" x14ac:dyDescent="0.25">
      <c r="A109">
        <v>1</v>
      </c>
      <c r="B109">
        <v>1</v>
      </c>
      <c r="C109">
        <v>1</v>
      </c>
      <c r="D109">
        <v>1</v>
      </c>
      <c r="E109">
        <v>2150003</v>
      </c>
      <c r="F109" t="str">
        <f t="shared" si="1"/>
        <v>11112150003</v>
      </c>
      <c r="G109" t="s">
        <v>4491</v>
      </c>
      <c r="H109">
        <v>0</v>
      </c>
      <c r="I109">
        <v>0</v>
      </c>
      <c r="J109">
        <v>0</v>
      </c>
      <c r="K109">
        <v>0</v>
      </c>
      <c r="L109">
        <v>0</v>
      </c>
      <c r="M109">
        <v>0</v>
      </c>
      <c r="N109" t="s">
        <v>905</v>
      </c>
      <c r="O109">
        <v>1</v>
      </c>
    </row>
    <row r="110" spans="1:15" x14ac:dyDescent="0.25">
      <c r="A110">
        <v>1</v>
      </c>
      <c r="B110">
        <v>1</v>
      </c>
      <c r="C110">
        <v>1</v>
      </c>
      <c r="D110">
        <v>1</v>
      </c>
      <c r="E110">
        <v>2150004</v>
      </c>
      <c r="F110" t="str">
        <f t="shared" si="1"/>
        <v>11112150004</v>
      </c>
      <c r="G110" t="s">
        <v>4492</v>
      </c>
      <c r="H110">
        <v>0</v>
      </c>
      <c r="I110">
        <v>0</v>
      </c>
      <c r="J110">
        <v>0</v>
      </c>
      <c r="K110">
        <v>0</v>
      </c>
      <c r="L110">
        <v>0</v>
      </c>
      <c r="M110">
        <v>0</v>
      </c>
      <c r="N110" t="s">
        <v>905</v>
      </c>
      <c r="O110">
        <v>1</v>
      </c>
    </row>
    <row r="111" spans="1:15" x14ac:dyDescent="0.25">
      <c r="A111">
        <v>1</v>
      </c>
      <c r="B111">
        <v>1</v>
      </c>
      <c r="C111">
        <v>1</v>
      </c>
      <c r="D111">
        <v>1</v>
      </c>
      <c r="E111">
        <v>2150005</v>
      </c>
      <c r="F111" t="str">
        <f t="shared" si="1"/>
        <v>11112150005</v>
      </c>
      <c r="G111" t="s">
        <v>4493</v>
      </c>
      <c r="H111">
        <v>0</v>
      </c>
      <c r="I111">
        <v>0</v>
      </c>
      <c r="J111">
        <v>0</v>
      </c>
      <c r="K111">
        <v>0</v>
      </c>
      <c r="L111">
        <v>0</v>
      </c>
      <c r="M111">
        <v>0</v>
      </c>
      <c r="N111" t="s">
        <v>905</v>
      </c>
      <c r="O111">
        <v>1</v>
      </c>
    </row>
    <row r="112" spans="1:15" x14ac:dyDescent="0.25">
      <c r="A112">
        <v>1</v>
      </c>
      <c r="B112">
        <v>1</v>
      </c>
      <c r="C112">
        <v>1</v>
      </c>
      <c r="D112">
        <v>1</v>
      </c>
      <c r="E112">
        <v>2150006</v>
      </c>
      <c r="F112" t="str">
        <f t="shared" si="1"/>
        <v>11112150006</v>
      </c>
      <c r="G112" t="s">
        <v>4494</v>
      </c>
      <c r="H112">
        <v>0</v>
      </c>
      <c r="I112">
        <v>0</v>
      </c>
      <c r="J112">
        <v>0</v>
      </c>
      <c r="K112">
        <v>0</v>
      </c>
      <c r="L112">
        <v>0</v>
      </c>
      <c r="M112">
        <v>0</v>
      </c>
      <c r="N112" t="s">
        <v>905</v>
      </c>
      <c r="O112">
        <v>1</v>
      </c>
    </row>
    <row r="113" spans="1:15" x14ac:dyDescent="0.25">
      <c r="A113">
        <v>1</v>
      </c>
      <c r="B113">
        <v>1</v>
      </c>
      <c r="C113">
        <v>1</v>
      </c>
      <c r="D113">
        <v>1</v>
      </c>
      <c r="E113">
        <v>2150007</v>
      </c>
      <c r="F113" t="str">
        <f t="shared" si="1"/>
        <v>11112150007</v>
      </c>
      <c r="G113" t="s">
        <v>4495</v>
      </c>
      <c r="H113">
        <v>0</v>
      </c>
      <c r="I113">
        <v>0</v>
      </c>
      <c r="J113">
        <v>0</v>
      </c>
      <c r="K113">
        <v>0</v>
      </c>
      <c r="L113">
        <v>0</v>
      </c>
      <c r="M113">
        <v>0</v>
      </c>
      <c r="N113" t="s">
        <v>905</v>
      </c>
      <c r="O113">
        <v>1</v>
      </c>
    </row>
    <row r="114" spans="1:15" x14ac:dyDescent="0.25">
      <c r="A114">
        <v>1</v>
      </c>
      <c r="B114">
        <v>1</v>
      </c>
      <c r="C114">
        <v>1</v>
      </c>
      <c r="D114">
        <v>1</v>
      </c>
      <c r="E114">
        <v>2150008</v>
      </c>
      <c r="F114" t="str">
        <f t="shared" si="1"/>
        <v>11112150008</v>
      </c>
      <c r="G114" t="s">
        <v>4496</v>
      </c>
      <c r="H114">
        <v>0</v>
      </c>
      <c r="I114">
        <v>0</v>
      </c>
      <c r="J114">
        <v>0</v>
      </c>
      <c r="K114">
        <v>0</v>
      </c>
      <c r="L114">
        <v>0</v>
      </c>
      <c r="M114">
        <v>0</v>
      </c>
      <c r="N114" t="s">
        <v>905</v>
      </c>
      <c r="O114">
        <v>1</v>
      </c>
    </row>
    <row r="115" spans="1:15" x14ac:dyDescent="0.25">
      <c r="A115">
        <v>1</v>
      </c>
      <c r="B115">
        <v>1</v>
      </c>
      <c r="C115">
        <v>1</v>
      </c>
      <c r="D115">
        <v>1</v>
      </c>
      <c r="E115">
        <v>2150009</v>
      </c>
      <c r="F115" t="str">
        <f t="shared" si="1"/>
        <v>11112150009</v>
      </c>
      <c r="G115" t="s">
        <v>4497</v>
      </c>
      <c r="H115">
        <v>0</v>
      </c>
      <c r="I115">
        <v>0</v>
      </c>
      <c r="J115">
        <v>0</v>
      </c>
      <c r="K115">
        <v>0</v>
      </c>
      <c r="L115">
        <v>0</v>
      </c>
      <c r="M115">
        <v>0</v>
      </c>
      <c r="N115" t="s">
        <v>905</v>
      </c>
      <c r="O115">
        <v>1</v>
      </c>
    </row>
    <row r="116" spans="1:15" x14ac:dyDescent="0.25">
      <c r="A116">
        <v>1</v>
      </c>
      <c r="B116">
        <v>1</v>
      </c>
      <c r="C116">
        <v>1</v>
      </c>
      <c r="D116">
        <v>1</v>
      </c>
      <c r="E116">
        <v>2150010</v>
      </c>
      <c r="F116" t="str">
        <f t="shared" si="1"/>
        <v>11112150010</v>
      </c>
      <c r="G116" t="s">
        <v>4498</v>
      </c>
      <c r="H116">
        <v>0</v>
      </c>
      <c r="I116">
        <v>0</v>
      </c>
      <c r="J116">
        <v>0</v>
      </c>
      <c r="K116">
        <v>0</v>
      </c>
      <c r="L116">
        <v>0</v>
      </c>
      <c r="M116">
        <v>0</v>
      </c>
      <c r="N116" t="s">
        <v>905</v>
      </c>
      <c r="O116">
        <v>1</v>
      </c>
    </row>
    <row r="117" spans="1:15" x14ac:dyDescent="0.25">
      <c r="A117">
        <v>1</v>
      </c>
      <c r="B117">
        <v>1</v>
      </c>
      <c r="C117">
        <v>1</v>
      </c>
      <c r="D117">
        <v>1</v>
      </c>
      <c r="E117">
        <v>2150011</v>
      </c>
      <c r="F117" t="str">
        <f t="shared" si="1"/>
        <v>11112150011</v>
      </c>
      <c r="G117" t="s">
        <v>4499</v>
      </c>
      <c r="H117">
        <v>0</v>
      </c>
      <c r="I117">
        <v>0</v>
      </c>
      <c r="J117">
        <v>0</v>
      </c>
      <c r="K117">
        <v>0</v>
      </c>
      <c r="L117">
        <v>0</v>
      </c>
      <c r="M117">
        <v>0</v>
      </c>
      <c r="N117" t="s">
        <v>905</v>
      </c>
      <c r="O117">
        <v>1</v>
      </c>
    </row>
    <row r="118" spans="1:15" x14ac:dyDescent="0.25">
      <c r="A118">
        <v>1</v>
      </c>
      <c r="B118">
        <v>1</v>
      </c>
      <c r="C118">
        <v>1</v>
      </c>
      <c r="D118">
        <v>1</v>
      </c>
      <c r="E118">
        <v>2150012</v>
      </c>
      <c r="F118" t="str">
        <f t="shared" si="1"/>
        <v>11112150012</v>
      </c>
      <c r="G118" t="s">
        <v>4500</v>
      </c>
      <c r="H118">
        <v>0</v>
      </c>
      <c r="I118">
        <v>0</v>
      </c>
      <c r="J118">
        <v>0</v>
      </c>
      <c r="K118">
        <v>0</v>
      </c>
      <c r="L118">
        <v>0</v>
      </c>
      <c r="M118">
        <v>0</v>
      </c>
      <c r="N118" t="s">
        <v>905</v>
      </c>
      <c r="O118">
        <v>1</v>
      </c>
    </row>
    <row r="119" spans="1:15" x14ac:dyDescent="0.25">
      <c r="A119">
        <v>1</v>
      </c>
      <c r="B119">
        <v>1</v>
      </c>
      <c r="C119">
        <v>1</v>
      </c>
      <c r="D119">
        <v>1</v>
      </c>
      <c r="E119">
        <v>2150013</v>
      </c>
      <c r="F119" t="str">
        <f t="shared" si="1"/>
        <v>11112150013</v>
      </c>
      <c r="G119" t="s">
        <v>4501</v>
      </c>
      <c r="H119">
        <v>-726807.99</v>
      </c>
      <c r="I119">
        <v>726807.99</v>
      </c>
      <c r="J119">
        <v>0</v>
      </c>
      <c r="K119">
        <v>0</v>
      </c>
      <c r="L119">
        <v>0</v>
      </c>
      <c r="M119">
        <v>0</v>
      </c>
      <c r="N119" t="s">
        <v>905</v>
      </c>
      <c r="O119">
        <v>1</v>
      </c>
    </row>
    <row r="120" spans="1:15" x14ac:dyDescent="0.25">
      <c r="A120">
        <v>1</v>
      </c>
      <c r="B120">
        <v>1</v>
      </c>
      <c r="C120">
        <v>1</v>
      </c>
      <c r="D120">
        <v>1</v>
      </c>
      <c r="E120">
        <v>2150014</v>
      </c>
      <c r="F120" t="str">
        <f t="shared" si="1"/>
        <v>11112150014</v>
      </c>
      <c r="G120" t="s">
        <v>4502</v>
      </c>
      <c r="H120">
        <v>0</v>
      </c>
      <c r="I120">
        <v>0</v>
      </c>
      <c r="J120">
        <v>0</v>
      </c>
      <c r="K120">
        <v>0</v>
      </c>
      <c r="L120">
        <v>0</v>
      </c>
      <c r="M120">
        <v>0</v>
      </c>
      <c r="N120" t="s">
        <v>905</v>
      </c>
      <c r="O120">
        <v>1</v>
      </c>
    </row>
    <row r="121" spans="1:15" x14ac:dyDescent="0.25">
      <c r="A121">
        <v>1</v>
      </c>
      <c r="B121">
        <v>1</v>
      </c>
      <c r="C121">
        <v>1</v>
      </c>
      <c r="D121">
        <v>1</v>
      </c>
      <c r="E121">
        <v>2150015</v>
      </c>
      <c r="F121" t="str">
        <f t="shared" si="1"/>
        <v>11112150015</v>
      </c>
      <c r="G121" t="s">
        <v>4503</v>
      </c>
      <c r="H121">
        <v>0</v>
      </c>
      <c r="I121">
        <v>0</v>
      </c>
      <c r="J121">
        <v>0</v>
      </c>
      <c r="K121">
        <v>0</v>
      </c>
      <c r="L121">
        <v>0</v>
      </c>
      <c r="M121">
        <v>0</v>
      </c>
      <c r="N121" t="s">
        <v>905</v>
      </c>
      <c r="O121">
        <v>1</v>
      </c>
    </row>
    <row r="122" spans="1:15" x14ac:dyDescent="0.25">
      <c r="A122">
        <v>1</v>
      </c>
      <c r="B122">
        <v>1</v>
      </c>
      <c r="C122">
        <v>1</v>
      </c>
      <c r="D122">
        <v>1</v>
      </c>
      <c r="E122">
        <v>2150016</v>
      </c>
      <c r="F122" t="str">
        <f t="shared" si="1"/>
        <v>11112150016</v>
      </c>
      <c r="G122" t="s">
        <v>4504</v>
      </c>
      <c r="H122">
        <v>0</v>
      </c>
      <c r="I122">
        <v>0</v>
      </c>
      <c r="J122">
        <v>0</v>
      </c>
      <c r="K122">
        <v>0</v>
      </c>
      <c r="L122">
        <v>0</v>
      </c>
      <c r="M122">
        <v>0</v>
      </c>
      <c r="N122" t="s">
        <v>905</v>
      </c>
      <c r="O122">
        <v>1</v>
      </c>
    </row>
    <row r="123" spans="1:15" x14ac:dyDescent="0.25">
      <c r="A123">
        <v>1</v>
      </c>
      <c r="B123">
        <v>1</v>
      </c>
      <c r="C123">
        <v>1</v>
      </c>
      <c r="D123">
        <v>1</v>
      </c>
      <c r="E123">
        <v>2150017</v>
      </c>
      <c r="F123" t="str">
        <f t="shared" si="1"/>
        <v>11112150017</v>
      </c>
      <c r="G123" t="s">
        <v>4505</v>
      </c>
      <c r="H123">
        <v>0</v>
      </c>
      <c r="I123">
        <v>0</v>
      </c>
      <c r="J123">
        <v>0</v>
      </c>
      <c r="K123">
        <v>0</v>
      </c>
      <c r="L123">
        <v>0</v>
      </c>
      <c r="M123">
        <v>0</v>
      </c>
      <c r="N123" t="s">
        <v>905</v>
      </c>
      <c r="O123">
        <v>1</v>
      </c>
    </row>
    <row r="124" spans="1:15" x14ac:dyDescent="0.25">
      <c r="A124">
        <v>1</v>
      </c>
      <c r="B124">
        <v>1</v>
      </c>
      <c r="C124">
        <v>1</v>
      </c>
      <c r="D124">
        <v>1</v>
      </c>
      <c r="E124">
        <v>2150018</v>
      </c>
      <c r="F124" t="str">
        <f t="shared" si="1"/>
        <v>11112150018</v>
      </c>
      <c r="G124" t="s">
        <v>4506</v>
      </c>
      <c r="H124">
        <v>0</v>
      </c>
      <c r="I124">
        <v>0</v>
      </c>
      <c r="J124">
        <v>0</v>
      </c>
      <c r="K124">
        <v>0</v>
      </c>
      <c r="L124">
        <v>0</v>
      </c>
      <c r="M124">
        <v>0</v>
      </c>
      <c r="N124" t="s">
        <v>905</v>
      </c>
      <c r="O124">
        <v>1</v>
      </c>
    </row>
    <row r="125" spans="1:15" x14ac:dyDescent="0.25">
      <c r="A125">
        <v>1</v>
      </c>
      <c r="B125">
        <v>1</v>
      </c>
      <c r="C125">
        <v>1</v>
      </c>
      <c r="D125">
        <v>1</v>
      </c>
      <c r="E125">
        <v>2150036</v>
      </c>
      <c r="F125" t="str">
        <f t="shared" si="1"/>
        <v>11112150036</v>
      </c>
      <c r="G125" t="s">
        <v>4507</v>
      </c>
      <c r="H125">
        <v>0</v>
      </c>
      <c r="I125">
        <v>0</v>
      </c>
      <c r="J125">
        <v>0</v>
      </c>
      <c r="K125">
        <v>0</v>
      </c>
      <c r="L125">
        <v>0</v>
      </c>
      <c r="M125">
        <v>0</v>
      </c>
      <c r="N125" t="s">
        <v>905</v>
      </c>
      <c r="O125">
        <v>1</v>
      </c>
    </row>
    <row r="126" spans="1:15" x14ac:dyDescent="0.25">
      <c r="A126">
        <v>1</v>
      </c>
      <c r="B126">
        <v>1</v>
      </c>
      <c r="C126">
        <v>1</v>
      </c>
      <c r="D126">
        <v>1</v>
      </c>
      <c r="E126">
        <v>2150040</v>
      </c>
      <c r="F126" t="str">
        <f t="shared" si="1"/>
        <v>11112150040</v>
      </c>
      <c r="G126" t="s">
        <v>4508</v>
      </c>
      <c r="H126">
        <v>0</v>
      </c>
      <c r="I126">
        <v>0</v>
      </c>
      <c r="J126">
        <v>0</v>
      </c>
      <c r="K126">
        <v>0</v>
      </c>
      <c r="L126">
        <v>0</v>
      </c>
      <c r="M126">
        <v>0</v>
      </c>
      <c r="N126" t="s">
        <v>905</v>
      </c>
      <c r="O126">
        <v>1</v>
      </c>
    </row>
    <row r="127" spans="1:15" x14ac:dyDescent="0.25">
      <c r="A127">
        <v>1</v>
      </c>
      <c r="B127">
        <v>1</v>
      </c>
      <c r="C127">
        <v>1</v>
      </c>
      <c r="D127">
        <v>1</v>
      </c>
      <c r="E127">
        <v>2150041</v>
      </c>
      <c r="F127" t="str">
        <f t="shared" si="1"/>
        <v>11112150041</v>
      </c>
      <c r="G127" t="s">
        <v>4509</v>
      </c>
      <c r="H127">
        <v>0</v>
      </c>
      <c r="I127">
        <v>0</v>
      </c>
      <c r="J127">
        <v>0</v>
      </c>
      <c r="K127">
        <v>0</v>
      </c>
      <c r="L127">
        <v>0</v>
      </c>
      <c r="M127">
        <v>0</v>
      </c>
      <c r="N127" t="s">
        <v>905</v>
      </c>
      <c r="O127">
        <v>1</v>
      </c>
    </row>
    <row r="128" spans="1:15" x14ac:dyDescent="0.25">
      <c r="A128">
        <v>1</v>
      </c>
      <c r="B128">
        <v>1</v>
      </c>
      <c r="C128">
        <v>1</v>
      </c>
      <c r="D128">
        <v>1</v>
      </c>
      <c r="E128">
        <v>2150042</v>
      </c>
      <c r="F128" t="str">
        <f t="shared" si="1"/>
        <v>11112150042</v>
      </c>
      <c r="G128" t="s">
        <v>4510</v>
      </c>
      <c r="H128">
        <v>0</v>
      </c>
      <c r="I128">
        <v>0</v>
      </c>
      <c r="J128">
        <v>0</v>
      </c>
      <c r="K128">
        <v>0</v>
      </c>
      <c r="L128">
        <v>0</v>
      </c>
      <c r="M128">
        <v>0</v>
      </c>
      <c r="N128" t="s">
        <v>905</v>
      </c>
      <c r="O128">
        <v>1</v>
      </c>
    </row>
    <row r="129" spans="1:15" x14ac:dyDescent="0.25">
      <c r="A129">
        <v>1</v>
      </c>
      <c r="B129">
        <v>1</v>
      </c>
      <c r="C129">
        <v>1</v>
      </c>
      <c r="D129">
        <v>1</v>
      </c>
      <c r="E129">
        <v>2150053</v>
      </c>
      <c r="F129" t="str">
        <f t="shared" si="1"/>
        <v>11112150053</v>
      </c>
      <c r="G129" t="s">
        <v>4511</v>
      </c>
      <c r="H129">
        <v>0</v>
      </c>
      <c r="I129">
        <v>0</v>
      </c>
      <c r="J129">
        <v>0</v>
      </c>
      <c r="K129">
        <v>0</v>
      </c>
      <c r="L129">
        <v>0</v>
      </c>
      <c r="M129">
        <v>0</v>
      </c>
      <c r="N129" t="s">
        <v>905</v>
      </c>
      <c r="O129">
        <v>1</v>
      </c>
    </row>
    <row r="130" spans="1:15" x14ac:dyDescent="0.25">
      <c r="A130">
        <v>1</v>
      </c>
      <c r="B130">
        <v>1</v>
      </c>
      <c r="C130">
        <v>1</v>
      </c>
      <c r="D130">
        <v>1</v>
      </c>
      <c r="E130">
        <v>2150054</v>
      </c>
      <c r="F130" t="str">
        <f t="shared" si="1"/>
        <v>11112150054</v>
      </c>
      <c r="G130" t="s">
        <v>4512</v>
      </c>
      <c r="H130">
        <v>0</v>
      </c>
      <c r="I130">
        <v>0</v>
      </c>
      <c r="J130">
        <v>0</v>
      </c>
      <c r="K130">
        <v>0</v>
      </c>
      <c r="L130">
        <v>0</v>
      </c>
      <c r="M130">
        <v>0</v>
      </c>
      <c r="N130" t="s">
        <v>905</v>
      </c>
      <c r="O130">
        <v>1</v>
      </c>
    </row>
    <row r="131" spans="1:15" x14ac:dyDescent="0.25">
      <c r="A131">
        <v>1</v>
      </c>
      <c r="B131">
        <v>1</v>
      </c>
      <c r="C131">
        <v>1</v>
      </c>
      <c r="D131">
        <v>1</v>
      </c>
      <c r="E131">
        <v>2150055</v>
      </c>
      <c r="F131" t="str">
        <f t="shared" ref="F131:F194" si="2">CONCATENATE(A131,B131,C131,D131,E131)</f>
        <v>11112150055</v>
      </c>
      <c r="G131" t="s">
        <v>4513</v>
      </c>
      <c r="H131">
        <v>0</v>
      </c>
      <c r="I131">
        <v>139000</v>
      </c>
      <c r="J131">
        <v>-139000</v>
      </c>
      <c r="K131">
        <v>0</v>
      </c>
      <c r="L131">
        <v>0</v>
      </c>
      <c r="M131">
        <v>0</v>
      </c>
      <c r="N131" t="s">
        <v>905</v>
      </c>
      <c r="O131">
        <v>1</v>
      </c>
    </row>
    <row r="132" spans="1:15" x14ac:dyDescent="0.25">
      <c r="A132">
        <v>1</v>
      </c>
      <c r="B132">
        <v>1</v>
      </c>
      <c r="C132">
        <v>1</v>
      </c>
      <c r="D132">
        <v>1</v>
      </c>
      <c r="E132">
        <v>2150056</v>
      </c>
      <c r="F132" t="str">
        <f t="shared" si="2"/>
        <v>11112150056</v>
      </c>
      <c r="G132" t="s">
        <v>4514</v>
      </c>
      <c r="H132">
        <v>0</v>
      </c>
      <c r="I132">
        <v>0</v>
      </c>
      <c r="J132">
        <v>0</v>
      </c>
      <c r="K132">
        <v>0</v>
      </c>
      <c r="L132">
        <v>0</v>
      </c>
      <c r="M132">
        <v>0</v>
      </c>
      <c r="N132" t="s">
        <v>905</v>
      </c>
      <c r="O132">
        <v>1</v>
      </c>
    </row>
    <row r="133" spans="1:15" x14ac:dyDescent="0.25">
      <c r="A133">
        <v>1</v>
      </c>
      <c r="B133">
        <v>1</v>
      </c>
      <c r="C133">
        <v>1</v>
      </c>
      <c r="D133">
        <v>1</v>
      </c>
      <c r="E133">
        <v>2150057</v>
      </c>
      <c r="F133" t="str">
        <f t="shared" si="2"/>
        <v>11112150057</v>
      </c>
      <c r="G133" t="s">
        <v>4515</v>
      </c>
      <c r="H133">
        <v>0</v>
      </c>
      <c r="I133">
        <v>0</v>
      </c>
      <c r="J133">
        <v>0</v>
      </c>
      <c r="K133">
        <v>0</v>
      </c>
      <c r="L133">
        <v>0</v>
      </c>
      <c r="M133">
        <v>0</v>
      </c>
      <c r="N133" t="s">
        <v>905</v>
      </c>
      <c r="O133">
        <v>1</v>
      </c>
    </row>
    <row r="134" spans="1:15" x14ac:dyDescent="0.25">
      <c r="A134">
        <v>1</v>
      </c>
      <c r="B134">
        <v>1</v>
      </c>
      <c r="C134">
        <v>1</v>
      </c>
      <c r="D134">
        <v>1</v>
      </c>
      <c r="E134">
        <v>2150058</v>
      </c>
      <c r="F134" t="str">
        <f t="shared" si="2"/>
        <v>11112150058</v>
      </c>
      <c r="G134" t="s">
        <v>4516</v>
      </c>
      <c r="H134">
        <v>0</v>
      </c>
      <c r="I134">
        <v>0</v>
      </c>
      <c r="J134">
        <v>0</v>
      </c>
      <c r="K134">
        <v>0</v>
      </c>
      <c r="L134">
        <v>0</v>
      </c>
      <c r="M134">
        <v>0</v>
      </c>
      <c r="N134" t="s">
        <v>905</v>
      </c>
      <c r="O134">
        <v>1</v>
      </c>
    </row>
    <row r="135" spans="1:15" x14ac:dyDescent="0.25">
      <c r="A135">
        <v>1</v>
      </c>
      <c r="B135">
        <v>1</v>
      </c>
      <c r="C135">
        <v>1</v>
      </c>
      <c r="D135">
        <v>1</v>
      </c>
      <c r="E135">
        <v>2150059</v>
      </c>
      <c r="F135" t="str">
        <f t="shared" si="2"/>
        <v>11112150059</v>
      </c>
      <c r="G135" t="s">
        <v>4517</v>
      </c>
      <c r="H135">
        <v>0</v>
      </c>
      <c r="I135">
        <v>0</v>
      </c>
      <c r="J135">
        <v>0</v>
      </c>
      <c r="K135">
        <v>0</v>
      </c>
      <c r="L135">
        <v>0</v>
      </c>
      <c r="M135">
        <v>0</v>
      </c>
      <c r="N135" t="s">
        <v>905</v>
      </c>
      <c r="O135">
        <v>1</v>
      </c>
    </row>
    <row r="136" spans="1:15" x14ac:dyDescent="0.25">
      <c r="A136">
        <v>1</v>
      </c>
      <c r="B136">
        <v>1</v>
      </c>
      <c r="C136">
        <v>1</v>
      </c>
      <c r="D136">
        <v>1</v>
      </c>
      <c r="E136">
        <v>2150060</v>
      </c>
      <c r="F136" t="str">
        <f t="shared" si="2"/>
        <v>11112150060</v>
      </c>
      <c r="G136" t="s">
        <v>4518</v>
      </c>
      <c r="H136">
        <v>0</v>
      </c>
      <c r="I136">
        <v>0</v>
      </c>
      <c r="J136">
        <v>0</v>
      </c>
      <c r="K136">
        <v>0</v>
      </c>
      <c r="L136">
        <v>0</v>
      </c>
      <c r="M136">
        <v>0</v>
      </c>
      <c r="N136" t="s">
        <v>905</v>
      </c>
      <c r="O136">
        <v>1</v>
      </c>
    </row>
    <row r="137" spans="1:15" x14ac:dyDescent="0.25">
      <c r="A137">
        <v>1</v>
      </c>
      <c r="B137">
        <v>1</v>
      </c>
      <c r="C137">
        <v>1</v>
      </c>
      <c r="D137">
        <v>1</v>
      </c>
      <c r="E137">
        <v>2150061</v>
      </c>
      <c r="F137" t="str">
        <f t="shared" si="2"/>
        <v>11112150061</v>
      </c>
      <c r="G137" t="s">
        <v>4519</v>
      </c>
      <c r="H137">
        <v>0</v>
      </c>
      <c r="I137">
        <v>0</v>
      </c>
      <c r="J137">
        <v>0</v>
      </c>
      <c r="K137">
        <v>0</v>
      </c>
      <c r="L137">
        <v>0</v>
      </c>
      <c r="M137">
        <v>0</v>
      </c>
      <c r="N137" t="s">
        <v>905</v>
      </c>
      <c r="O137">
        <v>1</v>
      </c>
    </row>
    <row r="138" spans="1:15" x14ac:dyDescent="0.25">
      <c r="A138">
        <v>1</v>
      </c>
      <c r="B138">
        <v>1</v>
      </c>
      <c r="C138">
        <v>1</v>
      </c>
      <c r="D138">
        <v>1</v>
      </c>
      <c r="E138">
        <v>2150062</v>
      </c>
      <c r="F138" t="str">
        <f t="shared" si="2"/>
        <v>11112150062</v>
      </c>
      <c r="G138" t="s">
        <v>4520</v>
      </c>
      <c r="H138">
        <v>0</v>
      </c>
      <c r="I138">
        <v>0</v>
      </c>
      <c r="J138">
        <v>0</v>
      </c>
      <c r="K138">
        <v>0</v>
      </c>
      <c r="L138">
        <v>0</v>
      </c>
      <c r="M138">
        <v>0</v>
      </c>
      <c r="N138" t="s">
        <v>905</v>
      </c>
      <c r="O138">
        <v>1</v>
      </c>
    </row>
    <row r="139" spans="1:15" x14ac:dyDescent="0.25">
      <c r="A139">
        <v>1</v>
      </c>
      <c r="B139">
        <v>1</v>
      </c>
      <c r="C139">
        <v>1</v>
      </c>
      <c r="D139">
        <v>1</v>
      </c>
      <c r="E139">
        <v>2150063</v>
      </c>
      <c r="F139" t="str">
        <f t="shared" si="2"/>
        <v>11112150063</v>
      </c>
      <c r="G139" t="s">
        <v>4521</v>
      </c>
      <c r="H139">
        <v>0</v>
      </c>
      <c r="I139">
        <v>0</v>
      </c>
      <c r="J139">
        <v>0</v>
      </c>
      <c r="K139">
        <v>0</v>
      </c>
      <c r="L139">
        <v>0</v>
      </c>
      <c r="M139">
        <v>0</v>
      </c>
      <c r="N139" t="s">
        <v>905</v>
      </c>
      <c r="O139">
        <v>1</v>
      </c>
    </row>
    <row r="140" spans="1:15" x14ac:dyDescent="0.25">
      <c r="A140">
        <v>1</v>
      </c>
      <c r="B140">
        <v>1</v>
      </c>
      <c r="C140">
        <v>1</v>
      </c>
      <c r="D140">
        <v>1</v>
      </c>
      <c r="E140">
        <v>2150064</v>
      </c>
      <c r="F140" t="str">
        <f t="shared" si="2"/>
        <v>11112150064</v>
      </c>
      <c r="G140" t="s">
        <v>4522</v>
      </c>
      <c r="H140">
        <v>0</v>
      </c>
      <c r="I140">
        <v>0</v>
      </c>
      <c r="J140">
        <v>0</v>
      </c>
      <c r="K140">
        <v>0</v>
      </c>
      <c r="L140">
        <v>0</v>
      </c>
      <c r="M140">
        <v>0</v>
      </c>
      <c r="N140" t="s">
        <v>905</v>
      </c>
      <c r="O140">
        <v>1</v>
      </c>
    </row>
    <row r="141" spans="1:15" x14ac:dyDescent="0.25">
      <c r="A141">
        <v>1</v>
      </c>
      <c r="B141">
        <v>1</v>
      </c>
      <c r="C141">
        <v>1</v>
      </c>
      <c r="D141">
        <v>1</v>
      </c>
      <c r="E141">
        <v>2150065</v>
      </c>
      <c r="F141" t="str">
        <f t="shared" si="2"/>
        <v>11112150065</v>
      </c>
      <c r="G141" t="s">
        <v>4523</v>
      </c>
      <c r="H141">
        <v>0</v>
      </c>
      <c r="I141">
        <v>0</v>
      </c>
      <c r="J141">
        <v>0</v>
      </c>
      <c r="K141">
        <v>0</v>
      </c>
      <c r="L141">
        <v>0</v>
      </c>
      <c r="M141">
        <v>0</v>
      </c>
      <c r="N141" t="s">
        <v>905</v>
      </c>
      <c r="O141">
        <v>1</v>
      </c>
    </row>
    <row r="142" spans="1:15" x14ac:dyDescent="0.25">
      <c r="A142">
        <v>1</v>
      </c>
      <c r="B142">
        <v>1</v>
      </c>
      <c r="C142">
        <v>1</v>
      </c>
      <c r="D142">
        <v>1</v>
      </c>
      <c r="E142">
        <v>2150066</v>
      </c>
      <c r="F142" t="str">
        <f t="shared" si="2"/>
        <v>11112150066</v>
      </c>
      <c r="G142" t="s">
        <v>4524</v>
      </c>
      <c r="H142">
        <v>0</v>
      </c>
      <c r="I142">
        <v>0</v>
      </c>
      <c r="J142">
        <v>0</v>
      </c>
      <c r="K142">
        <v>0</v>
      </c>
      <c r="L142">
        <v>0</v>
      </c>
      <c r="M142">
        <v>0</v>
      </c>
      <c r="N142" t="s">
        <v>905</v>
      </c>
      <c r="O142">
        <v>1</v>
      </c>
    </row>
    <row r="143" spans="1:15" x14ac:dyDescent="0.25">
      <c r="A143">
        <v>1</v>
      </c>
      <c r="B143">
        <v>1</v>
      </c>
      <c r="C143">
        <v>1</v>
      </c>
      <c r="D143">
        <v>1</v>
      </c>
      <c r="E143">
        <v>2150067</v>
      </c>
      <c r="F143" t="str">
        <f t="shared" si="2"/>
        <v>11112150067</v>
      </c>
      <c r="G143" t="s">
        <v>4525</v>
      </c>
      <c r="H143">
        <v>0</v>
      </c>
      <c r="I143">
        <v>0</v>
      </c>
      <c r="J143">
        <v>0</v>
      </c>
      <c r="K143">
        <v>0</v>
      </c>
      <c r="L143">
        <v>0</v>
      </c>
      <c r="M143">
        <v>0</v>
      </c>
      <c r="N143" t="s">
        <v>905</v>
      </c>
      <c r="O143">
        <v>1</v>
      </c>
    </row>
    <row r="144" spans="1:15" x14ac:dyDescent="0.25">
      <c r="A144">
        <v>1</v>
      </c>
      <c r="B144">
        <v>1</v>
      </c>
      <c r="C144">
        <v>1</v>
      </c>
      <c r="D144">
        <v>1</v>
      </c>
      <c r="E144">
        <v>2150068</v>
      </c>
      <c r="F144" t="str">
        <f t="shared" si="2"/>
        <v>11112150068</v>
      </c>
      <c r="G144" t="s">
        <v>4526</v>
      </c>
      <c r="H144">
        <v>0</v>
      </c>
      <c r="I144">
        <v>0</v>
      </c>
      <c r="J144">
        <v>0</v>
      </c>
      <c r="K144">
        <v>0</v>
      </c>
      <c r="L144">
        <v>0</v>
      </c>
      <c r="M144">
        <v>0</v>
      </c>
      <c r="N144" t="s">
        <v>905</v>
      </c>
      <c r="O144">
        <v>1</v>
      </c>
    </row>
    <row r="145" spans="1:15" x14ac:dyDescent="0.25">
      <c r="A145">
        <v>1</v>
      </c>
      <c r="B145">
        <v>1</v>
      </c>
      <c r="C145">
        <v>1</v>
      </c>
      <c r="D145">
        <v>1</v>
      </c>
      <c r="E145">
        <v>2150069</v>
      </c>
      <c r="F145" t="str">
        <f t="shared" si="2"/>
        <v>11112150069</v>
      </c>
      <c r="G145" t="s">
        <v>4527</v>
      </c>
      <c r="H145">
        <v>0</v>
      </c>
      <c r="I145">
        <v>0</v>
      </c>
      <c r="J145">
        <v>0</v>
      </c>
      <c r="K145">
        <v>0</v>
      </c>
      <c r="L145">
        <v>0</v>
      </c>
      <c r="M145">
        <v>0</v>
      </c>
      <c r="N145" t="s">
        <v>905</v>
      </c>
      <c r="O145">
        <v>1</v>
      </c>
    </row>
    <row r="146" spans="1:15" x14ac:dyDescent="0.25">
      <c r="A146">
        <v>1</v>
      </c>
      <c r="B146">
        <v>1</v>
      </c>
      <c r="C146">
        <v>1</v>
      </c>
      <c r="D146">
        <v>1</v>
      </c>
      <c r="E146">
        <v>2150070</v>
      </c>
      <c r="F146" t="str">
        <f t="shared" si="2"/>
        <v>11112150070</v>
      </c>
      <c r="G146" t="s">
        <v>4528</v>
      </c>
      <c r="H146">
        <v>0</v>
      </c>
      <c r="I146">
        <v>0</v>
      </c>
      <c r="J146">
        <v>0</v>
      </c>
      <c r="K146">
        <v>0</v>
      </c>
      <c r="L146">
        <v>0</v>
      </c>
      <c r="M146">
        <v>0</v>
      </c>
      <c r="N146" t="s">
        <v>905</v>
      </c>
      <c r="O146">
        <v>1</v>
      </c>
    </row>
    <row r="147" spans="1:15" x14ac:dyDescent="0.25">
      <c r="A147">
        <v>1</v>
      </c>
      <c r="B147">
        <v>1</v>
      </c>
      <c r="C147">
        <v>1</v>
      </c>
      <c r="D147">
        <v>1</v>
      </c>
      <c r="E147">
        <v>2150100</v>
      </c>
      <c r="F147" t="str">
        <f t="shared" si="2"/>
        <v>11112150100</v>
      </c>
      <c r="G147" t="s">
        <v>4529</v>
      </c>
      <c r="H147">
        <v>0</v>
      </c>
      <c r="I147">
        <v>0</v>
      </c>
      <c r="J147">
        <v>0</v>
      </c>
      <c r="K147">
        <v>0</v>
      </c>
      <c r="L147">
        <v>0</v>
      </c>
      <c r="M147">
        <v>0</v>
      </c>
      <c r="N147" t="s">
        <v>905</v>
      </c>
      <c r="O147">
        <v>1</v>
      </c>
    </row>
    <row r="148" spans="1:15" x14ac:dyDescent="0.25">
      <c r="A148">
        <v>1</v>
      </c>
      <c r="B148">
        <v>1</v>
      </c>
      <c r="C148">
        <v>1</v>
      </c>
      <c r="D148">
        <v>1</v>
      </c>
      <c r="E148">
        <v>2151001</v>
      </c>
      <c r="F148" t="str">
        <f t="shared" si="2"/>
        <v>11112151001</v>
      </c>
      <c r="G148" t="s">
        <v>4530</v>
      </c>
      <c r="H148">
        <v>343760.07</v>
      </c>
      <c r="I148">
        <v>0</v>
      </c>
      <c r="J148">
        <v>-343760.07</v>
      </c>
      <c r="K148">
        <v>0</v>
      </c>
      <c r="L148">
        <v>0</v>
      </c>
      <c r="M148">
        <v>0</v>
      </c>
      <c r="N148" t="s">
        <v>905</v>
      </c>
      <c r="O148">
        <v>1</v>
      </c>
    </row>
    <row r="149" spans="1:15" x14ac:dyDescent="0.25">
      <c r="A149">
        <v>1</v>
      </c>
      <c r="B149">
        <v>1</v>
      </c>
      <c r="C149">
        <v>1</v>
      </c>
      <c r="D149">
        <v>1</v>
      </c>
      <c r="E149">
        <v>2151002</v>
      </c>
      <c r="F149" t="str">
        <f t="shared" si="2"/>
        <v>11112151002</v>
      </c>
      <c r="G149" t="s">
        <v>4531</v>
      </c>
      <c r="H149">
        <v>-7169295.5999999996</v>
      </c>
      <c r="I149">
        <v>7169295.5999999996</v>
      </c>
      <c r="J149">
        <v>-9466000</v>
      </c>
      <c r="K149">
        <v>0</v>
      </c>
      <c r="L149">
        <v>-9466000</v>
      </c>
      <c r="M149">
        <v>0</v>
      </c>
      <c r="N149" t="s">
        <v>905</v>
      </c>
      <c r="O149">
        <v>1</v>
      </c>
    </row>
    <row r="150" spans="1:15" x14ac:dyDescent="0.25">
      <c r="A150">
        <v>1</v>
      </c>
      <c r="B150">
        <v>1</v>
      </c>
      <c r="C150">
        <v>1</v>
      </c>
      <c r="D150">
        <v>1</v>
      </c>
      <c r="E150">
        <v>2151003</v>
      </c>
      <c r="F150" t="str">
        <f t="shared" si="2"/>
        <v>11112151003</v>
      </c>
      <c r="G150" t="s">
        <v>4532</v>
      </c>
      <c r="H150">
        <v>-207704.4</v>
      </c>
      <c r="I150">
        <v>207704.4</v>
      </c>
      <c r="J150">
        <v>0</v>
      </c>
      <c r="K150">
        <v>0</v>
      </c>
      <c r="L150">
        <v>0</v>
      </c>
      <c r="M150">
        <v>0</v>
      </c>
      <c r="N150" t="s">
        <v>905</v>
      </c>
      <c r="O150">
        <v>1</v>
      </c>
    </row>
    <row r="151" spans="1:15" x14ac:dyDescent="0.25">
      <c r="A151">
        <v>1</v>
      </c>
      <c r="B151">
        <v>1</v>
      </c>
      <c r="C151">
        <v>1</v>
      </c>
      <c r="D151">
        <v>1</v>
      </c>
      <c r="E151">
        <v>2151004</v>
      </c>
      <c r="F151" t="str">
        <f t="shared" si="2"/>
        <v>11112151004</v>
      </c>
      <c r="G151" t="s">
        <v>4533</v>
      </c>
      <c r="H151">
        <v>5992333.2599999998</v>
      </c>
      <c r="I151">
        <v>6974202.1799999997</v>
      </c>
      <c r="J151">
        <v>-7531990.7300000004</v>
      </c>
      <c r="K151">
        <v>5434544.71</v>
      </c>
      <c r="L151">
        <v>0</v>
      </c>
      <c r="M151">
        <v>0</v>
      </c>
      <c r="N151" t="s">
        <v>905</v>
      </c>
      <c r="O151">
        <v>1</v>
      </c>
    </row>
    <row r="152" spans="1:15" x14ac:dyDescent="0.25">
      <c r="A152">
        <v>1</v>
      </c>
      <c r="B152">
        <v>1</v>
      </c>
      <c r="C152">
        <v>1</v>
      </c>
      <c r="D152">
        <v>1</v>
      </c>
      <c r="E152">
        <v>2151005</v>
      </c>
      <c r="F152" t="str">
        <f t="shared" si="2"/>
        <v>11112151005</v>
      </c>
      <c r="G152" t="s">
        <v>4534</v>
      </c>
      <c r="H152">
        <v>833202.32</v>
      </c>
      <c r="I152">
        <v>957535.53</v>
      </c>
      <c r="J152">
        <v>-889901.59</v>
      </c>
      <c r="K152">
        <v>900836.26</v>
      </c>
      <c r="L152">
        <v>0</v>
      </c>
      <c r="M152">
        <v>0</v>
      </c>
      <c r="N152" t="s">
        <v>905</v>
      </c>
      <c r="O152">
        <v>1</v>
      </c>
    </row>
    <row r="153" spans="1:15" x14ac:dyDescent="0.25">
      <c r="A153">
        <v>1</v>
      </c>
      <c r="B153">
        <v>1</v>
      </c>
      <c r="C153">
        <v>1</v>
      </c>
      <c r="D153">
        <v>1</v>
      </c>
      <c r="E153">
        <v>2151006</v>
      </c>
      <c r="F153" t="str">
        <f t="shared" si="2"/>
        <v>11112151006</v>
      </c>
      <c r="G153" t="s">
        <v>4535</v>
      </c>
      <c r="H153">
        <v>207704.35</v>
      </c>
      <c r="I153">
        <v>373300</v>
      </c>
      <c r="J153">
        <v>-207704.35</v>
      </c>
      <c r="K153">
        <v>373300</v>
      </c>
      <c r="L153">
        <v>0</v>
      </c>
      <c r="M153">
        <v>0</v>
      </c>
      <c r="N153" t="s">
        <v>905</v>
      </c>
      <c r="O153">
        <v>1</v>
      </c>
    </row>
    <row r="154" spans="1:15" x14ac:dyDescent="0.25">
      <c r="A154">
        <v>1</v>
      </c>
      <c r="B154">
        <v>1</v>
      </c>
      <c r="C154">
        <v>1</v>
      </c>
      <c r="D154">
        <v>1</v>
      </c>
      <c r="E154">
        <v>2151007</v>
      </c>
      <c r="F154" t="str">
        <f t="shared" si="2"/>
        <v>11112151007</v>
      </c>
      <c r="G154" t="s">
        <v>4536</v>
      </c>
      <c r="H154">
        <v>0</v>
      </c>
      <c r="I154">
        <v>9625.9</v>
      </c>
      <c r="J154">
        <v>-9625.9</v>
      </c>
      <c r="K154">
        <v>0</v>
      </c>
      <c r="L154">
        <v>0</v>
      </c>
      <c r="M154">
        <v>0</v>
      </c>
      <c r="N154" t="s">
        <v>905</v>
      </c>
      <c r="O154">
        <v>1</v>
      </c>
    </row>
    <row r="155" spans="1:15" x14ac:dyDescent="0.25">
      <c r="A155">
        <v>1</v>
      </c>
      <c r="B155">
        <v>1</v>
      </c>
      <c r="C155">
        <v>1</v>
      </c>
      <c r="D155">
        <v>1</v>
      </c>
      <c r="E155">
        <v>2151010</v>
      </c>
      <c r="F155" t="str">
        <f t="shared" si="2"/>
        <v>11112151010</v>
      </c>
      <c r="G155" t="s">
        <v>4537</v>
      </c>
      <c r="H155">
        <v>0</v>
      </c>
      <c r="I155">
        <v>0</v>
      </c>
      <c r="J155">
        <v>0</v>
      </c>
      <c r="K155">
        <v>0</v>
      </c>
      <c r="L155">
        <v>0</v>
      </c>
      <c r="M155">
        <v>0</v>
      </c>
      <c r="N155" t="s">
        <v>905</v>
      </c>
      <c r="O155">
        <v>1</v>
      </c>
    </row>
    <row r="156" spans="1:15" x14ac:dyDescent="0.25">
      <c r="A156">
        <v>1</v>
      </c>
      <c r="B156">
        <v>1</v>
      </c>
      <c r="C156">
        <v>1</v>
      </c>
      <c r="D156">
        <v>1</v>
      </c>
      <c r="E156">
        <v>2151012</v>
      </c>
      <c r="F156" t="str">
        <f t="shared" si="2"/>
        <v>11112151012</v>
      </c>
      <c r="G156" t="s">
        <v>4538</v>
      </c>
      <c r="H156">
        <v>0</v>
      </c>
      <c r="I156">
        <v>0</v>
      </c>
      <c r="J156">
        <v>0</v>
      </c>
      <c r="K156">
        <v>0</v>
      </c>
      <c r="L156">
        <v>0</v>
      </c>
      <c r="M156">
        <v>0</v>
      </c>
      <c r="N156" t="s">
        <v>905</v>
      </c>
      <c r="O156">
        <v>1</v>
      </c>
    </row>
    <row r="157" spans="1:15" x14ac:dyDescent="0.25">
      <c r="A157">
        <v>1</v>
      </c>
      <c r="B157">
        <v>1</v>
      </c>
      <c r="C157">
        <v>1</v>
      </c>
      <c r="D157">
        <v>1</v>
      </c>
      <c r="E157">
        <v>2151013</v>
      </c>
      <c r="F157" t="str">
        <f t="shared" si="2"/>
        <v>11112151013</v>
      </c>
      <c r="G157" t="s">
        <v>4539</v>
      </c>
      <c r="H157">
        <v>0</v>
      </c>
      <c r="I157">
        <v>0</v>
      </c>
      <c r="J157">
        <v>0</v>
      </c>
      <c r="K157">
        <v>0</v>
      </c>
      <c r="L157">
        <v>0</v>
      </c>
      <c r="M157">
        <v>0</v>
      </c>
      <c r="N157" t="s">
        <v>905</v>
      </c>
      <c r="O157">
        <v>1</v>
      </c>
    </row>
    <row r="158" spans="1:15" x14ac:dyDescent="0.25">
      <c r="A158">
        <v>1</v>
      </c>
      <c r="B158">
        <v>1</v>
      </c>
      <c r="C158">
        <v>1</v>
      </c>
      <c r="D158">
        <v>1</v>
      </c>
      <c r="E158">
        <v>2151014</v>
      </c>
      <c r="F158" t="str">
        <f t="shared" si="2"/>
        <v>11112151014</v>
      </c>
      <c r="G158" t="s">
        <v>4540</v>
      </c>
      <c r="H158">
        <v>0</v>
      </c>
      <c r="I158">
        <v>0</v>
      </c>
      <c r="J158">
        <v>0</v>
      </c>
      <c r="K158">
        <v>0</v>
      </c>
      <c r="L158">
        <v>0</v>
      </c>
      <c r="M158">
        <v>0</v>
      </c>
      <c r="N158" t="s">
        <v>905</v>
      </c>
      <c r="O158">
        <v>1</v>
      </c>
    </row>
    <row r="159" spans="1:15" x14ac:dyDescent="0.25">
      <c r="A159">
        <v>1</v>
      </c>
      <c r="B159">
        <v>1</v>
      </c>
      <c r="C159">
        <v>1</v>
      </c>
      <c r="D159">
        <v>1</v>
      </c>
      <c r="E159">
        <v>2151015</v>
      </c>
      <c r="F159" t="str">
        <f t="shared" si="2"/>
        <v>11112151015</v>
      </c>
      <c r="G159" t="s">
        <v>4541</v>
      </c>
      <c r="H159">
        <v>0</v>
      </c>
      <c r="I159">
        <v>211000</v>
      </c>
      <c r="J159">
        <v>-211000</v>
      </c>
      <c r="K159">
        <v>0</v>
      </c>
      <c r="L159">
        <v>0</v>
      </c>
      <c r="M159">
        <v>0</v>
      </c>
      <c r="N159" t="s">
        <v>905</v>
      </c>
      <c r="O159">
        <v>1</v>
      </c>
    </row>
    <row r="160" spans="1:15" x14ac:dyDescent="0.25">
      <c r="A160">
        <v>1</v>
      </c>
      <c r="B160">
        <v>1</v>
      </c>
      <c r="C160">
        <v>1</v>
      </c>
      <c r="D160">
        <v>1</v>
      </c>
      <c r="E160">
        <v>2151021</v>
      </c>
      <c r="F160" t="str">
        <f t="shared" si="2"/>
        <v>11112151021</v>
      </c>
      <c r="G160" t="s">
        <v>4542</v>
      </c>
      <c r="H160">
        <v>0</v>
      </c>
      <c r="I160">
        <v>0</v>
      </c>
      <c r="J160">
        <v>0</v>
      </c>
      <c r="K160">
        <v>0</v>
      </c>
      <c r="L160">
        <v>0</v>
      </c>
      <c r="M160">
        <v>0</v>
      </c>
      <c r="N160" t="s">
        <v>905</v>
      </c>
      <c r="O160">
        <v>1</v>
      </c>
    </row>
    <row r="161" spans="1:15" x14ac:dyDescent="0.25">
      <c r="A161">
        <v>1</v>
      </c>
      <c r="B161">
        <v>1</v>
      </c>
      <c r="C161">
        <v>1</v>
      </c>
      <c r="D161">
        <v>1</v>
      </c>
      <c r="E161">
        <v>2151022</v>
      </c>
      <c r="F161" t="str">
        <f t="shared" si="2"/>
        <v>11112151022</v>
      </c>
      <c r="G161" t="s">
        <v>4543</v>
      </c>
      <c r="H161">
        <v>0</v>
      </c>
      <c r="I161">
        <v>0</v>
      </c>
      <c r="J161">
        <v>0</v>
      </c>
      <c r="K161">
        <v>0</v>
      </c>
      <c r="L161">
        <v>0</v>
      </c>
      <c r="M161">
        <v>0</v>
      </c>
      <c r="N161" t="s">
        <v>905</v>
      </c>
      <c r="O161">
        <v>1</v>
      </c>
    </row>
    <row r="162" spans="1:15" x14ac:dyDescent="0.25">
      <c r="A162">
        <v>1</v>
      </c>
      <c r="B162">
        <v>1</v>
      </c>
      <c r="C162">
        <v>1</v>
      </c>
      <c r="D162">
        <v>1</v>
      </c>
      <c r="E162">
        <v>2151023</v>
      </c>
      <c r="F162" t="str">
        <f t="shared" si="2"/>
        <v>11112151023</v>
      </c>
      <c r="G162" t="s">
        <v>4544</v>
      </c>
      <c r="H162">
        <v>-1000000</v>
      </c>
      <c r="I162">
        <v>1000000</v>
      </c>
      <c r="J162">
        <v>-1000000</v>
      </c>
      <c r="K162">
        <v>0</v>
      </c>
      <c r="L162">
        <v>-1000000</v>
      </c>
      <c r="M162">
        <v>1000000</v>
      </c>
      <c r="N162" t="s">
        <v>905</v>
      </c>
      <c r="O162">
        <v>1</v>
      </c>
    </row>
    <row r="163" spans="1:15" x14ac:dyDescent="0.25">
      <c r="A163">
        <v>1</v>
      </c>
      <c r="B163">
        <v>1</v>
      </c>
      <c r="C163">
        <v>1</v>
      </c>
      <c r="D163">
        <v>1</v>
      </c>
      <c r="E163">
        <v>2151026</v>
      </c>
      <c r="F163" t="str">
        <f t="shared" si="2"/>
        <v>11112151026</v>
      </c>
      <c r="G163" t="s">
        <v>4545</v>
      </c>
      <c r="H163">
        <v>1000000</v>
      </c>
      <c r="I163">
        <v>1096718.67</v>
      </c>
      <c r="J163">
        <v>-1096718.67</v>
      </c>
      <c r="K163">
        <v>1000000</v>
      </c>
      <c r="L163">
        <v>0</v>
      </c>
      <c r="M163">
        <v>-1000000</v>
      </c>
      <c r="N163" t="s">
        <v>905</v>
      </c>
      <c r="O163">
        <v>1</v>
      </c>
    </row>
    <row r="164" spans="1:15" x14ac:dyDescent="0.25">
      <c r="A164">
        <v>1</v>
      </c>
      <c r="B164">
        <v>1</v>
      </c>
      <c r="C164">
        <v>1</v>
      </c>
      <c r="D164">
        <v>1</v>
      </c>
      <c r="E164">
        <v>2151030</v>
      </c>
      <c r="F164" t="str">
        <f t="shared" si="2"/>
        <v>11112151030</v>
      </c>
      <c r="G164" t="s">
        <v>4546</v>
      </c>
      <c r="H164">
        <v>0</v>
      </c>
      <c r="I164">
        <v>0</v>
      </c>
      <c r="J164">
        <v>0</v>
      </c>
      <c r="K164">
        <v>0</v>
      </c>
      <c r="L164">
        <v>0</v>
      </c>
      <c r="M164">
        <v>0</v>
      </c>
      <c r="N164" t="s">
        <v>905</v>
      </c>
      <c r="O164">
        <v>1</v>
      </c>
    </row>
    <row r="165" spans="1:15" x14ac:dyDescent="0.25">
      <c r="A165">
        <v>1</v>
      </c>
      <c r="B165">
        <v>1</v>
      </c>
      <c r="C165">
        <v>1</v>
      </c>
      <c r="D165">
        <v>1</v>
      </c>
      <c r="E165">
        <v>2151031</v>
      </c>
      <c r="F165" t="str">
        <f t="shared" si="2"/>
        <v>11112151031</v>
      </c>
      <c r="G165" t="s">
        <v>4547</v>
      </c>
      <c r="H165">
        <v>0</v>
      </c>
      <c r="I165">
        <v>0</v>
      </c>
      <c r="J165">
        <v>0</v>
      </c>
      <c r="K165">
        <v>0</v>
      </c>
      <c r="L165">
        <v>0</v>
      </c>
      <c r="M165">
        <v>0</v>
      </c>
      <c r="N165" t="s">
        <v>905</v>
      </c>
      <c r="O165">
        <v>1</v>
      </c>
    </row>
    <row r="166" spans="1:15" x14ac:dyDescent="0.25">
      <c r="A166">
        <v>1</v>
      </c>
      <c r="B166">
        <v>1</v>
      </c>
      <c r="C166">
        <v>1</v>
      </c>
      <c r="D166">
        <v>1</v>
      </c>
      <c r="E166">
        <v>2151043</v>
      </c>
      <c r="F166" t="str">
        <f t="shared" si="2"/>
        <v>11112151043</v>
      </c>
      <c r="G166" t="s">
        <v>4548</v>
      </c>
      <c r="H166">
        <v>-1600000</v>
      </c>
      <c r="I166">
        <v>1848700</v>
      </c>
      <c r="J166">
        <v>-1848700</v>
      </c>
      <c r="K166">
        <v>0</v>
      </c>
      <c r="L166">
        <v>-1600000</v>
      </c>
      <c r="M166">
        <v>0</v>
      </c>
      <c r="N166" t="s">
        <v>905</v>
      </c>
      <c r="O166">
        <v>1</v>
      </c>
    </row>
    <row r="167" spans="1:15" x14ac:dyDescent="0.25">
      <c r="A167">
        <v>1</v>
      </c>
      <c r="B167">
        <v>1</v>
      </c>
      <c r="C167">
        <v>1</v>
      </c>
      <c r="D167">
        <v>1</v>
      </c>
      <c r="E167">
        <v>2151044</v>
      </c>
      <c r="F167" t="str">
        <f t="shared" si="2"/>
        <v>11112151044</v>
      </c>
      <c r="G167" t="s">
        <v>4549</v>
      </c>
      <c r="H167">
        <v>0</v>
      </c>
      <c r="I167">
        <v>175155.1</v>
      </c>
      <c r="J167">
        <v>0</v>
      </c>
      <c r="K167">
        <v>175155.1</v>
      </c>
      <c r="L167">
        <v>0</v>
      </c>
      <c r="M167">
        <v>0</v>
      </c>
      <c r="N167" t="s">
        <v>905</v>
      </c>
      <c r="O167">
        <v>1</v>
      </c>
    </row>
    <row r="168" spans="1:15" x14ac:dyDescent="0.25">
      <c r="A168">
        <v>1</v>
      </c>
      <c r="B168">
        <v>1</v>
      </c>
      <c r="C168">
        <v>1</v>
      </c>
      <c r="D168">
        <v>1</v>
      </c>
      <c r="E168">
        <v>2151046</v>
      </c>
      <c r="F168" t="str">
        <f t="shared" si="2"/>
        <v>11112151046</v>
      </c>
      <c r="G168" t="s">
        <v>4550</v>
      </c>
      <c r="H168">
        <v>1530063.14</v>
      </c>
      <c r="I168">
        <v>2017238.16</v>
      </c>
      <c r="J168">
        <v>-2125811.66</v>
      </c>
      <c r="K168">
        <v>1421489.64</v>
      </c>
      <c r="L168">
        <v>0</v>
      </c>
      <c r="M168">
        <v>0</v>
      </c>
      <c r="N168" t="s">
        <v>905</v>
      </c>
      <c r="O168">
        <v>1</v>
      </c>
    </row>
    <row r="169" spans="1:15" x14ac:dyDescent="0.25">
      <c r="A169">
        <v>1</v>
      </c>
      <c r="B169">
        <v>1</v>
      </c>
      <c r="C169">
        <v>1</v>
      </c>
      <c r="D169">
        <v>1</v>
      </c>
      <c r="E169">
        <v>2151047</v>
      </c>
      <c r="F169" t="str">
        <f t="shared" si="2"/>
        <v>11112151047</v>
      </c>
      <c r="G169" t="s">
        <v>4551</v>
      </c>
      <c r="H169">
        <v>69936.86</v>
      </c>
      <c r="I169">
        <v>81192.36</v>
      </c>
      <c r="J169">
        <v>-147773.96</v>
      </c>
      <c r="K169">
        <v>3355.26</v>
      </c>
      <c r="L169">
        <v>0</v>
      </c>
      <c r="M169">
        <v>0</v>
      </c>
      <c r="N169" t="s">
        <v>905</v>
      </c>
      <c r="O169">
        <v>1</v>
      </c>
    </row>
    <row r="170" spans="1:15" x14ac:dyDescent="0.25">
      <c r="A170">
        <v>1</v>
      </c>
      <c r="B170">
        <v>1</v>
      </c>
      <c r="C170">
        <v>1</v>
      </c>
      <c r="D170">
        <v>1</v>
      </c>
      <c r="E170">
        <v>2151063</v>
      </c>
      <c r="F170" t="str">
        <f t="shared" si="2"/>
        <v>11112151063</v>
      </c>
      <c r="G170" t="s">
        <v>4552</v>
      </c>
      <c r="H170">
        <v>-934000</v>
      </c>
      <c r="I170">
        <v>934000</v>
      </c>
      <c r="J170">
        <v>-942000</v>
      </c>
      <c r="K170">
        <v>0</v>
      </c>
      <c r="L170">
        <v>-942000</v>
      </c>
      <c r="M170">
        <v>0</v>
      </c>
      <c r="N170" t="s">
        <v>905</v>
      </c>
      <c r="O170">
        <v>1</v>
      </c>
    </row>
    <row r="171" spans="1:15" x14ac:dyDescent="0.25">
      <c r="A171">
        <v>1</v>
      </c>
      <c r="B171">
        <v>1</v>
      </c>
      <c r="C171">
        <v>1</v>
      </c>
      <c r="D171">
        <v>1</v>
      </c>
      <c r="E171">
        <v>2151066</v>
      </c>
      <c r="F171" t="str">
        <f t="shared" si="2"/>
        <v>11112151066</v>
      </c>
      <c r="G171" t="s">
        <v>4553</v>
      </c>
      <c r="H171">
        <v>831031.39</v>
      </c>
      <c r="I171">
        <v>1094008.8500000001</v>
      </c>
      <c r="J171">
        <v>-983040.24</v>
      </c>
      <c r="K171">
        <v>942000</v>
      </c>
      <c r="L171">
        <v>0</v>
      </c>
      <c r="M171">
        <v>0</v>
      </c>
      <c r="N171" t="s">
        <v>905</v>
      </c>
      <c r="O171">
        <v>1</v>
      </c>
    </row>
    <row r="172" spans="1:15" x14ac:dyDescent="0.25">
      <c r="A172">
        <v>1</v>
      </c>
      <c r="B172">
        <v>1</v>
      </c>
      <c r="C172">
        <v>1</v>
      </c>
      <c r="D172">
        <v>1</v>
      </c>
      <c r="E172">
        <v>2151067</v>
      </c>
      <c r="F172" t="str">
        <f t="shared" si="2"/>
        <v>11112151067</v>
      </c>
      <c r="G172" t="s">
        <v>4554</v>
      </c>
      <c r="H172">
        <v>102968.61</v>
      </c>
      <c r="I172">
        <v>17235.599999999999</v>
      </c>
      <c r="J172">
        <v>-120204.21</v>
      </c>
      <c r="K172">
        <v>0</v>
      </c>
      <c r="L172">
        <v>0</v>
      </c>
      <c r="M172">
        <v>0</v>
      </c>
      <c r="N172" t="s">
        <v>905</v>
      </c>
      <c r="O172">
        <v>1</v>
      </c>
    </row>
    <row r="173" spans="1:15" x14ac:dyDescent="0.25">
      <c r="A173">
        <v>1</v>
      </c>
      <c r="B173">
        <v>1</v>
      </c>
      <c r="C173">
        <v>1</v>
      </c>
      <c r="D173">
        <v>1</v>
      </c>
      <c r="E173">
        <v>2151081</v>
      </c>
      <c r="F173" t="str">
        <f t="shared" si="2"/>
        <v>11112151081</v>
      </c>
      <c r="G173" t="s">
        <v>4555</v>
      </c>
      <c r="H173">
        <v>0</v>
      </c>
      <c r="I173">
        <v>0</v>
      </c>
      <c r="J173">
        <v>0</v>
      </c>
      <c r="K173">
        <v>0</v>
      </c>
      <c r="L173">
        <v>0</v>
      </c>
      <c r="M173">
        <v>0</v>
      </c>
      <c r="N173" t="s">
        <v>905</v>
      </c>
      <c r="O173">
        <v>1</v>
      </c>
    </row>
    <row r="174" spans="1:15" x14ac:dyDescent="0.25">
      <c r="A174">
        <v>1</v>
      </c>
      <c r="B174">
        <v>1</v>
      </c>
      <c r="C174">
        <v>1</v>
      </c>
      <c r="D174">
        <v>1</v>
      </c>
      <c r="E174">
        <v>2151082</v>
      </c>
      <c r="F174" t="str">
        <f t="shared" si="2"/>
        <v>11112151082</v>
      </c>
      <c r="G174" t="s">
        <v>4556</v>
      </c>
      <c r="H174">
        <v>0</v>
      </c>
      <c r="I174">
        <v>0</v>
      </c>
      <c r="J174">
        <v>-3000000</v>
      </c>
      <c r="K174">
        <v>0</v>
      </c>
      <c r="L174">
        <v>-3000000</v>
      </c>
      <c r="M174">
        <v>3000000</v>
      </c>
      <c r="N174" t="s">
        <v>905</v>
      </c>
      <c r="O174">
        <v>1</v>
      </c>
    </row>
    <row r="175" spans="1:15" x14ac:dyDescent="0.25">
      <c r="A175">
        <v>1</v>
      </c>
      <c r="B175">
        <v>1</v>
      </c>
      <c r="C175">
        <v>1</v>
      </c>
      <c r="D175">
        <v>1</v>
      </c>
      <c r="E175">
        <v>2151084</v>
      </c>
      <c r="F175" t="str">
        <f t="shared" si="2"/>
        <v>11112151084</v>
      </c>
      <c r="G175" t="s">
        <v>4557</v>
      </c>
      <c r="H175">
        <v>0</v>
      </c>
      <c r="I175">
        <v>2648368.2200000002</v>
      </c>
      <c r="J175">
        <v>0</v>
      </c>
      <c r="K175">
        <v>2648368.2200000002</v>
      </c>
      <c r="L175">
        <v>0</v>
      </c>
      <c r="M175">
        <v>-2648368.2200000002</v>
      </c>
      <c r="N175" t="s">
        <v>905</v>
      </c>
      <c r="O175">
        <v>1</v>
      </c>
    </row>
    <row r="176" spans="1:15" x14ac:dyDescent="0.25">
      <c r="A176">
        <v>1</v>
      </c>
      <c r="B176">
        <v>1</v>
      </c>
      <c r="C176">
        <v>1</v>
      </c>
      <c r="D176">
        <v>1</v>
      </c>
      <c r="E176">
        <v>2151085</v>
      </c>
      <c r="F176" t="str">
        <f t="shared" si="2"/>
        <v>11112151085</v>
      </c>
      <c r="G176" t="s">
        <v>4558</v>
      </c>
      <c r="H176">
        <v>0</v>
      </c>
      <c r="I176">
        <v>351631.78</v>
      </c>
      <c r="J176">
        <v>0</v>
      </c>
      <c r="K176">
        <v>351631.78</v>
      </c>
      <c r="L176">
        <v>0</v>
      </c>
      <c r="M176">
        <v>-351631.78</v>
      </c>
      <c r="N176" t="s">
        <v>905</v>
      </c>
      <c r="O176">
        <v>1</v>
      </c>
    </row>
    <row r="177" spans="1:15" x14ac:dyDescent="0.25">
      <c r="A177">
        <v>1</v>
      </c>
      <c r="B177">
        <v>1</v>
      </c>
      <c r="C177">
        <v>1</v>
      </c>
      <c r="D177">
        <v>1</v>
      </c>
      <c r="E177">
        <v>2151121</v>
      </c>
      <c r="F177" t="str">
        <f t="shared" si="2"/>
        <v>11112151121</v>
      </c>
      <c r="G177" t="s">
        <v>4559</v>
      </c>
      <c r="H177">
        <v>0</v>
      </c>
      <c r="I177">
        <v>0</v>
      </c>
      <c r="J177">
        <v>-180877.7</v>
      </c>
      <c r="K177">
        <v>0</v>
      </c>
      <c r="L177">
        <v>-180877.7</v>
      </c>
      <c r="M177">
        <v>0</v>
      </c>
      <c r="N177" t="s">
        <v>905</v>
      </c>
      <c r="O177">
        <v>1</v>
      </c>
    </row>
    <row r="178" spans="1:15" x14ac:dyDescent="0.25">
      <c r="A178">
        <v>1</v>
      </c>
      <c r="B178">
        <v>1</v>
      </c>
      <c r="C178">
        <v>1</v>
      </c>
      <c r="D178">
        <v>1</v>
      </c>
      <c r="E178">
        <v>2151122</v>
      </c>
      <c r="F178" t="str">
        <f t="shared" si="2"/>
        <v>11112151122</v>
      </c>
      <c r="G178" t="s">
        <v>4560</v>
      </c>
      <c r="H178">
        <v>-1760781.06</v>
      </c>
      <c r="I178">
        <v>1760781.06</v>
      </c>
      <c r="J178">
        <v>0</v>
      </c>
      <c r="K178">
        <v>0</v>
      </c>
      <c r="L178">
        <v>0</v>
      </c>
      <c r="M178">
        <v>0</v>
      </c>
      <c r="N178" t="s">
        <v>905</v>
      </c>
      <c r="O178">
        <v>1</v>
      </c>
    </row>
    <row r="179" spans="1:15" x14ac:dyDescent="0.25">
      <c r="A179">
        <v>1</v>
      </c>
      <c r="B179">
        <v>1</v>
      </c>
      <c r="C179">
        <v>1</v>
      </c>
      <c r="D179">
        <v>1</v>
      </c>
      <c r="E179">
        <v>2151123</v>
      </c>
      <c r="F179" t="str">
        <f t="shared" si="2"/>
        <v>11112151123</v>
      </c>
      <c r="G179" t="s">
        <v>4561</v>
      </c>
      <c r="H179">
        <v>-20591254.18</v>
      </c>
      <c r="I179">
        <v>22352035.239999998</v>
      </c>
      <c r="J179">
        <v>-1760781.06</v>
      </c>
      <c r="K179">
        <v>0</v>
      </c>
      <c r="L179">
        <v>0</v>
      </c>
      <c r="M179">
        <v>0</v>
      </c>
      <c r="N179" t="s">
        <v>905</v>
      </c>
      <c r="O179">
        <v>1</v>
      </c>
    </row>
    <row r="180" spans="1:15" x14ac:dyDescent="0.25">
      <c r="A180">
        <v>1</v>
      </c>
      <c r="B180">
        <v>1</v>
      </c>
      <c r="C180">
        <v>1</v>
      </c>
      <c r="D180">
        <v>1</v>
      </c>
      <c r="E180">
        <v>2151124</v>
      </c>
      <c r="F180" t="str">
        <f t="shared" si="2"/>
        <v>11112151124</v>
      </c>
      <c r="G180" t="s">
        <v>4562</v>
      </c>
      <c r="H180">
        <v>1760781.06</v>
      </c>
      <c r="I180">
        <v>0</v>
      </c>
      <c r="J180">
        <v>-1760781.06</v>
      </c>
      <c r="K180">
        <v>0</v>
      </c>
      <c r="L180">
        <v>0</v>
      </c>
      <c r="M180">
        <v>0</v>
      </c>
      <c r="N180" t="s">
        <v>905</v>
      </c>
      <c r="O180">
        <v>1</v>
      </c>
    </row>
    <row r="181" spans="1:15" x14ac:dyDescent="0.25">
      <c r="A181">
        <v>1</v>
      </c>
      <c r="B181">
        <v>1</v>
      </c>
      <c r="C181">
        <v>1</v>
      </c>
      <c r="D181">
        <v>1</v>
      </c>
      <c r="E181">
        <v>2151126</v>
      </c>
      <c r="F181" t="str">
        <f t="shared" si="2"/>
        <v>11112151126</v>
      </c>
      <c r="G181" t="s">
        <v>4563</v>
      </c>
      <c r="H181">
        <v>20410376.48</v>
      </c>
      <c r="I181">
        <v>180876.34</v>
      </c>
      <c r="J181">
        <v>-20410376.48</v>
      </c>
      <c r="K181">
        <v>180876.34</v>
      </c>
      <c r="L181">
        <v>0</v>
      </c>
      <c r="M181">
        <v>0</v>
      </c>
      <c r="N181" t="s">
        <v>905</v>
      </c>
      <c r="O181">
        <v>1</v>
      </c>
    </row>
    <row r="182" spans="1:15" x14ac:dyDescent="0.25">
      <c r="A182">
        <v>1</v>
      </c>
      <c r="B182">
        <v>1</v>
      </c>
      <c r="C182">
        <v>1</v>
      </c>
      <c r="D182">
        <v>1</v>
      </c>
      <c r="E182">
        <v>2151141</v>
      </c>
      <c r="F182" t="str">
        <f t="shared" si="2"/>
        <v>11112151141</v>
      </c>
      <c r="G182" t="s">
        <v>4564</v>
      </c>
      <c r="H182">
        <v>0</v>
      </c>
      <c r="I182">
        <v>0</v>
      </c>
      <c r="J182">
        <v>0</v>
      </c>
      <c r="K182">
        <v>0</v>
      </c>
      <c r="L182">
        <v>0</v>
      </c>
      <c r="M182">
        <v>0</v>
      </c>
      <c r="N182" t="s">
        <v>905</v>
      </c>
      <c r="O182">
        <v>1</v>
      </c>
    </row>
    <row r="183" spans="1:15" x14ac:dyDescent="0.25">
      <c r="A183">
        <v>1</v>
      </c>
      <c r="B183">
        <v>1</v>
      </c>
      <c r="C183">
        <v>1</v>
      </c>
      <c r="D183">
        <v>1</v>
      </c>
      <c r="E183">
        <v>2151143</v>
      </c>
      <c r="F183" t="str">
        <f t="shared" si="2"/>
        <v>11112151143</v>
      </c>
      <c r="G183" t="s">
        <v>4565</v>
      </c>
      <c r="H183">
        <v>-24709</v>
      </c>
      <c r="I183">
        <v>24709</v>
      </c>
      <c r="J183">
        <v>-30000</v>
      </c>
      <c r="K183">
        <v>0</v>
      </c>
      <c r="L183">
        <v>-30000</v>
      </c>
      <c r="M183">
        <v>0</v>
      </c>
      <c r="N183" t="s">
        <v>905</v>
      </c>
      <c r="O183">
        <v>1</v>
      </c>
    </row>
    <row r="184" spans="1:15" x14ac:dyDescent="0.25">
      <c r="A184">
        <v>1</v>
      </c>
      <c r="B184">
        <v>1</v>
      </c>
      <c r="C184">
        <v>1</v>
      </c>
      <c r="D184">
        <v>1</v>
      </c>
      <c r="E184">
        <v>2151146</v>
      </c>
      <c r="F184" t="str">
        <f t="shared" si="2"/>
        <v>11112151146</v>
      </c>
      <c r="G184" t="s">
        <v>4566</v>
      </c>
      <c r="H184">
        <v>24709</v>
      </c>
      <c r="I184">
        <v>30000</v>
      </c>
      <c r="J184">
        <v>-27890.5</v>
      </c>
      <c r="K184">
        <v>26818.5</v>
      </c>
      <c r="L184">
        <v>0</v>
      </c>
      <c r="M184">
        <v>0</v>
      </c>
      <c r="N184" t="s">
        <v>905</v>
      </c>
      <c r="O184">
        <v>1</v>
      </c>
    </row>
    <row r="185" spans="1:15" x14ac:dyDescent="0.25">
      <c r="A185">
        <v>1</v>
      </c>
      <c r="B185">
        <v>1</v>
      </c>
      <c r="C185">
        <v>1</v>
      </c>
      <c r="D185">
        <v>1</v>
      </c>
      <c r="E185">
        <v>2151147</v>
      </c>
      <c r="F185" t="str">
        <f t="shared" si="2"/>
        <v>11112151147</v>
      </c>
      <c r="G185" t="s">
        <v>4567</v>
      </c>
      <c r="H185">
        <v>0</v>
      </c>
      <c r="I185">
        <v>3181.5</v>
      </c>
      <c r="J185">
        <v>0</v>
      </c>
      <c r="K185">
        <v>3181.5</v>
      </c>
      <c r="L185">
        <v>0</v>
      </c>
      <c r="M185">
        <v>0</v>
      </c>
      <c r="N185" t="s">
        <v>905</v>
      </c>
      <c r="O185">
        <v>1</v>
      </c>
    </row>
    <row r="186" spans="1:15" x14ac:dyDescent="0.25">
      <c r="A186">
        <v>1</v>
      </c>
      <c r="B186">
        <v>1</v>
      </c>
      <c r="C186">
        <v>1</v>
      </c>
      <c r="D186">
        <v>1</v>
      </c>
      <c r="E186">
        <v>2151161</v>
      </c>
      <c r="F186" t="str">
        <f t="shared" si="2"/>
        <v>11112151161</v>
      </c>
      <c r="G186" t="s">
        <v>4568</v>
      </c>
      <c r="H186">
        <v>-840713.05</v>
      </c>
      <c r="I186">
        <v>840713.05</v>
      </c>
      <c r="J186">
        <v>0</v>
      </c>
      <c r="K186">
        <v>0</v>
      </c>
      <c r="L186">
        <v>0</v>
      </c>
      <c r="M186">
        <v>0</v>
      </c>
      <c r="N186" t="s">
        <v>905</v>
      </c>
      <c r="O186">
        <v>1</v>
      </c>
    </row>
    <row r="187" spans="1:15" x14ac:dyDescent="0.25">
      <c r="A187">
        <v>1</v>
      </c>
      <c r="B187">
        <v>1</v>
      </c>
      <c r="C187">
        <v>1</v>
      </c>
      <c r="D187">
        <v>1</v>
      </c>
      <c r="E187">
        <v>2151162</v>
      </c>
      <c r="F187" t="str">
        <f t="shared" si="2"/>
        <v>11112151162</v>
      </c>
      <c r="G187" t="s">
        <v>4569</v>
      </c>
      <c r="H187">
        <v>0</v>
      </c>
      <c r="I187">
        <v>0</v>
      </c>
      <c r="J187">
        <v>-1648050</v>
      </c>
      <c r="K187">
        <v>0</v>
      </c>
      <c r="L187">
        <v>-1648050</v>
      </c>
      <c r="M187">
        <v>0</v>
      </c>
      <c r="N187" t="s">
        <v>905</v>
      </c>
      <c r="O187">
        <v>1</v>
      </c>
    </row>
    <row r="188" spans="1:15" x14ac:dyDescent="0.25">
      <c r="A188">
        <v>1</v>
      </c>
      <c r="B188">
        <v>1</v>
      </c>
      <c r="C188">
        <v>1</v>
      </c>
      <c r="D188">
        <v>1</v>
      </c>
      <c r="E188">
        <v>2151163</v>
      </c>
      <c r="F188" t="str">
        <f t="shared" si="2"/>
        <v>11112151163</v>
      </c>
      <c r="G188" t="s">
        <v>4570</v>
      </c>
      <c r="H188">
        <v>-300000</v>
      </c>
      <c r="I188">
        <v>2438050</v>
      </c>
      <c r="J188">
        <v>-6025124</v>
      </c>
      <c r="K188">
        <v>0</v>
      </c>
      <c r="L188">
        <v>-3887074</v>
      </c>
      <c r="M188">
        <v>0</v>
      </c>
      <c r="N188" t="s">
        <v>905</v>
      </c>
      <c r="O188">
        <v>1</v>
      </c>
    </row>
    <row r="189" spans="1:15" x14ac:dyDescent="0.25">
      <c r="A189">
        <v>1</v>
      </c>
      <c r="B189">
        <v>1</v>
      </c>
      <c r="C189">
        <v>1</v>
      </c>
      <c r="D189">
        <v>1</v>
      </c>
      <c r="E189">
        <v>2151164</v>
      </c>
      <c r="F189" t="str">
        <f t="shared" si="2"/>
        <v>11112151164</v>
      </c>
      <c r="G189" t="s">
        <v>4571</v>
      </c>
      <c r="H189">
        <v>0</v>
      </c>
      <c r="I189">
        <v>138050</v>
      </c>
      <c r="J189">
        <v>0</v>
      </c>
      <c r="K189">
        <v>138050</v>
      </c>
      <c r="L189">
        <v>0</v>
      </c>
      <c r="M189">
        <v>0</v>
      </c>
      <c r="N189" t="s">
        <v>905</v>
      </c>
      <c r="O189">
        <v>1</v>
      </c>
    </row>
    <row r="190" spans="1:15" x14ac:dyDescent="0.25">
      <c r="A190">
        <v>1</v>
      </c>
      <c r="B190">
        <v>1</v>
      </c>
      <c r="C190">
        <v>1</v>
      </c>
      <c r="D190">
        <v>1</v>
      </c>
      <c r="E190">
        <v>2151166</v>
      </c>
      <c r="F190" t="str">
        <f t="shared" si="2"/>
        <v>11112151166</v>
      </c>
      <c r="G190" t="s">
        <v>4572</v>
      </c>
      <c r="H190">
        <v>1101004.75</v>
      </c>
      <c r="I190">
        <v>2811825.42</v>
      </c>
      <c r="J190">
        <v>-1101004.75</v>
      </c>
      <c r="K190">
        <v>2811825.42</v>
      </c>
      <c r="L190">
        <v>0</v>
      </c>
      <c r="M190">
        <v>0</v>
      </c>
      <c r="N190" t="s">
        <v>905</v>
      </c>
      <c r="O190">
        <v>1</v>
      </c>
    </row>
    <row r="191" spans="1:15" x14ac:dyDescent="0.25">
      <c r="A191">
        <v>1</v>
      </c>
      <c r="B191">
        <v>1</v>
      </c>
      <c r="C191">
        <v>1</v>
      </c>
      <c r="D191">
        <v>1</v>
      </c>
      <c r="E191">
        <v>2151167</v>
      </c>
      <c r="F191" t="str">
        <f t="shared" si="2"/>
        <v>11112151167</v>
      </c>
      <c r="G191" t="s">
        <v>4573</v>
      </c>
      <c r="H191">
        <v>39708.79</v>
      </c>
      <c r="I191">
        <v>76416.09</v>
      </c>
      <c r="J191">
        <v>-39708.300000000003</v>
      </c>
      <c r="K191">
        <v>76416.58</v>
      </c>
      <c r="L191">
        <v>0</v>
      </c>
      <c r="M191">
        <v>0</v>
      </c>
      <c r="N191" t="s">
        <v>905</v>
      </c>
      <c r="O191">
        <v>1</v>
      </c>
    </row>
    <row r="192" spans="1:15" x14ac:dyDescent="0.25">
      <c r="A192">
        <v>1</v>
      </c>
      <c r="B192">
        <v>1</v>
      </c>
      <c r="C192">
        <v>1</v>
      </c>
      <c r="D192">
        <v>1</v>
      </c>
      <c r="E192">
        <v>2151183</v>
      </c>
      <c r="F192" t="str">
        <f t="shared" si="2"/>
        <v>11112151183</v>
      </c>
      <c r="G192" t="s">
        <v>4574</v>
      </c>
      <c r="H192">
        <v>-69952</v>
      </c>
      <c r="I192">
        <v>209856</v>
      </c>
      <c r="J192">
        <v>-211904</v>
      </c>
      <c r="K192">
        <v>0</v>
      </c>
      <c r="L192">
        <v>-72000</v>
      </c>
      <c r="M192">
        <v>0</v>
      </c>
      <c r="N192" t="s">
        <v>905</v>
      </c>
      <c r="O192">
        <v>1</v>
      </c>
    </row>
    <row r="193" spans="1:15" x14ac:dyDescent="0.25">
      <c r="A193">
        <v>1</v>
      </c>
      <c r="B193">
        <v>1</v>
      </c>
      <c r="C193">
        <v>1</v>
      </c>
      <c r="D193">
        <v>1</v>
      </c>
      <c r="E193">
        <v>2151186</v>
      </c>
      <c r="F193" t="str">
        <f t="shared" si="2"/>
        <v>11112151186</v>
      </c>
      <c r="G193" t="s">
        <v>4575</v>
      </c>
      <c r="H193">
        <v>69952</v>
      </c>
      <c r="I193">
        <v>72000</v>
      </c>
      <c r="J193">
        <v>-69952</v>
      </c>
      <c r="K193">
        <v>72000</v>
      </c>
      <c r="L193">
        <v>0</v>
      </c>
      <c r="M193">
        <v>0</v>
      </c>
      <c r="N193" t="s">
        <v>905</v>
      </c>
      <c r="O193">
        <v>1</v>
      </c>
    </row>
    <row r="194" spans="1:15" x14ac:dyDescent="0.25">
      <c r="A194">
        <v>1</v>
      </c>
      <c r="B194">
        <v>1</v>
      </c>
      <c r="C194">
        <v>1</v>
      </c>
      <c r="D194">
        <v>1</v>
      </c>
      <c r="E194">
        <v>2151203</v>
      </c>
      <c r="F194" t="str">
        <f t="shared" si="2"/>
        <v>11112151203</v>
      </c>
      <c r="G194" t="s">
        <v>4576</v>
      </c>
      <c r="H194">
        <v>-1123000</v>
      </c>
      <c r="I194">
        <v>1430379.37</v>
      </c>
      <c r="J194">
        <v>-1606379.37</v>
      </c>
      <c r="K194">
        <v>0</v>
      </c>
      <c r="L194">
        <v>-1299000</v>
      </c>
      <c r="M194">
        <v>0</v>
      </c>
      <c r="N194" t="s">
        <v>905</v>
      </c>
      <c r="O194">
        <v>1</v>
      </c>
    </row>
    <row r="195" spans="1:15" x14ac:dyDescent="0.25">
      <c r="A195">
        <v>1</v>
      </c>
      <c r="B195">
        <v>1</v>
      </c>
      <c r="C195">
        <v>1</v>
      </c>
      <c r="D195">
        <v>1</v>
      </c>
      <c r="E195">
        <v>2151204</v>
      </c>
      <c r="F195" t="str">
        <f t="shared" ref="F195:F258" si="3">CONCATENATE(A195,B195,C195,D195,E195)</f>
        <v>11112151204</v>
      </c>
      <c r="G195" t="s">
        <v>4577</v>
      </c>
      <c r="H195">
        <v>0</v>
      </c>
      <c r="I195">
        <v>134250</v>
      </c>
      <c r="J195">
        <v>-48000</v>
      </c>
      <c r="K195">
        <v>86250</v>
      </c>
      <c r="L195">
        <v>0</v>
      </c>
      <c r="M195">
        <v>0</v>
      </c>
      <c r="N195" t="s">
        <v>905</v>
      </c>
      <c r="O195">
        <v>1</v>
      </c>
    </row>
    <row r="196" spans="1:15" x14ac:dyDescent="0.25">
      <c r="A196">
        <v>1</v>
      </c>
      <c r="B196">
        <v>1</v>
      </c>
      <c r="C196">
        <v>1</v>
      </c>
      <c r="D196">
        <v>1</v>
      </c>
      <c r="E196">
        <v>2151205</v>
      </c>
      <c r="F196" t="str">
        <f t="shared" si="3"/>
        <v>11112151205</v>
      </c>
      <c r="G196" t="s">
        <v>4578</v>
      </c>
      <c r="H196">
        <v>0</v>
      </c>
      <c r="I196">
        <v>18795</v>
      </c>
      <c r="J196">
        <v>-18795</v>
      </c>
      <c r="K196">
        <v>0</v>
      </c>
      <c r="L196">
        <v>0</v>
      </c>
      <c r="M196">
        <v>0</v>
      </c>
      <c r="N196" t="s">
        <v>905</v>
      </c>
      <c r="O196">
        <v>1</v>
      </c>
    </row>
    <row r="197" spans="1:15" x14ac:dyDescent="0.25">
      <c r="A197">
        <v>1</v>
      </c>
      <c r="B197">
        <v>1</v>
      </c>
      <c r="C197">
        <v>1</v>
      </c>
      <c r="D197">
        <v>1</v>
      </c>
      <c r="E197">
        <v>2151206</v>
      </c>
      <c r="F197" t="str">
        <f t="shared" si="3"/>
        <v>11112151206</v>
      </c>
      <c r="G197" t="s">
        <v>4579</v>
      </c>
      <c r="H197">
        <v>1123000</v>
      </c>
      <c r="I197">
        <v>1212750</v>
      </c>
      <c r="J197">
        <v>-1123000</v>
      </c>
      <c r="K197">
        <v>1212750</v>
      </c>
      <c r="L197">
        <v>0</v>
      </c>
      <c r="M197">
        <v>0</v>
      </c>
      <c r="N197" t="s">
        <v>905</v>
      </c>
      <c r="O197">
        <v>1</v>
      </c>
    </row>
    <row r="198" spans="1:15" x14ac:dyDescent="0.25">
      <c r="A198">
        <v>1</v>
      </c>
      <c r="B198">
        <v>1</v>
      </c>
      <c r="C198">
        <v>1</v>
      </c>
      <c r="D198">
        <v>1</v>
      </c>
      <c r="E198">
        <v>2151221</v>
      </c>
      <c r="F198" t="str">
        <f t="shared" si="3"/>
        <v>11112151221</v>
      </c>
      <c r="G198" t="s">
        <v>4580</v>
      </c>
      <c r="H198">
        <v>-3105</v>
      </c>
      <c r="I198">
        <v>3105</v>
      </c>
      <c r="J198">
        <v>0</v>
      </c>
      <c r="K198">
        <v>0</v>
      </c>
      <c r="L198">
        <v>0</v>
      </c>
      <c r="M198">
        <v>0</v>
      </c>
      <c r="N198" t="s">
        <v>905</v>
      </c>
      <c r="O198">
        <v>1</v>
      </c>
    </row>
    <row r="199" spans="1:15" x14ac:dyDescent="0.25">
      <c r="A199">
        <v>1</v>
      </c>
      <c r="B199">
        <v>1</v>
      </c>
      <c r="C199">
        <v>1</v>
      </c>
      <c r="D199">
        <v>1</v>
      </c>
      <c r="E199">
        <v>2151223</v>
      </c>
      <c r="F199" t="str">
        <f t="shared" si="3"/>
        <v>11112151223</v>
      </c>
      <c r="G199" t="s">
        <v>4581</v>
      </c>
      <c r="H199">
        <v>-222000</v>
      </c>
      <c r="I199">
        <v>222000</v>
      </c>
      <c r="J199">
        <v>-211000</v>
      </c>
      <c r="K199">
        <v>0</v>
      </c>
      <c r="L199">
        <v>-211000</v>
      </c>
      <c r="M199">
        <v>0</v>
      </c>
      <c r="N199" t="s">
        <v>905</v>
      </c>
      <c r="O199">
        <v>1</v>
      </c>
    </row>
    <row r="200" spans="1:15" x14ac:dyDescent="0.25">
      <c r="A200">
        <v>1</v>
      </c>
      <c r="B200">
        <v>1</v>
      </c>
      <c r="C200">
        <v>1</v>
      </c>
      <c r="D200">
        <v>1</v>
      </c>
      <c r="E200">
        <v>2151226</v>
      </c>
      <c r="F200" t="str">
        <f t="shared" si="3"/>
        <v>11112151226</v>
      </c>
      <c r="G200" t="s">
        <v>4582</v>
      </c>
      <c r="H200">
        <v>225105</v>
      </c>
      <c r="I200">
        <v>211000</v>
      </c>
      <c r="J200">
        <v>-225105</v>
      </c>
      <c r="K200">
        <v>211000</v>
      </c>
      <c r="L200">
        <v>0</v>
      </c>
      <c r="M200">
        <v>0</v>
      </c>
      <c r="N200" t="s">
        <v>905</v>
      </c>
      <c r="O200">
        <v>1</v>
      </c>
    </row>
    <row r="201" spans="1:15" x14ac:dyDescent="0.25">
      <c r="A201">
        <v>1</v>
      </c>
      <c r="B201">
        <v>1</v>
      </c>
      <c r="C201">
        <v>1</v>
      </c>
      <c r="D201">
        <v>1</v>
      </c>
      <c r="E201">
        <v>2151301</v>
      </c>
      <c r="F201" t="str">
        <f t="shared" si="3"/>
        <v>11112151301</v>
      </c>
      <c r="G201" t="s">
        <v>4583</v>
      </c>
      <c r="H201">
        <v>0</v>
      </c>
      <c r="I201">
        <v>0</v>
      </c>
      <c r="J201">
        <v>-1200000</v>
      </c>
      <c r="K201">
        <v>0</v>
      </c>
      <c r="L201">
        <v>-1200000</v>
      </c>
      <c r="M201">
        <v>0</v>
      </c>
      <c r="N201" t="s">
        <v>905</v>
      </c>
      <c r="O201">
        <v>1</v>
      </c>
    </row>
    <row r="202" spans="1:15" x14ac:dyDescent="0.25">
      <c r="A202">
        <v>1</v>
      </c>
      <c r="B202">
        <v>1</v>
      </c>
      <c r="C202">
        <v>1</v>
      </c>
      <c r="D202">
        <v>1</v>
      </c>
      <c r="E202">
        <v>2151302</v>
      </c>
      <c r="F202" t="str">
        <f t="shared" si="3"/>
        <v>11112151302</v>
      </c>
      <c r="G202" t="s">
        <v>4584</v>
      </c>
      <c r="H202">
        <v>-400000</v>
      </c>
      <c r="I202">
        <v>400000</v>
      </c>
      <c r="J202">
        <v>0</v>
      </c>
      <c r="K202">
        <v>0</v>
      </c>
      <c r="L202">
        <v>0</v>
      </c>
      <c r="M202">
        <v>0</v>
      </c>
      <c r="N202" t="s">
        <v>905</v>
      </c>
      <c r="O202">
        <v>1</v>
      </c>
    </row>
    <row r="203" spans="1:15" x14ac:dyDescent="0.25">
      <c r="A203">
        <v>1</v>
      </c>
      <c r="B203">
        <v>1</v>
      </c>
      <c r="C203">
        <v>1</v>
      </c>
      <c r="D203">
        <v>1</v>
      </c>
      <c r="E203">
        <v>2151303</v>
      </c>
      <c r="F203" t="str">
        <f t="shared" si="3"/>
        <v>11112151303</v>
      </c>
      <c r="G203" t="s">
        <v>4585</v>
      </c>
      <c r="H203">
        <v>-800000</v>
      </c>
      <c r="I203">
        <v>800000</v>
      </c>
      <c r="J203">
        <v>-237000</v>
      </c>
      <c r="K203">
        <v>0</v>
      </c>
      <c r="L203">
        <v>-237000</v>
      </c>
      <c r="M203">
        <v>0</v>
      </c>
      <c r="N203" t="s">
        <v>905</v>
      </c>
      <c r="O203">
        <v>1</v>
      </c>
    </row>
    <row r="204" spans="1:15" x14ac:dyDescent="0.25">
      <c r="A204">
        <v>1</v>
      </c>
      <c r="B204">
        <v>1</v>
      </c>
      <c r="C204">
        <v>1</v>
      </c>
      <c r="D204">
        <v>1</v>
      </c>
      <c r="E204">
        <v>2151304</v>
      </c>
      <c r="F204" t="str">
        <f t="shared" si="3"/>
        <v>11112151304</v>
      </c>
      <c r="G204" t="s">
        <v>4586</v>
      </c>
      <c r="H204">
        <v>0</v>
      </c>
      <c r="I204">
        <v>1301097.52</v>
      </c>
      <c r="J204">
        <v>-118851.9</v>
      </c>
      <c r="K204">
        <v>1182245.6200000001</v>
      </c>
      <c r="L204">
        <v>0</v>
      </c>
      <c r="M204">
        <v>0</v>
      </c>
      <c r="N204" t="s">
        <v>905</v>
      </c>
      <c r="O204">
        <v>1</v>
      </c>
    </row>
    <row r="205" spans="1:15" x14ac:dyDescent="0.25">
      <c r="A205">
        <v>1</v>
      </c>
      <c r="B205">
        <v>1</v>
      </c>
      <c r="C205">
        <v>1</v>
      </c>
      <c r="D205">
        <v>1</v>
      </c>
      <c r="E205">
        <v>2151305</v>
      </c>
      <c r="F205" t="str">
        <f t="shared" si="3"/>
        <v>11112151305</v>
      </c>
      <c r="G205" t="s">
        <v>4587</v>
      </c>
      <c r="H205">
        <v>0</v>
      </c>
      <c r="I205">
        <v>38292.43</v>
      </c>
      <c r="J205">
        <v>-20538.05</v>
      </c>
      <c r="K205">
        <v>17754.38</v>
      </c>
      <c r="L205">
        <v>0</v>
      </c>
      <c r="M205">
        <v>0</v>
      </c>
      <c r="N205" t="s">
        <v>905</v>
      </c>
      <c r="O205">
        <v>1</v>
      </c>
    </row>
    <row r="206" spans="1:15" x14ac:dyDescent="0.25">
      <c r="A206">
        <v>1</v>
      </c>
      <c r="B206">
        <v>1</v>
      </c>
      <c r="C206">
        <v>1</v>
      </c>
      <c r="D206">
        <v>1</v>
      </c>
      <c r="E206">
        <v>2151306</v>
      </c>
      <c r="F206" t="str">
        <f t="shared" si="3"/>
        <v>11112151306</v>
      </c>
      <c r="G206" t="s">
        <v>4588</v>
      </c>
      <c r="H206">
        <v>0</v>
      </c>
      <c r="I206">
        <v>237000</v>
      </c>
      <c r="J206">
        <v>0</v>
      </c>
      <c r="K206">
        <v>237000</v>
      </c>
      <c r="L206">
        <v>0</v>
      </c>
      <c r="M206">
        <v>0</v>
      </c>
      <c r="N206" t="s">
        <v>905</v>
      </c>
      <c r="O206">
        <v>1</v>
      </c>
    </row>
    <row r="207" spans="1:15" x14ac:dyDescent="0.25">
      <c r="A207">
        <v>1</v>
      </c>
      <c r="B207">
        <v>1</v>
      </c>
      <c r="C207">
        <v>1</v>
      </c>
      <c r="D207">
        <v>1</v>
      </c>
      <c r="E207">
        <v>2151323</v>
      </c>
      <c r="F207" t="str">
        <f t="shared" si="3"/>
        <v>11112151323</v>
      </c>
      <c r="G207" t="s">
        <v>4589</v>
      </c>
      <c r="H207">
        <v>-150000</v>
      </c>
      <c r="I207">
        <v>150000</v>
      </c>
      <c r="J207">
        <v>0</v>
      </c>
      <c r="K207">
        <v>0</v>
      </c>
      <c r="L207">
        <v>0</v>
      </c>
      <c r="M207">
        <v>0</v>
      </c>
      <c r="N207" t="s">
        <v>905</v>
      </c>
      <c r="O207">
        <v>1</v>
      </c>
    </row>
    <row r="208" spans="1:15" x14ac:dyDescent="0.25">
      <c r="A208">
        <v>1</v>
      </c>
      <c r="B208">
        <v>1</v>
      </c>
      <c r="C208">
        <v>1</v>
      </c>
      <c r="D208">
        <v>1</v>
      </c>
      <c r="E208">
        <v>2151326</v>
      </c>
      <c r="F208" t="str">
        <f t="shared" si="3"/>
        <v>11112151326</v>
      </c>
      <c r="G208" t="s">
        <v>4590</v>
      </c>
      <c r="H208">
        <v>150000</v>
      </c>
      <c r="I208">
        <v>0</v>
      </c>
      <c r="J208">
        <v>-150000</v>
      </c>
      <c r="K208">
        <v>0</v>
      </c>
      <c r="L208">
        <v>0</v>
      </c>
      <c r="M208">
        <v>0</v>
      </c>
      <c r="N208" t="s">
        <v>905</v>
      </c>
      <c r="O208">
        <v>1</v>
      </c>
    </row>
    <row r="209" spans="1:15" x14ac:dyDescent="0.25">
      <c r="A209">
        <v>1</v>
      </c>
      <c r="B209">
        <v>1</v>
      </c>
      <c r="C209">
        <v>1</v>
      </c>
      <c r="D209">
        <v>1</v>
      </c>
      <c r="E209">
        <v>2151341</v>
      </c>
      <c r="F209" t="str">
        <f t="shared" si="3"/>
        <v>11112151341</v>
      </c>
      <c r="G209" t="s">
        <v>4591</v>
      </c>
      <c r="H209">
        <v>0</v>
      </c>
      <c r="I209">
        <v>0</v>
      </c>
      <c r="J209">
        <v>0</v>
      </c>
      <c r="K209">
        <v>0</v>
      </c>
      <c r="L209">
        <v>0</v>
      </c>
      <c r="M209">
        <v>0</v>
      </c>
      <c r="N209" t="s">
        <v>905</v>
      </c>
      <c r="O209">
        <v>1</v>
      </c>
    </row>
    <row r="210" spans="1:15" x14ac:dyDescent="0.25">
      <c r="A210">
        <v>1</v>
      </c>
      <c r="B210">
        <v>1</v>
      </c>
      <c r="C210">
        <v>1</v>
      </c>
      <c r="D210">
        <v>1</v>
      </c>
      <c r="E210">
        <v>2151342</v>
      </c>
      <c r="F210" t="str">
        <f t="shared" si="3"/>
        <v>11112151342</v>
      </c>
      <c r="G210" t="s">
        <v>4592</v>
      </c>
      <c r="H210">
        <v>-2761232.1</v>
      </c>
      <c r="I210">
        <v>2761232.1</v>
      </c>
      <c r="J210">
        <v>0</v>
      </c>
      <c r="K210">
        <v>0</v>
      </c>
      <c r="L210">
        <v>0</v>
      </c>
      <c r="M210">
        <v>0</v>
      </c>
      <c r="N210" t="s">
        <v>905</v>
      </c>
      <c r="O210">
        <v>1</v>
      </c>
    </row>
    <row r="211" spans="1:15" x14ac:dyDescent="0.25">
      <c r="A211">
        <v>1</v>
      </c>
      <c r="B211">
        <v>1</v>
      </c>
      <c r="C211">
        <v>1</v>
      </c>
      <c r="D211">
        <v>1</v>
      </c>
      <c r="E211">
        <v>2151345</v>
      </c>
      <c r="F211" t="str">
        <f t="shared" si="3"/>
        <v>11112151345</v>
      </c>
      <c r="G211" t="s">
        <v>4593</v>
      </c>
      <c r="H211">
        <v>2425980.17</v>
      </c>
      <c r="I211">
        <v>0</v>
      </c>
      <c r="J211">
        <v>-2425980.17</v>
      </c>
      <c r="K211">
        <v>0</v>
      </c>
      <c r="L211">
        <v>0</v>
      </c>
      <c r="M211">
        <v>0</v>
      </c>
      <c r="N211" t="s">
        <v>905</v>
      </c>
      <c r="O211">
        <v>1</v>
      </c>
    </row>
    <row r="212" spans="1:15" x14ac:dyDescent="0.25">
      <c r="A212">
        <v>1</v>
      </c>
      <c r="B212">
        <v>1</v>
      </c>
      <c r="C212">
        <v>1</v>
      </c>
      <c r="D212">
        <v>1</v>
      </c>
      <c r="E212">
        <v>2151346</v>
      </c>
      <c r="F212" t="str">
        <f t="shared" si="3"/>
        <v>11112151346</v>
      </c>
      <c r="G212" t="s">
        <v>4594</v>
      </c>
      <c r="H212">
        <v>335251.93</v>
      </c>
      <c r="I212">
        <v>0</v>
      </c>
      <c r="J212">
        <v>-335251.93</v>
      </c>
      <c r="K212">
        <v>0</v>
      </c>
      <c r="L212">
        <v>0</v>
      </c>
      <c r="M212">
        <v>0</v>
      </c>
      <c r="N212" t="s">
        <v>905</v>
      </c>
      <c r="O212">
        <v>1</v>
      </c>
    </row>
    <row r="213" spans="1:15" x14ac:dyDescent="0.25">
      <c r="A213">
        <v>1</v>
      </c>
      <c r="B213">
        <v>1</v>
      </c>
      <c r="C213">
        <v>1</v>
      </c>
      <c r="D213">
        <v>1</v>
      </c>
      <c r="E213">
        <v>2151361</v>
      </c>
      <c r="F213" t="str">
        <f t="shared" si="3"/>
        <v>11112151361</v>
      </c>
      <c r="G213" t="s">
        <v>4595</v>
      </c>
      <c r="H213">
        <v>-2733943.43</v>
      </c>
      <c r="I213">
        <v>0</v>
      </c>
      <c r="J213">
        <v>-2898522.81</v>
      </c>
      <c r="K213">
        <v>0</v>
      </c>
      <c r="L213">
        <v>-5632466.2400000002</v>
      </c>
      <c r="M213">
        <v>1685777.19</v>
      </c>
      <c r="N213" t="s">
        <v>905</v>
      </c>
      <c r="O213">
        <v>1</v>
      </c>
    </row>
    <row r="214" spans="1:15" x14ac:dyDescent="0.25">
      <c r="A214">
        <v>1</v>
      </c>
      <c r="B214">
        <v>1</v>
      </c>
      <c r="C214">
        <v>1</v>
      </c>
      <c r="D214">
        <v>1</v>
      </c>
      <c r="E214">
        <v>2151362</v>
      </c>
      <c r="F214" t="str">
        <f t="shared" si="3"/>
        <v>11112151362</v>
      </c>
      <c r="G214" t="s">
        <v>4596</v>
      </c>
      <c r="H214">
        <v>-3000000</v>
      </c>
      <c r="I214">
        <v>3000000</v>
      </c>
      <c r="J214">
        <v>-5000000</v>
      </c>
      <c r="K214">
        <v>0</v>
      </c>
      <c r="L214">
        <v>-5000000</v>
      </c>
      <c r="M214">
        <v>0</v>
      </c>
      <c r="N214" t="s">
        <v>905</v>
      </c>
      <c r="O214">
        <v>1</v>
      </c>
    </row>
    <row r="215" spans="1:15" x14ac:dyDescent="0.25">
      <c r="A215">
        <v>1</v>
      </c>
      <c r="B215">
        <v>1</v>
      </c>
      <c r="C215">
        <v>1</v>
      </c>
      <c r="D215">
        <v>1</v>
      </c>
      <c r="E215">
        <v>2151364</v>
      </c>
      <c r="F215" t="str">
        <f t="shared" si="3"/>
        <v>11112151364</v>
      </c>
      <c r="G215" t="s">
        <v>4597</v>
      </c>
      <c r="H215">
        <v>737691.49</v>
      </c>
      <c r="I215">
        <v>5100325.55</v>
      </c>
      <c r="J215">
        <v>-737691.49</v>
      </c>
      <c r="K215">
        <v>5100325.55</v>
      </c>
      <c r="L215">
        <v>0</v>
      </c>
      <c r="M215">
        <v>-1416955.82</v>
      </c>
      <c r="N215" t="s">
        <v>905</v>
      </c>
      <c r="O215">
        <v>1</v>
      </c>
    </row>
    <row r="216" spans="1:15" x14ac:dyDescent="0.25">
      <c r="A216">
        <v>1</v>
      </c>
      <c r="B216">
        <v>1</v>
      </c>
      <c r="C216">
        <v>1</v>
      </c>
      <c r="D216">
        <v>1</v>
      </c>
      <c r="E216">
        <v>2151365</v>
      </c>
      <c r="F216" t="str">
        <f t="shared" si="3"/>
        <v>11112151365</v>
      </c>
      <c r="G216" t="s">
        <v>4598</v>
      </c>
      <c r="H216">
        <v>90593.69</v>
      </c>
      <c r="I216">
        <v>714045.58</v>
      </c>
      <c r="J216">
        <v>-90593.69</v>
      </c>
      <c r="K216">
        <v>714045.58</v>
      </c>
      <c r="L216">
        <v>0</v>
      </c>
      <c r="M216">
        <v>-198373.82</v>
      </c>
      <c r="N216" t="s">
        <v>905</v>
      </c>
      <c r="O216">
        <v>1</v>
      </c>
    </row>
    <row r="217" spans="1:15" x14ac:dyDescent="0.25">
      <c r="A217">
        <v>1</v>
      </c>
      <c r="B217">
        <v>1</v>
      </c>
      <c r="C217">
        <v>1</v>
      </c>
      <c r="D217">
        <v>1</v>
      </c>
      <c r="E217">
        <v>2151366</v>
      </c>
      <c r="F217" t="str">
        <f t="shared" si="3"/>
        <v>11112151366</v>
      </c>
      <c r="G217" t="s">
        <v>4599</v>
      </c>
      <c r="H217">
        <v>0</v>
      </c>
      <c r="I217">
        <v>61796.1</v>
      </c>
      <c r="J217">
        <v>0</v>
      </c>
      <c r="K217">
        <v>61796.1</v>
      </c>
      <c r="L217">
        <v>0</v>
      </c>
      <c r="M217">
        <v>-61796.1</v>
      </c>
      <c r="N217" t="s">
        <v>905</v>
      </c>
      <c r="O217">
        <v>1</v>
      </c>
    </row>
    <row r="218" spans="1:15" x14ac:dyDescent="0.25">
      <c r="A218">
        <v>1</v>
      </c>
      <c r="B218">
        <v>1</v>
      </c>
      <c r="C218">
        <v>1</v>
      </c>
      <c r="D218">
        <v>1</v>
      </c>
      <c r="E218">
        <v>2151367</v>
      </c>
      <c r="F218" t="str">
        <f t="shared" si="3"/>
        <v>11112151367</v>
      </c>
      <c r="G218" t="s">
        <v>4600</v>
      </c>
      <c r="H218">
        <v>0</v>
      </c>
      <c r="I218">
        <v>8651.4500000000007</v>
      </c>
      <c r="J218">
        <v>0</v>
      </c>
      <c r="K218">
        <v>8651.4500000000007</v>
      </c>
      <c r="L218">
        <v>0</v>
      </c>
      <c r="M218">
        <v>-8651.4500000000007</v>
      </c>
      <c r="N218" t="s">
        <v>905</v>
      </c>
      <c r="O218">
        <v>1</v>
      </c>
    </row>
    <row r="219" spans="1:15" x14ac:dyDescent="0.25">
      <c r="A219">
        <v>1</v>
      </c>
      <c r="B219">
        <v>1</v>
      </c>
      <c r="C219">
        <v>1</v>
      </c>
      <c r="D219">
        <v>1</v>
      </c>
      <c r="E219">
        <v>2151381</v>
      </c>
      <c r="F219" t="str">
        <f t="shared" si="3"/>
        <v>11112151381</v>
      </c>
      <c r="G219" t="s">
        <v>4601</v>
      </c>
      <c r="H219">
        <v>-200000</v>
      </c>
      <c r="I219">
        <v>200000</v>
      </c>
      <c r="J219">
        <v>0</v>
      </c>
      <c r="K219">
        <v>0</v>
      </c>
      <c r="L219">
        <v>0</v>
      </c>
      <c r="M219">
        <v>0</v>
      </c>
      <c r="N219" t="s">
        <v>905</v>
      </c>
      <c r="O219">
        <v>1</v>
      </c>
    </row>
    <row r="220" spans="1:15" x14ac:dyDescent="0.25">
      <c r="A220">
        <v>1</v>
      </c>
      <c r="B220">
        <v>1</v>
      </c>
      <c r="C220">
        <v>1</v>
      </c>
      <c r="D220">
        <v>1</v>
      </c>
      <c r="E220">
        <v>2151383</v>
      </c>
      <c r="F220" t="str">
        <f t="shared" si="3"/>
        <v>11112151383</v>
      </c>
      <c r="G220" t="s">
        <v>4602</v>
      </c>
      <c r="H220">
        <v>0</v>
      </c>
      <c r="I220">
        <v>0</v>
      </c>
      <c r="J220">
        <v>0</v>
      </c>
      <c r="K220">
        <v>0</v>
      </c>
      <c r="L220">
        <v>0</v>
      </c>
      <c r="M220">
        <v>0</v>
      </c>
      <c r="N220" t="s">
        <v>905</v>
      </c>
      <c r="O220">
        <v>1</v>
      </c>
    </row>
    <row r="221" spans="1:15" x14ac:dyDescent="0.25">
      <c r="A221">
        <v>1</v>
      </c>
      <c r="B221">
        <v>1</v>
      </c>
      <c r="C221">
        <v>1</v>
      </c>
      <c r="D221">
        <v>1</v>
      </c>
      <c r="E221">
        <v>2151386</v>
      </c>
      <c r="F221" t="str">
        <f t="shared" si="3"/>
        <v>11112151386</v>
      </c>
      <c r="G221" t="s">
        <v>4603</v>
      </c>
      <c r="H221">
        <v>200000</v>
      </c>
      <c r="I221">
        <v>0</v>
      </c>
      <c r="J221">
        <v>-200000</v>
      </c>
      <c r="K221">
        <v>0</v>
      </c>
      <c r="L221">
        <v>0</v>
      </c>
      <c r="M221">
        <v>0</v>
      </c>
      <c r="N221" t="s">
        <v>905</v>
      </c>
      <c r="O221">
        <v>1</v>
      </c>
    </row>
    <row r="222" spans="1:15" x14ac:dyDescent="0.25">
      <c r="A222">
        <v>1</v>
      </c>
      <c r="B222">
        <v>1</v>
      </c>
      <c r="C222">
        <v>1</v>
      </c>
      <c r="D222">
        <v>1</v>
      </c>
      <c r="E222">
        <v>2151403</v>
      </c>
      <c r="F222" t="str">
        <f t="shared" si="3"/>
        <v>11112151403</v>
      </c>
      <c r="G222" t="s">
        <v>4604</v>
      </c>
      <c r="H222">
        <v>-248700</v>
      </c>
      <c r="I222">
        <v>248700</v>
      </c>
      <c r="J222">
        <v>0</v>
      </c>
      <c r="K222">
        <v>0</v>
      </c>
      <c r="L222">
        <v>0</v>
      </c>
      <c r="M222">
        <v>0</v>
      </c>
      <c r="N222" t="s">
        <v>905</v>
      </c>
      <c r="O222">
        <v>1</v>
      </c>
    </row>
    <row r="223" spans="1:15" x14ac:dyDescent="0.25">
      <c r="A223">
        <v>1</v>
      </c>
      <c r="B223">
        <v>1</v>
      </c>
      <c r="C223">
        <v>1</v>
      </c>
      <c r="D223">
        <v>1</v>
      </c>
      <c r="E223">
        <v>2151406</v>
      </c>
      <c r="F223" t="str">
        <f t="shared" si="3"/>
        <v>11112151406</v>
      </c>
      <c r="G223" t="s">
        <v>4605</v>
      </c>
      <c r="H223">
        <v>248700</v>
      </c>
      <c r="I223">
        <v>0</v>
      </c>
      <c r="J223">
        <v>-248700</v>
      </c>
      <c r="K223">
        <v>0</v>
      </c>
      <c r="L223">
        <v>0</v>
      </c>
      <c r="M223">
        <v>0</v>
      </c>
      <c r="N223" t="s">
        <v>905</v>
      </c>
      <c r="O223">
        <v>1</v>
      </c>
    </row>
    <row r="224" spans="1:15" x14ac:dyDescent="0.25">
      <c r="A224">
        <v>1</v>
      </c>
      <c r="B224">
        <v>1</v>
      </c>
      <c r="C224">
        <v>1</v>
      </c>
      <c r="D224">
        <v>1</v>
      </c>
      <c r="E224">
        <v>2151423</v>
      </c>
      <c r="F224" t="str">
        <f t="shared" si="3"/>
        <v>11112151423</v>
      </c>
      <c r="G224" t="s">
        <v>4606</v>
      </c>
      <c r="H224">
        <v>-47000</v>
      </c>
      <c r="I224">
        <v>47000</v>
      </c>
      <c r="J224">
        <v>0</v>
      </c>
      <c r="K224">
        <v>0</v>
      </c>
      <c r="L224">
        <v>0</v>
      </c>
      <c r="M224">
        <v>0</v>
      </c>
      <c r="N224" t="s">
        <v>905</v>
      </c>
      <c r="O224">
        <v>1</v>
      </c>
    </row>
    <row r="225" spans="1:15" x14ac:dyDescent="0.25">
      <c r="A225">
        <v>1</v>
      </c>
      <c r="B225">
        <v>1</v>
      </c>
      <c r="C225">
        <v>1</v>
      </c>
      <c r="D225">
        <v>1</v>
      </c>
      <c r="E225">
        <v>2151426</v>
      </c>
      <c r="F225" t="str">
        <f t="shared" si="3"/>
        <v>11112151426</v>
      </c>
      <c r="G225" t="s">
        <v>4607</v>
      </c>
      <c r="H225">
        <v>47000</v>
      </c>
      <c r="I225">
        <v>0</v>
      </c>
      <c r="J225">
        <v>-47000</v>
      </c>
      <c r="K225">
        <v>0</v>
      </c>
      <c r="L225">
        <v>0</v>
      </c>
      <c r="M225">
        <v>0</v>
      </c>
      <c r="N225" t="s">
        <v>905</v>
      </c>
      <c r="O225">
        <v>1</v>
      </c>
    </row>
    <row r="226" spans="1:15" x14ac:dyDescent="0.25">
      <c r="A226">
        <v>1</v>
      </c>
      <c r="B226">
        <v>1</v>
      </c>
      <c r="C226">
        <v>1</v>
      </c>
      <c r="D226">
        <v>1</v>
      </c>
      <c r="E226">
        <v>2151441</v>
      </c>
      <c r="F226" t="str">
        <f t="shared" si="3"/>
        <v>11112151441</v>
      </c>
      <c r="G226" t="s">
        <v>4608</v>
      </c>
      <c r="H226">
        <v>0</v>
      </c>
      <c r="I226">
        <v>0</v>
      </c>
      <c r="J226">
        <v>0</v>
      </c>
      <c r="K226">
        <v>0</v>
      </c>
      <c r="L226">
        <v>0</v>
      </c>
      <c r="M226">
        <v>0</v>
      </c>
      <c r="N226" t="s">
        <v>905</v>
      </c>
      <c r="O226">
        <v>1</v>
      </c>
    </row>
    <row r="227" spans="1:15" x14ac:dyDescent="0.25">
      <c r="A227">
        <v>1</v>
      </c>
      <c r="B227">
        <v>1</v>
      </c>
      <c r="C227">
        <v>1</v>
      </c>
      <c r="D227">
        <v>1</v>
      </c>
      <c r="E227">
        <v>2151442</v>
      </c>
      <c r="F227" t="str">
        <f t="shared" si="3"/>
        <v>11112151442</v>
      </c>
      <c r="G227" t="s">
        <v>4609</v>
      </c>
      <c r="H227">
        <v>0</v>
      </c>
      <c r="I227">
        <v>200000</v>
      </c>
      <c r="J227">
        <v>-200000</v>
      </c>
      <c r="K227">
        <v>0</v>
      </c>
      <c r="L227">
        <v>0</v>
      </c>
      <c r="M227">
        <v>0</v>
      </c>
      <c r="N227" t="s">
        <v>905</v>
      </c>
      <c r="O227">
        <v>1</v>
      </c>
    </row>
    <row r="228" spans="1:15" x14ac:dyDescent="0.25">
      <c r="A228">
        <v>1</v>
      </c>
      <c r="B228">
        <v>1</v>
      </c>
      <c r="C228">
        <v>1</v>
      </c>
      <c r="D228">
        <v>1</v>
      </c>
      <c r="E228">
        <v>2151461</v>
      </c>
      <c r="F228" t="str">
        <f t="shared" si="3"/>
        <v>11112151461</v>
      </c>
      <c r="G228" t="s">
        <v>4610</v>
      </c>
      <c r="H228">
        <v>0</v>
      </c>
      <c r="I228">
        <v>0</v>
      </c>
      <c r="J228">
        <v>0</v>
      </c>
      <c r="K228">
        <v>0</v>
      </c>
      <c r="L228">
        <v>0</v>
      </c>
      <c r="M228">
        <v>-500000</v>
      </c>
      <c r="N228" t="s">
        <v>905</v>
      </c>
      <c r="O228">
        <v>1</v>
      </c>
    </row>
    <row r="229" spans="1:15" x14ac:dyDescent="0.25">
      <c r="A229">
        <v>1</v>
      </c>
      <c r="B229">
        <v>1</v>
      </c>
      <c r="C229">
        <v>1</v>
      </c>
      <c r="D229">
        <v>1</v>
      </c>
      <c r="E229">
        <v>2151462</v>
      </c>
      <c r="F229" t="str">
        <f t="shared" si="3"/>
        <v>11112151462</v>
      </c>
      <c r="G229" t="s">
        <v>4611</v>
      </c>
      <c r="H229">
        <v>0</v>
      </c>
      <c r="I229">
        <v>0</v>
      </c>
      <c r="J229">
        <v>-500000</v>
      </c>
      <c r="K229">
        <v>0</v>
      </c>
      <c r="L229">
        <v>-500000</v>
      </c>
      <c r="M229">
        <v>500000</v>
      </c>
      <c r="N229" t="s">
        <v>905</v>
      </c>
      <c r="O229">
        <v>1</v>
      </c>
    </row>
    <row r="230" spans="1:15" x14ac:dyDescent="0.25">
      <c r="A230">
        <v>1</v>
      </c>
      <c r="B230">
        <v>1</v>
      </c>
      <c r="C230">
        <v>1</v>
      </c>
      <c r="D230">
        <v>1</v>
      </c>
      <c r="E230">
        <v>2151483</v>
      </c>
      <c r="F230" t="str">
        <f t="shared" si="3"/>
        <v>11112151483</v>
      </c>
      <c r="G230" t="s">
        <v>4612</v>
      </c>
      <c r="H230">
        <v>0</v>
      </c>
      <c r="I230">
        <v>0</v>
      </c>
      <c r="J230">
        <v>-29000</v>
      </c>
      <c r="K230">
        <v>0</v>
      </c>
      <c r="L230">
        <v>-29000</v>
      </c>
      <c r="M230">
        <v>0</v>
      </c>
      <c r="N230" t="s">
        <v>905</v>
      </c>
      <c r="O230">
        <v>1</v>
      </c>
    </row>
    <row r="231" spans="1:15" x14ac:dyDescent="0.25">
      <c r="A231">
        <v>1</v>
      </c>
      <c r="B231">
        <v>1</v>
      </c>
      <c r="C231">
        <v>1</v>
      </c>
      <c r="D231">
        <v>1</v>
      </c>
      <c r="E231">
        <v>2151486</v>
      </c>
      <c r="F231" t="str">
        <f t="shared" si="3"/>
        <v>11112151486</v>
      </c>
      <c r="G231" t="s">
        <v>4613</v>
      </c>
      <c r="H231">
        <v>0</v>
      </c>
      <c r="I231">
        <v>25438.6</v>
      </c>
      <c r="J231">
        <v>0</v>
      </c>
      <c r="K231">
        <v>25438.6</v>
      </c>
      <c r="L231">
        <v>0</v>
      </c>
      <c r="M231">
        <v>0</v>
      </c>
      <c r="N231" t="s">
        <v>905</v>
      </c>
      <c r="O231">
        <v>1</v>
      </c>
    </row>
    <row r="232" spans="1:15" x14ac:dyDescent="0.25">
      <c r="A232">
        <v>1</v>
      </c>
      <c r="B232">
        <v>1</v>
      </c>
      <c r="C232">
        <v>1</v>
      </c>
      <c r="D232">
        <v>1</v>
      </c>
      <c r="E232">
        <v>2151487</v>
      </c>
      <c r="F232" t="str">
        <f t="shared" si="3"/>
        <v>11112151487</v>
      </c>
      <c r="G232" t="s">
        <v>4614</v>
      </c>
      <c r="H232">
        <v>0</v>
      </c>
      <c r="I232">
        <v>3561.4</v>
      </c>
      <c r="J232">
        <v>0</v>
      </c>
      <c r="K232">
        <v>3561.4</v>
      </c>
      <c r="L232">
        <v>0</v>
      </c>
      <c r="M232">
        <v>0</v>
      </c>
      <c r="N232" t="s">
        <v>905</v>
      </c>
      <c r="O232">
        <v>1</v>
      </c>
    </row>
    <row r="233" spans="1:15" x14ac:dyDescent="0.25">
      <c r="A233">
        <v>1</v>
      </c>
      <c r="B233">
        <v>1</v>
      </c>
      <c r="C233">
        <v>1</v>
      </c>
      <c r="D233">
        <v>1</v>
      </c>
      <c r="E233">
        <v>2151503</v>
      </c>
      <c r="F233" t="str">
        <f t="shared" si="3"/>
        <v>11112151503</v>
      </c>
      <c r="G233" t="s">
        <v>4615</v>
      </c>
      <c r="H233">
        <v>0</v>
      </c>
      <c r="I233">
        <v>0</v>
      </c>
      <c r="J233">
        <v>-250000</v>
      </c>
      <c r="K233">
        <v>0</v>
      </c>
      <c r="L233">
        <v>-250000</v>
      </c>
      <c r="M233">
        <v>0</v>
      </c>
      <c r="N233" t="s">
        <v>905</v>
      </c>
      <c r="O233">
        <v>1</v>
      </c>
    </row>
    <row r="234" spans="1:15" x14ac:dyDescent="0.25">
      <c r="A234">
        <v>1</v>
      </c>
      <c r="B234">
        <v>1</v>
      </c>
      <c r="C234">
        <v>1</v>
      </c>
      <c r="D234">
        <v>1</v>
      </c>
      <c r="E234">
        <v>2151506</v>
      </c>
      <c r="F234" t="str">
        <f t="shared" si="3"/>
        <v>11112151506</v>
      </c>
      <c r="G234" t="s">
        <v>4616</v>
      </c>
      <c r="H234">
        <v>0</v>
      </c>
      <c r="I234">
        <v>250000</v>
      </c>
      <c r="J234">
        <v>0</v>
      </c>
      <c r="K234">
        <v>250000</v>
      </c>
      <c r="L234">
        <v>0</v>
      </c>
      <c r="M234">
        <v>0</v>
      </c>
      <c r="N234" t="s">
        <v>905</v>
      </c>
      <c r="O234">
        <v>1</v>
      </c>
    </row>
    <row r="235" spans="1:15" x14ac:dyDescent="0.25">
      <c r="A235">
        <v>1</v>
      </c>
      <c r="B235">
        <v>1</v>
      </c>
      <c r="C235">
        <v>1</v>
      </c>
      <c r="D235">
        <v>1</v>
      </c>
      <c r="E235">
        <v>2151507</v>
      </c>
      <c r="F235" t="str">
        <f t="shared" si="3"/>
        <v>11112151507</v>
      </c>
      <c r="G235" t="s">
        <v>4617</v>
      </c>
      <c r="H235">
        <v>0</v>
      </c>
      <c r="I235">
        <v>10500</v>
      </c>
      <c r="J235">
        <v>-10500</v>
      </c>
      <c r="K235">
        <v>0</v>
      </c>
      <c r="L235">
        <v>0</v>
      </c>
      <c r="M235">
        <v>0</v>
      </c>
      <c r="N235" t="s">
        <v>905</v>
      </c>
      <c r="O235">
        <v>1</v>
      </c>
    </row>
    <row r="236" spans="1:15" x14ac:dyDescent="0.25">
      <c r="A236">
        <v>1</v>
      </c>
      <c r="B236">
        <v>1</v>
      </c>
      <c r="C236">
        <v>1</v>
      </c>
      <c r="D236">
        <v>1</v>
      </c>
      <c r="E236">
        <v>2151522</v>
      </c>
      <c r="F236" t="str">
        <f t="shared" si="3"/>
        <v>11112151522</v>
      </c>
      <c r="G236" t="s">
        <v>4618</v>
      </c>
      <c r="H236">
        <v>0</v>
      </c>
      <c r="I236">
        <v>0</v>
      </c>
      <c r="J236">
        <v>-200000</v>
      </c>
      <c r="K236">
        <v>0</v>
      </c>
      <c r="L236">
        <v>-200000</v>
      </c>
      <c r="M236">
        <v>0</v>
      </c>
      <c r="N236" t="s">
        <v>905</v>
      </c>
      <c r="O236">
        <v>1</v>
      </c>
    </row>
    <row r="237" spans="1:15" x14ac:dyDescent="0.25">
      <c r="A237">
        <v>1</v>
      </c>
      <c r="B237">
        <v>1</v>
      </c>
      <c r="C237">
        <v>1</v>
      </c>
      <c r="D237">
        <v>1</v>
      </c>
      <c r="E237">
        <v>2151523</v>
      </c>
      <c r="F237" t="str">
        <f t="shared" si="3"/>
        <v>11112151523</v>
      </c>
      <c r="G237" t="s">
        <v>4619</v>
      </c>
      <c r="H237">
        <v>0</v>
      </c>
      <c r="I237">
        <v>200000</v>
      </c>
      <c r="J237">
        <v>-200000</v>
      </c>
      <c r="K237">
        <v>0</v>
      </c>
      <c r="L237">
        <v>0</v>
      </c>
      <c r="M237">
        <v>0</v>
      </c>
      <c r="N237" t="s">
        <v>905</v>
      </c>
      <c r="O237">
        <v>1</v>
      </c>
    </row>
    <row r="238" spans="1:15" x14ac:dyDescent="0.25">
      <c r="A238">
        <v>1</v>
      </c>
      <c r="B238">
        <v>1</v>
      </c>
      <c r="C238">
        <v>1</v>
      </c>
      <c r="D238">
        <v>1</v>
      </c>
      <c r="E238">
        <v>2151524</v>
      </c>
      <c r="F238" t="str">
        <f t="shared" si="3"/>
        <v>11112151524</v>
      </c>
      <c r="G238" t="s">
        <v>4620</v>
      </c>
      <c r="H238">
        <v>0</v>
      </c>
      <c r="I238">
        <v>198987.4</v>
      </c>
      <c r="J238">
        <v>0</v>
      </c>
      <c r="K238">
        <v>198987.4</v>
      </c>
      <c r="L238">
        <v>0</v>
      </c>
      <c r="M238">
        <v>0</v>
      </c>
      <c r="N238" t="s">
        <v>905</v>
      </c>
      <c r="O238">
        <v>1</v>
      </c>
    </row>
    <row r="239" spans="1:15" x14ac:dyDescent="0.25">
      <c r="A239">
        <v>1</v>
      </c>
      <c r="B239">
        <v>1</v>
      </c>
      <c r="C239">
        <v>1</v>
      </c>
      <c r="D239">
        <v>1</v>
      </c>
      <c r="E239">
        <v>2151525</v>
      </c>
      <c r="F239" t="str">
        <f t="shared" si="3"/>
        <v>11112151525</v>
      </c>
      <c r="G239" t="s">
        <v>4621</v>
      </c>
      <c r="H239">
        <v>0</v>
      </c>
      <c r="I239">
        <v>1012.6</v>
      </c>
      <c r="J239">
        <v>0</v>
      </c>
      <c r="K239">
        <v>1012.6</v>
      </c>
      <c r="L239">
        <v>0</v>
      </c>
      <c r="M239">
        <v>0</v>
      </c>
      <c r="N239" t="s">
        <v>905</v>
      </c>
      <c r="O239">
        <v>1</v>
      </c>
    </row>
    <row r="240" spans="1:15" x14ac:dyDescent="0.25">
      <c r="A240">
        <v>1</v>
      </c>
      <c r="B240">
        <v>1</v>
      </c>
      <c r="C240">
        <v>1</v>
      </c>
      <c r="D240">
        <v>1</v>
      </c>
      <c r="E240">
        <v>2151541</v>
      </c>
      <c r="F240" t="str">
        <f t="shared" si="3"/>
        <v>11112151541</v>
      </c>
      <c r="G240" t="s">
        <v>4622</v>
      </c>
      <c r="H240">
        <v>0</v>
      </c>
      <c r="I240">
        <v>0</v>
      </c>
      <c r="J240">
        <v>0</v>
      </c>
      <c r="K240">
        <v>0</v>
      </c>
      <c r="L240">
        <v>0</v>
      </c>
      <c r="M240">
        <v>0</v>
      </c>
      <c r="N240" t="s">
        <v>905</v>
      </c>
      <c r="O240">
        <v>1</v>
      </c>
    </row>
    <row r="241" spans="1:15" x14ac:dyDescent="0.25">
      <c r="A241">
        <v>1</v>
      </c>
      <c r="B241">
        <v>1</v>
      </c>
      <c r="C241">
        <v>1</v>
      </c>
      <c r="D241">
        <v>1</v>
      </c>
      <c r="E241">
        <v>2151542</v>
      </c>
      <c r="F241" t="str">
        <f t="shared" si="3"/>
        <v>11112151542</v>
      </c>
      <c r="G241" t="s">
        <v>4623</v>
      </c>
      <c r="H241">
        <v>0</v>
      </c>
      <c r="I241">
        <v>1510000</v>
      </c>
      <c r="J241">
        <v>-1510000</v>
      </c>
      <c r="K241">
        <v>0</v>
      </c>
      <c r="L241">
        <v>0</v>
      </c>
      <c r="M241">
        <v>0</v>
      </c>
      <c r="N241" t="s">
        <v>905</v>
      </c>
      <c r="O241">
        <v>1</v>
      </c>
    </row>
    <row r="242" spans="1:15" x14ac:dyDescent="0.25">
      <c r="A242">
        <v>1</v>
      </c>
      <c r="B242">
        <v>1</v>
      </c>
      <c r="C242">
        <v>1</v>
      </c>
      <c r="D242">
        <v>1</v>
      </c>
      <c r="E242">
        <v>2151543</v>
      </c>
      <c r="F242" t="str">
        <f t="shared" si="3"/>
        <v>11112151543</v>
      </c>
      <c r="G242" t="s">
        <v>4624</v>
      </c>
      <c r="H242">
        <v>0</v>
      </c>
      <c r="I242">
        <v>490000</v>
      </c>
      <c r="J242">
        <v>-490000</v>
      </c>
      <c r="K242">
        <v>0</v>
      </c>
      <c r="L242">
        <v>0</v>
      </c>
      <c r="M242">
        <v>0</v>
      </c>
      <c r="N242" t="s">
        <v>905</v>
      </c>
      <c r="O242">
        <v>1</v>
      </c>
    </row>
    <row r="243" spans="1:15" x14ac:dyDescent="0.25">
      <c r="A243">
        <v>1</v>
      </c>
      <c r="B243">
        <v>1</v>
      </c>
      <c r="C243">
        <v>1</v>
      </c>
      <c r="D243">
        <v>1</v>
      </c>
      <c r="E243">
        <v>2151544</v>
      </c>
      <c r="F243" t="str">
        <f t="shared" si="3"/>
        <v>11112151544</v>
      </c>
      <c r="G243" t="s">
        <v>4625</v>
      </c>
      <c r="H243">
        <v>0</v>
      </c>
      <c r="I243">
        <v>0</v>
      </c>
      <c r="J243">
        <v>0</v>
      </c>
      <c r="K243">
        <v>0</v>
      </c>
      <c r="L243">
        <v>0</v>
      </c>
      <c r="M243">
        <v>0</v>
      </c>
      <c r="N243" t="s">
        <v>905</v>
      </c>
      <c r="O243">
        <v>1</v>
      </c>
    </row>
    <row r="244" spans="1:15" x14ac:dyDescent="0.25">
      <c r="A244">
        <v>1</v>
      </c>
      <c r="B244">
        <v>1</v>
      </c>
      <c r="C244">
        <v>1</v>
      </c>
      <c r="D244">
        <v>1</v>
      </c>
      <c r="E244">
        <v>2151545</v>
      </c>
      <c r="F244" t="str">
        <f t="shared" si="3"/>
        <v>11112151545</v>
      </c>
      <c r="G244" t="s">
        <v>4626</v>
      </c>
      <c r="H244">
        <v>0</v>
      </c>
      <c r="I244">
        <v>0</v>
      </c>
      <c r="J244">
        <v>0</v>
      </c>
      <c r="K244">
        <v>0</v>
      </c>
      <c r="L244">
        <v>0</v>
      </c>
      <c r="M244">
        <v>0</v>
      </c>
      <c r="N244" t="s">
        <v>905</v>
      </c>
      <c r="O244">
        <v>1</v>
      </c>
    </row>
    <row r="245" spans="1:15" x14ac:dyDescent="0.25">
      <c r="A245">
        <v>1</v>
      </c>
      <c r="B245">
        <v>1</v>
      </c>
      <c r="C245">
        <v>1</v>
      </c>
      <c r="D245">
        <v>1</v>
      </c>
      <c r="E245">
        <v>2151546</v>
      </c>
      <c r="F245" t="str">
        <f t="shared" si="3"/>
        <v>11112151546</v>
      </c>
      <c r="G245" t="s">
        <v>4627</v>
      </c>
      <c r="H245">
        <v>0</v>
      </c>
      <c r="I245">
        <v>490000</v>
      </c>
      <c r="J245">
        <v>-490000</v>
      </c>
      <c r="K245">
        <v>0</v>
      </c>
      <c r="L245">
        <v>0</v>
      </c>
      <c r="M245">
        <v>0</v>
      </c>
      <c r="N245" t="s">
        <v>905</v>
      </c>
      <c r="O245">
        <v>1</v>
      </c>
    </row>
    <row r="246" spans="1:15" x14ac:dyDescent="0.25">
      <c r="A246">
        <v>1</v>
      </c>
      <c r="B246">
        <v>1</v>
      </c>
      <c r="C246">
        <v>1</v>
      </c>
      <c r="D246">
        <v>1</v>
      </c>
      <c r="E246">
        <v>2151547</v>
      </c>
      <c r="F246" t="str">
        <f t="shared" si="3"/>
        <v>11112151547</v>
      </c>
      <c r="G246" t="s">
        <v>4628</v>
      </c>
      <c r="H246">
        <v>0</v>
      </c>
      <c r="I246">
        <v>0</v>
      </c>
      <c r="J246">
        <v>0</v>
      </c>
      <c r="K246">
        <v>0</v>
      </c>
      <c r="L246">
        <v>0</v>
      </c>
      <c r="M246">
        <v>0</v>
      </c>
      <c r="N246" t="s">
        <v>905</v>
      </c>
      <c r="O246">
        <v>1</v>
      </c>
    </row>
    <row r="247" spans="1:15" x14ac:dyDescent="0.25">
      <c r="A247">
        <v>1</v>
      </c>
      <c r="B247">
        <v>1</v>
      </c>
      <c r="C247">
        <v>1</v>
      </c>
      <c r="D247">
        <v>1</v>
      </c>
      <c r="E247">
        <v>2151548</v>
      </c>
      <c r="F247" t="str">
        <f t="shared" si="3"/>
        <v>11112151548</v>
      </c>
      <c r="G247" t="s">
        <v>4629</v>
      </c>
      <c r="H247">
        <v>0</v>
      </c>
      <c r="I247">
        <v>0</v>
      </c>
      <c r="J247">
        <v>0</v>
      </c>
      <c r="K247">
        <v>0</v>
      </c>
      <c r="L247">
        <v>0</v>
      </c>
      <c r="M247">
        <v>0</v>
      </c>
      <c r="N247" t="s">
        <v>905</v>
      </c>
      <c r="O247">
        <v>1</v>
      </c>
    </row>
    <row r="248" spans="1:15" x14ac:dyDescent="0.25">
      <c r="A248">
        <v>1</v>
      </c>
      <c r="B248">
        <v>1</v>
      </c>
      <c r="C248">
        <v>1</v>
      </c>
      <c r="D248">
        <v>1</v>
      </c>
      <c r="E248">
        <v>2155001</v>
      </c>
      <c r="F248" t="str">
        <f t="shared" si="3"/>
        <v>11112155001</v>
      </c>
      <c r="G248" t="s">
        <v>4630</v>
      </c>
      <c r="H248">
        <v>0</v>
      </c>
      <c r="I248">
        <v>2451937.2999999998</v>
      </c>
      <c r="J248">
        <v>-2451937.13</v>
      </c>
      <c r="K248">
        <v>0.17</v>
      </c>
      <c r="L248">
        <v>0</v>
      </c>
      <c r="M248">
        <v>0</v>
      </c>
      <c r="N248" t="s">
        <v>905</v>
      </c>
      <c r="O248">
        <v>1</v>
      </c>
    </row>
    <row r="249" spans="1:15" x14ac:dyDescent="0.25">
      <c r="A249">
        <v>1</v>
      </c>
      <c r="B249">
        <v>1</v>
      </c>
      <c r="C249">
        <v>1</v>
      </c>
      <c r="D249">
        <v>1</v>
      </c>
      <c r="E249">
        <v>2155002</v>
      </c>
      <c r="F249" t="str">
        <f t="shared" si="3"/>
        <v>11112155002</v>
      </c>
      <c r="G249" t="s">
        <v>4631</v>
      </c>
      <c r="H249">
        <v>0</v>
      </c>
      <c r="I249">
        <v>4442769.22</v>
      </c>
      <c r="J249">
        <v>-4442769.17</v>
      </c>
      <c r="K249">
        <v>0.05</v>
      </c>
      <c r="L249">
        <v>0</v>
      </c>
      <c r="M249">
        <v>0</v>
      </c>
      <c r="N249" t="s">
        <v>905</v>
      </c>
      <c r="O249">
        <v>1</v>
      </c>
    </row>
    <row r="250" spans="1:15" x14ac:dyDescent="0.25">
      <c r="A250">
        <v>1</v>
      </c>
      <c r="B250">
        <v>1</v>
      </c>
      <c r="C250">
        <v>1</v>
      </c>
      <c r="D250">
        <v>1</v>
      </c>
      <c r="E250">
        <v>2155003</v>
      </c>
      <c r="F250" t="str">
        <f t="shared" si="3"/>
        <v>11112155003</v>
      </c>
      <c r="G250" t="s">
        <v>4632</v>
      </c>
      <c r="H250">
        <v>-44784.6</v>
      </c>
      <c r="I250">
        <v>56716373.780000001</v>
      </c>
      <c r="J250">
        <v>-56671589.18</v>
      </c>
      <c r="K250">
        <v>0</v>
      </c>
      <c r="L250">
        <v>0</v>
      </c>
      <c r="M250">
        <v>0</v>
      </c>
      <c r="N250" t="s">
        <v>905</v>
      </c>
      <c r="O250">
        <v>1</v>
      </c>
    </row>
    <row r="251" spans="1:15" x14ac:dyDescent="0.25">
      <c r="A251">
        <v>1</v>
      </c>
      <c r="B251">
        <v>1</v>
      </c>
      <c r="C251">
        <v>1</v>
      </c>
      <c r="D251">
        <v>1</v>
      </c>
      <c r="E251">
        <v>2155004</v>
      </c>
      <c r="F251" t="str">
        <f t="shared" si="3"/>
        <v>11112155004</v>
      </c>
      <c r="G251" t="s">
        <v>4633</v>
      </c>
      <c r="H251">
        <v>-24290.799999999999</v>
      </c>
      <c r="I251">
        <v>2673910.44</v>
      </c>
      <c r="J251">
        <v>-2561887.19</v>
      </c>
      <c r="K251">
        <v>87732.45</v>
      </c>
      <c r="L251">
        <v>0</v>
      </c>
      <c r="M251">
        <v>0</v>
      </c>
      <c r="N251" t="s">
        <v>905</v>
      </c>
      <c r="O251">
        <v>1</v>
      </c>
    </row>
    <row r="252" spans="1:15" x14ac:dyDescent="0.25">
      <c r="A252">
        <v>1</v>
      </c>
      <c r="B252">
        <v>1</v>
      </c>
      <c r="C252">
        <v>1</v>
      </c>
      <c r="D252">
        <v>1</v>
      </c>
      <c r="E252">
        <v>2155005</v>
      </c>
      <c r="F252" t="str">
        <f t="shared" si="3"/>
        <v>11112155005</v>
      </c>
      <c r="G252" t="s">
        <v>4634</v>
      </c>
      <c r="H252">
        <v>523804.53</v>
      </c>
      <c r="I252">
        <v>1333521.99</v>
      </c>
      <c r="J252">
        <v>-946362.98</v>
      </c>
      <c r="K252">
        <v>910963.54</v>
      </c>
      <c r="L252">
        <v>0</v>
      </c>
      <c r="M252">
        <v>0</v>
      </c>
      <c r="N252" t="s">
        <v>905</v>
      </c>
      <c r="O252">
        <v>1</v>
      </c>
    </row>
    <row r="253" spans="1:15" x14ac:dyDescent="0.25">
      <c r="A253">
        <v>1</v>
      </c>
      <c r="B253">
        <v>1</v>
      </c>
      <c r="C253">
        <v>1</v>
      </c>
      <c r="D253">
        <v>1</v>
      </c>
      <c r="E253">
        <v>2155006</v>
      </c>
      <c r="F253" t="str">
        <f t="shared" si="3"/>
        <v>11112155006</v>
      </c>
      <c r="G253" t="s">
        <v>4635</v>
      </c>
      <c r="H253">
        <v>454844.76</v>
      </c>
      <c r="I253">
        <v>3456348.56</v>
      </c>
      <c r="J253">
        <v>-2698516.14</v>
      </c>
      <c r="K253">
        <v>1212677.18</v>
      </c>
      <c r="L253">
        <v>0</v>
      </c>
      <c r="M253">
        <v>0</v>
      </c>
      <c r="N253" t="s">
        <v>905</v>
      </c>
      <c r="O253">
        <v>1</v>
      </c>
    </row>
    <row r="254" spans="1:15" x14ac:dyDescent="0.25">
      <c r="A254">
        <v>1</v>
      </c>
      <c r="B254">
        <v>1</v>
      </c>
      <c r="C254">
        <v>1</v>
      </c>
      <c r="D254">
        <v>1</v>
      </c>
      <c r="E254">
        <v>2160001</v>
      </c>
      <c r="F254" t="str">
        <f t="shared" si="3"/>
        <v>11112160001</v>
      </c>
      <c r="G254" t="s">
        <v>4636</v>
      </c>
      <c r="H254">
        <v>-13959.22</v>
      </c>
      <c r="I254">
        <v>79309.100000000006</v>
      </c>
      <c r="J254">
        <v>-101601.37</v>
      </c>
      <c r="K254">
        <v>0</v>
      </c>
      <c r="L254">
        <v>-36251.49</v>
      </c>
      <c r="M254">
        <v>0</v>
      </c>
      <c r="N254" t="s">
        <v>905</v>
      </c>
      <c r="O254">
        <v>1</v>
      </c>
    </row>
    <row r="255" spans="1:15" x14ac:dyDescent="0.25">
      <c r="A255">
        <v>1</v>
      </c>
      <c r="B255">
        <v>1</v>
      </c>
      <c r="C255">
        <v>1</v>
      </c>
      <c r="D255">
        <v>1</v>
      </c>
      <c r="E255">
        <v>2160002</v>
      </c>
      <c r="F255" t="str">
        <f t="shared" si="3"/>
        <v>11112160002</v>
      </c>
      <c r="G255" t="s">
        <v>4637</v>
      </c>
      <c r="H255">
        <v>-60984.2</v>
      </c>
      <c r="I255">
        <v>46907.16</v>
      </c>
      <c r="J255">
        <v>-23453.58</v>
      </c>
      <c r="K255">
        <v>0</v>
      </c>
      <c r="L255">
        <v>-37530.620000000003</v>
      </c>
      <c r="M255">
        <v>0</v>
      </c>
      <c r="N255" t="s">
        <v>905</v>
      </c>
      <c r="O255">
        <v>1</v>
      </c>
    </row>
    <row r="256" spans="1:15" x14ac:dyDescent="0.25">
      <c r="A256">
        <v>1</v>
      </c>
      <c r="B256">
        <v>1</v>
      </c>
      <c r="C256">
        <v>1</v>
      </c>
      <c r="D256">
        <v>1</v>
      </c>
      <c r="E256">
        <v>2170001</v>
      </c>
      <c r="F256" t="str">
        <f t="shared" si="3"/>
        <v>11112170001</v>
      </c>
      <c r="G256" t="s">
        <v>4638</v>
      </c>
      <c r="H256">
        <v>0</v>
      </c>
      <c r="I256">
        <v>0</v>
      </c>
      <c r="J256">
        <v>0</v>
      </c>
      <c r="K256">
        <v>0</v>
      </c>
      <c r="L256">
        <v>0</v>
      </c>
      <c r="M256">
        <v>-1100</v>
      </c>
      <c r="N256" t="s">
        <v>905</v>
      </c>
      <c r="O256">
        <v>1</v>
      </c>
    </row>
    <row r="257" spans="1:15" x14ac:dyDescent="0.25">
      <c r="A257">
        <v>1</v>
      </c>
      <c r="B257">
        <v>1</v>
      </c>
      <c r="C257">
        <v>1</v>
      </c>
      <c r="D257">
        <v>1</v>
      </c>
      <c r="E257">
        <v>2170003</v>
      </c>
      <c r="F257" t="str">
        <f t="shared" si="3"/>
        <v>11112170003</v>
      </c>
      <c r="G257" t="s">
        <v>4639</v>
      </c>
      <c r="H257">
        <v>0</v>
      </c>
      <c r="I257">
        <v>0</v>
      </c>
      <c r="J257">
        <v>-1100</v>
      </c>
      <c r="K257">
        <v>0</v>
      </c>
      <c r="L257">
        <v>-1100</v>
      </c>
      <c r="M257">
        <v>1100</v>
      </c>
      <c r="N257" t="s">
        <v>905</v>
      </c>
      <c r="O257">
        <v>1</v>
      </c>
    </row>
    <row r="258" spans="1:15" x14ac:dyDescent="0.25">
      <c r="A258">
        <v>1</v>
      </c>
      <c r="B258">
        <v>1</v>
      </c>
      <c r="C258">
        <v>1</v>
      </c>
      <c r="D258">
        <v>1</v>
      </c>
      <c r="E258">
        <v>2555003</v>
      </c>
      <c r="F258" t="str">
        <f t="shared" si="3"/>
        <v>11112555003</v>
      </c>
      <c r="G258" t="s">
        <v>4640</v>
      </c>
      <c r="H258">
        <v>0</v>
      </c>
      <c r="I258">
        <v>4842.29</v>
      </c>
      <c r="J258">
        <v>-4842.29</v>
      </c>
      <c r="K258">
        <v>0</v>
      </c>
      <c r="L258">
        <v>0</v>
      </c>
      <c r="M258">
        <v>0</v>
      </c>
      <c r="N258" t="s">
        <v>905</v>
      </c>
      <c r="O258">
        <v>1</v>
      </c>
    </row>
    <row r="259" spans="1:15" x14ac:dyDescent="0.25">
      <c r="A259">
        <v>1</v>
      </c>
      <c r="B259">
        <v>1</v>
      </c>
      <c r="C259">
        <v>1</v>
      </c>
      <c r="D259">
        <v>1</v>
      </c>
      <c r="E259">
        <v>3010001</v>
      </c>
      <c r="F259" t="str">
        <f t="shared" ref="F259:F322" si="4">CONCATENATE(A259,B259,C259,D259,E259)</f>
        <v>11113010001</v>
      </c>
      <c r="G259" t="s">
        <v>4641</v>
      </c>
      <c r="H259">
        <v>7492816</v>
      </c>
      <c r="I259">
        <v>0</v>
      </c>
      <c r="J259">
        <v>0</v>
      </c>
      <c r="K259">
        <v>7492816</v>
      </c>
      <c r="L259">
        <v>0</v>
      </c>
      <c r="M259">
        <v>-1833738</v>
      </c>
      <c r="N259" t="s">
        <v>905</v>
      </c>
      <c r="O259">
        <v>2</v>
      </c>
    </row>
    <row r="260" spans="1:15" x14ac:dyDescent="0.25">
      <c r="A260">
        <v>1</v>
      </c>
      <c r="B260">
        <v>1</v>
      </c>
      <c r="C260">
        <v>1</v>
      </c>
      <c r="D260">
        <v>1</v>
      </c>
      <c r="E260">
        <v>3010002</v>
      </c>
      <c r="F260" t="str">
        <f t="shared" si="4"/>
        <v>11113010002</v>
      </c>
      <c r="G260" t="s">
        <v>4642</v>
      </c>
      <c r="H260">
        <v>0</v>
      </c>
      <c r="I260">
        <v>33062</v>
      </c>
      <c r="J260">
        <v>0</v>
      </c>
      <c r="K260">
        <v>33062</v>
      </c>
      <c r="L260">
        <v>0</v>
      </c>
      <c r="M260">
        <v>-33062</v>
      </c>
      <c r="N260" t="s">
        <v>905</v>
      </c>
      <c r="O260">
        <v>2</v>
      </c>
    </row>
    <row r="261" spans="1:15" x14ac:dyDescent="0.25">
      <c r="A261">
        <v>1</v>
      </c>
      <c r="B261">
        <v>1</v>
      </c>
      <c r="C261">
        <v>1</v>
      </c>
      <c r="D261">
        <v>1</v>
      </c>
      <c r="E261">
        <v>3010003</v>
      </c>
      <c r="F261" t="str">
        <f t="shared" si="4"/>
        <v>11113010003</v>
      </c>
      <c r="G261" t="s">
        <v>4643</v>
      </c>
      <c r="H261">
        <v>0</v>
      </c>
      <c r="I261">
        <v>0</v>
      </c>
      <c r="J261">
        <v>-1866800</v>
      </c>
      <c r="K261">
        <v>0</v>
      </c>
      <c r="L261">
        <v>-1866800</v>
      </c>
      <c r="M261">
        <v>1866800</v>
      </c>
      <c r="N261" t="s">
        <v>905</v>
      </c>
      <c r="O261">
        <v>2</v>
      </c>
    </row>
    <row r="262" spans="1:15" x14ac:dyDescent="0.25">
      <c r="A262">
        <v>1</v>
      </c>
      <c r="B262">
        <v>1</v>
      </c>
      <c r="C262">
        <v>1</v>
      </c>
      <c r="D262">
        <v>1</v>
      </c>
      <c r="E262">
        <v>3015001</v>
      </c>
      <c r="F262" t="str">
        <f t="shared" si="4"/>
        <v>11113015001</v>
      </c>
      <c r="G262" t="s">
        <v>4644</v>
      </c>
      <c r="H262">
        <v>76050650.170000002</v>
      </c>
      <c r="I262">
        <v>0</v>
      </c>
      <c r="J262">
        <v>0</v>
      </c>
      <c r="K262">
        <v>76050650.170000002</v>
      </c>
      <c r="L262">
        <v>0</v>
      </c>
      <c r="M262">
        <v>11322271</v>
      </c>
      <c r="N262" t="s">
        <v>905</v>
      </c>
      <c r="O262">
        <v>2</v>
      </c>
    </row>
    <row r="263" spans="1:15" x14ac:dyDescent="0.25">
      <c r="A263">
        <v>1</v>
      </c>
      <c r="B263">
        <v>1</v>
      </c>
      <c r="C263">
        <v>1</v>
      </c>
      <c r="D263">
        <v>1</v>
      </c>
      <c r="E263">
        <v>3015002</v>
      </c>
      <c r="F263" t="str">
        <f t="shared" si="4"/>
        <v>11113015002</v>
      </c>
      <c r="G263" t="s">
        <v>4645</v>
      </c>
      <c r="H263">
        <v>0</v>
      </c>
      <c r="I263">
        <v>14575584.960000001</v>
      </c>
      <c r="J263">
        <v>-1870626.8</v>
      </c>
      <c r="K263">
        <v>12704958.16</v>
      </c>
      <c r="L263">
        <v>0</v>
      </c>
      <c r="M263">
        <v>-12704958.16</v>
      </c>
      <c r="N263" t="s">
        <v>905</v>
      </c>
      <c r="O263">
        <v>2</v>
      </c>
    </row>
    <row r="264" spans="1:15" x14ac:dyDescent="0.25">
      <c r="A264">
        <v>1</v>
      </c>
      <c r="B264">
        <v>1</v>
      </c>
      <c r="C264">
        <v>1</v>
      </c>
      <c r="D264">
        <v>1</v>
      </c>
      <c r="E264">
        <v>3015003</v>
      </c>
      <c r="F264" t="str">
        <f t="shared" si="4"/>
        <v>11113015003</v>
      </c>
      <c r="G264" t="s">
        <v>4646</v>
      </c>
      <c r="H264">
        <v>0</v>
      </c>
      <c r="I264">
        <v>0</v>
      </c>
      <c r="J264">
        <v>-1382687.16</v>
      </c>
      <c r="K264">
        <v>0</v>
      </c>
      <c r="L264">
        <v>-1382687.16</v>
      </c>
      <c r="M264">
        <v>1382687.16</v>
      </c>
      <c r="N264" t="s">
        <v>905</v>
      </c>
      <c r="O264">
        <v>2</v>
      </c>
    </row>
    <row r="265" spans="1:15" x14ac:dyDescent="0.25">
      <c r="A265">
        <v>1</v>
      </c>
      <c r="B265">
        <v>1</v>
      </c>
      <c r="C265">
        <v>1</v>
      </c>
      <c r="D265">
        <v>1</v>
      </c>
      <c r="E265">
        <v>3020001</v>
      </c>
      <c r="F265" t="str">
        <f t="shared" si="4"/>
        <v>11113020001</v>
      </c>
      <c r="G265" t="s">
        <v>4647</v>
      </c>
      <c r="H265">
        <v>14037971.35</v>
      </c>
      <c r="I265">
        <v>0</v>
      </c>
      <c r="J265">
        <v>0</v>
      </c>
      <c r="K265">
        <v>14037971.35</v>
      </c>
      <c r="L265">
        <v>0</v>
      </c>
      <c r="M265">
        <v>1984170.72</v>
      </c>
      <c r="N265" t="s">
        <v>905</v>
      </c>
      <c r="O265">
        <v>2</v>
      </c>
    </row>
    <row r="266" spans="1:15" x14ac:dyDescent="0.25">
      <c r="A266">
        <v>1</v>
      </c>
      <c r="B266">
        <v>1</v>
      </c>
      <c r="C266">
        <v>1</v>
      </c>
      <c r="D266">
        <v>1</v>
      </c>
      <c r="E266">
        <v>3020002</v>
      </c>
      <c r="F266" t="str">
        <f t="shared" si="4"/>
        <v>11113020002</v>
      </c>
      <c r="G266" t="s">
        <v>4648</v>
      </c>
      <c r="H266">
        <v>0</v>
      </c>
      <c r="I266">
        <v>1984170.72</v>
      </c>
      <c r="J266">
        <v>0</v>
      </c>
      <c r="K266">
        <v>1984170.72</v>
      </c>
      <c r="L266">
        <v>0</v>
      </c>
      <c r="M266">
        <v>-1984170.72</v>
      </c>
      <c r="N266" t="s">
        <v>905</v>
      </c>
      <c r="O266">
        <v>2</v>
      </c>
    </row>
    <row r="267" spans="1:15" x14ac:dyDescent="0.25">
      <c r="A267">
        <v>1</v>
      </c>
      <c r="B267">
        <v>1</v>
      </c>
      <c r="C267">
        <v>1</v>
      </c>
      <c r="D267">
        <v>1</v>
      </c>
      <c r="E267">
        <v>3025001</v>
      </c>
      <c r="F267" t="str">
        <f t="shared" si="4"/>
        <v>11113025001</v>
      </c>
      <c r="G267" t="s">
        <v>4649</v>
      </c>
      <c r="H267">
        <v>280075</v>
      </c>
      <c r="I267">
        <v>0</v>
      </c>
      <c r="J267">
        <v>0</v>
      </c>
      <c r="K267">
        <v>280075</v>
      </c>
      <c r="L267">
        <v>0</v>
      </c>
      <c r="M267">
        <v>-16057.4</v>
      </c>
      <c r="N267" t="s">
        <v>905</v>
      </c>
      <c r="O267">
        <v>2</v>
      </c>
    </row>
    <row r="268" spans="1:15" x14ac:dyDescent="0.25">
      <c r="A268">
        <v>1</v>
      </c>
      <c r="B268">
        <v>1</v>
      </c>
      <c r="C268">
        <v>1</v>
      </c>
      <c r="D268">
        <v>1</v>
      </c>
      <c r="E268">
        <v>3025002</v>
      </c>
      <c r="F268" t="str">
        <f t="shared" si="4"/>
        <v>11113025002</v>
      </c>
      <c r="G268" t="s">
        <v>4650</v>
      </c>
      <c r="H268">
        <v>0</v>
      </c>
      <c r="I268">
        <v>74014.91</v>
      </c>
      <c r="J268">
        <v>0</v>
      </c>
      <c r="K268">
        <v>74014.91</v>
      </c>
      <c r="L268">
        <v>0</v>
      </c>
      <c r="M268">
        <v>-74014.91</v>
      </c>
      <c r="N268" t="s">
        <v>905</v>
      </c>
      <c r="O268">
        <v>2</v>
      </c>
    </row>
    <row r="269" spans="1:15" x14ac:dyDescent="0.25">
      <c r="A269">
        <v>1</v>
      </c>
      <c r="B269">
        <v>1</v>
      </c>
      <c r="C269">
        <v>1</v>
      </c>
      <c r="D269">
        <v>1</v>
      </c>
      <c r="E269">
        <v>3025003</v>
      </c>
      <c r="F269" t="str">
        <f t="shared" si="4"/>
        <v>11113025003</v>
      </c>
      <c r="G269" t="s">
        <v>4651</v>
      </c>
      <c r="H269">
        <v>0</v>
      </c>
      <c r="I269">
        <v>0</v>
      </c>
      <c r="J269">
        <v>-90072.31</v>
      </c>
      <c r="K269">
        <v>0</v>
      </c>
      <c r="L269">
        <v>-90072.31</v>
      </c>
      <c r="M269">
        <v>90072.31</v>
      </c>
      <c r="N269" t="s">
        <v>905</v>
      </c>
      <c r="O269">
        <v>2</v>
      </c>
    </row>
    <row r="270" spans="1:15" x14ac:dyDescent="0.25">
      <c r="A270">
        <v>1</v>
      </c>
      <c r="B270">
        <v>1</v>
      </c>
      <c r="C270">
        <v>1</v>
      </c>
      <c r="D270">
        <v>1</v>
      </c>
      <c r="E270">
        <v>3030001</v>
      </c>
      <c r="F270" t="str">
        <f t="shared" si="4"/>
        <v>11113030001</v>
      </c>
      <c r="G270" t="s">
        <v>4652</v>
      </c>
      <c r="H270">
        <v>15022155</v>
      </c>
      <c r="I270">
        <v>0</v>
      </c>
      <c r="J270">
        <v>0</v>
      </c>
      <c r="K270">
        <v>15022155</v>
      </c>
      <c r="L270">
        <v>0</v>
      </c>
      <c r="M270">
        <v>0</v>
      </c>
      <c r="N270" t="s">
        <v>905</v>
      </c>
      <c r="O270">
        <v>2</v>
      </c>
    </row>
    <row r="271" spans="1:15" x14ac:dyDescent="0.25">
      <c r="A271">
        <v>1</v>
      </c>
      <c r="B271">
        <v>1</v>
      </c>
      <c r="C271">
        <v>1</v>
      </c>
      <c r="D271">
        <v>1</v>
      </c>
      <c r="E271">
        <v>3035001</v>
      </c>
      <c r="F271" t="str">
        <f t="shared" si="4"/>
        <v>11113035001</v>
      </c>
      <c r="G271" t="s">
        <v>4653</v>
      </c>
      <c r="H271">
        <v>5143391.78</v>
      </c>
      <c r="I271">
        <v>0</v>
      </c>
      <c r="J271">
        <v>0</v>
      </c>
      <c r="K271">
        <v>5143391.78</v>
      </c>
      <c r="L271">
        <v>0</v>
      </c>
      <c r="M271">
        <v>-192947.43</v>
      </c>
      <c r="N271" t="s">
        <v>905</v>
      </c>
      <c r="O271">
        <v>2</v>
      </c>
    </row>
    <row r="272" spans="1:15" x14ac:dyDescent="0.25">
      <c r="A272">
        <v>1</v>
      </c>
      <c r="B272">
        <v>1</v>
      </c>
      <c r="C272">
        <v>1</v>
      </c>
      <c r="D272">
        <v>1</v>
      </c>
      <c r="E272">
        <v>3035002</v>
      </c>
      <c r="F272" t="str">
        <f t="shared" si="4"/>
        <v>11113035002</v>
      </c>
      <c r="G272" t="s">
        <v>4654</v>
      </c>
      <c r="H272">
        <v>0</v>
      </c>
      <c r="I272">
        <v>394381.26</v>
      </c>
      <c r="J272">
        <v>0</v>
      </c>
      <c r="K272">
        <v>394381.26</v>
      </c>
      <c r="L272">
        <v>0</v>
      </c>
      <c r="M272">
        <v>-394381.26</v>
      </c>
      <c r="N272" t="s">
        <v>905</v>
      </c>
      <c r="O272">
        <v>2</v>
      </c>
    </row>
    <row r="273" spans="1:15" x14ac:dyDescent="0.25">
      <c r="A273">
        <v>1</v>
      </c>
      <c r="B273">
        <v>1</v>
      </c>
      <c r="C273">
        <v>1</v>
      </c>
      <c r="D273">
        <v>1</v>
      </c>
      <c r="E273">
        <v>3035003</v>
      </c>
      <c r="F273" t="str">
        <f t="shared" si="4"/>
        <v>11113035003</v>
      </c>
      <c r="G273" t="s">
        <v>4655</v>
      </c>
      <c r="H273">
        <v>0</v>
      </c>
      <c r="I273">
        <v>0</v>
      </c>
      <c r="J273">
        <v>-587328.68999999994</v>
      </c>
      <c r="K273">
        <v>0</v>
      </c>
      <c r="L273">
        <v>-587328.68999999994</v>
      </c>
      <c r="M273">
        <v>587328.68999999994</v>
      </c>
      <c r="N273" t="s">
        <v>905</v>
      </c>
      <c r="O273">
        <v>2</v>
      </c>
    </row>
    <row r="274" spans="1:15" x14ac:dyDescent="0.25">
      <c r="A274">
        <v>1</v>
      </c>
      <c r="B274">
        <v>1</v>
      </c>
      <c r="C274">
        <v>1</v>
      </c>
      <c r="D274">
        <v>1</v>
      </c>
      <c r="E274">
        <v>3041001</v>
      </c>
      <c r="F274" t="str">
        <f t="shared" si="4"/>
        <v>11113041001</v>
      </c>
      <c r="G274" t="s">
        <v>4656</v>
      </c>
      <c r="H274">
        <v>0</v>
      </c>
      <c r="I274">
        <v>0</v>
      </c>
      <c r="J274">
        <v>0</v>
      </c>
      <c r="K274">
        <v>0</v>
      </c>
      <c r="L274">
        <v>0</v>
      </c>
      <c r="M274">
        <v>0</v>
      </c>
      <c r="N274" t="s">
        <v>905</v>
      </c>
      <c r="O274">
        <v>2</v>
      </c>
    </row>
    <row r="275" spans="1:15" x14ac:dyDescent="0.25">
      <c r="A275">
        <v>1</v>
      </c>
      <c r="B275">
        <v>1</v>
      </c>
      <c r="C275">
        <v>1</v>
      </c>
      <c r="D275">
        <v>1</v>
      </c>
      <c r="E275">
        <v>3041002</v>
      </c>
      <c r="F275" t="str">
        <f t="shared" si="4"/>
        <v>11113041002</v>
      </c>
      <c r="G275" t="s">
        <v>4657</v>
      </c>
      <c r="H275">
        <v>0</v>
      </c>
      <c r="I275">
        <v>0</v>
      </c>
      <c r="J275">
        <v>0</v>
      </c>
      <c r="K275">
        <v>0</v>
      </c>
      <c r="L275">
        <v>0</v>
      </c>
      <c r="M275">
        <v>0</v>
      </c>
      <c r="N275" t="s">
        <v>905</v>
      </c>
      <c r="O275">
        <v>2</v>
      </c>
    </row>
    <row r="276" spans="1:15" x14ac:dyDescent="0.25">
      <c r="A276">
        <v>1</v>
      </c>
      <c r="B276">
        <v>1</v>
      </c>
      <c r="C276">
        <v>1</v>
      </c>
      <c r="D276">
        <v>1</v>
      </c>
      <c r="E276">
        <v>3041003</v>
      </c>
      <c r="F276" t="str">
        <f t="shared" si="4"/>
        <v>11113041003</v>
      </c>
      <c r="G276" t="s">
        <v>4658</v>
      </c>
      <c r="H276">
        <v>0</v>
      </c>
      <c r="I276">
        <v>0</v>
      </c>
      <c r="J276">
        <v>-589892</v>
      </c>
      <c r="K276">
        <v>0</v>
      </c>
      <c r="L276">
        <v>-589892</v>
      </c>
      <c r="M276">
        <v>0</v>
      </c>
      <c r="N276" t="s">
        <v>905</v>
      </c>
      <c r="O276">
        <v>2</v>
      </c>
    </row>
    <row r="277" spans="1:15" x14ac:dyDescent="0.25">
      <c r="A277">
        <v>1</v>
      </c>
      <c r="B277">
        <v>1</v>
      </c>
      <c r="C277">
        <v>1</v>
      </c>
      <c r="D277">
        <v>1</v>
      </c>
      <c r="E277">
        <v>3045001</v>
      </c>
      <c r="F277" t="str">
        <f t="shared" si="4"/>
        <v>11113045001</v>
      </c>
      <c r="G277" t="s">
        <v>4659</v>
      </c>
      <c r="H277">
        <v>0</v>
      </c>
      <c r="I277">
        <v>0</v>
      </c>
      <c r="J277">
        <v>0</v>
      </c>
      <c r="K277">
        <v>0</v>
      </c>
      <c r="L277">
        <v>0</v>
      </c>
      <c r="M277">
        <v>0</v>
      </c>
      <c r="N277" t="s">
        <v>905</v>
      </c>
      <c r="O277">
        <v>2</v>
      </c>
    </row>
    <row r="278" spans="1:15" x14ac:dyDescent="0.25">
      <c r="A278">
        <v>1</v>
      </c>
      <c r="B278">
        <v>1</v>
      </c>
      <c r="C278">
        <v>1</v>
      </c>
      <c r="D278">
        <v>1</v>
      </c>
      <c r="E278">
        <v>3045002</v>
      </c>
      <c r="F278" t="str">
        <f t="shared" si="4"/>
        <v>11113045002</v>
      </c>
      <c r="G278" t="s">
        <v>4660</v>
      </c>
      <c r="H278">
        <v>2194129.83</v>
      </c>
      <c r="I278">
        <v>10712942.619999999</v>
      </c>
      <c r="J278">
        <v>-1169669.3</v>
      </c>
      <c r="K278">
        <v>11737403.15</v>
      </c>
      <c r="L278">
        <v>0</v>
      </c>
      <c r="M278">
        <v>0</v>
      </c>
      <c r="N278" t="s">
        <v>905</v>
      </c>
      <c r="O278">
        <v>2</v>
      </c>
    </row>
    <row r="279" spans="1:15" x14ac:dyDescent="0.25">
      <c r="A279">
        <v>1</v>
      </c>
      <c r="B279">
        <v>1</v>
      </c>
      <c r="C279">
        <v>1</v>
      </c>
      <c r="D279">
        <v>1</v>
      </c>
      <c r="E279">
        <v>3525001</v>
      </c>
      <c r="F279" t="str">
        <f t="shared" si="4"/>
        <v>11113525001</v>
      </c>
      <c r="G279" t="s">
        <v>4661</v>
      </c>
      <c r="H279">
        <v>-221632.47</v>
      </c>
      <c r="I279">
        <v>0</v>
      </c>
      <c r="J279">
        <v>0</v>
      </c>
      <c r="K279">
        <v>0</v>
      </c>
      <c r="L279">
        <v>-221632.47</v>
      </c>
      <c r="M279">
        <v>93724.91</v>
      </c>
      <c r="N279" t="s">
        <v>905</v>
      </c>
      <c r="O279">
        <v>2</v>
      </c>
    </row>
    <row r="280" spans="1:15" x14ac:dyDescent="0.25">
      <c r="A280">
        <v>1</v>
      </c>
      <c r="B280">
        <v>1</v>
      </c>
      <c r="C280">
        <v>1</v>
      </c>
      <c r="D280">
        <v>1</v>
      </c>
      <c r="E280">
        <v>3525002</v>
      </c>
      <c r="F280" t="str">
        <f t="shared" si="4"/>
        <v>11113525002</v>
      </c>
      <c r="G280" t="s">
        <v>4662</v>
      </c>
      <c r="H280">
        <v>0</v>
      </c>
      <c r="I280">
        <v>37205.99</v>
      </c>
      <c r="J280">
        <v>-56850.12</v>
      </c>
      <c r="K280">
        <v>0</v>
      </c>
      <c r="L280">
        <v>-19644.13</v>
      </c>
      <c r="M280">
        <v>19644.13</v>
      </c>
      <c r="N280" t="s">
        <v>905</v>
      </c>
      <c r="O280">
        <v>2</v>
      </c>
    </row>
    <row r="281" spans="1:15" x14ac:dyDescent="0.25">
      <c r="A281">
        <v>1</v>
      </c>
      <c r="B281">
        <v>1</v>
      </c>
      <c r="C281">
        <v>1</v>
      </c>
      <c r="D281">
        <v>1</v>
      </c>
      <c r="E281">
        <v>3525003</v>
      </c>
      <c r="F281" t="str">
        <f t="shared" si="4"/>
        <v>11113525003</v>
      </c>
      <c r="G281" t="s">
        <v>4663</v>
      </c>
      <c r="H281">
        <v>0</v>
      </c>
      <c r="I281">
        <v>113369.04</v>
      </c>
      <c r="J281">
        <v>0</v>
      </c>
      <c r="K281">
        <v>113369.04</v>
      </c>
      <c r="L281">
        <v>0</v>
      </c>
      <c r="M281">
        <v>-113369.04</v>
      </c>
      <c r="N281" t="s">
        <v>905</v>
      </c>
      <c r="O281">
        <v>2</v>
      </c>
    </row>
    <row r="282" spans="1:15" x14ac:dyDescent="0.25">
      <c r="A282">
        <v>1</v>
      </c>
      <c r="B282">
        <v>1</v>
      </c>
      <c r="C282">
        <v>1</v>
      </c>
      <c r="D282">
        <v>1</v>
      </c>
      <c r="E282">
        <v>3530001</v>
      </c>
      <c r="F282" t="str">
        <f t="shared" si="4"/>
        <v>11113530001</v>
      </c>
      <c r="G282" t="s">
        <v>4664</v>
      </c>
      <c r="H282">
        <v>-9863055.6300000008</v>
      </c>
      <c r="I282">
        <v>0</v>
      </c>
      <c r="J282">
        <v>0</v>
      </c>
      <c r="K282">
        <v>0</v>
      </c>
      <c r="L282">
        <v>-9863055.6300000008</v>
      </c>
      <c r="M282">
        <v>-1068400.46</v>
      </c>
      <c r="N282" t="s">
        <v>905</v>
      </c>
      <c r="O282">
        <v>2</v>
      </c>
    </row>
    <row r="283" spans="1:15" x14ac:dyDescent="0.25">
      <c r="A283">
        <v>1</v>
      </c>
      <c r="B283">
        <v>1</v>
      </c>
      <c r="C283">
        <v>1</v>
      </c>
      <c r="D283">
        <v>1</v>
      </c>
      <c r="E283">
        <v>3530002</v>
      </c>
      <c r="F283" t="str">
        <f t="shared" si="4"/>
        <v>11113530002</v>
      </c>
      <c r="G283" t="s">
        <v>4665</v>
      </c>
      <c r="H283">
        <v>0</v>
      </c>
      <c r="I283">
        <v>0</v>
      </c>
      <c r="J283">
        <v>-1839033.2</v>
      </c>
      <c r="K283">
        <v>0</v>
      </c>
      <c r="L283">
        <v>-1839033.2</v>
      </c>
      <c r="M283">
        <v>1839033.2</v>
      </c>
      <c r="N283" t="s">
        <v>905</v>
      </c>
      <c r="O283">
        <v>2</v>
      </c>
    </row>
    <row r="284" spans="1:15" x14ac:dyDescent="0.25">
      <c r="A284">
        <v>1</v>
      </c>
      <c r="B284">
        <v>1</v>
      </c>
      <c r="C284">
        <v>1</v>
      </c>
      <c r="D284">
        <v>1</v>
      </c>
      <c r="E284">
        <v>3530003</v>
      </c>
      <c r="F284" t="str">
        <f t="shared" si="4"/>
        <v>11113530003</v>
      </c>
      <c r="G284" t="s">
        <v>4666</v>
      </c>
      <c r="H284">
        <v>0</v>
      </c>
      <c r="I284">
        <v>770632.74</v>
      </c>
      <c r="J284">
        <v>0</v>
      </c>
      <c r="K284">
        <v>770632.74</v>
      </c>
      <c r="L284">
        <v>0</v>
      </c>
      <c r="M284">
        <v>-770632.74</v>
      </c>
      <c r="N284" t="s">
        <v>905</v>
      </c>
      <c r="O284">
        <v>2</v>
      </c>
    </row>
    <row r="285" spans="1:15" x14ac:dyDescent="0.25">
      <c r="A285">
        <v>1</v>
      </c>
      <c r="B285">
        <v>1</v>
      </c>
      <c r="C285">
        <v>1</v>
      </c>
      <c r="D285">
        <v>1</v>
      </c>
      <c r="E285">
        <v>3535001</v>
      </c>
      <c r="F285" t="str">
        <f t="shared" si="4"/>
        <v>11113535001</v>
      </c>
      <c r="G285" t="s">
        <v>4667</v>
      </c>
      <c r="H285">
        <v>-512324.15</v>
      </c>
      <c r="I285">
        <v>0</v>
      </c>
      <c r="J285">
        <v>0</v>
      </c>
      <c r="K285">
        <v>0</v>
      </c>
      <c r="L285">
        <v>-512324.15</v>
      </c>
      <c r="M285">
        <v>-103960.13</v>
      </c>
      <c r="N285" t="s">
        <v>905</v>
      </c>
      <c r="O285">
        <v>2</v>
      </c>
    </row>
    <row r="286" spans="1:15" x14ac:dyDescent="0.25">
      <c r="A286">
        <v>1</v>
      </c>
      <c r="B286">
        <v>1</v>
      </c>
      <c r="C286">
        <v>1</v>
      </c>
      <c r="D286">
        <v>1</v>
      </c>
      <c r="E286">
        <v>3535002</v>
      </c>
      <c r="F286" t="str">
        <f t="shared" si="4"/>
        <v>11113535002</v>
      </c>
      <c r="G286" t="s">
        <v>4668</v>
      </c>
      <c r="H286">
        <v>0</v>
      </c>
      <c r="I286">
        <v>9740.11</v>
      </c>
      <c r="J286">
        <v>-113700.24</v>
      </c>
      <c r="K286">
        <v>0</v>
      </c>
      <c r="L286">
        <v>-103960.13</v>
      </c>
      <c r="M286">
        <v>103960.13</v>
      </c>
      <c r="N286" t="s">
        <v>905</v>
      </c>
      <c r="O286">
        <v>2</v>
      </c>
    </row>
    <row r="287" spans="1:15" x14ac:dyDescent="0.25">
      <c r="A287">
        <v>1</v>
      </c>
      <c r="B287">
        <v>1</v>
      </c>
      <c r="C287">
        <v>1</v>
      </c>
      <c r="D287">
        <v>1</v>
      </c>
      <c r="E287">
        <v>3540001</v>
      </c>
      <c r="F287" t="str">
        <f t="shared" si="4"/>
        <v>11113540001</v>
      </c>
      <c r="G287" t="s">
        <v>4669</v>
      </c>
      <c r="H287">
        <v>-197531.58</v>
      </c>
      <c r="I287">
        <v>0</v>
      </c>
      <c r="J287">
        <v>0</v>
      </c>
      <c r="K287">
        <v>0</v>
      </c>
      <c r="L287">
        <v>-197531.58</v>
      </c>
      <c r="M287">
        <v>58707.27</v>
      </c>
      <c r="N287" t="s">
        <v>905</v>
      </c>
      <c r="O287">
        <v>2</v>
      </c>
    </row>
    <row r="288" spans="1:15" x14ac:dyDescent="0.25">
      <c r="A288">
        <v>1</v>
      </c>
      <c r="B288">
        <v>1</v>
      </c>
      <c r="C288">
        <v>1</v>
      </c>
      <c r="D288">
        <v>1</v>
      </c>
      <c r="E288">
        <v>3540002</v>
      </c>
      <c r="F288" t="str">
        <f t="shared" si="4"/>
        <v>11113540002</v>
      </c>
      <c r="G288" t="s">
        <v>4670</v>
      </c>
      <c r="H288">
        <v>0</v>
      </c>
      <c r="I288">
        <v>0</v>
      </c>
      <c r="J288">
        <v>-33538.5</v>
      </c>
      <c r="K288">
        <v>0</v>
      </c>
      <c r="L288">
        <v>-33538.5</v>
      </c>
      <c r="M288">
        <v>33538.5</v>
      </c>
      <c r="N288" t="s">
        <v>905</v>
      </c>
      <c r="O288">
        <v>2</v>
      </c>
    </row>
    <row r="289" spans="1:15" x14ac:dyDescent="0.25">
      <c r="A289">
        <v>1</v>
      </c>
      <c r="B289">
        <v>1</v>
      </c>
      <c r="C289">
        <v>1</v>
      </c>
      <c r="D289">
        <v>1</v>
      </c>
      <c r="E289">
        <v>3540003</v>
      </c>
      <c r="F289" t="str">
        <f t="shared" si="4"/>
        <v>11113540003</v>
      </c>
      <c r="G289" t="s">
        <v>4671</v>
      </c>
      <c r="H289">
        <v>0</v>
      </c>
      <c r="I289">
        <v>92245.77</v>
      </c>
      <c r="J289">
        <v>0</v>
      </c>
      <c r="K289">
        <v>92245.77</v>
      </c>
      <c r="L289">
        <v>0</v>
      </c>
      <c r="M289">
        <v>-92245.77</v>
      </c>
      <c r="N289" t="s">
        <v>905</v>
      </c>
      <c r="O289">
        <v>2</v>
      </c>
    </row>
    <row r="290" spans="1:15" x14ac:dyDescent="0.25">
      <c r="A290">
        <v>1</v>
      </c>
      <c r="B290">
        <v>1</v>
      </c>
      <c r="C290">
        <v>1</v>
      </c>
      <c r="D290">
        <v>1</v>
      </c>
      <c r="E290">
        <v>3550001</v>
      </c>
      <c r="F290" t="str">
        <f t="shared" si="4"/>
        <v>11113550001</v>
      </c>
      <c r="G290" t="s">
        <v>4672</v>
      </c>
      <c r="H290">
        <v>-3094303.75</v>
      </c>
      <c r="I290">
        <v>0</v>
      </c>
      <c r="J290">
        <v>0</v>
      </c>
      <c r="K290">
        <v>0</v>
      </c>
      <c r="L290">
        <v>-3094303.75</v>
      </c>
      <c r="M290">
        <v>266802.21000000002</v>
      </c>
      <c r="N290" t="s">
        <v>905</v>
      </c>
      <c r="O290">
        <v>2</v>
      </c>
    </row>
    <row r="291" spans="1:15" x14ac:dyDescent="0.25">
      <c r="A291">
        <v>1</v>
      </c>
      <c r="B291">
        <v>1</v>
      </c>
      <c r="C291">
        <v>1</v>
      </c>
      <c r="D291">
        <v>1</v>
      </c>
      <c r="E291">
        <v>3550002</v>
      </c>
      <c r="F291" t="str">
        <f t="shared" si="4"/>
        <v>11113550002</v>
      </c>
      <c r="G291" t="s">
        <v>4673</v>
      </c>
      <c r="H291">
        <v>0</v>
      </c>
      <c r="I291">
        <v>680156.46</v>
      </c>
      <c r="J291">
        <v>-568501.19999999995</v>
      </c>
      <c r="K291">
        <v>111655.26</v>
      </c>
      <c r="L291">
        <v>0</v>
      </c>
      <c r="M291">
        <v>-111655.26</v>
      </c>
      <c r="N291" t="s">
        <v>905</v>
      </c>
      <c r="O291">
        <v>2</v>
      </c>
    </row>
    <row r="292" spans="1:15" x14ac:dyDescent="0.25">
      <c r="A292">
        <v>1</v>
      </c>
      <c r="B292">
        <v>1</v>
      </c>
      <c r="C292">
        <v>1</v>
      </c>
      <c r="D292">
        <v>1</v>
      </c>
      <c r="E292">
        <v>3550003</v>
      </c>
      <c r="F292" t="str">
        <f t="shared" si="4"/>
        <v>11113550003</v>
      </c>
      <c r="G292" t="s">
        <v>4674</v>
      </c>
      <c r="H292">
        <v>0</v>
      </c>
      <c r="I292">
        <v>155146.95000000001</v>
      </c>
      <c r="J292">
        <v>0</v>
      </c>
      <c r="K292">
        <v>155146.95000000001</v>
      </c>
      <c r="L292">
        <v>0</v>
      </c>
      <c r="M292">
        <v>-155146.95000000001</v>
      </c>
      <c r="N292" t="s">
        <v>905</v>
      </c>
      <c r="O292">
        <v>2</v>
      </c>
    </row>
    <row r="293" spans="1:15" x14ac:dyDescent="0.25">
      <c r="A293">
        <v>1</v>
      </c>
      <c r="B293">
        <v>1</v>
      </c>
      <c r="C293">
        <v>1</v>
      </c>
      <c r="D293">
        <v>1</v>
      </c>
      <c r="E293">
        <v>3556001</v>
      </c>
      <c r="F293" t="str">
        <f t="shared" si="4"/>
        <v>11113556001</v>
      </c>
      <c r="G293" t="s">
        <v>4675</v>
      </c>
      <c r="H293">
        <v>0</v>
      </c>
      <c r="I293">
        <v>0</v>
      </c>
      <c r="J293">
        <v>0</v>
      </c>
      <c r="K293">
        <v>0</v>
      </c>
      <c r="L293">
        <v>0</v>
      </c>
      <c r="M293">
        <v>0</v>
      </c>
      <c r="N293" t="s">
        <v>905</v>
      </c>
      <c r="O293">
        <v>2</v>
      </c>
    </row>
    <row r="294" spans="1:15" x14ac:dyDescent="0.25">
      <c r="A294">
        <v>1</v>
      </c>
      <c r="B294">
        <v>1</v>
      </c>
      <c r="C294">
        <v>1</v>
      </c>
      <c r="D294">
        <v>1</v>
      </c>
      <c r="E294">
        <v>3556002</v>
      </c>
      <c r="F294" t="str">
        <f t="shared" si="4"/>
        <v>11113556002</v>
      </c>
      <c r="G294" t="s">
        <v>4676</v>
      </c>
      <c r="H294">
        <v>-11068.36</v>
      </c>
      <c r="I294">
        <v>17164.849999999999</v>
      </c>
      <c r="J294">
        <v>-18950.04</v>
      </c>
      <c r="K294">
        <v>0</v>
      </c>
      <c r="L294">
        <v>-12853.55</v>
      </c>
      <c r="M294">
        <v>0</v>
      </c>
      <c r="N294" t="s">
        <v>905</v>
      </c>
      <c r="O294">
        <v>2</v>
      </c>
    </row>
    <row r="295" spans="1:15" x14ac:dyDescent="0.25">
      <c r="A295">
        <v>1</v>
      </c>
      <c r="B295">
        <v>1</v>
      </c>
      <c r="C295">
        <v>1</v>
      </c>
      <c r="D295">
        <v>1</v>
      </c>
      <c r="E295">
        <v>3556003</v>
      </c>
      <c r="F295" t="str">
        <f t="shared" si="4"/>
        <v>11113556003</v>
      </c>
      <c r="G295" t="s">
        <v>4677</v>
      </c>
      <c r="H295">
        <v>0</v>
      </c>
      <c r="I295">
        <v>0</v>
      </c>
      <c r="J295">
        <v>0</v>
      </c>
      <c r="K295">
        <v>0</v>
      </c>
      <c r="L295">
        <v>0</v>
      </c>
      <c r="M295">
        <v>0</v>
      </c>
      <c r="N295" t="s">
        <v>905</v>
      </c>
      <c r="O295">
        <v>2</v>
      </c>
    </row>
    <row r="296" spans="1:15" x14ac:dyDescent="0.25">
      <c r="A296">
        <v>1</v>
      </c>
      <c r="B296">
        <v>1</v>
      </c>
      <c r="C296">
        <v>1</v>
      </c>
      <c r="D296">
        <v>1</v>
      </c>
      <c r="E296">
        <v>3558002</v>
      </c>
      <c r="F296" t="str">
        <f t="shared" si="4"/>
        <v>11113558002</v>
      </c>
      <c r="G296" t="s">
        <v>4678</v>
      </c>
      <c r="H296">
        <v>-3864432.61</v>
      </c>
      <c r="I296">
        <v>1626439.26</v>
      </c>
      <c r="J296">
        <v>-89.54</v>
      </c>
      <c r="K296">
        <v>0</v>
      </c>
      <c r="L296">
        <v>-2238082.89</v>
      </c>
      <c r="M296">
        <v>0</v>
      </c>
      <c r="N296" t="s">
        <v>905</v>
      </c>
      <c r="O296">
        <v>2</v>
      </c>
    </row>
    <row r="297" spans="1:15" x14ac:dyDescent="0.25">
      <c r="A297">
        <v>1</v>
      </c>
      <c r="B297">
        <v>1</v>
      </c>
      <c r="C297">
        <v>1</v>
      </c>
      <c r="D297">
        <v>1</v>
      </c>
      <c r="E297">
        <v>3560001</v>
      </c>
      <c r="F297" t="str">
        <f t="shared" si="4"/>
        <v>11113560001</v>
      </c>
      <c r="G297" t="s">
        <v>4679</v>
      </c>
      <c r="H297">
        <v>0</v>
      </c>
      <c r="I297">
        <v>0</v>
      </c>
      <c r="J297">
        <v>0</v>
      </c>
      <c r="K297">
        <v>0</v>
      </c>
      <c r="L297">
        <v>0</v>
      </c>
      <c r="M297">
        <v>0</v>
      </c>
      <c r="N297" t="s">
        <v>905</v>
      </c>
      <c r="O297">
        <v>2</v>
      </c>
    </row>
    <row r="298" spans="1:15" x14ac:dyDescent="0.25">
      <c r="A298">
        <v>1</v>
      </c>
      <c r="B298">
        <v>1</v>
      </c>
      <c r="C298">
        <v>1</v>
      </c>
      <c r="D298">
        <v>1</v>
      </c>
      <c r="E298">
        <v>3560002</v>
      </c>
      <c r="F298" t="str">
        <f t="shared" si="4"/>
        <v>11113560002</v>
      </c>
      <c r="G298" t="s">
        <v>4680</v>
      </c>
      <c r="H298">
        <v>-748905.21</v>
      </c>
      <c r="I298">
        <v>0</v>
      </c>
      <c r="J298">
        <v>-46306.68</v>
      </c>
      <c r="K298">
        <v>0</v>
      </c>
      <c r="L298">
        <v>-795211.89</v>
      </c>
      <c r="M298">
        <v>0</v>
      </c>
      <c r="N298" t="s">
        <v>905</v>
      </c>
      <c r="O298">
        <v>2</v>
      </c>
    </row>
    <row r="299" spans="1:15" x14ac:dyDescent="0.25">
      <c r="A299">
        <v>1</v>
      </c>
      <c r="B299">
        <v>1</v>
      </c>
      <c r="C299">
        <v>1</v>
      </c>
      <c r="D299">
        <v>1</v>
      </c>
      <c r="E299">
        <v>3565001</v>
      </c>
      <c r="F299" t="str">
        <f t="shared" si="4"/>
        <v>11113565001</v>
      </c>
      <c r="G299" t="s">
        <v>4681</v>
      </c>
      <c r="H299">
        <v>0</v>
      </c>
      <c r="I299">
        <v>0</v>
      </c>
      <c r="J299">
        <v>0</v>
      </c>
      <c r="K299">
        <v>0</v>
      </c>
      <c r="L299">
        <v>0</v>
      </c>
      <c r="M299">
        <v>0</v>
      </c>
      <c r="N299" t="s">
        <v>905</v>
      </c>
      <c r="O299">
        <v>2</v>
      </c>
    </row>
    <row r="300" spans="1:15" x14ac:dyDescent="0.25">
      <c r="A300">
        <v>1</v>
      </c>
      <c r="B300">
        <v>1</v>
      </c>
      <c r="C300">
        <v>1</v>
      </c>
      <c r="D300">
        <v>1</v>
      </c>
      <c r="E300">
        <v>3565002</v>
      </c>
      <c r="F300" t="str">
        <f t="shared" si="4"/>
        <v>11113565002</v>
      </c>
      <c r="G300" t="s">
        <v>4682</v>
      </c>
      <c r="H300">
        <v>-9584.2000000000007</v>
      </c>
      <c r="I300">
        <v>5319.03</v>
      </c>
      <c r="J300">
        <v>0</v>
      </c>
      <c r="K300">
        <v>0</v>
      </c>
      <c r="L300">
        <v>-4265.17</v>
      </c>
      <c r="M300">
        <v>0</v>
      </c>
      <c r="N300" t="s">
        <v>905</v>
      </c>
      <c r="O300">
        <v>2</v>
      </c>
    </row>
    <row r="301" spans="1:15" x14ac:dyDescent="0.25">
      <c r="A301">
        <v>1</v>
      </c>
      <c r="B301">
        <v>1</v>
      </c>
      <c r="C301">
        <v>1</v>
      </c>
      <c r="D301">
        <v>1</v>
      </c>
      <c r="E301">
        <v>4065001</v>
      </c>
      <c r="F301" t="str">
        <f t="shared" si="4"/>
        <v>11114065001</v>
      </c>
      <c r="G301" t="s">
        <v>4683</v>
      </c>
      <c r="H301">
        <v>0</v>
      </c>
      <c r="I301">
        <v>0</v>
      </c>
      <c r="J301">
        <v>0</v>
      </c>
      <c r="K301">
        <v>0</v>
      </c>
      <c r="L301">
        <v>0</v>
      </c>
      <c r="M301">
        <v>0</v>
      </c>
      <c r="N301" t="s">
        <v>905</v>
      </c>
      <c r="O301">
        <v>2</v>
      </c>
    </row>
    <row r="302" spans="1:15" x14ac:dyDescent="0.25">
      <c r="A302">
        <v>1</v>
      </c>
      <c r="B302">
        <v>1</v>
      </c>
      <c r="C302">
        <v>1</v>
      </c>
      <c r="D302">
        <v>1</v>
      </c>
      <c r="E302">
        <v>4065002</v>
      </c>
      <c r="F302" t="str">
        <f t="shared" si="4"/>
        <v>11114065002</v>
      </c>
      <c r="G302" t="s">
        <v>4684</v>
      </c>
      <c r="H302">
        <v>0</v>
      </c>
      <c r="I302">
        <v>0</v>
      </c>
      <c r="J302">
        <v>0</v>
      </c>
      <c r="K302">
        <v>0</v>
      </c>
      <c r="L302">
        <v>0</v>
      </c>
      <c r="M302">
        <v>0</v>
      </c>
      <c r="N302" t="s">
        <v>905</v>
      </c>
      <c r="O302">
        <v>2</v>
      </c>
    </row>
    <row r="303" spans="1:15" x14ac:dyDescent="0.25">
      <c r="A303">
        <v>1</v>
      </c>
      <c r="B303">
        <v>1</v>
      </c>
      <c r="C303">
        <v>1</v>
      </c>
      <c r="D303">
        <v>1</v>
      </c>
      <c r="E303">
        <v>4065003</v>
      </c>
      <c r="F303" t="str">
        <f t="shared" si="4"/>
        <v>11114065003</v>
      </c>
      <c r="G303" t="s">
        <v>4685</v>
      </c>
      <c r="H303">
        <v>0</v>
      </c>
      <c r="I303">
        <v>0</v>
      </c>
      <c r="J303">
        <v>0</v>
      </c>
      <c r="K303">
        <v>0</v>
      </c>
      <c r="L303">
        <v>0</v>
      </c>
      <c r="M303">
        <v>0</v>
      </c>
      <c r="N303" t="s">
        <v>905</v>
      </c>
      <c r="O303">
        <v>2</v>
      </c>
    </row>
    <row r="304" spans="1:15" x14ac:dyDescent="0.25">
      <c r="A304">
        <v>1</v>
      </c>
      <c r="B304">
        <v>1</v>
      </c>
      <c r="C304">
        <v>1</v>
      </c>
      <c r="D304">
        <v>1</v>
      </c>
      <c r="E304">
        <v>4080001</v>
      </c>
      <c r="F304" t="str">
        <f t="shared" si="4"/>
        <v>11114080001</v>
      </c>
      <c r="G304" t="s">
        <v>4686</v>
      </c>
      <c r="H304">
        <v>180179.84</v>
      </c>
      <c r="I304">
        <v>0</v>
      </c>
      <c r="J304">
        <v>0</v>
      </c>
      <c r="K304">
        <v>180179.84</v>
      </c>
      <c r="L304">
        <v>0</v>
      </c>
      <c r="M304">
        <v>-49744.26</v>
      </c>
      <c r="N304" t="s">
        <v>905</v>
      </c>
      <c r="O304">
        <v>2</v>
      </c>
    </row>
    <row r="305" spans="1:15" x14ac:dyDescent="0.25">
      <c r="A305">
        <v>1</v>
      </c>
      <c r="B305">
        <v>1</v>
      </c>
      <c r="C305">
        <v>1</v>
      </c>
      <c r="D305">
        <v>1</v>
      </c>
      <c r="E305">
        <v>4080002</v>
      </c>
      <c r="F305" t="str">
        <f t="shared" si="4"/>
        <v>11114080002</v>
      </c>
      <c r="G305" t="s">
        <v>4687</v>
      </c>
      <c r="H305">
        <v>0</v>
      </c>
      <c r="I305">
        <v>105409.69</v>
      </c>
      <c r="J305">
        <v>0</v>
      </c>
      <c r="K305">
        <v>105409.69</v>
      </c>
      <c r="L305">
        <v>0</v>
      </c>
      <c r="M305">
        <v>-105409.69</v>
      </c>
      <c r="N305" t="s">
        <v>905</v>
      </c>
      <c r="O305">
        <v>2</v>
      </c>
    </row>
    <row r="306" spans="1:15" x14ac:dyDescent="0.25">
      <c r="A306">
        <v>1</v>
      </c>
      <c r="B306">
        <v>1</v>
      </c>
      <c r="C306">
        <v>1</v>
      </c>
      <c r="D306">
        <v>1</v>
      </c>
      <c r="E306">
        <v>4080003</v>
      </c>
      <c r="F306" t="str">
        <f t="shared" si="4"/>
        <v>11114080003</v>
      </c>
      <c r="G306" t="s">
        <v>4688</v>
      </c>
      <c r="H306">
        <v>0</v>
      </c>
      <c r="I306">
        <v>0</v>
      </c>
      <c r="J306">
        <v>-155153.95000000001</v>
      </c>
      <c r="K306">
        <v>0</v>
      </c>
      <c r="L306">
        <v>-155153.95000000001</v>
      </c>
      <c r="M306">
        <v>155153.95000000001</v>
      </c>
      <c r="N306" t="s">
        <v>905</v>
      </c>
      <c r="O306">
        <v>2</v>
      </c>
    </row>
    <row r="307" spans="1:15" x14ac:dyDescent="0.25">
      <c r="A307">
        <v>1</v>
      </c>
      <c r="B307">
        <v>1</v>
      </c>
      <c r="C307">
        <v>1</v>
      </c>
      <c r="D307">
        <v>1</v>
      </c>
      <c r="E307">
        <v>4085001</v>
      </c>
      <c r="F307" t="str">
        <f t="shared" si="4"/>
        <v>11114085001</v>
      </c>
      <c r="G307" t="s">
        <v>4689</v>
      </c>
      <c r="H307">
        <v>-131602</v>
      </c>
      <c r="I307">
        <v>0</v>
      </c>
      <c r="J307">
        <v>0</v>
      </c>
      <c r="K307">
        <v>0</v>
      </c>
      <c r="L307">
        <v>-131602</v>
      </c>
      <c r="M307">
        <v>112484.12</v>
      </c>
      <c r="N307" t="s">
        <v>905</v>
      </c>
      <c r="O307">
        <v>2</v>
      </c>
    </row>
    <row r="308" spans="1:15" x14ac:dyDescent="0.25">
      <c r="A308">
        <v>1</v>
      </c>
      <c r="B308">
        <v>1</v>
      </c>
      <c r="C308">
        <v>1</v>
      </c>
      <c r="D308">
        <v>1</v>
      </c>
      <c r="E308">
        <v>4085002</v>
      </c>
      <c r="F308" t="str">
        <f t="shared" si="4"/>
        <v>11114085002</v>
      </c>
      <c r="G308" t="s">
        <v>4690</v>
      </c>
      <c r="H308">
        <v>0</v>
      </c>
      <c r="I308">
        <v>0</v>
      </c>
      <c r="J308">
        <v>-23623.68</v>
      </c>
      <c r="K308">
        <v>0</v>
      </c>
      <c r="L308">
        <v>-23623.68</v>
      </c>
      <c r="M308">
        <v>23623.68</v>
      </c>
      <c r="N308" t="s">
        <v>905</v>
      </c>
      <c r="O308">
        <v>2</v>
      </c>
    </row>
    <row r="309" spans="1:15" x14ac:dyDescent="0.25">
      <c r="A309">
        <v>1</v>
      </c>
      <c r="B309">
        <v>1</v>
      </c>
      <c r="C309">
        <v>1</v>
      </c>
      <c r="D309">
        <v>1</v>
      </c>
      <c r="E309">
        <v>4085003</v>
      </c>
      <c r="F309" t="str">
        <f t="shared" si="4"/>
        <v>11114085003</v>
      </c>
      <c r="G309" t="s">
        <v>4691</v>
      </c>
      <c r="H309">
        <v>0</v>
      </c>
      <c r="I309">
        <v>136107.79999999999</v>
      </c>
      <c r="J309">
        <v>0</v>
      </c>
      <c r="K309">
        <v>136107.79999999999</v>
      </c>
      <c r="L309">
        <v>0</v>
      </c>
      <c r="M309">
        <v>-136107.79999999999</v>
      </c>
      <c r="N309" t="s">
        <v>905</v>
      </c>
      <c r="O309">
        <v>2</v>
      </c>
    </row>
    <row r="310" spans="1:15" x14ac:dyDescent="0.25">
      <c r="A310">
        <v>1</v>
      </c>
      <c r="B310">
        <v>1</v>
      </c>
      <c r="C310">
        <v>1</v>
      </c>
      <c r="D310">
        <v>1</v>
      </c>
      <c r="E310">
        <v>4101001</v>
      </c>
      <c r="F310" t="str">
        <f t="shared" si="4"/>
        <v>11114101001</v>
      </c>
      <c r="G310" t="s">
        <v>4692</v>
      </c>
      <c r="H310">
        <v>0</v>
      </c>
      <c r="I310">
        <v>0</v>
      </c>
      <c r="J310">
        <v>0</v>
      </c>
      <c r="K310">
        <v>0</v>
      </c>
      <c r="L310">
        <v>0</v>
      </c>
      <c r="M310">
        <v>-1131245.3899999999</v>
      </c>
      <c r="N310" t="s">
        <v>905</v>
      </c>
      <c r="O310">
        <v>2</v>
      </c>
    </row>
    <row r="311" spans="1:15" x14ac:dyDescent="0.25">
      <c r="A311">
        <v>1</v>
      </c>
      <c r="B311">
        <v>1</v>
      </c>
      <c r="C311">
        <v>1</v>
      </c>
      <c r="D311">
        <v>1</v>
      </c>
      <c r="E311">
        <v>4101002</v>
      </c>
      <c r="F311" t="str">
        <f t="shared" si="4"/>
        <v>11114101002</v>
      </c>
      <c r="G311" t="s">
        <v>4693</v>
      </c>
      <c r="H311">
        <v>0</v>
      </c>
      <c r="I311">
        <v>0</v>
      </c>
      <c r="J311">
        <v>-1154445.3899999999</v>
      </c>
      <c r="K311">
        <v>0</v>
      </c>
      <c r="L311">
        <v>-1154445.3899999999</v>
      </c>
      <c r="M311">
        <v>1154445.3899999999</v>
      </c>
      <c r="N311" t="s">
        <v>905</v>
      </c>
      <c r="O311">
        <v>2</v>
      </c>
    </row>
    <row r="312" spans="1:15" x14ac:dyDescent="0.25">
      <c r="A312">
        <v>1</v>
      </c>
      <c r="B312">
        <v>1</v>
      </c>
      <c r="C312">
        <v>1</v>
      </c>
      <c r="D312">
        <v>1</v>
      </c>
      <c r="E312">
        <v>4101003</v>
      </c>
      <c r="F312" t="str">
        <f t="shared" si="4"/>
        <v>11114101003</v>
      </c>
      <c r="G312" t="s">
        <v>4694</v>
      </c>
      <c r="H312">
        <v>0</v>
      </c>
      <c r="I312">
        <v>23200</v>
      </c>
      <c r="J312">
        <v>0</v>
      </c>
      <c r="K312">
        <v>23200</v>
      </c>
      <c r="L312">
        <v>0</v>
      </c>
      <c r="M312">
        <v>-23200</v>
      </c>
      <c r="N312" t="s">
        <v>905</v>
      </c>
      <c r="O312">
        <v>2</v>
      </c>
    </row>
    <row r="313" spans="1:15" x14ac:dyDescent="0.25">
      <c r="A313">
        <v>1</v>
      </c>
      <c r="B313">
        <v>1</v>
      </c>
      <c r="C313">
        <v>1</v>
      </c>
      <c r="D313">
        <v>1</v>
      </c>
      <c r="E313">
        <v>4155001</v>
      </c>
      <c r="F313" t="str">
        <f t="shared" si="4"/>
        <v>11114155001</v>
      </c>
      <c r="G313" t="s">
        <v>4695</v>
      </c>
      <c r="H313">
        <v>10980158.59</v>
      </c>
      <c r="I313">
        <v>0</v>
      </c>
      <c r="J313">
        <v>0</v>
      </c>
      <c r="K313">
        <v>10980158.59</v>
      </c>
      <c r="L313">
        <v>0</v>
      </c>
      <c r="M313">
        <v>12405562.210000001</v>
      </c>
      <c r="N313" t="s">
        <v>905</v>
      </c>
      <c r="O313">
        <v>2</v>
      </c>
    </row>
    <row r="314" spans="1:15" x14ac:dyDescent="0.25">
      <c r="A314">
        <v>1</v>
      </c>
      <c r="B314">
        <v>1</v>
      </c>
      <c r="C314">
        <v>1</v>
      </c>
      <c r="D314">
        <v>1</v>
      </c>
      <c r="E314">
        <v>4155002</v>
      </c>
      <c r="F314" t="str">
        <f t="shared" si="4"/>
        <v>11114155002</v>
      </c>
      <c r="G314" t="s">
        <v>4696</v>
      </c>
      <c r="H314">
        <v>0</v>
      </c>
      <c r="I314">
        <v>35885480.850000001</v>
      </c>
      <c r="J314">
        <v>-23600000</v>
      </c>
      <c r="K314">
        <v>12285480.85</v>
      </c>
      <c r="L314">
        <v>0</v>
      </c>
      <c r="M314">
        <v>-12285480.85</v>
      </c>
      <c r="N314" t="s">
        <v>905</v>
      </c>
      <c r="O314">
        <v>2</v>
      </c>
    </row>
    <row r="315" spans="1:15" x14ac:dyDescent="0.25">
      <c r="A315">
        <v>1</v>
      </c>
      <c r="B315">
        <v>1</v>
      </c>
      <c r="C315">
        <v>1</v>
      </c>
      <c r="D315">
        <v>1</v>
      </c>
      <c r="E315">
        <v>4155003</v>
      </c>
      <c r="F315" t="str">
        <f t="shared" si="4"/>
        <v>11114155003</v>
      </c>
      <c r="G315" t="s">
        <v>4697</v>
      </c>
      <c r="H315">
        <v>0</v>
      </c>
      <c r="I315">
        <v>120081.36</v>
      </c>
      <c r="J315">
        <v>0</v>
      </c>
      <c r="K315">
        <v>120081.36</v>
      </c>
      <c r="L315">
        <v>0</v>
      </c>
      <c r="M315">
        <v>-120081.36</v>
      </c>
      <c r="N315" t="s">
        <v>905</v>
      </c>
      <c r="O315">
        <v>2</v>
      </c>
    </row>
    <row r="316" spans="1:15" x14ac:dyDescent="0.25">
      <c r="A316">
        <v>1</v>
      </c>
      <c r="B316">
        <v>1</v>
      </c>
      <c r="C316">
        <v>1</v>
      </c>
      <c r="D316">
        <v>1</v>
      </c>
      <c r="E316">
        <v>4155004</v>
      </c>
      <c r="F316" t="str">
        <f t="shared" si="4"/>
        <v>11114155004</v>
      </c>
      <c r="G316" t="s">
        <v>4698</v>
      </c>
      <c r="H316">
        <v>0</v>
      </c>
      <c r="I316">
        <v>0</v>
      </c>
      <c r="J316">
        <v>0</v>
      </c>
      <c r="K316">
        <v>0</v>
      </c>
      <c r="L316">
        <v>0</v>
      </c>
      <c r="M316">
        <v>0</v>
      </c>
      <c r="N316" t="s">
        <v>905</v>
      </c>
      <c r="O316">
        <v>2</v>
      </c>
    </row>
    <row r="317" spans="1:15" x14ac:dyDescent="0.25">
      <c r="A317">
        <v>1</v>
      </c>
      <c r="B317">
        <v>1</v>
      </c>
      <c r="C317">
        <v>1</v>
      </c>
      <c r="D317">
        <v>1</v>
      </c>
      <c r="E317">
        <v>4210001</v>
      </c>
      <c r="F317" t="str">
        <f t="shared" si="4"/>
        <v>11114210001</v>
      </c>
      <c r="G317" t="s">
        <v>4699</v>
      </c>
      <c r="H317">
        <v>0</v>
      </c>
      <c r="I317">
        <v>0</v>
      </c>
      <c r="J317">
        <v>0</v>
      </c>
      <c r="K317">
        <v>0</v>
      </c>
      <c r="L317">
        <v>0</v>
      </c>
      <c r="M317">
        <v>0</v>
      </c>
      <c r="N317" t="s">
        <v>905</v>
      </c>
      <c r="O317">
        <v>2</v>
      </c>
    </row>
    <row r="318" spans="1:15" x14ac:dyDescent="0.25">
      <c r="A318">
        <v>1</v>
      </c>
      <c r="B318">
        <v>1</v>
      </c>
      <c r="C318">
        <v>1</v>
      </c>
      <c r="D318">
        <v>1</v>
      </c>
      <c r="E318">
        <v>4405001</v>
      </c>
      <c r="F318" t="str">
        <f t="shared" si="4"/>
        <v>11114405001</v>
      </c>
      <c r="G318" t="s">
        <v>4700</v>
      </c>
      <c r="H318">
        <v>279467.59000000003</v>
      </c>
      <c r="I318">
        <v>10909138.560000001</v>
      </c>
      <c r="J318">
        <v>-11188606.16</v>
      </c>
      <c r="K318">
        <v>0</v>
      </c>
      <c r="L318">
        <v>-0.01</v>
      </c>
      <c r="M318">
        <v>0</v>
      </c>
      <c r="N318" t="s">
        <v>905</v>
      </c>
      <c r="O318">
        <v>2</v>
      </c>
    </row>
    <row r="319" spans="1:15" x14ac:dyDescent="0.25">
      <c r="A319">
        <v>1</v>
      </c>
      <c r="B319">
        <v>1</v>
      </c>
      <c r="C319">
        <v>1</v>
      </c>
      <c r="D319">
        <v>1</v>
      </c>
      <c r="E319">
        <v>4405002</v>
      </c>
      <c r="F319" t="str">
        <f t="shared" si="4"/>
        <v>11114405002</v>
      </c>
      <c r="G319" t="s">
        <v>4701</v>
      </c>
      <c r="H319">
        <v>10590</v>
      </c>
      <c r="I319">
        <v>5930</v>
      </c>
      <c r="J319">
        <v>-10590</v>
      </c>
      <c r="K319">
        <v>5930</v>
      </c>
      <c r="L319">
        <v>0</v>
      </c>
      <c r="M319">
        <v>0</v>
      </c>
      <c r="N319" t="s">
        <v>905</v>
      </c>
      <c r="O319">
        <v>2</v>
      </c>
    </row>
    <row r="320" spans="1:15" x14ac:dyDescent="0.25">
      <c r="A320">
        <v>1</v>
      </c>
      <c r="B320">
        <v>1</v>
      </c>
      <c r="C320">
        <v>1</v>
      </c>
      <c r="D320">
        <v>1</v>
      </c>
      <c r="E320">
        <v>4405003</v>
      </c>
      <c r="F320" t="str">
        <f t="shared" si="4"/>
        <v>11114405003</v>
      </c>
      <c r="G320" t="s">
        <v>4702</v>
      </c>
      <c r="H320">
        <v>198273.18</v>
      </c>
      <c r="I320">
        <v>60745.64</v>
      </c>
      <c r="J320">
        <v>-32019.27</v>
      </c>
      <c r="K320">
        <v>226999.55</v>
      </c>
      <c r="L320">
        <v>0</v>
      </c>
      <c r="M320">
        <v>0</v>
      </c>
      <c r="N320" t="s">
        <v>905</v>
      </c>
      <c r="O320">
        <v>2</v>
      </c>
    </row>
    <row r="321" spans="1:15" x14ac:dyDescent="0.25">
      <c r="A321">
        <v>1</v>
      </c>
      <c r="B321">
        <v>1</v>
      </c>
      <c r="C321">
        <v>1</v>
      </c>
      <c r="D321">
        <v>1</v>
      </c>
      <c r="E321">
        <v>4405004</v>
      </c>
      <c r="F321" t="str">
        <f t="shared" si="4"/>
        <v>11114405004</v>
      </c>
      <c r="G321" t="s">
        <v>4703</v>
      </c>
      <c r="H321">
        <v>0</v>
      </c>
      <c r="I321">
        <v>0</v>
      </c>
      <c r="J321">
        <v>0</v>
      </c>
      <c r="K321">
        <v>0</v>
      </c>
      <c r="L321">
        <v>0</v>
      </c>
      <c r="M321">
        <v>0</v>
      </c>
      <c r="N321" t="s">
        <v>905</v>
      </c>
      <c r="O321">
        <v>2</v>
      </c>
    </row>
    <row r="322" spans="1:15" x14ac:dyDescent="0.25">
      <c r="A322">
        <v>1</v>
      </c>
      <c r="B322">
        <v>1</v>
      </c>
      <c r="C322">
        <v>1</v>
      </c>
      <c r="D322">
        <v>1</v>
      </c>
      <c r="E322">
        <v>4405005</v>
      </c>
      <c r="F322" t="str">
        <f t="shared" si="4"/>
        <v>11114405005</v>
      </c>
      <c r="G322" t="s">
        <v>4704</v>
      </c>
      <c r="H322">
        <v>219420</v>
      </c>
      <c r="I322">
        <v>0</v>
      </c>
      <c r="J322">
        <v>0</v>
      </c>
      <c r="K322">
        <v>219420</v>
      </c>
      <c r="L322">
        <v>0</v>
      </c>
      <c r="M322">
        <v>0</v>
      </c>
      <c r="N322" t="s">
        <v>905</v>
      </c>
      <c r="O322">
        <v>2</v>
      </c>
    </row>
    <row r="323" spans="1:15" x14ac:dyDescent="0.25">
      <c r="A323">
        <v>1</v>
      </c>
      <c r="B323">
        <v>1</v>
      </c>
      <c r="C323">
        <v>1</v>
      </c>
      <c r="D323">
        <v>1</v>
      </c>
      <c r="E323">
        <v>4405015</v>
      </c>
      <c r="F323" t="str">
        <f t="shared" ref="F323:F386" si="5">CONCATENATE(A323,B323,C323,D323,E323)</f>
        <v>11114405015</v>
      </c>
      <c r="G323" t="s">
        <v>4705</v>
      </c>
      <c r="H323">
        <v>0</v>
      </c>
      <c r="I323">
        <v>36000</v>
      </c>
      <c r="J323">
        <v>-18000</v>
      </c>
      <c r="K323">
        <v>18000</v>
      </c>
      <c r="L323">
        <v>0</v>
      </c>
      <c r="M323">
        <v>0</v>
      </c>
      <c r="N323" t="s">
        <v>905</v>
      </c>
      <c r="O323">
        <v>2</v>
      </c>
    </row>
    <row r="324" spans="1:15" x14ac:dyDescent="0.25">
      <c r="A324">
        <v>1</v>
      </c>
      <c r="B324">
        <v>1</v>
      </c>
      <c r="C324">
        <v>1</v>
      </c>
      <c r="D324">
        <v>1</v>
      </c>
      <c r="E324">
        <v>4410001</v>
      </c>
      <c r="F324" t="str">
        <f t="shared" si="5"/>
        <v>11114410001</v>
      </c>
      <c r="G324" t="s">
        <v>4706</v>
      </c>
      <c r="H324">
        <v>28635.81</v>
      </c>
      <c r="I324">
        <v>0</v>
      </c>
      <c r="J324">
        <v>-11982.25</v>
      </c>
      <c r="K324">
        <v>16653.560000000001</v>
      </c>
      <c r="L324">
        <v>0</v>
      </c>
      <c r="M324">
        <v>0</v>
      </c>
      <c r="N324" t="s">
        <v>905</v>
      </c>
      <c r="O324">
        <v>2</v>
      </c>
    </row>
    <row r="325" spans="1:15" x14ac:dyDescent="0.25">
      <c r="A325">
        <v>1</v>
      </c>
      <c r="B325">
        <v>1</v>
      </c>
      <c r="C325">
        <v>1</v>
      </c>
      <c r="D325">
        <v>1</v>
      </c>
      <c r="E325">
        <v>4410002</v>
      </c>
      <c r="F325" t="str">
        <f t="shared" si="5"/>
        <v>11114410002</v>
      </c>
      <c r="G325" t="s">
        <v>4707</v>
      </c>
      <c r="H325">
        <v>46.12</v>
      </c>
      <c r="I325">
        <v>0</v>
      </c>
      <c r="J325">
        <v>0</v>
      </c>
      <c r="K325">
        <v>46.12</v>
      </c>
      <c r="L325">
        <v>0</v>
      </c>
      <c r="M325">
        <v>0</v>
      </c>
      <c r="N325" t="s">
        <v>905</v>
      </c>
      <c r="O325">
        <v>2</v>
      </c>
    </row>
    <row r="326" spans="1:15" x14ac:dyDescent="0.25">
      <c r="A326">
        <v>1</v>
      </c>
      <c r="B326">
        <v>1</v>
      </c>
      <c r="C326">
        <v>1</v>
      </c>
      <c r="D326">
        <v>1</v>
      </c>
      <c r="E326">
        <v>4410003</v>
      </c>
      <c r="F326" t="str">
        <f t="shared" si="5"/>
        <v>11114410003</v>
      </c>
      <c r="G326" t="s">
        <v>4708</v>
      </c>
      <c r="H326">
        <v>21037.4</v>
      </c>
      <c r="I326">
        <v>0</v>
      </c>
      <c r="J326">
        <v>-5425.09</v>
      </c>
      <c r="K326">
        <v>15612.31</v>
      </c>
      <c r="L326">
        <v>0</v>
      </c>
      <c r="M326">
        <v>0</v>
      </c>
      <c r="N326" t="s">
        <v>905</v>
      </c>
      <c r="O326">
        <v>2</v>
      </c>
    </row>
    <row r="327" spans="1:15" x14ac:dyDescent="0.25">
      <c r="A327">
        <v>1</v>
      </c>
      <c r="B327">
        <v>1</v>
      </c>
      <c r="C327">
        <v>1</v>
      </c>
      <c r="D327">
        <v>1</v>
      </c>
      <c r="E327">
        <v>4410004</v>
      </c>
      <c r="F327" t="str">
        <f t="shared" si="5"/>
        <v>11114410004</v>
      </c>
      <c r="G327" t="s">
        <v>4709</v>
      </c>
      <c r="H327">
        <v>4651</v>
      </c>
      <c r="I327">
        <v>1847.49</v>
      </c>
      <c r="J327">
        <v>-4651</v>
      </c>
      <c r="K327">
        <v>1847.49</v>
      </c>
      <c r="L327">
        <v>0</v>
      </c>
      <c r="M327">
        <v>0</v>
      </c>
      <c r="N327" t="s">
        <v>905</v>
      </c>
      <c r="O327">
        <v>2</v>
      </c>
    </row>
    <row r="328" spans="1:15" x14ac:dyDescent="0.25">
      <c r="A328">
        <v>1</v>
      </c>
      <c r="B328">
        <v>1</v>
      </c>
      <c r="C328">
        <v>1</v>
      </c>
      <c r="D328">
        <v>1</v>
      </c>
      <c r="E328">
        <v>4410005</v>
      </c>
      <c r="F328" t="str">
        <f t="shared" si="5"/>
        <v>11114410005</v>
      </c>
      <c r="G328" t="s">
        <v>4710</v>
      </c>
      <c r="H328">
        <v>499.2</v>
      </c>
      <c r="I328">
        <v>900.99</v>
      </c>
      <c r="J328">
        <v>-499.2</v>
      </c>
      <c r="K328">
        <v>900.99</v>
      </c>
      <c r="L328">
        <v>0</v>
      </c>
      <c r="M328">
        <v>0</v>
      </c>
      <c r="N328" t="s">
        <v>905</v>
      </c>
      <c r="O328">
        <v>2</v>
      </c>
    </row>
    <row r="329" spans="1:15" x14ac:dyDescent="0.25">
      <c r="A329">
        <v>1</v>
      </c>
      <c r="B329">
        <v>1</v>
      </c>
      <c r="C329">
        <v>1</v>
      </c>
      <c r="D329">
        <v>1</v>
      </c>
      <c r="E329">
        <v>4450001</v>
      </c>
      <c r="F329" t="str">
        <f t="shared" si="5"/>
        <v>11114450001</v>
      </c>
      <c r="G329" t="s">
        <v>4711</v>
      </c>
      <c r="H329">
        <v>7597.74</v>
      </c>
      <c r="I329">
        <v>0</v>
      </c>
      <c r="J329">
        <v>0</v>
      </c>
      <c r="K329">
        <v>7597.74</v>
      </c>
      <c r="L329">
        <v>0</v>
      </c>
      <c r="M329">
        <v>-7984.77</v>
      </c>
      <c r="N329" t="s">
        <v>905</v>
      </c>
      <c r="O329">
        <v>2</v>
      </c>
    </row>
    <row r="330" spans="1:15" x14ac:dyDescent="0.25">
      <c r="A330">
        <v>1</v>
      </c>
      <c r="B330">
        <v>1</v>
      </c>
      <c r="C330">
        <v>1</v>
      </c>
      <c r="D330">
        <v>1</v>
      </c>
      <c r="E330">
        <v>4450002</v>
      </c>
      <c r="F330" t="str">
        <f t="shared" si="5"/>
        <v>11114450002</v>
      </c>
      <c r="G330" t="s">
        <v>4712</v>
      </c>
      <c r="H330">
        <v>0</v>
      </c>
      <c r="I330">
        <v>0</v>
      </c>
      <c r="J330">
        <v>0</v>
      </c>
      <c r="K330">
        <v>0</v>
      </c>
      <c r="L330">
        <v>0</v>
      </c>
      <c r="M330">
        <v>0</v>
      </c>
      <c r="N330" t="s">
        <v>905</v>
      </c>
      <c r="O330">
        <v>2</v>
      </c>
    </row>
    <row r="331" spans="1:15" x14ac:dyDescent="0.25">
      <c r="A331">
        <v>1</v>
      </c>
      <c r="B331">
        <v>1</v>
      </c>
      <c r="C331">
        <v>1</v>
      </c>
      <c r="D331">
        <v>1</v>
      </c>
      <c r="E331">
        <v>4450003</v>
      </c>
      <c r="F331" t="str">
        <f t="shared" si="5"/>
        <v>11114450003</v>
      </c>
      <c r="G331" t="s">
        <v>4713</v>
      </c>
      <c r="H331">
        <v>0</v>
      </c>
      <c r="I331">
        <v>0</v>
      </c>
      <c r="J331">
        <v>0</v>
      </c>
      <c r="K331">
        <v>0</v>
      </c>
      <c r="L331">
        <v>0</v>
      </c>
      <c r="M331">
        <v>0</v>
      </c>
      <c r="N331" t="s">
        <v>905</v>
      </c>
      <c r="O331">
        <v>2</v>
      </c>
    </row>
    <row r="332" spans="1:15" x14ac:dyDescent="0.25">
      <c r="A332">
        <v>1</v>
      </c>
      <c r="B332">
        <v>1</v>
      </c>
      <c r="C332">
        <v>1</v>
      </c>
      <c r="D332">
        <v>1</v>
      </c>
      <c r="E332">
        <v>4450004</v>
      </c>
      <c r="F332" t="str">
        <f t="shared" si="5"/>
        <v>11114450004</v>
      </c>
      <c r="G332" t="s">
        <v>4714</v>
      </c>
      <c r="H332">
        <v>0</v>
      </c>
      <c r="I332">
        <v>0</v>
      </c>
      <c r="J332">
        <v>0</v>
      </c>
      <c r="K332">
        <v>0</v>
      </c>
      <c r="L332">
        <v>0</v>
      </c>
      <c r="M332">
        <v>0</v>
      </c>
      <c r="N332" t="s">
        <v>905</v>
      </c>
      <c r="O332">
        <v>2</v>
      </c>
    </row>
    <row r="333" spans="1:15" x14ac:dyDescent="0.25">
      <c r="A333">
        <v>1</v>
      </c>
      <c r="B333">
        <v>1</v>
      </c>
      <c r="C333">
        <v>1</v>
      </c>
      <c r="D333">
        <v>1</v>
      </c>
      <c r="E333">
        <v>4450005</v>
      </c>
      <c r="F333" t="str">
        <f t="shared" si="5"/>
        <v>11114450005</v>
      </c>
      <c r="G333" t="s">
        <v>4715</v>
      </c>
      <c r="H333">
        <v>0</v>
      </c>
      <c r="I333">
        <v>0</v>
      </c>
      <c r="J333">
        <v>0</v>
      </c>
      <c r="K333">
        <v>0</v>
      </c>
      <c r="L333">
        <v>0</v>
      </c>
      <c r="M333">
        <v>0</v>
      </c>
      <c r="N333" t="s">
        <v>905</v>
      </c>
      <c r="O333">
        <v>2</v>
      </c>
    </row>
    <row r="334" spans="1:15" x14ac:dyDescent="0.25">
      <c r="A334">
        <v>1</v>
      </c>
      <c r="B334">
        <v>1</v>
      </c>
      <c r="C334">
        <v>1</v>
      </c>
      <c r="D334">
        <v>1</v>
      </c>
      <c r="E334">
        <v>4450006</v>
      </c>
      <c r="F334" t="str">
        <f t="shared" si="5"/>
        <v>11114450006</v>
      </c>
      <c r="G334" t="s">
        <v>4716</v>
      </c>
      <c r="H334">
        <v>0</v>
      </c>
      <c r="I334">
        <v>0</v>
      </c>
      <c r="J334">
        <v>-2.4</v>
      </c>
      <c r="K334">
        <v>0</v>
      </c>
      <c r="L334">
        <v>-2.4</v>
      </c>
      <c r="M334">
        <v>2.4</v>
      </c>
      <c r="N334" t="s">
        <v>905</v>
      </c>
      <c r="O334">
        <v>2</v>
      </c>
    </row>
    <row r="335" spans="1:15" x14ac:dyDescent="0.25">
      <c r="A335">
        <v>1</v>
      </c>
      <c r="B335">
        <v>1</v>
      </c>
      <c r="C335">
        <v>1</v>
      </c>
      <c r="D335">
        <v>1</v>
      </c>
      <c r="E335">
        <v>4450007</v>
      </c>
      <c r="F335" t="str">
        <f t="shared" si="5"/>
        <v>11114450007</v>
      </c>
      <c r="G335" t="s">
        <v>4717</v>
      </c>
      <c r="H335">
        <v>0</v>
      </c>
      <c r="I335">
        <v>5207.99</v>
      </c>
      <c r="J335">
        <v>-13931.03</v>
      </c>
      <c r="K335">
        <v>0</v>
      </c>
      <c r="L335">
        <v>-8723.0400000000009</v>
      </c>
      <c r="M335">
        <v>8723.0400000000009</v>
      </c>
      <c r="N335" t="s">
        <v>905</v>
      </c>
      <c r="O335">
        <v>2</v>
      </c>
    </row>
    <row r="336" spans="1:15" x14ac:dyDescent="0.25">
      <c r="A336">
        <v>1</v>
      </c>
      <c r="B336">
        <v>1</v>
      </c>
      <c r="C336">
        <v>1</v>
      </c>
      <c r="D336">
        <v>1</v>
      </c>
      <c r="E336">
        <v>4450008</v>
      </c>
      <c r="F336" t="str">
        <f t="shared" si="5"/>
        <v>11114450008</v>
      </c>
      <c r="G336" t="s">
        <v>4718</v>
      </c>
      <c r="H336">
        <v>0</v>
      </c>
      <c r="I336">
        <v>740.67</v>
      </c>
      <c r="J336">
        <v>0</v>
      </c>
      <c r="K336">
        <v>740.67</v>
      </c>
      <c r="L336">
        <v>0</v>
      </c>
      <c r="M336">
        <v>-740.67</v>
      </c>
      <c r="N336" t="s">
        <v>905</v>
      </c>
      <c r="O336">
        <v>2</v>
      </c>
    </row>
    <row r="337" spans="1:15" x14ac:dyDescent="0.25">
      <c r="A337">
        <v>1</v>
      </c>
      <c r="B337">
        <v>1</v>
      </c>
      <c r="C337">
        <v>1</v>
      </c>
      <c r="D337">
        <v>1</v>
      </c>
      <c r="E337">
        <v>4451001</v>
      </c>
      <c r="F337" t="str">
        <f t="shared" si="5"/>
        <v>11114451001</v>
      </c>
      <c r="G337" t="s">
        <v>4719</v>
      </c>
      <c r="H337">
        <v>588219.41</v>
      </c>
      <c r="I337">
        <v>0</v>
      </c>
      <c r="J337">
        <v>0</v>
      </c>
      <c r="K337">
        <v>588219.41</v>
      </c>
      <c r="L337">
        <v>0</v>
      </c>
      <c r="M337">
        <v>196001.64</v>
      </c>
      <c r="N337" t="s">
        <v>905</v>
      </c>
      <c r="O337">
        <v>2</v>
      </c>
    </row>
    <row r="338" spans="1:15" x14ac:dyDescent="0.25">
      <c r="A338">
        <v>1</v>
      </c>
      <c r="B338">
        <v>1</v>
      </c>
      <c r="C338">
        <v>1</v>
      </c>
      <c r="D338">
        <v>1</v>
      </c>
      <c r="E338">
        <v>4451002</v>
      </c>
      <c r="F338" t="str">
        <f t="shared" si="5"/>
        <v>11114451002</v>
      </c>
      <c r="G338" t="s">
        <v>4720</v>
      </c>
      <c r="H338">
        <v>0</v>
      </c>
      <c r="I338">
        <v>2730512.26</v>
      </c>
      <c r="J338">
        <v>0</v>
      </c>
      <c r="K338">
        <v>2730512.26</v>
      </c>
      <c r="L338">
        <v>0</v>
      </c>
      <c r="M338">
        <v>-2730512.26</v>
      </c>
      <c r="N338" t="s">
        <v>905</v>
      </c>
      <c r="O338">
        <v>2</v>
      </c>
    </row>
    <row r="339" spans="1:15" x14ac:dyDescent="0.25">
      <c r="A339">
        <v>1</v>
      </c>
      <c r="B339">
        <v>1</v>
      </c>
      <c r="C339">
        <v>1</v>
      </c>
      <c r="D339">
        <v>1</v>
      </c>
      <c r="E339">
        <v>4451003</v>
      </c>
      <c r="F339" t="str">
        <f t="shared" si="5"/>
        <v>11114451003</v>
      </c>
      <c r="G339" t="s">
        <v>4721</v>
      </c>
      <c r="H339">
        <v>0</v>
      </c>
      <c r="I339">
        <v>23528.06</v>
      </c>
      <c r="J339">
        <v>0</v>
      </c>
      <c r="K339">
        <v>23528.06</v>
      </c>
      <c r="L339">
        <v>0</v>
      </c>
      <c r="M339">
        <v>-23528.06</v>
      </c>
      <c r="N339" t="s">
        <v>905</v>
      </c>
      <c r="O339">
        <v>2</v>
      </c>
    </row>
    <row r="340" spans="1:15" x14ac:dyDescent="0.25">
      <c r="A340">
        <v>1</v>
      </c>
      <c r="B340">
        <v>1</v>
      </c>
      <c r="C340">
        <v>1</v>
      </c>
      <c r="D340">
        <v>1</v>
      </c>
      <c r="E340">
        <v>4451005</v>
      </c>
      <c r="F340" t="str">
        <f t="shared" si="5"/>
        <v>11114451005</v>
      </c>
      <c r="G340" t="s">
        <v>4722</v>
      </c>
      <c r="H340">
        <v>0</v>
      </c>
      <c r="I340">
        <v>130748.91</v>
      </c>
      <c r="J340">
        <v>-107652.95</v>
      </c>
      <c r="K340">
        <v>23095.96</v>
      </c>
      <c r="L340">
        <v>0</v>
      </c>
      <c r="M340">
        <v>-23095.96</v>
      </c>
      <c r="N340" t="s">
        <v>905</v>
      </c>
      <c r="O340">
        <v>2</v>
      </c>
    </row>
    <row r="341" spans="1:15" x14ac:dyDescent="0.25">
      <c r="A341">
        <v>1</v>
      </c>
      <c r="B341">
        <v>1</v>
      </c>
      <c r="C341">
        <v>1</v>
      </c>
      <c r="D341">
        <v>1</v>
      </c>
      <c r="E341">
        <v>4451006</v>
      </c>
      <c r="F341" t="str">
        <f t="shared" si="5"/>
        <v>11114451006</v>
      </c>
      <c r="G341" t="s">
        <v>4723</v>
      </c>
      <c r="H341">
        <v>0</v>
      </c>
      <c r="I341">
        <v>23.07</v>
      </c>
      <c r="J341">
        <v>-136517.70000000001</v>
      </c>
      <c r="K341">
        <v>0</v>
      </c>
      <c r="L341">
        <v>-136494.63</v>
      </c>
      <c r="M341">
        <v>136494.63</v>
      </c>
      <c r="N341" t="s">
        <v>905</v>
      </c>
      <c r="O341">
        <v>2</v>
      </c>
    </row>
    <row r="342" spans="1:15" x14ac:dyDescent="0.25">
      <c r="A342">
        <v>1</v>
      </c>
      <c r="B342">
        <v>1</v>
      </c>
      <c r="C342">
        <v>1</v>
      </c>
      <c r="D342">
        <v>1</v>
      </c>
      <c r="E342">
        <v>4451007</v>
      </c>
      <c r="F342" t="str">
        <f t="shared" si="5"/>
        <v>11114451007</v>
      </c>
      <c r="G342" t="s">
        <v>4724</v>
      </c>
      <c r="H342">
        <v>0</v>
      </c>
      <c r="I342">
        <v>4342.8</v>
      </c>
      <c r="J342">
        <v>-2487264.41</v>
      </c>
      <c r="K342">
        <v>0</v>
      </c>
      <c r="L342">
        <v>-2482921.61</v>
      </c>
      <c r="M342">
        <v>2482921.61</v>
      </c>
      <c r="N342" t="s">
        <v>905</v>
      </c>
      <c r="O342">
        <v>2</v>
      </c>
    </row>
    <row r="343" spans="1:15" x14ac:dyDescent="0.25">
      <c r="A343">
        <v>1</v>
      </c>
      <c r="B343">
        <v>1</v>
      </c>
      <c r="C343">
        <v>1</v>
      </c>
      <c r="D343">
        <v>1</v>
      </c>
      <c r="E343">
        <v>4451008</v>
      </c>
      <c r="F343" t="str">
        <f t="shared" si="5"/>
        <v>11114451008</v>
      </c>
      <c r="G343" t="s">
        <v>4725</v>
      </c>
      <c r="H343">
        <v>0</v>
      </c>
      <c r="I343">
        <v>44136.34</v>
      </c>
      <c r="J343">
        <v>-5854.74</v>
      </c>
      <c r="K343">
        <v>38281.599999999999</v>
      </c>
      <c r="L343">
        <v>0</v>
      </c>
      <c r="M343">
        <v>-38281.599999999999</v>
      </c>
      <c r="N343" t="s">
        <v>905</v>
      </c>
      <c r="O343">
        <v>2</v>
      </c>
    </row>
    <row r="344" spans="1:15" x14ac:dyDescent="0.25">
      <c r="A344">
        <v>1</v>
      </c>
      <c r="B344">
        <v>1</v>
      </c>
      <c r="C344">
        <v>1</v>
      </c>
      <c r="D344">
        <v>1</v>
      </c>
      <c r="E344">
        <v>4453001</v>
      </c>
      <c r="F344" t="str">
        <f t="shared" si="5"/>
        <v>11114453001</v>
      </c>
      <c r="G344" t="s">
        <v>4726</v>
      </c>
      <c r="H344">
        <v>1295140.6299999999</v>
      </c>
      <c r="I344">
        <v>0</v>
      </c>
      <c r="J344">
        <v>0</v>
      </c>
      <c r="K344">
        <v>1295140.6299999999</v>
      </c>
      <c r="L344">
        <v>0</v>
      </c>
      <c r="M344">
        <v>351129.04</v>
      </c>
      <c r="N344" t="s">
        <v>905</v>
      </c>
      <c r="O344">
        <v>2</v>
      </c>
    </row>
    <row r="345" spans="1:15" x14ac:dyDescent="0.25">
      <c r="A345">
        <v>1</v>
      </c>
      <c r="B345">
        <v>1</v>
      </c>
      <c r="C345">
        <v>1</v>
      </c>
      <c r="D345">
        <v>1</v>
      </c>
      <c r="E345">
        <v>4453002</v>
      </c>
      <c r="F345" t="str">
        <f t="shared" si="5"/>
        <v>11114453002</v>
      </c>
      <c r="G345" t="s">
        <v>4727</v>
      </c>
      <c r="H345">
        <v>0</v>
      </c>
      <c r="I345">
        <v>7831214.0899999999</v>
      </c>
      <c r="J345">
        <v>0</v>
      </c>
      <c r="K345">
        <v>7831214.0899999999</v>
      </c>
      <c r="L345">
        <v>0</v>
      </c>
      <c r="M345">
        <v>-7831214.0899999999</v>
      </c>
      <c r="N345" t="s">
        <v>905</v>
      </c>
      <c r="O345">
        <v>2</v>
      </c>
    </row>
    <row r="346" spans="1:15" x14ac:dyDescent="0.25">
      <c r="A346">
        <v>1</v>
      </c>
      <c r="B346">
        <v>1</v>
      </c>
      <c r="C346">
        <v>1</v>
      </c>
      <c r="D346">
        <v>1</v>
      </c>
      <c r="E346">
        <v>4453003</v>
      </c>
      <c r="F346" t="str">
        <f t="shared" si="5"/>
        <v>11114453003</v>
      </c>
      <c r="G346" t="s">
        <v>4728</v>
      </c>
      <c r="H346">
        <v>0</v>
      </c>
      <c r="I346">
        <v>3115.32</v>
      </c>
      <c r="J346">
        <v>-473.1</v>
      </c>
      <c r="K346">
        <v>2642.22</v>
      </c>
      <c r="L346">
        <v>0</v>
      </c>
      <c r="M346">
        <v>-2642.22</v>
      </c>
      <c r="N346" t="s">
        <v>905</v>
      </c>
      <c r="O346">
        <v>2</v>
      </c>
    </row>
    <row r="347" spans="1:15" x14ac:dyDescent="0.25">
      <c r="A347">
        <v>1</v>
      </c>
      <c r="B347">
        <v>1</v>
      </c>
      <c r="C347">
        <v>1</v>
      </c>
      <c r="D347">
        <v>1</v>
      </c>
      <c r="E347">
        <v>4453005</v>
      </c>
      <c r="F347" t="str">
        <f t="shared" si="5"/>
        <v>11114453005</v>
      </c>
      <c r="G347" t="s">
        <v>4729</v>
      </c>
      <c r="H347">
        <v>0</v>
      </c>
      <c r="I347">
        <v>0</v>
      </c>
      <c r="J347">
        <v>0</v>
      </c>
      <c r="K347">
        <v>0</v>
      </c>
      <c r="L347">
        <v>0</v>
      </c>
      <c r="M347">
        <v>0</v>
      </c>
      <c r="N347" t="s">
        <v>905</v>
      </c>
      <c r="O347">
        <v>2</v>
      </c>
    </row>
    <row r="348" spans="1:15" x14ac:dyDescent="0.25">
      <c r="A348">
        <v>1</v>
      </c>
      <c r="B348">
        <v>1</v>
      </c>
      <c r="C348">
        <v>1</v>
      </c>
      <c r="D348">
        <v>1</v>
      </c>
      <c r="E348">
        <v>4453006</v>
      </c>
      <c r="F348" t="str">
        <f t="shared" si="5"/>
        <v>11114453006</v>
      </c>
      <c r="G348" t="s">
        <v>4730</v>
      </c>
      <c r="H348">
        <v>0</v>
      </c>
      <c r="I348">
        <v>16500</v>
      </c>
      <c r="J348">
        <v>-122403.79</v>
      </c>
      <c r="K348">
        <v>0</v>
      </c>
      <c r="L348">
        <v>-105903.79</v>
      </c>
      <c r="M348">
        <v>105903.79</v>
      </c>
      <c r="N348" t="s">
        <v>905</v>
      </c>
      <c r="O348">
        <v>2</v>
      </c>
    </row>
    <row r="349" spans="1:15" x14ac:dyDescent="0.25">
      <c r="A349">
        <v>1</v>
      </c>
      <c r="B349">
        <v>1</v>
      </c>
      <c r="C349">
        <v>1</v>
      </c>
      <c r="D349">
        <v>1</v>
      </c>
      <c r="E349">
        <v>4453007</v>
      </c>
      <c r="F349" t="str">
        <f t="shared" si="5"/>
        <v>11114453007</v>
      </c>
      <c r="G349" t="s">
        <v>4731</v>
      </c>
      <c r="H349">
        <v>0</v>
      </c>
      <c r="I349">
        <v>0</v>
      </c>
      <c r="J349">
        <v>-7471516.7800000003</v>
      </c>
      <c r="K349">
        <v>0</v>
      </c>
      <c r="L349">
        <v>-7471516.7800000003</v>
      </c>
      <c r="M349">
        <v>7471516.7800000003</v>
      </c>
      <c r="N349" t="s">
        <v>905</v>
      </c>
      <c r="O349">
        <v>2</v>
      </c>
    </row>
    <row r="350" spans="1:15" x14ac:dyDescent="0.25">
      <c r="A350">
        <v>1</v>
      </c>
      <c r="B350">
        <v>1</v>
      </c>
      <c r="C350">
        <v>1</v>
      </c>
      <c r="D350">
        <v>1</v>
      </c>
      <c r="E350">
        <v>4453008</v>
      </c>
      <c r="F350" t="str">
        <f t="shared" si="5"/>
        <v>11114453008</v>
      </c>
      <c r="G350" t="s">
        <v>4732</v>
      </c>
      <c r="H350">
        <v>0</v>
      </c>
      <c r="I350">
        <v>97885.73</v>
      </c>
      <c r="J350">
        <v>-3192.43</v>
      </c>
      <c r="K350">
        <v>94693.3</v>
      </c>
      <c r="L350">
        <v>0</v>
      </c>
      <c r="M350">
        <v>-94693.3</v>
      </c>
      <c r="N350" t="s">
        <v>905</v>
      </c>
      <c r="O350">
        <v>2</v>
      </c>
    </row>
    <row r="351" spans="1:15" x14ac:dyDescent="0.25">
      <c r="A351">
        <v>1</v>
      </c>
      <c r="B351">
        <v>1</v>
      </c>
      <c r="C351">
        <v>1</v>
      </c>
      <c r="D351">
        <v>1</v>
      </c>
      <c r="E351">
        <v>4454001</v>
      </c>
      <c r="F351" t="str">
        <f t="shared" si="5"/>
        <v>11114454001</v>
      </c>
      <c r="G351" t="s">
        <v>4733</v>
      </c>
      <c r="H351">
        <v>131170.62</v>
      </c>
      <c r="I351">
        <v>0</v>
      </c>
      <c r="J351">
        <v>0</v>
      </c>
      <c r="K351">
        <v>131170.62</v>
      </c>
      <c r="L351">
        <v>0</v>
      </c>
      <c r="M351">
        <v>17794.830000000002</v>
      </c>
      <c r="N351" t="s">
        <v>905</v>
      </c>
      <c r="O351">
        <v>2</v>
      </c>
    </row>
    <row r="352" spans="1:15" x14ac:dyDescent="0.25">
      <c r="A352">
        <v>1</v>
      </c>
      <c r="B352">
        <v>1</v>
      </c>
      <c r="C352">
        <v>1</v>
      </c>
      <c r="D352">
        <v>1</v>
      </c>
      <c r="E352">
        <v>4454002</v>
      </c>
      <c r="F352" t="str">
        <f t="shared" si="5"/>
        <v>11114454002</v>
      </c>
      <c r="G352" t="s">
        <v>4734</v>
      </c>
      <c r="H352">
        <v>0</v>
      </c>
      <c r="I352">
        <v>363106.74</v>
      </c>
      <c r="J352">
        <v>0</v>
      </c>
      <c r="K352">
        <v>363106.74</v>
      </c>
      <c r="L352">
        <v>0</v>
      </c>
      <c r="M352">
        <v>-363106.74</v>
      </c>
      <c r="N352" t="s">
        <v>905</v>
      </c>
      <c r="O352">
        <v>2</v>
      </c>
    </row>
    <row r="353" spans="1:15" x14ac:dyDescent="0.25">
      <c r="A353">
        <v>1</v>
      </c>
      <c r="B353">
        <v>1</v>
      </c>
      <c r="C353">
        <v>1</v>
      </c>
      <c r="D353">
        <v>1</v>
      </c>
      <c r="E353">
        <v>4454003</v>
      </c>
      <c r="F353" t="str">
        <f t="shared" si="5"/>
        <v>11114454003</v>
      </c>
      <c r="G353" t="s">
        <v>4735</v>
      </c>
      <c r="H353">
        <v>0</v>
      </c>
      <c r="I353">
        <v>0</v>
      </c>
      <c r="J353">
        <v>0</v>
      </c>
      <c r="K353">
        <v>0</v>
      </c>
      <c r="L353">
        <v>0</v>
      </c>
      <c r="M353">
        <v>0</v>
      </c>
      <c r="N353" t="s">
        <v>905</v>
      </c>
      <c r="O353">
        <v>2</v>
      </c>
    </row>
    <row r="354" spans="1:15" x14ac:dyDescent="0.25">
      <c r="A354">
        <v>1</v>
      </c>
      <c r="B354">
        <v>1</v>
      </c>
      <c r="C354">
        <v>1</v>
      </c>
      <c r="D354">
        <v>1</v>
      </c>
      <c r="E354">
        <v>4454004</v>
      </c>
      <c r="F354" t="str">
        <f t="shared" si="5"/>
        <v>11114454004</v>
      </c>
      <c r="G354" t="s">
        <v>4736</v>
      </c>
      <c r="H354">
        <v>0</v>
      </c>
      <c r="I354">
        <v>0</v>
      </c>
      <c r="J354">
        <v>0</v>
      </c>
      <c r="K354">
        <v>0</v>
      </c>
      <c r="L354">
        <v>0</v>
      </c>
      <c r="M354">
        <v>0</v>
      </c>
      <c r="N354" t="s">
        <v>905</v>
      </c>
      <c r="O354">
        <v>2</v>
      </c>
    </row>
    <row r="355" spans="1:15" x14ac:dyDescent="0.25">
      <c r="A355">
        <v>1</v>
      </c>
      <c r="B355">
        <v>1</v>
      </c>
      <c r="C355">
        <v>1</v>
      </c>
      <c r="D355">
        <v>1</v>
      </c>
      <c r="E355">
        <v>4454005</v>
      </c>
      <c r="F355" t="str">
        <f t="shared" si="5"/>
        <v>11114454005</v>
      </c>
      <c r="G355" t="s">
        <v>4737</v>
      </c>
      <c r="H355">
        <v>0</v>
      </c>
      <c r="I355">
        <v>0</v>
      </c>
      <c r="J355">
        <v>0</v>
      </c>
      <c r="K355">
        <v>0</v>
      </c>
      <c r="L355">
        <v>0</v>
      </c>
      <c r="M355">
        <v>0</v>
      </c>
      <c r="N355" t="s">
        <v>905</v>
      </c>
      <c r="O355">
        <v>2</v>
      </c>
    </row>
    <row r="356" spans="1:15" x14ac:dyDescent="0.25">
      <c r="A356">
        <v>1</v>
      </c>
      <c r="B356">
        <v>1</v>
      </c>
      <c r="C356">
        <v>1</v>
      </c>
      <c r="D356">
        <v>1</v>
      </c>
      <c r="E356">
        <v>4454006</v>
      </c>
      <c r="F356" t="str">
        <f t="shared" si="5"/>
        <v>11114454006</v>
      </c>
      <c r="G356" t="s">
        <v>4738</v>
      </c>
      <c r="H356">
        <v>0</v>
      </c>
      <c r="I356">
        <v>0</v>
      </c>
      <c r="J356">
        <v>0</v>
      </c>
      <c r="K356">
        <v>0</v>
      </c>
      <c r="L356">
        <v>0</v>
      </c>
      <c r="M356">
        <v>0</v>
      </c>
      <c r="N356" t="s">
        <v>905</v>
      </c>
      <c r="O356">
        <v>2</v>
      </c>
    </row>
    <row r="357" spans="1:15" x14ac:dyDescent="0.25">
      <c r="A357">
        <v>1</v>
      </c>
      <c r="B357">
        <v>1</v>
      </c>
      <c r="C357">
        <v>1</v>
      </c>
      <c r="D357">
        <v>1</v>
      </c>
      <c r="E357">
        <v>4454007</v>
      </c>
      <c r="F357" t="str">
        <f t="shared" si="5"/>
        <v>11114454007</v>
      </c>
      <c r="G357" t="s">
        <v>4739</v>
      </c>
      <c r="H357">
        <v>0</v>
      </c>
      <c r="I357">
        <v>0</v>
      </c>
      <c r="J357">
        <v>-357258.38</v>
      </c>
      <c r="K357">
        <v>0</v>
      </c>
      <c r="L357">
        <v>-357258.38</v>
      </c>
      <c r="M357">
        <v>357258.38</v>
      </c>
      <c r="N357" t="s">
        <v>905</v>
      </c>
      <c r="O357">
        <v>2</v>
      </c>
    </row>
    <row r="358" spans="1:15" x14ac:dyDescent="0.25">
      <c r="A358">
        <v>1</v>
      </c>
      <c r="B358">
        <v>1</v>
      </c>
      <c r="C358">
        <v>1</v>
      </c>
      <c r="D358">
        <v>1</v>
      </c>
      <c r="E358">
        <v>4454008</v>
      </c>
      <c r="F358" t="str">
        <f t="shared" si="5"/>
        <v>11114454008</v>
      </c>
      <c r="G358" t="s">
        <v>4740</v>
      </c>
      <c r="H358">
        <v>0</v>
      </c>
      <c r="I358">
        <v>11946.47</v>
      </c>
      <c r="J358">
        <v>0</v>
      </c>
      <c r="K358">
        <v>11946.47</v>
      </c>
      <c r="L358">
        <v>0</v>
      </c>
      <c r="M358">
        <v>-11946.47</v>
      </c>
      <c r="N358" t="s">
        <v>905</v>
      </c>
      <c r="O358">
        <v>2</v>
      </c>
    </row>
    <row r="359" spans="1:15" x14ac:dyDescent="0.25">
      <c r="A359">
        <v>1</v>
      </c>
      <c r="B359">
        <v>1</v>
      </c>
      <c r="C359">
        <v>1</v>
      </c>
      <c r="D359">
        <v>1</v>
      </c>
      <c r="E359">
        <v>4455001</v>
      </c>
      <c r="F359" t="str">
        <f t="shared" si="5"/>
        <v>11114455001</v>
      </c>
      <c r="G359" t="s">
        <v>4741</v>
      </c>
      <c r="H359">
        <v>2549043.46</v>
      </c>
      <c r="I359">
        <v>0</v>
      </c>
      <c r="J359">
        <v>0</v>
      </c>
      <c r="K359">
        <v>2549043.46</v>
      </c>
      <c r="L359">
        <v>0</v>
      </c>
      <c r="M359">
        <v>424338.97</v>
      </c>
      <c r="N359" t="s">
        <v>905</v>
      </c>
      <c r="O359">
        <v>2</v>
      </c>
    </row>
    <row r="360" spans="1:15" x14ac:dyDescent="0.25">
      <c r="A360">
        <v>1</v>
      </c>
      <c r="B360">
        <v>1</v>
      </c>
      <c r="C360">
        <v>1</v>
      </c>
      <c r="D360">
        <v>1</v>
      </c>
      <c r="E360">
        <v>4455002</v>
      </c>
      <c r="F360" t="str">
        <f t="shared" si="5"/>
        <v>11114455002</v>
      </c>
      <c r="G360" t="s">
        <v>4742</v>
      </c>
      <c r="H360">
        <v>0</v>
      </c>
      <c r="I360">
        <v>3452588.52</v>
      </c>
      <c r="J360">
        <v>0</v>
      </c>
      <c r="K360">
        <v>3452588.52</v>
      </c>
      <c r="L360">
        <v>0</v>
      </c>
      <c r="M360">
        <v>-3452588.52</v>
      </c>
      <c r="N360" t="s">
        <v>905</v>
      </c>
      <c r="O360">
        <v>2</v>
      </c>
    </row>
    <row r="361" spans="1:15" x14ac:dyDescent="0.25">
      <c r="A361">
        <v>1</v>
      </c>
      <c r="B361">
        <v>1</v>
      </c>
      <c r="C361">
        <v>1</v>
      </c>
      <c r="D361">
        <v>1</v>
      </c>
      <c r="E361">
        <v>4455003</v>
      </c>
      <c r="F361" t="str">
        <f t="shared" si="5"/>
        <v>11114455003</v>
      </c>
      <c r="G361" t="s">
        <v>4743</v>
      </c>
      <c r="H361">
        <v>0</v>
      </c>
      <c r="I361">
        <v>734.74</v>
      </c>
      <c r="J361">
        <v>0</v>
      </c>
      <c r="K361">
        <v>734.74</v>
      </c>
      <c r="L361">
        <v>0</v>
      </c>
      <c r="M361">
        <v>-734.74</v>
      </c>
      <c r="N361" t="s">
        <v>905</v>
      </c>
      <c r="O361">
        <v>2</v>
      </c>
    </row>
    <row r="362" spans="1:15" x14ac:dyDescent="0.25">
      <c r="A362">
        <v>1</v>
      </c>
      <c r="B362">
        <v>1</v>
      </c>
      <c r="C362">
        <v>1</v>
      </c>
      <c r="D362">
        <v>1</v>
      </c>
      <c r="E362">
        <v>4455004</v>
      </c>
      <c r="F362" t="str">
        <f t="shared" si="5"/>
        <v>11114455004</v>
      </c>
      <c r="G362" t="s">
        <v>4744</v>
      </c>
      <c r="H362">
        <v>0</v>
      </c>
      <c r="I362">
        <v>0</v>
      </c>
      <c r="J362">
        <v>0</v>
      </c>
      <c r="K362">
        <v>0</v>
      </c>
      <c r="L362">
        <v>0</v>
      </c>
      <c r="M362">
        <v>0</v>
      </c>
      <c r="N362" t="s">
        <v>905</v>
      </c>
      <c r="O362">
        <v>2</v>
      </c>
    </row>
    <row r="363" spans="1:15" x14ac:dyDescent="0.25">
      <c r="A363">
        <v>1</v>
      </c>
      <c r="B363">
        <v>1</v>
      </c>
      <c r="C363">
        <v>1</v>
      </c>
      <c r="D363">
        <v>1</v>
      </c>
      <c r="E363">
        <v>4455005</v>
      </c>
      <c r="F363" t="str">
        <f t="shared" si="5"/>
        <v>11114455005</v>
      </c>
      <c r="G363" t="s">
        <v>4745</v>
      </c>
      <c r="H363">
        <v>0</v>
      </c>
      <c r="I363">
        <v>0</v>
      </c>
      <c r="J363">
        <v>0</v>
      </c>
      <c r="K363">
        <v>0</v>
      </c>
      <c r="L363">
        <v>0</v>
      </c>
      <c r="M363">
        <v>0</v>
      </c>
      <c r="N363" t="s">
        <v>905</v>
      </c>
      <c r="O363">
        <v>2</v>
      </c>
    </row>
    <row r="364" spans="1:15" x14ac:dyDescent="0.25">
      <c r="A364">
        <v>1</v>
      </c>
      <c r="B364">
        <v>1</v>
      </c>
      <c r="C364">
        <v>1</v>
      </c>
      <c r="D364">
        <v>1</v>
      </c>
      <c r="E364">
        <v>4455006</v>
      </c>
      <c r="F364" t="str">
        <f t="shared" si="5"/>
        <v>11114455006</v>
      </c>
      <c r="G364" t="s">
        <v>4746</v>
      </c>
      <c r="H364">
        <v>0</v>
      </c>
      <c r="I364">
        <v>738.98</v>
      </c>
      <c r="J364">
        <v>-1055366.8</v>
      </c>
      <c r="K364">
        <v>0</v>
      </c>
      <c r="L364">
        <v>-1054627.82</v>
      </c>
      <c r="M364">
        <v>1054627.82</v>
      </c>
      <c r="N364" t="s">
        <v>905</v>
      </c>
      <c r="O364">
        <v>2</v>
      </c>
    </row>
    <row r="365" spans="1:15" x14ac:dyDescent="0.25">
      <c r="A365">
        <v>1</v>
      </c>
      <c r="B365">
        <v>1</v>
      </c>
      <c r="C365">
        <v>1</v>
      </c>
      <c r="D365">
        <v>1</v>
      </c>
      <c r="E365">
        <v>4455007</v>
      </c>
      <c r="F365" t="str">
        <f t="shared" si="5"/>
        <v>11114455007</v>
      </c>
      <c r="G365" t="s">
        <v>4747</v>
      </c>
      <c r="H365">
        <v>0</v>
      </c>
      <c r="I365">
        <v>495859.29</v>
      </c>
      <c r="J365">
        <v>-2698396.03</v>
      </c>
      <c r="K365">
        <v>0</v>
      </c>
      <c r="L365">
        <v>-2202536.7400000002</v>
      </c>
      <c r="M365">
        <v>2202536.7400000002</v>
      </c>
      <c r="N365" t="s">
        <v>905</v>
      </c>
      <c r="O365">
        <v>2</v>
      </c>
    </row>
    <row r="366" spans="1:15" x14ac:dyDescent="0.25">
      <c r="A366">
        <v>1</v>
      </c>
      <c r="B366">
        <v>1</v>
      </c>
      <c r="C366">
        <v>1</v>
      </c>
      <c r="D366">
        <v>1</v>
      </c>
      <c r="E366">
        <v>4455008</v>
      </c>
      <c r="F366" t="str">
        <f t="shared" si="5"/>
        <v>11114455008</v>
      </c>
      <c r="G366" t="s">
        <v>4748</v>
      </c>
      <c r="H366">
        <v>0</v>
      </c>
      <c r="I366">
        <v>228308.67</v>
      </c>
      <c r="J366">
        <v>-128.4</v>
      </c>
      <c r="K366">
        <v>228180.27</v>
      </c>
      <c r="L366">
        <v>0</v>
      </c>
      <c r="M366">
        <v>-228180.27</v>
      </c>
      <c r="N366" t="s">
        <v>905</v>
      </c>
      <c r="O366">
        <v>2</v>
      </c>
    </row>
    <row r="367" spans="1:15" x14ac:dyDescent="0.25">
      <c r="A367">
        <v>1</v>
      </c>
      <c r="B367">
        <v>1</v>
      </c>
      <c r="C367">
        <v>1</v>
      </c>
      <c r="D367">
        <v>1</v>
      </c>
      <c r="E367">
        <v>4456001</v>
      </c>
      <c r="F367" t="str">
        <f t="shared" si="5"/>
        <v>11114456001</v>
      </c>
      <c r="G367" t="s">
        <v>4749</v>
      </c>
      <c r="H367">
        <v>15016.61</v>
      </c>
      <c r="I367">
        <v>0</v>
      </c>
      <c r="J367">
        <v>0</v>
      </c>
      <c r="K367">
        <v>15016.61</v>
      </c>
      <c r="L367">
        <v>0</v>
      </c>
      <c r="M367">
        <v>3281.08</v>
      </c>
      <c r="N367" t="s">
        <v>905</v>
      </c>
      <c r="O367">
        <v>2</v>
      </c>
    </row>
    <row r="368" spans="1:15" x14ac:dyDescent="0.25">
      <c r="A368">
        <v>1</v>
      </c>
      <c r="B368">
        <v>1</v>
      </c>
      <c r="C368">
        <v>1</v>
      </c>
      <c r="D368">
        <v>1</v>
      </c>
      <c r="E368">
        <v>4456002</v>
      </c>
      <c r="F368" t="str">
        <f t="shared" si="5"/>
        <v>11114456002</v>
      </c>
      <c r="G368" t="s">
        <v>4750</v>
      </c>
      <c r="H368">
        <v>0</v>
      </c>
      <c r="I368">
        <v>85304.94</v>
      </c>
      <c r="J368">
        <v>0</v>
      </c>
      <c r="K368">
        <v>85304.94</v>
      </c>
      <c r="L368">
        <v>0</v>
      </c>
      <c r="M368">
        <v>-85304.94</v>
      </c>
      <c r="N368" t="s">
        <v>905</v>
      </c>
      <c r="O368">
        <v>2</v>
      </c>
    </row>
    <row r="369" spans="1:15" x14ac:dyDescent="0.25">
      <c r="A369">
        <v>1</v>
      </c>
      <c r="B369">
        <v>1</v>
      </c>
      <c r="C369">
        <v>1</v>
      </c>
      <c r="D369">
        <v>1</v>
      </c>
      <c r="E369">
        <v>4456003</v>
      </c>
      <c r="F369" t="str">
        <f t="shared" si="5"/>
        <v>11114456003</v>
      </c>
      <c r="G369" t="s">
        <v>4751</v>
      </c>
      <c r="H369">
        <v>0</v>
      </c>
      <c r="I369">
        <v>0</v>
      </c>
      <c r="J369">
        <v>0</v>
      </c>
      <c r="K369">
        <v>0</v>
      </c>
      <c r="L369">
        <v>0</v>
      </c>
      <c r="M369">
        <v>0</v>
      </c>
      <c r="N369" t="s">
        <v>905</v>
      </c>
      <c r="O369">
        <v>2</v>
      </c>
    </row>
    <row r="370" spans="1:15" x14ac:dyDescent="0.25">
      <c r="A370">
        <v>1</v>
      </c>
      <c r="B370">
        <v>1</v>
      </c>
      <c r="C370">
        <v>1</v>
      </c>
      <c r="D370">
        <v>1</v>
      </c>
      <c r="E370">
        <v>4456004</v>
      </c>
      <c r="F370" t="str">
        <f t="shared" si="5"/>
        <v>11114456004</v>
      </c>
      <c r="G370" t="s">
        <v>4752</v>
      </c>
      <c r="H370">
        <v>0</v>
      </c>
      <c r="I370">
        <v>0</v>
      </c>
      <c r="J370">
        <v>0</v>
      </c>
      <c r="K370">
        <v>0</v>
      </c>
      <c r="L370">
        <v>0</v>
      </c>
      <c r="M370">
        <v>0</v>
      </c>
      <c r="N370" t="s">
        <v>905</v>
      </c>
      <c r="O370">
        <v>2</v>
      </c>
    </row>
    <row r="371" spans="1:15" x14ac:dyDescent="0.25">
      <c r="A371">
        <v>1</v>
      </c>
      <c r="B371">
        <v>1</v>
      </c>
      <c r="C371">
        <v>1</v>
      </c>
      <c r="D371">
        <v>1</v>
      </c>
      <c r="E371">
        <v>4456005</v>
      </c>
      <c r="F371" t="str">
        <f t="shared" si="5"/>
        <v>11114456005</v>
      </c>
      <c r="G371" t="s">
        <v>4753</v>
      </c>
      <c r="H371">
        <v>0</v>
      </c>
      <c r="I371">
        <v>0</v>
      </c>
      <c r="J371">
        <v>0</v>
      </c>
      <c r="K371">
        <v>0</v>
      </c>
      <c r="L371">
        <v>0</v>
      </c>
      <c r="M371">
        <v>0</v>
      </c>
      <c r="N371" t="s">
        <v>905</v>
      </c>
      <c r="O371">
        <v>2</v>
      </c>
    </row>
    <row r="372" spans="1:15" x14ac:dyDescent="0.25">
      <c r="A372">
        <v>1</v>
      </c>
      <c r="B372">
        <v>1</v>
      </c>
      <c r="C372">
        <v>1</v>
      </c>
      <c r="D372">
        <v>1</v>
      </c>
      <c r="E372">
        <v>4456006</v>
      </c>
      <c r="F372" t="str">
        <f t="shared" si="5"/>
        <v>11114456006</v>
      </c>
      <c r="G372" t="s">
        <v>4754</v>
      </c>
      <c r="H372">
        <v>0</v>
      </c>
      <c r="I372">
        <v>0</v>
      </c>
      <c r="J372">
        <v>0</v>
      </c>
      <c r="K372">
        <v>0</v>
      </c>
      <c r="L372">
        <v>0</v>
      </c>
      <c r="M372">
        <v>0</v>
      </c>
      <c r="N372" t="s">
        <v>905</v>
      </c>
      <c r="O372">
        <v>2</v>
      </c>
    </row>
    <row r="373" spans="1:15" x14ac:dyDescent="0.25">
      <c r="A373">
        <v>1</v>
      </c>
      <c r="B373">
        <v>1</v>
      </c>
      <c r="C373">
        <v>1</v>
      </c>
      <c r="D373">
        <v>1</v>
      </c>
      <c r="E373">
        <v>4456007</v>
      </c>
      <c r="F373" t="str">
        <f t="shared" si="5"/>
        <v>11114456007</v>
      </c>
      <c r="G373" t="s">
        <v>4755</v>
      </c>
      <c r="H373">
        <v>0</v>
      </c>
      <c r="I373">
        <v>0</v>
      </c>
      <c r="J373">
        <v>-82752.22</v>
      </c>
      <c r="K373">
        <v>0</v>
      </c>
      <c r="L373">
        <v>-82752.22</v>
      </c>
      <c r="M373">
        <v>82752.22</v>
      </c>
      <c r="N373" t="s">
        <v>905</v>
      </c>
      <c r="O373">
        <v>2</v>
      </c>
    </row>
    <row r="374" spans="1:15" x14ac:dyDescent="0.25">
      <c r="A374">
        <v>1</v>
      </c>
      <c r="B374">
        <v>1</v>
      </c>
      <c r="C374">
        <v>1</v>
      </c>
      <c r="D374">
        <v>1</v>
      </c>
      <c r="E374">
        <v>4456008</v>
      </c>
      <c r="F374" t="str">
        <f t="shared" si="5"/>
        <v>11114456008</v>
      </c>
      <c r="G374" t="s">
        <v>4756</v>
      </c>
      <c r="H374">
        <v>0</v>
      </c>
      <c r="I374">
        <v>728.36</v>
      </c>
      <c r="J374">
        <v>0</v>
      </c>
      <c r="K374">
        <v>728.36</v>
      </c>
      <c r="L374">
        <v>0</v>
      </c>
      <c r="M374">
        <v>-728.36</v>
      </c>
      <c r="N374" t="s">
        <v>905</v>
      </c>
      <c r="O374">
        <v>2</v>
      </c>
    </row>
    <row r="375" spans="1:15" x14ac:dyDescent="0.25">
      <c r="A375">
        <v>1</v>
      </c>
      <c r="B375">
        <v>1</v>
      </c>
      <c r="C375">
        <v>1</v>
      </c>
      <c r="D375">
        <v>1</v>
      </c>
      <c r="E375">
        <v>4457001</v>
      </c>
      <c r="F375" t="str">
        <f t="shared" si="5"/>
        <v>11114457001</v>
      </c>
      <c r="G375" t="s">
        <v>4757</v>
      </c>
      <c r="H375">
        <v>2258880.41</v>
      </c>
      <c r="I375">
        <v>0</v>
      </c>
      <c r="J375">
        <v>0</v>
      </c>
      <c r="K375">
        <v>2258880.41</v>
      </c>
      <c r="L375">
        <v>0</v>
      </c>
      <c r="M375">
        <v>573955.86</v>
      </c>
      <c r="N375" t="s">
        <v>905</v>
      </c>
      <c r="O375">
        <v>2</v>
      </c>
    </row>
    <row r="376" spans="1:15" x14ac:dyDescent="0.25">
      <c r="A376">
        <v>1</v>
      </c>
      <c r="B376">
        <v>1</v>
      </c>
      <c r="C376">
        <v>1</v>
      </c>
      <c r="D376">
        <v>1</v>
      </c>
      <c r="E376">
        <v>4457002</v>
      </c>
      <c r="F376" t="str">
        <f t="shared" si="5"/>
        <v>11114457002</v>
      </c>
      <c r="G376" t="s">
        <v>4758</v>
      </c>
      <c r="H376">
        <v>0</v>
      </c>
      <c r="I376">
        <v>2104085.56</v>
      </c>
      <c r="J376">
        <v>0</v>
      </c>
      <c r="K376">
        <v>2104085.56</v>
      </c>
      <c r="L376">
        <v>0</v>
      </c>
      <c r="M376">
        <v>-2104085.56</v>
      </c>
      <c r="N376" t="s">
        <v>905</v>
      </c>
      <c r="O376">
        <v>2</v>
      </c>
    </row>
    <row r="377" spans="1:15" x14ac:dyDescent="0.25">
      <c r="A377">
        <v>1</v>
      </c>
      <c r="B377">
        <v>1</v>
      </c>
      <c r="C377">
        <v>1</v>
      </c>
      <c r="D377">
        <v>1</v>
      </c>
      <c r="E377">
        <v>4457003</v>
      </c>
      <c r="F377" t="str">
        <f t="shared" si="5"/>
        <v>11114457003</v>
      </c>
      <c r="G377" t="s">
        <v>4759</v>
      </c>
      <c r="H377">
        <v>0</v>
      </c>
      <c r="I377">
        <v>263.14</v>
      </c>
      <c r="J377">
        <v>0</v>
      </c>
      <c r="K377">
        <v>263.14</v>
      </c>
      <c r="L377">
        <v>0</v>
      </c>
      <c r="M377">
        <v>-263.14</v>
      </c>
      <c r="N377" t="s">
        <v>905</v>
      </c>
      <c r="O377">
        <v>2</v>
      </c>
    </row>
    <row r="378" spans="1:15" x14ac:dyDescent="0.25">
      <c r="A378">
        <v>1</v>
      </c>
      <c r="B378">
        <v>1</v>
      </c>
      <c r="C378">
        <v>1</v>
      </c>
      <c r="D378">
        <v>1</v>
      </c>
      <c r="E378">
        <v>4457005</v>
      </c>
      <c r="F378" t="str">
        <f t="shared" si="5"/>
        <v>11114457005</v>
      </c>
      <c r="G378" t="s">
        <v>4760</v>
      </c>
      <c r="H378">
        <v>0</v>
      </c>
      <c r="I378">
        <v>0</v>
      </c>
      <c r="J378">
        <v>0</v>
      </c>
      <c r="K378">
        <v>0</v>
      </c>
      <c r="L378">
        <v>0</v>
      </c>
      <c r="M378">
        <v>0</v>
      </c>
      <c r="N378" t="s">
        <v>905</v>
      </c>
      <c r="O378">
        <v>2</v>
      </c>
    </row>
    <row r="379" spans="1:15" x14ac:dyDescent="0.25">
      <c r="A379">
        <v>1</v>
      </c>
      <c r="B379">
        <v>1</v>
      </c>
      <c r="C379">
        <v>1</v>
      </c>
      <c r="D379">
        <v>1</v>
      </c>
      <c r="E379">
        <v>4457006</v>
      </c>
      <c r="F379" t="str">
        <f t="shared" si="5"/>
        <v>11114457006</v>
      </c>
      <c r="G379" t="s">
        <v>4761</v>
      </c>
      <c r="H379">
        <v>0</v>
      </c>
      <c r="I379">
        <v>734.36</v>
      </c>
      <c r="J379">
        <v>-665737.89</v>
      </c>
      <c r="K379">
        <v>0</v>
      </c>
      <c r="L379">
        <v>-665003.53</v>
      </c>
      <c r="M379">
        <v>665003.53</v>
      </c>
      <c r="N379" t="s">
        <v>905</v>
      </c>
      <c r="O379">
        <v>2</v>
      </c>
    </row>
    <row r="380" spans="1:15" x14ac:dyDescent="0.25">
      <c r="A380">
        <v>1</v>
      </c>
      <c r="B380">
        <v>1</v>
      </c>
      <c r="C380">
        <v>1</v>
      </c>
      <c r="D380">
        <v>1</v>
      </c>
      <c r="E380">
        <v>4457007</v>
      </c>
      <c r="F380" t="str">
        <f t="shared" si="5"/>
        <v>11114457007</v>
      </c>
      <c r="G380" t="s">
        <v>4762</v>
      </c>
      <c r="H380">
        <v>0</v>
      </c>
      <c r="I380">
        <v>15797.12</v>
      </c>
      <c r="J380">
        <v>-1075746.7</v>
      </c>
      <c r="K380">
        <v>0</v>
      </c>
      <c r="L380">
        <v>-1059949.58</v>
      </c>
      <c r="M380">
        <v>1059949.58</v>
      </c>
      <c r="N380" t="s">
        <v>905</v>
      </c>
      <c r="O380">
        <v>2</v>
      </c>
    </row>
    <row r="381" spans="1:15" x14ac:dyDescent="0.25">
      <c r="A381">
        <v>1</v>
      </c>
      <c r="B381">
        <v>1</v>
      </c>
      <c r="C381">
        <v>1</v>
      </c>
      <c r="D381">
        <v>1</v>
      </c>
      <c r="E381">
        <v>4457008</v>
      </c>
      <c r="F381" t="str">
        <f t="shared" si="5"/>
        <v>11114457008</v>
      </c>
      <c r="G381" t="s">
        <v>4763</v>
      </c>
      <c r="H381">
        <v>0</v>
      </c>
      <c r="I381">
        <v>194835.77</v>
      </c>
      <c r="J381">
        <v>-275.5</v>
      </c>
      <c r="K381">
        <v>194560.27</v>
      </c>
      <c r="L381">
        <v>0</v>
      </c>
      <c r="M381">
        <v>-194560.27</v>
      </c>
      <c r="N381" t="s">
        <v>905</v>
      </c>
      <c r="O381">
        <v>2</v>
      </c>
    </row>
    <row r="382" spans="1:15" x14ac:dyDescent="0.25">
      <c r="A382">
        <v>1</v>
      </c>
      <c r="B382">
        <v>1</v>
      </c>
      <c r="C382">
        <v>1</v>
      </c>
      <c r="D382">
        <v>1</v>
      </c>
      <c r="E382">
        <v>4458001</v>
      </c>
      <c r="F382" t="str">
        <f t="shared" si="5"/>
        <v>11114458001</v>
      </c>
      <c r="G382" t="s">
        <v>4764</v>
      </c>
      <c r="H382">
        <v>4269673.84</v>
      </c>
      <c r="I382">
        <v>0</v>
      </c>
      <c r="J382">
        <v>0</v>
      </c>
      <c r="K382">
        <v>4269673.84</v>
      </c>
      <c r="L382">
        <v>0</v>
      </c>
      <c r="M382">
        <v>1601872.77</v>
      </c>
      <c r="N382" t="s">
        <v>905</v>
      </c>
      <c r="O382">
        <v>2</v>
      </c>
    </row>
    <row r="383" spans="1:15" x14ac:dyDescent="0.25">
      <c r="A383">
        <v>1</v>
      </c>
      <c r="B383">
        <v>1</v>
      </c>
      <c r="C383">
        <v>1</v>
      </c>
      <c r="D383">
        <v>1</v>
      </c>
      <c r="E383">
        <v>4458002</v>
      </c>
      <c r="F383" t="str">
        <f t="shared" si="5"/>
        <v>11114458002</v>
      </c>
      <c r="G383" t="s">
        <v>4765</v>
      </c>
      <c r="H383">
        <v>0</v>
      </c>
      <c r="I383">
        <v>4504315.71</v>
      </c>
      <c r="J383">
        <v>0</v>
      </c>
      <c r="K383">
        <v>4504315.71</v>
      </c>
      <c r="L383">
        <v>0</v>
      </c>
      <c r="M383">
        <v>-4504315.71</v>
      </c>
      <c r="N383" t="s">
        <v>905</v>
      </c>
      <c r="O383">
        <v>2</v>
      </c>
    </row>
    <row r="384" spans="1:15" x14ac:dyDescent="0.25">
      <c r="A384">
        <v>1</v>
      </c>
      <c r="B384">
        <v>1</v>
      </c>
      <c r="C384">
        <v>1</v>
      </c>
      <c r="D384">
        <v>1</v>
      </c>
      <c r="E384">
        <v>4458003</v>
      </c>
      <c r="F384" t="str">
        <f t="shared" si="5"/>
        <v>11114458003</v>
      </c>
      <c r="G384" t="s">
        <v>4766</v>
      </c>
      <c r="H384">
        <v>0</v>
      </c>
      <c r="I384">
        <v>6812.33</v>
      </c>
      <c r="J384">
        <v>-473.1</v>
      </c>
      <c r="K384">
        <v>6339.23</v>
      </c>
      <c r="L384">
        <v>0</v>
      </c>
      <c r="M384">
        <v>-6339.23</v>
      </c>
      <c r="N384" t="s">
        <v>905</v>
      </c>
      <c r="O384">
        <v>2</v>
      </c>
    </row>
    <row r="385" spans="1:15" x14ac:dyDescent="0.25">
      <c r="A385">
        <v>1</v>
      </c>
      <c r="B385">
        <v>1</v>
      </c>
      <c r="C385">
        <v>1</v>
      </c>
      <c r="D385">
        <v>1</v>
      </c>
      <c r="E385">
        <v>4458005</v>
      </c>
      <c r="F385" t="str">
        <f t="shared" si="5"/>
        <v>11114458005</v>
      </c>
      <c r="G385" t="s">
        <v>4767</v>
      </c>
      <c r="H385">
        <v>0</v>
      </c>
      <c r="I385">
        <v>0</v>
      </c>
      <c r="J385">
        <v>0</v>
      </c>
      <c r="K385">
        <v>0</v>
      </c>
      <c r="L385">
        <v>0</v>
      </c>
      <c r="M385">
        <v>0</v>
      </c>
      <c r="N385" t="s">
        <v>905</v>
      </c>
      <c r="O385">
        <v>2</v>
      </c>
    </row>
    <row r="386" spans="1:15" x14ac:dyDescent="0.25">
      <c r="A386">
        <v>1</v>
      </c>
      <c r="B386">
        <v>1</v>
      </c>
      <c r="C386">
        <v>1</v>
      </c>
      <c r="D386">
        <v>1</v>
      </c>
      <c r="E386">
        <v>4458006</v>
      </c>
      <c r="F386" t="str">
        <f t="shared" si="5"/>
        <v>11114458006</v>
      </c>
      <c r="G386" t="s">
        <v>4768</v>
      </c>
      <c r="H386">
        <v>0</v>
      </c>
      <c r="I386">
        <v>28862.62</v>
      </c>
      <c r="J386">
        <v>-899855.68</v>
      </c>
      <c r="K386">
        <v>0</v>
      </c>
      <c r="L386">
        <v>-870993.06</v>
      </c>
      <c r="M386">
        <v>870993.06</v>
      </c>
      <c r="N386" t="s">
        <v>905</v>
      </c>
      <c r="O386">
        <v>2</v>
      </c>
    </row>
    <row r="387" spans="1:15" x14ac:dyDescent="0.25">
      <c r="A387">
        <v>1</v>
      </c>
      <c r="B387">
        <v>1</v>
      </c>
      <c r="C387">
        <v>1</v>
      </c>
      <c r="D387">
        <v>1</v>
      </c>
      <c r="E387">
        <v>4458007</v>
      </c>
      <c r="F387" t="str">
        <f t="shared" ref="F387:F450" si="6">CONCATENATE(A387,B387,C387,D387,E387)</f>
        <v>11114458007</v>
      </c>
      <c r="G387" t="s">
        <v>4769</v>
      </c>
      <c r="H387">
        <v>0</v>
      </c>
      <c r="I387">
        <v>20081.78</v>
      </c>
      <c r="J387">
        <v>-2444417.6800000002</v>
      </c>
      <c r="K387">
        <v>0</v>
      </c>
      <c r="L387">
        <v>-2424335.9</v>
      </c>
      <c r="M387">
        <v>2424335.9</v>
      </c>
      <c r="N387" t="s">
        <v>905</v>
      </c>
      <c r="O387">
        <v>2</v>
      </c>
    </row>
    <row r="388" spans="1:15" x14ac:dyDescent="0.25">
      <c r="A388">
        <v>1</v>
      </c>
      <c r="B388">
        <v>1</v>
      </c>
      <c r="C388">
        <v>1</v>
      </c>
      <c r="D388">
        <v>1</v>
      </c>
      <c r="E388">
        <v>4458008</v>
      </c>
      <c r="F388" t="str">
        <f t="shared" si="6"/>
        <v>11114458008</v>
      </c>
      <c r="G388" t="s">
        <v>4770</v>
      </c>
      <c r="H388">
        <v>0</v>
      </c>
      <c r="I388">
        <v>387225.46</v>
      </c>
      <c r="J388">
        <v>-678.67</v>
      </c>
      <c r="K388">
        <v>386546.79</v>
      </c>
      <c r="L388">
        <v>0</v>
      </c>
      <c r="M388">
        <v>-386546.79</v>
      </c>
      <c r="N388" t="s">
        <v>905</v>
      </c>
      <c r="O388">
        <v>2</v>
      </c>
    </row>
    <row r="389" spans="1:15" x14ac:dyDescent="0.25">
      <c r="A389">
        <v>1</v>
      </c>
      <c r="B389">
        <v>1</v>
      </c>
      <c r="C389">
        <v>1</v>
      </c>
      <c r="D389">
        <v>1</v>
      </c>
      <c r="E389">
        <v>4459001</v>
      </c>
      <c r="F389" t="str">
        <f t="shared" si="6"/>
        <v>11114459001</v>
      </c>
      <c r="G389" t="s">
        <v>4771</v>
      </c>
      <c r="H389">
        <v>116924.05</v>
      </c>
      <c r="I389">
        <v>0</v>
      </c>
      <c r="J389">
        <v>0</v>
      </c>
      <c r="K389">
        <v>116924.05</v>
      </c>
      <c r="L389">
        <v>0</v>
      </c>
      <c r="M389">
        <v>21737.96</v>
      </c>
      <c r="N389" t="s">
        <v>905</v>
      </c>
      <c r="O389">
        <v>2</v>
      </c>
    </row>
    <row r="390" spans="1:15" x14ac:dyDescent="0.25">
      <c r="A390">
        <v>1</v>
      </c>
      <c r="B390">
        <v>1</v>
      </c>
      <c r="C390">
        <v>1</v>
      </c>
      <c r="D390">
        <v>1</v>
      </c>
      <c r="E390">
        <v>4459002</v>
      </c>
      <c r="F390" t="str">
        <f t="shared" si="6"/>
        <v>11114459002</v>
      </c>
      <c r="G390" t="s">
        <v>4772</v>
      </c>
      <c r="H390">
        <v>0</v>
      </c>
      <c r="I390">
        <v>75774.600000000006</v>
      </c>
      <c r="J390">
        <v>0</v>
      </c>
      <c r="K390">
        <v>75774.600000000006</v>
      </c>
      <c r="L390">
        <v>0</v>
      </c>
      <c r="M390">
        <v>-75774.600000000006</v>
      </c>
      <c r="N390" t="s">
        <v>905</v>
      </c>
      <c r="O390">
        <v>2</v>
      </c>
    </row>
    <row r="391" spans="1:15" x14ac:dyDescent="0.25">
      <c r="A391">
        <v>1</v>
      </c>
      <c r="B391">
        <v>1</v>
      </c>
      <c r="C391">
        <v>1</v>
      </c>
      <c r="D391">
        <v>1</v>
      </c>
      <c r="E391">
        <v>4459003</v>
      </c>
      <c r="F391" t="str">
        <f t="shared" si="6"/>
        <v>11114459003</v>
      </c>
      <c r="G391" t="s">
        <v>4773</v>
      </c>
      <c r="H391">
        <v>0</v>
      </c>
      <c r="I391">
        <v>0</v>
      </c>
      <c r="J391">
        <v>0</v>
      </c>
      <c r="K391">
        <v>0</v>
      </c>
      <c r="L391">
        <v>0</v>
      </c>
      <c r="M391">
        <v>0</v>
      </c>
      <c r="N391" t="s">
        <v>905</v>
      </c>
      <c r="O391">
        <v>2</v>
      </c>
    </row>
    <row r="392" spans="1:15" x14ac:dyDescent="0.25">
      <c r="A392">
        <v>1</v>
      </c>
      <c r="B392">
        <v>1</v>
      </c>
      <c r="C392">
        <v>1</v>
      </c>
      <c r="D392">
        <v>1</v>
      </c>
      <c r="E392">
        <v>4459004</v>
      </c>
      <c r="F392" t="str">
        <f t="shared" si="6"/>
        <v>11114459004</v>
      </c>
      <c r="G392" t="s">
        <v>4774</v>
      </c>
      <c r="H392">
        <v>0</v>
      </c>
      <c r="I392">
        <v>0</v>
      </c>
      <c r="J392">
        <v>0</v>
      </c>
      <c r="K392">
        <v>0</v>
      </c>
      <c r="L392">
        <v>0</v>
      </c>
      <c r="M392">
        <v>0</v>
      </c>
      <c r="N392" t="s">
        <v>905</v>
      </c>
      <c r="O392">
        <v>2</v>
      </c>
    </row>
    <row r="393" spans="1:15" x14ac:dyDescent="0.25">
      <c r="A393">
        <v>1</v>
      </c>
      <c r="B393">
        <v>1</v>
      </c>
      <c r="C393">
        <v>1</v>
      </c>
      <c r="D393">
        <v>1</v>
      </c>
      <c r="E393">
        <v>4459005</v>
      </c>
      <c r="F393" t="str">
        <f t="shared" si="6"/>
        <v>11114459005</v>
      </c>
      <c r="G393" t="s">
        <v>4775</v>
      </c>
      <c r="H393">
        <v>0</v>
      </c>
      <c r="I393">
        <v>0</v>
      </c>
      <c r="J393">
        <v>0</v>
      </c>
      <c r="K393">
        <v>0</v>
      </c>
      <c r="L393">
        <v>0</v>
      </c>
      <c r="M393">
        <v>0</v>
      </c>
      <c r="N393" t="s">
        <v>905</v>
      </c>
      <c r="O393">
        <v>2</v>
      </c>
    </row>
    <row r="394" spans="1:15" x14ac:dyDescent="0.25">
      <c r="A394">
        <v>1</v>
      </c>
      <c r="B394">
        <v>1</v>
      </c>
      <c r="C394">
        <v>1</v>
      </c>
      <c r="D394">
        <v>1</v>
      </c>
      <c r="E394">
        <v>4459006</v>
      </c>
      <c r="F394" t="str">
        <f t="shared" si="6"/>
        <v>11114459006</v>
      </c>
      <c r="G394" t="s">
        <v>4776</v>
      </c>
      <c r="H394">
        <v>0</v>
      </c>
      <c r="I394">
        <v>75427.5</v>
      </c>
      <c r="J394">
        <v>-29000.46</v>
      </c>
      <c r="K394">
        <v>46427.040000000001</v>
      </c>
      <c r="L394">
        <v>0</v>
      </c>
      <c r="M394">
        <v>-46427.040000000001</v>
      </c>
      <c r="N394" t="s">
        <v>905</v>
      </c>
      <c r="O394">
        <v>2</v>
      </c>
    </row>
    <row r="395" spans="1:15" x14ac:dyDescent="0.25">
      <c r="A395">
        <v>1</v>
      </c>
      <c r="B395">
        <v>1</v>
      </c>
      <c r="C395">
        <v>1</v>
      </c>
      <c r="D395">
        <v>1</v>
      </c>
      <c r="E395">
        <v>4459007</v>
      </c>
      <c r="F395" t="str">
        <f t="shared" si="6"/>
        <v>11114459007</v>
      </c>
      <c r="G395" t="s">
        <v>4777</v>
      </c>
      <c r="H395">
        <v>0</v>
      </c>
      <c r="I395">
        <v>0</v>
      </c>
      <c r="J395">
        <v>-100483.87</v>
      </c>
      <c r="K395">
        <v>0</v>
      </c>
      <c r="L395">
        <v>-100483.87</v>
      </c>
      <c r="M395">
        <v>100483.87</v>
      </c>
      <c r="N395" t="s">
        <v>905</v>
      </c>
      <c r="O395">
        <v>2</v>
      </c>
    </row>
    <row r="396" spans="1:15" x14ac:dyDescent="0.25">
      <c r="A396">
        <v>1</v>
      </c>
      <c r="B396">
        <v>1</v>
      </c>
      <c r="C396">
        <v>1</v>
      </c>
      <c r="D396">
        <v>1</v>
      </c>
      <c r="E396">
        <v>4459008</v>
      </c>
      <c r="F396" t="str">
        <f t="shared" si="6"/>
        <v>11114459008</v>
      </c>
      <c r="G396" t="s">
        <v>4778</v>
      </c>
      <c r="H396">
        <v>0</v>
      </c>
      <c r="I396">
        <v>20.190000000000001</v>
      </c>
      <c r="J396">
        <v>0</v>
      </c>
      <c r="K396">
        <v>20.190000000000001</v>
      </c>
      <c r="L396">
        <v>0</v>
      </c>
      <c r="M396">
        <v>-20.190000000000001</v>
      </c>
      <c r="N396" t="s">
        <v>905</v>
      </c>
      <c r="O396">
        <v>2</v>
      </c>
    </row>
    <row r="397" spans="1:15" x14ac:dyDescent="0.25">
      <c r="A397">
        <v>1</v>
      </c>
      <c r="B397">
        <v>1</v>
      </c>
      <c r="C397">
        <v>1</v>
      </c>
      <c r="D397">
        <v>1</v>
      </c>
      <c r="E397">
        <v>4465001</v>
      </c>
      <c r="F397" t="str">
        <f t="shared" si="6"/>
        <v>11114465001</v>
      </c>
      <c r="G397" t="s">
        <v>4779</v>
      </c>
      <c r="H397">
        <v>0</v>
      </c>
      <c r="I397">
        <v>0</v>
      </c>
      <c r="J397">
        <v>0</v>
      </c>
      <c r="K397">
        <v>0</v>
      </c>
      <c r="L397">
        <v>0</v>
      </c>
      <c r="M397">
        <v>0</v>
      </c>
      <c r="N397" t="s">
        <v>905</v>
      </c>
      <c r="O397">
        <v>2</v>
      </c>
    </row>
    <row r="398" spans="1:15" x14ac:dyDescent="0.25">
      <c r="A398">
        <v>1</v>
      </c>
      <c r="B398">
        <v>1</v>
      </c>
      <c r="C398">
        <v>1</v>
      </c>
      <c r="D398">
        <v>1</v>
      </c>
      <c r="E398">
        <v>4465002</v>
      </c>
      <c r="F398" t="str">
        <f t="shared" si="6"/>
        <v>11114465002</v>
      </c>
      <c r="G398" t="s">
        <v>4780</v>
      </c>
      <c r="H398">
        <v>7262270.9000000004</v>
      </c>
      <c r="I398">
        <v>3559240</v>
      </c>
      <c r="J398">
        <v>-596770.01</v>
      </c>
      <c r="K398">
        <v>10224740.890000001</v>
      </c>
      <c r="L398">
        <v>0</v>
      </c>
      <c r="M398">
        <v>0</v>
      </c>
      <c r="N398" t="s">
        <v>905</v>
      </c>
      <c r="O398">
        <v>2</v>
      </c>
    </row>
    <row r="399" spans="1:15" x14ac:dyDescent="0.25">
      <c r="A399">
        <v>1</v>
      </c>
      <c r="B399">
        <v>1</v>
      </c>
      <c r="C399">
        <v>1</v>
      </c>
      <c r="D399">
        <v>1</v>
      </c>
      <c r="E399">
        <v>4465004</v>
      </c>
      <c r="F399" t="str">
        <f t="shared" si="6"/>
        <v>11114465004</v>
      </c>
      <c r="G399" t="s">
        <v>4781</v>
      </c>
      <c r="H399">
        <v>-7160514.9000000004</v>
      </c>
      <c r="I399">
        <v>418053.9</v>
      </c>
      <c r="J399">
        <v>-3206700</v>
      </c>
      <c r="K399">
        <v>0</v>
      </c>
      <c r="L399">
        <v>-9949161</v>
      </c>
      <c r="M399">
        <v>0</v>
      </c>
      <c r="N399" t="s">
        <v>905</v>
      </c>
      <c r="O399">
        <v>2</v>
      </c>
    </row>
    <row r="400" spans="1:15" x14ac:dyDescent="0.25">
      <c r="A400">
        <v>1</v>
      </c>
      <c r="B400">
        <v>1</v>
      </c>
      <c r="C400">
        <v>1</v>
      </c>
      <c r="D400">
        <v>1</v>
      </c>
      <c r="E400">
        <v>4466001</v>
      </c>
      <c r="F400" t="str">
        <f t="shared" si="6"/>
        <v>11114466001</v>
      </c>
      <c r="G400" t="s">
        <v>4782</v>
      </c>
      <c r="H400">
        <v>0</v>
      </c>
      <c r="I400">
        <v>0</v>
      </c>
      <c r="J400">
        <v>0</v>
      </c>
      <c r="K400">
        <v>0</v>
      </c>
      <c r="L400">
        <v>0</v>
      </c>
      <c r="M400">
        <v>0</v>
      </c>
      <c r="N400" t="s">
        <v>905</v>
      </c>
      <c r="O400">
        <v>2</v>
      </c>
    </row>
    <row r="401" spans="1:15" x14ac:dyDescent="0.25">
      <c r="A401">
        <v>1</v>
      </c>
      <c r="B401">
        <v>1</v>
      </c>
      <c r="C401">
        <v>1</v>
      </c>
      <c r="D401">
        <v>1</v>
      </c>
      <c r="E401">
        <v>4466010</v>
      </c>
      <c r="F401" t="str">
        <f t="shared" si="6"/>
        <v>11114466010</v>
      </c>
      <c r="G401" t="s">
        <v>4489</v>
      </c>
      <c r="H401">
        <v>0</v>
      </c>
      <c r="I401">
        <v>0</v>
      </c>
      <c r="J401">
        <v>0</v>
      </c>
      <c r="K401">
        <v>0</v>
      </c>
      <c r="L401">
        <v>0</v>
      </c>
      <c r="M401">
        <v>0</v>
      </c>
      <c r="N401" t="s">
        <v>905</v>
      </c>
      <c r="O401">
        <v>2</v>
      </c>
    </row>
    <row r="402" spans="1:15" x14ac:dyDescent="0.25">
      <c r="A402">
        <v>1</v>
      </c>
      <c r="B402">
        <v>1</v>
      </c>
      <c r="C402">
        <v>1</v>
      </c>
      <c r="D402">
        <v>1</v>
      </c>
      <c r="E402">
        <v>4480001</v>
      </c>
      <c r="F402" t="str">
        <f t="shared" si="6"/>
        <v>11114480001</v>
      </c>
      <c r="G402" t="s">
        <v>4783</v>
      </c>
      <c r="H402">
        <v>0</v>
      </c>
      <c r="I402">
        <v>0</v>
      </c>
      <c r="J402">
        <v>0</v>
      </c>
      <c r="K402">
        <v>0</v>
      </c>
      <c r="L402">
        <v>0</v>
      </c>
      <c r="M402">
        <v>-5445.47</v>
      </c>
      <c r="N402" t="s">
        <v>905</v>
      </c>
      <c r="O402">
        <v>2</v>
      </c>
    </row>
    <row r="403" spans="1:15" x14ac:dyDescent="0.25">
      <c r="A403">
        <v>1</v>
      </c>
      <c r="B403">
        <v>1</v>
      </c>
      <c r="C403">
        <v>1</v>
      </c>
      <c r="D403">
        <v>1</v>
      </c>
      <c r="E403">
        <v>4480002</v>
      </c>
      <c r="F403" t="str">
        <f t="shared" si="6"/>
        <v>11114480002</v>
      </c>
      <c r="G403" t="s">
        <v>4784</v>
      </c>
      <c r="H403">
        <v>0</v>
      </c>
      <c r="I403">
        <v>0</v>
      </c>
      <c r="J403">
        <v>0</v>
      </c>
      <c r="K403">
        <v>0</v>
      </c>
      <c r="L403">
        <v>0</v>
      </c>
      <c r="M403">
        <v>0</v>
      </c>
      <c r="N403" t="s">
        <v>905</v>
      </c>
      <c r="O403">
        <v>2</v>
      </c>
    </row>
    <row r="404" spans="1:15" x14ac:dyDescent="0.25">
      <c r="A404">
        <v>1</v>
      </c>
      <c r="B404">
        <v>1</v>
      </c>
      <c r="C404">
        <v>1</v>
      </c>
      <c r="D404">
        <v>1</v>
      </c>
      <c r="E404">
        <v>4480003</v>
      </c>
      <c r="F404" t="str">
        <f t="shared" si="6"/>
        <v>11114480003</v>
      </c>
      <c r="G404" t="s">
        <v>4785</v>
      </c>
      <c r="H404">
        <v>0</v>
      </c>
      <c r="I404">
        <v>0</v>
      </c>
      <c r="J404">
        <v>-5445.47</v>
      </c>
      <c r="K404">
        <v>0</v>
      </c>
      <c r="L404">
        <v>-5445.47</v>
      </c>
      <c r="M404">
        <v>5445.47</v>
      </c>
      <c r="N404" t="s">
        <v>905</v>
      </c>
      <c r="O404">
        <v>2</v>
      </c>
    </row>
    <row r="405" spans="1:15" x14ac:dyDescent="0.25">
      <c r="A405">
        <v>1</v>
      </c>
      <c r="B405">
        <v>1</v>
      </c>
      <c r="C405">
        <v>1</v>
      </c>
      <c r="D405">
        <v>1</v>
      </c>
      <c r="E405">
        <v>4480004</v>
      </c>
      <c r="F405" t="str">
        <f t="shared" si="6"/>
        <v>11114480004</v>
      </c>
      <c r="G405" t="s">
        <v>4786</v>
      </c>
      <c r="H405">
        <v>0</v>
      </c>
      <c r="I405">
        <v>0</v>
      </c>
      <c r="J405">
        <v>0</v>
      </c>
      <c r="K405">
        <v>0</v>
      </c>
      <c r="L405">
        <v>0</v>
      </c>
      <c r="M405">
        <v>0</v>
      </c>
      <c r="N405" t="s">
        <v>905</v>
      </c>
      <c r="O405">
        <v>2</v>
      </c>
    </row>
    <row r="406" spans="1:15" x14ac:dyDescent="0.25">
      <c r="A406">
        <v>1</v>
      </c>
      <c r="B406">
        <v>1</v>
      </c>
      <c r="C406">
        <v>1</v>
      </c>
      <c r="D406">
        <v>1</v>
      </c>
      <c r="E406">
        <v>4482001</v>
      </c>
      <c r="F406" t="str">
        <f t="shared" si="6"/>
        <v>11114482001</v>
      </c>
      <c r="G406" t="s">
        <v>4787</v>
      </c>
      <c r="H406">
        <v>0</v>
      </c>
      <c r="I406">
        <v>0</v>
      </c>
      <c r="J406">
        <v>0</v>
      </c>
      <c r="K406">
        <v>0</v>
      </c>
      <c r="L406">
        <v>0</v>
      </c>
      <c r="M406">
        <v>0</v>
      </c>
      <c r="N406" t="s">
        <v>905</v>
      </c>
      <c r="O406">
        <v>2</v>
      </c>
    </row>
    <row r="407" spans="1:15" x14ac:dyDescent="0.25">
      <c r="A407">
        <v>1</v>
      </c>
      <c r="B407">
        <v>1</v>
      </c>
      <c r="C407">
        <v>1</v>
      </c>
      <c r="D407">
        <v>1</v>
      </c>
      <c r="E407">
        <v>4482002</v>
      </c>
      <c r="F407" t="str">
        <f t="shared" si="6"/>
        <v>11114482002</v>
      </c>
      <c r="G407" t="s">
        <v>4788</v>
      </c>
      <c r="H407">
        <v>0</v>
      </c>
      <c r="I407">
        <v>0</v>
      </c>
      <c r="J407">
        <v>0</v>
      </c>
      <c r="K407">
        <v>0</v>
      </c>
      <c r="L407">
        <v>0</v>
      </c>
      <c r="M407">
        <v>0</v>
      </c>
      <c r="N407" t="s">
        <v>905</v>
      </c>
      <c r="O407">
        <v>2</v>
      </c>
    </row>
    <row r="408" spans="1:15" x14ac:dyDescent="0.25">
      <c r="A408">
        <v>1</v>
      </c>
      <c r="B408">
        <v>1</v>
      </c>
      <c r="C408">
        <v>1</v>
      </c>
      <c r="D408">
        <v>1</v>
      </c>
      <c r="E408">
        <v>4482003</v>
      </c>
      <c r="F408" t="str">
        <f t="shared" si="6"/>
        <v>11114482003</v>
      </c>
      <c r="G408" t="s">
        <v>4789</v>
      </c>
      <c r="H408">
        <v>0</v>
      </c>
      <c r="I408">
        <v>1140.3499999999999</v>
      </c>
      <c r="J408">
        <v>-1140.3499999999999</v>
      </c>
      <c r="K408">
        <v>0</v>
      </c>
      <c r="L408">
        <v>0</v>
      </c>
      <c r="M408">
        <v>0</v>
      </c>
      <c r="N408" t="s">
        <v>905</v>
      </c>
      <c r="O408">
        <v>2</v>
      </c>
    </row>
    <row r="409" spans="1:15" x14ac:dyDescent="0.25">
      <c r="A409">
        <v>1</v>
      </c>
      <c r="B409">
        <v>1</v>
      </c>
      <c r="C409">
        <v>1</v>
      </c>
      <c r="D409">
        <v>1</v>
      </c>
      <c r="E409">
        <v>4482004</v>
      </c>
      <c r="F409" t="str">
        <f t="shared" si="6"/>
        <v>11114482004</v>
      </c>
      <c r="G409" t="s">
        <v>4790</v>
      </c>
      <c r="H409">
        <v>0</v>
      </c>
      <c r="I409">
        <v>0</v>
      </c>
      <c r="J409">
        <v>0</v>
      </c>
      <c r="K409">
        <v>0</v>
      </c>
      <c r="L409">
        <v>0</v>
      </c>
      <c r="M409">
        <v>0</v>
      </c>
      <c r="N409" t="s">
        <v>905</v>
      </c>
      <c r="O409">
        <v>2</v>
      </c>
    </row>
    <row r="410" spans="1:15" x14ac:dyDescent="0.25">
      <c r="A410">
        <v>1</v>
      </c>
      <c r="B410">
        <v>1</v>
      </c>
      <c r="C410">
        <v>1</v>
      </c>
      <c r="D410">
        <v>1</v>
      </c>
      <c r="E410">
        <v>4482005</v>
      </c>
      <c r="F410" t="str">
        <f t="shared" si="6"/>
        <v>11114482005</v>
      </c>
      <c r="G410" t="s">
        <v>4791</v>
      </c>
      <c r="H410">
        <v>0</v>
      </c>
      <c r="I410">
        <v>0</v>
      </c>
      <c r="J410">
        <v>0</v>
      </c>
      <c r="K410">
        <v>0</v>
      </c>
      <c r="L410">
        <v>0</v>
      </c>
      <c r="M410">
        <v>0</v>
      </c>
      <c r="N410" t="s">
        <v>905</v>
      </c>
      <c r="O410">
        <v>2</v>
      </c>
    </row>
    <row r="411" spans="1:15" x14ac:dyDescent="0.25">
      <c r="A411">
        <v>1</v>
      </c>
      <c r="B411">
        <v>1</v>
      </c>
      <c r="C411">
        <v>1</v>
      </c>
      <c r="D411">
        <v>1</v>
      </c>
      <c r="E411">
        <v>4482006</v>
      </c>
      <c r="F411" t="str">
        <f t="shared" si="6"/>
        <v>11114482006</v>
      </c>
      <c r="G411" t="s">
        <v>4792</v>
      </c>
      <c r="H411">
        <v>69952</v>
      </c>
      <c r="I411">
        <v>69952</v>
      </c>
      <c r="J411">
        <v>-139904</v>
      </c>
      <c r="K411">
        <v>0</v>
      </c>
      <c r="L411">
        <v>0</v>
      </c>
      <c r="M411">
        <v>0</v>
      </c>
      <c r="N411" t="s">
        <v>905</v>
      </c>
      <c r="O411">
        <v>2</v>
      </c>
    </row>
    <row r="412" spans="1:15" x14ac:dyDescent="0.25">
      <c r="A412">
        <v>1</v>
      </c>
      <c r="B412">
        <v>1</v>
      </c>
      <c r="C412">
        <v>1</v>
      </c>
      <c r="D412">
        <v>1</v>
      </c>
      <c r="E412">
        <v>4482007</v>
      </c>
      <c r="F412" t="str">
        <f t="shared" si="6"/>
        <v>11114482007</v>
      </c>
      <c r="G412" t="s">
        <v>4793</v>
      </c>
      <c r="H412">
        <v>0</v>
      </c>
      <c r="I412">
        <v>0</v>
      </c>
      <c r="J412">
        <v>0</v>
      </c>
      <c r="K412">
        <v>0</v>
      </c>
      <c r="L412">
        <v>0</v>
      </c>
      <c r="M412">
        <v>0</v>
      </c>
      <c r="N412" t="s">
        <v>905</v>
      </c>
      <c r="O412">
        <v>2</v>
      </c>
    </row>
    <row r="413" spans="1:15" x14ac:dyDescent="0.25">
      <c r="A413">
        <v>1</v>
      </c>
      <c r="B413">
        <v>1</v>
      </c>
      <c r="C413">
        <v>1</v>
      </c>
      <c r="D413">
        <v>1</v>
      </c>
      <c r="E413">
        <v>4482008</v>
      </c>
      <c r="F413" t="str">
        <f t="shared" si="6"/>
        <v>11114482008</v>
      </c>
      <c r="G413" t="s">
        <v>4794</v>
      </c>
      <c r="H413">
        <v>0</v>
      </c>
      <c r="I413">
        <v>0</v>
      </c>
      <c r="J413">
        <v>0</v>
      </c>
      <c r="K413">
        <v>0</v>
      </c>
      <c r="L413">
        <v>0</v>
      </c>
      <c r="M413">
        <v>0</v>
      </c>
      <c r="N413" t="s">
        <v>905</v>
      </c>
      <c r="O413">
        <v>2</v>
      </c>
    </row>
    <row r="414" spans="1:15" x14ac:dyDescent="0.25">
      <c r="A414">
        <v>1</v>
      </c>
      <c r="B414">
        <v>1</v>
      </c>
      <c r="C414">
        <v>1</v>
      </c>
      <c r="D414">
        <v>1</v>
      </c>
      <c r="E414">
        <v>4482009</v>
      </c>
      <c r="F414" t="str">
        <f t="shared" si="6"/>
        <v>11114482009</v>
      </c>
      <c r="G414" t="s">
        <v>4795</v>
      </c>
      <c r="H414">
        <v>0</v>
      </c>
      <c r="I414">
        <v>6900</v>
      </c>
      <c r="J414">
        <v>-6900</v>
      </c>
      <c r="K414">
        <v>0</v>
      </c>
      <c r="L414">
        <v>0</v>
      </c>
      <c r="M414">
        <v>0</v>
      </c>
      <c r="N414" t="s">
        <v>905</v>
      </c>
      <c r="O414">
        <v>2</v>
      </c>
    </row>
    <row r="415" spans="1:15" x14ac:dyDescent="0.25">
      <c r="A415">
        <v>1</v>
      </c>
      <c r="B415">
        <v>1</v>
      </c>
      <c r="C415">
        <v>1</v>
      </c>
      <c r="D415">
        <v>1</v>
      </c>
      <c r="E415">
        <v>4482010</v>
      </c>
      <c r="F415" t="str">
        <f t="shared" si="6"/>
        <v>11114482010</v>
      </c>
      <c r="G415" t="s">
        <v>4796</v>
      </c>
      <c r="H415">
        <v>0</v>
      </c>
      <c r="I415">
        <v>0</v>
      </c>
      <c r="J415">
        <v>0</v>
      </c>
      <c r="K415">
        <v>0</v>
      </c>
      <c r="L415">
        <v>0</v>
      </c>
      <c r="M415">
        <v>0</v>
      </c>
      <c r="N415" t="s">
        <v>905</v>
      </c>
      <c r="O415">
        <v>2</v>
      </c>
    </row>
    <row r="416" spans="1:15" x14ac:dyDescent="0.25">
      <c r="A416">
        <v>1</v>
      </c>
      <c r="B416">
        <v>1</v>
      </c>
      <c r="C416">
        <v>1</v>
      </c>
      <c r="D416">
        <v>1</v>
      </c>
      <c r="E416">
        <v>4482011</v>
      </c>
      <c r="F416" t="str">
        <f t="shared" si="6"/>
        <v>11114482011</v>
      </c>
      <c r="G416" t="s">
        <v>4797</v>
      </c>
      <c r="H416">
        <v>0</v>
      </c>
      <c r="I416">
        <v>387.03</v>
      </c>
      <c r="J416">
        <v>0</v>
      </c>
      <c r="K416">
        <v>387.03</v>
      </c>
      <c r="L416">
        <v>0</v>
      </c>
      <c r="M416">
        <v>0</v>
      </c>
      <c r="N416" t="s">
        <v>905</v>
      </c>
      <c r="O416">
        <v>2</v>
      </c>
    </row>
    <row r="417" spans="1:15" x14ac:dyDescent="0.25">
      <c r="A417">
        <v>1</v>
      </c>
      <c r="B417">
        <v>1</v>
      </c>
      <c r="C417">
        <v>1</v>
      </c>
      <c r="D417">
        <v>1</v>
      </c>
      <c r="E417">
        <v>4482012</v>
      </c>
      <c r="F417" t="str">
        <f t="shared" si="6"/>
        <v>11114482012</v>
      </c>
      <c r="G417" t="s">
        <v>4798</v>
      </c>
      <c r="H417">
        <v>43100</v>
      </c>
      <c r="I417">
        <v>0</v>
      </c>
      <c r="J417">
        <v>0</v>
      </c>
      <c r="K417">
        <v>43100</v>
      </c>
      <c r="L417">
        <v>0</v>
      </c>
      <c r="M417">
        <v>0</v>
      </c>
      <c r="N417" t="s">
        <v>905</v>
      </c>
      <c r="O417">
        <v>2</v>
      </c>
    </row>
    <row r="418" spans="1:15" x14ac:dyDescent="0.25">
      <c r="A418">
        <v>1</v>
      </c>
      <c r="B418">
        <v>1</v>
      </c>
      <c r="C418">
        <v>1</v>
      </c>
      <c r="D418">
        <v>1</v>
      </c>
      <c r="E418">
        <v>4482013</v>
      </c>
      <c r="F418" t="str">
        <f t="shared" si="6"/>
        <v>11114482013</v>
      </c>
      <c r="G418" t="s">
        <v>4799</v>
      </c>
      <c r="H418">
        <v>300</v>
      </c>
      <c r="I418">
        <v>0</v>
      </c>
      <c r="J418">
        <v>0</v>
      </c>
      <c r="K418">
        <v>300</v>
      </c>
      <c r="L418">
        <v>0</v>
      </c>
      <c r="M418">
        <v>0</v>
      </c>
      <c r="N418" t="s">
        <v>905</v>
      </c>
      <c r="O418">
        <v>2</v>
      </c>
    </row>
    <row r="419" spans="1:15" x14ac:dyDescent="0.25">
      <c r="A419">
        <v>1</v>
      </c>
      <c r="B419">
        <v>1</v>
      </c>
      <c r="C419">
        <v>1</v>
      </c>
      <c r="D419">
        <v>1</v>
      </c>
      <c r="E419">
        <v>4482014</v>
      </c>
      <c r="F419" t="str">
        <f t="shared" si="6"/>
        <v>11114482014</v>
      </c>
      <c r="G419" t="s">
        <v>4800</v>
      </c>
      <c r="H419">
        <v>3300</v>
      </c>
      <c r="I419">
        <v>0</v>
      </c>
      <c r="J419">
        <v>0</v>
      </c>
      <c r="K419">
        <v>3300</v>
      </c>
      <c r="L419">
        <v>0</v>
      </c>
      <c r="M419">
        <v>0</v>
      </c>
      <c r="N419" t="s">
        <v>905</v>
      </c>
      <c r="O419">
        <v>2</v>
      </c>
    </row>
    <row r="420" spans="1:15" x14ac:dyDescent="0.25">
      <c r="A420">
        <v>1</v>
      </c>
      <c r="B420">
        <v>1</v>
      </c>
      <c r="C420">
        <v>1</v>
      </c>
      <c r="D420">
        <v>1</v>
      </c>
      <c r="E420">
        <v>4482015</v>
      </c>
      <c r="F420" t="str">
        <f t="shared" si="6"/>
        <v>11114482015</v>
      </c>
      <c r="G420" t="s">
        <v>4801</v>
      </c>
      <c r="H420">
        <v>583483</v>
      </c>
      <c r="I420">
        <v>0</v>
      </c>
      <c r="J420">
        <v>-583483</v>
      </c>
      <c r="K420">
        <v>0</v>
      </c>
      <c r="L420">
        <v>0</v>
      </c>
      <c r="M420">
        <v>0</v>
      </c>
      <c r="N420" t="s">
        <v>905</v>
      </c>
      <c r="O420">
        <v>2</v>
      </c>
    </row>
    <row r="421" spans="1:15" x14ac:dyDescent="0.25">
      <c r="A421">
        <v>1</v>
      </c>
      <c r="B421">
        <v>1</v>
      </c>
      <c r="C421">
        <v>1</v>
      </c>
      <c r="D421">
        <v>1</v>
      </c>
      <c r="E421">
        <v>4482016</v>
      </c>
      <c r="F421" t="str">
        <f t="shared" si="6"/>
        <v>11114482016</v>
      </c>
      <c r="G421" t="s">
        <v>4802</v>
      </c>
      <c r="H421">
        <v>0</v>
      </c>
      <c r="I421">
        <v>0</v>
      </c>
      <c r="J421">
        <v>0</v>
      </c>
      <c r="K421">
        <v>0</v>
      </c>
      <c r="L421">
        <v>0</v>
      </c>
      <c r="M421">
        <v>0</v>
      </c>
      <c r="N421" t="s">
        <v>905</v>
      </c>
      <c r="O421">
        <v>2</v>
      </c>
    </row>
    <row r="422" spans="1:15" x14ac:dyDescent="0.25">
      <c r="A422">
        <v>1</v>
      </c>
      <c r="B422">
        <v>1</v>
      </c>
      <c r="C422">
        <v>1</v>
      </c>
      <c r="D422">
        <v>1</v>
      </c>
      <c r="E422">
        <v>4482020</v>
      </c>
      <c r="F422" t="str">
        <f t="shared" si="6"/>
        <v>11114482020</v>
      </c>
      <c r="G422" t="s">
        <v>4803</v>
      </c>
      <c r="H422">
        <v>6000</v>
      </c>
      <c r="I422">
        <v>0</v>
      </c>
      <c r="J422">
        <v>-6000</v>
      </c>
      <c r="K422">
        <v>0</v>
      </c>
      <c r="L422">
        <v>0</v>
      </c>
      <c r="M422">
        <v>0</v>
      </c>
      <c r="N422" t="s">
        <v>905</v>
      </c>
      <c r="O422">
        <v>2</v>
      </c>
    </row>
    <row r="423" spans="1:15" x14ac:dyDescent="0.25">
      <c r="A423">
        <v>1</v>
      </c>
      <c r="B423">
        <v>1</v>
      </c>
      <c r="C423">
        <v>1</v>
      </c>
      <c r="D423">
        <v>1</v>
      </c>
      <c r="E423">
        <v>4482100</v>
      </c>
      <c r="F423" t="str">
        <f t="shared" si="6"/>
        <v>11114482100</v>
      </c>
      <c r="G423" t="s">
        <v>4474</v>
      </c>
      <c r="H423">
        <v>0</v>
      </c>
      <c r="I423">
        <v>0</v>
      </c>
      <c r="J423">
        <v>0</v>
      </c>
      <c r="K423">
        <v>0</v>
      </c>
      <c r="L423">
        <v>0</v>
      </c>
      <c r="M423">
        <v>0</v>
      </c>
      <c r="N423" t="s">
        <v>905</v>
      </c>
      <c r="O423">
        <v>2</v>
      </c>
    </row>
    <row r="424" spans="1:15" x14ac:dyDescent="0.25">
      <c r="A424">
        <v>1</v>
      </c>
      <c r="B424">
        <v>1</v>
      </c>
      <c r="C424">
        <v>1</v>
      </c>
      <c r="D424">
        <v>1</v>
      </c>
      <c r="E424">
        <v>4482210</v>
      </c>
      <c r="F424" t="str">
        <f t="shared" si="6"/>
        <v>11114482210</v>
      </c>
      <c r="G424" t="s">
        <v>4804</v>
      </c>
      <c r="H424">
        <v>13800</v>
      </c>
      <c r="I424">
        <v>0</v>
      </c>
      <c r="J424">
        <v>0</v>
      </c>
      <c r="K424">
        <v>13800</v>
      </c>
      <c r="L424">
        <v>0</v>
      </c>
      <c r="M424">
        <v>0</v>
      </c>
      <c r="N424" t="s">
        <v>905</v>
      </c>
      <c r="O424">
        <v>2</v>
      </c>
    </row>
    <row r="425" spans="1:15" x14ac:dyDescent="0.25">
      <c r="A425">
        <v>1</v>
      </c>
      <c r="B425">
        <v>1</v>
      </c>
      <c r="C425">
        <v>1</v>
      </c>
      <c r="D425">
        <v>1</v>
      </c>
      <c r="E425">
        <v>4482300</v>
      </c>
      <c r="F425" t="str">
        <f t="shared" si="6"/>
        <v>11114482300</v>
      </c>
      <c r="G425" t="s">
        <v>4805</v>
      </c>
      <c r="H425">
        <v>0</v>
      </c>
      <c r="I425">
        <v>503719.3</v>
      </c>
      <c r="J425">
        <v>-500000</v>
      </c>
      <c r="K425">
        <v>3719.3</v>
      </c>
      <c r="L425">
        <v>0</v>
      </c>
      <c r="M425">
        <v>0</v>
      </c>
      <c r="N425" t="s">
        <v>905</v>
      </c>
      <c r="O425">
        <v>2</v>
      </c>
    </row>
    <row r="426" spans="1:15" x14ac:dyDescent="0.25">
      <c r="A426">
        <v>1</v>
      </c>
      <c r="B426">
        <v>1</v>
      </c>
      <c r="C426">
        <v>1</v>
      </c>
      <c r="D426">
        <v>1</v>
      </c>
      <c r="E426">
        <v>4605001</v>
      </c>
      <c r="F426" t="str">
        <f t="shared" si="6"/>
        <v>11114605001</v>
      </c>
      <c r="G426" t="s">
        <v>4806</v>
      </c>
      <c r="H426">
        <v>558475.68999999994</v>
      </c>
      <c r="I426">
        <v>0</v>
      </c>
      <c r="J426">
        <v>0</v>
      </c>
      <c r="K426">
        <v>558475.68999999994</v>
      </c>
      <c r="L426">
        <v>0</v>
      </c>
      <c r="M426">
        <v>1459989.34</v>
      </c>
      <c r="N426" t="s">
        <v>905</v>
      </c>
      <c r="O426">
        <v>2</v>
      </c>
    </row>
    <row r="427" spans="1:15" x14ac:dyDescent="0.25">
      <c r="A427">
        <v>1</v>
      </c>
      <c r="B427">
        <v>1</v>
      </c>
      <c r="C427">
        <v>1</v>
      </c>
      <c r="D427">
        <v>1</v>
      </c>
      <c r="E427">
        <v>4605002</v>
      </c>
      <c r="F427" t="str">
        <f t="shared" si="6"/>
        <v>11114605002</v>
      </c>
      <c r="G427" t="s">
        <v>4807</v>
      </c>
      <c r="H427">
        <v>0</v>
      </c>
      <c r="I427">
        <v>93995958.840000004</v>
      </c>
      <c r="J427">
        <v>0</v>
      </c>
      <c r="K427">
        <v>93995958.840000004</v>
      </c>
      <c r="L427">
        <v>0</v>
      </c>
      <c r="M427">
        <v>-93995958.840000004</v>
      </c>
      <c r="N427" t="s">
        <v>905</v>
      </c>
      <c r="O427">
        <v>2</v>
      </c>
    </row>
    <row r="428" spans="1:15" x14ac:dyDescent="0.25">
      <c r="A428">
        <v>1</v>
      </c>
      <c r="B428">
        <v>1</v>
      </c>
      <c r="C428">
        <v>1</v>
      </c>
      <c r="D428">
        <v>1</v>
      </c>
      <c r="E428">
        <v>4605003</v>
      </c>
      <c r="F428" t="str">
        <f t="shared" si="6"/>
        <v>11114605003</v>
      </c>
      <c r="G428" t="s">
        <v>4808</v>
      </c>
      <c r="H428">
        <v>0</v>
      </c>
      <c r="I428">
        <v>128430.66</v>
      </c>
      <c r="J428">
        <v>-55269541.619999997</v>
      </c>
      <c r="K428">
        <v>0</v>
      </c>
      <c r="L428">
        <v>-55141110.960000001</v>
      </c>
      <c r="M428">
        <v>55141110.960000001</v>
      </c>
      <c r="N428" t="s">
        <v>905</v>
      </c>
      <c r="O428">
        <v>2</v>
      </c>
    </row>
    <row r="429" spans="1:15" x14ac:dyDescent="0.25">
      <c r="A429">
        <v>1</v>
      </c>
      <c r="B429">
        <v>1</v>
      </c>
      <c r="C429">
        <v>1</v>
      </c>
      <c r="D429">
        <v>1</v>
      </c>
      <c r="E429">
        <v>4605004</v>
      </c>
      <c r="F429" t="str">
        <f t="shared" si="6"/>
        <v>11114605004</v>
      </c>
      <c r="G429" t="s">
        <v>4809</v>
      </c>
      <c r="H429">
        <v>0</v>
      </c>
      <c r="I429">
        <v>2562592.6</v>
      </c>
      <c r="J429">
        <v>-39957451.140000001</v>
      </c>
      <c r="K429">
        <v>0</v>
      </c>
      <c r="L429">
        <v>-37394858.539999999</v>
      </c>
      <c r="M429">
        <v>37394858.539999999</v>
      </c>
      <c r="N429" t="s">
        <v>905</v>
      </c>
      <c r="O429">
        <v>2</v>
      </c>
    </row>
    <row r="430" spans="1:15" x14ac:dyDescent="0.25">
      <c r="A430">
        <v>1</v>
      </c>
      <c r="B430">
        <v>1</v>
      </c>
      <c r="C430">
        <v>1</v>
      </c>
      <c r="D430">
        <v>1</v>
      </c>
      <c r="E430">
        <v>4606001</v>
      </c>
      <c r="F430" t="str">
        <f t="shared" si="6"/>
        <v>11114606001</v>
      </c>
      <c r="G430" t="s">
        <v>4810</v>
      </c>
      <c r="H430">
        <v>0</v>
      </c>
      <c r="I430">
        <v>0</v>
      </c>
      <c r="J430">
        <v>0</v>
      </c>
      <c r="K430">
        <v>0</v>
      </c>
      <c r="L430">
        <v>0</v>
      </c>
      <c r="M430">
        <v>108258.08</v>
      </c>
      <c r="N430" t="s">
        <v>905</v>
      </c>
      <c r="O430">
        <v>2</v>
      </c>
    </row>
    <row r="431" spans="1:15" x14ac:dyDescent="0.25">
      <c r="A431">
        <v>1</v>
      </c>
      <c r="B431">
        <v>1</v>
      </c>
      <c r="C431">
        <v>1</v>
      </c>
      <c r="D431">
        <v>1</v>
      </c>
      <c r="E431">
        <v>4606002</v>
      </c>
      <c r="F431" t="str">
        <f t="shared" si="6"/>
        <v>11114606002</v>
      </c>
      <c r="G431" t="s">
        <v>4811</v>
      </c>
      <c r="H431">
        <v>0</v>
      </c>
      <c r="I431">
        <v>109704</v>
      </c>
      <c r="J431">
        <v>0</v>
      </c>
      <c r="K431">
        <v>109704</v>
      </c>
      <c r="L431">
        <v>0</v>
      </c>
      <c r="M431">
        <v>-109704</v>
      </c>
      <c r="N431" t="s">
        <v>905</v>
      </c>
      <c r="O431">
        <v>2</v>
      </c>
    </row>
    <row r="432" spans="1:15" x14ac:dyDescent="0.25">
      <c r="A432">
        <v>1</v>
      </c>
      <c r="B432">
        <v>1</v>
      </c>
      <c r="C432">
        <v>1</v>
      </c>
      <c r="D432">
        <v>1</v>
      </c>
      <c r="E432">
        <v>4606003</v>
      </c>
      <c r="F432" t="str">
        <f t="shared" si="6"/>
        <v>11114606003</v>
      </c>
      <c r="G432" t="s">
        <v>4812</v>
      </c>
      <c r="H432">
        <v>0</v>
      </c>
      <c r="I432">
        <v>0</v>
      </c>
      <c r="J432">
        <v>0</v>
      </c>
      <c r="K432">
        <v>0</v>
      </c>
      <c r="L432">
        <v>0</v>
      </c>
      <c r="M432">
        <v>0</v>
      </c>
      <c r="N432" t="s">
        <v>905</v>
      </c>
      <c r="O432">
        <v>2</v>
      </c>
    </row>
    <row r="433" spans="1:15" x14ac:dyDescent="0.25">
      <c r="A433">
        <v>1</v>
      </c>
      <c r="B433">
        <v>1</v>
      </c>
      <c r="C433">
        <v>1</v>
      </c>
      <c r="D433">
        <v>1</v>
      </c>
      <c r="E433">
        <v>4606004</v>
      </c>
      <c r="F433" t="str">
        <f t="shared" si="6"/>
        <v>11114606004</v>
      </c>
      <c r="G433" t="s">
        <v>4813</v>
      </c>
      <c r="H433">
        <v>0</v>
      </c>
      <c r="I433">
        <v>0</v>
      </c>
      <c r="J433">
        <v>-1445.92</v>
      </c>
      <c r="K433">
        <v>0</v>
      </c>
      <c r="L433">
        <v>-1445.92</v>
      </c>
      <c r="M433">
        <v>1445.92</v>
      </c>
      <c r="N433" t="s">
        <v>905</v>
      </c>
      <c r="O433">
        <v>2</v>
      </c>
    </row>
    <row r="434" spans="1:15" x14ac:dyDescent="0.25">
      <c r="A434">
        <v>1</v>
      </c>
      <c r="B434">
        <v>1</v>
      </c>
      <c r="C434">
        <v>1</v>
      </c>
      <c r="D434">
        <v>1</v>
      </c>
      <c r="E434">
        <v>4607001</v>
      </c>
      <c r="F434" t="str">
        <f t="shared" si="6"/>
        <v>11114607001</v>
      </c>
      <c r="G434" t="s">
        <v>4814</v>
      </c>
      <c r="H434">
        <v>0</v>
      </c>
      <c r="I434">
        <v>0</v>
      </c>
      <c r="J434">
        <v>0</v>
      </c>
      <c r="K434">
        <v>0</v>
      </c>
      <c r="L434">
        <v>0</v>
      </c>
      <c r="M434">
        <v>1232938.5</v>
      </c>
      <c r="N434" t="s">
        <v>905</v>
      </c>
      <c r="O434">
        <v>2</v>
      </c>
    </row>
    <row r="435" spans="1:15" x14ac:dyDescent="0.25">
      <c r="A435">
        <v>1</v>
      </c>
      <c r="B435">
        <v>1</v>
      </c>
      <c r="C435">
        <v>1</v>
      </c>
      <c r="D435">
        <v>1</v>
      </c>
      <c r="E435">
        <v>4607002</v>
      </c>
      <c r="F435" t="str">
        <f t="shared" si="6"/>
        <v>11114607002</v>
      </c>
      <c r="G435" t="s">
        <v>4815</v>
      </c>
      <c r="H435">
        <v>0</v>
      </c>
      <c r="I435">
        <v>400</v>
      </c>
      <c r="J435">
        <v>0</v>
      </c>
      <c r="K435">
        <v>400</v>
      </c>
      <c r="L435">
        <v>0</v>
      </c>
      <c r="M435">
        <v>-400</v>
      </c>
      <c r="N435" t="s">
        <v>905</v>
      </c>
      <c r="O435">
        <v>2</v>
      </c>
    </row>
    <row r="436" spans="1:15" x14ac:dyDescent="0.25">
      <c r="A436">
        <v>1</v>
      </c>
      <c r="B436">
        <v>1</v>
      </c>
      <c r="C436">
        <v>1</v>
      </c>
      <c r="D436">
        <v>1</v>
      </c>
      <c r="E436">
        <v>4607003</v>
      </c>
      <c r="F436" t="str">
        <f t="shared" si="6"/>
        <v>11114607003</v>
      </c>
      <c r="G436" t="s">
        <v>4816</v>
      </c>
      <c r="H436">
        <v>0</v>
      </c>
      <c r="I436">
        <v>1233040.3899999999</v>
      </c>
      <c r="J436">
        <v>0</v>
      </c>
      <c r="K436">
        <v>1233040.3899999999</v>
      </c>
      <c r="L436">
        <v>0</v>
      </c>
      <c r="M436">
        <v>-1233040.3899999999</v>
      </c>
      <c r="N436" t="s">
        <v>905</v>
      </c>
      <c r="O436">
        <v>2</v>
      </c>
    </row>
    <row r="437" spans="1:15" x14ac:dyDescent="0.25">
      <c r="A437">
        <v>1</v>
      </c>
      <c r="B437">
        <v>1</v>
      </c>
      <c r="C437">
        <v>1</v>
      </c>
      <c r="D437">
        <v>1</v>
      </c>
      <c r="E437">
        <v>4607004</v>
      </c>
      <c r="F437" t="str">
        <f t="shared" si="6"/>
        <v>11114607004</v>
      </c>
      <c r="G437" t="s">
        <v>4817</v>
      </c>
      <c r="H437">
        <v>0</v>
      </c>
      <c r="I437">
        <v>0</v>
      </c>
      <c r="J437">
        <v>-501.89</v>
      </c>
      <c r="K437">
        <v>0</v>
      </c>
      <c r="L437">
        <v>-501.89</v>
      </c>
      <c r="M437">
        <v>501.89</v>
      </c>
      <c r="N437" t="s">
        <v>905</v>
      </c>
      <c r="O437">
        <v>2</v>
      </c>
    </row>
    <row r="438" spans="1:15" x14ac:dyDescent="0.25">
      <c r="A438">
        <v>1</v>
      </c>
      <c r="B438">
        <v>1</v>
      </c>
      <c r="C438">
        <v>1</v>
      </c>
      <c r="D438">
        <v>1</v>
      </c>
      <c r="E438">
        <v>4610001</v>
      </c>
      <c r="F438" t="str">
        <f t="shared" si="6"/>
        <v>11114610001</v>
      </c>
      <c r="G438" t="s">
        <v>4818</v>
      </c>
      <c r="H438">
        <v>1400</v>
      </c>
      <c r="I438">
        <v>1000</v>
      </c>
      <c r="J438">
        <v>0</v>
      </c>
      <c r="K438">
        <v>2400</v>
      </c>
      <c r="L438">
        <v>0</v>
      </c>
      <c r="M438">
        <v>0</v>
      </c>
      <c r="N438" t="s">
        <v>905</v>
      </c>
      <c r="O438">
        <v>2</v>
      </c>
    </row>
    <row r="439" spans="1:15" x14ac:dyDescent="0.25">
      <c r="A439">
        <v>1</v>
      </c>
      <c r="B439">
        <v>1</v>
      </c>
      <c r="C439">
        <v>1</v>
      </c>
      <c r="D439">
        <v>1</v>
      </c>
      <c r="E439">
        <v>4610002</v>
      </c>
      <c r="F439" t="str">
        <f t="shared" si="6"/>
        <v>11114610002</v>
      </c>
      <c r="G439" t="s">
        <v>4819</v>
      </c>
      <c r="H439">
        <v>300</v>
      </c>
      <c r="I439">
        <v>0</v>
      </c>
      <c r="J439">
        <v>0</v>
      </c>
      <c r="K439">
        <v>300</v>
      </c>
      <c r="L439">
        <v>0</v>
      </c>
      <c r="M439">
        <v>0</v>
      </c>
      <c r="N439" t="s">
        <v>905</v>
      </c>
      <c r="O439">
        <v>2</v>
      </c>
    </row>
    <row r="440" spans="1:15" x14ac:dyDescent="0.25">
      <c r="A440">
        <v>1</v>
      </c>
      <c r="B440">
        <v>1</v>
      </c>
      <c r="C440">
        <v>1</v>
      </c>
      <c r="D440">
        <v>1</v>
      </c>
      <c r="E440">
        <v>4610003</v>
      </c>
      <c r="F440" t="str">
        <f t="shared" si="6"/>
        <v>11114610003</v>
      </c>
      <c r="G440" t="s">
        <v>4820</v>
      </c>
      <c r="H440">
        <v>0</v>
      </c>
      <c r="I440">
        <v>0</v>
      </c>
      <c r="J440">
        <v>0</v>
      </c>
      <c r="K440">
        <v>0</v>
      </c>
      <c r="L440">
        <v>0</v>
      </c>
      <c r="M440">
        <v>0</v>
      </c>
      <c r="N440" t="s">
        <v>905</v>
      </c>
      <c r="O440">
        <v>2</v>
      </c>
    </row>
    <row r="441" spans="1:15" x14ac:dyDescent="0.25">
      <c r="A441">
        <v>1</v>
      </c>
      <c r="B441">
        <v>1</v>
      </c>
      <c r="C441">
        <v>1</v>
      </c>
      <c r="D441">
        <v>1</v>
      </c>
      <c r="E441">
        <v>4610004</v>
      </c>
      <c r="F441" t="str">
        <f t="shared" si="6"/>
        <v>11114610004</v>
      </c>
      <c r="G441" t="s">
        <v>4821</v>
      </c>
      <c r="H441">
        <v>0</v>
      </c>
      <c r="I441">
        <v>0</v>
      </c>
      <c r="J441">
        <v>0</v>
      </c>
      <c r="K441">
        <v>0</v>
      </c>
      <c r="L441">
        <v>0</v>
      </c>
      <c r="M441">
        <v>0</v>
      </c>
      <c r="N441" t="s">
        <v>905</v>
      </c>
      <c r="O441">
        <v>2</v>
      </c>
    </row>
    <row r="442" spans="1:15" x14ac:dyDescent="0.25">
      <c r="A442">
        <v>1</v>
      </c>
      <c r="B442">
        <v>1</v>
      </c>
      <c r="C442">
        <v>1</v>
      </c>
      <c r="D442">
        <v>1</v>
      </c>
      <c r="E442">
        <v>4610005</v>
      </c>
      <c r="F442" t="str">
        <f t="shared" si="6"/>
        <v>11114610005</v>
      </c>
      <c r="G442" t="s">
        <v>4822</v>
      </c>
      <c r="H442">
        <v>0</v>
      </c>
      <c r="I442">
        <v>150</v>
      </c>
      <c r="J442">
        <v>0</v>
      </c>
      <c r="K442">
        <v>150</v>
      </c>
      <c r="L442">
        <v>0</v>
      </c>
      <c r="M442">
        <v>0</v>
      </c>
      <c r="N442" t="s">
        <v>905</v>
      </c>
      <c r="O442">
        <v>2</v>
      </c>
    </row>
    <row r="443" spans="1:15" x14ac:dyDescent="0.25">
      <c r="A443">
        <v>1</v>
      </c>
      <c r="B443">
        <v>1</v>
      </c>
      <c r="C443">
        <v>1</v>
      </c>
      <c r="D443">
        <v>1</v>
      </c>
      <c r="E443">
        <v>4950001</v>
      </c>
      <c r="F443" t="str">
        <f t="shared" si="6"/>
        <v>11114950001</v>
      </c>
      <c r="G443" t="s">
        <v>4823</v>
      </c>
      <c r="H443">
        <v>0</v>
      </c>
      <c r="I443">
        <v>10184733.109999999</v>
      </c>
      <c r="J443">
        <v>-10187908.619999999</v>
      </c>
      <c r="K443">
        <v>0</v>
      </c>
      <c r="L443">
        <v>-3175.51</v>
      </c>
      <c r="M443">
        <v>0</v>
      </c>
      <c r="N443" t="s">
        <v>905</v>
      </c>
      <c r="O443">
        <v>2</v>
      </c>
    </row>
    <row r="444" spans="1:15" x14ac:dyDescent="0.25">
      <c r="A444">
        <v>1</v>
      </c>
      <c r="B444">
        <v>1</v>
      </c>
      <c r="C444">
        <v>1</v>
      </c>
      <c r="D444">
        <v>1</v>
      </c>
      <c r="E444">
        <v>4950002</v>
      </c>
      <c r="F444" t="str">
        <f t="shared" si="6"/>
        <v>11114950002</v>
      </c>
      <c r="G444" t="s">
        <v>4824</v>
      </c>
      <c r="H444">
        <v>0.01</v>
      </c>
      <c r="I444">
        <v>349474.72</v>
      </c>
      <c r="J444">
        <v>-349475.22</v>
      </c>
      <c r="K444">
        <v>0</v>
      </c>
      <c r="L444">
        <v>-0.49</v>
      </c>
      <c r="M444">
        <v>0</v>
      </c>
      <c r="N444" t="s">
        <v>905</v>
      </c>
      <c r="O444">
        <v>2</v>
      </c>
    </row>
    <row r="445" spans="1:15" x14ac:dyDescent="0.25">
      <c r="A445">
        <v>1</v>
      </c>
      <c r="B445">
        <v>1</v>
      </c>
      <c r="C445">
        <v>1</v>
      </c>
      <c r="D445">
        <v>1</v>
      </c>
      <c r="E445">
        <v>4950003</v>
      </c>
      <c r="F445" t="str">
        <f t="shared" si="6"/>
        <v>11114950003</v>
      </c>
      <c r="G445" t="s">
        <v>4825</v>
      </c>
      <c r="H445">
        <v>-685.67</v>
      </c>
      <c r="I445">
        <v>1311734.1100000001</v>
      </c>
      <c r="J445">
        <v>-1308564.04</v>
      </c>
      <c r="K445">
        <v>2484.4</v>
      </c>
      <c r="L445">
        <v>0</v>
      </c>
      <c r="M445">
        <v>0</v>
      </c>
      <c r="N445" t="s">
        <v>905</v>
      </c>
      <c r="O445">
        <v>2</v>
      </c>
    </row>
    <row r="446" spans="1:15" x14ac:dyDescent="0.25">
      <c r="A446">
        <v>1</v>
      </c>
      <c r="B446">
        <v>1</v>
      </c>
      <c r="C446">
        <v>1</v>
      </c>
      <c r="D446">
        <v>1</v>
      </c>
      <c r="E446">
        <v>4950004</v>
      </c>
      <c r="F446" t="str">
        <f t="shared" si="6"/>
        <v>11114950004</v>
      </c>
      <c r="G446" t="s">
        <v>4826</v>
      </c>
      <c r="H446">
        <v>0</v>
      </c>
      <c r="I446">
        <v>664755.07999999996</v>
      </c>
      <c r="J446">
        <v>-643528.07999999996</v>
      </c>
      <c r="K446">
        <v>21227</v>
      </c>
      <c r="L446">
        <v>0</v>
      </c>
      <c r="M446">
        <v>0</v>
      </c>
      <c r="N446" t="s">
        <v>905</v>
      </c>
      <c r="O446">
        <v>2</v>
      </c>
    </row>
    <row r="447" spans="1:15" x14ac:dyDescent="0.25">
      <c r="A447">
        <v>1</v>
      </c>
      <c r="B447">
        <v>1</v>
      </c>
      <c r="C447">
        <v>1</v>
      </c>
      <c r="D447">
        <v>1</v>
      </c>
      <c r="E447">
        <v>4950005</v>
      </c>
      <c r="F447" t="str">
        <f t="shared" si="6"/>
        <v>11114950005</v>
      </c>
      <c r="G447" t="s">
        <v>4827</v>
      </c>
      <c r="H447">
        <v>0</v>
      </c>
      <c r="I447">
        <v>1727962.61</v>
      </c>
      <c r="J447">
        <v>-1727962.61</v>
      </c>
      <c r="K447">
        <v>0</v>
      </c>
      <c r="L447">
        <v>0</v>
      </c>
      <c r="M447">
        <v>0</v>
      </c>
      <c r="N447" t="s">
        <v>905</v>
      </c>
      <c r="O447">
        <v>2</v>
      </c>
    </row>
    <row r="448" spans="1:15" x14ac:dyDescent="0.25">
      <c r="A448">
        <v>1</v>
      </c>
      <c r="B448">
        <v>1</v>
      </c>
      <c r="C448">
        <v>1</v>
      </c>
      <c r="D448">
        <v>1</v>
      </c>
      <c r="E448">
        <v>4950006</v>
      </c>
      <c r="F448" t="str">
        <f t="shared" si="6"/>
        <v>11114950006</v>
      </c>
      <c r="G448" t="s">
        <v>4828</v>
      </c>
      <c r="H448">
        <v>0</v>
      </c>
      <c r="I448">
        <v>0</v>
      </c>
      <c r="J448">
        <v>0</v>
      </c>
      <c r="K448">
        <v>0</v>
      </c>
      <c r="L448">
        <v>0</v>
      </c>
      <c r="M448">
        <v>0</v>
      </c>
      <c r="N448" t="s">
        <v>905</v>
      </c>
      <c r="O448">
        <v>2</v>
      </c>
    </row>
    <row r="449" spans="1:15" x14ac:dyDescent="0.25">
      <c r="A449">
        <v>1</v>
      </c>
      <c r="B449">
        <v>1</v>
      </c>
      <c r="C449">
        <v>1</v>
      </c>
      <c r="D449">
        <v>1</v>
      </c>
      <c r="E449">
        <v>4950007</v>
      </c>
      <c r="F449" t="str">
        <f t="shared" si="6"/>
        <v>11114950007</v>
      </c>
      <c r="G449" t="s">
        <v>4829</v>
      </c>
      <c r="H449">
        <v>0</v>
      </c>
      <c r="I449">
        <v>60201.96</v>
      </c>
      <c r="J449">
        <v>-50901.96</v>
      </c>
      <c r="K449">
        <v>9300</v>
      </c>
      <c r="L449">
        <v>0</v>
      </c>
      <c r="M449">
        <v>0</v>
      </c>
      <c r="N449" t="s">
        <v>905</v>
      </c>
      <c r="O449">
        <v>2</v>
      </c>
    </row>
    <row r="450" spans="1:15" x14ac:dyDescent="0.25">
      <c r="A450">
        <v>1</v>
      </c>
      <c r="B450">
        <v>1</v>
      </c>
      <c r="C450">
        <v>1</v>
      </c>
      <c r="D450">
        <v>1</v>
      </c>
      <c r="E450">
        <v>4950008</v>
      </c>
      <c r="F450" t="str">
        <f t="shared" si="6"/>
        <v>11114950008</v>
      </c>
      <c r="G450" t="s">
        <v>4830</v>
      </c>
      <c r="H450">
        <v>0</v>
      </c>
      <c r="I450">
        <v>165871.01</v>
      </c>
      <c r="J450">
        <v>-165871.01</v>
      </c>
      <c r="K450">
        <v>0</v>
      </c>
      <c r="L450">
        <v>0</v>
      </c>
      <c r="M450">
        <v>0</v>
      </c>
      <c r="N450" t="s">
        <v>905</v>
      </c>
      <c r="O450">
        <v>2</v>
      </c>
    </row>
    <row r="451" spans="1:15" x14ac:dyDescent="0.25">
      <c r="A451">
        <v>1</v>
      </c>
      <c r="B451">
        <v>1</v>
      </c>
      <c r="C451">
        <v>1</v>
      </c>
      <c r="D451">
        <v>1</v>
      </c>
      <c r="E451">
        <v>4950009</v>
      </c>
      <c r="F451" t="str">
        <f t="shared" ref="F451:F514" si="7">CONCATENATE(A451,B451,C451,D451,E451)</f>
        <v>11114950009</v>
      </c>
      <c r="G451" t="s">
        <v>4831</v>
      </c>
      <c r="H451">
        <v>0</v>
      </c>
      <c r="I451">
        <v>0</v>
      </c>
      <c r="J451">
        <v>0</v>
      </c>
      <c r="K451">
        <v>0</v>
      </c>
      <c r="L451">
        <v>0</v>
      </c>
      <c r="M451">
        <v>0</v>
      </c>
      <c r="N451" t="s">
        <v>905</v>
      </c>
      <c r="O451">
        <v>2</v>
      </c>
    </row>
    <row r="452" spans="1:15" x14ac:dyDescent="0.25">
      <c r="A452">
        <v>1</v>
      </c>
      <c r="B452">
        <v>1</v>
      </c>
      <c r="C452">
        <v>1</v>
      </c>
      <c r="D452">
        <v>1</v>
      </c>
      <c r="E452">
        <v>4950010</v>
      </c>
      <c r="F452" t="str">
        <f t="shared" si="7"/>
        <v>11114950010</v>
      </c>
      <c r="G452" t="s">
        <v>4832</v>
      </c>
      <c r="H452">
        <v>0</v>
      </c>
      <c r="I452">
        <v>0</v>
      </c>
      <c r="J452">
        <v>0</v>
      </c>
      <c r="K452">
        <v>0</v>
      </c>
      <c r="L452">
        <v>0</v>
      </c>
      <c r="M452">
        <v>0</v>
      </c>
      <c r="N452" t="s">
        <v>905</v>
      </c>
      <c r="O452">
        <v>2</v>
      </c>
    </row>
    <row r="453" spans="1:15" x14ac:dyDescent="0.25">
      <c r="A453">
        <v>1</v>
      </c>
      <c r="B453">
        <v>1</v>
      </c>
      <c r="C453">
        <v>1</v>
      </c>
      <c r="D453">
        <v>1</v>
      </c>
      <c r="E453">
        <v>4950011</v>
      </c>
      <c r="F453" t="str">
        <f t="shared" si="7"/>
        <v>11114950011</v>
      </c>
      <c r="G453" t="s">
        <v>4833</v>
      </c>
      <c r="H453">
        <v>0</v>
      </c>
      <c r="I453">
        <v>0</v>
      </c>
      <c r="J453">
        <v>0</v>
      </c>
      <c r="K453">
        <v>0</v>
      </c>
      <c r="L453">
        <v>0</v>
      </c>
      <c r="M453">
        <v>0</v>
      </c>
      <c r="N453" t="s">
        <v>905</v>
      </c>
      <c r="O453">
        <v>2</v>
      </c>
    </row>
    <row r="454" spans="1:15" x14ac:dyDescent="0.25">
      <c r="A454">
        <v>1</v>
      </c>
      <c r="B454">
        <v>1</v>
      </c>
      <c r="C454">
        <v>1</v>
      </c>
      <c r="D454">
        <v>1</v>
      </c>
      <c r="E454">
        <v>4950012</v>
      </c>
      <c r="F454" t="str">
        <f t="shared" si="7"/>
        <v>11114950012</v>
      </c>
      <c r="G454" t="s">
        <v>4834</v>
      </c>
      <c r="H454">
        <v>0</v>
      </c>
      <c r="I454">
        <v>190151.36</v>
      </c>
      <c r="J454">
        <v>-190507.02</v>
      </c>
      <c r="K454">
        <v>0</v>
      </c>
      <c r="L454">
        <v>-355.66</v>
      </c>
      <c r="M454">
        <v>0</v>
      </c>
      <c r="N454" t="s">
        <v>905</v>
      </c>
      <c r="O454">
        <v>2</v>
      </c>
    </row>
    <row r="455" spans="1:15" x14ac:dyDescent="0.25">
      <c r="A455">
        <v>1</v>
      </c>
      <c r="B455">
        <v>1</v>
      </c>
      <c r="C455">
        <v>1</v>
      </c>
      <c r="D455">
        <v>1</v>
      </c>
      <c r="E455">
        <v>4950013</v>
      </c>
      <c r="F455" t="str">
        <f t="shared" si="7"/>
        <v>11114950013</v>
      </c>
      <c r="G455" t="s">
        <v>4835</v>
      </c>
      <c r="H455">
        <v>0</v>
      </c>
      <c r="I455">
        <v>2269392.14</v>
      </c>
      <c r="J455">
        <v>-2269563.3199999998</v>
      </c>
      <c r="K455">
        <v>0</v>
      </c>
      <c r="L455">
        <v>-171.18</v>
      </c>
      <c r="M455">
        <v>0</v>
      </c>
      <c r="N455" t="s">
        <v>905</v>
      </c>
      <c r="O455">
        <v>2</v>
      </c>
    </row>
    <row r="456" spans="1:15" x14ac:dyDescent="0.25">
      <c r="A456">
        <v>1</v>
      </c>
      <c r="B456">
        <v>1</v>
      </c>
      <c r="C456">
        <v>1</v>
      </c>
      <c r="D456">
        <v>1</v>
      </c>
      <c r="E456">
        <v>4950014</v>
      </c>
      <c r="F456" t="str">
        <f t="shared" si="7"/>
        <v>11114950014</v>
      </c>
      <c r="G456" t="s">
        <v>4836</v>
      </c>
      <c r="H456">
        <v>0</v>
      </c>
      <c r="I456">
        <v>83285.710000000006</v>
      </c>
      <c r="J456">
        <v>-83285.710000000006</v>
      </c>
      <c r="K456">
        <v>0</v>
      </c>
      <c r="L456">
        <v>0</v>
      </c>
      <c r="M456">
        <v>0</v>
      </c>
      <c r="N456" t="s">
        <v>905</v>
      </c>
      <c r="O456">
        <v>2</v>
      </c>
    </row>
    <row r="457" spans="1:15" x14ac:dyDescent="0.25">
      <c r="A457">
        <v>1</v>
      </c>
      <c r="B457">
        <v>1</v>
      </c>
      <c r="C457">
        <v>1</v>
      </c>
      <c r="D457">
        <v>1</v>
      </c>
      <c r="E457">
        <v>4950015</v>
      </c>
      <c r="F457" t="str">
        <f t="shared" si="7"/>
        <v>11114950015</v>
      </c>
      <c r="G457" t="s">
        <v>4837</v>
      </c>
      <c r="H457">
        <v>0</v>
      </c>
      <c r="I457">
        <v>18838</v>
      </c>
      <c r="J457">
        <v>-18838</v>
      </c>
      <c r="K457">
        <v>0</v>
      </c>
      <c r="L457">
        <v>0</v>
      </c>
      <c r="M457">
        <v>0</v>
      </c>
      <c r="N457" t="s">
        <v>905</v>
      </c>
      <c r="O457">
        <v>2</v>
      </c>
    </row>
    <row r="458" spans="1:15" x14ac:dyDescent="0.25">
      <c r="A458">
        <v>1</v>
      </c>
      <c r="B458">
        <v>1</v>
      </c>
      <c r="C458">
        <v>1</v>
      </c>
      <c r="D458">
        <v>1</v>
      </c>
      <c r="E458">
        <v>4950016</v>
      </c>
      <c r="F458" t="str">
        <f t="shared" si="7"/>
        <v>11114950016</v>
      </c>
      <c r="G458" t="s">
        <v>4838</v>
      </c>
      <c r="H458">
        <v>0</v>
      </c>
      <c r="I458">
        <v>129265.51</v>
      </c>
      <c r="J458">
        <v>-129265.51</v>
      </c>
      <c r="K458">
        <v>0</v>
      </c>
      <c r="L458">
        <v>0</v>
      </c>
      <c r="M458">
        <v>0</v>
      </c>
      <c r="N458" t="s">
        <v>905</v>
      </c>
      <c r="O458">
        <v>2</v>
      </c>
    </row>
    <row r="459" spans="1:15" x14ac:dyDescent="0.25">
      <c r="A459">
        <v>1</v>
      </c>
      <c r="B459">
        <v>1</v>
      </c>
      <c r="C459">
        <v>1</v>
      </c>
      <c r="D459">
        <v>1</v>
      </c>
      <c r="E459">
        <v>4950017</v>
      </c>
      <c r="F459" t="str">
        <f t="shared" si="7"/>
        <v>11114950017</v>
      </c>
      <c r="G459" t="s">
        <v>4839</v>
      </c>
      <c r="H459">
        <v>0</v>
      </c>
      <c r="I459">
        <v>0</v>
      </c>
      <c r="J459">
        <v>0</v>
      </c>
      <c r="K459">
        <v>0</v>
      </c>
      <c r="L459">
        <v>0</v>
      </c>
      <c r="M459">
        <v>0</v>
      </c>
      <c r="N459" t="s">
        <v>905</v>
      </c>
      <c r="O459">
        <v>2</v>
      </c>
    </row>
    <row r="460" spans="1:15" x14ac:dyDescent="0.25">
      <c r="A460">
        <v>1</v>
      </c>
      <c r="B460">
        <v>1</v>
      </c>
      <c r="C460">
        <v>1</v>
      </c>
      <c r="D460">
        <v>1</v>
      </c>
      <c r="E460">
        <v>4950018</v>
      </c>
      <c r="F460" t="str">
        <f t="shared" si="7"/>
        <v>11114950018</v>
      </c>
      <c r="G460" t="s">
        <v>4840</v>
      </c>
      <c r="H460">
        <v>0</v>
      </c>
      <c r="I460">
        <v>0</v>
      </c>
      <c r="J460">
        <v>0</v>
      </c>
      <c r="K460">
        <v>0</v>
      </c>
      <c r="L460">
        <v>0</v>
      </c>
      <c r="M460">
        <v>0</v>
      </c>
      <c r="N460" t="s">
        <v>905</v>
      </c>
      <c r="O460">
        <v>2</v>
      </c>
    </row>
    <row r="461" spans="1:15" x14ac:dyDescent="0.25">
      <c r="A461">
        <v>1</v>
      </c>
      <c r="B461">
        <v>1</v>
      </c>
      <c r="C461">
        <v>1</v>
      </c>
      <c r="D461">
        <v>1</v>
      </c>
      <c r="E461">
        <v>4950019</v>
      </c>
      <c r="F461" t="str">
        <f t="shared" si="7"/>
        <v>11114950019</v>
      </c>
      <c r="G461" t="s">
        <v>4841</v>
      </c>
      <c r="H461">
        <v>0</v>
      </c>
      <c r="I461">
        <v>47544.94</v>
      </c>
      <c r="J461">
        <v>-47544.94</v>
      </c>
      <c r="K461">
        <v>0</v>
      </c>
      <c r="L461">
        <v>0</v>
      </c>
      <c r="M461">
        <v>0</v>
      </c>
      <c r="N461" t="s">
        <v>905</v>
      </c>
      <c r="O461">
        <v>2</v>
      </c>
    </row>
    <row r="462" spans="1:15" x14ac:dyDescent="0.25">
      <c r="A462">
        <v>1</v>
      </c>
      <c r="B462">
        <v>1</v>
      </c>
      <c r="C462">
        <v>1</v>
      </c>
      <c r="D462">
        <v>1</v>
      </c>
      <c r="E462">
        <v>4950020</v>
      </c>
      <c r="F462" t="str">
        <f t="shared" si="7"/>
        <v>11114950020</v>
      </c>
      <c r="G462" t="s">
        <v>4842</v>
      </c>
      <c r="H462">
        <v>0</v>
      </c>
      <c r="I462">
        <v>32553.49</v>
      </c>
      <c r="J462">
        <v>-32553.49</v>
      </c>
      <c r="K462">
        <v>0</v>
      </c>
      <c r="L462">
        <v>0</v>
      </c>
      <c r="M462">
        <v>0</v>
      </c>
      <c r="N462" t="s">
        <v>905</v>
      </c>
      <c r="O462">
        <v>2</v>
      </c>
    </row>
    <row r="463" spans="1:15" x14ac:dyDescent="0.25">
      <c r="A463">
        <v>1</v>
      </c>
      <c r="B463">
        <v>1</v>
      </c>
      <c r="C463">
        <v>1</v>
      </c>
      <c r="D463">
        <v>1</v>
      </c>
      <c r="E463">
        <v>4950021</v>
      </c>
      <c r="F463" t="str">
        <f t="shared" si="7"/>
        <v>11114950021</v>
      </c>
      <c r="G463" t="s">
        <v>4843</v>
      </c>
      <c r="H463">
        <v>0</v>
      </c>
      <c r="I463">
        <v>11447.75</v>
      </c>
      <c r="J463">
        <v>-11447.75</v>
      </c>
      <c r="K463">
        <v>0</v>
      </c>
      <c r="L463">
        <v>0</v>
      </c>
      <c r="M463">
        <v>0</v>
      </c>
      <c r="N463" t="s">
        <v>905</v>
      </c>
      <c r="O463">
        <v>2</v>
      </c>
    </row>
    <row r="464" spans="1:15" x14ac:dyDescent="0.25">
      <c r="A464">
        <v>1</v>
      </c>
      <c r="B464">
        <v>1</v>
      </c>
      <c r="C464">
        <v>1</v>
      </c>
      <c r="D464">
        <v>1</v>
      </c>
      <c r="E464">
        <v>4950022</v>
      </c>
      <c r="F464" t="str">
        <f t="shared" si="7"/>
        <v>11114950022</v>
      </c>
      <c r="G464" t="s">
        <v>4844</v>
      </c>
      <c r="H464">
        <v>0</v>
      </c>
      <c r="I464">
        <v>77214.600000000006</v>
      </c>
      <c r="J464">
        <v>-77214.600000000006</v>
      </c>
      <c r="K464">
        <v>0</v>
      </c>
      <c r="L464">
        <v>0</v>
      </c>
      <c r="M464">
        <v>0</v>
      </c>
      <c r="N464" t="s">
        <v>905</v>
      </c>
      <c r="O464">
        <v>2</v>
      </c>
    </row>
    <row r="465" spans="1:15" x14ac:dyDescent="0.25">
      <c r="A465">
        <v>1</v>
      </c>
      <c r="B465">
        <v>1</v>
      </c>
      <c r="C465">
        <v>1</v>
      </c>
      <c r="D465">
        <v>1</v>
      </c>
      <c r="E465">
        <v>4950023</v>
      </c>
      <c r="F465" t="str">
        <f t="shared" si="7"/>
        <v>11114950023</v>
      </c>
      <c r="G465" t="s">
        <v>4845</v>
      </c>
      <c r="H465">
        <v>0</v>
      </c>
      <c r="I465">
        <v>0</v>
      </c>
      <c r="J465">
        <v>0</v>
      </c>
      <c r="K465">
        <v>0</v>
      </c>
      <c r="L465">
        <v>0</v>
      </c>
      <c r="M465">
        <v>0</v>
      </c>
      <c r="N465" t="s">
        <v>905</v>
      </c>
      <c r="O465">
        <v>2</v>
      </c>
    </row>
    <row r="466" spans="1:15" x14ac:dyDescent="0.25">
      <c r="A466">
        <v>1</v>
      </c>
      <c r="B466">
        <v>1</v>
      </c>
      <c r="C466">
        <v>1</v>
      </c>
      <c r="D466">
        <v>1</v>
      </c>
      <c r="E466">
        <v>4950024</v>
      </c>
      <c r="F466" t="str">
        <f t="shared" si="7"/>
        <v>11114950024</v>
      </c>
      <c r="G466" t="s">
        <v>4846</v>
      </c>
      <c r="H466">
        <v>0</v>
      </c>
      <c r="I466">
        <v>0</v>
      </c>
      <c r="J466">
        <v>0</v>
      </c>
      <c r="K466">
        <v>0</v>
      </c>
      <c r="L466">
        <v>0</v>
      </c>
      <c r="M466">
        <v>0</v>
      </c>
      <c r="N466" t="s">
        <v>905</v>
      </c>
      <c r="O466">
        <v>2</v>
      </c>
    </row>
    <row r="467" spans="1:15" x14ac:dyDescent="0.25">
      <c r="A467">
        <v>1</v>
      </c>
      <c r="B467">
        <v>1</v>
      </c>
      <c r="C467">
        <v>1</v>
      </c>
      <c r="D467">
        <v>1</v>
      </c>
      <c r="E467">
        <v>4950025</v>
      </c>
      <c r="F467" t="str">
        <f t="shared" si="7"/>
        <v>11114950025</v>
      </c>
      <c r="G467" t="s">
        <v>4847</v>
      </c>
      <c r="H467">
        <v>0</v>
      </c>
      <c r="I467">
        <v>0</v>
      </c>
      <c r="J467">
        <v>0</v>
      </c>
      <c r="K467">
        <v>0</v>
      </c>
      <c r="L467">
        <v>0</v>
      </c>
      <c r="M467">
        <v>0</v>
      </c>
      <c r="N467" t="s">
        <v>905</v>
      </c>
      <c r="O467">
        <v>2</v>
      </c>
    </row>
    <row r="468" spans="1:15" x14ac:dyDescent="0.25">
      <c r="A468">
        <v>1</v>
      </c>
      <c r="B468">
        <v>1</v>
      </c>
      <c r="C468">
        <v>1</v>
      </c>
      <c r="D468">
        <v>1</v>
      </c>
      <c r="E468">
        <v>4950026</v>
      </c>
      <c r="F468" t="str">
        <f t="shared" si="7"/>
        <v>11114950026</v>
      </c>
      <c r="G468" t="s">
        <v>4848</v>
      </c>
      <c r="H468">
        <v>0</v>
      </c>
      <c r="I468">
        <v>0</v>
      </c>
      <c r="J468">
        <v>0</v>
      </c>
      <c r="K468">
        <v>0</v>
      </c>
      <c r="L468">
        <v>0</v>
      </c>
      <c r="M468">
        <v>0</v>
      </c>
      <c r="N468" t="s">
        <v>905</v>
      </c>
      <c r="O468">
        <v>2</v>
      </c>
    </row>
    <row r="469" spans="1:15" x14ac:dyDescent="0.25">
      <c r="A469">
        <v>1</v>
      </c>
      <c r="B469">
        <v>1</v>
      </c>
      <c r="C469">
        <v>1</v>
      </c>
      <c r="D469">
        <v>1</v>
      </c>
      <c r="E469">
        <v>4950027</v>
      </c>
      <c r="F469" t="str">
        <f t="shared" si="7"/>
        <v>11114950027</v>
      </c>
      <c r="G469" t="s">
        <v>4849</v>
      </c>
      <c r="H469">
        <v>0</v>
      </c>
      <c r="I469">
        <v>0</v>
      </c>
      <c r="J469">
        <v>0</v>
      </c>
      <c r="K469">
        <v>0</v>
      </c>
      <c r="L469">
        <v>0</v>
      </c>
      <c r="M469">
        <v>0</v>
      </c>
      <c r="N469" t="s">
        <v>905</v>
      </c>
      <c r="O469">
        <v>2</v>
      </c>
    </row>
    <row r="470" spans="1:15" x14ac:dyDescent="0.25">
      <c r="A470">
        <v>1</v>
      </c>
      <c r="B470">
        <v>1</v>
      </c>
      <c r="C470">
        <v>1</v>
      </c>
      <c r="D470">
        <v>1</v>
      </c>
      <c r="E470">
        <v>4950028</v>
      </c>
      <c r="F470" t="str">
        <f t="shared" si="7"/>
        <v>11114950028</v>
      </c>
      <c r="G470" t="s">
        <v>4850</v>
      </c>
      <c r="H470">
        <v>0</v>
      </c>
      <c r="I470">
        <v>16211.28</v>
      </c>
      <c r="J470">
        <v>-16211.28</v>
      </c>
      <c r="K470">
        <v>0</v>
      </c>
      <c r="L470">
        <v>0</v>
      </c>
      <c r="M470">
        <v>0</v>
      </c>
      <c r="N470" t="s">
        <v>905</v>
      </c>
      <c r="O470">
        <v>2</v>
      </c>
    </row>
    <row r="471" spans="1:15" x14ac:dyDescent="0.25">
      <c r="A471">
        <v>1</v>
      </c>
      <c r="B471">
        <v>1</v>
      </c>
      <c r="C471">
        <v>1</v>
      </c>
      <c r="D471">
        <v>1</v>
      </c>
      <c r="E471">
        <v>4950029</v>
      </c>
      <c r="F471" t="str">
        <f t="shared" si="7"/>
        <v>11114950029</v>
      </c>
      <c r="G471" t="s">
        <v>4851</v>
      </c>
      <c r="H471">
        <v>0</v>
      </c>
      <c r="I471">
        <v>119764.48</v>
      </c>
      <c r="J471">
        <v>-119764.78</v>
      </c>
      <c r="K471">
        <v>0</v>
      </c>
      <c r="L471">
        <v>-0.3</v>
      </c>
      <c r="M471">
        <v>0</v>
      </c>
      <c r="N471" t="s">
        <v>905</v>
      </c>
      <c r="O471">
        <v>2</v>
      </c>
    </row>
    <row r="472" spans="1:15" x14ac:dyDescent="0.25">
      <c r="A472">
        <v>1</v>
      </c>
      <c r="B472">
        <v>1</v>
      </c>
      <c r="C472">
        <v>1</v>
      </c>
      <c r="D472">
        <v>1</v>
      </c>
      <c r="E472">
        <v>4950031</v>
      </c>
      <c r="F472" t="str">
        <f t="shared" si="7"/>
        <v>11114950031</v>
      </c>
      <c r="G472" t="s">
        <v>4852</v>
      </c>
      <c r="H472">
        <v>0</v>
      </c>
      <c r="I472">
        <v>0</v>
      </c>
      <c r="J472">
        <v>0</v>
      </c>
      <c r="K472">
        <v>0</v>
      </c>
      <c r="L472">
        <v>0</v>
      </c>
      <c r="M472">
        <v>0</v>
      </c>
      <c r="N472" t="s">
        <v>905</v>
      </c>
      <c r="O472">
        <v>2</v>
      </c>
    </row>
    <row r="473" spans="1:15" x14ac:dyDescent="0.25">
      <c r="A473">
        <v>1</v>
      </c>
      <c r="B473">
        <v>1</v>
      </c>
      <c r="C473">
        <v>1</v>
      </c>
      <c r="D473">
        <v>1</v>
      </c>
      <c r="E473">
        <v>4950033</v>
      </c>
      <c r="F473" t="str">
        <f t="shared" si="7"/>
        <v>11114950033</v>
      </c>
      <c r="G473" t="s">
        <v>4853</v>
      </c>
      <c r="H473">
        <v>0</v>
      </c>
      <c r="I473">
        <v>223903.5</v>
      </c>
      <c r="J473">
        <v>-223903.5</v>
      </c>
      <c r="K473">
        <v>0</v>
      </c>
      <c r="L473">
        <v>0</v>
      </c>
      <c r="M473">
        <v>0</v>
      </c>
      <c r="N473" t="s">
        <v>905</v>
      </c>
      <c r="O473">
        <v>2</v>
      </c>
    </row>
    <row r="474" spans="1:15" x14ac:dyDescent="0.25">
      <c r="A474">
        <v>1</v>
      </c>
      <c r="B474">
        <v>1</v>
      </c>
      <c r="C474">
        <v>1</v>
      </c>
      <c r="D474">
        <v>1</v>
      </c>
      <c r="E474">
        <v>4950035</v>
      </c>
      <c r="F474" t="str">
        <f t="shared" si="7"/>
        <v>11114950035</v>
      </c>
      <c r="G474" t="s">
        <v>4854</v>
      </c>
      <c r="H474">
        <v>0</v>
      </c>
      <c r="I474">
        <v>0</v>
      </c>
      <c r="J474">
        <v>0</v>
      </c>
      <c r="K474">
        <v>0</v>
      </c>
      <c r="L474">
        <v>0</v>
      </c>
      <c r="M474">
        <v>0</v>
      </c>
      <c r="N474" t="s">
        <v>905</v>
      </c>
      <c r="O474">
        <v>2</v>
      </c>
    </row>
    <row r="475" spans="1:15" x14ac:dyDescent="0.25">
      <c r="A475">
        <v>1</v>
      </c>
      <c r="B475">
        <v>1</v>
      </c>
      <c r="C475">
        <v>1</v>
      </c>
      <c r="D475">
        <v>1</v>
      </c>
      <c r="E475">
        <v>4950038</v>
      </c>
      <c r="F475" t="str">
        <f t="shared" si="7"/>
        <v>11114950038</v>
      </c>
      <c r="G475" t="s">
        <v>4855</v>
      </c>
      <c r="H475">
        <v>0</v>
      </c>
      <c r="I475">
        <v>0</v>
      </c>
      <c r="J475">
        <v>0</v>
      </c>
      <c r="K475">
        <v>0</v>
      </c>
      <c r="L475">
        <v>0</v>
      </c>
      <c r="M475">
        <v>0</v>
      </c>
      <c r="N475" t="s">
        <v>905</v>
      </c>
      <c r="O475">
        <v>2</v>
      </c>
    </row>
    <row r="476" spans="1:15" x14ac:dyDescent="0.25">
      <c r="A476">
        <v>1</v>
      </c>
      <c r="B476">
        <v>1</v>
      </c>
      <c r="C476">
        <v>1</v>
      </c>
      <c r="D476">
        <v>1</v>
      </c>
      <c r="E476">
        <v>4950039</v>
      </c>
      <c r="F476" t="str">
        <f t="shared" si="7"/>
        <v>11114950039</v>
      </c>
      <c r="G476" t="s">
        <v>4856</v>
      </c>
      <c r="H476">
        <v>0</v>
      </c>
      <c r="I476">
        <v>0</v>
      </c>
      <c r="J476">
        <v>0</v>
      </c>
      <c r="K476">
        <v>0</v>
      </c>
      <c r="L476">
        <v>0</v>
      </c>
      <c r="M476">
        <v>0</v>
      </c>
      <c r="N476" t="s">
        <v>905</v>
      </c>
      <c r="O476">
        <v>2</v>
      </c>
    </row>
    <row r="477" spans="1:15" x14ac:dyDescent="0.25">
      <c r="A477">
        <v>1</v>
      </c>
      <c r="B477">
        <v>1</v>
      </c>
      <c r="C477">
        <v>1</v>
      </c>
      <c r="D477">
        <v>1</v>
      </c>
      <c r="E477">
        <v>4950049</v>
      </c>
      <c r="F477" t="str">
        <f t="shared" si="7"/>
        <v>11114950049</v>
      </c>
      <c r="G477" t="s">
        <v>4857</v>
      </c>
      <c r="H477">
        <v>0</v>
      </c>
      <c r="I477">
        <v>0</v>
      </c>
      <c r="J477">
        <v>0</v>
      </c>
      <c r="K477">
        <v>0</v>
      </c>
      <c r="L477">
        <v>0</v>
      </c>
      <c r="M477">
        <v>0</v>
      </c>
      <c r="N477" t="s">
        <v>905</v>
      </c>
      <c r="O477">
        <v>2</v>
      </c>
    </row>
    <row r="478" spans="1:15" x14ac:dyDescent="0.25">
      <c r="A478">
        <v>1</v>
      </c>
      <c r="B478">
        <v>1</v>
      </c>
      <c r="C478">
        <v>1</v>
      </c>
      <c r="D478">
        <v>1</v>
      </c>
      <c r="E478">
        <v>4950050</v>
      </c>
      <c r="F478" t="str">
        <f t="shared" si="7"/>
        <v>11114950050</v>
      </c>
      <c r="G478" t="s">
        <v>4858</v>
      </c>
      <c r="H478">
        <v>0</v>
      </c>
      <c r="I478">
        <v>255190.14</v>
      </c>
      <c r="J478">
        <v>-255190.14</v>
      </c>
      <c r="K478">
        <v>0</v>
      </c>
      <c r="L478">
        <v>0</v>
      </c>
      <c r="M478">
        <v>0</v>
      </c>
      <c r="N478" t="s">
        <v>905</v>
      </c>
      <c r="O478">
        <v>2</v>
      </c>
    </row>
    <row r="479" spans="1:15" x14ac:dyDescent="0.25">
      <c r="A479">
        <v>1</v>
      </c>
      <c r="B479">
        <v>1</v>
      </c>
      <c r="C479">
        <v>1</v>
      </c>
      <c r="D479">
        <v>1</v>
      </c>
      <c r="E479">
        <v>4950052</v>
      </c>
      <c r="F479" t="str">
        <f t="shared" si="7"/>
        <v>11114950052</v>
      </c>
      <c r="G479" t="s">
        <v>4859</v>
      </c>
      <c r="H479">
        <v>0</v>
      </c>
      <c r="I479">
        <v>0</v>
      </c>
      <c r="J479">
        <v>0</v>
      </c>
      <c r="K479">
        <v>0</v>
      </c>
      <c r="L479">
        <v>0</v>
      </c>
      <c r="M479">
        <v>0</v>
      </c>
      <c r="N479" t="s">
        <v>905</v>
      </c>
      <c r="O479">
        <v>2</v>
      </c>
    </row>
    <row r="480" spans="1:15" x14ac:dyDescent="0.25">
      <c r="A480">
        <v>1</v>
      </c>
      <c r="B480">
        <v>1</v>
      </c>
      <c r="C480">
        <v>1</v>
      </c>
      <c r="D480">
        <v>1</v>
      </c>
      <c r="E480">
        <v>4950054</v>
      </c>
      <c r="F480" t="str">
        <f t="shared" si="7"/>
        <v>11114950054</v>
      </c>
      <c r="G480" t="s">
        <v>4860</v>
      </c>
      <c r="H480">
        <v>0</v>
      </c>
      <c r="I480">
        <v>33291.120000000003</v>
      </c>
      <c r="J480">
        <v>-33291.120000000003</v>
      </c>
      <c r="K480">
        <v>0</v>
      </c>
      <c r="L480">
        <v>0</v>
      </c>
      <c r="M480">
        <v>0</v>
      </c>
      <c r="N480" t="s">
        <v>905</v>
      </c>
      <c r="O480">
        <v>2</v>
      </c>
    </row>
    <row r="481" spans="1:15" x14ac:dyDescent="0.25">
      <c r="A481">
        <v>1</v>
      </c>
      <c r="B481">
        <v>1</v>
      </c>
      <c r="C481">
        <v>1</v>
      </c>
      <c r="D481">
        <v>1</v>
      </c>
      <c r="E481">
        <v>4950056</v>
      </c>
      <c r="F481" t="str">
        <f t="shared" si="7"/>
        <v>11114950056</v>
      </c>
      <c r="G481" t="s">
        <v>4861</v>
      </c>
      <c r="H481">
        <v>0</v>
      </c>
      <c r="I481">
        <v>0</v>
      </c>
      <c r="J481">
        <v>0</v>
      </c>
      <c r="K481">
        <v>0</v>
      </c>
      <c r="L481">
        <v>0</v>
      </c>
      <c r="M481">
        <v>0</v>
      </c>
      <c r="N481" t="s">
        <v>905</v>
      </c>
      <c r="O481">
        <v>2</v>
      </c>
    </row>
    <row r="482" spans="1:15" x14ac:dyDescent="0.25">
      <c r="A482">
        <v>1</v>
      </c>
      <c r="B482">
        <v>1</v>
      </c>
      <c r="C482">
        <v>1</v>
      </c>
      <c r="D482">
        <v>1</v>
      </c>
      <c r="E482">
        <v>4950057</v>
      </c>
      <c r="F482" t="str">
        <f t="shared" si="7"/>
        <v>11114950057</v>
      </c>
      <c r="G482" t="s">
        <v>4862</v>
      </c>
      <c r="H482">
        <v>0</v>
      </c>
      <c r="I482">
        <v>0</v>
      </c>
      <c r="J482">
        <v>0</v>
      </c>
      <c r="K482">
        <v>0</v>
      </c>
      <c r="L482">
        <v>0</v>
      </c>
      <c r="M482">
        <v>0</v>
      </c>
      <c r="N482" t="s">
        <v>905</v>
      </c>
      <c r="O482">
        <v>2</v>
      </c>
    </row>
    <row r="483" spans="1:15" x14ac:dyDescent="0.25">
      <c r="A483">
        <v>1</v>
      </c>
      <c r="B483">
        <v>1</v>
      </c>
      <c r="C483">
        <v>1</v>
      </c>
      <c r="D483">
        <v>1</v>
      </c>
      <c r="E483">
        <v>4950058</v>
      </c>
      <c r="F483" t="str">
        <f t="shared" si="7"/>
        <v>11114950058</v>
      </c>
      <c r="G483" t="s">
        <v>4863</v>
      </c>
      <c r="H483">
        <v>0</v>
      </c>
      <c r="I483">
        <v>0</v>
      </c>
      <c r="J483">
        <v>0</v>
      </c>
      <c r="K483">
        <v>0</v>
      </c>
      <c r="L483">
        <v>0</v>
      </c>
      <c r="M483">
        <v>0</v>
      </c>
      <c r="N483" t="s">
        <v>905</v>
      </c>
      <c r="O483">
        <v>2</v>
      </c>
    </row>
    <row r="484" spans="1:15" x14ac:dyDescent="0.25">
      <c r="A484">
        <v>1</v>
      </c>
      <c r="B484">
        <v>1</v>
      </c>
      <c r="C484">
        <v>1</v>
      </c>
      <c r="D484">
        <v>1</v>
      </c>
      <c r="E484">
        <v>4950059</v>
      </c>
      <c r="F484" t="str">
        <f t="shared" si="7"/>
        <v>11114950059</v>
      </c>
      <c r="G484" t="s">
        <v>4864</v>
      </c>
      <c r="H484">
        <v>0</v>
      </c>
      <c r="I484">
        <v>0</v>
      </c>
      <c r="J484">
        <v>0</v>
      </c>
      <c r="K484">
        <v>0</v>
      </c>
      <c r="L484">
        <v>0</v>
      </c>
      <c r="M484">
        <v>0</v>
      </c>
      <c r="N484" t="s">
        <v>905</v>
      </c>
      <c r="O484">
        <v>2</v>
      </c>
    </row>
    <row r="485" spans="1:15" x14ac:dyDescent="0.25">
      <c r="A485">
        <v>1</v>
      </c>
      <c r="B485">
        <v>1</v>
      </c>
      <c r="C485">
        <v>1</v>
      </c>
      <c r="D485">
        <v>1</v>
      </c>
      <c r="E485">
        <v>4950062</v>
      </c>
      <c r="F485" t="str">
        <f t="shared" si="7"/>
        <v>11114950062</v>
      </c>
      <c r="G485" t="s">
        <v>4865</v>
      </c>
      <c r="H485">
        <v>0</v>
      </c>
      <c r="I485">
        <v>0</v>
      </c>
      <c r="J485">
        <v>0</v>
      </c>
      <c r="K485">
        <v>0</v>
      </c>
      <c r="L485">
        <v>0</v>
      </c>
      <c r="M485">
        <v>0</v>
      </c>
      <c r="N485" t="s">
        <v>905</v>
      </c>
      <c r="O485">
        <v>2</v>
      </c>
    </row>
    <row r="486" spans="1:15" x14ac:dyDescent="0.25">
      <c r="A486">
        <v>1</v>
      </c>
      <c r="B486">
        <v>1</v>
      </c>
      <c r="C486">
        <v>1</v>
      </c>
      <c r="D486">
        <v>1</v>
      </c>
      <c r="E486">
        <v>4950064</v>
      </c>
      <c r="F486" t="str">
        <f t="shared" si="7"/>
        <v>11114950064</v>
      </c>
      <c r="G486" t="s">
        <v>4866</v>
      </c>
      <c r="H486">
        <v>0</v>
      </c>
      <c r="I486">
        <v>0</v>
      </c>
      <c r="J486">
        <v>0</v>
      </c>
      <c r="K486">
        <v>0</v>
      </c>
      <c r="L486">
        <v>0</v>
      </c>
      <c r="M486">
        <v>0</v>
      </c>
      <c r="N486" t="s">
        <v>905</v>
      </c>
      <c r="O486">
        <v>2</v>
      </c>
    </row>
    <row r="487" spans="1:15" x14ac:dyDescent="0.25">
      <c r="A487">
        <v>1</v>
      </c>
      <c r="B487">
        <v>1</v>
      </c>
      <c r="C487">
        <v>1</v>
      </c>
      <c r="D487">
        <v>1</v>
      </c>
      <c r="E487">
        <v>4950065</v>
      </c>
      <c r="F487" t="str">
        <f t="shared" si="7"/>
        <v>11114950065</v>
      </c>
      <c r="G487" t="s">
        <v>4867</v>
      </c>
      <c r="H487">
        <v>0</v>
      </c>
      <c r="I487">
        <v>0</v>
      </c>
      <c r="J487">
        <v>0</v>
      </c>
      <c r="K487">
        <v>0</v>
      </c>
      <c r="L487">
        <v>0</v>
      </c>
      <c r="M487">
        <v>0</v>
      </c>
      <c r="N487" t="s">
        <v>905</v>
      </c>
      <c r="O487">
        <v>2</v>
      </c>
    </row>
    <row r="488" spans="1:15" x14ac:dyDescent="0.25">
      <c r="A488">
        <v>1</v>
      </c>
      <c r="B488">
        <v>1</v>
      </c>
      <c r="C488">
        <v>1</v>
      </c>
      <c r="D488">
        <v>1</v>
      </c>
      <c r="E488">
        <v>4950070</v>
      </c>
      <c r="F488" t="str">
        <f t="shared" si="7"/>
        <v>11114950070</v>
      </c>
      <c r="G488" t="s">
        <v>4868</v>
      </c>
      <c r="H488">
        <v>0</v>
      </c>
      <c r="I488">
        <v>5536.38</v>
      </c>
      <c r="J488">
        <v>-5536.38</v>
      </c>
      <c r="K488">
        <v>0</v>
      </c>
      <c r="L488">
        <v>0</v>
      </c>
      <c r="M488">
        <v>0</v>
      </c>
      <c r="N488" t="s">
        <v>905</v>
      </c>
      <c r="O488">
        <v>2</v>
      </c>
    </row>
    <row r="489" spans="1:15" x14ac:dyDescent="0.25">
      <c r="A489">
        <v>1</v>
      </c>
      <c r="B489">
        <v>1</v>
      </c>
      <c r="C489">
        <v>1</v>
      </c>
      <c r="D489">
        <v>1</v>
      </c>
      <c r="E489">
        <v>4950071</v>
      </c>
      <c r="F489" t="str">
        <f t="shared" si="7"/>
        <v>11114950071</v>
      </c>
      <c r="G489" t="s">
        <v>4869</v>
      </c>
      <c r="H489">
        <v>0</v>
      </c>
      <c r="I489">
        <v>5527</v>
      </c>
      <c r="J489">
        <v>-5527</v>
      </c>
      <c r="K489">
        <v>0</v>
      </c>
      <c r="L489">
        <v>0</v>
      </c>
      <c r="M489">
        <v>0</v>
      </c>
      <c r="N489" t="s">
        <v>905</v>
      </c>
      <c r="O489">
        <v>2</v>
      </c>
    </row>
    <row r="490" spans="1:15" x14ac:dyDescent="0.25">
      <c r="A490">
        <v>1</v>
      </c>
      <c r="B490">
        <v>1</v>
      </c>
      <c r="C490">
        <v>1</v>
      </c>
      <c r="D490">
        <v>1</v>
      </c>
      <c r="E490">
        <v>4950072</v>
      </c>
      <c r="F490" t="str">
        <f t="shared" si="7"/>
        <v>11114950072</v>
      </c>
      <c r="G490" t="s">
        <v>4870</v>
      </c>
      <c r="H490">
        <v>0</v>
      </c>
      <c r="I490">
        <v>34231.839999999997</v>
      </c>
      <c r="J490">
        <v>-34231.839999999997</v>
      </c>
      <c r="K490">
        <v>0</v>
      </c>
      <c r="L490">
        <v>0</v>
      </c>
      <c r="M490">
        <v>0</v>
      </c>
      <c r="N490" t="s">
        <v>905</v>
      </c>
      <c r="O490">
        <v>2</v>
      </c>
    </row>
    <row r="491" spans="1:15" x14ac:dyDescent="0.25">
      <c r="A491">
        <v>1</v>
      </c>
      <c r="B491">
        <v>1</v>
      </c>
      <c r="C491">
        <v>1</v>
      </c>
      <c r="D491">
        <v>1</v>
      </c>
      <c r="E491">
        <v>8038000</v>
      </c>
      <c r="F491" t="str">
        <f t="shared" si="7"/>
        <v>11118038000</v>
      </c>
      <c r="G491" t="s">
        <v>4871</v>
      </c>
      <c r="H491">
        <v>0</v>
      </c>
      <c r="I491">
        <v>0</v>
      </c>
      <c r="J491">
        <v>0</v>
      </c>
      <c r="K491">
        <v>0</v>
      </c>
      <c r="L491">
        <v>0</v>
      </c>
      <c r="M491">
        <v>0</v>
      </c>
      <c r="N491" t="s">
        <v>905</v>
      </c>
      <c r="O491" t="s">
        <v>662</v>
      </c>
    </row>
    <row r="492" spans="1:15" x14ac:dyDescent="0.25">
      <c r="A492">
        <v>1</v>
      </c>
      <c r="B492">
        <v>1</v>
      </c>
      <c r="C492">
        <v>1</v>
      </c>
      <c r="D492">
        <v>1</v>
      </c>
      <c r="E492">
        <v>8060070</v>
      </c>
      <c r="F492" t="str">
        <f t="shared" si="7"/>
        <v>11118060070</v>
      </c>
      <c r="G492" t="s">
        <v>4872</v>
      </c>
      <c r="H492">
        <v>0</v>
      </c>
      <c r="I492">
        <v>0</v>
      </c>
      <c r="J492">
        <v>0</v>
      </c>
      <c r="K492">
        <v>0</v>
      </c>
      <c r="L492">
        <v>0</v>
      </c>
      <c r="M492">
        <v>0</v>
      </c>
      <c r="N492" t="s">
        <v>905</v>
      </c>
      <c r="O492" t="s">
        <v>662</v>
      </c>
    </row>
    <row r="493" spans="1:15" x14ac:dyDescent="0.25">
      <c r="A493">
        <v>1</v>
      </c>
      <c r="B493">
        <v>1</v>
      </c>
      <c r="C493">
        <v>80</v>
      </c>
      <c r="D493">
        <v>1</v>
      </c>
      <c r="E493">
        <v>7368000</v>
      </c>
      <c r="F493" t="str">
        <f t="shared" si="7"/>
        <v>118017368000</v>
      </c>
      <c r="G493" t="s">
        <v>4873</v>
      </c>
      <c r="H493">
        <v>0</v>
      </c>
      <c r="I493">
        <v>0</v>
      </c>
      <c r="J493">
        <v>0</v>
      </c>
      <c r="K493">
        <v>0</v>
      </c>
      <c r="L493">
        <v>0</v>
      </c>
      <c r="M493">
        <v>0</v>
      </c>
      <c r="N493" t="s">
        <v>905</v>
      </c>
      <c r="O493" t="s">
        <v>662</v>
      </c>
    </row>
    <row r="494" spans="1:15" x14ac:dyDescent="0.25">
      <c r="A494">
        <v>1</v>
      </c>
      <c r="B494">
        <v>1</v>
      </c>
      <c r="C494">
        <v>80</v>
      </c>
      <c r="D494">
        <v>10</v>
      </c>
      <c r="E494">
        <v>8060080</v>
      </c>
      <c r="F494" t="str">
        <f t="shared" si="7"/>
        <v>1180108060080</v>
      </c>
      <c r="G494" t="s">
        <v>4874</v>
      </c>
      <c r="H494">
        <v>0</v>
      </c>
      <c r="I494">
        <v>0</v>
      </c>
      <c r="J494">
        <v>0</v>
      </c>
      <c r="K494">
        <v>0</v>
      </c>
      <c r="L494">
        <v>0</v>
      </c>
      <c r="M494">
        <v>0</v>
      </c>
      <c r="N494" t="s">
        <v>905</v>
      </c>
      <c r="O494" t="s">
        <v>662</v>
      </c>
    </row>
    <row r="495" spans="1:15" x14ac:dyDescent="0.25">
      <c r="A495">
        <v>1</v>
      </c>
      <c r="B495">
        <v>1</v>
      </c>
      <c r="C495">
        <v>80</v>
      </c>
      <c r="D495">
        <v>10</v>
      </c>
      <c r="E495">
        <v>8060081</v>
      </c>
      <c r="F495" t="str">
        <f t="shared" si="7"/>
        <v>1180108060081</v>
      </c>
      <c r="G495" t="s">
        <v>4875</v>
      </c>
      <c r="H495">
        <v>0</v>
      </c>
      <c r="I495">
        <v>0</v>
      </c>
      <c r="J495">
        <v>0</v>
      </c>
      <c r="K495">
        <v>0</v>
      </c>
      <c r="L495">
        <v>0</v>
      </c>
      <c r="M495">
        <v>0</v>
      </c>
      <c r="N495" t="s">
        <v>905</v>
      </c>
      <c r="O495" t="s">
        <v>662</v>
      </c>
    </row>
    <row r="496" spans="1:15" x14ac:dyDescent="0.25">
      <c r="A496">
        <v>1</v>
      </c>
      <c r="B496">
        <v>1</v>
      </c>
      <c r="C496">
        <v>80</v>
      </c>
      <c r="D496">
        <v>10</v>
      </c>
      <c r="E496">
        <v>8060100</v>
      </c>
      <c r="F496" t="str">
        <f t="shared" si="7"/>
        <v>1180108060100</v>
      </c>
      <c r="G496" t="s">
        <v>4876</v>
      </c>
      <c r="H496">
        <v>0</v>
      </c>
      <c r="I496">
        <v>0</v>
      </c>
      <c r="J496">
        <v>0</v>
      </c>
      <c r="K496">
        <v>0</v>
      </c>
      <c r="L496">
        <v>0</v>
      </c>
      <c r="M496">
        <v>0</v>
      </c>
      <c r="N496" t="s">
        <v>905</v>
      </c>
      <c r="O496" t="s">
        <v>662</v>
      </c>
    </row>
    <row r="497" spans="1:15" x14ac:dyDescent="0.25">
      <c r="A497">
        <v>1</v>
      </c>
      <c r="B497">
        <v>1</v>
      </c>
      <c r="C497">
        <v>80</v>
      </c>
      <c r="D497">
        <v>10</v>
      </c>
      <c r="E497">
        <v>8060101</v>
      </c>
      <c r="F497" t="str">
        <f t="shared" si="7"/>
        <v>1180108060101</v>
      </c>
      <c r="G497" t="s">
        <v>4877</v>
      </c>
      <c r="H497">
        <v>0</v>
      </c>
      <c r="I497">
        <v>0</v>
      </c>
      <c r="J497">
        <v>0</v>
      </c>
      <c r="K497">
        <v>0</v>
      </c>
      <c r="L497">
        <v>0</v>
      </c>
      <c r="M497">
        <v>0</v>
      </c>
      <c r="N497" t="s">
        <v>905</v>
      </c>
      <c r="O497" t="s">
        <v>662</v>
      </c>
    </row>
    <row r="498" spans="1:15" x14ac:dyDescent="0.25">
      <c r="A498">
        <v>1</v>
      </c>
      <c r="B498">
        <v>1</v>
      </c>
      <c r="C498">
        <v>80</v>
      </c>
      <c r="D498">
        <v>10</v>
      </c>
      <c r="E498">
        <v>8060102</v>
      </c>
      <c r="F498" t="str">
        <f t="shared" si="7"/>
        <v>1180108060102</v>
      </c>
      <c r="G498" t="s">
        <v>4878</v>
      </c>
      <c r="H498">
        <v>0</v>
      </c>
      <c r="I498">
        <v>0</v>
      </c>
      <c r="J498">
        <v>0</v>
      </c>
      <c r="K498">
        <v>0</v>
      </c>
      <c r="L498">
        <v>0</v>
      </c>
      <c r="M498">
        <v>0</v>
      </c>
      <c r="N498" t="s">
        <v>905</v>
      </c>
      <c r="O498" t="s">
        <v>662</v>
      </c>
    </row>
    <row r="499" spans="1:15" x14ac:dyDescent="0.25">
      <c r="A499">
        <v>1</v>
      </c>
      <c r="B499">
        <v>1</v>
      </c>
      <c r="C499">
        <v>80</v>
      </c>
      <c r="D499">
        <v>10</v>
      </c>
      <c r="E499">
        <v>8060103</v>
      </c>
      <c r="F499" t="str">
        <f t="shared" si="7"/>
        <v>1180108060103</v>
      </c>
      <c r="G499" t="s">
        <v>4879</v>
      </c>
      <c r="H499">
        <v>0</v>
      </c>
      <c r="I499">
        <v>0</v>
      </c>
      <c r="J499">
        <v>0</v>
      </c>
      <c r="K499">
        <v>0</v>
      </c>
      <c r="L499">
        <v>0</v>
      </c>
      <c r="M499">
        <v>0</v>
      </c>
      <c r="N499" t="s">
        <v>905</v>
      </c>
      <c r="O499" t="s">
        <v>662</v>
      </c>
    </row>
    <row r="500" spans="1:15" x14ac:dyDescent="0.25">
      <c r="A500">
        <v>1</v>
      </c>
      <c r="B500">
        <v>1</v>
      </c>
      <c r="C500">
        <v>80</v>
      </c>
      <c r="D500">
        <v>10</v>
      </c>
      <c r="E500">
        <v>8060104</v>
      </c>
      <c r="F500" t="str">
        <f t="shared" si="7"/>
        <v>1180108060104</v>
      </c>
      <c r="G500" t="s">
        <v>4880</v>
      </c>
      <c r="H500">
        <v>0</v>
      </c>
      <c r="I500">
        <v>0</v>
      </c>
      <c r="J500">
        <v>0</v>
      </c>
      <c r="K500">
        <v>0</v>
      </c>
      <c r="L500">
        <v>0</v>
      </c>
      <c r="M500">
        <v>0</v>
      </c>
      <c r="N500" t="s">
        <v>905</v>
      </c>
      <c r="O500" t="s">
        <v>662</v>
      </c>
    </row>
    <row r="501" spans="1:15" x14ac:dyDescent="0.25">
      <c r="A501">
        <v>1</v>
      </c>
      <c r="B501">
        <v>1</v>
      </c>
      <c r="C501">
        <v>80</v>
      </c>
      <c r="D501">
        <v>10</v>
      </c>
      <c r="E501">
        <v>8060200</v>
      </c>
      <c r="F501" t="str">
        <f t="shared" si="7"/>
        <v>1180108060200</v>
      </c>
      <c r="G501" t="s">
        <v>4881</v>
      </c>
      <c r="H501">
        <v>0</v>
      </c>
      <c r="I501">
        <v>0</v>
      </c>
      <c r="J501">
        <v>0</v>
      </c>
      <c r="K501">
        <v>0</v>
      </c>
      <c r="L501">
        <v>0</v>
      </c>
      <c r="M501">
        <v>0</v>
      </c>
      <c r="N501" t="s">
        <v>905</v>
      </c>
      <c r="O501" t="s">
        <v>662</v>
      </c>
    </row>
    <row r="502" spans="1:15" x14ac:dyDescent="0.25">
      <c r="A502" s="191">
        <v>1</v>
      </c>
      <c r="B502" s="191">
        <v>1</v>
      </c>
      <c r="C502" s="191">
        <v>80</v>
      </c>
      <c r="D502" s="191">
        <v>10</v>
      </c>
      <c r="E502" s="191">
        <v>8060201</v>
      </c>
      <c r="F502" t="str">
        <f t="shared" si="7"/>
        <v>1180108060201</v>
      </c>
      <c r="G502" s="191" t="s">
        <v>4882</v>
      </c>
      <c r="H502" s="191">
        <v>0</v>
      </c>
      <c r="I502" s="191">
        <v>0</v>
      </c>
      <c r="J502" s="191">
        <v>0</v>
      </c>
      <c r="K502" s="191">
        <v>0</v>
      </c>
      <c r="L502" s="191">
        <v>0</v>
      </c>
      <c r="M502" s="191">
        <v>0</v>
      </c>
      <c r="N502" s="191" t="s">
        <v>905</v>
      </c>
      <c r="O502" s="191" t="s">
        <v>662</v>
      </c>
    </row>
    <row r="503" spans="1:15" ht="15.75" x14ac:dyDescent="0.25">
      <c r="A503" s="192"/>
      <c r="B503" s="192"/>
      <c r="C503" s="192"/>
      <c r="D503" s="192"/>
      <c r="E503" s="192"/>
      <c r="F503" t="str">
        <f t="shared" si="7"/>
        <v/>
      </c>
      <c r="G503" s="193" t="s">
        <v>663</v>
      </c>
      <c r="H503" s="192"/>
      <c r="I503" s="192"/>
      <c r="J503" s="192"/>
      <c r="K503" s="192"/>
      <c r="L503" s="192"/>
      <c r="M503" s="192"/>
      <c r="N503" s="192"/>
      <c r="O503" s="192"/>
    </row>
    <row r="504" spans="1:15" x14ac:dyDescent="0.25">
      <c r="A504">
        <v>1</v>
      </c>
      <c r="B504">
        <v>10</v>
      </c>
      <c r="C504">
        <v>10</v>
      </c>
      <c r="D504">
        <v>1</v>
      </c>
      <c r="E504">
        <v>5027000</v>
      </c>
      <c r="F504" t="str">
        <f t="shared" si="7"/>
        <v>1101015027000</v>
      </c>
      <c r="G504" t="s">
        <v>4883</v>
      </c>
      <c r="H504">
        <v>0</v>
      </c>
      <c r="I504">
        <v>0</v>
      </c>
      <c r="J504">
        <v>-650000</v>
      </c>
      <c r="K504">
        <v>0</v>
      </c>
      <c r="L504">
        <v>-650000</v>
      </c>
      <c r="M504">
        <v>0</v>
      </c>
      <c r="N504" t="s">
        <v>905</v>
      </c>
      <c r="O504" t="s">
        <v>4884</v>
      </c>
    </row>
    <row r="505" spans="1:15" x14ac:dyDescent="0.25">
      <c r="A505">
        <v>1</v>
      </c>
      <c r="B505">
        <v>10</v>
      </c>
      <c r="C505">
        <v>10</v>
      </c>
      <c r="D505">
        <v>1</v>
      </c>
      <c r="E505">
        <v>7010000</v>
      </c>
      <c r="F505" t="str">
        <f t="shared" si="7"/>
        <v>1101017010000</v>
      </c>
      <c r="G505" t="s">
        <v>4823</v>
      </c>
      <c r="H505">
        <v>0</v>
      </c>
      <c r="I505">
        <v>1459035.27</v>
      </c>
      <c r="J505">
        <v>-332167.90999999997</v>
      </c>
      <c r="K505">
        <v>1126867.3600000001</v>
      </c>
      <c r="L505">
        <v>0</v>
      </c>
      <c r="M505">
        <v>0</v>
      </c>
      <c r="N505" t="s">
        <v>905</v>
      </c>
      <c r="O505" t="s">
        <v>662</v>
      </c>
    </row>
    <row r="506" spans="1:15" x14ac:dyDescent="0.25">
      <c r="A506">
        <v>1</v>
      </c>
      <c r="B506">
        <v>10</v>
      </c>
      <c r="C506">
        <v>10</v>
      </c>
      <c r="D506">
        <v>1</v>
      </c>
      <c r="E506">
        <v>7011000</v>
      </c>
      <c r="F506" t="str">
        <f t="shared" si="7"/>
        <v>1101017011000</v>
      </c>
      <c r="G506" t="s">
        <v>4885</v>
      </c>
      <c r="H506">
        <v>0</v>
      </c>
      <c r="I506">
        <v>9806.1</v>
      </c>
      <c r="J506">
        <v>0</v>
      </c>
      <c r="K506">
        <v>9806.1</v>
      </c>
      <c r="L506">
        <v>0</v>
      </c>
      <c r="M506">
        <v>0</v>
      </c>
      <c r="N506" t="s">
        <v>905</v>
      </c>
      <c r="O506" t="s">
        <v>662</v>
      </c>
    </row>
    <row r="507" spans="1:15" x14ac:dyDescent="0.25">
      <c r="A507">
        <v>1</v>
      </c>
      <c r="B507">
        <v>10</v>
      </c>
      <c r="C507">
        <v>10</v>
      </c>
      <c r="D507">
        <v>1</v>
      </c>
      <c r="E507">
        <v>7013000</v>
      </c>
      <c r="F507" t="str">
        <f t="shared" si="7"/>
        <v>1101017013000</v>
      </c>
      <c r="G507" t="s">
        <v>4886</v>
      </c>
      <c r="H507">
        <v>0</v>
      </c>
      <c r="I507">
        <v>1500</v>
      </c>
      <c r="J507">
        <v>0</v>
      </c>
      <c r="K507">
        <v>1500</v>
      </c>
      <c r="L507">
        <v>0</v>
      </c>
      <c r="M507">
        <v>0</v>
      </c>
      <c r="N507" t="s">
        <v>905</v>
      </c>
      <c r="O507" t="s">
        <v>662</v>
      </c>
    </row>
    <row r="508" spans="1:15" x14ac:dyDescent="0.25">
      <c r="A508">
        <v>1</v>
      </c>
      <c r="B508">
        <v>10</v>
      </c>
      <c r="C508">
        <v>10</v>
      </c>
      <c r="D508">
        <v>1</v>
      </c>
      <c r="E508">
        <v>7015000</v>
      </c>
      <c r="F508" t="str">
        <f t="shared" si="7"/>
        <v>1101017015000</v>
      </c>
      <c r="G508" t="s">
        <v>4887</v>
      </c>
      <c r="H508">
        <v>0</v>
      </c>
      <c r="I508">
        <v>16500</v>
      </c>
      <c r="J508">
        <v>0</v>
      </c>
      <c r="K508">
        <v>16500</v>
      </c>
      <c r="L508">
        <v>0</v>
      </c>
      <c r="M508">
        <v>0</v>
      </c>
      <c r="N508" t="s">
        <v>905</v>
      </c>
      <c r="O508" t="s">
        <v>662</v>
      </c>
    </row>
    <row r="509" spans="1:15" x14ac:dyDescent="0.25">
      <c r="A509">
        <v>1</v>
      </c>
      <c r="B509">
        <v>10</v>
      </c>
      <c r="C509">
        <v>10</v>
      </c>
      <c r="D509">
        <v>1</v>
      </c>
      <c r="E509">
        <v>7020000</v>
      </c>
      <c r="F509" t="str">
        <f t="shared" si="7"/>
        <v>1101017020000</v>
      </c>
      <c r="G509" t="s">
        <v>4888</v>
      </c>
      <c r="H509">
        <v>0</v>
      </c>
      <c r="I509">
        <v>0</v>
      </c>
      <c r="J509">
        <v>0</v>
      </c>
      <c r="K509">
        <v>0</v>
      </c>
      <c r="L509">
        <v>0</v>
      </c>
      <c r="M509">
        <v>0</v>
      </c>
      <c r="N509" t="s">
        <v>905</v>
      </c>
      <c r="O509" t="s">
        <v>662</v>
      </c>
    </row>
    <row r="510" spans="1:15" x14ac:dyDescent="0.25">
      <c r="A510">
        <v>1</v>
      </c>
      <c r="B510">
        <v>10</v>
      </c>
      <c r="C510">
        <v>10</v>
      </c>
      <c r="D510">
        <v>1</v>
      </c>
      <c r="E510">
        <v>7031000</v>
      </c>
      <c r="F510" t="str">
        <f t="shared" si="7"/>
        <v>1101017031000</v>
      </c>
      <c r="G510" t="s">
        <v>4827</v>
      </c>
      <c r="H510">
        <v>0</v>
      </c>
      <c r="I510">
        <v>21065.72</v>
      </c>
      <c r="J510">
        <v>0</v>
      </c>
      <c r="K510">
        <v>21065.72</v>
      </c>
      <c r="L510">
        <v>0</v>
      </c>
      <c r="M510">
        <v>0</v>
      </c>
      <c r="N510" t="s">
        <v>905</v>
      </c>
      <c r="O510" t="s">
        <v>662</v>
      </c>
    </row>
    <row r="511" spans="1:15" x14ac:dyDescent="0.25">
      <c r="A511">
        <v>1</v>
      </c>
      <c r="B511">
        <v>10</v>
      </c>
      <c r="C511">
        <v>10</v>
      </c>
      <c r="D511">
        <v>1</v>
      </c>
      <c r="E511">
        <v>7032000</v>
      </c>
      <c r="F511" t="str">
        <f t="shared" si="7"/>
        <v>1101017032000</v>
      </c>
      <c r="G511" t="s">
        <v>4826</v>
      </c>
      <c r="H511">
        <v>0</v>
      </c>
      <c r="I511">
        <v>2865.6</v>
      </c>
      <c r="J511">
        <v>0</v>
      </c>
      <c r="K511">
        <v>2865.6</v>
      </c>
      <c r="L511">
        <v>0</v>
      </c>
      <c r="M511">
        <v>0</v>
      </c>
      <c r="N511" t="s">
        <v>905</v>
      </c>
      <c r="O511" t="s">
        <v>662</v>
      </c>
    </row>
    <row r="512" spans="1:15" x14ac:dyDescent="0.25">
      <c r="A512">
        <v>1</v>
      </c>
      <c r="B512">
        <v>10</v>
      </c>
      <c r="C512">
        <v>10</v>
      </c>
      <c r="D512">
        <v>1</v>
      </c>
      <c r="E512">
        <v>7033000</v>
      </c>
      <c r="F512" t="str">
        <f t="shared" si="7"/>
        <v>1101017033000</v>
      </c>
      <c r="G512" t="s">
        <v>4829</v>
      </c>
      <c r="H512">
        <v>0</v>
      </c>
      <c r="I512">
        <v>0</v>
      </c>
      <c r="J512">
        <v>0</v>
      </c>
      <c r="K512">
        <v>0</v>
      </c>
      <c r="L512">
        <v>0</v>
      </c>
      <c r="M512">
        <v>0</v>
      </c>
      <c r="N512" t="s">
        <v>905</v>
      </c>
      <c r="O512" t="s">
        <v>662</v>
      </c>
    </row>
    <row r="513" spans="1:15" x14ac:dyDescent="0.25">
      <c r="A513">
        <v>1</v>
      </c>
      <c r="B513">
        <v>10</v>
      </c>
      <c r="C513">
        <v>10</v>
      </c>
      <c r="D513">
        <v>1</v>
      </c>
      <c r="E513">
        <v>7034000</v>
      </c>
      <c r="F513" t="str">
        <f t="shared" si="7"/>
        <v>1101017034000</v>
      </c>
      <c r="G513" t="s">
        <v>4834</v>
      </c>
      <c r="H513">
        <v>0</v>
      </c>
      <c r="I513">
        <v>2999.52</v>
      </c>
      <c r="J513">
        <v>0</v>
      </c>
      <c r="K513">
        <v>2999.52</v>
      </c>
      <c r="L513">
        <v>0</v>
      </c>
      <c r="M513">
        <v>0</v>
      </c>
      <c r="N513" t="s">
        <v>905</v>
      </c>
      <c r="O513" t="s">
        <v>662</v>
      </c>
    </row>
    <row r="514" spans="1:15" x14ac:dyDescent="0.25">
      <c r="A514">
        <v>1</v>
      </c>
      <c r="B514">
        <v>10</v>
      </c>
      <c r="C514">
        <v>10</v>
      </c>
      <c r="D514">
        <v>1</v>
      </c>
      <c r="E514">
        <v>7035000</v>
      </c>
      <c r="F514" t="str">
        <f t="shared" si="7"/>
        <v>1101017035000</v>
      </c>
      <c r="G514" t="s">
        <v>4889</v>
      </c>
      <c r="H514">
        <v>0</v>
      </c>
      <c r="I514">
        <v>0</v>
      </c>
      <c r="J514">
        <v>0</v>
      </c>
      <c r="K514">
        <v>0</v>
      </c>
      <c r="L514">
        <v>0</v>
      </c>
      <c r="M514">
        <v>0</v>
      </c>
      <c r="N514" t="s">
        <v>905</v>
      </c>
      <c r="O514" t="s">
        <v>662</v>
      </c>
    </row>
    <row r="515" spans="1:15" x14ac:dyDescent="0.25">
      <c r="A515">
        <v>1</v>
      </c>
      <c r="B515">
        <v>10</v>
      </c>
      <c r="C515">
        <v>10</v>
      </c>
      <c r="D515">
        <v>1</v>
      </c>
      <c r="E515">
        <v>7211000</v>
      </c>
      <c r="F515" t="str">
        <f t="shared" ref="F515:F578" si="8">CONCATENATE(A515,B515,C515,D515,E515)</f>
        <v>1101017211000</v>
      </c>
      <c r="G515" t="s">
        <v>4890</v>
      </c>
      <c r="H515">
        <v>0</v>
      </c>
      <c r="I515">
        <v>0</v>
      </c>
      <c r="J515">
        <v>0</v>
      </c>
      <c r="K515">
        <v>0</v>
      </c>
      <c r="L515">
        <v>0</v>
      </c>
      <c r="M515">
        <v>0</v>
      </c>
      <c r="N515" t="s">
        <v>905</v>
      </c>
      <c r="O515" t="s">
        <v>662</v>
      </c>
    </row>
    <row r="516" spans="1:15" x14ac:dyDescent="0.25">
      <c r="A516">
        <v>1</v>
      </c>
      <c r="B516">
        <v>10</v>
      </c>
      <c r="C516">
        <v>10</v>
      </c>
      <c r="D516">
        <v>1</v>
      </c>
      <c r="E516">
        <v>7503000</v>
      </c>
      <c r="F516" t="str">
        <f t="shared" si="8"/>
        <v>1101017503000</v>
      </c>
      <c r="G516" t="s">
        <v>4891</v>
      </c>
      <c r="H516">
        <v>0</v>
      </c>
      <c r="I516">
        <v>440</v>
      </c>
      <c r="J516">
        <v>0</v>
      </c>
      <c r="K516">
        <v>440</v>
      </c>
      <c r="L516">
        <v>0</v>
      </c>
      <c r="M516">
        <v>0</v>
      </c>
      <c r="N516" t="s">
        <v>905</v>
      </c>
      <c r="O516" t="s">
        <v>662</v>
      </c>
    </row>
    <row r="517" spans="1:15" x14ac:dyDescent="0.25">
      <c r="A517">
        <v>1</v>
      </c>
      <c r="B517">
        <v>10</v>
      </c>
      <c r="C517">
        <v>10</v>
      </c>
      <c r="D517">
        <v>1</v>
      </c>
      <c r="E517">
        <v>7701000</v>
      </c>
      <c r="F517" t="str">
        <f t="shared" si="8"/>
        <v>1101017701000</v>
      </c>
      <c r="G517" t="s">
        <v>4892</v>
      </c>
      <c r="H517">
        <v>0</v>
      </c>
      <c r="I517">
        <v>0</v>
      </c>
      <c r="J517">
        <v>0</v>
      </c>
      <c r="K517">
        <v>0</v>
      </c>
      <c r="L517">
        <v>0</v>
      </c>
      <c r="M517">
        <v>0</v>
      </c>
      <c r="N517" t="s">
        <v>905</v>
      </c>
      <c r="O517" t="s">
        <v>662</v>
      </c>
    </row>
    <row r="518" spans="1:15" x14ac:dyDescent="0.25">
      <c r="A518">
        <v>1</v>
      </c>
      <c r="B518">
        <v>10</v>
      </c>
      <c r="C518">
        <v>10</v>
      </c>
      <c r="D518">
        <v>1</v>
      </c>
      <c r="E518">
        <v>7724000</v>
      </c>
      <c r="F518" t="str">
        <f t="shared" si="8"/>
        <v>1101017724000</v>
      </c>
      <c r="G518" t="s">
        <v>4893</v>
      </c>
      <c r="H518">
        <v>0</v>
      </c>
      <c r="I518">
        <v>5126.3599999999997</v>
      </c>
      <c r="J518">
        <v>-1682.21</v>
      </c>
      <c r="K518">
        <v>3444.15</v>
      </c>
      <c r="L518">
        <v>0</v>
      </c>
      <c r="M518">
        <v>0</v>
      </c>
      <c r="N518" t="s">
        <v>905</v>
      </c>
      <c r="O518" t="s">
        <v>662</v>
      </c>
    </row>
    <row r="519" spans="1:15" x14ac:dyDescent="0.25">
      <c r="A519">
        <v>1</v>
      </c>
      <c r="B519">
        <v>10</v>
      </c>
      <c r="C519">
        <v>10</v>
      </c>
      <c r="D519">
        <v>1</v>
      </c>
      <c r="E519">
        <v>7767000</v>
      </c>
      <c r="F519" t="str">
        <f t="shared" si="8"/>
        <v>1101017767000</v>
      </c>
      <c r="G519" t="s">
        <v>4894</v>
      </c>
      <c r="H519">
        <v>0</v>
      </c>
      <c r="I519">
        <v>46677.86</v>
      </c>
      <c r="J519">
        <v>-811.15</v>
      </c>
      <c r="K519">
        <v>45866.71</v>
      </c>
      <c r="L519">
        <v>0</v>
      </c>
      <c r="M519">
        <v>0</v>
      </c>
      <c r="N519" t="s">
        <v>905</v>
      </c>
      <c r="O519" t="s">
        <v>662</v>
      </c>
    </row>
    <row r="520" spans="1:15" x14ac:dyDescent="0.25">
      <c r="A520">
        <v>1</v>
      </c>
      <c r="B520">
        <v>10</v>
      </c>
      <c r="C520">
        <v>10</v>
      </c>
      <c r="D520">
        <v>1</v>
      </c>
      <c r="E520">
        <v>7768000</v>
      </c>
      <c r="F520" t="str">
        <f t="shared" si="8"/>
        <v>1101017768000</v>
      </c>
      <c r="G520" t="s">
        <v>4895</v>
      </c>
      <c r="H520">
        <v>0</v>
      </c>
      <c r="I520">
        <v>24940.07</v>
      </c>
      <c r="J520">
        <v>0</v>
      </c>
      <c r="K520">
        <v>24940.07</v>
      </c>
      <c r="L520">
        <v>0</v>
      </c>
      <c r="M520">
        <v>0</v>
      </c>
      <c r="N520" t="s">
        <v>905</v>
      </c>
      <c r="O520" t="s">
        <v>662</v>
      </c>
    </row>
    <row r="521" spans="1:15" x14ac:dyDescent="0.25">
      <c r="A521">
        <v>1</v>
      </c>
      <c r="B521">
        <v>10</v>
      </c>
      <c r="C521">
        <v>10</v>
      </c>
      <c r="D521">
        <v>1</v>
      </c>
      <c r="E521">
        <v>7787000</v>
      </c>
      <c r="F521" t="str">
        <f t="shared" si="8"/>
        <v>1101017787000</v>
      </c>
      <c r="G521" t="s">
        <v>4896</v>
      </c>
      <c r="H521">
        <v>0</v>
      </c>
      <c r="I521">
        <v>0</v>
      </c>
      <c r="J521">
        <v>0</v>
      </c>
      <c r="K521">
        <v>0</v>
      </c>
      <c r="L521">
        <v>0</v>
      </c>
      <c r="M521">
        <v>0</v>
      </c>
      <c r="N521" t="s">
        <v>905</v>
      </c>
      <c r="O521" t="s">
        <v>662</v>
      </c>
    </row>
    <row r="522" spans="1:15" x14ac:dyDescent="0.25">
      <c r="A522">
        <v>1</v>
      </c>
      <c r="B522">
        <v>10</v>
      </c>
      <c r="C522">
        <v>10</v>
      </c>
      <c r="D522">
        <v>1</v>
      </c>
      <c r="E522">
        <v>7801000</v>
      </c>
      <c r="F522" t="str">
        <f t="shared" si="8"/>
        <v>1101017801000</v>
      </c>
      <c r="G522" t="s">
        <v>4897</v>
      </c>
      <c r="H522">
        <v>0</v>
      </c>
      <c r="I522">
        <v>0</v>
      </c>
      <c r="J522">
        <v>0</v>
      </c>
      <c r="K522">
        <v>0</v>
      </c>
      <c r="L522">
        <v>0</v>
      </c>
      <c r="M522">
        <v>0</v>
      </c>
      <c r="N522" t="s">
        <v>905</v>
      </c>
      <c r="O522" t="s">
        <v>662</v>
      </c>
    </row>
    <row r="523" spans="1:15" x14ac:dyDescent="0.25">
      <c r="A523">
        <v>1</v>
      </c>
      <c r="B523">
        <v>10</v>
      </c>
      <c r="C523">
        <v>10</v>
      </c>
      <c r="D523">
        <v>1</v>
      </c>
      <c r="E523">
        <v>7803000</v>
      </c>
      <c r="F523" t="str">
        <f t="shared" si="8"/>
        <v>1101017803000</v>
      </c>
      <c r="G523" t="s">
        <v>4898</v>
      </c>
      <c r="H523">
        <v>0</v>
      </c>
      <c r="I523">
        <v>2372.61</v>
      </c>
      <c r="J523">
        <v>0</v>
      </c>
      <c r="K523">
        <v>2372.61</v>
      </c>
      <c r="L523">
        <v>0</v>
      </c>
      <c r="M523">
        <v>0</v>
      </c>
      <c r="N523" t="s">
        <v>905</v>
      </c>
      <c r="O523" t="s">
        <v>662</v>
      </c>
    </row>
    <row r="524" spans="1:15" x14ac:dyDescent="0.25">
      <c r="A524">
        <v>1</v>
      </c>
      <c r="B524">
        <v>10</v>
      </c>
      <c r="C524">
        <v>10</v>
      </c>
      <c r="D524">
        <v>1</v>
      </c>
      <c r="E524">
        <v>7814000</v>
      </c>
      <c r="F524" t="str">
        <f t="shared" si="8"/>
        <v>1101017814000</v>
      </c>
      <c r="G524" t="s">
        <v>4899</v>
      </c>
      <c r="H524">
        <v>0</v>
      </c>
      <c r="I524">
        <v>207269.61</v>
      </c>
      <c r="J524">
        <v>-58403.14</v>
      </c>
      <c r="K524">
        <v>148866.47</v>
      </c>
      <c r="L524">
        <v>0</v>
      </c>
      <c r="M524">
        <v>0</v>
      </c>
      <c r="N524" t="s">
        <v>905</v>
      </c>
      <c r="O524" t="s">
        <v>662</v>
      </c>
    </row>
    <row r="525" spans="1:15" ht="15.75" x14ac:dyDescent="0.25">
      <c r="A525" s="192"/>
      <c r="B525" s="192"/>
      <c r="C525" s="192"/>
      <c r="D525" s="192"/>
      <c r="E525" s="192"/>
      <c r="F525" t="str">
        <f t="shared" si="8"/>
        <v/>
      </c>
      <c r="G525" s="194" t="s">
        <v>664</v>
      </c>
      <c r="H525" s="192"/>
      <c r="I525" s="192"/>
      <c r="J525" s="192"/>
      <c r="K525" s="192"/>
      <c r="L525" s="192"/>
      <c r="M525" s="192"/>
      <c r="N525" s="192"/>
      <c r="O525" s="192"/>
    </row>
    <row r="526" spans="1:15" x14ac:dyDescent="0.25">
      <c r="A526">
        <v>1</v>
      </c>
      <c r="B526">
        <v>10</v>
      </c>
      <c r="C526">
        <v>10</v>
      </c>
      <c r="D526">
        <v>2</v>
      </c>
      <c r="E526">
        <v>5027000</v>
      </c>
      <c r="F526" t="str">
        <f t="shared" si="8"/>
        <v>1101025027000</v>
      </c>
      <c r="G526" t="s">
        <v>4883</v>
      </c>
      <c r="H526">
        <v>0</v>
      </c>
      <c r="I526">
        <v>15247000</v>
      </c>
      <c r="J526">
        <v>-16850000</v>
      </c>
      <c r="K526">
        <v>0</v>
      </c>
      <c r="L526">
        <v>-1603000</v>
      </c>
      <c r="M526">
        <v>0</v>
      </c>
      <c r="N526" t="s">
        <v>905</v>
      </c>
      <c r="O526" t="s">
        <v>4884</v>
      </c>
    </row>
    <row r="527" spans="1:15" x14ac:dyDescent="0.25">
      <c r="A527">
        <v>1</v>
      </c>
      <c r="B527">
        <v>10</v>
      </c>
      <c r="C527">
        <v>10</v>
      </c>
      <c r="D527">
        <v>2</v>
      </c>
      <c r="E527">
        <v>5476000</v>
      </c>
      <c r="F527" t="str">
        <f t="shared" si="8"/>
        <v>1101025476000</v>
      </c>
      <c r="G527" t="s">
        <v>4900</v>
      </c>
      <c r="H527">
        <v>0</v>
      </c>
      <c r="I527">
        <v>0</v>
      </c>
      <c r="J527">
        <v>-23715.79</v>
      </c>
      <c r="K527">
        <v>0</v>
      </c>
      <c r="L527">
        <v>-23715.79</v>
      </c>
      <c r="M527">
        <v>0</v>
      </c>
      <c r="N527" t="s">
        <v>905</v>
      </c>
      <c r="O527" t="s">
        <v>4884</v>
      </c>
    </row>
    <row r="528" spans="1:15" x14ac:dyDescent="0.25">
      <c r="A528">
        <v>1</v>
      </c>
      <c r="B528">
        <v>10</v>
      </c>
      <c r="C528">
        <v>10</v>
      </c>
      <c r="D528">
        <v>2</v>
      </c>
      <c r="E528">
        <v>7010000</v>
      </c>
      <c r="F528" t="str">
        <f t="shared" si="8"/>
        <v>1101027010000</v>
      </c>
      <c r="G528" t="s">
        <v>4823</v>
      </c>
      <c r="H528">
        <v>0</v>
      </c>
      <c r="I528">
        <v>95554.48</v>
      </c>
      <c r="J528">
        <v>0</v>
      </c>
      <c r="K528">
        <v>95554.48</v>
      </c>
      <c r="L528">
        <v>0</v>
      </c>
      <c r="M528">
        <v>0</v>
      </c>
      <c r="N528" t="s">
        <v>905</v>
      </c>
      <c r="O528" t="s">
        <v>662</v>
      </c>
    </row>
    <row r="529" spans="1:15" x14ac:dyDescent="0.25">
      <c r="A529">
        <v>1</v>
      </c>
      <c r="B529">
        <v>10</v>
      </c>
      <c r="C529">
        <v>10</v>
      </c>
      <c r="D529">
        <v>2</v>
      </c>
      <c r="E529">
        <v>7011000</v>
      </c>
      <c r="F529" t="str">
        <f t="shared" si="8"/>
        <v>1101027011000</v>
      </c>
      <c r="G529" t="s">
        <v>4885</v>
      </c>
      <c r="H529">
        <v>0</v>
      </c>
      <c r="I529">
        <v>9141.2199999999993</v>
      </c>
      <c r="J529">
        <v>0</v>
      </c>
      <c r="K529">
        <v>9141.2199999999993</v>
      </c>
      <c r="L529">
        <v>0</v>
      </c>
      <c r="M529">
        <v>0</v>
      </c>
      <c r="N529" t="s">
        <v>905</v>
      </c>
      <c r="O529" t="s">
        <v>662</v>
      </c>
    </row>
    <row r="530" spans="1:15" x14ac:dyDescent="0.25">
      <c r="A530">
        <v>1</v>
      </c>
      <c r="B530">
        <v>10</v>
      </c>
      <c r="C530">
        <v>10</v>
      </c>
      <c r="D530">
        <v>2</v>
      </c>
      <c r="E530">
        <v>7020000</v>
      </c>
      <c r="F530" t="str">
        <f t="shared" si="8"/>
        <v>1101027020000</v>
      </c>
      <c r="G530" t="s">
        <v>4888</v>
      </c>
      <c r="H530">
        <v>0</v>
      </c>
      <c r="I530">
        <v>0</v>
      </c>
      <c r="J530">
        <v>-34346.949999999997</v>
      </c>
      <c r="K530">
        <v>0</v>
      </c>
      <c r="L530">
        <v>-34346.949999999997</v>
      </c>
      <c r="M530">
        <v>0</v>
      </c>
      <c r="N530" t="s">
        <v>905</v>
      </c>
      <c r="O530" t="s">
        <v>662</v>
      </c>
    </row>
    <row r="531" spans="1:15" x14ac:dyDescent="0.25">
      <c r="A531">
        <v>1</v>
      </c>
      <c r="B531">
        <v>10</v>
      </c>
      <c r="C531">
        <v>10</v>
      </c>
      <c r="D531">
        <v>2</v>
      </c>
      <c r="E531">
        <v>7033000</v>
      </c>
      <c r="F531" t="str">
        <f t="shared" si="8"/>
        <v>1101027033000</v>
      </c>
      <c r="G531" t="s">
        <v>4829</v>
      </c>
      <c r="H531">
        <v>0</v>
      </c>
      <c r="I531">
        <v>0</v>
      </c>
      <c r="J531">
        <v>0</v>
      </c>
      <c r="K531">
        <v>0</v>
      </c>
      <c r="L531">
        <v>0</v>
      </c>
      <c r="M531">
        <v>0</v>
      </c>
      <c r="N531" t="s">
        <v>905</v>
      </c>
      <c r="O531" t="s">
        <v>662</v>
      </c>
    </row>
    <row r="532" spans="1:15" x14ac:dyDescent="0.25">
      <c r="A532">
        <v>1</v>
      </c>
      <c r="B532">
        <v>10</v>
      </c>
      <c r="C532">
        <v>10</v>
      </c>
      <c r="D532">
        <v>2</v>
      </c>
      <c r="E532">
        <v>7034000</v>
      </c>
      <c r="F532" t="str">
        <f t="shared" si="8"/>
        <v>1101027034000</v>
      </c>
      <c r="G532" t="s">
        <v>4834</v>
      </c>
      <c r="H532">
        <v>0</v>
      </c>
      <c r="I532">
        <v>1047.03</v>
      </c>
      <c r="J532">
        <v>0</v>
      </c>
      <c r="K532">
        <v>1047.03</v>
      </c>
      <c r="L532">
        <v>0</v>
      </c>
      <c r="M532">
        <v>0</v>
      </c>
      <c r="N532" t="s">
        <v>905</v>
      </c>
      <c r="O532" t="s">
        <v>662</v>
      </c>
    </row>
    <row r="533" spans="1:15" x14ac:dyDescent="0.25">
      <c r="A533">
        <v>1</v>
      </c>
      <c r="B533">
        <v>10</v>
      </c>
      <c r="C533">
        <v>10</v>
      </c>
      <c r="D533">
        <v>2</v>
      </c>
      <c r="E533">
        <v>7035000</v>
      </c>
      <c r="F533" t="str">
        <f t="shared" si="8"/>
        <v>1101027035000</v>
      </c>
      <c r="G533" t="s">
        <v>4889</v>
      </c>
      <c r="H533">
        <v>0</v>
      </c>
      <c r="I533">
        <v>0</v>
      </c>
      <c r="J533">
        <v>0</v>
      </c>
      <c r="K533">
        <v>0</v>
      </c>
      <c r="L533">
        <v>0</v>
      </c>
      <c r="M533">
        <v>0</v>
      </c>
      <c r="N533" t="s">
        <v>905</v>
      </c>
      <c r="O533" t="s">
        <v>662</v>
      </c>
    </row>
    <row r="534" spans="1:15" x14ac:dyDescent="0.25">
      <c r="A534">
        <v>1</v>
      </c>
      <c r="B534">
        <v>10</v>
      </c>
      <c r="C534">
        <v>10</v>
      </c>
      <c r="D534">
        <v>2</v>
      </c>
      <c r="E534">
        <v>7083000</v>
      </c>
      <c r="F534" t="str">
        <f t="shared" si="8"/>
        <v>1101027083000</v>
      </c>
      <c r="G534" t="s">
        <v>4901</v>
      </c>
      <c r="H534">
        <v>0</v>
      </c>
      <c r="I534">
        <v>2585501.67</v>
      </c>
      <c r="J534">
        <v>0</v>
      </c>
      <c r="K534">
        <v>2585501.67</v>
      </c>
      <c r="L534">
        <v>0</v>
      </c>
      <c r="M534">
        <v>0</v>
      </c>
      <c r="N534" t="s">
        <v>905</v>
      </c>
      <c r="O534" t="s">
        <v>662</v>
      </c>
    </row>
    <row r="535" spans="1:15" x14ac:dyDescent="0.25">
      <c r="A535">
        <v>1</v>
      </c>
      <c r="B535">
        <v>10</v>
      </c>
      <c r="C535">
        <v>10</v>
      </c>
      <c r="D535">
        <v>2</v>
      </c>
      <c r="E535">
        <v>7083010</v>
      </c>
      <c r="F535" t="str">
        <f t="shared" si="8"/>
        <v>1101027083010</v>
      </c>
      <c r="G535" t="s">
        <v>4902</v>
      </c>
      <c r="H535">
        <v>0</v>
      </c>
      <c r="I535">
        <v>220.44</v>
      </c>
      <c r="J535">
        <v>0</v>
      </c>
      <c r="K535">
        <v>220.44</v>
      </c>
      <c r="L535">
        <v>0</v>
      </c>
      <c r="M535">
        <v>0</v>
      </c>
      <c r="N535" t="s">
        <v>905</v>
      </c>
      <c r="O535" t="s">
        <v>662</v>
      </c>
    </row>
    <row r="536" spans="1:15" x14ac:dyDescent="0.25">
      <c r="A536">
        <v>1</v>
      </c>
      <c r="B536">
        <v>10</v>
      </c>
      <c r="C536">
        <v>10</v>
      </c>
      <c r="D536">
        <v>2</v>
      </c>
      <c r="E536">
        <v>7131000</v>
      </c>
      <c r="F536" t="str">
        <f t="shared" si="8"/>
        <v>1101027131000</v>
      </c>
      <c r="G536" t="s">
        <v>4903</v>
      </c>
      <c r="H536">
        <v>0</v>
      </c>
      <c r="I536">
        <v>6455.67</v>
      </c>
      <c r="J536">
        <v>0</v>
      </c>
      <c r="K536">
        <v>6455.67</v>
      </c>
      <c r="L536">
        <v>0</v>
      </c>
      <c r="M536">
        <v>0</v>
      </c>
      <c r="N536" t="s">
        <v>905</v>
      </c>
      <c r="O536" t="s">
        <v>662</v>
      </c>
    </row>
    <row r="537" spans="1:15" x14ac:dyDescent="0.25">
      <c r="A537">
        <v>1</v>
      </c>
      <c r="B537">
        <v>10</v>
      </c>
      <c r="C537">
        <v>10</v>
      </c>
      <c r="D537">
        <v>2</v>
      </c>
      <c r="E537">
        <v>7177000</v>
      </c>
      <c r="F537" t="str">
        <f t="shared" si="8"/>
        <v>1101027177000</v>
      </c>
      <c r="G537" t="s">
        <v>4904</v>
      </c>
      <c r="H537">
        <v>0</v>
      </c>
      <c r="I537">
        <v>5758.88</v>
      </c>
      <c r="J537">
        <v>0</v>
      </c>
      <c r="K537">
        <v>5758.88</v>
      </c>
      <c r="L537">
        <v>0</v>
      </c>
      <c r="M537">
        <v>0</v>
      </c>
      <c r="N537" t="s">
        <v>905</v>
      </c>
      <c r="O537" t="s">
        <v>662</v>
      </c>
    </row>
    <row r="538" spans="1:15" x14ac:dyDescent="0.25">
      <c r="A538">
        <v>1</v>
      </c>
      <c r="B538">
        <v>10</v>
      </c>
      <c r="C538">
        <v>10</v>
      </c>
      <c r="D538">
        <v>2</v>
      </c>
      <c r="E538">
        <v>7550000</v>
      </c>
      <c r="F538" t="str">
        <f t="shared" si="8"/>
        <v>1101027550000</v>
      </c>
      <c r="G538" t="s">
        <v>4905</v>
      </c>
      <c r="H538">
        <v>0</v>
      </c>
      <c r="I538">
        <v>0</v>
      </c>
      <c r="J538">
        <v>0</v>
      </c>
      <c r="K538">
        <v>0</v>
      </c>
      <c r="L538">
        <v>0</v>
      </c>
      <c r="M538">
        <v>0</v>
      </c>
      <c r="N538" t="s">
        <v>905</v>
      </c>
      <c r="O538" t="s">
        <v>662</v>
      </c>
    </row>
    <row r="539" spans="1:15" x14ac:dyDescent="0.25">
      <c r="A539">
        <v>1</v>
      </c>
      <c r="B539">
        <v>10</v>
      </c>
      <c r="C539">
        <v>10</v>
      </c>
      <c r="D539">
        <v>2</v>
      </c>
      <c r="E539">
        <v>7560000</v>
      </c>
      <c r="F539" t="str">
        <f t="shared" si="8"/>
        <v>1101027560000</v>
      </c>
      <c r="G539" t="s">
        <v>4906</v>
      </c>
      <c r="H539">
        <v>0</v>
      </c>
      <c r="I539">
        <v>0</v>
      </c>
      <c r="J539">
        <v>0</v>
      </c>
      <c r="K539">
        <v>0</v>
      </c>
      <c r="L539">
        <v>0</v>
      </c>
      <c r="M539">
        <v>0</v>
      </c>
      <c r="N539" t="s">
        <v>905</v>
      </c>
      <c r="O539" t="s">
        <v>662</v>
      </c>
    </row>
    <row r="540" spans="1:15" x14ac:dyDescent="0.25">
      <c r="A540">
        <v>1</v>
      </c>
      <c r="B540">
        <v>10</v>
      </c>
      <c r="C540">
        <v>10</v>
      </c>
      <c r="D540">
        <v>2</v>
      </c>
      <c r="E540">
        <v>7566000</v>
      </c>
      <c r="F540" t="str">
        <f t="shared" si="8"/>
        <v>1101027566000</v>
      </c>
      <c r="G540" t="s">
        <v>4907</v>
      </c>
      <c r="H540">
        <v>0</v>
      </c>
      <c r="I540">
        <v>0</v>
      </c>
      <c r="J540">
        <v>0</v>
      </c>
      <c r="K540">
        <v>0</v>
      </c>
      <c r="L540">
        <v>0</v>
      </c>
      <c r="M540">
        <v>0</v>
      </c>
      <c r="N540" t="s">
        <v>905</v>
      </c>
      <c r="O540" t="s">
        <v>662</v>
      </c>
    </row>
    <row r="541" spans="1:15" x14ac:dyDescent="0.25">
      <c r="A541">
        <v>1</v>
      </c>
      <c r="B541">
        <v>10</v>
      </c>
      <c r="C541">
        <v>10</v>
      </c>
      <c r="D541">
        <v>2</v>
      </c>
      <c r="E541">
        <v>7567000</v>
      </c>
      <c r="F541" t="str">
        <f t="shared" si="8"/>
        <v>1101027567000</v>
      </c>
      <c r="G541" t="s">
        <v>4908</v>
      </c>
      <c r="H541">
        <v>0</v>
      </c>
      <c r="I541">
        <v>0</v>
      </c>
      <c r="J541">
        <v>0</v>
      </c>
      <c r="K541">
        <v>0</v>
      </c>
      <c r="L541">
        <v>0</v>
      </c>
      <c r="M541">
        <v>0</v>
      </c>
      <c r="N541" t="s">
        <v>905</v>
      </c>
      <c r="O541" t="s">
        <v>662</v>
      </c>
    </row>
    <row r="542" spans="1:15" x14ac:dyDescent="0.25">
      <c r="A542">
        <v>1</v>
      </c>
      <c r="B542">
        <v>10</v>
      </c>
      <c r="C542">
        <v>10</v>
      </c>
      <c r="D542">
        <v>2</v>
      </c>
      <c r="E542">
        <v>7580000</v>
      </c>
      <c r="F542" t="str">
        <f t="shared" si="8"/>
        <v>1101027580000</v>
      </c>
      <c r="G542" t="s">
        <v>4909</v>
      </c>
      <c r="H542">
        <v>0</v>
      </c>
      <c r="I542">
        <v>31370.41</v>
      </c>
      <c r="J542">
        <v>-1500</v>
      </c>
      <c r="K542">
        <v>29870.41</v>
      </c>
      <c r="L542">
        <v>0</v>
      </c>
      <c r="M542">
        <v>0</v>
      </c>
      <c r="N542" t="s">
        <v>905</v>
      </c>
      <c r="O542" t="s">
        <v>662</v>
      </c>
    </row>
    <row r="543" spans="1:15" x14ac:dyDescent="0.25">
      <c r="A543">
        <v>1</v>
      </c>
      <c r="B543">
        <v>10</v>
      </c>
      <c r="C543">
        <v>10</v>
      </c>
      <c r="D543">
        <v>2</v>
      </c>
      <c r="E543">
        <v>7642000</v>
      </c>
      <c r="F543" t="str">
        <f t="shared" si="8"/>
        <v>1101027642000</v>
      </c>
      <c r="G543" t="s">
        <v>4910</v>
      </c>
      <c r="H543">
        <v>0</v>
      </c>
      <c r="I543">
        <v>14800</v>
      </c>
      <c r="J543">
        <v>0</v>
      </c>
      <c r="K543">
        <v>14800</v>
      </c>
      <c r="L543">
        <v>0</v>
      </c>
      <c r="M543">
        <v>0</v>
      </c>
      <c r="N543" t="s">
        <v>905</v>
      </c>
      <c r="O543" t="s">
        <v>662</v>
      </c>
    </row>
    <row r="544" spans="1:15" x14ac:dyDescent="0.25">
      <c r="A544">
        <v>1</v>
      </c>
      <c r="B544">
        <v>10</v>
      </c>
      <c r="C544">
        <v>10</v>
      </c>
      <c r="D544">
        <v>2</v>
      </c>
      <c r="E544">
        <v>7701000</v>
      </c>
      <c r="F544" t="str">
        <f t="shared" si="8"/>
        <v>1101027701000</v>
      </c>
      <c r="G544" t="s">
        <v>4892</v>
      </c>
      <c r="H544">
        <v>0</v>
      </c>
      <c r="I544">
        <v>0</v>
      </c>
      <c r="J544">
        <v>0</v>
      </c>
      <c r="K544">
        <v>0</v>
      </c>
      <c r="L544">
        <v>0</v>
      </c>
      <c r="M544">
        <v>0</v>
      </c>
      <c r="N544" t="s">
        <v>905</v>
      </c>
      <c r="O544" t="s">
        <v>662</v>
      </c>
    </row>
    <row r="545" spans="1:15" x14ac:dyDescent="0.25">
      <c r="A545">
        <v>1</v>
      </c>
      <c r="B545">
        <v>10</v>
      </c>
      <c r="C545">
        <v>10</v>
      </c>
      <c r="D545">
        <v>2</v>
      </c>
      <c r="E545">
        <v>7711000</v>
      </c>
      <c r="F545" t="str">
        <f t="shared" si="8"/>
        <v>1101027711000</v>
      </c>
      <c r="G545" t="s">
        <v>4911</v>
      </c>
      <c r="H545">
        <v>0</v>
      </c>
      <c r="I545">
        <v>0</v>
      </c>
      <c r="J545">
        <v>0</v>
      </c>
      <c r="K545">
        <v>0</v>
      </c>
      <c r="L545">
        <v>0</v>
      </c>
      <c r="M545">
        <v>0</v>
      </c>
      <c r="N545" t="s">
        <v>905</v>
      </c>
      <c r="O545" t="s">
        <v>662</v>
      </c>
    </row>
    <row r="546" spans="1:15" x14ac:dyDescent="0.25">
      <c r="A546">
        <v>1</v>
      </c>
      <c r="B546">
        <v>10</v>
      </c>
      <c r="C546">
        <v>10</v>
      </c>
      <c r="D546">
        <v>2</v>
      </c>
      <c r="E546">
        <v>7721000</v>
      </c>
      <c r="F546" t="str">
        <f t="shared" si="8"/>
        <v>1101027721000</v>
      </c>
      <c r="G546" t="s">
        <v>4912</v>
      </c>
      <c r="H546">
        <v>0</v>
      </c>
      <c r="I546">
        <v>0</v>
      </c>
      <c r="J546">
        <v>0</v>
      </c>
      <c r="K546">
        <v>0</v>
      </c>
      <c r="L546">
        <v>0</v>
      </c>
      <c r="M546">
        <v>0</v>
      </c>
      <c r="N546" t="s">
        <v>905</v>
      </c>
      <c r="O546" t="s">
        <v>662</v>
      </c>
    </row>
    <row r="547" spans="1:15" x14ac:dyDescent="0.25">
      <c r="A547">
        <v>1</v>
      </c>
      <c r="B547">
        <v>10</v>
      </c>
      <c r="C547">
        <v>10</v>
      </c>
      <c r="D547">
        <v>2</v>
      </c>
      <c r="E547">
        <v>7724000</v>
      </c>
      <c r="F547" t="str">
        <f t="shared" si="8"/>
        <v>1101027724000</v>
      </c>
      <c r="G547" t="s">
        <v>4893</v>
      </c>
      <c r="H547">
        <v>0</v>
      </c>
      <c r="I547">
        <v>4840.57</v>
      </c>
      <c r="J547">
        <v>0</v>
      </c>
      <c r="K547">
        <v>4840.57</v>
      </c>
      <c r="L547">
        <v>0</v>
      </c>
      <c r="M547">
        <v>0</v>
      </c>
      <c r="N547" t="s">
        <v>905</v>
      </c>
      <c r="O547" t="s">
        <v>662</v>
      </c>
    </row>
    <row r="548" spans="1:15" x14ac:dyDescent="0.25">
      <c r="A548">
        <v>1</v>
      </c>
      <c r="B548">
        <v>10</v>
      </c>
      <c r="C548">
        <v>10</v>
      </c>
      <c r="D548">
        <v>2</v>
      </c>
      <c r="E548">
        <v>7732000</v>
      </c>
      <c r="F548" t="str">
        <f t="shared" si="8"/>
        <v>1101027732000</v>
      </c>
      <c r="G548" t="s">
        <v>4913</v>
      </c>
      <c r="H548">
        <v>0</v>
      </c>
      <c r="I548">
        <v>0</v>
      </c>
      <c r="J548">
        <v>0</v>
      </c>
      <c r="K548">
        <v>0</v>
      </c>
      <c r="L548">
        <v>0</v>
      </c>
      <c r="M548">
        <v>0</v>
      </c>
      <c r="N548" t="s">
        <v>905</v>
      </c>
      <c r="O548" t="s">
        <v>662</v>
      </c>
    </row>
    <row r="549" spans="1:15" x14ac:dyDescent="0.25">
      <c r="A549">
        <v>1</v>
      </c>
      <c r="B549">
        <v>10</v>
      </c>
      <c r="C549">
        <v>10</v>
      </c>
      <c r="D549">
        <v>2</v>
      </c>
      <c r="E549">
        <v>7734000</v>
      </c>
      <c r="F549" t="str">
        <f t="shared" si="8"/>
        <v>1101027734000</v>
      </c>
      <c r="G549" t="s">
        <v>4914</v>
      </c>
      <c r="H549">
        <v>0</v>
      </c>
      <c r="I549">
        <v>0</v>
      </c>
      <c r="J549">
        <v>0</v>
      </c>
      <c r="K549">
        <v>0</v>
      </c>
      <c r="L549">
        <v>0</v>
      </c>
      <c r="M549">
        <v>0</v>
      </c>
      <c r="N549" t="s">
        <v>905</v>
      </c>
      <c r="O549" t="s">
        <v>662</v>
      </c>
    </row>
    <row r="550" spans="1:15" x14ac:dyDescent="0.25">
      <c r="A550">
        <v>1</v>
      </c>
      <c r="B550">
        <v>10</v>
      </c>
      <c r="C550">
        <v>10</v>
      </c>
      <c r="D550">
        <v>2</v>
      </c>
      <c r="E550">
        <v>7735000</v>
      </c>
      <c r="F550" t="str">
        <f t="shared" si="8"/>
        <v>1101027735000</v>
      </c>
      <c r="G550" t="s">
        <v>4915</v>
      </c>
      <c r="H550">
        <v>0</v>
      </c>
      <c r="I550">
        <v>0</v>
      </c>
      <c r="J550">
        <v>0</v>
      </c>
      <c r="K550">
        <v>0</v>
      </c>
      <c r="L550">
        <v>0</v>
      </c>
      <c r="M550">
        <v>0</v>
      </c>
      <c r="N550" t="s">
        <v>905</v>
      </c>
      <c r="O550" t="s">
        <v>662</v>
      </c>
    </row>
    <row r="551" spans="1:15" x14ac:dyDescent="0.25">
      <c r="A551">
        <v>1</v>
      </c>
      <c r="B551">
        <v>10</v>
      </c>
      <c r="C551">
        <v>10</v>
      </c>
      <c r="D551">
        <v>2</v>
      </c>
      <c r="E551">
        <v>7736000</v>
      </c>
      <c r="F551" t="str">
        <f t="shared" si="8"/>
        <v>1101027736000</v>
      </c>
      <c r="G551" t="s">
        <v>4916</v>
      </c>
      <c r="H551">
        <v>0</v>
      </c>
      <c r="I551">
        <v>0</v>
      </c>
      <c r="J551">
        <v>0</v>
      </c>
      <c r="K551">
        <v>0</v>
      </c>
      <c r="L551">
        <v>0</v>
      </c>
      <c r="M551">
        <v>0</v>
      </c>
      <c r="N551" t="s">
        <v>905</v>
      </c>
      <c r="O551" t="s">
        <v>662</v>
      </c>
    </row>
    <row r="552" spans="1:15" x14ac:dyDescent="0.25">
      <c r="A552">
        <v>1</v>
      </c>
      <c r="B552">
        <v>10</v>
      </c>
      <c r="C552">
        <v>10</v>
      </c>
      <c r="D552">
        <v>2</v>
      </c>
      <c r="E552">
        <v>7737000</v>
      </c>
      <c r="F552" t="str">
        <f t="shared" si="8"/>
        <v>1101027737000</v>
      </c>
      <c r="G552" t="s">
        <v>4917</v>
      </c>
      <c r="H552">
        <v>0</v>
      </c>
      <c r="I552">
        <v>0</v>
      </c>
      <c r="J552">
        <v>0</v>
      </c>
      <c r="K552">
        <v>0</v>
      </c>
      <c r="L552">
        <v>0</v>
      </c>
      <c r="M552">
        <v>0</v>
      </c>
      <c r="N552" t="s">
        <v>905</v>
      </c>
      <c r="O552" t="s">
        <v>662</v>
      </c>
    </row>
    <row r="553" spans="1:15" x14ac:dyDescent="0.25">
      <c r="A553">
        <v>1</v>
      </c>
      <c r="B553">
        <v>10</v>
      </c>
      <c r="C553">
        <v>10</v>
      </c>
      <c r="D553">
        <v>2</v>
      </c>
      <c r="E553">
        <v>7785000</v>
      </c>
      <c r="F553" t="str">
        <f t="shared" si="8"/>
        <v>1101027785000</v>
      </c>
      <c r="G553" t="s">
        <v>4918</v>
      </c>
      <c r="H553">
        <v>0</v>
      </c>
      <c r="I553">
        <v>0</v>
      </c>
      <c r="J553">
        <v>0</v>
      </c>
      <c r="K553">
        <v>0</v>
      </c>
      <c r="L553">
        <v>0</v>
      </c>
      <c r="M553">
        <v>0</v>
      </c>
      <c r="N553" t="s">
        <v>905</v>
      </c>
      <c r="O553" t="s">
        <v>662</v>
      </c>
    </row>
    <row r="554" spans="1:15" x14ac:dyDescent="0.25">
      <c r="A554">
        <v>1</v>
      </c>
      <c r="B554">
        <v>10</v>
      </c>
      <c r="C554">
        <v>10</v>
      </c>
      <c r="D554">
        <v>2</v>
      </c>
      <c r="E554">
        <v>7803000</v>
      </c>
      <c r="F554" t="str">
        <f t="shared" si="8"/>
        <v>1101027803000</v>
      </c>
      <c r="G554" t="s">
        <v>4898</v>
      </c>
      <c r="H554">
        <v>0</v>
      </c>
      <c r="I554">
        <v>1221.03</v>
      </c>
      <c r="J554">
        <v>0</v>
      </c>
      <c r="K554">
        <v>1221.03</v>
      </c>
      <c r="L554">
        <v>0</v>
      </c>
      <c r="M554">
        <v>0</v>
      </c>
      <c r="N554" t="s">
        <v>905</v>
      </c>
      <c r="O554" t="s">
        <v>662</v>
      </c>
    </row>
    <row r="555" spans="1:15" x14ac:dyDescent="0.25">
      <c r="A555">
        <v>1</v>
      </c>
      <c r="B555">
        <v>10</v>
      </c>
      <c r="C555">
        <v>10</v>
      </c>
      <c r="D555">
        <v>2</v>
      </c>
      <c r="E555">
        <v>7807000</v>
      </c>
      <c r="F555" t="str">
        <f t="shared" si="8"/>
        <v>1101027807000</v>
      </c>
      <c r="G555" t="s">
        <v>4919</v>
      </c>
      <c r="H555">
        <v>0</v>
      </c>
      <c r="I555">
        <v>28009.32</v>
      </c>
      <c r="J555">
        <v>-600</v>
      </c>
      <c r="K555">
        <v>27409.32</v>
      </c>
      <c r="L555">
        <v>0</v>
      </c>
      <c r="M555">
        <v>0</v>
      </c>
      <c r="N555" t="s">
        <v>905</v>
      </c>
      <c r="O555" t="s">
        <v>662</v>
      </c>
    </row>
    <row r="556" spans="1:15" x14ac:dyDescent="0.25">
      <c r="A556">
        <v>1</v>
      </c>
      <c r="B556">
        <v>10</v>
      </c>
      <c r="C556">
        <v>10</v>
      </c>
      <c r="D556">
        <v>2</v>
      </c>
      <c r="E556">
        <v>7814000</v>
      </c>
      <c r="F556" t="str">
        <f t="shared" si="8"/>
        <v>1101027814000</v>
      </c>
      <c r="G556" t="s">
        <v>4899</v>
      </c>
      <c r="H556">
        <v>0</v>
      </c>
      <c r="I556">
        <v>553726.14</v>
      </c>
      <c r="J556">
        <v>-29281.06</v>
      </c>
      <c r="K556">
        <v>524445.07999999996</v>
      </c>
      <c r="L556">
        <v>0</v>
      </c>
      <c r="M556">
        <v>0</v>
      </c>
      <c r="N556" t="s">
        <v>905</v>
      </c>
      <c r="O556" t="s">
        <v>662</v>
      </c>
    </row>
    <row r="557" spans="1:15" x14ac:dyDescent="0.25">
      <c r="A557">
        <v>1</v>
      </c>
      <c r="B557">
        <v>10</v>
      </c>
      <c r="C557">
        <v>10</v>
      </c>
      <c r="D557">
        <v>2</v>
      </c>
      <c r="E557">
        <v>7848000</v>
      </c>
      <c r="F557" t="str">
        <f t="shared" si="8"/>
        <v>1101027848000</v>
      </c>
      <c r="G557" t="s">
        <v>4920</v>
      </c>
      <c r="H557">
        <v>0</v>
      </c>
      <c r="I557">
        <v>265.74</v>
      </c>
      <c r="J557">
        <v>0</v>
      </c>
      <c r="K557">
        <v>265.74</v>
      </c>
      <c r="L557">
        <v>0</v>
      </c>
      <c r="M557">
        <v>0</v>
      </c>
      <c r="N557" t="s">
        <v>905</v>
      </c>
      <c r="O557" t="s">
        <v>662</v>
      </c>
    </row>
    <row r="558" spans="1:15" x14ac:dyDescent="0.25">
      <c r="A558">
        <v>1</v>
      </c>
      <c r="B558">
        <v>10</v>
      </c>
      <c r="C558">
        <v>10</v>
      </c>
      <c r="D558">
        <v>2</v>
      </c>
      <c r="E558">
        <v>7850000</v>
      </c>
      <c r="F558" t="str">
        <f t="shared" si="8"/>
        <v>1101027850000</v>
      </c>
      <c r="G558" t="s">
        <v>4921</v>
      </c>
      <c r="H558">
        <v>0</v>
      </c>
      <c r="I558">
        <v>189354.87</v>
      </c>
      <c r="J558">
        <v>-34513.839999999997</v>
      </c>
      <c r="K558">
        <v>154841.03</v>
      </c>
      <c r="L558">
        <v>0</v>
      </c>
      <c r="M558">
        <v>0</v>
      </c>
      <c r="N558" t="s">
        <v>905</v>
      </c>
      <c r="O558" t="s">
        <v>662</v>
      </c>
    </row>
    <row r="559" spans="1:15" x14ac:dyDescent="0.25">
      <c r="A559">
        <v>1</v>
      </c>
      <c r="B559">
        <v>10</v>
      </c>
      <c r="C559">
        <v>10</v>
      </c>
      <c r="D559">
        <v>2</v>
      </c>
      <c r="E559">
        <v>7854000</v>
      </c>
      <c r="F559" t="str">
        <f t="shared" si="8"/>
        <v>1101027854000</v>
      </c>
      <c r="G559" t="s">
        <v>4922</v>
      </c>
      <c r="H559">
        <v>0</v>
      </c>
      <c r="I559">
        <v>145035.6</v>
      </c>
      <c r="J559">
        <v>-16434</v>
      </c>
      <c r="K559">
        <v>128601.60000000001</v>
      </c>
      <c r="L559">
        <v>0</v>
      </c>
      <c r="M559">
        <v>0</v>
      </c>
      <c r="N559" t="s">
        <v>905</v>
      </c>
      <c r="O559" t="s">
        <v>662</v>
      </c>
    </row>
    <row r="560" spans="1:15" x14ac:dyDescent="0.25">
      <c r="A560">
        <v>1</v>
      </c>
      <c r="B560">
        <v>10</v>
      </c>
      <c r="C560">
        <v>10</v>
      </c>
      <c r="D560">
        <v>2</v>
      </c>
      <c r="E560">
        <v>8061073</v>
      </c>
      <c r="F560" t="str">
        <f t="shared" si="8"/>
        <v>1101028061073</v>
      </c>
      <c r="G560" t="s">
        <v>4923</v>
      </c>
      <c r="H560">
        <v>0</v>
      </c>
      <c r="I560">
        <v>0</v>
      </c>
      <c r="J560">
        <v>0</v>
      </c>
      <c r="K560">
        <v>0</v>
      </c>
      <c r="L560">
        <v>0</v>
      </c>
      <c r="M560">
        <v>0</v>
      </c>
      <c r="N560" t="s">
        <v>905</v>
      </c>
      <c r="O560" t="s">
        <v>662</v>
      </c>
    </row>
    <row r="561" spans="1:15" x14ac:dyDescent="0.25">
      <c r="A561">
        <v>1</v>
      </c>
      <c r="B561">
        <v>10</v>
      </c>
      <c r="C561">
        <v>10</v>
      </c>
      <c r="D561">
        <v>2</v>
      </c>
      <c r="E561">
        <v>8061075</v>
      </c>
      <c r="F561" t="str">
        <f t="shared" si="8"/>
        <v>1101028061075</v>
      </c>
      <c r="G561" t="s">
        <v>4924</v>
      </c>
      <c r="H561">
        <v>0</v>
      </c>
      <c r="I561">
        <v>0</v>
      </c>
      <c r="J561">
        <v>0</v>
      </c>
      <c r="K561">
        <v>0</v>
      </c>
      <c r="L561">
        <v>0</v>
      </c>
      <c r="M561">
        <v>0</v>
      </c>
      <c r="N561" t="s">
        <v>905</v>
      </c>
      <c r="O561" t="s">
        <v>662</v>
      </c>
    </row>
    <row r="562" spans="1:15" x14ac:dyDescent="0.25">
      <c r="A562">
        <v>1</v>
      </c>
      <c r="B562">
        <v>10</v>
      </c>
      <c r="C562">
        <v>10</v>
      </c>
      <c r="D562">
        <v>2</v>
      </c>
      <c r="E562">
        <v>8063003</v>
      </c>
      <c r="F562" t="str">
        <f t="shared" si="8"/>
        <v>1101028063003</v>
      </c>
      <c r="G562" t="s">
        <v>4925</v>
      </c>
      <c r="H562">
        <v>0</v>
      </c>
      <c r="I562">
        <v>0</v>
      </c>
      <c r="J562">
        <v>0</v>
      </c>
      <c r="K562">
        <v>0</v>
      </c>
      <c r="L562">
        <v>0</v>
      </c>
      <c r="M562">
        <v>0</v>
      </c>
      <c r="N562" t="s">
        <v>905</v>
      </c>
      <c r="O562" t="s">
        <v>662</v>
      </c>
    </row>
    <row r="563" spans="1:15" ht="15.75" x14ac:dyDescent="0.25">
      <c r="A563" s="195"/>
      <c r="B563" s="195"/>
      <c r="C563" s="195"/>
      <c r="D563" s="195"/>
      <c r="E563" s="195"/>
      <c r="F563" t="str">
        <f t="shared" si="8"/>
        <v/>
      </c>
      <c r="G563" s="195" t="s">
        <v>665</v>
      </c>
      <c r="H563" s="195"/>
      <c r="I563" s="195"/>
      <c r="J563" s="195"/>
      <c r="K563" s="195"/>
      <c r="L563" s="195"/>
      <c r="M563" s="195"/>
      <c r="N563" s="195"/>
      <c r="O563" s="195"/>
    </row>
    <row r="564" spans="1:15" x14ac:dyDescent="0.25">
      <c r="A564">
        <v>1</v>
      </c>
      <c r="B564">
        <v>10</v>
      </c>
      <c r="C564">
        <v>15</v>
      </c>
      <c r="D564">
        <v>1</v>
      </c>
      <c r="E564">
        <v>5027000</v>
      </c>
      <c r="F564" t="str">
        <f t="shared" si="8"/>
        <v>1101515027000</v>
      </c>
      <c r="G564" t="s">
        <v>4883</v>
      </c>
      <c r="H564">
        <v>0</v>
      </c>
      <c r="I564">
        <v>0</v>
      </c>
      <c r="J564">
        <v>-1500000</v>
      </c>
      <c r="K564">
        <v>0</v>
      </c>
      <c r="L564">
        <v>-1500000</v>
      </c>
      <c r="M564">
        <v>0</v>
      </c>
      <c r="N564" t="s">
        <v>905</v>
      </c>
      <c r="O564" t="s">
        <v>4884</v>
      </c>
    </row>
    <row r="565" spans="1:15" x14ac:dyDescent="0.25">
      <c r="A565">
        <v>1</v>
      </c>
      <c r="B565">
        <v>10</v>
      </c>
      <c r="C565">
        <v>15</v>
      </c>
      <c r="D565">
        <v>1</v>
      </c>
      <c r="E565">
        <v>5033000</v>
      </c>
      <c r="F565" t="str">
        <f t="shared" si="8"/>
        <v>1101515033000</v>
      </c>
      <c r="G565" t="s">
        <v>4926</v>
      </c>
      <c r="H565">
        <v>0</v>
      </c>
      <c r="I565">
        <v>316012.58</v>
      </c>
      <c r="J565">
        <v>-2443739.3199999998</v>
      </c>
      <c r="K565">
        <v>0</v>
      </c>
      <c r="L565">
        <v>-2127726.7400000002</v>
      </c>
      <c r="M565">
        <v>0</v>
      </c>
      <c r="N565" t="s">
        <v>905</v>
      </c>
      <c r="O565" t="s">
        <v>4884</v>
      </c>
    </row>
    <row r="566" spans="1:15" x14ac:dyDescent="0.25">
      <c r="A566">
        <v>1</v>
      </c>
      <c r="B566">
        <v>10</v>
      </c>
      <c r="C566">
        <v>15</v>
      </c>
      <c r="D566">
        <v>1</v>
      </c>
      <c r="E566">
        <v>5091000</v>
      </c>
      <c r="F566" t="str">
        <f t="shared" si="8"/>
        <v>1101515091000</v>
      </c>
      <c r="G566" t="s">
        <v>4927</v>
      </c>
      <c r="H566">
        <v>0</v>
      </c>
      <c r="I566">
        <v>0</v>
      </c>
      <c r="J566">
        <v>0</v>
      </c>
      <c r="K566">
        <v>0</v>
      </c>
      <c r="L566">
        <v>0</v>
      </c>
      <c r="M566">
        <v>0</v>
      </c>
      <c r="N566" t="s">
        <v>905</v>
      </c>
      <c r="O566" t="s">
        <v>4884</v>
      </c>
    </row>
    <row r="567" spans="1:15" x14ac:dyDescent="0.25">
      <c r="A567">
        <v>1</v>
      </c>
      <c r="B567">
        <v>10</v>
      </c>
      <c r="C567">
        <v>15</v>
      </c>
      <c r="D567">
        <v>1</v>
      </c>
      <c r="E567">
        <v>5131000</v>
      </c>
      <c r="F567" t="str">
        <f t="shared" si="8"/>
        <v>1101515131000</v>
      </c>
      <c r="G567" t="s">
        <v>4928</v>
      </c>
      <c r="H567">
        <v>0</v>
      </c>
      <c r="I567">
        <v>0</v>
      </c>
      <c r="J567">
        <v>-166006</v>
      </c>
      <c r="K567">
        <v>0</v>
      </c>
      <c r="L567">
        <v>-166006</v>
      </c>
      <c r="M567">
        <v>0</v>
      </c>
      <c r="N567" t="s">
        <v>905</v>
      </c>
      <c r="O567" t="s">
        <v>4884</v>
      </c>
    </row>
    <row r="568" spans="1:15" x14ac:dyDescent="0.25">
      <c r="A568">
        <v>1</v>
      </c>
      <c r="B568">
        <v>10</v>
      </c>
      <c r="C568">
        <v>15</v>
      </c>
      <c r="D568">
        <v>1</v>
      </c>
      <c r="E568">
        <v>5286000</v>
      </c>
      <c r="F568" t="str">
        <f t="shared" si="8"/>
        <v>1101515286000</v>
      </c>
      <c r="G568" t="s">
        <v>4929</v>
      </c>
      <c r="H568">
        <v>0</v>
      </c>
      <c r="I568">
        <v>0</v>
      </c>
      <c r="J568">
        <v>-1505562.21</v>
      </c>
      <c r="K568">
        <v>0</v>
      </c>
      <c r="L568">
        <v>-1505562.21</v>
      </c>
      <c r="M568">
        <v>0</v>
      </c>
      <c r="N568" t="s">
        <v>905</v>
      </c>
      <c r="O568" t="s">
        <v>4884</v>
      </c>
    </row>
    <row r="569" spans="1:15" x14ac:dyDescent="0.25">
      <c r="A569">
        <v>1</v>
      </c>
      <c r="B569">
        <v>10</v>
      </c>
      <c r="C569">
        <v>15</v>
      </c>
      <c r="D569">
        <v>1</v>
      </c>
      <c r="E569">
        <v>5287000</v>
      </c>
      <c r="F569" t="str">
        <f t="shared" si="8"/>
        <v>1101515287000</v>
      </c>
      <c r="G569" t="s">
        <v>4930</v>
      </c>
      <c r="H569">
        <v>0</v>
      </c>
      <c r="I569">
        <v>0</v>
      </c>
      <c r="J569">
        <v>-116869.78</v>
      </c>
      <c r="K569">
        <v>0</v>
      </c>
      <c r="L569">
        <v>-116869.78</v>
      </c>
      <c r="M569">
        <v>0</v>
      </c>
      <c r="N569" t="s">
        <v>905</v>
      </c>
      <c r="O569" t="s">
        <v>4884</v>
      </c>
    </row>
    <row r="570" spans="1:15" x14ac:dyDescent="0.25">
      <c r="A570">
        <v>1</v>
      </c>
      <c r="B570">
        <v>10</v>
      </c>
      <c r="C570">
        <v>15</v>
      </c>
      <c r="D570">
        <v>1</v>
      </c>
      <c r="E570">
        <v>5303000</v>
      </c>
      <c r="F570" t="str">
        <f t="shared" si="8"/>
        <v>1101515303000</v>
      </c>
      <c r="G570" t="s">
        <v>4931</v>
      </c>
      <c r="H570">
        <v>0</v>
      </c>
      <c r="I570">
        <v>10129.74</v>
      </c>
      <c r="J570">
        <v>-965827.66</v>
      </c>
      <c r="K570">
        <v>0</v>
      </c>
      <c r="L570">
        <v>-955697.92</v>
      </c>
      <c r="M570">
        <v>0</v>
      </c>
      <c r="N570" t="s">
        <v>905</v>
      </c>
      <c r="O570" t="s">
        <v>4884</v>
      </c>
    </row>
    <row r="571" spans="1:15" x14ac:dyDescent="0.25">
      <c r="A571">
        <v>1</v>
      </c>
      <c r="B571">
        <v>10</v>
      </c>
      <c r="C571">
        <v>15</v>
      </c>
      <c r="D571">
        <v>1</v>
      </c>
      <c r="E571">
        <v>5391000</v>
      </c>
      <c r="F571" t="str">
        <f t="shared" si="8"/>
        <v>1101515391000</v>
      </c>
      <c r="G571" t="s">
        <v>4932</v>
      </c>
      <c r="H571">
        <v>0</v>
      </c>
      <c r="I571">
        <v>147.36000000000001</v>
      </c>
      <c r="J571">
        <v>-1200</v>
      </c>
      <c r="K571">
        <v>0</v>
      </c>
      <c r="L571">
        <v>-1052.6400000000001</v>
      </c>
      <c r="M571">
        <v>0</v>
      </c>
      <c r="N571" t="s">
        <v>905</v>
      </c>
      <c r="O571" t="s">
        <v>4884</v>
      </c>
    </row>
    <row r="572" spans="1:15" x14ac:dyDescent="0.25">
      <c r="A572">
        <v>1</v>
      </c>
      <c r="B572">
        <v>10</v>
      </c>
      <c r="C572">
        <v>15</v>
      </c>
      <c r="D572">
        <v>1</v>
      </c>
      <c r="E572">
        <v>5393000</v>
      </c>
      <c r="F572" t="str">
        <f t="shared" si="8"/>
        <v>1101515393000</v>
      </c>
      <c r="G572" t="s">
        <v>4933</v>
      </c>
      <c r="H572">
        <v>0</v>
      </c>
      <c r="I572">
        <v>0</v>
      </c>
      <c r="J572">
        <v>-1733561.05</v>
      </c>
      <c r="K572">
        <v>0</v>
      </c>
      <c r="L572">
        <v>-1733561.05</v>
      </c>
      <c r="M572">
        <v>0</v>
      </c>
      <c r="N572" t="s">
        <v>905</v>
      </c>
      <c r="O572" t="s">
        <v>4884</v>
      </c>
    </row>
    <row r="573" spans="1:15" x14ac:dyDescent="0.25">
      <c r="A573">
        <v>1</v>
      </c>
      <c r="B573">
        <v>10</v>
      </c>
      <c r="C573">
        <v>15</v>
      </c>
      <c r="D573">
        <v>1</v>
      </c>
      <c r="E573">
        <v>5394000</v>
      </c>
      <c r="F573" t="str">
        <f t="shared" si="8"/>
        <v>1101515394000</v>
      </c>
      <c r="G573" t="s">
        <v>4934</v>
      </c>
      <c r="H573">
        <v>0</v>
      </c>
      <c r="I573">
        <v>0</v>
      </c>
      <c r="J573">
        <v>0</v>
      </c>
      <c r="K573">
        <v>0</v>
      </c>
      <c r="L573">
        <v>0</v>
      </c>
      <c r="M573">
        <v>0</v>
      </c>
      <c r="N573" t="s">
        <v>905</v>
      </c>
      <c r="O573" t="s">
        <v>4884</v>
      </c>
    </row>
    <row r="574" spans="1:15" x14ac:dyDescent="0.25">
      <c r="A574">
        <v>1</v>
      </c>
      <c r="B574">
        <v>10</v>
      </c>
      <c r="C574">
        <v>15</v>
      </c>
      <c r="D574">
        <v>1</v>
      </c>
      <c r="E574">
        <v>5465000</v>
      </c>
      <c r="F574" t="str">
        <f t="shared" si="8"/>
        <v>1101515465000</v>
      </c>
      <c r="G574" t="s">
        <v>4935</v>
      </c>
      <c r="H574">
        <v>0</v>
      </c>
      <c r="I574">
        <v>171.92</v>
      </c>
      <c r="J574">
        <v>-1400</v>
      </c>
      <c r="K574">
        <v>0</v>
      </c>
      <c r="L574">
        <v>-1228.08</v>
      </c>
      <c r="M574">
        <v>0</v>
      </c>
      <c r="N574" t="s">
        <v>905</v>
      </c>
      <c r="O574" t="s">
        <v>4884</v>
      </c>
    </row>
    <row r="575" spans="1:15" x14ac:dyDescent="0.25">
      <c r="A575">
        <v>1</v>
      </c>
      <c r="B575">
        <v>10</v>
      </c>
      <c r="C575">
        <v>15</v>
      </c>
      <c r="D575">
        <v>1</v>
      </c>
      <c r="E575">
        <v>5470000</v>
      </c>
      <c r="F575" t="str">
        <f t="shared" si="8"/>
        <v>1101515470000</v>
      </c>
      <c r="G575" t="s">
        <v>4936</v>
      </c>
      <c r="H575">
        <v>0</v>
      </c>
      <c r="I575">
        <v>0</v>
      </c>
      <c r="J575">
        <v>0</v>
      </c>
      <c r="K575">
        <v>0</v>
      </c>
      <c r="L575">
        <v>0</v>
      </c>
      <c r="M575">
        <v>0</v>
      </c>
      <c r="N575" t="s">
        <v>905</v>
      </c>
      <c r="O575" t="s">
        <v>4884</v>
      </c>
    </row>
    <row r="576" spans="1:15" x14ac:dyDescent="0.25">
      <c r="A576">
        <v>1</v>
      </c>
      <c r="B576">
        <v>10</v>
      </c>
      <c r="C576">
        <v>15</v>
      </c>
      <c r="D576">
        <v>1</v>
      </c>
      <c r="E576">
        <v>5491000</v>
      </c>
      <c r="F576" t="str">
        <f t="shared" si="8"/>
        <v>1101515491000</v>
      </c>
      <c r="G576" t="s">
        <v>4937</v>
      </c>
      <c r="H576">
        <v>0</v>
      </c>
      <c r="I576">
        <v>0</v>
      </c>
      <c r="J576">
        <v>0</v>
      </c>
      <c r="K576">
        <v>0</v>
      </c>
      <c r="L576">
        <v>0</v>
      </c>
      <c r="M576">
        <v>0</v>
      </c>
      <c r="N576" t="s">
        <v>905</v>
      </c>
      <c r="O576" t="s">
        <v>4884</v>
      </c>
    </row>
    <row r="577" spans="1:15" x14ac:dyDescent="0.25">
      <c r="A577">
        <v>1</v>
      </c>
      <c r="B577">
        <v>10</v>
      </c>
      <c r="C577">
        <v>15</v>
      </c>
      <c r="D577">
        <v>1</v>
      </c>
      <c r="E577">
        <v>5511000</v>
      </c>
      <c r="F577" t="str">
        <f t="shared" si="8"/>
        <v>1101515511000</v>
      </c>
      <c r="G577" t="s">
        <v>4938</v>
      </c>
      <c r="H577">
        <v>0</v>
      </c>
      <c r="I577">
        <v>0</v>
      </c>
      <c r="J577">
        <v>-10200</v>
      </c>
      <c r="K577">
        <v>0</v>
      </c>
      <c r="L577">
        <v>-10200</v>
      </c>
      <c r="M577">
        <v>0</v>
      </c>
      <c r="N577" t="s">
        <v>905</v>
      </c>
      <c r="O577" t="s">
        <v>662</v>
      </c>
    </row>
    <row r="578" spans="1:15" x14ac:dyDescent="0.25">
      <c r="A578">
        <v>1</v>
      </c>
      <c r="B578">
        <v>10</v>
      </c>
      <c r="C578">
        <v>15</v>
      </c>
      <c r="D578">
        <v>1</v>
      </c>
      <c r="E578">
        <v>5522000</v>
      </c>
      <c r="F578" t="str">
        <f t="shared" si="8"/>
        <v>1101515522000</v>
      </c>
      <c r="G578" t="s">
        <v>4939</v>
      </c>
      <c r="H578">
        <v>0</v>
      </c>
      <c r="I578">
        <v>0</v>
      </c>
      <c r="J578">
        <v>0</v>
      </c>
      <c r="K578">
        <v>0</v>
      </c>
      <c r="L578">
        <v>0</v>
      </c>
      <c r="M578">
        <v>0</v>
      </c>
      <c r="N578" t="s">
        <v>905</v>
      </c>
      <c r="O578" t="s">
        <v>4884</v>
      </c>
    </row>
    <row r="579" spans="1:15" x14ac:dyDescent="0.25">
      <c r="A579">
        <v>1</v>
      </c>
      <c r="B579">
        <v>10</v>
      </c>
      <c r="C579">
        <v>15</v>
      </c>
      <c r="D579">
        <v>1</v>
      </c>
      <c r="E579">
        <v>5535000</v>
      </c>
      <c r="F579" t="str">
        <f t="shared" ref="F579:F642" si="9">CONCATENATE(A579,B579,C579,D579,E579)</f>
        <v>1101515535000</v>
      </c>
      <c r="G579" t="s">
        <v>4940</v>
      </c>
      <c r="H579">
        <v>0</v>
      </c>
      <c r="I579">
        <v>1563.84</v>
      </c>
      <c r="J579">
        <v>-12732.15</v>
      </c>
      <c r="K579">
        <v>0</v>
      </c>
      <c r="L579">
        <v>-11168.31</v>
      </c>
      <c r="M579">
        <v>0</v>
      </c>
      <c r="N579" t="s">
        <v>905</v>
      </c>
      <c r="O579" t="s">
        <v>4884</v>
      </c>
    </row>
    <row r="580" spans="1:15" x14ac:dyDescent="0.25">
      <c r="A580">
        <v>1</v>
      </c>
      <c r="B580">
        <v>10</v>
      </c>
      <c r="C580">
        <v>15</v>
      </c>
      <c r="D580">
        <v>1</v>
      </c>
      <c r="E580">
        <v>5571000</v>
      </c>
      <c r="F580" t="str">
        <f t="shared" si="9"/>
        <v>1101515571000</v>
      </c>
      <c r="G580" t="s">
        <v>4941</v>
      </c>
      <c r="H580">
        <v>0</v>
      </c>
      <c r="I580">
        <v>12298</v>
      </c>
      <c r="J580">
        <v>-45650</v>
      </c>
      <c r="K580">
        <v>0</v>
      </c>
      <c r="L580">
        <v>-33352</v>
      </c>
      <c r="M580">
        <v>0</v>
      </c>
      <c r="N580" t="s">
        <v>905</v>
      </c>
      <c r="O580" t="s">
        <v>4884</v>
      </c>
    </row>
    <row r="581" spans="1:15" x14ac:dyDescent="0.25">
      <c r="A581">
        <v>1</v>
      </c>
      <c r="B581">
        <v>10</v>
      </c>
      <c r="C581">
        <v>15</v>
      </c>
      <c r="D581">
        <v>1</v>
      </c>
      <c r="E581">
        <v>7010000</v>
      </c>
      <c r="F581" t="str">
        <f t="shared" si="9"/>
        <v>1101517010000</v>
      </c>
      <c r="G581" t="s">
        <v>4823</v>
      </c>
      <c r="H581">
        <v>0</v>
      </c>
      <c r="I581">
        <v>1645444.13</v>
      </c>
      <c r="J581">
        <v>-164663.06</v>
      </c>
      <c r="K581">
        <v>1480781.07</v>
      </c>
      <c r="L581">
        <v>0</v>
      </c>
      <c r="M581">
        <v>0</v>
      </c>
      <c r="N581" t="s">
        <v>905</v>
      </c>
      <c r="O581" t="s">
        <v>662</v>
      </c>
    </row>
    <row r="582" spans="1:15" x14ac:dyDescent="0.25">
      <c r="A582">
        <v>1</v>
      </c>
      <c r="B582">
        <v>10</v>
      </c>
      <c r="C582">
        <v>15</v>
      </c>
      <c r="D582">
        <v>1</v>
      </c>
      <c r="E582">
        <v>7011000</v>
      </c>
      <c r="F582" t="str">
        <f t="shared" si="9"/>
        <v>1101517011000</v>
      </c>
      <c r="G582" t="s">
        <v>4885</v>
      </c>
      <c r="H582">
        <v>0</v>
      </c>
      <c r="I582">
        <v>53041.120000000003</v>
      </c>
      <c r="J582">
        <v>0</v>
      </c>
      <c r="K582">
        <v>53041.120000000003</v>
      </c>
      <c r="L582">
        <v>0</v>
      </c>
      <c r="M582">
        <v>0</v>
      </c>
      <c r="N582" t="s">
        <v>905</v>
      </c>
      <c r="O582" t="s">
        <v>662</v>
      </c>
    </row>
    <row r="583" spans="1:15" x14ac:dyDescent="0.25">
      <c r="A583">
        <v>1</v>
      </c>
      <c r="B583">
        <v>10</v>
      </c>
      <c r="C583">
        <v>15</v>
      </c>
      <c r="D583">
        <v>1</v>
      </c>
      <c r="E583">
        <v>7013000</v>
      </c>
      <c r="F583" t="str">
        <f t="shared" si="9"/>
        <v>1101517013000</v>
      </c>
      <c r="G583" t="s">
        <v>4886</v>
      </c>
      <c r="H583">
        <v>0</v>
      </c>
      <c r="I583">
        <v>11745</v>
      </c>
      <c r="J583">
        <v>0</v>
      </c>
      <c r="K583">
        <v>11745</v>
      </c>
      <c r="L583">
        <v>0</v>
      </c>
      <c r="M583">
        <v>0</v>
      </c>
      <c r="N583" t="s">
        <v>905</v>
      </c>
      <c r="O583" t="s">
        <v>662</v>
      </c>
    </row>
    <row r="584" spans="1:15" x14ac:dyDescent="0.25">
      <c r="A584">
        <v>1</v>
      </c>
      <c r="B584">
        <v>10</v>
      </c>
      <c r="C584">
        <v>15</v>
      </c>
      <c r="D584">
        <v>1</v>
      </c>
      <c r="E584">
        <v>7014000</v>
      </c>
      <c r="F584" t="str">
        <f t="shared" si="9"/>
        <v>1101517014000</v>
      </c>
      <c r="G584" t="s">
        <v>4942</v>
      </c>
      <c r="H584">
        <v>0</v>
      </c>
      <c r="I584">
        <v>88000</v>
      </c>
      <c r="J584">
        <v>0</v>
      </c>
      <c r="K584">
        <v>88000</v>
      </c>
      <c r="L584">
        <v>0</v>
      </c>
      <c r="M584">
        <v>0</v>
      </c>
      <c r="N584" t="s">
        <v>905</v>
      </c>
      <c r="O584" t="s">
        <v>662</v>
      </c>
    </row>
    <row r="585" spans="1:15" x14ac:dyDescent="0.25">
      <c r="A585">
        <v>1</v>
      </c>
      <c r="B585">
        <v>10</v>
      </c>
      <c r="C585">
        <v>15</v>
      </c>
      <c r="D585">
        <v>1</v>
      </c>
      <c r="E585">
        <v>7015000</v>
      </c>
      <c r="F585" t="str">
        <f t="shared" si="9"/>
        <v>1101517015000</v>
      </c>
      <c r="G585" t="s">
        <v>4887</v>
      </c>
      <c r="H585">
        <v>0</v>
      </c>
      <c r="I585">
        <v>11000</v>
      </c>
      <c r="J585">
        <v>0</v>
      </c>
      <c r="K585">
        <v>11000</v>
      </c>
      <c r="L585">
        <v>0</v>
      </c>
      <c r="M585">
        <v>0</v>
      </c>
      <c r="N585" t="s">
        <v>905</v>
      </c>
      <c r="O585" t="s">
        <v>662</v>
      </c>
    </row>
    <row r="586" spans="1:15" x14ac:dyDescent="0.25">
      <c r="A586">
        <v>1</v>
      </c>
      <c r="B586">
        <v>10</v>
      </c>
      <c r="C586">
        <v>15</v>
      </c>
      <c r="D586">
        <v>1</v>
      </c>
      <c r="E586">
        <v>7017000</v>
      </c>
      <c r="F586" t="str">
        <f t="shared" si="9"/>
        <v>1101517017000</v>
      </c>
      <c r="G586" t="s">
        <v>4943</v>
      </c>
      <c r="H586">
        <v>0</v>
      </c>
      <c r="I586">
        <v>61945.69</v>
      </c>
      <c r="J586">
        <v>0</v>
      </c>
      <c r="K586">
        <v>61945.69</v>
      </c>
      <c r="L586">
        <v>0</v>
      </c>
      <c r="M586">
        <v>0</v>
      </c>
      <c r="N586" t="s">
        <v>905</v>
      </c>
      <c r="O586" t="s">
        <v>662</v>
      </c>
    </row>
    <row r="587" spans="1:15" x14ac:dyDescent="0.25">
      <c r="A587">
        <v>1</v>
      </c>
      <c r="B587">
        <v>10</v>
      </c>
      <c r="C587">
        <v>15</v>
      </c>
      <c r="D587">
        <v>1</v>
      </c>
      <c r="E587">
        <v>7020000</v>
      </c>
      <c r="F587" t="str">
        <f t="shared" si="9"/>
        <v>1101517020000</v>
      </c>
      <c r="G587" t="s">
        <v>4888</v>
      </c>
      <c r="H587">
        <v>0</v>
      </c>
      <c r="I587">
        <v>0</v>
      </c>
      <c r="J587">
        <v>-30805.65</v>
      </c>
      <c r="K587">
        <v>0</v>
      </c>
      <c r="L587">
        <v>-30805.65</v>
      </c>
      <c r="M587">
        <v>0</v>
      </c>
      <c r="N587" t="s">
        <v>905</v>
      </c>
      <c r="O587" t="s">
        <v>662</v>
      </c>
    </row>
    <row r="588" spans="1:15" x14ac:dyDescent="0.25">
      <c r="A588">
        <v>1</v>
      </c>
      <c r="B588">
        <v>10</v>
      </c>
      <c r="C588">
        <v>15</v>
      </c>
      <c r="D588">
        <v>1</v>
      </c>
      <c r="E588">
        <v>7024000</v>
      </c>
      <c r="F588" t="str">
        <f t="shared" si="9"/>
        <v>1101517024000</v>
      </c>
      <c r="G588" t="s">
        <v>4944</v>
      </c>
      <c r="H588">
        <v>0</v>
      </c>
      <c r="I588">
        <v>232321.9</v>
      </c>
      <c r="J588">
        <v>-1607.8</v>
      </c>
      <c r="K588">
        <v>230714.1</v>
      </c>
      <c r="L588">
        <v>0</v>
      </c>
      <c r="M588">
        <v>0</v>
      </c>
      <c r="N588" t="s">
        <v>905</v>
      </c>
      <c r="O588" t="s">
        <v>662</v>
      </c>
    </row>
    <row r="589" spans="1:15" x14ac:dyDescent="0.25">
      <c r="A589">
        <v>1</v>
      </c>
      <c r="B589">
        <v>10</v>
      </c>
      <c r="C589">
        <v>15</v>
      </c>
      <c r="D589">
        <v>1</v>
      </c>
      <c r="E589">
        <v>7031000</v>
      </c>
      <c r="F589" t="str">
        <f t="shared" si="9"/>
        <v>1101517031000</v>
      </c>
      <c r="G589" t="s">
        <v>4827</v>
      </c>
      <c r="H589">
        <v>0</v>
      </c>
      <c r="I589">
        <v>119869.31</v>
      </c>
      <c r="J589">
        <v>0</v>
      </c>
      <c r="K589">
        <v>119869.31</v>
      </c>
      <c r="L589">
        <v>0</v>
      </c>
      <c r="M589">
        <v>0</v>
      </c>
      <c r="N589" t="s">
        <v>905</v>
      </c>
      <c r="O589" t="s">
        <v>662</v>
      </c>
    </row>
    <row r="590" spans="1:15" x14ac:dyDescent="0.25">
      <c r="A590">
        <v>1</v>
      </c>
      <c r="B590">
        <v>10</v>
      </c>
      <c r="C590">
        <v>15</v>
      </c>
      <c r="D590">
        <v>1</v>
      </c>
      <c r="E590">
        <v>7032000</v>
      </c>
      <c r="F590" t="str">
        <f t="shared" si="9"/>
        <v>1101517032000</v>
      </c>
      <c r="G590" t="s">
        <v>4826</v>
      </c>
      <c r="H590">
        <v>0</v>
      </c>
      <c r="I590">
        <v>65256</v>
      </c>
      <c r="J590">
        <v>0</v>
      </c>
      <c r="K590">
        <v>65256</v>
      </c>
      <c r="L590">
        <v>0</v>
      </c>
      <c r="M590">
        <v>0</v>
      </c>
      <c r="N590" t="s">
        <v>905</v>
      </c>
      <c r="O590" t="s">
        <v>662</v>
      </c>
    </row>
    <row r="591" spans="1:15" x14ac:dyDescent="0.25">
      <c r="A591">
        <v>1</v>
      </c>
      <c r="B591">
        <v>10</v>
      </c>
      <c r="C591">
        <v>15</v>
      </c>
      <c r="D591">
        <v>1</v>
      </c>
      <c r="E591">
        <v>7033000</v>
      </c>
      <c r="F591" t="str">
        <f t="shared" si="9"/>
        <v>1101517033000</v>
      </c>
      <c r="G591" t="s">
        <v>4829</v>
      </c>
      <c r="H591">
        <v>0</v>
      </c>
      <c r="I591">
        <v>11681.65</v>
      </c>
      <c r="J591">
        <v>0</v>
      </c>
      <c r="K591">
        <v>11681.65</v>
      </c>
      <c r="L591">
        <v>0</v>
      </c>
      <c r="M591">
        <v>0</v>
      </c>
      <c r="N591" t="s">
        <v>905</v>
      </c>
      <c r="O591" t="s">
        <v>662</v>
      </c>
    </row>
    <row r="592" spans="1:15" x14ac:dyDescent="0.25">
      <c r="A592">
        <v>1</v>
      </c>
      <c r="B592">
        <v>10</v>
      </c>
      <c r="C592">
        <v>15</v>
      </c>
      <c r="D592">
        <v>1</v>
      </c>
      <c r="E592">
        <v>7034000</v>
      </c>
      <c r="F592" t="str">
        <f t="shared" si="9"/>
        <v>1101517034000</v>
      </c>
      <c r="G592" t="s">
        <v>4834</v>
      </c>
      <c r="H592">
        <v>0</v>
      </c>
      <c r="I592">
        <v>9043.86</v>
      </c>
      <c r="J592">
        <v>0</v>
      </c>
      <c r="K592">
        <v>9043.86</v>
      </c>
      <c r="L592">
        <v>0</v>
      </c>
      <c r="M592">
        <v>0</v>
      </c>
      <c r="N592" t="s">
        <v>905</v>
      </c>
      <c r="O592" t="s">
        <v>662</v>
      </c>
    </row>
    <row r="593" spans="1:15" x14ac:dyDescent="0.25">
      <c r="A593">
        <v>1</v>
      </c>
      <c r="B593">
        <v>10</v>
      </c>
      <c r="C593">
        <v>15</v>
      </c>
      <c r="D593">
        <v>1</v>
      </c>
      <c r="E593">
        <v>7035000</v>
      </c>
      <c r="F593" t="str">
        <f t="shared" si="9"/>
        <v>1101517035000</v>
      </c>
      <c r="G593" t="s">
        <v>4889</v>
      </c>
      <c r="H593">
        <v>0</v>
      </c>
      <c r="I593">
        <v>0</v>
      </c>
      <c r="J593">
        <v>0</v>
      </c>
      <c r="K593">
        <v>0</v>
      </c>
      <c r="L593">
        <v>0</v>
      </c>
      <c r="M593">
        <v>0</v>
      </c>
      <c r="N593" t="s">
        <v>905</v>
      </c>
      <c r="O593" t="s">
        <v>662</v>
      </c>
    </row>
    <row r="594" spans="1:15" x14ac:dyDescent="0.25">
      <c r="A594">
        <v>1</v>
      </c>
      <c r="B594">
        <v>10</v>
      </c>
      <c r="C594">
        <v>15</v>
      </c>
      <c r="D594">
        <v>1</v>
      </c>
      <c r="E594">
        <v>7105000</v>
      </c>
      <c r="F594" t="str">
        <f t="shared" si="9"/>
        <v>1101517105000</v>
      </c>
      <c r="G594" t="s">
        <v>4945</v>
      </c>
      <c r="H594">
        <v>0</v>
      </c>
      <c r="I594">
        <v>95700.29</v>
      </c>
      <c r="J594">
        <v>0</v>
      </c>
      <c r="K594">
        <v>95700.29</v>
      </c>
      <c r="L594">
        <v>0</v>
      </c>
      <c r="M594">
        <v>0</v>
      </c>
      <c r="N594" t="s">
        <v>905</v>
      </c>
      <c r="O594" t="s">
        <v>662</v>
      </c>
    </row>
    <row r="595" spans="1:15" x14ac:dyDescent="0.25">
      <c r="A595">
        <v>1</v>
      </c>
      <c r="B595">
        <v>10</v>
      </c>
      <c r="C595">
        <v>15</v>
      </c>
      <c r="D595">
        <v>1</v>
      </c>
      <c r="E595">
        <v>7131000</v>
      </c>
      <c r="F595" t="str">
        <f t="shared" si="9"/>
        <v>1101517131000</v>
      </c>
      <c r="G595" t="s">
        <v>4903</v>
      </c>
      <c r="H595">
        <v>0</v>
      </c>
      <c r="I595">
        <v>320004</v>
      </c>
      <c r="J595">
        <v>-150345.22</v>
      </c>
      <c r="K595">
        <v>169658.78</v>
      </c>
      <c r="L595">
        <v>0</v>
      </c>
      <c r="M595">
        <v>0</v>
      </c>
      <c r="N595" t="s">
        <v>905</v>
      </c>
      <c r="O595" t="s">
        <v>662</v>
      </c>
    </row>
    <row r="596" spans="1:15" x14ac:dyDescent="0.25">
      <c r="A596">
        <v>1</v>
      </c>
      <c r="B596">
        <v>10</v>
      </c>
      <c r="C596">
        <v>15</v>
      </c>
      <c r="D596">
        <v>1</v>
      </c>
      <c r="E596">
        <v>7177000</v>
      </c>
      <c r="F596" t="str">
        <f t="shared" si="9"/>
        <v>1101517177000</v>
      </c>
      <c r="G596" t="s">
        <v>4904</v>
      </c>
      <c r="H596">
        <v>0</v>
      </c>
      <c r="I596">
        <v>0</v>
      </c>
      <c r="J596">
        <v>0</v>
      </c>
      <c r="K596">
        <v>0</v>
      </c>
      <c r="L596">
        <v>0</v>
      </c>
      <c r="M596">
        <v>0</v>
      </c>
      <c r="N596" t="s">
        <v>905</v>
      </c>
      <c r="O596" t="s">
        <v>662</v>
      </c>
    </row>
    <row r="597" spans="1:15" x14ac:dyDescent="0.25">
      <c r="A597">
        <v>1</v>
      </c>
      <c r="B597">
        <v>10</v>
      </c>
      <c r="C597">
        <v>15</v>
      </c>
      <c r="D597">
        <v>1</v>
      </c>
      <c r="E597">
        <v>7220000</v>
      </c>
      <c r="F597" t="str">
        <f t="shared" si="9"/>
        <v>1101517220000</v>
      </c>
      <c r="G597" t="s">
        <v>4946</v>
      </c>
      <c r="H597">
        <v>0</v>
      </c>
      <c r="I597">
        <v>11355.83</v>
      </c>
      <c r="J597">
        <v>-1425.6</v>
      </c>
      <c r="K597">
        <v>9930.23</v>
      </c>
      <c r="L597">
        <v>0</v>
      </c>
      <c r="M597">
        <v>0</v>
      </c>
      <c r="N597" t="s">
        <v>905</v>
      </c>
      <c r="O597" t="s">
        <v>662</v>
      </c>
    </row>
    <row r="598" spans="1:15" x14ac:dyDescent="0.25">
      <c r="A598">
        <v>1</v>
      </c>
      <c r="B598">
        <v>10</v>
      </c>
      <c r="C598">
        <v>15</v>
      </c>
      <c r="D598">
        <v>1</v>
      </c>
      <c r="E598">
        <v>7246000</v>
      </c>
      <c r="F598" t="str">
        <f t="shared" si="9"/>
        <v>1101517246000</v>
      </c>
      <c r="G598" t="s">
        <v>4947</v>
      </c>
      <c r="H598">
        <v>0</v>
      </c>
      <c r="I598">
        <v>16796.18</v>
      </c>
      <c r="J598">
        <v>-3941.89</v>
      </c>
      <c r="K598">
        <v>12854.29</v>
      </c>
      <c r="L598">
        <v>0</v>
      </c>
      <c r="M598">
        <v>0</v>
      </c>
      <c r="N598" t="s">
        <v>905</v>
      </c>
      <c r="O598" t="s">
        <v>662</v>
      </c>
    </row>
    <row r="599" spans="1:15" x14ac:dyDescent="0.25">
      <c r="A599">
        <v>1</v>
      </c>
      <c r="B599">
        <v>10</v>
      </c>
      <c r="C599">
        <v>15</v>
      </c>
      <c r="D599">
        <v>1</v>
      </c>
      <c r="E599">
        <v>7321000</v>
      </c>
      <c r="F599" t="str">
        <f t="shared" si="9"/>
        <v>1101517321000</v>
      </c>
      <c r="G599" t="s">
        <v>4948</v>
      </c>
      <c r="H599">
        <v>0</v>
      </c>
      <c r="I599">
        <v>69227</v>
      </c>
      <c r="J599">
        <v>0</v>
      </c>
      <c r="K599">
        <v>69227</v>
      </c>
      <c r="L599">
        <v>0</v>
      </c>
      <c r="M599">
        <v>0</v>
      </c>
      <c r="N599" t="s">
        <v>905</v>
      </c>
      <c r="O599" t="s">
        <v>662</v>
      </c>
    </row>
    <row r="600" spans="1:15" x14ac:dyDescent="0.25">
      <c r="A600">
        <v>1</v>
      </c>
      <c r="B600">
        <v>10</v>
      </c>
      <c r="C600">
        <v>15</v>
      </c>
      <c r="D600">
        <v>1</v>
      </c>
      <c r="E600">
        <v>7338000</v>
      </c>
      <c r="F600" t="str">
        <f t="shared" si="9"/>
        <v>1101517338000</v>
      </c>
      <c r="G600" t="s">
        <v>4949</v>
      </c>
      <c r="H600">
        <v>0</v>
      </c>
      <c r="I600">
        <v>9668.48</v>
      </c>
      <c r="J600">
        <v>0</v>
      </c>
      <c r="K600">
        <v>9668.48</v>
      </c>
      <c r="L600">
        <v>0</v>
      </c>
      <c r="M600">
        <v>0</v>
      </c>
      <c r="N600" t="s">
        <v>905</v>
      </c>
      <c r="O600" t="s">
        <v>662</v>
      </c>
    </row>
    <row r="601" spans="1:15" x14ac:dyDescent="0.25">
      <c r="A601">
        <v>1</v>
      </c>
      <c r="B601">
        <v>10</v>
      </c>
      <c r="C601">
        <v>15</v>
      </c>
      <c r="D601">
        <v>1</v>
      </c>
      <c r="E601">
        <v>7370100</v>
      </c>
      <c r="F601" t="str">
        <f t="shared" si="9"/>
        <v>1101517370100</v>
      </c>
      <c r="G601" t="s">
        <v>4950</v>
      </c>
      <c r="H601">
        <v>0</v>
      </c>
      <c r="I601">
        <v>190681.51</v>
      </c>
      <c r="J601">
        <v>0</v>
      </c>
      <c r="K601">
        <v>190681.51</v>
      </c>
      <c r="L601">
        <v>0</v>
      </c>
      <c r="M601">
        <v>0</v>
      </c>
      <c r="N601" t="s">
        <v>905</v>
      </c>
      <c r="O601" t="s">
        <v>662</v>
      </c>
    </row>
    <row r="602" spans="1:15" x14ac:dyDescent="0.25">
      <c r="A602">
        <v>1</v>
      </c>
      <c r="B602">
        <v>10</v>
      </c>
      <c r="C602">
        <v>15</v>
      </c>
      <c r="D602">
        <v>1</v>
      </c>
      <c r="E602">
        <v>7506000</v>
      </c>
      <c r="F602" t="str">
        <f t="shared" si="9"/>
        <v>1101517506000</v>
      </c>
      <c r="G602" t="s">
        <v>4951</v>
      </c>
      <c r="H602">
        <v>0</v>
      </c>
      <c r="I602">
        <v>2572242.91</v>
      </c>
      <c r="J602">
        <v>0</v>
      </c>
      <c r="K602">
        <v>2572242.91</v>
      </c>
      <c r="L602">
        <v>0</v>
      </c>
      <c r="M602">
        <v>0</v>
      </c>
      <c r="N602" t="s">
        <v>905</v>
      </c>
      <c r="O602" t="s">
        <v>662</v>
      </c>
    </row>
    <row r="603" spans="1:15" x14ac:dyDescent="0.25">
      <c r="A603">
        <v>1</v>
      </c>
      <c r="B603">
        <v>10</v>
      </c>
      <c r="C603">
        <v>15</v>
      </c>
      <c r="D603">
        <v>1</v>
      </c>
      <c r="E603">
        <v>7511000</v>
      </c>
      <c r="F603" t="str">
        <f t="shared" si="9"/>
        <v>1101517511000</v>
      </c>
      <c r="G603" t="s">
        <v>4952</v>
      </c>
      <c r="H603">
        <v>0</v>
      </c>
      <c r="I603">
        <v>201188.67</v>
      </c>
      <c r="J603">
        <v>-9985.86</v>
      </c>
      <c r="K603">
        <v>191202.81</v>
      </c>
      <c r="L603">
        <v>0</v>
      </c>
      <c r="M603">
        <v>0</v>
      </c>
      <c r="N603" t="s">
        <v>905</v>
      </c>
      <c r="O603" t="s">
        <v>662</v>
      </c>
    </row>
    <row r="604" spans="1:15" x14ac:dyDescent="0.25">
      <c r="A604">
        <v>1</v>
      </c>
      <c r="B604">
        <v>10</v>
      </c>
      <c r="C604">
        <v>15</v>
      </c>
      <c r="D604">
        <v>1</v>
      </c>
      <c r="E604">
        <v>7538000</v>
      </c>
      <c r="F604" t="str">
        <f t="shared" si="9"/>
        <v>1101517538000</v>
      </c>
      <c r="G604" t="s">
        <v>4953</v>
      </c>
      <c r="H604">
        <v>0</v>
      </c>
      <c r="I604">
        <v>1650</v>
      </c>
      <c r="J604">
        <v>0</v>
      </c>
      <c r="K604">
        <v>1650</v>
      </c>
      <c r="L604">
        <v>0</v>
      </c>
      <c r="M604">
        <v>0</v>
      </c>
      <c r="N604" t="s">
        <v>905</v>
      </c>
      <c r="O604" t="s">
        <v>662</v>
      </c>
    </row>
    <row r="605" spans="1:15" x14ac:dyDescent="0.25">
      <c r="A605">
        <v>1</v>
      </c>
      <c r="B605">
        <v>10</v>
      </c>
      <c r="C605">
        <v>15</v>
      </c>
      <c r="D605">
        <v>1</v>
      </c>
      <c r="E605">
        <v>7568000</v>
      </c>
      <c r="F605" t="str">
        <f t="shared" si="9"/>
        <v>1101517568000</v>
      </c>
      <c r="G605" t="s">
        <v>4954</v>
      </c>
      <c r="H605">
        <v>0</v>
      </c>
      <c r="I605">
        <v>0</v>
      </c>
      <c r="J605">
        <v>0</v>
      </c>
      <c r="K605">
        <v>0</v>
      </c>
      <c r="L605">
        <v>0</v>
      </c>
      <c r="M605">
        <v>0</v>
      </c>
      <c r="N605" t="s">
        <v>905</v>
      </c>
      <c r="O605" t="s">
        <v>662</v>
      </c>
    </row>
    <row r="606" spans="1:15" x14ac:dyDescent="0.25">
      <c r="A606">
        <v>1</v>
      </c>
      <c r="B606">
        <v>10</v>
      </c>
      <c r="C606">
        <v>15</v>
      </c>
      <c r="D606">
        <v>1</v>
      </c>
      <c r="E606">
        <v>7642000</v>
      </c>
      <c r="F606" t="str">
        <f t="shared" si="9"/>
        <v>1101517642000</v>
      </c>
      <c r="G606" t="s">
        <v>4910</v>
      </c>
      <c r="H606">
        <v>0</v>
      </c>
      <c r="I606">
        <v>22000</v>
      </c>
      <c r="J606">
        <v>0</v>
      </c>
      <c r="K606">
        <v>22000</v>
      </c>
      <c r="L606">
        <v>0</v>
      </c>
      <c r="M606">
        <v>0</v>
      </c>
      <c r="N606" t="s">
        <v>905</v>
      </c>
      <c r="O606" t="s">
        <v>662</v>
      </c>
    </row>
    <row r="607" spans="1:15" x14ac:dyDescent="0.25">
      <c r="A607">
        <v>1</v>
      </c>
      <c r="B607">
        <v>10</v>
      </c>
      <c r="C607">
        <v>15</v>
      </c>
      <c r="D607">
        <v>1</v>
      </c>
      <c r="E607">
        <v>7646000</v>
      </c>
      <c r="F607" t="str">
        <f t="shared" si="9"/>
        <v>1101517646000</v>
      </c>
      <c r="G607" t="s">
        <v>4955</v>
      </c>
      <c r="H607">
        <v>0</v>
      </c>
      <c r="I607">
        <v>419114</v>
      </c>
      <c r="J607">
        <v>0</v>
      </c>
      <c r="K607">
        <v>419114</v>
      </c>
      <c r="L607">
        <v>0</v>
      </c>
      <c r="M607">
        <v>0</v>
      </c>
      <c r="N607" t="s">
        <v>905</v>
      </c>
      <c r="O607" t="s">
        <v>662</v>
      </c>
    </row>
    <row r="608" spans="1:15" x14ac:dyDescent="0.25">
      <c r="A608">
        <v>1</v>
      </c>
      <c r="B608">
        <v>10</v>
      </c>
      <c r="C608">
        <v>15</v>
      </c>
      <c r="D608">
        <v>1</v>
      </c>
      <c r="E608">
        <v>7683000</v>
      </c>
      <c r="F608" t="str">
        <f t="shared" si="9"/>
        <v>1101517683000</v>
      </c>
      <c r="G608" t="s">
        <v>4956</v>
      </c>
      <c r="H608">
        <v>0</v>
      </c>
      <c r="I608">
        <v>2055.61</v>
      </c>
      <c r="J608">
        <v>0</v>
      </c>
      <c r="K608">
        <v>2055.61</v>
      </c>
      <c r="L608">
        <v>0</v>
      </c>
      <c r="M608">
        <v>0</v>
      </c>
      <c r="N608" t="s">
        <v>905</v>
      </c>
      <c r="O608" t="s">
        <v>662</v>
      </c>
    </row>
    <row r="609" spans="1:15" x14ac:dyDescent="0.25">
      <c r="A609">
        <v>1</v>
      </c>
      <c r="B609">
        <v>10</v>
      </c>
      <c r="C609">
        <v>15</v>
      </c>
      <c r="D609">
        <v>1</v>
      </c>
      <c r="E609">
        <v>7698000</v>
      </c>
      <c r="F609" t="str">
        <f t="shared" si="9"/>
        <v>1101517698000</v>
      </c>
      <c r="G609" t="s">
        <v>4957</v>
      </c>
      <c r="H609">
        <v>0</v>
      </c>
      <c r="I609">
        <v>283.76</v>
      </c>
      <c r="J609">
        <v>0</v>
      </c>
      <c r="K609">
        <v>283.76</v>
      </c>
      <c r="L609">
        <v>0</v>
      </c>
      <c r="M609">
        <v>0</v>
      </c>
      <c r="N609" t="s">
        <v>905</v>
      </c>
      <c r="O609" t="s">
        <v>662</v>
      </c>
    </row>
    <row r="610" spans="1:15" x14ac:dyDescent="0.25">
      <c r="A610">
        <v>1</v>
      </c>
      <c r="B610">
        <v>10</v>
      </c>
      <c r="C610">
        <v>15</v>
      </c>
      <c r="D610">
        <v>1</v>
      </c>
      <c r="E610">
        <v>7701000</v>
      </c>
      <c r="F610" t="str">
        <f t="shared" si="9"/>
        <v>1101517701000</v>
      </c>
      <c r="G610" t="s">
        <v>4892</v>
      </c>
      <c r="H610">
        <v>0</v>
      </c>
      <c r="I610">
        <v>0</v>
      </c>
      <c r="J610">
        <v>0</v>
      </c>
      <c r="K610">
        <v>0</v>
      </c>
      <c r="L610">
        <v>0</v>
      </c>
      <c r="M610">
        <v>0</v>
      </c>
      <c r="N610" t="s">
        <v>905</v>
      </c>
      <c r="O610" t="s">
        <v>662</v>
      </c>
    </row>
    <row r="611" spans="1:15" x14ac:dyDescent="0.25">
      <c r="A611">
        <v>1</v>
      </c>
      <c r="B611">
        <v>10</v>
      </c>
      <c r="C611">
        <v>15</v>
      </c>
      <c r="D611">
        <v>1</v>
      </c>
      <c r="E611">
        <v>7723000</v>
      </c>
      <c r="F611" t="str">
        <f t="shared" si="9"/>
        <v>1101517723000</v>
      </c>
      <c r="G611" t="s">
        <v>4958</v>
      </c>
      <c r="H611">
        <v>0</v>
      </c>
      <c r="I611">
        <v>122625.65</v>
      </c>
      <c r="J611">
        <v>0</v>
      </c>
      <c r="K611">
        <v>122625.65</v>
      </c>
      <c r="L611">
        <v>0</v>
      </c>
      <c r="M611">
        <v>0</v>
      </c>
      <c r="N611" t="s">
        <v>905</v>
      </c>
      <c r="O611" t="s">
        <v>662</v>
      </c>
    </row>
    <row r="612" spans="1:15" x14ac:dyDescent="0.25">
      <c r="A612">
        <v>1</v>
      </c>
      <c r="B612">
        <v>10</v>
      </c>
      <c r="C612">
        <v>15</v>
      </c>
      <c r="D612">
        <v>1</v>
      </c>
      <c r="E612">
        <v>7724000</v>
      </c>
      <c r="F612" t="str">
        <f t="shared" si="9"/>
        <v>1101517724000</v>
      </c>
      <c r="G612" t="s">
        <v>4893</v>
      </c>
      <c r="H612">
        <v>0</v>
      </c>
      <c r="I612">
        <v>32118.75</v>
      </c>
      <c r="J612">
        <v>-2664.65</v>
      </c>
      <c r="K612">
        <v>29454.1</v>
      </c>
      <c r="L612">
        <v>0</v>
      </c>
      <c r="M612">
        <v>0</v>
      </c>
      <c r="N612" t="s">
        <v>905</v>
      </c>
      <c r="O612" t="s">
        <v>662</v>
      </c>
    </row>
    <row r="613" spans="1:15" x14ac:dyDescent="0.25">
      <c r="A613">
        <v>1</v>
      </c>
      <c r="B613">
        <v>10</v>
      </c>
      <c r="C613">
        <v>15</v>
      </c>
      <c r="D613">
        <v>1</v>
      </c>
      <c r="E613">
        <v>7739000</v>
      </c>
      <c r="F613" t="str">
        <f t="shared" si="9"/>
        <v>1101517739000</v>
      </c>
      <c r="G613" t="s">
        <v>4959</v>
      </c>
      <c r="H613">
        <v>0</v>
      </c>
      <c r="I613">
        <v>6014757.4900000002</v>
      </c>
      <c r="J613">
        <v>-6014757.4900000002</v>
      </c>
      <c r="K613">
        <v>0</v>
      </c>
      <c r="L613">
        <v>0</v>
      </c>
      <c r="M613">
        <v>0</v>
      </c>
      <c r="N613" t="s">
        <v>905</v>
      </c>
      <c r="O613" t="s">
        <v>662</v>
      </c>
    </row>
    <row r="614" spans="1:15" x14ac:dyDescent="0.25">
      <c r="A614">
        <v>1</v>
      </c>
      <c r="B614">
        <v>10</v>
      </c>
      <c r="C614">
        <v>15</v>
      </c>
      <c r="D614">
        <v>1</v>
      </c>
      <c r="E614">
        <v>7773000</v>
      </c>
      <c r="F614" t="str">
        <f t="shared" si="9"/>
        <v>1101517773000</v>
      </c>
      <c r="G614" t="s">
        <v>4960</v>
      </c>
      <c r="H614">
        <v>0</v>
      </c>
      <c r="I614">
        <v>1980</v>
      </c>
      <c r="J614">
        <v>0</v>
      </c>
      <c r="K614">
        <v>1980</v>
      </c>
      <c r="L614">
        <v>0</v>
      </c>
      <c r="M614">
        <v>0</v>
      </c>
      <c r="N614" t="s">
        <v>905</v>
      </c>
      <c r="O614" t="s">
        <v>662</v>
      </c>
    </row>
    <row r="615" spans="1:15" x14ac:dyDescent="0.25">
      <c r="A615">
        <v>1</v>
      </c>
      <c r="B615">
        <v>10</v>
      </c>
      <c r="C615">
        <v>15</v>
      </c>
      <c r="D615">
        <v>1</v>
      </c>
      <c r="E615">
        <v>7785000</v>
      </c>
      <c r="F615" t="str">
        <f t="shared" si="9"/>
        <v>1101517785000</v>
      </c>
      <c r="G615" t="s">
        <v>4918</v>
      </c>
      <c r="H615">
        <v>0</v>
      </c>
      <c r="I615">
        <v>0</v>
      </c>
      <c r="J615">
        <v>0</v>
      </c>
      <c r="K615">
        <v>0</v>
      </c>
      <c r="L615">
        <v>0</v>
      </c>
      <c r="M615">
        <v>0</v>
      </c>
      <c r="N615" t="s">
        <v>905</v>
      </c>
      <c r="O615" t="s">
        <v>662</v>
      </c>
    </row>
    <row r="616" spans="1:15" x14ac:dyDescent="0.25">
      <c r="A616">
        <v>1</v>
      </c>
      <c r="B616">
        <v>10</v>
      </c>
      <c r="C616">
        <v>15</v>
      </c>
      <c r="D616">
        <v>1</v>
      </c>
      <c r="E616">
        <v>7789000</v>
      </c>
      <c r="F616" t="str">
        <f t="shared" si="9"/>
        <v>1101517789000</v>
      </c>
      <c r="G616" t="s">
        <v>4961</v>
      </c>
      <c r="H616">
        <v>0</v>
      </c>
      <c r="I616">
        <v>0</v>
      </c>
      <c r="J616">
        <v>0</v>
      </c>
      <c r="K616">
        <v>0</v>
      </c>
      <c r="L616">
        <v>0</v>
      </c>
      <c r="M616">
        <v>0</v>
      </c>
      <c r="N616" t="s">
        <v>905</v>
      </c>
      <c r="O616" t="s">
        <v>662</v>
      </c>
    </row>
    <row r="617" spans="1:15" x14ac:dyDescent="0.25">
      <c r="A617">
        <v>1</v>
      </c>
      <c r="B617">
        <v>10</v>
      </c>
      <c r="C617">
        <v>15</v>
      </c>
      <c r="D617">
        <v>1</v>
      </c>
      <c r="E617">
        <v>7791000</v>
      </c>
      <c r="F617" t="str">
        <f t="shared" si="9"/>
        <v>1101517791000</v>
      </c>
      <c r="G617" t="s">
        <v>4962</v>
      </c>
      <c r="H617">
        <v>0</v>
      </c>
      <c r="I617">
        <v>0</v>
      </c>
      <c r="J617">
        <v>0</v>
      </c>
      <c r="K617">
        <v>0</v>
      </c>
      <c r="L617">
        <v>0</v>
      </c>
      <c r="M617">
        <v>0</v>
      </c>
      <c r="N617" t="s">
        <v>905</v>
      </c>
      <c r="O617" t="s">
        <v>662</v>
      </c>
    </row>
    <row r="618" spans="1:15" x14ac:dyDescent="0.25">
      <c r="A618">
        <v>1</v>
      </c>
      <c r="B618">
        <v>10</v>
      </c>
      <c r="C618">
        <v>15</v>
      </c>
      <c r="D618">
        <v>1</v>
      </c>
      <c r="E618">
        <v>7802000</v>
      </c>
      <c r="F618" t="str">
        <f t="shared" si="9"/>
        <v>1101517802000</v>
      </c>
      <c r="G618" t="s">
        <v>4963</v>
      </c>
      <c r="H618">
        <v>0</v>
      </c>
      <c r="I618">
        <v>188654.41</v>
      </c>
      <c r="J618">
        <v>-23118.75</v>
      </c>
      <c r="K618">
        <v>165535.66</v>
      </c>
      <c r="L618">
        <v>0</v>
      </c>
      <c r="M618">
        <v>0</v>
      </c>
      <c r="N618" t="s">
        <v>905</v>
      </c>
      <c r="O618" t="s">
        <v>662</v>
      </c>
    </row>
    <row r="619" spans="1:15" x14ac:dyDescent="0.25">
      <c r="A619">
        <v>1</v>
      </c>
      <c r="B619">
        <v>10</v>
      </c>
      <c r="C619">
        <v>15</v>
      </c>
      <c r="D619">
        <v>1</v>
      </c>
      <c r="E619">
        <v>7803000</v>
      </c>
      <c r="F619" t="str">
        <f t="shared" si="9"/>
        <v>1101517803000</v>
      </c>
      <c r="G619" t="s">
        <v>4898</v>
      </c>
      <c r="H619">
        <v>0</v>
      </c>
      <c r="I619">
        <v>15943.77</v>
      </c>
      <c r="J619">
        <v>0</v>
      </c>
      <c r="K619">
        <v>15943.77</v>
      </c>
      <c r="L619">
        <v>0</v>
      </c>
      <c r="M619">
        <v>0</v>
      </c>
      <c r="N619" t="s">
        <v>905</v>
      </c>
      <c r="O619" t="s">
        <v>662</v>
      </c>
    </row>
    <row r="620" spans="1:15" x14ac:dyDescent="0.25">
      <c r="A620">
        <v>1</v>
      </c>
      <c r="B620">
        <v>10</v>
      </c>
      <c r="C620">
        <v>15</v>
      </c>
      <c r="D620">
        <v>1</v>
      </c>
      <c r="E620">
        <v>7814000</v>
      </c>
      <c r="F620" t="str">
        <f t="shared" si="9"/>
        <v>1101517814000</v>
      </c>
      <c r="G620" t="s">
        <v>4899</v>
      </c>
      <c r="H620">
        <v>0</v>
      </c>
      <c r="I620">
        <v>85339.3</v>
      </c>
      <c r="J620">
        <v>-10017.81</v>
      </c>
      <c r="K620">
        <v>75321.490000000005</v>
      </c>
      <c r="L620">
        <v>0</v>
      </c>
      <c r="M620">
        <v>0</v>
      </c>
      <c r="N620" t="s">
        <v>905</v>
      </c>
      <c r="O620" t="s">
        <v>662</v>
      </c>
    </row>
    <row r="621" spans="1:15" x14ac:dyDescent="0.25">
      <c r="A621">
        <v>1</v>
      </c>
      <c r="B621">
        <v>10</v>
      </c>
      <c r="C621">
        <v>15</v>
      </c>
      <c r="D621">
        <v>1</v>
      </c>
      <c r="E621">
        <v>7829000</v>
      </c>
      <c r="F621" t="str">
        <f t="shared" si="9"/>
        <v>1101517829000</v>
      </c>
      <c r="G621" t="s">
        <v>4964</v>
      </c>
      <c r="H621">
        <v>0</v>
      </c>
      <c r="I621">
        <v>0</v>
      </c>
      <c r="J621">
        <v>0</v>
      </c>
      <c r="K621">
        <v>0</v>
      </c>
      <c r="L621">
        <v>0</v>
      </c>
      <c r="M621">
        <v>0</v>
      </c>
      <c r="N621" t="s">
        <v>905</v>
      </c>
      <c r="O621" t="s">
        <v>662</v>
      </c>
    </row>
    <row r="622" spans="1:15" x14ac:dyDescent="0.25">
      <c r="A622">
        <v>1</v>
      </c>
      <c r="B622">
        <v>10</v>
      </c>
      <c r="C622">
        <v>15</v>
      </c>
      <c r="D622">
        <v>1</v>
      </c>
      <c r="E622">
        <v>7830000</v>
      </c>
      <c r="F622" t="str">
        <f t="shared" si="9"/>
        <v>1101517830000</v>
      </c>
      <c r="G622" t="s">
        <v>4965</v>
      </c>
      <c r="H622">
        <v>0</v>
      </c>
      <c r="I622">
        <v>27667.49</v>
      </c>
      <c r="J622">
        <v>0</v>
      </c>
      <c r="K622">
        <v>27667.49</v>
      </c>
      <c r="L622">
        <v>0</v>
      </c>
      <c r="M622">
        <v>0</v>
      </c>
      <c r="N622" t="s">
        <v>905</v>
      </c>
      <c r="O622" t="s">
        <v>662</v>
      </c>
    </row>
    <row r="623" spans="1:15" x14ac:dyDescent="0.25">
      <c r="A623">
        <v>1</v>
      </c>
      <c r="B623">
        <v>10</v>
      </c>
      <c r="C623">
        <v>15</v>
      </c>
      <c r="D623">
        <v>1</v>
      </c>
      <c r="E623">
        <v>8061012</v>
      </c>
      <c r="F623" t="str">
        <f t="shared" si="9"/>
        <v>1101518061012</v>
      </c>
      <c r="G623" t="s">
        <v>4966</v>
      </c>
      <c r="H623">
        <v>0</v>
      </c>
      <c r="I623">
        <v>4420.3999999999996</v>
      </c>
      <c r="J623">
        <v>0</v>
      </c>
      <c r="K623">
        <v>4420.3999999999996</v>
      </c>
      <c r="L623">
        <v>0</v>
      </c>
      <c r="M623">
        <v>0</v>
      </c>
      <c r="N623" t="s">
        <v>905</v>
      </c>
      <c r="O623" t="s">
        <v>662</v>
      </c>
    </row>
    <row r="624" spans="1:15" x14ac:dyDescent="0.25">
      <c r="A624">
        <v>1</v>
      </c>
      <c r="B624">
        <v>10</v>
      </c>
      <c r="C624">
        <v>15</v>
      </c>
      <c r="D624">
        <v>1</v>
      </c>
      <c r="E624">
        <v>8061077</v>
      </c>
      <c r="F624" t="str">
        <f t="shared" si="9"/>
        <v>1101518061077</v>
      </c>
      <c r="G624" t="s">
        <v>4967</v>
      </c>
      <c r="H624">
        <v>0</v>
      </c>
      <c r="I624">
        <v>0</v>
      </c>
      <c r="J624">
        <v>0</v>
      </c>
      <c r="K624">
        <v>0</v>
      </c>
      <c r="L624">
        <v>0</v>
      </c>
      <c r="M624">
        <v>0</v>
      </c>
      <c r="N624" t="s">
        <v>905</v>
      </c>
      <c r="O624" t="s">
        <v>662</v>
      </c>
    </row>
    <row r="625" spans="1:15" x14ac:dyDescent="0.25">
      <c r="A625">
        <v>1</v>
      </c>
      <c r="B625">
        <v>10</v>
      </c>
      <c r="C625">
        <v>15</v>
      </c>
      <c r="D625">
        <v>1</v>
      </c>
      <c r="E625">
        <v>8061078</v>
      </c>
      <c r="F625" t="str">
        <f t="shared" si="9"/>
        <v>1101518061078</v>
      </c>
      <c r="G625" t="s">
        <v>4968</v>
      </c>
      <c r="H625">
        <v>0</v>
      </c>
      <c r="I625">
        <v>3550</v>
      </c>
      <c r="J625">
        <v>0</v>
      </c>
      <c r="K625">
        <v>3550</v>
      </c>
      <c r="L625">
        <v>0</v>
      </c>
      <c r="M625">
        <v>0</v>
      </c>
      <c r="N625" t="s">
        <v>905</v>
      </c>
      <c r="O625" t="s">
        <v>662</v>
      </c>
    </row>
    <row r="626" spans="1:15" x14ac:dyDescent="0.25">
      <c r="A626">
        <v>1</v>
      </c>
      <c r="B626">
        <v>10</v>
      </c>
      <c r="C626">
        <v>15</v>
      </c>
      <c r="D626">
        <v>1</v>
      </c>
      <c r="E626">
        <v>8063003</v>
      </c>
      <c r="F626" t="str">
        <f t="shared" si="9"/>
        <v>1101518063003</v>
      </c>
      <c r="G626" t="s">
        <v>4925</v>
      </c>
      <c r="H626">
        <v>0</v>
      </c>
      <c r="I626">
        <v>0</v>
      </c>
      <c r="J626">
        <v>-7970.4</v>
      </c>
      <c r="K626">
        <v>0</v>
      </c>
      <c r="L626">
        <v>-7970.4</v>
      </c>
      <c r="M626">
        <v>0</v>
      </c>
      <c r="N626" t="s">
        <v>905</v>
      </c>
      <c r="O626" t="s">
        <v>662</v>
      </c>
    </row>
    <row r="627" spans="1:15" x14ac:dyDescent="0.25">
      <c r="A627">
        <v>1</v>
      </c>
      <c r="B627">
        <v>10</v>
      </c>
      <c r="C627">
        <v>15</v>
      </c>
      <c r="D627">
        <v>1</v>
      </c>
      <c r="E627">
        <v>8106000</v>
      </c>
      <c r="F627" t="str">
        <f t="shared" si="9"/>
        <v>1101518106000</v>
      </c>
      <c r="G627" t="s">
        <v>4969</v>
      </c>
      <c r="H627">
        <v>0</v>
      </c>
      <c r="I627">
        <v>699248.84</v>
      </c>
      <c r="J627">
        <v>0</v>
      </c>
      <c r="K627">
        <v>699248.84</v>
      </c>
      <c r="L627">
        <v>0</v>
      </c>
      <c r="M627">
        <v>0</v>
      </c>
      <c r="N627" t="s">
        <v>905</v>
      </c>
      <c r="O627" t="s">
        <v>662</v>
      </c>
    </row>
    <row r="628" spans="1:15" x14ac:dyDescent="0.25">
      <c r="A628">
        <v>1</v>
      </c>
      <c r="B628">
        <v>10</v>
      </c>
      <c r="C628">
        <v>15</v>
      </c>
      <c r="D628">
        <v>1</v>
      </c>
      <c r="E628">
        <v>8261000</v>
      </c>
      <c r="F628" t="str">
        <f t="shared" si="9"/>
        <v>1101518261000</v>
      </c>
      <c r="G628" t="s">
        <v>4970</v>
      </c>
      <c r="H628">
        <v>0</v>
      </c>
      <c r="I628">
        <v>0</v>
      </c>
      <c r="J628">
        <v>0</v>
      </c>
      <c r="K628">
        <v>0</v>
      </c>
      <c r="L628">
        <v>0</v>
      </c>
      <c r="M628">
        <v>0</v>
      </c>
      <c r="N628" t="s">
        <v>905</v>
      </c>
      <c r="O628" t="s">
        <v>662</v>
      </c>
    </row>
    <row r="629" spans="1:15" x14ac:dyDescent="0.25">
      <c r="A629">
        <v>1</v>
      </c>
      <c r="B629">
        <v>10</v>
      </c>
      <c r="C629">
        <v>15</v>
      </c>
      <c r="D629">
        <v>1</v>
      </c>
      <c r="E629">
        <v>8651000</v>
      </c>
      <c r="F629" t="str">
        <f t="shared" si="9"/>
        <v>1101518651000</v>
      </c>
      <c r="G629" t="s">
        <v>4971</v>
      </c>
      <c r="H629">
        <v>0</v>
      </c>
      <c r="I629">
        <v>1469160</v>
      </c>
      <c r="J629">
        <v>-1469160</v>
      </c>
      <c r="K629">
        <v>0</v>
      </c>
      <c r="L629">
        <v>0</v>
      </c>
      <c r="M629">
        <v>0</v>
      </c>
      <c r="N629" t="s">
        <v>905</v>
      </c>
      <c r="O629" t="s">
        <v>662</v>
      </c>
    </row>
    <row r="630" spans="1:15" x14ac:dyDescent="0.25">
      <c r="A630">
        <v>1</v>
      </c>
      <c r="B630">
        <v>10</v>
      </c>
      <c r="C630">
        <v>15</v>
      </c>
      <c r="D630">
        <v>2</v>
      </c>
      <c r="E630">
        <v>5013000</v>
      </c>
      <c r="F630" t="str">
        <f t="shared" si="9"/>
        <v>1101525013000</v>
      </c>
      <c r="G630" t="s">
        <v>4972</v>
      </c>
      <c r="H630">
        <v>0</v>
      </c>
      <c r="I630">
        <v>5629.28</v>
      </c>
      <c r="J630">
        <v>-3219438.97</v>
      </c>
      <c r="K630">
        <v>0</v>
      </c>
      <c r="L630">
        <v>-3213809.69</v>
      </c>
      <c r="M630">
        <v>0</v>
      </c>
      <c r="N630" t="s">
        <v>905</v>
      </c>
      <c r="O630" t="s">
        <v>4884</v>
      </c>
    </row>
    <row r="631" spans="1:15" x14ac:dyDescent="0.25">
      <c r="A631">
        <v>1</v>
      </c>
      <c r="B631">
        <v>10</v>
      </c>
      <c r="C631">
        <v>15</v>
      </c>
      <c r="D631">
        <v>2</v>
      </c>
      <c r="E631">
        <v>5606000</v>
      </c>
      <c r="F631" t="str">
        <f t="shared" si="9"/>
        <v>1101525606000</v>
      </c>
      <c r="G631" t="s">
        <v>4973</v>
      </c>
      <c r="H631">
        <v>0</v>
      </c>
      <c r="I631">
        <v>488903.64</v>
      </c>
      <c r="J631">
        <v>-79.86</v>
      </c>
      <c r="K631">
        <v>488823.78</v>
      </c>
      <c r="L631">
        <v>0</v>
      </c>
      <c r="M631">
        <v>0</v>
      </c>
      <c r="N631" t="s">
        <v>905</v>
      </c>
      <c r="O631" t="s">
        <v>4884</v>
      </c>
    </row>
    <row r="632" spans="1:15" x14ac:dyDescent="0.25">
      <c r="A632">
        <v>1</v>
      </c>
      <c r="B632">
        <v>10</v>
      </c>
      <c r="C632">
        <v>15</v>
      </c>
      <c r="D632">
        <v>2</v>
      </c>
      <c r="E632">
        <v>7105000</v>
      </c>
      <c r="F632" t="str">
        <f t="shared" si="9"/>
        <v>1101527105000</v>
      </c>
      <c r="G632" t="s">
        <v>4945</v>
      </c>
      <c r="H632">
        <v>0</v>
      </c>
      <c r="I632">
        <v>131106.35</v>
      </c>
      <c r="J632">
        <v>0</v>
      </c>
      <c r="K632">
        <v>131106.35</v>
      </c>
      <c r="L632">
        <v>0</v>
      </c>
      <c r="M632">
        <v>0</v>
      </c>
      <c r="N632" t="s">
        <v>905</v>
      </c>
      <c r="O632" t="s">
        <v>662</v>
      </c>
    </row>
    <row r="633" spans="1:15" x14ac:dyDescent="0.25">
      <c r="A633">
        <v>1</v>
      </c>
      <c r="B633">
        <v>10</v>
      </c>
      <c r="C633">
        <v>15</v>
      </c>
      <c r="D633">
        <v>2</v>
      </c>
      <c r="E633">
        <v>8061078</v>
      </c>
      <c r="F633" t="str">
        <f t="shared" si="9"/>
        <v>1101528061078</v>
      </c>
      <c r="G633" t="s">
        <v>4968</v>
      </c>
      <c r="H633">
        <v>0</v>
      </c>
      <c r="I633">
        <v>0</v>
      </c>
      <c r="J633">
        <v>0</v>
      </c>
      <c r="K633">
        <v>0</v>
      </c>
      <c r="L633">
        <v>0</v>
      </c>
      <c r="M633">
        <v>0</v>
      </c>
      <c r="N633" t="s">
        <v>905</v>
      </c>
      <c r="O633" t="s">
        <v>662</v>
      </c>
    </row>
    <row r="634" spans="1:15" x14ac:dyDescent="0.25">
      <c r="A634" s="192"/>
      <c r="B634" s="192"/>
      <c r="C634" s="192"/>
      <c r="D634" s="192"/>
      <c r="E634" s="192"/>
      <c r="F634" t="str">
        <f t="shared" si="9"/>
        <v/>
      </c>
      <c r="G634" s="192"/>
      <c r="H634" s="192"/>
      <c r="I634" s="192"/>
      <c r="J634" s="192"/>
      <c r="K634" s="192"/>
      <c r="L634" s="192"/>
      <c r="M634" s="192"/>
      <c r="N634" s="192"/>
      <c r="O634" s="192"/>
    </row>
    <row r="635" spans="1:15" x14ac:dyDescent="0.25">
      <c r="A635">
        <v>1</v>
      </c>
      <c r="B635">
        <v>10</v>
      </c>
      <c r="C635">
        <v>16</v>
      </c>
      <c r="D635">
        <v>1</v>
      </c>
      <c r="E635">
        <v>5027000</v>
      </c>
      <c r="F635" t="str">
        <f t="shared" si="9"/>
        <v>1101615027000</v>
      </c>
      <c r="G635" t="s">
        <v>4883</v>
      </c>
      <c r="H635">
        <v>0</v>
      </c>
      <c r="I635">
        <v>0</v>
      </c>
      <c r="J635">
        <v>-1120000</v>
      </c>
      <c r="K635">
        <v>0</v>
      </c>
      <c r="L635">
        <v>-1120000</v>
      </c>
      <c r="M635">
        <v>0</v>
      </c>
      <c r="N635" t="s">
        <v>905</v>
      </c>
      <c r="O635" t="s">
        <v>4884</v>
      </c>
    </row>
    <row r="636" spans="1:15" x14ac:dyDescent="0.25">
      <c r="A636">
        <v>1</v>
      </c>
      <c r="B636">
        <v>10</v>
      </c>
      <c r="C636">
        <v>16</v>
      </c>
      <c r="D636">
        <v>1</v>
      </c>
      <c r="E636">
        <v>5256000</v>
      </c>
      <c r="F636" t="str">
        <f t="shared" si="9"/>
        <v>1101615256000</v>
      </c>
      <c r="G636" t="s">
        <v>4974</v>
      </c>
      <c r="H636">
        <v>0</v>
      </c>
      <c r="I636">
        <v>0</v>
      </c>
      <c r="J636">
        <v>0</v>
      </c>
      <c r="K636">
        <v>0</v>
      </c>
      <c r="L636">
        <v>0</v>
      </c>
      <c r="M636">
        <v>0</v>
      </c>
      <c r="N636" t="s">
        <v>905</v>
      </c>
      <c r="O636" t="s">
        <v>4884</v>
      </c>
    </row>
    <row r="637" spans="1:15" x14ac:dyDescent="0.25">
      <c r="A637">
        <v>1</v>
      </c>
      <c r="B637">
        <v>10</v>
      </c>
      <c r="C637">
        <v>16</v>
      </c>
      <c r="D637">
        <v>1</v>
      </c>
      <c r="E637">
        <v>5259000</v>
      </c>
      <c r="F637" t="str">
        <f t="shared" si="9"/>
        <v>1101615259000</v>
      </c>
      <c r="G637" t="s">
        <v>4975</v>
      </c>
      <c r="H637">
        <v>0</v>
      </c>
      <c r="I637">
        <v>0</v>
      </c>
      <c r="J637">
        <v>0</v>
      </c>
      <c r="K637">
        <v>0</v>
      </c>
      <c r="L637">
        <v>0</v>
      </c>
      <c r="M637">
        <v>0</v>
      </c>
      <c r="N637" t="s">
        <v>905</v>
      </c>
      <c r="O637" t="s">
        <v>4884</v>
      </c>
    </row>
    <row r="638" spans="1:15" x14ac:dyDescent="0.25">
      <c r="A638">
        <v>1</v>
      </c>
      <c r="B638">
        <v>10</v>
      </c>
      <c r="C638">
        <v>16</v>
      </c>
      <c r="D638">
        <v>1</v>
      </c>
      <c r="E638">
        <v>5262000</v>
      </c>
      <c r="F638" t="str">
        <f t="shared" si="9"/>
        <v>1101615262000</v>
      </c>
      <c r="G638" t="s">
        <v>4976</v>
      </c>
      <c r="H638">
        <v>0</v>
      </c>
      <c r="I638">
        <v>0</v>
      </c>
      <c r="J638">
        <v>-33436.35</v>
      </c>
      <c r="K638">
        <v>0</v>
      </c>
      <c r="L638">
        <v>-33436.35</v>
      </c>
      <c r="M638">
        <v>0</v>
      </c>
      <c r="N638" t="s">
        <v>905</v>
      </c>
      <c r="O638" t="s">
        <v>4884</v>
      </c>
    </row>
    <row r="639" spans="1:15" x14ac:dyDescent="0.25">
      <c r="A639">
        <v>1</v>
      </c>
      <c r="B639">
        <v>10</v>
      </c>
      <c r="C639">
        <v>16</v>
      </c>
      <c r="D639">
        <v>1</v>
      </c>
      <c r="E639">
        <v>5263000</v>
      </c>
      <c r="F639" t="str">
        <f t="shared" si="9"/>
        <v>1101615263000</v>
      </c>
      <c r="G639" t="s">
        <v>4977</v>
      </c>
      <c r="H639">
        <v>0</v>
      </c>
      <c r="I639">
        <v>0</v>
      </c>
      <c r="J639">
        <v>0</v>
      </c>
      <c r="K639">
        <v>0</v>
      </c>
      <c r="L639">
        <v>0</v>
      </c>
      <c r="M639">
        <v>0</v>
      </c>
      <c r="N639" t="s">
        <v>905</v>
      </c>
      <c r="O639" t="s">
        <v>4884</v>
      </c>
    </row>
    <row r="640" spans="1:15" x14ac:dyDescent="0.25">
      <c r="A640">
        <v>1</v>
      </c>
      <c r="B640">
        <v>10</v>
      </c>
      <c r="C640">
        <v>16</v>
      </c>
      <c r="D640">
        <v>1</v>
      </c>
      <c r="E640">
        <v>5271000</v>
      </c>
      <c r="F640" t="str">
        <f t="shared" si="9"/>
        <v>1101615271000</v>
      </c>
      <c r="G640" t="s">
        <v>4978</v>
      </c>
      <c r="H640">
        <v>0</v>
      </c>
      <c r="I640">
        <v>628.12</v>
      </c>
      <c r="J640">
        <v>-1564.2</v>
      </c>
      <c r="K640">
        <v>0</v>
      </c>
      <c r="L640">
        <v>-936.08</v>
      </c>
      <c r="M640">
        <v>0</v>
      </c>
      <c r="N640" t="s">
        <v>905</v>
      </c>
      <c r="O640" t="s">
        <v>4884</v>
      </c>
    </row>
    <row r="641" spans="1:15" x14ac:dyDescent="0.25">
      <c r="A641">
        <v>1</v>
      </c>
      <c r="B641">
        <v>10</v>
      </c>
      <c r="C641">
        <v>16</v>
      </c>
      <c r="D641">
        <v>1</v>
      </c>
      <c r="E641">
        <v>5272000</v>
      </c>
      <c r="F641" t="str">
        <f t="shared" si="9"/>
        <v>1101615272000</v>
      </c>
      <c r="G641" t="s">
        <v>4979</v>
      </c>
      <c r="H641">
        <v>0</v>
      </c>
      <c r="I641">
        <v>0</v>
      </c>
      <c r="J641">
        <v>-63070</v>
      </c>
      <c r="K641">
        <v>0</v>
      </c>
      <c r="L641">
        <v>-63070</v>
      </c>
      <c r="M641">
        <v>0</v>
      </c>
      <c r="N641" t="s">
        <v>905</v>
      </c>
      <c r="O641" t="s">
        <v>4884</v>
      </c>
    </row>
    <row r="642" spans="1:15" x14ac:dyDescent="0.25">
      <c r="A642">
        <v>1</v>
      </c>
      <c r="B642">
        <v>10</v>
      </c>
      <c r="C642">
        <v>16</v>
      </c>
      <c r="D642">
        <v>1</v>
      </c>
      <c r="E642">
        <v>5274000</v>
      </c>
      <c r="F642" t="str">
        <f t="shared" si="9"/>
        <v>1101615274000</v>
      </c>
      <c r="G642" t="s">
        <v>4980</v>
      </c>
      <c r="H642">
        <v>0</v>
      </c>
      <c r="I642">
        <v>4541.01</v>
      </c>
      <c r="J642">
        <v>-33608.53</v>
      </c>
      <c r="K642">
        <v>0</v>
      </c>
      <c r="L642">
        <v>-29067.52</v>
      </c>
      <c r="M642">
        <v>0</v>
      </c>
      <c r="N642" t="s">
        <v>905</v>
      </c>
      <c r="O642" t="s">
        <v>4884</v>
      </c>
    </row>
    <row r="643" spans="1:15" x14ac:dyDescent="0.25">
      <c r="A643">
        <v>1</v>
      </c>
      <c r="B643">
        <v>10</v>
      </c>
      <c r="C643">
        <v>16</v>
      </c>
      <c r="D643">
        <v>1</v>
      </c>
      <c r="E643">
        <v>5386000</v>
      </c>
      <c r="F643" t="str">
        <f t="shared" ref="F643:F706" si="10">CONCATENATE(A643,B643,C643,D643,E643)</f>
        <v>1101615386000</v>
      </c>
      <c r="G643" t="s">
        <v>4981</v>
      </c>
      <c r="H643">
        <v>0</v>
      </c>
      <c r="I643">
        <v>5714.7</v>
      </c>
      <c r="J643">
        <v>-46532.87</v>
      </c>
      <c r="K643">
        <v>0</v>
      </c>
      <c r="L643">
        <v>-40818.17</v>
      </c>
      <c r="M643">
        <v>0</v>
      </c>
      <c r="N643" t="s">
        <v>905</v>
      </c>
      <c r="O643" t="s">
        <v>4884</v>
      </c>
    </row>
    <row r="644" spans="1:15" x14ac:dyDescent="0.25">
      <c r="A644">
        <v>1</v>
      </c>
      <c r="B644">
        <v>10</v>
      </c>
      <c r="C644">
        <v>16</v>
      </c>
      <c r="D644">
        <v>1</v>
      </c>
      <c r="E644">
        <v>5391000</v>
      </c>
      <c r="F644" t="str">
        <f t="shared" si="10"/>
        <v>1101615391000</v>
      </c>
      <c r="G644" t="s">
        <v>4932</v>
      </c>
      <c r="H644">
        <v>0</v>
      </c>
      <c r="I644">
        <v>0</v>
      </c>
      <c r="J644">
        <v>0</v>
      </c>
      <c r="K644">
        <v>0</v>
      </c>
      <c r="L644">
        <v>0</v>
      </c>
      <c r="M644">
        <v>0</v>
      </c>
      <c r="N644" t="s">
        <v>905</v>
      </c>
      <c r="O644" t="s">
        <v>4884</v>
      </c>
    </row>
    <row r="645" spans="1:15" x14ac:dyDescent="0.25">
      <c r="A645">
        <v>1</v>
      </c>
      <c r="B645">
        <v>10</v>
      </c>
      <c r="C645">
        <v>16</v>
      </c>
      <c r="D645">
        <v>1</v>
      </c>
      <c r="E645">
        <v>5400000</v>
      </c>
      <c r="F645" t="str">
        <f t="shared" si="10"/>
        <v>1101615400000</v>
      </c>
      <c r="G645" t="s">
        <v>4982</v>
      </c>
      <c r="H645">
        <v>0</v>
      </c>
      <c r="I645">
        <v>59076.67</v>
      </c>
      <c r="J645">
        <v>-59076.67</v>
      </c>
      <c r="K645">
        <v>0</v>
      </c>
      <c r="L645">
        <v>0</v>
      </c>
      <c r="M645">
        <v>0</v>
      </c>
      <c r="N645" t="s">
        <v>905</v>
      </c>
      <c r="O645" t="s">
        <v>4884</v>
      </c>
    </row>
    <row r="646" spans="1:15" x14ac:dyDescent="0.25">
      <c r="A646">
        <v>1</v>
      </c>
      <c r="B646">
        <v>10</v>
      </c>
      <c r="C646">
        <v>16</v>
      </c>
      <c r="D646">
        <v>1</v>
      </c>
      <c r="E646">
        <v>5415000</v>
      </c>
      <c r="F646" t="str">
        <f t="shared" si="10"/>
        <v>1101615415000</v>
      </c>
      <c r="G646" t="s">
        <v>4983</v>
      </c>
      <c r="H646">
        <v>0</v>
      </c>
      <c r="I646">
        <v>337.91</v>
      </c>
      <c r="J646">
        <v>-2751.7</v>
      </c>
      <c r="K646">
        <v>0</v>
      </c>
      <c r="L646">
        <v>-2413.79</v>
      </c>
      <c r="M646">
        <v>0</v>
      </c>
      <c r="N646" t="s">
        <v>905</v>
      </c>
      <c r="O646" t="s">
        <v>4884</v>
      </c>
    </row>
    <row r="647" spans="1:15" x14ac:dyDescent="0.25">
      <c r="A647">
        <v>1</v>
      </c>
      <c r="B647">
        <v>10</v>
      </c>
      <c r="C647">
        <v>16</v>
      </c>
      <c r="D647">
        <v>1</v>
      </c>
      <c r="E647">
        <v>5475000</v>
      </c>
      <c r="F647" t="str">
        <f t="shared" si="10"/>
        <v>1101615475000</v>
      </c>
      <c r="G647" t="s">
        <v>4984</v>
      </c>
      <c r="H647">
        <v>0</v>
      </c>
      <c r="I647">
        <v>0</v>
      </c>
      <c r="J647">
        <v>-52203</v>
      </c>
      <c r="K647">
        <v>0</v>
      </c>
      <c r="L647">
        <v>-52203</v>
      </c>
      <c r="M647">
        <v>0</v>
      </c>
      <c r="N647" t="s">
        <v>905</v>
      </c>
      <c r="O647" t="s">
        <v>4884</v>
      </c>
    </row>
    <row r="648" spans="1:15" x14ac:dyDescent="0.25">
      <c r="A648">
        <v>1</v>
      </c>
      <c r="B648">
        <v>10</v>
      </c>
      <c r="C648">
        <v>16</v>
      </c>
      <c r="D648">
        <v>1</v>
      </c>
      <c r="E648">
        <v>7010000</v>
      </c>
      <c r="F648" t="str">
        <f t="shared" si="10"/>
        <v>1101617010000</v>
      </c>
      <c r="G648" t="s">
        <v>4823</v>
      </c>
      <c r="H648">
        <v>0</v>
      </c>
      <c r="I648">
        <v>1293730.3799999999</v>
      </c>
      <c r="J648">
        <v>-26611.59</v>
      </c>
      <c r="K648">
        <v>1267118.79</v>
      </c>
      <c r="L648">
        <v>0</v>
      </c>
      <c r="M648">
        <v>0</v>
      </c>
      <c r="N648" t="s">
        <v>905</v>
      </c>
      <c r="O648" t="s">
        <v>662</v>
      </c>
    </row>
    <row r="649" spans="1:15" x14ac:dyDescent="0.25">
      <c r="A649">
        <v>1</v>
      </c>
      <c r="B649">
        <v>10</v>
      </c>
      <c r="C649">
        <v>16</v>
      </c>
      <c r="D649">
        <v>1</v>
      </c>
      <c r="E649">
        <v>7011000</v>
      </c>
      <c r="F649" t="str">
        <f t="shared" si="10"/>
        <v>1101617011000</v>
      </c>
      <c r="G649" t="s">
        <v>4885</v>
      </c>
      <c r="H649">
        <v>0</v>
      </c>
      <c r="I649">
        <v>107949.59</v>
      </c>
      <c r="J649">
        <v>0</v>
      </c>
      <c r="K649">
        <v>107949.59</v>
      </c>
      <c r="L649">
        <v>0</v>
      </c>
      <c r="M649">
        <v>0</v>
      </c>
      <c r="N649" t="s">
        <v>905</v>
      </c>
      <c r="O649" t="s">
        <v>662</v>
      </c>
    </row>
    <row r="650" spans="1:15" x14ac:dyDescent="0.25">
      <c r="A650">
        <v>1</v>
      </c>
      <c r="B650">
        <v>10</v>
      </c>
      <c r="C650">
        <v>16</v>
      </c>
      <c r="D650">
        <v>1</v>
      </c>
      <c r="E650">
        <v>7013000</v>
      </c>
      <c r="F650" t="str">
        <f t="shared" si="10"/>
        <v>1101617013000</v>
      </c>
      <c r="G650" t="s">
        <v>4886</v>
      </c>
      <c r="H650">
        <v>0</v>
      </c>
      <c r="I650">
        <v>36346.61</v>
      </c>
      <c r="J650">
        <v>0</v>
      </c>
      <c r="K650">
        <v>36346.61</v>
      </c>
      <c r="L650">
        <v>0</v>
      </c>
      <c r="M650">
        <v>0</v>
      </c>
      <c r="N650" t="s">
        <v>905</v>
      </c>
      <c r="O650" t="s">
        <v>662</v>
      </c>
    </row>
    <row r="651" spans="1:15" x14ac:dyDescent="0.25">
      <c r="A651">
        <v>1</v>
      </c>
      <c r="B651">
        <v>10</v>
      </c>
      <c r="C651">
        <v>16</v>
      </c>
      <c r="D651">
        <v>1</v>
      </c>
      <c r="E651">
        <v>7014000</v>
      </c>
      <c r="F651" t="str">
        <f t="shared" si="10"/>
        <v>1101617014000</v>
      </c>
      <c r="G651" t="s">
        <v>4942</v>
      </c>
      <c r="H651">
        <v>0</v>
      </c>
      <c r="I651">
        <v>25416.48</v>
      </c>
      <c r="J651">
        <v>-12708.24</v>
      </c>
      <c r="K651">
        <v>12708.24</v>
      </c>
      <c r="L651">
        <v>0</v>
      </c>
      <c r="M651">
        <v>0</v>
      </c>
      <c r="N651" t="s">
        <v>905</v>
      </c>
      <c r="O651" t="s">
        <v>662</v>
      </c>
    </row>
    <row r="652" spans="1:15" x14ac:dyDescent="0.25">
      <c r="A652">
        <v>1</v>
      </c>
      <c r="B652">
        <v>10</v>
      </c>
      <c r="C652">
        <v>16</v>
      </c>
      <c r="D652">
        <v>1</v>
      </c>
      <c r="E652">
        <v>7015000</v>
      </c>
      <c r="F652" t="str">
        <f t="shared" si="10"/>
        <v>1101617015000</v>
      </c>
      <c r="G652" t="s">
        <v>4887</v>
      </c>
      <c r="H652">
        <v>0</v>
      </c>
      <c r="I652">
        <v>12000</v>
      </c>
      <c r="J652">
        <v>0</v>
      </c>
      <c r="K652">
        <v>12000</v>
      </c>
      <c r="L652">
        <v>0</v>
      </c>
      <c r="M652">
        <v>0</v>
      </c>
      <c r="N652" t="s">
        <v>905</v>
      </c>
      <c r="O652" t="s">
        <v>662</v>
      </c>
    </row>
    <row r="653" spans="1:15" x14ac:dyDescent="0.25">
      <c r="A653">
        <v>1</v>
      </c>
      <c r="B653">
        <v>10</v>
      </c>
      <c r="C653">
        <v>16</v>
      </c>
      <c r="D653">
        <v>1</v>
      </c>
      <c r="E653">
        <v>7020000</v>
      </c>
      <c r="F653" t="str">
        <f t="shared" si="10"/>
        <v>1101617020000</v>
      </c>
      <c r="G653" t="s">
        <v>4888</v>
      </c>
      <c r="H653">
        <v>0</v>
      </c>
      <c r="I653">
        <v>0</v>
      </c>
      <c r="J653">
        <v>-27158.04</v>
      </c>
      <c r="K653">
        <v>0</v>
      </c>
      <c r="L653">
        <v>-27158.04</v>
      </c>
      <c r="M653">
        <v>0</v>
      </c>
      <c r="N653" t="s">
        <v>905</v>
      </c>
      <c r="O653" t="s">
        <v>662</v>
      </c>
    </row>
    <row r="654" spans="1:15" x14ac:dyDescent="0.25">
      <c r="A654">
        <v>1</v>
      </c>
      <c r="B654">
        <v>10</v>
      </c>
      <c r="C654">
        <v>16</v>
      </c>
      <c r="D654">
        <v>1</v>
      </c>
      <c r="E654">
        <v>7031000</v>
      </c>
      <c r="F654" t="str">
        <f t="shared" si="10"/>
        <v>1101617031000</v>
      </c>
      <c r="G654" t="s">
        <v>4827</v>
      </c>
      <c r="H654">
        <v>0</v>
      </c>
      <c r="I654">
        <v>221151.14</v>
      </c>
      <c r="J654">
        <v>-15471.44</v>
      </c>
      <c r="K654">
        <v>205679.7</v>
      </c>
      <c r="L654">
        <v>0</v>
      </c>
      <c r="M654">
        <v>0</v>
      </c>
      <c r="N654" t="s">
        <v>905</v>
      </c>
      <c r="O654" t="s">
        <v>662</v>
      </c>
    </row>
    <row r="655" spans="1:15" x14ac:dyDescent="0.25">
      <c r="A655">
        <v>1</v>
      </c>
      <c r="B655">
        <v>10</v>
      </c>
      <c r="C655">
        <v>16</v>
      </c>
      <c r="D655">
        <v>1</v>
      </c>
      <c r="E655">
        <v>7032000</v>
      </c>
      <c r="F655" t="str">
        <f t="shared" si="10"/>
        <v>1101617032000</v>
      </c>
      <c r="G655" t="s">
        <v>4826</v>
      </c>
      <c r="H655">
        <v>0</v>
      </c>
      <c r="I655">
        <v>49418.400000000001</v>
      </c>
      <c r="J655">
        <v>0</v>
      </c>
      <c r="K655">
        <v>49418.400000000001</v>
      </c>
      <c r="L655">
        <v>0</v>
      </c>
      <c r="M655">
        <v>0</v>
      </c>
      <c r="N655" t="s">
        <v>905</v>
      </c>
      <c r="O655" t="s">
        <v>662</v>
      </c>
    </row>
    <row r="656" spans="1:15" x14ac:dyDescent="0.25">
      <c r="A656">
        <v>1</v>
      </c>
      <c r="B656">
        <v>10</v>
      </c>
      <c r="C656">
        <v>16</v>
      </c>
      <c r="D656">
        <v>1</v>
      </c>
      <c r="E656">
        <v>7033000</v>
      </c>
      <c r="F656" t="str">
        <f t="shared" si="10"/>
        <v>1101617033000</v>
      </c>
      <c r="G656" t="s">
        <v>4829</v>
      </c>
      <c r="H656">
        <v>0</v>
      </c>
      <c r="I656">
        <v>8114.73</v>
      </c>
      <c r="J656">
        <v>-1485.26</v>
      </c>
      <c r="K656">
        <v>6629.47</v>
      </c>
      <c r="L656">
        <v>0</v>
      </c>
      <c r="M656">
        <v>0</v>
      </c>
      <c r="N656" t="s">
        <v>905</v>
      </c>
      <c r="O656" t="s">
        <v>662</v>
      </c>
    </row>
    <row r="657" spans="1:15" x14ac:dyDescent="0.25">
      <c r="A657">
        <v>1</v>
      </c>
      <c r="B657">
        <v>10</v>
      </c>
      <c r="C657">
        <v>16</v>
      </c>
      <c r="D657">
        <v>1</v>
      </c>
      <c r="E657">
        <v>7034000</v>
      </c>
      <c r="F657" t="str">
        <f t="shared" si="10"/>
        <v>1101617034000</v>
      </c>
      <c r="G657" t="s">
        <v>4834</v>
      </c>
      <c r="H657">
        <v>0</v>
      </c>
      <c r="I657">
        <v>10245.52</v>
      </c>
      <c r="J657">
        <v>0</v>
      </c>
      <c r="K657">
        <v>10245.52</v>
      </c>
      <c r="L657">
        <v>0</v>
      </c>
      <c r="M657">
        <v>0</v>
      </c>
      <c r="N657" t="s">
        <v>905</v>
      </c>
      <c r="O657" t="s">
        <v>662</v>
      </c>
    </row>
    <row r="658" spans="1:15" x14ac:dyDescent="0.25">
      <c r="A658">
        <v>1</v>
      </c>
      <c r="B658">
        <v>10</v>
      </c>
      <c r="C658">
        <v>16</v>
      </c>
      <c r="D658">
        <v>1</v>
      </c>
      <c r="E658">
        <v>7035000</v>
      </c>
      <c r="F658" t="str">
        <f t="shared" si="10"/>
        <v>1101617035000</v>
      </c>
      <c r="G658" t="s">
        <v>4889</v>
      </c>
      <c r="H658">
        <v>0</v>
      </c>
      <c r="I658">
        <v>99334.14</v>
      </c>
      <c r="J658">
        <v>0</v>
      </c>
      <c r="K658">
        <v>99334.14</v>
      </c>
      <c r="L658">
        <v>0</v>
      </c>
      <c r="M658">
        <v>0</v>
      </c>
      <c r="N658" t="s">
        <v>905</v>
      </c>
      <c r="O658" t="s">
        <v>662</v>
      </c>
    </row>
    <row r="659" spans="1:15" x14ac:dyDescent="0.25">
      <c r="A659">
        <v>1</v>
      </c>
      <c r="B659">
        <v>10</v>
      </c>
      <c r="C659">
        <v>16</v>
      </c>
      <c r="D659">
        <v>1</v>
      </c>
      <c r="E659">
        <v>7131000</v>
      </c>
      <c r="F659" t="str">
        <f t="shared" si="10"/>
        <v>1101617131000</v>
      </c>
      <c r="G659" t="s">
        <v>4903</v>
      </c>
      <c r="H659">
        <v>0</v>
      </c>
      <c r="I659">
        <v>270000</v>
      </c>
      <c r="J659">
        <v>-197332.73</v>
      </c>
      <c r="K659">
        <v>72667.27</v>
      </c>
      <c r="L659">
        <v>0</v>
      </c>
      <c r="M659">
        <v>0</v>
      </c>
      <c r="N659" t="s">
        <v>905</v>
      </c>
      <c r="O659" t="s">
        <v>662</v>
      </c>
    </row>
    <row r="660" spans="1:15" x14ac:dyDescent="0.25">
      <c r="A660">
        <v>1</v>
      </c>
      <c r="B660">
        <v>10</v>
      </c>
      <c r="C660">
        <v>16</v>
      </c>
      <c r="D660">
        <v>1</v>
      </c>
      <c r="E660">
        <v>7213000</v>
      </c>
      <c r="F660" t="str">
        <f t="shared" si="10"/>
        <v>1101617213000</v>
      </c>
      <c r="G660" t="s">
        <v>4985</v>
      </c>
      <c r="H660">
        <v>0</v>
      </c>
      <c r="I660">
        <v>9725.15</v>
      </c>
      <c r="J660">
        <v>-7190</v>
      </c>
      <c r="K660">
        <v>2535.15</v>
      </c>
      <c r="L660">
        <v>0</v>
      </c>
      <c r="M660">
        <v>0</v>
      </c>
      <c r="N660" t="s">
        <v>905</v>
      </c>
      <c r="O660" t="s">
        <v>662</v>
      </c>
    </row>
    <row r="661" spans="1:15" x14ac:dyDescent="0.25">
      <c r="A661">
        <v>1</v>
      </c>
      <c r="B661">
        <v>10</v>
      </c>
      <c r="C661">
        <v>16</v>
      </c>
      <c r="D661">
        <v>1</v>
      </c>
      <c r="E661">
        <v>7222000</v>
      </c>
      <c r="F661" t="str">
        <f t="shared" si="10"/>
        <v>1101617222000</v>
      </c>
      <c r="G661" t="s">
        <v>4986</v>
      </c>
      <c r="H661">
        <v>0</v>
      </c>
      <c r="I661">
        <v>2165.85</v>
      </c>
      <c r="J661">
        <v>0</v>
      </c>
      <c r="K661">
        <v>2165.85</v>
      </c>
      <c r="L661">
        <v>0</v>
      </c>
      <c r="M661">
        <v>0</v>
      </c>
      <c r="N661" t="s">
        <v>905</v>
      </c>
      <c r="O661" t="s">
        <v>662</v>
      </c>
    </row>
    <row r="662" spans="1:15" x14ac:dyDescent="0.25">
      <c r="A662">
        <v>1</v>
      </c>
      <c r="B662">
        <v>10</v>
      </c>
      <c r="C662">
        <v>16</v>
      </c>
      <c r="D662">
        <v>1</v>
      </c>
      <c r="E662">
        <v>7263000</v>
      </c>
      <c r="F662" t="str">
        <f t="shared" si="10"/>
        <v>1101617263000</v>
      </c>
      <c r="G662" t="s">
        <v>4987</v>
      </c>
      <c r="H662">
        <v>0</v>
      </c>
      <c r="I662">
        <v>1400.88</v>
      </c>
      <c r="J662">
        <v>0</v>
      </c>
      <c r="K662">
        <v>1400.88</v>
      </c>
      <c r="L662">
        <v>0</v>
      </c>
      <c r="M662">
        <v>0</v>
      </c>
      <c r="N662" t="s">
        <v>905</v>
      </c>
      <c r="O662" t="s">
        <v>662</v>
      </c>
    </row>
    <row r="663" spans="1:15" x14ac:dyDescent="0.25">
      <c r="A663">
        <v>1</v>
      </c>
      <c r="B663">
        <v>10</v>
      </c>
      <c r="C663">
        <v>16</v>
      </c>
      <c r="D663">
        <v>1</v>
      </c>
      <c r="E663">
        <v>7338000</v>
      </c>
      <c r="F663" t="str">
        <f t="shared" si="10"/>
        <v>1101617338000</v>
      </c>
      <c r="G663" t="s">
        <v>4949</v>
      </c>
      <c r="H663">
        <v>0</v>
      </c>
      <c r="I663">
        <v>0</v>
      </c>
      <c r="J663">
        <v>0</v>
      </c>
      <c r="K663">
        <v>0</v>
      </c>
      <c r="L663">
        <v>0</v>
      </c>
      <c r="M663">
        <v>0</v>
      </c>
      <c r="N663" t="s">
        <v>905</v>
      </c>
      <c r="O663" t="s">
        <v>662</v>
      </c>
    </row>
    <row r="664" spans="1:15" x14ac:dyDescent="0.25">
      <c r="A664">
        <v>1</v>
      </c>
      <c r="B664">
        <v>10</v>
      </c>
      <c r="C664">
        <v>16</v>
      </c>
      <c r="D664">
        <v>1</v>
      </c>
      <c r="E664">
        <v>7503000</v>
      </c>
      <c r="F664" t="str">
        <f t="shared" si="10"/>
        <v>1101617503000</v>
      </c>
      <c r="G664" t="s">
        <v>4891</v>
      </c>
      <c r="H664">
        <v>0</v>
      </c>
      <c r="I664">
        <v>74340.039999999994</v>
      </c>
      <c r="J664">
        <v>0</v>
      </c>
      <c r="K664">
        <v>74340.039999999994</v>
      </c>
      <c r="L664">
        <v>0</v>
      </c>
      <c r="M664">
        <v>0</v>
      </c>
      <c r="N664" t="s">
        <v>905</v>
      </c>
      <c r="O664" t="s">
        <v>662</v>
      </c>
    </row>
    <row r="665" spans="1:15" x14ac:dyDescent="0.25">
      <c r="A665">
        <v>1</v>
      </c>
      <c r="B665">
        <v>10</v>
      </c>
      <c r="C665">
        <v>16</v>
      </c>
      <c r="D665">
        <v>1</v>
      </c>
      <c r="E665">
        <v>7522000</v>
      </c>
      <c r="F665" t="str">
        <f t="shared" si="10"/>
        <v>1101617522000</v>
      </c>
      <c r="G665" t="s">
        <v>4988</v>
      </c>
      <c r="H665">
        <v>0</v>
      </c>
      <c r="I665">
        <v>25438.6</v>
      </c>
      <c r="J665">
        <v>0</v>
      </c>
      <c r="K665">
        <v>25438.6</v>
      </c>
      <c r="L665">
        <v>0</v>
      </c>
      <c r="M665">
        <v>0</v>
      </c>
      <c r="N665" t="s">
        <v>905</v>
      </c>
      <c r="O665" t="s">
        <v>662</v>
      </c>
    </row>
    <row r="666" spans="1:15" x14ac:dyDescent="0.25">
      <c r="A666">
        <v>1</v>
      </c>
      <c r="B666">
        <v>10</v>
      </c>
      <c r="C666">
        <v>16</v>
      </c>
      <c r="D666">
        <v>1</v>
      </c>
      <c r="E666">
        <v>7532000</v>
      </c>
      <c r="F666" t="str">
        <f t="shared" si="10"/>
        <v>1101617532000</v>
      </c>
      <c r="G666" t="s">
        <v>4989</v>
      </c>
      <c r="H666">
        <v>0</v>
      </c>
      <c r="I666">
        <v>18452.07</v>
      </c>
      <c r="J666">
        <v>-2599.63</v>
      </c>
      <c r="K666">
        <v>15852.44</v>
      </c>
      <c r="L666">
        <v>0</v>
      </c>
      <c r="M666">
        <v>0</v>
      </c>
      <c r="N666" t="s">
        <v>905</v>
      </c>
      <c r="O666" t="s">
        <v>662</v>
      </c>
    </row>
    <row r="667" spans="1:15" x14ac:dyDescent="0.25">
      <c r="A667">
        <v>1</v>
      </c>
      <c r="B667">
        <v>10</v>
      </c>
      <c r="C667">
        <v>16</v>
      </c>
      <c r="D667">
        <v>1</v>
      </c>
      <c r="E667">
        <v>7557000</v>
      </c>
      <c r="F667" t="str">
        <f t="shared" si="10"/>
        <v>1101617557000</v>
      </c>
      <c r="G667" t="s">
        <v>4990</v>
      </c>
      <c r="H667">
        <v>0</v>
      </c>
      <c r="I667">
        <v>9412.9599999999991</v>
      </c>
      <c r="J667">
        <v>-1500.61</v>
      </c>
      <c r="K667">
        <v>7912.35</v>
      </c>
      <c r="L667">
        <v>0</v>
      </c>
      <c r="M667">
        <v>0</v>
      </c>
      <c r="N667" t="s">
        <v>905</v>
      </c>
      <c r="O667" t="s">
        <v>662</v>
      </c>
    </row>
    <row r="668" spans="1:15" x14ac:dyDescent="0.25">
      <c r="A668">
        <v>1</v>
      </c>
      <c r="B668">
        <v>10</v>
      </c>
      <c r="C668">
        <v>16</v>
      </c>
      <c r="D668">
        <v>1</v>
      </c>
      <c r="E668">
        <v>7564100</v>
      </c>
      <c r="F668" t="str">
        <f t="shared" si="10"/>
        <v>1101617564100</v>
      </c>
      <c r="G668" t="s">
        <v>4991</v>
      </c>
      <c r="H668">
        <v>0</v>
      </c>
      <c r="I668">
        <v>0</v>
      </c>
      <c r="J668">
        <v>0</v>
      </c>
      <c r="K668">
        <v>0</v>
      </c>
      <c r="L668">
        <v>0</v>
      </c>
      <c r="M668">
        <v>0</v>
      </c>
      <c r="N668" t="s">
        <v>905</v>
      </c>
      <c r="O668" t="s">
        <v>662</v>
      </c>
    </row>
    <row r="669" spans="1:15" x14ac:dyDescent="0.25">
      <c r="A669">
        <v>1</v>
      </c>
      <c r="B669">
        <v>10</v>
      </c>
      <c r="C669">
        <v>16</v>
      </c>
      <c r="D669">
        <v>1</v>
      </c>
      <c r="E669">
        <v>7564200</v>
      </c>
      <c r="F669" t="str">
        <f t="shared" si="10"/>
        <v>1101617564200</v>
      </c>
      <c r="G669" t="s">
        <v>4992</v>
      </c>
      <c r="H669">
        <v>0</v>
      </c>
      <c r="I669">
        <v>0</v>
      </c>
      <c r="J669">
        <v>0</v>
      </c>
      <c r="K669">
        <v>0</v>
      </c>
      <c r="L669">
        <v>0</v>
      </c>
      <c r="M669">
        <v>0</v>
      </c>
      <c r="N669" t="s">
        <v>905</v>
      </c>
      <c r="O669" t="s">
        <v>662</v>
      </c>
    </row>
    <row r="670" spans="1:15" x14ac:dyDescent="0.25">
      <c r="A670">
        <v>1</v>
      </c>
      <c r="B670">
        <v>10</v>
      </c>
      <c r="C670">
        <v>16</v>
      </c>
      <c r="D670">
        <v>1</v>
      </c>
      <c r="E670">
        <v>7571000</v>
      </c>
      <c r="F670" t="str">
        <f t="shared" si="10"/>
        <v>1101617571000</v>
      </c>
      <c r="G670" t="s">
        <v>4993</v>
      </c>
      <c r="H670">
        <v>0</v>
      </c>
      <c r="I670">
        <v>39493</v>
      </c>
      <c r="J670">
        <v>0</v>
      </c>
      <c r="K670">
        <v>39493</v>
      </c>
      <c r="L670">
        <v>0</v>
      </c>
      <c r="M670">
        <v>0</v>
      </c>
      <c r="N670" t="s">
        <v>905</v>
      </c>
      <c r="O670" t="s">
        <v>662</v>
      </c>
    </row>
    <row r="671" spans="1:15" x14ac:dyDescent="0.25">
      <c r="A671">
        <v>1</v>
      </c>
      <c r="B671">
        <v>10</v>
      </c>
      <c r="C671">
        <v>16</v>
      </c>
      <c r="D671">
        <v>1</v>
      </c>
      <c r="E671">
        <v>7596000</v>
      </c>
      <c r="F671" t="str">
        <f t="shared" si="10"/>
        <v>1101617596000</v>
      </c>
      <c r="G671" t="s">
        <v>4994</v>
      </c>
      <c r="H671">
        <v>0</v>
      </c>
      <c r="I671">
        <v>35905.33</v>
      </c>
      <c r="J671">
        <v>0</v>
      </c>
      <c r="K671">
        <v>35905.33</v>
      </c>
      <c r="L671">
        <v>0</v>
      </c>
      <c r="M671">
        <v>0</v>
      </c>
      <c r="N671" t="s">
        <v>905</v>
      </c>
      <c r="O671" t="s">
        <v>662</v>
      </c>
    </row>
    <row r="672" spans="1:15" x14ac:dyDescent="0.25">
      <c r="A672">
        <v>1</v>
      </c>
      <c r="B672">
        <v>10</v>
      </c>
      <c r="C672">
        <v>16</v>
      </c>
      <c r="D672">
        <v>1</v>
      </c>
      <c r="E672">
        <v>7642000</v>
      </c>
      <c r="F672" t="str">
        <f t="shared" si="10"/>
        <v>1101617642000</v>
      </c>
      <c r="G672" t="s">
        <v>4910</v>
      </c>
      <c r="H672">
        <v>0</v>
      </c>
      <c r="I672">
        <v>36000</v>
      </c>
      <c r="J672">
        <v>0</v>
      </c>
      <c r="K672">
        <v>36000</v>
      </c>
      <c r="L672">
        <v>0</v>
      </c>
      <c r="M672">
        <v>0</v>
      </c>
      <c r="N672" t="s">
        <v>905</v>
      </c>
      <c r="O672" t="s">
        <v>662</v>
      </c>
    </row>
    <row r="673" spans="1:15" x14ac:dyDescent="0.25">
      <c r="A673">
        <v>1</v>
      </c>
      <c r="B673">
        <v>10</v>
      </c>
      <c r="C673">
        <v>16</v>
      </c>
      <c r="D673">
        <v>1</v>
      </c>
      <c r="E673">
        <v>7667000</v>
      </c>
      <c r="F673" t="str">
        <f t="shared" si="10"/>
        <v>1101617667000</v>
      </c>
      <c r="G673" t="s">
        <v>4995</v>
      </c>
      <c r="H673">
        <v>0</v>
      </c>
      <c r="I673">
        <v>0</v>
      </c>
      <c r="J673">
        <v>0</v>
      </c>
      <c r="K673">
        <v>0</v>
      </c>
      <c r="L673">
        <v>0</v>
      </c>
      <c r="M673">
        <v>0</v>
      </c>
      <c r="N673" t="s">
        <v>905</v>
      </c>
      <c r="O673" t="s">
        <v>662</v>
      </c>
    </row>
    <row r="674" spans="1:15" x14ac:dyDescent="0.25">
      <c r="A674">
        <v>1</v>
      </c>
      <c r="B674">
        <v>10</v>
      </c>
      <c r="C674">
        <v>16</v>
      </c>
      <c r="D674">
        <v>1</v>
      </c>
      <c r="E674">
        <v>7668000</v>
      </c>
      <c r="F674" t="str">
        <f t="shared" si="10"/>
        <v>1101617668000</v>
      </c>
      <c r="G674" t="s">
        <v>4996</v>
      </c>
      <c r="H674">
        <v>0</v>
      </c>
      <c r="I674">
        <v>543</v>
      </c>
      <c r="J674">
        <v>0</v>
      </c>
      <c r="K674">
        <v>543</v>
      </c>
      <c r="L674">
        <v>0</v>
      </c>
      <c r="M674">
        <v>0</v>
      </c>
      <c r="N674" t="s">
        <v>905</v>
      </c>
      <c r="O674" t="s">
        <v>662</v>
      </c>
    </row>
    <row r="675" spans="1:15" x14ac:dyDescent="0.25">
      <c r="A675">
        <v>1</v>
      </c>
      <c r="B675">
        <v>10</v>
      </c>
      <c r="C675">
        <v>16</v>
      </c>
      <c r="D675">
        <v>1</v>
      </c>
      <c r="E675">
        <v>7683000</v>
      </c>
      <c r="F675" t="str">
        <f t="shared" si="10"/>
        <v>1101617683000</v>
      </c>
      <c r="G675" t="s">
        <v>4956</v>
      </c>
      <c r="H675">
        <v>0</v>
      </c>
      <c r="I675">
        <v>3381.97</v>
      </c>
      <c r="J675">
        <v>0</v>
      </c>
      <c r="K675">
        <v>3381.97</v>
      </c>
      <c r="L675">
        <v>0</v>
      </c>
      <c r="M675">
        <v>0</v>
      </c>
      <c r="N675" t="s">
        <v>905</v>
      </c>
      <c r="O675" t="s">
        <v>662</v>
      </c>
    </row>
    <row r="676" spans="1:15" x14ac:dyDescent="0.25">
      <c r="A676">
        <v>1</v>
      </c>
      <c r="B676">
        <v>10</v>
      </c>
      <c r="C676">
        <v>16</v>
      </c>
      <c r="D676">
        <v>1</v>
      </c>
      <c r="E676">
        <v>7686000</v>
      </c>
      <c r="F676" t="str">
        <f t="shared" si="10"/>
        <v>1101617686000</v>
      </c>
      <c r="G676" t="s">
        <v>4997</v>
      </c>
      <c r="H676">
        <v>0</v>
      </c>
      <c r="I676">
        <v>500000</v>
      </c>
      <c r="J676">
        <v>0</v>
      </c>
      <c r="K676">
        <v>500000</v>
      </c>
      <c r="L676">
        <v>0</v>
      </c>
      <c r="M676">
        <v>0</v>
      </c>
      <c r="N676" t="s">
        <v>905</v>
      </c>
      <c r="O676" t="s">
        <v>662</v>
      </c>
    </row>
    <row r="677" spans="1:15" x14ac:dyDescent="0.25">
      <c r="A677">
        <v>1</v>
      </c>
      <c r="B677">
        <v>10</v>
      </c>
      <c r="C677">
        <v>16</v>
      </c>
      <c r="D677">
        <v>1</v>
      </c>
      <c r="E677">
        <v>7710000</v>
      </c>
      <c r="F677" t="str">
        <f t="shared" si="10"/>
        <v>1101617710000</v>
      </c>
      <c r="G677" t="s">
        <v>4998</v>
      </c>
      <c r="H677">
        <v>0</v>
      </c>
      <c r="I677">
        <v>26240.77</v>
      </c>
      <c r="J677">
        <v>0</v>
      </c>
      <c r="K677">
        <v>26240.77</v>
      </c>
      <c r="L677">
        <v>0</v>
      </c>
      <c r="M677">
        <v>0</v>
      </c>
      <c r="N677" t="s">
        <v>905</v>
      </c>
      <c r="O677" t="s">
        <v>662</v>
      </c>
    </row>
    <row r="678" spans="1:15" x14ac:dyDescent="0.25">
      <c r="A678">
        <v>1</v>
      </c>
      <c r="B678">
        <v>10</v>
      </c>
      <c r="C678">
        <v>16</v>
      </c>
      <c r="D678">
        <v>1</v>
      </c>
      <c r="E678">
        <v>7713000</v>
      </c>
      <c r="F678" t="str">
        <f t="shared" si="10"/>
        <v>1101617713000</v>
      </c>
      <c r="G678" t="s">
        <v>4999</v>
      </c>
      <c r="H678">
        <v>0</v>
      </c>
      <c r="I678">
        <v>0</v>
      </c>
      <c r="J678">
        <v>0</v>
      </c>
      <c r="K678">
        <v>0</v>
      </c>
      <c r="L678">
        <v>0</v>
      </c>
      <c r="M678">
        <v>0</v>
      </c>
      <c r="N678" t="s">
        <v>905</v>
      </c>
      <c r="O678" t="s">
        <v>662</v>
      </c>
    </row>
    <row r="679" spans="1:15" x14ac:dyDescent="0.25">
      <c r="A679">
        <v>1</v>
      </c>
      <c r="B679">
        <v>10</v>
      </c>
      <c r="C679">
        <v>16</v>
      </c>
      <c r="D679">
        <v>1</v>
      </c>
      <c r="E679">
        <v>7722000</v>
      </c>
      <c r="F679" t="str">
        <f t="shared" si="10"/>
        <v>1101617722000</v>
      </c>
      <c r="G679" t="s">
        <v>5000</v>
      </c>
      <c r="H679">
        <v>0</v>
      </c>
      <c r="I679">
        <v>0</v>
      </c>
      <c r="J679">
        <v>0</v>
      </c>
      <c r="K679">
        <v>0</v>
      </c>
      <c r="L679">
        <v>0</v>
      </c>
      <c r="M679">
        <v>0</v>
      </c>
      <c r="N679" t="s">
        <v>905</v>
      </c>
      <c r="O679" t="s">
        <v>662</v>
      </c>
    </row>
    <row r="680" spans="1:15" x14ac:dyDescent="0.25">
      <c r="A680">
        <v>1</v>
      </c>
      <c r="B680">
        <v>10</v>
      </c>
      <c r="C680">
        <v>16</v>
      </c>
      <c r="D680">
        <v>1</v>
      </c>
      <c r="E680">
        <v>7723000</v>
      </c>
      <c r="F680" t="str">
        <f t="shared" si="10"/>
        <v>1101617723000</v>
      </c>
      <c r="G680" t="s">
        <v>4958</v>
      </c>
      <c r="H680">
        <v>0</v>
      </c>
      <c r="I680">
        <v>3972.9</v>
      </c>
      <c r="J680">
        <v>0</v>
      </c>
      <c r="K680">
        <v>3972.9</v>
      </c>
      <c r="L680">
        <v>0</v>
      </c>
      <c r="M680">
        <v>0</v>
      </c>
      <c r="N680" t="s">
        <v>905</v>
      </c>
      <c r="O680" t="s">
        <v>662</v>
      </c>
    </row>
    <row r="681" spans="1:15" x14ac:dyDescent="0.25">
      <c r="A681">
        <v>1</v>
      </c>
      <c r="B681">
        <v>10</v>
      </c>
      <c r="C681">
        <v>16</v>
      </c>
      <c r="D681">
        <v>1</v>
      </c>
      <c r="E681">
        <v>7724000</v>
      </c>
      <c r="F681" t="str">
        <f t="shared" si="10"/>
        <v>1101617724000</v>
      </c>
      <c r="G681" t="s">
        <v>4893</v>
      </c>
      <c r="H681">
        <v>0</v>
      </c>
      <c r="I681">
        <v>73483.240000000005</v>
      </c>
      <c r="J681">
        <v>-15668.03</v>
      </c>
      <c r="K681">
        <v>57815.21</v>
      </c>
      <c r="L681">
        <v>0</v>
      </c>
      <c r="M681">
        <v>0</v>
      </c>
      <c r="N681" t="s">
        <v>905</v>
      </c>
      <c r="O681" t="s">
        <v>662</v>
      </c>
    </row>
    <row r="682" spans="1:15" x14ac:dyDescent="0.25">
      <c r="A682">
        <v>1</v>
      </c>
      <c r="B682">
        <v>10</v>
      </c>
      <c r="C682">
        <v>16</v>
      </c>
      <c r="D682">
        <v>1</v>
      </c>
      <c r="E682">
        <v>7733000</v>
      </c>
      <c r="F682" t="str">
        <f t="shared" si="10"/>
        <v>1101617733000</v>
      </c>
      <c r="G682" t="s">
        <v>5001</v>
      </c>
      <c r="H682">
        <v>0</v>
      </c>
      <c r="I682">
        <v>0</v>
      </c>
      <c r="J682">
        <v>0</v>
      </c>
      <c r="K682">
        <v>0</v>
      </c>
      <c r="L682">
        <v>0</v>
      </c>
      <c r="M682">
        <v>0</v>
      </c>
      <c r="N682" t="s">
        <v>905</v>
      </c>
      <c r="O682" t="s">
        <v>662</v>
      </c>
    </row>
    <row r="683" spans="1:15" x14ac:dyDescent="0.25">
      <c r="A683">
        <v>1</v>
      </c>
      <c r="B683">
        <v>10</v>
      </c>
      <c r="C683">
        <v>16</v>
      </c>
      <c r="D683">
        <v>1</v>
      </c>
      <c r="E683">
        <v>7739000</v>
      </c>
      <c r="F683" t="str">
        <f t="shared" si="10"/>
        <v>1101617739000</v>
      </c>
      <c r="G683" t="s">
        <v>4959</v>
      </c>
      <c r="H683">
        <v>0</v>
      </c>
      <c r="I683">
        <v>22428.29</v>
      </c>
      <c r="J683">
        <v>-22428.29</v>
      </c>
      <c r="K683">
        <v>0</v>
      </c>
      <c r="L683">
        <v>0</v>
      </c>
      <c r="M683">
        <v>0</v>
      </c>
      <c r="N683" t="s">
        <v>905</v>
      </c>
      <c r="O683" t="s">
        <v>662</v>
      </c>
    </row>
    <row r="684" spans="1:15" x14ac:dyDescent="0.25">
      <c r="A684">
        <v>1</v>
      </c>
      <c r="B684">
        <v>10</v>
      </c>
      <c r="C684">
        <v>16</v>
      </c>
      <c r="D684">
        <v>1</v>
      </c>
      <c r="E684">
        <v>7758000</v>
      </c>
      <c r="F684" t="str">
        <f t="shared" si="10"/>
        <v>1101617758000</v>
      </c>
      <c r="G684" t="s">
        <v>5002</v>
      </c>
      <c r="H684">
        <v>0</v>
      </c>
      <c r="I684">
        <v>1500</v>
      </c>
      <c r="J684">
        <v>0</v>
      </c>
      <c r="K684">
        <v>1500</v>
      </c>
      <c r="L684">
        <v>0</v>
      </c>
      <c r="M684">
        <v>0</v>
      </c>
      <c r="N684" t="s">
        <v>905</v>
      </c>
      <c r="O684" t="s">
        <v>662</v>
      </c>
    </row>
    <row r="685" spans="1:15" x14ac:dyDescent="0.25">
      <c r="A685">
        <v>1</v>
      </c>
      <c r="B685">
        <v>10</v>
      </c>
      <c r="C685">
        <v>16</v>
      </c>
      <c r="D685">
        <v>1</v>
      </c>
      <c r="E685">
        <v>7766000</v>
      </c>
      <c r="F685" t="str">
        <f t="shared" si="10"/>
        <v>1101617766000</v>
      </c>
      <c r="G685" t="s">
        <v>5003</v>
      </c>
      <c r="H685">
        <v>0</v>
      </c>
      <c r="I685">
        <v>0</v>
      </c>
      <c r="J685">
        <v>0</v>
      </c>
      <c r="K685">
        <v>0</v>
      </c>
      <c r="L685">
        <v>0</v>
      </c>
      <c r="M685">
        <v>0</v>
      </c>
      <c r="N685" t="s">
        <v>905</v>
      </c>
      <c r="O685" t="s">
        <v>662</v>
      </c>
    </row>
    <row r="686" spans="1:15" x14ac:dyDescent="0.25">
      <c r="A686">
        <v>1</v>
      </c>
      <c r="B686">
        <v>10</v>
      </c>
      <c r="C686">
        <v>16</v>
      </c>
      <c r="D686">
        <v>1</v>
      </c>
      <c r="E686">
        <v>7785000</v>
      </c>
      <c r="F686" t="str">
        <f t="shared" si="10"/>
        <v>1101617785000</v>
      </c>
      <c r="G686" t="s">
        <v>4918</v>
      </c>
      <c r="H686">
        <v>0</v>
      </c>
      <c r="I686">
        <v>0</v>
      </c>
      <c r="J686">
        <v>0</v>
      </c>
      <c r="K686">
        <v>0</v>
      </c>
      <c r="L686">
        <v>0</v>
      </c>
      <c r="M686">
        <v>0</v>
      </c>
      <c r="N686" t="s">
        <v>905</v>
      </c>
      <c r="O686" t="s">
        <v>662</v>
      </c>
    </row>
    <row r="687" spans="1:15" x14ac:dyDescent="0.25">
      <c r="A687">
        <v>1</v>
      </c>
      <c r="B687">
        <v>10</v>
      </c>
      <c r="C687">
        <v>16</v>
      </c>
      <c r="D687">
        <v>1</v>
      </c>
      <c r="E687">
        <v>7802000</v>
      </c>
      <c r="F687" t="str">
        <f t="shared" si="10"/>
        <v>1101617802000</v>
      </c>
      <c r="G687" t="s">
        <v>4963</v>
      </c>
      <c r="H687">
        <v>0</v>
      </c>
      <c r="I687">
        <v>344643.78</v>
      </c>
      <c r="J687">
        <v>-28801.360000000001</v>
      </c>
      <c r="K687">
        <v>315842.42</v>
      </c>
      <c r="L687">
        <v>0</v>
      </c>
      <c r="M687">
        <v>0</v>
      </c>
      <c r="N687" t="s">
        <v>905</v>
      </c>
      <c r="O687" t="s">
        <v>662</v>
      </c>
    </row>
    <row r="688" spans="1:15" x14ac:dyDescent="0.25">
      <c r="A688">
        <v>1</v>
      </c>
      <c r="B688">
        <v>10</v>
      </c>
      <c r="C688">
        <v>16</v>
      </c>
      <c r="D688">
        <v>1</v>
      </c>
      <c r="E688">
        <v>7803000</v>
      </c>
      <c r="F688" t="str">
        <f t="shared" si="10"/>
        <v>1101617803000</v>
      </c>
      <c r="G688" t="s">
        <v>4898</v>
      </c>
      <c r="H688">
        <v>0</v>
      </c>
      <c r="I688">
        <v>15311.46</v>
      </c>
      <c r="J688">
        <v>0</v>
      </c>
      <c r="K688">
        <v>15311.46</v>
      </c>
      <c r="L688">
        <v>0</v>
      </c>
      <c r="M688">
        <v>0</v>
      </c>
      <c r="N688" t="s">
        <v>905</v>
      </c>
      <c r="O688" t="s">
        <v>662</v>
      </c>
    </row>
    <row r="689" spans="1:15" x14ac:dyDescent="0.25">
      <c r="A689">
        <v>1</v>
      </c>
      <c r="B689">
        <v>10</v>
      </c>
      <c r="C689">
        <v>16</v>
      </c>
      <c r="D689">
        <v>1</v>
      </c>
      <c r="E689">
        <v>7814000</v>
      </c>
      <c r="F689" t="str">
        <f t="shared" si="10"/>
        <v>1101617814000</v>
      </c>
      <c r="G689" t="s">
        <v>4899</v>
      </c>
      <c r="H689">
        <v>0</v>
      </c>
      <c r="I689">
        <v>110099.71</v>
      </c>
      <c r="J689">
        <v>-425</v>
      </c>
      <c r="K689">
        <v>109674.71</v>
      </c>
      <c r="L689">
        <v>0</v>
      </c>
      <c r="M689">
        <v>0</v>
      </c>
      <c r="N689" t="s">
        <v>905</v>
      </c>
      <c r="O689" t="s">
        <v>662</v>
      </c>
    </row>
    <row r="690" spans="1:15" x14ac:dyDescent="0.25">
      <c r="A690">
        <v>1</v>
      </c>
      <c r="B690">
        <v>10</v>
      </c>
      <c r="C690">
        <v>16</v>
      </c>
      <c r="D690">
        <v>1</v>
      </c>
      <c r="E690">
        <v>7831000</v>
      </c>
      <c r="F690" t="str">
        <f t="shared" si="10"/>
        <v>1101617831000</v>
      </c>
      <c r="G690" t="s">
        <v>5004</v>
      </c>
      <c r="H690">
        <v>0</v>
      </c>
      <c r="I690">
        <v>0</v>
      </c>
      <c r="J690">
        <v>0</v>
      </c>
      <c r="K690">
        <v>0</v>
      </c>
      <c r="L690">
        <v>0</v>
      </c>
      <c r="M690">
        <v>0</v>
      </c>
      <c r="N690" t="s">
        <v>905</v>
      </c>
      <c r="O690" t="s">
        <v>662</v>
      </c>
    </row>
    <row r="691" spans="1:15" x14ac:dyDescent="0.25">
      <c r="A691">
        <v>1</v>
      </c>
      <c r="B691">
        <v>10</v>
      </c>
      <c r="C691">
        <v>16</v>
      </c>
      <c r="D691">
        <v>1</v>
      </c>
      <c r="E691">
        <v>8061068</v>
      </c>
      <c r="F691" t="str">
        <f t="shared" si="10"/>
        <v>1101618061068</v>
      </c>
      <c r="G691" t="s">
        <v>5005</v>
      </c>
      <c r="H691">
        <v>0</v>
      </c>
      <c r="I691">
        <v>7190</v>
      </c>
      <c r="J691">
        <v>0</v>
      </c>
      <c r="K691">
        <v>7190</v>
      </c>
      <c r="L691">
        <v>0</v>
      </c>
      <c r="M691">
        <v>0</v>
      </c>
      <c r="N691" t="s">
        <v>905</v>
      </c>
      <c r="O691" t="s">
        <v>662</v>
      </c>
    </row>
    <row r="692" spans="1:15" x14ac:dyDescent="0.25">
      <c r="A692">
        <v>1</v>
      </c>
      <c r="B692">
        <v>10</v>
      </c>
      <c r="C692">
        <v>16</v>
      </c>
      <c r="D692">
        <v>1</v>
      </c>
      <c r="E692">
        <v>8063003</v>
      </c>
      <c r="F692" t="str">
        <f t="shared" si="10"/>
        <v>1101618063003</v>
      </c>
      <c r="G692" t="s">
        <v>4925</v>
      </c>
      <c r="H692">
        <v>0</v>
      </c>
      <c r="I692">
        <v>0</v>
      </c>
      <c r="J692">
        <v>-7190</v>
      </c>
      <c r="K692">
        <v>0</v>
      </c>
      <c r="L692">
        <v>-7190</v>
      </c>
      <c r="M692">
        <v>0</v>
      </c>
      <c r="N692" t="s">
        <v>905</v>
      </c>
      <c r="O692" t="s">
        <v>662</v>
      </c>
    </row>
    <row r="693" spans="1:15" x14ac:dyDescent="0.25">
      <c r="A693">
        <v>1</v>
      </c>
      <c r="B693">
        <v>10</v>
      </c>
      <c r="C693">
        <v>16</v>
      </c>
      <c r="D693">
        <v>1</v>
      </c>
      <c r="E693">
        <v>8261000</v>
      </c>
      <c r="F693" t="str">
        <f t="shared" si="10"/>
        <v>1101618261000</v>
      </c>
      <c r="G693" t="s">
        <v>4970</v>
      </c>
      <c r="H693">
        <v>0</v>
      </c>
      <c r="I693">
        <v>0</v>
      </c>
      <c r="J693">
        <v>0</v>
      </c>
      <c r="K693">
        <v>0</v>
      </c>
      <c r="L693">
        <v>0</v>
      </c>
      <c r="M693">
        <v>0</v>
      </c>
      <c r="N693" t="s">
        <v>905</v>
      </c>
      <c r="O693" t="s">
        <v>662</v>
      </c>
    </row>
    <row r="694" spans="1:15" x14ac:dyDescent="0.25">
      <c r="A694" s="192"/>
      <c r="B694" s="192"/>
      <c r="C694" s="192"/>
      <c r="D694" s="192"/>
      <c r="E694" s="192"/>
      <c r="F694" t="str">
        <f t="shared" si="10"/>
        <v/>
      </c>
      <c r="G694" s="192"/>
      <c r="H694" s="192"/>
      <c r="I694" s="192"/>
      <c r="J694" s="192"/>
      <c r="K694" s="192"/>
      <c r="L694" s="192"/>
      <c r="M694" s="192"/>
      <c r="N694" s="192"/>
      <c r="O694" s="192"/>
    </row>
    <row r="695" spans="1:15" x14ac:dyDescent="0.25">
      <c r="A695">
        <v>1</v>
      </c>
      <c r="B695">
        <v>10</v>
      </c>
      <c r="C695">
        <v>20</v>
      </c>
      <c r="D695">
        <v>1</v>
      </c>
      <c r="E695">
        <v>5027000</v>
      </c>
      <c r="F695" t="str">
        <f t="shared" si="10"/>
        <v>1102015027000</v>
      </c>
      <c r="G695" t="s">
        <v>4883</v>
      </c>
      <c r="H695">
        <v>0</v>
      </c>
      <c r="I695">
        <v>0</v>
      </c>
      <c r="J695">
        <v>0</v>
      </c>
      <c r="K695">
        <v>0</v>
      </c>
      <c r="L695">
        <v>0</v>
      </c>
      <c r="M695">
        <v>0</v>
      </c>
      <c r="N695" t="s">
        <v>905</v>
      </c>
      <c r="O695" t="s">
        <v>4884</v>
      </c>
    </row>
    <row r="696" spans="1:15" x14ac:dyDescent="0.25">
      <c r="A696">
        <v>1</v>
      </c>
      <c r="B696">
        <v>10</v>
      </c>
      <c r="C696">
        <v>20</v>
      </c>
      <c r="D696">
        <v>1</v>
      </c>
      <c r="E696">
        <v>7010000</v>
      </c>
      <c r="F696" t="str">
        <f t="shared" si="10"/>
        <v>1102017010000</v>
      </c>
      <c r="G696" t="s">
        <v>4823</v>
      </c>
      <c r="H696">
        <v>0</v>
      </c>
      <c r="I696">
        <v>154630.34</v>
      </c>
      <c r="J696">
        <v>0</v>
      </c>
      <c r="K696">
        <v>154630.34</v>
      </c>
      <c r="L696">
        <v>0</v>
      </c>
      <c r="M696">
        <v>0</v>
      </c>
      <c r="N696" t="s">
        <v>905</v>
      </c>
      <c r="O696" t="s">
        <v>662</v>
      </c>
    </row>
    <row r="697" spans="1:15" x14ac:dyDescent="0.25">
      <c r="A697">
        <v>1</v>
      </c>
      <c r="B697">
        <v>10</v>
      </c>
      <c r="C697">
        <v>20</v>
      </c>
      <c r="D697">
        <v>1</v>
      </c>
      <c r="E697">
        <v>7011000</v>
      </c>
      <c r="F697" t="str">
        <f t="shared" si="10"/>
        <v>1102017011000</v>
      </c>
      <c r="G697" t="s">
        <v>4885</v>
      </c>
      <c r="H697">
        <v>0</v>
      </c>
      <c r="I697">
        <v>23252.54</v>
      </c>
      <c r="J697">
        <v>0</v>
      </c>
      <c r="K697">
        <v>23252.54</v>
      </c>
      <c r="L697">
        <v>0</v>
      </c>
      <c r="M697">
        <v>0</v>
      </c>
      <c r="N697" t="s">
        <v>905</v>
      </c>
      <c r="O697" t="s">
        <v>662</v>
      </c>
    </row>
    <row r="698" spans="1:15" x14ac:dyDescent="0.25">
      <c r="A698">
        <v>1</v>
      </c>
      <c r="B698">
        <v>10</v>
      </c>
      <c r="C698">
        <v>20</v>
      </c>
      <c r="D698">
        <v>1</v>
      </c>
      <c r="E698">
        <v>7013000</v>
      </c>
      <c r="F698" t="str">
        <f t="shared" si="10"/>
        <v>1102017013000</v>
      </c>
      <c r="G698" t="s">
        <v>4886</v>
      </c>
      <c r="H698">
        <v>0</v>
      </c>
      <c r="I698">
        <v>0</v>
      </c>
      <c r="J698">
        <v>0</v>
      </c>
      <c r="K698">
        <v>0</v>
      </c>
      <c r="L698">
        <v>0</v>
      </c>
      <c r="M698">
        <v>0</v>
      </c>
      <c r="N698" t="s">
        <v>905</v>
      </c>
      <c r="O698" t="s">
        <v>662</v>
      </c>
    </row>
    <row r="699" spans="1:15" x14ac:dyDescent="0.25">
      <c r="A699">
        <v>1</v>
      </c>
      <c r="B699">
        <v>10</v>
      </c>
      <c r="C699">
        <v>20</v>
      </c>
      <c r="D699">
        <v>1</v>
      </c>
      <c r="E699">
        <v>7014000</v>
      </c>
      <c r="F699" t="str">
        <f t="shared" si="10"/>
        <v>1102017014000</v>
      </c>
      <c r="G699" t="s">
        <v>4942</v>
      </c>
      <c r="H699">
        <v>0</v>
      </c>
      <c r="I699">
        <v>12000</v>
      </c>
      <c r="J699">
        <v>0</v>
      </c>
      <c r="K699">
        <v>12000</v>
      </c>
      <c r="L699">
        <v>0</v>
      </c>
      <c r="M699">
        <v>0</v>
      </c>
      <c r="N699" t="s">
        <v>905</v>
      </c>
      <c r="O699" t="s">
        <v>662</v>
      </c>
    </row>
    <row r="700" spans="1:15" x14ac:dyDescent="0.25">
      <c r="A700">
        <v>1</v>
      </c>
      <c r="B700">
        <v>10</v>
      </c>
      <c r="C700">
        <v>20</v>
      </c>
      <c r="D700">
        <v>1</v>
      </c>
      <c r="E700">
        <v>7015000</v>
      </c>
      <c r="F700" t="str">
        <f t="shared" si="10"/>
        <v>1102017015000</v>
      </c>
      <c r="G700" t="s">
        <v>4887</v>
      </c>
      <c r="H700">
        <v>0</v>
      </c>
      <c r="I700">
        <v>1600</v>
      </c>
      <c r="J700">
        <v>0</v>
      </c>
      <c r="K700">
        <v>1600</v>
      </c>
      <c r="L700">
        <v>0</v>
      </c>
      <c r="M700">
        <v>0</v>
      </c>
      <c r="N700" t="s">
        <v>905</v>
      </c>
      <c r="O700" t="s">
        <v>662</v>
      </c>
    </row>
    <row r="701" spans="1:15" x14ac:dyDescent="0.25">
      <c r="A701">
        <v>1</v>
      </c>
      <c r="B701">
        <v>10</v>
      </c>
      <c r="C701">
        <v>20</v>
      </c>
      <c r="D701">
        <v>1</v>
      </c>
      <c r="E701">
        <v>7020000</v>
      </c>
      <c r="F701" t="str">
        <f t="shared" si="10"/>
        <v>1102017020000</v>
      </c>
      <c r="G701" t="s">
        <v>4888</v>
      </c>
      <c r="H701">
        <v>0</v>
      </c>
      <c r="I701">
        <v>0</v>
      </c>
      <c r="J701">
        <v>0</v>
      </c>
      <c r="K701">
        <v>0</v>
      </c>
      <c r="L701">
        <v>0</v>
      </c>
      <c r="M701">
        <v>0</v>
      </c>
      <c r="N701" t="s">
        <v>905</v>
      </c>
      <c r="O701" t="s">
        <v>662</v>
      </c>
    </row>
    <row r="702" spans="1:15" x14ac:dyDescent="0.25">
      <c r="A702">
        <v>1</v>
      </c>
      <c r="B702">
        <v>10</v>
      </c>
      <c r="C702">
        <v>20</v>
      </c>
      <c r="D702">
        <v>1</v>
      </c>
      <c r="E702">
        <v>7022000</v>
      </c>
      <c r="F702" t="str">
        <f t="shared" si="10"/>
        <v>1102017022000</v>
      </c>
      <c r="G702" t="s">
        <v>5006</v>
      </c>
      <c r="H702">
        <v>0</v>
      </c>
      <c r="I702">
        <v>0</v>
      </c>
      <c r="J702">
        <v>0</v>
      </c>
      <c r="K702">
        <v>0</v>
      </c>
      <c r="L702">
        <v>0</v>
      </c>
      <c r="M702">
        <v>0</v>
      </c>
      <c r="N702" t="s">
        <v>905</v>
      </c>
      <c r="O702" t="s">
        <v>662</v>
      </c>
    </row>
    <row r="703" spans="1:15" x14ac:dyDescent="0.25">
      <c r="A703">
        <v>1</v>
      </c>
      <c r="B703">
        <v>10</v>
      </c>
      <c r="C703">
        <v>20</v>
      </c>
      <c r="D703">
        <v>1</v>
      </c>
      <c r="E703">
        <v>7031000</v>
      </c>
      <c r="F703" t="str">
        <f t="shared" si="10"/>
        <v>1102017031000</v>
      </c>
      <c r="G703" t="s">
        <v>4827</v>
      </c>
      <c r="H703">
        <v>0</v>
      </c>
      <c r="I703">
        <v>26567.9</v>
      </c>
      <c r="J703">
        <v>0</v>
      </c>
      <c r="K703">
        <v>26567.9</v>
      </c>
      <c r="L703">
        <v>0</v>
      </c>
      <c r="M703">
        <v>0</v>
      </c>
      <c r="N703" t="s">
        <v>905</v>
      </c>
      <c r="O703" t="s">
        <v>662</v>
      </c>
    </row>
    <row r="704" spans="1:15" x14ac:dyDescent="0.25">
      <c r="A704">
        <v>1</v>
      </c>
      <c r="B704">
        <v>10</v>
      </c>
      <c r="C704">
        <v>20</v>
      </c>
      <c r="D704">
        <v>1</v>
      </c>
      <c r="E704">
        <v>7032000</v>
      </c>
      <c r="F704" t="str">
        <f t="shared" si="10"/>
        <v>1102017032000</v>
      </c>
      <c r="G704" t="s">
        <v>4826</v>
      </c>
      <c r="H704">
        <v>0</v>
      </c>
      <c r="I704">
        <v>0</v>
      </c>
      <c r="J704">
        <v>0</v>
      </c>
      <c r="K704">
        <v>0</v>
      </c>
      <c r="L704">
        <v>0</v>
      </c>
      <c r="M704">
        <v>0</v>
      </c>
      <c r="N704" t="s">
        <v>905</v>
      </c>
      <c r="O704" t="s">
        <v>662</v>
      </c>
    </row>
    <row r="705" spans="1:15" x14ac:dyDescent="0.25">
      <c r="A705">
        <v>1</v>
      </c>
      <c r="B705">
        <v>10</v>
      </c>
      <c r="C705">
        <v>20</v>
      </c>
      <c r="D705">
        <v>1</v>
      </c>
      <c r="E705">
        <v>7033000</v>
      </c>
      <c r="F705" t="str">
        <f t="shared" si="10"/>
        <v>1102017033000</v>
      </c>
      <c r="G705" t="s">
        <v>4829</v>
      </c>
      <c r="H705">
        <v>0</v>
      </c>
      <c r="I705">
        <v>0</v>
      </c>
      <c r="J705">
        <v>0</v>
      </c>
      <c r="K705">
        <v>0</v>
      </c>
      <c r="L705">
        <v>0</v>
      </c>
      <c r="M705">
        <v>0</v>
      </c>
      <c r="N705" t="s">
        <v>905</v>
      </c>
      <c r="O705" t="s">
        <v>662</v>
      </c>
    </row>
    <row r="706" spans="1:15" x14ac:dyDescent="0.25">
      <c r="A706">
        <v>1</v>
      </c>
      <c r="B706">
        <v>10</v>
      </c>
      <c r="C706">
        <v>20</v>
      </c>
      <c r="D706">
        <v>1</v>
      </c>
      <c r="E706">
        <v>7034000</v>
      </c>
      <c r="F706" t="str">
        <f t="shared" si="10"/>
        <v>1102017034000</v>
      </c>
      <c r="G706" t="s">
        <v>4834</v>
      </c>
      <c r="H706">
        <v>0</v>
      </c>
      <c r="I706">
        <v>1189.76</v>
      </c>
      <c r="J706">
        <v>0</v>
      </c>
      <c r="K706">
        <v>1189.76</v>
      </c>
      <c r="L706">
        <v>0</v>
      </c>
      <c r="M706">
        <v>0</v>
      </c>
      <c r="N706" t="s">
        <v>905</v>
      </c>
      <c r="O706" t="s">
        <v>662</v>
      </c>
    </row>
    <row r="707" spans="1:15" x14ac:dyDescent="0.25">
      <c r="A707">
        <v>1</v>
      </c>
      <c r="B707">
        <v>10</v>
      </c>
      <c r="C707">
        <v>20</v>
      </c>
      <c r="D707">
        <v>1</v>
      </c>
      <c r="E707">
        <v>7035000</v>
      </c>
      <c r="F707" t="str">
        <f t="shared" ref="F707:F770" si="11">CONCATENATE(A707,B707,C707,D707,E707)</f>
        <v>1102017035000</v>
      </c>
      <c r="G707" t="s">
        <v>4889</v>
      </c>
      <c r="H707">
        <v>0</v>
      </c>
      <c r="I707">
        <v>0</v>
      </c>
      <c r="J707">
        <v>0</v>
      </c>
      <c r="K707">
        <v>0</v>
      </c>
      <c r="L707">
        <v>0</v>
      </c>
      <c r="M707">
        <v>0</v>
      </c>
      <c r="N707" t="s">
        <v>905</v>
      </c>
      <c r="O707" t="s">
        <v>662</v>
      </c>
    </row>
    <row r="708" spans="1:15" x14ac:dyDescent="0.25">
      <c r="A708">
        <v>1</v>
      </c>
      <c r="B708">
        <v>10</v>
      </c>
      <c r="C708">
        <v>20</v>
      </c>
      <c r="D708">
        <v>1</v>
      </c>
      <c r="E708">
        <v>7263000</v>
      </c>
      <c r="F708" t="str">
        <f t="shared" si="11"/>
        <v>1102017263000</v>
      </c>
      <c r="G708" t="s">
        <v>4987</v>
      </c>
      <c r="H708">
        <v>0</v>
      </c>
      <c r="I708">
        <v>0</v>
      </c>
      <c r="J708">
        <v>0</v>
      </c>
      <c r="K708">
        <v>0</v>
      </c>
      <c r="L708">
        <v>0</v>
      </c>
      <c r="M708">
        <v>0</v>
      </c>
      <c r="N708" t="s">
        <v>905</v>
      </c>
      <c r="O708" t="s">
        <v>662</v>
      </c>
    </row>
    <row r="709" spans="1:15" x14ac:dyDescent="0.25">
      <c r="A709">
        <v>1</v>
      </c>
      <c r="B709">
        <v>10</v>
      </c>
      <c r="C709">
        <v>20</v>
      </c>
      <c r="D709">
        <v>1</v>
      </c>
      <c r="E709">
        <v>7596000</v>
      </c>
      <c r="F709" t="str">
        <f t="shared" si="11"/>
        <v>1102017596000</v>
      </c>
      <c r="G709" t="s">
        <v>4994</v>
      </c>
      <c r="H709">
        <v>0</v>
      </c>
      <c r="I709">
        <v>0</v>
      </c>
      <c r="J709">
        <v>0</v>
      </c>
      <c r="K709">
        <v>0</v>
      </c>
      <c r="L709">
        <v>0</v>
      </c>
      <c r="M709">
        <v>0</v>
      </c>
      <c r="N709" t="s">
        <v>905</v>
      </c>
      <c r="O709" t="s">
        <v>662</v>
      </c>
    </row>
    <row r="710" spans="1:15" x14ac:dyDescent="0.25">
      <c r="A710">
        <v>1</v>
      </c>
      <c r="B710">
        <v>10</v>
      </c>
      <c r="C710">
        <v>20</v>
      </c>
      <c r="D710">
        <v>1</v>
      </c>
      <c r="E710">
        <v>7642000</v>
      </c>
      <c r="F710" t="str">
        <f t="shared" si="11"/>
        <v>1102017642000</v>
      </c>
      <c r="G710" t="s">
        <v>4910</v>
      </c>
      <c r="H710">
        <v>0</v>
      </c>
      <c r="I710">
        <v>3600</v>
      </c>
      <c r="J710">
        <v>0</v>
      </c>
      <c r="K710">
        <v>3600</v>
      </c>
      <c r="L710">
        <v>0</v>
      </c>
      <c r="M710">
        <v>0</v>
      </c>
      <c r="N710" t="s">
        <v>905</v>
      </c>
      <c r="O710" t="s">
        <v>662</v>
      </c>
    </row>
    <row r="711" spans="1:15" x14ac:dyDescent="0.25">
      <c r="A711">
        <v>1</v>
      </c>
      <c r="B711">
        <v>10</v>
      </c>
      <c r="C711">
        <v>20</v>
      </c>
      <c r="D711">
        <v>1</v>
      </c>
      <c r="E711">
        <v>7683000</v>
      </c>
      <c r="F711" t="str">
        <f t="shared" si="11"/>
        <v>1102017683000</v>
      </c>
      <c r="G711" t="s">
        <v>4956</v>
      </c>
      <c r="H711">
        <v>0</v>
      </c>
      <c r="I711">
        <v>9744.25</v>
      </c>
      <c r="J711">
        <v>-6430.52</v>
      </c>
      <c r="K711">
        <v>3313.73</v>
      </c>
      <c r="L711">
        <v>0</v>
      </c>
      <c r="M711">
        <v>0</v>
      </c>
      <c r="N711" t="s">
        <v>905</v>
      </c>
      <c r="O711" t="s">
        <v>662</v>
      </c>
    </row>
    <row r="712" spans="1:15" x14ac:dyDescent="0.25">
      <c r="A712">
        <v>1</v>
      </c>
      <c r="B712">
        <v>10</v>
      </c>
      <c r="C712">
        <v>20</v>
      </c>
      <c r="D712">
        <v>1</v>
      </c>
      <c r="E712">
        <v>7701000</v>
      </c>
      <c r="F712" t="str">
        <f t="shared" si="11"/>
        <v>1102017701000</v>
      </c>
      <c r="G712" t="s">
        <v>4892</v>
      </c>
      <c r="H712">
        <v>0</v>
      </c>
      <c r="I712">
        <v>0</v>
      </c>
      <c r="J712">
        <v>0</v>
      </c>
      <c r="K712">
        <v>0</v>
      </c>
      <c r="L712">
        <v>0</v>
      </c>
      <c r="M712">
        <v>0</v>
      </c>
      <c r="N712" t="s">
        <v>905</v>
      </c>
      <c r="O712" t="s">
        <v>662</v>
      </c>
    </row>
    <row r="713" spans="1:15" x14ac:dyDescent="0.25">
      <c r="A713">
        <v>1</v>
      </c>
      <c r="B713">
        <v>10</v>
      </c>
      <c r="C713">
        <v>20</v>
      </c>
      <c r="D713">
        <v>1</v>
      </c>
      <c r="E713">
        <v>7724000</v>
      </c>
      <c r="F713" t="str">
        <f t="shared" si="11"/>
        <v>1102017724000</v>
      </c>
      <c r="G713" t="s">
        <v>4893</v>
      </c>
      <c r="H713">
        <v>0</v>
      </c>
      <c r="I713">
        <v>10394.24</v>
      </c>
      <c r="J713">
        <v>0</v>
      </c>
      <c r="K713">
        <v>10394.24</v>
      </c>
      <c r="L713">
        <v>0</v>
      </c>
      <c r="M713">
        <v>0</v>
      </c>
      <c r="N713" t="s">
        <v>905</v>
      </c>
      <c r="O713" t="s">
        <v>662</v>
      </c>
    </row>
    <row r="714" spans="1:15" x14ac:dyDescent="0.25">
      <c r="A714">
        <v>1</v>
      </c>
      <c r="B714">
        <v>10</v>
      </c>
      <c r="C714">
        <v>20</v>
      </c>
      <c r="D714">
        <v>1</v>
      </c>
      <c r="E714">
        <v>7803000</v>
      </c>
      <c r="F714" t="str">
        <f t="shared" si="11"/>
        <v>1102017803000</v>
      </c>
      <c r="G714" t="s">
        <v>4898</v>
      </c>
      <c r="H714">
        <v>0</v>
      </c>
      <c r="I714">
        <v>1961.03</v>
      </c>
      <c r="J714">
        <v>0</v>
      </c>
      <c r="K714">
        <v>1961.03</v>
      </c>
      <c r="L714">
        <v>0</v>
      </c>
      <c r="M714">
        <v>0</v>
      </c>
      <c r="N714" t="s">
        <v>905</v>
      </c>
      <c r="O714" t="s">
        <v>662</v>
      </c>
    </row>
    <row r="715" spans="1:15" x14ac:dyDescent="0.25">
      <c r="A715">
        <v>1</v>
      </c>
      <c r="B715">
        <v>10</v>
      </c>
      <c r="C715">
        <v>20</v>
      </c>
      <c r="D715">
        <v>1</v>
      </c>
      <c r="E715">
        <v>7814000</v>
      </c>
      <c r="F715" t="str">
        <f t="shared" si="11"/>
        <v>1102017814000</v>
      </c>
      <c r="G715" t="s">
        <v>4899</v>
      </c>
      <c r="H715">
        <v>0</v>
      </c>
      <c r="I715">
        <v>36663.550000000003</v>
      </c>
      <c r="J715">
        <v>0</v>
      </c>
      <c r="K715">
        <v>36663.550000000003</v>
      </c>
      <c r="L715">
        <v>0</v>
      </c>
      <c r="M715">
        <v>0</v>
      </c>
      <c r="N715" t="s">
        <v>905</v>
      </c>
      <c r="O715" t="s">
        <v>662</v>
      </c>
    </row>
    <row r="716" spans="1:15" x14ac:dyDescent="0.25">
      <c r="A716">
        <v>1</v>
      </c>
      <c r="B716">
        <v>10</v>
      </c>
      <c r="C716">
        <v>20</v>
      </c>
      <c r="D716">
        <v>1</v>
      </c>
      <c r="E716">
        <v>8061073</v>
      </c>
      <c r="F716" t="str">
        <f t="shared" si="11"/>
        <v>1102018061073</v>
      </c>
      <c r="G716" t="s">
        <v>4923</v>
      </c>
      <c r="H716">
        <v>0</v>
      </c>
      <c r="I716">
        <v>6430.52</v>
      </c>
      <c r="J716">
        <v>0</v>
      </c>
      <c r="K716">
        <v>6430.52</v>
      </c>
      <c r="L716">
        <v>0</v>
      </c>
      <c r="M716">
        <v>0</v>
      </c>
      <c r="N716" t="s">
        <v>905</v>
      </c>
      <c r="O716" t="s">
        <v>662</v>
      </c>
    </row>
    <row r="717" spans="1:15" x14ac:dyDescent="0.25">
      <c r="A717">
        <v>1</v>
      </c>
      <c r="B717">
        <v>10</v>
      </c>
      <c r="C717">
        <v>20</v>
      </c>
      <c r="D717">
        <v>1</v>
      </c>
      <c r="E717">
        <v>8063003</v>
      </c>
      <c r="F717" t="str">
        <f t="shared" si="11"/>
        <v>1102018063003</v>
      </c>
      <c r="G717" t="s">
        <v>4925</v>
      </c>
      <c r="H717">
        <v>0</v>
      </c>
      <c r="I717">
        <v>0</v>
      </c>
      <c r="J717">
        <v>-6430.52</v>
      </c>
      <c r="K717">
        <v>0</v>
      </c>
      <c r="L717">
        <v>-6430.52</v>
      </c>
      <c r="M717">
        <v>0</v>
      </c>
      <c r="N717" t="s">
        <v>905</v>
      </c>
      <c r="O717" t="s">
        <v>662</v>
      </c>
    </row>
    <row r="718" spans="1:15" x14ac:dyDescent="0.25">
      <c r="A718">
        <v>1</v>
      </c>
      <c r="B718">
        <v>10</v>
      </c>
      <c r="C718">
        <v>20</v>
      </c>
      <c r="D718">
        <v>1</v>
      </c>
      <c r="E718">
        <v>8261000</v>
      </c>
      <c r="F718" t="str">
        <f t="shared" si="11"/>
        <v>1102018261000</v>
      </c>
      <c r="G718" t="s">
        <v>4970</v>
      </c>
      <c r="H718">
        <v>0</v>
      </c>
      <c r="I718">
        <v>0</v>
      </c>
      <c r="J718">
        <v>0</v>
      </c>
      <c r="K718">
        <v>0</v>
      </c>
      <c r="L718">
        <v>0</v>
      </c>
      <c r="M718">
        <v>0</v>
      </c>
      <c r="N718" t="s">
        <v>905</v>
      </c>
      <c r="O718" t="s">
        <v>662</v>
      </c>
    </row>
    <row r="719" spans="1:15" x14ac:dyDescent="0.25">
      <c r="A719" s="192"/>
      <c r="B719" s="192"/>
      <c r="C719" s="192"/>
      <c r="D719" s="192"/>
      <c r="E719" s="192"/>
      <c r="F719" t="str">
        <f t="shared" si="11"/>
        <v/>
      </c>
      <c r="G719" s="192"/>
      <c r="H719" s="192"/>
      <c r="I719" s="192"/>
      <c r="J719" s="192"/>
      <c r="K719" s="192"/>
      <c r="L719" s="192"/>
      <c r="M719" s="192"/>
      <c r="N719" s="192"/>
      <c r="O719" s="192"/>
    </row>
    <row r="720" spans="1:15" x14ac:dyDescent="0.25">
      <c r="A720">
        <v>1</v>
      </c>
      <c r="B720">
        <v>10</v>
      </c>
      <c r="C720">
        <v>30</v>
      </c>
      <c r="D720">
        <v>1</v>
      </c>
      <c r="E720">
        <v>5027000</v>
      </c>
      <c r="F720" t="str">
        <f t="shared" si="11"/>
        <v>1103015027000</v>
      </c>
      <c r="G720" t="s">
        <v>4883</v>
      </c>
      <c r="H720">
        <v>0</v>
      </c>
      <c r="I720">
        <v>0</v>
      </c>
      <c r="J720">
        <v>-481000</v>
      </c>
      <c r="K720">
        <v>0</v>
      </c>
      <c r="L720">
        <v>-481000</v>
      </c>
      <c r="M720">
        <v>0</v>
      </c>
      <c r="N720" t="s">
        <v>905</v>
      </c>
      <c r="O720" t="s">
        <v>4884</v>
      </c>
    </row>
    <row r="721" spans="1:15" x14ac:dyDescent="0.25">
      <c r="A721">
        <v>1</v>
      </c>
      <c r="B721">
        <v>10</v>
      </c>
      <c r="C721">
        <v>30</v>
      </c>
      <c r="D721">
        <v>1</v>
      </c>
      <c r="E721">
        <v>5048001</v>
      </c>
      <c r="F721" t="str">
        <f t="shared" si="11"/>
        <v>1103015048001</v>
      </c>
      <c r="G721" t="s">
        <v>5007</v>
      </c>
      <c r="H721">
        <v>0</v>
      </c>
      <c r="I721">
        <v>0</v>
      </c>
      <c r="J721">
        <v>0</v>
      </c>
      <c r="K721">
        <v>0</v>
      </c>
      <c r="L721">
        <v>0</v>
      </c>
      <c r="M721">
        <v>0</v>
      </c>
      <c r="N721" t="s">
        <v>905</v>
      </c>
      <c r="O721" t="s">
        <v>4884</v>
      </c>
    </row>
    <row r="722" spans="1:15" x14ac:dyDescent="0.25">
      <c r="A722">
        <v>1</v>
      </c>
      <c r="B722">
        <v>10</v>
      </c>
      <c r="C722">
        <v>30</v>
      </c>
      <c r="D722">
        <v>1</v>
      </c>
      <c r="E722">
        <v>5531001</v>
      </c>
      <c r="F722" t="str">
        <f t="shared" si="11"/>
        <v>1103015531001</v>
      </c>
      <c r="G722" t="s">
        <v>5008</v>
      </c>
      <c r="H722">
        <v>0</v>
      </c>
      <c r="I722">
        <v>0</v>
      </c>
      <c r="J722">
        <v>-991.2</v>
      </c>
      <c r="K722">
        <v>0</v>
      </c>
      <c r="L722">
        <v>-991.2</v>
      </c>
      <c r="M722">
        <v>0</v>
      </c>
      <c r="N722" t="s">
        <v>905</v>
      </c>
      <c r="O722" t="s">
        <v>4884</v>
      </c>
    </row>
    <row r="723" spans="1:15" x14ac:dyDescent="0.25">
      <c r="A723">
        <v>1</v>
      </c>
      <c r="B723">
        <v>10</v>
      </c>
      <c r="C723">
        <v>30</v>
      </c>
      <c r="D723">
        <v>1</v>
      </c>
      <c r="E723">
        <v>7010000</v>
      </c>
      <c r="F723" t="str">
        <f t="shared" si="11"/>
        <v>1103017010000</v>
      </c>
      <c r="G723" t="s">
        <v>4823</v>
      </c>
      <c r="H723">
        <v>0</v>
      </c>
      <c r="I723">
        <v>447824.97</v>
      </c>
      <c r="J723">
        <v>0</v>
      </c>
      <c r="K723">
        <v>447824.97</v>
      </c>
      <c r="L723">
        <v>0</v>
      </c>
      <c r="M723">
        <v>0</v>
      </c>
      <c r="N723" t="s">
        <v>905</v>
      </c>
      <c r="O723" t="s">
        <v>662</v>
      </c>
    </row>
    <row r="724" spans="1:15" x14ac:dyDescent="0.25">
      <c r="A724">
        <v>1</v>
      </c>
      <c r="B724">
        <v>10</v>
      </c>
      <c r="C724">
        <v>30</v>
      </c>
      <c r="D724">
        <v>1</v>
      </c>
      <c r="E724">
        <v>7011000</v>
      </c>
      <c r="F724" t="str">
        <f t="shared" si="11"/>
        <v>1103017011000</v>
      </c>
      <c r="G724" t="s">
        <v>4885</v>
      </c>
      <c r="H724">
        <v>0</v>
      </c>
      <c r="I724">
        <v>30192.6</v>
      </c>
      <c r="J724">
        <v>0</v>
      </c>
      <c r="K724">
        <v>30192.6</v>
      </c>
      <c r="L724">
        <v>0</v>
      </c>
      <c r="M724">
        <v>0</v>
      </c>
      <c r="N724" t="s">
        <v>905</v>
      </c>
      <c r="O724" t="s">
        <v>662</v>
      </c>
    </row>
    <row r="725" spans="1:15" x14ac:dyDescent="0.25">
      <c r="A725">
        <v>1</v>
      </c>
      <c r="B725">
        <v>10</v>
      </c>
      <c r="C725">
        <v>30</v>
      </c>
      <c r="D725">
        <v>1</v>
      </c>
      <c r="E725">
        <v>7015000</v>
      </c>
      <c r="F725" t="str">
        <f t="shared" si="11"/>
        <v>1103017015000</v>
      </c>
      <c r="G725" t="s">
        <v>4887</v>
      </c>
      <c r="H725">
        <v>0</v>
      </c>
      <c r="I725">
        <v>5500</v>
      </c>
      <c r="J725">
        <v>0</v>
      </c>
      <c r="K725">
        <v>5500</v>
      </c>
      <c r="L725">
        <v>0</v>
      </c>
      <c r="M725">
        <v>0</v>
      </c>
      <c r="N725" t="s">
        <v>905</v>
      </c>
      <c r="O725" t="s">
        <v>662</v>
      </c>
    </row>
    <row r="726" spans="1:15" x14ac:dyDescent="0.25">
      <c r="A726">
        <v>1</v>
      </c>
      <c r="B726">
        <v>10</v>
      </c>
      <c r="C726">
        <v>30</v>
      </c>
      <c r="D726">
        <v>1</v>
      </c>
      <c r="E726">
        <v>7020000</v>
      </c>
      <c r="F726" t="str">
        <f t="shared" si="11"/>
        <v>1103017020000</v>
      </c>
      <c r="G726" t="s">
        <v>4888</v>
      </c>
      <c r="H726">
        <v>0</v>
      </c>
      <c r="I726">
        <v>1070</v>
      </c>
      <c r="J726">
        <v>-8110.71</v>
      </c>
      <c r="K726">
        <v>0</v>
      </c>
      <c r="L726">
        <v>-7040.71</v>
      </c>
      <c r="M726">
        <v>0</v>
      </c>
      <c r="N726" t="s">
        <v>905</v>
      </c>
      <c r="O726" t="s">
        <v>662</v>
      </c>
    </row>
    <row r="727" spans="1:15" x14ac:dyDescent="0.25">
      <c r="A727">
        <v>1</v>
      </c>
      <c r="B727">
        <v>10</v>
      </c>
      <c r="C727">
        <v>30</v>
      </c>
      <c r="D727">
        <v>1</v>
      </c>
      <c r="E727">
        <v>7031000</v>
      </c>
      <c r="F727" t="str">
        <f t="shared" si="11"/>
        <v>1103017031000</v>
      </c>
      <c r="G727" t="s">
        <v>4827</v>
      </c>
      <c r="H727">
        <v>0</v>
      </c>
      <c r="I727">
        <v>66835.490000000005</v>
      </c>
      <c r="J727">
        <v>0</v>
      </c>
      <c r="K727">
        <v>66835.490000000005</v>
      </c>
      <c r="L727">
        <v>0</v>
      </c>
      <c r="M727">
        <v>0</v>
      </c>
      <c r="N727" t="s">
        <v>905</v>
      </c>
      <c r="O727" t="s">
        <v>662</v>
      </c>
    </row>
    <row r="728" spans="1:15" x14ac:dyDescent="0.25">
      <c r="A728">
        <v>1</v>
      </c>
      <c r="B728">
        <v>10</v>
      </c>
      <c r="C728">
        <v>30</v>
      </c>
      <c r="D728">
        <v>1</v>
      </c>
      <c r="E728">
        <v>7032000</v>
      </c>
      <c r="F728" t="str">
        <f t="shared" si="11"/>
        <v>1103017032000</v>
      </c>
      <c r="G728" t="s">
        <v>4826</v>
      </c>
      <c r="H728">
        <v>0</v>
      </c>
      <c r="I728">
        <v>0</v>
      </c>
      <c r="J728">
        <v>0</v>
      </c>
      <c r="K728">
        <v>0</v>
      </c>
      <c r="L728">
        <v>0</v>
      </c>
      <c r="M728">
        <v>0</v>
      </c>
      <c r="N728" t="s">
        <v>905</v>
      </c>
      <c r="O728" t="s">
        <v>662</v>
      </c>
    </row>
    <row r="729" spans="1:15" x14ac:dyDescent="0.25">
      <c r="A729">
        <v>1</v>
      </c>
      <c r="B729">
        <v>10</v>
      </c>
      <c r="C729">
        <v>30</v>
      </c>
      <c r="D729">
        <v>1</v>
      </c>
      <c r="E729">
        <v>7033000</v>
      </c>
      <c r="F729" t="str">
        <f t="shared" si="11"/>
        <v>1103017033000</v>
      </c>
      <c r="G729" t="s">
        <v>4829</v>
      </c>
      <c r="H729">
        <v>0</v>
      </c>
      <c r="I729">
        <v>0</v>
      </c>
      <c r="J729">
        <v>0</v>
      </c>
      <c r="K729">
        <v>0</v>
      </c>
      <c r="L729">
        <v>0</v>
      </c>
      <c r="M729">
        <v>0</v>
      </c>
      <c r="N729" t="s">
        <v>905</v>
      </c>
      <c r="O729" t="s">
        <v>662</v>
      </c>
    </row>
    <row r="730" spans="1:15" x14ac:dyDescent="0.25">
      <c r="A730">
        <v>1</v>
      </c>
      <c r="B730">
        <v>10</v>
      </c>
      <c r="C730">
        <v>30</v>
      </c>
      <c r="D730">
        <v>1</v>
      </c>
      <c r="E730">
        <v>7034000</v>
      </c>
      <c r="F730" t="str">
        <f t="shared" si="11"/>
        <v>1103017034000</v>
      </c>
      <c r="G730" t="s">
        <v>4834</v>
      </c>
      <c r="H730">
        <v>0</v>
      </c>
      <c r="I730">
        <v>4956.57</v>
      </c>
      <c r="J730">
        <v>0</v>
      </c>
      <c r="K730">
        <v>4956.57</v>
      </c>
      <c r="L730">
        <v>0</v>
      </c>
      <c r="M730">
        <v>0</v>
      </c>
      <c r="N730" t="s">
        <v>905</v>
      </c>
      <c r="O730" t="s">
        <v>662</v>
      </c>
    </row>
    <row r="731" spans="1:15" x14ac:dyDescent="0.25">
      <c r="A731">
        <v>1</v>
      </c>
      <c r="B731">
        <v>10</v>
      </c>
      <c r="C731">
        <v>30</v>
      </c>
      <c r="D731">
        <v>1</v>
      </c>
      <c r="E731">
        <v>7131000</v>
      </c>
      <c r="F731" t="str">
        <f t="shared" si="11"/>
        <v>1103017131000</v>
      </c>
      <c r="G731" t="s">
        <v>4903</v>
      </c>
      <c r="H731">
        <v>0</v>
      </c>
      <c r="I731">
        <v>15004</v>
      </c>
      <c r="J731">
        <v>-15004</v>
      </c>
      <c r="K731">
        <v>0</v>
      </c>
      <c r="L731">
        <v>0</v>
      </c>
      <c r="M731">
        <v>0</v>
      </c>
      <c r="N731" t="s">
        <v>905</v>
      </c>
      <c r="O731" t="s">
        <v>662</v>
      </c>
    </row>
    <row r="732" spans="1:15" x14ac:dyDescent="0.25">
      <c r="A732">
        <v>1</v>
      </c>
      <c r="B732">
        <v>10</v>
      </c>
      <c r="C732">
        <v>30</v>
      </c>
      <c r="D732">
        <v>1</v>
      </c>
      <c r="E732">
        <v>7222000</v>
      </c>
      <c r="F732" t="str">
        <f t="shared" si="11"/>
        <v>1103017222000</v>
      </c>
      <c r="G732" t="s">
        <v>4986</v>
      </c>
      <c r="H732">
        <v>0</v>
      </c>
      <c r="I732">
        <v>19498.7</v>
      </c>
      <c r="J732">
        <v>-12750</v>
      </c>
      <c r="K732">
        <v>6748.7</v>
      </c>
      <c r="L732">
        <v>0</v>
      </c>
      <c r="M732">
        <v>0</v>
      </c>
      <c r="N732" t="s">
        <v>905</v>
      </c>
      <c r="O732" t="s">
        <v>662</v>
      </c>
    </row>
    <row r="733" spans="1:15" x14ac:dyDescent="0.25">
      <c r="A733">
        <v>1</v>
      </c>
      <c r="B733">
        <v>10</v>
      </c>
      <c r="C733">
        <v>30</v>
      </c>
      <c r="D733">
        <v>1</v>
      </c>
      <c r="E733">
        <v>7363000</v>
      </c>
      <c r="F733" t="str">
        <f t="shared" si="11"/>
        <v>1103017363000</v>
      </c>
      <c r="G733" t="s">
        <v>5009</v>
      </c>
      <c r="H733">
        <v>0</v>
      </c>
      <c r="I733">
        <v>900</v>
      </c>
      <c r="J733">
        <v>0</v>
      </c>
      <c r="K733">
        <v>900</v>
      </c>
      <c r="L733">
        <v>0</v>
      </c>
      <c r="M733">
        <v>0</v>
      </c>
      <c r="N733" t="s">
        <v>905</v>
      </c>
      <c r="O733" t="s">
        <v>662</v>
      </c>
    </row>
    <row r="734" spans="1:15" x14ac:dyDescent="0.25">
      <c r="A734">
        <v>1</v>
      </c>
      <c r="B734">
        <v>10</v>
      </c>
      <c r="C734">
        <v>30</v>
      </c>
      <c r="D734">
        <v>1</v>
      </c>
      <c r="E734">
        <v>7503000</v>
      </c>
      <c r="F734" t="str">
        <f t="shared" si="11"/>
        <v>1103017503000</v>
      </c>
      <c r="G734" t="s">
        <v>4891</v>
      </c>
      <c r="H734">
        <v>0</v>
      </c>
      <c r="I734">
        <v>0</v>
      </c>
      <c r="J734">
        <v>0</v>
      </c>
      <c r="K734">
        <v>0</v>
      </c>
      <c r="L734">
        <v>0</v>
      </c>
      <c r="M734">
        <v>0</v>
      </c>
      <c r="N734" t="s">
        <v>905</v>
      </c>
      <c r="O734" t="s">
        <v>662</v>
      </c>
    </row>
    <row r="735" spans="1:15" x14ac:dyDescent="0.25">
      <c r="A735">
        <v>1</v>
      </c>
      <c r="B735">
        <v>10</v>
      </c>
      <c r="C735">
        <v>30</v>
      </c>
      <c r="D735">
        <v>1</v>
      </c>
      <c r="E735">
        <v>7596000</v>
      </c>
      <c r="F735" t="str">
        <f t="shared" si="11"/>
        <v>1103017596000</v>
      </c>
      <c r="G735" t="s">
        <v>4994</v>
      </c>
      <c r="H735">
        <v>0</v>
      </c>
      <c r="I735">
        <v>3259.14</v>
      </c>
      <c r="J735">
        <v>0</v>
      </c>
      <c r="K735">
        <v>3259.14</v>
      </c>
      <c r="L735">
        <v>0</v>
      </c>
      <c r="M735">
        <v>0</v>
      </c>
      <c r="N735" t="s">
        <v>905</v>
      </c>
      <c r="O735" t="s">
        <v>662</v>
      </c>
    </row>
    <row r="736" spans="1:15" x14ac:dyDescent="0.25">
      <c r="A736">
        <v>1</v>
      </c>
      <c r="B736">
        <v>10</v>
      </c>
      <c r="C736">
        <v>30</v>
      </c>
      <c r="D736">
        <v>1</v>
      </c>
      <c r="E736">
        <v>7644002</v>
      </c>
      <c r="F736" t="str">
        <f t="shared" si="11"/>
        <v>1103017644002</v>
      </c>
      <c r="G736" t="s">
        <v>5010</v>
      </c>
      <c r="H736">
        <v>0</v>
      </c>
      <c r="I736">
        <v>2185.2600000000002</v>
      </c>
      <c r="J736">
        <v>0</v>
      </c>
      <c r="K736">
        <v>2185.2600000000002</v>
      </c>
      <c r="L736">
        <v>0</v>
      </c>
      <c r="M736">
        <v>0</v>
      </c>
      <c r="N736" t="s">
        <v>905</v>
      </c>
      <c r="O736" t="s">
        <v>662</v>
      </c>
    </row>
    <row r="737" spans="1:15" x14ac:dyDescent="0.25">
      <c r="A737">
        <v>1</v>
      </c>
      <c r="B737">
        <v>10</v>
      </c>
      <c r="C737">
        <v>30</v>
      </c>
      <c r="D737">
        <v>1</v>
      </c>
      <c r="E737">
        <v>7683000</v>
      </c>
      <c r="F737" t="str">
        <f t="shared" si="11"/>
        <v>1103017683000</v>
      </c>
      <c r="G737" t="s">
        <v>4956</v>
      </c>
      <c r="H737">
        <v>0</v>
      </c>
      <c r="I737">
        <v>2338.6999999999998</v>
      </c>
      <c r="J737">
        <v>0</v>
      </c>
      <c r="K737">
        <v>2338.6999999999998</v>
      </c>
      <c r="L737">
        <v>0</v>
      </c>
      <c r="M737">
        <v>0</v>
      </c>
      <c r="N737" t="s">
        <v>905</v>
      </c>
      <c r="O737" t="s">
        <v>662</v>
      </c>
    </row>
    <row r="738" spans="1:15" x14ac:dyDescent="0.25">
      <c r="A738">
        <v>1</v>
      </c>
      <c r="B738">
        <v>10</v>
      </c>
      <c r="C738">
        <v>30</v>
      </c>
      <c r="D738">
        <v>1</v>
      </c>
      <c r="E738">
        <v>7724000</v>
      </c>
      <c r="F738" t="str">
        <f t="shared" si="11"/>
        <v>1103017724000</v>
      </c>
      <c r="G738" t="s">
        <v>4893</v>
      </c>
      <c r="H738">
        <v>0</v>
      </c>
      <c r="I738">
        <v>6922.82</v>
      </c>
      <c r="J738">
        <v>-2856.6</v>
      </c>
      <c r="K738">
        <v>4066.22</v>
      </c>
      <c r="L738">
        <v>0</v>
      </c>
      <c r="M738">
        <v>0</v>
      </c>
      <c r="N738" t="s">
        <v>905</v>
      </c>
      <c r="O738" t="s">
        <v>662</v>
      </c>
    </row>
    <row r="739" spans="1:15" x14ac:dyDescent="0.25">
      <c r="A739">
        <v>1</v>
      </c>
      <c r="B739">
        <v>10</v>
      </c>
      <c r="C739">
        <v>30</v>
      </c>
      <c r="D739">
        <v>1</v>
      </c>
      <c r="E739">
        <v>7785000</v>
      </c>
      <c r="F739" t="str">
        <f t="shared" si="11"/>
        <v>1103017785000</v>
      </c>
      <c r="G739" t="s">
        <v>4918</v>
      </c>
      <c r="H739">
        <v>0</v>
      </c>
      <c r="I739">
        <v>0</v>
      </c>
      <c r="J739">
        <v>0</v>
      </c>
      <c r="K739">
        <v>0</v>
      </c>
      <c r="L739">
        <v>0</v>
      </c>
      <c r="M739">
        <v>0</v>
      </c>
      <c r="N739" t="s">
        <v>905</v>
      </c>
      <c r="O739" t="s">
        <v>662</v>
      </c>
    </row>
    <row r="740" spans="1:15" x14ac:dyDescent="0.25">
      <c r="A740">
        <v>1</v>
      </c>
      <c r="B740">
        <v>10</v>
      </c>
      <c r="C740">
        <v>30</v>
      </c>
      <c r="D740">
        <v>1</v>
      </c>
      <c r="E740">
        <v>7803000</v>
      </c>
      <c r="F740" t="str">
        <f t="shared" si="11"/>
        <v>1103017803000</v>
      </c>
      <c r="G740" t="s">
        <v>4898</v>
      </c>
      <c r="H740">
        <v>0</v>
      </c>
      <c r="I740">
        <v>5293.23</v>
      </c>
      <c r="J740">
        <v>0</v>
      </c>
      <c r="K740">
        <v>5293.23</v>
      </c>
      <c r="L740">
        <v>0</v>
      </c>
      <c r="M740">
        <v>0</v>
      </c>
      <c r="N740" t="s">
        <v>905</v>
      </c>
      <c r="O740" t="s">
        <v>662</v>
      </c>
    </row>
    <row r="741" spans="1:15" x14ac:dyDescent="0.25">
      <c r="A741">
        <v>1</v>
      </c>
      <c r="B741">
        <v>10</v>
      </c>
      <c r="C741">
        <v>30</v>
      </c>
      <c r="D741">
        <v>1</v>
      </c>
      <c r="E741">
        <v>7814000</v>
      </c>
      <c r="F741" t="str">
        <f t="shared" si="11"/>
        <v>1103017814000</v>
      </c>
      <c r="G741" t="s">
        <v>4899</v>
      </c>
      <c r="H741">
        <v>0</v>
      </c>
      <c r="I741">
        <v>76613.36</v>
      </c>
      <c r="J741">
        <v>-8333.19</v>
      </c>
      <c r="K741">
        <v>68280.17</v>
      </c>
      <c r="L741">
        <v>0</v>
      </c>
      <c r="M741">
        <v>0</v>
      </c>
      <c r="N741" t="s">
        <v>905</v>
      </c>
      <c r="O741" t="s">
        <v>662</v>
      </c>
    </row>
    <row r="742" spans="1:15" x14ac:dyDescent="0.25">
      <c r="A742">
        <v>1</v>
      </c>
      <c r="B742">
        <v>10</v>
      </c>
      <c r="C742">
        <v>30</v>
      </c>
      <c r="D742">
        <v>1</v>
      </c>
      <c r="E742">
        <v>7819000</v>
      </c>
      <c r="F742" t="str">
        <f t="shared" si="11"/>
        <v>1103017819000</v>
      </c>
      <c r="G742" t="s">
        <v>5011</v>
      </c>
      <c r="H742">
        <v>0</v>
      </c>
      <c r="I742">
        <v>0</v>
      </c>
      <c r="J742">
        <v>0</v>
      </c>
      <c r="K742">
        <v>0</v>
      </c>
      <c r="L742">
        <v>0</v>
      </c>
      <c r="M742">
        <v>0</v>
      </c>
      <c r="N742" t="s">
        <v>905</v>
      </c>
      <c r="O742" t="s">
        <v>662</v>
      </c>
    </row>
    <row r="743" spans="1:15" x14ac:dyDescent="0.25">
      <c r="A743">
        <v>1</v>
      </c>
      <c r="B743">
        <v>10</v>
      </c>
      <c r="C743">
        <v>30</v>
      </c>
      <c r="D743">
        <v>1</v>
      </c>
      <c r="E743">
        <v>8061014</v>
      </c>
      <c r="F743" t="str">
        <f t="shared" si="11"/>
        <v>1103018061014</v>
      </c>
      <c r="G743" t="s">
        <v>5012</v>
      </c>
      <c r="H743">
        <v>0</v>
      </c>
      <c r="I743">
        <v>0</v>
      </c>
      <c r="J743">
        <v>0</v>
      </c>
      <c r="K743">
        <v>0</v>
      </c>
      <c r="L743">
        <v>0</v>
      </c>
      <c r="M743">
        <v>0</v>
      </c>
      <c r="N743" t="s">
        <v>905</v>
      </c>
      <c r="O743" t="s">
        <v>662</v>
      </c>
    </row>
    <row r="744" spans="1:15" x14ac:dyDescent="0.25">
      <c r="A744">
        <v>1</v>
      </c>
      <c r="B744">
        <v>10</v>
      </c>
      <c r="C744">
        <v>30</v>
      </c>
      <c r="D744">
        <v>1</v>
      </c>
      <c r="E744">
        <v>8061069</v>
      </c>
      <c r="F744" t="str">
        <f t="shared" si="11"/>
        <v>1103018061069</v>
      </c>
      <c r="G744" t="s">
        <v>5013</v>
      </c>
      <c r="H744">
        <v>0</v>
      </c>
      <c r="I744">
        <v>12750</v>
      </c>
      <c r="J744">
        <v>0</v>
      </c>
      <c r="K744">
        <v>12750</v>
      </c>
      <c r="L744">
        <v>0</v>
      </c>
      <c r="M744">
        <v>0</v>
      </c>
      <c r="N744" t="s">
        <v>905</v>
      </c>
      <c r="O744" t="s">
        <v>662</v>
      </c>
    </row>
    <row r="745" spans="1:15" x14ac:dyDescent="0.25">
      <c r="A745">
        <v>1</v>
      </c>
      <c r="B745">
        <v>10</v>
      </c>
      <c r="C745">
        <v>30</v>
      </c>
      <c r="D745">
        <v>1</v>
      </c>
      <c r="E745">
        <v>8063003</v>
      </c>
      <c r="F745" t="str">
        <f t="shared" si="11"/>
        <v>1103018063003</v>
      </c>
      <c r="G745" t="s">
        <v>4925</v>
      </c>
      <c r="H745">
        <v>0</v>
      </c>
      <c r="I745">
        <v>0</v>
      </c>
      <c r="J745">
        <v>-12750</v>
      </c>
      <c r="K745">
        <v>0</v>
      </c>
      <c r="L745">
        <v>-12750</v>
      </c>
      <c r="M745">
        <v>0</v>
      </c>
      <c r="N745" t="s">
        <v>905</v>
      </c>
      <c r="O745" t="s">
        <v>662</v>
      </c>
    </row>
    <row r="746" spans="1:15" x14ac:dyDescent="0.25">
      <c r="A746">
        <v>1</v>
      </c>
      <c r="B746">
        <v>10</v>
      </c>
      <c r="C746">
        <v>30</v>
      </c>
      <c r="D746">
        <v>1</v>
      </c>
      <c r="E746">
        <v>8261000</v>
      </c>
      <c r="F746" t="str">
        <f t="shared" si="11"/>
        <v>1103018261000</v>
      </c>
      <c r="G746" t="s">
        <v>4970</v>
      </c>
      <c r="H746">
        <v>0</v>
      </c>
      <c r="I746">
        <v>0</v>
      </c>
      <c r="J746">
        <v>0</v>
      </c>
      <c r="K746">
        <v>0</v>
      </c>
      <c r="L746">
        <v>0</v>
      </c>
      <c r="M746">
        <v>0</v>
      </c>
      <c r="N746" t="s">
        <v>905</v>
      </c>
      <c r="O746" t="s">
        <v>662</v>
      </c>
    </row>
    <row r="747" spans="1:15" x14ac:dyDescent="0.25">
      <c r="A747" s="192"/>
      <c r="B747" s="192"/>
      <c r="C747" s="192"/>
      <c r="D747" s="192"/>
      <c r="E747" s="192"/>
      <c r="F747" t="str">
        <f t="shared" si="11"/>
        <v/>
      </c>
      <c r="G747" s="192"/>
      <c r="H747" s="192"/>
      <c r="I747" s="192"/>
      <c r="J747" s="192"/>
      <c r="K747" s="192"/>
      <c r="L747" s="192"/>
      <c r="M747" s="192"/>
      <c r="N747" s="192"/>
      <c r="O747" s="192"/>
    </row>
    <row r="748" spans="1:15" x14ac:dyDescent="0.25">
      <c r="A748">
        <v>1</v>
      </c>
      <c r="B748">
        <v>10</v>
      </c>
      <c r="C748">
        <v>30</v>
      </c>
      <c r="D748">
        <v>2</v>
      </c>
      <c r="E748">
        <v>5048000</v>
      </c>
      <c r="F748" t="str">
        <f t="shared" si="11"/>
        <v>1103025048000</v>
      </c>
      <c r="G748" t="s">
        <v>5014</v>
      </c>
      <c r="H748">
        <v>0</v>
      </c>
      <c r="I748">
        <v>0</v>
      </c>
      <c r="J748">
        <v>0</v>
      </c>
      <c r="K748">
        <v>0</v>
      </c>
      <c r="L748">
        <v>0</v>
      </c>
      <c r="M748">
        <v>0</v>
      </c>
      <c r="N748" t="s">
        <v>905</v>
      </c>
      <c r="O748" t="s">
        <v>4884</v>
      </c>
    </row>
    <row r="749" spans="1:15" x14ac:dyDescent="0.25">
      <c r="A749">
        <v>1</v>
      </c>
      <c r="B749">
        <v>10</v>
      </c>
      <c r="C749">
        <v>30</v>
      </c>
      <c r="D749">
        <v>2</v>
      </c>
      <c r="E749">
        <v>5086000</v>
      </c>
      <c r="F749" t="str">
        <f t="shared" si="11"/>
        <v>1103025086000</v>
      </c>
      <c r="G749" t="s">
        <v>5015</v>
      </c>
      <c r="H749">
        <v>0</v>
      </c>
      <c r="I749">
        <v>0</v>
      </c>
      <c r="J749">
        <v>0</v>
      </c>
      <c r="K749">
        <v>0</v>
      </c>
      <c r="L749">
        <v>0</v>
      </c>
      <c r="M749">
        <v>0</v>
      </c>
      <c r="N749" t="s">
        <v>905</v>
      </c>
      <c r="O749" t="s">
        <v>4884</v>
      </c>
    </row>
    <row r="750" spans="1:15" x14ac:dyDescent="0.25">
      <c r="A750">
        <v>1</v>
      </c>
      <c r="B750">
        <v>10</v>
      </c>
      <c r="C750">
        <v>30</v>
      </c>
      <c r="D750">
        <v>2</v>
      </c>
      <c r="E750">
        <v>5385000</v>
      </c>
      <c r="F750" t="str">
        <f t="shared" si="11"/>
        <v>1103025385000</v>
      </c>
      <c r="G750" t="s">
        <v>5016</v>
      </c>
      <c r="H750">
        <v>0</v>
      </c>
      <c r="I750">
        <v>3281.46</v>
      </c>
      <c r="J750">
        <v>-26722.22</v>
      </c>
      <c r="K750">
        <v>0</v>
      </c>
      <c r="L750">
        <v>-23440.76</v>
      </c>
      <c r="M750">
        <v>0</v>
      </c>
      <c r="N750" t="s">
        <v>905</v>
      </c>
      <c r="O750" t="s">
        <v>4884</v>
      </c>
    </row>
    <row r="751" spans="1:15" x14ac:dyDescent="0.25">
      <c r="A751">
        <v>1</v>
      </c>
      <c r="B751">
        <v>10</v>
      </c>
      <c r="C751">
        <v>30</v>
      </c>
      <c r="D751">
        <v>2</v>
      </c>
      <c r="E751">
        <v>7010000</v>
      </c>
      <c r="F751" t="str">
        <f t="shared" si="11"/>
        <v>1103027010000</v>
      </c>
      <c r="G751" t="s">
        <v>4823</v>
      </c>
      <c r="H751">
        <v>0</v>
      </c>
      <c r="I751">
        <v>0</v>
      </c>
      <c r="J751">
        <v>0</v>
      </c>
      <c r="K751">
        <v>0</v>
      </c>
      <c r="L751">
        <v>0</v>
      </c>
      <c r="M751">
        <v>0</v>
      </c>
      <c r="N751" t="s">
        <v>905</v>
      </c>
      <c r="O751" t="s">
        <v>662</v>
      </c>
    </row>
    <row r="752" spans="1:15" x14ac:dyDescent="0.25">
      <c r="A752">
        <v>1</v>
      </c>
      <c r="B752">
        <v>10</v>
      </c>
      <c r="C752">
        <v>30</v>
      </c>
      <c r="D752">
        <v>2</v>
      </c>
      <c r="E752">
        <v>7011000</v>
      </c>
      <c r="F752" t="str">
        <f t="shared" si="11"/>
        <v>1103027011000</v>
      </c>
      <c r="G752" t="s">
        <v>4885</v>
      </c>
      <c r="H752">
        <v>0</v>
      </c>
      <c r="I752">
        <v>0</v>
      </c>
      <c r="J752">
        <v>0</v>
      </c>
      <c r="K752">
        <v>0</v>
      </c>
      <c r="L752">
        <v>0</v>
      </c>
      <c r="M752">
        <v>0</v>
      </c>
      <c r="N752" t="s">
        <v>905</v>
      </c>
      <c r="O752" t="s">
        <v>662</v>
      </c>
    </row>
    <row r="753" spans="1:15" x14ac:dyDescent="0.25">
      <c r="A753">
        <v>1</v>
      </c>
      <c r="B753">
        <v>10</v>
      </c>
      <c r="C753">
        <v>30</v>
      </c>
      <c r="D753">
        <v>2</v>
      </c>
      <c r="E753">
        <v>7013000</v>
      </c>
      <c r="F753" t="str">
        <f t="shared" si="11"/>
        <v>1103027013000</v>
      </c>
      <c r="G753" t="s">
        <v>4886</v>
      </c>
      <c r="H753">
        <v>0</v>
      </c>
      <c r="I753">
        <v>0</v>
      </c>
      <c r="J753">
        <v>0</v>
      </c>
      <c r="K753">
        <v>0</v>
      </c>
      <c r="L753">
        <v>0</v>
      </c>
      <c r="M753">
        <v>0</v>
      </c>
      <c r="N753" t="s">
        <v>905</v>
      </c>
      <c r="O753" t="s">
        <v>662</v>
      </c>
    </row>
    <row r="754" spans="1:15" x14ac:dyDescent="0.25">
      <c r="A754">
        <v>1</v>
      </c>
      <c r="B754">
        <v>10</v>
      </c>
      <c r="C754">
        <v>30</v>
      </c>
      <c r="D754">
        <v>2</v>
      </c>
      <c r="E754">
        <v>7031000</v>
      </c>
      <c r="F754" t="str">
        <f t="shared" si="11"/>
        <v>1103027031000</v>
      </c>
      <c r="G754" t="s">
        <v>4827</v>
      </c>
      <c r="H754">
        <v>0</v>
      </c>
      <c r="I754">
        <v>0</v>
      </c>
      <c r="J754">
        <v>0</v>
      </c>
      <c r="K754">
        <v>0</v>
      </c>
      <c r="L754">
        <v>0</v>
      </c>
      <c r="M754">
        <v>0</v>
      </c>
      <c r="N754" t="s">
        <v>905</v>
      </c>
      <c r="O754" t="s">
        <v>662</v>
      </c>
    </row>
    <row r="755" spans="1:15" x14ac:dyDescent="0.25">
      <c r="A755">
        <v>1</v>
      </c>
      <c r="B755">
        <v>10</v>
      </c>
      <c r="C755">
        <v>30</v>
      </c>
      <c r="D755">
        <v>2</v>
      </c>
      <c r="E755">
        <v>7032000</v>
      </c>
      <c r="F755" t="str">
        <f t="shared" si="11"/>
        <v>1103027032000</v>
      </c>
      <c r="G755" t="s">
        <v>4826</v>
      </c>
      <c r="H755">
        <v>0</v>
      </c>
      <c r="I755">
        <v>0</v>
      </c>
      <c r="J755">
        <v>0</v>
      </c>
      <c r="K755">
        <v>0</v>
      </c>
      <c r="L755">
        <v>0</v>
      </c>
      <c r="M755">
        <v>0</v>
      </c>
      <c r="N755" t="s">
        <v>905</v>
      </c>
      <c r="O755" t="s">
        <v>662</v>
      </c>
    </row>
    <row r="756" spans="1:15" x14ac:dyDescent="0.25">
      <c r="A756">
        <v>1</v>
      </c>
      <c r="B756">
        <v>10</v>
      </c>
      <c r="C756">
        <v>30</v>
      </c>
      <c r="D756">
        <v>2</v>
      </c>
      <c r="E756">
        <v>7034000</v>
      </c>
      <c r="F756" t="str">
        <f t="shared" si="11"/>
        <v>1103027034000</v>
      </c>
      <c r="G756" t="s">
        <v>4834</v>
      </c>
      <c r="H756">
        <v>0</v>
      </c>
      <c r="I756">
        <v>0</v>
      </c>
      <c r="J756">
        <v>0</v>
      </c>
      <c r="K756">
        <v>0</v>
      </c>
      <c r="L756">
        <v>0</v>
      </c>
      <c r="M756">
        <v>0</v>
      </c>
      <c r="N756" t="s">
        <v>905</v>
      </c>
      <c r="O756" t="s">
        <v>662</v>
      </c>
    </row>
    <row r="757" spans="1:15" x14ac:dyDescent="0.25">
      <c r="A757">
        <v>1</v>
      </c>
      <c r="B757">
        <v>10</v>
      </c>
      <c r="C757">
        <v>30</v>
      </c>
      <c r="D757">
        <v>2</v>
      </c>
      <c r="E757">
        <v>7035000</v>
      </c>
      <c r="F757" t="str">
        <f t="shared" si="11"/>
        <v>1103027035000</v>
      </c>
      <c r="G757" t="s">
        <v>4889</v>
      </c>
      <c r="H757">
        <v>0</v>
      </c>
      <c r="I757">
        <v>0</v>
      </c>
      <c r="J757">
        <v>0</v>
      </c>
      <c r="K757">
        <v>0</v>
      </c>
      <c r="L757">
        <v>0</v>
      </c>
      <c r="M757">
        <v>0</v>
      </c>
      <c r="N757" t="s">
        <v>905</v>
      </c>
      <c r="O757" t="s">
        <v>662</v>
      </c>
    </row>
    <row r="758" spans="1:15" x14ac:dyDescent="0.25">
      <c r="A758">
        <v>1</v>
      </c>
      <c r="B758">
        <v>10</v>
      </c>
      <c r="C758">
        <v>30</v>
      </c>
      <c r="D758">
        <v>2</v>
      </c>
      <c r="E758">
        <v>7131000</v>
      </c>
      <c r="F758" t="str">
        <f t="shared" si="11"/>
        <v>1103027131000</v>
      </c>
      <c r="G758" t="s">
        <v>4903</v>
      </c>
      <c r="H758">
        <v>0</v>
      </c>
      <c r="I758">
        <v>0</v>
      </c>
      <c r="J758">
        <v>0</v>
      </c>
      <c r="K758">
        <v>0</v>
      </c>
      <c r="L758">
        <v>0</v>
      </c>
      <c r="M758">
        <v>0</v>
      </c>
      <c r="N758" t="s">
        <v>905</v>
      </c>
      <c r="O758" t="s">
        <v>662</v>
      </c>
    </row>
    <row r="759" spans="1:15" x14ac:dyDescent="0.25">
      <c r="A759">
        <v>1</v>
      </c>
      <c r="B759">
        <v>10</v>
      </c>
      <c r="C759">
        <v>30</v>
      </c>
      <c r="D759">
        <v>2</v>
      </c>
      <c r="E759">
        <v>7211000</v>
      </c>
      <c r="F759" t="str">
        <f t="shared" si="11"/>
        <v>1103027211000</v>
      </c>
      <c r="G759" t="s">
        <v>4890</v>
      </c>
      <c r="H759">
        <v>0</v>
      </c>
      <c r="I759">
        <v>0</v>
      </c>
      <c r="J759">
        <v>0</v>
      </c>
      <c r="K759">
        <v>0</v>
      </c>
      <c r="L759">
        <v>0</v>
      </c>
      <c r="M759">
        <v>0</v>
      </c>
      <c r="N759" t="s">
        <v>905</v>
      </c>
      <c r="O759" t="s">
        <v>662</v>
      </c>
    </row>
    <row r="760" spans="1:15" x14ac:dyDescent="0.25">
      <c r="A760">
        <v>1</v>
      </c>
      <c r="B760">
        <v>10</v>
      </c>
      <c r="C760">
        <v>30</v>
      </c>
      <c r="D760">
        <v>2</v>
      </c>
      <c r="E760">
        <v>7338000</v>
      </c>
      <c r="F760" t="str">
        <f t="shared" si="11"/>
        <v>1103027338000</v>
      </c>
      <c r="G760" t="s">
        <v>4949</v>
      </c>
      <c r="H760">
        <v>0</v>
      </c>
      <c r="I760">
        <v>0</v>
      </c>
      <c r="J760">
        <v>0</v>
      </c>
      <c r="K760">
        <v>0</v>
      </c>
      <c r="L760">
        <v>0</v>
      </c>
      <c r="M760">
        <v>0</v>
      </c>
      <c r="N760" t="s">
        <v>905</v>
      </c>
      <c r="O760" t="s">
        <v>662</v>
      </c>
    </row>
    <row r="761" spans="1:15" x14ac:dyDescent="0.25">
      <c r="A761">
        <v>1</v>
      </c>
      <c r="B761">
        <v>10</v>
      </c>
      <c r="C761">
        <v>30</v>
      </c>
      <c r="D761">
        <v>2</v>
      </c>
      <c r="E761">
        <v>7642000</v>
      </c>
      <c r="F761" t="str">
        <f t="shared" si="11"/>
        <v>1103027642000</v>
      </c>
      <c r="G761" t="s">
        <v>4910</v>
      </c>
      <c r="H761">
        <v>0</v>
      </c>
      <c r="I761">
        <v>0</v>
      </c>
      <c r="J761">
        <v>0</v>
      </c>
      <c r="K761">
        <v>0</v>
      </c>
      <c r="L761">
        <v>0</v>
      </c>
      <c r="M761">
        <v>0</v>
      </c>
      <c r="N761" t="s">
        <v>905</v>
      </c>
      <c r="O761" t="s">
        <v>662</v>
      </c>
    </row>
    <row r="762" spans="1:15" x14ac:dyDescent="0.25">
      <c r="A762">
        <v>1</v>
      </c>
      <c r="B762">
        <v>10</v>
      </c>
      <c r="C762">
        <v>30</v>
      </c>
      <c r="D762">
        <v>2</v>
      </c>
      <c r="E762">
        <v>7648000</v>
      </c>
      <c r="F762" t="str">
        <f t="shared" si="11"/>
        <v>1103027648000</v>
      </c>
      <c r="G762" t="s">
        <v>5017</v>
      </c>
      <c r="H762">
        <v>0</v>
      </c>
      <c r="I762">
        <v>0</v>
      </c>
      <c r="J762">
        <v>0</v>
      </c>
      <c r="K762">
        <v>0</v>
      </c>
      <c r="L762">
        <v>0</v>
      </c>
      <c r="M762">
        <v>0</v>
      </c>
      <c r="N762" t="s">
        <v>905</v>
      </c>
      <c r="O762" t="s">
        <v>662</v>
      </c>
    </row>
    <row r="763" spans="1:15" x14ac:dyDescent="0.25">
      <c r="A763">
        <v>1</v>
      </c>
      <c r="B763">
        <v>10</v>
      </c>
      <c r="C763">
        <v>30</v>
      </c>
      <c r="D763">
        <v>2</v>
      </c>
      <c r="E763">
        <v>7683000</v>
      </c>
      <c r="F763" t="str">
        <f t="shared" si="11"/>
        <v>1103027683000</v>
      </c>
      <c r="G763" t="s">
        <v>4956</v>
      </c>
      <c r="H763">
        <v>0</v>
      </c>
      <c r="I763">
        <v>246.84</v>
      </c>
      <c r="J763">
        <v>0</v>
      </c>
      <c r="K763">
        <v>246.84</v>
      </c>
      <c r="L763">
        <v>0</v>
      </c>
      <c r="M763">
        <v>0</v>
      </c>
      <c r="N763" t="s">
        <v>905</v>
      </c>
      <c r="O763" t="s">
        <v>662</v>
      </c>
    </row>
    <row r="764" spans="1:15" x14ac:dyDescent="0.25">
      <c r="A764">
        <v>1</v>
      </c>
      <c r="B764">
        <v>10</v>
      </c>
      <c r="C764">
        <v>30</v>
      </c>
      <c r="D764">
        <v>2</v>
      </c>
      <c r="E764">
        <v>7701000</v>
      </c>
      <c r="F764" t="str">
        <f t="shared" si="11"/>
        <v>1103027701000</v>
      </c>
      <c r="G764" t="s">
        <v>4892</v>
      </c>
      <c r="H764">
        <v>0</v>
      </c>
      <c r="I764">
        <v>0</v>
      </c>
      <c r="J764">
        <v>0</v>
      </c>
      <c r="K764">
        <v>0</v>
      </c>
      <c r="L764">
        <v>0</v>
      </c>
      <c r="M764">
        <v>0</v>
      </c>
      <c r="N764" t="s">
        <v>905</v>
      </c>
      <c r="O764" t="s">
        <v>662</v>
      </c>
    </row>
    <row r="765" spans="1:15" x14ac:dyDescent="0.25">
      <c r="A765">
        <v>1</v>
      </c>
      <c r="B765">
        <v>10</v>
      </c>
      <c r="C765">
        <v>30</v>
      </c>
      <c r="D765">
        <v>2</v>
      </c>
      <c r="E765">
        <v>7723000</v>
      </c>
      <c r="F765" t="str">
        <f t="shared" si="11"/>
        <v>1103027723000</v>
      </c>
      <c r="G765" t="s">
        <v>4958</v>
      </c>
      <c r="H765">
        <v>0</v>
      </c>
      <c r="I765">
        <v>0</v>
      </c>
      <c r="J765">
        <v>0</v>
      </c>
      <c r="K765">
        <v>0</v>
      </c>
      <c r="L765">
        <v>0</v>
      </c>
      <c r="M765">
        <v>0</v>
      </c>
      <c r="N765" t="s">
        <v>905</v>
      </c>
      <c r="O765" t="s">
        <v>662</v>
      </c>
    </row>
    <row r="766" spans="1:15" x14ac:dyDescent="0.25">
      <c r="A766">
        <v>1</v>
      </c>
      <c r="B766">
        <v>10</v>
      </c>
      <c r="C766">
        <v>30</v>
      </c>
      <c r="D766">
        <v>2</v>
      </c>
      <c r="E766">
        <v>7724000</v>
      </c>
      <c r="F766" t="str">
        <f t="shared" si="11"/>
        <v>1103027724000</v>
      </c>
      <c r="G766" t="s">
        <v>4893</v>
      </c>
      <c r="H766">
        <v>0</v>
      </c>
      <c r="I766">
        <v>0</v>
      </c>
      <c r="J766">
        <v>0</v>
      </c>
      <c r="K766">
        <v>0</v>
      </c>
      <c r="L766">
        <v>0</v>
      </c>
      <c r="M766">
        <v>0</v>
      </c>
      <c r="N766" t="s">
        <v>905</v>
      </c>
      <c r="O766" t="s">
        <v>662</v>
      </c>
    </row>
    <row r="767" spans="1:15" x14ac:dyDescent="0.25">
      <c r="A767">
        <v>1</v>
      </c>
      <c r="B767">
        <v>10</v>
      </c>
      <c r="C767">
        <v>30</v>
      </c>
      <c r="D767">
        <v>2</v>
      </c>
      <c r="E767">
        <v>7802000</v>
      </c>
      <c r="F767" t="str">
        <f t="shared" si="11"/>
        <v>1103027802000</v>
      </c>
      <c r="G767" t="s">
        <v>4963</v>
      </c>
      <c r="H767">
        <v>0</v>
      </c>
      <c r="I767">
        <v>0</v>
      </c>
      <c r="J767">
        <v>0</v>
      </c>
      <c r="K767">
        <v>0</v>
      </c>
      <c r="L767">
        <v>0</v>
      </c>
      <c r="M767">
        <v>0</v>
      </c>
      <c r="N767" t="s">
        <v>905</v>
      </c>
      <c r="O767" t="s">
        <v>662</v>
      </c>
    </row>
    <row r="768" spans="1:15" x14ac:dyDescent="0.25">
      <c r="A768">
        <v>1</v>
      </c>
      <c r="B768">
        <v>10</v>
      </c>
      <c r="C768">
        <v>30</v>
      </c>
      <c r="D768">
        <v>2</v>
      </c>
      <c r="E768">
        <v>7803000</v>
      </c>
      <c r="F768" t="str">
        <f t="shared" si="11"/>
        <v>1103027803000</v>
      </c>
      <c r="G768" t="s">
        <v>4898</v>
      </c>
      <c r="H768">
        <v>0</v>
      </c>
      <c r="I768">
        <v>0</v>
      </c>
      <c r="J768">
        <v>0</v>
      </c>
      <c r="K768">
        <v>0</v>
      </c>
      <c r="L768">
        <v>0</v>
      </c>
      <c r="M768">
        <v>0</v>
      </c>
      <c r="N768" t="s">
        <v>905</v>
      </c>
      <c r="O768" t="s">
        <v>662</v>
      </c>
    </row>
    <row r="769" spans="1:15" x14ac:dyDescent="0.25">
      <c r="A769">
        <v>1</v>
      </c>
      <c r="B769">
        <v>10</v>
      </c>
      <c r="C769">
        <v>30</v>
      </c>
      <c r="D769">
        <v>2</v>
      </c>
      <c r="E769">
        <v>7814000</v>
      </c>
      <c r="F769" t="str">
        <f t="shared" si="11"/>
        <v>1103027814000</v>
      </c>
      <c r="G769" t="s">
        <v>4899</v>
      </c>
      <c r="H769">
        <v>0</v>
      </c>
      <c r="I769">
        <v>500</v>
      </c>
      <c r="J769">
        <v>-500</v>
      </c>
      <c r="K769">
        <v>0</v>
      </c>
      <c r="L769">
        <v>0</v>
      </c>
      <c r="M769">
        <v>0</v>
      </c>
      <c r="N769" t="s">
        <v>905</v>
      </c>
      <c r="O769" t="s">
        <v>662</v>
      </c>
    </row>
    <row r="770" spans="1:15" x14ac:dyDescent="0.25">
      <c r="A770" s="192"/>
      <c r="B770" s="192"/>
      <c r="C770" s="192"/>
      <c r="D770" s="192"/>
      <c r="E770" s="192"/>
      <c r="F770" t="str">
        <f t="shared" si="11"/>
        <v/>
      </c>
      <c r="G770" s="192"/>
      <c r="H770" s="192"/>
      <c r="I770" s="192"/>
      <c r="J770" s="192"/>
      <c r="K770" s="192"/>
      <c r="L770" s="192"/>
      <c r="M770" s="192"/>
      <c r="N770" s="192"/>
      <c r="O770" s="192"/>
    </row>
    <row r="771" spans="1:15" x14ac:dyDescent="0.25">
      <c r="A771">
        <v>1</v>
      </c>
      <c r="B771">
        <v>10</v>
      </c>
      <c r="C771">
        <v>30</v>
      </c>
      <c r="D771">
        <v>3</v>
      </c>
      <c r="E771">
        <v>5048000</v>
      </c>
      <c r="F771" t="str">
        <f t="shared" ref="F771:F834" si="12">CONCATENATE(A771,B771,C771,D771,E771)</f>
        <v>1103035048000</v>
      </c>
      <c r="G771" t="s">
        <v>5014</v>
      </c>
      <c r="H771">
        <v>0</v>
      </c>
      <c r="I771">
        <v>74175</v>
      </c>
      <c r="J771">
        <v>-1286925</v>
      </c>
      <c r="K771">
        <v>0</v>
      </c>
      <c r="L771">
        <v>-1212750</v>
      </c>
      <c r="M771">
        <v>0</v>
      </c>
      <c r="N771" t="s">
        <v>905</v>
      </c>
      <c r="O771" t="s">
        <v>4884</v>
      </c>
    </row>
    <row r="772" spans="1:15" x14ac:dyDescent="0.25">
      <c r="A772">
        <v>1</v>
      </c>
      <c r="B772">
        <v>10</v>
      </c>
      <c r="C772">
        <v>30</v>
      </c>
      <c r="D772">
        <v>3</v>
      </c>
      <c r="E772">
        <v>5048001</v>
      </c>
      <c r="F772" t="str">
        <f t="shared" si="12"/>
        <v>1103035048001</v>
      </c>
      <c r="G772" t="s">
        <v>5007</v>
      </c>
      <c r="H772">
        <v>0</v>
      </c>
      <c r="I772">
        <v>0</v>
      </c>
      <c r="J772">
        <v>-86250</v>
      </c>
      <c r="K772">
        <v>0</v>
      </c>
      <c r="L772">
        <v>-86250</v>
      </c>
      <c r="M772">
        <v>0</v>
      </c>
      <c r="N772" t="s">
        <v>905</v>
      </c>
      <c r="O772" t="s">
        <v>4884</v>
      </c>
    </row>
    <row r="773" spans="1:15" x14ac:dyDescent="0.25">
      <c r="A773">
        <v>1</v>
      </c>
      <c r="B773">
        <v>10</v>
      </c>
      <c r="C773">
        <v>30</v>
      </c>
      <c r="D773">
        <v>3</v>
      </c>
      <c r="E773">
        <v>5086000</v>
      </c>
      <c r="F773" t="str">
        <f t="shared" si="12"/>
        <v>1103035086000</v>
      </c>
      <c r="G773" t="s">
        <v>5015</v>
      </c>
      <c r="H773">
        <v>0</v>
      </c>
      <c r="I773">
        <v>0</v>
      </c>
      <c r="J773">
        <v>-2943.7</v>
      </c>
      <c r="K773">
        <v>0</v>
      </c>
      <c r="L773">
        <v>-2943.7</v>
      </c>
      <c r="M773">
        <v>0</v>
      </c>
      <c r="N773" t="s">
        <v>905</v>
      </c>
      <c r="O773" t="s">
        <v>4884</v>
      </c>
    </row>
    <row r="774" spans="1:15" x14ac:dyDescent="0.25">
      <c r="A774">
        <v>1</v>
      </c>
      <c r="B774">
        <v>10</v>
      </c>
      <c r="C774">
        <v>30</v>
      </c>
      <c r="D774">
        <v>3</v>
      </c>
      <c r="E774">
        <v>5090000</v>
      </c>
      <c r="F774" t="str">
        <f t="shared" si="12"/>
        <v>1103035090000</v>
      </c>
      <c r="G774" t="s">
        <v>5018</v>
      </c>
      <c r="H774">
        <v>0</v>
      </c>
      <c r="I774">
        <v>0</v>
      </c>
      <c r="J774">
        <v>0</v>
      </c>
      <c r="K774">
        <v>0</v>
      </c>
      <c r="L774">
        <v>0</v>
      </c>
      <c r="M774">
        <v>0</v>
      </c>
      <c r="N774" t="s">
        <v>905</v>
      </c>
      <c r="O774" t="s">
        <v>4884</v>
      </c>
    </row>
    <row r="775" spans="1:15" x14ac:dyDescent="0.25">
      <c r="A775">
        <v>1</v>
      </c>
      <c r="B775">
        <v>10</v>
      </c>
      <c r="C775">
        <v>30</v>
      </c>
      <c r="D775">
        <v>3</v>
      </c>
      <c r="E775">
        <v>5522000</v>
      </c>
      <c r="F775" t="str">
        <f t="shared" si="12"/>
        <v>1103035522000</v>
      </c>
      <c r="G775" t="s">
        <v>4939</v>
      </c>
      <c r="H775">
        <v>0</v>
      </c>
      <c r="I775">
        <v>133.19999999999999</v>
      </c>
      <c r="J775">
        <v>-1555.95</v>
      </c>
      <c r="K775">
        <v>0</v>
      </c>
      <c r="L775">
        <v>-1422.75</v>
      </c>
      <c r="M775">
        <v>0</v>
      </c>
      <c r="N775" t="s">
        <v>905</v>
      </c>
      <c r="O775" t="s">
        <v>4884</v>
      </c>
    </row>
    <row r="776" spans="1:15" x14ac:dyDescent="0.25">
      <c r="A776">
        <v>1</v>
      </c>
      <c r="B776">
        <v>10</v>
      </c>
      <c r="C776">
        <v>30</v>
      </c>
      <c r="D776">
        <v>3</v>
      </c>
      <c r="E776">
        <v>7010000</v>
      </c>
      <c r="F776" t="str">
        <f t="shared" si="12"/>
        <v>1103037010000</v>
      </c>
      <c r="G776" t="s">
        <v>4823</v>
      </c>
      <c r="H776">
        <v>0</v>
      </c>
      <c r="I776">
        <v>783358.19</v>
      </c>
      <c r="J776">
        <v>-648.42999999999995</v>
      </c>
      <c r="K776">
        <v>782709.76000000001</v>
      </c>
      <c r="L776">
        <v>0</v>
      </c>
      <c r="M776">
        <v>0</v>
      </c>
      <c r="N776" t="s">
        <v>905</v>
      </c>
      <c r="O776" t="s">
        <v>662</v>
      </c>
    </row>
    <row r="777" spans="1:15" x14ac:dyDescent="0.25">
      <c r="A777">
        <v>1</v>
      </c>
      <c r="B777">
        <v>10</v>
      </c>
      <c r="C777">
        <v>30</v>
      </c>
      <c r="D777">
        <v>3</v>
      </c>
      <c r="E777">
        <v>7011000</v>
      </c>
      <c r="F777" t="str">
        <f t="shared" si="12"/>
        <v>1103037011000</v>
      </c>
      <c r="G777" t="s">
        <v>4885</v>
      </c>
      <c r="H777">
        <v>0</v>
      </c>
      <c r="I777">
        <v>56643.57</v>
      </c>
      <c r="J777">
        <v>0</v>
      </c>
      <c r="K777">
        <v>56643.57</v>
      </c>
      <c r="L777">
        <v>0</v>
      </c>
      <c r="M777">
        <v>0</v>
      </c>
      <c r="N777" t="s">
        <v>905</v>
      </c>
      <c r="O777" t="s">
        <v>662</v>
      </c>
    </row>
    <row r="778" spans="1:15" x14ac:dyDescent="0.25">
      <c r="A778">
        <v>1</v>
      </c>
      <c r="B778">
        <v>10</v>
      </c>
      <c r="C778">
        <v>30</v>
      </c>
      <c r="D778">
        <v>3</v>
      </c>
      <c r="E778">
        <v>7013000</v>
      </c>
      <c r="F778" t="str">
        <f t="shared" si="12"/>
        <v>1103037013000</v>
      </c>
      <c r="G778" t="s">
        <v>4886</v>
      </c>
      <c r="H778">
        <v>0</v>
      </c>
      <c r="I778">
        <v>15709.38</v>
      </c>
      <c r="J778">
        <v>0</v>
      </c>
      <c r="K778">
        <v>15709.38</v>
      </c>
      <c r="L778">
        <v>0</v>
      </c>
      <c r="M778">
        <v>0</v>
      </c>
      <c r="N778" t="s">
        <v>905</v>
      </c>
      <c r="O778" t="s">
        <v>662</v>
      </c>
    </row>
    <row r="779" spans="1:15" x14ac:dyDescent="0.25">
      <c r="A779">
        <v>1</v>
      </c>
      <c r="B779">
        <v>10</v>
      </c>
      <c r="C779">
        <v>30</v>
      </c>
      <c r="D779">
        <v>3</v>
      </c>
      <c r="E779">
        <v>7020000</v>
      </c>
      <c r="F779" t="str">
        <f t="shared" si="12"/>
        <v>1103037020000</v>
      </c>
      <c r="G779" t="s">
        <v>4888</v>
      </c>
      <c r="H779">
        <v>0</v>
      </c>
      <c r="I779">
        <v>0</v>
      </c>
      <c r="J779">
        <v>-10142.1</v>
      </c>
      <c r="K779">
        <v>0</v>
      </c>
      <c r="L779">
        <v>-10142.1</v>
      </c>
      <c r="M779">
        <v>0</v>
      </c>
      <c r="N779" t="s">
        <v>905</v>
      </c>
      <c r="O779" t="s">
        <v>662</v>
      </c>
    </row>
    <row r="780" spans="1:15" x14ac:dyDescent="0.25">
      <c r="A780">
        <v>1</v>
      </c>
      <c r="B780">
        <v>10</v>
      </c>
      <c r="C780">
        <v>30</v>
      </c>
      <c r="D780">
        <v>3</v>
      </c>
      <c r="E780">
        <v>7031000</v>
      </c>
      <c r="F780" t="str">
        <f t="shared" si="12"/>
        <v>1103037031000</v>
      </c>
      <c r="G780" t="s">
        <v>4827</v>
      </c>
      <c r="H780">
        <v>0</v>
      </c>
      <c r="I780">
        <v>117163.18</v>
      </c>
      <c r="J780">
        <v>0</v>
      </c>
      <c r="K780">
        <v>117163.18</v>
      </c>
      <c r="L780">
        <v>0</v>
      </c>
      <c r="M780">
        <v>0</v>
      </c>
      <c r="N780" t="s">
        <v>905</v>
      </c>
      <c r="O780" t="s">
        <v>662</v>
      </c>
    </row>
    <row r="781" spans="1:15" x14ac:dyDescent="0.25">
      <c r="A781">
        <v>1</v>
      </c>
      <c r="B781">
        <v>10</v>
      </c>
      <c r="C781">
        <v>30</v>
      </c>
      <c r="D781">
        <v>3</v>
      </c>
      <c r="E781">
        <v>7032000</v>
      </c>
      <c r="F781" t="str">
        <f t="shared" si="12"/>
        <v>1103037032000</v>
      </c>
      <c r="G781" t="s">
        <v>4826</v>
      </c>
      <c r="H781">
        <v>0</v>
      </c>
      <c r="I781">
        <v>26492.400000000001</v>
      </c>
      <c r="J781">
        <v>0</v>
      </c>
      <c r="K781">
        <v>26492.400000000001</v>
      </c>
      <c r="L781">
        <v>0</v>
      </c>
      <c r="M781">
        <v>0</v>
      </c>
      <c r="N781" t="s">
        <v>905</v>
      </c>
      <c r="O781" t="s">
        <v>662</v>
      </c>
    </row>
    <row r="782" spans="1:15" x14ac:dyDescent="0.25">
      <c r="A782">
        <v>1</v>
      </c>
      <c r="B782">
        <v>10</v>
      </c>
      <c r="C782">
        <v>30</v>
      </c>
      <c r="D782">
        <v>3</v>
      </c>
      <c r="E782">
        <v>7033000</v>
      </c>
      <c r="F782" t="str">
        <f t="shared" si="12"/>
        <v>1103037033000</v>
      </c>
      <c r="G782" t="s">
        <v>4829</v>
      </c>
      <c r="H782">
        <v>0</v>
      </c>
      <c r="I782">
        <v>1953.11</v>
      </c>
      <c r="J782">
        <v>0</v>
      </c>
      <c r="K782">
        <v>1953.11</v>
      </c>
      <c r="L782">
        <v>0</v>
      </c>
      <c r="M782">
        <v>0</v>
      </c>
      <c r="N782" t="s">
        <v>905</v>
      </c>
      <c r="O782" t="s">
        <v>662</v>
      </c>
    </row>
    <row r="783" spans="1:15" x14ac:dyDescent="0.25">
      <c r="A783">
        <v>1</v>
      </c>
      <c r="B783">
        <v>10</v>
      </c>
      <c r="C783">
        <v>30</v>
      </c>
      <c r="D783">
        <v>3</v>
      </c>
      <c r="E783">
        <v>7034000</v>
      </c>
      <c r="F783" t="str">
        <f t="shared" si="12"/>
        <v>1103037034000</v>
      </c>
      <c r="G783" t="s">
        <v>4834</v>
      </c>
      <c r="H783">
        <v>0</v>
      </c>
      <c r="I783">
        <v>7071.04</v>
      </c>
      <c r="J783">
        <v>0</v>
      </c>
      <c r="K783">
        <v>7071.04</v>
      </c>
      <c r="L783">
        <v>0</v>
      </c>
      <c r="M783">
        <v>0</v>
      </c>
      <c r="N783" t="s">
        <v>905</v>
      </c>
      <c r="O783" t="s">
        <v>662</v>
      </c>
    </row>
    <row r="784" spans="1:15" x14ac:dyDescent="0.25">
      <c r="A784">
        <v>1</v>
      </c>
      <c r="B784">
        <v>10</v>
      </c>
      <c r="C784">
        <v>30</v>
      </c>
      <c r="D784">
        <v>3</v>
      </c>
      <c r="E784">
        <v>7036000</v>
      </c>
      <c r="F784" t="str">
        <f t="shared" si="12"/>
        <v>1103037036000</v>
      </c>
      <c r="G784" t="s">
        <v>5019</v>
      </c>
      <c r="H784">
        <v>0</v>
      </c>
      <c r="I784">
        <v>0</v>
      </c>
      <c r="J784">
        <v>0</v>
      </c>
      <c r="K784">
        <v>0</v>
      </c>
      <c r="L784">
        <v>0</v>
      </c>
      <c r="M784">
        <v>0</v>
      </c>
      <c r="N784" t="s">
        <v>905</v>
      </c>
      <c r="O784" t="s">
        <v>662</v>
      </c>
    </row>
    <row r="785" spans="1:15" x14ac:dyDescent="0.25">
      <c r="A785">
        <v>1</v>
      </c>
      <c r="B785">
        <v>10</v>
      </c>
      <c r="C785">
        <v>30</v>
      </c>
      <c r="D785">
        <v>3</v>
      </c>
      <c r="E785">
        <v>7131000</v>
      </c>
      <c r="F785" t="str">
        <f t="shared" si="12"/>
        <v>1103037131000</v>
      </c>
      <c r="G785" t="s">
        <v>4903</v>
      </c>
      <c r="H785">
        <v>0</v>
      </c>
      <c r="I785">
        <v>110000</v>
      </c>
      <c r="J785">
        <v>-110000</v>
      </c>
      <c r="K785">
        <v>0</v>
      </c>
      <c r="L785">
        <v>0</v>
      </c>
      <c r="M785">
        <v>0</v>
      </c>
      <c r="N785" t="s">
        <v>905</v>
      </c>
      <c r="O785" t="s">
        <v>662</v>
      </c>
    </row>
    <row r="786" spans="1:15" x14ac:dyDescent="0.25">
      <c r="A786">
        <v>1</v>
      </c>
      <c r="B786">
        <v>10</v>
      </c>
      <c r="C786">
        <v>30</v>
      </c>
      <c r="D786">
        <v>3</v>
      </c>
      <c r="E786">
        <v>7338000</v>
      </c>
      <c r="F786" t="str">
        <f t="shared" si="12"/>
        <v>1103037338000</v>
      </c>
      <c r="G786" t="s">
        <v>4949</v>
      </c>
      <c r="H786">
        <v>0</v>
      </c>
      <c r="I786">
        <v>0</v>
      </c>
      <c r="J786">
        <v>0</v>
      </c>
      <c r="K786">
        <v>0</v>
      </c>
      <c r="L786">
        <v>0</v>
      </c>
      <c r="M786">
        <v>0</v>
      </c>
      <c r="N786" t="s">
        <v>905</v>
      </c>
      <c r="O786" t="s">
        <v>662</v>
      </c>
    </row>
    <row r="787" spans="1:15" x14ac:dyDescent="0.25">
      <c r="A787">
        <v>1</v>
      </c>
      <c r="B787">
        <v>10</v>
      </c>
      <c r="C787">
        <v>30</v>
      </c>
      <c r="D787">
        <v>3</v>
      </c>
      <c r="E787">
        <v>7642000</v>
      </c>
      <c r="F787" t="str">
        <f t="shared" si="12"/>
        <v>1103037642000</v>
      </c>
      <c r="G787" t="s">
        <v>4910</v>
      </c>
      <c r="H787">
        <v>0</v>
      </c>
      <c r="I787">
        <v>3600</v>
      </c>
      <c r="J787">
        <v>0</v>
      </c>
      <c r="K787">
        <v>3600</v>
      </c>
      <c r="L787">
        <v>0</v>
      </c>
      <c r="M787">
        <v>0</v>
      </c>
      <c r="N787" t="s">
        <v>905</v>
      </c>
      <c r="O787" t="s">
        <v>662</v>
      </c>
    </row>
    <row r="788" spans="1:15" x14ac:dyDescent="0.25">
      <c r="A788">
        <v>1</v>
      </c>
      <c r="B788">
        <v>10</v>
      </c>
      <c r="C788">
        <v>30</v>
      </c>
      <c r="D788">
        <v>3</v>
      </c>
      <c r="E788">
        <v>7683000</v>
      </c>
      <c r="F788" t="str">
        <f t="shared" si="12"/>
        <v>1103037683000</v>
      </c>
      <c r="G788" t="s">
        <v>4956</v>
      </c>
      <c r="H788">
        <v>0</v>
      </c>
      <c r="I788">
        <v>360040.82</v>
      </c>
      <c r="J788">
        <v>-294867.5</v>
      </c>
      <c r="K788">
        <v>65173.32</v>
      </c>
      <c r="L788">
        <v>0</v>
      </c>
      <c r="M788">
        <v>0</v>
      </c>
      <c r="N788" t="s">
        <v>905</v>
      </c>
      <c r="O788" t="s">
        <v>662</v>
      </c>
    </row>
    <row r="789" spans="1:15" x14ac:dyDescent="0.25">
      <c r="A789">
        <v>1</v>
      </c>
      <c r="B789">
        <v>10</v>
      </c>
      <c r="C789">
        <v>30</v>
      </c>
      <c r="D789">
        <v>3</v>
      </c>
      <c r="E789">
        <v>7723000</v>
      </c>
      <c r="F789" t="str">
        <f t="shared" si="12"/>
        <v>1103037723000</v>
      </c>
      <c r="G789" t="s">
        <v>4958</v>
      </c>
      <c r="H789">
        <v>0</v>
      </c>
      <c r="I789">
        <v>2490.6</v>
      </c>
      <c r="J789">
        <v>0</v>
      </c>
      <c r="K789">
        <v>2490.6</v>
      </c>
      <c r="L789">
        <v>0</v>
      </c>
      <c r="M789">
        <v>0</v>
      </c>
      <c r="N789" t="s">
        <v>905</v>
      </c>
      <c r="O789" t="s">
        <v>662</v>
      </c>
    </row>
    <row r="790" spans="1:15" x14ac:dyDescent="0.25">
      <c r="A790">
        <v>1</v>
      </c>
      <c r="B790">
        <v>10</v>
      </c>
      <c r="C790">
        <v>30</v>
      </c>
      <c r="D790">
        <v>3</v>
      </c>
      <c r="E790">
        <v>7724000</v>
      </c>
      <c r="F790" t="str">
        <f t="shared" si="12"/>
        <v>1103037724000</v>
      </c>
      <c r="G790" t="s">
        <v>4893</v>
      </c>
      <c r="H790">
        <v>0</v>
      </c>
      <c r="I790">
        <v>7562.49</v>
      </c>
      <c r="J790">
        <v>0</v>
      </c>
      <c r="K790">
        <v>7562.49</v>
      </c>
      <c r="L790">
        <v>0</v>
      </c>
      <c r="M790">
        <v>0</v>
      </c>
      <c r="N790" t="s">
        <v>905</v>
      </c>
      <c r="O790" t="s">
        <v>662</v>
      </c>
    </row>
    <row r="791" spans="1:15" x14ac:dyDescent="0.25">
      <c r="A791">
        <v>1</v>
      </c>
      <c r="B791">
        <v>10</v>
      </c>
      <c r="C791">
        <v>30</v>
      </c>
      <c r="D791">
        <v>3</v>
      </c>
      <c r="E791">
        <v>7739000</v>
      </c>
      <c r="F791" t="str">
        <f t="shared" si="12"/>
        <v>1103037739000</v>
      </c>
      <c r="G791" t="s">
        <v>4959</v>
      </c>
      <c r="H791">
        <v>0</v>
      </c>
      <c r="I791">
        <v>1707.93</v>
      </c>
      <c r="J791">
        <v>-1707.93</v>
      </c>
      <c r="K791">
        <v>0</v>
      </c>
      <c r="L791">
        <v>0</v>
      </c>
      <c r="M791">
        <v>0</v>
      </c>
      <c r="N791" t="s">
        <v>905</v>
      </c>
      <c r="O791" t="s">
        <v>662</v>
      </c>
    </row>
    <row r="792" spans="1:15" x14ac:dyDescent="0.25">
      <c r="A792">
        <v>1</v>
      </c>
      <c r="B792">
        <v>10</v>
      </c>
      <c r="C792">
        <v>30</v>
      </c>
      <c r="D792">
        <v>3</v>
      </c>
      <c r="E792">
        <v>7773000</v>
      </c>
      <c r="F792" t="str">
        <f t="shared" si="12"/>
        <v>1103037773000</v>
      </c>
      <c r="G792" t="s">
        <v>4960</v>
      </c>
      <c r="H792">
        <v>0</v>
      </c>
      <c r="I792">
        <v>3852</v>
      </c>
      <c r="J792">
        <v>0</v>
      </c>
      <c r="K792">
        <v>3852</v>
      </c>
      <c r="L792">
        <v>0</v>
      </c>
      <c r="M792">
        <v>0</v>
      </c>
      <c r="N792" t="s">
        <v>905</v>
      </c>
      <c r="O792" t="s">
        <v>662</v>
      </c>
    </row>
    <row r="793" spans="1:15" x14ac:dyDescent="0.25">
      <c r="A793">
        <v>1</v>
      </c>
      <c r="B793">
        <v>10</v>
      </c>
      <c r="C793">
        <v>30</v>
      </c>
      <c r="D793">
        <v>3</v>
      </c>
      <c r="E793">
        <v>7802000</v>
      </c>
      <c r="F793" t="str">
        <f t="shared" si="12"/>
        <v>1103037802000</v>
      </c>
      <c r="G793" t="s">
        <v>4963</v>
      </c>
      <c r="H793">
        <v>0</v>
      </c>
      <c r="I793">
        <v>5215.54</v>
      </c>
      <c r="J793">
        <v>0</v>
      </c>
      <c r="K793">
        <v>5215.54</v>
      </c>
      <c r="L793">
        <v>0</v>
      </c>
      <c r="M793">
        <v>0</v>
      </c>
      <c r="N793" t="s">
        <v>905</v>
      </c>
      <c r="O793" t="s">
        <v>662</v>
      </c>
    </row>
    <row r="794" spans="1:15" x14ac:dyDescent="0.25">
      <c r="A794">
        <v>1</v>
      </c>
      <c r="B794">
        <v>10</v>
      </c>
      <c r="C794">
        <v>30</v>
      </c>
      <c r="D794">
        <v>3</v>
      </c>
      <c r="E794">
        <v>7803000</v>
      </c>
      <c r="F794" t="str">
        <f t="shared" si="12"/>
        <v>1103037803000</v>
      </c>
      <c r="G794" t="s">
        <v>4898</v>
      </c>
      <c r="H794">
        <v>0</v>
      </c>
      <c r="I794">
        <v>8398.9699999999993</v>
      </c>
      <c r="J794">
        <v>0</v>
      </c>
      <c r="K794">
        <v>8398.9699999999993</v>
      </c>
      <c r="L794">
        <v>0</v>
      </c>
      <c r="M794">
        <v>0</v>
      </c>
      <c r="N794" t="s">
        <v>905</v>
      </c>
      <c r="O794" t="s">
        <v>662</v>
      </c>
    </row>
    <row r="795" spans="1:15" x14ac:dyDescent="0.25">
      <c r="A795">
        <v>1</v>
      </c>
      <c r="B795">
        <v>10</v>
      </c>
      <c r="C795">
        <v>30</v>
      </c>
      <c r="D795">
        <v>3</v>
      </c>
      <c r="E795">
        <v>7814000</v>
      </c>
      <c r="F795" t="str">
        <f t="shared" si="12"/>
        <v>1103037814000</v>
      </c>
      <c r="G795" t="s">
        <v>4899</v>
      </c>
      <c r="H795">
        <v>0</v>
      </c>
      <c r="I795">
        <v>13674.99</v>
      </c>
      <c r="J795">
        <v>0</v>
      </c>
      <c r="K795">
        <v>13674.99</v>
      </c>
      <c r="L795">
        <v>0</v>
      </c>
      <c r="M795">
        <v>0</v>
      </c>
      <c r="N795" t="s">
        <v>905</v>
      </c>
      <c r="O795" t="s">
        <v>662</v>
      </c>
    </row>
    <row r="796" spans="1:15" x14ac:dyDescent="0.25">
      <c r="A796">
        <v>1</v>
      </c>
      <c r="B796">
        <v>10</v>
      </c>
      <c r="C796">
        <v>30</v>
      </c>
      <c r="D796">
        <v>3</v>
      </c>
      <c r="E796">
        <v>8061013</v>
      </c>
      <c r="F796" t="str">
        <f t="shared" si="12"/>
        <v>1103038061013</v>
      </c>
      <c r="G796" t="s">
        <v>5020</v>
      </c>
      <c r="H796">
        <v>0</v>
      </c>
      <c r="I796">
        <v>134250</v>
      </c>
      <c r="J796">
        <v>-48000</v>
      </c>
      <c r="K796">
        <v>86250</v>
      </c>
      <c r="L796">
        <v>0</v>
      </c>
      <c r="M796">
        <v>0</v>
      </c>
      <c r="N796" t="s">
        <v>905</v>
      </c>
      <c r="O796" t="s">
        <v>662</v>
      </c>
    </row>
    <row r="797" spans="1:15" x14ac:dyDescent="0.25">
      <c r="A797">
        <v>1</v>
      </c>
      <c r="B797">
        <v>10</v>
      </c>
      <c r="C797">
        <v>30</v>
      </c>
      <c r="D797">
        <v>3</v>
      </c>
      <c r="E797">
        <v>8063006</v>
      </c>
      <c r="F797" t="str">
        <f t="shared" si="12"/>
        <v>1103038063006</v>
      </c>
      <c r="G797" t="s">
        <v>5021</v>
      </c>
      <c r="H797">
        <v>0</v>
      </c>
      <c r="I797">
        <v>0</v>
      </c>
      <c r="J797">
        <v>-86250</v>
      </c>
      <c r="K797">
        <v>0</v>
      </c>
      <c r="L797">
        <v>-86250</v>
      </c>
      <c r="M797">
        <v>0</v>
      </c>
      <c r="N797" t="s">
        <v>905</v>
      </c>
      <c r="O797" t="s">
        <v>662</v>
      </c>
    </row>
    <row r="798" spans="1:15" x14ac:dyDescent="0.25">
      <c r="A798" s="192"/>
      <c r="B798" s="192"/>
      <c r="C798" s="192"/>
      <c r="D798" s="192"/>
      <c r="E798" s="192"/>
      <c r="F798" t="str">
        <f t="shared" si="12"/>
        <v/>
      </c>
      <c r="G798" s="192"/>
      <c r="H798" s="192"/>
      <c r="I798" s="192"/>
      <c r="J798" s="192"/>
      <c r="K798" s="192"/>
      <c r="L798" s="192"/>
      <c r="M798" s="192"/>
      <c r="N798" s="192"/>
      <c r="O798" s="192"/>
    </row>
    <row r="799" spans="1:15" x14ac:dyDescent="0.25">
      <c r="A799">
        <v>1</v>
      </c>
      <c r="B799">
        <v>10</v>
      </c>
      <c r="C799">
        <v>30</v>
      </c>
      <c r="D799">
        <v>4</v>
      </c>
      <c r="E799">
        <v>5048000</v>
      </c>
      <c r="F799" t="str">
        <f t="shared" si="12"/>
        <v>1103045048000</v>
      </c>
      <c r="G799" t="s">
        <v>5014</v>
      </c>
      <c r="H799">
        <v>0</v>
      </c>
      <c r="I799">
        <v>0</v>
      </c>
      <c r="J799">
        <v>-72000</v>
      </c>
      <c r="K799">
        <v>0</v>
      </c>
      <c r="L799">
        <v>-72000</v>
      </c>
      <c r="M799">
        <v>0</v>
      </c>
      <c r="N799" t="s">
        <v>905</v>
      </c>
      <c r="O799" t="s">
        <v>4884</v>
      </c>
    </row>
    <row r="800" spans="1:15" x14ac:dyDescent="0.25">
      <c r="A800">
        <v>1</v>
      </c>
      <c r="B800">
        <v>10</v>
      </c>
      <c r="C800">
        <v>30</v>
      </c>
      <c r="D800">
        <v>4</v>
      </c>
      <c r="E800">
        <v>7642000</v>
      </c>
      <c r="F800" t="str">
        <f t="shared" si="12"/>
        <v>1103047642000</v>
      </c>
      <c r="G800" t="s">
        <v>4910</v>
      </c>
      <c r="H800">
        <v>0</v>
      </c>
      <c r="I800">
        <v>2200</v>
      </c>
      <c r="J800">
        <v>0</v>
      </c>
      <c r="K800">
        <v>2200</v>
      </c>
      <c r="L800">
        <v>0</v>
      </c>
      <c r="M800">
        <v>0</v>
      </c>
      <c r="N800" t="s">
        <v>905</v>
      </c>
      <c r="O800" t="s">
        <v>662</v>
      </c>
    </row>
    <row r="801" spans="1:15" x14ac:dyDescent="0.25">
      <c r="A801">
        <v>1</v>
      </c>
      <c r="B801">
        <v>10</v>
      </c>
      <c r="C801">
        <v>30</v>
      </c>
      <c r="D801">
        <v>4</v>
      </c>
      <c r="E801">
        <v>7683000</v>
      </c>
      <c r="F801" t="str">
        <f t="shared" si="12"/>
        <v>1103047683000</v>
      </c>
      <c r="G801" t="s">
        <v>4956</v>
      </c>
      <c r="H801">
        <v>0</v>
      </c>
      <c r="I801">
        <v>2195.25</v>
      </c>
      <c r="J801">
        <v>0</v>
      </c>
      <c r="K801">
        <v>2195.25</v>
      </c>
      <c r="L801">
        <v>0</v>
      </c>
      <c r="M801">
        <v>0</v>
      </c>
      <c r="N801" t="s">
        <v>905</v>
      </c>
      <c r="O801" t="s">
        <v>662</v>
      </c>
    </row>
    <row r="802" spans="1:15" x14ac:dyDescent="0.25">
      <c r="A802">
        <v>1</v>
      </c>
      <c r="B802">
        <v>10</v>
      </c>
      <c r="C802">
        <v>30</v>
      </c>
      <c r="D802">
        <v>4</v>
      </c>
      <c r="E802">
        <v>7710000</v>
      </c>
      <c r="F802" t="str">
        <f t="shared" si="12"/>
        <v>1103047710000</v>
      </c>
      <c r="G802" t="s">
        <v>4998</v>
      </c>
      <c r="H802">
        <v>0</v>
      </c>
      <c r="I802">
        <v>0</v>
      </c>
      <c r="J802">
        <v>0</v>
      </c>
      <c r="K802">
        <v>0</v>
      </c>
      <c r="L802">
        <v>0</v>
      </c>
      <c r="M802">
        <v>0</v>
      </c>
      <c r="N802" t="s">
        <v>905</v>
      </c>
      <c r="O802" t="s">
        <v>662</v>
      </c>
    </row>
    <row r="803" spans="1:15" x14ac:dyDescent="0.25">
      <c r="A803">
        <v>1</v>
      </c>
      <c r="B803">
        <v>10</v>
      </c>
      <c r="C803">
        <v>30</v>
      </c>
      <c r="D803">
        <v>4</v>
      </c>
      <c r="E803">
        <v>7723000</v>
      </c>
      <c r="F803" t="str">
        <f t="shared" si="12"/>
        <v>1103047723000</v>
      </c>
      <c r="G803" t="s">
        <v>4958</v>
      </c>
      <c r="H803">
        <v>0</v>
      </c>
      <c r="I803">
        <v>891.48</v>
      </c>
      <c r="J803">
        <v>0</v>
      </c>
      <c r="K803">
        <v>891.48</v>
      </c>
      <c r="L803">
        <v>0</v>
      </c>
      <c r="M803">
        <v>0</v>
      </c>
      <c r="N803" t="s">
        <v>905</v>
      </c>
      <c r="O803" t="s">
        <v>662</v>
      </c>
    </row>
    <row r="804" spans="1:15" x14ac:dyDescent="0.25">
      <c r="A804">
        <v>1</v>
      </c>
      <c r="B804">
        <v>10</v>
      </c>
      <c r="C804">
        <v>30</v>
      </c>
      <c r="D804">
        <v>4</v>
      </c>
      <c r="E804">
        <v>7724000</v>
      </c>
      <c r="F804" t="str">
        <f t="shared" si="12"/>
        <v>1103047724000</v>
      </c>
      <c r="G804" t="s">
        <v>4893</v>
      </c>
      <c r="H804">
        <v>0</v>
      </c>
      <c r="I804">
        <v>12680.26</v>
      </c>
      <c r="J804">
        <v>0</v>
      </c>
      <c r="K804">
        <v>12680.26</v>
      </c>
      <c r="L804">
        <v>0</v>
      </c>
      <c r="M804">
        <v>0</v>
      </c>
      <c r="N804" t="s">
        <v>905</v>
      </c>
      <c r="O804" t="s">
        <v>662</v>
      </c>
    </row>
    <row r="805" spans="1:15" x14ac:dyDescent="0.25">
      <c r="A805">
        <v>1</v>
      </c>
      <c r="B805">
        <v>10</v>
      </c>
      <c r="C805">
        <v>30</v>
      </c>
      <c r="D805">
        <v>4</v>
      </c>
      <c r="E805">
        <v>7802000</v>
      </c>
      <c r="F805" t="str">
        <f t="shared" si="12"/>
        <v>1103047802000</v>
      </c>
      <c r="G805" t="s">
        <v>4963</v>
      </c>
      <c r="H805">
        <v>0</v>
      </c>
      <c r="I805">
        <v>9613.32</v>
      </c>
      <c r="J805">
        <v>0</v>
      </c>
      <c r="K805">
        <v>9613.32</v>
      </c>
      <c r="L805">
        <v>0</v>
      </c>
      <c r="M805">
        <v>0</v>
      </c>
      <c r="N805" t="s">
        <v>905</v>
      </c>
      <c r="O805" t="s">
        <v>662</v>
      </c>
    </row>
    <row r="806" spans="1:15" x14ac:dyDescent="0.25">
      <c r="A806">
        <v>1</v>
      </c>
      <c r="B806">
        <v>10</v>
      </c>
      <c r="C806">
        <v>30</v>
      </c>
      <c r="D806">
        <v>4</v>
      </c>
      <c r="E806">
        <v>7814000</v>
      </c>
      <c r="F806" t="str">
        <f t="shared" si="12"/>
        <v>1103047814000</v>
      </c>
      <c r="G806" t="s">
        <v>4899</v>
      </c>
      <c r="H806">
        <v>0</v>
      </c>
      <c r="I806">
        <v>29514.04</v>
      </c>
      <c r="J806">
        <v>-4423.33</v>
      </c>
      <c r="K806">
        <v>25090.71</v>
      </c>
      <c r="L806">
        <v>0</v>
      </c>
      <c r="M806">
        <v>0</v>
      </c>
      <c r="N806" t="s">
        <v>905</v>
      </c>
      <c r="O806" t="s">
        <v>662</v>
      </c>
    </row>
    <row r="807" spans="1:15" x14ac:dyDescent="0.25">
      <c r="A807">
        <v>1</v>
      </c>
      <c r="B807">
        <v>10</v>
      </c>
      <c r="C807">
        <v>30</v>
      </c>
      <c r="D807">
        <v>4</v>
      </c>
      <c r="E807">
        <v>7840000</v>
      </c>
      <c r="F807" t="str">
        <f t="shared" si="12"/>
        <v>1103047840000</v>
      </c>
      <c r="G807" t="s">
        <v>5022</v>
      </c>
      <c r="H807">
        <v>0</v>
      </c>
      <c r="I807">
        <v>0</v>
      </c>
      <c r="J807">
        <v>0</v>
      </c>
      <c r="K807">
        <v>0</v>
      </c>
      <c r="L807">
        <v>0</v>
      </c>
      <c r="M807">
        <v>0</v>
      </c>
      <c r="N807" t="s">
        <v>905</v>
      </c>
      <c r="O807" t="s">
        <v>662</v>
      </c>
    </row>
    <row r="808" spans="1:15" x14ac:dyDescent="0.25">
      <c r="A808">
        <v>1</v>
      </c>
      <c r="B808">
        <v>10</v>
      </c>
      <c r="C808">
        <v>30</v>
      </c>
      <c r="D808">
        <v>4</v>
      </c>
      <c r="E808">
        <v>7849000</v>
      </c>
      <c r="F808" t="str">
        <f t="shared" si="12"/>
        <v>1103047849000</v>
      </c>
      <c r="G808" t="s">
        <v>5023</v>
      </c>
      <c r="H808">
        <v>0</v>
      </c>
      <c r="I808">
        <v>19716.32</v>
      </c>
      <c r="J808">
        <v>0</v>
      </c>
      <c r="K808">
        <v>19716.32</v>
      </c>
      <c r="L808">
        <v>0</v>
      </c>
      <c r="M808">
        <v>0</v>
      </c>
      <c r="N808" t="s">
        <v>905</v>
      </c>
      <c r="O808" t="s">
        <v>662</v>
      </c>
    </row>
    <row r="809" spans="1:15" x14ac:dyDescent="0.25">
      <c r="A809">
        <v>1</v>
      </c>
      <c r="B809">
        <v>10</v>
      </c>
      <c r="C809">
        <v>30</v>
      </c>
      <c r="D809">
        <v>4</v>
      </c>
      <c r="E809">
        <v>8261000</v>
      </c>
      <c r="F809" t="str">
        <f t="shared" si="12"/>
        <v>1103048261000</v>
      </c>
      <c r="G809" t="s">
        <v>4970</v>
      </c>
      <c r="H809">
        <v>0</v>
      </c>
      <c r="I809">
        <v>0</v>
      </c>
      <c r="J809">
        <v>0</v>
      </c>
      <c r="K809">
        <v>0</v>
      </c>
      <c r="L809">
        <v>0</v>
      </c>
      <c r="M809">
        <v>0</v>
      </c>
      <c r="N809" t="s">
        <v>905</v>
      </c>
      <c r="O809" t="s">
        <v>662</v>
      </c>
    </row>
    <row r="810" spans="1:15" x14ac:dyDescent="0.25">
      <c r="A810" s="192"/>
      <c r="B810" s="192"/>
      <c r="C810" s="192"/>
      <c r="D810" s="192"/>
      <c r="E810" s="192"/>
      <c r="F810" t="str">
        <f t="shared" si="12"/>
        <v/>
      </c>
      <c r="G810" s="192"/>
      <c r="H810" s="192"/>
      <c r="I810" s="192"/>
      <c r="J810" s="192"/>
      <c r="K810" s="192"/>
      <c r="L810" s="192"/>
      <c r="M810" s="192"/>
      <c r="N810" s="192"/>
      <c r="O810" s="192"/>
    </row>
    <row r="811" spans="1:15" x14ac:dyDescent="0.25">
      <c r="A811">
        <v>1</v>
      </c>
      <c r="B811">
        <v>10</v>
      </c>
      <c r="C811">
        <v>30</v>
      </c>
      <c r="D811">
        <v>5</v>
      </c>
      <c r="E811">
        <v>7131000</v>
      </c>
      <c r="F811" t="str">
        <f t="shared" si="12"/>
        <v>1103057131000</v>
      </c>
      <c r="G811" t="s">
        <v>4903</v>
      </c>
      <c r="H811">
        <v>0</v>
      </c>
      <c r="I811">
        <v>48125.01</v>
      </c>
      <c r="J811">
        <v>0</v>
      </c>
      <c r="K811">
        <v>48125.01</v>
      </c>
      <c r="L811">
        <v>0</v>
      </c>
      <c r="M811">
        <v>0</v>
      </c>
      <c r="N811" t="s">
        <v>905</v>
      </c>
      <c r="O811" t="s">
        <v>662</v>
      </c>
    </row>
    <row r="812" spans="1:15" x14ac:dyDescent="0.25">
      <c r="A812">
        <v>1</v>
      </c>
      <c r="B812">
        <v>10</v>
      </c>
      <c r="C812">
        <v>30</v>
      </c>
      <c r="D812">
        <v>5</v>
      </c>
      <c r="E812">
        <v>7211000</v>
      </c>
      <c r="F812" t="str">
        <f t="shared" si="12"/>
        <v>1103057211000</v>
      </c>
      <c r="G812" t="s">
        <v>4890</v>
      </c>
      <c r="H812">
        <v>0</v>
      </c>
      <c r="I812">
        <v>18770.98</v>
      </c>
      <c r="J812">
        <v>-9038.77</v>
      </c>
      <c r="K812">
        <v>9732.2099999999991</v>
      </c>
      <c r="L812">
        <v>0</v>
      </c>
      <c r="M812">
        <v>0</v>
      </c>
      <c r="N812" t="s">
        <v>905</v>
      </c>
      <c r="O812" t="s">
        <v>662</v>
      </c>
    </row>
    <row r="813" spans="1:15" x14ac:dyDescent="0.25">
      <c r="A813">
        <v>1</v>
      </c>
      <c r="B813">
        <v>10</v>
      </c>
      <c r="C813">
        <v>30</v>
      </c>
      <c r="D813">
        <v>5</v>
      </c>
      <c r="E813">
        <v>7531000</v>
      </c>
      <c r="F813" t="str">
        <f t="shared" si="12"/>
        <v>1103057531000</v>
      </c>
      <c r="G813" t="s">
        <v>5024</v>
      </c>
      <c r="H813">
        <v>0</v>
      </c>
      <c r="I813">
        <v>0</v>
      </c>
      <c r="J813">
        <v>0</v>
      </c>
      <c r="K813">
        <v>0</v>
      </c>
      <c r="L813">
        <v>0</v>
      </c>
      <c r="M813">
        <v>0</v>
      </c>
      <c r="N813" t="s">
        <v>905</v>
      </c>
      <c r="O813" t="s">
        <v>662</v>
      </c>
    </row>
    <row r="814" spans="1:15" x14ac:dyDescent="0.25">
      <c r="A814">
        <v>1</v>
      </c>
      <c r="B814">
        <v>10</v>
      </c>
      <c r="C814">
        <v>30</v>
      </c>
      <c r="D814">
        <v>5</v>
      </c>
      <c r="E814">
        <v>7532000</v>
      </c>
      <c r="F814" t="str">
        <f t="shared" si="12"/>
        <v>1103057532000</v>
      </c>
      <c r="G814" t="s">
        <v>4989</v>
      </c>
      <c r="H814">
        <v>0</v>
      </c>
      <c r="I814">
        <v>0</v>
      </c>
      <c r="J814">
        <v>0</v>
      </c>
      <c r="K814">
        <v>0</v>
      </c>
      <c r="L814">
        <v>0</v>
      </c>
      <c r="M814">
        <v>0</v>
      </c>
      <c r="N814" t="s">
        <v>905</v>
      </c>
      <c r="O814" t="s">
        <v>662</v>
      </c>
    </row>
    <row r="815" spans="1:15" x14ac:dyDescent="0.25">
      <c r="A815">
        <v>1</v>
      </c>
      <c r="B815">
        <v>10</v>
      </c>
      <c r="C815">
        <v>30</v>
      </c>
      <c r="D815">
        <v>5</v>
      </c>
      <c r="E815">
        <v>7694000</v>
      </c>
      <c r="F815" t="str">
        <f t="shared" si="12"/>
        <v>1103057694000</v>
      </c>
      <c r="G815" t="s">
        <v>5025</v>
      </c>
      <c r="H815">
        <v>0</v>
      </c>
      <c r="I815">
        <v>0</v>
      </c>
      <c r="J815">
        <v>0</v>
      </c>
      <c r="K815">
        <v>0</v>
      </c>
      <c r="L815">
        <v>0</v>
      </c>
      <c r="M815">
        <v>0</v>
      </c>
      <c r="N815" t="s">
        <v>905</v>
      </c>
      <c r="O815" t="s">
        <v>662</v>
      </c>
    </row>
    <row r="816" spans="1:15" x14ac:dyDescent="0.25">
      <c r="A816" s="192"/>
      <c r="B816" s="192"/>
      <c r="C816" s="192"/>
      <c r="D816" s="192"/>
      <c r="E816" s="192"/>
      <c r="F816" t="str">
        <f t="shared" si="12"/>
        <v/>
      </c>
      <c r="G816" s="192"/>
      <c r="H816" s="192"/>
      <c r="I816" s="192"/>
      <c r="J816" s="192"/>
      <c r="K816" s="192"/>
      <c r="L816" s="192"/>
      <c r="M816" s="192"/>
      <c r="N816" s="192"/>
      <c r="O816" s="192"/>
    </row>
    <row r="817" spans="1:15" x14ac:dyDescent="0.25">
      <c r="A817">
        <v>1</v>
      </c>
      <c r="B817">
        <v>10</v>
      </c>
      <c r="C817">
        <v>30</v>
      </c>
      <c r="D817">
        <v>6</v>
      </c>
      <c r="E817">
        <v>5027000</v>
      </c>
      <c r="F817" t="str">
        <f t="shared" si="12"/>
        <v>1103065027000</v>
      </c>
      <c r="G817" t="s">
        <v>4883</v>
      </c>
      <c r="H817">
        <v>0</v>
      </c>
      <c r="I817">
        <v>0</v>
      </c>
      <c r="J817">
        <v>0</v>
      </c>
      <c r="K817">
        <v>0</v>
      </c>
      <c r="L817">
        <v>0</v>
      </c>
      <c r="M817">
        <v>0</v>
      </c>
      <c r="N817" t="s">
        <v>905</v>
      </c>
      <c r="O817" t="s">
        <v>4884</v>
      </c>
    </row>
    <row r="818" spans="1:15" x14ac:dyDescent="0.25">
      <c r="A818">
        <v>1</v>
      </c>
      <c r="B818">
        <v>10</v>
      </c>
      <c r="C818">
        <v>30</v>
      </c>
      <c r="D818">
        <v>6</v>
      </c>
      <c r="E818">
        <v>5048000</v>
      </c>
      <c r="F818" t="str">
        <f t="shared" si="12"/>
        <v>1103065048000</v>
      </c>
      <c r="G818" t="s">
        <v>5014</v>
      </c>
      <c r="H818">
        <v>0</v>
      </c>
      <c r="I818">
        <v>0</v>
      </c>
      <c r="J818">
        <v>-211000</v>
      </c>
      <c r="K818">
        <v>0</v>
      </c>
      <c r="L818">
        <v>-211000</v>
      </c>
      <c r="M818">
        <v>0</v>
      </c>
      <c r="N818" t="s">
        <v>905</v>
      </c>
      <c r="O818" t="s">
        <v>4884</v>
      </c>
    </row>
    <row r="819" spans="1:15" x14ac:dyDescent="0.25">
      <c r="A819">
        <v>1</v>
      </c>
      <c r="B819">
        <v>10</v>
      </c>
      <c r="C819">
        <v>30</v>
      </c>
      <c r="D819">
        <v>6</v>
      </c>
      <c r="E819">
        <v>5279000</v>
      </c>
      <c r="F819" t="str">
        <f t="shared" si="12"/>
        <v>1103065279000</v>
      </c>
      <c r="G819" t="s">
        <v>5026</v>
      </c>
      <c r="H819">
        <v>0</v>
      </c>
      <c r="I819">
        <v>10575.29</v>
      </c>
      <c r="J819">
        <v>-185564.52</v>
      </c>
      <c r="K819">
        <v>0</v>
      </c>
      <c r="L819">
        <v>-174989.23</v>
      </c>
      <c r="M819">
        <v>0</v>
      </c>
      <c r="N819" t="s">
        <v>905</v>
      </c>
      <c r="O819" t="s">
        <v>4884</v>
      </c>
    </row>
    <row r="820" spans="1:15" x14ac:dyDescent="0.25">
      <c r="A820">
        <v>1</v>
      </c>
      <c r="B820">
        <v>10</v>
      </c>
      <c r="C820">
        <v>30</v>
      </c>
      <c r="D820">
        <v>6</v>
      </c>
      <c r="E820">
        <v>7010000</v>
      </c>
      <c r="F820" t="str">
        <f t="shared" si="12"/>
        <v>1103067010000</v>
      </c>
      <c r="G820" t="s">
        <v>4823</v>
      </c>
      <c r="H820">
        <v>0</v>
      </c>
      <c r="I820">
        <v>135073.87</v>
      </c>
      <c r="J820">
        <v>0</v>
      </c>
      <c r="K820">
        <v>135073.87</v>
      </c>
      <c r="L820">
        <v>0</v>
      </c>
      <c r="M820">
        <v>0</v>
      </c>
      <c r="N820" t="s">
        <v>905</v>
      </c>
      <c r="O820" t="s">
        <v>662</v>
      </c>
    </row>
    <row r="821" spans="1:15" x14ac:dyDescent="0.25">
      <c r="A821">
        <v>1</v>
      </c>
      <c r="B821">
        <v>10</v>
      </c>
      <c r="C821">
        <v>30</v>
      </c>
      <c r="D821">
        <v>6</v>
      </c>
      <c r="E821">
        <v>7011000</v>
      </c>
      <c r="F821" t="str">
        <f t="shared" si="12"/>
        <v>1103067011000</v>
      </c>
      <c r="G821" t="s">
        <v>4885</v>
      </c>
      <c r="H821">
        <v>0</v>
      </c>
      <c r="I821">
        <v>6687.5</v>
      </c>
      <c r="J821">
        <v>0</v>
      </c>
      <c r="K821">
        <v>6687.5</v>
      </c>
      <c r="L821">
        <v>0</v>
      </c>
      <c r="M821">
        <v>0</v>
      </c>
      <c r="N821" t="s">
        <v>905</v>
      </c>
      <c r="O821" t="s">
        <v>662</v>
      </c>
    </row>
    <row r="822" spans="1:15" x14ac:dyDescent="0.25">
      <c r="A822">
        <v>1</v>
      </c>
      <c r="B822">
        <v>10</v>
      </c>
      <c r="C822">
        <v>30</v>
      </c>
      <c r="D822">
        <v>6</v>
      </c>
      <c r="E822">
        <v>7012000</v>
      </c>
      <c r="F822" t="str">
        <f t="shared" si="12"/>
        <v>1103067012000</v>
      </c>
      <c r="G822" t="s">
        <v>5027</v>
      </c>
      <c r="H822">
        <v>0</v>
      </c>
      <c r="I822">
        <v>1982.2</v>
      </c>
      <c r="J822">
        <v>-531</v>
      </c>
      <c r="K822">
        <v>1451.2</v>
      </c>
      <c r="L822">
        <v>0</v>
      </c>
      <c r="M822">
        <v>0</v>
      </c>
      <c r="N822" t="s">
        <v>905</v>
      </c>
      <c r="O822" t="s">
        <v>662</v>
      </c>
    </row>
    <row r="823" spans="1:15" x14ac:dyDescent="0.25">
      <c r="A823">
        <v>1</v>
      </c>
      <c r="B823">
        <v>10</v>
      </c>
      <c r="C823">
        <v>30</v>
      </c>
      <c r="D823">
        <v>6</v>
      </c>
      <c r="E823">
        <v>7017000</v>
      </c>
      <c r="F823" t="str">
        <f t="shared" si="12"/>
        <v>1103067017000</v>
      </c>
      <c r="G823" t="s">
        <v>4943</v>
      </c>
      <c r="H823">
        <v>0</v>
      </c>
      <c r="I823">
        <v>3601.58</v>
      </c>
      <c r="J823">
        <v>0</v>
      </c>
      <c r="K823">
        <v>3601.58</v>
      </c>
      <c r="L823">
        <v>0</v>
      </c>
      <c r="M823">
        <v>0</v>
      </c>
      <c r="N823" t="s">
        <v>905</v>
      </c>
      <c r="O823" t="s">
        <v>662</v>
      </c>
    </row>
    <row r="824" spans="1:15" x14ac:dyDescent="0.25">
      <c r="A824">
        <v>1</v>
      </c>
      <c r="B824">
        <v>10</v>
      </c>
      <c r="C824">
        <v>30</v>
      </c>
      <c r="D824">
        <v>6</v>
      </c>
      <c r="E824">
        <v>7033000</v>
      </c>
      <c r="F824" t="str">
        <f t="shared" si="12"/>
        <v>1103067033000</v>
      </c>
      <c r="G824" t="s">
        <v>4829</v>
      </c>
      <c r="H824">
        <v>0</v>
      </c>
      <c r="I824">
        <v>0</v>
      </c>
      <c r="J824">
        <v>0</v>
      </c>
      <c r="K824">
        <v>0</v>
      </c>
      <c r="L824">
        <v>0</v>
      </c>
      <c r="M824">
        <v>0</v>
      </c>
      <c r="N824" t="s">
        <v>905</v>
      </c>
      <c r="O824" t="s">
        <v>662</v>
      </c>
    </row>
    <row r="825" spans="1:15" x14ac:dyDescent="0.25">
      <c r="A825">
        <v>1</v>
      </c>
      <c r="B825">
        <v>10</v>
      </c>
      <c r="C825">
        <v>30</v>
      </c>
      <c r="D825">
        <v>6</v>
      </c>
      <c r="E825">
        <v>7034000</v>
      </c>
      <c r="F825" t="str">
        <f t="shared" si="12"/>
        <v>1103067034000</v>
      </c>
      <c r="G825" t="s">
        <v>4834</v>
      </c>
      <c r="H825">
        <v>0</v>
      </c>
      <c r="I825">
        <v>1668.83</v>
      </c>
      <c r="J825">
        <v>0</v>
      </c>
      <c r="K825">
        <v>1668.83</v>
      </c>
      <c r="L825">
        <v>0</v>
      </c>
      <c r="M825">
        <v>0</v>
      </c>
      <c r="N825" t="s">
        <v>905</v>
      </c>
      <c r="O825" t="s">
        <v>662</v>
      </c>
    </row>
    <row r="826" spans="1:15" x14ac:dyDescent="0.25">
      <c r="A826">
        <v>1</v>
      </c>
      <c r="B826">
        <v>10</v>
      </c>
      <c r="C826">
        <v>30</v>
      </c>
      <c r="D826">
        <v>6</v>
      </c>
      <c r="E826">
        <v>7131000</v>
      </c>
      <c r="F826" t="str">
        <f t="shared" si="12"/>
        <v>1103067131000</v>
      </c>
      <c r="G826" t="s">
        <v>4903</v>
      </c>
      <c r="H826">
        <v>0</v>
      </c>
      <c r="I826">
        <v>60000</v>
      </c>
      <c r="J826">
        <v>-60000</v>
      </c>
      <c r="K826">
        <v>0</v>
      </c>
      <c r="L826">
        <v>0</v>
      </c>
      <c r="M826">
        <v>0</v>
      </c>
      <c r="N826" t="s">
        <v>905</v>
      </c>
      <c r="O826" t="s">
        <v>662</v>
      </c>
    </row>
    <row r="827" spans="1:15" x14ac:dyDescent="0.25">
      <c r="A827">
        <v>1</v>
      </c>
      <c r="B827">
        <v>10</v>
      </c>
      <c r="C827">
        <v>30</v>
      </c>
      <c r="D827">
        <v>6</v>
      </c>
      <c r="E827">
        <v>7211000</v>
      </c>
      <c r="F827" t="str">
        <f t="shared" si="12"/>
        <v>1103067211000</v>
      </c>
      <c r="G827" t="s">
        <v>4890</v>
      </c>
      <c r="H827">
        <v>0</v>
      </c>
      <c r="I827">
        <v>37523.99</v>
      </c>
      <c r="J827">
        <v>-1734.85</v>
      </c>
      <c r="K827">
        <v>35789.14</v>
      </c>
      <c r="L827">
        <v>0</v>
      </c>
      <c r="M827">
        <v>0</v>
      </c>
      <c r="N827" t="s">
        <v>905</v>
      </c>
      <c r="O827" t="s">
        <v>662</v>
      </c>
    </row>
    <row r="828" spans="1:15" x14ac:dyDescent="0.25">
      <c r="A828">
        <v>1</v>
      </c>
      <c r="B828">
        <v>10</v>
      </c>
      <c r="C828">
        <v>30</v>
      </c>
      <c r="D828">
        <v>6</v>
      </c>
      <c r="E828">
        <v>7222000</v>
      </c>
      <c r="F828" t="str">
        <f t="shared" si="12"/>
        <v>1103067222000</v>
      </c>
      <c r="G828" t="s">
        <v>4986</v>
      </c>
      <c r="H828">
        <v>0</v>
      </c>
      <c r="I828">
        <v>10644.6</v>
      </c>
      <c r="J828">
        <v>-8500</v>
      </c>
      <c r="K828">
        <v>2144.6</v>
      </c>
      <c r="L828">
        <v>0</v>
      </c>
      <c r="M828">
        <v>0</v>
      </c>
      <c r="N828" t="s">
        <v>905</v>
      </c>
      <c r="O828" t="s">
        <v>662</v>
      </c>
    </row>
    <row r="829" spans="1:15" x14ac:dyDescent="0.25">
      <c r="A829">
        <v>1</v>
      </c>
      <c r="B829">
        <v>10</v>
      </c>
      <c r="C829">
        <v>30</v>
      </c>
      <c r="D829">
        <v>6</v>
      </c>
      <c r="E829">
        <v>7503000</v>
      </c>
      <c r="F829" t="str">
        <f t="shared" si="12"/>
        <v>1103067503000</v>
      </c>
      <c r="G829" t="s">
        <v>4891</v>
      </c>
      <c r="H829">
        <v>0</v>
      </c>
      <c r="I829">
        <v>0</v>
      </c>
      <c r="J829">
        <v>0</v>
      </c>
      <c r="K829">
        <v>0</v>
      </c>
      <c r="L829">
        <v>0</v>
      </c>
      <c r="M829">
        <v>0</v>
      </c>
      <c r="N829" t="s">
        <v>905</v>
      </c>
      <c r="O829" t="s">
        <v>662</v>
      </c>
    </row>
    <row r="830" spans="1:15" x14ac:dyDescent="0.25">
      <c r="A830">
        <v>1</v>
      </c>
      <c r="B830">
        <v>10</v>
      </c>
      <c r="C830">
        <v>30</v>
      </c>
      <c r="D830">
        <v>6</v>
      </c>
      <c r="E830">
        <v>7532000</v>
      </c>
      <c r="F830" t="str">
        <f t="shared" si="12"/>
        <v>1103067532000</v>
      </c>
      <c r="G830" t="s">
        <v>4989</v>
      </c>
      <c r="H830">
        <v>0</v>
      </c>
      <c r="I830">
        <v>7030.09</v>
      </c>
      <c r="J830">
        <v>0</v>
      </c>
      <c r="K830">
        <v>7030.09</v>
      </c>
      <c r="L830">
        <v>0</v>
      </c>
      <c r="M830">
        <v>0</v>
      </c>
      <c r="N830" t="s">
        <v>905</v>
      </c>
      <c r="O830" t="s">
        <v>662</v>
      </c>
    </row>
    <row r="831" spans="1:15" x14ac:dyDescent="0.25">
      <c r="A831">
        <v>1</v>
      </c>
      <c r="B831">
        <v>10</v>
      </c>
      <c r="C831">
        <v>30</v>
      </c>
      <c r="D831">
        <v>6</v>
      </c>
      <c r="E831">
        <v>7642000</v>
      </c>
      <c r="F831" t="str">
        <f t="shared" si="12"/>
        <v>1103067642000</v>
      </c>
      <c r="G831" t="s">
        <v>4910</v>
      </c>
      <c r="H831">
        <v>0</v>
      </c>
      <c r="I831">
        <v>12205.26</v>
      </c>
      <c r="J831">
        <v>0</v>
      </c>
      <c r="K831">
        <v>12205.26</v>
      </c>
      <c r="L831">
        <v>0</v>
      </c>
      <c r="M831">
        <v>0</v>
      </c>
      <c r="N831" t="s">
        <v>905</v>
      </c>
      <c r="O831" t="s">
        <v>662</v>
      </c>
    </row>
    <row r="832" spans="1:15" x14ac:dyDescent="0.25">
      <c r="A832">
        <v>1</v>
      </c>
      <c r="B832">
        <v>10</v>
      </c>
      <c r="C832">
        <v>30</v>
      </c>
      <c r="D832">
        <v>6</v>
      </c>
      <c r="E832">
        <v>7683000</v>
      </c>
      <c r="F832" t="str">
        <f t="shared" si="12"/>
        <v>1103067683000</v>
      </c>
      <c r="G832" t="s">
        <v>4956</v>
      </c>
      <c r="H832">
        <v>0</v>
      </c>
      <c r="I832">
        <v>20534.509999999998</v>
      </c>
      <c r="J832">
        <v>-13235.16</v>
      </c>
      <c r="K832">
        <v>7299.35</v>
      </c>
      <c r="L832">
        <v>0</v>
      </c>
      <c r="M832">
        <v>0</v>
      </c>
      <c r="N832" t="s">
        <v>905</v>
      </c>
      <c r="O832" t="s">
        <v>662</v>
      </c>
    </row>
    <row r="833" spans="1:15" x14ac:dyDescent="0.25">
      <c r="A833">
        <v>1</v>
      </c>
      <c r="B833">
        <v>10</v>
      </c>
      <c r="C833">
        <v>30</v>
      </c>
      <c r="D833">
        <v>6</v>
      </c>
      <c r="E833">
        <v>7701000</v>
      </c>
      <c r="F833" t="str">
        <f t="shared" si="12"/>
        <v>1103067701000</v>
      </c>
      <c r="G833" t="s">
        <v>4892</v>
      </c>
      <c r="H833">
        <v>0</v>
      </c>
      <c r="I833">
        <v>0</v>
      </c>
      <c r="J833">
        <v>0</v>
      </c>
      <c r="K833">
        <v>0</v>
      </c>
      <c r="L833">
        <v>0</v>
      </c>
      <c r="M833">
        <v>0</v>
      </c>
      <c r="N833" t="s">
        <v>905</v>
      </c>
      <c r="O833" t="s">
        <v>662</v>
      </c>
    </row>
    <row r="834" spans="1:15" x14ac:dyDescent="0.25">
      <c r="A834">
        <v>1</v>
      </c>
      <c r="B834">
        <v>10</v>
      </c>
      <c r="C834">
        <v>30</v>
      </c>
      <c r="D834">
        <v>6</v>
      </c>
      <c r="E834">
        <v>7723000</v>
      </c>
      <c r="F834" t="str">
        <f t="shared" si="12"/>
        <v>1103067723000</v>
      </c>
      <c r="G834" t="s">
        <v>4958</v>
      </c>
      <c r="H834">
        <v>0</v>
      </c>
      <c r="I834">
        <v>0</v>
      </c>
      <c r="J834">
        <v>0</v>
      </c>
      <c r="K834">
        <v>0</v>
      </c>
      <c r="L834">
        <v>0</v>
      </c>
      <c r="M834">
        <v>0</v>
      </c>
      <c r="N834" t="s">
        <v>905</v>
      </c>
      <c r="O834" t="s">
        <v>662</v>
      </c>
    </row>
    <row r="835" spans="1:15" x14ac:dyDescent="0.25">
      <c r="A835">
        <v>1</v>
      </c>
      <c r="B835">
        <v>10</v>
      </c>
      <c r="C835">
        <v>30</v>
      </c>
      <c r="D835">
        <v>6</v>
      </c>
      <c r="E835">
        <v>7724000</v>
      </c>
      <c r="F835" t="str">
        <f t="shared" ref="F835:F898" si="13">CONCATENATE(A835,B835,C835,D835,E835)</f>
        <v>1103067724000</v>
      </c>
      <c r="G835" t="s">
        <v>4893</v>
      </c>
      <c r="H835">
        <v>0</v>
      </c>
      <c r="I835">
        <v>5687.38</v>
      </c>
      <c r="J835">
        <v>-494.04</v>
      </c>
      <c r="K835">
        <v>5193.34</v>
      </c>
      <c r="L835">
        <v>0</v>
      </c>
      <c r="M835">
        <v>0</v>
      </c>
      <c r="N835" t="s">
        <v>905</v>
      </c>
      <c r="O835" t="s">
        <v>662</v>
      </c>
    </row>
    <row r="836" spans="1:15" x14ac:dyDescent="0.25">
      <c r="A836">
        <v>1</v>
      </c>
      <c r="B836">
        <v>10</v>
      </c>
      <c r="C836">
        <v>30</v>
      </c>
      <c r="D836">
        <v>6</v>
      </c>
      <c r="E836">
        <v>7773000</v>
      </c>
      <c r="F836" t="str">
        <f t="shared" si="13"/>
        <v>1103067773000</v>
      </c>
      <c r="G836" t="s">
        <v>4960</v>
      </c>
      <c r="H836">
        <v>0</v>
      </c>
      <c r="I836">
        <v>1284</v>
      </c>
      <c r="J836">
        <v>0</v>
      </c>
      <c r="K836">
        <v>1284</v>
      </c>
      <c r="L836">
        <v>0</v>
      </c>
      <c r="M836">
        <v>0</v>
      </c>
      <c r="N836" t="s">
        <v>905</v>
      </c>
      <c r="O836" t="s">
        <v>662</v>
      </c>
    </row>
    <row r="837" spans="1:15" x14ac:dyDescent="0.25">
      <c r="A837">
        <v>1</v>
      </c>
      <c r="B837">
        <v>10</v>
      </c>
      <c r="C837">
        <v>30</v>
      </c>
      <c r="D837">
        <v>6</v>
      </c>
      <c r="E837">
        <v>7802000</v>
      </c>
      <c r="F837" t="str">
        <f t="shared" si="13"/>
        <v>1103067802000</v>
      </c>
      <c r="G837" t="s">
        <v>4963</v>
      </c>
      <c r="H837">
        <v>0</v>
      </c>
      <c r="I837">
        <v>1375</v>
      </c>
      <c r="J837">
        <v>0</v>
      </c>
      <c r="K837">
        <v>1375</v>
      </c>
      <c r="L837">
        <v>0</v>
      </c>
      <c r="M837">
        <v>0</v>
      </c>
      <c r="N837" t="s">
        <v>905</v>
      </c>
      <c r="O837" t="s">
        <v>662</v>
      </c>
    </row>
    <row r="838" spans="1:15" x14ac:dyDescent="0.25">
      <c r="A838">
        <v>1</v>
      </c>
      <c r="B838">
        <v>10</v>
      </c>
      <c r="C838">
        <v>30</v>
      </c>
      <c r="D838">
        <v>6</v>
      </c>
      <c r="E838">
        <v>7803000</v>
      </c>
      <c r="F838" t="str">
        <f t="shared" si="13"/>
        <v>1103067803000</v>
      </c>
      <c r="G838" t="s">
        <v>4898</v>
      </c>
      <c r="H838">
        <v>0</v>
      </c>
      <c r="I838">
        <v>1809.01</v>
      </c>
      <c r="J838">
        <v>0</v>
      </c>
      <c r="K838">
        <v>1809.01</v>
      </c>
      <c r="L838">
        <v>0</v>
      </c>
      <c r="M838">
        <v>0</v>
      </c>
      <c r="N838" t="s">
        <v>905</v>
      </c>
      <c r="O838" t="s">
        <v>662</v>
      </c>
    </row>
    <row r="839" spans="1:15" x14ac:dyDescent="0.25">
      <c r="A839">
        <v>1</v>
      </c>
      <c r="B839">
        <v>10</v>
      </c>
      <c r="C839">
        <v>30</v>
      </c>
      <c r="D839">
        <v>6</v>
      </c>
      <c r="E839">
        <v>7814000</v>
      </c>
      <c r="F839" t="str">
        <f t="shared" si="13"/>
        <v>1103067814000</v>
      </c>
      <c r="G839" t="s">
        <v>4899</v>
      </c>
      <c r="H839">
        <v>0</v>
      </c>
      <c r="I839">
        <v>8100</v>
      </c>
      <c r="J839">
        <v>-117.75</v>
      </c>
      <c r="K839">
        <v>7982.25</v>
      </c>
      <c r="L839">
        <v>0</v>
      </c>
      <c r="M839">
        <v>0</v>
      </c>
      <c r="N839" t="s">
        <v>905</v>
      </c>
      <c r="O839" t="s">
        <v>662</v>
      </c>
    </row>
    <row r="840" spans="1:15" x14ac:dyDescent="0.25">
      <c r="A840">
        <v>1</v>
      </c>
      <c r="B840">
        <v>10</v>
      </c>
      <c r="C840">
        <v>30</v>
      </c>
      <c r="D840">
        <v>6</v>
      </c>
      <c r="E840">
        <v>8061070</v>
      </c>
      <c r="F840" t="str">
        <f t="shared" si="13"/>
        <v>1103068061070</v>
      </c>
      <c r="G840" t="s">
        <v>5013</v>
      </c>
      <c r="H840">
        <v>0</v>
      </c>
      <c r="I840">
        <v>8500</v>
      </c>
      <c r="J840">
        <v>0</v>
      </c>
      <c r="K840">
        <v>8500</v>
      </c>
      <c r="L840">
        <v>0</v>
      </c>
      <c r="M840">
        <v>0</v>
      </c>
      <c r="N840" t="s">
        <v>905</v>
      </c>
      <c r="O840" t="s">
        <v>662</v>
      </c>
    </row>
    <row r="841" spans="1:15" x14ac:dyDescent="0.25">
      <c r="A841">
        <v>1</v>
      </c>
      <c r="B841">
        <v>10</v>
      </c>
      <c r="C841">
        <v>30</v>
      </c>
      <c r="D841">
        <v>6</v>
      </c>
      <c r="E841">
        <v>8061075</v>
      </c>
      <c r="F841" t="str">
        <f t="shared" si="13"/>
        <v>1103068061075</v>
      </c>
      <c r="G841" t="s">
        <v>4924</v>
      </c>
      <c r="H841">
        <v>0</v>
      </c>
      <c r="I841">
        <v>13072</v>
      </c>
      <c r="J841">
        <v>0</v>
      </c>
      <c r="K841">
        <v>13072</v>
      </c>
      <c r="L841">
        <v>0</v>
      </c>
      <c r="M841">
        <v>0</v>
      </c>
      <c r="N841" t="s">
        <v>905</v>
      </c>
      <c r="O841" t="s">
        <v>662</v>
      </c>
    </row>
    <row r="842" spans="1:15" x14ac:dyDescent="0.25">
      <c r="A842">
        <v>1</v>
      </c>
      <c r="B842">
        <v>10</v>
      </c>
      <c r="C842">
        <v>30</v>
      </c>
      <c r="D842">
        <v>6</v>
      </c>
      <c r="E842">
        <v>8063003</v>
      </c>
      <c r="F842" t="str">
        <f t="shared" si="13"/>
        <v>1103068063003</v>
      </c>
      <c r="G842" t="s">
        <v>4925</v>
      </c>
      <c r="H842">
        <v>0</v>
      </c>
      <c r="I842">
        <v>0</v>
      </c>
      <c r="J842">
        <v>-21572</v>
      </c>
      <c r="K842">
        <v>0</v>
      </c>
      <c r="L842">
        <v>-21572</v>
      </c>
      <c r="M842">
        <v>0</v>
      </c>
      <c r="N842" t="s">
        <v>905</v>
      </c>
      <c r="O842" t="s">
        <v>662</v>
      </c>
    </row>
    <row r="843" spans="1:15" x14ac:dyDescent="0.25">
      <c r="A843" s="192"/>
      <c r="B843" s="192"/>
      <c r="C843" s="192"/>
      <c r="D843" s="192"/>
      <c r="E843" s="192"/>
      <c r="F843" t="str">
        <f t="shared" si="13"/>
        <v/>
      </c>
      <c r="G843" s="192"/>
      <c r="H843" s="192"/>
      <c r="I843" s="192"/>
      <c r="J843" s="192"/>
      <c r="K843" s="192"/>
      <c r="L843" s="192"/>
      <c r="M843" s="192"/>
      <c r="N843" s="192"/>
      <c r="O843" s="192"/>
    </row>
    <row r="844" spans="1:15" x14ac:dyDescent="0.25">
      <c r="A844">
        <v>1</v>
      </c>
      <c r="B844">
        <v>10</v>
      </c>
      <c r="C844">
        <v>40</v>
      </c>
      <c r="D844">
        <v>1</v>
      </c>
      <c r="E844">
        <v>5089000</v>
      </c>
      <c r="F844" t="str">
        <f t="shared" si="13"/>
        <v>1104015089000</v>
      </c>
      <c r="G844" t="s">
        <v>5028</v>
      </c>
      <c r="H844">
        <v>0</v>
      </c>
      <c r="I844">
        <v>0</v>
      </c>
      <c r="J844">
        <v>0</v>
      </c>
      <c r="K844">
        <v>0</v>
      </c>
      <c r="L844">
        <v>0</v>
      </c>
      <c r="M844">
        <v>0</v>
      </c>
      <c r="N844" t="s">
        <v>905</v>
      </c>
      <c r="O844" t="s">
        <v>4884</v>
      </c>
    </row>
    <row r="845" spans="1:15" x14ac:dyDescent="0.25">
      <c r="A845">
        <v>1</v>
      </c>
      <c r="B845">
        <v>10</v>
      </c>
      <c r="C845">
        <v>40</v>
      </c>
      <c r="D845">
        <v>1</v>
      </c>
      <c r="E845">
        <v>5431000</v>
      </c>
      <c r="F845" t="str">
        <f t="shared" si="13"/>
        <v>1104015431000</v>
      </c>
      <c r="G845" t="s">
        <v>5029</v>
      </c>
      <c r="H845">
        <v>0</v>
      </c>
      <c r="I845">
        <v>0</v>
      </c>
      <c r="J845">
        <v>0</v>
      </c>
      <c r="K845">
        <v>0</v>
      </c>
      <c r="L845">
        <v>0</v>
      </c>
      <c r="M845">
        <v>0</v>
      </c>
      <c r="N845" t="s">
        <v>905</v>
      </c>
      <c r="O845" t="s">
        <v>4884</v>
      </c>
    </row>
    <row r="846" spans="1:15" x14ac:dyDescent="0.25">
      <c r="A846">
        <v>1</v>
      </c>
      <c r="B846">
        <v>10</v>
      </c>
      <c r="C846">
        <v>40</v>
      </c>
      <c r="D846">
        <v>1</v>
      </c>
      <c r="E846">
        <v>5494000</v>
      </c>
      <c r="F846" t="str">
        <f t="shared" si="13"/>
        <v>1104015494000</v>
      </c>
      <c r="G846" t="s">
        <v>5030</v>
      </c>
      <c r="H846">
        <v>0</v>
      </c>
      <c r="I846">
        <v>0</v>
      </c>
      <c r="J846">
        <v>0</v>
      </c>
      <c r="K846">
        <v>0</v>
      </c>
      <c r="L846">
        <v>0</v>
      </c>
      <c r="M846">
        <v>0</v>
      </c>
      <c r="N846" t="s">
        <v>905</v>
      </c>
      <c r="O846" t="s">
        <v>4884</v>
      </c>
    </row>
    <row r="847" spans="1:15" x14ac:dyDescent="0.25">
      <c r="A847">
        <v>1</v>
      </c>
      <c r="B847">
        <v>10</v>
      </c>
      <c r="C847">
        <v>40</v>
      </c>
      <c r="D847">
        <v>1</v>
      </c>
      <c r="E847">
        <v>7010000</v>
      </c>
      <c r="F847" t="str">
        <f t="shared" si="13"/>
        <v>1104017010000</v>
      </c>
      <c r="G847" t="s">
        <v>4823</v>
      </c>
      <c r="H847">
        <v>0</v>
      </c>
      <c r="I847">
        <v>126951.84</v>
      </c>
      <c r="J847">
        <v>0</v>
      </c>
      <c r="K847">
        <v>126951.84</v>
      </c>
      <c r="L847">
        <v>0</v>
      </c>
      <c r="M847">
        <v>0</v>
      </c>
      <c r="N847" t="s">
        <v>905</v>
      </c>
      <c r="O847" t="s">
        <v>662</v>
      </c>
    </row>
    <row r="848" spans="1:15" x14ac:dyDescent="0.25">
      <c r="A848">
        <v>1</v>
      </c>
      <c r="B848">
        <v>10</v>
      </c>
      <c r="C848">
        <v>40</v>
      </c>
      <c r="D848">
        <v>1</v>
      </c>
      <c r="E848">
        <v>7011000</v>
      </c>
      <c r="F848" t="str">
        <f t="shared" si="13"/>
        <v>1104017011000</v>
      </c>
      <c r="G848" t="s">
        <v>4885</v>
      </c>
      <c r="H848">
        <v>0</v>
      </c>
      <c r="I848">
        <v>10529.26</v>
      </c>
      <c r="J848">
        <v>0</v>
      </c>
      <c r="K848">
        <v>10529.26</v>
      </c>
      <c r="L848">
        <v>0</v>
      </c>
      <c r="M848">
        <v>0</v>
      </c>
      <c r="N848" t="s">
        <v>905</v>
      </c>
      <c r="O848" t="s">
        <v>662</v>
      </c>
    </row>
    <row r="849" spans="1:15" x14ac:dyDescent="0.25">
      <c r="A849">
        <v>1</v>
      </c>
      <c r="B849">
        <v>10</v>
      </c>
      <c r="C849">
        <v>40</v>
      </c>
      <c r="D849">
        <v>1</v>
      </c>
      <c r="E849">
        <v>7012000</v>
      </c>
      <c r="F849" t="str">
        <f t="shared" si="13"/>
        <v>1104017012000</v>
      </c>
      <c r="G849" t="s">
        <v>5027</v>
      </c>
      <c r="H849">
        <v>0</v>
      </c>
      <c r="I849">
        <v>39241.33</v>
      </c>
      <c r="J849">
        <v>0</v>
      </c>
      <c r="K849">
        <v>39241.33</v>
      </c>
      <c r="L849">
        <v>0</v>
      </c>
      <c r="M849">
        <v>0</v>
      </c>
      <c r="N849" t="s">
        <v>905</v>
      </c>
      <c r="O849" t="s">
        <v>662</v>
      </c>
    </row>
    <row r="850" spans="1:15" x14ac:dyDescent="0.25">
      <c r="A850">
        <v>1</v>
      </c>
      <c r="B850">
        <v>10</v>
      </c>
      <c r="C850">
        <v>40</v>
      </c>
      <c r="D850">
        <v>1</v>
      </c>
      <c r="E850">
        <v>7017000</v>
      </c>
      <c r="F850" t="str">
        <f t="shared" si="13"/>
        <v>1104017017000</v>
      </c>
      <c r="G850" t="s">
        <v>4943</v>
      </c>
      <c r="H850">
        <v>0</v>
      </c>
      <c r="I850">
        <v>60431.18</v>
      </c>
      <c r="J850">
        <v>0</v>
      </c>
      <c r="K850">
        <v>60431.18</v>
      </c>
      <c r="L850">
        <v>0</v>
      </c>
      <c r="M850">
        <v>0</v>
      </c>
      <c r="N850" t="s">
        <v>905</v>
      </c>
      <c r="O850" t="s">
        <v>662</v>
      </c>
    </row>
    <row r="851" spans="1:15" x14ac:dyDescent="0.25">
      <c r="A851">
        <v>1</v>
      </c>
      <c r="B851">
        <v>10</v>
      </c>
      <c r="C851">
        <v>40</v>
      </c>
      <c r="D851">
        <v>1</v>
      </c>
      <c r="E851">
        <v>7019000</v>
      </c>
      <c r="F851" t="str">
        <f t="shared" si="13"/>
        <v>1104017019000</v>
      </c>
      <c r="G851" t="s">
        <v>5031</v>
      </c>
      <c r="H851">
        <v>0</v>
      </c>
      <c r="I851">
        <v>3063.33</v>
      </c>
      <c r="J851">
        <v>0</v>
      </c>
      <c r="K851">
        <v>3063.33</v>
      </c>
      <c r="L851">
        <v>0</v>
      </c>
      <c r="M851">
        <v>0</v>
      </c>
      <c r="N851" t="s">
        <v>905</v>
      </c>
      <c r="O851" t="s">
        <v>662</v>
      </c>
    </row>
    <row r="852" spans="1:15" x14ac:dyDescent="0.25">
      <c r="A852">
        <v>1</v>
      </c>
      <c r="B852">
        <v>10</v>
      </c>
      <c r="C852">
        <v>40</v>
      </c>
      <c r="D852">
        <v>1</v>
      </c>
      <c r="E852">
        <v>7031000</v>
      </c>
      <c r="F852" t="str">
        <f t="shared" si="13"/>
        <v>1104017031000</v>
      </c>
      <c r="G852" t="s">
        <v>4827</v>
      </c>
      <c r="H852">
        <v>0</v>
      </c>
      <c r="I852">
        <v>22619.25</v>
      </c>
      <c r="J852">
        <v>0</v>
      </c>
      <c r="K852">
        <v>22619.25</v>
      </c>
      <c r="L852">
        <v>0</v>
      </c>
      <c r="M852">
        <v>0</v>
      </c>
      <c r="N852" t="s">
        <v>905</v>
      </c>
      <c r="O852" t="s">
        <v>662</v>
      </c>
    </row>
    <row r="853" spans="1:15" x14ac:dyDescent="0.25">
      <c r="A853">
        <v>1</v>
      </c>
      <c r="B853">
        <v>10</v>
      </c>
      <c r="C853">
        <v>40</v>
      </c>
      <c r="D853">
        <v>1</v>
      </c>
      <c r="E853">
        <v>7032000</v>
      </c>
      <c r="F853" t="str">
        <f t="shared" si="13"/>
        <v>1104017032000</v>
      </c>
      <c r="G853" t="s">
        <v>4826</v>
      </c>
      <c r="H853">
        <v>0</v>
      </c>
      <c r="I853">
        <v>25752</v>
      </c>
      <c r="J853">
        <v>0</v>
      </c>
      <c r="K853">
        <v>25752</v>
      </c>
      <c r="L853">
        <v>0</v>
      </c>
      <c r="M853">
        <v>0</v>
      </c>
      <c r="N853" t="s">
        <v>905</v>
      </c>
      <c r="O853" t="s">
        <v>662</v>
      </c>
    </row>
    <row r="854" spans="1:15" x14ac:dyDescent="0.25">
      <c r="A854">
        <v>1</v>
      </c>
      <c r="B854">
        <v>10</v>
      </c>
      <c r="C854">
        <v>40</v>
      </c>
      <c r="D854">
        <v>1</v>
      </c>
      <c r="E854">
        <v>7034000</v>
      </c>
      <c r="F854" t="str">
        <f t="shared" si="13"/>
        <v>1104017034000</v>
      </c>
      <c r="G854" t="s">
        <v>4834</v>
      </c>
      <c r="H854">
        <v>0</v>
      </c>
      <c r="I854">
        <v>1784.64</v>
      </c>
      <c r="J854">
        <v>0</v>
      </c>
      <c r="K854">
        <v>1784.64</v>
      </c>
      <c r="L854">
        <v>0</v>
      </c>
      <c r="M854">
        <v>0</v>
      </c>
      <c r="N854" t="s">
        <v>905</v>
      </c>
      <c r="O854" t="s">
        <v>662</v>
      </c>
    </row>
    <row r="855" spans="1:15" x14ac:dyDescent="0.25">
      <c r="A855">
        <v>1</v>
      </c>
      <c r="B855">
        <v>10</v>
      </c>
      <c r="C855">
        <v>40</v>
      </c>
      <c r="D855">
        <v>1</v>
      </c>
      <c r="E855">
        <v>7131000</v>
      </c>
      <c r="F855" t="str">
        <f t="shared" si="13"/>
        <v>1104017131000</v>
      </c>
      <c r="G855" t="s">
        <v>4903</v>
      </c>
      <c r="H855">
        <v>0</v>
      </c>
      <c r="I855">
        <v>89.18</v>
      </c>
      <c r="J855">
        <v>0</v>
      </c>
      <c r="K855">
        <v>89.18</v>
      </c>
      <c r="L855">
        <v>0</v>
      </c>
      <c r="M855">
        <v>0</v>
      </c>
      <c r="N855" t="s">
        <v>905</v>
      </c>
      <c r="O855" t="s">
        <v>662</v>
      </c>
    </row>
    <row r="856" spans="1:15" x14ac:dyDescent="0.25">
      <c r="A856">
        <v>1</v>
      </c>
      <c r="B856">
        <v>10</v>
      </c>
      <c r="C856">
        <v>40</v>
      </c>
      <c r="D856">
        <v>1</v>
      </c>
      <c r="E856">
        <v>7213000</v>
      </c>
      <c r="F856" t="str">
        <f t="shared" si="13"/>
        <v>1104017213000</v>
      </c>
      <c r="G856" t="s">
        <v>4985</v>
      </c>
      <c r="H856">
        <v>0</v>
      </c>
      <c r="I856">
        <v>10525.73</v>
      </c>
      <c r="J856">
        <v>-1403.51</v>
      </c>
      <c r="K856">
        <v>9122.2199999999993</v>
      </c>
      <c r="L856">
        <v>0</v>
      </c>
      <c r="M856">
        <v>0</v>
      </c>
      <c r="N856" t="s">
        <v>905</v>
      </c>
      <c r="O856" t="s">
        <v>662</v>
      </c>
    </row>
    <row r="857" spans="1:15" x14ac:dyDescent="0.25">
      <c r="A857">
        <v>1</v>
      </c>
      <c r="B857">
        <v>10</v>
      </c>
      <c r="C857">
        <v>40</v>
      </c>
      <c r="D857">
        <v>1</v>
      </c>
      <c r="E857">
        <v>7237000</v>
      </c>
      <c r="F857" t="str">
        <f t="shared" si="13"/>
        <v>1104017237000</v>
      </c>
      <c r="G857" t="s">
        <v>5032</v>
      </c>
      <c r="H857">
        <v>0</v>
      </c>
      <c r="I857">
        <v>0</v>
      </c>
      <c r="J857">
        <v>0</v>
      </c>
      <c r="K857">
        <v>0</v>
      </c>
      <c r="L857">
        <v>0</v>
      </c>
      <c r="M857">
        <v>0</v>
      </c>
      <c r="N857" t="s">
        <v>905</v>
      </c>
      <c r="O857" t="s">
        <v>662</v>
      </c>
    </row>
    <row r="858" spans="1:15" x14ac:dyDescent="0.25">
      <c r="A858">
        <v>1</v>
      </c>
      <c r="B858">
        <v>10</v>
      </c>
      <c r="C858">
        <v>40</v>
      </c>
      <c r="D858">
        <v>1</v>
      </c>
      <c r="E858">
        <v>7263000</v>
      </c>
      <c r="F858" t="str">
        <f t="shared" si="13"/>
        <v>1104017263000</v>
      </c>
      <c r="G858" t="s">
        <v>4987</v>
      </c>
      <c r="H858">
        <v>0</v>
      </c>
      <c r="I858">
        <v>1394.27</v>
      </c>
      <c r="J858">
        <v>-150</v>
      </c>
      <c r="K858">
        <v>1244.27</v>
      </c>
      <c r="L858">
        <v>0</v>
      </c>
      <c r="M858">
        <v>0</v>
      </c>
      <c r="N858" t="s">
        <v>905</v>
      </c>
      <c r="O858" t="s">
        <v>662</v>
      </c>
    </row>
    <row r="859" spans="1:15" x14ac:dyDescent="0.25">
      <c r="A859">
        <v>1</v>
      </c>
      <c r="B859">
        <v>10</v>
      </c>
      <c r="C859">
        <v>40</v>
      </c>
      <c r="D859">
        <v>1</v>
      </c>
      <c r="E859">
        <v>7597000</v>
      </c>
      <c r="F859" t="str">
        <f t="shared" si="13"/>
        <v>1104017597000</v>
      </c>
      <c r="G859" t="s">
        <v>5033</v>
      </c>
      <c r="H859">
        <v>0</v>
      </c>
      <c r="I859">
        <v>513.09</v>
      </c>
      <c r="J859">
        <v>0</v>
      </c>
      <c r="K859">
        <v>513.09</v>
      </c>
      <c r="L859">
        <v>0</v>
      </c>
      <c r="M859">
        <v>0</v>
      </c>
      <c r="N859" t="s">
        <v>905</v>
      </c>
      <c r="O859" t="s">
        <v>662</v>
      </c>
    </row>
    <row r="860" spans="1:15" x14ac:dyDescent="0.25">
      <c r="A860">
        <v>1</v>
      </c>
      <c r="B860">
        <v>10</v>
      </c>
      <c r="C860">
        <v>40</v>
      </c>
      <c r="D860">
        <v>1</v>
      </c>
      <c r="E860">
        <v>7598000</v>
      </c>
      <c r="F860" t="str">
        <f t="shared" si="13"/>
        <v>1104017598000</v>
      </c>
      <c r="G860" t="s">
        <v>5034</v>
      </c>
      <c r="H860">
        <v>0</v>
      </c>
      <c r="I860">
        <v>29229.97</v>
      </c>
      <c r="J860">
        <v>0</v>
      </c>
      <c r="K860">
        <v>29229.97</v>
      </c>
      <c r="L860">
        <v>0</v>
      </c>
      <c r="M860">
        <v>0</v>
      </c>
      <c r="N860" t="s">
        <v>905</v>
      </c>
      <c r="O860" t="s">
        <v>662</v>
      </c>
    </row>
    <row r="861" spans="1:15" x14ac:dyDescent="0.25">
      <c r="A861">
        <v>1</v>
      </c>
      <c r="B861">
        <v>10</v>
      </c>
      <c r="C861">
        <v>40</v>
      </c>
      <c r="D861">
        <v>1</v>
      </c>
      <c r="E861">
        <v>7701000</v>
      </c>
      <c r="F861" t="str">
        <f t="shared" si="13"/>
        <v>1104017701000</v>
      </c>
      <c r="G861" t="s">
        <v>4892</v>
      </c>
      <c r="H861">
        <v>0</v>
      </c>
      <c r="I861">
        <v>0</v>
      </c>
      <c r="J861">
        <v>0</v>
      </c>
      <c r="K861">
        <v>0</v>
      </c>
      <c r="L861">
        <v>0</v>
      </c>
      <c r="M861">
        <v>0</v>
      </c>
      <c r="N861" t="s">
        <v>905</v>
      </c>
      <c r="O861" t="s">
        <v>662</v>
      </c>
    </row>
    <row r="862" spans="1:15" x14ac:dyDescent="0.25">
      <c r="A862">
        <v>1</v>
      </c>
      <c r="B862">
        <v>10</v>
      </c>
      <c r="C862">
        <v>40</v>
      </c>
      <c r="D862">
        <v>1</v>
      </c>
      <c r="E862">
        <v>7803000</v>
      </c>
      <c r="F862" t="str">
        <f t="shared" si="13"/>
        <v>1104017803000</v>
      </c>
      <c r="G862" t="s">
        <v>4898</v>
      </c>
      <c r="H862">
        <v>0</v>
      </c>
      <c r="I862">
        <v>2369.84</v>
      </c>
      <c r="J862">
        <v>0</v>
      </c>
      <c r="K862">
        <v>2369.84</v>
      </c>
      <c r="L862">
        <v>0</v>
      </c>
      <c r="M862">
        <v>0</v>
      </c>
      <c r="N862" t="s">
        <v>905</v>
      </c>
      <c r="O862" t="s">
        <v>662</v>
      </c>
    </row>
    <row r="863" spans="1:15" x14ac:dyDescent="0.25">
      <c r="A863" s="192"/>
      <c r="B863" s="192"/>
      <c r="C863" s="192"/>
      <c r="D863" s="192"/>
      <c r="E863" s="192"/>
      <c r="F863" t="str">
        <f t="shared" si="13"/>
        <v/>
      </c>
      <c r="G863" s="192"/>
      <c r="H863" s="192"/>
      <c r="I863" s="192"/>
      <c r="J863" s="192"/>
      <c r="K863" s="192"/>
      <c r="L863" s="192"/>
      <c r="M863" s="192"/>
      <c r="N863" s="192"/>
      <c r="O863" s="192"/>
    </row>
    <row r="864" spans="1:15" x14ac:dyDescent="0.25">
      <c r="A864">
        <v>1</v>
      </c>
      <c r="B864">
        <v>10</v>
      </c>
      <c r="C864">
        <v>40</v>
      </c>
      <c r="D864">
        <v>2</v>
      </c>
      <c r="E864">
        <v>5027000</v>
      </c>
      <c r="F864" t="str">
        <f t="shared" si="13"/>
        <v>1104025027000</v>
      </c>
      <c r="G864" t="s">
        <v>4883</v>
      </c>
      <c r="H864">
        <v>0</v>
      </c>
      <c r="I864">
        <v>0</v>
      </c>
      <c r="J864">
        <v>-250000</v>
      </c>
      <c r="K864">
        <v>0</v>
      </c>
      <c r="L864">
        <v>-250000</v>
      </c>
      <c r="M864">
        <v>0</v>
      </c>
      <c r="N864" t="s">
        <v>905</v>
      </c>
      <c r="O864" t="s">
        <v>4884</v>
      </c>
    </row>
    <row r="865" spans="1:15" x14ac:dyDescent="0.25">
      <c r="A865">
        <v>1</v>
      </c>
      <c r="B865">
        <v>10</v>
      </c>
      <c r="C865">
        <v>40</v>
      </c>
      <c r="D865">
        <v>2</v>
      </c>
      <c r="E865">
        <v>5087000</v>
      </c>
      <c r="F865" t="str">
        <f t="shared" si="13"/>
        <v>1104025087000</v>
      </c>
      <c r="G865" t="s">
        <v>5035</v>
      </c>
      <c r="H865">
        <v>0</v>
      </c>
      <c r="I865">
        <v>1844700</v>
      </c>
      <c r="J865">
        <v>-1844700</v>
      </c>
      <c r="K865">
        <v>0</v>
      </c>
      <c r="L865">
        <v>0</v>
      </c>
      <c r="M865">
        <v>0</v>
      </c>
      <c r="N865" t="s">
        <v>905</v>
      </c>
      <c r="O865" t="s">
        <v>4884</v>
      </c>
    </row>
    <row r="866" spans="1:15" x14ac:dyDescent="0.25">
      <c r="A866">
        <v>1</v>
      </c>
      <c r="B866">
        <v>10</v>
      </c>
      <c r="C866">
        <v>40</v>
      </c>
      <c r="D866">
        <v>2</v>
      </c>
      <c r="E866">
        <v>5089000</v>
      </c>
      <c r="F866" t="str">
        <f t="shared" si="13"/>
        <v>1104025089000</v>
      </c>
      <c r="G866" t="s">
        <v>5028</v>
      </c>
      <c r="H866">
        <v>0</v>
      </c>
      <c r="I866">
        <v>0</v>
      </c>
      <c r="J866">
        <v>-13750</v>
      </c>
      <c r="K866">
        <v>0</v>
      </c>
      <c r="L866">
        <v>-13750</v>
      </c>
      <c r="M866">
        <v>0</v>
      </c>
      <c r="N866" t="s">
        <v>905</v>
      </c>
      <c r="O866" t="s">
        <v>4884</v>
      </c>
    </row>
    <row r="867" spans="1:15" x14ac:dyDescent="0.25">
      <c r="A867">
        <v>1</v>
      </c>
      <c r="B867">
        <v>10</v>
      </c>
      <c r="C867">
        <v>40</v>
      </c>
      <c r="D867">
        <v>2</v>
      </c>
      <c r="E867">
        <v>5091000</v>
      </c>
      <c r="F867" t="str">
        <f t="shared" si="13"/>
        <v>1104025091000</v>
      </c>
      <c r="G867" t="s">
        <v>4927</v>
      </c>
      <c r="H867">
        <v>0</v>
      </c>
      <c r="I867">
        <v>0</v>
      </c>
      <c r="J867">
        <v>-3538740</v>
      </c>
      <c r="K867">
        <v>0</v>
      </c>
      <c r="L867">
        <v>-3538740</v>
      </c>
      <c r="M867">
        <v>0</v>
      </c>
      <c r="N867" t="s">
        <v>905</v>
      </c>
      <c r="O867" t="s">
        <v>4884</v>
      </c>
    </row>
    <row r="868" spans="1:15" x14ac:dyDescent="0.25">
      <c r="A868">
        <v>1</v>
      </c>
      <c r="B868">
        <v>10</v>
      </c>
      <c r="C868">
        <v>40</v>
      </c>
      <c r="D868">
        <v>2</v>
      </c>
      <c r="E868">
        <v>5339000</v>
      </c>
      <c r="F868" t="str">
        <f t="shared" si="13"/>
        <v>1104025339000</v>
      </c>
      <c r="G868" t="s">
        <v>5036</v>
      </c>
      <c r="H868">
        <v>0</v>
      </c>
      <c r="I868">
        <v>1187459.95</v>
      </c>
      <c r="J868">
        <v>-1378596.49</v>
      </c>
      <c r="K868">
        <v>0</v>
      </c>
      <c r="L868">
        <v>-191136.54</v>
      </c>
      <c r="M868">
        <v>0</v>
      </c>
      <c r="N868" t="s">
        <v>905</v>
      </c>
      <c r="O868" t="s">
        <v>4884</v>
      </c>
    </row>
    <row r="869" spans="1:15" x14ac:dyDescent="0.25">
      <c r="A869">
        <v>1</v>
      </c>
      <c r="B869">
        <v>10</v>
      </c>
      <c r="C869">
        <v>40</v>
      </c>
      <c r="D869">
        <v>2</v>
      </c>
      <c r="E869">
        <v>5340000</v>
      </c>
      <c r="F869" t="str">
        <f t="shared" si="13"/>
        <v>1104025340000</v>
      </c>
      <c r="G869" t="s">
        <v>5037</v>
      </c>
      <c r="H869">
        <v>0</v>
      </c>
      <c r="I869">
        <v>0</v>
      </c>
      <c r="J869">
        <v>0</v>
      </c>
      <c r="K869">
        <v>0</v>
      </c>
      <c r="L869">
        <v>0</v>
      </c>
      <c r="M869">
        <v>0</v>
      </c>
      <c r="N869" t="s">
        <v>905</v>
      </c>
      <c r="O869" t="s">
        <v>4884</v>
      </c>
    </row>
    <row r="870" spans="1:15" x14ac:dyDescent="0.25">
      <c r="A870">
        <v>1</v>
      </c>
      <c r="B870">
        <v>10</v>
      </c>
      <c r="C870">
        <v>40</v>
      </c>
      <c r="D870">
        <v>2</v>
      </c>
      <c r="E870">
        <v>5341000</v>
      </c>
      <c r="F870" t="str">
        <f t="shared" si="13"/>
        <v>1104025341000</v>
      </c>
      <c r="G870" t="s">
        <v>5038</v>
      </c>
      <c r="H870">
        <v>0</v>
      </c>
      <c r="I870">
        <v>10241.969999999999</v>
      </c>
      <c r="J870">
        <v>-83399</v>
      </c>
      <c r="K870">
        <v>0</v>
      </c>
      <c r="L870">
        <v>-73157.03</v>
      </c>
      <c r="M870">
        <v>0</v>
      </c>
      <c r="N870" t="s">
        <v>905</v>
      </c>
      <c r="O870" t="s">
        <v>4884</v>
      </c>
    </row>
    <row r="871" spans="1:15" x14ac:dyDescent="0.25">
      <c r="A871">
        <v>1</v>
      </c>
      <c r="B871">
        <v>10</v>
      </c>
      <c r="C871">
        <v>40</v>
      </c>
      <c r="D871">
        <v>2</v>
      </c>
      <c r="E871">
        <v>5493000</v>
      </c>
      <c r="F871" t="str">
        <f t="shared" si="13"/>
        <v>1104025493000</v>
      </c>
      <c r="G871" t="s">
        <v>5039</v>
      </c>
      <c r="H871">
        <v>0</v>
      </c>
      <c r="I871">
        <v>0</v>
      </c>
      <c r="J871">
        <v>0</v>
      </c>
      <c r="K871">
        <v>0</v>
      </c>
      <c r="L871">
        <v>0</v>
      </c>
      <c r="M871">
        <v>0</v>
      </c>
      <c r="N871" t="s">
        <v>905</v>
      </c>
      <c r="O871" t="s">
        <v>4884</v>
      </c>
    </row>
    <row r="872" spans="1:15" x14ac:dyDescent="0.25">
      <c r="A872">
        <v>1</v>
      </c>
      <c r="B872">
        <v>10</v>
      </c>
      <c r="C872">
        <v>40</v>
      </c>
      <c r="D872">
        <v>2</v>
      </c>
      <c r="E872">
        <v>5494000</v>
      </c>
      <c r="F872" t="str">
        <f t="shared" si="13"/>
        <v>1104025494000</v>
      </c>
      <c r="G872" t="s">
        <v>5030</v>
      </c>
      <c r="H872">
        <v>0</v>
      </c>
      <c r="I872">
        <v>0</v>
      </c>
      <c r="J872">
        <v>0</v>
      </c>
      <c r="K872">
        <v>0</v>
      </c>
      <c r="L872">
        <v>0</v>
      </c>
      <c r="M872">
        <v>0</v>
      </c>
      <c r="N872" t="s">
        <v>905</v>
      </c>
      <c r="O872" t="s">
        <v>4884</v>
      </c>
    </row>
    <row r="873" spans="1:15" x14ac:dyDescent="0.25">
      <c r="A873">
        <v>1</v>
      </c>
      <c r="B873">
        <v>10</v>
      </c>
      <c r="C873">
        <v>40</v>
      </c>
      <c r="D873">
        <v>2</v>
      </c>
      <c r="E873">
        <v>7010000</v>
      </c>
      <c r="F873" t="str">
        <f t="shared" si="13"/>
        <v>1104027010000</v>
      </c>
      <c r="G873" t="s">
        <v>4823</v>
      </c>
      <c r="H873">
        <v>0</v>
      </c>
      <c r="I873">
        <v>470344.04</v>
      </c>
      <c r="J873">
        <v>0</v>
      </c>
      <c r="K873">
        <v>470344.04</v>
      </c>
      <c r="L873">
        <v>0</v>
      </c>
      <c r="M873">
        <v>0</v>
      </c>
      <c r="N873" t="s">
        <v>905</v>
      </c>
      <c r="O873" t="s">
        <v>662</v>
      </c>
    </row>
    <row r="874" spans="1:15" x14ac:dyDescent="0.25">
      <c r="A874">
        <v>1</v>
      </c>
      <c r="B874">
        <v>10</v>
      </c>
      <c r="C874">
        <v>40</v>
      </c>
      <c r="D874">
        <v>2</v>
      </c>
      <c r="E874">
        <v>7011000</v>
      </c>
      <c r="F874" t="str">
        <f t="shared" si="13"/>
        <v>1104027011000</v>
      </c>
      <c r="G874" t="s">
        <v>4885</v>
      </c>
      <c r="H874">
        <v>0</v>
      </c>
      <c r="I874">
        <v>39187.47</v>
      </c>
      <c r="J874">
        <v>0</v>
      </c>
      <c r="K874">
        <v>39187.47</v>
      </c>
      <c r="L874">
        <v>0</v>
      </c>
      <c r="M874">
        <v>0</v>
      </c>
      <c r="N874" t="s">
        <v>905</v>
      </c>
      <c r="O874" t="s">
        <v>662</v>
      </c>
    </row>
    <row r="875" spans="1:15" x14ac:dyDescent="0.25">
      <c r="A875">
        <v>1</v>
      </c>
      <c r="B875">
        <v>10</v>
      </c>
      <c r="C875">
        <v>40</v>
      </c>
      <c r="D875">
        <v>2</v>
      </c>
      <c r="E875">
        <v>7012000</v>
      </c>
      <c r="F875" t="str">
        <f t="shared" si="13"/>
        <v>1104027012000</v>
      </c>
      <c r="G875" t="s">
        <v>5027</v>
      </c>
      <c r="H875">
        <v>0</v>
      </c>
      <c r="I875">
        <v>110039.76</v>
      </c>
      <c r="J875">
        <v>0</v>
      </c>
      <c r="K875">
        <v>110039.76</v>
      </c>
      <c r="L875">
        <v>0</v>
      </c>
      <c r="M875">
        <v>0</v>
      </c>
      <c r="N875" t="s">
        <v>905</v>
      </c>
      <c r="O875" t="s">
        <v>662</v>
      </c>
    </row>
    <row r="876" spans="1:15" x14ac:dyDescent="0.25">
      <c r="A876">
        <v>1</v>
      </c>
      <c r="B876">
        <v>10</v>
      </c>
      <c r="C876">
        <v>40</v>
      </c>
      <c r="D876">
        <v>2</v>
      </c>
      <c r="E876">
        <v>7014000</v>
      </c>
      <c r="F876" t="str">
        <f t="shared" si="13"/>
        <v>1104027014000</v>
      </c>
      <c r="G876" t="s">
        <v>4942</v>
      </c>
      <c r="H876">
        <v>0</v>
      </c>
      <c r="I876">
        <v>49968</v>
      </c>
      <c r="J876">
        <v>0</v>
      </c>
      <c r="K876">
        <v>49968</v>
      </c>
      <c r="L876">
        <v>0</v>
      </c>
      <c r="M876">
        <v>0</v>
      </c>
      <c r="N876" t="s">
        <v>905</v>
      </c>
      <c r="O876" t="s">
        <v>662</v>
      </c>
    </row>
    <row r="877" spans="1:15" x14ac:dyDescent="0.25">
      <c r="A877">
        <v>1</v>
      </c>
      <c r="B877">
        <v>10</v>
      </c>
      <c r="C877">
        <v>40</v>
      </c>
      <c r="D877">
        <v>2</v>
      </c>
      <c r="E877">
        <v>7015000</v>
      </c>
      <c r="F877" t="str">
        <f t="shared" si="13"/>
        <v>1104027015000</v>
      </c>
      <c r="G877" t="s">
        <v>4887</v>
      </c>
      <c r="H877">
        <v>0</v>
      </c>
      <c r="I877">
        <v>7200</v>
      </c>
      <c r="J877">
        <v>0</v>
      </c>
      <c r="K877">
        <v>7200</v>
      </c>
      <c r="L877">
        <v>0</v>
      </c>
      <c r="M877">
        <v>0</v>
      </c>
      <c r="N877" t="s">
        <v>905</v>
      </c>
      <c r="O877" t="s">
        <v>662</v>
      </c>
    </row>
    <row r="878" spans="1:15" x14ac:dyDescent="0.25">
      <c r="A878">
        <v>1</v>
      </c>
      <c r="B878">
        <v>10</v>
      </c>
      <c r="C878">
        <v>40</v>
      </c>
      <c r="D878">
        <v>2</v>
      </c>
      <c r="E878">
        <v>7019000</v>
      </c>
      <c r="F878" t="str">
        <f t="shared" si="13"/>
        <v>1104027019000</v>
      </c>
      <c r="G878" t="s">
        <v>5031</v>
      </c>
      <c r="H878">
        <v>0</v>
      </c>
      <c r="I878">
        <v>4190</v>
      </c>
      <c r="J878">
        <v>-1450</v>
      </c>
      <c r="K878">
        <v>2740</v>
      </c>
      <c r="L878">
        <v>0</v>
      </c>
      <c r="M878">
        <v>0</v>
      </c>
      <c r="N878" t="s">
        <v>905</v>
      </c>
      <c r="O878" t="s">
        <v>662</v>
      </c>
    </row>
    <row r="879" spans="1:15" x14ac:dyDescent="0.25">
      <c r="A879">
        <v>1</v>
      </c>
      <c r="B879">
        <v>10</v>
      </c>
      <c r="C879">
        <v>40</v>
      </c>
      <c r="D879">
        <v>2</v>
      </c>
      <c r="E879">
        <v>7020000</v>
      </c>
      <c r="F879" t="str">
        <f t="shared" si="13"/>
        <v>1104027020000</v>
      </c>
      <c r="G879" t="s">
        <v>4888</v>
      </c>
      <c r="H879">
        <v>0</v>
      </c>
      <c r="I879">
        <v>0</v>
      </c>
      <c r="J879">
        <v>-15342.18</v>
      </c>
      <c r="K879">
        <v>0</v>
      </c>
      <c r="L879">
        <v>-15342.18</v>
      </c>
      <c r="M879">
        <v>0</v>
      </c>
      <c r="N879" t="s">
        <v>905</v>
      </c>
      <c r="O879" t="s">
        <v>662</v>
      </c>
    </row>
    <row r="880" spans="1:15" x14ac:dyDescent="0.25">
      <c r="A880">
        <v>1</v>
      </c>
      <c r="B880">
        <v>10</v>
      </c>
      <c r="C880">
        <v>40</v>
      </c>
      <c r="D880">
        <v>2</v>
      </c>
      <c r="E880">
        <v>7031000</v>
      </c>
      <c r="F880" t="str">
        <f t="shared" si="13"/>
        <v>1104027031000</v>
      </c>
      <c r="G880" t="s">
        <v>4827</v>
      </c>
      <c r="H880">
        <v>0</v>
      </c>
      <c r="I880">
        <v>84183.41</v>
      </c>
      <c r="J880">
        <v>0</v>
      </c>
      <c r="K880">
        <v>84183.41</v>
      </c>
      <c r="L880">
        <v>0</v>
      </c>
      <c r="M880">
        <v>0</v>
      </c>
      <c r="N880" t="s">
        <v>905</v>
      </c>
      <c r="O880" t="s">
        <v>662</v>
      </c>
    </row>
    <row r="881" spans="1:15" x14ac:dyDescent="0.25">
      <c r="A881">
        <v>1</v>
      </c>
      <c r="B881">
        <v>10</v>
      </c>
      <c r="C881">
        <v>40</v>
      </c>
      <c r="D881">
        <v>2</v>
      </c>
      <c r="E881">
        <v>7032000</v>
      </c>
      <c r="F881" t="str">
        <f t="shared" si="13"/>
        <v>1104027032000</v>
      </c>
      <c r="G881" t="s">
        <v>4826</v>
      </c>
      <c r="H881">
        <v>0</v>
      </c>
      <c r="I881">
        <v>50396.4</v>
      </c>
      <c r="J881">
        <v>0</v>
      </c>
      <c r="K881">
        <v>50396.4</v>
      </c>
      <c r="L881">
        <v>0</v>
      </c>
      <c r="M881">
        <v>0</v>
      </c>
      <c r="N881" t="s">
        <v>905</v>
      </c>
      <c r="O881" t="s">
        <v>662</v>
      </c>
    </row>
    <row r="882" spans="1:15" x14ac:dyDescent="0.25">
      <c r="A882">
        <v>1</v>
      </c>
      <c r="B882">
        <v>10</v>
      </c>
      <c r="C882">
        <v>40</v>
      </c>
      <c r="D882">
        <v>2</v>
      </c>
      <c r="E882">
        <v>7033000</v>
      </c>
      <c r="F882" t="str">
        <f t="shared" si="13"/>
        <v>1104027033000</v>
      </c>
      <c r="G882" t="s">
        <v>4829</v>
      </c>
      <c r="H882">
        <v>0</v>
      </c>
      <c r="I882">
        <v>4040.91</v>
      </c>
      <c r="J882">
        <v>0</v>
      </c>
      <c r="K882">
        <v>4040.91</v>
      </c>
      <c r="L882">
        <v>0</v>
      </c>
      <c r="M882">
        <v>0</v>
      </c>
      <c r="N882" t="s">
        <v>905</v>
      </c>
      <c r="O882" t="s">
        <v>662</v>
      </c>
    </row>
    <row r="883" spans="1:15" x14ac:dyDescent="0.25">
      <c r="A883">
        <v>1</v>
      </c>
      <c r="B883">
        <v>10</v>
      </c>
      <c r="C883">
        <v>40</v>
      </c>
      <c r="D883">
        <v>2</v>
      </c>
      <c r="E883">
        <v>7034000</v>
      </c>
      <c r="F883" t="str">
        <f t="shared" si="13"/>
        <v>1104027034000</v>
      </c>
      <c r="G883" t="s">
        <v>4834</v>
      </c>
      <c r="H883">
        <v>0</v>
      </c>
      <c r="I883">
        <v>4755.5</v>
      </c>
      <c r="J883">
        <v>0</v>
      </c>
      <c r="K883">
        <v>4755.5</v>
      </c>
      <c r="L883">
        <v>0</v>
      </c>
      <c r="M883">
        <v>0</v>
      </c>
      <c r="N883" t="s">
        <v>905</v>
      </c>
      <c r="O883" t="s">
        <v>662</v>
      </c>
    </row>
    <row r="884" spans="1:15" x14ac:dyDescent="0.25">
      <c r="A884">
        <v>1</v>
      </c>
      <c r="B884">
        <v>10</v>
      </c>
      <c r="C884">
        <v>40</v>
      </c>
      <c r="D884">
        <v>2</v>
      </c>
      <c r="E884">
        <v>7105000</v>
      </c>
      <c r="F884" t="str">
        <f t="shared" si="13"/>
        <v>1104027105000</v>
      </c>
      <c r="G884" t="s">
        <v>4945</v>
      </c>
      <c r="H884">
        <v>0</v>
      </c>
      <c r="I884">
        <v>0</v>
      </c>
      <c r="J884">
        <v>0</v>
      </c>
      <c r="K884">
        <v>0</v>
      </c>
      <c r="L884">
        <v>0</v>
      </c>
      <c r="M884">
        <v>0</v>
      </c>
      <c r="N884" t="s">
        <v>905</v>
      </c>
      <c r="O884" t="s">
        <v>662</v>
      </c>
    </row>
    <row r="885" spans="1:15" x14ac:dyDescent="0.25">
      <c r="A885">
        <v>1</v>
      </c>
      <c r="B885">
        <v>10</v>
      </c>
      <c r="C885">
        <v>40</v>
      </c>
      <c r="D885">
        <v>2</v>
      </c>
      <c r="E885">
        <v>7201000</v>
      </c>
      <c r="F885" t="str">
        <f t="shared" si="13"/>
        <v>1104027201000</v>
      </c>
      <c r="G885" t="s">
        <v>5040</v>
      </c>
      <c r="H885">
        <v>0</v>
      </c>
      <c r="I885">
        <v>0</v>
      </c>
      <c r="J885">
        <v>0</v>
      </c>
      <c r="K885">
        <v>0</v>
      </c>
      <c r="L885">
        <v>0</v>
      </c>
      <c r="M885">
        <v>0</v>
      </c>
      <c r="N885" t="s">
        <v>905</v>
      </c>
      <c r="O885" t="s">
        <v>662</v>
      </c>
    </row>
    <row r="886" spans="1:15" x14ac:dyDescent="0.25">
      <c r="A886">
        <v>1</v>
      </c>
      <c r="B886">
        <v>10</v>
      </c>
      <c r="C886">
        <v>40</v>
      </c>
      <c r="D886">
        <v>2</v>
      </c>
      <c r="E886">
        <v>7213000</v>
      </c>
      <c r="F886" t="str">
        <f t="shared" si="13"/>
        <v>1104027213000</v>
      </c>
      <c r="G886" t="s">
        <v>4985</v>
      </c>
      <c r="H886">
        <v>0</v>
      </c>
      <c r="I886">
        <v>2839.62</v>
      </c>
      <c r="J886">
        <v>0</v>
      </c>
      <c r="K886">
        <v>2839.62</v>
      </c>
      <c r="L886">
        <v>0</v>
      </c>
      <c r="M886">
        <v>0</v>
      </c>
      <c r="N886" t="s">
        <v>905</v>
      </c>
      <c r="O886" t="s">
        <v>662</v>
      </c>
    </row>
    <row r="887" spans="1:15" x14ac:dyDescent="0.25">
      <c r="A887">
        <v>1</v>
      </c>
      <c r="B887">
        <v>10</v>
      </c>
      <c r="C887">
        <v>40</v>
      </c>
      <c r="D887">
        <v>2</v>
      </c>
      <c r="E887">
        <v>7236000</v>
      </c>
      <c r="F887" t="str">
        <f t="shared" si="13"/>
        <v>1104027236000</v>
      </c>
      <c r="G887" t="s">
        <v>5041</v>
      </c>
      <c r="H887">
        <v>0</v>
      </c>
      <c r="I887">
        <v>2706.58</v>
      </c>
      <c r="J887">
        <v>0</v>
      </c>
      <c r="K887">
        <v>2706.58</v>
      </c>
      <c r="L887">
        <v>0</v>
      </c>
      <c r="M887">
        <v>0</v>
      </c>
      <c r="N887" t="s">
        <v>905</v>
      </c>
      <c r="O887" t="s">
        <v>662</v>
      </c>
    </row>
    <row r="888" spans="1:15" x14ac:dyDescent="0.25">
      <c r="A888">
        <v>1</v>
      </c>
      <c r="B888">
        <v>10</v>
      </c>
      <c r="C888">
        <v>40</v>
      </c>
      <c r="D888">
        <v>2</v>
      </c>
      <c r="E888">
        <v>7263000</v>
      </c>
      <c r="F888" t="str">
        <f t="shared" si="13"/>
        <v>1104027263000</v>
      </c>
      <c r="G888" t="s">
        <v>4987</v>
      </c>
      <c r="H888">
        <v>0</v>
      </c>
      <c r="I888">
        <v>28575</v>
      </c>
      <c r="J888">
        <v>-7811.97</v>
      </c>
      <c r="K888">
        <v>20763.03</v>
      </c>
      <c r="L888">
        <v>0</v>
      </c>
      <c r="M888">
        <v>0</v>
      </c>
      <c r="N888" t="s">
        <v>905</v>
      </c>
      <c r="O888" t="s">
        <v>662</v>
      </c>
    </row>
    <row r="889" spans="1:15" x14ac:dyDescent="0.25">
      <c r="A889">
        <v>1</v>
      </c>
      <c r="B889">
        <v>10</v>
      </c>
      <c r="C889">
        <v>40</v>
      </c>
      <c r="D889">
        <v>2</v>
      </c>
      <c r="E889">
        <v>7511000</v>
      </c>
      <c r="F889" t="str">
        <f t="shared" si="13"/>
        <v>1104027511000</v>
      </c>
      <c r="G889" t="s">
        <v>4952</v>
      </c>
      <c r="H889">
        <v>0</v>
      </c>
      <c r="I889">
        <v>0</v>
      </c>
      <c r="J889">
        <v>0</v>
      </c>
      <c r="K889">
        <v>0</v>
      </c>
      <c r="L889">
        <v>0</v>
      </c>
      <c r="M889">
        <v>0</v>
      </c>
      <c r="N889" t="s">
        <v>905</v>
      </c>
      <c r="O889" t="s">
        <v>662</v>
      </c>
    </row>
    <row r="890" spans="1:15" x14ac:dyDescent="0.25">
      <c r="A890">
        <v>1</v>
      </c>
      <c r="B890">
        <v>10</v>
      </c>
      <c r="C890">
        <v>40</v>
      </c>
      <c r="D890">
        <v>2</v>
      </c>
      <c r="E890">
        <v>7551000</v>
      </c>
      <c r="F890" t="str">
        <f t="shared" si="13"/>
        <v>1104027551000</v>
      </c>
      <c r="G890" t="s">
        <v>5042</v>
      </c>
      <c r="H890">
        <v>0</v>
      </c>
      <c r="I890">
        <v>65358.720000000001</v>
      </c>
      <c r="J890">
        <v>0</v>
      </c>
      <c r="K890">
        <v>65358.720000000001</v>
      </c>
      <c r="L890">
        <v>0</v>
      </c>
      <c r="M890">
        <v>0</v>
      </c>
      <c r="N890" t="s">
        <v>905</v>
      </c>
      <c r="O890" t="s">
        <v>662</v>
      </c>
    </row>
    <row r="891" spans="1:15" x14ac:dyDescent="0.25">
      <c r="A891">
        <v>1</v>
      </c>
      <c r="B891">
        <v>10</v>
      </c>
      <c r="C891">
        <v>40</v>
      </c>
      <c r="D891">
        <v>2</v>
      </c>
      <c r="E891">
        <v>7552000</v>
      </c>
      <c r="F891" t="str">
        <f t="shared" si="13"/>
        <v>1104027552000</v>
      </c>
      <c r="G891" t="s">
        <v>5043</v>
      </c>
      <c r="H891">
        <v>0</v>
      </c>
      <c r="I891">
        <v>3206700</v>
      </c>
      <c r="J891">
        <v>-418053.9</v>
      </c>
      <c r="K891">
        <v>2788646.1</v>
      </c>
      <c r="L891">
        <v>0</v>
      </c>
      <c r="M891">
        <v>0</v>
      </c>
      <c r="N891" t="s">
        <v>905</v>
      </c>
      <c r="O891" t="s">
        <v>662</v>
      </c>
    </row>
    <row r="892" spans="1:15" x14ac:dyDescent="0.25">
      <c r="A892">
        <v>1</v>
      </c>
      <c r="B892">
        <v>10</v>
      </c>
      <c r="C892">
        <v>40</v>
      </c>
      <c r="D892">
        <v>2</v>
      </c>
      <c r="E892">
        <v>7668000</v>
      </c>
      <c r="F892" t="str">
        <f t="shared" si="13"/>
        <v>1104027668000</v>
      </c>
      <c r="G892" t="s">
        <v>4996</v>
      </c>
      <c r="H892">
        <v>0</v>
      </c>
      <c r="I892">
        <v>1060801</v>
      </c>
      <c r="J892">
        <v>-1054801</v>
      </c>
      <c r="K892">
        <v>6000</v>
      </c>
      <c r="L892">
        <v>0</v>
      </c>
      <c r="M892">
        <v>0</v>
      </c>
      <c r="N892" t="s">
        <v>905</v>
      </c>
      <c r="O892" t="s">
        <v>662</v>
      </c>
    </row>
    <row r="893" spans="1:15" x14ac:dyDescent="0.25">
      <c r="A893">
        <v>1</v>
      </c>
      <c r="B893">
        <v>10</v>
      </c>
      <c r="C893">
        <v>40</v>
      </c>
      <c r="D893">
        <v>2</v>
      </c>
      <c r="E893">
        <v>7673000</v>
      </c>
      <c r="F893" t="str">
        <f t="shared" si="13"/>
        <v>1104027673000</v>
      </c>
      <c r="G893" t="s">
        <v>5044</v>
      </c>
      <c r="H893">
        <v>0</v>
      </c>
      <c r="I893">
        <v>21646</v>
      </c>
      <c r="J893">
        <v>0</v>
      </c>
      <c r="K893">
        <v>21646</v>
      </c>
      <c r="L893">
        <v>0</v>
      </c>
      <c r="M893">
        <v>0</v>
      </c>
      <c r="N893" t="s">
        <v>905</v>
      </c>
      <c r="O893" t="s">
        <v>662</v>
      </c>
    </row>
    <row r="894" spans="1:15" x14ac:dyDescent="0.25">
      <c r="A894">
        <v>1</v>
      </c>
      <c r="B894">
        <v>10</v>
      </c>
      <c r="C894">
        <v>40</v>
      </c>
      <c r="D894">
        <v>2</v>
      </c>
      <c r="E894">
        <v>7683000</v>
      </c>
      <c r="F894" t="str">
        <f t="shared" si="13"/>
        <v>1104027683000</v>
      </c>
      <c r="G894" t="s">
        <v>4956</v>
      </c>
      <c r="H894">
        <v>0</v>
      </c>
      <c r="I894">
        <v>25461.64</v>
      </c>
      <c r="J894">
        <v>-12252.24</v>
      </c>
      <c r="K894">
        <v>13209.4</v>
      </c>
      <c r="L894">
        <v>0</v>
      </c>
      <c r="M894">
        <v>0</v>
      </c>
      <c r="N894" t="s">
        <v>905</v>
      </c>
      <c r="O894" t="s">
        <v>662</v>
      </c>
    </row>
    <row r="895" spans="1:15" x14ac:dyDescent="0.25">
      <c r="A895">
        <v>1</v>
      </c>
      <c r="B895">
        <v>10</v>
      </c>
      <c r="C895">
        <v>40</v>
      </c>
      <c r="D895">
        <v>2</v>
      </c>
      <c r="E895">
        <v>7701000</v>
      </c>
      <c r="F895" t="str">
        <f t="shared" si="13"/>
        <v>1104027701000</v>
      </c>
      <c r="G895" t="s">
        <v>4892</v>
      </c>
      <c r="H895">
        <v>0</v>
      </c>
      <c r="I895">
        <v>0</v>
      </c>
      <c r="J895">
        <v>0</v>
      </c>
      <c r="K895">
        <v>0</v>
      </c>
      <c r="L895">
        <v>0</v>
      </c>
      <c r="M895">
        <v>0</v>
      </c>
      <c r="N895" t="s">
        <v>905</v>
      </c>
      <c r="O895" t="s">
        <v>662</v>
      </c>
    </row>
    <row r="896" spans="1:15" x14ac:dyDescent="0.25">
      <c r="A896">
        <v>1</v>
      </c>
      <c r="B896">
        <v>10</v>
      </c>
      <c r="C896">
        <v>40</v>
      </c>
      <c r="D896">
        <v>2</v>
      </c>
      <c r="E896">
        <v>7723000</v>
      </c>
      <c r="F896" t="str">
        <f t="shared" si="13"/>
        <v>1104027723000</v>
      </c>
      <c r="G896" t="s">
        <v>4958</v>
      </c>
      <c r="H896">
        <v>0</v>
      </c>
      <c r="I896">
        <v>0</v>
      </c>
      <c r="J896">
        <v>0</v>
      </c>
      <c r="K896">
        <v>0</v>
      </c>
      <c r="L896">
        <v>0</v>
      </c>
      <c r="M896">
        <v>0</v>
      </c>
      <c r="N896" t="s">
        <v>905</v>
      </c>
      <c r="O896" t="s">
        <v>662</v>
      </c>
    </row>
    <row r="897" spans="1:15" x14ac:dyDescent="0.25">
      <c r="A897">
        <v>1</v>
      </c>
      <c r="B897">
        <v>10</v>
      </c>
      <c r="C897">
        <v>40</v>
      </c>
      <c r="D897">
        <v>2</v>
      </c>
      <c r="E897">
        <v>7724000</v>
      </c>
      <c r="F897" t="str">
        <f t="shared" si="13"/>
        <v>1104027724000</v>
      </c>
      <c r="G897" t="s">
        <v>4893</v>
      </c>
      <c r="H897">
        <v>0</v>
      </c>
      <c r="I897">
        <v>21245.56</v>
      </c>
      <c r="J897">
        <v>-904.47</v>
      </c>
      <c r="K897">
        <v>20341.09</v>
      </c>
      <c r="L897">
        <v>0</v>
      </c>
      <c r="M897">
        <v>0</v>
      </c>
      <c r="N897" t="s">
        <v>905</v>
      </c>
      <c r="O897" t="s">
        <v>662</v>
      </c>
    </row>
    <row r="898" spans="1:15" x14ac:dyDescent="0.25">
      <c r="A898">
        <v>1</v>
      </c>
      <c r="B898">
        <v>10</v>
      </c>
      <c r="C898">
        <v>40</v>
      </c>
      <c r="D898">
        <v>2</v>
      </c>
      <c r="E898">
        <v>7773000</v>
      </c>
      <c r="F898" t="str">
        <f t="shared" si="13"/>
        <v>1104027773000</v>
      </c>
      <c r="G898" t="s">
        <v>4960</v>
      </c>
      <c r="H898">
        <v>0</v>
      </c>
      <c r="I898">
        <v>1284</v>
      </c>
      <c r="J898">
        <v>0</v>
      </c>
      <c r="K898">
        <v>1284</v>
      </c>
      <c r="L898">
        <v>0</v>
      </c>
      <c r="M898">
        <v>0</v>
      </c>
      <c r="N898" t="s">
        <v>905</v>
      </c>
      <c r="O898" t="s">
        <v>662</v>
      </c>
    </row>
    <row r="899" spans="1:15" x14ac:dyDescent="0.25">
      <c r="A899">
        <v>1</v>
      </c>
      <c r="B899">
        <v>10</v>
      </c>
      <c r="C899">
        <v>40</v>
      </c>
      <c r="D899">
        <v>2</v>
      </c>
      <c r="E899">
        <v>7802000</v>
      </c>
      <c r="F899" t="str">
        <f t="shared" ref="F899:F962" si="14">CONCATENATE(A899,B899,C899,D899,E899)</f>
        <v>1104027802000</v>
      </c>
      <c r="G899" t="s">
        <v>4963</v>
      </c>
      <c r="H899">
        <v>0</v>
      </c>
      <c r="I899">
        <v>0</v>
      </c>
      <c r="J899">
        <v>0</v>
      </c>
      <c r="K899">
        <v>0</v>
      </c>
      <c r="L899">
        <v>0</v>
      </c>
      <c r="M899">
        <v>0</v>
      </c>
      <c r="N899" t="s">
        <v>905</v>
      </c>
      <c r="O899" t="s">
        <v>662</v>
      </c>
    </row>
    <row r="900" spans="1:15" x14ac:dyDescent="0.25">
      <c r="A900">
        <v>1</v>
      </c>
      <c r="B900">
        <v>10</v>
      </c>
      <c r="C900">
        <v>40</v>
      </c>
      <c r="D900">
        <v>2</v>
      </c>
      <c r="E900">
        <v>7803000</v>
      </c>
      <c r="F900" t="str">
        <f t="shared" si="14"/>
        <v>1104027803000</v>
      </c>
      <c r="G900" t="s">
        <v>4898</v>
      </c>
      <c r="H900">
        <v>0</v>
      </c>
      <c r="I900">
        <v>8420.2199999999993</v>
      </c>
      <c r="J900">
        <v>0</v>
      </c>
      <c r="K900">
        <v>8420.2199999999993</v>
      </c>
      <c r="L900">
        <v>0</v>
      </c>
      <c r="M900">
        <v>0</v>
      </c>
      <c r="N900" t="s">
        <v>905</v>
      </c>
      <c r="O900" t="s">
        <v>662</v>
      </c>
    </row>
    <row r="901" spans="1:15" x14ac:dyDescent="0.25">
      <c r="A901">
        <v>1</v>
      </c>
      <c r="B901">
        <v>10</v>
      </c>
      <c r="C901">
        <v>40</v>
      </c>
      <c r="D901">
        <v>2</v>
      </c>
      <c r="E901">
        <v>7814000</v>
      </c>
      <c r="F901" t="str">
        <f t="shared" si="14"/>
        <v>1104027814000</v>
      </c>
      <c r="G901" t="s">
        <v>4899</v>
      </c>
      <c r="H901">
        <v>0</v>
      </c>
      <c r="I901">
        <v>181082.99</v>
      </c>
      <c r="J901">
        <v>0</v>
      </c>
      <c r="K901">
        <v>181082.99</v>
      </c>
      <c r="L901">
        <v>0</v>
      </c>
      <c r="M901">
        <v>0</v>
      </c>
      <c r="N901" t="s">
        <v>905</v>
      </c>
      <c r="O901" t="s">
        <v>662</v>
      </c>
    </row>
    <row r="902" spans="1:15" x14ac:dyDescent="0.25">
      <c r="A902">
        <v>1</v>
      </c>
      <c r="B902">
        <v>10</v>
      </c>
      <c r="C902">
        <v>40</v>
      </c>
      <c r="D902">
        <v>2</v>
      </c>
      <c r="E902">
        <v>8261000</v>
      </c>
      <c r="F902" t="str">
        <f t="shared" si="14"/>
        <v>1104028261000</v>
      </c>
      <c r="G902" t="s">
        <v>4970</v>
      </c>
      <c r="H902">
        <v>0</v>
      </c>
      <c r="I902">
        <v>0</v>
      </c>
      <c r="J902">
        <v>0</v>
      </c>
      <c r="K902">
        <v>0</v>
      </c>
      <c r="L902">
        <v>0</v>
      </c>
      <c r="M902">
        <v>0</v>
      </c>
      <c r="N902" t="s">
        <v>905</v>
      </c>
      <c r="O902" t="s">
        <v>662</v>
      </c>
    </row>
    <row r="903" spans="1:15" x14ac:dyDescent="0.25">
      <c r="A903" s="192"/>
      <c r="B903" s="192"/>
      <c r="C903" s="192"/>
      <c r="D903" s="192"/>
      <c r="E903" s="192"/>
      <c r="F903" t="str">
        <f t="shared" si="14"/>
        <v/>
      </c>
      <c r="G903" s="192"/>
      <c r="H903" s="192"/>
      <c r="I903" s="192"/>
      <c r="J903" s="192"/>
      <c r="K903" s="192"/>
      <c r="L903" s="192"/>
      <c r="M903" s="192"/>
      <c r="N903" s="192"/>
      <c r="O903" s="192"/>
    </row>
    <row r="904" spans="1:15" x14ac:dyDescent="0.25">
      <c r="A904">
        <v>1</v>
      </c>
      <c r="B904">
        <v>10</v>
      </c>
      <c r="C904">
        <v>45</v>
      </c>
      <c r="D904">
        <v>1</v>
      </c>
      <c r="E904">
        <v>5027000</v>
      </c>
      <c r="F904" t="str">
        <f t="shared" si="14"/>
        <v>1104515027000</v>
      </c>
      <c r="G904" t="s">
        <v>4883</v>
      </c>
      <c r="H904">
        <v>0</v>
      </c>
      <c r="I904">
        <v>0</v>
      </c>
      <c r="J904">
        <v>-282800</v>
      </c>
      <c r="K904">
        <v>0</v>
      </c>
      <c r="L904">
        <v>-282800</v>
      </c>
      <c r="M904">
        <v>0</v>
      </c>
      <c r="N904" t="s">
        <v>905</v>
      </c>
      <c r="O904" t="s">
        <v>4884</v>
      </c>
    </row>
    <row r="905" spans="1:15" x14ac:dyDescent="0.25">
      <c r="A905">
        <v>1</v>
      </c>
      <c r="B905">
        <v>10</v>
      </c>
      <c r="C905">
        <v>45</v>
      </c>
      <c r="D905">
        <v>1</v>
      </c>
      <c r="E905">
        <v>7010000</v>
      </c>
      <c r="F905" t="str">
        <f t="shared" si="14"/>
        <v>1104517010000</v>
      </c>
      <c r="G905" t="s">
        <v>4823</v>
      </c>
      <c r="H905">
        <v>0</v>
      </c>
      <c r="I905">
        <v>184044.5</v>
      </c>
      <c r="J905">
        <v>-10807.02</v>
      </c>
      <c r="K905">
        <v>173237.48</v>
      </c>
      <c r="L905">
        <v>0</v>
      </c>
      <c r="M905">
        <v>0</v>
      </c>
      <c r="N905" t="s">
        <v>905</v>
      </c>
      <c r="O905" t="s">
        <v>662</v>
      </c>
    </row>
    <row r="906" spans="1:15" x14ac:dyDescent="0.25">
      <c r="A906">
        <v>1</v>
      </c>
      <c r="B906">
        <v>10</v>
      </c>
      <c r="C906">
        <v>45</v>
      </c>
      <c r="D906">
        <v>1</v>
      </c>
      <c r="E906">
        <v>7011000</v>
      </c>
      <c r="F906" t="str">
        <f t="shared" si="14"/>
        <v>1104517011000</v>
      </c>
      <c r="G906" t="s">
        <v>4885</v>
      </c>
      <c r="H906">
        <v>0</v>
      </c>
      <c r="I906">
        <v>14409.36</v>
      </c>
      <c r="J906">
        <v>0</v>
      </c>
      <c r="K906">
        <v>14409.36</v>
      </c>
      <c r="L906">
        <v>0</v>
      </c>
      <c r="M906">
        <v>0</v>
      </c>
      <c r="N906" t="s">
        <v>905</v>
      </c>
      <c r="O906" t="s">
        <v>662</v>
      </c>
    </row>
    <row r="907" spans="1:15" x14ac:dyDescent="0.25">
      <c r="A907">
        <v>1</v>
      </c>
      <c r="B907">
        <v>10</v>
      </c>
      <c r="C907">
        <v>45</v>
      </c>
      <c r="D907">
        <v>1</v>
      </c>
      <c r="E907">
        <v>7012000</v>
      </c>
      <c r="F907" t="str">
        <f t="shared" si="14"/>
        <v>1104517012000</v>
      </c>
      <c r="G907" t="s">
        <v>5027</v>
      </c>
      <c r="H907">
        <v>0</v>
      </c>
      <c r="I907">
        <v>33630.519999999997</v>
      </c>
      <c r="J907">
        <v>0</v>
      </c>
      <c r="K907">
        <v>33630.519999999997</v>
      </c>
      <c r="L907">
        <v>0</v>
      </c>
      <c r="M907">
        <v>0</v>
      </c>
      <c r="N907" t="s">
        <v>905</v>
      </c>
      <c r="O907" t="s">
        <v>662</v>
      </c>
    </row>
    <row r="908" spans="1:15" x14ac:dyDescent="0.25">
      <c r="A908">
        <v>1</v>
      </c>
      <c r="B908">
        <v>10</v>
      </c>
      <c r="C908">
        <v>45</v>
      </c>
      <c r="D908">
        <v>1</v>
      </c>
      <c r="E908">
        <v>7017000</v>
      </c>
      <c r="F908" t="str">
        <f t="shared" si="14"/>
        <v>1104517017000</v>
      </c>
      <c r="G908" t="s">
        <v>4943</v>
      </c>
      <c r="H908">
        <v>0</v>
      </c>
      <c r="I908">
        <v>42738.81</v>
      </c>
      <c r="J908">
        <v>0</v>
      </c>
      <c r="K908">
        <v>42738.81</v>
      </c>
      <c r="L908">
        <v>0</v>
      </c>
      <c r="M908">
        <v>0</v>
      </c>
      <c r="N908" t="s">
        <v>905</v>
      </c>
      <c r="O908" t="s">
        <v>662</v>
      </c>
    </row>
    <row r="909" spans="1:15" x14ac:dyDescent="0.25">
      <c r="A909">
        <v>1</v>
      </c>
      <c r="B909">
        <v>10</v>
      </c>
      <c r="C909">
        <v>45</v>
      </c>
      <c r="D909">
        <v>1</v>
      </c>
      <c r="E909">
        <v>7020000</v>
      </c>
      <c r="F909" t="str">
        <f t="shared" si="14"/>
        <v>1104517020000</v>
      </c>
      <c r="G909" t="s">
        <v>4888</v>
      </c>
      <c r="H909">
        <v>0</v>
      </c>
      <c r="I909">
        <v>0</v>
      </c>
      <c r="J909">
        <v>-4513.92</v>
      </c>
      <c r="K909">
        <v>0</v>
      </c>
      <c r="L909">
        <v>-4513.92</v>
      </c>
      <c r="M909">
        <v>0</v>
      </c>
      <c r="N909" t="s">
        <v>905</v>
      </c>
      <c r="O909" t="s">
        <v>662</v>
      </c>
    </row>
    <row r="910" spans="1:15" x14ac:dyDescent="0.25">
      <c r="A910">
        <v>1</v>
      </c>
      <c r="B910">
        <v>10</v>
      </c>
      <c r="C910">
        <v>45</v>
      </c>
      <c r="D910">
        <v>1</v>
      </c>
      <c r="E910">
        <v>7031000</v>
      </c>
      <c r="F910" t="str">
        <f t="shared" si="14"/>
        <v>1104517031000</v>
      </c>
      <c r="G910" t="s">
        <v>4827</v>
      </c>
      <c r="H910">
        <v>0</v>
      </c>
      <c r="I910">
        <v>30954.48</v>
      </c>
      <c r="J910">
        <v>0</v>
      </c>
      <c r="K910">
        <v>30954.48</v>
      </c>
      <c r="L910">
        <v>0</v>
      </c>
      <c r="M910">
        <v>0</v>
      </c>
      <c r="N910" t="s">
        <v>905</v>
      </c>
      <c r="O910" t="s">
        <v>662</v>
      </c>
    </row>
    <row r="911" spans="1:15" x14ac:dyDescent="0.25">
      <c r="A911">
        <v>1</v>
      </c>
      <c r="B911">
        <v>10</v>
      </c>
      <c r="C911">
        <v>45</v>
      </c>
      <c r="D911">
        <v>1</v>
      </c>
      <c r="E911">
        <v>7032000</v>
      </c>
      <c r="F911" t="str">
        <f t="shared" si="14"/>
        <v>1104517032000</v>
      </c>
      <c r="G911" t="s">
        <v>4826</v>
      </c>
      <c r="H911">
        <v>0</v>
      </c>
      <c r="I911">
        <v>0</v>
      </c>
      <c r="J911">
        <v>0</v>
      </c>
      <c r="K911">
        <v>0</v>
      </c>
      <c r="L911">
        <v>0</v>
      </c>
      <c r="M911">
        <v>0</v>
      </c>
      <c r="N911" t="s">
        <v>905</v>
      </c>
      <c r="O911" t="s">
        <v>662</v>
      </c>
    </row>
    <row r="912" spans="1:15" x14ac:dyDescent="0.25">
      <c r="A912">
        <v>1</v>
      </c>
      <c r="B912">
        <v>10</v>
      </c>
      <c r="C912">
        <v>45</v>
      </c>
      <c r="D912">
        <v>1</v>
      </c>
      <c r="E912">
        <v>7034000</v>
      </c>
      <c r="F912" t="str">
        <f t="shared" si="14"/>
        <v>1104517034000</v>
      </c>
      <c r="G912" t="s">
        <v>4834</v>
      </c>
      <c r="H912">
        <v>0</v>
      </c>
      <c r="I912">
        <v>2654.7</v>
      </c>
      <c r="J912">
        <v>0</v>
      </c>
      <c r="K912">
        <v>2654.7</v>
      </c>
      <c r="L912">
        <v>0</v>
      </c>
      <c r="M912">
        <v>0</v>
      </c>
      <c r="N912" t="s">
        <v>905</v>
      </c>
      <c r="O912" t="s">
        <v>662</v>
      </c>
    </row>
    <row r="913" spans="1:15" x14ac:dyDescent="0.25">
      <c r="A913">
        <v>1</v>
      </c>
      <c r="B913">
        <v>10</v>
      </c>
      <c r="C913">
        <v>45</v>
      </c>
      <c r="D913">
        <v>1</v>
      </c>
      <c r="E913">
        <v>7211000</v>
      </c>
      <c r="F913" t="str">
        <f t="shared" si="14"/>
        <v>1104517211000</v>
      </c>
      <c r="G913" t="s">
        <v>4890</v>
      </c>
      <c r="H913">
        <v>0</v>
      </c>
      <c r="I913">
        <v>12043.96</v>
      </c>
      <c r="J913">
        <v>-209.21</v>
      </c>
      <c r="K913">
        <v>11834.75</v>
      </c>
      <c r="L913">
        <v>0</v>
      </c>
      <c r="M913">
        <v>0</v>
      </c>
      <c r="N913" t="s">
        <v>905</v>
      </c>
      <c r="O913" t="s">
        <v>662</v>
      </c>
    </row>
    <row r="914" spans="1:15" x14ac:dyDescent="0.25">
      <c r="A914">
        <v>1</v>
      </c>
      <c r="B914">
        <v>10</v>
      </c>
      <c r="C914">
        <v>45</v>
      </c>
      <c r="D914">
        <v>1</v>
      </c>
      <c r="E914">
        <v>7213000</v>
      </c>
      <c r="F914" t="str">
        <f t="shared" si="14"/>
        <v>1104517213000</v>
      </c>
      <c r="G914" t="s">
        <v>4985</v>
      </c>
      <c r="H914">
        <v>0</v>
      </c>
      <c r="I914">
        <v>3482.27</v>
      </c>
      <c r="J914">
        <v>-1059.19</v>
      </c>
      <c r="K914">
        <v>2423.08</v>
      </c>
      <c r="L914">
        <v>0</v>
      </c>
      <c r="M914">
        <v>0</v>
      </c>
      <c r="N914" t="s">
        <v>905</v>
      </c>
      <c r="O914" t="s">
        <v>662</v>
      </c>
    </row>
    <row r="915" spans="1:15" x14ac:dyDescent="0.25">
      <c r="A915">
        <v>1</v>
      </c>
      <c r="B915">
        <v>10</v>
      </c>
      <c r="C915">
        <v>45</v>
      </c>
      <c r="D915">
        <v>1</v>
      </c>
      <c r="E915">
        <v>7262000</v>
      </c>
      <c r="F915" t="str">
        <f t="shared" si="14"/>
        <v>1104517262000</v>
      </c>
      <c r="G915" t="s">
        <v>5045</v>
      </c>
      <c r="H915">
        <v>0</v>
      </c>
      <c r="I915">
        <v>2458.15</v>
      </c>
      <c r="J915">
        <v>0</v>
      </c>
      <c r="K915">
        <v>2458.15</v>
      </c>
      <c r="L915">
        <v>0</v>
      </c>
      <c r="M915">
        <v>0</v>
      </c>
      <c r="N915" t="s">
        <v>905</v>
      </c>
      <c r="O915" t="s">
        <v>662</v>
      </c>
    </row>
    <row r="916" spans="1:15" x14ac:dyDescent="0.25">
      <c r="A916">
        <v>1</v>
      </c>
      <c r="B916">
        <v>10</v>
      </c>
      <c r="C916">
        <v>45</v>
      </c>
      <c r="D916">
        <v>1</v>
      </c>
      <c r="E916">
        <v>7532000</v>
      </c>
      <c r="F916" t="str">
        <f t="shared" si="14"/>
        <v>1104517532000</v>
      </c>
      <c r="G916" t="s">
        <v>4989</v>
      </c>
      <c r="H916">
        <v>0</v>
      </c>
      <c r="I916">
        <v>0</v>
      </c>
      <c r="J916">
        <v>0</v>
      </c>
      <c r="K916">
        <v>0</v>
      </c>
      <c r="L916">
        <v>0</v>
      </c>
      <c r="M916">
        <v>0</v>
      </c>
      <c r="N916" t="s">
        <v>905</v>
      </c>
      <c r="O916" t="s">
        <v>662</v>
      </c>
    </row>
    <row r="917" spans="1:15" x14ac:dyDescent="0.25">
      <c r="A917">
        <v>1</v>
      </c>
      <c r="B917">
        <v>10</v>
      </c>
      <c r="C917">
        <v>45</v>
      </c>
      <c r="D917">
        <v>1</v>
      </c>
      <c r="E917">
        <v>7596000</v>
      </c>
      <c r="F917" t="str">
        <f t="shared" si="14"/>
        <v>1104517596000</v>
      </c>
      <c r="G917" t="s">
        <v>4994</v>
      </c>
      <c r="H917">
        <v>0</v>
      </c>
      <c r="I917">
        <v>0</v>
      </c>
      <c r="J917">
        <v>0</v>
      </c>
      <c r="K917">
        <v>0</v>
      </c>
      <c r="L917">
        <v>0</v>
      </c>
      <c r="M917">
        <v>0</v>
      </c>
      <c r="N917" t="s">
        <v>905</v>
      </c>
      <c r="O917" t="s">
        <v>662</v>
      </c>
    </row>
    <row r="918" spans="1:15" x14ac:dyDescent="0.25">
      <c r="A918">
        <v>1</v>
      </c>
      <c r="B918">
        <v>10</v>
      </c>
      <c r="C918">
        <v>45</v>
      </c>
      <c r="D918">
        <v>1</v>
      </c>
      <c r="E918">
        <v>7642000</v>
      </c>
      <c r="F918" t="str">
        <f t="shared" si="14"/>
        <v>1104517642000</v>
      </c>
      <c r="G918" t="s">
        <v>4910</v>
      </c>
      <c r="H918">
        <v>0</v>
      </c>
      <c r="I918">
        <v>2600</v>
      </c>
      <c r="J918">
        <v>0</v>
      </c>
      <c r="K918">
        <v>2600</v>
      </c>
      <c r="L918">
        <v>0</v>
      </c>
      <c r="M918">
        <v>0</v>
      </c>
      <c r="N918" t="s">
        <v>905</v>
      </c>
      <c r="O918" t="s">
        <v>662</v>
      </c>
    </row>
    <row r="919" spans="1:15" x14ac:dyDescent="0.25">
      <c r="A919">
        <v>1</v>
      </c>
      <c r="B919">
        <v>10</v>
      </c>
      <c r="C919">
        <v>45</v>
      </c>
      <c r="D919">
        <v>1</v>
      </c>
      <c r="E919">
        <v>7683000</v>
      </c>
      <c r="F919" t="str">
        <f t="shared" si="14"/>
        <v>1104517683000</v>
      </c>
      <c r="G919" t="s">
        <v>4956</v>
      </c>
      <c r="H919">
        <v>0</v>
      </c>
      <c r="I919">
        <v>9430.83</v>
      </c>
      <c r="J919">
        <v>-1235.08</v>
      </c>
      <c r="K919">
        <v>8195.75</v>
      </c>
      <c r="L919">
        <v>0</v>
      </c>
      <c r="M919">
        <v>0</v>
      </c>
      <c r="N919" t="s">
        <v>905</v>
      </c>
      <c r="O919" t="s">
        <v>662</v>
      </c>
    </row>
    <row r="920" spans="1:15" x14ac:dyDescent="0.25">
      <c r="A920">
        <v>1</v>
      </c>
      <c r="B920">
        <v>10</v>
      </c>
      <c r="C920">
        <v>45</v>
      </c>
      <c r="D920">
        <v>1</v>
      </c>
      <c r="E920">
        <v>7701000</v>
      </c>
      <c r="F920" t="str">
        <f t="shared" si="14"/>
        <v>1104517701000</v>
      </c>
      <c r="G920" t="s">
        <v>4892</v>
      </c>
      <c r="H920">
        <v>0</v>
      </c>
      <c r="I920">
        <v>0</v>
      </c>
      <c r="J920">
        <v>0</v>
      </c>
      <c r="K920">
        <v>0</v>
      </c>
      <c r="L920">
        <v>0</v>
      </c>
      <c r="M920">
        <v>0</v>
      </c>
      <c r="N920" t="s">
        <v>905</v>
      </c>
      <c r="O920" t="s">
        <v>662</v>
      </c>
    </row>
    <row r="921" spans="1:15" x14ac:dyDescent="0.25">
      <c r="A921">
        <v>1</v>
      </c>
      <c r="B921">
        <v>10</v>
      </c>
      <c r="C921">
        <v>45</v>
      </c>
      <c r="D921">
        <v>1</v>
      </c>
      <c r="E921">
        <v>7803000</v>
      </c>
      <c r="F921" t="str">
        <f t="shared" si="14"/>
        <v>1104517803000</v>
      </c>
      <c r="G921" t="s">
        <v>4898</v>
      </c>
      <c r="H921">
        <v>0</v>
      </c>
      <c r="I921">
        <v>2775.84</v>
      </c>
      <c r="J921">
        <v>0</v>
      </c>
      <c r="K921">
        <v>2775.84</v>
      </c>
      <c r="L921">
        <v>0</v>
      </c>
      <c r="M921">
        <v>0</v>
      </c>
      <c r="N921" t="s">
        <v>905</v>
      </c>
      <c r="O921" t="s">
        <v>662</v>
      </c>
    </row>
    <row r="922" spans="1:15" x14ac:dyDescent="0.25">
      <c r="A922">
        <v>1</v>
      </c>
      <c r="B922">
        <v>10</v>
      </c>
      <c r="C922">
        <v>45</v>
      </c>
      <c r="D922">
        <v>1</v>
      </c>
      <c r="E922">
        <v>8061500</v>
      </c>
      <c r="F922" t="str">
        <f t="shared" si="14"/>
        <v>1104518061500</v>
      </c>
      <c r="G922" t="s">
        <v>5046</v>
      </c>
      <c r="H922">
        <v>0</v>
      </c>
      <c r="I922">
        <v>0</v>
      </c>
      <c r="J922">
        <v>0</v>
      </c>
      <c r="K922">
        <v>0</v>
      </c>
      <c r="L922">
        <v>0</v>
      </c>
      <c r="M922">
        <v>0</v>
      </c>
      <c r="N922" t="s">
        <v>905</v>
      </c>
      <c r="O922" t="s">
        <v>662</v>
      </c>
    </row>
    <row r="923" spans="1:15" x14ac:dyDescent="0.25">
      <c r="A923">
        <v>1</v>
      </c>
      <c r="B923">
        <v>10</v>
      </c>
      <c r="C923">
        <v>45</v>
      </c>
      <c r="D923">
        <v>1</v>
      </c>
      <c r="E923">
        <v>8261000</v>
      </c>
      <c r="F923" t="str">
        <f t="shared" si="14"/>
        <v>1104518261000</v>
      </c>
      <c r="G923" t="s">
        <v>4970</v>
      </c>
      <c r="H923">
        <v>0</v>
      </c>
      <c r="I923">
        <v>0</v>
      </c>
      <c r="J923">
        <v>0</v>
      </c>
      <c r="K923">
        <v>0</v>
      </c>
      <c r="L923">
        <v>0</v>
      </c>
      <c r="M923">
        <v>0</v>
      </c>
      <c r="N923" t="s">
        <v>905</v>
      </c>
      <c r="O923" t="s">
        <v>662</v>
      </c>
    </row>
    <row r="924" spans="1:15" x14ac:dyDescent="0.25">
      <c r="A924" s="192"/>
      <c r="B924" s="192"/>
      <c r="C924" s="192"/>
      <c r="D924" s="192"/>
      <c r="E924" s="192"/>
      <c r="F924" t="str">
        <f t="shared" si="14"/>
        <v/>
      </c>
      <c r="G924" s="192"/>
      <c r="H924" s="192"/>
      <c r="I924" s="192"/>
      <c r="J924" s="192"/>
      <c r="K924" s="192"/>
      <c r="L924" s="192"/>
      <c r="M924" s="192"/>
      <c r="N924" s="192"/>
      <c r="O924" s="192"/>
    </row>
    <row r="925" spans="1:15" x14ac:dyDescent="0.25">
      <c r="A925">
        <v>1</v>
      </c>
      <c r="B925">
        <v>10</v>
      </c>
      <c r="C925">
        <v>55</v>
      </c>
      <c r="D925">
        <v>1</v>
      </c>
      <c r="E925">
        <v>5027000</v>
      </c>
      <c r="F925" t="str">
        <f t="shared" si="14"/>
        <v>1105515027000</v>
      </c>
      <c r="G925" t="s">
        <v>4883</v>
      </c>
      <c r="H925">
        <v>0</v>
      </c>
      <c r="I925">
        <v>0</v>
      </c>
      <c r="J925">
        <v>-1175200</v>
      </c>
      <c r="K925">
        <v>0</v>
      </c>
      <c r="L925">
        <v>-1175200</v>
      </c>
      <c r="M925">
        <v>0</v>
      </c>
      <c r="N925" t="s">
        <v>905</v>
      </c>
      <c r="O925" t="s">
        <v>4884</v>
      </c>
    </row>
    <row r="926" spans="1:15" x14ac:dyDescent="0.25">
      <c r="A926">
        <v>1</v>
      </c>
      <c r="B926">
        <v>10</v>
      </c>
      <c r="C926">
        <v>55</v>
      </c>
      <c r="D926">
        <v>1</v>
      </c>
      <c r="E926">
        <v>5146000</v>
      </c>
      <c r="F926" t="str">
        <f t="shared" si="14"/>
        <v>1105515146000</v>
      </c>
      <c r="G926" t="s">
        <v>5047</v>
      </c>
      <c r="H926">
        <v>0</v>
      </c>
      <c r="I926">
        <v>0</v>
      </c>
      <c r="J926">
        <v>-5319.03</v>
      </c>
      <c r="K926">
        <v>0</v>
      </c>
      <c r="L926">
        <v>-5319.03</v>
      </c>
      <c r="M926">
        <v>0</v>
      </c>
      <c r="N926" t="s">
        <v>905</v>
      </c>
      <c r="O926" t="s">
        <v>4884</v>
      </c>
    </row>
    <row r="927" spans="1:15" x14ac:dyDescent="0.25">
      <c r="A927">
        <v>1</v>
      </c>
      <c r="B927">
        <v>10</v>
      </c>
      <c r="C927">
        <v>55</v>
      </c>
      <c r="D927">
        <v>1</v>
      </c>
      <c r="E927">
        <v>5239000</v>
      </c>
      <c r="F927" t="str">
        <f t="shared" si="14"/>
        <v>1105515239000</v>
      </c>
      <c r="G927" t="s">
        <v>5048</v>
      </c>
      <c r="H927">
        <v>0</v>
      </c>
      <c r="I927">
        <v>1531.85</v>
      </c>
      <c r="J927">
        <v>-1846683.75</v>
      </c>
      <c r="K927">
        <v>0</v>
      </c>
      <c r="L927">
        <v>-1845151.9</v>
      </c>
      <c r="M927">
        <v>0</v>
      </c>
      <c r="N927" t="s">
        <v>905</v>
      </c>
      <c r="O927" t="s">
        <v>4884</v>
      </c>
    </row>
    <row r="928" spans="1:15" x14ac:dyDescent="0.25">
      <c r="A928">
        <v>1</v>
      </c>
      <c r="B928">
        <v>10</v>
      </c>
      <c r="C928">
        <v>55</v>
      </c>
      <c r="D928">
        <v>1</v>
      </c>
      <c r="E928">
        <v>5521000</v>
      </c>
      <c r="F928" t="str">
        <f t="shared" si="14"/>
        <v>1105515521000</v>
      </c>
      <c r="G928" t="s">
        <v>5049</v>
      </c>
      <c r="H928">
        <v>0</v>
      </c>
      <c r="I928">
        <v>15.47</v>
      </c>
      <c r="J928">
        <v>-153.88999999999999</v>
      </c>
      <c r="K928">
        <v>0</v>
      </c>
      <c r="L928">
        <v>-138.41999999999999</v>
      </c>
      <c r="M928">
        <v>0</v>
      </c>
      <c r="N928" t="s">
        <v>905</v>
      </c>
      <c r="O928" t="s">
        <v>4884</v>
      </c>
    </row>
    <row r="929" spans="1:15" x14ac:dyDescent="0.25">
      <c r="A929">
        <v>1</v>
      </c>
      <c r="B929">
        <v>10</v>
      </c>
      <c r="C929">
        <v>55</v>
      </c>
      <c r="D929">
        <v>1</v>
      </c>
      <c r="E929">
        <v>5608000</v>
      </c>
      <c r="F929" t="str">
        <f t="shared" si="14"/>
        <v>1105515608000</v>
      </c>
      <c r="G929" t="s">
        <v>5050</v>
      </c>
      <c r="H929">
        <v>0</v>
      </c>
      <c r="I929">
        <v>562256.05000000005</v>
      </c>
      <c r="J929">
        <v>0</v>
      </c>
      <c r="K929">
        <v>562256.05000000005</v>
      </c>
      <c r="L929">
        <v>0</v>
      </c>
      <c r="M929">
        <v>0</v>
      </c>
      <c r="N929" t="s">
        <v>905</v>
      </c>
      <c r="O929" t="s">
        <v>4884</v>
      </c>
    </row>
    <row r="930" spans="1:15" x14ac:dyDescent="0.25">
      <c r="A930">
        <v>1</v>
      </c>
      <c r="B930">
        <v>10</v>
      </c>
      <c r="C930">
        <v>55</v>
      </c>
      <c r="D930">
        <v>1</v>
      </c>
      <c r="E930">
        <v>7010000</v>
      </c>
      <c r="F930" t="str">
        <f t="shared" si="14"/>
        <v>1105517010000</v>
      </c>
      <c r="G930" t="s">
        <v>4823</v>
      </c>
      <c r="H930">
        <v>0</v>
      </c>
      <c r="I930">
        <v>390730.16</v>
      </c>
      <c r="J930">
        <v>0</v>
      </c>
      <c r="K930">
        <v>390730.16</v>
      </c>
      <c r="L930">
        <v>0</v>
      </c>
      <c r="M930">
        <v>0</v>
      </c>
      <c r="N930" t="s">
        <v>905</v>
      </c>
      <c r="O930" t="s">
        <v>662</v>
      </c>
    </row>
    <row r="931" spans="1:15" x14ac:dyDescent="0.25">
      <c r="A931">
        <v>1</v>
      </c>
      <c r="B931">
        <v>10</v>
      </c>
      <c r="C931">
        <v>55</v>
      </c>
      <c r="D931">
        <v>1</v>
      </c>
      <c r="E931">
        <v>7011000</v>
      </c>
      <c r="F931" t="str">
        <f t="shared" si="14"/>
        <v>1105517011000</v>
      </c>
      <c r="G931" t="s">
        <v>4885</v>
      </c>
      <c r="H931">
        <v>0</v>
      </c>
      <c r="I931">
        <v>35965.79</v>
      </c>
      <c r="J931">
        <v>0</v>
      </c>
      <c r="K931">
        <v>35965.79</v>
      </c>
      <c r="L931">
        <v>0</v>
      </c>
      <c r="M931">
        <v>0</v>
      </c>
      <c r="N931" t="s">
        <v>905</v>
      </c>
      <c r="O931" t="s">
        <v>662</v>
      </c>
    </row>
    <row r="932" spans="1:15" x14ac:dyDescent="0.25">
      <c r="A932">
        <v>1</v>
      </c>
      <c r="B932">
        <v>10</v>
      </c>
      <c r="C932">
        <v>55</v>
      </c>
      <c r="D932">
        <v>1</v>
      </c>
      <c r="E932">
        <v>7012000</v>
      </c>
      <c r="F932" t="str">
        <f t="shared" si="14"/>
        <v>1105517012000</v>
      </c>
      <c r="G932" t="s">
        <v>5027</v>
      </c>
      <c r="H932">
        <v>0</v>
      </c>
      <c r="I932">
        <v>46924.67</v>
      </c>
      <c r="J932">
        <v>-786.33</v>
      </c>
      <c r="K932">
        <v>46138.34</v>
      </c>
      <c r="L932">
        <v>0</v>
      </c>
      <c r="M932">
        <v>0</v>
      </c>
      <c r="N932" t="s">
        <v>905</v>
      </c>
      <c r="O932" t="s">
        <v>662</v>
      </c>
    </row>
    <row r="933" spans="1:15" x14ac:dyDescent="0.25">
      <c r="A933">
        <v>1</v>
      </c>
      <c r="B933">
        <v>10</v>
      </c>
      <c r="C933">
        <v>55</v>
      </c>
      <c r="D933">
        <v>1</v>
      </c>
      <c r="E933">
        <v>7013000</v>
      </c>
      <c r="F933" t="str">
        <f t="shared" si="14"/>
        <v>1105517013000</v>
      </c>
      <c r="G933" t="s">
        <v>4886</v>
      </c>
      <c r="H933">
        <v>0</v>
      </c>
      <c r="I933">
        <v>12600</v>
      </c>
      <c r="J933">
        <v>0</v>
      </c>
      <c r="K933">
        <v>12600</v>
      </c>
      <c r="L933">
        <v>0</v>
      </c>
      <c r="M933">
        <v>0</v>
      </c>
      <c r="N933" t="s">
        <v>905</v>
      </c>
      <c r="O933" t="s">
        <v>662</v>
      </c>
    </row>
    <row r="934" spans="1:15" x14ac:dyDescent="0.25">
      <c r="A934">
        <v>1</v>
      </c>
      <c r="B934">
        <v>10</v>
      </c>
      <c r="C934">
        <v>55</v>
      </c>
      <c r="D934">
        <v>1</v>
      </c>
      <c r="E934">
        <v>7017000</v>
      </c>
      <c r="F934" t="str">
        <f t="shared" si="14"/>
        <v>1105517017000</v>
      </c>
      <c r="G934" t="s">
        <v>4943</v>
      </c>
      <c r="H934">
        <v>0</v>
      </c>
      <c r="I934">
        <v>16574.23</v>
      </c>
      <c r="J934">
        <v>0</v>
      </c>
      <c r="K934">
        <v>16574.23</v>
      </c>
      <c r="L934">
        <v>0</v>
      </c>
      <c r="M934">
        <v>0</v>
      </c>
      <c r="N934" t="s">
        <v>905</v>
      </c>
      <c r="O934" t="s">
        <v>662</v>
      </c>
    </row>
    <row r="935" spans="1:15" x14ac:dyDescent="0.25">
      <c r="A935">
        <v>1</v>
      </c>
      <c r="B935">
        <v>10</v>
      </c>
      <c r="C935">
        <v>55</v>
      </c>
      <c r="D935">
        <v>1</v>
      </c>
      <c r="E935">
        <v>7019000</v>
      </c>
      <c r="F935" t="str">
        <f t="shared" si="14"/>
        <v>1105517019000</v>
      </c>
      <c r="G935" t="s">
        <v>5031</v>
      </c>
      <c r="H935">
        <v>0</v>
      </c>
      <c r="I935">
        <v>7363.44</v>
      </c>
      <c r="J935">
        <v>0</v>
      </c>
      <c r="K935">
        <v>7363.44</v>
      </c>
      <c r="L935">
        <v>0</v>
      </c>
      <c r="M935">
        <v>0</v>
      </c>
      <c r="N935" t="s">
        <v>905</v>
      </c>
      <c r="O935" t="s">
        <v>662</v>
      </c>
    </row>
    <row r="936" spans="1:15" x14ac:dyDescent="0.25">
      <c r="A936">
        <v>1</v>
      </c>
      <c r="B936">
        <v>10</v>
      </c>
      <c r="C936">
        <v>55</v>
      </c>
      <c r="D936">
        <v>1</v>
      </c>
      <c r="E936">
        <v>7020000</v>
      </c>
      <c r="F936" t="str">
        <f t="shared" si="14"/>
        <v>1105517020000</v>
      </c>
      <c r="G936" t="s">
        <v>4888</v>
      </c>
      <c r="H936">
        <v>0</v>
      </c>
      <c r="I936">
        <v>0</v>
      </c>
      <c r="J936">
        <v>-9024.68</v>
      </c>
      <c r="K936">
        <v>0</v>
      </c>
      <c r="L936">
        <v>-9024.68</v>
      </c>
      <c r="M936">
        <v>0</v>
      </c>
      <c r="N936" t="s">
        <v>905</v>
      </c>
      <c r="O936" t="s">
        <v>662</v>
      </c>
    </row>
    <row r="937" spans="1:15" x14ac:dyDescent="0.25">
      <c r="A937">
        <v>1</v>
      </c>
      <c r="B937">
        <v>10</v>
      </c>
      <c r="C937">
        <v>55</v>
      </c>
      <c r="D937">
        <v>1</v>
      </c>
      <c r="E937">
        <v>7022000</v>
      </c>
      <c r="F937" t="str">
        <f t="shared" si="14"/>
        <v>1105517022000</v>
      </c>
      <c r="G937" t="s">
        <v>5006</v>
      </c>
      <c r="H937">
        <v>0</v>
      </c>
      <c r="I937">
        <v>0</v>
      </c>
      <c r="J937">
        <v>0</v>
      </c>
      <c r="K937">
        <v>0</v>
      </c>
      <c r="L937">
        <v>0</v>
      </c>
      <c r="M937">
        <v>0</v>
      </c>
      <c r="N937" t="s">
        <v>905</v>
      </c>
      <c r="O937" t="s">
        <v>662</v>
      </c>
    </row>
    <row r="938" spans="1:15" x14ac:dyDescent="0.25">
      <c r="A938">
        <v>1</v>
      </c>
      <c r="B938">
        <v>10</v>
      </c>
      <c r="C938">
        <v>55</v>
      </c>
      <c r="D938">
        <v>1</v>
      </c>
      <c r="E938">
        <v>7023000</v>
      </c>
      <c r="F938" t="str">
        <f t="shared" si="14"/>
        <v>1105517023000</v>
      </c>
      <c r="G938" t="s">
        <v>5051</v>
      </c>
      <c r="H938">
        <v>0</v>
      </c>
      <c r="I938">
        <v>0</v>
      </c>
      <c r="J938">
        <v>0</v>
      </c>
      <c r="K938">
        <v>0</v>
      </c>
      <c r="L938">
        <v>0</v>
      </c>
      <c r="M938">
        <v>0</v>
      </c>
      <c r="N938" t="s">
        <v>905</v>
      </c>
      <c r="O938" t="s">
        <v>662</v>
      </c>
    </row>
    <row r="939" spans="1:15" x14ac:dyDescent="0.25">
      <c r="A939">
        <v>1</v>
      </c>
      <c r="B939">
        <v>10</v>
      </c>
      <c r="C939">
        <v>55</v>
      </c>
      <c r="D939">
        <v>1</v>
      </c>
      <c r="E939">
        <v>7031000</v>
      </c>
      <c r="F939" t="str">
        <f t="shared" si="14"/>
        <v>1105517031000</v>
      </c>
      <c r="G939" t="s">
        <v>4827</v>
      </c>
      <c r="H939">
        <v>0</v>
      </c>
      <c r="I939">
        <v>74236.63</v>
      </c>
      <c r="J939">
        <v>0</v>
      </c>
      <c r="K939">
        <v>74236.63</v>
      </c>
      <c r="L939">
        <v>0</v>
      </c>
      <c r="M939">
        <v>0</v>
      </c>
      <c r="N939" t="s">
        <v>905</v>
      </c>
      <c r="O939" t="s">
        <v>662</v>
      </c>
    </row>
    <row r="940" spans="1:15" x14ac:dyDescent="0.25">
      <c r="A940">
        <v>1</v>
      </c>
      <c r="B940">
        <v>10</v>
      </c>
      <c r="C940">
        <v>55</v>
      </c>
      <c r="D940">
        <v>1</v>
      </c>
      <c r="E940">
        <v>7032000</v>
      </c>
      <c r="F940" t="str">
        <f t="shared" si="14"/>
        <v>1105517032000</v>
      </c>
      <c r="G940" t="s">
        <v>4826</v>
      </c>
      <c r="H940">
        <v>0</v>
      </c>
      <c r="I940">
        <v>26517.599999999999</v>
      </c>
      <c r="J940">
        <v>0</v>
      </c>
      <c r="K940">
        <v>26517.599999999999</v>
      </c>
      <c r="L940">
        <v>0</v>
      </c>
      <c r="M940">
        <v>0</v>
      </c>
      <c r="N940" t="s">
        <v>905</v>
      </c>
      <c r="O940" t="s">
        <v>662</v>
      </c>
    </row>
    <row r="941" spans="1:15" x14ac:dyDescent="0.25">
      <c r="A941">
        <v>1</v>
      </c>
      <c r="B941">
        <v>10</v>
      </c>
      <c r="C941">
        <v>55</v>
      </c>
      <c r="D941">
        <v>1</v>
      </c>
      <c r="E941">
        <v>7034000</v>
      </c>
      <c r="F941" t="str">
        <f t="shared" si="14"/>
        <v>1105517034000</v>
      </c>
      <c r="G941" t="s">
        <v>4834</v>
      </c>
      <c r="H941">
        <v>0</v>
      </c>
      <c r="I941">
        <v>5361.26</v>
      </c>
      <c r="J941">
        <v>0</v>
      </c>
      <c r="K941">
        <v>5361.26</v>
      </c>
      <c r="L941">
        <v>0</v>
      </c>
      <c r="M941">
        <v>0</v>
      </c>
      <c r="N941" t="s">
        <v>905</v>
      </c>
      <c r="O941" t="s">
        <v>662</v>
      </c>
    </row>
    <row r="942" spans="1:15" x14ac:dyDescent="0.25">
      <c r="A942">
        <v>1</v>
      </c>
      <c r="B942">
        <v>10</v>
      </c>
      <c r="C942">
        <v>55</v>
      </c>
      <c r="D942">
        <v>1</v>
      </c>
      <c r="E942">
        <v>7105000</v>
      </c>
      <c r="F942" t="str">
        <f t="shared" si="14"/>
        <v>1105517105000</v>
      </c>
      <c r="G942" t="s">
        <v>4945</v>
      </c>
      <c r="H942">
        <v>0</v>
      </c>
      <c r="I942">
        <v>536554.67000000004</v>
      </c>
      <c r="J942">
        <v>0</v>
      </c>
      <c r="K942">
        <v>536554.67000000004</v>
      </c>
      <c r="L942">
        <v>0</v>
      </c>
      <c r="M942">
        <v>0</v>
      </c>
      <c r="N942" t="s">
        <v>905</v>
      </c>
      <c r="O942" t="s">
        <v>662</v>
      </c>
    </row>
    <row r="943" spans="1:15" x14ac:dyDescent="0.25">
      <c r="A943">
        <v>1</v>
      </c>
      <c r="B943">
        <v>10</v>
      </c>
      <c r="C943">
        <v>55</v>
      </c>
      <c r="D943">
        <v>1</v>
      </c>
      <c r="E943">
        <v>7131000</v>
      </c>
      <c r="F943" t="str">
        <f t="shared" si="14"/>
        <v>1105517131000</v>
      </c>
      <c r="G943" t="s">
        <v>4903</v>
      </c>
      <c r="H943">
        <v>0</v>
      </c>
      <c r="I943">
        <v>79992</v>
      </c>
      <c r="J943">
        <v>-79992</v>
      </c>
      <c r="K943">
        <v>0</v>
      </c>
      <c r="L943">
        <v>0</v>
      </c>
      <c r="M943">
        <v>0</v>
      </c>
      <c r="N943" t="s">
        <v>905</v>
      </c>
      <c r="O943" t="s">
        <v>662</v>
      </c>
    </row>
    <row r="944" spans="1:15" x14ac:dyDescent="0.25">
      <c r="A944">
        <v>1</v>
      </c>
      <c r="B944">
        <v>10</v>
      </c>
      <c r="C944">
        <v>55</v>
      </c>
      <c r="D944">
        <v>1</v>
      </c>
      <c r="E944">
        <v>7132000</v>
      </c>
      <c r="F944" t="str">
        <f t="shared" si="14"/>
        <v>1105517132000</v>
      </c>
      <c r="G944" t="s">
        <v>5052</v>
      </c>
      <c r="H944">
        <v>0</v>
      </c>
      <c r="I944">
        <v>46306.68</v>
      </c>
      <c r="J944">
        <v>0</v>
      </c>
      <c r="K944">
        <v>46306.68</v>
      </c>
      <c r="L944">
        <v>0</v>
      </c>
      <c r="M944">
        <v>0</v>
      </c>
      <c r="N944" t="s">
        <v>905</v>
      </c>
      <c r="O944" t="s">
        <v>662</v>
      </c>
    </row>
    <row r="945" spans="1:15" x14ac:dyDescent="0.25">
      <c r="A945">
        <v>1</v>
      </c>
      <c r="B945">
        <v>10</v>
      </c>
      <c r="C945">
        <v>55</v>
      </c>
      <c r="D945">
        <v>1</v>
      </c>
      <c r="E945">
        <v>7182000</v>
      </c>
      <c r="F945" t="str">
        <f t="shared" si="14"/>
        <v>1105517182000</v>
      </c>
      <c r="G945" t="s">
        <v>5053</v>
      </c>
      <c r="H945">
        <v>0</v>
      </c>
      <c r="I945">
        <v>0</v>
      </c>
      <c r="J945">
        <v>0</v>
      </c>
      <c r="K945">
        <v>0</v>
      </c>
      <c r="L945">
        <v>0</v>
      </c>
      <c r="M945">
        <v>0</v>
      </c>
      <c r="N945" t="s">
        <v>905</v>
      </c>
      <c r="O945" t="s">
        <v>662</v>
      </c>
    </row>
    <row r="946" spans="1:15" x14ac:dyDescent="0.25">
      <c r="A946">
        <v>1</v>
      </c>
      <c r="B946">
        <v>10</v>
      </c>
      <c r="C946">
        <v>55</v>
      </c>
      <c r="D946">
        <v>1</v>
      </c>
      <c r="E946">
        <v>7211000</v>
      </c>
      <c r="F946" t="str">
        <f t="shared" si="14"/>
        <v>1105517211000</v>
      </c>
      <c r="G946" t="s">
        <v>4890</v>
      </c>
      <c r="H946">
        <v>0</v>
      </c>
      <c r="I946">
        <v>21963.97</v>
      </c>
      <c r="J946">
        <v>-19990</v>
      </c>
      <c r="K946">
        <v>1973.97</v>
      </c>
      <c r="L946">
        <v>0</v>
      </c>
      <c r="M946">
        <v>0</v>
      </c>
      <c r="N946" t="s">
        <v>905</v>
      </c>
      <c r="O946" t="s">
        <v>662</v>
      </c>
    </row>
    <row r="947" spans="1:15" x14ac:dyDescent="0.25">
      <c r="A947">
        <v>1</v>
      </c>
      <c r="B947">
        <v>10</v>
      </c>
      <c r="C947">
        <v>55</v>
      </c>
      <c r="D947">
        <v>1</v>
      </c>
      <c r="E947">
        <v>7238000</v>
      </c>
      <c r="F947" t="str">
        <f t="shared" si="14"/>
        <v>1105517238000</v>
      </c>
      <c r="G947" t="s">
        <v>5054</v>
      </c>
      <c r="H947">
        <v>0</v>
      </c>
      <c r="I947">
        <v>19000</v>
      </c>
      <c r="J947">
        <v>-19000</v>
      </c>
      <c r="K947">
        <v>0</v>
      </c>
      <c r="L947">
        <v>0</v>
      </c>
      <c r="M947">
        <v>0</v>
      </c>
      <c r="N947" t="s">
        <v>905</v>
      </c>
      <c r="O947" t="s">
        <v>662</v>
      </c>
    </row>
    <row r="948" spans="1:15" x14ac:dyDescent="0.25">
      <c r="A948">
        <v>1</v>
      </c>
      <c r="B948">
        <v>10</v>
      </c>
      <c r="C948">
        <v>55</v>
      </c>
      <c r="D948">
        <v>1</v>
      </c>
      <c r="E948">
        <v>7262000</v>
      </c>
      <c r="F948" t="str">
        <f t="shared" si="14"/>
        <v>1105517262000</v>
      </c>
      <c r="G948" t="s">
        <v>5045</v>
      </c>
      <c r="H948">
        <v>0</v>
      </c>
      <c r="I948">
        <v>19848.39</v>
      </c>
      <c r="J948">
        <v>0</v>
      </c>
      <c r="K948">
        <v>19848.39</v>
      </c>
      <c r="L948">
        <v>0</v>
      </c>
      <c r="M948">
        <v>0</v>
      </c>
      <c r="N948" t="s">
        <v>905</v>
      </c>
      <c r="O948" t="s">
        <v>662</v>
      </c>
    </row>
    <row r="949" spans="1:15" x14ac:dyDescent="0.25">
      <c r="A949">
        <v>1</v>
      </c>
      <c r="B949">
        <v>10</v>
      </c>
      <c r="C949">
        <v>55</v>
      </c>
      <c r="D949">
        <v>1</v>
      </c>
      <c r="E949">
        <v>7263000</v>
      </c>
      <c r="F949" t="str">
        <f t="shared" si="14"/>
        <v>1105517263000</v>
      </c>
      <c r="G949" t="s">
        <v>4987</v>
      </c>
      <c r="H949">
        <v>0</v>
      </c>
      <c r="I949">
        <v>40500.89</v>
      </c>
      <c r="J949">
        <v>-210</v>
      </c>
      <c r="K949">
        <v>40290.89</v>
      </c>
      <c r="L949">
        <v>0</v>
      </c>
      <c r="M949">
        <v>0</v>
      </c>
      <c r="N949" t="s">
        <v>905</v>
      </c>
      <c r="O949" t="s">
        <v>662</v>
      </c>
    </row>
    <row r="950" spans="1:15" x14ac:dyDescent="0.25">
      <c r="A950">
        <v>1</v>
      </c>
      <c r="B950">
        <v>10</v>
      </c>
      <c r="C950">
        <v>55</v>
      </c>
      <c r="D950">
        <v>1</v>
      </c>
      <c r="E950">
        <v>7563000</v>
      </c>
      <c r="F950" t="str">
        <f t="shared" si="14"/>
        <v>1105517563000</v>
      </c>
      <c r="G950" t="s">
        <v>5055</v>
      </c>
      <c r="H950">
        <v>0</v>
      </c>
      <c r="I950">
        <v>1073.68</v>
      </c>
      <c r="J950">
        <v>0</v>
      </c>
      <c r="K950">
        <v>1073.68</v>
      </c>
      <c r="L950">
        <v>0</v>
      </c>
      <c r="M950">
        <v>0</v>
      </c>
      <c r="N950" t="s">
        <v>905</v>
      </c>
      <c r="O950" t="s">
        <v>662</v>
      </c>
    </row>
    <row r="951" spans="1:15" x14ac:dyDescent="0.25">
      <c r="A951">
        <v>1</v>
      </c>
      <c r="B951">
        <v>10</v>
      </c>
      <c r="C951">
        <v>55</v>
      </c>
      <c r="D951">
        <v>1</v>
      </c>
      <c r="E951">
        <v>7598000</v>
      </c>
      <c r="F951" t="str">
        <f t="shared" si="14"/>
        <v>1105517598000</v>
      </c>
      <c r="G951" t="s">
        <v>5034</v>
      </c>
      <c r="H951">
        <v>0</v>
      </c>
      <c r="I951">
        <v>48984.3</v>
      </c>
      <c r="J951">
        <v>0</v>
      </c>
      <c r="K951">
        <v>48984.3</v>
      </c>
      <c r="L951">
        <v>0</v>
      </c>
      <c r="M951">
        <v>0</v>
      </c>
      <c r="N951" t="s">
        <v>905</v>
      </c>
      <c r="O951" t="s">
        <v>662</v>
      </c>
    </row>
    <row r="952" spans="1:15" x14ac:dyDescent="0.25">
      <c r="A952">
        <v>1</v>
      </c>
      <c r="B952">
        <v>10</v>
      </c>
      <c r="C952">
        <v>55</v>
      </c>
      <c r="D952">
        <v>1</v>
      </c>
      <c r="E952">
        <v>7642000</v>
      </c>
      <c r="F952" t="str">
        <f t="shared" si="14"/>
        <v>1105517642000</v>
      </c>
      <c r="G952" t="s">
        <v>4910</v>
      </c>
      <c r="H952">
        <v>0</v>
      </c>
      <c r="I952">
        <v>4200</v>
      </c>
      <c r="J952">
        <v>0</v>
      </c>
      <c r="K952">
        <v>4200</v>
      </c>
      <c r="L952">
        <v>0</v>
      </c>
      <c r="M952">
        <v>0</v>
      </c>
      <c r="N952" t="s">
        <v>905</v>
      </c>
      <c r="O952" t="s">
        <v>662</v>
      </c>
    </row>
    <row r="953" spans="1:15" x14ac:dyDescent="0.25">
      <c r="A953">
        <v>1</v>
      </c>
      <c r="B953">
        <v>10</v>
      </c>
      <c r="C953">
        <v>55</v>
      </c>
      <c r="D953">
        <v>1</v>
      </c>
      <c r="E953">
        <v>7671000</v>
      </c>
      <c r="F953" t="str">
        <f t="shared" si="14"/>
        <v>1105517671000</v>
      </c>
      <c r="G953" t="s">
        <v>5056</v>
      </c>
      <c r="H953">
        <v>0</v>
      </c>
      <c r="I953">
        <v>24918.5</v>
      </c>
      <c r="J953">
        <v>-19000</v>
      </c>
      <c r="K953">
        <v>5918.5</v>
      </c>
      <c r="L953">
        <v>0</v>
      </c>
      <c r="M953">
        <v>0</v>
      </c>
      <c r="N953" t="s">
        <v>905</v>
      </c>
      <c r="O953" t="s">
        <v>662</v>
      </c>
    </row>
    <row r="954" spans="1:15" x14ac:dyDescent="0.25">
      <c r="A954">
        <v>1</v>
      </c>
      <c r="B954">
        <v>10</v>
      </c>
      <c r="C954">
        <v>55</v>
      </c>
      <c r="D954">
        <v>1</v>
      </c>
      <c r="E954">
        <v>7683000</v>
      </c>
      <c r="F954" t="str">
        <f t="shared" si="14"/>
        <v>1105517683000</v>
      </c>
      <c r="G954" t="s">
        <v>4956</v>
      </c>
      <c r="H954">
        <v>0</v>
      </c>
      <c r="I954">
        <v>12330.63</v>
      </c>
      <c r="J954">
        <v>-1116.47</v>
      </c>
      <c r="K954">
        <v>11214.16</v>
      </c>
      <c r="L954">
        <v>0</v>
      </c>
      <c r="M954">
        <v>0</v>
      </c>
      <c r="N954" t="s">
        <v>905</v>
      </c>
      <c r="O954" t="s">
        <v>662</v>
      </c>
    </row>
    <row r="955" spans="1:15" x14ac:dyDescent="0.25">
      <c r="A955">
        <v>1</v>
      </c>
      <c r="B955">
        <v>10</v>
      </c>
      <c r="C955">
        <v>55</v>
      </c>
      <c r="D955">
        <v>1</v>
      </c>
      <c r="E955">
        <v>7701000</v>
      </c>
      <c r="F955" t="str">
        <f t="shared" si="14"/>
        <v>1105517701000</v>
      </c>
      <c r="G955" t="s">
        <v>4892</v>
      </c>
      <c r="H955">
        <v>0</v>
      </c>
      <c r="I955">
        <v>0</v>
      </c>
      <c r="J955">
        <v>0</v>
      </c>
      <c r="K955">
        <v>0</v>
      </c>
      <c r="L955">
        <v>0</v>
      </c>
      <c r="M955">
        <v>0</v>
      </c>
      <c r="N955" t="s">
        <v>905</v>
      </c>
      <c r="O955" t="s">
        <v>662</v>
      </c>
    </row>
    <row r="956" spans="1:15" x14ac:dyDescent="0.25">
      <c r="A956">
        <v>1</v>
      </c>
      <c r="B956">
        <v>10</v>
      </c>
      <c r="C956">
        <v>55</v>
      </c>
      <c r="D956">
        <v>1</v>
      </c>
      <c r="E956">
        <v>7743000</v>
      </c>
      <c r="F956" t="str">
        <f t="shared" si="14"/>
        <v>1105517743000</v>
      </c>
      <c r="G956" t="s">
        <v>5049</v>
      </c>
      <c r="H956">
        <v>0</v>
      </c>
      <c r="I956">
        <v>84941.75</v>
      </c>
      <c r="J956">
        <v>0</v>
      </c>
      <c r="K956">
        <v>84941.75</v>
      </c>
      <c r="L956">
        <v>0</v>
      </c>
      <c r="M956">
        <v>0</v>
      </c>
      <c r="N956" t="s">
        <v>905</v>
      </c>
      <c r="O956" t="s">
        <v>662</v>
      </c>
    </row>
    <row r="957" spans="1:15" x14ac:dyDescent="0.25">
      <c r="A957">
        <v>1</v>
      </c>
      <c r="B957">
        <v>10</v>
      </c>
      <c r="C957">
        <v>55</v>
      </c>
      <c r="D957">
        <v>1</v>
      </c>
      <c r="E957">
        <v>7791000</v>
      </c>
      <c r="F957" t="str">
        <f t="shared" si="14"/>
        <v>1105517791000</v>
      </c>
      <c r="G957" t="s">
        <v>4962</v>
      </c>
      <c r="H957">
        <v>0</v>
      </c>
      <c r="I957">
        <v>434027.25</v>
      </c>
      <c r="J957">
        <v>0</v>
      </c>
      <c r="K957">
        <v>434027.25</v>
      </c>
      <c r="L957">
        <v>0</v>
      </c>
      <c r="M957">
        <v>0</v>
      </c>
      <c r="N957" t="s">
        <v>905</v>
      </c>
      <c r="O957" t="s">
        <v>662</v>
      </c>
    </row>
    <row r="958" spans="1:15" x14ac:dyDescent="0.25">
      <c r="A958">
        <v>1</v>
      </c>
      <c r="B958">
        <v>10</v>
      </c>
      <c r="C958">
        <v>55</v>
      </c>
      <c r="D958">
        <v>1</v>
      </c>
      <c r="E958">
        <v>7803000</v>
      </c>
      <c r="F958" t="str">
        <f t="shared" si="14"/>
        <v>1105517803000</v>
      </c>
      <c r="G958" t="s">
        <v>4898</v>
      </c>
      <c r="H958">
        <v>0</v>
      </c>
      <c r="I958">
        <v>5607.7</v>
      </c>
      <c r="J958">
        <v>0</v>
      </c>
      <c r="K958">
        <v>5607.7</v>
      </c>
      <c r="L958">
        <v>0</v>
      </c>
      <c r="M958">
        <v>0</v>
      </c>
      <c r="N958" t="s">
        <v>905</v>
      </c>
      <c r="O958" t="s">
        <v>662</v>
      </c>
    </row>
    <row r="959" spans="1:15" x14ac:dyDescent="0.25">
      <c r="A959">
        <v>1</v>
      </c>
      <c r="B959">
        <v>10</v>
      </c>
      <c r="C959">
        <v>55</v>
      </c>
      <c r="D959">
        <v>1</v>
      </c>
      <c r="E959">
        <v>7834000</v>
      </c>
      <c r="F959" t="str">
        <f t="shared" si="14"/>
        <v>1105517834000</v>
      </c>
      <c r="G959" t="s">
        <v>5057</v>
      </c>
      <c r="H959">
        <v>0</v>
      </c>
      <c r="I959">
        <v>0</v>
      </c>
      <c r="J959">
        <v>0</v>
      </c>
      <c r="K959">
        <v>0</v>
      </c>
      <c r="L959">
        <v>0</v>
      </c>
      <c r="M959">
        <v>0</v>
      </c>
      <c r="N959" t="s">
        <v>905</v>
      </c>
      <c r="O959" t="s">
        <v>662</v>
      </c>
    </row>
    <row r="960" spans="1:15" x14ac:dyDescent="0.25">
      <c r="A960">
        <v>1</v>
      </c>
      <c r="B960">
        <v>10</v>
      </c>
      <c r="C960">
        <v>55</v>
      </c>
      <c r="D960">
        <v>1</v>
      </c>
      <c r="E960">
        <v>7843000</v>
      </c>
      <c r="F960" t="str">
        <f t="shared" si="14"/>
        <v>1105517843000</v>
      </c>
      <c r="G960" t="s">
        <v>5058</v>
      </c>
      <c r="H960">
        <v>0</v>
      </c>
      <c r="I960">
        <v>0</v>
      </c>
      <c r="J960">
        <v>0</v>
      </c>
      <c r="K960">
        <v>0</v>
      </c>
      <c r="L960">
        <v>0</v>
      </c>
      <c r="M960">
        <v>0</v>
      </c>
      <c r="N960" t="s">
        <v>905</v>
      </c>
      <c r="O960" t="s">
        <v>662</v>
      </c>
    </row>
    <row r="961" spans="1:15" x14ac:dyDescent="0.25">
      <c r="A961">
        <v>1</v>
      </c>
      <c r="B961">
        <v>10</v>
      </c>
      <c r="C961">
        <v>55</v>
      </c>
      <c r="D961">
        <v>1</v>
      </c>
      <c r="E961">
        <v>8061075</v>
      </c>
      <c r="F961" t="str">
        <f t="shared" si="14"/>
        <v>1105518061075</v>
      </c>
      <c r="G961" t="s">
        <v>4924</v>
      </c>
      <c r="H961">
        <v>0</v>
      </c>
      <c r="I961">
        <v>19990</v>
      </c>
      <c r="J961">
        <v>0</v>
      </c>
      <c r="K961">
        <v>19990</v>
      </c>
      <c r="L961">
        <v>0</v>
      </c>
      <c r="M961">
        <v>0</v>
      </c>
      <c r="N961" t="s">
        <v>905</v>
      </c>
      <c r="O961" t="s">
        <v>662</v>
      </c>
    </row>
    <row r="962" spans="1:15" x14ac:dyDescent="0.25">
      <c r="A962">
        <v>1</v>
      </c>
      <c r="B962">
        <v>10</v>
      </c>
      <c r="C962">
        <v>55</v>
      </c>
      <c r="D962">
        <v>1</v>
      </c>
      <c r="E962">
        <v>8063003</v>
      </c>
      <c r="F962" t="str">
        <f t="shared" si="14"/>
        <v>1105518063003</v>
      </c>
      <c r="G962" t="s">
        <v>4925</v>
      </c>
      <c r="H962">
        <v>0</v>
      </c>
      <c r="I962">
        <v>0</v>
      </c>
      <c r="J962">
        <v>-19990</v>
      </c>
      <c r="K962">
        <v>0</v>
      </c>
      <c r="L962">
        <v>-19990</v>
      </c>
      <c r="M962">
        <v>0</v>
      </c>
      <c r="N962" t="s">
        <v>905</v>
      </c>
      <c r="O962" t="s">
        <v>662</v>
      </c>
    </row>
    <row r="963" spans="1:15" x14ac:dyDescent="0.25">
      <c r="A963">
        <v>1</v>
      </c>
      <c r="B963">
        <v>10</v>
      </c>
      <c r="C963">
        <v>55</v>
      </c>
      <c r="D963">
        <v>1</v>
      </c>
      <c r="E963">
        <v>8261000</v>
      </c>
      <c r="F963" t="str">
        <f t="shared" ref="F963:F1026" si="15">CONCATENATE(A963,B963,C963,D963,E963)</f>
        <v>1105518261000</v>
      </c>
      <c r="G963" t="s">
        <v>4970</v>
      </c>
      <c r="H963">
        <v>0</v>
      </c>
      <c r="I963">
        <v>0</v>
      </c>
      <c r="J963">
        <v>0</v>
      </c>
      <c r="K963">
        <v>0</v>
      </c>
      <c r="L963">
        <v>0</v>
      </c>
      <c r="M963">
        <v>0</v>
      </c>
      <c r="N963" t="s">
        <v>905</v>
      </c>
      <c r="O963" t="s">
        <v>662</v>
      </c>
    </row>
    <row r="964" spans="1:15" x14ac:dyDescent="0.25">
      <c r="A964" s="192"/>
      <c r="B964" s="192"/>
      <c r="C964" s="192"/>
      <c r="D964" s="192"/>
      <c r="E964" s="192"/>
      <c r="F964" t="str">
        <f t="shared" si="15"/>
        <v/>
      </c>
      <c r="G964" s="192"/>
      <c r="H964" s="192"/>
      <c r="I964" s="192"/>
      <c r="J964" s="192"/>
      <c r="K964" s="192"/>
      <c r="L964" s="192"/>
      <c r="M964" s="192"/>
      <c r="N964" s="192"/>
      <c r="O964" s="192"/>
    </row>
    <row r="965" spans="1:15" x14ac:dyDescent="0.25">
      <c r="A965">
        <v>1</v>
      </c>
      <c r="B965">
        <v>10</v>
      </c>
      <c r="C965">
        <v>56</v>
      </c>
      <c r="D965">
        <v>1</v>
      </c>
      <c r="E965">
        <v>5027000</v>
      </c>
      <c r="F965" t="str">
        <f t="shared" si="15"/>
        <v>1105615027000</v>
      </c>
      <c r="G965" t="s">
        <v>4883</v>
      </c>
      <c r="H965">
        <v>0</v>
      </c>
      <c r="I965">
        <v>0</v>
      </c>
      <c r="J965">
        <v>-1200000</v>
      </c>
      <c r="K965">
        <v>0</v>
      </c>
      <c r="L965">
        <v>-1200000</v>
      </c>
      <c r="M965">
        <v>0</v>
      </c>
      <c r="N965" t="s">
        <v>905</v>
      </c>
      <c r="O965" t="s">
        <v>4884</v>
      </c>
    </row>
    <row r="966" spans="1:15" x14ac:dyDescent="0.25">
      <c r="A966">
        <v>1</v>
      </c>
      <c r="B966">
        <v>10</v>
      </c>
      <c r="C966">
        <v>56</v>
      </c>
      <c r="D966">
        <v>1</v>
      </c>
      <c r="E966">
        <v>5221000</v>
      </c>
      <c r="F966" t="str">
        <f t="shared" si="15"/>
        <v>1105615221000</v>
      </c>
      <c r="G966" t="s">
        <v>5059</v>
      </c>
      <c r="H966">
        <v>0</v>
      </c>
      <c r="I966">
        <v>0</v>
      </c>
      <c r="J966">
        <v>-4013.92</v>
      </c>
      <c r="K966">
        <v>0</v>
      </c>
      <c r="L966">
        <v>-4013.92</v>
      </c>
      <c r="M966">
        <v>0</v>
      </c>
      <c r="N966" t="s">
        <v>905</v>
      </c>
      <c r="O966" t="s">
        <v>4884</v>
      </c>
    </row>
    <row r="967" spans="1:15" x14ac:dyDescent="0.25">
      <c r="A967">
        <v>1</v>
      </c>
      <c r="B967">
        <v>10</v>
      </c>
      <c r="C967">
        <v>56</v>
      </c>
      <c r="D967">
        <v>1</v>
      </c>
      <c r="E967">
        <v>5223000</v>
      </c>
      <c r="F967" t="str">
        <f t="shared" si="15"/>
        <v>1105615223000</v>
      </c>
      <c r="G967" t="s">
        <v>5060</v>
      </c>
      <c r="H967">
        <v>0</v>
      </c>
      <c r="I967">
        <v>4678.22</v>
      </c>
      <c r="J967">
        <v>-2341422.2999999998</v>
      </c>
      <c r="K967">
        <v>0</v>
      </c>
      <c r="L967">
        <v>-2336744.08</v>
      </c>
      <c r="M967">
        <v>0</v>
      </c>
      <c r="N967" t="s">
        <v>905</v>
      </c>
      <c r="O967" t="s">
        <v>4884</v>
      </c>
    </row>
    <row r="968" spans="1:15" x14ac:dyDescent="0.25">
      <c r="A968">
        <v>1</v>
      </c>
      <c r="B968">
        <v>10</v>
      </c>
      <c r="C968">
        <v>56</v>
      </c>
      <c r="D968">
        <v>1</v>
      </c>
      <c r="E968">
        <v>5224000</v>
      </c>
      <c r="F968" t="str">
        <f t="shared" si="15"/>
        <v>1105615224000</v>
      </c>
      <c r="G968" t="s">
        <v>5061</v>
      </c>
      <c r="H968">
        <v>0</v>
      </c>
      <c r="I968">
        <v>0</v>
      </c>
      <c r="J968">
        <v>0</v>
      </c>
      <c r="K968">
        <v>0</v>
      </c>
      <c r="L968">
        <v>0</v>
      </c>
      <c r="M968">
        <v>0</v>
      </c>
      <c r="N968" t="s">
        <v>905</v>
      </c>
      <c r="O968" t="s">
        <v>4884</v>
      </c>
    </row>
    <row r="969" spans="1:15" x14ac:dyDescent="0.25">
      <c r="A969">
        <v>1</v>
      </c>
      <c r="B969">
        <v>10</v>
      </c>
      <c r="C969">
        <v>56</v>
      </c>
      <c r="D969">
        <v>1</v>
      </c>
      <c r="E969">
        <v>5608000</v>
      </c>
      <c r="F969" t="str">
        <f t="shared" si="15"/>
        <v>1105615608000</v>
      </c>
      <c r="G969" t="s">
        <v>5050</v>
      </c>
      <c r="H969">
        <v>0</v>
      </c>
      <c r="I969">
        <v>900868.37</v>
      </c>
      <c r="J969">
        <v>0</v>
      </c>
      <c r="K969">
        <v>900868.37</v>
      </c>
      <c r="L969">
        <v>0</v>
      </c>
      <c r="M969">
        <v>0</v>
      </c>
      <c r="N969" t="s">
        <v>905</v>
      </c>
      <c r="O969" t="s">
        <v>4884</v>
      </c>
    </row>
    <row r="970" spans="1:15" x14ac:dyDescent="0.25">
      <c r="A970">
        <v>1</v>
      </c>
      <c r="B970">
        <v>10</v>
      </c>
      <c r="C970">
        <v>56</v>
      </c>
      <c r="D970">
        <v>1</v>
      </c>
      <c r="E970">
        <v>7010000</v>
      </c>
      <c r="F970" t="str">
        <f t="shared" si="15"/>
        <v>1105617010000</v>
      </c>
      <c r="G970" t="s">
        <v>4823</v>
      </c>
      <c r="H970">
        <v>0</v>
      </c>
      <c r="I970">
        <v>244258.76</v>
      </c>
      <c r="J970">
        <v>0</v>
      </c>
      <c r="K970">
        <v>244258.76</v>
      </c>
      <c r="L970">
        <v>0</v>
      </c>
      <c r="M970">
        <v>0</v>
      </c>
      <c r="N970" t="s">
        <v>905</v>
      </c>
      <c r="O970" t="s">
        <v>662</v>
      </c>
    </row>
    <row r="971" spans="1:15" x14ac:dyDescent="0.25">
      <c r="A971">
        <v>1</v>
      </c>
      <c r="B971">
        <v>10</v>
      </c>
      <c r="C971">
        <v>56</v>
      </c>
      <c r="D971">
        <v>1</v>
      </c>
      <c r="E971">
        <v>7011000</v>
      </c>
      <c r="F971" t="str">
        <f t="shared" si="15"/>
        <v>1105617011000</v>
      </c>
      <c r="G971" t="s">
        <v>4885</v>
      </c>
      <c r="H971">
        <v>0</v>
      </c>
      <c r="I971">
        <v>23962.21</v>
      </c>
      <c r="J971">
        <v>0</v>
      </c>
      <c r="K971">
        <v>23962.21</v>
      </c>
      <c r="L971">
        <v>0</v>
      </c>
      <c r="M971">
        <v>0</v>
      </c>
      <c r="N971" t="s">
        <v>905</v>
      </c>
      <c r="O971" t="s">
        <v>662</v>
      </c>
    </row>
    <row r="972" spans="1:15" x14ac:dyDescent="0.25">
      <c r="A972">
        <v>1</v>
      </c>
      <c r="B972">
        <v>10</v>
      </c>
      <c r="C972">
        <v>56</v>
      </c>
      <c r="D972">
        <v>1</v>
      </c>
      <c r="E972">
        <v>7012000</v>
      </c>
      <c r="F972" t="str">
        <f t="shared" si="15"/>
        <v>1105617012000</v>
      </c>
      <c r="G972" t="s">
        <v>5027</v>
      </c>
      <c r="H972">
        <v>0</v>
      </c>
      <c r="I972">
        <v>23867.19</v>
      </c>
      <c r="J972">
        <v>0</v>
      </c>
      <c r="K972">
        <v>23867.19</v>
      </c>
      <c r="L972">
        <v>0</v>
      </c>
      <c r="M972">
        <v>0</v>
      </c>
      <c r="N972" t="s">
        <v>905</v>
      </c>
      <c r="O972" t="s">
        <v>662</v>
      </c>
    </row>
    <row r="973" spans="1:15" x14ac:dyDescent="0.25">
      <c r="A973">
        <v>1</v>
      </c>
      <c r="B973">
        <v>10</v>
      </c>
      <c r="C973">
        <v>56</v>
      </c>
      <c r="D973">
        <v>1</v>
      </c>
      <c r="E973">
        <v>7017000</v>
      </c>
      <c r="F973" t="str">
        <f t="shared" si="15"/>
        <v>1105617017000</v>
      </c>
      <c r="G973" t="s">
        <v>4943</v>
      </c>
      <c r="H973">
        <v>0</v>
      </c>
      <c r="I973">
        <v>46172.85</v>
      </c>
      <c r="J973">
        <v>0</v>
      </c>
      <c r="K973">
        <v>46172.85</v>
      </c>
      <c r="L973">
        <v>0</v>
      </c>
      <c r="M973">
        <v>0</v>
      </c>
      <c r="N973" t="s">
        <v>905</v>
      </c>
      <c r="O973" t="s">
        <v>662</v>
      </c>
    </row>
    <row r="974" spans="1:15" x14ac:dyDescent="0.25">
      <c r="A974">
        <v>1</v>
      </c>
      <c r="B974">
        <v>10</v>
      </c>
      <c r="C974">
        <v>56</v>
      </c>
      <c r="D974">
        <v>1</v>
      </c>
      <c r="E974">
        <v>7019000</v>
      </c>
      <c r="F974" t="str">
        <f t="shared" si="15"/>
        <v>1105617019000</v>
      </c>
      <c r="G974" t="s">
        <v>5031</v>
      </c>
      <c r="H974">
        <v>0</v>
      </c>
      <c r="I974">
        <v>3037.32</v>
      </c>
      <c r="J974">
        <v>-1204</v>
      </c>
      <c r="K974">
        <v>1833.32</v>
      </c>
      <c r="L974">
        <v>0</v>
      </c>
      <c r="M974">
        <v>0</v>
      </c>
      <c r="N974" t="s">
        <v>905</v>
      </c>
      <c r="O974" t="s">
        <v>662</v>
      </c>
    </row>
    <row r="975" spans="1:15" x14ac:dyDescent="0.25">
      <c r="A975">
        <v>1</v>
      </c>
      <c r="B975">
        <v>10</v>
      </c>
      <c r="C975">
        <v>56</v>
      </c>
      <c r="D975">
        <v>1</v>
      </c>
      <c r="E975">
        <v>7020000</v>
      </c>
      <c r="F975" t="str">
        <f t="shared" si="15"/>
        <v>1105617020000</v>
      </c>
      <c r="G975" t="s">
        <v>4888</v>
      </c>
      <c r="H975">
        <v>0</v>
      </c>
      <c r="I975">
        <v>24352.19</v>
      </c>
      <c r="J975">
        <v>-9409</v>
      </c>
      <c r="K975">
        <v>14943.19</v>
      </c>
      <c r="L975">
        <v>0</v>
      </c>
      <c r="M975">
        <v>0</v>
      </c>
      <c r="N975" t="s">
        <v>905</v>
      </c>
      <c r="O975" t="s">
        <v>662</v>
      </c>
    </row>
    <row r="976" spans="1:15" x14ac:dyDescent="0.25">
      <c r="A976">
        <v>1</v>
      </c>
      <c r="B976">
        <v>10</v>
      </c>
      <c r="C976">
        <v>56</v>
      </c>
      <c r="D976">
        <v>1</v>
      </c>
      <c r="E976">
        <v>7031000</v>
      </c>
      <c r="F976" t="str">
        <f t="shared" si="15"/>
        <v>1105617031000</v>
      </c>
      <c r="G976" t="s">
        <v>4827</v>
      </c>
      <c r="H976">
        <v>0</v>
      </c>
      <c r="I976">
        <v>42419.55</v>
      </c>
      <c r="J976">
        <v>0</v>
      </c>
      <c r="K976">
        <v>42419.55</v>
      </c>
      <c r="L976">
        <v>0</v>
      </c>
      <c r="M976">
        <v>0</v>
      </c>
      <c r="N976" t="s">
        <v>905</v>
      </c>
      <c r="O976" t="s">
        <v>662</v>
      </c>
    </row>
    <row r="977" spans="1:15" x14ac:dyDescent="0.25">
      <c r="A977">
        <v>1</v>
      </c>
      <c r="B977">
        <v>10</v>
      </c>
      <c r="C977">
        <v>56</v>
      </c>
      <c r="D977">
        <v>1</v>
      </c>
      <c r="E977">
        <v>7032000</v>
      </c>
      <c r="F977" t="str">
        <f t="shared" si="15"/>
        <v>1105617032000</v>
      </c>
      <c r="G977" t="s">
        <v>4826</v>
      </c>
      <c r="H977">
        <v>0</v>
      </c>
      <c r="I977">
        <v>0</v>
      </c>
      <c r="J977">
        <v>0</v>
      </c>
      <c r="K977">
        <v>0</v>
      </c>
      <c r="L977">
        <v>0</v>
      </c>
      <c r="M977">
        <v>0</v>
      </c>
      <c r="N977" t="s">
        <v>905</v>
      </c>
      <c r="O977" t="s">
        <v>662</v>
      </c>
    </row>
    <row r="978" spans="1:15" x14ac:dyDescent="0.25">
      <c r="A978">
        <v>1</v>
      </c>
      <c r="B978">
        <v>10</v>
      </c>
      <c r="C978">
        <v>56</v>
      </c>
      <c r="D978">
        <v>1</v>
      </c>
      <c r="E978">
        <v>7034000</v>
      </c>
      <c r="F978" t="str">
        <f t="shared" si="15"/>
        <v>1105617034000</v>
      </c>
      <c r="G978" t="s">
        <v>4834</v>
      </c>
      <c r="H978">
        <v>0</v>
      </c>
      <c r="I978">
        <v>3451.35</v>
      </c>
      <c r="J978">
        <v>0</v>
      </c>
      <c r="K978">
        <v>3451.35</v>
      </c>
      <c r="L978">
        <v>0</v>
      </c>
      <c r="M978">
        <v>0</v>
      </c>
      <c r="N978" t="s">
        <v>905</v>
      </c>
      <c r="O978" t="s">
        <v>662</v>
      </c>
    </row>
    <row r="979" spans="1:15" x14ac:dyDescent="0.25">
      <c r="A979">
        <v>1</v>
      </c>
      <c r="B979">
        <v>10</v>
      </c>
      <c r="C979">
        <v>56</v>
      </c>
      <c r="D979">
        <v>1</v>
      </c>
      <c r="E979">
        <v>7105000</v>
      </c>
      <c r="F979" t="str">
        <f t="shared" si="15"/>
        <v>1105617105000</v>
      </c>
      <c r="G979" t="s">
        <v>4945</v>
      </c>
      <c r="H979">
        <v>0</v>
      </c>
      <c r="I979">
        <v>600000</v>
      </c>
      <c r="J979">
        <v>-287405.32</v>
      </c>
      <c r="K979">
        <v>312594.68</v>
      </c>
      <c r="L979">
        <v>0</v>
      </c>
      <c r="M979">
        <v>0</v>
      </c>
      <c r="N979" t="s">
        <v>905</v>
      </c>
      <c r="O979" t="s">
        <v>662</v>
      </c>
    </row>
    <row r="980" spans="1:15" x14ac:dyDescent="0.25">
      <c r="A980">
        <v>1</v>
      </c>
      <c r="B980">
        <v>10</v>
      </c>
      <c r="C980">
        <v>56</v>
      </c>
      <c r="D980">
        <v>1</v>
      </c>
      <c r="E980">
        <v>7131000</v>
      </c>
      <c r="F980" t="str">
        <f t="shared" si="15"/>
        <v>1105617131000</v>
      </c>
      <c r="G980" t="s">
        <v>4903</v>
      </c>
      <c r="H980">
        <v>0</v>
      </c>
      <c r="I980">
        <v>229174</v>
      </c>
      <c r="J980">
        <v>-229174</v>
      </c>
      <c r="K980">
        <v>0</v>
      </c>
      <c r="L980">
        <v>0</v>
      </c>
      <c r="M980">
        <v>0</v>
      </c>
      <c r="N980" t="s">
        <v>905</v>
      </c>
      <c r="O980" t="s">
        <v>662</v>
      </c>
    </row>
    <row r="981" spans="1:15" x14ac:dyDescent="0.25">
      <c r="A981">
        <v>1</v>
      </c>
      <c r="B981">
        <v>10</v>
      </c>
      <c r="C981">
        <v>56</v>
      </c>
      <c r="D981">
        <v>1</v>
      </c>
      <c r="E981">
        <v>7201000</v>
      </c>
      <c r="F981" t="str">
        <f t="shared" si="15"/>
        <v>1105617201000</v>
      </c>
      <c r="G981" t="s">
        <v>5040</v>
      </c>
      <c r="H981">
        <v>0</v>
      </c>
      <c r="I981">
        <v>3001.52</v>
      </c>
      <c r="J981">
        <v>0</v>
      </c>
      <c r="K981">
        <v>3001.52</v>
      </c>
      <c r="L981">
        <v>0</v>
      </c>
      <c r="M981">
        <v>0</v>
      </c>
      <c r="N981" t="s">
        <v>905</v>
      </c>
      <c r="O981" t="s">
        <v>662</v>
      </c>
    </row>
    <row r="982" spans="1:15" x14ac:dyDescent="0.25">
      <c r="A982">
        <v>1</v>
      </c>
      <c r="B982">
        <v>10</v>
      </c>
      <c r="C982">
        <v>56</v>
      </c>
      <c r="D982">
        <v>1</v>
      </c>
      <c r="E982">
        <v>7204000</v>
      </c>
      <c r="F982" t="str">
        <f t="shared" si="15"/>
        <v>1105617204000</v>
      </c>
      <c r="G982" t="s">
        <v>5062</v>
      </c>
      <c r="H982">
        <v>0</v>
      </c>
      <c r="I982">
        <v>0</v>
      </c>
      <c r="J982">
        <v>0</v>
      </c>
      <c r="K982">
        <v>0</v>
      </c>
      <c r="L982">
        <v>0</v>
      </c>
      <c r="M982">
        <v>0</v>
      </c>
      <c r="N982" t="s">
        <v>905</v>
      </c>
      <c r="O982" t="s">
        <v>662</v>
      </c>
    </row>
    <row r="983" spans="1:15" x14ac:dyDescent="0.25">
      <c r="A983">
        <v>1</v>
      </c>
      <c r="B983">
        <v>10</v>
      </c>
      <c r="C983">
        <v>56</v>
      </c>
      <c r="D983">
        <v>1</v>
      </c>
      <c r="E983">
        <v>7238000</v>
      </c>
      <c r="F983" t="str">
        <f t="shared" si="15"/>
        <v>1105617238000</v>
      </c>
      <c r="G983" t="s">
        <v>5054</v>
      </c>
      <c r="H983">
        <v>0</v>
      </c>
      <c r="I983">
        <v>11525</v>
      </c>
      <c r="J983">
        <v>0</v>
      </c>
      <c r="K983">
        <v>11525</v>
      </c>
      <c r="L983">
        <v>0</v>
      </c>
      <c r="M983">
        <v>0</v>
      </c>
      <c r="N983" t="s">
        <v>905</v>
      </c>
      <c r="O983" t="s">
        <v>662</v>
      </c>
    </row>
    <row r="984" spans="1:15" x14ac:dyDescent="0.25">
      <c r="A984">
        <v>1</v>
      </c>
      <c r="B984">
        <v>10</v>
      </c>
      <c r="C984">
        <v>56</v>
      </c>
      <c r="D984">
        <v>1</v>
      </c>
      <c r="E984">
        <v>7262000</v>
      </c>
      <c r="F984" t="str">
        <f t="shared" si="15"/>
        <v>1105617262000</v>
      </c>
      <c r="G984" t="s">
        <v>5045</v>
      </c>
      <c r="H984">
        <v>0</v>
      </c>
      <c r="I984">
        <v>13155.71</v>
      </c>
      <c r="J984">
        <v>-2135.9699999999998</v>
      </c>
      <c r="K984">
        <v>11019.74</v>
      </c>
      <c r="L984">
        <v>0</v>
      </c>
      <c r="M984">
        <v>0</v>
      </c>
      <c r="N984" t="s">
        <v>905</v>
      </c>
      <c r="O984" t="s">
        <v>662</v>
      </c>
    </row>
    <row r="985" spans="1:15" x14ac:dyDescent="0.25">
      <c r="A985">
        <v>1</v>
      </c>
      <c r="B985">
        <v>10</v>
      </c>
      <c r="C985">
        <v>56</v>
      </c>
      <c r="D985">
        <v>1</v>
      </c>
      <c r="E985">
        <v>7263000</v>
      </c>
      <c r="F985" t="str">
        <f t="shared" si="15"/>
        <v>1105617263000</v>
      </c>
      <c r="G985" t="s">
        <v>4987</v>
      </c>
      <c r="H985">
        <v>0</v>
      </c>
      <c r="I985">
        <v>49586.76</v>
      </c>
      <c r="J985">
        <v>-1933</v>
      </c>
      <c r="K985">
        <v>47653.760000000002</v>
      </c>
      <c r="L985">
        <v>0</v>
      </c>
      <c r="M985">
        <v>0</v>
      </c>
      <c r="N985" t="s">
        <v>905</v>
      </c>
      <c r="O985" t="s">
        <v>662</v>
      </c>
    </row>
    <row r="986" spans="1:15" x14ac:dyDescent="0.25">
      <c r="A986">
        <v>1</v>
      </c>
      <c r="B986">
        <v>10</v>
      </c>
      <c r="C986">
        <v>56</v>
      </c>
      <c r="D986">
        <v>1</v>
      </c>
      <c r="E986">
        <v>7563000</v>
      </c>
      <c r="F986" t="str">
        <f t="shared" si="15"/>
        <v>1105617563000</v>
      </c>
      <c r="G986" t="s">
        <v>5055</v>
      </c>
      <c r="H986">
        <v>0</v>
      </c>
      <c r="I986">
        <v>5548.77</v>
      </c>
      <c r="J986">
        <v>0</v>
      </c>
      <c r="K986">
        <v>5548.77</v>
      </c>
      <c r="L986">
        <v>0</v>
      </c>
      <c r="M986">
        <v>0</v>
      </c>
      <c r="N986" t="s">
        <v>905</v>
      </c>
      <c r="O986" t="s">
        <v>662</v>
      </c>
    </row>
    <row r="987" spans="1:15" x14ac:dyDescent="0.25">
      <c r="A987">
        <v>1</v>
      </c>
      <c r="B987">
        <v>10</v>
      </c>
      <c r="C987">
        <v>56</v>
      </c>
      <c r="D987">
        <v>1</v>
      </c>
      <c r="E987">
        <v>7571000</v>
      </c>
      <c r="F987" t="str">
        <f t="shared" si="15"/>
        <v>1105617571000</v>
      </c>
      <c r="G987" t="s">
        <v>4993</v>
      </c>
      <c r="H987">
        <v>0</v>
      </c>
      <c r="I987">
        <v>6549.47</v>
      </c>
      <c r="J987">
        <v>0</v>
      </c>
      <c r="K987">
        <v>6549.47</v>
      </c>
      <c r="L987">
        <v>0</v>
      </c>
      <c r="M987">
        <v>0</v>
      </c>
      <c r="N987" t="s">
        <v>905</v>
      </c>
      <c r="O987" t="s">
        <v>662</v>
      </c>
    </row>
    <row r="988" spans="1:15" x14ac:dyDescent="0.25">
      <c r="A988">
        <v>1</v>
      </c>
      <c r="B988">
        <v>10</v>
      </c>
      <c r="C988">
        <v>56</v>
      </c>
      <c r="D988">
        <v>1</v>
      </c>
      <c r="E988">
        <v>7598000</v>
      </c>
      <c r="F988" t="str">
        <f t="shared" si="15"/>
        <v>1105617598000</v>
      </c>
      <c r="G988" t="s">
        <v>5034</v>
      </c>
      <c r="H988">
        <v>0</v>
      </c>
      <c r="I988">
        <v>73332.17</v>
      </c>
      <c r="J988">
        <v>0</v>
      </c>
      <c r="K988">
        <v>73332.17</v>
      </c>
      <c r="L988">
        <v>0</v>
      </c>
      <c r="M988">
        <v>0</v>
      </c>
      <c r="N988" t="s">
        <v>905</v>
      </c>
      <c r="O988" t="s">
        <v>662</v>
      </c>
    </row>
    <row r="989" spans="1:15" x14ac:dyDescent="0.25">
      <c r="A989">
        <v>1</v>
      </c>
      <c r="B989">
        <v>10</v>
      </c>
      <c r="C989">
        <v>56</v>
      </c>
      <c r="D989">
        <v>1</v>
      </c>
      <c r="E989">
        <v>7642000</v>
      </c>
      <c r="F989" t="str">
        <f t="shared" si="15"/>
        <v>1105617642000</v>
      </c>
      <c r="G989" t="s">
        <v>4910</v>
      </c>
      <c r="H989">
        <v>0</v>
      </c>
      <c r="I989">
        <v>6700</v>
      </c>
      <c r="J989">
        <v>0</v>
      </c>
      <c r="K989">
        <v>6700</v>
      </c>
      <c r="L989">
        <v>0</v>
      </c>
      <c r="M989">
        <v>0</v>
      </c>
      <c r="N989" t="s">
        <v>905</v>
      </c>
      <c r="O989" t="s">
        <v>662</v>
      </c>
    </row>
    <row r="990" spans="1:15" x14ac:dyDescent="0.25">
      <c r="A990">
        <v>1</v>
      </c>
      <c r="B990">
        <v>10</v>
      </c>
      <c r="C990">
        <v>56</v>
      </c>
      <c r="D990">
        <v>1</v>
      </c>
      <c r="E990">
        <v>7671000</v>
      </c>
      <c r="F990" t="str">
        <f t="shared" si="15"/>
        <v>1105617671000</v>
      </c>
      <c r="G990" t="s">
        <v>5056</v>
      </c>
      <c r="H990">
        <v>0</v>
      </c>
      <c r="I990">
        <v>16074</v>
      </c>
      <c r="J990">
        <v>-7170</v>
      </c>
      <c r="K990">
        <v>8904</v>
      </c>
      <c r="L990">
        <v>0</v>
      </c>
      <c r="M990">
        <v>0</v>
      </c>
      <c r="N990" t="s">
        <v>905</v>
      </c>
      <c r="O990" t="s">
        <v>662</v>
      </c>
    </row>
    <row r="991" spans="1:15" x14ac:dyDescent="0.25">
      <c r="A991">
        <v>1</v>
      </c>
      <c r="B991">
        <v>10</v>
      </c>
      <c r="C991">
        <v>56</v>
      </c>
      <c r="D991">
        <v>1</v>
      </c>
      <c r="E991">
        <v>7683000</v>
      </c>
      <c r="F991" t="str">
        <f t="shared" si="15"/>
        <v>1105617683000</v>
      </c>
      <c r="G991" t="s">
        <v>4956</v>
      </c>
      <c r="H991">
        <v>0</v>
      </c>
      <c r="I991">
        <v>5838.71</v>
      </c>
      <c r="J991">
        <v>-713.8</v>
      </c>
      <c r="K991">
        <v>5124.91</v>
      </c>
      <c r="L991">
        <v>0</v>
      </c>
      <c r="M991">
        <v>0</v>
      </c>
      <c r="N991" t="s">
        <v>905</v>
      </c>
      <c r="O991" t="s">
        <v>662</v>
      </c>
    </row>
    <row r="992" spans="1:15" x14ac:dyDescent="0.25">
      <c r="A992">
        <v>1</v>
      </c>
      <c r="B992">
        <v>10</v>
      </c>
      <c r="C992">
        <v>56</v>
      </c>
      <c r="D992">
        <v>1</v>
      </c>
      <c r="E992">
        <v>7701000</v>
      </c>
      <c r="F992" t="str">
        <f t="shared" si="15"/>
        <v>1105617701000</v>
      </c>
      <c r="G992" t="s">
        <v>4892</v>
      </c>
      <c r="H992">
        <v>0</v>
      </c>
      <c r="I992">
        <v>0</v>
      </c>
      <c r="J992">
        <v>0</v>
      </c>
      <c r="K992">
        <v>0</v>
      </c>
      <c r="L992">
        <v>0</v>
      </c>
      <c r="M992">
        <v>0</v>
      </c>
      <c r="N992" t="s">
        <v>905</v>
      </c>
      <c r="O992" t="s">
        <v>662</v>
      </c>
    </row>
    <row r="993" spans="1:15" x14ac:dyDescent="0.25">
      <c r="A993">
        <v>1</v>
      </c>
      <c r="B993">
        <v>10</v>
      </c>
      <c r="C993">
        <v>56</v>
      </c>
      <c r="D993">
        <v>1</v>
      </c>
      <c r="E993">
        <v>7733000</v>
      </c>
      <c r="F993" t="str">
        <f t="shared" si="15"/>
        <v>1105617733000</v>
      </c>
      <c r="G993" t="s">
        <v>5001</v>
      </c>
      <c r="H993">
        <v>0</v>
      </c>
      <c r="I993">
        <v>0</v>
      </c>
      <c r="J993">
        <v>0</v>
      </c>
      <c r="K993">
        <v>0</v>
      </c>
      <c r="L993">
        <v>0</v>
      </c>
      <c r="M993">
        <v>0</v>
      </c>
      <c r="N993" t="s">
        <v>905</v>
      </c>
      <c r="O993" t="s">
        <v>662</v>
      </c>
    </row>
    <row r="994" spans="1:15" x14ac:dyDescent="0.25">
      <c r="A994">
        <v>1</v>
      </c>
      <c r="B994">
        <v>10</v>
      </c>
      <c r="C994">
        <v>56</v>
      </c>
      <c r="D994">
        <v>1</v>
      </c>
      <c r="E994">
        <v>7803000</v>
      </c>
      <c r="F994" t="str">
        <f t="shared" si="15"/>
        <v>1105617803000</v>
      </c>
      <c r="G994" t="s">
        <v>4898</v>
      </c>
      <c r="H994">
        <v>0</v>
      </c>
      <c r="I994">
        <v>3697.3</v>
      </c>
      <c r="J994">
        <v>0</v>
      </c>
      <c r="K994">
        <v>3697.3</v>
      </c>
      <c r="L994">
        <v>0</v>
      </c>
      <c r="M994">
        <v>0</v>
      </c>
      <c r="N994" t="s">
        <v>905</v>
      </c>
      <c r="O994" t="s">
        <v>662</v>
      </c>
    </row>
    <row r="995" spans="1:15" x14ac:dyDescent="0.25">
      <c r="A995">
        <v>1</v>
      </c>
      <c r="B995">
        <v>10</v>
      </c>
      <c r="C995">
        <v>56</v>
      </c>
      <c r="D995">
        <v>1</v>
      </c>
      <c r="E995">
        <v>7814000</v>
      </c>
      <c r="F995" t="str">
        <f t="shared" si="15"/>
        <v>1105617814000</v>
      </c>
      <c r="G995" t="s">
        <v>4899</v>
      </c>
      <c r="H995">
        <v>0</v>
      </c>
      <c r="I995">
        <v>0</v>
      </c>
      <c r="J995">
        <v>0</v>
      </c>
      <c r="K995">
        <v>0</v>
      </c>
      <c r="L995">
        <v>0</v>
      </c>
      <c r="M995">
        <v>0</v>
      </c>
      <c r="N995" t="s">
        <v>905</v>
      </c>
      <c r="O995" t="s">
        <v>662</v>
      </c>
    </row>
    <row r="996" spans="1:15" x14ac:dyDescent="0.25">
      <c r="A996">
        <v>1</v>
      </c>
      <c r="B996">
        <v>10</v>
      </c>
      <c r="C996">
        <v>56</v>
      </c>
      <c r="D996">
        <v>1</v>
      </c>
      <c r="E996">
        <v>8061010</v>
      </c>
      <c r="F996" t="str">
        <f t="shared" si="15"/>
        <v>1105618061010</v>
      </c>
      <c r="G996" t="s">
        <v>5063</v>
      </c>
      <c r="H996">
        <v>0</v>
      </c>
      <c r="I996">
        <v>76857.38</v>
      </c>
      <c r="J996">
        <v>0</v>
      </c>
      <c r="K996">
        <v>76857.38</v>
      </c>
      <c r="L996">
        <v>0</v>
      </c>
      <c r="M996">
        <v>0</v>
      </c>
      <c r="N996" t="s">
        <v>905</v>
      </c>
      <c r="O996" t="s">
        <v>662</v>
      </c>
    </row>
    <row r="997" spans="1:15" x14ac:dyDescent="0.25">
      <c r="A997">
        <v>1</v>
      </c>
      <c r="B997">
        <v>10</v>
      </c>
      <c r="C997">
        <v>56</v>
      </c>
      <c r="D997">
        <v>1</v>
      </c>
      <c r="E997">
        <v>8061067</v>
      </c>
      <c r="F997" t="str">
        <f t="shared" si="15"/>
        <v>1105618061067</v>
      </c>
      <c r="G997" t="s">
        <v>5064</v>
      </c>
      <c r="H997">
        <v>0</v>
      </c>
      <c r="I997">
        <v>19000</v>
      </c>
      <c r="J997">
        <v>0</v>
      </c>
      <c r="K997">
        <v>19000</v>
      </c>
      <c r="L997">
        <v>0</v>
      </c>
      <c r="M997">
        <v>0</v>
      </c>
      <c r="N997" t="s">
        <v>905</v>
      </c>
      <c r="O997" t="s">
        <v>662</v>
      </c>
    </row>
    <row r="998" spans="1:15" x14ac:dyDescent="0.25">
      <c r="A998">
        <v>1</v>
      </c>
      <c r="B998">
        <v>10</v>
      </c>
      <c r="C998">
        <v>56</v>
      </c>
      <c r="D998">
        <v>1</v>
      </c>
      <c r="E998">
        <v>8063003</v>
      </c>
      <c r="F998" t="str">
        <f t="shared" si="15"/>
        <v>1105618063003</v>
      </c>
      <c r="G998" t="s">
        <v>4925</v>
      </c>
      <c r="H998">
        <v>0</v>
      </c>
      <c r="I998">
        <v>0</v>
      </c>
      <c r="J998">
        <v>-95857.38</v>
      </c>
      <c r="K998">
        <v>0</v>
      </c>
      <c r="L998">
        <v>-95857.38</v>
      </c>
      <c r="M998">
        <v>0</v>
      </c>
      <c r="N998" t="s">
        <v>905</v>
      </c>
      <c r="O998" t="s">
        <v>662</v>
      </c>
    </row>
    <row r="999" spans="1:15" x14ac:dyDescent="0.25">
      <c r="A999">
        <v>1</v>
      </c>
      <c r="B999">
        <v>10</v>
      </c>
      <c r="C999">
        <v>56</v>
      </c>
      <c r="D999">
        <v>1</v>
      </c>
      <c r="E999">
        <v>8261000</v>
      </c>
      <c r="F999" t="str">
        <f t="shared" si="15"/>
        <v>1105618261000</v>
      </c>
      <c r="G999" t="s">
        <v>4970</v>
      </c>
      <c r="H999">
        <v>0</v>
      </c>
      <c r="I999">
        <v>0</v>
      </c>
      <c r="J999">
        <v>0</v>
      </c>
      <c r="K999">
        <v>0</v>
      </c>
      <c r="L999">
        <v>0</v>
      </c>
      <c r="M999">
        <v>0</v>
      </c>
      <c r="N999" t="s">
        <v>905</v>
      </c>
      <c r="O999" t="s">
        <v>662</v>
      </c>
    </row>
    <row r="1000" spans="1:15" x14ac:dyDescent="0.25">
      <c r="A1000" s="192"/>
      <c r="B1000" s="192"/>
      <c r="C1000" s="192"/>
      <c r="D1000" s="192"/>
      <c r="E1000" s="192"/>
      <c r="F1000" t="str">
        <f t="shared" si="15"/>
        <v/>
      </c>
      <c r="G1000" s="192"/>
      <c r="H1000" s="192"/>
      <c r="I1000" s="192"/>
      <c r="J1000" s="192"/>
      <c r="K1000" s="192"/>
      <c r="L1000" s="192"/>
      <c r="M1000" s="192"/>
      <c r="N1000" s="192"/>
      <c r="O1000" s="192"/>
    </row>
    <row r="1001" spans="1:15" x14ac:dyDescent="0.25">
      <c r="A1001">
        <v>1</v>
      </c>
      <c r="B1001">
        <v>10</v>
      </c>
      <c r="C1001">
        <v>56</v>
      </c>
      <c r="D1001">
        <v>2</v>
      </c>
      <c r="E1001">
        <v>5224000</v>
      </c>
      <c r="F1001" t="str">
        <f t="shared" si="15"/>
        <v>1105625224000</v>
      </c>
      <c r="G1001" t="s">
        <v>5061</v>
      </c>
      <c r="H1001">
        <v>0</v>
      </c>
      <c r="I1001">
        <v>0</v>
      </c>
      <c r="J1001">
        <v>-74828.89</v>
      </c>
      <c r="K1001">
        <v>0</v>
      </c>
      <c r="L1001">
        <v>-74828.89</v>
      </c>
      <c r="M1001">
        <v>0</v>
      </c>
      <c r="N1001" t="s">
        <v>905</v>
      </c>
      <c r="O1001" t="s">
        <v>4884</v>
      </c>
    </row>
    <row r="1002" spans="1:15" x14ac:dyDescent="0.25">
      <c r="A1002" s="192"/>
      <c r="B1002" s="192"/>
      <c r="C1002" s="192"/>
      <c r="D1002" s="192"/>
      <c r="E1002" s="192"/>
      <c r="F1002" t="str">
        <f t="shared" si="15"/>
        <v/>
      </c>
      <c r="G1002" s="192"/>
      <c r="H1002" s="192"/>
      <c r="I1002" s="192"/>
      <c r="J1002" s="192"/>
      <c r="K1002" s="192"/>
      <c r="L1002" s="192"/>
      <c r="M1002" s="192"/>
      <c r="N1002" s="192"/>
      <c r="O1002" s="192"/>
    </row>
    <row r="1003" spans="1:15" x14ac:dyDescent="0.25">
      <c r="A1003">
        <v>1</v>
      </c>
      <c r="B1003">
        <v>10</v>
      </c>
      <c r="C1003">
        <v>56</v>
      </c>
      <c r="D1003">
        <v>3</v>
      </c>
      <c r="E1003">
        <v>5027000</v>
      </c>
      <c r="F1003" t="str">
        <f t="shared" si="15"/>
        <v>1105635027000</v>
      </c>
      <c r="G1003" t="s">
        <v>4883</v>
      </c>
      <c r="H1003">
        <v>0</v>
      </c>
      <c r="I1003">
        <v>0</v>
      </c>
      <c r="J1003">
        <v>-720000</v>
      </c>
      <c r="K1003">
        <v>0</v>
      </c>
      <c r="L1003">
        <v>-720000</v>
      </c>
      <c r="M1003">
        <v>0</v>
      </c>
      <c r="N1003" t="s">
        <v>905</v>
      </c>
      <c r="O1003" t="s">
        <v>4884</v>
      </c>
    </row>
    <row r="1004" spans="1:15" x14ac:dyDescent="0.25">
      <c r="A1004">
        <v>1</v>
      </c>
      <c r="B1004">
        <v>10</v>
      </c>
      <c r="C1004">
        <v>56</v>
      </c>
      <c r="D1004">
        <v>3</v>
      </c>
      <c r="E1004">
        <v>5223000</v>
      </c>
      <c r="F1004" t="str">
        <f t="shared" si="15"/>
        <v>1105635223000</v>
      </c>
      <c r="G1004" t="s">
        <v>5060</v>
      </c>
      <c r="H1004">
        <v>0</v>
      </c>
      <c r="I1004">
        <v>0</v>
      </c>
      <c r="J1004">
        <v>0</v>
      </c>
      <c r="K1004">
        <v>0</v>
      </c>
      <c r="L1004">
        <v>0</v>
      </c>
      <c r="M1004">
        <v>0</v>
      </c>
      <c r="N1004" t="s">
        <v>905</v>
      </c>
      <c r="O1004" t="s">
        <v>4884</v>
      </c>
    </row>
    <row r="1005" spans="1:15" x14ac:dyDescent="0.25">
      <c r="A1005">
        <v>1</v>
      </c>
      <c r="B1005">
        <v>10</v>
      </c>
      <c r="C1005">
        <v>56</v>
      </c>
      <c r="D1005">
        <v>3</v>
      </c>
      <c r="E1005">
        <v>5224000</v>
      </c>
      <c r="F1005" t="str">
        <f t="shared" si="15"/>
        <v>1105635224000</v>
      </c>
      <c r="G1005" t="s">
        <v>5061</v>
      </c>
      <c r="H1005">
        <v>0</v>
      </c>
      <c r="I1005">
        <v>0</v>
      </c>
      <c r="J1005">
        <v>0</v>
      </c>
      <c r="K1005">
        <v>0</v>
      </c>
      <c r="L1005">
        <v>0</v>
      </c>
      <c r="M1005">
        <v>0</v>
      </c>
      <c r="N1005" t="s">
        <v>905</v>
      </c>
      <c r="O1005" t="s">
        <v>4884</v>
      </c>
    </row>
    <row r="1006" spans="1:15" x14ac:dyDescent="0.25">
      <c r="A1006">
        <v>1</v>
      </c>
      <c r="B1006">
        <v>10</v>
      </c>
      <c r="C1006">
        <v>56</v>
      </c>
      <c r="D1006">
        <v>3</v>
      </c>
      <c r="E1006">
        <v>5232000</v>
      </c>
      <c r="F1006" t="str">
        <f t="shared" si="15"/>
        <v>1105635232000</v>
      </c>
      <c r="G1006" t="s">
        <v>5065</v>
      </c>
      <c r="H1006">
        <v>0</v>
      </c>
      <c r="I1006">
        <v>414249.65</v>
      </c>
      <c r="J1006">
        <v>-1102934.3999999999</v>
      </c>
      <c r="K1006">
        <v>0</v>
      </c>
      <c r="L1006">
        <v>-688684.75</v>
      </c>
      <c r="M1006">
        <v>0</v>
      </c>
      <c r="N1006" t="s">
        <v>905</v>
      </c>
      <c r="O1006" t="s">
        <v>4884</v>
      </c>
    </row>
    <row r="1007" spans="1:15" x14ac:dyDescent="0.25">
      <c r="A1007">
        <v>1</v>
      </c>
      <c r="B1007">
        <v>10</v>
      </c>
      <c r="C1007">
        <v>56</v>
      </c>
      <c r="D1007">
        <v>3</v>
      </c>
      <c r="E1007">
        <v>7010000</v>
      </c>
      <c r="F1007" t="str">
        <f t="shared" si="15"/>
        <v>1105637010000</v>
      </c>
      <c r="G1007" t="s">
        <v>4823</v>
      </c>
      <c r="H1007">
        <v>0</v>
      </c>
      <c r="I1007">
        <v>260102.48</v>
      </c>
      <c r="J1007">
        <v>-22081.48</v>
      </c>
      <c r="K1007">
        <v>238021</v>
      </c>
      <c r="L1007">
        <v>0</v>
      </c>
      <c r="M1007">
        <v>0</v>
      </c>
      <c r="N1007" t="s">
        <v>905</v>
      </c>
      <c r="O1007" t="s">
        <v>662</v>
      </c>
    </row>
    <row r="1008" spans="1:15" x14ac:dyDescent="0.25">
      <c r="A1008">
        <v>1</v>
      </c>
      <c r="B1008">
        <v>10</v>
      </c>
      <c r="C1008">
        <v>56</v>
      </c>
      <c r="D1008">
        <v>3</v>
      </c>
      <c r="E1008">
        <v>7011000</v>
      </c>
      <c r="F1008" t="str">
        <f t="shared" si="15"/>
        <v>1105637011000</v>
      </c>
      <c r="G1008" t="s">
        <v>4885</v>
      </c>
      <c r="H1008">
        <v>0</v>
      </c>
      <c r="I1008">
        <v>17749.580000000002</v>
      </c>
      <c r="J1008">
        <v>0</v>
      </c>
      <c r="K1008">
        <v>17749.580000000002</v>
      </c>
      <c r="L1008">
        <v>0</v>
      </c>
      <c r="M1008">
        <v>0</v>
      </c>
      <c r="N1008" t="s">
        <v>905</v>
      </c>
      <c r="O1008" t="s">
        <v>662</v>
      </c>
    </row>
    <row r="1009" spans="1:15" x14ac:dyDescent="0.25">
      <c r="A1009">
        <v>1</v>
      </c>
      <c r="B1009">
        <v>10</v>
      </c>
      <c r="C1009">
        <v>56</v>
      </c>
      <c r="D1009">
        <v>3</v>
      </c>
      <c r="E1009">
        <v>7012000</v>
      </c>
      <c r="F1009" t="str">
        <f t="shared" si="15"/>
        <v>1105637012000</v>
      </c>
      <c r="G1009" t="s">
        <v>5027</v>
      </c>
      <c r="H1009">
        <v>0</v>
      </c>
      <c r="I1009">
        <v>19241.68</v>
      </c>
      <c r="J1009">
        <v>0</v>
      </c>
      <c r="K1009">
        <v>19241.68</v>
      </c>
      <c r="L1009">
        <v>0</v>
      </c>
      <c r="M1009">
        <v>0</v>
      </c>
      <c r="N1009" t="s">
        <v>905</v>
      </c>
      <c r="O1009" t="s">
        <v>662</v>
      </c>
    </row>
    <row r="1010" spans="1:15" x14ac:dyDescent="0.25">
      <c r="A1010">
        <v>1</v>
      </c>
      <c r="B1010">
        <v>10</v>
      </c>
      <c r="C1010">
        <v>56</v>
      </c>
      <c r="D1010">
        <v>3</v>
      </c>
      <c r="E1010">
        <v>7013000</v>
      </c>
      <c r="F1010" t="str">
        <f t="shared" si="15"/>
        <v>1105637013000</v>
      </c>
      <c r="G1010" t="s">
        <v>4886</v>
      </c>
      <c r="H1010">
        <v>0</v>
      </c>
      <c r="I1010">
        <v>7373.41</v>
      </c>
      <c r="J1010">
        <v>0</v>
      </c>
      <c r="K1010">
        <v>7373.41</v>
      </c>
      <c r="L1010">
        <v>0</v>
      </c>
      <c r="M1010">
        <v>0</v>
      </c>
      <c r="N1010" t="s">
        <v>905</v>
      </c>
      <c r="O1010" t="s">
        <v>662</v>
      </c>
    </row>
    <row r="1011" spans="1:15" x14ac:dyDescent="0.25">
      <c r="A1011">
        <v>1</v>
      </c>
      <c r="B1011">
        <v>10</v>
      </c>
      <c r="C1011">
        <v>56</v>
      </c>
      <c r="D1011">
        <v>3</v>
      </c>
      <c r="E1011">
        <v>7017000</v>
      </c>
      <c r="F1011" t="str">
        <f t="shared" si="15"/>
        <v>1105637017000</v>
      </c>
      <c r="G1011" t="s">
        <v>4943</v>
      </c>
      <c r="H1011">
        <v>0</v>
      </c>
      <c r="I1011">
        <v>24581.26</v>
      </c>
      <c r="J1011">
        <v>0</v>
      </c>
      <c r="K1011">
        <v>24581.26</v>
      </c>
      <c r="L1011">
        <v>0</v>
      </c>
      <c r="M1011">
        <v>0</v>
      </c>
      <c r="N1011" t="s">
        <v>905</v>
      </c>
      <c r="O1011" t="s">
        <v>662</v>
      </c>
    </row>
    <row r="1012" spans="1:15" x14ac:dyDescent="0.25">
      <c r="A1012">
        <v>1</v>
      </c>
      <c r="B1012">
        <v>10</v>
      </c>
      <c r="C1012">
        <v>56</v>
      </c>
      <c r="D1012">
        <v>3</v>
      </c>
      <c r="E1012">
        <v>7019000</v>
      </c>
      <c r="F1012" t="str">
        <f t="shared" si="15"/>
        <v>1105637019000</v>
      </c>
      <c r="G1012" t="s">
        <v>5031</v>
      </c>
      <c r="H1012">
        <v>0</v>
      </c>
      <c r="I1012">
        <v>0</v>
      </c>
      <c r="J1012">
        <v>0</v>
      </c>
      <c r="K1012">
        <v>0</v>
      </c>
      <c r="L1012">
        <v>0</v>
      </c>
      <c r="M1012">
        <v>0</v>
      </c>
      <c r="N1012" t="s">
        <v>905</v>
      </c>
      <c r="O1012" t="s">
        <v>662</v>
      </c>
    </row>
    <row r="1013" spans="1:15" x14ac:dyDescent="0.25">
      <c r="A1013">
        <v>1</v>
      </c>
      <c r="B1013">
        <v>10</v>
      </c>
      <c r="C1013">
        <v>56</v>
      </c>
      <c r="D1013">
        <v>3</v>
      </c>
      <c r="E1013">
        <v>7020000</v>
      </c>
      <c r="F1013" t="str">
        <f t="shared" si="15"/>
        <v>1105637020000</v>
      </c>
      <c r="G1013" t="s">
        <v>4888</v>
      </c>
      <c r="H1013">
        <v>0</v>
      </c>
      <c r="I1013">
        <v>9664.11</v>
      </c>
      <c r="J1013">
        <v>-3198.55</v>
      </c>
      <c r="K1013">
        <v>6465.56</v>
      </c>
      <c r="L1013">
        <v>0</v>
      </c>
      <c r="M1013">
        <v>0</v>
      </c>
      <c r="N1013" t="s">
        <v>905</v>
      </c>
      <c r="O1013" t="s">
        <v>662</v>
      </c>
    </row>
    <row r="1014" spans="1:15" x14ac:dyDescent="0.25">
      <c r="A1014">
        <v>1</v>
      </c>
      <c r="B1014">
        <v>10</v>
      </c>
      <c r="C1014">
        <v>56</v>
      </c>
      <c r="D1014">
        <v>3</v>
      </c>
      <c r="E1014">
        <v>7031000</v>
      </c>
      <c r="F1014" t="str">
        <f t="shared" si="15"/>
        <v>1105637031000</v>
      </c>
      <c r="G1014" t="s">
        <v>4827</v>
      </c>
      <c r="H1014">
        <v>0</v>
      </c>
      <c r="I1014">
        <v>38258.74</v>
      </c>
      <c r="J1014">
        <v>0</v>
      </c>
      <c r="K1014">
        <v>38258.74</v>
      </c>
      <c r="L1014">
        <v>0</v>
      </c>
      <c r="M1014">
        <v>0</v>
      </c>
      <c r="N1014" t="s">
        <v>905</v>
      </c>
      <c r="O1014" t="s">
        <v>662</v>
      </c>
    </row>
    <row r="1015" spans="1:15" x14ac:dyDescent="0.25">
      <c r="A1015">
        <v>1</v>
      </c>
      <c r="B1015">
        <v>10</v>
      </c>
      <c r="C1015">
        <v>56</v>
      </c>
      <c r="D1015">
        <v>3</v>
      </c>
      <c r="E1015">
        <v>7032000</v>
      </c>
      <c r="F1015" t="str">
        <f t="shared" si="15"/>
        <v>1105637032000</v>
      </c>
      <c r="G1015" t="s">
        <v>4826</v>
      </c>
      <c r="H1015">
        <v>0</v>
      </c>
      <c r="I1015">
        <v>20041.2</v>
      </c>
      <c r="J1015">
        <v>0</v>
      </c>
      <c r="K1015">
        <v>20041.2</v>
      </c>
      <c r="L1015">
        <v>0</v>
      </c>
      <c r="M1015">
        <v>0</v>
      </c>
      <c r="N1015" t="s">
        <v>905</v>
      </c>
      <c r="O1015" t="s">
        <v>662</v>
      </c>
    </row>
    <row r="1016" spans="1:15" x14ac:dyDescent="0.25">
      <c r="A1016">
        <v>1</v>
      </c>
      <c r="B1016">
        <v>10</v>
      </c>
      <c r="C1016">
        <v>56</v>
      </c>
      <c r="D1016">
        <v>3</v>
      </c>
      <c r="E1016">
        <v>7034000</v>
      </c>
      <c r="F1016" t="str">
        <f t="shared" si="15"/>
        <v>1105637034000</v>
      </c>
      <c r="G1016" t="s">
        <v>4834</v>
      </c>
      <c r="H1016">
        <v>0</v>
      </c>
      <c r="I1016">
        <v>3101.57</v>
      </c>
      <c r="J1016">
        <v>0</v>
      </c>
      <c r="K1016">
        <v>3101.57</v>
      </c>
      <c r="L1016">
        <v>0</v>
      </c>
      <c r="M1016">
        <v>0</v>
      </c>
      <c r="N1016" t="s">
        <v>905</v>
      </c>
      <c r="O1016" t="s">
        <v>662</v>
      </c>
    </row>
    <row r="1017" spans="1:15" x14ac:dyDescent="0.25">
      <c r="A1017">
        <v>1</v>
      </c>
      <c r="B1017">
        <v>10</v>
      </c>
      <c r="C1017">
        <v>56</v>
      </c>
      <c r="D1017">
        <v>3</v>
      </c>
      <c r="E1017">
        <v>7035000</v>
      </c>
      <c r="F1017" t="str">
        <f t="shared" si="15"/>
        <v>1105637035000</v>
      </c>
      <c r="G1017" t="s">
        <v>4889</v>
      </c>
      <c r="H1017">
        <v>0</v>
      </c>
      <c r="I1017">
        <v>0</v>
      </c>
      <c r="J1017">
        <v>0</v>
      </c>
      <c r="K1017">
        <v>0</v>
      </c>
      <c r="L1017">
        <v>0</v>
      </c>
      <c r="M1017">
        <v>0</v>
      </c>
      <c r="N1017" t="s">
        <v>905</v>
      </c>
      <c r="O1017" t="s">
        <v>662</v>
      </c>
    </row>
    <row r="1018" spans="1:15" x14ac:dyDescent="0.25">
      <c r="A1018">
        <v>1</v>
      </c>
      <c r="B1018">
        <v>10</v>
      </c>
      <c r="C1018">
        <v>56</v>
      </c>
      <c r="D1018">
        <v>3</v>
      </c>
      <c r="E1018">
        <v>7105000</v>
      </c>
      <c r="F1018" t="str">
        <f t="shared" si="15"/>
        <v>1105637105000</v>
      </c>
      <c r="G1018" t="s">
        <v>4945</v>
      </c>
      <c r="H1018">
        <v>0</v>
      </c>
      <c r="I1018">
        <v>150000</v>
      </c>
      <c r="J1018">
        <v>-40169.440000000002</v>
      </c>
      <c r="K1018">
        <v>109830.56</v>
      </c>
      <c r="L1018">
        <v>0</v>
      </c>
      <c r="M1018">
        <v>0</v>
      </c>
      <c r="N1018" t="s">
        <v>905</v>
      </c>
      <c r="O1018" t="s">
        <v>662</v>
      </c>
    </row>
    <row r="1019" spans="1:15" x14ac:dyDescent="0.25">
      <c r="A1019">
        <v>1</v>
      </c>
      <c r="B1019">
        <v>10</v>
      </c>
      <c r="C1019">
        <v>56</v>
      </c>
      <c r="D1019">
        <v>3</v>
      </c>
      <c r="E1019">
        <v>7131000</v>
      </c>
      <c r="F1019" t="str">
        <f t="shared" si="15"/>
        <v>1105637131000</v>
      </c>
      <c r="G1019" t="s">
        <v>4903</v>
      </c>
      <c r="H1019">
        <v>0</v>
      </c>
      <c r="I1019">
        <v>951124.94</v>
      </c>
      <c r="J1019">
        <v>0</v>
      </c>
      <c r="K1019">
        <v>951124.94</v>
      </c>
      <c r="L1019">
        <v>0</v>
      </c>
      <c r="M1019">
        <v>0</v>
      </c>
      <c r="N1019" t="s">
        <v>905</v>
      </c>
      <c r="O1019" t="s">
        <v>662</v>
      </c>
    </row>
    <row r="1020" spans="1:15" x14ac:dyDescent="0.25">
      <c r="A1020">
        <v>1</v>
      </c>
      <c r="B1020">
        <v>10</v>
      </c>
      <c r="C1020">
        <v>56</v>
      </c>
      <c r="D1020">
        <v>3</v>
      </c>
      <c r="E1020">
        <v>7204000</v>
      </c>
      <c r="F1020" t="str">
        <f t="shared" si="15"/>
        <v>1105637204000</v>
      </c>
      <c r="G1020" t="s">
        <v>5062</v>
      </c>
      <c r="H1020">
        <v>0</v>
      </c>
      <c r="I1020">
        <v>0</v>
      </c>
      <c r="J1020">
        <v>0</v>
      </c>
      <c r="K1020">
        <v>0</v>
      </c>
      <c r="L1020">
        <v>0</v>
      </c>
      <c r="M1020">
        <v>0</v>
      </c>
      <c r="N1020" t="s">
        <v>905</v>
      </c>
      <c r="O1020" t="s">
        <v>662</v>
      </c>
    </row>
    <row r="1021" spans="1:15" x14ac:dyDescent="0.25">
      <c r="A1021">
        <v>1</v>
      </c>
      <c r="B1021">
        <v>10</v>
      </c>
      <c r="C1021">
        <v>56</v>
      </c>
      <c r="D1021">
        <v>3</v>
      </c>
      <c r="E1021">
        <v>7213000</v>
      </c>
      <c r="F1021" t="str">
        <f t="shared" si="15"/>
        <v>1105637213000</v>
      </c>
      <c r="G1021" t="s">
        <v>4985</v>
      </c>
      <c r="H1021">
        <v>0</v>
      </c>
      <c r="I1021">
        <v>11263.83</v>
      </c>
      <c r="J1021">
        <v>-4462</v>
      </c>
      <c r="K1021">
        <v>6801.83</v>
      </c>
      <c r="L1021">
        <v>0</v>
      </c>
      <c r="M1021">
        <v>0</v>
      </c>
      <c r="N1021" t="s">
        <v>905</v>
      </c>
      <c r="O1021" t="s">
        <v>662</v>
      </c>
    </row>
    <row r="1022" spans="1:15" x14ac:dyDescent="0.25">
      <c r="A1022">
        <v>1</v>
      </c>
      <c r="B1022">
        <v>10</v>
      </c>
      <c r="C1022">
        <v>56</v>
      </c>
      <c r="D1022">
        <v>3</v>
      </c>
      <c r="E1022">
        <v>7263000</v>
      </c>
      <c r="F1022" t="str">
        <f t="shared" si="15"/>
        <v>1105637263000</v>
      </c>
      <c r="G1022" t="s">
        <v>4987</v>
      </c>
      <c r="H1022">
        <v>0</v>
      </c>
      <c r="I1022">
        <v>68068.62</v>
      </c>
      <c r="J1022">
        <v>-12214.68</v>
      </c>
      <c r="K1022">
        <v>55853.94</v>
      </c>
      <c r="L1022">
        <v>0</v>
      </c>
      <c r="M1022">
        <v>0</v>
      </c>
      <c r="N1022" t="s">
        <v>905</v>
      </c>
      <c r="O1022" t="s">
        <v>662</v>
      </c>
    </row>
    <row r="1023" spans="1:15" x14ac:dyDescent="0.25">
      <c r="A1023">
        <v>1</v>
      </c>
      <c r="B1023">
        <v>10</v>
      </c>
      <c r="C1023">
        <v>56</v>
      </c>
      <c r="D1023">
        <v>3</v>
      </c>
      <c r="E1023">
        <v>7598000</v>
      </c>
      <c r="F1023" t="str">
        <f t="shared" si="15"/>
        <v>1105637598000</v>
      </c>
      <c r="G1023" t="s">
        <v>5034</v>
      </c>
      <c r="H1023">
        <v>0</v>
      </c>
      <c r="I1023">
        <v>94298</v>
      </c>
      <c r="J1023">
        <v>0</v>
      </c>
      <c r="K1023">
        <v>94298</v>
      </c>
      <c r="L1023">
        <v>0</v>
      </c>
      <c r="M1023">
        <v>0</v>
      </c>
      <c r="N1023" t="s">
        <v>905</v>
      </c>
      <c r="O1023" t="s">
        <v>662</v>
      </c>
    </row>
    <row r="1024" spans="1:15" x14ac:dyDescent="0.25">
      <c r="A1024">
        <v>1</v>
      </c>
      <c r="B1024">
        <v>10</v>
      </c>
      <c r="C1024">
        <v>56</v>
      </c>
      <c r="D1024">
        <v>3</v>
      </c>
      <c r="E1024">
        <v>7642000</v>
      </c>
      <c r="F1024" t="str">
        <f t="shared" si="15"/>
        <v>1105637642000</v>
      </c>
      <c r="G1024" t="s">
        <v>4910</v>
      </c>
      <c r="H1024">
        <v>0</v>
      </c>
      <c r="I1024">
        <v>3500</v>
      </c>
      <c r="J1024">
        <v>0</v>
      </c>
      <c r="K1024">
        <v>3500</v>
      </c>
      <c r="L1024">
        <v>0</v>
      </c>
      <c r="M1024">
        <v>0</v>
      </c>
      <c r="N1024" t="s">
        <v>905</v>
      </c>
      <c r="O1024" t="s">
        <v>662</v>
      </c>
    </row>
    <row r="1025" spans="1:15" x14ac:dyDescent="0.25">
      <c r="A1025">
        <v>1</v>
      </c>
      <c r="B1025">
        <v>10</v>
      </c>
      <c r="C1025">
        <v>56</v>
      </c>
      <c r="D1025">
        <v>3</v>
      </c>
      <c r="E1025">
        <v>7671000</v>
      </c>
      <c r="F1025" t="str">
        <f t="shared" si="15"/>
        <v>1105637671000</v>
      </c>
      <c r="G1025" t="s">
        <v>5056</v>
      </c>
      <c r="H1025">
        <v>0</v>
      </c>
      <c r="I1025">
        <v>5874</v>
      </c>
      <c r="J1025">
        <v>0</v>
      </c>
      <c r="K1025">
        <v>5874</v>
      </c>
      <c r="L1025">
        <v>0</v>
      </c>
      <c r="M1025">
        <v>0</v>
      </c>
      <c r="N1025" t="s">
        <v>905</v>
      </c>
      <c r="O1025" t="s">
        <v>662</v>
      </c>
    </row>
    <row r="1026" spans="1:15" x14ac:dyDescent="0.25">
      <c r="A1026">
        <v>1</v>
      </c>
      <c r="B1026">
        <v>10</v>
      </c>
      <c r="C1026">
        <v>56</v>
      </c>
      <c r="D1026">
        <v>3</v>
      </c>
      <c r="E1026">
        <v>7683000</v>
      </c>
      <c r="F1026" t="str">
        <f t="shared" si="15"/>
        <v>1105637683000</v>
      </c>
      <c r="G1026" t="s">
        <v>4956</v>
      </c>
      <c r="H1026">
        <v>0</v>
      </c>
      <c r="I1026">
        <v>1671.05</v>
      </c>
      <c r="J1026">
        <v>0</v>
      </c>
      <c r="K1026">
        <v>1671.05</v>
      </c>
      <c r="L1026">
        <v>0</v>
      </c>
      <c r="M1026">
        <v>0</v>
      </c>
      <c r="N1026" t="s">
        <v>905</v>
      </c>
      <c r="O1026" t="s">
        <v>662</v>
      </c>
    </row>
    <row r="1027" spans="1:15" x14ac:dyDescent="0.25">
      <c r="A1027">
        <v>1</v>
      </c>
      <c r="B1027">
        <v>10</v>
      </c>
      <c r="C1027">
        <v>56</v>
      </c>
      <c r="D1027">
        <v>3</v>
      </c>
      <c r="E1027">
        <v>7701000</v>
      </c>
      <c r="F1027" t="str">
        <f t="shared" ref="F1027:F1090" si="16">CONCATENATE(A1027,B1027,C1027,D1027,E1027)</f>
        <v>1105637701000</v>
      </c>
      <c r="G1027" t="s">
        <v>4892</v>
      </c>
      <c r="H1027">
        <v>0</v>
      </c>
      <c r="I1027">
        <v>0</v>
      </c>
      <c r="J1027">
        <v>0</v>
      </c>
      <c r="K1027">
        <v>0</v>
      </c>
      <c r="L1027">
        <v>0</v>
      </c>
      <c r="M1027">
        <v>0</v>
      </c>
      <c r="N1027" t="s">
        <v>905</v>
      </c>
      <c r="O1027" t="s">
        <v>662</v>
      </c>
    </row>
    <row r="1028" spans="1:15" x14ac:dyDescent="0.25">
      <c r="A1028">
        <v>1</v>
      </c>
      <c r="B1028">
        <v>10</v>
      </c>
      <c r="C1028">
        <v>56</v>
      </c>
      <c r="D1028">
        <v>3</v>
      </c>
      <c r="E1028">
        <v>7803000</v>
      </c>
      <c r="F1028" t="str">
        <f t="shared" si="16"/>
        <v>1105637803000</v>
      </c>
      <c r="G1028" t="s">
        <v>4898</v>
      </c>
      <c r="H1028">
        <v>0</v>
      </c>
      <c r="I1028">
        <v>3590.85</v>
      </c>
      <c r="J1028">
        <v>0</v>
      </c>
      <c r="K1028">
        <v>3590.85</v>
      </c>
      <c r="L1028">
        <v>0</v>
      </c>
      <c r="M1028">
        <v>0</v>
      </c>
      <c r="N1028" t="s">
        <v>905</v>
      </c>
      <c r="O1028" t="s">
        <v>662</v>
      </c>
    </row>
    <row r="1029" spans="1:15" x14ac:dyDescent="0.25">
      <c r="A1029">
        <v>1</v>
      </c>
      <c r="B1029">
        <v>10</v>
      </c>
      <c r="C1029">
        <v>56</v>
      </c>
      <c r="D1029">
        <v>3</v>
      </c>
      <c r="E1029">
        <v>8061011</v>
      </c>
      <c r="F1029" t="str">
        <f t="shared" si="16"/>
        <v>1105638061011</v>
      </c>
      <c r="G1029" t="s">
        <v>5066</v>
      </c>
      <c r="H1029">
        <v>0</v>
      </c>
      <c r="I1029">
        <v>0</v>
      </c>
      <c r="J1029">
        <v>0</v>
      </c>
      <c r="K1029">
        <v>0</v>
      </c>
      <c r="L1029">
        <v>0</v>
      </c>
      <c r="M1029">
        <v>0</v>
      </c>
      <c r="N1029" t="s">
        <v>905</v>
      </c>
      <c r="O1029" t="s">
        <v>662</v>
      </c>
    </row>
    <row r="1030" spans="1:15" x14ac:dyDescent="0.25">
      <c r="A1030">
        <v>1</v>
      </c>
      <c r="B1030">
        <v>10</v>
      </c>
      <c r="C1030">
        <v>56</v>
      </c>
      <c r="D1030">
        <v>3</v>
      </c>
      <c r="E1030">
        <v>8061071</v>
      </c>
      <c r="F1030" t="str">
        <f t="shared" si="16"/>
        <v>1105638061071</v>
      </c>
      <c r="G1030" t="s">
        <v>5067</v>
      </c>
      <c r="H1030">
        <v>0</v>
      </c>
      <c r="I1030">
        <v>12214.68</v>
      </c>
      <c r="J1030">
        <v>0</v>
      </c>
      <c r="K1030">
        <v>12214.68</v>
      </c>
      <c r="L1030">
        <v>0</v>
      </c>
      <c r="M1030">
        <v>0</v>
      </c>
      <c r="N1030" t="s">
        <v>905</v>
      </c>
      <c r="O1030" t="s">
        <v>662</v>
      </c>
    </row>
    <row r="1031" spans="1:15" x14ac:dyDescent="0.25">
      <c r="A1031">
        <v>1</v>
      </c>
      <c r="B1031">
        <v>10</v>
      </c>
      <c r="C1031">
        <v>56</v>
      </c>
      <c r="D1031">
        <v>3</v>
      </c>
      <c r="E1031">
        <v>8061077</v>
      </c>
      <c r="F1031" t="str">
        <f t="shared" si="16"/>
        <v>1105638061077</v>
      </c>
      <c r="G1031" t="s">
        <v>4967</v>
      </c>
      <c r="H1031">
        <v>0</v>
      </c>
      <c r="I1031">
        <v>4462</v>
      </c>
      <c r="J1031">
        <v>0</v>
      </c>
      <c r="K1031">
        <v>4462</v>
      </c>
      <c r="L1031">
        <v>0</v>
      </c>
      <c r="M1031">
        <v>0</v>
      </c>
      <c r="N1031" t="s">
        <v>905</v>
      </c>
      <c r="O1031" t="s">
        <v>662</v>
      </c>
    </row>
    <row r="1032" spans="1:15" x14ac:dyDescent="0.25">
      <c r="A1032">
        <v>1</v>
      </c>
      <c r="B1032">
        <v>10</v>
      </c>
      <c r="C1032">
        <v>56</v>
      </c>
      <c r="D1032">
        <v>3</v>
      </c>
      <c r="E1032">
        <v>8061078</v>
      </c>
      <c r="F1032" t="str">
        <f t="shared" si="16"/>
        <v>1105638061078</v>
      </c>
      <c r="G1032" t="s">
        <v>4968</v>
      </c>
      <c r="H1032">
        <v>0</v>
      </c>
      <c r="I1032">
        <v>0</v>
      </c>
      <c r="J1032">
        <v>0</v>
      </c>
      <c r="K1032">
        <v>0</v>
      </c>
      <c r="L1032">
        <v>0</v>
      </c>
      <c r="M1032">
        <v>0</v>
      </c>
      <c r="N1032" t="s">
        <v>905</v>
      </c>
      <c r="O1032" t="s">
        <v>662</v>
      </c>
    </row>
    <row r="1033" spans="1:15" x14ac:dyDescent="0.25">
      <c r="A1033">
        <v>1</v>
      </c>
      <c r="B1033">
        <v>10</v>
      </c>
      <c r="C1033">
        <v>56</v>
      </c>
      <c r="D1033">
        <v>3</v>
      </c>
      <c r="E1033">
        <v>8063003</v>
      </c>
      <c r="F1033" t="str">
        <f t="shared" si="16"/>
        <v>1105638063003</v>
      </c>
      <c r="G1033" t="s">
        <v>4925</v>
      </c>
      <c r="H1033">
        <v>0</v>
      </c>
      <c r="I1033">
        <v>0</v>
      </c>
      <c r="J1033">
        <v>-16676.68</v>
      </c>
      <c r="K1033">
        <v>0</v>
      </c>
      <c r="L1033">
        <v>-16676.68</v>
      </c>
      <c r="M1033">
        <v>0</v>
      </c>
      <c r="N1033" t="s">
        <v>905</v>
      </c>
      <c r="O1033" t="s">
        <v>662</v>
      </c>
    </row>
    <row r="1034" spans="1:15" x14ac:dyDescent="0.25">
      <c r="A1034">
        <v>1</v>
      </c>
      <c r="B1034">
        <v>10</v>
      </c>
      <c r="C1034">
        <v>56</v>
      </c>
      <c r="D1034">
        <v>3</v>
      </c>
      <c r="E1034">
        <v>8261000</v>
      </c>
      <c r="F1034" t="str">
        <f t="shared" si="16"/>
        <v>1105638261000</v>
      </c>
      <c r="G1034" t="s">
        <v>4970</v>
      </c>
      <c r="H1034">
        <v>0</v>
      </c>
      <c r="I1034">
        <v>0</v>
      </c>
      <c r="J1034">
        <v>0</v>
      </c>
      <c r="K1034">
        <v>0</v>
      </c>
      <c r="L1034">
        <v>0</v>
      </c>
      <c r="M1034">
        <v>0</v>
      </c>
      <c r="N1034" t="s">
        <v>905</v>
      </c>
      <c r="O1034" t="s">
        <v>662</v>
      </c>
    </row>
    <row r="1035" spans="1:15" x14ac:dyDescent="0.25">
      <c r="A1035" s="192"/>
      <c r="B1035" s="192"/>
      <c r="C1035" s="192"/>
      <c r="D1035" s="192"/>
      <c r="E1035" s="192"/>
      <c r="F1035" t="str">
        <f t="shared" si="16"/>
        <v/>
      </c>
      <c r="G1035" s="192"/>
      <c r="H1035" s="192"/>
      <c r="I1035" s="192"/>
      <c r="J1035" s="192"/>
      <c r="K1035" s="192"/>
      <c r="L1035" s="192"/>
      <c r="M1035" s="192"/>
      <c r="N1035" s="192"/>
      <c r="O1035" s="192"/>
    </row>
    <row r="1036" spans="1:15" x14ac:dyDescent="0.25">
      <c r="A1036">
        <v>1</v>
      </c>
      <c r="B1036">
        <v>10</v>
      </c>
      <c r="C1036">
        <v>65</v>
      </c>
      <c r="D1036">
        <v>1</v>
      </c>
      <c r="E1036">
        <v>5027000</v>
      </c>
      <c r="F1036" t="str">
        <f t="shared" si="16"/>
        <v>1106515027000</v>
      </c>
      <c r="G1036" t="s">
        <v>4883</v>
      </c>
      <c r="H1036">
        <v>0</v>
      </c>
      <c r="I1036">
        <v>0</v>
      </c>
      <c r="J1036">
        <v>-1637000</v>
      </c>
      <c r="K1036">
        <v>0</v>
      </c>
      <c r="L1036">
        <v>-1637000</v>
      </c>
      <c r="M1036">
        <v>0</v>
      </c>
      <c r="N1036" t="s">
        <v>905</v>
      </c>
      <c r="O1036" t="s">
        <v>4884</v>
      </c>
    </row>
    <row r="1037" spans="1:15" x14ac:dyDescent="0.25">
      <c r="A1037">
        <v>1</v>
      </c>
      <c r="B1037">
        <v>10</v>
      </c>
      <c r="C1037">
        <v>65</v>
      </c>
      <c r="D1037">
        <v>1</v>
      </c>
      <c r="E1037">
        <v>5060500</v>
      </c>
      <c r="F1037" t="str">
        <f t="shared" si="16"/>
        <v>1106515060500</v>
      </c>
      <c r="G1037" t="s">
        <v>5068</v>
      </c>
      <c r="H1037">
        <v>0</v>
      </c>
      <c r="I1037">
        <v>0</v>
      </c>
      <c r="J1037">
        <v>-776694.24</v>
      </c>
      <c r="K1037">
        <v>0</v>
      </c>
      <c r="L1037">
        <v>-776694.24</v>
      </c>
      <c r="M1037">
        <v>0</v>
      </c>
      <c r="N1037" t="s">
        <v>905</v>
      </c>
      <c r="O1037" t="s">
        <v>4884</v>
      </c>
    </row>
    <row r="1038" spans="1:15" x14ac:dyDescent="0.25">
      <c r="A1038">
        <v>1</v>
      </c>
      <c r="B1038">
        <v>10</v>
      </c>
      <c r="C1038">
        <v>65</v>
      </c>
      <c r="D1038">
        <v>1</v>
      </c>
      <c r="E1038">
        <v>5261000</v>
      </c>
      <c r="F1038" t="str">
        <f t="shared" si="16"/>
        <v>1106515261000</v>
      </c>
      <c r="G1038" t="s">
        <v>5069</v>
      </c>
      <c r="H1038">
        <v>0</v>
      </c>
      <c r="I1038">
        <v>11982.25</v>
      </c>
      <c r="J1038">
        <v>-46713.1</v>
      </c>
      <c r="K1038">
        <v>0</v>
      </c>
      <c r="L1038">
        <v>-34730.85</v>
      </c>
      <c r="M1038">
        <v>0</v>
      </c>
      <c r="N1038" t="s">
        <v>905</v>
      </c>
      <c r="O1038" t="s">
        <v>4884</v>
      </c>
    </row>
    <row r="1039" spans="1:15" x14ac:dyDescent="0.25">
      <c r="A1039">
        <v>1</v>
      </c>
      <c r="B1039">
        <v>10</v>
      </c>
      <c r="C1039">
        <v>65</v>
      </c>
      <c r="D1039">
        <v>1</v>
      </c>
      <c r="E1039">
        <v>5269000</v>
      </c>
      <c r="F1039" t="str">
        <f t="shared" si="16"/>
        <v>1106515269000</v>
      </c>
      <c r="G1039" t="s">
        <v>5070</v>
      </c>
      <c r="H1039">
        <v>0</v>
      </c>
      <c r="I1039">
        <v>46.12</v>
      </c>
      <c r="J1039">
        <v>-271.77</v>
      </c>
      <c r="K1039">
        <v>0</v>
      </c>
      <c r="L1039">
        <v>-225.65</v>
      </c>
      <c r="M1039">
        <v>0</v>
      </c>
      <c r="N1039" t="s">
        <v>905</v>
      </c>
      <c r="O1039" t="s">
        <v>4884</v>
      </c>
    </row>
    <row r="1040" spans="1:15" x14ac:dyDescent="0.25">
      <c r="A1040">
        <v>1</v>
      </c>
      <c r="B1040">
        <v>10</v>
      </c>
      <c r="C1040">
        <v>65</v>
      </c>
      <c r="D1040">
        <v>1</v>
      </c>
      <c r="E1040">
        <v>5270000</v>
      </c>
      <c r="F1040" t="str">
        <f t="shared" si="16"/>
        <v>1106515270000</v>
      </c>
      <c r="G1040" t="s">
        <v>5071</v>
      </c>
      <c r="H1040">
        <v>0</v>
      </c>
      <c r="I1040">
        <v>58.93</v>
      </c>
      <c r="J1040">
        <v>-620.35</v>
      </c>
      <c r="K1040">
        <v>0</v>
      </c>
      <c r="L1040">
        <v>-561.41999999999996</v>
      </c>
      <c r="M1040">
        <v>0</v>
      </c>
      <c r="N1040" t="s">
        <v>905</v>
      </c>
      <c r="O1040" t="s">
        <v>4884</v>
      </c>
    </row>
    <row r="1041" spans="1:15" x14ac:dyDescent="0.25">
      <c r="A1041">
        <v>1</v>
      </c>
      <c r="B1041">
        <v>10</v>
      </c>
      <c r="C1041">
        <v>65</v>
      </c>
      <c r="D1041">
        <v>1</v>
      </c>
      <c r="E1041">
        <v>5531000</v>
      </c>
      <c r="F1041" t="str">
        <f t="shared" si="16"/>
        <v>1106515531000</v>
      </c>
      <c r="G1041" t="s">
        <v>5072</v>
      </c>
      <c r="H1041">
        <v>0</v>
      </c>
      <c r="I1041">
        <v>0</v>
      </c>
      <c r="J1041">
        <v>-25648.41</v>
      </c>
      <c r="K1041">
        <v>0</v>
      </c>
      <c r="L1041">
        <v>-25648.41</v>
      </c>
      <c r="M1041">
        <v>0</v>
      </c>
      <c r="N1041" t="s">
        <v>905</v>
      </c>
      <c r="O1041" t="s">
        <v>4884</v>
      </c>
    </row>
    <row r="1042" spans="1:15" x14ac:dyDescent="0.25">
      <c r="A1042">
        <v>1</v>
      </c>
      <c r="B1042">
        <v>10</v>
      </c>
      <c r="C1042">
        <v>65</v>
      </c>
      <c r="D1042">
        <v>1</v>
      </c>
      <c r="E1042">
        <v>7010000</v>
      </c>
      <c r="F1042" t="str">
        <f t="shared" si="16"/>
        <v>1106517010000</v>
      </c>
      <c r="G1042" t="s">
        <v>4823</v>
      </c>
      <c r="H1042">
        <v>0</v>
      </c>
      <c r="I1042">
        <v>1193172.98</v>
      </c>
      <c r="J1042">
        <v>-4387</v>
      </c>
      <c r="K1042">
        <v>1188785.98</v>
      </c>
      <c r="L1042">
        <v>0</v>
      </c>
      <c r="M1042">
        <v>0</v>
      </c>
      <c r="N1042" t="s">
        <v>905</v>
      </c>
      <c r="O1042" t="s">
        <v>662</v>
      </c>
    </row>
    <row r="1043" spans="1:15" x14ac:dyDescent="0.25">
      <c r="A1043">
        <v>1</v>
      </c>
      <c r="B1043">
        <v>10</v>
      </c>
      <c r="C1043">
        <v>65</v>
      </c>
      <c r="D1043">
        <v>1</v>
      </c>
      <c r="E1043">
        <v>7011000</v>
      </c>
      <c r="F1043" t="str">
        <f t="shared" si="16"/>
        <v>1106517011000</v>
      </c>
      <c r="G1043" t="s">
        <v>4885</v>
      </c>
      <c r="H1043">
        <v>0</v>
      </c>
      <c r="I1043">
        <v>151264.4</v>
      </c>
      <c r="J1043">
        <v>0</v>
      </c>
      <c r="K1043">
        <v>151264.4</v>
      </c>
      <c r="L1043">
        <v>0</v>
      </c>
      <c r="M1043">
        <v>0</v>
      </c>
      <c r="N1043" t="s">
        <v>905</v>
      </c>
      <c r="O1043" t="s">
        <v>662</v>
      </c>
    </row>
    <row r="1044" spans="1:15" x14ac:dyDescent="0.25">
      <c r="A1044">
        <v>1</v>
      </c>
      <c r="B1044">
        <v>10</v>
      </c>
      <c r="C1044">
        <v>65</v>
      </c>
      <c r="D1044">
        <v>1</v>
      </c>
      <c r="E1044">
        <v>7012000</v>
      </c>
      <c r="F1044" t="str">
        <f t="shared" si="16"/>
        <v>1106517012000</v>
      </c>
      <c r="G1044" t="s">
        <v>5027</v>
      </c>
      <c r="H1044">
        <v>0</v>
      </c>
      <c r="I1044">
        <v>157112.97</v>
      </c>
      <c r="J1044">
        <v>0</v>
      </c>
      <c r="K1044">
        <v>157112.97</v>
      </c>
      <c r="L1044">
        <v>0</v>
      </c>
      <c r="M1044">
        <v>0</v>
      </c>
      <c r="N1044" t="s">
        <v>905</v>
      </c>
      <c r="O1044" t="s">
        <v>662</v>
      </c>
    </row>
    <row r="1045" spans="1:15" x14ac:dyDescent="0.25">
      <c r="A1045">
        <v>1</v>
      </c>
      <c r="B1045">
        <v>10</v>
      </c>
      <c r="C1045">
        <v>65</v>
      </c>
      <c r="D1045">
        <v>1</v>
      </c>
      <c r="E1045">
        <v>7013000</v>
      </c>
      <c r="F1045" t="str">
        <f t="shared" si="16"/>
        <v>1106517013000</v>
      </c>
      <c r="G1045" t="s">
        <v>4886</v>
      </c>
      <c r="H1045">
        <v>0</v>
      </c>
      <c r="I1045">
        <v>15451.64</v>
      </c>
      <c r="J1045">
        <v>-1190.81</v>
      </c>
      <c r="K1045">
        <v>14260.83</v>
      </c>
      <c r="L1045">
        <v>0</v>
      </c>
      <c r="M1045">
        <v>0</v>
      </c>
      <c r="N1045" t="s">
        <v>905</v>
      </c>
      <c r="O1045" t="s">
        <v>662</v>
      </c>
    </row>
    <row r="1046" spans="1:15" x14ac:dyDescent="0.25">
      <c r="A1046">
        <v>1</v>
      </c>
      <c r="B1046">
        <v>10</v>
      </c>
      <c r="C1046">
        <v>65</v>
      </c>
      <c r="D1046">
        <v>1</v>
      </c>
      <c r="E1046">
        <v>7015000</v>
      </c>
      <c r="F1046" t="str">
        <f t="shared" si="16"/>
        <v>1106517015000</v>
      </c>
      <c r="G1046" t="s">
        <v>4887</v>
      </c>
      <c r="H1046">
        <v>0</v>
      </c>
      <c r="I1046">
        <v>8000</v>
      </c>
      <c r="J1046">
        <v>0</v>
      </c>
      <c r="K1046">
        <v>8000</v>
      </c>
      <c r="L1046">
        <v>0</v>
      </c>
      <c r="M1046">
        <v>0</v>
      </c>
      <c r="N1046" t="s">
        <v>905</v>
      </c>
      <c r="O1046" t="s">
        <v>662</v>
      </c>
    </row>
    <row r="1047" spans="1:15" x14ac:dyDescent="0.25">
      <c r="A1047">
        <v>1</v>
      </c>
      <c r="B1047">
        <v>10</v>
      </c>
      <c r="C1047">
        <v>65</v>
      </c>
      <c r="D1047">
        <v>1</v>
      </c>
      <c r="E1047">
        <v>7017000</v>
      </c>
      <c r="F1047" t="str">
        <f t="shared" si="16"/>
        <v>1106517017000</v>
      </c>
      <c r="G1047" t="s">
        <v>4943</v>
      </c>
      <c r="H1047">
        <v>0</v>
      </c>
      <c r="I1047">
        <v>114209.41</v>
      </c>
      <c r="J1047">
        <v>0</v>
      </c>
      <c r="K1047">
        <v>114209.41</v>
      </c>
      <c r="L1047">
        <v>0</v>
      </c>
      <c r="M1047">
        <v>0</v>
      </c>
      <c r="N1047" t="s">
        <v>905</v>
      </c>
      <c r="O1047" t="s">
        <v>662</v>
      </c>
    </row>
    <row r="1048" spans="1:15" x14ac:dyDescent="0.25">
      <c r="A1048">
        <v>1</v>
      </c>
      <c r="B1048">
        <v>10</v>
      </c>
      <c r="C1048">
        <v>65</v>
      </c>
      <c r="D1048">
        <v>1</v>
      </c>
      <c r="E1048">
        <v>7019000</v>
      </c>
      <c r="F1048" t="str">
        <f t="shared" si="16"/>
        <v>1106517019000</v>
      </c>
      <c r="G1048" t="s">
        <v>5031</v>
      </c>
      <c r="H1048">
        <v>0</v>
      </c>
      <c r="I1048">
        <v>7668.16</v>
      </c>
      <c r="J1048">
        <v>-631.58000000000004</v>
      </c>
      <c r="K1048">
        <v>7036.58</v>
      </c>
      <c r="L1048">
        <v>0</v>
      </c>
      <c r="M1048">
        <v>0</v>
      </c>
      <c r="N1048" t="s">
        <v>905</v>
      </c>
      <c r="O1048" t="s">
        <v>662</v>
      </c>
    </row>
    <row r="1049" spans="1:15" x14ac:dyDescent="0.25">
      <c r="A1049">
        <v>1</v>
      </c>
      <c r="B1049">
        <v>10</v>
      </c>
      <c r="C1049">
        <v>65</v>
      </c>
      <c r="D1049">
        <v>1</v>
      </c>
      <c r="E1049">
        <v>7020000</v>
      </c>
      <c r="F1049" t="str">
        <f t="shared" si="16"/>
        <v>1106517020000</v>
      </c>
      <c r="G1049" t="s">
        <v>4888</v>
      </c>
      <c r="H1049">
        <v>0</v>
      </c>
      <c r="I1049">
        <v>83671.91</v>
      </c>
      <c r="J1049">
        <v>-14626.14</v>
      </c>
      <c r="K1049">
        <v>69045.77</v>
      </c>
      <c r="L1049">
        <v>0</v>
      </c>
      <c r="M1049">
        <v>0</v>
      </c>
      <c r="N1049" t="s">
        <v>905</v>
      </c>
      <c r="O1049" t="s">
        <v>662</v>
      </c>
    </row>
    <row r="1050" spans="1:15" x14ac:dyDescent="0.25">
      <c r="A1050">
        <v>1</v>
      </c>
      <c r="B1050">
        <v>10</v>
      </c>
      <c r="C1050">
        <v>65</v>
      </c>
      <c r="D1050">
        <v>1</v>
      </c>
      <c r="E1050">
        <v>7021000</v>
      </c>
      <c r="F1050" t="str">
        <f t="shared" si="16"/>
        <v>1106517021000</v>
      </c>
      <c r="G1050" t="s">
        <v>5073</v>
      </c>
      <c r="H1050">
        <v>0</v>
      </c>
      <c r="I1050">
        <v>47731.21</v>
      </c>
      <c r="J1050">
        <v>-47731.21</v>
      </c>
      <c r="K1050">
        <v>0</v>
      </c>
      <c r="L1050">
        <v>0</v>
      </c>
      <c r="M1050">
        <v>0</v>
      </c>
      <c r="N1050" t="s">
        <v>905</v>
      </c>
      <c r="O1050" t="s">
        <v>662</v>
      </c>
    </row>
    <row r="1051" spans="1:15" x14ac:dyDescent="0.25">
      <c r="A1051">
        <v>1</v>
      </c>
      <c r="B1051">
        <v>10</v>
      </c>
      <c r="C1051">
        <v>65</v>
      </c>
      <c r="D1051">
        <v>1</v>
      </c>
      <c r="E1051">
        <v>7031000</v>
      </c>
      <c r="F1051" t="str">
        <f t="shared" si="16"/>
        <v>1106517031000</v>
      </c>
      <c r="G1051" t="s">
        <v>4827</v>
      </c>
      <c r="H1051">
        <v>0</v>
      </c>
      <c r="I1051">
        <v>185999.63</v>
      </c>
      <c r="J1051">
        <v>0</v>
      </c>
      <c r="K1051">
        <v>185999.63</v>
      </c>
      <c r="L1051">
        <v>0</v>
      </c>
      <c r="M1051">
        <v>0</v>
      </c>
      <c r="N1051" t="s">
        <v>905</v>
      </c>
      <c r="O1051" t="s">
        <v>662</v>
      </c>
    </row>
    <row r="1052" spans="1:15" x14ac:dyDescent="0.25">
      <c r="A1052">
        <v>1</v>
      </c>
      <c r="B1052">
        <v>10</v>
      </c>
      <c r="C1052">
        <v>65</v>
      </c>
      <c r="D1052">
        <v>1</v>
      </c>
      <c r="E1052">
        <v>7032000</v>
      </c>
      <c r="F1052" t="str">
        <f t="shared" si="16"/>
        <v>1106517032000</v>
      </c>
      <c r="G1052" t="s">
        <v>4826</v>
      </c>
      <c r="H1052">
        <v>0</v>
      </c>
      <c r="I1052">
        <v>37028.400000000001</v>
      </c>
      <c r="J1052">
        <v>0</v>
      </c>
      <c r="K1052">
        <v>37028.400000000001</v>
      </c>
      <c r="L1052">
        <v>0</v>
      </c>
      <c r="M1052">
        <v>0</v>
      </c>
      <c r="N1052" t="s">
        <v>905</v>
      </c>
      <c r="O1052" t="s">
        <v>662</v>
      </c>
    </row>
    <row r="1053" spans="1:15" x14ac:dyDescent="0.25">
      <c r="A1053">
        <v>1</v>
      </c>
      <c r="B1053">
        <v>10</v>
      </c>
      <c r="C1053">
        <v>65</v>
      </c>
      <c r="D1053">
        <v>1</v>
      </c>
      <c r="E1053">
        <v>7034000</v>
      </c>
      <c r="F1053" t="str">
        <f t="shared" si="16"/>
        <v>1106517034000</v>
      </c>
      <c r="G1053" t="s">
        <v>4834</v>
      </c>
      <c r="H1053">
        <v>0</v>
      </c>
      <c r="I1053">
        <v>13854.4</v>
      </c>
      <c r="J1053">
        <v>0</v>
      </c>
      <c r="K1053">
        <v>13854.4</v>
      </c>
      <c r="L1053">
        <v>0</v>
      </c>
      <c r="M1053">
        <v>0</v>
      </c>
      <c r="N1053" t="s">
        <v>905</v>
      </c>
      <c r="O1053" t="s">
        <v>662</v>
      </c>
    </row>
    <row r="1054" spans="1:15" x14ac:dyDescent="0.25">
      <c r="A1054">
        <v>1</v>
      </c>
      <c r="B1054">
        <v>10</v>
      </c>
      <c r="C1054">
        <v>65</v>
      </c>
      <c r="D1054">
        <v>1</v>
      </c>
      <c r="E1054">
        <v>7131000</v>
      </c>
      <c r="F1054" t="str">
        <f t="shared" si="16"/>
        <v>1106517131000</v>
      </c>
      <c r="G1054" t="s">
        <v>4903</v>
      </c>
      <c r="H1054">
        <v>0</v>
      </c>
      <c r="I1054">
        <v>499992</v>
      </c>
      <c r="J1054">
        <v>-49425.49</v>
      </c>
      <c r="K1054">
        <v>450566.51</v>
      </c>
      <c r="L1054">
        <v>0</v>
      </c>
      <c r="M1054">
        <v>0</v>
      </c>
      <c r="N1054" t="s">
        <v>905</v>
      </c>
      <c r="O1054" t="s">
        <v>662</v>
      </c>
    </row>
    <row r="1055" spans="1:15" x14ac:dyDescent="0.25">
      <c r="A1055">
        <v>1</v>
      </c>
      <c r="B1055">
        <v>10</v>
      </c>
      <c r="C1055">
        <v>65</v>
      </c>
      <c r="D1055">
        <v>1</v>
      </c>
      <c r="E1055">
        <v>7211000</v>
      </c>
      <c r="F1055" t="str">
        <f t="shared" si="16"/>
        <v>1106517211000</v>
      </c>
      <c r="G1055" t="s">
        <v>4890</v>
      </c>
      <c r="H1055">
        <v>0</v>
      </c>
      <c r="I1055">
        <v>19797.599999999999</v>
      </c>
      <c r="J1055">
        <v>-393.97</v>
      </c>
      <c r="K1055">
        <v>19403.63</v>
      </c>
      <c r="L1055">
        <v>0</v>
      </c>
      <c r="M1055">
        <v>0</v>
      </c>
      <c r="N1055" t="s">
        <v>905</v>
      </c>
      <c r="O1055" t="s">
        <v>662</v>
      </c>
    </row>
    <row r="1056" spans="1:15" x14ac:dyDescent="0.25">
      <c r="A1056">
        <v>1</v>
      </c>
      <c r="B1056">
        <v>10</v>
      </c>
      <c r="C1056">
        <v>65</v>
      </c>
      <c r="D1056">
        <v>1</v>
      </c>
      <c r="E1056">
        <v>7213000</v>
      </c>
      <c r="F1056" t="str">
        <f t="shared" si="16"/>
        <v>1106517213000</v>
      </c>
      <c r="G1056" t="s">
        <v>4985</v>
      </c>
      <c r="H1056">
        <v>0</v>
      </c>
      <c r="I1056">
        <v>31381.99</v>
      </c>
      <c r="J1056">
        <v>-298.24</v>
      </c>
      <c r="K1056">
        <v>31083.75</v>
      </c>
      <c r="L1056">
        <v>0</v>
      </c>
      <c r="M1056">
        <v>0</v>
      </c>
      <c r="N1056" t="s">
        <v>905</v>
      </c>
      <c r="O1056" t="s">
        <v>662</v>
      </c>
    </row>
    <row r="1057" spans="1:15" x14ac:dyDescent="0.25">
      <c r="A1057">
        <v>1</v>
      </c>
      <c r="B1057">
        <v>10</v>
      </c>
      <c r="C1057">
        <v>65</v>
      </c>
      <c r="D1057">
        <v>1</v>
      </c>
      <c r="E1057">
        <v>7230000</v>
      </c>
      <c r="F1057" t="str">
        <f t="shared" si="16"/>
        <v>1106517230000</v>
      </c>
      <c r="G1057" t="s">
        <v>5074</v>
      </c>
      <c r="H1057">
        <v>0</v>
      </c>
      <c r="I1057">
        <v>0</v>
      </c>
      <c r="J1057">
        <v>0</v>
      </c>
      <c r="K1057">
        <v>0</v>
      </c>
      <c r="L1057">
        <v>0</v>
      </c>
      <c r="M1057">
        <v>0</v>
      </c>
      <c r="N1057" t="s">
        <v>905</v>
      </c>
      <c r="O1057" t="s">
        <v>662</v>
      </c>
    </row>
    <row r="1058" spans="1:15" x14ac:dyDescent="0.25">
      <c r="A1058">
        <v>1</v>
      </c>
      <c r="B1058">
        <v>10</v>
      </c>
      <c r="C1058">
        <v>65</v>
      </c>
      <c r="D1058">
        <v>1</v>
      </c>
      <c r="E1058">
        <v>7235000</v>
      </c>
      <c r="F1058" t="str">
        <f t="shared" si="16"/>
        <v>1106517235000</v>
      </c>
      <c r="G1058" t="s">
        <v>5075</v>
      </c>
      <c r="H1058">
        <v>0</v>
      </c>
      <c r="I1058">
        <v>51418.5</v>
      </c>
      <c r="J1058">
        <v>-26818.5</v>
      </c>
      <c r="K1058">
        <v>24600</v>
      </c>
      <c r="L1058">
        <v>0</v>
      </c>
      <c r="M1058">
        <v>0</v>
      </c>
      <c r="N1058" t="s">
        <v>905</v>
      </c>
      <c r="O1058" t="s">
        <v>662</v>
      </c>
    </row>
    <row r="1059" spans="1:15" x14ac:dyDescent="0.25">
      <c r="A1059">
        <v>1</v>
      </c>
      <c r="B1059">
        <v>10</v>
      </c>
      <c r="C1059">
        <v>65</v>
      </c>
      <c r="D1059">
        <v>1</v>
      </c>
      <c r="E1059">
        <v>7236000</v>
      </c>
      <c r="F1059" t="str">
        <f t="shared" si="16"/>
        <v>1106517236000</v>
      </c>
      <c r="G1059" t="s">
        <v>5041</v>
      </c>
      <c r="H1059">
        <v>0</v>
      </c>
      <c r="I1059">
        <v>5773.25</v>
      </c>
      <c r="J1059">
        <v>0</v>
      </c>
      <c r="K1059">
        <v>5773.25</v>
      </c>
      <c r="L1059">
        <v>0</v>
      </c>
      <c r="M1059">
        <v>0</v>
      </c>
      <c r="N1059" t="s">
        <v>905</v>
      </c>
      <c r="O1059" t="s">
        <v>662</v>
      </c>
    </row>
    <row r="1060" spans="1:15" x14ac:dyDescent="0.25">
      <c r="A1060">
        <v>1</v>
      </c>
      <c r="B1060">
        <v>10</v>
      </c>
      <c r="C1060">
        <v>65</v>
      </c>
      <c r="D1060">
        <v>1</v>
      </c>
      <c r="E1060">
        <v>7247000</v>
      </c>
      <c r="F1060" t="str">
        <f t="shared" si="16"/>
        <v>1106517247000</v>
      </c>
      <c r="G1060" t="s">
        <v>5076</v>
      </c>
      <c r="H1060">
        <v>0</v>
      </c>
      <c r="I1060">
        <v>0</v>
      </c>
      <c r="J1060">
        <v>0</v>
      </c>
      <c r="K1060">
        <v>0</v>
      </c>
      <c r="L1060">
        <v>0</v>
      </c>
      <c r="M1060">
        <v>0</v>
      </c>
      <c r="N1060" t="s">
        <v>905</v>
      </c>
      <c r="O1060" t="s">
        <v>662</v>
      </c>
    </row>
    <row r="1061" spans="1:15" x14ac:dyDescent="0.25">
      <c r="A1061">
        <v>1</v>
      </c>
      <c r="B1061">
        <v>10</v>
      </c>
      <c r="C1061">
        <v>65</v>
      </c>
      <c r="D1061">
        <v>1</v>
      </c>
      <c r="E1061">
        <v>7263000</v>
      </c>
      <c r="F1061" t="str">
        <f t="shared" si="16"/>
        <v>1106517263000</v>
      </c>
      <c r="G1061" t="s">
        <v>4987</v>
      </c>
      <c r="H1061">
        <v>0</v>
      </c>
      <c r="I1061">
        <v>151510.99</v>
      </c>
      <c r="J1061">
        <v>-28557.81</v>
      </c>
      <c r="K1061">
        <v>122953.18</v>
      </c>
      <c r="L1061">
        <v>0</v>
      </c>
      <c r="M1061">
        <v>0</v>
      </c>
      <c r="N1061" t="s">
        <v>905</v>
      </c>
      <c r="O1061" t="s">
        <v>662</v>
      </c>
    </row>
    <row r="1062" spans="1:15" x14ac:dyDescent="0.25">
      <c r="A1062">
        <v>1</v>
      </c>
      <c r="B1062">
        <v>10</v>
      </c>
      <c r="C1062">
        <v>65</v>
      </c>
      <c r="D1062">
        <v>1</v>
      </c>
      <c r="E1062">
        <v>7270000</v>
      </c>
      <c r="F1062" t="str">
        <f t="shared" si="16"/>
        <v>1106517270000</v>
      </c>
      <c r="G1062" t="s">
        <v>5077</v>
      </c>
      <c r="H1062">
        <v>0</v>
      </c>
      <c r="I1062">
        <v>0</v>
      </c>
      <c r="J1062">
        <v>0</v>
      </c>
      <c r="K1062">
        <v>0</v>
      </c>
      <c r="L1062">
        <v>0</v>
      </c>
      <c r="M1062">
        <v>0</v>
      </c>
      <c r="N1062" t="s">
        <v>905</v>
      </c>
      <c r="O1062" t="s">
        <v>662</v>
      </c>
    </row>
    <row r="1063" spans="1:15" x14ac:dyDescent="0.25">
      <c r="A1063">
        <v>1</v>
      </c>
      <c r="B1063">
        <v>10</v>
      </c>
      <c r="C1063">
        <v>65</v>
      </c>
      <c r="D1063">
        <v>1</v>
      </c>
      <c r="E1063">
        <v>7338000</v>
      </c>
      <c r="F1063" t="str">
        <f t="shared" si="16"/>
        <v>1106517338000</v>
      </c>
      <c r="G1063" t="s">
        <v>4949</v>
      </c>
      <c r="H1063">
        <v>0</v>
      </c>
      <c r="I1063">
        <v>0</v>
      </c>
      <c r="J1063">
        <v>0</v>
      </c>
      <c r="K1063">
        <v>0</v>
      </c>
      <c r="L1063">
        <v>0</v>
      </c>
      <c r="M1063">
        <v>0</v>
      </c>
      <c r="N1063" t="s">
        <v>905</v>
      </c>
      <c r="O1063" t="s">
        <v>662</v>
      </c>
    </row>
    <row r="1064" spans="1:15" x14ac:dyDescent="0.25">
      <c r="A1064">
        <v>1</v>
      </c>
      <c r="B1064">
        <v>10</v>
      </c>
      <c r="C1064">
        <v>65</v>
      </c>
      <c r="D1064">
        <v>1</v>
      </c>
      <c r="E1064">
        <v>7364000</v>
      </c>
      <c r="F1064" t="str">
        <f t="shared" si="16"/>
        <v>1106517364000</v>
      </c>
      <c r="G1064" t="s">
        <v>5078</v>
      </c>
      <c r="H1064">
        <v>0</v>
      </c>
      <c r="I1064">
        <v>324806.81</v>
      </c>
      <c r="J1064">
        <v>-179903.42</v>
      </c>
      <c r="K1064">
        <v>144903.39000000001</v>
      </c>
      <c r="L1064">
        <v>0</v>
      </c>
      <c r="M1064">
        <v>0</v>
      </c>
      <c r="N1064" t="s">
        <v>905</v>
      </c>
      <c r="O1064" t="s">
        <v>662</v>
      </c>
    </row>
    <row r="1065" spans="1:15" x14ac:dyDescent="0.25">
      <c r="A1065">
        <v>1</v>
      </c>
      <c r="B1065">
        <v>10</v>
      </c>
      <c r="C1065">
        <v>65</v>
      </c>
      <c r="D1065">
        <v>1</v>
      </c>
      <c r="E1065">
        <v>7364001</v>
      </c>
      <c r="F1065" t="str">
        <f t="shared" si="16"/>
        <v>1106517364001</v>
      </c>
      <c r="G1065" t="s">
        <v>5079</v>
      </c>
      <c r="H1065">
        <v>0</v>
      </c>
      <c r="I1065">
        <v>776694.24</v>
      </c>
      <c r="J1065">
        <v>0</v>
      </c>
      <c r="K1065">
        <v>776694.24</v>
      </c>
      <c r="L1065">
        <v>0</v>
      </c>
      <c r="M1065">
        <v>0</v>
      </c>
      <c r="N1065" t="s">
        <v>905</v>
      </c>
      <c r="O1065" t="s">
        <v>662</v>
      </c>
    </row>
    <row r="1066" spans="1:15" x14ac:dyDescent="0.25">
      <c r="A1066">
        <v>1</v>
      </c>
      <c r="B1066">
        <v>10</v>
      </c>
      <c r="C1066">
        <v>65</v>
      </c>
      <c r="D1066">
        <v>1</v>
      </c>
      <c r="E1066">
        <v>7365000</v>
      </c>
      <c r="F1066" t="str">
        <f t="shared" si="16"/>
        <v>1106517365000</v>
      </c>
      <c r="G1066" t="s">
        <v>5080</v>
      </c>
      <c r="H1066">
        <v>0</v>
      </c>
      <c r="I1066">
        <v>21535.14</v>
      </c>
      <c r="J1066">
        <v>0</v>
      </c>
      <c r="K1066">
        <v>21535.14</v>
      </c>
      <c r="L1066">
        <v>0</v>
      </c>
      <c r="M1066">
        <v>0</v>
      </c>
      <c r="N1066" t="s">
        <v>905</v>
      </c>
      <c r="O1066" t="s">
        <v>662</v>
      </c>
    </row>
    <row r="1067" spans="1:15" x14ac:dyDescent="0.25">
      <c r="A1067">
        <v>1</v>
      </c>
      <c r="B1067">
        <v>10</v>
      </c>
      <c r="C1067">
        <v>65</v>
      </c>
      <c r="D1067">
        <v>1</v>
      </c>
      <c r="E1067">
        <v>7571000</v>
      </c>
      <c r="F1067" t="str">
        <f t="shared" si="16"/>
        <v>1106517571000</v>
      </c>
      <c r="G1067" t="s">
        <v>4993</v>
      </c>
      <c r="H1067">
        <v>0</v>
      </c>
      <c r="I1067">
        <v>155870.06</v>
      </c>
      <c r="J1067">
        <v>0</v>
      </c>
      <c r="K1067">
        <v>155870.06</v>
      </c>
      <c r="L1067">
        <v>0</v>
      </c>
      <c r="M1067">
        <v>0</v>
      </c>
      <c r="N1067" t="s">
        <v>905</v>
      </c>
      <c r="O1067" t="s">
        <v>662</v>
      </c>
    </row>
    <row r="1068" spans="1:15" x14ac:dyDescent="0.25">
      <c r="A1068">
        <v>1</v>
      </c>
      <c r="B1068">
        <v>10</v>
      </c>
      <c r="C1068">
        <v>65</v>
      </c>
      <c r="D1068">
        <v>1</v>
      </c>
      <c r="E1068">
        <v>7598000</v>
      </c>
      <c r="F1068" t="str">
        <f t="shared" si="16"/>
        <v>1106517598000</v>
      </c>
      <c r="G1068" t="s">
        <v>5034</v>
      </c>
      <c r="H1068">
        <v>0</v>
      </c>
      <c r="I1068">
        <v>192021.82</v>
      </c>
      <c r="J1068">
        <v>-65627.69</v>
      </c>
      <c r="K1068">
        <v>126394.13</v>
      </c>
      <c r="L1068">
        <v>0</v>
      </c>
      <c r="M1068">
        <v>0</v>
      </c>
      <c r="N1068" t="s">
        <v>905</v>
      </c>
      <c r="O1068" t="s">
        <v>662</v>
      </c>
    </row>
    <row r="1069" spans="1:15" x14ac:dyDescent="0.25">
      <c r="A1069">
        <v>1</v>
      </c>
      <c r="B1069">
        <v>10</v>
      </c>
      <c r="C1069">
        <v>65</v>
      </c>
      <c r="D1069">
        <v>1</v>
      </c>
      <c r="E1069">
        <v>7642000</v>
      </c>
      <c r="F1069" t="str">
        <f t="shared" si="16"/>
        <v>1106517642000</v>
      </c>
      <c r="G1069" t="s">
        <v>4910</v>
      </c>
      <c r="H1069">
        <v>0</v>
      </c>
      <c r="I1069">
        <v>13000</v>
      </c>
      <c r="J1069">
        <v>0</v>
      </c>
      <c r="K1069">
        <v>13000</v>
      </c>
      <c r="L1069">
        <v>0</v>
      </c>
      <c r="M1069">
        <v>0</v>
      </c>
      <c r="N1069" t="s">
        <v>905</v>
      </c>
      <c r="O1069" t="s">
        <v>662</v>
      </c>
    </row>
    <row r="1070" spans="1:15" x14ac:dyDescent="0.25">
      <c r="A1070">
        <v>1</v>
      </c>
      <c r="B1070">
        <v>10</v>
      </c>
      <c r="C1070">
        <v>65</v>
      </c>
      <c r="D1070">
        <v>1</v>
      </c>
      <c r="E1070">
        <v>7644000</v>
      </c>
      <c r="F1070" t="str">
        <f t="shared" si="16"/>
        <v>1106517644000</v>
      </c>
      <c r="G1070" t="s">
        <v>5081</v>
      </c>
      <c r="H1070">
        <v>0</v>
      </c>
      <c r="I1070">
        <v>621.5</v>
      </c>
      <c r="J1070">
        <v>0</v>
      </c>
      <c r="K1070">
        <v>621.5</v>
      </c>
      <c r="L1070">
        <v>0</v>
      </c>
      <c r="M1070">
        <v>0</v>
      </c>
      <c r="N1070" t="s">
        <v>905</v>
      </c>
      <c r="O1070" t="s">
        <v>662</v>
      </c>
    </row>
    <row r="1071" spans="1:15" x14ac:dyDescent="0.25">
      <c r="A1071">
        <v>1</v>
      </c>
      <c r="B1071">
        <v>10</v>
      </c>
      <c r="C1071">
        <v>65</v>
      </c>
      <c r="D1071">
        <v>1</v>
      </c>
      <c r="E1071">
        <v>7644001</v>
      </c>
      <c r="F1071" t="str">
        <f t="shared" si="16"/>
        <v>1106517644001</v>
      </c>
      <c r="G1071" t="s">
        <v>5072</v>
      </c>
      <c r="H1071">
        <v>0</v>
      </c>
      <c r="I1071">
        <v>19548.77</v>
      </c>
      <c r="J1071">
        <v>-470</v>
      </c>
      <c r="K1071">
        <v>19078.77</v>
      </c>
      <c r="L1071">
        <v>0</v>
      </c>
      <c r="M1071">
        <v>0</v>
      </c>
      <c r="N1071" t="s">
        <v>905</v>
      </c>
      <c r="O1071" t="s">
        <v>662</v>
      </c>
    </row>
    <row r="1072" spans="1:15" x14ac:dyDescent="0.25">
      <c r="A1072">
        <v>1</v>
      </c>
      <c r="B1072">
        <v>10</v>
      </c>
      <c r="C1072">
        <v>65</v>
      </c>
      <c r="D1072">
        <v>1</v>
      </c>
      <c r="E1072">
        <v>7671000</v>
      </c>
      <c r="F1072" t="str">
        <f t="shared" si="16"/>
        <v>1106517671000</v>
      </c>
      <c r="G1072" t="s">
        <v>5056</v>
      </c>
      <c r="H1072">
        <v>0</v>
      </c>
      <c r="I1072">
        <v>22447.05</v>
      </c>
      <c r="J1072">
        <v>0</v>
      </c>
      <c r="K1072">
        <v>22447.05</v>
      </c>
      <c r="L1072">
        <v>0</v>
      </c>
      <c r="M1072">
        <v>0</v>
      </c>
      <c r="N1072" t="s">
        <v>905</v>
      </c>
      <c r="O1072" t="s">
        <v>662</v>
      </c>
    </row>
    <row r="1073" spans="1:15" x14ac:dyDescent="0.25">
      <c r="A1073">
        <v>1</v>
      </c>
      <c r="B1073">
        <v>10</v>
      </c>
      <c r="C1073">
        <v>65</v>
      </c>
      <c r="D1073">
        <v>1</v>
      </c>
      <c r="E1073">
        <v>7682000</v>
      </c>
      <c r="F1073" t="str">
        <f t="shared" si="16"/>
        <v>1106517682000</v>
      </c>
      <c r="G1073" t="s">
        <v>5082</v>
      </c>
      <c r="H1073">
        <v>0</v>
      </c>
      <c r="I1073">
        <v>8774.75</v>
      </c>
      <c r="J1073">
        <v>-410</v>
      </c>
      <c r="K1073">
        <v>8364.75</v>
      </c>
      <c r="L1073">
        <v>0</v>
      </c>
      <c r="M1073">
        <v>0</v>
      </c>
      <c r="N1073" t="s">
        <v>905</v>
      </c>
      <c r="O1073" t="s">
        <v>662</v>
      </c>
    </row>
    <row r="1074" spans="1:15" x14ac:dyDescent="0.25">
      <c r="A1074">
        <v>1</v>
      </c>
      <c r="B1074">
        <v>10</v>
      </c>
      <c r="C1074">
        <v>65</v>
      </c>
      <c r="D1074">
        <v>1</v>
      </c>
      <c r="E1074">
        <v>7683000</v>
      </c>
      <c r="F1074" t="str">
        <f t="shared" si="16"/>
        <v>1106517683000</v>
      </c>
      <c r="G1074" t="s">
        <v>4956</v>
      </c>
      <c r="H1074">
        <v>0</v>
      </c>
      <c r="I1074">
        <v>157854.06</v>
      </c>
      <c r="J1074">
        <v>-71363.38</v>
      </c>
      <c r="K1074">
        <v>86490.68</v>
      </c>
      <c r="L1074">
        <v>0</v>
      </c>
      <c r="M1074">
        <v>0</v>
      </c>
      <c r="N1074" t="s">
        <v>905</v>
      </c>
      <c r="O1074" t="s">
        <v>662</v>
      </c>
    </row>
    <row r="1075" spans="1:15" x14ac:dyDescent="0.25">
      <c r="A1075">
        <v>1</v>
      </c>
      <c r="B1075">
        <v>10</v>
      </c>
      <c r="C1075">
        <v>65</v>
      </c>
      <c r="D1075">
        <v>1</v>
      </c>
      <c r="E1075">
        <v>7701000</v>
      </c>
      <c r="F1075" t="str">
        <f t="shared" si="16"/>
        <v>1106517701000</v>
      </c>
      <c r="G1075" t="s">
        <v>4892</v>
      </c>
      <c r="H1075">
        <v>0</v>
      </c>
      <c r="I1075">
        <v>0</v>
      </c>
      <c r="J1075">
        <v>0</v>
      </c>
      <c r="K1075">
        <v>0</v>
      </c>
      <c r="L1075">
        <v>0</v>
      </c>
      <c r="M1075">
        <v>0</v>
      </c>
      <c r="N1075" t="s">
        <v>905</v>
      </c>
      <c r="O1075" t="s">
        <v>662</v>
      </c>
    </row>
    <row r="1076" spans="1:15" x14ac:dyDescent="0.25">
      <c r="A1076">
        <v>1</v>
      </c>
      <c r="B1076">
        <v>10</v>
      </c>
      <c r="C1076">
        <v>65</v>
      </c>
      <c r="D1076">
        <v>1</v>
      </c>
      <c r="E1076">
        <v>7739000</v>
      </c>
      <c r="F1076" t="str">
        <f t="shared" si="16"/>
        <v>1106517739000</v>
      </c>
      <c r="G1076" t="s">
        <v>4959</v>
      </c>
      <c r="H1076">
        <v>0</v>
      </c>
      <c r="I1076">
        <v>7568.81</v>
      </c>
      <c r="J1076">
        <v>-7568.81</v>
      </c>
      <c r="K1076">
        <v>0</v>
      </c>
      <c r="L1076">
        <v>0</v>
      </c>
      <c r="M1076">
        <v>0</v>
      </c>
      <c r="N1076" t="s">
        <v>905</v>
      </c>
      <c r="O1076" t="s">
        <v>662</v>
      </c>
    </row>
    <row r="1077" spans="1:15" x14ac:dyDescent="0.25">
      <c r="A1077">
        <v>1</v>
      </c>
      <c r="B1077">
        <v>10</v>
      </c>
      <c r="C1077">
        <v>65</v>
      </c>
      <c r="D1077">
        <v>1</v>
      </c>
      <c r="E1077">
        <v>7775000</v>
      </c>
      <c r="F1077" t="str">
        <f t="shared" si="16"/>
        <v>1106517775000</v>
      </c>
      <c r="G1077" t="s">
        <v>5083</v>
      </c>
      <c r="H1077">
        <v>0</v>
      </c>
      <c r="I1077">
        <v>0</v>
      </c>
      <c r="J1077">
        <v>0</v>
      </c>
      <c r="K1077">
        <v>0</v>
      </c>
      <c r="L1077">
        <v>0</v>
      </c>
      <c r="M1077">
        <v>0</v>
      </c>
      <c r="N1077" t="s">
        <v>905</v>
      </c>
      <c r="O1077" t="s">
        <v>662</v>
      </c>
    </row>
    <row r="1078" spans="1:15" x14ac:dyDescent="0.25">
      <c r="A1078">
        <v>1</v>
      </c>
      <c r="B1078">
        <v>10</v>
      </c>
      <c r="C1078">
        <v>65</v>
      </c>
      <c r="D1078">
        <v>1</v>
      </c>
      <c r="E1078">
        <v>7802000</v>
      </c>
      <c r="F1078" t="str">
        <f t="shared" si="16"/>
        <v>1106517802000</v>
      </c>
      <c r="G1078" t="s">
        <v>4963</v>
      </c>
      <c r="H1078">
        <v>0</v>
      </c>
      <c r="I1078">
        <v>2859.89</v>
      </c>
      <c r="J1078">
        <v>0</v>
      </c>
      <c r="K1078">
        <v>2859.89</v>
      </c>
      <c r="L1078">
        <v>0</v>
      </c>
      <c r="M1078">
        <v>0</v>
      </c>
      <c r="N1078" t="s">
        <v>905</v>
      </c>
      <c r="O1078" t="s">
        <v>662</v>
      </c>
    </row>
    <row r="1079" spans="1:15" x14ac:dyDescent="0.25">
      <c r="A1079">
        <v>1</v>
      </c>
      <c r="B1079">
        <v>10</v>
      </c>
      <c r="C1079">
        <v>65</v>
      </c>
      <c r="D1079">
        <v>1</v>
      </c>
      <c r="E1079">
        <v>7803000</v>
      </c>
      <c r="F1079" t="str">
        <f t="shared" si="16"/>
        <v>1106517803000</v>
      </c>
      <c r="G1079" t="s">
        <v>4898</v>
      </c>
      <c r="H1079">
        <v>0</v>
      </c>
      <c r="I1079">
        <v>18349.46</v>
      </c>
      <c r="J1079">
        <v>0</v>
      </c>
      <c r="K1079">
        <v>18349.46</v>
      </c>
      <c r="L1079">
        <v>0</v>
      </c>
      <c r="M1079">
        <v>0</v>
      </c>
      <c r="N1079" t="s">
        <v>905</v>
      </c>
      <c r="O1079" t="s">
        <v>662</v>
      </c>
    </row>
    <row r="1080" spans="1:15" x14ac:dyDescent="0.25">
      <c r="A1080">
        <v>1</v>
      </c>
      <c r="B1080">
        <v>10</v>
      </c>
      <c r="C1080">
        <v>65</v>
      </c>
      <c r="D1080">
        <v>1</v>
      </c>
      <c r="E1080">
        <v>7814000</v>
      </c>
      <c r="F1080" t="str">
        <f t="shared" si="16"/>
        <v>1106517814000</v>
      </c>
      <c r="G1080" t="s">
        <v>4899</v>
      </c>
      <c r="H1080">
        <v>0</v>
      </c>
      <c r="I1080">
        <v>106330.17</v>
      </c>
      <c r="J1080">
        <v>-22210.92</v>
      </c>
      <c r="K1080">
        <v>84119.25</v>
      </c>
      <c r="L1080">
        <v>0</v>
      </c>
      <c r="M1080">
        <v>0</v>
      </c>
      <c r="N1080" t="s">
        <v>905</v>
      </c>
      <c r="O1080" t="s">
        <v>662</v>
      </c>
    </row>
    <row r="1081" spans="1:15" x14ac:dyDescent="0.25">
      <c r="A1081">
        <v>1</v>
      </c>
      <c r="B1081">
        <v>10</v>
      </c>
      <c r="C1081">
        <v>65</v>
      </c>
      <c r="D1081">
        <v>1</v>
      </c>
      <c r="E1081">
        <v>8060400</v>
      </c>
      <c r="F1081" t="str">
        <f t="shared" si="16"/>
        <v>1106518060400</v>
      </c>
      <c r="G1081" t="s">
        <v>5084</v>
      </c>
      <c r="H1081">
        <v>0</v>
      </c>
      <c r="I1081">
        <v>74014.91</v>
      </c>
      <c r="J1081">
        <v>0</v>
      </c>
      <c r="K1081">
        <v>74014.91</v>
      </c>
      <c r="L1081">
        <v>0</v>
      </c>
      <c r="M1081">
        <v>0</v>
      </c>
      <c r="N1081" t="s">
        <v>905</v>
      </c>
      <c r="O1081" t="s">
        <v>662</v>
      </c>
    </row>
    <row r="1082" spans="1:15" x14ac:dyDescent="0.25">
      <c r="A1082">
        <v>1</v>
      </c>
      <c r="B1082">
        <v>10</v>
      </c>
      <c r="C1082">
        <v>65</v>
      </c>
      <c r="D1082">
        <v>1</v>
      </c>
      <c r="E1082">
        <v>8063003</v>
      </c>
      <c r="F1082" t="str">
        <f t="shared" si="16"/>
        <v>1106518063003</v>
      </c>
      <c r="G1082" t="s">
        <v>4925</v>
      </c>
      <c r="H1082">
        <v>0</v>
      </c>
      <c r="I1082">
        <v>0</v>
      </c>
      <c r="J1082">
        <v>0</v>
      </c>
      <c r="K1082">
        <v>0</v>
      </c>
      <c r="L1082">
        <v>0</v>
      </c>
      <c r="M1082">
        <v>0</v>
      </c>
      <c r="N1082" t="s">
        <v>905</v>
      </c>
      <c r="O1082" t="s">
        <v>662</v>
      </c>
    </row>
    <row r="1083" spans="1:15" x14ac:dyDescent="0.25">
      <c r="A1083">
        <v>1</v>
      </c>
      <c r="B1083">
        <v>10</v>
      </c>
      <c r="C1083">
        <v>65</v>
      </c>
      <c r="D1083">
        <v>1</v>
      </c>
      <c r="E1083">
        <v>8063009</v>
      </c>
      <c r="F1083" t="str">
        <f t="shared" si="16"/>
        <v>1106518063009</v>
      </c>
      <c r="G1083" t="s">
        <v>5085</v>
      </c>
      <c r="H1083">
        <v>0</v>
      </c>
      <c r="I1083">
        <v>0</v>
      </c>
      <c r="J1083">
        <v>-74014.91</v>
      </c>
      <c r="K1083">
        <v>0</v>
      </c>
      <c r="L1083">
        <v>-74014.91</v>
      </c>
      <c r="M1083">
        <v>0</v>
      </c>
      <c r="N1083" t="s">
        <v>905</v>
      </c>
      <c r="O1083" t="s">
        <v>662</v>
      </c>
    </row>
    <row r="1084" spans="1:15" x14ac:dyDescent="0.25">
      <c r="A1084">
        <v>1</v>
      </c>
      <c r="B1084">
        <v>10</v>
      </c>
      <c r="C1084">
        <v>65</v>
      </c>
      <c r="D1084">
        <v>1</v>
      </c>
      <c r="E1084">
        <v>8261000</v>
      </c>
      <c r="F1084" t="str">
        <f t="shared" si="16"/>
        <v>1106518261000</v>
      </c>
      <c r="G1084" t="s">
        <v>4970</v>
      </c>
      <c r="H1084">
        <v>0</v>
      </c>
      <c r="I1084">
        <v>0</v>
      </c>
      <c r="J1084">
        <v>0</v>
      </c>
      <c r="K1084">
        <v>0</v>
      </c>
      <c r="L1084">
        <v>0</v>
      </c>
      <c r="M1084">
        <v>0</v>
      </c>
      <c r="N1084" t="s">
        <v>905</v>
      </c>
      <c r="O1084" t="s">
        <v>662</v>
      </c>
    </row>
    <row r="1085" spans="1:15" x14ac:dyDescent="0.25">
      <c r="A1085" s="192"/>
      <c r="B1085" s="192"/>
      <c r="C1085" s="192"/>
      <c r="D1085" s="192"/>
      <c r="E1085" s="192"/>
      <c r="F1085" t="str">
        <f t="shared" si="16"/>
        <v/>
      </c>
      <c r="G1085" s="192"/>
      <c r="H1085" s="192"/>
      <c r="I1085" s="192"/>
      <c r="J1085" s="192"/>
      <c r="K1085" s="192"/>
      <c r="L1085" s="192"/>
      <c r="M1085" s="192"/>
      <c r="N1085" s="192"/>
      <c r="O1085" s="192"/>
    </row>
    <row r="1086" spans="1:15" x14ac:dyDescent="0.25">
      <c r="A1086">
        <v>1</v>
      </c>
      <c r="B1086">
        <v>10</v>
      </c>
      <c r="C1086">
        <v>70</v>
      </c>
      <c r="D1086">
        <v>1</v>
      </c>
      <c r="E1086">
        <v>5027000</v>
      </c>
      <c r="F1086" t="str">
        <f t="shared" si="16"/>
        <v>1107015027000</v>
      </c>
      <c r="G1086" t="s">
        <v>4883</v>
      </c>
      <c r="H1086">
        <v>0</v>
      </c>
      <c r="I1086">
        <v>0</v>
      </c>
      <c r="J1086">
        <v>-1420000</v>
      </c>
      <c r="K1086">
        <v>0</v>
      </c>
      <c r="L1086">
        <v>-1420000</v>
      </c>
      <c r="M1086">
        <v>0</v>
      </c>
      <c r="N1086" t="s">
        <v>905</v>
      </c>
      <c r="O1086" t="s">
        <v>4884</v>
      </c>
    </row>
    <row r="1087" spans="1:15" x14ac:dyDescent="0.25">
      <c r="A1087">
        <v>1</v>
      </c>
      <c r="B1087">
        <v>10</v>
      </c>
      <c r="C1087">
        <v>70</v>
      </c>
      <c r="D1087">
        <v>1</v>
      </c>
      <c r="E1087">
        <v>5060100</v>
      </c>
      <c r="F1087" t="str">
        <f t="shared" si="16"/>
        <v>1107015060100</v>
      </c>
      <c r="G1087" t="s">
        <v>5086</v>
      </c>
      <c r="H1087">
        <v>0</v>
      </c>
      <c r="I1087">
        <v>0</v>
      </c>
      <c r="J1087">
        <v>-490000</v>
      </c>
      <c r="K1087">
        <v>0</v>
      </c>
      <c r="L1087">
        <v>-490000</v>
      </c>
      <c r="M1087">
        <v>0</v>
      </c>
      <c r="N1087" t="s">
        <v>905</v>
      </c>
      <c r="O1087" t="s">
        <v>4884</v>
      </c>
    </row>
    <row r="1088" spans="1:15" x14ac:dyDescent="0.25">
      <c r="A1088">
        <v>1</v>
      </c>
      <c r="B1088">
        <v>10</v>
      </c>
      <c r="C1088">
        <v>70</v>
      </c>
      <c r="D1088">
        <v>1</v>
      </c>
      <c r="E1088">
        <v>5221000</v>
      </c>
      <c r="F1088" t="str">
        <f t="shared" si="16"/>
        <v>1107015221000</v>
      </c>
      <c r="G1088" t="s">
        <v>5059</v>
      </c>
      <c r="H1088">
        <v>0</v>
      </c>
      <c r="I1088">
        <v>6298.09</v>
      </c>
      <c r="J1088">
        <v>-39251.06</v>
      </c>
      <c r="K1088">
        <v>0</v>
      </c>
      <c r="L1088">
        <v>-32952.97</v>
      </c>
      <c r="M1088">
        <v>0</v>
      </c>
      <c r="N1088" t="s">
        <v>905</v>
      </c>
      <c r="O1088" t="s">
        <v>4884</v>
      </c>
    </row>
    <row r="1089" spans="1:15" x14ac:dyDescent="0.25">
      <c r="A1089">
        <v>1</v>
      </c>
      <c r="B1089">
        <v>10</v>
      </c>
      <c r="C1089">
        <v>70</v>
      </c>
      <c r="D1089">
        <v>1</v>
      </c>
      <c r="E1089">
        <v>5222000</v>
      </c>
      <c r="F1089" t="str">
        <f t="shared" si="16"/>
        <v>1107015222000</v>
      </c>
      <c r="G1089" t="s">
        <v>5087</v>
      </c>
      <c r="H1089">
        <v>0</v>
      </c>
      <c r="I1089">
        <v>475283.5</v>
      </c>
      <c r="J1089">
        <v>-1885791.66</v>
      </c>
      <c r="K1089">
        <v>0</v>
      </c>
      <c r="L1089">
        <v>-1410508.16</v>
      </c>
      <c r="M1089">
        <v>0</v>
      </c>
      <c r="N1089" t="s">
        <v>905</v>
      </c>
      <c r="O1089" t="s">
        <v>4884</v>
      </c>
    </row>
    <row r="1090" spans="1:15" x14ac:dyDescent="0.25">
      <c r="A1090">
        <v>1</v>
      </c>
      <c r="B1090">
        <v>10</v>
      </c>
      <c r="C1090">
        <v>70</v>
      </c>
      <c r="D1090">
        <v>1</v>
      </c>
      <c r="E1090">
        <v>5223000</v>
      </c>
      <c r="F1090" t="str">
        <f t="shared" si="16"/>
        <v>1107015223000</v>
      </c>
      <c r="G1090" t="s">
        <v>5060</v>
      </c>
      <c r="H1090">
        <v>0</v>
      </c>
      <c r="I1090">
        <v>0</v>
      </c>
      <c r="J1090">
        <v>0</v>
      </c>
      <c r="K1090">
        <v>0</v>
      </c>
      <c r="L1090">
        <v>0</v>
      </c>
      <c r="M1090">
        <v>0</v>
      </c>
      <c r="N1090" t="s">
        <v>905</v>
      </c>
      <c r="O1090" t="s">
        <v>4884</v>
      </c>
    </row>
    <row r="1091" spans="1:15" x14ac:dyDescent="0.25">
      <c r="A1091">
        <v>1</v>
      </c>
      <c r="B1091">
        <v>10</v>
      </c>
      <c r="C1091">
        <v>70</v>
      </c>
      <c r="D1091">
        <v>1</v>
      </c>
      <c r="E1091">
        <v>5225000</v>
      </c>
      <c r="F1091" t="str">
        <f t="shared" ref="F1091:F1154" si="17">CONCATENATE(A1091,B1091,C1091,D1091,E1091)</f>
        <v>1107015225000</v>
      </c>
      <c r="G1091" t="s">
        <v>5088</v>
      </c>
      <c r="H1091">
        <v>0</v>
      </c>
      <c r="I1091">
        <v>0</v>
      </c>
      <c r="J1091">
        <v>0</v>
      </c>
      <c r="K1091">
        <v>0</v>
      </c>
      <c r="L1091">
        <v>0</v>
      </c>
      <c r="M1091">
        <v>0</v>
      </c>
      <c r="N1091" t="s">
        <v>905</v>
      </c>
      <c r="O1091" t="s">
        <v>4884</v>
      </c>
    </row>
    <row r="1092" spans="1:15" x14ac:dyDescent="0.25">
      <c r="A1092">
        <v>1</v>
      </c>
      <c r="B1092">
        <v>10</v>
      </c>
      <c r="C1092">
        <v>70</v>
      </c>
      <c r="D1092">
        <v>1</v>
      </c>
      <c r="E1092">
        <v>5237000</v>
      </c>
      <c r="F1092" t="str">
        <f t="shared" si="17"/>
        <v>1107015237000</v>
      </c>
      <c r="G1092" t="s">
        <v>5089</v>
      </c>
      <c r="H1092">
        <v>0</v>
      </c>
      <c r="I1092">
        <v>578802.69999999995</v>
      </c>
      <c r="J1092">
        <v>-3036561.21</v>
      </c>
      <c r="K1092">
        <v>0</v>
      </c>
      <c r="L1092">
        <v>-2457758.5099999998</v>
      </c>
      <c r="M1092">
        <v>0</v>
      </c>
      <c r="N1092" t="s">
        <v>905</v>
      </c>
      <c r="O1092" t="s">
        <v>4884</v>
      </c>
    </row>
    <row r="1093" spans="1:15" x14ac:dyDescent="0.25">
      <c r="A1093">
        <v>1</v>
      </c>
      <c r="B1093">
        <v>10</v>
      </c>
      <c r="C1093">
        <v>70</v>
      </c>
      <c r="D1093">
        <v>1</v>
      </c>
      <c r="E1093">
        <v>5608000</v>
      </c>
      <c r="F1093" t="str">
        <f t="shared" si="17"/>
        <v>1107015608000</v>
      </c>
      <c r="G1093" t="s">
        <v>5050</v>
      </c>
      <c r="H1093">
        <v>0</v>
      </c>
      <c r="I1093">
        <v>979066.18</v>
      </c>
      <c r="J1093">
        <v>0</v>
      </c>
      <c r="K1093">
        <v>979066.18</v>
      </c>
      <c r="L1093">
        <v>0</v>
      </c>
      <c r="M1093">
        <v>0</v>
      </c>
      <c r="N1093" t="s">
        <v>905</v>
      </c>
      <c r="O1093" t="s">
        <v>4884</v>
      </c>
    </row>
    <row r="1094" spans="1:15" x14ac:dyDescent="0.25">
      <c r="A1094">
        <v>1</v>
      </c>
      <c r="B1094">
        <v>10</v>
      </c>
      <c r="C1094">
        <v>70</v>
      </c>
      <c r="D1094">
        <v>1</v>
      </c>
      <c r="E1094">
        <v>7010000</v>
      </c>
      <c r="F1094" t="str">
        <f t="shared" si="17"/>
        <v>1107017010000</v>
      </c>
      <c r="G1094" t="s">
        <v>4823</v>
      </c>
      <c r="H1094">
        <v>0</v>
      </c>
      <c r="I1094">
        <v>221455.58</v>
      </c>
      <c r="J1094">
        <v>-15472.1</v>
      </c>
      <c r="K1094">
        <v>205983.48</v>
      </c>
      <c r="L1094">
        <v>0</v>
      </c>
      <c r="M1094">
        <v>0</v>
      </c>
      <c r="N1094" t="s">
        <v>905</v>
      </c>
      <c r="O1094" t="s">
        <v>662</v>
      </c>
    </row>
    <row r="1095" spans="1:15" x14ac:dyDescent="0.25">
      <c r="A1095">
        <v>1</v>
      </c>
      <c r="B1095">
        <v>10</v>
      </c>
      <c r="C1095">
        <v>70</v>
      </c>
      <c r="D1095">
        <v>1</v>
      </c>
      <c r="E1095">
        <v>7011000</v>
      </c>
      <c r="F1095" t="str">
        <f t="shared" si="17"/>
        <v>1107017011000</v>
      </c>
      <c r="G1095" t="s">
        <v>4885</v>
      </c>
      <c r="H1095">
        <v>0</v>
      </c>
      <c r="I1095">
        <v>16728.060000000001</v>
      </c>
      <c r="J1095">
        <v>0</v>
      </c>
      <c r="K1095">
        <v>16728.060000000001</v>
      </c>
      <c r="L1095">
        <v>0</v>
      </c>
      <c r="M1095">
        <v>0</v>
      </c>
      <c r="N1095" t="s">
        <v>905</v>
      </c>
      <c r="O1095" t="s">
        <v>662</v>
      </c>
    </row>
    <row r="1096" spans="1:15" x14ac:dyDescent="0.25">
      <c r="A1096">
        <v>1</v>
      </c>
      <c r="B1096">
        <v>10</v>
      </c>
      <c r="C1096">
        <v>70</v>
      </c>
      <c r="D1096">
        <v>1</v>
      </c>
      <c r="E1096">
        <v>7012000</v>
      </c>
      <c r="F1096" t="str">
        <f t="shared" si="17"/>
        <v>1107017012000</v>
      </c>
      <c r="G1096" t="s">
        <v>5027</v>
      </c>
      <c r="H1096">
        <v>0</v>
      </c>
      <c r="I1096">
        <v>42203.73</v>
      </c>
      <c r="J1096">
        <v>0</v>
      </c>
      <c r="K1096">
        <v>42203.73</v>
      </c>
      <c r="L1096">
        <v>0</v>
      </c>
      <c r="M1096">
        <v>0</v>
      </c>
      <c r="N1096" t="s">
        <v>905</v>
      </c>
      <c r="O1096" t="s">
        <v>662</v>
      </c>
    </row>
    <row r="1097" spans="1:15" x14ac:dyDescent="0.25">
      <c r="A1097">
        <v>1</v>
      </c>
      <c r="B1097">
        <v>10</v>
      </c>
      <c r="C1097">
        <v>70</v>
      </c>
      <c r="D1097">
        <v>1</v>
      </c>
      <c r="E1097">
        <v>7013000</v>
      </c>
      <c r="F1097" t="str">
        <f t="shared" si="17"/>
        <v>1107017013000</v>
      </c>
      <c r="G1097" t="s">
        <v>4886</v>
      </c>
      <c r="H1097">
        <v>0</v>
      </c>
      <c r="I1097">
        <v>0</v>
      </c>
      <c r="J1097">
        <v>0</v>
      </c>
      <c r="K1097">
        <v>0</v>
      </c>
      <c r="L1097">
        <v>0</v>
      </c>
      <c r="M1097">
        <v>0</v>
      </c>
      <c r="N1097" t="s">
        <v>905</v>
      </c>
      <c r="O1097" t="s">
        <v>662</v>
      </c>
    </row>
    <row r="1098" spans="1:15" x14ac:dyDescent="0.25">
      <c r="A1098">
        <v>1</v>
      </c>
      <c r="B1098">
        <v>10</v>
      </c>
      <c r="C1098">
        <v>70</v>
      </c>
      <c r="D1098">
        <v>1</v>
      </c>
      <c r="E1098">
        <v>7015000</v>
      </c>
      <c r="F1098" t="str">
        <f t="shared" si="17"/>
        <v>1107017015000</v>
      </c>
      <c r="G1098" t="s">
        <v>4887</v>
      </c>
      <c r="H1098">
        <v>0</v>
      </c>
      <c r="I1098">
        <v>0</v>
      </c>
      <c r="J1098">
        <v>0</v>
      </c>
      <c r="K1098">
        <v>0</v>
      </c>
      <c r="L1098">
        <v>0</v>
      </c>
      <c r="M1098">
        <v>0</v>
      </c>
      <c r="N1098" t="s">
        <v>905</v>
      </c>
      <c r="O1098" t="s">
        <v>662</v>
      </c>
    </row>
    <row r="1099" spans="1:15" x14ac:dyDescent="0.25">
      <c r="A1099">
        <v>1</v>
      </c>
      <c r="B1099">
        <v>10</v>
      </c>
      <c r="C1099">
        <v>70</v>
      </c>
      <c r="D1099">
        <v>1</v>
      </c>
      <c r="E1099">
        <v>7017000</v>
      </c>
      <c r="F1099" t="str">
        <f t="shared" si="17"/>
        <v>1107017017000</v>
      </c>
      <c r="G1099" t="s">
        <v>4943</v>
      </c>
      <c r="H1099">
        <v>0</v>
      </c>
      <c r="I1099">
        <v>53139.07</v>
      </c>
      <c r="J1099">
        <v>0</v>
      </c>
      <c r="K1099">
        <v>53139.07</v>
      </c>
      <c r="L1099">
        <v>0</v>
      </c>
      <c r="M1099">
        <v>0</v>
      </c>
      <c r="N1099" t="s">
        <v>905</v>
      </c>
      <c r="O1099" t="s">
        <v>662</v>
      </c>
    </row>
    <row r="1100" spans="1:15" x14ac:dyDescent="0.25">
      <c r="A1100">
        <v>1</v>
      </c>
      <c r="B1100">
        <v>10</v>
      </c>
      <c r="C1100">
        <v>70</v>
      </c>
      <c r="D1100">
        <v>1</v>
      </c>
      <c r="E1100">
        <v>7019000</v>
      </c>
      <c r="F1100" t="str">
        <f t="shared" si="17"/>
        <v>1107017019000</v>
      </c>
      <c r="G1100" t="s">
        <v>5031</v>
      </c>
      <c r="H1100">
        <v>0</v>
      </c>
      <c r="I1100">
        <v>3740</v>
      </c>
      <c r="J1100">
        <v>0</v>
      </c>
      <c r="K1100">
        <v>3740</v>
      </c>
      <c r="L1100">
        <v>0</v>
      </c>
      <c r="M1100">
        <v>0</v>
      </c>
      <c r="N1100" t="s">
        <v>905</v>
      </c>
      <c r="O1100" t="s">
        <v>662</v>
      </c>
    </row>
    <row r="1101" spans="1:15" x14ac:dyDescent="0.25">
      <c r="A1101">
        <v>1</v>
      </c>
      <c r="B1101">
        <v>10</v>
      </c>
      <c r="C1101">
        <v>70</v>
      </c>
      <c r="D1101">
        <v>1</v>
      </c>
      <c r="E1101">
        <v>7020000</v>
      </c>
      <c r="F1101" t="str">
        <f t="shared" si="17"/>
        <v>1107017020000</v>
      </c>
      <c r="G1101" t="s">
        <v>4888</v>
      </c>
      <c r="H1101">
        <v>0</v>
      </c>
      <c r="I1101">
        <v>0</v>
      </c>
      <c r="J1101">
        <v>-6932.57</v>
      </c>
      <c r="K1101">
        <v>0</v>
      </c>
      <c r="L1101">
        <v>-6932.57</v>
      </c>
      <c r="M1101">
        <v>0</v>
      </c>
      <c r="N1101" t="s">
        <v>905</v>
      </c>
      <c r="O1101" t="s">
        <v>662</v>
      </c>
    </row>
    <row r="1102" spans="1:15" x14ac:dyDescent="0.25">
      <c r="A1102">
        <v>1</v>
      </c>
      <c r="B1102">
        <v>10</v>
      </c>
      <c r="C1102">
        <v>70</v>
      </c>
      <c r="D1102">
        <v>1</v>
      </c>
      <c r="E1102">
        <v>7021000</v>
      </c>
      <c r="F1102" t="str">
        <f t="shared" si="17"/>
        <v>1107017021000</v>
      </c>
      <c r="G1102" t="s">
        <v>5073</v>
      </c>
      <c r="H1102">
        <v>0</v>
      </c>
      <c r="I1102">
        <v>0</v>
      </c>
      <c r="J1102">
        <v>0</v>
      </c>
      <c r="K1102">
        <v>0</v>
      </c>
      <c r="L1102">
        <v>0</v>
      </c>
      <c r="M1102">
        <v>0</v>
      </c>
      <c r="N1102" t="s">
        <v>905</v>
      </c>
      <c r="O1102" t="s">
        <v>662</v>
      </c>
    </row>
    <row r="1103" spans="1:15" x14ac:dyDescent="0.25">
      <c r="A1103">
        <v>1</v>
      </c>
      <c r="B1103">
        <v>10</v>
      </c>
      <c r="C1103">
        <v>70</v>
      </c>
      <c r="D1103">
        <v>1</v>
      </c>
      <c r="E1103">
        <v>7031000</v>
      </c>
      <c r="F1103" t="str">
        <f t="shared" si="17"/>
        <v>1107017031000</v>
      </c>
      <c r="G1103" t="s">
        <v>4827</v>
      </c>
      <c r="H1103">
        <v>0</v>
      </c>
      <c r="I1103">
        <v>38629.49</v>
      </c>
      <c r="J1103">
        <v>-2693.88</v>
      </c>
      <c r="K1103">
        <v>35935.61</v>
      </c>
      <c r="L1103">
        <v>0</v>
      </c>
      <c r="M1103">
        <v>0</v>
      </c>
      <c r="N1103" t="s">
        <v>905</v>
      </c>
      <c r="O1103" t="s">
        <v>662</v>
      </c>
    </row>
    <row r="1104" spans="1:15" x14ac:dyDescent="0.25">
      <c r="A1104">
        <v>1</v>
      </c>
      <c r="B1104">
        <v>10</v>
      </c>
      <c r="C1104">
        <v>70</v>
      </c>
      <c r="D1104">
        <v>1</v>
      </c>
      <c r="E1104">
        <v>7032000</v>
      </c>
      <c r="F1104" t="str">
        <f t="shared" si="17"/>
        <v>1107017032000</v>
      </c>
      <c r="G1104" t="s">
        <v>4826</v>
      </c>
      <c r="H1104">
        <v>0</v>
      </c>
      <c r="I1104">
        <v>8668.7999999999993</v>
      </c>
      <c r="J1104">
        <v>0</v>
      </c>
      <c r="K1104">
        <v>8668.7999999999993</v>
      </c>
      <c r="L1104">
        <v>0</v>
      </c>
      <c r="M1104">
        <v>0</v>
      </c>
      <c r="N1104" t="s">
        <v>905</v>
      </c>
      <c r="O1104" t="s">
        <v>662</v>
      </c>
    </row>
    <row r="1105" spans="1:15" x14ac:dyDescent="0.25">
      <c r="A1105">
        <v>1</v>
      </c>
      <c r="B1105">
        <v>10</v>
      </c>
      <c r="C1105">
        <v>70</v>
      </c>
      <c r="D1105">
        <v>1</v>
      </c>
      <c r="E1105">
        <v>7034000</v>
      </c>
      <c r="F1105" t="str">
        <f t="shared" si="17"/>
        <v>1107017034000</v>
      </c>
      <c r="G1105" t="s">
        <v>4834</v>
      </c>
      <c r="H1105">
        <v>0</v>
      </c>
      <c r="I1105">
        <v>3187.39</v>
      </c>
      <c r="J1105">
        <v>-154.72</v>
      </c>
      <c r="K1105">
        <v>3032.67</v>
      </c>
      <c r="L1105">
        <v>0</v>
      </c>
      <c r="M1105">
        <v>0</v>
      </c>
      <c r="N1105" t="s">
        <v>905</v>
      </c>
      <c r="O1105" t="s">
        <v>662</v>
      </c>
    </row>
    <row r="1106" spans="1:15" x14ac:dyDescent="0.25">
      <c r="A1106">
        <v>1</v>
      </c>
      <c r="B1106">
        <v>10</v>
      </c>
      <c r="C1106">
        <v>70</v>
      </c>
      <c r="D1106">
        <v>1</v>
      </c>
      <c r="E1106">
        <v>7105000</v>
      </c>
      <c r="F1106" t="str">
        <f t="shared" si="17"/>
        <v>1107017105000</v>
      </c>
      <c r="G1106" t="s">
        <v>4945</v>
      </c>
      <c r="H1106">
        <v>0</v>
      </c>
      <c r="I1106">
        <v>1368175.31</v>
      </c>
      <c r="J1106">
        <v>0</v>
      </c>
      <c r="K1106">
        <v>1368175.31</v>
      </c>
      <c r="L1106">
        <v>0</v>
      </c>
      <c r="M1106">
        <v>0</v>
      </c>
      <c r="N1106" t="s">
        <v>905</v>
      </c>
      <c r="O1106" t="s">
        <v>662</v>
      </c>
    </row>
    <row r="1107" spans="1:15" x14ac:dyDescent="0.25">
      <c r="A1107">
        <v>1</v>
      </c>
      <c r="B1107">
        <v>10</v>
      </c>
      <c r="C1107">
        <v>70</v>
      </c>
      <c r="D1107">
        <v>1</v>
      </c>
      <c r="E1107">
        <v>7131000</v>
      </c>
      <c r="F1107" t="str">
        <f t="shared" si="17"/>
        <v>1107017131000</v>
      </c>
      <c r="G1107" t="s">
        <v>4903</v>
      </c>
      <c r="H1107">
        <v>0</v>
      </c>
      <c r="I1107">
        <v>538955.68000000005</v>
      </c>
      <c r="J1107">
        <v>0</v>
      </c>
      <c r="K1107">
        <v>538955.68000000005</v>
      </c>
      <c r="L1107">
        <v>0</v>
      </c>
      <c r="M1107">
        <v>0</v>
      </c>
      <c r="N1107" t="s">
        <v>905</v>
      </c>
      <c r="O1107" t="s">
        <v>662</v>
      </c>
    </row>
    <row r="1108" spans="1:15" x14ac:dyDescent="0.25">
      <c r="A1108">
        <v>1</v>
      </c>
      <c r="B1108">
        <v>10</v>
      </c>
      <c r="C1108">
        <v>70</v>
      </c>
      <c r="D1108">
        <v>1</v>
      </c>
      <c r="E1108">
        <v>7201000</v>
      </c>
      <c r="F1108" t="str">
        <f t="shared" si="17"/>
        <v>1107017201000</v>
      </c>
      <c r="G1108" t="s">
        <v>5040</v>
      </c>
      <c r="H1108">
        <v>0</v>
      </c>
      <c r="I1108">
        <v>88697.93</v>
      </c>
      <c r="J1108">
        <v>-195258.03</v>
      </c>
      <c r="K1108">
        <v>0</v>
      </c>
      <c r="L1108">
        <v>-106560.1</v>
      </c>
      <c r="M1108">
        <v>0</v>
      </c>
      <c r="N1108" t="s">
        <v>905</v>
      </c>
      <c r="O1108" t="s">
        <v>662</v>
      </c>
    </row>
    <row r="1109" spans="1:15" x14ac:dyDescent="0.25">
      <c r="A1109">
        <v>1</v>
      </c>
      <c r="B1109">
        <v>10</v>
      </c>
      <c r="C1109">
        <v>70</v>
      </c>
      <c r="D1109">
        <v>1</v>
      </c>
      <c r="E1109">
        <v>7210000</v>
      </c>
      <c r="F1109" t="str">
        <f t="shared" si="17"/>
        <v>1107017210000</v>
      </c>
      <c r="G1109" t="s">
        <v>5090</v>
      </c>
      <c r="H1109">
        <v>0</v>
      </c>
      <c r="I1109">
        <v>3960</v>
      </c>
      <c r="J1109">
        <v>0</v>
      </c>
      <c r="K1109">
        <v>3960</v>
      </c>
      <c r="L1109">
        <v>0</v>
      </c>
      <c r="M1109">
        <v>0</v>
      </c>
      <c r="N1109" t="s">
        <v>905</v>
      </c>
      <c r="O1109" t="s">
        <v>662</v>
      </c>
    </row>
    <row r="1110" spans="1:15" x14ac:dyDescent="0.25">
      <c r="A1110">
        <v>1</v>
      </c>
      <c r="B1110">
        <v>10</v>
      </c>
      <c r="C1110">
        <v>70</v>
      </c>
      <c r="D1110">
        <v>1</v>
      </c>
      <c r="E1110">
        <v>7213000</v>
      </c>
      <c r="F1110" t="str">
        <f t="shared" si="17"/>
        <v>1107017213000</v>
      </c>
      <c r="G1110" t="s">
        <v>4985</v>
      </c>
      <c r="H1110">
        <v>0</v>
      </c>
      <c r="I1110">
        <v>0</v>
      </c>
      <c r="J1110">
        <v>0</v>
      </c>
      <c r="K1110">
        <v>0</v>
      </c>
      <c r="L1110">
        <v>0</v>
      </c>
      <c r="M1110">
        <v>0</v>
      </c>
      <c r="N1110" t="s">
        <v>905</v>
      </c>
      <c r="O1110" t="s">
        <v>662</v>
      </c>
    </row>
    <row r="1111" spans="1:15" x14ac:dyDescent="0.25">
      <c r="A1111">
        <v>1</v>
      </c>
      <c r="B1111">
        <v>10</v>
      </c>
      <c r="C1111">
        <v>70</v>
      </c>
      <c r="D1111">
        <v>1</v>
      </c>
      <c r="E1111">
        <v>7237000</v>
      </c>
      <c r="F1111" t="str">
        <f t="shared" si="17"/>
        <v>1107017237000</v>
      </c>
      <c r="G1111" t="s">
        <v>5032</v>
      </c>
      <c r="H1111">
        <v>0</v>
      </c>
      <c r="I1111">
        <v>30355.15</v>
      </c>
      <c r="J1111">
        <v>0</v>
      </c>
      <c r="K1111">
        <v>30355.15</v>
      </c>
      <c r="L1111">
        <v>0</v>
      </c>
      <c r="M1111">
        <v>0</v>
      </c>
      <c r="N1111" t="s">
        <v>905</v>
      </c>
      <c r="O1111" t="s">
        <v>662</v>
      </c>
    </row>
    <row r="1112" spans="1:15" x14ac:dyDescent="0.25">
      <c r="A1112">
        <v>1</v>
      </c>
      <c r="B1112">
        <v>10</v>
      </c>
      <c r="C1112">
        <v>70</v>
      </c>
      <c r="D1112">
        <v>1</v>
      </c>
      <c r="E1112">
        <v>7260000</v>
      </c>
      <c r="F1112" t="str">
        <f t="shared" si="17"/>
        <v>1107017260000</v>
      </c>
      <c r="G1112" t="s">
        <v>5091</v>
      </c>
      <c r="H1112">
        <v>0</v>
      </c>
      <c r="I1112">
        <v>11393.9</v>
      </c>
      <c r="J1112">
        <v>0</v>
      </c>
      <c r="K1112">
        <v>11393.9</v>
      </c>
      <c r="L1112">
        <v>0</v>
      </c>
      <c r="M1112">
        <v>0</v>
      </c>
      <c r="N1112" t="s">
        <v>905</v>
      </c>
      <c r="O1112" t="s">
        <v>662</v>
      </c>
    </row>
    <row r="1113" spans="1:15" x14ac:dyDescent="0.25">
      <c r="A1113">
        <v>1</v>
      </c>
      <c r="B1113">
        <v>10</v>
      </c>
      <c r="C1113">
        <v>70</v>
      </c>
      <c r="D1113">
        <v>1</v>
      </c>
      <c r="E1113">
        <v>7263000</v>
      </c>
      <c r="F1113" t="str">
        <f t="shared" si="17"/>
        <v>1107017263000</v>
      </c>
      <c r="G1113" t="s">
        <v>4987</v>
      </c>
      <c r="H1113">
        <v>0</v>
      </c>
      <c r="I1113">
        <v>0</v>
      </c>
      <c r="J1113">
        <v>0</v>
      </c>
      <c r="K1113">
        <v>0</v>
      </c>
      <c r="L1113">
        <v>0</v>
      </c>
      <c r="M1113">
        <v>0</v>
      </c>
      <c r="N1113" t="s">
        <v>905</v>
      </c>
      <c r="O1113" t="s">
        <v>662</v>
      </c>
    </row>
    <row r="1114" spans="1:15" x14ac:dyDescent="0.25">
      <c r="A1114">
        <v>1</v>
      </c>
      <c r="B1114">
        <v>10</v>
      </c>
      <c r="C1114">
        <v>70</v>
      </c>
      <c r="D1114">
        <v>1</v>
      </c>
      <c r="E1114">
        <v>7271000</v>
      </c>
      <c r="F1114" t="str">
        <f t="shared" si="17"/>
        <v>1107017271000</v>
      </c>
      <c r="G1114" t="s">
        <v>5092</v>
      </c>
      <c r="H1114">
        <v>0</v>
      </c>
      <c r="I1114">
        <v>6177.1</v>
      </c>
      <c r="J1114">
        <v>0</v>
      </c>
      <c r="K1114">
        <v>6177.1</v>
      </c>
      <c r="L1114">
        <v>0</v>
      </c>
      <c r="M1114">
        <v>0</v>
      </c>
      <c r="N1114" t="s">
        <v>905</v>
      </c>
      <c r="O1114" t="s">
        <v>662</v>
      </c>
    </row>
    <row r="1115" spans="1:15" x14ac:dyDescent="0.25">
      <c r="A1115">
        <v>1</v>
      </c>
      <c r="B1115">
        <v>10</v>
      </c>
      <c r="C1115">
        <v>70</v>
      </c>
      <c r="D1115">
        <v>1</v>
      </c>
      <c r="E1115">
        <v>7571000</v>
      </c>
      <c r="F1115" t="str">
        <f t="shared" si="17"/>
        <v>1107017571000</v>
      </c>
      <c r="G1115" t="s">
        <v>4993</v>
      </c>
      <c r="H1115">
        <v>0</v>
      </c>
      <c r="I1115">
        <v>116725.59</v>
      </c>
      <c r="J1115">
        <v>0</v>
      </c>
      <c r="K1115">
        <v>116725.59</v>
      </c>
      <c r="L1115">
        <v>0</v>
      </c>
      <c r="M1115">
        <v>0</v>
      </c>
      <c r="N1115" t="s">
        <v>905</v>
      </c>
      <c r="O1115" t="s">
        <v>662</v>
      </c>
    </row>
    <row r="1116" spans="1:15" x14ac:dyDescent="0.25">
      <c r="A1116">
        <v>1</v>
      </c>
      <c r="B1116">
        <v>10</v>
      </c>
      <c r="C1116">
        <v>70</v>
      </c>
      <c r="D1116">
        <v>1</v>
      </c>
      <c r="E1116">
        <v>7587000</v>
      </c>
      <c r="F1116" t="str">
        <f t="shared" si="17"/>
        <v>1107017587000</v>
      </c>
      <c r="G1116" t="s">
        <v>5093</v>
      </c>
      <c r="H1116">
        <v>0</v>
      </c>
      <c r="I1116">
        <v>0</v>
      </c>
      <c r="J1116">
        <v>0</v>
      </c>
      <c r="K1116">
        <v>0</v>
      </c>
      <c r="L1116">
        <v>0</v>
      </c>
      <c r="M1116">
        <v>0</v>
      </c>
      <c r="N1116" t="s">
        <v>905</v>
      </c>
      <c r="O1116" t="s">
        <v>662</v>
      </c>
    </row>
    <row r="1117" spans="1:15" x14ac:dyDescent="0.25">
      <c r="A1117">
        <v>1</v>
      </c>
      <c r="B1117">
        <v>10</v>
      </c>
      <c r="C1117">
        <v>70</v>
      </c>
      <c r="D1117">
        <v>1</v>
      </c>
      <c r="E1117">
        <v>7598000</v>
      </c>
      <c r="F1117" t="str">
        <f t="shared" si="17"/>
        <v>1107017598000</v>
      </c>
      <c r="G1117" t="s">
        <v>5034</v>
      </c>
      <c r="H1117">
        <v>0</v>
      </c>
      <c r="I1117">
        <v>21284.37</v>
      </c>
      <c r="J1117">
        <v>0</v>
      </c>
      <c r="K1117">
        <v>21284.37</v>
      </c>
      <c r="L1117">
        <v>0</v>
      </c>
      <c r="M1117">
        <v>0</v>
      </c>
      <c r="N1117" t="s">
        <v>905</v>
      </c>
      <c r="O1117" t="s">
        <v>662</v>
      </c>
    </row>
    <row r="1118" spans="1:15" x14ac:dyDescent="0.25">
      <c r="A1118">
        <v>1</v>
      </c>
      <c r="B1118">
        <v>10</v>
      </c>
      <c r="C1118">
        <v>70</v>
      </c>
      <c r="D1118">
        <v>1</v>
      </c>
      <c r="E1118">
        <v>7642000</v>
      </c>
      <c r="F1118" t="str">
        <f t="shared" si="17"/>
        <v>1107017642000</v>
      </c>
      <c r="G1118" t="s">
        <v>4910</v>
      </c>
      <c r="H1118">
        <v>0</v>
      </c>
      <c r="I1118">
        <v>15000</v>
      </c>
      <c r="J1118">
        <v>0</v>
      </c>
      <c r="K1118">
        <v>15000</v>
      </c>
      <c r="L1118">
        <v>0</v>
      </c>
      <c r="M1118">
        <v>0</v>
      </c>
      <c r="N1118" t="s">
        <v>905</v>
      </c>
      <c r="O1118" t="s">
        <v>662</v>
      </c>
    </row>
    <row r="1119" spans="1:15" x14ac:dyDescent="0.25">
      <c r="A1119">
        <v>1</v>
      </c>
      <c r="B1119">
        <v>10</v>
      </c>
      <c r="C1119">
        <v>70</v>
      </c>
      <c r="D1119">
        <v>1</v>
      </c>
      <c r="E1119">
        <v>7650000</v>
      </c>
      <c r="F1119" t="str">
        <f t="shared" si="17"/>
        <v>1107017650000</v>
      </c>
      <c r="G1119" t="s">
        <v>5094</v>
      </c>
      <c r="H1119">
        <v>0</v>
      </c>
      <c r="I1119">
        <v>3009.35</v>
      </c>
      <c r="J1119">
        <v>0</v>
      </c>
      <c r="K1119">
        <v>3009.35</v>
      </c>
      <c r="L1119">
        <v>0</v>
      </c>
      <c r="M1119">
        <v>0</v>
      </c>
      <c r="N1119" t="s">
        <v>905</v>
      </c>
      <c r="O1119" t="s">
        <v>662</v>
      </c>
    </row>
    <row r="1120" spans="1:15" x14ac:dyDescent="0.25">
      <c r="A1120">
        <v>1</v>
      </c>
      <c r="B1120">
        <v>10</v>
      </c>
      <c r="C1120">
        <v>70</v>
      </c>
      <c r="D1120">
        <v>1</v>
      </c>
      <c r="E1120">
        <v>7651000</v>
      </c>
      <c r="F1120" t="str">
        <f t="shared" si="17"/>
        <v>1107017651000</v>
      </c>
      <c r="G1120" t="s">
        <v>5095</v>
      </c>
      <c r="H1120">
        <v>0</v>
      </c>
      <c r="I1120">
        <v>147458.03</v>
      </c>
      <c r="J1120">
        <v>0</v>
      </c>
      <c r="K1120">
        <v>147458.03</v>
      </c>
      <c r="L1120">
        <v>0</v>
      </c>
      <c r="M1120">
        <v>0</v>
      </c>
      <c r="N1120" t="s">
        <v>905</v>
      </c>
      <c r="O1120" t="s">
        <v>662</v>
      </c>
    </row>
    <row r="1121" spans="1:15" x14ac:dyDescent="0.25">
      <c r="A1121">
        <v>1</v>
      </c>
      <c r="B1121">
        <v>10</v>
      </c>
      <c r="C1121">
        <v>70</v>
      </c>
      <c r="D1121">
        <v>1</v>
      </c>
      <c r="E1121">
        <v>7652000</v>
      </c>
      <c r="F1121" t="str">
        <f t="shared" si="17"/>
        <v>1107017652000</v>
      </c>
      <c r="G1121" t="s">
        <v>5096</v>
      </c>
      <c r="H1121">
        <v>0</v>
      </c>
      <c r="I1121">
        <v>163280.71</v>
      </c>
      <c r="J1121">
        <v>0</v>
      </c>
      <c r="K1121">
        <v>163280.71</v>
      </c>
      <c r="L1121">
        <v>0</v>
      </c>
      <c r="M1121">
        <v>0</v>
      </c>
      <c r="N1121" t="s">
        <v>905</v>
      </c>
      <c r="O1121" t="s">
        <v>662</v>
      </c>
    </row>
    <row r="1122" spans="1:15" x14ac:dyDescent="0.25">
      <c r="A1122">
        <v>1</v>
      </c>
      <c r="B1122">
        <v>10</v>
      </c>
      <c r="C1122">
        <v>70</v>
      </c>
      <c r="D1122">
        <v>1</v>
      </c>
      <c r="E1122">
        <v>7665000</v>
      </c>
      <c r="F1122" t="str">
        <f t="shared" si="17"/>
        <v>1107017665000</v>
      </c>
      <c r="G1122" t="s">
        <v>5097</v>
      </c>
      <c r="H1122">
        <v>0</v>
      </c>
      <c r="I1122">
        <v>13632.14</v>
      </c>
      <c r="J1122">
        <v>0</v>
      </c>
      <c r="K1122">
        <v>13632.14</v>
      </c>
      <c r="L1122">
        <v>0</v>
      </c>
      <c r="M1122">
        <v>0</v>
      </c>
      <c r="N1122" t="s">
        <v>905</v>
      </c>
      <c r="O1122" t="s">
        <v>662</v>
      </c>
    </row>
    <row r="1123" spans="1:15" x14ac:dyDescent="0.25">
      <c r="A1123">
        <v>1</v>
      </c>
      <c r="B1123">
        <v>10</v>
      </c>
      <c r="C1123">
        <v>70</v>
      </c>
      <c r="D1123">
        <v>1</v>
      </c>
      <c r="E1123">
        <v>7683000</v>
      </c>
      <c r="F1123" t="str">
        <f t="shared" si="17"/>
        <v>1107017683000</v>
      </c>
      <c r="G1123" t="s">
        <v>4956</v>
      </c>
      <c r="H1123">
        <v>0</v>
      </c>
      <c r="I1123">
        <v>24795.97</v>
      </c>
      <c r="J1123">
        <v>-172220.06</v>
      </c>
      <c r="K1123">
        <v>0</v>
      </c>
      <c r="L1123">
        <v>-147424.09</v>
      </c>
      <c r="M1123">
        <v>0</v>
      </c>
      <c r="N1123" t="s">
        <v>905</v>
      </c>
      <c r="O1123" t="s">
        <v>662</v>
      </c>
    </row>
    <row r="1124" spans="1:15" x14ac:dyDescent="0.25">
      <c r="A1124">
        <v>1</v>
      </c>
      <c r="B1124">
        <v>10</v>
      </c>
      <c r="C1124">
        <v>70</v>
      </c>
      <c r="D1124">
        <v>1</v>
      </c>
      <c r="E1124">
        <v>7701000</v>
      </c>
      <c r="F1124" t="str">
        <f t="shared" si="17"/>
        <v>1107017701000</v>
      </c>
      <c r="G1124" t="s">
        <v>4892</v>
      </c>
      <c r="H1124">
        <v>0</v>
      </c>
      <c r="I1124">
        <v>0</v>
      </c>
      <c r="J1124">
        <v>0</v>
      </c>
      <c r="K1124">
        <v>0</v>
      </c>
      <c r="L1124">
        <v>0</v>
      </c>
      <c r="M1124">
        <v>0</v>
      </c>
      <c r="N1124" t="s">
        <v>905</v>
      </c>
      <c r="O1124" t="s">
        <v>662</v>
      </c>
    </row>
    <row r="1125" spans="1:15" x14ac:dyDescent="0.25">
      <c r="A1125">
        <v>1</v>
      </c>
      <c r="B1125">
        <v>10</v>
      </c>
      <c r="C1125">
        <v>70</v>
      </c>
      <c r="D1125">
        <v>1</v>
      </c>
      <c r="E1125">
        <v>7770000</v>
      </c>
      <c r="F1125" t="str">
        <f t="shared" si="17"/>
        <v>1107017770000</v>
      </c>
      <c r="G1125" t="s">
        <v>5098</v>
      </c>
      <c r="H1125">
        <v>0</v>
      </c>
      <c r="I1125">
        <v>17972</v>
      </c>
      <c r="J1125">
        <v>0</v>
      </c>
      <c r="K1125">
        <v>17972</v>
      </c>
      <c r="L1125">
        <v>0</v>
      </c>
      <c r="M1125">
        <v>0</v>
      </c>
      <c r="N1125" t="s">
        <v>905</v>
      </c>
      <c r="O1125" t="s">
        <v>662</v>
      </c>
    </row>
    <row r="1126" spans="1:15" x14ac:dyDescent="0.25">
      <c r="A1126">
        <v>1</v>
      </c>
      <c r="B1126">
        <v>10</v>
      </c>
      <c r="C1126">
        <v>70</v>
      </c>
      <c r="D1126">
        <v>1</v>
      </c>
      <c r="E1126">
        <v>7803000</v>
      </c>
      <c r="F1126" t="str">
        <f t="shared" si="17"/>
        <v>1107017803000</v>
      </c>
      <c r="G1126" t="s">
        <v>4898</v>
      </c>
      <c r="H1126">
        <v>0</v>
      </c>
      <c r="I1126">
        <v>6086.1</v>
      </c>
      <c r="J1126">
        <v>-2851.78</v>
      </c>
      <c r="K1126">
        <v>3234.32</v>
      </c>
      <c r="L1126">
        <v>0</v>
      </c>
      <c r="M1126">
        <v>0</v>
      </c>
      <c r="N1126" t="s">
        <v>905</v>
      </c>
      <c r="O1126" t="s">
        <v>662</v>
      </c>
    </row>
    <row r="1127" spans="1:15" x14ac:dyDescent="0.25">
      <c r="A1127">
        <v>1</v>
      </c>
      <c r="B1127">
        <v>10</v>
      </c>
      <c r="C1127">
        <v>70</v>
      </c>
      <c r="D1127">
        <v>1</v>
      </c>
      <c r="E1127">
        <v>7806000</v>
      </c>
      <c r="F1127" t="str">
        <f t="shared" si="17"/>
        <v>1107017806000</v>
      </c>
      <c r="G1127" t="s">
        <v>4985</v>
      </c>
      <c r="H1127">
        <v>0</v>
      </c>
      <c r="I1127">
        <v>84.87</v>
      </c>
      <c r="J1127">
        <v>0</v>
      </c>
      <c r="K1127">
        <v>84.87</v>
      </c>
      <c r="L1127">
        <v>0</v>
      </c>
      <c r="M1127">
        <v>0</v>
      </c>
      <c r="N1127" t="s">
        <v>905</v>
      </c>
      <c r="O1127" t="s">
        <v>662</v>
      </c>
    </row>
    <row r="1128" spans="1:15" x14ac:dyDescent="0.25">
      <c r="A1128">
        <v>1</v>
      </c>
      <c r="B1128">
        <v>10</v>
      </c>
      <c r="C1128">
        <v>70</v>
      </c>
      <c r="D1128">
        <v>1</v>
      </c>
      <c r="E1128">
        <v>7814000</v>
      </c>
      <c r="F1128" t="str">
        <f t="shared" si="17"/>
        <v>1107017814000</v>
      </c>
      <c r="G1128" t="s">
        <v>4899</v>
      </c>
      <c r="H1128">
        <v>0</v>
      </c>
      <c r="I1128">
        <v>875</v>
      </c>
      <c r="J1128">
        <v>-350</v>
      </c>
      <c r="K1128">
        <v>525</v>
      </c>
      <c r="L1128">
        <v>0</v>
      </c>
      <c r="M1128">
        <v>0</v>
      </c>
      <c r="N1128" t="s">
        <v>905</v>
      </c>
      <c r="O1128" t="s">
        <v>662</v>
      </c>
    </row>
    <row r="1129" spans="1:15" x14ac:dyDescent="0.25">
      <c r="A1129">
        <v>1</v>
      </c>
      <c r="B1129">
        <v>10</v>
      </c>
      <c r="C1129">
        <v>70</v>
      </c>
      <c r="D1129">
        <v>1</v>
      </c>
      <c r="E1129">
        <v>7839000</v>
      </c>
      <c r="F1129" t="str">
        <f t="shared" si="17"/>
        <v>1107017839000</v>
      </c>
      <c r="G1129" t="s">
        <v>5099</v>
      </c>
      <c r="H1129">
        <v>0</v>
      </c>
      <c r="I1129">
        <v>0</v>
      </c>
      <c r="J1129">
        <v>0</v>
      </c>
      <c r="K1129">
        <v>0</v>
      </c>
      <c r="L1129">
        <v>0</v>
      </c>
      <c r="M1129">
        <v>0</v>
      </c>
      <c r="N1129" t="s">
        <v>905</v>
      </c>
      <c r="O1129" t="s">
        <v>662</v>
      </c>
    </row>
    <row r="1130" spans="1:15" x14ac:dyDescent="0.25">
      <c r="A1130">
        <v>1</v>
      </c>
      <c r="B1130">
        <v>10</v>
      </c>
      <c r="C1130">
        <v>70</v>
      </c>
      <c r="D1130">
        <v>1</v>
      </c>
      <c r="E1130">
        <v>7840100</v>
      </c>
      <c r="F1130" t="str">
        <f t="shared" si="17"/>
        <v>1107017840100</v>
      </c>
      <c r="G1130" t="s">
        <v>5100</v>
      </c>
      <c r="H1130">
        <v>0</v>
      </c>
      <c r="I1130">
        <v>0</v>
      </c>
      <c r="J1130">
        <v>0</v>
      </c>
      <c r="K1130">
        <v>0</v>
      </c>
      <c r="L1130">
        <v>0</v>
      </c>
      <c r="M1130">
        <v>0</v>
      </c>
      <c r="N1130" t="s">
        <v>905</v>
      </c>
      <c r="O1130" t="s">
        <v>662</v>
      </c>
    </row>
    <row r="1131" spans="1:15" x14ac:dyDescent="0.25">
      <c r="A1131">
        <v>1</v>
      </c>
      <c r="B1131">
        <v>10</v>
      </c>
      <c r="C1131">
        <v>70</v>
      </c>
      <c r="D1131">
        <v>1</v>
      </c>
      <c r="E1131">
        <v>7840110</v>
      </c>
      <c r="F1131" t="str">
        <f t="shared" si="17"/>
        <v>1107017840110</v>
      </c>
      <c r="G1131" t="s">
        <v>5101</v>
      </c>
      <c r="H1131">
        <v>0</v>
      </c>
      <c r="I1131">
        <v>0</v>
      </c>
      <c r="J1131">
        <v>0</v>
      </c>
      <c r="K1131">
        <v>0</v>
      </c>
      <c r="L1131">
        <v>0</v>
      </c>
      <c r="M1131">
        <v>0</v>
      </c>
      <c r="N1131" t="s">
        <v>905</v>
      </c>
      <c r="O1131" t="s">
        <v>662</v>
      </c>
    </row>
    <row r="1132" spans="1:15" x14ac:dyDescent="0.25">
      <c r="A1132">
        <v>1</v>
      </c>
      <c r="B1132">
        <v>10</v>
      </c>
      <c r="C1132">
        <v>70</v>
      </c>
      <c r="D1132">
        <v>1</v>
      </c>
      <c r="E1132">
        <v>7842000</v>
      </c>
      <c r="F1132" t="str">
        <f t="shared" si="17"/>
        <v>1107017842000</v>
      </c>
      <c r="G1132" t="s">
        <v>5102</v>
      </c>
      <c r="H1132">
        <v>0</v>
      </c>
      <c r="I1132">
        <v>98122.52</v>
      </c>
      <c r="J1132">
        <v>-15993.23</v>
      </c>
      <c r="K1132">
        <v>82129.289999999994</v>
      </c>
      <c r="L1132">
        <v>0</v>
      </c>
      <c r="M1132">
        <v>0</v>
      </c>
      <c r="N1132" t="s">
        <v>905</v>
      </c>
      <c r="O1132" t="s">
        <v>662</v>
      </c>
    </row>
    <row r="1133" spans="1:15" x14ac:dyDescent="0.25">
      <c r="A1133">
        <v>1</v>
      </c>
      <c r="B1133">
        <v>10</v>
      </c>
      <c r="C1133">
        <v>70</v>
      </c>
      <c r="D1133">
        <v>1</v>
      </c>
      <c r="E1133">
        <v>7844000</v>
      </c>
      <c r="F1133" t="str">
        <f t="shared" si="17"/>
        <v>1107017844000</v>
      </c>
      <c r="G1133" t="s">
        <v>5103</v>
      </c>
      <c r="H1133">
        <v>0</v>
      </c>
      <c r="I1133">
        <v>31207.93</v>
      </c>
      <c r="J1133">
        <v>0</v>
      </c>
      <c r="K1133">
        <v>31207.93</v>
      </c>
      <c r="L1133">
        <v>0</v>
      </c>
      <c r="M1133">
        <v>0</v>
      </c>
      <c r="N1133" t="s">
        <v>905</v>
      </c>
      <c r="O1133" t="s">
        <v>662</v>
      </c>
    </row>
    <row r="1134" spans="1:15" x14ac:dyDescent="0.25">
      <c r="A1134">
        <v>1</v>
      </c>
      <c r="B1134">
        <v>10</v>
      </c>
      <c r="C1134">
        <v>70</v>
      </c>
      <c r="D1134">
        <v>1</v>
      </c>
      <c r="E1134">
        <v>7845000</v>
      </c>
      <c r="F1134" t="str">
        <f t="shared" si="17"/>
        <v>1107017845000</v>
      </c>
      <c r="G1134" t="s">
        <v>5104</v>
      </c>
      <c r="H1134">
        <v>0</v>
      </c>
      <c r="I1134">
        <v>0</v>
      </c>
      <c r="J1134">
        <v>0</v>
      </c>
      <c r="K1134">
        <v>0</v>
      </c>
      <c r="L1134">
        <v>0</v>
      </c>
      <c r="M1134">
        <v>0</v>
      </c>
      <c r="N1134" t="s">
        <v>905</v>
      </c>
      <c r="O1134" t="s">
        <v>662</v>
      </c>
    </row>
    <row r="1135" spans="1:15" x14ac:dyDescent="0.25">
      <c r="A1135">
        <v>1</v>
      </c>
      <c r="B1135">
        <v>10</v>
      </c>
      <c r="C1135">
        <v>70</v>
      </c>
      <c r="D1135">
        <v>1</v>
      </c>
      <c r="E1135">
        <v>8061015</v>
      </c>
      <c r="F1135" t="str">
        <f t="shared" si="17"/>
        <v>1107018061015</v>
      </c>
      <c r="G1135" t="s">
        <v>5105</v>
      </c>
      <c r="H1135">
        <v>0</v>
      </c>
      <c r="I1135">
        <v>0</v>
      </c>
      <c r="J1135">
        <v>0</v>
      </c>
      <c r="K1135">
        <v>0</v>
      </c>
      <c r="L1135">
        <v>0</v>
      </c>
      <c r="M1135">
        <v>0</v>
      </c>
      <c r="N1135" t="s">
        <v>905</v>
      </c>
      <c r="O1135" t="s">
        <v>662</v>
      </c>
    </row>
    <row r="1136" spans="1:15" x14ac:dyDescent="0.25">
      <c r="A1136">
        <v>1</v>
      </c>
      <c r="B1136">
        <v>10</v>
      </c>
      <c r="C1136">
        <v>70</v>
      </c>
      <c r="D1136">
        <v>1</v>
      </c>
      <c r="E1136">
        <v>8061076</v>
      </c>
      <c r="F1136" t="str">
        <f t="shared" si="17"/>
        <v>1107018061076</v>
      </c>
      <c r="G1136" t="s">
        <v>5106</v>
      </c>
      <c r="H1136">
        <v>0</v>
      </c>
      <c r="I1136">
        <v>47800</v>
      </c>
      <c r="J1136">
        <v>0</v>
      </c>
      <c r="K1136">
        <v>47800</v>
      </c>
      <c r="L1136">
        <v>0</v>
      </c>
      <c r="M1136">
        <v>0</v>
      </c>
      <c r="N1136" t="s">
        <v>905</v>
      </c>
      <c r="O1136" t="s">
        <v>662</v>
      </c>
    </row>
    <row r="1137" spans="1:15" x14ac:dyDescent="0.25">
      <c r="A1137">
        <v>1</v>
      </c>
      <c r="B1137">
        <v>10</v>
      </c>
      <c r="C1137">
        <v>70</v>
      </c>
      <c r="D1137">
        <v>1</v>
      </c>
      <c r="E1137">
        <v>8063003</v>
      </c>
      <c r="F1137" t="str">
        <f t="shared" si="17"/>
        <v>1107018063003</v>
      </c>
      <c r="G1137" t="s">
        <v>4925</v>
      </c>
      <c r="H1137">
        <v>0</v>
      </c>
      <c r="I1137">
        <v>0</v>
      </c>
      <c r="J1137">
        <v>-47800</v>
      </c>
      <c r="K1137">
        <v>0</v>
      </c>
      <c r="L1137">
        <v>-47800</v>
      </c>
      <c r="M1137">
        <v>0</v>
      </c>
      <c r="N1137" t="s">
        <v>905</v>
      </c>
      <c r="O1137" t="s">
        <v>662</v>
      </c>
    </row>
    <row r="1138" spans="1:15" x14ac:dyDescent="0.25">
      <c r="A1138">
        <v>1</v>
      </c>
      <c r="B1138">
        <v>10</v>
      </c>
      <c r="C1138">
        <v>70</v>
      </c>
      <c r="D1138">
        <v>1</v>
      </c>
      <c r="E1138">
        <v>8261000</v>
      </c>
      <c r="F1138" t="str">
        <f t="shared" si="17"/>
        <v>1107018261000</v>
      </c>
      <c r="G1138" t="s">
        <v>4970</v>
      </c>
      <c r="H1138">
        <v>0</v>
      </c>
      <c r="I1138">
        <v>0</v>
      </c>
      <c r="J1138">
        <v>0</v>
      </c>
      <c r="K1138">
        <v>0</v>
      </c>
      <c r="L1138">
        <v>0</v>
      </c>
      <c r="M1138">
        <v>0</v>
      </c>
      <c r="N1138" t="s">
        <v>905</v>
      </c>
      <c r="O1138" t="s">
        <v>662</v>
      </c>
    </row>
    <row r="1139" spans="1:15" x14ac:dyDescent="0.25">
      <c r="A1139" s="192"/>
      <c r="B1139" s="192"/>
      <c r="C1139" s="192"/>
      <c r="D1139" s="192"/>
      <c r="E1139" s="192"/>
      <c r="F1139" t="str">
        <f t="shared" si="17"/>
        <v/>
      </c>
      <c r="G1139" s="192"/>
      <c r="H1139" s="192"/>
      <c r="I1139" s="192"/>
      <c r="J1139" s="192"/>
      <c r="K1139" s="192"/>
      <c r="L1139" s="192"/>
      <c r="M1139" s="192"/>
      <c r="N1139" s="192"/>
      <c r="O1139" s="192"/>
    </row>
    <row r="1140" spans="1:15" x14ac:dyDescent="0.25">
      <c r="A1140">
        <v>1</v>
      </c>
      <c r="B1140">
        <v>10</v>
      </c>
      <c r="C1140">
        <v>75</v>
      </c>
      <c r="D1140">
        <v>1</v>
      </c>
      <c r="E1140">
        <v>5027000</v>
      </c>
      <c r="F1140" t="str">
        <f t="shared" si="17"/>
        <v>1107515027000</v>
      </c>
      <c r="G1140" t="s">
        <v>4883</v>
      </c>
      <c r="H1140">
        <v>0</v>
      </c>
      <c r="I1140">
        <v>0</v>
      </c>
      <c r="J1140">
        <v>-3208000</v>
      </c>
      <c r="K1140">
        <v>0</v>
      </c>
      <c r="L1140">
        <v>-3208000</v>
      </c>
      <c r="M1140">
        <v>0</v>
      </c>
      <c r="N1140" t="s">
        <v>905</v>
      </c>
      <c r="O1140" t="s">
        <v>4884</v>
      </c>
    </row>
    <row r="1141" spans="1:15" x14ac:dyDescent="0.25">
      <c r="A1141">
        <v>1</v>
      </c>
      <c r="B1141">
        <v>10</v>
      </c>
      <c r="C1141">
        <v>75</v>
      </c>
      <c r="D1141">
        <v>1</v>
      </c>
      <c r="E1141">
        <v>5221000</v>
      </c>
      <c r="F1141" t="str">
        <f t="shared" si="17"/>
        <v>1107515221000</v>
      </c>
      <c r="G1141" t="s">
        <v>5059</v>
      </c>
      <c r="H1141">
        <v>0</v>
      </c>
      <c r="I1141">
        <v>11060.07</v>
      </c>
      <c r="J1141">
        <v>-90060.02</v>
      </c>
      <c r="K1141">
        <v>0</v>
      </c>
      <c r="L1141">
        <v>-78999.95</v>
      </c>
      <c r="M1141">
        <v>0</v>
      </c>
      <c r="N1141" t="s">
        <v>905</v>
      </c>
      <c r="O1141" t="s">
        <v>4884</v>
      </c>
    </row>
    <row r="1142" spans="1:15" x14ac:dyDescent="0.25">
      <c r="A1142">
        <v>1</v>
      </c>
      <c r="B1142">
        <v>10</v>
      </c>
      <c r="C1142">
        <v>75</v>
      </c>
      <c r="D1142">
        <v>1</v>
      </c>
      <c r="E1142">
        <v>5222000</v>
      </c>
      <c r="F1142" t="str">
        <f t="shared" si="17"/>
        <v>1107515222000</v>
      </c>
      <c r="G1142" t="s">
        <v>5087</v>
      </c>
      <c r="H1142">
        <v>0</v>
      </c>
      <c r="I1142">
        <v>0</v>
      </c>
      <c r="J1142">
        <v>-2485679.38</v>
      </c>
      <c r="K1142">
        <v>0</v>
      </c>
      <c r="L1142">
        <v>-2485679.38</v>
      </c>
      <c r="M1142">
        <v>0</v>
      </c>
      <c r="N1142" t="s">
        <v>905</v>
      </c>
      <c r="O1142" t="s">
        <v>4884</v>
      </c>
    </row>
    <row r="1143" spans="1:15" x14ac:dyDescent="0.25">
      <c r="A1143">
        <v>1</v>
      </c>
      <c r="B1143">
        <v>10</v>
      </c>
      <c r="C1143">
        <v>75</v>
      </c>
      <c r="D1143">
        <v>1</v>
      </c>
      <c r="E1143">
        <v>5225000</v>
      </c>
      <c r="F1143" t="str">
        <f t="shared" si="17"/>
        <v>1107515225000</v>
      </c>
      <c r="G1143" t="s">
        <v>5088</v>
      </c>
      <c r="H1143">
        <v>0</v>
      </c>
      <c r="I1143">
        <v>1715.38</v>
      </c>
      <c r="J1143">
        <v>-13973.2</v>
      </c>
      <c r="K1143">
        <v>0</v>
      </c>
      <c r="L1143">
        <v>-12257.82</v>
      </c>
      <c r="M1143">
        <v>0</v>
      </c>
      <c r="N1143" t="s">
        <v>905</v>
      </c>
      <c r="O1143" t="s">
        <v>4884</v>
      </c>
    </row>
    <row r="1144" spans="1:15" x14ac:dyDescent="0.25">
      <c r="A1144">
        <v>1</v>
      </c>
      <c r="B1144">
        <v>10</v>
      </c>
      <c r="C1144">
        <v>75</v>
      </c>
      <c r="D1144">
        <v>1</v>
      </c>
      <c r="E1144">
        <v>5237000</v>
      </c>
      <c r="F1144" t="str">
        <f t="shared" si="17"/>
        <v>1107515237000</v>
      </c>
      <c r="G1144" t="s">
        <v>5089</v>
      </c>
      <c r="H1144">
        <v>0</v>
      </c>
      <c r="I1144">
        <v>219749.06</v>
      </c>
      <c r="J1144">
        <v>-4403060.41</v>
      </c>
      <c r="K1144">
        <v>0</v>
      </c>
      <c r="L1144">
        <v>-4183311.35</v>
      </c>
      <c r="M1144">
        <v>0</v>
      </c>
      <c r="N1144" t="s">
        <v>905</v>
      </c>
      <c r="O1144" t="s">
        <v>4884</v>
      </c>
    </row>
    <row r="1145" spans="1:15" x14ac:dyDescent="0.25">
      <c r="A1145">
        <v>1</v>
      </c>
      <c r="B1145">
        <v>10</v>
      </c>
      <c r="C1145">
        <v>75</v>
      </c>
      <c r="D1145">
        <v>1</v>
      </c>
      <c r="E1145">
        <v>5238000</v>
      </c>
      <c r="F1145" t="str">
        <f t="shared" si="17"/>
        <v>1107515238000</v>
      </c>
      <c r="G1145" t="s">
        <v>5107</v>
      </c>
      <c r="H1145">
        <v>0</v>
      </c>
      <c r="I1145">
        <v>858888.25</v>
      </c>
      <c r="J1145">
        <v>-6599022.5800000001</v>
      </c>
      <c r="K1145">
        <v>0</v>
      </c>
      <c r="L1145">
        <v>-5740134.3300000001</v>
      </c>
      <c r="M1145">
        <v>0</v>
      </c>
      <c r="N1145" t="s">
        <v>905</v>
      </c>
      <c r="O1145" t="s">
        <v>4884</v>
      </c>
    </row>
    <row r="1146" spans="1:15" x14ac:dyDescent="0.25">
      <c r="A1146">
        <v>1</v>
      </c>
      <c r="B1146">
        <v>10</v>
      </c>
      <c r="C1146">
        <v>75</v>
      </c>
      <c r="D1146">
        <v>1</v>
      </c>
      <c r="E1146">
        <v>5238100</v>
      </c>
      <c r="F1146" t="str">
        <f t="shared" si="17"/>
        <v>1107515238100</v>
      </c>
      <c r="G1146" t="s">
        <v>5108</v>
      </c>
      <c r="H1146">
        <v>0</v>
      </c>
      <c r="I1146">
        <v>47746.07</v>
      </c>
      <c r="J1146">
        <v>-106322</v>
      </c>
      <c r="K1146">
        <v>0</v>
      </c>
      <c r="L1146">
        <v>-58575.93</v>
      </c>
      <c r="M1146">
        <v>0</v>
      </c>
      <c r="N1146" t="s">
        <v>905</v>
      </c>
      <c r="O1146" t="s">
        <v>4884</v>
      </c>
    </row>
    <row r="1147" spans="1:15" x14ac:dyDescent="0.25">
      <c r="A1147">
        <v>1</v>
      </c>
      <c r="B1147">
        <v>10</v>
      </c>
      <c r="C1147">
        <v>75</v>
      </c>
      <c r="D1147">
        <v>1</v>
      </c>
      <c r="E1147">
        <v>5608000</v>
      </c>
      <c r="F1147" t="str">
        <f t="shared" si="17"/>
        <v>1107515608000</v>
      </c>
      <c r="G1147" t="s">
        <v>5050</v>
      </c>
      <c r="H1147">
        <v>0</v>
      </c>
      <c r="I1147">
        <v>392974.47</v>
      </c>
      <c r="J1147">
        <v>0</v>
      </c>
      <c r="K1147">
        <v>392974.47</v>
      </c>
      <c r="L1147">
        <v>0</v>
      </c>
      <c r="M1147">
        <v>0</v>
      </c>
      <c r="N1147" t="s">
        <v>905</v>
      </c>
      <c r="O1147" t="s">
        <v>4884</v>
      </c>
    </row>
    <row r="1148" spans="1:15" x14ac:dyDescent="0.25">
      <c r="A1148">
        <v>1</v>
      </c>
      <c r="B1148">
        <v>10</v>
      </c>
      <c r="C1148">
        <v>75</v>
      </c>
      <c r="D1148">
        <v>1</v>
      </c>
      <c r="E1148">
        <v>7010000</v>
      </c>
      <c r="F1148" t="str">
        <f t="shared" si="17"/>
        <v>1107517010000</v>
      </c>
      <c r="G1148" t="s">
        <v>4823</v>
      </c>
      <c r="H1148">
        <v>0</v>
      </c>
      <c r="I1148">
        <v>0</v>
      </c>
      <c r="J1148">
        <v>0</v>
      </c>
      <c r="K1148">
        <v>0</v>
      </c>
      <c r="L1148">
        <v>0</v>
      </c>
      <c r="M1148">
        <v>0</v>
      </c>
      <c r="N1148" t="s">
        <v>905</v>
      </c>
      <c r="O1148" t="s">
        <v>662</v>
      </c>
    </row>
    <row r="1149" spans="1:15" x14ac:dyDescent="0.25">
      <c r="A1149">
        <v>1</v>
      </c>
      <c r="B1149">
        <v>10</v>
      </c>
      <c r="C1149">
        <v>75</v>
      </c>
      <c r="D1149">
        <v>1</v>
      </c>
      <c r="E1149">
        <v>7011000</v>
      </c>
      <c r="F1149" t="str">
        <f t="shared" si="17"/>
        <v>1107517011000</v>
      </c>
      <c r="G1149" t="s">
        <v>4885</v>
      </c>
      <c r="H1149">
        <v>0</v>
      </c>
      <c r="I1149">
        <v>0</v>
      </c>
      <c r="J1149">
        <v>0</v>
      </c>
      <c r="K1149">
        <v>0</v>
      </c>
      <c r="L1149">
        <v>0</v>
      </c>
      <c r="M1149">
        <v>0</v>
      </c>
      <c r="N1149" t="s">
        <v>905</v>
      </c>
      <c r="O1149" t="s">
        <v>662</v>
      </c>
    </row>
    <row r="1150" spans="1:15" x14ac:dyDescent="0.25">
      <c r="A1150">
        <v>1</v>
      </c>
      <c r="B1150">
        <v>10</v>
      </c>
      <c r="C1150">
        <v>75</v>
      </c>
      <c r="D1150">
        <v>1</v>
      </c>
      <c r="E1150">
        <v>7012000</v>
      </c>
      <c r="F1150" t="str">
        <f t="shared" si="17"/>
        <v>1107517012000</v>
      </c>
      <c r="G1150" t="s">
        <v>5027</v>
      </c>
      <c r="H1150">
        <v>0</v>
      </c>
      <c r="I1150">
        <v>0</v>
      </c>
      <c r="J1150">
        <v>0</v>
      </c>
      <c r="K1150">
        <v>0</v>
      </c>
      <c r="L1150">
        <v>0</v>
      </c>
      <c r="M1150">
        <v>0</v>
      </c>
      <c r="N1150" t="s">
        <v>905</v>
      </c>
      <c r="O1150" t="s">
        <v>662</v>
      </c>
    </row>
    <row r="1151" spans="1:15" x14ac:dyDescent="0.25">
      <c r="A1151">
        <v>1</v>
      </c>
      <c r="B1151">
        <v>10</v>
      </c>
      <c r="C1151">
        <v>75</v>
      </c>
      <c r="D1151">
        <v>1</v>
      </c>
      <c r="E1151">
        <v>7014000</v>
      </c>
      <c r="F1151" t="str">
        <f t="shared" si="17"/>
        <v>1107517014000</v>
      </c>
      <c r="G1151" t="s">
        <v>4942</v>
      </c>
      <c r="H1151">
        <v>0</v>
      </c>
      <c r="I1151">
        <v>0</v>
      </c>
      <c r="J1151">
        <v>0</v>
      </c>
      <c r="K1151">
        <v>0</v>
      </c>
      <c r="L1151">
        <v>0</v>
      </c>
      <c r="M1151">
        <v>0</v>
      </c>
      <c r="N1151" t="s">
        <v>905</v>
      </c>
      <c r="O1151" t="s">
        <v>662</v>
      </c>
    </row>
    <row r="1152" spans="1:15" x14ac:dyDescent="0.25">
      <c r="A1152">
        <v>1</v>
      </c>
      <c r="B1152">
        <v>10</v>
      </c>
      <c r="C1152">
        <v>75</v>
      </c>
      <c r="D1152">
        <v>1</v>
      </c>
      <c r="E1152">
        <v>7017000</v>
      </c>
      <c r="F1152" t="str">
        <f t="shared" si="17"/>
        <v>1107517017000</v>
      </c>
      <c r="G1152" t="s">
        <v>4943</v>
      </c>
      <c r="H1152">
        <v>0</v>
      </c>
      <c r="I1152">
        <v>0</v>
      </c>
      <c r="J1152">
        <v>0</v>
      </c>
      <c r="K1152">
        <v>0</v>
      </c>
      <c r="L1152">
        <v>0</v>
      </c>
      <c r="M1152">
        <v>0</v>
      </c>
      <c r="N1152" t="s">
        <v>905</v>
      </c>
      <c r="O1152" t="s">
        <v>662</v>
      </c>
    </row>
    <row r="1153" spans="1:15" x14ac:dyDescent="0.25">
      <c r="A1153">
        <v>1</v>
      </c>
      <c r="B1153">
        <v>10</v>
      </c>
      <c r="C1153">
        <v>75</v>
      </c>
      <c r="D1153">
        <v>1</v>
      </c>
      <c r="E1153">
        <v>7019000</v>
      </c>
      <c r="F1153" t="str">
        <f t="shared" si="17"/>
        <v>1107517019000</v>
      </c>
      <c r="G1153" t="s">
        <v>5031</v>
      </c>
      <c r="H1153">
        <v>0</v>
      </c>
      <c r="I1153">
        <v>0</v>
      </c>
      <c r="J1153">
        <v>0</v>
      </c>
      <c r="K1153">
        <v>0</v>
      </c>
      <c r="L1153">
        <v>0</v>
      </c>
      <c r="M1153">
        <v>0</v>
      </c>
      <c r="N1153" t="s">
        <v>905</v>
      </c>
      <c r="O1153" t="s">
        <v>662</v>
      </c>
    </row>
    <row r="1154" spans="1:15" x14ac:dyDescent="0.25">
      <c r="A1154">
        <v>1</v>
      </c>
      <c r="B1154">
        <v>10</v>
      </c>
      <c r="C1154">
        <v>75</v>
      </c>
      <c r="D1154">
        <v>1</v>
      </c>
      <c r="E1154">
        <v>7031000</v>
      </c>
      <c r="F1154" t="str">
        <f t="shared" si="17"/>
        <v>1107517031000</v>
      </c>
      <c r="G1154" t="s">
        <v>4827</v>
      </c>
      <c r="H1154">
        <v>0</v>
      </c>
      <c r="I1154">
        <v>0</v>
      </c>
      <c r="J1154">
        <v>0</v>
      </c>
      <c r="K1154">
        <v>0</v>
      </c>
      <c r="L1154">
        <v>0</v>
      </c>
      <c r="M1154">
        <v>0</v>
      </c>
      <c r="N1154" t="s">
        <v>905</v>
      </c>
      <c r="O1154" t="s">
        <v>662</v>
      </c>
    </row>
    <row r="1155" spans="1:15" x14ac:dyDescent="0.25">
      <c r="A1155">
        <v>1</v>
      </c>
      <c r="B1155">
        <v>10</v>
      </c>
      <c r="C1155">
        <v>75</v>
      </c>
      <c r="D1155">
        <v>1</v>
      </c>
      <c r="E1155">
        <v>7032000</v>
      </c>
      <c r="F1155" t="str">
        <f t="shared" ref="F1155:F1218" si="18">CONCATENATE(A1155,B1155,C1155,D1155,E1155)</f>
        <v>1107517032000</v>
      </c>
      <c r="G1155" t="s">
        <v>4826</v>
      </c>
      <c r="H1155">
        <v>0</v>
      </c>
      <c r="I1155">
        <v>0</v>
      </c>
      <c r="J1155">
        <v>0</v>
      </c>
      <c r="K1155">
        <v>0</v>
      </c>
      <c r="L1155">
        <v>0</v>
      </c>
      <c r="M1155">
        <v>0</v>
      </c>
      <c r="N1155" t="s">
        <v>905</v>
      </c>
      <c r="O1155" t="s">
        <v>662</v>
      </c>
    </row>
    <row r="1156" spans="1:15" x14ac:dyDescent="0.25">
      <c r="A1156">
        <v>1</v>
      </c>
      <c r="B1156">
        <v>10</v>
      </c>
      <c r="C1156">
        <v>75</v>
      </c>
      <c r="D1156">
        <v>1</v>
      </c>
      <c r="E1156">
        <v>7034000</v>
      </c>
      <c r="F1156" t="str">
        <f t="shared" si="18"/>
        <v>1107517034000</v>
      </c>
      <c r="G1156" t="s">
        <v>4834</v>
      </c>
      <c r="H1156">
        <v>0</v>
      </c>
      <c r="I1156">
        <v>0</v>
      </c>
      <c r="J1156">
        <v>0</v>
      </c>
      <c r="K1156">
        <v>0</v>
      </c>
      <c r="L1156">
        <v>0</v>
      </c>
      <c r="M1156">
        <v>0</v>
      </c>
      <c r="N1156" t="s">
        <v>905</v>
      </c>
      <c r="O1156" t="s">
        <v>662</v>
      </c>
    </row>
    <row r="1157" spans="1:15" x14ac:dyDescent="0.25">
      <c r="A1157">
        <v>1</v>
      </c>
      <c r="B1157">
        <v>10</v>
      </c>
      <c r="C1157">
        <v>75</v>
      </c>
      <c r="D1157">
        <v>1</v>
      </c>
      <c r="E1157">
        <v>7035000</v>
      </c>
      <c r="F1157" t="str">
        <f t="shared" si="18"/>
        <v>1107517035000</v>
      </c>
      <c r="G1157" t="s">
        <v>4889</v>
      </c>
      <c r="H1157">
        <v>0</v>
      </c>
      <c r="I1157">
        <v>0</v>
      </c>
      <c r="J1157">
        <v>0</v>
      </c>
      <c r="K1157">
        <v>0</v>
      </c>
      <c r="L1157">
        <v>0</v>
      </c>
      <c r="M1157">
        <v>0</v>
      </c>
      <c r="N1157" t="s">
        <v>905</v>
      </c>
      <c r="O1157" t="s">
        <v>662</v>
      </c>
    </row>
    <row r="1158" spans="1:15" x14ac:dyDescent="0.25">
      <c r="A1158">
        <v>1</v>
      </c>
      <c r="B1158">
        <v>10</v>
      </c>
      <c r="C1158">
        <v>75</v>
      </c>
      <c r="D1158">
        <v>1</v>
      </c>
      <c r="E1158">
        <v>7105000</v>
      </c>
      <c r="F1158" t="str">
        <f t="shared" si="18"/>
        <v>1107517105000</v>
      </c>
      <c r="G1158" t="s">
        <v>4945</v>
      </c>
      <c r="H1158">
        <v>0</v>
      </c>
      <c r="I1158">
        <v>400008</v>
      </c>
      <c r="J1158">
        <v>-121959.13</v>
      </c>
      <c r="K1158">
        <v>278048.87</v>
      </c>
      <c r="L1158">
        <v>0</v>
      </c>
      <c r="M1158">
        <v>0</v>
      </c>
      <c r="N1158" t="s">
        <v>905</v>
      </c>
      <c r="O1158" t="s">
        <v>662</v>
      </c>
    </row>
    <row r="1159" spans="1:15" x14ac:dyDescent="0.25">
      <c r="A1159">
        <v>1</v>
      </c>
      <c r="B1159">
        <v>10</v>
      </c>
      <c r="C1159">
        <v>75</v>
      </c>
      <c r="D1159">
        <v>1</v>
      </c>
      <c r="E1159">
        <v>7131000</v>
      </c>
      <c r="F1159" t="str">
        <f t="shared" si="18"/>
        <v>1107517131000</v>
      </c>
      <c r="G1159" t="s">
        <v>4903</v>
      </c>
      <c r="H1159">
        <v>0</v>
      </c>
      <c r="I1159">
        <v>64017.45</v>
      </c>
      <c r="J1159">
        <v>0</v>
      </c>
      <c r="K1159">
        <v>64017.45</v>
      </c>
      <c r="L1159">
        <v>0</v>
      </c>
      <c r="M1159">
        <v>0</v>
      </c>
      <c r="N1159" t="s">
        <v>905</v>
      </c>
      <c r="O1159" t="s">
        <v>662</v>
      </c>
    </row>
    <row r="1160" spans="1:15" x14ac:dyDescent="0.25">
      <c r="A1160">
        <v>1</v>
      </c>
      <c r="B1160">
        <v>10</v>
      </c>
      <c r="C1160">
        <v>75</v>
      </c>
      <c r="D1160">
        <v>1</v>
      </c>
      <c r="E1160">
        <v>7201000</v>
      </c>
      <c r="F1160" t="str">
        <f t="shared" si="18"/>
        <v>1107517201000</v>
      </c>
      <c r="G1160" t="s">
        <v>5040</v>
      </c>
      <c r="H1160">
        <v>0</v>
      </c>
      <c r="I1160">
        <v>142221.25</v>
      </c>
      <c r="J1160">
        <v>-23341</v>
      </c>
      <c r="K1160">
        <v>118880.25</v>
      </c>
      <c r="L1160">
        <v>0</v>
      </c>
      <c r="M1160">
        <v>0</v>
      </c>
      <c r="N1160" t="s">
        <v>905</v>
      </c>
      <c r="O1160" t="s">
        <v>662</v>
      </c>
    </row>
    <row r="1161" spans="1:15" x14ac:dyDescent="0.25">
      <c r="A1161">
        <v>1</v>
      </c>
      <c r="B1161">
        <v>10</v>
      </c>
      <c r="C1161">
        <v>75</v>
      </c>
      <c r="D1161">
        <v>1</v>
      </c>
      <c r="E1161">
        <v>7213000</v>
      </c>
      <c r="F1161" t="str">
        <f t="shared" si="18"/>
        <v>1107517213000</v>
      </c>
      <c r="G1161" t="s">
        <v>4985</v>
      </c>
      <c r="H1161">
        <v>0</v>
      </c>
      <c r="I1161">
        <v>9903.2000000000007</v>
      </c>
      <c r="J1161">
        <v>-9866.36</v>
      </c>
      <c r="K1161">
        <v>36.840000000000003</v>
      </c>
      <c r="L1161">
        <v>0</v>
      </c>
      <c r="M1161">
        <v>0</v>
      </c>
      <c r="N1161" t="s">
        <v>905</v>
      </c>
      <c r="O1161" t="s">
        <v>662</v>
      </c>
    </row>
    <row r="1162" spans="1:15" x14ac:dyDescent="0.25">
      <c r="A1162">
        <v>1</v>
      </c>
      <c r="B1162">
        <v>10</v>
      </c>
      <c r="C1162">
        <v>75</v>
      </c>
      <c r="D1162">
        <v>1</v>
      </c>
      <c r="E1162">
        <v>7251000</v>
      </c>
      <c r="F1162" t="str">
        <f t="shared" si="18"/>
        <v>1107517251000</v>
      </c>
      <c r="G1162" t="s">
        <v>5109</v>
      </c>
      <c r="H1162">
        <v>0</v>
      </c>
      <c r="I1162">
        <v>3693</v>
      </c>
      <c r="J1162">
        <v>0</v>
      </c>
      <c r="K1162">
        <v>3693</v>
      </c>
      <c r="L1162">
        <v>0</v>
      </c>
      <c r="M1162">
        <v>0</v>
      </c>
      <c r="N1162" t="s">
        <v>905</v>
      </c>
      <c r="O1162" t="s">
        <v>662</v>
      </c>
    </row>
    <row r="1163" spans="1:15" x14ac:dyDescent="0.25">
      <c r="A1163">
        <v>1</v>
      </c>
      <c r="B1163">
        <v>10</v>
      </c>
      <c r="C1163">
        <v>75</v>
      </c>
      <c r="D1163">
        <v>1</v>
      </c>
      <c r="E1163">
        <v>7260000</v>
      </c>
      <c r="F1163" t="str">
        <f t="shared" si="18"/>
        <v>1107517260000</v>
      </c>
      <c r="G1163" t="s">
        <v>5091</v>
      </c>
      <c r="H1163">
        <v>0</v>
      </c>
      <c r="I1163">
        <v>0</v>
      </c>
      <c r="J1163">
        <v>0</v>
      </c>
      <c r="K1163">
        <v>0</v>
      </c>
      <c r="L1163">
        <v>0</v>
      </c>
      <c r="M1163">
        <v>0</v>
      </c>
      <c r="N1163" t="s">
        <v>905</v>
      </c>
      <c r="O1163" t="s">
        <v>662</v>
      </c>
    </row>
    <row r="1164" spans="1:15" x14ac:dyDescent="0.25">
      <c r="A1164">
        <v>1</v>
      </c>
      <c r="B1164">
        <v>10</v>
      </c>
      <c r="C1164">
        <v>75</v>
      </c>
      <c r="D1164">
        <v>1</v>
      </c>
      <c r="E1164">
        <v>7261000</v>
      </c>
      <c r="F1164" t="str">
        <f t="shared" si="18"/>
        <v>1107517261000</v>
      </c>
      <c r="G1164" t="s">
        <v>5110</v>
      </c>
      <c r="H1164">
        <v>0</v>
      </c>
      <c r="I1164">
        <v>110253.44</v>
      </c>
      <c r="J1164">
        <v>-82893.399999999994</v>
      </c>
      <c r="K1164">
        <v>27360.04</v>
      </c>
      <c r="L1164">
        <v>0</v>
      </c>
      <c r="M1164">
        <v>0</v>
      </c>
      <c r="N1164" t="s">
        <v>905</v>
      </c>
      <c r="O1164" t="s">
        <v>662</v>
      </c>
    </row>
    <row r="1165" spans="1:15" x14ac:dyDescent="0.25">
      <c r="A1165">
        <v>1</v>
      </c>
      <c r="B1165">
        <v>10</v>
      </c>
      <c r="C1165">
        <v>75</v>
      </c>
      <c r="D1165">
        <v>1</v>
      </c>
      <c r="E1165">
        <v>7263000</v>
      </c>
      <c r="F1165" t="str">
        <f t="shared" si="18"/>
        <v>1107517263000</v>
      </c>
      <c r="G1165" t="s">
        <v>4987</v>
      </c>
      <c r="H1165">
        <v>0</v>
      </c>
      <c r="I1165">
        <v>130</v>
      </c>
      <c r="J1165">
        <v>0</v>
      </c>
      <c r="K1165">
        <v>130</v>
      </c>
      <c r="L1165">
        <v>0</v>
      </c>
      <c r="M1165">
        <v>0</v>
      </c>
      <c r="N1165" t="s">
        <v>905</v>
      </c>
      <c r="O1165" t="s">
        <v>662</v>
      </c>
    </row>
    <row r="1166" spans="1:15" x14ac:dyDescent="0.25">
      <c r="A1166">
        <v>1</v>
      </c>
      <c r="B1166">
        <v>10</v>
      </c>
      <c r="C1166">
        <v>75</v>
      </c>
      <c r="D1166">
        <v>1</v>
      </c>
      <c r="E1166">
        <v>7351000</v>
      </c>
      <c r="F1166" t="str">
        <f t="shared" si="18"/>
        <v>1107517351000</v>
      </c>
      <c r="G1166" t="s">
        <v>4993</v>
      </c>
      <c r="H1166">
        <v>0</v>
      </c>
      <c r="I1166">
        <v>8059757.96</v>
      </c>
      <c r="J1166">
        <v>-534286.97</v>
      </c>
      <c r="K1166">
        <v>7525470.9900000002</v>
      </c>
      <c r="L1166">
        <v>0</v>
      </c>
      <c r="M1166">
        <v>0</v>
      </c>
      <c r="N1166" t="s">
        <v>905</v>
      </c>
      <c r="O1166" t="s">
        <v>662</v>
      </c>
    </row>
    <row r="1167" spans="1:15" x14ac:dyDescent="0.25">
      <c r="A1167">
        <v>1</v>
      </c>
      <c r="B1167">
        <v>10</v>
      </c>
      <c r="C1167">
        <v>75</v>
      </c>
      <c r="D1167">
        <v>1</v>
      </c>
      <c r="E1167">
        <v>7361000</v>
      </c>
      <c r="F1167" t="str">
        <f t="shared" si="18"/>
        <v>1107517361000</v>
      </c>
      <c r="G1167" t="s">
        <v>5111</v>
      </c>
      <c r="H1167">
        <v>0</v>
      </c>
      <c r="I1167">
        <v>402972.4</v>
      </c>
      <c r="J1167">
        <v>-38024.400000000001</v>
      </c>
      <c r="K1167">
        <v>364948</v>
      </c>
      <c r="L1167">
        <v>0</v>
      </c>
      <c r="M1167">
        <v>0</v>
      </c>
      <c r="N1167" t="s">
        <v>905</v>
      </c>
      <c r="O1167" t="s">
        <v>662</v>
      </c>
    </row>
    <row r="1168" spans="1:15" x14ac:dyDescent="0.25">
      <c r="A1168">
        <v>1</v>
      </c>
      <c r="B1168">
        <v>10</v>
      </c>
      <c r="C1168">
        <v>75</v>
      </c>
      <c r="D1168">
        <v>1</v>
      </c>
      <c r="E1168">
        <v>7363000</v>
      </c>
      <c r="F1168" t="str">
        <f t="shared" si="18"/>
        <v>1107517363000</v>
      </c>
      <c r="G1168" t="s">
        <v>5009</v>
      </c>
      <c r="H1168">
        <v>0</v>
      </c>
      <c r="I1168">
        <v>0</v>
      </c>
      <c r="J1168">
        <v>0</v>
      </c>
      <c r="K1168">
        <v>0</v>
      </c>
      <c r="L1168">
        <v>0</v>
      </c>
      <c r="M1168">
        <v>0</v>
      </c>
      <c r="N1168" t="s">
        <v>905</v>
      </c>
      <c r="O1168" t="s">
        <v>662</v>
      </c>
    </row>
    <row r="1169" spans="1:15" x14ac:dyDescent="0.25">
      <c r="A1169">
        <v>1</v>
      </c>
      <c r="B1169">
        <v>10</v>
      </c>
      <c r="C1169">
        <v>75</v>
      </c>
      <c r="D1169">
        <v>1</v>
      </c>
      <c r="E1169">
        <v>7366000</v>
      </c>
      <c r="F1169" t="str">
        <f t="shared" si="18"/>
        <v>1107517366000</v>
      </c>
      <c r="G1169" t="s">
        <v>5112</v>
      </c>
      <c r="H1169">
        <v>0</v>
      </c>
      <c r="I1169">
        <v>20000</v>
      </c>
      <c r="J1169">
        <v>0</v>
      </c>
      <c r="K1169">
        <v>20000</v>
      </c>
      <c r="L1169">
        <v>0</v>
      </c>
      <c r="M1169">
        <v>0</v>
      </c>
      <c r="N1169" t="s">
        <v>905</v>
      </c>
      <c r="O1169" t="s">
        <v>662</v>
      </c>
    </row>
    <row r="1170" spans="1:15" x14ac:dyDescent="0.25">
      <c r="A1170">
        <v>1</v>
      </c>
      <c r="B1170">
        <v>10</v>
      </c>
      <c r="C1170">
        <v>75</v>
      </c>
      <c r="D1170">
        <v>1</v>
      </c>
      <c r="E1170">
        <v>7515000</v>
      </c>
      <c r="F1170" t="str">
        <f t="shared" si="18"/>
        <v>1107517515000</v>
      </c>
      <c r="G1170" t="s">
        <v>5113</v>
      </c>
      <c r="H1170">
        <v>0</v>
      </c>
      <c r="I1170">
        <v>227217.69</v>
      </c>
      <c r="J1170">
        <v>0</v>
      </c>
      <c r="K1170">
        <v>227217.69</v>
      </c>
      <c r="L1170">
        <v>0</v>
      </c>
      <c r="M1170">
        <v>0</v>
      </c>
      <c r="N1170" t="s">
        <v>905</v>
      </c>
      <c r="O1170" t="s">
        <v>662</v>
      </c>
    </row>
    <row r="1171" spans="1:15" x14ac:dyDescent="0.25">
      <c r="A1171">
        <v>1</v>
      </c>
      <c r="B1171">
        <v>10</v>
      </c>
      <c r="C1171">
        <v>75</v>
      </c>
      <c r="D1171">
        <v>1</v>
      </c>
      <c r="E1171">
        <v>7598000</v>
      </c>
      <c r="F1171" t="str">
        <f t="shared" si="18"/>
        <v>1107517598000</v>
      </c>
      <c r="G1171" t="s">
        <v>5034</v>
      </c>
      <c r="H1171">
        <v>0</v>
      </c>
      <c r="I1171">
        <v>770.15</v>
      </c>
      <c r="J1171">
        <v>0</v>
      </c>
      <c r="K1171">
        <v>770.15</v>
      </c>
      <c r="L1171">
        <v>0</v>
      </c>
      <c r="M1171">
        <v>0</v>
      </c>
      <c r="N1171" t="s">
        <v>905</v>
      </c>
      <c r="O1171" t="s">
        <v>662</v>
      </c>
    </row>
    <row r="1172" spans="1:15" x14ac:dyDescent="0.25">
      <c r="A1172">
        <v>1</v>
      </c>
      <c r="B1172">
        <v>10</v>
      </c>
      <c r="C1172">
        <v>75</v>
      </c>
      <c r="D1172">
        <v>1</v>
      </c>
      <c r="E1172">
        <v>7642000</v>
      </c>
      <c r="F1172" t="str">
        <f t="shared" si="18"/>
        <v>1107517642000</v>
      </c>
      <c r="G1172" t="s">
        <v>4910</v>
      </c>
      <c r="H1172">
        <v>0</v>
      </c>
      <c r="I1172">
        <v>16000</v>
      </c>
      <c r="J1172">
        <v>0</v>
      </c>
      <c r="K1172">
        <v>16000</v>
      </c>
      <c r="L1172">
        <v>0</v>
      </c>
      <c r="M1172">
        <v>0</v>
      </c>
      <c r="N1172" t="s">
        <v>905</v>
      </c>
      <c r="O1172" t="s">
        <v>662</v>
      </c>
    </row>
    <row r="1173" spans="1:15" x14ac:dyDescent="0.25">
      <c r="A1173">
        <v>1</v>
      </c>
      <c r="B1173">
        <v>10</v>
      </c>
      <c r="C1173">
        <v>75</v>
      </c>
      <c r="D1173">
        <v>1</v>
      </c>
      <c r="E1173">
        <v>7650000</v>
      </c>
      <c r="F1173" t="str">
        <f t="shared" si="18"/>
        <v>1107517650000</v>
      </c>
      <c r="G1173" t="s">
        <v>5094</v>
      </c>
      <c r="H1173">
        <v>0</v>
      </c>
      <c r="I1173">
        <v>179575.75</v>
      </c>
      <c r="J1173">
        <v>-1349.79</v>
      </c>
      <c r="K1173">
        <v>178225.96</v>
      </c>
      <c r="L1173">
        <v>0</v>
      </c>
      <c r="M1173">
        <v>0</v>
      </c>
      <c r="N1173" t="s">
        <v>905</v>
      </c>
      <c r="O1173" t="s">
        <v>662</v>
      </c>
    </row>
    <row r="1174" spans="1:15" x14ac:dyDescent="0.25">
      <c r="A1174">
        <v>1</v>
      </c>
      <c r="B1174">
        <v>10</v>
      </c>
      <c r="C1174">
        <v>75</v>
      </c>
      <c r="D1174">
        <v>1</v>
      </c>
      <c r="E1174">
        <v>7651000</v>
      </c>
      <c r="F1174" t="str">
        <f t="shared" si="18"/>
        <v>1107517651000</v>
      </c>
      <c r="G1174" t="s">
        <v>5095</v>
      </c>
      <c r="H1174">
        <v>0</v>
      </c>
      <c r="I1174">
        <v>1117939.1100000001</v>
      </c>
      <c r="J1174">
        <v>-187814.59</v>
      </c>
      <c r="K1174">
        <v>930124.52</v>
      </c>
      <c r="L1174">
        <v>0</v>
      </c>
      <c r="M1174">
        <v>0</v>
      </c>
      <c r="N1174" t="s">
        <v>905</v>
      </c>
      <c r="O1174" t="s">
        <v>662</v>
      </c>
    </row>
    <row r="1175" spans="1:15" x14ac:dyDescent="0.25">
      <c r="A1175">
        <v>1</v>
      </c>
      <c r="B1175">
        <v>10</v>
      </c>
      <c r="C1175">
        <v>75</v>
      </c>
      <c r="D1175">
        <v>1</v>
      </c>
      <c r="E1175">
        <v>7652000</v>
      </c>
      <c r="F1175" t="str">
        <f t="shared" si="18"/>
        <v>1107517652000</v>
      </c>
      <c r="G1175" t="s">
        <v>5096</v>
      </c>
      <c r="H1175">
        <v>0</v>
      </c>
      <c r="I1175">
        <v>303225.14</v>
      </c>
      <c r="J1175">
        <v>-25597.34</v>
      </c>
      <c r="K1175">
        <v>277627.8</v>
      </c>
      <c r="L1175">
        <v>0</v>
      </c>
      <c r="M1175">
        <v>0</v>
      </c>
      <c r="N1175" t="s">
        <v>905</v>
      </c>
      <c r="O1175" t="s">
        <v>662</v>
      </c>
    </row>
    <row r="1176" spans="1:15" x14ac:dyDescent="0.25">
      <c r="A1176">
        <v>1</v>
      </c>
      <c r="B1176">
        <v>10</v>
      </c>
      <c r="C1176">
        <v>75</v>
      </c>
      <c r="D1176">
        <v>1</v>
      </c>
      <c r="E1176">
        <v>7683000</v>
      </c>
      <c r="F1176" t="str">
        <f t="shared" si="18"/>
        <v>1107517683000</v>
      </c>
      <c r="G1176" t="s">
        <v>4956</v>
      </c>
      <c r="H1176">
        <v>0</v>
      </c>
      <c r="I1176">
        <v>30245.11</v>
      </c>
      <c r="J1176">
        <v>-2893.63</v>
      </c>
      <c r="K1176">
        <v>27351.48</v>
      </c>
      <c r="L1176">
        <v>0</v>
      </c>
      <c r="M1176">
        <v>0</v>
      </c>
      <c r="N1176" t="s">
        <v>905</v>
      </c>
      <c r="O1176" t="s">
        <v>662</v>
      </c>
    </row>
    <row r="1177" spans="1:15" x14ac:dyDescent="0.25">
      <c r="A1177">
        <v>1</v>
      </c>
      <c r="B1177">
        <v>10</v>
      </c>
      <c r="C1177">
        <v>75</v>
      </c>
      <c r="D1177">
        <v>1</v>
      </c>
      <c r="E1177">
        <v>7701000</v>
      </c>
      <c r="F1177" t="str">
        <f t="shared" si="18"/>
        <v>1107517701000</v>
      </c>
      <c r="G1177" t="s">
        <v>4892</v>
      </c>
      <c r="H1177">
        <v>0</v>
      </c>
      <c r="I1177">
        <v>0</v>
      </c>
      <c r="J1177">
        <v>0</v>
      </c>
      <c r="K1177">
        <v>0</v>
      </c>
      <c r="L1177">
        <v>0</v>
      </c>
      <c r="M1177">
        <v>0</v>
      </c>
      <c r="N1177" t="s">
        <v>905</v>
      </c>
      <c r="O1177" t="s">
        <v>662</v>
      </c>
    </row>
    <row r="1178" spans="1:15" x14ac:dyDescent="0.25">
      <c r="A1178">
        <v>1</v>
      </c>
      <c r="B1178">
        <v>10</v>
      </c>
      <c r="C1178">
        <v>75</v>
      </c>
      <c r="D1178">
        <v>1</v>
      </c>
      <c r="E1178">
        <v>7782000</v>
      </c>
      <c r="F1178" t="str">
        <f t="shared" si="18"/>
        <v>1107517782000</v>
      </c>
      <c r="G1178" t="s">
        <v>5114</v>
      </c>
      <c r="H1178">
        <v>0</v>
      </c>
      <c r="I1178">
        <v>52635.14</v>
      </c>
      <c r="J1178">
        <v>0</v>
      </c>
      <c r="K1178">
        <v>52635.14</v>
      </c>
      <c r="L1178">
        <v>0</v>
      </c>
      <c r="M1178">
        <v>0</v>
      </c>
      <c r="N1178" t="s">
        <v>905</v>
      </c>
      <c r="O1178" t="s">
        <v>662</v>
      </c>
    </row>
    <row r="1179" spans="1:15" x14ac:dyDescent="0.25">
      <c r="A1179">
        <v>1</v>
      </c>
      <c r="B1179">
        <v>10</v>
      </c>
      <c r="C1179">
        <v>75</v>
      </c>
      <c r="D1179">
        <v>1</v>
      </c>
      <c r="E1179">
        <v>7802000</v>
      </c>
      <c r="F1179" t="str">
        <f t="shared" si="18"/>
        <v>1107517802000</v>
      </c>
      <c r="G1179" t="s">
        <v>4963</v>
      </c>
      <c r="H1179">
        <v>0</v>
      </c>
      <c r="I1179">
        <v>0</v>
      </c>
      <c r="J1179">
        <v>0</v>
      </c>
      <c r="K1179">
        <v>0</v>
      </c>
      <c r="L1179">
        <v>0</v>
      </c>
      <c r="M1179">
        <v>0</v>
      </c>
      <c r="N1179" t="s">
        <v>905</v>
      </c>
      <c r="O1179" t="s">
        <v>662</v>
      </c>
    </row>
    <row r="1180" spans="1:15" x14ac:dyDescent="0.25">
      <c r="A1180">
        <v>1</v>
      </c>
      <c r="B1180">
        <v>10</v>
      </c>
      <c r="C1180">
        <v>75</v>
      </c>
      <c r="D1180">
        <v>1</v>
      </c>
      <c r="E1180">
        <v>7803000</v>
      </c>
      <c r="F1180" t="str">
        <f t="shared" si="18"/>
        <v>1107517803000</v>
      </c>
      <c r="G1180" t="s">
        <v>4898</v>
      </c>
      <c r="H1180">
        <v>0</v>
      </c>
      <c r="I1180">
        <v>0</v>
      </c>
      <c r="J1180">
        <v>0</v>
      </c>
      <c r="K1180">
        <v>0</v>
      </c>
      <c r="L1180">
        <v>0</v>
      </c>
      <c r="M1180">
        <v>0</v>
      </c>
      <c r="N1180" t="s">
        <v>905</v>
      </c>
      <c r="O1180" t="s">
        <v>662</v>
      </c>
    </row>
    <row r="1181" spans="1:15" x14ac:dyDescent="0.25">
      <c r="A1181">
        <v>1</v>
      </c>
      <c r="B1181">
        <v>10</v>
      </c>
      <c r="C1181">
        <v>75</v>
      </c>
      <c r="D1181">
        <v>1</v>
      </c>
      <c r="E1181">
        <v>7814000</v>
      </c>
      <c r="F1181" t="str">
        <f t="shared" si="18"/>
        <v>1107517814000</v>
      </c>
      <c r="G1181" t="s">
        <v>4899</v>
      </c>
      <c r="H1181">
        <v>0</v>
      </c>
      <c r="I1181">
        <v>0</v>
      </c>
      <c r="J1181">
        <v>0</v>
      </c>
      <c r="K1181">
        <v>0</v>
      </c>
      <c r="L1181">
        <v>0</v>
      </c>
      <c r="M1181">
        <v>0</v>
      </c>
      <c r="N1181" t="s">
        <v>905</v>
      </c>
      <c r="O1181" t="s">
        <v>662</v>
      </c>
    </row>
    <row r="1182" spans="1:15" x14ac:dyDescent="0.25">
      <c r="A1182">
        <v>1</v>
      </c>
      <c r="B1182">
        <v>10</v>
      </c>
      <c r="C1182">
        <v>75</v>
      </c>
      <c r="D1182">
        <v>1</v>
      </c>
      <c r="E1182">
        <v>7816000</v>
      </c>
      <c r="F1182" t="str">
        <f t="shared" si="18"/>
        <v>1107517816000</v>
      </c>
      <c r="G1182" t="s">
        <v>5115</v>
      </c>
      <c r="H1182">
        <v>0</v>
      </c>
      <c r="I1182">
        <v>0</v>
      </c>
      <c r="J1182">
        <v>0</v>
      </c>
      <c r="K1182">
        <v>0</v>
      </c>
      <c r="L1182">
        <v>0</v>
      </c>
      <c r="M1182">
        <v>0</v>
      </c>
      <c r="N1182" t="s">
        <v>905</v>
      </c>
      <c r="O1182" t="s">
        <v>662</v>
      </c>
    </row>
    <row r="1183" spans="1:15" x14ac:dyDescent="0.25">
      <c r="A1183">
        <v>1</v>
      </c>
      <c r="B1183">
        <v>10</v>
      </c>
      <c r="C1183">
        <v>75</v>
      </c>
      <c r="D1183">
        <v>1</v>
      </c>
      <c r="E1183">
        <v>7840000</v>
      </c>
      <c r="F1183" t="str">
        <f t="shared" si="18"/>
        <v>1107517840000</v>
      </c>
      <c r="G1183" t="s">
        <v>5022</v>
      </c>
      <c r="H1183">
        <v>0</v>
      </c>
      <c r="I1183">
        <v>0</v>
      </c>
      <c r="J1183">
        <v>0</v>
      </c>
      <c r="K1183">
        <v>0</v>
      </c>
      <c r="L1183">
        <v>0</v>
      </c>
      <c r="M1183">
        <v>0</v>
      </c>
      <c r="N1183" t="s">
        <v>905</v>
      </c>
      <c r="O1183" t="s">
        <v>662</v>
      </c>
    </row>
    <row r="1184" spans="1:15" x14ac:dyDescent="0.25">
      <c r="A1184">
        <v>1</v>
      </c>
      <c r="B1184">
        <v>10</v>
      </c>
      <c r="C1184">
        <v>75</v>
      </c>
      <c r="D1184">
        <v>1</v>
      </c>
      <c r="E1184">
        <v>8061072</v>
      </c>
      <c r="F1184" t="str">
        <f t="shared" si="18"/>
        <v>1107518061072</v>
      </c>
      <c r="G1184" t="s">
        <v>5116</v>
      </c>
      <c r="H1184">
        <v>0</v>
      </c>
      <c r="I1184">
        <v>9866.36</v>
      </c>
      <c r="J1184">
        <v>0</v>
      </c>
      <c r="K1184">
        <v>9866.36</v>
      </c>
      <c r="L1184">
        <v>0</v>
      </c>
      <c r="M1184">
        <v>0</v>
      </c>
      <c r="N1184" t="s">
        <v>905</v>
      </c>
      <c r="O1184" t="s">
        <v>662</v>
      </c>
    </row>
    <row r="1185" spans="1:15" x14ac:dyDescent="0.25">
      <c r="A1185">
        <v>1</v>
      </c>
      <c r="B1185">
        <v>10</v>
      </c>
      <c r="C1185">
        <v>75</v>
      </c>
      <c r="D1185">
        <v>1</v>
      </c>
      <c r="E1185">
        <v>8063003</v>
      </c>
      <c r="F1185" t="str">
        <f t="shared" si="18"/>
        <v>1107518063003</v>
      </c>
      <c r="G1185" t="s">
        <v>4925</v>
      </c>
      <c r="H1185">
        <v>0</v>
      </c>
      <c r="I1185">
        <v>0</v>
      </c>
      <c r="J1185">
        <v>-9866.36</v>
      </c>
      <c r="K1185">
        <v>0</v>
      </c>
      <c r="L1185">
        <v>-9866.36</v>
      </c>
      <c r="M1185">
        <v>0</v>
      </c>
      <c r="N1185" t="s">
        <v>905</v>
      </c>
      <c r="O1185" t="s">
        <v>662</v>
      </c>
    </row>
    <row r="1186" spans="1:15" x14ac:dyDescent="0.25">
      <c r="A1186">
        <v>1</v>
      </c>
      <c r="B1186">
        <v>10</v>
      </c>
      <c r="C1186">
        <v>75</v>
      </c>
      <c r="D1186">
        <v>1</v>
      </c>
      <c r="E1186">
        <v>8261000</v>
      </c>
      <c r="F1186" t="str">
        <f t="shared" si="18"/>
        <v>1107518261000</v>
      </c>
      <c r="G1186" t="s">
        <v>4970</v>
      </c>
      <c r="H1186">
        <v>0</v>
      </c>
      <c r="I1186">
        <v>0</v>
      </c>
      <c r="J1186">
        <v>0</v>
      </c>
      <c r="K1186">
        <v>0</v>
      </c>
      <c r="L1186">
        <v>0</v>
      </c>
      <c r="M1186">
        <v>0</v>
      </c>
      <c r="N1186" t="s">
        <v>905</v>
      </c>
      <c r="O1186" t="s">
        <v>662</v>
      </c>
    </row>
    <row r="1187" spans="1:15" x14ac:dyDescent="0.25">
      <c r="A1187">
        <v>1</v>
      </c>
      <c r="B1187">
        <v>10</v>
      </c>
      <c r="C1187">
        <v>80</v>
      </c>
      <c r="D1187">
        <v>1</v>
      </c>
      <c r="E1187">
        <v>5028000</v>
      </c>
      <c r="F1187" t="str">
        <f t="shared" si="18"/>
        <v>1108015028000</v>
      </c>
      <c r="G1187" t="s">
        <v>4491</v>
      </c>
      <c r="H1187">
        <v>0</v>
      </c>
      <c r="I1187">
        <v>595748.52</v>
      </c>
      <c r="J1187">
        <v>-2017238.16</v>
      </c>
      <c r="K1187">
        <v>0</v>
      </c>
      <c r="L1187">
        <v>-1421489.64</v>
      </c>
      <c r="M1187">
        <v>0</v>
      </c>
      <c r="N1187" t="s">
        <v>905</v>
      </c>
      <c r="O1187" t="s">
        <v>4884</v>
      </c>
    </row>
    <row r="1188" spans="1:15" x14ac:dyDescent="0.25">
      <c r="A1188">
        <v>1</v>
      </c>
      <c r="B1188">
        <v>10</v>
      </c>
      <c r="C1188">
        <v>80</v>
      </c>
      <c r="D1188">
        <v>1</v>
      </c>
      <c r="E1188">
        <v>5028001</v>
      </c>
      <c r="F1188" t="str">
        <f t="shared" si="18"/>
        <v>1108015028001</v>
      </c>
      <c r="G1188" t="s">
        <v>5117</v>
      </c>
      <c r="H1188">
        <v>0</v>
      </c>
      <c r="I1188">
        <v>0</v>
      </c>
      <c r="J1188">
        <v>-175155.1</v>
      </c>
      <c r="K1188">
        <v>0</v>
      </c>
      <c r="L1188">
        <v>-175155.1</v>
      </c>
      <c r="M1188">
        <v>0</v>
      </c>
      <c r="N1188" t="s">
        <v>905</v>
      </c>
      <c r="O1188" t="s">
        <v>4884</v>
      </c>
    </row>
    <row r="1189" spans="1:15" x14ac:dyDescent="0.25">
      <c r="A1189">
        <v>1</v>
      </c>
      <c r="B1189">
        <v>10</v>
      </c>
      <c r="C1189">
        <v>80</v>
      </c>
      <c r="D1189">
        <v>1</v>
      </c>
      <c r="E1189">
        <v>5028005</v>
      </c>
      <c r="F1189" t="str">
        <f t="shared" si="18"/>
        <v>1108015028005</v>
      </c>
      <c r="G1189" t="s">
        <v>5118</v>
      </c>
      <c r="H1189">
        <v>0</v>
      </c>
      <c r="I1189">
        <v>182192.21</v>
      </c>
      <c r="J1189">
        <v>-182192.21</v>
      </c>
      <c r="K1189">
        <v>0</v>
      </c>
      <c r="L1189">
        <v>0</v>
      </c>
      <c r="M1189">
        <v>0</v>
      </c>
      <c r="N1189" t="s">
        <v>905</v>
      </c>
      <c r="O1189" t="s">
        <v>4884</v>
      </c>
    </row>
    <row r="1190" spans="1:15" x14ac:dyDescent="0.25">
      <c r="A1190">
        <v>1</v>
      </c>
      <c r="B1190">
        <v>10</v>
      </c>
      <c r="C1190">
        <v>80</v>
      </c>
      <c r="D1190">
        <v>1</v>
      </c>
      <c r="E1190">
        <v>5029000</v>
      </c>
      <c r="F1190" t="str">
        <f t="shared" si="18"/>
        <v>1108015029000</v>
      </c>
      <c r="G1190" t="s">
        <v>4490</v>
      </c>
      <c r="H1190">
        <v>0</v>
      </c>
      <c r="I1190">
        <v>152008.85</v>
      </c>
      <c r="J1190">
        <v>-1094008.8500000001</v>
      </c>
      <c r="K1190">
        <v>0</v>
      </c>
      <c r="L1190">
        <v>-942000</v>
      </c>
      <c r="M1190">
        <v>0</v>
      </c>
      <c r="N1190" t="s">
        <v>905</v>
      </c>
      <c r="O1190" t="s">
        <v>4884</v>
      </c>
    </row>
    <row r="1191" spans="1:15" x14ac:dyDescent="0.25">
      <c r="A1191">
        <v>1</v>
      </c>
      <c r="B1191">
        <v>10</v>
      </c>
      <c r="C1191">
        <v>80</v>
      </c>
      <c r="D1191">
        <v>1</v>
      </c>
      <c r="E1191">
        <v>5030000</v>
      </c>
      <c r="F1191" t="str">
        <f t="shared" si="18"/>
        <v>1108015030000</v>
      </c>
      <c r="G1191" t="s">
        <v>4489</v>
      </c>
      <c r="H1191">
        <v>0</v>
      </c>
      <c r="I1191">
        <v>1610583.09</v>
      </c>
      <c r="J1191">
        <v>-7045127.7999999998</v>
      </c>
      <c r="K1191">
        <v>0</v>
      </c>
      <c r="L1191">
        <v>-5434544.71</v>
      </c>
      <c r="M1191">
        <v>0</v>
      </c>
      <c r="N1191" t="s">
        <v>905</v>
      </c>
      <c r="O1191" t="s">
        <v>4884</v>
      </c>
    </row>
    <row r="1192" spans="1:15" x14ac:dyDescent="0.25">
      <c r="A1192">
        <v>1</v>
      </c>
      <c r="B1192">
        <v>10</v>
      </c>
      <c r="C1192">
        <v>80</v>
      </c>
      <c r="D1192">
        <v>1</v>
      </c>
      <c r="E1192">
        <v>5030001</v>
      </c>
      <c r="F1192" t="str">
        <f t="shared" si="18"/>
        <v>1108015030001</v>
      </c>
      <c r="G1192" t="s">
        <v>5119</v>
      </c>
      <c r="H1192">
        <v>0</v>
      </c>
      <c r="I1192">
        <v>8330.93</v>
      </c>
      <c r="J1192">
        <v>-381630.93</v>
      </c>
      <c r="K1192">
        <v>0</v>
      </c>
      <c r="L1192">
        <v>-373300</v>
      </c>
      <c r="M1192">
        <v>0</v>
      </c>
      <c r="N1192" t="s">
        <v>905</v>
      </c>
      <c r="O1192" t="s">
        <v>4884</v>
      </c>
    </row>
    <row r="1193" spans="1:15" x14ac:dyDescent="0.25">
      <c r="A1193">
        <v>1</v>
      </c>
      <c r="B1193">
        <v>10</v>
      </c>
      <c r="C1193">
        <v>80</v>
      </c>
      <c r="D1193">
        <v>1</v>
      </c>
      <c r="E1193">
        <v>5030050</v>
      </c>
      <c r="F1193" t="str">
        <f t="shared" si="18"/>
        <v>1108015030050</v>
      </c>
      <c r="G1193" t="s">
        <v>5120</v>
      </c>
      <c r="H1193">
        <v>0</v>
      </c>
      <c r="I1193">
        <v>355851.9</v>
      </c>
      <c r="J1193">
        <v>-1538097.52</v>
      </c>
      <c r="K1193">
        <v>0</v>
      </c>
      <c r="L1193">
        <v>-1182245.6200000001</v>
      </c>
      <c r="M1193">
        <v>0</v>
      </c>
      <c r="N1193" t="s">
        <v>905</v>
      </c>
      <c r="O1193" t="s">
        <v>4884</v>
      </c>
    </row>
    <row r="1194" spans="1:15" x14ac:dyDescent="0.25">
      <c r="A1194">
        <v>1</v>
      </c>
      <c r="B1194">
        <v>10</v>
      </c>
      <c r="C1194">
        <v>80</v>
      </c>
      <c r="D1194">
        <v>1</v>
      </c>
      <c r="E1194">
        <v>5034000</v>
      </c>
      <c r="F1194" t="str">
        <f t="shared" si="18"/>
        <v>1108015034000</v>
      </c>
      <c r="G1194" t="s">
        <v>5121</v>
      </c>
      <c r="H1194">
        <v>0</v>
      </c>
      <c r="I1194">
        <v>0</v>
      </c>
      <c r="J1194">
        <v>-5100325.55</v>
      </c>
      <c r="K1194">
        <v>0</v>
      </c>
      <c r="L1194">
        <v>-5100325.55</v>
      </c>
      <c r="M1194">
        <v>0</v>
      </c>
      <c r="N1194" t="s">
        <v>905</v>
      </c>
      <c r="O1194" t="s">
        <v>4884</v>
      </c>
    </row>
    <row r="1195" spans="1:15" x14ac:dyDescent="0.25">
      <c r="A1195">
        <v>1</v>
      </c>
      <c r="B1195">
        <v>10</v>
      </c>
      <c r="C1195">
        <v>80</v>
      </c>
      <c r="D1195">
        <v>1</v>
      </c>
      <c r="E1195">
        <v>5034001</v>
      </c>
      <c r="F1195" t="str">
        <f t="shared" si="18"/>
        <v>1108015034001</v>
      </c>
      <c r="G1195" t="s">
        <v>5122</v>
      </c>
      <c r="H1195">
        <v>0</v>
      </c>
      <c r="I1195">
        <v>0</v>
      </c>
      <c r="J1195">
        <v>-61796.1</v>
      </c>
      <c r="K1195">
        <v>0</v>
      </c>
      <c r="L1195">
        <v>-61796.1</v>
      </c>
      <c r="M1195">
        <v>0</v>
      </c>
      <c r="N1195" t="s">
        <v>905</v>
      </c>
      <c r="O1195" t="s">
        <v>4884</v>
      </c>
    </row>
    <row r="1196" spans="1:15" x14ac:dyDescent="0.25">
      <c r="A1196">
        <v>1</v>
      </c>
      <c r="B1196">
        <v>10</v>
      </c>
      <c r="C1196">
        <v>80</v>
      </c>
      <c r="D1196">
        <v>1</v>
      </c>
      <c r="E1196">
        <v>5035000</v>
      </c>
      <c r="F1196" t="str">
        <f t="shared" si="18"/>
        <v>1108015035000</v>
      </c>
      <c r="G1196" t="s">
        <v>4528</v>
      </c>
      <c r="H1196">
        <v>0</v>
      </c>
      <c r="I1196">
        <v>0</v>
      </c>
      <c r="J1196">
        <v>0</v>
      </c>
      <c r="K1196">
        <v>0</v>
      </c>
      <c r="L1196">
        <v>0</v>
      </c>
      <c r="M1196">
        <v>0</v>
      </c>
      <c r="N1196" t="s">
        <v>905</v>
      </c>
      <c r="O1196" t="s">
        <v>4884</v>
      </c>
    </row>
    <row r="1197" spans="1:15" x14ac:dyDescent="0.25">
      <c r="A1197">
        <v>1</v>
      </c>
      <c r="B1197">
        <v>10</v>
      </c>
      <c r="C1197">
        <v>80</v>
      </c>
      <c r="D1197">
        <v>1</v>
      </c>
      <c r="E1197">
        <v>5037050</v>
      </c>
      <c r="F1197" t="str">
        <f t="shared" si="18"/>
        <v>1108015037050</v>
      </c>
      <c r="G1197" t="s">
        <v>5123</v>
      </c>
      <c r="H1197">
        <v>0</v>
      </c>
      <c r="I1197">
        <v>0</v>
      </c>
      <c r="J1197">
        <v>0</v>
      </c>
      <c r="K1197">
        <v>0</v>
      </c>
      <c r="L1197">
        <v>0</v>
      </c>
      <c r="M1197">
        <v>0</v>
      </c>
      <c r="N1197" t="s">
        <v>905</v>
      </c>
      <c r="O1197" t="s">
        <v>4884</v>
      </c>
    </row>
    <row r="1198" spans="1:15" x14ac:dyDescent="0.25">
      <c r="A1198">
        <v>1</v>
      </c>
      <c r="B1198">
        <v>10</v>
      </c>
      <c r="C1198">
        <v>80</v>
      </c>
      <c r="D1198">
        <v>1</v>
      </c>
      <c r="E1198">
        <v>5039000</v>
      </c>
      <c r="F1198" t="str">
        <f t="shared" si="18"/>
        <v>1108015039000</v>
      </c>
      <c r="G1198" t="s">
        <v>5124</v>
      </c>
      <c r="H1198">
        <v>0</v>
      </c>
      <c r="I1198">
        <v>180876.34</v>
      </c>
      <c r="J1198">
        <v>-180876.34</v>
      </c>
      <c r="K1198">
        <v>0</v>
      </c>
      <c r="L1198">
        <v>0</v>
      </c>
      <c r="M1198">
        <v>0</v>
      </c>
      <c r="N1198" t="s">
        <v>905</v>
      </c>
      <c r="O1198" t="s">
        <v>4884</v>
      </c>
    </row>
    <row r="1199" spans="1:15" x14ac:dyDescent="0.25">
      <c r="A1199">
        <v>1</v>
      </c>
      <c r="B1199">
        <v>10</v>
      </c>
      <c r="C1199">
        <v>80</v>
      </c>
      <c r="D1199">
        <v>1</v>
      </c>
      <c r="E1199">
        <v>5048000</v>
      </c>
      <c r="F1199" t="str">
        <f t="shared" si="18"/>
        <v>1108015048000</v>
      </c>
      <c r="G1199" t="s">
        <v>5014</v>
      </c>
      <c r="H1199">
        <v>0</v>
      </c>
      <c r="I1199">
        <v>0</v>
      </c>
      <c r="J1199">
        <v>0</v>
      </c>
      <c r="K1199">
        <v>0</v>
      </c>
      <c r="L1199">
        <v>0</v>
      </c>
      <c r="M1199">
        <v>0</v>
      </c>
      <c r="N1199" t="s">
        <v>905</v>
      </c>
      <c r="O1199" t="s">
        <v>4884</v>
      </c>
    </row>
    <row r="1200" spans="1:15" x14ac:dyDescent="0.25">
      <c r="A1200">
        <v>1</v>
      </c>
      <c r="B1200">
        <v>10</v>
      </c>
      <c r="C1200">
        <v>80</v>
      </c>
      <c r="D1200">
        <v>1</v>
      </c>
      <c r="E1200">
        <v>5049000</v>
      </c>
      <c r="F1200" t="str">
        <f t="shared" si="18"/>
        <v>1108015049000</v>
      </c>
      <c r="G1200" t="s">
        <v>5125</v>
      </c>
      <c r="H1200">
        <v>0</v>
      </c>
      <c r="I1200">
        <v>0</v>
      </c>
      <c r="J1200">
        <v>0</v>
      </c>
      <c r="K1200">
        <v>0</v>
      </c>
      <c r="L1200">
        <v>0</v>
      </c>
      <c r="M1200">
        <v>0</v>
      </c>
      <c r="N1200" t="s">
        <v>905</v>
      </c>
      <c r="O1200" t="s">
        <v>4884</v>
      </c>
    </row>
    <row r="1201" spans="1:15" x14ac:dyDescent="0.25">
      <c r="A1201">
        <v>1</v>
      </c>
      <c r="B1201">
        <v>10</v>
      </c>
      <c r="C1201">
        <v>80</v>
      </c>
      <c r="D1201">
        <v>1</v>
      </c>
      <c r="E1201">
        <v>5050000</v>
      </c>
      <c r="F1201" t="str">
        <f t="shared" si="18"/>
        <v>1108015050000</v>
      </c>
      <c r="G1201" t="s">
        <v>5126</v>
      </c>
      <c r="H1201">
        <v>0</v>
      </c>
      <c r="I1201">
        <v>0</v>
      </c>
      <c r="J1201">
        <v>0</v>
      </c>
      <c r="K1201">
        <v>0</v>
      </c>
      <c r="L1201">
        <v>0</v>
      </c>
      <c r="M1201">
        <v>0</v>
      </c>
      <c r="N1201" t="s">
        <v>905</v>
      </c>
      <c r="O1201" t="s">
        <v>4884</v>
      </c>
    </row>
    <row r="1202" spans="1:15" x14ac:dyDescent="0.25">
      <c r="A1202">
        <v>1</v>
      </c>
      <c r="B1202">
        <v>10</v>
      </c>
      <c r="C1202">
        <v>80</v>
      </c>
      <c r="D1202">
        <v>1</v>
      </c>
      <c r="E1202">
        <v>5051000</v>
      </c>
      <c r="F1202" t="str">
        <f t="shared" si="18"/>
        <v>1108015051000</v>
      </c>
      <c r="G1202" t="s">
        <v>5127</v>
      </c>
      <c r="H1202">
        <v>0</v>
      </c>
      <c r="I1202">
        <v>0</v>
      </c>
      <c r="J1202">
        <v>0</v>
      </c>
      <c r="K1202">
        <v>0</v>
      </c>
      <c r="L1202">
        <v>0</v>
      </c>
      <c r="M1202">
        <v>0</v>
      </c>
      <c r="N1202" t="s">
        <v>905</v>
      </c>
      <c r="O1202" t="s">
        <v>4884</v>
      </c>
    </row>
    <row r="1203" spans="1:15" x14ac:dyDescent="0.25">
      <c r="A1203">
        <v>1</v>
      </c>
      <c r="B1203">
        <v>10</v>
      </c>
      <c r="C1203">
        <v>80</v>
      </c>
      <c r="D1203">
        <v>1</v>
      </c>
      <c r="E1203">
        <v>5052000</v>
      </c>
      <c r="F1203" t="str">
        <f t="shared" si="18"/>
        <v>1108015052000</v>
      </c>
      <c r="G1203" t="s">
        <v>5128</v>
      </c>
      <c r="H1203">
        <v>0</v>
      </c>
      <c r="I1203">
        <v>0</v>
      </c>
      <c r="J1203">
        <v>-1000000</v>
      </c>
      <c r="K1203">
        <v>0</v>
      </c>
      <c r="L1203">
        <v>-1000000</v>
      </c>
      <c r="M1203">
        <v>0</v>
      </c>
      <c r="N1203" t="s">
        <v>905</v>
      </c>
      <c r="O1203" t="s">
        <v>4884</v>
      </c>
    </row>
    <row r="1204" spans="1:15" x14ac:dyDescent="0.25">
      <c r="A1204">
        <v>1</v>
      </c>
      <c r="B1204">
        <v>10</v>
      </c>
      <c r="C1204">
        <v>80</v>
      </c>
      <c r="D1204">
        <v>1</v>
      </c>
      <c r="E1204">
        <v>5057000</v>
      </c>
      <c r="F1204" t="str">
        <f t="shared" si="18"/>
        <v>1108015057000</v>
      </c>
      <c r="G1204" t="s">
        <v>5129</v>
      </c>
      <c r="H1204">
        <v>0</v>
      </c>
      <c r="I1204">
        <v>0</v>
      </c>
      <c r="J1204">
        <v>-180876.34</v>
      </c>
      <c r="K1204">
        <v>0</v>
      </c>
      <c r="L1204">
        <v>-180876.34</v>
      </c>
      <c r="M1204">
        <v>0</v>
      </c>
      <c r="N1204" t="s">
        <v>905</v>
      </c>
      <c r="O1204" t="s">
        <v>4884</v>
      </c>
    </row>
    <row r="1205" spans="1:15" x14ac:dyDescent="0.25">
      <c r="A1205">
        <v>1</v>
      </c>
      <c r="B1205">
        <v>10</v>
      </c>
      <c r="C1205">
        <v>80</v>
      </c>
      <c r="D1205">
        <v>1</v>
      </c>
      <c r="E1205">
        <v>5059000</v>
      </c>
      <c r="F1205" t="str">
        <f t="shared" si="18"/>
        <v>1108015059000</v>
      </c>
      <c r="G1205" t="s">
        <v>4541</v>
      </c>
      <c r="H1205">
        <v>0</v>
      </c>
      <c r="I1205">
        <v>0</v>
      </c>
      <c r="J1205">
        <v>0</v>
      </c>
      <c r="K1205">
        <v>0</v>
      </c>
      <c r="L1205">
        <v>0</v>
      </c>
      <c r="M1205">
        <v>0</v>
      </c>
      <c r="N1205" t="s">
        <v>905</v>
      </c>
      <c r="O1205" t="s">
        <v>4884</v>
      </c>
    </row>
    <row r="1206" spans="1:15" x14ac:dyDescent="0.25">
      <c r="A1206">
        <v>1</v>
      </c>
      <c r="B1206">
        <v>10</v>
      </c>
      <c r="C1206">
        <v>80</v>
      </c>
      <c r="D1206">
        <v>1</v>
      </c>
      <c r="E1206">
        <v>5060001</v>
      </c>
      <c r="F1206" t="str">
        <f t="shared" si="18"/>
        <v>1108015060001</v>
      </c>
      <c r="G1206" t="s">
        <v>4516</v>
      </c>
      <c r="H1206">
        <v>0</v>
      </c>
      <c r="I1206">
        <v>0</v>
      </c>
      <c r="J1206">
        <v>0</v>
      </c>
      <c r="K1206">
        <v>0</v>
      </c>
      <c r="L1206">
        <v>0</v>
      </c>
      <c r="M1206">
        <v>0</v>
      </c>
      <c r="N1206" t="s">
        <v>905</v>
      </c>
      <c r="O1206" t="s">
        <v>4884</v>
      </c>
    </row>
    <row r="1207" spans="1:15" x14ac:dyDescent="0.25">
      <c r="A1207">
        <v>1</v>
      </c>
      <c r="B1207">
        <v>10</v>
      </c>
      <c r="C1207">
        <v>80</v>
      </c>
      <c r="D1207">
        <v>1</v>
      </c>
      <c r="E1207">
        <v>5060009</v>
      </c>
      <c r="F1207" t="str">
        <f t="shared" si="18"/>
        <v>1108015060009</v>
      </c>
      <c r="G1207" t="s">
        <v>4524</v>
      </c>
      <c r="H1207">
        <v>0</v>
      </c>
      <c r="I1207">
        <v>1903123.32</v>
      </c>
      <c r="J1207">
        <v>-1903123.32</v>
      </c>
      <c r="K1207">
        <v>0</v>
      </c>
      <c r="L1207">
        <v>0</v>
      </c>
      <c r="M1207">
        <v>0</v>
      </c>
      <c r="N1207" t="s">
        <v>905</v>
      </c>
      <c r="O1207" t="s">
        <v>4884</v>
      </c>
    </row>
    <row r="1208" spans="1:15" x14ac:dyDescent="0.25">
      <c r="A1208">
        <v>1</v>
      </c>
      <c r="B1208">
        <v>10</v>
      </c>
      <c r="C1208">
        <v>80</v>
      </c>
      <c r="D1208">
        <v>1</v>
      </c>
      <c r="E1208">
        <v>5060010</v>
      </c>
      <c r="F1208" t="str">
        <f t="shared" si="18"/>
        <v>1108015060010</v>
      </c>
      <c r="G1208" t="s">
        <v>5130</v>
      </c>
      <c r="H1208">
        <v>0</v>
      </c>
      <c r="I1208">
        <v>3181.5</v>
      </c>
      <c r="J1208">
        <v>-30000</v>
      </c>
      <c r="K1208">
        <v>0</v>
      </c>
      <c r="L1208">
        <v>-26818.5</v>
      </c>
      <c r="M1208">
        <v>0</v>
      </c>
      <c r="N1208" t="s">
        <v>905</v>
      </c>
      <c r="O1208" t="s">
        <v>4884</v>
      </c>
    </row>
    <row r="1209" spans="1:15" x14ac:dyDescent="0.25">
      <c r="A1209">
        <v>1</v>
      </c>
      <c r="B1209">
        <v>10</v>
      </c>
      <c r="C1209">
        <v>80</v>
      </c>
      <c r="D1209">
        <v>1</v>
      </c>
      <c r="E1209">
        <v>5060011</v>
      </c>
      <c r="F1209" t="str">
        <f t="shared" si="18"/>
        <v>1108015060011</v>
      </c>
      <c r="G1209" t="s">
        <v>5131</v>
      </c>
      <c r="H1209">
        <v>0</v>
      </c>
      <c r="I1209">
        <v>259952.95</v>
      </c>
      <c r="J1209">
        <v>-2908321.17</v>
      </c>
      <c r="K1209">
        <v>0</v>
      </c>
      <c r="L1209">
        <v>-2648368.2200000002</v>
      </c>
      <c r="M1209">
        <v>0</v>
      </c>
      <c r="N1209" t="s">
        <v>905</v>
      </c>
      <c r="O1209" t="s">
        <v>4884</v>
      </c>
    </row>
    <row r="1210" spans="1:15" x14ac:dyDescent="0.25">
      <c r="A1210">
        <v>1</v>
      </c>
      <c r="B1210">
        <v>10</v>
      </c>
      <c r="C1210">
        <v>80</v>
      </c>
      <c r="D1210">
        <v>1</v>
      </c>
      <c r="E1210">
        <v>5060013</v>
      </c>
      <c r="F1210" t="str">
        <f t="shared" si="18"/>
        <v>1108015060013</v>
      </c>
      <c r="G1210" t="s">
        <v>5132</v>
      </c>
      <c r="H1210">
        <v>0</v>
      </c>
      <c r="I1210">
        <v>0</v>
      </c>
      <c r="J1210">
        <v>0</v>
      </c>
      <c r="K1210">
        <v>0</v>
      </c>
      <c r="L1210">
        <v>0</v>
      </c>
      <c r="M1210">
        <v>0</v>
      </c>
      <c r="N1210" t="s">
        <v>905</v>
      </c>
      <c r="O1210" t="s">
        <v>4884</v>
      </c>
    </row>
    <row r="1211" spans="1:15" x14ac:dyDescent="0.25">
      <c r="A1211">
        <v>1</v>
      </c>
      <c r="B1211">
        <v>10</v>
      </c>
      <c r="C1211">
        <v>80</v>
      </c>
      <c r="D1211">
        <v>1</v>
      </c>
      <c r="E1211">
        <v>5060014</v>
      </c>
      <c r="F1211" t="str">
        <f t="shared" si="18"/>
        <v>1108015060014</v>
      </c>
      <c r="G1211" t="s">
        <v>5133</v>
      </c>
      <c r="H1211">
        <v>0</v>
      </c>
      <c r="I1211">
        <v>0</v>
      </c>
      <c r="J1211">
        <v>-544884.87</v>
      </c>
      <c r="K1211">
        <v>0</v>
      </c>
      <c r="L1211">
        <v>-544884.87</v>
      </c>
      <c r="M1211">
        <v>0</v>
      </c>
      <c r="N1211" t="s">
        <v>905</v>
      </c>
      <c r="O1211" t="s">
        <v>4884</v>
      </c>
    </row>
    <row r="1212" spans="1:15" x14ac:dyDescent="0.25">
      <c r="A1212">
        <v>1</v>
      </c>
      <c r="B1212">
        <v>10</v>
      </c>
      <c r="C1212">
        <v>80</v>
      </c>
      <c r="D1212">
        <v>1</v>
      </c>
      <c r="E1212">
        <v>5060015</v>
      </c>
      <c r="F1212" t="str">
        <f t="shared" si="18"/>
        <v>1108015060015</v>
      </c>
      <c r="G1212" t="s">
        <v>5134</v>
      </c>
      <c r="H1212">
        <v>0</v>
      </c>
      <c r="I1212">
        <v>0</v>
      </c>
      <c r="J1212">
        <v>-375000</v>
      </c>
      <c r="K1212">
        <v>0</v>
      </c>
      <c r="L1212">
        <v>-375000</v>
      </c>
      <c r="M1212">
        <v>0</v>
      </c>
      <c r="N1212" t="s">
        <v>905</v>
      </c>
      <c r="O1212" t="s">
        <v>4884</v>
      </c>
    </row>
    <row r="1213" spans="1:15" x14ac:dyDescent="0.25">
      <c r="A1213">
        <v>1</v>
      </c>
      <c r="B1213">
        <v>10</v>
      </c>
      <c r="C1213">
        <v>80</v>
      </c>
      <c r="D1213">
        <v>1</v>
      </c>
      <c r="E1213">
        <v>5060016</v>
      </c>
      <c r="F1213" t="str">
        <f t="shared" si="18"/>
        <v>1108015060016</v>
      </c>
      <c r="G1213" t="s">
        <v>5135</v>
      </c>
      <c r="H1213">
        <v>0</v>
      </c>
      <c r="I1213">
        <v>0</v>
      </c>
      <c r="J1213">
        <v>-400691.27</v>
      </c>
      <c r="K1213">
        <v>0</v>
      </c>
      <c r="L1213">
        <v>-400691.27</v>
      </c>
      <c r="M1213">
        <v>0</v>
      </c>
      <c r="N1213" t="s">
        <v>905</v>
      </c>
      <c r="O1213" t="s">
        <v>4884</v>
      </c>
    </row>
    <row r="1214" spans="1:15" x14ac:dyDescent="0.25">
      <c r="A1214">
        <v>1</v>
      </c>
      <c r="B1214">
        <v>10</v>
      </c>
      <c r="C1214">
        <v>80</v>
      </c>
      <c r="D1214">
        <v>1</v>
      </c>
      <c r="E1214">
        <v>5060017</v>
      </c>
      <c r="F1214" t="str">
        <f t="shared" si="18"/>
        <v>1108015060017</v>
      </c>
      <c r="G1214" t="s">
        <v>5136</v>
      </c>
      <c r="H1214">
        <v>0</v>
      </c>
      <c r="I1214">
        <v>0</v>
      </c>
      <c r="J1214">
        <v>-50000</v>
      </c>
      <c r="K1214">
        <v>0</v>
      </c>
      <c r="L1214">
        <v>-50000</v>
      </c>
      <c r="M1214">
        <v>0</v>
      </c>
      <c r="N1214" t="s">
        <v>905</v>
      </c>
      <c r="O1214" t="s">
        <v>4884</v>
      </c>
    </row>
    <row r="1215" spans="1:15" x14ac:dyDescent="0.25">
      <c r="A1215">
        <v>1</v>
      </c>
      <c r="B1215">
        <v>10</v>
      </c>
      <c r="C1215">
        <v>80</v>
      </c>
      <c r="D1215">
        <v>1</v>
      </c>
      <c r="E1215">
        <v>5060018</v>
      </c>
      <c r="F1215" t="str">
        <f t="shared" si="18"/>
        <v>1108015060018</v>
      </c>
      <c r="G1215" t="s">
        <v>5137</v>
      </c>
      <c r="H1215">
        <v>0</v>
      </c>
      <c r="I1215">
        <v>0</v>
      </c>
      <c r="J1215">
        <v>-609300</v>
      </c>
      <c r="K1215">
        <v>0</v>
      </c>
      <c r="L1215">
        <v>-609300</v>
      </c>
      <c r="M1215">
        <v>0</v>
      </c>
      <c r="N1215" t="s">
        <v>905</v>
      </c>
      <c r="O1215" t="s">
        <v>4884</v>
      </c>
    </row>
    <row r="1216" spans="1:15" x14ac:dyDescent="0.25">
      <c r="A1216">
        <v>1</v>
      </c>
      <c r="B1216">
        <v>10</v>
      </c>
      <c r="C1216">
        <v>80</v>
      </c>
      <c r="D1216">
        <v>1</v>
      </c>
      <c r="E1216">
        <v>5060019</v>
      </c>
      <c r="F1216" t="str">
        <f t="shared" si="18"/>
        <v>1108015060019</v>
      </c>
      <c r="G1216" t="s">
        <v>5138</v>
      </c>
      <c r="H1216">
        <v>0</v>
      </c>
      <c r="I1216">
        <v>0</v>
      </c>
      <c r="J1216">
        <v>-237000</v>
      </c>
      <c r="K1216">
        <v>0</v>
      </c>
      <c r="L1216">
        <v>-237000</v>
      </c>
      <c r="M1216">
        <v>0</v>
      </c>
      <c r="N1216" t="s">
        <v>905</v>
      </c>
      <c r="O1216" t="s">
        <v>4884</v>
      </c>
    </row>
    <row r="1217" spans="1:15" x14ac:dyDescent="0.25">
      <c r="A1217">
        <v>1</v>
      </c>
      <c r="B1217">
        <v>10</v>
      </c>
      <c r="C1217">
        <v>80</v>
      </c>
      <c r="D1217">
        <v>1</v>
      </c>
      <c r="E1217">
        <v>5060020</v>
      </c>
      <c r="F1217" t="str">
        <f t="shared" si="18"/>
        <v>1108015060020</v>
      </c>
      <c r="G1217" t="s">
        <v>5139</v>
      </c>
      <c r="H1217">
        <v>0</v>
      </c>
      <c r="I1217">
        <v>0</v>
      </c>
      <c r="J1217">
        <v>-198987.4</v>
      </c>
      <c r="K1217">
        <v>0</v>
      </c>
      <c r="L1217">
        <v>-198987.4</v>
      </c>
      <c r="M1217">
        <v>0</v>
      </c>
      <c r="N1217" t="s">
        <v>905</v>
      </c>
      <c r="O1217" t="s">
        <v>662</v>
      </c>
    </row>
    <row r="1218" spans="1:15" x14ac:dyDescent="0.25">
      <c r="A1218">
        <v>1</v>
      </c>
      <c r="B1218">
        <v>10</v>
      </c>
      <c r="C1218">
        <v>80</v>
      </c>
      <c r="D1218">
        <v>1</v>
      </c>
      <c r="E1218">
        <v>5060021</v>
      </c>
      <c r="F1218" t="str">
        <f t="shared" si="18"/>
        <v>1108015060021</v>
      </c>
      <c r="G1218" t="s">
        <v>5140</v>
      </c>
      <c r="H1218">
        <v>0</v>
      </c>
      <c r="I1218">
        <v>0</v>
      </c>
      <c r="J1218">
        <v>-250000</v>
      </c>
      <c r="K1218">
        <v>0</v>
      </c>
      <c r="L1218">
        <v>-250000</v>
      </c>
      <c r="M1218">
        <v>0</v>
      </c>
      <c r="N1218" t="s">
        <v>905</v>
      </c>
      <c r="O1218" t="s">
        <v>662</v>
      </c>
    </row>
    <row r="1219" spans="1:15" x14ac:dyDescent="0.25">
      <c r="A1219">
        <v>1</v>
      </c>
      <c r="B1219">
        <v>10</v>
      </c>
      <c r="C1219">
        <v>80</v>
      </c>
      <c r="D1219">
        <v>1</v>
      </c>
      <c r="E1219">
        <v>5060022</v>
      </c>
      <c r="F1219" t="str">
        <f t="shared" ref="F1219:F1282" si="19">CONCATENATE(A1219,B1219,C1219,D1219,E1219)</f>
        <v>1108015060022</v>
      </c>
      <c r="G1219" t="s">
        <v>5141</v>
      </c>
      <c r="H1219">
        <v>0</v>
      </c>
      <c r="I1219">
        <v>0</v>
      </c>
      <c r="J1219">
        <v>-25438.6</v>
      </c>
      <c r="K1219">
        <v>0</v>
      </c>
      <c r="L1219">
        <v>-25438.6</v>
      </c>
      <c r="M1219">
        <v>0</v>
      </c>
      <c r="N1219" t="s">
        <v>905</v>
      </c>
      <c r="O1219" t="s">
        <v>4884</v>
      </c>
    </row>
    <row r="1220" spans="1:15" x14ac:dyDescent="0.25">
      <c r="A1220">
        <v>1</v>
      </c>
      <c r="B1220">
        <v>10</v>
      </c>
      <c r="C1220">
        <v>80</v>
      </c>
      <c r="D1220">
        <v>1</v>
      </c>
      <c r="E1220">
        <v>5060050</v>
      </c>
      <c r="F1220" t="str">
        <f t="shared" si="19"/>
        <v>1108015060050</v>
      </c>
      <c r="G1220" t="s">
        <v>5142</v>
      </c>
      <c r="H1220">
        <v>0</v>
      </c>
      <c r="I1220">
        <v>0</v>
      </c>
      <c r="J1220">
        <v>0</v>
      </c>
      <c r="K1220">
        <v>0</v>
      </c>
      <c r="L1220">
        <v>0</v>
      </c>
      <c r="M1220">
        <v>0</v>
      </c>
      <c r="N1220" t="s">
        <v>905</v>
      </c>
      <c r="O1220" t="s">
        <v>4884</v>
      </c>
    </row>
    <row r="1221" spans="1:15" x14ac:dyDescent="0.25">
      <c r="A1221">
        <v>1</v>
      </c>
      <c r="B1221">
        <v>10</v>
      </c>
      <c r="C1221">
        <v>80</v>
      </c>
      <c r="D1221">
        <v>1</v>
      </c>
      <c r="E1221">
        <v>5060070</v>
      </c>
      <c r="F1221" t="str">
        <f t="shared" si="19"/>
        <v>1108015060070</v>
      </c>
      <c r="G1221" t="s">
        <v>5143</v>
      </c>
      <c r="H1221">
        <v>0</v>
      </c>
      <c r="I1221">
        <v>0</v>
      </c>
      <c r="J1221">
        <v>0</v>
      </c>
      <c r="K1221">
        <v>0</v>
      </c>
      <c r="L1221">
        <v>0</v>
      </c>
      <c r="M1221">
        <v>0</v>
      </c>
      <c r="N1221" t="s">
        <v>905</v>
      </c>
      <c r="O1221" t="s">
        <v>4884</v>
      </c>
    </row>
    <row r="1222" spans="1:15" x14ac:dyDescent="0.25">
      <c r="A1222">
        <v>1</v>
      </c>
      <c r="B1222">
        <v>10</v>
      </c>
      <c r="C1222">
        <v>80</v>
      </c>
      <c r="D1222">
        <v>1</v>
      </c>
      <c r="E1222">
        <v>5060110</v>
      </c>
      <c r="F1222" t="str">
        <f t="shared" si="19"/>
        <v>1108015060110</v>
      </c>
      <c r="G1222" t="s">
        <v>5144</v>
      </c>
      <c r="H1222">
        <v>0</v>
      </c>
      <c r="I1222">
        <v>0</v>
      </c>
      <c r="J1222">
        <v>-138050</v>
      </c>
      <c r="K1222">
        <v>0</v>
      </c>
      <c r="L1222">
        <v>-138050</v>
      </c>
      <c r="M1222">
        <v>0</v>
      </c>
      <c r="N1222" t="s">
        <v>905</v>
      </c>
      <c r="O1222" t="s">
        <v>4884</v>
      </c>
    </row>
    <row r="1223" spans="1:15" x14ac:dyDescent="0.25">
      <c r="A1223">
        <v>1</v>
      </c>
      <c r="B1223">
        <v>10</v>
      </c>
      <c r="C1223">
        <v>80</v>
      </c>
      <c r="D1223">
        <v>1</v>
      </c>
      <c r="E1223">
        <v>5060111</v>
      </c>
      <c r="F1223" t="str">
        <f t="shared" si="19"/>
        <v>1108015060111</v>
      </c>
      <c r="G1223" t="s">
        <v>5145</v>
      </c>
      <c r="H1223">
        <v>0</v>
      </c>
      <c r="I1223">
        <v>0</v>
      </c>
      <c r="J1223">
        <v>-180000</v>
      </c>
      <c r="K1223">
        <v>0</v>
      </c>
      <c r="L1223">
        <v>-180000</v>
      </c>
      <c r="M1223">
        <v>0</v>
      </c>
      <c r="N1223" t="s">
        <v>905</v>
      </c>
      <c r="O1223" t="s">
        <v>4884</v>
      </c>
    </row>
    <row r="1224" spans="1:15" x14ac:dyDescent="0.25">
      <c r="A1224">
        <v>1</v>
      </c>
      <c r="B1224">
        <v>10</v>
      </c>
      <c r="C1224">
        <v>80</v>
      </c>
      <c r="D1224">
        <v>1</v>
      </c>
      <c r="E1224">
        <v>5060112</v>
      </c>
      <c r="F1224" t="str">
        <f t="shared" si="19"/>
        <v>1108015060112</v>
      </c>
      <c r="G1224" t="s">
        <v>5146</v>
      </c>
      <c r="H1224">
        <v>0</v>
      </c>
      <c r="I1224">
        <v>0</v>
      </c>
      <c r="J1224">
        <v>-161950</v>
      </c>
      <c r="K1224">
        <v>0</v>
      </c>
      <c r="L1224">
        <v>-161950</v>
      </c>
      <c r="M1224">
        <v>0</v>
      </c>
      <c r="N1224" t="s">
        <v>905</v>
      </c>
      <c r="O1224" t="s">
        <v>4884</v>
      </c>
    </row>
    <row r="1225" spans="1:15" x14ac:dyDescent="0.25">
      <c r="A1225">
        <v>1</v>
      </c>
      <c r="B1225">
        <v>10</v>
      </c>
      <c r="C1225">
        <v>80</v>
      </c>
      <c r="D1225">
        <v>1</v>
      </c>
      <c r="E1225">
        <v>5060120</v>
      </c>
      <c r="F1225" t="str">
        <f t="shared" si="19"/>
        <v>1108015060120</v>
      </c>
      <c r="G1225" t="s">
        <v>5147</v>
      </c>
      <c r="H1225">
        <v>0</v>
      </c>
      <c r="I1225">
        <v>0</v>
      </c>
      <c r="J1225">
        <v>0</v>
      </c>
      <c r="K1225">
        <v>0</v>
      </c>
      <c r="L1225">
        <v>0</v>
      </c>
      <c r="M1225">
        <v>0</v>
      </c>
      <c r="N1225" t="s">
        <v>905</v>
      </c>
      <c r="O1225" t="s">
        <v>4884</v>
      </c>
    </row>
    <row r="1226" spans="1:15" x14ac:dyDescent="0.25">
      <c r="A1226">
        <v>1</v>
      </c>
      <c r="B1226">
        <v>10</v>
      </c>
      <c r="C1226">
        <v>80</v>
      </c>
      <c r="D1226">
        <v>1</v>
      </c>
      <c r="E1226">
        <v>5060130</v>
      </c>
      <c r="F1226" t="str">
        <f t="shared" si="19"/>
        <v>1108015060130</v>
      </c>
      <c r="G1226" t="s">
        <v>5148</v>
      </c>
      <c r="H1226">
        <v>0</v>
      </c>
      <c r="I1226">
        <v>0</v>
      </c>
      <c r="J1226">
        <v>0</v>
      </c>
      <c r="K1226">
        <v>0</v>
      </c>
      <c r="L1226">
        <v>0</v>
      </c>
      <c r="M1226">
        <v>0</v>
      </c>
      <c r="N1226" t="s">
        <v>905</v>
      </c>
      <c r="O1226" t="s">
        <v>4884</v>
      </c>
    </row>
    <row r="1227" spans="1:15" x14ac:dyDescent="0.25">
      <c r="A1227">
        <v>1</v>
      </c>
      <c r="B1227">
        <v>10</v>
      </c>
      <c r="C1227">
        <v>80</v>
      </c>
      <c r="D1227">
        <v>1</v>
      </c>
      <c r="E1227">
        <v>5061000</v>
      </c>
      <c r="F1227" t="str">
        <f t="shared" si="19"/>
        <v>1108015061000</v>
      </c>
      <c r="G1227" t="s">
        <v>5149</v>
      </c>
      <c r="H1227">
        <v>0</v>
      </c>
      <c r="I1227">
        <v>0</v>
      </c>
      <c r="J1227">
        <v>0</v>
      </c>
      <c r="K1227">
        <v>0</v>
      </c>
      <c r="L1227">
        <v>0</v>
      </c>
      <c r="M1227">
        <v>0</v>
      </c>
      <c r="N1227" t="s">
        <v>905</v>
      </c>
      <c r="O1227" t="s">
        <v>4884</v>
      </c>
    </row>
    <row r="1228" spans="1:15" x14ac:dyDescent="0.25">
      <c r="A1228">
        <v>1</v>
      </c>
      <c r="B1228">
        <v>10</v>
      </c>
      <c r="C1228">
        <v>80</v>
      </c>
      <c r="D1228">
        <v>1</v>
      </c>
      <c r="E1228">
        <v>5076000</v>
      </c>
      <c r="F1228" t="str">
        <f t="shared" si="19"/>
        <v>1108015076000</v>
      </c>
      <c r="G1228" t="s">
        <v>5150</v>
      </c>
      <c r="H1228">
        <v>0</v>
      </c>
      <c r="I1228">
        <v>0</v>
      </c>
      <c r="J1228">
        <v>0</v>
      </c>
      <c r="K1228">
        <v>0</v>
      </c>
      <c r="L1228">
        <v>0</v>
      </c>
      <c r="M1228">
        <v>0</v>
      </c>
      <c r="N1228" t="s">
        <v>905</v>
      </c>
      <c r="O1228" t="s">
        <v>4884</v>
      </c>
    </row>
    <row r="1229" spans="1:15" x14ac:dyDescent="0.25">
      <c r="A1229">
        <v>1</v>
      </c>
      <c r="B1229">
        <v>10</v>
      </c>
      <c r="C1229">
        <v>80</v>
      </c>
      <c r="D1229">
        <v>1</v>
      </c>
      <c r="E1229">
        <v>5077000</v>
      </c>
      <c r="F1229" t="str">
        <f t="shared" si="19"/>
        <v>1108015077000</v>
      </c>
      <c r="G1229" t="s">
        <v>5151</v>
      </c>
      <c r="H1229">
        <v>0</v>
      </c>
      <c r="I1229">
        <v>0</v>
      </c>
      <c r="J1229">
        <v>0</v>
      </c>
      <c r="K1229">
        <v>0</v>
      </c>
      <c r="L1229">
        <v>0</v>
      </c>
      <c r="M1229">
        <v>0</v>
      </c>
      <c r="N1229" t="s">
        <v>905</v>
      </c>
      <c r="O1229" t="s">
        <v>662</v>
      </c>
    </row>
    <row r="1230" spans="1:15" x14ac:dyDescent="0.25">
      <c r="A1230">
        <v>1</v>
      </c>
      <c r="B1230">
        <v>10</v>
      </c>
      <c r="C1230">
        <v>80</v>
      </c>
      <c r="D1230">
        <v>1</v>
      </c>
      <c r="E1230">
        <v>5077100</v>
      </c>
      <c r="F1230" t="str">
        <f t="shared" si="19"/>
        <v>1108015077100</v>
      </c>
      <c r="G1230" t="s">
        <v>5152</v>
      </c>
      <c r="H1230">
        <v>0</v>
      </c>
      <c r="I1230">
        <v>0</v>
      </c>
      <c r="J1230">
        <v>-11560</v>
      </c>
      <c r="K1230">
        <v>0</v>
      </c>
      <c r="L1230">
        <v>-11560</v>
      </c>
      <c r="M1230">
        <v>0</v>
      </c>
      <c r="N1230" t="s">
        <v>905</v>
      </c>
      <c r="O1230" t="s">
        <v>4884</v>
      </c>
    </row>
    <row r="1231" spans="1:15" x14ac:dyDescent="0.25">
      <c r="A1231">
        <v>1</v>
      </c>
      <c r="B1231">
        <v>10</v>
      </c>
      <c r="C1231">
        <v>80</v>
      </c>
      <c r="D1231">
        <v>1</v>
      </c>
      <c r="E1231">
        <v>7034000</v>
      </c>
      <c r="F1231" t="str">
        <f t="shared" si="19"/>
        <v>1108017034000</v>
      </c>
      <c r="G1231" t="s">
        <v>4834</v>
      </c>
      <c r="H1231">
        <v>0</v>
      </c>
      <c r="I1231">
        <v>1021.7</v>
      </c>
      <c r="J1231">
        <v>-757.26</v>
      </c>
      <c r="K1231">
        <v>264.44</v>
      </c>
      <c r="L1231">
        <v>0</v>
      </c>
      <c r="M1231">
        <v>0</v>
      </c>
      <c r="N1231" t="s">
        <v>905</v>
      </c>
      <c r="O1231" t="s">
        <v>662</v>
      </c>
    </row>
    <row r="1232" spans="1:15" x14ac:dyDescent="0.25">
      <c r="A1232">
        <v>1</v>
      </c>
      <c r="B1232">
        <v>10</v>
      </c>
      <c r="C1232">
        <v>80</v>
      </c>
      <c r="D1232">
        <v>1</v>
      </c>
      <c r="E1232">
        <v>7366001</v>
      </c>
      <c r="F1232" t="str">
        <f t="shared" si="19"/>
        <v>1108017366001</v>
      </c>
      <c r="G1232" t="s">
        <v>5153</v>
      </c>
      <c r="H1232">
        <v>0</v>
      </c>
      <c r="I1232">
        <v>506500</v>
      </c>
      <c r="J1232">
        <v>-256500</v>
      </c>
      <c r="K1232">
        <v>250000</v>
      </c>
      <c r="L1232">
        <v>0</v>
      </c>
      <c r="M1232">
        <v>0</v>
      </c>
      <c r="N1232" t="s">
        <v>905</v>
      </c>
      <c r="O1232" t="s">
        <v>662</v>
      </c>
    </row>
    <row r="1233" spans="1:15" x14ac:dyDescent="0.25">
      <c r="A1233">
        <v>1</v>
      </c>
      <c r="B1233">
        <v>10</v>
      </c>
      <c r="C1233">
        <v>80</v>
      </c>
      <c r="D1233">
        <v>1</v>
      </c>
      <c r="E1233">
        <v>7367000</v>
      </c>
      <c r="F1233" t="str">
        <f t="shared" si="19"/>
        <v>1108017367000</v>
      </c>
      <c r="G1233" t="s">
        <v>5154</v>
      </c>
      <c r="H1233">
        <v>0</v>
      </c>
      <c r="I1233">
        <v>0</v>
      </c>
      <c r="J1233">
        <v>0</v>
      </c>
      <c r="K1233">
        <v>0</v>
      </c>
      <c r="L1233">
        <v>0</v>
      </c>
      <c r="M1233">
        <v>0</v>
      </c>
      <c r="N1233" t="s">
        <v>905</v>
      </c>
      <c r="O1233" t="s">
        <v>662</v>
      </c>
    </row>
    <row r="1234" spans="1:15" x14ac:dyDescent="0.25">
      <c r="A1234">
        <v>1</v>
      </c>
      <c r="B1234">
        <v>10</v>
      </c>
      <c r="C1234">
        <v>80</v>
      </c>
      <c r="D1234">
        <v>1</v>
      </c>
      <c r="E1234">
        <v>7368000</v>
      </c>
      <c r="F1234" t="str">
        <f t="shared" si="19"/>
        <v>1108017368000</v>
      </c>
      <c r="G1234" t="s">
        <v>4873</v>
      </c>
      <c r="H1234">
        <v>0</v>
      </c>
      <c r="I1234">
        <v>237000</v>
      </c>
      <c r="J1234">
        <v>0</v>
      </c>
      <c r="K1234">
        <v>237000</v>
      </c>
      <c r="L1234">
        <v>0</v>
      </c>
      <c r="M1234">
        <v>0</v>
      </c>
      <c r="N1234" t="s">
        <v>905</v>
      </c>
      <c r="O1234" t="s">
        <v>662</v>
      </c>
    </row>
    <row r="1235" spans="1:15" x14ac:dyDescent="0.25">
      <c r="A1235">
        <v>1</v>
      </c>
      <c r="B1235">
        <v>10</v>
      </c>
      <c r="C1235">
        <v>80</v>
      </c>
      <c r="D1235">
        <v>1</v>
      </c>
      <c r="E1235">
        <v>7370110</v>
      </c>
      <c r="F1235" t="str">
        <f t="shared" si="19"/>
        <v>1108017370110</v>
      </c>
      <c r="G1235" t="s">
        <v>5155</v>
      </c>
      <c r="H1235">
        <v>0</v>
      </c>
      <c r="I1235">
        <v>180000</v>
      </c>
      <c r="J1235">
        <v>0</v>
      </c>
      <c r="K1235">
        <v>180000</v>
      </c>
      <c r="L1235">
        <v>0</v>
      </c>
      <c r="M1235">
        <v>0</v>
      </c>
      <c r="N1235" t="s">
        <v>905</v>
      </c>
      <c r="O1235" t="s">
        <v>662</v>
      </c>
    </row>
    <row r="1236" spans="1:15" x14ac:dyDescent="0.25">
      <c r="A1236">
        <v>1</v>
      </c>
      <c r="B1236">
        <v>10</v>
      </c>
      <c r="C1236">
        <v>80</v>
      </c>
      <c r="D1236">
        <v>1</v>
      </c>
      <c r="E1236">
        <v>7370120</v>
      </c>
      <c r="F1236" t="str">
        <f t="shared" si="19"/>
        <v>1108017370120</v>
      </c>
      <c r="G1236" t="s">
        <v>5156</v>
      </c>
      <c r="H1236">
        <v>0</v>
      </c>
      <c r="I1236">
        <v>0</v>
      </c>
      <c r="J1236">
        <v>0</v>
      </c>
      <c r="K1236">
        <v>0</v>
      </c>
      <c r="L1236">
        <v>0</v>
      </c>
      <c r="M1236">
        <v>0</v>
      </c>
      <c r="N1236" t="s">
        <v>905</v>
      </c>
      <c r="O1236" t="s">
        <v>662</v>
      </c>
    </row>
    <row r="1237" spans="1:15" x14ac:dyDescent="0.25">
      <c r="A1237">
        <v>1</v>
      </c>
      <c r="B1237">
        <v>10</v>
      </c>
      <c r="C1237">
        <v>80</v>
      </c>
      <c r="D1237">
        <v>1</v>
      </c>
      <c r="E1237">
        <v>7601000</v>
      </c>
      <c r="F1237" t="str">
        <f t="shared" si="19"/>
        <v>1108017601000</v>
      </c>
      <c r="G1237" t="s">
        <v>5157</v>
      </c>
      <c r="H1237">
        <v>0</v>
      </c>
      <c r="I1237">
        <v>2185719.71</v>
      </c>
      <c r="J1237">
        <v>-764229.41</v>
      </c>
      <c r="K1237">
        <v>1421490.3</v>
      </c>
      <c r="L1237">
        <v>0</v>
      </c>
      <c r="M1237">
        <v>0</v>
      </c>
      <c r="N1237" t="s">
        <v>905</v>
      </c>
      <c r="O1237" t="s">
        <v>662</v>
      </c>
    </row>
    <row r="1238" spans="1:15" x14ac:dyDescent="0.25">
      <c r="A1238">
        <v>1</v>
      </c>
      <c r="B1238">
        <v>10</v>
      </c>
      <c r="C1238">
        <v>80</v>
      </c>
      <c r="D1238">
        <v>1</v>
      </c>
      <c r="E1238">
        <v>7602000</v>
      </c>
      <c r="F1238" t="str">
        <f t="shared" si="19"/>
        <v>1108017602000</v>
      </c>
      <c r="G1238" t="s">
        <v>5124</v>
      </c>
      <c r="H1238">
        <v>0</v>
      </c>
      <c r="I1238">
        <v>180876.34</v>
      </c>
      <c r="J1238">
        <v>0</v>
      </c>
      <c r="K1238">
        <v>180876.34</v>
      </c>
      <c r="L1238">
        <v>0</v>
      </c>
      <c r="M1238">
        <v>0</v>
      </c>
      <c r="N1238" t="s">
        <v>905</v>
      </c>
      <c r="O1238" t="s">
        <v>662</v>
      </c>
    </row>
    <row r="1239" spans="1:15" x14ac:dyDescent="0.25">
      <c r="A1239">
        <v>1</v>
      </c>
      <c r="B1239">
        <v>10</v>
      </c>
      <c r="C1239">
        <v>80</v>
      </c>
      <c r="D1239">
        <v>1</v>
      </c>
      <c r="E1239">
        <v>7693000</v>
      </c>
      <c r="F1239" t="str">
        <f t="shared" si="19"/>
        <v>1108017693000</v>
      </c>
      <c r="G1239" t="s">
        <v>5158</v>
      </c>
      <c r="H1239">
        <v>0</v>
      </c>
      <c r="I1239">
        <v>397637.9</v>
      </c>
      <c r="J1239">
        <v>-24337.9</v>
      </c>
      <c r="K1239">
        <v>373300</v>
      </c>
      <c r="L1239">
        <v>0</v>
      </c>
      <c r="M1239">
        <v>0</v>
      </c>
      <c r="N1239" t="s">
        <v>905</v>
      </c>
      <c r="O1239" t="s">
        <v>662</v>
      </c>
    </row>
    <row r="1240" spans="1:15" x14ac:dyDescent="0.25">
      <c r="A1240">
        <v>1</v>
      </c>
      <c r="B1240">
        <v>10</v>
      </c>
      <c r="C1240">
        <v>80</v>
      </c>
      <c r="D1240">
        <v>1</v>
      </c>
      <c r="E1240">
        <v>7695000</v>
      </c>
      <c r="F1240" t="str">
        <f t="shared" si="19"/>
        <v>1108017695000</v>
      </c>
      <c r="G1240" t="s">
        <v>5159</v>
      </c>
      <c r="H1240">
        <v>0</v>
      </c>
      <c r="I1240">
        <v>2175570.9</v>
      </c>
      <c r="J1240">
        <v>-1233570.8999999999</v>
      </c>
      <c r="K1240">
        <v>942000</v>
      </c>
      <c r="L1240">
        <v>0</v>
      </c>
      <c r="M1240">
        <v>0</v>
      </c>
      <c r="N1240" t="s">
        <v>905</v>
      </c>
      <c r="O1240" t="s">
        <v>662</v>
      </c>
    </row>
    <row r="1241" spans="1:15" x14ac:dyDescent="0.25">
      <c r="A1241">
        <v>1</v>
      </c>
      <c r="B1241">
        <v>10</v>
      </c>
      <c r="C1241">
        <v>80</v>
      </c>
      <c r="D1241">
        <v>1</v>
      </c>
      <c r="E1241">
        <v>7696000</v>
      </c>
      <c r="F1241" t="str">
        <f t="shared" si="19"/>
        <v>1108017696000</v>
      </c>
      <c r="G1241" t="s">
        <v>5126</v>
      </c>
      <c r="H1241">
        <v>0</v>
      </c>
      <c r="I1241">
        <v>0</v>
      </c>
      <c r="J1241">
        <v>0</v>
      </c>
      <c r="K1241">
        <v>0</v>
      </c>
      <c r="L1241">
        <v>0</v>
      </c>
      <c r="M1241">
        <v>0</v>
      </c>
      <c r="N1241" t="s">
        <v>905</v>
      </c>
      <c r="O1241" t="s">
        <v>662</v>
      </c>
    </row>
    <row r="1242" spans="1:15" x14ac:dyDescent="0.25">
      <c r="A1242">
        <v>1</v>
      </c>
      <c r="B1242">
        <v>10</v>
      </c>
      <c r="C1242">
        <v>80</v>
      </c>
      <c r="D1242">
        <v>1</v>
      </c>
      <c r="E1242">
        <v>7697000</v>
      </c>
      <c r="F1242" t="str">
        <f t="shared" si="19"/>
        <v>1108017697000</v>
      </c>
      <c r="G1242" t="s">
        <v>5160</v>
      </c>
      <c r="H1242">
        <v>0</v>
      </c>
      <c r="I1242">
        <v>0</v>
      </c>
      <c r="J1242">
        <v>0</v>
      </c>
      <c r="K1242">
        <v>0</v>
      </c>
      <c r="L1242">
        <v>0</v>
      </c>
      <c r="M1242">
        <v>0</v>
      </c>
      <c r="N1242" t="s">
        <v>905</v>
      </c>
      <c r="O1242" t="s">
        <v>662</v>
      </c>
    </row>
    <row r="1243" spans="1:15" x14ac:dyDescent="0.25">
      <c r="A1243">
        <v>1</v>
      </c>
      <c r="B1243">
        <v>10</v>
      </c>
      <c r="C1243">
        <v>80</v>
      </c>
      <c r="D1243">
        <v>1</v>
      </c>
      <c r="E1243">
        <v>7699000</v>
      </c>
      <c r="F1243" t="str">
        <f t="shared" si="19"/>
        <v>1108017699000</v>
      </c>
      <c r="G1243" t="s">
        <v>4541</v>
      </c>
      <c r="H1243">
        <v>0</v>
      </c>
      <c r="I1243">
        <v>0</v>
      </c>
      <c r="J1243">
        <v>0</v>
      </c>
      <c r="K1243">
        <v>0</v>
      </c>
      <c r="L1243">
        <v>0</v>
      </c>
      <c r="M1243">
        <v>0</v>
      </c>
      <c r="N1243" t="s">
        <v>905</v>
      </c>
      <c r="O1243" t="s">
        <v>662</v>
      </c>
    </row>
    <row r="1244" spans="1:15" x14ac:dyDescent="0.25">
      <c r="A1244">
        <v>1</v>
      </c>
      <c r="B1244">
        <v>10</v>
      </c>
      <c r="C1244">
        <v>80</v>
      </c>
      <c r="D1244">
        <v>1</v>
      </c>
      <c r="E1244">
        <v>7851000</v>
      </c>
      <c r="F1244" t="str">
        <f t="shared" si="19"/>
        <v>1108017851000</v>
      </c>
      <c r="G1244" t="s">
        <v>5161</v>
      </c>
      <c r="H1244">
        <v>0</v>
      </c>
      <c r="I1244">
        <v>0</v>
      </c>
      <c r="J1244">
        <v>0</v>
      </c>
      <c r="K1244">
        <v>0</v>
      </c>
      <c r="L1244">
        <v>0</v>
      </c>
      <c r="M1244">
        <v>0</v>
      </c>
      <c r="N1244" t="s">
        <v>905</v>
      </c>
      <c r="O1244" t="s">
        <v>662</v>
      </c>
    </row>
    <row r="1245" spans="1:15" x14ac:dyDescent="0.25">
      <c r="A1245">
        <v>1</v>
      </c>
      <c r="B1245">
        <v>10</v>
      </c>
      <c r="C1245">
        <v>80</v>
      </c>
      <c r="D1245">
        <v>1</v>
      </c>
      <c r="E1245">
        <v>7852000</v>
      </c>
      <c r="F1245" t="str">
        <f t="shared" si="19"/>
        <v>1108017852000</v>
      </c>
      <c r="G1245" t="s">
        <v>5162</v>
      </c>
      <c r="H1245">
        <v>0</v>
      </c>
      <c r="I1245">
        <v>0</v>
      </c>
      <c r="J1245">
        <v>0</v>
      </c>
      <c r="K1245">
        <v>0</v>
      </c>
      <c r="L1245">
        <v>0</v>
      </c>
      <c r="M1245">
        <v>0</v>
      </c>
      <c r="N1245" t="s">
        <v>905</v>
      </c>
      <c r="O1245" t="s">
        <v>662</v>
      </c>
    </row>
    <row r="1246" spans="1:15" x14ac:dyDescent="0.25">
      <c r="A1246">
        <v>1</v>
      </c>
      <c r="B1246">
        <v>10</v>
      </c>
      <c r="C1246">
        <v>80</v>
      </c>
      <c r="D1246">
        <v>1</v>
      </c>
      <c r="E1246">
        <v>7853000</v>
      </c>
      <c r="F1246" t="str">
        <f t="shared" si="19"/>
        <v>1108017853000</v>
      </c>
      <c r="G1246" t="s">
        <v>4522</v>
      </c>
      <c r="H1246">
        <v>0</v>
      </c>
      <c r="I1246">
        <v>0</v>
      </c>
      <c r="J1246">
        <v>0</v>
      </c>
      <c r="K1246">
        <v>0</v>
      </c>
      <c r="L1246">
        <v>0</v>
      </c>
      <c r="M1246">
        <v>0</v>
      </c>
      <c r="N1246" t="s">
        <v>905</v>
      </c>
      <c r="O1246" t="s">
        <v>662</v>
      </c>
    </row>
    <row r="1247" spans="1:15" x14ac:dyDescent="0.25">
      <c r="A1247">
        <v>1</v>
      </c>
      <c r="B1247">
        <v>10</v>
      </c>
      <c r="C1247">
        <v>80</v>
      </c>
      <c r="D1247">
        <v>1</v>
      </c>
      <c r="E1247">
        <v>7855000</v>
      </c>
      <c r="F1247" t="str">
        <f t="shared" si="19"/>
        <v>1108017855000</v>
      </c>
      <c r="G1247" t="s">
        <v>5130</v>
      </c>
      <c r="H1247">
        <v>0</v>
      </c>
      <c r="I1247">
        <v>26818.5</v>
      </c>
      <c r="J1247">
        <v>0</v>
      </c>
      <c r="K1247">
        <v>26818.5</v>
      </c>
      <c r="L1247">
        <v>0</v>
      </c>
      <c r="M1247">
        <v>0</v>
      </c>
      <c r="N1247" t="s">
        <v>905</v>
      </c>
      <c r="O1247" t="s">
        <v>662</v>
      </c>
    </row>
    <row r="1248" spans="1:15" x14ac:dyDescent="0.25">
      <c r="A1248">
        <v>1</v>
      </c>
      <c r="B1248">
        <v>10</v>
      </c>
      <c r="C1248">
        <v>80</v>
      </c>
      <c r="D1248">
        <v>1</v>
      </c>
      <c r="E1248">
        <v>7856000</v>
      </c>
      <c r="F1248" t="str">
        <f t="shared" si="19"/>
        <v>1108017856000</v>
      </c>
      <c r="G1248" t="s">
        <v>5131</v>
      </c>
      <c r="H1248">
        <v>0</v>
      </c>
      <c r="I1248">
        <v>0</v>
      </c>
      <c r="J1248">
        <v>0</v>
      </c>
      <c r="K1248">
        <v>0</v>
      </c>
      <c r="L1248">
        <v>0</v>
      </c>
      <c r="M1248">
        <v>0</v>
      </c>
      <c r="N1248" t="s">
        <v>905</v>
      </c>
      <c r="O1248" t="s">
        <v>662</v>
      </c>
    </row>
    <row r="1249" spans="1:15" x14ac:dyDescent="0.25">
      <c r="A1249">
        <v>1</v>
      </c>
      <c r="B1249">
        <v>10</v>
      </c>
      <c r="C1249">
        <v>80</v>
      </c>
      <c r="D1249">
        <v>1</v>
      </c>
      <c r="E1249">
        <v>7857000</v>
      </c>
      <c r="F1249" t="str">
        <f t="shared" si="19"/>
        <v>1108017857000</v>
      </c>
      <c r="G1249" t="s">
        <v>5133</v>
      </c>
      <c r="H1249">
        <v>0</v>
      </c>
      <c r="I1249">
        <v>544884.87</v>
      </c>
      <c r="J1249">
        <v>0</v>
      </c>
      <c r="K1249">
        <v>544884.87</v>
      </c>
      <c r="L1249">
        <v>0</v>
      </c>
      <c r="M1249">
        <v>0</v>
      </c>
      <c r="N1249" t="s">
        <v>905</v>
      </c>
      <c r="O1249" t="s">
        <v>662</v>
      </c>
    </row>
    <row r="1250" spans="1:15" x14ac:dyDescent="0.25">
      <c r="A1250">
        <v>1</v>
      </c>
      <c r="B1250">
        <v>10</v>
      </c>
      <c r="C1250">
        <v>80</v>
      </c>
      <c r="D1250">
        <v>1</v>
      </c>
      <c r="E1250">
        <v>7858000</v>
      </c>
      <c r="F1250" t="str">
        <f t="shared" si="19"/>
        <v>1108017858000</v>
      </c>
      <c r="G1250" t="s">
        <v>5134</v>
      </c>
      <c r="H1250">
        <v>0</v>
      </c>
      <c r="I1250">
        <v>436857.13</v>
      </c>
      <c r="J1250">
        <v>-61857.13</v>
      </c>
      <c r="K1250">
        <v>375000</v>
      </c>
      <c r="L1250">
        <v>0</v>
      </c>
      <c r="M1250">
        <v>0</v>
      </c>
      <c r="N1250" t="s">
        <v>905</v>
      </c>
      <c r="O1250" t="s">
        <v>662</v>
      </c>
    </row>
    <row r="1251" spans="1:15" x14ac:dyDescent="0.25">
      <c r="A1251">
        <v>1</v>
      </c>
      <c r="B1251">
        <v>10</v>
      </c>
      <c r="C1251">
        <v>80</v>
      </c>
      <c r="D1251">
        <v>1</v>
      </c>
      <c r="E1251">
        <v>7859000</v>
      </c>
      <c r="F1251" t="str">
        <f t="shared" si="19"/>
        <v>1108017859000</v>
      </c>
      <c r="G1251" t="s">
        <v>5135</v>
      </c>
      <c r="H1251">
        <v>0</v>
      </c>
      <c r="I1251">
        <v>1091961.27</v>
      </c>
      <c r="J1251">
        <v>-691270</v>
      </c>
      <c r="K1251">
        <v>400691.27</v>
      </c>
      <c r="L1251">
        <v>0</v>
      </c>
      <c r="M1251">
        <v>0</v>
      </c>
      <c r="N1251" t="s">
        <v>905</v>
      </c>
      <c r="O1251" t="s">
        <v>662</v>
      </c>
    </row>
    <row r="1252" spans="1:15" x14ac:dyDescent="0.25">
      <c r="A1252">
        <v>1</v>
      </c>
      <c r="B1252">
        <v>10</v>
      </c>
      <c r="C1252">
        <v>80</v>
      </c>
      <c r="D1252">
        <v>1</v>
      </c>
      <c r="E1252">
        <v>7860000</v>
      </c>
      <c r="F1252" t="str">
        <f t="shared" si="19"/>
        <v>1108017860000</v>
      </c>
      <c r="G1252" t="s">
        <v>5136</v>
      </c>
      <c r="H1252">
        <v>0</v>
      </c>
      <c r="I1252">
        <v>53384.68</v>
      </c>
      <c r="J1252">
        <v>0</v>
      </c>
      <c r="K1252">
        <v>53384.68</v>
      </c>
      <c r="L1252">
        <v>0</v>
      </c>
      <c r="M1252">
        <v>0</v>
      </c>
      <c r="N1252" t="s">
        <v>905</v>
      </c>
      <c r="O1252" t="s">
        <v>662</v>
      </c>
    </row>
    <row r="1253" spans="1:15" x14ac:dyDescent="0.25">
      <c r="A1253">
        <v>1</v>
      </c>
      <c r="B1253">
        <v>10</v>
      </c>
      <c r="C1253">
        <v>80</v>
      </c>
      <c r="D1253">
        <v>1</v>
      </c>
      <c r="E1253">
        <v>7861000</v>
      </c>
      <c r="F1253" t="str">
        <f t="shared" si="19"/>
        <v>1108017861000</v>
      </c>
      <c r="G1253" t="s">
        <v>5137</v>
      </c>
      <c r="H1253">
        <v>0</v>
      </c>
      <c r="I1253">
        <v>342006</v>
      </c>
      <c r="J1253">
        <v>-14500</v>
      </c>
      <c r="K1253">
        <v>327506</v>
      </c>
      <c r="L1253">
        <v>0</v>
      </c>
      <c r="M1253">
        <v>0</v>
      </c>
      <c r="N1253" t="s">
        <v>905</v>
      </c>
      <c r="O1253" t="s">
        <v>662</v>
      </c>
    </row>
    <row r="1254" spans="1:15" x14ac:dyDescent="0.25">
      <c r="A1254">
        <v>1</v>
      </c>
      <c r="B1254">
        <v>10</v>
      </c>
      <c r="C1254">
        <v>80</v>
      </c>
      <c r="D1254">
        <v>1</v>
      </c>
      <c r="E1254">
        <v>7900001</v>
      </c>
      <c r="F1254" t="str">
        <f t="shared" si="19"/>
        <v>1108017900001</v>
      </c>
      <c r="G1254" t="s">
        <v>5163</v>
      </c>
      <c r="H1254">
        <v>0</v>
      </c>
      <c r="I1254">
        <v>40313.15</v>
      </c>
      <c r="J1254">
        <v>0</v>
      </c>
      <c r="K1254">
        <v>40313.15</v>
      </c>
      <c r="L1254">
        <v>0</v>
      </c>
      <c r="M1254">
        <v>0</v>
      </c>
      <c r="N1254" t="s">
        <v>905</v>
      </c>
      <c r="O1254" t="s">
        <v>662</v>
      </c>
    </row>
    <row r="1255" spans="1:15" x14ac:dyDescent="0.25">
      <c r="A1255">
        <v>1</v>
      </c>
      <c r="B1255">
        <v>10</v>
      </c>
      <c r="C1255">
        <v>80</v>
      </c>
      <c r="D1255">
        <v>1</v>
      </c>
      <c r="E1255">
        <v>7900002</v>
      </c>
      <c r="F1255" t="str">
        <f t="shared" si="19"/>
        <v>1108017900002</v>
      </c>
      <c r="G1255" t="s">
        <v>5164</v>
      </c>
      <c r="H1255">
        <v>0</v>
      </c>
      <c r="I1255">
        <v>0</v>
      </c>
      <c r="J1255">
        <v>0</v>
      </c>
      <c r="K1255">
        <v>0</v>
      </c>
      <c r="L1255">
        <v>0</v>
      </c>
      <c r="M1255">
        <v>0</v>
      </c>
      <c r="N1255" t="s">
        <v>905</v>
      </c>
      <c r="O1255" t="s">
        <v>662</v>
      </c>
    </row>
    <row r="1256" spans="1:15" x14ac:dyDescent="0.25">
      <c r="A1256">
        <v>1</v>
      </c>
      <c r="B1256">
        <v>10</v>
      </c>
      <c r="C1256">
        <v>80</v>
      </c>
      <c r="D1256">
        <v>1</v>
      </c>
      <c r="E1256">
        <v>7900003</v>
      </c>
      <c r="F1256" t="str">
        <f t="shared" si="19"/>
        <v>1108017900003</v>
      </c>
      <c r="G1256" t="s">
        <v>5165</v>
      </c>
      <c r="H1256">
        <v>0</v>
      </c>
      <c r="I1256">
        <v>75771.55</v>
      </c>
      <c r="J1256">
        <v>0</v>
      </c>
      <c r="K1256">
        <v>75771.55</v>
      </c>
      <c r="L1256">
        <v>0</v>
      </c>
      <c r="M1256">
        <v>0</v>
      </c>
      <c r="N1256" t="s">
        <v>905</v>
      </c>
      <c r="O1256" t="s">
        <v>662</v>
      </c>
    </row>
    <row r="1257" spans="1:15" x14ac:dyDescent="0.25">
      <c r="A1257">
        <v>1</v>
      </c>
      <c r="B1257">
        <v>10</v>
      </c>
      <c r="C1257">
        <v>80</v>
      </c>
      <c r="D1257">
        <v>1</v>
      </c>
      <c r="E1257">
        <v>7900004</v>
      </c>
      <c r="F1257" t="str">
        <f t="shared" si="19"/>
        <v>1108017900004</v>
      </c>
      <c r="G1257" t="s">
        <v>5166</v>
      </c>
      <c r="H1257">
        <v>0</v>
      </c>
      <c r="I1257">
        <v>599583.61</v>
      </c>
      <c r="J1257">
        <v>-22030.82</v>
      </c>
      <c r="K1257">
        <v>577552.79</v>
      </c>
      <c r="L1257">
        <v>0</v>
      </c>
      <c r="M1257">
        <v>0</v>
      </c>
      <c r="N1257" t="s">
        <v>905</v>
      </c>
      <c r="O1257" t="s">
        <v>662</v>
      </c>
    </row>
    <row r="1258" spans="1:15" x14ac:dyDescent="0.25">
      <c r="A1258">
        <v>1</v>
      </c>
      <c r="B1258">
        <v>10</v>
      </c>
      <c r="C1258">
        <v>80</v>
      </c>
      <c r="D1258">
        <v>1</v>
      </c>
      <c r="E1258">
        <v>7900005</v>
      </c>
      <c r="F1258" t="str">
        <f t="shared" si="19"/>
        <v>1108017900005</v>
      </c>
      <c r="G1258" t="s">
        <v>5167</v>
      </c>
      <c r="H1258">
        <v>0</v>
      </c>
      <c r="I1258">
        <v>0</v>
      </c>
      <c r="J1258">
        <v>0</v>
      </c>
      <c r="K1258">
        <v>0</v>
      </c>
      <c r="L1258">
        <v>0</v>
      </c>
      <c r="M1258">
        <v>0</v>
      </c>
      <c r="N1258" t="s">
        <v>905</v>
      </c>
      <c r="O1258" t="s">
        <v>662</v>
      </c>
    </row>
    <row r="1259" spans="1:15" x14ac:dyDescent="0.25">
      <c r="A1259">
        <v>1</v>
      </c>
      <c r="B1259">
        <v>10</v>
      </c>
      <c r="C1259">
        <v>80</v>
      </c>
      <c r="D1259">
        <v>1</v>
      </c>
      <c r="E1259">
        <v>7900006</v>
      </c>
      <c r="F1259" t="str">
        <f t="shared" si="19"/>
        <v>1108017900006</v>
      </c>
      <c r="G1259" t="s">
        <v>5168</v>
      </c>
      <c r="H1259">
        <v>0</v>
      </c>
      <c r="I1259">
        <v>0</v>
      </c>
      <c r="J1259">
        <v>0</v>
      </c>
      <c r="K1259">
        <v>0</v>
      </c>
      <c r="L1259">
        <v>0</v>
      </c>
      <c r="M1259">
        <v>0</v>
      </c>
      <c r="N1259" t="s">
        <v>905</v>
      </c>
      <c r="O1259" t="s">
        <v>662</v>
      </c>
    </row>
    <row r="1260" spans="1:15" x14ac:dyDescent="0.25">
      <c r="A1260">
        <v>1</v>
      </c>
      <c r="B1260">
        <v>10</v>
      </c>
      <c r="C1260">
        <v>80</v>
      </c>
      <c r="D1260">
        <v>1</v>
      </c>
      <c r="E1260">
        <v>7900007</v>
      </c>
      <c r="F1260" t="str">
        <f t="shared" si="19"/>
        <v>1108017900007</v>
      </c>
      <c r="G1260" t="s">
        <v>5169</v>
      </c>
      <c r="H1260">
        <v>0</v>
      </c>
      <c r="I1260">
        <v>29251.97</v>
      </c>
      <c r="J1260">
        <v>0</v>
      </c>
      <c r="K1260">
        <v>29251.97</v>
      </c>
      <c r="L1260">
        <v>0</v>
      </c>
      <c r="M1260">
        <v>0</v>
      </c>
      <c r="N1260" t="s">
        <v>905</v>
      </c>
      <c r="O1260" t="s">
        <v>662</v>
      </c>
    </row>
    <row r="1261" spans="1:15" x14ac:dyDescent="0.25">
      <c r="A1261">
        <v>1</v>
      </c>
      <c r="B1261">
        <v>10</v>
      </c>
      <c r="C1261">
        <v>80</v>
      </c>
      <c r="D1261">
        <v>1</v>
      </c>
      <c r="E1261">
        <v>7900008</v>
      </c>
      <c r="F1261" t="str">
        <f t="shared" si="19"/>
        <v>1108017900008</v>
      </c>
      <c r="G1261" t="s">
        <v>5170</v>
      </c>
      <c r="H1261">
        <v>0</v>
      </c>
      <c r="I1261">
        <v>29641.599999999999</v>
      </c>
      <c r="J1261">
        <v>-2181.6</v>
      </c>
      <c r="K1261">
        <v>27460</v>
      </c>
      <c r="L1261">
        <v>0</v>
      </c>
      <c r="M1261">
        <v>0</v>
      </c>
      <c r="N1261" t="s">
        <v>905</v>
      </c>
      <c r="O1261" t="s">
        <v>662</v>
      </c>
    </row>
    <row r="1262" spans="1:15" x14ac:dyDescent="0.25">
      <c r="A1262">
        <v>1</v>
      </c>
      <c r="B1262">
        <v>10</v>
      </c>
      <c r="C1262">
        <v>80</v>
      </c>
      <c r="D1262">
        <v>1</v>
      </c>
      <c r="E1262">
        <v>7900009</v>
      </c>
      <c r="F1262" t="str">
        <f t="shared" si="19"/>
        <v>1108017900009</v>
      </c>
      <c r="G1262" t="s">
        <v>5171</v>
      </c>
      <c r="H1262">
        <v>0</v>
      </c>
      <c r="I1262">
        <v>0</v>
      </c>
      <c r="J1262">
        <v>0</v>
      </c>
      <c r="K1262">
        <v>0</v>
      </c>
      <c r="L1262">
        <v>0</v>
      </c>
      <c r="M1262">
        <v>0</v>
      </c>
      <c r="N1262" t="s">
        <v>905</v>
      </c>
      <c r="O1262" t="s">
        <v>662</v>
      </c>
    </row>
    <row r="1263" spans="1:15" x14ac:dyDescent="0.25">
      <c r="A1263">
        <v>1</v>
      </c>
      <c r="B1263">
        <v>10</v>
      </c>
      <c r="C1263">
        <v>80</v>
      </c>
      <c r="D1263">
        <v>1</v>
      </c>
      <c r="E1263">
        <v>7900010</v>
      </c>
      <c r="F1263" t="str">
        <f t="shared" si="19"/>
        <v>1108017900010</v>
      </c>
      <c r="G1263" t="s">
        <v>5172</v>
      </c>
      <c r="H1263">
        <v>0</v>
      </c>
      <c r="I1263">
        <v>60265.45</v>
      </c>
      <c r="J1263">
        <v>0</v>
      </c>
      <c r="K1263">
        <v>60265.45</v>
      </c>
      <c r="L1263">
        <v>0</v>
      </c>
      <c r="M1263">
        <v>0</v>
      </c>
      <c r="N1263" t="s">
        <v>905</v>
      </c>
      <c r="O1263" t="s">
        <v>662</v>
      </c>
    </row>
    <row r="1264" spans="1:15" x14ac:dyDescent="0.25">
      <c r="A1264">
        <v>1</v>
      </c>
      <c r="B1264">
        <v>10</v>
      </c>
      <c r="C1264">
        <v>80</v>
      </c>
      <c r="D1264">
        <v>1</v>
      </c>
      <c r="E1264">
        <v>7900011</v>
      </c>
      <c r="F1264" t="str">
        <f t="shared" si="19"/>
        <v>1108017900011</v>
      </c>
      <c r="G1264" t="s">
        <v>5173</v>
      </c>
      <c r="H1264">
        <v>0</v>
      </c>
      <c r="I1264">
        <v>141118.99</v>
      </c>
      <c r="J1264">
        <v>0</v>
      </c>
      <c r="K1264">
        <v>141118.99</v>
      </c>
      <c r="L1264">
        <v>0</v>
      </c>
      <c r="M1264">
        <v>0</v>
      </c>
      <c r="N1264" t="s">
        <v>905</v>
      </c>
      <c r="O1264" t="s">
        <v>662</v>
      </c>
    </row>
    <row r="1265" spans="1:15" x14ac:dyDescent="0.25">
      <c r="A1265">
        <v>1</v>
      </c>
      <c r="B1265">
        <v>10</v>
      </c>
      <c r="C1265">
        <v>80</v>
      </c>
      <c r="D1265">
        <v>1</v>
      </c>
      <c r="E1265">
        <v>7900012</v>
      </c>
      <c r="F1265" t="str">
        <f t="shared" si="19"/>
        <v>1108017900012</v>
      </c>
      <c r="G1265" t="s">
        <v>5174</v>
      </c>
      <c r="H1265">
        <v>0</v>
      </c>
      <c r="I1265">
        <v>0</v>
      </c>
      <c r="J1265">
        <v>0</v>
      </c>
      <c r="K1265">
        <v>0</v>
      </c>
      <c r="L1265">
        <v>0</v>
      </c>
      <c r="M1265">
        <v>0</v>
      </c>
      <c r="N1265" t="s">
        <v>905</v>
      </c>
      <c r="O1265" t="s">
        <v>662</v>
      </c>
    </row>
    <row r="1266" spans="1:15" x14ac:dyDescent="0.25">
      <c r="A1266">
        <v>1</v>
      </c>
      <c r="B1266">
        <v>10</v>
      </c>
      <c r="C1266">
        <v>80</v>
      </c>
      <c r="D1266">
        <v>1</v>
      </c>
      <c r="E1266">
        <v>7900015</v>
      </c>
      <c r="F1266" t="str">
        <f t="shared" si="19"/>
        <v>1108017900015</v>
      </c>
      <c r="G1266" t="s">
        <v>5175</v>
      </c>
      <c r="H1266">
        <v>0</v>
      </c>
      <c r="I1266">
        <v>0</v>
      </c>
      <c r="J1266">
        <v>0</v>
      </c>
      <c r="K1266">
        <v>0</v>
      </c>
      <c r="L1266">
        <v>0</v>
      </c>
      <c r="M1266">
        <v>0</v>
      </c>
      <c r="N1266" t="s">
        <v>905</v>
      </c>
      <c r="O1266" t="s">
        <v>662</v>
      </c>
    </row>
    <row r="1267" spans="1:15" x14ac:dyDescent="0.25">
      <c r="A1267">
        <v>1</v>
      </c>
      <c r="B1267">
        <v>10</v>
      </c>
      <c r="C1267">
        <v>80</v>
      </c>
      <c r="D1267">
        <v>1</v>
      </c>
      <c r="E1267">
        <v>7900016</v>
      </c>
      <c r="F1267" t="str">
        <f t="shared" si="19"/>
        <v>1108017900016</v>
      </c>
      <c r="G1267" t="s">
        <v>5176</v>
      </c>
      <c r="H1267">
        <v>0</v>
      </c>
      <c r="I1267">
        <v>0</v>
      </c>
      <c r="J1267">
        <v>0</v>
      </c>
      <c r="K1267">
        <v>0</v>
      </c>
      <c r="L1267">
        <v>0</v>
      </c>
      <c r="M1267">
        <v>0</v>
      </c>
      <c r="N1267" t="s">
        <v>905</v>
      </c>
      <c r="O1267" t="s">
        <v>662</v>
      </c>
    </row>
    <row r="1268" spans="1:15" x14ac:dyDescent="0.25">
      <c r="A1268">
        <v>1</v>
      </c>
      <c r="B1268">
        <v>10</v>
      </c>
      <c r="C1268">
        <v>80</v>
      </c>
      <c r="D1268">
        <v>1</v>
      </c>
      <c r="E1268">
        <v>7900017</v>
      </c>
      <c r="F1268" t="str">
        <f t="shared" si="19"/>
        <v>1108017900017</v>
      </c>
      <c r="G1268" t="s">
        <v>5177</v>
      </c>
      <c r="H1268">
        <v>0</v>
      </c>
      <c r="I1268">
        <v>0</v>
      </c>
      <c r="J1268">
        <v>0</v>
      </c>
      <c r="K1268">
        <v>0</v>
      </c>
      <c r="L1268">
        <v>0</v>
      </c>
      <c r="M1268">
        <v>0</v>
      </c>
      <c r="N1268" t="s">
        <v>905</v>
      </c>
      <c r="O1268" t="s">
        <v>662</v>
      </c>
    </row>
    <row r="1269" spans="1:15" x14ac:dyDescent="0.25">
      <c r="A1269">
        <v>1</v>
      </c>
      <c r="B1269">
        <v>10</v>
      </c>
      <c r="C1269">
        <v>80</v>
      </c>
      <c r="D1269">
        <v>1</v>
      </c>
      <c r="E1269">
        <v>7900050</v>
      </c>
      <c r="F1269" t="str">
        <f t="shared" si="19"/>
        <v>1108017900050</v>
      </c>
      <c r="G1269" t="s">
        <v>5178</v>
      </c>
      <c r="H1269">
        <v>0</v>
      </c>
      <c r="I1269">
        <v>48266.1</v>
      </c>
      <c r="J1269">
        <v>0</v>
      </c>
      <c r="K1269">
        <v>48266.1</v>
      </c>
      <c r="L1269">
        <v>0</v>
      </c>
      <c r="M1269">
        <v>0</v>
      </c>
      <c r="N1269" t="s">
        <v>905</v>
      </c>
      <c r="O1269" t="s">
        <v>662</v>
      </c>
    </row>
    <row r="1270" spans="1:15" x14ac:dyDescent="0.25">
      <c r="A1270">
        <v>1</v>
      </c>
      <c r="B1270">
        <v>10</v>
      </c>
      <c r="C1270">
        <v>80</v>
      </c>
      <c r="D1270">
        <v>1</v>
      </c>
      <c r="E1270">
        <v>7909040</v>
      </c>
      <c r="F1270" t="str">
        <f t="shared" si="19"/>
        <v>1108017909040</v>
      </c>
      <c r="G1270" t="s">
        <v>5179</v>
      </c>
      <c r="H1270">
        <v>0</v>
      </c>
      <c r="I1270">
        <v>0</v>
      </c>
      <c r="J1270">
        <v>0</v>
      </c>
      <c r="K1270">
        <v>0</v>
      </c>
      <c r="L1270">
        <v>0</v>
      </c>
      <c r="M1270">
        <v>0</v>
      </c>
      <c r="N1270" t="s">
        <v>905</v>
      </c>
      <c r="O1270" t="s">
        <v>662</v>
      </c>
    </row>
    <row r="1271" spans="1:15" x14ac:dyDescent="0.25">
      <c r="A1271">
        <v>1</v>
      </c>
      <c r="B1271">
        <v>10</v>
      </c>
      <c r="C1271">
        <v>80</v>
      </c>
      <c r="D1271">
        <v>1</v>
      </c>
      <c r="E1271">
        <v>7910000</v>
      </c>
      <c r="F1271" t="str">
        <f t="shared" si="19"/>
        <v>1108017910000</v>
      </c>
      <c r="G1271" t="s">
        <v>4524</v>
      </c>
      <c r="H1271">
        <v>0</v>
      </c>
      <c r="I1271">
        <v>649662.43000000005</v>
      </c>
      <c r="J1271">
        <v>0</v>
      </c>
      <c r="K1271">
        <v>649662.43000000005</v>
      </c>
      <c r="L1271">
        <v>0</v>
      </c>
      <c r="M1271">
        <v>0</v>
      </c>
      <c r="N1271" t="s">
        <v>905</v>
      </c>
      <c r="O1271" t="s">
        <v>662</v>
      </c>
    </row>
    <row r="1272" spans="1:15" x14ac:dyDescent="0.25">
      <c r="A1272">
        <v>1</v>
      </c>
      <c r="B1272">
        <v>10</v>
      </c>
      <c r="C1272">
        <v>80</v>
      </c>
      <c r="D1272">
        <v>1</v>
      </c>
      <c r="E1272">
        <v>7913000</v>
      </c>
      <c r="F1272" t="str">
        <f t="shared" si="19"/>
        <v>1108017913000</v>
      </c>
      <c r="G1272" t="s">
        <v>5180</v>
      </c>
      <c r="H1272">
        <v>0</v>
      </c>
      <c r="I1272">
        <v>0</v>
      </c>
      <c r="J1272">
        <v>0</v>
      </c>
      <c r="K1272">
        <v>0</v>
      </c>
      <c r="L1272">
        <v>0</v>
      </c>
      <c r="M1272">
        <v>0</v>
      </c>
      <c r="N1272" t="s">
        <v>905</v>
      </c>
      <c r="O1272" t="s">
        <v>662</v>
      </c>
    </row>
    <row r="1273" spans="1:15" x14ac:dyDescent="0.25">
      <c r="A1273">
        <v>1</v>
      </c>
      <c r="B1273">
        <v>10</v>
      </c>
      <c r="C1273">
        <v>80</v>
      </c>
      <c r="D1273">
        <v>1</v>
      </c>
      <c r="E1273">
        <v>7914000</v>
      </c>
      <c r="F1273" t="str">
        <f t="shared" si="19"/>
        <v>1108017914000</v>
      </c>
      <c r="G1273" t="s">
        <v>5181</v>
      </c>
      <c r="H1273">
        <v>0</v>
      </c>
      <c r="I1273">
        <v>0</v>
      </c>
      <c r="J1273">
        <v>0</v>
      </c>
      <c r="K1273">
        <v>0</v>
      </c>
      <c r="L1273">
        <v>0</v>
      </c>
      <c r="M1273">
        <v>0</v>
      </c>
      <c r="N1273" t="s">
        <v>905</v>
      </c>
      <c r="O1273" t="s">
        <v>662</v>
      </c>
    </row>
    <row r="1274" spans="1:15" x14ac:dyDescent="0.25">
      <c r="A1274">
        <v>1</v>
      </c>
      <c r="B1274">
        <v>10</v>
      </c>
      <c r="C1274">
        <v>80</v>
      </c>
      <c r="D1274">
        <v>1</v>
      </c>
      <c r="E1274">
        <v>7915000</v>
      </c>
      <c r="F1274" t="str">
        <f t="shared" si="19"/>
        <v>1108017915000</v>
      </c>
      <c r="G1274" t="s">
        <v>5123</v>
      </c>
      <c r="H1274">
        <v>0</v>
      </c>
      <c r="I1274">
        <v>0</v>
      </c>
      <c r="J1274">
        <v>0</v>
      </c>
      <c r="K1274">
        <v>0</v>
      </c>
      <c r="L1274">
        <v>0</v>
      </c>
      <c r="M1274">
        <v>0</v>
      </c>
      <c r="N1274" t="s">
        <v>905</v>
      </c>
      <c r="O1274" t="s">
        <v>662</v>
      </c>
    </row>
    <row r="1275" spans="1:15" x14ac:dyDescent="0.25">
      <c r="A1275">
        <v>1</v>
      </c>
      <c r="B1275">
        <v>10</v>
      </c>
      <c r="C1275">
        <v>80</v>
      </c>
      <c r="D1275">
        <v>1</v>
      </c>
      <c r="E1275">
        <v>7916000</v>
      </c>
      <c r="F1275" t="str">
        <f t="shared" si="19"/>
        <v>1108017916000</v>
      </c>
      <c r="G1275" t="s">
        <v>5149</v>
      </c>
      <c r="H1275">
        <v>0</v>
      </c>
      <c r="I1275">
        <v>0</v>
      </c>
      <c r="J1275">
        <v>0</v>
      </c>
      <c r="K1275">
        <v>0</v>
      </c>
      <c r="L1275">
        <v>0</v>
      </c>
      <c r="M1275">
        <v>0</v>
      </c>
      <c r="N1275" t="s">
        <v>905</v>
      </c>
      <c r="O1275" t="s">
        <v>662</v>
      </c>
    </row>
    <row r="1276" spans="1:15" x14ac:dyDescent="0.25">
      <c r="A1276">
        <v>1</v>
      </c>
      <c r="B1276">
        <v>10</v>
      </c>
      <c r="C1276">
        <v>80</v>
      </c>
      <c r="D1276">
        <v>1</v>
      </c>
      <c r="E1276">
        <v>8011000</v>
      </c>
      <c r="F1276" t="str">
        <f t="shared" si="19"/>
        <v>1108018011000</v>
      </c>
      <c r="G1276" t="s">
        <v>5182</v>
      </c>
      <c r="H1276">
        <v>0</v>
      </c>
      <c r="I1276">
        <v>0</v>
      </c>
      <c r="J1276">
        <v>0</v>
      </c>
      <c r="K1276">
        <v>0</v>
      </c>
      <c r="L1276">
        <v>0</v>
      </c>
      <c r="M1276">
        <v>0</v>
      </c>
      <c r="N1276" t="s">
        <v>905</v>
      </c>
      <c r="O1276" t="s">
        <v>662</v>
      </c>
    </row>
    <row r="1277" spans="1:15" x14ac:dyDescent="0.25">
      <c r="A1277">
        <v>1</v>
      </c>
      <c r="B1277">
        <v>10</v>
      </c>
      <c r="C1277">
        <v>80</v>
      </c>
      <c r="D1277">
        <v>1</v>
      </c>
      <c r="E1277">
        <v>8029000</v>
      </c>
      <c r="F1277" t="str">
        <f t="shared" si="19"/>
        <v>1108018029000</v>
      </c>
      <c r="G1277" t="s">
        <v>4505</v>
      </c>
      <c r="H1277">
        <v>0</v>
      </c>
      <c r="I1277">
        <v>0</v>
      </c>
      <c r="J1277">
        <v>0</v>
      </c>
      <c r="K1277">
        <v>0</v>
      </c>
      <c r="L1277">
        <v>0</v>
      </c>
      <c r="M1277">
        <v>0</v>
      </c>
      <c r="N1277" t="s">
        <v>905</v>
      </c>
      <c r="O1277" t="s">
        <v>662</v>
      </c>
    </row>
    <row r="1278" spans="1:15" x14ac:dyDescent="0.25">
      <c r="A1278">
        <v>1</v>
      </c>
      <c r="B1278">
        <v>10</v>
      </c>
      <c r="C1278">
        <v>80</v>
      </c>
      <c r="D1278">
        <v>1</v>
      </c>
      <c r="E1278">
        <v>8054000</v>
      </c>
      <c r="F1278" t="str">
        <f t="shared" si="19"/>
        <v>1108018054000</v>
      </c>
      <c r="G1278" t="s">
        <v>5183</v>
      </c>
      <c r="H1278">
        <v>0</v>
      </c>
      <c r="I1278">
        <v>0</v>
      </c>
      <c r="J1278">
        <v>0</v>
      </c>
      <c r="K1278">
        <v>0</v>
      </c>
      <c r="L1278">
        <v>0</v>
      </c>
      <c r="M1278">
        <v>0</v>
      </c>
      <c r="N1278" t="s">
        <v>905</v>
      </c>
      <c r="O1278" t="s">
        <v>662</v>
      </c>
    </row>
    <row r="1279" spans="1:15" x14ac:dyDescent="0.25">
      <c r="A1279">
        <v>1</v>
      </c>
      <c r="B1279">
        <v>10</v>
      </c>
      <c r="C1279">
        <v>80</v>
      </c>
      <c r="D1279">
        <v>1</v>
      </c>
      <c r="E1279">
        <v>8060032</v>
      </c>
      <c r="F1279" t="str">
        <f t="shared" si="19"/>
        <v>1108018060032</v>
      </c>
      <c r="G1279" t="s">
        <v>5184</v>
      </c>
      <c r="H1279">
        <v>0</v>
      </c>
      <c r="I1279">
        <v>0</v>
      </c>
      <c r="J1279">
        <v>0</v>
      </c>
      <c r="K1279">
        <v>0</v>
      </c>
      <c r="L1279">
        <v>0</v>
      </c>
      <c r="M1279">
        <v>0</v>
      </c>
      <c r="N1279" t="s">
        <v>905</v>
      </c>
      <c r="O1279" t="s">
        <v>662</v>
      </c>
    </row>
    <row r="1280" spans="1:15" x14ac:dyDescent="0.25">
      <c r="A1280">
        <v>1</v>
      </c>
      <c r="B1280">
        <v>10</v>
      </c>
      <c r="C1280">
        <v>80</v>
      </c>
      <c r="D1280">
        <v>1</v>
      </c>
      <c r="E1280">
        <v>8060300</v>
      </c>
      <c r="F1280" t="str">
        <f t="shared" si="19"/>
        <v>1108018060300</v>
      </c>
      <c r="G1280" t="s">
        <v>5185</v>
      </c>
      <c r="H1280">
        <v>0</v>
      </c>
      <c r="I1280">
        <v>368350</v>
      </c>
      <c r="J1280">
        <v>-206400</v>
      </c>
      <c r="K1280">
        <v>161950</v>
      </c>
      <c r="L1280">
        <v>0</v>
      </c>
      <c r="M1280">
        <v>0</v>
      </c>
      <c r="N1280" t="s">
        <v>905</v>
      </c>
      <c r="O1280" t="s">
        <v>662</v>
      </c>
    </row>
    <row r="1281" spans="1:15" x14ac:dyDescent="0.25">
      <c r="A1281">
        <v>1</v>
      </c>
      <c r="B1281">
        <v>10</v>
      </c>
      <c r="C1281">
        <v>80</v>
      </c>
      <c r="D1281">
        <v>1</v>
      </c>
      <c r="E1281">
        <v>8063005</v>
      </c>
      <c r="F1281" t="str">
        <f t="shared" si="19"/>
        <v>1108018063005</v>
      </c>
      <c r="G1281" t="s">
        <v>5186</v>
      </c>
      <c r="H1281">
        <v>0</v>
      </c>
      <c r="I1281">
        <v>0</v>
      </c>
      <c r="J1281">
        <v>0</v>
      </c>
      <c r="K1281">
        <v>0</v>
      </c>
      <c r="L1281">
        <v>0</v>
      </c>
      <c r="M1281">
        <v>0</v>
      </c>
      <c r="N1281" t="s">
        <v>905</v>
      </c>
      <c r="O1281" t="s">
        <v>662</v>
      </c>
    </row>
    <row r="1282" spans="1:15" x14ac:dyDescent="0.25">
      <c r="A1282">
        <v>1</v>
      </c>
      <c r="B1282">
        <v>10</v>
      </c>
      <c r="C1282">
        <v>80</v>
      </c>
      <c r="D1282">
        <v>1</v>
      </c>
      <c r="E1282">
        <v>8261000</v>
      </c>
      <c r="F1282" t="str">
        <f t="shared" si="19"/>
        <v>1108018261000</v>
      </c>
      <c r="G1282" t="s">
        <v>4970</v>
      </c>
      <c r="H1282">
        <v>0</v>
      </c>
      <c r="I1282">
        <v>0</v>
      </c>
      <c r="J1282">
        <v>0</v>
      </c>
      <c r="K1282">
        <v>0</v>
      </c>
      <c r="L1282">
        <v>0</v>
      </c>
      <c r="M1282">
        <v>0</v>
      </c>
      <c r="N1282" t="s">
        <v>905</v>
      </c>
      <c r="O1282" t="s">
        <v>662</v>
      </c>
    </row>
    <row r="1283" spans="1:15" x14ac:dyDescent="0.25">
      <c r="A1283">
        <v>1</v>
      </c>
      <c r="B1283">
        <v>10</v>
      </c>
      <c r="C1283">
        <v>80</v>
      </c>
      <c r="D1283">
        <v>1</v>
      </c>
      <c r="E1283">
        <v>8661000</v>
      </c>
      <c r="F1283" t="str">
        <f t="shared" ref="F1283:F1346" si="20">CONCATENATE(A1283,B1283,C1283,D1283,E1283)</f>
        <v>1108018661000</v>
      </c>
      <c r="G1283" t="s">
        <v>5187</v>
      </c>
      <c r="H1283">
        <v>0</v>
      </c>
      <c r="I1283">
        <v>0</v>
      </c>
      <c r="J1283">
        <v>0</v>
      </c>
      <c r="K1283">
        <v>0</v>
      </c>
      <c r="L1283">
        <v>0</v>
      </c>
      <c r="M1283">
        <v>0</v>
      </c>
      <c r="N1283" t="s">
        <v>905</v>
      </c>
      <c r="O1283" t="s">
        <v>4884</v>
      </c>
    </row>
    <row r="1284" spans="1:15" x14ac:dyDescent="0.25">
      <c r="A1284">
        <v>1</v>
      </c>
      <c r="B1284">
        <v>10</v>
      </c>
      <c r="C1284">
        <v>80</v>
      </c>
      <c r="D1284">
        <v>10</v>
      </c>
      <c r="E1284">
        <v>7366001</v>
      </c>
      <c r="F1284" t="str">
        <f t="shared" si="20"/>
        <v>11080107366001</v>
      </c>
      <c r="G1284" t="s">
        <v>5153</v>
      </c>
      <c r="H1284">
        <v>0</v>
      </c>
      <c r="I1284">
        <v>541500</v>
      </c>
      <c r="J1284">
        <v>-541500</v>
      </c>
      <c r="K1284">
        <v>0</v>
      </c>
      <c r="L1284">
        <v>0</v>
      </c>
      <c r="M1284">
        <v>0</v>
      </c>
      <c r="N1284" t="s">
        <v>905</v>
      </c>
      <c r="O1284" t="s">
        <v>662</v>
      </c>
    </row>
    <row r="1285" spans="1:15" x14ac:dyDescent="0.25">
      <c r="A1285">
        <v>1</v>
      </c>
      <c r="B1285">
        <v>10</v>
      </c>
      <c r="C1285">
        <v>80</v>
      </c>
      <c r="D1285">
        <v>10</v>
      </c>
      <c r="E1285">
        <v>8011000</v>
      </c>
      <c r="F1285" t="str">
        <f t="shared" si="20"/>
        <v>11080108011000</v>
      </c>
      <c r="G1285" t="s">
        <v>5182</v>
      </c>
      <c r="H1285">
        <v>0</v>
      </c>
      <c r="I1285">
        <v>0</v>
      </c>
      <c r="J1285">
        <v>0</v>
      </c>
      <c r="K1285">
        <v>0</v>
      </c>
      <c r="L1285">
        <v>0</v>
      </c>
      <c r="M1285">
        <v>0</v>
      </c>
      <c r="N1285" t="s">
        <v>905</v>
      </c>
      <c r="O1285" t="s">
        <v>662</v>
      </c>
    </row>
    <row r="1286" spans="1:15" x14ac:dyDescent="0.25">
      <c r="A1286">
        <v>1</v>
      </c>
      <c r="B1286">
        <v>10</v>
      </c>
      <c r="C1286">
        <v>80</v>
      </c>
      <c r="D1286">
        <v>10</v>
      </c>
      <c r="E1286">
        <v>8012000</v>
      </c>
      <c r="F1286" t="str">
        <f t="shared" si="20"/>
        <v>11080108012000</v>
      </c>
      <c r="G1286" t="s">
        <v>5188</v>
      </c>
      <c r="H1286">
        <v>0</v>
      </c>
      <c r="I1286">
        <v>0</v>
      </c>
      <c r="J1286">
        <v>0</v>
      </c>
      <c r="K1286">
        <v>0</v>
      </c>
      <c r="L1286">
        <v>0</v>
      </c>
      <c r="M1286">
        <v>0</v>
      </c>
      <c r="N1286" t="s">
        <v>905</v>
      </c>
      <c r="O1286" t="s">
        <v>662</v>
      </c>
    </row>
    <row r="1287" spans="1:15" x14ac:dyDescent="0.25">
      <c r="A1287">
        <v>1</v>
      </c>
      <c r="B1287">
        <v>10</v>
      </c>
      <c r="C1287">
        <v>80</v>
      </c>
      <c r="D1287">
        <v>10</v>
      </c>
      <c r="E1287">
        <v>8013000</v>
      </c>
      <c r="F1287" t="str">
        <f t="shared" si="20"/>
        <v>11080108013000</v>
      </c>
      <c r="G1287" t="s">
        <v>5189</v>
      </c>
      <c r="H1287">
        <v>0</v>
      </c>
      <c r="I1287">
        <v>0</v>
      </c>
      <c r="J1287">
        <v>0</v>
      </c>
      <c r="K1287">
        <v>0</v>
      </c>
      <c r="L1287">
        <v>0</v>
      </c>
      <c r="M1287">
        <v>0</v>
      </c>
      <c r="N1287" t="s">
        <v>905</v>
      </c>
      <c r="O1287" t="s">
        <v>662</v>
      </c>
    </row>
    <row r="1288" spans="1:15" x14ac:dyDescent="0.25">
      <c r="A1288">
        <v>1</v>
      </c>
      <c r="B1288">
        <v>10</v>
      </c>
      <c r="C1288">
        <v>80</v>
      </c>
      <c r="D1288">
        <v>10</v>
      </c>
      <c r="E1288">
        <v>8014000</v>
      </c>
      <c r="F1288" t="str">
        <f t="shared" si="20"/>
        <v>11080108014000</v>
      </c>
      <c r="G1288" t="s">
        <v>5190</v>
      </c>
      <c r="H1288">
        <v>0</v>
      </c>
      <c r="I1288">
        <v>0</v>
      </c>
      <c r="J1288">
        <v>0</v>
      </c>
      <c r="K1288">
        <v>0</v>
      </c>
      <c r="L1288">
        <v>0</v>
      </c>
      <c r="M1288">
        <v>0</v>
      </c>
      <c r="N1288" t="s">
        <v>905</v>
      </c>
      <c r="O1288" t="s">
        <v>662</v>
      </c>
    </row>
    <row r="1289" spans="1:15" x14ac:dyDescent="0.25">
      <c r="A1289">
        <v>1</v>
      </c>
      <c r="B1289">
        <v>10</v>
      </c>
      <c r="C1289">
        <v>80</v>
      </c>
      <c r="D1289">
        <v>10</v>
      </c>
      <c r="E1289">
        <v>8015000</v>
      </c>
      <c r="F1289" t="str">
        <f t="shared" si="20"/>
        <v>11080108015000</v>
      </c>
      <c r="G1289" t="s">
        <v>5191</v>
      </c>
      <c r="H1289">
        <v>0</v>
      </c>
      <c r="I1289">
        <v>0</v>
      </c>
      <c r="J1289">
        <v>0</v>
      </c>
      <c r="K1289">
        <v>0</v>
      </c>
      <c r="L1289">
        <v>0</v>
      </c>
      <c r="M1289">
        <v>0</v>
      </c>
      <c r="N1289" t="s">
        <v>905</v>
      </c>
      <c r="O1289" t="s">
        <v>662</v>
      </c>
    </row>
    <row r="1290" spans="1:15" x14ac:dyDescent="0.25">
      <c r="A1290">
        <v>1</v>
      </c>
      <c r="B1290">
        <v>10</v>
      </c>
      <c r="C1290">
        <v>80</v>
      </c>
      <c r="D1290">
        <v>10</v>
      </c>
      <c r="E1290">
        <v>8016000</v>
      </c>
      <c r="F1290" t="str">
        <f t="shared" si="20"/>
        <v>11080108016000</v>
      </c>
      <c r="G1290" t="s">
        <v>5192</v>
      </c>
      <c r="H1290">
        <v>0</v>
      </c>
      <c r="I1290">
        <v>0</v>
      </c>
      <c r="J1290">
        <v>0</v>
      </c>
      <c r="K1290">
        <v>0</v>
      </c>
      <c r="L1290">
        <v>0</v>
      </c>
      <c r="M1290">
        <v>0</v>
      </c>
      <c r="N1290" t="s">
        <v>905</v>
      </c>
      <c r="O1290" t="s">
        <v>662</v>
      </c>
    </row>
    <row r="1291" spans="1:15" x14ac:dyDescent="0.25">
      <c r="A1291">
        <v>1</v>
      </c>
      <c r="B1291">
        <v>10</v>
      </c>
      <c r="C1291">
        <v>80</v>
      </c>
      <c r="D1291">
        <v>10</v>
      </c>
      <c r="E1291">
        <v>8017000</v>
      </c>
      <c r="F1291" t="str">
        <f t="shared" si="20"/>
        <v>11080108017000</v>
      </c>
      <c r="G1291" t="s">
        <v>5193</v>
      </c>
      <c r="H1291">
        <v>0</v>
      </c>
      <c r="I1291">
        <v>0</v>
      </c>
      <c r="J1291">
        <v>0</v>
      </c>
      <c r="K1291">
        <v>0</v>
      </c>
      <c r="L1291">
        <v>0</v>
      </c>
      <c r="M1291">
        <v>0</v>
      </c>
      <c r="N1291" t="s">
        <v>905</v>
      </c>
      <c r="O1291" t="s">
        <v>662</v>
      </c>
    </row>
    <row r="1292" spans="1:15" x14ac:dyDescent="0.25">
      <c r="A1292">
        <v>1</v>
      </c>
      <c r="B1292">
        <v>10</v>
      </c>
      <c r="C1292">
        <v>80</v>
      </c>
      <c r="D1292">
        <v>10</v>
      </c>
      <c r="E1292">
        <v>8018000</v>
      </c>
      <c r="F1292" t="str">
        <f t="shared" si="20"/>
        <v>11080108018000</v>
      </c>
      <c r="G1292" t="s">
        <v>5194</v>
      </c>
      <c r="H1292">
        <v>0</v>
      </c>
      <c r="I1292">
        <v>0</v>
      </c>
      <c r="J1292">
        <v>0</v>
      </c>
      <c r="K1292">
        <v>0</v>
      </c>
      <c r="L1292">
        <v>0</v>
      </c>
      <c r="M1292">
        <v>0</v>
      </c>
      <c r="N1292" t="s">
        <v>905</v>
      </c>
      <c r="O1292" t="s">
        <v>662</v>
      </c>
    </row>
    <row r="1293" spans="1:15" x14ac:dyDescent="0.25">
      <c r="A1293">
        <v>1</v>
      </c>
      <c r="B1293">
        <v>10</v>
      </c>
      <c r="C1293">
        <v>80</v>
      </c>
      <c r="D1293">
        <v>10</v>
      </c>
      <c r="E1293">
        <v>8019000</v>
      </c>
      <c r="F1293" t="str">
        <f t="shared" si="20"/>
        <v>11080108019000</v>
      </c>
      <c r="G1293" t="s">
        <v>5195</v>
      </c>
      <c r="H1293">
        <v>0</v>
      </c>
      <c r="I1293">
        <v>0</v>
      </c>
      <c r="J1293">
        <v>0</v>
      </c>
      <c r="K1293">
        <v>0</v>
      </c>
      <c r="L1293">
        <v>0</v>
      </c>
      <c r="M1293">
        <v>0</v>
      </c>
      <c r="N1293" t="s">
        <v>905</v>
      </c>
      <c r="O1293" t="s">
        <v>662</v>
      </c>
    </row>
    <row r="1294" spans="1:15" x14ac:dyDescent="0.25">
      <c r="A1294">
        <v>1</v>
      </c>
      <c r="B1294">
        <v>10</v>
      </c>
      <c r="C1294">
        <v>80</v>
      </c>
      <c r="D1294">
        <v>10</v>
      </c>
      <c r="E1294">
        <v>8020000</v>
      </c>
      <c r="F1294" t="str">
        <f t="shared" si="20"/>
        <v>11080108020000</v>
      </c>
      <c r="G1294" t="s">
        <v>5196</v>
      </c>
      <c r="H1294">
        <v>0</v>
      </c>
      <c r="I1294">
        <v>0</v>
      </c>
      <c r="J1294">
        <v>0</v>
      </c>
      <c r="K1294">
        <v>0</v>
      </c>
      <c r="L1294">
        <v>0</v>
      </c>
      <c r="M1294">
        <v>0</v>
      </c>
      <c r="N1294" t="s">
        <v>905</v>
      </c>
      <c r="O1294" t="s">
        <v>662</v>
      </c>
    </row>
    <row r="1295" spans="1:15" x14ac:dyDescent="0.25">
      <c r="A1295">
        <v>1</v>
      </c>
      <c r="B1295">
        <v>10</v>
      </c>
      <c r="C1295">
        <v>80</v>
      </c>
      <c r="D1295">
        <v>10</v>
      </c>
      <c r="E1295">
        <v>8021000</v>
      </c>
      <c r="F1295" t="str">
        <f t="shared" si="20"/>
        <v>11080108021000</v>
      </c>
      <c r="G1295" t="s">
        <v>5197</v>
      </c>
      <c r="H1295">
        <v>0</v>
      </c>
      <c r="I1295">
        <v>0</v>
      </c>
      <c r="J1295">
        <v>0</v>
      </c>
      <c r="K1295">
        <v>0</v>
      </c>
      <c r="L1295">
        <v>0</v>
      </c>
      <c r="M1295">
        <v>0</v>
      </c>
      <c r="N1295" t="s">
        <v>905</v>
      </c>
      <c r="O1295" t="s">
        <v>662</v>
      </c>
    </row>
    <row r="1296" spans="1:15" x14ac:dyDescent="0.25">
      <c r="A1296">
        <v>1</v>
      </c>
      <c r="B1296">
        <v>10</v>
      </c>
      <c r="C1296">
        <v>80</v>
      </c>
      <c r="D1296">
        <v>10</v>
      </c>
      <c r="E1296">
        <v>8022000</v>
      </c>
      <c r="F1296" t="str">
        <f t="shared" si="20"/>
        <v>11080108022000</v>
      </c>
      <c r="G1296" t="s">
        <v>5198</v>
      </c>
      <c r="H1296">
        <v>0</v>
      </c>
      <c r="I1296">
        <v>0</v>
      </c>
      <c r="J1296">
        <v>0</v>
      </c>
      <c r="K1296">
        <v>0</v>
      </c>
      <c r="L1296">
        <v>0</v>
      </c>
      <c r="M1296">
        <v>0</v>
      </c>
      <c r="N1296" t="s">
        <v>905</v>
      </c>
      <c r="O1296" t="s">
        <v>662</v>
      </c>
    </row>
    <row r="1297" spans="1:15" x14ac:dyDescent="0.25">
      <c r="A1297">
        <v>1</v>
      </c>
      <c r="B1297">
        <v>10</v>
      </c>
      <c r="C1297">
        <v>80</v>
      </c>
      <c r="D1297">
        <v>10</v>
      </c>
      <c r="E1297">
        <v>8023000</v>
      </c>
      <c r="F1297" t="str">
        <f t="shared" si="20"/>
        <v>11080108023000</v>
      </c>
      <c r="G1297" t="s">
        <v>5199</v>
      </c>
      <c r="H1297">
        <v>0</v>
      </c>
      <c r="I1297">
        <v>0</v>
      </c>
      <c r="J1297">
        <v>0</v>
      </c>
      <c r="K1297">
        <v>0</v>
      </c>
      <c r="L1297">
        <v>0</v>
      </c>
      <c r="M1297">
        <v>0</v>
      </c>
      <c r="N1297" t="s">
        <v>905</v>
      </c>
      <c r="O1297" t="s">
        <v>662</v>
      </c>
    </row>
    <row r="1298" spans="1:15" x14ac:dyDescent="0.25">
      <c r="A1298">
        <v>1</v>
      </c>
      <c r="B1298">
        <v>10</v>
      </c>
      <c r="C1298">
        <v>80</v>
      </c>
      <c r="D1298">
        <v>10</v>
      </c>
      <c r="E1298">
        <v>8024000</v>
      </c>
      <c r="F1298" t="str">
        <f t="shared" si="20"/>
        <v>11080108024000</v>
      </c>
      <c r="G1298" t="s">
        <v>5200</v>
      </c>
      <c r="H1298">
        <v>0</v>
      </c>
      <c r="I1298">
        <v>0</v>
      </c>
      <c r="J1298">
        <v>0</v>
      </c>
      <c r="K1298">
        <v>0</v>
      </c>
      <c r="L1298">
        <v>0</v>
      </c>
      <c r="M1298">
        <v>0</v>
      </c>
      <c r="N1298" t="s">
        <v>905</v>
      </c>
      <c r="O1298" t="s">
        <v>662</v>
      </c>
    </row>
    <row r="1299" spans="1:15" x14ac:dyDescent="0.25">
      <c r="A1299">
        <v>1</v>
      </c>
      <c r="B1299">
        <v>10</v>
      </c>
      <c r="C1299">
        <v>80</v>
      </c>
      <c r="D1299">
        <v>10</v>
      </c>
      <c r="E1299">
        <v>8025000</v>
      </c>
      <c r="F1299" t="str">
        <f t="shared" si="20"/>
        <v>11080108025000</v>
      </c>
      <c r="G1299" t="s">
        <v>5201</v>
      </c>
      <c r="H1299">
        <v>0</v>
      </c>
      <c r="I1299">
        <v>0</v>
      </c>
      <c r="J1299">
        <v>0</v>
      </c>
      <c r="K1299">
        <v>0</v>
      </c>
      <c r="L1299">
        <v>0</v>
      </c>
      <c r="M1299">
        <v>0</v>
      </c>
      <c r="N1299" t="s">
        <v>905</v>
      </c>
      <c r="O1299" t="s">
        <v>662</v>
      </c>
    </row>
    <row r="1300" spans="1:15" x14ac:dyDescent="0.25">
      <c r="A1300">
        <v>1</v>
      </c>
      <c r="B1300">
        <v>10</v>
      </c>
      <c r="C1300">
        <v>80</v>
      </c>
      <c r="D1300">
        <v>10</v>
      </c>
      <c r="E1300">
        <v>8026000</v>
      </c>
      <c r="F1300" t="str">
        <f t="shared" si="20"/>
        <v>11080108026000</v>
      </c>
      <c r="G1300" t="s">
        <v>5202</v>
      </c>
      <c r="H1300">
        <v>0</v>
      </c>
      <c r="I1300">
        <v>0</v>
      </c>
      <c r="J1300">
        <v>0</v>
      </c>
      <c r="K1300">
        <v>0</v>
      </c>
      <c r="L1300">
        <v>0</v>
      </c>
      <c r="M1300">
        <v>0</v>
      </c>
      <c r="N1300" t="s">
        <v>905</v>
      </c>
      <c r="O1300" t="s">
        <v>662</v>
      </c>
    </row>
    <row r="1301" spans="1:15" x14ac:dyDescent="0.25">
      <c r="A1301">
        <v>1</v>
      </c>
      <c r="B1301">
        <v>10</v>
      </c>
      <c r="C1301">
        <v>80</v>
      </c>
      <c r="D1301">
        <v>10</v>
      </c>
      <c r="E1301">
        <v>8027000</v>
      </c>
      <c r="F1301" t="str">
        <f t="shared" si="20"/>
        <v>11080108027000</v>
      </c>
      <c r="G1301" t="s">
        <v>5203</v>
      </c>
      <c r="H1301">
        <v>0</v>
      </c>
      <c r="I1301">
        <v>0</v>
      </c>
      <c r="J1301">
        <v>0</v>
      </c>
      <c r="K1301">
        <v>0</v>
      </c>
      <c r="L1301">
        <v>0</v>
      </c>
      <c r="M1301">
        <v>0</v>
      </c>
      <c r="N1301" t="s">
        <v>905</v>
      </c>
      <c r="O1301" t="s">
        <v>662</v>
      </c>
    </row>
    <row r="1302" spans="1:15" x14ac:dyDescent="0.25">
      <c r="A1302">
        <v>1</v>
      </c>
      <c r="B1302">
        <v>10</v>
      </c>
      <c r="C1302">
        <v>80</v>
      </c>
      <c r="D1302">
        <v>10</v>
      </c>
      <c r="E1302">
        <v>8028000</v>
      </c>
      <c r="F1302" t="str">
        <f t="shared" si="20"/>
        <v>11080108028000</v>
      </c>
      <c r="G1302" t="s">
        <v>5204</v>
      </c>
      <c r="H1302">
        <v>0</v>
      </c>
      <c r="I1302">
        <v>0</v>
      </c>
      <c r="J1302">
        <v>0</v>
      </c>
      <c r="K1302">
        <v>0</v>
      </c>
      <c r="L1302">
        <v>0</v>
      </c>
      <c r="M1302">
        <v>0</v>
      </c>
      <c r="N1302" t="s">
        <v>905</v>
      </c>
      <c r="O1302" t="s">
        <v>662</v>
      </c>
    </row>
    <row r="1303" spans="1:15" x14ac:dyDescent="0.25">
      <c r="A1303">
        <v>1</v>
      </c>
      <c r="B1303">
        <v>10</v>
      </c>
      <c r="C1303">
        <v>80</v>
      </c>
      <c r="D1303">
        <v>10</v>
      </c>
      <c r="E1303">
        <v>8029000</v>
      </c>
      <c r="F1303" t="str">
        <f t="shared" si="20"/>
        <v>11080108029000</v>
      </c>
      <c r="G1303" t="s">
        <v>4505</v>
      </c>
      <c r="H1303">
        <v>0</v>
      </c>
      <c r="I1303">
        <v>0</v>
      </c>
      <c r="J1303">
        <v>0</v>
      </c>
      <c r="K1303">
        <v>0</v>
      </c>
      <c r="L1303">
        <v>0</v>
      </c>
      <c r="M1303">
        <v>0</v>
      </c>
      <c r="N1303" t="s">
        <v>905</v>
      </c>
      <c r="O1303" t="s">
        <v>662</v>
      </c>
    </row>
    <row r="1304" spans="1:15" x14ac:dyDescent="0.25">
      <c r="A1304">
        <v>1</v>
      </c>
      <c r="B1304">
        <v>10</v>
      </c>
      <c r="C1304">
        <v>80</v>
      </c>
      <c r="D1304">
        <v>10</v>
      </c>
      <c r="E1304">
        <v>8030000</v>
      </c>
      <c r="F1304" t="str">
        <f t="shared" si="20"/>
        <v>11080108030000</v>
      </c>
      <c r="G1304" t="s">
        <v>5205</v>
      </c>
      <c r="H1304">
        <v>0</v>
      </c>
      <c r="I1304">
        <v>0</v>
      </c>
      <c r="J1304">
        <v>0</v>
      </c>
      <c r="K1304">
        <v>0</v>
      </c>
      <c r="L1304">
        <v>0</v>
      </c>
      <c r="M1304">
        <v>0</v>
      </c>
      <c r="N1304" t="s">
        <v>905</v>
      </c>
      <c r="O1304" t="s">
        <v>662</v>
      </c>
    </row>
    <row r="1305" spans="1:15" x14ac:dyDescent="0.25">
      <c r="A1305">
        <v>1</v>
      </c>
      <c r="B1305">
        <v>10</v>
      </c>
      <c r="C1305">
        <v>80</v>
      </c>
      <c r="D1305">
        <v>10</v>
      </c>
      <c r="E1305">
        <v>8031000</v>
      </c>
      <c r="F1305" t="str">
        <f t="shared" si="20"/>
        <v>11080108031000</v>
      </c>
      <c r="G1305" t="s">
        <v>5206</v>
      </c>
      <c r="H1305">
        <v>0</v>
      </c>
      <c r="I1305">
        <v>0</v>
      </c>
      <c r="J1305">
        <v>0</v>
      </c>
      <c r="K1305">
        <v>0</v>
      </c>
      <c r="L1305">
        <v>0</v>
      </c>
      <c r="M1305">
        <v>0</v>
      </c>
      <c r="N1305" t="s">
        <v>905</v>
      </c>
      <c r="O1305" t="s">
        <v>662</v>
      </c>
    </row>
    <row r="1306" spans="1:15" x14ac:dyDescent="0.25">
      <c r="A1306">
        <v>1</v>
      </c>
      <c r="B1306">
        <v>10</v>
      </c>
      <c r="C1306">
        <v>80</v>
      </c>
      <c r="D1306">
        <v>10</v>
      </c>
      <c r="E1306">
        <v>8032000</v>
      </c>
      <c r="F1306" t="str">
        <f t="shared" si="20"/>
        <v>11080108032000</v>
      </c>
      <c r="G1306" t="s">
        <v>5207</v>
      </c>
      <c r="H1306">
        <v>0</v>
      </c>
      <c r="I1306">
        <v>0</v>
      </c>
      <c r="J1306">
        <v>0</v>
      </c>
      <c r="K1306">
        <v>0</v>
      </c>
      <c r="L1306">
        <v>0</v>
      </c>
      <c r="M1306">
        <v>0</v>
      </c>
      <c r="N1306" t="s">
        <v>905</v>
      </c>
      <c r="O1306" t="s">
        <v>662</v>
      </c>
    </row>
    <row r="1307" spans="1:15" x14ac:dyDescent="0.25">
      <c r="A1307">
        <v>1</v>
      </c>
      <c r="B1307">
        <v>10</v>
      </c>
      <c r="C1307">
        <v>80</v>
      </c>
      <c r="D1307">
        <v>10</v>
      </c>
      <c r="E1307">
        <v>8034000</v>
      </c>
      <c r="F1307" t="str">
        <f t="shared" si="20"/>
        <v>11080108034000</v>
      </c>
      <c r="G1307" t="s">
        <v>5208</v>
      </c>
      <c r="H1307">
        <v>0</v>
      </c>
      <c r="I1307">
        <v>684683.79</v>
      </c>
      <c r="J1307">
        <v>0</v>
      </c>
      <c r="K1307">
        <v>684683.79</v>
      </c>
      <c r="L1307">
        <v>0</v>
      </c>
      <c r="M1307">
        <v>0</v>
      </c>
      <c r="N1307" t="s">
        <v>905</v>
      </c>
      <c r="O1307" t="s">
        <v>662</v>
      </c>
    </row>
    <row r="1308" spans="1:15" x14ac:dyDescent="0.25">
      <c r="A1308">
        <v>1</v>
      </c>
      <c r="B1308">
        <v>10</v>
      </c>
      <c r="C1308">
        <v>80</v>
      </c>
      <c r="D1308">
        <v>10</v>
      </c>
      <c r="E1308">
        <v>8038000</v>
      </c>
      <c r="F1308" t="str">
        <f t="shared" si="20"/>
        <v>11080108038000</v>
      </c>
      <c r="G1308" t="s">
        <v>4871</v>
      </c>
      <c r="H1308">
        <v>0</v>
      </c>
      <c r="I1308">
        <v>25335.63</v>
      </c>
      <c r="J1308">
        <v>-25335.63</v>
      </c>
      <c r="K1308">
        <v>0</v>
      </c>
      <c r="L1308">
        <v>0</v>
      </c>
      <c r="M1308">
        <v>0</v>
      </c>
      <c r="N1308" t="s">
        <v>905</v>
      </c>
      <c r="O1308" t="s">
        <v>662</v>
      </c>
    </row>
    <row r="1309" spans="1:15" x14ac:dyDescent="0.25">
      <c r="A1309">
        <v>1</v>
      </c>
      <c r="B1309">
        <v>10</v>
      </c>
      <c r="C1309">
        <v>80</v>
      </c>
      <c r="D1309">
        <v>10</v>
      </c>
      <c r="E1309">
        <v>8039000</v>
      </c>
      <c r="F1309" t="str">
        <f t="shared" si="20"/>
        <v>11080108039000</v>
      </c>
      <c r="G1309" t="s">
        <v>5209</v>
      </c>
      <c r="H1309">
        <v>0</v>
      </c>
      <c r="I1309">
        <v>0</v>
      </c>
      <c r="J1309">
        <v>0</v>
      </c>
      <c r="K1309">
        <v>0</v>
      </c>
      <c r="L1309">
        <v>0</v>
      </c>
      <c r="M1309">
        <v>0</v>
      </c>
      <c r="N1309" t="s">
        <v>905</v>
      </c>
      <c r="O1309" t="s">
        <v>662</v>
      </c>
    </row>
    <row r="1310" spans="1:15" x14ac:dyDescent="0.25">
      <c r="A1310">
        <v>1</v>
      </c>
      <c r="B1310">
        <v>10</v>
      </c>
      <c r="C1310">
        <v>80</v>
      </c>
      <c r="D1310">
        <v>10</v>
      </c>
      <c r="E1310">
        <v>8040100</v>
      </c>
      <c r="F1310" t="str">
        <f t="shared" si="20"/>
        <v>11080108040100</v>
      </c>
      <c r="G1310" t="s">
        <v>5210</v>
      </c>
      <c r="H1310">
        <v>0</v>
      </c>
      <c r="I1310">
        <v>0</v>
      </c>
      <c r="J1310">
        <v>0</v>
      </c>
      <c r="K1310">
        <v>0</v>
      </c>
      <c r="L1310">
        <v>0</v>
      </c>
      <c r="M1310">
        <v>0</v>
      </c>
      <c r="N1310" t="s">
        <v>905</v>
      </c>
      <c r="O1310" t="s">
        <v>662</v>
      </c>
    </row>
    <row r="1311" spans="1:15" x14ac:dyDescent="0.25">
      <c r="A1311">
        <v>1</v>
      </c>
      <c r="B1311">
        <v>10</v>
      </c>
      <c r="C1311">
        <v>80</v>
      </c>
      <c r="D1311">
        <v>10</v>
      </c>
      <c r="E1311">
        <v>8041000</v>
      </c>
      <c r="F1311" t="str">
        <f t="shared" si="20"/>
        <v>11080108041000</v>
      </c>
      <c r="G1311" t="s">
        <v>5211</v>
      </c>
      <c r="H1311">
        <v>0</v>
      </c>
      <c r="I1311">
        <v>0</v>
      </c>
      <c r="J1311">
        <v>0</v>
      </c>
      <c r="K1311">
        <v>0</v>
      </c>
      <c r="L1311">
        <v>0</v>
      </c>
      <c r="M1311">
        <v>0</v>
      </c>
      <c r="N1311" t="s">
        <v>905</v>
      </c>
      <c r="O1311" t="s">
        <v>662</v>
      </c>
    </row>
    <row r="1312" spans="1:15" x14ac:dyDescent="0.25">
      <c r="A1312">
        <v>1</v>
      </c>
      <c r="B1312">
        <v>10</v>
      </c>
      <c r="C1312">
        <v>80</v>
      </c>
      <c r="D1312">
        <v>10</v>
      </c>
      <c r="E1312">
        <v>8041100</v>
      </c>
      <c r="F1312" t="str">
        <f t="shared" si="20"/>
        <v>11080108041100</v>
      </c>
      <c r="G1312" t="s">
        <v>5212</v>
      </c>
      <c r="H1312">
        <v>0</v>
      </c>
      <c r="I1312">
        <v>0</v>
      </c>
      <c r="J1312">
        <v>0</v>
      </c>
      <c r="K1312">
        <v>0</v>
      </c>
      <c r="L1312">
        <v>0</v>
      </c>
      <c r="M1312">
        <v>0</v>
      </c>
      <c r="N1312" t="s">
        <v>905</v>
      </c>
      <c r="O1312" t="s">
        <v>662</v>
      </c>
    </row>
    <row r="1313" spans="1:15" x14ac:dyDescent="0.25">
      <c r="A1313">
        <v>1</v>
      </c>
      <c r="B1313">
        <v>10</v>
      </c>
      <c r="C1313">
        <v>80</v>
      </c>
      <c r="D1313">
        <v>10</v>
      </c>
      <c r="E1313">
        <v>8041110</v>
      </c>
      <c r="F1313" t="str">
        <f t="shared" si="20"/>
        <v>11080108041110</v>
      </c>
      <c r="G1313" t="s">
        <v>5213</v>
      </c>
      <c r="H1313">
        <v>0</v>
      </c>
      <c r="I1313">
        <v>0</v>
      </c>
      <c r="J1313">
        <v>0</v>
      </c>
      <c r="K1313">
        <v>0</v>
      </c>
      <c r="L1313">
        <v>0</v>
      </c>
      <c r="M1313">
        <v>0</v>
      </c>
      <c r="N1313" t="s">
        <v>905</v>
      </c>
      <c r="O1313" t="s">
        <v>662</v>
      </c>
    </row>
    <row r="1314" spans="1:15" x14ac:dyDescent="0.25">
      <c r="A1314">
        <v>1</v>
      </c>
      <c r="B1314">
        <v>10</v>
      </c>
      <c r="C1314">
        <v>80</v>
      </c>
      <c r="D1314">
        <v>10</v>
      </c>
      <c r="E1314">
        <v>8043000</v>
      </c>
      <c r="F1314" t="str">
        <f t="shared" si="20"/>
        <v>11080108043000</v>
      </c>
      <c r="G1314" t="s">
        <v>5214</v>
      </c>
      <c r="H1314">
        <v>0</v>
      </c>
      <c r="I1314">
        <v>0</v>
      </c>
      <c r="J1314">
        <v>0</v>
      </c>
      <c r="K1314">
        <v>0</v>
      </c>
      <c r="L1314">
        <v>0</v>
      </c>
      <c r="M1314">
        <v>0</v>
      </c>
      <c r="N1314" t="s">
        <v>905</v>
      </c>
      <c r="O1314" t="s">
        <v>662</v>
      </c>
    </row>
    <row r="1315" spans="1:15" x14ac:dyDescent="0.25">
      <c r="A1315">
        <v>1</v>
      </c>
      <c r="B1315">
        <v>10</v>
      </c>
      <c r="C1315">
        <v>80</v>
      </c>
      <c r="D1315">
        <v>10</v>
      </c>
      <c r="E1315">
        <v>8044000</v>
      </c>
      <c r="F1315" t="str">
        <f t="shared" si="20"/>
        <v>11080108044000</v>
      </c>
      <c r="G1315" t="s">
        <v>5215</v>
      </c>
      <c r="H1315">
        <v>0</v>
      </c>
      <c r="I1315">
        <v>0</v>
      </c>
      <c r="J1315">
        <v>0</v>
      </c>
      <c r="K1315">
        <v>0</v>
      </c>
      <c r="L1315">
        <v>0</v>
      </c>
      <c r="M1315">
        <v>0</v>
      </c>
      <c r="N1315" t="s">
        <v>905</v>
      </c>
      <c r="O1315" t="s">
        <v>662</v>
      </c>
    </row>
    <row r="1316" spans="1:15" x14ac:dyDescent="0.25">
      <c r="A1316">
        <v>1</v>
      </c>
      <c r="B1316">
        <v>10</v>
      </c>
      <c r="C1316">
        <v>80</v>
      </c>
      <c r="D1316">
        <v>10</v>
      </c>
      <c r="E1316">
        <v>8048000</v>
      </c>
      <c r="F1316" t="str">
        <f t="shared" si="20"/>
        <v>11080108048000</v>
      </c>
      <c r="G1316" t="s">
        <v>5216</v>
      </c>
      <c r="H1316">
        <v>0</v>
      </c>
      <c r="I1316">
        <v>621303.21</v>
      </c>
      <c r="J1316">
        <v>-621303.21</v>
      </c>
      <c r="K1316">
        <v>0</v>
      </c>
      <c r="L1316">
        <v>0</v>
      </c>
      <c r="M1316">
        <v>0</v>
      </c>
      <c r="N1316" t="s">
        <v>905</v>
      </c>
      <c r="O1316" t="s">
        <v>662</v>
      </c>
    </row>
    <row r="1317" spans="1:15" x14ac:dyDescent="0.25">
      <c r="A1317">
        <v>1</v>
      </c>
      <c r="B1317">
        <v>10</v>
      </c>
      <c r="C1317">
        <v>80</v>
      </c>
      <c r="D1317">
        <v>10</v>
      </c>
      <c r="E1317">
        <v>8049000</v>
      </c>
      <c r="F1317" t="str">
        <f t="shared" si="20"/>
        <v>11080108049000</v>
      </c>
      <c r="G1317" t="s">
        <v>5217</v>
      </c>
      <c r="H1317">
        <v>0</v>
      </c>
      <c r="I1317">
        <v>132543.92000000001</v>
      </c>
      <c r="J1317">
        <v>0</v>
      </c>
      <c r="K1317">
        <v>132543.92000000001</v>
      </c>
      <c r="L1317">
        <v>0</v>
      </c>
      <c r="M1317">
        <v>0</v>
      </c>
      <c r="N1317" t="s">
        <v>905</v>
      </c>
      <c r="O1317" t="s">
        <v>662</v>
      </c>
    </row>
    <row r="1318" spans="1:15" x14ac:dyDescent="0.25">
      <c r="A1318">
        <v>1</v>
      </c>
      <c r="B1318">
        <v>10</v>
      </c>
      <c r="C1318">
        <v>80</v>
      </c>
      <c r="D1318">
        <v>10</v>
      </c>
      <c r="E1318">
        <v>8050000</v>
      </c>
      <c r="F1318" t="str">
        <f t="shared" si="20"/>
        <v>11080108050000</v>
      </c>
      <c r="G1318" t="s">
        <v>5218</v>
      </c>
      <c r="H1318">
        <v>0</v>
      </c>
      <c r="I1318">
        <v>3094452.63</v>
      </c>
      <c r="J1318">
        <v>-25318.080000000002</v>
      </c>
      <c r="K1318">
        <v>3069134.55</v>
      </c>
      <c r="L1318">
        <v>0</v>
      </c>
      <c r="M1318">
        <v>0</v>
      </c>
      <c r="N1318" t="s">
        <v>905</v>
      </c>
      <c r="O1318" t="s">
        <v>662</v>
      </c>
    </row>
    <row r="1319" spans="1:15" x14ac:dyDescent="0.25">
      <c r="A1319">
        <v>1</v>
      </c>
      <c r="B1319">
        <v>10</v>
      </c>
      <c r="C1319">
        <v>80</v>
      </c>
      <c r="D1319">
        <v>10</v>
      </c>
      <c r="E1319">
        <v>8051000</v>
      </c>
      <c r="F1319" t="str">
        <f t="shared" si="20"/>
        <v>11080108051000</v>
      </c>
      <c r="G1319" t="s">
        <v>5219</v>
      </c>
      <c r="H1319">
        <v>0</v>
      </c>
      <c r="I1319">
        <v>1472226.24</v>
      </c>
      <c r="J1319">
        <v>-259150.47</v>
      </c>
      <c r="K1319">
        <v>1213075.77</v>
      </c>
      <c r="L1319">
        <v>0</v>
      </c>
      <c r="M1319">
        <v>0</v>
      </c>
      <c r="N1319" t="s">
        <v>905</v>
      </c>
      <c r="O1319" t="s">
        <v>662</v>
      </c>
    </row>
    <row r="1320" spans="1:15" x14ac:dyDescent="0.25">
      <c r="A1320">
        <v>1</v>
      </c>
      <c r="B1320">
        <v>10</v>
      </c>
      <c r="C1320">
        <v>80</v>
      </c>
      <c r="D1320">
        <v>10</v>
      </c>
      <c r="E1320">
        <v>8051100</v>
      </c>
      <c r="F1320" t="str">
        <f t="shared" si="20"/>
        <v>11080108051100</v>
      </c>
      <c r="G1320" t="s">
        <v>5220</v>
      </c>
      <c r="H1320">
        <v>0</v>
      </c>
      <c r="I1320">
        <v>0</v>
      </c>
      <c r="J1320">
        <v>0</v>
      </c>
      <c r="K1320">
        <v>0</v>
      </c>
      <c r="L1320">
        <v>0</v>
      </c>
      <c r="M1320">
        <v>0</v>
      </c>
      <c r="N1320" t="s">
        <v>905</v>
      </c>
      <c r="O1320" t="s">
        <v>662</v>
      </c>
    </row>
    <row r="1321" spans="1:15" x14ac:dyDescent="0.25">
      <c r="A1321">
        <v>1</v>
      </c>
      <c r="B1321">
        <v>10</v>
      </c>
      <c r="C1321">
        <v>80</v>
      </c>
      <c r="D1321">
        <v>10</v>
      </c>
      <c r="E1321">
        <v>8051200</v>
      </c>
      <c r="F1321" t="str">
        <f t="shared" si="20"/>
        <v>11080108051200</v>
      </c>
      <c r="G1321" t="s">
        <v>5221</v>
      </c>
      <c r="H1321">
        <v>0</v>
      </c>
      <c r="I1321">
        <v>0</v>
      </c>
      <c r="J1321">
        <v>0</v>
      </c>
      <c r="K1321">
        <v>0</v>
      </c>
      <c r="L1321">
        <v>0</v>
      </c>
      <c r="M1321">
        <v>0</v>
      </c>
      <c r="N1321" t="s">
        <v>905</v>
      </c>
      <c r="O1321" t="s">
        <v>662</v>
      </c>
    </row>
    <row r="1322" spans="1:15" x14ac:dyDescent="0.25">
      <c r="A1322">
        <v>1</v>
      </c>
      <c r="B1322">
        <v>10</v>
      </c>
      <c r="C1322">
        <v>80</v>
      </c>
      <c r="D1322">
        <v>10</v>
      </c>
      <c r="E1322">
        <v>8052000</v>
      </c>
      <c r="F1322" t="str">
        <f t="shared" si="20"/>
        <v>11080108052000</v>
      </c>
      <c r="G1322" t="s">
        <v>5222</v>
      </c>
      <c r="H1322">
        <v>0</v>
      </c>
      <c r="I1322">
        <v>0</v>
      </c>
      <c r="J1322">
        <v>0</v>
      </c>
      <c r="K1322">
        <v>0</v>
      </c>
      <c r="L1322">
        <v>0</v>
      </c>
      <c r="M1322">
        <v>0</v>
      </c>
      <c r="N1322" t="s">
        <v>905</v>
      </c>
      <c r="O1322" t="s">
        <v>662</v>
      </c>
    </row>
    <row r="1323" spans="1:15" x14ac:dyDescent="0.25">
      <c r="A1323">
        <v>1</v>
      </c>
      <c r="B1323">
        <v>10</v>
      </c>
      <c r="C1323">
        <v>80</v>
      </c>
      <c r="D1323">
        <v>10</v>
      </c>
      <c r="E1323">
        <v>8054000</v>
      </c>
      <c r="F1323" t="str">
        <f t="shared" si="20"/>
        <v>11080108054000</v>
      </c>
      <c r="G1323" t="s">
        <v>5183</v>
      </c>
      <c r="H1323">
        <v>0</v>
      </c>
      <c r="I1323">
        <v>180876.34</v>
      </c>
      <c r="J1323">
        <v>-180876.34</v>
      </c>
      <c r="K1323">
        <v>0</v>
      </c>
      <c r="L1323">
        <v>0</v>
      </c>
      <c r="M1323">
        <v>0</v>
      </c>
      <c r="N1323" t="s">
        <v>905</v>
      </c>
      <c r="O1323" t="s">
        <v>662</v>
      </c>
    </row>
    <row r="1324" spans="1:15" x14ac:dyDescent="0.25">
      <c r="A1324">
        <v>1</v>
      </c>
      <c r="B1324">
        <v>10</v>
      </c>
      <c r="C1324">
        <v>80</v>
      </c>
      <c r="D1324">
        <v>10</v>
      </c>
      <c r="E1324">
        <v>8060004</v>
      </c>
      <c r="F1324" t="str">
        <f t="shared" si="20"/>
        <v>11080108060004</v>
      </c>
      <c r="G1324" t="s">
        <v>5223</v>
      </c>
      <c r="H1324">
        <v>0</v>
      </c>
      <c r="I1324">
        <v>0</v>
      </c>
      <c r="J1324">
        <v>0</v>
      </c>
      <c r="K1324">
        <v>0</v>
      </c>
      <c r="L1324">
        <v>0</v>
      </c>
      <c r="M1324">
        <v>0</v>
      </c>
      <c r="N1324" t="s">
        <v>905</v>
      </c>
      <c r="O1324" t="s">
        <v>662</v>
      </c>
    </row>
    <row r="1325" spans="1:15" x14ac:dyDescent="0.25">
      <c r="A1325">
        <v>1</v>
      </c>
      <c r="B1325">
        <v>10</v>
      </c>
      <c r="C1325">
        <v>80</v>
      </c>
      <c r="D1325">
        <v>10</v>
      </c>
      <c r="E1325">
        <v>8060009</v>
      </c>
      <c r="F1325" t="str">
        <f t="shared" si="20"/>
        <v>11080108060009</v>
      </c>
      <c r="G1325" t="s">
        <v>5224</v>
      </c>
      <c r="H1325">
        <v>0</v>
      </c>
      <c r="I1325">
        <v>718042.27</v>
      </c>
      <c r="J1325">
        <v>-110731.58</v>
      </c>
      <c r="K1325">
        <v>607310.68999999994</v>
      </c>
      <c r="L1325">
        <v>0</v>
      </c>
      <c r="M1325">
        <v>0</v>
      </c>
      <c r="N1325" t="s">
        <v>905</v>
      </c>
      <c r="O1325" t="s">
        <v>662</v>
      </c>
    </row>
    <row r="1326" spans="1:15" x14ac:dyDescent="0.25">
      <c r="A1326">
        <v>1</v>
      </c>
      <c r="B1326">
        <v>10</v>
      </c>
      <c r="C1326">
        <v>80</v>
      </c>
      <c r="D1326">
        <v>10</v>
      </c>
      <c r="E1326">
        <v>8060010</v>
      </c>
      <c r="F1326" t="str">
        <f t="shared" si="20"/>
        <v>11080108060010</v>
      </c>
      <c r="G1326" t="s">
        <v>5225</v>
      </c>
      <c r="H1326">
        <v>0</v>
      </c>
      <c r="I1326">
        <v>0</v>
      </c>
      <c r="J1326">
        <v>0</v>
      </c>
      <c r="K1326">
        <v>0</v>
      </c>
      <c r="L1326">
        <v>0</v>
      </c>
      <c r="M1326">
        <v>0</v>
      </c>
      <c r="N1326" t="s">
        <v>905</v>
      </c>
      <c r="O1326" t="s">
        <v>662</v>
      </c>
    </row>
    <row r="1327" spans="1:15" x14ac:dyDescent="0.25">
      <c r="A1327">
        <v>1</v>
      </c>
      <c r="B1327">
        <v>10</v>
      </c>
      <c r="C1327">
        <v>80</v>
      </c>
      <c r="D1327">
        <v>10</v>
      </c>
      <c r="E1327">
        <v>8060013</v>
      </c>
      <c r="F1327" t="str">
        <f t="shared" si="20"/>
        <v>11080108060013</v>
      </c>
      <c r="G1327" t="s">
        <v>5226</v>
      </c>
      <c r="H1327">
        <v>0</v>
      </c>
      <c r="I1327">
        <v>0</v>
      </c>
      <c r="J1327">
        <v>0</v>
      </c>
      <c r="K1327">
        <v>0</v>
      </c>
      <c r="L1327">
        <v>0</v>
      </c>
      <c r="M1327">
        <v>0</v>
      </c>
      <c r="N1327" t="s">
        <v>905</v>
      </c>
      <c r="O1327" t="s">
        <v>662</v>
      </c>
    </row>
    <row r="1328" spans="1:15" x14ac:dyDescent="0.25">
      <c r="A1328">
        <v>1</v>
      </c>
      <c r="B1328">
        <v>10</v>
      </c>
      <c r="C1328">
        <v>80</v>
      </c>
      <c r="D1328">
        <v>10</v>
      </c>
      <c r="E1328">
        <v>8060014</v>
      </c>
      <c r="F1328" t="str">
        <f t="shared" si="20"/>
        <v>11080108060014</v>
      </c>
      <c r="G1328" t="s">
        <v>5227</v>
      </c>
      <c r="H1328">
        <v>0</v>
      </c>
      <c r="I1328">
        <v>0</v>
      </c>
      <c r="J1328">
        <v>0</v>
      </c>
      <c r="K1328">
        <v>0</v>
      </c>
      <c r="L1328">
        <v>0</v>
      </c>
      <c r="M1328">
        <v>0</v>
      </c>
      <c r="N1328" t="s">
        <v>905</v>
      </c>
      <c r="O1328" t="s">
        <v>662</v>
      </c>
    </row>
    <row r="1329" spans="1:15" x14ac:dyDescent="0.25">
      <c r="A1329">
        <v>1</v>
      </c>
      <c r="B1329">
        <v>10</v>
      </c>
      <c r="C1329">
        <v>80</v>
      </c>
      <c r="D1329">
        <v>10</v>
      </c>
      <c r="E1329">
        <v>8060021</v>
      </c>
      <c r="F1329" t="str">
        <f t="shared" si="20"/>
        <v>11080108060021</v>
      </c>
      <c r="G1329" t="s">
        <v>5228</v>
      </c>
      <c r="H1329">
        <v>0</v>
      </c>
      <c r="I1329">
        <v>2632299.7400000002</v>
      </c>
      <c r="J1329">
        <v>-163200</v>
      </c>
      <c r="K1329">
        <v>2469099.7400000002</v>
      </c>
      <c r="L1329">
        <v>0</v>
      </c>
      <c r="M1329">
        <v>0</v>
      </c>
      <c r="N1329" t="s">
        <v>905</v>
      </c>
      <c r="O1329" t="s">
        <v>662</v>
      </c>
    </row>
    <row r="1330" spans="1:15" x14ac:dyDescent="0.25">
      <c r="A1330">
        <v>1</v>
      </c>
      <c r="B1330">
        <v>10</v>
      </c>
      <c r="C1330">
        <v>80</v>
      </c>
      <c r="D1330">
        <v>10</v>
      </c>
      <c r="E1330">
        <v>8060030</v>
      </c>
      <c r="F1330" t="str">
        <f t="shared" si="20"/>
        <v>11080108060030</v>
      </c>
      <c r="G1330" t="s">
        <v>5229</v>
      </c>
      <c r="H1330">
        <v>0</v>
      </c>
      <c r="I1330">
        <v>0</v>
      </c>
      <c r="J1330">
        <v>0</v>
      </c>
      <c r="K1330">
        <v>0</v>
      </c>
      <c r="L1330">
        <v>0</v>
      </c>
      <c r="M1330">
        <v>0</v>
      </c>
      <c r="N1330" t="s">
        <v>905</v>
      </c>
      <c r="O1330" t="s">
        <v>662</v>
      </c>
    </row>
    <row r="1331" spans="1:15" x14ac:dyDescent="0.25">
      <c r="A1331">
        <v>1</v>
      </c>
      <c r="B1331">
        <v>10</v>
      </c>
      <c r="C1331">
        <v>80</v>
      </c>
      <c r="D1331">
        <v>10</v>
      </c>
      <c r="E1331">
        <v>8060031</v>
      </c>
      <c r="F1331" t="str">
        <f t="shared" si="20"/>
        <v>11080108060031</v>
      </c>
      <c r="G1331" t="s">
        <v>5230</v>
      </c>
      <c r="H1331">
        <v>0</v>
      </c>
      <c r="I1331">
        <v>145230.14000000001</v>
      </c>
      <c r="J1331">
        <v>-145230.14000000001</v>
      </c>
      <c r="K1331">
        <v>0</v>
      </c>
      <c r="L1331">
        <v>0</v>
      </c>
      <c r="M1331">
        <v>0</v>
      </c>
      <c r="N1331" t="s">
        <v>905</v>
      </c>
      <c r="O1331" t="s">
        <v>662</v>
      </c>
    </row>
    <row r="1332" spans="1:15" x14ac:dyDescent="0.25">
      <c r="A1332">
        <v>1</v>
      </c>
      <c r="B1332">
        <v>10</v>
      </c>
      <c r="C1332">
        <v>80</v>
      </c>
      <c r="D1332">
        <v>10</v>
      </c>
      <c r="E1332">
        <v>8060032</v>
      </c>
      <c r="F1332" t="str">
        <f t="shared" si="20"/>
        <v>11080108060032</v>
      </c>
      <c r="G1332" t="s">
        <v>5184</v>
      </c>
      <c r="H1332">
        <v>0</v>
      </c>
      <c r="I1332">
        <v>0</v>
      </c>
      <c r="J1332">
        <v>0</v>
      </c>
      <c r="K1332">
        <v>0</v>
      </c>
      <c r="L1332">
        <v>0</v>
      </c>
      <c r="M1332">
        <v>0</v>
      </c>
      <c r="N1332" t="s">
        <v>905</v>
      </c>
      <c r="O1332" t="s">
        <v>662</v>
      </c>
    </row>
    <row r="1333" spans="1:15" x14ac:dyDescent="0.25">
      <c r="A1333">
        <v>1</v>
      </c>
      <c r="B1333">
        <v>10</v>
      </c>
      <c r="C1333">
        <v>80</v>
      </c>
      <c r="D1333">
        <v>10</v>
      </c>
      <c r="E1333">
        <v>8060034</v>
      </c>
      <c r="F1333" t="str">
        <f t="shared" si="20"/>
        <v>11080108060034</v>
      </c>
      <c r="G1333" t="s">
        <v>5231</v>
      </c>
      <c r="H1333">
        <v>0</v>
      </c>
      <c r="I1333">
        <v>3269863.52</v>
      </c>
      <c r="J1333">
        <v>-621495.30000000005</v>
      </c>
      <c r="K1333">
        <v>2648368.2200000002</v>
      </c>
      <c r="L1333">
        <v>0</v>
      </c>
      <c r="M1333">
        <v>0</v>
      </c>
      <c r="N1333" t="s">
        <v>905</v>
      </c>
      <c r="O1333" t="s">
        <v>662</v>
      </c>
    </row>
    <row r="1334" spans="1:15" x14ac:dyDescent="0.25">
      <c r="A1334">
        <v>1</v>
      </c>
      <c r="B1334">
        <v>10</v>
      </c>
      <c r="C1334">
        <v>80</v>
      </c>
      <c r="D1334">
        <v>10</v>
      </c>
      <c r="E1334">
        <v>8060037</v>
      </c>
      <c r="F1334" t="str">
        <f t="shared" si="20"/>
        <v>11080108060037</v>
      </c>
      <c r="G1334" t="s">
        <v>5232</v>
      </c>
      <c r="H1334">
        <v>0</v>
      </c>
      <c r="I1334">
        <v>61796.1</v>
      </c>
      <c r="J1334">
        <v>0</v>
      </c>
      <c r="K1334">
        <v>61796.1</v>
      </c>
      <c r="L1334">
        <v>0</v>
      </c>
      <c r="M1334">
        <v>0</v>
      </c>
      <c r="N1334" t="s">
        <v>905</v>
      </c>
      <c r="O1334" t="s">
        <v>662</v>
      </c>
    </row>
    <row r="1335" spans="1:15" x14ac:dyDescent="0.25">
      <c r="A1335">
        <v>1</v>
      </c>
      <c r="B1335">
        <v>10</v>
      </c>
      <c r="C1335">
        <v>80</v>
      </c>
      <c r="D1335">
        <v>10</v>
      </c>
      <c r="E1335">
        <v>8060065</v>
      </c>
      <c r="F1335" t="str">
        <f t="shared" si="20"/>
        <v>11080108060065</v>
      </c>
      <c r="G1335" t="s">
        <v>5233</v>
      </c>
      <c r="H1335">
        <v>0</v>
      </c>
      <c r="I1335">
        <v>107917.41</v>
      </c>
      <c r="J1335">
        <v>0</v>
      </c>
      <c r="K1335">
        <v>107917.41</v>
      </c>
      <c r="L1335">
        <v>0</v>
      </c>
      <c r="M1335">
        <v>0</v>
      </c>
      <c r="N1335" t="s">
        <v>905</v>
      </c>
      <c r="O1335" t="s">
        <v>662</v>
      </c>
    </row>
    <row r="1336" spans="1:15" x14ac:dyDescent="0.25">
      <c r="A1336">
        <v>1</v>
      </c>
      <c r="B1336">
        <v>10</v>
      </c>
      <c r="C1336">
        <v>80</v>
      </c>
      <c r="D1336">
        <v>10</v>
      </c>
      <c r="E1336">
        <v>8060070</v>
      </c>
      <c r="F1336" t="str">
        <f t="shared" si="20"/>
        <v>11080108060070</v>
      </c>
      <c r="G1336" t="s">
        <v>4872</v>
      </c>
      <c r="H1336">
        <v>0</v>
      </c>
      <c r="I1336">
        <v>258306.22</v>
      </c>
      <c r="J1336">
        <v>0</v>
      </c>
      <c r="K1336">
        <v>258306.22</v>
      </c>
      <c r="L1336">
        <v>0</v>
      </c>
      <c r="M1336">
        <v>0</v>
      </c>
      <c r="N1336" t="s">
        <v>905</v>
      </c>
      <c r="O1336" t="s">
        <v>662</v>
      </c>
    </row>
    <row r="1337" spans="1:15" x14ac:dyDescent="0.25">
      <c r="A1337">
        <v>1</v>
      </c>
      <c r="B1337">
        <v>10</v>
      </c>
      <c r="C1337">
        <v>80</v>
      </c>
      <c r="D1337">
        <v>10</v>
      </c>
      <c r="E1337">
        <v>8060075</v>
      </c>
      <c r="F1337" t="str">
        <f t="shared" si="20"/>
        <v>11080108060075</v>
      </c>
      <c r="G1337" t="s">
        <v>5234</v>
      </c>
      <c r="H1337">
        <v>0</v>
      </c>
      <c r="I1337">
        <v>308280.49</v>
      </c>
      <c r="J1337">
        <v>-132733.5</v>
      </c>
      <c r="K1337">
        <v>175546.99</v>
      </c>
      <c r="L1337">
        <v>0</v>
      </c>
      <c r="M1337">
        <v>0</v>
      </c>
      <c r="N1337" t="s">
        <v>905</v>
      </c>
      <c r="O1337" t="s">
        <v>662</v>
      </c>
    </row>
    <row r="1338" spans="1:15" x14ac:dyDescent="0.25">
      <c r="A1338">
        <v>1</v>
      </c>
      <c r="B1338">
        <v>10</v>
      </c>
      <c r="C1338">
        <v>80</v>
      </c>
      <c r="D1338">
        <v>10</v>
      </c>
      <c r="E1338">
        <v>8060076</v>
      </c>
      <c r="F1338" t="str">
        <f t="shared" si="20"/>
        <v>11080108060076</v>
      </c>
      <c r="G1338" t="s">
        <v>5235</v>
      </c>
      <c r="H1338">
        <v>0</v>
      </c>
      <c r="I1338">
        <v>361572.36</v>
      </c>
      <c r="J1338">
        <v>0</v>
      </c>
      <c r="K1338">
        <v>361572.36</v>
      </c>
      <c r="L1338">
        <v>0</v>
      </c>
      <c r="M1338">
        <v>0</v>
      </c>
      <c r="N1338" t="s">
        <v>905</v>
      </c>
      <c r="O1338" t="s">
        <v>662</v>
      </c>
    </row>
    <row r="1339" spans="1:15" x14ac:dyDescent="0.25">
      <c r="A1339">
        <v>1</v>
      </c>
      <c r="B1339">
        <v>10</v>
      </c>
      <c r="C1339">
        <v>80</v>
      </c>
      <c r="D1339">
        <v>10</v>
      </c>
      <c r="E1339">
        <v>8060077</v>
      </c>
      <c r="F1339" t="str">
        <f t="shared" si="20"/>
        <v>11080108060077</v>
      </c>
      <c r="G1339" t="s">
        <v>5236</v>
      </c>
      <c r="H1339">
        <v>0</v>
      </c>
      <c r="I1339">
        <v>0</v>
      </c>
      <c r="J1339">
        <v>0</v>
      </c>
      <c r="K1339">
        <v>0</v>
      </c>
      <c r="L1339">
        <v>0</v>
      </c>
      <c r="M1339">
        <v>0</v>
      </c>
      <c r="N1339" t="s">
        <v>905</v>
      </c>
      <c r="O1339" t="s">
        <v>662</v>
      </c>
    </row>
    <row r="1340" spans="1:15" x14ac:dyDescent="0.25">
      <c r="A1340">
        <v>1</v>
      </c>
      <c r="B1340">
        <v>10</v>
      </c>
      <c r="C1340">
        <v>80</v>
      </c>
      <c r="D1340">
        <v>10</v>
      </c>
      <c r="E1340">
        <v>8060078</v>
      </c>
      <c r="F1340" t="str">
        <f t="shared" si="20"/>
        <v>11080108060078</v>
      </c>
      <c r="G1340" t="s">
        <v>5237</v>
      </c>
      <c r="H1340">
        <v>0</v>
      </c>
      <c r="I1340">
        <v>0</v>
      </c>
      <c r="J1340">
        <v>0</v>
      </c>
      <c r="K1340">
        <v>0</v>
      </c>
      <c r="L1340">
        <v>0</v>
      </c>
      <c r="M1340">
        <v>0</v>
      </c>
      <c r="N1340" t="s">
        <v>905</v>
      </c>
      <c r="O1340" t="s">
        <v>662</v>
      </c>
    </row>
    <row r="1341" spans="1:15" x14ac:dyDescent="0.25">
      <c r="A1341">
        <v>1</v>
      </c>
      <c r="B1341">
        <v>10</v>
      </c>
      <c r="C1341">
        <v>80</v>
      </c>
      <c r="D1341">
        <v>10</v>
      </c>
      <c r="E1341">
        <v>8060080</v>
      </c>
      <c r="F1341" t="str">
        <f t="shared" si="20"/>
        <v>11080108060080</v>
      </c>
      <c r="G1341" t="s">
        <v>4874</v>
      </c>
      <c r="H1341">
        <v>0</v>
      </c>
      <c r="I1341">
        <v>182245.62</v>
      </c>
      <c r="J1341">
        <v>0</v>
      </c>
      <c r="K1341">
        <v>182245.62</v>
      </c>
      <c r="L1341">
        <v>0</v>
      </c>
      <c r="M1341">
        <v>0</v>
      </c>
      <c r="N1341" t="s">
        <v>905</v>
      </c>
      <c r="O1341" t="s">
        <v>662</v>
      </c>
    </row>
    <row r="1342" spans="1:15" x14ac:dyDescent="0.25">
      <c r="A1342">
        <v>1</v>
      </c>
      <c r="B1342">
        <v>10</v>
      </c>
      <c r="C1342">
        <v>80</v>
      </c>
      <c r="D1342">
        <v>10</v>
      </c>
      <c r="E1342">
        <v>8060081</v>
      </c>
      <c r="F1342" t="str">
        <f t="shared" si="20"/>
        <v>11080108060081</v>
      </c>
      <c r="G1342" t="s">
        <v>4875</v>
      </c>
      <c r="H1342">
        <v>0</v>
      </c>
      <c r="I1342">
        <v>531328.37</v>
      </c>
      <c r="J1342">
        <v>-332340.96999999997</v>
      </c>
      <c r="K1342">
        <v>198987.4</v>
      </c>
      <c r="L1342">
        <v>0</v>
      </c>
      <c r="M1342">
        <v>0</v>
      </c>
      <c r="N1342" t="s">
        <v>905</v>
      </c>
      <c r="O1342" t="s">
        <v>662</v>
      </c>
    </row>
    <row r="1343" spans="1:15" x14ac:dyDescent="0.25">
      <c r="A1343">
        <v>1</v>
      </c>
      <c r="B1343">
        <v>10</v>
      </c>
      <c r="C1343">
        <v>80</v>
      </c>
      <c r="D1343">
        <v>10</v>
      </c>
      <c r="E1343">
        <v>8060100</v>
      </c>
      <c r="F1343" t="str">
        <f t="shared" si="20"/>
        <v>11080108060100</v>
      </c>
      <c r="G1343" t="s">
        <v>4876</v>
      </c>
      <c r="H1343">
        <v>0</v>
      </c>
      <c r="I1343">
        <v>145955.67000000001</v>
      </c>
      <c r="J1343">
        <v>0</v>
      </c>
      <c r="K1343">
        <v>145955.67000000001</v>
      </c>
      <c r="L1343">
        <v>0</v>
      </c>
      <c r="M1343">
        <v>0</v>
      </c>
      <c r="N1343" t="s">
        <v>905</v>
      </c>
      <c r="O1343" t="s">
        <v>662</v>
      </c>
    </row>
    <row r="1344" spans="1:15" x14ac:dyDescent="0.25">
      <c r="A1344">
        <v>1</v>
      </c>
      <c r="B1344">
        <v>10</v>
      </c>
      <c r="C1344">
        <v>80</v>
      </c>
      <c r="D1344">
        <v>10</v>
      </c>
      <c r="E1344">
        <v>8060101</v>
      </c>
      <c r="F1344" t="str">
        <f t="shared" si="20"/>
        <v>11080108060101</v>
      </c>
      <c r="G1344" t="s">
        <v>4877</v>
      </c>
      <c r="H1344">
        <v>0</v>
      </c>
      <c r="I1344">
        <v>84098.12</v>
      </c>
      <c r="J1344">
        <v>0</v>
      </c>
      <c r="K1344">
        <v>84098.12</v>
      </c>
      <c r="L1344">
        <v>0</v>
      </c>
      <c r="M1344">
        <v>0</v>
      </c>
      <c r="N1344" t="s">
        <v>905</v>
      </c>
      <c r="O1344" t="s">
        <v>662</v>
      </c>
    </row>
    <row r="1345" spans="1:15" x14ac:dyDescent="0.25">
      <c r="A1345">
        <v>1</v>
      </c>
      <c r="B1345">
        <v>10</v>
      </c>
      <c r="C1345">
        <v>80</v>
      </c>
      <c r="D1345">
        <v>10</v>
      </c>
      <c r="E1345">
        <v>8060102</v>
      </c>
      <c r="F1345" t="str">
        <f t="shared" si="20"/>
        <v>11080108060102</v>
      </c>
      <c r="G1345" t="s">
        <v>4878</v>
      </c>
      <c r="H1345">
        <v>0</v>
      </c>
      <c r="I1345">
        <v>0</v>
      </c>
      <c r="J1345">
        <v>0</v>
      </c>
      <c r="K1345">
        <v>0</v>
      </c>
      <c r="L1345">
        <v>0</v>
      </c>
      <c r="M1345">
        <v>0</v>
      </c>
      <c r="N1345" t="s">
        <v>905</v>
      </c>
      <c r="O1345" t="s">
        <v>662</v>
      </c>
    </row>
    <row r="1346" spans="1:15" x14ac:dyDescent="0.25">
      <c r="A1346">
        <v>1</v>
      </c>
      <c r="B1346">
        <v>10</v>
      </c>
      <c r="C1346">
        <v>80</v>
      </c>
      <c r="D1346">
        <v>10</v>
      </c>
      <c r="E1346">
        <v>8060104</v>
      </c>
      <c r="F1346" t="str">
        <f t="shared" si="20"/>
        <v>11080108060104</v>
      </c>
      <c r="G1346" t="s">
        <v>4880</v>
      </c>
      <c r="H1346">
        <v>0</v>
      </c>
      <c r="I1346">
        <v>3973482.02</v>
      </c>
      <c r="J1346">
        <v>-1572310</v>
      </c>
      <c r="K1346">
        <v>2401172.02</v>
      </c>
      <c r="L1346">
        <v>0</v>
      </c>
      <c r="M1346">
        <v>0</v>
      </c>
      <c r="N1346" t="s">
        <v>905</v>
      </c>
      <c r="O1346" t="s">
        <v>662</v>
      </c>
    </row>
    <row r="1347" spans="1:15" x14ac:dyDescent="0.25">
      <c r="A1347">
        <v>1</v>
      </c>
      <c r="B1347">
        <v>10</v>
      </c>
      <c r="C1347">
        <v>80</v>
      </c>
      <c r="D1347">
        <v>10</v>
      </c>
      <c r="E1347">
        <v>8060200</v>
      </c>
      <c r="F1347" t="str">
        <f t="shared" ref="F1347:F1366" si="21">CONCATENATE(A1347,B1347,C1347,D1347,E1347)</f>
        <v>11080108060200</v>
      </c>
      <c r="G1347" t="s">
        <v>4881</v>
      </c>
      <c r="H1347">
        <v>0</v>
      </c>
      <c r="I1347">
        <v>0</v>
      </c>
      <c r="J1347">
        <v>0</v>
      </c>
      <c r="K1347">
        <v>0</v>
      </c>
      <c r="L1347">
        <v>0</v>
      </c>
      <c r="M1347">
        <v>0</v>
      </c>
      <c r="N1347" t="s">
        <v>905</v>
      </c>
      <c r="O1347" t="s">
        <v>662</v>
      </c>
    </row>
    <row r="1348" spans="1:15" x14ac:dyDescent="0.25">
      <c r="A1348">
        <v>1</v>
      </c>
      <c r="B1348">
        <v>10</v>
      </c>
      <c r="C1348">
        <v>80</v>
      </c>
      <c r="D1348">
        <v>10</v>
      </c>
      <c r="E1348">
        <v>8060201</v>
      </c>
      <c r="F1348" t="str">
        <f t="shared" si="21"/>
        <v>11080108060201</v>
      </c>
      <c r="G1348" t="s">
        <v>4882</v>
      </c>
      <c r="H1348">
        <v>0</v>
      </c>
      <c r="I1348">
        <v>0</v>
      </c>
      <c r="J1348">
        <v>0</v>
      </c>
      <c r="K1348">
        <v>0</v>
      </c>
      <c r="L1348">
        <v>0</v>
      </c>
      <c r="M1348">
        <v>0</v>
      </c>
      <c r="N1348" t="s">
        <v>905</v>
      </c>
      <c r="O1348" t="s">
        <v>662</v>
      </c>
    </row>
    <row r="1349" spans="1:15" x14ac:dyDescent="0.25">
      <c r="A1349">
        <v>1</v>
      </c>
      <c r="B1349">
        <v>10</v>
      </c>
      <c r="C1349">
        <v>80</v>
      </c>
      <c r="D1349">
        <v>10</v>
      </c>
      <c r="E1349">
        <v>8060202</v>
      </c>
      <c r="F1349" t="str">
        <f t="shared" si="21"/>
        <v>11080108060202</v>
      </c>
      <c r="G1349" t="s">
        <v>5152</v>
      </c>
      <c r="H1349">
        <v>0</v>
      </c>
      <c r="I1349">
        <v>11560</v>
      </c>
      <c r="J1349">
        <v>0</v>
      </c>
      <c r="K1349">
        <v>11560</v>
      </c>
      <c r="L1349">
        <v>0</v>
      </c>
      <c r="M1349">
        <v>0</v>
      </c>
      <c r="N1349" t="s">
        <v>905</v>
      </c>
      <c r="O1349" t="s">
        <v>662</v>
      </c>
    </row>
    <row r="1350" spans="1:15" x14ac:dyDescent="0.25">
      <c r="A1350">
        <v>1</v>
      </c>
      <c r="B1350">
        <v>10</v>
      </c>
      <c r="C1350">
        <v>80</v>
      </c>
      <c r="D1350">
        <v>10</v>
      </c>
      <c r="E1350">
        <v>8060300</v>
      </c>
      <c r="F1350" t="str">
        <f t="shared" si="21"/>
        <v>11080108060300</v>
      </c>
      <c r="G1350" t="s">
        <v>5185</v>
      </c>
      <c r="H1350">
        <v>0</v>
      </c>
      <c r="I1350">
        <v>867277.19</v>
      </c>
      <c r="J1350">
        <v>-729227.19</v>
      </c>
      <c r="K1350">
        <v>138050</v>
      </c>
      <c r="L1350">
        <v>0</v>
      </c>
      <c r="M1350">
        <v>0</v>
      </c>
      <c r="N1350" t="s">
        <v>905</v>
      </c>
      <c r="O1350" t="s">
        <v>662</v>
      </c>
    </row>
    <row r="1351" spans="1:15" x14ac:dyDescent="0.25">
      <c r="A1351">
        <v>1</v>
      </c>
      <c r="B1351">
        <v>10</v>
      </c>
      <c r="C1351">
        <v>80</v>
      </c>
      <c r="D1351">
        <v>10</v>
      </c>
      <c r="E1351">
        <v>8060320</v>
      </c>
      <c r="F1351" t="str">
        <f t="shared" si="21"/>
        <v>11080108060320</v>
      </c>
      <c r="G1351" t="s">
        <v>5238</v>
      </c>
      <c r="H1351">
        <v>0</v>
      </c>
      <c r="I1351">
        <v>0</v>
      </c>
      <c r="J1351">
        <v>0</v>
      </c>
      <c r="K1351">
        <v>0</v>
      </c>
      <c r="L1351">
        <v>0</v>
      </c>
      <c r="M1351">
        <v>0</v>
      </c>
      <c r="N1351" t="s">
        <v>905</v>
      </c>
      <c r="O1351" t="s">
        <v>662</v>
      </c>
    </row>
    <row r="1352" spans="1:15" x14ac:dyDescent="0.25">
      <c r="A1352">
        <v>1</v>
      </c>
      <c r="B1352">
        <v>10</v>
      </c>
      <c r="C1352">
        <v>80</v>
      </c>
      <c r="D1352">
        <v>10</v>
      </c>
      <c r="E1352">
        <v>8060321</v>
      </c>
      <c r="F1352" t="str">
        <f t="shared" si="21"/>
        <v>11080108060321</v>
      </c>
      <c r="G1352" t="s">
        <v>5239</v>
      </c>
      <c r="H1352">
        <v>0</v>
      </c>
      <c r="I1352">
        <v>0</v>
      </c>
      <c r="J1352">
        <v>0</v>
      </c>
      <c r="K1352">
        <v>0</v>
      </c>
      <c r="L1352">
        <v>0</v>
      </c>
      <c r="M1352">
        <v>0</v>
      </c>
      <c r="N1352" t="s">
        <v>905</v>
      </c>
      <c r="O1352" t="s">
        <v>662</v>
      </c>
    </row>
    <row r="1353" spans="1:15" x14ac:dyDescent="0.25">
      <c r="A1353">
        <v>1</v>
      </c>
      <c r="B1353">
        <v>10</v>
      </c>
      <c r="C1353">
        <v>80</v>
      </c>
      <c r="D1353">
        <v>10</v>
      </c>
      <c r="E1353">
        <v>8061050</v>
      </c>
      <c r="F1353" t="str">
        <f t="shared" si="21"/>
        <v>11080108061050</v>
      </c>
      <c r="G1353" t="s">
        <v>5240</v>
      </c>
      <c r="H1353">
        <v>0</v>
      </c>
      <c r="I1353">
        <v>0</v>
      </c>
      <c r="J1353">
        <v>0</v>
      </c>
      <c r="K1353">
        <v>0</v>
      </c>
      <c r="L1353">
        <v>0</v>
      </c>
      <c r="M1353">
        <v>0</v>
      </c>
      <c r="N1353" t="s">
        <v>905</v>
      </c>
      <c r="O1353" t="s">
        <v>662</v>
      </c>
    </row>
    <row r="1354" spans="1:15" x14ac:dyDescent="0.25">
      <c r="A1354">
        <v>1</v>
      </c>
      <c r="B1354">
        <v>10</v>
      </c>
      <c r="C1354">
        <v>80</v>
      </c>
      <c r="D1354">
        <v>10</v>
      </c>
      <c r="E1354">
        <v>8061051</v>
      </c>
      <c r="F1354" t="str">
        <f t="shared" si="21"/>
        <v>11080108061051</v>
      </c>
      <c r="G1354" t="s">
        <v>5241</v>
      </c>
      <c r="H1354">
        <v>0</v>
      </c>
      <c r="I1354">
        <v>0</v>
      </c>
      <c r="J1354">
        <v>0</v>
      </c>
      <c r="K1354">
        <v>0</v>
      </c>
      <c r="L1354">
        <v>0</v>
      </c>
      <c r="M1354">
        <v>0</v>
      </c>
      <c r="N1354" t="s">
        <v>905</v>
      </c>
      <c r="O1354" t="s">
        <v>662</v>
      </c>
    </row>
    <row r="1355" spans="1:15" x14ac:dyDescent="0.25">
      <c r="A1355">
        <v>1</v>
      </c>
      <c r="B1355">
        <v>10</v>
      </c>
      <c r="C1355">
        <v>80</v>
      </c>
      <c r="D1355">
        <v>10</v>
      </c>
      <c r="E1355">
        <v>8061052</v>
      </c>
      <c r="F1355" t="str">
        <f t="shared" si="21"/>
        <v>11080108061052</v>
      </c>
      <c r="G1355" t="s">
        <v>5242</v>
      </c>
      <c r="H1355">
        <v>0</v>
      </c>
      <c r="I1355">
        <v>0</v>
      </c>
      <c r="J1355">
        <v>0</v>
      </c>
      <c r="K1355">
        <v>0</v>
      </c>
      <c r="L1355">
        <v>0</v>
      </c>
      <c r="M1355">
        <v>0</v>
      </c>
      <c r="N1355" t="s">
        <v>905</v>
      </c>
      <c r="O1355" t="s">
        <v>662</v>
      </c>
    </row>
    <row r="1356" spans="1:15" x14ac:dyDescent="0.25">
      <c r="A1356">
        <v>1</v>
      </c>
      <c r="B1356">
        <v>10</v>
      </c>
      <c r="C1356">
        <v>80</v>
      </c>
      <c r="D1356">
        <v>10</v>
      </c>
      <c r="E1356">
        <v>8061060</v>
      </c>
      <c r="F1356" t="str">
        <f t="shared" si="21"/>
        <v>11080108061060</v>
      </c>
      <c r="G1356" t="s">
        <v>5243</v>
      </c>
      <c r="H1356">
        <v>0</v>
      </c>
      <c r="I1356">
        <v>0</v>
      </c>
      <c r="J1356">
        <v>0</v>
      </c>
      <c r="K1356">
        <v>0</v>
      </c>
      <c r="L1356">
        <v>0</v>
      </c>
      <c r="M1356">
        <v>0</v>
      </c>
      <c r="N1356" t="s">
        <v>905</v>
      </c>
      <c r="O1356" t="s">
        <v>662</v>
      </c>
    </row>
    <row r="1357" spans="1:15" x14ac:dyDescent="0.25">
      <c r="A1357">
        <v>1</v>
      </c>
      <c r="B1357">
        <v>10</v>
      </c>
      <c r="C1357">
        <v>80</v>
      </c>
      <c r="D1357">
        <v>10</v>
      </c>
      <c r="E1357">
        <v>8061061</v>
      </c>
      <c r="F1357" t="str">
        <f t="shared" si="21"/>
        <v>11080108061061</v>
      </c>
      <c r="G1357" t="s">
        <v>5244</v>
      </c>
      <c r="H1357">
        <v>0</v>
      </c>
      <c r="I1357">
        <v>0</v>
      </c>
      <c r="J1357">
        <v>0</v>
      </c>
      <c r="K1357">
        <v>0</v>
      </c>
      <c r="L1357">
        <v>0</v>
      </c>
      <c r="M1357">
        <v>0</v>
      </c>
      <c r="N1357" t="s">
        <v>905</v>
      </c>
      <c r="O1357" t="s">
        <v>662</v>
      </c>
    </row>
    <row r="1358" spans="1:15" x14ac:dyDescent="0.25">
      <c r="A1358">
        <v>1</v>
      </c>
      <c r="B1358">
        <v>10</v>
      </c>
      <c r="C1358">
        <v>80</v>
      </c>
      <c r="D1358">
        <v>10</v>
      </c>
      <c r="E1358">
        <v>8061062</v>
      </c>
      <c r="F1358" t="str">
        <f t="shared" si="21"/>
        <v>11080108061062</v>
      </c>
      <c r="G1358" t="s">
        <v>5245</v>
      </c>
      <c r="H1358">
        <v>0</v>
      </c>
      <c r="I1358">
        <v>0</v>
      </c>
      <c r="J1358">
        <v>0</v>
      </c>
      <c r="K1358">
        <v>0</v>
      </c>
      <c r="L1358">
        <v>0</v>
      </c>
      <c r="M1358">
        <v>0</v>
      </c>
      <c r="N1358" t="s">
        <v>905</v>
      </c>
      <c r="O1358" t="s">
        <v>662</v>
      </c>
    </row>
    <row r="1359" spans="1:15" x14ac:dyDescent="0.25">
      <c r="A1359">
        <v>1</v>
      </c>
      <c r="B1359">
        <v>10</v>
      </c>
      <c r="C1359">
        <v>80</v>
      </c>
      <c r="D1359">
        <v>10</v>
      </c>
      <c r="E1359">
        <v>8061063</v>
      </c>
      <c r="F1359" t="str">
        <f t="shared" si="21"/>
        <v>11080108061063</v>
      </c>
      <c r="G1359" t="s">
        <v>5246</v>
      </c>
      <c r="H1359">
        <v>0</v>
      </c>
      <c r="I1359">
        <v>0</v>
      </c>
      <c r="J1359">
        <v>0</v>
      </c>
      <c r="K1359">
        <v>0</v>
      </c>
      <c r="L1359">
        <v>0</v>
      </c>
      <c r="M1359">
        <v>0</v>
      </c>
      <c r="N1359" t="s">
        <v>905</v>
      </c>
      <c r="O1359" t="s">
        <v>662</v>
      </c>
    </row>
    <row r="1360" spans="1:15" x14ac:dyDescent="0.25">
      <c r="A1360">
        <v>1</v>
      </c>
      <c r="B1360">
        <v>10</v>
      </c>
      <c r="C1360">
        <v>80</v>
      </c>
      <c r="D1360">
        <v>10</v>
      </c>
      <c r="E1360">
        <v>8061065</v>
      </c>
      <c r="F1360" t="str">
        <f t="shared" si="21"/>
        <v>11080108061065</v>
      </c>
      <c r="G1360" t="s">
        <v>5247</v>
      </c>
      <c r="H1360">
        <v>0</v>
      </c>
      <c r="I1360">
        <v>0</v>
      </c>
      <c r="J1360">
        <v>0</v>
      </c>
      <c r="K1360">
        <v>0</v>
      </c>
      <c r="L1360">
        <v>0</v>
      </c>
      <c r="M1360">
        <v>0</v>
      </c>
      <c r="N1360" t="s">
        <v>905</v>
      </c>
      <c r="O1360" t="s">
        <v>662</v>
      </c>
    </row>
    <row r="1361" spans="1:15" x14ac:dyDescent="0.25">
      <c r="A1361">
        <v>1</v>
      </c>
      <c r="B1361">
        <v>10</v>
      </c>
      <c r="C1361">
        <v>80</v>
      </c>
      <c r="D1361">
        <v>10</v>
      </c>
      <c r="E1361">
        <v>8061066</v>
      </c>
      <c r="F1361" t="str">
        <f t="shared" si="21"/>
        <v>11080108061066</v>
      </c>
      <c r="G1361" t="s">
        <v>5248</v>
      </c>
      <c r="H1361">
        <v>0</v>
      </c>
      <c r="I1361">
        <v>0</v>
      </c>
      <c r="J1361">
        <v>0</v>
      </c>
      <c r="K1361">
        <v>0</v>
      </c>
      <c r="L1361">
        <v>0</v>
      </c>
      <c r="M1361">
        <v>0</v>
      </c>
      <c r="N1361" t="s">
        <v>905</v>
      </c>
      <c r="O1361" t="s">
        <v>662</v>
      </c>
    </row>
    <row r="1362" spans="1:15" x14ac:dyDescent="0.25">
      <c r="A1362">
        <v>1</v>
      </c>
      <c r="B1362">
        <v>10</v>
      </c>
      <c r="C1362">
        <v>80</v>
      </c>
      <c r="D1362">
        <v>10</v>
      </c>
      <c r="E1362">
        <v>8063004</v>
      </c>
      <c r="F1362" t="str">
        <f t="shared" si="21"/>
        <v>11080108063004</v>
      </c>
      <c r="G1362" t="s">
        <v>5249</v>
      </c>
      <c r="H1362">
        <v>0</v>
      </c>
      <c r="I1362">
        <v>0</v>
      </c>
      <c r="J1362">
        <v>-11560</v>
      </c>
      <c r="K1362">
        <v>0</v>
      </c>
      <c r="L1362">
        <v>-11560</v>
      </c>
      <c r="M1362">
        <v>0</v>
      </c>
      <c r="N1362" t="s">
        <v>905</v>
      </c>
      <c r="O1362" t="s">
        <v>662</v>
      </c>
    </row>
    <row r="1363" spans="1:15" x14ac:dyDescent="0.25">
      <c r="A1363">
        <v>1</v>
      </c>
      <c r="B1363">
        <v>10</v>
      </c>
      <c r="C1363">
        <v>80</v>
      </c>
      <c r="D1363">
        <v>10</v>
      </c>
      <c r="E1363">
        <v>8063005</v>
      </c>
      <c r="F1363" t="str">
        <f t="shared" si="21"/>
        <v>11080108063005</v>
      </c>
      <c r="G1363" t="s">
        <v>5186</v>
      </c>
      <c r="H1363">
        <v>0</v>
      </c>
      <c r="I1363">
        <v>1000000</v>
      </c>
      <c r="J1363">
        <v>-9639692.9399999995</v>
      </c>
      <c r="K1363">
        <v>0</v>
      </c>
      <c r="L1363">
        <v>-8639692.9399999995</v>
      </c>
      <c r="M1363">
        <v>0</v>
      </c>
      <c r="N1363" t="s">
        <v>905</v>
      </c>
      <c r="O1363" t="s">
        <v>662</v>
      </c>
    </row>
    <row r="1364" spans="1:15" x14ac:dyDescent="0.25">
      <c r="A1364">
        <v>1</v>
      </c>
      <c r="B1364">
        <v>10</v>
      </c>
      <c r="C1364">
        <v>80</v>
      </c>
      <c r="D1364">
        <v>10</v>
      </c>
      <c r="E1364">
        <v>8063006</v>
      </c>
      <c r="F1364" t="str">
        <f t="shared" si="21"/>
        <v>11080108063006</v>
      </c>
      <c r="G1364" t="s">
        <v>5021</v>
      </c>
      <c r="H1364">
        <v>0</v>
      </c>
      <c r="I1364">
        <v>0</v>
      </c>
      <c r="J1364">
        <v>-6238375.5499999998</v>
      </c>
      <c r="K1364">
        <v>0</v>
      </c>
      <c r="L1364">
        <v>-6238375.5499999998</v>
      </c>
      <c r="M1364">
        <v>0</v>
      </c>
      <c r="N1364" t="s">
        <v>905</v>
      </c>
      <c r="O1364" t="s">
        <v>662</v>
      </c>
    </row>
    <row r="1365" spans="1:15" x14ac:dyDescent="0.25">
      <c r="A1365">
        <v>1</v>
      </c>
      <c r="B1365">
        <v>10</v>
      </c>
      <c r="C1365">
        <v>80</v>
      </c>
      <c r="D1365">
        <v>20</v>
      </c>
      <c r="E1365">
        <v>8651000</v>
      </c>
      <c r="F1365" t="str">
        <f t="shared" si="21"/>
        <v>11080208651000</v>
      </c>
      <c r="G1365" t="s">
        <v>4971</v>
      </c>
      <c r="H1365">
        <v>0</v>
      </c>
      <c r="I1365">
        <v>0</v>
      </c>
      <c r="J1365">
        <v>0</v>
      </c>
      <c r="K1365">
        <v>0</v>
      </c>
      <c r="L1365">
        <v>0</v>
      </c>
      <c r="M1365">
        <v>0</v>
      </c>
      <c r="N1365" t="s">
        <v>905</v>
      </c>
      <c r="O1365" t="s">
        <v>662</v>
      </c>
    </row>
    <row r="1366" spans="1:15" x14ac:dyDescent="0.25">
      <c r="A1366">
        <v>1</v>
      </c>
      <c r="B1366">
        <v>10</v>
      </c>
      <c r="C1366">
        <v>80</v>
      </c>
      <c r="D1366">
        <v>20</v>
      </c>
      <c r="E1366">
        <v>8661000</v>
      </c>
      <c r="F1366" t="str">
        <f t="shared" si="21"/>
        <v>11080208661000</v>
      </c>
      <c r="G1366" t="s">
        <v>5187</v>
      </c>
      <c r="H1366">
        <v>0</v>
      </c>
      <c r="I1366">
        <v>0</v>
      </c>
      <c r="J1366">
        <v>0</v>
      </c>
      <c r="K1366">
        <v>0</v>
      </c>
      <c r="L1366">
        <v>0</v>
      </c>
      <c r="M1366">
        <v>0</v>
      </c>
      <c r="N1366" t="s">
        <v>905</v>
      </c>
      <c r="O1366" t="s">
        <v>4884</v>
      </c>
    </row>
    <row r="1367" spans="1:15" x14ac:dyDescent="0.25">
      <c r="A1367" t="s">
        <v>5250</v>
      </c>
      <c r="B1367" t="s">
        <v>5250</v>
      </c>
      <c r="C1367" t="s">
        <v>5250</v>
      </c>
      <c r="D1367" t="s">
        <v>5250</v>
      </c>
      <c r="E1367" t="s">
        <v>5251</v>
      </c>
      <c r="G1367" t="s">
        <v>5252</v>
      </c>
      <c r="H1367" t="s">
        <v>5253</v>
      </c>
      <c r="I1367" t="s">
        <v>5253</v>
      </c>
      <c r="J1367" t="s">
        <v>5253</v>
      </c>
      <c r="K1367" t="s">
        <v>5253</v>
      </c>
      <c r="L1367">
        <v>0</v>
      </c>
      <c r="M1367" t="s">
        <v>5253</v>
      </c>
      <c r="N1367" t="s">
        <v>905</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00"/>
  </sheetPr>
  <dimension ref="A1:F21"/>
  <sheetViews>
    <sheetView workbookViewId="0">
      <selection activeCell="D20" sqref="D20:F20"/>
    </sheetView>
  </sheetViews>
  <sheetFormatPr defaultRowHeight="15" x14ac:dyDescent="0.25"/>
  <cols>
    <col min="1" max="1" width="99.42578125" customWidth="1"/>
    <col min="2" max="2" width="35" customWidth="1"/>
    <col min="3" max="3" width="36.85546875" customWidth="1"/>
    <col min="4" max="4" width="12.5703125" customWidth="1"/>
    <col min="5" max="5" width="12.85546875" customWidth="1"/>
    <col min="6" max="6" width="13.28515625" customWidth="1"/>
  </cols>
  <sheetData>
    <row r="1" spans="1:6" ht="21" x14ac:dyDescent="0.35">
      <c r="A1" s="681" t="s">
        <v>5780</v>
      </c>
      <c r="B1" s="681"/>
      <c r="C1" s="681"/>
      <c r="D1" s="681"/>
      <c r="E1" s="681"/>
      <c r="F1" s="681"/>
    </row>
    <row r="2" spans="1:6" ht="15.75" x14ac:dyDescent="0.25">
      <c r="A2" s="317" t="s">
        <v>6541</v>
      </c>
      <c r="B2" s="277" t="s">
        <v>6341</v>
      </c>
      <c r="C2" s="277" t="s">
        <v>6342</v>
      </c>
      <c r="D2" s="277"/>
      <c r="E2" s="277"/>
      <c r="F2" s="277"/>
    </row>
    <row r="3" spans="1:6" ht="15.75" x14ac:dyDescent="0.25">
      <c r="A3" s="317" t="s">
        <v>6543</v>
      </c>
      <c r="B3" s="277" t="s">
        <v>6349</v>
      </c>
      <c r="C3" s="277" t="s">
        <v>767</v>
      </c>
      <c r="D3" s="277"/>
      <c r="E3" s="277"/>
      <c r="F3" s="277"/>
    </row>
    <row r="4" spans="1:6" ht="15.75" x14ac:dyDescent="0.25">
      <c r="A4" s="317" t="s">
        <v>6544</v>
      </c>
      <c r="B4" s="277" t="s">
        <v>6345</v>
      </c>
      <c r="C4" s="277" t="s">
        <v>939</v>
      </c>
      <c r="D4" s="277"/>
      <c r="E4" s="277"/>
      <c r="F4" s="277"/>
    </row>
    <row r="5" spans="1:6" ht="15.75" x14ac:dyDescent="0.25">
      <c r="A5" s="317" t="s">
        <v>6545</v>
      </c>
      <c r="B5" s="277" t="s">
        <v>6347</v>
      </c>
      <c r="C5" s="277" t="s">
        <v>6348</v>
      </c>
      <c r="D5" s="277"/>
      <c r="E5" s="277"/>
      <c r="F5" s="277"/>
    </row>
    <row r="6" spans="1:6" ht="15.75" x14ac:dyDescent="0.25">
      <c r="A6" s="317" t="s">
        <v>6699</v>
      </c>
      <c r="B6" s="277"/>
      <c r="C6" s="277"/>
      <c r="D6" s="277"/>
      <c r="E6" s="277"/>
      <c r="F6" s="277"/>
    </row>
    <row r="7" spans="1:6" ht="15.75" x14ac:dyDescent="0.25">
      <c r="A7" s="317" t="s">
        <v>6609</v>
      </c>
      <c r="B7" s="277" t="s">
        <v>6610</v>
      </c>
      <c r="C7" s="277" t="s">
        <v>4367</v>
      </c>
      <c r="D7" s="277"/>
      <c r="E7" s="277"/>
      <c r="F7" s="277"/>
    </row>
    <row r="8" spans="1:6" ht="15.75" thickBot="1" x14ac:dyDescent="0.3">
      <c r="A8" s="299" t="s">
        <v>6557</v>
      </c>
    </row>
    <row r="9" spans="1:6" ht="15.75" x14ac:dyDescent="0.25">
      <c r="A9" s="326" t="s">
        <v>6290</v>
      </c>
      <c r="B9" s="327" t="s">
        <v>6289</v>
      </c>
      <c r="C9" s="328" t="s">
        <v>653</v>
      </c>
      <c r="D9" s="327" t="s">
        <v>6241</v>
      </c>
      <c r="E9" s="357" t="s">
        <v>6308</v>
      </c>
      <c r="F9" s="437" t="s">
        <v>6319</v>
      </c>
    </row>
    <row r="10" spans="1:6" x14ac:dyDescent="0.25">
      <c r="A10" s="332"/>
      <c r="B10" s="277"/>
      <c r="C10" s="277"/>
      <c r="D10" s="277"/>
      <c r="E10" s="277"/>
      <c r="F10" s="338"/>
    </row>
    <row r="11" spans="1:6" ht="16.5" thickBot="1" x14ac:dyDescent="0.3">
      <c r="A11" s="344" t="s">
        <v>6560</v>
      </c>
      <c r="B11" s="277"/>
      <c r="C11" s="277"/>
      <c r="D11" s="351">
        <f>SUM(D12:D15)</f>
        <v>345500</v>
      </c>
      <c r="E11" s="351">
        <f>SUM(E12:E15)</f>
        <v>369690</v>
      </c>
      <c r="F11" s="379">
        <f>SUM(F12:F15)</f>
        <v>395580.30000000005</v>
      </c>
    </row>
    <row r="12" spans="1:6" ht="16.5" thickTop="1" x14ac:dyDescent="0.25">
      <c r="A12" s="332" t="s">
        <v>5923</v>
      </c>
      <c r="B12" s="277" t="s">
        <v>5919</v>
      </c>
      <c r="C12" s="277" t="s">
        <v>2089</v>
      </c>
      <c r="D12" s="350">
        <v>250000</v>
      </c>
      <c r="E12" s="401">
        <f>D12+(D12*7/100)</f>
        <v>267500</v>
      </c>
      <c r="F12" s="435">
        <f>E12+(E12*7/100)+5</f>
        <v>286230</v>
      </c>
    </row>
    <row r="13" spans="1:6" ht="15.75" x14ac:dyDescent="0.25">
      <c r="A13" s="332" t="s">
        <v>5924</v>
      </c>
      <c r="B13" s="277" t="s">
        <v>5920</v>
      </c>
      <c r="C13" s="277" t="s">
        <v>2092</v>
      </c>
      <c r="D13" s="349">
        <v>21000</v>
      </c>
      <c r="E13" s="400">
        <f>D13+(D13*7/100)</f>
        <v>22470</v>
      </c>
      <c r="F13" s="399">
        <f>E13+(E13*7/100)+7</f>
        <v>24049.9</v>
      </c>
    </row>
    <row r="14" spans="1:6" ht="15.75" x14ac:dyDescent="0.25">
      <c r="A14" s="332" t="s">
        <v>5925</v>
      </c>
      <c r="B14" s="277" t="s">
        <v>5921</v>
      </c>
      <c r="C14" s="277" t="s">
        <v>2100</v>
      </c>
      <c r="D14" s="349">
        <v>74500</v>
      </c>
      <c r="E14" s="400">
        <f>D14+(D14*7/100)+5</f>
        <v>79720</v>
      </c>
      <c r="F14" s="399">
        <f t="shared" ref="F14" si="0">E14+(E14*7/100)</f>
        <v>85300.4</v>
      </c>
    </row>
    <row r="15" spans="1:6" ht="15.75" x14ac:dyDescent="0.25">
      <c r="A15" s="332" t="s">
        <v>5926</v>
      </c>
      <c r="B15" s="277" t="s">
        <v>5922</v>
      </c>
      <c r="C15" s="277" t="s">
        <v>2105</v>
      </c>
      <c r="D15" s="349"/>
      <c r="E15" s="378"/>
      <c r="F15" s="384"/>
    </row>
    <row r="16" spans="1:6" ht="15.75" x14ac:dyDescent="0.25">
      <c r="A16" s="332"/>
      <c r="B16" s="277"/>
      <c r="C16" s="277"/>
      <c r="D16" s="378"/>
      <c r="E16" s="378"/>
      <c r="F16" s="384"/>
    </row>
    <row r="17" spans="1:6" ht="16.5" thickBot="1" x14ac:dyDescent="0.3">
      <c r="A17" s="344" t="s">
        <v>6251</v>
      </c>
      <c r="B17" s="277"/>
      <c r="C17" s="277"/>
      <c r="D17" s="351">
        <f>D11</f>
        <v>345500</v>
      </c>
      <c r="E17" s="351">
        <f t="shared" ref="E17:F17" si="1">E11</f>
        <v>369690</v>
      </c>
      <c r="F17" s="379">
        <f t="shared" si="1"/>
        <v>395580.30000000005</v>
      </c>
    </row>
    <row r="18" spans="1:6" ht="19.5" thickTop="1" x14ac:dyDescent="0.3">
      <c r="A18" s="342" t="s">
        <v>6232</v>
      </c>
      <c r="B18" s="277"/>
      <c r="C18" s="277"/>
      <c r="D18" s="366"/>
      <c r="E18" s="366"/>
      <c r="F18" s="367"/>
    </row>
    <row r="19" spans="1:6" ht="19.5" thickBot="1" x14ac:dyDescent="0.35">
      <c r="A19" s="342" t="s">
        <v>927</v>
      </c>
      <c r="B19" s="277" t="s">
        <v>5990</v>
      </c>
      <c r="C19" s="277" t="s">
        <v>2632</v>
      </c>
      <c r="D19" s="416">
        <f>D20</f>
        <v>345500</v>
      </c>
      <c r="E19" s="416">
        <f t="shared" ref="E19:F19" si="2">E20</f>
        <v>369690</v>
      </c>
      <c r="F19" s="462">
        <f t="shared" si="2"/>
        <v>395580</v>
      </c>
    </row>
    <row r="20" spans="1:6" ht="16.5" thickTop="1" x14ac:dyDescent="0.25">
      <c r="A20" s="332" t="s">
        <v>6523</v>
      </c>
      <c r="B20" s="277" t="s">
        <v>6525</v>
      </c>
      <c r="C20" s="280" t="s">
        <v>6524</v>
      </c>
      <c r="D20" s="397">
        <v>345500</v>
      </c>
      <c r="E20" s="397">
        <v>369690</v>
      </c>
      <c r="F20" s="411">
        <v>395580</v>
      </c>
    </row>
    <row r="21" spans="1:6" ht="15.75" thickBot="1" x14ac:dyDescent="0.3">
      <c r="A21" s="441"/>
      <c r="B21" s="442"/>
      <c r="C21" s="442"/>
      <c r="D21" s="452"/>
      <c r="E21" s="452"/>
      <c r="F21" s="453"/>
    </row>
  </sheetData>
  <mergeCells count="1">
    <mergeCell ref="A1:F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9900"/>
  </sheetPr>
  <dimension ref="A1:F20"/>
  <sheetViews>
    <sheetView tabSelected="1" workbookViewId="0">
      <selection activeCell="C23" sqref="C23"/>
    </sheetView>
  </sheetViews>
  <sheetFormatPr defaultRowHeight="15" x14ac:dyDescent="0.25"/>
  <cols>
    <col min="1" max="1" width="96.7109375" customWidth="1"/>
    <col min="2" max="2" width="39.5703125" customWidth="1"/>
    <col min="3" max="3" width="39.42578125" customWidth="1"/>
    <col min="4" max="4" width="13.85546875" customWidth="1"/>
    <col min="5" max="6" width="13.42578125" customWidth="1"/>
  </cols>
  <sheetData>
    <row r="1" spans="1:6" ht="21" x14ac:dyDescent="0.35">
      <c r="A1" s="681" t="s">
        <v>5780</v>
      </c>
      <c r="B1" s="681"/>
      <c r="C1" s="681"/>
      <c r="D1" s="681"/>
      <c r="E1" s="681"/>
      <c r="F1" s="681"/>
    </row>
    <row r="2" spans="1:6" ht="15.75" x14ac:dyDescent="0.25">
      <c r="A2" s="317" t="s">
        <v>6541</v>
      </c>
      <c r="B2" s="277" t="s">
        <v>6341</v>
      </c>
      <c r="C2" s="277" t="s">
        <v>6342</v>
      </c>
      <c r="D2" s="277"/>
      <c r="E2" s="277"/>
      <c r="F2" s="277"/>
    </row>
    <row r="3" spans="1:6" ht="15.75" x14ac:dyDescent="0.25">
      <c r="A3" s="317" t="s">
        <v>6543</v>
      </c>
      <c r="B3" s="277" t="s">
        <v>6349</v>
      </c>
      <c r="C3" s="277" t="s">
        <v>767</v>
      </c>
      <c r="D3" s="277"/>
      <c r="E3" s="277"/>
      <c r="F3" s="277"/>
    </row>
    <row r="4" spans="1:6" ht="15.75" x14ac:dyDescent="0.25">
      <c r="A4" s="317" t="s">
        <v>6544</v>
      </c>
      <c r="B4" s="277" t="s">
        <v>6345</v>
      </c>
      <c r="C4" s="277" t="s">
        <v>939</v>
      </c>
      <c r="D4" s="277"/>
      <c r="E4" s="277"/>
      <c r="F4" s="277"/>
    </row>
    <row r="5" spans="1:6" ht="15.75" x14ac:dyDescent="0.25">
      <c r="A5" s="317" t="s">
        <v>6545</v>
      </c>
      <c r="B5" s="277" t="s">
        <v>6347</v>
      </c>
      <c r="C5" s="277" t="s">
        <v>6348</v>
      </c>
      <c r="D5" s="277"/>
      <c r="E5" s="277"/>
      <c r="F5" s="277"/>
    </row>
    <row r="6" spans="1:6" ht="15.75" x14ac:dyDescent="0.25">
      <c r="A6" s="317" t="s">
        <v>6699</v>
      </c>
      <c r="B6" s="277"/>
      <c r="C6" s="277"/>
      <c r="D6" s="277"/>
      <c r="E6" s="277"/>
      <c r="F6" s="277"/>
    </row>
    <row r="7" spans="1:6" ht="15.75" x14ac:dyDescent="0.25">
      <c r="A7" s="317" t="s">
        <v>6609</v>
      </c>
      <c r="B7" s="277" t="s">
        <v>6610</v>
      </c>
      <c r="C7" s="277" t="s">
        <v>4367</v>
      </c>
      <c r="D7" s="277"/>
      <c r="E7" s="277"/>
      <c r="F7" s="277"/>
    </row>
    <row r="8" spans="1:6" ht="15.75" thickBot="1" x14ac:dyDescent="0.3">
      <c r="A8" s="299" t="s">
        <v>6558</v>
      </c>
    </row>
    <row r="9" spans="1:6" ht="15.75" x14ac:dyDescent="0.25">
      <c r="A9" s="326" t="s">
        <v>6290</v>
      </c>
      <c r="B9" s="327" t="s">
        <v>6289</v>
      </c>
      <c r="C9" s="328" t="s">
        <v>653</v>
      </c>
      <c r="D9" s="327" t="s">
        <v>6241</v>
      </c>
      <c r="E9" s="357" t="s">
        <v>6308</v>
      </c>
      <c r="F9" s="437" t="s">
        <v>6319</v>
      </c>
    </row>
    <row r="10" spans="1:6" x14ac:dyDescent="0.25">
      <c r="A10" s="332"/>
      <c r="B10" s="277"/>
      <c r="C10" s="277"/>
      <c r="D10" s="277"/>
      <c r="E10" s="277"/>
      <c r="F10" s="338"/>
    </row>
    <row r="11" spans="1:6" ht="16.5" thickBot="1" x14ac:dyDescent="0.3">
      <c r="A11" s="454" t="s">
        <v>6552</v>
      </c>
      <c r="B11" s="277"/>
      <c r="C11" s="277"/>
      <c r="D11" s="416">
        <f>SUM(D12:D15)</f>
        <v>666000</v>
      </c>
      <c r="E11" s="416">
        <f>SUM(E12:E15)</f>
        <v>712620</v>
      </c>
      <c r="F11" s="462">
        <f>SUM(F12:F15)+1</f>
        <v>762500.4</v>
      </c>
    </row>
    <row r="12" spans="1:6" ht="16.5" thickTop="1" x14ac:dyDescent="0.25">
      <c r="A12" s="332" t="s">
        <v>5927</v>
      </c>
      <c r="B12" s="277" t="s">
        <v>5919</v>
      </c>
      <c r="C12" s="277" t="s">
        <v>2089</v>
      </c>
      <c r="D12" s="397">
        <v>510000</v>
      </c>
      <c r="E12" s="397">
        <f>D12+(D12*7/100)</f>
        <v>545700</v>
      </c>
      <c r="F12" s="411">
        <f>E12+(E12*7/100)+1</f>
        <v>583900</v>
      </c>
    </row>
    <row r="13" spans="1:6" ht="15.75" x14ac:dyDescent="0.25">
      <c r="A13" s="332" t="s">
        <v>5928</v>
      </c>
      <c r="B13" s="277" t="s">
        <v>5920</v>
      </c>
      <c r="C13" s="277" t="s">
        <v>2092</v>
      </c>
      <c r="D13" s="414">
        <v>21000</v>
      </c>
      <c r="E13" s="414">
        <f>D13+(D13*7/100)</f>
        <v>22470</v>
      </c>
      <c r="F13" s="419">
        <f>E13+(E13*7/100)-3</f>
        <v>24039.9</v>
      </c>
    </row>
    <row r="14" spans="1:6" ht="15.75" x14ac:dyDescent="0.25">
      <c r="A14" s="332" t="s">
        <v>5929</v>
      </c>
      <c r="B14" s="277" t="s">
        <v>5921</v>
      </c>
      <c r="C14" s="277" t="s">
        <v>2100</v>
      </c>
      <c r="D14" s="414">
        <v>135000</v>
      </c>
      <c r="E14" s="414">
        <f>D14+(D14*7/100)</f>
        <v>144450</v>
      </c>
      <c r="F14" s="419">
        <f>E14+(E14*7/100)-2</f>
        <v>154559.5</v>
      </c>
    </row>
    <row r="15" spans="1:6" ht="15.75" x14ac:dyDescent="0.25">
      <c r="A15" s="332" t="s">
        <v>5930</v>
      </c>
      <c r="B15" s="277" t="s">
        <v>5922</v>
      </c>
      <c r="C15" s="277" t="s">
        <v>2105</v>
      </c>
      <c r="D15" s="414"/>
      <c r="E15" s="414"/>
      <c r="F15" s="419"/>
    </row>
    <row r="16" spans="1:6" ht="15.75" x14ac:dyDescent="0.25">
      <c r="A16" s="332"/>
      <c r="B16" s="277"/>
      <c r="C16" s="277"/>
      <c r="D16" s="414"/>
      <c r="E16" s="414"/>
      <c r="F16" s="419"/>
    </row>
    <row r="17" spans="1:6" ht="16.5" thickBot="1" x14ac:dyDescent="0.3">
      <c r="A17" s="344" t="s">
        <v>6251</v>
      </c>
      <c r="B17" s="277"/>
      <c r="C17" s="277"/>
      <c r="D17" s="416">
        <f>D11</f>
        <v>666000</v>
      </c>
      <c r="E17" s="416">
        <f t="shared" ref="E17:F17" si="0">E11</f>
        <v>712620</v>
      </c>
      <c r="F17" s="462">
        <f t="shared" si="0"/>
        <v>762500.4</v>
      </c>
    </row>
    <row r="18" spans="1:6" ht="19.5" thickTop="1" x14ac:dyDescent="0.3">
      <c r="A18" s="342" t="s">
        <v>6232</v>
      </c>
      <c r="B18" s="277"/>
      <c r="C18" s="277"/>
      <c r="D18" s="397"/>
      <c r="E18" s="397"/>
      <c r="F18" s="411"/>
    </row>
    <row r="19" spans="1:6" ht="19.5" thickBot="1" x14ac:dyDescent="0.35">
      <c r="A19" s="342" t="s">
        <v>927</v>
      </c>
      <c r="B19" s="277" t="s">
        <v>5990</v>
      </c>
      <c r="C19" s="277" t="s">
        <v>2632</v>
      </c>
      <c r="D19" s="416">
        <f>D20</f>
        <v>666000</v>
      </c>
      <c r="E19" s="416">
        <f t="shared" ref="E19:F19" si="1">E20</f>
        <v>712620</v>
      </c>
      <c r="F19" s="462">
        <f t="shared" si="1"/>
        <v>762500</v>
      </c>
    </row>
    <row r="20" spans="1:6" ht="17.25" thickTop="1" thickBot="1" x14ac:dyDescent="0.3">
      <c r="A20" s="345" t="s">
        <v>6523</v>
      </c>
      <c r="B20" s="346" t="s">
        <v>6525</v>
      </c>
      <c r="C20" s="451" t="s">
        <v>6524</v>
      </c>
      <c r="D20" s="463">
        <v>666000</v>
      </c>
      <c r="E20" s="463">
        <v>712620</v>
      </c>
      <c r="F20" s="464">
        <v>762500</v>
      </c>
    </row>
  </sheetData>
  <mergeCells count="1">
    <mergeCell ref="A1:F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F37"/>
  <sheetViews>
    <sheetView topLeftCell="B13" workbookViewId="0">
      <selection activeCell="D37" sqref="D37"/>
    </sheetView>
  </sheetViews>
  <sheetFormatPr defaultRowHeight="15" x14ac:dyDescent="0.25"/>
  <cols>
    <col min="1" max="1" width="105.85546875" customWidth="1"/>
    <col min="2" max="2" width="36.28515625" customWidth="1"/>
    <col min="3" max="3" width="36.7109375" customWidth="1"/>
    <col min="4" max="4" width="14.85546875" customWidth="1"/>
    <col min="5" max="5" width="13.5703125" customWidth="1"/>
    <col min="6" max="6" width="14.140625" customWidth="1"/>
  </cols>
  <sheetData>
    <row r="1" spans="1:6" ht="21" x14ac:dyDescent="0.35">
      <c r="A1" s="681" t="s">
        <v>5780</v>
      </c>
      <c r="B1" s="681"/>
      <c r="C1" s="681"/>
      <c r="D1" s="681"/>
      <c r="E1" s="681"/>
      <c r="F1" s="681"/>
    </row>
    <row r="2" spans="1:6" ht="15.75" x14ac:dyDescent="0.25">
      <c r="A2" s="317" t="s">
        <v>6541</v>
      </c>
      <c r="B2" s="277" t="s">
        <v>6341</v>
      </c>
      <c r="C2" s="277" t="s">
        <v>6342</v>
      </c>
      <c r="D2" s="277"/>
      <c r="E2" s="277"/>
      <c r="F2" s="277"/>
    </row>
    <row r="3" spans="1:6" ht="15.75" x14ac:dyDescent="0.25">
      <c r="A3" s="317" t="s">
        <v>6543</v>
      </c>
      <c r="B3" s="277" t="s">
        <v>6349</v>
      </c>
      <c r="C3" s="277" t="s">
        <v>767</v>
      </c>
      <c r="D3" s="277"/>
      <c r="E3" s="277"/>
      <c r="F3" s="277"/>
    </row>
    <row r="4" spans="1:6" ht="15.75" x14ac:dyDescent="0.25">
      <c r="A4" s="317" t="s">
        <v>6544</v>
      </c>
      <c r="B4" s="277" t="s">
        <v>6345</v>
      </c>
      <c r="C4" s="277" t="s">
        <v>939</v>
      </c>
      <c r="D4" s="277"/>
      <c r="E4" s="277"/>
      <c r="F4" s="277"/>
    </row>
    <row r="5" spans="1:6" ht="15.75" x14ac:dyDescent="0.25">
      <c r="A5" s="317" t="s">
        <v>6545</v>
      </c>
      <c r="B5" s="277" t="s">
        <v>6347</v>
      </c>
      <c r="C5" s="277" t="s">
        <v>6348</v>
      </c>
      <c r="D5" s="277"/>
      <c r="E5" s="277"/>
      <c r="F5" s="277"/>
    </row>
    <row r="6" spans="1:6" ht="15.75" x14ac:dyDescent="0.25">
      <c r="A6" s="317" t="s">
        <v>6699</v>
      </c>
      <c r="B6" s="277"/>
      <c r="C6" s="277"/>
      <c r="D6" s="277"/>
      <c r="E6" s="277"/>
      <c r="F6" s="277"/>
    </row>
    <row r="7" spans="1:6" ht="15.75" x14ac:dyDescent="0.25">
      <c r="A7" s="317" t="s">
        <v>6609</v>
      </c>
      <c r="B7" s="277" t="s">
        <v>6610</v>
      </c>
      <c r="C7" s="277" t="s">
        <v>4367</v>
      </c>
      <c r="D7" s="277"/>
      <c r="E7" s="277"/>
      <c r="F7" s="277"/>
    </row>
    <row r="8" spans="1:6" ht="15.75" thickBot="1" x14ac:dyDescent="0.3">
      <c r="A8" s="299" t="s">
        <v>6559</v>
      </c>
    </row>
    <row r="9" spans="1:6" ht="15.75" x14ac:dyDescent="0.25">
      <c r="A9" s="326" t="s">
        <v>6290</v>
      </c>
      <c r="B9" s="327" t="s">
        <v>6289</v>
      </c>
      <c r="C9" s="328" t="s">
        <v>653</v>
      </c>
      <c r="D9" s="327" t="s">
        <v>6241</v>
      </c>
      <c r="E9" s="357" t="s">
        <v>6308</v>
      </c>
      <c r="F9" s="437" t="s">
        <v>6319</v>
      </c>
    </row>
    <row r="10" spans="1:6" x14ac:dyDescent="0.25">
      <c r="A10" s="438"/>
      <c r="B10" s="277"/>
      <c r="C10" s="277"/>
      <c r="D10" s="277"/>
      <c r="E10" s="277"/>
      <c r="F10" s="338"/>
    </row>
    <row r="11" spans="1:6" ht="19.5" thickBot="1" x14ac:dyDescent="0.35">
      <c r="A11" s="342" t="s">
        <v>462</v>
      </c>
      <c r="B11" s="277" t="s">
        <v>6327</v>
      </c>
      <c r="C11" s="277" t="s">
        <v>1510</v>
      </c>
      <c r="D11" s="416">
        <f>D12+D13</f>
        <v>13000</v>
      </c>
      <c r="E11" s="416">
        <f t="shared" ref="E11:F11" si="0">E12+E13</f>
        <v>13910</v>
      </c>
      <c r="F11" s="416">
        <f t="shared" si="0"/>
        <v>14889.7</v>
      </c>
    </row>
    <row r="12" spans="1:6" ht="16.5" thickTop="1" x14ac:dyDescent="0.25">
      <c r="A12" s="332" t="s">
        <v>464</v>
      </c>
      <c r="B12" s="277" t="s">
        <v>5880</v>
      </c>
      <c r="C12" s="277" t="s">
        <v>1514</v>
      </c>
      <c r="D12" s="425"/>
      <c r="E12" s="425"/>
      <c r="F12" s="479"/>
    </row>
    <row r="13" spans="1:6" ht="15.75" x14ac:dyDescent="0.25">
      <c r="A13" s="332" t="s">
        <v>473</v>
      </c>
      <c r="B13" s="277" t="s">
        <v>5986</v>
      </c>
      <c r="C13" s="277" t="s">
        <v>1537</v>
      </c>
      <c r="D13" s="426">
        <v>13000</v>
      </c>
      <c r="E13" s="400">
        <f>D13+(D13*7/100)</f>
        <v>13910</v>
      </c>
      <c r="F13" s="399">
        <f>E13+(E13*7/100)+6</f>
        <v>14889.7</v>
      </c>
    </row>
    <row r="14" spans="1:6" ht="15.75" x14ac:dyDescent="0.25">
      <c r="A14" s="438"/>
      <c r="B14" s="277"/>
      <c r="C14" s="277"/>
      <c r="D14" s="426"/>
      <c r="E14" s="426"/>
      <c r="F14" s="498"/>
    </row>
    <row r="15" spans="1:6" ht="16.5" thickBot="1" x14ac:dyDescent="0.3">
      <c r="A15" s="439" t="s">
        <v>6552</v>
      </c>
      <c r="B15" s="277"/>
      <c r="C15" s="277"/>
      <c r="D15" s="351">
        <f>SUM(D16:D19)</f>
        <v>1083500</v>
      </c>
      <c r="E15" s="351">
        <f>SUM(E16:E19)</f>
        <v>1159350</v>
      </c>
      <c r="F15" s="379">
        <f>SUM(F16:F19)</f>
        <v>1240509.5</v>
      </c>
    </row>
    <row r="16" spans="1:6" ht="16.5" thickTop="1" x14ac:dyDescent="0.25">
      <c r="A16" s="332" t="s">
        <v>5931</v>
      </c>
      <c r="B16" s="277" t="s">
        <v>5919</v>
      </c>
      <c r="C16" s="277" t="s">
        <v>2089</v>
      </c>
      <c r="D16" s="349">
        <f>752000+39500</f>
        <v>791500</v>
      </c>
      <c r="E16" s="400">
        <f>D16+(D16*7/100)+5</f>
        <v>846910</v>
      </c>
      <c r="F16" s="399">
        <f>E16+(E16*7/100)+6</f>
        <v>906199.7</v>
      </c>
    </row>
    <row r="17" spans="1:6" ht="15.75" x14ac:dyDescent="0.25">
      <c r="A17" s="332" t="s">
        <v>5932</v>
      </c>
      <c r="B17" s="277" t="s">
        <v>5920</v>
      </c>
      <c r="C17" s="277" t="s">
        <v>2092</v>
      </c>
      <c r="D17" s="349">
        <v>84000</v>
      </c>
      <c r="E17" s="400">
        <f>D17+(D17*7/100)</f>
        <v>89880</v>
      </c>
      <c r="F17" s="399">
        <f>E17+(E17*7/100)-2</f>
        <v>96169.600000000006</v>
      </c>
    </row>
    <row r="18" spans="1:6" ht="15.75" x14ac:dyDescent="0.25">
      <c r="A18" s="332" t="s">
        <v>5933</v>
      </c>
      <c r="B18" s="277" t="s">
        <v>5921</v>
      </c>
      <c r="C18" s="277" t="s">
        <v>2100</v>
      </c>
      <c r="D18" s="349">
        <v>208000</v>
      </c>
      <c r="E18" s="400">
        <f>D18+(D18*7/100)</f>
        <v>222560</v>
      </c>
      <c r="F18" s="399">
        <f>E18+(E18*7/100)+1</f>
        <v>238140.2</v>
      </c>
    </row>
    <row r="19" spans="1:6" ht="15.75" x14ac:dyDescent="0.25">
      <c r="A19" s="332" t="s">
        <v>5934</v>
      </c>
      <c r="B19" s="277" t="s">
        <v>5922</v>
      </c>
      <c r="C19" s="277" t="s">
        <v>2105</v>
      </c>
      <c r="D19" s="349"/>
      <c r="E19" s="378"/>
      <c r="F19" s="384"/>
    </row>
    <row r="20" spans="1:6" ht="15.75" x14ac:dyDescent="0.25">
      <c r="A20" s="332"/>
      <c r="B20" s="277"/>
      <c r="C20" s="277"/>
      <c r="D20" s="349"/>
      <c r="E20" s="378"/>
      <c r="F20" s="384"/>
    </row>
    <row r="21" spans="1:6" ht="19.5" thickBot="1" x14ac:dyDescent="0.35">
      <c r="A21" s="342" t="s">
        <v>5879</v>
      </c>
      <c r="B21" s="277" t="s">
        <v>6326</v>
      </c>
      <c r="C21" s="277" t="s">
        <v>2157</v>
      </c>
      <c r="D21" s="351">
        <f>SUM(D22:D31)</f>
        <v>1005700</v>
      </c>
      <c r="E21" s="351">
        <f>SUM(E22:E31)</f>
        <v>1076110</v>
      </c>
      <c r="F21" s="379">
        <f>SUM(F22:F31)-1</f>
        <v>1151449.7</v>
      </c>
    </row>
    <row r="22" spans="1:6" ht="16.5" thickTop="1" x14ac:dyDescent="0.25">
      <c r="A22" s="332" t="s">
        <v>515</v>
      </c>
      <c r="B22" s="277" t="s">
        <v>5938</v>
      </c>
      <c r="C22" s="277" t="s">
        <v>2320</v>
      </c>
      <c r="D22" s="349">
        <v>60000</v>
      </c>
      <c r="E22" s="400">
        <f t="shared" ref="E22:E24" si="1">D22+(D22*7/100)</f>
        <v>64200</v>
      </c>
      <c r="F22" s="399">
        <f>E22+(E22*7/100)-4</f>
        <v>68690</v>
      </c>
    </row>
    <row r="23" spans="1:6" ht="15.75" x14ac:dyDescent="0.25">
      <c r="A23" s="332" t="s">
        <v>532</v>
      </c>
      <c r="B23" s="277" t="s">
        <v>5863</v>
      </c>
      <c r="C23" s="277" t="s">
        <v>2392</v>
      </c>
      <c r="D23" s="349">
        <v>17500</v>
      </c>
      <c r="E23" s="400">
        <f>D23+(D23*7/100)+5</f>
        <v>18730</v>
      </c>
      <c r="F23" s="399">
        <f>E23+(E23*7/100)+9</f>
        <v>20050.099999999999</v>
      </c>
    </row>
    <row r="24" spans="1:6" ht="15.75" x14ac:dyDescent="0.25">
      <c r="A24" s="332" t="s">
        <v>5908</v>
      </c>
      <c r="B24" s="277" t="s">
        <v>5909</v>
      </c>
      <c r="C24" s="277" t="s">
        <v>2398</v>
      </c>
      <c r="D24" s="349">
        <v>0</v>
      </c>
      <c r="E24" s="400">
        <f t="shared" si="1"/>
        <v>0</v>
      </c>
      <c r="F24" s="399">
        <v>0</v>
      </c>
    </row>
    <row r="25" spans="1:6" ht="15.75" x14ac:dyDescent="0.25">
      <c r="A25" s="332" t="s">
        <v>558</v>
      </c>
      <c r="B25" s="277" t="s">
        <v>5866</v>
      </c>
      <c r="C25" s="277" t="s">
        <v>2448</v>
      </c>
      <c r="D25" s="349">
        <v>6500</v>
      </c>
      <c r="E25" s="400">
        <f>D25+(D25*7/100)+5</f>
        <v>6960</v>
      </c>
      <c r="F25" s="399">
        <f>E25+(E25*7/100)+3</f>
        <v>7450.2</v>
      </c>
    </row>
    <row r="26" spans="1:6" ht="15.75" x14ac:dyDescent="0.25">
      <c r="A26" s="332" t="s">
        <v>5935</v>
      </c>
      <c r="B26" s="277" t="s">
        <v>5936</v>
      </c>
      <c r="C26" s="277" t="s">
        <v>2454</v>
      </c>
      <c r="D26" s="349">
        <v>240000</v>
      </c>
      <c r="E26" s="400">
        <f t="shared" ref="E26:F29" si="2">D26+(D26*7/100)</f>
        <v>256800</v>
      </c>
      <c r="F26" s="399">
        <f>E26+(E26*7/100)+4</f>
        <v>274780</v>
      </c>
    </row>
    <row r="27" spans="1:6" ht="15.75" x14ac:dyDescent="0.25">
      <c r="A27" s="332" t="s">
        <v>5869</v>
      </c>
      <c r="B27" s="277" t="s">
        <v>5870</v>
      </c>
      <c r="C27" s="277" t="s">
        <v>2466</v>
      </c>
      <c r="D27" s="349">
        <v>1700</v>
      </c>
      <c r="E27" s="400">
        <f>D27+(D27*7/100)+1</f>
        <v>1820</v>
      </c>
      <c r="F27" s="399">
        <f>E27+(E27*7/100)+3</f>
        <v>1950.4</v>
      </c>
    </row>
    <row r="28" spans="1:6" ht="15.75" x14ac:dyDescent="0.25">
      <c r="A28" s="332" t="s">
        <v>562</v>
      </c>
      <c r="B28" s="277" t="s">
        <v>5871</v>
      </c>
      <c r="C28" s="277" t="s">
        <v>2511</v>
      </c>
      <c r="D28" s="349">
        <v>100000</v>
      </c>
      <c r="E28" s="400">
        <f t="shared" si="2"/>
        <v>107000</v>
      </c>
      <c r="F28" s="399">
        <f t="shared" si="2"/>
        <v>114490</v>
      </c>
    </row>
    <row r="29" spans="1:6" ht="15.75" x14ac:dyDescent="0.25">
      <c r="A29" s="332" t="s">
        <v>563</v>
      </c>
      <c r="B29" s="277" t="s">
        <v>5872</v>
      </c>
      <c r="C29" s="277" t="s">
        <v>2514</v>
      </c>
      <c r="D29" s="349">
        <v>70000</v>
      </c>
      <c r="E29" s="400">
        <f t="shared" si="2"/>
        <v>74900</v>
      </c>
      <c r="F29" s="399">
        <f>E29+(E29*7/100)-3</f>
        <v>80140</v>
      </c>
    </row>
    <row r="30" spans="1:6" ht="15.75" x14ac:dyDescent="0.25">
      <c r="A30" s="332" t="s">
        <v>566</v>
      </c>
      <c r="B30" s="277" t="s">
        <v>5912</v>
      </c>
      <c r="C30" s="277" t="s">
        <v>2520</v>
      </c>
      <c r="D30" s="349">
        <v>330000</v>
      </c>
      <c r="E30" s="400">
        <f>D30+(D30*7/100)</f>
        <v>353100</v>
      </c>
      <c r="F30" s="399">
        <f>E30+(E30*7/100)+3</f>
        <v>377820</v>
      </c>
    </row>
    <row r="31" spans="1:6" ht="15.75" x14ac:dyDescent="0.25">
      <c r="A31" s="444" t="s">
        <v>6751</v>
      </c>
      <c r="B31" s="277" t="s">
        <v>6753</v>
      </c>
      <c r="C31" s="277" t="s">
        <v>6752</v>
      </c>
      <c r="D31" s="349">
        <v>180000</v>
      </c>
      <c r="E31" s="414">
        <f>D31+(D31*7/100)</f>
        <v>192600</v>
      </c>
      <c r="F31" s="399">
        <f>E31+(E31*7/100)-2</f>
        <v>206080</v>
      </c>
    </row>
    <row r="32" spans="1:6" x14ac:dyDescent="0.25">
      <c r="A32" s="438"/>
      <c r="B32" s="277"/>
      <c r="C32" s="277"/>
      <c r="D32" s="277"/>
      <c r="E32" s="277"/>
      <c r="F32" s="338"/>
    </row>
    <row r="33" spans="1:6" ht="16.5" thickBot="1" x14ac:dyDescent="0.3">
      <c r="A33" s="445" t="s">
        <v>6251</v>
      </c>
      <c r="B33" s="277"/>
      <c r="C33" s="277"/>
      <c r="D33" s="352">
        <f>D15+D21+D11</f>
        <v>2102200</v>
      </c>
      <c r="E33" s="352">
        <f>E15+E21</f>
        <v>2235460</v>
      </c>
      <c r="F33" s="359">
        <f>F15+F21+1</f>
        <v>2391960.2000000002</v>
      </c>
    </row>
    <row r="34" spans="1:6" ht="19.5" thickTop="1" x14ac:dyDescent="0.3">
      <c r="A34" s="446" t="s">
        <v>6232</v>
      </c>
      <c r="B34" s="277"/>
      <c r="C34" s="277"/>
      <c r="D34" s="307"/>
      <c r="E34" s="307"/>
      <c r="F34" s="343"/>
    </row>
    <row r="35" spans="1:6" ht="19.5" thickBot="1" x14ac:dyDescent="0.35">
      <c r="A35" s="446" t="s">
        <v>927</v>
      </c>
      <c r="B35" s="277" t="s">
        <v>5990</v>
      </c>
      <c r="C35" s="277" t="s">
        <v>2632</v>
      </c>
      <c r="D35" s="467">
        <f>D36</f>
        <v>2102200</v>
      </c>
      <c r="E35" s="467">
        <f t="shared" ref="E35:F35" si="3">E36</f>
        <v>2235460</v>
      </c>
      <c r="F35" s="468">
        <f t="shared" si="3"/>
        <v>2391960</v>
      </c>
    </row>
    <row r="36" spans="1:6" ht="15.75" thickTop="1" x14ac:dyDescent="0.25">
      <c r="A36" s="444" t="s">
        <v>6523</v>
      </c>
      <c r="B36" s="277" t="s">
        <v>6525</v>
      </c>
      <c r="C36" s="280" t="s">
        <v>6524</v>
      </c>
      <c r="D36" s="465">
        <v>2102200</v>
      </c>
      <c r="E36" s="465">
        <v>2235460</v>
      </c>
      <c r="F36" s="466">
        <v>2391960</v>
      </c>
    </row>
    <row r="37" spans="1:6" ht="15.75" thickBot="1" x14ac:dyDescent="0.3">
      <c r="A37" s="441"/>
      <c r="B37" s="442"/>
      <c r="C37" s="442"/>
      <c r="D37" s="442"/>
      <c r="E37" s="442"/>
      <c r="F37" s="443"/>
    </row>
  </sheetData>
  <mergeCells count="1">
    <mergeCell ref="A1:F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F19"/>
  <sheetViews>
    <sheetView workbookViewId="0">
      <selection activeCell="F19" sqref="F19"/>
    </sheetView>
  </sheetViews>
  <sheetFormatPr defaultRowHeight="15" x14ac:dyDescent="0.25"/>
  <cols>
    <col min="1" max="1" width="105.28515625" customWidth="1"/>
    <col min="2" max="2" width="30.7109375" customWidth="1"/>
    <col min="3" max="3" width="37.5703125" customWidth="1"/>
    <col min="4" max="4" width="15.42578125" customWidth="1"/>
    <col min="5" max="5" width="12.140625" customWidth="1"/>
    <col min="6" max="6" width="12.42578125" customWidth="1"/>
  </cols>
  <sheetData>
    <row r="1" spans="1:6" ht="21" x14ac:dyDescent="0.35">
      <c r="A1" s="681" t="s">
        <v>5780</v>
      </c>
      <c r="B1" s="681"/>
      <c r="C1" s="681"/>
      <c r="D1" s="681"/>
      <c r="E1" s="681"/>
      <c r="F1" s="681"/>
    </row>
    <row r="2" spans="1:6" x14ac:dyDescent="0.25">
      <c r="A2" s="2" t="s">
        <v>6741</v>
      </c>
      <c r="B2" t="s">
        <v>6743</v>
      </c>
      <c r="C2" t="s">
        <v>6742</v>
      </c>
      <c r="D2" s="277"/>
      <c r="E2" s="277"/>
      <c r="F2" s="277"/>
    </row>
    <row r="3" spans="1:6" ht="15.75" x14ac:dyDescent="0.25">
      <c r="A3" s="317" t="s">
        <v>6744</v>
      </c>
      <c r="B3" s="277" t="s">
        <v>6745</v>
      </c>
      <c r="C3" s="277" t="s">
        <v>5490</v>
      </c>
      <c r="D3" s="277"/>
      <c r="E3" s="277"/>
      <c r="F3" s="277"/>
    </row>
    <row r="4" spans="1:6" ht="15.75" x14ac:dyDescent="0.25">
      <c r="A4" s="317" t="s">
        <v>6544</v>
      </c>
      <c r="B4" s="277" t="s">
        <v>6345</v>
      </c>
      <c r="C4" s="277" t="s">
        <v>939</v>
      </c>
      <c r="D4" s="277"/>
      <c r="E4" s="277"/>
      <c r="F4" s="277"/>
    </row>
    <row r="5" spans="1:6" ht="15.75" x14ac:dyDescent="0.25">
      <c r="A5" s="317" t="s">
        <v>6545</v>
      </c>
      <c r="B5" s="277" t="s">
        <v>6347</v>
      </c>
      <c r="C5" s="277" t="s">
        <v>6348</v>
      </c>
      <c r="D5" s="277"/>
      <c r="E5" s="277"/>
      <c r="F5" s="277"/>
    </row>
    <row r="6" spans="1:6" ht="15.75" x14ac:dyDescent="0.25">
      <c r="A6" s="317" t="s">
        <v>6746</v>
      </c>
      <c r="B6" s="277"/>
      <c r="C6" s="277"/>
      <c r="D6" s="277"/>
      <c r="E6" s="277"/>
      <c r="F6" s="277"/>
    </row>
    <row r="7" spans="1:6" ht="15.75" x14ac:dyDescent="0.25">
      <c r="A7" s="317" t="s">
        <v>6609</v>
      </c>
      <c r="B7" s="277" t="s">
        <v>6610</v>
      </c>
      <c r="C7" s="277" t="s">
        <v>4367</v>
      </c>
      <c r="D7" s="277"/>
      <c r="E7" s="277"/>
      <c r="F7" s="277"/>
    </row>
    <row r="8" spans="1:6" ht="15.75" thickBot="1" x14ac:dyDescent="0.3">
      <c r="A8" s="299" t="s">
        <v>6757</v>
      </c>
    </row>
    <row r="9" spans="1:6" ht="15.75" x14ac:dyDescent="0.25">
      <c r="A9" s="326" t="s">
        <v>6290</v>
      </c>
      <c r="B9" s="327" t="s">
        <v>6289</v>
      </c>
      <c r="C9" s="328" t="s">
        <v>653</v>
      </c>
      <c r="D9" s="327" t="s">
        <v>6241</v>
      </c>
      <c r="E9" s="357" t="s">
        <v>6308</v>
      </c>
      <c r="F9" s="437" t="s">
        <v>6319</v>
      </c>
    </row>
    <row r="10" spans="1:6" x14ac:dyDescent="0.25">
      <c r="A10" s="332"/>
      <c r="B10" s="277"/>
      <c r="C10" s="277"/>
      <c r="D10" s="277"/>
      <c r="E10" s="277"/>
      <c r="F10" s="338"/>
    </row>
    <row r="11" spans="1:6" ht="19.5" thickBot="1" x14ac:dyDescent="0.35">
      <c r="A11" s="342" t="s">
        <v>6750</v>
      </c>
      <c r="B11" s="277"/>
      <c r="C11" s="277"/>
      <c r="D11" s="416">
        <f>D12</f>
        <v>200000</v>
      </c>
      <c r="E11" s="416">
        <f t="shared" ref="E11:F11" si="0">E12</f>
        <v>214000</v>
      </c>
      <c r="F11" s="462">
        <f t="shared" si="0"/>
        <v>228980</v>
      </c>
    </row>
    <row r="12" spans="1:6" ht="16.5" thickTop="1" x14ac:dyDescent="0.25">
      <c r="A12" s="332" t="s">
        <v>6747</v>
      </c>
      <c r="B12" s="277" t="s">
        <v>6749</v>
      </c>
      <c r="C12" s="277" t="s">
        <v>6748</v>
      </c>
      <c r="D12" s="397">
        <v>200000</v>
      </c>
      <c r="E12" s="319">
        <f t="shared" ref="E12" si="1">D12+(D12*7/100)</f>
        <v>214000</v>
      </c>
      <c r="F12" s="524">
        <f>E12+(E12*7/100)</f>
        <v>228980</v>
      </c>
    </row>
    <row r="13" spans="1:6" x14ac:dyDescent="0.25">
      <c r="A13" s="332"/>
      <c r="B13" s="277"/>
      <c r="C13" s="277"/>
      <c r="D13" s="277"/>
      <c r="E13" s="277"/>
      <c r="F13" s="338"/>
    </row>
    <row r="14" spans="1:6" ht="16.5" thickBot="1" x14ac:dyDescent="0.3">
      <c r="A14" s="344" t="s">
        <v>6251</v>
      </c>
      <c r="B14" s="277"/>
      <c r="C14" s="277"/>
      <c r="D14" s="351">
        <f>D11</f>
        <v>200000</v>
      </c>
      <c r="E14" s="351">
        <f>E11</f>
        <v>214000</v>
      </c>
      <c r="F14" s="379">
        <f>F11</f>
        <v>228980</v>
      </c>
    </row>
    <row r="15" spans="1:6" ht="15.75" thickTop="1" x14ac:dyDescent="0.25">
      <c r="A15" s="332"/>
      <c r="B15" s="277"/>
      <c r="C15" s="277"/>
      <c r="D15" s="307"/>
      <c r="E15" s="307"/>
      <c r="F15" s="343"/>
    </row>
    <row r="16" spans="1:6" ht="18.75" x14ac:dyDescent="0.3">
      <c r="A16" s="342" t="s">
        <v>6232</v>
      </c>
      <c r="B16" s="277"/>
      <c r="C16" s="277"/>
      <c r="D16" s="277"/>
      <c r="E16" s="277"/>
      <c r="F16" s="338"/>
    </row>
    <row r="17" spans="1:6" ht="19.5" thickBot="1" x14ac:dyDescent="0.35">
      <c r="A17" s="342" t="s">
        <v>927</v>
      </c>
      <c r="B17" s="277" t="s">
        <v>5990</v>
      </c>
      <c r="C17" s="277" t="s">
        <v>2632</v>
      </c>
      <c r="D17" s="493">
        <f>D18</f>
        <v>200000</v>
      </c>
      <c r="E17" s="493">
        <f t="shared" ref="E17:F17" si="2">E18</f>
        <v>214000</v>
      </c>
      <c r="F17" s="494">
        <f t="shared" si="2"/>
        <v>228980</v>
      </c>
    </row>
    <row r="18" spans="1:6" ht="15.75" thickTop="1" x14ac:dyDescent="0.25">
      <c r="A18" s="332" t="s">
        <v>6523</v>
      </c>
      <c r="B18" s="277" t="s">
        <v>6525</v>
      </c>
      <c r="C18" s="280" t="s">
        <v>6524</v>
      </c>
      <c r="D18" s="465">
        <v>200000</v>
      </c>
      <c r="E18" s="465">
        <v>214000</v>
      </c>
      <c r="F18" s="466">
        <v>228980</v>
      </c>
    </row>
    <row r="19" spans="1:6" ht="15.75" thickBot="1" x14ac:dyDescent="0.3">
      <c r="A19" s="345"/>
      <c r="B19" s="346"/>
      <c r="C19" s="346"/>
      <c r="D19" s="346"/>
      <c r="E19" s="346"/>
      <c r="F19" s="347"/>
    </row>
  </sheetData>
  <mergeCells count="1">
    <mergeCell ref="A1:F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81"/>
  <sheetViews>
    <sheetView topLeftCell="A58" workbookViewId="0">
      <selection activeCell="A75" sqref="A75"/>
    </sheetView>
  </sheetViews>
  <sheetFormatPr defaultRowHeight="15" x14ac:dyDescent="0.25"/>
  <cols>
    <col min="1" max="1" width="103.5703125" customWidth="1"/>
    <col min="2" max="2" width="37.5703125" customWidth="1"/>
    <col min="3" max="3" width="37.140625" customWidth="1"/>
    <col min="4" max="4" width="13.5703125" customWidth="1"/>
    <col min="5" max="5" width="13.140625" customWidth="1"/>
    <col min="6" max="6" width="12.85546875" customWidth="1"/>
  </cols>
  <sheetData>
    <row r="1" spans="1:8" ht="21" x14ac:dyDescent="0.35">
      <c r="A1" s="687" t="s">
        <v>5780</v>
      </c>
      <c r="B1" s="687"/>
      <c r="C1" s="687"/>
      <c r="D1" s="687"/>
      <c r="E1" s="687"/>
      <c r="F1" s="687"/>
      <c r="G1" s="393"/>
      <c r="H1" s="393"/>
    </row>
    <row r="2" spans="1:8" ht="18.75" x14ac:dyDescent="0.3">
      <c r="A2" s="317" t="s">
        <v>6562</v>
      </c>
      <c r="B2" s="277" t="s">
        <v>6350</v>
      </c>
      <c r="C2" s="277" t="s">
        <v>6351</v>
      </c>
      <c r="D2" s="482"/>
      <c r="E2" s="482"/>
      <c r="F2" s="482"/>
      <c r="G2" s="394"/>
      <c r="H2" s="394"/>
    </row>
    <row r="3" spans="1:8" ht="18.75" x14ac:dyDescent="0.3">
      <c r="A3" s="317" t="s">
        <v>6352</v>
      </c>
      <c r="B3" s="277" t="s">
        <v>6353</v>
      </c>
      <c r="C3" s="277" t="s">
        <v>790</v>
      </c>
      <c r="D3" s="482"/>
      <c r="E3" s="482"/>
      <c r="F3" s="482"/>
      <c r="G3" s="394"/>
      <c r="H3" s="394"/>
    </row>
    <row r="4" spans="1:8" ht="18.75" x14ac:dyDescent="0.3">
      <c r="A4" s="317" t="s">
        <v>6344</v>
      </c>
      <c r="B4" s="277" t="s">
        <v>6345</v>
      </c>
      <c r="C4" s="277" t="s">
        <v>939</v>
      </c>
      <c r="D4" s="482"/>
      <c r="E4" s="482"/>
      <c r="F4" s="482"/>
      <c r="G4" s="394"/>
      <c r="H4" s="394"/>
    </row>
    <row r="5" spans="1:8" ht="18.75" x14ac:dyDescent="0.3">
      <c r="A5" s="317" t="s">
        <v>6346</v>
      </c>
      <c r="B5" s="277" t="s">
        <v>6347</v>
      </c>
      <c r="C5" s="277" t="s">
        <v>6348</v>
      </c>
      <c r="D5" s="482"/>
      <c r="E5" s="482"/>
      <c r="F5" s="482"/>
      <c r="G5" s="394"/>
      <c r="H5" s="394"/>
    </row>
    <row r="6" spans="1:8" ht="18.75" x14ac:dyDescent="0.3">
      <c r="A6" s="317" t="s">
        <v>6700</v>
      </c>
      <c r="B6" s="277"/>
      <c r="C6" s="277"/>
      <c r="D6" s="482"/>
      <c r="E6" s="482"/>
      <c r="F6" s="482"/>
      <c r="G6" s="394"/>
      <c r="H6" s="394"/>
    </row>
    <row r="7" spans="1:8" ht="18.75" x14ac:dyDescent="0.3">
      <c r="A7" s="317" t="s">
        <v>6609</v>
      </c>
      <c r="B7" s="277" t="s">
        <v>6610</v>
      </c>
      <c r="C7" s="277" t="s">
        <v>4367</v>
      </c>
      <c r="D7" s="482"/>
      <c r="E7" s="482"/>
      <c r="F7" s="482"/>
      <c r="G7" s="394"/>
      <c r="H7" s="394"/>
    </row>
    <row r="8" spans="1:8" ht="15.75" thickBot="1" x14ac:dyDescent="0.3">
      <c r="A8" s="299">
        <v>1003</v>
      </c>
    </row>
    <row r="9" spans="1:8" ht="15.75" x14ac:dyDescent="0.25">
      <c r="A9" s="326" t="s">
        <v>6290</v>
      </c>
      <c r="B9" s="327" t="s">
        <v>6289</v>
      </c>
      <c r="C9" s="328" t="s">
        <v>653</v>
      </c>
      <c r="D9" s="357" t="s">
        <v>6241</v>
      </c>
      <c r="E9" s="328" t="s">
        <v>6308</v>
      </c>
      <c r="F9" s="405" t="s">
        <v>6319</v>
      </c>
    </row>
    <row r="10" spans="1:8" ht="15.75" x14ac:dyDescent="0.25">
      <c r="A10" s="388"/>
      <c r="B10" s="307"/>
      <c r="C10" s="307"/>
      <c r="D10" s="389"/>
      <c r="E10" s="390"/>
      <c r="F10" s="391"/>
    </row>
    <row r="11" spans="1:8" ht="19.5" thickBot="1" x14ac:dyDescent="0.35">
      <c r="A11" s="342" t="s">
        <v>1168</v>
      </c>
      <c r="B11" s="277" t="s">
        <v>6334</v>
      </c>
      <c r="C11" s="277" t="s">
        <v>1169</v>
      </c>
      <c r="D11" s="320">
        <f>D12</f>
        <v>63000</v>
      </c>
      <c r="E11" s="320">
        <f t="shared" ref="E11:F11" si="0">E12</f>
        <v>67410</v>
      </c>
      <c r="F11" s="331">
        <f t="shared" si="0"/>
        <v>72129.7</v>
      </c>
    </row>
    <row r="12" spans="1:8" ht="16.5" thickTop="1" x14ac:dyDescent="0.25">
      <c r="A12" s="332" t="s">
        <v>5953</v>
      </c>
      <c r="B12" s="277" t="s">
        <v>6293</v>
      </c>
      <c r="C12" s="277" t="s">
        <v>1172</v>
      </c>
      <c r="D12" s="319">
        <v>63000</v>
      </c>
      <c r="E12" s="319">
        <f>D12+(D12*7/100)</f>
        <v>67410</v>
      </c>
      <c r="F12" s="524">
        <f>E12+(E12*7/100)+1</f>
        <v>72129.7</v>
      </c>
    </row>
    <row r="13" spans="1:8" ht="15.75" x14ac:dyDescent="0.25">
      <c r="A13" s="332"/>
      <c r="B13" s="277"/>
      <c r="C13" s="277"/>
      <c r="D13" s="354"/>
      <c r="E13" s="277"/>
      <c r="F13" s="338"/>
    </row>
    <row r="14" spans="1:8" ht="19.5" thickBot="1" x14ac:dyDescent="0.35">
      <c r="A14" s="342" t="s">
        <v>418</v>
      </c>
      <c r="B14" s="277" t="s">
        <v>6320</v>
      </c>
      <c r="C14" s="277" t="s">
        <v>1218</v>
      </c>
      <c r="D14" s="351">
        <f>SUM(D15:D20)</f>
        <v>2710000</v>
      </c>
      <c r="E14" s="352">
        <f t="shared" ref="E14" si="1">SUM(E15:E20)</f>
        <v>2780700</v>
      </c>
      <c r="F14" s="379">
        <f>SUM(F15:F20)+1</f>
        <v>2856350</v>
      </c>
    </row>
    <row r="15" spans="1:8" ht="16.5" thickTop="1" x14ac:dyDescent="0.25">
      <c r="A15" s="332" t="s">
        <v>143</v>
      </c>
      <c r="B15" s="277" t="s">
        <v>5885</v>
      </c>
      <c r="C15" s="277" t="s">
        <v>1278</v>
      </c>
      <c r="D15" s="350">
        <v>15000</v>
      </c>
      <c r="E15" s="319">
        <f t="shared" ref="E15:E18" si="2">D15+(D15*7/100)</f>
        <v>16050</v>
      </c>
      <c r="F15" s="531">
        <f t="shared" ref="F15" si="3">E15+(E15*7/100)-4</f>
        <v>17169.5</v>
      </c>
    </row>
    <row r="16" spans="1:8" ht="15.75" x14ac:dyDescent="0.25">
      <c r="A16" s="332" t="s">
        <v>167</v>
      </c>
      <c r="B16" s="277" t="s">
        <v>5886</v>
      </c>
      <c r="C16" s="277" t="s">
        <v>1324</v>
      </c>
      <c r="D16" s="349">
        <v>1700000</v>
      </c>
      <c r="E16" s="319">
        <v>1700000</v>
      </c>
      <c r="F16" s="524">
        <v>1700000</v>
      </c>
    </row>
    <row r="17" spans="1:6" ht="15.75" x14ac:dyDescent="0.25">
      <c r="A17" s="332" t="s">
        <v>169</v>
      </c>
      <c r="B17" s="277" t="s">
        <v>5877</v>
      </c>
      <c r="C17" s="277" t="s">
        <v>1329</v>
      </c>
      <c r="D17" s="361">
        <v>75000</v>
      </c>
      <c r="E17" s="319">
        <f t="shared" si="2"/>
        <v>80250</v>
      </c>
      <c r="F17" s="524">
        <f>E17+(E17*7/100)+2</f>
        <v>85869.5</v>
      </c>
    </row>
    <row r="18" spans="1:6" ht="15.75" x14ac:dyDescent="0.25">
      <c r="A18" s="332" t="s">
        <v>182</v>
      </c>
      <c r="B18" s="277" t="s">
        <v>5887</v>
      </c>
      <c r="C18" s="277" t="s">
        <v>1345</v>
      </c>
      <c r="D18" s="361">
        <v>180000</v>
      </c>
      <c r="E18" s="319">
        <f t="shared" si="2"/>
        <v>192600</v>
      </c>
      <c r="F18" s="531">
        <f>E18+(E18*7/100)-2</f>
        <v>206080</v>
      </c>
    </row>
    <row r="19" spans="1:6" ht="15.75" x14ac:dyDescent="0.25">
      <c r="A19" s="332" t="s">
        <v>6764</v>
      </c>
      <c r="B19" s="277" t="s">
        <v>6765</v>
      </c>
      <c r="C19" s="277" t="s">
        <v>1339</v>
      </c>
      <c r="D19" s="361">
        <v>740000</v>
      </c>
      <c r="E19" s="319">
        <f t="shared" ref="E19" si="4">D19+(D19*7/100)</f>
        <v>791800</v>
      </c>
      <c r="F19" s="531">
        <f>E19+(E19*7/100)+4</f>
        <v>847230</v>
      </c>
    </row>
    <row r="20" spans="1:6" ht="15.75" x14ac:dyDescent="0.25">
      <c r="A20" s="332" t="s">
        <v>213</v>
      </c>
      <c r="B20" s="277" t="s">
        <v>5888</v>
      </c>
      <c r="C20" s="277" t="s">
        <v>1401</v>
      </c>
      <c r="D20" s="361">
        <v>0</v>
      </c>
      <c r="E20" s="378"/>
      <c r="F20" s="384"/>
    </row>
    <row r="21" spans="1:6" ht="15.75" x14ac:dyDescent="0.25">
      <c r="A21" s="336"/>
      <c r="B21" s="277"/>
      <c r="C21" s="277"/>
      <c r="D21" s="349"/>
      <c r="E21" s="378"/>
      <c r="F21" s="384"/>
    </row>
    <row r="22" spans="1:6" ht="19.5" thickBot="1" x14ac:dyDescent="0.35">
      <c r="A22" s="342" t="s">
        <v>462</v>
      </c>
      <c r="B22" s="277" t="s">
        <v>6327</v>
      </c>
      <c r="C22" s="277" t="s">
        <v>1510</v>
      </c>
      <c r="D22" s="351">
        <f>SUM(D23:D26)</f>
        <v>200000</v>
      </c>
      <c r="E22" s="351">
        <f t="shared" ref="E22:F22" si="5">SUM(E23:E26)</f>
        <v>214000</v>
      </c>
      <c r="F22" s="379">
        <f t="shared" si="5"/>
        <v>228990</v>
      </c>
    </row>
    <row r="23" spans="1:6" ht="16.5" thickTop="1" x14ac:dyDescent="0.25">
      <c r="A23" s="332" t="s">
        <v>464</v>
      </c>
      <c r="B23" s="277" t="s">
        <v>5880</v>
      </c>
      <c r="C23" s="277" t="s">
        <v>1514</v>
      </c>
      <c r="D23" s="374"/>
      <c r="E23" s="366"/>
      <c r="F23" s="367"/>
    </row>
    <row r="24" spans="1:6" ht="15.75" x14ac:dyDescent="0.25">
      <c r="A24" s="332" t="s">
        <v>473</v>
      </c>
      <c r="B24" s="277" t="s">
        <v>5986</v>
      </c>
      <c r="C24" s="277" t="s">
        <v>1537</v>
      </c>
      <c r="D24" s="361">
        <v>150000</v>
      </c>
      <c r="E24" s="319">
        <f t="shared" ref="E24:E25" si="6">D24+(D24*7/100)</f>
        <v>160500</v>
      </c>
      <c r="F24" s="531">
        <f>E24+(E24*7/100)+5</f>
        <v>171740</v>
      </c>
    </row>
    <row r="25" spans="1:6" ht="15.75" x14ac:dyDescent="0.25">
      <c r="A25" s="332" t="s">
        <v>476</v>
      </c>
      <c r="B25" s="277" t="s">
        <v>5985</v>
      </c>
      <c r="C25" s="277" t="s">
        <v>1543</v>
      </c>
      <c r="D25" s="361">
        <v>50000</v>
      </c>
      <c r="E25" s="319">
        <f t="shared" si="6"/>
        <v>53500</v>
      </c>
      <c r="F25" s="531">
        <f>E25+(E25*7/100)+5</f>
        <v>57250</v>
      </c>
    </row>
    <row r="26" spans="1:6" ht="15.75" x14ac:dyDescent="0.25">
      <c r="A26" s="332" t="s">
        <v>510</v>
      </c>
      <c r="B26" s="277" t="s">
        <v>5978</v>
      </c>
      <c r="C26" s="277" t="s">
        <v>1617</v>
      </c>
      <c r="D26" s="361"/>
      <c r="E26" s="378"/>
      <c r="F26" s="384"/>
    </row>
    <row r="27" spans="1:6" ht="15.75" x14ac:dyDescent="0.25">
      <c r="A27" s="344"/>
      <c r="B27" s="277"/>
      <c r="C27" s="277"/>
      <c r="D27" s="349"/>
      <c r="E27" s="378"/>
      <c r="F27" s="384"/>
    </row>
    <row r="28" spans="1:6" ht="19.5" thickBot="1" x14ac:dyDescent="0.35">
      <c r="A28" s="342" t="s">
        <v>6321</v>
      </c>
      <c r="B28" s="277" t="s">
        <v>6322</v>
      </c>
      <c r="C28" s="277" t="s">
        <v>1626</v>
      </c>
      <c r="D28" s="351">
        <f>D29+D35</f>
        <v>3099660</v>
      </c>
      <c r="E28" s="351">
        <f>E29+E35</f>
        <v>3429640.1999999997</v>
      </c>
      <c r="F28" s="379">
        <f>F29+F35</f>
        <v>3647320.0139999995</v>
      </c>
    </row>
    <row r="29" spans="1:6" ht="17.25" thickTop="1" thickBot="1" x14ac:dyDescent="0.3">
      <c r="A29" s="301" t="s">
        <v>5882</v>
      </c>
      <c r="B29" s="280" t="s">
        <v>6324</v>
      </c>
      <c r="C29" s="280" t="s">
        <v>1633</v>
      </c>
      <c r="D29" s="351">
        <f>SUM(D30:D33)</f>
        <v>1075430</v>
      </c>
      <c r="E29" s="351">
        <f>SUM(E30:E33)</f>
        <v>1150710.1000000001</v>
      </c>
      <c r="F29" s="379">
        <f>SUM(F30:F33)</f>
        <v>1231259.8069999998</v>
      </c>
    </row>
    <row r="30" spans="1:6" ht="16.5" thickTop="1" x14ac:dyDescent="0.25">
      <c r="A30" s="332" t="s">
        <v>43</v>
      </c>
      <c r="B30" s="277" t="s">
        <v>5781</v>
      </c>
      <c r="C30" s="277" t="s">
        <v>1641</v>
      </c>
      <c r="D30" s="349">
        <f>857430+50000</f>
        <v>907430</v>
      </c>
      <c r="E30" s="398">
        <f>D30+(D30*7/100)</f>
        <v>970950.1</v>
      </c>
      <c r="F30" s="524">
        <f>E30+(E30*7/100)+3</f>
        <v>1038919.607</v>
      </c>
    </row>
    <row r="31" spans="1:6" ht="15.75" x14ac:dyDescent="0.25">
      <c r="A31" s="332" t="s">
        <v>47</v>
      </c>
      <c r="B31" s="277" t="s">
        <v>5782</v>
      </c>
      <c r="C31" s="277" t="s">
        <v>1664</v>
      </c>
      <c r="D31" s="349">
        <v>60000</v>
      </c>
      <c r="E31" s="319">
        <f>D31+(D31*7/100)</f>
        <v>64200</v>
      </c>
      <c r="F31" s="531">
        <f>E31+(E31*7/100)-4</f>
        <v>68690</v>
      </c>
    </row>
    <row r="32" spans="1:6" ht="15.75" x14ac:dyDescent="0.25">
      <c r="A32" s="332" t="s">
        <v>5783</v>
      </c>
      <c r="B32" s="277" t="s">
        <v>5784</v>
      </c>
      <c r="C32" s="277" t="s">
        <v>1677</v>
      </c>
      <c r="D32" s="349">
        <v>12000</v>
      </c>
      <c r="E32" s="319">
        <f>D32+(D32*7/100)</f>
        <v>12840</v>
      </c>
      <c r="F32" s="524">
        <f>E32+(E32*7/100)+1</f>
        <v>13739.8</v>
      </c>
    </row>
    <row r="33" spans="1:6" ht="15.75" x14ac:dyDescent="0.25">
      <c r="A33" s="332" t="s">
        <v>88</v>
      </c>
      <c r="B33" s="277" t="s">
        <v>5787</v>
      </c>
      <c r="C33" s="277" t="s">
        <v>1700</v>
      </c>
      <c r="D33" s="349">
        <v>96000</v>
      </c>
      <c r="E33" s="319">
        <f>D33+(D33*7/100)</f>
        <v>102720</v>
      </c>
      <c r="F33" s="524">
        <f>E33+(E33*7/100)</f>
        <v>109910.39999999999</v>
      </c>
    </row>
    <row r="34" spans="1:6" ht="15.75" x14ac:dyDescent="0.25">
      <c r="A34" s="332"/>
      <c r="B34" s="277"/>
      <c r="C34" s="277"/>
      <c r="D34" s="349"/>
      <c r="E34" s="378"/>
      <c r="F34" s="384"/>
    </row>
    <row r="35" spans="1:6" ht="19.5" thickBot="1" x14ac:dyDescent="0.35">
      <c r="A35" s="342" t="s">
        <v>5884</v>
      </c>
      <c r="B35" s="280" t="s">
        <v>6325</v>
      </c>
      <c r="C35" s="280" t="s">
        <v>1848</v>
      </c>
      <c r="D35" s="351">
        <f>SUM(D36:D46)</f>
        <v>2024230</v>
      </c>
      <c r="E35" s="351">
        <f>SUM(E36:E46)</f>
        <v>2278930.0999999996</v>
      </c>
      <c r="F35" s="379">
        <f>SUM(F36:F46)+1</f>
        <v>2416060.2069999999</v>
      </c>
    </row>
    <row r="36" spans="1:6" ht="16.5" thickTop="1" x14ac:dyDescent="0.25">
      <c r="A36" s="332" t="s">
        <v>45</v>
      </c>
      <c r="B36" s="277" t="s">
        <v>5795</v>
      </c>
      <c r="C36" s="277" t="s">
        <v>1853</v>
      </c>
      <c r="D36" s="349">
        <v>1259660</v>
      </c>
      <c r="E36" s="398">
        <f>D36+(D36*7/100)+4</f>
        <v>1347840.2</v>
      </c>
      <c r="F36" s="524">
        <f>E36+(E36*7/100)+1</f>
        <v>1442190.014</v>
      </c>
    </row>
    <row r="37" spans="1:6" ht="15.75" x14ac:dyDescent="0.25">
      <c r="A37" s="332" t="s">
        <v>49</v>
      </c>
      <c r="B37" s="277" t="s">
        <v>5797</v>
      </c>
      <c r="C37" s="277" t="s">
        <v>1858</v>
      </c>
      <c r="D37" s="349">
        <v>145000</v>
      </c>
      <c r="E37" s="319">
        <f>D37+(D37*7/100)</f>
        <v>155150</v>
      </c>
      <c r="F37" s="524">
        <f>E37+(E37*7/100)-1</f>
        <v>166009.5</v>
      </c>
    </row>
    <row r="38" spans="1:6" ht="15.75" x14ac:dyDescent="0.25">
      <c r="A38" s="332" t="s">
        <v>96</v>
      </c>
      <c r="B38" s="277" t="s">
        <v>5813</v>
      </c>
      <c r="C38" s="277" t="s">
        <v>1881</v>
      </c>
      <c r="D38" s="349">
        <v>18300</v>
      </c>
      <c r="E38" s="398">
        <f>D38+(D38*7/100)-1</f>
        <v>19580</v>
      </c>
      <c r="F38" s="531">
        <f>E38+(E38*7/100)-1</f>
        <v>20949.599999999999</v>
      </c>
    </row>
    <row r="39" spans="1:6" ht="15.75" x14ac:dyDescent="0.25">
      <c r="A39" s="332" t="s">
        <v>5830</v>
      </c>
      <c r="B39" s="277" t="s">
        <v>5831</v>
      </c>
      <c r="C39" s="277" t="s">
        <v>1928</v>
      </c>
      <c r="D39" s="349">
        <v>75000</v>
      </c>
      <c r="E39" s="398">
        <f>D39+(D39*7/100)</f>
        <v>80250</v>
      </c>
      <c r="F39" s="531">
        <f>E39+(E39*7/100)+2</f>
        <v>85869.5</v>
      </c>
    </row>
    <row r="40" spans="1:6" ht="15.75" x14ac:dyDescent="0.25">
      <c r="A40" s="332" t="s">
        <v>5834</v>
      </c>
      <c r="B40" s="277" t="s">
        <v>5837</v>
      </c>
      <c r="C40" s="277" t="s">
        <v>1942</v>
      </c>
      <c r="D40" s="349">
        <v>800</v>
      </c>
      <c r="E40" s="319">
        <f>D40+(D40*7/100)+4</f>
        <v>860</v>
      </c>
      <c r="F40" s="524">
        <f>E40+(E40*7/100)</f>
        <v>920.2</v>
      </c>
    </row>
    <row r="41" spans="1:6" ht="15.75" x14ac:dyDescent="0.25">
      <c r="A41" s="332" t="s">
        <v>5835</v>
      </c>
      <c r="B41" s="277" t="s">
        <v>5838</v>
      </c>
      <c r="C41" s="277" t="s">
        <v>1943</v>
      </c>
      <c r="D41" s="349">
        <v>5170</v>
      </c>
      <c r="E41" s="398">
        <f>D41+(D41*7/100)-2</f>
        <v>5529.9</v>
      </c>
      <c r="F41" s="531">
        <f>E41+(E41*7/100)+3</f>
        <v>5919.9929999999995</v>
      </c>
    </row>
    <row r="42" spans="1:6" ht="15.75" x14ac:dyDescent="0.25">
      <c r="A42" s="332" t="s">
        <v>65</v>
      </c>
      <c r="B42" s="277" t="s">
        <v>5839</v>
      </c>
      <c r="C42" s="277" t="s">
        <v>1944</v>
      </c>
      <c r="D42" s="349">
        <v>137000</v>
      </c>
      <c r="E42" s="398">
        <f>D42+(D42*7/100)</f>
        <v>146590</v>
      </c>
      <c r="F42" s="531">
        <f>E42+(E42*7/100)-1</f>
        <v>156850.29999999999</v>
      </c>
    </row>
    <row r="43" spans="1:6" ht="15.75" x14ac:dyDescent="0.25">
      <c r="A43" s="332" t="s">
        <v>60</v>
      </c>
      <c r="B43" s="277" t="s">
        <v>5840</v>
      </c>
      <c r="C43" s="277" t="s">
        <v>1947</v>
      </c>
      <c r="D43" s="349">
        <v>269000</v>
      </c>
      <c r="E43" s="319">
        <f t="shared" ref="E43" si="7">D43+(D43*7/100)</f>
        <v>287830</v>
      </c>
      <c r="F43" s="524">
        <f>E43+(E43*7/100)+2</f>
        <v>307980.09999999998</v>
      </c>
    </row>
    <row r="44" spans="1:6" ht="15.75" x14ac:dyDescent="0.25">
      <c r="A44" s="332" t="s">
        <v>5836</v>
      </c>
      <c r="B44" s="277" t="s">
        <v>5841</v>
      </c>
      <c r="C44" s="277" t="s">
        <v>1951</v>
      </c>
      <c r="D44" s="349">
        <v>14300</v>
      </c>
      <c r="E44" s="398">
        <f>D44+(D44*7/100)-1</f>
        <v>15300</v>
      </c>
      <c r="F44" s="524">
        <f>E44+(E44*7/100)-1</f>
        <v>16370</v>
      </c>
    </row>
    <row r="45" spans="1:6" ht="15.75" x14ac:dyDescent="0.25">
      <c r="A45" s="332" t="s">
        <v>5844</v>
      </c>
      <c r="B45" s="277" t="s">
        <v>5847</v>
      </c>
      <c r="C45" s="277" t="s">
        <v>1959</v>
      </c>
      <c r="D45" s="349">
        <v>100000</v>
      </c>
      <c r="E45" s="319">
        <v>220000</v>
      </c>
      <c r="F45" s="531">
        <v>213000</v>
      </c>
    </row>
    <row r="46" spans="1:6" ht="15.75" x14ac:dyDescent="0.25">
      <c r="A46" s="332" t="s">
        <v>5850</v>
      </c>
      <c r="B46" s="277" t="s">
        <v>5853</v>
      </c>
      <c r="C46" s="277" t="s">
        <v>1968</v>
      </c>
      <c r="D46" s="349">
        <v>0</v>
      </c>
      <c r="E46" s="319">
        <f>D46+(D46*7/100)</f>
        <v>0</v>
      </c>
      <c r="F46" s="531">
        <v>0</v>
      </c>
    </row>
    <row r="47" spans="1:6" ht="15.75" x14ac:dyDescent="0.25">
      <c r="A47" s="332"/>
      <c r="B47" s="277"/>
      <c r="C47" s="277"/>
      <c r="D47" s="349"/>
      <c r="E47" s="378"/>
      <c r="F47" s="384"/>
    </row>
    <row r="48" spans="1:6" ht="19.5" thickBot="1" x14ac:dyDescent="0.35">
      <c r="A48" s="342" t="s">
        <v>5890</v>
      </c>
      <c r="B48" s="277" t="s">
        <v>6328</v>
      </c>
      <c r="C48" s="277" t="s">
        <v>1977</v>
      </c>
      <c r="D48" s="353">
        <f>SUM(D49:D49)</f>
        <v>0</v>
      </c>
      <c r="E48" s="353">
        <f>SUM(E49:E49)</f>
        <v>0</v>
      </c>
      <c r="F48" s="358">
        <f>SUM(F49:F49)</f>
        <v>0</v>
      </c>
    </row>
    <row r="49" spans="1:6" ht="16.5" thickTop="1" x14ac:dyDescent="0.25">
      <c r="A49" s="332" t="s">
        <v>5891</v>
      </c>
      <c r="B49" s="277" t="s">
        <v>5892</v>
      </c>
      <c r="C49" s="277" t="s">
        <v>2015</v>
      </c>
      <c r="D49" s="349">
        <v>0</v>
      </c>
      <c r="E49" s="378"/>
      <c r="F49" s="384"/>
    </row>
    <row r="50" spans="1:6" ht="15.75" x14ac:dyDescent="0.25">
      <c r="A50" s="332"/>
      <c r="B50" s="277"/>
      <c r="C50" s="277"/>
      <c r="D50" s="349"/>
      <c r="E50" s="378"/>
      <c r="F50" s="384"/>
    </row>
    <row r="51" spans="1:6" ht="19.5" thickBot="1" x14ac:dyDescent="0.35">
      <c r="A51" s="342" t="s">
        <v>5893</v>
      </c>
      <c r="B51" s="277" t="s">
        <v>6329</v>
      </c>
      <c r="C51" s="277" t="s">
        <v>2112</v>
      </c>
      <c r="D51" s="351">
        <f>D52</f>
        <v>30000</v>
      </c>
      <c r="E51" s="351">
        <f t="shared" ref="E51:F51" si="8">E52</f>
        <v>32100</v>
      </c>
      <c r="F51" s="379">
        <f t="shared" si="8"/>
        <v>34350</v>
      </c>
    </row>
    <row r="52" spans="1:6" ht="16.5" thickTop="1" x14ac:dyDescent="0.25">
      <c r="A52" s="332" t="s">
        <v>5894</v>
      </c>
      <c r="B52" s="277" t="s">
        <v>5895</v>
      </c>
      <c r="C52" s="277" t="s">
        <v>2150</v>
      </c>
      <c r="D52" s="374">
        <v>30000</v>
      </c>
      <c r="E52" s="319">
        <f>D52+(D52*7/100)</f>
        <v>32100</v>
      </c>
      <c r="F52" s="531">
        <f>E52+(E52*7/100)+3</f>
        <v>34350</v>
      </c>
    </row>
    <row r="53" spans="1:6" ht="15.75" x14ac:dyDescent="0.25">
      <c r="A53" s="332"/>
      <c r="B53" s="277"/>
      <c r="C53" s="277"/>
      <c r="D53" s="361"/>
      <c r="E53" s="378"/>
      <c r="F53" s="384"/>
    </row>
    <row r="54" spans="1:6" ht="19.5" thickBot="1" x14ac:dyDescent="0.35">
      <c r="A54" s="342" t="s">
        <v>5879</v>
      </c>
      <c r="B54" s="277" t="s">
        <v>6326</v>
      </c>
      <c r="C54" s="277" t="s">
        <v>2157</v>
      </c>
      <c r="D54" s="420">
        <f>SUM(D55:D66)</f>
        <v>3735400</v>
      </c>
      <c r="E54" s="351">
        <f>SUM(E55:E66)</f>
        <v>3996880</v>
      </c>
      <c r="F54" s="379">
        <f>SUM(F55:F66)+1</f>
        <v>4276679.5999999996</v>
      </c>
    </row>
    <row r="55" spans="1:6" ht="16.5" thickTop="1" x14ac:dyDescent="0.25">
      <c r="A55" s="332" t="s">
        <v>5861</v>
      </c>
      <c r="B55" s="277" t="s">
        <v>5862</v>
      </c>
      <c r="C55" s="277" t="s">
        <v>2187</v>
      </c>
      <c r="D55" s="361">
        <v>2450000</v>
      </c>
      <c r="E55" s="319">
        <f t="shared" ref="E55:E56" si="9">D55+(D55*7/100)</f>
        <v>2621500</v>
      </c>
      <c r="F55" s="531">
        <f>E55+(E55*7/100)+5</f>
        <v>2805010</v>
      </c>
    </row>
    <row r="56" spans="1:6" ht="15.75" x14ac:dyDescent="0.25">
      <c r="A56" s="332" t="s">
        <v>5896</v>
      </c>
      <c r="B56" s="277" t="s">
        <v>5897</v>
      </c>
      <c r="C56" s="277" t="s">
        <v>2193</v>
      </c>
      <c r="D56" s="349">
        <v>190000</v>
      </c>
      <c r="E56" s="319">
        <f t="shared" si="9"/>
        <v>203300</v>
      </c>
      <c r="F56" s="531">
        <f>E56+(E56*7/100)-1</f>
        <v>217530</v>
      </c>
    </row>
    <row r="57" spans="1:6" ht="15.75" x14ac:dyDescent="0.25">
      <c r="A57" s="332" t="s">
        <v>5898</v>
      </c>
      <c r="B57" s="277" t="s">
        <v>5899</v>
      </c>
      <c r="C57" s="277" t="s">
        <v>2261</v>
      </c>
      <c r="D57" s="349">
        <v>190000</v>
      </c>
      <c r="E57" s="319">
        <f t="shared" ref="E57:E62" si="10">D57+(D57*7/100)</f>
        <v>203300</v>
      </c>
      <c r="F57" s="531">
        <f>E57+(E57*7/100)-1</f>
        <v>217530</v>
      </c>
    </row>
    <row r="58" spans="1:6" ht="15.75" x14ac:dyDescent="0.25">
      <c r="A58" s="332" t="s">
        <v>5902</v>
      </c>
      <c r="B58" s="277" t="s">
        <v>5903</v>
      </c>
      <c r="C58" s="277" t="s">
        <v>2276</v>
      </c>
      <c r="D58" s="349">
        <v>200000</v>
      </c>
      <c r="E58" s="319">
        <f t="shared" si="10"/>
        <v>214000</v>
      </c>
      <c r="F58" s="531">
        <f>E58+(E58*7/100)</f>
        <v>228980</v>
      </c>
    </row>
    <row r="59" spans="1:6" ht="15.75" x14ac:dyDescent="0.25">
      <c r="A59" s="332" t="s">
        <v>5906</v>
      </c>
      <c r="B59" s="277" t="s">
        <v>5907</v>
      </c>
      <c r="C59" s="277" t="s">
        <v>2351</v>
      </c>
      <c r="D59" s="349">
        <v>450000</v>
      </c>
      <c r="E59" s="319">
        <f t="shared" si="10"/>
        <v>481500</v>
      </c>
      <c r="F59" s="531">
        <f>E59+(E59*7/100)+5</f>
        <v>515210</v>
      </c>
    </row>
    <row r="60" spans="1:6" ht="15.75" x14ac:dyDescent="0.25">
      <c r="A60" s="332" t="s">
        <v>532</v>
      </c>
      <c r="B60" s="277" t="s">
        <v>5863</v>
      </c>
      <c r="C60" s="277" t="s">
        <v>2392</v>
      </c>
      <c r="D60" s="349">
        <v>24000</v>
      </c>
      <c r="E60" s="319">
        <f t="shared" si="10"/>
        <v>25680</v>
      </c>
      <c r="F60" s="524">
        <f>E60+(E60*7/100)+2</f>
        <v>27479.599999999999</v>
      </c>
    </row>
    <row r="61" spans="1:6" ht="15.75" x14ac:dyDescent="0.25">
      <c r="A61" s="332" t="s">
        <v>5864</v>
      </c>
      <c r="B61" s="277" t="s">
        <v>5865</v>
      </c>
      <c r="C61" s="277" t="s">
        <v>2434</v>
      </c>
      <c r="D61" s="349">
        <v>2000</v>
      </c>
      <c r="E61" s="319">
        <f t="shared" si="10"/>
        <v>2140</v>
      </c>
      <c r="F61" s="524">
        <f>E61+(E61*7/100)</f>
        <v>2289.8000000000002</v>
      </c>
    </row>
    <row r="62" spans="1:6" ht="15.75" x14ac:dyDescent="0.25">
      <c r="A62" s="332" t="s">
        <v>558</v>
      </c>
      <c r="B62" s="277" t="s">
        <v>5866</v>
      </c>
      <c r="C62" s="277" t="s">
        <v>2448</v>
      </c>
      <c r="D62" s="349">
        <v>34000</v>
      </c>
      <c r="E62" s="319">
        <f t="shared" si="10"/>
        <v>36380</v>
      </c>
      <c r="F62" s="524">
        <f>E62+(E62*7/100)+3</f>
        <v>38929.599999999999</v>
      </c>
    </row>
    <row r="63" spans="1:6" ht="15.75" x14ac:dyDescent="0.25">
      <c r="A63" s="332" t="s">
        <v>5869</v>
      </c>
      <c r="B63" s="277" t="s">
        <v>5870</v>
      </c>
      <c r="C63" s="277" t="s">
        <v>2466</v>
      </c>
      <c r="D63" s="349">
        <v>35400</v>
      </c>
      <c r="E63" s="319">
        <f>D63+(D63*7/100)+2</f>
        <v>37880</v>
      </c>
      <c r="F63" s="524">
        <f>E63+(E63*7/100)-2</f>
        <v>40529.599999999999</v>
      </c>
    </row>
    <row r="64" spans="1:6" ht="15.75" x14ac:dyDescent="0.25">
      <c r="A64" s="332" t="s">
        <v>562</v>
      </c>
      <c r="B64" s="277" t="s">
        <v>5871</v>
      </c>
      <c r="C64" s="277" t="s">
        <v>2511</v>
      </c>
      <c r="D64" s="349">
        <v>50000</v>
      </c>
      <c r="E64" s="319">
        <f t="shared" ref="E64:E65" si="11">D64+(D64*7/100)</f>
        <v>53500</v>
      </c>
      <c r="F64" s="531">
        <f>E64+(E64*7/100)+5</f>
        <v>57250</v>
      </c>
    </row>
    <row r="65" spans="1:6" ht="15.75" x14ac:dyDescent="0.25">
      <c r="A65" s="332" t="s">
        <v>563</v>
      </c>
      <c r="B65" s="277" t="s">
        <v>5872</v>
      </c>
      <c r="C65" s="277" t="s">
        <v>2514</v>
      </c>
      <c r="D65" s="349">
        <v>30000</v>
      </c>
      <c r="E65" s="319">
        <f t="shared" si="11"/>
        <v>32100</v>
      </c>
      <c r="F65" s="531">
        <f>E65+(E65*7/100)+3</f>
        <v>34350</v>
      </c>
    </row>
    <row r="66" spans="1:6" ht="15.75" x14ac:dyDescent="0.25">
      <c r="A66" s="332" t="s">
        <v>566</v>
      </c>
      <c r="B66" s="277" t="s">
        <v>5912</v>
      </c>
      <c r="C66" s="277" t="s">
        <v>2520</v>
      </c>
      <c r="D66" s="349">
        <v>80000</v>
      </c>
      <c r="E66" s="319">
        <f>D66+(D66*7/100)</f>
        <v>85600</v>
      </c>
      <c r="F66" s="531">
        <f>E66+(E66*7/100)-2</f>
        <v>91590</v>
      </c>
    </row>
    <row r="67" spans="1:6" ht="15.75" x14ac:dyDescent="0.25">
      <c r="A67" s="332"/>
      <c r="B67" s="277"/>
      <c r="C67" s="277"/>
      <c r="D67" s="349"/>
      <c r="E67" s="378"/>
      <c r="F67" s="384"/>
    </row>
    <row r="68" spans="1:6" ht="16.5" thickBot="1" x14ac:dyDescent="0.3">
      <c r="A68" s="344" t="s">
        <v>6251</v>
      </c>
      <c r="B68" s="277"/>
      <c r="C68" s="277"/>
      <c r="D68" s="351">
        <f>D14+D22+D28+D48+D51+D54+D11</f>
        <v>9838060</v>
      </c>
      <c r="E68" s="351">
        <f>E14+E22+E28+E48+E51+E54+E11</f>
        <v>10520730.199999999</v>
      </c>
      <c r="F68" s="351">
        <f>F14+F22+F28+F48+F51+F54+F11+1</f>
        <v>11115820.313999999</v>
      </c>
    </row>
    <row r="69" spans="1:6" ht="19.5" thickTop="1" x14ac:dyDescent="0.3">
      <c r="A69" s="342" t="s">
        <v>6232</v>
      </c>
      <c r="B69" s="277"/>
      <c r="C69" s="277"/>
      <c r="D69" s="350"/>
      <c r="E69" s="366"/>
      <c r="F69" s="367"/>
    </row>
    <row r="70" spans="1:6" ht="19.5" thickBot="1" x14ac:dyDescent="0.35">
      <c r="A70" s="342" t="s">
        <v>927</v>
      </c>
      <c r="B70" s="277" t="s">
        <v>5990</v>
      </c>
      <c r="C70" s="277" t="s">
        <v>2632</v>
      </c>
      <c r="D70" s="351">
        <f>D72+D71+D73+D74+D75+D77+D79+D76+D78</f>
        <v>9838060</v>
      </c>
      <c r="E70" s="351">
        <f t="shared" ref="E70:F70" si="12">E72+E71+E73+E74+E75+E77+E79+E76+E78</f>
        <v>10520730</v>
      </c>
      <c r="F70" s="351">
        <f t="shared" si="12"/>
        <v>11115820.1</v>
      </c>
    </row>
    <row r="71" spans="1:6" ht="16.5" thickTop="1" x14ac:dyDescent="0.25">
      <c r="A71" s="277" t="s">
        <v>6520</v>
      </c>
      <c r="B71" s="277" t="s">
        <v>6522</v>
      </c>
      <c r="C71" s="277" t="s">
        <v>6521</v>
      </c>
      <c r="D71" s="368">
        <v>1700000</v>
      </c>
      <c r="E71" s="319">
        <v>1700000</v>
      </c>
      <c r="F71" s="531">
        <v>1700000</v>
      </c>
    </row>
    <row r="72" spans="1:6" ht="15.75" x14ac:dyDescent="0.25">
      <c r="A72" s="277" t="s">
        <v>6523</v>
      </c>
      <c r="B72" s="277" t="s">
        <v>6525</v>
      </c>
      <c r="C72" s="280" t="s">
        <v>6524</v>
      </c>
      <c r="D72" s="349">
        <f>8768060-1069000-2100000-620000-2032000+240000</f>
        <v>3187060</v>
      </c>
      <c r="E72" s="319">
        <f>9500830-789630-2100000-119000-663400-1702940+256800</f>
        <v>4382660</v>
      </c>
      <c r="F72" s="531">
        <f>10284920-990310-2100000-246330-709840-1743040+274780</f>
        <v>4770180</v>
      </c>
    </row>
    <row r="73" spans="1:6" ht="15.75" x14ac:dyDescent="0.25">
      <c r="A73" s="277" t="s">
        <v>6518</v>
      </c>
      <c r="B73" s="277" t="s">
        <v>6519</v>
      </c>
      <c r="C73" s="277" t="s">
        <v>3456</v>
      </c>
      <c r="D73" s="361">
        <v>9000</v>
      </c>
      <c r="E73" s="349">
        <f>D73+(D73*7/100)</f>
        <v>9630</v>
      </c>
      <c r="F73" s="400">
        <f>E73+(E73*7/100)-3+9</f>
        <v>10310.1</v>
      </c>
    </row>
    <row r="74" spans="1:6" ht="15.75" x14ac:dyDescent="0.25">
      <c r="A74" s="277" t="s">
        <v>6492</v>
      </c>
      <c r="B74" s="277" t="s">
        <v>6495</v>
      </c>
      <c r="C74" s="280" t="s">
        <v>2827</v>
      </c>
      <c r="D74" s="417">
        <v>80000</v>
      </c>
      <c r="E74" s="313">
        <v>80000</v>
      </c>
      <c r="F74" s="447">
        <v>80000</v>
      </c>
    </row>
    <row r="75" spans="1:6" ht="15.75" x14ac:dyDescent="0.25">
      <c r="A75" s="277" t="s">
        <v>6493</v>
      </c>
      <c r="B75" s="277" t="s">
        <v>6496</v>
      </c>
      <c r="C75" s="280" t="s">
        <v>2836</v>
      </c>
      <c r="D75" s="417">
        <v>980000</v>
      </c>
      <c r="E75" s="313">
        <v>700000</v>
      </c>
      <c r="F75" s="447">
        <v>900000</v>
      </c>
    </row>
    <row r="76" spans="1:6" ht="15.75" x14ac:dyDescent="0.25">
      <c r="A76" s="277" t="s">
        <v>6503</v>
      </c>
      <c r="B76" s="277" t="s">
        <v>6505</v>
      </c>
      <c r="C76" s="280" t="s">
        <v>6504</v>
      </c>
      <c r="D76" s="417">
        <v>92000</v>
      </c>
      <c r="E76" s="534">
        <v>98440</v>
      </c>
      <c r="F76" s="535">
        <v>105330</v>
      </c>
    </row>
    <row r="77" spans="1:6" ht="15.75" x14ac:dyDescent="0.25">
      <c r="A77" s="277" t="s">
        <v>6730</v>
      </c>
      <c r="B77" s="277" t="s">
        <v>6051</v>
      </c>
      <c r="C77" s="277" t="s">
        <v>4083</v>
      </c>
      <c r="D77" s="417">
        <v>2100000</v>
      </c>
      <c r="E77" s="534">
        <v>2100000</v>
      </c>
      <c r="F77" s="535">
        <v>2100000</v>
      </c>
    </row>
    <row r="78" spans="1:6" ht="15.75" x14ac:dyDescent="0.25">
      <c r="A78" s="572" t="s">
        <v>6725</v>
      </c>
      <c r="B78" t="s">
        <v>6727</v>
      </c>
      <c r="C78" t="s">
        <v>6726</v>
      </c>
      <c r="D78" s="573">
        <v>1450000</v>
      </c>
      <c r="E78" s="349">
        <v>1450000</v>
      </c>
      <c r="F78" s="349">
        <v>1450000</v>
      </c>
    </row>
    <row r="79" spans="1:6" ht="15.75" x14ac:dyDescent="0.25">
      <c r="A79" s="277" t="s">
        <v>6782</v>
      </c>
      <c r="B79" s="277" t="s">
        <v>6784</v>
      </c>
      <c r="C79" s="277" t="s">
        <v>6783</v>
      </c>
      <c r="D79" s="417">
        <v>240000</v>
      </c>
      <c r="E79" s="534"/>
      <c r="F79" s="535"/>
    </row>
    <row r="80" spans="1:6" ht="15.75" thickBot="1" x14ac:dyDescent="0.3">
      <c r="A80" s="345"/>
      <c r="B80" s="346"/>
      <c r="C80" s="346"/>
      <c r="D80" s="346"/>
      <c r="E80" s="346"/>
      <c r="F80" s="347"/>
    </row>
    <row r="81" spans="3:4" x14ac:dyDescent="0.25">
      <c r="C81" s="552" t="s">
        <v>6548</v>
      </c>
      <c r="D81" s="431">
        <f>D70-D68</f>
        <v>0</v>
      </c>
    </row>
  </sheetData>
  <mergeCells count="1">
    <mergeCell ref="A1:F1"/>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F18"/>
  <sheetViews>
    <sheetView workbookViewId="0">
      <selection activeCell="A2" sqref="A2:C2"/>
    </sheetView>
  </sheetViews>
  <sheetFormatPr defaultRowHeight="15" x14ac:dyDescent="0.25"/>
  <cols>
    <col min="1" max="1" width="91.42578125" customWidth="1"/>
    <col min="2" max="2" width="39.5703125" customWidth="1"/>
    <col min="3" max="3" width="37" customWidth="1"/>
    <col min="4" max="4" width="14.7109375" customWidth="1"/>
    <col min="5" max="5" width="14.28515625" customWidth="1"/>
    <col min="6" max="6" width="13.140625" customWidth="1"/>
  </cols>
  <sheetData>
    <row r="1" spans="1:6" ht="21" x14ac:dyDescent="0.35">
      <c r="A1" s="681" t="s">
        <v>5780</v>
      </c>
      <c r="B1" s="681"/>
      <c r="C1" s="681"/>
      <c r="D1" s="681"/>
      <c r="E1" s="681"/>
      <c r="F1" s="681"/>
    </row>
    <row r="2" spans="1:6" x14ac:dyDescent="0.25">
      <c r="A2" s="476" t="s">
        <v>6798</v>
      </c>
      <c r="B2" s="277" t="s">
        <v>6799</v>
      </c>
      <c r="C2" s="277" t="s">
        <v>2677</v>
      </c>
      <c r="D2" s="277"/>
      <c r="E2" s="277"/>
      <c r="F2" s="277"/>
    </row>
    <row r="3" spans="1:6" x14ac:dyDescent="0.25">
      <c r="A3" s="476" t="s">
        <v>6800</v>
      </c>
      <c r="B3" s="277" t="s">
        <v>6801</v>
      </c>
      <c r="C3" s="277" t="s">
        <v>794</v>
      </c>
      <c r="D3" s="277"/>
      <c r="E3" s="277"/>
      <c r="F3" s="277"/>
    </row>
    <row r="4" spans="1:6" x14ac:dyDescent="0.25">
      <c r="A4" s="476" t="s">
        <v>6585</v>
      </c>
      <c r="B4" s="277" t="s">
        <v>6388</v>
      </c>
      <c r="C4" s="277" t="s">
        <v>1003</v>
      </c>
      <c r="D4" s="277"/>
      <c r="E4" s="277"/>
      <c r="F4" s="277"/>
    </row>
    <row r="5" spans="1:6" x14ac:dyDescent="0.25">
      <c r="A5" s="476" t="s">
        <v>6346</v>
      </c>
      <c r="B5" s="277" t="s">
        <v>6347</v>
      </c>
      <c r="C5" s="277" t="s">
        <v>6348</v>
      </c>
      <c r="D5" s="277"/>
      <c r="E5" s="277"/>
      <c r="F5" s="277"/>
    </row>
    <row r="6" spans="1:6" x14ac:dyDescent="0.25">
      <c r="A6" s="476" t="s">
        <v>6806</v>
      </c>
      <c r="B6" s="277"/>
      <c r="C6" s="277"/>
      <c r="D6" s="277"/>
      <c r="E6" s="277"/>
      <c r="F6" s="277"/>
    </row>
    <row r="7" spans="1:6" x14ac:dyDescent="0.25">
      <c r="A7" s="476" t="s">
        <v>6609</v>
      </c>
      <c r="B7" s="277" t="s">
        <v>6610</v>
      </c>
      <c r="C7" s="277" t="s">
        <v>4367</v>
      </c>
      <c r="D7" s="277"/>
      <c r="E7" s="277"/>
      <c r="F7" s="277"/>
    </row>
    <row r="8" spans="1:6" ht="15.75" thickBot="1" x14ac:dyDescent="0.3">
      <c r="A8" s="547" t="s">
        <v>6807</v>
      </c>
    </row>
    <row r="9" spans="1:6" ht="15.75" x14ac:dyDescent="0.25">
      <c r="A9" s="326" t="s">
        <v>6290</v>
      </c>
      <c r="B9" s="327" t="s">
        <v>6289</v>
      </c>
      <c r="C9" s="328" t="s">
        <v>653</v>
      </c>
      <c r="D9" s="357" t="s">
        <v>6241</v>
      </c>
      <c r="E9" s="328" t="s">
        <v>6308</v>
      </c>
      <c r="F9" s="405" t="s">
        <v>6319</v>
      </c>
    </row>
    <row r="10" spans="1:6" x14ac:dyDescent="0.25">
      <c r="A10" s="332"/>
      <c r="B10" s="277"/>
      <c r="C10" s="277"/>
      <c r="D10" s="277"/>
      <c r="E10" s="277"/>
      <c r="F10" s="338"/>
    </row>
    <row r="11" spans="1:6" ht="15.75" x14ac:dyDescent="0.25">
      <c r="A11" s="332" t="s">
        <v>6477</v>
      </c>
      <c r="B11" s="277" t="s">
        <v>6480</v>
      </c>
      <c r="C11" s="277" t="s">
        <v>3951</v>
      </c>
      <c r="D11" s="414">
        <v>286000</v>
      </c>
      <c r="E11" s="414">
        <v>0</v>
      </c>
      <c r="F11" s="414">
        <v>0</v>
      </c>
    </row>
    <row r="12" spans="1:6" x14ac:dyDescent="0.25">
      <c r="A12" s="332"/>
      <c r="B12" s="277"/>
      <c r="C12" s="277"/>
      <c r="D12" s="277"/>
      <c r="E12" s="277"/>
      <c r="F12" s="338"/>
    </row>
    <row r="13" spans="1:6" ht="16.5" thickBot="1" x14ac:dyDescent="0.3">
      <c r="A13" s="344"/>
      <c r="B13" s="277"/>
      <c r="C13" s="277"/>
      <c r="D13" s="351">
        <f>D11</f>
        <v>286000</v>
      </c>
      <c r="E13" s="351">
        <v>0</v>
      </c>
      <c r="F13" s="351">
        <v>0</v>
      </c>
    </row>
    <row r="14" spans="1:6" ht="19.5" thickTop="1" x14ac:dyDescent="0.3">
      <c r="A14" s="342" t="s">
        <v>6232</v>
      </c>
      <c r="B14" s="277"/>
      <c r="C14" s="277"/>
      <c r="D14" s="350"/>
      <c r="E14" s="366"/>
      <c r="F14" s="367"/>
    </row>
    <row r="15" spans="1:6" ht="19.5" thickBot="1" x14ac:dyDescent="0.35">
      <c r="A15" s="342" t="s">
        <v>927</v>
      </c>
      <c r="B15" s="277" t="s">
        <v>5990</v>
      </c>
      <c r="C15" s="277" t="s">
        <v>2632</v>
      </c>
      <c r="D15" s="351">
        <f>D17+D16+D18+D19+D20+D21</f>
        <v>742270</v>
      </c>
      <c r="E15" s="351">
        <f t="shared" ref="E15:F15" si="0">E17+E16+E18+E19+E20+E21</f>
        <v>0</v>
      </c>
      <c r="F15" s="351">
        <f t="shared" si="0"/>
        <v>0</v>
      </c>
    </row>
    <row r="16" spans="1:6" ht="16.5" thickTop="1" x14ac:dyDescent="0.25">
      <c r="A16" s="332" t="s">
        <v>6477</v>
      </c>
      <c r="B16" s="277" t="s">
        <v>6480</v>
      </c>
      <c r="C16" s="277" t="s">
        <v>3951</v>
      </c>
      <c r="D16" s="414">
        <v>742270</v>
      </c>
      <c r="E16" s="414">
        <v>0</v>
      </c>
      <c r="F16" s="419">
        <v>0</v>
      </c>
    </row>
    <row r="17" spans="1:6" x14ac:dyDescent="0.25">
      <c r="A17" s="332"/>
      <c r="B17" s="277"/>
      <c r="C17" s="277"/>
      <c r="D17" s="277"/>
      <c r="E17" s="277"/>
      <c r="F17" s="338"/>
    </row>
    <row r="18" spans="1:6" ht="15.75" thickBot="1" x14ac:dyDescent="0.3">
      <c r="A18" s="345"/>
      <c r="B18" s="346"/>
      <c r="C18" s="346"/>
      <c r="D18" s="346"/>
      <c r="E18" s="346"/>
      <c r="F18" s="347"/>
    </row>
  </sheetData>
  <mergeCells count="1">
    <mergeCell ref="A1:F1"/>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66"/>
  </sheetPr>
  <dimension ref="A1:F19"/>
  <sheetViews>
    <sheetView workbookViewId="0">
      <selection activeCell="A2" sqref="A2:C2"/>
    </sheetView>
  </sheetViews>
  <sheetFormatPr defaultRowHeight="15" x14ac:dyDescent="0.25"/>
  <cols>
    <col min="1" max="1" width="104.28515625" customWidth="1"/>
    <col min="2" max="2" width="39.7109375" customWidth="1"/>
    <col min="3" max="3" width="36.85546875" customWidth="1"/>
    <col min="4" max="4" width="11.5703125" customWidth="1"/>
    <col min="5" max="5" width="12.42578125" customWidth="1"/>
    <col min="6" max="6" width="11.42578125" customWidth="1"/>
  </cols>
  <sheetData>
    <row r="1" spans="1:6" ht="21" x14ac:dyDescent="0.35">
      <c r="A1" s="681" t="s">
        <v>5780</v>
      </c>
      <c r="B1" s="681"/>
      <c r="C1" s="681"/>
      <c r="D1" s="681"/>
      <c r="E1" s="681"/>
      <c r="F1" s="681"/>
    </row>
    <row r="2" spans="1:6" x14ac:dyDescent="0.25">
      <c r="A2" s="476" t="s">
        <v>6802</v>
      </c>
      <c r="B2" s="277" t="s">
        <v>6803</v>
      </c>
      <c r="C2" s="277" t="s">
        <v>2699</v>
      </c>
      <c r="D2" s="277"/>
      <c r="E2" s="277"/>
      <c r="F2" s="277"/>
    </row>
    <row r="3" spans="1:6" x14ac:dyDescent="0.25">
      <c r="A3" s="476" t="s">
        <v>6800</v>
      </c>
      <c r="B3" s="277" t="s">
        <v>6801</v>
      </c>
      <c r="C3" s="277" t="s">
        <v>794</v>
      </c>
      <c r="D3" s="277"/>
      <c r="E3" s="277"/>
      <c r="F3" s="277"/>
    </row>
    <row r="4" spans="1:6" x14ac:dyDescent="0.25">
      <c r="A4" s="476" t="s">
        <v>6585</v>
      </c>
      <c r="B4" s="277" t="s">
        <v>6388</v>
      </c>
      <c r="C4" s="277" t="s">
        <v>1003</v>
      </c>
      <c r="D4" s="277"/>
      <c r="E4" s="277"/>
      <c r="F4" s="277"/>
    </row>
    <row r="5" spans="1:6" x14ac:dyDescent="0.25">
      <c r="A5" s="476" t="s">
        <v>6346</v>
      </c>
      <c r="B5" s="277" t="s">
        <v>6347</v>
      </c>
      <c r="C5" s="277" t="s">
        <v>6348</v>
      </c>
      <c r="D5" s="277"/>
      <c r="E5" s="277"/>
      <c r="F5" s="277"/>
    </row>
    <row r="6" spans="1:6" x14ac:dyDescent="0.25">
      <c r="A6" s="476" t="s">
        <v>6806</v>
      </c>
      <c r="B6" s="277"/>
      <c r="C6" s="277"/>
      <c r="D6" s="277"/>
      <c r="E6" s="277"/>
      <c r="F6" s="277"/>
    </row>
    <row r="7" spans="1:6" x14ac:dyDescent="0.25">
      <c r="A7" s="476" t="s">
        <v>6609</v>
      </c>
      <c r="B7" s="277" t="s">
        <v>6610</v>
      </c>
      <c r="C7" s="277" t="s">
        <v>4367</v>
      </c>
      <c r="D7" s="277"/>
      <c r="E7" s="277"/>
      <c r="F7" s="277"/>
    </row>
    <row r="8" spans="1:6" ht="15.75" thickBot="1" x14ac:dyDescent="0.3">
      <c r="A8" s="547" t="s">
        <v>6808</v>
      </c>
    </row>
    <row r="9" spans="1:6" ht="15.75" x14ac:dyDescent="0.25">
      <c r="A9" s="326" t="s">
        <v>6290</v>
      </c>
      <c r="B9" s="327" t="s">
        <v>6289</v>
      </c>
      <c r="C9" s="328" t="s">
        <v>653</v>
      </c>
      <c r="D9" s="357" t="s">
        <v>6241</v>
      </c>
      <c r="E9" s="328" t="s">
        <v>6308</v>
      </c>
      <c r="F9" s="405" t="s">
        <v>6319</v>
      </c>
    </row>
    <row r="10" spans="1:6" x14ac:dyDescent="0.25">
      <c r="A10" s="332"/>
      <c r="B10" s="277"/>
      <c r="C10" s="277"/>
      <c r="D10" s="277"/>
      <c r="E10" s="277"/>
      <c r="F10" s="338"/>
    </row>
    <row r="11" spans="1:6" ht="15.75" x14ac:dyDescent="0.25">
      <c r="A11" s="332" t="s">
        <v>6485</v>
      </c>
      <c r="B11" s="277" t="s">
        <v>6488</v>
      </c>
      <c r="C11" s="277" t="s">
        <v>4017</v>
      </c>
      <c r="D11" s="414">
        <v>285000</v>
      </c>
      <c r="E11" s="472"/>
      <c r="F11" s="474"/>
    </row>
    <row r="12" spans="1:6" ht="15.75" x14ac:dyDescent="0.25">
      <c r="A12" s="332"/>
      <c r="B12" s="277"/>
      <c r="C12" s="277"/>
      <c r="D12" s="414"/>
      <c r="E12" s="472"/>
      <c r="F12" s="474"/>
    </row>
    <row r="13" spans="1:6" x14ac:dyDescent="0.25">
      <c r="A13" s="332"/>
      <c r="B13" s="277"/>
      <c r="C13" s="277"/>
      <c r="D13" s="277"/>
      <c r="E13" s="277"/>
      <c r="F13" s="338"/>
    </row>
    <row r="14" spans="1:6" ht="16.5" thickBot="1" x14ac:dyDescent="0.3">
      <c r="A14" s="344" t="s">
        <v>6251</v>
      </c>
      <c r="B14" s="277"/>
      <c r="C14" s="277"/>
      <c r="D14" s="351">
        <f>D11</f>
        <v>285000</v>
      </c>
      <c r="E14" s="351">
        <v>0</v>
      </c>
      <c r="F14" s="351">
        <v>0</v>
      </c>
    </row>
    <row r="15" spans="1:6" ht="19.5" thickTop="1" x14ac:dyDescent="0.3">
      <c r="A15" s="342" t="s">
        <v>6232</v>
      </c>
      <c r="B15" s="277"/>
      <c r="C15" s="277"/>
      <c r="D15" s="350"/>
      <c r="E15" s="366"/>
      <c r="F15" s="367"/>
    </row>
    <row r="16" spans="1:6" ht="19.5" thickBot="1" x14ac:dyDescent="0.35">
      <c r="A16" s="342" t="s">
        <v>927</v>
      </c>
      <c r="B16" s="277" t="s">
        <v>5990</v>
      </c>
      <c r="C16" s="277" t="s">
        <v>2632</v>
      </c>
      <c r="D16" s="351">
        <f>D18+D17+D19+D20+D21+D22</f>
        <v>2765530</v>
      </c>
      <c r="E16" s="351">
        <f t="shared" ref="E16:F16" si="0">E18+E17+E19+E20+E21+E22</f>
        <v>0</v>
      </c>
      <c r="F16" s="351">
        <f t="shared" si="0"/>
        <v>0</v>
      </c>
    </row>
    <row r="17" spans="1:6" ht="16.5" thickTop="1" x14ac:dyDescent="0.25">
      <c r="A17" s="332" t="s">
        <v>6485</v>
      </c>
      <c r="B17" s="277" t="s">
        <v>6488</v>
      </c>
      <c r="C17" s="277" t="s">
        <v>4017</v>
      </c>
      <c r="D17" s="414">
        <v>2376880</v>
      </c>
      <c r="E17" s="414">
        <v>0</v>
      </c>
      <c r="F17" s="419">
        <v>0</v>
      </c>
    </row>
    <row r="18" spans="1:6" ht="15.75" x14ac:dyDescent="0.25">
      <c r="A18" s="385" t="s">
        <v>6814</v>
      </c>
      <c r="B18" s="386" t="s">
        <v>6815</v>
      </c>
      <c r="C18" s="386" t="s">
        <v>3929</v>
      </c>
      <c r="D18" s="426">
        <v>388650</v>
      </c>
      <c r="E18" s="426"/>
      <c r="F18" s="498"/>
    </row>
    <row r="19" spans="1:6" ht="15.75" thickBot="1" x14ac:dyDescent="0.3">
      <c r="A19" s="345"/>
      <c r="B19" s="346"/>
      <c r="C19" s="346"/>
      <c r="D19" s="346"/>
      <c r="E19" s="346"/>
      <c r="F19" s="347"/>
    </row>
  </sheetData>
  <mergeCells count="1">
    <mergeCell ref="A1:F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33"/>
  </sheetPr>
  <dimension ref="A1:F18"/>
  <sheetViews>
    <sheetView workbookViewId="0">
      <selection sqref="A1:C1"/>
    </sheetView>
  </sheetViews>
  <sheetFormatPr defaultRowHeight="15" x14ac:dyDescent="0.25"/>
  <cols>
    <col min="1" max="1" width="91.85546875" customWidth="1"/>
    <col min="2" max="2" width="38.7109375" customWidth="1"/>
    <col min="3" max="3" width="35.85546875" customWidth="1"/>
    <col min="4" max="4" width="14" customWidth="1"/>
    <col min="5" max="5" width="12.85546875" customWidth="1"/>
    <col min="6" max="6" width="13.85546875" customWidth="1"/>
  </cols>
  <sheetData>
    <row r="1" spans="1:6" x14ac:dyDescent="0.25">
      <c r="A1" s="476" t="s">
        <v>6804</v>
      </c>
      <c r="B1" s="277" t="s">
        <v>6805</v>
      </c>
      <c r="C1" s="277" t="s">
        <v>2700</v>
      </c>
      <c r="D1" s="277"/>
      <c r="E1" s="277"/>
      <c r="F1" s="277"/>
    </row>
    <row r="2" spans="1:6" x14ac:dyDescent="0.25">
      <c r="A2" s="476" t="s">
        <v>6800</v>
      </c>
      <c r="B2" s="277" t="s">
        <v>6801</v>
      </c>
      <c r="C2" s="277" t="s">
        <v>794</v>
      </c>
      <c r="D2" s="277"/>
      <c r="E2" s="277"/>
      <c r="F2" s="277"/>
    </row>
    <row r="3" spans="1:6" x14ac:dyDescent="0.25">
      <c r="A3" s="476" t="s">
        <v>6585</v>
      </c>
      <c r="B3" s="277" t="s">
        <v>6388</v>
      </c>
      <c r="C3" s="277" t="s">
        <v>1003</v>
      </c>
      <c r="D3" s="277"/>
      <c r="E3" s="277"/>
      <c r="F3" s="277"/>
    </row>
    <row r="4" spans="1:6" x14ac:dyDescent="0.25">
      <c r="A4" s="476" t="s">
        <v>6346</v>
      </c>
      <c r="B4" s="277" t="s">
        <v>6347</v>
      </c>
      <c r="C4" s="277" t="s">
        <v>6348</v>
      </c>
      <c r="D4" s="277"/>
      <c r="E4" s="277"/>
      <c r="F4" s="277"/>
    </row>
    <row r="5" spans="1:6" x14ac:dyDescent="0.25">
      <c r="A5" s="476" t="s">
        <v>6806</v>
      </c>
      <c r="B5" s="277"/>
      <c r="C5" s="277"/>
      <c r="D5" s="277"/>
      <c r="E5" s="277"/>
      <c r="F5" s="277"/>
    </row>
    <row r="6" spans="1:6" x14ac:dyDescent="0.25">
      <c r="A6" s="476" t="s">
        <v>6609</v>
      </c>
      <c r="B6" s="277" t="s">
        <v>6610</v>
      </c>
      <c r="C6" s="277" t="s">
        <v>4367</v>
      </c>
      <c r="D6" s="277"/>
      <c r="E6" s="277"/>
      <c r="F6" s="277"/>
    </row>
    <row r="7" spans="1:6" ht="15.75" thickBot="1" x14ac:dyDescent="0.3">
      <c r="A7" s="547" t="s">
        <v>6809</v>
      </c>
    </row>
    <row r="8" spans="1:6" ht="16.5" thickBot="1" x14ac:dyDescent="0.3">
      <c r="A8" s="541" t="s">
        <v>6290</v>
      </c>
      <c r="B8" s="542" t="s">
        <v>6289</v>
      </c>
      <c r="C8" s="543" t="s">
        <v>653</v>
      </c>
      <c r="D8" s="544" t="s">
        <v>6241</v>
      </c>
      <c r="E8" s="543" t="s">
        <v>6308</v>
      </c>
      <c r="F8" s="545" t="s">
        <v>6319</v>
      </c>
    </row>
    <row r="9" spans="1:6" x14ac:dyDescent="0.25">
      <c r="A9" s="355"/>
      <c r="B9" s="356"/>
      <c r="C9" s="356"/>
      <c r="D9" s="356"/>
      <c r="E9" s="356"/>
      <c r="F9" s="546"/>
    </row>
    <row r="10" spans="1:6" ht="15.75" x14ac:dyDescent="0.25">
      <c r="A10" s="332" t="s">
        <v>6487</v>
      </c>
      <c r="B10" s="277" t="s">
        <v>6490</v>
      </c>
      <c r="C10" s="277" t="s">
        <v>4060</v>
      </c>
      <c r="D10" s="414">
        <v>48000</v>
      </c>
      <c r="E10" s="472"/>
      <c r="F10" s="474"/>
    </row>
    <row r="11" spans="1:6" ht="15.75" x14ac:dyDescent="0.25">
      <c r="A11" s="332" t="s">
        <v>6482</v>
      </c>
      <c r="B11" s="277" t="s">
        <v>6039</v>
      </c>
      <c r="C11" s="277" t="s">
        <v>4006</v>
      </c>
      <c r="D11" s="414">
        <v>1000</v>
      </c>
      <c r="E11" s="472"/>
      <c r="F11" s="474"/>
    </row>
    <row r="12" spans="1:6" x14ac:dyDescent="0.25">
      <c r="A12" s="332"/>
      <c r="B12" s="277"/>
      <c r="C12" s="277"/>
      <c r="D12" s="277"/>
      <c r="E12" s="277"/>
      <c r="F12" s="338"/>
    </row>
    <row r="13" spans="1:6" ht="16.5" thickBot="1" x14ac:dyDescent="0.3">
      <c r="A13" s="344" t="s">
        <v>6251</v>
      </c>
      <c r="B13" s="277"/>
      <c r="C13" s="277"/>
      <c r="D13" s="351">
        <f>D11+D10</f>
        <v>49000</v>
      </c>
      <c r="E13" s="351">
        <v>0</v>
      </c>
      <c r="F13" s="351">
        <v>0</v>
      </c>
    </row>
    <row r="14" spans="1:6" ht="19.5" thickTop="1" x14ac:dyDescent="0.3">
      <c r="A14" s="342" t="s">
        <v>6232</v>
      </c>
      <c r="B14" s="277"/>
      <c r="C14" s="277"/>
      <c r="D14" s="350"/>
      <c r="E14" s="366"/>
      <c r="F14" s="367"/>
    </row>
    <row r="15" spans="1:6" ht="19.5" thickBot="1" x14ac:dyDescent="0.35">
      <c r="A15" s="342" t="s">
        <v>927</v>
      </c>
      <c r="B15" s="277" t="s">
        <v>5990</v>
      </c>
      <c r="C15" s="277" t="s">
        <v>2632</v>
      </c>
      <c r="D15" s="351">
        <f>D17+D16+D18+D19+D20+D21</f>
        <v>172200</v>
      </c>
      <c r="E15" s="351">
        <f t="shared" ref="E15:F15" si="0">E17+E16+E18+E19+E20+E21</f>
        <v>0</v>
      </c>
      <c r="F15" s="351">
        <f t="shared" si="0"/>
        <v>0</v>
      </c>
    </row>
    <row r="16" spans="1:6" ht="16.5" thickTop="1" x14ac:dyDescent="0.25">
      <c r="A16" s="332" t="s">
        <v>6487</v>
      </c>
      <c r="B16" s="277" t="s">
        <v>6490</v>
      </c>
      <c r="C16" s="277" t="s">
        <v>4060</v>
      </c>
      <c r="D16" s="414">
        <v>148500</v>
      </c>
      <c r="E16" s="414">
        <v>0</v>
      </c>
      <c r="F16" s="419">
        <v>0</v>
      </c>
    </row>
    <row r="17" spans="1:6" ht="15.75" x14ac:dyDescent="0.25">
      <c r="A17" s="332" t="s">
        <v>6482</v>
      </c>
      <c r="B17" s="277" t="s">
        <v>6039</v>
      </c>
      <c r="C17" s="277" t="s">
        <v>4006</v>
      </c>
      <c r="D17" s="426">
        <v>23700</v>
      </c>
      <c r="E17" s="426"/>
      <c r="F17" s="498"/>
    </row>
    <row r="18" spans="1:6" ht="15.75" thickBot="1" x14ac:dyDescent="0.3">
      <c r="A18" s="345"/>
      <c r="B18" s="346"/>
      <c r="C18" s="346"/>
      <c r="D18" s="346"/>
      <c r="E18" s="346"/>
      <c r="F18" s="347"/>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91"/>
  <sheetViews>
    <sheetView topLeftCell="A6" workbookViewId="0">
      <selection activeCell="A12" sqref="A12"/>
    </sheetView>
  </sheetViews>
  <sheetFormatPr defaultRowHeight="15" x14ac:dyDescent="0.25"/>
  <cols>
    <col min="1" max="1" width="118.28515625" customWidth="1"/>
    <col min="2" max="2" width="27" customWidth="1"/>
    <col min="3" max="3" width="36.5703125" customWidth="1"/>
    <col min="4" max="4" width="12.140625" customWidth="1"/>
    <col min="5" max="5" width="11.28515625" customWidth="1"/>
    <col min="6" max="6" width="11.7109375" customWidth="1"/>
  </cols>
  <sheetData>
    <row r="1" spans="1:8" ht="21" x14ac:dyDescent="0.35">
      <c r="A1" s="681" t="s">
        <v>5780</v>
      </c>
      <c r="B1" s="681"/>
      <c r="C1" s="681"/>
      <c r="D1" s="681"/>
      <c r="E1" s="681"/>
      <c r="F1" s="681"/>
      <c r="G1" s="393"/>
      <c r="H1" s="393"/>
    </row>
    <row r="2" spans="1:8" ht="18.75" x14ac:dyDescent="0.3">
      <c r="A2" s="317" t="s">
        <v>6541</v>
      </c>
      <c r="B2" s="277" t="s">
        <v>6341</v>
      </c>
      <c r="C2" s="277" t="s">
        <v>6342</v>
      </c>
      <c r="D2" s="482"/>
      <c r="E2" s="482"/>
      <c r="F2" s="482"/>
      <c r="G2" s="394"/>
      <c r="H2" s="394"/>
    </row>
    <row r="3" spans="1:8" ht="18.75" x14ac:dyDescent="0.3">
      <c r="A3" s="317" t="s">
        <v>6740</v>
      </c>
      <c r="B3" s="277" t="s">
        <v>6354</v>
      </c>
      <c r="C3" s="277" t="s">
        <v>780</v>
      </c>
      <c r="D3" s="482"/>
      <c r="E3" s="482"/>
      <c r="F3" s="482"/>
      <c r="G3" s="394"/>
      <c r="H3" s="394"/>
    </row>
    <row r="4" spans="1:8" ht="18.75" x14ac:dyDescent="0.3">
      <c r="A4" s="317" t="s">
        <v>6344</v>
      </c>
      <c r="B4" s="277" t="s">
        <v>6345</v>
      </c>
      <c r="C4" s="277" t="s">
        <v>939</v>
      </c>
      <c r="D4" s="482"/>
      <c r="E4" s="482"/>
      <c r="F4" s="482"/>
      <c r="G4" s="394"/>
      <c r="H4" s="394"/>
    </row>
    <row r="5" spans="1:8" ht="18.75" x14ac:dyDescent="0.3">
      <c r="A5" s="317" t="s">
        <v>6346</v>
      </c>
      <c r="B5" s="277" t="s">
        <v>6347</v>
      </c>
      <c r="C5" s="277" t="s">
        <v>6348</v>
      </c>
      <c r="D5" s="482"/>
      <c r="E5" s="482"/>
      <c r="F5" s="482"/>
      <c r="G5" s="394"/>
      <c r="H5" s="394"/>
    </row>
    <row r="6" spans="1:8" ht="18.75" x14ac:dyDescent="0.3">
      <c r="A6" s="317" t="s">
        <v>6701</v>
      </c>
      <c r="B6" s="277"/>
      <c r="C6" s="277"/>
      <c r="D6" s="482"/>
      <c r="E6" s="482"/>
      <c r="F6" s="482"/>
      <c r="G6" s="394"/>
      <c r="H6" s="394"/>
    </row>
    <row r="7" spans="1:8" ht="18.75" x14ac:dyDescent="0.3">
      <c r="A7" s="317" t="s">
        <v>6609</v>
      </c>
      <c r="B7" s="277" t="s">
        <v>6610</v>
      </c>
      <c r="C7" s="277" t="s">
        <v>4367</v>
      </c>
      <c r="D7" s="482"/>
      <c r="E7" s="482"/>
      <c r="F7" s="482"/>
      <c r="G7" s="394"/>
      <c r="H7" s="394"/>
    </row>
    <row r="8" spans="1:8" ht="15.75" thickBot="1" x14ac:dyDescent="0.3">
      <c r="A8" s="299">
        <v>1004</v>
      </c>
    </row>
    <row r="9" spans="1:8" ht="15.75" x14ac:dyDescent="0.25">
      <c r="A9" s="326" t="s">
        <v>6290</v>
      </c>
      <c r="B9" s="327" t="s">
        <v>6289</v>
      </c>
      <c r="C9" s="328" t="s">
        <v>653</v>
      </c>
      <c r="D9" s="327" t="s">
        <v>6241</v>
      </c>
      <c r="E9" s="328" t="s">
        <v>6308</v>
      </c>
      <c r="F9" s="405" t="s">
        <v>6319</v>
      </c>
    </row>
    <row r="10" spans="1:8" ht="15.75" x14ac:dyDescent="0.25">
      <c r="A10" s="576"/>
      <c r="B10" s="390"/>
      <c r="C10" s="577"/>
      <c r="D10" s="390"/>
      <c r="E10" s="577"/>
      <c r="F10" s="578"/>
    </row>
    <row r="11" spans="1:8" ht="16.5" thickBot="1" x14ac:dyDescent="0.3">
      <c r="A11" s="576"/>
      <c r="B11" s="390"/>
      <c r="C11" s="577"/>
      <c r="D11" s="580">
        <f>D12</f>
        <v>1240000</v>
      </c>
      <c r="E11" s="580">
        <f>E12</f>
        <v>1000000</v>
      </c>
      <c r="F11" s="580">
        <f>F12</f>
        <v>0</v>
      </c>
    </row>
    <row r="12" spans="1:8" ht="17.25" thickTop="1" thickBot="1" x14ac:dyDescent="0.3">
      <c r="A12" s="579" t="s">
        <v>6875</v>
      </c>
      <c r="B12" s="390"/>
      <c r="C12" s="577"/>
      <c r="D12" s="581">
        <v>1240000</v>
      </c>
      <c r="E12" s="581">
        <v>1000000</v>
      </c>
      <c r="F12" s="358">
        <f t="shared" ref="F12" si="0">F13</f>
        <v>0</v>
      </c>
    </row>
    <row r="13" spans="1:8" ht="15.75" thickTop="1" x14ac:dyDescent="0.25">
      <c r="A13" s="332"/>
      <c r="B13" s="277"/>
      <c r="C13" s="277"/>
      <c r="D13" s="309"/>
      <c r="E13" s="277"/>
      <c r="F13" s="338"/>
    </row>
    <row r="14" spans="1:8" ht="19.5" thickBot="1" x14ac:dyDescent="0.35">
      <c r="A14" s="342" t="s">
        <v>462</v>
      </c>
      <c r="B14" s="277" t="s">
        <v>6327</v>
      </c>
      <c r="C14" s="277" t="s">
        <v>1510</v>
      </c>
      <c r="D14" s="351">
        <f>SUM(D15:D17)</f>
        <v>50000</v>
      </c>
      <c r="E14" s="351">
        <f t="shared" ref="E14:F14" si="1">SUM(E15:E17)</f>
        <v>53500</v>
      </c>
      <c r="F14" s="379">
        <f t="shared" si="1"/>
        <v>57250</v>
      </c>
    </row>
    <row r="15" spans="1:8" ht="16.5" thickTop="1" x14ac:dyDescent="0.25">
      <c r="A15" s="332" t="s">
        <v>464</v>
      </c>
      <c r="B15" s="277" t="s">
        <v>5880</v>
      </c>
      <c r="C15" s="277" t="s">
        <v>1514</v>
      </c>
      <c r="D15" s="374"/>
      <c r="E15" s="366"/>
      <c r="F15" s="367"/>
    </row>
    <row r="16" spans="1:8" ht="15.75" x14ac:dyDescent="0.25">
      <c r="A16" s="332" t="s">
        <v>473</v>
      </c>
      <c r="B16" s="277" t="s">
        <v>5986</v>
      </c>
      <c r="C16" s="277" t="s">
        <v>1537</v>
      </c>
      <c r="D16" s="361"/>
      <c r="E16" s="378"/>
      <c r="F16" s="384"/>
    </row>
    <row r="17" spans="1:6" ht="15.75" x14ac:dyDescent="0.25">
      <c r="A17" s="332" t="s">
        <v>476</v>
      </c>
      <c r="B17" s="277" t="s">
        <v>5985</v>
      </c>
      <c r="C17" s="277" t="s">
        <v>1543</v>
      </c>
      <c r="D17" s="361">
        <v>50000</v>
      </c>
      <c r="E17" s="349">
        <f>D17+(D17*7/100)</f>
        <v>53500</v>
      </c>
      <c r="F17" s="432">
        <f>E17+(E17*7/100)+5</f>
        <v>57250</v>
      </c>
    </row>
    <row r="18" spans="1:6" ht="15.75" x14ac:dyDescent="0.25">
      <c r="A18" s="344"/>
      <c r="B18" s="277"/>
      <c r="C18" s="277"/>
      <c r="D18" s="349"/>
      <c r="E18" s="378"/>
      <c r="F18" s="384"/>
    </row>
    <row r="19" spans="1:6" ht="19.5" thickBot="1" x14ac:dyDescent="0.35">
      <c r="A19" s="342" t="s">
        <v>6321</v>
      </c>
      <c r="B19" s="277" t="s">
        <v>6322</v>
      </c>
      <c r="C19" s="277" t="s">
        <v>1626</v>
      </c>
      <c r="D19" s="351">
        <f>D21+D31</f>
        <v>3264910</v>
      </c>
      <c r="E19" s="351">
        <f>E21+E31</f>
        <v>3493479.6999999993</v>
      </c>
      <c r="F19" s="379">
        <f>F21+F31</f>
        <v>3738050.2790000006</v>
      </c>
    </row>
    <row r="20" spans="1:6" ht="20.25" thickTop="1" thickBot="1" x14ac:dyDescent="0.35">
      <c r="A20" s="330" t="s">
        <v>5882</v>
      </c>
      <c r="B20" s="277" t="s">
        <v>6323</v>
      </c>
      <c r="C20" s="277" t="s">
        <v>1629</v>
      </c>
      <c r="D20" s="497">
        <f>D21</f>
        <v>631710</v>
      </c>
      <c r="E20" s="497">
        <f t="shared" ref="E20:F20" si="2">E21</f>
        <v>675939.7</v>
      </c>
      <c r="F20" s="517">
        <f t="shared" si="2"/>
        <v>723270.47900000017</v>
      </c>
    </row>
    <row r="21" spans="1:6" ht="17.25" thickTop="1" thickBot="1" x14ac:dyDescent="0.3">
      <c r="A21" s="344" t="s">
        <v>6330</v>
      </c>
      <c r="B21" s="280" t="s">
        <v>6324</v>
      </c>
      <c r="C21" s="280" t="s">
        <v>1633</v>
      </c>
      <c r="D21" s="371">
        <f>SUM(D22:D29)</f>
        <v>631710</v>
      </c>
      <c r="E21" s="371">
        <f>SUM(E22:E29)</f>
        <v>675939.7</v>
      </c>
      <c r="F21" s="372">
        <f>SUM(F22:F29)+1</f>
        <v>723270.47900000017</v>
      </c>
    </row>
    <row r="22" spans="1:6" ht="16.5" thickTop="1" x14ac:dyDescent="0.25">
      <c r="A22" s="332" t="s">
        <v>43</v>
      </c>
      <c r="B22" s="277" t="s">
        <v>5781</v>
      </c>
      <c r="C22" s="277" t="s">
        <v>1641</v>
      </c>
      <c r="D22" s="349">
        <f>410460+70000</f>
        <v>480460</v>
      </c>
      <c r="E22" s="400">
        <f>D22+(D22*7/100)-2</f>
        <v>514090.2</v>
      </c>
      <c r="F22" s="399">
        <f>E22+(E22*7/100)+3</f>
        <v>550079.51399999997</v>
      </c>
    </row>
    <row r="23" spans="1:6" ht="15.75" x14ac:dyDescent="0.25">
      <c r="A23" s="332" t="s">
        <v>47</v>
      </c>
      <c r="B23" s="277" t="s">
        <v>5782</v>
      </c>
      <c r="C23" s="277" t="s">
        <v>1664</v>
      </c>
      <c r="D23" s="349">
        <v>34200</v>
      </c>
      <c r="E23" s="400">
        <f>D23+(D23*7/100)-4</f>
        <v>36590</v>
      </c>
      <c r="F23" s="432">
        <f>E23+(E23*7/100)-1</f>
        <v>39150.300000000003</v>
      </c>
    </row>
    <row r="24" spans="1:6" ht="15.75" x14ac:dyDescent="0.25">
      <c r="A24" s="332" t="s">
        <v>5783</v>
      </c>
      <c r="B24" s="277" t="s">
        <v>5784</v>
      </c>
      <c r="C24" s="277" t="s">
        <v>1677</v>
      </c>
      <c r="D24" s="349">
        <v>12000</v>
      </c>
      <c r="E24" s="349">
        <f>D24+(D24*7/100)</f>
        <v>12840</v>
      </c>
      <c r="F24" s="399">
        <f>E24+(E24*7/100)+1</f>
        <v>13739.8</v>
      </c>
    </row>
    <row r="25" spans="1:6" ht="15.75" x14ac:dyDescent="0.25">
      <c r="A25" s="332" t="s">
        <v>87</v>
      </c>
      <c r="B25" s="277" t="s">
        <v>5786</v>
      </c>
      <c r="C25" s="277" t="s">
        <v>1694</v>
      </c>
      <c r="D25" s="349">
        <v>25500</v>
      </c>
      <c r="E25" s="349">
        <f>D25+(D25*7/100)+5</f>
        <v>27290</v>
      </c>
      <c r="F25" s="399">
        <f>E25+(E25*7/100)</f>
        <v>29200.3</v>
      </c>
    </row>
    <row r="26" spans="1:6" ht="15.75" x14ac:dyDescent="0.25">
      <c r="A26" s="332" t="s">
        <v>5789</v>
      </c>
      <c r="B26" s="277" t="s">
        <v>5788</v>
      </c>
      <c r="C26" s="277" t="s">
        <v>1762</v>
      </c>
      <c r="D26" s="349">
        <v>3380</v>
      </c>
      <c r="E26" s="400">
        <f>D26+(D26*7/100)+3</f>
        <v>3619.6</v>
      </c>
      <c r="F26" s="432">
        <f>E26+(E26*7/100)+7</f>
        <v>3879.9719999999998</v>
      </c>
    </row>
    <row r="27" spans="1:6" ht="15.75" x14ac:dyDescent="0.25">
      <c r="A27" s="332" t="s">
        <v>58</v>
      </c>
      <c r="B27" s="277" t="s">
        <v>5792</v>
      </c>
      <c r="C27" s="277" t="s">
        <v>1773</v>
      </c>
      <c r="D27" s="349">
        <v>73880</v>
      </c>
      <c r="E27" s="400">
        <f>D27+(D27*7/100)-2</f>
        <v>79049.600000000006</v>
      </c>
      <c r="F27" s="432">
        <f>E27+(E27*7/100)-3</f>
        <v>84580.072</v>
      </c>
    </row>
    <row r="28" spans="1:6" ht="15.75" x14ac:dyDescent="0.25">
      <c r="A28" s="332" t="s">
        <v>5790</v>
      </c>
      <c r="B28" s="277" t="s">
        <v>5793</v>
      </c>
      <c r="C28" s="277" t="s">
        <v>1778</v>
      </c>
      <c r="D28" s="349">
        <v>1790</v>
      </c>
      <c r="E28" s="400">
        <f>D28+(D28*7/100)+5</f>
        <v>1920.3</v>
      </c>
      <c r="F28" s="432">
        <f>E28+(E28*7/100)+5</f>
        <v>2059.721</v>
      </c>
    </row>
    <row r="29" spans="1:6" ht="15.75" x14ac:dyDescent="0.25">
      <c r="A29" s="332" t="s">
        <v>5791</v>
      </c>
      <c r="B29" s="277" t="s">
        <v>5794</v>
      </c>
      <c r="C29" s="277" t="s">
        <v>1789</v>
      </c>
      <c r="D29" s="349">
        <v>500</v>
      </c>
      <c r="E29" s="349">
        <f>D29+(D29*7/100)+5</f>
        <v>540</v>
      </c>
      <c r="F29" s="399">
        <f>E29+(E29*7/100)+2</f>
        <v>579.79999999999995</v>
      </c>
    </row>
    <row r="30" spans="1:6" ht="15.75" x14ac:dyDescent="0.25">
      <c r="A30" s="332"/>
      <c r="B30" s="277"/>
      <c r="C30" s="277"/>
      <c r="D30" s="349"/>
      <c r="E30" s="378"/>
      <c r="F30" s="384"/>
    </row>
    <row r="31" spans="1:6" ht="19.5" thickBot="1" x14ac:dyDescent="0.35">
      <c r="A31" s="342" t="s">
        <v>5884</v>
      </c>
      <c r="B31" s="280" t="s">
        <v>6325</v>
      </c>
      <c r="C31" s="277" t="s">
        <v>1848</v>
      </c>
      <c r="D31" s="351">
        <f>SUM(D32:D43)</f>
        <v>2633200</v>
      </c>
      <c r="E31" s="351">
        <f>SUM(E32:E43)</f>
        <v>2817539.9999999995</v>
      </c>
      <c r="F31" s="379">
        <f>SUM(F32:F43)+1</f>
        <v>3014779.8000000003</v>
      </c>
    </row>
    <row r="32" spans="1:6" ht="16.5" thickTop="1" x14ac:dyDescent="0.25">
      <c r="A32" s="332" t="s">
        <v>45</v>
      </c>
      <c r="B32" s="277" t="s">
        <v>5795</v>
      </c>
      <c r="C32" s="277" t="s">
        <v>1853</v>
      </c>
      <c r="D32" s="349">
        <v>1818540</v>
      </c>
      <c r="E32" s="400">
        <f>D32+(D32*7/100)+2</f>
        <v>1945839.8</v>
      </c>
      <c r="F32" s="432">
        <f>E32+(E32*7/100)+1</f>
        <v>2082049.5860000001</v>
      </c>
    </row>
    <row r="33" spans="1:6" ht="15.75" x14ac:dyDescent="0.25">
      <c r="A33" s="332" t="s">
        <v>49</v>
      </c>
      <c r="B33" s="277" t="s">
        <v>5797</v>
      </c>
      <c r="C33" s="277" t="s">
        <v>1858</v>
      </c>
      <c r="D33" s="349">
        <v>151800</v>
      </c>
      <c r="E33" s="400">
        <f>D33+(D33*7/100)+4</f>
        <v>162430</v>
      </c>
      <c r="F33" s="432">
        <f>E33+(E33*7/100)</f>
        <v>173800.1</v>
      </c>
    </row>
    <row r="34" spans="1:6" ht="15.75" x14ac:dyDescent="0.25">
      <c r="A34" s="332" t="s">
        <v>5799</v>
      </c>
      <c r="B34" s="277" t="s">
        <v>5809</v>
      </c>
      <c r="C34" s="277" t="s">
        <v>1869</v>
      </c>
      <c r="D34" s="349">
        <v>6000</v>
      </c>
      <c r="E34" s="349">
        <f>D34+(D34*7/100)</f>
        <v>6420</v>
      </c>
      <c r="F34" s="440">
        <f>E34+(E34*7/100)+1</f>
        <v>6870.4</v>
      </c>
    </row>
    <row r="35" spans="1:6" ht="15.75" x14ac:dyDescent="0.25">
      <c r="A35" s="332" t="s">
        <v>72</v>
      </c>
      <c r="B35" s="277" t="s">
        <v>5814</v>
      </c>
      <c r="C35" s="277" t="s">
        <v>1882</v>
      </c>
      <c r="D35" s="349">
        <v>54000</v>
      </c>
      <c r="E35" s="400">
        <f>D35+(D35*7/100)</f>
        <v>57780</v>
      </c>
      <c r="F35" s="432">
        <f>E35+(E35*7/100)+5</f>
        <v>61829.599999999999</v>
      </c>
    </row>
    <row r="36" spans="1:6" ht="15.75" x14ac:dyDescent="0.25">
      <c r="A36" s="332" t="s">
        <v>5828</v>
      </c>
      <c r="B36" s="277" t="s">
        <v>5829</v>
      </c>
      <c r="C36" s="277" t="s">
        <v>1918</v>
      </c>
      <c r="D36" s="349">
        <v>44000</v>
      </c>
      <c r="E36" s="400">
        <f>D36+(D36*7/100)</f>
        <v>47080</v>
      </c>
      <c r="F36" s="432">
        <f>E36+(E36*7/100)+4</f>
        <v>50379.6</v>
      </c>
    </row>
    <row r="37" spans="1:6" ht="15.75" x14ac:dyDescent="0.25">
      <c r="A37" s="332" t="s">
        <v>5803</v>
      </c>
      <c r="B37" s="277" t="s">
        <v>5817</v>
      </c>
      <c r="C37" s="277" t="s">
        <v>1888</v>
      </c>
      <c r="D37" s="349">
        <v>49000</v>
      </c>
      <c r="E37" s="400">
        <f>D37+(D37*7/100)</f>
        <v>52430</v>
      </c>
      <c r="F37" s="432">
        <f>E37+(E37*7/100)</f>
        <v>56100.1</v>
      </c>
    </row>
    <row r="38" spans="1:6" ht="15.75" x14ac:dyDescent="0.25">
      <c r="A38" s="332" t="s">
        <v>5834</v>
      </c>
      <c r="B38" s="277" t="s">
        <v>5837</v>
      </c>
      <c r="C38" s="277" t="s">
        <v>1942</v>
      </c>
      <c r="D38" s="349">
        <v>680</v>
      </c>
      <c r="E38" s="400">
        <f>D38+(D38*7/100)+2</f>
        <v>729.6</v>
      </c>
      <c r="F38" s="432">
        <f>E38+(E38*7/100)-1</f>
        <v>779.67200000000003</v>
      </c>
    </row>
    <row r="39" spans="1:6" ht="15.75" x14ac:dyDescent="0.25">
      <c r="A39" s="332" t="s">
        <v>5835</v>
      </c>
      <c r="B39" s="277" t="s">
        <v>5838</v>
      </c>
      <c r="C39" s="277" t="s">
        <v>1943</v>
      </c>
      <c r="D39" s="349">
        <v>6220</v>
      </c>
      <c r="E39" s="400">
        <f>D39+(D39*7/100)+5</f>
        <v>6660.4</v>
      </c>
      <c r="F39" s="399">
        <f>E39+(E39*7/100)+3</f>
        <v>7129.6279999999997</v>
      </c>
    </row>
    <row r="40" spans="1:6" ht="15.75" x14ac:dyDescent="0.25">
      <c r="A40" s="332" t="s">
        <v>65</v>
      </c>
      <c r="B40" s="277" t="s">
        <v>5839</v>
      </c>
      <c r="C40" s="277" t="s">
        <v>1944</v>
      </c>
      <c r="D40" s="349">
        <v>174200</v>
      </c>
      <c r="E40" s="400">
        <f>D40+(D40*7/100)-4</f>
        <v>186390</v>
      </c>
      <c r="F40" s="432">
        <f>E40+(E40*7/100)+3</f>
        <v>199440.3</v>
      </c>
    </row>
    <row r="41" spans="1:6" ht="15.75" x14ac:dyDescent="0.25">
      <c r="A41" s="332" t="s">
        <v>60</v>
      </c>
      <c r="B41" s="277" t="s">
        <v>5840</v>
      </c>
      <c r="C41" s="277" t="s">
        <v>1947</v>
      </c>
      <c r="D41" s="349">
        <v>309120</v>
      </c>
      <c r="E41" s="400">
        <f>D41+(D41*7/100)+2</f>
        <v>330760.40000000002</v>
      </c>
      <c r="F41" s="399">
        <f>E41+(E41*7/100)-4</f>
        <v>353909.62800000003</v>
      </c>
    </row>
    <row r="42" spans="1:6" ht="15.75" x14ac:dyDescent="0.25">
      <c r="A42" s="332" t="s">
        <v>5836</v>
      </c>
      <c r="B42" s="277" t="s">
        <v>5841</v>
      </c>
      <c r="C42" s="277" t="s">
        <v>1951</v>
      </c>
      <c r="D42" s="349">
        <v>19640</v>
      </c>
      <c r="E42" s="400">
        <f>D42+(D42*7/100)+5</f>
        <v>21019.8</v>
      </c>
      <c r="F42" s="432">
        <f>E42+(E42*7/100)-1</f>
        <v>22490.185999999998</v>
      </c>
    </row>
    <row r="43" spans="1:6" ht="15.75" x14ac:dyDescent="0.25">
      <c r="A43" s="332" t="s">
        <v>6285</v>
      </c>
      <c r="B43" s="277" t="s">
        <v>6286</v>
      </c>
      <c r="C43" s="277" t="s">
        <v>1954</v>
      </c>
      <c r="D43" s="349">
        <v>0</v>
      </c>
      <c r="E43" s="400">
        <v>0</v>
      </c>
      <c r="F43" s="432">
        <v>0</v>
      </c>
    </row>
    <row r="44" spans="1:6" ht="15.75" x14ac:dyDescent="0.25">
      <c r="A44" s="344"/>
      <c r="B44" s="277"/>
      <c r="C44" s="277"/>
      <c r="D44" s="349"/>
      <c r="E44" s="378"/>
      <c r="F44" s="384"/>
    </row>
    <row r="45" spans="1:6" ht="19.5" thickBot="1" x14ac:dyDescent="0.35">
      <c r="A45" s="342" t="s">
        <v>5890</v>
      </c>
      <c r="B45" s="277" t="s">
        <v>6328</v>
      </c>
      <c r="C45" s="277" t="s">
        <v>1977</v>
      </c>
      <c r="D45" s="353">
        <f>D46</f>
        <v>0</v>
      </c>
      <c r="E45" s="353">
        <f t="shared" ref="E45:F45" si="3">E46</f>
        <v>0</v>
      </c>
      <c r="F45" s="358">
        <f t="shared" si="3"/>
        <v>0</v>
      </c>
    </row>
    <row r="46" spans="1:6" ht="16.5" thickTop="1" x14ac:dyDescent="0.25">
      <c r="A46" s="332" t="s">
        <v>5891</v>
      </c>
      <c r="B46" s="277" t="s">
        <v>5892</v>
      </c>
      <c r="C46" s="277" t="s">
        <v>2015</v>
      </c>
      <c r="D46" s="350">
        <v>0</v>
      </c>
      <c r="E46" s="366"/>
      <c r="F46" s="367"/>
    </row>
    <row r="47" spans="1:6" ht="15.75" x14ac:dyDescent="0.25">
      <c r="A47" s="344"/>
      <c r="B47" s="277"/>
      <c r="C47" s="277"/>
      <c r="D47" s="349"/>
      <c r="E47" s="378"/>
      <c r="F47" s="384"/>
    </row>
    <row r="48" spans="1:6" ht="19.5" thickBot="1" x14ac:dyDescent="0.35">
      <c r="A48" s="342" t="s">
        <v>5893</v>
      </c>
      <c r="B48" s="277" t="s">
        <v>6329</v>
      </c>
      <c r="C48" s="277" t="s">
        <v>2112</v>
      </c>
      <c r="D48" s="351">
        <f>D49</f>
        <v>20000</v>
      </c>
      <c r="E48" s="351">
        <f t="shared" ref="E48:F48" si="4">E49</f>
        <v>21400</v>
      </c>
      <c r="F48" s="379">
        <f t="shared" si="4"/>
        <v>22900</v>
      </c>
    </row>
    <row r="49" spans="1:6" ht="16.5" thickTop="1" x14ac:dyDescent="0.25">
      <c r="A49" s="332" t="s">
        <v>5987</v>
      </c>
      <c r="B49" s="277" t="s">
        <v>5988</v>
      </c>
      <c r="C49" s="277" t="s">
        <v>2122</v>
      </c>
      <c r="D49" s="374">
        <v>20000</v>
      </c>
      <c r="E49" s="349">
        <f>D49+(D49*7/100)</f>
        <v>21400</v>
      </c>
      <c r="F49" s="432">
        <f>E49+(E49*7/100)+2</f>
        <v>22900</v>
      </c>
    </row>
    <row r="50" spans="1:6" ht="15.75" x14ac:dyDescent="0.25">
      <c r="A50" s="332"/>
      <c r="B50" s="277"/>
      <c r="C50" s="277"/>
      <c r="D50" s="374"/>
      <c r="E50" s="349"/>
      <c r="F50" s="432"/>
    </row>
    <row r="51" spans="1:6" ht="19.5" thickBot="1" x14ac:dyDescent="0.35">
      <c r="A51" s="342" t="s">
        <v>5943</v>
      </c>
      <c r="B51" s="277" t="s">
        <v>6336</v>
      </c>
      <c r="C51" s="277" t="s">
        <v>2037</v>
      </c>
      <c r="D51" s="420">
        <f>D52</f>
        <v>40000</v>
      </c>
      <c r="E51" s="420">
        <f t="shared" ref="E51:F51" si="5">E52</f>
        <v>42800</v>
      </c>
      <c r="F51" s="423">
        <f t="shared" si="5"/>
        <v>45800</v>
      </c>
    </row>
    <row r="52" spans="1:6" ht="16.5" thickTop="1" x14ac:dyDescent="0.25">
      <c r="A52" s="332" t="s">
        <v>5944</v>
      </c>
      <c r="B52" s="277" t="s">
        <v>5945</v>
      </c>
      <c r="C52" s="277" t="s">
        <v>2055</v>
      </c>
      <c r="D52" s="374">
        <v>40000</v>
      </c>
      <c r="E52" s="349">
        <f>D52+(D52*7/100)</f>
        <v>42800</v>
      </c>
      <c r="F52" s="432">
        <f>E52+(E52*7/100)+4</f>
        <v>45800</v>
      </c>
    </row>
    <row r="53" spans="1:6" ht="15.75" x14ac:dyDescent="0.25">
      <c r="A53" s="344"/>
      <c r="B53" s="277"/>
      <c r="C53" s="277"/>
      <c r="D53" s="361"/>
      <c r="E53" s="378"/>
      <c r="F53" s="384"/>
    </row>
    <row r="54" spans="1:6" ht="19.5" thickBot="1" x14ac:dyDescent="0.35">
      <c r="A54" s="342" t="s">
        <v>5879</v>
      </c>
      <c r="B54" s="277" t="s">
        <v>6326</v>
      </c>
      <c r="C54" s="277" t="s">
        <v>2157</v>
      </c>
      <c r="D54" s="351">
        <f>SUM(D55:D76)</f>
        <v>1918640</v>
      </c>
      <c r="E54" s="351">
        <f>SUM(E55:E76)</f>
        <v>2052949.8</v>
      </c>
      <c r="F54" s="379">
        <f>SUM(F55:F76)</f>
        <v>2196680.2860000003</v>
      </c>
    </row>
    <row r="55" spans="1:6" ht="16.5" thickTop="1" x14ac:dyDescent="0.25">
      <c r="A55" s="332" t="s">
        <v>99</v>
      </c>
      <c r="B55" s="277" t="s">
        <v>5855</v>
      </c>
      <c r="C55" s="277" t="s">
        <v>2169</v>
      </c>
      <c r="D55" s="374">
        <f>50000+7000</f>
        <v>57000</v>
      </c>
      <c r="E55" s="349">
        <f t="shared" ref="E55" si="6">D55+(D55*7/100)</f>
        <v>60990</v>
      </c>
      <c r="F55" s="399">
        <f>E55+(E55*7/100)+1</f>
        <v>65260.3</v>
      </c>
    </row>
    <row r="56" spans="1:6" ht="15.75" x14ac:dyDescent="0.25">
      <c r="A56" s="332" t="s">
        <v>102</v>
      </c>
      <c r="B56" s="277" t="s">
        <v>5856</v>
      </c>
      <c r="C56" s="277" t="s">
        <v>2175</v>
      </c>
      <c r="D56" s="361">
        <v>20000</v>
      </c>
      <c r="E56" s="349">
        <f t="shared" ref="E56" si="7">D56+(D56*7/100)</f>
        <v>21400</v>
      </c>
      <c r="F56" s="432">
        <f>E56+(E56*7/100)+2</f>
        <v>22900</v>
      </c>
    </row>
    <row r="57" spans="1:6" ht="15.75" x14ac:dyDescent="0.25">
      <c r="A57" s="332" t="s">
        <v>104</v>
      </c>
      <c r="B57" s="277" t="s">
        <v>5857</v>
      </c>
      <c r="C57" s="277" t="s">
        <v>2179</v>
      </c>
      <c r="D57" s="361">
        <v>20000</v>
      </c>
      <c r="E57" s="349">
        <f t="shared" ref="E57" si="8">D57+(D57*7/100)</f>
        <v>21400</v>
      </c>
      <c r="F57" s="432">
        <f>E57+(E57*7/100)+2</f>
        <v>22900</v>
      </c>
    </row>
    <row r="58" spans="1:6" ht="15.75" x14ac:dyDescent="0.25">
      <c r="A58" s="332" t="s">
        <v>105</v>
      </c>
      <c r="B58" s="277" t="s">
        <v>5858</v>
      </c>
      <c r="C58" s="277" t="s">
        <v>2181</v>
      </c>
      <c r="D58" s="361">
        <v>20000</v>
      </c>
      <c r="E58" s="349">
        <f t="shared" ref="E58" si="9">D58+(D58*7/100)</f>
        <v>21400</v>
      </c>
      <c r="F58" s="432">
        <f>E58+(E58*7/100)+2</f>
        <v>22900</v>
      </c>
    </row>
    <row r="59" spans="1:6" ht="15.75" x14ac:dyDescent="0.25">
      <c r="A59" s="332" t="s">
        <v>5859</v>
      </c>
      <c r="B59" s="277" t="s">
        <v>5860</v>
      </c>
      <c r="C59" s="277" t="s">
        <v>2184</v>
      </c>
      <c r="D59" s="361">
        <v>35000</v>
      </c>
      <c r="E59" s="349">
        <f t="shared" ref="E59" si="10">D59+(D59*7/100)</f>
        <v>37450</v>
      </c>
      <c r="F59" s="399">
        <f>E59+(E59*7/100)-2</f>
        <v>40069.5</v>
      </c>
    </row>
    <row r="60" spans="1:6" ht="15.75" x14ac:dyDescent="0.25">
      <c r="A60" s="332" t="s">
        <v>5898</v>
      </c>
      <c r="B60" s="277" t="s">
        <v>5899</v>
      </c>
      <c r="C60" s="277" t="s">
        <v>2261</v>
      </c>
      <c r="D60" s="361">
        <v>6000</v>
      </c>
      <c r="E60" s="349">
        <f t="shared" ref="E60" si="11">D60+(D60*7/100)</f>
        <v>6420</v>
      </c>
      <c r="F60" s="399">
        <f>E60+(E60*7/100)+1</f>
        <v>6870.4</v>
      </c>
    </row>
    <row r="61" spans="1:6" ht="15.75" x14ac:dyDescent="0.25">
      <c r="A61" s="332" t="s">
        <v>5900</v>
      </c>
      <c r="B61" s="277" t="s">
        <v>5901</v>
      </c>
      <c r="C61" s="277" t="s">
        <v>2267</v>
      </c>
      <c r="D61" s="361">
        <v>1500</v>
      </c>
      <c r="E61" s="349">
        <f>D61+(D61*7/100)+5</f>
        <v>1610</v>
      </c>
      <c r="F61" s="399">
        <f>E61+(E61*7/100)+7</f>
        <v>1729.7</v>
      </c>
    </row>
    <row r="62" spans="1:6" ht="15.75" x14ac:dyDescent="0.25">
      <c r="A62" s="332" t="s">
        <v>6339</v>
      </c>
      <c r="B62" s="277" t="s">
        <v>6340</v>
      </c>
      <c r="C62" s="277" t="s">
        <v>2273</v>
      </c>
      <c r="D62" s="361">
        <v>32000</v>
      </c>
      <c r="E62" s="349">
        <f t="shared" ref="E62" si="12">D62+(D62*7/100)</f>
        <v>34240</v>
      </c>
      <c r="F62" s="399">
        <f>E62+(E62*7/100)+3</f>
        <v>36639.800000000003</v>
      </c>
    </row>
    <row r="63" spans="1:6" ht="15.75" x14ac:dyDescent="0.25">
      <c r="A63" s="332" t="s">
        <v>5902</v>
      </c>
      <c r="B63" s="277" t="s">
        <v>5903</v>
      </c>
      <c r="C63" s="277" t="s">
        <v>2276</v>
      </c>
      <c r="D63" s="361">
        <v>400000</v>
      </c>
      <c r="E63" s="349">
        <f t="shared" ref="E63:F63" si="13">D63+(D63*7/100)</f>
        <v>428000</v>
      </c>
      <c r="F63" s="432">
        <f t="shared" si="13"/>
        <v>457960</v>
      </c>
    </row>
    <row r="64" spans="1:6" ht="15.75" x14ac:dyDescent="0.25">
      <c r="A64" s="332" t="s">
        <v>5904</v>
      </c>
      <c r="B64" s="277" t="s">
        <v>5905</v>
      </c>
      <c r="C64" s="277" t="s">
        <v>2302</v>
      </c>
      <c r="D64" s="361">
        <v>40000</v>
      </c>
      <c r="E64" s="349">
        <f t="shared" ref="E64" si="14">D64+(D64*7/100)</f>
        <v>42800</v>
      </c>
      <c r="F64" s="399">
        <f>E64+(E64*7/100)+4</f>
        <v>45800</v>
      </c>
    </row>
    <row r="65" spans="1:6" ht="15.75" x14ac:dyDescent="0.25">
      <c r="A65" s="332" t="s">
        <v>5906</v>
      </c>
      <c r="B65" s="277" t="s">
        <v>5907</v>
      </c>
      <c r="C65" s="277" t="s">
        <v>2351</v>
      </c>
      <c r="D65" s="361">
        <v>110000</v>
      </c>
      <c r="E65" s="349">
        <f t="shared" ref="E65" si="15">D65+(D65*7/100)</f>
        <v>117700</v>
      </c>
      <c r="F65" s="432">
        <f>E65+(E65*7/100)+1</f>
        <v>125940</v>
      </c>
    </row>
    <row r="66" spans="1:6" ht="15.75" x14ac:dyDescent="0.25">
      <c r="A66" s="332" t="s">
        <v>532</v>
      </c>
      <c r="B66" s="277" t="s">
        <v>5863</v>
      </c>
      <c r="C66" s="277" t="s">
        <v>2392</v>
      </c>
      <c r="D66" s="361">
        <v>38000</v>
      </c>
      <c r="E66" s="349">
        <f t="shared" ref="E66" si="16">D66+(D66*7/100)</f>
        <v>40660</v>
      </c>
      <c r="F66" s="399">
        <f>E66+(E66*7/100)+4</f>
        <v>43510.2</v>
      </c>
    </row>
    <row r="67" spans="1:6" ht="15.75" x14ac:dyDescent="0.25">
      <c r="A67" s="332" t="s">
        <v>5913</v>
      </c>
      <c r="B67" s="277" t="s">
        <v>5914</v>
      </c>
      <c r="C67" s="277" t="s">
        <v>2410</v>
      </c>
      <c r="D67" s="361">
        <v>800</v>
      </c>
      <c r="E67" s="349">
        <f>D67+(D67*7/100)+4</f>
        <v>860</v>
      </c>
      <c r="F67" s="432">
        <f t="shared" ref="F67" si="17">E67+(E67*7/100)</f>
        <v>920.2</v>
      </c>
    </row>
    <row r="68" spans="1:6" ht="15.75" x14ac:dyDescent="0.25">
      <c r="A68" s="332" t="s">
        <v>5910</v>
      </c>
      <c r="B68" s="277" t="s">
        <v>5911</v>
      </c>
      <c r="C68" s="277" t="s">
        <v>2419</v>
      </c>
      <c r="D68" s="361">
        <v>45000</v>
      </c>
      <c r="E68" s="349">
        <f t="shared" ref="E68" si="18">D68+(D68*7/100)</f>
        <v>48150</v>
      </c>
      <c r="F68" s="399">
        <f>E68+(E68*7/100)-1</f>
        <v>51519.5</v>
      </c>
    </row>
    <row r="69" spans="1:6" ht="15.75" x14ac:dyDescent="0.25">
      <c r="A69" s="332" t="s">
        <v>558</v>
      </c>
      <c r="B69" s="277" t="s">
        <v>5866</v>
      </c>
      <c r="C69" s="277" t="s">
        <v>2448</v>
      </c>
      <c r="D69" s="361">
        <v>86000</v>
      </c>
      <c r="E69" s="349">
        <f t="shared" ref="E69" si="19">D69+(D69*7/100)</f>
        <v>92020</v>
      </c>
      <c r="F69" s="399">
        <f>E69+(E69*7/100)-1</f>
        <v>98460.4</v>
      </c>
    </row>
    <row r="70" spans="1:6" ht="15.75" x14ac:dyDescent="0.25">
      <c r="A70" s="332" t="s">
        <v>5867</v>
      </c>
      <c r="B70" s="277" t="s">
        <v>5868</v>
      </c>
      <c r="C70" s="277" t="s">
        <v>2451</v>
      </c>
      <c r="D70" s="361">
        <v>600000</v>
      </c>
      <c r="E70" s="349">
        <f t="shared" ref="E70:F70" si="20">D70+(D70*7/100)</f>
        <v>642000</v>
      </c>
      <c r="F70" s="432">
        <f t="shared" si="20"/>
        <v>686940</v>
      </c>
    </row>
    <row r="71" spans="1:6" ht="15.75" x14ac:dyDescent="0.25">
      <c r="A71" s="332" t="s">
        <v>5869</v>
      </c>
      <c r="B71" s="277" t="s">
        <v>5870</v>
      </c>
      <c r="C71" s="277" t="s">
        <v>2466</v>
      </c>
      <c r="D71" s="361">
        <v>22340</v>
      </c>
      <c r="E71" s="400">
        <f>D71+(D71*7/100)-4</f>
        <v>23899.8</v>
      </c>
      <c r="F71" s="399">
        <f>E71+(E71*7/100)-3</f>
        <v>25569.786</v>
      </c>
    </row>
    <row r="72" spans="1:6" ht="15.75" x14ac:dyDescent="0.25">
      <c r="A72" s="332" t="s">
        <v>562</v>
      </c>
      <c r="B72" s="277" t="s">
        <v>5871</v>
      </c>
      <c r="C72" s="277" t="s">
        <v>2511</v>
      </c>
      <c r="D72" s="361">
        <f>50000+30000</f>
        <v>80000</v>
      </c>
      <c r="E72" s="349">
        <f t="shared" ref="E72" si="21">D72+(D72*7/100)</f>
        <v>85600</v>
      </c>
      <c r="F72" s="432">
        <f>E72+(E72*7/100)-2</f>
        <v>91590</v>
      </c>
    </row>
    <row r="73" spans="1:6" ht="15.75" x14ac:dyDescent="0.25">
      <c r="A73" s="332" t="s">
        <v>563</v>
      </c>
      <c r="B73" s="277" t="s">
        <v>5872</v>
      </c>
      <c r="C73" s="277" t="s">
        <v>2514</v>
      </c>
      <c r="D73" s="361">
        <v>30000</v>
      </c>
      <c r="E73" s="349">
        <f t="shared" ref="E73" si="22">D73+(D73*7/100)</f>
        <v>32100</v>
      </c>
      <c r="F73" s="432">
        <f>E73+(E73*7/100)+3</f>
        <v>34350</v>
      </c>
    </row>
    <row r="74" spans="1:6" ht="15.75" x14ac:dyDescent="0.25">
      <c r="A74" s="332" t="s">
        <v>566</v>
      </c>
      <c r="B74" s="277" t="s">
        <v>5912</v>
      </c>
      <c r="C74" s="277" t="s">
        <v>2520</v>
      </c>
      <c r="D74" s="361">
        <v>78000</v>
      </c>
      <c r="E74" s="349">
        <f>D74+(D74*7/100)</f>
        <v>83460</v>
      </c>
      <c r="F74" s="399">
        <f>E74+(E74*7/100)-2</f>
        <v>89300.2</v>
      </c>
    </row>
    <row r="75" spans="1:6" ht="15.75" x14ac:dyDescent="0.25">
      <c r="A75" s="332" t="s">
        <v>524</v>
      </c>
      <c r="B75" s="277" t="s">
        <v>5942</v>
      </c>
      <c r="C75" s="277" t="s">
        <v>2565</v>
      </c>
      <c r="D75" s="361">
        <f>35000+22000</f>
        <v>57000</v>
      </c>
      <c r="E75" s="349">
        <f t="shared" ref="E75" si="23">D75+(D75*7/100)</f>
        <v>60990</v>
      </c>
      <c r="F75" s="399">
        <f>E75+(E75*7/100)+1</f>
        <v>65260.3</v>
      </c>
    </row>
    <row r="76" spans="1:6" ht="15.75" x14ac:dyDescent="0.25">
      <c r="A76" s="332" t="s">
        <v>5874</v>
      </c>
      <c r="B76" s="277" t="s">
        <v>5875</v>
      </c>
      <c r="C76" s="277" t="s">
        <v>2568</v>
      </c>
      <c r="D76" s="361">
        <v>140000</v>
      </c>
      <c r="E76" s="349">
        <f t="shared" ref="E76" si="24">D76+(D76*7/100)</f>
        <v>149800</v>
      </c>
      <c r="F76" s="432">
        <f>E76+(E76*7/100)+4</f>
        <v>160290</v>
      </c>
    </row>
    <row r="77" spans="1:6" ht="15.75" x14ac:dyDescent="0.25">
      <c r="A77" s="344"/>
      <c r="B77" s="277"/>
      <c r="C77" s="277"/>
      <c r="D77" s="349"/>
      <c r="E77" s="378"/>
      <c r="F77" s="384"/>
    </row>
    <row r="78" spans="1:6" ht="16.5" thickBot="1" x14ac:dyDescent="0.3">
      <c r="A78" s="344" t="s">
        <v>6251</v>
      </c>
      <c r="B78" s="277"/>
      <c r="C78" s="277"/>
      <c r="D78" s="351">
        <f>D14+D19+D45+D48+D54+D51+D11</f>
        <v>6533550</v>
      </c>
      <c r="E78" s="351">
        <f t="shared" ref="E78" si="25">E14+E19+E45+E48+E54+E51+E11</f>
        <v>6664129.4999999991</v>
      </c>
      <c r="F78" s="351">
        <f>F14+F19+F45+F48+F54+F51+F11-1</f>
        <v>6060679.5650000013</v>
      </c>
    </row>
    <row r="79" spans="1:6" ht="19.5" thickTop="1" x14ac:dyDescent="0.3">
      <c r="A79" s="342" t="s">
        <v>6232</v>
      </c>
      <c r="B79" s="277"/>
      <c r="C79" s="277"/>
      <c r="D79" s="350"/>
      <c r="E79" s="366"/>
      <c r="F79" s="367"/>
    </row>
    <row r="80" spans="1:6" ht="19.5" thickBot="1" x14ac:dyDescent="0.35">
      <c r="A80" s="342" t="s">
        <v>927</v>
      </c>
      <c r="B80" s="277" t="s">
        <v>5990</v>
      </c>
      <c r="C80" s="277" t="s">
        <v>2632</v>
      </c>
      <c r="D80" s="351">
        <f>D81+D84+D85+D86+D87+D88+D89+D90+D82+D83</f>
        <v>6533550</v>
      </c>
      <c r="E80" s="351">
        <f t="shared" ref="E80:F80" si="26">E81+E84+E85+E86+E87+E88+E89+E90+E82</f>
        <v>6664130</v>
      </c>
      <c r="F80" s="351">
        <f t="shared" si="26"/>
        <v>6060679.8999999994</v>
      </c>
    </row>
    <row r="81" spans="1:6" ht="16.5" thickTop="1" x14ac:dyDescent="0.25">
      <c r="A81" s="332" t="s">
        <v>6523</v>
      </c>
      <c r="B81" s="277" t="s">
        <v>6525</v>
      </c>
      <c r="C81" s="280" t="s">
        <v>6524</v>
      </c>
      <c r="D81" s="368">
        <f>5223550-122300-30000-137500</f>
        <v>4933750</v>
      </c>
      <c r="E81" s="429">
        <f>5589230-134470-32100+74900-222030</f>
        <v>5275530</v>
      </c>
      <c r="F81" s="433">
        <f>5980530-146640-34350+80150-237570</f>
        <v>5642120</v>
      </c>
    </row>
    <row r="82" spans="1:6" ht="15.75" x14ac:dyDescent="0.25">
      <c r="A82" s="582" t="s">
        <v>6775</v>
      </c>
      <c r="B82" s="277" t="s">
        <v>6777</v>
      </c>
      <c r="C82" s="280" t="s">
        <v>6776</v>
      </c>
      <c r="D82" s="349">
        <v>1000000</v>
      </c>
      <c r="E82" s="429">
        <v>1000000</v>
      </c>
      <c r="F82" s="433">
        <v>0</v>
      </c>
    </row>
    <row r="83" spans="1:6" ht="15.75" x14ac:dyDescent="0.25">
      <c r="A83" s="582" t="s">
        <v>6528</v>
      </c>
      <c r="B83" s="277" t="s">
        <v>6530</v>
      </c>
      <c r="C83" s="280" t="s">
        <v>6529</v>
      </c>
      <c r="D83" s="349">
        <v>240000</v>
      </c>
      <c r="E83" s="429"/>
      <c r="F83" s="433"/>
    </row>
    <row r="84" spans="1:6" ht="15.75" x14ac:dyDescent="0.25">
      <c r="A84" s="277" t="s">
        <v>6512</v>
      </c>
      <c r="B84" s="277" t="s">
        <v>6513</v>
      </c>
      <c r="C84" s="277" t="s">
        <v>3322</v>
      </c>
      <c r="D84" s="361">
        <v>2000</v>
      </c>
      <c r="E84" s="349">
        <f t="shared" ref="E84" si="27">D84+(D84*7/100)</f>
        <v>2140</v>
      </c>
      <c r="F84" s="399">
        <f>E84+(E84*7/100)-3+8-5</f>
        <v>2289.8000000000002</v>
      </c>
    </row>
    <row r="85" spans="1:6" ht="15.75" x14ac:dyDescent="0.25">
      <c r="A85" s="277" t="s">
        <v>6514</v>
      </c>
      <c r="B85" s="277" t="s">
        <v>6515</v>
      </c>
      <c r="C85" s="277" t="s">
        <v>3332</v>
      </c>
      <c r="D85" s="361">
        <v>60000</v>
      </c>
      <c r="E85" s="349">
        <v>66000</v>
      </c>
      <c r="F85" s="432">
        <v>72000</v>
      </c>
    </row>
    <row r="86" spans="1:6" ht="15.75" x14ac:dyDescent="0.25">
      <c r="A86" s="277" t="s">
        <v>6516</v>
      </c>
      <c r="B86" s="277" t="s">
        <v>6517</v>
      </c>
      <c r="C86" s="277" t="s">
        <v>3353</v>
      </c>
      <c r="D86" s="361">
        <v>60000</v>
      </c>
      <c r="E86" s="349">
        <v>66000</v>
      </c>
      <c r="F86" s="432">
        <v>72000</v>
      </c>
    </row>
    <row r="87" spans="1:6" ht="15.75" x14ac:dyDescent="0.25">
      <c r="A87" s="332" t="s">
        <v>6728</v>
      </c>
      <c r="B87" s="277" t="s">
        <v>6729</v>
      </c>
      <c r="C87" s="532" t="s">
        <v>3398</v>
      </c>
      <c r="D87" s="349">
        <v>300</v>
      </c>
      <c r="E87" s="378">
        <v>330</v>
      </c>
      <c r="F87" s="384">
        <v>350</v>
      </c>
    </row>
    <row r="88" spans="1:6" ht="15.75" x14ac:dyDescent="0.25">
      <c r="A88" s="385" t="s">
        <v>6498</v>
      </c>
      <c r="B88" s="386" t="s">
        <v>6502</v>
      </c>
      <c r="C88" s="533" t="s">
        <v>2857</v>
      </c>
      <c r="D88" s="417">
        <v>30000</v>
      </c>
      <c r="E88" s="426">
        <v>32100</v>
      </c>
      <c r="F88" s="498">
        <v>34350</v>
      </c>
    </row>
    <row r="89" spans="1:6" ht="15.75" x14ac:dyDescent="0.25">
      <c r="A89" s="385" t="s">
        <v>6499</v>
      </c>
      <c r="B89" s="386" t="s">
        <v>6501</v>
      </c>
      <c r="C89" s="533" t="s">
        <v>2854</v>
      </c>
      <c r="D89" s="417">
        <v>100000</v>
      </c>
      <c r="E89" s="426">
        <v>107000</v>
      </c>
      <c r="F89" s="498">
        <v>114490</v>
      </c>
    </row>
    <row r="90" spans="1:6" ht="15.75" x14ac:dyDescent="0.25">
      <c r="A90" s="385" t="s">
        <v>6736</v>
      </c>
      <c r="B90" s="386" t="s">
        <v>6737</v>
      </c>
      <c r="C90" s="533" t="s">
        <v>3013</v>
      </c>
      <c r="D90" s="417">
        <v>107500</v>
      </c>
      <c r="E90" s="426">
        <v>115030</v>
      </c>
      <c r="F90" s="498">
        <v>123080.1</v>
      </c>
    </row>
    <row r="91" spans="1:6" ht="15.75" thickBot="1" x14ac:dyDescent="0.3">
      <c r="A91" s="345"/>
      <c r="B91" s="346"/>
      <c r="C91" s="346"/>
      <c r="D91" s="346"/>
      <c r="E91" s="346"/>
      <c r="F91" s="347"/>
    </row>
  </sheetData>
  <mergeCells count="1">
    <mergeCell ref="A1:F1"/>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H37"/>
  <sheetViews>
    <sheetView workbookViewId="0">
      <selection activeCell="D25" sqref="D25:F30"/>
    </sheetView>
  </sheetViews>
  <sheetFormatPr defaultRowHeight="15" x14ac:dyDescent="0.25"/>
  <cols>
    <col min="1" max="1" width="114.7109375" customWidth="1"/>
    <col min="2" max="2" width="25.42578125" customWidth="1"/>
    <col min="3" max="3" width="35.85546875" customWidth="1"/>
    <col min="4" max="4" width="13.28515625" customWidth="1"/>
    <col min="5" max="5" width="11.7109375" customWidth="1"/>
    <col min="6" max="6" width="11.140625" customWidth="1"/>
  </cols>
  <sheetData>
    <row r="1" spans="1:8" ht="21" x14ac:dyDescent="0.35">
      <c r="A1" s="681" t="s">
        <v>5780</v>
      </c>
      <c r="B1" s="681"/>
      <c r="C1" s="681"/>
      <c r="D1" s="681"/>
      <c r="E1" s="681"/>
      <c r="F1" s="681"/>
      <c r="G1" s="393"/>
      <c r="H1" s="393"/>
    </row>
    <row r="2" spans="1:8" ht="18.75" x14ac:dyDescent="0.3">
      <c r="A2" s="317" t="s">
        <v>6563</v>
      </c>
      <c r="B2" s="277" t="s">
        <v>6355</v>
      </c>
      <c r="C2" s="277" t="s">
        <v>6356</v>
      </c>
      <c r="D2" s="482"/>
      <c r="E2" s="482"/>
      <c r="F2" s="482"/>
      <c r="G2" s="394"/>
      <c r="H2" s="394"/>
    </row>
    <row r="3" spans="1:8" ht="18.75" x14ac:dyDescent="0.3">
      <c r="A3" s="317" t="s">
        <v>6564</v>
      </c>
      <c r="B3" s="277" t="s">
        <v>6357</v>
      </c>
      <c r="C3" s="277" t="s">
        <v>5521</v>
      </c>
      <c r="D3" s="482"/>
      <c r="E3" s="482"/>
      <c r="F3" s="482"/>
      <c r="G3" s="394"/>
      <c r="H3" s="394"/>
    </row>
    <row r="4" spans="1:8" ht="18.75" x14ac:dyDescent="0.3">
      <c r="A4" s="317" t="s">
        <v>6544</v>
      </c>
      <c r="B4" s="277" t="s">
        <v>6345</v>
      </c>
      <c r="C4" s="277" t="s">
        <v>939</v>
      </c>
      <c r="D4" s="482"/>
      <c r="E4" s="482"/>
      <c r="F4" s="482"/>
      <c r="G4" s="394"/>
      <c r="H4" s="394"/>
    </row>
    <row r="5" spans="1:8" ht="18.75" x14ac:dyDescent="0.3">
      <c r="A5" s="317" t="s">
        <v>6346</v>
      </c>
      <c r="B5" s="277" t="s">
        <v>6347</v>
      </c>
      <c r="C5" s="277" t="s">
        <v>6348</v>
      </c>
      <c r="D5" s="482"/>
      <c r="E5" s="482"/>
      <c r="F5" s="482"/>
      <c r="G5" s="394"/>
      <c r="H5" s="394"/>
    </row>
    <row r="6" spans="1:8" ht="18.75" x14ac:dyDescent="0.3">
      <c r="A6" s="317" t="s">
        <v>6702</v>
      </c>
      <c r="B6" s="277"/>
      <c r="C6" s="277"/>
      <c r="D6" s="482"/>
      <c r="E6" s="482"/>
      <c r="F6" s="482"/>
      <c r="G6" s="394"/>
      <c r="H6" s="394"/>
    </row>
    <row r="7" spans="1:8" ht="18.75" x14ac:dyDescent="0.3">
      <c r="A7" s="317" t="s">
        <v>6609</v>
      </c>
      <c r="B7" s="277" t="s">
        <v>6610</v>
      </c>
      <c r="C7" s="277" t="s">
        <v>4367</v>
      </c>
      <c r="D7" s="482"/>
      <c r="E7" s="482"/>
      <c r="F7" s="482"/>
      <c r="G7" s="394"/>
      <c r="H7" s="394"/>
    </row>
    <row r="8" spans="1:8" ht="15.75" thickBot="1" x14ac:dyDescent="0.3">
      <c r="A8" s="299">
        <v>1005</v>
      </c>
    </row>
    <row r="9" spans="1:8" ht="15.75" x14ac:dyDescent="0.25">
      <c r="A9" s="326" t="s">
        <v>6291</v>
      </c>
      <c r="B9" s="327" t="s">
        <v>6289</v>
      </c>
      <c r="C9" s="327" t="s">
        <v>653</v>
      </c>
      <c r="D9" s="328" t="s">
        <v>6241</v>
      </c>
      <c r="E9" s="328" t="s">
        <v>6308</v>
      </c>
      <c r="F9" s="405" t="s">
        <v>6319</v>
      </c>
    </row>
    <row r="10" spans="1:8" ht="15.75" x14ac:dyDescent="0.25">
      <c r="A10" s="332"/>
      <c r="B10" s="277"/>
      <c r="C10" s="277"/>
      <c r="D10" s="310"/>
      <c r="E10" s="277"/>
      <c r="F10" s="338"/>
    </row>
    <row r="11" spans="1:8" ht="19.5" thickBot="1" x14ac:dyDescent="0.35">
      <c r="A11" s="342" t="s">
        <v>115</v>
      </c>
      <c r="B11" s="277" t="s">
        <v>6331</v>
      </c>
      <c r="C11" s="277" t="s">
        <v>1220</v>
      </c>
      <c r="D11" s="496">
        <f>D12</f>
        <v>200000</v>
      </c>
      <c r="E11" s="496">
        <f t="shared" ref="E11:F11" si="0">E12</f>
        <v>214000</v>
      </c>
      <c r="F11" s="496">
        <f t="shared" si="0"/>
        <v>228980</v>
      </c>
    </row>
    <row r="12" spans="1:8" ht="16.5" thickTop="1" x14ac:dyDescent="0.25">
      <c r="A12" s="332" t="s">
        <v>124</v>
      </c>
      <c r="B12" s="277" t="s">
        <v>6242</v>
      </c>
      <c r="C12" s="277" t="s">
        <v>1242</v>
      </c>
      <c r="D12" s="365">
        <v>200000</v>
      </c>
      <c r="E12" s="350">
        <f>D12+(D12*7/100)</f>
        <v>214000</v>
      </c>
      <c r="F12" s="350">
        <f>E12+(E12*7/100)</f>
        <v>228980</v>
      </c>
    </row>
    <row r="13" spans="1:8" ht="15.75" x14ac:dyDescent="0.25">
      <c r="A13" s="332"/>
      <c r="B13" s="277"/>
      <c r="C13" s="277"/>
      <c r="D13" s="310"/>
      <c r="E13" s="277"/>
      <c r="F13" s="338"/>
    </row>
    <row r="14" spans="1:8" ht="19.5" thickBot="1" x14ac:dyDescent="0.35">
      <c r="A14" s="342" t="s">
        <v>5884</v>
      </c>
      <c r="B14" s="280" t="s">
        <v>6325</v>
      </c>
      <c r="C14" s="277" t="s">
        <v>1848</v>
      </c>
      <c r="D14" s="351">
        <f>SUM(D15:D22)</f>
        <v>283780</v>
      </c>
      <c r="E14" s="351">
        <f>SUM(E15:E22)</f>
        <v>303639.59999999998</v>
      </c>
      <c r="F14" s="351">
        <f>SUM(F15:F22)+2</f>
        <v>324900.37199999997</v>
      </c>
    </row>
    <row r="15" spans="1:8" ht="16.5" thickTop="1" x14ac:dyDescent="0.25">
      <c r="A15" s="332" t="s">
        <v>45</v>
      </c>
      <c r="B15" s="277" t="s">
        <v>5795</v>
      </c>
      <c r="C15" s="277" t="s">
        <v>1853</v>
      </c>
      <c r="D15" s="349">
        <v>218300</v>
      </c>
      <c r="E15" s="350">
        <f>D15+(D15*7/100)-1</f>
        <v>233580</v>
      </c>
      <c r="F15" s="401">
        <f>E15+(E15*7/100)-1</f>
        <v>249929.60000000001</v>
      </c>
    </row>
    <row r="16" spans="1:8" ht="15.75" x14ac:dyDescent="0.25">
      <c r="A16" s="332" t="s">
        <v>49</v>
      </c>
      <c r="B16" s="277" t="s">
        <v>5797</v>
      </c>
      <c r="C16" s="277" t="s">
        <v>1858</v>
      </c>
      <c r="D16" s="349">
        <v>18200</v>
      </c>
      <c r="E16" s="350">
        <f>D16+(D16*7/100)-4</f>
        <v>19470</v>
      </c>
      <c r="F16" s="401">
        <f>E16+(E16*7/100)-3</f>
        <v>20829.900000000001</v>
      </c>
    </row>
    <row r="17" spans="1:6" ht="15.75" x14ac:dyDescent="0.25">
      <c r="A17" s="332" t="s">
        <v>72</v>
      </c>
      <c r="B17" s="277" t="s">
        <v>5814</v>
      </c>
      <c r="C17" s="277" t="s">
        <v>1882</v>
      </c>
      <c r="D17" s="349">
        <v>3600</v>
      </c>
      <c r="E17" s="350">
        <f>D17+(D17*7/100)-2</f>
        <v>3850</v>
      </c>
      <c r="F17" s="350">
        <f t="shared" ref="F17:F18" si="1">E17+(E17*7/100)</f>
        <v>4119.5</v>
      </c>
    </row>
    <row r="18" spans="1:6" ht="15.75" x14ac:dyDescent="0.25">
      <c r="A18" s="332" t="s">
        <v>5799</v>
      </c>
      <c r="B18" s="277" t="s">
        <v>5809</v>
      </c>
      <c r="C18" s="277" t="s">
        <v>1869</v>
      </c>
      <c r="D18" s="349">
        <v>2400</v>
      </c>
      <c r="E18" s="350">
        <f>D18+(D18*7/100)+2</f>
        <v>2570</v>
      </c>
      <c r="F18" s="350">
        <f t="shared" si="1"/>
        <v>2749.9</v>
      </c>
    </row>
    <row r="19" spans="1:6" ht="15.75" x14ac:dyDescent="0.25">
      <c r="A19" s="332" t="s">
        <v>5834</v>
      </c>
      <c r="B19" s="277" t="s">
        <v>5837</v>
      </c>
      <c r="C19" s="277" t="s">
        <v>1942</v>
      </c>
      <c r="D19" s="349">
        <v>180</v>
      </c>
      <c r="E19" s="401">
        <f>D19+(D19*7/100)-3</f>
        <v>189.6</v>
      </c>
      <c r="F19" s="401">
        <f>E19+(E19*7/100)-3</f>
        <v>199.87199999999999</v>
      </c>
    </row>
    <row r="20" spans="1:6" ht="15.75" x14ac:dyDescent="0.25">
      <c r="A20" s="332" t="s">
        <v>65</v>
      </c>
      <c r="B20" s="277" t="s">
        <v>5839</v>
      </c>
      <c r="C20" s="277" t="s">
        <v>1944</v>
      </c>
      <c r="D20" s="349">
        <v>0</v>
      </c>
      <c r="E20" s="401">
        <v>0</v>
      </c>
      <c r="F20" s="401">
        <v>0</v>
      </c>
    </row>
    <row r="21" spans="1:6" ht="15.75" x14ac:dyDescent="0.25">
      <c r="A21" s="332" t="s">
        <v>60</v>
      </c>
      <c r="B21" s="277" t="s">
        <v>5840</v>
      </c>
      <c r="C21" s="277" t="s">
        <v>1947</v>
      </c>
      <c r="D21" s="349">
        <v>39300</v>
      </c>
      <c r="E21" s="350">
        <f>D21+(D21*7/100)-1</f>
        <v>42050</v>
      </c>
      <c r="F21" s="401">
        <f>E21+(E21*7/100)+6</f>
        <v>44999.5</v>
      </c>
    </row>
    <row r="22" spans="1:6" ht="15.75" x14ac:dyDescent="0.25">
      <c r="A22" s="332" t="s">
        <v>5836</v>
      </c>
      <c r="B22" s="277" t="s">
        <v>5841</v>
      </c>
      <c r="C22" s="277" t="s">
        <v>1951</v>
      </c>
      <c r="D22" s="349">
        <v>1800</v>
      </c>
      <c r="E22" s="350">
        <f>D22+(D22*7/100)+4</f>
        <v>1930</v>
      </c>
      <c r="F22" s="401">
        <f>E22+(E22*7/100)+5</f>
        <v>2070.1</v>
      </c>
    </row>
    <row r="23" spans="1:6" ht="15.75" x14ac:dyDescent="0.25">
      <c r="A23" s="332"/>
      <c r="B23" s="277"/>
      <c r="C23" s="277"/>
      <c r="D23" s="349"/>
      <c r="E23" s="277"/>
      <c r="F23" s="338"/>
    </row>
    <row r="24" spans="1:6" ht="19.5" thickBot="1" x14ac:dyDescent="0.35">
      <c r="A24" s="342" t="s">
        <v>5879</v>
      </c>
      <c r="B24" s="277" t="s">
        <v>6326</v>
      </c>
      <c r="C24" s="277" t="s">
        <v>2157</v>
      </c>
      <c r="D24" s="351">
        <f>SUM(D25:D30)</f>
        <v>87600</v>
      </c>
      <c r="E24" s="351">
        <f>SUM(E25:E30)</f>
        <v>93730</v>
      </c>
      <c r="F24" s="351">
        <f>SUM(F25:F30)+1</f>
        <v>100310.1</v>
      </c>
    </row>
    <row r="25" spans="1:6" ht="16.5" thickTop="1" x14ac:dyDescent="0.25">
      <c r="A25" s="362" t="s">
        <v>532</v>
      </c>
      <c r="B25" s="16" t="s">
        <v>5863</v>
      </c>
      <c r="C25" s="277" t="s">
        <v>2392</v>
      </c>
      <c r="D25" s="350">
        <v>4400</v>
      </c>
      <c r="E25" s="350">
        <f>D25+(D25*7/100)+2</f>
        <v>4710</v>
      </c>
      <c r="F25" s="350">
        <f t="shared" ref="F25" si="2">E25+(E25*7/100)</f>
        <v>5039.7</v>
      </c>
    </row>
    <row r="26" spans="1:6" ht="15.75" x14ac:dyDescent="0.25">
      <c r="A26" s="332" t="s">
        <v>558</v>
      </c>
      <c r="B26" s="277" t="s">
        <v>5866</v>
      </c>
      <c r="C26" s="277" t="s">
        <v>2448</v>
      </c>
      <c r="D26" s="349">
        <v>13000</v>
      </c>
      <c r="E26" s="350">
        <f t="shared" ref="E26" si="3">D26+(D26*7/100)</f>
        <v>13910</v>
      </c>
      <c r="F26" s="401">
        <f>E26+(E26*7/100)+6</f>
        <v>14889.7</v>
      </c>
    </row>
    <row r="27" spans="1:6" ht="15.75" x14ac:dyDescent="0.25">
      <c r="A27" s="332" t="s">
        <v>5869</v>
      </c>
      <c r="B27" s="277" t="s">
        <v>5870</v>
      </c>
      <c r="C27" s="277" t="s">
        <v>2466</v>
      </c>
      <c r="D27" s="349">
        <v>2200</v>
      </c>
      <c r="E27" s="350">
        <f>D27+(D27*7/100)-4</f>
        <v>2350</v>
      </c>
      <c r="F27" s="401">
        <f>E27+(E27*7/100)+5</f>
        <v>2519.5</v>
      </c>
    </row>
    <row r="28" spans="1:6" ht="15.75" x14ac:dyDescent="0.25">
      <c r="A28" s="332" t="s">
        <v>562</v>
      </c>
      <c r="B28" s="277" t="s">
        <v>5871</v>
      </c>
      <c r="C28" s="277" t="s">
        <v>2511</v>
      </c>
      <c r="D28" s="349">
        <v>20000</v>
      </c>
      <c r="E28" s="350">
        <f t="shared" ref="E28" si="4">D28+(D28*7/100)</f>
        <v>21400</v>
      </c>
      <c r="F28" s="401">
        <f>E28+(E28*7/100)+2</f>
        <v>22900</v>
      </c>
    </row>
    <row r="29" spans="1:6" ht="15.75" x14ac:dyDescent="0.25">
      <c r="A29" s="332" t="s">
        <v>563</v>
      </c>
      <c r="B29" s="277" t="s">
        <v>5872</v>
      </c>
      <c r="C29" s="277" t="s">
        <v>2514</v>
      </c>
      <c r="D29" s="349">
        <v>8000</v>
      </c>
      <c r="E29" s="350">
        <f t="shared" ref="E29" si="5">D29+(D29*7/100)</f>
        <v>8560</v>
      </c>
      <c r="F29" s="401">
        <f>E29+(E29*7/100)+1</f>
        <v>9160.2000000000007</v>
      </c>
    </row>
    <row r="30" spans="1:6" ht="15.75" x14ac:dyDescent="0.25">
      <c r="A30" s="332" t="s">
        <v>566</v>
      </c>
      <c r="B30" s="277" t="s">
        <v>5912</v>
      </c>
      <c r="C30" s="277" t="s">
        <v>2520</v>
      </c>
      <c r="D30" s="349">
        <v>40000</v>
      </c>
      <c r="E30" s="350">
        <f t="shared" ref="E30" si="6">D30+(D30*7/100)</f>
        <v>42800</v>
      </c>
      <c r="F30" s="350">
        <f>E30+(E30*7/100)+4</f>
        <v>45800</v>
      </c>
    </row>
    <row r="31" spans="1:6" ht="15.75" x14ac:dyDescent="0.25">
      <c r="A31" s="332"/>
      <c r="B31" s="277"/>
      <c r="C31" s="277"/>
      <c r="D31" s="349"/>
      <c r="E31" s="277"/>
      <c r="F31" s="338"/>
    </row>
    <row r="32" spans="1:6" ht="16.5" thickBot="1" x14ac:dyDescent="0.3">
      <c r="A32" s="344" t="s">
        <v>6251</v>
      </c>
      <c r="B32" s="277"/>
      <c r="C32" s="277"/>
      <c r="D32" s="351">
        <f>D11+D14+D24</f>
        <v>571380</v>
      </c>
      <c r="E32" s="351">
        <f>E11+E14+E24</f>
        <v>611369.6</v>
      </c>
      <c r="F32" s="351">
        <f>F11+F14+F24</f>
        <v>654190.47199999995</v>
      </c>
    </row>
    <row r="33" spans="1:6" ht="19.5" thickTop="1" x14ac:dyDescent="0.3">
      <c r="A33" s="342" t="s">
        <v>6232</v>
      </c>
      <c r="B33" s="277"/>
      <c r="C33" s="277"/>
      <c r="D33" s="350"/>
      <c r="E33" s="307"/>
      <c r="F33" s="343"/>
    </row>
    <row r="34" spans="1:6" ht="19.5" thickBot="1" x14ac:dyDescent="0.35">
      <c r="A34" s="342" t="s">
        <v>927</v>
      </c>
      <c r="B34" s="277" t="s">
        <v>5990</v>
      </c>
      <c r="C34" s="277" t="s">
        <v>2632</v>
      </c>
      <c r="D34" s="351">
        <f>D35</f>
        <v>571380</v>
      </c>
      <c r="E34" s="351">
        <f t="shared" ref="E34:F34" si="7">E35</f>
        <v>611370</v>
      </c>
      <c r="F34" s="351">
        <f t="shared" si="7"/>
        <v>654190</v>
      </c>
    </row>
    <row r="35" spans="1:6" ht="16.5" thickTop="1" x14ac:dyDescent="0.25">
      <c r="A35" s="277" t="s">
        <v>6523</v>
      </c>
      <c r="B35" s="277" t="s">
        <v>6525</v>
      </c>
      <c r="C35" s="280" t="s">
        <v>6524</v>
      </c>
      <c r="D35" s="368">
        <v>571380</v>
      </c>
      <c r="E35" s="401">
        <v>611370</v>
      </c>
      <c r="F35" s="350">
        <v>654190</v>
      </c>
    </row>
    <row r="36" spans="1:6" ht="15.75" x14ac:dyDescent="0.25">
      <c r="A36" s="332"/>
      <c r="B36" s="277"/>
      <c r="C36" s="277"/>
      <c r="D36" s="349"/>
      <c r="E36" s="277"/>
      <c r="F36" s="338"/>
    </row>
    <row r="37" spans="1:6" ht="15.75" thickBot="1" x14ac:dyDescent="0.3">
      <c r="A37" s="345"/>
      <c r="B37" s="346"/>
      <c r="C37" s="346"/>
      <c r="D37" s="346"/>
      <c r="E37" s="346"/>
      <c r="F37" s="347"/>
    </row>
  </sheetData>
  <mergeCells count="1">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0"/>
  <sheetViews>
    <sheetView workbookViewId="0">
      <selection activeCell="B8" sqref="B8"/>
    </sheetView>
  </sheetViews>
  <sheetFormatPr defaultRowHeight="11.25" x14ac:dyDescent="0.2"/>
  <cols>
    <col min="1" max="1" width="9.140625" style="6"/>
    <col min="2" max="2" width="10.28515625" style="6" bestFit="1" customWidth="1"/>
    <col min="3" max="3" width="35.7109375" style="6" bestFit="1" customWidth="1"/>
    <col min="4" max="4" width="132.7109375" style="6" bestFit="1" customWidth="1"/>
    <col min="5" max="5" width="100.7109375" style="7" customWidth="1"/>
    <col min="6" max="16384" width="9.140625" style="6"/>
  </cols>
  <sheetData>
    <row r="1" spans="1:5" x14ac:dyDescent="0.2">
      <c r="A1" s="5" t="s">
        <v>0</v>
      </c>
      <c r="B1" s="5"/>
    </row>
    <row r="2" spans="1:5" x14ac:dyDescent="0.2">
      <c r="A2" s="5" t="s">
        <v>40</v>
      </c>
      <c r="B2" s="5"/>
    </row>
    <row r="3" spans="1:5" x14ac:dyDescent="0.2">
      <c r="A3" s="10" t="s">
        <v>4</v>
      </c>
      <c r="B3" s="10" t="s">
        <v>41</v>
      </c>
      <c r="C3" s="10" t="s">
        <v>5</v>
      </c>
      <c r="D3" s="10" t="s">
        <v>42</v>
      </c>
      <c r="E3" s="11" t="s">
        <v>51</v>
      </c>
    </row>
    <row r="4" spans="1:5" ht="22.5" x14ac:dyDescent="0.2">
      <c r="A4" s="8">
        <v>5001</v>
      </c>
      <c r="B4" s="8">
        <v>1001</v>
      </c>
      <c r="C4" s="8" t="s">
        <v>7</v>
      </c>
      <c r="D4" s="8" t="s">
        <v>43</v>
      </c>
      <c r="E4" s="7" t="s">
        <v>52</v>
      </c>
    </row>
    <row r="5" spans="1:5" ht="33.75" x14ac:dyDescent="0.2">
      <c r="A5" s="8"/>
      <c r="B5" s="8">
        <f>B4+1</f>
        <v>1002</v>
      </c>
      <c r="C5" s="8"/>
      <c r="D5" s="8" t="s">
        <v>44</v>
      </c>
      <c r="E5" s="7" t="s">
        <v>53</v>
      </c>
    </row>
    <row r="6" spans="1:5" ht="22.5" x14ac:dyDescent="0.2">
      <c r="A6" s="8"/>
      <c r="B6" s="8">
        <f t="shared" ref="B6:B69" si="0">B5+1</f>
        <v>1003</v>
      </c>
      <c r="C6" s="8"/>
      <c r="D6" s="8" t="s">
        <v>45</v>
      </c>
      <c r="E6" s="7" t="s">
        <v>54</v>
      </c>
    </row>
    <row r="7" spans="1:5" ht="33.75" x14ac:dyDescent="0.2">
      <c r="A7" s="8"/>
      <c r="B7" s="8">
        <f t="shared" si="0"/>
        <v>1004</v>
      </c>
      <c r="C7" s="8"/>
      <c r="D7" s="8" t="s">
        <v>46</v>
      </c>
      <c r="E7" s="7" t="s">
        <v>53</v>
      </c>
    </row>
    <row r="8" spans="1:5" ht="33.75" x14ac:dyDescent="0.2">
      <c r="A8" s="8">
        <v>5002</v>
      </c>
      <c r="B8" s="8">
        <f t="shared" si="0"/>
        <v>1005</v>
      </c>
      <c r="C8" s="8" t="s">
        <v>8</v>
      </c>
      <c r="D8" s="8" t="s">
        <v>47</v>
      </c>
      <c r="E8" s="7" t="s">
        <v>56</v>
      </c>
    </row>
    <row r="9" spans="1:5" ht="33.75" x14ac:dyDescent="0.2">
      <c r="A9" s="8"/>
      <c r="B9" s="8">
        <f t="shared" si="0"/>
        <v>1006</v>
      </c>
      <c r="C9" s="8"/>
      <c r="D9" s="8" t="s">
        <v>48</v>
      </c>
      <c r="E9" s="7" t="s">
        <v>53</v>
      </c>
    </row>
    <row r="10" spans="1:5" ht="33.75" x14ac:dyDescent="0.2">
      <c r="A10" s="8"/>
      <c r="B10" s="8">
        <f t="shared" si="0"/>
        <v>1007</v>
      </c>
      <c r="C10" s="8"/>
      <c r="D10" s="8" t="s">
        <v>49</v>
      </c>
      <c r="E10" s="7" t="s">
        <v>56</v>
      </c>
    </row>
    <row r="11" spans="1:5" ht="33.75" x14ac:dyDescent="0.2">
      <c r="A11" s="8"/>
      <c r="B11" s="8">
        <f t="shared" si="0"/>
        <v>1008</v>
      </c>
      <c r="C11" s="8"/>
      <c r="D11" s="8" t="s">
        <v>50</v>
      </c>
      <c r="E11" s="7" t="s">
        <v>53</v>
      </c>
    </row>
    <row r="12" spans="1:5" ht="22.5" x14ac:dyDescent="0.2">
      <c r="A12" s="8"/>
      <c r="B12" s="8">
        <f t="shared" si="0"/>
        <v>1009</v>
      </c>
      <c r="C12" s="8"/>
      <c r="D12" s="8" t="s">
        <v>55</v>
      </c>
      <c r="E12" s="7" t="s">
        <v>57</v>
      </c>
    </row>
    <row r="13" spans="1:5" ht="67.5" x14ac:dyDescent="0.2">
      <c r="A13" s="8">
        <v>5003</v>
      </c>
      <c r="B13" s="8">
        <f t="shared" si="0"/>
        <v>1010</v>
      </c>
      <c r="C13" s="8" t="s">
        <v>23</v>
      </c>
      <c r="D13" s="8" t="s">
        <v>622</v>
      </c>
      <c r="E13" s="7" t="s">
        <v>620</v>
      </c>
    </row>
    <row r="14" spans="1:5" x14ac:dyDescent="0.2">
      <c r="A14" s="8"/>
      <c r="B14" s="8">
        <f t="shared" si="0"/>
        <v>1011</v>
      </c>
      <c r="C14" s="8"/>
      <c r="D14" s="8" t="s">
        <v>623</v>
      </c>
      <c r="E14" s="7" t="s">
        <v>621</v>
      </c>
    </row>
    <row r="15" spans="1:5" ht="67.5" x14ac:dyDescent="0.2">
      <c r="A15" s="8"/>
      <c r="B15" s="8">
        <f t="shared" si="0"/>
        <v>1012</v>
      </c>
      <c r="C15" s="8"/>
      <c r="D15" s="8" t="s">
        <v>625</v>
      </c>
      <c r="E15" s="7" t="s">
        <v>624</v>
      </c>
    </row>
    <row r="16" spans="1:5" ht="33.75" x14ac:dyDescent="0.2">
      <c r="A16" s="8"/>
      <c r="B16" s="8">
        <f t="shared" si="0"/>
        <v>1013</v>
      </c>
      <c r="C16" s="8"/>
      <c r="D16" s="8" t="s">
        <v>626</v>
      </c>
      <c r="E16" s="7" t="s">
        <v>53</v>
      </c>
    </row>
    <row r="17" spans="1:5" x14ac:dyDescent="0.2">
      <c r="A17" s="8">
        <v>5004</v>
      </c>
      <c r="B17" s="8">
        <f t="shared" si="0"/>
        <v>1014</v>
      </c>
      <c r="C17" s="8" t="s">
        <v>9</v>
      </c>
      <c r="D17" s="8" t="s">
        <v>58</v>
      </c>
      <c r="E17" s="7" t="s">
        <v>58</v>
      </c>
    </row>
    <row r="18" spans="1:5" x14ac:dyDescent="0.2">
      <c r="A18" s="8"/>
      <c r="B18" s="8">
        <f t="shared" si="0"/>
        <v>1015</v>
      </c>
      <c r="C18" s="8"/>
      <c r="D18" s="8" t="s">
        <v>59</v>
      </c>
      <c r="E18" s="7" t="s">
        <v>59</v>
      </c>
    </row>
    <row r="19" spans="1:5" x14ac:dyDescent="0.2">
      <c r="A19" s="8"/>
      <c r="B19" s="8">
        <f t="shared" si="0"/>
        <v>1016</v>
      </c>
      <c r="C19" s="8"/>
      <c r="D19" s="8" t="s">
        <v>60</v>
      </c>
      <c r="E19" s="7" t="s">
        <v>62</v>
      </c>
    </row>
    <row r="20" spans="1:5" ht="33.75" x14ac:dyDescent="0.2">
      <c r="A20" s="8"/>
      <c r="B20" s="8">
        <f t="shared" si="0"/>
        <v>1017</v>
      </c>
      <c r="C20" s="8"/>
      <c r="D20" s="8" t="s">
        <v>61</v>
      </c>
      <c r="E20" s="7" t="s">
        <v>53</v>
      </c>
    </row>
    <row r="21" spans="1:5" x14ac:dyDescent="0.2">
      <c r="A21" s="8">
        <v>5005</v>
      </c>
      <c r="B21" s="8">
        <f t="shared" si="0"/>
        <v>1018</v>
      </c>
      <c r="C21" s="8" t="s">
        <v>10</v>
      </c>
      <c r="D21" s="8" t="s">
        <v>63</v>
      </c>
      <c r="E21" s="7" t="s">
        <v>66</v>
      </c>
    </row>
    <row r="22" spans="1:5" ht="33.75" x14ac:dyDescent="0.2">
      <c r="A22" s="8"/>
      <c r="B22" s="8">
        <f t="shared" si="0"/>
        <v>1019</v>
      </c>
      <c r="C22" s="8"/>
      <c r="D22" s="8" t="s">
        <v>64</v>
      </c>
      <c r="E22" s="7" t="s">
        <v>53</v>
      </c>
    </row>
    <row r="23" spans="1:5" x14ac:dyDescent="0.2">
      <c r="A23" s="8"/>
      <c r="B23" s="8">
        <f t="shared" si="0"/>
        <v>1020</v>
      </c>
      <c r="C23" s="8"/>
      <c r="D23" s="8" t="s">
        <v>65</v>
      </c>
      <c r="E23" s="7" t="s">
        <v>66</v>
      </c>
    </row>
    <row r="24" spans="1:5" x14ac:dyDescent="0.2">
      <c r="A24" s="8"/>
      <c r="B24" s="8">
        <f t="shared" si="0"/>
        <v>1021</v>
      </c>
      <c r="C24" s="8"/>
      <c r="D24" s="9" t="s">
        <v>67</v>
      </c>
    </row>
    <row r="25" spans="1:5" x14ac:dyDescent="0.2">
      <c r="A25" s="8">
        <v>5006</v>
      </c>
      <c r="B25" s="8">
        <f t="shared" si="0"/>
        <v>1022</v>
      </c>
      <c r="C25" s="8" t="s">
        <v>19</v>
      </c>
      <c r="D25" s="8" t="s">
        <v>68</v>
      </c>
      <c r="E25" s="7" t="s">
        <v>70</v>
      </c>
    </row>
    <row r="26" spans="1:5" ht="33.75" x14ac:dyDescent="0.2">
      <c r="A26" s="8"/>
      <c r="B26" s="8">
        <f t="shared" si="0"/>
        <v>1023</v>
      </c>
      <c r="C26" s="8"/>
      <c r="D26" s="8" t="s">
        <v>69</v>
      </c>
      <c r="E26" s="7" t="s">
        <v>53</v>
      </c>
    </row>
    <row r="27" spans="1:5" ht="33.75" x14ac:dyDescent="0.2">
      <c r="A27" s="8"/>
      <c r="B27" s="8">
        <f t="shared" si="0"/>
        <v>1024</v>
      </c>
      <c r="C27" s="8"/>
      <c r="D27" s="8" t="s">
        <v>71</v>
      </c>
      <c r="E27" s="7" t="s">
        <v>53</v>
      </c>
    </row>
    <row r="28" spans="1:5" x14ac:dyDescent="0.2">
      <c r="A28" s="8"/>
      <c r="B28" s="8">
        <f t="shared" si="0"/>
        <v>1025</v>
      </c>
      <c r="C28" s="8"/>
      <c r="D28" s="8" t="s">
        <v>72</v>
      </c>
      <c r="E28" s="7" t="s">
        <v>70</v>
      </c>
    </row>
    <row r="29" spans="1:5" x14ac:dyDescent="0.2">
      <c r="A29" s="8"/>
      <c r="B29" s="8">
        <f t="shared" si="0"/>
        <v>1026</v>
      </c>
      <c r="C29" s="8"/>
      <c r="D29" s="8" t="s">
        <v>73</v>
      </c>
      <c r="E29" s="7" t="s">
        <v>74</v>
      </c>
    </row>
    <row r="30" spans="1:5" ht="22.5" x14ac:dyDescent="0.2">
      <c r="A30" s="8">
        <v>5007</v>
      </c>
      <c r="B30" s="8">
        <f t="shared" si="0"/>
        <v>1027</v>
      </c>
      <c r="C30" s="8" t="s">
        <v>17</v>
      </c>
      <c r="D30" s="8" t="s">
        <v>75</v>
      </c>
      <c r="E30" s="7" t="s">
        <v>77</v>
      </c>
    </row>
    <row r="31" spans="1:5" ht="33.75" x14ac:dyDescent="0.2">
      <c r="A31" s="8"/>
      <c r="B31" s="8">
        <f t="shared" si="0"/>
        <v>1028</v>
      </c>
      <c r="C31" s="8"/>
      <c r="D31" s="8" t="s">
        <v>76</v>
      </c>
      <c r="E31" s="7" t="s">
        <v>53</v>
      </c>
    </row>
    <row r="32" spans="1:5" ht="33.75" x14ac:dyDescent="0.2">
      <c r="A32" s="8"/>
      <c r="B32" s="8">
        <f t="shared" si="0"/>
        <v>1029</v>
      </c>
      <c r="C32" s="8"/>
      <c r="D32" s="8" t="s">
        <v>78</v>
      </c>
      <c r="E32" s="7" t="s">
        <v>53</v>
      </c>
    </row>
    <row r="33" spans="1:5" ht="22.5" x14ac:dyDescent="0.2">
      <c r="A33" s="8"/>
      <c r="B33" s="8">
        <f t="shared" si="0"/>
        <v>1030</v>
      </c>
      <c r="C33" s="8"/>
      <c r="D33" s="8" t="s">
        <v>79</v>
      </c>
      <c r="E33" s="7" t="s">
        <v>83</v>
      </c>
    </row>
    <row r="34" spans="1:5" x14ac:dyDescent="0.2">
      <c r="A34" s="8"/>
      <c r="B34" s="8">
        <f t="shared" si="0"/>
        <v>1031</v>
      </c>
      <c r="C34" s="8"/>
      <c r="D34" s="8" t="s">
        <v>80</v>
      </c>
      <c r="E34" s="7" t="s">
        <v>84</v>
      </c>
    </row>
    <row r="35" spans="1:5" x14ac:dyDescent="0.2">
      <c r="A35" s="8"/>
      <c r="B35" s="8">
        <f t="shared" si="0"/>
        <v>1032</v>
      </c>
      <c r="C35" s="8"/>
      <c r="D35" s="8" t="s">
        <v>81</v>
      </c>
      <c r="E35" s="7" t="s">
        <v>85</v>
      </c>
    </row>
    <row r="36" spans="1:5" ht="45" customHeight="1" x14ac:dyDescent="0.2">
      <c r="A36" s="8"/>
      <c r="B36" s="8">
        <f t="shared" si="0"/>
        <v>1033</v>
      </c>
      <c r="C36" s="8"/>
      <c r="D36" s="8" t="s">
        <v>82</v>
      </c>
      <c r="E36" s="7" t="s">
        <v>86</v>
      </c>
    </row>
    <row r="37" spans="1:5" ht="56.25" x14ac:dyDescent="0.2">
      <c r="A37" s="8">
        <v>5008</v>
      </c>
      <c r="B37" s="8">
        <f t="shared" si="0"/>
        <v>1034</v>
      </c>
      <c r="C37" s="8" t="s">
        <v>18</v>
      </c>
      <c r="D37" s="8" t="s">
        <v>87</v>
      </c>
      <c r="E37" s="7" t="s">
        <v>89</v>
      </c>
    </row>
    <row r="38" spans="1:5" ht="33.75" x14ac:dyDescent="0.2">
      <c r="A38" s="8"/>
      <c r="B38" s="8">
        <f t="shared" si="0"/>
        <v>1035</v>
      </c>
      <c r="C38" s="8"/>
      <c r="D38" s="8" t="s">
        <v>88</v>
      </c>
      <c r="E38" s="7" t="s">
        <v>53</v>
      </c>
    </row>
    <row r="39" spans="1:5" x14ac:dyDescent="0.2">
      <c r="A39" s="8"/>
      <c r="B39" s="8">
        <f t="shared" si="0"/>
        <v>1036</v>
      </c>
      <c r="C39" s="8"/>
      <c r="D39" s="8" t="s">
        <v>90</v>
      </c>
      <c r="E39" s="7" t="s">
        <v>92</v>
      </c>
    </row>
    <row r="40" spans="1:5" ht="33.75" x14ac:dyDescent="0.2">
      <c r="A40" s="8"/>
      <c r="B40" s="8">
        <f t="shared" si="0"/>
        <v>1037</v>
      </c>
      <c r="C40" s="8"/>
      <c r="D40" s="8" t="s">
        <v>91</v>
      </c>
      <c r="E40" s="7" t="s">
        <v>53</v>
      </c>
    </row>
    <row r="41" spans="1:5" x14ac:dyDescent="0.2">
      <c r="A41" s="8"/>
      <c r="B41" s="8">
        <f t="shared" si="0"/>
        <v>1038</v>
      </c>
      <c r="C41" s="8"/>
      <c r="D41" s="8" t="s">
        <v>93</v>
      </c>
      <c r="E41" s="7" t="s">
        <v>92</v>
      </c>
    </row>
    <row r="42" spans="1:5" ht="33.75" x14ac:dyDescent="0.2">
      <c r="A42" s="8"/>
      <c r="B42" s="8">
        <f t="shared" si="0"/>
        <v>1039</v>
      </c>
      <c r="C42" s="8"/>
      <c r="D42" s="8" t="s">
        <v>94</v>
      </c>
      <c r="E42" s="7" t="s">
        <v>53</v>
      </c>
    </row>
    <row r="43" spans="1:5" x14ac:dyDescent="0.2">
      <c r="A43" s="8"/>
      <c r="B43" s="8">
        <f t="shared" si="0"/>
        <v>1040</v>
      </c>
      <c r="C43" s="8"/>
      <c r="D43" s="8" t="s">
        <v>96</v>
      </c>
      <c r="E43" s="7" t="s">
        <v>95</v>
      </c>
    </row>
    <row r="44" spans="1:5" ht="22.5" x14ac:dyDescent="0.2">
      <c r="A44" s="8">
        <v>5009</v>
      </c>
      <c r="B44" s="8">
        <f t="shared" si="0"/>
        <v>1041</v>
      </c>
      <c r="C44" s="8" t="s">
        <v>11</v>
      </c>
      <c r="D44" s="8" t="s">
        <v>97</v>
      </c>
      <c r="E44" s="7" t="s">
        <v>106</v>
      </c>
    </row>
    <row r="45" spans="1:5" ht="22.5" x14ac:dyDescent="0.2">
      <c r="A45" s="8"/>
      <c r="B45" s="8">
        <f t="shared" si="0"/>
        <v>1042</v>
      </c>
      <c r="C45" s="8"/>
      <c r="D45" s="8" t="s">
        <v>98</v>
      </c>
      <c r="E45" s="7" t="s">
        <v>107</v>
      </c>
    </row>
    <row r="46" spans="1:5" ht="33.75" x14ac:dyDescent="0.2">
      <c r="A46" s="8"/>
      <c r="B46" s="8">
        <f t="shared" si="0"/>
        <v>1043</v>
      </c>
      <c r="C46" s="8"/>
      <c r="D46" s="8" t="s">
        <v>99</v>
      </c>
      <c r="E46" s="7" t="s">
        <v>108</v>
      </c>
    </row>
    <row r="47" spans="1:5" ht="22.5" x14ac:dyDescent="0.2">
      <c r="A47" s="8"/>
      <c r="B47" s="8">
        <f t="shared" si="0"/>
        <v>1044</v>
      </c>
      <c r="C47" s="8"/>
      <c r="D47" s="8" t="s">
        <v>100</v>
      </c>
      <c r="E47" s="7" t="s">
        <v>109</v>
      </c>
    </row>
    <row r="48" spans="1:5" ht="33.75" x14ac:dyDescent="0.2">
      <c r="A48" s="8"/>
      <c r="B48" s="8">
        <f t="shared" si="0"/>
        <v>1045</v>
      </c>
      <c r="C48" s="8"/>
      <c r="D48" s="8" t="s">
        <v>101</v>
      </c>
      <c r="E48" s="7" t="s">
        <v>110</v>
      </c>
    </row>
    <row r="49" spans="1:5" x14ac:dyDescent="0.2">
      <c r="A49" s="8"/>
      <c r="B49" s="8">
        <f t="shared" si="0"/>
        <v>1046</v>
      </c>
      <c r="C49" s="8"/>
      <c r="D49" s="8" t="s">
        <v>102</v>
      </c>
      <c r="E49" s="7" t="s">
        <v>111</v>
      </c>
    </row>
    <row r="50" spans="1:5" x14ac:dyDescent="0.2">
      <c r="A50" s="8"/>
      <c r="B50" s="8">
        <f t="shared" si="0"/>
        <v>1047</v>
      </c>
      <c r="C50" s="8"/>
      <c r="D50" s="8" t="s">
        <v>103</v>
      </c>
      <c r="E50" s="7" t="s">
        <v>112</v>
      </c>
    </row>
    <row r="51" spans="1:5" ht="22.5" x14ac:dyDescent="0.2">
      <c r="A51" s="8"/>
      <c r="B51" s="8">
        <f t="shared" si="0"/>
        <v>1048</v>
      </c>
      <c r="C51" s="8"/>
      <c r="D51" s="8" t="s">
        <v>104</v>
      </c>
      <c r="E51" s="7" t="s">
        <v>113</v>
      </c>
    </row>
    <row r="52" spans="1:5" ht="22.5" x14ac:dyDescent="0.2">
      <c r="A52" s="8"/>
      <c r="B52" s="8">
        <f t="shared" si="0"/>
        <v>1049</v>
      </c>
      <c r="C52" s="8"/>
      <c r="D52" s="8" t="s">
        <v>105</v>
      </c>
      <c r="E52" s="7" t="s">
        <v>114</v>
      </c>
    </row>
    <row r="53" spans="1:5" x14ac:dyDescent="0.2">
      <c r="A53" s="8">
        <v>5010</v>
      </c>
      <c r="B53" s="8">
        <f t="shared" si="0"/>
        <v>1050</v>
      </c>
      <c r="C53" s="8" t="s">
        <v>15</v>
      </c>
      <c r="D53" s="8" t="s">
        <v>418</v>
      </c>
      <c r="E53" s="7" t="s">
        <v>421</v>
      </c>
    </row>
    <row r="54" spans="1:5" ht="56.25" x14ac:dyDescent="0.2">
      <c r="A54" s="8"/>
      <c r="B54" s="8">
        <f t="shared" si="0"/>
        <v>1051</v>
      </c>
      <c r="C54" s="8"/>
      <c r="D54" s="8" t="s">
        <v>115</v>
      </c>
      <c r="E54" s="7" t="s">
        <v>422</v>
      </c>
    </row>
    <row r="55" spans="1:5" x14ac:dyDescent="0.2">
      <c r="A55" s="8"/>
      <c r="B55" s="8">
        <f t="shared" si="0"/>
        <v>1052</v>
      </c>
      <c r="C55" s="8"/>
      <c r="D55" s="8" t="s">
        <v>116</v>
      </c>
      <c r="E55" s="7" t="s">
        <v>271</v>
      </c>
    </row>
    <row r="56" spans="1:5" ht="45" x14ac:dyDescent="0.2">
      <c r="A56" s="8"/>
      <c r="B56" s="8">
        <f t="shared" si="0"/>
        <v>1053</v>
      </c>
      <c r="C56" s="8"/>
      <c r="D56" s="8" t="s">
        <v>117</v>
      </c>
      <c r="E56" s="7" t="s">
        <v>272</v>
      </c>
    </row>
    <row r="57" spans="1:5" x14ac:dyDescent="0.2">
      <c r="A57" s="8"/>
      <c r="B57" s="8">
        <f t="shared" si="0"/>
        <v>1054</v>
      </c>
      <c r="C57" s="8"/>
      <c r="D57" s="8" t="s">
        <v>118</v>
      </c>
      <c r="E57" s="7" t="s">
        <v>273</v>
      </c>
    </row>
    <row r="58" spans="1:5" ht="33.75" x14ac:dyDescent="0.2">
      <c r="A58" s="8"/>
      <c r="B58" s="8">
        <f t="shared" si="0"/>
        <v>1055</v>
      </c>
      <c r="C58" s="8"/>
      <c r="D58" s="8" t="s">
        <v>119</v>
      </c>
      <c r="E58" s="7" t="s">
        <v>274</v>
      </c>
    </row>
    <row r="59" spans="1:5" x14ac:dyDescent="0.2">
      <c r="A59" s="8"/>
      <c r="B59" s="8">
        <f t="shared" si="0"/>
        <v>1056</v>
      </c>
      <c r="C59" s="8"/>
      <c r="D59" s="8" t="s">
        <v>120</v>
      </c>
      <c r="E59" s="7" t="s">
        <v>275</v>
      </c>
    </row>
    <row r="60" spans="1:5" x14ac:dyDescent="0.2">
      <c r="A60" s="8"/>
      <c r="B60" s="8">
        <f t="shared" si="0"/>
        <v>1057</v>
      </c>
      <c r="C60" s="8"/>
      <c r="D60" s="8" t="s">
        <v>121</v>
      </c>
      <c r="E60" s="7" t="s">
        <v>276</v>
      </c>
    </row>
    <row r="61" spans="1:5" ht="33.75" x14ac:dyDescent="0.2">
      <c r="A61" s="8"/>
      <c r="B61" s="8">
        <f t="shared" si="0"/>
        <v>1058</v>
      </c>
      <c r="C61" s="8"/>
      <c r="D61" s="8" t="s">
        <v>122</v>
      </c>
      <c r="E61" s="7" t="s">
        <v>277</v>
      </c>
    </row>
    <row r="62" spans="1:5" ht="22.5" x14ac:dyDescent="0.2">
      <c r="A62" s="8"/>
      <c r="B62" s="8">
        <f t="shared" si="0"/>
        <v>1059</v>
      </c>
      <c r="C62" s="8"/>
      <c r="D62" s="8" t="s">
        <v>123</v>
      </c>
      <c r="E62" s="7" t="s">
        <v>278</v>
      </c>
    </row>
    <row r="63" spans="1:5" ht="22.5" x14ac:dyDescent="0.2">
      <c r="A63" s="8"/>
      <c r="B63" s="8">
        <f t="shared" si="0"/>
        <v>1060</v>
      </c>
      <c r="C63" s="8"/>
      <c r="D63" s="8" t="s">
        <v>124</v>
      </c>
      <c r="E63" s="7" t="s">
        <v>279</v>
      </c>
    </row>
    <row r="64" spans="1:5" ht="33.75" x14ac:dyDescent="0.2">
      <c r="A64" s="8"/>
      <c r="B64" s="8">
        <f t="shared" si="0"/>
        <v>1061</v>
      </c>
      <c r="C64" s="8"/>
      <c r="D64" s="8" t="s">
        <v>125</v>
      </c>
      <c r="E64" s="7" t="s">
        <v>280</v>
      </c>
    </row>
    <row r="65" spans="1:5" ht="67.5" x14ac:dyDescent="0.2">
      <c r="A65" s="8"/>
      <c r="B65" s="8">
        <f t="shared" si="0"/>
        <v>1062</v>
      </c>
      <c r="C65" s="8"/>
      <c r="D65" s="8" t="s">
        <v>126</v>
      </c>
      <c r="E65" s="7" t="s">
        <v>281</v>
      </c>
    </row>
    <row r="66" spans="1:5" ht="22.5" x14ac:dyDescent="0.2">
      <c r="A66" s="8"/>
      <c r="B66" s="8">
        <f t="shared" si="0"/>
        <v>1063</v>
      </c>
      <c r="C66" s="8"/>
      <c r="D66" s="8" t="s">
        <v>127</v>
      </c>
      <c r="E66" s="7" t="s">
        <v>282</v>
      </c>
    </row>
    <row r="67" spans="1:5" ht="22.5" x14ac:dyDescent="0.2">
      <c r="A67" s="8"/>
      <c r="B67" s="8">
        <f t="shared" si="0"/>
        <v>1064</v>
      </c>
      <c r="C67" s="8"/>
      <c r="D67" s="8" t="s">
        <v>128</v>
      </c>
      <c r="E67" s="7" t="s">
        <v>283</v>
      </c>
    </row>
    <row r="68" spans="1:5" ht="67.5" x14ac:dyDescent="0.2">
      <c r="A68" s="8"/>
      <c r="B68" s="8">
        <f t="shared" si="0"/>
        <v>1065</v>
      </c>
      <c r="C68" s="8"/>
      <c r="D68" s="8" t="s">
        <v>129</v>
      </c>
      <c r="E68" s="7" t="s">
        <v>284</v>
      </c>
    </row>
    <row r="69" spans="1:5" ht="22.5" x14ac:dyDescent="0.2">
      <c r="A69" s="8"/>
      <c r="B69" s="8">
        <f t="shared" si="0"/>
        <v>1066</v>
      </c>
      <c r="C69" s="8"/>
      <c r="D69" s="8" t="s">
        <v>130</v>
      </c>
      <c r="E69" s="7" t="s">
        <v>285</v>
      </c>
    </row>
    <row r="70" spans="1:5" ht="33.75" x14ac:dyDescent="0.2">
      <c r="A70" s="8"/>
      <c r="B70" s="8">
        <f t="shared" ref="B70:B133" si="1">B69+1</f>
        <v>1067</v>
      </c>
      <c r="C70" s="8"/>
      <c r="D70" s="8" t="s">
        <v>131</v>
      </c>
      <c r="E70" s="7" t="s">
        <v>286</v>
      </c>
    </row>
    <row r="71" spans="1:5" ht="22.5" x14ac:dyDescent="0.2">
      <c r="A71" s="8"/>
      <c r="B71" s="8">
        <f t="shared" si="1"/>
        <v>1068</v>
      </c>
      <c r="C71" s="8"/>
      <c r="D71" s="8" t="s">
        <v>132</v>
      </c>
      <c r="E71" s="7" t="s">
        <v>287</v>
      </c>
    </row>
    <row r="72" spans="1:5" ht="22.5" x14ac:dyDescent="0.2">
      <c r="A72" s="8"/>
      <c r="B72" s="8">
        <f t="shared" si="1"/>
        <v>1069</v>
      </c>
      <c r="C72" s="8"/>
      <c r="D72" s="8" t="s">
        <v>133</v>
      </c>
      <c r="E72" s="7" t="s">
        <v>288</v>
      </c>
    </row>
    <row r="73" spans="1:5" ht="22.5" x14ac:dyDescent="0.2">
      <c r="A73" s="8"/>
      <c r="B73" s="8">
        <f t="shared" si="1"/>
        <v>1070</v>
      </c>
      <c r="C73" s="8"/>
      <c r="D73" s="8" t="s">
        <v>134</v>
      </c>
      <c r="E73" s="7" t="s">
        <v>289</v>
      </c>
    </row>
    <row r="74" spans="1:5" ht="22.5" x14ac:dyDescent="0.2">
      <c r="A74" s="8"/>
      <c r="B74" s="8">
        <f t="shared" si="1"/>
        <v>1071</v>
      </c>
      <c r="C74" s="8"/>
      <c r="D74" s="8" t="s">
        <v>135</v>
      </c>
      <c r="E74" s="7" t="s">
        <v>290</v>
      </c>
    </row>
    <row r="75" spans="1:5" ht="22.5" x14ac:dyDescent="0.2">
      <c r="A75" s="8"/>
      <c r="B75" s="8">
        <f t="shared" si="1"/>
        <v>1072</v>
      </c>
      <c r="C75" s="8"/>
      <c r="D75" s="8" t="s">
        <v>136</v>
      </c>
      <c r="E75" s="7" t="s">
        <v>291</v>
      </c>
    </row>
    <row r="76" spans="1:5" x14ac:dyDescent="0.2">
      <c r="A76" s="8"/>
      <c r="B76" s="8">
        <f t="shared" si="1"/>
        <v>1073</v>
      </c>
      <c r="C76" s="8"/>
      <c r="D76" s="8" t="s">
        <v>137</v>
      </c>
      <c r="E76" s="7" t="s">
        <v>292</v>
      </c>
    </row>
    <row r="77" spans="1:5" ht="22.5" x14ac:dyDescent="0.2">
      <c r="A77" s="8"/>
      <c r="B77" s="8">
        <f t="shared" si="1"/>
        <v>1074</v>
      </c>
      <c r="C77" s="8"/>
      <c r="D77" s="8" t="s">
        <v>138</v>
      </c>
      <c r="E77" s="7" t="s">
        <v>293</v>
      </c>
    </row>
    <row r="78" spans="1:5" x14ac:dyDescent="0.2">
      <c r="A78" s="8"/>
      <c r="B78" s="8">
        <f t="shared" si="1"/>
        <v>1075</v>
      </c>
      <c r="C78" s="8"/>
      <c r="D78" s="8" t="s">
        <v>139</v>
      </c>
      <c r="E78" s="7" t="s">
        <v>294</v>
      </c>
    </row>
    <row r="79" spans="1:5" x14ac:dyDescent="0.2">
      <c r="A79" s="8"/>
      <c r="B79" s="8">
        <f t="shared" si="1"/>
        <v>1076</v>
      </c>
      <c r="C79" s="8"/>
      <c r="D79" s="8" t="s">
        <v>140</v>
      </c>
      <c r="E79" s="7" t="s">
        <v>295</v>
      </c>
    </row>
    <row r="80" spans="1:5" x14ac:dyDescent="0.2">
      <c r="A80" s="8"/>
      <c r="B80" s="8">
        <f t="shared" si="1"/>
        <v>1077</v>
      </c>
      <c r="C80" s="8"/>
      <c r="D80" s="8" t="s">
        <v>141</v>
      </c>
      <c r="E80" s="7" t="s">
        <v>296</v>
      </c>
    </row>
    <row r="81" spans="1:5" ht="33.75" x14ac:dyDescent="0.2">
      <c r="A81" s="8"/>
      <c r="B81" s="8">
        <f t="shared" si="1"/>
        <v>1078</v>
      </c>
      <c r="C81" s="8"/>
      <c r="D81" s="8" t="s">
        <v>142</v>
      </c>
      <c r="E81" s="7" t="s">
        <v>297</v>
      </c>
    </row>
    <row r="82" spans="1:5" ht="22.5" x14ac:dyDescent="0.2">
      <c r="A82" s="8"/>
      <c r="B82" s="8">
        <f t="shared" si="1"/>
        <v>1079</v>
      </c>
      <c r="C82" s="8"/>
      <c r="D82" s="8" t="s">
        <v>143</v>
      </c>
      <c r="E82" s="7" t="s">
        <v>298</v>
      </c>
    </row>
    <row r="83" spans="1:5" x14ac:dyDescent="0.2">
      <c r="A83" s="8"/>
      <c r="B83" s="8">
        <f t="shared" si="1"/>
        <v>1080</v>
      </c>
      <c r="C83" s="8"/>
      <c r="D83" s="8" t="s">
        <v>144</v>
      </c>
      <c r="E83" s="7" t="s">
        <v>299</v>
      </c>
    </row>
    <row r="84" spans="1:5" ht="33.75" x14ac:dyDescent="0.2">
      <c r="A84" s="8"/>
      <c r="B84" s="8">
        <f t="shared" si="1"/>
        <v>1081</v>
      </c>
      <c r="C84" s="8"/>
      <c r="D84" s="8" t="s">
        <v>145</v>
      </c>
      <c r="E84" s="7" t="s">
        <v>300</v>
      </c>
    </row>
    <row r="85" spans="1:5" ht="22.5" x14ac:dyDescent="0.2">
      <c r="A85" s="8"/>
      <c r="B85" s="8">
        <f t="shared" si="1"/>
        <v>1082</v>
      </c>
      <c r="C85" s="8"/>
      <c r="D85" s="8" t="s">
        <v>146</v>
      </c>
      <c r="E85" s="7" t="s">
        <v>301</v>
      </c>
    </row>
    <row r="86" spans="1:5" ht="22.5" x14ac:dyDescent="0.2">
      <c r="A86" s="8"/>
      <c r="B86" s="8">
        <f t="shared" si="1"/>
        <v>1083</v>
      </c>
      <c r="C86" s="8"/>
      <c r="D86" s="8" t="s">
        <v>147</v>
      </c>
      <c r="E86" s="7" t="s">
        <v>302</v>
      </c>
    </row>
    <row r="87" spans="1:5" x14ac:dyDescent="0.2">
      <c r="A87" s="8"/>
      <c r="B87" s="8">
        <f t="shared" si="1"/>
        <v>1084</v>
      </c>
      <c r="C87" s="8"/>
      <c r="D87" s="8" t="s">
        <v>148</v>
      </c>
      <c r="E87" s="7" t="s">
        <v>303</v>
      </c>
    </row>
    <row r="88" spans="1:5" x14ac:dyDescent="0.2">
      <c r="A88" s="8"/>
      <c r="B88" s="8">
        <f t="shared" si="1"/>
        <v>1085</v>
      </c>
      <c r="C88" s="8"/>
      <c r="D88" s="8" t="s">
        <v>149</v>
      </c>
      <c r="E88" s="7" t="s">
        <v>304</v>
      </c>
    </row>
    <row r="89" spans="1:5" x14ac:dyDescent="0.2">
      <c r="A89" s="8"/>
      <c r="B89" s="8">
        <f t="shared" si="1"/>
        <v>1086</v>
      </c>
      <c r="C89" s="8"/>
      <c r="D89" s="8" t="s">
        <v>150</v>
      </c>
      <c r="E89" s="7" t="s">
        <v>305</v>
      </c>
    </row>
    <row r="90" spans="1:5" ht="22.5" x14ac:dyDescent="0.2">
      <c r="A90" s="8"/>
      <c r="B90" s="8">
        <f t="shared" si="1"/>
        <v>1087</v>
      </c>
      <c r="C90" s="8"/>
      <c r="D90" s="8" t="s">
        <v>151</v>
      </c>
      <c r="E90" s="7" t="s">
        <v>306</v>
      </c>
    </row>
    <row r="91" spans="1:5" ht="22.5" x14ac:dyDescent="0.2">
      <c r="A91" s="8"/>
      <c r="B91" s="8">
        <f t="shared" si="1"/>
        <v>1088</v>
      </c>
      <c r="C91" s="8"/>
      <c r="D91" s="8" t="s">
        <v>152</v>
      </c>
      <c r="E91" s="7" t="s">
        <v>307</v>
      </c>
    </row>
    <row r="92" spans="1:5" ht="22.5" x14ac:dyDescent="0.2">
      <c r="A92" s="8"/>
      <c r="B92" s="8">
        <f t="shared" si="1"/>
        <v>1089</v>
      </c>
      <c r="C92" s="8"/>
      <c r="D92" s="8" t="s">
        <v>153</v>
      </c>
      <c r="E92" s="7" t="s">
        <v>308</v>
      </c>
    </row>
    <row r="93" spans="1:5" ht="78.75" x14ac:dyDescent="0.2">
      <c r="A93" s="8"/>
      <c r="B93" s="8">
        <f t="shared" si="1"/>
        <v>1090</v>
      </c>
      <c r="C93" s="8"/>
      <c r="D93" s="8" t="s">
        <v>154</v>
      </c>
      <c r="E93" s="7" t="s">
        <v>309</v>
      </c>
    </row>
    <row r="94" spans="1:5" x14ac:dyDescent="0.2">
      <c r="A94" s="8"/>
      <c r="B94" s="8">
        <f t="shared" si="1"/>
        <v>1091</v>
      </c>
      <c r="C94" s="8"/>
      <c r="D94" s="8" t="s">
        <v>155</v>
      </c>
      <c r="E94" s="7" t="s">
        <v>310</v>
      </c>
    </row>
    <row r="95" spans="1:5" ht="22.5" x14ac:dyDescent="0.2">
      <c r="A95" s="8"/>
      <c r="B95" s="8">
        <f t="shared" si="1"/>
        <v>1092</v>
      </c>
      <c r="C95" s="8"/>
      <c r="D95" s="8" t="s">
        <v>156</v>
      </c>
      <c r="E95" s="7" t="s">
        <v>311</v>
      </c>
    </row>
    <row r="96" spans="1:5" ht="33.75" x14ac:dyDescent="0.2">
      <c r="A96" s="8"/>
      <c r="B96" s="8">
        <f t="shared" si="1"/>
        <v>1093</v>
      </c>
      <c r="C96" s="8"/>
      <c r="D96" s="8" t="s">
        <v>157</v>
      </c>
      <c r="E96" s="7" t="s">
        <v>312</v>
      </c>
    </row>
    <row r="97" spans="1:5" x14ac:dyDescent="0.2">
      <c r="A97" s="8"/>
      <c r="B97" s="8">
        <f t="shared" si="1"/>
        <v>1094</v>
      </c>
      <c r="C97" s="8"/>
      <c r="D97" s="8" t="s">
        <v>158</v>
      </c>
      <c r="E97" s="7" t="s">
        <v>313</v>
      </c>
    </row>
    <row r="98" spans="1:5" x14ac:dyDescent="0.2">
      <c r="A98" s="8"/>
      <c r="B98" s="8">
        <f t="shared" si="1"/>
        <v>1095</v>
      </c>
      <c r="C98" s="8"/>
      <c r="D98" s="8" t="s">
        <v>159</v>
      </c>
      <c r="E98" s="7" t="s">
        <v>314</v>
      </c>
    </row>
    <row r="99" spans="1:5" ht="22.5" x14ac:dyDescent="0.2">
      <c r="A99" s="8"/>
      <c r="B99" s="8">
        <f t="shared" si="1"/>
        <v>1096</v>
      </c>
      <c r="C99" s="8"/>
      <c r="D99" s="8" t="s">
        <v>160</v>
      </c>
      <c r="E99" s="7" t="s">
        <v>315</v>
      </c>
    </row>
    <row r="100" spans="1:5" x14ac:dyDescent="0.2">
      <c r="A100" s="8"/>
      <c r="B100" s="8">
        <f t="shared" si="1"/>
        <v>1097</v>
      </c>
      <c r="C100" s="8"/>
      <c r="D100" s="8" t="s">
        <v>161</v>
      </c>
      <c r="E100" s="7" t="s">
        <v>316</v>
      </c>
    </row>
    <row r="101" spans="1:5" ht="22.5" x14ac:dyDescent="0.2">
      <c r="A101" s="8"/>
      <c r="B101" s="8">
        <f t="shared" si="1"/>
        <v>1098</v>
      </c>
      <c r="C101" s="8"/>
      <c r="D101" s="8" t="s">
        <v>162</v>
      </c>
      <c r="E101" s="7" t="s">
        <v>317</v>
      </c>
    </row>
    <row r="102" spans="1:5" ht="22.5" x14ac:dyDescent="0.2">
      <c r="A102" s="8"/>
      <c r="B102" s="8">
        <f t="shared" si="1"/>
        <v>1099</v>
      </c>
      <c r="C102" s="8"/>
      <c r="D102" s="8" t="s">
        <v>163</v>
      </c>
      <c r="E102" s="7" t="s">
        <v>318</v>
      </c>
    </row>
    <row r="103" spans="1:5" x14ac:dyDescent="0.2">
      <c r="A103" s="8"/>
      <c r="B103" s="8">
        <f t="shared" si="1"/>
        <v>1100</v>
      </c>
      <c r="C103" s="8"/>
      <c r="D103" s="8" t="s">
        <v>164</v>
      </c>
      <c r="E103" s="7" t="s">
        <v>319</v>
      </c>
    </row>
    <row r="104" spans="1:5" ht="22.5" x14ac:dyDescent="0.2">
      <c r="A104" s="8"/>
      <c r="B104" s="8">
        <f t="shared" si="1"/>
        <v>1101</v>
      </c>
      <c r="C104" s="8"/>
      <c r="D104" s="8" t="s">
        <v>165</v>
      </c>
      <c r="E104" s="7" t="s">
        <v>320</v>
      </c>
    </row>
    <row r="105" spans="1:5" ht="90" x14ac:dyDescent="0.2">
      <c r="A105" s="8"/>
      <c r="B105" s="8">
        <f t="shared" si="1"/>
        <v>1102</v>
      </c>
      <c r="C105" s="8"/>
      <c r="D105" s="8" t="s">
        <v>419</v>
      </c>
      <c r="E105" s="7" t="s">
        <v>423</v>
      </c>
    </row>
    <row r="106" spans="1:5" x14ac:dyDescent="0.2">
      <c r="A106" s="8"/>
      <c r="B106" s="8">
        <f t="shared" si="1"/>
        <v>1103</v>
      </c>
      <c r="C106" s="8"/>
      <c r="D106" s="8" t="s">
        <v>166</v>
      </c>
      <c r="E106" s="7" t="s">
        <v>275</v>
      </c>
    </row>
    <row r="107" spans="1:5" x14ac:dyDescent="0.2">
      <c r="A107" s="8"/>
      <c r="B107" s="8">
        <f t="shared" si="1"/>
        <v>1104</v>
      </c>
      <c r="C107" s="8"/>
      <c r="D107" s="8" t="s">
        <v>167</v>
      </c>
      <c r="E107" s="7" t="s">
        <v>321</v>
      </c>
    </row>
    <row r="108" spans="1:5" ht="33.75" x14ac:dyDescent="0.2">
      <c r="A108" s="8"/>
      <c r="B108" s="8">
        <f t="shared" si="1"/>
        <v>1105</v>
      </c>
      <c r="C108" s="8"/>
      <c r="D108" s="8" t="s">
        <v>168</v>
      </c>
      <c r="E108" s="7" t="s">
        <v>322</v>
      </c>
    </row>
    <row r="109" spans="1:5" x14ac:dyDescent="0.2">
      <c r="A109" s="8"/>
      <c r="B109" s="8">
        <f t="shared" si="1"/>
        <v>1106</v>
      </c>
      <c r="C109" s="8"/>
      <c r="D109" s="8" t="s">
        <v>169</v>
      </c>
      <c r="E109" s="7" t="s">
        <v>323</v>
      </c>
    </row>
    <row r="110" spans="1:5" x14ac:dyDescent="0.2">
      <c r="A110" s="8"/>
      <c r="B110" s="8">
        <f t="shared" si="1"/>
        <v>1107</v>
      </c>
      <c r="C110" s="8"/>
      <c r="D110" s="8" t="s">
        <v>170</v>
      </c>
      <c r="E110" s="7" t="s">
        <v>324</v>
      </c>
    </row>
    <row r="111" spans="1:5" ht="22.5" x14ac:dyDescent="0.2">
      <c r="A111" s="8"/>
      <c r="B111" s="8">
        <f t="shared" si="1"/>
        <v>1108</v>
      </c>
      <c r="C111" s="8"/>
      <c r="D111" s="8" t="s">
        <v>171</v>
      </c>
      <c r="E111" s="7" t="s">
        <v>325</v>
      </c>
    </row>
    <row r="112" spans="1:5" ht="22.5" x14ac:dyDescent="0.2">
      <c r="A112" s="8"/>
      <c r="B112" s="8">
        <f t="shared" si="1"/>
        <v>1109</v>
      </c>
      <c r="C112" s="8"/>
      <c r="D112" s="8" t="s">
        <v>172</v>
      </c>
      <c r="E112" s="7" t="s">
        <v>326</v>
      </c>
    </row>
    <row r="113" spans="1:5" x14ac:dyDescent="0.2">
      <c r="A113" s="8"/>
      <c r="B113" s="8">
        <f t="shared" si="1"/>
        <v>1110</v>
      </c>
      <c r="C113" s="8"/>
      <c r="D113" s="8" t="s">
        <v>173</v>
      </c>
      <c r="E113" s="7" t="s">
        <v>327</v>
      </c>
    </row>
    <row r="114" spans="1:5" ht="22.5" x14ac:dyDescent="0.2">
      <c r="A114" s="8"/>
      <c r="B114" s="8">
        <f t="shared" si="1"/>
        <v>1111</v>
      </c>
      <c r="C114" s="8"/>
      <c r="D114" s="8" t="s">
        <v>174</v>
      </c>
      <c r="E114" s="7" t="s">
        <v>328</v>
      </c>
    </row>
    <row r="115" spans="1:5" ht="22.5" x14ac:dyDescent="0.2">
      <c r="A115" s="8"/>
      <c r="B115" s="8">
        <f t="shared" si="1"/>
        <v>1112</v>
      </c>
      <c r="C115" s="8"/>
      <c r="D115" s="8" t="s">
        <v>175</v>
      </c>
      <c r="E115" s="7" t="s">
        <v>329</v>
      </c>
    </row>
    <row r="116" spans="1:5" ht="56.25" x14ac:dyDescent="0.2">
      <c r="A116" s="8"/>
      <c r="B116" s="8">
        <f t="shared" si="1"/>
        <v>1113</v>
      </c>
      <c r="C116" s="8"/>
      <c r="D116" s="8" t="s">
        <v>176</v>
      </c>
      <c r="E116" s="7" t="s">
        <v>330</v>
      </c>
    </row>
    <row r="117" spans="1:5" ht="22.5" x14ac:dyDescent="0.2">
      <c r="A117" s="8"/>
      <c r="B117" s="8">
        <f t="shared" si="1"/>
        <v>1114</v>
      </c>
      <c r="C117" s="8"/>
      <c r="D117" s="8" t="s">
        <v>177</v>
      </c>
      <c r="E117" s="7" t="s">
        <v>331</v>
      </c>
    </row>
    <row r="118" spans="1:5" x14ac:dyDescent="0.2">
      <c r="A118" s="8"/>
      <c r="B118" s="8">
        <f t="shared" si="1"/>
        <v>1115</v>
      </c>
      <c r="C118" s="8"/>
      <c r="D118" s="8" t="s">
        <v>178</v>
      </c>
      <c r="E118" s="7" t="s">
        <v>332</v>
      </c>
    </row>
    <row r="119" spans="1:5" ht="56.25" x14ac:dyDescent="0.2">
      <c r="A119" s="8"/>
      <c r="B119" s="8">
        <f t="shared" si="1"/>
        <v>1116</v>
      </c>
      <c r="C119" s="8"/>
      <c r="D119" s="8" t="s">
        <v>179</v>
      </c>
      <c r="E119" s="7" t="s">
        <v>333</v>
      </c>
    </row>
    <row r="120" spans="1:5" x14ac:dyDescent="0.2">
      <c r="A120" s="8"/>
      <c r="B120" s="8">
        <f t="shared" si="1"/>
        <v>1117</v>
      </c>
      <c r="C120" s="8"/>
      <c r="D120" s="8" t="s">
        <v>180</v>
      </c>
      <c r="E120" s="7" t="s">
        <v>334</v>
      </c>
    </row>
    <row r="121" spans="1:5" ht="22.5" x14ac:dyDescent="0.2">
      <c r="A121" s="8"/>
      <c r="B121" s="8">
        <f t="shared" si="1"/>
        <v>1118</v>
      </c>
      <c r="C121" s="8"/>
      <c r="D121" s="8" t="s">
        <v>181</v>
      </c>
      <c r="E121" s="7" t="s">
        <v>335</v>
      </c>
    </row>
    <row r="122" spans="1:5" ht="22.5" x14ac:dyDescent="0.2">
      <c r="A122" s="8"/>
      <c r="B122" s="8">
        <f t="shared" si="1"/>
        <v>1119</v>
      </c>
      <c r="C122" s="8"/>
      <c r="D122" s="8" t="s">
        <v>182</v>
      </c>
      <c r="E122" s="7" t="s">
        <v>336</v>
      </c>
    </row>
    <row r="123" spans="1:5" x14ac:dyDescent="0.2">
      <c r="A123" s="8"/>
      <c r="B123" s="8">
        <f t="shared" si="1"/>
        <v>1120</v>
      </c>
      <c r="C123" s="8"/>
      <c r="D123" s="8" t="s">
        <v>183</v>
      </c>
      <c r="E123" s="7" t="s">
        <v>337</v>
      </c>
    </row>
    <row r="124" spans="1:5" x14ac:dyDescent="0.2">
      <c r="A124" s="8"/>
      <c r="B124" s="8">
        <f t="shared" si="1"/>
        <v>1121</v>
      </c>
      <c r="C124" s="8"/>
      <c r="D124" s="8" t="s">
        <v>184</v>
      </c>
      <c r="E124" s="7" t="s">
        <v>338</v>
      </c>
    </row>
    <row r="125" spans="1:5" ht="22.5" x14ac:dyDescent="0.2">
      <c r="A125" s="8"/>
      <c r="B125" s="8">
        <f t="shared" si="1"/>
        <v>1122</v>
      </c>
      <c r="C125" s="8"/>
      <c r="D125" s="8" t="s">
        <v>185</v>
      </c>
      <c r="E125" s="7" t="s">
        <v>339</v>
      </c>
    </row>
    <row r="126" spans="1:5" ht="22.5" x14ac:dyDescent="0.2">
      <c r="A126" s="8"/>
      <c r="B126" s="8">
        <f t="shared" si="1"/>
        <v>1123</v>
      </c>
      <c r="C126" s="8"/>
      <c r="D126" s="8" t="s">
        <v>186</v>
      </c>
      <c r="E126" s="7" t="s">
        <v>340</v>
      </c>
    </row>
    <row r="127" spans="1:5" ht="33.75" x14ac:dyDescent="0.2">
      <c r="A127" s="8"/>
      <c r="B127" s="8">
        <f t="shared" si="1"/>
        <v>1124</v>
      </c>
      <c r="C127" s="8"/>
      <c r="D127" s="8" t="s">
        <v>187</v>
      </c>
      <c r="E127" s="7" t="s">
        <v>341</v>
      </c>
    </row>
    <row r="128" spans="1:5" ht="22.5" x14ac:dyDescent="0.2">
      <c r="A128" s="8"/>
      <c r="B128" s="8">
        <f t="shared" si="1"/>
        <v>1125</v>
      </c>
      <c r="C128" s="8"/>
      <c r="D128" s="8" t="s">
        <v>188</v>
      </c>
      <c r="E128" s="7" t="s">
        <v>342</v>
      </c>
    </row>
    <row r="129" spans="1:5" ht="22.5" x14ac:dyDescent="0.2">
      <c r="A129" s="8"/>
      <c r="B129" s="8">
        <f t="shared" si="1"/>
        <v>1126</v>
      </c>
      <c r="C129" s="8"/>
      <c r="D129" s="8" t="s">
        <v>189</v>
      </c>
      <c r="E129" s="7" t="s">
        <v>343</v>
      </c>
    </row>
    <row r="130" spans="1:5" ht="22.5" x14ac:dyDescent="0.2">
      <c r="A130" s="8"/>
      <c r="B130" s="8">
        <f t="shared" si="1"/>
        <v>1127</v>
      </c>
      <c r="C130" s="8"/>
      <c r="D130" s="8" t="s">
        <v>190</v>
      </c>
      <c r="E130" s="7" t="s">
        <v>344</v>
      </c>
    </row>
    <row r="131" spans="1:5" ht="45" x14ac:dyDescent="0.2">
      <c r="A131" s="8"/>
      <c r="B131" s="8">
        <f t="shared" si="1"/>
        <v>1128</v>
      </c>
      <c r="C131" s="8"/>
      <c r="D131" s="8" t="s">
        <v>191</v>
      </c>
      <c r="E131" s="7" t="s">
        <v>345</v>
      </c>
    </row>
    <row r="132" spans="1:5" ht="22.5" x14ac:dyDescent="0.2">
      <c r="A132" s="8"/>
      <c r="B132" s="8">
        <f t="shared" si="1"/>
        <v>1129</v>
      </c>
      <c r="C132" s="8"/>
      <c r="D132" s="8" t="s">
        <v>192</v>
      </c>
      <c r="E132" s="7" t="s">
        <v>346</v>
      </c>
    </row>
    <row r="133" spans="1:5" ht="33.75" x14ac:dyDescent="0.2">
      <c r="A133" s="8"/>
      <c r="B133" s="8">
        <f t="shared" si="1"/>
        <v>1130</v>
      </c>
      <c r="C133" s="8"/>
      <c r="D133" s="8" t="s">
        <v>193</v>
      </c>
      <c r="E133" s="7" t="s">
        <v>347</v>
      </c>
    </row>
    <row r="134" spans="1:5" ht="90" x14ac:dyDescent="0.2">
      <c r="A134" s="8"/>
      <c r="B134" s="8">
        <f t="shared" ref="B134:B197" si="2">B133+1</f>
        <v>1131</v>
      </c>
      <c r="C134" s="8"/>
      <c r="D134" s="8" t="s">
        <v>194</v>
      </c>
      <c r="E134" s="7" t="s">
        <v>348</v>
      </c>
    </row>
    <row r="135" spans="1:5" ht="45" x14ac:dyDescent="0.2">
      <c r="A135" s="8"/>
      <c r="B135" s="8">
        <f t="shared" si="2"/>
        <v>1132</v>
      </c>
      <c r="C135" s="8"/>
      <c r="D135" s="8" t="s">
        <v>195</v>
      </c>
      <c r="E135" s="7" t="s">
        <v>349</v>
      </c>
    </row>
    <row r="136" spans="1:5" x14ac:dyDescent="0.2">
      <c r="A136" s="8"/>
      <c r="B136" s="8">
        <f t="shared" si="2"/>
        <v>1133</v>
      </c>
      <c r="C136" s="8"/>
      <c r="D136" s="8" t="s">
        <v>196</v>
      </c>
      <c r="E136" s="7" t="s">
        <v>350</v>
      </c>
    </row>
    <row r="137" spans="1:5" ht="22.5" x14ac:dyDescent="0.2">
      <c r="A137" s="8"/>
      <c r="B137" s="8">
        <f t="shared" si="2"/>
        <v>1134</v>
      </c>
      <c r="C137" s="8"/>
      <c r="D137" s="8" t="s">
        <v>197</v>
      </c>
      <c r="E137" s="7" t="s">
        <v>351</v>
      </c>
    </row>
    <row r="138" spans="1:5" ht="45" x14ac:dyDescent="0.2">
      <c r="A138" s="8"/>
      <c r="B138" s="8">
        <f t="shared" si="2"/>
        <v>1135</v>
      </c>
      <c r="C138" s="8"/>
      <c r="D138" s="8" t="s">
        <v>198</v>
      </c>
      <c r="E138" s="7" t="s">
        <v>352</v>
      </c>
    </row>
    <row r="139" spans="1:5" ht="33.75" x14ac:dyDescent="0.2">
      <c r="A139" s="8"/>
      <c r="B139" s="8">
        <f t="shared" si="2"/>
        <v>1136</v>
      </c>
      <c r="C139" s="8"/>
      <c r="D139" s="8" t="s">
        <v>199</v>
      </c>
      <c r="E139" s="7" t="s">
        <v>353</v>
      </c>
    </row>
    <row r="140" spans="1:5" ht="56.25" x14ac:dyDescent="0.2">
      <c r="A140" s="8"/>
      <c r="B140" s="8">
        <f t="shared" si="2"/>
        <v>1137</v>
      </c>
      <c r="C140" s="8"/>
      <c r="D140" s="8" t="s">
        <v>200</v>
      </c>
      <c r="E140" s="7" t="s">
        <v>354</v>
      </c>
    </row>
    <row r="141" spans="1:5" ht="22.5" x14ac:dyDescent="0.2">
      <c r="A141" s="8"/>
      <c r="B141" s="8">
        <f t="shared" si="2"/>
        <v>1138</v>
      </c>
      <c r="C141" s="8"/>
      <c r="D141" s="8" t="s">
        <v>201</v>
      </c>
      <c r="E141" s="7" t="s">
        <v>355</v>
      </c>
    </row>
    <row r="142" spans="1:5" ht="22.5" x14ac:dyDescent="0.2">
      <c r="A142" s="8"/>
      <c r="B142" s="8">
        <f t="shared" si="2"/>
        <v>1139</v>
      </c>
      <c r="C142" s="8"/>
      <c r="D142" s="8" t="s">
        <v>202</v>
      </c>
      <c r="E142" s="7" t="s">
        <v>356</v>
      </c>
    </row>
    <row r="143" spans="1:5" x14ac:dyDescent="0.2">
      <c r="A143" s="8"/>
      <c r="B143" s="8">
        <f t="shared" si="2"/>
        <v>1140</v>
      </c>
      <c r="C143" s="8"/>
      <c r="D143" s="8" t="s">
        <v>203</v>
      </c>
      <c r="E143" s="7" t="s">
        <v>357</v>
      </c>
    </row>
    <row r="144" spans="1:5" ht="78.75" x14ac:dyDescent="0.2">
      <c r="A144" s="8"/>
      <c r="B144" s="8">
        <f t="shared" si="2"/>
        <v>1141</v>
      </c>
      <c r="C144" s="8"/>
      <c r="D144" s="8" t="s">
        <v>204</v>
      </c>
      <c r="E144" s="7" t="s">
        <v>358</v>
      </c>
    </row>
    <row r="145" spans="1:5" ht="22.5" x14ac:dyDescent="0.2">
      <c r="A145" s="8"/>
      <c r="B145" s="8">
        <f t="shared" si="2"/>
        <v>1142</v>
      </c>
      <c r="C145" s="8"/>
      <c r="D145" s="8" t="s">
        <v>205</v>
      </c>
      <c r="E145" s="7" t="s">
        <v>359</v>
      </c>
    </row>
    <row r="146" spans="1:5" ht="22.5" x14ac:dyDescent="0.2">
      <c r="A146" s="8"/>
      <c r="B146" s="8">
        <f t="shared" si="2"/>
        <v>1143</v>
      </c>
      <c r="C146" s="8"/>
      <c r="D146" s="8" t="s">
        <v>206</v>
      </c>
      <c r="E146" s="7" t="s">
        <v>360</v>
      </c>
    </row>
    <row r="147" spans="1:5" ht="33.75" x14ac:dyDescent="0.2">
      <c r="A147" s="8"/>
      <c r="B147" s="8">
        <f t="shared" si="2"/>
        <v>1144</v>
      </c>
      <c r="C147" s="8"/>
      <c r="D147" s="8" t="s">
        <v>207</v>
      </c>
      <c r="E147" s="7" t="s">
        <v>361</v>
      </c>
    </row>
    <row r="148" spans="1:5" ht="22.5" x14ac:dyDescent="0.2">
      <c r="A148" s="8"/>
      <c r="B148" s="8">
        <f t="shared" si="2"/>
        <v>1145</v>
      </c>
      <c r="C148" s="8"/>
      <c r="D148" s="8" t="s">
        <v>208</v>
      </c>
      <c r="E148" s="7" t="s">
        <v>362</v>
      </c>
    </row>
    <row r="149" spans="1:5" ht="22.5" x14ac:dyDescent="0.2">
      <c r="A149" s="8"/>
      <c r="B149" s="8">
        <f t="shared" si="2"/>
        <v>1146</v>
      </c>
      <c r="C149" s="8"/>
      <c r="D149" s="8" t="s">
        <v>209</v>
      </c>
      <c r="E149" s="7" t="s">
        <v>363</v>
      </c>
    </row>
    <row r="150" spans="1:5" x14ac:dyDescent="0.2">
      <c r="A150" s="8"/>
      <c r="B150" s="8">
        <f t="shared" si="2"/>
        <v>1147</v>
      </c>
      <c r="C150" s="8"/>
      <c r="D150" s="8" t="s">
        <v>210</v>
      </c>
      <c r="E150" s="7" t="s">
        <v>364</v>
      </c>
    </row>
    <row r="151" spans="1:5" ht="67.5" x14ac:dyDescent="0.2">
      <c r="A151" s="8"/>
      <c r="B151" s="8">
        <f t="shared" si="2"/>
        <v>1148</v>
      </c>
      <c r="C151" s="8"/>
      <c r="D151" s="8" t="s">
        <v>211</v>
      </c>
      <c r="E151" s="7" t="s">
        <v>365</v>
      </c>
    </row>
    <row r="152" spans="1:5" ht="22.5" x14ac:dyDescent="0.2">
      <c r="A152" s="8"/>
      <c r="B152" s="8">
        <f t="shared" si="2"/>
        <v>1149</v>
      </c>
      <c r="C152" s="8"/>
      <c r="D152" s="8" t="s">
        <v>212</v>
      </c>
      <c r="E152" s="7" t="s">
        <v>366</v>
      </c>
    </row>
    <row r="153" spans="1:5" x14ac:dyDescent="0.2">
      <c r="A153" s="8"/>
      <c r="B153" s="8">
        <f t="shared" si="2"/>
        <v>1150</v>
      </c>
      <c r="C153" s="8"/>
      <c r="D153" s="8" t="s">
        <v>213</v>
      </c>
      <c r="E153" s="7" t="s">
        <v>367</v>
      </c>
    </row>
    <row r="154" spans="1:5" ht="56.25" x14ac:dyDescent="0.2">
      <c r="A154" s="8"/>
      <c r="B154" s="8">
        <f t="shared" si="2"/>
        <v>1151</v>
      </c>
      <c r="C154" s="8"/>
      <c r="D154" s="8" t="s">
        <v>420</v>
      </c>
      <c r="E154" s="7" t="s">
        <v>424</v>
      </c>
    </row>
    <row r="155" spans="1:5" ht="22.5" x14ac:dyDescent="0.2">
      <c r="A155" s="8"/>
      <c r="B155" s="8">
        <f t="shared" si="2"/>
        <v>1152</v>
      </c>
      <c r="C155" s="8"/>
      <c r="D155" s="8" t="s">
        <v>214</v>
      </c>
      <c r="E155" s="7" t="s">
        <v>368</v>
      </c>
    </row>
    <row r="156" spans="1:5" ht="33.75" x14ac:dyDescent="0.2">
      <c r="A156" s="8"/>
      <c r="B156" s="8">
        <f t="shared" si="2"/>
        <v>1153</v>
      </c>
      <c r="C156" s="8"/>
      <c r="D156" s="8" t="s">
        <v>215</v>
      </c>
      <c r="E156" s="7" t="s">
        <v>369</v>
      </c>
    </row>
    <row r="157" spans="1:5" x14ac:dyDescent="0.2">
      <c r="A157" s="8"/>
      <c r="B157" s="8">
        <f t="shared" si="2"/>
        <v>1154</v>
      </c>
      <c r="C157" s="8"/>
      <c r="D157" s="8" t="s">
        <v>216</v>
      </c>
      <c r="E157" s="7" t="s">
        <v>370</v>
      </c>
    </row>
    <row r="158" spans="1:5" ht="22.5" x14ac:dyDescent="0.2">
      <c r="A158" s="8"/>
      <c r="B158" s="8">
        <f t="shared" si="2"/>
        <v>1155</v>
      </c>
      <c r="C158" s="8"/>
      <c r="D158" s="8" t="s">
        <v>217</v>
      </c>
      <c r="E158" s="7" t="s">
        <v>371</v>
      </c>
    </row>
    <row r="159" spans="1:5" ht="22.5" x14ac:dyDescent="0.2">
      <c r="A159" s="8"/>
      <c r="B159" s="8">
        <f t="shared" si="2"/>
        <v>1156</v>
      </c>
      <c r="C159" s="8"/>
      <c r="D159" s="8" t="s">
        <v>218</v>
      </c>
      <c r="E159" s="7" t="s">
        <v>372</v>
      </c>
    </row>
    <row r="160" spans="1:5" x14ac:dyDescent="0.2">
      <c r="A160" s="8"/>
      <c r="B160" s="8">
        <f t="shared" si="2"/>
        <v>1157</v>
      </c>
      <c r="C160" s="8"/>
      <c r="D160" s="8" t="s">
        <v>219</v>
      </c>
      <c r="E160" s="7" t="s">
        <v>373</v>
      </c>
    </row>
    <row r="161" spans="1:5" ht="56.25" x14ac:dyDescent="0.2">
      <c r="A161" s="8"/>
      <c r="B161" s="8">
        <f t="shared" si="2"/>
        <v>1158</v>
      </c>
      <c r="C161" s="8"/>
      <c r="D161" s="8" t="s">
        <v>220</v>
      </c>
      <c r="E161" s="7" t="s">
        <v>374</v>
      </c>
    </row>
    <row r="162" spans="1:5" x14ac:dyDescent="0.2">
      <c r="A162" s="8"/>
      <c r="B162" s="8">
        <f t="shared" si="2"/>
        <v>1159</v>
      </c>
      <c r="C162" s="8"/>
      <c r="D162" s="8" t="s">
        <v>221</v>
      </c>
      <c r="E162" s="7" t="s">
        <v>375</v>
      </c>
    </row>
    <row r="163" spans="1:5" x14ac:dyDescent="0.2">
      <c r="A163" s="8"/>
      <c r="B163" s="8">
        <f t="shared" si="2"/>
        <v>1160</v>
      </c>
      <c r="C163" s="8"/>
      <c r="D163" s="8" t="s">
        <v>222</v>
      </c>
      <c r="E163" s="7" t="s">
        <v>376</v>
      </c>
    </row>
    <row r="164" spans="1:5" ht="22.5" x14ac:dyDescent="0.2">
      <c r="A164" s="8"/>
      <c r="B164" s="8">
        <f t="shared" si="2"/>
        <v>1161</v>
      </c>
      <c r="C164" s="8"/>
      <c r="D164" s="8" t="s">
        <v>223</v>
      </c>
      <c r="E164" s="7" t="s">
        <v>377</v>
      </c>
    </row>
    <row r="165" spans="1:5" ht="22.5" x14ac:dyDescent="0.2">
      <c r="A165" s="8"/>
      <c r="B165" s="8">
        <f t="shared" si="2"/>
        <v>1162</v>
      </c>
      <c r="C165" s="8"/>
      <c r="D165" s="8" t="s">
        <v>224</v>
      </c>
      <c r="E165" s="7" t="s">
        <v>378</v>
      </c>
    </row>
    <row r="166" spans="1:5" ht="22.5" x14ac:dyDescent="0.2">
      <c r="A166" s="8"/>
      <c r="B166" s="8">
        <f t="shared" si="2"/>
        <v>1163</v>
      </c>
      <c r="C166" s="8"/>
      <c r="D166" s="8" t="s">
        <v>225</v>
      </c>
      <c r="E166" s="7" t="s">
        <v>379</v>
      </c>
    </row>
    <row r="167" spans="1:5" ht="22.5" x14ac:dyDescent="0.2">
      <c r="A167" s="8"/>
      <c r="B167" s="8">
        <f t="shared" si="2"/>
        <v>1164</v>
      </c>
      <c r="C167" s="8"/>
      <c r="D167" s="8" t="s">
        <v>226</v>
      </c>
      <c r="E167" s="7" t="s">
        <v>379</v>
      </c>
    </row>
    <row r="168" spans="1:5" ht="22.5" x14ac:dyDescent="0.2">
      <c r="A168" s="8"/>
      <c r="B168" s="8">
        <f t="shared" si="2"/>
        <v>1165</v>
      </c>
      <c r="C168" s="8"/>
      <c r="D168" s="8" t="s">
        <v>227</v>
      </c>
      <c r="E168" s="7" t="s">
        <v>379</v>
      </c>
    </row>
    <row r="169" spans="1:5" ht="22.5" x14ac:dyDescent="0.2">
      <c r="A169" s="8"/>
      <c r="B169" s="8">
        <f t="shared" si="2"/>
        <v>1166</v>
      </c>
      <c r="C169" s="8"/>
      <c r="D169" s="8" t="s">
        <v>228</v>
      </c>
      <c r="E169" s="7" t="s">
        <v>320</v>
      </c>
    </row>
    <row r="170" spans="1:5" ht="78.75" x14ac:dyDescent="0.2">
      <c r="A170" s="8"/>
      <c r="B170" s="8">
        <f t="shared" si="2"/>
        <v>1167</v>
      </c>
      <c r="C170" s="8"/>
      <c r="D170" s="8" t="s">
        <v>229</v>
      </c>
      <c r="E170" s="7" t="s">
        <v>380</v>
      </c>
    </row>
    <row r="171" spans="1:5" ht="45" x14ac:dyDescent="0.2">
      <c r="A171" s="8"/>
      <c r="B171" s="8">
        <f t="shared" si="2"/>
        <v>1168</v>
      </c>
      <c r="C171" s="8"/>
      <c r="D171" s="8" t="s">
        <v>230</v>
      </c>
      <c r="E171" s="7" t="s">
        <v>381</v>
      </c>
    </row>
    <row r="172" spans="1:5" ht="22.5" x14ac:dyDescent="0.2">
      <c r="A172" s="8"/>
      <c r="B172" s="8">
        <f t="shared" si="2"/>
        <v>1169</v>
      </c>
      <c r="C172" s="8"/>
      <c r="D172" s="8" t="s">
        <v>231</v>
      </c>
      <c r="E172" s="7" t="s">
        <v>382</v>
      </c>
    </row>
    <row r="173" spans="1:5" ht="45" x14ac:dyDescent="0.2">
      <c r="A173" s="8"/>
      <c r="B173" s="8">
        <f t="shared" si="2"/>
        <v>1170</v>
      </c>
      <c r="C173" s="8"/>
      <c r="D173" s="8" t="s">
        <v>232</v>
      </c>
      <c r="E173" s="7" t="s">
        <v>383</v>
      </c>
    </row>
    <row r="174" spans="1:5" x14ac:dyDescent="0.2">
      <c r="A174" s="8"/>
      <c r="B174" s="8">
        <f t="shared" si="2"/>
        <v>1171</v>
      </c>
      <c r="C174" s="8"/>
      <c r="D174" s="8" t="s">
        <v>233</v>
      </c>
      <c r="E174" s="7" t="s">
        <v>384</v>
      </c>
    </row>
    <row r="175" spans="1:5" ht="33.75" x14ac:dyDescent="0.2">
      <c r="A175" s="8"/>
      <c r="B175" s="8">
        <f t="shared" si="2"/>
        <v>1172</v>
      </c>
      <c r="C175" s="8"/>
      <c r="D175" s="8" t="s">
        <v>234</v>
      </c>
      <c r="E175" s="7" t="s">
        <v>385</v>
      </c>
    </row>
    <row r="176" spans="1:5" ht="22.5" x14ac:dyDescent="0.2">
      <c r="A176" s="8"/>
      <c r="B176" s="8">
        <f t="shared" si="2"/>
        <v>1173</v>
      </c>
      <c r="C176" s="8"/>
      <c r="D176" s="8" t="s">
        <v>235</v>
      </c>
      <c r="E176" s="7" t="s">
        <v>386</v>
      </c>
    </row>
    <row r="177" spans="1:5" ht="22.5" x14ac:dyDescent="0.2">
      <c r="A177" s="8"/>
      <c r="B177" s="8">
        <f t="shared" si="2"/>
        <v>1174</v>
      </c>
      <c r="C177" s="8"/>
      <c r="D177" s="8" t="s">
        <v>236</v>
      </c>
      <c r="E177" s="7" t="s">
        <v>387</v>
      </c>
    </row>
    <row r="178" spans="1:5" ht="22.5" x14ac:dyDescent="0.2">
      <c r="A178" s="8"/>
      <c r="B178" s="8">
        <f t="shared" si="2"/>
        <v>1175</v>
      </c>
      <c r="C178" s="8"/>
      <c r="D178" s="8" t="s">
        <v>237</v>
      </c>
      <c r="E178" s="7" t="s">
        <v>388</v>
      </c>
    </row>
    <row r="179" spans="1:5" x14ac:dyDescent="0.2">
      <c r="A179" s="8"/>
      <c r="B179" s="8">
        <f t="shared" si="2"/>
        <v>1176</v>
      </c>
      <c r="C179" s="8"/>
      <c r="D179" s="8" t="s">
        <v>238</v>
      </c>
      <c r="E179" s="7" t="s">
        <v>389</v>
      </c>
    </row>
    <row r="180" spans="1:5" ht="22.5" x14ac:dyDescent="0.2">
      <c r="A180" s="8"/>
      <c r="B180" s="8">
        <f t="shared" si="2"/>
        <v>1177</v>
      </c>
      <c r="C180" s="8"/>
      <c r="D180" s="8" t="s">
        <v>239</v>
      </c>
      <c r="E180" s="7" t="s">
        <v>390</v>
      </c>
    </row>
    <row r="181" spans="1:5" x14ac:dyDescent="0.2">
      <c r="A181" s="8"/>
      <c r="B181" s="8">
        <f t="shared" si="2"/>
        <v>1178</v>
      </c>
      <c r="C181" s="8"/>
      <c r="D181" s="8" t="s">
        <v>240</v>
      </c>
      <c r="E181" s="7" t="s">
        <v>391</v>
      </c>
    </row>
    <row r="182" spans="1:5" ht="45" x14ac:dyDescent="0.2">
      <c r="A182" s="8"/>
      <c r="B182" s="8">
        <f t="shared" si="2"/>
        <v>1179</v>
      </c>
      <c r="C182" s="8"/>
      <c r="D182" s="8" t="s">
        <v>241</v>
      </c>
      <c r="E182" s="7" t="s">
        <v>392</v>
      </c>
    </row>
    <row r="183" spans="1:5" ht="45" x14ac:dyDescent="0.2">
      <c r="A183" s="8"/>
      <c r="B183" s="8">
        <f t="shared" si="2"/>
        <v>1180</v>
      </c>
      <c r="C183" s="8"/>
      <c r="D183" s="8" t="s">
        <v>242</v>
      </c>
      <c r="E183" s="7" t="s">
        <v>393</v>
      </c>
    </row>
    <row r="184" spans="1:5" ht="67.5" x14ac:dyDescent="0.2">
      <c r="A184" s="8"/>
      <c r="B184" s="8">
        <f t="shared" si="2"/>
        <v>1181</v>
      </c>
      <c r="C184" s="8"/>
      <c r="D184" s="8" t="s">
        <v>243</v>
      </c>
      <c r="E184" s="7" t="s">
        <v>394</v>
      </c>
    </row>
    <row r="185" spans="1:5" x14ac:dyDescent="0.2">
      <c r="A185" s="8"/>
      <c r="B185" s="8">
        <f t="shared" si="2"/>
        <v>1182</v>
      </c>
      <c r="C185" s="8"/>
      <c r="D185" s="8" t="s">
        <v>244</v>
      </c>
      <c r="E185" s="7" t="s">
        <v>395</v>
      </c>
    </row>
    <row r="186" spans="1:5" ht="56.25" x14ac:dyDescent="0.2">
      <c r="A186" s="8"/>
      <c r="B186" s="8">
        <f t="shared" si="2"/>
        <v>1183</v>
      </c>
      <c r="C186" s="8"/>
      <c r="D186" s="8" t="s">
        <v>245</v>
      </c>
      <c r="E186" s="7" t="s">
        <v>396</v>
      </c>
    </row>
    <row r="187" spans="1:5" x14ac:dyDescent="0.2">
      <c r="A187" s="8"/>
      <c r="B187" s="8">
        <f t="shared" si="2"/>
        <v>1184</v>
      </c>
      <c r="C187" s="8"/>
      <c r="D187" s="8" t="s">
        <v>246</v>
      </c>
      <c r="E187" s="7" t="s">
        <v>397</v>
      </c>
    </row>
    <row r="188" spans="1:5" ht="22.5" x14ac:dyDescent="0.2">
      <c r="A188" s="8"/>
      <c r="B188" s="8">
        <f t="shared" si="2"/>
        <v>1185</v>
      </c>
      <c r="C188" s="8"/>
      <c r="D188" s="8" t="s">
        <v>247</v>
      </c>
      <c r="E188" s="7" t="s">
        <v>398</v>
      </c>
    </row>
    <row r="189" spans="1:5" x14ac:dyDescent="0.2">
      <c r="A189" s="8"/>
      <c r="B189" s="8">
        <f t="shared" si="2"/>
        <v>1186</v>
      </c>
      <c r="C189" s="8"/>
      <c r="D189" s="8" t="s">
        <v>248</v>
      </c>
      <c r="E189" s="7" t="s">
        <v>399</v>
      </c>
    </row>
    <row r="190" spans="1:5" x14ac:dyDescent="0.2">
      <c r="A190" s="8"/>
      <c r="B190" s="8">
        <f t="shared" si="2"/>
        <v>1187</v>
      </c>
      <c r="C190" s="8"/>
      <c r="D190" s="8" t="s">
        <v>249</v>
      </c>
      <c r="E190" s="7" t="s">
        <v>400</v>
      </c>
    </row>
    <row r="191" spans="1:5" x14ac:dyDescent="0.2">
      <c r="A191" s="8"/>
      <c r="B191" s="8">
        <f t="shared" si="2"/>
        <v>1188</v>
      </c>
      <c r="C191" s="8"/>
      <c r="D191" s="8" t="s">
        <v>250</v>
      </c>
      <c r="E191" s="7" t="s">
        <v>401</v>
      </c>
    </row>
    <row r="192" spans="1:5" ht="45" x14ac:dyDescent="0.2">
      <c r="A192" s="8"/>
      <c r="B192" s="8">
        <f t="shared" si="2"/>
        <v>1189</v>
      </c>
      <c r="C192" s="8"/>
      <c r="D192" s="8" t="s">
        <v>251</v>
      </c>
      <c r="E192" s="7" t="s">
        <v>402</v>
      </c>
    </row>
    <row r="193" spans="1:5" x14ac:dyDescent="0.2">
      <c r="A193" s="8"/>
      <c r="B193" s="8">
        <f t="shared" si="2"/>
        <v>1190</v>
      </c>
      <c r="C193" s="8"/>
      <c r="D193" s="8" t="s">
        <v>252</v>
      </c>
      <c r="E193" s="7" t="s">
        <v>403</v>
      </c>
    </row>
    <row r="194" spans="1:5" x14ac:dyDescent="0.2">
      <c r="A194" s="8"/>
      <c r="B194" s="8">
        <f t="shared" si="2"/>
        <v>1191</v>
      </c>
      <c r="C194" s="8"/>
      <c r="D194" s="8" t="s">
        <v>253</v>
      </c>
      <c r="E194" s="7" t="s">
        <v>404</v>
      </c>
    </row>
    <row r="195" spans="1:5" ht="22.5" x14ac:dyDescent="0.2">
      <c r="A195" s="8"/>
      <c r="B195" s="8">
        <f t="shared" si="2"/>
        <v>1192</v>
      </c>
      <c r="C195" s="8"/>
      <c r="D195" s="8" t="s">
        <v>254</v>
      </c>
      <c r="E195" s="7" t="s">
        <v>405</v>
      </c>
    </row>
    <row r="196" spans="1:5" ht="22.5" x14ac:dyDescent="0.2">
      <c r="A196" s="8"/>
      <c r="B196" s="8">
        <f t="shared" si="2"/>
        <v>1193</v>
      </c>
      <c r="C196" s="8"/>
      <c r="D196" s="8" t="s">
        <v>255</v>
      </c>
      <c r="E196" s="7" t="s">
        <v>406</v>
      </c>
    </row>
    <row r="197" spans="1:5" ht="22.5" x14ac:dyDescent="0.2">
      <c r="A197" s="8"/>
      <c r="B197" s="8">
        <f t="shared" si="2"/>
        <v>1194</v>
      </c>
      <c r="C197" s="8"/>
      <c r="D197" s="8" t="s">
        <v>256</v>
      </c>
      <c r="E197" s="7" t="s">
        <v>406</v>
      </c>
    </row>
    <row r="198" spans="1:5" ht="22.5" x14ac:dyDescent="0.2">
      <c r="A198" s="8"/>
      <c r="B198" s="8">
        <f t="shared" ref="B198:B261" si="3">B197+1</f>
        <v>1195</v>
      </c>
      <c r="C198" s="8"/>
      <c r="D198" s="8" t="s">
        <v>257</v>
      </c>
      <c r="E198" s="7" t="s">
        <v>406</v>
      </c>
    </row>
    <row r="199" spans="1:5" ht="22.5" x14ac:dyDescent="0.2">
      <c r="A199" s="8"/>
      <c r="B199" s="8">
        <f t="shared" si="3"/>
        <v>1196</v>
      </c>
      <c r="C199" s="8"/>
      <c r="D199" s="8" t="s">
        <v>258</v>
      </c>
      <c r="E199" s="7" t="s">
        <v>406</v>
      </c>
    </row>
    <row r="200" spans="1:5" ht="22.5" x14ac:dyDescent="0.2">
      <c r="A200" s="8"/>
      <c r="B200" s="8">
        <f t="shared" si="3"/>
        <v>1197</v>
      </c>
      <c r="C200" s="8"/>
      <c r="D200" s="8" t="s">
        <v>259</v>
      </c>
      <c r="E200" s="7" t="s">
        <v>407</v>
      </c>
    </row>
    <row r="201" spans="1:5" ht="22.5" x14ac:dyDescent="0.2">
      <c r="A201" s="8"/>
      <c r="B201" s="8">
        <f t="shared" si="3"/>
        <v>1198</v>
      </c>
      <c r="C201" s="8"/>
      <c r="D201" s="8" t="s">
        <v>260</v>
      </c>
      <c r="E201" s="7" t="s">
        <v>408</v>
      </c>
    </row>
    <row r="202" spans="1:5" x14ac:dyDescent="0.2">
      <c r="A202" s="8"/>
      <c r="B202" s="8">
        <f t="shared" si="3"/>
        <v>1199</v>
      </c>
      <c r="C202" s="8"/>
      <c r="D202" s="8" t="s">
        <v>261</v>
      </c>
      <c r="E202" s="7" t="s">
        <v>313</v>
      </c>
    </row>
    <row r="203" spans="1:5" ht="22.5" x14ac:dyDescent="0.2">
      <c r="A203" s="8"/>
      <c r="B203" s="8">
        <f t="shared" si="3"/>
        <v>1200</v>
      </c>
      <c r="C203" s="8"/>
      <c r="D203" s="8" t="s">
        <v>262</v>
      </c>
      <c r="E203" s="7" t="s">
        <v>409</v>
      </c>
    </row>
    <row r="204" spans="1:5" x14ac:dyDescent="0.2">
      <c r="A204" s="8"/>
      <c r="B204" s="8">
        <f t="shared" si="3"/>
        <v>1201</v>
      </c>
      <c r="C204" s="8"/>
      <c r="D204" s="8" t="s">
        <v>263</v>
      </c>
      <c r="E204" s="7" t="s">
        <v>410</v>
      </c>
    </row>
    <row r="205" spans="1:5" x14ac:dyDescent="0.2">
      <c r="A205" s="8"/>
      <c r="B205" s="8">
        <f t="shared" si="3"/>
        <v>1202</v>
      </c>
      <c r="C205" s="8"/>
      <c r="D205" s="8" t="s">
        <v>264</v>
      </c>
      <c r="E205" s="7" t="s">
        <v>411</v>
      </c>
    </row>
    <row r="206" spans="1:5" x14ac:dyDescent="0.2">
      <c r="A206" s="8"/>
      <c r="B206" s="8">
        <f t="shared" si="3"/>
        <v>1203</v>
      </c>
      <c r="C206" s="8"/>
      <c r="D206" s="8" t="s">
        <v>265</v>
      </c>
      <c r="E206" s="7" t="s">
        <v>412</v>
      </c>
    </row>
    <row r="207" spans="1:5" x14ac:dyDescent="0.2">
      <c r="A207" s="8"/>
      <c r="B207" s="8">
        <f t="shared" si="3"/>
        <v>1204</v>
      </c>
      <c r="C207" s="8"/>
      <c r="D207" s="8" t="s">
        <v>266</v>
      </c>
      <c r="E207" s="7" t="s">
        <v>413</v>
      </c>
    </row>
    <row r="208" spans="1:5" x14ac:dyDescent="0.2">
      <c r="A208" s="8"/>
      <c r="B208" s="8">
        <f t="shared" si="3"/>
        <v>1205</v>
      </c>
      <c r="C208" s="8"/>
      <c r="D208" s="8" t="s">
        <v>267</v>
      </c>
      <c r="E208" s="7" t="s">
        <v>414</v>
      </c>
    </row>
    <row r="209" spans="1:5" x14ac:dyDescent="0.2">
      <c r="A209" s="8"/>
      <c r="B209" s="8">
        <f t="shared" si="3"/>
        <v>1206</v>
      </c>
      <c r="C209" s="8"/>
      <c r="D209" s="8" t="s">
        <v>268</v>
      </c>
      <c r="E209" s="7" t="s">
        <v>415</v>
      </c>
    </row>
    <row r="210" spans="1:5" ht="22.5" x14ac:dyDescent="0.2">
      <c r="A210" s="8"/>
      <c r="B210" s="8">
        <f t="shared" si="3"/>
        <v>1207</v>
      </c>
      <c r="C210" s="8"/>
      <c r="D210" s="8" t="s">
        <v>269</v>
      </c>
      <c r="E210" s="7" t="s">
        <v>416</v>
      </c>
    </row>
    <row r="211" spans="1:5" ht="33.75" x14ac:dyDescent="0.2">
      <c r="A211" s="8"/>
      <c r="B211" s="8">
        <f t="shared" si="3"/>
        <v>1208</v>
      </c>
      <c r="C211" s="8"/>
      <c r="D211" s="8" t="s">
        <v>270</v>
      </c>
      <c r="E211" s="7" t="s">
        <v>417</v>
      </c>
    </row>
    <row r="212" spans="1:5" ht="45" x14ac:dyDescent="0.2">
      <c r="A212" s="8">
        <v>5011</v>
      </c>
      <c r="B212" s="8">
        <f t="shared" si="3"/>
        <v>1209</v>
      </c>
      <c r="C212" s="8" t="s">
        <v>12</v>
      </c>
      <c r="D212" s="8" t="s">
        <v>462</v>
      </c>
      <c r="E212" s="7" t="s">
        <v>425</v>
      </c>
    </row>
    <row r="213" spans="1:5" x14ac:dyDescent="0.2">
      <c r="A213" s="8"/>
      <c r="B213" s="8">
        <f t="shared" si="3"/>
        <v>1210</v>
      </c>
      <c r="C213" s="8"/>
      <c r="D213" s="8" t="s">
        <v>463</v>
      </c>
      <c r="E213" s="7" t="s">
        <v>426</v>
      </c>
    </row>
    <row r="214" spans="1:5" x14ac:dyDescent="0.2">
      <c r="A214" s="8"/>
      <c r="B214" s="8">
        <f t="shared" si="3"/>
        <v>1211</v>
      </c>
      <c r="C214" s="8"/>
      <c r="D214" s="8" t="s">
        <v>464</v>
      </c>
      <c r="E214" s="7" t="s">
        <v>427</v>
      </c>
    </row>
    <row r="215" spans="1:5" ht="22.5" x14ac:dyDescent="0.2">
      <c r="A215" s="8"/>
      <c r="B215" s="8">
        <f t="shared" si="3"/>
        <v>1212</v>
      </c>
      <c r="C215" s="8"/>
      <c r="D215" s="8" t="s">
        <v>465</v>
      </c>
      <c r="E215" s="7" t="s">
        <v>428</v>
      </c>
    </row>
    <row r="216" spans="1:5" x14ac:dyDescent="0.2">
      <c r="A216" s="8"/>
      <c r="B216" s="8">
        <f t="shared" si="3"/>
        <v>1213</v>
      </c>
      <c r="C216" s="8"/>
      <c r="D216" s="8" t="s">
        <v>466</v>
      </c>
      <c r="E216" s="7" t="s">
        <v>429</v>
      </c>
    </row>
    <row r="217" spans="1:5" ht="22.5" x14ac:dyDescent="0.2">
      <c r="A217" s="8"/>
      <c r="B217" s="8">
        <f t="shared" si="3"/>
        <v>1214</v>
      </c>
      <c r="C217" s="8"/>
      <c r="D217" s="8" t="s">
        <v>467</v>
      </c>
      <c r="E217" s="7" t="s">
        <v>430</v>
      </c>
    </row>
    <row r="218" spans="1:5" x14ac:dyDescent="0.2">
      <c r="A218" s="8"/>
      <c r="B218" s="8">
        <f t="shared" si="3"/>
        <v>1215</v>
      </c>
      <c r="C218" s="8"/>
      <c r="D218" s="8" t="s">
        <v>468</v>
      </c>
      <c r="E218" s="7" t="s">
        <v>431</v>
      </c>
    </row>
    <row r="219" spans="1:5" x14ac:dyDescent="0.2">
      <c r="A219" s="8"/>
      <c r="B219" s="8">
        <f t="shared" si="3"/>
        <v>1216</v>
      </c>
      <c r="C219" s="8"/>
      <c r="D219" s="8" t="s">
        <v>469</v>
      </c>
      <c r="E219" s="7" t="s">
        <v>432</v>
      </c>
    </row>
    <row r="220" spans="1:5" x14ac:dyDescent="0.2">
      <c r="A220" s="8"/>
      <c r="B220" s="8">
        <f t="shared" si="3"/>
        <v>1217</v>
      </c>
      <c r="C220" s="8"/>
      <c r="D220" s="8" t="s">
        <v>470</v>
      </c>
      <c r="E220" s="7" t="s">
        <v>433</v>
      </c>
    </row>
    <row r="221" spans="1:5" x14ac:dyDescent="0.2">
      <c r="A221" s="8"/>
      <c r="B221" s="8">
        <f t="shared" si="3"/>
        <v>1218</v>
      </c>
      <c r="C221" s="8"/>
      <c r="D221" s="8" t="s">
        <v>471</v>
      </c>
      <c r="E221" s="7" t="s">
        <v>434</v>
      </c>
    </row>
    <row r="222" spans="1:5" ht="22.5" x14ac:dyDescent="0.2">
      <c r="A222" s="8"/>
      <c r="B222" s="8">
        <f t="shared" si="3"/>
        <v>1219</v>
      </c>
      <c r="C222" s="8"/>
      <c r="D222" s="8" t="s">
        <v>472</v>
      </c>
      <c r="E222" s="7" t="s">
        <v>435</v>
      </c>
    </row>
    <row r="223" spans="1:5" x14ac:dyDescent="0.2">
      <c r="A223" s="8"/>
      <c r="B223" s="8">
        <f t="shared" si="3"/>
        <v>1220</v>
      </c>
      <c r="C223" s="8"/>
      <c r="D223" s="8" t="s">
        <v>473</v>
      </c>
      <c r="E223" s="7" t="s">
        <v>436</v>
      </c>
    </row>
    <row r="224" spans="1:5" x14ac:dyDescent="0.2">
      <c r="A224" s="8"/>
      <c r="B224" s="8">
        <f t="shared" si="3"/>
        <v>1221</v>
      </c>
      <c r="C224" s="8"/>
      <c r="D224" s="8" t="s">
        <v>474</v>
      </c>
      <c r="E224" s="7" t="s">
        <v>437</v>
      </c>
    </row>
    <row r="225" spans="1:5" ht="22.5" x14ac:dyDescent="0.2">
      <c r="A225" s="8"/>
      <c r="B225" s="8">
        <f t="shared" si="3"/>
        <v>1222</v>
      </c>
      <c r="C225" s="8"/>
      <c r="D225" s="8" t="s">
        <v>475</v>
      </c>
      <c r="E225" s="7" t="s">
        <v>438</v>
      </c>
    </row>
    <row r="226" spans="1:5" ht="22.5" x14ac:dyDescent="0.2">
      <c r="A226" s="8"/>
      <c r="B226" s="8">
        <f t="shared" si="3"/>
        <v>1223</v>
      </c>
      <c r="C226" s="8"/>
      <c r="D226" s="8" t="s">
        <v>476</v>
      </c>
      <c r="E226" s="7" t="s">
        <v>439</v>
      </c>
    </row>
    <row r="227" spans="1:5" x14ac:dyDescent="0.2">
      <c r="A227" s="8"/>
      <c r="B227" s="8">
        <f t="shared" si="3"/>
        <v>1224</v>
      </c>
      <c r="C227" s="8"/>
      <c r="D227" s="8" t="s">
        <v>477</v>
      </c>
      <c r="E227" s="7" t="s">
        <v>440</v>
      </c>
    </row>
    <row r="228" spans="1:5" x14ac:dyDescent="0.2">
      <c r="A228" s="8"/>
      <c r="B228" s="8">
        <f t="shared" si="3"/>
        <v>1225</v>
      </c>
      <c r="C228" s="8"/>
      <c r="D228" s="8" t="s">
        <v>478</v>
      </c>
      <c r="E228" s="7" t="s">
        <v>441</v>
      </c>
    </row>
    <row r="229" spans="1:5" ht="22.5" x14ac:dyDescent="0.2">
      <c r="A229" s="8"/>
      <c r="B229" s="8">
        <f t="shared" si="3"/>
        <v>1226</v>
      </c>
      <c r="C229" s="8"/>
      <c r="D229" s="8" t="s">
        <v>479</v>
      </c>
      <c r="E229" s="7" t="s">
        <v>442</v>
      </c>
    </row>
    <row r="230" spans="1:5" ht="22.5" x14ac:dyDescent="0.2">
      <c r="A230" s="8"/>
      <c r="B230" s="8">
        <f t="shared" si="3"/>
        <v>1227</v>
      </c>
      <c r="C230" s="8"/>
      <c r="D230" s="8" t="s">
        <v>480</v>
      </c>
      <c r="E230" s="7" t="s">
        <v>443</v>
      </c>
    </row>
    <row r="231" spans="1:5" x14ac:dyDescent="0.2">
      <c r="A231" s="8"/>
      <c r="B231" s="8">
        <f t="shared" si="3"/>
        <v>1228</v>
      </c>
      <c r="C231" s="8"/>
      <c r="D231" s="8" t="s">
        <v>481</v>
      </c>
      <c r="E231" s="7" t="s">
        <v>444</v>
      </c>
    </row>
    <row r="232" spans="1:5" x14ac:dyDescent="0.2">
      <c r="A232" s="8"/>
      <c r="B232" s="8">
        <f t="shared" si="3"/>
        <v>1229</v>
      </c>
      <c r="C232" s="8"/>
      <c r="D232" s="8" t="s">
        <v>482</v>
      </c>
      <c r="E232" s="7" t="s">
        <v>444</v>
      </c>
    </row>
    <row r="233" spans="1:5" x14ac:dyDescent="0.2">
      <c r="A233" s="8"/>
      <c r="B233" s="8">
        <f t="shared" si="3"/>
        <v>1230</v>
      </c>
      <c r="C233" s="8"/>
      <c r="D233" s="8" t="s">
        <v>483</v>
      </c>
      <c r="E233" s="7" t="s">
        <v>444</v>
      </c>
    </row>
    <row r="234" spans="1:5" x14ac:dyDescent="0.2">
      <c r="A234" s="8"/>
      <c r="B234" s="8">
        <f t="shared" si="3"/>
        <v>1231</v>
      </c>
      <c r="C234" s="8"/>
      <c r="D234" s="8" t="s">
        <v>484</v>
      </c>
      <c r="E234" s="7" t="s">
        <v>444</v>
      </c>
    </row>
    <row r="235" spans="1:5" x14ac:dyDescent="0.2">
      <c r="A235" s="8"/>
      <c r="B235" s="8">
        <f t="shared" si="3"/>
        <v>1232</v>
      </c>
      <c r="C235" s="8"/>
      <c r="D235" s="8" t="s">
        <v>485</v>
      </c>
      <c r="E235" s="7" t="s">
        <v>444</v>
      </c>
    </row>
    <row r="236" spans="1:5" x14ac:dyDescent="0.2">
      <c r="A236" s="8"/>
      <c r="B236" s="8">
        <f t="shared" si="3"/>
        <v>1233</v>
      </c>
      <c r="C236" s="8"/>
      <c r="D236" s="8" t="s">
        <v>486</v>
      </c>
      <c r="E236" s="7" t="s">
        <v>444</v>
      </c>
    </row>
    <row r="237" spans="1:5" x14ac:dyDescent="0.2">
      <c r="A237" s="8"/>
      <c r="B237" s="8">
        <f t="shared" si="3"/>
        <v>1234</v>
      </c>
      <c r="C237" s="8"/>
      <c r="D237" s="8" t="s">
        <v>487</v>
      </c>
      <c r="E237" s="7" t="s">
        <v>444</v>
      </c>
    </row>
    <row r="238" spans="1:5" x14ac:dyDescent="0.2">
      <c r="A238" s="8"/>
      <c r="B238" s="8">
        <f t="shared" si="3"/>
        <v>1235</v>
      </c>
      <c r="C238" s="8"/>
      <c r="D238" s="8" t="s">
        <v>488</v>
      </c>
      <c r="E238" s="7" t="s">
        <v>444</v>
      </c>
    </row>
    <row r="239" spans="1:5" x14ac:dyDescent="0.2">
      <c r="A239" s="8"/>
      <c r="B239" s="8">
        <f t="shared" si="3"/>
        <v>1236</v>
      </c>
      <c r="C239" s="8"/>
      <c r="D239" s="8" t="s">
        <v>489</v>
      </c>
      <c r="E239" s="7" t="s">
        <v>444</v>
      </c>
    </row>
    <row r="240" spans="1:5" x14ac:dyDescent="0.2">
      <c r="A240" s="8"/>
      <c r="B240" s="8">
        <f t="shared" si="3"/>
        <v>1237</v>
      </c>
      <c r="C240" s="8"/>
      <c r="D240" s="8" t="s">
        <v>490</v>
      </c>
      <c r="E240" s="7" t="s">
        <v>444</v>
      </c>
    </row>
    <row r="241" spans="1:5" x14ac:dyDescent="0.2">
      <c r="A241" s="8"/>
      <c r="B241" s="8">
        <f t="shared" si="3"/>
        <v>1238</v>
      </c>
      <c r="C241" s="8"/>
      <c r="D241" s="8" t="s">
        <v>491</v>
      </c>
      <c r="E241" s="7" t="s">
        <v>444</v>
      </c>
    </row>
    <row r="242" spans="1:5" x14ac:dyDescent="0.2">
      <c r="A242" s="8"/>
      <c r="B242" s="8">
        <f t="shared" si="3"/>
        <v>1239</v>
      </c>
      <c r="C242" s="8"/>
      <c r="D242" s="8" t="s">
        <v>492</v>
      </c>
      <c r="E242" s="7" t="s">
        <v>444</v>
      </c>
    </row>
    <row r="243" spans="1:5" x14ac:dyDescent="0.2">
      <c r="A243" s="8"/>
      <c r="B243" s="8">
        <f t="shared" si="3"/>
        <v>1240</v>
      </c>
      <c r="C243" s="8"/>
      <c r="D243" s="8" t="s">
        <v>493</v>
      </c>
      <c r="E243" s="7" t="s">
        <v>444</v>
      </c>
    </row>
    <row r="244" spans="1:5" x14ac:dyDescent="0.2">
      <c r="A244" s="8"/>
      <c r="B244" s="8">
        <f t="shared" si="3"/>
        <v>1241</v>
      </c>
      <c r="C244" s="8"/>
      <c r="D244" s="8" t="s">
        <v>494</v>
      </c>
      <c r="E244" s="7" t="s">
        <v>444</v>
      </c>
    </row>
    <row r="245" spans="1:5" x14ac:dyDescent="0.2">
      <c r="A245" s="8"/>
      <c r="B245" s="8">
        <f t="shared" si="3"/>
        <v>1242</v>
      </c>
      <c r="C245" s="8"/>
      <c r="D245" s="8" t="s">
        <v>495</v>
      </c>
      <c r="E245" s="7" t="s">
        <v>444</v>
      </c>
    </row>
    <row r="246" spans="1:5" x14ac:dyDescent="0.2">
      <c r="A246" s="8"/>
      <c r="B246" s="8">
        <f t="shared" si="3"/>
        <v>1243</v>
      </c>
      <c r="C246" s="8"/>
      <c r="D246" s="8" t="s">
        <v>496</v>
      </c>
      <c r="E246" s="7" t="s">
        <v>444</v>
      </c>
    </row>
    <row r="247" spans="1:5" x14ac:dyDescent="0.2">
      <c r="A247" s="8"/>
      <c r="B247" s="8">
        <f t="shared" si="3"/>
        <v>1244</v>
      </c>
      <c r="C247" s="8"/>
      <c r="D247" s="8" t="s">
        <v>497</v>
      </c>
      <c r="E247" s="7" t="s">
        <v>445</v>
      </c>
    </row>
    <row r="248" spans="1:5" x14ac:dyDescent="0.2">
      <c r="A248" s="8"/>
      <c r="B248" s="8">
        <f t="shared" si="3"/>
        <v>1245</v>
      </c>
      <c r="C248" s="8"/>
      <c r="D248" s="8" t="s">
        <v>498</v>
      </c>
      <c r="E248" s="7" t="s">
        <v>446</v>
      </c>
    </row>
    <row r="249" spans="1:5" x14ac:dyDescent="0.2">
      <c r="A249" s="8"/>
      <c r="B249" s="8">
        <f t="shared" si="3"/>
        <v>1246</v>
      </c>
      <c r="C249" s="8"/>
      <c r="D249" s="8" t="s">
        <v>499</v>
      </c>
      <c r="E249" s="7" t="s">
        <v>447</v>
      </c>
    </row>
    <row r="250" spans="1:5" x14ac:dyDescent="0.2">
      <c r="A250" s="8"/>
      <c r="B250" s="8">
        <f t="shared" si="3"/>
        <v>1247</v>
      </c>
      <c r="C250" s="8"/>
      <c r="D250" s="8" t="s">
        <v>500</v>
      </c>
      <c r="E250" s="7" t="s">
        <v>448</v>
      </c>
    </row>
    <row r="251" spans="1:5" x14ac:dyDescent="0.2">
      <c r="A251" s="8"/>
      <c r="B251" s="8">
        <f t="shared" si="3"/>
        <v>1248</v>
      </c>
      <c r="C251" s="8"/>
      <c r="D251" s="8" t="s">
        <v>501</v>
      </c>
      <c r="E251" s="7" t="s">
        <v>449</v>
      </c>
    </row>
    <row r="252" spans="1:5" x14ac:dyDescent="0.2">
      <c r="A252" s="8"/>
      <c r="B252" s="8">
        <f t="shared" si="3"/>
        <v>1249</v>
      </c>
      <c r="C252" s="8"/>
      <c r="D252" s="8" t="s">
        <v>502</v>
      </c>
      <c r="E252" s="7" t="s">
        <v>450</v>
      </c>
    </row>
    <row r="253" spans="1:5" x14ac:dyDescent="0.2">
      <c r="A253" s="8"/>
      <c r="B253" s="8">
        <f t="shared" si="3"/>
        <v>1250</v>
      </c>
      <c r="C253" s="8"/>
      <c r="D253" s="8" t="s">
        <v>503</v>
      </c>
      <c r="E253" s="7" t="s">
        <v>451</v>
      </c>
    </row>
    <row r="254" spans="1:5" x14ac:dyDescent="0.2">
      <c r="A254" s="8"/>
      <c r="B254" s="8">
        <f t="shared" si="3"/>
        <v>1251</v>
      </c>
      <c r="C254" s="8"/>
      <c r="D254" s="8" t="s">
        <v>504</v>
      </c>
      <c r="E254" s="7" t="s">
        <v>452</v>
      </c>
    </row>
    <row r="255" spans="1:5" x14ac:dyDescent="0.2">
      <c r="A255" s="8"/>
      <c r="B255" s="8">
        <f t="shared" si="3"/>
        <v>1252</v>
      </c>
      <c r="C255" s="8"/>
      <c r="D255" s="8" t="s">
        <v>505</v>
      </c>
      <c r="E255" s="7" t="s">
        <v>453</v>
      </c>
    </row>
    <row r="256" spans="1:5" ht="22.5" x14ac:dyDescent="0.2">
      <c r="A256" s="8"/>
      <c r="B256" s="8">
        <f t="shared" si="3"/>
        <v>1253</v>
      </c>
      <c r="C256" s="8"/>
      <c r="D256" s="8" t="s">
        <v>506</v>
      </c>
      <c r="E256" s="7" t="s">
        <v>454</v>
      </c>
    </row>
    <row r="257" spans="1:5" ht="22.5" x14ac:dyDescent="0.2">
      <c r="A257" s="8"/>
      <c r="B257" s="8">
        <f t="shared" si="3"/>
        <v>1254</v>
      </c>
      <c r="C257" s="8"/>
      <c r="D257" s="8" t="s">
        <v>507</v>
      </c>
      <c r="E257" s="7" t="s">
        <v>455</v>
      </c>
    </row>
    <row r="258" spans="1:5" x14ac:dyDescent="0.2">
      <c r="A258" s="8"/>
      <c r="B258" s="8">
        <f t="shared" si="3"/>
        <v>1255</v>
      </c>
      <c r="C258" s="8"/>
      <c r="D258" s="8" t="s">
        <v>508</v>
      </c>
      <c r="E258" s="7" t="s">
        <v>456</v>
      </c>
    </row>
    <row r="259" spans="1:5" ht="22.5" x14ac:dyDescent="0.2">
      <c r="A259" s="8"/>
      <c r="B259" s="8">
        <f t="shared" si="3"/>
        <v>1256</v>
      </c>
      <c r="C259" s="8"/>
      <c r="D259" s="8" t="s">
        <v>509</v>
      </c>
      <c r="E259" s="7" t="s">
        <v>457</v>
      </c>
    </row>
    <row r="260" spans="1:5" x14ac:dyDescent="0.2">
      <c r="A260" s="8"/>
      <c r="B260" s="8">
        <f t="shared" si="3"/>
        <v>1257</v>
      </c>
      <c r="C260" s="8"/>
      <c r="D260" s="8" t="s">
        <v>510</v>
      </c>
      <c r="E260" s="7" t="s">
        <v>458</v>
      </c>
    </row>
    <row r="261" spans="1:5" x14ac:dyDescent="0.2">
      <c r="A261" s="8"/>
      <c r="B261" s="8">
        <f t="shared" si="3"/>
        <v>1258</v>
      </c>
      <c r="C261" s="8"/>
      <c r="D261" s="8" t="s">
        <v>511</v>
      </c>
      <c r="E261" s="7" t="s">
        <v>459</v>
      </c>
    </row>
    <row r="262" spans="1:5" x14ac:dyDescent="0.2">
      <c r="A262" s="8"/>
      <c r="B262" s="8">
        <f t="shared" ref="B262:B325" si="4">B261+1</f>
        <v>1259</v>
      </c>
      <c r="C262" s="8"/>
      <c r="D262" s="8" t="s">
        <v>512</v>
      </c>
      <c r="E262" s="7" t="s">
        <v>460</v>
      </c>
    </row>
    <row r="263" spans="1:5" x14ac:dyDescent="0.2">
      <c r="A263" s="8"/>
      <c r="B263" s="8">
        <f t="shared" si="4"/>
        <v>1260</v>
      </c>
      <c r="C263" s="8"/>
      <c r="D263" s="8" t="s">
        <v>513</v>
      </c>
      <c r="E263" s="7" t="s">
        <v>461</v>
      </c>
    </row>
    <row r="264" spans="1:5" x14ac:dyDescent="0.2">
      <c r="A264" s="8">
        <v>5012</v>
      </c>
      <c r="B264" s="8">
        <f t="shared" si="4"/>
        <v>1261</v>
      </c>
      <c r="C264" s="8" t="s">
        <v>16</v>
      </c>
      <c r="D264" s="8" t="s">
        <v>514</v>
      </c>
      <c r="E264" s="7" t="s">
        <v>517</v>
      </c>
    </row>
    <row r="265" spans="1:5" x14ac:dyDescent="0.2">
      <c r="A265" s="8"/>
      <c r="B265" s="8">
        <f t="shared" si="4"/>
        <v>1262</v>
      </c>
      <c r="C265" s="8"/>
      <c r="D265" s="8" t="s">
        <v>515</v>
      </c>
      <c r="E265" s="7" t="s">
        <v>518</v>
      </c>
    </row>
    <row r="266" spans="1:5" x14ac:dyDescent="0.2">
      <c r="A266" s="8"/>
      <c r="B266" s="8">
        <f t="shared" si="4"/>
        <v>1263</v>
      </c>
      <c r="C266" s="8"/>
      <c r="D266" s="8" t="s">
        <v>516</v>
      </c>
      <c r="E266" s="7" t="s">
        <v>519</v>
      </c>
    </row>
    <row r="267" spans="1:5" x14ac:dyDescent="0.2">
      <c r="A267" s="8">
        <v>5013</v>
      </c>
      <c r="B267" s="8">
        <f t="shared" si="4"/>
        <v>1264</v>
      </c>
      <c r="C267" s="8" t="s">
        <v>20</v>
      </c>
      <c r="D267" s="8" t="s">
        <v>522</v>
      </c>
      <c r="E267" s="7" t="s">
        <v>520</v>
      </c>
    </row>
    <row r="268" spans="1:5" ht="22.5" x14ac:dyDescent="0.2">
      <c r="A268" s="8"/>
      <c r="B268" s="8">
        <f t="shared" si="4"/>
        <v>1265</v>
      </c>
      <c r="C268" s="8"/>
      <c r="D268" s="8" t="s">
        <v>523</v>
      </c>
      <c r="E268" s="7" t="s">
        <v>521</v>
      </c>
    </row>
    <row r="269" spans="1:5" x14ac:dyDescent="0.2">
      <c r="A269" s="8"/>
      <c r="B269" s="8">
        <f t="shared" si="4"/>
        <v>1266</v>
      </c>
      <c r="C269" s="8"/>
      <c r="D269" s="8" t="s">
        <v>524</v>
      </c>
      <c r="E269" s="7" t="s">
        <v>525</v>
      </c>
    </row>
    <row r="270" spans="1:5" ht="22.5" x14ac:dyDescent="0.2">
      <c r="A270" s="8">
        <v>5014</v>
      </c>
      <c r="B270" s="8">
        <f t="shared" si="4"/>
        <v>1267</v>
      </c>
      <c r="C270" s="8" t="s">
        <v>13</v>
      </c>
      <c r="D270" s="8" t="s">
        <v>526</v>
      </c>
      <c r="E270" s="7" t="s">
        <v>533</v>
      </c>
    </row>
    <row r="271" spans="1:5" x14ac:dyDescent="0.2">
      <c r="A271" s="8"/>
      <c r="B271" s="8">
        <f t="shared" si="4"/>
        <v>1268</v>
      </c>
      <c r="C271" s="8"/>
      <c r="D271" s="8" t="s">
        <v>527</v>
      </c>
      <c r="E271" s="7" t="s">
        <v>534</v>
      </c>
    </row>
    <row r="272" spans="1:5" x14ac:dyDescent="0.2">
      <c r="A272" s="8"/>
      <c r="B272" s="8">
        <f t="shared" si="4"/>
        <v>1269</v>
      </c>
      <c r="C272" s="8"/>
      <c r="D272" s="8" t="s">
        <v>528</v>
      </c>
      <c r="E272" s="7" t="s">
        <v>535</v>
      </c>
    </row>
    <row r="273" spans="1:5" ht="11.25" customHeight="1" x14ac:dyDescent="0.2">
      <c r="A273" s="8"/>
      <c r="B273" s="8">
        <f t="shared" si="4"/>
        <v>1270</v>
      </c>
      <c r="C273" s="8"/>
      <c r="D273" s="8" t="s">
        <v>529</v>
      </c>
      <c r="E273" s="7" t="s">
        <v>536</v>
      </c>
    </row>
    <row r="274" spans="1:5" ht="67.5" x14ac:dyDescent="0.2">
      <c r="A274" s="8"/>
      <c r="B274" s="8">
        <f t="shared" si="4"/>
        <v>1271</v>
      </c>
      <c r="C274" s="8"/>
      <c r="D274" s="8" t="s">
        <v>530</v>
      </c>
      <c r="E274" s="7" t="s">
        <v>537</v>
      </c>
    </row>
    <row r="275" spans="1:5" x14ac:dyDescent="0.2">
      <c r="A275" s="8"/>
      <c r="B275" s="8">
        <f t="shared" si="4"/>
        <v>1272</v>
      </c>
      <c r="C275" s="8"/>
      <c r="D275" s="8" t="s">
        <v>531</v>
      </c>
      <c r="E275" s="7" t="s">
        <v>538</v>
      </c>
    </row>
    <row r="276" spans="1:5" x14ac:dyDescent="0.2">
      <c r="A276" s="8"/>
      <c r="B276" s="8">
        <f t="shared" si="4"/>
        <v>1273</v>
      </c>
      <c r="C276" s="8"/>
      <c r="D276" s="8" t="s">
        <v>532</v>
      </c>
      <c r="E276" s="7" t="s">
        <v>539</v>
      </c>
    </row>
    <row r="277" spans="1:5" x14ac:dyDescent="0.2">
      <c r="A277" s="8">
        <v>5015</v>
      </c>
      <c r="B277" s="8">
        <f t="shared" si="4"/>
        <v>1274</v>
      </c>
      <c r="C277" s="8" t="s">
        <v>14</v>
      </c>
      <c r="D277" s="8" t="s">
        <v>540</v>
      </c>
      <c r="E277" s="7" t="s">
        <v>549</v>
      </c>
    </row>
    <row r="278" spans="1:5" x14ac:dyDescent="0.2">
      <c r="A278" s="8"/>
      <c r="B278" s="8">
        <f t="shared" si="4"/>
        <v>1275</v>
      </c>
      <c r="C278" s="8"/>
      <c r="D278" s="8" t="s">
        <v>541</v>
      </c>
      <c r="E278" s="7" t="s">
        <v>550</v>
      </c>
    </row>
    <row r="279" spans="1:5" x14ac:dyDescent="0.2">
      <c r="A279" s="8"/>
      <c r="B279" s="8">
        <f t="shared" si="4"/>
        <v>1276</v>
      </c>
      <c r="C279" s="8"/>
      <c r="D279" s="8" t="s">
        <v>542</v>
      </c>
      <c r="E279" s="7" t="s">
        <v>551</v>
      </c>
    </row>
    <row r="280" spans="1:5" x14ac:dyDescent="0.2">
      <c r="A280" s="8"/>
      <c r="B280" s="8">
        <f t="shared" si="4"/>
        <v>1277</v>
      </c>
      <c r="C280" s="8"/>
      <c r="D280" s="8" t="s">
        <v>543</v>
      </c>
      <c r="E280" s="7" t="s">
        <v>552</v>
      </c>
    </row>
    <row r="281" spans="1:5" x14ac:dyDescent="0.2">
      <c r="A281" s="8"/>
      <c r="B281" s="8">
        <f t="shared" si="4"/>
        <v>1278</v>
      </c>
      <c r="C281" s="8"/>
      <c r="D281" s="8" t="s">
        <v>544</v>
      </c>
      <c r="E281" s="7" t="s">
        <v>553</v>
      </c>
    </row>
    <row r="282" spans="1:5" x14ac:dyDescent="0.2">
      <c r="A282" s="8"/>
      <c r="B282" s="8">
        <f t="shared" si="4"/>
        <v>1279</v>
      </c>
      <c r="C282" s="8"/>
      <c r="D282" s="8" t="s">
        <v>545</v>
      </c>
      <c r="E282" s="7" t="s">
        <v>554</v>
      </c>
    </row>
    <row r="283" spans="1:5" x14ac:dyDescent="0.2">
      <c r="A283" s="8"/>
      <c r="B283" s="8">
        <f t="shared" si="4"/>
        <v>1280</v>
      </c>
      <c r="C283" s="8"/>
      <c r="D283" s="8" t="s">
        <v>546</v>
      </c>
      <c r="E283" s="7" t="s">
        <v>555</v>
      </c>
    </row>
    <row r="284" spans="1:5" x14ac:dyDescent="0.2">
      <c r="A284" s="8"/>
      <c r="B284" s="8">
        <f t="shared" si="4"/>
        <v>1281</v>
      </c>
      <c r="C284" s="8"/>
      <c r="D284" s="8" t="s">
        <v>547</v>
      </c>
      <c r="E284" s="7" t="s">
        <v>556</v>
      </c>
    </row>
    <row r="285" spans="1:5" x14ac:dyDescent="0.2">
      <c r="A285" s="8"/>
      <c r="B285" s="8">
        <f t="shared" si="4"/>
        <v>1282</v>
      </c>
      <c r="C285" s="8"/>
      <c r="D285" s="8" t="s">
        <v>548</v>
      </c>
      <c r="E285" s="7" t="s">
        <v>557</v>
      </c>
    </row>
    <row r="286" spans="1:5" x14ac:dyDescent="0.2">
      <c r="A286" s="8">
        <v>5016</v>
      </c>
      <c r="B286" s="8">
        <f t="shared" si="4"/>
        <v>1283</v>
      </c>
      <c r="C286" s="8" t="s">
        <v>21</v>
      </c>
      <c r="D286" s="8" t="s">
        <v>522</v>
      </c>
      <c r="E286" s="7" t="s">
        <v>520</v>
      </c>
    </row>
    <row r="287" spans="1:5" ht="33.75" x14ac:dyDescent="0.2">
      <c r="A287" s="8"/>
      <c r="B287" s="8">
        <f t="shared" si="4"/>
        <v>1284</v>
      </c>
      <c r="C287" s="8"/>
      <c r="D287" s="8" t="s">
        <v>558</v>
      </c>
      <c r="E287" s="7" t="s">
        <v>559</v>
      </c>
    </row>
    <row r="288" spans="1:5" ht="33.75" x14ac:dyDescent="0.2">
      <c r="A288" s="8">
        <v>5017</v>
      </c>
      <c r="B288" s="8">
        <f t="shared" si="4"/>
        <v>1285</v>
      </c>
      <c r="C288" s="8" t="s">
        <v>22</v>
      </c>
      <c r="D288" s="8" t="s">
        <v>560</v>
      </c>
      <c r="E288" s="7" t="s">
        <v>591</v>
      </c>
    </row>
    <row r="289" spans="1:5" x14ac:dyDescent="0.2">
      <c r="A289" s="8"/>
      <c r="B289" s="8">
        <f t="shared" si="4"/>
        <v>1286</v>
      </c>
      <c r="C289" s="8"/>
      <c r="D289" s="8" t="s">
        <v>561</v>
      </c>
      <c r="E289" s="7" t="s">
        <v>592</v>
      </c>
    </row>
    <row r="290" spans="1:5" ht="33.75" x14ac:dyDescent="0.2">
      <c r="A290" s="8"/>
      <c r="B290" s="8">
        <f t="shared" si="4"/>
        <v>1287</v>
      </c>
      <c r="C290" s="8"/>
      <c r="D290" s="8" t="s">
        <v>562</v>
      </c>
      <c r="E290" s="7" t="s">
        <v>593</v>
      </c>
    </row>
    <row r="291" spans="1:5" ht="56.25" x14ac:dyDescent="0.2">
      <c r="A291" s="8"/>
      <c r="B291" s="8">
        <f t="shared" si="4"/>
        <v>1288</v>
      </c>
      <c r="C291" s="8"/>
      <c r="D291" s="8" t="s">
        <v>563</v>
      </c>
      <c r="E291" s="7" t="s">
        <v>594</v>
      </c>
    </row>
    <row r="292" spans="1:5" x14ac:dyDescent="0.2">
      <c r="A292" s="8"/>
      <c r="B292" s="8">
        <f t="shared" si="4"/>
        <v>1289</v>
      </c>
      <c r="C292" s="8"/>
      <c r="D292" s="8" t="s">
        <v>564</v>
      </c>
      <c r="E292" s="7" t="s">
        <v>595</v>
      </c>
    </row>
    <row r="293" spans="1:5" ht="22.5" x14ac:dyDescent="0.2">
      <c r="A293" s="8"/>
      <c r="B293" s="8">
        <f t="shared" si="4"/>
        <v>1290</v>
      </c>
      <c r="C293" s="8"/>
      <c r="D293" s="8" t="s">
        <v>565</v>
      </c>
      <c r="E293" s="7" t="s">
        <v>596</v>
      </c>
    </row>
    <row r="294" spans="1:5" ht="11.25" customHeight="1" x14ac:dyDescent="0.2">
      <c r="A294" s="8"/>
      <c r="B294" s="8">
        <f t="shared" si="4"/>
        <v>1291</v>
      </c>
      <c r="C294" s="8"/>
      <c r="D294" s="8" t="s">
        <v>566</v>
      </c>
      <c r="E294" s="7" t="s">
        <v>597</v>
      </c>
    </row>
    <row r="295" spans="1:5" ht="22.5" x14ac:dyDescent="0.2">
      <c r="A295" s="8"/>
      <c r="B295" s="8">
        <f t="shared" si="4"/>
        <v>1292</v>
      </c>
      <c r="C295" s="8"/>
      <c r="D295" s="8" t="s">
        <v>567</v>
      </c>
      <c r="E295" s="7" t="s">
        <v>598</v>
      </c>
    </row>
    <row r="296" spans="1:5" ht="22.5" x14ac:dyDescent="0.2">
      <c r="A296" s="8"/>
      <c r="B296" s="8">
        <f t="shared" si="4"/>
        <v>1293</v>
      </c>
      <c r="C296" s="8"/>
      <c r="D296" s="8" t="s">
        <v>568</v>
      </c>
      <c r="E296" s="7" t="s">
        <v>599</v>
      </c>
    </row>
    <row r="297" spans="1:5" ht="22.5" x14ac:dyDescent="0.2">
      <c r="A297" s="8"/>
      <c r="B297" s="8">
        <f t="shared" si="4"/>
        <v>1294</v>
      </c>
      <c r="C297" s="8"/>
      <c r="D297" s="8" t="s">
        <v>569</v>
      </c>
      <c r="E297" s="7" t="s">
        <v>600</v>
      </c>
    </row>
    <row r="298" spans="1:5" x14ac:dyDescent="0.2">
      <c r="A298" s="8"/>
      <c r="B298" s="8">
        <f t="shared" si="4"/>
        <v>1295</v>
      </c>
      <c r="C298" s="8"/>
      <c r="D298" s="8" t="s">
        <v>570</v>
      </c>
      <c r="E298" s="7" t="s">
        <v>601</v>
      </c>
    </row>
    <row r="299" spans="1:5" x14ac:dyDescent="0.2">
      <c r="A299" s="8"/>
      <c r="B299" s="8">
        <f t="shared" si="4"/>
        <v>1296</v>
      </c>
      <c r="C299" s="8"/>
      <c r="D299" s="8" t="s">
        <v>571</v>
      </c>
      <c r="E299" s="7" t="s">
        <v>602</v>
      </c>
    </row>
    <row r="300" spans="1:5" ht="33.75" x14ac:dyDescent="0.2">
      <c r="A300" s="8"/>
      <c r="B300" s="8">
        <f t="shared" si="4"/>
        <v>1297</v>
      </c>
      <c r="C300" s="8"/>
      <c r="D300" s="8" t="s">
        <v>572</v>
      </c>
      <c r="E300" s="7" t="s">
        <v>603</v>
      </c>
    </row>
    <row r="301" spans="1:5" x14ac:dyDescent="0.2">
      <c r="A301" s="8"/>
      <c r="B301" s="8">
        <f t="shared" si="4"/>
        <v>1298</v>
      </c>
      <c r="C301" s="8"/>
      <c r="D301" s="8" t="s">
        <v>573</v>
      </c>
      <c r="E301" s="7" t="s">
        <v>604</v>
      </c>
    </row>
    <row r="302" spans="1:5" ht="11.25" customHeight="1" x14ac:dyDescent="0.2">
      <c r="A302" s="8"/>
      <c r="B302" s="8">
        <f t="shared" si="4"/>
        <v>1299</v>
      </c>
      <c r="C302" s="8"/>
      <c r="D302" s="8" t="s">
        <v>574</v>
      </c>
      <c r="E302" s="7" t="s">
        <v>605</v>
      </c>
    </row>
    <row r="303" spans="1:5" x14ac:dyDescent="0.2">
      <c r="A303" s="8"/>
      <c r="B303" s="8">
        <f t="shared" si="4"/>
        <v>1300</v>
      </c>
      <c r="C303" s="8"/>
      <c r="D303" s="8" t="s">
        <v>575</v>
      </c>
      <c r="E303" s="7" t="s">
        <v>606</v>
      </c>
    </row>
    <row r="304" spans="1:5" x14ac:dyDescent="0.2">
      <c r="A304" s="8"/>
      <c r="B304" s="8">
        <f t="shared" si="4"/>
        <v>1301</v>
      </c>
      <c r="C304" s="8"/>
      <c r="D304" s="8" t="s">
        <v>576</v>
      </c>
      <c r="E304" s="7" t="s">
        <v>607</v>
      </c>
    </row>
    <row r="305" spans="1:5" ht="33.75" customHeight="1" x14ac:dyDescent="0.2">
      <c r="A305" s="8"/>
      <c r="B305" s="8">
        <f t="shared" si="4"/>
        <v>1302</v>
      </c>
      <c r="C305" s="8"/>
      <c r="D305" s="8" t="s">
        <v>577</v>
      </c>
      <c r="E305" s="7" t="s">
        <v>608</v>
      </c>
    </row>
    <row r="306" spans="1:5" ht="56.25" x14ac:dyDescent="0.2">
      <c r="A306" s="8"/>
      <c r="B306" s="8">
        <f t="shared" si="4"/>
        <v>1303</v>
      </c>
      <c r="C306" s="8"/>
      <c r="D306" s="8" t="s">
        <v>578</v>
      </c>
      <c r="E306" s="7" t="s">
        <v>594</v>
      </c>
    </row>
    <row r="307" spans="1:5" x14ac:dyDescent="0.2">
      <c r="A307" s="8"/>
      <c r="B307" s="8">
        <f t="shared" si="4"/>
        <v>1304</v>
      </c>
      <c r="C307" s="8"/>
      <c r="D307" s="8" t="s">
        <v>579</v>
      </c>
      <c r="E307" s="7" t="s">
        <v>595</v>
      </c>
    </row>
    <row r="308" spans="1:5" x14ac:dyDescent="0.2">
      <c r="A308" s="8"/>
      <c r="B308" s="8">
        <f t="shared" si="4"/>
        <v>1305</v>
      </c>
      <c r="C308" s="8"/>
      <c r="D308" s="8" t="s">
        <v>580</v>
      </c>
      <c r="E308" s="7" t="s">
        <v>609</v>
      </c>
    </row>
    <row r="309" spans="1:5" x14ac:dyDescent="0.2">
      <c r="A309" s="8"/>
      <c r="B309" s="8">
        <f t="shared" si="4"/>
        <v>1306</v>
      </c>
      <c r="C309" s="8"/>
      <c r="D309" s="8" t="s">
        <v>581</v>
      </c>
      <c r="E309" s="7" t="s">
        <v>610</v>
      </c>
    </row>
    <row r="310" spans="1:5" x14ac:dyDescent="0.2">
      <c r="A310" s="8"/>
      <c r="B310" s="8">
        <f t="shared" si="4"/>
        <v>1307</v>
      </c>
      <c r="C310" s="8"/>
      <c r="D310" s="8" t="s">
        <v>582</v>
      </c>
      <c r="E310" s="7" t="s">
        <v>611</v>
      </c>
    </row>
    <row r="311" spans="1:5" ht="22.5" x14ac:dyDescent="0.2">
      <c r="A311" s="8"/>
      <c r="B311" s="8">
        <f t="shared" si="4"/>
        <v>1308</v>
      </c>
      <c r="C311" s="8"/>
      <c r="D311" s="8" t="s">
        <v>583</v>
      </c>
      <c r="E311" s="7" t="s">
        <v>612</v>
      </c>
    </row>
    <row r="312" spans="1:5" ht="11.25" customHeight="1" x14ac:dyDescent="0.2">
      <c r="A312" s="8"/>
      <c r="B312" s="8">
        <f t="shared" si="4"/>
        <v>1309</v>
      </c>
      <c r="C312" s="8"/>
      <c r="D312" s="8" t="s">
        <v>584</v>
      </c>
      <c r="E312" s="7" t="s">
        <v>613</v>
      </c>
    </row>
    <row r="313" spans="1:5" x14ac:dyDescent="0.2">
      <c r="A313" s="8"/>
      <c r="B313" s="8">
        <f t="shared" si="4"/>
        <v>1310</v>
      </c>
      <c r="C313" s="8"/>
      <c r="D313" s="8" t="s">
        <v>585</v>
      </c>
      <c r="E313" s="7" t="s">
        <v>614</v>
      </c>
    </row>
    <row r="314" spans="1:5" ht="33.75" x14ac:dyDescent="0.2">
      <c r="A314" s="8"/>
      <c r="B314" s="8">
        <f t="shared" si="4"/>
        <v>1311</v>
      </c>
      <c r="C314" s="8"/>
      <c r="D314" s="8" t="s">
        <v>586</v>
      </c>
      <c r="E314" s="7" t="s">
        <v>615</v>
      </c>
    </row>
    <row r="315" spans="1:5" x14ac:dyDescent="0.2">
      <c r="A315" s="8"/>
      <c r="B315" s="8">
        <f t="shared" si="4"/>
        <v>1312</v>
      </c>
      <c r="C315" s="8"/>
      <c r="D315" s="8" t="s">
        <v>587</v>
      </c>
      <c r="E315" s="7" t="s">
        <v>616</v>
      </c>
    </row>
    <row r="316" spans="1:5" ht="11.25" customHeight="1" x14ac:dyDescent="0.2">
      <c r="A316" s="8"/>
      <c r="B316" s="8">
        <f t="shared" si="4"/>
        <v>1313</v>
      </c>
      <c r="C316" s="8"/>
      <c r="D316" s="8" t="s">
        <v>588</v>
      </c>
      <c r="E316" s="7" t="s">
        <v>617</v>
      </c>
    </row>
    <row r="317" spans="1:5" x14ac:dyDescent="0.2">
      <c r="A317" s="8"/>
      <c r="B317" s="8">
        <f t="shared" si="4"/>
        <v>1314</v>
      </c>
      <c r="C317" s="8"/>
      <c r="D317" s="8" t="s">
        <v>589</v>
      </c>
      <c r="E317" s="7" t="s">
        <v>618</v>
      </c>
    </row>
    <row r="318" spans="1:5" ht="22.5" x14ac:dyDescent="0.2">
      <c r="A318" s="8"/>
      <c r="B318" s="8">
        <f t="shared" si="4"/>
        <v>1315</v>
      </c>
      <c r="C318" s="8"/>
      <c r="D318" s="8" t="s">
        <v>590</v>
      </c>
      <c r="E318" s="7" t="s">
        <v>619</v>
      </c>
    </row>
    <row r="319" spans="1:5" ht="11.25" customHeight="1" x14ac:dyDescent="0.2">
      <c r="A319" s="8">
        <v>1018</v>
      </c>
      <c r="B319" s="8">
        <f t="shared" si="4"/>
        <v>1316</v>
      </c>
      <c r="C319" s="8" t="s">
        <v>39</v>
      </c>
      <c r="D319" s="8" t="s">
        <v>627</v>
      </c>
      <c r="E319" s="7" t="s">
        <v>639</v>
      </c>
    </row>
    <row r="320" spans="1:5" ht="22.5" x14ac:dyDescent="0.2">
      <c r="B320" s="8">
        <f t="shared" si="4"/>
        <v>1317</v>
      </c>
      <c r="D320" s="6" t="s">
        <v>628</v>
      </c>
      <c r="E320" s="7" t="s">
        <v>640</v>
      </c>
    </row>
    <row r="321" spans="2:5" ht="22.5" x14ac:dyDescent="0.2">
      <c r="B321" s="8">
        <f t="shared" si="4"/>
        <v>1318</v>
      </c>
      <c r="D321" s="6" t="s">
        <v>629</v>
      </c>
      <c r="E321" s="7" t="s">
        <v>641</v>
      </c>
    </row>
    <row r="322" spans="2:5" ht="22.5" x14ac:dyDescent="0.2">
      <c r="B322" s="8">
        <f t="shared" si="4"/>
        <v>1319</v>
      </c>
      <c r="D322" s="6" t="s">
        <v>630</v>
      </c>
      <c r="E322" s="7" t="s">
        <v>642</v>
      </c>
    </row>
    <row r="323" spans="2:5" x14ac:dyDescent="0.2">
      <c r="B323" s="8">
        <f t="shared" si="4"/>
        <v>1320</v>
      </c>
      <c r="D323" s="6" t="s">
        <v>631</v>
      </c>
      <c r="E323" s="7" t="s">
        <v>643</v>
      </c>
    </row>
    <row r="324" spans="2:5" ht="33.75" x14ac:dyDescent="0.2">
      <c r="B324" s="8">
        <f t="shared" si="4"/>
        <v>1321</v>
      </c>
      <c r="D324" s="6" t="s">
        <v>632</v>
      </c>
      <c r="E324" s="7" t="s">
        <v>644</v>
      </c>
    </row>
    <row r="325" spans="2:5" x14ac:dyDescent="0.2">
      <c r="B325" s="8">
        <f t="shared" si="4"/>
        <v>1322</v>
      </c>
      <c r="D325" s="6" t="s">
        <v>633</v>
      </c>
      <c r="E325" s="7" t="s">
        <v>645</v>
      </c>
    </row>
    <row r="326" spans="2:5" ht="22.5" x14ac:dyDescent="0.2">
      <c r="B326" s="8">
        <f t="shared" ref="B326:B330" si="5">B325+1</f>
        <v>1323</v>
      </c>
      <c r="D326" s="6" t="s">
        <v>634</v>
      </c>
      <c r="E326" s="7" t="s">
        <v>646</v>
      </c>
    </row>
    <row r="327" spans="2:5" x14ac:dyDescent="0.2">
      <c r="B327" s="8">
        <f t="shared" si="5"/>
        <v>1324</v>
      </c>
      <c r="D327" s="6" t="s">
        <v>635</v>
      </c>
      <c r="E327" s="7" t="s">
        <v>647</v>
      </c>
    </row>
    <row r="328" spans="2:5" x14ac:dyDescent="0.2">
      <c r="B328" s="8">
        <f t="shared" si="5"/>
        <v>1325</v>
      </c>
      <c r="D328" s="6" t="s">
        <v>636</v>
      </c>
      <c r="E328" s="7" t="s">
        <v>648</v>
      </c>
    </row>
    <row r="329" spans="2:5" ht="22.5" x14ac:dyDescent="0.2">
      <c r="B329" s="8">
        <f t="shared" si="5"/>
        <v>1326</v>
      </c>
      <c r="D329" s="6" t="s">
        <v>637</v>
      </c>
      <c r="E329" s="7" t="s">
        <v>649</v>
      </c>
    </row>
    <row r="330" spans="2:5" ht="22.5" x14ac:dyDescent="0.2">
      <c r="B330" s="8">
        <f t="shared" si="5"/>
        <v>1327</v>
      </c>
      <c r="D330" s="6" t="s">
        <v>638</v>
      </c>
      <c r="E330" s="7" t="s">
        <v>650</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00"/>
  </sheetPr>
  <dimension ref="A1:H21"/>
  <sheetViews>
    <sheetView workbookViewId="0">
      <selection activeCell="D20" sqref="D20:F20"/>
    </sheetView>
  </sheetViews>
  <sheetFormatPr defaultRowHeight="15" x14ac:dyDescent="0.25"/>
  <cols>
    <col min="1" max="1" width="124.28515625" customWidth="1"/>
    <col min="2" max="2" width="27.28515625" customWidth="1"/>
    <col min="3" max="3" width="35.85546875" customWidth="1"/>
    <col min="4" max="4" width="12.85546875" customWidth="1"/>
    <col min="5" max="5" width="10.140625" customWidth="1"/>
    <col min="6" max="6" width="10.28515625" customWidth="1"/>
  </cols>
  <sheetData>
    <row r="1" spans="1:8" ht="21" x14ac:dyDescent="0.35">
      <c r="A1" s="681" t="s">
        <v>5780</v>
      </c>
      <c r="B1" s="681"/>
      <c r="C1" s="681"/>
      <c r="D1" s="681"/>
      <c r="E1" s="681"/>
      <c r="F1" s="681"/>
      <c r="G1" s="393"/>
      <c r="H1" s="393"/>
    </row>
    <row r="2" spans="1:8" ht="18.75" x14ac:dyDescent="0.3">
      <c r="A2" s="317" t="s">
        <v>6565</v>
      </c>
      <c r="B2" s="277" t="s">
        <v>6358</v>
      </c>
      <c r="C2" s="277" t="s">
        <v>6359</v>
      </c>
      <c r="D2" s="482"/>
      <c r="E2" s="482"/>
      <c r="F2" s="482"/>
      <c r="G2" s="394"/>
      <c r="H2" s="394"/>
    </row>
    <row r="3" spans="1:8" ht="18.75" x14ac:dyDescent="0.3">
      <c r="A3" s="317" t="s">
        <v>6566</v>
      </c>
      <c r="B3" s="277" t="s">
        <v>6360</v>
      </c>
      <c r="C3" s="277" t="s">
        <v>5276</v>
      </c>
      <c r="D3" s="482"/>
      <c r="E3" s="482"/>
      <c r="F3" s="482"/>
      <c r="G3" s="394"/>
      <c r="H3" s="394"/>
    </row>
    <row r="4" spans="1:8" ht="18.75" x14ac:dyDescent="0.3">
      <c r="A4" s="317" t="s">
        <v>6544</v>
      </c>
      <c r="B4" s="277" t="s">
        <v>6345</v>
      </c>
      <c r="C4" s="277" t="s">
        <v>939</v>
      </c>
      <c r="D4" s="482"/>
      <c r="E4" s="482"/>
      <c r="F4" s="482"/>
      <c r="G4" s="394"/>
      <c r="H4" s="394"/>
    </row>
    <row r="5" spans="1:8" ht="18.75" x14ac:dyDescent="0.3">
      <c r="A5" s="317" t="s">
        <v>6545</v>
      </c>
      <c r="B5" s="277" t="s">
        <v>6347</v>
      </c>
      <c r="C5" s="277" t="s">
        <v>6348</v>
      </c>
      <c r="D5" s="482"/>
      <c r="E5" s="482"/>
      <c r="F5" s="482"/>
      <c r="G5" s="394"/>
      <c r="H5" s="394"/>
    </row>
    <row r="6" spans="1:8" ht="18.75" x14ac:dyDescent="0.3">
      <c r="A6" s="317" t="s">
        <v>6703</v>
      </c>
      <c r="B6" s="277"/>
      <c r="C6" s="277"/>
      <c r="D6" s="482"/>
      <c r="E6" s="482"/>
      <c r="F6" s="482"/>
      <c r="G6" s="394"/>
      <c r="H6" s="394"/>
    </row>
    <row r="7" spans="1:8" ht="18.75" x14ac:dyDescent="0.3">
      <c r="A7" s="317" t="s">
        <v>6609</v>
      </c>
      <c r="B7" s="277" t="s">
        <v>6610</v>
      </c>
      <c r="C7" s="277" t="s">
        <v>4367</v>
      </c>
      <c r="D7" s="482"/>
      <c r="E7" s="482"/>
      <c r="F7" s="482"/>
      <c r="G7" s="394"/>
      <c r="H7" s="394"/>
    </row>
    <row r="8" spans="1:8" ht="15.75" thickBot="1" x14ac:dyDescent="0.3">
      <c r="A8" s="299">
        <v>1006</v>
      </c>
    </row>
    <row r="9" spans="1:8" ht="15.75" x14ac:dyDescent="0.25">
      <c r="A9" s="326" t="s">
        <v>6291</v>
      </c>
      <c r="B9" s="327" t="s">
        <v>6289</v>
      </c>
      <c r="C9" s="327" t="s">
        <v>653</v>
      </c>
      <c r="D9" s="328" t="s">
        <v>6241</v>
      </c>
      <c r="E9" s="328" t="s">
        <v>6308</v>
      </c>
      <c r="F9" s="405" t="s">
        <v>6319</v>
      </c>
    </row>
    <row r="10" spans="1:8" ht="15.75" x14ac:dyDescent="0.25">
      <c r="A10" s="332"/>
      <c r="B10" s="277"/>
      <c r="C10" s="277"/>
      <c r="D10" s="310"/>
      <c r="E10" s="277"/>
      <c r="F10" s="338"/>
    </row>
    <row r="11" spans="1:8" ht="15.75" x14ac:dyDescent="0.25">
      <c r="A11" s="332"/>
      <c r="B11" s="277"/>
      <c r="C11" s="277"/>
      <c r="D11" s="349"/>
      <c r="E11" s="277"/>
      <c r="F11" s="338"/>
    </row>
    <row r="12" spans="1:8" ht="19.5" thickBot="1" x14ac:dyDescent="0.35">
      <c r="A12" s="342" t="s">
        <v>5879</v>
      </c>
      <c r="B12" s="277" t="s">
        <v>6326</v>
      </c>
      <c r="C12" s="277" t="s">
        <v>2157</v>
      </c>
      <c r="D12" s="351">
        <f>SUM(D13:D14)</f>
        <v>14500</v>
      </c>
      <c r="E12" s="351">
        <f t="shared" ref="E12:F12" si="0">SUM(E13:E14)</f>
        <v>15520</v>
      </c>
      <c r="F12" s="379">
        <f t="shared" si="0"/>
        <v>16610.400000000001</v>
      </c>
    </row>
    <row r="13" spans="1:8" ht="16.5" thickTop="1" x14ac:dyDescent="0.25">
      <c r="A13" s="332" t="s">
        <v>6243</v>
      </c>
      <c r="B13" s="277" t="s">
        <v>6244</v>
      </c>
      <c r="C13" s="277" t="s">
        <v>2440</v>
      </c>
      <c r="D13" s="349">
        <v>10000</v>
      </c>
      <c r="E13" s="349">
        <f>D13+(D13*7/100)</f>
        <v>10700</v>
      </c>
      <c r="F13" s="432">
        <f>E13+(E13*7/100)+1</f>
        <v>11450</v>
      </c>
    </row>
    <row r="14" spans="1:8" ht="15.75" x14ac:dyDescent="0.25">
      <c r="A14" s="362" t="s">
        <v>6546</v>
      </c>
      <c r="B14" s="277" t="s">
        <v>6547</v>
      </c>
      <c r="C14" s="277" t="s">
        <v>2042</v>
      </c>
      <c r="D14" s="349">
        <f>44500-40000</f>
        <v>4500</v>
      </c>
      <c r="E14" s="349">
        <f>D14+(D14*7/100)+5</f>
        <v>4820</v>
      </c>
      <c r="F14" s="399">
        <f>E14+(E14*7/100)+3</f>
        <v>5160.3999999999996</v>
      </c>
    </row>
    <row r="15" spans="1:8" ht="15.75" x14ac:dyDescent="0.25">
      <c r="A15" s="362"/>
      <c r="B15" s="277"/>
      <c r="C15" s="277"/>
      <c r="D15" s="417"/>
      <c r="E15" s="418"/>
      <c r="F15" s="519"/>
    </row>
    <row r="16" spans="1:8" ht="16.5" thickBot="1" x14ac:dyDescent="0.3">
      <c r="A16" s="344" t="s">
        <v>6251</v>
      </c>
      <c r="B16" s="277"/>
      <c r="C16" s="277"/>
      <c r="D16" s="351">
        <f>D12</f>
        <v>14500</v>
      </c>
      <c r="E16" s="351">
        <f t="shared" ref="E16:F16" si="1">E12</f>
        <v>15520</v>
      </c>
      <c r="F16" s="379">
        <f t="shared" si="1"/>
        <v>16610.400000000001</v>
      </c>
    </row>
    <row r="17" spans="1:6" ht="19.5" thickTop="1" x14ac:dyDescent="0.3">
      <c r="A17" s="342" t="s">
        <v>6232</v>
      </c>
      <c r="B17" s="277"/>
      <c r="C17" s="277"/>
      <c r="D17" s="350"/>
      <c r="E17" s="307"/>
      <c r="F17" s="343"/>
    </row>
    <row r="18" spans="1:6" ht="19.5" thickBot="1" x14ac:dyDescent="0.35">
      <c r="A18" s="342" t="s">
        <v>927</v>
      </c>
      <c r="B18" s="277" t="s">
        <v>5990</v>
      </c>
      <c r="C18" s="277" t="s">
        <v>2632</v>
      </c>
      <c r="D18" s="351">
        <f>D19+D20</f>
        <v>14500</v>
      </c>
      <c r="E18" s="351">
        <f t="shared" ref="E18:F18" si="2">E19+E20</f>
        <v>15520</v>
      </c>
      <c r="F18" s="351">
        <f t="shared" si="2"/>
        <v>16609.900000000001</v>
      </c>
    </row>
    <row r="19" spans="1:6" ht="16.5" thickTop="1" x14ac:dyDescent="0.25">
      <c r="A19" s="438" t="s">
        <v>6510</v>
      </c>
      <c r="B19" s="424" t="s">
        <v>6511</v>
      </c>
      <c r="C19" s="424" t="s">
        <v>3249</v>
      </c>
      <c r="D19" s="294">
        <v>11000</v>
      </c>
      <c r="E19" s="349">
        <f>D19+(D19*7/100)</f>
        <v>11770</v>
      </c>
      <c r="F19" s="399">
        <f>E19+(E19*7/100)+6</f>
        <v>12599.9</v>
      </c>
    </row>
    <row r="20" spans="1:6" ht="15.75" x14ac:dyDescent="0.25">
      <c r="A20" s="332" t="s">
        <v>6523</v>
      </c>
      <c r="B20" s="277" t="s">
        <v>6525</v>
      </c>
      <c r="C20" s="277" t="s">
        <v>6524</v>
      </c>
      <c r="D20" s="349">
        <v>3500</v>
      </c>
      <c r="E20" s="414">
        <v>3750</v>
      </c>
      <c r="F20" s="419">
        <v>4010</v>
      </c>
    </row>
    <row r="21" spans="1:6" ht="15.75" thickBot="1" x14ac:dyDescent="0.3">
      <c r="A21" s="345"/>
      <c r="B21" s="346"/>
      <c r="C21" s="346"/>
      <c r="D21" s="346"/>
      <c r="E21" s="346"/>
      <c r="F21" s="347"/>
    </row>
  </sheetData>
  <mergeCells count="1">
    <mergeCell ref="A1:F1"/>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3399"/>
  </sheetPr>
  <dimension ref="A1:H46"/>
  <sheetViews>
    <sheetView topLeftCell="A25" workbookViewId="0">
      <selection activeCell="D43" sqref="D43:F44"/>
    </sheetView>
  </sheetViews>
  <sheetFormatPr defaultRowHeight="15" x14ac:dyDescent="0.25"/>
  <cols>
    <col min="1" max="1" width="115.85546875" customWidth="1"/>
    <col min="2" max="2" width="24.42578125" customWidth="1"/>
    <col min="3" max="3" width="38.42578125" customWidth="1"/>
    <col min="4" max="4" width="12.7109375" customWidth="1"/>
    <col min="5" max="5" width="12.5703125" customWidth="1"/>
    <col min="6" max="6" width="12.42578125" customWidth="1"/>
  </cols>
  <sheetData>
    <row r="1" spans="1:8" ht="21" x14ac:dyDescent="0.35">
      <c r="A1" s="681" t="s">
        <v>5780</v>
      </c>
      <c r="B1" s="681"/>
      <c r="C1" s="681"/>
      <c r="D1" s="681"/>
      <c r="E1" s="681"/>
      <c r="F1" s="681"/>
      <c r="G1" s="393"/>
      <c r="H1" s="393"/>
    </row>
    <row r="2" spans="1:8" ht="18.75" x14ac:dyDescent="0.3">
      <c r="A2" s="317" t="s">
        <v>6567</v>
      </c>
      <c r="B2" s="277" t="s">
        <v>6361</v>
      </c>
      <c r="C2" s="277" t="s">
        <v>6362</v>
      </c>
      <c r="D2" s="482"/>
      <c r="E2" s="482"/>
      <c r="F2" s="482"/>
      <c r="G2" s="394"/>
      <c r="H2" s="394"/>
    </row>
    <row r="3" spans="1:8" ht="18.75" x14ac:dyDescent="0.3">
      <c r="A3" s="317" t="s">
        <v>6568</v>
      </c>
      <c r="B3" s="277" t="s">
        <v>6363</v>
      </c>
      <c r="C3" s="277" t="s">
        <v>5350</v>
      </c>
      <c r="D3" s="482"/>
      <c r="E3" s="482"/>
      <c r="F3" s="482"/>
      <c r="G3" s="394"/>
      <c r="H3" s="394"/>
    </row>
    <row r="4" spans="1:8" ht="18.75" x14ac:dyDescent="0.3">
      <c r="A4" s="317" t="s">
        <v>6569</v>
      </c>
      <c r="B4" s="277" t="s">
        <v>6364</v>
      </c>
      <c r="C4" s="277" t="s">
        <v>6365</v>
      </c>
      <c r="D4" s="482"/>
      <c r="E4" s="482"/>
      <c r="F4" s="482"/>
      <c r="G4" s="394"/>
      <c r="H4" s="394"/>
    </row>
    <row r="5" spans="1:8" ht="18.75" x14ac:dyDescent="0.3">
      <c r="A5" s="317" t="s">
        <v>6545</v>
      </c>
      <c r="B5" s="277" t="s">
        <v>6347</v>
      </c>
      <c r="C5" s="277" t="s">
        <v>6348</v>
      </c>
      <c r="D5" s="482"/>
      <c r="E5" s="482"/>
      <c r="F5" s="482"/>
      <c r="G5" s="394"/>
      <c r="H5" s="394"/>
    </row>
    <row r="6" spans="1:8" ht="18.75" x14ac:dyDescent="0.3">
      <c r="A6" s="317" t="s">
        <v>6704</v>
      </c>
      <c r="B6" s="277"/>
      <c r="C6" s="277"/>
      <c r="D6" s="482"/>
      <c r="E6" s="482"/>
      <c r="F6" s="482"/>
      <c r="G6" s="394"/>
      <c r="H6" s="394"/>
    </row>
    <row r="7" spans="1:8" ht="18.75" x14ac:dyDescent="0.3">
      <c r="A7" s="317" t="s">
        <v>6609</v>
      </c>
      <c r="B7" s="277" t="s">
        <v>6610</v>
      </c>
      <c r="C7" s="277" t="s">
        <v>4367</v>
      </c>
      <c r="D7" s="482"/>
      <c r="E7" s="482"/>
      <c r="F7" s="482"/>
      <c r="G7" s="394"/>
      <c r="H7" s="394"/>
    </row>
    <row r="8" spans="1:8" ht="15.75" thickBot="1" x14ac:dyDescent="0.3">
      <c r="A8" s="299">
        <v>1007</v>
      </c>
    </row>
    <row r="9" spans="1:8" ht="15.75" x14ac:dyDescent="0.25">
      <c r="A9" s="326" t="s">
        <v>6291</v>
      </c>
      <c r="B9" s="327" t="s">
        <v>6289</v>
      </c>
      <c r="C9" s="327" t="s">
        <v>653</v>
      </c>
      <c r="D9" s="328" t="s">
        <v>6241</v>
      </c>
      <c r="E9" s="328" t="s">
        <v>6308</v>
      </c>
      <c r="F9" s="405" t="s">
        <v>6319</v>
      </c>
    </row>
    <row r="10" spans="1:8" ht="15.75" x14ac:dyDescent="0.25">
      <c r="A10" s="373"/>
      <c r="B10" s="309"/>
      <c r="C10" s="309"/>
      <c r="D10" s="310"/>
      <c r="E10" s="277"/>
      <c r="F10" s="338"/>
    </row>
    <row r="11" spans="1:8" ht="19.5" thickBot="1" x14ac:dyDescent="0.35">
      <c r="A11" s="342" t="s">
        <v>462</v>
      </c>
      <c r="B11" s="277" t="s">
        <v>6327</v>
      </c>
      <c r="C11" s="277" t="s">
        <v>1510</v>
      </c>
      <c r="D11" s="421">
        <f>SUM(D12:D14)</f>
        <v>120000</v>
      </c>
      <c r="E11" s="421">
        <f t="shared" ref="E11:F11" si="0">SUM(E12:E14)</f>
        <v>128400</v>
      </c>
      <c r="F11" s="422">
        <f t="shared" si="0"/>
        <v>137390</v>
      </c>
    </row>
    <row r="12" spans="1:8" ht="15.75" x14ac:dyDescent="0.25">
      <c r="A12" s="332" t="s">
        <v>467</v>
      </c>
      <c r="B12" s="277" t="s">
        <v>5984</v>
      </c>
      <c r="C12" s="277" t="s">
        <v>1525</v>
      </c>
      <c r="D12" s="374">
        <v>120000</v>
      </c>
      <c r="E12" s="350">
        <f>D12+(D12*7/100)</f>
        <v>128400</v>
      </c>
      <c r="F12" s="350">
        <f>E12+(E12*7/100)+2</f>
        <v>137390</v>
      </c>
    </row>
    <row r="13" spans="1:8" ht="15.75" x14ac:dyDescent="0.25">
      <c r="A13" s="332" t="s">
        <v>473</v>
      </c>
      <c r="B13" s="277" t="s">
        <v>5986</v>
      </c>
      <c r="C13" s="277" t="s">
        <v>1537</v>
      </c>
      <c r="D13" s="361"/>
      <c r="E13" s="378"/>
      <c r="F13" s="384"/>
    </row>
    <row r="14" spans="1:8" ht="15.75" x14ac:dyDescent="0.25">
      <c r="A14" s="332" t="s">
        <v>476</v>
      </c>
      <c r="B14" s="277" t="s">
        <v>5985</v>
      </c>
      <c r="C14" s="277" t="s">
        <v>1543</v>
      </c>
      <c r="D14" s="361"/>
      <c r="E14" s="378"/>
      <c r="F14" s="384"/>
    </row>
    <row r="15" spans="1:8" ht="15.75" x14ac:dyDescent="0.25">
      <c r="A15" s="332"/>
      <c r="B15" s="277"/>
      <c r="C15" s="277"/>
      <c r="D15" s="361"/>
      <c r="E15" s="378"/>
      <c r="F15" s="384"/>
    </row>
    <row r="16" spans="1:8" ht="19.5" thickBot="1" x14ac:dyDescent="0.35">
      <c r="A16" s="342" t="s">
        <v>5884</v>
      </c>
      <c r="B16" s="280" t="s">
        <v>6325</v>
      </c>
      <c r="C16" s="277" t="s">
        <v>1848</v>
      </c>
      <c r="D16" s="420">
        <f>SUM(D17:D25)</f>
        <v>1315620</v>
      </c>
      <c r="E16" s="420">
        <f>SUM(E17:E25)</f>
        <v>1407710.4</v>
      </c>
      <c r="F16" s="420">
        <f>SUM(F17:F25)</f>
        <v>1506260.1279999998</v>
      </c>
    </row>
    <row r="17" spans="1:6" ht="16.5" thickTop="1" x14ac:dyDescent="0.25">
      <c r="A17" s="332" t="s">
        <v>45</v>
      </c>
      <c r="B17" s="277" t="s">
        <v>5795</v>
      </c>
      <c r="C17" s="277" t="s">
        <v>1853</v>
      </c>
      <c r="D17" s="361">
        <v>960000</v>
      </c>
      <c r="E17" s="401">
        <f>D17+(D17*7/100)</f>
        <v>1027200</v>
      </c>
      <c r="F17" s="350">
        <f>E17+(E17*7/100)-4</f>
        <v>1099100</v>
      </c>
    </row>
    <row r="18" spans="1:6" ht="15.75" x14ac:dyDescent="0.25">
      <c r="A18" s="332" t="s">
        <v>49</v>
      </c>
      <c r="B18" s="277" t="s">
        <v>5797</v>
      </c>
      <c r="C18" s="277" t="s">
        <v>1858</v>
      </c>
      <c r="D18" s="361">
        <v>81000</v>
      </c>
      <c r="E18" s="401">
        <f>D18+(D18*7/100)</f>
        <v>86670</v>
      </c>
      <c r="F18" s="350">
        <f>E18+(E18*7/100)+3</f>
        <v>92739.9</v>
      </c>
    </row>
    <row r="19" spans="1:6" ht="15.75" x14ac:dyDescent="0.25">
      <c r="A19" s="332" t="s">
        <v>72</v>
      </c>
      <c r="B19" s="277" t="s">
        <v>5814</v>
      </c>
      <c r="C19" s="277" t="s">
        <v>1882</v>
      </c>
      <c r="D19" s="361">
        <v>13200</v>
      </c>
      <c r="E19" s="401">
        <f>D19+(D19*7/100)-4</f>
        <v>14120</v>
      </c>
      <c r="F19" s="350">
        <f>E19+(E19*7/100)+2</f>
        <v>15110.4</v>
      </c>
    </row>
    <row r="20" spans="1:6" ht="15.75" x14ac:dyDescent="0.25">
      <c r="A20" s="332" t="s">
        <v>5828</v>
      </c>
      <c r="B20" s="277" t="s">
        <v>5829</v>
      </c>
      <c r="C20" s="277" t="s">
        <v>1918</v>
      </c>
      <c r="D20" s="361">
        <v>54000</v>
      </c>
      <c r="E20" s="401">
        <f>D20+(D20*7/100)</f>
        <v>57780</v>
      </c>
      <c r="F20" s="350">
        <f>E20+(E20*7/100)+5</f>
        <v>61829.599999999999</v>
      </c>
    </row>
    <row r="21" spans="1:6" ht="15.75" x14ac:dyDescent="0.25">
      <c r="A21" s="332" t="s">
        <v>5834</v>
      </c>
      <c r="B21" s="277" t="s">
        <v>5837</v>
      </c>
      <c r="C21" s="277" t="s">
        <v>1942</v>
      </c>
      <c r="D21" s="361">
        <v>2320</v>
      </c>
      <c r="E21" s="401">
        <f>D21+(D21*7/100)-2</f>
        <v>2480.4</v>
      </c>
      <c r="F21" s="401">
        <f>E21+(E21*7/100)-4</f>
        <v>2650.0280000000002</v>
      </c>
    </row>
    <row r="22" spans="1:6" ht="15.75" x14ac:dyDescent="0.25">
      <c r="A22" s="332" t="s">
        <v>5835</v>
      </c>
      <c r="B22" s="277" t="s">
        <v>5838</v>
      </c>
      <c r="C22" s="277" t="s">
        <v>1943</v>
      </c>
      <c r="D22" s="361">
        <v>800</v>
      </c>
      <c r="E22" s="401">
        <f>D22+(D22*7/100)+4</f>
        <v>860</v>
      </c>
      <c r="F22" s="404">
        <f>E22+(E22*7/100)</f>
        <v>920.2</v>
      </c>
    </row>
    <row r="23" spans="1:6" ht="15.75" x14ac:dyDescent="0.25">
      <c r="A23" s="332" t="s">
        <v>65</v>
      </c>
      <c r="B23" s="277" t="s">
        <v>5839</v>
      </c>
      <c r="C23" s="277" t="s">
        <v>1944</v>
      </c>
      <c r="D23" s="361">
        <v>32600</v>
      </c>
      <c r="E23" s="350">
        <f>D23+(D23*7/100)-2</f>
        <v>34880</v>
      </c>
      <c r="F23" s="401">
        <f>E23+(E23*7/100)-2</f>
        <v>37319.599999999999</v>
      </c>
    </row>
    <row r="24" spans="1:6" ht="15.75" x14ac:dyDescent="0.25">
      <c r="A24" s="332" t="s">
        <v>60</v>
      </c>
      <c r="B24" s="277" t="s">
        <v>5840</v>
      </c>
      <c r="C24" s="277" t="s">
        <v>1947</v>
      </c>
      <c r="D24" s="361">
        <v>158000</v>
      </c>
      <c r="E24" s="401">
        <f>D24+(D24*7/100)</f>
        <v>169060</v>
      </c>
      <c r="F24" s="350">
        <f>E24+(E24*7/100)+6</f>
        <v>180900.2</v>
      </c>
    </row>
    <row r="25" spans="1:6" ht="15.75" x14ac:dyDescent="0.25">
      <c r="A25" s="332" t="s">
        <v>5836</v>
      </c>
      <c r="B25" s="277" t="s">
        <v>5841</v>
      </c>
      <c r="C25" s="277" t="s">
        <v>1951</v>
      </c>
      <c r="D25" s="361">
        <v>13700</v>
      </c>
      <c r="E25" s="401">
        <f>D25+(D25*7/100)+1</f>
        <v>14660</v>
      </c>
      <c r="F25" s="350">
        <f>E25+(E25*7/100)+4</f>
        <v>15690.2</v>
      </c>
    </row>
    <row r="26" spans="1:6" ht="15.75" x14ac:dyDescent="0.25">
      <c r="A26" s="332"/>
      <c r="B26" s="277"/>
      <c r="C26" s="277"/>
      <c r="D26" s="349"/>
      <c r="E26" s="378"/>
      <c r="F26" s="384"/>
    </row>
    <row r="27" spans="1:6" ht="19.5" thickBot="1" x14ac:dyDescent="0.35">
      <c r="A27" s="342" t="s">
        <v>5893</v>
      </c>
      <c r="B27" s="277" t="s">
        <v>6329</v>
      </c>
      <c r="C27" s="277" t="s">
        <v>2112</v>
      </c>
      <c r="D27" s="351">
        <f>D28</f>
        <v>10000</v>
      </c>
      <c r="E27" s="351">
        <f t="shared" ref="E27:F27" si="1">E28</f>
        <v>10700</v>
      </c>
      <c r="F27" s="351">
        <f t="shared" si="1"/>
        <v>11450</v>
      </c>
    </row>
    <row r="28" spans="1:6" ht="16.5" thickTop="1" x14ac:dyDescent="0.25">
      <c r="A28" s="332" t="s">
        <v>5987</v>
      </c>
      <c r="B28" s="277" t="s">
        <v>5988</v>
      </c>
      <c r="C28" s="277" t="s">
        <v>2122</v>
      </c>
      <c r="D28" s="350">
        <v>10000</v>
      </c>
      <c r="E28" s="350">
        <f>D28+(D28*7/100)</f>
        <v>10700</v>
      </c>
      <c r="F28" s="350">
        <f>E28+(E28*7/100)+1</f>
        <v>11450</v>
      </c>
    </row>
    <row r="29" spans="1:6" ht="15.75" x14ac:dyDescent="0.25">
      <c r="A29" s="332"/>
      <c r="B29" s="277"/>
      <c r="C29" s="277"/>
      <c r="D29" s="349"/>
      <c r="E29" s="378"/>
      <c r="F29" s="384"/>
    </row>
    <row r="30" spans="1:6" ht="19.5" thickBot="1" x14ac:dyDescent="0.35">
      <c r="A30" s="342" t="s">
        <v>5879</v>
      </c>
      <c r="B30" s="277" t="s">
        <v>6326</v>
      </c>
      <c r="C30" s="277" t="s">
        <v>2157</v>
      </c>
      <c r="D30" s="351">
        <f>SUM(D31:D38)</f>
        <v>48000</v>
      </c>
      <c r="E30" s="351">
        <f>SUM(E31:E38)</f>
        <v>51360</v>
      </c>
      <c r="F30" s="351">
        <f>SUM(F31:F38)+2</f>
        <v>54970.200000000004</v>
      </c>
    </row>
    <row r="31" spans="1:6" ht="16.5" thickTop="1" x14ac:dyDescent="0.25">
      <c r="A31" s="341" t="s">
        <v>5859</v>
      </c>
      <c r="B31" s="277" t="s">
        <v>5860</v>
      </c>
      <c r="C31" s="277" t="s">
        <v>2184</v>
      </c>
      <c r="D31" s="350">
        <v>5000</v>
      </c>
      <c r="E31" s="350">
        <f>D31+(D31*7/100)</f>
        <v>5350</v>
      </c>
      <c r="F31" s="401">
        <f>E31+(E31*7/100)+5</f>
        <v>5729.5</v>
      </c>
    </row>
    <row r="32" spans="1:6" ht="15.75" x14ac:dyDescent="0.25">
      <c r="A32" s="341" t="s">
        <v>5898</v>
      </c>
      <c r="B32" s="277" t="s">
        <v>5899</v>
      </c>
      <c r="C32" s="277" t="s">
        <v>2261</v>
      </c>
      <c r="D32" s="349">
        <v>2000</v>
      </c>
      <c r="E32" s="350">
        <f t="shared" ref="E32:F32" si="2">D32+(D32*7/100)</f>
        <v>2140</v>
      </c>
      <c r="F32" s="350">
        <f t="shared" si="2"/>
        <v>2289.8000000000002</v>
      </c>
    </row>
    <row r="33" spans="1:6" ht="15.75" x14ac:dyDescent="0.25">
      <c r="A33" s="332" t="s">
        <v>5902</v>
      </c>
      <c r="B33" s="277" t="s">
        <v>5903</v>
      </c>
      <c r="C33" s="277" t="s">
        <v>2276</v>
      </c>
      <c r="D33" s="349">
        <v>4000</v>
      </c>
      <c r="E33" s="350">
        <f t="shared" ref="E33:F33" si="3">D33+(D33*7/100)</f>
        <v>4280</v>
      </c>
      <c r="F33" s="350">
        <f t="shared" si="3"/>
        <v>4579.6000000000004</v>
      </c>
    </row>
    <row r="34" spans="1:6" ht="15.75" x14ac:dyDescent="0.25">
      <c r="A34" s="341" t="s">
        <v>532</v>
      </c>
      <c r="B34" s="277" t="s">
        <v>5863</v>
      </c>
      <c r="C34" s="277" t="s">
        <v>2392</v>
      </c>
      <c r="D34" s="349">
        <v>4400</v>
      </c>
      <c r="E34" s="350">
        <f>D34+(D34*7/100)+2</f>
        <v>4710</v>
      </c>
      <c r="F34" s="350">
        <f t="shared" ref="F34" si="4">E34+(E34*7/100)</f>
        <v>5039.7</v>
      </c>
    </row>
    <row r="35" spans="1:6" ht="15.75" x14ac:dyDescent="0.25">
      <c r="A35" s="332" t="s">
        <v>558</v>
      </c>
      <c r="B35" s="277" t="s">
        <v>5866</v>
      </c>
      <c r="C35" s="277" t="s">
        <v>2448</v>
      </c>
      <c r="D35" s="349">
        <v>3000</v>
      </c>
      <c r="E35" s="350">
        <f t="shared" ref="E35" si="5">D35+(D35*7/100)</f>
        <v>3210</v>
      </c>
      <c r="F35" s="401">
        <f>E35+(E35*7/100)+5</f>
        <v>3439.7</v>
      </c>
    </row>
    <row r="36" spans="1:6" ht="15.75" x14ac:dyDescent="0.25">
      <c r="A36" s="332" t="s">
        <v>5869</v>
      </c>
      <c r="B36" s="277" t="s">
        <v>5870</v>
      </c>
      <c r="C36" s="277" t="s">
        <v>2466</v>
      </c>
      <c r="D36" s="349">
        <v>9600</v>
      </c>
      <c r="E36" s="350">
        <f>D36+(D36*7/100)-2</f>
        <v>10270</v>
      </c>
      <c r="F36" s="401">
        <f>E36+(E36*7/100)+1</f>
        <v>10989.9</v>
      </c>
    </row>
    <row r="37" spans="1:6" ht="15.75" x14ac:dyDescent="0.25">
      <c r="A37" s="332" t="s">
        <v>562</v>
      </c>
      <c r="B37" s="277" t="s">
        <v>5871</v>
      </c>
      <c r="C37" s="277" t="s">
        <v>2511</v>
      </c>
      <c r="D37" s="349">
        <v>10000</v>
      </c>
      <c r="E37" s="350">
        <f t="shared" ref="E37" si="6">D37+(D37*7/100)</f>
        <v>10700</v>
      </c>
      <c r="F37" s="350">
        <f>E37+(E37*7/100)+1</f>
        <v>11450</v>
      </c>
    </row>
    <row r="38" spans="1:6" ht="15.75" x14ac:dyDescent="0.25">
      <c r="A38" s="332" t="s">
        <v>566</v>
      </c>
      <c r="B38" s="277" t="s">
        <v>5912</v>
      </c>
      <c r="C38" s="277" t="s">
        <v>2520</v>
      </c>
      <c r="D38" s="349">
        <v>10000</v>
      </c>
      <c r="E38" s="350">
        <f>D38+(D38*7/100)</f>
        <v>10700</v>
      </c>
      <c r="F38" s="401">
        <f>E38+(E38*7/100)+1</f>
        <v>11450</v>
      </c>
    </row>
    <row r="39" spans="1:6" ht="15.75" x14ac:dyDescent="0.25">
      <c r="A39" s="332"/>
      <c r="B39" s="277"/>
      <c r="C39" s="277"/>
      <c r="D39" s="277"/>
      <c r="E39" s="378"/>
      <c r="F39" s="384"/>
    </row>
    <row r="40" spans="1:6" ht="16.5" thickBot="1" x14ac:dyDescent="0.3">
      <c r="A40" s="344" t="s">
        <v>6251</v>
      </c>
      <c r="B40" s="277"/>
      <c r="C40" s="277"/>
      <c r="D40" s="351">
        <f>D11+D16+D27+D30</f>
        <v>1493620</v>
      </c>
      <c r="E40" s="351">
        <f>E11+E16+E27+E30</f>
        <v>1598170.4</v>
      </c>
      <c r="F40" s="379">
        <f>F11+F16+F27+F30</f>
        <v>1710070.3279999997</v>
      </c>
    </row>
    <row r="41" spans="1:6" ht="19.5" thickTop="1" x14ac:dyDescent="0.3">
      <c r="A41" s="342" t="s">
        <v>6232</v>
      </c>
      <c r="B41" s="277"/>
      <c r="C41" s="277"/>
      <c r="D41" s="307"/>
      <c r="E41" s="366"/>
      <c r="F41" s="367"/>
    </row>
    <row r="42" spans="1:6" ht="19.5" thickBot="1" x14ac:dyDescent="0.35">
      <c r="A42" s="342" t="s">
        <v>927</v>
      </c>
      <c r="B42" s="277" t="s">
        <v>5990</v>
      </c>
      <c r="C42" s="277" t="s">
        <v>2632</v>
      </c>
      <c r="D42" s="351">
        <f>D43+D44</f>
        <v>1504500</v>
      </c>
      <c r="E42" s="351">
        <f t="shared" ref="E42" si="7">E43+E44</f>
        <v>1609820</v>
      </c>
      <c r="F42" s="379">
        <f>F43+F44</f>
        <v>1722509.4000000001</v>
      </c>
    </row>
    <row r="43" spans="1:6" ht="16.5" thickTop="1" x14ac:dyDescent="0.25">
      <c r="A43" t="s">
        <v>6526</v>
      </c>
      <c r="B43" t="s">
        <v>6531</v>
      </c>
      <c r="C43" t="s">
        <v>6527</v>
      </c>
      <c r="D43" s="291">
        <v>1502000</v>
      </c>
      <c r="E43" s="350">
        <f t="shared" ref="E43" si="8">D43+(D43*7/100)</f>
        <v>1607140</v>
      </c>
      <c r="F43" s="401">
        <f>E43+(E43*7/100)</f>
        <v>1719639.8</v>
      </c>
    </row>
    <row r="44" spans="1:6" ht="15.75" x14ac:dyDescent="0.25">
      <c r="A44" s="277" t="s">
        <v>6458</v>
      </c>
      <c r="B44" s="277" t="s">
        <v>6459</v>
      </c>
      <c r="C44" s="280" t="s">
        <v>3834</v>
      </c>
      <c r="D44" s="349">
        <v>2500</v>
      </c>
      <c r="E44" s="401">
        <v>2680</v>
      </c>
      <c r="F44" s="350">
        <v>2869.6</v>
      </c>
    </row>
    <row r="45" spans="1:6" ht="16.5" thickBot="1" x14ac:dyDescent="0.3">
      <c r="A45" s="345"/>
      <c r="B45" s="346"/>
      <c r="C45" s="346"/>
      <c r="D45" s="346"/>
      <c r="E45" s="402"/>
      <c r="F45" s="403"/>
    </row>
    <row r="46" spans="1:6" x14ac:dyDescent="0.25">
      <c r="D46" s="290">
        <f>D40-D42</f>
        <v>-10880</v>
      </c>
      <c r="E46" s="290">
        <f t="shared" ref="E46:F46" si="9">E40-E42</f>
        <v>-11649.600000000093</v>
      </c>
      <c r="F46" s="290">
        <f t="shared" si="9"/>
        <v>-12439.072000000393</v>
      </c>
    </row>
  </sheetData>
  <mergeCells count="1">
    <mergeCell ref="A1:F1"/>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3300"/>
  </sheetPr>
  <dimension ref="A1:H39"/>
  <sheetViews>
    <sheetView topLeftCell="A19" workbookViewId="0">
      <selection activeCell="A38" sqref="A38:C38"/>
    </sheetView>
  </sheetViews>
  <sheetFormatPr defaultRowHeight="15" x14ac:dyDescent="0.25"/>
  <cols>
    <col min="1" max="1" width="111" customWidth="1"/>
    <col min="2" max="2" width="27.140625" customWidth="1"/>
    <col min="3" max="3" width="36.28515625" customWidth="1"/>
    <col min="4" max="4" width="12.7109375" customWidth="1"/>
    <col min="5" max="5" width="12.28515625" customWidth="1"/>
    <col min="6" max="6" width="11" customWidth="1"/>
  </cols>
  <sheetData>
    <row r="1" spans="1:8" ht="21" x14ac:dyDescent="0.35">
      <c r="A1" s="681" t="s">
        <v>5780</v>
      </c>
      <c r="B1" s="681"/>
      <c r="C1" s="681"/>
      <c r="D1" s="681"/>
      <c r="E1" s="681"/>
      <c r="F1" s="681"/>
      <c r="G1" s="393"/>
      <c r="H1" s="393"/>
    </row>
    <row r="2" spans="1:8" ht="18.75" x14ac:dyDescent="0.3">
      <c r="A2" s="317" t="s">
        <v>6570</v>
      </c>
      <c r="B2" s="277" t="s">
        <v>6366</v>
      </c>
      <c r="C2" s="277" t="s">
        <v>6367</v>
      </c>
      <c r="D2" s="482"/>
      <c r="E2" s="482"/>
      <c r="F2" s="482"/>
      <c r="G2" s="394"/>
      <c r="H2" s="394"/>
    </row>
    <row r="3" spans="1:8" ht="18.75" x14ac:dyDescent="0.3">
      <c r="A3" s="317" t="s">
        <v>6571</v>
      </c>
      <c r="B3" s="277" t="s">
        <v>6368</v>
      </c>
      <c r="C3" s="277" t="s">
        <v>5284</v>
      </c>
      <c r="D3" s="482"/>
      <c r="E3" s="482"/>
      <c r="F3" s="482"/>
      <c r="G3" s="394"/>
      <c r="H3" s="394"/>
    </row>
    <row r="4" spans="1:8" ht="18.75" x14ac:dyDescent="0.3">
      <c r="A4" s="317" t="s">
        <v>6544</v>
      </c>
      <c r="B4" s="277" t="s">
        <v>6345</v>
      </c>
      <c r="C4" s="277" t="s">
        <v>939</v>
      </c>
      <c r="D4" s="482"/>
      <c r="E4" s="482"/>
      <c r="F4" s="482"/>
      <c r="G4" s="394"/>
      <c r="H4" s="394"/>
    </row>
    <row r="5" spans="1:8" ht="18.75" x14ac:dyDescent="0.3">
      <c r="A5" s="317" t="s">
        <v>6545</v>
      </c>
      <c r="B5" s="277" t="s">
        <v>6347</v>
      </c>
      <c r="C5" s="277" t="s">
        <v>6348</v>
      </c>
      <c r="D5" s="482"/>
      <c r="E5" s="482"/>
      <c r="F5" s="482"/>
      <c r="G5" s="394"/>
      <c r="H5" s="394"/>
    </row>
    <row r="6" spans="1:8" ht="18.75" x14ac:dyDescent="0.3">
      <c r="A6" s="317" t="s">
        <v>6705</v>
      </c>
      <c r="B6" s="277"/>
      <c r="C6" s="277"/>
      <c r="D6" s="482"/>
      <c r="E6" s="482"/>
      <c r="F6" s="482"/>
      <c r="G6" s="394"/>
      <c r="H6" s="394"/>
    </row>
    <row r="7" spans="1:8" ht="18.75" x14ac:dyDescent="0.3">
      <c r="A7" s="317" t="s">
        <v>6609</v>
      </c>
      <c r="B7" s="277" t="s">
        <v>6610</v>
      </c>
      <c r="C7" s="277" t="s">
        <v>4367</v>
      </c>
      <c r="D7" s="482"/>
      <c r="E7" s="482"/>
      <c r="F7" s="482"/>
      <c r="G7" s="394"/>
      <c r="H7" s="394"/>
    </row>
    <row r="8" spans="1:8" ht="15.75" thickBot="1" x14ac:dyDescent="0.3">
      <c r="A8" s="299">
        <v>1008</v>
      </c>
    </row>
    <row r="9" spans="1:8" ht="15.75" x14ac:dyDescent="0.25">
      <c r="A9" s="326" t="s">
        <v>6291</v>
      </c>
      <c r="B9" s="327" t="s">
        <v>6289</v>
      </c>
      <c r="C9" s="327" t="s">
        <v>653</v>
      </c>
      <c r="D9" s="328" t="s">
        <v>6241</v>
      </c>
      <c r="E9" s="328" t="s">
        <v>6308</v>
      </c>
      <c r="F9" s="405" t="s">
        <v>6319</v>
      </c>
    </row>
    <row r="10" spans="1:8" ht="15.75" x14ac:dyDescent="0.25">
      <c r="A10" s="373"/>
      <c r="B10" s="309"/>
      <c r="C10" s="309"/>
      <c r="D10" s="310"/>
      <c r="E10" s="277"/>
      <c r="F10" s="338"/>
    </row>
    <row r="11" spans="1:8" ht="19.5" thickBot="1" x14ac:dyDescent="0.35">
      <c r="A11" s="342" t="s">
        <v>462</v>
      </c>
      <c r="B11" s="277" t="s">
        <v>6327</v>
      </c>
      <c r="C11" s="277" t="s">
        <v>1510</v>
      </c>
      <c r="D11" s="351">
        <f>SUM(D12:D14)</f>
        <v>60000</v>
      </c>
      <c r="E11" s="351">
        <f t="shared" ref="E11:F11" si="0">SUM(E12:E14)</f>
        <v>64200</v>
      </c>
      <c r="F11" s="379">
        <f t="shared" si="0"/>
        <v>68700</v>
      </c>
    </row>
    <row r="12" spans="1:8" ht="16.5" thickTop="1" x14ac:dyDescent="0.25">
      <c r="A12" s="332" t="s">
        <v>467</v>
      </c>
      <c r="B12" s="277" t="s">
        <v>5984</v>
      </c>
      <c r="C12" s="277" t="s">
        <v>1525</v>
      </c>
      <c r="D12" s="374">
        <v>60000</v>
      </c>
      <c r="E12" s="350">
        <f>D12+(D12*7/100)</f>
        <v>64200</v>
      </c>
      <c r="F12" s="412">
        <f>E12+(E12*7/100)+6</f>
        <v>68700</v>
      </c>
    </row>
    <row r="13" spans="1:8" ht="15.75" x14ac:dyDescent="0.25">
      <c r="A13" s="332" t="s">
        <v>473</v>
      </c>
      <c r="B13" s="277" t="s">
        <v>5986</v>
      </c>
      <c r="C13" s="277" t="s">
        <v>1537</v>
      </c>
      <c r="D13" s="361"/>
      <c r="E13" s="378"/>
      <c r="F13" s="384"/>
    </row>
    <row r="14" spans="1:8" ht="15.75" x14ac:dyDescent="0.25">
      <c r="A14" s="332" t="s">
        <v>476</v>
      </c>
      <c r="B14" s="277" t="s">
        <v>5985</v>
      </c>
      <c r="C14" s="277" t="s">
        <v>1543</v>
      </c>
      <c r="D14" s="361"/>
      <c r="E14" s="378"/>
      <c r="F14" s="384"/>
    </row>
    <row r="15" spans="1:8" ht="15.75" x14ac:dyDescent="0.25">
      <c r="A15" s="332"/>
      <c r="B15" s="277"/>
      <c r="C15" s="277"/>
      <c r="D15" s="361"/>
      <c r="E15" s="378"/>
      <c r="F15" s="384"/>
    </row>
    <row r="16" spans="1:8" ht="19.5" thickBot="1" x14ac:dyDescent="0.35">
      <c r="A16" s="342" t="s">
        <v>5884</v>
      </c>
      <c r="B16" s="280" t="s">
        <v>6325</v>
      </c>
      <c r="C16" s="277" t="s">
        <v>1848</v>
      </c>
      <c r="D16" s="420">
        <f>SUM(D17:D20)</f>
        <v>199080</v>
      </c>
      <c r="E16" s="420">
        <f>SUM(E17:E20)</f>
        <v>213029.6</v>
      </c>
      <c r="F16" s="423">
        <f>SUM(F17:F20)</f>
        <v>227949.67199999999</v>
      </c>
    </row>
    <row r="17" spans="1:6" ht="16.5" thickTop="1" x14ac:dyDescent="0.25">
      <c r="A17" s="332" t="s">
        <v>45</v>
      </c>
      <c r="B17" s="277" t="s">
        <v>5795</v>
      </c>
      <c r="C17" s="277" t="s">
        <v>1853</v>
      </c>
      <c r="D17" s="361">
        <v>180000</v>
      </c>
      <c r="E17" s="350">
        <f>D17+(D17*7/100)</f>
        <v>192600</v>
      </c>
      <c r="F17" s="435">
        <f>E17+(E17*7/100)-2</f>
        <v>206080</v>
      </c>
    </row>
    <row r="18" spans="1:6" ht="15.75" x14ac:dyDescent="0.25">
      <c r="A18" s="332" t="s">
        <v>49</v>
      </c>
      <c r="B18" s="277" t="s">
        <v>5797</v>
      </c>
      <c r="C18" s="277" t="s">
        <v>1858</v>
      </c>
      <c r="D18" s="361">
        <v>15200</v>
      </c>
      <c r="E18" s="350">
        <f>D18+(D18*7/100)+6</f>
        <v>16270</v>
      </c>
      <c r="F18" s="435">
        <f>E18+(E18*7/100)+1</f>
        <v>17409.900000000001</v>
      </c>
    </row>
    <row r="19" spans="1:6" ht="15.75" x14ac:dyDescent="0.25">
      <c r="A19" s="332" t="s">
        <v>5834</v>
      </c>
      <c r="B19" s="277" t="s">
        <v>5837</v>
      </c>
      <c r="C19" s="277" t="s">
        <v>1942</v>
      </c>
      <c r="D19" s="361">
        <v>180</v>
      </c>
      <c r="E19" s="401">
        <f>D19+(D19*7/100)+7</f>
        <v>199.6</v>
      </c>
      <c r="F19" s="412">
        <f>E19+(E19*7/100)+6</f>
        <v>219.572</v>
      </c>
    </row>
    <row r="20" spans="1:6" ht="15.75" x14ac:dyDescent="0.25">
      <c r="A20" s="332" t="s">
        <v>5836</v>
      </c>
      <c r="B20" s="277" t="s">
        <v>5841</v>
      </c>
      <c r="C20" s="277" t="s">
        <v>1951</v>
      </c>
      <c r="D20" s="361">
        <v>3700</v>
      </c>
      <c r="E20" s="350">
        <f>D20+(D20*7/100)+1</f>
        <v>3960</v>
      </c>
      <c r="F20" s="435">
        <f>E20+(E20*7/100)+3</f>
        <v>4240.2</v>
      </c>
    </row>
    <row r="21" spans="1:6" ht="15.75" x14ac:dyDescent="0.25">
      <c r="A21" s="332"/>
      <c r="B21" s="277"/>
      <c r="C21" s="277"/>
      <c r="D21" s="349"/>
      <c r="E21" s="378"/>
      <c r="F21" s="384"/>
    </row>
    <row r="22" spans="1:6" ht="19.5" thickBot="1" x14ac:dyDescent="0.35">
      <c r="A22" s="342" t="s">
        <v>5879</v>
      </c>
      <c r="B22" s="277" t="s">
        <v>6326</v>
      </c>
      <c r="C22" s="277" t="s">
        <v>2157</v>
      </c>
      <c r="D22" s="351">
        <f>SUM(D23:D32)</f>
        <v>69700</v>
      </c>
      <c r="E22" s="351">
        <f>SUM(E23:E32)</f>
        <v>74580</v>
      </c>
      <c r="F22" s="379">
        <f>SUM(F23:F32)</f>
        <v>79829.600000000006</v>
      </c>
    </row>
    <row r="23" spans="1:6" ht="16.5" thickTop="1" x14ac:dyDescent="0.25">
      <c r="A23" s="332" t="s">
        <v>99</v>
      </c>
      <c r="B23" s="277" t="s">
        <v>5855</v>
      </c>
      <c r="C23" s="277" t="s">
        <v>2169</v>
      </c>
      <c r="D23" s="350">
        <v>5000</v>
      </c>
      <c r="E23" s="350">
        <f t="shared" ref="E23" si="1">D23+(D23*7/100)</f>
        <v>5350</v>
      </c>
      <c r="F23" s="435">
        <f>E23+(E23*7/100)+5</f>
        <v>5729.5</v>
      </c>
    </row>
    <row r="24" spans="1:6" ht="15.75" x14ac:dyDescent="0.25">
      <c r="A24" s="341" t="s">
        <v>6246</v>
      </c>
      <c r="B24" s="277" t="s">
        <v>6247</v>
      </c>
      <c r="C24" s="277" t="s">
        <v>2228</v>
      </c>
      <c r="D24" s="349">
        <v>10000</v>
      </c>
      <c r="E24" s="350">
        <f t="shared" ref="E24" si="2">D24+(D24*7/100)</f>
        <v>10700</v>
      </c>
      <c r="F24" s="435">
        <f>E24+(E24*7/100)+1</f>
        <v>11450</v>
      </c>
    </row>
    <row r="25" spans="1:6" ht="15.75" x14ac:dyDescent="0.25">
      <c r="A25" s="341" t="s">
        <v>5898</v>
      </c>
      <c r="B25" s="277" t="s">
        <v>5899</v>
      </c>
      <c r="C25" s="277" t="s">
        <v>2261</v>
      </c>
      <c r="D25" s="349">
        <v>2000</v>
      </c>
      <c r="E25" s="350">
        <f t="shared" ref="E25:F25" si="3">D25+(D25*7/100)</f>
        <v>2140</v>
      </c>
      <c r="F25" s="412">
        <f t="shared" si="3"/>
        <v>2289.8000000000002</v>
      </c>
    </row>
    <row r="26" spans="1:6" ht="15.75" x14ac:dyDescent="0.25">
      <c r="A26" s="332" t="s">
        <v>5902</v>
      </c>
      <c r="B26" s="277" t="s">
        <v>5903</v>
      </c>
      <c r="C26" s="277" t="s">
        <v>2276</v>
      </c>
      <c r="D26" s="349">
        <v>5000</v>
      </c>
      <c r="E26" s="350">
        <f t="shared" ref="E26" si="4">D26+(D26*7/100)</f>
        <v>5350</v>
      </c>
      <c r="F26" s="435">
        <f>E26+(E26*7/100)+5</f>
        <v>5729.5</v>
      </c>
    </row>
    <row r="27" spans="1:6" ht="15.75" x14ac:dyDescent="0.25">
      <c r="A27" s="341" t="s">
        <v>532</v>
      </c>
      <c r="B27" s="277" t="s">
        <v>5863</v>
      </c>
      <c r="C27" s="277" t="s">
        <v>2392</v>
      </c>
      <c r="D27" s="349">
        <v>22000</v>
      </c>
      <c r="E27" s="350">
        <f t="shared" ref="E27" si="5">D27+(D27*7/100)</f>
        <v>23540</v>
      </c>
      <c r="F27" s="435">
        <f>E27+(E27*7/100)+2</f>
        <v>25189.8</v>
      </c>
    </row>
    <row r="28" spans="1:6" ht="15.75" x14ac:dyDescent="0.25">
      <c r="A28" s="332" t="s">
        <v>558</v>
      </c>
      <c r="B28" s="277" t="s">
        <v>5866</v>
      </c>
      <c r="C28" s="277" t="s">
        <v>2448</v>
      </c>
      <c r="D28" s="349">
        <v>6000</v>
      </c>
      <c r="E28" s="350">
        <f t="shared" ref="E28" si="6">D28+(D28*7/100)</f>
        <v>6420</v>
      </c>
      <c r="F28" s="435">
        <f>E28+(E28*7/100)+1</f>
        <v>6870.4</v>
      </c>
    </row>
    <row r="29" spans="1:6" ht="15.75" x14ac:dyDescent="0.25">
      <c r="A29" s="332" t="s">
        <v>5869</v>
      </c>
      <c r="B29" s="277" t="s">
        <v>5870</v>
      </c>
      <c r="C29" s="277" t="s">
        <v>2466</v>
      </c>
      <c r="D29" s="349">
        <v>1700</v>
      </c>
      <c r="E29" s="350">
        <f>D29+(D29*7/100)+1</f>
        <v>1820</v>
      </c>
      <c r="F29" s="435">
        <f>E29+(E29*7/100)+3</f>
        <v>1950.4</v>
      </c>
    </row>
    <row r="30" spans="1:6" ht="15.75" x14ac:dyDescent="0.25">
      <c r="A30" s="332" t="s">
        <v>562</v>
      </c>
      <c r="B30" s="277" t="s">
        <v>5871</v>
      </c>
      <c r="C30" s="277" t="s">
        <v>2511</v>
      </c>
      <c r="D30" s="349">
        <v>8000</v>
      </c>
      <c r="E30" s="350">
        <f t="shared" ref="E30" si="7">D30+(D30*7/100)</f>
        <v>8560</v>
      </c>
      <c r="F30" s="435">
        <f>E30+(E30*7/100)+1</f>
        <v>9160.2000000000007</v>
      </c>
    </row>
    <row r="31" spans="1:6" ht="15.75" x14ac:dyDescent="0.25">
      <c r="A31" s="332" t="s">
        <v>563</v>
      </c>
      <c r="B31" s="277" t="s">
        <v>5872</v>
      </c>
      <c r="C31" s="277" t="s">
        <v>2514</v>
      </c>
      <c r="D31" s="349">
        <v>3000</v>
      </c>
      <c r="E31" s="350">
        <f t="shared" ref="E31" si="8">D31+(D31*7/100)</f>
        <v>3210</v>
      </c>
      <c r="F31" s="435">
        <f>E31+(E31*7/100)+5</f>
        <v>3439.7</v>
      </c>
    </row>
    <row r="32" spans="1:6" ht="15.75" x14ac:dyDescent="0.25">
      <c r="A32" s="332" t="s">
        <v>566</v>
      </c>
      <c r="B32" s="277" t="s">
        <v>5912</v>
      </c>
      <c r="C32" s="277" t="s">
        <v>2520</v>
      </c>
      <c r="D32" s="349">
        <v>7000</v>
      </c>
      <c r="E32" s="350">
        <f t="shared" ref="E32" si="9">D32+(D32*7/100)</f>
        <v>7490</v>
      </c>
      <c r="F32" s="435">
        <f>E32+(E32*7/100)+6</f>
        <v>8020.3</v>
      </c>
    </row>
    <row r="33" spans="1:6" ht="15.75" x14ac:dyDescent="0.25">
      <c r="A33" s="332"/>
      <c r="B33" s="277"/>
      <c r="C33" s="277"/>
      <c r="D33" s="349"/>
      <c r="E33" s="378"/>
      <c r="F33" s="384"/>
    </row>
    <row r="34" spans="1:6" ht="16.5" thickBot="1" x14ac:dyDescent="0.3">
      <c r="A34" s="344" t="s">
        <v>6251</v>
      </c>
      <c r="B34" s="277"/>
      <c r="C34" s="277"/>
      <c r="D34" s="351">
        <f>D11+D22+D16</f>
        <v>328780</v>
      </c>
      <c r="E34" s="351">
        <f>E11+E22+E16</f>
        <v>351809.6</v>
      </c>
      <c r="F34" s="379">
        <f>F11+F22+F16+1</f>
        <v>376480.272</v>
      </c>
    </row>
    <row r="35" spans="1:6" ht="19.5" thickTop="1" x14ac:dyDescent="0.3">
      <c r="A35" s="342" t="s">
        <v>6232</v>
      </c>
      <c r="B35" s="277"/>
      <c r="C35" s="277"/>
      <c r="D35" s="307"/>
      <c r="E35" s="366"/>
      <c r="F35" s="367"/>
    </row>
    <row r="36" spans="1:6" ht="19.5" thickBot="1" x14ac:dyDescent="0.35">
      <c r="A36" s="342" t="s">
        <v>927</v>
      </c>
      <c r="B36" s="277" t="s">
        <v>5990</v>
      </c>
      <c r="C36" s="277" t="s">
        <v>2632</v>
      </c>
      <c r="D36" s="351">
        <f>D37+D38</f>
        <v>328780</v>
      </c>
      <c r="E36" s="351">
        <f t="shared" ref="E36:F36" si="10">E37+E38</f>
        <v>351809.6</v>
      </c>
      <c r="F36" s="379">
        <f t="shared" si="10"/>
        <v>376480.272</v>
      </c>
    </row>
    <row r="37" spans="1:6" ht="16.5" thickTop="1" x14ac:dyDescent="0.25">
      <c r="A37" s="438" t="s">
        <v>6506</v>
      </c>
      <c r="B37" s="424" t="s">
        <v>6508</v>
      </c>
      <c r="C37" s="424" t="s">
        <v>3000</v>
      </c>
      <c r="D37" s="368">
        <v>200000</v>
      </c>
      <c r="E37" s="350">
        <f>D37+(D37*7/100)</f>
        <v>214000</v>
      </c>
      <c r="F37" s="412">
        <f>E37+(E37*7/100)</f>
        <v>228980</v>
      </c>
    </row>
    <row r="38" spans="1:6" ht="15.75" x14ac:dyDescent="0.25">
      <c r="A38" s="332" t="s">
        <v>6523</v>
      </c>
      <c r="B38" s="277" t="s">
        <v>6525</v>
      </c>
      <c r="C38" s="280" t="s">
        <v>6524</v>
      </c>
      <c r="D38" s="349">
        <v>128780</v>
      </c>
      <c r="E38" s="401">
        <f>D38+(D38*7/100)+15</f>
        <v>137809.60000000001</v>
      </c>
      <c r="F38" s="412">
        <f>E38+(E38*7/100)+44</f>
        <v>147500.272</v>
      </c>
    </row>
    <row r="39" spans="1:6" ht="15.75" thickBot="1" x14ac:dyDescent="0.3">
      <c r="A39" s="345"/>
      <c r="B39" s="346"/>
      <c r="C39" s="346"/>
      <c r="D39" s="346"/>
      <c r="E39" s="346"/>
      <c r="F39" s="347"/>
    </row>
  </sheetData>
  <mergeCells count="1">
    <mergeCell ref="A1:F1"/>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6600"/>
  </sheetPr>
  <dimension ref="A1:H30"/>
  <sheetViews>
    <sheetView topLeftCell="A7" workbookViewId="0">
      <selection activeCell="F29" sqref="F29"/>
    </sheetView>
  </sheetViews>
  <sheetFormatPr defaultRowHeight="15" x14ac:dyDescent="0.25"/>
  <cols>
    <col min="1" max="1" width="108.85546875" customWidth="1"/>
    <col min="2" max="2" width="37.7109375" customWidth="1"/>
    <col min="3" max="3" width="38.140625" customWidth="1"/>
    <col min="4" max="4" width="12.42578125" customWidth="1"/>
    <col min="5" max="5" width="11.28515625" customWidth="1"/>
    <col min="6" max="6" width="11.7109375" customWidth="1"/>
  </cols>
  <sheetData>
    <row r="1" spans="1:8" ht="21" x14ac:dyDescent="0.35">
      <c r="A1" s="681" t="s">
        <v>5780</v>
      </c>
      <c r="B1" s="681"/>
      <c r="C1" s="681"/>
      <c r="D1" s="681"/>
      <c r="E1" s="681"/>
      <c r="F1" s="681"/>
      <c r="G1" s="393"/>
      <c r="H1" s="393"/>
    </row>
    <row r="2" spans="1:8" ht="18.75" x14ac:dyDescent="0.3">
      <c r="A2" s="317" t="s">
        <v>6572</v>
      </c>
      <c r="B2" s="277" t="s">
        <v>6369</v>
      </c>
      <c r="C2" s="277" t="s">
        <v>6370</v>
      </c>
      <c r="D2" s="482"/>
      <c r="E2" s="482"/>
      <c r="F2" s="482"/>
      <c r="G2" s="394"/>
      <c r="H2" s="394"/>
    </row>
    <row r="3" spans="1:8" ht="18.75" x14ac:dyDescent="0.3">
      <c r="A3" s="317" t="s">
        <v>6573</v>
      </c>
      <c r="B3" s="277" t="s">
        <v>6371</v>
      </c>
      <c r="C3" s="277" t="s">
        <v>5331</v>
      </c>
      <c r="D3" s="482"/>
      <c r="E3" s="482"/>
      <c r="F3" s="482"/>
      <c r="G3" s="394"/>
      <c r="H3" s="394"/>
    </row>
    <row r="4" spans="1:8" ht="18.75" x14ac:dyDescent="0.3">
      <c r="A4" s="317" t="s">
        <v>6544</v>
      </c>
      <c r="B4" s="277" t="s">
        <v>6345</v>
      </c>
      <c r="C4" s="277" t="s">
        <v>939</v>
      </c>
      <c r="D4" s="482"/>
      <c r="E4" s="482"/>
      <c r="F4" s="482"/>
      <c r="G4" s="394"/>
      <c r="H4" s="394"/>
    </row>
    <row r="5" spans="1:8" ht="18.75" x14ac:dyDescent="0.3">
      <c r="A5" s="317" t="s">
        <v>6545</v>
      </c>
      <c r="B5" s="277" t="s">
        <v>6347</v>
      </c>
      <c r="C5" s="277" t="s">
        <v>6348</v>
      </c>
      <c r="D5" s="482"/>
      <c r="E5" s="482"/>
      <c r="F5" s="482"/>
      <c r="G5" s="394"/>
      <c r="H5" s="394"/>
    </row>
    <row r="6" spans="1:8" ht="18.75" x14ac:dyDescent="0.3">
      <c r="A6" s="317" t="s">
        <v>6706</v>
      </c>
      <c r="B6" s="277"/>
      <c r="C6" s="277"/>
      <c r="D6" s="482"/>
      <c r="E6" s="482"/>
      <c r="F6" s="482"/>
      <c r="G6" s="394"/>
      <c r="H6" s="394"/>
    </row>
    <row r="7" spans="1:8" ht="18.75" x14ac:dyDescent="0.3">
      <c r="A7" s="317" t="s">
        <v>6609</v>
      </c>
      <c r="B7" s="277" t="s">
        <v>6610</v>
      </c>
      <c r="C7" s="277" t="s">
        <v>4367</v>
      </c>
      <c r="D7" s="482"/>
      <c r="E7" s="482"/>
      <c r="F7" s="482"/>
      <c r="G7" s="394"/>
      <c r="H7" s="394"/>
    </row>
    <row r="8" spans="1:8" ht="15.75" thickBot="1" x14ac:dyDescent="0.3">
      <c r="A8" s="299">
        <v>1009</v>
      </c>
    </row>
    <row r="9" spans="1:8" ht="15.75" x14ac:dyDescent="0.25">
      <c r="A9" s="326" t="s">
        <v>6291</v>
      </c>
      <c r="B9" s="327" t="s">
        <v>6289</v>
      </c>
      <c r="C9" s="327" t="s">
        <v>653</v>
      </c>
      <c r="D9" s="328" t="s">
        <v>6241</v>
      </c>
      <c r="E9" s="328" t="s">
        <v>6308</v>
      </c>
      <c r="F9" s="405" t="s">
        <v>6319</v>
      </c>
    </row>
    <row r="10" spans="1:8" ht="15.75" x14ac:dyDescent="0.25">
      <c r="A10" s="373"/>
      <c r="B10" s="309"/>
      <c r="C10" s="309"/>
      <c r="D10" s="310"/>
      <c r="E10" s="277"/>
      <c r="F10" s="338"/>
    </row>
    <row r="11" spans="1:8" ht="19.5" thickBot="1" x14ac:dyDescent="0.35">
      <c r="A11" s="342" t="s">
        <v>5884</v>
      </c>
      <c r="B11" s="280" t="s">
        <v>6325</v>
      </c>
      <c r="C11" s="277" t="s">
        <v>1848</v>
      </c>
      <c r="D11" s="351">
        <f>SUM(D12:D18)</f>
        <v>342000</v>
      </c>
      <c r="E11" s="351">
        <f>SUM(E12:E18)</f>
        <v>365940</v>
      </c>
      <c r="F11" s="379">
        <f>SUM(F12:F18)+1</f>
        <v>391569.79999999993</v>
      </c>
    </row>
    <row r="12" spans="1:8" ht="16.5" thickTop="1" x14ac:dyDescent="0.25">
      <c r="A12" s="332" t="s">
        <v>45</v>
      </c>
      <c r="B12" s="277" t="s">
        <v>5795</v>
      </c>
      <c r="C12" s="277" t="s">
        <v>1853</v>
      </c>
      <c r="D12" s="349">
        <v>150000</v>
      </c>
      <c r="E12" s="349">
        <f>D12+(D12*7/100)</f>
        <v>160500</v>
      </c>
      <c r="F12" s="399">
        <f>E12+(E12*7/100)+5</f>
        <v>171740</v>
      </c>
    </row>
    <row r="13" spans="1:8" ht="15.75" x14ac:dyDescent="0.25">
      <c r="A13" s="332" t="s">
        <v>49</v>
      </c>
      <c r="B13" s="277" t="s">
        <v>5797</v>
      </c>
      <c r="C13" s="277" t="s">
        <v>1858</v>
      </c>
      <c r="D13" s="349">
        <v>12600</v>
      </c>
      <c r="E13" s="349">
        <f>D13+(D13*7/100)+8</f>
        <v>13490</v>
      </c>
      <c r="F13" s="399">
        <f>E13+(E13*7/100)+6</f>
        <v>14440.3</v>
      </c>
    </row>
    <row r="14" spans="1:8" ht="15.75" x14ac:dyDescent="0.25">
      <c r="A14" s="332" t="s">
        <v>81</v>
      </c>
      <c r="B14" s="277" t="s">
        <v>5826</v>
      </c>
      <c r="C14" s="277" t="s">
        <v>1906</v>
      </c>
      <c r="D14" s="349">
        <v>53000</v>
      </c>
      <c r="E14" s="349">
        <f>D14+(D14*7/100)</f>
        <v>56710</v>
      </c>
      <c r="F14" s="399">
        <f>E14+(E14*7/100)</f>
        <v>60679.7</v>
      </c>
    </row>
    <row r="15" spans="1:8" ht="15.75" x14ac:dyDescent="0.25">
      <c r="A15" s="332" t="s">
        <v>5830</v>
      </c>
      <c r="B15" s="277" t="s">
        <v>5831</v>
      </c>
      <c r="C15" s="277" t="s">
        <v>1928</v>
      </c>
      <c r="D15" s="349">
        <v>65000</v>
      </c>
      <c r="E15" s="349">
        <f>D15+(D15*7/100)</f>
        <v>69550</v>
      </c>
      <c r="F15" s="399">
        <f>E15+(E15*7/100)+1</f>
        <v>74419.5</v>
      </c>
    </row>
    <row r="16" spans="1:8" ht="15.75" x14ac:dyDescent="0.25">
      <c r="A16" s="332" t="s">
        <v>65</v>
      </c>
      <c r="B16" s="277" t="s">
        <v>5839</v>
      </c>
      <c r="C16" s="277" t="s">
        <v>1944</v>
      </c>
      <c r="D16" s="349">
        <v>32600</v>
      </c>
      <c r="E16" s="349">
        <f>D16+(D16*7/100)-2</f>
        <v>34880</v>
      </c>
      <c r="F16" s="399">
        <f>E16+(E16*7/100)-2</f>
        <v>37319.599999999999</v>
      </c>
    </row>
    <row r="17" spans="1:6" ht="15.75" x14ac:dyDescent="0.25">
      <c r="A17" s="332" t="s">
        <v>60</v>
      </c>
      <c r="B17" s="277" t="s">
        <v>5840</v>
      </c>
      <c r="C17" s="277" t="s">
        <v>1947</v>
      </c>
      <c r="D17" s="349">
        <v>26900</v>
      </c>
      <c r="E17" s="400">
        <f>D17+(D17*7/100)-3</f>
        <v>28780</v>
      </c>
      <c r="F17" s="432">
        <f>E17+(E17*7/100)+5</f>
        <v>30799.599999999999</v>
      </c>
    </row>
    <row r="18" spans="1:6" ht="15.75" x14ac:dyDescent="0.25">
      <c r="A18" s="332" t="s">
        <v>5836</v>
      </c>
      <c r="B18" s="277" t="s">
        <v>5841</v>
      </c>
      <c r="C18" s="277" t="s">
        <v>1951</v>
      </c>
      <c r="D18" s="349">
        <v>1900</v>
      </c>
      <c r="E18" s="400">
        <f>D18+(D18*7/100)-3</f>
        <v>2030</v>
      </c>
      <c r="F18" s="432">
        <f>E18+(E18*7/100)-2</f>
        <v>2170.1</v>
      </c>
    </row>
    <row r="19" spans="1:6" ht="15.75" x14ac:dyDescent="0.25">
      <c r="A19" s="332"/>
      <c r="B19" s="277"/>
      <c r="C19" s="277"/>
      <c r="D19" s="349"/>
      <c r="E19" s="378"/>
      <c r="F19" s="384"/>
    </row>
    <row r="20" spans="1:6" ht="19.5" thickBot="1" x14ac:dyDescent="0.35">
      <c r="A20" s="342" t="s">
        <v>5879</v>
      </c>
      <c r="B20" s="277" t="s">
        <v>6326</v>
      </c>
      <c r="C20" s="277" t="s">
        <v>2157</v>
      </c>
      <c r="D20" s="351">
        <f>SUM(D21:D23)</f>
        <v>97400</v>
      </c>
      <c r="E20" s="351">
        <f>SUM(E21:E23)</f>
        <v>104220</v>
      </c>
      <c r="F20" s="379">
        <f>SUM(F21:F23)</f>
        <v>111519.4</v>
      </c>
    </row>
    <row r="21" spans="1:6" ht="16.5" thickTop="1" x14ac:dyDescent="0.25">
      <c r="A21" s="332" t="s">
        <v>5869</v>
      </c>
      <c r="B21" s="277" t="s">
        <v>5870</v>
      </c>
      <c r="C21" s="277" t="s">
        <v>2466</v>
      </c>
      <c r="D21" s="349">
        <v>2400</v>
      </c>
      <c r="E21" s="349">
        <f>D21+(D21*7/100)+2</f>
        <v>2570</v>
      </c>
      <c r="F21" s="432">
        <f>E21+(E21*7/100)</f>
        <v>2749.9</v>
      </c>
    </row>
    <row r="22" spans="1:6" ht="15.75" x14ac:dyDescent="0.25">
      <c r="A22" s="332" t="s">
        <v>5940</v>
      </c>
      <c r="B22" s="277" t="s">
        <v>5941</v>
      </c>
      <c r="C22" s="277" t="s">
        <v>2557</v>
      </c>
      <c r="D22" s="349">
        <v>25000</v>
      </c>
      <c r="E22" s="349">
        <f t="shared" ref="E22" si="0">D22+(D22*7/100)</f>
        <v>26750</v>
      </c>
      <c r="F22" s="399">
        <f>E22+(E22*7/100)+7</f>
        <v>28629.5</v>
      </c>
    </row>
    <row r="23" spans="1:6" ht="15.75" x14ac:dyDescent="0.25">
      <c r="A23" s="332" t="s">
        <v>524</v>
      </c>
      <c r="B23" s="277" t="s">
        <v>5942</v>
      </c>
      <c r="C23" s="277" t="s">
        <v>2565</v>
      </c>
      <c r="D23" s="349">
        <v>70000</v>
      </c>
      <c r="E23" s="349">
        <f t="shared" ref="E23" si="1">D23+(D23*7/100)</f>
        <v>74900</v>
      </c>
      <c r="F23" s="399">
        <f>E23+(E23*7/100)-3</f>
        <v>80140</v>
      </c>
    </row>
    <row r="24" spans="1:6" ht="15.75" x14ac:dyDescent="0.25">
      <c r="A24" s="332"/>
      <c r="B24" s="277"/>
      <c r="C24" s="277"/>
      <c r="D24" s="349"/>
      <c r="E24" s="378"/>
      <c r="F24" s="384"/>
    </row>
    <row r="25" spans="1:6" ht="16.5" thickBot="1" x14ac:dyDescent="0.3">
      <c r="A25" s="344" t="s">
        <v>6251</v>
      </c>
      <c r="B25" s="277"/>
      <c r="C25" s="277"/>
      <c r="D25" s="351">
        <f>D11+D20</f>
        <v>439400</v>
      </c>
      <c r="E25" s="351">
        <f>E11+E20</f>
        <v>470160</v>
      </c>
      <c r="F25" s="379">
        <f>F11+F20+1</f>
        <v>503090.19999999995</v>
      </c>
    </row>
    <row r="26" spans="1:6" ht="19.5" thickTop="1" x14ac:dyDescent="0.3">
      <c r="A26" s="342" t="s">
        <v>6232</v>
      </c>
      <c r="B26" s="277"/>
      <c r="C26" s="277"/>
      <c r="D26" s="350"/>
      <c r="E26" s="366"/>
      <c r="F26" s="367"/>
    </row>
    <row r="27" spans="1:6" ht="19.5" thickBot="1" x14ac:dyDescent="0.35">
      <c r="A27" s="342" t="s">
        <v>927</v>
      </c>
      <c r="B27" s="277" t="s">
        <v>5990</v>
      </c>
      <c r="C27" s="277" t="s">
        <v>2632</v>
      </c>
      <c r="D27" s="351">
        <f>D28+D29</f>
        <v>437400</v>
      </c>
      <c r="E27" s="351">
        <f t="shared" ref="E27:F27" si="2">E28+E29</f>
        <v>470160</v>
      </c>
      <c r="F27" s="351">
        <f t="shared" si="2"/>
        <v>503090.2</v>
      </c>
    </row>
    <row r="28" spans="1:6" ht="16.5" thickTop="1" x14ac:dyDescent="0.25">
      <c r="A28" s="332" t="s">
        <v>6523</v>
      </c>
      <c r="B28" s="277" t="s">
        <v>6525</v>
      </c>
      <c r="C28" s="280" t="s">
        <v>6524</v>
      </c>
      <c r="D28" s="368">
        <v>427400</v>
      </c>
      <c r="E28" s="349">
        <v>459460</v>
      </c>
      <c r="F28" s="399">
        <f>E28+(E28*7/100)-2</f>
        <v>491620.2</v>
      </c>
    </row>
    <row r="29" spans="1:6" ht="15.75" x14ac:dyDescent="0.25">
      <c r="A29" s="332" t="s">
        <v>6734</v>
      </c>
      <c r="B29" s="277" t="s">
        <v>6735</v>
      </c>
      <c r="C29" s="277" t="s">
        <v>3275</v>
      </c>
      <c r="D29" s="349">
        <v>10000</v>
      </c>
      <c r="E29" s="414">
        <v>10700</v>
      </c>
      <c r="F29" s="419">
        <v>11470</v>
      </c>
    </row>
    <row r="30" spans="1:6" ht="16.5" thickBot="1" x14ac:dyDescent="0.3">
      <c r="A30" s="345"/>
      <c r="B30" s="346"/>
      <c r="C30" s="346"/>
      <c r="D30" s="346"/>
      <c r="E30" s="402"/>
      <c r="F30" s="403"/>
    </row>
  </sheetData>
  <mergeCells count="1">
    <mergeCell ref="A1:F1"/>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22"/>
  <sheetViews>
    <sheetView workbookViewId="0">
      <selection activeCell="A2" sqref="A2"/>
    </sheetView>
  </sheetViews>
  <sheetFormatPr defaultRowHeight="15" x14ac:dyDescent="0.25"/>
  <cols>
    <col min="1" max="1" width="99.28515625" customWidth="1"/>
    <col min="2" max="2" width="39" customWidth="1"/>
    <col min="3" max="3" width="36.140625" customWidth="1"/>
    <col min="4" max="4" width="12.7109375" customWidth="1"/>
    <col min="5" max="5" width="14.28515625" customWidth="1"/>
    <col min="6" max="6" width="12.140625" customWidth="1"/>
  </cols>
  <sheetData>
    <row r="1" spans="1:6" ht="21" x14ac:dyDescent="0.35">
      <c r="A1" s="681" t="s">
        <v>5780</v>
      </c>
      <c r="B1" s="681"/>
      <c r="C1" s="681"/>
      <c r="D1" s="681"/>
      <c r="E1" s="681"/>
      <c r="F1" s="681"/>
    </row>
    <row r="2" spans="1:6" ht="18.75" x14ac:dyDescent="0.3">
      <c r="A2" s="317" t="s">
        <v>6572</v>
      </c>
      <c r="B2" s="277" t="s">
        <v>6369</v>
      </c>
      <c r="C2" s="277" t="s">
        <v>6370</v>
      </c>
      <c r="D2" s="482"/>
      <c r="E2" s="482"/>
      <c r="F2" s="482"/>
    </row>
    <row r="3" spans="1:6" ht="18.75" x14ac:dyDescent="0.3">
      <c r="A3" s="317" t="s">
        <v>6573</v>
      </c>
      <c r="B3" s="277" t="s">
        <v>6371</v>
      </c>
      <c r="C3" s="277" t="s">
        <v>5331</v>
      </c>
      <c r="D3" s="482"/>
      <c r="E3" s="482"/>
      <c r="F3" s="482"/>
    </row>
    <row r="4" spans="1:6" ht="18.75" x14ac:dyDescent="0.3">
      <c r="A4" s="317" t="s">
        <v>6544</v>
      </c>
      <c r="B4" s="277" t="s">
        <v>6345</v>
      </c>
      <c r="C4" s="277" t="s">
        <v>939</v>
      </c>
      <c r="D4" s="482"/>
      <c r="E4" s="482"/>
      <c r="F4" s="482"/>
    </row>
    <row r="5" spans="1:6" ht="18.75" x14ac:dyDescent="0.3">
      <c r="A5" s="317" t="s">
        <v>6545</v>
      </c>
      <c r="B5" s="277" t="s">
        <v>6347</v>
      </c>
      <c r="C5" s="277" t="s">
        <v>6348</v>
      </c>
      <c r="D5" s="482"/>
      <c r="E5" s="482"/>
      <c r="F5" s="482"/>
    </row>
    <row r="6" spans="1:6" ht="18.75" x14ac:dyDescent="0.3">
      <c r="A6" s="317" t="s">
        <v>6706</v>
      </c>
      <c r="B6" s="277"/>
      <c r="C6" s="277"/>
      <c r="D6" s="482"/>
      <c r="E6" s="482"/>
      <c r="F6" s="482"/>
    </row>
    <row r="7" spans="1:6" ht="18.75" x14ac:dyDescent="0.3">
      <c r="A7" s="317" t="s">
        <v>6609</v>
      </c>
      <c r="B7" s="277" t="s">
        <v>6610</v>
      </c>
      <c r="C7" s="277" t="s">
        <v>4367</v>
      </c>
      <c r="D7" s="482"/>
      <c r="E7" s="482"/>
      <c r="F7" s="482"/>
    </row>
    <row r="8" spans="1:6" ht="15.75" thickBot="1" x14ac:dyDescent="0.3">
      <c r="A8" s="299" t="s">
        <v>6759</v>
      </c>
    </row>
    <row r="9" spans="1:6" ht="15.75" x14ac:dyDescent="0.25">
      <c r="A9" s="326" t="s">
        <v>6291</v>
      </c>
      <c r="B9" s="327" t="s">
        <v>6289</v>
      </c>
      <c r="C9" s="327" t="s">
        <v>653</v>
      </c>
      <c r="D9" s="328" t="s">
        <v>6241</v>
      </c>
      <c r="E9" s="328" t="s">
        <v>6308</v>
      </c>
      <c r="F9" s="405" t="s">
        <v>6319</v>
      </c>
    </row>
    <row r="10" spans="1:6" x14ac:dyDescent="0.25">
      <c r="A10" s="438"/>
      <c r="B10" s="424"/>
      <c r="C10" s="424"/>
      <c r="D10" s="424"/>
      <c r="E10" s="424"/>
      <c r="F10" s="495"/>
    </row>
    <row r="11" spans="1:6" ht="19.5" thickBot="1" x14ac:dyDescent="0.35">
      <c r="A11" s="342" t="s">
        <v>420</v>
      </c>
      <c r="B11" s="277" t="s">
        <v>6292</v>
      </c>
      <c r="C11" s="277" t="s">
        <v>1403</v>
      </c>
      <c r="D11" s="416">
        <f>D12</f>
        <v>15000</v>
      </c>
      <c r="E11" s="416">
        <f t="shared" ref="E11:F11" si="0">E12</f>
        <v>16050</v>
      </c>
      <c r="F11" s="462">
        <f t="shared" si="0"/>
        <v>17169.5</v>
      </c>
    </row>
    <row r="12" spans="1:6" ht="16.5" thickTop="1" x14ac:dyDescent="0.25">
      <c r="A12" s="332" t="s">
        <v>242</v>
      </c>
      <c r="B12" s="277" t="s">
        <v>5946</v>
      </c>
      <c r="C12" s="277" t="s">
        <v>1458</v>
      </c>
      <c r="D12" s="397">
        <v>15000</v>
      </c>
      <c r="E12" s="397">
        <f>D12+(D12*7/100)</f>
        <v>16050</v>
      </c>
      <c r="F12" s="411">
        <f>E12+(E12*7/100)-4</f>
        <v>17169.5</v>
      </c>
    </row>
    <row r="13" spans="1:6" x14ac:dyDescent="0.25">
      <c r="A13" s="332"/>
      <c r="B13" s="277"/>
      <c r="C13" s="277"/>
      <c r="D13" s="472"/>
      <c r="E13" s="472"/>
      <c r="F13" s="474"/>
    </row>
    <row r="14" spans="1:6" ht="19.5" thickBot="1" x14ac:dyDescent="0.35">
      <c r="A14" s="342" t="s">
        <v>5943</v>
      </c>
      <c r="B14" s="277" t="s">
        <v>6336</v>
      </c>
      <c r="C14" s="277" t="s">
        <v>2037</v>
      </c>
      <c r="D14" s="493">
        <f>D15</f>
        <v>14500</v>
      </c>
      <c r="E14" s="493">
        <f t="shared" ref="E14:F14" si="1">E15</f>
        <v>15520</v>
      </c>
      <c r="F14" s="494">
        <f t="shared" si="1"/>
        <v>16610.400000000001</v>
      </c>
    </row>
    <row r="15" spans="1:6" ht="16.5" thickTop="1" x14ac:dyDescent="0.25">
      <c r="A15" s="332" t="s">
        <v>5944</v>
      </c>
      <c r="B15" s="277" t="s">
        <v>5945</v>
      </c>
      <c r="C15" s="277" t="s">
        <v>2055</v>
      </c>
      <c r="D15" s="465">
        <v>14500</v>
      </c>
      <c r="E15" s="397">
        <f>D15+(D15*7/100)+5</f>
        <v>15520</v>
      </c>
      <c r="F15" s="523">
        <f>E15+(E15*7/100)+4</f>
        <v>16610.400000000001</v>
      </c>
    </row>
    <row r="16" spans="1:6" x14ac:dyDescent="0.25">
      <c r="A16" s="332"/>
      <c r="B16" s="277"/>
      <c r="C16" s="277"/>
      <c r="D16" s="472"/>
      <c r="E16" s="472"/>
      <c r="F16" s="474"/>
    </row>
    <row r="17" spans="1:6" ht="15.75" x14ac:dyDescent="0.25">
      <c r="A17" s="520" t="s">
        <v>6251</v>
      </c>
      <c r="B17" s="386"/>
      <c r="C17" s="386"/>
      <c r="D17" s="521">
        <f>D11+D14</f>
        <v>29500</v>
      </c>
      <c r="E17" s="521">
        <f t="shared" ref="E17:F17" si="2">E11+E14</f>
        <v>31570</v>
      </c>
      <c r="F17" s="522">
        <f t="shared" si="2"/>
        <v>33779.9</v>
      </c>
    </row>
    <row r="18" spans="1:6" ht="15.75" x14ac:dyDescent="0.25">
      <c r="A18" s="344"/>
      <c r="B18" s="277"/>
      <c r="C18" s="277"/>
      <c r="D18" s="500"/>
      <c r="E18" s="500"/>
      <c r="F18" s="502"/>
    </row>
    <row r="19" spans="1:6" ht="18.75" x14ac:dyDescent="0.3">
      <c r="A19" s="342" t="s">
        <v>6232</v>
      </c>
      <c r="B19" s="277"/>
      <c r="C19" s="277"/>
      <c r="D19" s="500"/>
      <c r="E19" s="500"/>
      <c r="F19" s="502"/>
    </row>
    <row r="20" spans="1:6" ht="19.5" thickBot="1" x14ac:dyDescent="0.35">
      <c r="A20" s="342" t="s">
        <v>927</v>
      </c>
      <c r="B20" s="277" t="s">
        <v>5990</v>
      </c>
      <c r="C20" s="277" t="s">
        <v>2632</v>
      </c>
      <c r="D20" s="416">
        <f>D21</f>
        <v>29500</v>
      </c>
      <c r="E20" s="416">
        <f t="shared" ref="E20:F20" si="3">E21</f>
        <v>31570</v>
      </c>
      <c r="F20" s="416">
        <f t="shared" si="3"/>
        <v>33780</v>
      </c>
    </row>
    <row r="21" spans="1:6" ht="16.5" thickTop="1" x14ac:dyDescent="0.25">
      <c r="A21" s="332" t="s">
        <v>6523</v>
      </c>
      <c r="B21" s="277" t="s">
        <v>6525</v>
      </c>
      <c r="C21" s="280" t="s">
        <v>6524</v>
      </c>
      <c r="D21" s="397">
        <v>29500</v>
      </c>
      <c r="E21" s="397">
        <v>31570</v>
      </c>
      <c r="F21" s="411">
        <v>33780</v>
      </c>
    </row>
    <row r="22" spans="1:6" ht="15.75" thickBot="1" x14ac:dyDescent="0.3">
      <c r="A22" s="441"/>
      <c r="B22" s="442"/>
      <c r="C22" s="442"/>
      <c r="D22" s="442"/>
      <c r="E22" s="442"/>
      <c r="F22" s="443"/>
    </row>
  </sheetData>
  <mergeCells count="1">
    <mergeCell ref="A1:F1"/>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A1:H26"/>
  <sheetViews>
    <sheetView topLeftCell="A5" workbookViewId="0">
      <selection activeCell="D17" sqref="D17:F18"/>
    </sheetView>
  </sheetViews>
  <sheetFormatPr defaultRowHeight="15" x14ac:dyDescent="0.25"/>
  <cols>
    <col min="1" max="1" width="104.140625" customWidth="1"/>
    <col min="2" max="2" width="40.140625" customWidth="1"/>
    <col min="3" max="3" width="36.42578125" customWidth="1"/>
    <col min="4" max="5" width="12.85546875" customWidth="1"/>
    <col min="6" max="6" width="12.140625" customWidth="1"/>
  </cols>
  <sheetData>
    <row r="1" spans="1:8" ht="21" x14ac:dyDescent="0.35">
      <c r="A1" s="681" t="s">
        <v>5780</v>
      </c>
      <c r="B1" s="681"/>
      <c r="C1" s="681"/>
      <c r="D1" s="681"/>
      <c r="E1" s="681"/>
      <c r="F1" s="681"/>
      <c r="G1" s="393"/>
      <c r="H1" s="393"/>
    </row>
    <row r="2" spans="1:8" ht="18.75" x14ac:dyDescent="0.3">
      <c r="A2" s="317" t="s">
        <v>6570</v>
      </c>
      <c r="B2" s="277" t="s">
        <v>6366</v>
      </c>
      <c r="C2" s="277" t="s">
        <v>6367</v>
      </c>
      <c r="D2" s="483"/>
      <c r="E2" s="483"/>
      <c r="F2" s="483"/>
      <c r="G2" s="395"/>
      <c r="H2" s="395"/>
    </row>
    <row r="3" spans="1:8" ht="18.75" x14ac:dyDescent="0.3">
      <c r="A3" s="317" t="s">
        <v>6574</v>
      </c>
      <c r="B3" s="277" t="s">
        <v>6372</v>
      </c>
      <c r="C3" s="277" t="s">
        <v>5532</v>
      </c>
      <c r="D3" s="482"/>
      <c r="E3" s="482"/>
      <c r="F3" s="482"/>
      <c r="G3" s="394"/>
      <c r="H3" s="394"/>
    </row>
    <row r="4" spans="1:8" ht="18.75" x14ac:dyDescent="0.3">
      <c r="A4" s="317" t="s">
        <v>6575</v>
      </c>
      <c r="B4" s="277" t="s">
        <v>6373</v>
      </c>
      <c r="C4" s="277" t="s">
        <v>6374</v>
      </c>
      <c r="D4" s="482"/>
      <c r="E4" s="482"/>
      <c r="F4" s="482"/>
      <c r="G4" s="394"/>
      <c r="H4" s="394"/>
    </row>
    <row r="5" spans="1:8" ht="18.75" x14ac:dyDescent="0.3">
      <c r="A5" s="317" t="s">
        <v>6545</v>
      </c>
      <c r="B5" s="277" t="s">
        <v>6347</v>
      </c>
      <c r="C5" s="277" t="s">
        <v>6348</v>
      </c>
      <c r="D5" s="482"/>
      <c r="E5" s="482"/>
      <c r="F5" s="482"/>
      <c r="G5" s="394"/>
      <c r="H5" s="394"/>
    </row>
    <row r="6" spans="1:8" ht="18.75" x14ac:dyDescent="0.3">
      <c r="A6" s="317" t="s">
        <v>6702</v>
      </c>
      <c r="B6" s="277"/>
      <c r="C6" s="277"/>
      <c r="D6" s="482"/>
      <c r="E6" s="482"/>
      <c r="F6" s="482"/>
      <c r="G6" s="394"/>
      <c r="H6" s="394"/>
    </row>
    <row r="7" spans="1:8" ht="18.75" x14ac:dyDescent="0.3">
      <c r="A7" s="317" t="s">
        <v>6609</v>
      </c>
      <c r="B7" s="277" t="s">
        <v>6610</v>
      </c>
      <c r="C7" s="277" t="s">
        <v>4367</v>
      </c>
      <c r="D7" s="482"/>
      <c r="E7" s="482"/>
      <c r="F7" s="482"/>
      <c r="G7" s="394"/>
      <c r="H7" s="394"/>
    </row>
    <row r="8" spans="1:8" x14ac:dyDescent="0.25">
      <c r="A8" s="299">
        <v>1010</v>
      </c>
    </row>
    <row r="9" spans="1:8" ht="15.75" thickBot="1" x14ac:dyDescent="0.3"/>
    <row r="10" spans="1:8" ht="15.75" x14ac:dyDescent="0.25">
      <c r="A10" s="326" t="s">
        <v>6291</v>
      </c>
      <c r="B10" s="327" t="s">
        <v>6289</v>
      </c>
      <c r="C10" s="327" t="s">
        <v>653</v>
      </c>
      <c r="D10" s="328" t="s">
        <v>6241</v>
      </c>
      <c r="E10" s="328" t="s">
        <v>6308</v>
      </c>
      <c r="F10" s="405" t="s">
        <v>6319</v>
      </c>
    </row>
    <row r="11" spans="1:8" ht="15.75" x14ac:dyDescent="0.25">
      <c r="A11" s="373"/>
      <c r="B11" s="309"/>
      <c r="C11" s="309"/>
      <c r="D11" s="310"/>
      <c r="E11" s="277"/>
      <c r="F11" s="338"/>
    </row>
    <row r="12" spans="1:8" ht="19.5" thickBot="1" x14ac:dyDescent="0.35">
      <c r="A12" s="342" t="s">
        <v>5879</v>
      </c>
      <c r="B12" s="277" t="s">
        <v>6326</v>
      </c>
      <c r="C12" s="277" t="s">
        <v>2157</v>
      </c>
      <c r="D12" s="351">
        <f>SUM(D13:D18)</f>
        <v>75000</v>
      </c>
      <c r="E12" s="351">
        <f>SUM(E13:E18)</f>
        <v>80260</v>
      </c>
      <c r="F12" s="379">
        <f>SUM(F13:F18)</f>
        <v>85900.2</v>
      </c>
    </row>
    <row r="13" spans="1:8" ht="16.5" thickTop="1" x14ac:dyDescent="0.25">
      <c r="A13" s="332" t="s">
        <v>5898</v>
      </c>
      <c r="B13" s="277" t="s">
        <v>5899</v>
      </c>
      <c r="C13" s="277" t="s">
        <v>2261</v>
      </c>
      <c r="D13" s="349">
        <v>1500</v>
      </c>
      <c r="E13" s="318">
        <f>D13+(D13*7/100)+5</f>
        <v>1610</v>
      </c>
      <c r="F13" s="477">
        <f>E13+(E13*7/100)+7</f>
        <v>1729.7</v>
      </c>
    </row>
    <row r="14" spans="1:8" ht="15.75" x14ac:dyDescent="0.25">
      <c r="A14" s="332" t="s">
        <v>5902</v>
      </c>
      <c r="B14" s="277" t="s">
        <v>5903</v>
      </c>
      <c r="C14" s="277" t="s">
        <v>2276</v>
      </c>
      <c r="D14" s="349">
        <v>10000</v>
      </c>
      <c r="E14" s="318">
        <f t="shared" ref="E14" si="0">D14+(D14*7/100)</f>
        <v>10700</v>
      </c>
      <c r="F14" s="478">
        <f>E14+(E14*7/100)+1</f>
        <v>11450</v>
      </c>
    </row>
    <row r="15" spans="1:8" ht="15.75" x14ac:dyDescent="0.25">
      <c r="A15" s="332" t="s">
        <v>5910</v>
      </c>
      <c r="B15" s="277" t="s">
        <v>5911</v>
      </c>
      <c r="C15" s="277" t="s">
        <v>2419</v>
      </c>
      <c r="D15" s="349">
        <v>33000</v>
      </c>
      <c r="E15" s="318">
        <f t="shared" ref="E15" si="1">D15+(D15*7/100)</f>
        <v>35310</v>
      </c>
      <c r="F15" s="477">
        <f>E15+(E15*7/100)+8</f>
        <v>37789.699999999997</v>
      </c>
    </row>
    <row r="16" spans="1:8" ht="15.75" x14ac:dyDescent="0.25">
      <c r="A16" s="332" t="s">
        <v>558</v>
      </c>
      <c r="B16" s="277" t="s">
        <v>5866</v>
      </c>
      <c r="C16" s="277" t="s">
        <v>2448</v>
      </c>
      <c r="D16" s="349">
        <v>4500</v>
      </c>
      <c r="E16" s="318">
        <f>D16+(D16*7/100)+5</f>
        <v>4820</v>
      </c>
      <c r="F16" s="477">
        <f>E16+(E16*7/100)+3</f>
        <v>5160.3999999999996</v>
      </c>
    </row>
    <row r="17" spans="1:6" ht="15.75" x14ac:dyDescent="0.25">
      <c r="A17" s="332" t="s">
        <v>562</v>
      </c>
      <c r="B17" s="277" t="s">
        <v>5871</v>
      </c>
      <c r="C17" s="277" t="s">
        <v>2511</v>
      </c>
      <c r="D17" s="349">
        <v>6000</v>
      </c>
      <c r="E17" s="318">
        <f>D17+(D17*7/100)</f>
        <v>6420</v>
      </c>
      <c r="F17" s="477">
        <f>E17+(E17*7/100)+1</f>
        <v>6870.4</v>
      </c>
    </row>
    <row r="18" spans="1:6" ht="15.75" x14ac:dyDescent="0.25">
      <c r="A18" s="332" t="s">
        <v>566</v>
      </c>
      <c r="B18" s="277" t="s">
        <v>5912</v>
      </c>
      <c r="C18" s="277" t="s">
        <v>2520</v>
      </c>
      <c r="D18" s="349">
        <v>20000</v>
      </c>
      <c r="E18" s="318">
        <f>D18+(D18*7/100)</f>
        <v>21400</v>
      </c>
      <c r="F18" s="478">
        <f>E18+(E18*7/100)+2</f>
        <v>22900</v>
      </c>
    </row>
    <row r="19" spans="1:6" x14ac:dyDescent="0.25">
      <c r="A19" s="332"/>
      <c r="B19" s="277"/>
      <c r="C19" s="277"/>
      <c r="D19" s="277"/>
      <c r="E19" s="277"/>
      <c r="F19" s="338"/>
    </row>
    <row r="20" spans="1:6" ht="16.5" thickBot="1" x14ac:dyDescent="0.3">
      <c r="A20" s="344" t="s">
        <v>6251</v>
      </c>
      <c r="B20" s="277"/>
      <c r="C20" s="277"/>
      <c r="D20" s="352">
        <f>D12</f>
        <v>75000</v>
      </c>
      <c r="E20" s="352">
        <f>E12</f>
        <v>80260</v>
      </c>
      <c r="F20" s="359">
        <f>F12</f>
        <v>85900.2</v>
      </c>
    </row>
    <row r="21" spans="1:6" ht="15.75" thickTop="1" x14ac:dyDescent="0.25">
      <c r="A21" s="332"/>
      <c r="B21" s="277"/>
      <c r="C21" s="277"/>
      <c r="D21" s="307"/>
      <c r="E21" s="307"/>
      <c r="F21" s="343"/>
    </row>
    <row r="22" spans="1:6" ht="18.75" x14ac:dyDescent="0.3">
      <c r="A22" s="342" t="s">
        <v>6232</v>
      </c>
      <c r="B22" s="277"/>
      <c r="C22" s="277"/>
      <c r="D22" s="277"/>
      <c r="E22" s="277"/>
      <c r="F22" s="338"/>
    </row>
    <row r="23" spans="1:6" ht="19.5" thickBot="1" x14ac:dyDescent="0.35">
      <c r="A23" s="342" t="s">
        <v>927</v>
      </c>
      <c r="B23" s="277" t="s">
        <v>5990</v>
      </c>
      <c r="C23" s="277" t="s">
        <v>2632</v>
      </c>
      <c r="D23" s="352">
        <f>D24+D25</f>
        <v>75000</v>
      </c>
      <c r="E23" s="352">
        <f t="shared" ref="E23:F23" si="2">E24+E25</f>
        <v>80260</v>
      </c>
      <c r="F23" s="352">
        <f t="shared" si="2"/>
        <v>85899.6</v>
      </c>
    </row>
    <row r="24" spans="1:6" ht="15.75" thickTop="1" x14ac:dyDescent="0.25">
      <c r="A24" s="438" t="s">
        <v>6528</v>
      </c>
      <c r="B24" s="424" t="s">
        <v>6530</v>
      </c>
      <c r="C24" s="424" t="s">
        <v>6529</v>
      </c>
      <c r="D24" s="376">
        <v>74000</v>
      </c>
      <c r="E24" s="318">
        <f>D24+(D24*7/100)</f>
        <v>79180</v>
      </c>
      <c r="F24" s="477">
        <f>E24+(E24*7/100)-3</f>
        <v>84719.6</v>
      </c>
    </row>
    <row r="25" spans="1:6" x14ac:dyDescent="0.25">
      <c r="A25" s="332" t="s">
        <v>6523</v>
      </c>
      <c r="B25" s="277" t="s">
        <v>6525</v>
      </c>
      <c r="C25" s="277" t="s">
        <v>6524</v>
      </c>
      <c r="D25" s="376">
        <v>1000</v>
      </c>
      <c r="E25" s="376">
        <v>1080</v>
      </c>
      <c r="F25" s="377">
        <v>1180</v>
      </c>
    </row>
    <row r="26" spans="1:6" ht="15.75" thickBot="1" x14ac:dyDescent="0.3">
      <c r="A26" s="345"/>
      <c r="B26" s="346"/>
      <c r="C26" s="346"/>
      <c r="D26" s="346"/>
      <c r="E26" s="346"/>
      <c r="F26" s="347"/>
    </row>
  </sheetData>
  <mergeCells count="1">
    <mergeCell ref="A1:F1"/>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51"/>
  <sheetViews>
    <sheetView topLeftCell="A28" workbookViewId="0">
      <selection activeCell="D50" sqref="D50:F50"/>
    </sheetView>
  </sheetViews>
  <sheetFormatPr defaultRowHeight="15" x14ac:dyDescent="0.25"/>
  <cols>
    <col min="1" max="1" width="118.85546875" customWidth="1"/>
    <col min="2" max="2" width="31.42578125" customWidth="1"/>
    <col min="3" max="3" width="36.42578125" customWidth="1"/>
    <col min="4" max="4" width="12.140625" customWidth="1"/>
    <col min="5" max="5" width="11.5703125" customWidth="1"/>
    <col min="6" max="6" width="11" customWidth="1"/>
  </cols>
  <sheetData>
    <row r="1" spans="1:8" ht="21" x14ac:dyDescent="0.35">
      <c r="A1" s="681" t="s">
        <v>5780</v>
      </c>
      <c r="B1" s="681"/>
      <c r="C1" s="681"/>
      <c r="D1" s="681"/>
      <c r="E1" s="681"/>
      <c r="F1" s="681"/>
      <c r="G1" s="393"/>
      <c r="H1" s="393"/>
    </row>
    <row r="2" spans="1:8" ht="18.75" x14ac:dyDescent="0.3">
      <c r="A2" s="317" t="s">
        <v>6576</v>
      </c>
      <c r="B2" s="277" t="s">
        <v>6375</v>
      </c>
      <c r="C2" s="277" t="s">
        <v>6376</v>
      </c>
      <c r="D2" s="482"/>
      <c r="E2" s="482"/>
      <c r="F2" s="482"/>
      <c r="G2" s="394"/>
      <c r="H2" s="394"/>
    </row>
    <row r="3" spans="1:8" ht="18.75" x14ac:dyDescent="0.3">
      <c r="A3" s="317" t="s">
        <v>6577</v>
      </c>
      <c r="B3" s="277" t="s">
        <v>6377</v>
      </c>
      <c r="C3" s="277" t="s">
        <v>5604</v>
      </c>
      <c r="D3" s="482"/>
      <c r="E3" s="482"/>
      <c r="F3" s="482"/>
      <c r="G3" s="394"/>
      <c r="H3" s="394"/>
    </row>
    <row r="4" spans="1:8" ht="18.75" x14ac:dyDescent="0.3">
      <c r="A4" s="317" t="s">
        <v>6578</v>
      </c>
      <c r="B4" s="277" t="s">
        <v>6378</v>
      </c>
      <c r="C4" s="277" t="s">
        <v>950</v>
      </c>
      <c r="D4" s="482"/>
      <c r="E4" s="482"/>
      <c r="F4" s="482"/>
      <c r="G4" s="394"/>
      <c r="H4" s="394"/>
    </row>
    <row r="5" spans="1:8" ht="18.75" x14ac:dyDescent="0.3">
      <c r="A5" s="317" t="s">
        <v>6545</v>
      </c>
      <c r="B5" s="277" t="s">
        <v>6347</v>
      </c>
      <c r="C5" s="277" t="s">
        <v>6348</v>
      </c>
      <c r="D5" s="482"/>
      <c r="E5" s="482"/>
      <c r="F5" s="482"/>
      <c r="G5" s="394"/>
      <c r="H5" s="394"/>
    </row>
    <row r="6" spans="1:8" ht="18.75" x14ac:dyDescent="0.3">
      <c r="A6" s="317" t="s">
        <v>6707</v>
      </c>
      <c r="B6" s="277"/>
      <c r="C6" s="277"/>
      <c r="D6" s="482"/>
      <c r="E6" s="482"/>
      <c r="F6" s="482"/>
      <c r="G6" s="394"/>
      <c r="H6" s="394"/>
    </row>
    <row r="7" spans="1:8" ht="18.75" x14ac:dyDescent="0.3">
      <c r="A7" s="317" t="s">
        <v>6609</v>
      </c>
      <c r="B7" s="277" t="s">
        <v>6610</v>
      </c>
      <c r="C7" s="277" t="s">
        <v>4367</v>
      </c>
      <c r="D7" s="482"/>
      <c r="E7" s="482"/>
      <c r="F7" s="482"/>
      <c r="G7" s="394"/>
      <c r="H7" s="394"/>
    </row>
    <row r="8" spans="1:8" ht="15.75" thickBot="1" x14ac:dyDescent="0.3">
      <c r="A8" s="299">
        <v>1011</v>
      </c>
    </row>
    <row r="9" spans="1:8" ht="15.75" x14ac:dyDescent="0.25">
      <c r="A9" s="326" t="s">
        <v>6291</v>
      </c>
      <c r="B9" s="327" t="s">
        <v>6289</v>
      </c>
      <c r="C9" s="327" t="s">
        <v>653</v>
      </c>
      <c r="D9" s="328" t="s">
        <v>6241</v>
      </c>
      <c r="E9" s="328" t="s">
        <v>6308</v>
      </c>
      <c r="F9" s="405" t="s">
        <v>6319</v>
      </c>
    </row>
    <row r="10" spans="1:8" ht="15.75" x14ac:dyDescent="0.25">
      <c r="A10" s="373"/>
      <c r="B10" s="309"/>
      <c r="C10" s="309"/>
      <c r="D10" s="310"/>
      <c r="E10" s="277"/>
      <c r="F10" s="338"/>
    </row>
    <row r="11" spans="1:8" ht="18.75" x14ac:dyDescent="0.3">
      <c r="A11" s="342" t="s">
        <v>1168</v>
      </c>
      <c r="B11" s="277" t="s">
        <v>6334</v>
      </c>
      <c r="C11" s="277" t="s">
        <v>1169</v>
      </c>
      <c r="D11" s="538">
        <f>D12</f>
        <v>2600000</v>
      </c>
      <c r="E11" s="538">
        <f t="shared" ref="E11:F11" si="0">E12</f>
        <v>2782000</v>
      </c>
      <c r="F11" s="539">
        <f t="shared" si="0"/>
        <v>2976740</v>
      </c>
    </row>
    <row r="12" spans="1:8" ht="15.75" x14ac:dyDescent="0.25">
      <c r="A12" s="332" t="s">
        <v>5953</v>
      </c>
      <c r="B12" s="277" t="s">
        <v>6293</v>
      </c>
      <c r="C12" s="277" t="s">
        <v>1172</v>
      </c>
      <c r="D12" s="313">
        <v>2600000</v>
      </c>
      <c r="E12" s="349">
        <f>D12+(D12*7/100)</f>
        <v>2782000</v>
      </c>
      <c r="F12" s="432">
        <f>E12+(E12*7/100)</f>
        <v>2976740</v>
      </c>
    </row>
    <row r="13" spans="1:8" ht="15.75" x14ac:dyDescent="0.25">
      <c r="A13" s="332"/>
      <c r="B13" s="277"/>
      <c r="C13" s="277"/>
      <c r="D13" s="310"/>
      <c r="E13" s="378"/>
      <c r="F13" s="384"/>
    </row>
    <row r="14" spans="1:8" ht="19.5" thickBot="1" x14ac:dyDescent="0.35">
      <c r="A14" s="342" t="s">
        <v>115</v>
      </c>
      <c r="B14" s="277" t="s">
        <v>6331</v>
      </c>
      <c r="C14" s="277" t="s">
        <v>1220</v>
      </c>
      <c r="D14" s="320">
        <f>D15</f>
        <v>650000</v>
      </c>
      <c r="E14" s="320">
        <f t="shared" ref="E14:F14" si="1">E15</f>
        <v>695500</v>
      </c>
      <c r="F14" s="331">
        <f t="shared" si="1"/>
        <v>744190</v>
      </c>
    </row>
    <row r="15" spans="1:8" ht="16.5" thickTop="1" x14ac:dyDescent="0.25">
      <c r="A15" s="332" t="s">
        <v>161</v>
      </c>
      <c r="B15" s="277" t="s">
        <v>6248</v>
      </c>
      <c r="C15" s="277" t="s">
        <v>1312</v>
      </c>
      <c r="D15" s="319">
        <v>650000</v>
      </c>
      <c r="E15" s="350">
        <f>D15+(D15*7/100)</f>
        <v>695500</v>
      </c>
      <c r="F15" s="412">
        <f>E15+(E15*7/100)+5</f>
        <v>744190</v>
      </c>
    </row>
    <row r="16" spans="1:8" ht="15.75" x14ac:dyDescent="0.25">
      <c r="A16" s="332"/>
      <c r="B16" s="277"/>
      <c r="C16" s="277"/>
      <c r="D16" s="310"/>
      <c r="E16" s="378"/>
      <c r="F16" s="384"/>
    </row>
    <row r="17" spans="1:6" ht="19.5" thickBot="1" x14ac:dyDescent="0.35">
      <c r="A17" s="342" t="s">
        <v>462</v>
      </c>
      <c r="B17" s="277" t="s">
        <v>6327</v>
      </c>
      <c r="C17" s="277" t="s">
        <v>1510</v>
      </c>
      <c r="D17" s="352">
        <f>SUM(D18:D21)</f>
        <v>50000</v>
      </c>
      <c r="E17" s="351">
        <f t="shared" ref="E17:F17" si="2">SUM(E18:E21)</f>
        <v>53500</v>
      </c>
      <c r="F17" s="379">
        <f t="shared" si="2"/>
        <v>57250</v>
      </c>
    </row>
    <row r="18" spans="1:6" ht="16.5" thickTop="1" x14ac:dyDescent="0.25">
      <c r="A18" s="332" t="s">
        <v>464</v>
      </c>
      <c r="B18" s="277" t="s">
        <v>5880</v>
      </c>
      <c r="C18" s="277" t="s">
        <v>1514</v>
      </c>
      <c r="D18" s="374"/>
      <c r="E18" s="366"/>
      <c r="F18" s="367"/>
    </row>
    <row r="19" spans="1:6" ht="15.75" x14ac:dyDescent="0.25">
      <c r="A19" s="332" t="s">
        <v>472</v>
      </c>
      <c r="B19" s="277" t="s">
        <v>5881</v>
      </c>
      <c r="C19" s="277" t="s">
        <v>1536</v>
      </c>
      <c r="D19" s="361"/>
      <c r="E19" s="378"/>
      <c r="F19" s="384"/>
    </row>
    <row r="20" spans="1:6" ht="15.75" x14ac:dyDescent="0.25">
      <c r="A20" s="332" t="s">
        <v>506</v>
      </c>
      <c r="B20" s="277" t="s">
        <v>5939</v>
      </c>
      <c r="C20" s="277" t="s">
        <v>1611</v>
      </c>
      <c r="D20" s="361">
        <v>50000</v>
      </c>
      <c r="E20" s="350">
        <f>D20+(D20*7/100)</f>
        <v>53500</v>
      </c>
      <c r="F20" s="412">
        <f>E20+(E20*7/100)+5</f>
        <v>57250</v>
      </c>
    </row>
    <row r="21" spans="1:6" ht="15.75" x14ac:dyDescent="0.25">
      <c r="A21" s="332" t="s">
        <v>509</v>
      </c>
      <c r="B21" s="277" t="s">
        <v>5889</v>
      </c>
      <c r="C21" s="277" t="s">
        <v>1616</v>
      </c>
      <c r="D21" s="361"/>
      <c r="E21" s="378"/>
      <c r="F21" s="384"/>
    </row>
    <row r="22" spans="1:6" ht="15.75" x14ac:dyDescent="0.25">
      <c r="A22" s="332"/>
      <c r="B22" s="277"/>
      <c r="C22" s="277"/>
      <c r="D22" s="349"/>
      <c r="E22" s="378"/>
      <c r="F22" s="384"/>
    </row>
    <row r="23" spans="1:6" ht="19.5" thickBot="1" x14ac:dyDescent="0.35">
      <c r="A23" s="342" t="s">
        <v>5884</v>
      </c>
      <c r="B23" s="280" t="s">
        <v>6325</v>
      </c>
      <c r="C23" s="277" t="s">
        <v>1848</v>
      </c>
      <c r="D23" s="351">
        <f>SUM(D24:D33)</f>
        <v>1029700</v>
      </c>
      <c r="E23" s="351">
        <f>SUM(E24:E33)</f>
        <v>1101790</v>
      </c>
      <c r="F23" s="379">
        <f>SUM(F24:F33)+1</f>
        <v>1178930.3</v>
      </c>
    </row>
    <row r="24" spans="1:6" ht="16.5" thickTop="1" x14ac:dyDescent="0.25">
      <c r="A24" s="332" t="s">
        <v>45</v>
      </c>
      <c r="B24" s="277" t="s">
        <v>5795</v>
      </c>
      <c r="C24" s="277" t="s">
        <v>1853</v>
      </c>
      <c r="D24" s="374">
        <v>545800</v>
      </c>
      <c r="E24" s="350">
        <f>D24+(D24*7/100)+4</f>
        <v>584010</v>
      </c>
      <c r="F24" s="435">
        <f>E24+(E24*7/100)-1</f>
        <v>624889.69999999995</v>
      </c>
    </row>
    <row r="25" spans="1:6" ht="15.75" x14ac:dyDescent="0.25">
      <c r="A25" s="332" t="s">
        <v>49</v>
      </c>
      <c r="B25" s="277" t="s">
        <v>5797</v>
      </c>
      <c r="C25" s="277" t="s">
        <v>1858</v>
      </c>
      <c r="D25" s="361">
        <v>45500</v>
      </c>
      <c r="E25" s="349">
        <f>D25+(D25*7/100)+5</f>
        <v>48690</v>
      </c>
      <c r="F25" s="440">
        <f>E25+(E25*7/100)+2</f>
        <v>52100.3</v>
      </c>
    </row>
    <row r="26" spans="1:6" ht="15.75" x14ac:dyDescent="0.25">
      <c r="A26" s="332" t="s">
        <v>5799</v>
      </c>
      <c r="B26" s="277" t="s">
        <v>5809</v>
      </c>
      <c r="C26" s="277" t="s">
        <v>1869</v>
      </c>
      <c r="D26" s="361">
        <v>10000</v>
      </c>
      <c r="E26" s="349">
        <f t="shared" ref="E26:E28" si="3">D26+(D26*7/100)</f>
        <v>10700</v>
      </c>
      <c r="F26" s="432">
        <f>E26+(E26*7/100)+1</f>
        <v>11450</v>
      </c>
    </row>
    <row r="27" spans="1:6" ht="15.75" x14ac:dyDescent="0.25">
      <c r="A27" s="332" t="s">
        <v>5805</v>
      </c>
      <c r="B27" s="277" t="s">
        <v>5819</v>
      </c>
      <c r="C27" s="277" t="s">
        <v>1892</v>
      </c>
      <c r="D27" s="361">
        <v>56000</v>
      </c>
      <c r="E27" s="349">
        <f t="shared" si="3"/>
        <v>59920</v>
      </c>
      <c r="F27" s="432">
        <f>E27+(E27*7/100)+6</f>
        <v>64120.4</v>
      </c>
    </row>
    <row r="28" spans="1:6" ht="15.75" x14ac:dyDescent="0.25">
      <c r="A28" s="332" t="s">
        <v>5821</v>
      </c>
      <c r="B28" s="277" t="s">
        <v>5822</v>
      </c>
      <c r="C28" s="277" t="s">
        <v>1897</v>
      </c>
      <c r="D28" s="361">
        <v>180000</v>
      </c>
      <c r="E28" s="349">
        <f t="shared" si="3"/>
        <v>192600</v>
      </c>
      <c r="F28" s="399">
        <f>E28+(E28*7/100)-2</f>
        <v>206080</v>
      </c>
    </row>
    <row r="29" spans="1:6" ht="15.75" x14ac:dyDescent="0.25">
      <c r="A29" s="332" t="s">
        <v>5828</v>
      </c>
      <c r="B29" s="277" t="s">
        <v>5829</v>
      </c>
      <c r="C29" s="277" t="s">
        <v>1918</v>
      </c>
      <c r="D29" s="361">
        <v>17800</v>
      </c>
      <c r="E29" s="349">
        <f>D29+(D29*7/100)+4</f>
        <v>19050</v>
      </c>
      <c r="F29" s="399">
        <f>E29+(E29*7/100)-4</f>
        <v>20379.5</v>
      </c>
    </row>
    <row r="30" spans="1:6" ht="15.75" x14ac:dyDescent="0.25">
      <c r="A30" s="332" t="s">
        <v>5835</v>
      </c>
      <c r="B30" s="277" t="s">
        <v>5838</v>
      </c>
      <c r="C30" s="277" t="s">
        <v>1943</v>
      </c>
      <c r="D30" s="361">
        <v>3600</v>
      </c>
      <c r="E30" s="349">
        <f>D30+(D30*7/100)-2</f>
        <v>3850</v>
      </c>
      <c r="F30" s="432">
        <f t="shared" ref="F30" si="4">E30+(E30*7/100)</f>
        <v>4119.5</v>
      </c>
    </row>
    <row r="31" spans="1:6" ht="15.75" x14ac:dyDescent="0.25">
      <c r="A31" s="332" t="s">
        <v>65</v>
      </c>
      <c r="B31" s="277" t="s">
        <v>5839</v>
      </c>
      <c r="C31" s="277" t="s">
        <v>1944</v>
      </c>
      <c r="D31" s="361">
        <v>66300</v>
      </c>
      <c r="E31" s="349">
        <f>D31+(D31*7/100)-1</f>
        <v>70940</v>
      </c>
      <c r="F31" s="399">
        <f>E31+(E31*7/100)+4</f>
        <v>75909.8</v>
      </c>
    </row>
    <row r="32" spans="1:6" ht="15.75" x14ac:dyDescent="0.25">
      <c r="A32" s="332" t="s">
        <v>60</v>
      </c>
      <c r="B32" s="277" t="s">
        <v>5840</v>
      </c>
      <c r="C32" s="277" t="s">
        <v>1947</v>
      </c>
      <c r="D32" s="361">
        <v>99000</v>
      </c>
      <c r="E32" s="349">
        <f>D32+(D32*7/100)</f>
        <v>105930</v>
      </c>
      <c r="F32" s="399">
        <f>E32+(E32*7/100)+5</f>
        <v>113350.1</v>
      </c>
    </row>
    <row r="33" spans="1:6" ht="15.75" x14ac:dyDescent="0.25">
      <c r="A33" s="332" t="s">
        <v>5836</v>
      </c>
      <c r="B33" s="277" t="s">
        <v>5841</v>
      </c>
      <c r="C33" s="277" t="s">
        <v>1951</v>
      </c>
      <c r="D33" s="361">
        <v>5700</v>
      </c>
      <c r="E33" s="349">
        <f>D33+(D33*7/100)+1</f>
        <v>6100</v>
      </c>
      <c r="F33" s="399">
        <f>E33+(E33*7/100)+3</f>
        <v>6530</v>
      </c>
    </row>
    <row r="34" spans="1:6" ht="15.75" x14ac:dyDescent="0.25">
      <c r="A34" s="332"/>
      <c r="B34" s="277"/>
      <c r="C34" s="277"/>
      <c r="D34" s="349"/>
      <c r="E34" s="378"/>
      <c r="F34" s="384"/>
    </row>
    <row r="35" spans="1:6" ht="19.5" thickBot="1" x14ac:dyDescent="0.35">
      <c r="A35" s="342" t="s">
        <v>5879</v>
      </c>
      <c r="B35" s="277" t="s">
        <v>6326</v>
      </c>
      <c r="C35" s="277" t="s">
        <v>2157</v>
      </c>
      <c r="D35" s="351">
        <f>SUM(D36:D40)</f>
        <v>258000</v>
      </c>
      <c r="E35" s="351">
        <f>SUM(E36:E40)</f>
        <v>276060</v>
      </c>
      <c r="F35" s="379">
        <f>SUM(F36:F40)+1</f>
        <v>295390.2</v>
      </c>
    </row>
    <row r="36" spans="1:6" ht="16.5" thickTop="1" x14ac:dyDescent="0.25">
      <c r="A36" s="332" t="s">
        <v>5913</v>
      </c>
      <c r="B36" s="277" t="s">
        <v>5914</v>
      </c>
      <c r="C36" s="277" t="s">
        <v>2410</v>
      </c>
      <c r="D36" s="350">
        <v>0</v>
      </c>
      <c r="E36" s="350">
        <f>D36+(D36*7/100)</f>
        <v>0</v>
      </c>
      <c r="F36" s="412">
        <v>0</v>
      </c>
    </row>
    <row r="37" spans="1:6" ht="15.75" x14ac:dyDescent="0.25">
      <c r="A37" s="332" t="s">
        <v>558</v>
      </c>
      <c r="B37" s="277" t="s">
        <v>5866</v>
      </c>
      <c r="C37" s="277" t="s">
        <v>2448</v>
      </c>
      <c r="D37" s="349">
        <v>55000</v>
      </c>
      <c r="E37" s="349">
        <f>D37+(D37*7/100)</f>
        <v>58850</v>
      </c>
      <c r="F37" s="432">
        <f>E37+(E37*7/100)</f>
        <v>62969.5</v>
      </c>
    </row>
    <row r="38" spans="1:6" ht="15.75" x14ac:dyDescent="0.25">
      <c r="A38" s="332" t="s">
        <v>5869</v>
      </c>
      <c r="B38" s="277" t="s">
        <v>5870</v>
      </c>
      <c r="C38" s="277" t="s">
        <v>2466</v>
      </c>
      <c r="D38" s="349">
        <v>8000</v>
      </c>
      <c r="E38" s="349">
        <f>D38+(D38*7/100)</f>
        <v>8560</v>
      </c>
      <c r="F38" s="440">
        <f>E38+(E38*7/100)+1</f>
        <v>9160.2000000000007</v>
      </c>
    </row>
    <row r="39" spans="1:6" ht="15.75" x14ac:dyDescent="0.25">
      <c r="A39" s="332" t="s">
        <v>566</v>
      </c>
      <c r="B39" s="277" t="s">
        <v>5912</v>
      </c>
      <c r="C39" s="277" t="s">
        <v>2520</v>
      </c>
      <c r="D39" s="349">
        <v>190000</v>
      </c>
      <c r="E39" s="349">
        <f t="shared" ref="E39" si="5">D39+(D39*7/100)</f>
        <v>203300</v>
      </c>
      <c r="F39" s="432">
        <f>E39+(E39*7/100)-1</f>
        <v>217530</v>
      </c>
    </row>
    <row r="40" spans="1:6" ht="15.75" x14ac:dyDescent="0.25">
      <c r="A40" s="332" t="s">
        <v>5940</v>
      </c>
      <c r="B40" s="277" t="s">
        <v>5941</v>
      </c>
      <c r="C40" s="277" t="s">
        <v>2557</v>
      </c>
      <c r="D40" s="349">
        <v>5000</v>
      </c>
      <c r="E40" s="349">
        <f t="shared" ref="E40" si="6">D40+(D40*7/100)</f>
        <v>5350</v>
      </c>
      <c r="F40" s="399">
        <f>E40+(E40*7/100)+5</f>
        <v>5729.5</v>
      </c>
    </row>
    <row r="41" spans="1:6" ht="15.75" x14ac:dyDescent="0.25">
      <c r="A41" s="332"/>
      <c r="B41" s="277"/>
      <c r="C41" s="277"/>
      <c r="D41" s="277"/>
      <c r="E41" s="378"/>
      <c r="F41" s="384"/>
    </row>
    <row r="42" spans="1:6" ht="16.5" thickBot="1" x14ac:dyDescent="0.3">
      <c r="A42" s="344" t="s">
        <v>6251</v>
      </c>
      <c r="B42" s="277"/>
      <c r="C42" s="277"/>
      <c r="D42" s="416">
        <f>D11+D14+D17+D23+D35</f>
        <v>4587700</v>
      </c>
      <c r="E42" s="416">
        <f>E11+E14+E17+E23+E35</f>
        <v>4908850</v>
      </c>
      <c r="F42" s="462">
        <f>F11+F14+F17+F23+F35-1</f>
        <v>5252499.5</v>
      </c>
    </row>
    <row r="43" spans="1:6" ht="19.5" thickTop="1" x14ac:dyDescent="0.3">
      <c r="A43" s="342" t="s">
        <v>6232</v>
      </c>
      <c r="B43" s="277"/>
      <c r="C43" s="277"/>
      <c r="D43" s="397"/>
      <c r="E43" s="397"/>
      <c r="F43" s="411"/>
    </row>
    <row r="44" spans="1:6" ht="19.5" thickBot="1" x14ac:dyDescent="0.35">
      <c r="A44" s="342" t="s">
        <v>927</v>
      </c>
      <c r="B44" s="277" t="s">
        <v>5990</v>
      </c>
      <c r="C44" s="277" t="s">
        <v>2632</v>
      </c>
      <c r="D44" s="416">
        <f>D45+D46+D47+D48+D49+D50</f>
        <v>5627700</v>
      </c>
      <c r="E44" s="416">
        <f t="shared" ref="E44:F44" si="7">E45+E46+E47+E48+E49+E50</f>
        <v>5855350</v>
      </c>
      <c r="F44" s="462">
        <f t="shared" si="7"/>
        <v>5195250</v>
      </c>
    </row>
    <row r="45" spans="1:6" ht="15.75" thickTop="1" x14ac:dyDescent="0.25">
      <c r="A45" s="341" t="s">
        <v>6460</v>
      </c>
      <c r="B45" s="277" t="s">
        <v>6463</v>
      </c>
      <c r="C45" s="277" t="s">
        <v>3843</v>
      </c>
      <c r="D45" s="307"/>
      <c r="E45" s="307"/>
      <c r="F45" s="343"/>
    </row>
    <row r="46" spans="1:6" ht="15.75" x14ac:dyDescent="0.25">
      <c r="A46" s="341" t="s">
        <v>6461</v>
      </c>
      <c r="B46" s="277" t="s">
        <v>6464</v>
      </c>
      <c r="C46" s="277" t="s">
        <v>3846</v>
      </c>
      <c r="D46" s="414">
        <v>4000000</v>
      </c>
      <c r="E46" s="414">
        <f t="shared" ref="E46" si="8">D46+(D46*7/100)</f>
        <v>4280000</v>
      </c>
      <c r="F46" s="419">
        <f>E46+(E46*7/100)</f>
        <v>4579600</v>
      </c>
    </row>
    <row r="47" spans="1:6" ht="15.75" x14ac:dyDescent="0.25">
      <c r="A47" s="341" t="s">
        <v>6775</v>
      </c>
      <c r="B47" s="277" t="s">
        <v>6777</v>
      </c>
      <c r="C47" s="277" t="s">
        <v>6776</v>
      </c>
      <c r="D47" s="414">
        <v>1000000</v>
      </c>
      <c r="E47" s="414">
        <v>1000000</v>
      </c>
      <c r="F47" s="419"/>
    </row>
    <row r="48" spans="1:6" ht="15.75" x14ac:dyDescent="0.25">
      <c r="A48" s="332" t="s">
        <v>6523</v>
      </c>
      <c r="B48" s="277" t="s">
        <v>6525</v>
      </c>
      <c r="C48" s="280" t="s">
        <v>6524</v>
      </c>
      <c r="D48" s="414">
        <f>587700-140000</f>
        <v>447700</v>
      </c>
      <c r="E48" s="414">
        <f>575350-E49-E50</f>
        <v>382750</v>
      </c>
      <c r="F48" s="419">
        <f>615650-F49-F50</f>
        <v>409560</v>
      </c>
    </row>
    <row r="49" spans="1:6" ht="15.75" x14ac:dyDescent="0.25">
      <c r="A49" s="332" t="s">
        <v>6469</v>
      </c>
      <c r="B49" s="277" t="s">
        <v>6473</v>
      </c>
      <c r="C49" s="280" t="s">
        <v>3906</v>
      </c>
      <c r="D49" s="414">
        <v>40000</v>
      </c>
      <c r="E49" s="414">
        <v>42800</v>
      </c>
      <c r="F49" s="419">
        <v>45800</v>
      </c>
    </row>
    <row r="50" spans="1:6" ht="15.75" x14ac:dyDescent="0.25">
      <c r="A50" s="332" t="s">
        <v>6471</v>
      </c>
      <c r="B50" s="277" t="s">
        <v>6472</v>
      </c>
      <c r="C50" s="280" t="s">
        <v>3907</v>
      </c>
      <c r="D50" s="414">
        <v>140000</v>
      </c>
      <c r="E50" s="414">
        <v>149800</v>
      </c>
      <c r="F50" s="419">
        <v>160290</v>
      </c>
    </row>
    <row r="51" spans="1:6" ht="15.75" thickBot="1" x14ac:dyDescent="0.3">
      <c r="A51" s="345"/>
      <c r="B51" s="346"/>
      <c r="C51" s="346"/>
      <c r="D51" s="346"/>
      <c r="E51" s="346"/>
      <c r="F51" s="347"/>
    </row>
  </sheetData>
  <mergeCells count="1">
    <mergeCell ref="A1:F1"/>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F22"/>
  <sheetViews>
    <sheetView workbookViewId="0">
      <selection activeCell="D12" sqref="D12:F12"/>
    </sheetView>
  </sheetViews>
  <sheetFormatPr defaultRowHeight="15" x14ac:dyDescent="0.25"/>
  <cols>
    <col min="1" max="1" width="107.42578125" customWidth="1"/>
    <col min="2" max="2" width="33.7109375" customWidth="1"/>
    <col min="3" max="3" width="36.5703125" customWidth="1"/>
    <col min="4" max="4" width="14.140625" customWidth="1"/>
    <col min="5" max="5" width="12.42578125" customWidth="1"/>
    <col min="6" max="6" width="13.140625" customWidth="1"/>
  </cols>
  <sheetData>
    <row r="1" spans="1:6" ht="21" x14ac:dyDescent="0.35">
      <c r="A1" s="681" t="s">
        <v>5780</v>
      </c>
      <c r="B1" s="681"/>
      <c r="C1" s="681"/>
      <c r="D1" s="681"/>
      <c r="E1" s="681"/>
      <c r="F1" s="681"/>
    </row>
    <row r="2" spans="1:6" ht="18.75" x14ac:dyDescent="0.3">
      <c r="A2" s="317" t="s">
        <v>6576</v>
      </c>
      <c r="B2" s="277" t="s">
        <v>6375</v>
      </c>
      <c r="C2" s="277" t="s">
        <v>6376</v>
      </c>
      <c r="D2" s="482"/>
      <c r="E2" s="482"/>
      <c r="F2" s="482"/>
    </row>
    <row r="3" spans="1:6" ht="18.75" x14ac:dyDescent="0.3">
      <c r="A3" s="317" t="s">
        <v>6577</v>
      </c>
      <c r="B3" s="277" t="s">
        <v>6377</v>
      </c>
      <c r="C3" s="277" t="s">
        <v>5604</v>
      </c>
      <c r="D3" s="482"/>
      <c r="E3" s="482"/>
      <c r="F3" s="482"/>
    </row>
    <row r="4" spans="1:6" ht="18.75" x14ac:dyDescent="0.3">
      <c r="A4" s="317" t="s">
        <v>6578</v>
      </c>
      <c r="B4" s="277" t="s">
        <v>6378</v>
      </c>
      <c r="C4" s="277" t="s">
        <v>950</v>
      </c>
      <c r="D4" s="482"/>
      <c r="E4" s="482"/>
      <c r="F4" s="482"/>
    </row>
    <row r="5" spans="1:6" ht="18.75" x14ac:dyDescent="0.3">
      <c r="A5" s="317" t="s">
        <v>6545</v>
      </c>
      <c r="B5" s="277" t="s">
        <v>6347</v>
      </c>
      <c r="C5" s="277" t="s">
        <v>6348</v>
      </c>
      <c r="D5" s="482"/>
      <c r="E5" s="482"/>
      <c r="F5" s="482"/>
    </row>
    <row r="6" spans="1:6" ht="18.75" x14ac:dyDescent="0.3">
      <c r="A6" s="317" t="s">
        <v>6707</v>
      </c>
      <c r="B6" s="277"/>
      <c r="C6" s="277"/>
      <c r="D6" s="482"/>
      <c r="E6" s="482"/>
      <c r="F6" s="482"/>
    </row>
    <row r="7" spans="1:6" ht="18.75" x14ac:dyDescent="0.3">
      <c r="A7" s="317" t="s">
        <v>6609</v>
      </c>
      <c r="B7" s="277" t="s">
        <v>6610</v>
      </c>
      <c r="C7" s="277" t="s">
        <v>4367</v>
      </c>
      <c r="D7" s="482"/>
      <c r="E7" s="482"/>
      <c r="F7" s="482"/>
    </row>
    <row r="8" spans="1:6" ht="15.75" thickBot="1" x14ac:dyDescent="0.3">
      <c r="A8" s="299" t="s">
        <v>6758</v>
      </c>
    </row>
    <row r="9" spans="1:6" ht="15.75" x14ac:dyDescent="0.25">
      <c r="A9" s="326" t="s">
        <v>6291</v>
      </c>
      <c r="B9" s="327" t="s">
        <v>6289</v>
      </c>
      <c r="C9" s="327" t="s">
        <v>653</v>
      </c>
      <c r="D9" s="328" t="s">
        <v>6241</v>
      </c>
      <c r="E9" s="328" t="s">
        <v>6308</v>
      </c>
      <c r="F9" s="405" t="s">
        <v>6319</v>
      </c>
    </row>
    <row r="10" spans="1:6" ht="15.75" x14ac:dyDescent="0.25">
      <c r="A10" s="373"/>
      <c r="B10" s="309"/>
      <c r="C10" s="309"/>
      <c r="D10" s="310"/>
      <c r="E10" s="277"/>
      <c r="F10" s="338"/>
    </row>
    <row r="11" spans="1:6" ht="18.75" x14ac:dyDescent="0.3">
      <c r="A11" s="342" t="s">
        <v>420</v>
      </c>
      <c r="B11" s="277" t="s">
        <v>6292</v>
      </c>
      <c r="C11" s="277" t="s">
        <v>1403</v>
      </c>
      <c r="D11" s="500">
        <f>D12</f>
        <v>40000</v>
      </c>
      <c r="E11" s="500">
        <f t="shared" ref="E11:F11" si="0">E12</f>
        <v>42800</v>
      </c>
      <c r="F11" s="502">
        <f t="shared" si="0"/>
        <v>45800</v>
      </c>
    </row>
    <row r="12" spans="1:6" ht="15.75" x14ac:dyDescent="0.25">
      <c r="A12" s="332" t="s">
        <v>242</v>
      </c>
      <c r="B12" s="277" t="s">
        <v>5946</v>
      </c>
      <c r="C12" s="277" t="s">
        <v>1458</v>
      </c>
      <c r="D12" s="414">
        <v>40000</v>
      </c>
      <c r="E12" s="414">
        <f>D12+(D12*7/100)</f>
        <v>42800</v>
      </c>
      <c r="F12" s="419">
        <f>E12+(E12*7/100)+4</f>
        <v>45800</v>
      </c>
    </row>
    <row r="13" spans="1:6" ht="15.75" x14ac:dyDescent="0.25">
      <c r="A13" s="332"/>
      <c r="B13" s="277"/>
      <c r="C13" s="277"/>
      <c r="D13" s="414"/>
      <c r="E13" s="414"/>
      <c r="F13" s="419"/>
    </row>
    <row r="14" spans="1:6" ht="18.75" x14ac:dyDescent="0.3">
      <c r="A14" s="342" t="s">
        <v>5943</v>
      </c>
      <c r="B14" s="277" t="s">
        <v>6336</v>
      </c>
      <c r="C14" s="277" t="s">
        <v>2037</v>
      </c>
      <c r="D14" s="500">
        <f>D15</f>
        <v>38000</v>
      </c>
      <c r="E14" s="500">
        <f t="shared" ref="E14:F14" si="1">E15</f>
        <v>40660</v>
      </c>
      <c r="F14" s="502">
        <f t="shared" si="1"/>
        <v>43510.2</v>
      </c>
    </row>
    <row r="15" spans="1:6" ht="15.75" x14ac:dyDescent="0.25">
      <c r="A15" s="332" t="s">
        <v>5944</v>
      </c>
      <c r="B15" s="277" t="s">
        <v>5945</v>
      </c>
      <c r="C15" s="277" t="s">
        <v>2055</v>
      </c>
      <c r="D15" s="414">
        <v>38000</v>
      </c>
      <c r="E15" s="414">
        <f>D15+(D15*7/100)</f>
        <v>40660</v>
      </c>
      <c r="F15" s="419">
        <f>E15+(E15*7/100)+4</f>
        <v>43510.2</v>
      </c>
    </row>
    <row r="16" spans="1:6" ht="15.75" x14ac:dyDescent="0.25">
      <c r="A16" s="332"/>
      <c r="B16" s="277"/>
      <c r="C16" s="277"/>
      <c r="D16" s="414"/>
      <c r="E16" s="414"/>
      <c r="F16" s="419"/>
    </row>
    <row r="17" spans="1:6" ht="15.75" x14ac:dyDescent="0.25">
      <c r="A17" s="520" t="s">
        <v>6251</v>
      </c>
      <c r="B17" s="386"/>
      <c r="C17" s="386"/>
      <c r="D17" s="521">
        <f>D11+D14</f>
        <v>78000</v>
      </c>
      <c r="E17" s="521">
        <f t="shared" ref="E17:F17" si="2">E11+E14</f>
        <v>83460</v>
      </c>
      <c r="F17" s="522">
        <f t="shared" si="2"/>
        <v>89310.2</v>
      </c>
    </row>
    <row r="18" spans="1:6" ht="15.75" x14ac:dyDescent="0.25">
      <c r="A18" s="344"/>
      <c r="B18" s="277"/>
      <c r="C18" s="277"/>
      <c r="D18" s="500"/>
      <c r="E18" s="500"/>
      <c r="F18" s="502"/>
    </row>
    <row r="19" spans="1:6" ht="19.5" thickBot="1" x14ac:dyDescent="0.35">
      <c r="A19" s="342" t="s">
        <v>927</v>
      </c>
      <c r="B19" s="277" t="s">
        <v>5990</v>
      </c>
      <c r="C19" s="277" t="s">
        <v>2632</v>
      </c>
      <c r="D19" s="416">
        <f>D20+D21</f>
        <v>78000</v>
      </c>
      <c r="E19" s="416">
        <f t="shared" ref="E19:F19" si="3">E20+E21</f>
        <v>83460</v>
      </c>
      <c r="F19" s="462">
        <f t="shared" si="3"/>
        <v>88310</v>
      </c>
    </row>
    <row r="20" spans="1:6" ht="16.5" thickTop="1" x14ac:dyDescent="0.25">
      <c r="A20" s="273" t="s">
        <v>6460</v>
      </c>
      <c r="B20" t="s">
        <v>6463</v>
      </c>
      <c r="C20" t="s">
        <v>3843</v>
      </c>
      <c r="D20" s="397">
        <v>10000</v>
      </c>
      <c r="E20" s="414">
        <f>D20+(D20*7/100)</f>
        <v>10700</v>
      </c>
      <c r="F20" s="419">
        <f>E20+(E20*7/100)+1</f>
        <v>11450</v>
      </c>
    </row>
    <row r="21" spans="1:6" ht="15.75" x14ac:dyDescent="0.25">
      <c r="A21" s="332" t="s">
        <v>6523</v>
      </c>
      <c r="B21" s="277" t="s">
        <v>6525</v>
      </c>
      <c r="C21" s="280" t="s">
        <v>6524</v>
      </c>
      <c r="D21" s="414">
        <v>68000</v>
      </c>
      <c r="E21" s="414">
        <v>72760</v>
      </c>
      <c r="F21" s="419">
        <v>76860</v>
      </c>
    </row>
    <row r="22" spans="1:6" ht="15.75" thickBot="1" x14ac:dyDescent="0.3">
      <c r="A22" s="345"/>
      <c r="B22" s="346"/>
      <c r="C22" s="346"/>
      <c r="D22" s="346"/>
      <c r="E22" s="346"/>
      <c r="F22" s="347"/>
    </row>
  </sheetData>
  <mergeCells count="1">
    <mergeCell ref="A1:F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H20"/>
  <sheetViews>
    <sheetView workbookViewId="0">
      <selection activeCell="D10" sqref="D10"/>
    </sheetView>
  </sheetViews>
  <sheetFormatPr defaultRowHeight="15" x14ac:dyDescent="0.25"/>
  <cols>
    <col min="1" max="1" width="109.5703125" customWidth="1"/>
    <col min="2" max="2" width="29.7109375" customWidth="1"/>
    <col min="3" max="3" width="37.5703125" customWidth="1"/>
    <col min="4" max="4" width="12.85546875" customWidth="1"/>
    <col min="5" max="5" width="11.85546875" customWidth="1"/>
    <col min="6" max="6" width="11.7109375" customWidth="1"/>
  </cols>
  <sheetData>
    <row r="1" spans="1:8" ht="21" x14ac:dyDescent="0.35">
      <c r="A1" s="681" t="s">
        <v>5780</v>
      </c>
      <c r="B1" s="681"/>
      <c r="C1" s="681"/>
      <c r="D1" s="681"/>
      <c r="E1" s="681"/>
      <c r="F1" s="681"/>
      <c r="G1" s="393"/>
      <c r="H1" s="393"/>
    </row>
    <row r="2" spans="1:8" ht="18.75" x14ac:dyDescent="0.3">
      <c r="A2" s="476" t="s">
        <v>6579</v>
      </c>
      <c r="B2" s="277" t="s">
        <v>6379</v>
      </c>
      <c r="C2" s="277" t="s">
        <v>6380</v>
      </c>
      <c r="D2" s="482"/>
      <c r="E2" s="482"/>
      <c r="F2" s="482"/>
      <c r="G2" s="394"/>
      <c r="H2" s="394"/>
    </row>
    <row r="3" spans="1:8" ht="18.75" x14ac:dyDescent="0.3">
      <c r="A3" s="476" t="s">
        <v>6568</v>
      </c>
      <c r="B3" s="277" t="s">
        <v>6363</v>
      </c>
      <c r="C3" s="277" t="s">
        <v>5350</v>
      </c>
      <c r="D3" s="482"/>
      <c r="E3" s="482"/>
      <c r="F3" s="482"/>
      <c r="G3" s="394"/>
      <c r="H3" s="394"/>
    </row>
    <row r="4" spans="1:8" ht="18.75" x14ac:dyDescent="0.3">
      <c r="A4" s="476" t="s">
        <v>6580</v>
      </c>
      <c r="B4" s="277" t="s">
        <v>6381</v>
      </c>
      <c r="C4" s="277" t="s">
        <v>6295</v>
      </c>
      <c r="D4" s="482"/>
      <c r="E4" s="482"/>
      <c r="F4" s="482"/>
      <c r="G4" s="394"/>
      <c r="H4" s="394"/>
    </row>
    <row r="5" spans="1:8" ht="18.75" x14ac:dyDescent="0.3">
      <c r="A5" s="476" t="s">
        <v>6545</v>
      </c>
      <c r="B5" s="277" t="s">
        <v>6347</v>
      </c>
      <c r="C5" s="277" t="s">
        <v>6348</v>
      </c>
      <c r="D5" s="482"/>
      <c r="E5" s="482"/>
      <c r="F5" s="482"/>
      <c r="G5" s="394"/>
      <c r="H5" s="394"/>
    </row>
    <row r="6" spans="1:8" ht="15.75" thickBot="1" x14ac:dyDescent="0.3">
      <c r="A6" s="299">
        <v>1012</v>
      </c>
    </row>
    <row r="7" spans="1:8" ht="15.75" x14ac:dyDescent="0.25">
      <c r="A7" s="326" t="s">
        <v>6291</v>
      </c>
      <c r="B7" s="327" t="s">
        <v>6289</v>
      </c>
      <c r="C7" s="327" t="s">
        <v>653</v>
      </c>
      <c r="D7" s="328" t="s">
        <v>6241</v>
      </c>
      <c r="E7" s="328" t="s">
        <v>6308</v>
      </c>
      <c r="F7" s="405" t="s">
        <v>6319</v>
      </c>
    </row>
    <row r="8" spans="1:8" ht="15.75" x14ac:dyDescent="0.25">
      <c r="A8" s="373"/>
      <c r="B8" s="309"/>
      <c r="C8" s="309"/>
      <c r="D8" s="310"/>
      <c r="E8" s="277"/>
      <c r="F8" s="338"/>
    </row>
    <row r="9" spans="1:8" ht="19.5" thickBot="1" x14ac:dyDescent="0.35">
      <c r="A9" s="342" t="s">
        <v>5884</v>
      </c>
      <c r="B9" s="280" t="s">
        <v>6325</v>
      </c>
      <c r="C9" s="277" t="s">
        <v>1848</v>
      </c>
      <c r="D9" s="363">
        <f>SUM(D10:D10)</f>
        <v>950000</v>
      </c>
      <c r="E9" s="363">
        <f>SUM(E10:E10)</f>
        <v>0</v>
      </c>
      <c r="F9" s="364">
        <f>SUM(F10:F10)</f>
        <v>0</v>
      </c>
    </row>
    <row r="10" spans="1:8" ht="15.75" thickTop="1" x14ac:dyDescent="0.25">
      <c r="A10" s="332" t="s">
        <v>45</v>
      </c>
      <c r="B10" s="277" t="s">
        <v>5795</v>
      </c>
      <c r="C10" s="277" t="s">
        <v>1853</v>
      </c>
      <c r="D10" s="318">
        <v>950000</v>
      </c>
      <c r="E10" s="277">
        <v>0</v>
      </c>
      <c r="F10" s="338">
        <v>0</v>
      </c>
    </row>
    <row r="11" spans="1:8" x14ac:dyDescent="0.25">
      <c r="A11" s="332"/>
      <c r="B11" s="277"/>
      <c r="C11" s="277"/>
      <c r="D11" s="318"/>
      <c r="E11" s="277"/>
      <c r="F11" s="338"/>
    </row>
    <row r="12" spans="1:8" ht="19.5" thickBot="1" x14ac:dyDescent="0.35">
      <c r="A12" s="342" t="s">
        <v>5879</v>
      </c>
      <c r="B12" s="277" t="s">
        <v>6326</v>
      </c>
      <c r="C12" s="277" t="s">
        <v>2157</v>
      </c>
      <c r="D12" s="363">
        <f>SUM(D13:D13)</f>
        <v>50000</v>
      </c>
      <c r="E12" s="363">
        <f>SUM(E13:E13)</f>
        <v>0</v>
      </c>
      <c r="F12" s="364">
        <f>SUM(F13:F13)</f>
        <v>0</v>
      </c>
    </row>
    <row r="13" spans="1:8" ht="15.75" thickTop="1" x14ac:dyDescent="0.25">
      <c r="A13" s="332" t="s">
        <v>5940</v>
      </c>
      <c r="B13" s="277" t="s">
        <v>5941</v>
      </c>
      <c r="C13" s="277" t="s">
        <v>2557</v>
      </c>
      <c r="D13" s="376">
        <v>50000</v>
      </c>
      <c r="E13" s="307">
        <v>0</v>
      </c>
      <c r="F13" s="343">
        <v>0</v>
      </c>
    </row>
    <row r="14" spans="1:8" x14ac:dyDescent="0.25">
      <c r="A14" s="332"/>
      <c r="B14" s="277"/>
      <c r="C14" s="277"/>
      <c r="D14" s="277"/>
      <c r="E14" s="277"/>
      <c r="F14" s="338"/>
    </row>
    <row r="15" spans="1:8" ht="16.5" thickBot="1" x14ac:dyDescent="0.3">
      <c r="A15" s="344" t="s">
        <v>6251</v>
      </c>
      <c r="B15" s="277"/>
      <c r="C15" s="277"/>
      <c r="D15" s="352">
        <f>D9+D12</f>
        <v>1000000</v>
      </c>
      <c r="E15" s="352">
        <f>E9+E12</f>
        <v>0</v>
      </c>
      <c r="F15" s="359">
        <f>F9+F12</f>
        <v>0</v>
      </c>
    </row>
    <row r="16" spans="1:8" ht="19.5" thickTop="1" x14ac:dyDescent="0.3">
      <c r="A16" s="342" t="s">
        <v>6232</v>
      </c>
      <c r="B16" s="277"/>
      <c r="C16" s="277"/>
      <c r="D16" s="307"/>
      <c r="E16" s="307"/>
      <c r="F16" s="343"/>
    </row>
    <row r="17" spans="1:6" ht="19.5" thickBot="1" x14ac:dyDescent="0.35">
      <c r="A17" s="342" t="s">
        <v>927</v>
      </c>
      <c r="B17" s="277" t="s">
        <v>5990</v>
      </c>
      <c r="C17" s="277" t="s">
        <v>2632</v>
      </c>
      <c r="D17" s="352">
        <f>D18+D19</f>
        <v>1000000</v>
      </c>
      <c r="E17" s="352">
        <f t="shared" ref="E17:F17" si="0">E18+E19</f>
        <v>0</v>
      </c>
      <c r="F17" s="352">
        <f t="shared" si="0"/>
        <v>0</v>
      </c>
    </row>
    <row r="18" spans="1:6" ht="15.75" thickTop="1" x14ac:dyDescent="0.25">
      <c r="A18" s="332" t="s">
        <v>6766</v>
      </c>
      <c r="B18" s="277" t="s">
        <v>6768</v>
      </c>
      <c r="C18" s="277" t="s">
        <v>6767</v>
      </c>
      <c r="D18" s="376">
        <v>1000000</v>
      </c>
      <c r="E18" s="307">
        <v>0</v>
      </c>
      <c r="F18" s="343">
        <v>0</v>
      </c>
    </row>
    <row r="19" spans="1:6" x14ac:dyDescent="0.25">
      <c r="A19" s="385" t="s">
        <v>6297</v>
      </c>
      <c r="B19" s="386" t="s">
        <v>6233</v>
      </c>
      <c r="C19" s="386" t="s">
        <v>947</v>
      </c>
      <c r="D19" s="387">
        <v>0</v>
      </c>
      <c r="E19" s="369"/>
      <c r="F19" s="370"/>
    </row>
    <row r="20" spans="1:6" ht="15.75" thickBot="1" x14ac:dyDescent="0.3">
      <c r="A20" s="345"/>
      <c r="B20" s="346"/>
      <c r="C20" s="346"/>
      <c r="D20" s="346"/>
      <c r="E20" s="346"/>
      <c r="F20" s="347"/>
    </row>
  </sheetData>
  <mergeCells count="1">
    <mergeCell ref="A1:F1"/>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66"/>
  </sheetPr>
  <dimension ref="A1:H66"/>
  <sheetViews>
    <sheetView workbookViewId="0">
      <selection activeCell="A3" sqref="A3:C3"/>
    </sheetView>
  </sheetViews>
  <sheetFormatPr defaultRowHeight="15" x14ac:dyDescent="0.25"/>
  <cols>
    <col min="1" max="1" width="110.28515625" customWidth="1"/>
    <col min="2" max="2" width="24.42578125" customWidth="1"/>
    <col min="3" max="3" width="37.28515625" customWidth="1"/>
    <col min="4" max="4" width="14" customWidth="1"/>
    <col min="5" max="5" width="12.28515625" customWidth="1"/>
    <col min="6" max="6" width="12.5703125" customWidth="1"/>
  </cols>
  <sheetData>
    <row r="1" spans="1:8" ht="21" x14ac:dyDescent="0.35">
      <c r="A1" s="681" t="s">
        <v>5780</v>
      </c>
      <c r="B1" s="681"/>
      <c r="C1" s="681"/>
      <c r="D1" s="681"/>
      <c r="E1" s="681"/>
      <c r="F1" s="681"/>
      <c r="G1" s="393"/>
      <c r="H1" s="393"/>
    </row>
    <row r="2" spans="1:8" ht="18.75" x14ac:dyDescent="0.3">
      <c r="A2" s="476" t="s">
        <v>6581</v>
      </c>
      <c r="B2" s="277" t="s">
        <v>6382</v>
      </c>
      <c r="C2" s="277" t="s">
        <v>6383</v>
      </c>
      <c r="D2" s="482"/>
      <c r="E2" s="482"/>
      <c r="F2" s="482"/>
      <c r="G2" s="394"/>
      <c r="H2" s="394"/>
    </row>
    <row r="3" spans="1:8" ht="18.75" x14ac:dyDescent="0.3">
      <c r="A3" s="476" t="s">
        <v>6582</v>
      </c>
      <c r="B3" s="277" t="s">
        <v>6384</v>
      </c>
      <c r="C3" s="277" t="s">
        <v>5668</v>
      </c>
      <c r="D3" s="482"/>
      <c r="E3" s="482"/>
      <c r="F3" s="482"/>
      <c r="G3" s="394"/>
      <c r="H3" s="394"/>
    </row>
    <row r="4" spans="1:8" ht="18.75" x14ac:dyDescent="0.3">
      <c r="A4" s="476" t="s">
        <v>6544</v>
      </c>
      <c r="B4" s="277" t="s">
        <v>6345</v>
      </c>
      <c r="C4" s="277" t="s">
        <v>939</v>
      </c>
      <c r="D4" s="482"/>
      <c r="E4" s="482"/>
      <c r="F4" s="482"/>
      <c r="G4" s="394"/>
      <c r="H4" s="394"/>
    </row>
    <row r="5" spans="1:8" ht="18.75" x14ac:dyDescent="0.3">
      <c r="A5" s="476" t="s">
        <v>6545</v>
      </c>
      <c r="B5" s="277" t="s">
        <v>6347</v>
      </c>
      <c r="C5" s="277" t="s">
        <v>6348</v>
      </c>
      <c r="D5" s="482"/>
      <c r="E5" s="482"/>
      <c r="F5" s="482"/>
      <c r="G5" s="394"/>
      <c r="H5" s="394"/>
    </row>
    <row r="6" spans="1:8" ht="15.75" thickBot="1" x14ac:dyDescent="0.3">
      <c r="A6" s="299">
        <v>1013</v>
      </c>
    </row>
    <row r="7" spans="1:8" ht="15.75" x14ac:dyDescent="0.25">
      <c r="A7" s="326" t="s">
        <v>6291</v>
      </c>
      <c r="B7" s="327" t="s">
        <v>6289</v>
      </c>
      <c r="C7" s="327" t="s">
        <v>653</v>
      </c>
      <c r="D7" s="328" t="s">
        <v>6241</v>
      </c>
      <c r="E7" s="328" t="s">
        <v>6308</v>
      </c>
      <c r="F7" s="405" t="s">
        <v>6319</v>
      </c>
    </row>
    <row r="8" spans="1:8" ht="15.75" x14ac:dyDescent="0.25">
      <c r="A8" s="373"/>
      <c r="B8" s="309"/>
      <c r="C8" s="309"/>
      <c r="D8" s="310"/>
      <c r="E8" s="277"/>
      <c r="F8" s="338"/>
    </row>
    <row r="9" spans="1:8" ht="19.5" thickBot="1" x14ac:dyDescent="0.35">
      <c r="A9" s="342" t="s">
        <v>5884</v>
      </c>
      <c r="B9" s="280" t="s">
        <v>6325</v>
      </c>
      <c r="C9" s="277" t="s">
        <v>1848</v>
      </c>
      <c r="D9" s="353">
        <f>SUM(D10:D54)</f>
        <v>0</v>
      </c>
      <c r="E9" s="353">
        <f t="shared" ref="E9:F9" si="0">SUM(E10:E54)</f>
        <v>0</v>
      </c>
      <c r="F9" s="358">
        <f t="shared" si="0"/>
        <v>0</v>
      </c>
    </row>
    <row r="10" spans="1:8" ht="15.75" thickTop="1" x14ac:dyDescent="0.25">
      <c r="A10" s="332" t="s">
        <v>6275</v>
      </c>
      <c r="B10" s="277" t="s">
        <v>6276</v>
      </c>
      <c r="C10" s="277" t="s">
        <v>1851</v>
      </c>
      <c r="D10" s="307"/>
      <c r="E10" s="307"/>
      <c r="F10" s="343"/>
    </row>
    <row r="11" spans="1:8" ht="15.75" x14ac:dyDescent="0.25">
      <c r="A11" s="332" t="s">
        <v>45</v>
      </c>
      <c r="B11" s="277" t="s">
        <v>5795</v>
      </c>
      <c r="C11" s="277" t="s">
        <v>1853</v>
      </c>
      <c r="D11" s="349">
        <v>0</v>
      </c>
      <c r="E11" s="277"/>
      <c r="F11" s="338"/>
    </row>
    <row r="12" spans="1:8" ht="15.75" x14ac:dyDescent="0.25">
      <c r="A12" s="332" t="s">
        <v>46</v>
      </c>
      <c r="B12" s="277" t="s">
        <v>5796</v>
      </c>
      <c r="C12" s="277" t="s">
        <v>1857</v>
      </c>
      <c r="D12" s="349"/>
      <c r="E12" s="277"/>
      <c r="F12" s="338"/>
    </row>
    <row r="13" spans="1:8" ht="15.75" x14ac:dyDescent="0.25">
      <c r="A13" s="332" t="s">
        <v>49</v>
      </c>
      <c r="B13" s="277" t="s">
        <v>5797</v>
      </c>
      <c r="C13" s="277" t="s">
        <v>1858</v>
      </c>
      <c r="D13" s="349">
        <v>0</v>
      </c>
      <c r="E13" s="277"/>
      <c r="F13" s="338"/>
    </row>
    <row r="14" spans="1:8" ht="15.75" x14ac:dyDescent="0.25">
      <c r="A14" s="332" t="s">
        <v>50</v>
      </c>
      <c r="B14" s="277" t="s">
        <v>5798</v>
      </c>
      <c r="C14" s="277" t="s">
        <v>1861</v>
      </c>
      <c r="D14" s="349"/>
      <c r="E14" s="277"/>
      <c r="F14" s="338"/>
    </row>
    <row r="15" spans="1:8" ht="15.75" x14ac:dyDescent="0.25">
      <c r="A15" s="332" t="s">
        <v>6277</v>
      </c>
      <c r="B15" s="277" t="s">
        <v>6278</v>
      </c>
      <c r="C15" s="277" t="s">
        <v>1863</v>
      </c>
      <c r="D15" s="349"/>
      <c r="E15" s="277"/>
      <c r="F15" s="338"/>
    </row>
    <row r="16" spans="1:8" ht="15.75" x14ac:dyDescent="0.25">
      <c r="A16" s="332" t="s">
        <v>93</v>
      </c>
      <c r="B16" s="277" t="s">
        <v>5807</v>
      </c>
      <c r="C16" s="277" t="s">
        <v>1864</v>
      </c>
      <c r="D16" s="349"/>
      <c r="E16" s="277"/>
      <c r="F16" s="338"/>
    </row>
    <row r="17" spans="1:6" ht="15.75" x14ac:dyDescent="0.25">
      <c r="A17" s="332" t="s">
        <v>94</v>
      </c>
      <c r="B17" s="277" t="s">
        <v>5808</v>
      </c>
      <c r="C17" s="277" t="s">
        <v>1868</v>
      </c>
      <c r="D17" s="349"/>
      <c r="E17" s="277"/>
      <c r="F17" s="338"/>
    </row>
    <row r="18" spans="1:6" ht="15.75" x14ac:dyDescent="0.25">
      <c r="A18" s="332" t="s">
        <v>5799</v>
      </c>
      <c r="B18" s="277" t="s">
        <v>5809</v>
      </c>
      <c r="C18" s="277" t="s">
        <v>1869</v>
      </c>
      <c r="D18" s="349"/>
      <c r="E18" s="277"/>
      <c r="F18" s="338"/>
    </row>
    <row r="19" spans="1:6" ht="15.75" x14ac:dyDescent="0.25">
      <c r="A19" s="332" t="s">
        <v>5800</v>
      </c>
      <c r="B19" s="277" t="s">
        <v>5810</v>
      </c>
      <c r="C19" s="277" t="s">
        <v>1873</v>
      </c>
      <c r="D19" s="349"/>
      <c r="E19" s="277"/>
      <c r="F19" s="338"/>
    </row>
    <row r="20" spans="1:6" ht="15.75" x14ac:dyDescent="0.25">
      <c r="A20" s="332" t="s">
        <v>5801</v>
      </c>
      <c r="B20" s="277" t="s">
        <v>5811</v>
      </c>
      <c r="C20" s="277" t="s">
        <v>1875</v>
      </c>
      <c r="D20" s="349"/>
      <c r="E20" s="277"/>
      <c r="F20" s="338"/>
    </row>
    <row r="21" spans="1:6" ht="15.75" x14ac:dyDescent="0.25">
      <c r="A21" s="332" t="s">
        <v>71</v>
      </c>
      <c r="B21" s="277" t="s">
        <v>5812</v>
      </c>
      <c r="C21" s="277" t="s">
        <v>1877</v>
      </c>
      <c r="D21" s="349"/>
      <c r="E21" s="277"/>
      <c r="F21" s="338"/>
    </row>
    <row r="22" spans="1:6" ht="15.75" x14ac:dyDescent="0.25">
      <c r="A22" s="332" t="s">
        <v>96</v>
      </c>
      <c r="B22" s="277" t="s">
        <v>5813</v>
      </c>
      <c r="C22" s="277" t="s">
        <v>1881</v>
      </c>
      <c r="D22" s="349"/>
      <c r="E22" s="277"/>
      <c r="F22" s="338"/>
    </row>
    <row r="23" spans="1:6" ht="15.75" x14ac:dyDescent="0.25">
      <c r="A23" s="332" t="s">
        <v>72</v>
      </c>
      <c r="B23" s="277" t="s">
        <v>5814</v>
      </c>
      <c r="C23" s="277" t="s">
        <v>1882</v>
      </c>
      <c r="D23" s="349"/>
      <c r="E23" s="277"/>
      <c r="F23" s="338"/>
    </row>
    <row r="24" spans="1:6" ht="15.75" x14ac:dyDescent="0.25">
      <c r="A24" s="332" t="s">
        <v>5802</v>
      </c>
      <c r="B24" s="277" t="s">
        <v>5815</v>
      </c>
      <c r="C24" s="277" t="s">
        <v>1885</v>
      </c>
      <c r="D24" s="349"/>
      <c r="E24" s="277"/>
      <c r="F24" s="338"/>
    </row>
    <row r="25" spans="1:6" ht="15.75" x14ac:dyDescent="0.25">
      <c r="A25" s="332" t="s">
        <v>73</v>
      </c>
      <c r="B25" s="277" t="s">
        <v>5816</v>
      </c>
      <c r="C25" s="277" t="s">
        <v>1887</v>
      </c>
      <c r="D25" s="349"/>
      <c r="E25" s="277"/>
      <c r="F25" s="338"/>
    </row>
    <row r="26" spans="1:6" ht="15.75" x14ac:dyDescent="0.25">
      <c r="A26" s="332" t="s">
        <v>5803</v>
      </c>
      <c r="B26" s="277" t="s">
        <v>5817</v>
      </c>
      <c r="C26" s="277" t="s">
        <v>1888</v>
      </c>
      <c r="D26" s="349"/>
      <c r="E26" s="277"/>
      <c r="F26" s="338"/>
    </row>
    <row r="27" spans="1:6" ht="15.75" x14ac:dyDescent="0.25">
      <c r="A27" s="332" t="s">
        <v>5804</v>
      </c>
      <c r="B27" s="277" t="s">
        <v>5818</v>
      </c>
      <c r="C27" s="277" t="s">
        <v>1891</v>
      </c>
      <c r="D27" s="349"/>
      <c r="E27" s="277"/>
      <c r="F27" s="338"/>
    </row>
    <row r="28" spans="1:6" ht="15.75" x14ac:dyDescent="0.25">
      <c r="A28" s="332" t="s">
        <v>5805</v>
      </c>
      <c r="B28" s="277" t="s">
        <v>5819</v>
      </c>
      <c r="C28" s="277" t="s">
        <v>1892</v>
      </c>
      <c r="D28" s="349"/>
      <c r="E28" s="277"/>
      <c r="F28" s="338"/>
    </row>
    <row r="29" spans="1:6" ht="15.75" x14ac:dyDescent="0.25">
      <c r="A29" s="332" t="s">
        <v>5806</v>
      </c>
      <c r="B29" s="277" t="s">
        <v>5820</v>
      </c>
      <c r="C29" s="277" t="s">
        <v>1895</v>
      </c>
      <c r="D29" s="349"/>
      <c r="E29" s="277"/>
      <c r="F29" s="338"/>
    </row>
    <row r="30" spans="1:6" ht="15.75" x14ac:dyDescent="0.25">
      <c r="A30" s="332" t="s">
        <v>5821</v>
      </c>
      <c r="B30" s="277" t="s">
        <v>5822</v>
      </c>
      <c r="C30" s="277" t="s">
        <v>1897</v>
      </c>
      <c r="D30" s="349"/>
      <c r="E30" s="277"/>
      <c r="F30" s="338"/>
    </row>
    <row r="31" spans="1:6" ht="15.75" x14ac:dyDescent="0.25">
      <c r="A31" s="332" t="s">
        <v>78</v>
      </c>
      <c r="B31" s="277" t="s">
        <v>5823</v>
      </c>
      <c r="C31" s="277" t="s">
        <v>1898</v>
      </c>
      <c r="D31" s="349"/>
      <c r="E31" s="277"/>
      <c r="F31" s="338"/>
    </row>
    <row r="32" spans="1:6" ht="15.75" x14ac:dyDescent="0.25">
      <c r="A32" s="332" t="s">
        <v>79</v>
      </c>
      <c r="B32" s="277" t="s">
        <v>5824</v>
      </c>
      <c r="C32" s="277" t="s">
        <v>1902</v>
      </c>
      <c r="D32" s="349"/>
      <c r="E32" s="277"/>
      <c r="F32" s="338"/>
    </row>
    <row r="33" spans="1:6" ht="15.75" x14ac:dyDescent="0.25">
      <c r="A33" s="332" t="s">
        <v>80</v>
      </c>
      <c r="B33" s="277" t="s">
        <v>5825</v>
      </c>
      <c r="C33" s="277" t="s">
        <v>1904</v>
      </c>
      <c r="D33" s="349"/>
      <c r="E33" s="277"/>
      <c r="F33" s="338"/>
    </row>
    <row r="34" spans="1:6" ht="15.75" x14ac:dyDescent="0.25">
      <c r="A34" s="332" t="s">
        <v>81</v>
      </c>
      <c r="B34" s="277" t="s">
        <v>5826</v>
      </c>
      <c r="C34" s="277" t="s">
        <v>1906</v>
      </c>
      <c r="D34" s="349"/>
      <c r="E34" s="277"/>
      <c r="F34" s="338"/>
    </row>
    <row r="35" spans="1:6" ht="15.75" x14ac:dyDescent="0.25">
      <c r="A35" s="332" t="s">
        <v>82</v>
      </c>
      <c r="B35" s="277" t="s">
        <v>5827</v>
      </c>
      <c r="C35" s="277" t="s">
        <v>1908</v>
      </c>
      <c r="D35" s="349"/>
      <c r="E35" s="277"/>
      <c r="F35" s="338"/>
    </row>
    <row r="36" spans="1:6" ht="15.75" x14ac:dyDescent="0.25">
      <c r="A36" s="332" t="s">
        <v>6279</v>
      </c>
      <c r="B36" s="277" t="s">
        <v>6280</v>
      </c>
      <c r="C36" s="277" t="s">
        <v>1910</v>
      </c>
      <c r="D36" s="349"/>
      <c r="E36" s="277"/>
      <c r="F36" s="338"/>
    </row>
    <row r="37" spans="1:6" x14ac:dyDescent="0.25">
      <c r="A37" s="332" t="s">
        <v>5828</v>
      </c>
      <c r="B37" s="277" t="s">
        <v>5829</v>
      </c>
      <c r="C37" s="277" t="s">
        <v>1918</v>
      </c>
      <c r="D37" s="277"/>
      <c r="E37" s="277"/>
      <c r="F37" s="338"/>
    </row>
    <row r="38" spans="1:6" x14ac:dyDescent="0.25">
      <c r="A38" s="332" t="s">
        <v>5830</v>
      </c>
      <c r="B38" s="277" t="s">
        <v>5831</v>
      </c>
      <c r="C38" s="277" t="s">
        <v>1928</v>
      </c>
      <c r="D38" s="277"/>
      <c r="E38" s="277"/>
      <c r="F38" s="338"/>
    </row>
    <row r="39" spans="1:6" x14ac:dyDescent="0.25">
      <c r="A39" s="332" t="s">
        <v>5832</v>
      </c>
      <c r="B39" s="277" t="s">
        <v>5833</v>
      </c>
      <c r="C39" s="277" t="s">
        <v>1913</v>
      </c>
      <c r="D39" s="277"/>
      <c r="E39" s="277"/>
      <c r="F39" s="338"/>
    </row>
    <row r="40" spans="1:6" x14ac:dyDescent="0.25">
      <c r="A40" s="332" t="s">
        <v>6281</v>
      </c>
      <c r="B40" s="277" t="s">
        <v>6282</v>
      </c>
      <c r="C40" s="277" t="s">
        <v>1939</v>
      </c>
      <c r="D40" s="277"/>
      <c r="E40" s="277"/>
      <c r="F40" s="338"/>
    </row>
    <row r="41" spans="1:6" ht="15.75" x14ac:dyDescent="0.25">
      <c r="A41" s="332" t="s">
        <v>5834</v>
      </c>
      <c r="B41" s="277" t="s">
        <v>5837</v>
      </c>
      <c r="C41" s="277" t="s">
        <v>1942</v>
      </c>
      <c r="D41" s="349">
        <v>0</v>
      </c>
      <c r="E41" s="277"/>
      <c r="F41" s="338"/>
    </row>
    <row r="42" spans="1:6" ht="15.75" x14ac:dyDescent="0.25">
      <c r="A42" s="332" t="s">
        <v>5835</v>
      </c>
      <c r="B42" s="277" t="s">
        <v>5838</v>
      </c>
      <c r="C42" s="277" t="s">
        <v>1943</v>
      </c>
      <c r="D42" s="349"/>
      <c r="E42" s="277"/>
      <c r="F42" s="338"/>
    </row>
    <row r="43" spans="1:6" ht="15.75" x14ac:dyDescent="0.25">
      <c r="A43" s="332" t="s">
        <v>65</v>
      </c>
      <c r="B43" s="277" t="s">
        <v>5839</v>
      </c>
      <c r="C43" s="277" t="s">
        <v>1944</v>
      </c>
      <c r="D43" s="349"/>
      <c r="E43" s="277"/>
      <c r="F43" s="338"/>
    </row>
    <row r="44" spans="1:6" ht="15.75" x14ac:dyDescent="0.25">
      <c r="A44" s="332" t="s">
        <v>60</v>
      </c>
      <c r="B44" s="277" t="s">
        <v>5840</v>
      </c>
      <c r="C44" s="277" t="s">
        <v>1947</v>
      </c>
      <c r="D44" s="349">
        <v>0</v>
      </c>
      <c r="E44" s="277"/>
      <c r="F44" s="338"/>
    </row>
    <row r="45" spans="1:6" ht="15.75" x14ac:dyDescent="0.25">
      <c r="A45" s="332" t="s">
        <v>5836</v>
      </c>
      <c r="B45" s="277" t="s">
        <v>5841</v>
      </c>
      <c r="C45" s="277" t="s">
        <v>1951</v>
      </c>
      <c r="D45" s="349">
        <v>0</v>
      </c>
      <c r="E45" s="277"/>
      <c r="F45" s="338"/>
    </row>
    <row r="46" spans="1:6" ht="15.75" x14ac:dyDescent="0.25">
      <c r="A46" s="332" t="s">
        <v>6283</v>
      </c>
      <c r="B46" s="277" t="s">
        <v>6284</v>
      </c>
      <c r="C46" s="277" t="s">
        <v>1953</v>
      </c>
      <c r="D46" s="349"/>
      <c r="E46" s="277"/>
      <c r="F46" s="338"/>
    </row>
    <row r="47" spans="1:6" ht="15.75" x14ac:dyDescent="0.25">
      <c r="A47" s="332" t="s">
        <v>6285</v>
      </c>
      <c r="B47" s="277" t="s">
        <v>6286</v>
      </c>
      <c r="C47" s="277" t="s">
        <v>1954</v>
      </c>
      <c r="D47" s="349"/>
      <c r="E47" s="277"/>
      <c r="F47" s="338"/>
    </row>
    <row r="48" spans="1:6" ht="15.75" x14ac:dyDescent="0.25">
      <c r="A48" s="362" t="s">
        <v>5842</v>
      </c>
      <c r="B48" s="277" t="s">
        <v>5845</v>
      </c>
      <c r="C48" s="277" t="s">
        <v>1955</v>
      </c>
      <c r="D48" s="349"/>
      <c r="E48" s="277"/>
      <c r="F48" s="338"/>
    </row>
    <row r="49" spans="1:6" ht="15.75" x14ac:dyDescent="0.25">
      <c r="A49" s="362" t="s">
        <v>5843</v>
      </c>
      <c r="B49" s="277" t="s">
        <v>5846</v>
      </c>
      <c r="C49" s="277" t="s">
        <v>1958</v>
      </c>
      <c r="D49" s="349"/>
      <c r="E49" s="277"/>
      <c r="F49" s="338"/>
    </row>
    <row r="50" spans="1:6" ht="15.75" x14ac:dyDescent="0.25">
      <c r="A50" s="362" t="s">
        <v>5844</v>
      </c>
      <c r="B50" s="277" t="s">
        <v>5847</v>
      </c>
      <c r="C50" s="277" t="s">
        <v>1959</v>
      </c>
      <c r="D50" s="349"/>
      <c r="E50" s="277"/>
      <c r="F50" s="338"/>
    </row>
    <row r="51" spans="1:6" ht="15.75" x14ac:dyDescent="0.25">
      <c r="A51" s="362" t="s">
        <v>6287</v>
      </c>
      <c r="B51" s="277" t="s">
        <v>6288</v>
      </c>
      <c r="C51" s="277" t="s">
        <v>1965</v>
      </c>
      <c r="D51" s="349"/>
      <c r="E51" s="277"/>
      <c r="F51" s="338"/>
    </row>
    <row r="52" spans="1:6" ht="15.75" x14ac:dyDescent="0.25">
      <c r="A52" s="362" t="s">
        <v>5848</v>
      </c>
      <c r="B52" s="277" t="s">
        <v>5851</v>
      </c>
      <c r="C52" s="277" t="s">
        <v>1966</v>
      </c>
      <c r="D52" s="349"/>
      <c r="E52" s="277"/>
      <c r="F52" s="338"/>
    </row>
    <row r="53" spans="1:6" ht="15.75" x14ac:dyDescent="0.25">
      <c r="A53" s="362" t="s">
        <v>5849</v>
      </c>
      <c r="B53" s="277" t="s">
        <v>5852</v>
      </c>
      <c r="C53" s="277" t="s">
        <v>1967</v>
      </c>
      <c r="D53" s="349"/>
      <c r="E53" s="277"/>
      <c r="F53" s="338"/>
    </row>
    <row r="54" spans="1:6" ht="15.75" x14ac:dyDescent="0.25">
      <c r="A54" s="362" t="s">
        <v>5850</v>
      </c>
      <c r="B54" s="277" t="s">
        <v>5853</v>
      </c>
      <c r="C54" s="277" t="s">
        <v>1968</v>
      </c>
      <c r="D54" s="349"/>
      <c r="E54" s="277"/>
      <c r="F54" s="338"/>
    </row>
    <row r="55" spans="1:6" ht="15.75" x14ac:dyDescent="0.25">
      <c r="A55" s="332"/>
      <c r="B55" s="277"/>
      <c r="C55" s="277"/>
      <c r="D55" s="349"/>
      <c r="E55" s="277"/>
      <c r="F55" s="338"/>
    </row>
    <row r="56" spans="1:6" ht="19.5" thickBot="1" x14ac:dyDescent="0.35">
      <c r="A56" s="342" t="s">
        <v>5879</v>
      </c>
      <c r="B56" s="277" t="s">
        <v>6326</v>
      </c>
      <c r="C56" s="277" t="s">
        <v>2157</v>
      </c>
      <c r="D56" s="353">
        <f>SUM(D57:D60)</f>
        <v>0</v>
      </c>
      <c r="E56" s="353">
        <f t="shared" ref="E56:F56" si="1">SUM(E57:E60)</f>
        <v>0</v>
      </c>
      <c r="F56" s="358">
        <f t="shared" si="1"/>
        <v>0</v>
      </c>
    </row>
    <row r="57" spans="1:6" ht="16.5" thickTop="1" x14ac:dyDescent="0.25">
      <c r="A57" s="332" t="s">
        <v>558</v>
      </c>
      <c r="B57" s="277" t="s">
        <v>5866</v>
      </c>
      <c r="C57" s="277" t="s">
        <v>2448</v>
      </c>
      <c r="D57" s="350"/>
      <c r="E57" s="307"/>
      <c r="F57" s="343"/>
    </row>
    <row r="58" spans="1:6" ht="15.75" x14ac:dyDescent="0.25">
      <c r="A58" s="332" t="s">
        <v>5869</v>
      </c>
      <c r="B58" s="277" t="s">
        <v>5870</v>
      </c>
      <c r="C58" s="277" t="s">
        <v>2466</v>
      </c>
      <c r="D58" s="349">
        <v>0</v>
      </c>
      <c r="E58" s="277"/>
      <c r="F58" s="338"/>
    </row>
    <row r="59" spans="1:6" ht="15.75" x14ac:dyDescent="0.25">
      <c r="A59" s="332" t="s">
        <v>566</v>
      </c>
      <c r="B59" s="277" t="s">
        <v>5912</v>
      </c>
      <c r="C59" s="277" t="s">
        <v>2543</v>
      </c>
      <c r="D59" s="349"/>
      <c r="E59" s="277"/>
      <c r="F59" s="338"/>
    </row>
    <row r="60" spans="1:6" ht="15.75" x14ac:dyDescent="0.25">
      <c r="A60" s="332" t="s">
        <v>5874</v>
      </c>
      <c r="B60" s="277" t="s">
        <v>5875</v>
      </c>
      <c r="C60" s="277" t="s">
        <v>2568</v>
      </c>
      <c r="D60" s="349"/>
      <c r="E60" s="277"/>
      <c r="F60" s="338"/>
    </row>
    <row r="61" spans="1:6" ht="15.75" x14ac:dyDescent="0.25">
      <c r="A61" s="332"/>
      <c r="B61" s="277"/>
      <c r="C61" s="277"/>
      <c r="D61" s="349"/>
      <c r="E61" s="277"/>
      <c r="F61" s="338"/>
    </row>
    <row r="62" spans="1:6" ht="16.5" thickBot="1" x14ac:dyDescent="0.3">
      <c r="A62" s="344" t="s">
        <v>6251</v>
      </c>
      <c r="B62" s="277"/>
      <c r="C62" s="277"/>
      <c r="D62" s="351">
        <f>D9+D56</f>
        <v>0</v>
      </c>
      <c r="E62" s="351">
        <f t="shared" ref="E62:F62" si="2">E9+E56</f>
        <v>0</v>
      </c>
      <c r="F62" s="379">
        <f t="shared" si="2"/>
        <v>0</v>
      </c>
    </row>
    <row r="63" spans="1:6" ht="19.5" thickTop="1" x14ac:dyDescent="0.3">
      <c r="A63" s="342" t="s">
        <v>6232</v>
      </c>
      <c r="B63" s="277"/>
      <c r="C63" s="277"/>
      <c r="D63" s="350"/>
      <c r="E63" s="307"/>
      <c r="F63" s="343"/>
    </row>
    <row r="64" spans="1:6" ht="19.5" thickBot="1" x14ac:dyDescent="0.35">
      <c r="A64" s="342" t="s">
        <v>927</v>
      </c>
      <c r="B64" s="277" t="s">
        <v>5990</v>
      </c>
      <c r="C64" s="277" t="s">
        <v>2632</v>
      </c>
      <c r="D64" s="351">
        <f>D65</f>
        <v>0</v>
      </c>
      <c r="E64" s="351">
        <f t="shared" ref="E64:F64" si="3">E65</f>
        <v>0</v>
      </c>
      <c r="F64" s="351">
        <f t="shared" si="3"/>
        <v>0</v>
      </c>
    </row>
    <row r="65" spans="1:6" ht="17.25" thickTop="1" thickBot="1" x14ac:dyDescent="0.3">
      <c r="A65" s="332" t="s">
        <v>6297</v>
      </c>
      <c r="B65" s="277" t="s">
        <v>6233</v>
      </c>
      <c r="C65" s="277" t="s">
        <v>947</v>
      </c>
      <c r="D65" s="371">
        <v>0</v>
      </c>
      <c r="E65" s="371"/>
      <c r="F65" s="372"/>
    </row>
    <row r="66" spans="1:6" ht="16.5" thickTop="1" thickBot="1" x14ac:dyDescent="0.3">
      <c r="A66" s="345"/>
      <c r="B66" s="346"/>
      <c r="C66" s="346"/>
      <c r="D66" s="346"/>
      <c r="E66" s="346"/>
      <c r="F66" s="347"/>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workbookViewId="0">
      <selection activeCell="E15" sqref="E15"/>
    </sheetView>
  </sheetViews>
  <sheetFormatPr defaultRowHeight="12.75" x14ac:dyDescent="0.2"/>
  <cols>
    <col min="1" max="2" width="9.140625" style="13"/>
    <col min="3" max="3" width="18.140625" style="13" bestFit="1" customWidth="1"/>
    <col min="4" max="4" width="26.85546875" style="13" customWidth="1"/>
    <col min="5" max="5" width="91.28515625" style="13" customWidth="1"/>
    <col min="6" max="6" width="15.28515625" style="13" customWidth="1"/>
    <col min="7" max="16384" width="9.140625" style="13"/>
  </cols>
  <sheetData>
    <row r="1" spans="1:6" x14ac:dyDescent="0.2">
      <c r="A1" s="12" t="s">
        <v>667</v>
      </c>
    </row>
    <row r="2" spans="1:6" x14ac:dyDescent="0.2">
      <c r="A2" s="14" t="s">
        <v>6</v>
      </c>
      <c r="B2" s="14" t="s">
        <v>3</v>
      </c>
      <c r="C2" s="15" t="s">
        <v>24</v>
      </c>
      <c r="D2" s="15" t="s">
        <v>27</v>
      </c>
      <c r="E2" s="15" t="s">
        <v>5750</v>
      </c>
    </row>
    <row r="3" spans="1:6" x14ac:dyDescent="0.2">
      <c r="A3" s="16">
        <v>10</v>
      </c>
      <c r="B3" s="16">
        <v>1</v>
      </c>
      <c r="C3" s="274" t="s">
        <v>25</v>
      </c>
      <c r="D3" s="274" t="s">
        <v>28</v>
      </c>
      <c r="E3" s="274" t="s">
        <v>663</v>
      </c>
    </row>
    <row r="4" spans="1:6" x14ac:dyDescent="0.2">
      <c r="A4" s="16"/>
      <c r="B4" s="16"/>
      <c r="C4" s="274" t="s">
        <v>25</v>
      </c>
      <c r="D4" s="274" t="s">
        <v>28</v>
      </c>
      <c r="E4" s="274" t="s">
        <v>5774</v>
      </c>
    </row>
    <row r="5" spans="1:6" x14ac:dyDescent="0.2">
      <c r="A5" s="16">
        <v>10</v>
      </c>
      <c r="B5" s="16">
        <v>2</v>
      </c>
      <c r="C5" s="274" t="s">
        <v>38</v>
      </c>
      <c r="D5" s="274" t="s">
        <v>28</v>
      </c>
      <c r="E5" s="274" t="s">
        <v>664</v>
      </c>
    </row>
    <row r="6" spans="1:6" x14ac:dyDescent="0.2">
      <c r="A6" s="16">
        <v>15</v>
      </c>
      <c r="B6" s="16">
        <v>1</v>
      </c>
      <c r="C6" s="16" t="s">
        <v>26</v>
      </c>
      <c r="D6" s="16" t="s">
        <v>29</v>
      </c>
      <c r="E6" s="16" t="s">
        <v>665</v>
      </c>
    </row>
    <row r="7" spans="1:6" x14ac:dyDescent="0.2">
      <c r="A7" s="16"/>
      <c r="B7" s="16"/>
      <c r="C7" s="274" t="s">
        <v>26</v>
      </c>
      <c r="D7" s="274" t="s">
        <v>29</v>
      </c>
      <c r="E7" s="274" t="s">
        <v>5771</v>
      </c>
    </row>
    <row r="8" spans="1:6" x14ac:dyDescent="0.2">
      <c r="A8" s="16"/>
      <c r="B8" s="16"/>
      <c r="C8" s="275" t="s">
        <v>26</v>
      </c>
      <c r="D8" s="275" t="s">
        <v>29</v>
      </c>
      <c r="E8" s="275" t="s">
        <v>5772</v>
      </c>
      <c r="F8" s="13" t="s">
        <v>5937</v>
      </c>
    </row>
    <row r="9" spans="1:6" x14ac:dyDescent="0.2">
      <c r="A9" s="16"/>
      <c r="B9" s="16"/>
      <c r="C9" s="275" t="s">
        <v>26</v>
      </c>
      <c r="D9" s="275" t="s">
        <v>29</v>
      </c>
      <c r="E9" s="275" t="s">
        <v>5773</v>
      </c>
    </row>
    <row r="10" spans="1:6" x14ac:dyDescent="0.2">
      <c r="A10" s="16"/>
      <c r="B10" s="16"/>
      <c r="C10" s="275" t="s">
        <v>26</v>
      </c>
      <c r="D10" s="275" t="s">
        <v>29</v>
      </c>
      <c r="E10" s="275" t="s">
        <v>5775</v>
      </c>
      <c r="F10" s="13" t="s">
        <v>5937</v>
      </c>
    </row>
    <row r="11" spans="1:6" x14ac:dyDescent="0.2">
      <c r="A11" s="16"/>
      <c r="B11" s="16"/>
      <c r="C11" s="275" t="s">
        <v>26</v>
      </c>
      <c r="D11" s="275" t="s">
        <v>29</v>
      </c>
      <c r="E11" s="275" t="s">
        <v>5776</v>
      </c>
      <c r="F11" s="13" t="s">
        <v>5937</v>
      </c>
    </row>
    <row r="12" spans="1:6" x14ac:dyDescent="0.2">
      <c r="A12" s="16">
        <v>16</v>
      </c>
      <c r="B12" s="16">
        <v>1</v>
      </c>
      <c r="C12" s="274" t="s">
        <v>30</v>
      </c>
      <c r="D12" s="274" t="s">
        <v>31</v>
      </c>
      <c r="E12" s="274" t="s">
        <v>666</v>
      </c>
    </row>
    <row r="13" spans="1:6" x14ac:dyDescent="0.2">
      <c r="A13" s="16"/>
      <c r="B13" s="16"/>
      <c r="C13" s="275" t="s">
        <v>30</v>
      </c>
      <c r="D13" s="275" t="s">
        <v>31</v>
      </c>
      <c r="E13" s="275" t="s">
        <v>5770</v>
      </c>
    </row>
    <row r="14" spans="1:6" x14ac:dyDescent="0.2">
      <c r="A14" s="16">
        <v>20</v>
      </c>
      <c r="B14" s="16">
        <v>1</v>
      </c>
      <c r="C14" s="16" t="s">
        <v>880</v>
      </c>
      <c r="D14" s="16" t="s">
        <v>5255</v>
      </c>
      <c r="E14" s="16" t="s">
        <v>5765</v>
      </c>
    </row>
    <row r="15" spans="1:6" x14ac:dyDescent="0.2">
      <c r="A15" s="16">
        <v>20</v>
      </c>
      <c r="B15" s="16">
        <v>1</v>
      </c>
      <c r="C15" s="274" t="s">
        <v>880</v>
      </c>
      <c r="D15" s="274" t="s">
        <v>5255</v>
      </c>
      <c r="E15" s="274" t="s">
        <v>5766</v>
      </c>
    </row>
    <row r="16" spans="1:6" x14ac:dyDescent="0.2">
      <c r="A16" s="16">
        <v>30</v>
      </c>
      <c r="B16" s="16">
        <v>3</v>
      </c>
      <c r="C16" s="274" t="s">
        <v>1620</v>
      </c>
      <c r="D16" s="274" t="s">
        <v>5255</v>
      </c>
      <c r="E16" s="274" t="s">
        <v>5777</v>
      </c>
    </row>
    <row r="17" spans="1:5" x14ac:dyDescent="0.2">
      <c r="A17" s="16">
        <v>30</v>
      </c>
      <c r="B17" s="16">
        <v>2</v>
      </c>
      <c r="C17" s="274" t="s">
        <v>5751</v>
      </c>
      <c r="D17" s="274" t="s">
        <v>5255</v>
      </c>
      <c r="E17" s="274" t="s">
        <v>5753</v>
      </c>
    </row>
    <row r="18" spans="1:5" x14ac:dyDescent="0.2">
      <c r="A18" s="16">
        <v>30</v>
      </c>
      <c r="B18" s="16">
        <v>4</v>
      </c>
      <c r="C18" s="274" t="s">
        <v>6245</v>
      </c>
      <c r="D18" s="274" t="s">
        <v>5255</v>
      </c>
      <c r="E18" s="274"/>
    </row>
    <row r="19" spans="1:5" x14ac:dyDescent="0.2">
      <c r="A19" s="16">
        <v>30</v>
      </c>
      <c r="B19" s="16">
        <v>5</v>
      </c>
      <c r="C19" s="274" t="s">
        <v>5767</v>
      </c>
      <c r="D19" s="274" t="s">
        <v>5255</v>
      </c>
      <c r="E19" s="274" t="s">
        <v>5778</v>
      </c>
    </row>
    <row r="20" spans="1:5" x14ac:dyDescent="0.2">
      <c r="A20" s="16">
        <v>30</v>
      </c>
      <c r="B20" s="16">
        <v>6</v>
      </c>
      <c r="C20" s="274" t="s">
        <v>5768</v>
      </c>
      <c r="D20" s="274" t="s">
        <v>5255</v>
      </c>
      <c r="E20" s="274" t="s">
        <v>5769</v>
      </c>
    </row>
    <row r="21" spans="1:5" x14ac:dyDescent="0.2">
      <c r="A21" s="16">
        <v>40</v>
      </c>
      <c r="B21" s="16">
        <v>1</v>
      </c>
      <c r="C21" s="274" t="s">
        <v>885</v>
      </c>
      <c r="D21" s="274" t="s">
        <v>5255</v>
      </c>
      <c r="E21" s="274" t="s">
        <v>5779</v>
      </c>
    </row>
    <row r="22" spans="1:5" x14ac:dyDescent="0.2">
      <c r="A22" s="16">
        <v>40</v>
      </c>
      <c r="B22" s="16">
        <v>2</v>
      </c>
      <c r="C22" s="274" t="s">
        <v>885</v>
      </c>
      <c r="D22" s="274" t="s">
        <v>5255</v>
      </c>
      <c r="E22" s="274" t="s">
        <v>5764</v>
      </c>
    </row>
    <row r="23" spans="1:5" x14ac:dyDescent="0.2">
      <c r="A23" s="16">
        <v>45</v>
      </c>
      <c r="B23" s="16">
        <v>1</v>
      </c>
      <c r="C23" s="274" t="s">
        <v>891</v>
      </c>
      <c r="D23" s="274" t="s">
        <v>5255</v>
      </c>
      <c r="E23" s="274" t="s">
        <v>5763</v>
      </c>
    </row>
    <row r="24" spans="1:5" x14ac:dyDescent="0.2">
      <c r="A24" s="16">
        <v>55</v>
      </c>
      <c r="B24" s="16">
        <v>1</v>
      </c>
      <c r="C24" s="274" t="s">
        <v>894</v>
      </c>
      <c r="D24" s="274" t="s">
        <v>5255</v>
      </c>
      <c r="E24" s="274" t="s">
        <v>5762</v>
      </c>
    </row>
    <row r="25" spans="1:5" x14ac:dyDescent="0.2">
      <c r="A25" s="16">
        <v>55</v>
      </c>
      <c r="B25" s="16">
        <v>1</v>
      </c>
      <c r="C25" s="274" t="s">
        <v>894</v>
      </c>
      <c r="D25" s="274" t="s">
        <v>5255</v>
      </c>
      <c r="E25" s="274" t="s">
        <v>5754</v>
      </c>
    </row>
    <row r="26" spans="1:5" x14ac:dyDescent="0.2">
      <c r="A26" s="16">
        <v>65</v>
      </c>
      <c r="B26" s="16">
        <v>1</v>
      </c>
      <c r="C26" s="274" t="s">
        <v>887</v>
      </c>
      <c r="D26" s="274" t="s">
        <v>5752</v>
      </c>
      <c r="E26" s="274" t="s">
        <v>5755</v>
      </c>
    </row>
    <row r="27" spans="1:5" x14ac:dyDescent="0.2">
      <c r="A27" s="16">
        <v>75</v>
      </c>
      <c r="B27" s="16">
        <v>1</v>
      </c>
      <c r="C27" s="274" t="s">
        <v>749</v>
      </c>
      <c r="D27" s="274" t="s">
        <v>5752</v>
      </c>
      <c r="E27" s="274" t="s">
        <v>5756</v>
      </c>
    </row>
    <row r="28" spans="1:5" x14ac:dyDescent="0.2">
      <c r="A28" s="16">
        <v>75</v>
      </c>
      <c r="B28" s="16">
        <v>1</v>
      </c>
      <c r="C28" s="274" t="s">
        <v>749</v>
      </c>
      <c r="D28" s="274" t="s">
        <v>5752</v>
      </c>
      <c r="E28" s="274" t="s">
        <v>5757</v>
      </c>
    </row>
    <row r="29" spans="1:5" x14ac:dyDescent="0.2">
      <c r="A29" s="16">
        <v>70</v>
      </c>
      <c r="B29" s="16">
        <v>1</v>
      </c>
      <c r="C29" s="274" t="s">
        <v>1074</v>
      </c>
      <c r="D29" s="274" t="s">
        <v>5752</v>
      </c>
      <c r="E29" s="274" t="s">
        <v>5758</v>
      </c>
    </row>
    <row r="30" spans="1:5" x14ac:dyDescent="0.2">
      <c r="A30" s="16">
        <v>70</v>
      </c>
      <c r="B30" s="16">
        <v>1</v>
      </c>
      <c r="C30" s="274" t="s">
        <v>1074</v>
      </c>
      <c r="D30" s="274" t="s">
        <v>5752</v>
      </c>
      <c r="E30" s="274" t="s">
        <v>5759</v>
      </c>
    </row>
    <row r="31" spans="1:5" x14ac:dyDescent="0.2">
      <c r="A31" s="16">
        <v>70</v>
      </c>
      <c r="B31" s="16">
        <v>1</v>
      </c>
      <c r="C31" s="274" t="s">
        <v>1074</v>
      </c>
      <c r="D31" s="274" t="s">
        <v>5752</v>
      </c>
      <c r="E31" s="274" t="s">
        <v>5760</v>
      </c>
    </row>
    <row r="32" spans="1:5" x14ac:dyDescent="0.2">
      <c r="A32" s="16">
        <v>56</v>
      </c>
      <c r="B32" s="16">
        <v>3</v>
      </c>
      <c r="C32" s="16" t="s">
        <v>899</v>
      </c>
      <c r="D32" s="16" t="s">
        <v>5752</v>
      </c>
      <c r="E32" s="16" t="s">
        <v>5761</v>
      </c>
    </row>
    <row r="33" spans="1:5" x14ac:dyDescent="0.2">
      <c r="A33" s="16">
        <v>56</v>
      </c>
      <c r="B33" s="16">
        <v>3</v>
      </c>
      <c r="C33" s="274" t="s">
        <v>899</v>
      </c>
      <c r="D33" s="274" t="s">
        <v>5752</v>
      </c>
      <c r="E33" s="274" t="s">
        <v>6249</v>
      </c>
    </row>
    <row r="34" spans="1:5" x14ac:dyDescent="0.2">
      <c r="A34" s="16">
        <v>56</v>
      </c>
      <c r="B34" s="16">
        <v>3</v>
      </c>
      <c r="C34" s="274" t="s">
        <v>899</v>
      </c>
      <c r="D34" s="274" t="s">
        <v>5752</v>
      </c>
      <c r="E34" s="274" t="s">
        <v>5950</v>
      </c>
    </row>
    <row r="35" spans="1:5" x14ac:dyDescent="0.2">
      <c r="A35" s="16"/>
      <c r="B35" s="16"/>
      <c r="C35" s="16"/>
      <c r="D35" s="16"/>
      <c r="E35" s="16"/>
    </row>
    <row r="36" spans="1:5" x14ac:dyDescent="0.2">
      <c r="A36" s="16"/>
      <c r="B36" s="16"/>
      <c r="C36" s="16"/>
      <c r="D36" s="16"/>
      <c r="E36" s="16"/>
    </row>
    <row r="37" spans="1:5" x14ac:dyDescent="0.2">
      <c r="A37" s="16"/>
      <c r="B37" s="16"/>
      <c r="C37" s="16"/>
      <c r="D37" s="16"/>
      <c r="E37" s="16"/>
    </row>
    <row r="38" spans="1:5" x14ac:dyDescent="0.2">
      <c r="A38" s="16"/>
      <c r="B38" s="16"/>
      <c r="C38" s="16"/>
      <c r="D38" s="16"/>
      <c r="E38" s="16"/>
    </row>
    <row r="39" spans="1:5" x14ac:dyDescent="0.2">
      <c r="A39" s="16"/>
      <c r="B39" s="16"/>
      <c r="C39" s="16"/>
      <c r="D39" s="16"/>
      <c r="E39" s="16"/>
    </row>
    <row r="40" spans="1:5" x14ac:dyDescent="0.2">
      <c r="A40" s="16"/>
      <c r="B40" s="16"/>
      <c r="C40" s="16"/>
      <c r="D40" s="16"/>
      <c r="E40" s="16"/>
    </row>
    <row r="41" spans="1:5" x14ac:dyDescent="0.2">
      <c r="A41" s="16"/>
      <c r="B41" s="16"/>
      <c r="C41" s="16"/>
      <c r="D41" s="16"/>
      <c r="E41" s="16"/>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H41"/>
  <sheetViews>
    <sheetView topLeftCell="A22" workbookViewId="0">
      <selection activeCell="F41" sqref="F41"/>
    </sheetView>
  </sheetViews>
  <sheetFormatPr defaultRowHeight="15" x14ac:dyDescent="0.25"/>
  <cols>
    <col min="1" max="1" width="107.85546875" customWidth="1"/>
    <col min="2" max="2" width="32.140625" customWidth="1"/>
    <col min="3" max="3" width="36.5703125" customWidth="1"/>
    <col min="4" max="4" width="16" customWidth="1"/>
    <col min="5" max="5" width="13.5703125" customWidth="1"/>
    <col min="6" max="6" width="13.140625" customWidth="1"/>
  </cols>
  <sheetData>
    <row r="1" spans="1:8" ht="21" x14ac:dyDescent="0.35">
      <c r="A1" s="681" t="s">
        <v>5780</v>
      </c>
      <c r="B1" s="681"/>
      <c r="C1" s="681"/>
      <c r="D1" s="681"/>
      <c r="E1" s="681"/>
      <c r="F1" s="681"/>
      <c r="G1" s="393"/>
      <c r="H1" s="393"/>
    </row>
    <row r="2" spans="1:8" ht="18.75" x14ac:dyDescent="0.3">
      <c r="A2" s="317" t="s">
        <v>6583</v>
      </c>
      <c r="B2" s="277" t="s">
        <v>6385</v>
      </c>
      <c r="C2" s="277" t="s">
        <v>6386</v>
      </c>
      <c r="D2" s="482"/>
      <c r="E2" s="482"/>
      <c r="F2" s="482"/>
      <c r="G2" s="394"/>
      <c r="H2" s="394"/>
    </row>
    <row r="3" spans="1:8" ht="18.75" x14ac:dyDescent="0.3">
      <c r="A3" s="317" t="s">
        <v>6584</v>
      </c>
      <c r="B3" s="277" t="s">
        <v>6387</v>
      </c>
      <c r="C3" s="277" t="s">
        <v>5618</v>
      </c>
      <c r="D3" s="482"/>
      <c r="E3" s="482"/>
      <c r="F3" s="482"/>
      <c r="G3" s="394"/>
      <c r="H3" s="394"/>
    </row>
    <row r="4" spans="1:8" ht="18.75" x14ac:dyDescent="0.3">
      <c r="A4" s="317" t="s">
        <v>6585</v>
      </c>
      <c r="B4" s="277" t="s">
        <v>6388</v>
      </c>
      <c r="C4" s="277" t="s">
        <v>1003</v>
      </c>
      <c r="D4" s="482"/>
      <c r="E4" s="482"/>
      <c r="F4" s="482"/>
      <c r="G4" s="394"/>
      <c r="H4" s="394"/>
    </row>
    <row r="5" spans="1:8" ht="18.75" x14ac:dyDescent="0.3">
      <c r="A5" s="317" t="s">
        <v>6545</v>
      </c>
      <c r="B5" s="277" t="s">
        <v>6347</v>
      </c>
      <c r="C5" s="277" t="s">
        <v>6348</v>
      </c>
      <c r="D5" s="482"/>
      <c r="E5" s="482"/>
      <c r="F5" s="482"/>
      <c r="G5" s="394"/>
      <c r="H5" s="394"/>
    </row>
    <row r="6" spans="1:8" ht="18.75" x14ac:dyDescent="0.3">
      <c r="A6" s="317" t="s">
        <v>6708</v>
      </c>
      <c r="B6" s="277"/>
      <c r="C6" s="277"/>
      <c r="D6" s="482"/>
      <c r="E6" s="482"/>
      <c r="F6" s="482"/>
      <c r="G6" s="394"/>
      <c r="H6" s="394"/>
    </row>
    <row r="7" spans="1:8" ht="18.75" x14ac:dyDescent="0.3">
      <c r="A7" s="317" t="s">
        <v>6609</v>
      </c>
      <c r="B7" s="277" t="s">
        <v>6610</v>
      </c>
      <c r="C7" s="277" t="s">
        <v>4367</v>
      </c>
      <c r="D7" s="482"/>
      <c r="E7" s="482"/>
      <c r="F7" s="482"/>
      <c r="G7" s="394"/>
      <c r="H7" s="394"/>
    </row>
    <row r="8" spans="1:8" ht="15.75" thickBot="1" x14ac:dyDescent="0.3">
      <c r="A8" s="299">
        <v>1014</v>
      </c>
    </row>
    <row r="9" spans="1:8" ht="15.75" x14ac:dyDescent="0.25">
      <c r="A9" s="326" t="s">
        <v>6291</v>
      </c>
      <c r="B9" s="327" t="s">
        <v>6289</v>
      </c>
      <c r="C9" s="327" t="s">
        <v>653</v>
      </c>
      <c r="D9" s="328" t="s">
        <v>6241</v>
      </c>
      <c r="E9" s="328" t="s">
        <v>6308</v>
      </c>
      <c r="F9" s="405" t="s">
        <v>6319</v>
      </c>
    </row>
    <row r="10" spans="1:8" ht="15.75" x14ac:dyDescent="0.25">
      <c r="A10" s="373"/>
      <c r="B10" s="309"/>
      <c r="C10" s="309"/>
      <c r="D10" s="310"/>
      <c r="E10" s="277"/>
      <c r="F10" s="338"/>
    </row>
    <row r="11" spans="1:8" ht="15.75" x14ac:dyDescent="0.25">
      <c r="A11" s="332"/>
      <c r="B11" s="277"/>
      <c r="C11" s="277"/>
      <c r="D11" s="349"/>
      <c r="E11" s="277"/>
      <c r="F11" s="338"/>
    </row>
    <row r="12" spans="1:8" ht="19.5" thickBot="1" x14ac:dyDescent="0.35">
      <c r="A12" s="342" t="s">
        <v>462</v>
      </c>
      <c r="B12" s="277" t="s">
        <v>6327</v>
      </c>
      <c r="C12" s="277" t="s">
        <v>1510</v>
      </c>
      <c r="D12" s="351">
        <f>SUM(D13:D14)</f>
        <v>450000</v>
      </c>
      <c r="E12" s="351">
        <f t="shared" ref="E12:F12" si="0">SUM(E13:E14)</f>
        <v>481500</v>
      </c>
      <c r="F12" s="379">
        <f t="shared" si="0"/>
        <v>515210</v>
      </c>
    </row>
    <row r="13" spans="1:8" ht="16.5" thickTop="1" x14ac:dyDescent="0.25">
      <c r="A13" s="332" t="s">
        <v>497</v>
      </c>
      <c r="B13" s="277" t="s">
        <v>5983</v>
      </c>
      <c r="C13" s="277" t="s">
        <v>1585</v>
      </c>
      <c r="D13" s="350">
        <v>450000</v>
      </c>
      <c r="E13" s="350">
        <f>D13+(D13*7/100)</f>
        <v>481500</v>
      </c>
      <c r="F13" s="412">
        <f>E13+(E13*7/100)+5</f>
        <v>515210</v>
      </c>
    </row>
    <row r="14" spans="1:8" ht="15.75" x14ac:dyDescent="0.25">
      <c r="A14" s="332" t="s">
        <v>506</v>
      </c>
      <c r="B14" s="277" t="s">
        <v>5939</v>
      </c>
      <c r="C14" s="277" t="s">
        <v>1611</v>
      </c>
      <c r="D14" s="349"/>
      <c r="E14" s="378"/>
      <c r="F14" s="384"/>
    </row>
    <row r="15" spans="1:8" ht="15.75" x14ac:dyDescent="0.25">
      <c r="A15" s="424"/>
      <c r="B15" s="277"/>
      <c r="C15" s="277"/>
      <c r="D15" s="349"/>
      <c r="E15" s="378"/>
      <c r="F15" s="384"/>
    </row>
    <row r="16" spans="1:8" ht="16.5" thickBot="1" x14ac:dyDescent="0.3">
      <c r="A16" s="301" t="s">
        <v>5882</v>
      </c>
      <c r="B16" s="277"/>
      <c r="C16" s="277"/>
      <c r="D16" s="351">
        <f>D17</f>
        <v>644410</v>
      </c>
      <c r="E16" s="351">
        <f t="shared" ref="E16:F16" si="1">E17</f>
        <v>689530.70000000007</v>
      </c>
      <c r="F16" s="351">
        <f t="shared" si="1"/>
        <v>737809.84900000005</v>
      </c>
    </row>
    <row r="17" spans="1:6" ht="17.25" thickTop="1" thickBot="1" x14ac:dyDescent="0.3">
      <c r="A17" s="332" t="s">
        <v>6873</v>
      </c>
      <c r="B17" s="277" t="s">
        <v>6324</v>
      </c>
      <c r="C17" s="277" t="s">
        <v>1633</v>
      </c>
      <c r="D17" s="570">
        <f>SUM(D18:D23)</f>
        <v>644410</v>
      </c>
      <c r="E17" s="570">
        <f>SUM(E18:E23)</f>
        <v>689530.70000000007</v>
      </c>
      <c r="F17" s="570">
        <f>SUM(F18:F23)+1</f>
        <v>737809.84900000005</v>
      </c>
    </row>
    <row r="18" spans="1:6" ht="16.5" thickTop="1" x14ac:dyDescent="0.25">
      <c r="A18" s="332" t="s">
        <v>43</v>
      </c>
      <c r="B18" s="277" t="s">
        <v>5781</v>
      </c>
      <c r="C18" s="277" t="s">
        <v>1641</v>
      </c>
      <c r="D18" s="564">
        <f>469000+50000</f>
        <v>519000</v>
      </c>
      <c r="E18" s="568">
        <f>D18+(D18*7/100)</f>
        <v>555330</v>
      </c>
      <c r="F18" s="566">
        <f>E18+(E18*7/100)-3</f>
        <v>594200.1</v>
      </c>
    </row>
    <row r="19" spans="1:6" ht="15.75" x14ac:dyDescent="0.25">
      <c r="A19" s="332" t="s">
        <v>47</v>
      </c>
      <c r="B19" s="277" t="s">
        <v>5782</v>
      </c>
      <c r="C19" s="277" t="s">
        <v>1664</v>
      </c>
      <c r="D19" s="567">
        <v>39100</v>
      </c>
      <c r="E19" s="565">
        <f>D19+(D19*7/100)+3</f>
        <v>41840</v>
      </c>
      <c r="F19" s="566">
        <f>E19+(E19*7/100)+1</f>
        <v>44769.8</v>
      </c>
    </row>
    <row r="20" spans="1:6" ht="15.75" x14ac:dyDescent="0.25">
      <c r="A20" s="332" t="s">
        <v>5783</v>
      </c>
      <c r="B20" s="277" t="s">
        <v>5784</v>
      </c>
      <c r="C20" s="277" t="s">
        <v>1677</v>
      </c>
      <c r="D20" s="567">
        <v>12000</v>
      </c>
      <c r="E20" s="565">
        <f t="shared" ref="E20" si="2">D20+(D20*7/100)</f>
        <v>12840</v>
      </c>
      <c r="F20" s="566">
        <f>E20+(E20*7/100)+1</f>
        <v>13739.8</v>
      </c>
    </row>
    <row r="21" spans="1:6" ht="15.75" x14ac:dyDescent="0.25">
      <c r="A21" s="332" t="s">
        <v>58</v>
      </c>
      <c r="B21" s="277" t="s">
        <v>5792</v>
      </c>
      <c r="C21" s="277" t="s">
        <v>1773</v>
      </c>
      <c r="D21" s="567">
        <v>72420</v>
      </c>
      <c r="E21" s="568">
        <f>D21+(D21*7/100)+1</f>
        <v>77490.399999999994</v>
      </c>
      <c r="F21" s="569">
        <f t="shared" ref="F21:F22" si="3">E21+(E21*7/100)+5</f>
        <v>82919.727999999988</v>
      </c>
    </row>
    <row r="22" spans="1:6" ht="15.75" x14ac:dyDescent="0.25">
      <c r="A22" s="332" t="s">
        <v>5790</v>
      </c>
      <c r="B22" s="277" t="s">
        <v>5793</v>
      </c>
      <c r="C22" s="277" t="s">
        <v>1778</v>
      </c>
      <c r="D22" s="567">
        <v>1790</v>
      </c>
      <c r="E22" s="568">
        <f>D22+(D22*7/100)+5</f>
        <v>1920.3</v>
      </c>
      <c r="F22" s="569">
        <f t="shared" si="3"/>
        <v>2059.721</v>
      </c>
    </row>
    <row r="23" spans="1:6" ht="15.75" x14ac:dyDescent="0.25">
      <c r="A23" s="332" t="s">
        <v>5791</v>
      </c>
      <c r="B23" s="277" t="s">
        <v>5794</v>
      </c>
      <c r="C23" s="277" t="s">
        <v>1789</v>
      </c>
      <c r="D23" s="567">
        <v>100</v>
      </c>
      <c r="E23" s="565">
        <f>D23+(D23*7/100)+3</f>
        <v>110</v>
      </c>
      <c r="F23" s="566">
        <f>E23+(E23*7/100)+2</f>
        <v>119.7</v>
      </c>
    </row>
    <row r="24" spans="1:6" ht="15.75" x14ac:dyDescent="0.25">
      <c r="A24" s="332"/>
      <c r="B24" s="277"/>
      <c r="C24" s="277"/>
      <c r="D24" s="417"/>
      <c r="E24" s="418"/>
      <c r="F24" s="563"/>
    </row>
    <row r="25" spans="1:6" ht="19.5" thickBot="1" x14ac:dyDescent="0.35">
      <c r="A25" s="342" t="s">
        <v>5893</v>
      </c>
      <c r="B25" s="277" t="s">
        <v>6329</v>
      </c>
      <c r="C25" s="277" t="s">
        <v>2112</v>
      </c>
      <c r="D25" s="351">
        <f>D26</f>
        <v>25000</v>
      </c>
      <c r="E25" s="351">
        <f t="shared" ref="E25:F25" si="4">E26</f>
        <v>26750</v>
      </c>
      <c r="F25" s="351">
        <f t="shared" si="4"/>
        <v>28619.5</v>
      </c>
    </row>
    <row r="26" spans="1:6" ht="16.5" thickTop="1" x14ac:dyDescent="0.25">
      <c r="A26" s="332" t="s">
        <v>5987</v>
      </c>
      <c r="B26" s="277" t="s">
        <v>5988</v>
      </c>
      <c r="C26" s="277" t="s">
        <v>2122</v>
      </c>
      <c r="D26" s="350">
        <v>25000</v>
      </c>
      <c r="E26" s="350">
        <f>D26+(D26*7/100)</f>
        <v>26750</v>
      </c>
      <c r="F26" s="435">
        <f>E26+(E26*7/100)-3</f>
        <v>28619.5</v>
      </c>
    </row>
    <row r="27" spans="1:6" ht="15.75" x14ac:dyDescent="0.25">
      <c r="A27" s="332"/>
      <c r="B27" s="277"/>
      <c r="C27" s="277"/>
      <c r="D27" s="349"/>
      <c r="E27" s="378"/>
      <c r="F27" s="384"/>
    </row>
    <row r="28" spans="1:6" ht="19.5" thickBot="1" x14ac:dyDescent="0.35">
      <c r="A28" s="342" t="s">
        <v>5879</v>
      </c>
      <c r="B28" s="277" t="s">
        <v>6326</v>
      </c>
      <c r="C28" s="277" t="s">
        <v>2157</v>
      </c>
      <c r="D28" s="351">
        <f>SUM(D29:D35)</f>
        <v>383690</v>
      </c>
      <c r="E28" s="351">
        <f>SUM(E29:E35)</f>
        <v>410560.3</v>
      </c>
      <c r="F28" s="351">
        <f>SUM(F29:F35)</f>
        <v>439319.52099999995</v>
      </c>
    </row>
    <row r="29" spans="1:6" ht="16.5" thickTop="1" x14ac:dyDescent="0.25">
      <c r="A29" s="332" t="s">
        <v>5902</v>
      </c>
      <c r="B29" s="277" t="s">
        <v>5903</v>
      </c>
      <c r="C29" s="277" t="s">
        <v>2276</v>
      </c>
      <c r="D29" s="349">
        <v>7000</v>
      </c>
      <c r="E29" s="350">
        <f t="shared" ref="E29" si="5">D29+(D29*7/100)</f>
        <v>7490</v>
      </c>
      <c r="F29" s="435">
        <f>E29+(E29*7/100)+6</f>
        <v>8020.3</v>
      </c>
    </row>
    <row r="30" spans="1:6" ht="15.75" x14ac:dyDescent="0.25">
      <c r="A30" s="332" t="s">
        <v>5913</v>
      </c>
      <c r="B30" s="277" t="s">
        <v>5914</v>
      </c>
      <c r="C30" s="277" t="s">
        <v>2419</v>
      </c>
      <c r="D30" s="349">
        <v>22000</v>
      </c>
      <c r="E30" s="350">
        <f t="shared" ref="E30" si="6">D30+(D30*7/100)</f>
        <v>23540</v>
      </c>
      <c r="F30" s="435">
        <f>E30+(E30*7/100)+2</f>
        <v>25189.8</v>
      </c>
    </row>
    <row r="31" spans="1:6" ht="15.75" x14ac:dyDescent="0.25">
      <c r="A31" s="332" t="s">
        <v>5910</v>
      </c>
      <c r="B31" s="277" t="s">
        <v>5911</v>
      </c>
      <c r="C31" s="277" t="s">
        <v>2419</v>
      </c>
      <c r="D31" s="349">
        <v>190000</v>
      </c>
      <c r="E31" s="350">
        <f t="shared" ref="E31" si="7">D31+(D31*7/100)</f>
        <v>203300</v>
      </c>
      <c r="F31" s="435">
        <f>E31+(E31*7/100)-1</f>
        <v>217530</v>
      </c>
    </row>
    <row r="32" spans="1:6" ht="15.75" x14ac:dyDescent="0.25">
      <c r="A32" s="332" t="s">
        <v>5869</v>
      </c>
      <c r="B32" s="277" t="s">
        <v>5870</v>
      </c>
      <c r="C32" s="277" t="s">
        <v>2466</v>
      </c>
      <c r="D32" s="571">
        <v>4690</v>
      </c>
      <c r="E32" s="401">
        <f>D32+(D32*7/100)+2</f>
        <v>5020.3</v>
      </c>
      <c r="F32" s="435">
        <f>E32+(E32*7/100)-2</f>
        <v>5369.7210000000005</v>
      </c>
    </row>
    <row r="33" spans="1:6" ht="15.75" x14ac:dyDescent="0.25">
      <c r="A33" s="332" t="s">
        <v>532</v>
      </c>
      <c r="B33" s="277" t="s">
        <v>5863</v>
      </c>
      <c r="C33" s="277" t="s">
        <v>2392</v>
      </c>
      <c r="D33" s="349">
        <v>25000</v>
      </c>
      <c r="E33" s="350">
        <f t="shared" ref="E33" si="8">D33+(D33*7/100)</f>
        <v>26750</v>
      </c>
      <c r="F33" s="435">
        <f>E33+(E33*7/100)+7</f>
        <v>28629.5</v>
      </c>
    </row>
    <row r="34" spans="1:6" ht="15.75" x14ac:dyDescent="0.25">
      <c r="A34" s="332" t="s">
        <v>562</v>
      </c>
      <c r="B34" s="277" t="s">
        <v>5871</v>
      </c>
      <c r="C34" s="277" t="s">
        <v>2511</v>
      </c>
      <c r="D34" s="349">
        <v>67500</v>
      </c>
      <c r="E34" s="350">
        <f>D34+(D34*7/100)+5</f>
        <v>72230</v>
      </c>
      <c r="F34" s="435">
        <f>E34+(E34*7/100)+4</f>
        <v>77290.100000000006</v>
      </c>
    </row>
    <row r="35" spans="1:6" ht="15.75" x14ac:dyDescent="0.25">
      <c r="A35" s="332" t="s">
        <v>566</v>
      </c>
      <c r="B35" s="277" t="s">
        <v>5912</v>
      </c>
      <c r="C35" s="277" t="s">
        <v>2520</v>
      </c>
      <c r="D35" s="349">
        <v>67500</v>
      </c>
      <c r="E35" s="350">
        <f>D35+(D35*7/100)+5</f>
        <v>72230</v>
      </c>
      <c r="F35" s="435">
        <f>E35+(E35*7/100)+4</f>
        <v>77290.100000000006</v>
      </c>
    </row>
    <row r="36" spans="1:6" ht="15.75" x14ac:dyDescent="0.25">
      <c r="A36" s="332"/>
      <c r="B36" s="277"/>
      <c r="C36" s="277"/>
      <c r="D36" s="349"/>
      <c r="E36" s="378"/>
      <c r="F36" s="384"/>
    </row>
    <row r="37" spans="1:6" ht="16.5" thickBot="1" x14ac:dyDescent="0.3">
      <c r="A37" s="344" t="s">
        <v>6251</v>
      </c>
      <c r="B37" s="277"/>
      <c r="C37" s="277"/>
      <c r="D37" s="351">
        <f>D12+D28+D25+D17</f>
        <v>1503100</v>
      </c>
      <c r="E37" s="351">
        <f>E12+E28+E25+E17-1</f>
        <v>1608340</v>
      </c>
      <c r="F37" s="351">
        <f>F12+F28+F25+F17+1</f>
        <v>1720959.87</v>
      </c>
    </row>
    <row r="38" spans="1:6" ht="19.5" thickTop="1" x14ac:dyDescent="0.3">
      <c r="A38" s="342" t="s">
        <v>5989</v>
      </c>
      <c r="B38" s="277"/>
      <c r="C38" s="277"/>
      <c r="D38" s="350"/>
      <c r="E38" s="366"/>
      <c r="F38" s="367"/>
    </row>
    <row r="39" spans="1:6" ht="19.5" thickBot="1" x14ac:dyDescent="0.35">
      <c r="A39" s="342" t="s">
        <v>927</v>
      </c>
      <c r="B39" s="277" t="s">
        <v>5990</v>
      </c>
      <c r="C39" s="277" t="s">
        <v>2632</v>
      </c>
      <c r="D39" s="351">
        <f>D40</f>
        <v>0</v>
      </c>
      <c r="E39" s="351">
        <f t="shared" ref="E39:F39" si="9">E40</f>
        <v>0</v>
      </c>
      <c r="F39" s="379">
        <f t="shared" si="9"/>
        <v>0</v>
      </c>
    </row>
    <row r="40" spans="1:6" ht="16.5" thickTop="1" x14ac:dyDescent="0.25">
      <c r="A40" s="455" t="s">
        <v>6474</v>
      </c>
      <c r="B40" s="424" t="s">
        <v>6027</v>
      </c>
      <c r="C40" s="424" t="s">
        <v>3912</v>
      </c>
      <c r="D40" s="350">
        <v>0</v>
      </c>
      <c r="E40" s="350">
        <v>0</v>
      </c>
      <c r="F40" s="435">
        <v>0</v>
      </c>
    </row>
    <row r="41" spans="1:6" ht="15.75" thickBot="1" x14ac:dyDescent="0.3">
      <c r="A41" s="345"/>
      <c r="B41" s="346"/>
      <c r="C41" s="346"/>
      <c r="D41" s="346"/>
      <c r="E41" s="346"/>
      <c r="F41" s="347"/>
    </row>
  </sheetData>
  <mergeCells count="1">
    <mergeCell ref="A1:F1"/>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A1:H40"/>
  <sheetViews>
    <sheetView topLeftCell="A19" workbookViewId="0">
      <selection activeCell="D38" sqref="D38"/>
    </sheetView>
  </sheetViews>
  <sheetFormatPr defaultRowHeight="15" x14ac:dyDescent="0.25"/>
  <cols>
    <col min="1" max="1" width="115.7109375" customWidth="1"/>
    <col min="2" max="2" width="30.7109375" customWidth="1"/>
    <col min="3" max="3" width="36.140625" customWidth="1"/>
    <col min="4" max="4" width="13.7109375" customWidth="1"/>
    <col min="5" max="5" width="12" customWidth="1"/>
    <col min="6" max="6" width="12.5703125" customWidth="1"/>
  </cols>
  <sheetData>
    <row r="1" spans="1:8" ht="21" x14ac:dyDescent="0.35">
      <c r="A1" s="681" t="s">
        <v>5780</v>
      </c>
      <c r="B1" s="681"/>
      <c r="C1" s="681"/>
      <c r="D1" s="681"/>
      <c r="E1" s="681"/>
      <c r="F1" s="681"/>
      <c r="G1" s="393"/>
      <c r="H1" s="393"/>
    </row>
    <row r="2" spans="1:8" ht="18.75" x14ac:dyDescent="0.3">
      <c r="A2" s="317" t="s">
        <v>6586</v>
      </c>
      <c r="B2" s="277" t="s">
        <v>6396</v>
      </c>
      <c r="C2" s="277" t="s">
        <v>6397</v>
      </c>
      <c r="D2" s="482"/>
      <c r="E2" s="482"/>
      <c r="F2" s="482"/>
      <c r="G2" s="394"/>
      <c r="H2" s="394"/>
    </row>
    <row r="3" spans="1:8" ht="18.75" x14ac:dyDescent="0.3">
      <c r="A3" s="317" t="s">
        <v>6584</v>
      </c>
      <c r="B3" s="277" t="s">
        <v>6387</v>
      </c>
      <c r="C3" s="277" t="s">
        <v>5618</v>
      </c>
      <c r="D3" s="482"/>
      <c r="E3" s="482"/>
      <c r="F3" s="482"/>
      <c r="G3" s="394"/>
      <c r="H3" s="394"/>
    </row>
    <row r="4" spans="1:8" ht="18.75" x14ac:dyDescent="0.3">
      <c r="A4" s="317" t="s">
        <v>6585</v>
      </c>
      <c r="B4" s="277" t="s">
        <v>6388</v>
      </c>
      <c r="C4" s="277" t="s">
        <v>1003</v>
      </c>
      <c r="D4" s="482"/>
      <c r="E4" s="482"/>
      <c r="F4" s="482"/>
      <c r="G4" s="394"/>
      <c r="H4" s="394"/>
    </row>
    <row r="5" spans="1:8" ht="18.75" x14ac:dyDescent="0.3">
      <c r="A5" s="317" t="s">
        <v>6545</v>
      </c>
      <c r="B5" s="277" t="s">
        <v>6347</v>
      </c>
      <c r="C5" s="277" t="s">
        <v>6348</v>
      </c>
      <c r="D5" s="482"/>
      <c r="E5" s="482"/>
      <c r="F5" s="482"/>
      <c r="G5" s="394"/>
      <c r="H5" s="394"/>
    </row>
    <row r="6" spans="1:8" ht="18.75" x14ac:dyDescent="0.3">
      <c r="A6" s="317" t="s">
        <v>6708</v>
      </c>
      <c r="B6" s="277"/>
      <c r="C6" s="277"/>
      <c r="D6" s="482"/>
      <c r="E6" s="482"/>
      <c r="F6" s="482"/>
      <c r="G6" s="394"/>
      <c r="H6" s="394"/>
    </row>
    <row r="7" spans="1:8" ht="18.75" x14ac:dyDescent="0.3">
      <c r="A7" s="317" t="s">
        <v>6609</v>
      </c>
      <c r="B7" s="277" t="s">
        <v>6610</v>
      </c>
      <c r="C7" s="277" t="s">
        <v>4367</v>
      </c>
      <c r="D7" s="482"/>
      <c r="E7" s="482"/>
      <c r="F7" s="482"/>
      <c r="G7" s="394"/>
      <c r="H7" s="394"/>
    </row>
    <row r="8" spans="1:8" ht="15.75" thickBot="1" x14ac:dyDescent="0.3">
      <c r="A8" s="299">
        <v>1015</v>
      </c>
    </row>
    <row r="9" spans="1:8" ht="15.75" x14ac:dyDescent="0.25">
      <c r="A9" s="326" t="s">
        <v>6291</v>
      </c>
      <c r="B9" s="327" t="s">
        <v>6289</v>
      </c>
      <c r="C9" s="327" t="s">
        <v>653</v>
      </c>
      <c r="D9" s="328" t="s">
        <v>6241</v>
      </c>
      <c r="E9" s="328" t="s">
        <v>6308</v>
      </c>
      <c r="F9" s="405" t="s">
        <v>6319</v>
      </c>
    </row>
    <row r="10" spans="1:8" ht="15.75" x14ac:dyDescent="0.25">
      <c r="A10" s="373"/>
      <c r="B10" s="309"/>
      <c r="C10" s="309"/>
      <c r="D10" s="310"/>
      <c r="E10" s="277"/>
      <c r="F10" s="338"/>
    </row>
    <row r="11" spans="1:8" ht="19.5" thickBot="1" x14ac:dyDescent="0.35">
      <c r="A11" s="342" t="s">
        <v>420</v>
      </c>
      <c r="B11" s="277" t="s">
        <v>6292</v>
      </c>
      <c r="C11" s="277" t="s">
        <v>1403</v>
      </c>
      <c r="D11" s="351">
        <f>SUM(D12:D12)</f>
        <v>40000</v>
      </c>
      <c r="E11" s="351">
        <f>SUM(E12:E12)</f>
        <v>42800</v>
      </c>
      <c r="F11" s="379">
        <f>SUM(F12:F12)</f>
        <v>45800</v>
      </c>
    </row>
    <row r="12" spans="1:8" ht="16.5" thickTop="1" x14ac:dyDescent="0.25">
      <c r="A12" s="332" t="s">
        <v>242</v>
      </c>
      <c r="B12" s="277" t="s">
        <v>5946</v>
      </c>
      <c r="C12" s="277" t="s">
        <v>1458</v>
      </c>
      <c r="D12" s="349">
        <v>40000</v>
      </c>
      <c r="E12" s="349">
        <f>D12+(D12*7/100)</f>
        <v>42800</v>
      </c>
      <c r="F12" s="432">
        <f>E12+(E12*7/100)+4</f>
        <v>45800</v>
      </c>
    </row>
    <row r="13" spans="1:8" ht="15.75" x14ac:dyDescent="0.25">
      <c r="A13" s="332"/>
      <c r="B13" s="277"/>
      <c r="C13" s="277"/>
      <c r="D13" s="349"/>
      <c r="E13" s="378"/>
      <c r="F13" s="384"/>
    </row>
    <row r="14" spans="1:8" ht="19.5" thickBot="1" x14ac:dyDescent="0.35">
      <c r="A14" s="342" t="s">
        <v>5884</v>
      </c>
      <c r="B14" s="280" t="s">
        <v>6325</v>
      </c>
      <c r="C14" s="277" t="s">
        <v>1848</v>
      </c>
      <c r="D14" s="351">
        <f>SUM(D15:D24)</f>
        <v>2234790</v>
      </c>
      <c r="E14" s="351">
        <f>SUM(E15:E24)+3</f>
        <v>2391230.3000000003</v>
      </c>
      <c r="F14" s="379">
        <f>SUM(F15:F24)+4</f>
        <v>2558610.2110000001</v>
      </c>
    </row>
    <row r="15" spans="1:8" ht="16.5" thickTop="1" x14ac:dyDescent="0.25">
      <c r="A15" s="332" t="s">
        <v>45</v>
      </c>
      <c r="B15" s="277" t="s">
        <v>5795</v>
      </c>
      <c r="C15" s="277" t="s">
        <v>1853</v>
      </c>
      <c r="D15" s="349">
        <f>1886000-469000</f>
        <v>1417000</v>
      </c>
      <c r="E15" s="349">
        <f>D15+(D15*7/100)</f>
        <v>1516190</v>
      </c>
      <c r="F15" s="399">
        <f>E15+(E15*7/100)-3</f>
        <v>1622320.3</v>
      </c>
    </row>
    <row r="16" spans="1:8" ht="15.75" x14ac:dyDescent="0.25">
      <c r="A16" s="332" t="s">
        <v>49</v>
      </c>
      <c r="B16" s="277" t="s">
        <v>5797</v>
      </c>
      <c r="C16" s="277" t="s">
        <v>1858</v>
      </c>
      <c r="D16" s="349">
        <f>157200-39100</f>
        <v>118100</v>
      </c>
      <c r="E16" s="349">
        <f>D16+(D16*7/100)+3</f>
        <v>126370</v>
      </c>
      <c r="F16" s="399">
        <f>E16+(E16*7/100)+4</f>
        <v>135219.9</v>
      </c>
    </row>
    <row r="17" spans="1:6" ht="15.75" x14ac:dyDescent="0.25">
      <c r="A17" s="332" t="s">
        <v>5799</v>
      </c>
      <c r="B17" s="277" t="s">
        <v>5809</v>
      </c>
      <c r="C17" s="277" t="s">
        <v>1869</v>
      </c>
      <c r="D17" s="349">
        <f>12000-12000</f>
        <v>0</v>
      </c>
      <c r="E17" s="349">
        <f>D17+(D17*7/100)</f>
        <v>0</v>
      </c>
      <c r="F17" s="399">
        <v>0</v>
      </c>
    </row>
    <row r="18" spans="1:6" ht="15.75" x14ac:dyDescent="0.25">
      <c r="A18" s="332" t="s">
        <v>5801</v>
      </c>
      <c r="B18" s="277" t="s">
        <v>5811</v>
      </c>
      <c r="C18" s="277" t="s">
        <v>1875</v>
      </c>
      <c r="D18" s="349">
        <v>8000</v>
      </c>
      <c r="E18" s="349">
        <f>D18+(D18*7/100)</f>
        <v>8560</v>
      </c>
      <c r="F18" s="399">
        <f>E18+(E18*7/100)+1</f>
        <v>9160.2000000000007</v>
      </c>
    </row>
    <row r="19" spans="1:6" ht="15.75" x14ac:dyDescent="0.25">
      <c r="A19" s="332" t="s">
        <v>5821</v>
      </c>
      <c r="B19" s="277" t="s">
        <v>5822</v>
      </c>
      <c r="C19" s="277" t="s">
        <v>1897</v>
      </c>
      <c r="D19" s="349">
        <v>180000</v>
      </c>
      <c r="E19" s="349">
        <f>D19+(D19*7/100)</f>
        <v>192600</v>
      </c>
      <c r="F19" s="432">
        <f>E19+(E19*7/100)-2</f>
        <v>206080</v>
      </c>
    </row>
    <row r="20" spans="1:6" ht="15.75" x14ac:dyDescent="0.25">
      <c r="A20" s="332" t="s">
        <v>5828</v>
      </c>
      <c r="B20" s="277" t="s">
        <v>5829</v>
      </c>
      <c r="C20" s="277" t="s">
        <v>1918</v>
      </c>
      <c r="D20" s="349">
        <v>17000</v>
      </c>
      <c r="E20" s="349">
        <f t="shared" ref="E20" si="0">D20+(D20*7/100)</f>
        <v>18190</v>
      </c>
      <c r="F20" s="399">
        <f>E20+(E20*7/100)-3</f>
        <v>19460.3</v>
      </c>
    </row>
    <row r="21" spans="1:6" ht="15.75" x14ac:dyDescent="0.25">
      <c r="A21" s="332" t="s">
        <v>5830</v>
      </c>
      <c r="B21" s="277" t="s">
        <v>5831</v>
      </c>
      <c r="C21" s="277" t="s">
        <v>1928</v>
      </c>
      <c r="D21" s="349">
        <v>170000</v>
      </c>
      <c r="E21" s="349">
        <f t="shared" ref="E21" si="1">D21+(D21*7/100)</f>
        <v>181900</v>
      </c>
      <c r="F21" s="432">
        <f>E21+(E21*7/100)-3</f>
        <v>194630</v>
      </c>
    </row>
    <row r="22" spans="1:6" ht="15.75" x14ac:dyDescent="0.25">
      <c r="A22" s="332" t="s">
        <v>65</v>
      </c>
      <c r="B22" s="277" t="s">
        <v>5839</v>
      </c>
      <c r="C22" s="277" t="s">
        <v>1944</v>
      </c>
      <c r="D22" s="349">
        <v>32600</v>
      </c>
      <c r="E22" s="349">
        <f>D22+(D22*7/100)-2</f>
        <v>34880</v>
      </c>
      <c r="F22" s="399">
        <f>E22+(E22*7/100)-2</f>
        <v>37319.599999999999</v>
      </c>
    </row>
    <row r="23" spans="1:6" ht="15.75" x14ac:dyDescent="0.25">
      <c r="A23" s="332" t="s">
        <v>60</v>
      </c>
      <c r="B23" s="277" t="s">
        <v>5840</v>
      </c>
      <c r="C23" s="277" t="s">
        <v>1947</v>
      </c>
      <c r="D23" s="349">
        <f>340000-72420</f>
        <v>267580</v>
      </c>
      <c r="E23" s="400">
        <f>D23+(D23*7/100)-1</f>
        <v>286309.59999999998</v>
      </c>
      <c r="F23" s="432">
        <f>E23+(E23*7/100)-1</f>
        <v>306350.272</v>
      </c>
    </row>
    <row r="24" spans="1:6" ht="15.75" x14ac:dyDescent="0.25">
      <c r="A24" s="332" t="s">
        <v>5836</v>
      </c>
      <c r="B24" s="277" t="s">
        <v>5841</v>
      </c>
      <c r="C24" s="277" t="s">
        <v>1951</v>
      </c>
      <c r="D24" s="349">
        <f>26400-1890</f>
        <v>24510</v>
      </c>
      <c r="E24" s="349">
        <f>D24+(D24*7/100)+2</f>
        <v>26227.7</v>
      </c>
      <c r="F24" s="399">
        <f>E24+(E24*7/100)+2</f>
        <v>28065.638999999999</v>
      </c>
    </row>
    <row r="25" spans="1:6" ht="15.75" x14ac:dyDescent="0.25">
      <c r="A25" s="332"/>
      <c r="B25" s="277"/>
      <c r="C25" s="277"/>
      <c r="D25" s="349"/>
      <c r="E25" s="378"/>
      <c r="F25" s="384"/>
    </row>
    <row r="26" spans="1:6" ht="19.5" thickBot="1" x14ac:dyDescent="0.35">
      <c r="A26" s="342" t="s">
        <v>5943</v>
      </c>
      <c r="B26" s="277" t="s">
        <v>6336</v>
      </c>
      <c r="C26" s="277" t="s">
        <v>2037</v>
      </c>
      <c r="D26" s="351">
        <f>D27</f>
        <v>319000</v>
      </c>
      <c r="E26" s="351">
        <f t="shared" ref="E26:F26" si="2">E27</f>
        <v>341330</v>
      </c>
      <c r="F26" s="379">
        <f t="shared" si="2"/>
        <v>365230.1</v>
      </c>
    </row>
    <row r="27" spans="1:6" ht="16.5" thickTop="1" x14ac:dyDescent="0.25">
      <c r="A27" s="332" t="s">
        <v>5944</v>
      </c>
      <c r="B27" s="277" t="s">
        <v>5945</v>
      </c>
      <c r="C27" s="277" t="s">
        <v>2055</v>
      </c>
      <c r="D27" s="350">
        <f>539000-50000-170000</f>
        <v>319000</v>
      </c>
      <c r="E27" s="349">
        <f>D27+(D27*7/100)</f>
        <v>341330</v>
      </c>
      <c r="F27" s="399">
        <f>E27+(E27*7/100)+7</f>
        <v>365230.1</v>
      </c>
    </row>
    <row r="28" spans="1:6" ht="15.75" x14ac:dyDescent="0.25">
      <c r="A28" s="332"/>
      <c r="B28" s="277"/>
      <c r="C28" s="277"/>
      <c r="D28" s="349"/>
      <c r="E28" s="378"/>
      <c r="F28" s="384"/>
    </row>
    <row r="29" spans="1:6" ht="19.5" thickBot="1" x14ac:dyDescent="0.35">
      <c r="A29" s="342" t="s">
        <v>5879</v>
      </c>
      <c r="B29" s="277" t="s">
        <v>6326</v>
      </c>
      <c r="C29" s="277" t="s">
        <v>2157</v>
      </c>
      <c r="D29" s="351">
        <f>SUM(D30:D32)</f>
        <v>228110</v>
      </c>
      <c r="E29" s="351">
        <f>SUM(E30:E32)</f>
        <v>244079.7</v>
      </c>
      <c r="F29" s="379">
        <f>SUM(F30:F32)+1</f>
        <v>261170.27900000001</v>
      </c>
    </row>
    <row r="30" spans="1:6" ht="16.5" thickTop="1" x14ac:dyDescent="0.25">
      <c r="A30" s="332" t="s">
        <v>5869</v>
      </c>
      <c r="B30" s="277" t="s">
        <v>5870</v>
      </c>
      <c r="C30" s="277" t="s">
        <v>2466</v>
      </c>
      <c r="D30" s="350">
        <f>17800-4690</f>
        <v>13110</v>
      </c>
      <c r="E30" s="400">
        <f>D30+(D30*7/100)+2</f>
        <v>14029.7</v>
      </c>
      <c r="F30" s="399">
        <f>E30+(E30*7/100)-2</f>
        <v>15009.779</v>
      </c>
    </row>
    <row r="31" spans="1:6" ht="15.75" x14ac:dyDescent="0.25">
      <c r="A31" s="332" t="s">
        <v>5940</v>
      </c>
      <c r="B31" s="277" t="s">
        <v>5941</v>
      </c>
      <c r="C31" s="277" t="s">
        <v>2557</v>
      </c>
      <c r="D31" s="349">
        <v>15000</v>
      </c>
      <c r="E31" s="349">
        <f t="shared" ref="E31" si="3">D31+(D31*7/100)</f>
        <v>16050</v>
      </c>
      <c r="F31" s="399">
        <f>E31+(E31*7/100)+6</f>
        <v>17179.5</v>
      </c>
    </row>
    <row r="32" spans="1:6" ht="15.75" x14ac:dyDescent="0.25">
      <c r="A32" s="332" t="s">
        <v>524</v>
      </c>
      <c r="B32" s="277" t="s">
        <v>5942</v>
      </c>
      <c r="C32" s="277" t="s">
        <v>2565</v>
      </c>
      <c r="D32" s="349">
        <v>200000</v>
      </c>
      <c r="E32" s="349">
        <f t="shared" ref="E32:F32" si="4">D32+(D32*7/100)</f>
        <v>214000</v>
      </c>
      <c r="F32" s="432">
        <f t="shared" si="4"/>
        <v>228980</v>
      </c>
    </row>
    <row r="33" spans="1:6" ht="15.75" x14ac:dyDescent="0.25">
      <c r="A33" s="332"/>
      <c r="B33" s="277"/>
      <c r="C33" s="277"/>
      <c r="D33" s="349"/>
      <c r="E33" s="378"/>
      <c r="F33" s="384"/>
    </row>
    <row r="34" spans="1:6" ht="16.5" thickBot="1" x14ac:dyDescent="0.3">
      <c r="A34" s="344" t="s">
        <v>6251</v>
      </c>
      <c r="B34" s="277"/>
      <c r="C34" s="277"/>
      <c r="D34" s="351">
        <f>D11+D14+D26+D29</f>
        <v>2821900</v>
      </c>
      <c r="E34" s="351">
        <f>E11+E14+E26+E29</f>
        <v>3019440.0000000005</v>
      </c>
      <c r="F34" s="379">
        <f>F11+F14+F26+F29-1</f>
        <v>3230809.5900000003</v>
      </c>
    </row>
    <row r="35" spans="1:6" ht="19.5" thickTop="1" x14ac:dyDescent="0.3">
      <c r="A35" s="342" t="s">
        <v>5989</v>
      </c>
      <c r="B35" s="277"/>
      <c r="C35" s="277"/>
      <c r="D35" s="350"/>
      <c r="E35" s="366"/>
      <c r="F35" s="367"/>
    </row>
    <row r="36" spans="1:6" ht="19.5" thickBot="1" x14ac:dyDescent="0.35">
      <c r="A36" s="342" t="s">
        <v>927</v>
      </c>
      <c r="B36" s="277" t="s">
        <v>5990</v>
      </c>
      <c r="C36" s="277" t="s">
        <v>2632</v>
      </c>
      <c r="D36" s="351">
        <f>D38+D37+D39</f>
        <v>816460</v>
      </c>
      <c r="E36" s="351">
        <f t="shared" ref="E36" si="5">E38+E37+E39</f>
        <v>873614.2</v>
      </c>
      <c r="F36" s="351">
        <f>F38+F37+F39</f>
        <v>934779.1939999999</v>
      </c>
    </row>
    <row r="37" spans="1:6" ht="16.5" thickTop="1" x14ac:dyDescent="0.25">
      <c r="A37" s="332" t="s">
        <v>6523</v>
      </c>
      <c r="B37" s="277" t="s">
        <v>6525</v>
      </c>
      <c r="C37" s="280" t="s">
        <v>6524</v>
      </c>
      <c r="D37" s="397">
        <f>3371000-1866790-599100-138650</f>
        <v>766460</v>
      </c>
      <c r="E37" s="349">
        <f>D37+(D37*7/100)+5+3500-3</f>
        <v>823614.2</v>
      </c>
      <c r="F37" s="399">
        <f>E37+(E37*7/100)+5+57270-3-3760</f>
        <v>934779.1939999999</v>
      </c>
    </row>
    <row r="38" spans="1:6" ht="15.75" x14ac:dyDescent="0.25">
      <c r="A38" s="280" t="s">
        <v>6772</v>
      </c>
      <c r="B38" s="277" t="s">
        <v>6774</v>
      </c>
      <c r="C38" s="277" t="s">
        <v>6773</v>
      </c>
      <c r="D38" s="414">
        <v>50000</v>
      </c>
      <c r="E38" s="414">
        <v>50000</v>
      </c>
      <c r="F38" s="419">
        <v>0</v>
      </c>
    </row>
    <row r="39" spans="1:6" ht="15.75" x14ac:dyDescent="0.25">
      <c r="A39" s="280" t="s">
        <v>6474</v>
      </c>
      <c r="B39" s="277" t="s">
        <v>6027</v>
      </c>
      <c r="C39" s="277" t="s">
        <v>3912</v>
      </c>
      <c r="D39" s="426">
        <v>0</v>
      </c>
      <c r="E39" s="349">
        <v>0</v>
      </c>
      <c r="F39" s="399">
        <v>0</v>
      </c>
    </row>
    <row r="40" spans="1:6" ht="15.75" thickBot="1" x14ac:dyDescent="0.3">
      <c r="A40" s="345"/>
      <c r="B40" s="346"/>
      <c r="C40" s="346"/>
      <c r="D40" s="346"/>
      <c r="E40" s="346"/>
      <c r="F40" s="347"/>
    </row>
  </sheetData>
  <mergeCells count="1">
    <mergeCell ref="A1:F1"/>
  </mergeCells>
  <pageMargins left="0.7" right="0.7" top="0.75" bottom="0.75" header="0.3" footer="0.3"/>
  <pageSetup paperSize="9" orientation="portrait" r:id="rId1"/>
  <legacy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J34"/>
  <sheetViews>
    <sheetView topLeftCell="A13" workbookViewId="0">
      <selection activeCell="F34" sqref="F34"/>
    </sheetView>
  </sheetViews>
  <sheetFormatPr defaultRowHeight="15" x14ac:dyDescent="0.25"/>
  <cols>
    <col min="1" max="1" width="112.28515625" customWidth="1"/>
    <col min="2" max="2" width="27.140625" customWidth="1"/>
    <col min="3" max="3" width="36.7109375" customWidth="1"/>
    <col min="4" max="4" width="14.140625" customWidth="1"/>
    <col min="5" max="5" width="11.7109375" customWidth="1"/>
    <col min="6" max="6" width="11.5703125" customWidth="1"/>
  </cols>
  <sheetData>
    <row r="1" spans="1:10" ht="21" x14ac:dyDescent="0.35">
      <c r="A1" s="681" t="s">
        <v>5780</v>
      </c>
      <c r="B1" s="681"/>
      <c r="C1" s="681"/>
      <c r="D1" s="681"/>
      <c r="E1" s="681"/>
      <c r="F1" s="681"/>
      <c r="G1" s="393"/>
      <c r="H1" s="393"/>
    </row>
    <row r="2" spans="1:10" ht="18.75" x14ac:dyDescent="0.3">
      <c r="A2" s="317" t="s">
        <v>6717</v>
      </c>
      <c r="B2" s="277" t="s">
        <v>6718</v>
      </c>
      <c r="C2" s="277" t="s">
        <v>6719</v>
      </c>
      <c r="D2" s="482"/>
      <c r="E2" s="482"/>
      <c r="F2" s="482"/>
      <c r="G2" s="394"/>
      <c r="H2" s="394"/>
    </row>
    <row r="3" spans="1:10" ht="18.75" x14ac:dyDescent="0.3">
      <c r="A3" s="317" t="s">
        <v>6582</v>
      </c>
      <c r="B3" s="277" t="s">
        <v>6384</v>
      </c>
      <c r="C3" s="277" t="s">
        <v>5668</v>
      </c>
      <c r="D3" s="482"/>
      <c r="E3" s="482"/>
      <c r="F3" s="482"/>
      <c r="G3" s="394"/>
      <c r="H3" s="394"/>
      <c r="J3" t="s">
        <v>5646</v>
      </c>
    </row>
    <row r="4" spans="1:10" ht="18.75" x14ac:dyDescent="0.3">
      <c r="A4" s="317" t="s">
        <v>6585</v>
      </c>
      <c r="B4" s="277" t="s">
        <v>6388</v>
      </c>
      <c r="C4" s="277" t="s">
        <v>1003</v>
      </c>
      <c r="D4" s="484"/>
      <c r="E4" s="484"/>
      <c r="F4" s="484"/>
      <c r="G4" s="427"/>
      <c r="H4" s="427"/>
    </row>
    <row r="5" spans="1:10" ht="18.75" x14ac:dyDescent="0.3">
      <c r="A5" s="317" t="s">
        <v>6545</v>
      </c>
      <c r="B5" s="277" t="s">
        <v>6347</v>
      </c>
      <c r="C5" s="277" t="s">
        <v>6348</v>
      </c>
      <c r="D5" s="484"/>
      <c r="E5" s="484"/>
      <c r="F5" s="484"/>
      <c r="G5" s="427"/>
      <c r="H5" s="427"/>
    </row>
    <row r="6" spans="1:10" ht="18.75" x14ac:dyDescent="0.3">
      <c r="A6" s="317" t="s">
        <v>6709</v>
      </c>
      <c r="B6" s="277"/>
      <c r="C6" s="277"/>
      <c r="D6" s="484"/>
      <c r="E6" s="484"/>
      <c r="F6" s="484"/>
      <c r="G6" s="469"/>
      <c r="H6" s="469"/>
    </row>
    <row r="7" spans="1:10" ht="18.75" x14ac:dyDescent="0.3">
      <c r="A7" s="317" t="s">
        <v>6609</v>
      </c>
      <c r="B7" s="277" t="s">
        <v>6610</v>
      </c>
      <c r="C7" s="277" t="s">
        <v>4367</v>
      </c>
      <c r="D7" s="484"/>
      <c r="E7" s="484"/>
      <c r="F7" s="484"/>
      <c r="G7" s="469"/>
      <c r="H7" s="469"/>
    </row>
    <row r="8" spans="1:10" ht="15.75" thickBot="1" x14ac:dyDescent="0.3">
      <c r="A8" s="299">
        <v>1016</v>
      </c>
    </row>
    <row r="9" spans="1:10" ht="15.75" x14ac:dyDescent="0.25">
      <c r="A9" s="326" t="s">
        <v>6291</v>
      </c>
      <c r="B9" s="327" t="s">
        <v>6289</v>
      </c>
      <c r="C9" s="327" t="s">
        <v>653</v>
      </c>
      <c r="D9" s="328" t="s">
        <v>6241</v>
      </c>
      <c r="E9" s="328" t="s">
        <v>6308</v>
      </c>
      <c r="F9" s="405" t="s">
        <v>6319</v>
      </c>
    </row>
    <row r="10" spans="1:10" ht="15.75" x14ac:dyDescent="0.25">
      <c r="A10" s="373"/>
      <c r="B10" s="309"/>
      <c r="C10" s="309"/>
      <c r="D10" s="310"/>
      <c r="E10" s="277"/>
      <c r="F10" s="338"/>
    </row>
    <row r="11" spans="1:10" ht="15.75" x14ac:dyDescent="0.25">
      <c r="A11" s="332"/>
      <c r="B11" s="277"/>
      <c r="C11" s="277"/>
      <c r="D11" s="380"/>
      <c r="E11" s="277"/>
      <c r="F11" s="338"/>
    </row>
    <row r="12" spans="1:10" ht="19.5" thickBot="1" x14ac:dyDescent="0.35">
      <c r="A12" s="342" t="s">
        <v>5884</v>
      </c>
      <c r="B12" s="280" t="s">
        <v>6325</v>
      </c>
      <c r="C12" s="277" t="s">
        <v>1848</v>
      </c>
      <c r="D12" s="351">
        <f>SUM(D13:D18)</f>
        <v>576900</v>
      </c>
      <c r="E12" s="351">
        <f>SUM(E13:E18)</f>
        <v>617280</v>
      </c>
      <c r="F12" s="379">
        <f>SUM(F13:F18)</f>
        <v>660499.6</v>
      </c>
    </row>
    <row r="13" spans="1:10" ht="16.5" thickTop="1" x14ac:dyDescent="0.25">
      <c r="A13" s="332" t="s">
        <v>45</v>
      </c>
      <c r="B13" s="277" t="s">
        <v>5795</v>
      </c>
      <c r="C13" s="277" t="s">
        <v>1853</v>
      </c>
      <c r="D13" s="349">
        <v>373000</v>
      </c>
      <c r="E13" s="349">
        <f>D13+(D13*7/100)</f>
        <v>399110</v>
      </c>
      <c r="F13" s="399">
        <f>E13+(E13*7/100)+2</f>
        <v>427049.7</v>
      </c>
    </row>
    <row r="14" spans="1:10" ht="15.75" x14ac:dyDescent="0.25">
      <c r="A14" s="332" t="s">
        <v>49</v>
      </c>
      <c r="B14" s="277" t="s">
        <v>5797</v>
      </c>
      <c r="C14" s="277" t="s">
        <v>1858</v>
      </c>
      <c r="D14" s="349">
        <v>31100</v>
      </c>
      <c r="E14" s="349">
        <f>D14+(D14*7/100)+3</f>
        <v>33280</v>
      </c>
      <c r="F14" s="399">
        <f>E14+(E14*7/100)</f>
        <v>35609.599999999999</v>
      </c>
    </row>
    <row r="15" spans="1:10" ht="15.75" x14ac:dyDescent="0.25">
      <c r="A15" s="332" t="s">
        <v>5821</v>
      </c>
      <c r="B15" s="277" t="s">
        <v>5822</v>
      </c>
      <c r="C15" s="277" t="s">
        <v>1897</v>
      </c>
      <c r="D15" s="349">
        <v>46000</v>
      </c>
      <c r="E15" s="349">
        <f>D15+(D15*7/100)</f>
        <v>49220</v>
      </c>
      <c r="F15" s="399">
        <f>E15+(E15*7/100)+5</f>
        <v>52670.400000000001</v>
      </c>
    </row>
    <row r="16" spans="1:10" ht="15.75" x14ac:dyDescent="0.25">
      <c r="A16" s="332" t="s">
        <v>5830</v>
      </c>
      <c r="B16" s="277" t="s">
        <v>5831</v>
      </c>
      <c r="C16" s="277" t="s">
        <v>1928</v>
      </c>
      <c r="D16" s="349">
        <v>52000</v>
      </c>
      <c r="E16" s="349">
        <f>D16+(D16*7/100)</f>
        <v>55640</v>
      </c>
      <c r="F16" s="399">
        <f>E16+(E16*7/100)+5</f>
        <v>59539.8</v>
      </c>
    </row>
    <row r="17" spans="1:6" ht="15.75" x14ac:dyDescent="0.25">
      <c r="A17" s="332" t="s">
        <v>60</v>
      </c>
      <c r="B17" s="277" t="s">
        <v>5840</v>
      </c>
      <c r="C17" s="277" t="s">
        <v>1947</v>
      </c>
      <c r="D17" s="349">
        <v>67200</v>
      </c>
      <c r="E17" s="349">
        <f>D17+(D17*7/100)-4</f>
        <v>71900</v>
      </c>
      <c r="F17" s="399">
        <f>E17+(E17*7/100)-3</f>
        <v>76930</v>
      </c>
    </row>
    <row r="18" spans="1:6" ht="15.75" x14ac:dyDescent="0.25">
      <c r="A18" s="332" t="s">
        <v>5836</v>
      </c>
      <c r="B18" s="277" t="s">
        <v>5841</v>
      </c>
      <c r="C18" s="277" t="s">
        <v>1951</v>
      </c>
      <c r="D18" s="349">
        <v>7600</v>
      </c>
      <c r="E18" s="349">
        <f>D18+(D18*7/100)-2</f>
        <v>8130</v>
      </c>
      <c r="F18" s="399">
        <f>E18+(E18*7/100)+1</f>
        <v>8700.1</v>
      </c>
    </row>
    <row r="19" spans="1:6" ht="15.75" x14ac:dyDescent="0.25">
      <c r="A19" s="332"/>
      <c r="B19" s="277"/>
      <c r="C19" s="277"/>
      <c r="D19" s="349"/>
      <c r="E19" s="378"/>
      <c r="F19" s="384"/>
    </row>
    <row r="20" spans="1:6" ht="19.5" thickBot="1" x14ac:dyDescent="0.35">
      <c r="A20" s="342" t="s">
        <v>5943</v>
      </c>
      <c r="B20" s="277" t="s">
        <v>6336</v>
      </c>
      <c r="C20" s="277" t="s">
        <v>2037</v>
      </c>
      <c r="D20" s="351">
        <f>D21</f>
        <v>84000</v>
      </c>
      <c r="E20" s="351">
        <f t="shared" ref="E20:F20" si="0">E21</f>
        <v>89880</v>
      </c>
      <c r="F20" s="379">
        <f t="shared" si="0"/>
        <v>96169.600000000006</v>
      </c>
    </row>
    <row r="21" spans="1:6" ht="16.5" thickTop="1" x14ac:dyDescent="0.25">
      <c r="A21" s="332" t="s">
        <v>5944</v>
      </c>
      <c r="B21" s="277" t="s">
        <v>5945</v>
      </c>
      <c r="C21" s="277" t="s">
        <v>2055</v>
      </c>
      <c r="D21" s="350">
        <f>134000-50000</f>
        <v>84000</v>
      </c>
      <c r="E21" s="349">
        <f>D21+(D21*7/100)</f>
        <v>89880</v>
      </c>
      <c r="F21" s="399">
        <f>E21+(E21*7/100)-2</f>
        <v>96169.600000000006</v>
      </c>
    </row>
    <row r="22" spans="1:6" ht="15.75" x14ac:dyDescent="0.25">
      <c r="A22" s="332"/>
      <c r="B22" s="277"/>
      <c r="C22" s="277"/>
      <c r="D22" s="349"/>
      <c r="E22" s="378"/>
      <c r="F22" s="384"/>
    </row>
    <row r="23" spans="1:6" ht="19.5" thickBot="1" x14ac:dyDescent="0.35">
      <c r="A23" s="342" t="s">
        <v>5879</v>
      </c>
      <c r="B23" s="277" t="s">
        <v>6326</v>
      </c>
      <c r="C23" s="277" t="s">
        <v>2157</v>
      </c>
      <c r="D23" s="560">
        <f>SUM(D24:D28)</f>
        <v>67400</v>
      </c>
      <c r="E23" s="351">
        <f>SUM(E26:E28)</f>
        <v>36170</v>
      </c>
      <c r="F23" s="379">
        <f>SUM(F26:F28)</f>
        <v>38709.9</v>
      </c>
    </row>
    <row r="24" spans="1:6" ht="16.5" thickTop="1" x14ac:dyDescent="0.25">
      <c r="A24" s="341" t="s">
        <v>6246</v>
      </c>
      <c r="B24" s="277" t="s">
        <v>6247</v>
      </c>
      <c r="C24" s="277" t="s">
        <v>2228</v>
      </c>
      <c r="D24" s="349">
        <v>30000</v>
      </c>
      <c r="E24" s="349">
        <f t="shared" ref="E24" si="1">D24+(D24*7/100)</f>
        <v>32100</v>
      </c>
      <c r="F24" s="399">
        <f>E24+(E24*7/100)+3</f>
        <v>34350</v>
      </c>
    </row>
    <row r="25" spans="1:6" ht="15.75" x14ac:dyDescent="0.25">
      <c r="A25" s="341" t="s">
        <v>532</v>
      </c>
      <c r="B25" s="277" t="s">
        <v>5863</v>
      </c>
      <c r="C25" s="277" t="s">
        <v>2392</v>
      </c>
      <c r="D25" s="349">
        <v>3600</v>
      </c>
      <c r="E25" s="349">
        <f>D25+(D25*7/100)-2</f>
        <v>3850</v>
      </c>
      <c r="F25" s="432">
        <f t="shared" ref="F25" si="2">E25+(E25*7/100)</f>
        <v>4119.5</v>
      </c>
    </row>
    <row r="26" spans="1:6" ht="15.75" x14ac:dyDescent="0.25">
      <c r="A26" s="332" t="s">
        <v>5869</v>
      </c>
      <c r="B26" s="277" t="s">
        <v>5870</v>
      </c>
      <c r="C26" s="277" t="s">
        <v>2466</v>
      </c>
      <c r="D26" s="350">
        <v>3800</v>
      </c>
      <c r="E26" s="349">
        <f>D26+(D26*7/100)+4</f>
        <v>4070</v>
      </c>
      <c r="F26" s="399">
        <f>E26+(E26*7/100)+5</f>
        <v>4359.8999999999996</v>
      </c>
    </row>
    <row r="27" spans="1:6" ht="15.75" x14ac:dyDescent="0.25">
      <c r="A27" s="332" t="s">
        <v>5940</v>
      </c>
      <c r="B27" s="277" t="s">
        <v>5941</v>
      </c>
      <c r="C27" s="277" t="s">
        <v>2557</v>
      </c>
      <c r="D27" s="350">
        <v>20000</v>
      </c>
      <c r="E27" s="349">
        <f t="shared" ref="E27" si="3">D27+(D27*7/100)</f>
        <v>21400</v>
      </c>
      <c r="F27" s="399">
        <f>E27+(E27*7/100)+2</f>
        <v>22900</v>
      </c>
    </row>
    <row r="28" spans="1:6" ht="15.75" x14ac:dyDescent="0.25">
      <c r="A28" s="332" t="s">
        <v>524</v>
      </c>
      <c r="B28" s="277" t="s">
        <v>5942</v>
      </c>
      <c r="C28" s="277" t="s">
        <v>2565</v>
      </c>
      <c r="D28" s="349">
        <v>10000</v>
      </c>
      <c r="E28" s="349">
        <f>D28+(D28*7/100)</f>
        <v>10700</v>
      </c>
      <c r="F28" s="432">
        <f>E28+(E28*7/100)+1</f>
        <v>11450</v>
      </c>
    </row>
    <row r="29" spans="1:6" ht="15.75" x14ac:dyDescent="0.25">
      <c r="A29" s="332"/>
      <c r="B29" s="277"/>
      <c r="C29" s="277"/>
      <c r="D29" s="349"/>
      <c r="E29" s="378"/>
      <c r="F29" s="384"/>
    </row>
    <row r="30" spans="1:6" ht="16.5" thickBot="1" x14ac:dyDescent="0.3">
      <c r="A30" s="344" t="s">
        <v>6251</v>
      </c>
      <c r="B30" s="277"/>
      <c r="C30" s="277"/>
      <c r="D30" s="351">
        <f>D12+D20+D23</f>
        <v>728300</v>
      </c>
      <c r="E30" s="351">
        <f t="shared" ref="E30" si="4">E12+E20+E23</f>
        <v>743330</v>
      </c>
      <c r="F30" s="379">
        <f>F12+F20+F23+1</f>
        <v>795380.1</v>
      </c>
    </row>
    <row r="31" spans="1:6" ht="19.5" thickTop="1" x14ac:dyDescent="0.3">
      <c r="A31" s="342" t="s">
        <v>5989</v>
      </c>
      <c r="B31" s="277"/>
      <c r="C31" s="277"/>
      <c r="D31" s="307"/>
      <c r="E31" s="366"/>
      <c r="F31" s="367"/>
    </row>
    <row r="32" spans="1:6" ht="19.5" thickBot="1" x14ac:dyDescent="0.35">
      <c r="A32" s="342" t="s">
        <v>927</v>
      </c>
      <c r="B32" s="277" t="s">
        <v>5990</v>
      </c>
      <c r="C32" s="277" t="s">
        <v>2632</v>
      </c>
      <c r="D32" s="351">
        <f>D33</f>
        <v>0</v>
      </c>
      <c r="E32" s="351">
        <f t="shared" ref="E32:F32" si="5">E33</f>
        <v>0</v>
      </c>
      <c r="F32" s="379">
        <f t="shared" si="5"/>
        <v>0</v>
      </c>
    </row>
    <row r="33" spans="1:6" ht="16.5" thickTop="1" x14ac:dyDescent="0.25">
      <c r="A33" s="455" t="s">
        <v>6474</v>
      </c>
      <c r="B33" s="424" t="s">
        <v>6027</v>
      </c>
      <c r="C33" s="424" t="s">
        <v>3912</v>
      </c>
      <c r="D33" s="350">
        <v>0</v>
      </c>
      <c r="E33" s="349">
        <v>0</v>
      </c>
      <c r="F33" s="399">
        <v>0</v>
      </c>
    </row>
    <row r="34" spans="1:6" ht="16.5" thickBot="1" x14ac:dyDescent="0.3">
      <c r="A34" s="345"/>
      <c r="B34" s="346"/>
      <c r="C34" s="346"/>
      <c r="D34" s="346"/>
      <c r="E34" s="402"/>
      <c r="F34" s="403"/>
    </row>
  </sheetData>
  <mergeCells count="1">
    <mergeCell ref="A1:F1"/>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H34"/>
  <sheetViews>
    <sheetView topLeftCell="A13" workbookViewId="0">
      <selection activeCell="D12" sqref="D12:F12"/>
    </sheetView>
  </sheetViews>
  <sheetFormatPr defaultRowHeight="15" x14ac:dyDescent="0.25"/>
  <cols>
    <col min="1" max="1" width="108.140625" customWidth="1"/>
    <col min="2" max="2" width="32.85546875" customWidth="1"/>
    <col min="3" max="3" width="37.7109375" customWidth="1"/>
    <col min="4" max="4" width="13.28515625" customWidth="1"/>
    <col min="5" max="6" width="14.5703125" customWidth="1"/>
  </cols>
  <sheetData>
    <row r="1" spans="1:8" ht="21" x14ac:dyDescent="0.35">
      <c r="A1" s="681" t="s">
        <v>5780</v>
      </c>
      <c r="B1" s="681"/>
      <c r="C1" s="681"/>
      <c r="D1" s="681"/>
      <c r="E1" s="681"/>
      <c r="F1" s="681"/>
      <c r="G1" s="393"/>
      <c r="H1" s="393"/>
    </row>
    <row r="2" spans="1:8" ht="18.75" x14ac:dyDescent="0.3">
      <c r="A2" s="317" t="s">
        <v>6587</v>
      </c>
      <c r="B2" s="277" t="s">
        <v>6389</v>
      </c>
      <c r="C2" s="277" t="s">
        <v>6390</v>
      </c>
      <c r="D2" s="482"/>
      <c r="E2" s="482"/>
      <c r="F2" s="482"/>
      <c r="G2" s="394"/>
      <c r="H2" s="394"/>
    </row>
    <row r="3" spans="1:8" ht="18.75" x14ac:dyDescent="0.3">
      <c r="A3" s="317" t="s">
        <v>6588</v>
      </c>
      <c r="B3" s="277" t="s">
        <v>6391</v>
      </c>
      <c r="C3" s="277" t="s">
        <v>5684</v>
      </c>
      <c r="D3" s="482"/>
      <c r="E3" s="482"/>
      <c r="F3" s="482"/>
      <c r="G3" s="394"/>
      <c r="H3" s="394"/>
    </row>
    <row r="4" spans="1:8" ht="18.75" x14ac:dyDescent="0.3">
      <c r="A4" s="317" t="s">
        <v>6589</v>
      </c>
      <c r="B4" s="277" t="s">
        <v>6392</v>
      </c>
      <c r="C4" s="277" t="s">
        <v>985</v>
      </c>
      <c r="D4" s="482"/>
      <c r="E4" s="482"/>
      <c r="F4" s="482"/>
      <c r="G4" s="394"/>
      <c r="H4" s="394"/>
    </row>
    <row r="5" spans="1:8" ht="18.75" x14ac:dyDescent="0.3">
      <c r="A5" s="317" t="s">
        <v>6545</v>
      </c>
      <c r="B5" s="277" t="s">
        <v>6347</v>
      </c>
      <c r="C5" s="277" t="s">
        <v>6348</v>
      </c>
      <c r="D5" s="482"/>
      <c r="E5" s="482"/>
      <c r="F5" s="482"/>
      <c r="G5" s="394"/>
      <c r="H5" s="394"/>
    </row>
    <row r="6" spans="1:8" ht="18.75" x14ac:dyDescent="0.3">
      <c r="A6" s="317" t="s">
        <v>6710</v>
      </c>
      <c r="B6" s="277"/>
      <c r="C6" s="277"/>
      <c r="D6" s="482"/>
      <c r="E6" s="482"/>
      <c r="F6" s="482"/>
      <c r="G6" s="394"/>
      <c r="H6" s="394"/>
    </row>
    <row r="7" spans="1:8" ht="18.75" x14ac:dyDescent="0.3">
      <c r="A7" s="317" t="s">
        <v>6609</v>
      </c>
      <c r="B7" s="277" t="s">
        <v>6610</v>
      </c>
      <c r="C7" s="277" t="s">
        <v>4367</v>
      </c>
      <c r="D7" s="482"/>
      <c r="E7" s="482"/>
      <c r="F7" s="482"/>
      <c r="G7" s="394"/>
      <c r="H7" s="394"/>
    </row>
    <row r="8" spans="1:8" ht="15.75" thickBot="1" x14ac:dyDescent="0.3">
      <c r="A8" s="299">
        <v>1017</v>
      </c>
    </row>
    <row r="9" spans="1:8" ht="15.75" x14ac:dyDescent="0.25">
      <c r="A9" s="326" t="s">
        <v>6291</v>
      </c>
      <c r="B9" s="327" t="s">
        <v>6289</v>
      </c>
      <c r="C9" s="327" t="s">
        <v>653</v>
      </c>
      <c r="D9" s="328" t="s">
        <v>6241</v>
      </c>
      <c r="E9" s="328" t="s">
        <v>6308</v>
      </c>
      <c r="F9" s="405" t="s">
        <v>6319</v>
      </c>
    </row>
    <row r="10" spans="1:8" ht="15.75" x14ac:dyDescent="0.25">
      <c r="A10" s="373"/>
      <c r="B10" s="309"/>
      <c r="C10" s="309"/>
      <c r="D10" s="310"/>
      <c r="E10" s="277"/>
      <c r="F10" s="338"/>
    </row>
    <row r="11" spans="1:8" ht="19.5" thickBot="1" x14ac:dyDescent="0.35">
      <c r="A11" s="342" t="s">
        <v>1168</v>
      </c>
      <c r="B11" s="277" t="s">
        <v>6334</v>
      </c>
      <c r="C11" s="277" t="s">
        <v>1169</v>
      </c>
      <c r="D11" s="351">
        <f>D12</f>
        <v>539000</v>
      </c>
      <c r="E11" s="351">
        <f t="shared" ref="E11:F11" si="0">E12</f>
        <v>576730</v>
      </c>
      <c r="F11" s="379">
        <f t="shared" si="0"/>
        <v>617100.1</v>
      </c>
    </row>
    <row r="12" spans="1:8" ht="16.5" thickTop="1" x14ac:dyDescent="0.25">
      <c r="A12" s="332" t="s">
        <v>5953</v>
      </c>
      <c r="B12" s="277" t="s">
        <v>6293</v>
      </c>
      <c r="C12" s="277" t="s">
        <v>1172</v>
      </c>
      <c r="D12" s="350">
        <v>539000</v>
      </c>
      <c r="E12" s="350">
        <f>D12+(D12*7/100)</f>
        <v>576730</v>
      </c>
      <c r="F12" s="435">
        <f>E12+(E12*7/100)-1</f>
        <v>617100.1</v>
      </c>
    </row>
    <row r="13" spans="1:8" ht="15.75" x14ac:dyDescent="0.25">
      <c r="A13" s="332"/>
      <c r="B13" s="277"/>
      <c r="C13" s="277"/>
      <c r="D13" s="349"/>
      <c r="E13" s="378"/>
      <c r="F13" s="384"/>
    </row>
    <row r="14" spans="1:8" ht="19.5" thickBot="1" x14ac:dyDescent="0.35">
      <c r="A14" s="342" t="s">
        <v>462</v>
      </c>
      <c r="B14" s="277" t="s">
        <v>6327</v>
      </c>
      <c r="C14" s="277" t="s">
        <v>1510</v>
      </c>
      <c r="D14" s="351">
        <f>D15</f>
        <v>50000</v>
      </c>
      <c r="E14" s="351">
        <f t="shared" ref="E14:F14" si="1">E15</f>
        <v>53500</v>
      </c>
      <c r="F14" s="379">
        <f t="shared" si="1"/>
        <v>57250</v>
      </c>
    </row>
    <row r="15" spans="1:8" ht="16.5" thickTop="1" x14ac:dyDescent="0.25">
      <c r="A15" s="332" t="s">
        <v>500</v>
      </c>
      <c r="B15" s="277" t="s">
        <v>5982</v>
      </c>
      <c r="C15" s="277" t="s">
        <v>1593</v>
      </c>
      <c r="D15" s="350">
        <v>50000</v>
      </c>
      <c r="E15" s="350">
        <f>D15+(D15*7/100)</f>
        <v>53500</v>
      </c>
      <c r="F15" s="412">
        <f>E15+(E15*7/100)+5</f>
        <v>57250</v>
      </c>
    </row>
    <row r="16" spans="1:8" ht="15.75" x14ac:dyDescent="0.25">
      <c r="A16" s="332"/>
      <c r="B16" s="277"/>
      <c r="C16" s="277"/>
      <c r="D16" s="349"/>
      <c r="E16" s="378"/>
      <c r="F16" s="384"/>
    </row>
    <row r="17" spans="1:6" ht="15.75" x14ac:dyDescent="0.25">
      <c r="A17" s="332"/>
      <c r="B17" s="277"/>
      <c r="C17" s="277"/>
      <c r="D17" s="349"/>
      <c r="E17" s="378"/>
      <c r="F17" s="384"/>
    </row>
    <row r="18" spans="1:6" ht="19.5" thickBot="1" x14ac:dyDescent="0.35">
      <c r="A18" s="342" t="s">
        <v>5879</v>
      </c>
      <c r="B18" s="277" t="s">
        <v>6326</v>
      </c>
      <c r="C18" s="277" t="s">
        <v>2157</v>
      </c>
      <c r="D18" s="351">
        <f>SUM(D19:D22)</f>
        <v>132500</v>
      </c>
      <c r="E18" s="351">
        <f>SUM(E19:E22)</f>
        <v>141780</v>
      </c>
      <c r="F18" s="379">
        <f>SUM(F19:F22)-1</f>
        <v>151709.6</v>
      </c>
    </row>
    <row r="19" spans="1:6" ht="16.5" thickTop="1" x14ac:dyDescent="0.25">
      <c r="A19" s="332" t="s">
        <v>5859</v>
      </c>
      <c r="B19" s="277" t="s">
        <v>5860</v>
      </c>
      <c r="C19" s="277" t="s">
        <v>2184</v>
      </c>
      <c r="D19" s="349">
        <v>0</v>
      </c>
      <c r="E19" s="350">
        <f>D19+(D19*7/100)</f>
        <v>0</v>
      </c>
      <c r="F19" s="412">
        <v>0</v>
      </c>
    </row>
    <row r="20" spans="1:6" ht="15.75" x14ac:dyDescent="0.25">
      <c r="A20" s="332" t="s">
        <v>6239</v>
      </c>
      <c r="B20" s="277" t="s">
        <v>6240</v>
      </c>
      <c r="C20" s="277" t="s">
        <v>2276</v>
      </c>
      <c r="D20" s="349">
        <v>120000</v>
      </c>
      <c r="E20" s="350">
        <f>D20+(D20*7/100)</f>
        <v>128400</v>
      </c>
      <c r="F20" s="412">
        <f>E20+(E20*7/100)+2</f>
        <v>137390</v>
      </c>
    </row>
    <row r="21" spans="1:6" ht="15.75" x14ac:dyDescent="0.25">
      <c r="A21" s="332" t="s">
        <v>532</v>
      </c>
      <c r="B21" s="277" t="s">
        <v>5863</v>
      </c>
      <c r="C21" s="277" t="s">
        <v>2392</v>
      </c>
      <c r="D21" s="349">
        <v>6500</v>
      </c>
      <c r="E21" s="350">
        <f>D21+(D21*7/100)+5</f>
        <v>6960</v>
      </c>
      <c r="F21" s="435">
        <f>E21+(E21*7/100)+3</f>
        <v>7450.2</v>
      </c>
    </row>
    <row r="22" spans="1:6" ht="15.75" x14ac:dyDescent="0.25">
      <c r="A22" s="332" t="s">
        <v>5913</v>
      </c>
      <c r="B22" s="277" t="s">
        <v>5914</v>
      </c>
      <c r="C22" s="277" t="s">
        <v>2419</v>
      </c>
      <c r="D22" s="349">
        <v>6000</v>
      </c>
      <c r="E22" s="350">
        <f t="shared" ref="E22" si="2">D22+(D22*7/100)</f>
        <v>6420</v>
      </c>
      <c r="F22" s="435">
        <f>E22+(E22*7/100)+1</f>
        <v>6870.4</v>
      </c>
    </row>
    <row r="23" spans="1:6" ht="15.75" x14ac:dyDescent="0.25">
      <c r="A23" s="332"/>
      <c r="B23" s="277"/>
      <c r="C23" s="277"/>
      <c r="D23" s="349"/>
      <c r="E23" s="350"/>
      <c r="F23" s="435"/>
    </row>
    <row r="24" spans="1:6" ht="16.5" thickBot="1" x14ac:dyDescent="0.3">
      <c r="A24" s="344" t="s">
        <v>6251</v>
      </c>
      <c r="B24" s="277"/>
      <c r="C24" s="277"/>
      <c r="D24" s="351">
        <f>D11+D14+D18</f>
        <v>721500</v>
      </c>
      <c r="E24" s="351">
        <f t="shared" ref="E24:F24" si="3">E11+E14+E18</f>
        <v>772010</v>
      </c>
      <c r="F24" s="351">
        <f t="shared" si="3"/>
        <v>826059.7</v>
      </c>
    </row>
    <row r="25" spans="1:6" ht="19.5" thickTop="1" x14ac:dyDescent="0.3">
      <c r="A25" s="342" t="s">
        <v>5989</v>
      </c>
      <c r="B25" s="277"/>
      <c r="C25" s="277"/>
      <c r="D25" s="350"/>
      <c r="E25" s="366"/>
      <c r="F25" s="367"/>
    </row>
    <row r="26" spans="1:6" ht="19.5" thickBot="1" x14ac:dyDescent="0.35">
      <c r="A26" s="434" t="s">
        <v>927</v>
      </c>
      <c r="B26" s="386" t="s">
        <v>5990</v>
      </c>
      <c r="C26" s="386" t="s">
        <v>2632</v>
      </c>
      <c r="D26" s="351">
        <f>D28+D29+D27+D30</f>
        <v>1071620</v>
      </c>
      <c r="E26" s="351">
        <f>E28+E29+E27+E30</f>
        <v>1146640.3999999999</v>
      </c>
      <c r="F26" s="351">
        <f>F28+F29+F27+F30+11</f>
        <v>1226920.2280000001</v>
      </c>
    </row>
    <row r="27" spans="1:6" ht="16.5" thickTop="1" x14ac:dyDescent="0.25">
      <c r="A27" s="332" t="s">
        <v>6523</v>
      </c>
      <c r="B27" s="277" t="s">
        <v>6525</v>
      </c>
      <c r="C27" s="280" t="s">
        <v>6524</v>
      </c>
      <c r="D27" s="368">
        <v>0</v>
      </c>
      <c r="E27" s="401">
        <v>0</v>
      </c>
      <c r="F27" s="435">
        <v>0</v>
      </c>
    </row>
    <row r="28" spans="1:6" ht="15.75" x14ac:dyDescent="0.25">
      <c r="A28" s="341" t="s">
        <v>6425</v>
      </c>
      <c r="B28" s="277" t="s">
        <v>6439</v>
      </c>
      <c r="C28" s="277" t="s">
        <v>2818</v>
      </c>
      <c r="D28" s="349">
        <v>164000</v>
      </c>
      <c r="E28" s="350">
        <f t="shared" ref="E28" si="4">D28+(D28*7/100)</f>
        <v>175480</v>
      </c>
      <c r="F28" s="435">
        <f>E28+(E28*7/100)+6</f>
        <v>187769.60000000001</v>
      </c>
    </row>
    <row r="29" spans="1:6" ht="15.75" x14ac:dyDescent="0.25">
      <c r="A29" s="341" t="s">
        <v>6424</v>
      </c>
      <c r="B29" s="277" t="s">
        <v>6440</v>
      </c>
      <c r="C29" s="277" t="s">
        <v>3651</v>
      </c>
      <c r="D29" s="349">
        <f>1071620-164000</f>
        <v>907620</v>
      </c>
      <c r="E29" s="401">
        <f>D29+(D29*7/100)+7</f>
        <v>971160.4</v>
      </c>
      <c r="F29" s="435">
        <f>E29+(E29*7/100)-2</f>
        <v>1039139.628</v>
      </c>
    </row>
    <row r="30" spans="1:6" ht="15.75" x14ac:dyDescent="0.25">
      <c r="A30" s="428" t="s">
        <v>6474</v>
      </c>
      <c r="B30" s="386" t="s">
        <v>6027</v>
      </c>
      <c r="C30" s="386" t="s">
        <v>3912</v>
      </c>
      <c r="D30" s="417">
        <v>0</v>
      </c>
      <c r="E30" s="401">
        <v>0</v>
      </c>
      <c r="F30" s="435">
        <v>0</v>
      </c>
    </row>
    <row r="31" spans="1:6" ht="15.75" thickBot="1" x14ac:dyDescent="0.3">
      <c r="A31" s="345"/>
      <c r="B31" s="346"/>
      <c r="C31" s="346"/>
      <c r="D31" s="346"/>
      <c r="E31" s="346"/>
      <c r="F31" s="347"/>
    </row>
    <row r="32" spans="1:6" x14ac:dyDescent="0.25">
      <c r="D32" s="431">
        <f>D26-D24</f>
        <v>350120</v>
      </c>
    </row>
    <row r="33" spans="3:4" x14ac:dyDescent="0.25">
      <c r="D33">
        <v>678600</v>
      </c>
    </row>
    <row r="34" spans="3:4" x14ac:dyDescent="0.25">
      <c r="C34" t="s">
        <v>6818</v>
      </c>
      <c r="D34" s="290">
        <f>D32-D33</f>
        <v>-328480</v>
      </c>
    </row>
  </sheetData>
  <mergeCells count="1">
    <mergeCell ref="A1:F1"/>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F18"/>
  <sheetViews>
    <sheetView workbookViewId="0">
      <selection activeCell="D16" sqref="D16"/>
    </sheetView>
  </sheetViews>
  <sheetFormatPr defaultRowHeight="15" x14ac:dyDescent="0.25"/>
  <cols>
    <col min="1" max="1" width="111.5703125" customWidth="1"/>
    <col min="2" max="2" width="36.28515625" customWidth="1"/>
    <col min="3" max="3" width="37" customWidth="1"/>
    <col min="4" max="4" width="11" customWidth="1"/>
    <col min="5" max="5" width="10.42578125" customWidth="1"/>
    <col min="6" max="6" width="10.85546875" customWidth="1"/>
  </cols>
  <sheetData>
    <row r="1" spans="1:6" ht="21" x14ac:dyDescent="0.35">
      <c r="A1" s="681" t="s">
        <v>5780</v>
      </c>
      <c r="B1" s="681"/>
      <c r="C1" s="681"/>
      <c r="D1" s="681"/>
      <c r="E1" s="681"/>
      <c r="F1" s="681"/>
    </row>
    <row r="2" spans="1:6" ht="18.75" x14ac:dyDescent="0.3">
      <c r="A2" s="317" t="s">
        <v>6816</v>
      </c>
      <c r="B2" s="277" t="s">
        <v>6817</v>
      </c>
      <c r="C2" s="277" t="s">
        <v>2648</v>
      </c>
      <c r="D2" s="482"/>
      <c r="E2" s="482"/>
      <c r="F2" s="482"/>
    </row>
    <row r="3" spans="1:6" ht="18.75" x14ac:dyDescent="0.3">
      <c r="A3" s="317" t="s">
        <v>6588</v>
      </c>
      <c r="B3" s="277" t="s">
        <v>6391</v>
      </c>
      <c r="C3" s="277" t="s">
        <v>5684</v>
      </c>
      <c r="D3" s="482"/>
      <c r="E3" s="482"/>
      <c r="F3" s="482"/>
    </row>
    <row r="4" spans="1:6" ht="18.75" x14ac:dyDescent="0.3">
      <c r="A4" s="317" t="s">
        <v>6589</v>
      </c>
      <c r="B4" s="277" t="s">
        <v>6392</v>
      </c>
      <c r="C4" s="277" t="s">
        <v>985</v>
      </c>
      <c r="D4" s="482"/>
      <c r="E4" s="482"/>
      <c r="F4" s="482"/>
    </row>
    <row r="5" spans="1:6" ht="18.75" x14ac:dyDescent="0.3">
      <c r="A5" s="317" t="s">
        <v>6545</v>
      </c>
      <c r="B5" s="277" t="s">
        <v>6347</v>
      </c>
      <c r="C5" s="277" t="s">
        <v>6348</v>
      </c>
      <c r="D5" s="482"/>
      <c r="E5" s="482"/>
      <c r="F5" s="482"/>
    </row>
    <row r="6" spans="1:6" ht="18.75" x14ac:dyDescent="0.3">
      <c r="A6" s="317" t="s">
        <v>6710</v>
      </c>
      <c r="B6" s="277"/>
      <c r="C6" s="277"/>
      <c r="D6" s="482"/>
      <c r="E6" s="482"/>
      <c r="F6" s="482"/>
    </row>
    <row r="7" spans="1:6" ht="18.75" x14ac:dyDescent="0.3">
      <c r="A7" s="317" t="s">
        <v>6609</v>
      </c>
      <c r="B7" s="277" t="s">
        <v>6610</v>
      </c>
      <c r="C7" s="277" t="s">
        <v>4367</v>
      </c>
      <c r="D7" s="482"/>
      <c r="E7" s="482"/>
      <c r="F7" s="482"/>
    </row>
    <row r="8" spans="1:6" ht="15.75" thickBot="1" x14ac:dyDescent="0.3">
      <c r="A8" s="299" t="s">
        <v>6828</v>
      </c>
    </row>
    <row r="9" spans="1:6" ht="15.75" x14ac:dyDescent="0.25">
      <c r="A9" s="326" t="s">
        <v>6291</v>
      </c>
      <c r="B9" s="327" t="s">
        <v>6289</v>
      </c>
      <c r="C9" s="327" t="s">
        <v>653</v>
      </c>
      <c r="D9" s="328" t="s">
        <v>6241</v>
      </c>
      <c r="E9" s="328" t="s">
        <v>6308</v>
      </c>
      <c r="F9" s="405" t="s">
        <v>6319</v>
      </c>
    </row>
    <row r="10" spans="1:6" x14ac:dyDescent="0.25">
      <c r="A10" s="332"/>
      <c r="B10" s="277"/>
      <c r="C10" s="277"/>
      <c r="D10" s="277"/>
      <c r="E10" s="277"/>
      <c r="F10" s="338"/>
    </row>
    <row r="11" spans="1:6" ht="15.75" x14ac:dyDescent="0.25">
      <c r="A11" s="332" t="s">
        <v>6424</v>
      </c>
      <c r="B11" s="277" t="s">
        <v>6440</v>
      </c>
      <c r="C11" s="277" t="s">
        <v>3651</v>
      </c>
      <c r="D11" s="414">
        <v>687600</v>
      </c>
      <c r="E11" s="414"/>
      <c r="F11" s="419"/>
    </row>
    <row r="12" spans="1:6" x14ac:dyDescent="0.25">
      <c r="A12" s="332"/>
      <c r="B12" s="277"/>
      <c r="C12" s="277"/>
      <c r="D12" s="277"/>
      <c r="E12" s="277"/>
      <c r="F12" s="338"/>
    </row>
    <row r="13" spans="1:6" ht="16.5" thickBot="1" x14ac:dyDescent="0.3">
      <c r="A13" s="344" t="s">
        <v>6251</v>
      </c>
      <c r="B13" s="277"/>
      <c r="C13" s="277"/>
      <c r="D13" s="351">
        <f>D11</f>
        <v>687600</v>
      </c>
      <c r="E13" s="351">
        <f t="shared" ref="E13:F13" si="0">E11</f>
        <v>0</v>
      </c>
      <c r="F13" s="379">
        <f t="shared" si="0"/>
        <v>0</v>
      </c>
    </row>
    <row r="14" spans="1:6" ht="19.5" thickTop="1" x14ac:dyDescent="0.3">
      <c r="A14" s="342" t="s">
        <v>6232</v>
      </c>
      <c r="B14" s="277"/>
      <c r="C14" s="277"/>
      <c r="D14" s="350"/>
      <c r="E14" s="366"/>
      <c r="F14" s="367"/>
    </row>
    <row r="15" spans="1:6" ht="19.5" thickBot="1" x14ac:dyDescent="0.35">
      <c r="A15" s="342" t="s">
        <v>927</v>
      </c>
      <c r="B15" s="277" t="s">
        <v>5990</v>
      </c>
      <c r="C15" s="277" t="s">
        <v>2632</v>
      </c>
      <c r="D15" s="351">
        <f>D17+D16+D18+D19+D20+D21</f>
        <v>687600</v>
      </c>
      <c r="E15" s="351">
        <f t="shared" ref="E15:F15" si="1">E17+E16+E18+E19+E20+E21</f>
        <v>0</v>
      </c>
      <c r="F15" s="379">
        <f t="shared" si="1"/>
        <v>0</v>
      </c>
    </row>
    <row r="16" spans="1:6" ht="16.5" thickTop="1" x14ac:dyDescent="0.25">
      <c r="A16" s="332" t="s">
        <v>6424</v>
      </c>
      <c r="B16" s="277" t="s">
        <v>6440</v>
      </c>
      <c r="C16" s="277" t="s">
        <v>3651</v>
      </c>
      <c r="D16" s="397">
        <v>687600</v>
      </c>
      <c r="E16" s="397"/>
      <c r="F16" s="411"/>
    </row>
    <row r="17" spans="1:6" ht="15.75" x14ac:dyDescent="0.25">
      <c r="A17" s="332"/>
      <c r="B17" s="277"/>
      <c r="C17" s="277"/>
      <c r="D17" s="414"/>
      <c r="E17" s="414"/>
      <c r="F17" s="419"/>
    </row>
    <row r="18" spans="1:6" ht="15.75" thickBot="1" x14ac:dyDescent="0.3">
      <c r="A18" s="345"/>
      <c r="B18" s="346"/>
      <c r="C18" s="346"/>
      <c r="D18" s="346"/>
      <c r="E18" s="346"/>
      <c r="F18" s="347"/>
    </row>
  </sheetData>
  <mergeCells count="1">
    <mergeCell ref="A1:F1"/>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99"/>
  </sheetPr>
  <dimension ref="A1:H35"/>
  <sheetViews>
    <sheetView topLeftCell="A16" workbookViewId="0">
      <selection activeCell="D16" sqref="D16:F20"/>
    </sheetView>
  </sheetViews>
  <sheetFormatPr defaultRowHeight="15" x14ac:dyDescent="0.25"/>
  <cols>
    <col min="1" max="1" width="117.85546875" customWidth="1"/>
    <col min="2" max="2" width="28.42578125" customWidth="1"/>
    <col min="3" max="3" width="36.5703125" customWidth="1"/>
    <col min="4" max="4" width="13.85546875" customWidth="1"/>
    <col min="5" max="5" width="11.42578125" customWidth="1"/>
    <col min="6" max="6" width="11.7109375" customWidth="1"/>
  </cols>
  <sheetData>
    <row r="1" spans="1:8" ht="21" x14ac:dyDescent="0.35">
      <c r="A1" s="681" t="s">
        <v>5780</v>
      </c>
      <c r="B1" s="681"/>
      <c r="C1" s="681"/>
      <c r="D1" s="681"/>
      <c r="E1" s="681"/>
      <c r="F1" s="681"/>
      <c r="G1" s="393"/>
      <c r="H1" s="393"/>
    </row>
    <row r="2" spans="1:8" ht="18.75" x14ac:dyDescent="0.3">
      <c r="A2" s="317" t="s">
        <v>6590</v>
      </c>
      <c r="B2" s="277" t="s">
        <v>6393</v>
      </c>
      <c r="C2" s="277" t="s">
        <v>6394</v>
      </c>
      <c r="D2" s="482"/>
      <c r="E2" s="482"/>
      <c r="F2" s="482"/>
      <c r="G2" s="394"/>
      <c r="H2" s="394"/>
    </row>
    <row r="3" spans="1:8" ht="18.75" x14ac:dyDescent="0.3">
      <c r="A3" s="317" t="s">
        <v>6591</v>
      </c>
      <c r="B3" s="277" t="s">
        <v>6395</v>
      </c>
      <c r="C3" s="277" t="s">
        <v>5681</v>
      </c>
      <c r="D3" s="482"/>
      <c r="E3" s="482"/>
      <c r="F3" s="482"/>
      <c r="G3" s="394"/>
      <c r="H3" s="394"/>
    </row>
    <row r="4" spans="1:8" ht="18.75" x14ac:dyDescent="0.3">
      <c r="A4" s="317" t="s">
        <v>6589</v>
      </c>
      <c r="B4" s="277" t="s">
        <v>6392</v>
      </c>
      <c r="C4" s="277" t="s">
        <v>985</v>
      </c>
      <c r="D4" s="482"/>
      <c r="E4" s="482"/>
      <c r="F4" s="482"/>
      <c r="G4" s="394"/>
      <c r="H4" s="394"/>
    </row>
    <row r="5" spans="1:8" ht="18.75" x14ac:dyDescent="0.3">
      <c r="A5" s="317" t="s">
        <v>6545</v>
      </c>
      <c r="B5" s="277" t="s">
        <v>6347</v>
      </c>
      <c r="C5" s="277" t="s">
        <v>6348</v>
      </c>
      <c r="D5" s="482"/>
      <c r="E5" s="482"/>
      <c r="F5" s="482"/>
      <c r="G5" s="394"/>
      <c r="H5" s="394"/>
    </row>
    <row r="6" spans="1:8" ht="18.75" x14ac:dyDescent="0.3">
      <c r="A6" s="317" t="s">
        <v>6710</v>
      </c>
      <c r="B6" s="277"/>
      <c r="C6" s="277"/>
      <c r="D6" s="482"/>
      <c r="E6" s="482"/>
      <c r="F6" s="482"/>
      <c r="G6" s="394"/>
      <c r="H6" s="394"/>
    </row>
    <row r="7" spans="1:8" ht="18.75" x14ac:dyDescent="0.3">
      <c r="A7" s="317" t="s">
        <v>6609</v>
      </c>
      <c r="B7" s="277" t="s">
        <v>6610</v>
      </c>
      <c r="C7" s="277" t="s">
        <v>4367</v>
      </c>
      <c r="D7" s="482"/>
      <c r="E7" s="482"/>
      <c r="F7" s="482"/>
      <c r="G7" s="394"/>
      <c r="H7" s="394"/>
    </row>
    <row r="8" spans="1:8" ht="15.75" thickBot="1" x14ac:dyDescent="0.3">
      <c r="A8" s="299">
        <v>1018</v>
      </c>
    </row>
    <row r="9" spans="1:8" ht="15.75" x14ac:dyDescent="0.25">
      <c r="A9" s="326" t="s">
        <v>6291</v>
      </c>
      <c r="B9" s="327" t="s">
        <v>6289</v>
      </c>
      <c r="C9" s="327" t="s">
        <v>653</v>
      </c>
      <c r="D9" s="328" t="s">
        <v>6241</v>
      </c>
      <c r="E9" s="328" t="s">
        <v>6308</v>
      </c>
      <c r="F9" s="405" t="s">
        <v>6319</v>
      </c>
    </row>
    <row r="10" spans="1:8" ht="15.75" x14ac:dyDescent="0.25">
      <c r="A10" s="373"/>
      <c r="B10" s="309"/>
      <c r="C10" s="309"/>
      <c r="D10" s="310"/>
      <c r="E10" s="277"/>
      <c r="F10" s="338"/>
    </row>
    <row r="11" spans="1:8" ht="19.5" thickBot="1" x14ac:dyDescent="0.35">
      <c r="A11" s="342" t="s">
        <v>5884</v>
      </c>
      <c r="B11" s="280" t="s">
        <v>6325</v>
      </c>
      <c r="C11" s="277" t="s">
        <v>1848</v>
      </c>
      <c r="D11" s="351">
        <f>SUM(D12:D20)</f>
        <v>745580</v>
      </c>
      <c r="E11" s="351">
        <f>SUM(E12:E20)</f>
        <v>797789.6</v>
      </c>
      <c r="F11" s="379">
        <f>SUM(F12:F20)-2</f>
        <v>853639.87200000009</v>
      </c>
    </row>
    <row r="12" spans="1:8" ht="16.5" thickTop="1" x14ac:dyDescent="0.25">
      <c r="A12" s="332" t="s">
        <v>45</v>
      </c>
      <c r="B12" s="277" t="s">
        <v>5795</v>
      </c>
      <c r="C12" s="277" t="s">
        <v>1853</v>
      </c>
      <c r="D12" s="349">
        <v>476500</v>
      </c>
      <c r="E12" s="349">
        <f>D12+(D12*7/100)+5</f>
        <v>509860</v>
      </c>
      <c r="F12" s="399">
        <f>E12+(E12*7/100)</f>
        <v>545550.19999999995</v>
      </c>
    </row>
    <row r="13" spans="1:8" ht="15.75" x14ac:dyDescent="0.25">
      <c r="A13" s="332" t="s">
        <v>49</v>
      </c>
      <c r="B13" s="277" t="s">
        <v>5797</v>
      </c>
      <c r="C13" s="277" t="s">
        <v>1858</v>
      </c>
      <c r="D13" s="349">
        <v>39800</v>
      </c>
      <c r="E13" s="349">
        <f>D13+(D13*7/100)+4</f>
        <v>42590</v>
      </c>
      <c r="F13" s="399">
        <f>E13+(E13*7/100)-1</f>
        <v>45570.3</v>
      </c>
    </row>
    <row r="14" spans="1:8" ht="15.75" x14ac:dyDescent="0.25">
      <c r="A14" s="332" t="s">
        <v>5801</v>
      </c>
      <c r="B14" s="277" t="s">
        <v>5811</v>
      </c>
      <c r="C14" s="277" t="s">
        <v>1875</v>
      </c>
      <c r="D14" s="349">
        <v>12600</v>
      </c>
      <c r="E14" s="349">
        <f>D14+(D14*7/100)+8</f>
        <v>13490</v>
      </c>
      <c r="F14" s="399">
        <f>E14+(E14*7/100)-4</f>
        <v>14430.3</v>
      </c>
    </row>
    <row r="15" spans="1:8" ht="15.75" x14ac:dyDescent="0.25">
      <c r="A15" s="332" t="s">
        <v>5821</v>
      </c>
      <c r="B15" s="277" t="s">
        <v>5822</v>
      </c>
      <c r="C15" s="277" t="s">
        <v>1897</v>
      </c>
      <c r="D15" s="349">
        <v>50000</v>
      </c>
      <c r="E15" s="349">
        <f>D15+(D15*7/100)</f>
        <v>53500</v>
      </c>
      <c r="F15" s="432">
        <f>E15+(E15*7/100)+5</f>
        <v>57250</v>
      </c>
    </row>
    <row r="16" spans="1:8" ht="15.75" x14ac:dyDescent="0.25">
      <c r="A16" s="332" t="s">
        <v>5830</v>
      </c>
      <c r="B16" s="277" t="s">
        <v>5831</v>
      </c>
      <c r="C16" s="277" t="s">
        <v>1928</v>
      </c>
      <c r="D16" s="349">
        <v>20000</v>
      </c>
      <c r="E16" s="349">
        <f>D16+(D16*7/100)</f>
        <v>21400</v>
      </c>
      <c r="F16" s="432">
        <f>E16+(E16*7/100)+2</f>
        <v>22900</v>
      </c>
    </row>
    <row r="17" spans="1:6" ht="15.75" x14ac:dyDescent="0.25">
      <c r="A17" s="332" t="s">
        <v>5828</v>
      </c>
      <c r="B17" s="277" t="s">
        <v>5829</v>
      </c>
      <c r="C17" s="277" t="s">
        <v>1918</v>
      </c>
      <c r="D17" s="349">
        <v>27400</v>
      </c>
      <c r="E17" s="349">
        <f>D17+(D17*7/100)+2</f>
        <v>29320</v>
      </c>
      <c r="F17" s="399">
        <f>E17+(E17*7/100)-2</f>
        <v>31370.400000000001</v>
      </c>
    </row>
    <row r="18" spans="1:6" ht="15.75" x14ac:dyDescent="0.25">
      <c r="A18" s="332" t="s">
        <v>65</v>
      </c>
      <c r="B18" s="277" t="s">
        <v>5839</v>
      </c>
      <c r="C18" s="277" t="s">
        <v>1944</v>
      </c>
      <c r="D18" s="349">
        <v>23800</v>
      </c>
      <c r="E18" s="349">
        <f>D18+(D18*7/100)+4</f>
        <v>25470</v>
      </c>
      <c r="F18" s="399">
        <f>E18+(E18*7/100)-3</f>
        <v>27249.9</v>
      </c>
    </row>
    <row r="19" spans="1:6" ht="15.75" x14ac:dyDescent="0.25">
      <c r="A19" s="332" t="s">
        <v>60</v>
      </c>
      <c r="B19" s="277" t="s">
        <v>5840</v>
      </c>
      <c r="C19" s="277" t="s">
        <v>1947</v>
      </c>
      <c r="D19" s="349">
        <v>86000</v>
      </c>
      <c r="E19" s="349">
        <f t="shared" ref="E19" si="0">D19+(D19*7/100)</f>
        <v>92020</v>
      </c>
      <c r="F19" s="399">
        <f>E19+(E19*7/100)+9</f>
        <v>98470.399999999994</v>
      </c>
    </row>
    <row r="20" spans="1:6" ht="15.75" x14ac:dyDescent="0.25">
      <c r="A20" s="332" t="s">
        <v>5836</v>
      </c>
      <c r="B20" s="277" t="s">
        <v>5841</v>
      </c>
      <c r="C20" s="277" t="s">
        <v>1951</v>
      </c>
      <c r="D20" s="349">
        <v>9480</v>
      </c>
      <c r="E20" s="400">
        <f>D20+(D20*7/100)-4</f>
        <v>10139.6</v>
      </c>
      <c r="F20" s="399">
        <f>E20+(E20*7/100)+1</f>
        <v>10850.371999999999</v>
      </c>
    </row>
    <row r="21" spans="1:6" ht="15.75" x14ac:dyDescent="0.25">
      <c r="A21" s="332"/>
      <c r="B21" s="277"/>
      <c r="C21" s="277"/>
      <c r="D21" s="349"/>
      <c r="E21" s="378"/>
      <c r="F21" s="384"/>
    </row>
    <row r="22" spans="1:6" ht="19.5" thickBot="1" x14ac:dyDescent="0.35">
      <c r="A22" s="342" t="s">
        <v>5943</v>
      </c>
      <c r="B22" s="277" t="s">
        <v>6336</v>
      </c>
      <c r="C22" s="277" t="s">
        <v>2037</v>
      </c>
      <c r="D22" s="351">
        <f>D23</f>
        <v>265000</v>
      </c>
      <c r="E22" s="351">
        <f t="shared" ref="E22:F22" si="1">E23</f>
        <v>283550</v>
      </c>
      <c r="F22" s="379">
        <f t="shared" si="1"/>
        <v>303399.5</v>
      </c>
    </row>
    <row r="23" spans="1:6" ht="16.5" thickTop="1" x14ac:dyDescent="0.25">
      <c r="A23" s="332" t="s">
        <v>5944</v>
      </c>
      <c r="B23" s="277" t="s">
        <v>5945</v>
      </c>
      <c r="C23" s="277" t="s">
        <v>2055</v>
      </c>
      <c r="D23" s="350">
        <f>335000-40000-30000</f>
        <v>265000</v>
      </c>
      <c r="E23" s="349">
        <f>D23+(D23*7/100)</f>
        <v>283550</v>
      </c>
      <c r="F23" s="399">
        <f>E23+(E23*7/100)+1</f>
        <v>303399.5</v>
      </c>
    </row>
    <row r="24" spans="1:6" ht="15.75" x14ac:dyDescent="0.25">
      <c r="A24" s="332"/>
      <c r="B24" s="277"/>
      <c r="C24" s="277"/>
      <c r="D24" s="349"/>
      <c r="E24" s="378"/>
      <c r="F24" s="384"/>
    </row>
    <row r="25" spans="1:6" ht="19.5" thickBot="1" x14ac:dyDescent="0.35">
      <c r="A25" s="342" t="s">
        <v>5879</v>
      </c>
      <c r="B25" s="277" t="s">
        <v>6326</v>
      </c>
      <c r="C25" s="277" t="s">
        <v>2157</v>
      </c>
      <c r="D25" s="351">
        <f>SUM(D26:D28)</f>
        <v>84800</v>
      </c>
      <c r="E25" s="351">
        <f>SUM(E26:E28)</f>
        <v>90740</v>
      </c>
      <c r="F25" s="379">
        <f>SUM(F26:F28)</f>
        <v>97099.8</v>
      </c>
    </row>
    <row r="26" spans="1:6" ht="16.5" thickTop="1" x14ac:dyDescent="0.25">
      <c r="A26" s="332" t="s">
        <v>5869</v>
      </c>
      <c r="B26" s="277" t="s">
        <v>5870</v>
      </c>
      <c r="C26" s="277" t="s">
        <v>2466</v>
      </c>
      <c r="D26" s="350">
        <v>4800</v>
      </c>
      <c r="E26" s="349">
        <f>D26+(D26*7/100)+4</f>
        <v>5140</v>
      </c>
      <c r="F26" s="432">
        <f t="shared" ref="F26" si="2">E26+(E26*7/100)</f>
        <v>5499.8</v>
      </c>
    </row>
    <row r="27" spans="1:6" ht="15.75" x14ac:dyDescent="0.25">
      <c r="A27" s="332" t="s">
        <v>5940</v>
      </c>
      <c r="B27" s="277" t="s">
        <v>5941</v>
      </c>
      <c r="C27" s="277" t="s">
        <v>2557</v>
      </c>
      <c r="D27" s="349">
        <v>10000</v>
      </c>
      <c r="E27" s="349">
        <f t="shared" ref="E27" si="3">D27+(D27*7/100)</f>
        <v>10700</v>
      </c>
      <c r="F27" s="432">
        <f>E27+(E27*7/100)+1</f>
        <v>11450</v>
      </c>
    </row>
    <row r="28" spans="1:6" ht="15.75" x14ac:dyDescent="0.25">
      <c r="A28" s="332" t="s">
        <v>524</v>
      </c>
      <c r="B28" s="277" t="s">
        <v>5942</v>
      </c>
      <c r="C28" s="277" t="s">
        <v>2565</v>
      </c>
      <c r="D28" s="349">
        <v>70000</v>
      </c>
      <c r="E28" s="349">
        <f t="shared" ref="E28" si="4">D28+(D28*7/100)</f>
        <v>74900</v>
      </c>
      <c r="F28" s="432">
        <f>E28+(E28*7/100)+7</f>
        <v>80150</v>
      </c>
    </row>
    <row r="29" spans="1:6" ht="15.75" x14ac:dyDescent="0.25">
      <c r="A29" s="332"/>
      <c r="B29" s="277"/>
      <c r="C29" s="277"/>
      <c r="D29" s="349"/>
      <c r="E29" s="378"/>
      <c r="F29" s="384"/>
    </row>
    <row r="30" spans="1:6" ht="16.5" thickBot="1" x14ac:dyDescent="0.3">
      <c r="A30" s="344" t="s">
        <v>6251</v>
      </c>
      <c r="B30" s="277"/>
      <c r="C30" s="277"/>
      <c r="D30" s="351">
        <f>D11+D22+D25</f>
        <v>1095380</v>
      </c>
      <c r="E30" s="351">
        <f t="shared" ref="E30" si="5">E11+E22+E25</f>
        <v>1172079.6000000001</v>
      </c>
      <c r="F30" s="379">
        <f>F11+F22+F25+1</f>
        <v>1254140.172</v>
      </c>
    </row>
    <row r="31" spans="1:6" ht="19.5" thickTop="1" x14ac:dyDescent="0.3">
      <c r="A31" s="342" t="s">
        <v>5989</v>
      </c>
      <c r="B31" s="277"/>
      <c r="C31" s="277"/>
      <c r="D31" s="350"/>
      <c r="E31" s="366"/>
      <c r="F31" s="367"/>
    </row>
    <row r="32" spans="1:6" ht="19.5" thickBot="1" x14ac:dyDescent="0.35">
      <c r="A32" s="342" t="s">
        <v>927</v>
      </c>
      <c r="B32" s="277" t="s">
        <v>5990</v>
      </c>
      <c r="C32" s="277" t="s">
        <v>2632</v>
      </c>
      <c r="D32" s="351">
        <f>SUM(D33:D34)</f>
        <v>1095380</v>
      </c>
      <c r="E32" s="351">
        <f t="shared" ref="E32" si="6">SUM(E33:E34)</f>
        <v>1172080</v>
      </c>
      <c r="F32" s="379">
        <f>SUM(F33:F34)</f>
        <v>1254140</v>
      </c>
    </row>
    <row r="33" spans="1:6" ht="16.5" thickTop="1" x14ac:dyDescent="0.25">
      <c r="A33" s="455" t="s">
        <v>6425</v>
      </c>
      <c r="B33" s="424" t="s">
        <v>6439</v>
      </c>
      <c r="C33" s="424" t="s">
        <v>2818</v>
      </c>
      <c r="D33" s="350">
        <v>0</v>
      </c>
      <c r="E33" s="400">
        <v>0</v>
      </c>
      <c r="F33" s="432">
        <v>0</v>
      </c>
    </row>
    <row r="34" spans="1:6" ht="15.75" x14ac:dyDescent="0.25">
      <c r="A34" s="455" t="s">
        <v>6424</v>
      </c>
      <c r="B34" s="424" t="s">
        <v>6440</v>
      </c>
      <c r="C34" s="424" t="s">
        <v>3651</v>
      </c>
      <c r="D34" s="349">
        <v>1095380</v>
      </c>
      <c r="E34" s="400">
        <v>1172080</v>
      </c>
      <c r="F34" s="432">
        <v>1254140</v>
      </c>
    </row>
    <row r="35" spans="1:6" ht="15.75" thickBot="1" x14ac:dyDescent="0.3">
      <c r="A35" s="345"/>
      <c r="B35" s="346"/>
      <c r="C35" s="346"/>
      <c r="D35" s="346"/>
      <c r="E35" s="346"/>
      <c r="F35" s="347"/>
    </row>
  </sheetData>
  <mergeCells count="1">
    <mergeCell ref="A1:F1"/>
  </mergeCell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H35"/>
  <sheetViews>
    <sheetView topLeftCell="A13" workbookViewId="0">
      <selection activeCell="D12" sqref="D12:F12"/>
    </sheetView>
  </sheetViews>
  <sheetFormatPr defaultRowHeight="15" x14ac:dyDescent="0.25"/>
  <cols>
    <col min="1" max="1" width="108.28515625" customWidth="1"/>
    <col min="2" max="2" width="31.42578125" customWidth="1"/>
    <col min="3" max="3" width="37.85546875" customWidth="1"/>
    <col min="4" max="4" width="14.28515625" customWidth="1"/>
    <col min="5" max="5" width="13.140625" customWidth="1"/>
    <col min="6" max="6" width="11.85546875" customWidth="1"/>
  </cols>
  <sheetData>
    <row r="1" spans="1:8" ht="21" x14ac:dyDescent="0.35">
      <c r="A1" s="681" t="s">
        <v>5780</v>
      </c>
      <c r="B1" s="681"/>
      <c r="C1" s="681"/>
      <c r="D1" s="681"/>
      <c r="E1" s="681"/>
      <c r="F1" s="681"/>
      <c r="G1" s="393"/>
      <c r="H1" s="393"/>
    </row>
    <row r="2" spans="1:8" ht="18.75" x14ac:dyDescent="0.3">
      <c r="A2" s="317" t="s">
        <v>6592</v>
      </c>
      <c r="B2" s="277" t="s">
        <v>6398</v>
      </c>
      <c r="C2" s="277" t="s">
        <v>6399</v>
      </c>
      <c r="D2" s="482"/>
      <c r="E2" s="482"/>
      <c r="F2" s="482"/>
      <c r="G2" s="394"/>
      <c r="H2" s="394"/>
    </row>
    <row r="3" spans="1:8" ht="18.75" x14ac:dyDescent="0.3">
      <c r="A3" s="317" t="s">
        <v>6593</v>
      </c>
      <c r="B3" s="277" t="s">
        <v>6400</v>
      </c>
      <c r="C3" s="277" t="s">
        <v>5707</v>
      </c>
      <c r="D3" s="482"/>
      <c r="E3" s="482"/>
      <c r="F3" s="482"/>
      <c r="G3" s="394"/>
      <c r="H3" s="394"/>
    </row>
    <row r="4" spans="1:8" ht="18.75" x14ac:dyDescent="0.3">
      <c r="A4" s="317" t="s">
        <v>6594</v>
      </c>
      <c r="B4" s="277" t="s">
        <v>6401</v>
      </c>
      <c r="C4" s="277" t="s">
        <v>988</v>
      </c>
      <c r="D4" s="482"/>
      <c r="E4" s="482"/>
      <c r="F4" s="482"/>
      <c r="G4" s="394"/>
      <c r="H4" s="394"/>
    </row>
    <row r="5" spans="1:8" ht="18.75" x14ac:dyDescent="0.3">
      <c r="A5" s="317" t="s">
        <v>6545</v>
      </c>
      <c r="B5" s="277" t="s">
        <v>6347</v>
      </c>
      <c r="C5" s="277" t="s">
        <v>6348</v>
      </c>
      <c r="D5" s="482"/>
      <c r="E5" s="482"/>
      <c r="F5" s="482"/>
      <c r="G5" s="394"/>
      <c r="H5" s="394"/>
    </row>
    <row r="6" spans="1:8" ht="18.75" x14ac:dyDescent="0.3">
      <c r="A6" s="317" t="s">
        <v>6711</v>
      </c>
      <c r="B6" s="277"/>
      <c r="C6" s="277"/>
      <c r="D6" s="482"/>
      <c r="E6" s="482"/>
      <c r="F6" s="482"/>
      <c r="G6" s="394"/>
      <c r="H6" s="394"/>
    </row>
    <row r="7" spans="1:8" ht="18.75" x14ac:dyDescent="0.3">
      <c r="A7" s="317" t="s">
        <v>6609</v>
      </c>
      <c r="B7" s="277" t="s">
        <v>6610</v>
      </c>
      <c r="C7" s="277" t="s">
        <v>4367</v>
      </c>
      <c r="D7" s="482"/>
      <c r="E7" s="482"/>
      <c r="F7" s="482"/>
      <c r="G7" s="394"/>
      <c r="H7" s="394"/>
    </row>
    <row r="8" spans="1:8" ht="15.75" thickBot="1" x14ac:dyDescent="0.3">
      <c r="A8" s="299">
        <v>1019</v>
      </c>
    </row>
    <row r="9" spans="1:8" ht="15.75" x14ac:dyDescent="0.25">
      <c r="A9" s="326" t="s">
        <v>6291</v>
      </c>
      <c r="B9" s="327" t="s">
        <v>6289</v>
      </c>
      <c r="C9" s="327" t="s">
        <v>653</v>
      </c>
      <c r="D9" s="328" t="s">
        <v>6241</v>
      </c>
      <c r="E9" s="328" t="s">
        <v>6308</v>
      </c>
      <c r="F9" s="405" t="s">
        <v>6319</v>
      </c>
    </row>
    <row r="10" spans="1:8" ht="15.75" x14ac:dyDescent="0.25">
      <c r="A10" s="373"/>
      <c r="B10" s="309"/>
      <c r="C10" s="309"/>
      <c r="D10" s="310"/>
      <c r="E10" s="277"/>
      <c r="F10" s="338"/>
    </row>
    <row r="11" spans="1:8" ht="19.5" thickBot="1" x14ac:dyDescent="0.35">
      <c r="A11" s="342" t="s">
        <v>1168</v>
      </c>
      <c r="B11" s="277" t="s">
        <v>6334</v>
      </c>
      <c r="C11" s="277" t="s">
        <v>1169</v>
      </c>
      <c r="D11" s="351">
        <f>D12</f>
        <v>444000</v>
      </c>
      <c r="E11" s="351">
        <f t="shared" ref="E11:F11" si="0">E12</f>
        <v>475080</v>
      </c>
      <c r="F11" s="379">
        <f t="shared" si="0"/>
        <v>508339.6</v>
      </c>
    </row>
    <row r="12" spans="1:8" ht="16.5" thickTop="1" x14ac:dyDescent="0.25">
      <c r="A12" s="332" t="s">
        <v>5953</v>
      </c>
      <c r="B12" s="277" t="s">
        <v>6293</v>
      </c>
      <c r="C12" s="277" t="s">
        <v>1172</v>
      </c>
      <c r="D12" s="350">
        <v>444000</v>
      </c>
      <c r="E12" s="350">
        <f>D12+(D12*7/100)</f>
        <v>475080</v>
      </c>
      <c r="F12" s="435">
        <f>E12+(E12*7/100)+4</f>
        <v>508339.6</v>
      </c>
    </row>
    <row r="13" spans="1:8" ht="15.75" x14ac:dyDescent="0.25">
      <c r="A13" s="332"/>
      <c r="B13" s="277"/>
      <c r="C13" s="277"/>
      <c r="D13" s="349"/>
      <c r="E13" s="378"/>
      <c r="F13" s="384"/>
    </row>
    <row r="14" spans="1:8" ht="19.5" thickBot="1" x14ac:dyDescent="0.35">
      <c r="A14" s="342" t="s">
        <v>462</v>
      </c>
      <c r="B14" s="277" t="s">
        <v>6327</v>
      </c>
      <c r="C14" s="277" t="s">
        <v>1510</v>
      </c>
      <c r="D14" s="351">
        <f>D15</f>
        <v>1200000</v>
      </c>
      <c r="E14" s="351">
        <f t="shared" ref="E14:F14" si="1">E15</f>
        <v>1284000</v>
      </c>
      <c r="F14" s="379">
        <f t="shared" si="1"/>
        <v>1373880</v>
      </c>
    </row>
    <row r="15" spans="1:8" ht="16.5" thickTop="1" x14ac:dyDescent="0.25">
      <c r="A15" s="332" t="s">
        <v>503</v>
      </c>
      <c r="B15" s="277" t="s">
        <v>6294</v>
      </c>
      <c r="C15" s="277" t="s">
        <v>1602</v>
      </c>
      <c r="D15" s="350">
        <v>1200000</v>
      </c>
      <c r="E15" s="350">
        <f>D15+(D15*7/100)</f>
        <v>1284000</v>
      </c>
      <c r="F15" s="412">
        <f>E15+(E15*7/100)</f>
        <v>1373880</v>
      </c>
    </row>
    <row r="16" spans="1:8" ht="15.75" x14ac:dyDescent="0.25">
      <c r="A16" s="332"/>
      <c r="B16" s="277"/>
      <c r="C16" s="277"/>
      <c r="D16" s="349"/>
      <c r="E16" s="378"/>
      <c r="F16" s="384"/>
    </row>
    <row r="17" spans="1:6" ht="19.5" thickBot="1" x14ac:dyDescent="0.35">
      <c r="A17" s="342" t="s">
        <v>5879</v>
      </c>
      <c r="B17" s="277" t="s">
        <v>6326</v>
      </c>
      <c r="C17" s="277" t="s">
        <v>2157</v>
      </c>
      <c r="D17" s="351">
        <f>SUM(D18:D22)</f>
        <v>86500</v>
      </c>
      <c r="E17" s="351">
        <f t="shared" ref="E17:F17" si="2">SUM(E18:E22)</f>
        <v>92560</v>
      </c>
      <c r="F17" s="351">
        <f t="shared" si="2"/>
        <v>99049.2</v>
      </c>
    </row>
    <row r="18" spans="1:6" ht="16.5" thickTop="1" x14ac:dyDescent="0.25">
      <c r="A18" s="332" t="s">
        <v>532</v>
      </c>
      <c r="B18" s="277" t="s">
        <v>5863</v>
      </c>
      <c r="C18" s="277" t="s">
        <v>2388</v>
      </c>
      <c r="D18" s="349">
        <f>10000+5500</f>
        <v>15500</v>
      </c>
      <c r="E18" s="350">
        <f>D18+(D18*7/100)+5</f>
        <v>16590</v>
      </c>
      <c r="F18" s="435">
        <f>E18+(E18*7/100)-1</f>
        <v>17750.3</v>
      </c>
    </row>
    <row r="19" spans="1:6" ht="15.75" x14ac:dyDescent="0.25">
      <c r="A19" s="332" t="s">
        <v>6738</v>
      </c>
      <c r="B19" s="277" t="s">
        <v>6739</v>
      </c>
      <c r="C19" s="277" t="s">
        <v>2410</v>
      </c>
      <c r="D19" s="349">
        <f>9000+7000</f>
        <v>16000</v>
      </c>
      <c r="E19" s="350">
        <f t="shared" ref="E19" si="3">D19+(D19*7/100)</f>
        <v>17120</v>
      </c>
      <c r="F19" s="435">
        <f>E19+(E19*7/100)+2</f>
        <v>18320.400000000001</v>
      </c>
    </row>
    <row r="20" spans="1:6" ht="15.75" x14ac:dyDescent="0.25">
      <c r="A20" s="332" t="s">
        <v>5910</v>
      </c>
      <c r="B20" s="277" t="s">
        <v>5911</v>
      </c>
      <c r="C20" s="277" t="s">
        <v>2419</v>
      </c>
      <c r="D20" s="349">
        <v>45000</v>
      </c>
      <c r="E20" s="350">
        <f t="shared" ref="E20" si="4">D20+(D20*7/100)</f>
        <v>48150</v>
      </c>
      <c r="F20" s="435">
        <f>E20+(E20*7/100)-1</f>
        <v>51519.5</v>
      </c>
    </row>
    <row r="21" spans="1:6" ht="15.75" x14ac:dyDescent="0.25">
      <c r="A21" s="332" t="s">
        <v>562</v>
      </c>
      <c r="B21" s="277" t="s">
        <v>5871</v>
      </c>
      <c r="C21" s="277" t="s">
        <v>2511</v>
      </c>
      <c r="D21" s="349">
        <v>5000</v>
      </c>
      <c r="E21" s="350">
        <f t="shared" ref="E21:E22" si="5">D21+(D21*7/100)</f>
        <v>5350</v>
      </c>
      <c r="F21" s="435">
        <f>E21+(E21*7/100)+5</f>
        <v>5729.5</v>
      </c>
    </row>
    <row r="22" spans="1:6" ht="15.75" x14ac:dyDescent="0.25">
      <c r="A22" s="332" t="s">
        <v>566</v>
      </c>
      <c r="B22" s="277" t="s">
        <v>5912</v>
      </c>
      <c r="C22" s="277" t="s">
        <v>2520</v>
      </c>
      <c r="D22" s="349">
        <v>5000</v>
      </c>
      <c r="E22" s="350">
        <f t="shared" si="5"/>
        <v>5350</v>
      </c>
      <c r="F22" s="435">
        <f>E22+(E22*7/100)+5</f>
        <v>5729.5</v>
      </c>
    </row>
    <row r="23" spans="1:6" ht="15.75" x14ac:dyDescent="0.25">
      <c r="A23" s="332"/>
      <c r="B23" s="277"/>
      <c r="C23" s="277"/>
      <c r="D23" s="349"/>
      <c r="E23" s="378"/>
      <c r="F23" s="384"/>
    </row>
    <row r="24" spans="1:6" ht="16.5" thickBot="1" x14ac:dyDescent="0.3">
      <c r="A24" s="344" t="s">
        <v>6251</v>
      </c>
      <c r="B24" s="277"/>
      <c r="C24" s="277"/>
      <c r="D24" s="351">
        <f>D11+D14+D17</f>
        <v>1730500</v>
      </c>
      <c r="E24" s="351">
        <f t="shared" ref="E24:F24" si="6">E11+E14+E17</f>
        <v>1851640</v>
      </c>
      <c r="F24" s="351">
        <f t="shared" si="6"/>
        <v>1981268.8</v>
      </c>
    </row>
    <row r="25" spans="1:6" ht="19.5" thickTop="1" x14ac:dyDescent="0.3">
      <c r="A25" s="342" t="s">
        <v>5989</v>
      </c>
      <c r="B25" s="277"/>
      <c r="C25" s="277"/>
      <c r="D25" s="350"/>
      <c r="E25" s="366"/>
      <c r="F25" s="367"/>
    </row>
    <row r="26" spans="1:6" ht="19.5" thickBot="1" x14ac:dyDescent="0.35">
      <c r="A26" s="342" t="s">
        <v>927</v>
      </c>
      <c r="B26" s="277" t="s">
        <v>5990</v>
      </c>
      <c r="C26" s="277" t="s">
        <v>2632</v>
      </c>
      <c r="D26" s="351">
        <f>D27+D28+D29+D30+D31</f>
        <v>2246000</v>
      </c>
      <c r="E26" s="351">
        <f>E27+E28+E29+E30+E31</f>
        <v>2403220</v>
      </c>
      <c r="F26" s="351">
        <f>F27+F28+F29+F30+F31+1</f>
        <v>2571450.4000000004</v>
      </c>
    </row>
    <row r="27" spans="1:6" ht="16.5" thickTop="1" x14ac:dyDescent="0.25">
      <c r="A27" s="341" t="s">
        <v>6441</v>
      </c>
      <c r="B27" s="277" t="s">
        <v>6442</v>
      </c>
      <c r="C27" s="277" t="s">
        <v>2820</v>
      </c>
      <c r="D27" s="350">
        <v>164000</v>
      </c>
      <c r="E27" s="401">
        <f>D27+(D27*7/100)</f>
        <v>175480</v>
      </c>
      <c r="F27" s="412">
        <f>E27+(E27*7/100)+6</f>
        <v>187769.60000000001</v>
      </c>
    </row>
    <row r="28" spans="1:6" ht="15.75" x14ac:dyDescent="0.25">
      <c r="A28" s="332" t="s">
        <v>6445</v>
      </c>
      <c r="B28" s="277" t="s">
        <v>6444</v>
      </c>
      <c r="C28" s="277" t="s">
        <v>3672</v>
      </c>
      <c r="D28" s="349">
        <v>1188300</v>
      </c>
      <c r="E28" s="350">
        <f>D28+(D28*7/100)+9-10</f>
        <v>1271480</v>
      </c>
      <c r="F28" s="435">
        <f>E28+(E28*7/100)+7-1</f>
        <v>1360489.6</v>
      </c>
    </row>
    <row r="29" spans="1:6" ht="15.75" x14ac:dyDescent="0.25">
      <c r="A29" s="385" t="s">
        <v>6446</v>
      </c>
      <c r="B29" s="386" t="s">
        <v>6443</v>
      </c>
      <c r="C29" s="386" t="s">
        <v>3689</v>
      </c>
      <c r="D29" s="426">
        <v>880000</v>
      </c>
      <c r="E29" s="349">
        <f>D29+(D29*7/100)</f>
        <v>941600</v>
      </c>
      <c r="F29" s="399">
        <f>E29+(E29*7/100)-2</f>
        <v>1007510</v>
      </c>
    </row>
    <row r="30" spans="1:6" ht="15.75" x14ac:dyDescent="0.25">
      <c r="A30" s="332" t="s">
        <v>6523</v>
      </c>
      <c r="B30" s="277" t="s">
        <v>6525</v>
      </c>
      <c r="C30" s="277" t="s">
        <v>6524</v>
      </c>
      <c r="D30" s="414">
        <v>0</v>
      </c>
      <c r="E30" s="349">
        <v>0</v>
      </c>
      <c r="F30" s="399">
        <v>0</v>
      </c>
    </row>
    <row r="31" spans="1:6" ht="15.75" x14ac:dyDescent="0.25">
      <c r="A31" s="438" t="s">
        <v>6732</v>
      </c>
      <c r="B31" s="424" t="s">
        <v>6733</v>
      </c>
      <c r="C31" s="424" t="s">
        <v>3252</v>
      </c>
      <c r="D31" s="537">
        <v>13700</v>
      </c>
      <c r="E31" s="294">
        <v>14660</v>
      </c>
      <c r="F31" s="540">
        <v>15680.2</v>
      </c>
    </row>
    <row r="32" spans="1:6" ht="15.75" thickBot="1" x14ac:dyDescent="0.3">
      <c r="A32" s="441"/>
      <c r="B32" s="442"/>
      <c r="C32" s="442"/>
      <c r="D32" s="442"/>
      <c r="E32" s="442"/>
      <c r="F32" s="443"/>
    </row>
    <row r="33" spans="3:4" x14ac:dyDescent="0.25">
      <c r="D33" s="431">
        <f>D26-D24</f>
        <v>515500</v>
      </c>
    </row>
    <row r="34" spans="3:4" ht="15.75" x14ac:dyDescent="0.25">
      <c r="D34" s="551">
        <v>1124500</v>
      </c>
    </row>
    <row r="35" spans="3:4" x14ac:dyDescent="0.25">
      <c r="C35" t="s">
        <v>6818</v>
      </c>
      <c r="D35" s="290">
        <f>D33-D34</f>
        <v>-609000</v>
      </c>
    </row>
  </sheetData>
  <mergeCells count="1">
    <mergeCell ref="A1:F1"/>
  </mergeCell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F20"/>
  <sheetViews>
    <sheetView workbookViewId="0">
      <selection activeCell="D11" sqref="D11"/>
    </sheetView>
  </sheetViews>
  <sheetFormatPr defaultRowHeight="15" x14ac:dyDescent="0.25"/>
  <cols>
    <col min="1" max="1" width="116.42578125" customWidth="1"/>
    <col min="2" max="2" width="32.140625" customWidth="1"/>
    <col min="3" max="3" width="36.85546875" customWidth="1"/>
    <col min="4" max="4" width="13.140625" customWidth="1"/>
    <col min="5" max="5" width="11.42578125" customWidth="1"/>
    <col min="6" max="6" width="10.7109375" customWidth="1"/>
  </cols>
  <sheetData>
    <row r="1" spans="1:6" ht="21" x14ac:dyDescent="0.35">
      <c r="A1" s="681" t="s">
        <v>5780</v>
      </c>
      <c r="B1" s="681"/>
      <c r="C1" s="681"/>
      <c r="D1" s="681"/>
      <c r="E1" s="681"/>
      <c r="F1" s="681"/>
    </row>
    <row r="2" spans="1:6" ht="18.75" x14ac:dyDescent="0.3">
      <c r="A2" s="317" t="s">
        <v>6819</v>
      </c>
      <c r="B2" s="277" t="s">
        <v>6820</v>
      </c>
      <c r="C2" s="277" t="s">
        <v>2670</v>
      </c>
      <c r="D2" s="482"/>
      <c r="E2" s="482"/>
      <c r="F2" s="482"/>
    </row>
    <row r="3" spans="1:6" ht="18.75" x14ac:dyDescent="0.3">
      <c r="A3" s="317" t="s">
        <v>6593</v>
      </c>
      <c r="B3" s="277" t="s">
        <v>6400</v>
      </c>
      <c r="C3" s="277" t="s">
        <v>5707</v>
      </c>
      <c r="D3" s="482"/>
      <c r="E3" s="482"/>
      <c r="F3" s="482"/>
    </row>
    <row r="4" spans="1:6" ht="18.75" x14ac:dyDescent="0.3">
      <c r="A4" s="317" t="s">
        <v>6594</v>
      </c>
      <c r="B4" s="277" t="s">
        <v>6401</v>
      </c>
      <c r="C4" s="277" t="s">
        <v>988</v>
      </c>
      <c r="D4" s="482"/>
      <c r="E4" s="482"/>
      <c r="F4" s="482"/>
    </row>
    <row r="5" spans="1:6" ht="18.75" x14ac:dyDescent="0.3">
      <c r="A5" s="317" t="s">
        <v>6545</v>
      </c>
      <c r="B5" s="277" t="s">
        <v>6347</v>
      </c>
      <c r="C5" s="277" t="s">
        <v>6348</v>
      </c>
      <c r="D5" s="482"/>
      <c r="E5" s="482"/>
      <c r="F5" s="482"/>
    </row>
    <row r="6" spans="1:6" ht="18.75" x14ac:dyDescent="0.3">
      <c r="A6" s="317" t="s">
        <v>6711</v>
      </c>
      <c r="B6" s="277"/>
      <c r="C6" s="277"/>
      <c r="D6" s="482"/>
      <c r="E6" s="482"/>
      <c r="F6" s="482"/>
    </row>
    <row r="7" spans="1:6" ht="18.75" x14ac:dyDescent="0.3">
      <c r="A7" s="317" t="s">
        <v>6609</v>
      </c>
      <c r="B7" s="277" t="s">
        <v>6610</v>
      </c>
      <c r="C7" s="277" t="s">
        <v>4367</v>
      </c>
      <c r="D7" s="482"/>
      <c r="E7" s="482"/>
      <c r="F7" s="482"/>
    </row>
    <row r="8" spans="1:6" ht="15.75" thickBot="1" x14ac:dyDescent="0.3">
      <c r="A8" s="299" t="s">
        <v>6830</v>
      </c>
    </row>
    <row r="9" spans="1:6" ht="15.75" x14ac:dyDescent="0.25">
      <c r="A9" s="326" t="s">
        <v>6291</v>
      </c>
      <c r="B9" s="327" t="s">
        <v>6289</v>
      </c>
      <c r="C9" s="327" t="s">
        <v>653</v>
      </c>
      <c r="D9" s="328" t="s">
        <v>6241</v>
      </c>
      <c r="E9" s="328" t="s">
        <v>6308</v>
      </c>
      <c r="F9" s="405" t="s">
        <v>6319</v>
      </c>
    </row>
    <row r="10" spans="1:6" x14ac:dyDescent="0.25">
      <c r="A10" s="332"/>
      <c r="B10" s="277"/>
      <c r="C10" s="277"/>
      <c r="D10" s="277"/>
      <c r="E10" s="277"/>
      <c r="F10" s="338"/>
    </row>
    <row r="11" spans="1:6" ht="15.75" x14ac:dyDescent="0.25">
      <c r="A11" s="332" t="s">
        <v>6445</v>
      </c>
      <c r="B11" s="277" t="s">
        <v>6444</v>
      </c>
      <c r="C11" s="277" t="s">
        <v>3672</v>
      </c>
      <c r="D11" s="414">
        <v>1124500</v>
      </c>
      <c r="E11" s="414"/>
      <c r="F11" s="419"/>
    </row>
    <row r="12" spans="1:6" ht="15.75" x14ac:dyDescent="0.25">
      <c r="A12" s="332"/>
      <c r="B12" s="277"/>
      <c r="C12" s="277"/>
      <c r="D12" s="414"/>
      <c r="E12" s="414"/>
      <c r="F12" s="419"/>
    </row>
    <row r="13" spans="1:6" ht="15.75" x14ac:dyDescent="0.25">
      <c r="A13" s="344" t="s">
        <v>6251</v>
      </c>
      <c r="B13" s="277"/>
      <c r="C13" s="277"/>
      <c r="D13" s="549">
        <f>D11</f>
        <v>1124500</v>
      </c>
      <c r="E13" s="549">
        <f t="shared" ref="E13:F13" si="0">E11</f>
        <v>0</v>
      </c>
      <c r="F13" s="550">
        <f t="shared" si="0"/>
        <v>0</v>
      </c>
    </row>
    <row r="14" spans="1:6" ht="18.75" x14ac:dyDescent="0.3">
      <c r="A14" s="342" t="s">
        <v>6232</v>
      </c>
      <c r="B14" s="277"/>
      <c r="C14" s="277"/>
      <c r="D14" s="349"/>
      <c r="E14" s="378"/>
      <c r="F14" s="384"/>
    </row>
    <row r="15" spans="1:6" ht="18.75" x14ac:dyDescent="0.3">
      <c r="A15" s="342" t="s">
        <v>927</v>
      </c>
      <c r="B15" s="277" t="s">
        <v>5990</v>
      </c>
      <c r="C15" s="277" t="s">
        <v>2632</v>
      </c>
      <c r="D15" s="549">
        <f>D17+D16+D18+D19+D20+D21</f>
        <v>1124500</v>
      </c>
      <c r="E15" s="549">
        <f t="shared" ref="E15:F15" si="1">E17+E16+E18+E19+E20+E21</f>
        <v>0</v>
      </c>
      <c r="F15" s="550">
        <f t="shared" si="1"/>
        <v>0</v>
      </c>
    </row>
    <row r="16" spans="1:6" ht="15.75" x14ac:dyDescent="0.25">
      <c r="A16" s="332" t="s">
        <v>6445</v>
      </c>
      <c r="B16" s="277" t="s">
        <v>6444</v>
      </c>
      <c r="C16" s="277" t="s">
        <v>3672</v>
      </c>
      <c r="D16" s="414">
        <v>1124500</v>
      </c>
      <c r="E16" s="414"/>
      <c r="F16" s="419"/>
    </row>
    <row r="17" spans="1:6" ht="15.75" x14ac:dyDescent="0.25">
      <c r="A17" s="332"/>
      <c r="B17" s="277"/>
      <c r="C17" s="277"/>
      <c r="D17" s="414"/>
      <c r="E17" s="414"/>
      <c r="F17" s="419"/>
    </row>
    <row r="18" spans="1:6" ht="16.5" thickBot="1" x14ac:dyDescent="0.3">
      <c r="A18" s="345"/>
      <c r="B18" s="346"/>
      <c r="C18" s="346"/>
      <c r="D18" s="504"/>
      <c r="E18" s="504"/>
      <c r="F18" s="505"/>
    </row>
    <row r="19" spans="1:6" ht="15.75" x14ac:dyDescent="0.25">
      <c r="D19" s="408"/>
      <c r="E19" s="408"/>
      <c r="F19" s="408"/>
    </row>
    <row r="20" spans="1:6" ht="15.75" x14ac:dyDescent="0.25">
      <c r="D20" s="408"/>
      <c r="E20" s="408"/>
      <c r="F20" s="408"/>
    </row>
  </sheetData>
  <mergeCells count="1">
    <mergeCell ref="A1:F1"/>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40"/>
  <sheetViews>
    <sheetView topLeftCell="A19" workbookViewId="0">
      <selection activeCell="D12" sqref="D12:F12"/>
    </sheetView>
  </sheetViews>
  <sheetFormatPr defaultRowHeight="15" x14ac:dyDescent="0.25"/>
  <cols>
    <col min="1" max="1" width="112.140625" customWidth="1"/>
    <col min="2" max="2" width="29.42578125" customWidth="1"/>
    <col min="3" max="3" width="36.28515625" customWidth="1"/>
    <col min="4" max="4" width="13.28515625" customWidth="1"/>
    <col min="5" max="5" width="13.85546875" customWidth="1"/>
    <col min="6" max="6" width="13.28515625" customWidth="1"/>
  </cols>
  <sheetData>
    <row r="1" spans="1:8" ht="21" x14ac:dyDescent="0.35">
      <c r="A1" s="681" t="s">
        <v>5780</v>
      </c>
      <c r="B1" s="681"/>
      <c r="C1" s="681"/>
      <c r="D1" s="681"/>
      <c r="E1" s="681"/>
      <c r="F1" s="681"/>
      <c r="G1" s="393"/>
      <c r="H1" s="393"/>
    </row>
    <row r="2" spans="1:8" ht="18.75" x14ac:dyDescent="0.3">
      <c r="A2" s="317" t="s">
        <v>6595</v>
      </c>
      <c r="B2" s="277" t="s">
        <v>6402</v>
      </c>
      <c r="C2" s="277" t="s">
        <v>6403</v>
      </c>
      <c r="D2" s="482"/>
      <c r="E2" s="482"/>
      <c r="F2" s="482"/>
      <c r="G2" s="394"/>
      <c r="H2" s="394"/>
    </row>
    <row r="3" spans="1:8" ht="18.75" x14ac:dyDescent="0.3">
      <c r="A3" s="317" t="s">
        <v>6593</v>
      </c>
      <c r="B3" s="277" t="s">
        <v>6400</v>
      </c>
      <c r="C3" s="277" t="s">
        <v>5707</v>
      </c>
      <c r="D3" s="482"/>
      <c r="E3" s="482"/>
      <c r="F3" s="482"/>
      <c r="G3" s="394"/>
      <c r="H3" s="394"/>
    </row>
    <row r="4" spans="1:8" ht="18.75" x14ac:dyDescent="0.3">
      <c r="A4" s="317" t="s">
        <v>6594</v>
      </c>
      <c r="B4" s="277" t="s">
        <v>6401</v>
      </c>
      <c r="C4" s="277" t="s">
        <v>988</v>
      </c>
      <c r="D4" s="482"/>
      <c r="E4" s="482"/>
      <c r="F4" s="482"/>
      <c r="G4" s="394"/>
      <c r="H4" s="394"/>
    </row>
    <row r="5" spans="1:8" ht="18.75" x14ac:dyDescent="0.3">
      <c r="A5" s="317" t="s">
        <v>6545</v>
      </c>
      <c r="B5" s="277" t="s">
        <v>6347</v>
      </c>
      <c r="C5" s="277" t="s">
        <v>6348</v>
      </c>
      <c r="D5" s="482"/>
      <c r="E5" s="482"/>
      <c r="F5" s="482"/>
      <c r="G5" s="394"/>
      <c r="H5" s="394"/>
    </row>
    <row r="6" spans="1:8" ht="18.75" x14ac:dyDescent="0.3">
      <c r="A6" s="317" t="s">
        <v>6711</v>
      </c>
      <c r="B6" s="277"/>
      <c r="C6" s="277"/>
      <c r="D6" s="482"/>
      <c r="E6" s="482"/>
      <c r="F6" s="482"/>
      <c r="G6" s="394"/>
      <c r="H6" s="394"/>
    </row>
    <row r="7" spans="1:8" ht="18.75" x14ac:dyDescent="0.3">
      <c r="A7" s="317" t="s">
        <v>6609</v>
      </c>
      <c r="B7" s="277" t="s">
        <v>6610</v>
      </c>
      <c r="C7" s="277" t="s">
        <v>4367</v>
      </c>
      <c r="D7" s="482"/>
      <c r="E7" s="482"/>
      <c r="F7" s="482"/>
      <c r="G7" s="394"/>
      <c r="H7" s="394"/>
    </row>
    <row r="8" spans="1:8" ht="15.75" thickBot="1" x14ac:dyDescent="0.3">
      <c r="A8" s="299">
        <v>1020</v>
      </c>
    </row>
    <row r="9" spans="1:8" ht="15.75" x14ac:dyDescent="0.25">
      <c r="A9" s="326" t="s">
        <v>6291</v>
      </c>
      <c r="B9" s="327" t="s">
        <v>6289</v>
      </c>
      <c r="C9" s="327" t="s">
        <v>653</v>
      </c>
      <c r="D9" s="328" t="s">
        <v>6241</v>
      </c>
      <c r="E9" s="328" t="s">
        <v>6308</v>
      </c>
      <c r="F9" s="405" t="s">
        <v>6319</v>
      </c>
    </row>
    <row r="10" spans="1:8" ht="15.75" x14ac:dyDescent="0.25">
      <c r="A10" s="373"/>
      <c r="B10" s="309"/>
      <c r="C10" s="309"/>
      <c r="D10" s="310"/>
      <c r="E10" s="277"/>
      <c r="F10" s="338"/>
    </row>
    <row r="11" spans="1:8" ht="19.5" thickBot="1" x14ac:dyDescent="0.35">
      <c r="A11" s="342" t="s">
        <v>420</v>
      </c>
      <c r="B11" s="277" t="s">
        <v>6292</v>
      </c>
      <c r="C11" s="277" t="s">
        <v>1403</v>
      </c>
      <c r="D11" s="351">
        <f>D12</f>
        <v>10000</v>
      </c>
      <c r="E11" s="351">
        <f t="shared" ref="E11:F11" si="0">E12</f>
        <v>10700</v>
      </c>
      <c r="F11" s="379">
        <f t="shared" si="0"/>
        <v>11450</v>
      </c>
    </row>
    <row r="12" spans="1:8" ht="16.5" thickTop="1" x14ac:dyDescent="0.25">
      <c r="A12" s="332" t="s">
        <v>242</v>
      </c>
      <c r="B12" s="277" t="s">
        <v>5946</v>
      </c>
      <c r="C12" s="277" t="s">
        <v>1458</v>
      </c>
      <c r="D12" s="350">
        <v>10000</v>
      </c>
      <c r="E12" s="350">
        <f>D12+(D12*7/100)</f>
        <v>10700</v>
      </c>
      <c r="F12" s="412">
        <f>E12+(E12*7/100)+1</f>
        <v>11450</v>
      </c>
    </row>
    <row r="13" spans="1:8" ht="15.75" x14ac:dyDescent="0.25">
      <c r="A13" s="332"/>
      <c r="B13" s="277"/>
      <c r="C13" s="277"/>
      <c r="D13" s="349"/>
      <c r="E13" s="378"/>
      <c r="F13" s="384"/>
    </row>
    <row r="14" spans="1:8" ht="19.5" thickBot="1" x14ac:dyDescent="0.35">
      <c r="A14" s="342" t="s">
        <v>5884</v>
      </c>
      <c r="B14" s="280" t="s">
        <v>6325</v>
      </c>
      <c r="C14" s="280" t="s">
        <v>1848</v>
      </c>
      <c r="D14" s="351">
        <f>SUM(D15:D23)</f>
        <v>1034900</v>
      </c>
      <c r="E14" s="351">
        <f>SUM(E15:E23)</f>
        <v>1107340</v>
      </c>
      <c r="F14" s="379">
        <f>SUM(F15:F23)</f>
        <v>1184869.8</v>
      </c>
    </row>
    <row r="15" spans="1:8" ht="16.5" thickTop="1" x14ac:dyDescent="0.25">
      <c r="A15" s="332" t="s">
        <v>45</v>
      </c>
      <c r="B15" s="277" t="s">
        <v>5795</v>
      </c>
      <c r="C15" s="280" t="s">
        <v>1853</v>
      </c>
      <c r="D15" s="349">
        <v>540300</v>
      </c>
      <c r="E15" s="350">
        <f>D15+(D15*7/100)-1</f>
        <v>578120</v>
      </c>
      <c r="F15" s="435">
        <f>E15+(E15*7/100)+2</f>
        <v>618590.4</v>
      </c>
    </row>
    <row r="16" spans="1:8" ht="15.75" x14ac:dyDescent="0.25">
      <c r="A16" s="332" t="s">
        <v>49</v>
      </c>
      <c r="B16" s="277" t="s">
        <v>5797</v>
      </c>
      <c r="C16" s="280" t="s">
        <v>1858</v>
      </c>
      <c r="D16" s="349">
        <v>45600</v>
      </c>
      <c r="E16" s="350">
        <f>D16+(D16*7/100)-2</f>
        <v>48790</v>
      </c>
      <c r="F16" s="435">
        <f>E16+(E16*7/100)+5</f>
        <v>52210.3</v>
      </c>
    </row>
    <row r="17" spans="1:6" ht="15.75" x14ac:dyDescent="0.25">
      <c r="A17" s="332" t="s">
        <v>5801</v>
      </c>
      <c r="B17" s="277" t="s">
        <v>5811</v>
      </c>
      <c r="C17" s="308" t="s">
        <v>1875</v>
      </c>
      <c r="D17" s="349">
        <v>21600</v>
      </c>
      <c r="E17" s="401">
        <f>D17+(D17*7/100)-2</f>
        <v>23110</v>
      </c>
      <c r="F17" s="412">
        <f>E17+(E17*7/100)+2</f>
        <v>24729.7</v>
      </c>
    </row>
    <row r="18" spans="1:6" ht="15.75" x14ac:dyDescent="0.25">
      <c r="A18" s="332" t="s">
        <v>5821</v>
      </c>
      <c r="B18" s="277" t="s">
        <v>5822</v>
      </c>
      <c r="C18" s="316" t="s">
        <v>1897</v>
      </c>
      <c r="D18" s="349">
        <v>125000</v>
      </c>
      <c r="E18" s="350">
        <f>D18+(D18*7/100)</f>
        <v>133750</v>
      </c>
      <c r="F18" s="435">
        <f>E18+(E18*7/100)+7</f>
        <v>143119.5</v>
      </c>
    </row>
    <row r="19" spans="1:6" ht="15.75" x14ac:dyDescent="0.25">
      <c r="A19" s="332" t="s">
        <v>5828</v>
      </c>
      <c r="B19" s="277" t="s">
        <v>5829</v>
      </c>
      <c r="C19" s="316" t="s">
        <v>1918</v>
      </c>
      <c r="D19" s="349">
        <v>16300</v>
      </c>
      <c r="E19" s="350">
        <f>D19+(D19*7/100)-1</f>
        <v>17440</v>
      </c>
      <c r="F19" s="435">
        <f>E19+(E19*7/100)-1</f>
        <v>18659.8</v>
      </c>
    </row>
    <row r="20" spans="1:6" ht="15.75" x14ac:dyDescent="0.25">
      <c r="A20" s="332" t="s">
        <v>5830</v>
      </c>
      <c r="B20" s="277" t="s">
        <v>5831</v>
      </c>
      <c r="C20" s="316" t="s">
        <v>1928</v>
      </c>
      <c r="D20" s="414">
        <v>120000</v>
      </c>
      <c r="E20" s="350">
        <f>D20+(D20*7/100)</f>
        <v>128400</v>
      </c>
      <c r="F20" s="435">
        <f>E20+(E20*7/100)+2</f>
        <v>137390</v>
      </c>
    </row>
    <row r="21" spans="1:6" ht="15.75" x14ac:dyDescent="0.25">
      <c r="A21" s="332" t="s">
        <v>65</v>
      </c>
      <c r="B21" s="277" t="s">
        <v>5839</v>
      </c>
      <c r="C21" s="316" t="s">
        <v>1944</v>
      </c>
      <c r="D21" s="349">
        <v>60000</v>
      </c>
      <c r="E21" s="350">
        <f>D21+(D21*7/100)</f>
        <v>64200</v>
      </c>
      <c r="F21" s="412">
        <f>E21+(E21*7/100)-4</f>
        <v>68690</v>
      </c>
    </row>
    <row r="22" spans="1:6" ht="15.75" x14ac:dyDescent="0.25">
      <c r="A22" s="332" t="s">
        <v>60</v>
      </c>
      <c r="B22" s="277" t="s">
        <v>5840</v>
      </c>
      <c r="C22" s="316" t="s">
        <v>1947</v>
      </c>
      <c r="D22" s="349">
        <v>97300</v>
      </c>
      <c r="E22" s="350">
        <f>D22+(D22*7/100)-1</f>
        <v>104110</v>
      </c>
      <c r="F22" s="435">
        <f>E22+(E22*7/100)+2</f>
        <v>111399.7</v>
      </c>
    </row>
    <row r="23" spans="1:6" ht="15.75" x14ac:dyDescent="0.25">
      <c r="A23" s="332" t="s">
        <v>5836</v>
      </c>
      <c r="B23" s="277" t="s">
        <v>5841</v>
      </c>
      <c r="C23" s="316" t="s">
        <v>1951</v>
      </c>
      <c r="D23" s="349">
        <v>8800</v>
      </c>
      <c r="E23" s="350">
        <f>D23+(D23*7/100)+4</f>
        <v>9420</v>
      </c>
      <c r="F23" s="435">
        <f>E23+(E23*7/100)+1</f>
        <v>10080.4</v>
      </c>
    </row>
    <row r="24" spans="1:6" ht="15.75" x14ac:dyDescent="0.25">
      <c r="A24" s="332"/>
      <c r="B24" s="277"/>
      <c r="C24" s="277"/>
      <c r="D24" s="349"/>
      <c r="E24" s="378"/>
      <c r="F24" s="384"/>
    </row>
    <row r="25" spans="1:6" ht="19.5" thickBot="1" x14ac:dyDescent="0.35">
      <c r="A25" s="342" t="s">
        <v>5943</v>
      </c>
      <c r="B25" s="277" t="s">
        <v>6336</v>
      </c>
      <c r="C25" s="277" t="s">
        <v>2037</v>
      </c>
      <c r="D25" s="351">
        <f>D26</f>
        <v>208000</v>
      </c>
      <c r="E25" s="351">
        <f t="shared" ref="E25:F25" si="1">E26</f>
        <v>222560</v>
      </c>
      <c r="F25" s="379">
        <f t="shared" si="1"/>
        <v>238140.2</v>
      </c>
    </row>
    <row r="26" spans="1:6" ht="16.5" thickTop="1" x14ac:dyDescent="0.25">
      <c r="A26" s="332" t="s">
        <v>5944</v>
      </c>
      <c r="B26" s="277" t="s">
        <v>5945</v>
      </c>
      <c r="C26" s="277" t="s">
        <v>2055</v>
      </c>
      <c r="D26" s="350">
        <f>385000+28000-205000</f>
        <v>208000</v>
      </c>
      <c r="E26" s="350">
        <f>D26+(D26*7/100)</f>
        <v>222560</v>
      </c>
      <c r="F26" s="435">
        <f>E26+(E26*7/100)+1</f>
        <v>238140.2</v>
      </c>
    </row>
    <row r="27" spans="1:6" ht="15.75" x14ac:dyDescent="0.25">
      <c r="A27" s="332"/>
      <c r="B27" s="277"/>
      <c r="C27" s="277"/>
      <c r="D27" s="349"/>
      <c r="E27" s="378"/>
      <c r="F27" s="384"/>
    </row>
    <row r="28" spans="1:6" ht="19.5" thickBot="1" x14ac:dyDescent="0.35">
      <c r="A28" s="342" t="s">
        <v>5879</v>
      </c>
      <c r="B28" s="277" t="s">
        <v>6326</v>
      </c>
      <c r="C28" s="277" t="s">
        <v>2157</v>
      </c>
      <c r="D28" s="351">
        <f>SUM(D29:D31)</f>
        <v>275500</v>
      </c>
      <c r="E28" s="351">
        <f>SUM(E29:E31)</f>
        <v>294790</v>
      </c>
      <c r="F28" s="379">
        <f>SUM(F29:F31)</f>
        <v>315430.3</v>
      </c>
    </row>
    <row r="29" spans="1:6" ht="16.5" thickTop="1" x14ac:dyDescent="0.25">
      <c r="A29" s="332" t="s">
        <v>5869</v>
      </c>
      <c r="B29" s="277" t="s">
        <v>5870</v>
      </c>
      <c r="C29" s="277" t="s">
        <v>2466</v>
      </c>
      <c r="D29" s="350">
        <v>5500</v>
      </c>
      <c r="E29" s="350">
        <f>D29+(D29*7/100)+5</f>
        <v>5890</v>
      </c>
      <c r="F29" s="435">
        <f>E29+(E29*7/100)-2</f>
        <v>6300.3</v>
      </c>
    </row>
    <row r="30" spans="1:6" ht="15.75" x14ac:dyDescent="0.25">
      <c r="A30" s="332" t="s">
        <v>5940</v>
      </c>
      <c r="B30" s="277" t="s">
        <v>5941</v>
      </c>
      <c r="C30" s="277" t="s">
        <v>2557</v>
      </c>
      <c r="D30" s="349">
        <v>10000</v>
      </c>
      <c r="E30" s="350">
        <f t="shared" ref="E30" si="2">D30+(D30*7/100)</f>
        <v>10700</v>
      </c>
      <c r="F30" s="412">
        <f>E30+(E30*7/100)+1</f>
        <v>11450</v>
      </c>
    </row>
    <row r="31" spans="1:6" ht="15.75" x14ac:dyDescent="0.25">
      <c r="A31" s="332" t="s">
        <v>524</v>
      </c>
      <c r="B31" s="277" t="s">
        <v>5942</v>
      </c>
      <c r="C31" s="277" t="s">
        <v>2565</v>
      </c>
      <c r="D31" s="349">
        <v>260000</v>
      </c>
      <c r="E31" s="350">
        <f t="shared" ref="E31" si="3">D31+(D31*7/100)</f>
        <v>278200</v>
      </c>
      <c r="F31" s="412">
        <f>E31+(E31*7/100)+6</f>
        <v>297680</v>
      </c>
    </row>
    <row r="32" spans="1:6" ht="15.75" x14ac:dyDescent="0.25">
      <c r="A32" s="332"/>
      <c r="B32" s="277"/>
      <c r="C32" s="277"/>
      <c r="D32" s="349"/>
      <c r="E32" s="378"/>
      <c r="F32" s="384"/>
    </row>
    <row r="33" spans="1:6" ht="16.5" thickBot="1" x14ac:dyDescent="0.3">
      <c r="A33" s="344" t="s">
        <v>6251</v>
      </c>
      <c r="B33" s="277"/>
      <c r="C33" s="277"/>
      <c r="D33" s="351">
        <f>D11+D14+D25+D28</f>
        <v>1528400</v>
      </c>
      <c r="E33" s="351">
        <f>E11+E14+E25+E28</f>
        <v>1635390</v>
      </c>
      <c r="F33" s="379">
        <f>F11+F14+F25+F28</f>
        <v>1749890.3</v>
      </c>
    </row>
    <row r="34" spans="1:6" ht="19.5" thickTop="1" x14ac:dyDescent="0.3">
      <c r="A34" s="342" t="s">
        <v>5989</v>
      </c>
      <c r="B34" s="277"/>
      <c r="C34" s="277"/>
      <c r="D34" s="350"/>
      <c r="E34" s="366"/>
      <c r="F34" s="367"/>
    </row>
    <row r="35" spans="1:6" ht="19.5" thickBot="1" x14ac:dyDescent="0.35">
      <c r="A35" s="342" t="s">
        <v>927</v>
      </c>
      <c r="B35" s="277" t="s">
        <v>5990</v>
      </c>
      <c r="C35" s="277" t="s">
        <v>2632</v>
      </c>
      <c r="D35" s="351">
        <f>D36+D37+D38+D39</f>
        <v>1528400</v>
      </c>
      <c r="E35" s="351">
        <f t="shared" ref="E35" si="4">E36+E37+E38+E39</f>
        <v>1635390</v>
      </c>
      <c r="F35" s="379">
        <f>F36+F37+F38+F39</f>
        <v>1749890</v>
      </c>
    </row>
    <row r="36" spans="1:6" ht="16.5" thickTop="1" x14ac:dyDescent="0.25">
      <c r="A36" s="332" t="s">
        <v>6441</v>
      </c>
      <c r="B36" s="277" t="s">
        <v>6442</v>
      </c>
      <c r="C36" s="277" t="s">
        <v>2820</v>
      </c>
      <c r="D36" s="350">
        <v>0</v>
      </c>
      <c r="E36" s="404">
        <v>0</v>
      </c>
      <c r="F36" s="412">
        <v>0</v>
      </c>
    </row>
    <row r="37" spans="1:6" ht="15.75" x14ac:dyDescent="0.25">
      <c r="A37" s="341" t="s">
        <v>6445</v>
      </c>
      <c r="B37" s="277" t="s">
        <v>6444</v>
      </c>
      <c r="C37" s="277" t="s">
        <v>3672</v>
      </c>
      <c r="D37" s="349">
        <v>1528400</v>
      </c>
      <c r="E37" s="401">
        <v>1635390</v>
      </c>
      <c r="F37" s="412">
        <v>1749890</v>
      </c>
    </row>
    <row r="38" spans="1:6" ht="15.75" x14ac:dyDescent="0.25">
      <c r="A38" s="428" t="s">
        <v>6446</v>
      </c>
      <c r="B38" s="386" t="s">
        <v>6443</v>
      </c>
      <c r="C38" s="386" t="s">
        <v>3689</v>
      </c>
      <c r="D38" s="417">
        <v>0</v>
      </c>
      <c r="E38" s="401">
        <v>0</v>
      </c>
      <c r="F38" s="435">
        <v>0</v>
      </c>
    </row>
    <row r="39" spans="1:6" ht="15.75" x14ac:dyDescent="0.25">
      <c r="A39" s="332" t="s">
        <v>6523</v>
      </c>
      <c r="B39" s="277" t="s">
        <v>6525</v>
      </c>
      <c r="C39" s="277" t="s">
        <v>6524</v>
      </c>
      <c r="D39" s="417">
        <v>0</v>
      </c>
      <c r="E39" s="401">
        <v>0</v>
      </c>
      <c r="F39" s="435">
        <v>0</v>
      </c>
    </row>
    <row r="40" spans="1:6" ht="16.5" thickBot="1" x14ac:dyDescent="0.3">
      <c r="A40" s="345"/>
      <c r="B40" s="346"/>
      <c r="C40" s="346"/>
      <c r="D40" s="346"/>
      <c r="E40" s="402"/>
      <c r="F40" s="403"/>
    </row>
  </sheetData>
  <mergeCells count="1">
    <mergeCell ref="A1:F1"/>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99"/>
  </sheetPr>
  <dimension ref="A1:H46"/>
  <sheetViews>
    <sheetView topLeftCell="A22" workbookViewId="0">
      <selection activeCell="D37" sqref="D37"/>
    </sheetView>
  </sheetViews>
  <sheetFormatPr defaultRowHeight="15" x14ac:dyDescent="0.25"/>
  <cols>
    <col min="1" max="1" width="107.42578125" customWidth="1"/>
    <col min="2" max="2" width="37" customWidth="1"/>
    <col min="3" max="3" width="36.7109375" customWidth="1"/>
    <col min="4" max="4" width="12.28515625" customWidth="1"/>
    <col min="5" max="5" width="12.140625" customWidth="1"/>
    <col min="6" max="6" width="11.85546875" customWidth="1"/>
  </cols>
  <sheetData>
    <row r="1" spans="1:8" ht="21" x14ac:dyDescent="0.35">
      <c r="A1" s="681" t="s">
        <v>5780</v>
      </c>
      <c r="B1" s="681"/>
      <c r="C1" s="681"/>
      <c r="D1" s="681"/>
      <c r="E1" s="681"/>
      <c r="F1" s="681"/>
      <c r="G1" s="393"/>
      <c r="H1" s="393"/>
    </row>
    <row r="2" spans="1:8" ht="18.75" x14ac:dyDescent="0.3">
      <c r="A2" s="317" t="s">
        <v>6596</v>
      </c>
      <c r="B2" s="277" t="s">
        <v>6404</v>
      </c>
      <c r="C2" s="277" t="s">
        <v>6405</v>
      </c>
      <c r="D2" s="482"/>
      <c r="E2" s="482"/>
      <c r="F2" s="482"/>
      <c r="G2" s="394"/>
      <c r="H2" s="394"/>
    </row>
    <row r="3" spans="1:8" ht="18.75" x14ac:dyDescent="0.3">
      <c r="A3" s="317" t="s">
        <v>6549</v>
      </c>
      <c r="B3" s="277" t="s">
        <v>6406</v>
      </c>
      <c r="C3" s="277" t="s">
        <v>5739</v>
      </c>
      <c r="D3" s="482"/>
      <c r="E3" s="482"/>
      <c r="F3" s="482"/>
      <c r="G3" s="394"/>
      <c r="H3" s="394"/>
    </row>
    <row r="4" spans="1:8" ht="18.75" x14ac:dyDescent="0.3">
      <c r="A4" s="317" t="s">
        <v>6550</v>
      </c>
      <c r="B4" s="277" t="s">
        <v>6407</v>
      </c>
      <c r="C4" s="277" t="s">
        <v>991</v>
      </c>
      <c r="D4" s="482"/>
      <c r="E4" s="482"/>
      <c r="F4" s="482"/>
      <c r="G4" s="394"/>
      <c r="H4" s="394"/>
    </row>
    <row r="5" spans="1:8" ht="18.75" x14ac:dyDescent="0.3">
      <c r="A5" s="317" t="s">
        <v>6545</v>
      </c>
      <c r="B5" s="277" t="s">
        <v>6347</v>
      </c>
      <c r="C5" s="277" t="s">
        <v>6348</v>
      </c>
      <c r="D5" s="482"/>
      <c r="E5" s="482"/>
      <c r="F5" s="482"/>
      <c r="G5" s="394"/>
      <c r="H5" s="394"/>
    </row>
    <row r="6" spans="1:8" ht="18.75" x14ac:dyDescent="0.3">
      <c r="A6" s="317" t="s">
        <v>6712</v>
      </c>
      <c r="B6" s="277"/>
      <c r="C6" s="277"/>
      <c r="D6" s="482"/>
      <c r="E6" s="482"/>
      <c r="F6" s="482"/>
      <c r="G6" s="394"/>
      <c r="H6" s="394"/>
    </row>
    <row r="7" spans="1:8" ht="18.75" x14ac:dyDescent="0.3">
      <c r="A7" s="317" t="s">
        <v>6609</v>
      </c>
      <c r="B7" s="277" t="s">
        <v>6610</v>
      </c>
      <c r="C7" s="277" t="s">
        <v>4367</v>
      </c>
      <c r="D7" s="482"/>
      <c r="E7" s="482"/>
      <c r="F7" s="482"/>
      <c r="G7" s="394"/>
      <c r="H7" s="394"/>
    </row>
    <row r="8" spans="1:8" ht="15.75" thickBot="1" x14ac:dyDescent="0.3">
      <c r="A8" s="299">
        <v>1021</v>
      </c>
    </row>
    <row r="9" spans="1:8" ht="15.75" x14ac:dyDescent="0.25">
      <c r="A9" s="326" t="s">
        <v>6291</v>
      </c>
      <c r="B9" s="327" t="s">
        <v>6289</v>
      </c>
      <c r="C9" s="327" t="s">
        <v>653</v>
      </c>
      <c r="D9" s="328" t="s">
        <v>6241</v>
      </c>
      <c r="E9" s="328" t="s">
        <v>6308</v>
      </c>
      <c r="F9" s="405" t="s">
        <v>6319</v>
      </c>
    </row>
    <row r="10" spans="1:8" ht="15.75" x14ac:dyDescent="0.25">
      <c r="A10" s="373"/>
      <c r="B10" s="309"/>
      <c r="C10" s="309"/>
      <c r="D10" s="310"/>
      <c r="E10" s="277"/>
      <c r="F10" s="338"/>
    </row>
    <row r="11" spans="1:8" ht="19.5" thickBot="1" x14ac:dyDescent="0.35">
      <c r="A11" s="342" t="s">
        <v>1168</v>
      </c>
      <c r="B11" s="277" t="s">
        <v>6334</v>
      </c>
      <c r="C11" s="277" t="s">
        <v>1169</v>
      </c>
      <c r="D11" s="351">
        <f>D12</f>
        <v>1543000</v>
      </c>
      <c r="E11" s="351">
        <f t="shared" ref="E11:F11" si="0">E12</f>
        <v>1651010</v>
      </c>
      <c r="F11" s="379">
        <f t="shared" si="0"/>
        <v>1766579.7</v>
      </c>
    </row>
    <row r="12" spans="1:8" ht="16.5" thickTop="1" x14ac:dyDescent="0.25">
      <c r="A12" s="332" t="s">
        <v>5953</v>
      </c>
      <c r="B12" s="277" t="s">
        <v>6293</v>
      </c>
      <c r="C12" s="277" t="s">
        <v>1172</v>
      </c>
      <c r="D12" s="350">
        <v>1543000</v>
      </c>
      <c r="E12" s="350">
        <f>D12+(D12*7/100)</f>
        <v>1651010</v>
      </c>
      <c r="F12" s="435">
        <f>E12+(E12*7/100)-1</f>
        <v>1766579.7</v>
      </c>
    </row>
    <row r="13" spans="1:8" ht="15.75" x14ac:dyDescent="0.25">
      <c r="A13" s="332"/>
      <c r="B13" s="277"/>
      <c r="C13" s="277"/>
      <c r="D13" s="349"/>
      <c r="E13" s="378"/>
      <c r="F13" s="384"/>
    </row>
    <row r="14" spans="1:8" ht="19.5" thickBot="1" x14ac:dyDescent="0.35">
      <c r="A14" s="342" t="s">
        <v>419</v>
      </c>
      <c r="B14" s="277" t="s">
        <v>6335</v>
      </c>
      <c r="C14" s="277" t="s">
        <v>1322</v>
      </c>
      <c r="D14" s="351">
        <f>SUM(D15:D15)</f>
        <v>58000</v>
      </c>
      <c r="E14" s="351">
        <f>SUM(E15:E15)</f>
        <v>62060</v>
      </c>
      <c r="F14" s="379">
        <f>SUM(F15:F15)</f>
        <v>66410.2</v>
      </c>
    </row>
    <row r="15" spans="1:8" ht="16.5" thickTop="1" x14ac:dyDescent="0.25">
      <c r="A15" s="332" t="s">
        <v>209</v>
      </c>
      <c r="B15" s="277" t="s">
        <v>5947</v>
      </c>
      <c r="C15" s="277" t="s">
        <v>1393</v>
      </c>
      <c r="D15" s="350">
        <v>58000</v>
      </c>
      <c r="E15" s="350">
        <f>D15+(D15*7/100)</f>
        <v>62060</v>
      </c>
      <c r="F15" s="435">
        <f>E15+(E15*7/100)+6</f>
        <v>66410.2</v>
      </c>
    </row>
    <row r="16" spans="1:8" ht="15.75" x14ac:dyDescent="0.25">
      <c r="A16" s="332"/>
      <c r="B16" s="277"/>
      <c r="C16" s="277"/>
      <c r="D16" s="349"/>
      <c r="E16" s="378"/>
      <c r="F16" s="384"/>
    </row>
    <row r="17" spans="1:6" ht="19.5" thickBot="1" x14ac:dyDescent="0.35">
      <c r="A17" s="342" t="s">
        <v>462</v>
      </c>
      <c r="B17" s="277" t="s">
        <v>6327</v>
      </c>
      <c r="C17" s="277" t="s">
        <v>1510</v>
      </c>
      <c r="D17" s="351">
        <f>D18</f>
        <v>550000</v>
      </c>
      <c r="E17" s="351">
        <f t="shared" ref="E17:F17" si="1">E18</f>
        <v>588500</v>
      </c>
      <c r="F17" s="379">
        <f t="shared" si="1"/>
        <v>629700</v>
      </c>
    </row>
    <row r="18" spans="1:6" ht="16.5" thickTop="1" x14ac:dyDescent="0.25">
      <c r="A18" s="332" t="s">
        <v>502</v>
      </c>
      <c r="B18" s="277" t="s">
        <v>5955</v>
      </c>
      <c r="C18" s="277" t="s">
        <v>1599</v>
      </c>
      <c r="D18" s="350">
        <v>550000</v>
      </c>
      <c r="E18" s="350">
        <f>D18+(D18*7/100)</f>
        <v>588500</v>
      </c>
      <c r="F18" s="412">
        <f>E18+(E18*7/100)+5</f>
        <v>629700</v>
      </c>
    </row>
    <row r="19" spans="1:6" ht="15.75" x14ac:dyDescent="0.25">
      <c r="A19" s="332"/>
      <c r="B19" s="277"/>
      <c r="C19" s="277"/>
      <c r="D19" s="349"/>
      <c r="E19" s="378"/>
      <c r="F19" s="384"/>
    </row>
    <row r="20" spans="1:6" ht="19.5" thickBot="1" x14ac:dyDescent="0.35">
      <c r="A20" s="342" t="s">
        <v>5879</v>
      </c>
      <c r="B20" s="277" t="s">
        <v>6326</v>
      </c>
      <c r="C20" s="277" t="s">
        <v>2157</v>
      </c>
      <c r="D20" s="351">
        <f>SUM(D21:D27)</f>
        <v>238000</v>
      </c>
      <c r="E20" s="351">
        <f>SUM(E21:E27)</f>
        <v>254670</v>
      </c>
      <c r="F20" s="379">
        <f>SUM(F21:F27)+1</f>
        <v>272509.89999999997</v>
      </c>
    </row>
    <row r="21" spans="1:6" ht="16.5" thickTop="1" x14ac:dyDescent="0.25">
      <c r="A21" s="332" t="s">
        <v>5859</v>
      </c>
      <c r="B21" s="277" t="s">
        <v>5860</v>
      </c>
      <c r="C21" s="277" t="s">
        <v>2184</v>
      </c>
      <c r="D21" s="349">
        <v>0</v>
      </c>
      <c r="E21" s="350">
        <f>D21+(D21*7/100)</f>
        <v>0</v>
      </c>
      <c r="F21" s="412">
        <v>0</v>
      </c>
    </row>
    <row r="22" spans="1:6" ht="15.75" x14ac:dyDescent="0.25">
      <c r="A22" s="332" t="s">
        <v>5902</v>
      </c>
      <c r="B22" s="277" t="s">
        <v>5903</v>
      </c>
      <c r="C22" s="277" t="s">
        <v>2276</v>
      </c>
      <c r="D22" s="349">
        <v>0</v>
      </c>
      <c r="E22" s="350">
        <v>0</v>
      </c>
      <c r="F22" s="492">
        <v>0</v>
      </c>
    </row>
    <row r="23" spans="1:6" ht="15.75" x14ac:dyDescent="0.25">
      <c r="A23" s="332" t="s">
        <v>532</v>
      </c>
      <c r="B23" s="277" t="s">
        <v>5863</v>
      </c>
      <c r="C23" s="277" t="s">
        <v>2392</v>
      </c>
      <c r="D23" s="349">
        <v>22000</v>
      </c>
      <c r="E23" s="350">
        <f t="shared" ref="E23" si="2">D23+(D23*7/100)</f>
        <v>23540</v>
      </c>
      <c r="F23" s="435">
        <f>E23+(E23*7/100)+2</f>
        <v>25189.8</v>
      </c>
    </row>
    <row r="24" spans="1:6" ht="15.75" x14ac:dyDescent="0.25">
      <c r="A24" s="332" t="s">
        <v>5956</v>
      </c>
      <c r="B24" s="277" t="s">
        <v>5957</v>
      </c>
      <c r="C24" s="277" t="s">
        <v>2401</v>
      </c>
      <c r="D24" s="349">
        <v>91000</v>
      </c>
      <c r="E24" s="350">
        <f t="shared" ref="E24" si="3">D24+(D24*7/100)</f>
        <v>97370</v>
      </c>
      <c r="F24" s="435">
        <f>E24+(E24*7/100)+4</f>
        <v>104189.9</v>
      </c>
    </row>
    <row r="25" spans="1:6" ht="15.75" x14ac:dyDescent="0.25">
      <c r="A25" s="332" t="s">
        <v>5910</v>
      </c>
      <c r="B25" s="277" t="s">
        <v>5911</v>
      </c>
      <c r="C25" s="277" t="s">
        <v>2419</v>
      </c>
      <c r="D25" s="349">
        <v>120000</v>
      </c>
      <c r="E25" s="350">
        <f>D25+(D25*7/100)</f>
        <v>128400</v>
      </c>
      <c r="F25" s="412">
        <f>E25+(E25*7/100)+2</f>
        <v>137390</v>
      </c>
    </row>
    <row r="26" spans="1:6" ht="15.75" x14ac:dyDescent="0.25">
      <c r="A26" s="332" t="s">
        <v>562</v>
      </c>
      <c r="B26" s="277" t="s">
        <v>5871</v>
      </c>
      <c r="C26" s="277" t="s">
        <v>2511</v>
      </c>
      <c r="D26" s="349">
        <v>2500</v>
      </c>
      <c r="E26" s="350">
        <f>D26+(D26*7/100)+5</f>
        <v>2680</v>
      </c>
      <c r="F26" s="413">
        <f>E26+(E26*7/100)+2</f>
        <v>2869.6</v>
      </c>
    </row>
    <row r="27" spans="1:6" ht="15.75" x14ac:dyDescent="0.25">
      <c r="A27" s="332" t="s">
        <v>566</v>
      </c>
      <c r="B27" s="277" t="s">
        <v>5912</v>
      </c>
      <c r="C27" s="277" t="s">
        <v>2520</v>
      </c>
      <c r="D27" s="349">
        <v>2500</v>
      </c>
      <c r="E27" s="350">
        <f>D27+(D27*7/100)+5</f>
        <v>2680</v>
      </c>
      <c r="F27" s="435">
        <f>E27+(E27*7/100)+2</f>
        <v>2869.6</v>
      </c>
    </row>
    <row r="28" spans="1:6" ht="15.75" x14ac:dyDescent="0.25">
      <c r="A28" s="332"/>
      <c r="B28" s="277"/>
      <c r="C28" s="277"/>
      <c r="D28" s="349"/>
      <c r="E28" s="378"/>
      <c r="F28" s="384"/>
    </row>
    <row r="29" spans="1:6" ht="19.5" thickBot="1" x14ac:dyDescent="0.35">
      <c r="A29" s="342" t="s">
        <v>4302</v>
      </c>
      <c r="B29" s="280" t="s">
        <v>6338</v>
      </c>
      <c r="C29" s="280" t="s">
        <v>4303</v>
      </c>
      <c r="D29" s="351">
        <f>SUM(D30:D35)</f>
        <v>88000</v>
      </c>
      <c r="E29" s="351">
        <f>SUM(E30:E35)</f>
        <v>94160</v>
      </c>
      <c r="F29" s="379">
        <f>SUM(F30:F35)</f>
        <v>100760.2</v>
      </c>
    </row>
    <row r="30" spans="1:6" ht="16.5" thickTop="1" x14ac:dyDescent="0.25">
      <c r="A30" s="332" t="s">
        <v>4311</v>
      </c>
      <c r="B30" s="277" t="s">
        <v>6226</v>
      </c>
      <c r="C30" s="277" t="s">
        <v>4312</v>
      </c>
      <c r="D30" s="349">
        <v>28000</v>
      </c>
      <c r="E30" s="350">
        <f>D30+(D30*7/100)</f>
        <v>29960</v>
      </c>
      <c r="F30" s="435">
        <f>E30+(E30*7/100)+3</f>
        <v>32060.2</v>
      </c>
    </row>
    <row r="31" spans="1:6" ht="15.75" x14ac:dyDescent="0.25">
      <c r="A31" s="332" t="s">
        <v>4316</v>
      </c>
      <c r="B31" s="277" t="s">
        <v>6227</v>
      </c>
      <c r="C31" s="277" t="s">
        <v>4317</v>
      </c>
      <c r="D31" s="349">
        <v>60000</v>
      </c>
      <c r="E31" s="350">
        <f>D31+(D31*7/100)</f>
        <v>64200</v>
      </c>
      <c r="F31" s="412">
        <f>E31+(E31*7/100)+6</f>
        <v>68700</v>
      </c>
    </row>
    <row r="32" spans="1:6" ht="15.75" x14ac:dyDescent="0.25">
      <c r="A32" s="332" t="s">
        <v>4318</v>
      </c>
      <c r="B32" s="277" t="s">
        <v>6228</v>
      </c>
      <c r="C32" s="277" t="s">
        <v>4319</v>
      </c>
      <c r="D32" s="349"/>
      <c r="E32" s="378"/>
      <c r="F32" s="384"/>
    </row>
    <row r="33" spans="1:6" ht="15.75" x14ac:dyDescent="0.25">
      <c r="A33" s="332" t="s">
        <v>4320</v>
      </c>
      <c r="B33" s="277" t="s">
        <v>6229</v>
      </c>
      <c r="C33" s="277" t="s">
        <v>4321</v>
      </c>
      <c r="D33" s="349"/>
      <c r="E33" s="378"/>
      <c r="F33" s="384"/>
    </row>
    <row r="34" spans="1:6" ht="15.75" x14ac:dyDescent="0.25">
      <c r="A34" s="332" t="s">
        <v>4322</v>
      </c>
      <c r="B34" s="277" t="s">
        <v>6230</v>
      </c>
      <c r="C34" s="277" t="s">
        <v>4323</v>
      </c>
      <c r="D34" s="349"/>
      <c r="E34" s="378"/>
      <c r="F34" s="384"/>
    </row>
    <row r="35" spans="1:6" ht="15.75" x14ac:dyDescent="0.25">
      <c r="A35" s="332" t="s">
        <v>4325</v>
      </c>
      <c r="B35" s="277" t="s">
        <v>6231</v>
      </c>
      <c r="C35" s="277" t="s">
        <v>4326</v>
      </c>
      <c r="D35" s="349"/>
      <c r="E35" s="378"/>
      <c r="F35" s="384"/>
    </row>
    <row r="36" spans="1:6" ht="15.75" x14ac:dyDescent="0.25">
      <c r="A36" s="332"/>
      <c r="B36" s="277"/>
      <c r="C36" s="277"/>
      <c r="D36" s="349"/>
      <c r="E36" s="378"/>
      <c r="F36" s="384"/>
    </row>
    <row r="37" spans="1:6" ht="16.5" thickBot="1" x14ac:dyDescent="0.3">
      <c r="A37" s="344" t="s">
        <v>6251</v>
      </c>
      <c r="B37" s="277"/>
      <c r="C37" s="277"/>
      <c r="D37" s="351">
        <f>D11+D14+D17+D20+D29</f>
        <v>2477000</v>
      </c>
      <c r="E37" s="351">
        <f t="shared" ref="E37:F37" si="4">E11+E14+E17+E20+E29</f>
        <v>2650400</v>
      </c>
      <c r="F37" s="351">
        <f t="shared" si="4"/>
        <v>2835960</v>
      </c>
    </row>
    <row r="38" spans="1:6" ht="19.5" thickTop="1" x14ac:dyDescent="0.3">
      <c r="A38" s="342" t="s">
        <v>5989</v>
      </c>
      <c r="B38" s="277"/>
      <c r="C38" s="277"/>
      <c r="D38" s="350"/>
      <c r="E38" s="366"/>
      <c r="F38" s="367"/>
    </row>
    <row r="39" spans="1:6" ht="19.5" thickBot="1" x14ac:dyDescent="0.35">
      <c r="A39" s="342" t="s">
        <v>927</v>
      </c>
      <c r="B39" s="277" t="s">
        <v>5990</v>
      </c>
      <c r="C39" s="277" t="s">
        <v>2632</v>
      </c>
      <c r="D39" s="351">
        <f>D40+D41+D42+D43+D44</f>
        <v>3592910</v>
      </c>
      <c r="E39" s="351">
        <f t="shared" ref="E39" si="5">E40+E41+E42+E43+E45</f>
        <v>3839069.7</v>
      </c>
      <c r="F39" s="379">
        <f>F40+F41+F42+F43+F45-1</f>
        <v>4107809.5789999999</v>
      </c>
    </row>
    <row r="40" spans="1:6" ht="16.5" thickTop="1" x14ac:dyDescent="0.25">
      <c r="A40" s="332" t="s">
        <v>6447</v>
      </c>
      <c r="B40" s="277" t="s">
        <v>6448</v>
      </c>
      <c r="C40" s="277" t="s">
        <v>2822</v>
      </c>
      <c r="D40" s="350">
        <v>268000</v>
      </c>
      <c r="E40" s="350">
        <f>D40+(D40*7/100)</f>
        <v>286760</v>
      </c>
      <c r="F40" s="435">
        <f>E40+(E40*7/100)-3</f>
        <v>306830.2</v>
      </c>
    </row>
    <row r="41" spans="1:6" ht="15.75" x14ac:dyDescent="0.25">
      <c r="A41" s="332" t="s">
        <v>6449</v>
      </c>
      <c r="B41" s="277" t="s">
        <v>6450</v>
      </c>
      <c r="C41" s="277" t="s">
        <v>3694</v>
      </c>
      <c r="D41" s="349">
        <v>0</v>
      </c>
      <c r="E41" s="401">
        <v>0</v>
      </c>
      <c r="F41" s="412">
        <v>0</v>
      </c>
    </row>
    <row r="42" spans="1:6" ht="15.75" x14ac:dyDescent="0.25">
      <c r="A42" s="385" t="s">
        <v>6453</v>
      </c>
      <c r="B42" s="386" t="s">
        <v>6454</v>
      </c>
      <c r="C42" s="386" t="s">
        <v>3705</v>
      </c>
      <c r="D42" s="349">
        <f>1869870-209960</f>
        <v>1659910</v>
      </c>
      <c r="E42" s="401">
        <f>D42+(D42*7/100)+6</f>
        <v>1776109.7</v>
      </c>
      <c r="F42" s="435">
        <f>E42+(E42*7/100)+3</f>
        <v>1900440.379</v>
      </c>
    </row>
    <row r="43" spans="1:6" ht="15.75" x14ac:dyDescent="0.25">
      <c r="A43" s="385" t="s">
        <v>6451</v>
      </c>
      <c r="B43" s="386" t="s">
        <v>6452</v>
      </c>
      <c r="C43" s="386" t="s">
        <v>3717</v>
      </c>
      <c r="D43" s="349">
        <v>1665000</v>
      </c>
      <c r="E43" s="400">
        <v>1776200</v>
      </c>
      <c r="F43" s="432">
        <v>1900540</v>
      </c>
    </row>
    <row r="44" spans="1:6" ht="15.75" x14ac:dyDescent="0.25">
      <c r="A44" s="385" t="s">
        <v>6523</v>
      </c>
      <c r="B44" s="386" t="s">
        <v>6525</v>
      </c>
      <c r="C44" s="386" t="s">
        <v>6524</v>
      </c>
      <c r="D44" s="349"/>
      <c r="E44" s="400"/>
      <c r="F44" s="432"/>
    </row>
    <row r="45" spans="1:6" ht="16.5" thickBot="1" x14ac:dyDescent="0.3">
      <c r="A45" s="345"/>
      <c r="B45" s="346"/>
      <c r="C45" s="346"/>
      <c r="D45" s="375"/>
      <c r="E45" s="402"/>
      <c r="F45" s="403"/>
    </row>
    <row r="46" spans="1:6" x14ac:dyDescent="0.25">
      <c r="C46" s="430" t="s">
        <v>6548</v>
      </c>
      <c r="D46" s="431">
        <f>D39-D37</f>
        <v>1115910</v>
      </c>
      <c r="E46" s="431">
        <f t="shared" ref="E46:F46" si="6">E39-E37</f>
        <v>1188669.7000000002</v>
      </c>
      <c r="F46" s="431">
        <f t="shared" si="6"/>
        <v>1271849.5789999999</v>
      </c>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C1366"/>
  <sheetViews>
    <sheetView workbookViewId="0">
      <pane xSplit="7" ySplit="3" topLeftCell="R4" activePane="bottomRight" state="frozen"/>
      <selection pane="topRight" activeCell="H1" sqref="H1"/>
      <selection pane="bottomLeft" activeCell="A4" sqref="A4"/>
      <selection pane="bottomRight" activeCell="AB637" sqref="AB637"/>
    </sheetView>
  </sheetViews>
  <sheetFormatPr defaultRowHeight="12.75" x14ac:dyDescent="0.2"/>
  <cols>
    <col min="1" max="1" width="12.7109375" style="13" customWidth="1"/>
    <col min="2" max="6" width="10.7109375" style="13" customWidth="1"/>
    <col min="7" max="7" width="35.7109375" style="13" customWidth="1"/>
    <col min="8" max="8" width="18.140625" style="13" bestFit="1" customWidth="1"/>
    <col min="9" max="9" width="20.5703125" style="13" bestFit="1" customWidth="1"/>
    <col min="10" max="10" width="28.7109375" style="13" bestFit="1" customWidth="1"/>
    <col min="11" max="12" width="15.7109375" style="13" customWidth="1"/>
    <col min="13" max="13" width="30.7109375" style="13" customWidth="1"/>
    <col min="14" max="14" width="33.5703125" style="13" bestFit="1" customWidth="1"/>
    <col min="15" max="15" width="33.85546875" style="13" bestFit="1" customWidth="1"/>
    <col min="16" max="16" width="132.28515625" style="13" bestFit="1" customWidth="1"/>
    <col min="17" max="17" width="30.85546875" style="13" bestFit="1" customWidth="1"/>
    <col min="18" max="18" width="40" style="13" bestFit="1" customWidth="1"/>
    <col min="19" max="19" width="35.28515625" style="13" bestFit="1" customWidth="1"/>
    <col min="20" max="20" width="54.5703125" style="13" bestFit="1" customWidth="1"/>
    <col min="21" max="22" width="39.42578125" style="13" bestFit="1" customWidth="1"/>
    <col min="23" max="23" width="140.7109375" style="13" bestFit="1" customWidth="1"/>
    <col min="24" max="24" width="40" style="13" bestFit="1" customWidth="1"/>
    <col min="25" max="25" width="34.7109375" style="13" bestFit="1" customWidth="1"/>
    <col min="26" max="26" width="160.7109375" style="13" bestFit="1" customWidth="1"/>
    <col min="27" max="27" width="40.28515625" style="13" bestFit="1" customWidth="1"/>
    <col min="28" max="28" width="34.85546875" style="13" bestFit="1" customWidth="1"/>
    <col min="29" max="29" width="14" style="13" bestFit="1" customWidth="1"/>
    <col min="30" max="16384" width="9.140625" style="13"/>
  </cols>
  <sheetData>
    <row r="1" spans="1:29" x14ac:dyDescent="0.2">
      <c r="A1" s="12" t="s">
        <v>0</v>
      </c>
      <c r="K1" s="595" t="s">
        <v>668</v>
      </c>
      <c r="L1" s="595"/>
      <c r="M1" s="595"/>
      <c r="R1" s="594" t="s">
        <v>911</v>
      </c>
      <c r="S1" s="595"/>
      <c r="T1" s="595"/>
    </row>
    <row r="2" spans="1:29" x14ac:dyDescent="0.2">
      <c r="A2" s="12" t="s">
        <v>1</v>
      </c>
      <c r="K2" s="593" t="s">
        <v>651</v>
      </c>
      <c r="L2" s="593"/>
      <c r="M2" s="593"/>
      <c r="N2" s="593" t="s">
        <v>655</v>
      </c>
      <c r="O2" s="593"/>
      <c r="P2" s="593"/>
      <c r="Q2" s="171" t="s">
        <v>656</v>
      </c>
      <c r="R2" s="593" t="s">
        <v>658</v>
      </c>
      <c r="S2" s="593"/>
      <c r="T2" s="593"/>
      <c r="U2" s="593" t="s">
        <v>657</v>
      </c>
      <c r="V2" s="593"/>
      <c r="W2" s="593"/>
      <c r="X2" s="593" t="s">
        <v>659</v>
      </c>
      <c r="Y2" s="593"/>
      <c r="Z2" s="593"/>
      <c r="AA2" s="593" t="s">
        <v>660</v>
      </c>
      <c r="AB2" s="593"/>
      <c r="AC2" s="593"/>
    </row>
    <row r="3" spans="1:29" x14ac:dyDescent="0.2">
      <c r="A3" s="14" t="s">
        <v>2</v>
      </c>
      <c r="B3" s="14" t="s">
        <v>6</v>
      </c>
      <c r="C3" s="14" t="s">
        <v>3</v>
      </c>
      <c r="D3" s="14" t="s">
        <v>4</v>
      </c>
      <c r="E3" s="14" t="s">
        <v>41</v>
      </c>
      <c r="F3" s="14" t="s">
        <v>661</v>
      </c>
      <c r="G3" s="14" t="s">
        <v>5</v>
      </c>
      <c r="H3" s="14" t="s">
        <v>24</v>
      </c>
      <c r="I3" s="14" t="s">
        <v>27</v>
      </c>
      <c r="J3" s="14" t="s">
        <v>32</v>
      </c>
      <c r="K3" s="14" t="s">
        <v>652</v>
      </c>
      <c r="L3" s="14" t="s">
        <v>653</v>
      </c>
      <c r="M3" s="14" t="s">
        <v>654</v>
      </c>
      <c r="N3" s="14" t="s">
        <v>652</v>
      </c>
      <c r="O3" s="14" t="s">
        <v>653</v>
      </c>
      <c r="P3" s="14" t="s">
        <v>654</v>
      </c>
      <c r="Q3" s="16"/>
      <c r="R3" s="14" t="s">
        <v>652</v>
      </c>
      <c r="S3" s="14" t="s">
        <v>653</v>
      </c>
      <c r="T3" s="14" t="s">
        <v>654</v>
      </c>
      <c r="U3" s="14" t="s">
        <v>652</v>
      </c>
      <c r="V3" s="14" t="s">
        <v>653</v>
      </c>
      <c r="W3" s="14" t="s">
        <v>654</v>
      </c>
      <c r="X3" s="14" t="s">
        <v>652</v>
      </c>
      <c r="Y3" s="14" t="s">
        <v>653</v>
      </c>
      <c r="Z3" s="14" t="s">
        <v>654</v>
      </c>
      <c r="AA3" s="14" t="s">
        <v>652</v>
      </c>
      <c r="AB3" s="14" t="s">
        <v>653</v>
      </c>
      <c r="AC3" s="14" t="s">
        <v>654</v>
      </c>
    </row>
    <row r="4" spans="1:29" x14ac:dyDescent="0.2">
      <c r="A4" s="184">
        <v>110121001</v>
      </c>
      <c r="B4" s="184">
        <v>10</v>
      </c>
      <c r="C4" s="184">
        <v>12</v>
      </c>
      <c r="D4" s="184">
        <v>5001</v>
      </c>
      <c r="E4" s="184">
        <v>1001</v>
      </c>
      <c r="F4" s="184" t="s">
        <v>662</v>
      </c>
      <c r="G4" s="16" t="s">
        <v>7</v>
      </c>
      <c r="H4" s="16" t="s">
        <v>25</v>
      </c>
      <c r="I4" s="16" t="s">
        <v>28</v>
      </c>
      <c r="J4" s="16" t="s">
        <v>33</v>
      </c>
      <c r="K4" s="16"/>
      <c r="L4" s="16"/>
      <c r="M4" s="16"/>
      <c r="N4" s="16" t="str">
        <f>IF(ISERROR(VLOOKUP($P4,#REF!,4,FALSE)),"",(VLOOKUP($P4,#REF!,4,FALSE)))</f>
        <v/>
      </c>
      <c r="O4" s="16" t="str">
        <f>IF(ISERROR(VLOOKUP($P4,#REF!,34,FALSE)),"",(VLOOKUP($P4,#REF!,34,FALSE)))</f>
        <v/>
      </c>
      <c r="P4" s="16" t="s">
        <v>906</v>
      </c>
      <c r="Q4" s="16" t="e">
        <f>VLOOKUP(C4,'functional class'!B:E,3,FALSE)</f>
        <v>#N/A</v>
      </c>
      <c r="R4" s="16" t="str">
        <f>IF(ISERROR(VLOOKUP($T4,'Funding 5.4'!$A:$BP,3,FALSE)),"",(VLOOKUP($T4,'Funding 5.4'!$A:$BP,3,FALSE)))</f>
        <v>FD001003001002000000000000000000000000</v>
      </c>
      <c r="S4" s="16" t="str">
        <f>IF(ISERROR(VLOOKUP($T4,'Funding 5.4'!$A:$BP,35,FALSE)),"",(VLOOKUP($T4,'Funding 5.4'!$A:$BP,35,FALSE)))</f>
        <v>5692f970-c29c-4044-80d7-1bcdbdd34348</v>
      </c>
      <c r="T4" s="16" t="s">
        <v>1087</v>
      </c>
      <c r="U4" s="16" t="str">
        <f>IF($F4="gains/losses",IF(ISERROR(VLOOKUP($W4,'item gains&amp;losses'!$A:$EV,3,FALSE)),"",VLOOKUP($W4,'item gains&amp;losses'!$A:$EV,3,FALSE)),IF($F4="I",IF(ISERROR(VLOOKUP($W4,'item rev'!$A:$EV,3,FALSE)),"",VLOOKUP($W4,'item rev'!$A:$EV,3,FALSE)),IF($F4="e",IF(ISERROR(VLOOKUP($W4,'item exp'!$A:$BQ,3,FALSE)),"",VLOOKUP($W4,'item exp'!$A:$BQ,3,FALSE)))))</f>
        <v>IE005001001001001000000000000000000000</v>
      </c>
      <c r="V4" s="16" t="str">
        <f>IF($F4="gains/losses",IF(ISERROR(VLOOKUP($W4,'item gains&amp;losses'!$A:$EV,35,FALSE)),"",VLOOKUP($W4,'item gains&amp;losses'!$A:$EV,35,FALSE)),IF($F4="I",IF(ISERROR(VLOOKUP($W4,'item rev'!$A:$EV,34,FALSE)),"",VLOOKUP($W4,'item rev'!$A:$EV,34,FALSE)),IF($F4="e",IF(ISERROR(VLOOKUP($W4,'item exp'!$A:$BQ,35,FALSE)),"",VLOOKUP($W4,'item exp'!$A:$BQ,35,FALSE)))))</f>
        <v>bc55a561-6df1-4b00-a51d-d74a96a4ec22</v>
      </c>
      <c r="W4" s="16" t="str">
        <f>VLOOKUP(E4,'items list'!B:D,3,FALSE)</f>
        <v>Expenditure: Employee Related Cost  - Senior Management: Designation - Salaries and Allowances: Basic Salary</v>
      </c>
      <c r="X4" s="16" t="str">
        <f>IF(ISERROR(VLOOKUP($Z4,'reg ind'!$A:$AI,3,FALSE)),"",(VLOOKUP($Z4,'reg ind'!$A:$AI,3,FALSE)))</f>
        <v>RX002003001002003003006001000000000000</v>
      </c>
      <c r="Y4" s="16" t="str">
        <f>IF(ISERROR(VLOOKUP($Z4,'reg ind'!$A:$AI,35,FALSE)),"",(VLOOKUP($Z4,'reg ind'!$A:$AI,35,FALSE)))</f>
        <v>f2564b3b-f64a-4df4-9e78-f1a994736e35</v>
      </c>
      <c r="Z4" s="16" t="s">
        <v>4358</v>
      </c>
      <c r="AA4" s="16" t="str">
        <f>IF(ISERROR(VLOOKUP($AC4,costing!$A:$BP,3,FALSE)),"",(VLOOKUP($AC4,costing!$A:$BP,3,FALSE)))</f>
        <v>CO002004000000000000000000000000000000</v>
      </c>
      <c r="AB4" s="16" t="str">
        <f>IF(ISERROR(VLOOKUP($AC4,costing!$A:$BP,35,FALSE)),"",(VLOOKUP($AC4,costing!$A:$BP,35,FALSE)))</f>
        <v>47c7ba65-c270-4a7f-91ba-3842eb629ddf</v>
      </c>
      <c r="AC4" s="16" t="s">
        <v>4368</v>
      </c>
    </row>
    <row r="5" spans="1:29" x14ac:dyDescent="0.2">
      <c r="A5" s="184"/>
      <c r="B5" s="184"/>
      <c r="C5" s="184">
        <v>12</v>
      </c>
      <c r="D5" s="184">
        <v>5001</v>
      </c>
      <c r="E5" s="184">
        <v>1002</v>
      </c>
      <c r="F5" s="184" t="s">
        <v>662</v>
      </c>
      <c r="G5" s="16" t="s">
        <v>7</v>
      </c>
      <c r="H5" s="16" t="s">
        <v>25</v>
      </c>
      <c r="I5" s="16" t="s">
        <v>28</v>
      </c>
      <c r="J5" s="16" t="s">
        <v>33</v>
      </c>
      <c r="K5" s="16"/>
      <c r="L5" s="16"/>
      <c r="M5" s="16"/>
      <c r="N5" s="16" t="str">
        <f>IF(ISERROR(VLOOKUP($P5,#REF!,4,FALSE)),"",(VLOOKUP($P5,#REF!,4,FALSE)))</f>
        <v/>
      </c>
      <c r="O5" s="16" t="str">
        <f>IF(ISERROR(VLOOKUP($P5,#REF!,34,FALSE)),"",(VLOOKUP($P5,#REF!,34,FALSE)))</f>
        <v/>
      </c>
      <c r="P5" s="16" t="s">
        <v>906</v>
      </c>
      <c r="Q5" s="16" t="e">
        <f>VLOOKUP(C5,'functional class'!B:E,3,FALSE)</f>
        <v>#N/A</v>
      </c>
      <c r="R5" s="16" t="str">
        <f>IF(ISERROR(VLOOKUP($T5,'Funding 5.4'!$A:$BP,3,FALSE)),"",(VLOOKUP($T5,'Funding 5.4'!$A:$BP,3,FALSE)))</f>
        <v>FD001003001002000000000000000000000000</v>
      </c>
      <c r="S5" s="16" t="str">
        <f>IF(ISERROR(VLOOKUP($T5,'Funding 5.4'!$A:$BP,35,FALSE)),"",(VLOOKUP($T5,'Funding 5.4'!$A:$BP,35,FALSE)))</f>
        <v>5692f970-c29c-4044-80d7-1bcdbdd34348</v>
      </c>
      <c r="T5" s="16" t="s">
        <v>1087</v>
      </c>
      <c r="U5" s="16" t="str">
        <f>IF(F5="gains/losses",IF(ISERROR(VLOOKUP(W5,'item gains&amp;losses'!A:EV,3,FALSE)),"",VLOOKUP(W5,'item gains&amp;losses'!A:EV,3,FALSE)),IF(F5="I",IF(ISERROR(VLOOKUP(W5,'item rev'!A:EV,3,FALSE)),"",VLOOKUP(W5,'item rev'!A:EV,3,FALSE)),IF(F5="e",IF(ISERROR(VLOOKUP(W5,'item exp'!A:BQ,3,FALSE)),"",VLOOKUP(W5,'item exp'!A:BQ,3,FALSE)))))</f>
        <v>IE005001001001002000000000000000000000</v>
      </c>
      <c r="V5" s="16" t="str">
        <f>IF($F5="gains/losses",IF(ISERROR(VLOOKUP($W5,'item gains&amp;losses'!$A:$EV,35,FALSE)),"",VLOOKUP($W5,'item gains&amp;losses'!$A:$EV,35,FALSE)),IF($F5="I",IF(ISERROR(VLOOKUP($W5,'item rev'!$A:$EV,34,FALSE)),"",VLOOKUP($W5,'item rev'!$A:$EV,34,FALSE)),IF($F5="e",IF(ISERROR(VLOOKUP($W5,'item exp'!$A:$BQ,35,FALSE)),"",VLOOKUP($W5,'item exp'!$A:$BQ,35,FALSE)))))</f>
        <v>79f0fffb-9b8e-4902-9ac1-8c46872c9e8e</v>
      </c>
      <c r="W5" s="16" t="str">
        <f>VLOOKUP(E5,'items list'!B:D,3,FALSE)</f>
        <v>Expenditure: Employee Related Cost  - Senior Management: Designation - Salaries and Allowances: Basic Salary - Cost Capitalised to PPE (Credit Account)</v>
      </c>
      <c r="X5" s="16" t="str">
        <f>IF(ISERROR(VLOOKUP($Z5,'reg ind'!$A:$AI,3,FALSE)),"",(VLOOKUP($Z5,'reg ind'!$A:$AI,3,FALSE)))</f>
        <v>RX002003001002003003006001000000000000</v>
      </c>
      <c r="Y5" s="16" t="str">
        <f>IF(ISERROR(VLOOKUP($Z5,'reg ind'!$A:$AI,35,FALSE)),"",(VLOOKUP($Z5,'reg ind'!$A:$AI,35,FALSE)))</f>
        <v>f2564b3b-f64a-4df4-9e78-f1a994736e35</v>
      </c>
      <c r="Z5" s="16" t="s">
        <v>4358</v>
      </c>
      <c r="AA5" s="16" t="str">
        <f>IF(ISERROR(VLOOKUP($AC5,costing!$A:$BP,3,FALSE)),"",(VLOOKUP($AC5,costing!$A:$BP,3,FALSE)))</f>
        <v>CO002004000000000000000000000000000000</v>
      </c>
      <c r="AB5" s="16" t="str">
        <f>IF(ISERROR(VLOOKUP($AC5,costing!$A:$BP,35,FALSE)),"",(VLOOKUP($AC5,costing!$A:$BP,35,FALSE)))</f>
        <v>47c7ba65-c270-4a7f-91ba-3842eb629ddf</v>
      </c>
      <c r="AC5" s="16" t="s">
        <v>4368</v>
      </c>
    </row>
    <row r="6" spans="1:29" x14ac:dyDescent="0.2">
      <c r="A6" s="184"/>
      <c r="B6" s="184"/>
      <c r="C6" s="184">
        <v>12</v>
      </c>
      <c r="D6" s="184">
        <v>5001</v>
      </c>
      <c r="E6" s="184">
        <v>1003</v>
      </c>
      <c r="F6" s="184" t="s">
        <v>662</v>
      </c>
      <c r="G6" s="16" t="s">
        <v>7</v>
      </c>
      <c r="H6" s="16" t="s">
        <v>25</v>
      </c>
      <c r="I6" s="16" t="s">
        <v>28</v>
      </c>
      <c r="J6" s="16" t="s">
        <v>33</v>
      </c>
      <c r="K6" s="16"/>
      <c r="L6" s="16"/>
      <c r="M6" s="16"/>
      <c r="N6" s="16" t="str">
        <f>IF(ISERROR(VLOOKUP($P6,#REF!,4,FALSE)),"",(VLOOKUP($P6,#REF!,4,FALSE)))</f>
        <v/>
      </c>
      <c r="O6" s="16" t="str">
        <f>IF(ISERROR(VLOOKUP($P6,#REF!,34,FALSE)),"",(VLOOKUP($P6,#REF!,34,FALSE)))</f>
        <v/>
      </c>
      <c r="P6" s="16" t="s">
        <v>906</v>
      </c>
      <c r="Q6" s="16" t="e">
        <f>VLOOKUP(C6,'functional class'!B:E,3,FALSE)</f>
        <v>#N/A</v>
      </c>
      <c r="R6" s="16" t="str">
        <f>IF(ISERROR(VLOOKUP($T6,'Funding 5.4'!$A:$BP,3,FALSE)),"",(VLOOKUP($T6,'Funding 5.4'!$A:$BP,3,FALSE)))</f>
        <v>FD001003001002000000000000000000000000</v>
      </c>
      <c r="S6" s="16" t="str">
        <f>IF(ISERROR(VLOOKUP($T6,'Funding 5.4'!$A:$BP,35,FALSE)),"",(VLOOKUP($T6,'Funding 5.4'!$A:$BP,35,FALSE)))</f>
        <v>5692f970-c29c-4044-80d7-1bcdbdd34348</v>
      </c>
      <c r="T6" s="16" t="s">
        <v>1087</v>
      </c>
      <c r="U6" s="16" t="str">
        <f>IF(F6="gains/losses",IF(ISERROR(VLOOKUP(W6,'item gains&amp;losses'!A:EV,3,FALSE)),"",VLOOKUP(W6,'item gains&amp;losses'!A:EV,3,FALSE)),IF(F6="I",IF(ISERROR(VLOOKUP(W6,'item rev'!A:EV,3,FALSE)),"",VLOOKUP(W6,'item rev'!A:EV,3,FALSE)),IF(F6="e",IF(ISERROR(VLOOKUP(W6,'item exp'!A:BQ,3,FALSE)),"",VLOOKUP(W6,'item exp'!A:BQ,3,FALSE)))))</f>
        <v>IE005002001001000000000000000000000000</v>
      </c>
      <c r="V6" s="16" t="str">
        <f>IF($F6="gains/losses",IF(ISERROR(VLOOKUP($W6,'item gains&amp;losses'!$A:$EV,35,FALSE)),"",VLOOKUP($W6,'item gains&amp;losses'!$A:$EV,35,FALSE)),IF($F6="I",IF(ISERROR(VLOOKUP($W6,'item rev'!$A:$EV,34,FALSE)),"",VLOOKUP($W6,'item rev'!$A:$EV,34,FALSE)),IF($F6="e",IF(ISERROR(VLOOKUP($W6,'item exp'!$A:$BQ,35,FALSE)),"",VLOOKUP($W6,'item exp'!$A:$BQ,35,FALSE)))))</f>
        <v>1c05d43b-3739-4265-b346-d6879d7bdfaa</v>
      </c>
      <c r="W6" s="16" t="str">
        <f>VLOOKUP(E6,'items list'!B:D,3,FALSE)</f>
        <v>Expenditure: Employee Related Cost  - Municipal Staff : Salaries, Wages and Allowances - Basic Salary and Wages</v>
      </c>
      <c r="X6" s="16" t="str">
        <f>IF(ISERROR(VLOOKUP($Z6,'reg ind'!$A:$AI,3,FALSE)),"",(VLOOKUP($Z6,'reg ind'!$A:$AI,3,FALSE)))</f>
        <v>RX002003001002003003006001000000000000</v>
      </c>
      <c r="Y6" s="16" t="str">
        <f>IF(ISERROR(VLOOKUP($Z6,'reg ind'!$A:$AI,35,FALSE)),"",(VLOOKUP($Z6,'reg ind'!$A:$AI,35,FALSE)))</f>
        <v>f2564b3b-f64a-4df4-9e78-f1a994736e35</v>
      </c>
      <c r="Z6" s="16" t="s">
        <v>4358</v>
      </c>
      <c r="AA6" s="16" t="str">
        <f>IF(ISERROR(VLOOKUP($AC6,costing!$A:$BP,3,FALSE)),"",(VLOOKUP($AC6,costing!$A:$BP,3,FALSE)))</f>
        <v>CO002004000000000000000000000000000000</v>
      </c>
      <c r="AB6" s="16" t="str">
        <f>IF(ISERROR(VLOOKUP($AC6,costing!$A:$BP,35,FALSE)),"",(VLOOKUP($AC6,costing!$A:$BP,35,FALSE)))</f>
        <v>47c7ba65-c270-4a7f-91ba-3842eb629ddf</v>
      </c>
      <c r="AC6" s="16" t="s">
        <v>4368</v>
      </c>
    </row>
    <row r="7" spans="1:29" x14ac:dyDescent="0.2">
      <c r="A7" s="184"/>
      <c r="B7" s="184"/>
      <c r="C7" s="184">
        <v>12</v>
      </c>
      <c r="D7" s="184">
        <v>5001</v>
      </c>
      <c r="E7" s="184">
        <v>1004</v>
      </c>
      <c r="F7" s="184" t="s">
        <v>662</v>
      </c>
      <c r="G7" s="16" t="s">
        <v>7</v>
      </c>
      <c r="H7" s="16" t="s">
        <v>25</v>
      </c>
      <c r="I7" s="16" t="s">
        <v>28</v>
      </c>
      <c r="J7" s="16" t="s">
        <v>33</v>
      </c>
      <c r="K7" s="16"/>
      <c r="L7" s="16"/>
      <c r="M7" s="16"/>
      <c r="N7" s="16" t="str">
        <f>IF(ISERROR(VLOOKUP($P7,#REF!,4,FALSE)),"",(VLOOKUP($P7,#REF!,4,FALSE)))</f>
        <v/>
      </c>
      <c r="O7" s="16" t="str">
        <f>IF(ISERROR(VLOOKUP($P7,#REF!,34,FALSE)),"",(VLOOKUP($P7,#REF!,34,FALSE)))</f>
        <v/>
      </c>
      <c r="P7" s="16" t="s">
        <v>906</v>
      </c>
      <c r="Q7" s="16" t="e">
        <f>VLOOKUP(C7,'functional class'!B:E,3,FALSE)</f>
        <v>#N/A</v>
      </c>
      <c r="R7" s="16" t="str">
        <f>IF(ISERROR(VLOOKUP($T7,'Funding 5.4'!$A:$BP,3,FALSE)),"",(VLOOKUP($T7,'Funding 5.4'!$A:$BP,3,FALSE)))</f>
        <v>FD001003001002000000000000000000000000</v>
      </c>
      <c r="S7" s="16" t="str">
        <f>IF(ISERROR(VLOOKUP($T7,'Funding 5.4'!$A:$BP,35,FALSE)),"",(VLOOKUP($T7,'Funding 5.4'!$A:$BP,35,FALSE)))</f>
        <v>5692f970-c29c-4044-80d7-1bcdbdd34348</v>
      </c>
      <c r="T7" s="16" t="s">
        <v>1087</v>
      </c>
      <c r="U7" s="16" t="str">
        <f>IF(F7="gains/losses",IF(ISERROR(VLOOKUP(W7,'item gains&amp;losses'!A:EV,3,FALSE)),"",VLOOKUP(W7,'item gains&amp;losses'!A:EV,3,FALSE)),IF(F7="I",IF(ISERROR(VLOOKUP(W7,'item rev'!A:EV,3,FALSE)),"",VLOOKUP(W7,'item rev'!A:EV,3,FALSE)),IF(F7="e",IF(ISERROR(VLOOKUP(W7,'item exp'!A:BQ,3,FALSE)),"",VLOOKUP(W7,'item exp'!A:BQ,3,FALSE)))))</f>
        <v>IE005002001002000000000000000000000000</v>
      </c>
      <c r="V7" s="16" t="str">
        <f>IF($F7="gains/losses",IF(ISERROR(VLOOKUP($W7,'item gains&amp;losses'!$A:$EV,35,FALSE)),"",VLOOKUP($W7,'item gains&amp;losses'!$A:$EV,35,FALSE)),IF($F7="I",IF(ISERROR(VLOOKUP($W7,'item rev'!$A:$EV,34,FALSE)),"",VLOOKUP($W7,'item rev'!$A:$EV,34,FALSE)),IF($F7="e",IF(ISERROR(VLOOKUP($W7,'item exp'!$A:$BQ,35,FALSE)),"",VLOOKUP($W7,'item exp'!$A:$BQ,35,FALSE)))))</f>
        <v>dca0c721-aeb7-44c9-a5f3-d7059dde188c</v>
      </c>
      <c r="W7" s="16" t="str">
        <f>VLOOKUP(E7,'items list'!B:D,3,FALSE)</f>
        <v>Expenditure: Employee Related Cost  - Municipal Staff : Salaries, Wages and Allowances - Basic Salary and Wages - Cost Capitalised to PPE (Credit Account)</v>
      </c>
      <c r="X7" s="16" t="str">
        <f>IF(ISERROR(VLOOKUP($Z7,'reg ind'!$A:$AI,3,FALSE)),"",(VLOOKUP($Z7,'reg ind'!$A:$AI,3,FALSE)))</f>
        <v>RX002003001002003003006001000000000000</v>
      </c>
      <c r="Y7" s="16" t="str">
        <f>IF(ISERROR(VLOOKUP($Z7,'reg ind'!$A:$AI,35,FALSE)),"",(VLOOKUP($Z7,'reg ind'!$A:$AI,35,FALSE)))</f>
        <v>f2564b3b-f64a-4df4-9e78-f1a994736e35</v>
      </c>
      <c r="Z7" s="16" t="s">
        <v>4358</v>
      </c>
      <c r="AA7" s="16" t="str">
        <f>IF(ISERROR(VLOOKUP($AC7,costing!$A:$BP,3,FALSE)),"",(VLOOKUP($AC7,costing!$A:$BP,3,FALSE)))</f>
        <v>CO002004000000000000000000000000000000</v>
      </c>
      <c r="AB7" s="16" t="str">
        <f>IF(ISERROR(VLOOKUP($AC7,costing!$A:$BP,35,FALSE)),"",(VLOOKUP($AC7,costing!$A:$BP,35,FALSE)))</f>
        <v>47c7ba65-c270-4a7f-91ba-3842eb629ddf</v>
      </c>
      <c r="AC7" s="16" t="s">
        <v>4368</v>
      </c>
    </row>
    <row r="8" spans="1:29" x14ac:dyDescent="0.2">
      <c r="A8" s="184">
        <f>A4+1</f>
        <v>110121002</v>
      </c>
      <c r="B8" s="184">
        <v>10</v>
      </c>
      <c r="C8" s="184">
        <v>12</v>
      </c>
      <c r="D8" s="184">
        <f>D4+1</f>
        <v>5002</v>
      </c>
      <c r="E8" s="184">
        <v>1005</v>
      </c>
      <c r="F8" s="184" t="s">
        <v>662</v>
      </c>
      <c r="G8" s="16" t="s">
        <v>8</v>
      </c>
      <c r="H8" s="16" t="s">
        <v>25</v>
      </c>
      <c r="I8" s="16" t="s">
        <v>28</v>
      </c>
      <c r="J8" s="16" t="s">
        <v>33</v>
      </c>
      <c r="K8" s="16"/>
      <c r="L8" s="16"/>
      <c r="M8" s="16"/>
      <c r="N8" s="16" t="str">
        <f>IF(ISERROR(VLOOKUP($P8,#REF!,4,FALSE)),"",(VLOOKUP($P8,#REF!,4,FALSE)))</f>
        <v/>
      </c>
      <c r="O8" s="16" t="str">
        <f>IF(ISERROR(VLOOKUP($P8,#REF!,34,FALSE)),"",(VLOOKUP($P8,#REF!,34,FALSE)))</f>
        <v/>
      </c>
      <c r="P8" s="16" t="s">
        <v>906</v>
      </c>
      <c r="Q8" s="16" t="e">
        <f>VLOOKUP(C8,'functional class'!B:E,3,FALSE)</f>
        <v>#N/A</v>
      </c>
      <c r="R8" s="16" t="str">
        <f>IF(ISERROR(VLOOKUP($T8,'Funding 5.4'!$A:$BP,3,FALSE)),"",(VLOOKUP($T8,'Funding 5.4'!$A:$BP,3,FALSE)))</f>
        <v>FD001003001002000000000000000000000000</v>
      </c>
      <c r="S8" s="16" t="str">
        <f>IF(ISERROR(VLOOKUP($T8,'Funding 5.4'!$A:$BP,35,FALSE)),"",(VLOOKUP($T8,'Funding 5.4'!$A:$BP,35,FALSE)))</f>
        <v>5692f970-c29c-4044-80d7-1bcdbdd34348</v>
      </c>
      <c r="T8" s="16" t="s">
        <v>1087</v>
      </c>
      <c r="U8" s="16" t="str">
        <f>IF(F8="gains/losses",IF(ISERROR(VLOOKUP(W8,'item gains&amp;losses'!A:EV,3,FALSE)),"",VLOOKUP(W8,'item gains&amp;losses'!A:EV,3,FALSE)),IF(F8="I",IF(ISERROR(VLOOKUP(W8,'item rev'!A:EV,3,FALSE)),"",VLOOKUP(W8,'item rev'!A:EV,3,FALSE)),IF(F8="e",IF(ISERROR(VLOOKUP(W8,'item exp'!A:BQ,3,FALSE)),"",VLOOKUP(W8,'item exp'!A:BQ,3,FALSE)))))</f>
        <v>IE005001001001003000000000000000000000</v>
      </c>
      <c r="V8" s="16" t="str">
        <f>IF($F8="gains/losses",IF(ISERROR(VLOOKUP($W8,'item gains&amp;losses'!$A:$EV,35,FALSE)),"",VLOOKUP($W8,'item gains&amp;losses'!$A:$EV,35,FALSE)),IF($F8="I",IF(ISERROR(VLOOKUP($W8,'item rev'!$A:$EV,34,FALSE)),"",VLOOKUP($W8,'item rev'!$A:$EV,34,FALSE)),IF($F8="e",IF(ISERROR(VLOOKUP($W8,'item exp'!$A:$BQ,35,FALSE)),"",VLOOKUP($W8,'item exp'!$A:$BQ,35,FALSE)))))</f>
        <v>06af9902-1cb8-4efb-b2bd-760a64bc71dd</v>
      </c>
      <c r="W8" s="16" t="str">
        <f>VLOOKUP(E8,'items list'!B:D,3,FALSE)</f>
        <v>Expenditure: Employee Related Cost  - Senior Management: Designation - Salaries and Allowances: Bonuses</v>
      </c>
      <c r="X8" s="16" t="str">
        <f>IF(ISERROR(VLOOKUP($Z8,'reg ind'!$A:$AI,3,FALSE)),"",(VLOOKUP($Z8,'reg ind'!$A:$AI,3,FALSE)))</f>
        <v>RX002003001002003003006001000000000000</v>
      </c>
      <c r="Y8" s="16" t="str">
        <f>IF(ISERROR(VLOOKUP($Z8,'reg ind'!$A:$AI,35,FALSE)),"",(VLOOKUP($Z8,'reg ind'!$A:$AI,35,FALSE)))</f>
        <v>f2564b3b-f64a-4df4-9e78-f1a994736e35</v>
      </c>
      <c r="Z8" s="16" t="s">
        <v>4358</v>
      </c>
      <c r="AA8" s="16" t="str">
        <f>IF(ISERROR(VLOOKUP($AC8,costing!$A:$BP,3,FALSE)),"",(VLOOKUP($AC8,costing!$A:$BP,3,FALSE)))</f>
        <v>CO002004000000000000000000000000000000</v>
      </c>
      <c r="AB8" s="16" t="str">
        <f>IF(ISERROR(VLOOKUP($AC8,costing!$A:$BP,35,FALSE)),"",(VLOOKUP($AC8,costing!$A:$BP,35,FALSE)))</f>
        <v>47c7ba65-c270-4a7f-91ba-3842eb629ddf</v>
      </c>
      <c r="AC8" s="16" t="s">
        <v>4368</v>
      </c>
    </row>
    <row r="9" spans="1:29" x14ac:dyDescent="0.2">
      <c r="A9" s="184"/>
      <c r="B9" s="184"/>
      <c r="C9" s="184">
        <v>12</v>
      </c>
      <c r="D9" s="184">
        <f t="shared" ref="D9:D12" si="0">D5+1</f>
        <v>5002</v>
      </c>
      <c r="E9" s="184">
        <v>1006</v>
      </c>
      <c r="F9" s="184" t="s">
        <v>662</v>
      </c>
      <c r="G9" s="16" t="s">
        <v>8</v>
      </c>
      <c r="H9" s="16" t="s">
        <v>25</v>
      </c>
      <c r="I9" s="16" t="s">
        <v>28</v>
      </c>
      <c r="J9" s="16" t="s">
        <v>33</v>
      </c>
      <c r="K9" s="16"/>
      <c r="L9" s="16"/>
      <c r="M9" s="16"/>
      <c r="N9" s="16" t="str">
        <f>IF(ISERROR(VLOOKUP($P9,#REF!,4,FALSE)),"",(VLOOKUP($P9,#REF!,4,FALSE)))</f>
        <v/>
      </c>
      <c r="O9" s="16" t="str">
        <f>IF(ISERROR(VLOOKUP($P9,#REF!,34,FALSE)),"",(VLOOKUP($P9,#REF!,34,FALSE)))</f>
        <v/>
      </c>
      <c r="P9" s="16" t="s">
        <v>906</v>
      </c>
      <c r="Q9" s="16" t="e">
        <f>VLOOKUP(C9,'functional class'!B:E,3,FALSE)</f>
        <v>#N/A</v>
      </c>
      <c r="R9" s="16" t="str">
        <f>IF(ISERROR(VLOOKUP($T9,'Funding 5.4'!$A:$BP,3,FALSE)),"",(VLOOKUP($T9,'Funding 5.4'!$A:$BP,3,FALSE)))</f>
        <v>FD001003001002000000000000000000000000</v>
      </c>
      <c r="S9" s="16" t="str">
        <f>IF(ISERROR(VLOOKUP($T9,'Funding 5.4'!$A:$BP,35,FALSE)),"",(VLOOKUP($T9,'Funding 5.4'!$A:$BP,35,FALSE)))</f>
        <v>5692f970-c29c-4044-80d7-1bcdbdd34348</v>
      </c>
      <c r="T9" s="16" t="s">
        <v>1087</v>
      </c>
      <c r="U9" s="16" t="str">
        <f>IF(F9="gains/losses",IF(ISERROR(VLOOKUP(W9,'item gains&amp;losses'!A:EV,3,FALSE)),"",VLOOKUP(W9,'item gains&amp;losses'!A:EV,3,FALSE)),IF(F9="I",IF(ISERROR(VLOOKUP(W9,'item rev'!A:EV,3,FALSE)),"",VLOOKUP(W9,'item rev'!A:EV,3,FALSE)),IF(F9="e",IF(ISERROR(VLOOKUP(W9,'item exp'!A:BQ,3,FALSE)),"",VLOOKUP(W9,'item exp'!A:BQ,3,FALSE)))))</f>
        <v>IE005001001001004000000000000000000000</v>
      </c>
      <c r="V9" s="16" t="str">
        <f>IF($F9="gains/losses",IF(ISERROR(VLOOKUP($W9,'item gains&amp;losses'!$A:$EV,35,FALSE)),"",VLOOKUP($W9,'item gains&amp;losses'!$A:$EV,35,FALSE)),IF($F9="I",IF(ISERROR(VLOOKUP($W9,'item rev'!$A:$EV,34,FALSE)),"",VLOOKUP($W9,'item rev'!$A:$EV,34,FALSE)),IF($F9="e",IF(ISERROR(VLOOKUP($W9,'item exp'!$A:$BQ,35,FALSE)),"",VLOOKUP($W9,'item exp'!$A:$BQ,35,FALSE)))))</f>
        <v>68d3615a-4371-4b76-960b-b5cb5fba5f2a</v>
      </c>
      <c r="W9" s="16" t="str">
        <f>VLOOKUP(E9,'items list'!B:D,3,FALSE)</f>
        <v>Expenditure: Employee Related Cost  - Senior Management: Designation - Salaries and Allowances: Bonuses - Cost Capitalised to PPE (Credit Account)</v>
      </c>
      <c r="X9" s="16" t="str">
        <f>IF(ISERROR(VLOOKUP($Z9,'reg ind'!$A:$AI,3,FALSE)),"",(VLOOKUP($Z9,'reg ind'!$A:$AI,3,FALSE)))</f>
        <v>RX002003001002003003006001000000000000</v>
      </c>
      <c r="Y9" s="16" t="str">
        <f>IF(ISERROR(VLOOKUP($Z9,'reg ind'!$A:$AI,35,FALSE)),"",(VLOOKUP($Z9,'reg ind'!$A:$AI,35,FALSE)))</f>
        <v>f2564b3b-f64a-4df4-9e78-f1a994736e35</v>
      </c>
      <c r="Z9" s="16" t="s">
        <v>4358</v>
      </c>
      <c r="AA9" s="16" t="str">
        <f>IF(ISERROR(VLOOKUP($AC9,costing!$A:$BP,3,FALSE)),"",(VLOOKUP($AC9,costing!$A:$BP,3,FALSE)))</f>
        <v>CO002004000000000000000000000000000000</v>
      </c>
      <c r="AB9" s="16" t="str">
        <f>IF(ISERROR(VLOOKUP($AC9,costing!$A:$BP,35,FALSE)),"",(VLOOKUP($AC9,costing!$A:$BP,35,FALSE)))</f>
        <v>47c7ba65-c270-4a7f-91ba-3842eb629ddf</v>
      </c>
      <c r="AC9" s="16" t="s">
        <v>4368</v>
      </c>
    </row>
    <row r="10" spans="1:29" x14ac:dyDescent="0.2">
      <c r="A10" s="184"/>
      <c r="B10" s="184"/>
      <c r="C10" s="184">
        <v>12</v>
      </c>
      <c r="D10" s="184">
        <f t="shared" si="0"/>
        <v>5002</v>
      </c>
      <c r="E10" s="184">
        <v>1007</v>
      </c>
      <c r="F10" s="184" t="s">
        <v>662</v>
      </c>
      <c r="G10" s="16" t="s">
        <v>8</v>
      </c>
      <c r="H10" s="16" t="s">
        <v>25</v>
      </c>
      <c r="I10" s="16" t="s">
        <v>28</v>
      </c>
      <c r="J10" s="16" t="s">
        <v>33</v>
      </c>
      <c r="K10" s="16"/>
      <c r="L10" s="16"/>
      <c r="M10" s="16"/>
      <c r="N10" s="16" t="str">
        <f>IF(ISERROR(VLOOKUP($P10,#REF!,4,FALSE)),"",(VLOOKUP($P10,#REF!,4,FALSE)))</f>
        <v/>
      </c>
      <c r="O10" s="16" t="str">
        <f>IF(ISERROR(VLOOKUP($P10,#REF!,34,FALSE)),"",(VLOOKUP($P10,#REF!,34,FALSE)))</f>
        <v/>
      </c>
      <c r="P10" s="16" t="s">
        <v>906</v>
      </c>
      <c r="Q10" s="16" t="e">
        <f>VLOOKUP(C10,'functional class'!B:E,3,FALSE)</f>
        <v>#N/A</v>
      </c>
      <c r="R10" s="16" t="str">
        <f>IF(ISERROR(VLOOKUP($T10,'Funding 5.4'!$A:$BP,3,FALSE)),"",(VLOOKUP($T10,'Funding 5.4'!$A:$BP,3,FALSE)))</f>
        <v>FD001003001002000000000000000000000000</v>
      </c>
      <c r="S10" s="16" t="str">
        <f>IF(ISERROR(VLOOKUP($T10,'Funding 5.4'!$A:$BP,35,FALSE)),"",(VLOOKUP($T10,'Funding 5.4'!$A:$BP,35,FALSE)))</f>
        <v>5692f970-c29c-4044-80d7-1bcdbdd34348</v>
      </c>
      <c r="T10" s="16" t="s">
        <v>1087</v>
      </c>
      <c r="U10" s="16" t="str">
        <f>IF(F10="gains/losses",IF(ISERROR(VLOOKUP(W10,'item gains&amp;losses'!A:EV,3,FALSE)),"",VLOOKUP(W10,'item gains&amp;losses'!A:EV,3,FALSE)),IF(F10="I",IF(ISERROR(VLOOKUP(W10,'item rev'!A:EV,3,FALSE)),"",VLOOKUP(W10,'item rev'!A:EV,3,FALSE)),IF(F10="e",IF(ISERROR(VLOOKUP(W10,'item exp'!A:BQ,3,FALSE)),"",VLOOKUP(W10,'item exp'!A:BQ,3,FALSE)))))</f>
        <v>IE005002001003000000000000000000000000</v>
      </c>
      <c r="V10" s="16" t="str">
        <f>IF($F10="gains/losses",IF(ISERROR(VLOOKUP($W10,'item gains&amp;losses'!$A:$EV,35,FALSE)),"",VLOOKUP($W10,'item gains&amp;losses'!$A:$EV,35,FALSE)),IF($F10="I",IF(ISERROR(VLOOKUP($W10,'item rev'!$A:$EV,34,FALSE)),"",VLOOKUP($W10,'item rev'!$A:$EV,34,FALSE)),IF($F10="e",IF(ISERROR(VLOOKUP($W10,'item exp'!$A:$BQ,35,FALSE)),"",VLOOKUP($W10,'item exp'!$A:$BQ,35,FALSE)))))</f>
        <v>80f4e079-f733-4354-ba34-583a5f3f37d2</v>
      </c>
      <c r="W10" s="16" t="str">
        <f>VLOOKUP(E10,'items list'!B:D,3,FALSE)</f>
        <v>Expenditure: Employee Related Cost  - Municipal Staff : Salaries, Wages and Allowances - Bonuses</v>
      </c>
      <c r="X10" s="16" t="str">
        <f>IF(ISERROR(VLOOKUP($Z10,'reg ind'!$A:$AI,3,FALSE)),"",(VLOOKUP($Z10,'reg ind'!$A:$AI,3,FALSE)))</f>
        <v>RX002003001002003003006001000000000000</v>
      </c>
      <c r="Y10" s="16" t="str">
        <f>IF(ISERROR(VLOOKUP($Z10,'reg ind'!$A:$AI,35,FALSE)),"",(VLOOKUP($Z10,'reg ind'!$A:$AI,35,FALSE)))</f>
        <v>f2564b3b-f64a-4df4-9e78-f1a994736e35</v>
      </c>
      <c r="Z10" s="16" t="s">
        <v>4358</v>
      </c>
      <c r="AA10" s="16" t="str">
        <f>IF(ISERROR(VLOOKUP($AC10,costing!$A:$BP,3,FALSE)),"",(VLOOKUP($AC10,costing!$A:$BP,3,FALSE)))</f>
        <v>CO002004000000000000000000000000000000</v>
      </c>
      <c r="AB10" s="16" t="str">
        <f>IF(ISERROR(VLOOKUP($AC10,costing!$A:$BP,35,FALSE)),"",(VLOOKUP($AC10,costing!$A:$BP,35,FALSE)))</f>
        <v>47c7ba65-c270-4a7f-91ba-3842eb629ddf</v>
      </c>
      <c r="AC10" s="16" t="s">
        <v>4368</v>
      </c>
    </row>
    <row r="11" spans="1:29" x14ac:dyDescent="0.2">
      <c r="A11" s="184"/>
      <c r="B11" s="184"/>
      <c r="C11" s="184">
        <v>12</v>
      </c>
      <c r="D11" s="184">
        <f t="shared" si="0"/>
        <v>5002</v>
      </c>
      <c r="E11" s="184">
        <v>1008</v>
      </c>
      <c r="F11" s="184" t="s">
        <v>662</v>
      </c>
      <c r="G11" s="16" t="s">
        <v>8</v>
      </c>
      <c r="H11" s="16" t="s">
        <v>25</v>
      </c>
      <c r="I11" s="16" t="s">
        <v>28</v>
      </c>
      <c r="J11" s="16" t="s">
        <v>33</v>
      </c>
      <c r="K11" s="16"/>
      <c r="L11" s="16"/>
      <c r="M11" s="16"/>
      <c r="N11" s="16" t="str">
        <f>IF(ISERROR(VLOOKUP($P11,#REF!,4,FALSE)),"",(VLOOKUP($P11,#REF!,4,FALSE)))</f>
        <v/>
      </c>
      <c r="O11" s="16" t="str">
        <f>IF(ISERROR(VLOOKUP($P11,#REF!,34,FALSE)),"",(VLOOKUP($P11,#REF!,34,FALSE)))</f>
        <v/>
      </c>
      <c r="P11" s="16" t="s">
        <v>906</v>
      </c>
      <c r="Q11" s="16" t="e">
        <f>VLOOKUP(C11,'functional class'!B:E,3,FALSE)</f>
        <v>#N/A</v>
      </c>
      <c r="R11" s="16" t="str">
        <f>IF(ISERROR(VLOOKUP($T11,'Funding 5.4'!$A:$BP,3,FALSE)),"",(VLOOKUP($T11,'Funding 5.4'!$A:$BP,3,FALSE)))</f>
        <v>FD001003001002000000000000000000000000</v>
      </c>
      <c r="S11" s="16" t="str">
        <f>IF(ISERROR(VLOOKUP($T11,'Funding 5.4'!$A:$BP,35,FALSE)),"",(VLOOKUP($T11,'Funding 5.4'!$A:$BP,35,FALSE)))</f>
        <v>5692f970-c29c-4044-80d7-1bcdbdd34348</v>
      </c>
      <c r="T11" s="16" t="s">
        <v>1087</v>
      </c>
      <c r="U11" s="16" t="str">
        <f>IF(F11="gains/losses",IF(ISERROR(VLOOKUP(W11,'item gains&amp;losses'!A:EV,3,FALSE)),"",VLOOKUP(W11,'item gains&amp;losses'!A:EV,3,FALSE)),IF(F11="I",IF(ISERROR(VLOOKUP(W11,'item rev'!A:EV,3,FALSE)),"",VLOOKUP(W11,'item rev'!A:EV,3,FALSE)),IF(F11="e",IF(ISERROR(VLOOKUP(W11,'item exp'!A:BQ,3,FALSE)),"",VLOOKUP(W11,'item exp'!A:BQ,3,FALSE)))))</f>
        <v>IE005002001004000000000000000000000000</v>
      </c>
      <c r="V11" s="16" t="str">
        <f>IF($F11="gains/losses",IF(ISERROR(VLOOKUP($W11,'item gains&amp;losses'!$A:$EV,35,FALSE)),"",VLOOKUP($W11,'item gains&amp;losses'!$A:$EV,35,FALSE)),IF($F11="I",IF(ISERROR(VLOOKUP($W11,'item rev'!$A:$EV,34,FALSE)),"",VLOOKUP($W11,'item rev'!$A:$EV,34,FALSE)),IF($F11="e",IF(ISERROR(VLOOKUP($W11,'item exp'!$A:$BQ,35,FALSE)),"",VLOOKUP($W11,'item exp'!$A:$BQ,35,FALSE)))))</f>
        <v>12355f09-d59c-4858-9b6e-2cb3e41470a0</v>
      </c>
      <c r="W11" s="16" t="str">
        <f>VLOOKUP(E11,'items list'!B:D,3,FALSE)</f>
        <v>Expenditure: Employee Related Cost  - Municipal Staff : Salaries, Wages and Allowances - Bonuses - Cost Capitalised to PPE (Credit Account)</v>
      </c>
      <c r="X11" s="16" t="str">
        <f>IF(ISERROR(VLOOKUP($Z11,'reg ind'!$A:$AI,3,FALSE)),"",(VLOOKUP($Z11,'reg ind'!$A:$AI,3,FALSE)))</f>
        <v>RX002003001002003003006001000000000000</v>
      </c>
      <c r="Y11" s="16" t="str">
        <f>IF(ISERROR(VLOOKUP($Z11,'reg ind'!$A:$AI,35,FALSE)),"",(VLOOKUP($Z11,'reg ind'!$A:$AI,35,FALSE)))</f>
        <v>f2564b3b-f64a-4df4-9e78-f1a994736e35</v>
      </c>
      <c r="Z11" s="16" t="s">
        <v>4358</v>
      </c>
      <c r="AA11" s="16" t="str">
        <f>IF(ISERROR(VLOOKUP($AC11,costing!$A:$BP,3,FALSE)),"",(VLOOKUP($AC11,costing!$A:$BP,3,FALSE)))</f>
        <v>CO002004000000000000000000000000000000</v>
      </c>
      <c r="AB11" s="16" t="str">
        <f>IF(ISERROR(VLOOKUP($AC11,costing!$A:$BP,35,FALSE)),"",(VLOOKUP($AC11,costing!$A:$BP,35,FALSE)))</f>
        <v>47c7ba65-c270-4a7f-91ba-3842eb629ddf</v>
      </c>
      <c r="AC11" s="16" t="s">
        <v>4368</v>
      </c>
    </row>
    <row r="12" spans="1:29" x14ac:dyDescent="0.2">
      <c r="A12" s="184"/>
      <c r="B12" s="184"/>
      <c r="C12" s="184">
        <v>12</v>
      </c>
      <c r="D12" s="184">
        <f t="shared" si="0"/>
        <v>5003</v>
      </c>
      <c r="E12" s="184">
        <v>1009</v>
      </c>
      <c r="F12" s="184" t="s">
        <v>662</v>
      </c>
      <c r="G12" s="16" t="s">
        <v>8</v>
      </c>
      <c r="H12" s="16" t="s">
        <v>25</v>
      </c>
      <c r="I12" s="16" t="s">
        <v>28</v>
      </c>
      <c r="J12" s="16" t="s">
        <v>33</v>
      </c>
      <c r="K12" s="16"/>
      <c r="L12" s="16"/>
      <c r="M12" s="16"/>
      <c r="N12" s="16" t="str">
        <f>IF(ISERROR(VLOOKUP($P12,#REF!,4,FALSE)),"",(VLOOKUP($P12,#REF!,4,FALSE)))</f>
        <v/>
      </c>
      <c r="O12" s="16" t="str">
        <f>IF(ISERROR(VLOOKUP($P12,#REF!,34,FALSE)),"",(VLOOKUP($P12,#REF!,34,FALSE)))</f>
        <v/>
      </c>
      <c r="P12" s="16" t="s">
        <v>906</v>
      </c>
      <c r="Q12" s="16" t="e">
        <f>VLOOKUP(C12,'functional class'!B:E,3,FALSE)</f>
        <v>#N/A</v>
      </c>
      <c r="R12" s="16" t="str">
        <f>IF(ISERROR(VLOOKUP($T12,'Funding 5.4'!$A:$BP,3,FALSE)),"",(VLOOKUP($T12,'Funding 5.4'!$A:$BP,3,FALSE)))</f>
        <v>FD001003001002000000000000000000000000</v>
      </c>
      <c r="S12" s="16" t="str">
        <f>IF(ISERROR(VLOOKUP($T12,'Funding 5.4'!$A:$BP,35,FALSE)),"",(VLOOKUP($T12,'Funding 5.4'!$A:$BP,35,FALSE)))</f>
        <v>5692f970-c29c-4044-80d7-1bcdbdd34348</v>
      </c>
      <c r="T12" s="16" t="s">
        <v>1087</v>
      </c>
      <c r="U12" s="16" t="str">
        <f>IF(F12="gains/losses",IF(ISERROR(VLOOKUP(W12,'item gains&amp;losses'!A:EV,3,FALSE)),"",VLOOKUP(W12,'item gains&amp;losses'!A:EV,3,FALSE)),IF(F12="I",IF(ISERROR(VLOOKUP(W12,'item rev'!A:EV,3,FALSE)),"",VLOOKUP(W12,'item rev'!A:EV,3,FALSE)),IF(F12="e",IF(ISERROR(VLOOKUP(W12,'item exp'!A:BQ,3,FALSE)),"",VLOOKUP(W12,'item exp'!A:BQ,3,FALSE)))))</f>
        <v>IE005002001005011003000000000000000000</v>
      </c>
      <c r="V12" s="16" t="str">
        <f>IF($F12="gains/losses",IF(ISERROR(VLOOKUP($W12,'item gains&amp;losses'!$A:$EV,35,FALSE)),"",VLOOKUP($W12,'item gains&amp;losses'!$A:$EV,35,FALSE)),IF($F12="I",IF(ISERROR(VLOOKUP($W12,'item rev'!$A:$EV,34,FALSE)),"",VLOOKUP($W12,'item rev'!$A:$EV,34,FALSE)),IF($F12="e",IF(ISERROR(VLOOKUP($W12,'item exp'!$A:$BQ,35,FALSE)),"",VLOOKUP($W12,'item exp'!$A:$BQ,35,FALSE)))))</f>
        <v>f8db0224-cc9c-4958-84fa-66e56aa82574</v>
      </c>
      <c r="W12" s="16" t="str">
        <f>VLOOKUP(E12,'items list'!B:D,3,FALSE)</f>
        <v>Expenditure: Employee Related Cost  - Municipal Staff : Salaries, Wages and Allowances - Allowances: Service Related Benefits - Bonus</v>
      </c>
      <c r="X12" s="16" t="str">
        <f>IF(ISERROR(VLOOKUP($Z12,'reg ind'!$A:$AI,3,FALSE)),"",(VLOOKUP($Z12,'reg ind'!$A:$AI,3,FALSE)))</f>
        <v>RX002003001002003003006001000000000000</v>
      </c>
      <c r="Y12" s="16" t="str">
        <f>IF(ISERROR(VLOOKUP($Z12,'reg ind'!$A:$AI,35,FALSE)),"",(VLOOKUP($Z12,'reg ind'!$A:$AI,35,FALSE)))</f>
        <v>f2564b3b-f64a-4df4-9e78-f1a994736e35</v>
      </c>
      <c r="Z12" s="16" t="s">
        <v>4358</v>
      </c>
      <c r="AA12" s="16" t="str">
        <f>IF(ISERROR(VLOOKUP($AC12,costing!$A:$BP,3,FALSE)),"",(VLOOKUP($AC12,costing!$A:$BP,3,FALSE)))</f>
        <v>CO002004000000000000000000000000000000</v>
      </c>
      <c r="AB12" s="16" t="str">
        <f>IF(ISERROR(VLOOKUP($AC12,costing!$A:$BP,35,FALSE)),"",(VLOOKUP($AC12,costing!$A:$BP,35,FALSE)))</f>
        <v>47c7ba65-c270-4a7f-91ba-3842eb629ddf</v>
      </c>
      <c r="AC12" s="16" t="s">
        <v>4368</v>
      </c>
    </row>
    <row r="13" spans="1:29" x14ac:dyDescent="0.2">
      <c r="A13" s="184">
        <v>110121004</v>
      </c>
      <c r="B13" s="184">
        <v>10</v>
      </c>
      <c r="C13" s="184">
        <v>12</v>
      </c>
      <c r="D13" s="184">
        <v>5004</v>
      </c>
      <c r="E13" s="184">
        <v>1014</v>
      </c>
      <c r="F13" s="184" t="s">
        <v>662</v>
      </c>
      <c r="G13" s="16" t="s">
        <v>9</v>
      </c>
      <c r="H13" s="16" t="s">
        <v>25</v>
      </c>
      <c r="I13" s="16" t="s">
        <v>28</v>
      </c>
      <c r="J13" s="16" t="s">
        <v>33</v>
      </c>
      <c r="K13" s="16"/>
      <c r="L13" s="16"/>
      <c r="M13" s="16"/>
      <c r="N13" s="16" t="str">
        <f>IF(ISERROR(VLOOKUP($P13,#REF!,4,FALSE)),"",(VLOOKUP($P13,#REF!,4,FALSE)))</f>
        <v/>
      </c>
      <c r="O13" s="16" t="str">
        <f>IF(ISERROR(VLOOKUP($P13,#REF!,34,FALSE)),"",(VLOOKUP($P13,#REF!,34,FALSE)))</f>
        <v/>
      </c>
      <c r="P13" s="16" t="s">
        <v>906</v>
      </c>
      <c r="Q13" s="16" t="e">
        <f>VLOOKUP(C13,'functional class'!B:E,3,FALSE)</f>
        <v>#N/A</v>
      </c>
      <c r="R13" s="16" t="str">
        <f>IF(ISERROR(VLOOKUP($T13,'Funding 5.4'!$A:$BP,3,FALSE)),"",(VLOOKUP($T13,'Funding 5.4'!$A:$BP,3,FALSE)))</f>
        <v>FD001003001002000000000000000000000000</v>
      </c>
      <c r="S13" s="16" t="str">
        <f>IF(ISERROR(VLOOKUP($T13,'Funding 5.4'!$A:$BP,35,FALSE)),"",(VLOOKUP($T13,'Funding 5.4'!$A:$BP,35,FALSE)))</f>
        <v>5692f970-c29c-4044-80d7-1bcdbdd34348</v>
      </c>
      <c r="T13" s="16" t="s">
        <v>1087</v>
      </c>
      <c r="U13" s="16" t="str">
        <f>IF(F13="gains/losses",IF(ISERROR(VLOOKUP(W13,'item gains&amp;losses'!A:EV,3,FALSE)),"",VLOOKUP(W13,'item gains&amp;losses'!A:EV,3,FALSE)),IF(F13="I",IF(ISERROR(VLOOKUP(W13,'item rev'!A:EV,3,FALSE)),"",VLOOKUP(W13,'item rev'!A:EV,3,FALSE)),IF(F13="e",IF(ISERROR(VLOOKUP(W13,'item exp'!A:BQ,3,FALSE)),"",VLOOKUP(W13,'item exp'!A:BQ,3,FALSE)))))</f>
        <v>IE005001001002003000000000000000000000</v>
      </c>
      <c r="V13" s="16" t="str">
        <f>IF($F13="gains/losses",IF(ISERROR(VLOOKUP($W13,'item gains&amp;losses'!$A:$EV,35,FALSE)),"",VLOOKUP($W13,'item gains&amp;losses'!$A:$EV,35,FALSE)),IF($F13="I",IF(ISERROR(VLOOKUP($W13,'item rev'!$A:$EV,34,FALSE)),"",VLOOKUP($W13,'item rev'!$A:$EV,34,FALSE)),IF($F13="e",IF(ISERROR(VLOOKUP($W13,'item exp'!$A:$BQ,35,FALSE)),"",VLOOKUP($W13,'item exp'!$A:$BQ,35,FALSE)))))</f>
        <v>f12b88dc-0bf6-4bae-a17e-bb82d2d8055a</v>
      </c>
      <c r="W13" s="16" t="str">
        <f>VLOOKUP(E13,'items list'!B:D,3,FALSE)</f>
        <v xml:space="preserve">Expenditure: Employee Related Cost  - Senior Management: Designation - Social Contributions: Pension </v>
      </c>
      <c r="X13" s="16" t="str">
        <f>IF(ISERROR(VLOOKUP($Z13,'reg ind'!$A:$AI,3,FALSE)),"",(VLOOKUP($Z13,'reg ind'!$A:$AI,3,FALSE)))</f>
        <v>RX002003001002003003006001000000000000</v>
      </c>
      <c r="Y13" s="16" t="str">
        <f>IF(ISERROR(VLOOKUP($Z13,'reg ind'!$A:$AI,35,FALSE)),"",(VLOOKUP($Z13,'reg ind'!$A:$AI,35,FALSE)))</f>
        <v>f2564b3b-f64a-4df4-9e78-f1a994736e35</v>
      </c>
      <c r="Z13" s="16" t="s">
        <v>4358</v>
      </c>
      <c r="AA13" s="16" t="str">
        <f>IF(ISERROR(VLOOKUP($AC13,costing!$A:$BP,3,FALSE)),"",(VLOOKUP($AC13,costing!$A:$BP,3,FALSE)))</f>
        <v>CO002004000000000000000000000000000000</v>
      </c>
      <c r="AB13" s="16" t="str">
        <f>IF(ISERROR(VLOOKUP($AC13,costing!$A:$BP,35,FALSE)),"",(VLOOKUP($AC13,costing!$A:$BP,35,FALSE)))</f>
        <v>47c7ba65-c270-4a7f-91ba-3842eb629ddf</v>
      </c>
      <c r="AC13" s="16" t="s">
        <v>4368</v>
      </c>
    </row>
    <row r="14" spans="1:29" x14ac:dyDescent="0.2">
      <c r="A14" s="184"/>
      <c r="B14" s="184">
        <v>10</v>
      </c>
      <c r="C14" s="184">
        <v>12</v>
      </c>
      <c r="D14" s="184">
        <v>5004</v>
      </c>
      <c r="E14" s="184">
        <v>1015</v>
      </c>
      <c r="F14" s="184" t="s">
        <v>662</v>
      </c>
      <c r="G14" s="16" t="s">
        <v>9</v>
      </c>
      <c r="H14" s="16" t="s">
        <v>25</v>
      </c>
      <c r="I14" s="16" t="s">
        <v>28</v>
      </c>
      <c r="J14" s="16" t="s">
        <v>33</v>
      </c>
      <c r="K14" s="16"/>
      <c r="L14" s="16"/>
      <c r="M14" s="16"/>
      <c r="N14" s="16" t="str">
        <f>IF(ISERROR(VLOOKUP($P14,#REF!,4,FALSE)),"",(VLOOKUP($P14,#REF!,4,FALSE)))</f>
        <v/>
      </c>
      <c r="O14" s="16" t="str">
        <f>IF(ISERROR(VLOOKUP($P14,#REF!,34,FALSE)),"",(VLOOKUP($P14,#REF!,34,FALSE)))</f>
        <v/>
      </c>
      <c r="P14" s="16" t="s">
        <v>906</v>
      </c>
      <c r="Q14" s="16" t="e">
        <f>VLOOKUP(C14,'functional class'!B:E,3,FALSE)</f>
        <v>#N/A</v>
      </c>
      <c r="R14" s="16" t="str">
        <f>IF(ISERROR(VLOOKUP($T14,'Funding 5.4'!$A:$BP,3,FALSE)),"",(VLOOKUP($T14,'Funding 5.4'!$A:$BP,3,FALSE)))</f>
        <v>FD001003001002000000000000000000000000</v>
      </c>
      <c r="S14" s="16" t="str">
        <f>IF(ISERROR(VLOOKUP($T14,'Funding 5.4'!$A:$BP,35,FALSE)),"",(VLOOKUP($T14,'Funding 5.4'!$A:$BP,35,FALSE)))</f>
        <v>5692f970-c29c-4044-80d7-1bcdbdd34348</v>
      </c>
      <c r="T14" s="16" t="s">
        <v>1087</v>
      </c>
      <c r="U14" s="16" t="str">
        <f>IF(F14="gains/losses",IF(ISERROR(VLOOKUP(W14,'item gains&amp;losses'!A:EV,3,FALSE)),"",VLOOKUP(W14,'item gains&amp;losses'!A:EV,3,FALSE)),IF(F14="I",IF(ISERROR(VLOOKUP(W14,'item rev'!A:EV,3,FALSE)),"",VLOOKUP(W14,'item rev'!A:EV,3,FALSE)),IF(F14="e",IF(ISERROR(VLOOKUP(W14,'item exp'!A:BQ,3,FALSE)),"",VLOOKUP(W14,'item exp'!A:BQ,3,FALSE)))))</f>
        <v>IE005001001002007000000000000000000000</v>
      </c>
      <c r="V14" s="16" t="str">
        <f>IF($F14="gains/losses",IF(ISERROR(VLOOKUP($W14,'item gains&amp;losses'!$A:$EV,35,FALSE)),"",VLOOKUP($W14,'item gains&amp;losses'!$A:$EV,35,FALSE)),IF($F14="I",IF(ISERROR(VLOOKUP($W14,'item rev'!$A:$EV,34,FALSE)),"",VLOOKUP($W14,'item rev'!$A:$EV,34,FALSE)),IF($F14="e",IF(ISERROR(VLOOKUP($W14,'item exp'!$A:$BQ,35,FALSE)),"",VLOOKUP($W14,'item exp'!$A:$BQ,35,FALSE)))))</f>
        <v>de3403c8-4a5b-4537-aab1-f74a990f6f98</v>
      </c>
      <c r="W14" s="16" t="str">
        <f>VLOOKUP(E14,'items list'!B:D,3,FALSE)</f>
        <v>Expenditure: Employee Related Cost  - Senior Management: Designation - Social Contributions: Pension - Cost Capitalised to PPE (Credit Account)</v>
      </c>
      <c r="X14" s="16" t="str">
        <f>IF(ISERROR(VLOOKUP($Z14,'reg ind'!$A:$AI,3,FALSE)),"",(VLOOKUP($Z14,'reg ind'!$A:$AI,3,FALSE)))</f>
        <v>RX002003001002003003006001000000000000</v>
      </c>
      <c r="Y14" s="16" t="str">
        <f>IF(ISERROR(VLOOKUP($Z14,'reg ind'!$A:$AI,35,FALSE)),"",(VLOOKUP($Z14,'reg ind'!$A:$AI,35,FALSE)))</f>
        <v>f2564b3b-f64a-4df4-9e78-f1a994736e35</v>
      </c>
      <c r="Z14" s="16" t="s">
        <v>4358</v>
      </c>
      <c r="AA14" s="16" t="str">
        <f>IF(ISERROR(VLOOKUP($AC14,costing!$A:$BP,3,FALSE)),"",(VLOOKUP($AC14,costing!$A:$BP,3,FALSE)))</f>
        <v>CO002004000000000000000000000000000000</v>
      </c>
      <c r="AB14" s="16" t="str">
        <f>IF(ISERROR(VLOOKUP($AC14,costing!$A:$BP,35,FALSE)),"",(VLOOKUP($AC14,costing!$A:$BP,35,FALSE)))</f>
        <v>47c7ba65-c270-4a7f-91ba-3842eb629ddf</v>
      </c>
      <c r="AC14" s="16" t="s">
        <v>4368</v>
      </c>
    </row>
    <row r="15" spans="1:29" x14ac:dyDescent="0.2">
      <c r="A15" s="184"/>
      <c r="B15" s="184">
        <v>10</v>
      </c>
      <c r="C15" s="184">
        <v>12</v>
      </c>
      <c r="D15" s="184">
        <v>5004</v>
      </c>
      <c r="E15" s="184">
        <v>1016</v>
      </c>
      <c r="F15" s="184" t="s">
        <v>662</v>
      </c>
      <c r="G15" s="16" t="s">
        <v>9</v>
      </c>
      <c r="H15" s="16" t="s">
        <v>25</v>
      </c>
      <c r="I15" s="16" t="s">
        <v>28</v>
      </c>
      <c r="J15" s="16" t="s">
        <v>33</v>
      </c>
      <c r="K15" s="16"/>
      <c r="L15" s="16"/>
      <c r="M15" s="16"/>
      <c r="N15" s="16" t="str">
        <f>IF(ISERROR(VLOOKUP($P15,#REF!,4,FALSE)),"",(VLOOKUP($P15,#REF!,4,FALSE)))</f>
        <v/>
      </c>
      <c r="O15" s="16" t="str">
        <f>IF(ISERROR(VLOOKUP($P15,#REF!,34,FALSE)),"",(VLOOKUP($P15,#REF!,34,FALSE)))</f>
        <v/>
      </c>
      <c r="P15" s="16" t="s">
        <v>906</v>
      </c>
      <c r="Q15" s="16" t="e">
        <f>VLOOKUP(C15,'functional class'!B:E,3,FALSE)</f>
        <v>#N/A</v>
      </c>
      <c r="R15" s="16" t="str">
        <f>IF(ISERROR(VLOOKUP($T15,'Funding 5.4'!$A:$BP,3,FALSE)),"",(VLOOKUP($T15,'Funding 5.4'!$A:$BP,3,FALSE)))</f>
        <v>FD001003001002000000000000000000000000</v>
      </c>
      <c r="S15" s="16" t="str">
        <f>IF(ISERROR(VLOOKUP($T15,'Funding 5.4'!$A:$BP,35,FALSE)),"",(VLOOKUP($T15,'Funding 5.4'!$A:$BP,35,FALSE)))</f>
        <v>5692f970-c29c-4044-80d7-1bcdbdd34348</v>
      </c>
      <c r="T15" s="16" t="s">
        <v>1087</v>
      </c>
      <c r="U15" s="16" t="str">
        <f>IF(F15="gains/losses",IF(ISERROR(VLOOKUP(W15,'item gains&amp;losses'!A:EV,3,FALSE)),"",VLOOKUP(W15,'item gains&amp;losses'!A:EV,3,FALSE)),IF(F15="I",IF(ISERROR(VLOOKUP(W15,'item rev'!A:EV,3,FALSE)),"",VLOOKUP(W15,'item rev'!A:EV,3,FALSE)),IF(F15="e",IF(ISERROR(VLOOKUP(W15,'item exp'!A:BQ,3,FALSE)),"",VLOOKUP(W15,'item exp'!A:BQ,3,FALSE)))))</f>
        <v>IE005002002005000000000000000000000000</v>
      </c>
      <c r="V15" s="16" t="str">
        <f>IF($F15="gains/losses",IF(ISERROR(VLOOKUP($W15,'item gains&amp;losses'!$A:$EV,35,FALSE)),"",VLOOKUP($W15,'item gains&amp;losses'!$A:$EV,35,FALSE)),IF($F15="I",IF(ISERROR(VLOOKUP($W15,'item rev'!$A:$EV,34,FALSE)),"",VLOOKUP($W15,'item rev'!$A:$EV,34,FALSE)),IF($F15="e",IF(ISERROR(VLOOKUP($W15,'item exp'!$A:$BQ,35,FALSE)),"",VLOOKUP($W15,'item exp'!$A:$BQ,35,FALSE)))))</f>
        <v>b6792f2f-0283-4a10-a1f9-87a50e1633f5</v>
      </c>
      <c r="W15" s="16" t="str">
        <f>VLOOKUP(E15,'items list'!B:D,3,FALSE)</f>
        <v xml:space="preserve">Expenditure: Employee Related Cost  - Municipal Staff : Social Contributions - Pension </v>
      </c>
      <c r="X15" s="16" t="str">
        <f>IF(ISERROR(VLOOKUP($Z15,'reg ind'!$A:$AI,3,FALSE)),"",(VLOOKUP($Z15,'reg ind'!$A:$AI,3,FALSE)))</f>
        <v>RX002003001002003003006001000000000000</v>
      </c>
      <c r="Y15" s="16" t="str">
        <f>IF(ISERROR(VLOOKUP($Z15,'reg ind'!$A:$AI,35,FALSE)),"",(VLOOKUP($Z15,'reg ind'!$A:$AI,35,FALSE)))</f>
        <v>f2564b3b-f64a-4df4-9e78-f1a994736e35</v>
      </c>
      <c r="Z15" s="16" t="s">
        <v>4358</v>
      </c>
      <c r="AA15" s="16" t="str">
        <f>IF(ISERROR(VLOOKUP($AC15,costing!$A:$BP,3,FALSE)),"",(VLOOKUP($AC15,costing!$A:$BP,3,FALSE)))</f>
        <v>CO002004000000000000000000000000000000</v>
      </c>
      <c r="AB15" s="16" t="str">
        <f>IF(ISERROR(VLOOKUP($AC15,costing!$A:$BP,35,FALSE)),"",(VLOOKUP($AC15,costing!$A:$BP,35,FALSE)))</f>
        <v>47c7ba65-c270-4a7f-91ba-3842eb629ddf</v>
      </c>
      <c r="AC15" s="16" t="s">
        <v>4368</v>
      </c>
    </row>
    <row r="16" spans="1:29" x14ac:dyDescent="0.2">
      <c r="A16" s="184"/>
      <c r="B16" s="184">
        <v>10</v>
      </c>
      <c r="C16" s="184">
        <v>12</v>
      </c>
      <c r="D16" s="184">
        <v>5004</v>
      </c>
      <c r="E16" s="184">
        <v>1017</v>
      </c>
      <c r="F16" s="184" t="s">
        <v>662</v>
      </c>
      <c r="G16" s="16" t="s">
        <v>9</v>
      </c>
      <c r="H16" s="16" t="s">
        <v>25</v>
      </c>
      <c r="I16" s="16" t="s">
        <v>28</v>
      </c>
      <c r="J16" s="16" t="s">
        <v>33</v>
      </c>
      <c r="K16" s="16"/>
      <c r="L16" s="16"/>
      <c r="M16" s="16"/>
      <c r="N16" s="16" t="str">
        <f>IF(ISERROR(VLOOKUP($P16,#REF!,4,FALSE)),"",(VLOOKUP($P16,#REF!,4,FALSE)))</f>
        <v/>
      </c>
      <c r="O16" s="16" t="str">
        <f>IF(ISERROR(VLOOKUP($P16,#REF!,34,FALSE)),"",(VLOOKUP($P16,#REF!,34,FALSE)))</f>
        <v/>
      </c>
      <c r="P16" s="16" t="s">
        <v>906</v>
      </c>
      <c r="Q16" s="16" t="e">
        <f>VLOOKUP(C16,'functional class'!B:E,3,FALSE)</f>
        <v>#N/A</v>
      </c>
      <c r="R16" s="16" t="str">
        <f>IF(ISERROR(VLOOKUP($T16,'Funding 5.4'!$A:$BP,3,FALSE)),"",(VLOOKUP($T16,'Funding 5.4'!$A:$BP,3,FALSE)))</f>
        <v>FD001003001002000000000000000000000000</v>
      </c>
      <c r="S16" s="16" t="str">
        <f>IF(ISERROR(VLOOKUP($T16,'Funding 5.4'!$A:$BP,35,FALSE)),"",(VLOOKUP($T16,'Funding 5.4'!$A:$BP,35,FALSE)))</f>
        <v>5692f970-c29c-4044-80d7-1bcdbdd34348</v>
      </c>
      <c r="T16" s="16" t="s">
        <v>1087</v>
      </c>
      <c r="U16" s="16" t="str">
        <f>IF(F16="gains/losses",IF(ISERROR(VLOOKUP(W16,'item gains&amp;losses'!A:EV,3,FALSE)),"",VLOOKUP(W16,'item gains&amp;losses'!A:EV,3,FALSE)),IF(F16="I",IF(ISERROR(VLOOKUP(W16,'item rev'!A:EV,3,FALSE)),"",VLOOKUP(W16,'item rev'!A:EV,3,FALSE)),IF(F16="e",IF(ISERROR(VLOOKUP(W16,'item exp'!A:BQ,3,FALSE)),"",VLOOKUP(W16,'item exp'!A:BQ,3,FALSE)))))</f>
        <v>IE005002002001000000000000000000000000</v>
      </c>
      <c r="V16" s="16" t="str">
        <f>IF($F16="gains/losses",IF(ISERROR(VLOOKUP($W16,'item gains&amp;losses'!$A:$EV,35,FALSE)),"",VLOOKUP($W16,'item gains&amp;losses'!$A:$EV,35,FALSE)),IF($F16="I",IF(ISERROR(VLOOKUP($W16,'item rev'!$A:$EV,34,FALSE)),"",VLOOKUP($W16,'item rev'!$A:$EV,34,FALSE)),IF($F16="e",IF(ISERROR(VLOOKUP($W16,'item exp'!$A:$BQ,35,FALSE)),"",VLOOKUP($W16,'item exp'!$A:$BQ,35,FALSE)))))</f>
        <v>2e9f8192-659f-40b0-b167-7e4c233dda36</v>
      </c>
      <c r="W16" s="16" t="str">
        <f>VLOOKUP(E16,'items list'!B:D,3,FALSE)</f>
        <v>Expenditure: Employee Related Cost  - Municipal Staff : Social Contributions - Cost Capitalised to PPE (Credit Account)</v>
      </c>
      <c r="X16" s="16" t="str">
        <f>IF(ISERROR(VLOOKUP($Z16,'reg ind'!$A:$AI,3,FALSE)),"",(VLOOKUP($Z16,'reg ind'!$A:$AI,3,FALSE)))</f>
        <v>RX002003001002003003006001000000000000</v>
      </c>
      <c r="Y16" s="16" t="str">
        <f>IF(ISERROR(VLOOKUP($Z16,'reg ind'!$A:$AI,35,FALSE)),"",(VLOOKUP($Z16,'reg ind'!$A:$AI,35,FALSE)))</f>
        <v>f2564b3b-f64a-4df4-9e78-f1a994736e35</v>
      </c>
      <c r="Z16" s="16" t="s">
        <v>4358</v>
      </c>
      <c r="AA16" s="16" t="str">
        <f>IF(ISERROR(VLOOKUP($AC16,costing!$A:$BP,3,FALSE)),"",(VLOOKUP($AC16,costing!$A:$BP,3,FALSE)))</f>
        <v>CO002004000000000000000000000000000000</v>
      </c>
      <c r="AB16" s="16" t="str">
        <f>IF(ISERROR(VLOOKUP($AC16,costing!$A:$BP,35,FALSE)),"",(VLOOKUP($AC16,costing!$A:$BP,35,FALSE)))</f>
        <v>47c7ba65-c270-4a7f-91ba-3842eb629ddf</v>
      </c>
      <c r="AC16" s="16" t="s">
        <v>4368</v>
      </c>
    </row>
    <row r="17" spans="1:29" x14ac:dyDescent="0.2">
      <c r="A17" s="184">
        <f>A13+1</f>
        <v>110121005</v>
      </c>
      <c r="B17" s="184">
        <v>10</v>
      </c>
      <c r="C17" s="184">
        <v>12</v>
      </c>
      <c r="D17" s="184">
        <f>D13+1</f>
        <v>5005</v>
      </c>
      <c r="E17" s="184">
        <v>1018</v>
      </c>
      <c r="F17" s="184" t="s">
        <v>662</v>
      </c>
      <c r="G17" s="16" t="s">
        <v>10</v>
      </c>
      <c r="H17" s="16" t="s">
        <v>25</v>
      </c>
      <c r="I17" s="16" t="s">
        <v>28</v>
      </c>
      <c r="J17" s="16" t="s">
        <v>33</v>
      </c>
      <c r="K17" s="16"/>
      <c r="L17" s="16"/>
      <c r="M17" s="16"/>
      <c r="N17" s="16" t="str">
        <f>IF(ISERROR(VLOOKUP($P17,#REF!,4,FALSE)),"",(VLOOKUP($P17,#REF!,4,FALSE)))</f>
        <v/>
      </c>
      <c r="O17" s="16" t="str">
        <f>IF(ISERROR(VLOOKUP($P17,#REF!,34,FALSE)),"",(VLOOKUP($P17,#REF!,34,FALSE)))</f>
        <v/>
      </c>
      <c r="P17" s="16" t="s">
        <v>906</v>
      </c>
      <c r="Q17" s="16" t="e">
        <f>VLOOKUP(C17,'functional class'!B:E,3,FALSE)</f>
        <v>#N/A</v>
      </c>
      <c r="R17" s="16" t="str">
        <f>IF(ISERROR(VLOOKUP($T17,'Funding 5.4'!$A:$BP,3,FALSE)),"",(VLOOKUP($T17,'Funding 5.4'!$A:$BP,3,FALSE)))</f>
        <v>FD001003001002000000000000000000000000</v>
      </c>
      <c r="S17" s="16" t="str">
        <f>IF(ISERROR(VLOOKUP($T17,'Funding 5.4'!$A:$BP,35,FALSE)),"",(VLOOKUP($T17,'Funding 5.4'!$A:$BP,35,FALSE)))</f>
        <v>5692f970-c29c-4044-80d7-1bcdbdd34348</v>
      </c>
      <c r="T17" s="16" t="s">
        <v>1087</v>
      </c>
      <c r="U17" s="16" t="str">
        <f>IF(F17="gains/losses",IF(ISERROR(VLOOKUP(W17,'item gains&amp;losses'!A:EV,3,FALSE)),"",VLOOKUP(W17,'item gains&amp;losses'!A:EV,3,FALSE)),IF(F17="I",IF(ISERROR(VLOOKUP(W17,'item rev'!A:EV,3,FALSE)),"",VLOOKUP(W17,'item rev'!A:EV,3,FALSE)),IF(F17="e",IF(ISERROR(VLOOKUP(W17,'item exp'!A:BQ,3,FALSE)),"",VLOOKUP(W17,'item exp'!A:BQ,3,FALSE)))))</f>
        <v>IE005001001002002000000000000000000000</v>
      </c>
      <c r="V17" s="16" t="str">
        <f>IF($F17="gains/losses",IF(ISERROR(VLOOKUP($W17,'item gains&amp;losses'!$A:$EV,35,FALSE)),"",VLOOKUP($W17,'item gains&amp;losses'!$A:$EV,35,FALSE)),IF($F17="I",IF(ISERROR(VLOOKUP($W17,'item rev'!$A:$EV,34,FALSE)),"",VLOOKUP($W17,'item rev'!$A:$EV,34,FALSE)),IF($F17="e",IF(ISERROR(VLOOKUP($W17,'item exp'!$A:$BQ,35,FALSE)),"",VLOOKUP($W17,'item exp'!$A:$BQ,35,FALSE)))))</f>
        <v>ae0911d4-054c-4c5c-8fc6-a57fa7247db9</v>
      </c>
      <c r="W17" s="16" t="str">
        <f>VLOOKUP(E17,'items list'!B:D,3,FALSE)</f>
        <v xml:space="preserve">Expenditure: Employee Related Cost  - Senior Management: Designation - Social Contributions: Medical </v>
      </c>
      <c r="X17" s="16" t="str">
        <f>IF(ISERROR(VLOOKUP($Z17,'reg ind'!$A:$AI,3,FALSE)),"",(VLOOKUP($Z17,'reg ind'!$A:$AI,3,FALSE)))</f>
        <v>RX002003001002003003006001000000000000</v>
      </c>
      <c r="Y17" s="16" t="str">
        <f>IF(ISERROR(VLOOKUP($Z17,'reg ind'!$A:$AI,35,FALSE)),"",(VLOOKUP($Z17,'reg ind'!$A:$AI,35,FALSE)))</f>
        <v>f2564b3b-f64a-4df4-9e78-f1a994736e35</v>
      </c>
      <c r="Z17" s="16" t="s">
        <v>4358</v>
      </c>
      <c r="AA17" s="16" t="str">
        <f>IF(ISERROR(VLOOKUP($AC17,costing!$A:$BP,3,FALSE)),"",(VLOOKUP($AC17,costing!$A:$BP,3,FALSE)))</f>
        <v>CO002004000000000000000000000000000000</v>
      </c>
      <c r="AB17" s="16" t="str">
        <f>IF(ISERROR(VLOOKUP($AC17,costing!$A:$BP,35,FALSE)),"",(VLOOKUP($AC17,costing!$A:$BP,35,FALSE)))</f>
        <v>47c7ba65-c270-4a7f-91ba-3842eb629ddf</v>
      </c>
      <c r="AC17" s="16" t="s">
        <v>4368</v>
      </c>
    </row>
    <row r="18" spans="1:29" x14ac:dyDescent="0.2">
      <c r="A18" s="184"/>
      <c r="B18" s="184">
        <v>10</v>
      </c>
      <c r="C18" s="184">
        <v>12</v>
      </c>
      <c r="D18" s="184">
        <f t="shared" ref="D18:D20" si="1">D14+1</f>
        <v>5005</v>
      </c>
      <c r="E18" s="184">
        <v>1019</v>
      </c>
      <c r="F18" s="184" t="s">
        <v>662</v>
      </c>
      <c r="G18" s="16" t="s">
        <v>10</v>
      </c>
      <c r="H18" s="16" t="s">
        <v>25</v>
      </c>
      <c r="I18" s="16" t="s">
        <v>28</v>
      </c>
      <c r="J18" s="16" t="s">
        <v>33</v>
      </c>
      <c r="K18" s="16"/>
      <c r="L18" s="16"/>
      <c r="M18" s="16"/>
      <c r="N18" s="16" t="str">
        <f>IF(ISERROR(VLOOKUP($P18,#REF!,4,FALSE)),"",(VLOOKUP($P18,#REF!,4,FALSE)))</f>
        <v/>
      </c>
      <c r="O18" s="16" t="str">
        <f>IF(ISERROR(VLOOKUP($P18,#REF!,34,FALSE)),"",(VLOOKUP($P18,#REF!,34,FALSE)))</f>
        <v/>
      </c>
      <c r="P18" s="16" t="s">
        <v>906</v>
      </c>
      <c r="Q18" s="16" t="e">
        <f>VLOOKUP(C18,'functional class'!B:E,3,FALSE)</f>
        <v>#N/A</v>
      </c>
      <c r="R18" s="16" t="str">
        <f>IF(ISERROR(VLOOKUP($T18,'Funding 5.4'!$A:$BP,3,FALSE)),"",(VLOOKUP($T18,'Funding 5.4'!$A:$BP,3,FALSE)))</f>
        <v>FD001003001002000000000000000000000000</v>
      </c>
      <c r="S18" s="16" t="str">
        <f>IF(ISERROR(VLOOKUP($T18,'Funding 5.4'!$A:$BP,35,FALSE)),"",(VLOOKUP($T18,'Funding 5.4'!$A:$BP,35,FALSE)))</f>
        <v>5692f970-c29c-4044-80d7-1bcdbdd34348</v>
      </c>
      <c r="T18" s="16" t="s">
        <v>1087</v>
      </c>
      <c r="U18" s="16" t="str">
        <f>IF(F18="gains/losses",IF(ISERROR(VLOOKUP(W18,'item gains&amp;losses'!A:EV,3,FALSE)),"",VLOOKUP(W18,'item gains&amp;losses'!A:EV,3,FALSE)),IF(F18="I",IF(ISERROR(VLOOKUP(W18,'item rev'!A:EV,3,FALSE)),"",VLOOKUP(W18,'item rev'!A:EV,3,FALSE)),IF(F18="e",IF(ISERROR(VLOOKUP(W18,'item exp'!A:BQ,3,FALSE)),"",VLOOKUP(W18,'item exp'!A:BQ,3,FALSE)))))</f>
        <v>IE005001001002006000000000000000000000</v>
      </c>
      <c r="V18" s="16" t="str">
        <f>IF($F18="gains/losses",IF(ISERROR(VLOOKUP($W18,'item gains&amp;losses'!$A:$EV,35,FALSE)),"",VLOOKUP($W18,'item gains&amp;losses'!$A:$EV,35,FALSE)),IF($F18="I",IF(ISERROR(VLOOKUP($W18,'item rev'!$A:$EV,34,FALSE)),"",VLOOKUP($W18,'item rev'!$A:$EV,34,FALSE)),IF($F18="e",IF(ISERROR(VLOOKUP($W18,'item exp'!$A:$BQ,35,FALSE)),"",VLOOKUP($W18,'item exp'!$A:$BQ,35,FALSE)))))</f>
        <v>d0fa4104-b71d-4112-b554-2f66d7c2592c</v>
      </c>
      <c r="W18" s="16" t="str">
        <f>VLOOKUP(E18,'items list'!B:D,3,FALSE)</f>
        <v>Expenditure: Employee Related Cost  - Senior Management: Designation - Social Contributions: Medical - Cost Capitalised to PPE (Credit Account)</v>
      </c>
      <c r="X18" s="16" t="str">
        <f>IF(ISERROR(VLOOKUP($Z18,'reg ind'!$A:$AI,3,FALSE)),"",(VLOOKUP($Z18,'reg ind'!$A:$AI,3,FALSE)))</f>
        <v>RX002003001002003003006001000000000000</v>
      </c>
      <c r="Y18" s="16" t="str">
        <f>IF(ISERROR(VLOOKUP($Z18,'reg ind'!$A:$AI,35,FALSE)),"",(VLOOKUP($Z18,'reg ind'!$A:$AI,35,FALSE)))</f>
        <v>f2564b3b-f64a-4df4-9e78-f1a994736e35</v>
      </c>
      <c r="Z18" s="16" t="s">
        <v>4358</v>
      </c>
      <c r="AA18" s="16" t="str">
        <f>IF(ISERROR(VLOOKUP($AC18,costing!$A:$BP,3,FALSE)),"",(VLOOKUP($AC18,costing!$A:$BP,3,FALSE)))</f>
        <v>CO002004000000000000000000000000000000</v>
      </c>
      <c r="AB18" s="16" t="str">
        <f>IF(ISERROR(VLOOKUP($AC18,costing!$A:$BP,35,FALSE)),"",(VLOOKUP($AC18,costing!$A:$BP,35,FALSE)))</f>
        <v>47c7ba65-c270-4a7f-91ba-3842eb629ddf</v>
      </c>
      <c r="AC18" s="16" t="s">
        <v>4368</v>
      </c>
    </row>
    <row r="19" spans="1:29" x14ac:dyDescent="0.2">
      <c r="A19" s="184"/>
      <c r="B19" s="184">
        <v>10</v>
      </c>
      <c r="C19" s="184">
        <v>12</v>
      </c>
      <c r="D19" s="184">
        <f t="shared" si="1"/>
        <v>5005</v>
      </c>
      <c r="E19" s="184">
        <v>1020</v>
      </c>
      <c r="F19" s="184" t="s">
        <v>662</v>
      </c>
      <c r="G19" s="16" t="s">
        <v>10</v>
      </c>
      <c r="H19" s="16" t="s">
        <v>25</v>
      </c>
      <c r="I19" s="16" t="s">
        <v>28</v>
      </c>
      <c r="J19" s="16" t="s">
        <v>33</v>
      </c>
      <c r="K19" s="16"/>
      <c r="L19" s="16"/>
      <c r="M19" s="16"/>
      <c r="N19" s="16" t="str">
        <f>IF(ISERROR(VLOOKUP($P19,#REF!,4,FALSE)),"",(VLOOKUP($P19,#REF!,4,FALSE)))</f>
        <v/>
      </c>
      <c r="O19" s="16" t="str">
        <f>IF(ISERROR(VLOOKUP($P19,#REF!,34,FALSE)),"",(VLOOKUP($P19,#REF!,34,FALSE)))</f>
        <v/>
      </c>
      <c r="P19" s="16" t="s">
        <v>906</v>
      </c>
      <c r="Q19" s="16" t="e">
        <f>VLOOKUP(C19,'functional class'!B:E,3,FALSE)</f>
        <v>#N/A</v>
      </c>
      <c r="R19" s="16" t="str">
        <f>IF(ISERROR(VLOOKUP($T19,'Funding 5.4'!$A:$BP,3,FALSE)),"",(VLOOKUP($T19,'Funding 5.4'!$A:$BP,3,FALSE)))</f>
        <v>FD001003001002000000000000000000000000</v>
      </c>
      <c r="S19" s="16" t="str">
        <f>IF(ISERROR(VLOOKUP($T19,'Funding 5.4'!$A:$BP,35,FALSE)),"",(VLOOKUP($T19,'Funding 5.4'!$A:$BP,35,FALSE)))</f>
        <v>5692f970-c29c-4044-80d7-1bcdbdd34348</v>
      </c>
      <c r="T19" s="16" t="s">
        <v>1087</v>
      </c>
      <c r="U19" s="16" t="str">
        <f>IF(F19="gains/losses",IF(ISERROR(VLOOKUP(W19,'item gains&amp;losses'!A:EV,3,FALSE)),"",VLOOKUP(W19,'item gains&amp;losses'!A:EV,3,FALSE)),IF(F19="I",IF(ISERROR(VLOOKUP(W19,'item rev'!A:EV,3,FALSE)),"",VLOOKUP(W19,'item rev'!A:EV,3,FALSE)),IF(F19="e",IF(ISERROR(VLOOKUP(W19,'item exp'!A:BQ,3,FALSE)),"",VLOOKUP(W19,'item exp'!A:BQ,3,FALSE)))))</f>
        <v>IE005002002004000000000000000000000000</v>
      </c>
      <c r="V19" s="16" t="str">
        <f>IF($F19="gains/losses",IF(ISERROR(VLOOKUP($W19,'item gains&amp;losses'!$A:$EV,35,FALSE)),"",VLOOKUP($W19,'item gains&amp;losses'!$A:$EV,35,FALSE)),IF($F19="I",IF(ISERROR(VLOOKUP($W19,'item rev'!$A:$EV,34,FALSE)),"",VLOOKUP($W19,'item rev'!$A:$EV,34,FALSE)),IF($F19="e",IF(ISERROR(VLOOKUP($W19,'item exp'!$A:$BQ,35,FALSE)),"",VLOOKUP($W19,'item exp'!$A:$BQ,35,FALSE)))))</f>
        <v>b8bb0470-cd2b-465b-91d6-bce51ffa4911</v>
      </c>
      <c r="W19" s="16" t="str">
        <f>VLOOKUP(E19,'items list'!B:D,3,FALSE)</f>
        <v xml:space="preserve">Expenditure: Employee Related Cost  - Municipal Staff : Social Contributions - Medical </v>
      </c>
      <c r="X19" s="16" t="str">
        <f>IF(ISERROR(VLOOKUP($Z19,'reg ind'!$A:$AI,3,FALSE)),"",(VLOOKUP($Z19,'reg ind'!$A:$AI,3,FALSE)))</f>
        <v>RX002003001002003003006001000000000000</v>
      </c>
      <c r="Y19" s="16" t="str">
        <f>IF(ISERROR(VLOOKUP($Z19,'reg ind'!$A:$AI,35,FALSE)),"",(VLOOKUP($Z19,'reg ind'!$A:$AI,35,FALSE)))</f>
        <v>f2564b3b-f64a-4df4-9e78-f1a994736e35</v>
      </c>
      <c r="Z19" s="16" t="s">
        <v>4358</v>
      </c>
      <c r="AA19" s="16" t="str">
        <f>IF(ISERROR(VLOOKUP($AC19,costing!$A:$BP,3,FALSE)),"",(VLOOKUP($AC19,costing!$A:$BP,3,FALSE)))</f>
        <v>CO002004000000000000000000000000000000</v>
      </c>
      <c r="AB19" s="16" t="str">
        <f>IF(ISERROR(VLOOKUP($AC19,costing!$A:$BP,35,FALSE)),"",(VLOOKUP($AC19,costing!$A:$BP,35,FALSE)))</f>
        <v>47c7ba65-c270-4a7f-91ba-3842eb629ddf</v>
      </c>
      <c r="AC19" s="16" t="s">
        <v>4368</v>
      </c>
    </row>
    <row r="20" spans="1:29" x14ac:dyDescent="0.2">
      <c r="A20" s="185"/>
      <c r="B20" s="185">
        <v>10</v>
      </c>
      <c r="C20" s="185">
        <v>12</v>
      </c>
      <c r="D20" s="185">
        <f t="shared" si="1"/>
        <v>5005</v>
      </c>
      <c r="E20" s="185">
        <v>1021</v>
      </c>
      <c r="F20" s="185" t="s">
        <v>662</v>
      </c>
      <c r="G20" s="186" t="s">
        <v>10</v>
      </c>
      <c r="H20" s="186"/>
      <c r="I20" s="186"/>
      <c r="J20" s="186"/>
      <c r="K20" s="186"/>
      <c r="L20" s="186"/>
      <c r="M20" s="186"/>
      <c r="N20" s="186"/>
      <c r="O20" s="186"/>
      <c r="P20" s="186"/>
      <c r="Q20" s="186"/>
      <c r="R20" s="186"/>
      <c r="S20" s="186"/>
      <c r="T20" s="186"/>
      <c r="U20" s="186" t="str">
        <f>IF(F20="gains/losses",IF(ISERROR(VLOOKUP(W20,'item gains&amp;losses'!A:EV,3,FALSE)),"",VLOOKUP(W20,'item gains&amp;losses'!A:EV,3,FALSE)),IF(F20="I",IF(ISERROR(VLOOKUP(W20,'item rev'!A:EV,3,FALSE)),"",VLOOKUP(W20,'item rev'!A:EV,3,FALSE)),IF(F20="e",IF(ISERROR(VLOOKUP(W20,'item exp'!A:BQ,3,FALSE)),"",VLOOKUP(W20,'item exp'!A:BQ,3,FALSE)))))</f>
        <v/>
      </c>
      <c r="V20" s="186" t="str">
        <f>IF($F20="gains/losses",IF(ISERROR(VLOOKUP($W20,'item gains&amp;losses'!$A:$EV,35,FALSE)),"",VLOOKUP($W20,'item gains&amp;losses'!$A:$EV,35,FALSE)),IF($F20="I",IF(ISERROR(VLOOKUP($W20,'item rev'!$A:$EV,34,FALSE)),"",VLOOKUP($W20,'item rev'!$A:$EV,34,FALSE)),IF($F20="e",IF(ISERROR(VLOOKUP($W20,'item exp'!$A:$BQ,35,FALSE)),"",VLOOKUP($W20,'item exp'!$A:$BQ,35,FALSE)))))</f>
        <v/>
      </c>
      <c r="W20" s="187" t="str">
        <f>VLOOKUP(E20,'items list'!B:D,3,FALSE)</f>
        <v>Please note that for municipal staff there is only on vote for the re-allocation to capital votes for all social contributions</v>
      </c>
      <c r="X20" s="186"/>
      <c r="Y20" s="186"/>
      <c r="Z20" s="186"/>
      <c r="AA20" s="186"/>
      <c r="AB20" s="186"/>
      <c r="AC20" s="186"/>
    </row>
    <row r="21" spans="1:29" x14ac:dyDescent="0.2">
      <c r="A21" s="184">
        <f>A17+1</f>
        <v>110121006</v>
      </c>
      <c r="B21" s="184">
        <v>10</v>
      </c>
      <c r="C21" s="184">
        <v>12</v>
      </c>
      <c r="D21" s="184">
        <f>D17+1</f>
        <v>5006</v>
      </c>
      <c r="E21" s="184">
        <v>1022</v>
      </c>
      <c r="F21" s="184" t="s">
        <v>662</v>
      </c>
      <c r="G21" s="16" t="s">
        <v>19</v>
      </c>
      <c r="H21" s="16" t="s">
        <v>25</v>
      </c>
      <c r="I21" s="16" t="s">
        <v>28</v>
      </c>
      <c r="J21" s="16" t="s">
        <v>33</v>
      </c>
      <c r="K21" s="16"/>
      <c r="L21" s="16"/>
      <c r="M21" s="16"/>
      <c r="N21" s="16" t="str">
        <f>IF(ISERROR(VLOOKUP($P21,#REF!,4,FALSE)),"",(VLOOKUP($P21,#REF!,4,FALSE)))</f>
        <v/>
      </c>
      <c r="O21" s="16" t="str">
        <f>IF(ISERROR(VLOOKUP($P21,#REF!,34,FALSE)),"",(VLOOKUP($P21,#REF!,34,FALSE)))</f>
        <v/>
      </c>
      <c r="P21" s="16" t="s">
        <v>906</v>
      </c>
      <c r="Q21" s="16" t="e">
        <f>VLOOKUP(C21,'functional class'!B:E,3,FALSE)</f>
        <v>#N/A</v>
      </c>
      <c r="R21" s="16" t="str">
        <f>IF(ISERROR(VLOOKUP($T21,'Funding 5.4'!$A:$BP,3,FALSE)),"",(VLOOKUP($T21,'Funding 5.4'!$A:$BP,3,FALSE)))</f>
        <v>FD001003001002000000000000000000000000</v>
      </c>
      <c r="S21" s="16" t="str">
        <f>IF(ISERROR(VLOOKUP($T21,'Funding 5.4'!$A:$BP,35,FALSE)),"",(VLOOKUP($T21,'Funding 5.4'!$A:$BP,35,FALSE)))</f>
        <v>5692f970-c29c-4044-80d7-1bcdbdd34348</v>
      </c>
      <c r="T21" s="16" t="s">
        <v>1087</v>
      </c>
      <c r="U21" s="16" t="str">
        <f>IF(F21="gains/losses",IF(ISERROR(VLOOKUP(W21,'item gains&amp;losses'!A:EV,3,FALSE)),"",VLOOKUP(W21,'item gains&amp;losses'!A:EV,3,FALSE)),IF(F21="I",IF(ISERROR(VLOOKUP(W21,'item rev'!A:EV,3,FALSE)),"",VLOOKUP(W21,'item rev'!A:EV,3,FALSE)),IF(F21="e",IF(ISERROR(VLOOKUP(W21,'item exp'!A:BQ,3,FALSE)),"",VLOOKUP(W21,'item exp'!A:BQ,3,FALSE)))))</f>
        <v>IE005001001001005003000000000000000000</v>
      </c>
      <c r="V21" s="16" t="str">
        <f>IF($F21="gains/losses",IF(ISERROR(VLOOKUP($W21,'item gains&amp;losses'!$A:$EV,35,FALSE)),"",VLOOKUP($W21,'item gains&amp;losses'!$A:$EV,35,FALSE)),IF($F21="I",IF(ISERROR(VLOOKUP($W21,'item rev'!$A:$EV,34,FALSE)),"",VLOOKUP($W21,'item rev'!$A:$EV,34,FALSE)),IF($F21="e",IF(ISERROR(VLOOKUP($W21,'item exp'!$A:$BQ,35,FALSE)),"",VLOOKUP($W21,'item exp'!$A:$BQ,35,FALSE)))))</f>
        <v>a53c69ff-c7b3-44b3-b194-b9ec951ec61a</v>
      </c>
      <c r="W21" s="16" t="str">
        <f>VLOOKUP(E21,'items list'!B:D,3,FALSE)</f>
        <v xml:space="preserve">Expenditure: Employee Related Cost  - Senior Management: Designation - Salaries and Allowances: Allowance - Housing Benefits </v>
      </c>
      <c r="X21" s="16" t="str">
        <f>IF(ISERROR(VLOOKUP($Z21,'reg ind'!$A:$AI,3,FALSE)),"",(VLOOKUP($Z21,'reg ind'!$A:$AI,3,FALSE)))</f>
        <v>RX002003001002003003006001000000000000</v>
      </c>
      <c r="Y21" s="16" t="str">
        <f>IF(ISERROR(VLOOKUP($Z21,'reg ind'!$A:$AI,35,FALSE)),"",(VLOOKUP($Z21,'reg ind'!$A:$AI,35,FALSE)))</f>
        <v>f2564b3b-f64a-4df4-9e78-f1a994736e35</v>
      </c>
      <c r="Z21" s="16" t="s">
        <v>4358</v>
      </c>
      <c r="AA21" s="16" t="str">
        <f>IF(ISERROR(VLOOKUP($AC21,costing!$A:$BP,3,FALSE)),"",(VLOOKUP($AC21,costing!$A:$BP,3,FALSE)))</f>
        <v>CO002004000000000000000000000000000000</v>
      </c>
      <c r="AB21" s="16" t="str">
        <f>IF(ISERROR(VLOOKUP($AC21,costing!$A:$BP,35,FALSE)),"",(VLOOKUP($AC21,costing!$A:$BP,35,FALSE)))</f>
        <v>47c7ba65-c270-4a7f-91ba-3842eb629ddf</v>
      </c>
      <c r="AC21" s="16" t="s">
        <v>4368</v>
      </c>
    </row>
    <row r="22" spans="1:29" x14ac:dyDescent="0.2">
      <c r="A22" s="184"/>
      <c r="B22" s="184">
        <v>10</v>
      </c>
      <c r="C22" s="184">
        <v>12</v>
      </c>
      <c r="D22" s="184">
        <f t="shared" ref="D22:D25" si="2">D18+1</f>
        <v>5006</v>
      </c>
      <c r="E22" s="184">
        <v>1023</v>
      </c>
      <c r="F22" s="184" t="s">
        <v>662</v>
      </c>
      <c r="G22" s="16" t="s">
        <v>19</v>
      </c>
      <c r="H22" s="16" t="s">
        <v>25</v>
      </c>
      <c r="I22" s="16" t="s">
        <v>28</v>
      </c>
      <c r="J22" s="16" t="s">
        <v>33</v>
      </c>
      <c r="K22" s="16"/>
      <c r="L22" s="16"/>
      <c r="M22" s="16"/>
      <c r="N22" s="16" t="str">
        <f>IF(ISERROR(VLOOKUP($P22,#REF!,4,FALSE)),"",(VLOOKUP($P22,#REF!,4,FALSE)))</f>
        <v/>
      </c>
      <c r="O22" s="16" t="str">
        <f>IF(ISERROR(VLOOKUP($P22,#REF!,34,FALSE)),"",(VLOOKUP($P22,#REF!,34,FALSE)))</f>
        <v/>
      </c>
      <c r="P22" s="16" t="s">
        <v>906</v>
      </c>
      <c r="Q22" s="16" t="e">
        <f>VLOOKUP(C22,'functional class'!B:E,3,FALSE)</f>
        <v>#N/A</v>
      </c>
      <c r="R22" s="16" t="str">
        <f>IF(ISERROR(VLOOKUP($T22,'Funding 5.4'!$A:$BP,3,FALSE)),"",(VLOOKUP($T22,'Funding 5.4'!$A:$BP,3,FALSE)))</f>
        <v>FD001003001002000000000000000000000000</v>
      </c>
      <c r="S22" s="16" t="str">
        <f>IF(ISERROR(VLOOKUP($T22,'Funding 5.4'!$A:$BP,35,FALSE)),"",(VLOOKUP($T22,'Funding 5.4'!$A:$BP,35,FALSE)))</f>
        <v>5692f970-c29c-4044-80d7-1bcdbdd34348</v>
      </c>
      <c r="T22" s="16" t="s">
        <v>1087</v>
      </c>
      <c r="U22" s="16" t="str">
        <f>IF(F22="gains/losses",IF(ISERROR(VLOOKUP(W22,'item gains&amp;losses'!A:EV,3,FALSE)),"",VLOOKUP(W22,'item gains&amp;losses'!A:EV,3,FALSE)),IF(F22="I",IF(ISERROR(VLOOKUP(W22,'item rev'!A:EV,3,FALSE)),"",VLOOKUP(W22,'item rev'!A:EV,3,FALSE)),IF(F22="e",IF(ISERROR(VLOOKUP(W22,'item exp'!A:BQ,3,FALSE)),"",VLOOKUP(W22,'item exp'!A:BQ,3,FALSE)))))</f>
        <v>IE005001001001005004000000000000000000</v>
      </c>
      <c r="V22" s="16" t="str">
        <f>IF($F22="gains/losses",IF(ISERROR(VLOOKUP($W22,'item gains&amp;losses'!$A:$EV,35,FALSE)),"",VLOOKUP($W22,'item gains&amp;losses'!$A:$EV,35,FALSE)),IF($F22="I",IF(ISERROR(VLOOKUP($W22,'item rev'!$A:$EV,34,FALSE)),"",VLOOKUP($W22,'item rev'!$A:$EV,34,FALSE)),IF($F22="e",IF(ISERROR(VLOOKUP($W22,'item exp'!$A:$BQ,35,FALSE)),"",VLOOKUP($W22,'item exp'!$A:$BQ,35,FALSE)))))</f>
        <v>302ebbcf-6820-42d1-b390-4438fa3e05ee</v>
      </c>
      <c r="W22" s="16" t="str">
        <f>VLOOKUP(E22,'items list'!B:D,3,FALSE)</f>
        <v>Expenditure: Employee Related Cost  - Senior Management: Designation - Salaries and Allowances: Allowance - Housing Benefits:   Cost Capitalised to PPE (Credit Account)</v>
      </c>
      <c r="X22" s="16" t="str">
        <f>IF(ISERROR(VLOOKUP($Z22,'reg ind'!$A:$AI,3,FALSE)),"",(VLOOKUP($Z22,'reg ind'!$A:$AI,3,FALSE)))</f>
        <v>RX002003001002003003006001000000000000</v>
      </c>
      <c r="Y22" s="16" t="str">
        <f>IF(ISERROR(VLOOKUP($Z22,'reg ind'!$A:$AI,35,FALSE)),"",(VLOOKUP($Z22,'reg ind'!$A:$AI,35,FALSE)))</f>
        <v>f2564b3b-f64a-4df4-9e78-f1a994736e35</v>
      </c>
      <c r="Z22" s="16" t="s">
        <v>4358</v>
      </c>
      <c r="AA22" s="16" t="str">
        <f>IF(ISERROR(VLOOKUP($AC22,costing!$A:$BP,3,FALSE)),"",(VLOOKUP($AC22,costing!$A:$BP,3,FALSE)))</f>
        <v>CO002004000000000000000000000000000000</v>
      </c>
      <c r="AB22" s="16" t="str">
        <f>IF(ISERROR(VLOOKUP($AC22,costing!$A:$BP,35,FALSE)),"",(VLOOKUP($AC22,costing!$A:$BP,35,FALSE)))</f>
        <v>47c7ba65-c270-4a7f-91ba-3842eb629ddf</v>
      </c>
      <c r="AC22" s="16" t="s">
        <v>4368</v>
      </c>
    </row>
    <row r="23" spans="1:29" x14ac:dyDescent="0.2">
      <c r="A23" s="184"/>
      <c r="B23" s="184">
        <v>10</v>
      </c>
      <c r="C23" s="184">
        <v>12</v>
      </c>
      <c r="D23" s="184">
        <f t="shared" si="2"/>
        <v>5006</v>
      </c>
      <c r="E23" s="184">
        <v>1024</v>
      </c>
      <c r="F23" s="184" t="s">
        <v>662</v>
      </c>
      <c r="G23" s="16" t="s">
        <v>19</v>
      </c>
      <c r="H23" s="16" t="s">
        <v>25</v>
      </c>
      <c r="I23" s="16" t="s">
        <v>28</v>
      </c>
      <c r="J23" s="16" t="s">
        <v>33</v>
      </c>
      <c r="K23" s="16"/>
      <c r="L23" s="16"/>
      <c r="M23" s="16"/>
      <c r="N23" s="16" t="str">
        <f>IF(ISERROR(VLOOKUP($P23,#REF!,4,FALSE)),"",(VLOOKUP($P23,#REF!,4,FALSE)))</f>
        <v/>
      </c>
      <c r="O23" s="16" t="str">
        <f>IF(ISERROR(VLOOKUP($P23,#REF!,34,FALSE)),"",(VLOOKUP($P23,#REF!,34,FALSE)))</f>
        <v/>
      </c>
      <c r="P23" s="16" t="s">
        <v>906</v>
      </c>
      <c r="Q23" s="16" t="e">
        <f>VLOOKUP(C23,'functional class'!B:E,3,FALSE)</f>
        <v>#N/A</v>
      </c>
      <c r="R23" s="16" t="str">
        <f>IF(ISERROR(VLOOKUP($T23,'Funding 5.4'!$A:$BP,3,FALSE)),"",(VLOOKUP($T23,'Funding 5.4'!$A:$BP,3,FALSE)))</f>
        <v>FD001003001002000000000000000000000000</v>
      </c>
      <c r="S23" s="16" t="str">
        <f>IF(ISERROR(VLOOKUP($T23,'Funding 5.4'!$A:$BP,35,FALSE)),"",(VLOOKUP($T23,'Funding 5.4'!$A:$BP,35,FALSE)))</f>
        <v>5692f970-c29c-4044-80d7-1bcdbdd34348</v>
      </c>
      <c r="T23" s="16" t="s">
        <v>1087</v>
      </c>
      <c r="U23" s="16" t="str">
        <f>IF(F23="gains/losses",IF(ISERROR(VLOOKUP(W23,'item gains&amp;losses'!A:EV,3,FALSE)),"",VLOOKUP(W23,'item gains&amp;losses'!A:EV,3,FALSE)),IF(F23="I",IF(ISERROR(VLOOKUP(W23,'item rev'!A:EV,3,FALSE)),"",VLOOKUP(W23,'item rev'!A:EV,3,FALSE)),IF(F23="e",IF(ISERROR(VLOOKUP(W23,'item exp'!A:BQ,3,FALSE)),"",VLOOKUP(W23,'item exp'!A:BQ,3,FALSE)))))</f>
        <v>IE005002001005005001000000000000000000</v>
      </c>
      <c r="V23" s="16" t="str">
        <f>IF($F23="gains/losses",IF(ISERROR(VLOOKUP($W23,'item gains&amp;losses'!$A:$EV,35,FALSE)),"",VLOOKUP($W23,'item gains&amp;losses'!$A:$EV,35,FALSE)),IF($F23="I",IF(ISERROR(VLOOKUP($W23,'item rev'!$A:$EV,34,FALSE)),"",VLOOKUP($W23,'item rev'!$A:$EV,34,FALSE)),IF($F23="e",IF(ISERROR(VLOOKUP($W23,'item exp'!$A:$BQ,35,FALSE)),"",VLOOKUP($W23,'item exp'!$A:$BQ,35,FALSE)))))</f>
        <v>ffd58000-e952-481a-bcc9-34db7a53d7c2</v>
      </c>
      <c r="W23" s="16" t="str">
        <f>VLOOKUP(E23,'items list'!B:D,3,FALSE)</f>
        <v>Expenditure: Employee Related Cost  - Municipal Staff : Salaries, Wages and Allowances - Allowances: Housing Benefits and Incidental - Cost Capitalised to PPE (Credit Account)</v>
      </c>
      <c r="X23" s="16" t="str">
        <f>IF(ISERROR(VLOOKUP($Z23,'reg ind'!$A:$AI,3,FALSE)),"",(VLOOKUP($Z23,'reg ind'!$A:$AI,3,FALSE)))</f>
        <v>RX002003001002003003006001000000000000</v>
      </c>
      <c r="Y23" s="16" t="str">
        <f>IF(ISERROR(VLOOKUP($Z23,'reg ind'!$A:$AI,35,FALSE)),"",(VLOOKUP($Z23,'reg ind'!$A:$AI,35,FALSE)))</f>
        <v>f2564b3b-f64a-4df4-9e78-f1a994736e35</v>
      </c>
      <c r="Z23" s="16" t="s">
        <v>4358</v>
      </c>
      <c r="AA23" s="16" t="str">
        <f>IF(ISERROR(VLOOKUP($AC23,costing!$A:$BP,3,FALSE)),"",(VLOOKUP($AC23,costing!$A:$BP,3,FALSE)))</f>
        <v>CO002004000000000000000000000000000000</v>
      </c>
      <c r="AB23" s="16" t="str">
        <f>IF(ISERROR(VLOOKUP($AC23,costing!$A:$BP,35,FALSE)),"",(VLOOKUP($AC23,costing!$A:$BP,35,FALSE)))</f>
        <v>47c7ba65-c270-4a7f-91ba-3842eb629ddf</v>
      </c>
      <c r="AC23" s="16" t="s">
        <v>4368</v>
      </c>
    </row>
    <row r="24" spans="1:29" x14ac:dyDescent="0.2">
      <c r="A24" s="184"/>
      <c r="B24" s="184">
        <v>10</v>
      </c>
      <c r="C24" s="184">
        <v>12</v>
      </c>
      <c r="D24" s="184">
        <f t="shared" si="2"/>
        <v>5006</v>
      </c>
      <c r="E24" s="184">
        <v>1025</v>
      </c>
      <c r="F24" s="184" t="s">
        <v>662</v>
      </c>
      <c r="G24" s="16" t="s">
        <v>19</v>
      </c>
      <c r="H24" s="16" t="s">
        <v>25</v>
      </c>
      <c r="I24" s="16" t="s">
        <v>28</v>
      </c>
      <c r="J24" s="16" t="s">
        <v>33</v>
      </c>
      <c r="K24" s="16"/>
      <c r="L24" s="16"/>
      <c r="M24" s="16"/>
      <c r="N24" s="16" t="str">
        <f>IF(ISERROR(VLOOKUP($P24,#REF!,4,FALSE)),"",(VLOOKUP($P24,#REF!,4,FALSE)))</f>
        <v/>
      </c>
      <c r="O24" s="16" t="str">
        <f>IF(ISERROR(VLOOKUP($P24,#REF!,34,FALSE)),"",(VLOOKUP($P24,#REF!,34,FALSE)))</f>
        <v/>
      </c>
      <c r="P24" s="16" t="s">
        <v>906</v>
      </c>
      <c r="Q24" s="16" t="e">
        <f>VLOOKUP(C24,'functional class'!B:E,3,FALSE)</f>
        <v>#N/A</v>
      </c>
      <c r="R24" s="16" t="str">
        <f>IF(ISERROR(VLOOKUP($T24,'Funding 5.4'!$A:$BP,3,FALSE)),"",(VLOOKUP($T24,'Funding 5.4'!$A:$BP,3,FALSE)))</f>
        <v>FD001003001002000000000000000000000000</v>
      </c>
      <c r="S24" s="16" t="str">
        <f>IF(ISERROR(VLOOKUP($T24,'Funding 5.4'!$A:$BP,35,FALSE)),"",(VLOOKUP($T24,'Funding 5.4'!$A:$BP,35,FALSE)))</f>
        <v>5692f970-c29c-4044-80d7-1bcdbdd34348</v>
      </c>
      <c r="T24" s="16" t="s">
        <v>1087</v>
      </c>
      <c r="U24" s="16" t="str">
        <f>IF(F24="gains/losses",IF(ISERROR(VLOOKUP(W24,'item gains&amp;losses'!A:EV,3,FALSE)),"",VLOOKUP(W24,'item gains&amp;losses'!A:EV,3,FALSE)),IF(F24="I",IF(ISERROR(VLOOKUP(W24,'item rev'!A:EV,3,FALSE)),"",VLOOKUP(W24,'item rev'!A:EV,3,FALSE)),IF(F24="e",IF(ISERROR(VLOOKUP(W24,'item exp'!A:BQ,3,FALSE)),"",VLOOKUP(W24,'item exp'!A:BQ,3,FALSE)))))</f>
        <v>IE005002001005005003000000000000000000</v>
      </c>
      <c r="V24" s="16" t="str">
        <f>IF($F24="gains/losses",IF(ISERROR(VLOOKUP($W24,'item gains&amp;losses'!$A:$EV,35,FALSE)),"",VLOOKUP($W24,'item gains&amp;losses'!$A:$EV,35,FALSE)),IF($F24="I",IF(ISERROR(VLOOKUP($W24,'item rev'!$A:$EV,34,FALSE)),"",VLOOKUP($W24,'item rev'!$A:$EV,34,FALSE)),IF($F24="e",IF(ISERROR(VLOOKUP($W24,'item exp'!$A:$BQ,35,FALSE)),"",VLOOKUP($W24,'item exp'!$A:$BQ,35,FALSE)))))</f>
        <v>7f35558a-384c-4306-93db-68bf7f846bb0</v>
      </c>
      <c r="W24" s="16" t="str">
        <f>VLOOKUP(E24,'items list'!B:D,3,FALSE)</f>
        <v xml:space="preserve">Expenditure: Employee Related Cost  - Municipal Staff : Salaries, Wages and Allowances - Allowances: Housing Benefits and Incidental - Housing Benefits </v>
      </c>
      <c r="X24" s="16" t="str">
        <f>IF(ISERROR(VLOOKUP($Z24,'reg ind'!$A:$AI,3,FALSE)),"",(VLOOKUP($Z24,'reg ind'!$A:$AI,3,FALSE)))</f>
        <v>RX002003001002003003006001000000000000</v>
      </c>
      <c r="Y24" s="16" t="str">
        <f>IF(ISERROR(VLOOKUP($Z24,'reg ind'!$A:$AI,35,FALSE)),"",(VLOOKUP($Z24,'reg ind'!$A:$AI,35,FALSE)))</f>
        <v>f2564b3b-f64a-4df4-9e78-f1a994736e35</v>
      </c>
      <c r="Z24" s="16" t="s">
        <v>4358</v>
      </c>
      <c r="AA24" s="16" t="str">
        <f>IF(ISERROR(VLOOKUP($AC24,costing!$A:$BP,3,FALSE)),"",(VLOOKUP($AC24,costing!$A:$BP,3,FALSE)))</f>
        <v>CO002004000000000000000000000000000000</v>
      </c>
      <c r="AB24" s="16" t="str">
        <f>IF(ISERROR(VLOOKUP($AC24,costing!$A:$BP,35,FALSE)),"",(VLOOKUP($AC24,costing!$A:$BP,35,FALSE)))</f>
        <v>47c7ba65-c270-4a7f-91ba-3842eb629ddf</v>
      </c>
      <c r="AC24" s="16" t="s">
        <v>4368</v>
      </c>
    </row>
    <row r="25" spans="1:29" x14ac:dyDescent="0.2">
      <c r="A25" s="184"/>
      <c r="B25" s="184">
        <v>10</v>
      </c>
      <c r="C25" s="184">
        <v>12</v>
      </c>
      <c r="D25" s="184">
        <f t="shared" si="2"/>
        <v>5007</v>
      </c>
      <c r="E25" s="184">
        <v>1026</v>
      </c>
      <c r="F25" s="184" t="s">
        <v>662</v>
      </c>
      <c r="G25" s="16" t="s">
        <v>19</v>
      </c>
      <c r="H25" s="16" t="s">
        <v>25</v>
      </c>
      <c r="I25" s="16" t="s">
        <v>28</v>
      </c>
      <c r="J25" s="16" t="s">
        <v>33</v>
      </c>
      <c r="K25" s="16"/>
      <c r="L25" s="16"/>
      <c r="M25" s="16"/>
      <c r="N25" s="16" t="str">
        <f>IF(ISERROR(VLOOKUP($P25,#REF!,4,FALSE)),"",(VLOOKUP($P25,#REF!,4,FALSE)))</f>
        <v/>
      </c>
      <c r="O25" s="16" t="str">
        <f>IF(ISERROR(VLOOKUP($P25,#REF!,34,FALSE)),"",(VLOOKUP($P25,#REF!,34,FALSE)))</f>
        <v/>
      </c>
      <c r="P25" s="16" t="s">
        <v>906</v>
      </c>
      <c r="Q25" s="16" t="e">
        <f>VLOOKUP(C25,'functional class'!B:E,3,FALSE)</f>
        <v>#N/A</v>
      </c>
      <c r="R25" s="16" t="str">
        <f>IF(ISERROR(VLOOKUP($T25,'Funding 5.4'!$A:$BP,3,FALSE)),"",(VLOOKUP($T25,'Funding 5.4'!$A:$BP,3,FALSE)))</f>
        <v>FD001003001002000000000000000000000000</v>
      </c>
      <c r="S25" s="16" t="str">
        <f>IF(ISERROR(VLOOKUP($T25,'Funding 5.4'!$A:$BP,35,FALSE)),"",(VLOOKUP($T25,'Funding 5.4'!$A:$BP,35,FALSE)))</f>
        <v>5692f970-c29c-4044-80d7-1bcdbdd34348</v>
      </c>
      <c r="T25" s="16" t="s">
        <v>1087</v>
      </c>
      <c r="U25" s="16" t="str">
        <f>IF(F25="gains/losses",IF(ISERROR(VLOOKUP(W25,'item gains&amp;losses'!A:EV,3,FALSE)),"",VLOOKUP(W25,'item gains&amp;losses'!A:EV,3,FALSE)),IF(F25="I",IF(ISERROR(VLOOKUP(W25,'item rev'!A:EV,3,FALSE)),"",VLOOKUP(W25,'item rev'!A:EV,3,FALSE)),IF(F25="e",IF(ISERROR(VLOOKUP(W25,'item exp'!A:BQ,3,FALSE)),"",VLOOKUP(W25,'item exp'!A:BQ,3,FALSE)))))</f>
        <v>IE005002001005005005000000000000000000</v>
      </c>
      <c r="V25" s="16" t="str">
        <f>IF($F25="gains/losses",IF(ISERROR(VLOOKUP($W25,'item gains&amp;losses'!$A:$EV,35,FALSE)),"",VLOOKUP($W25,'item gains&amp;losses'!$A:$EV,35,FALSE)),IF($F25="I",IF(ISERROR(VLOOKUP($W25,'item rev'!$A:$EV,34,FALSE)),"",VLOOKUP($W25,'item rev'!$A:$EV,34,FALSE)),IF($F25="e",IF(ISERROR(VLOOKUP($W25,'item exp'!$A:$BQ,35,FALSE)),"",VLOOKUP($W25,'item exp'!$A:$BQ,35,FALSE)))))</f>
        <v>7e67b8ab-3936-461c-afbe-f591ca1d3513</v>
      </c>
      <c r="W25" s="16" t="str">
        <f>VLOOKUP(E25,'items list'!B:D,3,FALSE)</f>
        <v>Expenditure: Employee Related Cost  - Municipal Staff : Salaries, Wages and Allowances - Allowances: Housing Benefits and Incidental - Rental Subsidy</v>
      </c>
      <c r="X25" s="16" t="str">
        <f>IF(ISERROR(VLOOKUP($Z25,'reg ind'!$A:$AI,3,FALSE)),"",(VLOOKUP($Z25,'reg ind'!$A:$AI,3,FALSE)))</f>
        <v>RX002003001002003003006001000000000000</v>
      </c>
      <c r="Y25" s="16" t="str">
        <f>IF(ISERROR(VLOOKUP($Z25,'reg ind'!$A:$AI,35,FALSE)),"",(VLOOKUP($Z25,'reg ind'!$A:$AI,35,FALSE)))</f>
        <v>f2564b3b-f64a-4df4-9e78-f1a994736e35</v>
      </c>
      <c r="Z25" s="16" t="s">
        <v>4358</v>
      </c>
      <c r="AA25" s="16" t="str">
        <f>IF(ISERROR(VLOOKUP($AC25,costing!$A:$BP,3,FALSE)),"",(VLOOKUP($AC25,costing!$A:$BP,3,FALSE)))</f>
        <v>CO002004000000000000000000000000000000</v>
      </c>
      <c r="AB25" s="16" t="str">
        <f>IF(ISERROR(VLOOKUP($AC25,costing!$A:$BP,35,FALSE)),"",(VLOOKUP($AC25,costing!$A:$BP,35,FALSE)))</f>
        <v>47c7ba65-c270-4a7f-91ba-3842eb629ddf</v>
      </c>
      <c r="AC25" s="16" t="s">
        <v>4368</v>
      </c>
    </row>
    <row r="26" spans="1:29" x14ac:dyDescent="0.2">
      <c r="A26" s="184">
        <f>A21+1</f>
        <v>110121007</v>
      </c>
      <c r="B26" s="184">
        <v>10</v>
      </c>
      <c r="C26" s="184">
        <v>12</v>
      </c>
      <c r="D26" s="184">
        <f>D21+1</f>
        <v>5007</v>
      </c>
      <c r="E26" s="184">
        <v>1027</v>
      </c>
      <c r="F26" s="184" t="s">
        <v>662</v>
      </c>
      <c r="G26" s="16" t="s">
        <v>17</v>
      </c>
      <c r="H26" s="16" t="s">
        <v>25</v>
      </c>
      <c r="I26" s="16" t="s">
        <v>28</v>
      </c>
      <c r="J26" s="16" t="s">
        <v>33</v>
      </c>
      <c r="K26" s="16"/>
      <c r="L26" s="16"/>
      <c r="M26" s="16"/>
      <c r="N26" s="16" t="str">
        <f>IF(ISERROR(VLOOKUP($P26,#REF!,4,FALSE)),"",(VLOOKUP($P26,#REF!,4,FALSE)))</f>
        <v/>
      </c>
      <c r="O26" s="16" t="str">
        <f>IF(ISERROR(VLOOKUP($P26,#REF!,34,FALSE)),"",(VLOOKUP($P26,#REF!,34,FALSE)))</f>
        <v/>
      </c>
      <c r="P26" s="16" t="s">
        <v>906</v>
      </c>
      <c r="Q26" s="16" t="e">
        <f>VLOOKUP(C26,'functional class'!B:E,3,FALSE)</f>
        <v>#N/A</v>
      </c>
      <c r="R26" s="16" t="str">
        <f>IF(ISERROR(VLOOKUP($T26,'Funding 5.4'!$A:$BP,3,FALSE)),"",(VLOOKUP($T26,'Funding 5.4'!$A:$BP,3,FALSE)))</f>
        <v>FD001003001002000000000000000000000000</v>
      </c>
      <c r="S26" s="16" t="str">
        <f>IF(ISERROR(VLOOKUP($T26,'Funding 5.4'!$A:$BP,35,FALSE)),"",(VLOOKUP($T26,'Funding 5.4'!$A:$BP,35,FALSE)))</f>
        <v>5692f970-c29c-4044-80d7-1bcdbdd34348</v>
      </c>
      <c r="T26" s="16" t="s">
        <v>1087</v>
      </c>
      <c r="U26" s="16" t="str">
        <f>IF(F26="gains/losses",IF(ISERROR(VLOOKUP(W26,'item gains&amp;losses'!A:EV,3,FALSE)),"",VLOOKUP(W26,'item gains&amp;losses'!A:EV,3,FALSE)),IF(F26="I",IF(ISERROR(VLOOKUP(W26,'item rev'!A:EV,3,FALSE)),"",VLOOKUP(W26,'item rev'!A:EV,3,FALSE)),IF(F26="e",IF(ISERROR(VLOOKUP(W26,'item exp'!A:BQ,3,FALSE)),"",VLOOKUP(W26,'item exp'!A:BQ,3,FALSE)))))</f>
        <v>IE005001001001006001000000000000000000</v>
      </c>
      <c r="V26" s="16" t="str">
        <f>IF($F26="gains/losses",IF(ISERROR(VLOOKUP($W26,'item gains&amp;losses'!$A:$EV,35,FALSE)),"",VLOOKUP($W26,'item gains&amp;losses'!$A:$EV,35,FALSE)),IF($F26="I",IF(ISERROR(VLOOKUP($W26,'item rev'!$A:$EV,34,FALSE)),"",VLOOKUP($W26,'item rev'!$A:$EV,34,FALSE)),IF($F26="e",IF(ISERROR(VLOOKUP($W26,'item exp'!$A:$BQ,35,FALSE)),"",VLOOKUP($W26,'item exp'!$A:$BQ,35,FALSE)))))</f>
        <v>e6f8c731-ef42-4e68-a7e2-cbe5c3f33d47</v>
      </c>
      <c r="W26" s="16" t="str">
        <f>VLOOKUP(E26,'items list'!B:D,3,FALSE)</f>
        <v>Expenditure: Employee Related Cost  - Senior Management: Designation - Salaries and Allowances: Service Related Benefits - Overtime</v>
      </c>
      <c r="X26" s="16" t="str">
        <f>IF(ISERROR(VLOOKUP($Z26,'reg ind'!$A:$AI,3,FALSE)),"",(VLOOKUP($Z26,'reg ind'!$A:$AI,3,FALSE)))</f>
        <v>RX002003001002003003006001000000000000</v>
      </c>
      <c r="Y26" s="16" t="str">
        <f>IF(ISERROR(VLOOKUP($Z26,'reg ind'!$A:$AI,35,FALSE)),"",(VLOOKUP($Z26,'reg ind'!$A:$AI,35,FALSE)))</f>
        <v>f2564b3b-f64a-4df4-9e78-f1a994736e35</v>
      </c>
      <c r="Z26" s="16" t="s">
        <v>4358</v>
      </c>
      <c r="AA26" s="16" t="str">
        <f>IF(ISERROR(VLOOKUP($AC26,costing!$A:$BP,3,FALSE)),"",(VLOOKUP($AC26,costing!$A:$BP,3,FALSE)))</f>
        <v>CO002004000000000000000000000000000000</v>
      </c>
      <c r="AB26" s="16" t="str">
        <f>IF(ISERROR(VLOOKUP($AC26,costing!$A:$BP,35,FALSE)),"",(VLOOKUP($AC26,costing!$A:$BP,35,FALSE)))</f>
        <v>47c7ba65-c270-4a7f-91ba-3842eb629ddf</v>
      </c>
      <c r="AC26" s="16" t="s">
        <v>4368</v>
      </c>
    </row>
    <row r="27" spans="1:29" x14ac:dyDescent="0.2">
      <c r="A27" s="184"/>
      <c r="B27" s="184">
        <v>10</v>
      </c>
      <c r="C27" s="184">
        <v>12</v>
      </c>
      <c r="D27" s="184">
        <f t="shared" ref="D27:D32" si="3">D22+1</f>
        <v>5007</v>
      </c>
      <c r="E27" s="184">
        <v>1028</v>
      </c>
      <c r="F27" s="184" t="s">
        <v>662</v>
      </c>
      <c r="G27" s="16" t="s">
        <v>17</v>
      </c>
      <c r="H27" s="16" t="s">
        <v>25</v>
      </c>
      <c r="I27" s="16" t="s">
        <v>28</v>
      </c>
      <c r="J27" s="16" t="s">
        <v>33</v>
      </c>
      <c r="K27" s="16"/>
      <c r="L27" s="16"/>
      <c r="M27" s="16"/>
      <c r="N27" s="16" t="str">
        <f>IF(ISERROR(VLOOKUP($P27,#REF!,4,FALSE)),"",(VLOOKUP($P27,#REF!,4,FALSE)))</f>
        <v/>
      </c>
      <c r="O27" s="16" t="str">
        <f>IF(ISERROR(VLOOKUP($P27,#REF!,34,FALSE)),"",(VLOOKUP($P27,#REF!,34,FALSE)))</f>
        <v/>
      </c>
      <c r="P27" s="16" t="s">
        <v>906</v>
      </c>
      <c r="Q27" s="16" t="e">
        <f>VLOOKUP(C27,'functional class'!B:E,3,FALSE)</f>
        <v>#N/A</v>
      </c>
      <c r="R27" s="16" t="str">
        <f>IF(ISERROR(VLOOKUP($T27,'Funding 5.4'!$A:$BP,3,FALSE)),"",(VLOOKUP($T27,'Funding 5.4'!$A:$BP,3,FALSE)))</f>
        <v>FD001003001002000000000000000000000000</v>
      </c>
      <c r="S27" s="16" t="str">
        <f>IF(ISERROR(VLOOKUP($T27,'Funding 5.4'!$A:$BP,35,FALSE)),"",(VLOOKUP($T27,'Funding 5.4'!$A:$BP,35,FALSE)))</f>
        <v>5692f970-c29c-4044-80d7-1bcdbdd34348</v>
      </c>
      <c r="T27" s="16" t="s">
        <v>1087</v>
      </c>
      <c r="U27" s="16" t="str">
        <f>IF(F27="gains/losses",IF(ISERROR(VLOOKUP(W27,'item gains&amp;losses'!A:EV,3,FALSE)),"",VLOOKUP(W27,'item gains&amp;losses'!A:EV,3,FALSE)),IF(F27="I",IF(ISERROR(VLOOKUP(W27,'item rev'!A:EV,3,FALSE)),"",VLOOKUP(W27,'item rev'!A:EV,3,FALSE)),IF(F27="e",IF(ISERROR(VLOOKUP(W27,'item exp'!A:BQ,3,FALSE)),"",VLOOKUP(W27,'item exp'!A:BQ,3,FALSE)))))</f>
        <v>IE005001001001006002000000000000000000</v>
      </c>
      <c r="V27" s="16" t="str">
        <f>IF($F27="gains/losses",IF(ISERROR(VLOOKUP($W27,'item gains&amp;losses'!$A:$EV,35,FALSE)),"",VLOOKUP($W27,'item gains&amp;losses'!$A:$EV,35,FALSE)),IF($F27="I",IF(ISERROR(VLOOKUP($W27,'item rev'!$A:$EV,34,FALSE)),"",VLOOKUP($W27,'item rev'!$A:$EV,34,FALSE)),IF($F27="e",IF(ISERROR(VLOOKUP($W27,'item exp'!$A:$BQ,35,FALSE)),"",VLOOKUP($W27,'item exp'!$A:$BQ,35,FALSE)))))</f>
        <v>b879ae00-a68d-4a31-b430-91705ed58bdb</v>
      </c>
      <c r="W27" s="16" t="str">
        <f>VLOOKUP(E27,'items list'!B:D,3,FALSE)</f>
        <v>Expenditure: Employee Related Cost  - Senior Management: Designation - Salaries and Allowances: Service Related Benefits - Overtime Cost Capitalised to PPE (Credit Account)</v>
      </c>
      <c r="X27" s="16" t="str">
        <f>IF(ISERROR(VLOOKUP($Z27,'reg ind'!$A:$AI,3,FALSE)),"",(VLOOKUP($Z27,'reg ind'!$A:$AI,3,FALSE)))</f>
        <v>RX002003001002003003006001000000000000</v>
      </c>
      <c r="Y27" s="16" t="str">
        <f>IF(ISERROR(VLOOKUP($Z27,'reg ind'!$A:$AI,35,FALSE)),"",(VLOOKUP($Z27,'reg ind'!$A:$AI,35,FALSE)))</f>
        <v>f2564b3b-f64a-4df4-9e78-f1a994736e35</v>
      </c>
      <c r="Z27" s="16" t="s">
        <v>4358</v>
      </c>
      <c r="AA27" s="16" t="str">
        <f>IF(ISERROR(VLOOKUP($AC27,costing!$A:$BP,3,FALSE)),"",(VLOOKUP($AC27,costing!$A:$BP,3,FALSE)))</f>
        <v>CO002004000000000000000000000000000000</v>
      </c>
      <c r="AB27" s="16" t="str">
        <f>IF(ISERROR(VLOOKUP($AC27,costing!$A:$BP,35,FALSE)),"",(VLOOKUP($AC27,costing!$A:$BP,35,FALSE)))</f>
        <v>47c7ba65-c270-4a7f-91ba-3842eb629ddf</v>
      </c>
      <c r="AC27" s="16" t="s">
        <v>4368</v>
      </c>
    </row>
    <row r="28" spans="1:29" x14ac:dyDescent="0.2">
      <c r="A28" s="184"/>
      <c r="B28" s="184">
        <v>10</v>
      </c>
      <c r="C28" s="184">
        <v>12</v>
      </c>
      <c r="D28" s="184">
        <f t="shared" si="3"/>
        <v>5007</v>
      </c>
      <c r="E28" s="184">
        <v>1029</v>
      </c>
      <c r="F28" s="184" t="s">
        <v>662</v>
      </c>
      <c r="G28" s="16" t="s">
        <v>17</v>
      </c>
      <c r="H28" s="16" t="s">
        <v>25</v>
      </c>
      <c r="I28" s="16" t="s">
        <v>28</v>
      </c>
      <c r="J28" s="16" t="s">
        <v>33</v>
      </c>
      <c r="K28" s="16"/>
      <c r="L28" s="16"/>
      <c r="M28" s="16"/>
      <c r="N28" s="16" t="str">
        <f>IF(ISERROR(VLOOKUP($P28,#REF!,4,FALSE)),"",(VLOOKUP($P28,#REF!,4,FALSE)))</f>
        <v/>
      </c>
      <c r="O28" s="16" t="str">
        <f>IF(ISERROR(VLOOKUP($P28,#REF!,34,FALSE)),"",(VLOOKUP($P28,#REF!,34,FALSE)))</f>
        <v/>
      </c>
      <c r="P28" s="16" t="s">
        <v>906</v>
      </c>
      <c r="Q28" s="16" t="e">
        <f>VLOOKUP(C28,'functional class'!B:E,3,FALSE)</f>
        <v>#N/A</v>
      </c>
      <c r="R28" s="16" t="str">
        <f>IF(ISERROR(VLOOKUP($T28,'Funding 5.4'!$A:$BP,3,FALSE)),"",(VLOOKUP($T28,'Funding 5.4'!$A:$BP,3,FALSE)))</f>
        <v>FD001003001002000000000000000000000000</v>
      </c>
      <c r="S28" s="16" t="str">
        <f>IF(ISERROR(VLOOKUP($T28,'Funding 5.4'!$A:$BP,35,FALSE)),"",(VLOOKUP($T28,'Funding 5.4'!$A:$BP,35,FALSE)))</f>
        <v>5692f970-c29c-4044-80d7-1bcdbdd34348</v>
      </c>
      <c r="T28" s="16" t="s">
        <v>1087</v>
      </c>
      <c r="U28" s="16" t="str">
        <f>IF(F28="gains/losses",IF(ISERROR(VLOOKUP(W28,'item gains&amp;losses'!A:EV,3,FALSE)),"",VLOOKUP(W28,'item gains&amp;losses'!A:EV,3,FALSE)),IF(F28="I",IF(ISERROR(VLOOKUP(W28,'item rev'!A:EV,3,FALSE)),"",VLOOKUP(W28,'item rev'!A:EV,3,FALSE)),IF(F28="e",IF(ISERROR(VLOOKUP(W28,'item exp'!A:BQ,3,FALSE)),"",VLOOKUP(W28,'item exp'!A:BQ,3,FALSE)))))</f>
        <v>IE005002001005010001000000000000000000</v>
      </c>
      <c r="V28" s="16" t="str">
        <f>IF($F28="gains/losses",IF(ISERROR(VLOOKUP($W28,'item gains&amp;losses'!$A:$EV,35,FALSE)),"",VLOOKUP($W28,'item gains&amp;losses'!$A:$EV,35,FALSE)),IF($F28="I",IF(ISERROR(VLOOKUP($W28,'item rev'!$A:$EV,34,FALSE)),"",VLOOKUP($W28,'item rev'!$A:$EV,34,FALSE)),IF($F28="e",IF(ISERROR(VLOOKUP($W28,'item exp'!$A:$BQ,35,FALSE)),"",VLOOKUP($W28,'item exp'!$A:$BQ,35,FALSE)))))</f>
        <v>06228b7f-94f4-487e-b56e-c1ec81a9e4f2</v>
      </c>
      <c r="W28" s="16" t="str">
        <f>VLOOKUP(E28,'items list'!B:D,3,FALSE)</f>
        <v>Expenditure: Employee Related Cost  - Municipal Staff : Salaries, Wages and Allowances - Allowances: Overtime - Cost Capitalised to PPE (Credit Account)</v>
      </c>
      <c r="X28" s="16" t="str">
        <f>IF(ISERROR(VLOOKUP($Z28,'reg ind'!$A:$AI,3,FALSE)),"",(VLOOKUP($Z28,'reg ind'!$A:$AI,3,FALSE)))</f>
        <v>RX002003001002003003006001000000000000</v>
      </c>
      <c r="Y28" s="16" t="str">
        <f>IF(ISERROR(VLOOKUP($Z28,'reg ind'!$A:$AI,35,FALSE)),"",(VLOOKUP($Z28,'reg ind'!$A:$AI,35,FALSE)))</f>
        <v>f2564b3b-f64a-4df4-9e78-f1a994736e35</v>
      </c>
      <c r="Z28" s="16" t="s">
        <v>4358</v>
      </c>
      <c r="AA28" s="16" t="str">
        <f>IF(ISERROR(VLOOKUP($AC28,costing!$A:$BP,3,FALSE)),"",(VLOOKUP($AC28,costing!$A:$BP,3,FALSE)))</f>
        <v>CO002004000000000000000000000000000000</v>
      </c>
      <c r="AB28" s="16" t="str">
        <f>IF(ISERROR(VLOOKUP($AC28,costing!$A:$BP,35,FALSE)),"",(VLOOKUP($AC28,costing!$A:$BP,35,FALSE)))</f>
        <v>47c7ba65-c270-4a7f-91ba-3842eb629ddf</v>
      </c>
      <c r="AC28" s="16" t="s">
        <v>4368</v>
      </c>
    </row>
    <row r="29" spans="1:29" x14ac:dyDescent="0.2">
      <c r="A29" s="184"/>
      <c r="B29" s="184">
        <v>10</v>
      </c>
      <c r="C29" s="184">
        <v>12</v>
      </c>
      <c r="D29" s="184">
        <f t="shared" si="3"/>
        <v>5007</v>
      </c>
      <c r="E29" s="184">
        <v>1030</v>
      </c>
      <c r="F29" s="184" t="s">
        <v>662</v>
      </c>
      <c r="G29" s="16" t="s">
        <v>17</v>
      </c>
      <c r="H29" s="16" t="s">
        <v>25</v>
      </c>
      <c r="I29" s="16" t="s">
        <v>28</v>
      </c>
      <c r="J29" s="16" t="s">
        <v>33</v>
      </c>
      <c r="K29" s="16"/>
      <c r="L29" s="16"/>
      <c r="M29" s="16"/>
      <c r="N29" s="16" t="str">
        <f>IF(ISERROR(VLOOKUP($P29,#REF!,4,FALSE)),"",(VLOOKUP($P29,#REF!,4,FALSE)))</f>
        <v/>
      </c>
      <c r="O29" s="16" t="str">
        <f>IF(ISERROR(VLOOKUP($P29,#REF!,34,FALSE)),"",(VLOOKUP($P29,#REF!,34,FALSE)))</f>
        <v/>
      </c>
      <c r="P29" s="16" t="s">
        <v>906</v>
      </c>
      <c r="Q29" s="16" t="e">
        <f>VLOOKUP(C29,'functional class'!B:E,3,FALSE)</f>
        <v>#N/A</v>
      </c>
      <c r="R29" s="16" t="str">
        <f>IF(ISERROR(VLOOKUP($T29,'Funding 5.4'!$A:$BP,3,FALSE)),"",(VLOOKUP($T29,'Funding 5.4'!$A:$BP,3,FALSE)))</f>
        <v>FD001003001002000000000000000000000000</v>
      </c>
      <c r="S29" s="16" t="str">
        <f>IF(ISERROR(VLOOKUP($T29,'Funding 5.4'!$A:$BP,35,FALSE)),"",(VLOOKUP($T29,'Funding 5.4'!$A:$BP,35,FALSE)))</f>
        <v>5692f970-c29c-4044-80d7-1bcdbdd34348</v>
      </c>
      <c r="T29" s="16" t="s">
        <v>1087</v>
      </c>
      <c r="U29" s="16" t="str">
        <f>IF(F29="gains/losses",IF(ISERROR(VLOOKUP(W29,'item gains&amp;losses'!A:EV,3,FALSE)),"",VLOOKUP(W29,'item gains&amp;losses'!A:EV,3,FALSE)),IF(F29="I",IF(ISERROR(VLOOKUP(W29,'item rev'!A:EV,3,FALSE)),"",VLOOKUP(W29,'item rev'!A:EV,3,FALSE)),IF(F29="e",IF(ISERROR(VLOOKUP(W29,'item exp'!A:BQ,3,FALSE)),"",VLOOKUP(W29,'item exp'!A:BQ,3,FALSE)))))</f>
        <v>IE005002001005010002000000000000000000</v>
      </c>
      <c r="V29" s="16" t="str">
        <f>IF($F29="gains/losses",IF(ISERROR(VLOOKUP($W29,'item gains&amp;losses'!$A:$EV,35,FALSE)),"",VLOOKUP($W29,'item gains&amp;losses'!$A:$EV,35,FALSE)),IF($F29="I",IF(ISERROR(VLOOKUP($W29,'item rev'!$A:$EV,34,FALSE)),"",VLOOKUP($W29,'item rev'!$A:$EV,34,FALSE)),IF($F29="e",IF(ISERROR(VLOOKUP($W29,'item exp'!$A:$BQ,35,FALSE)),"",VLOOKUP($W29,'item exp'!$A:$BQ,35,FALSE)))))</f>
        <v>21eb537d-40d1-4bf3-b459-cec96ee28f30</v>
      </c>
      <c r="W29" s="16" t="str">
        <f>VLOOKUP(E29,'items list'!B:D,3,FALSE)</f>
        <v>Expenditure: Employee Related Cost  - Municipal Staff : Salaries, Wages and Allowances - Allowances: Overtime - Non Structured</v>
      </c>
      <c r="X29" s="16" t="str">
        <f>IF(ISERROR(VLOOKUP($Z29,'reg ind'!$A:$AI,3,FALSE)),"",(VLOOKUP($Z29,'reg ind'!$A:$AI,3,FALSE)))</f>
        <v>RX002003001002003003006001000000000000</v>
      </c>
      <c r="Y29" s="16" t="str">
        <f>IF(ISERROR(VLOOKUP($Z29,'reg ind'!$A:$AI,35,FALSE)),"",(VLOOKUP($Z29,'reg ind'!$A:$AI,35,FALSE)))</f>
        <v>f2564b3b-f64a-4df4-9e78-f1a994736e35</v>
      </c>
      <c r="Z29" s="16" t="s">
        <v>4358</v>
      </c>
      <c r="AA29" s="16" t="str">
        <f>IF(ISERROR(VLOOKUP($AC29,costing!$A:$BP,3,FALSE)),"",(VLOOKUP($AC29,costing!$A:$BP,3,FALSE)))</f>
        <v>CO002004000000000000000000000000000000</v>
      </c>
      <c r="AB29" s="16" t="str">
        <f>IF(ISERROR(VLOOKUP($AC29,costing!$A:$BP,35,FALSE)),"",(VLOOKUP($AC29,costing!$A:$BP,35,FALSE)))</f>
        <v>47c7ba65-c270-4a7f-91ba-3842eb629ddf</v>
      </c>
      <c r="AC29" s="16" t="s">
        <v>4368</v>
      </c>
    </row>
    <row r="30" spans="1:29" x14ac:dyDescent="0.2">
      <c r="A30" s="184"/>
      <c r="B30" s="184">
        <v>10</v>
      </c>
      <c r="C30" s="184">
        <v>12</v>
      </c>
      <c r="D30" s="184">
        <f t="shared" si="3"/>
        <v>5008</v>
      </c>
      <c r="E30" s="184">
        <v>1031</v>
      </c>
      <c r="F30" s="184" t="s">
        <v>662</v>
      </c>
      <c r="G30" s="16" t="s">
        <v>17</v>
      </c>
      <c r="H30" s="16" t="s">
        <v>25</v>
      </c>
      <c r="I30" s="16" t="s">
        <v>28</v>
      </c>
      <c r="J30" s="16" t="s">
        <v>33</v>
      </c>
      <c r="K30" s="16"/>
      <c r="L30" s="16"/>
      <c r="M30" s="16"/>
      <c r="N30" s="16" t="str">
        <f>IF(ISERROR(VLOOKUP($P30,#REF!,4,FALSE)),"",(VLOOKUP($P30,#REF!,4,FALSE)))</f>
        <v/>
      </c>
      <c r="O30" s="16" t="str">
        <f>IF(ISERROR(VLOOKUP($P30,#REF!,34,FALSE)),"",(VLOOKUP($P30,#REF!,34,FALSE)))</f>
        <v/>
      </c>
      <c r="P30" s="16" t="s">
        <v>906</v>
      </c>
      <c r="Q30" s="16" t="e">
        <f>VLOOKUP(C30,'functional class'!B:E,3,FALSE)</f>
        <v>#N/A</v>
      </c>
      <c r="R30" s="16" t="str">
        <f>IF(ISERROR(VLOOKUP($T30,'Funding 5.4'!$A:$BP,3,FALSE)),"",(VLOOKUP($T30,'Funding 5.4'!$A:$BP,3,FALSE)))</f>
        <v>FD001003001002000000000000000000000000</v>
      </c>
      <c r="S30" s="16" t="str">
        <f>IF(ISERROR(VLOOKUP($T30,'Funding 5.4'!$A:$BP,35,FALSE)),"",(VLOOKUP($T30,'Funding 5.4'!$A:$BP,35,FALSE)))</f>
        <v>5692f970-c29c-4044-80d7-1bcdbdd34348</v>
      </c>
      <c r="T30" s="16" t="s">
        <v>1087</v>
      </c>
      <c r="U30" s="16" t="str">
        <f>IF(F30="gains/losses",IF(ISERROR(VLOOKUP(W30,'item gains&amp;losses'!A:EV,3,FALSE)),"",VLOOKUP(W30,'item gains&amp;losses'!A:EV,3,FALSE)),IF(F30="I",IF(ISERROR(VLOOKUP(W30,'item rev'!A:EV,3,FALSE)),"",VLOOKUP(W30,'item rev'!A:EV,3,FALSE)),IF(F30="e",IF(ISERROR(VLOOKUP(W30,'item exp'!A:BQ,3,FALSE)),"",VLOOKUP(W30,'item exp'!A:BQ,3,FALSE)))))</f>
        <v>IE005002001005010003000000000000000000</v>
      </c>
      <c r="V30" s="16" t="str">
        <f>IF($F30="gains/losses",IF(ISERROR(VLOOKUP($W30,'item gains&amp;losses'!$A:$EV,35,FALSE)),"",VLOOKUP($W30,'item gains&amp;losses'!$A:$EV,35,FALSE)),IF($F30="I",IF(ISERROR(VLOOKUP($W30,'item rev'!$A:$EV,34,FALSE)),"",VLOOKUP($W30,'item rev'!$A:$EV,34,FALSE)),IF($F30="e",IF(ISERROR(VLOOKUP($W30,'item exp'!$A:$BQ,35,FALSE)),"",VLOOKUP($W30,'item exp'!$A:$BQ,35,FALSE)))))</f>
        <v>ac152fb6-d300-4322-a5ab-07a61b9006f5</v>
      </c>
      <c r="W30" s="16" t="str">
        <f>VLOOKUP(E30,'items list'!B:D,3,FALSE)</f>
        <v xml:space="preserve">Expenditure: Employee Related Cost  - Municipal Staff : Salaries, Wages and Allowances - Allowances: Overtime - Structured </v>
      </c>
      <c r="X30" s="16" t="str">
        <f>IF(ISERROR(VLOOKUP($Z30,'reg ind'!$A:$AI,3,FALSE)),"",(VLOOKUP($Z30,'reg ind'!$A:$AI,3,FALSE)))</f>
        <v>RX002003001002003003006001000000000000</v>
      </c>
      <c r="Y30" s="16" t="str">
        <f>IF(ISERROR(VLOOKUP($Z30,'reg ind'!$A:$AI,35,FALSE)),"",(VLOOKUP($Z30,'reg ind'!$A:$AI,35,FALSE)))</f>
        <v>f2564b3b-f64a-4df4-9e78-f1a994736e35</v>
      </c>
      <c r="Z30" s="16" t="s">
        <v>4358</v>
      </c>
      <c r="AA30" s="16" t="str">
        <f>IF(ISERROR(VLOOKUP($AC30,costing!$A:$BP,3,FALSE)),"",(VLOOKUP($AC30,costing!$A:$BP,3,FALSE)))</f>
        <v>CO002004000000000000000000000000000000</v>
      </c>
      <c r="AB30" s="16" t="str">
        <f>IF(ISERROR(VLOOKUP($AC30,costing!$A:$BP,35,FALSE)),"",(VLOOKUP($AC30,costing!$A:$BP,35,FALSE)))</f>
        <v>47c7ba65-c270-4a7f-91ba-3842eb629ddf</v>
      </c>
      <c r="AC30" s="16" t="s">
        <v>4368</v>
      </c>
    </row>
    <row r="31" spans="1:29" x14ac:dyDescent="0.2">
      <c r="A31" s="184"/>
      <c r="B31" s="184">
        <v>10</v>
      </c>
      <c r="C31" s="184">
        <v>12</v>
      </c>
      <c r="D31" s="184">
        <f t="shared" si="3"/>
        <v>5008</v>
      </c>
      <c r="E31" s="184">
        <v>1032</v>
      </c>
      <c r="F31" s="184" t="s">
        <v>662</v>
      </c>
      <c r="G31" s="16" t="s">
        <v>17</v>
      </c>
      <c r="H31" s="16" t="s">
        <v>25</v>
      </c>
      <c r="I31" s="16" t="s">
        <v>28</v>
      </c>
      <c r="J31" s="16" t="s">
        <v>33</v>
      </c>
      <c r="K31" s="16"/>
      <c r="L31" s="16"/>
      <c r="M31" s="16"/>
      <c r="N31" s="16" t="str">
        <f>IF(ISERROR(VLOOKUP($P31,#REF!,4,FALSE)),"",(VLOOKUP($P31,#REF!,4,FALSE)))</f>
        <v/>
      </c>
      <c r="O31" s="16" t="str">
        <f>IF(ISERROR(VLOOKUP($P31,#REF!,34,FALSE)),"",(VLOOKUP($P31,#REF!,34,FALSE)))</f>
        <v/>
      </c>
      <c r="P31" s="16" t="s">
        <v>906</v>
      </c>
      <c r="Q31" s="16" t="e">
        <f>VLOOKUP(C31,'functional class'!B:E,3,FALSE)</f>
        <v>#N/A</v>
      </c>
      <c r="R31" s="16" t="str">
        <f>IF(ISERROR(VLOOKUP($T31,'Funding 5.4'!$A:$BP,3,FALSE)),"",(VLOOKUP($T31,'Funding 5.4'!$A:$BP,3,FALSE)))</f>
        <v>FD001003001002000000000000000000000000</v>
      </c>
      <c r="S31" s="16" t="str">
        <f>IF(ISERROR(VLOOKUP($T31,'Funding 5.4'!$A:$BP,35,FALSE)),"",(VLOOKUP($T31,'Funding 5.4'!$A:$BP,35,FALSE)))</f>
        <v>5692f970-c29c-4044-80d7-1bcdbdd34348</v>
      </c>
      <c r="T31" s="16" t="s">
        <v>1087</v>
      </c>
      <c r="U31" s="16" t="str">
        <f>IF(F31="gains/losses",IF(ISERROR(VLOOKUP(W31,'item gains&amp;losses'!A:EV,3,FALSE)),"",VLOOKUP(W31,'item gains&amp;losses'!A:EV,3,FALSE)),IF(F31="I",IF(ISERROR(VLOOKUP(W31,'item rev'!A:EV,3,FALSE)),"",VLOOKUP(W31,'item rev'!A:EV,3,FALSE)),IF(F31="e",IF(ISERROR(VLOOKUP(W31,'item exp'!A:BQ,3,FALSE)),"",VLOOKUP(W31,'item exp'!A:BQ,3,FALSE)))))</f>
        <v>IE005002001005010004000000000000000000</v>
      </c>
      <c r="V31" s="16" t="str">
        <f>IF($F31="gains/losses",IF(ISERROR(VLOOKUP($W31,'item gains&amp;losses'!$A:$EV,35,FALSE)),"",VLOOKUP($W31,'item gains&amp;losses'!$A:$EV,35,FALSE)),IF($F31="I",IF(ISERROR(VLOOKUP($W31,'item rev'!$A:$EV,34,FALSE)),"",VLOOKUP($W31,'item rev'!$A:$EV,34,FALSE)),IF($F31="e",IF(ISERROR(VLOOKUP($W31,'item exp'!$A:$BQ,35,FALSE)),"",VLOOKUP($W31,'item exp'!$A:$BQ,35,FALSE)))))</f>
        <v>d771016b-d844-4d07-bf54-e1b2f01f81dc</v>
      </c>
      <c r="W31" s="16" t="str">
        <f>VLOOKUP(E31,'items list'!B:D,3,FALSE)</f>
        <v>Expenditure: Employee Related Cost  - Municipal Staff : Salaries, Wages and Allowances - Allowances: Overtime - Shift Additional Remuneration</v>
      </c>
      <c r="X31" s="16" t="str">
        <f>IF(ISERROR(VLOOKUP($Z31,'reg ind'!$A:$AI,3,FALSE)),"",(VLOOKUP($Z31,'reg ind'!$A:$AI,3,FALSE)))</f>
        <v>RX002003001002003003006001000000000000</v>
      </c>
      <c r="Y31" s="16" t="str">
        <f>IF(ISERROR(VLOOKUP($Z31,'reg ind'!$A:$AI,35,FALSE)),"",(VLOOKUP($Z31,'reg ind'!$A:$AI,35,FALSE)))</f>
        <v>f2564b3b-f64a-4df4-9e78-f1a994736e35</v>
      </c>
      <c r="Z31" s="16" t="s">
        <v>4358</v>
      </c>
      <c r="AA31" s="16" t="str">
        <f>IF(ISERROR(VLOOKUP($AC31,costing!$A:$BP,3,FALSE)),"",(VLOOKUP($AC31,costing!$A:$BP,3,FALSE)))</f>
        <v>CO002004000000000000000000000000000000</v>
      </c>
      <c r="AB31" s="16" t="str">
        <f>IF(ISERROR(VLOOKUP($AC31,costing!$A:$BP,35,FALSE)),"",(VLOOKUP($AC31,costing!$A:$BP,35,FALSE)))</f>
        <v>47c7ba65-c270-4a7f-91ba-3842eb629ddf</v>
      </c>
      <c r="AC31" s="16" t="s">
        <v>4368</v>
      </c>
    </row>
    <row r="32" spans="1:29" x14ac:dyDescent="0.2">
      <c r="A32" s="184"/>
      <c r="B32" s="184">
        <v>10</v>
      </c>
      <c r="C32" s="184">
        <v>12</v>
      </c>
      <c r="D32" s="184">
        <f t="shared" si="3"/>
        <v>5008</v>
      </c>
      <c r="E32" s="184">
        <v>1033</v>
      </c>
      <c r="F32" s="184" t="s">
        <v>662</v>
      </c>
      <c r="G32" s="16" t="s">
        <v>17</v>
      </c>
      <c r="H32" s="16" t="s">
        <v>25</v>
      </c>
      <c r="I32" s="16" t="s">
        <v>28</v>
      </c>
      <c r="J32" s="16" t="s">
        <v>33</v>
      </c>
      <c r="K32" s="16"/>
      <c r="L32" s="16"/>
      <c r="M32" s="16"/>
      <c r="N32" s="16" t="str">
        <f>IF(ISERROR(VLOOKUP($P32,#REF!,4,FALSE)),"",(VLOOKUP($P32,#REF!,4,FALSE)))</f>
        <v/>
      </c>
      <c r="O32" s="16" t="str">
        <f>IF(ISERROR(VLOOKUP($P32,#REF!,34,FALSE)),"",(VLOOKUP($P32,#REF!,34,FALSE)))</f>
        <v/>
      </c>
      <c r="P32" s="16" t="s">
        <v>906</v>
      </c>
      <c r="Q32" s="16" t="e">
        <f>VLOOKUP(C32,'functional class'!B:E,3,FALSE)</f>
        <v>#N/A</v>
      </c>
      <c r="R32" s="16" t="str">
        <f>IF(ISERROR(VLOOKUP($T32,'Funding 5.4'!$A:$BP,3,FALSE)),"",(VLOOKUP($T32,'Funding 5.4'!$A:$BP,3,FALSE)))</f>
        <v>FD001003001002000000000000000000000000</v>
      </c>
      <c r="S32" s="16" t="str">
        <f>IF(ISERROR(VLOOKUP($T32,'Funding 5.4'!$A:$BP,35,FALSE)),"",(VLOOKUP($T32,'Funding 5.4'!$A:$BP,35,FALSE)))</f>
        <v>5692f970-c29c-4044-80d7-1bcdbdd34348</v>
      </c>
      <c r="T32" s="16" t="s">
        <v>1087</v>
      </c>
      <c r="U32" s="16" t="str">
        <f>IF(F32="gains/losses",IF(ISERROR(VLOOKUP(W32,'item gains&amp;losses'!A:EV,3,FALSE)),"",VLOOKUP(W32,'item gains&amp;losses'!A:EV,3,FALSE)),IF(F32="I",IF(ISERROR(VLOOKUP(W32,'item rev'!A:EV,3,FALSE)),"",VLOOKUP(W32,'item rev'!A:EV,3,FALSE)),IF(F32="e",IF(ISERROR(VLOOKUP(W32,'item exp'!A:BQ,3,FALSE)),"",VLOOKUP(W32,'item exp'!A:BQ,3,FALSE)))))</f>
        <v>IE005002001005010005000000000000000000</v>
      </c>
      <c r="V32" s="16" t="str">
        <f>IF($F32="gains/losses",IF(ISERROR(VLOOKUP($W32,'item gains&amp;losses'!$A:$EV,35,FALSE)),"",VLOOKUP($W32,'item gains&amp;losses'!$A:$EV,35,FALSE)),IF($F32="I",IF(ISERROR(VLOOKUP($W32,'item rev'!$A:$EV,34,FALSE)),"",VLOOKUP($W32,'item rev'!$A:$EV,34,FALSE)),IF($F32="e",IF(ISERROR(VLOOKUP($W32,'item exp'!$A:$BQ,35,FALSE)),"",VLOOKUP($W32,'item exp'!$A:$BQ,35,FALSE)))))</f>
        <v>5085cf8c-7688-4d84-b80e-4418b0c42daa</v>
      </c>
      <c r="W32" s="16" t="str">
        <f>VLOOKUP(E32,'items list'!B:D,3,FALSE)</f>
        <v>Expenditure: Employee Related Cost  - Municipal Staff : Salaries, Wages and Allowances - Allowances: Overtime - Night Shift</v>
      </c>
      <c r="X32" s="16" t="str">
        <f>IF(ISERROR(VLOOKUP($Z32,'reg ind'!$A:$AI,3,FALSE)),"",(VLOOKUP($Z32,'reg ind'!$A:$AI,3,FALSE)))</f>
        <v>RX002003001002003003006001000000000000</v>
      </c>
      <c r="Y32" s="16" t="str">
        <f>IF(ISERROR(VLOOKUP($Z32,'reg ind'!$A:$AI,35,FALSE)),"",(VLOOKUP($Z32,'reg ind'!$A:$AI,35,FALSE)))</f>
        <v>f2564b3b-f64a-4df4-9e78-f1a994736e35</v>
      </c>
      <c r="Z32" s="16" t="s">
        <v>4358</v>
      </c>
      <c r="AA32" s="16" t="str">
        <f>IF(ISERROR(VLOOKUP($AC32,costing!$A:$BP,3,FALSE)),"",(VLOOKUP($AC32,costing!$A:$BP,3,FALSE)))</f>
        <v>CO002004000000000000000000000000000000</v>
      </c>
      <c r="AB32" s="16" t="str">
        <f>IF(ISERROR(VLOOKUP($AC32,costing!$A:$BP,35,FALSE)),"",(VLOOKUP($AC32,costing!$A:$BP,35,FALSE)))</f>
        <v>47c7ba65-c270-4a7f-91ba-3842eb629ddf</v>
      </c>
      <c r="AC32" s="16" t="s">
        <v>4368</v>
      </c>
    </row>
    <row r="33" spans="1:29" x14ac:dyDescent="0.2">
      <c r="A33" s="184">
        <f>A26+1</f>
        <v>110121008</v>
      </c>
      <c r="B33" s="184">
        <v>10</v>
      </c>
      <c r="C33" s="184">
        <v>12</v>
      </c>
      <c r="D33" s="184">
        <f>D26+1</f>
        <v>5008</v>
      </c>
      <c r="E33" s="184">
        <v>1034</v>
      </c>
      <c r="F33" s="184" t="s">
        <v>662</v>
      </c>
      <c r="G33" s="16" t="s">
        <v>18</v>
      </c>
      <c r="H33" s="16" t="s">
        <v>25</v>
      </c>
      <c r="I33" s="16" t="s">
        <v>28</v>
      </c>
      <c r="J33" s="16" t="s">
        <v>33</v>
      </c>
      <c r="K33" s="16"/>
      <c r="L33" s="16"/>
      <c r="M33" s="16"/>
      <c r="N33" s="16" t="str">
        <f>IF(ISERROR(VLOOKUP($P33,#REF!,4,FALSE)),"",(VLOOKUP($P33,#REF!,4,FALSE)))</f>
        <v/>
      </c>
      <c r="O33" s="16" t="str">
        <f>IF(ISERROR(VLOOKUP($P33,#REF!,34,FALSE)),"",(VLOOKUP($P33,#REF!,34,FALSE)))</f>
        <v/>
      </c>
      <c r="P33" s="16" t="s">
        <v>906</v>
      </c>
      <c r="Q33" s="16" t="e">
        <f>VLOOKUP(C33,'functional class'!B:E,3,FALSE)</f>
        <v>#N/A</v>
      </c>
      <c r="R33" s="16" t="str">
        <f>IF(ISERROR(VLOOKUP($T33,'Funding 5.4'!$A:$BP,3,FALSE)),"",(VLOOKUP($T33,'Funding 5.4'!$A:$BP,3,FALSE)))</f>
        <v>FD001003001002000000000000000000000000</v>
      </c>
      <c r="S33" s="16" t="str">
        <f>IF(ISERROR(VLOOKUP($T33,'Funding 5.4'!$A:$BP,35,FALSE)),"",(VLOOKUP($T33,'Funding 5.4'!$A:$BP,35,FALSE)))</f>
        <v>5692f970-c29c-4044-80d7-1bcdbdd34348</v>
      </c>
      <c r="T33" s="16" t="s">
        <v>1087</v>
      </c>
      <c r="U33" s="16" t="str">
        <f>IF(F33="gains/losses",IF(ISERROR(VLOOKUP(W33,'item gains&amp;losses'!A:EV,3,FALSE)),"",VLOOKUP(W33,'item gains&amp;losses'!A:EV,3,FALSE)),IF(F33="I",IF(ISERROR(VLOOKUP(W33,'item rev'!A:EV,3,FALSE)),"",VLOOKUP(W33,'item rev'!A:EV,3,FALSE)),IF(F33="e",IF(ISERROR(VLOOKUP(W33,'item exp'!A:BQ,3,FALSE)),"",VLOOKUP(W33,'item exp'!A:BQ,3,FALSE)))))</f>
        <v>IE005001001001005005000000000000000000</v>
      </c>
      <c r="V33" s="16" t="str">
        <f>IF($F33="gains/losses",IF(ISERROR(VLOOKUP($W33,'item gains&amp;losses'!$A:$EV,35,FALSE)),"",VLOOKUP($W33,'item gains&amp;losses'!$A:$EV,35,FALSE)),IF($F33="I",IF(ISERROR(VLOOKUP($W33,'item rev'!$A:$EV,34,FALSE)),"",VLOOKUP($W33,'item rev'!$A:$EV,34,FALSE)),IF($F33="e",IF(ISERROR(VLOOKUP($W33,'item exp'!$A:$BQ,35,FALSE)),"",VLOOKUP($W33,'item exp'!$A:$BQ,35,FALSE)))))</f>
        <v>ee4fc231-a008-4a49-8a81-ce26017f4280</v>
      </c>
      <c r="W33" s="16" t="str">
        <f>VLOOKUP(E33,'items list'!B:D,3,FALSE)</f>
        <v xml:space="preserve">Expenditure: Employee Related Cost  - Senior Management: Designation - Salaries and Allowances: Allowance - Travel or Motor Vehicle </v>
      </c>
      <c r="X33" s="16" t="str">
        <f>IF(ISERROR(VLOOKUP($Z33,'reg ind'!$A:$AI,3,FALSE)),"",(VLOOKUP($Z33,'reg ind'!$A:$AI,3,FALSE)))</f>
        <v>RX002003001002003003006001000000000000</v>
      </c>
      <c r="Y33" s="16" t="str">
        <f>IF(ISERROR(VLOOKUP($Z33,'reg ind'!$A:$AI,35,FALSE)),"",(VLOOKUP($Z33,'reg ind'!$A:$AI,35,FALSE)))</f>
        <v>f2564b3b-f64a-4df4-9e78-f1a994736e35</v>
      </c>
      <c r="Z33" s="16" t="s">
        <v>4358</v>
      </c>
      <c r="AA33" s="16" t="str">
        <f>IF(ISERROR(VLOOKUP($AC33,costing!$A:$BP,3,FALSE)),"",(VLOOKUP($AC33,costing!$A:$BP,3,FALSE)))</f>
        <v>CO002004000000000000000000000000000000</v>
      </c>
      <c r="AB33" s="16" t="str">
        <f>IF(ISERROR(VLOOKUP($AC33,costing!$A:$BP,35,FALSE)),"",(VLOOKUP($AC33,costing!$A:$BP,35,FALSE)))</f>
        <v>47c7ba65-c270-4a7f-91ba-3842eb629ddf</v>
      </c>
      <c r="AC33" s="16" t="s">
        <v>4368</v>
      </c>
    </row>
    <row r="34" spans="1:29" x14ac:dyDescent="0.2">
      <c r="A34" s="184"/>
      <c r="B34" s="184">
        <v>10</v>
      </c>
      <c r="C34" s="184">
        <v>12</v>
      </c>
      <c r="D34" s="184">
        <v>5008</v>
      </c>
      <c r="E34" s="184">
        <v>1035</v>
      </c>
      <c r="F34" s="184" t="s">
        <v>662</v>
      </c>
      <c r="G34" s="16" t="s">
        <v>18</v>
      </c>
      <c r="H34" s="16" t="s">
        <v>25</v>
      </c>
      <c r="I34" s="16" t="s">
        <v>28</v>
      </c>
      <c r="J34" s="16" t="s">
        <v>33</v>
      </c>
      <c r="K34" s="16"/>
      <c r="L34" s="16"/>
      <c r="M34" s="16"/>
      <c r="N34" s="16" t="s">
        <v>907</v>
      </c>
      <c r="O34" s="16" t="s">
        <v>772</v>
      </c>
      <c r="P34" s="16" t="s">
        <v>906</v>
      </c>
      <c r="Q34" s="16" t="s">
        <v>28</v>
      </c>
      <c r="R34" s="16" t="s">
        <v>1088</v>
      </c>
      <c r="S34" s="16" t="s">
        <v>1003</v>
      </c>
      <c r="T34" s="16" t="s">
        <v>1087</v>
      </c>
      <c r="U34" s="16" t="str">
        <f>IF(F34="gains/losses",IF(ISERROR(VLOOKUP(W34,'item gains&amp;losses'!A:EV,3,FALSE)),"",VLOOKUP(W34,'item gains&amp;losses'!A:EV,3,FALSE)),IF(F34="I",IF(ISERROR(VLOOKUP(W34,'item rev'!A:EV,3,FALSE)),"",VLOOKUP(W34,'item rev'!A:EV,3,FALSE)),IF(F34="e",IF(ISERROR(VLOOKUP(W34,'item exp'!A:BQ,3,FALSE)),"",VLOOKUP(W34,'item exp'!A:BQ,3,FALSE)))))</f>
        <v>IE005001001001005006000000000000000000</v>
      </c>
      <c r="V34" s="16" t="str">
        <f>IF($F34="gains/losses",IF(ISERROR(VLOOKUP($W34,'item gains&amp;losses'!$A:$EV,35,FALSE)),"",VLOOKUP($W34,'item gains&amp;losses'!$A:$EV,35,FALSE)),IF($F34="I",IF(ISERROR(VLOOKUP($W34,'item rev'!$A:$EV,34,FALSE)),"",VLOOKUP($W34,'item rev'!$A:$EV,34,FALSE)),IF($F34="e",IF(ISERROR(VLOOKUP($W34,'item exp'!$A:$BQ,35,FALSE)),"",VLOOKUP($W34,'item exp'!$A:$BQ,35,FALSE)))))</f>
        <v>5624dee8-4bf1-4cf8-a244-724f54a21879</v>
      </c>
      <c r="W34" s="16" t="str">
        <f>VLOOKUP(E34,'items list'!B:D,3,FALSE)</f>
        <v>Expenditure: Employee Related Cost  - Senior Management: Designation - Salaries and Allowances: Allowance - Travel or Motor Vehicle:   Cost Capitalised to PPE (Credit Account)</v>
      </c>
      <c r="X34" s="16" t="str">
        <f>IF(ISERROR(VLOOKUP($Z34,'reg ind'!$A:$AI,3,FALSE)),"",(VLOOKUP($Z34,'reg ind'!$A:$AI,3,FALSE)))</f>
        <v>RX002003001002003003006001000000000000</v>
      </c>
      <c r="Y34" s="16" t="str">
        <f>IF(ISERROR(VLOOKUP($Z34,'reg ind'!$A:$AI,35,FALSE)),"",(VLOOKUP($Z34,'reg ind'!$A:$AI,35,FALSE)))</f>
        <v>f2564b3b-f64a-4df4-9e78-f1a994736e35</v>
      </c>
      <c r="Z34" s="16" t="s">
        <v>4358</v>
      </c>
      <c r="AA34" s="16" t="str">
        <f>IF(ISERROR(VLOOKUP($AC34,costing!$A:$BP,3,FALSE)),"",(VLOOKUP($AC34,costing!$A:$BP,3,FALSE)))</f>
        <v>CO002004000000000000000000000000000000</v>
      </c>
      <c r="AB34" s="16" t="str">
        <f>IF(ISERROR(VLOOKUP($AC34,costing!$A:$BP,35,FALSE)),"",(VLOOKUP($AC34,costing!$A:$BP,35,FALSE)))</f>
        <v>47c7ba65-c270-4a7f-91ba-3842eb629ddf</v>
      </c>
      <c r="AC34" s="16" t="s">
        <v>4368</v>
      </c>
    </row>
    <row r="35" spans="1:29" x14ac:dyDescent="0.2">
      <c r="A35" s="184"/>
      <c r="B35" s="184">
        <v>10</v>
      </c>
      <c r="C35" s="184">
        <v>12</v>
      </c>
      <c r="D35" s="184">
        <v>5008</v>
      </c>
      <c r="E35" s="184">
        <v>1036</v>
      </c>
      <c r="F35" s="184" t="s">
        <v>662</v>
      </c>
      <c r="G35" s="16" t="s">
        <v>18</v>
      </c>
      <c r="H35" s="16" t="s">
        <v>25</v>
      </c>
      <c r="I35" s="16" t="s">
        <v>28</v>
      </c>
      <c r="J35" s="16" t="s">
        <v>33</v>
      </c>
      <c r="K35" s="16"/>
      <c r="L35" s="16"/>
      <c r="M35" s="16"/>
      <c r="N35" s="16" t="s">
        <v>907</v>
      </c>
      <c r="O35" s="16" t="s">
        <v>772</v>
      </c>
      <c r="P35" s="16" t="s">
        <v>906</v>
      </c>
      <c r="Q35" s="16" t="s">
        <v>28</v>
      </c>
      <c r="R35" s="16" t="s">
        <v>1088</v>
      </c>
      <c r="S35" s="16" t="s">
        <v>1003</v>
      </c>
      <c r="T35" s="16" t="s">
        <v>1087</v>
      </c>
      <c r="U35" s="16" t="str">
        <f>IF(F35="gains/losses",IF(ISERROR(VLOOKUP(W35,'item gains&amp;losses'!A:EV,3,FALSE)),"",VLOOKUP(W35,'item gains&amp;losses'!A:EV,3,FALSE)),IF(F35="I",IF(ISERROR(VLOOKUP(W35,'item rev'!A:EV,3,FALSE)),"",VLOOKUP(W35,'item rev'!A:EV,3,FALSE)),IF(F35="e",IF(ISERROR(VLOOKUP(W35,'item exp'!A:BQ,3,FALSE)),"",VLOOKUP(W35,'item exp'!A:BQ,3,FALSE)))))</f>
        <v>IE005001001001005007000000000000000000</v>
      </c>
      <c r="V35" s="16" t="str">
        <f>IF($F35="gains/losses",IF(ISERROR(VLOOKUP($W35,'item gains&amp;losses'!$A:$EV,35,FALSE)),"",VLOOKUP($W35,'item gains&amp;losses'!$A:$EV,35,FALSE)),IF($F35="I",IF(ISERROR(VLOOKUP($W35,'item rev'!$A:$EV,34,FALSE)),"",VLOOKUP($W35,'item rev'!$A:$EV,34,FALSE)),IF($F35="e",IF(ISERROR(VLOOKUP($W35,'item exp'!$A:$BQ,35,FALSE)),"",VLOOKUP($W35,'item exp'!$A:$BQ,35,FALSE)))))</f>
        <v>c3251e6a-5b0b-426e-afb0-808398ebbfb6</v>
      </c>
      <c r="W35" s="16" t="str">
        <f>VLOOKUP(E35,'items list'!B:D,3,FALSE)</f>
        <v xml:space="preserve">Expenditure: Employee Related Cost  - Senior Management: Designation - Salaries and Allowances: Allowance - Accommodation, Travel and Incidental </v>
      </c>
      <c r="X35" s="16" t="str">
        <f>IF(ISERROR(VLOOKUP($Z35,'reg ind'!$A:$AI,3,FALSE)),"",(VLOOKUP($Z35,'reg ind'!$A:$AI,3,FALSE)))</f>
        <v>RX002003001002003003006001000000000000</v>
      </c>
      <c r="Y35" s="16" t="str">
        <f>IF(ISERROR(VLOOKUP($Z35,'reg ind'!$A:$AI,35,FALSE)),"",(VLOOKUP($Z35,'reg ind'!$A:$AI,35,FALSE)))</f>
        <v>f2564b3b-f64a-4df4-9e78-f1a994736e35</v>
      </c>
      <c r="Z35" s="16" t="s">
        <v>4358</v>
      </c>
      <c r="AA35" s="16" t="str">
        <f>IF(ISERROR(VLOOKUP($AC35,costing!$A:$BP,3,FALSE)),"",(VLOOKUP($AC35,costing!$A:$BP,3,FALSE)))</f>
        <v>CO002004000000000000000000000000000000</v>
      </c>
      <c r="AB35" s="16" t="str">
        <f>IF(ISERROR(VLOOKUP($AC35,costing!$A:$BP,35,FALSE)),"",(VLOOKUP($AC35,costing!$A:$BP,35,FALSE)))</f>
        <v>47c7ba65-c270-4a7f-91ba-3842eb629ddf</v>
      </c>
      <c r="AC35" s="16" t="s">
        <v>4368</v>
      </c>
    </row>
    <row r="36" spans="1:29" x14ac:dyDescent="0.2">
      <c r="A36" s="184"/>
      <c r="B36" s="184">
        <v>10</v>
      </c>
      <c r="C36" s="184">
        <v>12</v>
      </c>
      <c r="D36" s="184">
        <v>5008</v>
      </c>
      <c r="E36" s="184">
        <v>1037</v>
      </c>
      <c r="F36" s="184" t="s">
        <v>662</v>
      </c>
      <c r="G36" s="16" t="s">
        <v>18</v>
      </c>
      <c r="H36" s="16" t="s">
        <v>25</v>
      </c>
      <c r="I36" s="16" t="s">
        <v>28</v>
      </c>
      <c r="J36" s="16" t="s">
        <v>33</v>
      </c>
      <c r="K36" s="16"/>
      <c r="L36" s="16"/>
      <c r="M36" s="16"/>
      <c r="N36" s="16" t="s">
        <v>907</v>
      </c>
      <c r="O36" s="16" t="s">
        <v>772</v>
      </c>
      <c r="P36" s="16" t="s">
        <v>906</v>
      </c>
      <c r="Q36" s="16" t="s">
        <v>28</v>
      </c>
      <c r="R36" s="16" t="s">
        <v>1088</v>
      </c>
      <c r="S36" s="16" t="s">
        <v>1003</v>
      </c>
      <c r="T36" s="16" t="s">
        <v>1087</v>
      </c>
      <c r="U36" s="16" t="str">
        <f>IF(F36="gains/losses",IF(ISERROR(VLOOKUP(W36,'item gains&amp;losses'!A:EV,3,FALSE)),"",VLOOKUP(W36,'item gains&amp;losses'!A:EV,3,FALSE)),IF(F36="I",IF(ISERROR(VLOOKUP(W36,'item rev'!A:EV,3,FALSE)),"",VLOOKUP(W36,'item rev'!A:EV,3,FALSE)),IF(F36="e",IF(ISERROR(VLOOKUP(W36,'item exp'!A:BQ,3,FALSE)),"",VLOOKUP(W36,'item exp'!A:BQ,3,FALSE)))))</f>
        <v>IE005001001001005008000000000000000000</v>
      </c>
      <c r="V36" s="16" t="str">
        <f>IF($F36="gains/losses",IF(ISERROR(VLOOKUP($W36,'item gains&amp;losses'!$A:$EV,35,FALSE)),"",VLOOKUP($W36,'item gains&amp;losses'!$A:$EV,35,FALSE)),IF($F36="I",IF(ISERROR(VLOOKUP($W36,'item rev'!$A:$EV,34,FALSE)),"",VLOOKUP($W36,'item rev'!$A:$EV,34,FALSE)),IF($F36="e",IF(ISERROR(VLOOKUP($W36,'item exp'!$A:$BQ,35,FALSE)),"",VLOOKUP($W36,'item exp'!$A:$BQ,35,FALSE)))))</f>
        <v>e02d8e3c-dbf9-4bea-a39c-d8ac1f7d7c19</v>
      </c>
      <c r="W36" s="16" t="str">
        <f>VLOOKUP(E36,'items list'!B:D,3,FALSE)</f>
        <v>Expenditure: Employee Related Cost  - Senior Management: Designation - Salaries and Allowances: Allowance - Accommodation, Travel and Incidental:   Cost Capitalised to PPE (Credit Account)</v>
      </c>
      <c r="X36" s="16" t="str">
        <f>IF(ISERROR(VLOOKUP($Z36,'reg ind'!$A:$AI,3,FALSE)),"",(VLOOKUP($Z36,'reg ind'!$A:$AI,3,FALSE)))</f>
        <v>RX002003001002003003006001000000000000</v>
      </c>
      <c r="Y36" s="16" t="str">
        <f>IF(ISERROR(VLOOKUP($Z36,'reg ind'!$A:$AI,35,FALSE)),"",(VLOOKUP($Z36,'reg ind'!$A:$AI,35,FALSE)))</f>
        <v>f2564b3b-f64a-4df4-9e78-f1a994736e35</v>
      </c>
      <c r="Z36" s="16" t="s">
        <v>4358</v>
      </c>
      <c r="AA36" s="16" t="str">
        <f>IF(ISERROR(VLOOKUP($AC36,costing!$A:$BP,3,FALSE)),"",(VLOOKUP($AC36,costing!$A:$BP,3,FALSE)))</f>
        <v>CO002004000000000000000000000000000000</v>
      </c>
      <c r="AB36" s="16" t="str">
        <f>IF(ISERROR(VLOOKUP($AC36,costing!$A:$BP,35,FALSE)),"",(VLOOKUP($AC36,costing!$A:$BP,35,FALSE)))</f>
        <v>47c7ba65-c270-4a7f-91ba-3842eb629ddf</v>
      </c>
      <c r="AC36" s="16" t="s">
        <v>4368</v>
      </c>
    </row>
    <row r="37" spans="1:29" x14ac:dyDescent="0.2">
      <c r="A37" s="184"/>
      <c r="B37" s="184">
        <v>10</v>
      </c>
      <c r="C37" s="184">
        <v>12</v>
      </c>
      <c r="D37" s="184">
        <v>5008</v>
      </c>
      <c r="E37" s="184">
        <v>1038</v>
      </c>
      <c r="F37" s="184" t="s">
        <v>662</v>
      </c>
      <c r="G37" s="16" t="s">
        <v>18</v>
      </c>
      <c r="H37" s="16" t="s">
        <v>25</v>
      </c>
      <c r="I37" s="16" t="s">
        <v>28</v>
      </c>
      <c r="J37" s="16" t="s">
        <v>33</v>
      </c>
      <c r="K37" s="16"/>
      <c r="L37" s="16"/>
      <c r="M37" s="16"/>
      <c r="N37" s="16" t="s">
        <v>907</v>
      </c>
      <c r="O37" s="16" t="s">
        <v>772</v>
      </c>
      <c r="P37" s="16" t="s">
        <v>906</v>
      </c>
      <c r="Q37" s="16" t="s">
        <v>28</v>
      </c>
      <c r="R37" s="16" t="s">
        <v>1088</v>
      </c>
      <c r="S37" s="16" t="s">
        <v>1003</v>
      </c>
      <c r="T37" s="16" t="s">
        <v>1087</v>
      </c>
      <c r="U37" s="16" t="str">
        <f>IF(F37="gains/losses",IF(ISERROR(VLOOKUP(W37,'item gains&amp;losses'!A:EV,3,FALSE)),"",VLOOKUP(W37,'item gains&amp;losses'!A:EV,3,FALSE)),IF(F37="I",IF(ISERROR(VLOOKUP(W37,'item rev'!A:EV,3,FALSE)),"",VLOOKUP(W37,'item rev'!A:EV,3,FALSE)),IF(F37="e",IF(ISERROR(VLOOKUP(W37,'item exp'!A:BQ,3,FALSE)),"",VLOOKUP(W37,'item exp'!A:BQ,3,FALSE)))))</f>
        <v>IE005002001005001000000000000000000000</v>
      </c>
      <c r="V37" s="16" t="str">
        <f>IF($F37="gains/losses",IF(ISERROR(VLOOKUP($W37,'item gains&amp;losses'!$A:$EV,35,FALSE)),"",VLOOKUP($W37,'item gains&amp;losses'!$A:$EV,35,FALSE)),IF($F37="I",IF(ISERROR(VLOOKUP($W37,'item rev'!$A:$EV,34,FALSE)),"",VLOOKUP($W37,'item rev'!$A:$EV,34,FALSE)),IF($F37="e",IF(ISERROR(VLOOKUP($W37,'item exp'!$A:$BQ,35,FALSE)),"",VLOOKUP($W37,'item exp'!$A:$BQ,35,FALSE)))))</f>
        <v>51688b00-8e9e-43f2-b0de-d7539f9911cc</v>
      </c>
      <c r="W37" s="16" t="str">
        <f>VLOOKUP(E37,'items list'!B:D,3,FALSE)</f>
        <v xml:space="preserve">Expenditure: Employee Related Cost  - Municipal Staff : Salaries, Wages and Allowances - Allowances: Accommodation, Travel and Incidental </v>
      </c>
      <c r="X37" s="16" t="str">
        <f>IF(ISERROR(VLOOKUP($Z37,'reg ind'!$A:$AI,3,FALSE)),"",(VLOOKUP($Z37,'reg ind'!$A:$AI,3,FALSE)))</f>
        <v>RX002003001002003003006001000000000000</v>
      </c>
      <c r="Y37" s="16" t="str">
        <f>IF(ISERROR(VLOOKUP($Z37,'reg ind'!$A:$AI,35,FALSE)),"",(VLOOKUP($Z37,'reg ind'!$A:$AI,35,FALSE)))</f>
        <v>f2564b3b-f64a-4df4-9e78-f1a994736e35</v>
      </c>
      <c r="Z37" s="16" t="s">
        <v>4358</v>
      </c>
      <c r="AA37" s="16" t="str">
        <f>IF(ISERROR(VLOOKUP($AC37,costing!$A:$BP,3,FALSE)),"",(VLOOKUP($AC37,costing!$A:$BP,3,FALSE)))</f>
        <v>CO002004000000000000000000000000000000</v>
      </c>
      <c r="AB37" s="16" t="str">
        <f>IF(ISERROR(VLOOKUP($AC37,costing!$A:$BP,35,FALSE)),"",(VLOOKUP($AC37,costing!$A:$BP,35,FALSE)))</f>
        <v>47c7ba65-c270-4a7f-91ba-3842eb629ddf</v>
      </c>
      <c r="AC37" s="16" t="s">
        <v>4368</v>
      </c>
    </row>
    <row r="38" spans="1:29" x14ac:dyDescent="0.2">
      <c r="A38" s="184"/>
      <c r="B38" s="184">
        <v>10</v>
      </c>
      <c r="C38" s="184">
        <v>12</v>
      </c>
      <c r="D38" s="184">
        <v>5008</v>
      </c>
      <c r="E38" s="184">
        <v>1039</v>
      </c>
      <c r="F38" s="184" t="s">
        <v>662</v>
      </c>
      <c r="G38" s="16" t="s">
        <v>18</v>
      </c>
      <c r="H38" s="16" t="s">
        <v>25</v>
      </c>
      <c r="I38" s="16" t="s">
        <v>28</v>
      </c>
      <c r="J38" s="16" t="s">
        <v>33</v>
      </c>
      <c r="K38" s="16"/>
      <c r="L38" s="16"/>
      <c r="M38" s="16"/>
      <c r="N38" s="16" t="s">
        <v>907</v>
      </c>
      <c r="O38" s="16" t="s">
        <v>772</v>
      </c>
      <c r="P38" s="16" t="s">
        <v>906</v>
      </c>
      <c r="Q38" s="16" t="s">
        <v>28</v>
      </c>
      <c r="R38" s="16" t="s">
        <v>1088</v>
      </c>
      <c r="S38" s="16" t="s">
        <v>1003</v>
      </c>
      <c r="T38" s="16" t="s">
        <v>1087</v>
      </c>
      <c r="U38" s="16" t="str">
        <f>IF(F38="gains/losses",IF(ISERROR(VLOOKUP(W38,'item gains&amp;losses'!A:EV,3,FALSE)),"",VLOOKUP(W38,'item gains&amp;losses'!A:EV,3,FALSE)),IF(F38="I",IF(ISERROR(VLOOKUP(W38,'item rev'!A:EV,3,FALSE)),"",VLOOKUP(W38,'item rev'!A:EV,3,FALSE)),IF(F38="e",IF(ISERROR(VLOOKUP(W38,'item exp'!A:BQ,3,FALSE)),"",VLOOKUP(W38,'item exp'!A:BQ,3,FALSE)))))</f>
        <v>IE005002001005002000000000000000000000</v>
      </c>
      <c r="V38" s="16" t="str">
        <f>IF($F38="gains/losses",IF(ISERROR(VLOOKUP($W38,'item gains&amp;losses'!$A:$EV,35,FALSE)),"",VLOOKUP($W38,'item gains&amp;losses'!$A:$EV,35,FALSE)),IF($F38="I",IF(ISERROR(VLOOKUP($W38,'item rev'!$A:$EV,34,FALSE)),"",VLOOKUP($W38,'item rev'!$A:$EV,34,FALSE)),IF($F38="e",IF(ISERROR(VLOOKUP($W38,'item exp'!$A:$BQ,35,FALSE)),"",VLOOKUP($W38,'item exp'!$A:$BQ,35,FALSE)))))</f>
        <v>ad66ce3d-f466-47fc-8be3-ac3799bf6dd9</v>
      </c>
      <c r="W38" s="16" t="str">
        <f>VLOOKUP(E38,'items list'!B:D,3,FALSE)</f>
        <v>Expenditure: Employee Related Cost  - Municipal Staff : Salaries, Wages and Allowances - Allowances: Accommodation, Travel and Incidental - Cost Capitalised to PPE (Credit Account)</v>
      </c>
      <c r="X38" s="16" t="str">
        <f>IF(ISERROR(VLOOKUP($Z38,'reg ind'!$A:$AI,3,FALSE)),"",(VLOOKUP($Z38,'reg ind'!$A:$AI,3,FALSE)))</f>
        <v>RX002003001002003003006001000000000000</v>
      </c>
      <c r="Y38" s="16" t="str">
        <f>IF(ISERROR(VLOOKUP($Z38,'reg ind'!$A:$AI,35,FALSE)),"",(VLOOKUP($Z38,'reg ind'!$A:$AI,35,FALSE)))</f>
        <v>f2564b3b-f64a-4df4-9e78-f1a994736e35</v>
      </c>
      <c r="Z38" s="16" t="s">
        <v>4358</v>
      </c>
      <c r="AA38" s="16" t="str">
        <f>IF(ISERROR(VLOOKUP($AC38,costing!$A:$BP,3,FALSE)),"",(VLOOKUP($AC38,costing!$A:$BP,3,FALSE)))</f>
        <v>CO002004000000000000000000000000000000</v>
      </c>
      <c r="AB38" s="16" t="str">
        <f>IF(ISERROR(VLOOKUP($AC38,costing!$A:$BP,35,FALSE)),"",(VLOOKUP($AC38,costing!$A:$BP,35,FALSE)))</f>
        <v>47c7ba65-c270-4a7f-91ba-3842eb629ddf</v>
      </c>
      <c r="AC38" s="16" t="s">
        <v>4368</v>
      </c>
    </row>
    <row r="39" spans="1:29" x14ac:dyDescent="0.2">
      <c r="A39" s="184"/>
      <c r="B39" s="184">
        <v>10</v>
      </c>
      <c r="C39" s="184">
        <v>12</v>
      </c>
      <c r="D39" s="184">
        <v>5008</v>
      </c>
      <c r="E39" s="184">
        <v>1040</v>
      </c>
      <c r="F39" s="184" t="s">
        <v>662</v>
      </c>
      <c r="G39" s="16" t="s">
        <v>18</v>
      </c>
      <c r="H39" s="16" t="s">
        <v>25</v>
      </c>
      <c r="I39" s="16" t="s">
        <v>28</v>
      </c>
      <c r="J39" s="16" t="s">
        <v>33</v>
      </c>
      <c r="K39" s="16"/>
      <c r="L39" s="16"/>
      <c r="M39" s="16"/>
      <c r="N39" s="16" t="s">
        <v>907</v>
      </c>
      <c r="O39" s="16" t="s">
        <v>772</v>
      </c>
      <c r="P39" s="16" t="s">
        <v>906</v>
      </c>
      <c r="Q39" s="16" t="s">
        <v>28</v>
      </c>
      <c r="R39" s="16" t="s">
        <v>1088</v>
      </c>
      <c r="S39" s="16" t="s">
        <v>1003</v>
      </c>
      <c r="T39" s="16" t="s">
        <v>1087</v>
      </c>
      <c r="U39" s="16" t="str">
        <f>IF(F39="gains/losses",IF(ISERROR(VLOOKUP(W39,'item gains&amp;losses'!A:EV,3,FALSE)),"",VLOOKUP(W39,'item gains&amp;losses'!A:EV,3,FALSE)),IF(F39="I",IF(ISERROR(VLOOKUP(W39,'item rev'!A:EV,3,FALSE)),"",VLOOKUP(W39,'item rev'!A:EV,3,FALSE)),IF(F39="e",IF(ISERROR(VLOOKUP(W39,'item exp'!A:BQ,3,FALSE)),"",VLOOKUP(W39,'item exp'!A:BQ,3,FALSE)))))</f>
        <v>IE005002001005005002000000000000000000</v>
      </c>
      <c r="V39" s="16" t="str">
        <f>IF($F39="gains/losses",IF(ISERROR(VLOOKUP($W39,'item gains&amp;losses'!$A:$EV,35,FALSE)),"",VLOOKUP($W39,'item gains&amp;losses'!$A:$EV,35,FALSE)),IF($F39="I",IF(ISERROR(VLOOKUP($W39,'item rev'!$A:$EV,34,FALSE)),"",VLOOKUP($W39,'item rev'!$A:$EV,34,FALSE)),IF($F39="e",IF(ISERROR(VLOOKUP($W39,'item exp'!$A:$BQ,35,FALSE)),"",VLOOKUP($W39,'item exp'!$A:$BQ,35,FALSE)))))</f>
        <v>15fee286-1302-446c-890f-f10df9c12718</v>
      </c>
      <c r="W39" s="16" t="str">
        <f>VLOOKUP(E39,'items list'!B:D,3,FALSE)</f>
        <v xml:space="preserve">Expenditure: Employee Related Cost  - Municipal Staff : Salaries, Wages and Allowances - Allowances: Housing Benefits and Incidental - Essential User </v>
      </c>
      <c r="X39" s="16" t="str">
        <f>IF(ISERROR(VLOOKUP($Z39,'reg ind'!$A:$AI,3,FALSE)),"",(VLOOKUP($Z39,'reg ind'!$A:$AI,3,FALSE)))</f>
        <v>RX002003001002003003006001000000000000</v>
      </c>
      <c r="Y39" s="16" t="str">
        <f>IF(ISERROR(VLOOKUP($Z39,'reg ind'!$A:$AI,35,FALSE)),"",(VLOOKUP($Z39,'reg ind'!$A:$AI,35,FALSE)))</f>
        <v>f2564b3b-f64a-4df4-9e78-f1a994736e35</v>
      </c>
      <c r="Z39" s="16" t="s">
        <v>4358</v>
      </c>
      <c r="AA39" s="16" t="str">
        <f>IF(ISERROR(VLOOKUP($AC39,costing!$A:$BP,3,FALSE)),"",(VLOOKUP($AC39,costing!$A:$BP,3,FALSE)))</f>
        <v>CO002004000000000000000000000000000000</v>
      </c>
      <c r="AB39" s="16" t="str">
        <f>IF(ISERROR(VLOOKUP($AC39,costing!$A:$BP,35,FALSE)),"",(VLOOKUP($AC39,costing!$A:$BP,35,FALSE)))</f>
        <v>47c7ba65-c270-4a7f-91ba-3842eb629ddf</v>
      </c>
      <c r="AC39" s="16" t="s">
        <v>4368</v>
      </c>
    </row>
    <row r="40" spans="1:29" x14ac:dyDescent="0.2">
      <c r="A40" s="184">
        <f>A33+1</f>
        <v>110121009</v>
      </c>
      <c r="B40" s="184">
        <v>10</v>
      </c>
      <c r="C40" s="184">
        <v>12</v>
      </c>
      <c r="D40" s="184">
        <f>D33+1</f>
        <v>5009</v>
      </c>
      <c r="E40" s="184">
        <v>1041</v>
      </c>
      <c r="F40" s="184" t="s">
        <v>662</v>
      </c>
      <c r="G40" s="16" t="s">
        <v>11</v>
      </c>
      <c r="H40" s="16" t="s">
        <v>25</v>
      </c>
      <c r="I40" s="16" t="s">
        <v>28</v>
      </c>
      <c r="J40" s="16" t="s">
        <v>34</v>
      </c>
      <c r="K40" s="16"/>
      <c r="L40" s="16"/>
      <c r="M40" s="16"/>
      <c r="N40" s="16" t="str">
        <f>IF(ISERROR(VLOOKUP($P40,#REF!,4,FALSE)),"",(VLOOKUP($P40,#REF!,4,FALSE)))</f>
        <v/>
      </c>
      <c r="O40" s="16" t="str">
        <f>IF(ISERROR(VLOOKUP($P40,#REF!,34,FALSE)),"",(VLOOKUP($P40,#REF!,34,FALSE)))</f>
        <v/>
      </c>
      <c r="P40" s="16" t="s">
        <v>906</v>
      </c>
      <c r="Q40" s="16" t="e">
        <f>VLOOKUP(C40,'functional class'!B:E,3,FALSE)</f>
        <v>#N/A</v>
      </c>
      <c r="R40" s="16" t="str">
        <f>IF(ISERROR(VLOOKUP($T40,'Funding 5.4'!$A:$BP,3,FALSE)),"",(VLOOKUP($T40,'Funding 5.4'!$A:$BP,3,FALSE)))</f>
        <v>FD001003001002000000000000000000000000</v>
      </c>
      <c r="S40" s="16" t="str">
        <f>IF(ISERROR(VLOOKUP($T40,'Funding 5.4'!$A:$BP,35,FALSE)),"",(VLOOKUP($T40,'Funding 5.4'!$A:$BP,35,FALSE)))</f>
        <v>5692f970-c29c-4044-80d7-1bcdbdd34348</v>
      </c>
      <c r="T40" s="16" t="s">
        <v>1087</v>
      </c>
      <c r="U40" s="16" t="str">
        <f>IF(F40="gains/losses",IF(ISERROR(VLOOKUP(W40,'item gains&amp;losses'!A:EV,3,FALSE)),"",VLOOKUP(W40,'item gains&amp;losses'!A:EV,3,FALSE)),IF(F40="I",IF(ISERROR(VLOOKUP(W40,'item rev'!A:EV,3,FALSE)),"",VLOOKUP(W40,'item rev'!A:EV,3,FALSE)),IF(F40="e",IF(ISERROR(VLOOKUP(W40,'item exp'!A:BQ,3,FALSE)),"",VLOOKUP(W40,'item exp'!A:BQ,3,FALSE)))))</f>
        <v>IE010002001000000000000000000000000000</v>
      </c>
      <c r="V40" s="16" t="str">
        <f>IF($F40="gains/losses",IF(ISERROR(VLOOKUP($W40,'item gains&amp;losses'!$A:$EV,35,FALSE)),"",VLOOKUP($W40,'item gains&amp;losses'!$A:$EV,35,FALSE)),IF($F40="I",IF(ISERROR(VLOOKUP($W40,'item rev'!$A:$EV,34,FALSE)),"",VLOOKUP($W40,'item rev'!$A:$EV,34,FALSE)),IF($F40="e",IF(ISERROR(VLOOKUP($W40,'item exp'!$A:$BQ,35,FALSE)),"",VLOOKUP($W40,'item exp'!$A:$BQ,35,FALSE)))))</f>
        <v>d749cc8d-6c89-48c8-b111-bf22b9d0f186</v>
      </c>
      <c r="W40" s="16" t="str">
        <f>VLOOKUP(E40,'items list'!B:D,3,FALSE)</f>
        <v>Expenditure: Operational Cost - Advertising, Publicity and Marketing: Auctions</v>
      </c>
      <c r="X40" s="16" t="str">
        <f>IF(ISERROR(VLOOKUP($Z40,'reg ind'!$A:$AI,3,FALSE)),"",(VLOOKUP($Z40,'reg ind'!$A:$AI,3,FALSE)))</f>
        <v>RX002003001002003003006001000000000000</v>
      </c>
      <c r="Y40" s="16" t="str">
        <f>IF(ISERROR(VLOOKUP($Z40,'reg ind'!$A:$AI,35,FALSE)),"",(VLOOKUP($Z40,'reg ind'!$A:$AI,35,FALSE)))</f>
        <v>f2564b3b-f64a-4df4-9e78-f1a994736e35</v>
      </c>
      <c r="Z40" s="16" t="s">
        <v>4358</v>
      </c>
      <c r="AA40" s="16" t="str">
        <f>IF(ISERROR(VLOOKUP($AC40,costing!$A:$BP,3,FALSE)),"",(VLOOKUP($AC40,costing!$A:$BP,3,FALSE)))</f>
        <v>CO002004000000000000000000000000000000</v>
      </c>
      <c r="AB40" s="16" t="str">
        <f>IF(ISERROR(VLOOKUP($AC40,costing!$A:$BP,35,FALSE)),"",(VLOOKUP($AC40,costing!$A:$BP,35,FALSE)))</f>
        <v>47c7ba65-c270-4a7f-91ba-3842eb629ddf</v>
      </c>
      <c r="AC40" s="16" t="s">
        <v>4368</v>
      </c>
    </row>
    <row r="41" spans="1:29" x14ac:dyDescent="0.2">
      <c r="A41" s="184"/>
      <c r="B41" s="184">
        <v>10</v>
      </c>
      <c r="C41" s="184">
        <v>12</v>
      </c>
      <c r="D41" s="184">
        <f t="shared" ref="D41:D48" si="4">D34+1</f>
        <v>5009</v>
      </c>
      <c r="E41" s="184">
        <v>1042</v>
      </c>
      <c r="F41" s="184" t="s">
        <v>662</v>
      </c>
      <c r="G41" s="16" t="s">
        <v>11</v>
      </c>
      <c r="H41" s="16" t="s">
        <v>25</v>
      </c>
      <c r="I41" s="16" t="s">
        <v>28</v>
      </c>
      <c r="J41" s="16" t="s">
        <v>34</v>
      </c>
      <c r="K41" s="16"/>
      <c r="L41" s="16"/>
      <c r="M41" s="16"/>
      <c r="N41" s="16" t="str">
        <f>IF(ISERROR(VLOOKUP($P41,#REF!,4,FALSE)),"",(VLOOKUP($P41,#REF!,4,FALSE)))</f>
        <v/>
      </c>
      <c r="O41" s="16" t="str">
        <f>IF(ISERROR(VLOOKUP($P41,#REF!,34,FALSE)),"",(VLOOKUP($P41,#REF!,34,FALSE)))</f>
        <v/>
      </c>
      <c r="P41" s="16" t="s">
        <v>906</v>
      </c>
      <c r="Q41" s="16" t="e">
        <f>VLOOKUP(C41,'functional class'!B:E,3,FALSE)</f>
        <v>#N/A</v>
      </c>
      <c r="R41" s="16" t="str">
        <f>IF(ISERROR(VLOOKUP($T41,'Funding 5.4'!$A:$BP,3,FALSE)),"",(VLOOKUP($T41,'Funding 5.4'!$A:$BP,3,FALSE)))</f>
        <v>FD001003001002000000000000000000000000</v>
      </c>
      <c r="S41" s="16" t="str">
        <f>IF(ISERROR(VLOOKUP($T41,'Funding 5.4'!$A:$BP,35,FALSE)),"",(VLOOKUP($T41,'Funding 5.4'!$A:$BP,35,FALSE)))</f>
        <v>5692f970-c29c-4044-80d7-1bcdbdd34348</v>
      </c>
      <c r="T41" s="16" t="s">
        <v>1087</v>
      </c>
      <c r="U41" s="16" t="str">
        <f>IF(F41="gains/losses",IF(ISERROR(VLOOKUP(W41,'item gains&amp;losses'!A:EV,3,FALSE)),"",VLOOKUP(W41,'item gains&amp;losses'!A:EV,3,FALSE)),IF(F41="I",IF(ISERROR(VLOOKUP(W41,'item rev'!A:EV,3,FALSE)),"",VLOOKUP(W41,'item rev'!A:EV,3,FALSE)),IF(F41="e",IF(ISERROR(VLOOKUP(W41,'item exp'!A:BQ,3,FALSE)),"",VLOOKUP(W41,'item exp'!A:BQ,3,FALSE)))))</f>
        <v>IE010002002000000000000000000000000000</v>
      </c>
      <c r="V41" s="16" t="str">
        <f>IF($F41="gains/losses",IF(ISERROR(VLOOKUP($W41,'item gains&amp;losses'!$A:$EV,35,FALSE)),"",VLOOKUP($W41,'item gains&amp;losses'!$A:$EV,35,FALSE)),IF($F41="I",IF(ISERROR(VLOOKUP($W41,'item rev'!$A:$EV,34,FALSE)),"",VLOOKUP($W41,'item rev'!$A:$EV,34,FALSE)),IF($F41="e",IF(ISERROR(VLOOKUP($W41,'item exp'!$A:$BQ,35,FALSE)),"",VLOOKUP($W41,'item exp'!$A:$BQ,35,FALSE)))))</f>
        <v>c7c034cd-075c-4511-ac97-103e0f33b633</v>
      </c>
      <c r="W41" s="16" t="str">
        <f>VLOOKUP(E41,'items list'!B:D,3,FALSE)</f>
        <v>Expenditure: Operational Cost - Advertising, Publicity and Marketing: Bursaries (Non-employees)</v>
      </c>
      <c r="X41" s="16" t="str">
        <f>IF(ISERROR(VLOOKUP($Z41,'reg ind'!$A:$AI,3,FALSE)),"",(VLOOKUP($Z41,'reg ind'!$A:$AI,3,FALSE)))</f>
        <v>RX002003001002003003006001000000000000</v>
      </c>
      <c r="Y41" s="16" t="str">
        <f>IF(ISERROR(VLOOKUP($Z41,'reg ind'!$A:$AI,35,FALSE)),"",(VLOOKUP($Z41,'reg ind'!$A:$AI,35,FALSE)))</f>
        <v>f2564b3b-f64a-4df4-9e78-f1a994736e35</v>
      </c>
      <c r="Z41" s="16" t="s">
        <v>4358</v>
      </c>
      <c r="AA41" s="16" t="str">
        <f>IF(ISERROR(VLOOKUP($AC41,costing!$A:$BP,3,FALSE)),"",(VLOOKUP($AC41,costing!$A:$BP,3,FALSE)))</f>
        <v>CO002004000000000000000000000000000000</v>
      </c>
      <c r="AB41" s="16" t="str">
        <f>IF(ISERROR(VLOOKUP($AC41,costing!$A:$BP,35,FALSE)),"",(VLOOKUP($AC41,costing!$A:$BP,35,FALSE)))</f>
        <v>47c7ba65-c270-4a7f-91ba-3842eb629ddf</v>
      </c>
      <c r="AC41" s="16" t="s">
        <v>4368</v>
      </c>
    </row>
    <row r="42" spans="1:29" x14ac:dyDescent="0.2">
      <c r="A42" s="184"/>
      <c r="B42" s="184">
        <v>10</v>
      </c>
      <c r="C42" s="184">
        <v>12</v>
      </c>
      <c r="D42" s="184">
        <f t="shared" si="4"/>
        <v>5009</v>
      </c>
      <c r="E42" s="184">
        <v>1043</v>
      </c>
      <c r="F42" s="184" t="s">
        <v>662</v>
      </c>
      <c r="G42" s="16" t="s">
        <v>11</v>
      </c>
      <c r="H42" s="16" t="s">
        <v>25</v>
      </c>
      <c r="I42" s="16" t="s">
        <v>28</v>
      </c>
      <c r="J42" s="16" t="s">
        <v>34</v>
      </c>
      <c r="K42" s="16"/>
      <c r="L42" s="16"/>
      <c r="M42" s="16"/>
      <c r="N42" s="16" t="str">
        <f>IF(ISERROR(VLOOKUP($P42,#REF!,4,FALSE)),"",(VLOOKUP($P42,#REF!,4,FALSE)))</f>
        <v/>
      </c>
      <c r="O42" s="16" t="str">
        <f>IF(ISERROR(VLOOKUP($P42,#REF!,34,FALSE)),"",(VLOOKUP($P42,#REF!,34,FALSE)))</f>
        <v/>
      </c>
      <c r="P42" s="16" t="s">
        <v>906</v>
      </c>
      <c r="Q42" s="16" t="e">
        <f>VLOOKUP(C42,'functional class'!B:E,3,FALSE)</f>
        <v>#N/A</v>
      </c>
      <c r="R42" s="16" t="str">
        <f>IF(ISERROR(VLOOKUP($T42,'Funding 5.4'!$A:$BP,3,FALSE)),"",(VLOOKUP($T42,'Funding 5.4'!$A:$BP,3,FALSE)))</f>
        <v>FD001003001002000000000000000000000000</v>
      </c>
      <c r="S42" s="16" t="str">
        <f>IF(ISERROR(VLOOKUP($T42,'Funding 5.4'!$A:$BP,35,FALSE)),"",(VLOOKUP($T42,'Funding 5.4'!$A:$BP,35,FALSE)))</f>
        <v>5692f970-c29c-4044-80d7-1bcdbdd34348</v>
      </c>
      <c r="T42" s="16" t="s">
        <v>1087</v>
      </c>
      <c r="U42" s="16" t="str">
        <f>IF(F42="gains/losses",IF(ISERROR(VLOOKUP(W42,'item gains&amp;losses'!A:EV,3,FALSE)),"",VLOOKUP(W42,'item gains&amp;losses'!A:EV,3,FALSE)),IF(F42="I",IF(ISERROR(VLOOKUP(W42,'item rev'!A:EV,3,FALSE)),"",VLOOKUP(W42,'item rev'!A:EV,3,FALSE)),IF(F42="e",IF(ISERROR(VLOOKUP(W42,'item exp'!A:BQ,3,FALSE)),"",VLOOKUP(W42,'item exp'!A:BQ,3,FALSE)))))</f>
        <v>IE010002003000000000000000000000000000</v>
      </c>
      <c r="V42" s="16" t="str">
        <f>IF($F42="gains/losses",IF(ISERROR(VLOOKUP($W42,'item gains&amp;losses'!$A:$EV,35,FALSE)),"",VLOOKUP($W42,'item gains&amp;losses'!$A:$EV,35,FALSE)),IF($F42="I",IF(ISERROR(VLOOKUP($W42,'item rev'!$A:$EV,34,FALSE)),"",VLOOKUP($W42,'item rev'!$A:$EV,34,FALSE)),IF($F42="e",IF(ISERROR(VLOOKUP($W42,'item exp'!$A:$BQ,35,FALSE)),"",VLOOKUP($W42,'item exp'!$A:$BQ,35,FALSE)))))</f>
        <v>94ded894-6bd4-4532-9789-fc4219fcfbe2</v>
      </c>
      <c r="W42" s="16" t="str">
        <f>VLOOKUP(E42,'items list'!B:D,3,FALSE)</f>
        <v>Expenditure: Operational Cost - Advertising, Publicity and Marketing: Corporate and Municipal Activities</v>
      </c>
      <c r="X42" s="16" t="str">
        <f>IF(ISERROR(VLOOKUP($Z42,'reg ind'!$A:$AI,3,FALSE)),"",(VLOOKUP($Z42,'reg ind'!$A:$AI,3,FALSE)))</f>
        <v>RX002003001002003003006001000000000000</v>
      </c>
      <c r="Y42" s="16" t="str">
        <f>IF(ISERROR(VLOOKUP($Z42,'reg ind'!$A:$AI,35,FALSE)),"",(VLOOKUP($Z42,'reg ind'!$A:$AI,35,FALSE)))</f>
        <v>f2564b3b-f64a-4df4-9e78-f1a994736e35</v>
      </c>
      <c r="Z42" s="16" t="s">
        <v>4358</v>
      </c>
      <c r="AA42" s="16" t="str">
        <f>IF(ISERROR(VLOOKUP($AC42,costing!$A:$BP,3,FALSE)),"",(VLOOKUP($AC42,costing!$A:$BP,3,FALSE)))</f>
        <v>CO002004000000000000000000000000000000</v>
      </c>
      <c r="AB42" s="16" t="str">
        <f>IF(ISERROR(VLOOKUP($AC42,costing!$A:$BP,35,FALSE)),"",(VLOOKUP($AC42,costing!$A:$BP,35,FALSE)))</f>
        <v>47c7ba65-c270-4a7f-91ba-3842eb629ddf</v>
      </c>
      <c r="AC42" s="16" t="s">
        <v>4368</v>
      </c>
    </row>
    <row r="43" spans="1:29" x14ac:dyDescent="0.2">
      <c r="A43" s="184"/>
      <c r="B43" s="184">
        <v>10</v>
      </c>
      <c r="C43" s="184">
        <v>12</v>
      </c>
      <c r="D43" s="184">
        <f t="shared" si="4"/>
        <v>5009</v>
      </c>
      <c r="E43" s="184">
        <v>1044</v>
      </c>
      <c r="F43" s="184" t="s">
        <v>662</v>
      </c>
      <c r="G43" s="16" t="s">
        <v>11</v>
      </c>
      <c r="H43" s="16" t="s">
        <v>25</v>
      </c>
      <c r="I43" s="16" t="s">
        <v>28</v>
      </c>
      <c r="J43" s="16" t="s">
        <v>34</v>
      </c>
      <c r="K43" s="16"/>
      <c r="L43" s="16"/>
      <c r="M43" s="16"/>
      <c r="N43" s="16" t="str">
        <f>IF(ISERROR(VLOOKUP($P43,#REF!,4,FALSE)),"",(VLOOKUP($P43,#REF!,4,FALSE)))</f>
        <v/>
      </c>
      <c r="O43" s="16" t="str">
        <f>IF(ISERROR(VLOOKUP($P43,#REF!,34,FALSE)),"",(VLOOKUP($P43,#REF!,34,FALSE)))</f>
        <v/>
      </c>
      <c r="P43" s="16" t="s">
        <v>906</v>
      </c>
      <c r="Q43" s="16" t="e">
        <f>VLOOKUP(C43,'functional class'!B:E,3,FALSE)</f>
        <v>#N/A</v>
      </c>
      <c r="R43" s="16" t="str">
        <f>IF(ISERROR(VLOOKUP($T43,'Funding 5.4'!$A:$BP,3,FALSE)),"",(VLOOKUP($T43,'Funding 5.4'!$A:$BP,3,FALSE)))</f>
        <v>FD001003001002000000000000000000000000</v>
      </c>
      <c r="S43" s="16" t="str">
        <f>IF(ISERROR(VLOOKUP($T43,'Funding 5.4'!$A:$BP,35,FALSE)),"",(VLOOKUP($T43,'Funding 5.4'!$A:$BP,35,FALSE)))</f>
        <v>5692f970-c29c-4044-80d7-1bcdbdd34348</v>
      </c>
      <c r="T43" s="16" t="s">
        <v>1087</v>
      </c>
      <c r="U43" s="16" t="str">
        <f>IF(F43="gains/losses",IF(ISERROR(VLOOKUP(W43,'item gains&amp;losses'!A:EV,3,FALSE)),"",VLOOKUP(W43,'item gains&amp;losses'!A:EV,3,FALSE)),IF(F43="I",IF(ISERROR(VLOOKUP(W43,'item rev'!A:EV,3,FALSE)),"",VLOOKUP(W43,'item rev'!A:EV,3,FALSE)),IF(F43="e",IF(ISERROR(VLOOKUP(W43,'item exp'!A:BQ,3,FALSE)),"",VLOOKUP(W43,'item exp'!A:BQ,3,FALSE)))))</f>
        <v>IE010002004000000000000000000000000000</v>
      </c>
      <c r="V43" s="16" t="str">
        <f>IF($F43="gains/losses",IF(ISERROR(VLOOKUP($W43,'item gains&amp;losses'!$A:$EV,35,FALSE)),"",VLOOKUP($W43,'item gains&amp;losses'!$A:$EV,35,FALSE)),IF($F43="I",IF(ISERROR(VLOOKUP($W43,'item rev'!$A:$EV,34,FALSE)),"",VLOOKUP($W43,'item rev'!$A:$EV,34,FALSE)),IF($F43="e",IF(ISERROR(VLOOKUP($W43,'item exp'!$A:$BQ,35,FALSE)),"",VLOOKUP($W43,'item exp'!$A:$BQ,35,FALSE)))))</f>
        <v>14d48e4f-f3a3-42ba-a0cd-076ddc81b6ce</v>
      </c>
      <c r="W43" s="16" t="str">
        <f>VLOOKUP(E43,'items list'!B:D,3,FALSE)</f>
        <v>Expenditure: Operational Cost - Advertising, Publicity and Marketing: Customer/Client Information</v>
      </c>
      <c r="X43" s="16" t="str">
        <f>IF(ISERROR(VLOOKUP($Z43,'reg ind'!$A:$AI,3,FALSE)),"",(VLOOKUP($Z43,'reg ind'!$A:$AI,3,FALSE)))</f>
        <v>RX002003001002003003006001000000000000</v>
      </c>
      <c r="Y43" s="16" t="str">
        <f>IF(ISERROR(VLOOKUP($Z43,'reg ind'!$A:$AI,35,FALSE)),"",(VLOOKUP($Z43,'reg ind'!$A:$AI,35,FALSE)))</f>
        <v>f2564b3b-f64a-4df4-9e78-f1a994736e35</v>
      </c>
      <c r="Z43" s="16" t="s">
        <v>4358</v>
      </c>
      <c r="AA43" s="16" t="str">
        <f>IF(ISERROR(VLOOKUP($AC43,costing!$A:$BP,3,FALSE)),"",(VLOOKUP($AC43,costing!$A:$BP,3,FALSE)))</f>
        <v>CO002004000000000000000000000000000000</v>
      </c>
      <c r="AB43" s="16" t="str">
        <f>IF(ISERROR(VLOOKUP($AC43,costing!$A:$BP,35,FALSE)),"",(VLOOKUP($AC43,costing!$A:$BP,35,FALSE)))</f>
        <v>47c7ba65-c270-4a7f-91ba-3842eb629ddf</v>
      </c>
      <c r="AC43" s="16" t="s">
        <v>4368</v>
      </c>
    </row>
    <row r="44" spans="1:29" x14ac:dyDescent="0.2">
      <c r="A44" s="184"/>
      <c r="B44" s="184">
        <v>10</v>
      </c>
      <c r="C44" s="184">
        <v>12</v>
      </c>
      <c r="D44" s="184">
        <f t="shared" si="4"/>
        <v>5009</v>
      </c>
      <c r="E44" s="184">
        <v>1045</v>
      </c>
      <c r="F44" s="184" t="s">
        <v>662</v>
      </c>
      <c r="G44" s="16" t="s">
        <v>11</v>
      </c>
      <c r="H44" s="16" t="s">
        <v>25</v>
      </c>
      <c r="I44" s="16" t="s">
        <v>28</v>
      </c>
      <c r="J44" s="16" t="s">
        <v>34</v>
      </c>
      <c r="K44" s="16"/>
      <c r="L44" s="16"/>
      <c r="M44" s="16"/>
      <c r="N44" s="16" t="str">
        <f>IF(ISERROR(VLOOKUP($P44,#REF!,4,FALSE)),"",(VLOOKUP($P44,#REF!,4,FALSE)))</f>
        <v/>
      </c>
      <c r="O44" s="16" t="str">
        <f>IF(ISERROR(VLOOKUP($P44,#REF!,34,FALSE)),"",(VLOOKUP($P44,#REF!,34,FALSE)))</f>
        <v/>
      </c>
      <c r="P44" s="16" t="s">
        <v>906</v>
      </c>
      <c r="Q44" s="16" t="e">
        <f>VLOOKUP(C44,'functional class'!B:E,3,FALSE)</f>
        <v>#N/A</v>
      </c>
      <c r="R44" s="16" t="str">
        <f>IF(ISERROR(VLOOKUP($T44,'Funding 5.4'!$A:$BP,3,FALSE)),"",(VLOOKUP($T44,'Funding 5.4'!$A:$BP,3,FALSE)))</f>
        <v>FD001003001002000000000000000000000000</v>
      </c>
      <c r="S44" s="16" t="str">
        <f>IF(ISERROR(VLOOKUP($T44,'Funding 5.4'!$A:$BP,35,FALSE)),"",(VLOOKUP($T44,'Funding 5.4'!$A:$BP,35,FALSE)))</f>
        <v>5692f970-c29c-4044-80d7-1bcdbdd34348</v>
      </c>
      <c r="T44" s="16" t="s">
        <v>1087</v>
      </c>
      <c r="U44" s="16" t="str">
        <f>IF(F44="gains/losses",IF(ISERROR(VLOOKUP(W44,'item gains&amp;losses'!A:EV,3,FALSE)),"",VLOOKUP(W44,'item gains&amp;losses'!A:EV,3,FALSE)),IF(F44="I",IF(ISERROR(VLOOKUP(W44,'item rev'!A:EV,3,FALSE)),"",VLOOKUP(W44,'item rev'!A:EV,3,FALSE)),IF(F44="e",IF(ISERROR(VLOOKUP(W44,'item exp'!A:BQ,3,FALSE)),"",VLOOKUP(W44,'item exp'!A:BQ,3,FALSE)))))</f>
        <v>IE010002005000000000000000000000000000</v>
      </c>
      <c r="V44" s="16" t="str">
        <f>IF($F44="gains/losses",IF(ISERROR(VLOOKUP($W44,'item gains&amp;losses'!$A:$EV,35,FALSE)),"",VLOOKUP($W44,'item gains&amp;losses'!$A:$EV,35,FALSE)),IF($F44="I",IF(ISERROR(VLOOKUP($W44,'item rev'!$A:$EV,34,FALSE)),"",VLOOKUP($W44,'item rev'!$A:$EV,34,FALSE)),IF($F44="e",IF(ISERROR(VLOOKUP($W44,'item exp'!$A:$BQ,35,FALSE)),"",VLOOKUP($W44,'item exp'!$A:$BQ,35,FALSE)))))</f>
        <v>f2dc42e2-0ace-4aeb-8cd8-f53c7dc081ad</v>
      </c>
      <c r="W44" s="16" t="str">
        <f>VLOOKUP(E44,'items list'!B:D,3,FALSE)</f>
        <v xml:space="preserve">Expenditure: Operational Cost - Advertising, Publicity and Marketing: Gifts and Promotional Items </v>
      </c>
      <c r="X44" s="16" t="str">
        <f>IF(ISERROR(VLOOKUP($Z44,'reg ind'!$A:$AI,3,FALSE)),"",(VLOOKUP($Z44,'reg ind'!$A:$AI,3,FALSE)))</f>
        <v>RX002003001002003003006001000000000000</v>
      </c>
      <c r="Y44" s="16" t="str">
        <f>IF(ISERROR(VLOOKUP($Z44,'reg ind'!$A:$AI,35,FALSE)),"",(VLOOKUP($Z44,'reg ind'!$A:$AI,35,FALSE)))</f>
        <v>f2564b3b-f64a-4df4-9e78-f1a994736e35</v>
      </c>
      <c r="Z44" s="16" t="s">
        <v>4358</v>
      </c>
      <c r="AA44" s="16" t="str">
        <f>IF(ISERROR(VLOOKUP($AC44,costing!$A:$BP,3,FALSE)),"",(VLOOKUP($AC44,costing!$A:$BP,3,FALSE)))</f>
        <v>CO002004000000000000000000000000000000</v>
      </c>
      <c r="AB44" s="16" t="str">
        <f>IF(ISERROR(VLOOKUP($AC44,costing!$A:$BP,35,FALSE)),"",(VLOOKUP($AC44,costing!$A:$BP,35,FALSE)))</f>
        <v>47c7ba65-c270-4a7f-91ba-3842eb629ddf</v>
      </c>
      <c r="AC44" s="16" t="s">
        <v>4368</v>
      </c>
    </row>
    <row r="45" spans="1:29" x14ac:dyDescent="0.2">
      <c r="A45" s="184"/>
      <c r="B45" s="184">
        <v>10</v>
      </c>
      <c r="C45" s="184">
        <v>12</v>
      </c>
      <c r="D45" s="184">
        <f t="shared" si="4"/>
        <v>5009</v>
      </c>
      <c r="E45" s="184">
        <v>1046</v>
      </c>
      <c r="F45" s="184" t="s">
        <v>662</v>
      </c>
      <c r="G45" s="16" t="s">
        <v>11</v>
      </c>
      <c r="H45" s="16" t="s">
        <v>25</v>
      </c>
      <c r="I45" s="16" t="s">
        <v>28</v>
      </c>
      <c r="J45" s="16" t="s">
        <v>34</v>
      </c>
      <c r="K45" s="16"/>
      <c r="L45" s="16"/>
      <c r="M45" s="16"/>
      <c r="N45" s="16" t="str">
        <f>IF(ISERROR(VLOOKUP($P45,#REF!,4,FALSE)),"",(VLOOKUP($P45,#REF!,4,FALSE)))</f>
        <v/>
      </c>
      <c r="O45" s="16" t="str">
        <f>IF(ISERROR(VLOOKUP($P45,#REF!,34,FALSE)),"",(VLOOKUP($P45,#REF!,34,FALSE)))</f>
        <v/>
      </c>
      <c r="P45" s="16" t="s">
        <v>906</v>
      </c>
      <c r="Q45" s="16" t="e">
        <f>VLOOKUP(C45,'functional class'!B:E,3,FALSE)</f>
        <v>#N/A</v>
      </c>
      <c r="R45" s="16" t="str">
        <f>IF(ISERROR(VLOOKUP($T45,'Funding 5.4'!$A:$BP,3,FALSE)),"",(VLOOKUP($T45,'Funding 5.4'!$A:$BP,3,FALSE)))</f>
        <v>FD001003001002000000000000000000000000</v>
      </c>
      <c r="S45" s="16" t="str">
        <f>IF(ISERROR(VLOOKUP($T45,'Funding 5.4'!$A:$BP,35,FALSE)),"",(VLOOKUP($T45,'Funding 5.4'!$A:$BP,35,FALSE)))</f>
        <v>5692f970-c29c-4044-80d7-1bcdbdd34348</v>
      </c>
      <c r="T45" s="16" t="s">
        <v>1087</v>
      </c>
      <c r="U45" s="16" t="str">
        <f>IF(F45="gains/losses",IF(ISERROR(VLOOKUP(W45,'item gains&amp;losses'!A:EV,3,FALSE)),"",VLOOKUP(W45,'item gains&amp;losses'!A:EV,3,FALSE)),IF(F45="I",IF(ISERROR(VLOOKUP(W45,'item rev'!A:EV,3,FALSE)),"",VLOOKUP(W45,'item rev'!A:EV,3,FALSE)),IF(F45="e",IF(ISERROR(VLOOKUP(W45,'item exp'!A:BQ,3,FALSE)),"",VLOOKUP(W45,'item exp'!A:BQ,3,FALSE)))))</f>
        <v>IE010002006000000000000000000000000000</v>
      </c>
      <c r="V45" s="16" t="str">
        <f>IF($F45="gains/losses",IF(ISERROR(VLOOKUP($W45,'item gains&amp;losses'!$A:$EV,35,FALSE)),"",VLOOKUP($W45,'item gains&amp;losses'!$A:$EV,35,FALSE)),IF($F45="I",IF(ISERROR(VLOOKUP($W45,'item rev'!$A:$EV,34,FALSE)),"",VLOOKUP($W45,'item rev'!$A:$EV,34,FALSE)),IF($F45="e",IF(ISERROR(VLOOKUP($W45,'item exp'!$A:$BQ,35,FALSE)),"",VLOOKUP($W45,'item exp'!$A:$BQ,35,FALSE)))))</f>
        <v>44fc19a0-5ebc-4430-99a4-5fffdf9d0dba</v>
      </c>
      <c r="W45" s="16" t="str">
        <f>VLOOKUP(E45,'items list'!B:D,3,FALSE)</f>
        <v>Expenditure: Operational Cost - Advertising, Publicity and Marketing: Municipal Newsletters</v>
      </c>
      <c r="X45" s="16" t="str">
        <f>IF(ISERROR(VLOOKUP($Z45,'reg ind'!$A:$AI,3,FALSE)),"",(VLOOKUP($Z45,'reg ind'!$A:$AI,3,FALSE)))</f>
        <v>RX002003001002003003006001000000000000</v>
      </c>
      <c r="Y45" s="16" t="str">
        <f>IF(ISERROR(VLOOKUP($Z45,'reg ind'!$A:$AI,35,FALSE)),"",(VLOOKUP($Z45,'reg ind'!$A:$AI,35,FALSE)))</f>
        <v>f2564b3b-f64a-4df4-9e78-f1a994736e35</v>
      </c>
      <c r="Z45" s="16" t="s">
        <v>4358</v>
      </c>
      <c r="AA45" s="16" t="str">
        <f>IF(ISERROR(VLOOKUP($AC45,costing!$A:$BP,3,FALSE)),"",(VLOOKUP($AC45,costing!$A:$BP,3,FALSE)))</f>
        <v>CO002004000000000000000000000000000000</v>
      </c>
      <c r="AB45" s="16" t="str">
        <f>IF(ISERROR(VLOOKUP($AC45,costing!$A:$BP,35,FALSE)),"",(VLOOKUP($AC45,costing!$A:$BP,35,FALSE)))</f>
        <v>47c7ba65-c270-4a7f-91ba-3842eb629ddf</v>
      </c>
      <c r="AC45" s="16" t="s">
        <v>4368</v>
      </c>
    </row>
    <row r="46" spans="1:29" x14ac:dyDescent="0.2">
      <c r="A46" s="184"/>
      <c r="B46" s="184">
        <v>10</v>
      </c>
      <c r="C46" s="184">
        <v>12</v>
      </c>
      <c r="D46" s="184">
        <f t="shared" si="4"/>
        <v>5009</v>
      </c>
      <c r="E46" s="184">
        <v>1047</v>
      </c>
      <c r="F46" s="184" t="s">
        <v>662</v>
      </c>
      <c r="G46" s="16" t="s">
        <v>11</v>
      </c>
      <c r="H46" s="16" t="s">
        <v>25</v>
      </c>
      <c r="I46" s="16" t="s">
        <v>28</v>
      </c>
      <c r="J46" s="16" t="s">
        <v>34</v>
      </c>
      <c r="K46" s="16"/>
      <c r="L46" s="16"/>
      <c r="M46" s="16"/>
      <c r="N46" s="16" t="str">
        <f>IF(ISERROR(VLOOKUP($P46,#REF!,4,FALSE)),"",(VLOOKUP($P46,#REF!,4,FALSE)))</f>
        <v/>
      </c>
      <c r="O46" s="16" t="str">
        <f>IF(ISERROR(VLOOKUP($P46,#REF!,34,FALSE)),"",(VLOOKUP($P46,#REF!,34,FALSE)))</f>
        <v/>
      </c>
      <c r="P46" s="16" t="s">
        <v>906</v>
      </c>
      <c r="Q46" s="16" t="e">
        <f>VLOOKUP(C46,'functional class'!B:E,3,FALSE)</f>
        <v>#N/A</v>
      </c>
      <c r="R46" s="16" t="str">
        <f>IF(ISERROR(VLOOKUP($T46,'Funding 5.4'!$A:$BP,3,FALSE)),"",(VLOOKUP($T46,'Funding 5.4'!$A:$BP,3,FALSE)))</f>
        <v>FD001003001002000000000000000000000000</v>
      </c>
      <c r="S46" s="16" t="str">
        <f>IF(ISERROR(VLOOKUP($T46,'Funding 5.4'!$A:$BP,35,FALSE)),"",(VLOOKUP($T46,'Funding 5.4'!$A:$BP,35,FALSE)))</f>
        <v>5692f970-c29c-4044-80d7-1bcdbdd34348</v>
      </c>
      <c r="T46" s="16" t="s">
        <v>1087</v>
      </c>
      <c r="U46" s="16" t="str">
        <f>IF(F46="gains/losses",IF(ISERROR(VLOOKUP(W46,'item gains&amp;losses'!A:EV,3,FALSE)),"",VLOOKUP(W46,'item gains&amp;losses'!A:EV,3,FALSE)),IF(F46="I",IF(ISERROR(VLOOKUP(W46,'item rev'!A:EV,3,FALSE)),"",VLOOKUP(W46,'item rev'!A:EV,3,FALSE)),IF(F46="e",IF(ISERROR(VLOOKUP(W46,'item exp'!A:BQ,3,FALSE)),"",VLOOKUP(W46,'item exp'!A:BQ,3,FALSE)))))</f>
        <v>IE010002007000000000000000000000000000</v>
      </c>
      <c r="V46" s="16" t="str">
        <f>IF($F46="gains/losses",IF(ISERROR(VLOOKUP($W46,'item gains&amp;losses'!$A:$EV,35,FALSE)),"",VLOOKUP($W46,'item gains&amp;losses'!$A:$EV,35,FALSE)),IF($F46="I",IF(ISERROR(VLOOKUP($W46,'item rev'!$A:$EV,34,FALSE)),"",VLOOKUP($W46,'item rev'!$A:$EV,34,FALSE)),IF($F46="e",IF(ISERROR(VLOOKUP($W46,'item exp'!$A:$BQ,35,FALSE)),"",VLOOKUP($W46,'item exp'!$A:$BQ,35,FALSE)))))</f>
        <v>20c674c6-ab2d-45f2-ae20-57b3d813682e</v>
      </c>
      <c r="W46" s="16" t="str">
        <f>VLOOKUP(E46,'items list'!B:D,3,FALSE)</f>
        <v>Expenditure: Operational Cost - Advertising, Publicity and Marketing: Signs</v>
      </c>
      <c r="X46" s="16" t="str">
        <f>IF(ISERROR(VLOOKUP($Z46,'reg ind'!$A:$AI,3,FALSE)),"",(VLOOKUP($Z46,'reg ind'!$A:$AI,3,FALSE)))</f>
        <v>RX002003001002003003006001000000000000</v>
      </c>
      <c r="Y46" s="16" t="str">
        <f>IF(ISERROR(VLOOKUP($Z46,'reg ind'!$A:$AI,35,FALSE)),"",(VLOOKUP($Z46,'reg ind'!$A:$AI,35,FALSE)))</f>
        <v>f2564b3b-f64a-4df4-9e78-f1a994736e35</v>
      </c>
      <c r="Z46" s="16" t="s">
        <v>4358</v>
      </c>
      <c r="AA46" s="16" t="str">
        <f>IF(ISERROR(VLOOKUP($AC46,costing!$A:$BP,3,FALSE)),"",(VLOOKUP($AC46,costing!$A:$BP,3,FALSE)))</f>
        <v>CO002004000000000000000000000000000000</v>
      </c>
      <c r="AB46" s="16" t="str">
        <f>IF(ISERROR(VLOOKUP($AC46,costing!$A:$BP,35,FALSE)),"",(VLOOKUP($AC46,costing!$A:$BP,35,FALSE)))</f>
        <v>47c7ba65-c270-4a7f-91ba-3842eb629ddf</v>
      </c>
      <c r="AC46" s="16" t="s">
        <v>4368</v>
      </c>
    </row>
    <row r="47" spans="1:29" x14ac:dyDescent="0.2">
      <c r="A47" s="184"/>
      <c r="B47" s="184">
        <v>10</v>
      </c>
      <c r="C47" s="184">
        <v>12</v>
      </c>
      <c r="D47" s="184">
        <f t="shared" si="4"/>
        <v>5010</v>
      </c>
      <c r="E47" s="184">
        <v>1048</v>
      </c>
      <c r="F47" s="184" t="s">
        <v>662</v>
      </c>
      <c r="G47" s="16" t="s">
        <v>11</v>
      </c>
      <c r="H47" s="16" t="s">
        <v>25</v>
      </c>
      <c r="I47" s="16" t="s">
        <v>28</v>
      </c>
      <c r="J47" s="16" t="s">
        <v>34</v>
      </c>
      <c r="K47" s="16"/>
      <c r="L47" s="16"/>
      <c r="M47" s="16"/>
      <c r="N47" s="16" t="str">
        <f>IF(ISERROR(VLOOKUP($P47,#REF!,4,FALSE)),"",(VLOOKUP($P47,#REF!,4,FALSE)))</f>
        <v/>
      </c>
      <c r="O47" s="16" t="str">
        <f>IF(ISERROR(VLOOKUP($P47,#REF!,34,FALSE)),"",(VLOOKUP($P47,#REF!,34,FALSE)))</f>
        <v/>
      </c>
      <c r="P47" s="16" t="s">
        <v>906</v>
      </c>
      <c r="Q47" s="16" t="e">
        <f>VLOOKUP(C47,'functional class'!B:E,3,FALSE)</f>
        <v>#N/A</v>
      </c>
      <c r="R47" s="16" t="str">
        <f>IF(ISERROR(VLOOKUP($T47,'Funding 5.4'!$A:$BP,3,FALSE)),"",(VLOOKUP($T47,'Funding 5.4'!$A:$BP,3,FALSE)))</f>
        <v>FD001003001002000000000000000000000000</v>
      </c>
      <c r="S47" s="16" t="str">
        <f>IF(ISERROR(VLOOKUP($T47,'Funding 5.4'!$A:$BP,35,FALSE)),"",(VLOOKUP($T47,'Funding 5.4'!$A:$BP,35,FALSE)))</f>
        <v>5692f970-c29c-4044-80d7-1bcdbdd34348</v>
      </c>
      <c r="T47" s="16" t="s">
        <v>1087</v>
      </c>
      <c r="U47" s="16" t="str">
        <f>IF(F47="gains/losses",IF(ISERROR(VLOOKUP(W47,'item gains&amp;losses'!A:EV,3,FALSE)),"",VLOOKUP(W47,'item gains&amp;losses'!A:EV,3,FALSE)),IF(F47="I",IF(ISERROR(VLOOKUP(W47,'item rev'!A:EV,3,FALSE)),"",VLOOKUP(W47,'item rev'!A:EV,3,FALSE)),IF(F47="e",IF(ISERROR(VLOOKUP(W47,'item exp'!A:BQ,3,FALSE)),"",VLOOKUP(W47,'item exp'!A:BQ,3,FALSE)))))</f>
        <v>IE010002008000000000000000000000000000</v>
      </c>
      <c r="V47" s="16" t="str">
        <f>IF($F47="gains/losses",IF(ISERROR(VLOOKUP($W47,'item gains&amp;losses'!$A:$EV,35,FALSE)),"",VLOOKUP($W47,'item gains&amp;losses'!$A:$EV,35,FALSE)),IF($F47="I",IF(ISERROR(VLOOKUP($W47,'item rev'!$A:$EV,34,FALSE)),"",VLOOKUP($W47,'item rev'!$A:$EV,34,FALSE)),IF($F47="e",IF(ISERROR(VLOOKUP($W47,'item exp'!$A:$BQ,35,FALSE)),"",VLOOKUP($W47,'item exp'!$A:$BQ,35,FALSE)))))</f>
        <v>df76d9ae-77b7-420d-90ff-8b26b21d5d8d</v>
      </c>
      <c r="W47" s="16" t="str">
        <f>VLOOKUP(E47,'items list'!B:D,3,FALSE)</f>
        <v xml:space="preserve">Expenditure: Operational Cost - Advertising, Publicity and Marketing: Staff Recruitment </v>
      </c>
      <c r="X47" s="16" t="str">
        <f>IF(ISERROR(VLOOKUP($Z47,'reg ind'!$A:$AI,3,FALSE)),"",(VLOOKUP($Z47,'reg ind'!$A:$AI,3,FALSE)))</f>
        <v>RX002003001002003003006001000000000000</v>
      </c>
      <c r="Y47" s="16" t="str">
        <f>IF(ISERROR(VLOOKUP($Z47,'reg ind'!$A:$AI,35,FALSE)),"",(VLOOKUP($Z47,'reg ind'!$A:$AI,35,FALSE)))</f>
        <v>f2564b3b-f64a-4df4-9e78-f1a994736e35</v>
      </c>
      <c r="Z47" s="16" t="s">
        <v>4358</v>
      </c>
      <c r="AA47" s="16" t="str">
        <f>IF(ISERROR(VLOOKUP($AC47,costing!$A:$BP,3,FALSE)),"",(VLOOKUP($AC47,costing!$A:$BP,3,FALSE)))</f>
        <v>CO002004000000000000000000000000000000</v>
      </c>
      <c r="AB47" s="16" t="str">
        <f>IF(ISERROR(VLOOKUP($AC47,costing!$A:$BP,35,FALSE)),"",(VLOOKUP($AC47,costing!$A:$BP,35,FALSE)))</f>
        <v>47c7ba65-c270-4a7f-91ba-3842eb629ddf</v>
      </c>
      <c r="AC47" s="16" t="s">
        <v>4368</v>
      </c>
    </row>
    <row r="48" spans="1:29" x14ac:dyDescent="0.2">
      <c r="A48" s="184"/>
      <c r="B48" s="184">
        <v>10</v>
      </c>
      <c r="C48" s="184">
        <v>12</v>
      </c>
      <c r="D48" s="184">
        <f t="shared" si="4"/>
        <v>5010</v>
      </c>
      <c r="E48" s="184">
        <v>1049</v>
      </c>
      <c r="F48" s="184" t="s">
        <v>662</v>
      </c>
      <c r="G48" s="16" t="s">
        <v>11</v>
      </c>
      <c r="H48" s="16" t="s">
        <v>25</v>
      </c>
      <c r="I48" s="16" t="s">
        <v>28</v>
      </c>
      <c r="J48" s="16" t="s">
        <v>34</v>
      </c>
      <c r="K48" s="16"/>
      <c r="L48" s="16"/>
      <c r="M48" s="16"/>
      <c r="N48" s="16" t="str">
        <f>IF(ISERROR(VLOOKUP($P48,#REF!,4,FALSE)),"",(VLOOKUP($P48,#REF!,4,FALSE)))</f>
        <v/>
      </c>
      <c r="O48" s="16" t="str">
        <f>IF(ISERROR(VLOOKUP($P48,#REF!,34,FALSE)),"",(VLOOKUP($P48,#REF!,34,FALSE)))</f>
        <v/>
      </c>
      <c r="P48" s="16" t="s">
        <v>906</v>
      </c>
      <c r="Q48" s="16" t="e">
        <f>VLOOKUP(C48,'functional class'!B:E,3,FALSE)</f>
        <v>#N/A</v>
      </c>
      <c r="R48" s="16" t="str">
        <f>IF(ISERROR(VLOOKUP($T48,'Funding 5.4'!$A:$BP,3,FALSE)),"",(VLOOKUP($T48,'Funding 5.4'!$A:$BP,3,FALSE)))</f>
        <v>FD001003001002000000000000000000000000</v>
      </c>
      <c r="S48" s="16" t="str">
        <f>IF(ISERROR(VLOOKUP($T48,'Funding 5.4'!$A:$BP,35,FALSE)),"",(VLOOKUP($T48,'Funding 5.4'!$A:$BP,35,FALSE)))</f>
        <v>5692f970-c29c-4044-80d7-1bcdbdd34348</v>
      </c>
      <c r="T48" s="16" t="s">
        <v>1087</v>
      </c>
      <c r="U48" s="16" t="str">
        <f>IF(F48="gains/losses",IF(ISERROR(VLOOKUP(W48,'item gains&amp;losses'!A:EV,3,FALSE)),"",VLOOKUP(W48,'item gains&amp;losses'!A:EV,3,FALSE)),IF(F48="I",IF(ISERROR(VLOOKUP(W48,'item rev'!A:EV,3,FALSE)),"",VLOOKUP(W48,'item rev'!A:EV,3,FALSE)),IF(F48="e",IF(ISERROR(VLOOKUP(W48,'item exp'!A:BQ,3,FALSE)),"",VLOOKUP(W48,'item exp'!A:BQ,3,FALSE)))))</f>
        <v>IE010002009000000000000000000000000000</v>
      </c>
      <c r="V48" s="16" t="str">
        <f>IF($F48="gains/losses",IF(ISERROR(VLOOKUP($W48,'item gains&amp;losses'!$A:$EV,35,FALSE)),"",VLOOKUP($W48,'item gains&amp;losses'!$A:$EV,35,FALSE)),IF($F48="I",IF(ISERROR(VLOOKUP($W48,'item rev'!$A:$EV,34,FALSE)),"",VLOOKUP($W48,'item rev'!$A:$EV,34,FALSE)),IF($F48="e",IF(ISERROR(VLOOKUP($W48,'item exp'!$A:$BQ,35,FALSE)),"",VLOOKUP($W48,'item exp'!$A:$BQ,35,FALSE)))))</f>
        <v>c41e73cf-e872-46ec-bb45-9e65f45ad9fd</v>
      </c>
      <c r="W48" s="16" t="str">
        <f>VLOOKUP(E48,'items list'!B:D,3,FALSE)</f>
        <v>Expenditure: Operational Cost - Advertising, Publicity and Marketing: Tenders</v>
      </c>
      <c r="X48" s="16" t="str">
        <f>IF(ISERROR(VLOOKUP($Z48,'reg ind'!$A:$AI,3,FALSE)),"",(VLOOKUP($Z48,'reg ind'!$A:$AI,3,FALSE)))</f>
        <v>RX002003001002003003006001000000000000</v>
      </c>
      <c r="Y48" s="16" t="str">
        <f>IF(ISERROR(VLOOKUP($Z48,'reg ind'!$A:$AI,35,FALSE)),"",(VLOOKUP($Z48,'reg ind'!$A:$AI,35,FALSE)))</f>
        <v>f2564b3b-f64a-4df4-9e78-f1a994736e35</v>
      </c>
      <c r="Z48" s="16" t="s">
        <v>4358</v>
      </c>
      <c r="AA48" s="16" t="str">
        <f>IF(ISERROR(VLOOKUP($AC48,costing!$A:$BP,3,FALSE)),"",(VLOOKUP($AC48,costing!$A:$BP,3,FALSE)))</f>
        <v>CO002004000000000000000000000000000000</v>
      </c>
      <c r="AB48" s="16" t="str">
        <f>IF(ISERROR(VLOOKUP($AC48,costing!$A:$BP,35,FALSE)),"",(VLOOKUP($AC48,costing!$A:$BP,35,FALSE)))</f>
        <v>47c7ba65-c270-4a7f-91ba-3842eb629ddf</v>
      </c>
      <c r="AC48" s="16" t="s">
        <v>4368</v>
      </c>
    </row>
    <row r="49" spans="1:29" x14ac:dyDescent="0.2">
      <c r="A49" s="184">
        <f>A40+1</f>
        <v>110121010</v>
      </c>
      <c r="B49" s="184">
        <v>10</v>
      </c>
      <c r="C49" s="184">
        <v>12</v>
      </c>
      <c r="D49" s="184">
        <f>D40+1</f>
        <v>5010</v>
      </c>
      <c r="E49" s="184">
        <v>1050</v>
      </c>
      <c r="F49" s="184" t="s">
        <v>662</v>
      </c>
      <c r="G49" s="16" t="s">
        <v>15</v>
      </c>
      <c r="H49" s="16" t="s">
        <v>25</v>
      </c>
      <c r="I49" s="16" t="s">
        <v>28</v>
      </c>
      <c r="J49" s="16" t="s">
        <v>35</v>
      </c>
      <c r="K49" s="16"/>
      <c r="L49" s="16"/>
      <c r="M49" s="16"/>
      <c r="N49" s="16" t="str">
        <f>IF(ISERROR(VLOOKUP($P49,#REF!,4,FALSE)),"",(VLOOKUP($P49,#REF!,4,FALSE)))</f>
        <v/>
      </c>
      <c r="O49" s="16" t="str">
        <f>IF(ISERROR(VLOOKUP($P49,#REF!,34,FALSE)),"",(VLOOKUP($P49,#REF!,34,FALSE)))</f>
        <v/>
      </c>
      <c r="P49" s="16" t="s">
        <v>906</v>
      </c>
      <c r="Q49" s="16" t="e">
        <f>VLOOKUP(C49,'functional class'!B:E,3,FALSE)</f>
        <v>#N/A</v>
      </c>
      <c r="R49" s="16" t="str">
        <f>IF(ISERROR(VLOOKUP($T49,'Funding 5.4'!$A:$BP,3,FALSE)),"",(VLOOKUP($T49,'Funding 5.4'!$A:$BP,3,FALSE)))</f>
        <v>FD001003001002000000000000000000000000</v>
      </c>
      <c r="S49" s="16" t="str">
        <f>IF(ISERROR(VLOOKUP($T49,'Funding 5.4'!$A:$BP,35,FALSE)),"",(VLOOKUP($T49,'Funding 5.4'!$A:$BP,35,FALSE)))</f>
        <v>5692f970-c29c-4044-80d7-1bcdbdd34348</v>
      </c>
      <c r="T49" s="16" t="s">
        <v>1087</v>
      </c>
      <c r="U49" s="16" t="str">
        <f>IF(F49="gains/losses",IF(ISERROR(VLOOKUP(W49,'item gains&amp;losses'!A:EV,3,FALSE)),"",VLOOKUP(W49,'item gains&amp;losses'!A:EV,3,FALSE)),IF(F49="I",IF(ISERROR(VLOOKUP(W49,'item rev'!A:EV,3,FALSE)),"",VLOOKUP(W49,'item rev'!A:EV,3,FALSE)),IF(F49="e",IF(ISERROR(VLOOKUP(W49,'item exp'!A:BQ,3,FALSE)),"",VLOOKUP(W49,'item exp'!A:BQ,3,FALSE)))))</f>
        <v>IE003000000000000000000000000000000000</v>
      </c>
      <c r="V49" s="16" t="str">
        <f>IF($F49="gains/losses",IF(ISERROR(VLOOKUP($W49,'item gains&amp;losses'!$A:$EV,35,FALSE)),"",VLOOKUP($W49,'item gains&amp;losses'!$A:$EV,35,FALSE)),IF($F49="I",IF(ISERROR(VLOOKUP($W49,'item rev'!$A:$EV,34,FALSE)),"",VLOOKUP($W49,'item rev'!$A:$EV,34,FALSE)),IF($F49="e",IF(ISERROR(VLOOKUP($W49,'item exp'!$A:$BQ,35,FALSE)),"",VLOOKUP($W49,'item exp'!$A:$BQ,35,FALSE)))))</f>
        <v>0af6a506-a44b-4f83-a65b-03d7fd508c89</v>
      </c>
      <c r="W49" s="16" t="str">
        <f>VLOOKUP(E49,'items list'!B:D,3,FALSE)</f>
        <v>Expenditure: Contracted Services</v>
      </c>
      <c r="X49" s="16" t="str">
        <f>IF(ISERROR(VLOOKUP($Z49,'reg ind'!$A:$AI,3,FALSE)),"",(VLOOKUP($Z49,'reg ind'!$A:$AI,3,FALSE)))</f>
        <v>RX002003001002003003006001000000000000</v>
      </c>
      <c r="Y49" s="16" t="str">
        <f>IF(ISERROR(VLOOKUP($Z49,'reg ind'!$A:$AI,35,FALSE)),"",(VLOOKUP($Z49,'reg ind'!$A:$AI,35,FALSE)))</f>
        <v>f2564b3b-f64a-4df4-9e78-f1a994736e35</v>
      </c>
      <c r="Z49" s="16" t="s">
        <v>4358</v>
      </c>
      <c r="AA49" s="16" t="str">
        <f>IF(ISERROR(VLOOKUP($AC49,costing!$A:$BP,3,FALSE)),"",(VLOOKUP($AC49,costing!$A:$BP,3,FALSE)))</f>
        <v>CO002004000000000000000000000000000000</v>
      </c>
      <c r="AB49" s="16" t="str">
        <f>IF(ISERROR(VLOOKUP($AC49,costing!$A:$BP,35,FALSE)),"",(VLOOKUP($AC49,costing!$A:$BP,35,FALSE)))</f>
        <v>47c7ba65-c270-4a7f-91ba-3842eb629ddf</v>
      </c>
      <c r="AC49" s="16" t="s">
        <v>4368</v>
      </c>
    </row>
    <row r="50" spans="1:29" x14ac:dyDescent="0.2">
      <c r="A50" s="184"/>
      <c r="B50" s="184">
        <v>10</v>
      </c>
      <c r="C50" s="184">
        <v>12</v>
      </c>
      <c r="D50" s="184">
        <f t="shared" ref="D50:D113" si="5">D41+1</f>
        <v>5010</v>
      </c>
      <c r="E50" s="184">
        <v>1051</v>
      </c>
      <c r="F50" s="184" t="s">
        <v>662</v>
      </c>
      <c r="G50" s="16" t="s">
        <v>15</v>
      </c>
      <c r="H50" s="16" t="s">
        <v>25</v>
      </c>
      <c r="I50" s="16" t="s">
        <v>28</v>
      </c>
      <c r="J50" s="16" t="s">
        <v>35</v>
      </c>
      <c r="K50" s="16"/>
      <c r="L50" s="16"/>
      <c r="M50" s="16"/>
      <c r="N50" s="16" t="str">
        <f>IF(ISERROR(VLOOKUP($P50,#REF!,4,FALSE)),"",(VLOOKUP($P50,#REF!,4,FALSE)))</f>
        <v/>
      </c>
      <c r="O50" s="16" t="str">
        <f>IF(ISERROR(VLOOKUP($P50,#REF!,34,FALSE)),"",(VLOOKUP($P50,#REF!,34,FALSE)))</f>
        <v/>
      </c>
      <c r="P50" s="16" t="s">
        <v>906</v>
      </c>
      <c r="Q50" s="16" t="e">
        <f>VLOOKUP(C50,'functional class'!B:E,3,FALSE)</f>
        <v>#N/A</v>
      </c>
      <c r="R50" s="16" t="str">
        <f>IF(ISERROR(VLOOKUP($T50,'Funding 5.4'!$A:$BP,3,FALSE)),"",(VLOOKUP($T50,'Funding 5.4'!$A:$BP,3,FALSE)))</f>
        <v>FD001003001002000000000000000000000000</v>
      </c>
      <c r="S50" s="16" t="str">
        <f>IF(ISERROR(VLOOKUP($T50,'Funding 5.4'!$A:$BP,35,FALSE)),"",(VLOOKUP($T50,'Funding 5.4'!$A:$BP,35,FALSE)))</f>
        <v>5692f970-c29c-4044-80d7-1bcdbdd34348</v>
      </c>
      <c r="T50" s="16" t="s">
        <v>1087</v>
      </c>
      <c r="U50" s="16" t="str">
        <f>IF(F50="gains/losses",IF(ISERROR(VLOOKUP(W50,'item gains&amp;losses'!A:EV,3,FALSE)),"",VLOOKUP(W50,'item gains&amp;losses'!A:EV,3,FALSE)),IF(F50="I",IF(ISERROR(VLOOKUP(W50,'item rev'!A:EV,3,FALSE)),"",VLOOKUP(W50,'item rev'!A:EV,3,FALSE)),IF(F50="e",IF(ISERROR(VLOOKUP(W50,'item exp'!A:BQ,3,FALSE)),"",VLOOKUP(W50,'item exp'!A:BQ,3,FALSE)))))</f>
        <v>IE003001000000000000000000000000000000</v>
      </c>
      <c r="V50" s="16" t="str">
        <f>IF($F50="gains/losses",IF(ISERROR(VLOOKUP($W50,'item gains&amp;losses'!$A:$EV,35,FALSE)),"",VLOOKUP($W50,'item gains&amp;losses'!$A:$EV,35,FALSE)),IF($F50="I",IF(ISERROR(VLOOKUP($W50,'item rev'!$A:$EV,34,FALSE)),"",VLOOKUP($W50,'item rev'!$A:$EV,34,FALSE)),IF($F50="e",IF(ISERROR(VLOOKUP($W50,'item exp'!$A:$BQ,35,FALSE)),"",VLOOKUP($W50,'item exp'!$A:$BQ,35,FALSE)))))</f>
        <v>3cdfbe87-dfe9-4811-8183-f5926f8f0301</v>
      </c>
      <c r="W50" s="16" t="str">
        <f>VLOOKUP(E50,'items list'!B:D,3,FALSE)</f>
        <v>Expenditure: Contracted Services - Outsourced Services</v>
      </c>
      <c r="X50" s="16" t="str">
        <f>IF(ISERROR(VLOOKUP($Z50,'reg ind'!$A:$AI,3,FALSE)),"",(VLOOKUP($Z50,'reg ind'!$A:$AI,3,FALSE)))</f>
        <v>RX002003001002003003006001000000000000</v>
      </c>
      <c r="Y50" s="16" t="str">
        <f>IF(ISERROR(VLOOKUP($Z50,'reg ind'!$A:$AI,35,FALSE)),"",(VLOOKUP($Z50,'reg ind'!$A:$AI,35,FALSE)))</f>
        <v>f2564b3b-f64a-4df4-9e78-f1a994736e35</v>
      </c>
      <c r="Z50" s="16" t="s">
        <v>4358</v>
      </c>
      <c r="AA50" s="16" t="str">
        <f>IF(ISERROR(VLOOKUP($AC50,costing!$A:$BP,3,FALSE)),"",(VLOOKUP($AC50,costing!$A:$BP,3,FALSE)))</f>
        <v>CO002004000000000000000000000000000000</v>
      </c>
      <c r="AB50" s="16" t="str">
        <f>IF(ISERROR(VLOOKUP($AC50,costing!$A:$BP,35,FALSE)),"",(VLOOKUP($AC50,costing!$A:$BP,35,FALSE)))</f>
        <v>47c7ba65-c270-4a7f-91ba-3842eb629ddf</v>
      </c>
      <c r="AC50" s="16" t="s">
        <v>4368</v>
      </c>
    </row>
    <row r="51" spans="1:29" x14ac:dyDescent="0.2">
      <c r="A51" s="184"/>
      <c r="B51" s="184">
        <v>10</v>
      </c>
      <c r="C51" s="184">
        <v>12</v>
      </c>
      <c r="D51" s="184">
        <f t="shared" si="5"/>
        <v>5010</v>
      </c>
      <c r="E51" s="184">
        <v>1052</v>
      </c>
      <c r="F51" s="184" t="s">
        <v>662</v>
      </c>
      <c r="G51" s="16" t="s">
        <v>15</v>
      </c>
      <c r="H51" s="16" t="s">
        <v>25</v>
      </c>
      <c r="I51" s="16" t="s">
        <v>28</v>
      </c>
      <c r="J51" s="16" t="s">
        <v>35</v>
      </c>
      <c r="K51" s="16"/>
      <c r="L51" s="16"/>
      <c r="M51" s="16"/>
      <c r="N51" s="16" t="str">
        <f>IF(ISERROR(VLOOKUP($P51,#REF!,4,FALSE)),"",(VLOOKUP($P51,#REF!,4,FALSE)))</f>
        <v/>
      </c>
      <c r="O51" s="16" t="str">
        <f>IF(ISERROR(VLOOKUP($P51,#REF!,34,FALSE)),"",(VLOOKUP($P51,#REF!,34,FALSE)))</f>
        <v/>
      </c>
      <c r="P51" s="16" t="s">
        <v>906</v>
      </c>
      <c r="Q51" s="16" t="e">
        <f>VLOOKUP(C51,'functional class'!B:E,3,FALSE)</f>
        <v>#N/A</v>
      </c>
      <c r="R51" s="16" t="str">
        <f>IF(ISERROR(VLOOKUP($T51,'Funding 5.4'!$A:$BP,3,FALSE)),"",(VLOOKUP($T51,'Funding 5.4'!$A:$BP,3,FALSE)))</f>
        <v>FD001003001002000000000000000000000000</v>
      </c>
      <c r="S51" s="16" t="str">
        <f>IF(ISERROR(VLOOKUP($T51,'Funding 5.4'!$A:$BP,35,FALSE)),"",(VLOOKUP($T51,'Funding 5.4'!$A:$BP,35,FALSE)))</f>
        <v>5692f970-c29c-4044-80d7-1bcdbdd34348</v>
      </c>
      <c r="T51" s="16" t="s">
        <v>1087</v>
      </c>
      <c r="U51" s="16" t="str">
        <f>IF(F51="gains/losses",IF(ISERROR(VLOOKUP(W51,'item gains&amp;losses'!A:EV,3,FALSE)),"",VLOOKUP(W51,'item gains&amp;losses'!A:EV,3,FALSE)),IF(F51="I",IF(ISERROR(VLOOKUP(W51,'item rev'!A:EV,3,FALSE)),"",VLOOKUP(W51,'item rev'!A:EV,3,FALSE)),IF(F51="e",IF(ISERROR(VLOOKUP(W51,'item exp'!A:BQ,3,FALSE)),"",VLOOKUP(W51,'item exp'!A:BQ,3,FALSE)))))</f>
        <v>IE003001001000000000000000000000000000</v>
      </c>
      <c r="V51" s="16" t="str">
        <f>IF($F51="gains/losses",IF(ISERROR(VLOOKUP($W51,'item gains&amp;losses'!$A:$EV,35,FALSE)),"",VLOOKUP($W51,'item gains&amp;losses'!$A:$EV,35,FALSE)),IF($F51="I",IF(ISERROR(VLOOKUP($W51,'item rev'!$A:$EV,34,FALSE)),"",VLOOKUP($W51,'item rev'!$A:$EV,34,FALSE)),IF($F51="e",IF(ISERROR(VLOOKUP($W51,'item exp'!$A:$BQ,35,FALSE)),"",VLOOKUP($W51,'item exp'!$A:$BQ,35,FALSE)))))</f>
        <v>1a5246fc-17da-4fab-af6f-0b0126e87b6f</v>
      </c>
      <c r="W51" s="16" t="str">
        <f>VLOOKUP(E51,'items list'!B:D,3,FALSE)</f>
        <v>Expenditure: Contracted Services - Outsourced Services: Administrative and Support Staff</v>
      </c>
      <c r="X51" s="16" t="str">
        <f>IF(ISERROR(VLOOKUP($Z51,'reg ind'!$A:$AI,3,FALSE)),"",(VLOOKUP($Z51,'reg ind'!$A:$AI,3,FALSE)))</f>
        <v>RX002003001002003003006001000000000000</v>
      </c>
      <c r="Y51" s="16" t="str">
        <f>IF(ISERROR(VLOOKUP($Z51,'reg ind'!$A:$AI,35,FALSE)),"",(VLOOKUP($Z51,'reg ind'!$A:$AI,35,FALSE)))</f>
        <v>f2564b3b-f64a-4df4-9e78-f1a994736e35</v>
      </c>
      <c r="Z51" s="16" t="s">
        <v>4358</v>
      </c>
      <c r="AA51" s="16" t="str">
        <f>IF(ISERROR(VLOOKUP($AC51,costing!$A:$BP,3,FALSE)),"",(VLOOKUP($AC51,costing!$A:$BP,3,FALSE)))</f>
        <v>CO002004000000000000000000000000000000</v>
      </c>
      <c r="AB51" s="16" t="str">
        <f>IF(ISERROR(VLOOKUP($AC51,costing!$A:$BP,35,FALSE)),"",(VLOOKUP($AC51,costing!$A:$BP,35,FALSE)))</f>
        <v>47c7ba65-c270-4a7f-91ba-3842eb629ddf</v>
      </c>
      <c r="AC51" s="16" t="s">
        <v>4368</v>
      </c>
    </row>
    <row r="52" spans="1:29" x14ac:dyDescent="0.2">
      <c r="A52" s="184"/>
      <c r="B52" s="184">
        <v>10</v>
      </c>
      <c r="C52" s="184">
        <v>12</v>
      </c>
      <c r="D52" s="184">
        <f t="shared" si="5"/>
        <v>5010</v>
      </c>
      <c r="E52" s="184">
        <v>1053</v>
      </c>
      <c r="F52" s="184" t="s">
        <v>662</v>
      </c>
      <c r="G52" s="16" t="s">
        <v>15</v>
      </c>
      <c r="H52" s="16" t="s">
        <v>25</v>
      </c>
      <c r="I52" s="16" t="s">
        <v>28</v>
      </c>
      <c r="J52" s="16" t="s">
        <v>35</v>
      </c>
      <c r="K52" s="16"/>
      <c r="L52" s="16"/>
      <c r="M52" s="16"/>
      <c r="N52" s="16" t="str">
        <f>IF(ISERROR(VLOOKUP($P52,#REF!,4,FALSE)),"",(VLOOKUP($P52,#REF!,4,FALSE)))</f>
        <v/>
      </c>
      <c r="O52" s="16" t="str">
        <f>IF(ISERROR(VLOOKUP($P52,#REF!,34,FALSE)),"",(VLOOKUP($P52,#REF!,34,FALSE)))</f>
        <v/>
      </c>
      <c r="P52" s="16" t="s">
        <v>906</v>
      </c>
      <c r="Q52" s="16" t="e">
        <f>VLOOKUP(C52,'functional class'!B:E,3,FALSE)</f>
        <v>#N/A</v>
      </c>
      <c r="R52" s="16" t="str">
        <f>IF(ISERROR(VLOOKUP($T52,'Funding 5.4'!$A:$BP,3,FALSE)),"",(VLOOKUP($T52,'Funding 5.4'!$A:$BP,3,FALSE)))</f>
        <v>FD001003001002000000000000000000000000</v>
      </c>
      <c r="S52" s="16" t="str">
        <f>IF(ISERROR(VLOOKUP($T52,'Funding 5.4'!$A:$BP,35,FALSE)),"",(VLOOKUP($T52,'Funding 5.4'!$A:$BP,35,FALSE)))</f>
        <v>5692f970-c29c-4044-80d7-1bcdbdd34348</v>
      </c>
      <c r="T52" s="16" t="s">
        <v>1087</v>
      </c>
      <c r="U52" s="16" t="str">
        <f>IF(F52="gains/losses",IF(ISERROR(VLOOKUP(W52,'item gains&amp;losses'!A:EV,3,FALSE)),"",VLOOKUP(W52,'item gains&amp;losses'!A:EV,3,FALSE)),IF(F52="I",IF(ISERROR(VLOOKUP(W52,'item rev'!A:EV,3,FALSE)),"",VLOOKUP(W52,'item rev'!A:EV,3,FALSE)),IF(F52="e",IF(ISERROR(VLOOKUP(W52,'item exp'!A:BQ,3,FALSE)),"",VLOOKUP(W52,'item exp'!A:BQ,3,FALSE)))))</f>
        <v>IE003001002000000000000000000000000000</v>
      </c>
      <c r="V52" s="16" t="str">
        <f>IF($F52="gains/losses",IF(ISERROR(VLOOKUP($W52,'item gains&amp;losses'!$A:$EV,35,FALSE)),"",VLOOKUP($W52,'item gains&amp;losses'!$A:$EV,35,FALSE)),IF($F52="I",IF(ISERROR(VLOOKUP($W52,'item rev'!$A:$EV,34,FALSE)),"",VLOOKUP($W52,'item rev'!$A:$EV,34,FALSE)),IF($F52="e",IF(ISERROR(VLOOKUP($W52,'item exp'!$A:$BQ,35,FALSE)),"",VLOOKUP($W52,'item exp'!$A:$BQ,35,FALSE)))))</f>
        <v>56aa9681-2cf5-4465-aa2c-b66d74fe85d1</v>
      </c>
      <c r="W52" s="16" t="str">
        <f>VLOOKUP(E52,'items list'!B:D,3,FALSE)</f>
        <v>Expenditure: Contracted Services - Outsourced Services: Alien Vegetation Control</v>
      </c>
      <c r="X52" s="16" t="str">
        <f>IF(ISERROR(VLOOKUP($Z52,'reg ind'!$A:$AI,3,FALSE)),"",(VLOOKUP($Z52,'reg ind'!$A:$AI,3,FALSE)))</f>
        <v>RX002003001002003003006001000000000000</v>
      </c>
      <c r="Y52" s="16" t="str">
        <f>IF(ISERROR(VLOOKUP($Z52,'reg ind'!$A:$AI,35,FALSE)),"",(VLOOKUP($Z52,'reg ind'!$A:$AI,35,FALSE)))</f>
        <v>f2564b3b-f64a-4df4-9e78-f1a994736e35</v>
      </c>
      <c r="Z52" s="16" t="s">
        <v>4358</v>
      </c>
      <c r="AA52" s="16" t="str">
        <f>IF(ISERROR(VLOOKUP($AC52,costing!$A:$BP,3,FALSE)),"",(VLOOKUP($AC52,costing!$A:$BP,3,FALSE)))</f>
        <v>CO002004000000000000000000000000000000</v>
      </c>
      <c r="AB52" s="16" t="str">
        <f>IF(ISERROR(VLOOKUP($AC52,costing!$A:$BP,35,FALSE)),"",(VLOOKUP($AC52,costing!$A:$BP,35,FALSE)))</f>
        <v>47c7ba65-c270-4a7f-91ba-3842eb629ddf</v>
      </c>
      <c r="AC52" s="16" t="s">
        <v>4368</v>
      </c>
    </row>
    <row r="53" spans="1:29" x14ac:dyDescent="0.2">
      <c r="A53" s="184"/>
      <c r="B53" s="184">
        <v>10</v>
      </c>
      <c r="C53" s="184">
        <v>12</v>
      </c>
      <c r="D53" s="184">
        <f t="shared" si="5"/>
        <v>5010</v>
      </c>
      <c r="E53" s="184">
        <v>1054</v>
      </c>
      <c r="F53" s="184" t="s">
        <v>662</v>
      </c>
      <c r="G53" s="16" t="s">
        <v>15</v>
      </c>
      <c r="H53" s="16" t="s">
        <v>25</v>
      </c>
      <c r="I53" s="16" t="s">
        <v>28</v>
      </c>
      <c r="J53" s="16" t="s">
        <v>35</v>
      </c>
      <c r="K53" s="16"/>
      <c r="L53" s="16"/>
      <c r="M53" s="16"/>
      <c r="N53" s="16" t="str">
        <f>IF(ISERROR(VLOOKUP($P53,#REF!,4,FALSE)),"",(VLOOKUP($P53,#REF!,4,FALSE)))</f>
        <v/>
      </c>
      <c r="O53" s="16" t="str">
        <f>IF(ISERROR(VLOOKUP($P53,#REF!,34,FALSE)),"",(VLOOKUP($P53,#REF!,34,FALSE)))</f>
        <v/>
      </c>
      <c r="P53" s="16" t="s">
        <v>906</v>
      </c>
      <c r="Q53" s="16" t="e">
        <f>VLOOKUP(C53,'functional class'!B:E,3,FALSE)</f>
        <v>#N/A</v>
      </c>
      <c r="R53" s="16" t="str">
        <f>IF(ISERROR(VLOOKUP($T53,'Funding 5.4'!$A:$BP,3,FALSE)),"",(VLOOKUP($T53,'Funding 5.4'!$A:$BP,3,FALSE)))</f>
        <v>FD001003001002000000000000000000000000</v>
      </c>
      <c r="S53" s="16" t="str">
        <f>IF(ISERROR(VLOOKUP($T53,'Funding 5.4'!$A:$BP,35,FALSE)),"",(VLOOKUP($T53,'Funding 5.4'!$A:$BP,35,FALSE)))</f>
        <v>5692f970-c29c-4044-80d7-1bcdbdd34348</v>
      </c>
      <c r="T53" s="16" t="s">
        <v>1087</v>
      </c>
      <c r="U53" s="16" t="str">
        <f>IF(F53="gains/losses",IF(ISERROR(VLOOKUP(W53,'item gains&amp;losses'!A:EV,3,FALSE)),"",VLOOKUP(W53,'item gains&amp;losses'!A:EV,3,FALSE)),IF(F53="I",IF(ISERROR(VLOOKUP(W53,'item rev'!A:EV,3,FALSE)),"",VLOOKUP(W53,'item rev'!A:EV,3,FALSE)),IF(F53="e",IF(ISERROR(VLOOKUP(W53,'item exp'!A:BQ,3,FALSE)),"",VLOOKUP(W53,'item exp'!A:BQ,3,FALSE)))))</f>
        <v>IE003001003000000000000000000000000000</v>
      </c>
      <c r="V53" s="16" t="str">
        <f>IF($F53="gains/losses",IF(ISERROR(VLOOKUP($W53,'item gains&amp;losses'!$A:$EV,35,FALSE)),"",VLOOKUP($W53,'item gains&amp;losses'!$A:$EV,35,FALSE)),IF($F53="I",IF(ISERROR(VLOOKUP($W53,'item rev'!$A:$EV,34,FALSE)),"",VLOOKUP($W53,'item rev'!$A:$EV,34,FALSE)),IF($F53="e",IF(ISERROR(VLOOKUP($W53,'item exp'!$A:$BQ,35,FALSE)),"",VLOOKUP($W53,'item exp'!$A:$BQ,35,FALSE)))))</f>
        <v>62f8f78e-7cf5-436e-895b-16225f52a90b</v>
      </c>
      <c r="W53" s="16" t="str">
        <f>VLOOKUP(E53,'items list'!B:D,3,FALSE)</f>
        <v>Expenditure: Contracted Services - Outsourced Services: Animal Care</v>
      </c>
      <c r="X53" s="16" t="str">
        <f>IF(ISERROR(VLOOKUP($Z53,'reg ind'!$A:$AI,3,FALSE)),"",(VLOOKUP($Z53,'reg ind'!$A:$AI,3,FALSE)))</f>
        <v>RX002003001002003003006001000000000000</v>
      </c>
      <c r="Y53" s="16" t="str">
        <f>IF(ISERROR(VLOOKUP($Z53,'reg ind'!$A:$AI,35,FALSE)),"",(VLOOKUP($Z53,'reg ind'!$A:$AI,35,FALSE)))</f>
        <v>f2564b3b-f64a-4df4-9e78-f1a994736e35</v>
      </c>
      <c r="Z53" s="16" t="s">
        <v>4358</v>
      </c>
      <c r="AA53" s="16" t="str">
        <f>IF(ISERROR(VLOOKUP($AC53,costing!$A:$BP,3,FALSE)),"",(VLOOKUP($AC53,costing!$A:$BP,3,FALSE)))</f>
        <v>CO002004000000000000000000000000000000</v>
      </c>
      <c r="AB53" s="16" t="str">
        <f>IF(ISERROR(VLOOKUP($AC53,costing!$A:$BP,35,FALSE)),"",(VLOOKUP($AC53,costing!$A:$BP,35,FALSE)))</f>
        <v>47c7ba65-c270-4a7f-91ba-3842eb629ddf</v>
      </c>
      <c r="AC53" s="16" t="s">
        <v>4368</v>
      </c>
    </row>
    <row r="54" spans="1:29" x14ac:dyDescent="0.2">
      <c r="A54" s="184"/>
      <c r="B54" s="184">
        <v>10</v>
      </c>
      <c r="C54" s="184">
        <v>12</v>
      </c>
      <c r="D54" s="184">
        <f t="shared" si="5"/>
        <v>5010</v>
      </c>
      <c r="E54" s="184">
        <v>1055</v>
      </c>
      <c r="F54" s="184" t="s">
        <v>662</v>
      </c>
      <c r="G54" s="16" t="s">
        <v>15</v>
      </c>
      <c r="H54" s="16" t="s">
        <v>25</v>
      </c>
      <c r="I54" s="16" t="s">
        <v>28</v>
      </c>
      <c r="J54" s="16" t="s">
        <v>35</v>
      </c>
      <c r="K54" s="16"/>
      <c r="L54" s="16"/>
      <c r="M54" s="16"/>
      <c r="N54" s="16" t="str">
        <f>IF(ISERROR(VLOOKUP($P54,#REF!,4,FALSE)),"",(VLOOKUP($P54,#REF!,4,FALSE)))</f>
        <v/>
      </c>
      <c r="O54" s="16" t="str">
        <f>IF(ISERROR(VLOOKUP($P54,#REF!,34,FALSE)),"",(VLOOKUP($P54,#REF!,34,FALSE)))</f>
        <v/>
      </c>
      <c r="P54" s="16" t="s">
        <v>906</v>
      </c>
      <c r="Q54" s="16" t="e">
        <f>VLOOKUP(C54,'functional class'!B:E,3,FALSE)</f>
        <v>#N/A</v>
      </c>
      <c r="R54" s="16" t="str">
        <f>IF(ISERROR(VLOOKUP($T54,'Funding 5.4'!$A:$BP,3,FALSE)),"",(VLOOKUP($T54,'Funding 5.4'!$A:$BP,3,FALSE)))</f>
        <v>FD001003001002000000000000000000000000</v>
      </c>
      <c r="S54" s="16" t="str">
        <f>IF(ISERROR(VLOOKUP($T54,'Funding 5.4'!$A:$BP,35,FALSE)),"",(VLOOKUP($T54,'Funding 5.4'!$A:$BP,35,FALSE)))</f>
        <v>5692f970-c29c-4044-80d7-1bcdbdd34348</v>
      </c>
      <c r="T54" s="16" t="s">
        <v>1087</v>
      </c>
      <c r="U54" s="16" t="str">
        <f>IF(F54="gains/losses",IF(ISERROR(VLOOKUP(W54,'item gains&amp;losses'!A:EV,3,FALSE)),"",VLOOKUP(W54,'item gains&amp;losses'!A:EV,3,FALSE)),IF(F54="I",IF(ISERROR(VLOOKUP(W54,'item rev'!A:EV,3,FALSE)),"",VLOOKUP(W54,'item rev'!A:EV,3,FALSE)),IF(F54="e",IF(ISERROR(VLOOKUP(W54,'item exp'!A:BQ,3,FALSE)),"",VLOOKUP(W54,'item exp'!A:BQ,3,FALSE)))))</f>
        <v>IE003001004000000000000000000000000000</v>
      </c>
      <c r="V54" s="16" t="str">
        <f>IF($F54="gains/losses",IF(ISERROR(VLOOKUP($W54,'item gains&amp;losses'!$A:$EV,35,FALSE)),"",VLOOKUP($W54,'item gains&amp;losses'!$A:$EV,35,FALSE)),IF($F54="I",IF(ISERROR(VLOOKUP($W54,'item rev'!$A:$EV,34,FALSE)),"",VLOOKUP($W54,'item rev'!$A:$EV,34,FALSE)),IF($F54="e",IF(ISERROR(VLOOKUP($W54,'item exp'!$A:$BQ,35,FALSE)),"",VLOOKUP($W54,'item exp'!$A:$BQ,35,FALSE)))))</f>
        <v>38833fb0-e379-460c-9d95-a13f4df76188</v>
      </c>
      <c r="W54" s="16" t="str">
        <f>VLOOKUP(E54,'items list'!B:D,3,FALSE)</f>
        <v>Expenditure: Contracted Services - Outsourced Services: Burial Services</v>
      </c>
      <c r="X54" s="16" t="str">
        <f>IF(ISERROR(VLOOKUP($Z54,'reg ind'!$A:$AI,3,FALSE)),"",(VLOOKUP($Z54,'reg ind'!$A:$AI,3,FALSE)))</f>
        <v>RX002003001002003003006001000000000000</v>
      </c>
      <c r="Y54" s="16" t="str">
        <f>IF(ISERROR(VLOOKUP($Z54,'reg ind'!$A:$AI,35,FALSE)),"",(VLOOKUP($Z54,'reg ind'!$A:$AI,35,FALSE)))</f>
        <v>f2564b3b-f64a-4df4-9e78-f1a994736e35</v>
      </c>
      <c r="Z54" s="16" t="s">
        <v>4358</v>
      </c>
      <c r="AA54" s="16" t="str">
        <f>IF(ISERROR(VLOOKUP($AC54,costing!$A:$BP,3,FALSE)),"",(VLOOKUP($AC54,costing!$A:$BP,3,FALSE)))</f>
        <v>CO002004000000000000000000000000000000</v>
      </c>
      <c r="AB54" s="16" t="str">
        <f>IF(ISERROR(VLOOKUP($AC54,costing!$A:$BP,35,FALSE)),"",(VLOOKUP($AC54,costing!$A:$BP,35,FALSE)))</f>
        <v>47c7ba65-c270-4a7f-91ba-3842eb629ddf</v>
      </c>
      <c r="AC54" s="16" t="s">
        <v>4368</v>
      </c>
    </row>
    <row r="55" spans="1:29" x14ac:dyDescent="0.2">
      <c r="A55" s="184"/>
      <c r="B55" s="184">
        <v>10</v>
      </c>
      <c r="C55" s="184">
        <v>12</v>
      </c>
      <c r="D55" s="184">
        <f t="shared" si="5"/>
        <v>5010</v>
      </c>
      <c r="E55" s="184">
        <v>1056</v>
      </c>
      <c r="F55" s="184" t="s">
        <v>662</v>
      </c>
      <c r="G55" s="16" t="s">
        <v>15</v>
      </c>
      <c r="H55" s="16" t="s">
        <v>25</v>
      </c>
      <c r="I55" s="16" t="s">
        <v>28</v>
      </c>
      <c r="J55" s="16" t="s">
        <v>35</v>
      </c>
      <c r="K55" s="16"/>
      <c r="L55" s="16"/>
      <c r="M55" s="16"/>
      <c r="N55" s="16" t="str">
        <f>IF(ISERROR(VLOOKUP($P55,#REF!,4,FALSE)),"",(VLOOKUP($P55,#REF!,4,FALSE)))</f>
        <v/>
      </c>
      <c r="O55" s="16" t="str">
        <f>IF(ISERROR(VLOOKUP($P55,#REF!,34,FALSE)),"",(VLOOKUP($P55,#REF!,34,FALSE)))</f>
        <v/>
      </c>
      <c r="P55" s="16" t="s">
        <v>906</v>
      </c>
      <c r="Q55" s="16" t="e">
        <f>VLOOKUP(C55,'functional class'!B:E,3,FALSE)</f>
        <v>#N/A</v>
      </c>
      <c r="R55" s="16" t="str">
        <f>IF(ISERROR(VLOOKUP($T55,'Funding 5.4'!$A:$BP,3,FALSE)),"",(VLOOKUP($T55,'Funding 5.4'!$A:$BP,3,FALSE)))</f>
        <v>FD001003001002000000000000000000000000</v>
      </c>
      <c r="S55" s="16" t="str">
        <f>IF(ISERROR(VLOOKUP($T55,'Funding 5.4'!$A:$BP,35,FALSE)),"",(VLOOKUP($T55,'Funding 5.4'!$A:$BP,35,FALSE)))</f>
        <v>5692f970-c29c-4044-80d7-1bcdbdd34348</v>
      </c>
      <c r="T55" s="16" t="s">
        <v>1087</v>
      </c>
      <c r="U55" s="16" t="str">
        <f>IF(F55="gains/losses",IF(ISERROR(VLOOKUP(W55,'item gains&amp;losses'!A:EV,3,FALSE)),"",VLOOKUP(W55,'item gains&amp;losses'!A:EV,3,FALSE)),IF(F55="I",IF(ISERROR(VLOOKUP(W55,'item rev'!A:EV,3,FALSE)),"",VLOOKUP(W55,'item rev'!A:EV,3,FALSE)),IF(F55="e",IF(ISERROR(VLOOKUP(W55,'item exp'!A:BQ,3,FALSE)),"",VLOOKUP(W55,'item exp'!A:BQ,3,FALSE)))))</f>
        <v>IE003001005000000000000000000000000000</v>
      </c>
      <c r="V55" s="16" t="str">
        <f>IF($F55="gains/losses",IF(ISERROR(VLOOKUP($W55,'item gains&amp;losses'!$A:$EV,35,FALSE)),"",VLOOKUP($W55,'item gains&amp;losses'!$A:$EV,35,FALSE)),IF($F55="I",IF(ISERROR(VLOOKUP($W55,'item rev'!$A:$EV,34,FALSE)),"",VLOOKUP($W55,'item rev'!$A:$EV,34,FALSE)),IF($F55="e",IF(ISERROR(VLOOKUP($W55,'item exp'!$A:$BQ,35,FALSE)),"",VLOOKUP($W55,'item exp'!$A:$BQ,35,FALSE)))))</f>
        <v>527f684e-b4f5-4bb0-8787-4855d2578c96</v>
      </c>
      <c r="W55" s="16" t="str">
        <f>VLOOKUP(E55,'items list'!B:D,3,FALSE)</f>
        <v>Expenditure: Contracted Services - Outsourced Services: Business and Advisory</v>
      </c>
      <c r="X55" s="16" t="str">
        <f>IF(ISERROR(VLOOKUP($Z55,'reg ind'!$A:$AI,3,FALSE)),"",(VLOOKUP($Z55,'reg ind'!$A:$AI,3,FALSE)))</f>
        <v>RX002003001002003003006001000000000000</v>
      </c>
      <c r="Y55" s="16" t="str">
        <f>IF(ISERROR(VLOOKUP($Z55,'reg ind'!$A:$AI,35,FALSE)),"",(VLOOKUP($Z55,'reg ind'!$A:$AI,35,FALSE)))</f>
        <v>f2564b3b-f64a-4df4-9e78-f1a994736e35</v>
      </c>
      <c r="Z55" s="16" t="s">
        <v>4358</v>
      </c>
      <c r="AA55" s="16" t="str">
        <f>IF(ISERROR(VLOOKUP($AC55,costing!$A:$BP,3,FALSE)),"",(VLOOKUP($AC55,costing!$A:$BP,3,FALSE)))</f>
        <v>CO002004000000000000000000000000000000</v>
      </c>
      <c r="AB55" s="16" t="str">
        <f>IF(ISERROR(VLOOKUP($AC55,costing!$A:$BP,35,FALSE)),"",(VLOOKUP($AC55,costing!$A:$BP,35,FALSE)))</f>
        <v>47c7ba65-c270-4a7f-91ba-3842eb629ddf</v>
      </c>
      <c r="AC55" s="16" t="s">
        <v>4368</v>
      </c>
    </row>
    <row r="56" spans="1:29" x14ac:dyDescent="0.2">
      <c r="A56" s="184"/>
      <c r="B56" s="184">
        <v>10</v>
      </c>
      <c r="C56" s="184">
        <v>12</v>
      </c>
      <c r="D56" s="184">
        <f t="shared" si="5"/>
        <v>5011</v>
      </c>
      <c r="E56" s="184">
        <v>1057</v>
      </c>
      <c r="F56" s="184" t="s">
        <v>662</v>
      </c>
      <c r="G56" s="16" t="s">
        <v>15</v>
      </c>
      <c r="H56" s="16" t="s">
        <v>25</v>
      </c>
      <c r="I56" s="16" t="s">
        <v>28</v>
      </c>
      <c r="J56" s="16" t="s">
        <v>35</v>
      </c>
      <c r="K56" s="16"/>
      <c r="L56" s="16"/>
      <c r="M56" s="16"/>
      <c r="N56" s="16" t="str">
        <f>IF(ISERROR(VLOOKUP($P56,#REF!,4,FALSE)),"",(VLOOKUP($P56,#REF!,4,FALSE)))</f>
        <v/>
      </c>
      <c r="O56" s="16" t="str">
        <f>IF(ISERROR(VLOOKUP($P56,#REF!,34,FALSE)),"",(VLOOKUP($P56,#REF!,34,FALSE)))</f>
        <v/>
      </c>
      <c r="P56" s="16" t="s">
        <v>906</v>
      </c>
      <c r="Q56" s="16" t="e">
        <f>VLOOKUP(C56,'functional class'!B:E,3,FALSE)</f>
        <v>#N/A</v>
      </c>
      <c r="R56" s="16" t="str">
        <f>IF(ISERROR(VLOOKUP($T56,'Funding 5.4'!$A:$BP,3,FALSE)),"",(VLOOKUP($T56,'Funding 5.4'!$A:$BP,3,FALSE)))</f>
        <v>FD001003001002000000000000000000000000</v>
      </c>
      <c r="S56" s="16" t="str">
        <f>IF(ISERROR(VLOOKUP($T56,'Funding 5.4'!$A:$BP,35,FALSE)),"",(VLOOKUP($T56,'Funding 5.4'!$A:$BP,35,FALSE)))</f>
        <v>5692f970-c29c-4044-80d7-1bcdbdd34348</v>
      </c>
      <c r="T56" s="16" t="s">
        <v>1087</v>
      </c>
      <c r="U56" s="16" t="str">
        <f>IF(F56="gains/losses",IF(ISERROR(VLOOKUP(W56,'item gains&amp;losses'!A:EV,3,FALSE)),"",VLOOKUP(W56,'item gains&amp;losses'!A:EV,3,FALSE)),IF(F56="I",IF(ISERROR(VLOOKUP(W56,'item rev'!A:EV,3,FALSE)),"",VLOOKUP(W56,'item rev'!A:EV,3,FALSE)),IF(F56="e",IF(ISERROR(VLOOKUP(W56,'item exp'!A:BQ,3,FALSE)),"",VLOOKUP(W56,'item exp'!A:BQ,3,FALSE)))))</f>
        <v>IE003001005001000000000000000000000000</v>
      </c>
      <c r="V56" s="16" t="str">
        <f>IF($F56="gains/losses",IF(ISERROR(VLOOKUP($W56,'item gains&amp;losses'!$A:$EV,35,FALSE)),"",VLOOKUP($W56,'item gains&amp;losses'!$A:$EV,35,FALSE)),IF($F56="I",IF(ISERROR(VLOOKUP($W56,'item rev'!$A:$EV,34,FALSE)),"",VLOOKUP($W56,'item rev'!$A:$EV,34,FALSE)),IF($F56="e",IF(ISERROR(VLOOKUP($W56,'item exp'!$A:$BQ,35,FALSE)),"",VLOOKUP($W56,'item exp'!$A:$BQ,35,FALSE)))))</f>
        <v>45005ecd-35eb-4640-8fcb-ff1d2d18111c</v>
      </c>
      <c r="W56" s="16" t="str">
        <f>VLOOKUP(E56,'items list'!B:D,3,FALSE)</f>
        <v>Expenditure: Contracted Services - Outsourced Services: Business and Advisory - Accounting and Auditing</v>
      </c>
      <c r="X56" s="16" t="str">
        <f>IF(ISERROR(VLOOKUP($Z56,'reg ind'!$A:$AI,3,FALSE)),"",(VLOOKUP($Z56,'reg ind'!$A:$AI,3,FALSE)))</f>
        <v>RX002003001002003003006001000000000000</v>
      </c>
      <c r="Y56" s="16" t="str">
        <f>IF(ISERROR(VLOOKUP($Z56,'reg ind'!$A:$AI,35,FALSE)),"",(VLOOKUP($Z56,'reg ind'!$A:$AI,35,FALSE)))</f>
        <v>f2564b3b-f64a-4df4-9e78-f1a994736e35</v>
      </c>
      <c r="Z56" s="16" t="s">
        <v>4358</v>
      </c>
      <c r="AA56" s="16" t="str">
        <f>IF(ISERROR(VLOOKUP($AC56,costing!$A:$BP,3,FALSE)),"",(VLOOKUP($AC56,costing!$A:$BP,3,FALSE)))</f>
        <v>CO002004000000000000000000000000000000</v>
      </c>
      <c r="AB56" s="16" t="str">
        <f>IF(ISERROR(VLOOKUP($AC56,costing!$A:$BP,35,FALSE)),"",(VLOOKUP($AC56,costing!$A:$BP,35,FALSE)))</f>
        <v>47c7ba65-c270-4a7f-91ba-3842eb629ddf</v>
      </c>
      <c r="AC56" s="16" t="s">
        <v>4368</v>
      </c>
    </row>
    <row r="57" spans="1:29" x14ac:dyDescent="0.2">
      <c r="A57" s="184"/>
      <c r="B57" s="184">
        <v>10</v>
      </c>
      <c r="C57" s="184">
        <v>12</v>
      </c>
      <c r="D57" s="184">
        <f t="shared" si="5"/>
        <v>5011</v>
      </c>
      <c r="E57" s="184">
        <v>1058</v>
      </c>
      <c r="F57" s="184" t="s">
        <v>662</v>
      </c>
      <c r="G57" s="16" t="s">
        <v>15</v>
      </c>
      <c r="H57" s="16" t="s">
        <v>25</v>
      </c>
      <c r="I57" s="16" t="s">
        <v>28</v>
      </c>
      <c r="J57" s="16" t="s">
        <v>35</v>
      </c>
      <c r="K57" s="16"/>
      <c r="L57" s="16"/>
      <c r="M57" s="16"/>
      <c r="N57" s="16" t="str">
        <f>IF(ISERROR(VLOOKUP($P57,#REF!,4,FALSE)),"",(VLOOKUP($P57,#REF!,4,FALSE)))</f>
        <v/>
      </c>
      <c r="O57" s="16" t="str">
        <f>IF(ISERROR(VLOOKUP($P57,#REF!,34,FALSE)),"",(VLOOKUP($P57,#REF!,34,FALSE)))</f>
        <v/>
      </c>
      <c r="P57" s="16" t="s">
        <v>906</v>
      </c>
      <c r="Q57" s="16" t="e">
        <f>VLOOKUP(C57,'functional class'!B:E,3,FALSE)</f>
        <v>#N/A</v>
      </c>
      <c r="R57" s="16" t="str">
        <f>IF(ISERROR(VLOOKUP($T57,'Funding 5.4'!$A:$BP,3,FALSE)),"",(VLOOKUP($T57,'Funding 5.4'!$A:$BP,3,FALSE)))</f>
        <v>FD001003001002000000000000000000000000</v>
      </c>
      <c r="S57" s="16" t="str">
        <f>IF(ISERROR(VLOOKUP($T57,'Funding 5.4'!$A:$BP,35,FALSE)),"",(VLOOKUP($T57,'Funding 5.4'!$A:$BP,35,FALSE)))</f>
        <v>5692f970-c29c-4044-80d7-1bcdbdd34348</v>
      </c>
      <c r="T57" s="16" t="s">
        <v>1087</v>
      </c>
      <c r="U57" s="16" t="str">
        <f>IF(F57="gains/losses",IF(ISERROR(VLOOKUP(W57,'item gains&amp;losses'!A:EV,3,FALSE)),"",VLOOKUP(W57,'item gains&amp;losses'!A:EV,3,FALSE)),IF(F57="I",IF(ISERROR(VLOOKUP(W57,'item rev'!A:EV,3,FALSE)),"",VLOOKUP(W57,'item rev'!A:EV,3,FALSE)),IF(F57="e",IF(ISERROR(VLOOKUP(W57,'item exp'!A:BQ,3,FALSE)),"",VLOOKUP(W57,'item exp'!A:BQ,3,FALSE)))))</f>
        <v>IE003001005002000000000000000000000000</v>
      </c>
      <c r="V57" s="16" t="str">
        <f>IF($F57="gains/losses",IF(ISERROR(VLOOKUP($W57,'item gains&amp;losses'!$A:$EV,35,FALSE)),"",VLOOKUP($W57,'item gains&amp;losses'!$A:$EV,35,FALSE)),IF($F57="I",IF(ISERROR(VLOOKUP($W57,'item rev'!$A:$EV,34,FALSE)),"",VLOOKUP($W57,'item rev'!$A:$EV,34,FALSE)),IF($F57="e",IF(ISERROR(VLOOKUP($W57,'item exp'!$A:$BQ,35,FALSE)),"",VLOOKUP($W57,'item exp'!$A:$BQ,35,FALSE)))))</f>
        <v>d7dc8f7d-6cf3-45e7-b52b-cd3e015711c3</v>
      </c>
      <c r="W57" s="16" t="str">
        <f>VLOOKUP(E57,'items list'!B:D,3,FALSE)</f>
        <v>Expenditure: Contracted Services - Outsourced Services: Business and Advisory - Business and Financial Management</v>
      </c>
      <c r="X57" s="16" t="str">
        <f>IF(ISERROR(VLOOKUP($Z57,'reg ind'!$A:$AI,3,FALSE)),"",(VLOOKUP($Z57,'reg ind'!$A:$AI,3,FALSE)))</f>
        <v>RX002003001002003003006001000000000000</v>
      </c>
      <c r="Y57" s="16" t="str">
        <f>IF(ISERROR(VLOOKUP($Z57,'reg ind'!$A:$AI,35,FALSE)),"",(VLOOKUP($Z57,'reg ind'!$A:$AI,35,FALSE)))</f>
        <v>f2564b3b-f64a-4df4-9e78-f1a994736e35</v>
      </c>
      <c r="Z57" s="16" t="s">
        <v>4358</v>
      </c>
      <c r="AA57" s="16" t="str">
        <f>IF(ISERROR(VLOOKUP($AC57,costing!$A:$BP,3,FALSE)),"",(VLOOKUP($AC57,costing!$A:$BP,3,FALSE)))</f>
        <v>CO002004000000000000000000000000000000</v>
      </c>
      <c r="AB57" s="16" t="str">
        <f>IF(ISERROR(VLOOKUP($AC57,costing!$A:$BP,35,FALSE)),"",(VLOOKUP($AC57,costing!$A:$BP,35,FALSE)))</f>
        <v>47c7ba65-c270-4a7f-91ba-3842eb629ddf</v>
      </c>
      <c r="AC57" s="16" t="s">
        <v>4368</v>
      </c>
    </row>
    <row r="58" spans="1:29" x14ac:dyDescent="0.2">
      <c r="A58" s="184"/>
      <c r="B58" s="184">
        <v>10</v>
      </c>
      <c r="C58" s="184">
        <v>12</v>
      </c>
      <c r="D58" s="184">
        <f t="shared" si="5"/>
        <v>5011</v>
      </c>
      <c r="E58" s="184">
        <v>1059</v>
      </c>
      <c r="F58" s="184" t="s">
        <v>662</v>
      </c>
      <c r="G58" s="16" t="s">
        <v>15</v>
      </c>
      <c r="H58" s="16" t="s">
        <v>25</v>
      </c>
      <c r="I58" s="16" t="s">
        <v>28</v>
      </c>
      <c r="J58" s="16" t="s">
        <v>35</v>
      </c>
      <c r="K58" s="16"/>
      <c r="L58" s="16"/>
      <c r="M58" s="16"/>
      <c r="N58" s="16" t="str">
        <f>IF(ISERROR(VLOOKUP($P58,#REF!,4,FALSE)),"",(VLOOKUP($P58,#REF!,4,FALSE)))</f>
        <v/>
      </c>
      <c r="O58" s="16" t="str">
        <f>IF(ISERROR(VLOOKUP($P58,#REF!,34,FALSE)),"",(VLOOKUP($P58,#REF!,34,FALSE)))</f>
        <v/>
      </c>
      <c r="P58" s="16" t="s">
        <v>906</v>
      </c>
      <c r="Q58" s="16" t="e">
        <f>VLOOKUP(C58,'functional class'!B:E,3,FALSE)</f>
        <v>#N/A</v>
      </c>
      <c r="R58" s="16" t="str">
        <f>IF(ISERROR(VLOOKUP($T58,'Funding 5.4'!$A:$BP,3,FALSE)),"",(VLOOKUP($T58,'Funding 5.4'!$A:$BP,3,FALSE)))</f>
        <v>FD001003001002000000000000000000000000</v>
      </c>
      <c r="S58" s="16" t="str">
        <f>IF(ISERROR(VLOOKUP($T58,'Funding 5.4'!$A:$BP,35,FALSE)),"",(VLOOKUP($T58,'Funding 5.4'!$A:$BP,35,FALSE)))</f>
        <v>5692f970-c29c-4044-80d7-1bcdbdd34348</v>
      </c>
      <c r="T58" s="16" t="s">
        <v>1087</v>
      </c>
      <c r="U58" s="16" t="str">
        <f>IF(F58="gains/losses",IF(ISERROR(VLOOKUP(W58,'item gains&amp;losses'!A:EV,3,FALSE)),"",VLOOKUP(W58,'item gains&amp;losses'!A:EV,3,FALSE)),IF(F58="I",IF(ISERROR(VLOOKUP(W58,'item rev'!A:EV,3,FALSE)),"",VLOOKUP(W58,'item rev'!A:EV,3,FALSE)),IF(F58="e",IF(ISERROR(VLOOKUP(W58,'item exp'!A:BQ,3,FALSE)),"",VLOOKUP(W58,'item exp'!A:BQ,3,FALSE)))))</f>
        <v>IE003001005003000000000000000000000000</v>
      </c>
      <c r="V58" s="16" t="str">
        <f>IF($F58="gains/losses",IF(ISERROR(VLOOKUP($W58,'item gains&amp;losses'!$A:$EV,35,FALSE)),"",VLOOKUP($W58,'item gains&amp;losses'!$A:$EV,35,FALSE)),IF($F58="I",IF(ISERROR(VLOOKUP($W58,'item rev'!$A:$EV,34,FALSE)),"",VLOOKUP($W58,'item rev'!$A:$EV,34,FALSE)),IF($F58="e",IF(ISERROR(VLOOKUP($W58,'item exp'!$A:$BQ,35,FALSE)),"",VLOOKUP($W58,'item exp'!$A:$BQ,35,FALSE)))))</f>
        <v>21622fa0-51e7-4365-aab2-27b20bd5cb9e</v>
      </c>
      <c r="W58" s="16" t="str">
        <f>VLOOKUP(E58,'items list'!B:D,3,FALSE)</f>
        <v xml:space="preserve">Expenditure: Contracted Services - Outsourced Services: Business and Advisory - Commissions and Committees </v>
      </c>
      <c r="X58" s="16" t="str">
        <f>IF(ISERROR(VLOOKUP($Z58,'reg ind'!$A:$AI,3,FALSE)),"",(VLOOKUP($Z58,'reg ind'!$A:$AI,3,FALSE)))</f>
        <v>RX002003001002003003006001000000000000</v>
      </c>
      <c r="Y58" s="16" t="str">
        <f>IF(ISERROR(VLOOKUP($Z58,'reg ind'!$A:$AI,35,FALSE)),"",(VLOOKUP($Z58,'reg ind'!$A:$AI,35,FALSE)))</f>
        <v>f2564b3b-f64a-4df4-9e78-f1a994736e35</v>
      </c>
      <c r="Z58" s="16" t="s">
        <v>4358</v>
      </c>
      <c r="AA58" s="16" t="str">
        <f>IF(ISERROR(VLOOKUP($AC58,costing!$A:$BP,3,FALSE)),"",(VLOOKUP($AC58,costing!$A:$BP,3,FALSE)))</f>
        <v>CO002004000000000000000000000000000000</v>
      </c>
      <c r="AB58" s="16" t="str">
        <f>IF(ISERROR(VLOOKUP($AC58,costing!$A:$BP,35,FALSE)),"",(VLOOKUP($AC58,costing!$A:$BP,35,FALSE)))</f>
        <v>47c7ba65-c270-4a7f-91ba-3842eb629ddf</v>
      </c>
      <c r="AC58" s="16" t="s">
        <v>4368</v>
      </c>
    </row>
    <row r="59" spans="1:29" x14ac:dyDescent="0.2">
      <c r="A59" s="184"/>
      <c r="B59" s="184">
        <v>10</v>
      </c>
      <c r="C59" s="184">
        <v>12</v>
      </c>
      <c r="D59" s="184">
        <f t="shared" si="5"/>
        <v>5011</v>
      </c>
      <c r="E59" s="184">
        <v>1060</v>
      </c>
      <c r="F59" s="184" t="s">
        <v>662</v>
      </c>
      <c r="G59" s="16" t="s">
        <v>15</v>
      </c>
      <c r="H59" s="16" t="s">
        <v>25</v>
      </c>
      <c r="I59" s="16" t="s">
        <v>28</v>
      </c>
      <c r="J59" s="16" t="s">
        <v>35</v>
      </c>
      <c r="K59" s="16"/>
      <c r="L59" s="16"/>
      <c r="M59" s="16"/>
      <c r="N59" s="16" t="str">
        <f>IF(ISERROR(VLOOKUP($P59,#REF!,4,FALSE)),"",(VLOOKUP($P59,#REF!,4,FALSE)))</f>
        <v/>
      </c>
      <c r="O59" s="16" t="str">
        <f>IF(ISERROR(VLOOKUP($P59,#REF!,34,FALSE)),"",(VLOOKUP($P59,#REF!,34,FALSE)))</f>
        <v/>
      </c>
      <c r="P59" s="16" t="s">
        <v>906</v>
      </c>
      <c r="Q59" s="16" t="e">
        <f>VLOOKUP(C59,'functional class'!B:E,3,FALSE)</f>
        <v>#N/A</v>
      </c>
      <c r="R59" s="16" t="str">
        <f>IF(ISERROR(VLOOKUP($T59,'Funding 5.4'!$A:$BP,3,FALSE)),"",(VLOOKUP($T59,'Funding 5.4'!$A:$BP,3,FALSE)))</f>
        <v>FD001003001002000000000000000000000000</v>
      </c>
      <c r="S59" s="16" t="str">
        <f>IF(ISERROR(VLOOKUP($T59,'Funding 5.4'!$A:$BP,35,FALSE)),"",(VLOOKUP($T59,'Funding 5.4'!$A:$BP,35,FALSE)))</f>
        <v>5692f970-c29c-4044-80d7-1bcdbdd34348</v>
      </c>
      <c r="T59" s="16" t="s">
        <v>1087</v>
      </c>
      <c r="U59" s="16" t="str">
        <f>IF(F59="gains/losses",IF(ISERROR(VLOOKUP(W59,'item gains&amp;losses'!A:EV,3,FALSE)),"",VLOOKUP(W59,'item gains&amp;losses'!A:EV,3,FALSE)),IF(F59="I",IF(ISERROR(VLOOKUP(W59,'item rev'!A:EV,3,FALSE)),"",VLOOKUP(W59,'item rev'!A:EV,3,FALSE)),IF(F59="e",IF(ISERROR(VLOOKUP(W59,'item exp'!A:BQ,3,FALSE)),"",VLOOKUP(W59,'item exp'!A:BQ,3,FALSE)))))</f>
        <v>IE003001005004000000000000000000000000</v>
      </c>
      <c r="V59" s="16" t="str">
        <f>IF($F59="gains/losses",IF(ISERROR(VLOOKUP($W59,'item gains&amp;losses'!$A:$EV,35,FALSE)),"",VLOOKUP($W59,'item gains&amp;losses'!$A:$EV,35,FALSE)),IF($F59="I",IF(ISERROR(VLOOKUP($W59,'item rev'!$A:$EV,34,FALSE)),"",VLOOKUP($W59,'item rev'!$A:$EV,34,FALSE)),IF($F59="e",IF(ISERROR(VLOOKUP($W59,'item exp'!$A:$BQ,35,FALSE)),"",VLOOKUP($W59,'item exp'!$A:$BQ,35,FALSE)))))</f>
        <v>d4d419be-0cdd-45f4-a9c1-b67c5ff8c4ce</v>
      </c>
      <c r="W59" s="16" t="str">
        <f>VLOOKUP(E59,'items list'!B:D,3,FALSE)</f>
        <v>Expenditure: Contracted Services - Outsourced Services: Business and Advisory - Communications</v>
      </c>
      <c r="X59" s="16" t="str">
        <f>IF(ISERROR(VLOOKUP($Z59,'reg ind'!$A:$AI,3,FALSE)),"",(VLOOKUP($Z59,'reg ind'!$A:$AI,3,FALSE)))</f>
        <v>RX002003001002003003006001000000000000</v>
      </c>
      <c r="Y59" s="16" t="str">
        <f>IF(ISERROR(VLOOKUP($Z59,'reg ind'!$A:$AI,35,FALSE)),"",(VLOOKUP($Z59,'reg ind'!$A:$AI,35,FALSE)))</f>
        <v>f2564b3b-f64a-4df4-9e78-f1a994736e35</v>
      </c>
      <c r="Z59" s="16" t="s">
        <v>4358</v>
      </c>
      <c r="AA59" s="16" t="str">
        <f>IF(ISERROR(VLOOKUP($AC59,costing!$A:$BP,3,FALSE)),"",(VLOOKUP($AC59,costing!$A:$BP,3,FALSE)))</f>
        <v>CO002004000000000000000000000000000000</v>
      </c>
      <c r="AB59" s="16" t="str">
        <f>IF(ISERROR(VLOOKUP($AC59,costing!$A:$BP,35,FALSE)),"",(VLOOKUP($AC59,costing!$A:$BP,35,FALSE)))</f>
        <v>47c7ba65-c270-4a7f-91ba-3842eb629ddf</v>
      </c>
      <c r="AC59" s="16" t="s">
        <v>4368</v>
      </c>
    </row>
    <row r="60" spans="1:29" x14ac:dyDescent="0.2">
      <c r="A60" s="184"/>
      <c r="B60" s="184">
        <v>10</v>
      </c>
      <c r="C60" s="184">
        <v>12</v>
      </c>
      <c r="D60" s="184">
        <f t="shared" si="5"/>
        <v>5011</v>
      </c>
      <c r="E60" s="184">
        <v>1061</v>
      </c>
      <c r="F60" s="184" t="s">
        <v>662</v>
      </c>
      <c r="G60" s="16" t="s">
        <v>15</v>
      </c>
      <c r="H60" s="16" t="s">
        <v>25</v>
      </c>
      <c r="I60" s="16" t="s">
        <v>28</v>
      </c>
      <c r="J60" s="16" t="s">
        <v>35</v>
      </c>
      <c r="K60" s="16"/>
      <c r="L60" s="16"/>
      <c r="M60" s="16"/>
      <c r="N60" s="16" t="str">
        <f>IF(ISERROR(VLOOKUP($P60,#REF!,4,FALSE)),"",(VLOOKUP($P60,#REF!,4,FALSE)))</f>
        <v/>
      </c>
      <c r="O60" s="16" t="str">
        <f>IF(ISERROR(VLOOKUP($P60,#REF!,34,FALSE)),"",(VLOOKUP($P60,#REF!,34,FALSE)))</f>
        <v/>
      </c>
      <c r="P60" s="16" t="s">
        <v>906</v>
      </c>
      <c r="Q60" s="16" t="e">
        <f>VLOOKUP(C60,'functional class'!B:E,3,FALSE)</f>
        <v>#N/A</v>
      </c>
      <c r="R60" s="16" t="str">
        <f>IF(ISERROR(VLOOKUP($T60,'Funding 5.4'!$A:$BP,3,FALSE)),"",(VLOOKUP($T60,'Funding 5.4'!$A:$BP,3,FALSE)))</f>
        <v>FD001003001002000000000000000000000000</v>
      </c>
      <c r="S60" s="16" t="str">
        <f>IF(ISERROR(VLOOKUP($T60,'Funding 5.4'!$A:$BP,35,FALSE)),"",(VLOOKUP($T60,'Funding 5.4'!$A:$BP,35,FALSE)))</f>
        <v>5692f970-c29c-4044-80d7-1bcdbdd34348</v>
      </c>
      <c r="T60" s="16" t="s">
        <v>1087</v>
      </c>
      <c r="U60" s="16" t="str">
        <f>IF(F60="gains/losses",IF(ISERROR(VLOOKUP(W60,'item gains&amp;losses'!A:EV,3,FALSE)),"",VLOOKUP(W60,'item gains&amp;losses'!A:EV,3,FALSE)),IF(F60="I",IF(ISERROR(VLOOKUP(W60,'item rev'!A:EV,3,FALSE)),"",VLOOKUP(W60,'item rev'!A:EV,3,FALSE)),IF(F60="e",IF(ISERROR(VLOOKUP(W60,'item exp'!A:BQ,3,FALSE)),"",VLOOKUP(W60,'item exp'!A:BQ,3,FALSE)))))</f>
        <v>IE003001005005000000000000000000000000</v>
      </c>
      <c r="V60" s="16" t="str">
        <f>IF($F60="gains/losses",IF(ISERROR(VLOOKUP($W60,'item gains&amp;losses'!$A:$EV,35,FALSE)),"",VLOOKUP($W60,'item gains&amp;losses'!$A:$EV,35,FALSE)),IF($F60="I",IF(ISERROR(VLOOKUP($W60,'item rev'!$A:$EV,34,FALSE)),"",VLOOKUP($W60,'item rev'!$A:$EV,34,FALSE)),IF($F60="e",IF(ISERROR(VLOOKUP($W60,'item exp'!$A:$BQ,35,FALSE)),"",VLOOKUP($W60,'item exp'!$A:$BQ,35,FALSE)))))</f>
        <v>c4b8f662-8269-4577-a132-6eace20bcb68</v>
      </c>
      <c r="W60" s="16" t="str">
        <f>VLOOKUP(E60,'items list'!B:D,3,FALSE)</f>
        <v>Expenditure: Contracted Services - Outsourced Services: Business and Advisory - Human Resources</v>
      </c>
      <c r="X60" s="16" t="str">
        <f>IF(ISERROR(VLOOKUP($Z60,'reg ind'!$A:$AI,3,FALSE)),"",(VLOOKUP($Z60,'reg ind'!$A:$AI,3,FALSE)))</f>
        <v>RX002003001002003003006001000000000000</v>
      </c>
      <c r="Y60" s="16" t="str">
        <f>IF(ISERROR(VLOOKUP($Z60,'reg ind'!$A:$AI,35,FALSE)),"",(VLOOKUP($Z60,'reg ind'!$A:$AI,35,FALSE)))</f>
        <v>f2564b3b-f64a-4df4-9e78-f1a994736e35</v>
      </c>
      <c r="Z60" s="16" t="s">
        <v>4358</v>
      </c>
      <c r="AA60" s="16" t="str">
        <f>IF(ISERROR(VLOOKUP($AC60,costing!$A:$BP,3,FALSE)),"",(VLOOKUP($AC60,costing!$A:$BP,3,FALSE)))</f>
        <v>CO002004000000000000000000000000000000</v>
      </c>
      <c r="AB60" s="16" t="str">
        <f>IF(ISERROR(VLOOKUP($AC60,costing!$A:$BP,35,FALSE)),"",(VLOOKUP($AC60,costing!$A:$BP,35,FALSE)))</f>
        <v>47c7ba65-c270-4a7f-91ba-3842eb629ddf</v>
      </c>
      <c r="AC60" s="16" t="s">
        <v>4368</v>
      </c>
    </row>
    <row r="61" spans="1:29" x14ac:dyDescent="0.2">
      <c r="A61" s="184"/>
      <c r="B61" s="184">
        <v>10</v>
      </c>
      <c r="C61" s="184">
        <v>12</v>
      </c>
      <c r="D61" s="184">
        <f t="shared" si="5"/>
        <v>5011</v>
      </c>
      <c r="E61" s="184">
        <v>1062</v>
      </c>
      <c r="F61" s="184" t="s">
        <v>662</v>
      </c>
      <c r="G61" s="16" t="s">
        <v>15</v>
      </c>
      <c r="H61" s="16" t="s">
        <v>25</v>
      </c>
      <c r="I61" s="16" t="s">
        <v>28</v>
      </c>
      <c r="J61" s="16" t="s">
        <v>35</v>
      </c>
      <c r="K61" s="16"/>
      <c r="L61" s="16"/>
      <c r="M61" s="16"/>
      <c r="N61" s="16" t="str">
        <f>IF(ISERROR(VLOOKUP($P61,#REF!,4,FALSE)),"",(VLOOKUP($P61,#REF!,4,FALSE)))</f>
        <v/>
      </c>
      <c r="O61" s="16" t="str">
        <f>IF(ISERROR(VLOOKUP($P61,#REF!,34,FALSE)),"",(VLOOKUP($P61,#REF!,34,FALSE)))</f>
        <v/>
      </c>
      <c r="P61" s="16" t="s">
        <v>906</v>
      </c>
      <c r="Q61" s="16" t="e">
        <f>VLOOKUP(C61,'functional class'!B:E,3,FALSE)</f>
        <v>#N/A</v>
      </c>
      <c r="R61" s="16" t="str">
        <f>IF(ISERROR(VLOOKUP($T61,'Funding 5.4'!$A:$BP,3,FALSE)),"",(VLOOKUP($T61,'Funding 5.4'!$A:$BP,3,FALSE)))</f>
        <v>FD001003001002000000000000000000000000</v>
      </c>
      <c r="S61" s="16" t="str">
        <f>IF(ISERROR(VLOOKUP($T61,'Funding 5.4'!$A:$BP,35,FALSE)),"",(VLOOKUP($T61,'Funding 5.4'!$A:$BP,35,FALSE)))</f>
        <v>5692f970-c29c-4044-80d7-1bcdbdd34348</v>
      </c>
      <c r="T61" s="16" t="s">
        <v>1087</v>
      </c>
      <c r="U61" s="16" t="str">
        <f>IF(F61="gains/losses",IF(ISERROR(VLOOKUP(W61,'item gains&amp;losses'!A:EV,3,FALSE)),"",VLOOKUP(W61,'item gains&amp;losses'!A:EV,3,FALSE)),IF(F61="I",IF(ISERROR(VLOOKUP(W61,'item rev'!A:EV,3,FALSE)),"",VLOOKUP(W61,'item rev'!A:EV,3,FALSE)),IF(F61="e",IF(ISERROR(VLOOKUP(W61,'item exp'!A:BQ,3,FALSE)),"",VLOOKUP(W61,'item exp'!A:BQ,3,FALSE)))))</f>
        <v>IE003001005006000000000000000000000000</v>
      </c>
      <c r="V61" s="16" t="str">
        <f>IF($F61="gains/losses",IF(ISERROR(VLOOKUP($W61,'item gains&amp;losses'!$A:$EV,35,FALSE)),"",VLOOKUP($W61,'item gains&amp;losses'!$A:$EV,35,FALSE)),IF($F61="I",IF(ISERROR(VLOOKUP($W61,'item rev'!$A:$EV,34,FALSE)),"",VLOOKUP($W61,'item rev'!$A:$EV,34,FALSE)),IF($F61="e",IF(ISERROR(VLOOKUP($W61,'item exp'!$A:$BQ,35,FALSE)),"",VLOOKUP($W61,'item exp'!$A:$BQ,35,FALSE)))))</f>
        <v>125974fc-9b68-464d-a502-7e2045b1263f</v>
      </c>
      <c r="W61" s="16" t="str">
        <f>VLOOKUP(E61,'items list'!B:D,3,FALSE)</f>
        <v>Expenditure: Contracted Services - Outsourced Services: Business and Advisory - Occupational Health and Safety</v>
      </c>
      <c r="X61" s="16" t="str">
        <f>IF(ISERROR(VLOOKUP($Z61,'reg ind'!$A:$AI,3,FALSE)),"",(VLOOKUP($Z61,'reg ind'!$A:$AI,3,FALSE)))</f>
        <v>RX002003001002003003006001000000000000</v>
      </c>
      <c r="Y61" s="16" t="str">
        <f>IF(ISERROR(VLOOKUP($Z61,'reg ind'!$A:$AI,35,FALSE)),"",(VLOOKUP($Z61,'reg ind'!$A:$AI,35,FALSE)))</f>
        <v>f2564b3b-f64a-4df4-9e78-f1a994736e35</v>
      </c>
      <c r="Z61" s="16" t="s">
        <v>4358</v>
      </c>
      <c r="AA61" s="16" t="str">
        <f>IF(ISERROR(VLOOKUP($AC61,costing!$A:$BP,3,FALSE)),"",(VLOOKUP($AC61,costing!$A:$BP,3,FALSE)))</f>
        <v>CO002004000000000000000000000000000000</v>
      </c>
      <c r="AB61" s="16" t="str">
        <f>IF(ISERROR(VLOOKUP($AC61,costing!$A:$BP,35,FALSE)),"",(VLOOKUP($AC61,costing!$A:$BP,35,FALSE)))</f>
        <v>47c7ba65-c270-4a7f-91ba-3842eb629ddf</v>
      </c>
      <c r="AC61" s="16" t="s">
        <v>4368</v>
      </c>
    </row>
    <row r="62" spans="1:29" x14ac:dyDescent="0.2">
      <c r="A62" s="184"/>
      <c r="B62" s="184">
        <v>10</v>
      </c>
      <c r="C62" s="184">
        <v>12</v>
      </c>
      <c r="D62" s="184">
        <f t="shared" si="5"/>
        <v>5011</v>
      </c>
      <c r="E62" s="184">
        <v>1063</v>
      </c>
      <c r="F62" s="184" t="s">
        <v>662</v>
      </c>
      <c r="G62" s="16" t="s">
        <v>15</v>
      </c>
      <c r="H62" s="16" t="s">
        <v>25</v>
      </c>
      <c r="I62" s="16" t="s">
        <v>28</v>
      </c>
      <c r="J62" s="16" t="s">
        <v>35</v>
      </c>
      <c r="K62" s="16"/>
      <c r="L62" s="16"/>
      <c r="M62" s="16"/>
      <c r="N62" s="16" t="str">
        <f>IF(ISERROR(VLOOKUP($P62,#REF!,4,FALSE)),"",(VLOOKUP($P62,#REF!,4,FALSE)))</f>
        <v/>
      </c>
      <c r="O62" s="16" t="str">
        <f>IF(ISERROR(VLOOKUP($P62,#REF!,34,FALSE)),"",(VLOOKUP($P62,#REF!,34,FALSE)))</f>
        <v/>
      </c>
      <c r="P62" s="16" t="s">
        <v>906</v>
      </c>
      <c r="Q62" s="16" t="e">
        <f>VLOOKUP(C62,'functional class'!B:E,3,FALSE)</f>
        <v>#N/A</v>
      </c>
      <c r="R62" s="16" t="str">
        <f>IF(ISERROR(VLOOKUP($T62,'Funding 5.4'!$A:$BP,3,FALSE)),"",(VLOOKUP($T62,'Funding 5.4'!$A:$BP,3,FALSE)))</f>
        <v>FD001003001002000000000000000000000000</v>
      </c>
      <c r="S62" s="16" t="str">
        <f>IF(ISERROR(VLOOKUP($T62,'Funding 5.4'!$A:$BP,35,FALSE)),"",(VLOOKUP($T62,'Funding 5.4'!$A:$BP,35,FALSE)))</f>
        <v>5692f970-c29c-4044-80d7-1bcdbdd34348</v>
      </c>
      <c r="T62" s="16" t="s">
        <v>1087</v>
      </c>
      <c r="U62" s="16" t="str">
        <f>IF(F62="gains/losses",IF(ISERROR(VLOOKUP(W62,'item gains&amp;losses'!A:EV,3,FALSE)),"",VLOOKUP(W62,'item gains&amp;losses'!A:EV,3,FALSE)),IF(F62="I",IF(ISERROR(VLOOKUP(W62,'item rev'!A:EV,3,FALSE)),"",VLOOKUP(W62,'item rev'!A:EV,3,FALSE)),IF(F62="e",IF(ISERROR(VLOOKUP(W62,'item exp'!A:BQ,3,FALSE)),"",VLOOKUP(W62,'item exp'!A:BQ,3,FALSE)))))</f>
        <v>IE003001005007000000000000000000000000</v>
      </c>
      <c r="V62" s="16" t="str">
        <f>IF($F62="gains/losses",IF(ISERROR(VLOOKUP($W62,'item gains&amp;losses'!$A:$EV,35,FALSE)),"",VLOOKUP($W62,'item gains&amp;losses'!$A:$EV,35,FALSE)),IF($F62="I",IF(ISERROR(VLOOKUP($W62,'item rev'!$A:$EV,34,FALSE)),"",VLOOKUP($W62,'item rev'!$A:$EV,34,FALSE)),IF($F62="e",IF(ISERROR(VLOOKUP($W62,'item exp'!$A:$BQ,35,FALSE)),"",VLOOKUP($W62,'item exp'!$A:$BQ,35,FALSE)))))</f>
        <v>ca5ad58f-8240-4e8a-9ef1-809b9bd32f97</v>
      </c>
      <c r="W62" s="16" t="str">
        <f>VLOOKUP(E62,'items list'!B:D,3,FALSE)</f>
        <v>Expenditure: Contracted Services - Outsourced Services: Business and Advisory - Organisational</v>
      </c>
      <c r="X62" s="16" t="str">
        <f>IF(ISERROR(VLOOKUP($Z62,'reg ind'!$A:$AI,3,FALSE)),"",(VLOOKUP($Z62,'reg ind'!$A:$AI,3,FALSE)))</f>
        <v>RX002003001002003003006001000000000000</v>
      </c>
      <c r="Y62" s="16" t="str">
        <f>IF(ISERROR(VLOOKUP($Z62,'reg ind'!$A:$AI,35,FALSE)),"",(VLOOKUP($Z62,'reg ind'!$A:$AI,35,FALSE)))</f>
        <v>f2564b3b-f64a-4df4-9e78-f1a994736e35</v>
      </c>
      <c r="Z62" s="16" t="s">
        <v>4358</v>
      </c>
      <c r="AA62" s="16" t="str">
        <f>IF(ISERROR(VLOOKUP($AC62,costing!$A:$BP,3,FALSE)),"",(VLOOKUP($AC62,costing!$A:$BP,3,FALSE)))</f>
        <v>CO002004000000000000000000000000000000</v>
      </c>
      <c r="AB62" s="16" t="str">
        <f>IF(ISERROR(VLOOKUP($AC62,costing!$A:$BP,35,FALSE)),"",(VLOOKUP($AC62,costing!$A:$BP,35,FALSE)))</f>
        <v>47c7ba65-c270-4a7f-91ba-3842eb629ddf</v>
      </c>
      <c r="AC62" s="16" t="s">
        <v>4368</v>
      </c>
    </row>
    <row r="63" spans="1:29" x14ac:dyDescent="0.2">
      <c r="A63" s="184"/>
      <c r="B63" s="184">
        <v>10</v>
      </c>
      <c r="C63" s="184">
        <v>12</v>
      </c>
      <c r="D63" s="184">
        <f t="shared" si="5"/>
        <v>5011</v>
      </c>
      <c r="E63" s="184">
        <v>1064</v>
      </c>
      <c r="F63" s="184" t="s">
        <v>662</v>
      </c>
      <c r="G63" s="16" t="s">
        <v>15</v>
      </c>
      <c r="H63" s="16" t="s">
        <v>25</v>
      </c>
      <c r="I63" s="16" t="s">
        <v>28</v>
      </c>
      <c r="J63" s="16" t="s">
        <v>35</v>
      </c>
      <c r="K63" s="16"/>
      <c r="L63" s="16"/>
      <c r="M63" s="16"/>
      <c r="N63" s="16" t="str">
        <f>IF(ISERROR(VLOOKUP($P63,#REF!,4,FALSE)),"",(VLOOKUP($P63,#REF!,4,FALSE)))</f>
        <v/>
      </c>
      <c r="O63" s="16" t="str">
        <f>IF(ISERROR(VLOOKUP($P63,#REF!,34,FALSE)),"",(VLOOKUP($P63,#REF!,34,FALSE)))</f>
        <v/>
      </c>
      <c r="P63" s="16" t="s">
        <v>906</v>
      </c>
      <c r="Q63" s="16" t="e">
        <f>VLOOKUP(C63,'functional class'!B:E,3,FALSE)</f>
        <v>#N/A</v>
      </c>
      <c r="R63" s="16" t="str">
        <f>IF(ISERROR(VLOOKUP($T63,'Funding 5.4'!$A:$BP,3,FALSE)),"",(VLOOKUP($T63,'Funding 5.4'!$A:$BP,3,FALSE)))</f>
        <v>FD001003001002000000000000000000000000</v>
      </c>
      <c r="S63" s="16" t="str">
        <f>IF(ISERROR(VLOOKUP($T63,'Funding 5.4'!$A:$BP,35,FALSE)),"",(VLOOKUP($T63,'Funding 5.4'!$A:$BP,35,FALSE)))</f>
        <v>5692f970-c29c-4044-80d7-1bcdbdd34348</v>
      </c>
      <c r="T63" s="16" t="s">
        <v>1087</v>
      </c>
      <c r="U63" s="16" t="str">
        <f>IF(F63="gains/losses",IF(ISERROR(VLOOKUP(W63,'item gains&amp;losses'!A:EV,3,FALSE)),"",VLOOKUP(W63,'item gains&amp;losses'!A:EV,3,FALSE)),IF(F63="I",IF(ISERROR(VLOOKUP(W63,'item rev'!A:EV,3,FALSE)),"",VLOOKUP(W63,'item rev'!A:EV,3,FALSE)),IF(F63="e",IF(ISERROR(VLOOKUP(W63,'item exp'!A:BQ,3,FALSE)),"",VLOOKUP(W63,'item exp'!A:BQ,3,FALSE)))))</f>
        <v>IE003001005008000000000000000000000000</v>
      </c>
      <c r="V63" s="16" t="str">
        <f>IF($F63="gains/losses",IF(ISERROR(VLOOKUP($W63,'item gains&amp;losses'!$A:$EV,35,FALSE)),"",VLOOKUP($W63,'item gains&amp;losses'!$A:$EV,35,FALSE)),IF($F63="I",IF(ISERROR(VLOOKUP($W63,'item rev'!$A:$EV,34,FALSE)),"",VLOOKUP($W63,'item rev'!$A:$EV,34,FALSE)),IF($F63="e",IF(ISERROR(VLOOKUP($W63,'item exp'!$A:$BQ,35,FALSE)),"",VLOOKUP($W63,'item exp'!$A:$BQ,35,FALSE)))))</f>
        <v>f30348a9-bbdf-4465-86b2-fc02aa0f40cc</v>
      </c>
      <c r="W63" s="16" t="str">
        <f>VLOOKUP(E63,'items list'!B:D,3,FALSE)</f>
        <v>Expenditure: Contracted Services - Outsourced Services: Business and Advisory - Project Management</v>
      </c>
      <c r="X63" s="16" t="str">
        <f>IF(ISERROR(VLOOKUP($Z63,'reg ind'!$A:$AI,3,FALSE)),"",(VLOOKUP($Z63,'reg ind'!$A:$AI,3,FALSE)))</f>
        <v>RX002003001002003003006001000000000000</v>
      </c>
      <c r="Y63" s="16" t="str">
        <f>IF(ISERROR(VLOOKUP($Z63,'reg ind'!$A:$AI,35,FALSE)),"",(VLOOKUP($Z63,'reg ind'!$A:$AI,35,FALSE)))</f>
        <v>f2564b3b-f64a-4df4-9e78-f1a994736e35</v>
      </c>
      <c r="Z63" s="16" t="s">
        <v>4358</v>
      </c>
      <c r="AA63" s="16" t="str">
        <f>IF(ISERROR(VLOOKUP($AC63,costing!$A:$BP,3,FALSE)),"",(VLOOKUP($AC63,costing!$A:$BP,3,FALSE)))</f>
        <v>CO002004000000000000000000000000000000</v>
      </c>
      <c r="AB63" s="16" t="str">
        <f>IF(ISERROR(VLOOKUP($AC63,costing!$A:$BP,35,FALSE)),"",(VLOOKUP($AC63,costing!$A:$BP,35,FALSE)))</f>
        <v>47c7ba65-c270-4a7f-91ba-3842eb629ddf</v>
      </c>
      <c r="AC63" s="16" t="s">
        <v>4368</v>
      </c>
    </row>
    <row r="64" spans="1:29" x14ac:dyDescent="0.2">
      <c r="A64" s="184"/>
      <c r="B64" s="184">
        <v>10</v>
      </c>
      <c r="C64" s="184">
        <v>12</v>
      </c>
      <c r="D64" s="184">
        <f t="shared" si="5"/>
        <v>5011</v>
      </c>
      <c r="E64" s="184">
        <v>1065</v>
      </c>
      <c r="F64" s="184" t="s">
        <v>662</v>
      </c>
      <c r="G64" s="16" t="s">
        <v>15</v>
      </c>
      <c r="H64" s="16" t="s">
        <v>25</v>
      </c>
      <c r="I64" s="16" t="s">
        <v>28</v>
      </c>
      <c r="J64" s="16" t="s">
        <v>35</v>
      </c>
      <c r="K64" s="16"/>
      <c r="L64" s="16"/>
      <c r="M64" s="16"/>
      <c r="N64" s="16" t="str">
        <f>IF(ISERROR(VLOOKUP($P64,#REF!,4,FALSE)),"",(VLOOKUP($P64,#REF!,4,FALSE)))</f>
        <v/>
      </c>
      <c r="O64" s="16" t="str">
        <f>IF(ISERROR(VLOOKUP($P64,#REF!,34,FALSE)),"",(VLOOKUP($P64,#REF!,34,FALSE)))</f>
        <v/>
      </c>
      <c r="P64" s="16" t="s">
        <v>906</v>
      </c>
      <c r="Q64" s="16" t="e">
        <f>VLOOKUP(C64,'functional class'!B:E,3,FALSE)</f>
        <v>#N/A</v>
      </c>
      <c r="R64" s="16" t="str">
        <f>IF(ISERROR(VLOOKUP($T64,'Funding 5.4'!$A:$BP,3,FALSE)),"",(VLOOKUP($T64,'Funding 5.4'!$A:$BP,3,FALSE)))</f>
        <v>FD001003001002000000000000000000000000</v>
      </c>
      <c r="S64" s="16" t="str">
        <f>IF(ISERROR(VLOOKUP($T64,'Funding 5.4'!$A:$BP,35,FALSE)),"",(VLOOKUP($T64,'Funding 5.4'!$A:$BP,35,FALSE)))</f>
        <v>5692f970-c29c-4044-80d7-1bcdbdd34348</v>
      </c>
      <c r="T64" s="16" t="s">
        <v>1087</v>
      </c>
      <c r="U64" s="16" t="str">
        <f>IF(F64="gains/losses",IF(ISERROR(VLOOKUP(W64,'item gains&amp;losses'!A:EV,3,FALSE)),"",VLOOKUP(W64,'item gains&amp;losses'!A:EV,3,FALSE)),IF(F64="I",IF(ISERROR(VLOOKUP(W64,'item rev'!A:EV,3,FALSE)),"",VLOOKUP(W64,'item rev'!A:EV,3,FALSE)),IF(F64="e",IF(ISERROR(VLOOKUP(W64,'item exp'!A:BQ,3,FALSE)),"",VLOOKUP(W64,'item exp'!A:BQ,3,FALSE)))))</f>
        <v>IE003001005009000000000000000000000000</v>
      </c>
      <c r="V64" s="16" t="str">
        <f>IF($F64="gains/losses",IF(ISERROR(VLOOKUP($W64,'item gains&amp;losses'!$A:$EV,35,FALSE)),"",VLOOKUP($W64,'item gains&amp;losses'!$A:$EV,35,FALSE)),IF($F64="I",IF(ISERROR(VLOOKUP($W64,'item rev'!$A:$EV,34,FALSE)),"",VLOOKUP($W64,'item rev'!$A:$EV,34,FALSE)),IF($F64="e",IF(ISERROR(VLOOKUP($W64,'item exp'!$A:$BQ,35,FALSE)),"",VLOOKUP($W64,'item exp'!$A:$BQ,35,FALSE)))))</f>
        <v>bf617571-4b9e-47a9-a952-8ed0bbb89f5a</v>
      </c>
      <c r="W64" s="16" t="str">
        <f>VLOOKUP(E64,'items list'!B:D,3,FALSE)</f>
        <v>Expenditure: Contracted Services - Outsourced Services: Business and Advisory - Research and Advisory</v>
      </c>
      <c r="X64" s="16" t="str">
        <f>IF(ISERROR(VLOOKUP($Z64,'reg ind'!$A:$AI,3,FALSE)),"",(VLOOKUP($Z64,'reg ind'!$A:$AI,3,FALSE)))</f>
        <v>RX002003001002003003006001000000000000</v>
      </c>
      <c r="Y64" s="16" t="str">
        <f>IF(ISERROR(VLOOKUP($Z64,'reg ind'!$A:$AI,35,FALSE)),"",(VLOOKUP($Z64,'reg ind'!$A:$AI,35,FALSE)))</f>
        <v>f2564b3b-f64a-4df4-9e78-f1a994736e35</v>
      </c>
      <c r="Z64" s="16" t="s">
        <v>4358</v>
      </c>
      <c r="AA64" s="16" t="str">
        <f>IF(ISERROR(VLOOKUP($AC64,costing!$A:$BP,3,FALSE)),"",(VLOOKUP($AC64,costing!$A:$BP,3,FALSE)))</f>
        <v>CO002004000000000000000000000000000000</v>
      </c>
      <c r="AB64" s="16" t="str">
        <f>IF(ISERROR(VLOOKUP($AC64,costing!$A:$BP,35,FALSE)),"",(VLOOKUP($AC64,costing!$A:$BP,35,FALSE)))</f>
        <v>47c7ba65-c270-4a7f-91ba-3842eb629ddf</v>
      </c>
      <c r="AC64" s="16" t="s">
        <v>4368</v>
      </c>
    </row>
    <row r="65" spans="1:29" x14ac:dyDescent="0.2">
      <c r="A65" s="184"/>
      <c r="B65" s="184">
        <v>10</v>
      </c>
      <c r="C65" s="184">
        <v>12</v>
      </c>
      <c r="D65" s="184">
        <f t="shared" si="5"/>
        <v>5012</v>
      </c>
      <c r="E65" s="184">
        <v>1066</v>
      </c>
      <c r="F65" s="184" t="s">
        <v>662</v>
      </c>
      <c r="G65" s="16" t="s">
        <v>15</v>
      </c>
      <c r="H65" s="16" t="s">
        <v>25</v>
      </c>
      <c r="I65" s="16" t="s">
        <v>28</v>
      </c>
      <c r="J65" s="16" t="s">
        <v>35</v>
      </c>
      <c r="K65" s="16"/>
      <c r="L65" s="16"/>
      <c r="M65" s="16"/>
      <c r="N65" s="16" t="str">
        <f>IF(ISERROR(VLOOKUP($P65,#REF!,4,FALSE)),"",(VLOOKUP($P65,#REF!,4,FALSE)))</f>
        <v/>
      </c>
      <c r="O65" s="16" t="str">
        <f>IF(ISERROR(VLOOKUP($P65,#REF!,34,FALSE)),"",(VLOOKUP($P65,#REF!,34,FALSE)))</f>
        <v/>
      </c>
      <c r="P65" s="16" t="s">
        <v>906</v>
      </c>
      <c r="Q65" s="16" t="e">
        <f>VLOOKUP(C65,'functional class'!B:E,3,FALSE)</f>
        <v>#N/A</v>
      </c>
      <c r="R65" s="16" t="str">
        <f>IF(ISERROR(VLOOKUP($T65,'Funding 5.4'!$A:$BP,3,FALSE)),"",(VLOOKUP($T65,'Funding 5.4'!$A:$BP,3,FALSE)))</f>
        <v>FD001003001002000000000000000000000000</v>
      </c>
      <c r="S65" s="16" t="str">
        <f>IF(ISERROR(VLOOKUP($T65,'Funding 5.4'!$A:$BP,35,FALSE)),"",(VLOOKUP($T65,'Funding 5.4'!$A:$BP,35,FALSE)))</f>
        <v>5692f970-c29c-4044-80d7-1bcdbdd34348</v>
      </c>
      <c r="T65" s="16" t="s">
        <v>1087</v>
      </c>
      <c r="U65" s="16" t="str">
        <f>IF(F65="gains/losses",IF(ISERROR(VLOOKUP(W65,'item gains&amp;losses'!A:EV,3,FALSE)),"",VLOOKUP(W65,'item gains&amp;losses'!A:EV,3,FALSE)),IF(F65="I",IF(ISERROR(VLOOKUP(W65,'item rev'!A:EV,3,FALSE)),"",VLOOKUP(W65,'item rev'!A:EV,3,FALSE)),IF(F65="e",IF(ISERROR(VLOOKUP(W65,'item exp'!A:BQ,3,FALSE)),"",VLOOKUP(W65,'item exp'!A:BQ,3,FALSE)))))</f>
        <v>IE003001005010000000000000000000000000</v>
      </c>
      <c r="V65" s="16" t="str">
        <f>IF($F65="gains/losses",IF(ISERROR(VLOOKUP($W65,'item gains&amp;losses'!$A:$EV,35,FALSE)),"",VLOOKUP($W65,'item gains&amp;losses'!$A:$EV,35,FALSE)),IF($F65="I",IF(ISERROR(VLOOKUP($W65,'item rev'!$A:$EV,34,FALSE)),"",VLOOKUP($W65,'item rev'!$A:$EV,34,FALSE)),IF($F65="e",IF(ISERROR(VLOOKUP($W65,'item exp'!$A:$BQ,35,FALSE)),"",VLOOKUP($W65,'item exp'!$A:$BQ,35,FALSE)))))</f>
        <v>690dd89f-33ae-4b1b-8f0b-f801998489e4</v>
      </c>
      <c r="W65" s="16" t="str">
        <f>VLOOKUP(E65,'items list'!B:D,3,FALSE)</f>
        <v>Expenditure: Contracted Services - Outsourced Services: Business and Advisory - Qualification Verification</v>
      </c>
      <c r="X65" s="16" t="str">
        <f>IF(ISERROR(VLOOKUP($Z65,'reg ind'!$A:$AI,3,FALSE)),"",(VLOOKUP($Z65,'reg ind'!$A:$AI,3,FALSE)))</f>
        <v>RX002003001002003003006001000000000000</v>
      </c>
      <c r="Y65" s="16" t="str">
        <f>IF(ISERROR(VLOOKUP($Z65,'reg ind'!$A:$AI,35,FALSE)),"",(VLOOKUP($Z65,'reg ind'!$A:$AI,35,FALSE)))</f>
        <v>f2564b3b-f64a-4df4-9e78-f1a994736e35</v>
      </c>
      <c r="Z65" s="16" t="s">
        <v>4358</v>
      </c>
      <c r="AA65" s="16" t="str">
        <f>IF(ISERROR(VLOOKUP($AC65,costing!$A:$BP,3,FALSE)),"",(VLOOKUP($AC65,costing!$A:$BP,3,FALSE)))</f>
        <v>CO002004000000000000000000000000000000</v>
      </c>
      <c r="AB65" s="16" t="str">
        <f>IF(ISERROR(VLOOKUP($AC65,costing!$A:$BP,35,FALSE)),"",(VLOOKUP($AC65,costing!$A:$BP,35,FALSE)))</f>
        <v>47c7ba65-c270-4a7f-91ba-3842eb629ddf</v>
      </c>
      <c r="AC65" s="16" t="s">
        <v>4368</v>
      </c>
    </row>
    <row r="66" spans="1:29" x14ac:dyDescent="0.2">
      <c r="A66" s="184"/>
      <c r="B66" s="184">
        <v>10</v>
      </c>
      <c r="C66" s="184">
        <v>12</v>
      </c>
      <c r="D66" s="184">
        <f t="shared" si="5"/>
        <v>5012</v>
      </c>
      <c r="E66" s="184">
        <v>1067</v>
      </c>
      <c r="F66" s="184" t="s">
        <v>662</v>
      </c>
      <c r="G66" s="16" t="s">
        <v>15</v>
      </c>
      <c r="H66" s="16" t="s">
        <v>25</v>
      </c>
      <c r="I66" s="16" t="s">
        <v>28</v>
      </c>
      <c r="J66" s="16" t="s">
        <v>35</v>
      </c>
      <c r="K66" s="16"/>
      <c r="L66" s="16"/>
      <c r="M66" s="16"/>
      <c r="N66" s="16" t="str">
        <f>IF(ISERROR(VLOOKUP($P66,#REF!,4,FALSE)),"",(VLOOKUP($P66,#REF!,4,FALSE)))</f>
        <v/>
      </c>
      <c r="O66" s="16" t="str">
        <f>IF(ISERROR(VLOOKUP($P66,#REF!,34,FALSE)),"",(VLOOKUP($P66,#REF!,34,FALSE)))</f>
        <v/>
      </c>
      <c r="P66" s="16" t="s">
        <v>906</v>
      </c>
      <c r="Q66" s="16" t="e">
        <f>VLOOKUP(C66,'functional class'!B:E,3,FALSE)</f>
        <v>#N/A</v>
      </c>
      <c r="R66" s="16" t="str">
        <f>IF(ISERROR(VLOOKUP($T66,'Funding 5.4'!$A:$BP,3,FALSE)),"",(VLOOKUP($T66,'Funding 5.4'!$A:$BP,3,FALSE)))</f>
        <v>FD001003001002000000000000000000000000</v>
      </c>
      <c r="S66" s="16" t="str">
        <f>IF(ISERROR(VLOOKUP($T66,'Funding 5.4'!$A:$BP,35,FALSE)),"",(VLOOKUP($T66,'Funding 5.4'!$A:$BP,35,FALSE)))</f>
        <v>5692f970-c29c-4044-80d7-1bcdbdd34348</v>
      </c>
      <c r="T66" s="16" t="s">
        <v>1087</v>
      </c>
      <c r="U66" s="16" t="str">
        <f>IF(F66="gains/losses",IF(ISERROR(VLOOKUP(W66,'item gains&amp;losses'!A:EV,3,FALSE)),"",VLOOKUP(W66,'item gains&amp;losses'!A:EV,3,FALSE)),IF(F66="I",IF(ISERROR(VLOOKUP(W66,'item rev'!A:EV,3,FALSE)),"",VLOOKUP(W66,'item rev'!A:EV,3,FALSE)),IF(F66="e",IF(ISERROR(VLOOKUP(W66,'item exp'!A:BQ,3,FALSE)),"",VLOOKUP(W66,'item exp'!A:BQ,3,FALSE)))))</f>
        <v>IE003001005011000000000000000000000000</v>
      </c>
      <c r="V66" s="16" t="str">
        <f>IF($F66="gains/losses",IF(ISERROR(VLOOKUP($W66,'item gains&amp;losses'!$A:$EV,35,FALSE)),"",VLOOKUP($W66,'item gains&amp;losses'!$A:$EV,35,FALSE)),IF($F66="I",IF(ISERROR(VLOOKUP($W66,'item rev'!$A:$EV,34,FALSE)),"",VLOOKUP($W66,'item rev'!$A:$EV,34,FALSE)),IF($F66="e",IF(ISERROR(VLOOKUP($W66,'item exp'!$A:$BQ,35,FALSE)),"",VLOOKUP($W66,'item exp'!$A:$BQ,35,FALSE)))))</f>
        <v>82b85371-ca5c-4db5-b65b-63fc64ab04fa</v>
      </c>
      <c r="W66" s="16" t="str">
        <f>VLOOKUP(E66,'items list'!B:D,3,FALSE)</f>
        <v xml:space="preserve">Expenditure: Contracted Services - Outsourced Services: Business and Advisory - Quality Control </v>
      </c>
      <c r="X66" s="16" t="str">
        <f>IF(ISERROR(VLOOKUP($Z66,'reg ind'!$A:$AI,3,FALSE)),"",(VLOOKUP($Z66,'reg ind'!$A:$AI,3,FALSE)))</f>
        <v>RX002003001002003003006001000000000000</v>
      </c>
      <c r="Y66" s="16" t="str">
        <f>IF(ISERROR(VLOOKUP($Z66,'reg ind'!$A:$AI,35,FALSE)),"",(VLOOKUP($Z66,'reg ind'!$A:$AI,35,FALSE)))</f>
        <v>f2564b3b-f64a-4df4-9e78-f1a994736e35</v>
      </c>
      <c r="Z66" s="16" t="s">
        <v>4358</v>
      </c>
      <c r="AA66" s="16" t="str">
        <f>IF(ISERROR(VLOOKUP($AC66,costing!$A:$BP,3,FALSE)),"",(VLOOKUP($AC66,costing!$A:$BP,3,FALSE)))</f>
        <v>CO002004000000000000000000000000000000</v>
      </c>
      <c r="AB66" s="16" t="str">
        <f>IF(ISERROR(VLOOKUP($AC66,costing!$A:$BP,35,FALSE)),"",(VLOOKUP($AC66,costing!$A:$BP,35,FALSE)))</f>
        <v>47c7ba65-c270-4a7f-91ba-3842eb629ddf</v>
      </c>
      <c r="AC66" s="16" t="s">
        <v>4368</v>
      </c>
    </row>
    <row r="67" spans="1:29" x14ac:dyDescent="0.2">
      <c r="A67" s="184"/>
      <c r="B67" s="184">
        <v>10</v>
      </c>
      <c r="C67" s="184">
        <v>12</v>
      </c>
      <c r="D67" s="184">
        <f t="shared" si="5"/>
        <v>5012</v>
      </c>
      <c r="E67" s="184">
        <v>1068</v>
      </c>
      <c r="F67" s="184" t="s">
        <v>662</v>
      </c>
      <c r="G67" s="16" t="s">
        <v>15</v>
      </c>
      <c r="H67" s="16" t="s">
        <v>25</v>
      </c>
      <c r="I67" s="16" t="s">
        <v>28</v>
      </c>
      <c r="J67" s="16" t="s">
        <v>35</v>
      </c>
      <c r="K67" s="16"/>
      <c r="L67" s="16"/>
      <c r="M67" s="16"/>
      <c r="N67" s="16" t="str">
        <f>IF(ISERROR(VLOOKUP($P67,#REF!,4,FALSE)),"",(VLOOKUP($P67,#REF!,4,FALSE)))</f>
        <v/>
      </c>
      <c r="O67" s="16" t="str">
        <f>IF(ISERROR(VLOOKUP($P67,#REF!,34,FALSE)),"",(VLOOKUP($P67,#REF!,34,FALSE)))</f>
        <v/>
      </c>
      <c r="P67" s="16" t="s">
        <v>906</v>
      </c>
      <c r="Q67" s="16" t="e">
        <f>VLOOKUP(C67,'functional class'!B:E,3,FALSE)</f>
        <v>#N/A</v>
      </c>
      <c r="R67" s="16" t="str">
        <f>IF(ISERROR(VLOOKUP($T67,'Funding 5.4'!$A:$BP,3,FALSE)),"",(VLOOKUP($T67,'Funding 5.4'!$A:$BP,3,FALSE)))</f>
        <v>FD001003001002000000000000000000000000</v>
      </c>
      <c r="S67" s="16" t="str">
        <f>IF(ISERROR(VLOOKUP($T67,'Funding 5.4'!$A:$BP,35,FALSE)),"",(VLOOKUP($T67,'Funding 5.4'!$A:$BP,35,FALSE)))</f>
        <v>5692f970-c29c-4044-80d7-1bcdbdd34348</v>
      </c>
      <c r="T67" s="16" t="s">
        <v>1087</v>
      </c>
      <c r="U67" s="16" t="str">
        <f>IF(F67="gains/losses",IF(ISERROR(VLOOKUP(W67,'item gains&amp;losses'!A:EV,3,FALSE)),"",VLOOKUP(W67,'item gains&amp;losses'!A:EV,3,FALSE)),IF(F67="I",IF(ISERROR(VLOOKUP(W67,'item rev'!A:EV,3,FALSE)),"",VLOOKUP(W67,'item rev'!A:EV,3,FALSE)),IF(F67="e",IF(ISERROR(VLOOKUP(W67,'item exp'!A:BQ,3,FALSE)),"",VLOOKUP(W67,'item exp'!A:BQ,3,FALSE)))))</f>
        <v>IE003001005012000000000000000000000000</v>
      </c>
      <c r="V67" s="16" t="str">
        <f>IF($F67="gains/losses",IF(ISERROR(VLOOKUP($W67,'item gains&amp;losses'!$A:$EV,35,FALSE)),"",VLOOKUP($W67,'item gains&amp;losses'!$A:$EV,35,FALSE)),IF($F67="I",IF(ISERROR(VLOOKUP($W67,'item rev'!$A:$EV,34,FALSE)),"",VLOOKUP($W67,'item rev'!$A:$EV,34,FALSE)),IF($F67="e",IF(ISERROR(VLOOKUP($W67,'item exp'!$A:$BQ,35,FALSE)),"",VLOOKUP($W67,'item exp'!$A:$BQ,35,FALSE)))))</f>
        <v>184c574e-db44-4299-ad33-fb2c0273744e</v>
      </c>
      <c r="W67" s="16" t="str">
        <f>VLOOKUP(E67,'items list'!B:D,3,FALSE)</f>
        <v>Expenditure: Contracted Services - Outsourced Services: Business and Advisory - Valuer</v>
      </c>
      <c r="X67" s="16" t="str">
        <f>IF(ISERROR(VLOOKUP($Z67,'reg ind'!$A:$AI,3,FALSE)),"",(VLOOKUP($Z67,'reg ind'!$A:$AI,3,FALSE)))</f>
        <v>RX002003001002003003006001000000000000</v>
      </c>
      <c r="Y67" s="16" t="str">
        <f>IF(ISERROR(VLOOKUP($Z67,'reg ind'!$A:$AI,35,FALSE)),"",(VLOOKUP($Z67,'reg ind'!$A:$AI,35,FALSE)))</f>
        <v>f2564b3b-f64a-4df4-9e78-f1a994736e35</v>
      </c>
      <c r="Z67" s="16" t="s">
        <v>4358</v>
      </c>
      <c r="AA67" s="16" t="str">
        <f>IF(ISERROR(VLOOKUP($AC67,costing!$A:$BP,3,FALSE)),"",(VLOOKUP($AC67,costing!$A:$BP,3,FALSE)))</f>
        <v>CO002004000000000000000000000000000000</v>
      </c>
      <c r="AB67" s="16" t="str">
        <f>IF(ISERROR(VLOOKUP($AC67,costing!$A:$BP,35,FALSE)),"",(VLOOKUP($AC67,costing!$A:$BP,35,FALSE)))</f>
        <v>47c7ba65-c270-4a7f-91ba-3842eb629ddf</v>
      </c>
      <c r="AC67" s="16" t="s">
        <v>4368</v>
      </c>
    </row>
    <row r="68" spans="1:29" x14ac:dyDescent="0.2">
      <c r="A68" s="184"/>
      <c r="B68" s="184">
        <v>10</v>
      </c>
      <c r="C68" s="184">
        <v>12</v>
      </c>
      <c r="D68" s="184">
        <f t="shared" si="5"/>
        <v>5012</v>
      </c>
      <c r="E68" s="184">
        <v>1069</v>
      </c>
      <c r="F68" s="184" t="s">
        <v>662</v>
      </c>
      <c r="G68" s="16" t="s">
        <v>15</v>
      </c>
      <c r="H68" s="16" t="s">
        <v>25</v>
      </c>
      <c r="I68" s="16" t="s">
        <v>28</v>
      </c>
      <c r="J68" s="16" t="s">
        <v>35</v>
      </c>
      <c r="K68" s="16"/>
      <c r="L68" s="16"/>
      <c r="M68" s="16"/>
      <c r="N68" s="16" t="str">
        <f>IF(ISERROR(VLOOKUP($P68,#REF!,4,FALSE)),"",(VLOOKUP($P68,#REF!,4,FALSE)))</f>
        <v/>
      </c>
      <c r="O68" s="16" t="str">
        <f>IF(ISERROR(VLOOKUP($P68,#REF!,34,FALSE)),"",(VLOOKUP($P68,#REF!,34,FALSE)))</f>
        <v/>
      </c>
      <c r="P68" s="16" t="s">
        <v>906</v>
      </c>
      <c r="Q68" s="16" t="e">
        <f>VLOOKUP(C68,'functional class'!B:E,3,FALSE)</f>
        <v>#N/A</v>
      </c>
      <c r="R68" s="16" t="str">
        <f>IF(ISERROR(VLOOKUP($T68,'Funding 5.4'!$A:$BP,3,FALSE)),"",(VLOOKUP($T68,'Funding 5.4'!$A:$BP,3,FALSE)))</f>
        <v>FD001003001002000000000000000000000000</v>
      </c>
      <c r="S68" s="16" t="str">
        <f>IF(ISERROR(VLOOKUP($T68,'Funding 5.4'!$A:$BP,35,FALSE)),"",(VLOOKUP($T68,'Funding 5.4'!$A:$BP,35,FALSE)))</f>
        <v>5692f970-c29c-4044-80d7-1bcdbdd34348</v>
      </c>
      <c r="T68" s="16" t="s">
        <v>1087</v>
      </c>
      <c r="U68" s="16" t="str">
        <f>IF(F68="gains/losses",IF(ISERROR(VLOOKUP(W68,'item gains&amp;losses'!A:EV,3,FALSE)),"",VLOOKUP(W68,'item gains&amp;losses'!A:EV,3,FALSE)),IF(F68="I",IF(ISERROR(VLOOKUP(W68,'item rev'!A:EV,3,FALSE)),"",VLOOKUP(W68,'item rev'!A:EV,3,FALSE)),IF(F68="e",IF(ISERROR(VLOOKUP(W68,'item exp'!A:BQ,3,FALSE)),"",VLOOKUP(W68,'item exp'!A:BQ,3,FALSE)))))</f>
        <v>IE003001006000000000000000000000000000</v>
      </c>
      <c r="V68" s="16" t="str">
        <f>IF($F68="gains/losses",IF(ISERROR(VLOOKUP($W68,'item gains&amp;losses'!$A:$EV,35,FALSE)),"",VLOOKUP($W68,'item gains&amp;losses'!$A:$EV,35,FALSE)),IF($F68="I",IF(ISERROR(VLOOKUP($W68,'item rev'!$A:$EV,34,FALSE)),"",VLOOKUP($W68,'item rev'!$A:$EV,34,FALSE)),IF($F68="e",IF(ISERROR(VLOOKUP($W68,'item exp'!$A:$BQ,35,FALSE)),"",VLOOKUP($W68,'item exp'!$A:$BQ,35,FALSE)))))</f>
        <v>ddde6a75-7115-45cb-bbb7-14b8a3c46fe3</v>
      </c>
      <c r="W68" s="16" t="str">
        <f>VLOOKUP(E68,'items list'!B:D,3,FALSE)</f>
        <v>Expenditure: Contracted Services - Outsourced Services: Catering Services</v>
      </c>
      <c r="X68" s="16" t="str">
        <f>IF(ISERROR(VLOOKUP($Z68,'reg ind'!$A:$AI,3,FALSE)),"",(VLOOKUP($Z68,'reg ind'!$A:$AI,3,FALSE)))</f>
        <v>RX002003001002003003006001000000000000</v>
      </c>
      <c r="Y68" s="16" t="str">
        <f>IF(ISERROR(VLOOKUP($Z68,'reg ind'!$A:$AI,35,FALSE)),"",(VLOOKUP($Z68,'reg ind'!$A:$AI,35,FALSE)))</f>
        <v>f2564b3b-f64a-4df4-9e78-f1a994736e35</v>
      </c>
      <c r="Z68" s="16" t="s">
        <v>4358</v>
      </c>
      <c r="AA68" s="16" t="str">
        <f>IF(ISERROR(VLOOKUP($AC68,costing!$A:$BP,3,FALSE)),"",(VLOOKUP($AC68,costing!$A:$BP,3,FALSE)))</f>
        <v>CO002004000000000000000000000000000000</v>
      </c>
      <c r="AB68" s="16" t="str">
        <f>IF(ISERROR(VLOOKUP($AC68,costing!$A:$BP,35,FALSE)),"",(VLOOKUP($AC68,costing!$A:$BP,35,FALSE)))</f>
        <v>47c7ba65-c270-4a7f-91ba-3842eb629ddf</v>
      </c>
      <c r="AC68" s="16" t="s">
        <v>4368</v>
      </c>
    </row>
    <row r="69" spans="1:29" x14ac:dyDescent="0.2">
      <c r="A69" s="184"/>
      <c r="B69" s="184">
        <v>10</v>
      </c>
      <c r="C69" s="184">
        <v>12</v>
      </c>
      <c r="D69" s="184">
        <f t="shared" si="5"/>
        <v>5012</v>
      </c>
      <c r="E69" s="184">
        <v>1070</v>
      </c>
      <c r="F69" s="184" t="s">
        <v>662</v>
      </c>
      <c r="G69" s="16" t="s">
        <v>15</v>
      </c>
      <c r="H69" s="16" t="s">
        <v>25</v>
      </c>
      <c r="I69" s="16" t="s">
        <v>28</v>
      </c>
      <c r="J69" s="16" t="s">
        <v>35</v>
      </c>
      <c r="K69" s="16"/>
      <c r="L69" s="16"/>
      <c r="M69" s="16"/>
      <c r="N69" s="16" t="str">
        <f>IF(ISERROR(VLOOKUP($P69,#REF!,4,FALSE)),"",(VLOOKUP($P69,#REF!,4,FALSE)))</f>
        <v/>
      </c>
      <c r="O69" s="16" t="str">
        <f>IF(ISERROR(VLOOKUP($P69,#REF!,34,FALSE)),"",(VLOOKUP($P69,#REF!,34,FALSE)))</f>
        <v/>
      </c>
      <c r="P69" s="16" t="s">
        <v>906</v>
      </c>
      <c r="Q69" s="16" t="e">
        <f>VLOOKUP(C69,'functional class'!B:E,3,FALSE)</f>
        <v>#N/A</v>
      </c>
      <c r="R69" s="16" t="str">
        <f>IF(ISERROR(VLOOKUP($T69,'Funding 5.4'!$A:$BP,3,FALSE)),"",(VLOOKUP($T69,'Funding 5.4'!$A:$BP,3,FALSE)))</f>
        <v>FD001003001002000000000000000000000000</v>
      </c>
      <c r="S69" s="16" t="str">
        <f>IF(ISERROR(VLOOKUP($T69,'Funding 5.4'!$A:$BP,35,FALSE)),"",(VLOOKUP($T69,'Funding 5.4'!$A:$BP,35,FALSE)))</f>
        <v>5692f970-c29c-4044-80d7-1bcdbdd34348</v>
      </c>
      <c r="T69" s="16" t="s">
        <v>1087</v>
      </c>
      <c r="U69" s="16" t="str">
        <f>IF(F69="gains/losses",IF(ISERROR(VLOOKUP(W69,'item gains&amp;losses'!A:EV,3,FALSE)),"",VLOOKUP(W69,'item gains&amp;losses'!A:EV,3,FALSE)),IF(F69="I",IF(ISERROR(VLOOKUP(W69,'item rev'!A:EV,3,FALSE)),"",VLOOKUP(W69,'item rev'!A:EV,3,FALSE)),IF(F69="e",IF(ISERROR(VLOOKUP(W69,'item exp'!A:BQ,3,FALSE)),"",VLOOKUP(W69,'item exp'!A:BQ,3,FALSE)))))</f>
        <v>IE003001007000000000000000000000000000</v>
      </c>
      <c r="V69" s="16" t="str">
        <f>IF($F69="gains/losses",IF(ISERROR(VLOOKUP($W69,'item gains&amp;losses'!$A:$EV,35,FALSE)),"",VLOOKUP($W69,'item gains&amp;losses'!$A:$EV,35,FALSE)),IF($F69="I",IF(ISERROR(VLOOKUP($W69,'item rev'!$A:$EV,34,FALSE)),"",VLOOKUP($W69,'item rev'!$A:$EV,34,FALSE)),IF($F69="e",IF(ISERROR(VLOOKUP($W69,'item exp'!$A:$BQ,35,FALSE)),"",VLOOKUP($W69,'item exp'!$A:$BQ,35,FALSE)))))</f>
        <v>c29db569-50d4-495b-bcdf-a9f4b4815c8a</v>
      </c>
      <c r="W69" s="16" t="str">
        <f>VLOOKUP(E69,'items list'!B:D,3,FALSE)</f>
        <v>Expenditure: Contracted Services - Outsourced Services: Call Centre</v>
      </c>
      <c r="X69" s="16" t="str">
        <f>IF(ISERROR(VLOOKUP($Z69,'reg ind'!$A:$AI,3,FALSE)),"",(VLOOKUP($Z69,'reg ind'!$A:$AI,3,FALSE)))</f>
        <v>RX002003001002003003006001000000000000</v>
      </c>
      <c r="Y69" s="16" t="str">
        <f>IF(ISERROR(VLOOKUP($Z69,'reg ind'!$A:$AI,35,FALSE)),"",(VLOOKUP($Z69,'reg ind'!$A:$AI,35,FALSE)))</f>
        <v>f2564b3b-f64a-4df4-9e78-f1a994736e35</v>
      </c>
      <c r="Z69" s="16" t="s">
        <v>4358</v>
      </c>
      <c r="AA69" s="16" t="str">
        <f>IF(ISERROR(VLOOKUP($AC69,costing!$A:$BP,3,FALSE)),"",(VLOOKUP($AC69,costing!$A:$BP,3,FALSE)))</f>
        <v>CO002004000000000000000000000000000000</v>
      </c>
      <c r="AB69" s="16" t="str">
        <f>IF(ISERROR(VLOOKUP($AC69,costing!$A:$BP,35,FALSE)),"",(VLOOKUP($AC69,costing!$A:$BP,35,FALSE)))</f>
        <v>47c7ba65-c270-4a7f-91ba-3842eb629ddf</v>
      </c>
      <c r="AC69" s="16" t="s">
        <v>4368</v>
      </c>
    </row>
    <row r="70" spans="1:29" x14ac:dyDescent="0.2">
      <c r="A70" s="184"/>
      <c r="B70" s="184">
        <v>10</v>
      </c>
      <c r="C70" s="184">
        <v>12</v>
      </c>
      <c r="D70" s="184">
        <f t="shared" si="5"/>
        <v>5012</v>
      </c>
      <c r="E70" s="184">
        <v>1071</v>
      </c>
      <c r="F70" s="184" t="s">
        <v>662</v>
      </c>
      <c r="G70" s="16" t="s">
        <v>15</v>
      </c>
      <c r="H70" s="16" t="s">
        <v>25</v>
      </c>
      <c r="I70" s="16" t="s">
        <v>28</v>
      </c>
      <c r="J70" s="16" t="s">
        <v>35</v>
      </c>
      <c r="K70" s="16"/>
      <c r="L70" s="16"/>
      <c r="M70" s="16"/>
      <c r="N70" s="16" t="str">
        <f>IF(ISERROR(VLOOKUP($P70,#REF!,4,FALSE)),"",(VLOOKUP($P70,#REF!,4,FALSE)))</f>
        <v/>
      </c>
      <c r="O70" s="16" t="str">
        <f>IF(ISERROR(VLOOKUP($P70,#REF!,34,FALSE)),"",(VLOOKUP($P70,#REF!,34,FALSE)))</f>
        <v/>
      </c>
      <c r="P70" s="16" t="s">
        <v>906</v>
      </c>
      <c r="Q70" s="16" t="e">
        <f>VLOOKUP(C70,'functional class'!B:E,3,FALSE)</f>
        <v>#N/A</v>
      </c>
      <c r="R70" s="16" t="str">
        <f>IF(ISERROR(VLOOKUP($T70,'Funding 5.4'!$A:$BP,3,FALSE)),"",(VLOOKUP($T70,'Funding 5.4'!$A:$BP,3,FALSE)))</f>
        <v>FD001003001002000000000000000000000000</v>
      </c>
      <c r="S70" s="16" t="str">
        <f>IF(ISERROR(VLOOKUP($T70,'Funding 5.4'!$A:$BP,35,FALSE)),"",(VLOOKUP($T70,'Funding 5.4'!$A:$BP,35,FALSE)))</f>
        <v>5692f970-c29c-4044-80d7-1bcdbdd34348</v>
      </c>
      <c r="T70" s="16" t="s">
        <v>1087</v>
      </c>
      <c r="U70" s="16" t="str">
        <f>IF(F70="gains/losses",IF(ISERROR(VLOOKUP(W70,'item gains&amp;losses'!A:EV,3,FALSE)),"",VLOOKUP(W70,'item gains&amp;losses'!A:EV,3,FALSE)),IF(F70="I",IF(ISERROR(VLOOKUP(W70,'item rev'!A:EV,3,FALSE)),"",VLOOKUP(W70,'item rev'!A:EV,3,FALSE)),IF(F70="e",IF(ISERROR(VLOOKUP(W70,'item exp'!A:BQ,3,FALSE)),"",VLOOKUP(W70,'item exp'!A:BQ,3,FALSE)))))</f>
        <v>IE003001008000000000000000000000000000</v>
      </c>
      <c r="V70" s="16" t="str">
        <f>IF($F70="gains/losses",IF(ISERROR(VLOOKUP($W70,'item gains&amp;losses'!$A:$EV,35,FALSE)),"",VLOOKUP($W70,'item gains&amp;losses'!$A:$EV,35,FALSE)),IF($F70="I",IF(ISERROR(VLOOKUP($W70,'item rev'!$A:$EV,34,FALSE)),"",VLOOKUP($W70,'item rev'!$A:$EV,34,FALSE)),IF($F70="e",IF(ISERROR(VLOOKUP($W70,'item exp'!$A:$BQ,35,FALSE)),"",VLOOKUP($W70,'item exp'!$A:$BQ,35,FALSE)))))</f>
        <v>ea79a1d4-dd40-4b4d-afe9-8fce5029c5bd</v>
      </c>
      <c r="W70" s="16" t="str">
        <f>VLOOKUP(E70,'items list'!B:D,3,FALSE)</f>
        <v>Expenditure: Contracted Services - Outsourced Services: Cleaning Services</v>
      </c>
      <c r="X70" s="16" t="str">
        <f>IF(ISERROR(VLOOKUP($Z70,'reg ind'!$A:$AI,3,FALSE)),"",(VLOOKUP($Z70,'reg ind'!$A:$AI,3,FALSE)))</f>
        <v>RX002003001002003003006001000000000000</v>
      </c>
      <c r="Y70" s="16" t="str">
        <f>IF(ISERROR(VLOOKUP($Z70,'reg ind'!$A:$AI,35,FALSE)),"",(VLOOKUP($Z70,'reg ind'!$A:$AI,35,FALSE)))</f>
        <v>f2564b3b-f64a-4df4-9e78-f1a994736e35</v>
      </c>
      <c r="Z70" s="16" t="s">
        <v>4358</v>
      </c>
      <c r="AA70" s="16" t="str">
        <f>IF(ISERROR(VLOOKUP($AC70,costing!$A:$BP,3,FALSE)),"",(VLOOKUP($AC70,costing!$A:$BP,3,FALSE)))</f>
        <v>CO002004000000000000000000000000000000</v>
      </c>
      <c r="AB70" s="16" t="str">
        <f>IF(ISERROR(VLOOKUP($AC70,costing!$A:$BP,35,FALSE)),"",(VLOOKUP($AC70,costing!$A:$BP,35,FALSE)))</f>
        <v>47c7ba65-c270-4a7f-91ba-3842eb629ddf</v>
      </c>
      <c r="AC70" s="16" t="s">
        <v>4368</v>
      </c>
    </row>
    <row r="71" spans="1:29" x14ac:dyDescent="0.2">
      <c r="A71" s="184"/>
      <c r="B71" s="184">
        <v>10</v>
      </c>
      <c r="C71" s="184">
        <v>12</v>
      </c>
      <c r="D71" s="184">
        <f t="shared" si="5"/>
        <v>5012</v>
      </c>
      <c r="E71" s="184">
        <v>1072</v>
      </c>
      <c r="F71" s="184" t="s">
        <v>662</v>
      </c>
      <c r="G71" s="16" t="s">
        <v>15</v>
      </c>
      <c r="H71" s="16" t="s">
        <v>25</v>
      </c>
      <c r="I71" s="16" t="s">
        <v>28</v>
      </c>
      <c r="J71" s="16" t="s">
        <v>35</v>
      </c>
      <c r="K71" s="16"/>
      <c r="L71" s="16"/>
      <c r="M71" s="16"/>
      <c r="N71" s="16" t="str">
        <f>IF(ISERROR(VLOOKUP($P71,#REF!,4,FALSE)),"",(VLOOKUP($P71,#REF!,4,FALSE)))</f>
        <v/>
      </c>
      <c r="O71" s="16" t="str">
        <f>IF(ISERROR(VLOOKUP($P71,#REF!,34,FALSE)),"",(VLOOKUP($P71,#REF!,34,FALSE)))</f>
        <v/>
      </c>
      <c r="P71" s="16" t="s">
        <v>906</v>
      </c>
      <c r="Q71" s="16" t="e">
        <f>VLOOKUP(C71,'functional class'!B:E,3,FALSE)</f>
        <v>#N/A</v>
      </c>
      <c r="R71" s="16" t="str">
        <f>IF(ISERROR(VLOOKUP($T71,'Funding 5.4'!$A:$BP,3,FALSE)),"",(VLOOKUP($T71,'Funding 5.4'!$A:$BP,3,FALSE)))</f>
        <v>FD001003001002000000000000000000000000</v>
      </c>
      <c r="S71" s="16" t="str">
        <f>IF(ISERROR(VLOOKUP($T71,'Funding 5.4'!$A:$BP,35,FALSE)),"",(VLOOKUP($T71,'Funding 5.4'!$A:$BP,35,FALSE)))</f>
        <v>5692f970-c29c-4044-80d7-1bcdbdd34348</v>
      </c>
      <c r="T71" s="16" t="s">
        <v>1087</v>
      </c>
      <c r="U71" s="16" t="str">
        <f>IF(F71="gains/losses",IF(ISERROR(VLOOKUP(W71,'item gains&amp;losses'!A:EV,3,FALSE)),"",VLOOKUP(W71,'item gains&amp;losses'!A:EV,3,FALSE)),IF(F71="I",IF(ISERROR(VLOOKUP(W71,'item rev'!A:EV,3,FALSE)),"",VLOOKUP(W71,'item rev'!A:EV,3,FALSE)),IF(F71="e",IF(ISERROR(VLOOKUP(W71,'item exp'!A:BQ,3,FALSE)),"",VLOOKUP(W71,'item exp'!A:BQ,3,FALSE)))))</f>
        <v>IE003001009000000000000000000000000000</v>
      </c>
      <c r="V71" s="16" t="str">
        <f>IF($F71="gains/losses",IF(ISERROR(VLOOKUP($W71,'item gains&amp;losses'!$A:$EV,35,FALSE)),"",VLOOKUP($W71,'item gains&amp;losses'!$A:$EV,35,FALSE)),IF($F71="I",IF(ISERROR(VLOOKUP($W71,'item rev'!$A:$EV,34,FALSE)),"",VLOOKUP($W71,'item rev'!$A:$EV,34,FALSE)),IF($F71="e",IF(ISERROR(VLOOKUP($W71,'item exp'!$A:$BQ,35,FALSE)),"",VLOOKUP($W71,'item exp'!$A:$BQ,35,FALSE)))))</f>
        <v>f0c67060-a0dd-437d-b166-b769d95dab65</v>
      </c>
      <c r="W71" s="16" t="str">
        <f>VLOOKUP(E71,'items list'!B:D,3,FALSE)</f>
        <v>Expenditure: Contracted Services - Outsourced Services: Clearing and Grass Cutting Services</v>
      </c>
      <c r="X71" s="16" t="str">
        <f>IF(ISERROR(VLOOKUP($Z71,'reg ind'!$A:$AI,3,FALSE)),"",(VLOOKUP($Z71,'reg ind'!$A:$AI,3,FALSE)))</f>
        <v>RX002003001002003003006001000000000000</v>
      </c>
      <c r="Y71" s="16" t="str">
        <f>IF(ISERROR(VLOOKUP($Z71,'reg ind'!$A:$AI,35,FALSE)),"",(VLOOKUP($Z71,'reg ind'!$A:$AI,35,FALSE)))</f>
        <v>f2564b3b-f64a-4df4-9e78-f1a994736e35</v>
      </c>
      <c r="Z71" s="16" t="s">
        <v>4358</v>
      </c>
      <c r="AA71" s="16" t="str">
        <f>IF(ISERROR(VLOOKUP($AC71,costing!$A:$BP,3,FALSE)),"",(VLOOKUP($AC71,costing!$A:$BP,3,FALSE)))</f>
        <v>CO002004000000000000000000000000000000</v>
      </c>
      <c r="AB71" s="16" t="str">
        <f>IF(ISERROR(VLOOKUP($AC71,costing!$A:$BP,35,FALSE)),"",(VLOOKUP($AC71,costing!$A:$BP,35,FALSE)))</f>
        <v>47c7ba65-c270-4a7f-91ba-3842eb629ddf</v>
      </c>
      <c r="AC71" s="16" t="s">
        <v>4368</v>
      </c>
    </row>
    <row r="72" spans="1:29" x14ac:dyDescent="0.2">
      <c r="A72" s="184"/>
      <c r="B72" s="184">
        <v>10</v>
      </c>
      <c r="C72" s="184">
        <v>12</v>
      </c>
      <c r="D72" s="184">
        <f t="shared" si="5"/>
        <v>5012</v>
      </c>
      <c r="E72" s="184">
        <v>1073</v>
      </c>
      <c r="F72" s="184" t="s">
        <v>662</v>
      </c>
      <c r="G72" s="16" t="s">
        <v>15</v>
      </c>
      <c r="H72" s="16" t="s">
        <v>25</v>
      </c>
      <c r="I72" s="16" t="s">
        <v>28</v>
      </c>
      <c r="J72" s="16" t="s">
        <v>35</v>
      </c>
      <c r="K72" s="16"/>
      <c r="L72" s="16"/>
      <c r="M72" s="16"/>
      <c r="N72" s="16" t="str">
        <f>IF(ISERROR(VLOOKUP($P72,#REF!,4,FALSE)),"",(VLOOKUP($P72,#REF!,4,FALSE)))</f>
        <v/>
      </c>
      <c r="O72" s="16" t="str">
        <f>IF(ISERROR(VLOOKUP($P72,#REF!,34,FALSE)),"",(VLOOKUP($P72,#REF!,34,FALSE)))</f>
        <v/>
      </c>
      <c r="P72" s="16" t="s">
        <v>906</v>
      </c>
      <c r="Q72" s="16" t="e">
        <f>VLOOKUP(C72,'functional class'!B:E,3,FALSE)</f>
        <v>#N/A</v>
      </c>
      <c r="R72" s="16" t="str">
        <f>IF(ISERROR(VLOOKUP($T72,'Funding 5.4'!$A:$BP,3,FALSE)),"",(VLOOKUP($T72,'Funding 5.4'!$A:$BP,3,FALSE)))</f>
        <v>FD001003001002000000000000000000000000</v>
      </c>
      <c r="S72" s="16" t="str">
        <f>IF(ISERROR(VLOOKUP($T72,'Funding 5.4'!$A:$BP,35,FALSE)),"",(VLOOKUP($T72,'Funding 5.4'!$A:$BP,35,FALSE)))</f>
        <v>5692f970-c29c-4044-80d7-1bcdbdd34348</v>
      </c>
      <c r="T72" s="16" t="s">
        <v>1087</v>
      </c>
      <c r="U72" s="16" t="str">
        <f>IF(F72="gains/losses",IF(ISERROR(VLOOKUP(W72,'item gains&amp;losses'!A:EV,3,FALSE)),"",VLOOKUP(W72,'item gains&amp;losses'!A:EV,3,FALSE)),IF(F72="I",IF(ISERROR(VLOOKUP(W72,'item rev'!A:EV,3,FALSE)),"",VLOOKUP(W72,'item rev'!A:EV,3,FALSE)),IF(F72="e",IF(ISERROR(VLOOKUP(W72,'item exp'!A:BQ,3,FALSE)),"",VLOOKUP(W72,'item exp'!A:BQ,3,FALSE)))))</f>
        <v>IE003001010000000000000000000000000000</v>
      </c>
      <c r="V72" s="16" t="str">
        <f>IF($F72="gains/losses",IF(ISERROR(VLOOKUP($W72,'item gains&amp;losses'!$A:$EV,35,FALSE)),"",VLOOKUP($W72,'item gains&amp;losses'!$A:$EV,35,FALSE)),IF($F72="I",IF(ISERROR(VLOOKUP($W72,'item rev'!$A:$EV,34,FALSE)),"",VLOOKUP($W72,'item rev'!$A:$EV,34,FALSE)),IF($F72="e",IF(ISERROR(VLOOKUP($W72,'item exp'!$A:$BQ,35,FALSE)),"",VLOOKUP($W72,'item exp'!$A:$BQ,35,FALSE)))))</f>
        <v>81899028-a23c-41fa-8e65-307c58989311</v>
      </c>
      <c r="W72" s="16" t="str">
        <f>VLOOKUP(E72,'items list'!B:D,3,FALSE)</f>
        <v>Expenditure: Contracted Services - Outsourced Services: Fire Services</v>
      </c>
      <c r="X72" s="16" t="str">
        <f>IF(ISERROR(VLOOKUP($Z72,'reg ind'!$A:$AI,3,FALSE)),"",(VLOOKUP($Z72,'reg ind'!$A:$AI,3,FALSE)))</f>
        <v>RX002003001002003003006001000000000000</v>
      </c>
      <c r="Y72" s="16" t="str">
        <f>IF(ISERROR(VLOOKUP($Z72,'reg ind'!$A:$AI,35,FALSE)),"",(VLOOKUP($Z72,'reg ind'!$A:$AI,35,FALSE)))</f>
        <v>f2564b3b-f64a-4df4-9e78-f1a994736e35</v>
      </c>
      <c r="Z72" s="16" t="s">
        <v>4358</v>
      </c>
      <c r="AA72" s="16" t="str">
        <f>IF(ISERROR(VLOOKUP($AC72,costing!$A:$BP,3,FALSE)),"",(VLOOKUP($AC72,costing!$A:$BP,3,FALSE)))</f>
        <v>CO002004000000000000000000000000000000</v>
      </c>
      <c r="AB72" s="16" t="str">
        <f>IF(ISERROR(VLOOKUP($AC72,costing!$A:$BP,35,FALSE)),"",(VLOOKUP($AC72,costing!$A:$BP,35,FALSE)))</f>
        <v>47c7ba65-c270-4a7f-91ba-3842eb629ddf</v>
      </c>
      <c r="AC72" s="16" t="s">
        <v>4368</v>
      </c>
    </row>
    <row r="73" spans="1:29" x14ac:dyDescent="0.2">
      <c r="A73" s="184"/>
      <c r="B73" s="184">
        <v>10</v>
      </c>
      <c r="C73" s="184">
        <v>12</v>
      </c>
      <c r="D73" s="184">
        <f t="shared" si="5"/>
        <v>5012</v>
      </c>
      <c r="E73" s="184">
        <v>1074</v>
      </c>
      <c r="F73" s="184" t="s">
        <v>662</v>
      </c>
      <c r="G73" s="16" t="s">
        <v>15</v>
      </c>
      <c r="H73" s="16" t="s">
        <v>25</v>
      </c>
      <c r="I73" s="16" t="s">
        <v>28</v>
      </c>
      <c r="J73" s="16" t="s">
        <v>35</v>
      </c>
      <c r="K73" s="16"/>
      <c r="L73" s="16"/>
      <c r="M73" s="16"/>
      <c r="N73" s="16" t="str">
        <f>IF(ISERROR(VLOOKUP($P73,#REF!,4,FALSE)),"",(VLOOKUP($P73,#REF!,4,FALSE)))</f>
        <v/>
      </c>
      <c r="O73" s="16" t="str">
        <f>IF(ISERROR(VLOOKUP($P73,#REF!,34,FALSE)),"",(VLOOKUP($P73,#REF!,34,FALSE)))</f>
        <v/>
      </c>
      <c r="P73" s="16" t="s">
        <v>906</v>
      </c>
      <c r="Q73" s="16" t="e">
        <f>VLOOKUP(C73,'functional class'!B:E,3,FALSE)</f>
        <v>#N/A</v>
      </c>
      <c r="R73" s="16" t="str">
        <f>IF(ISERROR(VLOOKUP($T73,'Funding 5.4'!$A:$BP,3,FALSE)),"",(VLOOKUP($T73,'Funding 5.4'!$A:$BP,3,FALSE)))</f>
        <v>FD001003001002000000000000000000000000</v>
      </c>
      <c r="S73" s="16" t="str">
        <f>IF(ISERROR(VLOOKUP($T73,'Funding 5.4'!$A:$BP,35,FALSE)),"",(VLOOKUP($T73,'Funding 5.4'!$A:$BP,35,FALSE)))</f>
        <v>5692f970-c29c-4044-80d7-1bcdbdd34348</v>
      </c>
      <c r="T73" s="16" t="s">
        <v>1087</v>
      </c>
      <c r="U73" s="16" t="str">
        <f>IF(F73="gains/losses",IF(ISERROR(VLOOKUP(W73,'item gains&amp;losses'!A:EV,3,FALSE)),"",VLOOKUP(W73,'item gains&amp;losses'!A:EV,3,FALSE)),IF(F73="I",IF(ISERROR(VLOOKUP(W73,'item rev'!A:EV,3,FALSE)),"",VLOOKUP(W73,'item rev'!A:EV,3,FALSE)),IF(F73="e",IF(ISERROR(VLOOKUP(W73,'item exp'!A:BQ,3,FALSE)),"",VLOOKUP(W73,'item exp'!A:BQ,3,FALSE)))))</f>
        <v>IE003001011000000000000000000000000000</v>
      </c>
      <c r="V73" s="16" t="str">
        <f>IF($F73="gains/losses",IF(ISERROR(VLOOKUP($W73,'item gains&amp;losses'!$A:$EV,35,FALSE)),"",VLOOKUP($W73,'item gains&amp;losses'!$A:$EV,35,FALSE)),IF($F73="I",IF(ISERROR(VLOOKUP($W73,'item rev'!$A:$EV,34,FALSE)),"",VLOOKUP($W73,'item rev'!$A:$EV,34,FALSE)),IF($F73="e",IF(ISERROR(VLOOKUP($W73,'item exp'!$A:$BQ,35,FALSE)),"",VLOOKUP($W73,'item exp'!$A:$BQ,35,FALSE)))))</f>
        <v>28371137-b4a9-4ca3-97a6-2014ad3029ff</v>
      </c>
      <c r="W73" s="16" t="str">
        <f>VLOOKUP(E73,'items list'!B:D,3,FALSE)</f>
        <v>Expenditure: Contracted Services - Outsourced Services: Hygiene Services</v>
      </c>
      <c r="X73" s="16" t="str">
        <f>IF(ISERROR(VLOOKUP($Z73,'reg ind'!$A:$AI,3,FALSE)),"",(VLOOKUP($Z73,'reg ind'!$A:$AI,3,FALSE)))</f>
        <v>RX002003001002003003006001000000000000</v>
      </c>
      <c r="Y73" s="16" t="str">
        <f>IF(ISERROR(VLOOKUP($Z73,'reg ind'!$A:$AI,35,FALSE)),"",(VLOOKUP($Z73,'reg ind'!$A:$AI,35,FALSE)))</f>
        <v>f2564b3b-f64a-4df4-9e78-f1a994736e35</v>
      </c>
      <c r="Z73" s="16" t="s">
        <v>4358</v>
      </c>
      <c r="AA73" s="16" t="str">
        <f>IF(ISERROR(VLOOKUP($AC73,costing!$A:$BP,3,FALSE)),"",(VLOOKUP($AC73,costing!$A:$BP,3,FALSE)))</f>
        <v>CO002004000000000000000000000000000000</v>
      </c>
      <c r="AB73" s="16" t="str">
        <f>IF(ISERROR(VLOOKUP($AC73,costing!$A:$BP,35,FALSE)),"",(VLOOKUP($AC73,costing!$A:$BP,35,FALSE)))</f>
        <v>47c7ba65-c270-4a7f-91ba-3842eb629ddf</v>
      </c>
      <c r="AC73" s="16" t="s">
        <v>4368</v>
      </c>
    </row>
    <row r="74" spans="1:29" x14ac:dyDescent="0.2">
      <c r="A74" s="184"/>
      <c r="B74" s="184">
        <v>10</v>
      </c>
      <c r="C74" s="184">
        <v>12</v>
      </c>
      <c r="D74" s="184">
        <f t="shared" si="5"/>
        <v>5013</v>
      </c>
      <c r="E74" s="184">
        <v>1075</v>
      </c>
      <c r="F74" s="184" t="s">
        <v>662</v>
      </c>
      <c r="G74" s="16" t="s">
        <v>15</v>
      </c>
      <c r="H74" s="16" t="s">
        <v>25</v>
      </c>
      <c r="I74" s="16" t="s">
        <v>28</v>
      </c>
      <c r="J74" s="16" t="s">
        <v>35</v>
      </c>
      <c r="K74" s="16"/>
      <c r="L74" s="16"/>
      <c r="M74" s="16"/>
      <c r="N74" s="16" t="str">
        <f>IF(ISERROR(VLOOKUP($P74,#REF!,4,FALSE)),"",(VLOOKUP($P74,#REF!,4,FALSE)))</f>
        <v/>
      </c>
      <c r="O74" s="16" t="str">
        <f>IF(ISERROR(VLOOKUP($P74,#REF!,34,FALSE)),"",(VLOOKUP($P74,#REF!,34,FALSE)))</f>
        <v/>
      </c>
      <c r="P74" s="16" t="s">
        <v>906</v>
      </c>
      <c r="Q74" s="16" t="e">
        <f>VLOOKUP(C74,'functional class'!B:E,3,FALSE)</f>
        <v>#N/A</v>
      </c>
      <c r="R74" s="16" t="str">
        <f>IF(ISERROR(VLOOKUP($T74,'Funding 5.4'!$A:$BP,3,FALSE)),"",(VLOOKUP($T74,'Funding 5.4'!$A:$BP,3,FALSE)))</f>
        <v>FD001003001002000000000000000000000000</v>
      </c>
      <c r="S74" s="16" t="str">
        <f>IF(ISERROR(VLOOKUP($T74,'Funding 5.4'!$A:$BP,35,FALSE)),"",(VLOOKUP($T74,'Funding 5.4'!$A:$BP,35,FALSE)))</f>
        <v>5692f970-c29c-4044-80d7-1bcdbdd34348</v>
      </c>
      <c r="T74" s="16" t="s">
        <v>1087</v>
      </c>
      <c r="U74" s="16" t="str">
        <f>IF(F74="gains/losses",IF(ISERROR(VLOOKUP(W74,'item gains&amp;losses'!A:EV,3,FALSE)),"",VLOOKUP(W74,'item gains&amp;losses'!A:EV,3,FALSE)),IF(F74="I",IF(ISERROR(VLOOKUP(W74,'item rev'!A:EV,3,FALSE)),"",VLOOKUP(W74,'item rev'!A:EV,3,FALSE)),IF(F74="e",IF(ISERROR(VLOOKUP(W74,'item exp'!A:BQ,3,FALSE)),"",VLOOKUP(W74,'item exp'!A:BQ,3,FALSE)))))</f>
        <v>IE003001012000000000000000000000000000</v>
      </c>
      <c r="V74" s="16" t="str">
        <f>IF($F74="gains/losses",IF(ISERROR(VLOOKUP($W74,'item gains&amp;losses'!$A:$EV,35,FALSE)),"",VLOOKUP($W74,'item gains&amp;losses'!$A:$EV,35,FALSE)),IF($F74="I",IF(ISERROR(VLOOKUP($W74,'item rev'!$A:$EV,34,FALSE)),"",VLOOKUP($W74,'item rev'!$A:$EV,34,FALSE)),IF($F74="e",IF(ISERROR(VLOOKUP($W74,'item exp'!$A:$BQ,35,FALSE)),"",VLOOKUP($W74,'item exp'!$A:$BQ,35,FALSE)))))</f>
        <v>fb1c151f-62d9-4eb7-b623-3757e02f5dde</v>
      </c>
      <c r="W74" s="16" t="str">
        <f>VLOOKUP(E74,'items list'!B:D,3,FALSE)</f>
        <v>Expenditure: Contracted Services - Outsourced Services: Internal Auditors</v>
      </c>
      <c r="X74" s="16" t="str">
        <f>IF(ISERROR(VLOOKUP($Z74,'reg ind'!$A:$AI,3,FALSE)),"",(VLOOKUP($Z74,'reg ind'!$A:$AI,3,FALSE)))</f>
        <v>RX002003001002003003006001000000000000</v>
      </c>
      <c r="Y74" s="16" t="str">
        <f>IF(ISERROR(VLOOKUP($Z74,'reg ind'!$A:$AI,35,FALSE)),"",(VLOOKUP($Z74,'reg ind'!$A:$AI,35,FALSE)))</f>
        <v>f2564b3b-f64a-4df4-9e78-f1a994736e35</v>
      </c>
      <c r="Z74" s="16" t="s">
        <v>4358</v>
      </c>
      <c r="AA74" s="16" t="str">
        <f>IF(ISERROR(VLOOKUP($AC74,costing!$A:$BP,3,FALSE)),"",(VLOOKUP($AC74,costing!$A:$BP,3,FALSE)))</f>
        <v>CO002004000000000000000000000000000000</v>
      </c>
      <c r="AB74" s="16" t="str">
        <f>IF(ISERROR(VLOOKUP($AC74,costing!$A:$BP,35,FALSE)),"",(VLOOKUP($AC74,costing!$A:$BP,35,FALSE)))</f>
        <v>47c7ba65-c270-4a7f-91ba-3842eb629ddf</v>
      </c>
      <c r="AC74" s="16" t="s">
        <v>4368</v>
      </c>
    </row>
    <row r="75" spans="1:29" x14ac:dyDescent="0.2">
      <c r="A75" s="184"/>
      <c r="B75" s="184">
        <v>10</v>
      </c>
      <c r="C75" s="184">
        <v>12</v>
      </c>
      <c r="D75" s="184">
        <f t="shared" si="5"/>
        <v>5013</v>
      </c>
      <c r="E75" s="184">
        <v>1076</v>
      </c>
      <c r="F75" s="184" t="s">
        <v>662</v>
      </c>
      <c r="G75" s="16" t="s">
        <v>15</v>
      </c>
      <c r="H75" s="16" t="s">
        <v>25</v>
      </c>
      <c r="I75" s="16" t="s">
        <v>28</v>
      </c>
      <c r="J75" s="16" t="s">
        <v>35</v>
      </c>
      <c r="K75" s="16"/>
      <c r="L75" s="16"/>
      <c r="M75" s="16"/>
      <c r="N75" s="16" t="str">
        <f>IF(ISERROR(VLOOKUP($P75,#REF!,4,FALSE)),"",(VLOOKUP($P75,#REF!,4,FALSE)))</f>
        <v/>
      </c>
      <c r="O75" s="16" t="str">
        <f>IF(ISERROR(VLOOKUP($P75,#REF!,34,FALSE)),"",(VLOOKUP($P75,#REF!,34,FALSE)))</f>
        <v/>
      </c>
      <c r="P75" s="16" t="s">
        <v>906</v>
      </c>
      <c r="Q75" s="16" t="e">
        <f>VLOOKUP(C75,'functional class'!B:E,3,FALSE)</f>
        <v>#N/A</v>
      </c>
      <c r="R75" s="16" t="str">
        <f>IF(ISERROR(VLOOKUP($T75,'Funding 5.4'!$A:$BP,3,FALSE)),"",(VLOOKUP($T75,'Funding 5.4'!$A:$BP,3,FALSE)))</f>
        <v>FD001003001002000000000000000000000000</v>
      </c>
      <c r="S75" s="16" t="str">
        <f>IF(ISERROR(VLOOKUP($T75,'Funding 5.4'!$A:$BP,35,FALSE)),"",(VLOOKUP($T75,'Funding 5.4'!$A:$BP,35,FALSE)))</f>
        <v>5692f970-c29c-4044-80d7-1bcdbdd34348</v>
      </c>
      <c r="T75" s="16" t="s">
        <v>1087</v>
      </c>
      <c r="U75" s="16" t="str">
        <f>IF(F75="gains/losses",IF(ISERROR(VLOOKUP(W75,'item gains&amp;losses'!A:EV,3,FALSE)),"",VLOOKUP(W75,'item gains&amp;losses'!A:EV,3,FALSE)),IF(F75="I",IF(ISERROR(VLOOKUP(W75,'item rev'!A:EV,3,FALSE)),"",VLOOKUP(W75,'item rev'!A:EV,3,FALSE)),IF(F75="e",IF(ISERROR(VLOOKUP(W75,'item exp'!A:BQ,3,FALSE)),"",VLOOKUP(W75,'item exp'!A:BQ,3,FALSE)))))</f>
        <v>IE003001013000000000000000000000000000</v>
      </c>
      <c r="V75" s="16" t="str">
        <f>IF($F75="gains/losses",IF(ISERROR(VLOOKUP($W75,'item gains&amp;losses'!$A:$EV,35,FALSE)),"",VLOOKUP($W75,'item gains&amp;losses'!$A:$EV,35,FALSE)),IF($F75="I",IF(ISERROR(VLOOKUP($W75,'item rev'!$A:$EV,34,FALSE)),"",VLOOKUP($W75,'item rev'!$A:$EV,34,FALSE)),IF($F75="e",IF(ISERROR(VLOOKUP($W75,'item exp'!$A:$BQ,35,FALSE)),"",VLOOKUP($W75,'item exp'!$A:$BQ,35,FALSE)))))</f>
        <v>4bfab08d-c918-4840-879e-99ffd2283433</v>
      </c>
      <c r="W75" s="16" t="str">
        <f>VLOOKUP(E75,'items list'!B:D,3,FALSE)</f>
        <v>Expenditure: Contracted Services - Outsourced Services: Illegal Dumping</v>
      </c>
      <c r="X75" s="16" t="str">
        <f>IF(ISERROR(VLOOKUP($Z75,'reg ind'!$A:$AI,3,FALSE)),"",(VLOOKUP($Z75,'reg ind'!$A:$AI,3,FALSE)))</f>
        <v>RX002003001002003003006001000000000000</v>
      </c>
      <c r="Y75" s="16" t="str">
        <f>IF(ISERROR(VLOOKUP($Z75,'reg ind'!$A:$AI,35,FALSE)),"",(VLOOKUP($Z75,'reg ind'!$A:$AI,35,FALSE)))</f>
        <v>f2564b3b-f64a-4df4-9e78-f1a994736e35</v>
      </c>
      <c r="Z75" s="16" t="s">
        <v>4358</v>
      </c>
      <c r="AA75" s="16" t="str">
        <f>IF(ISERROR(VLOOKUP($AC75,costing!$A:$BP,3,FALSE)),"",(VLOOKUP($AC75,costing!$A:$BP,3,FALSE)))</f>
        <v>CO002004000000000000000000000000000000</v>
      </c>
      <c r="AB75" s="16" t="str">
        <f>IF(ISERROR(VLOOKUP($AC75,costing!$A:$BP,35,FALSE)),"",(VLOOKUP($AC75,costing!$A:$BP,35,FALSE)))</f>
        <v>47c7ba65-c270-4a7f-91ba-3842eb629ddf</v>
      </c>
      <c r="AC75" s="16" t="s">
        <v>4368</v>
      </c>
    </row>
    <row r="76" spans="1:29" x14ac:dyDescent="0.2">
      <c r="A76" s="184"/>
      <c r="B76" s="184">
        <v>10</v>
      </c>
      <c r="C76" s="184">
        <v>12</v>
      </c>
      <c r="D76" s="184">
        <f t="shared" si="5"/>
        <v>5013</v>
      </c>
      <c r="E76" s="184">
        <v>1077</v>
      </c>
      <c r="F76" s="184" t="s">
        <v>662</v>
      </c>
      <c r="G76" s="16" t="s">
        <v>15</v>
      </c>
      <c r="H76" s="16" t="s">
        <v>25</v>
      </c>
      <c r="I76" s="16" t="s">
        <v>28</v>
      </c>
      <c r="J76" s="16" t="s">
        <v>35</v>
      </c>
      <c r="K76" s="16"/>
      <c r="L76" s="16"/>
      <c r="M76" s="16"/>
      <c r="N76" s="16" t="str">
        <f>IF(ISERROR(VLOOKUP($P76,#REF!,4,FALSE)),"",(VLOOKUP($P76,#REF!,4,FALSE)))</f>
        <v/>
      </c>
      <c r="O76" s="16" t="str">
        <f>IF(ISERROR(VLOOKUP($P76,#REF!,34,FALSE)),"",(VLOOKUP($P76,#REF!,34,FALSE)))</f>
        <v/>
      </c>
      <c r="P76" s="16" t="s">
        <v>906</v>
      </c>
      <c r="Q76" s="16" t="e">
        <f>VLOOKUP(C76,'functional class'!B:E,3,FALSE)</f>
        <v>#N/A</v>
      </c>
      <c r="R76" s="16" t="str">
        <f>IF(ISERROR(VLOOKUP($T76,'Funding 5.4'!$A:$BP,3,FALSE)),"",(VLOOKUP($T76,'Funding 5.4'!$A:$BP,3,FALSE)))</f>
        <v>FD001003001002000000000000000000000000</v>
      </c>
      <c r="S76" s="16" t="str">
        <f>IF(ISERROR(VLOOKUP($T76,'Funding 5.4'!$A:$BP,35,FALSE)),"",(VLOOKUP($T76,'Funding 5.4'!$A:$BP,35,FALSE)))</f>
        <v>5692f970-c29c-4044-80d7-1bcdbdd34348</v>
      </c>
      <c r="T76" s="16" t="s">
        <v>1087</v>
      </c>
      <c r="U76" s="16" t="str">
        <f>IF(F76="gains/losses",IF(ISERROR(VLOOKUP(W76,'item gains&amp;losses'!A:EV,3,FALSE)),"",VLOOKUP(W76,'item gains&amp;losses'!A:EV,3,FALSE)),IF(F76="I",IF(ISERROR(VLOOKUP(W76,'item rev'!A:EV,3,FALSE)),"",VLOOKUP(W76,'item rev'!A:EV,3,FALSE)),IF(F76="e",IF(ISERROR(VLOOKUP(W76,'item exp'!A:BQ,3,FALSE)),"",VLOOKUP(W76,'item exp'!A:BQ,3,FALSE)))))</f>
        <v>IE003001014000000000000000000000000000</v>
      </c>
      <c r="V76" s="16" t="str">
        <f>IF($F76="gains/losses",IF(ISERROR(VLOOKUP($W76,'item gains&amp;losses'!$A:$EV,35,FALSE)),"",VLOOKUP($W76,'item gains&amp;losses'!$A:$EV,35,FALSE)),IF($F76="I",IF(ISERROR(VLOOKUP($W76,'item rev'!$A:$EV,34,FALSE)),"",VLOOKUP($W76,'item rev'!$A:$EV,34,FALSE)),IF($F76="e",IF(ISERROR(VLOOKUP($W76,'item exp'!$A:$BQ,35,FALSE)),"",VLOOKUP($W76,'item exp'!$A:$BQ,35,FALSE)))))</f>
        <v>ad9c9f71-c09b-4dc4-b547-fa6e283c4339</v>
      </c>
      <c r="W76" s="16" t="str">
        <f>VLOOKUP(E76,'items list'!B:D,3,FALSE)</f>
        <v>Expenditure: Contracted Services - Outsourced Services: Litter Picking and Street Cleaning</v>
      </c>
      <c r="X76" s="16" t="str">
        <f>IF(ISERROR(VLOOKUP($Z76,'reg ind'!$A:$AI,3,FALSE)),"",(VLOOKUP($Z76,'reg ind'!$A:$AI,3,FALSE)))</f>
        <v>RX002003001002003003006001000000000000</v>
      </c>
      <c r="Y76" s="16" t="str">
        <f>IF(ISERROR(VLOOKUP($Z76,'reg ind'!$A:$AI,35,FALSE)),"",(VLOOKUP($Z76,'reg ind'!$A:$AI,35,FALSE)))</f>
        <v>f2564b3b-f64a-4df4-9e78-f1a994736e35</v>
      </c>
      <c r="Z76" s="16" t="s">
        <v>4358</v>
      </c>
      <c r="AA76" s="16" t="str">
        <f>IF(ISERROR(VLOOKUP($AC76,costing!$A:$BP,3,FALSE)),"",(VLOOKUP($AC76,costing!$A:$BP,3,FALSE)))</f>
        <v>CO002004000000000000000000000000000000</v>
      </c>
      <c r="AB76" s="16" t="str">
        <f>IF(ISERROR(VLOOKUP($AC76,costing!$A:$BP,35,FALSE)),"",(VLOOKUP($AC76,costing!$A:$BP,35,FALSE)))</f>
        <v>47c7ba65-c270-4a7f-91ba-3842eb629ddf</v>
      </c>
      <c r="AC76" s="16" t="s">
        <v>4368</v>
      </c>
    </row>
    <row r="77" spans="1:29" x14ac:dyDescent="0.2">
      <c r="A77" s="184"/>
      <c r="B77" s="184">
        <v>10</v>
      </c>
      <c r="C77" s="184">
        <v>12</v>
      </c>
      <c r="D77" s="184">
        <f t="shared" si="5"/>
        <v>5013</v>
      </c>
      <c r="E77" s="184">
        <v>1078</v>
      </c>
      <c r="F77" s="184" t="s">
        <v>662</v>
      </c>
      <c r="G77" s="16" t="s">
        <v>15</v>
      </c>
      <c r="H77" s="16" t="s">
        <v>25</v>
      </c>
      <c r="I77" s="16" t="s">
        <v>28</v>
      </c>
      <c r="J77" s="16" t="s">
        <v>35</v>
      </c>
      <c r="K77" s="16"/>
      <c r="L77" s="16"/>
      <c r="M77" s="16"/>
      <c r="N77" s="16" t="str">
        <f>IF(ISERROR(VLOOKUP($P77,#REF!,4,FALSE)),"",(VLOOKUP($P77,#REF!,4,FALSE)))</f>
        <v/>
      </c>
      <c r="O77" s="16" t="str">
        <f>IF(ISERROR(VLOOKUP($P77,#REF!,34,FALSE)),"",(VLOOKUP($P77,#REF!,34,FALSE)))</f>
        <v/>
      </c>
      <c r="P77" s="16" t="s">
        <v>906</v>
      </c>
      <c r="Q77" s="16" t="e">
        <f>VLOOKUP(C77,'functional class'!B:E,3,FALSE)</f>
        <v>#N/A</v>
      </c>
      <c r="R77" s="16" t="str">
        <f>IF(ISERROR(VLOOKUP($T77,'Funding 5.4'!$A:$BP,3,FALSE)),"",(VLOOKUP($T77,'Funding 5.4'!$A:$BP,3,FALSE)))</f>
        <v>FD001003001002000000000000000000000000</v>
      </c>
      <c r="S77" s="16" t="str">
        <f>IF(ISERROR(VLOOKUP($T77,'Funding 5.4'!$A:$BP,35,FALSE)),"",(VLOOKUP($T77,'Funding 5.4'!$A:$BP,35,FALSE)))</f>
        <v>5692f970-c29c-4044-80d7-1bcdbdd34348</v>
      </c>
      <c r="T77" s="16" t="s">
        <v>1087</v>
      </c>
      <c r="U77" s="16" t="str">
        <f>IF(F77="gains/losses",IF(ISERROR(VLOOKUP(W77,'item gains&amp;losses'!A:EV,3,FALSE)),"",VLOOKUP(W77,'item gains&amp;losses'!A:EV,3,FALSE)),IF(F77="I",IF(ISERROR(VLOOKUP(W77,'item rev'!A:EV,3,FALSE)),"",VLOOKUP(W77,'item rev'!A:EV,3,FALSE)),IF(F77="e",IF(ISERROR(VLOOKUP(W77,'item exp'!A:BQ,3,FALSE)),"",VLOOKUP(W77,'item exp'!A:BQ,3,FALSE)))))</f>
        <v>IE003001015000000000000000000000000000</v>
      </c>
      <c r="V77" s="16" t="str">
        <f>IF($F77="gains/losses",IF(ISERROR(VLOOKUP($W77,'item gains&amp;losses'!$A:$EV,35,FALSE)),"",VLOOKUP($W77,'item gains&amp;losses'!$A:$EV,35,FALSE)),IF($F77="I",IF(ISERROR(VLOOKUP($W77,'item rev'!$A:$EV,34,FALSE)),"",VLOOKUP($W77,'item rev'!$A:$EV,34,FALSE)),IF($F77="e",IF(ISERROR(VLOOKUP($W77,'item exp'!$A:$BQ,35,FALSE)),"",VLOOKUP($W77,'item exp'!$A:$BQ,35,FALSE)))))</f>
        <v>c3951b12-4b75-4ecb-9b4f-96c9d0350950</v>
      </c>
      <c r="W77" s="16" t="str">
        <f>VLOOKUP(E77,'items list'!B:D,3,FALSE)</f>
        <v>Expenditure: Contracted Services - Outsourced Services: Medical Waste Removal</v>
      </c>
      <c r="X77" s="16" t="str">
        <f>IF(ISERROR(VLOOKUP($Z77,'reg ind'!$A:$AI,3,FALSE)),"",(VLOOKUP($Z77,'reg ind'!$A:$AI,3,FALSE)))</f>
        <v>RX002003001002003003006001000000000000</v>
      </c>
      <c r="Y77" s="16" t="str">
        <f>IF(ISERROR(VLOOKUP($Z77,'reg ind'!$A:$AI,35,FALSE)),"",(VLOOKUP($Z77,'reg ind'!$A:$AI,35,FALSE)))</f>
        <v>f2564b3b-f64a-4df4-9e78-f1a994736e35</v>
      </c>
      <c r="Z77" s="16" t="s">
        <v>4358</v>
      </c>
      <c r="AA77" s="16" t="str">
        <f>IF(ISERROR(VLOOKUP($AC77,costing!$A:$BP,3,FALSE)),"",(VLOOKUP($AC77,costing!$A:$BP,3,FALSE)))</f>
        <v>CO002004000000000000000000000000000000</v>
      </c>
      <c r="AB77" s="16" t="str">
        <f>IF(ISERROR(VLOOKUP($AC77,costing!$A:$BP,35,FALSE)),"",(VLOOKUP($AC77,costing!$A:$BP,35,FALSE)))</f>
        <v>47c7ba65-c270-4a7f-91ba-3842eb629ddf</v>
      </c>
      <c r="AC77" s="16" t="s">
        <v>4368</v>
      </c>
    </row>
    <row r="78" spans="1:29" x14ac:dyDescent="0.2">
      <c r="A78" s="184"/>
      <c r="B78" s="184">
        <v>10</v>
      </c>
      <c r="C78" s="184">
        <v>12</v>
      </c>
      <c r="D78" s="184">
        <f t="shared" si="5"/>
        <v>5013</v>
      </c>
      <c r="E78" s="184">
        <v>1079</v>
      </c>
      <c r="F78" s="184" t="s">
        <v>662</v>
      </c>
      <c r="G78" s="16" t="s">
        <v>15</v>
      </c>
      <c r="H78" s="16" t="s">
        <v>25</v>
      </c>
      <c r="I78" s="16" t="s">
        <v>28</v>
      </c>
      <c r="J78" s="16" t="s">
        <v>35</v>
      </c>
      <c r="K78" s="16"/>
      <c r="L78" s="16"/>
      <c r="M78" s="16"/>
      <c r="N78" s="16" t="str">
        <f>IF(ISERROR(VLOOKUP($P78,#REF!,4,FALSE)),"",(VLOOKUP($P78,#REF!,4,FALSE)))</f>
        <v/>
      </c>
      <c r="O78" s="16" t="str">
        <f>IF(ISERROR(VLOOKUP($P78,#REF!,34,FALSE)),"",(VLOOKUP($P78,#REF!,34,FALSE)))</f>
        <v/>
      </c>
      <c r="P78" s="16" t="s">
        <v>906</v>
      </c>
      <c r="Q78" s="16" t="e">
        <f>VLOOKUP(C78,'functional class'!B:E,3,FALSE)</f>
        <v>#N/A</v>
      </c>
      <c r="R78" s="16" t="str">
        <f>IF(ISERROR(VLOOKUP($T78,'Funding 5.4'!$A:$BP,3,FALSE)),"",(VLOOKUP($T78,'Funding 5.4'!$A:$BP,3,FALSE)))</f>
        <v>FD001003001002000000000000000000000000</v>
      </c>
      <c r="S78" s="16" t="str">
        <f>IF(ISERROR(VLOOKUP($T78,'Funding 5.4'!$A:$BP,35,FALSE)),"",(VLOOKUP($T78,'Funding 5.4'!$A:$BP,35,FALSE)))</f>
        <v>5692f970-c29c-4044-80d7-1bcdbdd34348</v>
      </c>
      <c r="T78" s="16" t="s">
        <v>1087</v>
      </c>
      <c r="U78" s="16" t="str">
        <f>IF(F78="gains/losses",IF(ISERROR(VLOOKUP(W78,'item gains&amp;losses'!A:EV,3,FALSE)),"",VLOOKUP(W78,'item gains&amp;losses'!A:EV,3,FALSE)),IF(F78="I",IF(ISERROR(VLOOKUP(W78,'item rev'!A:EV,3,FALSE)),"",VLOOKUP(W78,'item rev'!A:EV,3,FALSE)),IF(F78="e",IF(ISERROR(VLOOKUP(W78,'item exp'!A:BQ,3,FALSE)),"",VLOOKUP(W78,'item exp'!A:BQ,3,FALSE)))))</f>
        <v>IE003001016000000000000000000000000000</v>
      </c>
      <c r="V78" s="16" t="str">
        <f>IF($F78="gains/losses",IF(ISERROR(VLOOKUP($W78,'item gains&amp;losses'!$A:$EV,35,FALSE)),"",VLOOKUP($W78,'item gains&amp;losses'!$A:$EV,35,FALSE)),IF($F78="I",IF(ISERROR(VLOOKUP($W78,'item rev'!$A:$EV,34,FALSE)),"",VLOOKUP($W78,'item rev'!$A:$EV,34,FALSE)),IF($F78="e",IF(ISERROR(VLOOKUP($W78,'item exp'!$A:$BQ,35,FALSE)),"",VLOOKUP($W78,'item exp'!$A:$BQ,35,FALSE)))))</f>
        <v>ba3caad4-9502-4f28-bf66-874447f92ab1</v>
      </c>
      <c r="W78" s="16" t="str">
        <f>VLOOKUP(E78,'items list'!B:D,3,FALSE)</f>
        <v>Expenditure: Contracted Services - Outsourced Services: Meter Management</v>
      </c>
      <c r="X78" s="16" t="str">
        <f>IF(ISERROR(VLOOKUP($Z78,'reg ind'!$A:$AI,3,FALSE)),"",(VLOOKUP($Z78,'reg ind'!$A:$AI,3,FALSE)))</f>
        <v>RX002003001002003003006001000000000000</v>
      </c>
      <c r="Y78" s="16" t="str">
        <f>IF(ISERROR(VLOOKUP($Z78,'reg ind'!$A:$AI,35,FALSE)),"",(VLOOKUP($Z78,'reg ind'!$A:$AI,35,FALSE)))</f>
        <v>f2564b3b-f64a-4df4-9e78-f1a994736e35</v>
      </c>
      <c r="Z78" s="16" t="s">
        <v>4358</v>
      </c>
      <c r="AA78" s="16" t="str">
        <f>IF(ISERROR(VLOOKUP($AC78,costing!$A:$BP,3,FALSE)),"",(VLOOKUP($AC78,costing!$A:$BP,3,FALSE)))</f>
        <v>CO002004000000000000000000000000000000</v>
      </c>
      <c r="AB78" s="16" t="str">
        <f>IF(ISERROR(VLOOKUP($AC78,costing!$A:$BP,35,FALSE)),"",(VLOOKUP($AC78,costing!$A:$BP,35,FALSE)))</f>
        <v>47c7ba65-c270-4a7f-91ba-3842eb629ddf</v>
      </c>
      <c r="AC78" s="16" t="s">
        <v>4368</v>
      </c>
    </row>
    <row r="79" spans="1:29" x14ac:dyDescent="0.2">
      <c r="A79" s="184"/>
      <c r="B79" s="184">
        <v>10</v>
      </c>
      <c r="C79" s="184">
        <v>12</v>
      </c>
      <c r="D79" s="184">
        <f t="shared" si="5"/>
        <v>5013</v>
      </c>
      <c r="E79" s="184">
        <v>1080</v>
      </c>
      <c r="F79" s="184" t="s">
        <v>662</v>
      </c>
      <c r="G79" s="16" t="s">
        <v>15</v>
      </c>
      <c r="H79" s="16" t="s">
        <v>25</v>
      </c>
      <c r="I79" s="16" t="s">
        <v>28</v>
      </c>
      <c r="J79" s="16" t="s">
        <v>35</v>
      </c>
      <c r="K79" s="16"/>
      <c r="L79" s="16"/>
      <c r="M79" s="16"/>
      <c r="N79" s="16" t="str">
        <f>IF(ISERROR(VLOOKUP($P79,#REF!,4,FALSE)),"",(VLOOKUP($P79,#REF!,4,FALSE)))</f>
        <v/>
      </c>
      <c r="O79" s="16" t="str">
        <f>IF(ISERROR(VLOOKUP($P79,#REF!,34,FALSE)),"",(VLOOKUP($P79,#REF!,34,FALSE)))</f>
        <v/>
      </c>
      <c r="P79" s="16" t="s">
        <v>906</v>
      </c>
      <c r="Q79" s="16" t="e">
        <f>VLOOKUP(C79,'functional class'!B:E,3,FALSE)</f>
        <v>#N/A</v>
      </c>
      <c r="R79" s="16" t="str">
        <f>IF(ISERROR(VLOOKUP($T79,'Funding 5.4'!$A:$BP,3,FALSE)),"",(VLOOKUP($T79,'Funding 5.4'!$A:$BP,3,FALSE)))</f>
        <v>FD001003001002000000000000000000000000</v>
      </c>
      <c r="S79" s="16" t="str">
        <f>IF(ISERROR(VLOOKUP($T79,'Funding 5.4'!$A:$BP,35,FALSE)),"",(VLOOKUP($T79,'Funding 5.4'!$A:$BP,35,FALSE)))</f>
        <v>5692f970-c29c-4044-80d7-1bcdbdd34348</v>
      </c>
      <c r="T79" s="16" t="s">
        <v>1087</v>
      </c>
      <c r="U79" s="16" t="str">
        <f>IF(F79="gains/losses",IF(ISERROR(VLOOKUP(W79,'item gains&amp;losses'!A:EV,3,FALSE)),"",VLOOKUP(W79,'item gains&amp;losses'!A:EV,3,FALSE)),IF(F79="I",IF(ISERROR(VLOOKUP(W79,'item rev'!A:EV,3,FALSE)),"",VLOOKUP(W79,'item rev'!A:EV,3,FALSE)),IF(F79="e",IF(ISERROR(VLOOKUP(W79,'item exp'!A:BQ,3,FALSE)),"",VLOOKUP(W79,'item exp'!A:BQ,3,FALSE)))))</f>
        <v>IE003001017000000000000000000000000000</v>
      </c>
      <c r="V79" s="16" t="str">
        <f>IF($F79="gains/losses",IF(ISERROR(VLOOKUP($W79,'item gains&amp;losses'!$A:$EV,35,FALSE)),"",VLOOKUP($W79,'item gains&amp;losses'!$A:$EV,35,FALSE)),IF($F79="I",IF(ISERROR(VLOOKUP($W79,'item rev'!$A:$EV,34,FALSE)),"",VLOOKUP($W79,'item rev'!$A:$EV,34,FALSE)),IF($F79="e",IF(ISERROR(VLOOKUP($W79,'item exp'!$A:$BQ,35,FALSE)),"",VLOOKUP($W79,'item exp'!$A:$BQ,35,FALSE)))))</f>
        <v>0dea8f15-fb0f-4a1e-8123-c8aff3d0319c</v>
      </c>
      <c r="W79" s="16" t="str">
        <f>VLOOKUP(E79,'items list'!B:D,3,FALSE)</f>
        <v>Expenditure: Contracted Services - Outsourced Services: Medical Services [Medical Health Services &amp; Support]</v>
      </c>
      <c r="X79" s="16" t="str">
        <f>IF(ISERROR(VLOOKUP($Z79,'reg ind'!$A:$AI,3,FALSE)),"",(VLOOKUP($Z79,'reg ind'!$A:$AI,3,FALSE)))</f>
        <v>RX002003001002003003006001000000000000</v>
      </c>
      <c r="Y79" s="16" t="str">
        <f>IF(ISERROR(VLOOKUP($Z79,'reg ind'!$A:$AI,35,FALSE)),"",(VLOOKUP($Z79,'reg ind'!$A:$AI,35,FALSE)))</f>
        <v>f2564b3b-f64a-4df4-9e78-f1a994736e35</v>
      </c>
      <c r="Z79" s="16" t="s">
        <v>4358</v>
      </c>
      <c r="AA79" s="16" t="str">
        <f>IF(ISERROR(VLOOKUP($AC79,costing!$A:$BP,3,FALSE)),"",(VLOOKUP($AC79,costing!$A:$BP,3,FALSE)))</f>
        <v>CO002004000000000000000000000000000000</v>
      </c>
      <c r="AB79" s="16" t="str">
        <f>IF(ISERROR(VLOOKUP($AC79,costing!$A:$BP,35,FALSE)),"",(VLOOKUP($AC79,costing!$A:$BP,35,FALSE)))</f>
        <v>47c7ba65-c270-4a7f-91ba-3842eb629ddf</v>
      </c>
      <c r="AC79" s="16" t="s">
        <v>4368</v>
      </c>
    </row>
    <row r="80" spans="1:29" x14ac:dyDescent="0.2">
      <c r="A80" s="184"/>
      <c r="B80" s="184">
        <v>10</v>
      </c>
      <c r="C80" s="184">
        <v>12</v>
      </c>
      <c r="D80" s="184">
        <f t="shared" si="5"/>
        <v>5013</v>
      </c>
      <c r="E80" s="184">
        <v>1081</v>
      </c>
      <c r="F80" s="184" t="s">
        <v>662</v>
      </c>
      <c r="G80" s="16" t="s">
        <v>15</v>
      </c>
      <c r="H80" s="16" t="s">
        <v>25</v>
      </c>
      <c r="I80" s="16" t="s">
        <v>28</v>
      </c>
      <c r="J80" s="16" t="s">
        <v>35</v>
      </c>
      <c r="K80" s="16"/>
      <c r="L80" s="16"/>
      <c r="M80" s="16"/>
      <c r="N80" s="16" t="str">
        <f>IF(ISERROR(VLOOKUP($P80,#REF!,4,FALSE)),"",(VLOOKUP($P80,#REF!,4,FALSE)))</f>
        <v/>
      </c>
      <c r="O80" s="16" t="str">
        <f>IF(ISERROR(VLOOKUP($P80,#REF!,34,FALSE)),"",(VLOOKUP($P80,#REF!,34,FALSE)))</f>
        <v/>
      </c>
      <c r="P80" s="16" t="s">
        <v>906</v>
      </c>
      <c r="Q80" s="16" t="e">
        <f>VLOOKUP(C80,'functional class'!B:E,3,FALSE)</f>
        <v>#N/A</v>
      </c>
      <c r="R80" s="16" t="str">
        <f>IF(ISERROR(VLOOKUP($T80,'Funding 5.4'!$A:$BP,3,FALSE)),"",(VLOOKUP($T80,'Funding 5.4'!$A:$BP,3,FALSE)))</f>
        <v>FD001003001002000000000000000000000000</v>
      </c>
      <c r="S80" s="16" t="str">
        <f>IF(ISERROR(VLOOKUP($T80,'Funding 5.4'!$A:$BP,35,FALSE)),"",(VLOOKUP($T80,'Funding 5.4'!$A:$BP,35,FALSE)))</f>
        <v>5692f970-c29c-4044-80d7-1bcdbdd34348</v>
      </c>
      <c r="T80" s="16" t="s">
        <v>1087</v>
      </c>
      <c r="U80" s="16" t="str">
        <f>IF(F80="gains/losses",IF(ISERROR(VLOOKUP(W80,'item gains&amp;losses'!A:EV,3,FALSE)),"",VLOOKUP(W80,'item gains&amp;losses'!A:EV,3,FALSE)),IF(F80="I",IF(ISERROR(VLOOKUP(W80,'item rev'!A:EV,3,FALSE)),"",VLOOKUP(W80,'item rev'!A:EV,3,FALSE)),IF(F80="e",IF(ISERROR(VLOOKUP(W80,'item exp'!A:BQ,3,FALSE)),"",VLOOKUP(W80,'item exp'!A:BQ,3,FALSE)))))</f>
        <v>IE003001018000000000000000000000000000</v>
      </c>
      <c r="V80" s="16" t="str">
        <f>IF($F80="gains/losses",IF(ISERROR(VLOOKUP($W80,'item gains&amp;losses'!$A:$EV,35,FALSE)),"",VLOOKUP($W80,'item gains&amp;losses'!$A:$EV,35,FALSE)),IF($F80="I",IF(ISERROR(VLOOKUP($W80,'item rev'!$A:$EV,34,FALSE)),"",VLOOKUP($W80,'item rev'!$A:$EV,34,FALSE)),IF($F80="e",IF(ISERROR(VLOOKUP($W80,'item exp'!$A:$BQ,35,FALSE)),"",VLOOKUP($W80,'item exp'!$A:$BQ,35,FALSE)))))</f>
        <v>23e521a7-b030-4cf8-9902-32ac85210ee0</v>
      </c>
      <c r="W80" s="16" t="str">
        <f>VLOOKUP(E80,'items list'!B:D,3,FALSE)</f>
        <v>Expenditure: Contracted Services - Outsourced Services: Mini Dumping Sites</v>
      </c>
      <c r="X80" s="16" t="str">
        <f>IF(ISERROR(VLOOKUP($Z80,'reg ind'!$A:$AI,3,FALSE)),"",(VLOOKUP($Z80,'reg ind'!$A:$AI,3,FALSE)))</f>
        <v>RX002003001002003003006001000000000000</v>
      </c>
      <c r="Y80" s="16" t="str">
        <f>IF(ISERROR(VLOOKUP($Z80,'reg ind'!$A:$AI,35,FALSE)),"",(VLOOKUP($Z80,'reg ind'!$A:$AI,35,FALSE)))</f>
        <v>f2564b3b-f64a-4df4-9e78-f1a994736e35</v>
      </c>
      <c r="Z80" s="16" t="s">
        <v>4358</v>
      </c>
      <c r="AA80" s="16" t="str">
        <f>IF(ISERROR(VLOOKUP($AC80,costing!$A:$BP,3,FALSE)),"",(VLOOKUP($AC80,costing!$A:$BP,3,FALSE)))</f>
        <v>CO002004000000000000000000000000000000</v>
      </c>
      <c r="AB80" s="16" t="str">
        <f>IF(ISERROR(VLOOKUP($AC80,costing!$A:$BP,35,FALSE)),"",(VLOOKUP($AC80,costing!$A:$BP,35,FALSE)))</f>
        <v>47c7ba65-c270-4a7f-91ba-3842eb629ddf</v>
      </c>
      <c r="AC80" s="16" t="s">
        <v>4368</v>
      </c>
    </row>
    <row r="81" spans="1:29" x14ac:dyDescent="0.2">
      <c r="A81" s="184"/>
      <c r="B81" s="184">
        <v>10</v>
      </c>
      <c r="C81" s="184">
        <v>12</v>
      </c>
      <c r="D81" s="184">
        <f t="shared" si="5"/>
        <v>5013</v>
      </c>
      <c r="E81" s="184">
        <v>1082</v>
      </c>
      <c r="F81" s="184" t="s">
        <v>662</v>
      </c>
      <c r="G81" s="16" t="s">
        <v>15</v>
      </c>
      <c r="H81" s="16" t="s">
        <v>25</v>
      </c>
      <c r="I81" s="16" t="s">
        <v>28</v>
      </c>
      <c r="J81" s="16" t="s">
        <v>35</v>
      </c>
      <c r="K81" s="16"/>
      <c r="L81" s="16"/>
      <c r="M81" s="16"/>
      <c r="N81" s="16" t="str">
        <f>IF(ISERROR(VLOOKUP($P81,#REF!,4,FALSE)),"",(VLOOKUP($P81,#REF!,4,FALSE)))</f>
        <v/>
      </c>
      <c r="O81" s="16" t="str">
        <f>IF(ISERROR(VLOOKUP($P81,#REF!,34,FALSE)),"",(VLOOKUP($P81,#REF!,34,FALSE)))</f>
        <v/>
      </c>
      <c r="P81" s="16" t="s">
        <v>906</v>
      </c>
      <c r="Q81" s="16" t="e">
        <f>VLOOKUP(C81,'functional class'!B:E,3,FALSE)</f>
        <v>#N/A</v>
      </c>
      <c r="R81" s="16" t="str">
        <f>IF(ISERROR(VLOOKUP($T81,'Funding 5.4'!$A:$BP,3,FALSE)),"",(VLOOKUP($T81,'Funding 5.4'!$A:$BP,3,FALSE)))</f>
        <v>FD001003001002000000000000000000000000</v>
      </c>
      <c r="S81" s="16" t="str">
        <f>IF(ISERROR(VLOOKUP($T81,'Funding 5.4'!$A:$BP,35,FALSE)),"",(VLOOKUP($T81,'Funding 5.4'!$A:$BP,35,FALSE)))</f>
        <v>5692f970-c29c-4044-80d7-1bcdbdd34348</v>
      </c>
      <c r="T81" s="16" t="s">
        <v>1087</v>
      </c>
      <c r="U81" s="16" t="str">
        <f>IF(F81="gains/losses",IF(ISERROR(VLOOKUP(W81,'item gains&amp;losses'!A:EV,3,FALSE)),"",VLOOKUP(W81,'item gains&amp;losses'!A:EV,3,FALSE)),IF(F81="I",IF(ISERROR(VLOOKUP(W81,'item rev'!A:EV,3,FALSE)),"",VLOOKUP(W81,'item rev'!A:EV,3,FALSE)),IF(F81="e",IF(ISERROR(VLOOKUP(W81,'item exp'!A:BQ,3,FALSE)),"",VLOOKUP(W81,'item exp'!A:BQ,3,FALSE)))))</f>
        <v>IE003001019000000000000000000000000000</v>
      </c>
      <c r="V81" s="16" t="str">
        <f>IF($F81="gains/losses",IF(ISERROR(VLOOKUP($W81,'item gains&amp;losses'!$A:$EV,35,FALSE)),"",VLOOKUP($W81,'item gains&amp;losses'!$A:$EV,35,FALSE)),IF($F81="I",IF(ISERROR(VLOOKUP($W81,'item rev'!$A:$EV,34,FALSE)),"",VLOOKUP($W81,'item rev'!$A:$EV,34,FALSE)),IF($F81="e",IF(ISERROR(VLOOKUP($W81,'item exp'!$A:$BQ,35,FALSE)),"",VLOOKUP($W81,'item exp'!$A:$BQ,35,FALSE)))))</f>
        <v>2fe34746-03dd-4275-86ca-4fca6640489a</v>
      </c>
      <c r="W81" s="16" t="str">
        <f>VLOOKUP(E81,'items list'!B:D,3,FALSE)</f>
        <v>Expenditure: Contracted Services - Outsourced Services: Organic and Building Refuse Removal</v>
      </c>
      <c r="X81" s="16" t="str">
        <f>IF(ISERROR(VLOOKUP($Z81,'reg ind'!$A:$AI,3,FALSE)),"",(VLOOKUP($Z81,'reg ind'!$A:$AI,3,FALSE)))</f>
        <v>RX002003001002003003006001000000000000</v>
      </c>
      <c r="Y81" s="16" t="str">
        <f>IF(ISERROR(VLOOKUP($Z81,'reg ind'!$A:$AI,35,FALSE)),"",(VLOOKUP($Z81,'reg ind'!$A:$AI,35,FALSE)))</f>
        <v>f2564b3b-f64a-4df4-9e78-f1a994736e35</v>
      </c>
      <c r="Z81" s="16" t="s">
        <v>4358</v>
      </c>
      <c r="AA81" s="16" t="str">
        <f>IF(ISERROR(VLOOKUP($AC81,costing!$A:$BP,3,FALSE)),"",(VLOOKUP($AC81,costing!$A:$BP,3,FALSE)))</f>
        <v>CO002004000000000000000000000000000000</v>
      </c>
      <c r="AB81" s="16" t="str">
        <f>IF(ISERROR(VLOOKUP($AC81,costing!$A:$BP,35,FALSE)),"",(VLOOKUP($AC81,costing!$A:$BP,35,FALSE)))</f>
        <v>47c7ba65-c270-4a7f-91ba-3842eb629ddf</v>
      </c>
      <c r="AC81" s="16" t="s">
        <v>4368</v>
      </c>
    </row>
    <row r="82" spans="1:29" x14ac:dyDescent="0.2">
      <c r="A82" s="184"/>
      <c r="B82" s="184">
        <v>10</v>
      </c>
      <c r="C82" s="184">
        <v>12</v>
      </c>
      <c r="D82" s="184">
        <f t="shared" si="5"/>
        <v>5013</v>
      </c>
      <c r="E82" s="184">
        <v>1083</v>
      </c>
      <c r="F82" s="184" t="s">
        <v>662</v>
      </c>
      <c r="G82" s="16" t="s">
        <v>15</v>
      </c>
      <c r="H82" s="16" t="s">
        <v>25</v>
      </c>
      <c r="I82" s="16" t="s">
        <v>28</v>
      </c>
      <c r="J82" s="16" t="s">
        <v>35</v>
      </c>
      <c r="K82" s="16"/>
      <c r="L82" s="16"/>
      <c r="M82" s="16"/>
      <c r="N82" s="16" t="str">
        <f>IF(ISERROR(VLOOKUP($P82,#REF!,4,FALSE)),"",(VLOOKUP($P82,#REF!,4,FALSE)))</f>
        <v/>
      </c>
      <c r="O82" s="16" t="str">
        <f>IF(ISERROR(VLOOKUP($P82,#REF!,34,FALSE)),"",(VLOOKUP($P82,#REF!,34,FALSE)))</f>
        <v/>
      </c>
      <c r="P82" s="16" t="s">
        <v>906</v>
      </c>
      <c r="Q82" s="16" t="e">
        <f>VLOOKUP(C82,'functional class'!B:E,3,FALSE)</f>
        <v>#N/A</v>
      </c>
      <c r="R82" s="16" t="str">
        <f>IF(ISERROR(VLOOKUP($T82,'Funding 5.4'!$A:$BP,3,FALSE)),"",(VLOOKUP($T82,'Funding 5.4'!$A:$BP,3,FALSE)))</f>
        <v>FD001003001002000000000000000000000000</v>
      </c>
      <c r="S82" s="16" t="str">
        <f>IF(ISERROR(VLOOKUP($T82,'Funding 5.4'!$A:$BP,35,FALSE)),"",(VLOOKUP($T82,'Funding 5.4'!$A:$BP,35,FALSE)))</f>
        <v>5692f970-c29c-4044-80d7-1bcdbdd34348</v>
      </c>
      <c r="T82" s="16" t="s">
        <v>1087</v>
      </c>
      <c r="U82" s="16" t="str">
        <f>IF(F82="gains/losses",IF(ISERROR(VLOOKUP(W82,'item gains&amp;losses'!A:EV,3,FALSE)),"",VLOOKUP(W82,'item gains&amp;losses'!A:EV,3,FALSE)),IF(F82="I",IF(ISERROR(VLOOKUP(W82,'item rev'!A:EV,3,FALSE)),"",VLOOKUP(W82,'item rev'!A:EV,3,FALSE)),IF(F82="e",IF(ISERROR(VLOOKUP(W82,'item exp'!A:BQ,3,FALSE)),"",VLOOKUP(W82,'item exp'!A:BQ,3,FALSE)))))</f>
        <v>IE003001020000000000000000000000000000</v>
      </c>
      <c r="V82" s="16" t="str">
        <f>IF($F82="gains/losses",IF(ISERROR(VLOOKUP($W82,'item gains&amp;losses'!$A:$EV,35,FALSE)),"",VLOOKUP($W82,'item gains&amp;losses'!$A:$EV,35,FALSE)),IF($F82="I",IF(ISERROR(VLOOKUP($W82,'item rev'!$A:$EV,34,FALSE)),"",VLOOKUP($W82,'item rev'!$A:$EV,34,FALSE)),IF($F82="e",IF(ISERROR(VLOOKUP($W82,'item exp'!$A:$BQ,35,FALSE)),"",VLOOKUP($W82,'item exp'!$A:$BQ,35,FALSE)))))</f>
        <v>0313a787-adc3-42e4-b1d0-de419291ebef</v>
      </c>
      <c r="W82" s="16" t="str">
        <f>VLOOKUP(E82,'items list'!B:D,3,FALSE)</f>
        <v>Expenditure: Contracted Services - Outsourced Services: Personnel and Labour</v>
      </c>
      <c r="X82" s="16" t="str">
        <f>IF(ISERROR(VLOOKUP($Z82,'reg ind'!$A:$AI,3,FALSE)),"",(VLOOKUP($Z82,'reg ind'!$A:$AI,3,FALSE)))</f>
        <v>RX002003001002003003006001000000000000</v>
      </c>
      <c r="Y82" s="16" t="str">
        <f>IF(ISERROR(VLOOKUP($Z82,'reg ind'!$A:$AI,35,FALSE)),"",(VLOOKUP($Z82,'reg ind'!$A:$AI,35,FALSE)))</f>
        <v>f2564b3b-f64a-4df4-9e78-f1a994736e35</v>
      </c>
      <c r="Z82" s="16" t="s">
        <v>4358</v>
      </c>
      <c r="AA82" s="16" t="str">
        <f>IF(ISERROR(VLOOKUP($AC82,costing!$A:$BP,3,FALSE)),"",(VLOOKUP($AC82,costing!$A:$BP,3,FALSE)))</f>
        <v>CO002004000000000000000000000000000000</v>
      </c>
      <c r="AB82" s="16" t="str">
        <f>IF(ISERROR(VLOOKUP($AC82,costing!$A:$BP,35,FALSE)),"",(VLOOKUP($AC82,costing!$A:$BP,35,FALSE)))</f>
        <v>47c7ba65-c270-4a7f-91ba-3842eb629ddf</v>
      </c>
      <c r="AC82" s="16" t="s">
        <v>4368</v>
      </c>
    </row>
    <row r="83" spans="1:29" x14ac:dyDescent="0.2">
      <c r="A83" s="184"/>
      <c r="B83" s="184">
        <v>10</v>
      </c>
      <c r="C83" s="184">
        <v>12</v>
      </c>
      <c r="D83" s="184">
        <f t="shared" si="5"/>
        <v>5014</v>
      </c>
      <c r="E83" s="184">
        <v>1084</v>
      </c>
      <c r="F83" s="184" t="s">
        <v>662</v>
      </c>
      <c r="G83" s="16" t="s">
        <v>15</v>
      </c>
      <c r="H83" s="16" t="s">
        <v>25</v>
      </c>
      <c r="I83" s="16" t="s">
        <v>28</v>
      </c>
      <c r="J83" s="16" t="s">
        <v>35</v>
      </c>
      <c r="K83" s="16"/>
      <c r="L83" s="16"/>
      <c r="M83" s="16"/>
      <c r="N83" s="16" t="str">
        <f>IF(ISERROR(VLOOKUP($P83,#REF!,4,FALSE)),"",(VLOOKUP($P83,#REF!,4,FALSE)))</f>
        <v/>
      </c>
      <c r="O83" s="16" t="str">
        <f>IF(ISERROR(VLOOKUP($P83,#REF!,34,FALSE)),"",(VLOOKUP($P83,#REF!,34,FALSE)))</f>
        <v/>
      </c>
      <c r="P83" s="16" t="s">
        <v>906</v>
      </c>
      <c r="Q83" s="16" t="e">
        <f>VLOOKUP(C83,'functional class'!B:E,3,FALSE)</f>
        <v>#N/A</v>
      </c>
      <c r="R83" s="16" t="str">
        <f>IF(ISERROR(VLOOKUP($T83,'Funding 5.4'!$A:$BP,3,FALSE)),"",(VLOOKUP($T83,'Funding 5.4'!$A:$BP,3,FALSE)))</f>
        <v>FD001003001002000000000000000000000000</v>
      </c>
      <c r="S83" s="16" t="str">
        <f>IF(ISERROR(VLOOKUP($T83,'Funding 5.4'!$A:$BP,35,FALSE)),"",(VLOOKUP($T83,'Funding 5.4'!$A:$BP,35,FALSE)))</f>
        <v>5692f970-c29c-4044-80d7-1bcdbdd34348</v>
      </c>
      <c r="T83" s="16" t="s">
        <v>1087</v>
      </c>
      <c r="U83" s="16" t="str">
        <f>IF(F83="gains/losses",IF(ISERROR(VLOOKUP(W83,'item gains&amp;losses'!A:EV,3,FALSE)),"",VLOOKUP(W83,'item gains&amp;losses'!A:EV,3,FALSE)),IF(F83="I",IF(ISERROR(VLOOKUP(W83,'item rev'!A:EV,3,FALSE)),"",VLOOKUP(W83,'item rev'!A:EV,3,FALSE)),IF(F83="e",IF(ISERROR(VLOOKUP(W83,'item exp'!A:BQ,3,FALSE)),"",VLOOKUP(W83,'item exp'!A:BQ,3,FALSE)))))</f>
        <v>IE003001021000000000000000000000000000</v>
      </c>
      <c r="V83" s="16" t="str">
        <f>IF($F83="gains/losses",IF(ISERROR(VLOOKUP($W83,'item gains&amp;losses'!$A:$EV,35,FALSE)),"",VLOOKUP($W83,'item gains&amp;losses'!$A:$EV,35,FALSE)),IF($F83="I",IF(ISERROR(VLOOKUP($W83,'item rev'!$A:$EV,34,FALSE)),"",VLOOKUP($W83,'item rev'!$A:$EV,34,FALSE)),IF($F83="e",IF(ISERROR(VLOOKUP($W83,'item exp'!$A:$BQ,35,FALSE)),"",VLOOKUP($W83,'item exp'!$A:$BQ,35,FALSE)))))</f>
        <v>f341f8da-fd12-4e72-85e7-cf7d745ca448</v>
      </c>
      <c r="W83" s="16" t="str">
        <f>VLOOKUP(E83,'items list'!B:D,3,FALSE)</f>
        <v>Expenditure: Contracted Services - Outsourced Services: Post Mortem</v>
      </c>
      <c r="X83" s="16" t="str">
        <f>IF(ISERROR(VLOOKUP($Z83,'reg ind'!$A:$AI,3,FALSE)),"",(VLOOKUP($Z83,'reg ind'!$A:$AI,3,FALSE)))</f>
        <v>RX002003001002003003006001000000000000</v>
      </c>
      <c r="Y83" s="16" t="str">
        <f>IF(ISERROR(VLOOKUP($Z83,'reg ind'!$A:$AI,35,FALSE)),"",(VLOOKUP($Z83,'reg ind'!$A:$AI,35,FALSE)))</f>
        <v>f2564b3b-f64a-4df4-9e78-f1a994736e35</v>
      </c>
      <c r="Z83" s="16" t="s">
        <v>4358</v>
      </c>
      <c r="AA83" s="16" t="str">
        <f>IF(ISERROR(VLOOKUP($AC83,costing!$A:$BP,3,FALSE)),"",(VLOOKUP($AC83,costing!$A:$BP,3,FALSE)))</f>
        <v>CO002004000000000000000000000000000000</v>
      </c>
      <c r="AB83" s="16" t="str">
        <f>IF(ISERROR(VLOOKUP($AC83,costing!$A:$BP,35,FALSE)),"",(VLOOKUP($AC83,costing!$A:$BP,35,FALSE)))</f>
        <v>47c7ba65-c270-4a7f-91ba-3842eb629ddf</v>
      </c>
      <c r="AC83" s="16" t="s">
        <v>4368</v>
      </c>
    </row>
    <row r="84" spans="1:29" x14ac:dyDescent="0.2">
      <c r="A84" s="184"/>
      <c r="B84" s="184">
        <v>10</v>
      </c>
      <c r="C84" s="184">
        <v>12</v>
      </c>
      <c r="D84" s="184">
        <f t="shared" si="5"/>
        <v>5014</v>
      </c>
      <c r="E84" s="184">
        <v>1085</v>
      </c>
      <c r="F84" s="184" t="s">
        <v>662</v>
      </c>
      <c r="G84" s="16" t="s">
        <v>15</v>
      </c>
      <c r="H84" s="16" t="s">
        <v>25</v>
      </c>
      <c r="I84" s="16" t="s">
        <v>28</v>
      </c>
      <c r="J84" s="16" t="s">
        <v>35</v>
      </c>
      <c r="K84" s="16"/>
      <c r="L84" s="16"/>
      <c r="M84" s="16"/>
      <c r="N84" s="16" t="str">
        <f>IF(ISERROR(VLOOKUP($P84,#REF!,4,FALSE)),"",(VLOOKUP($P84,#REF!,4,FALSE)))</f>
        <v/>
      </c>
      <c r="O84" s="16" t="str">
        <f>IF(ISERROR(VLOOKUP($P84,#REF!,34,FALSE)),"",(VLOOKUP($P84,#REF!,34,FALSE)))</f>
        <v/>
      </c>
      <c r="P84" s="16" t="s">
        <v>906</v>
      </c>
      <c r="Q84" s="16" t="e">
        <f>VLOOKUP(C84,'functional class'!B:E,3,FALSE)</f>
        <v>#N/A</v>
      </c>
      <c r="R84" s="16" t="str">
        <f>IF(ISERROR(VLOOKUP($T84,'Funding 5.4'!$A:$BP,3,FALSE)),"",(VLOOKUP($T84,'Funding 5.4'!$A:$BP,3,FALSE)))</f>
        <v>FD001003001002000000000000000000000000</v>
      </c>
      <c r="S84" s="16" t="str">
        <f>IF(ISERROR(VLOOKUP($T84,'Funding 5.4'!$A:$BP,35,FALSE)),"",(VLOOKUP($T84,'Funding 5.4'!$A:$BP,35,FALSE)))</f>
        <v>5692f970-c29c-4044-80d7-1bcdbdd34348</v>
      </c>
      <c r="T84" s="16" t="s">
        <v>1087</v>
      </c>
      <c r="U84" s="16" t="str">
        <f>IF(F84="gains/losses",IF(ISERROR(VLOOKUP(W84,'item gains&amp;losses'!A:EV,3,FALSE)),"",VLOOKUP(W84,'item gains&amp;losses'!A:EV,3,FALSE)),IF(F84="I",IF(ISERROR(VLOOKUP(W84,'item rev'!A:EV,3,FALSE)),"",VLOOKUP(W84,'item rev'!A:EV,3,FALSE)),IF(F84="e",IF(ISERROR(VLOOKUP(W84,'item exp'!A:BQ,3,FALSE)),"",VLOOKUP(W84,'item exp'!A:BQ,3,FALSE)))))</f>
        <v>IE003001022000000000000000000000000000</v>
      </c>
      <c r="V84" s="16" t="str">
        <f>IF($F84="gains/losses",IF(ISERROR(VLOOKUP($W84,'item gains&amp;losses'!$A:$EV,35,FALSE)),"",VLOOKUP($W84,'item gains&amp;losses'!$A:$EV,35,FALSE)),IF($F84="I",IF(ISERROR(VLOOKUP($W84,'item rev'!$A:$EV,34,FALSE)),"",VLOOKUP($W84,'item rev'!$A:$EV,34,FALSE)),IF($F84="e",IF(ISERROR(VLOOKUP($W84,'item exp'!$A:$BQ,35,FALSE)),"",VLOOKUP($W84,'item exp'!$A:$BQ,35,FALSE)))))</f>
        <v>bfbb491f-f22b-4057-943b-03e93da0f28a</v>
      </c>
      <c r="W84" s="16" t="str">
        <f>VLOOKUP(E84,'items list'!B:D,3,FALSE)</f>
        <v>Expenditure: Contracted Services - Outsourced Services: Professional Staff</v>
      </c>
      <c r="X84" s="16" t="str">
        <f>IF(ISERROR(VLOOKUP($Z84,'reg ind'!$A:$AI,3,FALSE)),"",(VLOOKUP($Z84,'reg ind'!$A:$AI,3,FALSE)))</f>
        <v>RX002003001002003003006001000000000000</v>
      </c>
      <c r="Y84" s="16" t="str">
        <f>IF(ISERROR(VLOOKUP($Z84,'reg ind'!$A:$AI,35,FALSE)),"",(VLOOKUP($Z84,'reg ind'!$A:$AI,35,FALSE)))</f>
        <v>f2564b3b-f64a-4df4-9e78-f1a994736e35</v>
      </c>
      <c r="Z84" s="16" t="s">
        <v>4358</v>
      </c>
      <c r="AA84" s="16" t="str">
        <f>IF(ISERROR(VLOOKUP($AC84,costing!$A:$BP,3,FALSE)),"",(VLOOKUP($AC84,costing!$A:$BP,3,FALSE)))</f>
        <v>CO002004000000000000000000000000000000</v>
      </c>
      <c r="AB84" s="16" t="str">
        <f>IF(ISERROR(VLOOKUP($AC84,costing!$A:$BP,35,FALSE)),"",(VLOOKUP($AC84,costing!$A:$BP,35,FALSE)))</f>
        <v>47c7ba65-c270-4a7f-91ba-3842eb629ddf</v>
      </c>
      <c r="AC84" s="16" t="s">
        <v>4368</v>
      </c>
    </row>
    <row r="85" spans="1:29" x14ac:dyDescent="0.2">
      <c r="A85" s="184"/>
      <c r="B85" s="184">
        <v>10</v>
      </c>
      <c r="C85" s="184">
        <v>12</v>
      </c>
      <c r="D85" s="184">
        <f t="shared" si="5"/>
        <v>5014</v>
      </c>
      <c r="E85" s="184">
        <v>1086</v>
      </c>
      <c r="F85" s="184" t="s">
        <v>662</v>
      </c>
      <c r="G85" s="16" t="s">
        <v>15</v>
      </c>
      <c r="H85" s="16" t="s">
        <v>25</v>
      </c>
      <c r="I85" s="16" t="s">
        <v>28</v>
      </c>
      <c r="J85" s="16" t="s">
        <v>35</v>
      </c>
      <c r="K85" s="16"/>
      <c r="L85" s="16"/>
      <c r="M85" s="16"/>
      <c r="N85" s="16" t="str">
        <f>IF(ISERROR(VLOOKUP($P85,#REF!,4,FALSE)),"",(VLOOKUP($P85,#REF!,4,FALSE)))</f>
        <v/>
      </c>
      <c r="O85" s="16" t="str">
        <f>IF(ISERROR(VLOOKUP($P85,#REF!,34,FALSE)),"",(VLOOKUP($P85,#REF!,34,FALSE)))</f>
        <v/>
      </c>
      <c r="P85" s="16" t="s">
        <v>906</v>
      </c>
      <c r="Q85" s="16" t="e">
        <f>VLOOKUP(C85,'functional class'!B:E,3,FALSE)</f>
        <v>#N/A</v>
      </c>
      <c r="R85" s="16" t="str">
        <f>IF(ISERROR(VLOOKUP($T85,'Funding 5.4'!$A:$BP,3,FALSE)),"",(VLOOKUP($T85,'Funding 5.4'!$A:$BP,3,FALSE)))</f>
        <v>FD001003001002000000000000000000000000</v>
      </c>
      <c r="S85" s="16" t="str">
        <f>IF(ISERROR(VLOOKUP($T85,'Funding 5.4'!$A:$BP,35,FALSE)),"",(VLOOKUP($T85,'Funding 5.4'!$A:$BP,35,FALSE)))</f>
        <v>5692f970-c29c-4044-80d7-1bcdbdd34348</v>
      </c>
      <c r="T85" s="16" t="s">
        <v>1087</v>
      </c>
      <c r="U85" s="16" t="str">
        <f>IF(F85="gains/losses",IF(ISERROR(VLOOKUP(W85,'item gains&amp;losses'!A:EV,3,FALSE)),"",VLOOKUP(W85,'item gains&amp;losses'!A:EV,3,FALSE)),IF(F85="I",IF(ISERROR(VLOOKUP(W85,'item rev'!A:EV,3,FALSE)),"",VLOOKUP(W85,'item rev'!A:EV,3,FALSE)),IF(F85="e",IF(ISERROR(VLOOKUP(W85,'item exp'!A:BQ,3,FALSE)),"",VLOOKUP(W85,'item exp'!A:BQ,3,FALSE)))))</f>
        <v>IE003001023000000000000000000000000000</v>
      </c>
      <c r="V85" s="16" t="str">
        <f>IF($F85="gains/losses",IF(ISERROR(VLOOKUP($W85,'item gains&amp;losses'!$A:$EV,35,FALSE)),"",VLOOKUP($W85,'item gains&amp;losses'!$A:$EV,35,FALSE)),IF($F85="I",IF(ISERROR(VLOOKUP($W85,'item rev'!$A:$EV,34,FALSE)),"",VLOOKUP($W85,'item rev'!$A:$EV,34,FALSE)),IF($F85="e",IF(ISERROR(VLOOKUP($W85,'item exp'!$A:$BQ,35,FALSE)),"",VLOOKUP($W85,'item exp'!$A:$BQ,35,FALSE)))))</f>
        <v>04e40a53-56f5-4e3b-a7d0-3396d9050fc9</v>
      </c>
      <c r="W85" s="16" t="str">
        <f>VLOOKUP(E85,'items list'!B:D,3,FALSE)</f>
        <v>Expenditure: Contracted Services - Outsourced Services: Connection/Dis-connection</v>
      </c>
      <c r="X85" s="16" t="str">
        <f>IF(ISERROR(VLOOKUP($Z85,'reg ind'!$A:$AI,3,FALSE)),"",(VLOOKUP($Z85,'reg ind'!$A:$AI,3,FALSE)))</f>
        <v>RX002003001002003003006001000000000000</v>
      </c>
      <c r="Y85" s="16" t="str">
        <f>IF(ISERROR(VLOOKUP($Z85,'reg ind'!$A:$AI,35,FALSE)),"",(VLOOKUP($Z85,'reg ind'!$A:$AI,35,FALSE)))</f>
        <v>f2564b3b-f64a-4df4-9e78-f1a994736e35</v>
      </c>
      <c r="Z85" s="16" t="s">
        <v>4358</v>
      </c>
      <c r="AA85" s="16" t="str">
        <f>IF(ISERROR(VLOOKUP($AC85,costing!$A:$BP,3,FALSE)),"",(VLOOKUP($AC85,costing!$A:$BP,3,FALSE)))</f>
        <v>CO002004000000000000000000000000000000</v>
      </c>
      <c r="AB85" s="16" t="str">
        <f>IF(ISERROR(VLOOKUP($AC85,costing!$A:$BP,35,FALSE)),"",(VLOOKUP($AC85,costing!$A:$BP,35,FALSE)))</f>
        <v>47c7ba65-c270-4a7f-91ba-3842eb629ddf</v>
      </c>
      <c r="AC85" s="16" t="s">
        <v>4368</v>
      </c>
    </row>
    <row r="86" spans="1:29" x14ac:dyDescent="0.2">
      <c r="A86" s="184"/>
      <c r="B86" s="184">
        <v>10</v>
      </c>
      <c r="C86" s="184">
        <v>12</v>
      </c>
      <c r="D86" s="184">
        <f t="shared" si="5"/>
        <v>5014</v>
      </c>
      <c r="E86" s="184">
        <v>1087</v>
      </c>
      <c r="F86" s="184" t="s">
        <v>662</v>
      </c>
      <c r="G86" s="16" t="s">
        <v>15</v>
      </c>
      <c r="H86" s="16" t="s">
        <v>25</v>
      </c>
      <c r="I86" s="16" t="s">
        <v>28</v>
      </c>
      <c r="J86" s="16" t="s">
        <v>35</v>
      </c>
      <c r="K86" s="16"/>
      <c r="L86" s="16"/>
      <c r="M86" s="16"/>
      <c r="N86" s="16" t="str">
        <f>IF(ISERROR(VLOOKUP($P86,#REF!,4,FALSE)),"",(VLOOKUP($P86,#REF!,4,FALSE)))</f>
        <v/>
      </c>
      <c r="O86" s="16" t="str">
        <f>IF(ISERROR(VLOOKUP($P86,#REF!,34,FALSE)),"",(VLOOKUP($P86,#REF!,34,FALSE)))</f>
        <v/>
      </c>
      <c r="P86" s="16" t="s">
        <v>906</v>
      </c>
      <c r="Q86" s="16" t="e">
        <f>VLOOKUP(C86,'functional class'!B:E,3,FALSE)</f>
        <v>#N/A</v>
      </c>
      <c r="R86" s="16" t="str">
        <f>IF(ISERROR(VLOOKUP($T86,'Funding 5.4'!$A:$BP,3,FALSE)),"",(VLOOKUP($T86,'Funding 5.4'!$A:$BP,3,FALSE)))</f>
        <v>FD001003001002000000000000000000000000</v>
      </c>
      <c r="S86" s="16" t="str">
        <f>IF(ISERROR(VLOOKUP($T86,'Funding 5.4'!$A:$BP,35,FALSE)),"",(VLOOKUP($T86,'Funding 5.4'!$A:$BP,35,FALSE)))</f>
        <v>5692f970-c29c-4044-80d7-1bcdbdd34348</v>
      </c>
      <c r="T86" s="16" t="s">
        <v>1087</v>
      </c>
      <c r="U86" s="16" t="str">
        <f>IF(F86="gains/losses",IF(ISERROR(VLOOKUP(W86,'item gains&amp;losses'!A:EV,3,FALSE)),"",VLOOKUP(W86,'item gains&amp;losses'!A:EV,3,FALSE)),IF(F86="I",IF(ISERROR(VLOOKUP(W86,'item rev'!A:EV,3,FALSE)),"",VLOOKUP(W86,'item rev'!A:EV,3,FALSE)),IF(F86="e",IF(ISERROR(VLOOKUP(W86,'item exp'!A:BQ,3,FALSE)),"",VLOOKUP(W86,'item exp'!A:BQ,3,FALSE)))))</f>
        <v>IE003001023001000000000000000000000000</v>
      </c>
      <c r="V86" s="16" t="str">
        <f>IF($F86="gains/losses",IF(ISERROR(VLOOKUP($W86,'item gains&amp;losses'!$A:$EV,35,FALSE)),"",VLOOKUP($W86,'item gains&amp;losses'!$A:$EV,35,FALSE)),IF($F86="I",IF(ISERROR(VLOOKUP($W86,'item rev'!$A:$EV,34,FALSE)),"",VLOOKUP($W86,'item rev'!$A:$EV,34,FALSE)),IF($F86="e",IF(ISERROR(VLOOKUP($W86,'item exp'!$A:$BQ,35,FALSE)),"",VLOOKUP($W86,'item exp'!$A:$BQ,35,FALSE)))))</f>
        <v>8b1c3870-93ea-4612-a244-b0ee65bf2350</v>
      </c>
      <c r="W86" s="16" t="str">
        <f>VLOOKUP(E86,'items list'!B:D,3,FALSE)</f>
        <v>Expenditure: Contracted Services - Outsourced Services: Connection/Dis-connection - Electricity</v>
      </c>
      <c r="X86" s="16" t="str">
        <f>IF(ISERROR(VLOOKUP($Z86,'reg ind'!$A:$AI,3,FALSE)),"",(VLOOKUP($Z86,'reg ind'!$A:$AI,3,FALSE)))</f>
        <v>RX002003001002003003006001000000000000</v>
      </c>
      <c r="Y86" s="16" t="str">
        <f>IF(ISERROR(VLOOKUP($Z86,'reg ind'!$A:$AI,35,FALSE)),"",(VLOOKUP($Z86,'reg ind'!$A:$AI,35,FALSE)))</f>
        <v>f2564b3b-f64a-4df4-9e78-f1a994736e35</v>
      </c>
      <c r="Z86" s="16" t="s">
        <v>4358</v>
      </c>
      <c r="AA86" s="16" t="str">
        <f>IF(ISERROR(VLOOKUP($AC86,costing!$A:$BP,3,FALSE)),"",(VLOOKUP($AC86,costing!$A:$BP,3,FALSE)))</f>
        <v>CO002004000000000000000000000000000000</v>
      </c>
      <c r="AB86" s="16" t="str">
        <f>IF(ISERROR(VLOOKUP($AC86,costing!$A:$BP,35,FALSE)),"",(VLOOKUP($AC86,costing!$A:$BP,35,FALSE)))</f>
        <v>47c7ba65-c270-4a7f-91ba-3842eb629ddf</v>
      </c>
      <c r="AC86" s="16" t="s">
        <v>4368</v>
      </c>
    </row>
    <row r="87" spans="1:29" x14ac:dyDescent="0.2">
      <c r="A87" s="184"/>
      <c r="B87" s="184">
        <v>10</v>
      </c>
      <c r="C87" s="184">
        <v>12</v>
      </c>
      <c r="D87" s="184">
        <f t="shared" si="5"/>
        <v>5014</v>
      </c>
      <c r="E87" s="184">
        <v>1088</v>
      </c>
      <c r="F87" s="184" t="s">
        <v>662</v>
      </c>
      <c r="G87" s="16" t="s">
        <v>15</v>
      </c>
      <c r="H87" s="16" t="s">
        <v>25</v>
      </c>
      <c r="I87" s="16" t="s">
        <v>28</v>
      </c>
      <c r="J87" s="16" t="s">
        <v>35</v>
      </c>
      <c r="K87" s="16"/>
      <c r="L87" s="16"/>
      <c r="M87" s="16"/>
      <c r="N87" s="16" t="str">
        <f>IF(ISERROR(VLOOKUP($P87,#REF!,4,FALSE)),"",(VLOOKUP($P87,#REF!,4,FALSE)))</f>
        <v/>
      </c>
      <c r="O87" s="16" t="str">
        <f>IF(ISERROR(VLOOKUP($P87,#REF!,34,FALSE)),"",(VLOOKUP($P87,#REF!,34,FALSE)))</f>
        <v/>
      </c>
      <c r="P87" s="16" t="s">
        <v>906</v>
      </c>
      <c r="Q87" s="16" t="e">
        <f>VLOOKUP(C87,'functional class'!B:E,3,FALSE)</f>
        <v>#N/A</v>
      </c>
      <c r="R87" s="16" t="str">
        <f>IF(ISERROR(VLOOKUP($T87,'Funding 5.4'!$A:$BP,3,FALSE)),"",(VLOOKUP($T87,'Funding 5.4'!$A:$BP,3,FALSE)))</f>
        <v>FD001003001002000000000000000000000000</v>
      </c>
      <c r="S87" s="16" t="str">
        <f>IF(ISERROR(VLOOKUP($T87,'Funding 5.4'!$A:$BP,35,FALSE)),"",(VLOOKUP($T87,'Funding 5.4'!$A:$BP,35,FALSE)))</f>
        <v>5692f970-c29c-4044-80d7-1bcdbdd34348</v>
      </c>
      <c r="T87" s="16" t="s">
        <v>1087</v>
      </c>
      <c r="U87" s="16" t="str">
        <f>IF(F87="gains/losses",IF(ISERROR(VLOOKUP(W87,'item gains&amp;losses'!A:EV,3,FALSE)),"",VLOOKUP(W87,'item gains&amp;losses'!A:EV,3,FALSE)),IF(F87="I",IF(ISERROR(VLOOKUP(W87,'item rev'!A:EV,3,FALSE)),"",VLOOKUP(W87,'item rev'!A:EV,3,FALSE)),IF(F87="e",IF(ISERROR(VLOOKUP(W87,'item exp'!A:BQ,3,FALSE)),"",VLOOKUP(W87,'item exp'!A:BQ,3,FALSE)))))</f>
        <v>IE003001023002000000000000000000000000</v>
      </c>
      <c r="V87" s="16" t="str">
        <f>IF($F87="gains/losses",IF(ISERROR(VLOOKUP($W87,'item gains&amp;losses'!$A:$EV,35,FALSE)),"",VLOOKUP($W87,'item gains&amp;losses'!$A:$EV,35,FALSE)),IF($F87="I",IF(ISERROR(VLOOKUP($W87,'item rev'!$A:$EV,34,FALSE)),"",VLOOKUP($W87,'item rev'!$A:$EV,34,FALSE)),IF($F87="e",IF(ISERROR(VLOOKUP($W87,'item exp'!$A:$BQ,35,FALSE)),"",VLOOKUP($W87,'item exp'!$A:$BQ,35,FALSE)))))</f>
        <v>784ac120-b557-42f4-9753-b80bc5c125c0</v>
      </c>
      <c r="W87" s="16" t="str">
        <f>VLOOKUP(E87,'items list'!B:D,3,FALSE)</f>
        <v>Expenditure: Contracted Services - Outsourced Services: Connection/Dis-connection - Restricted Water Flow</v>
      </c>
      <c r="X87" s="16" t="str">
        <f>IF(ISERROR(VLOOKUP($Z87,'reg ind'!$A:$AI,3,FALSE)),"",(VLOOKUP($Z87,'reg ind'!$A:$AI,3,FALSE)))</f>
        <v>RX002003001002003003006001000000000000</v>
      </c>
      <c r="Y87" s="16" t="str">
        <f>IF(ISERROR(VLOOKUP($Z87,'reg ind'!$A:$AI,35,FALSE)),"",(VLOOKUP($Z87,'reg ind'!$A:$AI,35,FALSE)))</f>
        <v>f2564b3b-f64a-4df4-9e78-f1a994736e35</v>
      </c>
      <c r="Z87" s="16" t="s">
        <v>4358</v>
      </c>
      <c r="AA87" s="16" t="str">
        <f>IF(ISERROR(VLOOKUP($AC87,costing!$A:$BP,3,FALSE)),"",(VLOOKUP($AC87,costing!$A:$BP,3,FALSE)))</f>
        <v>CO002004000000000000000000000000000000</v>
      </c>
      <c r="AB87" s="16" t="str">
        <f>IF(ISERROR(VLOOKUP($AC87,costing!$A:$BP,35,FALSE)),"",(VLOOKUP($AC87,costing!$A:$BP,35,FALSE)))</f>
        <v>47c7ba65-c270-4a7f-91ba-3842eb629ddf</v>
      </c>
      <c r="AC87" s="16" t="s">
        <v>4368</v>
      </c>
    </row>
    <row r="88" spans="1:29" x14ac:dyDescent="0.2">
      <c r="A88" s="184"/>
      <c r="B88" s="184">
        <v>10</v>
      </c>
      <c r="C88" s="184">
        <v>12</v>
      </c>
      <c r="D88" s="184">
        <f t="shared" si="5"/>
        <v>5014</v>
      </c>
      <c r="E88" s="184">
        <v>1089</v>
      </c>
      <c r="F88" s="184" t="s">
        <v>662</v>
      </c>
      <c r="G88" s="16" t="s">
        <v>15</v>
      </c>
      <c r="H88" s="16" t="s">
        <v>25</v>
      </c>
      <c r="I88" s="16" t="s">
        <v>28</v>
      </c>
      <c r="J88" s="16" t="s">
        <v>35</v>
      </c>
      <c r="K88" s="16"/>
      <c r="L88" s="16"/>
      <c r="M88" s="16"/>
      <c r="N88" s="16" t="str">
        <f>IF(ISERROR(VLOOKUP($P88,#REF!,4,FALSE)),"",(VLOOKUP($P88,#REF!,4,FALSE)))</f>
        <v/>
      </c>
      <c r="O88" s="16" t="str">
        <f>IF(ISERROR(VLOOKUP($P88,#REF!,34,FALSE)),"",(VLOOKUP($P88,#REF!,34,FALSE)))</f>
        <v/>
      </c>
      <c r="P88" s="16" t="s">
        <v>906</v>
      </c>
      <c r="Q88" s="16" t="e">
        <f>VLOOKUP(C88,'functional class'!B:E,3,FALSE)</f>
        <v>#N/A</v>
      </c>
      <c r="R88" s="16" t="str">
        <f>IF(ISERROR(VLOOKUP($T88,'Funding 5.4'!$A:$BP,3,FALSE)),"",(VLOOKUP($T88,'Funding 5.4'!$A:$BP,3,FALSE)))</f>
        <v>FD001003001002000000000000000000000000</v>
      </c>
      <c r="S88" s="16" t="str">
        <f>IF(ISERROR(VLOOKUP($T88,'Funding 5.4'!$A:$BP,35,FALSE)),"",(VLOOKUP($T88,'Funding 5.4'!$A:$BP,35,FALSE)))</f>
        <v>5692f970-c29c-4044-80d7-1bcdbdd34348</v>
      </c>
      <c r="T88" s="16" t="s">
        <v>1087</v>
      </c>
      <c r="U88" s="16" t="str">
        <f>IF(F88="gains/losses",IF(ISERROR(VLOOKUP(W88,'item gains&amp;losses'!A:EV,3,FALSE)),"",VLOOKUP(W88,'item gains&amp;losses'!A:EV,3,FALSE)),IF(F88="I",IF(ISERROR(VLOOKUP(W88,'item rev'!A:EV,3,FALSE)),"",VLOOKUP(W88,'item rev'!A:EV,3,FALSE)),IF(F88="e",IF(ISERROR(VLOOKUP(W88,'item exp'!A:BQ,3,FALSE)),"",VLOOKUP(W88,'item exp'!A:BQ,3,FALSE)))))</f>
        <v>IE003001023003000000000000000000000000</v>
      </c>
      <c r="V88" s="16" t="str">
        <f>IF($F88="gains/losses",IF(ISERROR(VLOOKUP($W88,'item gains&amp;losses'!$A:$EV,35,FALSE)),"",VLOOKUP($W88,'item gains&amp;losses'!$A:$EV,35,FALSE)),IF($F88="I",IF(ISERROR(VLOOKUP($W88,'item rev'!$A:$EV,34,FALSE)),"",VLOOKUP($W88,'item rev'!$A:$EV,34,FALSE)),IF($F88="e",IF(ISERROR(VLOOKUP($W88,'item exp'!$A:$BQ,35,FALSE)),"",VLOOKUP($W88,'item exp'!$A:$BQ,35,FALSE)))))</f>
        <v>61ef5ebb-374d-4d26-84d6-bfecce444673</v>
      </c>
      <c r="W88" s="16" t="str">
        <f>VLOOKUP(E88,'items list'!B:D,3,FALSE)</f>
        <v>Expenditure: Contracted Services - Outsourced Services: Connection/Dis-connection - Water</v>
      </c>
      <c r="X88" s="16" t="str">
        <f>IF(ISERROR(VLOOKUP($Z88,'reg ind'!$A:$AI,3,FALSE)),"",(VLOOKUP($Z88,'reg ind'!$A:$AI,3,FALSE)))</f>
        <v>RX002003001002003003006001000000000000</v>
      </c>
      <c r="Y88" s="16" t="str">
        <f>IF(ISERROR(VLOOKUP($Z88,'reg ind'!$A:$AI,35,FALSE)),"",(VLOOKUP($Z88,'reg ind'!$A:$AI,35,FALSE)))</f>
        <v>f2564b3b-f64a-4df4-9e78-f1a994736e35</v>
      </c>
      <c r="Z88" s="16" t="s">
        <v>4358</v>
      </c>
      <c r="AA88" s="16" t="str">
        <f>IF(ISERROR(VLOOKUP($AC88,costing!$A:$BP,3,FALSE)),"",(VLOOKUP($AC88,costing!$A:$BP,3,FALSE)))</f>
        <v>CO002004000000000000000000000000000000</v>
      </c>
      <c r="AB88" s="16" t="str">
        <f>IF(ISERROR(VLOOKUP($AC88,costing!$A:$BP,35,FALSE)),"",(VLOOKUP($AC88,costing!$A:$BP,35,FALSE)))</f>
        <v>47c7ba65-c270-4a7f-91ba-3842eb629ddf</v>
      </c>
      <c r="AC88" s="16" t="s">
        <v>4368</v>
      </c>
    </row>
    <row r="89" spans="1:29" x14ac:dyDescent="0.2">
      <c r="A89" s="184"/>
      <c r="B89" s="184">
        <v>10</v>
      </c>
      <c r="C89" s="184">
        <v>12</v>
      </c>
      <c r="D89" s="184">
        <f t="shared" si="5"/>
        <v>5014</v>
      </c>
      <c r="E89" s="184">
        <v>1090</v>
      </c>
      <c r="F89" s="184" t="s">
        <v>662</v>
      </c>
      <c r="G89" s="16" t="s">
        <v>15</v>
      </c>
      <c r="H89" s="16" t="s">
        <v>25</v>
      </c>
      <c r="I89" s="16" t="s">
        <v>28</v>
      </c>
      <c r="J89" s="16" t="s">
        <v>35</v>
      </c>
      <c r="K89" s="16"/>
      <c r="L89" s="16"/>
      <c r="M89" s="16"/>
      <c r="N89" s="16" t="str">
        <f>IF(ISERROR(VLOOKUP($P89,#REF!,4,FALSE)),"",(VLOOKUP($P89,#REF!,4,FALSE)))</f>
        <v/>
      </c>
      <c r="O89" s="16" t="str">
        <f>IF(ISERROR(VLOOKUP($P89,#REF!,34,FALSE)),"",(VLOOKUP($P89,#REF!,34,FALSE)))</f>
        <v/>
      </c>
      <c r="P89" s="16" t="s">
        <v>906</v>
      </c>
      <c r="Q89" s="16" t="e">
        <f>VLOOKUP(C89,'functional class'!B:E,3,FALSE)</f>
        <v>#N/A</v>
      </c>
      <c r="R89" s="16" t="str">
        <f>IF(ISERROR(VLOOKUP($T89,'Funding 5.4'!$A:$BP,3,FALSE)),"",(VLOOKUP($T89,'Funding 5.4'!$A:$BP,3,FALSE)))</f>
        <v>FD001003001002000000000000000000000000</v>
      </c>
      <c r="S89" s="16" t="str">
        <f>IF(ISERROR(VLOOKUP($T89,'Funding 5.4'!$A:$BP,35,FALSE)),"",(VLOOKUP($T89,'Funding 5.4'!$A:$BP,35,FALSE)))</f>
        <v>5692f970-c29c-4044-80d7-1bcdbdd34348</v>
      </c>
      <c r="T89" s="16" t="s">
        <v>1087</v>
      </c>
      <c r="U89" s="16" t="str">
        <f>IF(F89="gains/losses",IF(ISERROR(VLOOKUP(W89,'item gains&amp;losses'!A:EV,3,FALSE)),"",VLOOKUP(W89,'item gains&amp;losses'!A:EV,3,FALSE)),IF(F89="I",IF(ISERROR(VLOOKUP(W89,'item rev'!A:EV,3,FALSE)),"",VLOOKUP(W89,'item rev'!A:EV,3,FALSE)),IF(F89="e",IF(ISERROR(VLOOKUP(W89,'item exp'!A:BQ,3,FALSE)),"",VLOOKUP(W89,'item exp'!A:BQ,3,FALSE)))))</f>
        <v>IE003001024000000000000000000000000000</v>
      </c>
      <c r="V89" s="16" t="str">
        <f>IF($F89="gains/losses",IF(ISERROR(VLOOKUP($W89,'item gains&amp;losses'!$A:$EV,35,FALSE)),"",VLOOKUP($W89,'item gains&amp;losses'!$A:$EV,35,FALSE)),IF($F89="I",IF(ISERROR(VLOOKUP($W89,'item rev'!$A:$EV,34,FALSE)),"",VLOOKUP($W89,'item rev'!$A:$EV,34,FALSE)),IF($F89="e",IF(ISERROR(VLOOKUP($W89,'item exp'!$A:$BQ,35,FALSE)),"",VLOOKUP($W89,'item exp'!$A:$BQ,35,FALSE)))))</f>
        <v>f49ae09e-9f52-4cf6-8973-f932a7e4319c</v>
      </c>
      <c r="W89" s="16" t="str">
        <f>VLOOKUP(E89,'items list'!B:D,3,FALSE)</f>
        <v>Expenditure: Contracted Services - Outsourced Services: Refuse Removal</v>
      </c>
      <c r="X89" s="16" t="str">
        <f>IF(ISERROR(VLOOKUP($Z89,'reg ind'!$A:$AI,3,FALSE)),"",(VLOOKUP($Z89,'reg ind'!$A:$AI,3,FALSE)))</f>
        <v>RX002003001002003003006001000000000000</v>
      </c>
      <c r="Y89" s="16" t="str">
        <f>IF(ISERROR(VLOOKUP($Z89,'reg ind'!$A:$AI,35,FALSE)),"",(VLOOKUP($Z89,'reg ind'!$A:$AI,35,FALSE)))</f>
        <v>f2564b3b-f64a-4df4-9e78-f1a994736e35</v>
      </c>
      <c r="Z89" s="16" t="s">
        <v>4358</v>
      </c>
      <c r="AA89" s="16" t="str">
        <f>IF(ISERROR(VLOOKUP($AC89,costing!$A:$BP,3,FALSE)),"",(VLOOKUP($AC89,costing!$A:$BP,3,FALSE)))</f>
        <v>CO002004000000000000000000000000000000</v>
      </c>
      <c r="AB89" s="16" t="str">
        <f>IF(ISERROR(VLOOKUP($AC89,costing!$A:$BP,35,FALSE)),"",(VLOOKUP($AC89,costing!$A:$BP,35,FALSE)))</f>
        <v>47c7ba65-c270-4a7f-91ba-3842eb629ddf</v>
      </c>
      <c r="AC89" s="16" t="s">
        <v>4368</v>
      </c>
    </row>
    <row r="90" spans="1:29" x14ac:dyDescent="0.2">
      <c r="A90" s="184"/>
      <c r="B90" s="184">
        <v>10</v>
      </c>
      <c r="C90" s="184">
        <v>12</v>
      </c>
      <c r="D90" s="184">
        <f t="shared" si="5"/>
        <v>5014</v>
      </c>
      <c r="E90" s="184">
        <v>1091</v>
      </c>
      <c r="F90" s="184" t="s">
        <v>662</v>
      </c>
      <c r="G90" s="16" t="s">
        <v>15</v>
      </c>
      <c r="H90" s="16" t="s">
        <v>25</v>
      </c>
      <c r="I90" s="16" t="s">
        <v>28</v>
      </c>
      <c r="J90" s="16" t="s">
        <v>35</v>
      </c>
      <c r="K90" s="16"/>
      <c r="L90" s="16"/>
      <c r="M90" s="16"/>
      <c r="N90" s="16" t="str">
        <f>IF(ISERROR(VLOOKUP($P90,#REF!,4,FALSE)),"",(VLOOKUP($P90,#REF!,4,FALSE)))</f>
        <v/>
      </c>
      <c r="O90" s="16" t="str">
        <f>IF(ISERROR(VLOOKUP($P90,#REF!,34,FALSE)),"",(VLOOKUP($P90,#REF!,34,FALSE)))</f>
        <v/>
      </c>
      <c r="P90" s="16" t="s">
        <v>906</v>
      </c>
      <c r="Q90" s="16" t="e">
        <f>VLOOKUP(C90,'functional class'!B:E,3,FALSE)</f>
        <v>#N/A</v>
      </c>
      <c r="R90" s="16" t="str">
        <f>IF(ISERROR(VLOOKUP($T90,'Funding 5.4'!$A:$BP,3,FALSE)),"",(VLOOKUP($T90,'Funding 5.4'!$A:$BP,3,FALSE)))</f>
        <v>FD001003001002000000000000000000000000</v>
      </c>
      <c r="S90" s="16" t="str">
        <f>IF(ISERROR(VLOOKUP($T90,'Funding 5.4'!$A:$BP,35,FALSE)),"",(VLOOKUP($T90,'Funding 5.4'!$A:$BP,35,FALSE)))</f>
        <v>5692f970-c29c-4044-80d7-1bcdbdd34348</v>
      </c>
      <c r="T90" s="16" t="s">
        <v>1087</v>
      </c>
      <c r="U90" s="16" t="str">
        <f>IF(F90="gains/losses",IF(ISERROR(VLOOKUP(W90,'item gains&amp;losses'!A:EV,3,FALSE)),"",VLOOKUP(W90,'item gains&amp;losses'!A:EV,3,FALSE)),IF(F90="I",IF(ISERROR(VLOOKUP(W90,'item rev'!A:EV,3,FALSE)),"",VLOOKUP(W90,'item rev'!A:EV,3,FALSE)),IF(F90="e",IF(ISERROR(VLOOKUP(W90,'item exp'!A:BQ,3,FALSE)),"",VLOOKUP(W90,'item exp'!A:BQ,3,FALSE)))))</f>
        <v>IE003001025000000000000000000000000000</v>
      </c>
      <c r="V90" s="16" t="str">
        <f>IF($F90="gains/losses",IF(ISERROR(VLOOKUP($W90,'item gains&amp;losses'!$A:$EV,35,FALSE)),"",VLOOKUP($W90,'item gains&amp;losses'!$A:$EV,35,FALSE)),IF($F90="I",IF(ISERROR(VLOOKUP($W90,'item rev'!$A:$EV,34,FALSE)),"",VLOOKUP($W90,'item rev'!$A:$EV,34,FALSE)),IF($F90="e",IF(ISERROR(VLOOKUP($W90,'item exp'!$A:$BQ,35,FALSE)),"",VLOOKUP($W90,'item exp'!$A:$BQ,35,FALSE)))))</f>
        <v>cf058bdb-7525-475c-afb7-723d7aebce30</v>
      </c>
      <c r="W90" s="16" t="str">
        <f>VLOOKUP(E90,'items list'!B:D,3,FALSE)</f>
        <v>Expenditure: Contracted Services - Outsourced Services: Removal of Structures and Illegal Signs</v>
      </c>
      <c r="X90" s="16" t="str">
        <f>IF(ISERROR(VLOOKUP($Z90,'reg ind'!$A:$AI,3,FALSE)),"",(VLOOKUP($Z90,'reg ind'!$A:$AI,3,FALSE)))</f>
        <v>RX002003001002003003006001000000000000</v>
      </c>
      <c r="Y90" s="16" t="str">
        <f>IF(ISERROR(VLOOKUP($Z90,'reg ind'!$A:$AI,35,FALSE)),"",(VLOOKUP($Z90,'reg ind'!$A:$AI,35,FALSE)))</f>
        <v>f2564b3b-f64a-4df4-9e78-f1a994736e35</v>
      </c>
      <c r="Z90" s="16" t="s">
        <v>4358</v>
      </c>
      <c r="AA90" s="16" t="str">
        <f>IF(ISERROR(VLOOKUP($AC90,costing!$A:$BP,3,FALSE)),"",(VLOOKUP($AC90,costing!$A:$BP,3,FALSE)))</f>
        <v>CO002004000000000000000000000000000000</v>
      </c>
      <c r="AB90" s="16" t="str">
        <f>IF(ISERROR(VLOOKUP($AC90,costing!$A:$BP,35,FALSE)),"",(VLOOKUP($AC90,costing!$A:$BP,35,FALSE)))</f>
        <v>47c7ba65-c270-4a7f-91ba-3842eb629ddf</v>
      </c>
      <c r="AC90" s="16" t="s">
        <v>4368</v>
      </c>
    </row>
    <row r="91" spans="1:29" x14ac:dyDescent="0.2">
      <c r="A91" s="184"/>
      <c r="B91" s="184">
        <v>10</v>
      </c>
      <c r="C91" s="184">
        <v>12</v>
      </c>
      <c r="D91" s="184">
        <f t="shared" si="5"/>
        <v>5014</v>
      </c>
      <c r="E91" s="184">
        <v>1092</v>
      </c>
      <c r="F91" s="184" t="s">
        <v>662</v>
      </c>
      <c r="G91" s="16" t="s">
        <v>15</v>
      </c>
      <c r="H91" s="16" t="s">
        <v>25</v>
      </c>
      <c r="I91" s="16" t="s">
        <v>28</v>
      </c>
      <c r="J91" s="16" t="s">
        <v>35</v>
      </c>
      <c r="K91" s="16"/>
      <c r="L91" s="16"/>
      <c r="M91" s="16"/>
      <c r="N91" s="16" t="str">
        <f>IF(ISERROR(VLOOKUP($P91,#REF!,4,FALSE)),"",(VLOOKUP($P91,#REF!,4,FALSE)))</f>
        <v/>
      </c>
      <c r="O91" s="16" t="str">
        <f>IF(ISERROR(VLOOKUP($P91,#REF!,34,FALSE)),"",(VLOOKUP($P91,#REF!,34,FALSE)))</f>
        <v/>
      </c>
      <c r="P91" s="16" t="s">
        <v>906</v>
      </c>
      <c r="Q91" s="16" t="e">
        <f>VLOOKUP(C91,'functional class'!B:E,3,FALSE)</f>
        <v>#N/A</v>
      </c>
      <c r="R91" s="16" t="str">
        <f>IF(ISERROR(VLOOKUP($T91,'Funding 5.4'!$A:$BP,3,FALSE)),"",(VLOOKUP($T91,'Funding 5.4'!$A:$BP,3,FALSE)))</f>
        <v>FD001003001002000000000000000000000000</v>
      </c>
      <c r="S91" s="16" t="str">
        <f>IF(ISERROR(VLOOKUP($T91,'Funding 5.4'!$A:$BP,35,FALSE)),"",(VLOOKUP($T91,'Funding 5.4'!$A:$BP,35,FALSE)))</f>
        <v>5692f970-c29c-4044-80d7-1bcdbdd34348</v>
      </c>
      <c r="T91" s="16" t="s">
        <v>1087</v>
      </c>
      <c r="U91" s="16" t="str">
        <f>IF(F91="gains/losses",IF(ISERROR(VLOOKUP(W91,'item gains&amp;losses'!A:EV,3,FALSE)),"",VLOOKUP(W91,'item gains&amp;losses'!A:EV,3,FALSE)),IF(F91="I",IF(ISERROR(VLOOKUP(W91,'item rev'!A:EV,3,FALSE)),"",VLOOKUP(W91,'item rev'!A:EV,3,FALSE)),IF(F91="e",IF(ISERROR(VLOOKUP(W91,'item exp'!A:BQ,3,FALSE)),"",VLOOKUP(W91,'item exp'!A:BQ,3,FALSE)))))</f>
        <v>IE003001026000000000000000000000000000</v>
      </c>
      <c r="V91" s="16" t="str">
        <f>IF($F91="gains/losses",IF(ISERROR(VLOOKUP($W91,'item gains&amp;losses'!$A:$EV,35,FALSE)),"",VLOOKUP($W91,'item gains&amp;losses'!$A:$EV,35,FALSE)),IF($F91="I",IF(ISERROR(VLOOKUP($W91,'item rev'!$A:$EV,34,FALSE)),"",VLOOKUP($W91,'item rev'!$A:$EV,34,FALSE)),IF($F91="e",IF(ISERROR(VLOOKUP($W91,'item exp'!$A:$BQ,35,FALSE)),"",VLOOKUP($W91,'item exp'!$A:$BQ,35,FALSE)))))</f>
        <v>92d9edb3-9bfa-4174-b79a-8f16c663485f</v>
      </c>
      <c r="W91" s="16" t="str">
        <f>VLOOKUP(E91,'items list'!B:D,3,FALSE)</f>
        <v>Expenditure: Contracted Services - Outsourced Services: Researcher</v>
      </c>
      <c r="X91" s="16" t="str">
        <f>IF(ISERROR(VLOOKUP($Z91,'reg ind'!$A:$AI,3,FALSE)),"",(VLOOKUP($Z91,'reg ind'!$A:$AI,3,FALSE)))</f>
        <v>RX002003001002003003006001000000000000</v>
      </c>
      <c r="Y91" s="16" t="str">
        <f>IF(ISERROR(VLOOKUP($Z91,'reg ind'!$A:$AI,35,FALSE)),"",(VLOOKUP($Z91,'reg ind'!$A:$AI,35,FALSE)))</f>
        <v>f2564b3b-f64a-4df4-9e78-f1a994736e35</v>
      </c>
      <c r="Z91" s="16" t="s">
        <v>4358</v>
      </c>
      <c r="AA91" s="16" t="str">
        <f>IF(ISERROR(VLOOKUP($AC91,costing!$A:$BP,3,FALSE)),"",(VLOOKUP($AC91,costing!$A:$BP,3,FALSE)))</f>
        <v>CO002004000000000000000000000000000000</v>
      </c>
      <c r="AB91" s="16" t="str">
        <f>IF(ISERROR(VLOOKUP($AC91,costing!$A:$BP,35,FALSE)),"",(VLOOKUP($AC91,costing!$A:$BP,35,FALSE)))</f>
        <v>47c7ba65-c270-4a7f-91ba-3842eb629ddf</v>
      </c>
      <c r="AC91" s="16" t="s">
        <v>4368</v>
      </c>
    </row>
    <row r="92" spans="1:29" x14ac:dyDescent="0.2">
      <c r="A92" s="184"/>
      <c r="B92" s="184">
        <v>10</v>
      </c>
      <c r="C92" s="184">
        <v>12</v>
      </c>
      <c r="D92" s="184">
        <f t="shared" si="5"/>
        <v>5015</v>
      </c>
      <c r="E92" s="184">
        <v>1093</v>
      </c>
      <c r="F92" s="184" t="s">
        <v>662</v>
      </c>
      <c r="G92" s="16" t="s">
        <v>15</v>
      </c>
      <c r="H92" s="16" t="s">
        <v>25</v>
      </c>
      <c r="I92" s="16" t="s">
        <v>28</v>
      </c>
      <c r="J92" s="16" t="s">
        <v>35</v>
      </c>
      <c r="K92" s="16"/>
      <c r="L92" s="16"/>
      <c r="M92" s="16"/>
      <c r="N92" s="16" t="str">
        <f>IF(ISERROR(VLOOKUP($P92,#REF!,4,FALSE)),"",(VLOOKUP($P92,#REF!,4,FALSE)))</f>
        <v/>
      </c>
      <c r="O92" s="16" t="str">
        <f>IF(ISERROR(VLOOKUP($P92,#REF!,34,FALSE)),"",(VLOOKUP($P92,#REF!,34,FALSE)))</f>
        <v/>
      </c>
      <c r="P92" s="16" t="s">
        <v>906</v>
      </c>
      <c r="Q92" s="16" t="e">
        <f>VLOOKUP(C92,'functional class'!B:E,3,FALSE)</f>
        <v>#N/A</v>
      </c>
      <c r="R92" s="16" t="str">
        <f>IF(ISERROR(VLOOKUP($T92,'Funding 5.4'!$A:$BP,3,FALSE)),"",(VLOOKUP($T92,'Funding 5.4'!$A:$BP,3,FALSE)))</f>
        <v>FD001003001002000000000000000000000000</v>
      </c>
      <c r="S92" s="16" t="str">
        <f>IF(ISERROR(VLOOKUP($T92,'Funding 5.4'!$A:$BP,35,FALSE)),"",(VLOOKUP($T92,'Funding 5.4'!$A:$BP,35,FALSE)))</f>
        <v>5692f970-c29c-4044-80d7-1bcdbdd34348</v>
      </c>
      <c r="T92" s="16" t="s">
        <v>1087</v>
      </c>
      <c r="U92" s="16" t="str">
        <f>IF(F92="gains/losses",IF(ISERROR(VLOOKUP(W92,'item gains&amp;losses'!A:EV,3,FALSE)),"",VLOOKUP(W92,'item gains&amp;losses'!A:EV,3,FALSE)),IF(F92="I",IF(ISERROR(VLOOKUP(W92,'item rev'!A:EV,3,FALSE)),"",VLOOKUP(W92,'item rev'!A:EV,3,FALSE)),IF(F92="e",IF(ISERROR(VLOOKUP(W92,'item exp'!A:BQ,3,FALSE)),"",VLOOKUP(W92,'item exp'!A:BQ,3,FALSE)))))</f>
        <v>IE003001027000000000000000000000000000</v>
      </c>
      <c r="V92" s="16" t="str">
        <f>IF($F92="gains/losses",IF(ISERROR(VLOOKUP($W92,'item gains&amp;losses'!$A:$EV,35,FALSE)),"",VLOOKUP($W92,'item gains&amp;losses'!$A:$EV,35,FALSE)),IF($F92="I",IF(ISERROR(VLOOKUP($W92,'item rev'!$A:$EV,34,FALSE)),"",VLOOKUP($W92,'item rev'!$A:$EV,34,FALSE)),IF($F92="e",IF(ISERROR(VLOOKUP($W92,'item exp'!$A:$BQ,35,FALSE)),"",VLOOKUP($W92,'item exp'!$A:$BQ,35,FALSE)))))</f>
        <v>a8fa065e-1a74-43c7-b5f4-1a46f1d6199d</v>
      </c>
      <c r="W92" s="16" t="str">
        <f>VLOOKUP(E92,'items list'!B:D,3,FALSE)</f>
        <v>Expenditure: Contracted Services - Outsourced Services: Security Services</v>
      </c>
      <c r="X92" s="16" t="str">
        <f>IF(ISERROR(VLOOKUP($Z92,'reg ind'!$A:$AI,3,FALSE)),"",(VLOOKUP($Z92,'reg ind'!$A:$AI,3,FALSE)))</f>
        <v>RX002003001002003003006001000000000000</v>
      </c>
      <c r="Y92" s="16" t="str">
        <f>IF(ISERROR(VLOOKUP($Z92,'reg ind'!$A:$AI,35,FALSE)),"",(VLOOKUP($Z92,'reg ind'!$A:$AI,35,FALSE)))</f>
        <v>f2564b3b-f64a-4df4-9e78-f1a994736e35</v>
      </c>
      <c r="Z92" s="16" t="s">
        <v>4358</v>
      </c>
      <c r="AA92" s="16" t="str">
        <f>IF(ISERROR(VLOOKUP($AC92,costing!$A:$BP,3,FALSE)),"",(VLOOKUP($AC92,costing!$A:$BP,3,FALSE)))</f>
        <v>CO002004000000000000000000000000000000</v>
      </c>
      <c r="AB92" s="16" t="str">
        <f>IF(ISERROR(VLOOKUP($AC92,costing!$A:$BP,35,FALSE)),"",(VLOOKUP($AC92,costing!$A:$BP,35,FALSE)))</f>
        <v>47c7ba65-c270-4a7f-91ba-3842eb629ddf</v>
      </c>
      <c r="AC92" s="16" t="s">
        <v>4368</v>
      </c>
    </row>
    <row r="93" spans="1:29" x14ac:dyDescent="0.2">
      <c r="A93" s="184"/>
      <c r="B93" s="184">
        <v>10</v>
      </c>
      <c r="C93" s="184">
        <v>12</v>
      </c>
      <c r="D93" s="184">
        <f t="shared" si="5"/>
        <v>5015</v>
      </c>
      <c r="E93" s="184">
        <v>1094</v>
      </c>
      <c r="F93" s="184" t="s">
        <v>662</v>
      </c>
      <c r="G93" s="16" t="s">
        <v>15</v>
      </c>
      <c r="H93" s="16" t="s">
        <v>25</v>
      </c>
      <c r="I93" s="16" t="s">
        <v>28</v>
      </c>
      <c r="J93" s="16" t="s">
        <v>35</v>
      </c>
      <c r="K93" s="16"/>
      <c r="L93" s="16"/>
      <c r="M93" s="16"/>
      <c r="N93" s="16" t="str">
        <f>IF(ISERROR(VLOOKUP($P93,#REF!,4,FALSE)),"",(VLOOKUP($P93,#REF!,4,FALSE)))</f>
        <v/>
      </c>
      <c r="O93" s="16" t="str">
        <f>IF(ISERROR(VLOOKUP($P93,#REF!,34,FALSE)),"",(VLOOKUP($P93,#REF!,34,FALSE)))</f>
        <v/>
      </c>
      <c r="P93" s="16" t="s">
        <v>906</v>
      </c>
      <c r="Q93" s="16" t="e">
        <f>VLOOKUP(C93,'functional class'!B:E,3,FALSE)</f>
        <v>#N/A</v>
      </c>
      <c r="R93" s="16" t="str">
        <f>IF(ISERROR(VLOOKUP($T93,'Funding 5.4'!$A:$BP,3,FALSE)),"",(VLOOKUP($T93,'Funding 5.4'!$A:$BP,3,FALSE)))</f>
        <v>FD001003001002000000000000000000000000</v>
      </c>
      <c r="S93" s="16" t="str">
        <f>IF(ISERROR(VLOOKUP($T93,'Funding 5.4'!$A:$BP,35,FALSE)),"",(VLOOKUP($T93,'Funding 5.4'!$A:$BP,35,FALSE)))</f>
        <v>5692f970-c29c-4044-80d7-1bcdbdd34348</v>
      </c>
      <c r="T93" s="16" t="s">
        <v>1087</v>
      </c>
      <c r="U93" s="16" t="str">
        <f>IF(F93="gains/losses",IF(ISERROR(VLOOKUP(W93,'item gains&amp;losses'!A:EV,3,FALSE)),"",VLOOKUP(W93,'item gains&amp;losses'!A:EV,3,FALSE)),IF(F93="I",IF(ISERROR(VLOOKUP(W93,'item rev'!A:EV,3,FALSE)),"",VLOOKUP(W93,'item rev'!A:EV,3,FALSE)),IF(F93="e",IF(ISERROR(VLOOKUP(W93,'item exp'!A:BQ,3,FALSE)),"",VLOOKUP(W93,'item exp'!A:BQ,3,FALSE)))))</f>
        <v>IE003001028000000000000000000000000000</v>
      </c>
      <c r="V93" s="16" t="str">
        <f>IF($F93="gains/losses",IF(ISERROR(VLOOKUP($W93,'item gains&amp;losses'!$A:$EV,35,FALSE)),"",VLOOKUP($W93,'item gains&amp;losses'!$A:$EV,35,FALSE)),IF($F93="I",IF(ISERROR(VLOOKUP($W93,'item rev'!$A:$EV,34,FALSE)),"",VLOOKUP($W93,'item rev'!$A:$EV,34,FALSE)),IF($F93="e",IF(ISERROR(VLOOKUP($W93,'item exp'!$A:$BQ,35,FALSE)),"",VLOOKUP($W93,'item exp'!$A:$BQ,35,FALSE)))))</f>
        <v>996ee29d-2d98-4925-b255-2fdcf918f375</v>
      </c>
      <c r="W93" s="16" t="str">
        <f>VLOOKUP(E93,'items list'!B:D,3,FALSE)</f>
        <v>Expenditure: Contracted Services - Outsourced Services: Sewerage Services</v>
      </c>
      <c r="X93" s="16" t="str">
        <f>IF(ISERROR(VLOOKUP($Z93,'reg ind'!$A:$AI,3,FALSE)),"",(VLOOKUP($Z93,'reg ind'!$A:$AI,3,FALSE)))</f>
        <v>RX002003001002003003006001000000000000</v>
      </c>
      <c r="Y93" s="16" t="str">
        <f>IF(ISERROR(VLOOKUP($Z93,'reg ind'!$A:$AI,35,FALSE)),"",(VLOOKUP($Z93,'reg ind'!$A:$AI,35,FALSE)))</f>
        <v>f2564b3b-f64a-4df4-9e78-f1a994736e35</v>
      </c>
      <c r="Z93" s="16" t="s">
        <v>4358</v>
      </c>
      <c r="AA93" s="16" t="str">
        <f>IF(ISERROR(VLOOKUP($AC93,costing!$A:$BP,3,FALSE)),"",(VLOOKUP($AC93,costing!$A:$BP,3,FALSE)))</f>
        <v>CO002004000000000000000000000000000000</v>
      </c>
      <c r="AB93" s="16" t="str">
        <f>IF(ISERROR(VLOOKUP($AC93,costing!$A:$BP,35,FALSE)),"",(VLOOKUP($AC93,costing!$A:$BP,35,FALSE)))</f>
        <v>47c7ba65-c270-4a7f-91ba-3842eb629ddf</v>
      </c>
      <c r="AC93" s="16" t="s">
        <v>4368</v>
      </c>
    </row>
    <row r="94" spans="1:29" x14ac:dyDescent="0.2">
      <c r="A94" s="184"/>
      <c r="B94" s="184">
        <v>10</v>
      </c>
      <c r="C94" s="184">
        <v>12</v>
      </c>
      <c r="D94" s="184">
        <f t="shared" si="5"/>
        <v>5015</v>
      </c>
      <c r="E94" s="184">
        <v>1095</v>
      </c>
      <c r="F94" s="184" t="s">
        <v>662</v>
      </c>
      <c r="G94" s="16" t="s">
        <v>15</v>
      </c>
      <c r="H94" s="16" t="s">
        <v>25</v>
      </c>
      <c r="I94" s="16" t="s">
        <v>28</v>
      </c>
      <c r="J94" s="16" t="s">
        <v>35</v>
      </c>
      <c r="K94" s="16"/>
      <c r="L94" s="16"/>
      <c r="M94" s="16"/>
      <c r="N94" s="16" t="str">
        <f>IF(ISERROR(VLOOKUP($P94,#REF!,4,FALSE)),"",(VLOOKUP($P94,#REF!,4,FALSE)))</f>
        <v/>
      </c>
      <c r="O94" s="16" t="str">
        <f>IF(ISERROR(VLOOKUP($P94,#REF!,34,FALSE)),"",(VLOOKUP($P94,#REF!,34,FALSE)))</f>
        <v/>
      </c>
      <c r="P94" s="16" t="s">
        <v>906</v>
      </c>
      <c r="Q94" s="16" t="e">
        <f>VLOOKUP(C94,'functional class'!B:E,3,FALSE)</f>
        <v>#N/A</v>
      </c>
      <c r="R94" s="16" t="str">
        <f>IF(ISERROR(VLOOKUP($T94,'Funding 5.4'!$A:$BP,3,FALSE)),"",(VLOOKUP($T94,'Funding 5.4'!$A:$BP,3,FALSE)))</f>
        <v>FD001003001002000000000000000000000000</v>
      </c>
      <c r="S94" s="16" t="str">
        <f>IF(ISERROR(VLOOKUP($T94,'Funding 5.4'!$A:$BP,35,FALSE)),"",(VLOOKUP($T94,'Funding 5.4'!$A:$BP,35,FALSE)))</f>
        <v>5692f970-c29c-4044-80d7-1bcdbdd34348</v>
      </c>
      <c r="T94" s="16" t="s">
        <v>1087</v>
      </c>
      <c r="U94" s="16" t="str">
        <f>IF(F94="gains/losses",IF(ISERROR(VLOOKUP(W94,'item gains&amp;losses'!A:EV,3,FALSE)),"",VLOOKUP(W94,'item gains&amp;losses'!A:EV,3,FALSE)),IF(F94="I",IF(ISERROR(VLOOKUP(W94,'item rev'!A:EV,3,FALSE)),"",VLOOKUP(W94,'item rev'!A:EV,3,FALSE)),IF(F94="e",IF(ISERROR(VLOOKUP(W94,'item exp'!A:BQ,3,FALSE)),"",VLOOKUP(W94,'item exp'!A:BQ,3,FALSE)))))</f>
        <v>IE003001029000000000000000000000000000</v>
      </c>
      <c r="V94" s="16" t="str">
        <f>IF($F94="gains/losses",IF(ISERROR(VLOOKUP($W94,'item gains&amp;losses'!$A:$EV,35,FALSE)),"",VLOOKUP($W94,'item gains&amp;losses'!$A:$EV,35,FALSE)),IF($F94="I",IF(ISERROR(VLOOKUP($W94,'item rev'!$A:$EV,34,FALSE)),"",VLOOKUP($W94,'item rev'!$A:$EV,34,FALSE)),IF($F94="e",IF(ISERROR(VLOOKUP($W94,'item exp'!$A:$BQ,35,FALSE)),"",VLOOKUP($W94,'item exp'!$A:$BQ,35,FALSE)))))</f>
        <v>101ccf89-efaf-4194-bb4b-50af3bde1702</v>
      </c>
      <c r="W94" s="16" t="str">
        <f>VLOOKUP(E94,'items list'!B:D,3,FALSE)</f>
        <v>Expenditure: Contracted Services - Outsourced Services: Swimming Supervision</v>
      </c>
      <c r="X94" s="16" t="str">
        <f>IF(ISERROR(VLOOKUP($Z94,'reg ind'!$A:$AI,3,FALSE)),"",(VLOOKUP($Z94,'reg ind'!$A:$AI,3,FALSE)))</f>
        <v>RX002003001002003003006001000000000000</v>
      </c>
      <c r="Y94" s="16" t="str">
        <f>IF(ISERROR(VLOOKUP($Z94,'reg ind'!$A:$AI,35,FALSE)),"",(VLOOKUP($Z94,'reg ind'!$A:$AI,35,FALSE)))</f>
        <v>f2564b3b-f64a-4df4-9e78-f1a994736e35</v>
      </c>
      <c r="Z94" s="16" t="s">
        <v>4358</v>
      </c>
      <c r="AA94" s="16" t="str">
        <f>IF(ISERROR(VLOOKUP($AC94,costing!$A:$BP,3,FALSE)),"",(VLOOKUP($AC94,costing!$A:$BP,3,FALSE)))</f>
        <v>CO002004000000000000000000000000000000</v>
      </c>
      <c r="AB94" s="16" t="str">
        <f>IF(ISERROR(VLOOKUP($AC94,costing!$A:$BP,35,FALSE)),"",(VLOOKUP($AC94,costing!$A:$BP,35,FALSE)))</f>
        <v>47c7ba65-c270-4a7f-91ba-3842eb629ddf</v>
      </c>
      <c r="AC94" s="16" t="s">
        <v>4368</v>
      </c>
    </row>
    <row r="95" spans="1:29" x14ac:dyDescent="0.2">
      <c r="A95" s="184"/>
      <c r="B95" s="184">
        <v>10</v>
      </c>
      <c r="C95" s="184">
        <v>12</v>
      </c>
      <c r="D95" s="184">
        <f t="shared" si="5"/>
        <v>5015</v>
      </c>
      <c r="E95" s="184">
        <v>1096</v>
      </c>
      <c r="F95" s="184" t="s">
        <v>662</v>
      </c>
      <c r="G95" s="16" t="s">
        <v>15</v>
      </c>
      <c r="H95" s="16" t="s">
        <v>25</v>
      </c>
      <c r="I95" s="16" t="s">
        <v>28</v>
      </c>
      <c r="J95" s="16" t="s">
        <v>35</v>
      </c>
      <c r="K95" s="16"/>
      <c r="L95" s="16"/>
      <c r="M95" s="16"/>
      <c r="N95" s="16" t="str">
        <f>IF(ISERROR(VLOOKUP($P95,#REF!,4,FALSE)),"",(VLOOKUP($P95,#REF!,4,FALSE)))</f>
        <v/>
      </c>
      <c r="O95" s="16" t="str">
        <f>IF(ISERROR(VLOOKUP($P95,#REF!,34,FALSE)),"",(VLOOKUP($P95,#REF!,34,FALSE)))</f>
        <v/>
      </c>
      <c r="P95" s="16" t="s">
        <v>906</v>
      </c>
      <c r="Q95" s="16" t="e">
        <f>VLOOKUP(C95,'functional class'!B:E,3,FALSE)</f>
        <v>#N/A</v>
      </c>
      <c r="R95" s="16" t="str">
        <f>IF(ISERROR(VLOOKUP($T95,'Funding 5.4'!$A:$BP,3,FALSE)),"",(VLOOKUP($T95,'Funding 5.4'!$A:$BP,3,FALSE)))</f>
        <v>FD001003001002000000000000000000000000</v>
      </c>
      <c r="S95" s="16" t="str">
        <f>IF(ISERROR(VLOOKUP($T95,'Funding 5.4'!$A:$BP,35,FALSE)),"",(VLOOKUP($T95,'Funding 5.4'!$A:$BP,35,FALSE)))</f>
        <v>5692f970-c29c-4044-80d7-1bcdbdd34348</v>
      </c>
      <c r="T95" s="16" t="s">
        <v>1087</v>
      </c>
      <c r="U95" s="16" t="str">
        <f>IF(F95="gains/losses",IF(ISERROR(VLOOKUP(W95,'item gains&amp;losses'!A:EV,3,FALSE)),"",VLOOKUP(W95,'item gains&amp;losses'!A:EV,3,FALSE)),IF(F95="I",IF(ISERROR(VLOOKUP(W95,'item rev'!A:EV,3,FALSE)),"",VLOOKUP(W95,'item rev'!A:EV,3,FALSE)),IF(F95="e",IF(ISERROR(VLOOKUP(W95,'item exp'!A:BQ,3,FALSE)),"",VLOOKUP(W95,'item exp'!A:BQ,3,FALSE)))))</f>
        <v>IE003001030000000000000000000000000000</v>
      </c>
      <c r="V95" s="16" t="str">
        <f>IF($F95="gains/losses",IF(ISERROR(VLOOKUP($W95,'item gains&amp;losses'!$A:$EV,35,FALSE)),"",VLOOKUP($W95,'item gains&amp;losses'!$A:$EV,35,FALSE)),IF($F95="I",IF(ISERROR(VLOOKUP($W95,'item rev'!$A:$EV,34,FALSE)),"",VLOOKUP($W95,'item rev'!$A:$EV,34,FALSE)),IF($F95="e",IF(ISERROR(VLOOKUP($W95,'item exp'!$A:$BQ,35,FALSE)),"",VLOOKUP($W95,'item exp'!$A:$BQ,35,FALSE)))))</f>
        <v>fb0b297f-ed55-4f0f-8ab9-d14ff16b6fe0</v>
      </c>
      <c r="W95" s="16" t="str">
        <f>VLOOKUP(E95,'items list'!B:D,3,FALSE)</f>
        <v>Expenditure: Contracted Services - Outsourced Services: Translators, Scribes and Editors</v>
      </c>
      <c r="X95" s="16" t="str">
        <f>IF(ISERROR(VLOOKUP($Z95,'reg ind'!$A:$AI,3,FALSE)),"",(VLOOKUP($Z95,'reg ind'!$A:$AI,3,FALSE)))</f>
        <v>RX002003001002003003006001000000000000</v>
      </c>
      <c r="Y95" s="16" t="str">
        <f>IF(ISERROR(VLOOKUP($Z95,'reg ind'!$A:$AI,35,FALSE)),"",(VLOOKUP($Z95,'reg ind'!$A:$AI,35,FALSE)))</f>
        <v>f2564b3b-f64a-4df4-9e78-f1a994736e35</v>
      </c>
      <c r="Z95" s="16" t="s">
        <v>4358</v>
      </c>
      <c r="AA95" s="16" t="str">
        <f>IF(ISERROR(VLOOKUP($AC95,costing!$A:$BP,3,FALSE)),"",(VLOOKUP($AC95,costing!$A:$BP,3,FALSE)))</f>
        <v>CO002004000000000000000000000000000000</v>
      </c>
      <c r="AB95" s="16" t="str">
        <f>IF(ISERROR(VLOOKUP($AC95,costing!$A:$BP,35,FALSE)),"",(VLOOKUP($AC95,costing!$A:$BP,35,FALSE)))</f>
        <v>47c7ba65-c270-4a7f-91ba-3842eb629ddf</v>
      </c>
      <c r="AC95" s="16" t="s">
        <v>4368</v>
      </c>
    </row>
    <row r="96" spans="1:29" x14ac:dyDescent="0.2">
      <c r="A96" s="184"/>
      <c r="B96" s="184">
        <v>10</v>
      </c>
      <c r="C96" s="184">
        <v>12</v>
      </c>
      <c r="D96" s="184">
        <f t="shared" si="5"/>
        <v>5015</v>
      </c>
      <c r="E96" s="184">
        <v>1097</v>
      </c>
      <c r="F96" s="184" t="s">
        <v>662</v>
      </c>
      <c r="G96" s="16" t="s">
        <v>15</v>
      </c>
      <c r="H96" s="16" t="s">
        <v>25</v>
      </c>
      <c r="I96" s="16" t="s">
        <v>28</v>
      </c>
      <c r="J96" s="16" t="s">
        <v>35</v>
      </c>
      <c r="K96" s="16"/>
      <c r="L96" s="16"/>
      <c r="M96" s="16"/>
      <c r="N96" s="16" t="str">
        <f>IF(ISERROR(VLOOKUP($P96,#REF!,4,FALSE)),"",(VLOOKUP($P96,#REF!,4,FALSE)))</f>
        <v/>
      </c>
      <c r="O96" s="16" t="str">
        <f>IF(ISERROR(VLOOKUP($P96,#REF!,34,FALSE)),"",(VLOOKUP($P96,#REF!,34,FALSE)))</f>
        <v/>
      </c>
      <c r="P96" s="16" t="s">
        <v>906</v>
      </c>
      <c r="Q96" s="16" t="e">
        <f>VLOOKUP(C96,'functional class'!B:E,3,FALSE)</f>
        <v>#N/A</v>
      </c>
      <c r="R96" s="16" t="str">
        <f>IF(ISERROR(VLOOKUP($T96,'Funding 5.4'!$A:$BP,3,FALSE)),"",(VLOOKUP($T96,'Funding 5.4'!$A:$BP,3,FALSE)))</f>
        <v>FD001003001002000000000000000000000000</v>
      </c>
      <c r="S96" s="16" t="str">
        <f>IF(ISERROR(VLOOKUP($T96,'Funding 5.4'!$A:$BP,35,FALSE)),"",(VLOOKUP($T96,'Funding 5.4'!$A:$BP,35,FALSE)))</f>
        <v>5692f970-c29c-4044-80d7-1bcdbdd34348</v>
      </c>
      <c r="T96" s="16" t="s">
        <v>1087</v>
      </c>
      <c r="U96" s="16" t="str">
        <f>IF(F96="gains/losses",IF(ISERROR(VLOOKUP(W96,'item gains&amp;losses'!A:EV,3,FALSE)),"",VLOOKUP(W96,'item gains&amp;losses'!A:EV,3,FALSE)),IF(F96="I",IF(ISERROR(VLOOKUP(W96,'item rev'!A:EV,3,FALSE)),"",VLOOKUP(W96,'item rev'!A:EV,3,FALSE)),IF(F96="e",IF(ISERROR(VLOOKUP(W96,'item exp'!A:BQ,3,FALSE)),"",VLOOKUP(W96,'item exp'!A:BQ,3,FALSE)))))</f>
        <v>IE003001031000000000000000000000000000</v>
      </c>
      <c r="V96" s="16" t="str">
        <f>IF($F96="gains/losses",IF(ISERROR(VLOOKUP($W96,'item gains&amp;losses'!$A:$EV,35,FALSE)),"",VLOOKUP($W96,'item gains&amp;losses'!$A:$EV,35,FALSE)),IF($F96="I",IF(ISERROR(VLOOKUP($W96,'item rev'!$A:$EV,34,FALSE)),"",VLOOKUP($W96,'item rev'!$A:$EV,34,FALSE)),IF($F96="e",IF(ISERROR(VLOOKUP($W96,'item exp'!$A:$BQ,35,FALSE)),"",VLOOKUP($W96,'item exp'!$A:$BQ,35,FALSE)))))</f>
        <v>110c2de1-e47f-4faf-9924-9a2098cd8570</v>
      </c>
      <c r="W96" s="16" t="str">
        <f>VLOOKUP(E96,'items list'!B:D,3,FALSE)</f>
        <v>Expenditure: Contracted Services - Outsourced Services: Traffic Fines Management</v>
      </c>
      <c r="X96" s="16" t="str">
        <f>IF(ISERROR(VLOOKUP($Z96,'reg ind'!$A:$AI,3,FALSE)),"",(VLOOKUP($Z96,'reg ind'!$A:$AI,3,FALSE)))</f>
        <v>RX002003001002003003006001000000000000</v>
      </c>
      <c r="Y96" s="16" t="str">
        <f>IF(ISERROR(VLOOKUP($Z96,'reg ind'!$A:$AI,35,FALSE)),"",(VLOOKUP($Z96,'reg ind'!$A:$AI,35,FALSE)))</f>
        <v>f2564b3b-f64a-4df4-9e78-f1a994736e35</v>
      </c>
      <c r="Z96" s="16" t="s">
        <v>4358</v>
      </c>
      <c r="AA96" s="16" t="str">
        <f>IF(ISERROR(VLOOKUP($AC96,costing!$A:$BP,3,FALSE)),"",(VLOOKUP($AC96,costing!$A:$BP,3,FALSE)))</f>
        <v>CO002004000000000000000000000000000000</v>
      </c>
      <c r="AB96" s="16" t="str">
        <f>IF(ISERROR(VLOOKUP($AC96,costing!$A:$BP,35,FALSE)),"",(VLOOKUP($AC96,costing!$A:$BP,35,FALSE)))</f>
        <v>47c7ba65-c270-4a7f-91ba-3842eb629ddf</v>
      </c>
      <c r="AC96" s="16" t="s">
        <v>4368</v>
      </c>
    </row>
    <row r="97" spans="1:29" x14ac:dyDescent="0.2">
      <c r="A97" s="184"/>
      <c r="B97" s="184">
        <v>10</v>
      </c>
      <c r="C97" s="184">
        <v>12</v>
      </c>
      <c r="D97" s="184">
        <f t="shared" si="5"/>
        <v>5015</v>
      </c>
      <c r="E97" s="184">
        <v>1098</v>
      </c>
      <c r="F97" s="184" t="s">
        <v>662</v>
      </c>
      <c r="G97" s="16" t="s">
        <v>15</v>
      </c>
      <c r="H97" s="16" t="s">
        <v>25</v>
      </c>
      <c r="I97" s="16" t="s">
        <v>28</v>
      </c>
      <c r="J97" s="16" t="s">
        <v>35</v>
      </c>
      <c r="K97" s="16"/>
      <c r="L97" s="16"/>
      <c r="M97" s="16"/>
      <c r="N97" s="16" t="str">
        <f>IF(ISERROR(VLOOKUP($P97,#REF!,4,FALSE)),"",(VLOOKUP($P97,#REF!,4,FALSE)))</f>
        <v/>
      </c>
      <c r="O97" s="16" t="str">
        <f>IF(ISERROR(VLOOKUP($P97,#REF!,34,FALSE)),"",(VLOOKUP($P97,#REF!,34,FALSE)))</f>
        <v/>
      </c>
      <c r="P97" s="16" t="s">
        <v>906</v>
      </c>
      <c r="Q97" s="16" t="e">
        <f>VLOOKUP(C97,'functional class'!B:E,3,FALSE)</f>
        <v>#N/A</v>
      </c>
      <c r="R97" s="16" t="str">
        <f>IF(ISERROR(VLOOKUP($T97,'Funding 5.4'!$A:$BP,3,FALSE)),"",(VLOOKUP($T97,'Funding 5.4'!$A:$BP,3,FALSE)))</f>
        <v>FD001003001002000000000000000000000000</v>
      </c>
      <c r="S97" s="16" t="str">
        <f>IF(ISERROR(VLOOKUP($T97,'Funding 5.4'!$A:$BP,35,FALSE)),"",(VLOOKUP($T97,'Funding 5.4'!$A:$BP,35,FALSE)))</f>
        <v>5692f970-c29c-4044-80d7-1bcdbdd34348</v>
      </c>
      <c r="T97" s="16" t="s">
        <v>1087</v>
      </c>
      <c r="U97" s="16" t="str">
        <f>IF(F97="gains/losses",IF(ISERROR(VLOOKUP(W97,'item gains&amp;losses'!A:EV,3,FALSE)),"",VLOOKUP(W97,'item gains&amp;losses'!A:EV,3,FALSE)),IF(F97="I",IF(ISERROR(VLOOKUP(W97,'item rev'!A:EV,3,FALSE)),"",VLOOKUP(W97,'item rev'!A:EV,3,FALSE)),IF(F97="e",IF(ISERROR(VLOOKUP(W97,'item exp'!A:BQ,3,FALSE)),"",VLOOKUP(W97,'item exp'!A:BQ,3,FALSE)))))</f>
        <v>IE003001032000000000000000000000000000</v>
      </c>
      <c r="V97" s="16" t="str">
        <f>IF($F97="gains/losses",IF(ISERROR(VLOOKUP($W97,'item gains&amp;losses'!$A:$EV,35,FALSE)),"",VLOOKUP($W97,'item gains&amp;losses'!$A:$EV,35,FALSE)),IF($F97="I",IF(ISERROR(VLOOKUP($W97,'item rev'!$A:$EV,34,FALSE)),"",VLOOKUP($W97,'item rev'!$A:$EV,34,FALSE)),IF($F97="e",IF(ISERROR(VLOOKUP($W97,'item exp'!$A:$BQ,35,FALSE)),"",VLOOKUP($W97,'item exp'!$A:$BQ,35,FALSE)))))</f>
        <v>8295fac9-a9e2-4a6a-8ba4-70b2c428a14c</v>
      </c>
      <c r="W97" s="16" t="str">
        <f>VLOOKUP(E97,'items list'!B:D,3,FALSE)</f>
        <v>Expenditure: Contracted Services - Outsourced Services: Veterinary Services</v>
      </c>
      <c r="X97" s="16" t="str">
        <f>IF(ISERROR(VLOOKUP($Z97,'reg ind'!$A:$AI,3,FALSE)),"",(VLOOKUP($Z97,'reg ind'!$A:$AI,3,FALSE)))</f>
        <v>RX002003001002003003006001000000000000</v>
      </c>
      <c r="Y97" s="16" t="str">
        <f>IF(ISERROR(VLOOKUP($Z97,'reg ind'!$A:$AI,35,FALSE)),"",(VLOOKUP($Z97,'reg ind'!$A:$AI,35,FALSE)))</f>
        <v>f2564b3b-f64a-4df4-9e78-f1a994736e35</v>
      </c>
      <c r="Z97" s="16" t="s">
        <v>4358</v>
      </c>
      <c r="AA97" s="16" t="str">
        <f>IF(ISERROR(VLOOKUP($AC97,costing!$A:$BP,3,FALSE)),"",(VLOOKUP($AC97,costing!$A:$BP,3,FALSE)))</f>
        <v>CO002004000000000000000000000000000000</v>
      </c>
      <c r="AB97" s="16" t="str">
        <f>IF(ISERROR(VLOOKUP($AC97,costing!$A:$BP,35,FALSE)),"",(VLOOKUP($AC97,costing!$A:$BP,35,FALSE)))</f>
        <v>47c7ba65-c270-4a7f-91ba-3842eb629ddf</v>
      </c>
      <c r="AC97" s="16" t="s">
        <v>4368</v>
      </c>
    </row>
    <row r="98" spans="1:29" x14ac:dyDescent="0.2">
      <c r="A98" s="184"/>
      <c r="B98" s="184">
        <v>10</v>
      </c>
      <c r="C98" s="184">
        <v>12</v>
      </c>
      <c r="D98" s="184">
        <f t="shared" si="5"/>
        <v>5015</v>
      </c>
      <c r="E98" s="184">
        <v>1099</v>
      </c>
      <c r="F98" s="184" t="s">
        <v>662</v>
      </c>
      <c r="G98" s="16" t="s">
        <v>15</v>
      </c>
      <c r="H98" s="16" t="s">
        <v>25</v>
      </c>
      <c r="I98" s="16" t="s">
        <v>28</v>
      </c>
      <c r="J98" s="16" t="s">
        <v>35</v>
      </c>
      <c r="K98" s="16"/>
      <c r="L98" s="16"/>
      <c r="M98" s="16"/>
      <c r="N98" s="16" t="str">
        <f>IF(ISERROR(VLOOKUP($P98,#REF!,4,FALSE)),"",(VLOOKUP($P98,#REF!,4,FALSE)))</f>
        <v/>
      </c>
      <c r="O98" s="16" t="str">
        <f>IF(ISERROR(VLOOKUP($P98,#REF!,34,FALSE)),"",(VLOOKUP($P98,#REF!,34,FALSE)))</f>
        <v/>
      </c>
      <c r="P98" s="16" t="s">
        <v>906</v>
      </c>
      <c r="Q98" s="16" t="e">
        <f>VLOOKUP(C98,'functional class'!B:E,3,FALSE)</f>
        <v>#N/A</v>
      </c>
      <c r="R98" s="16" t="str">
        <f>IF(ISERROR(VLOOKUP($T98,'Funding 5.4'!$A:$BP,3,FALSE)),"",(VLOOKUP($T98,'Funding 5.4'!$A:$BP,3,FALSE)))</f>
        <v>FD001003001002000000000000000000000000</v>
      </c>
      <c r="S98" s="16" t="str">
        <f>IF(ISERROR(VLOOKUP($T98,'Funding 5.4'!$A:$BP,35,FALSE)),"",(VLOOKUP($T98,'Funding 5.4'!$A:$BP,35,FALSE)))</f>
        <v>5692f970-c29c-4044-80d7-1bcdbdd34348</v>
      </c>
      <c r="T98" s="16" t="s">
        <v>1087</v>
      </c>
      <c r="U98" s="16" t="str">
        <f>IF(F98="gains/losses",IF(ISERROR(VLOOKUP(W98,'item gains&amp;losses'!A:EV,3,FALSE)),"",VLOOKUP(W98,'item gains&amp;losses'!A:EV,3,FALSE)),IF(F98="I",IF(ISERROR(VLOOKUP(W98,'item rev'!A:EV,3,FALSE)),"",VLOOKUP(W98,'item rev'!A:EV,3,FALSE)),IF(F98="e",IF(ISERROR(VLOOKUP(W98,'item exp'!A:BQ,3,FALSE)),"",VLOOKUP(W98,'item exp'!A:BQ,3,FALSE)))))</f>
        <v>IE003001033000000000000000000000000000</v>
      </c>
      <c r="V98" s="16" t="str">
        <f>IF($F98="gains/losses",IF(ISERROR(VLOOKUP($W98,'item gains&amp;losses'!$A:$EV,35,FALSE)),"",VLOOKUP($W98,'item gains&amp;losses'!$A:$EV,35,FALSE)),IF($F98="I",IF(ISERROR(VLOOKUP($W98,'item rev'!$A:$EV,34,FALSE)),"",VLOOKUP($W98,'item rev'!$A:$EV,34,FALSE)),IF($F98="e",IF(ISERROR(VLOOKUP($W98,'item exp'!$A:$BQ,35,FALSE)),"",VLOOKUP($W98,'item exp'!$A:$BQ,35,FALSE)))))</f>
        <v>9c006fcb-be92-4d6c-8e44-2f8eb85fb42a</v>
      </c>
      <c r="W98" s="16" t="str">
        <f>VLOOKUP(E98,'items list'!B:D,3,FALSE)</f>
        <v>Expenditure: Contracted Services - Outsourced Services: Transport Services</v>
      </c>
      <c r="X98" s="16" t="str">
        <f>IF(ISERROR(VLOOKUP($Z98,'reg ind'!$A:$AI,3,FALSE)),"",(VLOOKUP($Z98,'reg ind'!$A:$AI,3,FALSE)))</f>
        <v>RX002003001002003003006001000000000000</v>
      </c>
      <c r="Y98" s="16" t="str">
        <f>IF(ISERROR(VLOOKUP($Z98,'reg ind'!$A:$AI,35,FALSE)),"",(VLOOKUP($Z98,'reg ind'!$A:$AI,35,FALSE)))</f>
        <v>f2564b3b-f64a-4df4-9e78-f1a994736e35</v>
      </c>
      <c r="Z98" s="16" t="s">
        <v>4358</v>
      </c>
      <c r="AA98" s="16" t="str">
        <f>IF(ISERROR(VLOOKUP($AC98,costing!$A:$BP,3,FALSE)),"",(VLOOKUP($AC98,costing!$A:$BP,3,FALSE)))</f>
        <v>CO002004000000000000000000000000000000</v>
      </c>
      <c r="AB98" s="16" t="str">
        <f>IF(ISERROR(VLOOKUP($AC98,costing!$A:$BP,35,FALSE)),"",(VLOOKUP($AC98,costing!$A:$BP,35,FALSE)))</f>
        <v>47c7ba65-c270-4a7f-91ba-3842eb629ddf</v>
      </c>
      <c r="AC98" s="16" t="s">
        <v>4368</v>
      </c>
    </row>
    <row r="99" spans="1:29" x14ac:dyDescent="0.2">
      <c r="A99" s="184"/>
      <c r="B99" s="184">
        <v>10</v>
      </c>
      <c r="C99" s="184">
        <v>12</v>
      </c>
      <c r="D99" s="184">
        <f t="shared" si="5"/>
        <v>5015</v>
      </c>
      <c r="E99" s="184">
        <v>1100</v>
      </c>
      <c r="F99" s="184" t="s">
        <v>662</v>
      </c>
      <c r="G99" s="16" t="s">
        <v>15</v>
      </c>
      <c r="H99" s="16" t="s">
        <v>25</v>
      </c>
      <c r="I99" s="16" t="s">
        <v>28</v>
      </c>
      <c r="J99" s="16" t="s">
        <v>35</v>
      </c>
      <c r="K99" s="16"/>
      <c r="L99" s="16"/>
      <c r="M99" s="16"/>
      <c r="N99" s="16" t="str">
        <f>IF(ISERROR(VLOOKUP($P99,#REF!,4,FALSE)),"",(VLOOKUP($P99,#REF!,4,FALSE)))</f>
        <v/>
      </c>
      <c r="O99" s="16" t="str">
        <f>IF(ISERROR(VLOOKUP($P99,#REF!,34,FALSE)),"",(VLOOKUP($P99,#REF!,34,FALSE)))</f>
        <v/>
      </c>
      <c r="P99" s="16" t="s">
        <v>906</v>
      </c>
      <c r="Q99" s="16" t="e">
        <f>VLOOKUP(C99,'functional class'!B:E,3,FALSE)</f>
        <v>#N/A</v>
      </c>
      <c r="R99" s="16" t="str">
        <f>IF(ISERROR(VLOOKUP($T99,'Funding 5.4'!$A:$BP,3,FALSE)),"",(VLOOKUP($T99,'Funding 5.4'!$A:$BP,3,FALSE)))</f>
        <v>FD001003001002000000000000000000000000</v>
      </c>
      <c r="S99" s="16" t="str">
        <f>IF(ISERROR(VLOOKUP($T99,'Funding 5.4'!$A:$BP,35,FALSE)),"",(VLOOKUP($T99,'Funding 5.4'!$A:$BP,35,FALSE)))</f>
        <v>5692f970-c29c-4044-80d7-1bcdbdd34348</v>
      </c>
      <c r="T99" s="16" t="s">
        <v>1087</v>
      </c>
      <c r="U99" s="16" t="str">
        <f>IF(F99="gains/losses",IF(ISERROR(VLOOKUP(W99,'item gains&amp;losses'!A:EV,3,FALSE)),"",VLOOKUP(W99,'item gains&amp;losses'!A:EV,3,FALSE)),IF(F99="I",IF(ISERROR(VLOOKUP(W99,'item rev'!A:EV,3,FALSE)),"",VLOOKUP(W99,'item rev'!A:EV,3,FALSE)),IF(F99="e",IF(ISERROR(VLOOKUP(W99,'item exp'!A:BQ,3,FALSE)),"",VLOOKUP(W99,'item exp'!A:BQ,3,FALSE)))))</f>
        <v>IE003001034000000000000000000000000000</v>
      </c>
      <c r="V99" s="16" t="str">
        <f>IF($F99="gains/losses",IF(ISERROR(VLOOKUP($W99,'item gains&amp;losses'!$A:$EV,35,FALSE)),"",VLOOKUP($W99,'item gains&amp;losses'!$A:$EV,35,FALSE)),IF($F99="I",IF(ISERROR(VLOOKUP($W99,'item rev'!$A:$EV,34,FALSE)),"",VLOOKUP($W99,'item rev'!$A:$EV,34,FALSE)),IF($F99="e",IF(ISERROR(VLOOKUP($W99,'item exp'!$A:$BQ,35,FALSE)),"",VLOOKUP($W99,'item exp'!$A:$BQ,35,FALSE)))))</f>
        <v>29fa3957-4543-4ca0-a822-f7ecf02d3332</v>
      </c>
      <c r="W99" s="16" t="str">
        <f>VLOOKUP(E99,'items list'!B:D,3,FALSE)</f>
        <v>Expenditure: Contracted Services - Outsourced Services: Drivers Licence Cards</v>
      </c>
      <c r="X99" s="16" t="str">
        <f>IF(ISERROR(VLOOKUP($Z99,'reg ind'!$A:$AI,3,FALSE)),"",(VLOOKUP($Z99,'reg ind'!$A:$AI,3,FALSE)))</f>
        <v>RX002003001002003003006001000000000000</v>
      </c>
      <c r="Y99" s="16" t="str">
        <f>IF(ISERROR(VLOOKUP($Z99,'reg ind'!$A:$AI,35,FALSE)),"",(VLOOKUP($Z99,'reg ind'!$A:$AI,35,FALSE)))</f>
        <v>f2564b3b-f64a-4df4-9e78-f1a994736e35</v>
      </c>
      <c r="Z99" s="16" t="s">
        <v>4358</v>
      </c>
      <c r="AA99" s="16" t="str">
        <f>IF(ISERROR(VLOOKUP($AC99,costing!$A:$BP,3,FALSE)),"",(VLOOKUP($AC99,costing!$A:$BP,3,FALSE)))</f>
        <v>CO002004000000000000000000000000000000</v>
      </c>
      <c r="AB99" s="16" t="str">
        <f>IF(ISERROR(VLOOKUP($AC99,costing!$A:$BP,35,FALSE)),"",(VLOOKUP($AC99,costing!$A:$BP,35,FALSE)))</f>
        <v>47c7ba65-c270-4a7f-91ba-3842eb629ddf</v>
      </c>
      <c r="AC99" s="16" t="s">
        <v>4368</v>
      </c>
    </row>
    <row r="100" spans="1:29" x14ac:dyDescent="0.2">
      <c r="A100" s="184"/>
      <c r="B100" s="184">
        <v>10</v>
      </c>
      <c r="C100" s="184">
        <v>12</v>
      </c>
      <c r="D100" s="184">
        <f t="shared" si="5"/>
        <v>5015</v>
      </c>
      <c r="E100" s="184">
        <v>1101</v>
      </c>
      <c r="F100" s="184" t="s">
        <v>662</v>
      </c>
      <c r="G100" s="16" t="s">
        <v>15</v>
      </c>
      <c r="H100" s="16" t="s">
        <v>25</v>
      </c>
      <c r="I100" s="16" t="s">
        <v>28</v>
      </c>
      <c r="J100" s="16" t="s">
        <v>35</v>
      </c>
      <c r="K100" s="16"/>
      <c r="L100" s="16"/>
      <c r="M100" s="16"/>
      <c r="N100" s="16" t="str">
        <f>IF(ISERROR(VLOOKUP($P100,#REF!,4,FALSE)),"",(VLOOKUP($P100,#REF!,4,FALSE)))</f>
        <v/>
      </c>
      <c r="O100" s="16" t="str">
        <f>IF(ISERROR(VLOOKUP($P100,#REF!,34,FALSE)),"",(VLOOKUP($P100,#REF!,34,FALSE)))</f>
        <v/>
      </c>
      <c r="P100" s="16" t="s">
        <v>906</v>
      </c>
      <c r="Q100" s="16" t="e">
        <f>VLOOKUP(C100,'functional class'!B:E,3,FALSE)</f>
        <v>#N/A</v>
      </c>
      <c r="R100" s="16" t="str">
        <f>IF(ISERROR(VLOOKUP($T100,'Funding 5.4'!$A:$BP,3,FALSE)),"",(VLOOKUP($T100,'Funding 5.4'!$A:$BP,3,FALSE)))</f>
        <v>FD001003001002000000000000000000000000</v>
      </c>
      <c r="S100" s="16" t="str">
        <f>IF(ISERROR(VLOOKUP($T100,'Funding 5.4'!$A:$BP,35,FALSE)),"",(VLOOKUP($T100,'Funding 5.4'!$A:$BP,35,FALSE)))</f>
        <v>5692f970-c29c-4044-80d7-1bcdbdd34348</v>
      </c>
      <c r="T100" s="16" t="s">
        <v>1087</v>
      </c>
      <c r="U100" s="16" t="str">
        <f>IF(F100="gains/losses",IF(ISERROR(VLOOKUP(W100,'item gains&amp;losses'!A:EV,3,FALSE)),"",VLOOKUP(W100,'item gains&amp;losses'!A:EV,3,FALSE)),IF(F100="I",IF(ISERROR(VLOOKUP(W100,'item rev'!A:EV,3,FALSE)),"",VLOOKUP(W100,'item rev'!A:EV,3,FALSE)),IF(F100="e",IF(ISERROR(VLOOKUP(W100,'item exp'!A:BQ,3,FALSE)),"",VLOOKUP(W100,'item exp'!A:BQ,3,FALSE)))))</f>
        <v>IE003001035000000000000000000000000000</v>
      </c>
      <c r="V100" s="16" t="str">
        <f>IF($F100="gains/losses",IF(ISERROR(VLOOKUP($W100,'item gains&amp;losses'!$A:$EV,35,FALSE)),"",VLOOKUP($W100,'item gains&amp;losses'!$A:$EV,35,FALSE)),IF($F100="I",IF(ISERROR(VLOOKUP($W100,'item rev'!$A:$EV,34,FALSE)),"",VLOOKUP($W100,'item rev'!$A:$EV,34,FALSE)),IF($F100="e",IF(ISERROR(VLOOKUP($W100,'item exp'!$A:$BQ,35,FALSE)),"",VLOOKUP($W100,'item exp'!$A:$BQ,35,FALSE)))))</f>
        <v>44ebfcb1-1fdb-41e0-be79-0676c79f85b2</v>
      </c>
      <c r="W100" s="16" t="str">
        <f>VLOOKUP(E100,'items list'!B:D,3,FALSE)</f>
        <v>Expenditure: Contracted Services - Outsourced Services: Electrical</v>
      </c>
      <c r="X100" s="16" t="str">
        <f>IF(ISERROR(VLOOKUP($Z100,'reg ind'!$A:$AI,3,FALSE)),"",(VLOOKUP($Z100,'reg ind'!$A:$AI,3,FALSE)))</f>
        <v>RX002003001002003003006001000000000000</v>
      </c>
      <c r="Y100" s="16" t="str">
        <f>IF(ISERROR(VLOOKUP($Z100,'reg ind'!$A:$AI,35,FALSE)),"",(VLOOKUP($Z100,'reg ind'!$A:$AI,35,FALSE)))</f>
        <v>f2564b3b-f64a-4df4-9e78-f1a994736e35</v>
      </c>
      <c r="Z100" s="16" t="s">
        <v>4358</v>
      </c>
      <c r="AA100" s="16" t="str">
        <f>IF(ISERROR(VLOOKUP($AC100,costing!$A:$BP,3,FALSE)),"",(VLOOKUP($AC100,costing!$A:$BP,3,FALSE)))</f>
        <v>CO002004000000000000000000000000000000</v>
      </c>
      <c r="AB100" s="16" t="str">
        <f>IF(ISERROR(VLOOKUP($AC100,costing!$A:$BP,35,FALSE)),"",(VLOOKUP($AC100,costing!$A:$BP,35,FALSE)))</f>
        <v>47c7ba65-c270-4a7f-91ba-3842eb629ddf</v>
      </c>
      <c r="AC100" s="16" t="s">
        <v>4368</v>
      </c>
    </row>
    <row r="101" spans="1:29" x14ac:dyDescent="0.2">
      <c r="A101" s="184"/>
      <c r="B101" s="184">
        <v>10</v>
      </c>
      <c r="C101" s="184">
        <v>12</v>
      </c>
      <c r="D101" s="184">
        <f t="shared" si="5"/>
        <v>5016</v>
      </c>
      <c r="E101" s="184">
        <v>1102</v>
      </c>
      <c r="F101" s="184" t="s">
        <v>662</v>
      </c>
      <c r="G101" s="16" t="s">
        <v>15</v>
      </c>
      <c r="H101" s="16" t="s">
        <v>25</v>
      </c>
      <c r="I101" s="16" t="s">
        <v>28</v>
      </c>
      <c r="J101" s="16" t="s">
        <v>35</v>
      </c>
      <c r="K101" s="16"/>
      <c r="L101" s="16"/>
      <c r="M101" s="16"/>
      <c r="N101" s="16" t="str">
        <f>IF(ISERROR(VLOOKUP($P101,#REF!,4,FALSE)),"",(VLOOKUP($P101,#REF!,4,FALSE)))</f>
        <v/>
      </c>
      <c r="O101" s="16" t="str">
        <f>IF(ISERROR(VLOOKUP($P101,#REF!,34,FALSE)),"",(VLOOKUP($P101,#REF!,34,FALSE)))</f>
        <v/>
      </c>
      <c r="P101" s="16" t="s">
        <v>906</v>
      </c>
      <c r="Q101" s="16" t="e">
        <f>VLOOKUP(C101,'functional class'!B:E,3,FALSE)</f>
        <v>#N/A</v>
      </c>
      <c r="R101" s="16" t="str">
        <f>IF(ISERROR(VLOOKUP($T101,'Funding 5.4'!$A:$BP,3,FALSE)),"",(VLOOKUP($T101,'Funding 5.4'!$A:$BP,3,FALSE)))</f>
        <v>FD001003001002000000000000000000000000</v>
      </c>
      <c r="S101" s="16" t="str">
        <f>IF(ISERROR(VLOOKUP($T101,'Funding 5.4'!$A:$BP,35,FALSE)),"",(VLOOKUP($T101,'Funding 5.4'!$A:$BP,35,FALSE)))</f>
        <v>5692f970-c29c-4044-80d7-1bcdbdd34348</v>
      </c>
      <c r="T101" s="16" t="s">
        <v>1087</v>
      </c>
      <c r="U101" s="16" t="str">
        <f>IF(F101="gains/losses",IF(ISERROR(VLOOKUP(W101,'item gains&amp;losses'!A:EV,3,FALSE)),"",VLOOKUP(W101,'item gains&amp;losses'!A:EV,3,FALSE)),IF(F101="I",IF(ISERROR(VLOOKUP(W101,'item rev'!A:EV,3,FALSE)),"",VLOOKUP(W101,'item rev'!A:EV,3,FALSE)),IF(F101="e",IF(ISERROR(VLOOKUP(W101,'item exp'!A:BQ,3,FALSE)),"",VLOOKUP(W101,'item exp'!A:BQ,3,FALSE)))))</f>
        <v>IE003002000000000000000000000000000000</v>
      </c>
      <c r="V101" s="16" t="str">
        <f>IF($F101="gains/losses",IF(ISERROR(VLOOKUP($W101,'item gains&amp;losses'!$A:$EV,35,FALSE)),"",VLOOKUP($W101,'item gains&amp;losses'!$A:$EV,35,FALSE)),IF($F101="I",IF(ISERROR(VLOOKUP($W101,'item rev'!$A:$EV,34,FALSE)),"",VLOOKUP($W101,'item rev'!$A:$EV,34,FALSE)),IF($F101="e",IF(ISERROR(VLOOKUP($W101,'item exp'!$A:$BQ,35,FALSE)),"",VLOOKUP($W101,'item exp'!$A:$BQ,35,FALSE)))))</f>
        <v>2d4729e0-3e7c-4b5c-b70b-fdf79fcb8f54</v>
      </c>
      <c r="W101" s="16" t="str">
        <f>VLOOKUP(E101,'items list'!B:D,3,FALSE)</f>
        <v>Expenditure: Contracted Services - Consultants and Professional Services</v>
      </c>
      <c r="X101" s="16" t="str">
        <f>IF(ISERROR(VLOOKUP($Z101,'reg ind'!$A:$AI,3,FALSE)),"",(VLOOKUP($Z101,'reg ind'!$A:$AI,3,FALSE)))</f>
        <v>RX002003001002003003006001000000000000</v>
      </c>
      <c r="Y101" s="16" t="str">
        <f>IF(ISERROR(VLOOKUP($Z101,'reg ind'!$A:$AI,35,FALSE)),"",(VLOOKUP($Z101,'reg ind'!$A:$AI,35,FALSE)))</f>
        <v>f2564b3b-f64a-4df4-9e78-f1a994736e35</v>
      </c>
      <c r="Z101" s="16" t="s">
        <v>4358</v>
      </c>
      <c r="AA101" s="16" t="str">
        <f>IF(ISERROR(VLOOKUP($AC101,costing!$A:$BP,3,FALSE)),"",(VLOOKUP($AC101,costing!$A:$BP,3,FALSE)))</f>
        <v>CO002004000000000000000000000000000000</v>
      </c>
      <c r="AB101" s="16" t="str">
        <f>IF(ISERROR(VLOOKUP($AC101,costing!$A:$BP,35,FALSE)),"",(VLOOKUP($AC101,costing!$A:$BP,35,FALSE)))</f>
        <v>47c7ba65-c270-4a7f-91ba-3842eb629ddf</v>
      </c>
      <c r="AC101" s="16" t="s">
        <v>4368</v>
      </c>
    </row>
    <row r="102" spans="1:29" x14ac:dyDescent="0.2">
      <c r="A102" s="184"/>
      <c r="B102" s="184">
        <v>10</v>
      </c>
      <c r="C102" s="184">
        <v>12</v>
      </c>
      <c r="D102" s="184">
        <f t="shared" si="5"/>
        <v>5016</v>
      </c>
      <c r="E102" s="184">
        <v>1103</v>
      </c>
      <c r="F102" s="184" t="s">
        <v>662</v>
      </c>
      <c r="G102" s="16" t="s">
        <v>15</v>
      </c>
      <c r="H102" s="16" t="s">
        <v>25</v>
      </c>
      <c r="I102" s="16" t="s">
        <v>28</v>
      </c>
      <c r="J102" s="16" t="s">
        <v>35</v>
      </c>
      <c r="K102" s="16"/>
      <c r="L102" s="16"/>
      <c r="M102" s="16"/>
      <c r="N102" s="16" t="str">
        <f>IF(ISERROR(VLOOKUP($P102,#REF!,4,FALSE)),"",(VLOOKUP($P102,#REF!,4,FALSE)))</f>
        <v/>
      </c>
      <c r="O102" s="16" t="str">
        <f>IF(ISERROR(VLOOKUP($P102,#REF!,34,FALSE)),"",(VLOOKUP($P102,#REF!,34,FALSE)))</f>
        <v/>
      </c>
      <c r="P102" s="16" t="s">
        <v>906</v>
      </c>
      <c r="Q102" s="16" t="e">
        <f>VLOOKUP(C102,'functional class'!B:E,3,FALSE)</f>
        <v>#N/A</v>
      </c>
      <c r="R102" s="16" t="str">
        <f>IF(ISERROR(VLOOKUP($T102,'Funding 5.4'!$A:$BP,3,FALSE)),"",(VLOOKUP($T102,'Funding 5.4'!$A:$BP,3,FALSE)))</f>
        <v>FD001003001002000000000000000000000000</v>
      </c>
      <c r="S102" s="16" t="str">
        <f>IF(ISERROR(VLOOKUP($T102,'Funding 5.4'!$A:$BP,35,FALSE)),"",(VLOOKUP($T102,'Funding 5.4'!$A:$BP,35,FALSE)))</f>
        <v>5692f970-c29c-4044-80d7-1bcdbdd34348</v>
      </c>
      <c r="T102" s="16" t="s">
        <v>1087</v>
      </c>
      <c r="U102" s="16" t="str">
        <f>IF(F102="gains/losses",IF(ISERROR(VLOOKUP(W102,'item gains&amp;losses'!A:EV,3,FALSE)),"",VLOOKUP(W102,'item gains&amp;losses'!A:EV,3,FALSE)),IF(F102="I",IF(ISERROR(VLOOKUP(W102,'item rev'!A:EV,3,FALSE)),"",VLOOKUP(W102,'item rev'!A:EV,3,FALSE)),IF(F102="e",IF(ISERROR(VLOOKUP(W102,'item exp'!A:BQ,3,FALSE)),"",VLOOKUP(W102,'item exp'!A:BQ,3,FALSE)))))</f>
        <v>IE003002001000000000000000000000000000</v>
      </c>
      <c r="V102" s="16" t="str">
        <f>IF($F102="gains/losses",IF(ISERROR(VLOOKUP($W102,'item gains&amp;losses'!$A:$EV,35,FALSE)),"",VLOOKUP($W102,'item gains&amp;losses'!$A:$EV,35,FALSE)),IF($F102="I",IF(ISERROR(VLOOKUP($W102,'item rev'!$A:$EV,34,FALSE)),"",VLOOKUP($W102,'item rev'!$A:$EV,34,FALSE)),IF($F102="e",IF(ISERROR(VLOOKUP($W102,'item exp'!$A:$BQ,35,FALSE)),"",VLOOKUP($W102,'item exp'!$A:$BQ,35,FALSE)))))</f>
        <v>56bc2bb3-1344-48bd-afbe-8ce7ceec92ce</v>
      </c>
      <c r="W102" s="16" t="str">
        <f>VLOOKUP(E102,'items list'!B:D,3,FALSE)</f>
        <v>Expenditure: Contracted Services - Consultants and Professional Services: Business and Advisory</v>
      </c>
      <c r="X102" s="16" t="str">
        <f>IF(ISERROR(VLOOKUP($Z102,'reg ind'!$A:$AI,3,FALSE)),"",(VLOOKUP($Z102,'reg ind'!$A:$AI,3,FALSE)))</f>
        <v>RX002003001002003003006001000000000000</v>
      </c>
      <c r="Y102" s="16" t="str">
        <f>IF(ISERROR(VLOOKUP($Z102,'reg ind'!$A:$AI,35,FALSE)),"",(VLOOKUP($Z102,'reg ind'!$A:$AI,35,FALSE)))</f>
        <v>f2564b3b-f64a-4df4-9e78-f1a994736e35</v>
      </c>
      <c r="Z102" s="16" t="s">
        <v>4358</v>
      </c>
      <c r="AA102" s="16" t="str">
        <f>IF(ISERROR(VLOOKUP($AC102,costing!$A:$BP,3,FALSE)),"",(VLOOKUP($AC102,costing!$A:$BP,3,FALSE)))</f>
        <v>CO002004000000000000000000000000000000</v>
      </c>
      <c r="AB102" s="16" t="str">
        <f>IF(ISERROR(VLOOKUP($AC102,costing!$A:$BP,35,FALSE)),"",(VLOOKUP($AC102,costing!$A:$BP,35,FALSE)))</f>
        <v>47c7ba65-c270-4a7f-91ba-3842eb629ddf</v>
      </c>
      <c r="AC102" s="16" t="s">
        <v>4368</v>
      </c>
    </row>
    <row r="103" spans="1:29" x14ac:dyDescent="0.2">
      <c r="A103" s="184"/>
      <c r="B103" s="184">
        <v>10</v>
      </c>
      <c r="C103" s="184">
        <v>12</v>
      </c>
      <c r="D103" s="184">
        <f t="shared" si="5"/>
        <v>5016</v>
      </c>
      <c r="E103" s="184">
        <v>1104</v>
      </c>
      <c r="F103" s="184" t="s">
        <v>662</v>
      </c>
      <c r="G103" s="16" t="s">
        <v>15</v>
      </c>
      <c r="H103" s="16" t="s">
        <v>25</v>
      </c>
      <c r="I103" s="16" t="s">
        <v>28</v>
      </c>
      <c r="J103" s="16" t="s">
        <v>35</v>
      </c>
      <c r="K103" s="16"/>
      <c r="L103" s="16"/>
      <c r="M103" s="16"/>
      <c r="N103" s="16" t="str">
        <f>IF(ISERROR(VLOOKUP($P103,#REF!,4,FALSE)),"",(VLOOKUP($P103,#REF!,4,FALSE)))</f>
        <v/>
      </c>
      <c r="O103" s="16" t="str">
        <f>IF(ISERROR(VLOOKUP($P103,#REF!,34,FALSE)),"",(VLOOKUP($P103,#REF!,34,FALSE)))</f>
        <v/>
      </c>
      <c r="P103" s="16" t="s">
        <v>906</v>
      </c>
      <c r="Q103" s="16" t="e">
        <f>VLOOKUP(C103,'functional class'!B:E,3,FALSE)</f>
        <v>#N/A</v>
      </c>
      <c r="R103" s="16" t="str">
        <f>IF(ISERROR(VLOOKUP($T103,'Funding 5.4'!$A:$BP,3,FALSE)),"",(VLOOKUP($T103,'Funding 5.4'!$A:$BP,3,FALSE)))</f>
        <v>FD001003001002000000000000000000000000</v>
      </c>
      <c r="S103" s="16" t="str">
        <f>IF(ISERROR(VLOOKUP($T103,'Funding 5.4'!$A:$BP,35,FALSE)),"",(VLOOKUP($T103,'Funding 5.4'!$A:$BP,35,FALSE)))</f>
        <v>5692f970-c29c-4044-80d7-1bcdbdd34348</v>
      </c>
      <c r="T103" s="16" t="s">
        <v>1087</v>
      </c>
      <c r="U103" s="16" t="str">
        <f>IF(F103="gains/losses",IF(ISERROR(VLOOKUP(W103,'item gains&amp;losses'!A:EV,3,FALSE)),"",VLOOKUP(W103,'item gains&amp;losses'!A:EV,3,FALSE)),IF(F103="I",IF(ISERROR(VLOOKUP(W103,'item rev'!A:EV,3,FALSE)),"",VLOOKUP(W103,'item rev'!A:EV,3,FALSE)),IF(F103="e",IF(ISERROR(VLOOKUP(W103,'item exp'!A:BQ,3,FALSE)),"",VLOOKUP(W103,'item exp'!A:BQ,3,FALSE)))))</f>
        <v>IE003002001001000000000000000000000000</v>
      </c>
      <c r="V103" s="16" t="str">
        <f>IF($F103="gains/losses",IF(ISERROR(VLOOKUP($W103,'item gains&amp;losses'!$A:$EV,35,FALSE)),"",VLOOKUP($W103,'item gains&amp;losses'!$A:$EV,35,FALSE)),IF($F103="I",IF(ISERROR(VLOOKUP($W103,'item rev'!$A:$EV,34,FALSE)),"",VLOOKUP($W103,'item rev'!$A:$EV,34,FALSE)),IF($F103="e",IF(ISERROR(VLOOKUP($W103,'item exp'!$A:$BQ,35,FALSE)),"",VLOOKUP($W103,'item exp'!$A:$BQ,35,FALSE)))))</f>
        <v>55a14ace-f36e-49f5-8d66-85009a542e6d</v>
      </c>
      <c r="W103" s="16" t="str">
        <f>VLOOKUP(E103,'items list'!B:D,3,FALSE)</f>
        <v>Expenditure: Contracted Services - Consultants and Professional Services: Business and Advisory - Accounting and Auditing</v>
      </c>
      <c r="X103" s="16" t="str">
        <f>IF(ISERROR(VLOOKUP($Z103,'reg ind'!$A:$AI,3,FALSE)),"",(VLOOKUP($Z103,'reg ind'!$A:$AI,3,FALSE)))</f>
        <v>RX002003001002003003006001000000000000</v>
      </c>
      <c r="Y103" s="16" t="str">
        <f>IF(ISERROR(VLOOKUP($Z103,'reg ind'!$A:$AI,35,FALSE)),"",(VLOOKUP($Z103,'reg ind'!$A:$AI,35,FALSE)))</f>
        <v>f2564b3b-f64a-4df4-9e78-f1a994736e35</v>
      </c>
      <c r="Z103" s="16" t="s">
        <v>4358</v>
      </c>
      <c r="AA103" s="16" t="str">
        <f>IF(ISERROR(VLOOKUP($AC103,costing!$A:$BP,3,FALSE)),"",(VLOOKUP($AC103,costing!$A:$BP,3,FALSE)))</f>
        <v>CO002004000000000000000000000000000000</v>
      </c>
      <c r="AB103" s="16" t="str">
        <f>IF(ISERROR(VLOOKUP($AC103,costing!$A:$BP,35,FALSE)),"",(VLOOKUP($AC103,costing!$A:$BP,35,FALSE)))</f>
        <v>47c7ba65-c270-4a7f-91ba-3842eb629ddf</v>
      </c>
      <c r="AC103" s="16" t="s">
        <v>4368</v>
      </c>
    </row>
    <row r="104" spans="1:29" x14ac:dyDescent="0.2">
      <c r="A104" s="184"/>
      <c r="B104" s="184">
        <v>10</v>
      </c>
      <c r="C104" s="184">
        <v>12</v>
      </c>
      <c r="D104" s="184">
        <f t="shared" si="5"/>
        <v>5016</v>
      </c>
      <c r="E104" s="184">
        <v>1105</v>
      </c>
      <c r="F104" s="184" t="s">
        <v>662</v>
      </c>
      <c r="G104" s="16" t="s">
        <v>15</v>
      </c>
      <c r="H104" s="16" t="s">
        <v>25</v>
      </c>
      <c r="I104" s="16" t="s">
        <v>28</v>
      </c>
      <c r="J104" s="16" t="s">
        <v>35</v>
      </c>
      <c r="K104" s="16"/>
      <c r="L104" s="16"/>
      <c r="M104" s="16"/>
      <c r="N104" s="16" t="str">
        <f>IF(ISERROR(VLOOKUP($P104,#REF!,4,FALSE)),"",(VLOOKUP($P104,#REF!,4,FALSE)))</f>
        <v/>
      </c>
      <c r="O104" s="16" t="str">
        <f>IF(ISERROR(VLOOKUP($P104,#REF!,34,FALSE)),"",(VLOOKUP($P104,#REF!,34,FALSE)))</f>
        <v/>
      </c>
      <c r="P104" s="16" t="s">
        <v>906</v>
      </c>
      <c r="Q104" s="16" t="e">
        <f>VLOOKUP(C104,'functional class'!B:E,3,FALSE)</f>
        <v>#N/A</v>
      </c>
      <c r="R104" s="16" t="str">
        <f>IF(ISERROR(VLOOKUP($T104,'Funding 5.4'!$A:$BP,3,FALSE)),"",(VLOOKUP($T104,'Funding 5.4'!$A:$BP,3,FALSE)))</f>
        <v>FD001003001002000000000000000000000000</v>
      </c>
      <c r="S104" s="16" t="str">
        <f>IF(ISERROR(VLOOKUP($T104,'Funding 5.4'!$A:$BP,35,FALSE)),"",(VLOOKUP($T104,'Funding 5.4'!$A:$BP,35,FALSE)))</f>
        <v>5692f970-c29c-4044-80d7-1bcdbdd34348</v>
      </c>
      <c r="T104" s="16" t="s">
        <v>1087</v>
      </c>
      <c r="U104" s="16" t="str">
        <f>IF(F104="gains/losses",IF(ISERROR(VLOOKUP(W104,'item gains&amp;losses'!A:EV,3,FALSE)),"",VLOOKUP(W104,'item gains&amp;losses'!A:EV,3,FALSE)),IF(F104="I",IF(ISERROR(VLOOKUP(W104,'item rev'!A:EV,3,FALSE)),"",VLOOKUP(W104,'item rev'!A:EV,3,FALSE)),IF(F104="e",IF(ISERROR(VLOOKUP(W104,'item exp'!A:BQ,3,FALSE)),"",VLOOKUP(W104,'item exp'!A:BQ,3,FALSE)))))</f>
        <v>IE003002001002000000000000000000000000</v>
      </c>
      <c r="V104" s="16" t="str">
        <f>IF($F104="gains/losses",IF(ISERROR(VLOOKUP($W104,'item gains&amp;losses'!$A:$EV,35,FALSE)),"",VLOOKUP($W104,'item gains&amp;losses'!$A:$EV,35,FALSE)),IF($F104="I",IF(ISERROR(VLOOKUP($W104,'item rev'!$A:$EV,34,FALSE)),"",VLOOKUP($W104,'item rev'!$A:$EV,34,FALSE)),IF($F104="e",IF(ISERROR(VLOOKUP($W104,'item exp'!$A:$BQ,35,FALSE)),"",VLOOKUP($W104,'item exp'!$A:$BQ,35,FALSE)))))</f>
        <v>cb7b79c1-3136-4f0d-b0b6-cc425e7e4c97</v>
      </c>
      <c r="W104" s="16" t="str">
        <f>VLOOKUP(E104,'items list'!B:D,3,FALSE)</f>
        <v>Expenditure: Contracted Services - Consultants and Professional Services: Business and Advisory - Air Pollution</v>
      </c>
      <c r="X104" s="16" t="str">
        <f>IF(ISERROR(VLOOKUP($Z104,'reg ind'!$A:$AI,3,FALSE)),"",(VLOOKUP($Z104,'reg ind'!$A:$AI,3,FALSE)))</f>
        <v>RX002003001002003003006001000000000000</v>
      </c>
      <c r="Y104" s="16" t="str">
        <f>IF(ISERROR(VLOOKUP($Z104,'reg ind'!$A:$AI,35,FALSE)),"",(VLOOKUP($Z104,'reg ind'!$A:$AI,35,FALSE)))</f>
        <v>f2564b3b-f64a-4df4-9e78-f1a994736e35</v>
      </c>
      <c r="Z104" s="16" t="s">
        <v>4358</v>
      </c>
      <c r="AA104" s="16" t="str">
        <f>IF(ISERROR(VLOOKUP($AC104,costing!$A:$BP,3,FALSE)),"",(VLOOKUP($AC104,costing!$A:$BP,3,FALSE)))</f>
        <v>CO002004000000000000000000000000000000</v>
      </c>
      <c r="AB104" s="16" t="str">
        <f>IF(ISERROR(VLOOKUP($AC104,costing!$A:$BP,35,FALSE)),"",(VLOOKUP($AC104,costing!$A:$BP,35,FALSE)))</f>
        <v>47c7ba65-c270-4a7f-91ba-3842eb629ddf</v>
      </c>
      <c r="AC104" s="16" t="s">
        <v>4368</v>
      </c>
    </row>
    <row r="105" spans="1:29" x14ac:dyDescent="0.2">
      <c r="A105" s="184"/>
      <c r="B105" s="184">
        <v>10</v>
      </c>
      <c r="C105" s="184">
        <v>12</v>
      </c>
      <c r="D105" s="184">
        <f t="shared" si="5"/>
        <v>5016</v>
      </c>
      <c r="E105" s="184">
        <v>1106</v>
      </c>
      <c r="F105" s="184" t="s">
        <v>662</v>
      </c>
      <c r="G105" s="16" t="s">
        <v>15</v>
      </c>
      <c r="H105" s="16" t="s">
        <v>25</v>
      </c>
      <c r="I105" s="16" t="s">
        <v>28</v>
      </c>
      <c r="J105" s="16" t="s">
        <v>35</v>
      </c>
      <c r="K105" s="16"/>
      <c r="L105" s="16"/>
      <c r="M105" s="16"/>
      <c r="N105" s="16" t="str">
        <f>IF(ISERROR(VLOOKUP($P105,#REF!,4,FALSE)),"",(VLOOKUP($P105,#REF!,4,FALSE)))</f>
        <v/>
      </c>
      <c r="O105" s="16" t="str">
        <f>IF(ISERROR(VLOOKUP($P105,#REF!,34,FALSE)),"",(VLOOKUP($P105,#REF!,34,FALSE)))</f>
        <v/>
      </c>
      <c r="P105" s="16" t="s">
        <v>906</v>
      </c>
      <c r="Q105" s="16" t="e">
        <f>VLOOKUP(C105,'functional class'!B:E,3,FALSE)</f>
        <v>#N/A</v>
      </c>
      <c r="R105" s="16" t="str">
        <f>IF(ISERROR(VLOOKUP($T105,'Funding 5.4'!$A:$BP,3,FALSE)),"",(VLOOKUP($T105,'Funding 5.4'!$A:$BP,3,FALSE)))</f>
        <v>FD001003001002000000000000000000000000</v>
      </c>
      <c r="S105" s="16" t="str">
        <f>IF(ISERROR(VLOOKUP($T105,'Funding 5.4'!$A:$BP,35,FALSE)),"",(VLOOKUP($T105,'Funding 5.4'!$A:$BP,35,FALSE)))</f>
        <v>5692f970-c29c-4044-80d7-1bcdbdd34348</v>
      </c>
      <c r="T105" s="16" t="s">
        <v>1087</v>
      </c>
      <c r="U105" s="16" t="str">
        <f>IF(F105="gains/losses",IF(ISERROR(VLOOKUP(W105,'item gains&amp;losses'!A:EV,3,FALSE)),"",VLOOKUP(W105,'item gains&amp;losses'!A:EV,3,FALSE)),IF(F105="I",IF(ISERROR(VLOOKUP(W105,'item rev'!A:EV,3,FALSE)),"",VLOOKUP(W105,'item rev'!A:EV,3,FALSE)),IF(F105="e",IF(ISERROR(VLOOKUP(W105,'item exp'!A:BQ,3,FALSE)),"",VLOOKUP(W105,'item exp'!A:BQ,3,FALSE)))))</f>
        <v>IE003002001003000000000000000000000000</v>
      </c>
      <c r="V105" s="16" t="str">
        <f>IF($F105="gains/losses",IF(ISERROR(VLOOKUP($W105,'item gains&amp;losses'!$A:$EV,35,FALSE)),"",VLOOKUP($W105,'item gains&amp;losses'!$A:$EV,35,FALSE)),IF($F105="I",IF(ISERROR(VLOOKUP($W105,'item rev'!$A:$EV,34,FALSE)),"",VLOOKUP($W105,'item rev'!$A:$EV,34,FALSE)),IF($F105="e",IF(ISERROR(VLOOKUP($W105,'item exp'!$A:$BQ,35,FALSE)),"",VLOOKUP($W105,'item exp'!$A:$BQ,35,FALSE)))))</f>
        <v>005988d5-a596-4015-a39d-16549d059c04</v>
      </c>
      <c r="W105" s="16" t="str">
        <f>VLOOKUP(E105,'items list'!B:D,3,FALSE)</f>
        <v>Expenditure: Contracted Services - Consultants and Professional Services: Business and Advisory - Audit Committee</v>
      </c>
      <c r="X105" s="16" t="str">
        <f>IF(ISERROR(VLOOKUP($Z105,'reg ind'!$A:$AI,3,FALSE)),"",(VLOOKUP($Z105,'reg ind'!$A:$AI,3,FALSE)))</f>
        <v>RX002003001002003003006001000000000000</v>
      </c>
      <c r="Y105" s="16" t="str">
        <f>IF(ISERROR(VLOOKUP($Z105,'reg ind'!$A:$AI,35,FALSE)),"",(VLOOKUP($Z105,'reg ind'!$A:$AI,35,FALSE)))</f>
        <v>f2564b3b-f64a-4df4-9e78-f1a994736e35</v>
      </c>
      <c r="Z105" s="16" t="s">
        <v>4358</v>
      </c>
      <c r="AA105" s="16" t="str">
        <f>IF(ISERROR(VLOOKUP($AC105,costing!$A:$BP,3,FALSE)),"",(VLOOKUP($AC105,costing!$A:$BP,3,FALSE)))</f>
        <v>CO002004000000000000000000000000000000</v>
      </c>
      <c r="AB105" s="16" t="str">
        <f>IF(ISERROR(VLOOKUP($AC105,costing!$A:$BP,35,FALSE)),"",(VLOOKUP($AC105,costing!$A:$BP,35,FALSE)))</f>
        <v>47c7ba65-c270-4a7f-91ba-3842eb629ddf</v>
      </c>
      <c r="AC105" s="16" t="s">
        <v>4368</v>
      </c>
    </row>
    <row r="106" spans="1:29" x14ac:dyDescent="0.2">
      <c r="A106" s="184"/>
      <c r="B106" s="184">
        <v>10</v>
      </c>
      <c r="C106" s="184">
        <v>12</v>
      </c>
      <c r="D106" s="184">
        <f t="shared" si="5"/>
        <v>5016</v>
      </c>
      <c r="E106" s="184">
        <v>1107</v>
      </c>
      <c r="F106" s="184" t="s">
        <v>662</v>
      </c>
      <c r="G106" s="16" t="s">
        <v>15</v>
      </c>
      <c r="H106" s="16" t="s">
        <v>25</v>
      </c>
      <c r="I106" s="16" t="s">
        <v>28</v>
      </c>
      <c r="J106" s="16" t="s">
        <v>35</v>
      </c>
      <c r="K106" s="16"/>
      <c r="L106" s="16"/>
      <c r="M106" s="16"/>
      <c r="N106" s="16" t="str">
        <f>IF(ISERROR(VLOOKUP($P106,#REF!,4,FALSE)),"",(VLOOKUP($P106,#REF!,4,FALSE)))</f>
        <v/>
      </c>
      <c r="O106" s="16" t="str">
        <f>IF(ISERROR(VLOOKUP($P106,#REF!,34,FALSE)),"",(VLOOKUP($P106,#REF!,34,FALSE)))</f>
        <v/>
      </c>
      <c r="P106" s="16" t="s">
        <v>906</v>
      </c>
      <c r="Q106" s="16" t="e">
        <f>VLOOKUP(C106,'functional class'!B:E,3,FALSE)</f>
        <v>#N/A</v>
      </c>
      <c r="R106" s="16" t="str">
        <f>IF(ISERROR(VLOOKUP($T106,'Funding 5.4'!$A:$BP,3,FALSE)),"",(VLOOKUP($T106,'Funding 5.4'!$A:$BP,3,FALSE)))</f>
        <v>FD001003001002000000000000000000000000</v>
      </c>
      <c r="S106" s="16" t="str">
        <f>IF(ISERROR(VLOOKUP($T106,'Funding 5.4'!$A:$BP,35,FALSE)),"",(VLOOKUP($T106,'Funding 5.4'!$A:$BP,35,FALSE)))</f>
        <v>5692f970-c29c-4044-80d7-1bcdbdd34348</v>
      </c>
      <c r="T106" s="16" t="s">
        <v>1087</v>
      </c>
      <c r="U106" s="16" t="str">
        <f>IF(F106="gains/losses",IF(ISERROR(VLOOKUP(W106,'item gains&amp;losses'!A:EV,3,FALSE)),"",VLOOKUP(W106,'item gains&amp;losses'!A:EV,3,FALSE)),IF(F106="I",IF(ISERROR(VLOOKUP(W106,'item rev'!A:EV,3,FALSE)),"",VLOOKUP(W106,'item rev'!A:EV,3,FALSE)),IF(F106="e",IF(ISERROR(VLOOKUP(W106,'item exp'!A:BQ,3,FALSE)),"",VLOOKUP(W106,'item exp'!A:BQ,3,FALSE)))))</f>
        <v>IE003002001004000000000000000000000000</v>
      </c>
      <c r="V106" s="16" t="str">
        <f>IF($F106="gains/losses",IF(ISERROR(VLOOKUP($W106,'item gains&amp;losses'!$A:$EV,35,FALSE)),"",VLOOKUP($W106,'item gains&amp;losses'!$A:$EV,35,FALSE)),IF($F106="I",IF(ISERROR(VLOOKUP($W106,'item rev'!$A:$EV,34,FALSE)),"",VLOOKUP($W106,'item rev'!$A:$EV,34,FALSE)),IF($F106="e",IF(ISERROR(VLOOKUP($W106,'item exp'!$A:$BQ,35,FALSE)),"",VLOOKUP($W106,'item exp'!$A:$BQ,35,FALSE)))))</f>
        <v>09698270-d0aa-411e-b2f8-38e1e732821b</v>
      </c>
      <c r="W106" s="16" t="str">
        <f>VLOOKUP(E106,'items list'!B:D,3,FALSE)</f>
        <v>Expenditure: Contracted Services - Consultants and Professional Services: Business and Advisory - Board Member</v>
      </c>
      <c r="X106" s="16" t="str">
        <f>IF(ISERROR(VLOOKUP($Z106,'reg ind'!$A:$AI,3,FALSE)),"",(VLOOKUP($Z106,'reg ind'!$A:$AI,3,FALSE)))</f>
        <v>RX002003001002003003006001000000000000</v>
      </c>
      <c r="Y106" s="16" t="str">
        <f>IF(ISERROR(VLOOKUP($Z106,'reg ind'!$A:$AI,35,FALSE)),"",(VLOOKUP($Z106,'reg ind'!$A:$AI,35,FALSE)))</f>
        <v>f2564b3b-f64a-4df4-9e78-f1a994736e35</v>
      </c>
      <c r="Z106" s="16" t="s">
        <v>4358</v>
      </c>
      <c r="AA106" s="16" t="str">
        <f>IF(ISERROR(VLOOKUP($AC106,costing!$A:$BP,3,FALSE)),"",(VLOOKUP($AC106,costing!$A:$BP,3,FALSE)))</f>
        <v>CO002004000000000000000000000000000000</v>
      </c>
      <c r="AB106" s="16" t="str">
        <f>IF(ISERROR(VLOOKUP($AC106,costing!$A:$BP,35,FALSE)),"",(VLOOKUP($AC106,costing!$A:$BP,35,FALSE)))</f>
        <v>47c7ba65-c270-4a7f-91ba-3842eb629ddf</v>
      </c>
      <c r="AC106" s="16" t="s">
        <v>4368</v>
      </c>
    </row>
    <row r="107" spans="1:29" x14ac:dyDescent="0.2">
      <c r="A107" s="184"/>
      <c r="B107" s="184">
        <v>10</v>
      </c>
      <c r="C107" s="184">
        <v>12</v>
      </c>
      <c r="D107" s="184">
        <f t="shared" si="5"/>
        <v>5016</v>
      </c>
      <c r="E107" s="184">
        <v>1108</v>
      </c>
      <c r="F107" s="184" t="s">
        <v>662</v>
      </c>
      <c r="G107" s="16" t="s">
        <v>15</v>
      </c>
      <c r="H107" s="16" t="s">
        <v>25</v>
      </c>
      <c r="I107" s="16" t="s">
        <v>28</v>
      </c>
      <c r="J107" s="16" t="s">
        <v>35</v>
      </c>
      <c r="K107" s="16"/>
      <c r="L107" s="16"/>
      <c r="M107" s="16"/>
      <c r="N107" s="16" t="str">
        <f>IF(ISERROR(VLOOKUP($P107,#REF!,4,FALSE)),"",(VLOOKUP($P107,#REF!,4,FALSE)))</f>
        <v/>
      </c>
      <c r="O107" s="16" t="str">
        <f>IF(ISERROR(VLOOKUP($P107,#REF!,34,FALSE)),"",(VLOOKUP($P107,#REF!,34,FALSE)))</f>
        <v/>
      </c>
      <c r="P107" s="16" t="s">
        <v>906</v>
      </c>
      <c r="Q107" s="16" t="e">
        <f>VLOOKUP(C107,'functional class'!B:E,3,FALSE)</f>
        <v>#N/A</v>
      </c>
      <c r="R107" s="16" t="str">
        <f>IF(ISERROR(VLOOKUP($T107,'Funding 5.4'!$A:$BP,3,FALSE)),"",(VLOOKUP($T107,'Funding 5.4'!$A:$BP,3,FALSE)))</f>
        <v>FD001003001002000000000000000000000000</v>
      </c>
      <c r="S107" s="16" t="str">
        <f>IF(ISERROR(VLOOKUP($T107,'Funding 5.4'!$A:$BP,35,FALSE)),"",(VLOOKUP($T107,'Funding 5.4'!$A:$BP,35,FALSE)))</f>
        <v>5692f970-c29c-4044-80d7-1bcdbdd34348</v>
      </c>
      <c r="T107" s="16" t="s">
        <v>1087</v>
      </c>
      <c r="U107" s="16" t="str">
        <f>IF(F107="gains/losses",IF(ISERROR(VLOOKUP(W107,'item gains&amp;losses'!A:EV,3,FALSE)),"",VLOOKUP(W107,'item gains&amp;losses'!A:EV,3,FALSE)),IF(F107="I",IF(ISERROR(VLOOKUP(W107,'item rev'!A:EV,3,FALSE)),"",VLOOKUP(W107,'item rev'!A:EV,3,FALSE)),IF(F107="e",IF(ISERROR(VLOOKUP(W107,'item exp'!A:BQ,3,FALSE)),"",VLOOKUP(W107,'item exp'!A:BQ,3,FALSE)))))</f>
        <v>IE003002001005000000000000000000000000</v>
      </c>
      <c r="V107" s="16" t="str">
        <f>IF($F107="gains/losses",IF(ISERROR(VLOOKUP($W107,'item gains&amp;losses'!$A:$EV,35,FALSE)),"",VLOOKUP($W107,'item gains&amp;losses'!$A:$EV,35,FALSE)),IF($F107="I",IF(ISERROR(VLOOKUP($W107,'item rev'!$A:$EV,34,FALSE)),"",VLOOKUP($W107,'item rev'!$A:$EV,34,FALSE)),IF($F107="e",IF(ISERROR(VLOOKUP($W107,'item exp'!$A:$BQ,35,FALSE)),"",VLOOKUP($W107,'item exp'!$A:$BQ,35,FALSE)))))</f>
        <v>053b1b7d-a69d-412c-bd7d-9688a9cf1a23</v>
      </c>
      <c r="W107" s="16" t="str">
        <f>VLOOKUP(E107,'items list'!B:D,3,FALSE)</f>
        <v>Expenditure: Contracted Services - Consultants and Professional Services: Business and Advisory - Business and Financial Management</v>
      </c>
      <c r="X107" s="16" t="str">
        <f>IF(ISERROR(VLOOKUP($Z107,'reg ind'!$A:$AI,3,FALSE)),"",(VLOOKUP($Z107,'reg ind'!$A:$AI,3,FALSE)))</f>
        <v>RX002003001002003003006001000000000000</v>
      </c>
      <c r="Y107" s="16" t="str">
        <f>IF(ISERROR(VLOOKUP($Z107,'reg ind'!$A:$AI,35,FALSE)),"",(VLOOKUP($Z107,'reg ind'!$A:$AI,35,FALSE)))</f>
        <v>f2564b3b-f64a-4df4-9e78-f1a994736e35</v>
      </c>
      <c r="Z107" s="16" t="s">
        <v>4358</v>
      </c>
      <c r="AA107" s="16" t="str">
        <f>IF(ISERROR(VLOOKUP($AC107,costing!$A:$BP,3,FALSE)),"",(VLOOKUP($AC107,costing!$A:$BP,3,FALSE)))</f>
        <v>CO002004000000000000000000000000000000</v>
      </c>
      <c r="AB107" s="16" t="str">
        <f>IF(ISERROR(VLOOKUP($AC107,costing!$A:$BP,35,FALSE)),"",(VLOOKUP($AC107,costing!$A:$BP,35,FALSE)))</f>
        <v>47c7ba65-c270-4a7f-91ba-3842eb629ddf</v>
      </c>
      <c r="AC107" s="16" t="s">
        <v>4368</v>
      </c>
    </row>
    <row r="108" spans="1:29" x14ac:dyDescent="0.2">
      <c r="A108" s="184"/>
      <c r="B108" s="184">
        <v>10</v>
      </c>
      <c r="C108" s="184">
        <v>12</v>
      </c>
      <c r="D108" s="184">
        <f t="shared" si="5"/>
        <v>5016</v>
      </c>
      <c r="E108" s="184">
        <v>1109</v>
      </c>
      <c r="F108" s="184" t="s">
        <v>662</v>
      </c>
      <c r="G108" s="16" t="s">
        <v>15</v>
      </c>
      <c r="H108" s="16" t="s">
        <v>25</v>
      </c>
      <c r="I108" s="16" t="s">
        <v>28</v>
      </c>
      <c r="J108" s="16" t="s">
        <v>35</v>
      </c>
      <c r="K108" s="16"/>
      <c r="L108" s="16"/>
      <c r="M108" s="16"/>
      <c r="N108" s="16" t="str">
        <f>IF(ISERROR(VLOOKUP($P108,#REF!,4,FALSE)),"",(VLOOKUP($P108,#REF!,4,FALSE)))</f>
        <v/>
      </c>
      <c r="O108" s="16" t="str">
        <f>IF(ISERROR(VLOOKUP($P108,#REF!,34,FALSE)),"",(VLOOKUP($P108,#REF!,34,FALSE)))</f>
        <v/>
      </c>
      <c r="P108" s="16" t="s">
        <v>906</v>
      </c>
      <c r="Q108" s="16" t="e">
        <f>VLOOKUP(C108,'functional class'!B:E,3,FALSE)</f>
        <v>#N/A</v>
      </c>
      <c r="R108" s="16" t="str">
        <f>IF(ISERROR(VLOOKUP($T108,'Funding 5.4'!$A:$BP,3,FALSE)),"",(VLOOKUP($T108,'Funding 5.4'!$A:$BP,3,FALSE)))</f>
        <v>FD001003001002000000000000000000000000</v>
      </c>
      <c r="S108" s="16" t="str">
        <f>IF(ISERROR(VLOOKUP($T108,'Funding 5.4'!$A:$BP,35,FALSE)),"",(VLOOKUP($T108,'Funding 5.4'!$A:$BP,35,FALSE)))</f>
        <v>5692f970-c29c-4044-80d7-1bcdbdd34348</v>
      </c>
      <c r="T108" s="16" t="s">
        <v>1087</v>
      </c>
      <c r="U108" s="16" t="str">
        <f>IF(F108="gains/losses",IF(ISERROR(VLOOKUP(W108,'item gains&amp;losses'!A:EV,3,FALSE)),"",VLOOKUP(W108,'item gains&amp;losses'!A:EV,3,FALSE)),IF(F108="I",IF(ISERROR(VLOOKUP(W108,'item rev'!A:EV,3,FALSE)),"",VLOOKUP(W108,'item rev'!A:EV,3,FALSE)),IF(F108="e",IF(ISERROR(VLOOKUP(W108,'item exp'!A:BQ,3,FALSE)),"",VLOOKUP(W108,'item exp'!A:BQ,3,FALSE)))))</f>
        <v>IE003002001006000000000000000000000000</v>
      </c>
      <c r="V108" s="16" t="str">
        <f>IF($F108="gains/losses",IF(ISERROR(VLOOKUP($W108,'item gains&amp;losses'!$A:$EV,35,FALSE)),"",VLOOKUP($W108,'item gains&amp;losses'!$A:$EV,35,FALSE)),IF($F108="I",IF(ISERROR(VLOOKUP($W108,'item rev'!$A:$EV,34,FALSE)),"",VLOOKUP($W108,'item rev'!$A:$EV,34,FALSE)),IF($F108="e",IF(ISERROR(VLOOKUP($W108,'item exp'!$A:$BQ,35,FALSE)),"",VLOOKUP($W108,'item exp'!$A:$BQ,35,FALSE)))))</f>
        <v>3ce63afb-b71a-43ea-8fc9-41c4d1109fa8</v>
      </c>
      <c r="W108" s="16" t="str">
        <f>VLOOKUP(E108,'items list'!B:D,3,FALSE)</f>
        <v xml:space="preserve">Expenditure: Contracted Services - Consultants and Professional Services: Business and Advisory - Commissions and Committees </v>
      </c>
      <c r="X108" s="16" t="str">
        <f>IF(ISERROR(VLOOKUP($Z108,'reg ind'!$A:$AI,3,FALSE)),"",(VLOOKUP($Z108,'reg ind'!$A:$AI,3,FALSE)))</f>
        <v>RX002003001002003003006001000000000000</v>
      </c>
      <c r="Y108" s="16" t="str">
        <f>IF(ISERROR(VLOOKUP($Z108,'reg ind'!$A:$AI,35,FALSE)),"",(VLOOKUP($Z108,'reg ind'!$A:$AI,35,FALSE)))</f>
        <v>f2564b3b-f64a-4df4-9e78-f1a994736e35</v>
      </c>
      <c r="Z108" s="16" t="s">
        <v>4358</v>
      </c>
      <c r="AA108" s="16" t="str">
        <f>IF(ISERROR(VLOOKUP($AC108,costing!$A:$BP,3,FALSE)),"",(VLOOKUP($AC108,costing!$A:$BP,3,FALSE)))</f>
        <v>CO002004000000000000000000000000000000</v>
      </c>
      <c r="AB108" s="16" t="str">
        <f>IF(ISERROR(VLOOKUP($AC108,costing!$A:$BP,35,FALSE)),"",(VLOOKUP($AC108,costing!$A:$BP,35,FALSE)))</f>
        <v>47c7ba65-c270-4a7f-91ba-3842eb629ddf</v>
      </c>
      <c r="AC108" s="16" t="s">
        <v>4368</v>
      </c>
    </row>
    <row r="109" spans="1:29" x14ac:dyDescent="0.2">
      <c r="A109" s="184"/>
      <c r="B109" s="184">
        <v>10</v>
      </c>
      <c r="C109" s="184">
        <v>12</v>
      </c>
      <c r="D109" s="184">
        <f t="shared" si="5"/>
        <v>5016</v>
      </c>
      <c r="E109" s="184">
        <v>1110</v>
      </c>
      <c r="F109" s="184" t="s">
        <v>662</v>
      </c>
      <c r="G109" s="16" t="s">
        <v>15</v>
      </c>
      <c r="H109" s="16" t="s">
        <v>25</v>
      </c>
      <c r="I109" s="16" t="s">
        <v>28</v>
      </c>
      <c r="J109" s="16" t="s">
        <v>35</v>
      </c>
      <c r="K109" s="16"/>
      <c r="L109" s="16"/>
      <c r="M109" s="16"/>
      <c r="N109" s="16" t="str">
        <f>IF(ISERROR(VLOOKUP($P109,#REF!,4,FALSE)),"",(VLOOKUP($P109,#REF!,4,FALSE)))</f>
        <v/>
      </c>
      <c r="O109" s="16" t="str">
        <f>IF(ISERROR(VLOOKUP($P109,#REF!,34,FALSE)),"",(VLOOKUP($P109,#REF!,34,FALSE)))</f>
        <v/>
      </c>
      <c r="P109" s="16" t="s">
        <v>906</v>
      </c>
      <c r="Q109" s="16" t="e">
        <f>VLOOKUP(C109,'functional class'!B:E,3,FALSE)</f>
        <v>#N/A</v>
      </c>
      <c r="R109" s="16" t="str">
        <f>IF(ISERROR(VLOOKUP($T109,'Funding 5.4'!$A:$BP,3,FALSE)),"",(VLOOKUP($T109,'Funding 5.4'!$A:$BP,3,FALSE)))</f>
        <v>FD001003001002000000000000000000000000</v>
      </c>
      <c r="S109" s="16" t="str">
        <f>IF(ISERROR(VLOOKUP($T109,'Funding 5.4'!$A:$BP,35,FALSE)),"",(VLOOKUP($T109,'Funding 5.4'!$A:$BP,35,FALSE)))</f>
        <v>5692f970-c29c-4044-80d7-1bcdbdd34348</v>
      </c>
      <c r="T109" s="16" t="s">
        <v>1087</v>
      </c>
      <c r="U109" s="16" t="str">
        <f>IF(F109="gains/losses",IF(ISERROR(VLOOKUP(W109,'item gains&amp;losses'!A:EV,3,FALSE)),"",VLOOKUP(W109,'item gains&amp;losses'!A:EV,3,FALSE)),IF(F109="I",IF(ISERROR(VLOOKUP(W109,'item rev'!A:EV,3,FALSE)),"",VLOOKUP(W109,'item rev'!A:EV,3,FALSE)),IF(F109="e",IF(ISERROR(VLOOKUP(W109,'item exp'!A:BQ,3,FALSE)),"",VLOOKUP(W109,'item exp'!A:BQ,3,FALSE)))))</f>
        <v>IE003002001007000000000000000000000000</v>
      </c>
      <c r="V109" s="16" t="str">
        <f>IF($F109="gains/losses",IF(ISERROR(VLOOKUP($W109,'item gains&amp;losses'!$A:$EV,35,FALSE)),"",VLOOKUP($W109,'item gains&amp;losses'!$A:$EV,35,FALSE)),IF($F109="I",IF(ISERROR(VLOOKUP($W109,'item rev'!$A:$EV,34,FALSE)),"",VLOOKUP($W109,'item rev'!$A:$EV,34,FALSE)),IF($F109="e",IF(ISERROR(VLOOKUP($W109,'item exp'!$A:$BQ,35,FALSE)),"",VLOOKUP($W109,'item exp'!$A:$BQ,35,FALSE)))))</f>
        <v>7fecb2f8-1476-4338-a713-342157914160</v>
      </c>
      <c r="W109" s="16" t="str">
        <f>VLOOKUP(E109,'items list'!B:D,3,FALSE)</f>
        <v>Expenditure: Contracted Services - Consultants and Professional Services: Business and Advisory - Communications</v>
      </c>
      <c r="X109" s="16" t="str">
        <f>IF(ISERROR(VLOOKUP($Z109,'reg ind'!$A:$AI,3,FALSE)),"",(VLOOKUP($Z109,'reg ind'!$A:$AI,3,FALSE)))</f>
        <v>RX002003001002003003006001000000000000</v>
      </c>
      <c r="Y109" s="16" t="str">
        <f>IF(ISERROR(VLOOKUP($Z109,'reg ind'!$A:$AI,35,FALSE)),"",(VLOOKUP($Z109,'reg ind'!$A:$AI,35,FALSE)))</f>
        <v>f2564b3b-f64a-4df4-9e78-f1a994736e35</v>
      </c>
      <c r="Z109" s="16" t="s">
        <v>4358</v>
      </c>
      <c r="AA109" s="16" t="str">
        <f>IF(ISERROR(VLOOKUP($AC109,costing!$A:$BP,3,FALSE)),"",(VLOOKUP($AC109,costing!$A:$BP,3,FALSE)))</f>
        <v>CO002004000000000000000000000000000000</v>
      </c>
      <c r="AB109" s="16" t="str">
        <f>IF(ISERROR(VLOOKUP($AC109,costing!$A:$BP,35,FALSE)),"",(VLOOKUP($AC109,costing!$A:$BP,35,FALSE)))</f>
        <v>47c7ba65-c270-4a7f-91ba-3842eb629ddf</v>
      </c>
      <c r="AC109" s="16" t="s">
        <v>4368</v>
      </c>
    </row>
    <row r="110" spans="1:29" x14ac:dyDescent="0.2">
      <c r="A110" s="184"/>
      <c r="B110" s="184">
        <v>10</v>
      </c>
      <c r="C110" s="184">
        <v>12</v>
      </c>
      <c r="D110" s="184">
        <f t="shared" si="5"/>
        <v>5017</v>
      </c>
      <c r="E110" s="184">
        <v>1111</v>
      </c>
      <c r="F110" s="184" t="s">
        <v>662</v>
      </c>
      <c r="G110" s="16" t="s">
        <v>15</v>
      </c>
      <c r="H110" s="16" t="s">
        <v>25</v>
      </c>
      <c r="I110" s="16" t="s">
        <v>28</v>
      </c>
      <c r="J110" s="16" t="s">
        <v>35</v>
      </c>
      <c r="K110" s="16"/>
      <c r="L110" s="16"/>
      <c r="M110" s="16"/>
      <c r="N110" s="16" t="str">
        <f>IF(ISERROR(VLOOKUP($P110,#REF!,4,FALSE)),"",(VLOOKUP($P110,#REF!,4,FALSE)))</f>
        <v/>
      </c>
      <c r="O110" s="16" t="str">
        <f>IF(ISERROR(VLOOKUP($P110,#REF!,34,FALSE)),"",(VLOOKUP($P110,#REF!,34,FALSE)))</f>
        <v/>
      </c>
      <c r="P110" s="16" t="s">
        <v>906</v>
      </c>
      <c r="Q110" s="16" t="e">
        <f>VLOOKUP(C110,'functional class'!B:E,3,FALSE)</f>
        <v>#N/A</v>
      </c>
      <c r="R110" s="16" t="str">
        <f>IF(ISERROR(VLOOKUP($T110,'Funding 5.4'!$A:$BP,3,FALSE)),"",(VLOOKUP($T110,'Funding 5.4'!$A:$BP,3,FALSE)))</f>
        <v>FD001003001002000000000000000000000000</v>
      </c>
      <c r="S110" s="16" t="str">
        <f>IF(ISERROR(VLOOKUP($T110,'Funding 5.4'!$A:$BP,35,FALSE)),"",(VLOOKUP($T110,'Funding 5.4'!$A:$BP,35,FALSE)))</f>
        <v>5692f970-c29c-4044-80d7-1bcdbdd34348</v>
      </c>
      <c r="T110" s="16" t="s">
        <v>1087</v>
      </c>
      <c r="U110" s="16" t="str">
        <f>IF(F110="gains/losses",IF(ISERROR(VLOOKUP(W110,'item gains&amp;losses'!A:EV,3,FALSE)),"",VLOOKUP(W110,'item gains&amp;losses'!A:EV,3,FALSE)),IF(F110="I",IF(ISERROR(VLOOKUP(W110,'item rev'!A:EV,3,FALSE)),"",VLOOKUP(W110,'item rev'!A:EV,3,FALSE)),IF(F110="e",IF(ISERROR(VLOOKUP(W110,'item exp'!A:BQ,3,FALSE)),"",VLOOKUP(W110,'item exp'!A:BQ,3,FALSE)))))</f>
        <v>IE003002001008000000000000000000000000</v>
      </c>
      <c r="V110" s="16" t="str">
        <f>IF($F110="gains/losses",IF(ISERROR(VLOOKUP($W110,'item gains&amp;losses'!$A:$EV,35,FALSE)),"",VLOOKUP($W110,'item gains&amp;losses'!$A:$EV,35,FALSE)),IF($F110="I",IF(ISERROR(VLOOKUP($W110,'item rev'!$A:$EV,34,FALSE)),"",VLOOKUP($W110,'item rev'!$A:$EV,34,FALSE)),IF($F110="e",IF(ISERROR(VLOOKUP($W110,'item exp'!$A:$BQ,35,FALSE)),"",VLOOKUP($W110,'item exp'!$A:$BQ,35,FALSE)))))</f>
        <v>55553fce-9001-4f46-be5b-f8dd4763875c</v>
      </c>
      <c r="W110" s="16" t="str">
        <f>VLOOKUP(E110,'items list'!B:D,3,FALSE)</f>
        <v>Expenditure: Contracted Services - Consultants and Professional Services: Business and Advisory - Human Resources</v>
      </c>
      <c r="X110" s="16" t="str">
        <f>IF(ISERROR(VLOOKUP($Z110,'reg ind'!$A:$AI,3,FALSE)),"",(VLOOKUP($Z110,'reg ind'!$A:$AI,3,FALSE)))</f>
        <v>RX002003001002003003006001000000000000</v>
      </c>
      <c r="Y110" s="16" t="str">
        <f>IF(ISERROR(VLOOKUP($Z110,'reg ind'!$A:$AI,35,FALSE)),"",(VLOOKUP($Z110,'reg ind'!$A:$AI,35,FALSE)))</f>
        <v>f2564b3b-f64a-4df4-9e78-f1a994736e35</v>
      </c>
      <c r="Z110" s="16" t="s">
        <v>4358</v>
      </c>
      <c r="AA110" s="16" t="str">
        <f>IF(ISERROR(VLOOKUP($AC110,costing!$A:$BP,3,FALSE)),"",(VLOOKUP($AC110,costing!$A:$BP,3,FALSE)))</f>
        <v>CO002004000000000000000000000000000000</v>
      </c>
      <c r="AB110" s="16" t="str">
        <f>IF(ISERROR(VLOOKUP($AC110,costing!$A:$BP,35,FALSE)),"",(VLOOKUP($AC110,costing!$A:$BP,35,FALSE)))</f>
        <v>47c7ba65-c270-4a7f-91ba-3842eb629ddf</v>
      </c>
      <c r="AC110" s="16" t="s">
        <v>4368</v>
      </c>
    </row>
    <row r="111" spans="1:29" x14ac:dyDescent="0.2">
      <c r="A111" s="184"/>
      <c r="B111" s="184">
        <v>10</v>
      </c>
      <c r="C111" s="184">
        <v>12</v>
      </c>
      <c r="D111" s="184">
        <f t="shared" si="5"/>
        <v>5017</v>
      </c>
      <c r="E111" s="184">
        <v>1112</v>
      </c>
      <c r="F111" s="184" t="s">
        <v>662</v>
      </c>
      <c r="G111" s="16" t="s">
        <v>15</v>
      </c>
      <c r="H111" s="16" t="s">
        <v>25</v>
      </c>
      <c r="I111" s="16" t="s">
        <v>28</v>
      </c>
      <c r="J111" s="16" t="s">
        <v>35</v>
      </c>
      <c r="K111" s="16"/>
      <c r="L111" s="16"/>
      <c r="M111" s="16"/>
      <c r="N111" s="16" t="str">
        <f>IF(ISERROR(VLOOKUP($P111,#REF!,4,FALSE)),"",(VLOOKUP($P111,#REF!,4,FALSE)))</f>
        <v/>
      </c>
      <c r="O111" s="16" t="str">
        <f>IF(ISERROR(VLOOKUP($P111,#REF!,34,FALSE)),"",(VLOOKUP($P111,#REF!,34,FALSE)))</f>
        <v/>
      </c>
      <c r="P111" s="16" t="s">
        <v>906</v>
      </c>
      <c r="Q111" s="16" t="e">
        <f>VLOOKUP(C111,'functional class'!B:E,3,FALSE)</f>
        <v>#N/A</v>
      </c>
      <c r="R111" s="16" t="str">
        <f>IF(ISERROR(VLOOKUP($T111,'Funding 5.4'!$A:$BP,3,FALSE)),"",(VLOOKUP($T111,'Funding 5.4'!$A:$BP,3,FALSE)))</f>
        <v>FD001003001002000000000000000000000000</v>
      </c>
      <c r="S111" s="16" t="str">
        <f>IF(ISERROR(VLOOKUP($T111,'Funding 5.4'!$A:$BP,35,FALSE)),"",(VLOOKUP($T111,'Funding 5.4'!$A:$BP,35,FALSE)))</f>
        <v>5692f970-c29c-4044-80d7-1bcdbdd34348</v>
      </c>
      <c r="T111" s="16" t="s">
        <v>1087</v>
      </c>
      <c r="U111" s="16" t="str">
        <f>IF(F111="gains/losses",IF(ISERROR(VLOOKUP(W111,'item gains&amp;losses'!A:EV,3,FALSE)),"",VLOOKUP(W111,'item gains&amp;losses'!A:EV,3,FALSE)),IF(F111="I",IF(ISERROR(VLOOKUP(W111,'item rev'!A:EV,3,FALSE)),"",VLOOKUP(W111,'item rev'!A:EV,3,FALSE)),IF(F111="e",IF(ISERROR(VLOOKUP(W111,'item exp'!A:BQ,3,FALSE)),"",VLOOKUP(W111,'item exp'!A:BQ,3,FALSE)))))</f>
        <v>IE003002001009000000000000000000000000</v>
      </c>
      <c r="V111" s="16" t="str">
        <f>IF($F111="gains/losses",IF(ISERROR(VLOOKUP($W111,'item gains&amp;losses'!$A:$EV,35,FALSE)),"",VLOOKUP($W111,'item gains&amp;losses'!$A:$EV,35,FALSE)),IF($F111="I",IF(ISERROR(VLOOKUP($W111,'item rev'!$A:$EV,34,FALSE)),"",VLOOKUP($W111,'item rev'!$A:$EV,34,FALSE)),IF($F111="e",IF(ISERROR(VLOOKUP($W111,'item exp'!$A:$BQ,35,FALSE)),"",VLOOKUP($W111,'item exp'!$A:$BQ,35,FALSE)))))</f>
        <v>0e96099d-1c0f-49a4-860c-e26ae7cf0fbd</v>
      </c>
      <c r="W111" s="16" t="str">
        <f>VLOOKUP(E111,'items list'!B:D,3,FALSE)</f>
        <v>Expenditure: Contracted Services - Consultants and Professional Services: Business and Advisory - Medical Examinations</v>
      </c>
      <c r="X111" s="16" t="str">
        <f>IF(ISERROR(VLOOKUP($Z111,'reg ind'!$A:$AI,3,FALSE)),"",(VLOOKUP($Z111,'reg ind'!$A:$AI,3,FALSE)))</f>
        <v>RX002003001002003003006001000000000000</v>
      </c>
      <c r="Y111" s="16" t="str">
        <f>IF(ISERROR(VLOOKUP($Z111,'reg ind'!$A:$AI,35,FALSE)),"",(VLOOKUP($Z111,'reg ind'!$A:$AI,35,FALSE)))</f>
        <v>f2564b3b-f64a-4df4-9e78-f1a994736e35</v>
      </c>
      <c r="Z111" s="16" t="s">
        <v>4358</v>
      </c>
      <c r="AA111" s="16" t="str">
        <f>IF(ISERROR(VLOOKUP($AC111,costing!$A:$BP,3,FALSE)),"",(VLOOKUP($AC111,costing!$A:$BP,3,FALSE)))</f>
        <v>CO002004000000000000000000000000000000</v>
      </c>
      <c r="AB111" s="16" t="str">
        <f>IF(ISERROR(VLOOKUP($AC111,costing!$A:$BP,35,FALSE)),"",(VLOOKUP($AC111,costing!$A:$BP,35,FALSE)))</f>
        <v>47c7ba65-c270-4a7f-91ba-3842eb629ddf</v>
      </c>
      <c r="AC111" s="16" t="s">
        <v>4368</v>
      </c>
    </row>
    <row r="112" spans="1:29" x14ac:dyDescent="0.2">
      <c r="A112" s="184"/>
      <c r="B112" s="184">
        <v>10</v>
      </c>
      <c r="C112" s="184">
        <v>12</v>
      </c>
      <c r="D112" s="184">
        <f t="shared" si="5"/>
        <v>5017</v>
      </c>
      <c r="E112" s="184">
        <v>1113</v>
      </c>
      <c r="F112" s="184" t="s">
        <v>662</v>
      </c>
      <c r="G112" s="16" t="s">
        <v>15</v>
      </c>
      <c r="H112" s="16" t="s">
        <v>25</v>
      </c>
      <c r="I112" s="16" t="s">
        <v>28</v>
      </c>
      <c r="J112" s="16" t="s">
        <v>35</v>
      </c>
      <c r="K112" s="16"/>
      <c r="L112" s="16"/>
      <c r="M112" s="16"/>
      <c r="N112" s="16" t="str">
        <f>IF(ISERROR(VLOOKUP($P112,#REF!,4,FALSE)),"",(VLOOKUP($P112,#REF!,4,FALSE)))</f>
        <v/>
      </c>
      <c r="O112" s="16" t="str">
        <f>IF(ISERROR(VLOOKUP($P112,#REF!,34,FALSE)),"",(VLOOKUP($P112,#REF!,34,FALSE)))</f>
        <v/>
      </c>
      <c r="P112" s="16" t="s">
        <v>906</v>
      </c>
      <c r="Q112" s="16" t="e">
        <f>VLOOKUP(C112,'functional class'!B:E,3,FALSE)</f>
        <v>#N/A</v>
      </c>
      <c r="R112" s="16" t="str">
        <f>IF(ISERROR(VLOOKUP($T112,'Funding 5.4'!$A:$BP,3,FALSE)),"",(VLOOKUP($T112,'Funding 5.4'!$A:$BP,3,FALSE)))</f>
        <v>FD001003001002000000000000000000000000</v>
      </c>
      <c r="S112" s="16" t="str">
        <f>IF(ISERROR(VLOOKUP($T112,'Funding 5.4'!$A:$BP,35,FALSE)),"",(VLOOKUP($T112,'Funding 5.4'!$A:$BP,35,FALSE)))</f>
        <v>5692f970-c29c-4044-80d7-1bcdbdd34348</v>
      </c>
      <c r="T112" s="16" t="s">
        <v>1087</v>
      </c>
      <c r="U112" s="16" t="str">
        <f>IF(F112="gains/losses",IF(ISERROR(VLOOKUP(W112,'item gains&amp;losses'!A:EV,3,FALSE)),"",VLOOKUP(W112,'item gains&amp;losses'!A:EV,3,FALSE)),IF(F112="I",IF(ISERROR(VLOOKUP(W112,'item rev'!A:EV,3,FALSE)),"",VLOOKUP(W112,'item rev'!A:EV,3,FALSE)),IF(F112="e",IF(ISERROR(VLOOKUP(W112,'item exp'!A:BQ,3,FALSE)),"",VLOOKUP(W112,'item exp'!A:BQ,3,FALSE)))))</f>
        <v>IE003002001010000000000000000000000000</v>
      </c>
      <c r="V112" s="16" t="str">
        <f>IF($F112="gains/losses",IF(ISERROR(VLOOKUP($W112,'item gains&amp;losses'!$A:$EV,35,FALSE)),"",VLOOKUP($W112,'item gains&amp;losses'!$A:$EV,35,FALSE)),IF($F112="I",IF(ISERROR(VLOOKUP($W112,'item rev'!$A:$EV,34,FALSE)),"",VLOOKUP($W112,'item rev'!$A:$EV,34,FALSE)),IF($F112="e",IF(ISERROR(VLOOKUP($W112,'item exp'!$A:$BQ,35,FALSE)),"",VLOOKUP($W112,'item exp'!$A:$BQ,35,FALSE)))))</f>
        <v>b2e47c37-7f1d-4b8a-9fcf-3d9701797554</v>
      </c>
      <c r="W112" s="16" t="str">
        <f>VLOOKUP(E112,'items list'!B:D,3,FALSE)</f>
        <v>Expenditure: Contracted Services - Consultants and Professional Services: Business and Advisory - Occupational Health and Safety</v>
      </c>
      <c r="X112" s="16" t="str">
        <f>IF(ISERROR(VLOOKUP($Z112,'reg ind'!$A:$AI,3,FALSE)),"",(VLOOKUP($Z112,'reg ind'!$A:$AI,3,FALSE)))</f>
        <v>RX002003001002003003006001000000000000</v>
      </c>
      <c r="Y112" s="16" t="str">
        <f>IF(ISERROR(VLOOKUP($Z112,'reg ind'!$A:$AI,35,FALSE)),"",(VLOOKUP($Z112,'reg ind'!$A:$AI,35,FALSE)))</f>
        <v>f2564b3b-f64a-4df4-9e78-f1a994736e35</v>
      </c>
      <c r="Z112" s="16" t="s">
        <v>4358</v>
      </c>
      <c r="AA112" s="16" t="str">
        <f>IF(ISERROR(VLOOKUP($AC112,costing!$A:$BP,3,FALSE)),"",(VLOOKUP($AC112,costing!$A:$BP,3,FALSE)))</f>
        <v>CO002004000000000000000000000000000000</v>
      </c>
      <c r="AB112" s="16" t="str">
        <f>IF(ISERROR(VLOOKUP($AC112,costing!$A:$BP,35,FALSE)),"",(VLOOKUP($AC112,costing!$A:$BP,35,FALSE)))</f>
        <v>47c7ba65-c270-4a7f-91ba-3842eb629ddf</v>
      </c>
      <c r="AC112" s="16" t="s">
        <v>4368</v>
      </c>
    </row>
    <row r="113" spans="1:29" x14ac:dyDescent="0.2">
      <c r="A113" s="184"/>
      <c r="B113" s="184">
        <v>10</v>
      </c>
      <c r="C113" s="184">
        <v>12</v>
      </c>
      <c r="D113" s="184">
        <f t="shared" si="5"/>
        <v>5017</v>
      </c>
      <c r="E113" s="184">
        <v>1114</v>
      </c>
      <c r="F113" s="184" t="s">
        <v>662</v>
      </c>
      <c r="G113" s="16" t="s">
        <v>15</v>
      </c>
      <c r="H113" s="16" t="s">
        <v>25</v>
      </c>
      <c r="I113" s="16" t="s">
        <v>28</v>
      </c>
      <c r="J113" s="16" t="s">
        <v>35</v>
      </c>
      <c r="K113" s="16"/>
      <c r="L113" s="16"/>
      <c r="M113" s="16"/>
      <c r="N113" s="16" t="str">
        <f>IF(ISERROR(VLOOKUP($P113,#REF!,4,FALSE)),"",(VLOOKUP($P113,#REF!,4,FALSE)))</f>
        <v/>
      </c>
      <c r="O113" s="16" t="str">
        <f>IF(ISERROR(VLOOKUP($P113,#REF!,34,FALSE)),"",(VLOOKUP($P113,#REF!,34,FALSE)))</f>
        <v/>
      </c>
      <c r="P113" s="16" t="s">
        <v>906</v>
      </c>
      <c r="Q113" s="16" t="e">
        <f>VLOOKUP(C113,'functional class'!B:E,3,FALSE)</f>
        <v>#N/A</v>
      </c>
      <c r="R113" s="16" t="str">
        <f>IF(ISERROR(VLOOKUP($T113,'Funding 5.4'!$A:$BP,3,FALSE)),"",(VLOOKUP($T113,'Funding 5.4'!$A:$BP,3,FALSE)))</f>
        <v>FD001003001002000000000000000000000000</v>
      </c>
      <c r="S113" s="16" t="str">
        <f>IF(ISERROR(VLOOKUP($T113,'Funding 5.4'!$A:$BP,35,FALSE)),"",(VLOOKUP($T113,'Funding 5.4'!$A:$BP,35,FALSE)))</f>
        <v>5692f970-c29c-4044-80d7-1bcdbdd34348</v>
      </c>
      <c r="T113" s="16" t="s">
        <v>1087</v>
      </c>
      <c r="U113" s="16" t="str">
        <f>IF(F113="gains/losses",IF(ISERROR(VLOOKUP(W113,'item gains&amp;losses'!A:EV,3,FALSE)),"",VLOOKUP(W113,'item gains&amp;losses'!A:EV,3,FALSE)),IF(F113="I",IF(ISERROR(VLOOKUP(W113,'item rev'!A:EV,3,FALSE)),"",VLOOKUP(W113,'item rev'!A:EV,3,FALSE)),IF(F113="e",IF(ISERROR(VLOOKUP(W113,'item exp'!A:BQ,3,FALSE)),"",VLOOKUP(W113,'item exp'!A:BQ,3,FALSE)))))</f>
        <v>IE003002001011000000000000000000000000</v>
      </c>
      <c r="V113" s="16" t="str">
        <f>IF($F113="gains/losses",IF(ISERROR(VLOOKUP($W113,'item gains&amp;losses'!$A:$EV,35,FALSE)),"",VLOOKUP($W113,'item gains&amp;losses'!$A:$EV,35,FALSE)),IF($F113="I",IF(ISERROR(VLOOKUP($W113,'item rev'!$A:$EV,34,FALSE)),"",VLOOKUP($W113,'item rev'!$A:$EV,34,FALSE)),IF($F113="e",IF(ISERROR(VLOOKUP($W113,'item exp'!$A:$BQ,35,FALSE)),"",VLOOKUP($W113,'item exp'!$A:$BQ,35,FALSE)))))</f>
        <v>eaf6f09b-cc2a-47cd-bfc2-387af8b7ce7b</v>
      </c>
      <c r="W113" s="16" t="str">
        <f>VLOOKUP(E113,'items list'!B:D,3,FALSE)</f>
        <v>Expenditure: Contracted Services - Consultants and Professional Services: Business and Advisory - Organisational</v>
      </c>
      <c r="X113" s="16" t="str">
        <f>IF(ISERROR(VLOOKUP($Z113,'reg ind'!$A:$AI,3,FALSE)),"",(VLOOKUP($Z113,'reg ind'!$A:$AI,3,FALSE)))</f>
        <v>RX002003001002003003006001000000000000</v>
      </c>
      <c r="Y113" s="16" t="str">
        <f>IF(ISERROR(VLOOKUP($Z113,'reg ind'!$A:$AI,35,FALSE)),"",(VLOOKUP($Z113,'reg ind'!$A:$AI,35,FALSE)))</f>
        <v>f2564b3b-f64a-4df4-9e78-f1a994736e35</v>
      </c>
      <c r="Z113" s="16" t="s">
        <v>4358</v>
      </c>
      <c r="AA113" s="16" t="str">
        <f>IF(ISERROR(VLOOKUP($AC113,costing!$A:$BP,3,FALSE)),"",(VLOOKUP($AC113,costing!$A:$BP,3,FALSE)))</f>
        <v>CO002004000000000000000000000000000000</v>
      </c>
      <c r="AB113" s="16" t="str">
        <f>IF(ISERROR(VLOOKUP($AC113,costing!$A:$BP,35,FALSE)),"",(VLOOKUP($AC113,costing!$A:$BP,35,FALSE)))</f>
        <v>47c7ba65-c270-4a7f-91ba-3842eb629ddf</v>
      </c>
      <c r="AC113" s="16" t="s">
        <v>4368</v>
      </c>
    </row>
    <row r="114" spans="1:29" x14ac:dyDescent="0.2">
      <c r="A114" s="184"/>
      <c r="B114" s="184">
        <v>10</v>
      </c>
      <c r="C114" s="184">
        <v>12</v>
      </c>
      <c r="D114" s="184">
        <f t="shared" ref="D114:D177" si="6">D105+1</f>
        <v>5017</v>
      </c>
      <c r="E114" s="184">
        <v>1115</v>
      </c>
      <c r="F114" s="184" t="s">
        <v>662</v>
      </c>
      <c r="G114" s="16" t="s">
        <v>15</v>
      </c>
      <c r="H114" s="16" t="s">
        <v>25</v>
      </c>
      <c r="I114" s="16" t="s">
        <v>28</v>
      </c>
      <c r="J114" s="16" t="s">
        <v>35</v>
      </c>
      <c r="K114" s="16"/>
      <c r="L114" s="16"/>
      <c r="M114" s="16"/>
      <c r="N114" s="16" t="str">
        <f>IF(ISERROR(VLOOKUP($P114,#REF!,4,FALSE)),"",(VLOOKUP($P114,#REF!,4,FALSE)))</f>
        <v/>
      </c>
      <c r="O114" s="16" t="str">
        <f>IF(ISERROR(VLOOKUP($P114,#REF!,34,FALSE)),"",(VLOOKUP($P114,#REF!,34,FALSE)))</f>
        <v/>
      </c>
      <c r="P114" s="16" t="s">
        <v>906</v>
      </c>
      <c r="Q114" s="16" t="e">
        <f>VLOOKUP(C114,'functional class'!B:E,3,FALSE)</f>
        <v>#N/A</v>
      </c>
      <c r="R114" s="16" t="str">
        <f>IF(ISERROR(VLOOKUP($T114,'Funding 5.4'!$A:$BP,3,FALSE)),"",(VLOOKUP($T114,'Funding 5.4'!$A:$BP,3,FALSE)))</f>
        <v>FD001003001002000000000000000000000000</v>
      </c>
      <c r="S114" s="16" t="str">
        <f>IF(ISERROR(VLOOKUP($T114,'Funding 5.4'!$A:$BP,35,FALSE)),"",(VLOOKUP($T114,'Funding 5.4'!$A:$BP,35,FALSE)))</f>
        <v>5692f970-c29c-4044-80d7-1bcdbdd34348</v>
      </c>
      <c r="T114" s="16" t="s">
        <v>1087</v>
      </c>
      <c r="U114" s="16" t="str">
        <f>IF(F114="gains/losses",IF(ISERROR(VLOOKUP(W114,'item gains&amp;losses'!A:EV,3,FALSE)),"",VLOOKUP(W114,'item gains&amp;losses'!A:EV,3,FALSE)),IF(F114="I",IF(ISERROR(VLOOKUP(W114,'item rev'!A:EV,3,FALSE)),"",VLOOKUP(W114,'item rev'!A:EV,3,FALSE)),IF(F114="e",IF(ISERROR(VLOOKUP(W114,'item exp'!A:BQ,3,FALSE)),"",VLOOKUP(W114,'item exp'!A:BQ,3,FALSE)))))</f>
        <v>IE003002001012000000000000000000000000</v>
      </c>
      <c r="V114" s="16" t="str">
        <f>IF($F114="gains/losses",IF(ISERROR(VLOOKUP($W114,'item gains&amp;losses'!$A:$EV,35,FALSE)),"",VLOOKUP($W114,'item gains&amp;losses'!$A:$EV,35,FALSE)),IF($F114="I",IF(ISERROR(VLOOKUP($W114,'item rev'!$A:$EV,34,FALSE)),"",VLOOKUP($W114,'item rev'!$A:$EV,34,FALSE)),IF($F114="e",IF(ISERROR(VLOOKUP($W114,'item exp'!$A:$BQ,35,FALSE)),"",VLOOKUP($W114,'item exp'!$A:$BQ,35,FALSE)))))</f>
        <v>e561dfb8-c3fc-4501-af31-702093ea5fed</v>
      </c>
      <c r="W114" s="16" t="str">
        <f>VLOOKUP(E114,'items list'!B:D,3,FALSE)</f>
        <v>Expenditure: Contracted Services - Consultants and Professional Services: Business and Advisory - Project Management</v>
      </c>
      <c r="X114" s="16" t="str">
        <f>IF(ISERROR(VLOOKUP($Z114,'reg ind'!$A:$AI,3,FALSE)),"",(VLOOKUP($Z114,'reg ind'!$A:$AI,3,FALSE)))</f>
        <v>RX002003001002003003006001000000000000</v>
      </c>
      <c r="Y114" s="16" t="str">
        <f>IF(ISERROR(VLOOKUP($Z114,'reg ind'!$A:$AI,35,FALSE)),"",(VLOOKUP($Z114,'reg ind'!$A:$AI,35,FALSE)))</f>
        <v>f2564b3b-f64a-4df4-9e78-f1a994736e35</v>
      </c>
      <c r="Z114" s="16" t="s">
        <v>4358</v>
      </c>
      <c r="AA114" s="16" t="str">
        <f>IF(ISERROR(VLOOKUP($AC114,costing!$A:$BP,3,FALSE)),"",(VLOOKUP($AC114,costing!$A:$BP,3,FALSE)))</f>
        <v>CO002004000000000000000000000000000000</v>
      </c>
      <c r="AB114" s="16" t="str">
        <f>IF(ISERROR(VLOOKUP($AC114,costing!$A:$BP,35,FALSE)),"",(VLOOKUP($AC114,costing!$A:$BP,35,FALSE)))</f>
        <v>47c7ba65-c270-4a7f-91ba-3842eb629ddf</v>
      </c>
      <c r="AC114" s="16" t="s">
        <v>4368</v>
      </c>
    </row>
    <row r="115" spans="1:29" x14ac:dyDescent="0.2">
      <c r="A115" s="184"/>
      <c r="B115" s="184">
        <v>10</v>
      </c>
      <c r="C115" s="184">
        <v>12</v>
      </c>
      <c r="D115" s="184">
        <f t="shared" si="6"/>
        <v>5017</v>
      </c>
      <c r="E115" s="184">
        <v>1116</v>
      </c>
      <c r="F115" s="184" t="s">
        <v>662</v>
      </c>
      <c r="G115" s="16" t="s">
        <v>15</v>
      </c>
      <c r="H115" s="16" t="s">
        <v>25</v>
      </c>
      <c r="I115" s="16" t="s">
        <v>28</v>
      </c>
      <c r="J115" s="16" t="s">
        <v>35</v>
      </c>
      <c r="K115" s="16"/>
      <c r="L115" s="16"/>
      <c r="M115" s="16"/>
      <c r="N115" s="16" t="str">
        <f>IF(ISERROR(VLOOKUP($P115,#REF!,4,FALSE)),"",(VLOOKUP($P115,#REF!,4,FALSE)))</f>
        <v/>
      </c>
      <c r="O115" s="16" t="str">
        <f>IF(ISERROR(VLOOKUP($P115,#REF!,34,FALSE)),"",(VLOOKUP($P115,#REF!,34,FALSE)))</f>
        <v/>
      </c>
      <c r="P115" s="16" t="s">
        <v>906</v>
      </c>
      <c r="Q115" s="16" t="e">
        <f>VLOOKUP(C115,'functional class'!B:E,3,FALSE)</f>
        <v>#N/A</v>
      </c>
      <c r="R115" s="16" t="str">
        <f>IF(ISERROR(VLOOKUP($T115,'Funding 5.4'!$A:$BP,3,FALSE)),"",(VLOOKUP($T115,'Funding 5.4'!$A:$BP,3,FALSE)))</f>
        <v>FD001003001002000000000000000000000000</v>
      </c>
      <c r="S115" s="16" t="str">
        <f>IF(ISERROR(VLOOKUP($T115,'Funding 5.4'!$A:$BP,35,FALSE)),"",(VLOOKUP($T115,'Funding 5.4'!$A:$BP,35,FALSE)))</f>
        <v>5692f970-c29c-4044-80d7-1bcdbdd34348</v>
      </c>
      <c r="T115" s="16" t="s">
        <v>1087</v>
      </c>
      <c r="U115" s="16" t="str">
        <f>IF(F115="gains/losses",IF(ISERROR(VLOOKUP(W115,'item gains&amp;losses'!A:EV,3,FALSE)),"",VLOOKUP(W115,'item gains&amp;losses'!A:EV,3,FALSE)),IF(F115="I",IF(ISERROR(VLOOKUP(W115,'item rev'!A:EV,3,FALSE)),"",VLOOKUP(W115,'item rev'!A:EV,3,FALSE)),IF(F115="e",IF(ISERROR(VLOOKUP(W115,'item exp'!A:BQ,3,FALSE)),"",VLOOKUP(W115,'item exp'!A:BQ,3,FALSE)))))</f>
        <v>IE003002001013000000000000000000000000</v>
      </c>
      <c r="V115" s="16" t="str">
        <f>IF($F115="gains/losses",IF(ISERROR(VLOOKUP($W115,'item gains&amp;losses'!$A:$EV,35,FALSE)),"",VLOOKUP($W115,'item gains&amp;losses'!$A:$EV,35,FALSE)),IF($F115="I",IF(ISERROR(VLOOKUP($W115,'item rev'!$A:$EV,34,FALSE)),"",VLOOKUP($W115,'item rev'!$A:$EV,34,FALSE)),IF($F115="e",IF(ISERROR(VLOOKUP($W115,'item exp'!$A:$BQ,35,FALSE)),"",VLOOKUP($W115,'item exp'!$A:$BQ,35,FALSE)))))</f>
        <v>42fbd460-61e7-4f23-bb7d-3d6510778782</v>
      </c>
      <c r="W115" s="16" t="str">
        <f>VLOOKUP(E115,'items list'!B:D,3,FALSE)</f>
        <v>Expenditure: Contracted Services - Consultants and Professional Services: Business and Advisory - Research and Advisory</v>
      </c>
      <c r="X115" s="16" t="str">
        <f>IF(ISERROR(VLOOKUP($Z115,'reg ind'!$A:$AI,3,FALSE)),"",(VLOOKUP($Z115,'reg ind'!$A:$AI,3,FALSE)))</f>
        <v>RX002003001002003003006001000000000000</v>
      </c>
      <c r="Y115" s="16" t="str">
        <f>IF(ISERROR(VLOOKUP($Z115,'reg ind'!$A:$AI,35,FALSE)),"",(VLOOKUP($Z115,'reg ind'!$A:$AI,35,FALSE)))</f>
        <v>f2564b3b-f64a-4df4-9e78-f1a994736e35</v>
      </c>
      <c r="Z115" s="16" t="s">
        <v>4358</v>
      </c>
      <c r="AA115" s="16" t="str">
        <f>IF(ISERROR(VLOOKUP($AC115,costing!$A:$BP,3,FALSE)),"",(VLOOKUP($AC115,costing!$A:$BP,3,FALSE)))</f>
        <v>CO002004000000000000000000000000000000</v>
      </c>
      <c r="AB115" s="16" t="str">
        <f>IF(ISERROR(VLOOKUP($AC115,costing!$A:$BP,35,FALSE)),"",(VLOOKUP($AC115,costing!$A:$BP,35,FALSE)))</f>
        <v>47c7ba65-c270-4a7f-91ba-3842eb629ddf</v>
      </c>
      <c r="AC115" s="16" t="s">
        <v>4368</v>
      </c>
    </row>
    <row r="116" spans="1:29" x14ac:dyDescent="0.2">
      <c r="A116" s="184"/>
      <c r="B116" s="184">
        <v>10</v>
      </c>
      <c r="C116" s="184">
        <v>12</v>
      </c>
      <c r="D116" s="184">
        <f t="shared" si="6"/>
        <v>5017</v>
      </c>
      <c r="E116" s="184">
        <v>1117</v>
      </c>
      <c r="F116" s="184" t="s">
        <v>662</v>
      </c>
      <c r="G116" s="16" t="s">
        <v>15</v>
      </c>
      <c r="H116" s="16" t="s">
        <v>25</v>
      </c>
      <c r="I116" s="16" t="s">
        <v>28</v>
      </c>
      <c r="J116" s="16" t="s">
        <v>35</v>
      </c>
      <c r="K116" s="16"/>
      <c r="L116" s="16"/>
      <c r="M116" s="16"/>
      <c r="N116" s="16" t="str">
        <f>IF(ISERROR(VLOOKUP($P116,#REF!,4,FALSE)),"",(VLOOKUP($P116,#REF!,4,FALSE)))</f>
        <v/>
      </c>
      <c r="O116" s="16" t="str">
        <f>IF(ISERROR(VLOOKUP($P116,#REF!,34,FALSE)),"",(VLOOKUP($P116,#REF!,34,FALSE)))</f>
        <v/>
      </c>
      <c r="P116" s="16" t="s">
        <v>906</v>
      </c>
      <c r="Q116" s="16" t="e">
        <f>VLOOKUP(C116,'functional class'!B:E,3,FALSE)</f>
        <v>#N/A</v>
      </c>
      <c r="R116" s="16" t="str">
        <f>IF(ISERROR(VLOOKUP($T116,'Funding 5.4'!$A:$BP,3,FALSE)),"",(VLOOKUP($T116,'Funding 5.4'!$A:$BP,3,FALSE)))</f>
        <v>FD001003001002000000000000000000000000</v>
      </c>
      <c r="S116" s="16" t="str">
        <f>IF(ISERROR(VLOOKUP($T116,'Funding 5.4'!$A:$BP,35,FALSE)),"",(VLOOKUP($T116,'Funding 5.4'!$A:$BP,35,FALSE)))</f>
        <v>5692f970-c29c-4044-80d7-1bcdbdd34348</v>
      </c>
      <c r="T116" s="16" t="s">
        <v>1087</v>
      </c>
      <c r="U116" s="16" t="str">
        <f>IF(F116="gains/losses",IF(ISERROR(VLOOKUP(W116,'item gains&amp;losses'!A:EV,3,FALSE)),"",VLOOKUP(W116,'item gains&amp;losses'!A:EV,3,FALSE)),IF(F116="I",IF(ISERROR(VLOOKUP(W116,'item rev'!A:EV,3,FALSE)),"",VLOOKUP(W116,'item rev'!A:EV,3,FALSE)),IF(F116="e",IF(ISERROR(VLOOKUP(W116,'item exp'!A:BQ,3,FALSE)),"",VLOOKUP(W116,'item exp'!A:BQ,3,FALSE)))))</f>
        <v>IE003002001014000000000000000000000000</v>
      </c>
      <c r="V116" s="16" t="str">
        <f>IF($F116="gains/losses",IF(ISERROR(VLOOKUP($W116,'item gains&amp;losses'!$A:$EV,35,FALSE)),"",VLOOKUP($W116,'item gains&amp;losses'!$A:$EV,35,FALSE)),IF($F116="I",IF(ISERROR(VLOOKUP($W116,'item rev'!$A:$EV,34,FALSE)),"",VLOOKUP($W116,'item rev'!$A:$EV,34,FALSE)),IF($F116="e",IF(ISERROR(VLOOKUP($W116,'item exp'!$A:$BQ,35,FALSE)),"",VLOOKUP($W116,'item exp'!$A:$BQ,35,FALSE)))))</f>
        <v>7f6930ac-3826-454f-82c2-21ba6b5a4106</v>
      </c>
      <c r="W116" s="16" t="str">
        <f>VLOOKUP(E116,'items list'!B:D,3,FALSE)</f>
        <v>Expenditure: Contracted Services - Consultants and Professional Services: Business and Advisory - Qualification Verification</v>
      </c>
      <c r="X116" s="16" t="str">
        <f>IF(ISERROR(VLOOKUP($Z116,'reg ind'!$A:$AI,3,FALSE)),"",(VLOOKUP($Z116,'reg ind'!$A:$AI,3,FALSE)))</f>
        <v>RX002003001002003003006001000000000000</v>
      </c>
      <c r="Y116" s="16" t="str">
        <f>IF(ISERROR(VLOOKUP($Z116,'reg ind'!$A:$AI,35,FALSE)),"",(VLOOKUP($Z116,'reg ind'!$A:$AI,35,FALSE)))</f>
        <v>f2564b3b-f64a-4df4-9e78-f1a994736e35</v>
      </c>
      <c r="Z116" s="16" t="s">
        <v>4358</v>
      </c>
      <c r="AA116" s="16" t="str">
        <f>IF(ISERROR(VLOOKUP($AC116,costing!$A:$BP,3,FALSE)),"",(VLOOKUP($AC116,costing!$A:$BP,3,FALSE)))</f>
        <v>CO002004000000000000000000000000000000</v>
      </c>
      <c r="AB116" s="16" t="str">
        <f>IF(ISERROR(VLOOKUP($AC116,costing!$A:$BP,35,FALSE)),"",(VLOOKUP($AC116,costing!$A:$BP,35,FALSE)))</f>
        <v>47c7ba65-c270-4a7f-91ba-3842eb629ddf</v>
      </c>
      <c r="AC116" s="16" t="s">
        <v>4368</v>
      </c>
    </row>
    <row r="117" spans="1:29" x14ac:dyDescent="0.2">
      <c r="A117" s="184"/>
      <c r="B117" s="184">
        <v>10</v>
      </c>
      <c r="C117" s="184">
        <v>12</v>
      </c>
      <c r="D117" s="184">
        <f t="shared" si="6"/>
        <v>5017</v>
      </c>
      <c r="E117" s="184">
        <v>1118</v>
      </c>
      <c r="F117" s="184" t="s">
        <v>662</v>
      </c>
      <c r="G117" s="16" t="s">
        <v>15</v>
      </c>
      <c r="H117" s="16" t="s">
        <v>25</v>
      </c>
      <c r="I117" s="16" t="s">
        <v>28</v>
      </c>
      <c r="J117" s="16" t="s">
        <v>35</v>
      </c>
      <c r="K117" s="16"/>
      <c r="L117" s="16"/>
      <c r="M117" s="16"/>
      <c r="N117" s="16" t="str">
        <f>IF(ISERROR(VLOOKUP($P117,#REF!,4,FALSE)),"",(VLOOKUP($P117,#REF!,4,FALSE)))</f>
        <v/>
      </c>
      <c r="O117" s="16" t="str">
        <f>IF(ISERROR(VLOOKUP($P117,#REF!,34,FALSE)),"",(VLOOKUP($P117,#REF!,34,FALSE)))</f>
        <v/>
      </c>
      <c r="P117" s="16" t="s">
        <v>906</v>
      </c>
      <c r="Q117" s="16" t="e">
        <f>VLOOKUP(C117,'functional class'!B:E,3,FALSE)</f>
        <v>#N/A</v>
      </c>
      <c r="R117" s="16" t="str">
        <f>IF(ISERROR(VLOOKUP($T117,'Funding 5.4'!$A:$BP,3,FALSE)),"",(VLOOKUP($T117,'Funding 5.4'!$A:$BP,3,FALSE)))</f>
        <v>FD001003001002000000000000000000000000</v>
      </c>
      <c r="S117" s="16" t="str">
        <f>IF(ISERROR(VLOOKUP($T117,'Funding 5.4'!$A:$BP,35,FALSE)),"",(VLOOKUP($T117,'Funding 5.4'!$A:$BP,35,FALSE)))</f>
        <v>5692f970-c29c-4044-80d7-1bcdbdd34348</v>
      </c>
      <c r="T117" s="16" t="s">
        <v>1087</v>
      </c>
      <c r="U117" s="16" t="str">
        <f>IF(F117="gains/losses",IF(ISERROR(VLOOKUP(W117,'item gains&amp;losses'!A:EV,3,FALSE)),"",VLOOKUP(W117,'item gains&amp;losses'!A:EV,3,FALSE)),IF(F117="I",IF(ISERROR(VLOOKUP(W117,'item rev'!A:EV,3,FALSE)),"",VLOOKUP(W117,'item rev'!A:EV,3,FALSE)),IF(F117="e",IF(ISERROR(VLOOKUP(W117,'item exp'!A:BQ,3,FALSE)),"",VLOOKUP(W117,'item exp'!A:BQ,3,FALSE)))))</f>
        <v>IE003002001015000000000000000000000000</v>
      </c>
      <c r="V117" s="16" t="str">
        <f>IF($F117="gains/losses",IF(ISERROR(VLOOKUP($W117,'item gains&amp;losses'!$A:$EV,35,FALSE)),"",VLOOKUP($W117,'item gains&amp;losses'!$A:$EV,35,FALSE)),IF($F117="I",IF(ISERROR(VLOOKUP($W117,'item rev'!$A:$EV,34,FALSE)),"",VLOOKUP($W117,'item rev'!$A:$EV,34,FALSE)),IF($F117="e",IF(ISERROR(VLOOKUP($W117,'item exp'!$A:$BQ,35,FALSE)),"",VLOOKUP($W117,'item exp'!$A:$BQ,35,FALSE)))))</f>
        <v>640bd946-670d-4777-ac59-916123e63afc</v>
      </c>
      <c r="W117" s="16" t="str">
        <f>VLOOKUP(E117,'items list'!B:D,3,FALSE)</f>
        <v xml:space="preserve">Expenditure: Contracted Services - Consultants and Professional Services: Business and Advisory - Quality Control </v>
      </c>
      <c r="X117" s="16" t="str">
        <f>IF(ISERROR(VLOOKUP($Z117,'reg ind'!$A:$AI,3,FALSE)),"",(VLOOKUP($Z117,'reg ind'!$A:$AI,3,FALSE)))</f>
        <v>RX002003001002003003006001000000000000</v>
      </c>
      <c r="Y117" s="16" t="str">
        <f>IF(ISERROR(VLOOKUP($Z117,'reg ind'!$A:$AI,35,FALSE)),"",(VLOOKUP($Z117,'reg ind'!$A:$AI,35,FALSE)))</f>
        <v>f2564b3b-f64a-4df4-9e78-f1a994736e35</v>
      </c>
      <c r="Z117" s="16" t="s">
        <v>4358</v>
      </c>
      <c r="AA117" s="16" t="str">
        <f>IF(ISERROR(VLOOKUP($AC117,costing!$A:$BP,3,FALSE)),"",(VLOOKUP($AC117,costing!$A:$BP,3,FALSE)))</f>
        <v>CO002004000000000000000000000000000000</v>
      </c>
      <c r="AB117" s="16" t="str">
        <f>IF(ISERROR(VLOOKUP($AC117,costing!$A:$BP,35,FALSE)),"",(VLOOKUP($AC117,costing!$A:$BP,35,FALSE)))</f>
        <v>47c7ba65-c270-4a7f-91ba-3842eb629ddf</v>
      </c>
      <c r="AC117" s="16" t="s">
        <v>4368</v>
      </c>
    </row>
    <row r="118" spans="1:29" x14ac:dyDescent="0.2">
      <c r="A118" s="184"/>
      <c r="B118" s="184">
        <v>10</v>
      </c>
      <c r="C118" s="184">
        <v>12</v>
      </c>
      <c r="D118" s="184">
        <f t="shared" si="6"/>
        <v>5017</v>
      </c>
      <c r="E118" s="184">
        <v>1119</v>
      </c>
      <c r="F118" s="184" t="s">
        <v>662</v>
      </c>
      <c r="G118" s="16" t="s">
        <v>15</v>
      </c>
      <c r="H118" s="16" t="s">
        <v>25</v>
      </c>
      <c r="I118" s="16" t="s">
        <v>28</v>
      </c>
      <c r="J118" s="16" t="s">
        <v>35</v>
      </c>
      <c r="K118" s="16"/>
      <c r="L118" s="16"/>
      <c r="M118" s="16"/>
      <c r="N118" s="16" t="str">
        <f>IF(ISERROR(VLOOKUP($P118,#REF!,4,FALSE)),"",(VLOOKUP($P118,#REF!,4,FALSE)))</f>
        <v/>
      </c>
      <c r="O118" s="16" t="str">
        <f>IF(ISERROR(VLOOKUP($P118,#REF!,34,FALSE)),"",(VLOOKUP($P118,#REF!,34,FALSE)))</f>
        <v/>
      </c>
      <c r="P118" s="16" t="s">
        <v>906</v>
      </c>
      <c r="Q118" s="16" t="e">
        <f>VLOOKUP(C118,'functional class'!B:E,3,FALSE)</f>
        <v>#N/A</v>
      </c>
      <c r="R118" s="16" t="str">
        <f>IF(ISERROR(VLOOKUP($T118,'Funding 5.4'!$A:$BP,3,FALSE)),"",(VLOOKUP($T118,'Funding 5.4'!$A:$BP,3,FALSE)))</f>
        <v>FD001003001002000000000000000000000000</v>
      </c>
      <c r="S118" s="16" t="str">
        <f>IF(ISERROR(VLOOKUP($T118,'Funding 5.4'!$A:$BP,35,FALSE)),"",(VLOOKUP($T118,'Funding 5.4'!$A:$BP,35,FALSE)))</f>
        <v>5692f970-c29c-4044-80d7-1bcdbdd34348</v>
      </c>
      <c r="T118" s="16" t="s">
        <v>1087</v>
      </c>
      <c r="U118" s="16" t="str">
        <f>IF(F118="gains/losses",IF(ISERROR(VLOOKUP(W118,'item gains&amp;losses'!A:EV,3,FALSE)),"",VLOOKUP(W118,'item gains&amp;losses'!A:EV,3,FALSE)),IF(F118="I",IF(ISERROR(VLOOKUP(W118,'item rev'!A:EV,3,FALSE)),"",VLOOKUP(W118,'item rev'!A:EV,3,FALSE)),IF(F118="e",IF(ISERROR(VLOOKUP(W118,'item exp'!A:BQ,3,FALSE)),"",VLOOKUP(W118,'item exp'!A:BQ,3,FALSE)))))</f>
        <v>IE003002001016000000000000000000000000</v>
      </c>
      <c r="V118" s="16" t="str">
        <f>IF($F118="gains/losses",IF(ISERROR(VLOOKUP($W118,'item gains&amp;losses'!$A:$EV,35,FALSE)),"",VLOOKUP($W118,'item gains&amp;losses'!$A:$EV,35,FALSE)),IF($F118="I",IF(ISERROR(VLOOKUP($W118,'item rev'!$A:$EV,34,FALSE)),"",VLOOKUP($W118,'item rev'!$A:$EV,34,FALSE)),IF($F118="e",IF(ISERROR(VLOOKUP($W118,'item exp'!$A:$BQ,35,FALSE)),"",VLOOKUP($W118,'item exp'!$A:$BQ,35,FALSE)))))</f>
        <v>3fd16a88-bf73-45d1-8108-d911b1c1c05e</v>
      </c>
      <c r="W118" s="16" t="str">
        <f>VLOOKUP(E118,'items list'!B:D,3,FALSE)</f>
        <v>Expenditure: Contracted Services - Consultants and Professional Services: Business and Advisory - Valuer and Assessors</v>
      </c>
      <c r="X118" s="16" t="str">
        <f>IF(ISERROR(VLOOKUP($Z118,'reg ind'!$A:$AI,3,FALSE)),"",(VLOOKUP($Z118,'reg ind'!$A:$AI,3,FALSE)))</f>
        <v>RX002003001002003003006001000000000000</v>
      </c>
      <c r="Y118" s="16" t="str">
        <f>IF(ISERROR(VLOOKUP($Z118,'reg ind'!$A:$AI,35,FALSE)),"",(VLOOKUP($Z118,'reg ind'!$A:$AI,35,FALSE)))</f>
        <v>f2564b3b-f64a-4df4-9e78-f1a994736e35</v>
      </c>
      <c r="Z118" s="16" t="s">
        <v>4358</v>
      </c>
      <c r="AA118" s="16" t="str">
        <f>IF(ISERROR(VLOOKUP($AC118,costing!$A:$BP,3,FALSE)),"",(VLOOKUP($AC118,costing!$A:$BP,3,FALSE)))</f>
        <v>CO002004000000000000000000000000000000</v>
      </c>
      <c r="AB118" s="16" t="str">
        <f>IF(ISERROR(VLOOKUP($AC118,costing!$A:$BP,35,FALSE)),"",(VLOOKUP($AC118,costing!$A:$BP,35,FALSE)))</f>
        <v>47c7ba65-c270-4a7f-91ba-3842eb629ddf</v>
      </c>
      <c r="AC118" s="16" t="s">
        <v>4368</v>
      </c>
    </row>
    <row r="119" spans="1:29" x14ac:dyDescent="0.2">
      <c r="A119" s="184"/>
      <c r="B119" s="184">
        <v>10</v>
      </c>
      <c r="C119" s="184">
        <v>12</v>
      </c>
      <c r="D119" s="184">
        <f t="shared" si="6"/>
        <v>5018</v>
      </c>
      <c r="E119" s="184">
        <v>1120</v>
      </c>
      <c r="F119" s="184" t="s">
        <v>662</v>
      </c>
      <c r="G119" s="16" t="s">
        <v>15</v>
      </c>
      <c r="H119" s="16" t="s">
        <v>25</v>
      </c>
      <c r="I119" s="16" t="s">
        <v>28</v>
      </c>
      <c r="J119" s="16" t="s">
        <v>35</v>
      </c>
      <c r="K119" s="16"/>
      <c r="L119" s="16"/>
      <c r="M119" s="16"/>
      <c r="N119" s="16" t="str">
        <f>IF(ISERROR(VLOOKUP($P119,#REF!,4,FALSE)),"",(VLOOKUP($P119,#REF!,4,FALSE)))</f>
        <v/>
      </c>
      <c r="O119" s="16" t="str">
        <f>IF(ISERROR(VLOOKUP($P119,#REF!,34,FALSE)),"",(VLOOKUP($P119,#REF!,34,FALSE)))</f>
        <v/>
      </c>
      <c r="P119" s="16" t="s">
        <v>906</v>
      </c>
      <c r="Q119" s="16" t="e">
        <f>VLOOKUP(C119,'functional class'!B:E,3,FALSE)</f>
        <v>#N/A</v>
      </c>
      <c r="R119" s="16" t="str">
        <f>IF(ISERROR(VLOOKUP($T119,'Funding 5.4'!$A:$BP,3,FALSE)),"",(VLOOKUP($T119,'Funding 5.4'!$A:$BP,3,FALSE)))</f>
        <v>FD001003001002000000000000000000000000</v>
      </c>
      <c r="S119" s="16" t="str">
        <f>IF(ISERROR(VLOOKUP($T119,'Funding 5.4'!$A:$BP,35,FALSE)),"",(VLOOKUP($T119,'Funding 5.4'!$A:$BP,35,FALSE)))</f>
        <v>5692f970-c29c-4044-80d7-1bcdbdd34348</v>
      </c>
      <c r="T119" s="16" t="s">
        <v>1087</v>
      </c>
      <c r="U119" s="16" t="str">
        <f>IF(F119="gains/losses",IF(ISERROR(VLOOKUP(W119,'item gains&amp;losses'!A:EV,3,FALSE)),"",VLOOKUP(W119,'item gains&amp;losses'!A:EV,3,FALSE)),IF(F119="I",IF(ISERROR(VLOOKUP(W119,'item rev'!A:EV,3,FALSE)),"",VLOOKUP(W119,'item rev'!A:EV,3,FALSE)),IF(F119="e",IF(ISERROR(VLOOKUP(W119,'item exp'!A:BQ,3,FALSE)),"",VLOOKUP(W119,'item exp'!A:BQ,3,FALSE)))))</f>
        <v>IE003002001017000000000000000000000000</v>
      </c>
      <c r="V119" s="16" t="str">
        <f>IF($F119="gains/losses",IF(ISERROR(VLOOKUP($W119,'item gains&amp;losses'!$A:$EV,35,FALSE)),"",VLOOKUP($W119,'item gains&amp;losses'!$A:$EV,35,FALSE)),IF($F119="I",IF(ISERROR(VLOOKUP($W119,'item rev'!$A:$EV,34,FALSE)),"",VLOOKUP($W119,'item rev'!$A:$EV,34,FALSE)),IF($F119="e",IF(ISERROR(VLOOKUP($W119,'item exp'!$A:$BQ,35,FALSE)),"",VLOOKUP($W119,'item exp'!$A:$BQ,35,FALSE)))))</f>
        <v>47ae8613-905c-4328-9398-a97b1337b03a</v>
      </c>
      <c r="W119" s="16" t="str">
        <f>VLOOKUP(E119,'items list'!B:D,3,FALSE)</f>
        <v>Expenditure: Contracted Services - Consultants and Professional Services: Business and Advisory - Foresic Investigators</v>
      </c>
      <c r="X119" s="16" t="str">
        <f>IF(ISERROR(VLOOKUP($Z119,'reg ind'!$A:$AI,3,FALSE)),"",(VLOOKUP($Z119,'reg ind'!$A:$AI,3,FALSE)))</f>
        <v>RX002003001002003003006001000000000000</v>
      </c>
      <c r="Y119" s="16" t="str">
        <f>IF(ISERROR(VLOOKUP($Z119,'reg ind'!$A:$AI,35,FALSE)),"",(VLOOKUP($Z119,'reg ind'!$A:$AI,35,FALSE)))</f>
        <v>f2564b3b-f64a-4df4-9e78-f1a994736e35</v>
      </c>
      <c r="Z119" s="16" t="s">
        <v>4358</v>
      </c>
      <c r="AA119" s="16" t="str">
        <f>IF(ISERROR(VLOOKUP($AC119,costing!$A:$BP,3,FALSE)),"",(VLOOKUP($AC119,costing!$A:$BP,3,FALSE)))</f>
        <v>CO002004000000000000000000000000000000</v>
      </c>
      <c r="AB119" s="16" t="str">
        <f>IF(ISERROR(VLOOKUP($AC119,costing!$A:$BP,35,FALSE)),"",(VLOOKUP($AC119,costing!$A:$BP,35,FALSE)))</f>
        <v>47c7ba65-c270-4a7f-91ba-3842eb629ddf</v>
      </c>
      <c r="AC119" s="16" t="s">
        <v>4368</v>
      </c>
    </row>
    <row r="120" spans="1:29" x14ac:dyDescent="0.2">
      <c r="A120" s="184"/>
      <c r="B120" s="184">
        <v>10</v>
      </c>
      <c r="C120" s="184">
        <v>12</v>
      </c>
      <c r="D120" s="184">
        <f t="shared" si="6"/>
        <v>5018</v>
      </c>
      <c r="E120" s="184">
        <v>1121</v>
      </c>
      <c r="F120" s="184" t="s">
        <v>662</v>
      </c>
      <c r="G120" s="16" t="s">
        <v>15</v>
      </c>
      <c r="H120" s="16" t="s">
        <v>25</v>
      </c>
      <c r="I120" s="16" t="s">
        <v>28</v>
      </c>
      <c r="J120" s="16" t="s">
        <v>35</v>
      </c>
      <c r="K120" s="16"/>
      <c r="L120" s="16"/>
      <c r="M120" s="16"/>
      <c r="N120" s="16" t="str">
        <f>IF(ISERROR(VLOOKUP($P120,#REF!,4,FALSE)),"",(VLOOKUP($P120,#REF!,4,FALSE)))</f>
        <v/>
      </c>
      <c r="O120" s="16" t="str">
        <f>IF(ISERROR(VLOOKUP($P120,#REF!,34,FALSE)),"",(VLOOKUP($P120,#REF!,34,FALSE)))</f>
        <v/>
      </c>
      <c r="P120" s="16" t="s">
        <v>906</v>
      </c>
      <c r="Q120" s="16" t="e">
        <f>VLOOKUP(C120,'functional class'!B:E,3,FALSE)</f>
        <v>#N/A</v>
      </c>
      <c r="R120" s="16" t="str">
        <f>IF(ISERROR(VLOOKUP($T120,'Funding 5.4'!$A:$BP,3,FALSE)),"",(VLOOKUP($T120,'Funding 5.4'!$A:$BP,3,FALSE)))</f>
        <v>FD001003001002000000000000000000000000</v>
      </c>
      <c r="S120" s="16" t="str">
        <f>IF(ISERROR(VLOOKUP($T120,'Funding 5.4'!$A:$BP,35,FALSE)),"",(VLOOKUP($T120,'Funding 5.4'!$A:$BP,35,FALSE)))</f>
        <v>5692f970-c29c-4044-80d7-1bcdbdd34348</v>
      </c>
      <c r="T120" s="16" t="s">
        <v>1087</v>
      </c>
      <c r="U120" s="16" t="str">
        <f>IF(F120="gains/losses",IF(ISERROR(VLOOKUP(W120,'item gains&amp;losses'!A:EV,3,FALSE)),"",VLOOKUP(W120,'item gains&amp;losses'!A:EV,3,FALSE)),IF(F120="I",IF(ISERROR(VLOOKUP(W120,'item rev'!A:EV,3,FALSE)),"",VLOOKUP(W120,'item rev'!A:EV,3,FALSE)),IF(F120="e",IF(ISERROR(VLOOKUP(W120,'item exp'!A:BQ,3,FALSE)),"",VLOOKUP(W120,'item exp'!A:BQ,3,FALSE)))))</f>
        <v>IE003002002000000000000000000000000000</v>
      </c>
      <c r="V120" s="16" t="str">
        <f>IF($F120="gains/losses",IF(ISERROR(VLOOKUP($W120,'item gains&amp;losses'!$A:$EV,35,FALSE)),"",VLOOKUP($W120,'item gains&amp;losses'!$A:$EV,35,FALSE)),IF($F120="I",IF(ISERROR(VLOOKUP($W120,'item rev'!$A:$EV,34,FALSE)),"",VLOOKUP($W120,'item rev'!$A:$EV,34,FALSE)),IF($F120="e",IF(ISERROR(VLOOKUP($W120,'item exp'!$A:$BQ,35,FALSE)),"",VLOOKUP($W120,'item exp'!$A:$BQ,35,FALSE)))))</f>
        <v>63123b31-b4c8-4d4d-907c-cec79b0d74f2</v>
      </c>
      <c r="W120" s="16" t="str">
        <f>VLOOKUP(E120,'items list'!B:D,3,FALSE)</f>
        <v>Expenditure: Contracted Services - Consultants and Professional Services: Infrastructure and Planning</v>
      </c>
      <c r="X120" s="16" t="str">
        <f>IF(ISERROR(VLOOKUP($Z120,'reg ind'!$A:$AI,3,FALSE)),"",(VLOOKUP($Z120,'reg ind'!$A:$AI,3,FALSE)))</f>
        <v>RX002003001002003003006001000000000000</v>
      </c>
      <c r="Y120" s="16" t="str">
        <f>IF(ISERROR(VLOOKUP($Z120,'reg ind'!$A:$AI,35,FALSE)),"",(VLOOKUP($Z120,'reg ind'!$A:$AI,35,FALSE)))</f>
        <v>f2564b3b-f64a-4df4-9e78-f1a994736e35</v>
      </c>
      <c r="Z120" s="16" t="s">
        <v>4358</v>
      </c>
      <c r="AA120" s="16" t="str">
        <f>IF(ISERROR(VLOOKUP($AC120,costing!$A:$BP,3,FALSE)),"",(VLOOKUP($AC120,costing!$A:$BP,3,FALSE)))</f>
        <v>CO002004000000000000000000000000000000</v>
      </c>
      <c r="AB120" s="16" t="str">
        <f>IF(ISERROR(VLOOKUP($AC120,costing!$A:$BP,35,FALSE)),"",(VLOOKUP($AC120,costing!$A:$BP,35,FALSE)))</f>
        <v>47c7ba65-c270-4a7f-91ba-3842eb629ddf</v>
      </c>
      <c r="AC120" s="16" t="s">
        <v>4368</v>
      </c>
    </row>
    <row r="121" spans="1:29" x14ac:dyDescent="0.2">
      <c r="A121" s="184"/>
      <c r="B121" s="184">
        <v>10</v>
      </c>
      <c r="C121" s="184">
        <v>12</v>
      </c>
      <c r="D121" s="184">
        <f t="shared" si="6"/>
        <v>5018</v>
      </c>
      <c r="E121" s="184">
        <v>1122</v>
      </c>
      <c r="F121" s="184" t="s">
        <v>662</v>
      </c>
      <c r="G121" s="16" t="s">
        <v>15</v>
      </c>
      <c r="H121" s="16" t="s">
        <v>25</v>
      </c>
      <c r="I121" s="16" t="s">
        <v>28</v>
      </c>
      <c r="J121" s="16" t="s">
        <v>35</v>
      </c>
      <c r="K121" s="16"/>
      <c r="L121" s="16"/>
      <c r="M121" s="16"/>
      <c r="N121" s="16" t="str">
        <f>IF(ISERROR(VLOOKUP($P121,#REF!,4,FALSE)),"",(VLOOKUP($P121,#REF!,4,FALSE)))</f>
        <v/>
      </c>
      <c r="O121" s="16" t="str">
        <f>IF(ISERROR(VLOOKUP($P121,#REF!,34,FALSE)),"",(VLOOKUP($P121,#REF!,34,FALSE)))</f>
        <v/>
      </c>
      <c r="P121" s="16" t="s">
        <v>906</v>
      </c>
      <c r="Q121" s="16" t="e">
        <f>VLOOKUP(C121,'functional class'!B:E,3,FALSE)</f>
        <v>#N/A</v>
      </c>
      <c r="R121" s="16" t="str">
        <f>IF(ISERROR(VLOOKUP($T121,'Funding 5.4'!$A:$BP,3,FALSE)),"",(VLOOKUP($T121,'Funding 5.4'!$A:$BP,3,FALSE)))</f>
        <v>FD001003001002000000000000000000000000</v>
      </c>
      <c r="S121" s="16" t="str">
        <f>IF(ISERROR(VLOOKUP($T121,'Funding 5.4'!$A:$BP,35,FALSE)),"",(VLOOKUP($T121,'Funding 5.4'!$A:$BP,35,FALSE)))</f>
        <v>5692f970-c29c-4044-80d7-1bcdbdd34348</v>
      </c>
      <c r="T121" s="16" t="s">
        <v>1087</v>
      </c>
      <c r="U121" s="16" t="str">
        <f>IF(F121="gains/losses",IF(ISERROR(VLOOKUP(W121,'item gains&amp;losses'!A:EV,3,FALSE)),"",VLOOKUP(W121,'item gains&amp;losses'!A:EV,3,FALSE)),IF(F121="I",IF(ISERROR(VLOOKUP(W121,'item rev'!A:EV,3,FALSE)),"",VLOOKUP(W121,'item rev'!A:EV,3,FALSE)),IF(F121="e",IF(ISERROR(VLOOKUP(W121,'item exp'!A:BQ,3,FALSE)),"",VLOOKUP(W121,'item exp'!A:BQ,3,FALSE)))))</f>
        <v>IE003002002001000000000000000000000000</v>
      </c>
      <c r="V121" s="16" t="str">
        <f>IF($F121="gains/losses",IF(ISERROR(VLOOKUP($W121,'item gains&amp;losses'!$A:$EV,35,FALSE)),"",VLOOKUP($W121,'item gains&amp;losses'!$A:$EV,35,FALSE)),IF($F121="I",IF(ISERROR(VLOOKUP($W121,'item rev'!$A:$EV,34,FALSE)),"",VLOOKUP($W121,'item rev'!$A:$EV,34,FALSE)),IF($F121="e",IF(ISERROR(VLOOKUP($W121,'item exp'!$A:$BQ,35,FALSE)),"",VLOOKUP($W121,'item exp'!$A:$BQ,35,FALSE)))))</f>
        <v>d24a31d7-cf91-45a2-84b3-03c388780e16</v>
      </c>
      <c r="W121" s="16" t="str">
        <f>VLOOKUP(E121,'items list'!B:D,3,FALSE)</f>
        <v>Expenditure: Contracted Services - Consultants and Professional Services: Infrastructure and Planning - Architectural</v>
      </c>
      <c r="X121" s="16" t="str">
        <f>IF(ISERROR(VLOOKUP($Z121,'reg ind'!$A:$AI,3,FALSE)),"",(VLOOKUP($Z121,'reg ind'!$A:$AI,3,FALSE)))</f>
        <v>RX002003001002003003006001000000000000</v>
      </c>
      <c r="Y121" s="16" t="str">
        <f>IF(ISERROR(VLOOKUP($Z121,'reg ind'!$A:$AI,35,FALSE)),"",(VLOOKUP($Z121,'reg ind'!$A:$AI,35,FALSE)))</f>
        <v>f2564b3b-f64a-4df4-9e78-f1a994736e35</v>
      </c>
      <c r="Z121" s="16" t="s">
        <v>4358</v>
      </c>
      <c r="AA121" s="16" t="str">
        <f>IF(ISERROR(VLOOKUP($AC121,costing!$A:$BP,3,FALSE)),"",(VLOOKUP($AC121,costing!$A:$BP,3,FALSE)))</f>
        <v>CO002004000000000000000000000000000000</v>
      </c>
      <c r="AB121" s="16" t="str">
        <f>IF(ISERROR(VLOOKUP($AC121,costing!$A:$BP,35,FALSE)),"",(VLOOKUP($AC121,costing!$A:$BP,35,FALSE)))</f>
        <v>47c7ba65-c270-4a7f-91ba-3842eb629ddf</v>
      </c>
      <c r="AC121" s="16" t="s">
        <v>4368</v>
      </c>
    </row>
    <row r="122" spans="1:29" x14ac:dyDescent="0.2">
      <c r="A122" s="184"/>
      <c r="B122" s="184">
        <v>10</v>
      </c>
      <c r="C122" s="184">
        <v>12</v>
      </c>
      <c r="D122" s="184">
        <f t="shared" si="6"/>
        <v>5018</v>
      </c>
      <c r="E122" s="184">
        <v>1123</v>
      </c>
      <c r="F122" s="184" t="s">
        <v>662</v>
      </c>
      <c r="G122" s="16" t="s">
        <v>15</v>
      </c>
      <c r="H122" s="16" t="s">
        <v>25</v>
      </c>
      <c r="I122" s="16" t="s">
        <v>28</v>
      </c>
      <c r="J122" s="16" t="s">
        <v>35</v>
      </c>
      <c r="K122" s="16"/>
      <c r="L122" s="16"/>
      <c r="M122" s="16"/>
      <c r="N122" s="16" t="str">
        <f>IF(ISERROR(VLOOKUP($P122,#REF!,4,FALSE)),"",(VLOOKUP($P122,#REF!,4,FALSE)))</f>
        <v/>
      </c>
      <c r="O122" s="16" t="str">
        <f>IF(ISERROR(VLOOKUP($P122,#REF!,34,FALSE)),"",(VLOOKUP($P122,#REF!,34,FALSE)))</f>
        <v/>
      </c>
      <c r="P122" s="16" t="s">
        <v>906</v>
      </c>
      <c r="Q122" s="16" t="e">
        <f>VLOOKUP(C122,'functional class'!B:E,3,FALSE)</f>
        <v>#N/A</v>
      </c>
      <c r="R122" s="16" t="str">
        <f>IF(ISERROR(VLOOKUP($T122,'Funding 5.4'!$A:$BP,3,FALSE)),"",(VLOOKUP($T122,'Funding 5.4'!$A:$BP,3,FALSE)))</f>
        <v>FD001003001002000000000000000000000000</v>
      </c>
      <c r="S122" s="16" t="str">
        <f>IF(ISERROR(VLOOKUP($T122,'Funding 5.4'!$A:$BP,35,FALSE)),"",(VLOOKUP($T122,'Funding 5.4'!$A:$BP,35,FALSE)))</f>
        <v>5692f970-c29c-4044-80d7-1bcdbdd34348</v>
      </c>
      <c r="T122" s="16" t="s">
        <v>1087</v>
      </c>
      <c r="U122" s="16" t="str">
        <f>IF(F122="gains/losses",IF(ISERROR(VLOOKUP(W122,'item gains&amp;losses'!A:EV,3,FALSE)),"",VLOOKUP(W122,'item gains&amp;losses'!A:EV,3,FALSE)),IF(F122="I",IF(ISERROR(VLOOKUP(W122,'item rev'!A:EV,3,FALSE)),"",VLOOKUP(W122,'item rev'!A:EV,3,FALSE)),IF(F122="e",IF(ISERROR(VLOOKUP(W122,'item exp'!A:BQ,3,FALSE)),"",VLOOKUP(W122,'item exp'!A:BQ,3,FALSE)))))</f>
        <v>IE003002002002000000000000000000000000</v>
      </c>
      <c r="V122" s="16" t="str">
        <f>IF($F122="gains/losses",IF(ISERROR(VLOOKUP($W122,'item gains&amp;losses'!$A:$EV,35,FALSE)),"",VLOOKUP($W122,'item gains&amp;losses'!$A:$EV,35,FALSE)),IF($F122="I",IF(ISERROR(VLOOKUP($W122,'item rev'!$A:$EV,34,FALSE)),"",VLOOKUP($W122,'item rev'!$A:$EV,34,FALSE)),IF($F122="e",IF(ISERROR(VLOOKUP($W122,'item exp'!$A:$BQ,35,FALSE)),"",VLOOKUP($W122,'item exp'!$A:$BQ,35,FALSE)))))</f>
        <v>9b45c214-2d58-496c-b804-276e5b173d11</v>
      </c>
      <c r="W122" s="16" t="str">
        <f>VLOOKUP(E122,'items list'!B:D,3,FALSE)</f>
        <v>Expenditure: Contracted Services - Consultants and Professional Services: Infrastructure and Planning - Agriculture</v>
      </c>
      <c r="X122" s="16" t="str">
        <f>IF(ISERROR(VLOOKUP($Z122,'reg ind'!$A:$AI,3,FALSE)),"",(VLOOKUP($Z122,'reg ind'!$A:$AI,3,FALSE)))</f>
        <v>RX002003001002003003006001000000000000</v>
      </c>
      <c r="Y122" s="16" t="str">
        <f>IF(ISERROR(VLOOKUP($Z122,'reg ind'!$A:$AI,35,FALSE)),"",(VLOOKUP($Z122,'reg ind'!$A:$AI,35,FALSE)))</f>
        <v>f2564b3b-f64a-4df4-9e78-f1a994736e35</v>
      </c>
      <c r="Z122" s="16" t="s">
        <v>4358</v>
      </c>
      <c r="AA122" s="16" t="str">
        <f>IF(ISERROR(VLOOKUP($AC122,costing!$A:$BP,3,FALSE)),"",(VLOOKUP($AC122,costing!$A:$BP,3,FALSE)))</f>
        <v>CO002004000000000000000000000000000000</v>
      </c>
      <c r="AB122" s="16" t="str">
        <f>IF(ISERROR(VLOOKUP($AC122,costing!$A:$BP,35,FALSE)),"",(VLOOKUP($AC122,costing!$A:$BP,35,FALSE)))</f>
        <v>47c7ba65-c270-4a7f-91ba-3842eb629ddf</v>
      </c>
      <c r="AC122" s="16" t="s">
        <v>4368</v>
      </c>
    </row>
    <row r="123" spans="1:29" x14ac:dyDescent="0.2">
      <c r="A123" s="184"/>
      <c r="B123" s="184">
        <v>10</v>
      </c>
      <c r="C123" s="184">
        <v>12</v>
      </c>
      <c r="D123" s="184">
        <f t="shared" si="6"/>
        <v>5018</v>
      </c>
      <c r="E123" s="184">
        <v>1124</v>
      </c>
      <c r="F123" s="184" t="s">
        <v>662</v>
      </c>
      <c r="G123" s="16" t="s">
        <v>15</v>
      </c>
      <c r="H123" s="16" t="s">
        <v>25</v>
      </c>
      <c r="I123" s="16" t="s">
        <v>28</v>
      </c>
      <c r="J123" s="16" t="s">
        <v>35</v>
      </c>
      <c r="K123" s="16"/>
      <c r="L123" s="16"/>
      <c r="M123" s="16"/>
      <c r="N123" s="16" t="str">
        <f>IF(ISERROR(VLOOKUP($P123,#REF!,4,FALSE)),"",(VLOOKUP($P123,#REF!,4,FALSE)))</f>
        <v/>
      </c>
      <c r="O123" s="16" t="str">
        <f>IF(ISERROR(VLOOKUP($P123,#REF!,34,FALSE)),"",(VLOOKUP($P123,#REF!,34,FALSE)))</f>
        <v/>
      </c>
      <c r="P123" s="16" t="s">
        <v>906</v>
      </c>
      <c r="Q123" s="16" t="e">
        <f>VLOOKUP(C123,'functional class'!B:E,3,FALSE)</f>
        <v>#N/A</v>
      </c>
      <c r="R123" s="16" t="str">
        <f>IF(ISERROR(VLOOKUP($T123,'Funding 5.4'!$A:$BP,3,FALSE)),"",(VLOOKUP($T123,'Funding 5.4'!$A:$BP,3,FALSE)))</f>
        <v>FD001003001002000000000000000000000000</v>
      </c>
      <c r="S123" s="16" t="str">
        <f>IF(ISERROR(VLOOKUP($T123,'Funding 5.4'!$A:$BP,35,FALSE)),"",(VLOOKUP($T123,'Funding 5.4'!$A:$BP,35,FALSE)))</f>
        <v>5692f970-c29c-4044-80d7-1bcdbdd34348</v>
      </c>
      <c r="T123" s="16" t="s">
        <v>1087</v>
      </c>
      <c r="U123" s="16" t="str">
        <f>IF(F123="gains/losses",IF(ISERROR(VLOOKUP(W123,'item gains&amp;losses'!A:EV,3,FALSE)),"",VLOOKUP(W123,'item gains&amp;losses'!A:EV,3,FALSE)),IF(F123="I",IF(ISERROR(VLOOKUP(W123,'item rev'!A:EV,3,FALSE)),"",VLOOKUP(W123,'item rev'!A:EV,3,FALSE)),IF(F123="e",IF(ISERROR(VLOOKUP(W123,'item exp'!A:BQ,3,FALSE)),"",VLOOKUP(W123,'item exp'!A:BQ,3,FALSE)))))</f>
        <v>IE003002002003000000000000000000000000</v>
      </c>
      <c r="V123" s="16" t="str">
        <f>IF($F123="gains/losses",IF(ISERROR(VLOOKUP($W123,'item gains&amp;losses'!$A:$EV,35,FALSE)),"",VLOOKUP($W123,'item gains&amp;losses'!$A:$EV,35,FALSE)),IF($F123="I",IF(ISERROR(VLOOKUP($W123,'item rev'!$A:$EV,34,FALSE)),"",VLOOKUP($W123,'item rev'!$A:$EV,34,FALSE)),IF($F123="e",IF(ISERROR(VLOOKUP($W123,'item exp'!$A:$BQ,35,FALSE)),"",VLOOKUP($W123,'item exp'!$A:$BQ,35,FALSE)))))</f>
        <v>cf8f1914-603f-4094-87fb-3e673857c60f</v>
      </c>
      <c r="W123" s="16" t="str">
        <f>VLOOKUP(E123,'items list'!B:D,3,FALSE)</f>
        <v>Expenditure: Contracted Services - Consultants and Professional Services: Infrastructure and Planning - Ecological</v>
      </c>
      <c r="X123" s="16" t="str">
        <f>IF(ISERROR(VLOOKUP($Z123,'reg ind'!$A:$AI,3,FALSE)),"",(VLOOKUP($Z123,'reg ind'!$A:$AI,3,FALSE)))</f>
        <v>RX002003001002003003006001000000000000</v>
      </c>
      <c r="Y123" s="16" t="str">
        <f>IF(ISERROR(VLOOKUP($Z123,'reg ind'!$A:$AI,35,FALSE)),"",(VLOOKUP($Z123,'reg ind'!$A:$AI,35,FALSE)))</f>
        <v>f2564b3b-f64a-4df4-9e78-f1a994736e35</v>
      </c>
      <c r="Z123" s="16" t="s">
        <v>4358</v>
      </c>
      <c r="AA123" s="16" t="str">
        <f>IF(ISERROR(VLOOKUP($AC123,costing!$A:$BP,3,FALSE)),"",(VLOOKUP($AC123,costing!$A:$BP,3,FALSE)))</f>
        <v>CO002004000000000000000000000000000000</v>
      </c>
      <c r="AB123" s="16" t="str">
        <f>IF(ISERROR(VLOOKUP($AC123,costing!$A:$BP,35,FALSE)),"",(VLOOKUP($AC123,costing!$A:$BP,35,FALSE)))</f>
        <v>47c7ba65-c270-4a7f-91ba-3842eb629ddf</v>
      </c>
      <c r="AC123" s="16" t="s">
        <v>4368</v>
      </c>
    </row>
    <row r="124" spans="1:29" x14ac:dyDescent="0.2">
      <c r="A124" s="184"/>
      <c r="B124" s="184">
        <v>10</v>
      </c>
      <c r="C124" s="184">
        <v>12</v>
      </c>
      <c r="D124" s="184">
        <f t="shared" si="6"/>
        <v>5018</v>
      </c>
      <c r="E124" s="184">
        <v>1125</v>
      </c>
      <c r="F124" s="184" t="s">
        <v>662</v>
      </c>
      <c r="G124" s="16" t="s">
        <v>15</v>
      </c>
      <c r="H124" s="16" t="s">
        <v>25</v>
      </c>
      <c r="I124" s="16" t="s">
        <v>28</v>
      </c>
      <c r="J124" s="16" t="s">
        <v>35</v>
      </c>
      <c r="K124" s="16"/>
      <c r="L124" s="16"/>
      <c r="M124" s="16"/>
      <c r="N124" s="16" t="str">
        <f>IF(ISERROR(VLOOKUP($P124,#REF!,4,FALSE)),"",(VLOOKUP($P124,#REF!,4,FALSE)))</f>
        <v/>
      </c>
      <c r="O124" s="16" t="str">
        <f>IF(ISERROR(VLOOKUP($P124,#REF!,34,FALSE)),"",(VLOOKUP($P124,#REF!,34,FALSE)))</f>
        <v/>
      </c>
      <c r="P124" s="16" t="s">
        <v>906</v>
      </c>
      <c r="Q124" s="16" t="e">
        <f>VLOOKUP(C124,'functional class'!B:E,3,FALSE)</f>
        <v>#N/A</v>
      </c>
      <c r="R124" s="16" t="str">
        <f>IF(ISERROR(VLOOKUP($T124,'Funding 5.4'!$A:$BP,3,FALSE)),"",(VLOOKUP($T124,'Funding 5.4'!$A:$BP,3,FALSE)))</f>
        <v>FD001003001002000000000000000000000000</v>
      </c>
      <c r="S124" s="16" t="str">
        <f>IF(ISERROR(VLOOKUP($T124,'Funding 5.4'!$A:$BP,35,FALSE)),"",(VLOOKUP($T124,'Funding 5.4'!$A:$BP,35,FALSE)))</f>
        <v>5692f970-c29c-4044-80d7-1bcdbdd34348</v>
      </c>
      <c r="T124" s="16" t="s">
        <v>1087</v>
      </c>
      <c r="U124" s="16" t="str">
        <f>IF(F124="gains/losses",IF(ISERROR(VLOOKUP(W124,'item gains&amp;losses'!A:EV,3,FALSE)),"",VLOOKUP(W124,'item gains&amp;losses'!A:EV,3,FALSE)),IF(F124="I",IF(ISERROR(VLOOKUP(W124,'item rev'!A:EV,3,FALSE)),"",VLOOKUP(W124,'item rev'!A:EV,3,FALSE)),IF(F124="e",IF(ISERROR(VLOOKUP(W124,'item exp'!A:BQ,3,FALSE)),"",VLOOKUP(W124,'item exp'!A:BQ,3,FALSE)))))</f>
        <v>IE003002002004000000000000000000000000</v>
      </c>
      <c r="V124" s="16" t="str">
        <f>IF($F124="gains/losses",IF(ISERROR(VLOOKUP($W124,'item gains&amp;losses'!$A:$EV,35,FALSE)),"",VLOOKUP($W124,'item gains&amp;losses'!$A:$EV,35,FALSE)),IF($F124="I",IF(ISERROR(VLOOKUP($W124,'item rev'!$A:$EV,34,FALSE)),"",VLOOKUP($W124,'item rev'!$A:$EV,34,FALSE)),IF($F124="e",IF(ISERROR(VLOOKUP($W124,'item exp'!$A:$BQ,35,FALSE)),"",VLOOKUP($W124,'item exp'!$A:$BQ,35,FALSE)))))</f>
        <v>a36959b3-c1e8-4eda-b27b-129ff4495808</v>
      </c>
      <c r="W124" s="16" t="str">
        <f>VLOOKUP(E124,'items list'!B:D,3,FALSE)</f>
        <v>Expenditure: Contracted Services - Consultants and Professional Services: Infrastructure and Planning - Engineering</v>
      </c>
      <c r="X124" s="16" t="str">
        <f>IF(ISERROR(VLOOKUP($Z124,'reg ind'!$A:$AI,3,FALSE)),"",(VLOOKUP($Z124,'reg ind'!$A:$AI,3,FALSE)))</f>
        <v>RX002003001002003003006001000000000000</v>
      </c>
      <c r="Y124" s="16" t="str">
        <f>IF(ISERROR(VLOOKUP($Z124,'reg ind'!$A:$AI,35,FALSE)),"",(VLOOKUP($Z124,'reg ind'!$A:$AI,35,FALSE)))</f>
        <v>f2564b3b-f64a-4df4-9e78-f1a994736e35</v>
      </c>
      <c r="Z124" s="16" t="s">
        <v>4358</v>
      </c>
      <c r="AA124" s="16" t="str">
        <f>IF(ISERROR(VLOOKUP($AC124,costing!$A:$BP,3,FALSE)),"",(VLOOKUP($AC124,costing!$A:$BP,3,FALSE)))</f>
        <v>CO002004000000000000000000000000000000</v>
      </c>
      <c r="AB124" s="16" t="str">
        <f>IF(ISERROR(VLOOKUP($AC124,costing!$A:$BP,35,FALSE)),"",(VLOOKUP($AC124,costing!$A:$BP,35,FALSE)))</f>
        <v>47c7ba65-c270-4a7f-91ba-3842eb629ddf</v>
      </c>
      <c r="AC124" s="16" t="s">
        <v>4368</v>
      </c>
    </row>
    <row r="125" spans="1:29" x14ac:dyDescent="0.2">
      <c r="A125" s="184"/>
      <c r="B125" s="184">
        <v>10</v>
      </c>
      <c r="C125" s="184">
        <v>12</v>
      </c>
      <c r="D125" s="184">
        <f t="shared" si="6"/>
        <v>5018</v>
      </c>
      <c r="E125" s="184">
        <v>1126</v>
      </c>
      <c r="F125" s="184" t="s">
        <v>662</v>
      </c>
      <c r="G125" s="16" t="s">
        <v>15</v>
      </c>
      <c r="H125" s="16" t="s">
        <v>25</v>
      </c>
      <c r="I125" s="16" t="s">
        <v>28</v>
      </c>
      <c r="J125" s="16" t="s">
        <v>35</v>
      </c>
      <c r="K125" s="16"/>
      <c r="L125" s="16"/>
      <c r="M125" s="16"/>
      <c r="N125" s="16" t="str">
        <f>IF(ISERROR(VLOOKUP($P125,#REF!,4,FALSE)),"",(VLOOKUP($P125,#REF!,4,FALSE)))</f>
        <v/>
      </c>
      <c r="O125" s="16" t="str">
        <f>IF(ISERROR(VLOOKUP($P125,#REF!,34,FALSE)),"",(VLOOKUP($P125,#REF!,34,FALSE)))</f>
        <v/>
      </c>
      <c r="P125" s="16" t="s">
        <v>906</v>
      </c>
      <c r="Q125" s="16" t="e">
        <f>VLOOKUP(C125,'functional class'!B:E,3,FALSE)</f>
        <v>#N/A</v>
      </c>
      <c r="R125" s="16" t="str">
        <f>IF(ISERROR(VLOOKUP($T125,'Funding 5.4'!$A:$BP,3,FALSE)),"",(VLOOKUP($T125,'Funding 5.4'!$A:$BP,3,FALSE)))</f>
        <v>FD001003001002000000000000000000000000</v>
      </c>
      <c r="S125" s="16" t="str">
        <f>IF(ISERROR(VLOOKUP($T125,'Funding 5.4'!$A:$BP,35,FALSE)),"",(VLOOKUP($T125,'Funding 5.4'!$A:$BP,35,FALSE)))</f>
        <v>5692f970-c29c-4044-80d7-1bcdbdd34348</v>
      </c>
      <c r="T125" s="16" t="s">
        <v>1087</v>
      </c>
      <c r="U125" s="16" t="str">
        <f>IF(F125="gains/losses",IF(ISERROR(VLOOKUP(W125,'item gains&amp;losses'!A:EV,3,FALSE)),"",VLOOKUP(W125,'item gains&amp;losses'!A:EV,3,FALSE)),IF(F125="I",IF(ISERROR(VLOOKUP(W125,'item rev'!A:EV,3,FALSE)),"",VLOOKUP(W125,'item rev'!A:EV,3,FALSE)),IF(F125="e",IF(ISERROR(VLOOKUP(W125,'item exp'!A:BQ,3,FALSE)),"",VLOOKUP(W125,'item exp'!A:BQ,3,FALSE)))))</f>
        <v>IE003002002004001000000000000000000000</v>
      </c>
      <c r="V125" s="16" t="str">
        <f>IF($F125="gains/losses",IF(ISERROR(VLOOKUP($W125,'item gains&amp;losses'!$A:$EV,35,FALSE)),"",VLOOKUP($W125,'item gains&amp;losses'!$A:$EV,35,FALSE)),IF($F125="I",IF(ISERROR(VLOOKUP($W125,'item rev'!$A:$EV,34,FALSE)),"",VLOOKUP($W125,'item rev'!$A:$EV,34,FALSE)),IF($F125="e",IF(ISERROR(VLOOKUP($W125,'item exp'!$A:$BQ,35,FALSE)),"",VLOOKUP($W125,'item exp'!$A:$BQ,35,FALSE)))))</f>
        <v>5f2bc878-5531-4f16-a560-96a8eeacb671</v>
      </c>
      <c r="W125" s="16" t="str">
        <f>VLOOKUP(E125,'items list'!B:D,3,FALSE)</f>
        <v>Expenditure: Contracted Services - Consultants and Professional Services: Infrastructure and Planning - Engineering: Aeronautical</v>
      </c>
      <c r="X125" s="16" t="str">
        <f>IF(ISERROR(VLOOKUP($Z125,'reg ind'!$A:$AI,3,FALSE)),"",(VLOOKUP($Z125,'reg ind'!$A:$AI,3,FALSE)))</f>
        <v>RX002003001002003003006001000000000000</v>
      </c>
      <c r="Y125" s="16" t="str">
        <f>IF(ISERROR(VLOOKUP($Z125,'reg ind'!$A:$AI,35,FALSE)),"",(VLOOKUP($Z125,'reg ind'!$A:$AI,35,FALSE)))</f>
        <v>f2564b3b-f64a-4df4-9e78-f1a994736e35</v>
      </c>
      <c r="Z125" s="16" t="s">
        <v>4358</v>
      </c>
      <c r="AA125" s="16" t="str">
        <f>IF(ISERROR(VLOOKUP($AC125,costing!$A:$BP,3,FALSE)),"",(VLOOKUP($AC125,costing!$A:$BP,3,FALSE)))</f>
        <v>CO002004000000000000000000000000000000</v>
      </c>
      <c r="AB125" s="16" t="str">
        <f>IF(ISERROR(VLOOKUP($AC125,costing!$A:$BP,35,FALSE)),"",(VLOOKUP($AC125,costing!$A:$BP,35,FALSE)))</f>
        <v>47c7ba65-c270-4a7f-91ba-3842eb629ddf</v>
      </c>
      <c r="AC125" s="16" t="s">
        <v>4368</v>
      </c>
    </row>
    <row r="126" spans="1:29" x14ac:dyDescent="0.2">
      <c r="A126" s="184"/>
      <c r="B126" s="184">
        <v>10</v>
      </c>
      <c r="C126" s="184">
        <v>12</v>
      </c>
      <c r="D126" s="184">
        <f t="shared" si="6"/>
        <v>5018</v>
      </c>
      <c r="E126" s="184">
        <v>1127</v>
      </c>
      <c r="F126" s="184" t="s">
        <v>662</v>
      </c>
      <c r="G126" s="16" t="s">
        <v>15</v>
      </c>
      <c r="H126" s="16" t="s">
        <v>25</v>
      </c>
      <c r="I126" s="16" t="s">
        <v>28</v>
      </c>
      <c r="J126" s="16" t="s">
        <v>35</v>
      </c>
      <c r="K126" s="16"/>
      <c r="L126" s="16"/>
      <c r="M126" s="16"/>
      <c r="N126" s="16" t="str">
        <f>IF(ISERROR(VLOOKUP($P126,#REF!,4,FALSE)),"",(VLOOKUP($P126,#REF!,4,FALSE)))</f>
        <v/>
      </c>
      <c r="O126" s="16" t="str">
        <f>IF(ISERROR(VLOOKUP($P126,#REF!,34,FALSE)),"",(VLOOKUP($P126,#REF!,34,FALSE)))</f>
        <v/>
      </c>
      <c r="P126" s="16" t="s">
        <v>906</v>
      </c>
      <c r="Q126" s="16" t="e">
        <f>VLOOKUP(C126,'functional class'!B:E,3,FALSE)</f>
        <v>#N/A</v>
      </c>
      <c r="R126" s="16" t="str">
        <f>IF(ISERROR(VLOOKUP($T126,'Funding 5.4'!$A:$BP,3,FALSE)),"",(VLOOKUP($T126,'Funding 5.4'!$A:$BP,3,FALSE)))</f>
        <v>FD001003001002000000000000000000000000</v>
      </c>
      <c r="S126" s="16" t="str">
        <f>IF(ISERROR(VLOOKUP($T126,'Funding 5.4'!$A:$BP,35,FALSE)),"",(VLOOKUP($T126,'Funding 5.4'!$A:$BP,35,FALSE)))</f>
        <v>5692f970-c29c-4044-80d7-1bcdbdd34348</v>
      </c>
      <c r="T126" s="16" t="s">
        <v>1087</v>
      </c>
      <c r="U126" s="16" t="str">
        <f>IF(F126="gains/losses",IF(ISERROR(VLOOKUP(W126,'item gains&amp;losses'!A:EV,3,FALSE)),"",VLOOKUP(W126,'item gains&amp;losses'!A:EV,3,FALSE)),IF(F126="I",IF(ISERROR(VLOOKUP(W126,'item rev'!A:EV,3,FALSE)),"",VLOOKUP(W126,'item rev'!A:EV,3,FALSE)),IF(F126="e",IF(ISERROR(VLOOKUP(W126,'item exp'!A:BQ,3,FALSE)),"",VLOOKUP(W126,'item exp'!A:BQ,3,FALSE)))))</f>
        <v>IE003002002004002000000000000000000000</v>
      </c>
      <c r="V126" s="16" t="str">
        <f>IF($F126="gains/losses",IF(ISERROR(VLOOKUP($W126,'item gains&amp;losses'!$A:$EV,35,FALSE)),"",VLOOKUP($W126,'item gains&amp;losses'!$A:$EV,35,FALSE)),IF($F126="I",IF(ISERROR(VLOOKUP($W126,'item rev'!$A:$EV,34,FALSE)),"",VLOOKUP($W126,'item rev'!$A:$EV,34,FALSE)),IF($F126="e",IF(ISERROR(VLOOKUP($W126,'item exp'!$A:$BQ,35,FALSE)),"",VLOOKUP($W126,'item exp'!$A:$BQ,35,FALSE)))))</f>
        <v>edc63435-b95c-463f-86b3-6906866547cb</v>
      </c>
      <c r="W126" s="16" t="str">
        <f>VLOOKUP(E126,'items list'!B:D,3,FALSE)</f>
        <v>Expenditure: Contracted Services - Consultants and Professional Services: Infrastructure and Planning - Engineering: Agricultural</v>
      </c>
      <c r="X126" s="16" t="str">
        <f>IF(ISERROR(VLOOKUP($Z126,'reg ind'!$A:$AI,3,FALSE)),"",(VLOOKUP($Z126,'reg ind'!$A:$AI,3,FALSE)))</f>
        <v>RX002003001002003003006001000000000000</v>
      </c>
      <c r="Y126" s="16" t="str">
        <f>IF(ISERROR(VLOOKUP($Z126,'reg ind'!$A:$AI,35,FALSE)),"",(VLOOKUP($Z126,'reg ind'!$A:$AI,35,FALSE)))</f>
        <v>f2564b3b-f64a-4df4-9e78-f1a994736e35</v>
      </c>
      <c r="Z126" s="16" t="s">
        <v>4358</v>
      </c>
      <c r="AA126" s="16" t="str">
        <f>IF(ISERROR(VLOOKUP($AC126,costing!$A:$BP,3,FALSE)),"",(VLOOKUP($AC126,costing!$A:$BP,3,FALSE)))</f>
        <v>CO002004000000000000000000000000000000</v>
      </c>
      <c r="AB126" s="16" t="str">
        <f>IF(ISERROR(VLOOKUP($AC126,costing!$A:$BP,35,FALSE)),"",(VLOOKUP($AC126,costing!$A:$BP,35,FALSE)))</f>
        <v>47c7ba65-c270-4a7f-91ba-3842eb629ddf</v>
      </c>
      <c r="AC126" s="16" t="s">
        <v>4368</v>
      </c>
    </row>
    <row r="127" spans="1:29" x14ac:dyDescent="0.2">
      <c r="A127" s="184"/>
      <c r="B127" s="184">
        <v>10</v>
      </c>
      <c r="C127" s="184">
        <v>12</v>
      </c>
      <c r="D127" s="184">
        <f t="shared" si="6"/>
        <v>5018</v>
      </c>
      <c r="E127" s="184">
        <v>1128</v>
      </c>
      <c r="F127" s="184" t="s">
        <v>662</v>
      </c>
      <c r="G127" s="16" t="s">
        <v>15</v>
      </c>
      <c r="H127" s="16" t="s">
        <v>25</v>
      </c>
      <c r="I127" s="16" t="s">
        <v>28</v>
      </c>
      <c r="J127" s="16" t="s">
        <v>35</v>
      </c>
      <c r="K127" s="16"/>
      <c r="L127" s="16"/>
      <c r="M127" s="16"/>
      <c r="N127" s="16" t="str">
        <f>IF(ISERROR(VLOOKUP($P127,#REF!,4,FALSE)),"",(VLOOKUP($P127,#REF!,4,FALSE)))</f>
        <v/>
      </c>
      <c r="O127" s="16" t="str">
        <f>IF(ISERROR(VLOOKUP($P127,#REF!,34,FALSE)),"",(VLOOKUP($P127,#REF!,34,FALSE)))</f>
        <v/>
      </c>
      <c r="P127" s="16" t="s">
        <v>906</v>
      </c>
      <c r="Q127" s="16" t="e">
        <f>VLOOKUP(C127,'functional class'!B:E,3,FALSE)</f>
        <v>#N/A</v>
      </c>
      <c r="R127" s="16" t="str">
        <f>IF(ISERROR(VLOOKUP($T127,'Funding 5.4'!$A:$BP,3,FALSE)),"",(VLOOKUP($T127,'Funding 5.4'!$A:$BP,3,FALSE)))</f>
        <v>FD001003001002000000000000000000000000</v>
      </c>
      <c r="S127" s="16" t="str">
        <f>IF(ISERROR(VLOOKUP($T127,'Funding 5.4'!$A:$BP,35,FALSE)),"",(VLOOKUP($T127,'Funding 5.4'!$A:$BP,35,FALSE)))</f>
        <v>5692f970-c29c-4044-80d7-1bcdbdd34348</v>
      </c>
      <c r="T127" s="16" t="s">
        <v>1087</v>
      </c>
      <c r="U127" s="16" t="str">
        <f>IF(F127="gains/losses",IF(ISERROR(VLOOKUP(W127,'item gains&amp;losses'!A:EV,3,FALSE)),"",VLOOKUP(W127,'item gains&amp;losses'!A:EV,3,FALSE)),IF(F127="I",IF(ISERROR(VLOOKUP(W127,'item rev'!A:EV,3,FALSE)),"",VLOOKUP(W127,'item rev'!A:EV,3,FALSE)),IF(F127="e",IF(ISERROR(VLOOKUP(W127,'item exp'!A:BQ,3,FALSE)),"",VLOOKUP(W127,'item exp'!A:BQ,3,FALSE)))))</f>
        <v>IE003002002004003000000000000000000000</v>
      </c>
      <c r="V127" s="16" t="str">
        <f>IF($F127="gains/losses",IF(ISERROR(VLOOKUP($W127,'item gains&amp;losses'!$A:$EV,35,FALSE)),"",VLOOKUP($W127,'item gains&amp;losses'!$A:$EV,35,FALSE)),IF($F127="I",IF(ISERROR(VLOOKUP($W127,'item rev'!$A:$EV,34,FALSE)),"",VLOOKUP($W127,'item rev'!$A:$EV,34,FALSE)),IF($F127="e",IF(ISERROR(VLOOKUP($W127,'item exp'!$A:$BQ,35,FALSE)),"",VLOOKUP($W127,'item exp'!$A:$BQ,35,FALSE)))))</f>
        <v>07da716a-44ad-4b2f-9f9c-312f87b48fac</v>
      </c>
      <c r="W127" s="16" t="str">
        <f>VLOOKUP(E127,'items list'!B:D,3,FALSE)</f>
        <v>Expenditure: Contracted Services - Consultants and Professional Services: Infrastructure and Planning - Engineering: Chemical</v>
      </c>
      <c r="X127" s="16" t="str">
        <f>IF(ISERROR(VLOOKUP($Z127,'reg ind'!$A:$AI,3,FALSE)),"",(VLOOKUP($Z127,'reg ind'!$A:$AI,3,FALSE)))</f>
        <v>RX002003001002003003006001000000000000</v>
      </c>
      <c r="Y127" s="16" t="str">
        <f>IF(ISERROR(VLOOKUP($Z127,'reg ind'!$A:$AI,35,FALSE)),"",(VLOOKUP($Z127,'reg ind'!$A:$AI,35,FALSE)))</f>
        <v>f2564b3b-f64a-4df4-9e78-f1a994736e35</v>
      </c>
      <c r="Z127" s="16" t="s">
        <v>4358</v>
      </c>
      <c r="AA127" s="16" t="str">
        <f>IF(ISERROR(VLOOKUP($AC127,costing!$A:$BP,3,FALSE)),"",(VLOOKUP($AC127,costing!$A:$BP,3,FALSE)))</f>
        <v>CO002004000000000000000000000000000000</v>
      </c>
      <c r="AB127" s="16" t="str">
        <f>IF(ISERROR(VLOOKUP($AC127,costing!$A:$BP,35,FALSE)),"",(VLOOKUP($AC127,costing!$A:$BP,35,FALSE)))</f>
        <v>47c7ba65-c270-4a7f-91ba-3842eb629ddf</v>
      </c>
      <c r="AC127" s="16" t="s">
        <v>4368</v>
      </c>
    </row>
    <row r="128" spans="1:29" x14ac:dyDescent="0.2">
      <c r="A128" s="184"/>
      <c r="B128" s="184">
        <v>10</v>
      </c>
      <c r="C128" s="184">
        <v>12</v>
      </c>
      <c r="D128" s="184">
        <f t="shared" si="6"/>
        <v>5019</v>
      </c>
      <c r="E128" s="184">
        <v>1129</v>
      </c>
      <c r="F128" s="184" t="s">
        <v>662</v>
      </c>
      <c r="G128" s="16" t="s">
        <v>15</v>
      </c>
      <c r="H128" s="16" t="s">
        <v>25</v>
      </c>
      <c r="I128" s="16" t="s">
        <v>28</v>
      </c>
      <c r="J128" s="16" t="s">
        <v>35</v>
      </c>
      <c r="K128" s="16"/>
      <c r="L128" s="16"/>
      <c r="M128" s="16"/>
      <c r="N128" s="16" t="str">
        <f>IF(ISERROR(VLOOKUP($P128,#REF!,4,FALSE)),"",(VLOOKUP($P128,#REF!,4,FALSE)))</f>
        <v/>
      </c>
      <c r="O128" s="16" t="str">
        <f>IF(ISERROR(VLOOKUP($P128,#REF!,34,FALSE)),"",(VLOOKUP($P128,#REF!,34,FALSE)))</f>
        <v/>
      </c>
      <c r="P128" s="16" t="s">
        <v>906</v>
      </c>
      <c r="Q128" s="16" t="e">
        <f>VLOOKUP(C128,'functional class'!B:E,3,FALSE)</f>
        <v>#N/A</v>
      </c>
      <c r="R128" s="16" t="str">
        <f>IF(ISERROR(VLOOKUP($T128,'Funding 5.4'!$A:$BP,3,FALSE)),"",(VLOOKUP($T128,'Funding 5.4'!$A:$BP,3,FALSE)))</f>
        <v>FD001003001002000000000000000000000000</v>
      </c>
      <c r="S128" s="16" t="str">
        <f>IF(ISERROR(VLOOKUP($T128,'Funding 5.4'!$A:$BP,35,FALSE)),"",(VLOOKUP($T128,'Funding 5.4'!$A:$BP,35,FALSE)))</f>
        <v>5692f970-c29c-4044-80d7-1bcdbdd34348</v>
      </c>
      <c r="T128" s="16" t="s">
        <v>1087</v>
      </c>
      <c r="U128" s="16" t="str">
        <f>IF(F128="gains/losses",IF(ISERROR(VLOOKUP(W128,'item gains&amp;losses'!A:EV,3,FALSE)),"",VLOOKUP(W128,'item gains&amp;losses'!A:EV,3,FALSE)),IF(F128="I",IF(ISERROR(VLOOKUP(W128,'item rev'!A:EV,3,FALSE)),"",VLOOKUP(W128,'item rev'!A:EV,3,FALSE)),IF(F128="e",IF(ISERROR(VLOOKUP(W128,'item exp'!A:BQ,3,FALSE)),"",VLOOKUP(W128,'item exp'!A:BQ,3,FALSE)))))</f>
        <v>IE003002002004004000000000000000000000</v>
      </c>
      <c r="V128" s="16" t="str">
        <f>IF($F128="gains/losses",IF(ISERROR(VLOOKUP($W128,'item gains&amp;losses'!$A:$EV,35,FALSE)),"",VLOOKUP($W128,'item gains&amp;losses'!$A:$EV,35,FALSE)),IF($F128="I",IF(ISERROR(VLOOKUP($W128,'item rev'!$A:$EV,34,FALSE)),"",VLOOKUP($W128,'item rev'!$A:$EV,34,FALSE)),IF($F128="e",IF(ISERROR(VLOOKUP($W128,'item exp'!$A:$BQ,35,FALSE)),"",VLOOKUP($W128,'item exp'!$A:$BQ,35,FALSE)))))</f>
        <v>37e0208c-d1b9-4698-a72c-ed162ae7e1af</v>
      </c>
      <c r="W128" s="16" t="str">
        <f>VLOOKUP(E128,'items list'!B:D,3,FALSE)</f>
        <v>Expenditure: Contracted Services - Consultants and Professional Services: Infrastructure and Planning - Engineering: Civil</v>
      </c>
      <c r="X128" s="16" t="str">
        <f>IF(ISERROR(VLOOKUP($Z128,'reg ind'!$A:$AI,3,FALSE)),"",(VLOOKUP($Z128,'reg ind'!$A:$AI,3,FALSE)))</f>
        <v>RX002003001002003003006001000000000000</v>
      </c>
      <c r="Y128" s="16" t="str">
        <f>IF(ISERROR(VLOOKUP($Z128,'reg ind'!$A:$AI,35,FALSE)),"",(VLOOKUP($Z128,'reg ind'!$A:$AI,35,FALSE)))</f>
        <v>f2564b3b-f64a-4df4-9e78-f1a994736e35</v>
      </c>
      <c r="Z128" s="16" t="s">
        <v>4358</v>
      </c>
      <c r="AA128" s="16" t="str">
        <f>IF(ISERROR(VLOOKUP($AC128,costing!$A:$BP,3,FALSE)),"",(VLOOKUP($AC128,costing!$A:$BP,3,FALSE)))</f>
        <v>CO002004000000000000000000000000000000</v>
      </c>
      <c r="AB128" s="16" t="str">
        <f>IF(ISERROR(VLOOKUP($AC128,costing!$A:$BP,35,FALSE)),"",(VLOOKUP($AC128,costing!$A:$BP,35,FALSE)))</f>
        <v>47c7ba65-c270-4a7f-91ba-3842eb629ddf</v>
      </c>
      <c r="AC128" s="16" t="s">
        <v>4368</v>
      </c>
    </row>
    <row r="129" spans="1:29" x14ac:dyDescent="0.2">
      <c r="A129" s="184"/>
      <c r="B129" s="184">
        <v>10</v>
      </c>
      <c r="C129" s="184">
        <v>12</v>
      </c>
      <c r="D129" s="184">
        <f t="shared" si="6"/>
        <v>5019</v>
      </c>
      <c r="E129" s="184">
        <v>1130</v>
      </c>
      <c r="F129" s="184" t="s">
        <v>662</v>
      </c>
      <c r="G129" s="16" t="s">
        <v>15</v>
      </c>
      <c r="H129" s="16" t="s">
        <v>25</v>
      </c>
      <c r="I129" s="16" t="s">
        <v>28</v>
      </c>
      <c r="J129" s="16" t="s">
        <v>35</v>
      </c>
      <c r="K129" s="16"/>
      <c r="L129" s="16"/>
      <c r="M129" s="16"/>
      <c r="N129" s="16" t="str">
        <f>IF(ISERROR(VLOOKUP($P129,#REF!,4,FALSE)),"",(VLOOKUP($P129,#REF!,4,FALSE)))</f>
        <v/>
      </c>
      <c r="O129" s="16" t="str">
        <f>IF(ISERROR(VLOOKUP($P129,#REF!,34,FALSE)),"",(VLOOKUP($P129,#REF!,34,FALSE)))</f>
        <v/>
      </c>
      <c r="P129" s="16" t="s">
        <v>906</v>
      </c>
      <c r="Q129" s="16" t="e">
        <f>VLOOKUP(C129,'functional class'!B:E,3,FALSE)</f>
        <v>#N/A</v>
      </c>
      <c r="R129" s="16" t="str">
        <f>IF(ISERROR(VLOOKUP($T129,'Funding 5.4'!$A:$BP,3,FALSE)),"",(VLOOKUP($T129,'Funding 5.4'!$A:$BP,3,FALSE)))</f>
        <v>FD001003001002000000000000000000000000</v>
      </c>
      <c r="S129" s="16" t="str">
        <f>IF(ISERROR(VLOOKUP($T129,'Funding 5.4'!$A:$BP,35,FALSE)),"",(VLOOKUP($T129,'Funding 5.4'!$A:$BP,35,FALSE)))</f>
        <v>5692f970-c29c-4044-80d7-1bcdbdd34348</v>
      </c>
      <c r="T129" s="16" t="s">
        <v>1087</v>
      </c>
      <c r="U129" s="16" t="str">
        <f>IF(F129="gains/losses",IF(ISERROR(VLOOKUP(W129,'item gains&amp;losses'!A:EV,3,FALSE)),"",VLOOKUP(W129,'item gains&amp;losses'!A:EV,3,FALSE)),IF(F129="I",IF(ISERROR(VLOOKUP(W129,'item rev'!A:EV,3,FALSE)),"",VLOOKUP(W129,'item rev'!A:EV,3,FALSE)),IF(F129="e",IF(ISERROR(VLOOKUP(W129,'item exp'!A:BQ,3,FALSE)),"",VLOOKUP(W129,'item exp'!A:BQ,3,FALSE)))))</f>
        <v>IE003002002004005000000000000000000000</v>
      </c>
      <c r="V129" s="16" t="str">
        <f>IF($F129="gains/losses",IF(ISERROR(VLOOKUP($W129,'item gains&amp;losses'!$A:$EV,35,FALSE)),"",VLOOKUP($W129,'item gains&amp;losses'!$A:$EV,35,FALSE)),IF($F129="I",IF(ISERROR(VLOOKUP($W129,'item rev'!$A:$EV,34,FALSE)),"",VLOOKUP($W129,'item rev'!$A:$EV,34,FALSE)),IF($F129="e",IF(ISERROR(VLOOKUP($W129,'item exp'!$A:$BQ,35,FALSE)),"",VLOOKUP($W129,'item exp'!$A:$BQ,35,FALSE)))))</f>
        <v>164f55e6-6922-4dc6-9702-990c2723882b</v>
      </c>
      <c r="W129" s="16" t="str">
        <f>VLOOKUP(E129,'items list'!B:D,3,FALSE)</f>
        <v>Expenditure: Contracted Services - Consultants and Professional Services: Infrastructure and Planning - Engineering: Electrical</v>
      </c>
      <c r="X129" s="16" t="str">
        <f>IF(ISERROR(VLOOKUP($Z129,'reg ind'!$A:$AI,3,FALSE)),"",(VLOOKUP($Z129,'reg ind'!$A:$AI,3,FALSE)))</f>
        <v>RX002003001002003003006001000000000000</v>
      </c>
      <c r="Y129" s="16" t="str">
        <f>IF(ISERROR(VLOOKUP($Z129,'reg ind'!$A:$AI,35,FALSE)),"",(VLOOKUP($Z129,'reg ind'!$A:$AI,35,FALSE)))</f>
        <v>f2564b3b-f64a-4df4-9e78-f1a994736e35</v>
      </c>
      <c r="Z129" s="16" t="s">
        <v>4358</v>
      </c>
      <c r="AA129" s="16" t="str">
        <f>IF(ISERROR(VLOOKUP($AC129,costing!$A:$BP,3,FALSE)),"",(VLOOKUP($AC129,costing!$A:$BP,3,FALSE)))</f>
        <v>CO002004000000000000000000000000000000</v>
      </c>
      <c r="AB129" s="16" t="str">
        <f>IF(ISERROR(VLOOKUP($AC129,costing!$A:$BP,35,FALSE)),"",(VLOOKUP($AC129,costing!$A:$BP,35,FALSE)))</f>
        <v>47c7ba65-c270-4a7f-91ba-3842eb629ddf</v>
      </c>
      <c r="AC129" s="16" t="s">
        <v>4368</v>
      </c>
    </row>
    <row r="130" spans="1:29" x14ac:dyDescent="0.2">
      <c r="A130" s="184"/>
      <c r="B130" s="184">
        <v>10</v>
      </c>
      <c r="C130" s="184">
        <v>12</v>
      </c>
      <c r="D130" s="184">
        <f t="shared" si="6"/>
        <v>5019</v>
      </c>
      <c r="E130" s="184">
        <v>1131</v>
      </c>
      <c r="F130" s="184" t="s">
        <v>662</v>
      </c>
      <c r="G130" s="16" t="s">
        <v>15</v>
      </c>
      <c r="H130" s="16" t="s">
        <v>25</v>
      </c>
      <c r="I130" s="16" t="s">
        <v>28</v>
      </c>
      <c r="J130" s="16" t="s">
        <v>35</v>
      </c>
      <c r="K130" s="16"/>
      <c r="L130" s="16"/>
      <c r="M130" s="16"/>
      <c r="N130" s="16" t="str">
        <f>IF(ISERROR(VLOOKUP($P130,#REF!,4,FALSE)),"",(VLOOKUP($P130,#REF!,4,FALSE)))</f>
        <v/>
      </c>
      <c r="O130" s="16" t="str">
        <f>IF(ISERROR(VLOOKUP($P130,#REF!,34,FALSE)),"",(VLOOKUP($P130,#REF!,34,FALSE)))</f>
        <v/>
      </c>
      <c r="P130" s="16" t="s">
        <v>906</v>
      </c>
      <c r="Q130" s="16" t="e">
        <f>VLOOKUP(C130,'functional class'!B:E,3,FALSE)</f>
        <v>#N/A</v>
      </c>
      <c r="R130" s="16" t="str">
        <f>IF(ISERROR(VLOOKUP($T130,'Funding 5.4'!$A:$BP,3,FALSE)),"",(VLOOKUP($T130,'Funding 5.4'!$A:$BP,3,FALSE)))</f>
        <v>FD001003001002000000000000000000000000</v>
      </c>
      <c r="S130" s="16" t="str">
        <f>IF(ISERROR(VLOOKUP($T130,'Funding 5.4'!$A:$BP,35,FALSE)),"",(VLOOKUP($T130,'Funding 5.4'!$A:$BP,35,FALSE)))</f>
        <v>5692f970-c29c-4044-80d7-1bcdbdd34348</v>
      </c>
      <c r="T130" s="16" t="s">
        <v>1087</v>
      </c>
      <c r="U130" s="16" t="str">
        <f>IF(F130="gains/losses",IF(ISERROR(VLOOKUP(W130,'item gains&amp;losses'!A:EV,3,FALSE)),"",VLOOKUP(W130,'item gains&amp;losses'!A:EV,3,FALSE)),IF(F130="I",IF(ISERROR(VLOOKUP(W130,'item rev'!A:EV,3,FALSE)),"",VLOOKUP(W130,'item rev'!A:EV,3,FALSE)),IF(F130="e",IF(ISERROR(VLOOKUP(W130,'item exp'!A:BQ,3,FALSE)),"",VLOOKUP(W130,'item exp'!A:BQ,3,FALSE)))))</f>
        <v>IE003002002004006000000000000000000000</v>
      </c>
      <c r="V130" s="16" t="str">
        <f>IF($F130="gains/losses",IF(ISERROR(VLOOKUP($W130,'item gains&amp;losses'!$A:$EV,35,FALSE)),"",VLOOKUP($W130,'item gains&amp;losses'!$A:$EV,35,FALSE)),IF($F130="I",IF(ISERROR(VLOOKUP($W130,'item rev'!$A:$EV,34,FALSE)),"",VLOOKUP($W130,'item rev'!$A:$EV,34,FALSE)),IF($F130="e",IF(ISERROR(VLOOKUP($W130,'item exp'!$A:$BQ,35,FALSE)),"",VLOOKUP($W130,'item exp'!$A:$BQ,35,FALSE)))))</f>
        <v>6d56cf35-015a-4122-8aeb-ae7730b02793</v>
      </c>
      <c r="W130" s="16" t="str">
        <f>VLOOKUP(E130,'items list'!B:D,3,FALSE)</f>
        <v>Expenditure: Contracted Services - Consultants and Professional Services: Infrastructure and Planning - Engineering: Industrial</v>
      </c>
      <c r="X130" s="16" t="str">
        <f>IF(ISERROR(VLOOKUP($Z130,'reg ind'!$A:$AI,3,FALSE)),"",(VLOOKUP($Z130,'reg ind'!$A:$AI,3,FALSE)))</f>
        <v>RX002003001002003003006001000000000000</v>
      </c>
      <c r="Y130" s="16" t="str">
        <f>IF(ISERROR(VLOOKUP($Z130,'reg ind'!$A:$AI,35,FALSE)),"",(VLOOKUP($Z130,'reg ind'!$A:$AI,35,FALSE)))</f>
        <v>f2564b3b-f64a-4df4-9e78-f1a994736e35</v>
      </c>
      <c r="Z130" s="16" t="s">
        <v>4358</v>
      </c>
      <c r="AA130" s="16" t="str">
        <f>IF(ISERROR(VLOOKUP($AC130,costing!$A:$BP,3,FALSE)),"",(VLOOKUP($AC130,costing!$A:$BP,3,FALSE)))</f>
        <v>CO002004000000000000000000000000000000</v>
      </c>
      <c r="AB130" s="16" t="str">
        <f>IF(ISERROR(VLOOKUP($AC130,costing!$A:$BP,35,FALSE)),"",(VLOOKUP($AC130,costing!$A:$BP,35,FALSE)))</f>
        <v>47c7ba65-c270-4a7f-91ba-3842eb629ddf</v>
      </c>
      <c r="AC130" s="16" t="s">
        <v>4368</v>
      </c>
    </row>
    <row r="131" spans="1:29" x14ac:dyDescent="0.2">
      <c r="A131" s="184"/>
      <c r="B131" s="184">
        <v>10</v>
      </c>
      <c r="C131" s="184">
        <v>12</v>
      </c>
      <c r="D131" s="184">
        <f t="shared" si="6"/>
        <v>5019</v>
      </c>
      <c r="E131" s="184">
        <v>1132</v>
      </c>
      <c r="F131" s="184" t="s">
        <v>662</v>
      </c>
      <c r="G131" s="16" t="s">
        <v>15</v>
      </c>
      <c r="H131" s="16" t="s">
        <v>25</v>
      </c>
      <c r="I131" s="16" t="s">
        <v>28</v>
      </c>
      <c r="J131" s="16" t="s">
        <v>35</v>
      </c>
      <c r="K131" s="16"/>
      <c r="L131" s="16"/>
      <c r="M131" s="16"/>
      <c r="N131" s="16" t="str">
        <f>IF(ISERROR(VLOOKUP($P131,#REF!,4,FALSE)),"",(VLOOKUP($P131,#REF!,4,FALSE)))</f>
        <v/>
      </c>
      <c r="O131" s="16" t="str">
        <f>IF(ISERROR(VLOOKUP($P131,#REF!,34,FALSE)),"",(VLOOKUP($P131,#REF!,34,FALSE)))</f>
        <v/>
      </c>
      <c r="P131" s="16" t="s">
        <v>906</v>
      </c>
      <c r="Q131" s="16" t="e">
        <f>VLOOKUP(C131,'functional class'!B:E,3,FALSE)</f>
        <v>#N/A</v>
      </c>
      <c r="R131" s="16" t="str">
        <f>IF(ISERROR(VLOOKUP($T131,'Funding 5.4'!$A:$BP,3,FALSE)),"",(VLOOKUP($T131,'Funding 5.4'!$A:$BP,3,FALSE)))</f>
        <v>FD001003001002000000000000000000000000</v>
      </c>
      <c r="S131" s="16" t="str">
        <f>IF(ISERROR(VLOOKUP($T131,'Funding 5.4'!$A:$BP,35,FALSE)),"",(VLOOKUP($T131,'Funding 5.4'!$A:$BP,35,FALSE)))</f>
        <v>5692f970-c29c-4044-80d7-1bcdbdd34348</v>
      </c>
      <c r="T131" s="16" t="s">
        <v>1087</v>
      </c>
      <c r="U131" s="16" t="str">
        <f>IF(F131="gains/losses",IF(ISERROR(VLOOKUP(W131,'item gains&amp;losses'!A:EV,3,FALSE)),"",VLOOKUP(W131,'item gains&amp;losses'!A:EV,3,FALSE)),IF(F131="I",IF(ISERROR(VLOOKUP(W131,'item rev'!A:EV,3,FALSE)),"",VLOOKUP(W131,'item rev'!A:EV,3,FALSE)),IF(F131="e",IF(ISERROR(VLOOKUP(W131,'item exp'!A:BQ,3,FALSE)),"",VLOOKUP(W131,'item exp'!A:BQ,3,FALSE)))))</f>
        <v>IE003002002004007000000000000000000000</v>
      </c>
      <c r="V131" s="16" t="str">
        <f>IF($F131="gains/losses",IF(ISERROR(VLOOKUP($W131,'item gains&amp;losses'!$A:$EV,35,FALSE)),"",VLOOKUP($W131,'item gains&amp;losses'!$A:$EV,35,FALSE)),IF($F131="I",IF(ISERROR(VLOOKUP($W131,'item rev'!$A:$EV,34,FALSE)),"",VLOOKUP($W131,'item rev'!$A:$EV,34,FALSE)),IF($F131="e",IF(ISERROR(VLOOKUP($W131,'item exp'!$A:$BQ,35,FALSE)),"",VLOOKUP($W131,'item exp'!$A:$BQ,35,FALSE)))))</f>
        <v>0e885d66-e2d0-4457-b09b-76e52cf057d3</v>
      </c>
      <c r="W131" s="16" t="str">
        <f>VLOOKUP(E131,'items list'!B:D,3,FALSE)</f>
        <v>Expenditure: Contracted Services - Consultants and Professional Services: Infrastructure and Planning - Engineering: Mechanical</v>
      </c>
      <c r="X131" s="16" t="str">
        <f>IF(ISERROR(VLOOKUP($Z131,'reg ind'!$A:$AI,3,FALSE)),"",(VLOOKUP($Z131,'reg ind'!$A:$AI,3,FALSE)))</f>
        <v>RX002003001002003003006001000000000000</v>
      </c>
      <c r="Y131" s="16" t="str">
        <f>IF(ISERROR(VLOOKUP($Z131,'reg ind'!$A:$AI,35,FALSE)),"",(VLOOKUP($Z131,'reg ind'!$A:$AI,35,FALSE)))</f>
        <v>f2564b3b-f64a-4df4-9e78-f1a994736e35</v>
      </c>
      <c r="Z131" s="16" t="s">
        <v>4358</v>
      </c>
      <c r="AA131" s="16" t="str">
        <f>IF(ISERROR(VLOOKUP($AC131,costing!$A:$BP,3,FALSE)),"",(VLOOKUP($AC131,costing!$A:$BP,3,FALSE)))</f>
        <v>CO002004000000000000000000000000000000</v>
      </c>
      <c r="AB131" s="16" t="str">
        <f>IF(ISERROR(VLOOKUP($AC131,costing!$A:$BP,35,FALSE)),"",(VLOOKUP($AC131,costing!$A:$BP,35,FALSE)))</f>
        <v>47c7ba65-c270-4a7f-91ba-3842eb629ddf</v>
      </c>
      <c r="AC131" s="16" t="s">
        <v>4368</v>
      </c>
    </row>
    <row r="132" spans="1:29" x14ac:dyDescent="0.2">
      <c r="A132" s="184"/>
      <c r="B132" s="184">
        <v>10</v>
      </c>
      <c r="C132" s="184">
        <v>12</v>
      </c>
      <c r="D132" s="184">
        <f t="shared" si="6"/>
        <v>5019</v>
      </c>
      <c r="E132" s="184">
        <v>1133</v>
      </c>
      <c r="F132" s="184" t="s">
        <v>662</v>
      </c>
      <c r="G132" s="16" t="s">
        <v>15</v>
      </c>
      <c r="H132" s="16" t="s">
        <v>25</v>
      </c>
      <c r="I132" s="16" t="s">
        <v>28</v>
      </c>
      <c r="J132" s="16" t="s">
        <v>35</v>
      </c>
      <c r="K132" s="16"/>
      <c r="L132" s="16"/>
      <c r="M132" s="16"/>
      <c r="N132" s="16" t="str">
        <f>IF(ISERROR(VLOOKUP($P132,#REF!,4,FALSE)),"",(VLOOKUP($P132,#REF!,4,FALSE)))</f>
        <v/>
      </c>
      <c r="O132" s="16" t="str">
        <f>IF(ISERROR(VLOOKUP($P132,#REF!,34,FALSE)),"",(VLOOKUP($P132,#REF!,34,FALSE)))</f>
        <v/>
      </c>
      <c r="P132" s="16" t="s">
        <v>906</v>
      </c>
      <c r="Q132" s="16" t="e">
        <f>VLOOKUP(C132,'functional class'!B:E,3,FALSE)</f>
        <v>#N/A</v>
      </c>
      <c r="R132" s="16" t="str">
        <f>IF(ISERROR(VLOOKUP($T132,'Funding 5.4'!$A:$BP,3,FALSE)),"",(VLOOKUP($T132,'Funding 5.4'!$A:$BP,3,FALSE)))</f>
        <v>FD001003001002000000000000000000000000</v>
      </c>
      <c r="S132" s="16" t="str">
        <f>IF(ISERROR(VLOOKUP($T132,'Funding 5.4'!$A:$BP,35,FALSE)),"",(VLOOKUP($T132,'Funding 5.4'!$A:$BP,35,FALSE)))</f>
        <v>5692f970-c29c-4044-80d7-1bcdbdd34348</v>
      </c>
      <c r="T132" s="16" t="s">
        <v>1087</v>
      </c>
      <c r="U132" s="16" t="str">
        <f>IF(F132="gains/losses",IF(ISERROR(VLOOKUP(W132,'item gains&amp;losses'!A:EV,3,FALSE)),"",VLOOKUP(W132,'item gains&amp;losses'!A:EV,3,FALSE)),IF(F132="I",IF(ISERROR(VLOOKUP(W132,'item rev'!A:EV,3,FALSE)),"",VLOOKUP(W132,'item rev'!A:EV,3,FALSE)),IF(F132="e",IF(ISERROR(VLOOKUP(W132,'item exp'!A:BQ,3,FALSE)),"",VLOOKUP(W132,'item exp'!A:BQ,3,FALSE)))))</f>
        <v>IE003002002004008000000000000000000000</v>
      </c>
      <c r="V132" s="16" t="str">
        <f>IF($F132="gains/losses",IF(ISERROR(VLOOKUP($W132,'item gains&amp;losses'!$A:$EV,35,FALSE)),"",VLOOKUP($W132,'item gains&amp;losses'!$A:$EV,35,FALSE)),IF($F132="I",IF(ISERROR(VLOOKUP($W132,'item rev'!$A:$EV,34,FALSE)),"",VLOOKUP($W132,'item rev'!$A:$EV,34,FALSE)),IF($F132="e",IF(ISERROR(VLOOKUP($W132,'item exp'!$A:$BQ,35,FALSE)),"",VLOOKUP($W132,'item exp'!$A:$BQ,35,FALSE)))))</f>
        <v>0dfa5603-1a67-4e6e-8fb4-43e8dc13ad53</v>
      </c>
      <c r="W132" s="16" t="str">
        <f>VLOOKUP(E132,'items list'!B:D,3,FALSE)</f>
        <v>Expenditure: Contracted Services - Consultants and Professional Services: Infrastructure and Planning - Engineering: Metallurgical</v>
      </c>
      <c r="X132" s="16" t="str">
        <f>IF(ISERROR(VLOOKUP($Z132,'reg ind'!$A:$AI,3,FALSE)),"",(VLOOKUP($Z132,'reg ind'!$A:$AI,3,FALSE)))</f>
        <v>RX002003001002003003006001000000000000</v>
      </c>
      <c r="Y132" s="16" t="str">
        <f>IF(ISERROR(VLOOKUP($Z132,'reg ind'!$A:$AI,35,FALSE)),"",(VLOOKUP($Z132,'reg ind'!$A:$AI,35,FALSE)))</f>
        <v>f2564b3b-f64a-4df4-9e78-f1a994736e35</v>
      </c>
      <c r="Z132" s="16" t="s">
        <v>4358</v>
      </c>
      <c r="AA132" s="16" t="str">
        <f>IF(ISERROR(VLOOKUP($AC132,costing!$A:$BP,3,FALSE)),"",(VLOOKUP($AC132,costing!$A:$BP,3,FALSE)))</f>
        <v>CO002004000000000000000000000000000000</v>
      </c>
      <c r="AB132" s="16" t="str">
        <f>IF(ISERROR(VLOOKUP($AC132,costing!$A:$BP,35,FALSE)),"",(VLOOKUP($AC132,costing!$A:$BP,35,FALSE)))</f>
        <v>47c7ba65-c270-4a7f-91ba-3842eb629ddf</v>
      </c>
      <c r="AC132" s="16" t="s">
        <v>4368</v>
      </c>
    </row>
    <row r="133" spans="1:29" x14ac:dyDescent="0.2">
      <c r="A133" s="184"/>
      <c r="B133" s="184">
        <v>10</v>
      </c>
      <c r="C133" s="184">
        <v>12</v>
      </c>
      <c r="D133" s="184">
        <f t="shared" si="6"/>
        <v>5019</v>
      </c>
      <c r="E133" s="184">
        <v>1134</v>
      </c>
      <c r="F133" s="184" t="s">
        <v>662</v>
      </c>
      <c r="G133" s="16" t="s">
        <v>15</v>
      </c>
      <c r="H133" s="16" t="s">
        <v>25</v>
      </c>
      <c r="I133" s="16" t="s">
        <v>28</v>
      </c>
      <c r="J133" s="16" t="s">
        <v>35</v>
      </c>
      <c r="K133" s="16"/>
      <c r="L133" s="16"/>
      <c r="M133" s="16"/>
      <c r="N133" s="16" t="str">
        <f>IF(ISERROR(VLOOKUP($P133,#REF!,4,FALSE)),"",(VLOOKUP($P133,#REF!,4,FALSE)))</f>
        <v/>
      </c>
      <c r="O133" s="16" t="str">
        <f>IF(ISERROR(VLOOKUP($P133,#REF!,34,FALSE)),"",(VLOOKUP($P133,#REF!,34,FALSE)))</f>
        <v/>
      </c>
      <c r="P133" s="16" t="s">
        <v>906</v>
      </c>
      <c r="Q133" s="16" t="e">
        <f>VLOOKUP(C133,'functional class'!B:E,3,FALSE)</f>
        <v>#N/A</v>
      </c>
      <c r="R133" s="16" t="str">
        <f>IF(ISERROR(VLOOKUP($T133,'Funding 5.4'!$A:$BP,3,FALSE)),"",(VLOOKUP($T133,'Funding 5.4'!$A:$BP,3,FALSE)))</f>
        <v>FD001003001002000000000000000000000000</v>
      </c>
      <c r="S133" s="16" t="str">
        <f>IF(ISERROR(VLOOKUP($T133,'Funding 5.4'!$A:$BP,35,FALSE)),"",(VLOOKUP($T133,'Funding 5.4'!$A:$BP,35,FALSE)))</f>
        <v>5692f970-c29c-4044-80d7-1bcdbdd34348</v>
      </c>
      <c r="T133" s="16" t="s">
        <v>1087</v>
      </c>
      <c r="U133" s="16" t="str">
        <f>IF(F133="gains/losses",IF(ISERROR(VLOOKUP(W133,'item gains&amp;losses'!A:EV,3,FALSE)),"",VLOOKUP(W133,'item gains&amp;losses'!A:EV,3,FALSE)),IF(F133="I",IF(ISERROR(VLOOKUP(W133,'item rev'!A:EV,3,FALSE)),"",VLOOKUP(W133,'item rev'!A:EV,3,FALSE)),IF(F133="e",IF(ISERROR(VLOOKUP(W133,'item exp'!A:BQ,3,FALSE)),"",VLOOKUP(W133,'item exp'!A:BQ,3,FALSE)))))</f>
        <v>IE003002002004009000000000000000000000</v>
      </c>
      <c r="V133" s="16" t="str">
        <f>IF($F133="gains/losses",IF(ISERROR(VLOOKUP($W133,'item gains&amp;losses'!$A:$EV,35,FALSE)),"",VLOOKUP($W133,'item gains&amp;losses'!$A:$EV,35,FALSE)),IF($F133="I",IF(ISERROR(VLOOKUP($W133,'item rev'!$A:$EV,34,FALSE)),"",VLOOKUP($W133,'item rev'!$A:$EV,34,FALSE)),IF($F133="e",IF(ISERROR(VLOOKUP($W133,'item exp'!$A:$BQ,35,FALSE)),"",VLOOKUP($W133,'item exp'!$A:$BQ,35,FALSE)))))</f>
        <v>caf95646-ff66-4126-a920-476f06239d76</v>
      </c>
      <c r="W133" s="16" t="str">
        <f>VLOOKUP(E133,'items list'!B:D,3,FALSE)</f>
        <v>Expenditure: Contracted Services - Consultants and Professional Services: Infrastructure and Planning - Engineering: Mining</v>
      </c>
      <c r="X133" s="16" t="str">
        <f>IF(ISERROR(VLOOKUP($Z133,'reg ind'!$A:$AI,3,FALSE)),"",(VLOOKUP($Z133,'reg ind'!$A:$AI,3,FALSE)))</f>
        <v>RX002003001002003003006001000000000000</v>
      </c>
      <c r="Y133" s="16" t="str">
        <f>IF(ISERROR(VLOOKUP($Z133,'reg ind'!$A:$AI,35,FALSE)),"",(VLOOKUP($Z133,'reg ind'!$A:$AI,35,FALSE)))</f>
        <v>f2564b3b-f64a-4df4-9e78-f1a994736e35</v>
      </c>
      <c r="Z133" s="16" t="s">
        <v>4358</v>
      </c>
      <c r="AA133" s="16" t="str">
        <f>IF(ISERROR(VLOOKUP($AC133,costing!$A:$BP,3,FALSE)),"",(VLOOKUP($AC133,costing!$A:$BP,3,FALSE)))</f>
        <v>CO002004000000000000000000000000000000</v>
      </c>
      <c r="AB133" s="16" t="str">
        <f>IF(ISERROR(VLOOKUP($AC133,costing!$A:$BP,35,FALSE)),"",(VLOOKUP($AC133,costing!$A:$BP,35,FALSE)))</f>
        <v>47c7ba65-c270-4a7f-91ba-3842eb629ddf</v>
      </c>
      <c r="AC133" s="16" t="s">
        <v>4368</v>
      </c>
    </row>
    <row r="134" spans="1:29" x14ac:dyDescent="0.2">
      <c r="A134" s="184"/>
      <c r="B134" s="184">
        <v>10</v>
      </c>
      <c r="C134" s="184">
        <v>12</v>
      </c>
      <c r="D134" s="184">
        <f t="shared" si="6"/>
        <v>5019</v>
      </c>
      <c r="E134" s="184">
        <v>1135</v>
      </c>
      <c r="F134" s="184" t="s">
        <v>662</v>
      </c>
      <c r="G134" s="16" t="s">
        <v>15</v>
      </c>
      <c r="H134" s="16" t="s">
        <v>25</v>
      </c>
      <c r="I134" s="16" t="s">
        <v>28</v>
      </c>
      <c r="J134" s="16" t="s">
        <v>35</v>
      </c>
      <c r="K134" s="16"/>
      <c r="L134" s="16"/>
      <c r="M134" s="16"/>
      <c r="N134" s="16" t="str">
        <f>IF(ISERROR(VLOOKUP($P134,#REF!,4,FALSE)),"",(VLOOKUP($P134,#REF!,4,FALSE)))</f>
        <v/>
      </c>
      <c r="O134" s="16" t="str">
        <f>IF(ISERROR(VLOOKUP($P134,#REF!,34,FALSE)),"",(VLOOKUP($P134,#REF!,34,FALSE)))</f>
        <v/>
      </c>
      <c r="P134" s="16" t="s">
        <v>906</v>
      </c>
      <c r="Q134" s="16" t="e">
        <f>VLOOKUP(C134,'functional class'!B:E,3,FALSE)</f>
        <v>#N/A</v>
      </c>
      <c r="R134" s="16" t="str">
        <f>IF(ISERROR(VLOOKUP($T134,'Funding 5.4'!$A:$BP,3,FALSE)),"",(VLOOKUP($T134,'Funding 5.4'!$A:$BP,3,FALSE)))</f>
        <v>FD001003001002000000000000000000000000</v>
      </c>
      <c r="S134" s="16" t="str">
        <f>IF(ISERROR(VLOOKUP($T134,'Funding 5.4'!$A:$BP,35,FALSE)),"",(VLOOKUP($T134,'Funding 5.4'!$A:$BP,35,FALSE)))</f>
        <v>5692f970-c29c-4044-80d7-1bcdbdd34348</v>
      </c>
      <c r="T134" s="16" t="s">
        <v>1087</v>
      </c>
      <c r="U134" s="16" t="str">
        <f>IF(F134="gains/losses",IF(ISERROR(VLOOKUP(W134,'item gains&amp;losses'!A:EV,3,FALSE)),"",VLOOKUP(W134,'item gains&amp;losses'!A:EV,3,FALSE)),IF(F134="I",IF(ISERROR(VLOOKUP(W134,'item rev'!A:EV,3,FALSE)),"",VLOOKUP(W134,'item rev'!A:EV,3,FALSE)),IF(F134="e",IF(ISERROR(VLOOKUP(W134,'item exp'!A:BQ,3,FALSE)),"",VLOOKUP(W134,'item exp'!A:BQ,3,FALSE)))))</f>
        <v>IE003002002004010000000000000000000000</v>
      </c>
      <c r="V134" s="16" t="str">
        <f>IF($F134="gains/losses",IF(ISERROR(VLOOKUP($W134,'item gains&amp;losses'!$A:$EV,35,FALSE)),"",VLOOKUP($W134,'item gains&amp;losses'!$A:$EV,35,FALSE)),IF($F134="I",IF(ISERROR(VLOOKUP($W134,'item rev'!$A:$EV,34,FALSE)),"",VLOOKUP($W134,'item rev'!$A:$EV,34,FALSE)),IF($F134="e",IF(ISERROR(VLOOKUP($W134,'item exp'!$A:$BQ,35,FALSE)),"",VLOOKUP($W134,'item exp'!$A:$BQ,35,FALSE)))))</f>
        <v>6d94becc-285e-484d-917e-ee8a7868d3a3</v>
      </c>
      <c r="W134" s="16" t="str">
        <f>VLOOKUP(E134,'items list'!B:D,3,FALSE)</f>
        <v>Expenditure: Contracted Services - Consultants and Professional Services: Infrastructure and Planning - Engineering: Structural</v>
      </c>
      <c r="X134" s="16" t="str">
        <f>IF(ISERROR(VLOOKUP($Z134,'reg ind'!$A:$AI,3,FALSE)),"",(VLOOKUP($Z134,'reg ind'!$A:$AI,3,FALSE)))</f>
        <v>RX002003001002003003006001000000000000</v>
      </c>
      <c r="Y134" s="16" t="str">
        <f>IF(ISERROR(VLOOKUP($Z134,'reg ind'!$A:$AI,35,FALSE)),"",(VLOOKUP($Z134,'reg ind'!$A:$AI,35,FALSE)))</f>
        <v>f2564b3b-f64a-4df4-9e78-f1a994736e35</v>
      </c>
      <c r="Z134" s="16" t="s">
        <v>4358</v>
      </c>
      <c r="AA134" s="16" t="str">
        <f>IF(ISERROR(VLOOKUP($AC134,costing!$A:$BP,3,FALSE)),"",(VLOOKUP($AC134,costing!$A:$BP,3,FALSE)))</f>
        <v>CO002004000000000000000000000000000000</v>
      </c>
      <c r="AB134" s="16" t="str">
        <f>IF(ISERROR(VLOOKUP($AC134,costing!$A:$BP,35,FALSE)),"",(VLOOKUP($AC134,costing!$A:$BP,35,FALSE)))</f>
        <v>47c7ba65-c270-4a7f-91ba-3842eb629ddf</v>
      </c>
      <c r="AC134" s="16" t="s">
        <v>4368</v>
      </c>
    </row>
    <row r="135" spans="1:29" x14ac:dyDescent="0.2">
      <c r="A135" s="184"/>
      <c r="B135" s="184">
        <v>10</v>
      </c>
      <c r="C135" s="184">
        <v>12</v>
      </c>
      <c r="D135" s="184">
        <f t="shared" si="6"/>
        <v>5019</v>
      </c>
      <c r="E135" s="184">
        <v>1136</v>
      </c>
      <c r="F135" s="184" t="s">
        <v>662</v>
      </c>
      <c r="G135" s="16" t="s">
        <v>15</v>
      </c>
      <c r="H135" s="16" t="s">
        <v>25</v>
      </c>
      <c r="I135" s="16" t="s">
        <v>28</v>
      </c>
      <c r="J135" s="16" t="s">
        <v>35</v>
      </c>
      <c r="K135" s="16"/>
      <c r="L135" s="16"/>
      <c r="M135" s="16"/>
      <c r="N135" s="16" t="str">
        <f>IF(ISERROR(VLOOKUP($P135,#REF!,4,FALSE)),"",(VLOOKUP($P135,#REF!,4,FALSE)))</f>
        <v/>
      </c>
      <c r="O135" s="16" t="str">
        <f>IF(ISERROR(VLOOKUP($P135,#REF!,34,FALSE)),"",(VLOOKUP($P135,#REF!,34,FALSE)))</f>
        <v/>
      </c>
      <c r="P135" s="16" t="s">
        <v>906</v>
      </c>
      <c r="Q135" s="16" t="e">
        <f>VLOOKUP(C135,'functional class'!B:E,3,FALSE)</f>
        <v>#N/A</v>
      </c>
      <c r="R135" s="16" t="str">
        <f>IF(ISERROR(VLOOKUP($T135,'Funding 5.4'!$A:$BP,3,FALSE)),"",(VLOOKUP($T135,'Funding 5.4'!$A:$BP,3,FALSE)))</f>
        <v>FD001003001002000000000000000000000000</v>
      </c>
      <c r="S135" s="16" t="str">
        <f>IF(ISERROR(VLOOKUP($T135,'Funding 5.4'!$A:$BP,35,FALSE)),"",(VLOOKUP($T135,'Funding 5.4'!$A:$BP,35,FALSE)))</f>
        <v>5692f970-c29c-4044-80d7-1bcdbdd34348</v>
      </c>
      <c r="T135" s="16" t="s">
        <v>1087</v>
      </c>
      <c r="U135" s="16" t="str">
        <f>IF(F135="gains/losses",IF(ISERROR(VLOOKUP(W135,'item gains&amp;losses'!A:EV,3,FALSE)),"",VLOOKUP(W135,'item gains&amp;losses'!A:EV,3,FALSE)),IF(F135="I",IF(ISERROR(VLOOKUP(W135,'item rev'!A:EV,3,FALSE)),"",VLOOKUP(W135,'item rev'!A:EV,3,FALSE)),IF(F135="e",IF(ISERROR(VLOOKUP(W135,'item exp'!A:BQ,3,FALSE)),"",VLOOKUP(W135,'item exp'!A:BQ,3,FALSE)))))</f>
        <v>IE003002002005000000000000000000000000</v>
      </c>
      <c r="V135" s="16" t="str">
        <f>IF($F135="gains/losses",IF(ISERROR(VLOOKUP($W135,'item gains&amp;losses'!$A:$EV,35,FALSE)),"",VLOOKUP($W135,'item gains&amp;losses'!$A:$EV,35,FALSE)),IF($F135="I",IF(ISERROR(VLOOKUP($W135,'item rev'!$A:$EV,34,FALSE)),"",VLOOKUP($W135,'item rev'!$A:$EV,34,FALSE)),IF($F135="e",IF(ISERROR(VLOOKUP($W135,'item exp'!$A:$BQ,35,FALSE)),"",VLOOKUP($W135,'item exp'!$A:$BQ,35,FALSE)))))</f>
        <v>a35089a9-851c-4310-bf9b-d9faf8eb4ad1</v>
      </c>
      <c r="W135" s="16" t="str">
        <f>VLOOKUP(E135,'items list'!B:D,3,FALSE)</f>
        <v>Expenditure: Contracted Services - Consultants and Professional Services: Infrastructure and Planning - Geodetic, Control and Surveys</v>
      </c>
      <c r="X135" s="16" t="str">
        <f>IF(ISERROR(VLOOKUP($Z135,'reg ind'!$A:$AI,3,FALSE)),"",(VLOOKUP($Z135,'reg ind'!$A:$AI,3,FALSE)))</f>
        <v>RX002003001002003003006001000000000000</v>
      </c>
      <c r="Y135" s="16" t="str">
        <f>IF(ISERROR(VLOOKUP($Z135,'reg ind'!$A:$AI,35,FALSE)),"",(VLOOKUP($Z135,'reg ind'!$A:$AI,35,FALSE)))</f>
        <v>f2564b3b-f64a-4df4-9e78-f1a994736e35</v>
      </c>
      <c r="Z135" s="16" t="s">
        <v>4358</v>
      </c>
      <c r="AA135" s="16" t="str">
        <f>IF(ISERROR(VLOOKUP($AC135,costing!$A:$BP,3,FALSE)),"",(VLOOKUP($AC135,costing!$A:$BP,3,FALSE)))</f>
        <v>CO002004000000000000000000000000000000</v>
      </c>
      <c r="AB135" s="16" t="str">
        <f>IF(ISERROR(VLOOKUP($AC135,costing!$A:$BP,35,FALSE)),"",(VLOOKUP($AC135,costing!$A:$BP,35,FALSE)))</f>
        <v>47c7ba65-c270-4a7f-91ba-3842eb629ddf</v>
      </c>
      <c r="AC135" s="16" t="s">
        <v>4368</v>
      </c>
    </row>
    <row r="136" spans="1:29" x14ac:dyDescent="0.2">
      <c r="A136" s="184"/>
      <c r="B136" s="184">
        <v>10</v>
      </c>
      <c r="C136" s="184">
        <v>12</v>
      </c>
      <c r="D136" s="184">
        <f t="shared" si="6"/>
        <v>5019</v>
      </c>
      <c r="E136" s="184">
        <v>1137</v>
      </c>
      <c r="F136" s="184" t="s">
        <v>662</v>
      </c>
      <c r="G136" s="16" t="s">
        <v>15</v>
      </c>
      <c r="H136" s="16" t="s">
        <v>25</v>
      </c>
      <c r="I136" s="16" t="s">
        <v>28</v>
      </c>
      <c r="J136" s="16" t="s">
        <v>35</v>
      </c>
      <c r="K136" s="16"/>
      <c r="L136" s="16"/>
      <c r="M136" s="16"/>
      <c r="N136" s="16" t="str">
        <f>IF(ISERROR(VLOOKUP($P136,#REF!,4,FALSE)),"",(VLOOKUP($P136,#REF!,4,FALSE)))</f>
        <v/>
      </c>
      <c r="O136" s="16" t="str">
        <f>IF(ISERROR(VLOOKUP($P136,#REF!,34,FALSE)),"",(VLOOKUP($P136,#REF!,34,FALSE)))</f>
        <v/>
      </c>
      <c r="P136" s="16" t="s">
        <v>906</v>
      </c>
      <c r="Q136" s="16" t="e">
        <f>VLOOKUP(C136,'functional class'!B:E,3,FALSE)</f>
        <v>#N/A</v>
      </c>
      <c r="R136" s="16" t="str">
        <f>IF(ISERROR(VLOOKUP($T136,'Funding 5.4'!$A:$BP,3,FALSE)),"",(VLOOKUP($T136,'Funding 5.4'!$A:$BP,3,FALSE)))</f>
        <v>FD001003001002000000000000000000000000</v>
      </c>
      <c r="S136" s="16" t="str">
        <f>IF(ISERROR(VLOOKUP($T136,'Funding 5.4'!$A:$BP,35,FALSE)),"",(VLOOKUP($T136,'Funding 5.4'!$A:$BP,35,FALSE)))</f>
        <v>5692f970-c29c-4044-80d7-1bcdbdd34348</v>
      </c>
      <c r="T136" s="16" t="s">
        <v>1087</v>
      </c>
      <c r="U136" s="16" t="str">
        <f>IF(F136="gains/losses",IF(ISERROR(VLOOKUP(W136,'item gains&amp;losses'!A:EV,3,FALSE)),"",VLOOKUP(W136,'item gains&amp;losses'!A:EV,3,FALSE)),IF(F136="I",IF(ISERROR(VLOOKUP(W136,'item rev'!A:EV,3,FALSE)),"",VLOOKUP(W136,'item rev'!A:EV,3,FALSE)),IF(F136="e",IF(ISERROR(VLOOKUP(W136,'item exp'!A:BQ,3,FALSE)),"",VLOOKUP(W136,'item exp'!A:BQ,3,FALSE)))))</f>
        <v>IE003002002006000000000000000000000000</v>
      </c>
      <c r="V136" s="16" t="str">
        <f>IF($F136="gains/losses",IF(ISERROR(VLOOKUP($W136,'item gains&amp;losses'!$A:$EV,35,FALSE)),"",VLOOKUP($W136,'item gains&amp;losses'!$A:$EV,35,FALSE)),IF($F136="I",IF(ISERROR(VLOOKUP($W136,'item rev'!$A:$EV,34,FALSE)),"",VLOOKUP($W136,'item rev'!$A:$EV,34,FALSE)),IF($F136="e",IF(ISERROR(VLOOKUP($W136,'item exp'!$A:$BQ,35,FALSE)),"",VLOOKUP($W136,'item exp'!$A:$BQ,35,FALSE)))))</f>
        <v>c1a60cfc-8401-4268-8be6-ac37614b072f</v>
      </c>
      <c r="W136" s="16" t="str">
        <f>VLOOKUP(E136,'items list'!B:D,3,FALSE)</f>
        <v>Expenditure: Contracted Services - Consultants and Professional Services: Infrastructure and Planning - Geoinformatic Services</v>
      </c>
      <c r="X136" s="16" t="str">
        <f>IF(ISERROR(VLOOKUP($Z136,'reg ind'!$A:$AI,3,FALSE)),"",(VLOOKUP($Z136,'reg ind'!$A:$AI,3,FALSE)))</f>
        <v>RX002003001002003003006001000000000000</v>
      </c>
      <c r="Y136" s="16" t="str">
        <f>IF(ISERROR(VLOOKUP($Z136,'reg ind'!$A:$AI,35,FALSE)),"",(VLOOKUP($Z136,'reg ind'!$A:$AI,35,FALSE)))</f>
        <v>f2564b3b-f64a-4df4-9e78-f1a994736e35</v>
      </c>
      <c r="Z136" s="16" t="s">
        <v>4358</v>
      </c>
      <c r="AA136" s="16" t="str">
        <f>IF(ISERROR(VLOOKUP($AC136,costing!$A:$BP,3,FALSE)),"",(VLOOKUP($AC136,costing!$A:$BP,3,FALSE)))</f>
        <v>CO002004000000000000000000000000000000</v>
      </c>
      <c r="AB136" s="16" t="str">
        <f>IF(ISERROR(VLOOKUP($AC136,costing!$A:$BP,35,FALSE)),"",(VLOOKUP($AC136,costing!$A:$BP,35,FALSE)))</f>
        <v>47c7ba65-c270-4a7f-91ba-3842eb629ddf</v>
      </c>
      <c r="AC136" s="16" t="s">
        <v>4368</v>
      </c>
    </row>
    <row r="137" spans="1:29" x14ac:dyDescent="0.2">
      <c r="A137" s="184"/>
      <c r="B137" s="184">
        <v>10</v>
      </c>
      <c r="C137" s="184">
        <v>12</v>
      </c>
      <c r="D137" s="184">
        <f t="shared" si="6"/>
        <v>5020</v>
      </c>
      <c r="E137" s="184">
        <v>1138</v>
      </c>
      <c r="F137" s="184" t="s">
        <v>662</v>
      </c>
      <c r="G137" s="16" t="s">
        <v>15</v>
      </c>
      <c r="H137" s="16" t="s">
        <v>25</v>
      </c>
      <c r="I137" s="16" t="s">
        <v>28</v>
      </c>
      <c r="J137" s="16" t="s">
        <v>35</v>
      </c>
      <c r="K137" s="16"/>
      <c r="L137" s="16"/>
      <c r="M137" s="16"/>
      <c r="N137" s="16" t="str">
        <f>IF(ISERROR(VLOOKUP($P137,#REF!,4,FALSE)),"",(VLOOKUP($P137,#REF!,4,FALSE)))</f>
        <v/>
      </c>
      <c r="O137" s="16" t="str">
        <f>IF(ISERROR(VLOOKUP($P137,#REF!,34,FALSE)),"",(VLOOKUP($P137,#REF!,34,FALSE)))</f>
        <v/>
      </c>
      <c r="P137" s="16" t="s">
        <v>906</v>
      </c>
      <c r="Q137" s="16" t="e">
        <f>VLOOKUP(C137,'functional class'!B:E,3,FALSE)</f>
        <v>#N/A</v>
      </c>
      <c r="R137" s="16" t="str">
        <f>IF(ISERROR(VLOOKUP($T137,'Funding 5.4'!$A:$BP,3,FALSE)),"",(VLOOKUP($T137,'Funding 5.4'!$A:$BP,3,FALSE)))</f>
        <v>FD001003001002000000000000000000000000</v>
      </c>
      <c r="S137" s="16" t="str">
        <f>IF(ISERROR(VLOOKUP($T137,'Funding 5.4'!$A:$BP,35,FALSE)),"",(VLOOKUP($T137,'Funding 5.4'!$A:$BP,35,FALSE)))</f>
        <v>5692f970-c29c-4044-80d7-1bcdbdd34348</v>
      </c>
      <c r="T137" s="16" t="s">
        <v>1087</v>
      </c>
      <c r="U137" s="16" t="str">
        <f>IF(F137="gains/losses",IF(ISERROR(VLOOKUP(W137,'item gains&amp;losses'!A:EV,3,FALSE)),"",VLOOKUP(W137,'item gains&amp;losses'!A:EV,3,FALSE)),IF(F137="I",IF(ISERROR(VLOOKUP(W137,'item rev'!A:EV,3,FALSE)),"",VLOOKUP(W137,'item rev'!A:EV,3,FALSE)),IF(F137="e",IF(ISERROR(VLOOKUP(W137,'item exp'!A:BQ,3,FALSE)),"",VLOOKUP(W137,'item exp'!A:BQ,3,FALSE)))))</f>
        <v>IE003002002007000000000000000000000000</v>
      </c>
      <c r="V137" s="16" t="str">
        <f>IF($F137="gains/losses",IF(ISERROR(VLOOKUP($W137,'item gains&amp;losses'!$A:$EV,35,FALSE)),"",VLOOKUP($W137,'item gains&amp;losses'!$A:$EV,35,FALSE)),IF($F137="I",IF(ISERROR(VLOOKUP($W137,'item rev'!$A:$EV,34,FALSE)),"",VLOOKUP($W137,'item rev'!$A:$EV,34,FALSE)),IF($F137="e",IF(ISERROR(VLOOKUP($W137,'item exp'!$A:$BQ,35,FALSE)),"",VLOOKUP($W137,'item exp'!$A:$BQ,35,FALSE)))))</f>
        <v>50622b56-8d45-4866-90dc-7f2489b0cdce</v>
      </c>
      <c r="W137" s="16" t="str">
        <f>VLOOKUP(E137,'items list'!B:D,3,FALSE)</f>
        <v>Expenditure: Contracted Services - Consultants and Professional Services: Infrastructure and Planning - Geologist</v>
      </c>
      <c r="X137" s="16" t="str">
        <f>IF(ISERROR(VLOOKUP($Z137,'reg ind'!$A:$AI,3,FALSE)),"",(VLOOKUP($Z137,'reg ind'!$A:$AI,3,FALSE)))</f>
        <v>RX002003001002003003006001000000000000</v>
      </c>
      <c r="Y137" s="16" t="str">
        <f>IF(ISERROR(VLOOKUP($Z137,'reg ind'!$A:$AI,35,FALSE)),"",(VLOOKUP($Z137,'reg ind'!$A:$AI,35,FALSE)))</f>
        <v>f2564b3b-f64a-4df4-9e78-f1a994736e35</v>
      </c>
      <c r="Z137" s="16" t="s">
        <v>4358</v>
      </c>
      <c r="AA137" s="16" t="str">
        <f>IF(ISERROR(VLOOKUP($AC137,costing!$A:$BP,3,FALSE)),"",(VLOOKUP($AC137,costing!$A:$BP,3,FALSE)))</f>
        <v>CO002004000000000000000000000000000000</v>
      </c>
      <c r="AB137" s="16" t="str">
        <f>IF(ISERROR(VLOOKUP($AC137,costing!$A:$BP,35,FALSE)),"",(VLOOKUP($AC137,costing!$A:$BP,35,FALSE)))</f>
        <v>47c7ba65-c270-4a7f-91ba-3842eb629ddf</v>
      </c>
      <c r="AC137" s="16" t="s">
        <v>4368</v>
      </c>
    </row>
    <row r="138" spans="1:29" x14ac:dyDescent="0.2">
      <c r="A138" s="184"/>
      <c r="B138" s="184">
        <v>10</v>
      </c>
      <c r="C138" s="184">
        <v>12</v>
      </c>
      <c r="D138" s="184">
        <f t="shared" si="6"/>
        <v>5020</v>
      </c>
      <c r="E138" s="184">
        <v>1139</v>
      </c>
      <c r="F138" s="184" t="s">
        <v>662</v>
      </c>
      <c r="G138" s="16" t="s">
        <v>15</v>
      </c>
      <c r="H138" s="16" t="s">
        <v>25</v>
      </c>
      <c r="I138" s="16" t="s">
        <v>28</v>
      </c>
      <c r="J138" s="16" t="s">
        <v>35</v>
      </c>
      <c r="K138" s="16"/>
      <c r="L138" s="16"/>
      <c r="M138" s="16"/>
      <c r="N138" s="16" t="str">
        <f>IF(ISERROR(VLOOKUP($P138,#REF!,4,FALSE)),"",(VLOOKUP($P138,#REF!,4,FALSE)))</f>
        <v/>
      </c>
      <c r="O138" s="16" t="str">
        <f>IF(ISERROR(VLOOKUP($P138,#REF!,34,FALSE)),"",(VLOOKUP($P138,#REF!,34,FALSE)))</f>
        <v/>
      </c>
      <c r="P138" s="16" t="s">
        <v>906</v>
      </c>
      <c r="Q138" s="16" t="e">
        <f>VLOOKUP(C138,'functional class'!B:E,3,FALSE)</f>
        <v>#N/A</v>
      </c>
      <c r="R138" s="16" t="str">
        <f>IF(ISERROR(VLOOKUP($T138,'Funding 5.4'!$A:$BP,3,FALSE)),"",(VLOOKUP($T138,'Funding 5.4'!$A:$BP,3,FALSE)))</f>
        <v>FD001003001002000000000000000000000000</v>
      </c>
      <c r="S138" s="16" t="str">
        <f>IF(ISERROR(VLOOKUP($T138,'Funding 5.4'!$A:$BP,35,FALSE)),"",(VLOOKUP($T138,'Funding 5.4'!$A:$BP,35,FALSE)))</f>
        <v>5692f970-c29c-4044-80d7-1bcdbdd34348</v>
      </c>
      <c r="T138" s="16" t="s">
        <v>1087</v>
      </c>
      <c r="U138" s="16" t="str">
        <f>IF(F138="gains/losses",IF(ISERROR(VLOOKUP(W138,'item gains&amp;losses'!A:EV,3,FALSE)),"",VLOOKUP(W138,'item gains&amp;losses'!A:EV,3,FALSE)),IF(F138="I",IF(ISERROR(VLOOKUP(W138,'item rev'!A:EV,3,FALSE)),"",VLOOKUP(W138,'item rev'!A:EV,3,FALSE)),IF(F138="e",IF(ISERROR(VLOOKUP(W138,'item exp'!A:BQ,3,FALSE)),"",VLOOKUP(W138,'item exp'!A:BQ,3,FALSE)))))</f>
        <v>IE003002002008000000000000000000000000</v>
      </c>
      <c r="V138" s="16" t="str">
        <f>IF($F138="gains/losses",IF(ISERROR(VLOOKUP($W138,'item gains&amp;losses'!$A:$EV,35,FALSE)),"",VLOOKUP($W138,'item gains&amp;losses'!$A:$EV,35,FALSE)),IF($F138="I",IF(ISERROR(VLOOKUP($W138,'item rev'!$A:$EV,34,FALSE)),"",VLOOKUP($W138,'item rev'!$A:$EV,34,FALSE)),IF($F138="e",IF(ISERROR(VLOOKUP($W138,'item exp'!$A:$BQ,35,FALSE)),"",VLOOKUP($W138,'item exp'!$A:$BQ,35,FALSE)))))</f>
        <v>09b6072e-1e45-4a17-8eb5-21029fba5463</v>
      </c>
      <c r="W138" s="16" t="str">
        <f>VLOOKUP(E138,'items list'!B:D,3,FALSE)</f>
        <v>Expenditure: Contracted Services - Consultants and Professional Services: Infrastructure and Planning - Land and Quantity Surveyors</v>
      </c>
      <c r="X138" s="16" t="str">
        <f>IF(ISERROR(VLOOKUP($Z138,'reg ind'!$A:$AI,3,FALSE)),"",(VLOOKUP($Z138,'reg ind'!$A:$AI,3,FALSE)))</f>
        <v>RX002003001002003003006001000000000000</v>
      </c>
      <c r="Y138" s="16" t="str">
        <f>IF(ISERROR(VLOOKUP($Z138,'reg ind'!$A:$AI,35,FALSE)),"",(VLOOKUP($Z138,'reg ind'!$A:$AI,35,FALSE)))</f>
        <v>f2564b3b-f64a-4df4-9e78-f1a994736e35</v>
      </c>
      <c r="Z138" s="16" t="s">
        <v>4358</v>
      </c>
      <c r="AA138" s="16" t="str">
        <f>IF(ISERROR(VLOOKUP($AC138,costing!$A:$BP,3,FALSE)),"",(VLOOKUP($AC138,costing!$A:$BP,3,FALSE)))</f>
        <v>CO002004000000000000000000000000000000</v>
      </c>
      <c r="AB138" s="16" t="str">
        <f>IF(ISERROR(VLOOKUP($AC138,costing!$A:$BP,35,FALSE)),"",(VLOOKUP($AC138,costing!$A:$BP,35,FALSE)))</f>
        <v>47c7ba65-c270-4a7f-91ba-3842eb629ddf</v>
      </c>
      <c r="AC138" s="16" t="s">
        <v>4368</v>
      </c>
    </row>
    <row r="139" spans="1:29" x14ac:dyDescent="0.2">
      <c r="A139" s="184"/>
      <c r="B139" s="184">
        <v>10</v>
      </c>
      <c r="C139" s="184">
        <v>12</v>
      </c>
      <c r="D139" s="184">
        <f t="shared" si="6"/>
        <v>5020</v>
      </c>
      <c r="E139" s="184">
        <v>1140</v>
      </c>
      <c r="F139" s="184" t="s">
        <v>662</v>
      </c>
      <c r="G139" s="16" t="s">
        <v>15</v>
      </c>
      <c r="H139" s="16" t="s">
        <v>25</v>
      </c>
      <c r="I139" s="16" t="s">
        <v>28</v>
      </c>
      <c r="J139" s="16" t="s">
        <v>35</v>
      </c>
      <c r="K139" s="16"/>
      <c r="L139" s="16"/>
      <c r="M139" s="16"/>
      <c r="N139" s="16" t="str">
        <f>IF(ISERROR(VLOOKUP($P139,#REF!,4,FALSE)),"",(VLOOKUP($P139,#REF!,4,FALSE)))</f>
        <v/>
      </c>
      <c r="O139" s="16" t="str">
        <f>IF(ISERROR(VLOOKUP($P139,#REF!,34,FALSE)),"",(VLOOKUP($P139,#REF!,34,FALSE)))</f>
        <v/>
      </c>
      <c r="P139" s="16" t="s">
        <v>906</v>
      </c>
      <c r="Q139" s="16" t="e">
        <f>VLOOKUP(C139,'functional class'!B:E,3,FALSE)</f>
        <v>#N/A</v>
      </c>
      <c r="R139" s="16" t="str">
        <f>IF(ISERROR(VLOOKUP($T139,'Funding 5.4'!$A:$BP,3,FALSE)),"",(VLOOKUP($T139,'Funding 5.4'!$A:$BP,3,FALSE)))</f>
        <v>FD001003001002000000000000000000000000</v>
      </c>
      <c r="S139" s="16" t="str">
        <f>IF(ISERROR(VLOOKUP($T139,'Funding 5.4'!$A:$BP,35,FALSE)),"",(VLOOKUP($T139,'Funding 5.4'!$A:$BP,35,FALSE)))</f>
        <v>5692f970-c29c-4044-80d7-1bcdbdd34348</v>
      </c>
      <c r="T139" s="16" t="s">
        <v>1087</v>
      </c>
      <c r="U139" s="16" t="str">
        <f>IF(F139="gains/losses",IF(ISERROR(VLOOKUP(W139,'item gains&amp;losses'!A:EV,3,FALSE)),"",VLOOKUP(W139,'item gains&amp;losses'!A:EV,3,FALSE)),IF(F139="I",IF(ISERROR(VLOOKUP(W139,'item rev'!A:EV,3,FALSE)),"",VLOOKUP(W139,'item rev'!A:EV,3,FALSE)),IF(F139="e",IF(ISERROR(VLOOKUP(W139,'item exp'!A:BQ,3,FALSE)),"",VLOOKUP(W139,'item exp'!A:BQ,3,FALSE)))))</f>
        <v>IE003002002009000000000000000000000000</v>
      </c>
      <c r="V139" s="16" t="str">
        <f>IF($F139="gains/losses",IF(ISERROR(VLOOKUP($W139,'item gains&amp;losses'!$A:$EV,35,FALSE)),"",VLOOKUP($W139,'item gains&amp;losses'!$A:$EV,35,FALSE)),IF($F139="I",IF(ISERROR(VLOOKUP($W139,'item rev'!$A:$EV,34,FALSE)),"",VLOOKUP($W139,'item rev'!$A:$EV,34,FALSE)),IF($F139="e",IF(ISERROR(VLOOKUP($W139,'item exp'!$A:$BQ,35,FALSE)),"",VLOOKUP($W139,'item exp'!$A:$BQ,35,FALSE)))))</f>
        <v>838def14-96a3-4ad8-99fb-be32e713f24d</v>
      </c>
      <c r="W139" s="16" t="str">
        <f>VLOOKUP(E139,'items list'!B:D,3,FALSE)</f>
        <v>Expenditure: Contracted Services - Consultants and Professional Services: Infrastructure and Planning - Landscape Designer</v>
      </c>
      <c r="X139" s="16" t="str">
        <f>IF(ISERROR(VLOOKUP($Z139,'reg ind'!$A:$AI,3,FALSE)),"",(VLOOKUP($Z139,'reg ind'!$A:$AI,3,FALSE)))</f>
        <v>RX002003001002003003006001000000000000</v>
      </c>
      <c r="Y139" s="16" t="str">
        <f>IF(ISERROR(VLOOKUP($Z139,'reg ind'!$A:$AI,35,FALSE)),"",(VLOOKUP($Z139,'reg ind'!$A:$AI,35,FALSE)))</f>
        <v>f2564b3b-f64a-4df4-9e78-f1a994736e35</v>
      </c>
      <c r="Z139" s="16" t="s">
        <v>4358</v>
      </c>
      <c r="AA139" s="16" t="str">
        <f>IF(ISERROR(VLOOKUP($AC139,costing!$A:$BP,3,FALSE)),"",(VLOOKUP($AC139,costing!$A:$BP,3,FALSE)))</f>
        <v>CO002004000000000000000000000000000000</v>
      </c>
      <c r="AB139" s="16" t="str">
        <f>IF(ISERROR(VLOOKUP($AC139,costing!$A:$BP,35,FALSE)),"",(VLOOKUP($AC139,costing!$A:$BP,35,FALSE)))</f>
        <v>47c7ba65-c270-4a7f-91ba-3842eb629ddf</v>
      </c>
      <c r="AC139" s="16" t="s">
        <v>4368</v>
      </c>
    </row>
    <row r="140" spans="1:29" x14ac:dyDescent="0.2">
      <c r="A140" s="184"/>
      <c r="B140" s="184">
        <v>10</v>
      </c>
      <c r="C140" s="184">
        <v>12</v>
      </c>
      <c r="D140" s="184">
        <f t="shared" si="6"/>
        <v>5020</v>
      </c>
      <c r="E140" s="184">
        <v>1141</v>
      </c>
      <c r="F140" s="184" t="s">
        <v>662</v>
      </c>
      <c r="G140" s="16" t="s">
        <v>15</v>
      </c>
      <c r="H140" s="16" t="s">
        <v>25</v>
      </c>
      <c r="I140" s="16" t="s">
        <v>28</v>
      </c>
      <c r="J140" s="16" t="s">
        <v>35</v>
      </c>
      <c r="K140" s="16"/>
      <c r="L140" s="16"/>
      <c r="M140" s="16"/>
      <c r="N140" s="16" t="str">
        <f>IF(ISERROR(VLOOKUP($P140,#REF!,4,FALSE)),"",(VLOOKUP($P140,#REF!,4,FALSE)))</f>
        <v/>
      </c>
      <c r="O140" s="16" t="str">
        <f>IF(ISERROR(VLOOKUP($P140,#REF!,34,FALSE)),"",(VLOOKUP($P140,#REF!,34,FALSE)))</f>
        <v/>
      </c>
      <c r="P140" s="16" t="s">
        <v>906</v>
      </c>
      <c r="Q140" s="16" t="e">
        <f>VLOOKUP(C140,'functional class'!B:E,3,FALSE)</f>
        <v>#N/A</v>
      </c>
      <c r="R140" s="16" t="str">
        <f>IF(ISERROR(VLOOKUP($T140,'Funding 5.4'!$A:$BP,3,FALSE)),"",(VLOOKUP($T140,'Funding 5.4'!$A:$BP,3,FALSE)))</f>
        <v>FD001003001002000000000000000000000000</v>
      </c>
      <c r="S140" s="16" t="str">
        <f>IF(ISERROR(VLOOKUP($T140,'Funding 5.4'!$A:$BP,35,FALSE)),"",(VLOOKUP($T140,'Funding 5.4'!$A:$BP,35,FALSE)))</f>
        <v>5692f970-c29c-4044-80d7-1bcdbdd34348</v>
      </c>
      <c r="T140" s="16" t="s">
        <v>1087</v>
      </c>
      <c r="U140" s="16" t="str">
        <f>IF(F140="gains/losses",IF(ISERROR(VLOOKUP(W140,'item gains&amp;losses'!A:EV,3,FALSE)),"",VLOOKUP(W140,'item gains&amp;losses'!A:EV,3,FALSE)),IF(F140="I",IF(ISERROR(VLOOKUP(W140,'item rev'!A:EV,3,FALSE)),"",VLOOKUP(W140,'item rev'!A:EV,3,FALSE)),IF(F140="e",IF(ISERROR(VLOOKUP(W140,'item exp'!A:BQ,3,FALSE)),"",VLOOKUP(W140,'item exp'!A:BQ,3,FALSE)))))</f>
        <v>IE003002002010000000000000000000000000</v>
      </c>
      <c r="V140" s="16" t="str">
        <f>IF($F140="gains/losses",IF(ISERROR(VLOOKUP($W140,'item gains&amp;losses'!$A:$EV,35,FALSE)),"",VLOOKUP($W140,'item gains&amp;losses'!$A:$EV,35,FALSE)),IF($F140="I",IF(ISERROR(VLOOKUP($W140,'item rev'!$A:$EV,34,FALSE)),"",VLOOKUP($W140,'item rev'!$A:$EV,34,FALSE)),IF($F140="e",IF(ISERROR(VLOOKUP($W140,'item exp'!$A:$BQ,35,FALSE)),"",VLOOKUP($W140,'item exp'!$A:$BQ,35,FALSE)))))</f>
        <v>67965d9f-743a-4639-b97f-e12f04807501</v>
      </c>
      <c r="W140" s="16" t="str">
        <f>VLOOKUP(E140,'items list'!B:D,3,FALSE)</f>
        <v>Expenditure: Contracted Services - Consultants and Professional Services: Infrastructure and Planning - Town Planner</v>
      </c>
      <c r="X140" s="16" t="str">
        <f>IF(ISERROR(VLOOKUP($Z140,'reg ind'!$A:$AI,3,FALSE)),"",(VLOOKUP($Z140,'reg ind'!$A:$AI,3,FALSE)))</f>
        <v>RX002003001002003003006001000000000000</v>
      </c>
      <c r="Y140" s="16" t="str">
        <f>IF(ISERROR(VLOOKUP($Z140,'reg ind'!$A:$AI,35,FALSE)),"",(VLOOKUP($Z140,'reg ind'!$A:$AI,35,FALSE)))</f>
        <v>f2564b3b-f64a-4df4-9e78-f1a994736e35</v>
      </c>
      <c r="Z140" s="16" t="s">
        <v>4358</v>
      </c>
      <c r="AA140" s="16" t="str">
        <f>IF(ISERROR(VLOOKUP($AC140,costing!$A:$BP,3,FALSE)),"",(VLOOKUP($AC140,costing!$A:$BP,3,FALSE)))</f>
        <v>CO002004000000000000000000000000000000</v>
      </c>
      <c r="AB140" s="16" t="str">
        <f>IF(ISERROR(VLOOKUP($AC140,costing!$A:$BP,35,FALSE)),"",(VLOOKUP($AC140,costing!$A:$BP,35,FALSE)))</f>
        <v>47c7ba65-c270-4a7f-91ba-3842eb629ddf</v>
      </c>
      <c r="AC140" s="16" t="s">
        <v>4368</v>
      </c>
    </row>
    <row r="141" spans="1:29" x14ac:dyDescent="0.2">
      <c r="A141" s="184"/>
      <c r="B141" s="184">
        <v>10</v>
      </c>
      <c r="C141" s="184">
        <v>12</v>
      </c>
      <c r="D141" s="184">
        <f t="shared" si="6"/>
        <v>5020</v>
      </c>
      <c r="E141" s="184">
        <v>1142</v>
      </c>
      <c r="F141" s="184" t="s">
        <v>662</v>
      </c>
      <c r="G141" s="16" t="s">
        <v>15</v>
      </c>
      <c r="H141" s="16" t="s">
        <v>25</v>
      </c>
      <c r="I141" s="16" t="s">
        <v>28</v>
      </c>
      <c r="J141" s="16" t="s">
        <v>35</v>
      </c>
      <c r="K141" s="16"/>
      <c r="L141" s="16"/>
      <c r="M141" s="16"/>
      <c r="N141" s="16" t="str">
        <f>IF(ISERROR(VLOOKUP($P141,#REF!,4,FALSE)),"",(VLOOKUP($P141,#REF!,4,FALSE)))</f>
        <v/>
      </c>
      <c r="O141" s="16" t="str">
        <f>IF(ISERROR(VLOOKUP($P141,#REF!,34,FALSE)),"",(VLOOKUP($P141,#REF!,34,FALSE)))</f>
        <v/>
      </c>
      <c r="P141" s="16" t="s">
        <v>906</v>
      </c>
      <c r="Q141" s="16" t="e">
        <f>VLOOKUP(C141,'functional class'!B:E,3,FALSE)</f>
        <v>#N/A</v>
      </c>
      <c r="R141" s="16" t="str">
        <f>IF(ISERROR(VLOOKUP($T141,'Funding 5.4'!$A:$BP,3,FALSE)),"",(VLOOKUP($T141,'Funding 5.4'!$A:$BP,3,FALSE)))</f>
        <v>FD001003001002000000000000000000000000</v>
      </c>
      <c r="S141" s="16" t="str">
        <f>IF(ISERROR(VLOOKUP($T141,'Funding 5.4'!$A:$BP,35,FALSE)),"",(VLOOKUP($T141,'Funding 5.4'!$A:$BP,35,FALSE)))</f>
        <v>5692f970-c29c-4044-80d7-1bcdbdd34348</v>
      </c>
      <c r="T141" s="16" t="s">
        <v>1087</v>
      </c>
      <c r="U141" s="16" t="str">
        <f>IF(F141="gains/losses",IF(ISERROR(VLOOKUP(W141,'item gains&amp;losses'!A:EV,3,FALSE)),"",VLOOKUP(W141,'item gains&amp;losses'!A:EV,3,FALSE)),IF(F141="I",IF(ISERROR(VLOOKUP(W141,'item rev'!A:EV,3,FALSE)),"",VLOOKUP(W141,'item rev'!A:EV,3,FALSE)),IF(F141="e",IF(ISERROR(VLOOKUP(W141,'item exp'!A:BQ,3,FALSE)),"",VLOOKUP(W141,'item exp'!A:BQ,3,FALSE)))))</f>
        <v>IE003002003000000000000000000000000000</v>
      </c>
      <c r="V141" s="16" t="str">
        <f>IF($F141="gains/losses",IF(ISERROR(VLOOKUP($W141,'item gains&amp;losses'!$A:$EV,35,FALSE)),"",VLOOKUP($W141,'item gains&amp;losses'!$A:$EV,35,FALSE)),IF($F141="I",IF(ISERROR(VLOOKUP($W141,'item rev'!$A:$EV,34,FALSE)),"",VLOOKUP($W141,'item rev'!$A:$EV,34,FALSE)),IF($F141="e",IF(ISERROR(VLOOKUP($W141,'item exp'!$A:$BQ,35,FALSE)),"",VLOOKUP($W141,'item exp'!$A:$BQ,35,FALSE)))))</f>
        <v>7d1e7137-120a-41e3-9e76-7c810b5299dd</v>
      </c>
      <c r="W141" s="16" t="str">
        <f>VLOOKUP(E141,'items list'!B:D,3,FALSE)</f>
        <v>Expenditure: Contracted Services - Consultants and Professional Services: Laboratory Services</v>
      </c>
      <c r="X141" s="16" t="str">
        <f>IF(ISERROR(VLOOKUP($Z141,'reg ind'!$A:$AI,3,FALSE)),"",(VLOOKUP($Z141,'reg ind'!$A:$AI,3,FALSE)))</f>
        <v>RX002003001002003003006001000000000000</v>
      </c>
      <c r="Y141" s="16" t="str">
        <f>IF(ISERROR(VLOOKUP($Z141,'reg ind'!$A:$AI,35,FALSE)),"",(VLOOKUP($Z141,'reg ind'!$A:$AI,35,FALSE)))</f>
        <v>f2564b3b-f64a-4df4-9e78-f1a994736e35</v>
      </c>
      <c r="Z141" s="16" t="s">
        <v>4358</v>
      </c>
      <c r="AA141" s="16" t="str">
        <f>IF(ISERROR(VLOOKUP($AC141,costing!$A:$BP,3,FALSE)),"",(VLOOKUP($AC141,costing!$A:$BP,3,FALSE)))</f>
        <v>CO002004000000000000000000000000000000</v>
      </c>
      <c r="AB141" s="16" t="str">
        <f>IF(ISERROR(VLOOKUP($AC141,costing!$A:$BP,35,FALSE)),"",(VLOOKUP($AC141,costing!$A:$BP,35,FALSE)))</f>
        <v>47c7ba65-c270-4a7f-91ba-3842eb629ddf</v>
      </c>
      <c r="AC141" s="16" t="s">
        <v>4368</v>
      </c>
    </row>
    <row r="142" spans="1:29" x14ac:dyDescent="0.2">
      <c r="A142" s="184"/>
      <c r="B142" s="184">
        <v>10</v>
      </c>
      <c r="C142" s="184">
        <v>12</v>
      </c>
      <c r="D142" s="184">
        <f t="shared" si="6"/>
        <v>5020</v>
      </c>
      <c r="E142" s="184">
        <v>1143</v>
      </c>
      <c r="F142" s="184" t="s">
        <v>662</v>
      </c>
      <c r="G142" s="16" t="s">
        <v>15</v>
      </c>
      <c r="H142" s="16" t="s">
        <v>25</v>
      </c>
      <c r="I142" s="16" t="s">
        <v>28</v>
      </c>
      <c r="J142" s="16" t="s">
        <v>35</v>
      </c>
      <c r="K142" s="16"/>
      <c r="L142" s="16"/>
      <c r="M142" s="16"/>
      <c r="N142" s="16" t="str">
        <f>IF(ISERROR(VLOOKUP($P142,#REF!,4,FALSE)),"",(VLOOKUP($P142,#REF!,4,FALSE)))</f>
        <v/>
      </c>
      <c r="O142" s="16" t="str">
        <f>IF(ISERROR(VLOOKUP($P142,#REF!,34,FALSE)),"",(VLOOKUP($P142,#REF!,34,FALSE)))</f>
        <v/>
      </c>
      <c r="P142" s="16" t="s">
        <v>906</v>
      </c>
      <c r="Q142" s="16" t="e">
        <f>VLOOKUP(C142,'functional class'!B:E,3,FALSE)</f>
        <v>#N/A</v>
      </c>
      <c r="R142" s="16" t="str">
        <f>IF(ISERROR(VLOOKUP($T142,'Funding 5.4'!$A:$BP,3,FALSE)),"",(VLOOKUP($T142,'Funding 5.4'!$A:$BP,3,FALSE)))</f>
        <v>FD001003001002000000000000000000000000</v>
      </c>
      <c r="S142" s="16" t="str">
        <f>IF(ISERROR(VLOOKUP($T142,'Funding 5.4'!$A:$BP,35,FALSE)),"",(VLOOKUP($T142,'Funding 5.4'!$A:$BP,35,FALSE)))</f>
        <v>5692f970-c29c-4044-80d7-1bcdbdd34348</v>
      </c>
      <c r="T142" s="16" t="s">
        <v>1087</v>
      </c>
      <c r="U142" s="16" t="str">
        <f>IF(F142="gains/losses",IF(ISERROR(VLOOKUP(W142,'item gains&amp;losses'!A:EV,3,FALSE)),"",VLOOKUP(W142,'item gains&amp;losses'!A:EV,3,FALSE)),IF(F142="I",IF(ISERROR(VLOOKUP(W142,'item rev'!A:EV,3,FALSE)),"",VLOOKUP(W142,'item rev'!A:EV,3,FALSE)),IF(F142="e",IF(ISERROR(VLOOKUP(W142,'item exp'!A:BQ,3,FALSE)),"",VLOOKUP(W142,'item exp'!A:BQ,3,FALSE)))))</f>
        <v>IE003002003001000000000000000000000000</v>
      </c>
      <c r="V142" s="16" t="str">
        <f>IF($F142="gains/losses",IF(ISERROR(VLOOKUP($W142,'item gains&amp;losses'!$A:$EV,35,FALSE)),"",VLOOKUP($W142,'item gains&amp;losses'!$A:$EV,35,FALSE)),IF($F142="I",IF(ISERROR(VLOOKUP($W142,'item rev'!$A:$EV,34,FALSE)),"",VLOOKUP($W142,'item rev'!$A:$EV,34,FALSE)),IF($F142="e",IF(ISERROR(VLOOKUP($W142,'item exp'!$A:$BQ,35,FALSE)),"",VLOOKUP($W142,'item exp'!$A:$BQ,35,FALSE)))))</f>
        <v>25ab776b-366d-402f-b073-045a42d7f3bd</v>
      </c>
      <c r="W142" s="16" t="str">
        <f>VLOOKUP(E142,'items list'!B:D,3,FALSE)</f>
        <v>Expenditure: Contracted Services - Consultants and Professional Services: Laboratory Services - Agriculture</v>
      </c>
      <c r="X142" s="16" t="str">
        <f>IF(ISERROR(VLOOKUP($Z142,'reg ind'!$A:$AI,3,FALSE)),"",(VLOOKUP($Z142,'reg ind'!$A:$AI,3,FALSE)))</f>
        <v>RX002003001002003003006001000000000000</v>
      </c>
      <c r="Y142" s="16" t="str">
        <f>IF(ISERROR(VLOOKUP($Z142,'reg ind'!$A:$AI,35,FALSE)),"",(VLOOKUP($Z142,'reg ind'!$A:$AI,35,FALSE)))</f>
        <v>f2564b3b-f64a-4df4-9e78-f1a994736e35</v>
      </c>
      <c r="Z142" s="16" t="s">
        <v>4358</v>
      </c>
      <c r="AA142" s="16" t="str">
        <f>IF(ISERROR(VLOOKUP($AC142,costing!$A:$BP,3,FALSE)),"",(VLOOKUP($AC142,costing!$A:$BP,3,FALSE)))</f>
        <v>CO002004000000000000000000000000000000</v>
      </c>
      <c r="AB142" s="16" t="str">
        <f>IF(ISERROR(VLOOKUP($AC142,costing!$A:$BP,35,FALSE)),"",(VLOOKUP($AC142,costing!$A:$BP,35,FALSE)))</f>
        <v>47c7ba65-c270-4a7f-91ba-3842eb629ddf</v>
      </c>
      <c r="AC142" s="16" t="s">
        <v>4368</v>
      </c>
    </row>
    <row r="143" spans="1:29" x14ac:dyDescent="0.2">
      <c r="A143" s="184"/>
      <c r="B143" s="184">
        <v>10</v>
      </c>
      <c r="C143" s="184">
        <v>12</v>
      </c>
      <c r="D143" s="184">
        <f t="shared" si="6"/>
        <v>5020</v>
      </c>
      <c r="E143" s="184">
        <v>1144</v>
      </c>
      <c r="F143" s="184" t="s">
        <v>662</v>
      </c>
      <c r="G143" s="16" t="s">
        <v>15</v>
      </c>
      <c r="H143" s="16" t="s">
        <v>25</v>
      </c>
      <c r="I143" s="16" t="s">
        <v>28</v>
      </c>
      <c r="J143" s="16" t="s">
        <v>35</v>
      </c>
      <c r="K143" s="16"/>
      <c r="L143" s="16"/>
      <c r="M143" s="16"/>
      <c r="N143" s="16" t="str">
        <f>IF(ISERROR(VLOOKUP($P143,#REF!,4,FALSE)),"",(VLOOKUP($P143,#REF!,4,FALSE)))</f>
        <v/>
      </c>
      <c r="O143" s="16" t="str">
        <f>IF(ISERROR(VLOOKUP($P143,#REF!,34,FALSE)),"",(VLOOKUP($P143,#REF!,34,FALSE)))</f>
        <v/>
      </c>
      <c r="P143" s="16" t="s">
        <v>906</v>
      </c>
      <c r="Q143" s="16" t="e">
        <f>VLOOKUP(C143,'functional class'!B:E,3,FALSE)</f>
        <v>#N/A</v>
      </c>
      <c r="R143" s="16" t="str">
        <f>IF(ISERROR(VLOOKUP($T143,'Funding 5.4'!$A:$BP,3,FALSE)),"",(VLOOKUP($T143,'Funding 5.4'!$A:$BP,3,FALSE)))</f>
        <v>FD001003001002000000000000000000000000</v>
      </c>
      <c r="S143" s="16" t="str">
        <f>IF(ISERROR(VLOOKUP($T143,'Funding 5.4'!$A:$BP,35,FALSE)),"",(VLOOKUP($T143,'Funding 5.4'!$A:$BP,35,FALSE)))</f>
        <v>5692f970-c29c-4044-80d7-1bcdbdd34348</v>
      </c>
      <c r="T143" s="16" t="s">
        <v>1087</v>
      </c>
      <c r="U143" s="16" t="str">
        <f>IF(F143="gains/losses",IF(ISERROR(VLOOKUP(W143,'item gains&amp;losses'!A:EV,3,FALSE)),"",VLOOKUP(W143,'item gains&amp;losses'!A:EV,3,FALSE)),IF(F143="I",IF(ISERROR(VLOOKUP(W143,'item rev'!A:EV,3,FALSE)),"",VLOOKUP(W143,'item rev'!A:EV,3,FALSE)),IF(F143="e",IF(ISERROR(VLOOKUP(W143,'item exp'!A:BQ,3,FALSE)),"",VLOOKUP(W143,'item exp'!A:BQ,3,FALSE)))))</f>
        <v>IE003002003002000000000000000000000000</v>
      </c>
      <c r="V143" s="16" t="str">
        <f>IF($F143="gains/losses",IF(ISERROR(VLOOKUP($W143,'item gains&amp;losses'!$A:$EV,35,FALSE)),"",VLOOKUP($W143,'item gains&amp;losses'!$A:$EV,35,FALSE)),IF($F143="I",IF(ISERROR(VLOOKUP($W143,'item rev'!$A:$EV,34,FALSE)),"",VLOOKUP($W143,'item rev'!$A:$EV,34,FALSE)),IF($F143="e",IF(ISERROR(VLOOKUP($W143,'item exp'!$A:$BQ,35,FALSE)),"",VLOOKUP($W143,'item exp'!$A:$BQ,35,FALSE)))))</f>
        <v>f4705e60-a52c-484a-95ce-c509934f004e</v>
      </c>
      <c r="W143" s="16" t="str">
        <f>VLOOKUP(E143,'items list'!B:D,3,FALSE)</f>
        <v xml:space="preserve">Expenditure: Contracted Services - Consultants and Professional Services: Laboratory Services - Medical </v>
      </c>
      <c r="X143" s="16" t="str">
        <f>IF(ISERROR(VLOOKUP($Z143,'reg ind'!$A:$AI,3,FALSE)),"",(VLOOKUP($Z143,'reg ind'!$A:$AI,3,FALSE)))</f>
        <v>RX002003001002003003006001000000000000</v>
      </c>
      <c r="Y143" s="16" t="str">
        <f>IF(ISERROR(VLOOKUP($Z143,'reg ind'!$A:$AI,35,FALSE)),"",(VLOOKUP($Z143,'reg ind'!$A:$AI,35,FALSE)))</f>
        <v>f2564b3b-f64a-4df4-9e78-f1a994736e35</v>
      </c>
      <c r="Z143" s="16" t="s">
        <v>4358</v>
      </c>
      <c r="AA143" s="16" t="str">
        <f>IF(ISERROR(VLOOKUP($AC143,costing!$A:$BP,3,FALSE)),"",(VLOOKUP($AC143,costing!$A:$BP,3,FALSE)))</f>
        <v>CO002004000000000000000000000000000000</v>
      </c>
      <c r="AB143" s="16" t="str">
        <f>IF(ISERROR(VLOOKUP($AC143,costing!$A:$BP,35,FALSE)),"",(VLOOKUP($AC143,costing!$A:$BP,35,FALSE)))</f>
        <v>47c7ba65-c270-4a7f-91ba-3842eb629ddf</v>
      </c>
      <c r="AC143" s="16" t="s">
        <v>4368</v>
      </c>
    </row>
    <row r="144" spans="1:29" x14ac:dyDescent="0.2">
      <c r="A144" s="184"/>
      <c r="B144" s="184">
        <v>10</v>
      </c>
      <c r="C144" s="184">
        <v>12</v>
      </c>
      <c r="D144" s="184">
        <f t="shared" si="6"/>
        <v>5020</v>
      </c>
      <c r="E144" s="184">
        <v>1145</v>
      </c>
      <c r="F144" s="184" t="s">
        <v>662</v>
      </c>
      <c r="G144" s="16" t="s">
        <v>15</v>
      </c>
      <c r="H144" s="16" t="s">
        <v>25</v>
      </c>
      <c r="I144" s="16" t="s">
        <v>28</v>
      </c>
      <c r="J144" s="16" t="s">
        <v>35</v>
      </c>
      <c r="K144" s="16"/>
      <c r="L144" s="16"/>
      <c r="M144" s="16"/>
      <c r="N144" s="16" t="str">
        <f>IF(ISERROR(VLOOKUP($P144,#REF!,4,FALSE)),"",(VLOOKUP($P144,#REF!,4,FALSE)))</f>
        <v/>
      </c>
      <c r="O144" s="16" t="str">
        <f>IF(ISERROR(VLOOKUP($P144,#REF!,34,FALSE)),"",(VLOOKUP($P144,#REF!,34,FALSE)))</f>
        <v/>
      </c>
      <c r="P144" s="16" t="s">
        <v>906</v>
      </c>
      <c r="Q144" s="16" t="e">
        <f>VLOOKUP(C144,'functional class'!B:E,3,FALSE)</f>
        <v>#N/A</v>
      </c>
      <c r="R144" s="16" t="str">
        <f>IF(ISERROR(VLOOKUP($T144,'Funding 5.4'!$A:$BP,3,FALSE)),"",(VLOOKUP($T144,'Funding 5.4'!$A:$BP,3,FALSE)))</f>
        <v>FD001003001002000000000000000000000000</v>
      </c>
      <c r="S144" s="16" t="str">
        <f>IF(ISERROR(VLOOKUP($T144,'Funding 5.4'!$A:$BP,35,FALSE)),"",(VLOOKUP($T144,'Funding 5.4'!$A:$BP,35,FALSE)))</f>
        <v>5692f970-c29c-4044-80d7-1bcdbdd34348</v>
      </c>
      <c r="T144" s="16" t="s">
        <v>1087</v>
      </c>
      <c r="U144" s="16" t="str">
        <f>IF(F144="gains/losses",IF(ISERROR(VLOOKUP(W144,'item gains&amp;losses'!A:EV,3,FALSE)),"",VLOOKUP(W144,'item gains&amp;losses'!A:EV,3,FALSE)),IF(F144="I",IF(ISERROR(VLOOKUP(W144,'item rev'!A:EV,3,FALSE)),"",VLOOKUP(W144,'item rev'!A:EV,3,FALSE)),IF(F144="e",IF(ISERROR(VLOOKUP(W144,'item exp'!A:BQ,3,FALSE)),"",VLOOKUP(W144,'item exp'!A:BQ,3,FALSE)))))</f>
        <v>IE003002003003000000000000000000000000</v>
      </c>
      <c r="V144" s="16" t="str">
        <f>IF($F144="gains/losses",IF(ISERROR(VLOOKUP($W144,'item gains&amp;losses'!$A:$EV,35,FALSE)),"",VLOOKUP($W144,'item gains&amp;losses'!$A:$EV,35,FALSE)),IF($F144="I",IF(ISERROR(VLOOKUP($W144,'item rev'!$A:$EV,34,FALSE)),"",VLOOKUP($W144,'item rev'!$A:$EV,34,FALSE)),IF($F144="e",IF(ISERROR(VLOOKUP($W144,'item exp'!$A:$BQ,35,FALSE)),"",VLOOKUP($W144,'item exp'!$A:$BQ,35,FALSE)))))</f>
        <v>62464724-5960-4afd-9560-42c5c2d5958e</v>
      </c>
      <c r="W144" s="16" t="str">
        <f>VLOOKUP(E144,'items list'!B:D,3,FALSE)</f>
        <v>Expenditure: Contracted Services - Consultants and Professional Services: Laboratory Services - Roads</v>
      </c>
      <c r="X144" s="16" t="str">
        <f>IF(ISERROR(VLOOKUP($Z144,'reg ind'!$A:$AI,3,FALSE)),"",(VLOOKUP($Z144,'reg ind'!$A:$AI,3,FALSE)))</f>
        <v>RX002003001002003003006001000000000000</v>
      </c>
      <c r="Y144" s="16" t="str">
        <f>IF(ISERROR(VLOOKUP($Z144,'reg ind'!$A:$AI,35,FALSE)),"",(VLOOKUP($Z144,'reg ind'!$A:$AI,35,FALSE)))</f>
        <v>f2564b3b-f64a-4df4-9e78-f1a994736e35</v>
      </c>
      <c r="Z144" s="16" t="s">
        <v>4358</v>
      </c>
      <c r="AA144" s="16" t="str">
        <f>IF(ISERROR(VLOOKUP($AC144,costing!$A:$BP,3,FALSE)),"",(VLOOKUP($AC144,costing!$A:$BP,3,FALSE)))</f>
        <v>CO002004000000000000000000000000000000</v>
      </c>
      <c r="AB144" s="16" t="str">
        <f>IF(ISERROR(VLOOKUP($AC144,costing!$A:$BP,35,FALSE)),"",(VLOOKUP($AC144,costing!$A:$BP,35,FALSE)))</f>
        <v>47c7ba65-c270-4a7f-91ba-3842eb629ddf</v>
      </c>
      <c r="AC144" s="16" t="s">
        <v>4368</v>
      </c>
    </row>
    <row r="145" spans="1:29" x14ac:dyDescent="0.2">
      <c r="A145" s="184"/>
      <c r="B145" s="184">
        <v>10</v>
      </c>
      <c r="C145" s="184">
        <v>12</v>
      </c>
      <c r="D145" s="184">
        <f t="shared" si="6"/>
        <v>5020</v>
      </c>
      <c r="E145" s="184">
        <v>1146</v>
      </c>
      <c r="F145" s="184" t="s">
        <v>662</v>
      </c>
      <c r="G145" s="16" t="s">
        <v>15</v>
      </c>
      <c r="H145" s="16" t="s">
        <v>25</v>
      </c>
      <c r="I145" s="16" t="s">
        <v>28</v>
      </c>
      <c r="J145" s="16" t="s">
        <v>35</v>
      </c>
      <c r="K145" s="16"/>
      <c r="L145" s="16"/>
      <c r="M145" s="16"/>
      <c r="N145" s="16" t="str">
        <f>IF(ISERROR(VLOOKUP($P145,#REF!,4,FALSE)),"",(VLOOKUP($P145,#REF!,4,FALSE)))</f>
        <v/>
      </c>
      <c r="O145" s="16" t="str">
        <f>IF(ISERROR(VLOOKUP($P145,#REF!,34,FALSE)),"",(VLOOKUP($P145,#REF!,34,FALSE)))</f>
        <v/>
      </c>
      <c r="P145" s="16" t="s">
        <v>906</v>
      </c>
      <c r="Q145" s="16" t="e">
        <f>VLOOKUP(C145,'functional class'!B:E,3,FALSE)</f>
        <v>#N/A</v>
      </c>
      <c r="R145" s="16" t="str">
        <f>IF(ISERROR(VLOOKUP($T145,'Funding 5.4'!$A:$BP,3,FALSE)),"",(VLOOKUP($T145,'Funding 5.4'!$A:$BP,3,FALSE)))</f>
        <v>FD001003001002000000000000000000000000</v>
      </c>
      <c r="S145" s="16" t="str">
        <f>IF(ISERROR(VLOOKUP($T145,'Funding 5.4'!$A:$BP,35,FALSE)),"",(VLOOKUP($T145,'Funding 5.4'!$A:$BP,35,FALSE)))</f>
        <v>5692f970-c29c-4044-80d7-1bcdbdd34348</v>
      </c>
      <c r="T145" s="16" t="s">
        <v>1087</v>
      </c>
      <c r="U145" s="16" t="str">
        <f>IF(F145="gains/losses",IF(ISERROR(VLOOKUP(W145,'item gains&amp;losses'!A:EV,3,FALSE)),"",VLOOKUP(W145,'item gains&amp;losses'!A:EV,3,FALSE)),IF(F145="I",IF(ISERROR(VLOOKUP(W145,'item rev'!A:EV,3,FALSE)),"",VLOOKUP(W145,'item rev'!A:EV,3,FALSE)),IF(F145="e",IF(ISERROR(VLOOKUP(W145,'item exp'!A:BQ,3,FALSE)),"",VLOOKUP(W145,'item exp'!A:BQ,3,FALSE)))))</f>
        <v>IE003002003004000000000000000000000000</v>
      </c>
      <c r="V145" s="16" t="str">
        <f>IF($F145="gains/losses",IF(ISERROR(VLOOKUP($W145,'item gains&amp;losses'!$A:$EV,35,FALSE)),"",VLOOKUP($W145,'item gains&amp;losses'!$A:$EV,35,FALSE)),IF($F145="I",IF(ISERROR(VLOOKUP($W145,'item rev'!$A:$EV,34,FALSE)),"",VLOOKUP($W145,'item rev'!$A:$EV,34,FALSE)),IF($F145="e",IF(ISERROR(VLOOKUP($W145,'item exp'!$A:$BQ,35,FALSE)),"",VLOOKUP($W145,'item exp'!$A:$BQ,35,FALSE)))))</f>
        <v>0b091c05-a1da-4c3f-904d-0064a1e13c93</v>
      </c>
      <c r="W145" s="16" t="str">
        <f>VLOOKUP(E145,'items list'!B:D,3,FALSE)</f>
        <v xml:space="preserve">Expenditure: Contracted Services - Consultants and Professional Services: Laboratory Services - Water </v>
      </c>
      <c r="X145" s="16" t="str">
        <f>IF(ISERROR(VLOOKUP($Z145,'reg ind'!$A:$AI,3,FALSE)),"",(VLOOKUP($Z145,'reg ind'!$A:$AI,3,FALSE)))</f>
        <v>RX002003001002003003006001000000000000</v>
      </c>
      <c r="Y145" s="16" t="str">
        <f>IF(ISERROR(VLOOKUP($Z145,'reg ind'!$A:$AI,35,FALSE)),"",(VLOOKUP($Z145,'reg ind'!$A:$AI,35,FALSE)))</f>
        <v>f2564b3b-f64a-4df4-9e78-f1a994736e35</v>
      </c>
      <c r="Z145" s="16" t="s">
        <v>4358</v>
      </c>
      <c r="AA145" s="16" t="str">
        <f>IF(ISERROR(VLOOKUP($AC145,costing!$A:$BP,3,FALSE)),"",(VLOOKUP($AC145,costing!$A:$BP,3,FALSE)))</f>
        <v>CO002004000000000000000000000000000000</v>
      </c>
      <c r="AB145" s="16" t="str">
        <f>IF(ISERROR(VLOOKUP($AC145,costing!$A:$BP,35,FALSE)),"",(VLOOKUP($AC145,costing!$A:$BP,35,FALSE)))</f>
        <v>47c7ba65-c270-4a7f-91ba-3842eb629ddf</v>
      </c>
      <c r="AC145" s="16" t="s">
        <v>4368</v>
      </c>
    </row>
    <row r="146" spans="1:29" x14ac:dyDescent="0.2">
      <c r="A146" s="184"/>
      <c r="B146" s="184">
        <v>10</v>
      </c>
      <c r="C146" s="184">
        <v>12</v>
      </c>
      <c r="D146" s="184">
        <f t="shared" si="6"/>
        <v>5021</v>
      </c>
      <c r="E146" s="184">
        <v>1147</v>
      </c>
      <c r="F146" s="184" t="s">
        <v>662</v>
      </c>
      <c r="G146" s="16" t="s">
        <v>15</v>
      </c>
      <c r="H146" s="16" t="s">
        <v>25</v>
      </c>
      <c r="I146" s="16" t="s">
        <v>28</v>
      </c>
      <c r="J146" s="16" t="s">
        <v>35</v>
      </c>
      <c r="K146" s="16"/>
      <c r="L146" s="16"/>
      <c r="M146" s="16"/>
      <c r="N146" s="16" t="str">
        <f>IF(ISERROR(VLOOKUP($P146,#REF!,4,FALSE)),"",(VLOOKUP($P146,#REF!,4,FALSE)))</f>
        <v/>
      </c>
      <c r="O146" s="16" t="str">
        <f>IF(ISERROR(VLOOKUP($P146,#REF!,34,FALSE)),"",(VLOOKUP($P146,#REF!,34,FALSE)))</f>
        <v/>
      </c>
      <c r="P146" s="16" t="s">
        <v>906</v>
      </c>
      <c r="Q146" s="16" t="e">
        <f>VLOOKUP(C146,'functional class'!B:E,3,FALSE)</f>
        <v>#N/A</v>
      </c>
      <c r="R146" s="16" t="str">
        <f>IF(ISERROR(VLOOKUP($T146,'Funding 5.4'!$A:$BP,3,FALSE)),"",(VLOOKUP($T146,'Funding 5.4'!$A:$BP,3,FALSE)))</f>
        <v>FD001003001002000000000000000000000000</v>
      </c>
      <c r="S146" s="16" t="str">
        <f>IF(ISERROR(VLOOKUP($T146,'Funding 5.4'!$A:$BP,35,FALSE)),"",(VLOOKUP($T146,'Funding 5.4'!$A:$BP,35,FALSE)))</f>
        <v>5692f970-c29c-4044-80d7-1bcdbdd34348</v>
      </c>
      <c r="T146" s="16" t="s">
        <v>1087</v>
      </c>
      <c r="U146" s="16" t="str">
        <f>IF(F146="gains/losses",IF(ISERROR(VLOOKUP(W146,'item gains&amp;losses'!A:EV,3,FALSE)),"",VLOOKUP(W146,'item gains&amp;losses'!A:EV,3,FALSE)),IF(F146="I",IF(ISERROR(VLOOKUP(W146,'item rev'!A:EV,3,FALSE)),"",VLOOKUP(W146,'item rev'!A:EV,3,FALSE)),IF(F146="e",IF(ISERROR(VLOOKUP(W146,'item exp'!A:BQ,3,FALSE)),"",VLOOKUP(W146,'item exp'!A:BQ,3,FALSE)))))</f>
        <v>IE003002004000000000000000000000000000</v>
      </c>
      <c r="V146" s="16" t="str">
        <f>IF($F146="gains/losses",IF(ISERROR(VLOOKUP($W146,'item gains&amp;losses'!$A:$EV,35,FALSE)),"",VLOOKUP($W146,'item gains&amp;losses'!$A:$EV,35,FALSE)),IF($F146="I",IF(ISERROR(VLOOKUP($W146,'item rev'!$A:$EV,34,FALSE)),"",VLOOKUP($W146,'item rev'!$A:$EV,34,FALSE)),IF($F146="e",IF(ISERROR(VLOOKUP($W146,'item exp'!$A:$BQ,35,FALSE)),"",VLOOKUP($W146,'item exp'!$A:$BQ,35,FALSE)))))</f>
        <v>4d370419-e9c6-4382-b14f-54d7f3fc869f</v>
      </c>
      <c r="W146" s="16" t="str">
        <f>VLOOKUP(E146,'items list'!B:D,3,FALSE)</f>
        <v>Expenditure: Contracted Services - Consultants and Professional Services: Legal Cost</v>
      </c>
      <c r="X146" s="16" t="str">
        <f>IF(ISERROR(VLOOKUP($Z146,'reg ind'!$A:$AI,3,FALSE)),"",(VLOOKUP($Z146,'reg ind'!$A:$AI,3,FALSE)))</f>
        <v>RX002003001002003003006001000000000000</v>
      </c>
      <c r="Y146" s="16" t="str">
        <f>IF(ISERROR(VLOOKUP($Z146,'reg ind'!$A:$AI,35,FALSE)),"",(VLOOKUP($Z146,'reg ind'!$A:$AI,35,FALSE)))</f>
        <v>f2564b3b-f64a-4df4-9e78-f1a994736e35</v>
      </c>
      <c r="Z146" s="16" t="s">
        <v>4358</v>
      </c>
      <c r="AA146" s="16" t="str">
        <f>IF(ISERROR(VLOOKUP($AC146,costing!$A:$BP,3,FALSE)),"",(VLOOKUP($AC146,costing!$A:$BP,3,FALSE)))</f>
        <v>CO002004000000000000000000000000000000</v>
      </c>
      <c r="AB146" s="16" t="str">
        <f>IF(ISERROR(VLOOKUP($AC146,costing!$A:$BP,35,FALSE)),"",(VLOOKUP($AC146,costing!$A:$BP,35,FALSE)))</f>
        <v>47c7ba65-c270-4a7f-91ba-3842eb629ddf</v>
      </c>
      <c r="AC146" s="16" t="s">
        <v>4368</v>
      </c>
    </row>
    <row r="147" spans="1:29" x14ac:dyDescent="0.2">
      <c r="A147" s="184"/>
      <c r="B147" s="184">
        <v>10</v>
      </c>
      <c r="C147" s="184">
        <v>12</v>
      </c>
      <c r="D147" s="184">
        <f t="shared" si="6"/>
        <v>5021</v>
      </c>
      <c r="E147" s="184">
        <v>1148</v>
      </c>
      <c r="F147" s="184" t="s">
        <v>662</v>
      </c>
      <c r="G147" s="16" t="s">
        <v>15</v>
      </c>
      <c r="H147" s="16" t="s">
        <v>25</v>
      </c>
      <c r="I147" s="16" t="s">
        <v>28</v>
      </c>
      <c r="J147" s="16" t="s">
        <v>35</v>
      </c>
      <c r="K147" s="16"/>
      <c r="L147" s="16"/>
      <c r="M147" s="16"/>
      <c r="N147" s="16" t="str">
        <f>IF(ISERROR(VLOOKUP($P147,#REF!,4,FALSE)),"",(VLOOKUP($P147,#REF!,4,FALSE)))</f>
        <v/>
      </c>
      <c r="O147" s="16" t="str">
        <f>IF(ISERROR(VLOOKUP($P147,#REF!,34,FALSE)),"",(VLOOKUP($P147,#REF!,34,FALSE)))</f>
        <v/>
      </c>
      <c r="P147" s="16" t="s">
        <v>906</v>
      </c>
      <c r="Q147" s="16" t="e">
        <f>VLOOKUP(C147,'functional class'!B:E,3,FALSE)</f>
        <v>#N/A</v>
      </c>
      <c r="R147" s="16" t="str">
        <f>IF(ISERROR(VLOOKUP($T147,'Funding 5.4'!$A:$BP,3,FALSE)),"",(VLOOKUP($T147,'Funding 5.4'!$A:$BP,3,FALSE)))</f>
        <v>FD001003001002000000000000000000000000</v>
      </c>
      <c r="S147" s="16" t="str">
        <f>IF(ISERROR(VLOOKUP($T147,'Funding 5.4'!$A:$BP,35,FALSE)),"",(VLOOKUP($T147,'Funding 5.4'!$A:$BP,35,FALSE)))</f>
        <v>5692f970-c29c-4044-80d7-1bcdbdd34348</v>
      </c>
      <c r="T147" s="16" t="s">
        <v>1087</v>
      </c>
      <c r="U147" s="16" t="str">
        <f>IF(F147="gains/losses",IF(ISERROR(VLOOKUP(W147,'item gains&amp;losses'!A:EV,3,FALSE)),"",VLOOKUP(W147,'item gains&amp;losses'!A:EV,3,FALSE)),IF(F147="I",IF(ISERROR(VLOOKUP(W147,'item rev'!A:EV,3,FALSE)),"",VLOOKUP(W147,'item rev'!A:EV,3,FALSE)),IF(F147="e",IF(ISERROR(VLOOKUP(W147,'item exp'!A:BQ,3,FALSE)),"",VLOOKUP(W147,'item exp'!A:BQ,3,FALSE)))))</f>
        <v>IE003002004001000000000000000000000000</v>
      </c>
      <c r="V147" s="16" t="str">
        <f>IF($F147="gains/losses",IF(ISERROR(VLOOKUP($W147,'item gains&amp;losses'!$A:$EV,35,FALSE)),"",VLOOKUP($W147,'item gains&amp;losses'!$A:$EV,35,FALSE)),IF($F147="I",IF(ISERROR(VLOOKUP($W147,'item rev'!$A:$EV,34,FALSE)),"",VLOOKUP($W147,'item rev'!$A:$EV,34,FALSE)),IF($F147="e",IF(ISERROR(VLOOKUP($W147,'item exp'!$A:$BQ,35,FALSE)),"",VLOOKUP($W147,'item exp'!$A:$BQ,35,FALSE)))))</f>
        <v>70565d91-66a3-4c39-876c-9f06b3276529</v>
      </c>
      <c r="W147" s="16" t="str">
        <f>VLOOKUP(E147,'items list'!B:D,3,FALSE)</f>
        <v>Expenditure: Contracted Services - Consultants and Professional Services: Legal Cost - Legal Advice and Litigation</v>
      </c>
      <c r="X147" s="16" t="str">
        <f>IF(ISERROR(VLOOKUP($Z147,'reg ind'!$A:$AI,3,FALSE)),"",(VLOOKUP($Z147,'reg ind'!$A:$AI,3,FALSE)))</f>
        <v>RX002003001002003003006001000000000000</v>
      </c>
      <c r="Y147" s="16" t="str">
        <f>IF(ISERROR(VLOOKUP($Z147,'reg ind'!$A:$AI,35,FALSE)),"",(VLOOKUP($Z147,'reg ind'!$A:$AI,35,FALSE)))</f>
        <v>f2564b3b-f64a-4df4-9e78-f1a994736e35</v>
      </c>
      <c r="Z147" s="16" t="s">
        <v>4358</v>
      </c>
      <c r="AA147" s="16" t="str">
        <f>IF(ISERROR(VLOOKUP($AC147,costing!$A:$BP,3,FALSE)),"",(VLOOKUP($AC147,costing!$A:$BP,3,FALSE)))</f>
        <v>CO002004000000000000000000000000000000</v>
      </c>
      <c r="AB147" s="16" t="str">
        <f>IF(ISERROR(VLOOKUP($AC147,costing!$A:$BP,35,FALSE)),"",(VLOOKUP($AC147,costing!$A:$BP,35,FALSE)))</f>
        <v>47c7ba65-c270-4a7f-91ba-3842eb629ddf</v>
      </c>
      <c r="AC147" s="16" t="s">
        <v>4368</v>
      </c>
    </row>
    <row r="148" spans="1:29" x14ac:dyDescent="0.2">
      <c r="A148" s="184"/>
      <c r="B148" s="184">
        <v>10</v>
      </c>
      <c r="C148" s="184">
        <v>12</v>
      </c>
      <c r="D148" s="184">
        <f t="shared" si="6"/>
        <v>5021</v>
      </c>
      <c r="E148" s="184">
        <v>1149</v>
      </c>
      <c r="F148" s="184" t="s">
        <v>662</v>
      </c>
      <c r="G148" s="16" t="s">
        <v>15</v>
      </c>
      <c r="H148" s="16" t="s">
        <v>25</v>
      </c>
      <c r="I148" s="16" t="s">
        <v>28</v>
      </c>
      <c r="J148" s="16" t="s">
        <v>35</v>
      </c>
      <c r="K148" s="16"/>
      <c r="L148" s="16"/>
      <c r="M148" s="16"/>
      <c r="N148" s="16" t="str">
        <f>IF(ISERROR(VLOOKUP($P148,#REF!,4,FALSE)),"",(VLOOKUP($P148,#REF!,4,FALSE)))</f>
        <v/>
      </c>
      <c r="O148" s="16" t="str">
        <f>IF(ISERROR(VLOOKUP($P148,#REF!,34,FALSE)),"",(VLOOKUP($P148,#REF!,34,FALSE)))</f>
        <v/>
      </c>
      <c r="P148" s="16" t="s">
        <v>906</v>
      </c>
      <c r="Q148" s="16" t="e">
        <f>VLOOKUP(C148,'functional class'!B:E,3,FALSE)</f>
        <v>#N/A</v>
      </c>
      <c r="R148" s="16" t="str">
        <f>IF(ISERROR(VLOOKUP($T148,'Funding 5.4'!$A:$BP,3,FALSE)),"",(VLOOKUP($T148,'Funding 5.4'!$A:$BP,3,FALSE)))</f>
        <v>FD001003001002000000000000000000000000</v>
      </c>
      <c r="S148" s="16" t="str">
        <f>IF(ISERROR(VLOOKUP($T148,'Funding 5.4'!$A:$BP,35,FALSE)),"",(VLOOKUP($T148,'Funding 5.4'!$A:$BP,35,FALSE)))</f>
        <v>5692f970-c29c-4044-80d7-1bcdbdd34348</v>
      </c>
      <c r="T148" s="16" t="s">
        <v>1087</v>
      </c>
      <c r="U148" s="16" t="str">
        <f>IF(F148="gains/losses",IF(ISERROR(VLOOKUP(W148,'item gains&amp;losses'!A:EV,3,FALSE)),"",VLOOKUP(W148,'item gains&amp;losses'!A:EV,3,FALSE)),IF(F148="I",IF(ISERROR(VLOOKUP(W148,'item rev'!A:EV,3,FALSE)),"",VLOOKUP(W148,'item rev'!A:EV,3,FALSE)),IF(F148="e",IF(ISERROR(VLOOKUP(W148,'item exp'!A:BQ,3,FALSE)),"",VLOOKUP(W148,'item exp'!A:BQ,3,FALSE)))))</f>
        <v>IE003002004002000000000000000000000000</v>
      </c>
      <c r="V148" s="16" t="str">
        <f>IF($F148="gains/losses",IF(ISERROR(VLOOKUP($W148,'item gains&amp;losses'!$A:$EV,35,FALSE)),"",VLOOKUP($W148,'item gains&amp;losses'!$A:$EV,35,FALSE)),IF($F148="I",IF(ISERROR(VLOOKUP($W148,'item rev'!$A:$EV,34,FALSE)),"",VLOOKUP($W148,'item rev'!$A:$EV,34,FALSE)),IF($F148="e",IF(ISERROR(VLOOKUP($W148,'item exp'!$A:$BQ,35,FALSE)),"",VLOOKUP($W148,'item exp'!$A:$BQ,35,FALSE)))))</f>
        <v>2d5f738a-de5c-4557-ab2b-b3bab2b4d620</v>
      </c>
      <c r="W148" s="16" t="str">
        <f>VLOOKUP(E148,'items list'!B:D,3,FALSE)</f>
        <v>Expenditure: Contracted Services - Consultants and Professional Services: Legal Cost - Issue of Summons</v>
      </c>
      <c r="X148" s="16" t="str">
        <f>IF(ISERROR(VLOOKUP($Z148,'reg ind'!$A:$AI,3,FALSE)),"",(VLOOKUP($Z148,'reg ind'!$A:$AI,3,FALSE)))</f>
        <v>RX002003001002003003006001000000000000</v>
      </c>
      <c r="Y148" s="16" t="str">
        <f>IF(ISERROR(VLOOKUP($Z148,'reg ind'!$A:$AI,35,FALSE)),"",(VLOOKUP($Z148,'reg ind'!$A:$AI,35,FALSE)))</f>
        <v>f2564b3b-f64a-4df4-9e78-f1a994736e35</v>
      </c>
      <c r="Z148" s="16" t="s">
        <v>4358</v>
      </c>
      <c r="AA148" s="16" t="str">
        <f>IF(ISERROR(VLOOKUP($AC148,costing!$A:$BP,3,FALSE)),"",(VLOOKUP($AC148,costing!$A:$BP,3,FALSE)))</f>
        <v>CO002004000000000000000000000000000000</v>
      </c>
      <c r="AB148" s="16" t="str">
        <f>IF(ISERROR(VLOOKUP($AC148,costing!$A:$BP,35,FALSE)),"",(VLOOKUP($AC148,costing!$A:$BP,35,FALSE)))</f>
        <v>47c7ba65-c270-4a7f-91ba-3842eb629ddf</v>
      </c>
      <c r="AC148" s="16" t="s">
        <v>4368</v>
      </c>
    </row>
    <row r="149" spans="1:29" x14ac:dyDescent="0.2">
      <c r="A149" s="184"/>
      <c r="B149" s="184">
        <v>10</v>
      </c>
      <c r="C149" s="184">
        <v>12</v>
      </c>
      <c r="D149" s="184">
        <f t="shared" si="6"/>
        <v>5021</v>
      </c>
      <c r="E149" s="184">
        <v>1150</v>
      </c>
      <c r="F149" s="184" t="s">
        <v>662</v>
      </c>
      <c r="G149" s="16" t="s">
        <v>15</v>
      </c>
      <c r="H149" s="16" t="s">
        <v>25</v>
      </c>
      <c r="I149" s="16" t="s">
        <v>28</v>
      </c>
      <c r="J149" s="16" t="s">
        <v>35</v>
      </c>
      <c r="K149" s="16"/>
      <c r="L149" s="16"/>
      <c r="M149" s="16"/>
      <c r="N149" s="16" t="str">
        <f>IF(ISERROR(VLOOKUP($P149,#REF!,4,FALSE)),"",(VLOOKUP($P149,#REF!,4,FALSE)))</f>
        <v/>
      </c>
      <c r="O149" s="16" t="str">
        <f>IF(ISERROR(VLOOKUP($P149,#REF!,34,FALSE)),"",(VLOOKUP($P149,#REF!,34,FALSE)))</f>
        <v/>
      </c>
      <c r="P149" s="16" t="s">
        <v>906</v>
      </c>
      <c r="Q149" s="16" t="e">
        <f>VLOOKUP(C149,'functional class'!B:E,3,FALSE)</f>
        <v>#N/A</v>
      </c>
      <c r="R149" s="16" t="str">
        <f>IF(ISERROR(VLOOKUP($T149,'Funding 5.4'!$A:$BP,3,FALSE)),"",(VLOOKUP($T149,'Funding 5.4'!$A:$BP,3,FALSE)))</f>
        <v>FD001003001002000000000000000000000000</v>
      </c>
      <c r="S149" s="16" t="str">
        <f>IF(ISERROR(VLOOKUP($T149,'Funding 5.4'!$A:$BP,35,FALSE)),"",(VLOOKUP($T149,'Funding 5.4'!$A:$BP,35,FALSE)))</f>
        <v>5692f970-c29c-4044-80d7-1bcdbdd34348</v>
      </c>
      <c r="T149" s="16" t="s">
        <v>1087</v>
      </c>
      <c r="U149" s="16" t="str">
        <f>IF(F149="gains/losses",IF(ISERROR(VLOOKUP(W149,'item gains&amp;losses'!A:EV,3,FALSE)),"",VLOOKUP(W149,'item gains&amp;losses'!A:EV,3,FALSE)),IF(F149="I",IF(ISERROR(VLOOKUP(W149,'item rev'!A:EV,3,FALSE)),"",VLOOKUP(W149,'item rev'!A:EV,3,FALSE)),IF(F149="e",IF(ISERROR(VLOOKUP(W149,'item exp'!A:BQ,3,FALSE)),"",VLOOKUP(W149,'item exp'!A:BQ,3,FALSE)))))</f>
        <v>IE003002004003000000000000000000000000</v>
      </c>
      <c r="V149" s="16" t="str">
        <f>IF($F149="gains/losses",IF(ISERROR(VLOOKUP($W149,'item gains&amp;losses'!$A:$EV,35,FALSE)),"",VLOOKUP($W149,'item gains&amp;losses'!$A:$EV,35,FALSE)),IF($F149="I",IF(ISERROR(VLOOKUP($W149,'item rev'!$A:$EV,34,FALSE)),"",VLOOKUP($W149,'item rev'!$A:$EV,34,FALSE)),IF($F149="e",IF(ISERROR(VLOOKUP($W149,'item exp'!$A:$BQ,35,FALSE)),"",VLOOKUP($W149,'item exp'!$A:$BQ,35,FALSE)))))</f>
        <v>15cc1208-bf34-46f1-abb4-50b410684a30</v>
      </c>
      <c r="W149" s="16" t="str">
        <f>VLOOKUP(E149,'items list'!B:D,3,FALSE)</f>
        <v xml:space="preserve">Expenditure: Contracted Services - Consultants and Professional Services: Legal Cost - Collection </v>
      </c>
      <c r="X149" s="16" t="str">
        <f>IF(ISERROR(VLOOKUP($Z149,'reg ind'!$A:$AI,3,FALSE)),"",(VLOOKUP($Z149,'reg ind'!$A:$AI,3,FALSE)))</f>
        <v>RX002003001002003003006001000000000000</v>
      </c>
      <c r="Y149" s="16" t="str">
        <f>IF(ISERROR(VLOOKUP($Z149,'reg ind'!$A:$AI,35,FALSE)),"",(VLOOKUP($Z149,'reg ind'!$A:$AI,35,FALSE)))</f>
        <v>f2564b3b-f64a-4df4-9e78-f1a994736e35</v>
      </c>
      <c r="Z149" s="16" t="s">
        <v>4358</v>
      </c>
      <c r="AA149" s="16" t="str">
        <f>IF(ISERROR(VLOOKUP($AC149,costing!$A:$BP,3,FALSE)),"",(VLOOKUP($AC149,costing!$A:$BP,3,FALSE)))</f>
        <v>CO002004000000000000000000000000000000</v>
      </c>
      <c r="AB149" s="16" t="str">
        <f>IF(ISERROR(VLOOKUP($AC149,costing!$A:$BP,35,FALSE)),"",(VLOOKUP($AC149,costing!$A:$BP,35,FALSE)))</f>
        <v>47c7ba65-c270-4a7f-91ba-3842eb629ddf</v>
      </c>
      <c r="AC149" s="16" t="s">
        <v>4368</v>
      </c>
    </row>
    <row r="150" spans="1:29" x14ac:dyDescent="0.2">
      <c r="A150" s="184"/>
      <c r="B150" s="184">
        <v>10</v>
      </c>
      <c r="C150" s="184">
        <v>12</v>
      </c>
      <c r="D150" s="184">
        <f t="shared" si="6"/>
        <v>5021</v>
      </c>
      <c r="E150" s="184">
        <v>1151</v>
      </c>
      <c r="F150" s="184" t="s">
        <v>662</v>
      </c>
      <c r="G150" s="16" t="s">
        <v>15</v>
      </c>
      <c r="H150" s="16" t="s">
        <v>25</v>
      </c>
      <c r="I150" s="16" t="s">
        <v>28</v>
      </c>
      <c r="J150" s="16" t="s">
        <v>35</v>
      </c>
      <c r="K150" s="16"/>
      <c r="L150" s="16"/>
      <c r="M150" s="16"/>
      <c r="N150" s="16" t="str">
        <f>IF(ISERROR(VLOOKUP($P150,#REF!,4,FALSE)),"",(VLOOKUP($P150,#REF!,4,FALSE)))</f>
        <v/>
      </c>
      <c r="O150" s="16" t="str">
        <f>IF(ISERROR(VLOOKUP($P150,#REF!,34,FALSE)),"",(VLOOKUP($P150,#REF!,34,FALSE)))</f>
        <v/>
      </c>
      <c r="P150" s="16" t="s">
        <v>906</v>
      </c>
      <c r="Q150" s="16" t="e">
        <f>VLOOKUP(C150,'functional class'!B:E,3,FALSE)</f>
        <v>#N/A</v>
      </c>
      <c r="R150" s="16" t="str">
        <f>IF(ISERROR(VLOOKUP($T150,'Funding 5.4'!$A:$BP,3,FALSE)),"",(VLOOKUP($T150,'Funding 5.4'!$A:$BP,3,FALSE)))</f>
        <v>FD001003001002000000000000000000000000</v>
      </c>
      <c r="S150" s="16" t="str">
        <f>IF(ISERROR(VLOOKUP($T150,'Funding 5.4'!$A:$BP,35,FALSE)),"",(VLOOKUP($T150,'Funding 5.4'!$A:$BP,35,FALSE)))</f>
        <v>5692f970-c29c-4044-80d7-1bcdbdd34348</v>
      </c>
      <c r="T150" s="16" t="s">
        <v>1087</v>
      </c>
      <c r="U150" s="16" t="str">
        <f>IF(F150="gains/losses",IF(ISERROR(VLOOKUP(W150,'item gains&amp;losses'!A:EV,3,FALSE)),"",VLOOKUP(W150,'item gains&amp;losses'!A:EV,3,FALSE)),IF(F150="I",IF(ISERROR(VLOOKUP(W150,'item rev'!A:EV,3,FALSE)),"",VLOOKUP(W150,'item rev'!A:EV,3,FALSE)),IF(F150="e",IF(ISERROR(VLOOKUP(W150,'item exp'!A:BQ,3,FALSE)),"",VLOOKUP(W150,'item exp'!A:BQ,3,FALSE)))))</f>
        <v>IE003003000000000000000000000000000000</v>
      </c>
      <c r="V150" s="16" t="str">
        <f>IF($F150="gains/losses",IF(ISERROR(VLOOKUP($W150,'item gains&amp;losses'!$A:$EV,35,FALSE)),"",VLOOKUP($W150,'item gains&amp;losses'!$A:$EV,35,FALSE)),IF($F150="I",IF(ISERROR(VLOOKUP($W150,'item rev'!$A:$EV,34,FALSE)),"",VLOOKUP($W150,'item rev'!$A:$EV,34,FALSE)),IF($F150="e",IF(ISERROR(VLOOKUP($W150,'item exp'!$A:$BQ,35,FALSE)),"",VLOOKUP($W150,'item exp'!$A:$BQ,35,FALSE)))))</f>
        <v>bdc7fcba-90b2-4ce9-b3b6-31a5298f67b6</v>
      </c>
      <c r="W150" s="16" t="str">
        <f>VLOOKUP(E150,'items list'!B:D,3,FALSE)</f>
        <v>Expenditure: Contracted Services - Contractors</v>
      </c>
      <c r="X150" s="16" t="str">
        <f>IF(ISERROR(VLOOKUP($Z150,'reg ind'!$A:$AI,3,FALSE)),"",(VLOOKUP($Z150,'reg ind'!$A:$AI,3,FALSE)))</f>
        <v>RX002003001002003003006001000000000000</v>
      </c>
      <c r="Y150" s="16" t="str">
        <f>IF(ISERROR(VLOOKUP($Z150,'reg ind'!$A:$AI,35,FALSE)),"",(VLOOKUP($Z150,'reg ind'!$A:$AI,35,FALSE)))</f>
        <v>f2564b3b-f64a-4df4-9e78-f1a994736e35</v>
      </c>
      <c r="Z150" s="16" t="s">
        <v>4358</v>
      </c>
      <c r="AA150" s="16" t="str">
        <f>IF(ISERROR(VLOOKUP($AC150,costing!$A:$BP,3,FALSE)),"",(VLOOKUP($AC150,costing!$A:$BP,3,FALSE)))</f>
        <v>CO002004000000000000000000000000000000</v>
      </c>
      <c r="AB150" s="16" t="str">
        <f>IF(ISERROR(VLOOKUP($AC150,costing!$A:$BP,35,FALSE)),"",(VLOOKUP($AC150,costing!$A:$BP,35,FALSE)))</f>
        <v>47c7ba65-c270-4a7f-91ba-3842eb629ddf</v>
      </c>
      <c r="AC150" s="16" t="s">
        <v>4368</v>
      </c>
    </row>
    <row r="151" spans="1:29" x14ac:dyDescent="0.2">
      <c r="A151" s="184"/>
      <c r="B151" s="184">
        <v>10</v>
      </c>
      <c r="C151" s="184">
        <v>12</v>
      </c>
      <c r="D151" s="184">
        <f t="shared" si="6"/>
        <v>5021</v>
      </c>
      <c r="E151" s="184">
        <v>1152</v>
      </c>
      <c r="F151" s="184" t="s">
        <v>662</v>
      </c>
      <c r="G151" s="16" t="s">
        <v>15</v>
      </c>
      <c r="H151" s="16" t="s">
        <v>25</v>
      </c>
      <c r="I151" s="16" t="s">
        <v>28</v>
      </c>
      <c r="J151" s="16" t="s">
        <v>35</v>
      </c>
      <c r="K151" s="16"/>
      <c r="L151" s="16"/>
      <c r="M151" s="16"/>
      <c r="N151" s="16" t="str">
        <f>IF(ISERROR(VLOOKUP($P151,#REF!,4,FALSE)),"",(VLOOKUP($P151,#REF!,4,FALSE)))</f>
        <v/>
      </c>
      <c r="O151" s="16" t="str">
        <f>IF(ISERROR(VLOOKUP($P151,#REF!,34,FALSE)),"",(VLOOKUP($P151,#REF!,34,FALSE)))</f>
        <v/>
      </c>
      <c r="P151" s="16" t="s">
        <v>906</v>
      </c>
      <c r="Q151" s="16" t="e">
        <f>VLOOKUP(C151,'functional class'!B:E,3,FALSE)</f>
        <v>#N/A</v>
      </c>
      <c r="R151" s="16" t="str">
        <f>IF(ISERROR(VLOOKUP($T151,'Funding 5.4'!$A:$BP,3,FALSE)),"",(VLOOKUP($T151,'Funding 5.4'!$A:$BP,3,FALSE)))</f>
        <v>FD001003001002000000000000000000000000</v>
      </c>
      <c r="S151" s="16" t="str">
        <f>IF(ISERROR(VLOOKUP($T151,'Funding 5.4'!$A:$BP,35,FALSE)),"",(VLOOKUP($T151,'Funding 5.4'!$A:$BP,35,FALSE)))</f>
        <v>5692f970-c29c-4044-80d7-1bcdbdd34348</v>
      </c>
      <c r="T151" s="16" t="s">
        <v>1087</v>
      </c>
      <c r="U151" s="16" t="str">
        <f>IF(F151="gains/losses",IF(ISERROR(VLOOKUP(W151,'item gains&amp;losses'!A:EV,3,FALSE)),"",VLOOKUP(W151,'item gains&amp;losses'!A:EV,3,FALSE)),IF(F151="I",IF(ISERROR(VLOOKUP(W151,'item rev'!A:EV,3,FALSE)),"",VLOOKUP(W151,'item rev'!A:EV,3,FALSE)),IF(F151="e",IF(ISERROR(VLOOKUP(W151,'item exp'!A:BQ,3,FALSE)),"",VLOOKUP(W151,'item exp'!A:BQ,3,FALSE)))))</f>
        <v>IE003003001000000000000000000000000000</v>
      </c>
      <c r="V151" s="16" t="str">
        <f>IF($F151="gains/losses",IF(ISERROR(VLOOKUP($W151,'item gains&amp;losses'!$A:$EV,35,FALSE)),"",VLOOKUP($W151,'item gains&amp;losses'!$A:$EV,35,FALSE)),IF($F151="I",IF(ISERROR(VLOOKUP($W151,'item rev'!$A:$EV,34,FALSE)),"",VLOOKUP($W151,'item rev'!$A:$EV,34,FALSE)),IF($F151="e",IF(ISERROR(VLOOKUP($W151,'item exp'!$A:$BQ,35,FALSE)),"",VLOOKUP($W151,'item exp'!$A:$BQ,35,FALSE)))))</f>
        <v>160fc642-2fb7-455a-8500-cfd9f8b189c4</v>
      </c>
      <c r="W151" s="16" t="str">
        <f>VLOOKUP(E151,'items list'!B:D,3,FALSE)</f>
        <v>Expenditure: Contracted Services - Contractors: Aerial Photography</v>
      </c>
      <c r="X151" s="16" t="str">
        <f>IF(ISERROR(VLOOKUP($Z151,'reg ind'!$A:$AI,3,FALSE)),"",(VLOOKUP($Z151,'reg ind'!$A:$AI,3,FALSE)))</f>
        <v>RX002003001002003003006001000000000000</v>
      </c>
      <c r="Y151" s="16" t="str">
        <f>IF(ISERROR(VLOOKUP($Z151,'reg ind'!$A:$AI,35,FALSE)),"",(VLOOKUP($Z151,'reg ind'!$A:$AI,35,FALSE)))</f>
        <v>f2564b3b-f64a-4df4-9e78-f1a994736e35</v>
      </c>
      <c r="Z151" s="16" t="s">
        <v>4358</v>
      </c>
      <c r="AA151" s="16" t="str">
        <f>IF(ISERROR(VLOOKUP($AC151,costing!$A:$BP,3,FALSE)),"",(VLOOKUP($AC151,costing!$A:$BP,3,FALSE)))</f>
        <v>CO002004000000000000000000000000000000</v>
      </c>
      <c r="AB151" s="16" t="str">
        <f>IF(ISERROR(VLOOKUP($AC151,costing!$A:$BP,35,FALSE)),"",(VLOOKUP($AC151,costing!$A:$BP,35,FALSE)))</f>
        <v>47c7ba65-c270-4a7f-91ba-3842eb629ddf</v>
      </c>
      <c r="AC151" s="16" t="s">
        <v>4368</v>
      </c>
    </row>
    <row r="152" spans="1:29" x14ac:dyDescent="0.2">
      <c r="A152" s="184"/>
      <c r="B152" s="184">
        <v>10</v>
      </c>
      <c r="C152" s="184">
        <v>12</v>
      </c>
      <c r="D152" s="184">
        <f t="shared" si="6"/>
        <v>5021</v>
      </c>
      <c r="E152" s="184">
        <v>1153</v>
      </c>
      <c r="F152" s="184" t="s">
        <v>662</v>
      </c>
      <c r="G152" s="16" t="s">
        <v>15</v>
      </c>
      <c r="H152" s="16" t="s">
        <v>25</v>
      </c>
      <c r="I152" s="16" t="s">
        <v>28</v>
      </c>
      <c r="J152" s="16" t="s">
        <v>35</v>
      </c>
      <c r="K152" s="16"/>
      <c r="L152" s="16"/>
      <c r="M152" s="16"/>
      <c r="N152" s="16" t="str">
        <f>IF(ISERROR(VLOOKUP($P152,#REF!,4,FALSE)),"",(VLOOKUP($P152,#REF!,4,FALSE)))</f>
        <v/>
      </c>
      <c r="O152" s="16" t="str">
        <f>IF(ISERROR(VLOOKUP($P152,#REF!,34,FALSE)),"",(VLOOKUP($P152,#REF!,34,FALSE)))</f>
        <v/>
      </c>
      <c r="P152" s="16" t="s">
        <v>906</v>
      </c>
      <c r="Q152" s="16" t="e">
        <f>VLOOKUP(C152,'functional class'!B:E,3,FALSE)</f>
        <v>#N/A</v>
      </c>
      <c r="R152" s="16" t="str">
        <f>IF(ISERROR(VLOOKUP($T152,'Funding 5.4'!$A:$BP,3,FALSE)),"",(VLOOKUP($T152,'Funding 5.4'!$A:$BP,3,FALSE)))</f>
        <v>FD001003001002000000000000000000000000</v>
      </c>
      <c r="S152" s="16" t="str">
        <f>IF(ISERROR(VLOOKUP($T152,'Funding 5.4'!$A:$BP,35,FALSE)),"",(VLOOKUP($T152,'Funding 5.4'!$A:$BP,35,FALSE)))</f>
        <v>5692f970-c29c-4044-80d7-1bcdbdd34348</v>
      </c>
      <c r="T152" s="16" t="s">
        <v>1087</v>
      </c>
      <c r="U152" s="16" t="str">
        <f>IF(F152="gains/losses",IF(ISERROR(VLOOKUP(W152,'item gains&amp;losses'!A:EV,3,FALSE)),"",VLOOKUP(W152,'item gains&amp;losses'!A:EV,3,FALSE)),IF(F152="I",IF(ISERROR(VLOOKUP(W152,'item rev'!A:EV,3,FALSE)),"",VLOOKUP(W152,'item rev'!A:EV,3,FALSE)),IF(F152="e",IF(ISERROR(VLOOKUP(W152,'item exp'!A:BQ,3,FALSE)),"",VLOOKUP(W152,'item exp'!A:BQ,3,FALSE)))))</f>
        <v>IE003003002000000000000000000000000000</v>
      </c>
      <c r="V152" s="16" t="str">
        <f>IF($F152="gains/losses",IF(ISERROR(VLOOKUP($W152,'item gains&amp;losses'!$A:$EV,35,FALSE)),"",VLOOKUP($W152,'item gains&amp;losses'!$A:$EV,35,FALSE)),IF($F152="I",IF(ISERROR(VLOOKUP($W152,'item rev'!$A:$EV,34,FALSE)),"",VLOOKUP($W152,'item rev'!$A:$EV,34,FALSE)),IF($F152="e",IF(ISERROR(VLOOKUP($W152,'item exp'!$A:$BQ,35,FALSE)),"",VLOOKUP($W152,'item exp'!$A:$BQ,35,FALSE)))))</f>
        <v>9a781e38-006f-475b-a92a-3c6aa8c893d6</v>
      </c>
      <c r="W152" s="16" t="str">
        <f>VLOOKUP(E152,'items list'!B:D,3,FALSE)</f>
        <v>Expenditure: Contracted Services - Contractors: Aerial Surveillance</v>
      </c>
      <c r="X152" s="16" t="str">
        <f>IF(ISERROR(VLOOKUP($Z152,'reg ind'!$A:$AI,3,FALSE)),"",(VLOOKUP($Z152,'reg ind'!$A:$AI,3,FALSE)))</f>
        <v>RX002003001002003003006001000000000000</v>
      </c>
      <c r="Y152" s="16" t="str">
        <f>IF(ISERROR(VLOOKUP($Z152,'reg ind'!$A:$AI,35,FALSE)),"",(VLOOKUP($Z152,'reg ind'!$A:$AI,35,FALSE)))</f>
        <v>f2564b3b-f64a-4df4-9e78-f1a994736e35</v>
      </c>
      <c r="Z152" s="16" t="s">
        <v>4358</v>
      </c>
      <c r="AA152" s="16" t="str">
        <f>IF(ISERROR(VLOOKUP($AC152,costing!$A:$BP,3,FALSE)),"",(VLOOKUP($AC152,costing!$A:$BP,3,FALSE)))</f>
        <v>CO002004000000000000000000000000000000</v>
      </c>
      <c r="AB152" s="16" t="str">
        <f>IF(ISERROR(VLOOKUP($AC152,costing!$A:$BP,35,FALSE)),"",(VLOOKUP($AC152,costing!$A:$BP,35,FALSE)))</f>
        <v>47c7ba65-c270-4a7f-91ba-3842eb629ddf</v>
      </c>
      <c r="AC152" s="16" t="s">
        <v>4368</v>
      </c>
    </row>
    <row r="153" spans="1:29" x14ac:dyDescent="0.2">
      <c r="A153" s="184"/>
      <c r="B153" s="184">
        <v>10</v>
      </c>
      <c r="C153" s="184">
        <v>12</v>
      </c>
      <c r="D153" s="184">
        <f t="shared" si="6"/>
        <v>5021</v>
      </c>
      <c r="E153" s="184">
        <v>1154</v>
      </c>
      <c r="F153" s="184" t="s">
        <v>662</v>
      </c>
      <c r="G153" s="16" t="s">
        <v>15</v>
      </c>
      <c r="H153" s="16" t="s">
        <v>25</v>
      </c>
      <c r="I153" s="16" t="s">
        <v>28</v>
      </c>
      <c r="J153" s="16" t="s">
        <v>35</v>
      </c>
      <c r="K153" s="16"/>
      <c r="L153" s="16"/>
      <c r="M153" s="16"/>
      <c r="N153" s="16" t="str">
        <f>IF(ISERROR(VLOOKUP($P153,#REF!,4,FALSE)),"",(VLOOKUP($P153,#REF!,4,FALSE)))</f>
        <v/>
      </c>
      <c r="O153" s="16" t="str">
        <f>IF(ISERROR(VLOOKUP($P153,#REF!,34,FALSE)),"",(VLOOKUP($P153,#REF!,34,FALSE)))</f>
        <v/>
      </c>
      <c r="P153" s="16" t="s">
        <v>906</v>
      </c>
      <c r="Q153" s="16" t="e">
        <f>VLOOKUP(C153,'functional class'!B:E,3,FALSE)</f>
        <v>#N/A</v>
      </c>
      <c r="R153" s="16" t="str">
        <f>IF(ISERROR(VLOOKUP($T153,'Funding 5.4'!$A:$BP,3,FALSE)),"",(VLOOKUP($T153,'Funding 5.4'!$A:$BP,3,FALSE)))</f>
        <v>FD001003001002000000000000000000000000</v>
      </c>
      <c r="S153" s="16" t="str">
        <f>IF(ISERROR(VLOOKUP($T153,'Funding 5.4'!$A:$BP,35,FALSE)),"",(VLOOKUP($T153,'Funding 5.4'!$A:$BP,35,FALSE)))</f>
        <v>5692f970-c29c-4044-80d7-1bcdbdd34348</v>
      </c>
      <c r="T153" s="16" t="s">
        <v>1087</v>
      </c>
      <c r="U153" s="16" t="str">
        <f>IF(F153="gains/losses",IF(ISERROR(VLOOKUP(W153,'item gains&amp;losses'!A:EV,3,FALSE)),"",VLOOKUP(W153,'item gains&amp;losses'!A:EV,3,FALSE)),IF(F153="I",IF(ISERROR(VLOOKUP(W153,'item rev'!A:EV,3,FALSE)),"",VLOOKUP(W153,'item rev'!A:EV,3,FALSE)),IF(F153="e",IF(ISERROR(VLOOKUP(W153,'item exp'!A:BQ,3,FALSE)),"",VLOOKUP(W153,'item exp'!A:BQ,3,FALSE)))))</f>
        <v>IE003003003000000000000000000000000000</v>
      </c>
      <c r="V153" s="16" t="str">
        <f>IF($F153="gains/losses",IF(ISERROR(VLOOKUP($W153,'item gains&amp;losses'!$A:$EV,35,FALSE)),"",VLOOKUP($W153,'item gains&amp;losses'!$A:$EV,35,FALSE)),IF($F153="I",IF(ISERROR(VLOOKUP($W153,'item rev'!$A:$EV,34,FALSE)),"",VLOOKUP($W153,'item rev'!$A:$EV,34,FALSE)),IF($F153="e",IF(ISERROR(VLOOKUP($W153,'item exp'!$A:$BQ,35,FALSE)),"",VLOOKUP($W153,'item exp'!$A:$BQ,35,FALSE)))))</f>
        <v>e743692c-0b64-4d6b-9d31-278a390cb45e</v>
      </c>
      <c r="W153" s="16" t="str">
        <f>VLOOKUP(E153,'items list'!B:D,3,FALSE)</f>
        <v>Expenditure: Contracted Services - Contractors: Artists and Performers</v>
      </c>
      <c r="X153" s="16" t="str">
        <f>IF(ISERROR(VLOOKUP($Z153,'reg ind'!$A:$AI,3,FALSE)),"",(VLOOKUP($Z153,'reg ind'!$A:$AI,3,FALSE)))</f>
        <v>RX002003001002003003006001000000000000</v>
      </c>
      <c r="Y153" s="16" t="str">
        <f>IF(ISERROR(VLOOKUP($Z153,'reg ind'!$A:$AI,35,FALSE)),"",(VLOOKUP($Z153,'reg ind'!$A:$AI,35,FALSE)))</f>
        <v>f2564b3b-f64a-4df4-9e78-f1a994736e35</v>
      </c>
      <c r="Z153" s="16" t="s">
        <v>4358</v>
      </c>
      <c r="AA153" s="16" t="str">
        <f>IF(ISERROR(VLOOKUP($AC153,costing!$A:$BP,3,FALSE)),"",(VLOOKUP($AC153,costing!$A:$BP,3,FALSE)))</f>
        <v>CO002004000000000000000000000000000000</v>
      </c>
      <c r="AB153" s="16" t="str">
        <f>IF(ISERROR(VLOOKUP($AC153,costing!$A:$BP,35,FALSE)),"",(VLOOKUP($AC153,costing!$A:$BP,35,FALSE)))</f>
        <v>47c7ba65-c270-4a7f-91ba-3842eb629ddf</v>
      </c>
      <c r="AC153" s="16" t="s">
        <v>4368</v>
      </c>
    </row>
    <row r="154" spans="1:29" x14ac:dyDescent="0.2">
      <c r="A154" s="184"/>
      <c r="B154" s="184">
        <v>10</v>
      </c>
      <c r="C154" s="184">
        <v>12</v>
      </c>
      <c r="D154" s="184">
        <f t="shared" si="6"/>
        <v>5021</v>
      </c>
      <c r="E154" s="184">
        <v>1155</v>
      </c>
      <c r="F154" s="184" t="s">
        <v>662</v>
      </c>
      <c r="G154" s="16" t="s">
        <v>15</v>
      </c>
      <c r="H154" s="16" t="s">
        <v>25</v>
      </c>
      <c r="I154" s="16" t="s">
        <v>28</v>
      </c>
      <c r="J154" s="16" t="s">
        <v>35</v>
      </c>
      <c r="K154" s="16"/>
      <c r="L154" s="16"/>
      <c r="M154" s="16"/>
      <c r="N154" s="16" t="str">
        <f>IF(ISERROR(VLOOKUP($P154,#REF!,4,FALSE)),"",(VLOOKUP($P154,#REF!,4,FALSE)))</f>
        <v/>
      </c>
      <c r="O154" s="16" t="str">
        <f>IF(ISERROR(VLOOKUP($P154,#REF!,34,FALSE)),"",(VLOOKUP($P154,#REF!,34,FALSE)))</f>
        <v/>
      </c>
      <c r="P154" s="16" t="s">
        <v>906</v>
      </c>
      <c r="Q154" s="16" t="e">
        <f>VLOOKUP(C154,'functional class'!B:E,3,FALSE)</f>
        <v>#N/A</v>
      </c>
      <c r="R154" s="16" t="str">
        <f>IF(ISERROR(VLOOKUP($T154,'Funding 5.4'!$A:$BP,3,FALSE)),"",(VLOOKUP($T154,'Funding 5.4'!$A:$BP,3,FALSE)))</f>
        <v>FD001003001002000000000000000000000000</v>
      </c>
      <c r="S154" s="16" t="str">
        <f>IF(ISERROR(VLOOKUP($T154,'Funding 5.4'!$A:$BP,35,FALSE)),"",(VLOOKUP($T154,'Funding 5.4'!$A:$BP,35,FALSE)))</f>
        <v>5692f970-c29c-4044-80d7-1bcdbdd34348</v>
      </c>
      <c r="T154" s="16" t="s">
        <v>1087</v>
      </c>
      <c r="U154" s="16" t="str">
        <f>IF(F154="gains/losses",IF(ISERROR(VLOOKUP(W154,'item gains&amp;losses'!A:EV,3,FALSE)),"",VLOOKUP(W154,'item gains&amp;losses'!A:EV,3,FALSE)),IF(F154="I",IF(ISERROR(VLOOKUP(W154,'item rev'!A:EV,3,FALSE)),"",VLOOKUP(W154,'item rev'!A:EV,3,FALSE)),IF(F154="e",IF(ISERROR(VLOOKUP(W154,'item exp'!A:BQ,3,FALSE)),"",VLOOKUP(W154,'item exp'!A:BQ,3,FALSE)))))</f>
        <v>IE003003004000000000000000000000000000</v>
      </c>
      <c r="V154" s="16" t="str">
        <f>IF($F154="gains/losses",IF(ISERROR(VLOOKUP($W154,'item gains&amp;losses'!$A:$EV,35,FALSE)),"",VLOOKUP($W154,'item gains&amp;losses'!$A:$EV,35,FALSE)),IF($F154="I",IF(ISERROR(VLOOKUP($W154,'item rev'!$A:$EV,34,FALSE)),"",VLOOKUP($W154,'item rev'!$A:$EV,34,FALSE)),IF($F154="e",IF(ISERROR(VLOOKUP($W154,'item exp'!$A:$BQ,35,FALSE)),"",VLOOKUP($W154,'item exp'!$A:$BQ,35,FALSE)))))</f>
        <v>923bed4f-8f6d-4ec4-9f97-7bc32819f57f</v>
      </c>
      <c r="W154" s="16" t="str">
        <f>VLOOKUP(E154,'items list'!B:D,3,FALSE)</f>
        <v>Expenditure: Contracted Services - Contractors: Auctioneers</v>
      </c>
      <c r="X154" s="16" t="str">
        <f>IF(ISERROR(VLOOKUP($Z154,'reg ind'!$A:$AI,3,FALSE)),"",(VLOOKUP($Z154,'reg ind'!$A:$AI,3,FALSE)))</f>
        <v>RX002003001002003003006001000000000000</v>
      </c>
      <c r="Y154" s="16" t="str">
        <f>IF(ISERROR(VLOOKUP($Z154,'reg ind'!$A:$AI,35,FALSE)),"",(VLOOKUP($Z154,'reg ind'!$A:$AI,35,FALSE)))</f>
        <v>f2564b3b-f64a-4df4-9e78-f1a994736e35</v>
      </c>
      <c r="Z154" s="16" t="s">
        <v>4358</v>
      </c>
      <c r="AA154" s="16" t="str">
        <f>IF(ISERROR(VLOOKUP($AC154,costing!$A:$BP,3,FALSE)),"",(VLOOKUP($AC154,costing!$A:$BP,3,FALSE)))</f>
        <v>CO002004000000000000000000000000000000</v>
      </c>
      <c r="AB154" s="16" t="str">
        <f>IF(ISERROR(VLOOKUP($AC154,costing!$A:$BP,35,FALSE)),"",(VLOOKUP($AC154,costing!$A:$BP,35,FALSE)))</f>
        <v>47c7ba65-c270-4a7f-91ba-3842eb629ddf</v>
      </c>
      <c r="AC154" s="16" t="s">
        <v>4368</v>
      </c>
    </row>
    <row r="155" spans="1:29" x14ac:dyDescent="0.2">
      <c r="A155" s="184"/>
      <c r="B155" s="184">
        <v>10</v>
      </c>
      <c r="C155" s="184">
        <v>12</v>
      </c>
      <c r="D155" s="184">
        <f t="shared" si="6"/>
        <v>5022</v>
      </c>
      <c r="E155" s="184">
        <v>1156</v>
      </c>
      <c r="F155" s="184" t="s">
        <v>662</v>
      </c>
      <c r="G155" s="16" t="s">
        <v>15</v>
      </c>
      <c r="H155" s="16" t="s">
        <v>25</v>
      </c>
      <c r="I155" s="16" t="s">
        <v>28</v>
      </c>
      <c r="J155" s="16" t="s">
        <v>35</v>
      </c>
      <c r="K155" s="16"/>
      <c r="L155" s="16"/>
      <c r="M155" s="16"/>
      <c r="N155" s="16" t="str">
        <f>IF(ISERROR(VLOOKUP($P155,#REF!,4,FALSE)),"",(VLOOKUP($P155,#REF!,4,FALSE)))</f>
        <v/>
      </c>
      <c r="O155" s="16" t="str">
        <f>IF(ISERROR(VLOOKUP($P155,#REF!,34,FALSE)),"",(VLOOKUP($P155,#REF!,34,FALSE)))</f>
        <v/>
      </c>
      <c r="P155" s="16" t="s">
        <v>906</v>
      </c>
      <c r="Q155" s="16" t="e">
        <f>VLOOKUP(C155,'functional class'!B:E,3,FALSE)</f>
        <v>#N/A</v>
      </c>
      <c r="R155" s="16" t="str">
        <f>IF(ISERROR(VLOOKUP($T155,'Funding 5.4'!$A:$BP,3,FALSE)),"",(VLOOKUP($T155,'Funding 5.4'!$A:$BP,3,FALSE)))</f>
        <v>FD001003001002000000000000000000000000</v>
      </c>
      <c r="S155" s="16" t="str">
        <f>IF(ISERROR(VLOOKUP($T155,'Funding 5.4'!$A:$BP,35,FALSE)),"",(VLOOKUP($T155,'Funding 5.4'!$A:$BP,35,FALSE)))</f>
        <v>5692f970-c29c-4044-80d7-1bcdbdd34348</v>
      </c>
      <c r="T155" s="16" t="s">
        <v>1087</v>
      </c>
      <c r="U155" s="16" t="str">
        <f>IF(F155="gains/losses",IF(ISERROR(VLOOKUP(W155,'item gains&amp;losses'!A:EV,3,FALSE)),"",VLOOKUP(W155,'item gains&amp;losses'!A:EV,3,FALSE)),IF(F155="I",IF(ISERROR(VLOOKUP(W155,'item rev'!A:EV,3,FALSE)),"",VLOOKUP(W155,'item rev'!A:EV,3,FALSE)),IF(F155="e",IF(ISERROR(VLOOKUP(W155,'item exp'!A:BQ,3,FALSE)),"",VLOOKUP(W155,'item exp'!A:BQ,3,FALSE)))))</f>
        <v>IE003003005000000000000000000000000000</v>
      </c>
      <c r="V155" s="16" t="str">
        <f>IF($F155="gains/losses",IF(ISERROR(VLOOKUP($W155,'item gains&amp;losses'!$A:$EV,35,FALSE)),"",VLOOKUP($W155,'item gains&amp;losses'!$A:$EV,35,FALSE)),IF($F155="I",IF(ISERROR(VLOOKUP($W155,'item rev'!$A:$EV,34,FALSE)),"",VLOOKUP($W155,'item rev'!$A:$EV,34,FALSE)),IF($F155="e",IF(ISERROR(VLOOKUP($W155,'item exp'!$A:$BQ,35,FALSE)),"",VLOOKUP($W155,'item exp'!$A:$BQ,35,FALSE)))))</f>
        <v>517aa31c-7e17-48e1-bf86-49c5a9d42e6d</v>
      </c>
      <c r="W155" s="16" t="str">
        <f>VLOOKUP(E155,'items list'!B:D,3,FALSE)</f>
        <v>Expenditure: Contracted Services - Contractors: Audio-visual Services</v>
      </c>
      <c r="X155" s="16" t="str">
        <f>IF(ISERROR(VLOOKUP($Z155,'reg ind'!$A:$AI,3,FALSE)),"",(VLOOKUP($Z155,'reg ind'!$A:$AI,3,FALSE)))</f>
        <v>RX002003001002003003006001000000000000</v>
      </c>
      <c r="Y155" s="16" t="str">
        <f>IF(ISERROR(VLOOKUP($Z155,'reg ind'!$A:$AI,35,FALSE)),"",(VLOOKUP($Z155,'reg ind'!$A:$AI,35,FALSE)))</f>
        <v>f2564b3b-f64a-4df4-9e78-f1a994736e35</v>
      </c>
      <c r="Z155" s="16" t="s">
        <v>4358</v>
      </c>
      <c r="AA155" s="16" t="str">
        <f>IF(ISERROR(VLOOKUP($AC155,costing!$A:$BP,3,FALSE)),"",(VLOOKUP($AC155,costing!$A:$BP,3,FALSE)))</f>
        <v>CO002004000000000000000000000000000000</v>
      </c>
      <c r="AB155" s="16" t="str">
        <f>IF(ISERROR(VLOOKUP($AC155,costing!$A:$BP,35,FALSE)),"",(VLOOKUP($AC155,costing!$A:$BP,35,FALSE)))</f>
        <v>47c7ba65-c270-4a7f-91ba-3842eb629ddf</v>
      </c>
      <c r="AC155" s="16" t="s">
        <v>4368</v>
      </c>
    </row>
    <row r="156" spans="1:29" x14ac:dyDescent="0.2">
      <c r="A156" s="184"/>
      <c r="B156" s="184">
        <v>10</v>
      </c>
      <c r="C156" s="184">
        <v>12</v>
      </c>
      <c r="D156" s="184">
        <f t="shared" si="6"/>
        <v>5022</v>
      </c>
      <c r="E156" s="184">
        <v>1157</v>
      </c>
      <c r="F156" s="184" t="s">
        <v>662</v>
      </c>
      <c r="G156" s="16" t="s">
        <v>15</v>
      </c>
      <c r="H156" s="16" t="s">
        <v>25</v>
      </c>
      <c r="I156" s="16" t="s">
        <v>28</v>
      </c>
      <c r="J156" s="16" t="s">
        <v>35</v>
      </c>
      <c r="K156" s="16"/>
      <c r="L156" s="16"/>
      <c r="M156" s="16"/>
      <c r="N156" s="16" t="str">
        <f>IF(ISERROR(VLOOKUP($P156,#REF!,4,FALSE)),"",(VLOOKUP($P156,#REF!,4,FALSE)))</f>
        <v/>
      </c>
      <c r="O156" s="16" t="str">
        <f>IF(ISERROR(VLOOKUP($P156,#REF!,34,FALSE)),"",(VLOOKUP($P156,#REF!,34,FALSE)))</f>
        <v/>
      </c>
      <c r="P156" s="16" t="s">
        <v>906</v>
      </c>
      <c r="Q156" s="16" t="e">
        <f>VLOOKUP(C156,'functional class'!B:E,3,FALSE)</f>
        <v>#N/A</v>
      </c>
      <c r="R156" s="16" t="str">
        <f>IF(ISERROR(VLOOKUP($T156,'Funding 5.4'!$A:$BP,3,FALSE)),"",(VLOOKUP($T156,'Funding 5.4'!$A:$BP,3,FALSE)))</f>
        <v>FD001003001002000000000000000000000000</v>
      </c>
      <c r="S156" s="16" t="str">
        <f>IF(ISERROR(VLOOKUP($T156,'Funding 5.4'!$A:$BP,35,FALSE)),"",(VLOOKUP($T156,'Funding 5.4'!$A:$BP,35,FALSE)))</f>
        <v>5692f970-c29c-4044-80d7-1bcdbdd34348</v>
      </c>
      <c r="T156" s="16" t="s">
        <v>1087</v>
      </c>
      <c r="U156" s="16" t="str">
        <f>IF(F156="gains/losses",IF(ISERROR(VLOOKUP(W156,'item gains&amp;losses'!A:EV,3,FALSE)),"",VLOOKUP(W156,'item gains&amp;losses'!A:EV,3,FALSE)),IF(F156="I",IF(ISERROR(VLOOKUP(W156,'item rev'!A:EV,3,FALSE)),"",VLOOKUP(W156,'item rev'!A:EV,3,FALSE)),IF(F156="e",IF(ISERROR(VLOOKUP(W156,'item exp'!A:BQ,3,FALSE)),"",VLOOKUP(W156,'item exp'!A:BQ,3,FALSE)))))</f>
        <v>IE003003006000000000000000000000000000</v>
      </c>
      <c r="V156" s="16" t="str">
        <f>IF($F156="gains/losses",IF(ISERROR(VLOOKUP($W156,'item gains&amp;losses'!$A:$EV,35,FALSE)),"",VLOOKUP($W156,'item gains&amp;losses'!$A:$EV,35,FALSE)),IF($F156="I",IF(ISERROR(VLOOKUP($W156,'item rev'!$A:$EV,34,FALSE)),"",VLOOKUP($W156,'item rev'!$A:$EV,34,FALSE)),IF($F156="e",IF(ISERROR(VLOOKUP($W156,'item exp'!$A:$BQ,35,FALSE)),"",VLOOKUP($W156,'item exp'!$A:$BQ,35,FALSE)))))</f>
        <v>8a29c899-a682-46a8-a1a9-739205de422c</v>
      </c>
      <c r="W156" s="16" t="str">
        <f>VLOOKUP(E156,'items list'!B:D,3,FALSE)</f>
        <v>Expenditure: Contracted Services - Contractors: Bore Waterhole Drilling</v>
      </c>
      <c r="X156" s="16" t="str">
        <f>IF(ISERROR(VLOOKUP($Z156,'reg ind'!$A:$AI,3,FALSE)),"",(VLOOKUP($Z156,'reg ind'!$A:$AI,3,FALSE)))</f>
        <v>RX002003001002003003006001000000000000</v>
      </c>
      <c r="Y156" s="16" t="str">
        <f>IF(ISERROR(VLOOKUP($Z156,'reg ind'!$A:$AI,35,FALSE)),"",(VLOOKUP($Z156,'reg ind'!$A:$AI,35,FALSE)))</f>
        <v>f2564b3b-f64a-4df4-9e78-f1a994736e35</v>
      </c>
      <c r="Z156" s="16" t="s">
        <v>4358</v>
      </c>
      <c r="AA156" s="16" t="str">
        <f>IF(ISERROR(VLOOKUP($AC156,costing!$A:$BP,3,FALSE)),"",(VLOOKUP($AC156,costing!$A:$BP,3,FALSE)))</f>
        <v>CO002004000000000000000000000000000000</v>
      </c>
      <c r="AB156" s="16" t="str">
        <f>IF(ISERROR(VLOOKUP($AC156,costing!$A:$BP,35,FALSE)),"",(VLOOKUP($AC156,costing!$A:$BP,35,FALSE)))</f>
        <v>47c7ba65-c270-4a7f-91ba-3842eb629ddf</v>
      </c>
      <c r="AC156" s="16" t="s">
        <v>4368</v>
      </c>
    </row>
    <row r="157" spans="1:29" x14ac:dyDescent="0.2">
      <c r="A157" s="184"/>
      <c r="B157" s="184">
        <v>10</v>
      </c>
      <c r="C157" s="184">
        <v>12</v>
      </c>
      <c r="D157" s="184">
        <f t="shared" si="6"/>
        <v>5022</v>
      </c>
      <c r="E157" s="184">
        <v>1158</v>
      </c>
      <c r="F157" s="184" t="s">
        <v>662</v>
      </c>
      <c r="G157" s="16" t="s">
        <v>15</v>
      </c>
      <c r="H157" s="16" t="s">
        <v>25</v>
      </c>
      <c r="I157" s="16" t="s">
        <v>28</v>
      </c>
      <c r="J157" s="16" t="s">
        <v>35</v>
      </c>
      <c r="K157" s="16"/>
      <c r="L157" s="16"/>
      <c r="M157" s="16"/>
      <c r="N157" s="16" t="str">
        <f>IF(ISERROR(VLOOKUP($P157,#REF!,4,FALSE)),"",(VLOOKUP($P157,#REF!,4,FALSE)))</f>
        <v/>
      </c>
      <c r="O157" s="16" t="str">
        <f>IF(ISERROR(VLOOKUP($P157,#REF!,34,FALSE)),"",(VLOOKUP($P157,#REF!,34,FALSE)))</f>
        <v/>
      </c>
      <c r="P157" s="16" t="s">
        <v>906</v>
      </c>
      <c r="Q157" s="16" t="e">
        <f>VLOOKUP(C157,'functional class'!B:E,3,FALSE)</f>
        <v>#N/A</v>
      </c>
      <c r="R157" s="16" t="str">
        <f>IF(ISERROR(VLOOKUP($T157,'Funding 5.4'!$A:$BP,3,FALSE)),"",(VLOOKUP($T157,'Funding 5.4'!$A:$BP,3,FALSE)))</f>
        <v>FD001003001002000000000000000000000000</v>
      </c>
      <c r="S157" s="16" t="str">
        <f>IF(ISERROR(VLOOKUP($T157,'Funding 5.4'!$A:$BP,35,FALSE)),"",(VLOOKUP($T157,'Funding 5.4'!$A:$BP,35,FALSE)))</f>
        <v>5692f970-c29c-4044-80d7-1bcdbdd34348</v>
      </c>
      <c r="T157" s="16" t="s">
        <v>1087</v>
      </c>
      <c r="U157" s="16" t="str">
        <f>IF(F157="gains/losses",IF(ISERROR(VLOOKUP(W157,'item gains&amp;losses'!A:EV,3,FALSE)),"",VLOOKUP(W157,'item gains&amp;losses'!A:EV,3,FALSE)),IF(F157="I",IF(ISERROR(VLOOKUP(W157,'item rev'!A:EV,3,FALSE)),"",VLOOKUP(W157,'item rev'!A:EV,3,FALSE)),IF(F157="e",IF(ISERROR(VLOOKUP(W157,'item exp'!A:BQ,3,FALSE)),"",VLOOKUP(W157,'item exp'!A:BQ,3,FALSE)))))</f>
        <v>IE003003007000000000000000000000000000</v>
      </c>
      <c r="V157" s="16" t="str">
        <f>IF($F157="gains/losses",IF(ISERROR(VLOOKUP($W157,'item gains&amp;losses'!$A:$EV,35,FALSE)),"",VLOOKUP($W157,'item gains&amp;losses'!$A:$EV,35,FALSE)),IF($F157="I",IF(ISERROR(VLOOKUP($W157,'item rev'!$A:$EV,34,FALSE)),"",VLOOKUP($W157,'item rev'!$A:$EV,34,FALSE)),IF($F157="e",IF(ISERROR(VLOOKUP($W157,'item exp'!$A:$BQ,35,FALSE)),"",VLOOKUP($W157,'item exp'!$A:$BQ,35,FALSE)))))</f>
        <v>9d310e21-bd15-47f7-8ba3-3a501e35ce0a</v>
      </c>
      <c r="W157" s="16" t="str">
        <f>VLOOKUP(E157,'items list'!B:D,3,FALSE)</f>
        <v>Expenditure: Contracted Services - Contractors: Bottling and Packaging</v>
      </c>
      <c r="X157" s="16" t="str">
        <f>IF(ISERROR(VLOOKUP($Z157,'reg ind'!$A:$AI,3,FALSE)),"",(VLOOKUP($Z157,'reg ind'!$A:$AI,3,FALSE)))</f>
        <v>RX002003001002003003006001000000000000</v>
      </c>
      <c r="Y157" s="16" t="str">
        <f>IF(ISERROR(VLOOKUP($Z157,'reg ind'!$A:$AI,35,FALSE)),"",(VLOOKUP($Z157,'reg ind'!$A:$AI,35,FALSE)))</f>
        <v>f2564b3b-f64a-4df4-9e78-f1a994736e35</v>
      </c>
      <c r="Z157" s="16" t="s">
        <v>4358</v>
      </c>
      <c r="AA157" s="16" t="str">
        <f>IF(ISERROR(VLOOKUP($AC157,costing!$A:$BP,3,FALSE)),"",(VLOOKUP($AC157,costing!$A:$BP,3,FALSE)))</f>
        <v>CO002004000000000000000000000000000000</v>
      </c>
      <c r="AB157" s="16" t="str">
        <f>IF(ISERROR(VLOOKUP($AC157,costing!$A:$BP,35,FALSE)),"",(VLOOKUP($AC157,costing!$A:$BP,35,FALSE)))</f>
        <v>47c7ba65-c270-4a7f-91ba-3842eb629ddf</v>
      </c>
      <c r="AC157" s="16" t="s">
        <v>4368</v>
      </c>
    </row>
    <row r="158" spans="1:29" x14ac:dyDescent="0.2">
      <c r="A158" s="184"/>
      <c r="B158" s="184">
        <v>10</v>
      </c>
      <c r="C158" s="184">
        <v>12</v>
      </c>
      <c r="D158" s="184">
        <f t="shared" si="6"/>
        <v>5022</v>
      </c>
      <c r="E158" s="184">
        <v>1159</v>
      </c>
      <c r="F158" s="184" t="s">
        <v>662</v>
      </c>
      <c r="G158" s="16" t="s">
        <v>15</v>
      </c>
      <c r="H158" s="16" t="s">
        <v>25</v>
      </c>
      <c r="I158" s="16" t="s">
        <v>28</v>
      </c>
      <c r="J158" s="16" t="s">
        <v>35</v>
      </c>
      <c r="K158" s="16"/>
      <c r="L158" s="16"/>
      <c r="M158" s="16"/>
      <c r="N158" s="16" t="str">
        <f>IF(ISERROR(VLOOKUP($P158,#REF!,4,FALSE)),"",(VLOOKUP($P158,#REF!,4,FALSE)))</f>
        <v/>
      </c>
      <c r="O158" s="16" t="str">
        <f>IF(ISERROR(VLOOKUP($P158,#REF!,34,FALSE)),"",(VLOOKUP($P158,#REF!,34,FALSE)))</f>
        <v/>
      </c>
      <c r="P158" s="16" t="s">
        <v>906</v>
      </c>
      <c r="Q158" s="16" t="e">
        <f>VLOOKUP(C158,'functional class'!B:E,3,FALSE)</f>
        <v>#N/A</v>
      </c>
      <c r="R158" s="16" t="str">
        <f>IF(ISERROR(VLOOKUP($T158,'Funding 5.4'!$A:$BP,3,FALSE)),"",(VLOOKUP($T158,'Funding 5.4'!$A:$BP,3,FALSE)))</f>
        <v>FD001003001002000000000000000000000000</v>
      </c>
      <c r="S158" s="16" t="str">
        <f>IF(ISERROR(VLOOKUP($T158,'Funding 5.4'!$A:$BP,35,FALSE)),"",(VLOOKUP($T158,'Funding 5.4'!$A:$BP,35,FALSE)))</f>
        <v>5692f970-c29c-4044-80d7-1bcdbdd34348</v>
      </c>
      <c r="T158" s="16" t="s">
        <v>1087</v>
      </c>
      <c r="U158" s="16" t="str">
        <f>IF(F158="gains/losses",IF(ISERROR(VLOOKUP(W158,'item gains&amp;losses'!A:EV,3,FALSE)),"",VLOOKUP(W158,'item gains&amp;losses'!A:EV,3,FALSE)),IF(F158="I",IF(ISERROR(VLOOKUP(W158,'item rev'!A:EV,3,FALSE)),"",VLOOKUP(W158,'item rev'!A:EV,3,FALSE)),IF(F158="e",IF(ISERROR(VLOOKUP(W158,'item exp'!A:BQ,3,FALSE)),"",VLOOKUP(W158,'item exp'!A:BQ,3,FALSE)))))</f>
        <v>IE003003008000000000000000000000000000</v>
      </c>
      <c r="V158" s="16" t="str">
        <f>IF($F158="gains/losses",IF(ISERROR(VLOOKUP($W158,'item gains&amp;losses'!$A:$EV,35,FALSE)),"",VLOOKUP($W158,'item gains&amp;losses'!$A:$EV,35,FALSE)),IF($F158="I",IF(ISERROR(VLOOKUP($W158,'item rev'!$A:$EV,34,FALSE)),"",VLOOKUP($W158,'item rev'!$A:$EV,34,FALSE)),IF($F158="e",IF(ISERROR(VLOOKUP($W158,'item exp'!$A:$BQ,35,FALSE)),"",VLOOKUP($W158,'item exp'!$A:$BQ,35,FALSE)))))</f>
        <v>e61a4c2c-d41e-4080-b140-0c37e3aa717e</v>
      </c>
      <c r="W158" s="16" t="str">
        <f>VLOOKUP(E158,'items list'!B:D,3,FALSE)</f>
        <v xml:space="preserve">Expenditure: Contracted Services - Contractors: Building </v>
      </c>
      <c r="X158" s="16" t="str">
        <f>IF(ISERROR(VLOOKUP($Z158,'reg ind'!$A:$AI,3,FALSE)),"",(VLOOKUP($Z158,'reg ind'!$A:$AI,3,FALSE)))</f>
        <v>RX002003001002003003006001000000000000</v>
      </c>
      <c r="Y158" s="16" t="str">
        <f>IF(ISERROR(VLOOKUP($Z158,'reg ind'!$A:$AI,35,FALSE)),"",(VLOOKUP($Z158,'reg ind'!$A:$AI,35,FALSE)))</f>
        <v>f2564b3b-f64a-4df4-9e78-f1a994736e35</v>
      </c>
      <c r="Z158" s="16" t="s">
        <v>4358</v>
      </c>
      <c r="AA158" s="16" t="str">
        <f>IF(ISERROR(VLOOKUP($AC158,costing!$A:$BP,3,FALSE)),"",(VLOOKUP($AC158,costing!$A:$BP,3,FALSE)))</f>
        <v>CO002004000000000000000000000000000000</v>
      </c>
      <c r="AB158" s="16" t="str">
        <f>IF(ISERROR(VLOOKUP($AC158,costing!$A:$BP,35,FALSE)),"",(VLOOKUP($AC158,costing!$A:$BP,35,FALSE)))</f>
        <v>47c7ba65-c270-4a7f-91ba-3842eb629ddf</v>
      </c>
      <c r="AC158" s="16" t="s">
        <v>4368</v>
      </c>
    </row>
    <row r="159" spans="1:29" x14ac:dyDescent="0.2">
      <c r="A159" s="184"/>
      <c r="B159" s="184">
        <v>10</v>
      </c>
      <c r="C159" s="184">
        <v>12</v>
      </c>
      <c r="D159" s="184">
        <f t="shared" si="6"/>
        <v>5022</v>
      </c>
      <c r="E159" s="184">
        <v>1160</v>
      </c>
      <c r="F159" s="184" t="s">
        <v>662</v>
      </c>
      <c r="G159" s="16" t="s">
        <v>15</v>
      </c>
      <c r="H159" s="16" t="s">
        <v>25</v>
      </c>
      <c r="I159" s="16" t="s">
        <v>28</v>
      </c>
      <c r="J159" s="16" t="s">
        <v>35</v>
      </c>
      <c r="K159" s="16"/>
      <c r="L159" s="16"/>
      <c r="M159" s="16"/>
      <c r="N159" s="16" t="str">
        <f>IF(ISERROR(VLOOKUP($P159,#REF!,4,FALSE)),"",(VLOOKUP($P159,#REF!,4,FALSE)))</f>
        <v/>
      </c>
      <c r="O159" s="16" t="str">
        <f>IF(ISERROR(VLOOKUP($P159,#REF!,34,FALSE)),"",(VLOOKUP($P159,#REF!,34,FALSE)))</f>
        <v/>
      </c>
      <c r="P159" s="16" t="s">
        <v>906</v>
      </c>
      <c r="Q159" s="16" t="e">
        <f>VLOOKUP(C159,'functional class'!B:E,3,FALSE)</f>
        <v>#N/A</v>
      </c>
      <c r="R159" s="16" t="str">
        <f>IF(ISERROR(VLOOKUP($T159,'Funding 5.4'!$A:$BP,3,FALSE)),"",(VLOOKUP($T159,'Funding 5.4'!$A:$BP,3,FALSE)))</f>
        <v>FD001003001002000000000000000000000000</v>
      </c>
      <c r="S159" s="16" t="str">
        <f>IF(ISERROR(VLOOKUP($T159,'Funding 5.4'!$A:$BP,35,FALSE)),"",(VLOOKUP($T159,'Funding 5.4'!$A:$BP,35,FALSE)))</f>
        <v>5692f970-c29c-4044-80d7-1bcdbdd34348</v>
      </c>
      <c r="T159" s="16" t="s">
        <v>1087</v>
      </c>
      <c r="U159" s="16" t="str">
        <f>IF(F159="gains/losses",IF(ISERROR(VLOOKUP(W159,'item gains&amp;losses'!A:EV,3,FALSE)),"",VLOOKUP(W159,'item gains&amp;losses'!A:EV,3,FALSE)),IF(F159="I",IF(ISERROR(VLOOKUP(W159,'item rev'!A:EV,3,FALSE)),"",VLOOKUP(W159,'item rev'!A:EV,3,FALSE)),IF(F159="e",IF(ISERROR(VLOOKUP(W159,'item exp'!A:BQ,3,FALSE)),"",VLOOKUP(W159,'item exp'!A:BQ,3,FALSE)))))</f>
        <v>IE003003009000000000000000000000000000</v>
      </c>
      <c r="V159" s="16" t="str">
        <f>IF($F159="gains/losses",IF(ISERROR(VLOOKUP($W159,'item gains&amp;losses'!$A:$EV,35,FALSE)),"",VLOOKUP($W159,'item gains&amp;losses'!$A:$EV,35,FALSE)),IF($F159="I",IF(ISERROR(VLOOKUP($W159,'item rev'!$A:$EV,34,FALSE)),"",VLOOKUP($W159,'item rev'!$A:$EV,34,FALSE)),IF($F159="e",IF(ISERROR(VLOOKUP($W159,'item exp'!$A:$BQ,35,FALSE)),"",VLOOKUP($W159,'item exp'!$A:$BQ,35,FALSE)))))</f>
        <v>aff8bd96-3c03-46fa-bede-487b3afb2d1d</v>
      </c>
      <c r="W159" s="16" t="str">
        <f>VLOOKUP(E159,'items list'!B:D,3,FALSE)</f>
        <v>Expenditure: Contracted Services - Contractors: Chipping</v>
      </c>
      <c r="X159" s="16" t="str">
        <f>IF(ISERROR(VLOOKUP($Z159,'reg ind'!$A:$AI,3,FALSE)),"",(VLOOKUP($Z159,'reg ind'!$A:$AI,3,FALSE)))</f>
        <v>RX002003001002003003006001000000000000</v>
      </c>
      <c r="Y159" s="16" t="str">
        <f>IF(ISERROR(VLOOKUP($Z159,'reg ind'!$A:$AI,35,FALSE)),"",(VLOOKUP($Z159,'reg ind'!$A:$AI,35,FALSE)))</f>
        <v>f2564b3b-f64a-4df4-9e78-f1a994736e35</v>
      </c>
      <c r="Z159" s="16" t="s">
        <v>4358</v>
      </c>
      <c r="AA159" s="16" t="str">
        <f>IF(ISERROR(VLOOKUP($AC159,costing!$A:$BP,3,FALSE)),"",(VLOOKUP($AC159,costing!$A:$BP,3,FALSE)))</f>
        <v>CO002004000000000000000000000000000000</v>
      </c>
      <c r="AB159" s="16" t="str">
        <f>IF(ISERROR(VLOOKUP($AC159,costing!$A:$BP,35,FALSE)),"",(VLOOKUP($AC159,costing!$A:$BP,35,FALSE)))</f>
        <v>47c7ba65-c270-4a7f-91ba-3842eb629ddf</v>
      </c>
      <c r="AC159" s="16" t="s">
        <v>4368</v>
      </c>
    </row>
    <row r="160" spans="1:29" x14ac:dyDescent="0.2">
      <c r="A160" s="184"/>
      <c r="B160" s="184">
        <v>10</v>
      </c>
      <c r="C160" s="184">
        <v>12</v>
      </c>
      <c r="D160" s="184">
        <f t="shared" si="6"/>
        <v>5022</v>
      </c>
      <c r="E160" s="184">
        <v>1161</v>
      </c>
      <c r="F160" s="184" t="s">
        <v>662</v>
      </c>
      <c r="G160" s="16" t="s">
        <v>15</v>
      </c>
      <c r="H160" s="16" t="s">
        <v>25</v>
      </c>
      <c r="I160" s="16" t="s">
        <v>28</v>
      </c>
      <c r="J160" s="16" t="s">
        <v>35</v>
      </c>
      <c r="K160" s="16"/>
      <c r="L160" s="16"/>
      <c r="M160" s="16"/>
      <c r="N160" s="16" t="str">
        <f>IF(ISERROR(VLOOKUP($P160,#REF!,4,FALSE)),"",(VLOOKUP($P160,#REF!,4,FALSE)))</f>
        <v/>
      </c>
      <c r="O160" s="16" t="str">
        <f>IF(ISERROR(VLOOKUP($P160,#REF!,34,FALSE)),"",(VLOOKUP($P160,#REF!,34,FALSE)))</f>
        <v/>
      </c>
      <c r="P160" s="16" t="s">
        <v>906</v>
      </c>
      <c r="Q160" s="16" t="e">
        <f>VLOOKUP(C160,'functional class'!B:E,3,FALSE)</f>
        <v>#N/A</v>
      </c>
      <c r="R160" s="16" t="str">
        <f>IF(ISERROR(VLOOKUP($T160,'Funding 5.4'!$A:$BP,3,FALSE)),"",(VLOOKUP($T160,'Funding 5.4'!$A:$BP,3,FALSE)))</f>
        <v>FD001003001002000000000000000000000000</v>
      </c>
      <c r="S160" s="16" t="str">
        <f>IF(ISERROR(VLOOKUP($T160,'Funding 5.4'!$A:$BP,35,FALSE)),"",(VLOOKUP($T160,'Funding 5.4'!$A:$BP,35,FALSE)))</f>
        <v>5692f970-c29c-4044-80d7-1bcdbdd34348</v>
      </c>
      <c r="T160" s="16" t="s">
        <v>1087</v>
      </c>
      <c r="U160" s="16" t="str">
        <f>IF(F160="gains/losses",IF(ISERROR(VLOOKUP(W160,'item gains&amp;losses'!A:EV,3,FALSE)),"",VLOOKUP(W160,'item gains&amp;losses'!A:EV,3,FALSE)),IF(F160="I",IF(ISERROR(VLOOKUP(W160,'item rev'!A:EV,3,FALSE)),"",VLOOKUP(W160,'item rev'!A:EV,3,FALSE)),IF(F160="e",IF(ISERROR(VLOOKUP(W160,'item exp'!A:BQ,3,FALSE)),"",VLOOKUP(W160,'item exp'!A:BQ,3,FALSE)))))</f>
        <v>IE003003010000000000000000000000000000</v>
      </c>
      <c r="V160" s="16" t="str">
        <f>IF($F160="gains/losses",IF(ISERROR(VLOOKUP($W160,'item gains&amp;losses'!$A:$EV,35,FALSE)),"",VLOOKUP($W160,'item gains&amp;losses'!$A:$EV,35,FALSE)),IF($F160="I",IF(ISERROR(VLOOKUP($W160,'item rev'!$A:$EV,34,FALSE)),"",VLOOKUP($W160,'item rev'!$A:$EV,34,FALSE)),IF($F160="e",IF(ISERROR(VLOOKUP($W160,'item exp'!$A:$BQ,35,FALSE)),"",VLOOKUP($W160,'item exp'!$A:$BQ,35,FALSE)))))</f>
        <v>9a1247e5-6d44-4b68-a4f2-1e0d00a55d87</v>
      </c>
      <c r="W160" s="16" t="str">
        <f>VLOOKUP(E160,'items list'!B:D,3,FALSE)</f>
        <v>Expenditure: Contracted Services - Contractors: Catering Services</v>
      </c>
      <c r="X160" s="16" t="str">
        <f>IF(ISERROR(VLOOKUP($Z160,'reg ind'!$A:$AI,3,FALSE)),"",(VLOOKUP($Z160,'reg ind'!$A:$AI,3,FALSE)))</f>
        <v>RX002003001002003003006001000000000000</v>
      </c>
      <c r="Y160" s="16" t="str">
        <f>IF(ISERROR(VLOOKUP($Z160,'reg ind'!$A:$AI,35,FALSE)),"",(VLOOKUP($Z160,'reg ind'!$A:$AI,35,FALSE)))</f>
        <v>f2564b3b-f64a-4df4-9e78-f1a994736e35</v>
      </c>
      <c r="Z160" s="16" t="s">
        <v>4358</v>
      </c>
      <c r="AA160" s="16" t="str">
        <f>IF(ISERROR(VLOOKUP($AC160,costing!$A:$BP,3,FALSE)),"",(VLOOKUP($AC160,costing!$A:$BP,3,FALSE)))</f>
        <v>CO002004000000000000000000000000000000</v>
      </c>
      <c r="AB160" s="16" t="str">
        <f>IF(ISERROR(VLOOKUP($AC160,costing!$A:$BP,35,FALSE)),"",(VLOOKUP($AC160,costing!$A:$BP,35,FALSE)))</f>
        <v>47c7ba65-c270-4a7f-91ba-3842eb629ddf</v>
      </c>
      <c r="AC160" s="16" t="s">
        <v>4368</v>
      </c>
    </row>
    <row r="161" spans="1:29" x14ac:dyDescent="0.2">
      <c r="A161" s="184"/>
      <c r="B161" s="184">
        <v>10</v>
      </c>
      <c r="C161" s="184">
        <v>12</v>
      </c>
      <c r="D161" s="184">
        <f t="shared" si="6"/>
        <v>5022</v>
      </c>
      <c r="E161" s="184">
        <v>1162</v>
      </c>
      <c r="F161" s="184" t="s">
        <v>662</v>
      </c>
      <c r="G161" s="16" t="s">
        <v>15</v>
      </c>
      <c r="H161" s="16" t="s">
        <v>25</v>
      </c>
      <c r="I161" s="16" t="s">
        <v>28</v>
      </c>
      <c r="J161" s="16" t="s">
        <v>35</v>
      </c>
      <c r="K161" s="16"/>
      <c r="L161" s="16"/>
      <c r="M161" s="16"/>
      <c r="N161" s="16" t="str">
        <f>IF(ISERROR(VLOOKUP($P161,#REF!,4,FALSE)),"",(VLOOKUP($P161,#REF!,4,FALSE)))</f>
        <v/>
      </c>
      <c r="O161" s="16" t="str">
        <f>IF(ISERROR(VLOOKUP($P161,#REF!,34,FALSE)),"",(VLOOKUP($P161,#REF!,34,FALSE)))</f>
        <v/>
      </c>
      <c r="P161" s="16" t="s">
        <v>906</v>
      </c>
      <c r="Q161" s="16" t="e">
        <f>VLOOKUP(C161,'functional class'!B:E,3,FALSE)</f>
        <v>#N/A</v>
      </c>
      <c r="R161" s="16" t="str">
        <f>IF(ISERROR(VLOOKUP($T161,'Funding 5.4'!$A:$BP,3,FALSE)),"",(VLOOKUP($T161,'Funding 5.4'!$A:$BP,3,FALSE)))</f>
        <v>FD001003001002000000000000000000000000</v>
      </c>
      <c r="S161" s="16" t="str">
        <f>IF(ISERROR(VLOOKUP($T161,'Funding 5.4'!$A:$BP,35,FALSE)),"",(VLOOKUP($T161,'Funding 5.4'!$A:$BP,35,FALSE)))</f>
        <v>5692f970-c29c-4044-80d7-1bcdbdd34348</v>
      </c>
      <c r="T161" s="16" t="s">
        <v>1087</v>
      </c>
      <c r="U161" s="16" t="str">
        <f>IF(F161="gains/losses",IF(ISERROR(VLOOKUP(W161,'item gains&amp;losses'!A:EV,3,FALSE)),"",VLOOKUP(W161,'item gains&amp;losses'!A:EV,3,FALSE)),IF(F161="I",IF(ISERROR(VLOOKUP(W161,'item rev'!A:EV,3,FALSE)),"",VLOOKUP(W161,'item rev'!A:EV,3,FALSE)),IF(F161="e",IF(ISERROR(VLOOKUP(W161,'item exp'!A:BQ,3,FALSE)),"",VLOOKUP(W161,'item exp'!A:BQ,3,FALSE)))))</f>
        <v>IE003003011000000000000000000000000000</v>
      </c>
      <c r="V161" s="16" t="str">
        <f>IF($F161="gains/losses",IF(ISERROR(VLOOKUP($W161,'item gains&amp;losses'!$A:$EV,35,FALSE)),"",VLOOKUP($W161,'item gains&amp;losses'!$A:$EV,35,FALSE)),IF($F161="I",IF(ISERROR(VLOOKUP($W161,'item rev'!$A:$EV,34,FALSE)),"",VLOOKUP($W161,'item rev'!$A:$EV,34,FALSE)),IF($F161="e",IF(ISERROR(VLOOKUP($W161,'item exp'!$A:$BQ,35,FALSE)),"",VLOOKUP($W161,'item exp'!$A:$BQ,35,FALSE)))))</f>
        <v>750de53a-435f-4328-a03f-2d31c19f0908</v>
      </c>
      <c r="W161" s="16" t="str">
        <f>VLOOKUP(E161,'items list'!B:D,3,FALSE)</f>
        <v>Expenditure: Contracted Services - Contractors: Distribution of Electricity by Others</v>
      </c>
      <c r="X161" s="16" t="str">
        <f>IF(ISERROR(VLOOKUP($Z161,'reg ind'!$A:$AI,3,FALSE)),"",(VLOOKUP($Z161,'reg ind'!$A:$AI,3,FALSE)))</f>
        <v>RX002003001002003003006001000000000000</v>
      </c>
      <c r="Y161" s="16" t="str">
        <f>IF(ISERROR(VLOOKUP($Z161,'reg ind'!$A:$AI,35,FALSE)),"",(VLOOKUP($Z161,'reg ind'!$A:$AI,35,FALSE)))</f>
        <v>f2564b3b-f64a-4df4-9e78-f1a994736e35</v>
      </c>
      <c r="Z161" s="16" t="s">
        <v>4358</v>
      </c>
      <c r="AA161" s="16" t="str">
        <f>IF(ISERROR(VLOOKUP($AC161,costing!$A:$BP,3,FALSE)),"",(VLOOKUP($AC161,costing!$A:$BP,3,FALSE)))</f>
        <v>CO002004000000000000000000000000000000</v>
      </c>
      <c r="AB161" s="16" t="str">
        <f>IF(ISERROR(VLOOKUP($AC161,costing!$A:$BP,35,FALSE)),"",(VLOOKUP($AC161,costing!$A:$BP,35,FALSE)))</f>
        <v>47c7ba65-c270-4a7f-91ba-3842eb629ddf</v>
      </c>
      <c r="AC161" s="16" t="s">
        <v>4368</v>
      </c>
    </row>
    <row r="162" spans="1:29" x14ac:dyDescent="0.2">
      <c r="A162" s="184"/>
      <c r="B162" s="184">
        <v>10</v>
      </c>
      <c r="C162" s="184">
        <v>12</v>
      </c>
      <c r="D162" s="184">
        <f t="shared" si="6"/>
        <v>5022</v>
      </c>
      <c r="E162" s="184">
        <v>1163</v>
      </c>
      <c r="F162" s="184" t="s">
        <v>662</v>
      </c>
      <c r="G162" s="16" t="s">
        <v>15</v>
      </c>
      <c r="H162" s="16" t="s">
        <v>25</v>
      </c>
      <c r="I162" s="16" t="s">
        <v>28</v>
      </c>
      <c r="J162" s="16" t="s">
        <v>35</v>
      </c>
      <c r="K162" s="16"/>
      <c r="L162" s="16"/>
      <c r="M162" s="16"/>
      <c r="N162" s="16" t="str">
        <f>IF(ISERROR(VLOOKUP($P162,#REF!,4,FALSE)),"",(VLOOKUP($P162,#REF!,4,FALSE)))</f>
        <v/>
      </c>
      <c r="O162" s="16" t="str">
        <f>IF(ISERROR(VLOOKUP($P162,#REF!,34,FALSE)),"",(VLOOKUP($P162,#REF!,34,FALSE)))</f>
        <v/>
      </c>
      <c r="P162" s="16" t="s">
        <v>906</v>
      </c>
      <c r="Q162" s="16" t="e">
        <f>VLOOKUP(C162,'functional class'!B:E,3,FALSE)</f>
        <v>#N/A</v>
      </c>
      <c r="R162" s="16" t="str">
        <f>IF(ISERROR(VLOOKUP($T162,'Funding 5.4'!$A:$BP,3,FALSE)),"",(VLOOKUP($T162,'Funding 5.4'!$A:$BP,3,FALSE)))</f>
        <v>FD001003001002000000000000000000000000</v>
      </c>
      <c r="S162" s="16" t="str">
        <f>IF(ISERROR(VLOOKUP($T162,'Funding 5.4'!$A:$BP,35,FALSE)),"",(VLOOKUP($T162,'Funding 5.4'!$A:$BP,35,FALSE)))</f>
        <v>5692f970-c29c-4044-80d7-1bcdbdd34348</v>
      </c>
      <c r="T162" s="16" t="s">
        <v>1087</v>
      </c>
      <c r="U162" s="16" t="str">
        <f>IF(F162="gains/losses",IF(ISERROR(VLOOKUP(W162,'item gains&amp;losses'!A:EV,3,FALSE)),"",VLOOKUP(W162,'item gains&amp;losses'!A:EV,3,FALSE)),IF(F162="I",IF(ISERROR(VLOOKUP(W162,'item rev'!A:EV,3,FALSE)),"",VLOOKUP(W162,'item rev'!A:EV,3,FALSE)),IF(F162="e",IF(ISERROR(VLOOKUP(W162,'item exp'!A:BQ,3,FALSE)),"",VLOOKUP(W162,'item exp'!A:BQ,3,FALSE)))))</f>
        <v>IE003003011001000000000000000000000000</v>
      </c>
      <c r="V162" s="16" t="str">
        <f>IF($F162="gains/losses",IF(ISERROR(VLOOKUP($W162,'item gains&amp;losses'!$A:$EV,35,FALSE)),"",VLOOKUP($W162,'item gains&amp;losses'!$A:$EV,35,FALSE)),IF($F162="I",IF(ISERROR(VLOOKUP($W162,'item rev'!$A:$EV,34,FALSE)),"",VLOOKUP($W162,'item rev'!$A:$EV,34,FALSE)),IF($F162="e",IF(ISERROR(VLOOKUP($W162,'item exp'!$A:$BQ,35,FALSE)),"",VLOOKUP($W162,'item exp'!$A:$BQ,35,FALSE)))))</f>
        <v>e0666172-787b-4551-a45a-83cbb7f606a6</v>
      </c>
      <c r="W162" s="16" t="str">
        <f>VLOOKUP(E162,'items list'!B:D,3,FALSE)</f>
        <v>Expenditure: Contracted Services - Contractors: Distribution of Electricity by Others - Network Charges</v>
      </c>
      <c r="X162" s="16" t="str">
        <f>IF(ISERROR(VLOOKUP($Z162,'reg ind'!$A:$AI,3,FALSE)),"",(VLOOKUP($Z162,'reg ind'!$A:$AI,3,FALSE)))</f>
        <v>RX002003001002003003006001000000000000</v>
      </c>
      <c r="Y162" s="16" t="str">
        <f>IF(ISERROR(VLOOKUP($Z162,'reg ind'!$A:$AI,35,FALSE)),"",(VLOOKUP($Z162,'reg ind'!$A:$AI,35,FALSE)))</f>
        <v>f2564b3b-f64a-4df4-9e78-f1a994736e35</v>
      </c>
      <c r="Z162" s="16" t="s">
        <v>4358</v>
      </c>
      <c r="AA162" s="16" t="str">
        <f>IF(ISERROR(VLOOKUP($AC162,costing!$A:$BP,3,FALSE)),"",(VLOOKUP($AC162,costing!$A:$BP,3,FALSE)))</f>
        <v>CO002004000000000000000000000000000000</v>
      </c>
      <c r="AB162" s="16" t="str">
        <f>IF(ISERROR(VLOOKUP($AC162,costing!$A:$BP,35,FALSE)),"",(VLOOKUP($AC162,costing!$A:$BP,35,FALSE)))</f>
        <v>47c7ba65-c270-4a7f-91ba-3842eb629ddf</v>
      </c>
      <c r="AC162" s="16" t="s">
        <v>4368</v>
      </c>
    </row>
    <row r="163" spans="1:29" x14ac:dyDescent="0.2">
      <c r="A163" s="184"/>
      <c r="B163" s="184">
        <v>10</v>
      </c>
      <c r="C163" s="184">
        <v>12</v>
      </c>
      <c r="D163" s="184">
        <f t="shared" si="6"/>
        <v>5022</v>
      </c>
      <c r="E163" s="184">
        <v>1164</v>
      </c>
      <c r="F163" s="184" t="s">
        <v>662</v>
      </c>
      <c r="G163" s="16" t="s">
        <v>15</v>
      </c>
      <c r="H163" s="16" t="s">
        <v>25</v>
      </c>
      <c r="I163" s="16" t="s">
        <v>28</v>
      </c>
      <c r="J163" s="16" t="s">
        <v>35</v>
      </c>
      <c r="K163" s="16"/>
      <c r="L163" s="16"/>
      <c r="M163" s="16"/>
      <c r="N163" s="16" t="str">
        <f>IF(ISERROR(VLOOKUP($P163,#REF!,4,FALSE)),"",(VLOOKUP($P163,#REF!,4,FALSE)))</f>
        <v/>
      </c>
      <c r="O163" s="16" t="str">
        <f>IF(ISERROR(VLOOKUP($P163,#REF!,34,FALSE)),"",(VLOOKUP($P163,#REF!,34,FALSE)))</f>
        <v/>
      </c>
      <c r="P163" s="16" t="s">
        <v>906</v>
      </c>
      <c r="Q163" s="16" t="e">
        <f>VLOOKUP(C163,'functional class'!B:E,3,FALSE)</f>
        <v>#N/A</v>
      </c>
      <c r="R163" s="16" t="str">
        <f>IF(ISERROR(VLOOKUP($T163,'Funding 5.4'!$A:$BP,3,FALSE)),"",(VLOOKUP($T163,'Funding 5.4'!$A:$BP,3,FALSE)))</f>
        <v>FD001003001002000000000000000000000000</v>
      </c>
      <c r="S163" s="16" t="str">
        <f>IF(ISERROR(VLOOKUP($T163,'Funding 5.4'!$A:$BP,35,FALSE)),"",(VLOOKUP($T163,'Funding 5.4'!$A:$BP,35,FALSE)))</f>
        <v>5692f970-c29c-4044-80d7-1bcdbdd34348</v>
      </c>
      <c r="T163" s="16" t="s">
        <v>1087</v>
      </c>
      <c r="U163" s="16" t="str">
        <f>IF(F163="gains/losses",IF(ISERROR(VLOOKUP(W163,'item gains&amp;losses'!A:EV,3,FALSE)),"",VLOOKUP(W163,'item gains&amp;losses'!A:EV,3,FALSE)),IF(F163="I",IF(ISERROR(VLOOKUP(W163,'item rev'!A:EV,3,FALSE)),"",VLOOKUP(W163,'item rev'!A:EV,3,FALSE)),IF(F163="e",IF(ISERROR(VLOOKUP(W163,'item exp'!A:BQ,3,FALSE)),"",VLOOKUP(W163,'item exp'!A:BQ,3,FALSE)))))</f>
        <v>IE003003011002000000000000000000000000</v>
      </c>
      <c r="V163" s="16" t="str">
        <f>IF($F163="gains/losses",IF(ISERROR(VLOOKUP($W163,'item gains&amp;losses'!$A:$EV,35,FALSE)),"",VLOOKUP($W163,'item gains&amp;losses'!$A:$EV,35,FALSE)),IF($F163="I",IF(ISERROR(VLOOKUP($W163,'item rev'!$A:$EV,34,FALSE)),"",VLOOKUP($W163,'item rev'!$A:$EV,34,FALSE)),IF($F163="e",IF(ISERROR(VLOOKUP($W163,'item exp'!$A:$BQ,35,FALSE)),"",VLOOKUP($W163,'item exp'!$A:$BQ,35,FALSE)))))</f>
        <v>5303272b-4c06-4e9f-bc6c-4501baa47e6d</v>
      </c>
      <c r="W163" s="16" t="str">
        <f>VLOOKUP(E163,'items list'!B:D,3,FALSE)</f>
        <v>Expenditure: Contracted Services - Contractors: Distribution of Electricity by Others - Ancillary Charges</v>
      </c>
      <c r="X163" s="16" t="str">
        <f>IF(ISERROR(VLOOKUP($Z163,'reg ind'!$A:$AI,3,FALSE)),"",(VLOOKUP($Z163,'reg ind'!$A:$AI,3,FALSE)))</f>
        <v>RX002003001002003003006001000000000000</v>
      </c>
      <c r="Y163" s="16" t="str">
        <f>IF(ISERROR(VLOOKUP($Z163,'reg ind'!$A:$AI,35,FALSE)),"",(VLOOKUP($Z163,'reg ind'!$A:$AI,35,FALSE)))</f>
        <v>f2564b3b-f64a-4df4-9e78-f1a994736e35</v>
      </c>
      <c r="Z163" s="16" t="s">
        <v>4358</v>
      </c>
      <c r="AA163" s="16" t="str">
        <f>IF(ISERROR(VLOOKUP($AC163,costing!$A:$BP,3,FALSE)),"",(VLOOKUP($AC163,costing!$A:$BP,3,FALSE)))</f>
        <v>CO002004000000000000000000000000000000</v>
      </c>
      <c r="AB163" s="16" t="str">
        <f>IF(ISERROR(VLOOKUP($AC163,costing!$A:$BP,35,FALSE)),"",(VLOOKUP($AC163,costing!$A:$BP,35,FALSE)))</f>
        <v>47c7ba65-c270-4a7f-91ba-3842eb629ddf</v>
      </c>
      <c r="AC163" s="16" t="s">
        <v>4368</v>
      </c>
    </row>
    <row r="164" spans="1:29" x14ac:dyDescent="0.2">
      <c r="A164" s="184"/>
      <c r="B164" s="184">
        <v>10</v>
      </c>
      <c r="C164" s="184">
        <v>12</v>
      </c>
      <c r="D164" s="184">
        <f t="shared" si="6"/>
        <v>5023</v>
      </c>
      <c r="E164" s="184">
        <v>1165</v>
      </c>
      <c r="F164" s="184" t="s">
        <v>662</v>
      </c>
      <c r="G164" s="16" t="s">
        <v>15</v>
      </c>
      <c r="H164" s="16" t="s">
        <v>25</v>
      </c>
      <c r="I164" s="16" t="s">
        <v>28</v>
      </c>
      <c r="J164" s="16" t="s">
        <v>35</v>
      </c>
      <c r="K164" s="16"/>
      <c r="L164" s="16"/>
      <c r="M164" s="16"/>
      <c r="N164" s="16" t="str">
        <f>IF(ISERROR(VLOOKUP($P164,#REF!,4,FALSE)),"",(VLOOKUP($P164,#REF!,4,FALSE)))</f>
        <v/>
      </c>
      <c r="O164" s="16" t="str">
        <f>IF(ISERROR(VLOOKUP($P164,#REF!,34,FALSE)),"",(VLOOKUP($P164,#REF!,34,FALSE)))</f>
        <v/>
      </c>
      <c r="P164" s="16" t="s">
        <v>906</v>
      </c>
      <c r="Q164" s="16" t="e">
        <f>VLOOKUP(C164,'functional class'!B:E,3,FALSE)</f>
        <v>#N/A</v>
      </c>
      <c r="R164" s="16" t="str">
        <f>IF(ISERROR(VLOOKUP($T164,'Funding 5.4'!$A:$BP,3,FALSE)),"",(VLOOKUP($T164,'Funding 5.4'!$A:$BP,3,FALSE)))</f>
        <v>FD001003001002000000000000000000000000</v>
      </c>
      <c r="S164" s="16" t="str">
        <f>IF(ISERROR(VLOOKUP($T164,'Funding 5.4'!$A:$BP,35,FALSE)),"",(VLOOKUP($T164,'Funding 5.4'!$A:$BP,35,FALSE)))</f>
        <v>5692f970-c29c-4044-80d7-1bcdbdd34348</v>
      </c>
      <c r="T164" s="16" t="s">
        <v>1087</v>
      </c>
      <c r="U164" s="16" t="str">
        <f>IF(F164="gains/losses",IF(ISERROR(VLOOKUP(W164,'item gains&amp;losses'!A:EV,3,FALSE)),"",VLOOKUP(W164,'item gains&amp;losses'!A:EV,3,FALSE)),IF(F164="I",IF(ISERROR(VLOOKUP(W164,'item rev'!A:EV,3,FALSE)),"",VLOOKUP(W164,'item rev'!A:EV,3,FALSE)),IF(F164="e",IF(ISERROR(VLOOKUP(W164,'item exp'!A:BQ,3,FALSE)),"",VLOOKUP(W164,'item exp'!A:BQ,3,FALSE)))))</f>
        <v>IE003003011003000000000000000000000000</v>
      </c>
      <c r="V164" s="16" t="str">
        <f>IF($F164="gains/losses",IF(ISERROR(VLOOKUP($W164,'item gains&amp;losses'!$A:$EV,35,FALSE)),"",VLOOKUP($W164,'item gains&amp;losses'!$A:$EV,35,FALSE)),IF($F164="I",IF(ISERROR(VLOOKUP($W164,'item rev'!$A:$EV,34,FALSE)),"",VLOOKUP($W164,'item rev'!$A:$EV,34,FALSE)),IF($F164="e",IF(ISERROR(VLOOKUP($W164,'item exp'!$A:$BQ,35,FALSE)),"",VLOOKUP($W164,'item exp'!$A:$BQ,35,FALSE)))))</f>
        <v>ccab0a2c-c30a-4b6d-a5c6-2a40bc7dd8f9</v>
      </c>
      <c r="W164" s="16" t="str">
        <f>VLOOKUP(E164,'items list'!B:D,3,FALSE)</f>
        <v>Expenditure: Contracted Services - Contractors: Distribution of Electricity by Others - Reliability Charges</v>
      </c>
      <c r="X164" s="16" t="str">
        <f>IF(ISERROR(VLOOKUP($Z164,'reg ind'!$A:$AI,3,FALSE)),"",(VLOOKUP($Z164,'reg ind'!$A:$AI,3,FALSE)))</f>
        <v>RX002003001002003003006001000000000000</v>
      </c>
      <c r="Y164" s="16" t="str">
        <f>IF(ISERROR(VLOOKUP($Z164,'reg ind'!$A:$AI,35,FALSE)),"",(VLOOKUP($Z164,'reg ind'!$A:$AI,35,FALSE)))</f>
        <v>f2564b3b-f64a-4df4-9e78-f1a994736e35</v>
      </c>
      <c r="Z164" s="16" t="s">
        <v>4358</v>
      </c>
      <c r="AA164" s="16" t="str">
        <f>IF(ISERROR(VLOOKUP($AC164,costing!$A:$BP,3,FALSE)),"",(VLOOKUP($AC164,costing!$A:$BP,3,FALSE)))</f>
        <v>CO002004000000000000000000000000000000</v>
      </c>
      <c r="AB164" s="16" t="str">
        <f>IF(ISERROR(VLOOKUP($AC164,costing!$A:$BP,35,FALSE)),"",(VLOOKUP($AC164,costing!$A:$BP,35,FALSE)))</f>
        <v>47c7ba65-c270-4a7f-91ba-3842eb629ddf</v>
      </c>
      <c r="AC164" s="16" t="s">
        <v>4368</v>
      </c>
    </row>
    <row r="165" spans="1:29" x14ac:dyDescent="0.2">
      <c r="A165" s="184"/>
      <c r="B165" s="184">
        <v>10</v>
      </c>
      <c r="C165" s="184">
        <v>12</v>
      </c>
      <c r="D165" s="184">
        <f t="shared" si="6"/>
        <v>5023</v>
      </c>
      <c r="E165" s="184">
        <v>1166</v>
      </c>
      <c r="F165" s="184" t="s">
        <v>662</v>
      </c>
      <c r="G165" s="16" t="s">
        <v>15</v>
      </c>
      <c r="H165" s="16" t="s">
        <v>25</v>
      </c>
      <c r="I165" s="16" t="s">
        <v>28</v>
      </c>
      <c r="J165" s="16" t="s">
        <v>35</v>
      </c>
      <c r="K165" s="16"/>
      <c r="L165" s="16"/>
      <c r="M165" s="16"/>
      <c r="N165" s="16" t="str">
        <f>IF(ISERROR(VLOOKUP($P165,#REF!,4,FALSE)),"",(VLOOKUP($P165,#REF!,4,FALSE)))</f>
        <v/>
      </c>
      <c r="O165" s="16" t="str">
        <f>IF(ISERROR(VLOOKUP($P165,#REF!,34,FALSE)),"",(VLOOKUP($P165,#REF!,34,FALSE)))</f>
        <v/>
      </c>
      <c r="P165" s="16" t="s">
        <v>906</v>
      </c>
      <c r="Q165" s="16" t="e">
        <f>VLOOKUP(C165,'functional class'!B:E,3,FALSE)</f>
        <v>#N/A</v>
      </c>
      <c r="R165" s="16" t="str">
        <f>IF(ISERROR(VLOOKUP($T165,'Funding 5.4'!$A:$BP,3,FALSE)),"",(VLOOKUP($T165,'Funding 5.4'!$A:$BP,3,FALSE)))</f>
        <v>FD001003001002000000000000000000000000</v>
      </c>
      <c r="S165" s="16" t="str">
        <f>IF(ISERROR(VLOOKUP($T165,'Funding 5.4'!$A:$BP,35,FALSE)),"",(VLOOKUP($T165,'Funding 5.4'!$A:$BP,35,FALSE)))</f>
        <v>5692f970-c29c-4044-80d7-1bcdbdd34348</v>
      </c>
      <c r="T165" s="16" t="s">
        <v>1087</v>
      </c>
      <c r="U165" s="16" t="str">
        <f>IF(F165="gains/losses",IF(ISERROR(VLOOKUP(W165,'item gains&amp;losses'!A:EV,3,FALSE)),"",VLOOKUP(W165,'item gains&amp;losses'!A:EV,3,FALSE)),IF(F165="I",IF(ISERROR(VLOOKUP(W165,'item rev'!A:EV,3,FALSE)),"",VLOOKUP(W165,'item rev'!A:EV,3,FALSE)),IF(F165="e",IF(ISERROR(VLOOKUP(W165,'item exp'!A:BQ,3,FALSE)),"",VLOOKUP(W165,'item exp'!A:BQ,3,FALSE)))))</f>
        <v>IE003003012000000000000000000000000000</v>
      </c>
      <c r="V165" s="16" t="str">
        <f>IF($F165="gains/losses",IF(ISERROR(VLOOKUP($W165,'item gains&amp;losses'!$A:$EV,35,FALSE)),"",VLOOKUP($W165,'item gains&amp;losses'!$A:$EV,35,FALSE)),IF($F165="I",IF(ISERROR(VLOOKUP($W165,'item rev'!$A:$EV,34,FALSE)),"",VLOOKUP($W165,'item rev'!$A:$EV,34,FALSE)),IF($F165="e",IF(ISERROR(VLOOKUP($W165,'item exp'!$A:$BQ,35,FALSE)),"",VLOOKUP($W165,'item exp'!$A:$BQ,35,FALSE)))))</f>
        <v>9b618ec9-2832-4e1e-8aa9-0afd8f085c2b</v>
      </c>
      <c r="W165" s="16" t="str">
        <f>VLOOKUP(E165,'items list'!B:D,3,FALSE)</f>
        <v>Expenditure: Contracted Services - Contractors: Electrical</v>
      </c>
      <c r="X165" s="16" t="str">
        <f>IF(ISERROR(VLOOKUP($Z165,'reg ind'!$A:$AI,3,FALSE)),"",(VLOOKUP($Z165,'reg ind'!$A:$AI,3,FALSE)))</f>
        <v>RX002003001002003003006001000000000000</v>
      </c>
      <c r="Y165" s="16" t="str">
        <f>IF(ISERROR(VLOOKUP($Z165,'reg ind'!$A:$AI,35,FALSE)),"",(VLOOKUP($Z165,'reg ind'!$A:$AI,35,FALSE)))</f>
        <v>f2564b3b-f64a-4df4-9e78-f1a994736e35</v>
      </c>
      <c r="Z165" s="16" t="s">
        <v>4358</v>
      </c>
      <c r="AA165" s="16" t="str">
        <f>IF(ISERROR(VLOOKUP($AC165,costing!$A:$BP,3,FALSE)),"",(VLOOKUP($AC165,costing!$A:$BP,3,FALSE)))</f>
        <v>CO002004000000000000000000000000000000</v>
      </c>
      <c r="AB165" s="16" t="str">
        <f>IF(ISERROR(VLOOKUP($AC165,costing!$A:$BP,35,FALSE)),"",(VLOOKUP($AC165,costing!$A:$BP,35,FALSE)))</f>
        <v>47c7ba65-c270-4a7f-91ba-3842eb629ddf</v>
      </c>
      <c r="AC165" s="16" t="s">
        <v>4368</v>
      </c>
    </row>
    <row r="166" spans="1:29" x14ac:dyDescent="0.2">
      <c r="A166" s="184"/>
      <c r="B166" s="184">
        <v>10</v>
      </c>
      <c r="C166" s="184">
        <v>12</v>
      </c>
      <c r="D166" s="184">
        <f t="shared" si="6"/>
        <v>5023</v>
      </c>
      <c r="E166" s="184">
        <v>1167</v>
      </c>
      <c r="F166" s="184" t="s">
        <v>662</v>
      </c>
      <c r="G166" s="16" t="s">
        <v>15</v>
      </c>
      <c r="H166" s="16" t="s">
        <v>25</v>
      </c>
      <c r="I166" s="16" t="s">
        <v>28</v>
      </c>
      <c r="J166" s="16" t="s">
        <v>35</v>
      </c>
      <c r="K166" s="16"/>
      <c r="L166" s="16"/>
      <c r="M166" s="16"/>
      <c r="N166" s="16" t="str">
        <f>IF(ISERROR(VLOOKUP($P166,#REF!,4,FALSE)),"",(VLOOKUP($P166,#REF!,4,FALSE)))</f>
        <v/>
      </c>
      <c r="O166" s="16" t="str">
        <f>IF(ISERROR(VLOOKUP($P166,#REF!,34,FALSE)),"",(VLOOKUP($P166,#REF!,34,FALSE)))</f>
        <v/>
      </c>
      <c r="P166" s="16" t="s">
        <v>906</v>
      </c>
      <c r="Q166" s="16" t="e">
        <f>VLOOKUP(C166,'functional class'!B:E,3,FALSE)</f>
        <v>#N/A</v>
      </c>
      <c r="R166" s="16" t="str">
        <f>IF(ISERROR(VLOOKUP($T166,'Funding 5.4'!$A:$BP,3,FALSE)),"",(VLOOKUP($T166,'Funding 5.4'!$A:$BP,3,FALSE)))</f>
        <v>FD001003001002000000000000000000000000</v>
      </c>
      <c r="S166" s="16" t="str">
        <f>IF(ISERROR(VLOOKUP($T166,'Funding 5.4'!$A:$BP,35,FALSE)),"",(VLOOKUP($T166,'Funding 5.4'!$A:$BP,35,FALSE)))</f>
        <v>5692f970-c29c-4044-80d7-1bcdbdd34348</v>
      </c>
      <c r="T166" s="16" t="s">
        <v>1087</v>
      </c>
      <c r="U166" s="16" t="str">
        <f>IF(F166="gains/losses",IF(ISERROR(VLOOKUP(W166,'item gains&amp;losses'!A:EV,3,FALSE)),"",VLOOKUP(W166,'item gains&amp;losses'!A:EV,3,FALSE)),IF(F166="I",IF(ISERROR(VLOOKUP(W166,'item rev'!A:EV,3,FALSE)),"",VLOOKUP(W166,'item rev'!A:EV,3,FALSE)),IF(F166="e",IF(ISERROR(VLOOKUP(W166,'item exp'!A:BQ,3,FALSE)),"",VLOOKUP(W166,'item exp'!A:BQ,3,FALSE)))))</f>
        <v>IE003003013000000000000000000000000000</v>
      </c>
      <c r="V166" s="16" t="str">
        <f>IF($F166="gains/losses",IF(ISERROR(VLOOKUP($W166,'item gains&amp;losses'!$A:$EV,35,FALSE)),"",VLOOKUP($W166,'item gains&amp;losses'!$A:$EV,35,FALSE)),IF($F166="I",IF(ISERROR(VLOOKUP($W166,'item rev'!$A:$EV,34,FALSE)),"",VLOOKUP($W166,'item rev'!$A:$EV,34,FALSE)),IF($F166="e",IF(ISERROR(VLOOKUP($W166,'item exp'!$A:$BQ,35,FALSE)),"",VLOOKUP($W166,'item exp'!$A:$BQ,35,FALSE)))))</f>
        <v>a80ba101-834e-430a-8921-413dfa75f3bd</v>
      </c>
      <c r="W166" s="16" t="str">
        <f>VLOOKUP(E166,'items list'!B:D,3,FALSE)</f>
        <v>Expenditure: Contracted Services - Contractors: Employee Wellness</v>
      </c>
      <c r="X166" s="16" t="str">
        <f>IF(ISERROR(VLOOKUP($Z166,'reg ind'!$A:$AI,3,FALSE)),"",(VLOOKUP($Z166,'reg ind'!$A:$AI,3,FALSE)))</f>
        <v>RX002003001002003003006001000000000000</v>
      </c>
      <c r="Y166" s="16" t="str">
        <f>IF(ISERROR(VLOOKUP($Z166,'reg ind'!$A:$AI,35,FALSE)),"",(VLOOKUP($Z166,'reg ind'!$A:$AI,35,FALSE)))</f>
        <v>f2564b3b-f64a-4df4-9e78-f1a994736e35</v>
      </c>
      <c r="Z166" s="16" t="s">
        <v>4358</v>
      </c>
      <c r="AA166" s="16" t="str">
        <f>IF(ISERROR(VLOOKUP($AC166,costing!$A:$BP,3,FALSE)),"",(VLOOKUP($AC166,costing!$A:$BP,3,FALSE)))</f>
        <v>CO002004000000000000000000000000000000</v>
      </c>
      <c r="AB166" s="16" t="str">
        <f>IF(ISERROR(VLOOKUP($AC166,costing!$A:$BP,35,FALSE)),"",(VLOOKUP($AC166,costing!$A:$BP,35,FALSE)))</f>
        <v>47c7ba65-c270-4a7f-91ba-3842eb629ddf</v>
      </c>
      <c r="AC166" s="16" t="s">
        <v>4368</v>
      </c>
    </row>
    <row r="167" spans="1:29" x14ac:dyDescent="0.2">
      <c r="A167" s="184"/>
      <c r="B167" s="184">
        <v>10</v>
      </c>
      <c r="C167" s="184">
        <v>12</v>
      </c>
      <c r="D167" s="184">
        <f t="shared" si="6"/>
        <v>5023</v>
      </c>
      <c r="E167" s="184">
        <v>1168</v>
      </c>
      <c r="F167" s="184" t="s">
        <v>662</v>
      </c>
      <c r="G167" s="16" t="s">
        <v>15</v>
      </c>
      <c r="H167" s="16" t="s">
        <v>25</v>
      </c>
      <c r="I167" s="16" t="s">
        <v>28</v>
      </c>
      <c r="J167" s="16" t="s">
        <v>35</v>
      </c>
      <c r="K167" s="16"/>
      <c r="L167" s="16"/>
      <c r="M167" s="16"/>
      <c r="N167" s="16" t="str">
        <f>IF(ISERROR(VLOOKUP($P167,#REF!,4,FALSE)),"",(VLOOKUP($P167,#REF!,4,FALSE)))</f>
        <v/>
      </c>
      <c r="O167" s="16" t="str">
        <f>IF(ISERROR(VLOOKUP($P167,#REF!,34,FALSE)),"",(VLOOKUP($P167,#REF!,34,FALSE)))</f>
        <v/>
      </c>
      <c r="P167" s="16" t="s">
        <v>906</v>
      </c>
      <c r="Q167" s="16" t="e">
        <f>VLOOKUP(C167,'functional class'!B:E,3,FALSE)</f>
        <v>#N/A</v>
      </c>
      <c r="R167" s="16" t="str">
        <f>IF(ISERROR(VLOOKUP($T167,'Funding 5.4'!$A:$BP,3,FALSE)),"",(VLOOKUP($T167,'Funding 5.4'!$A:$BP,3,FALSE)))</f>
        <v>FD001003001002000000000000000000000000</v>
      </c>
      <c r="S167" s="16" t="str">
        <f>IF(ISERROR(VLOOKUP($T167,'Funding 5.4'!$A:$BP,35,FALSE)),"",(VLOOKUP($T167,'Funding 5.4'!$A:$BP,35,FALSE)))</f>
        <v>5692f970-c29c-4044-80d7-1bcdbdd34348</v>
      </c>
      <c r="T167" s="16" t="s">
        <v>1087</v>
      </c>
      <c r="U167" s="16" t="str">
        <f>IF(F167="gains/losses",IF(ISERROR(VLOOKUP(W167,'item gains&amp;losses'!A:EV,3,FALSE)),"",VLOOKUP(W167,'item gains&amp;losses'!A:EV,3,FALSE)),IF(F167="I",IF(ISERROR(VLOOKUP(W167,'item rev'!A:EV,3,FALSE)),"",VLOOKUP(W167,'item rev'!A:EV,3,FALSE)),IF(F167="e",IF(ISERROR(VLOOKUP(W167,'item exp'!A:BQ,3,FALSE)),"",VLOOKUP(W167,'item exp'!A:BQ,3,FALSE)))))</f>
        <v>IE003003014000000000000000000000000000</v>
      </c>
      <c r="V167" s="16" t="str">
        <f>IF($F167="gains/losses",IF(ISERROR(VLOOKUP($W167,'item gains&amp;losses'!$A:$EV,35,FALSE)),"",VLOOKUP($W167,'item gains&amp;losses'!$A:$EV,35,FALSE)),IF($F167="I",IF(ISERROR(VLOOKUP($W167,'item rev'!$A:$EV,34,FALSE)),"",VLOOKUP($W167,'item rev'!$A:$EV,34,FALSE)),IF($F167="e",IF(ISERROR(VLOOKUP($W167,'item exp'!$A:$BQ,35,FALSE)),"",VLOOKUP($W167,'item exp'!$A:$BQ,35,FALSE)))))</f>
        <v>d8a5ad89-3f16-41dc-a243-e7ab0b94f1fe</v>
      </c>
      <c r="W167" s="16" t="str">
        <f>VLOOKUP(E167,'items list'!B:D,3,FALSE)</f>
        <v>Expenditure: Contracted Services - Contractors: Event Promoters</v>
      </c>
      <c r="X167" s="16" t="str">
        <f>IF(ISERROR(VLOOKUP($Z167,'reg ind'!$A:$AI,3,FALSE)),"",(VLOOKUP($Z167,'reg ind'!$A:$AI,3,FALSE)))</f>
        <v>RX002003001002003003006001000000000000</v>
      </c>
      <c r="Y167" s="16" t="str">
        <f>IF(ISERROR(VLOOKUP($Z167,'reg ind'!$A:$AI,35,FALSE)),"",(VLOOKUP($Z167,'reg ind'!$A:$AI,35,FALSE)))</f>
        <v>f2564b3b-f64a-4df4-9e78-f1a994736e35</v>
      </c>
      <c r="Z167" s="16" t="s">
        <v>4358</v>
      </c>
      <c r="AA167" s="16" t="str">
        <f>IF(ISERROR(VLOOKUP($AC167,costing!$A:$BP,3,FALSE)),"",(VLOOKUP($AC167,costing!$A:$BP,3,FALSE)))</f>
        <v>CO002004000000000000000000000000000000</v>
      </c>
      <c r="AB167" s="16" t="str">
        <f>IF(ISERROR(VLOOKUP($AC167,costing!$A:$BP,35,FALSE)),"",(VLOOKUP($AC167,costing!$A:$BP,35,FALSE)))</f>
        <v>47c7ba65-c270-4a7f-91ba-3842eb629ddf</v>
      </c>
      <c r="AC167" s="16" t="s">
        <v>4368</v>
      </c>
    </row>
    <row r="168" spans="1:29" x14ac:dyDescent="0.2">
      <c r="A168" s="184"/>
      <c r="B168" s="184">
        <v>10</v>
      </c>
      <c r="C168" s="184">
        <v>12</v>
      </c>
      <c r="D168" s="184">
        <f t="shared" si="6"/>
        <v>5023</v>
      </c>
      <c r="E168" s="184">
        <v>1169</v>
      </c>
      <c r="F168" s="184" t="s">
        <v>662</v>
      </c>
      <c r="G168" s="16" t="s">
        <v>15</v>
      </c>
      <c r="H168" s="16" t="s">
        <v>25</v>
      </c>
      <c r="I168" s="16" t="s">
        <v>28</v>
      </c>
      <c r="J168" s="16" t="s">
        <v>35</v>
      </c>
      <c r="K168" s="16"/>
      <c r="L168" s="16"/>
      <c r="M168" s="16"/>
      <c r="N168" s="16" t="str">
        <f>IF(ISERROR(VLOOKUP($P168,#REF!,4,FALSE)),"",(VLOOKUP($P168,#REF!,4,FALSE)))</f>
        <v/>
      </c>
      <c r="O168" s="16" t="str">
        <f>IF(ISERROR(VLOOKUP($P168,#REF!,34,FALSE)),"",(VLOOKUP($P168,#REF!,34,FALSE)))</f>
        <v/>
      </c>
      <c r="P168" s="16" t="s">
        <v>906</v>
      </c>
      <c r="Q168" s="16" t="e">
        <f>VLOOKUP(C168,'functional class'!B:E,3,FALSE)</f>
        <v>#N/A</v>
      </c>
      <c r="R168" s="16" t="str">
        <f>IF(ISERROR(VLOOKUP($T168,'Funding 5.4'!$A:$BP,3,FALSE)),"",(VLOOKUP($T168,'Funding 5.4'!$A:$BP,3,FALSE)))</f>
        <v>FD001003001002000000000000000000000000</v>
      </c>
      <c r="S168" s="16" t="str">
        <f>IF(ISERROR(VLOOKUP($T168,'Funding 5.4'!$A:$BP,35,FALSE)),"",(VLOOKUP($T168,'Funding 5.4'!$A:$BP,35,FALSE)))</f>
        <v>5692f970-c29c-4044-80d7-1bcdbdd34348</v>
      </c>
      <c r="T168" s="16" t="s">
        <v>1087</v>
      </c>
      <c r="U168" s="16" t="str">
        <f>IF(F168="gains/losses",IF(ISERROR(VLOOKUP(W168,'item gains&amp;losses'!A:EV,3,FALSE)),"",VLOOKUP(W168,'item gains&amp;losses'!A:EV,3,FALSE)),IF(F168="I",IF(ISERROR(VLOOKUP(W168,'item rev'!A:EV,3,FALSE)),"",VLOOKUP(W168,'item rev'!A:EV,3,FALSE)),IF(F168="e",IF(ISERROR(VLOOKUP(W168,'item exp'!A:BQ,3,FALSE)),"",VLOOKUP(W168,'item exp'!A:BQ,3,FALSE)))))</f>
        <v>IE003003015000000000000000000000000000</v>
      </c>
      <c r="V168" s="16" t="str">
        <f>IF($F168="gains/losses",IF(ISERROR(VLOOKUP($W168,'item gains&amp;losses'!$A:$EV,35,FALSE)),"",VLOOKUP($W168,'item gains&amp;losses'!$A:$EV,35,FALSE)),IF($F168="I",IF(ISERROR(VLOOKUP($W168,'item rev'!$A:$EV,34,FALSE)),"",VLOOKUP($W168,'item rev'!$A:$EV,34,FALSE)),IF($F168="e",IF(ISERROR(VLOOKUP($W168,'item exp'!$A:$BQ,35,FALSE)),"",VLOOKUP($W168,'item exp'!$A:$BQ,35,FALSE)))))</f>
        <v>eda51ffc-4836-4611-a5ac-188210d26222</v>
      </c>
      <c r="W168" s="16" t="str">
        <f>VLOOKUP(E168,'items list'!B:D,3,FALSE)</f>
        <v>Expenditure: Contracted Services - Contractors: First Aid</v>
      </c>
      <c r="X168" s="16" t="str">
        <f>IF(ISERROR(VLOOKUP($Z168,'reg ind'!$A:$AI,3,FALSE)),"",(VLOOKUP($Z168,'reg ind'!$A:$AI,3,FALSE)))</f>
        <v>RX002003001002003003006001000000000000</v>
      </c>
      <c r="Y168" s="16" t="str">
        <f>IF(ISERROR(VLOOKUP($Z168,'reg ind'!$A:$AI,35,FALSE)),"",(VLOOKUP($Z168,'reg ind'!$A:$AI,35,FALSE)))</f>
        <v>f2564b3b-f64a-4df4-9e78-f1a994736e35</v>
      </c>
      <c r="Z168" s="16" t="s">
        <v>4358</v>
      </c>
      <c r="AA168" s="16" t="str">
        <f>IF(ISERROR(VLOOKUP($AC168,costing!$A:$BP,3,FALSE)),"",(VLOOKUP($AC168,costing!$A:$BP,3,FALSE)))</f>
        <v>CO002004000000000000000000000000000000</v>
      </c>
      <c r="AB168" s="16" t="str">
        <f>IF(ISERROR(VLOOKUP($AC168,costing!$A:$BP,35,FALSE)),"",(VLOOKUP($AC168,costing!$A:$BP,35,FALSE)))</f>
        <v>47c7ba65-c270-4a7f-91ba-3842eb629ddf</v>
      </c>
      <c r="AC168" s="16" t="s">
        <v>4368</v>
      </c>
    </row>
    <row r="169" spans="1:29" x14ac:dyDescent="0.2">
      <c r="A169" s="184"/>
      <c r="B169" s="184">
        <v>10</v>
      </c>
      <c r="C169" s="184">
        <v>12</v>
      </c>
      <c r="D169" s="184">
        <f t="shared" si="6"/>
        <v>5023</v>
      </c>
      <c r="E169" s="184">
        <v>1170</v>
      </c>
      <c r="F169" s="184" t="s">
        <v>662</v>
      </c>
      <c r="G169" s="16" t="s">
        <v>15</v>
      </c>
      <c r="H169" s="16" t="s">
        <v>25</v>
      </c>
      <c r="I169" s="16" t="s">
        <v>28</v>
      </c>
      <c r="J169" s="16" t="s">
        <v>35</v>
      </c>
      <c r="K169" s="16"/>
      <c r="L169" s="16"/>
      <c r="M169" s="16"/>
      <c r="N169" s="16" t="str">
        <f>IF(ISERROR(VLOOKUP($P169,#REF!,4,FALSE)),"",(VLOOKUP($P169,#REF!,4,FALSE)))</f>
        <v/>
      </c>
      <c r="O169" s="16" t="str">
        <f>IF(ISERROR(VLOOKUP($P169,#REF!,34,FALSE)),"",(VLOOKUP($P169,#REF!,34,FALSE)))</f>
        <v/>
      </c>
      <c r="P169" s="16" t="s">
        <v>906</v>
      </c>
      <c r="Q169" s="16" t="e">
        <f>VLOOKUP(C169,'functional class'!B:E,3,FALSE)</f>
        <v>#N/A</v>
      </c>
      <c r="R169" s="16" t="str">
        <f>IF(ISERROR(VLOOKUP($T169,'Funding 5.4'!$A:$BP,3,FALSE)),"",(VLOOKUP($T169,'Funding 5.4'!$A:$BP,3,FALSE)))</f>
        <v>FD001003001002000000000000000000000000</v>
      </c>
      <c r="S169" s="16" t="str">
        <f>IF(ISERROR(VLOOKUP($T169,'Funding 5.4'!$A:$BP,35,FALSE)),"",(VLOOKUP($T169,'Funding 5.4'!$A:$BP,35,FALSE)))</f>
        <v>5692f970-c29c-4044-80d7-1bcdbdd34348</v>
      </c>
      <c r="T169" s="16" t="s">
        <v>1087</v>
      </c>
      <c r="U169" s="16" t="str">
        <f>IF(F169="gains/losses",IF(ISERROR(VLOOKUP(W169,'item gains&amp;losses'!A:EV,3,FALSE)),"",VLOOKUP(W169,'item gains&amp;losses'!A:EV,3,FALSE)),IF(F169="I",IF(ISERROR(VLOOKUP(W169,'item rev'!A:EV,3,FALSE)),"",VLOOKUP(W169,'item rev'!A:EV,3,FALSE)),IF(F169="e",IF(ISERROR(VLOOKUP(W169,'item exp'!A:BQ,3,FALSE)),"",VLOOKUP(W169,'item exp'!A:BQ,3,FALSE)))))</f>
        <v>IE003003016000000000000000000000000000</v>
      </c>
      <c r="V169" s="16" t="str">
        <f>IF($F169="gains/losses",IF(ISERROR(VLOOKUP($W169,'item gains&amp;losses'!$A:$EV,35,FALSE)),"",VLOOKUP($W169,'item gains&amp;losses'!$A:$EV,35,FALSE)),IF($F169="I",IF(ISERROR(VLOOKUP($W169,'item rev'!$A:$EV,34,FALSE)),"",VLOOKUP($W169,'item rev'!$A:$EV,34,FALSE)),IF($F169="e",IF(ISERROR(VLOOKUP($W169,'item exp'!$A:$BQ,35,FALSE)),"",VLOOKUP($W169,'item exp'!$A:$BQ,35,FALSE)))))</f>
        <v>82e41dac-099e-4899-9a82-71e55e76bb77</v>
      </c>
      <c r="W169" s="16" t="str">
        <f>VLOOKUP(E169,'items list'!B:D,3,FALSE)</f>
        <v>Expenditure: Contracted Services - Contractors: Fire Protection</v>
      </c>
      <c r="X169" s="16" t="str">
        <f>IF(ISERROR(VLOOKUP($Z169,'reg ind'!$A:$AI,3,FALSE)),"",(VLOOKUP($Z169,'reg ind'!$A:$AI,3,FALSE)))</f>
        <v>RX002003001002003003006001000000000000</v>
      </c>
      <c r="Y169" s="16" t="str">
        <f>IF(ISERROR(VLOOKUP($Z169,'reg ind'!$A:$AI,35,FALSE)),"",(VLOOKUP($Z169,'reg ind'!$A:$AI,35,FALSE)))</f>
        <v>f2564b3b-f64a-4df4-9e78-f1a994736e35</v>
      </c>
      <c r="Z169" s="16" t="s">
        <v>4358</v>
      </c>
      <c r="AA169" s="16" t="str">
        <f>IF(ISERROR(VLOOKUP($AC169,costing!$A:$BP,3,FALSE)),"",(VLOOKUP($AC169,costing!$A:$BP,3,FALSE)))</f>
        <v>CO002004000000000000000000000000000000</v>
      </c>
      <c r="AB169" s="16" t="str">
        <f>IF(ISERROR(VLOOKUP($AC169,costing!$A:$BP,35,FALSE)),"",(VLOOKUP($AC169,costing!$A:$BP,35,FALSE)))</f>
        <v>47c7ba65-c270-4a7f-91ba-3842eb629ddf</v>
      </c>
      <c r="AC169" s="16" t="s">
        <v>4368</v>
      </c>
    </row>
    <row r="170" spans="1:29" x14ac:dyDescent="0.2">
      <c r="A170" s="184"/>
      <c r="B170" s="184">
        <v>10</v>
      </c>
      <c r="C170" s="184">
        <v>12</v>
      </c>
      <c r="D170" s="184">
        <f t="shared" si="6"/>
        <v>5023</v>
      </c>
      <c r="E170" s="184">
        <v>1171</v>
      </c>
      <c r="F170" s="184" t="s">
        <v>662</v>
      </c>
      <c r="G170" s="16" t="s">
        <v>15</v>
      </c>
      <c r="H170" s="16" t="s">
        <v>25</v>
      </c>
      <c r="I170" s="16" t="s">
        <v>28</v>
      </c>
      <c r="J170" s="16" t="s">
        <v>35</v>
      </c>
      <c r="K170" s="16"/>
      <c r="L170" s="16"/>
      <c r="M170" s="16"/>
      <c r="N170" s="16" t="str">
        <f>IF(ISERROR(VLOOKUP($P170,#REF!,4,FALSE)),"",(VLOOKUP($P170,#REF!,4,FALSE)))</f>
        <v/>
      </c>
      <c r="O170" s="16" t="str">
        <f>IF(ISERROR(VLOOKUP($P170,#REF!,34,FALSE)),"",(VLOOKUP($P170,#REF!,34,FALSE)))</f>
        <v/>
      </c>
      <c r="P170" s="16" t="s">
        <v>906</v>
      </c>
      <c r="Q170" s="16" t="e">
        <f>VLOOKUP(C170,'functional class'!B:E,3,FALSE)</f>
        <v>#N/A</v>
      </c>
      <c r="R170" s="16" t="str">
        <f>IF(ISERROR(VLOOKUP($T170,'Funding 5.4'!$A:$BP,3,FALSE)),"",(VLOOKUP($T170,'Funding 5.4'!$A:$BP,3,FALSE)))</f>
        <v>FD001003001002000000000000000000000000</v>
      </c>
      <c r="S170" s="16" t="str">
        <f>IF(ISERROR(VLOOKUP($T170,'Funding 5.4'!$A:$BP,35,FALSE)),"",(VLOOKUP($T170,'Funding 5.4'!$A:$BP,35,FALSE)))</f>
        <v>5692f970-c29c-4044-80d7-1bcdbdd34348</v>
      </c>
      <c r="T170" s="16" t="s">
        <v>1087</v>
      </c>
      <c r="U170" s="16" t="str">
        <f>IF(F170="gains/losses",IF(ISERROR(VLOOKUP(W170,'item gains&amp;losses'!A:EV,3,FALSE)),"",VLOOKUP(W170,'item gains&amp;losses'!A:EV,3,FALSE)),IF(F170="I",IF(ISERROR(VLOOKUP(W170,'item rev'!A:EV,3,FALSE)),"",VLOOKUP(W170,'item rev'!A:EV,3,FALSE)),IF(F170="e",IF(ISERROR(VLOOKUP(W170,'item exp'!A:BQ,3,FALSE)),"",VLOOKUP(W170,'item exp'!A:BQ,3,FALSE)))))</f>
        <v>IE003003017000000000000000000000000000</v>
      </c>
      <c r="V170" s="16" t="str">
        <f>IF($F170="gains/losses",IF(ISERROR(VLOOKUP($W170,'item gains&amp;losses'!$A:$EV,35,FALSE)),"",VLOOKUP($W170,'item gains&amp;losses'!$A:$EV,35,FALSE)),IF($F170="I",IF(ISERROR(VLOOKUP($W170,'item rev'!$A:$EV,34,FALSE)),"",VLOOKUP($W170,'item rev'!$A:$EV,34,FALSE)),IF($F170="e",IF(ISERROR(VLOOKUP($W170,'item exp'!$A:$BQ,35,FALSE)),"",VLOOKUP($W170,'item exp'!$A:$BQ,35,FALSE)))))</f>
        <v>51550f6e-f5a8-4bf4-ba19-a1bfbc9a55bd</v>
      </c>
      <c r="W170" s="16" t="str">
        <f>VLOOKUP(E170,'items list'!B:D,3,FALSE)</f>
        <v>Expenditure: Contracted Services - Contractors: Fire Services</v>
      </c>
      <c r="X170" s="16" t="str">
        <f>IF(ISERROR(VLOOKUP($Z170,'reg ind'!$A:$AI,3,FALSE)),"",(VLOOKUP($Z170,'reg ind'!$A:$AI,3,FALSE)))</f>
        <v>RX002003001002003003006001000000000000</v>
      </c>
      <c r="Y170" s="16" t="str">
        <f>IF(ISERROR(VLOOKUP($Z170,'reg ind'!$A:$AI,35,FALSE)),"",(VLOOKUP($Z170,'reg ind'!$A:$AI,35,FALSE)))</f>
        <v>f2564b3b-f64a-4df4-9e78-f1a994736e35</v>
      </c>
      <c r="Z170" s="16" t="s">
        <v>4358</v>
      </c>
      <c r="AA170" s="16" t="str">
        <f>IF(ISERROR(VLOOKUP($AC170,costing!$A:$BP,3,FALSE)),"",(VLOOKUP($AC170,costing!$A:$BP,3,FALSE)))</f>
        <v>CO002004000000000000000000000000000000</v>
      </c>
      <c r="AB170" s="16" t="str">
        <f>IF(ISERROR(VLOOKUP($AC170,costing!$A:$BP,35,FALSE)),"",(VLOOKUP($AC170,costing!$A:$BP,35,FALSE)))</f>
        <v>47c7ba65-c270-4a7f-91ba-3842eb629ddf</v>
      </c>
      <c r="AC170" s="16" t="s">
        <v>4368</v>
      </c>
    </row>
    <row r="171" spans="1:29" x14ac:dyDescent="0.2">
      <c r="A171" s="184"/>
      <c r="B171" s="184">
        <v>10</v>
      </c>
      <c r="C171" s="184">
        <v>12</v>
      </c>
      <c r="D171" s="184">
        <f t="shared" si="6"/>
        <v>5023</v>
      </c>
      <c r="E171" s="184">
        <v>1172</v>
      </c>
      <c r="F171" s="184" t="s">
        <v>662</v>
      </c>
      <c r="G171" s="16" t="s">
        <v>15</v>
      </c>
      <c r="H171" s="16" t="s">
        <v>25</v>
      </c>
      <c r="I171" s="16" t="s">
        <v>28</v>
      </c>
      <c r="J171" s="16" t="s">
        <v>35</v>
      </c>
      <c r="K171" s="16"/>
      <c r="L171" s="16"/>
      <c r="M171" s="16"/>
      <c r="N171" s="16" t="str">
        <f>IF(ISERROR(VLOOKUP($P171,#REF!,4,FALSE)),"",(VLOOKUP($P171,#REF!,4,FALSE)))</f>
        <v/>
      </c>
      <c r="O171" s="16" t="str">
        <f>IF(ISERROR(VLOOKUP($P171,#REF!,34,FALSE)),"",(VLOOKUP($P171,#REF!,34,FALSE)))</f>
        <v/>
      </c>
      <c r="P171" s="16" t="s">
        <v>906</v>
      </c>
      <c r="Q171" s="16" t="e">
        <f>VLOOKUP(C171,'functional class'!B:E,3,FALSE)</f>
        <v>#N/A</v>
      </c>
      <c r="R171" s="16" t="str">
        <f>IF(ISERROR(VLOOKUP($T171,'Funding 5.4'!$A:$BP,3,FALSE)),"",(VLOOKUP($T171,'Funding 5.4'!$A:$BP,3,FALSE)))</f>
        <v>FD001003001002000000000000000000000000</v>
      </c>
      <c r="S171" s="16" t="str">
        <f>IF(ISERROR(VLOOKUP($T171,'Funding 5.4'!$A:$BP,35,FALSE)),"",(VLOOKUP($T171,'Funding 5.4'!$A:$BP,35,FALSE)))</f>
        <v>5692f970-c29c-4044-80d7-1bcdbdd34348</v>
      </c>
      <c r="T171" s="16" t="s">
        <v>1087</v>
      </c>
      <c r="U171" s="16" t="str">
        <f>IF(F171="gains/losses",IF(ISERROR(VLOOKUP(W171,'item gains&amp;losses'!A:EV,3,FALSE)),"",VLOOKUP(W171,'item gains&amp;losses'!A:EV,3,FALSE)),IF(F171="I",IF(ISERROR(VLOOKUP(W171,'item rev'!A:EV,3,FALSE)),"",VLOOKUP(W171,'item rev'!A:EV,3,FALSE)),IF(F171="e",IF(ISERROR(VLOOKUP(W171,'item exp'!A:BQ,3,FALSE)),"",VLOOKUP(W171,'item exp'!A:BQ,3,FALSE)))))</f>
        <v>IE003003018000000000000000000000000000</v>
      </c>
      <c r="V171" s="16" t="str">
        <f>IF($F171="gains/losses",IF(ISERROR(VLOOKUP($W171,'item gains&amp;losses'!$A:$EV,35,FALSE)),"",VLOOKUP($W171,'item gains&amp;losses'!$A:$EV,35,FALSE)),IF($F171="I",IF(ISERROR(VLOOKUP($W171,'item rev'!$A:$EV,34,FALSE)),"",VLOOKUP($W171,'item rev'!$A:$EV,34,FALSE)),IF($F171="e",IF(ISERROR(VLOOKUP($W171,'item exp'!$A:$BQ,35,FALSE)),"",VLOOKUP($W171,'item exp'!$A:$BQ,35,FALSE)))))</f>
        <v>034d30e9-bba7-41ee-afec-cacd210d729f</v>
      </c>
      <c r="W171" s="16" t="str">
        <f>VLOOKUP(E171,'items list'!B:D,3,FALSE)</f>
        <v>Expenditure: Contracted Services - Contractors: Gardening Services</v>
      </c>
      <c r="X171" s="16" t="str">
        <f>IF(ISERROR(VLOOKUP($Z171,'reg ind'!$A:$AI,3,FALSE)),"",(VLOOKUP($Z171,'reg ind'!$A:$AI,3,FALSE)))</f>
        <v>RX002003001002003003006001000000000000</v>
      </c>
      <c r="Y171" s="16" t="str">
        <f>IF(ISERROR(VLOOKUP($Z171,'reg ind'!$A:$AI,35,FALSE)),"",(VLOOKUP($Z171,'reg ind'!$A:$AI,35,FALSE)))</f>
        <v>f2564b3b-f64a-4df4-9e78-f1a994736e35</v>
      </c>
      <c r="Z171" s="16" t="s">
        <v>4358</v>
      </c>
      <c r="AA171" s="16" t="str">
        <f>IF(ISERROR(VLOOKUP($AC171,costing!$A:$BP,3,FALSE)),"",(VLOOKUP($AC171,costing!$A:$BP,3,FALSE)))</f>
        <v>CO002004000000000000000000000000000000</v>
      </c>
      <c r="AB171" s="16" t="str">
        <f>IF(ISERROR(VLOOKUP($AC171,costing!$A:$BP,35,FALSE)),"",(VLOOKUP($AC171,costing!$A:$BP,35,FALSE)))</f>
        <v>47c7ba65-c270-4a7f-91ba-3842eb629ddf</v>
      </c>
      <c r="AC171" s="16" t="s">
        <v>4368</v>
      </c>
    </row>
    <row r="172" spans="1:29" x14ac:dyDescent="0.2">
      <c r="A172" s="184"/>
      <c r="B172" s="184">
        <v>10</v>
      </c>
      <c r="C172" s="184">
        <v>12</v>
      </c>
      <c r="D172" s="184">
        <f t="shared" si="6"/>
        <v>5023</v>
      </c>
      <c r="E172" s="184">
        <v>1173</v>
      </c>
      <c r="F172" s="184" t="s">
        <v>662</v>
      </c>
      <c r="G172" s="16" t="s">
        <v>15</v>
      </c>
      <c r="H172" s="16" t="s">
        <v>25</v>
      </c>
      <c r="I172" s="16" t="s">
        <v>28</v>
      </c>
      <c r="J172" s="16" t="s">
        <v>35</v>
      </c>
      <c r="K172" s="16"/>
      <c r="L172" s="16"/>
      <c r="M172" s="16"/>
      <c r="N172" s="16" t="str">
        <f>IF(ISERROR(VLOOKUP($P172,#REF!,4,FALSE)),"",(VLOOKUP($P172,#REF!,4,FALSE)))</f>
        <v/>
      </c>
      <c r="O172" s="16" t="str">
        <f>IF(ISERROR(VLOOKUP($P172,#REF!,34,FALSE)),"",(VLOOKUP($P172,#REF!,34,FALSE)))</f>
        <v/>
      </c>
      <c r="P172" s="16" t="s">
        <v>906</v>
      </c>
      <c r="Q172" s="16" t="e">
        <f>VLOOKUP(C172,'functional class'!B:E,3,FALSE)</f>
        <v>#N/A</v>
      </c>
      <c r="R172" s="16" t="str">
        <f>IF(ISERROR(VLOOKUP($T172,'Funding 5.4'!$A:$BP,3,FALSE)),"",(VLOOKUP($T172,'Funding 5.4'!$A:$BP,3,FALSE)))</f>
        <v>FD001003001002000000000000000000000000</v>
      </c>
      <c r="S172" s="16" t="str">
        <f>IF(ISERROR(VLOOKUP($T172,'Funding 5.4'!$A:$BP,35,FALSE)),"",(VLOOKUP($T172,'Funding 5.4'!$A:$BP,35,FALSE)))</f>
        <v>5692f970-c29c-4044-80d7-1bcdbdd34348</v>
      </c>
      <c r="T172" s="16" t="s">
        <v>1087</v>
      </c>
      <c r="U172" s="16" t="str">
        <f>IF(F172="gains/losses",IF(ISERROR(VLOOKUP(W172,'item gains&amp;losses'!A:EV,3,FALSE)),"",VLOOKUP(W172,'item gains&amp;losses'!A:EV,3,FALSE)),IF(F172="I",IF(ISERROR(VLOOKUP(W172,'item rev'!A:EV,3,FALSE)),"",VLOOKUP(W172,'item rev'!A:EV,3,FALSE)),IF(F172="e",IF(ISERROR(VLOOKUP(W172,'item exp'!A:BQ,3,FALSE)),"",VLOOKUP(W172,'item exp'!A:BQ,3,FALSE)))))</f>
        <v>IE003003019000000000000000000000000000</v>
      </c>
      <c r="V172" s="16" t="str">
        <f>IF($F172="gains/losses",IF(ISERROR(VLOOKUP($W172,'item gains&amp;losses'!$A:$EV,35,FALSE)),"",VLOOKUP($W172,'item gains&amp;losses'!$A:$EV,35,FALSE)),IF($F172="I",IF(ISERROR(VLOOKUP($W172,'item rev'!$A:$EV,34,FALSE)),"",VLOOKUP($W172,'item rev'!$A:$EV,34,FALSE)),IF($F172="e",IF(ISERROR(VLOOKUP($W172,'item exp'!$A:$BQ,35,FALSE)),"",VLOOKUP($W172,'item exp'!$A:$BQ,35,FALSE)))))</f>
        <v>64e8df8f-323e-4aab-b647-4ed709ca59ac</v>
      </c>
      <c r="W172" s="16" t="str">
        <f>VLOOKUP(E172,'items list'!B:D,3,FALSE)</f>
        <v>Expenditure: Contracted Services - Contractors: Gas</v>
      </c>
      <c r="X172" s="16" t="str">
        <f>IF(ISERROR(VLOOKUP($Z172,'reg ind'!$A:$AI,3,FALSE)),"",(VLOOKUP($Z172,'reg ind'!$A:$AI,3,FALSE)))</f>
        <v>RX002003001002003003006001000000000000</v>
      </c>
      <c r="Y172" s="16" t="str">
        <f>IF(ISERROR(VLOOKUP($Z172,'reg ind'!$A:$AI,35,FALSE)),"",(VLOOKUP($Z172,'reg ind'!$A:$AI,35,FALSE)))</f>
        <v>f2564b3b-f64a-4df4-9e78-f1a994736e35</v>
      </c>
      <c r="Z172" s="16" t="s">
        <v>4358</v>
      </c>
      <c r="AA172" s="16" t="str">
        <f>IF(ISERROR(VLOOKUP($AC172,costing!$A:$BP,3,FALSE)),"",(VLOOKUP($AC172,costing!$A:$BP,3,FALSE)))</f>
        <v>CO002004000000000000000000000000000000</v>
      </c>
      <c r="AB172" s="16" t="str">
        <f>IF(ISERROR(VLOOKUP($AC172,costing!$A:$BP,35,FALSE)),"",(VLOOKUP($AC172,costing!$A:$BP,35,FALSE)))</f>
        <v>47c7ba65-c270-4a7f-91ba-3842eb629ddf</v>
      </c>
      <c r="AC172" s="16" t="s">
        <v>4368</v>
      </c>
    </row>
    <row r="173" spans="1:29" x14ac:dyDescent="0.2">
      <c r="A173" s="184"/>
      <c r="B173" s="184">
        <v>10</v>
      </c>
      <c r="C173" s="184">
        <v>12</v>
      </c>
      <c r="D173" s="184">
        <f t="shared" si="6"/>
        <v>5024</v>
      </c>
      <c r="E173" s="184">
        <v>1174</v>
      </c>
      <c r="F173" s="184" t="s">
        <v>662</v>
      </c>
      <c r="G173" s="16" t="s">
        <v>15</v>
      </c>
      <c r="H173" s="16" t="s">
        <v>25</v>
      </c>
      <c r="I173" s="16" t="s">
        <v>28</v>
      </c>
      <c r="J173" s="16" t="s">
        <v>35</v>
      </c>
      <c r="K173" s="16"/>
      <c r="L173" s="16"/>
      <c r="M173" s="16"/>
      <c r="N173" s="16" t="str">
        <f>IF(ISERROR(VLOOKUP($P173,#REF!,4,FALSE)),"",(VLOOKUP($P173,#REF!,4,FALSE)))</f>
        <v/>
      </c>
      <c r="O173" s="16" t="str">
        <f>IF(ISERROR(VLOOKUP($P173,#REF!,34,FALSE)),"",(VLOOKUP($P173,#REF!,34,FALSE)))</f>
        <v/>
      </c>
      <c r="P173" s="16" t="s">
        <v>906</v>
      </c>
      <c r="Q173" s="16" t="e">
        <f>VLOOKUP(C173,'functional class'!B:E,3,FALSE)</f>
        <v>#N/A</v>
      </c>
      <c r="R173" s="16" t="str">
        <f>IF(ISERROR(VLOOKUP($T173,'Funding 5.4'!$A:$BP,3,FALSE)),"",(VLOOKUP($T173,'Funding 5.4'!$A:$BP,3,FALSE)))</f>
        <v>FD001003001002000000000000000000000000</v>
      </c>
      <c r="S173" s="16" t="str">
        <f>IF(ISERROR(VLOOKUP($T173,'Funding 5.4'!$A:$BP,35,FALSE)),"",(VLOOKUP($T173,'Funding 5.4'!$A:$BP,35,FALSE)))</f>
        <v>5692f970-c29c-4044-80d7-1bcdbdd34348</v>
      </c>
      <c r="T173" s="16" t="s">
        <v>1087</v>
      </c>
      <c r="U173" s="16" t="str">
        <f>IF(F173="gains/losses",IF(ISERROR(VLOOKUP(W173,'item gains&amp;losses'!A:EV,3,FALSE)),"",VLOOKUP(W173,'item gains&amp;losses'!A:EV,3,FALSE)),IF(F173="I",IF(ISERROR(VLOOKUP(W173,'item rev'!A:EV,3,FALSE)),"",VLOOKUP(W173,'item rev'!A:EV,3,FALSE)),IF(F173="e",IF(ISERROR(VLOOKUP(W173,'item exp'!A:BQ,3,FALSE)),"",VLOOKUP(W173,'item exp'!A:BQ,3,FALSE)))))</f>
        <v>IE003003020000000000000000000000000000</v>
      </c>
      <c r="V173" s="16" t="str">
        <f>IF($F173="gains/losses",IF(ISERROR(VLOOKUP($W173,'item gains&amp;losses'!$A:$EV,35,FALSE)),"",VLOOKUP($W173,'item gains&amp;losses'!$A:$EV,35,FALSE)),IF($F173="I",IF(ISERROR(VLOOKUP($W173,'item rev'!$A:$EV,34,FALSE)),"",VLOOKUP($W173,'item rev'!$A:$EV,34,FALSE)),IF($F173="e",IF(ISERROR(VLOOKUP($W173,'item exp'!$A:$BQ,35,FALSE)),"",VLOOKUP($W173,'item exp'!$A:$BQ,35,FALSE)))))</f>
        <v>05fe49ab-183b-4f9e-aaf3-63ad5be12beb</v>
      </c>
      <c r="W173" s="16" t="str">
        <f>VLOOKUP(E173,'items list'!B:D,3,FALSE)</f>
        <v>Expenditure: Contracted Services - Contractors: Graphic Designers</v>
      </c>
      <c r="X173" s="16" t="str">
        <f>IF(ISERROR(VLOOKUP($Z173,'reg ind'!$A:$AI,3,FALSE)),"",(VLOOKUP($Z173,'reg ind'!$A:$AI,3,FALSE)))</f>
        <v>RX002003001002003003006001000000000000</v>
      </c>
      <c r="Y173" s="16" t="str">
        <f>IF(ISERROR(VLOOKUP($Z173,'reg ind'!$A:$AI,35,FALSE)),"",(VLOOKUP($Z173,'reg ind'!$A:$AI,35,FALSE)))</f>
        <v>f2564b3b-f64a-4df4-9e78-f1a994736e35</v>
      </c>
      <c r="Z173" s="16" t="s">
        <v>4358</v>
      </c>
      <c r="AA173" s="16" t="str">
        <f>IF(ISERROR(VLOOKUP($AC173,costing!$A:$BP,3,FALSE)),"",(VLOOKUP($AC173,costing!$A:$BP,3,FALSE)))</f>
        <v>CO002004000000000000000000000000000000</v>
      </c>
      <c r="AB173" s="16" t="str">
        <f>IF(ISERROR(VLOOKUP($AC173,costing!$A:$BP,35,FALSE)),"",(VLOOKUP($AC173,costing!$A:$BP,35,FALSE)))</f>
        <v>47c7ba65-c270-4a7f-91ba-3842eb629ddf</v>
      </c>
      <c r="AC173" s="16" t="s">
        <v>4368</v>
      </c>
    </row>
    <row r="174" spans="1:29" x14ac:dyDescent="0.2">
      <c r="A174" s="184"/>
      <c r="B174" s="184">
        <v>10</v>
      </c>
      <c r="C174" s="184">
        <v>12</v>
      </c>
      <c r="D174" s="184">
        <f t="shared" si="6"/>
        <v>5024</v>
      </c>
      <c r="E174" s="184">
        <v>1175</v>
      </c>
      <c r="F174" s="184" t="s">
        <v>662</v>
      </c>
      <c r="G174" s="16" t="s">
        <v>15</v>
      </c>
      <c r="H174" s="16" t="s">
        <v>25</v>
      </c>
      <c r="I174" s="16" t="s">
        <v>28</v>
      </c>
      <c r="J174" s="16" t="s">
        <v>35</v>
      </c>
      <c r="K174" s="16"/>
      <c r="L174" s="16"/>
      <c r="M174" s="16"/>
      <c r="N174" s="16" t="str">
        <f>IF(ISERROR(VLOOKUP($P174,#REF!,4,FALSE)),"",(VLOOKUP($P174,#REF!,4,FALSE)))</f>
        <v/>
      </c>
      <c r="O174" s="16" t="str">
        <f>IF(ISERROR(VLOOKUP($P174,#REF!,34,FALSE)),"",(VLOOKUP($P174,#REF!,34,FALSE)))</f>
        <v/>
      </c>
      <c r="P174" s="16" t="s">
        <v>906</v>
      </c>
      <c r="Q174" s="16" t="e">
        <f>VLOOKUP(C174,'functional class'!B:E,3,FALSE)</f>
        <v>#N/A</v>
      </c>
      <c r="R174" s="16" t="str">
        <f>IF(ISERROR(VLOOKUP($T174,'Funding 5.4'!$A:$BP,3,FALSE)),"",(VLOOKUP($T174,'Funding 5.4'!$A:$BP,3,FALSE)))</f>
        <v>FD001003001002000000000000000000000000</v>
      </c>
      <c r="S174" s="16" t="str">
        <f>IF(ISERROR(VLOOKUP($T174,'Funding 5.4'!$A:$BP,35,FALSE)),"",(VLOOKUP($T174,'Funding 5.4'!$A:$BP,35,FALSE)))</f>
        <v>5692f970-c29c-4044-80d7-1bcdbdd34348</v>
      </c>
      <c r="T174" s="16" t="s">
        <v>1087</v>
      </c>
      <c r="U174" s="16" t="str">
        <f>IF(F174="gains/losses",IF(ISERROR(VLOOKUP(W174,'item gains&amp;losses'!A:EV,3,FALSE)),"",VLOOKUP(W174,'item gains&amp;losses'!A:EV,3,FALSE)),IF(F174="I",IF(ISERROR(VLOOKUP(W174,'item rev'!A:EV,3,FALSE)),"",VLOOKUP(W174,'item rev'!A:EV,3,FALSE)),IF(F174="e",IF(ISERROR(VLOOKUP(W174,'item exp'!A:BQ,3,FALSE)),"",VLOOKUP(W174,'item exp'!A:BQ,3,FALSE)))))</f>
        <v>IE003003021000000000000000000000000000</v>
      </c>
      <c r="V174" s="16" t="str">
        <f>IF($F174="gains/losses",IF(ISERROR(VLOOKUP($W174,'item gains&amp;losses'!$A:$EV,35,FALSE)),"",VLOOKUP($W174,'item gains&amp;losses'!$A:$EV,35,FALSE)),IF($F174="I",IF(ISERROR(VLOOKUP($W174,'item rev'!$A:$EV,34,FALSE)),"",VLOOKUP($W174,'item rev'!$A:$EV,34,FALSE)),IF($F174="e",IF(ISERROR(VLOOKUP($W174,'item exp'!$A:$BQ,35,FALSE)),"",VLOOKUP($W174,'item exp'!$A:$BQ,35,FALSE)))))</f>
        <v>1e596d77-1a4a-4b98-96c6-7aff594b35dc</v>
      </c>
      <c r="W174" s="16" t="str">
        <f>VLOOKUP(E174,'items list'!B:D,3,FALSE)</f>
        <v>Expenditure: Contracted Services - Contractors: Grading of Sport Fields</v>
      </c>
      <c r="X174" s="16" t="str">
        <f>IF(ISERROR(VLOOKUP($Z174,'reg ind'!$A:$AI,3,FALSE)),"",(VLOOKUP($Z174,'reg ind'!$A:$AI,3,FALSE)))</f>
        <v>RX002003001002003003006001000000000000</v>
      </c>
      <c r="Y174" s="16" t="str">
        <f>IF(ISERROR(VLOOKUP($Z174,'reg ind'!$A:$AI,35,FALSE)),"",(VLOOKUP($Z174,'reg ind'!$A:$AI,35,FALSE)))</f>
        <v>f2564b3b-f64a-4df4-9e78-f1a994736e35</v>
      </c>
      <c r="Z174" s="16" t="s">
        <v>4358</v>
      </c>
      <c r="AA174" s="16" t="str">
        <f>IF(ISERROR(VLOOKUP($AC174,costing!$A:$BP,3,FALSE)),"",(VLOOKUP($AC174,costing!$A:$BP,3,FALSE)))</f>
        <v>CO002004000000000000000000000000000000</v>
      </c>
      <c r="AB174" s="16" t="str">
        <f>IF(ISERROR(VLOOKUP($AC174,costing!$A:$BP,35,FALSE)),"",(VLOOKUP($AC174,costing!$A:$BP,35,FALSE)))</f>
        <v>47c7ba65-c270-4a7f-91ba-3842eb629ddf</v>
      </c>
      <c r="AC174" s="16" t="s">
        <v>4368</v>
      </c>
    </row>
    <row r="175" spans="1:29" x14ac:dyDescent="0.2">
      <c r="A175" s="184"/>
      <c r="B175" s="184">
        <v>10</v>
      </c>
      <c r="C175" s="184">
        <v>12</v>
      </c>
      <c r="D175" s="184">
        <f t="shared" si="6"/>
        <v>5024</v>
      </c>
      <c r="E175" s="184">
        <v>1176</v>
      </c>
      <c r="F175" s="184" t="s">
        <v>662</v>
      </c>
      <c r="G175" s="16" t="s">
        <v>15</v>
      </c>
      <c r="H175" s="16" t="s">
        <v>25</v>
      </c>
      <c r="I175" s="16" t="s">
        <v>28</v>
      </c>
      <c r="J175" s="16" t="s">
        <v>35</v>
      </c>
      <c r="K175" s="16"/>
      <c r="L175" s="16"/>
      <c r="M175" s="16"/>
      <c r="N175" s="16" t="str">
        <f>IF(ISERROR(VLOOKUP($P175,#REF!,4,FALSE)),"",(VLOOKUP($P175,#REF!,4,FALSE)))</f>
        <v/>
      </c>
      <c r="O175" s="16" t="str">
        <f>IF(ISERROR(VLOOKUP($P175,#REF!,34,FALSE)),"",(VLOOKUP($P175,#REF!,34,FALSE)))</f>
        <v/>
      </c>
      <c r="P175" s="16" t="s">
        <v>906</v>
      </c>
      <c r="Q175" s="16" t="e">
        <f>VLOOKUP(C175,'functional class'!B:E,3,FALSE)</f>
        <v>#N/A</v>
      </c>
      <c r="R175" s="16" t="str">
        <f>IF(ISERROR(VLOOKUP($T175,'Funding 5.4'!$A:$BP,3,FALSE)),"",(VLOOKUP($T175,'Funding 5.4'!$A:$BP,3,FALSE)))</f>
        <v>FD001003001002000000000000000000000000</v>
      </c>
      <c r="S175" s="16" t="str">
        <f>IF(ISERROR(VLOOKUP($T175,'Funding 5.4'!$A:$BP,35,FALSE)),"",(VLOOKUP($T175,'Funding 5.4'!$A:$BP,35,FALSE)))</f>
        <v>5692f970-c29c-4044-80d7-1bcdbdd34348</v>
      </c>
      <c r="T175" s="16" t="s">
        <v>1087</v>
      </c>
      <c r="U175" s="16" t="str">
        <f>IF(F175="gains/losses",IF(ISERROR(VLOOKUP(W175,'item gains&amp;losses'!A:EV,3,FALSE)),"",VLOOKUP(W175,'item gains&amp;losses'!A:EV,3,FALSE)),IF(F175="I",IF(ISERROR(VLOOKUP(W175,'item rev'!A:EV,3,FALSE)),"",VLOOKUP(W175,'item rev'!A:EV,3,FALSE)),IF(F175="e",IF(ISERROR(VLOOKUP(W175,'item exp'!A:BQ,3,FALSE)),"",VLOOKUP(W175,'item exp'!A:BQ,3,FALSE)))))</f>
        <v>IE003003022000000000000000000000000000</v>
      </c>
      <c r="V175" s="16" t="str">
        <f>IF($F175="gains/losses",IF(ISERROR(VLOOKUP($W175,'item gains&amp;losses'!$A:$EV,35,FALSE)),"",VLOOKUP($W175,'item gains&amp;losses'!$A:$EV,35,FALSE)),IF($F175="I",IF(ISERROR(VLOOKUP($W175,'item rev'!$A:$EV,34,FALSE)),"",VLOOKUP($W175,'item rev'!$A:$EV,34,FALSE)),IF($F175="e",IF(ISERROR(VLOOKUP($W175,'item exp'!$A:$BQ,35,FALSE)),"",VLOOKUP($W175,'item exp'!$A:$BQ,35,FALSE)))))</f>
        <v>ed557dd9-05be-42ec-9aee-6c23c85f880b</v>
      </c>
      <c r="W175" s="16" t="str">
        <f>VLOOKUP(E175,'items list'!B:D,3,FALSE)</f>
        <v>Expenditure: Contracted Services - Contractors: Haulage</v>
      </c>
      <c r="X175" s="16" t="str">
        <f>IF(ISERROR(VLOOKUP($Z175,'reg ind'!$A:$AI,3,FALSE)),"",(VLOOKUP($Z175,'reg ind'!$A:$AI,3,FALSE)))</f>
        <v>RX002003001002003003006001000000000000</v>
      </c>
      <c r="Y175" s="16" t="str">
        <f>IF(ISERROR(VLOOKUP($Z175,'reg ind'!$A:$AI,35,FALSE)),"",(VLOOKUP($Z175,'reg ind'!$A:$AI,35,FALSE)))</f>
        <v>f2564b3b-f64a-4df4-9e78-f1a994736e35</v>
      </c>
      <c r="Z175" s="16" t="s">
        <v>4358</v>
      </c>
      <c r="AA175" s="16" t="str">
        <f>IF(ISERROR(VLOOKUP($AC175,costing!$A:$BP,3,FALSE)),"",(VLOOKUP($AC175,costing!$A:$BP,3,FALSE)))</f>
        <v>CO002004000000000000000000000000000000</v>
      </c>
      <c r="AB175" s="16" t="str">
        <f>IF(ISERROR(VLOOKUP($AC175,costing!$A:$BP,35,FALSE)),"",(VLOOKUP($AC175,costing!$A:$BP,35,FALSE)))</f>
        <v>47c7ba65-c270-4a7f-91ba-3842eb629ddf</v>
      </c>
      <c r="AC175" s="16" t="s">
        <v>4368</v>
      </c>
    </row>
    <row r="176" spans="1:29" x14ac:dyDescent="0.2">
      <c r="A176" s="184"/>
      <c r="B176" s="184">
        <v>10</v>
      </c>
      <c r="C176" s="184">
        <v>12</v>
      </c>
      <c r="D176" s="184">
        <f t="shared" si="6"/>
        <v>5024</v>
      </c>
      <c r="E176" s="184">
        <v>1177</v>
      </c>
      <c r="F176" s="184" t="s">
        <v>662</v>
      </c>
      <c r="G176" s="16" t="s">
        <v>15</v>
      </c>
      <c r="H176" s="16" t="s">
        <v>25</v>
      </c>
      <c r="I176" s="16" t="s">
        <v>28</v>
      </c>
      <c r="J176" s="16" t="s">
        <v>35</v>
      </c>
      <c r="K176" s="16"/>
      <c r="L176" s="16"/>
      <c r="M176" s="16"/>
      <c r="N176" s="16" t="str">
        <f>IF(ISERROR(VLOOKUP($P176,#REF!,4,FALSE)),"",(VLOOKUP($P176,#REF!,4,FALSE)))</f>
        <v/>
      </c>
      <c r="O176" s="16" t="str">
        <f>IF(ISERROR(VLOOKUP($P176,#REF!,34,FALSE)),"",(VLOOKUP($P176,#REF!,34,FALSE)))</f>
        <v/>
      </c>
      <c r="P176" s="16" t="s">
        <v>906</v>
      </c>
      <c r="Q176" s="16" t="e">
        <f>VLOOKUP(C176,'functional class'!B:E,3,FALSE)</f>
        <v>#N/A</v>
      </c>
      <c r="R176" s="16" t="str">
        <f>IF(ISERROR(VLOOKUP($T176,'Funding 5.4'!$A:$BP,3,FALSE)),"",(VLOOKUP($T176,'Funding 5.4'!$A:$BP,3,FALSE)))</f>
        <v>FD001003001002000000000000000000000000</v>
      </c>
      <c r="S176" s="16" t="str">
        <f>IF(ISERROR(VLOOKUP($T176,'Funding 5.4'!$A:$BP,35,FALSE)),"",(VLOOKUP($T176,'Funding 5.4'!$A:$BP,35,FALSE)))</f>
        <v>5692f970-c29c-4044-80d7-1bcdbdd34348</v>
      </c>
      <c r="T176" s="16" t="s">
        <v>1087</v>
      </c>
      <c r="U176" s="16" t="str">
        <f>IF(F176="gains/losses",IF(ISERROR(VLOOKUP(W176,'item gains&amp;losses'!A:EV,3,FALSE)),"",VLOOKUP(W176,'item gains&amp;losses'!A:EV,3,FALSE)),IF(F176="I",IF(ISERROR(VLOOKUP(W176,'item rev'!A:EV,3,FALSE)),"",VLOOKUP(W176,'item rev'!A:EV,3,FALSE)),IF(F176="e",IF(ISERROR(VLOOKUP(W176,'item exp'!A:BQ,3,FALSE)),"",VLOOKUP(W176,'item exp'!A:BQ,3,FALSE)))))</f>
        <v>IE003003023000000000000000000000000000</v>
      </c>
      <c r="V176" s="16" t="str">
        <f>IF($F176="gains/losses",IF(ISERROR(VLOOKUP($W176,'item gains&amp;losses'!$A:$EV,35,FALSE)),"",VLOOKUP($W176,'item gains&amp;losses'!$A:$EV,35,FALSE)),IF($F176="I",IF(ISERROR(VLOOKUP($W176,'item rev'!$A:$EV,34,FALSE)),"",VLOOKUP($W176,'item rev'!$A:$EV,34,FALSE)),IF($F176="e",IF(ISERROR(VLOOKUP($W176,'item exp'!$A:$BQ,35,FALSE)),"",VLOOKUP($W176,'item exp'!$A:$BQ,35,FALSE)))))</f>
        <v>df2c8ec8-3a1e-44c7-baa1-c9e96296e489</v>
      </c>
      <c r="W176" s="16" t="str">
        <f>VLOOKUP(E176,'items list'!B:D,3,FALSE)</f>
        <v>Expenditure: Contracted Services - Contractors: Interior Decorator</v>
      </c>
      <c r="X176" s="16" t="str">
        <f>IF(ISERROR(VLOOKUP($Z176,'reg ind'!$A:$AI,3,FALSE)),"",(VLOOKUP($Z176,'reg ind'!$A:$AI,3,FALSE)))</f>
        <v>RX002003001002003003006001000000000000</v>
      </c>
      <c r="Y176" s="16" t="str">
        <f>IF(ISERROR(VLOOKUP($Z176,'reg ind'!$A:$AI,35,FALSE)),"",(VLOOKUP($Z176,'reg ind'!$A:$AI,35,FALSE)))</f>
        <v>f2564b3b-f64a-4df4-9e78-f1a994736e35</v>
      </c>
      <c r="Z176" s="16" t="s">
        <v>4358</v>
      </c>
      <c r="AA176" s="16" t="str">
        <f>IF(ISERROR(VLOOKUP($AC176,costing!$A:$BP,3,FALSE)),"",(VLOOKUP($AC176,costing!$A:$BP,3,FALSE)))</f>
        <v>CO002004000000000000000000000000000000</v>
      </c>
      <c r="AB176" s="16" t="str">
        <f>IF(ISERROR(VLOOKUP($AC176,costing!$A:$BP,35,FALSE)),"",(VLOOKUP($AC176,costing!$A:$BP,35,FALSE)))</f>
        <v>47c7ba65-c270-4a7f-91ba-3842eb629ddf</v>
      </c>
      <c r="AC176" s="16" t="s">
        <v>4368</v>
      </c>
    </row>
    <row r="177" spans="1:29" x14ac:dyDescent="0.2">
      <c r="A177" s="184"/>
      <c r="B177" s="184">
        <v>10</v>
      </c>
      <c r="C177" s="184">
        <v>12</v>
      </c>
      <c r="D177" s="184">
        <f t="shared" si="6"/>
        <v>5024</v>
      </c>
      <c r="E177" s="184">
        <v>1178</v>
      </c>
      <c r="F177" s="184" t="s">
        <v>662</v>
      </c>
      <c r="G177" s="16" t="s">
        <v>15</v>
      </c>
      <c r="H177" s="16" t="s">
        <v>25</v>
      </c>
      <c r="I177" s="16" t="s">
        <v>28</v>
      </c>
      <c r="J177" s="16" t="s">
        <v>35</v>
      </c>
      <c r="K177" s="16"/>
      <c r="L177" s="16"/>
      <c r="M177" s="16"/>
      <c r="N177" s="16" t="str">
        <f>IF(ISERROR(VLOOKUP($P177,#REF!,4,FALSE)),"",(VLOOKUP($P177,#REF!,4,FALSE)))</f>
        <v/>
      </c>
      <c r="O177" s="16" t="str">
        <f>IF(ISERROR(VLOOKUP($P177,#REF!,34,FALSE)),"",(VLOOKUP($P177,#REF!,34,FALSE)))</f>
        <v/>
      </c>
      <c r="P177" s="16" t="s">
        <v>906</v>
      </c>
      <c r="Q177" s="16" t="e">
        <f>VLOOKUP(C177,'functional class'!B:E,3,FALSE)</f>
        <v>#N/A</v>
      </c>
      <c r="R177" s="16" t="str">
        <f>IF(ISERROR(VLOOKUP($T177,'Funding 5.4'!$A:$BP,3,FALSE)),"",(VLOOKUP($T177,'Funding 5.4'!$A:$BP,3,FALSE)))</f>
        <v>FD001003001002000000000000000000000000</v>
      </c>
      <c r="S177" s="16" t="str">
        <f>IF(ISERROR(VLOOKUP($T177,'Funding 5.4'!$A:$BP,35,FALSE)),"",(VLOOKUP($T177,'Funding 5.4'!$A:$BP,35,FALSE)))</f>
        <v>5692f970-c29c-4044-80d7-1bcdbdd34348</v>
      </c>
      <c r="T177" s="16" t="s">
        <v>1087</v>
      </c>
      <c r="U177" s="16" t="str">
        <f>IF(F177="gains/losses",IF(ISERROR(VLOOKUP(W177,'item gains&amp;losses'!A:EV,3,FALSE)),"",VLOOKUP(W177,'item gains&amp;losses'!A:EV,3,FALSE)),IF(F177="I",IF(ISERROR(VLOOKUP(W177,'item rev'!A:EV,3,FALSE)),"",VLOOKUP(W177,'item rev'!A:EV,3,FALSE)),IF(F177="e",IF(ISERROR(VLOOKUP(W177,'item exp'!A:BQ,3,FALSE)),"",VLOOKUP(W177,'item exp'!A:BQ,3,FALSE)))))</f>
        <v>IE003003024000000000000000000000000000</v>
      </c>
      <c r="V177" s="16" t="str">
        <f>IF($F177="gains/losses",IF(ISERROR(VLOOKUP($W177,'item gains&amp;losses'!$A:$EV,35,FALSE)),"",VLOOKUP($W177,'item gains&amp;losses'!$A:$EV,35,FALSE)),IF($F177="I",IF(ISERROR(VLOOKUP($W177,'item rev'!$A:$EV,34,FALSE)),"",VLOOKUP($W177,'item rev'!$A:$EV,34,FALSE)),IF($F177="e",IF(ISERROR(VLOOKUP($W177,'item exp'!$A:$BQ,35,FALSE)),"",VLOOKUP($W177,'item exp'!$A:$BQ,35,FALSE)))))</f>
        <v>35020510-364c-4e33-b08e-e836f8266ad4</v>
      </c>
      <c r="W177" s="16" t="str">
        <f>VLOOKUP(E177,'items list'!B:D,3,FALSE)</f>
        <v>Expenditure: Contracted Services - Contractors: Inspection Fees</v>
      </c>
      <c r="X177" s="16" t="str">
        <f>IF(ISERROR(VLOOKUP($Z177,'reg ind'!$A:$AI,3,FALSE)),"",(VLOOKUP($Z177,'reg ind'!$A:$AI,3,FALSE)))</f>
        <v>RX002003001002003003006001000000000000</v>
      </c>
      <c r="Y177" s="16" t="str">
        <f>IF(ISERROR(VLOOKUP($Z177,'reg ind'!$A:$AI,35,FALSE)),"",(VLOOKUP($Z177,'reg ind'!$A:$AI,35,FALSE)))</f>
        <v>f2564b3b-f64a-4df4-9e78-f1a994736e35</v>
      </c>
      <c r="Z177" s="16" t="s">
        <v>4358</v>
      </c>
      <c r="AA177" s="16" t="str">
        <f>IF(ISERROR(VLOOKUP($AC177,costing!$A:$BP,3,FALSE)),"",(VLOOKUP($AC177,costing!$A:$BP,3,FALSE)))</f>
        <v>CO002004000000000000000000000000000000</v>
      </c>
      <c r="AB177" s="16" t="str">
        <f>IF(ISERROR(VLOOKUP($AC177,costing!$A:$BP,35,FALSE)),"",(VLOOKUP($AC177,costing!$A:$BP,35,FALSE)))</f>
        <v>47c7ba65-c270-4a7f-91ba-3842eb629ddf</v>
      </c>
      <c r="AC177" s="16" t="s">
        <v>4368</v>
      </c>
    </row>
    <row r="178" spans="1:29" x14ac:dyDescent="0.2">
      <c r="A178" s="184"/>
      <c r="B178" s="184">
        <v>10</v>
      </c>
      <c r="C178" s="184">
        <v>12</v>
      </c>
      <c r="D178" s="184">
        <f t="shared" ref="D178:D207" si="7">D169+1</f>
        <v>5024</v>
      </c>
      <c r="E178" s="184">
        <v>1179</v>
      </c>
      <c r="F178" s="184" t="s">
        <v>662</v>
      </c>
      <c r="G178" s="16" t="s">
        <v>15</v>
      </c>
      <c r="H178" s="16" t="s">
        <v>25</v>
      </c>
      <c r="I178" s="16" t="s">
        <v>28</v>
      </c>
      <c r="J178" s="16" t="s">
        <v>35</v>
      </c>
      <c r="K178" s="16"/>
      <c r="L178" s="16"/>
      <c r="M178" s="16"/>
      <c r="N178" s="16" t="str">
        <f>IF(ISERROR(VLOOKUP($P178,#REF!,4,FALSE)),"",(VLOOKUP($P178,#REF!,4,FALSE)))</f>
        <v/>
      </c>
      <c r="O178" s="16" t="str">
        <f>IF(ISERROR(VLOOKUP($P178,#REF!,34,FALSE)),"",(VLOOKUP($P178,#REF!,34,FALSE)))</f>
        <v/>
      </c>
      <c r="P178" s="16" t="s">
        <v>906</v>
      </c>
      <c r="Q178" s="16" t="e">
        <f>VLOOKUP(C178,'functional class'!B:E,3,FALSE)</f>
        <v>#N/A</v>
      </c>
      <c r="R178" s="16" t="str">
        <f>IF(ISERROR(VLOOKUP($T178,'Funding 5.4'!$A:$BP,3,FALSE)),"",(VLOOKUP($T178,'Funding 5.4'!$A:$BP,3,FALSE)))</f>
        <v>FD001003001002000000000000000000000000</v>
      </c>
      <c r="S178" s="16" t="str">
        <f>IF(ISERROR(VLOOKUP($T178,'Funding 5.4'!$A:$BP,35,FALSE)),"",(VLOOKUP($T178,'Funding 5.4'!$A:$BP,35,FALSE)))</f>
        <v>5692f970-c29c-4044-80d7-1bcdbdd34348</v>
      </c>
      <c r="T178" s="16" t="s">
        <v>1087</v>
      </c>
      <c r="U178" s="16" t="str">
        <f>IF(F178="gains/losses",IF(ISERROR(VLOOKUP(W178,'item gains&amp;losses'!A:EV,3,FALSE)),"",VLOOKUP(W178,'item gains&amp;losses'!A:EV,3,FALSE)),IF(F178="I",IF(ISERROR(VLOOKUP(W178,'item rev'!A:EV,3,FALSE)),"",VLOOKUP(W178,'item rev'!A:EV,3,FALSE)),IF(F178="e",IF(ISERROR(VLOOKUP(W178,'item exp'!A:BQ,3,FALSE)),"",VLOOKUP(W178,'item exp'!A:BQ,3,FALSE)))))</f>
        <v>IE003003025000000000000000000000000000</v>
      </c>
      <c r="V178" s="16" t="str">
        <f>IF($F178="gains/losses",IF(ISERROR(VLOOKUP($W178,'item gains&amp;losses'!$A:$EV,35,FALSE)),"",VLOOKUP($W178,'item gains&amp;losses'!$A:$EV,35,FALSE)),IF($F178="I",IF(ISERROR(VLOOKUP($W178,'item rev'!$A:$EV,34,FALSE)),"",VLOOKUP($W178,'item rev'!$A:$EV,34,FALSE)),IF($F178="e",IF(ISERROR(VLOOKUP($W178,'item exp'!$A:$BQ,35,FALSE)),"",VLOOKUP($W178,'item exp'!$A:$BQ,35,FALSE)))))</f>
        <v>164e4e65-7b56-4201-bd41-620fbdc099ea</v>
      </c>
      <c r="W178" s="16" t="str">
        <f>VLOOKUP(E178,'items list'!B:D,3,FALSE)</f>
        <v>Expenditure: Contracted Services - Contractors: Maintenance of Buildings and Facilities</v>
      </c>
      <c r="X178" s="16" t="str">
        <f>IF(ISERROR(VLOOKUP($Z178,'reg ind'!$A:$AI,3,FALSE)),"",(VLOOKUP($Z178,'reg ind'!$A:$AI,3,FALSE)))</f>
        <v>RX002003001002003003006001000000000000</v>
      </c>
      <c r="Y178" s="16" t="str">
        <f>IF(ISERROR(VLOOKUP($Z178,'reg ind'!$A:$AI,35,FALSE)),"",(VLOOKUP($Z178,'reg ind'!$A:$AI,35,FALSE)))</f>
        <v>f2564b3b-f64a-4df4-9e78-f1a994736e35</v>
      </c>
      <c r="Z178" s="16" t="s">
        <v>4358</v>
      </c>
      <c r="AA178" s="16" t="str">
        <f>IF(ISERROR(VLOOKUP($AC178,costing!$A:$BP,3,FALSE)),"",(VLOOKUP($AC178,costing!$A:$BP,3,FALSE)))</f>
        <v>CO002004000000000000000000000000000000</v>
      </c>
      <c r="AB178" s="16" t="str">
        <f>IF(ISERROR(VLOOKUP($AC178,costing!$A:$BP,35,FALSE)),"",(VLOOKUP($AC178,costing!$A:$BP,35,FALSE)))</f>
        <v>47c7ba65-c270-4a7f-91ba-3842eb629ddf</v>
      </c>
      <c r="AC178" s="16" t="s">
        <v>4368</v>
      </c>
    </row>
    <row r="179" spans="1:29" x14ac:dyDescent="0.2">
      <c r="A179" s="184"/>
      <c r="B179" s="184">
        <v>10</v>
      </c>
      <c r="C179" s="184">
        <v>12</v>
      </c>
      <c r="D179" s="184">
        <f t="shared" si="7"/>
        <v>5024</v>
      </c>
      <c r="E179" s="184">
        <v>1180</v>
      </c>
      <c r="F179" s="184" t="s">
        <v>662</v>
      </c>
      <c r="G179" s="16" t="s">
        <v>15</v>
      </c>
      <c r="H179" s="16" t="s">
        <v>25</v>
      </c>
      <c r="I179" s="16" t="s">
        <v>28</v>
      </c>
      <c r="J179" s="16" t="s">
        <v>35</v>
      </c>
      <c r="K179" s="16"/>
      <c r="L179" s="16"/>
      <c r="M179" s="16"/>
      <c r="N179" s="16" t="str">
        <f>IF(ISERROR(VLOOKUP($P179,#REF!,4,FALSE)),"",(VLOOKUP($P179,#REF!,4,FALSE)))</f>
        <v/>
      </c>
      <c r="O179" s="16" t="str">
        <f>IF(ISERROR(VLOOKUP($P179,#REF!,34,FALSE)),"",(VLOOKUP($P179,#REF!,34,FALSE)))</f>
        <v/>
      </c>
      <c r="P179" s="16" t="s">
        <v>906</v>
      </c>
      <c r="Q179" s="16" t="e">
        <f>VLOOKUP(C179,'functional class'!B:E,3,FALSE)</f>
        <v>#N/A</v>
      </c>
      <c r="R179" s="16" t="str">
        <f>IF(ISERROR(VLOOKUP($T179,'Funding 5.4'!$A:$BP,3,FALSE)),"",(VLOOKUP($T179,'Funding 5.4'!$A:$BP,3,FALSE)))</f>
        <v>FD001003001002000000000000000000000000</v>
      </c>
      <c r="S179" s="16" t="str">
        <f>IF(ISERROR(VLOOKUP($T179,'Funding 5.4'!$A:$BP,35,FALSE)),"",(VLOOKUP($T179,'Funding 5.4'!$A:$BP,35,FALSE)))</f>
        <v>5692f970-c29c-4044-80d7-1bcdbdd34348</v>
      </c>
      <c r="T179" s="16" t="s">
        <v>1087</v>
      </c>
      <c r="U179" s="16" t="str">
        <f>IF(F179="gains/losses",IF(ISERROR(VLOOKUP(W179,'item gains&amp;losses'!A:EV,3,FALSE)),"",VLOOKUP(W179,'item gains&amp;losses'!A:EV,3,FALSE)),IF(F179="I",IF(ISERROR(VLOOKUP(W179,'item rev'!A:EV,3,FALSE)),"",VLOOKUP(W179,'item rev'!A:EV,3,FALSE)),IF(F179="e",IF(ISERROR(VLOOKUP(W179,'item exp'!A:BQ,3,FALSE)),"",VLOOKUP(W179,'item exp'!A:BQ,3,FALSE)))))</f>
        <v>IE003003026000000000000000000000000000</v>
      </c>
      <c r="V179" s="16" t="str">
        <f>IF($F179="gains/losses",IF(ISERROR(VLOOKUP($W179,'item gains&amp;losses'!$A:$EV,35,FALSE)),"",VLOOKUP($W179,'item gains&amp;losses'!$A:$EV,35,FALSE)),IF($F179="I",IF(ISERROR(VLOOKUP($W179,'item rev'!$A:$EV,34,FALSE)),"",VLOOKUP($W179,'item rev'!$A:$EV,34,FALSE)),IF($F179="e",IF(ISERROR(VLOOKUP($W179,'item exp'!$A:$BQ,35,FALSE)),"",VLOOKUP($W179,'item exp'!$A:$BQ,35,FALSE)))))</f>
        <v>2032e879-efa1-470a-8d86-cce9f493c275</v>
      </c>
      <c r="W179" s="16" t="str">
        <f>VLOOKUP(E179,'items list'!B:D,3,FALSE)</f>
        <v>Expenditure: Contracted Services - Contractors: Maintenance of Equipment</v>
      </c>
      <c r="X179" s="16" t="str">
        <f>IF(ISERROR(VLOOKUP($Z179,'reg ind'!$A:$AI,3,FALSE)),"",(VLOOKUP($Z179,'reg ind'!$A:$AI,3,FALSE)))</f>
        <v>RX002003001002003003006001000000000000</v>
      </c>
      <c r="Y179" s="16" t="str">
        <f>IF(ISERROR(VLOOKUP($Z179,'reg ind'!$A:$AI,35,FALSE)),"",(VLOOKUP($Z179,'reg ind'!$A:$AI,35,FALSE)))</f>
        <v>f2564b3b-f64a-4df4-9e78-f1a994736e35</v>
      </c>
      <c r="Z179" s="16" t="s">
        <v>4358</v>
      </c>
      <c r="AA179" s="16" t="str">
        <f>IF(ISERROR(VLOOKUP($AC179,costing!$A:$BP,3,FALSE)),"",(VLOOKUP($AC179,costing!$A:$BP,3,FALSE)))</f>
        <v>CO002004000000000000000000000000000000</v>
      </c>
      <c r="AB179" s="16" t="str">
        <f>IF(ISERROR(VLOOKUP($AC179,costing!$A:$BP,35,FALSE)),"",(VLOOKUP($AC179,costing!$A:$BP,35,FALSE)))</f>
        <v>47c7ba65-c270-4a7f-91ba-3842eb629ddf</v>
      </c>
      <c r="AC179" s="16" t="s">
        <v>4368</v>
      </c>
    </row>
    <row r="180" spans="1:29" x14ac:dyDescent="0.2">
      <c r="A180" s="184"/>
      <c r="B180" s="184">
        <v>10</v>
      </c>
      <c r="C180" s="184">
        <v>12</v>
      </c>
      <c r="D180" s="184">
        <f t="shared" si="7"/>
        <v>5024</v>
      </c>
      <c r="E180" s="184">
        <v>1181</v>
      </c>
      <c r="F180" s="184" t="s">
        <v>662</v>
      </c>
      <c r="G180" s="16" t="s">
        <v>15</v>
      </c>
      <c r="H180" s="16" t="s">
        <v>25</v>
      </c>
      <c r="I180" s="16" t="s">
        <v>28</v>
      </c>
      <c r="J180" s="16" t="s">
        <v>35</v>
      </c>
      <c r="K180" s="16"/>
      <c r="L180" s="16"/>
      <c r="M180" s="16"/>
      <c r="N180" s="16" t="str">
        <f>IF(ISERROR(VLOOKUP($P180,#REF!,4,FALSE)),"",(VLOOKUP($P180,#REF!,4,FALSE)))</f>
        <v/>
      </c>
      <c r="O180" s="16" t="str">
        <f>IF(ISERROR(VLOOKUP($P180,#REF!,34,FALSE)),"",(VLOOKUP($P180,#REF!,34,FALSE)))</f>
        <v/>
      </c>
      <c r="P180" s="16" t="s">
        <v>906</v>
      </c>
      <c r="Q180" s="16" t="e">
        <f>VLOOKUP(C180,'functional class'!B:E,3,FALSE)</f>
        <v>#N/A</v>
      </c>
      <c r="R180" s="16" t="str">
        <f>IF(ISERROR(VLOOKUP($T180,'Funding 5.4'!$A:$BP,3,FALSE)),"",(VLOOKUP($T180,'Funding 5.4'!$A:$BP,3,FALSE)))</f>
        <v>FD001003001002000000000000000000000000</v>
      </c>
      <c r="S180" s="16" t="str">
        <f>IF(ISERROR(VLOOKUP($T180,'Funding 5.4'!$A:$BP,35,FALSE)),"",(VLOOKUP($T180,'Funding 5.4'!$A:$BP,35,FALSE)))</f>
        <v>5692f970-c29c-4044-80d7-1bcdbdd34348</v>
      </c>
      <c r="T180" s="16" t="s">
        <v>1087</v>
      </c>
      <c r="U180" s="16" t="str">
        <f>IF(F180="gains/losses",IF(ISERROR(VLOOKUP(W180,'item gains&amp;losses'!A:EV,3,FALSE)),"",VLOOKUP(W180,'item gains&amp;losses'!A:EV,3,FALSE)),IF(F180="I",IF(ISERROR(VLOOKUP(W180,'item rev'!A:EV,3,FALSE)),"",VLOOKUP(W180,'item rev'!A:EV,3,FALSE)),IF(F180="e",IF(ISERROR(VLOOKUP(W180,'item exp'!A:BQ,3,FALSE)),"",VLOOKUP(W180,'item exp'!A:BQ,3,FALSE)))))</f>
        <v>IE003003027000000000000000000000000000</v>
      </c>
      <c r="V180" s="16" t="str">
        <f>IF($F180="gains/losses",IF(ISERROR(VLOOKUP($W180,'item gains&amp;losses'!$A:$EV,35,FALSE)),"",VLOOKUP($W180,'item gains&amp;losses'!$A:$EV,35,FALSE)),IF($F180="I",IF(ISERROR(VLOOKUP($W180,'item rev'!$A:$EV,34,FALSE)),"",VLOOKUP($W180,'item rev'!$A:$EV,34,FALSE)),IF($F180="e",IF(ISERROR(VLOOKUP($W180,'item exp'!$A:$BQ,35,FALSE)),"",VLOOKUP($W180,'item exp'!$A:$BQ,35,FALSE)))))</f>
        <v>8af603f4-1efc-471f-8efb-a4081255c8ee</v>
      </c>
      <c r="W180" s="16" t="str">
        <f>VLOOKUP(E180,'items list'!B:D,3,FALSE)</f>
        <v>Expenditure: Contracted Services - Contractors: Maintenance of Unspecified Assets</v>
      </c>
      <c r="X180" s="16" t="str">
        <f>IF(ISERROR(VLOOKUP($Z180,'reg ind'!$A:$AI,3,FALSE)),"",(VLOOKUP($Z180,'reg ind'!$A:$AI,3,FALSE)))</f>
        <v>RX002003001002003003006001000000000000</v>
      </c>
      <c r="Y180" s="16" t="str">
        <f>IF(ISERROR(VLOOKUP($Z180,'reg ind'!$A:$AI,35,FALSE)),"",(VLOOKUP($Z180,'reg ind'!$A:$AI,35,FALSE)))</f>
        <v>f2564b3b-f64a-4df4-9e78-f1a994736e35</v>
      </c>
      <c r="Z180" s="16" t="s">
        <v>4358</v>
      </c>
      <c r="AA180" s="16" t="str">
        <f>IF(ISERROR(VLOOKUP($AC180,costing!$A:$BP,3,FALSE)),"",(VLOOKUP($AC180,costing!$A:$BP,3,FALSE)))</f>
        <v>CO002004000000000000000000000000000000</v>
      </c>
      <c r="AB180" s="16" t="str">
        <f>IF(ISERROR(VLOOKUP($AC180,costing!$A:$BP,35,FALSE)),"",(VLOOKUP($AC180,costing!$A:$BP,35,FALSE)))</f>
        <v>47c7ba65-c270-4a7f-91ba-3842eb629ddf</v>
      </c>
      <c r="AC180" s="16" t="s">
        <v>4368</v>
      </c>
    </row>
    <row r="181" spans="1:29" x14ac:dyDescent="0.2">
      <c r="A181" s="184"/>
      <c r="B181" s="184">
        <v>10</v>
      </c>
      <c r="C181" s="184">
        <v>12</v>
      </c>
      <c r="D181" s="184">
        <f t="shared" si="7"/>
        <v>5024</v>
      </c>
      <c r="E181" s="184">
        <v>1182</v>
      </c>
      <c r="F181" s="184" t="s">
        <v>662</v>
      </c>
      <c r="G181" s="16" t="s">
        <v>15</v>
      </c>
      <c r="H181" s="16" t="s">
        <v>25</v>
      </c>
      <c r="I181" s="16" t="s">
        <v>28</v>
      </c>
      <c r="J181" s="16" t="s">
        <v>35</v>
      </c>
      <c r="K181" s="16"/>
      <c r="L181" s="16"/>
      <c r="M181" s="16"/>
      <c r="N181" s="16" t="str">
        <f>IF(ISERROR(VLOOKUP($P181,#REF!,4,FALSE)),"",(VLOOKUP($P181,#REF!,4,FALSE)))</f>
        <v/>
      </c>
      <c r="O181" s="16" t="str">
        <f>IF(ISERROR(VLOOKUP($P181,#REF!,34,FALSE)),"",(VLOOKUP($P181,#REF!,34,FALSE)))</f>
        <v/>
      </c>
      <c r="P181" s="16" t="s">
        <v>906</v>
      </c>
      <c r="Q181" s="16" t="e">
        <f>VLOOKUP(C181,'functional class'!B:E,3,FALSE)</f>
        <v>#N/A</v>
      </c>
      <c r="R181" s="16" t="str">
        <f>IF(ISERROR(VLOOKUP($T181,'Funding 5.4'!$A:$BP,3,FALSE)),"",(VLOOKUP($T181,'Funding 5.4'!$A:$BP,3,FALSE)))</f>
        <v>FD001003001002000000000000000000000000</v>
      </c>
      <c r="S181" s="16" t="str">
        <f>IF(ISERROR(VLOOKUP($T181,'Funding 5.4'!$A:$BP,35,FALSE)),"",(VLOOKUP($T181,'Funding 5.4'!$A:$BP,35,FALSE)))</f>
        <v>5692f970-c29c-4044-80d7-1bcdbdd34348</v>
      </c>
      <c r="T181" s="16" t="s">
        <v>1087</v>
      </c>
      <c r="U181" s="16" t="str">
        <f>IF(F181="gains/losses",IF(ISERROR(VLOOKUP(W181,'item gains&amp;losses'!A:EV,3,FALSE)),"",VLOOKUP(W181,'item gains&amp;losses'!A:EV,3,FALSE)),IF(F181="I",IF(ISERROR(VLOOKUP(W181,'item rev'!A:EV,3,FALSE)),"",VLOOKUP(W181,'item rev'!A:EV,3,FALSE)),IF(F181="e",IF(ISERROR(VLOOKUP(W181,'item exp'!A:BQ,3,FALSE)),"",VLOOKUP(W181,'item exp'!A:BQ,3,FALSE)))))</f>
        <v>IE003003028000000000000000000000000000</v>
      </c>
      <c r="V181" s="16" t="str">
        <f>IF($F181="gains/losses",IF(ISERROR(VLOOKUP($W181,'item gains&amp;losses'!$A:$EV,35,FALSE)),"",VLOOKUP($W181,'item gains&amp;losses'!$A:$EV,35,FALSE)),IF($F181="I",IF(ISERROR(VLOOKUP($W181,'item rev'!$A:$EV,34,FALSE)),"",VLOOKUP($W181,'item rev'!$A:$EV,34,FALSE)),IF($F181="e",IF(ISERROR(VLOOKUP($W181,'item exp'!$A:$BQ,35,FALSE)),"",VLOOKUP($W181,'item exp'!$A:$BQ,35,FALSE)))))</f>
        <v>cb278477-870d-48a1-8757-0bef21b3294f</v>
      </c>
      <c r="W181" s="16" t="str">
        <f>VLOOKUP(E181,'items list'!B:D,3,FALSE)</f>
        <v>Expenditure: Contracted Services - Contractors: Management of Informal Settlements</v>
      </c>
      <c r="X181" s="16" t="str">
        <f>IF(ISERROR(VLOOKUP($Z181,'reg ind'!$A:$AI,3,FALSE)),"",(VLOOKUP($Z181,'reg ind'!$A:$AI,3,FALSE)))</f>
        <v>RX002003001002003003006001000000000000</v>
      </c>
      <c r="Y181" s="16" t="str">
        <f>IF(ISERROR(VLOOKUP($Z181,'reg ind'!$A:$AI,35,FALSE)),"",(VLOOKUP($Z181,'reg ind'!$A:$AI,35,FALSE)))</f>
        <v>f2564b3b-f64a-4df4-9e78-f1a994736e35</v>
      </c>
      <c r="Z181" s="16" t="s">
        <v>4358</v>
      </c>
      <c r="AA181" s="16" t="str">
        <f>IF(ISERROR(VLOOKUP($AC181,costing!$A:$BP,3,FALSE)),"",(VLOOKUP($AC181,costing!$A:$BP,3,FALSE)))</f>
        <v>CO002004000000000000000000000000000000</v>
      </c>
      <c r="AB181" s="16" t="str">
        <f>IF(ISERROR(VLOOKUP($AC181,costing!$A:$BP,35,FALSE)),"",(VLOOKUP($AC181,costing!$A:$BP,35,FALSE)))</f>
        <v>47c7ba65-c270-4a7f-91ba-3842eb629ddf</v>
      </c>
      <c r="AC181" s="16" t="s">
        <v>4368</v>
      </c>
    </row>
    <row r="182" spans="1:29" x14ac:dyDescent="0.2">
      <c r="A182" s="184"/>
      <c r="B182" s="184">
        <v>10</v>
      </c>
      <c r="C182" s="184">
        <v>12</v>
      </c>
      <c r="D182" s="184">
        <f t="shared" si="7"/>
        <v>5025</v>
      </c>
      <c r="E182" s="184">
        <v>1183</v>
      </c>
      <c r="F182" s="184" t="s">
        <v>662</v>
      </c>
      <c r="G182" s="16" t="s">
        <v>15</v>
      </c>
      <c r="H182" s="16" t="s">
        <v>25</v>
      </c>
      <c r="I182" s="16" t="s">
        <v>28</v>
      </c>
      <c r="J182" s="16" t="s">
        <v>35</v>
      </c>
      <c r="K182" s="16"/>
      <c r="L182" s="16"/>
      <c r="M182" s="16"/>
      <c r="N182" s="16" t="str">
        <f>IF(ISERROR(VLOOKUP($P182,#REF!,4,FALSE)),"",(VLOOKUP($P182,#REF!,4,FALSE)))</f>
        <v/>
      </c>
      <c r="O182" s="16" t="str">
        <f>IF(ISERROR(VLOOKUP($P182,#REF!,34,FALSE)),"",(VLOOKUP($P182,#REF!,34,FALSE)))</f>
        <v/>
      </c>
      <c r="P182" s="16" t="s">
        <v>906</v>
      </c>
      <c r="Q182" s="16" t="e">
        <f>VLOOKUP(C182,'functional class'!B:E,3,FALSE)</f>
        <v>#N/A</v>
      </c>
      <c r="R182" s="16" t="str">
        <f>IF(ISERROR(VLOOKUP($T182,'Funding 5.4'!$A:$BP,3,FALSE)),"",(VLOOKUP($T182,'Funding 5.4'!$A:$BP,3,FALSE)))</f>
        <v>FD001003001002000000000000000000000000</v>
      </c>
      <c r="S182" s="16" t="str">
        <f>IF(ISERROR(VLOOKUP($T182,'Funding 5.4'!$A:$BP,35,FALSE)),"",(VLOOKUP($T182,'Funding 5.4'!$A:$BP,35,FALSE)))</f>
        <v>5692f970-c29c-4044-80d7-1bcdbdd34348</v>
      </c>
      <c r="T182" s="16" t="s">
        <v>1087</v>
      </c>
      <c r="U182" s="16" t="str">
        <f>IF(F182="gains/losses",IF(ISERROR(VLOOKUP(W182,'item gains&amp;losses'!A:EV,3,FALSE)),"",VLOOKUP(W182,'item gains&amp;losses'!A:EV,3,FALSE)),IF(F182="I",IF(ISERROR(VLOOKUP(W182,'item rev'!A:EV,3,FALSE)),"",VLOOKUP(W182,'item rev'!A:EV,3,FALSE)),IF(F182="e",IF(ISERROR(VLOOKUP(W182,'item exp'!A:BQ,3,FALSE)),"",VLOOKUP(W182,'item exp'!A:BQ,3,FALSE)))))</f>
        <v>IE003003029000000000000000000000000000</v>
      </c>
      <c r="V182" s="16" t="str">
        <f>IF($F182="gains/losses",IF(ISERROR(VLOOKUP($W182,'item gains&amp;losses'!$A:$EV,35,FALSE)),"",VLOOKUP($W182,'item gains&amp;losses'!$A:$EV,35,FALSE)),IF($F182="I",IF(ISERROR(VLOOKUP($W182,'item rev'!$A:$EV,34,FALSE)),"",VLOOKUP($W182,'item rev'!$A:$EV,34,FALSE)),IF($F182="e",IF(ISERROR(VLOOKUP($W182,'item exp'!$A:$BQ,35,FALSE)),"",VLOOKUP($W182,'item exp'!$A:$BQ,35,FALSE)))))</f>
        <v>d78df303-bd40-43d6-b2e3-3e62f44d29c5</v>
      </c>
      <c r="W182" s="16" t="str">
        <f>VLOOKUP(E182,'items list'!B:D,3,FALSE)</f>
        <v>Expenditure: Contracted Services - Contractors: Medical Services</v>
      </c>
      <c r="X182" s="16" t="str">
        <f>IF(ISERROR(VLOOKUP($Z182,'reg ind'!$A:$AI,3,FALSE)),"",(VLOOKUP($Z182,'reg ind'!$A:$AI,3,FALSE)))</f>
        <v>RX002003001002003003006001000000000000</v>
      </c>
      <c r="Y182" s="16" t="str">
        <f>IF(ISERROR(VLOOKUP($Z182,'reg ind'!$A:$AI,35,FALSE)),"",(VLOOKUP($Z182,'reg ind'!$A:$AI,35,FALSE)))</f>
        <v>f2564b3b-f64a-4df4-9e78-f1a994736e35</v>
      </c>
      <c r="Z182" s="16" t="s">
        <v>4358</v>
      </c>
      <c r="AA182" s="16" t="str">
        <f>IF(ISERROR(VLOOKUP($AC182,costing!$A:$BP,3,FALSE)),"",(VLOOKUP($AC182,costing!$A:$BP,3,FALSE)))</f>
        <v>CO002004000000000000000000000000000000</v>
      </c>
      <c r="AB182" s="16" t="str">
        <f>IF(ISERROR(VLOOKUP($AC182,costing!$A:$BP,35,FALSE)),"",(VLOOKUP($AC182,costing!$A:$BP,35,FALSE)))</f>
        <v>47c7ba65-c270-4a7f-91ba-3842eb629ddf</v>
      </c>
      <c r="AC182" s="16" t="s">
        <v>4368</v>
      </c>
    </row>
    <row r="183" spans="1:29" x14ac:dyDescent="0.2">
      <c r="A183" s="184"/>
      <c r="B183" s="184">
        <v>10</v>
      </c>
      <c r="C183" s="184">
        <v>12</v>
      </c>
      <c r="D183" s="184">
        <f t="shared" si="7"/>
        <v>5025</v>
      </c>
      <c r="E183" s="184">
        <v>1184</v>
      </c>
      <c r="F183" s="184" t="s">
        <v>662</v>
      </c>
      <c r="G183" s="16" t="s">
        <v>15</v>
      </c>
      <c r="H183" s="16" t="s">
        <v>25</v>
      </c>
      <c r="I183" s="16" t="s">
        <v>28</v>
      </c>
      <c r="J183" s="16" t="s">
        <v>35</v>
      </c>
      <c r="K183" s="16"/>
      <c r="L183" s="16"/>
      <c r="M183" s="16"/>
      <c r="N183" s="16" t="str">
        <f>IF(ISERROR(VLOOKUP($P183,#REF!,4,FALSE)),"",(VLOOKUP($P183,#REF!,4,FALSE)))</f>
        <v/>
      </c>
      <c r="O183" s="16" t="str">
        <f>IF(ISERROR(VLOOKUP($P183,#REF!,34,FALSE)),"",(VLOOKUP($P183,#REF!,34,FALSE)))</f>
        <v/>
      </c>
      <c r="P183" s="16" t="s">
        <v>906</v>
      </c>
      <c r="Q183" s="16" t="e">
        <f>VLOOKUP(C183,'functional class'!B:E,3,FALSE)</f>
        <v>#N/A</v>
      </c>
      <c r="R183" s="16" t="str">
        <f>IF(ISERROR(VLOOKUP($T183,'Funding 5.4'!$A:$BP,3,FALSE)),"",(VLOOKUP($T183,'Funding 5.4'!$A:$BP,3,FALSE)))</f>
        <v>FD001003001002000000000000000000000000</v>
      </c>
      <c r="S183" s="16" t="str">
        <f>IF(ISERROR(VLOOKUP($T183,'Funding 5.4'!$A:$BP,35,FALSE)),"",(VLOOKUP($T183,'Funding 5.4'!$A:$BP,35,FALSE)))</f>
        <v>5692f970-c29c-4044-80d7-1bcdbdd34348</v>
      </c>
      <c r="T183" s="16" t="s">
        <v>1087</v>
      </c>
      <c r="U183" s="16" t="str">
        <f>IF(F183="gains/losses",IF(ISERROR(VLOOKUP(W183,'item gains&amp;losses'!A:EV,3,FALSE)),"",VLOOKUP(W183,'item gains&amp;losses'!A:EV,3,FALSE)),IF(F183="I",IF(ISERROR(VLOOKUP(W183,'item rev'!A:EV,3,FALSE)),"",VLOOKUP(W183,'item rev'!A:EV,3,FALSE)),IF(F183="e",IF(ISERROR(VLOOKUP(W183,'item exp'!A:BQ,3,FALSE)),"",VLOOKUP(W183,'item exp'!A:BQ,3,FALSE)))))</f>
        <v>IE003003030000000000000000000000000000</v>
      </c>
      <c r="V183" s="16" t="str">
        <f>IF($F183="gains/losses",IF(ISERROR(VLOOKUP($W183,'item gains&amp;losses'!$A:$EV,35,FALSE)),"",VLOOKUP($W183,'item gains&amp;losses'!$A:$EV,35,FALSE)),IF($F183="I",IF(ISERROR(VLOOKUP($W183,'item rev'!$A:$EV,34,FALSE)),"",VLOOKUP($W183,'item rev'!$A:$EV,34,FALSE)),IF($F183="e",IF(ISERROR(VLOOKUP($W183,'item exp'!$A:$BQ,35,FALSE)),"",VLOOKUP($W183,'item exp'!$A:$BQ,35,FALSE)))))</f>
        <v>3965110c-f795-4517-b9cf-2faf16118519</v>
      </c>
      <c r="W183" s="16" t="str">
        <f>VLOOKUP(E183,'items list'!B:D,3,FALSE)</f>
        <v>Expenditure: Contracted Services - Contractors: Mint of Decorations</v>
      </c>
      <c r="X183" s="16" t="str">
        <f>IF(ISERROR(VLOOKUP($Z183,'reg ind'!$A:$AI,3,FALSE)),"",(VLOOKUP($Z183,'reg ind'!$A:$AI,3,FALSE)))</f>
        <v>RX002003001002003003006001000000000000</v>
      </c>
      <c r="Y183" s="16" t="str">
        <f>IF(ISERROR(VLOOKUP($Z183,'reg ind'!$A:$AI,35,FALSE)),"",(VLOOKUP($Z183,'reg ind'!$A:$AI,35,FALSE)))</f>
        <v>f2564b3b-f64a-4df4-9e78-f1a994736e35</v>
      </c>
      <c r="Z183" s="16" t="s">
        <v>4358</v>
      </c>
      <c r="AA183" s="16" t="str">
        <f>IF(ISERROR(VLOOKUP($AC183,costing!$A:$BP,3,FALSE)),"",(VLOOKUP($AC183,costing!$A:$BP,3,FALSE)))</f>
        <v>CO002004000000000000000000000000000000</v>
      </c>
      <c r="AB183" s="16" t="str">
        <f>IF(ISERROR(VLOOKUP($AC183,costing!$A:$BP,35,FALSE)),"",(VLOOKUP($AC183,costing!$A:$BP,35,FALSE)))</f>
        <v>47c7ba65-c270-4a7f-91ba-3842eb629ddf</v>
      </c>
      <c r="AC183" s="16" t="s">
        <v>4368</v>
      </c>
    </row>
    <row r="184" spans="1:29" x14ac:dyDescent="0.2">
      <c r="A184" s="184"/>
      <c r="B184" s="184">
        <v>10</v>
      </c>
      <c r="C184" s="184">
        <v>12</v>
      </c>
      <c r="D184" s="184">
        <f t="shared" si="7"/>
        <v>5025</v>
      </c>
      <c r="E184" s="184">
        <v>1185</v>
      </c>
      <c r="F184" s="184" t="s">
        <v>662</v>
      </c>
      <c r="G184" s="16" t="s">
        <v>15</v>
      </c>
      <c r="H184" s="16" t="s">
        <v>25</v>
      </c>
      <c r="I184" s="16" t="s">
        <v>28</v>
      </c>
      <c r="J184" s="16" t="s">
        <v>35</v>
      </c>
      <c r="K184" s="16"/>
      <c r="L184" s="16"/>
      <c r="M184" s="16"/>
      <c r="N184" s="16" t="str">
        <f>IF(ISERROR(VLOOKUP($P184,#REF!,4,FALSE)),"",(VLOOKUP($P184,#REF!,4,FALSE)))</f>
        <v/>
      </c>
      <c r="O184" s="16" t="str">
        <f>IF(ISERROR(VLOOKUP($P184,#REF!,34,FALSE)),"",(VLOOKUP($P184,#REF!,34,FALSE)))</f>
        <v/>
      </c>
      <c r="P184" s="16" t="s">
        <v>906</v>
      </c>
      <c r="Q184" s="16" t="e">
        <f>VLOOKUP(C184,'functional class'!B:E,3,FALSE)</f>
        <v>#N/A</v>
      </c>
      <c r="R184" s="16" t="str">
        <f>IF(ISERROR(VLOOKUP($T184,'Funding 5.4'!$A:$BP,3,FALSE)),"",(VLOOKUP($T184,'Funding 5.4'!$A:$BP,3,FALSE)))</f>
        <v>FD001003001002000000000000000000000000</v>
      </c>
      <c r="S184" s="16" t="str">
        <f>IF(ISERROR(VLOOKUP($T184,'Funding 5.4'!$A:$BP,35,FALSE)),"",(VLOOKUP($T184,'Funding 5.4'!$A:$BP,35,FALSE)))</f>
        <v>5692f970-c29c-4044-80d7-1bcdbdd34348</v>
      </c>
      <c r="T184" s="16" t="s">
        <v>1087</v>
      </c>
      <c r="U184" s="16" t="str">
        <f>IF(F184="gains/losses",IF(ISERROR(VLOOKUP(W184,'item gains&amp;losses'!A:EV,3,FALSE)),"",VLOOKUP(W184,'item gains&amp;losses'!A:EV,3,FALSE)),IF(F184="I",IF(ISERROR(VLOOKUP(W184,'item rev'!A:EV,3,FALSE)),"",VLOOKUP(W184,'item rev'!A:EV,3,FALSE)),IF(F184="e",IF(ISERROR(VLOOKUP(W184,'item exp'!A:BQ,3,FALSE)),"",VLOOKUP(W184,'item exp'!A:BQ,3,FALSE)))))</f>
        <v>IE003003031000000000000000000000000000</v>
      </c>
      <c r="V184" s="16" t="str">
        <f>IF($F184="gains/losses",IF(ISERROR(VLOOKUP($W184,'item gains&amp;losses'!$A:$EV,35,FALSE)),"",VLOOKUP($W184,'item gains&amp;losses'!$A:$EV,35,FALSE)),IF($F184="I",IF(ISERROR(VLOOKUP($W184,'item rev'!$A:$EV,34,FALSE)),"",VLOOKUP($W184,'item rev'!$A:$EV,34,FALSE)),IF($F184="e",IF(ISERROR(VLOOKUP($W184,'item exp'!$A:$BQ,35,FALSE)),"",VLOOKUP($W184,'item exp'!$A:$BQ,35,FALSE)))))</f>
        <v>ba020fff-0077-42a4-9d04-0f993f0d2391</v>
      </c>
      <c r="W184" s="16" t="str">
        <f>VLOOKUP(E184,'items list'!B:D,3,FALSE)</f>
        <v>Expenditure: Contracted Services - Contractors: Pest Control and Fumigation</v>
      </c>
      <c r="X184" s="16" t="str">
        <f>IF(ISERROR(VLOOKUP($Z184,'reg ind'!$A:$AI,3,FALSE)),"",(VLOOKUP($Z184,'reg ind'!$A:$AI,3,FALSE)))</f>
        <v>RX002003001002003003006001000000000000</v>
      </c>
      <c r="Y184" s="16" t="str">
        <f>IF(ISERROR(VLOOKUP($Z184,'reg ind'!$A:$AI,35,FALSE)),"",(VLOOKUP($Z184,'reg ind'!$A:$AI,35,FALSE)))</f>
        <v>f2564b3b-f64a-4df4-9e78-f1a994736e35</v>
      </c>
      <c r="Z184" s="16" t="s">
        <v>4358</v>
      </c>
      <c r="AA184" s="16" t="str">
        <f>IF(ISERROR(VLOOKUP($AC184,costing!$A:$BP,3,FALSE)),"",(VLOOKUP($AC184,costing!$A:$BP,3,FALSE)))</f>
        <v>CO002004000000000000000000000000000000</v>
      </c>
      <c r="AB184" s="16" t="str">
        <f>IF(ISERROR(VLOOKUP($AC184,costing!$A:$BP,35,FALSE)),"",(VLOOKUP($AC184,costing!$A:$BP,35,FALSE)))</f>
        <v>47c7ba65-c270-4a7f-91ba-3842eb629ddf</v>
      </c>
      <c r="AC184" s="16" t="s">
        <v>4368</v>
      </c>
    </row>
    <row r="185" spans="1:29" x14ac:dyDescent="0.2">
      <c r="A185" s="184"/>
      <c r="B185" s="184">
        <v>10</v>
      </c>
      <c r="C185" s="184">
        <v>12</v>
      </c>
      <c r="D185" s="184">
        <f t="shared" si="7"/>
        <v>5025</v>
      </c>
      <c r="E185" s="184">
        <v>1186</v>
      </c>
      <c r="F185" s="184" t="s">
        <v>662</v>
      </c>
      <c r="G185" s="16" t="s">
        <v>15</v>
      </c>
      <c r="H185" s="16" t="s">
        <v>25</v>
      </c>
      <c r="I185" s="16" t="s">
        <v>28</v>
      </c>
      <c r="J185" s="16" t="s">
        <v>35</v>
      </c>
      <c r="K185" s="16"/>
      <c r="L185" s="16"/>
      <c r="M185" s="16"/>
      <c r="N185" s="16" t="str">
        <f>IF(ISERROR(VLOOKUP($P185,#REF!,4,FALSE)),"",(VLOOKUP($P185,#REF!,4,FALSE)))</f>
        <v/>
      </c>
      <c r="O185" s="16" t="str">
        <f>IF(ISERROR(VLOOKUP($P185,#REF!,34,FALSE)),"",(VLOOKUP($P185,#REF!,34,FALSE)))</f>
        <v/>
      </c>
      <c r="P185" s="16" t="s">
        <v>906</v>
      </c>
      <c r="Q185" s="16" t="e">
        <f>VLOOKUP(C185,'functional class'!B:E,3,FALSE)</f>
        <v>#N/A</v>
      </c>
      <c r="R185" s="16" t="str">
        <f>IF(ISERROR(VLOOKUP($T185,'Funding 5.4'!$A:$BP,3,FALSE)),"",(VLOOKUP($T185,'Funding 5.4'!$A:$BP,3,FALSE)))</f>
        <v>FD001003001002000000000000000000000000</v>
      </c>
      <c r="S185" s="16" t="str">
        <f>IF(ISERROR(VLOOKUP($T185,'Funding 5.4'!$A:$BP,35,FALSE)),"",(VLOOKUP($T185,'Funding 5.4'!$A:$BP,35,FALSE)))</f>
        <v>5692f970-c29c-4044-80d7-1bcdbdd34348</v>
      </c>
      <c r="T185" s="16" t="s">
        <v>1087</v>
      </c>
      <c r="U185" s="16" t="str">
        <f>IF(F185="gains/losses",IF(ISERROR(VLOOKUP(W185,'item gains&amp;losses'!A:EV,3,FALSE)),"",VLOOKUP(W185,'item gains&amp;losses'!A:EV,3,FALSE)),IF(F185="I",IF(ISERROR(VLOOKUP(W185,'item rev'!A:EV,3,FALSE)),"",VLOOKUP(W185,'item rev'!A:EV,3,FALSE)),IF(F185="e",IF(ISERROR(VLOOKUP(W185,'item exp'!A:BQ,3,FALSE)),"",VLOOKUP(W185,'item exp'!A:BQ,3,FALSE)))))</f>
        <v>IE003003032000000000000000000000000000</v>
      </c>
      <c r="V185" s="16" t="str">
        <f>IF($F185="gains/losses",IF(ISERROR(VLOOKUP($W185,'item gains&amp;losses'!$A:$EV,35,FALSE)),"",VLOOKUP($W185,'item gains&amp;losses'!$A:$EV,35,FALSE)),IF($F185="I",IF(ISERROR(VLOOKUP($W185,'item rev'!$A:$EV,34,FALSE)),"",VLOOKUP($W185,'item rev'!$A:$EV,34,FALSE)),IF($F185="e",IF(ISERROR(VLOOKUP($W185,'item exp'!$A:$BQ,35,FALSE)),"",VLOOKUP($W185,'item exp'!$A:$BQ,35,FALSE)))))</f>
        <v>3d48a62f-59ea-430a-8f22-66fd8183ef20</v>
      </c>
      <c r="W185" s="16" t="str">
        <f>VLOOKUP(E185,'items list'!B:D,3,FALSE)</f>
        <v>Expenditure: Contracted Services - Contractors: Photographer</v>
      </c>
      <c r="X185" s="16" t="str">
        <f>IF(ISERROR(VLOOKUP($Z185,'reg ind'!$A:$AI,3,FALSE)),"",(VLOOKUP($Z185,'reg ind'!$A:$AI,3,FALSE)))</f>
        <v>RX002003001002003003006001000000000000</v>
      </c>
      <c r="Y185" s="16" t="str">
        <f>IF(ISERROR(VLOOKUP($Z185,'reg ind'!$A:$AI,35,FALSE)),"",(VLOOKUP($Z185,'reg ind'!$A:$AI,35,FALSE)))</f>
        <v>f2564b3b-f64a-4df4-9e78-f1a994736e35</v>
      </c>
      <c r="Z185" s="16" t="s">
        <v>4358</v>
      </c>
      <c r="AA185" s="16" t="str">
        <f>IF(ISERROR(VLOOKUP($AC185,costing!$A:$BP,3,FALSE)),"",(VLOOKUP($AC185,costing!$A:$BP,3,FALSE)))</f>
        <v>CO002004000000000000000000000000000000</v>
      </c>
      <c r="AB185" s="16" t="str">
        <f>IF(ISERROR(VLOOKUP($AC185,costing!$A:$BP,35,FALSE)),"",(VLOOKUP($AC185,costing!$A:$BP,35,FALSE)))</f>
        <v>47c7ba65-c270-4a7f-91ba-3842eb629ddf</v>
      </c>
      <c r="AC185" s="16" t="s">
        <v>4368</v>
      </c>
    </row>
    <row r="186" spans="1:29" x14ac:dyDescent="0.2">
      <c r="A186" s="184"/>
      <c r="B186" s="184">
        <v>10</v>
      </c>
      <c r="C186" s="184">
        <v>12</v>
      </c>
      <c r="D186" s="184">
        <f t="shared" si="7"/>
        <v>5025</v>
      </c>
      <c r="E186" s="184">
        <v>1187</v>
      </c>
      <c r="F186" s="184" t="s">
        <v>662</v>
      </c>
      <c r="G186" s="16" t="s">
        <v>15</v>
      </c>
      <c r="H186" s="16" t="s">
        <v>25</v>
      </c>
      <c r="I186" s="16" t="s">
        <v>28</v>
      </c>
      <c r="J186" s="16" t="s">
        <v>35</v>
      </c>
      <c r="K186" s="16"/>
      <c r="L186" s="16"/>
      <c r="M186" s="16"/>
      <c r="N186" s="16" t="str">
        <f>IF(ISERROR(VLOOKUP($P186,#REF!,4,FALSE)),"",(VLOOKUP($P186,#REF!,4,FALSE)))</f>
        <v/>
      </c>
      <c r="O186" s="16" t="str">
        <f>IF(ISERROR(VLOOKUP($P186,#REF!,34,FALSE)),"",(VLOOKUP($P186,#REF!,34,FALSE)))</f>
        <v/>
      </c>
      <c r="P186" s="16" t="s">
        <v>906</v>
      </c>
      <c r="Q186" s="16" t="e">
        <f>VLOOKUP(C186,'functional class'!B:E,3,FALSE)</f>
        <v>#N/A</v>
      </c>
      <c r="R186" s="16" t="str">
        <f>IF(ISERROR(VLOOKUP($T186,'Funding 5.4'!$A:$BP,3,FALSE)),"",(VLOOKUP($T186,'Funding 5.4'!$A:$BP,3,FALSE)))</f>
        <v>FD001003001002000000000000000000000000</v>
      </c>
      <c r="S186" s="16" t="str">
        <f>IF(ISERROR(VLOOKUP($T186,'Funding 5.4'!$A:$BP,35,FALSE)),"",(VLOOKUP($T186,'Funding 5.4'!$A:$BP,35,FALSE)))</f>
        <v>5692f970-c29c-4044-80d7-1bcdbdd34348</v>
      </c>
      <c r="T186" s="16" t="s">
        <v>1087</v>
      </c>
      <c r="U186" s="16" t="str">
        <f>IF(F186="gains/losses",IF(ISERROR(VLOOKUP(W186,'item gains&amp;losses'!A:EV,3,FALSE)),"",VLOOKUP(W186,'item gains&amp;losses'!A:EV,3,FALSE)),IF(F186="I",IF(ISERROR(VLOOKUP(W186,'item rev'!A:EV,3,FALSE)),"",VLOOKUP(W186,'item rev'!A:EV,3,FALSE)),IF(F186="e",IF(ISERROR(VLOOKUP(W186,'item exp'!A:BQ,3,FALSE)),"",VLOOKUP(W186,'item exp'!A:BQ,3,FALSE)))))</f>
        <v>IE003003033000000000000000000000000000</v>
      </c>
      <c r="V186" s="16" t="str">
        <f>IF($F186="gains/losses",IF(ISERROR(VLOOKUP($W186,'item gains&amp;losses'!$A:$EV,35,FALSE)),"",VLOOKUP($W186,'item gains&amp;losses'!$A:$EV,35,FALSE)),IF($F186="I",IF(ISERROR(VLOOKUP($W186,'item rev'!$A:$EV,34,FALSE)),"",VLOOKUP($W186,'item rev'!$A:$EV,34,FALSE)),IF($F186="e",IF(ISERROR(VLOOKUP($W186,'item exp'!$A:$BQ,35,FALSE)),"",VLOOKUP($W186,'item exp'!$A:$BQ,35,FALSE)))))</f>
        <v>80fc38df-25bb-4d31-a9eb-502493ab8909</v>
      </c>
      <c r="W186" s="16" t="str">
        <f>VLOOKUP(E186,'items list'!B:D,3,FALSE)</f>
        <v>Expenditure: Contracted Services - Contractors: Plants, Flowers and Other Decorations</v>
      </c>
      <c r="X186" s="16" t="str">
        <f>IF(ISERROR(VLOOKUP($Z186,'reg ind'!$A:$AI,3,FALSE)),"",(VLOOKUP($Z186,'reg ind'!$A:$AI,3,FALSE)))</f>
        <v>RX002003001002003003006001000000000000</v>
      </c>
      <c r="Y186" s="16" t="str">
        <f>IF(ISERROR(VLOOKUP($Z186,'reg ind'!$A:$AI,35,FALSE)),"",(VLOOKUP($Z186,'reg ind'!$A:$AI,35,FALSE)))</f>
        <v>f2564b3b-f64a-4df4-9e78-f1a994736e35</v>
      </c>
      <c r="Z186" s="16" t="s">
        <v>4358</v>
      </c>
      <c r="AA186" s="16" t="str">
        <f>IF(ISERROR(VLOOKUP($AC186,costing!$A:$BP,3,FALSE)),"",(VLOOKUP($AC186,costing!$A:$BP,3,FALSE)))</f>
        <v>CO002004000000000000000000000000000000</v>
      </c>
      <c r="AB186" s="16" t="str">
        <f>IF(ISERROR(VLOOKUP($AC186,costing!$A:$BP,35,FALSE)),"",(VLOOKUP($AC186,costing!$A:$BP,35,FALSE)))</f>
        <v>47c7ba65-c270-4a7f-91ba-3842eb629ddf</v>
      </c>
      <c r="AC186" s="16" t="s">
        <v>4368</v>
      </c>
    </row>
    <row r="187" spans="1:29" x14ac:dyDescent="0.2">
      <c r="A187" s="184"/>
      <c r="B187" s="184">
        <v>10</v>
      </c>
      <c r="C187" s="184">
        <v>12</v>
      </c>
      <c r="D187" s="184">
        <f t="shared" si="7"/>
        <v>5025</v>
      </c>
      <c r="E187" s="184">
        <v>1188</v>
      </c>
      <c r="F187" s="184" t="s">
        <v>662</v>
      </c>
      <c r="G187" s="16" t="s">
        <v>15</v>
      </c>
      <c r="H187" s="16" t="s">
        <v>25</v>
      </c>
      <c r="I187" s="16" t="s">
        <v>28</v>
      </c>
      <c r="J187" s="16" t="s">
        <v>35</v>
      </c>
      <c r="K187" s="16"/>
      <c r="L187" s="16"/>
      <c r="M187" s="16"/>
      <c r="N187" s="16" t="str">
        <f>IF(ISERROR(VLOOKUP($P187,#REF!,4,FALSE)),"",(VLOOKUP($P187,#REF!,4,FALSE)))</f>
        <v/>
      </c>
      <c r="O187" s="16" t="str">
        <f>IF(ISERROR(VLOOKUP($P187,#REF!,34,FALSE)),"",(VLOOKUP($P187,#REF!,34,FALSE)))</f>
        <v/>
      </c>
      <c r="P187" s="16" t="s">
        <v>906</v>
      </c>
      <c r="Q187" s="16" t="e">
        <f>VLOOKUP(C187,'functional class'!B:E,3,FALSE)</f>
        <v>#N/A</v>
      </c>
      <c r="R187" s="16" t="str">
        <f>IF(ISERROR(VLOOKUP($T187,'Funding 5.4'!$A:$BP,3,FALSE)),"",(VLOOKUP($T187,'Funding 5.4'!$A:$BP,3,FALSE)))</f>
        <v>FD001003001002000000000000000000000000</v>
      </c>
      <c r="S187" s="16" t="str">
        <f>IF(ISERROR(VLOOKUP($T187,'Funding 5.4'!$A:$BP,35,FALSE)),"",(VLOOKUP($T187,'Funding 5.4'!$A:$BP,35,FALSE)))</f>
        <v>5692f970-c29c-4044-80d7-1bcdbdd34348</v>
      </c>
      <c r="T187" s="16" t="s">
        <v>1087</v>
      </c>
      <c r="U187" s="16" t="str">
        <f>IF(F187="gains/losses",IF(ISERROR(VLOOKUP(W187,'item gains&amp;losses'!A:EV,3,FALSE)),"",VLOOKUP(W187,'item gains&amp;losses'!A:EV,3,FALSE)),IF(F187="I",IF(ISERROR(VLOOKUP(W187,'item rev'!A:EV,3,FALSE)),"",VLOOKUP(W187,'item rev'!A:EV,3,FALSE)),IF(F187="e",IF(ISERROR(VLOOKUP(W187,'item exp'!A:BQ,3,FALSE)),"",VLOOKUP(W187,'item exp'!A:BQ,3,FALSE)))))</f>
        <v>IE003003034000000000000000000000000000</v>
      </c>
      <c r="V187" s="16" t="str">
        <f>IF($F187="gains/losses",IF(ISERROR(VLOOKUP($W187,'item gains&amp;losses'!$A:$EV,35,FALSE)),"",VLOOKUP($W187,'item gains&amp;losses'!$A:$EV,35,FALSE)),IF($F187="I",IF(ISERROR(VLOOKUP($W187,'item rev'!$A:$EV,34,FALSE)),"",VLOOKUP($W187,'item rev'!$A:$EV,34,FALSE)),IF($F187="e",IF(ISERROR(VLOOKUP($W187,'item exp'!$A:$BQ,35,FALSE)),"",VLOOKUP($W187,'item exp'!$A:$BQ,35,FALSE)))))</f>
        <v>253a56b8-0242-4951-b414-6a6aacaafc84</v>
      </c>
      <c r="W187" s="16" t="str">
        <f>VLOOKUP(E187,'items list'!B:D,3,FALSE)</f>
        <v>Expenditure: Contracted Services - Contractors: Prepaid Electricity Vendors</v>
      </c>
      <c r="X187" s="16" t="str">
        <f>IF(ISERROR(VLOOKUP($Z187,'reg ind'!$A:$AI,3,FALSE)),"",(VLOOKUP($Z187,'reg ind'!$A:$AI,3,FALSE)))</f>
        <v>RX002003001002003003006001000000000000</v>
      </c>
      <c r="Y187" s="16" t="str">
        <f>IF(ISERROR(VLOOKUP($Z187,'reg ind'!$A:$AI,35,FALSE)),"",(VLOOKUP($Z187,'reg ind'!$A:$AI,35,FALSE)))</f>
        <v>f2564b3b-f64a-4df4-9e78-f1a994736e35</v>
      </c>
      <c r="Z187" s="16" t="s">
        <v>4358</v>
      </c>
      <c r="AA187" s="16" t="str">
        <f>IF(ISERROR(VLOOKUP($AC187,costing!$A:$BP,3,FALSE)),"",(VLOOKUP($AC187,costing!$A:$BP,3,FALSE)))</f>
        <v>CO002004000000000000000000000000000000</v>
      </c>
      <c r="AB187" s="16" t="str">
        <f>IF(ISERROR(VLOOKUP($AC187,costing!$A:$BP,35,FALSE)),"",(VLOOKUP($AC187,costing!$A:$BP,35,FALSE)))</f>
        <v>47c7ba65-c270-4a7f-91ba-3842eb629ddf</v>
      </c>
      <c r="AC187" s="16" t="s">
        <v>4368</v>
      </c>
    </row>
    <row r="188" spans="1:29" x14ac:dyDescent="0.2">
      <c r="A188" s="184"/>
      <c r="B188" s="184">
        <v>10</v>
      </c>
      <c r="C188" s="184">
        <v>12</v>
      </c>
      <c r="D188" s="184">
        <f t="shared" si="7"/>
        <v>5025</v>
      </c>
      <c r="E188" s="184">
        <v>1189</v>
      </c>
      <c r="F188" s="184" t="s">
        <v>662</v>
      </c>
      <c r="G188" s="16" t="s">
        <v>15</v>
      </c>
      <c r="H188" s="16" t="s">
        <v>25</v>
      </c>
      <c r="I188" s="16" t="s">
        <v>28</v>
      </c>
      <c r="J188" s="16" t="s">
        <v>35</v>
      </c>
      <c r="K188" s="16"/>
      <c r="L188" s="16"/>
      <c r="M188" s="16"/>
      <c r="N188" s="16" t="str">
        <f>IF(ISERROR(VLOOKUP($P188,#REF!,4,FALSE)),"",(VLOOKUP($P188,#REF!,4,FALSE)))</f>
        <v/>
      </c>
      <c r="O188" s="16" t="str">
        <f>IF(ISERROR(VLOOKUP($P188,#REF!,34,FALSE)),"",(VLOOKUP($P188,#REF!,34,FALSE)))</f>
        <v/>
      </c>
      <c r="P188" s="16" t="s">
        <v>906</v>
      </c>
      <c r="Q188" s="16" t="e">
        <f>VLOOKUP(C188,'functional class'!B:E,3,FALSE)</f>
        <v>#N/A</v>
      </c>
      <c r="R188" s="16" t="str">
        <f>IF(ISERROR(VLOOKUP($T188,'Funding 5.4'!$A:$BP,3,FALSE)),"",(VLOOKUP($T188,'Funding 5.4'!$A:$BP,3,FALSE)))</f>
        <v>FD001003001002000000000000000000000000</v>
      </c>
      <c r="S188" s="16" t="str">
        <f>IF(ISERROR(VLOOKUP($T188,'Funding 5.4'!$A:$BP,35,FALSE)),"",(VLOOKUP($T188,'Funding 5.4'!$A:$BP,35,FALSE)))</f>
        <v>5692f970-c29c-4044-80d7-1bcdbdd34348</v>
      </c>
      <c r="T188" s="16" t="s">
        <v>1087</v>
      </c>
      <c r="U188" s="16" t="str">
        <f>IF(F188="gains/losses",IF(ISERROR(VLOOKUP(W188,'item gains&amp;losses'!A:EV,3,FALSE)),"",VLOOKUP(W188,'item gains&amp;losses'!A:EV,3,FALSE)),IF(F188="I",IF(ISERROR(VLOOKUP(W188,'item rev'!A:EV,3,FALSE)),"",VLOOKUP(W188,'item rev'!A:EV,3,FALSE)),IF(F188="e",IF(ISERROR(VLOOKUP(W188,'item exp'!A:BQ,3,FALSE)),"",VLOOKUP(W188,'item exp'!A:BQ,3,FALSE)))))</f>
        <v>IE003003035000000000000000000000000000</v>
      </c>
      <c r="V188" s="16" t="str">
        <f>IF($F188="gains/losses",IF(ISERROR(VLOOKUP($W188,'item gains&amp;losses'!$A:$EV,35,FALSE)),"",VLOOKUP($W188,'item gains&amp;losses'!$A:$EV,35,FALSE)),IF($F188="I",IF(ISERROR(VLOOKUP($W188,'item rev'!$A:$EV,34,FALSE)),"",VLOOKUP($W188,'item rev'!$A:$EV,34,FALSE)),IF($F188="e",IF(ISERROR(VLOOKUP($W188,'item exp'!$A:$BQ,35,FALSE)),"",VLOOKUP($W188,'item exp'!$A:$BQ,35,FALSE)))))</f>
        <v>799102e1-fd9b-4fc5-b338-6ec519646972</v>
      </c>
      <c r="W188" s="16" t="str">
        <f>VLOOKUP(E188,'items list'!B:D,3,FALSE)</f>
        <v>Expenditure: Contracted Services - Contractors: Preservation/Restoration/Dismantling/Cleaning Services</v>
      </c>
      <c r="X188" s="16" t="str">
        <f>IF(ISERROR(VLOOKUP($Z188,'reg ind'!$A:$AI,3,FALSE)),"",(VLOOKUP($Z188,'reg ind'!$A:$AI,3,FALSE)))</f>
        <v>RX002003001002003003006001000000000000</v>
      </c>
      <c r="Y188" s="16" t="str">
        <f>IF(ISERROR(VLOOKUP($Z188,'reg ind'!$A:$AI,35,FALSE)),"",(VLOOKUP($Z188,'reg ind'!$A:$AI,35,FALSE)))</f>
        <v>f2564b3b-f64a-4df4-9e78-f1a994736e35</v>
      </c>
      <c r="Z188" s="16" t="s">
        <v>4358</v>
      </c>
      <c r="AA188" s="16" t="str">
        <f>IF(ISERROR(VLOOKUP($AC188,costing!$A:$BP,3,FALSE)),"",(VLOOKUP($AC188,costing!$A:$BP,3,FALSE)))</f>
        <v>CO002004000000000000000000000000000000</v>
      </c>
      <c r="AB188" s="16" t="str">
        <f>IF(ISERROR(VLOOKUP($AC188,costing!$A:$BP,35,FALSE)),"",(VLOOKUP($AC188,costing!$A:$BP,35,FALSE)))</f>
        <v>47c7ba65-c270-4a7f-91ba-3842eb629ddf</v>
      </c>
      <c r="AC188" s="16" t="s">
        <v>4368</v>
      </c>
    </row>
    <row r="189" spans="1:29" x14ac:dyDescent="0.2">
      <c r="A189" s="184"/>
      <c r="B189" s="184">
        <v>10</v>
      </c>
      <c r="C189" s="184">
        <v>12</v>
      </c>
      <c r="D189" s="184">
        <f t="shared" si="7"/>
        <v>5025</v>
      </c>
      <c r="E189" s="184">
        <v>1190</v>
      </c>
      <c r="F189" s="184" t="s">
        <v>662</v>
      </c>
      <c r="G189" s="16" t="s">
        <v>15</v>
      </c>
      <c r="H189" s="16" t="s">
        <v>25</v>
      </c>
      <c r="I189" s="16" t="s">
        <v>28</v>
      </c>
      <c r="J189" s="16" t="s">
        <v>35</v>
      </c>
      <c r="K189" s="16"/>
      <c r="L189" s="16"/>
      <c r="M189" s="16"/>
      <c r="N189" s="16" t="str">
        <f>IF(ISERROR(VLOOKUP($P189,#REF!,4,FALSE)),"",(VLOOKUP($P189,#REF!,4,FALSE)))</f>
        <v/>
      </c>
      <c r="O189" s="16" t="str">
        <f>IF(ISERROR(VLOOKUP($P189,#REF!,34,FALSE)),"",(VLOOKUP($P189,#REF!,34,FALSE)))</f>
        <v/>
      </c>
      <c r="P189" s="16" t="s">
        <v>906</v>
      </c>
      <c r="Q189" s="16" t="e">
        <f>VLOOKUP(C189,'functional class'!B:E,3,FALSE)</f>
        <v>#N/A</v>
      </c>
      <c r="R189" s="16" t="str">
        <f>IF(ISERROR(VLOOKUP($T189,'Funding 5.4'!$A:$BP,3,FALSE)),"",(VLOOKUP($T189,'Funding 5.4'!$A:$BP,3,FALSE)))</f>
        <v>FD001003001002000000000000000000000000</v>
      </c>
      <c r="S189" s="16" t="str">
        <f>IF(ISERROR(VLOOKUP($T189,'Funding 5.4'!$A:$BP,35,FALSE)),"",(VLOOKUP($T189,'Funding 5.4'!$A:$BP,35,FALSE)))</f>
        <v>5692f970-c29c-4044-80d7-1bcdbdd34348</v>
      </c>
      <c r="T189" s="16" t="s">
        <v>1087</v>
      </c>
      <c r="U189" s="16" t="str">
        <f>IF(F189="gains/losses",IF(ISERROR(VLOOKUP(W189,'item gains&amp;losses'!A:EV,3,FALSE)),"",VLOOKUP(W189,'item gains&amp;losses'!A:EV,3,FALSE)),IF(F189="I",IF(ISERROR(VLOOKUP(W189,'item rev'!A:EV,3,FALSE)),"",VLOOKUP(W189,'item rev'!A:EV,3,FALSE)),IF(F189="e",IF(ISERROR(VLOOKUP(W189,'item exp'!A:BQ,3,FALSE)),"",VLOOKUP(W189,'item exp'!A:BQ,3,FALSE)))))</f>
        <v>IE003003036000000000000000000000000000</v>
      </c>
      <c r="V189" s="16" t="str">
        <f>IF($F189="gains/losses",IF(ISERROR(VLOOKUP($W189,'item gains&amp;losses'!$A:$EV,35,FALSE)),"",VLOOKUP($W189,'item gains&amp;losses'!$A:$EV,35,FALSE)),IF($F189="I",IF(ISERROR(VLOOKUP($W189,'item rev'!$A:$EV,34,FALSE)),"",VLOOKUP($W189,'item rev'!$A:$EV,34,FALSE)),IF($F189="e",IF(ISERROR(VLOOKUP($W189,'item exp'!$A:$BQ,35,FALSE)),"",VLOOKUP($W189,'item exp'!$A:$BQ,35,FALSE)))))</f>
        <v>48ee2ca9-98fd-4ce5-9e3a-d1458563c921</v>
      </c>
      <c r="W189" s="16" t="str">
        <f>VLOOKUP(E189,'items list'!B:D,3,FALSE)</f>
        <v>Expenditure: Contracted Services - Contractors: Relief Drivers</v>
      </c>
      <c r="X189" s="16" t="str">
        <f>IF(ISERROR(VLOOKUP($Z189,'reg ind'!$A:$AI,3,FALSE)),"",(VLOOKUP($Z189,'reg ind'!$A:$AI,3,FALSE)))</f>
        <v>RX002003001002003003006001000000000000</v>
      </c>
      <c r="Y189" s="16" t="str">
        <f>IF(ISERROR(VLOOKUP($Z189,'reg ind'!$A:$AI,35,FALSE)),"",(VLOOKUP($Z189,'reg ind'!$A:$AI,35,FALSE)))</f>
        <v>f2564b3b-f64a-4df4-9e78-f1a994736e35</v>
      </c>
      <c r="Z189" s="16" t="s">
        <v>4358</v>
      </c>
      <c r="AA189" s="16" t="str">
        <f>IF(ISERROR(VLOOKUP($AC189,costing!$A:$BP,3,FALSE)),"",(VLOOKUP($AC189,costing!$A:$BP,3,FALSE)))</f>
        <v>CO002004000000000000000000000000000000</v>
      </c>
      <c r="AB189" s="16" t="str">
        <f>IF(ISERROR(VLOOKUP($AC189,costing!$A:$BP,35,FALSE)),"",(VLOOKUP($AC189,costing!$A:$BP,35,FALSE)))</f>
        <v>47c7ba65-c270-4a7f-91ba-3842eb629ddf</v>
      </c>
      <c r="AC189" s="16" t="s">
        <v>4368</v>
      </c>
    </row>
    <row r="190" spans="1:29" x14ac:dyDescent="0.2">
      <c r="A190" s="184"/>
      <c r="B190" s="184">
        <v>10</v>
      </c>
      <c r="C190" s="184">
        <v>12</v>
      </c>
      <c r="D190" s="184">
        <f t="shared" si="7"/>
        <v>5025</v>
      </c>
      <c r="E190" s="184">
        <v>1191</v>
      </c>
      <c r="F190" s="184" t="s">
        <v>662</v>
      </c>
      <c r="G190" s="16" t="s">
        <v>15</v>
      </c>
      <c r="H190" s="16" t="s">
        <v>25</v>
      </c>
      <c r="I190" s="16" t="s">
        <v>28</v>
      </c>
      <c r="J190" s="16" t="s">
        <v>35</v>
      </c>
      <c r="K190" s="16"/>
      <c r="L190" s="16"/>
      <c r="M190" s="16"/>
      <c r="N190" s="16" t="str">
        <f>IF(ISERROR(VLOOKUP($P190,#REF!,4,FALSE)),"",(VLOOKUP($P190,#REF!,4,FALSE)))</f>
        <v/>
      </c>
      <c r="O190" s="16" t="str">
        <f>IF(ISERROR(VLOOKUP($P190,#REF!,34,FALSE)),"",(VLOOKUP($P190,#REF!,34,FALSE)))</f>
        <v/>
      </c>
      <c r="P190" s="16" t="s">
        <v>906</v>
      </c>
      <c r="Q190" s="16" t="e">
        <f>VLOOKUP(C190,'functional class'!B:E,3,FALSE)</f>
        <v>#N/A</v>
      </c>
      <c r="R190" s="16" t="str">
        <f>IF(ISERROR(VLOOKUP($T190,'Funding 5.4'!$A:$BP,3,FALSE)),"",(VLOOKUP($T190,'Funding 5.4'!$A:$BP,3,FALSE)))</f>
        <v>FD001003001002000000000000000000000000</v>
      </c>
      <c r="S190" s="16" t="str">
        <f>IF(ISERROR(VLOOKUP($T190,'Funding 5.4'!$A:$BP,35,FALSE)),"",(VLOOKUP($T190,'Funding 5.4'!$A:$BP,35,FALSE)))</f>
        <v>5692f970-c29c-4044-80d7-1bcdbdd34348</v>
      </c>
      <c r="T190" s="16" t="s">
        <v>1087</v>
      </c>
      <c r="U190" s="16" t="str">
        <f>IF(F190="gains/losses",IF(ISERROR(VLOOKUP(W190,'item gains&amp;losses'!A:EV,3,FALSE)),"",VLOOKUP(W190,'item gains&amp;losses'!A:EV,3,FALSE)),IF(F190="I",IF(ISERROR(VLOOKUP(W190,'item rev'!A:EV,3,FALSE)),"",VLOOKUP(W190,'item rev'!A:EV,3,FALSE)),IF(F190="e",IF(ISERROR(VLOOKUP(W190,'item exp'!A:BQ,3,FALSE)),"",VLOOKUP(W190,'item exp'!A:BQ,3,FALSE)))))</f>
        <v>IE003003037000000000000000000000000000</v>
      </c>
      <c r="V190" s="16" t="str">
        <f>IF($F190="gains/losses",IF(ISERROR(VLOOKUP($W190,'item gains&amp;losses'!$A:$EV,35,FALSE)),"",VLOOKUP($W190,'item gains&amp;losses'!$A:$EV,35,FALSE)),IF($F190="I",IF(ISERROR(VLOOKUP($W190,'item rev'!$A:$EV,34,FALSE)),"",VLOOKUP($W190,'item rev'!$A:$EV,34,FALSE)),IF($F190="e",IF(ISERROR(VLOOKUP($W190,'item exp'!$A:$BQ,35,FALSE)),"",VLOOKUP($W190,'item exp'!$A:$BQ,35,FALSE)))))</f>
        <v>c80cd1ef-8db7-42ce-a2ee-6e0d0bf5889e</v>
      </c>
      <c r="W190" s="16" t="str">
        <f>VLOOKUP(E190,'items list'!B:D,3,FALSE)</f>
        <v>Expenditure: Contracted Services - Contractors: Tracing Agents and Debt Collectors</v>
      </c>
      <c r="X190" s="16" t="str">
        <f>IF(ISERROR(VLOOKUP($Z190,'reg ind'!$A:$AI,3,FALSE)),"",(VLOOKUP($Z190,'reg ind'!$A:$AI,3,FALSE)))</f>
        <v>RX002003001002003003006001000000000000</v>
      </c>
      <c r="Y190" s="16" t="str">
        <f>IF(ISERROR(VLOOKUP($Z190,'reg ind'!$A:$AI,35,FALSE)),"",(VLOOKUP($Z190,'reg ind'!$A:$AI,35,FALSE)))</f>
        <v>f2564b3b-f64a-4df4-9e78-f1a994736e35</v>
      </c>
      <c r="Z190" s="16" t="s">
        <v>4358</v>
      </c>
      <c r="AA190" s="16" t="str">
        <f>IF(ISERROR(VLOOKUP($AC190,costing!$A:$BP,3,FALSE)),"",(VLOOKUP($AC190,costing!$A:$BP,3,FALSE)))</f>
        <v>CO002004000000000000000000000000000000</v>
      </c>
      <c r="AB190" s="16" t="str">
        <f>IF(ISERROR(VLOOKUP($AC190,costing!$A:$BP,35,FALSE)),"",(VLOOKUP($AC190,costing!$A:$BP,35,FALSE)))</f>
        <v>47c7ba65-c270-4a7f-91ba-3842eb629ddf</v>
      </c>
      <c r="AC190" s="16" t="s">
        <v>4368</v>
      </c>
    </row>
    <row r="191" spans="1:29" x14ac:dyDescent="0.2">
      <c r="A191" s="184"/>
      <c r="B191" s="184">
        <v>10</v>
      </c>
      <c r="C191" s="184">
        <v>12</v>
      </c>
      <c r="D191" s="184">
        <f t="shared" si="7"/>
        <v>5026</v>
      </c>
      <c r="E191" s="184">
        <v>1192</v>
      </c>
      <c r="F191" s="184" t="s">
        <v>662</v>
      </c>
      <c r="G191" s="16" t="s">
        <v>15</v>
      </c>
      <c r="H191" s="16" t="s">
        <v>25</v>
      </c>
      <c r="I191" s="16" t="s">
        <v>28</v>
      </c>
      <c r="J191" s="16" t="s">
        <v>35</v>
      </c>
      <c r="K191" s="16"/>
      <c r="L191" s="16"/>
      <c r="M191" s="16"/>
      <c r="N191" s="16" t="str">
        <f>IF(ISERROR(VLOOKUP($P191,#REF!,4,FALSE)),"",(VLOOKUP($P191,#REF!,4,FALSE)))</f>
        <v/>
      </c>
      <c r="O191" s="16" t="str">
        <f>IF(ISERROR(VLOOKUP($P191,#REF!,34,FALSE)),"",(VLOOKUP($P191,#REF!,34,FALSE)))</f>
        <v/>
      </c>
      <c r="P191" s="16" t="s">
        <v>906</v>
      </c>
      <c r="Q191" s="16" t="e">
        <f>VLOOKUP(C191,'functional class'!B:E,3,FALSE)</f>
        <v>#N/A</v>
      </c>
      <c r="R191" s="16" t="str">
        <f>IF(ISERROR(VLOOKUP($T191,'Funding 5.4'!$A:$BP,3,FALSE)),"",(VLOOKUP($T191,'Funding 5.4'!$A:$BP,3,FALSE)))</f>
        <v>FD001003001002000000000000000000000000</v>
      </c>
      <c r="S191" s="16" t="str">
        <f>IF(ISERROR(VLOOKUP($T191,'Funding 5.4'!$A:$BP,35,FALSE)),"",(VLOOKUP($T191,'Funding 5.4'!$A:$BP,35,FALSE)))</f>
        <v>5692f970-c29c-4044-80d7-1bcdbdd34348</v>
      </c>
      <c r="T191" s="16" t="s">
        <v>1087</v>
      </c>
      <c r="U191" s="16" t="str">
        <f>IF(F191="gains/losses",IF(ISERROR(VLOOKUP(W191,'item gains&amp;losses'!A:EV,3,FALSE)),"",VLOOKUP(W191,'item gains&amp;losses'!A:EV,3,FALSE)),IF(F191="I",IF(ISERROR(VLOOKUP(W191,'item rev'!A:EV,3,FALSE)),"",VLOOKUP(W191,'item rev'!A:EV,3,FALSE)),IF(F191="e",IF(ISERROR(VLOOKUP(W191,'item exp'!A:BQ,3,FALSE)),"",VLOOKUP(W191,'item exp'!A:BQ,3,FALSE)))))</f>
        <v>IE003003038000000000000000000000000000</v>
      </c>
      <c r="V191" s="16" t="str">
        <f>IF($F191="gains/losses",IF(ISERROR(VLOOKUP($W191,'item gains&amp;losses'!$A:$EV,35,FALSE)),"",VLOOKUP($W191,'item gains&amp;losses'!$A:$EV,35,FALSE)),IF($F191="I",IF(ISERROR(VLOOKUP($W191,'item rev'!$A:$EV,34,FALSE)),"",VLOOKUP($W191,'item rev'!$A:$EV,34,FALSE)),IF($F191="e",IF(ISERROR(VLOOKUP($W191,'item exp'!$A:$BQ,35,FALSE)),"",VLOOKUP($W191,'item exp'!$A:$BQ,35,FALSE)))))</f>
        <v>f8889f94-bcba-43eb-9233-c4b1472d52d4</v>
      </c>
      <c r="W191" s="16" t="str">
        <f>VLOOKUP(E191,'items list'!B:D,3,FALSE)</f>
        <v>Expenditure: Contracted Services - Contractors: Traffic and Street Lights</v>
      </c>
      <c r="X191" s="16" t="str">
        <f>IF(ISERROR(VLOOKUP($Z191,'reg ind'!$A:$AI,3,FALSE)),"",(VLOOKUP($Z191,'reg ind'!$A:$AI,3,FALSE)))</f>
        <v>RX002003001002003003006001000000000000</v>
      </c>
      <c r="Y191" s="16" t="str">
        <f>IF(ISERROR(VLOOKUP($Z191,'reg ind'!$A:$AI,35,FALSE)),"",(VLOOKUP($Z191,'reg ind'!$A:$AI,35,FALSE)))</f>
        <v>f2564b3b-f64a-4df4-9e78-f1a994736e35</v>
      </c>
      <c r="Z191" s="16" t="s">
        <v>4358</v>
      </c>
      <c r="AA191" s="16" t="str">
        <f>IF(ISERROR(VLOOKUP($AC191,costing!$A:$BP,3,FALSE)),"",(VLOOKUP($AC191,costing!$A:$BP,3,FALSE)))</f>
        <v>CO002004000000000000000000000000000000</v>
      </c>
      <c r="AB191" s="16" t="str">
        <f>IF(ISERROR(VLOOKUP($AC191,costing!$A:$BP,35,FALSE)),"",(VLOOKUP($AC191,costing!$A:$BP,35,FALSE)))</f>
        <v>47c7ba65-c270-4a7f-91ba-3842eb629ddf</v>
      </c>
      <c r="AC191" s="16" t="s">
        <v>4368</v>
      </c>
    </row>
    <row r="192" spans="1:29" x14ac:dyDescent="0.2">
      <c r="A192" s="184"/>
      <c r="B192" s="184">
        <v>10</v>
      </c>
      <c r="C192" s="184">
        <v>12</v>
      </c>
      <c r="D192" s="184">
        <f t="shared" si="7"/>
        <v>5026</v>
      </c>
      <c r="E192" s="184">
        <v>1193</v>
      </c>
      <c r="F192" s="184" t="s">
        <v>662</v>
      </c>
      <c r="G192" s="16" t="s">
        <v>15</v>
      </c>
      <c r="H192" s="16" t="s">
        <v>25</v>
      </c>
      <c r="I192" s="16" t="s">
        <v>28</v>
      </c>
      <c r="J192" s="16" t="s">
        <v>35</v>
      </c>
      <c r="K192" s="16"/>
      <c r="L192" s="16"/>
      <c r="M192" s="16"/>
      <c r="N192" s="16" t="str">
        <f>IF(ISERROR(VLOOKUP($P192,#REF!,4,FALSE)),"",(VLOOKUP($P192,#REF!,4,FALSE)))</f>
        <v/>
      </c>
      <c r="O192" s="16" t="str">
        <f>IF(ISERROR(VLOOKUP($P192,#REF!,34,FALSE)),"",(VLOOKUP($P192,#REF!,34,FALSE)))</f>
        <v/>
      </c>
      <c r="P192" s="16" t="s">
        <v>906</v>
      </c>
      <c r="Q192" s="16" t="e">
        <f>VLOOKUP(C192,'functional class'!B:E,3,FALSE)</f>
        <v>#N/A</v>
      </c>
      <c r="R192" s="16" t="str">
        <f>IF(ISERROR(VLOOKUP($T192,'Funding 5.4'!$A:$BP,3,FALSE)),"",(VLOOKUP($T192,'Funding 5.4'!$A:$BP,3,FALSE)))</f>
        <v>FD001003001002000000000000000000000000</v>
      </c>
      <c r="S192" s="16" t="str">
        <f>IF(ISERROR(VLOOKUP($T192,'Funding 5.4'!$A:$BP,35,FALSE)),"",(VLOOKUP($T192,'Funding 5.4'!$A:$BP,35,FALSE)))</f>
        <v>5692f970-c29c-4044-80d7-1bcdbdd34348</v>
      </c>
      <c r="T192" s="16" t="s">
        <v>1087</v>
      </c>
      <c r="U192" s="16" t="str">
        <f>IF(F192="gains/losses",IF(ISERROR(VLOOKUP(W192,'item gains&amp;losses'!A:EV,3,FALSE)),"",VLOOKUP(W192,'item gains&amp;losses'!A:EV,3,FALSE)),IF(F192="I",IF(ISERROR(VLOOKUP(W192,'item rev'!A:EV,3,FALSE)),"",VLOOKUP(W192,'item rev'!A:EV,3,FALSE)),IF(F192="e",IF(ISERROR(VLOOKUP(W192,'item exp'!A:BQ,3,FALSE)),"",VLOOKUP(W192,'item exp'!A:BQ,3,FALSE)))))</f>
        <v>IE003003039000000000000000000000000000</v>
      </c>
      <c r="V192" s="16" t="str">
        <f>IF($F192="gains/losses",IF(ISERROR(VLOOKUP($W192,'item gains&amp;losses'!$A:$EV,35,FALSE)),"",VLOOKUP($W192,'item gains&amp;losses'!$A:$EV,35,FALSE)),IF($F192="I",IF(ISERROR(VLOOKUP($W192,'item rev'!$A:$EV,34,FALSE)),"",VLOOKUP($W192,'item rev'!$A:$EV,34,FALSE)),IF($F192="e",IF(ISERROR(VLOOKUP($W192,'item exp'!$A:$BQ,35,FALSE)),"",VLOOKUP($W192,'item exp'!$A:$BQ,35,FALSE)))))</f>
        <v>de1b50ca-c308-4197-92a7-a939db3f8f06</v>
      </c>
      <c r="W192" s="16" t="str">
        <f>VLOOKUP(E192,'items list'!B:D,3,FALSE)</f>
        <v>Expenditure: Contracted Services - Contractors: Transmission of Electricity by Other</v>
      </c>
      <c r="X192" s="16" t="str">
        <f>IF(ISERROR(VLOOKUP($Z192,'reg ind'!$A:$AI,3,FALSE)),"",(VLOOKUP($Z192,'reg ind'!$A:$AI,3,FALSE)))</f>
        <v>RX002003001002003003006001000000000000</v>
      </c>
      <c r="Y192" s="16" t="str">
        <f>IF(ISERROR(VLOOKUP($Z192,'reg ind'!$A:$AI,35,FALSE)),"",(VLOOKUP($Z192,'reg ind'!$A:$AI,35,FALSE)))</f>
        <v>f2564b3b-f64a-4df4-9e78-f1a994736e35</v>
      </c>
      <c r="Z192" s="16" t="s">
        <v>4358</v>
      </c>
      <c r="AA192" s="16" t="str">
        <f>IF(ISERROR(VLOOKUP($AC192,costing!$A:$BP,3,FALSE)),"",(VLOOKUP($AC192,costing!$A:$BP,3,FALSE)))</f>
        <v>CO002004000000000000000000000000000000</v>
      </c>
      <c r="AB192" s="16" t="str">
        <f>IF(ISERROR(VLOOKUP($AC192,costing!$A:$BP,35,FALSE)),"",(VLOOKUP($AC192,costing!$A:$BP,35,FALSE)))</f>
        <v>47c7ba65-c270-4a7f-91ba-3842eb629ddf</v>
      </c>
      <c r="AC192" s="16" t="s">
        <v>4368</v>
      </c>
    </row>
    <row r="193" spans="1:29" x14ac:dyDescent="0.2">
      <c r="A193" s="184"/>
      <c r="B193" s="184">
        <v>10</v>
      </c>
      <c r="C193" s="184">
        <v>12</v>
      </c>
      <c r="D193" s="184">
        <f t="shared" si="7"/>
        <v>5026</v>
      </c>
      <c r="E193" s="184">
        <v>1194</v>
      </c>
      <c r="F193" s="184" t="s">
        <v>662</v>
      </c>
      <c r="G193" s="16" t="s">
        <v>15</v>
      </c>
      <c r="H193" s="16" t="s">
        <v>25</v>
      </c>
      <c r="I193" s="16" t="s">
        <v>28</v>
      </c>
      <c r="J193" s="16" t="s">
        <v>35</v>
      </c>
      <c r="K193" s="16"/>
      <c r="L193" s="16"/>
      <c r="M193" s="16"/>
      <c r="N193" s="16" t="str">
        <f>IF(ISERROR(VLOOKUP($P193,#REF!,4,FALSE)),"",(VLOOKUP($P193,#REF!,4,FALSE)))</f>
        <v/>
      </c>
      <c r="O193" s="16" t="str">
        <f>IF(ISERROR(VLOOKUP($P193,#REF!,34,FALSE)),"",(VLOOKUP($P193,#REF!,34,FALSE)))</f>
        <v/>
      </c>
      <c r="P193" s="16" t="s">
        <v>906</v>
      </c>
      <c r="Q193" s="16" t="e">
        <f>VLOOKUP(C193,'functional class'!B:E,3,FALSE)</f>
        <v>#N/A</v>
      </c>
      <c r="R193" s="16" t="str">
        <f>IF(ISERROR(VLOOKUP($T193,'Funding 5.4'!$A:$BP,3,FALSE)),"",(VLOOKUP($T193,'Funding 5.4'!$A:$BP,3,FALSE)))</f>
        <v>FD001003001002000000000000000000000000</v>
      </c>
      <c r="S193" s="16" t="str">
        <f>IF(ISERROR(VLOOKUP($T193,'Funding 5.4'!$A:$BP,35,FALSE)),"",(VLOOKUP($T193,'Funding 5.4'!$A:$BP,35,FALSE)))</f>
        <v>5692f970-c29c-4044-80d7-1bcdbdd34348</v>
      </c>
      <c r="T193" s="16" t="s">
        <v>1087</v>
      </c>
      <c r="U193" s="16" t="str">
        <f>IF(F193="gains/losses",IF(ISERROR(VLOOKUP(W193,'item gains&amp;losses'!A:EV,3,FALSE)),"",VLOOKUP(W193,'item gains&amp;losses'!A:EV,3,FALSE)),IF(F193="I",IF(ISERROR(VLOOKUP(W193,'item rev'!A:EV,3,FALSE)),"",VLOOKUP(W193,'item rev'!A:EV,3,FALSE)),IF(F193="e",IF(ISERROR(VLOOKUP(W193,'item exp'!A:BQ,3,FALSE)),"",VLOOKUP(W193,'item exp'!A:BQ,3,FALSE)))))</f>
        <v>IE003003039001000000000000000000000000</v>
      </c>
      <c r="V193" s="16" t="str">
        <f>IF($F193="gains/losses",IF(ISERROR(VLOOKUP($W193,'item gains&amp;losses'!$A:$EV,35,FALSE)),"",VLOOKUP($W193,'item gains&amp;losses'!$A:$EV,35,FALSE)),IF($F193="I",IF(ISERROR(VLOOKUP($W193,'item rev'!$A:$EV,34,FALSE)),"",VLOOKUP($W193,'item rev'!$A:$EV,34,FALSE)),IF($F193="e",IF(ISERROR(VLOOKUP($W193,'item exp'!$A:$BQ,35,FALSE)),"",VLOOKUP($W193,'item exp'!$A:$BQ,35,FALSE)))))</f>
        <v>98a8a82d-6e7f-45c6-869a-2731b3809f8d</v>
      </c>
      <c r="W193" s="16" t="str">
        <f>VLOOKUP(E193,'items list'!B:D,3,FALSE)</f>
        <v>Expenditure: Contracted Services - Contractors: Transmission of Electricity by Other - Network Charges</v>
      </c>
      <c r="X193" s="16" t="str">
        <f>IF(ISERROR(VLOOKUP($Z193,'reg ind'!$A:$AI,3,FALSE)),"",(VLOOKUP($Z193,'reg ind'!$A:$AI,3,FALSE)))</f>
        <v>RX002003001002003003006001000000000000</v>
      </c>
      <c r="Y193" s="16" t="str">
        <f>IF(ISERROR(VLOOKUP($Z193,'reg ind'!$A:$AI,35,FALSE)),"",(VLOOKUP($Z193,'reg ind'!$A:$AI,35,FALSE)))</f>
        <v>f2564b3b-f64a-4df4-9e78-f1a994736e35</v>
      </c>
      <c r="Z193" s="16" t="s">
        <v>4358</v>
      </c>
      <c r="AA193" s="16" t="str">
        <f>IF(ISERROR(VLOOKUP($AC193,costing!$A:$BP,3,FALSE)),"",(VLOOKUP($AC193,costing!$A:$BP,3,FALSE)))</f>
        <v>CO002004000000000000000000000000000000</v>
      </c>
      <c r="AB193" s="16" t="str">
        <f>IF(ISERROR(VLOOKUP($AC193,costing!$A:$BP,35,FALSE)),"",(VLOOKUP($AC193,costing!$A:$BP,35,FALSE)))</f>
        <v>47c7ba65-c270-4a7f-91ba-3842eb629ddf</v>
      </c>
      <c r="AC193" s="16" t="s">
        <v>4368</v>
      </c>
    </row>
    <row r="194" spans="1:29" x14ac:dyDescent="0.2">
      <c r="A194" s="184"/>
      <c r="B194" s="184">
        <v>10</v>
      </c>
      <c r="C194" s="184">
        <v>12</v>
      </c>
      <c r="D194" s="184">
        <f t="shared" si="7"/>
        <v>5026</v>
      </c>
      <c r="E194" s="184">
        <v>1195</v>
      </c>
      <c r="F194" s="184" t="s">
        <v>662</v>
      </c>
      <c r="G194" s="16" t="s">
        <v>15</v>
      </c>
      <c r="H194" s="16" t="s">
        <v>25</v>
      </c>
      <c r="I194" s="16" t="s">
        <v>28</v>
      </c>
      <c r="J194" s="16" t="s">
        <v>35</v>
      </c>
      <c r="K194" s="16"/>
      <c r="L194" s="16"/>
      <c r="M194" s="16"/>
      <c r="N194" s="16" t="str">
        <f>IF(ISERROR(VLOOKUP($P194,#REF!,4,FALSE)),"",(VLOOKUP($P194,#REF!,4,FALSE)))</f>
        <v/>
      </c>
      <c r="O194" s="16" t="str">
        <f>IF(ISERROR(VLOOKUP($P194,#REF!,34,FALSE)),"",(VLOOKUP($P194,#REF!,34,FALSE)))</f>
        <v/>
      </c>
      <c r="P194" s="16" t="s">
        <v>906</v>
      </c>
      <c r="Q194" s="16" t="e">
        <f>VLOOKUP(C194,'functional class'!B:E,3,FALSE)</f>
        <v>#N/A</v>
      </c>
      <c r="R194" s="16" t="str">
        <f>IF(ISERROR(VLOOKUP($T194,'Funding 5.4'!$A:$BP,3,FALSE)),"",(VLOOKUP($T194,'Funding 5.4'!$A:$BP,3,FALSE)))</f>
        <v>FD001003001002000000000000000000000000</v>
      </c>
      <c r="S194" s="16" t="str">
        <f>IF(ISERROR(VLOOKUP($T194,'Funding 5.4'!$A:$BP,35,FALSE)),"",(VLOOKUP($T194,'Funding 5.4'!$A:$BP,35,FALSE)))</f>
        <v>5692f970-c29c-4044-80d7-1bcdbdd34348</v>
      </c>
      <c r="T194" s="16" t="s">
        <v>1087</v>
      </c>
      <c r="U194" s="16" t="str">
        <f>IF(F194="gains/losses",IF(ISERROR(VLOOKUP(W194,'item gains&amp;losses'!A:EV,3,FALSE)),"",VLOOKUP(W194,'item gains&amp;losses'!A:EV,3,FALSE)),IF(F194="I",IF(ISERROR(VLOOKUP(W194,'item rev'!A:EV,3,FALSE)),"",VLOOKUP(W194,'item rev'!A:EV,3,FALSE)),IF(F194="e",IF(ISERROR(VLOOKUP(W194,'item exp'!A:BQ,3,FALSE)),"",VLOOKUP(W194,'item exp'!A:BQ,3,FALSE)))))</f>
        <v>IE003003039002000000000000000000000000</v>
      </c>
      <c r="V194" s="16" t="str">
        <f>IF($F194="gains/losses",IF(ISERROR(VLOOKUP($W194,'item gains&amp;losses'!$A:$EV,35,FALSE)),"",VLOOKUP($W194,'item gains&amp;losses'!$A:$EV,35,FALSE)),IF($F194="I",IF(ISERROR(VLOOKUP($W194,'item rev'!$A:$EV,34,FALSE)),"",VLOOKUP($W194,'item rev'!$A:$EV,34,FALSE)),IF($F194="e",IF(ISERROR(VLOOKUP($W194,'item exp'!$A:$BQ,35,FALSE)),"",VLOOKUP($W194,'item exp'!$A:$BQ,35,FALSE)))))</f>
        <v>abd0271f-9bd4-43f1-99ee-ad107974cd25</v>
      </c>
      <c r="W194" s="16" t="str">
        <f>VLOOKUP(E194,'items list'!B:D,3,FALSE)</f>
        <v>Expenditure: Contracted Services - Contractors: Transmission of Electricity by Other - Ancillary Charges</v>
      </c>
      <c r="X194" s="16" t="str">
        <f>IF(ISERROR(VLOOKUP($Z194,'reg ind'!$A:$AI,3,FALSE)),"",(VLOOKUP($Z194,'reg ind'!$A:$AI,3,FALSE)))</f>
        <v>RX002003001002003003006001000000000000</v>
      </c>
      <c r="Y194" s="16" t="str">
        <f>IF(ISERROR(VLOOKUP($Z194,'reg ind'!$A:$AI,35,FALSE)),"",(VLOOKUP($Z194,'reg ind'!$A:$AI,35,FALSE)))</f>
        <v>f2564b3b-f64a-4df4-9e78-f1a994736e35</v>
      </c>
      <c r="Z194" s="16" t="s">
        <v>4358</v>
      </c>
      <c r="AA194" s="16" t="str">
        <f>IF(ISERROR(VLOOKUP($AC194,costing!$A:$BP,3,FALSE)),"",(VLOOKUP($AC194,costing!$A:$BP,3,FALSE)))</f>
        <v>CO002004000000000000000000000000000000</v>
      </c>
      <c r="AB194" s="16" t="str">
        <f>IF(ISERROR(VLOOKUP($AC194,costing!$A:$BP,35,FALSE)),"",(VLOOKUP($AC194,costing!$A:$BP,35,FALSE)))</f>
        <v>47c7ba65-c270-4a7f-91ba-3842eb629ddf</v>
      </c>
      <c r="AC194" s="16" t="s">
        <v>4368</v>
      </c>
    </row>
    <row r="195" spans="1:29" x14ac:dyDescent="0.2">
      <c r="A195" s="184"/>
      <c r="B195" s="184">
        <v>10</v>
      </c>
      <c r="C195" s="184">
        <v>12</v>
      </c>
      <c r="D195" s="184">
        <f t="shared" si="7"/>
        <v>5026</v>
      </c>
      <c r="E195" s="184">
        <v>1196</v>
      </c>
      <c r="F195" s="184" t="s">
        <v>662</v>
      </c>
      <c r="G195" s="16" t="s">
        <v>15</v>
      </c>
      <c r="H195" s="16" t="s">
        <v>25</v>
      </c>
      <c r="I195" s="16" t="s">
        <v>28</v>
      </c>
      <c r="J195" s="16" t="s">
        <v>35</v>
      </c>
      <c r="K195" s="16"/>
      <c r="L195" s="16"/>
      <c r="M195" s="16"/>
      <c r="N195" s="16" t="str">
        <f>IF(ISERROR(VLOOKUP($P195,#REF!,4,FALSE)),"",(VLOOKUP($P195,#REF!,4,FALSE)))</f>
        <v/>
      </c>
      <c r="O195" s="16" t="str">
        <f>IF(ISERROR(VLOOKUP($P195,#REF!,34,FALSE)),"",(VLOOKUP($P195,#REF!,34,FALSE)))</f>
        <v/>
      </c>
      <c r="P195" s="16" t="s">
        <v>906</v>
      </c>
      <c r="Q195" s="16" t="e">
        <f>VLOOKUP(C195,'functional class'!B:E,3,FALSE)</f>
        <v>#N/A</v>
      </c>
      <c r="R195" s="16" t="str">
        <f>IF(ISERROR(VLOOKUP($T195,'Funding 5.4'!$A:$BP,3,FALSE)),"",(VLOOKUP($T195,'Funding 5.4'!$A:$BP,3,FALSE)))</f>
        <v>FD001003001002000000000000000000000000</v>
      </c>
      <c r="S195" s="16" t="str">
        <f>IF(ISERROR(VLOOKUP($T195,'Funding 5.4'!$A:$BP,35,FALSE)),"",(VLOOKUP($T195,'Funding 5.4'!$A:$BP,35,FALSE)))</f>
        <v>5692f970-c29c-4044-80d7-1bcdbdd34348</v>
      </c>
      <c r="T195" s="16" t="s">
        <v>1087</v>
      </c>
      <c r="U195" s="16" t="str">
        <f>IF(F195="gains/losses",IF(ISERROR(VLOOKUP(W195,'item gains&amp;losses'!A:EV,3,FALSE)),"",VLOOKUP(W195,'item gains&amp;losses'!A:EV,3,FALSE)),IF(F195="I",IF(ISERROR(VLOOKUP(W195,'item rev'!A:EV,3,FALSE)),"",VLOOKUP(W195,'item rev'!A:EV,3,FALSE)),IF(F195="e",IF(ISERROR(VLOOKUP(W195,'item exp'!A:BQ,3,FALSE)),"",VLOOKUP(W195,'item exp'!A:BQ,3,FALSE)))))</f>
        <v>IE003003039003000000000000000000000000</v>
      </c>
      <c r="V195" s="16" t="str">
        <f>IF($F195="gains/losses",IF(ISERROR(VLOOKUP($W195,'item gains&amp;losses'!$A:$EV,35,FALSE)),"",VLOOKUP($W195,'item gains&amp;losses'!$A:$EV,35,FALSE)),IF($F195="I",IF(ISERROR(VLOOKUP($W195,'item rev'!$A:$EV,34,FALSE)),"",VLOOKUP($W195,'item rev'!$A:$EV,34,FALSE)),IF($F195="e",IF(ISERROR(VLOOKUP($W195,'item exp'!$A:$BQ,35,FALSE)),"",VLOOKUP($W195,'item exp'!$A:$BQ,35,FALSE)))))</f>
        <v>11ca3e4d-e0f1-436b-a5f6-50f142ea66ca</v>
      </c>
      <c r="W195" s="16" t="str">
        <f>VLOOKUP(E195,'items list'!B:D,3,FALSE)</f>
        <v>Expenditure: Contracted Services - Contractors: Transmission of Electricity by Other - Reliability Charges</v>
      </c>
      <c r="X195" s="16" t="str">
        <f>IF(ISERROR(VLOOKUP($Z195,'reg ind'!$A:$AI,3,FALSE)),"",(VLOOKUP($Z195,'reg ind'!$A:$AI,3,FALSE)))</f>
        <v>RX002003001002003003006001000000000000</v>
      </c>
      <c r="Y195" s="16" t="str">
        <f>IF(ISERROR(VLOOKUP($Z195,'reg ind'!$A:$AI,35,FALSE)),"",(VLOOKUP($Z195,'reg ind'!$A:$AI,35,FALSE)))</f>
        <v>f2564b3b-f64a-4df4-9e78-f1a994736e35</v>
      </c>
      <c r="Z195" s="16" t="s">
        <v>4358</v>
      </c>
      <c r="AA195" s="16" t="str">
        <f>IF(ISERROR(VLOOKUP($AC195,costing!$A:$BP,3,FALSE)),"",(VLOOKUP($AC195,costing!$A:$BP,3,FALSE)))</f>
        <v>CO002004000000000000000000000000000000</v>
      </c>
      <c r="AB195" s="16" t="str">
        <f>IF(ISERROR(VLOOKUP($AC195,costing!$A:$BP,35,FALSE)),"",(VLOOKUP($AC195,costing!$A:$BP,35,FALSE)))</f>
        <v>47c7ba65-c270-4a7f-91ba-3842eb629ddf</v>
      </c>
      <c r="AC195" s="16" t="s">
        <v>4368</v>
      </c>
    </row>
    <row r="196" spans="1:29" x14ac:dyDescent="0.2">
      <c r="A196" s="184"/>
      <c r="B196" s="184">
        <v>10</v>
      </c>
      <c r="C196" s="184">
        <v>12</v>
      </c>
      <c r="D196" s="184">
        <f t="shared" si="7"/>
        <v>5026</v>
      </c>
      <c r="E196" s="184">
        <v>1197</v>
      </c>
      <c r="F196" s="184" t="s">
        <v>662</v>
      </c>
      <c r="G196" s="16" t="s">
        <v>15</v>
      </c>
      <c r="H196" s="16" t="s">
        <v>25</v>
      </c>
      <c r="I196" s="16" t="s">
        <v>28</v>
      </c>
      <c r="J196" s="16" t="s">
        <v>35</v>
      </c>
      <c r="K196" s="16"/>
      <c r="L196" s="16"/>
      <c r="M196" s="16"/>
      <c r="N196" s="16" t="str">
        <f>IF(ISERROR(VLOOKUP($P196,#REF!,4,FALSE)),"",(VLOOKUP($P196,#REF!,4,FALSE)))</f>
        <v/>
      </c>
      <c r="O196" s="16" t="str">
        <f>IF(ISERROR(VLOOKUP($P196,#REF!,34,FALSE)),"",(VLOOKUP($P196,#REF!,34,FALSE)))</f>
        <v/>
      </c>
      <c r="P196" s="16" t="s">
        <v>906</v>
      </c>
      <c r="Q196" s="16" t="e">
        <f>VLOOKUP(C196,'functional class'!B:E,3,FALSE)</f>
        <v>#N/A</v>
      </c>
      <c r="R196" s="16" t="str">
        <f>IF(ISERROR(VLOOKUP($T196,'Funding 5.4'!$A:$BP,3,FALSE)),"",(VLOOKUP($T196,'Funding 5.4'!$A:$BP,3,FALSE)))</f>
        <v>FD001003001002000000000000000000000000</v>
      </c>
      <c r="S196" s="16" t="str">
        <f>IF(ISERROR(VLOOKUP($T196,'Funding 5.4'!$A:$BP,35,FALSE)),"",(VLOOKUP($T196,'Funding 5.4'!$A:$BP,35,FALSE)))</f>
        <v>5692f970-c29c-4044-80d7-1bcdbdd34348</v>
      </c>
      <c r="T196" s="16" t="s">
        <v>1087</v>
      </c>
      <c r="U196" s="16" t="str">
        <f>IF(F196="gains/losses",IF(ISERROR(VLOOKUP(W196,'item gains&amp;losses'!A:EV,3,FALSE)),"",VLOOKUP(W196,'item gains&amp;losses'!A:EV,3,FALSE)),IF(F196="I",IF(ISERROR(VLOOKUP(W196,'item rev'!A:EV,3,FALSE)),"",VLOOKUP(W196,'item rev'!A:EV,3,FALSE)),IF(F196="e",IF(ISERROR(VLOOKUP(W196,'item exp'!A:BQ,3,FALSE)),"",VLOOKUP(W196,'item exp'!A:BQ,3,FALSE)))))</f>
        <v>IE003003040000000000000000000000000000</v>
      </c>
      <c r="V196" s="16" t="str">
        <f>IF($F196="gains/losses",IF(ISERROR(VLOOKUP($W196,'item gains&amp;losses'!$A:$EV,35,FALSE)),"",VLOOKUP($W196,'item gains&amp;losses'!$A:$EV,35,FALSE)),IF($F196="I",IF(ISERROR(VLOOKUP($W196,'item rev'!$A:$EV,34,FALSE)),"",VLOOKUP($W196,'item rev'!$A:$EV,34,FALSE)),IF($F196="e",IF(ISERROR(VLOOKUP($W196,'item exp'!$A:$BQ,35,FALSE)),"",VLOOKUP($W196,'item exp'!$A:$BQ,35,FALSE)))))</f>
        <v>c6511b92-cd40-40b9-8de0-b4a72bc781b7</v>
      </c>
      <c r="W196" s="16" t="str">
        <f>VLOOKUP(E196,'items list'!B:D,3,FALSE)</f>
        <v xml:space="preserve">Expenditure: Contracted Services - Contractors: Transportation </v>
      </c>
      <c r="X196" s="16" t="str">
        <f>IF(ISERROR(VLOOKUP($Z196,'reg ind'!$A:$AI,3,FALSE)),"",(VLOOKUP($Z196,'reg ind'!$A:$AI,3,FALSE)))</f>
        <v>RX002003001002003003006001000000000000</v>
      </c>
      <c r="Y196" s="16" t="str">
        <f>IF(ISERROR(VLOOKUP($Z196,'reg ind'!$A:$AI,35,FALSE)),"",(VLOOKUP($Z196,'reg ind'!$A:$AI,35,FALSE)))</f>
        <v>f2564b3b-f64a-4df4-9e78-f1a994736e35</v>
      </c>
      <c r="Z196" s="16" t="s">
        <v>4358</v>
      </c>
      <c r="AA196" s="16" t="str">
        <f>IF(ISERROR(VLOOKUP($AC196,costing!$A:$BP,3,FALSE)),"",(VLOOKUP($AC196,costing!$A:$BP,3,FALSE)))</f>
        <v>CO002004000000000000000000000000000000</v>
      </c>
      <c r="AB196" s="16" t="str">
        <f>IF(ISERROR(VLOOKUP($AC196,costing!$A:$BP,35,FALSE)),"",(VLOOKUP($AC196,costing!$A:$BP,35,FALSE)))</f>
        <v>47c7ba65-c270-4a7f-91ba-3842eb629ddf</v>
      </c>
      <c r="AC196" s="16" t="s">
        <v>4368</v>
      </c>
    </row>
    <row r="197" spans="1:29" x14ac:dyDescent="0.2">
      <c r="A197" s="184"/>
      <c r="B197" s="184">
        <v>10</v>
      </c>
      <c r="C197" s="184">
        <v>12</v>
      </c>
      <c r="D197" s="184">
        <f t="shared" si="7"/>
        <v>5026</v>
      </c>
      <c r="E197" s="184">
        <v>1198</v>
      </c>
      <c r="F197" s="184" t="s">
        <v>662</v>
      </c>
      <c r="G197" s="16" t="s">
        <v>15</v>
      </c>
      <c r="H197" s="16" t="s">
        <v>25</v>
      </c>
      <c r="I197" s="16" t="s">
        <v>28</v>
      </c>
      <c r="J197" s="16" t="s">
        <v>35</v>
      </c>
      <c r="K197" s="16"/>
      <c r="L197" s="16"/>
      <c r="M197" s="16"/>
      <c r="N197" s="16" t="str">
        <f>IF(ISERROR(VLOOKUP($P197,#REF!,4,FALSE)),"",(VLOOKUP($P197,#REF!,4,FALSE)))</f>
        <v/>
      </c>
      <c r="O197" s="16" t="str">
        <f>IF(ISERROR(VLOOKUP($P197,#REF!,34,FALSE)),"",(VLOOKUP($P197,#REF!,34,FALSE)))</f>
        <v/>
      </c>
      <c r="P197" s="16" t="s">
        <v>906</v>
      </c>
      <c r="Q197" s="16" t="e">
        <f>VLOOKUP(C197,'functional class'!B:E,3,FALSE)</f>
        <v>#N/A</v>
      </c>
      <c r="R197" s="16" t="str">
        <f>IF(ISERROR(VLOOKUP($T197,'Funding 5.4'!$A:$BP,3,FALSE)),"",(VLOOKUP($T197,'Funding 5.4'!$A:$BP,3,FALSE)))</f>
        <v>FD001003001002000000000000000000000000</v>
      </c>
      <c r="S197" s="16" t="str">
        <f>IF(ISERROR(VLOOKUP($T197,'Funding 5.4'!$A:$BP,35,FALSE)),"",(VLOOKUP($T197,'Funding 5.4'!$A:$BP,35,FALSE)))</f>
        <v>5692f970-c29c-4044-80d7-1bcdbdd34348</v>
      </c>
      <c r="T197" s="16" t="s">
        <v>1087</v>
      </c>
      <c r="U197" s="16" t="str">
        <f>IF(F197="gains/losses",IF(ISERROR(VLOOKUP(W197,'item gains&amp;losses'!A:EV,3,FALSE)),"",VLOOKUP(W197,'item gains&amp;losses'!A:EV,3,FALSE)),IF(F197="I",IF(ISERROR(VLOOKUP(W197,'item rev'!A:EV,3,FALSE)),"",VLOOKUP(W197,'item rev'!A:EV,3,FALSE)),IF(F197="e",IF(ISERROR(VLOOKUP(W197,'item exp'!A:BQ,3,FALSE)),"",VLOOKUP(W197,'item exp'!A:BQ,3,FALSE)))))</f>
        <v>IE003003041000000000000000000000000000</v>
      </c>
      <c r="V197" s="16" t="str">
        <f>IF($F197="gains/losses",IF(ISERROR(VLOOKUP($W197,'item gains&amp;losses'!$A:$EV,35,FALSE)),"",VLOOKUP($W197,'item gains&amp;losses'!$A:$EV,35,FALSE)),IF($F197="I",IF(ISERROR(VLOOKUP($W197,'item rev'!$A:$EV,34,FALSE)),"",VLOOKUP($W197,'item rev'!$A:$EV,34,FALSE)),IF($F197="e",IF(ISERROR(VLOOKUP($W197,'item exp'!$A:$BQ,35,FALSE)),"",VLOOKUP($W197,'item exp'!$A:$BQ,35,FALSE)))))</f>
        <v>de9786e8-f4f5-49e2-b23d-43a788af4ffb</v>
      </c>
      <c r="W197" s="16" t="str">
        <f>VLOOKUP(E197,'items list'!B:D,3,FALSE)</f>
        <v>Expenditure: Contracted Services - Contractors: Safeguard and Security</v>
      </c>
      <c r="X197" s="16" t="str">
        <f>IF(ISERROR(VLOOKUP($Z197,'reg ind'!$A:$AI,3,FALSE)),"",(VLOOKUP($Z197,'reg ind'!$A:$AI,3,FALSE)))</f>
        <v>RX002003001002003003006001000000000000</v>
      </c>
      <c r="Y197" s="16" t="str">
        <f>IF(ISERROR(VLOOKUP($Z197,'reg ind'!$A:$AI,35,FALSE)),"",(VLOOKUP($Z197,'reg ind'!$A:$AI,35,FALSE)))</f>
        <v>f2564b3b-f64a-4df4-9e78-f1a994736e35</v>
      </c>
      <c r="Z197" s="16" t="s">
        <v>4358</v>
      </c>
      <c r="AA197" s="16" t="str">
        <f>IF(ISERROR(VLOOKUP($AC197,costing!$A:$BP,3,FALSE)),"",(VLOOKUP($AC197,costing!$A:$BP,3,FALSE)))</f>
        <v>CO002004000000000000000000000000000000</v>
      </c>
      <c r="AB197" s="16" t="str">
        <f>IF(ISERROR(VLOOKUP($AC197,costing!$A:$BP,35,FALSE)),"",(VLOOKUP($AC197,costing!$A:$BP,35,FALSE)))</f>
        <v>47c7ba65-c270-4a7f-91ba-3842eb629ddf</v>
      </c>
      <c r="AC197" s="16" t="s">
        <v>4368</v>
      </c>
    </row>
    <row r="198" spans="1:29" x14ac:dyDescent="0.2">
      <c r="A198" s="184"/>
      <c r="B198" s="184">
        <v>10</v>
      </c>
      <c r="C198" s="184">
        <v>12</v>
      </c>
      <c r="D198" s="184">
        <f t="shared" si="7"/>
        <v>5026</v>
      </c>
      <c r="E198" s="184">
        <v>1199</v>
      </c>
      <c r="F198" s="184" t="s">
        <v>662</v>
      </c>
      <c r="G198" s="16" t="s">
        <v>15</v>
      </c>
      <c r="H198" s="16" t="s">
        <v>25</v>
      </c>
      <c r="I198" s="16" t="s">
        <v>28</v>
      </c>
      <c r="J198" s="16" t="s">
        <v>35</v>
      </c>
      <c r="K198" s="16"/>
      <c r="L198" s="16"/>
      <c r="M198" s="16"/>
      <c r="N198" s="16" t="str">
        <f>IF(ISERROR(VLOOKUP($P198,#REF!,4,FALSE)),"",(VLOOKUP($P198,#REF!,4,FALSE)))</f>
        <v/>
      </c>
      <c r="O198" s="16" t="str">
        <f>IF(ISERROR(VLOOKUP($P198,#REF!,34,FALSE)),"",(VLOOKUP($P198,#REF!,34,FALSE)))</f>
        <v/>
      </c>
      <c r="P198" s="16" t="s">
        <v>906</v>
      </c>
      <c r="Q198" s="16" t="e">
        <f>VLOOKUP(C198,'functional class'!B:E,3,FALSE)</f>
        <v>#N/A</v>
      </c>
      <c r="R198" s="16" t="str">
        <f>IF(ISERROR(VLOOKUP($T198,'Funding 5.4'!$A:$BP,3,FALSE)),"",(VLOOKUP($T198,'Funding 5.4'!$A:$BP,3,FALSE)))</f>
        <v>FD001003001002000000000000000000000000</v>
      </c>
      <c r="S198" s="16" t="str">
        <f>IF(ISERROR(VLOOKUP($T198,'Funding 5.4'!$A:$BP,35,FALSE)),"",(VLOOKUP($T198,'Funding 5.4'!$A:$BP,35,FALSE)))</f>
        <v>5692f970-c29c-4044-80d7-1bcdbdd34348</v>
      </c>
      <c r="T198" s="16" t="s">
        <v>1087</v>
      </c>
      <c r="U198" s="16" t="str">
        <f>IF(F198="gains/losses",IF(ISERROR(VLOOKUP(W198,'item gains&amp;losses'!A:EV,3,FALSE)),"",VLOOKUP(W198,'item gains&amp;losses'!A:EV,3,FALSE)),IF(F198="I",IF(ISERROR(VLOOKUP(W198,'item rev'!A:EV,3,FALSE)),"",VLOOKUP(W198,'item rev'!A:EV,3,FALSE)),IF(F198="e",IF(ISERROR(VLOOKUP(W198,'item exp'!A:BQ,3,FALSE)),"",VLOOKUP(W198,'item exp'!A:BQ,3,FALSE)))))</f>
        <v>IE003003042000000000000000000000000000</v>
      </c>
      <c r="V198" s="16" t="str">
        <f>IF($F198="gains/losses",IF(ISERROR(VLOOKUP($W198,'item gains&amp;losses'!$A:$EV,35,FALSE)),"",VLOOKUP($W198,'item gains&amp;losses'!$A:$EV,35,FALSE)),IF($F198="I",IF(ISERROR(VLOOKUP($W198,'item rev'!$A:$EV,34,FALSE)),"",VLOOKUP($W198,'item rev'!$A:$EV,34,FALSE)),IF($F198="e",IF(ISERROR(VLOOKUP($W198,'item exp'!$A:$BQ,35,FALSE)),"",VLOOKUP($W198,'item exp'!$A:$BQ,35,FALSE)))))</f>
        <v>2b5551b7-7c58-4397-ac29-7efa60d7c0fb</v>
      </c>
      <c r="W198" s="16" t="str">
        <f>VLOOKUP(E198,'items list'!B:D,3,FALSE)</f>
        <v>Expenditure: Contracted Services - Contractors: Sewerage Services</v>
      </c>
      <c r="X198" s="16" t="str">
        <f>IF(ISERROR(VLOOKUP($Z198,'reg ind'!$A:$AI,3,FALSE)),"",(VLOOKUP($Z198,'reg ind'!$A:$AI,3,FALSE)))</f>
        <v>RX002003001002003003006001000000000000</v>
      </c>
      <c r="Y198" s="16" t="str">
        <f>IF(ISERROR(VLOOKUP($Z198,'reg ind'!$A:$AI,35,FALSE)),"",(VLOOKUP($Z198,'reg ind'!$A:$AI,35,FALSE)))</f>
        <v>f2564b3b-f64a-4df4-9e78-f1a994736e35</v>
      </c>
      <c r="Z198" s="16" t="s">
        <v>4358</v>
      </c>
      <c r="AA198" s="16" t="str">
        <f>IF(ISERROR(VLOOKUP($AC198,costing!$A:$BP,3,FALSE)),"",(VLOOKUP($AC198,costing!$A:$BP,3,FALSE)))</f>
        <v>CO002004000000000000000000000000000000</v>
      </c>
      <c r="AB198" s="16" t="str">
        <f>IF(ISERROR(VLOOKUP($AC198,costing!$A:$BP,35,FALSE)),"",(VLOOKUP($AC198,costing!$A:$BP,35,FALSE)))</f>
        <v>47c7ba65-c270-4a7f-91ba-3842eb629ddf</v>
      </c>
      <c r="AC198" s="16" t="s">
        <v>4368</v>
      </c>
    </row>
    <row r="199" spans="1:29" x14ac:dyDescent="0.2">
      <c r="A199" s="184"/>
      <c r="B199" s="184">
        <v>10</v>
      </c>
      <c r="C199" s="184">
        <v>12</v>
      </c>
      <c r="D199" s="184">
        <f t="shared" si="7"/>
        <v>5026</v>
      </c>
      <c r="E199" s="184">
        <v>1200</v>
      </c>
      <c r="F199" s="184" t="s">
        <v>662</v>
      </c>
      <c r="G199" s="16" t="s">
        <v>15</v>
      </c>
      <c r="H199" s="16" t="s">
        <v>25</v>
      </c>
      <c r="I199" s="16" t="s">
        <v>28</v>
      </c>
      <c r="J199" s="16" t="s">
        <v>35</v>
      </c>
      <c r="K199" s="16"/>
      <c r="L199" s="16"/>
      <c r="M199" s="16"/>
      <c r="N199" s="16" t="str">
        <f>IF(ISERROR(VLOOKUP($P199,#REF!,4,FALSE)),"",(VLOOKUP($P199,#REF!,4,FALSE)))</f>
        <v/>
      </c>
      <c r="O199" s="16" t="str">
        <f>IF(ISERROR(VLOOKUP($P199,#REF!,34,FALSE)),"",(VLOOKUP($P199,#REF!,34,FALSE)))</f>
        <v/>
      </c>
      <c r="P199" s="16" t="s">
        <v>906</v>
      </c>
      <c r="Q199" s="16" t="e">
        <f>VLOOKUP(C199,'functional class'!B:E,3,FALSE)</f>
        <v>#N/A</v>
      </c>
      <c r="R199" s="16" t="str">
        <f>IF(ISERROR(VLOOKUP($T199,'Funding 5.4'!$A:$BP,3,FALSE)),"",(VLOOKUP($T199,'Funding 5.4'!$A:$BP,3,FALSE)))</f>
        <v>FD001003001002000000000000000000000000</v>
      </c>
      <c r="S199" s="16" t="str">
        <f>IF(ISERROR(VLOOKUP($T199,'Funding 5.4'!$A:$BP,35,FALSE)),"",(VLOOKUP($T199,'Funding 5.4'!$A:$BP,35,FALSE)))</f>
        <v>5692f970-c29c-4044-80d7-1bcdbdd34348</v>
      </c>
      <c r="T199" s="16" t="s">
        <v>1087</v>
      </c>
      <c r="U199" s="16" t="str">
        <f>IF(F199="gains/losses",IF(ISERROR(VLOOKUP(W199,'item gains&amp;losses'!A:EV,3,FALSE)),"",VLOOKUP(W199,'item gains&amp;losses'!A:EV,3,FALSE)),IF(F199="I",IF(ISERROR(VLOOKUP(W199,'item rev'!A:EV,3,FALSE)),"",VLOOKUP(W199,'item rev'!A:EV,3,FALSE)),IF(F199="e",IF(ISERROR(VLOOKUP(W199,'item exp'!A:BQ,3,FALSE)),"",VLOOKUP(W199,'item exp'!A:BQ,3,FALSE)))))</f>
        <v>IE003003043000000000000000000000000000</v>
      </c>
      <c r="V199" s="16" t="str">
        <f>IF($F199="gains/losses",IF(ISERROR(VLOOKUP($W199,'item gains&amp;losses'!$A:$EV,35,FALSE)),"",VLOOKUP($W199,'item gains&amp;losses'!$A:$EV,35,FALSE)),IF($F199="I",IF(ISERROR(VLOOKUP($W199,'item rev'!$A:$EV,34,FALSE)),"",VLOOKUP($W199,'item rev'!$A:$EV,34,FALSE)),IF($F199="e",IF(ISERROR(VLOOKUP($W199,'item exp'!$A:$BQ,35,FALSE)),"",VLOOKUP($W199,'item exp'!$A:$BQ,35,FALSE)))))</f>
        <v>f013b706-b724-455c-9f36-b5135eb56a49</v>
      </c>
      <c r="W199" s="16" t="str">
        <f>VLOOKUP(E199,'items list'!B:D,3,FALSE)</f>
        <v>Expenditure: Contracted Services - Contractors: Sports and Recreation</v>
      </c>
      <c r="X199" s="16" t="str">
        <f>IF(ISERROR(VLOOKUP($Z199,'reg ind'!$A:$AI,3,FALSE)),"",(VLOOKUP($Z199,'reg ind'!$A:$AI,3,FALSE)))</f>
        <v>RX002003001002003003006001000000000000</v>
      </c>
      <c r="Y199" s="16" t="str">
        <f>IF(ISERROR(VLOOKUP($Z199,'reg ind'!$A:$AI,35,FALSE)),"",(VLOOKUP($Z199,'reg ind'!$A:$AI,35,FALSE)))</f>
        <v>f2564b3b-f64a-4df4-9e78-f1a994736e35</v>
      </c>
      <c r="Z199" s="16" t="s">
        <v>4358</v>
      </c>
      <c r="AA199" s="16" t="str">
        <f>IF(ISERROR(VLOOKUP($AC199,costing!$A:$BP,3,FALSE)),"",(VLOOKUP($AC199,costing!$A:$BP,3,FALSE)))</f>
        <v>CO002004000000000000000000000000000000</v>
      </c>
      <c r="AB199" s="16" t="str">
        <f>IF(ISERROR(VLOOKUP($AC199,costing!$A:$BP,35,FALSE)),"",(VLOOKUP($AC199,costing!$A:$BP,35,FALSE)))</f>
        <v>47c7ba65-c270-4a7f-91ba-3842eb629ddf</v>
      </c>
      <c r="AC199" s="16" t="s">
        <v>4368</v>
      </c>
    </row>
    <row r="200" spans="1:29" x14ac:dyDescent="0.2">
      <c r="A200" s="184"/>
      <c r="B200" s="184">
        <v>10</v>
      </c>
      <c r="C200" s="184">
        <v>12</v>
      </c>
      <c r="D200" s="184">
        <f t="shared" si="7"/>
        <v>5027</v>
      </c>
      <c r="E200" s="184">
        <v>1201</v>
      </c>
      <c r="F200" s="184" t="s">
        <v>662</v>
      </c>
      <c r="G200" s="16" t="s">
        <v>15</v>
      </c>
      <c r="H200" s="16" t="s">
        <v>25</v>
      </c>
      <c r="I200" s="16" t="s">
        <v>28</v>
      </c>
      <c r="J200" s="16" t="s">
        <v>35</v>
      </c>
      <c r="K200" s="16"/>
      <c r="L200" s="16"/>
      <c r="M200" s="16"/>
      <c r="N200" s="16" t="str">
        <f>IF(ISERROR(VLOOKUP($P200,#REF!,4,FALSE)),"",(VLOOKUP($P200,#REF!,4,FALSE)))</f>
        <v/>
      </c>
      <c r="O200" s="16" t="str">
        <f>IF(ISERROR(VLOOKUP($P200,#REF!,34,FALSE)),"",(VLOOKUP($P200,#REF!,34,FALSE)))</f>
        <v/>
      </c>
      <c r="P200" s="16" t="s">
        <v>906</v>
      </c>
      <c r="Q200" s="16" t="e">
        <f>VLOOKUP(C200,'functional class'!B:E,3,FALSE)</f>
        <v>#N/A</v>
      </c>
      <c r="R200" s="16" t="str">
        <f>IF(ISERROR(VLOOKUP($T200,'Funding 5.4'!$A:$BP,3,FALSE)),"",(VLOOKUP($T200,'Funding 5.4'!$A:$BP,3,FALSE)))</f>
        <v>FD001003001002000000000000000000000000</v>
      </c>
      <c r="S200" s="16" t="str">
        <f>IF(ISERROR(VLOOKUP($T200,'Funding 5.4'!$A:$BP,35,FALSE)),"",(VLOOKUP($T200,'Funding 5.4'!$A:$BP,35,FALSE)))</f>
        <v>5692f970-c29c-4044-80d7-1bcdbdd34348</v>
      </c>
      <c r="T200" s="16" t="s">
        <v>1087</v>
      </c>
      <c r="U200" s="16" t="str">
        <f>IF(F200="gains/losses",IF(ISERROR(VLOOKUP(W200,'item gains&amp;losses'!A:EV,3,FALSE)),"",VLOOKUP(W200,'item gains&amp;losses'!A:EV,3,FALSE)),IF(F200="I",IF(ISERROR(VLOOKUP(W200,'item rev'!A:EV,3,FALSE)),"",VLOOKUP(W200,'item rev'!A:EV,3,FALSE)),IF(F200="e",IF(ISERROR(VLOOKUP(W200,'item exp'!A:BQ,3,FALSE)),"",VLOOKUP(W200,'item exp'!A:BQ,3,FALSE)))))</f>
        <v>IE003003044000000000000000000000000000</v>
      </c>
      <c r="V200" s="16" t="str">
        <f>IF($F200="gains/losses",IF(ISERROR(VLOOKUP($W200,'item gains&amp;losses'!$A:$EV,35,FALSE)),"",VLOOKUP($W200,'item gains&amp;losses'!$A:$EV,35,FALSE)),IF($F200="I",IF(ISERROR(VLOOKUP($W200,'item rev'!$A:$EV,34,FALSE)),"",VLOOKUP($W200,'item rev'!$A:$EV,34,FALSE)),IF($F200="e",IF(ISERROR(VLOOKUP($W200,'item exp'!$A:$BQ,35,FALSE)),"",VLOOKUP($W200,'item exp'!$A:$BQ,35,FALSE)))))</f>
        <v>f42e08ca-1ad7-4cfe-8840-3e85755b0e72</v>
      </c>
      <c r="W200" s="16" t="str">
        <f>VLOOKUP(E200,'items list'!B:D,3,FALSE)</f>
        <v>Expenditure: Contracted Services - Contractors: Stage and Sound Crew</v>
      </c>
      <c r="X200" s="16" t="str">
        <f>IF(ISERROR(VLOOKUP($Z200,'reg ind'!$A:$AI,3,FALSE)),"",(VLOOKUP($Z200,'reg ind'!$A:$AI,3,FALSE)))</f>
        <v>RX002003001002003003006001000000000000</v>
      </c>
      <c r="Y200" s="16" t="str">
        <f>IF(ISERROR(VLOOKUP($Z200,'reg ind'!$A:$AI,35,FALSE)),"",(VLOOKUP($Z200,'reg ind'!$A:$AI,35,FALSE)))</f>
        <v>f2564b3b-f64a-4df4-9e78-f1a994736e35</v>
      </c>
      <c r="Z200" s="16" t="s">
        <v>4358</v>
      </c>
      <c r="AA200" s="16" t="str">
        <f>IF(ISERROR(VLOOKUP($AC200,costing!$A:$BP,3,FALSE)),"",(VLOOKUP($AC200,costing!$A:$BP,3,FALSE)))</f>
        <v>CO002004000000000000000000000000000000</v>
      </c>
      <c r="AB200" s="16" t="str">
        <f>IF(ISERROR(VLOOKUP($AC200,costing!$A:$BP,35,FALSE)),"",(VLOOKUP($AC200,costing!$A:$BP,35,FALSE)))</f>
        <v>47c7ba65-c270-4a7f-91ba-3842eb629ddf</v>
      </c>
      <c r="AC200" s="16" t="s">
        <v>4368</v>
      </c>
    </row>
    <row r="201" spans="1:29" x14ac:dyDescent="0.2">
      <c r="A201" s="184"/>
      <c r="B201" s="184">
        <v>10</v>
      </c>
      <c r="C201" s="184">
        <v>12</v>
      </c>
      <c r="D201" s="184">
        <f t="shared" si="7"/>
        <v>5027</v>
      </c>
      <c r="E201" s="184">
        <v>1202</v>
      </c>
      <c r="F201" s="184" t="s">
        <v>662</v>
      </c>
      <c r="G201" s="16" t="s">
        <v>15</v>
      </c>
      <c r="H201" s="16" t="s">
        <v>25</v>
      </c>
      <c r="I201" s="16" t="s">
        <v>28</v>
      </c>
      <c r="J201" s="16" t="s">
        <v>35</v>
      </c>
      <c r="K201" s="16"/>
      <c r="L201" s="16"/>
      <c r="M201" s="16"/>
      <c r="N201" s="16" t="str">
        <f>IF(ISERROR(VLOOKUP($P201,#REF!,4,FALSE)),"",(VLOOKUP($P201,#REF!,4,FALSE)))</f>
        <v/>
      </c>
      <c r="O201" s="16" t="str">
        <f>IF(ISERROR(VLOOKUP($P201,#REF!,34,FALSE)),"",(VLOOKUP($P201,#REF!,34,FALSE)))</f>
        <v/>
      </c>
      <c r="P201" s="16" t="s">
        <v>906</v>
      </c>
      <c r="Q201" s="16" t="e">
        <f>VLOOKUP(C201,'functional class'!B:E,3,FALSE)</f>
        <v>#N/A</v>
      </c>
      <c r="R201" s="16" t="str">
        <f>IF(ISERROR(VLOOKUP($T201,'Funding 5.4'!$A:$BP,3,FALSE)),"",(VLOOKUP($T201,'Funding 5.4'!$A:$BP,3,FALSE)))</f>
        <v>FD001003001002000000000000000000000000</v>
      </c>
      <c r="S201" s="16" t="str">
        <f>IF(ISERROR(VLOOKUP($T201,'Funding 5.4'!$A:$BP,35,FALSE)),"",(VLOOKUP($T201,'Funding 5.4'!$A:$BP,35,FALSE)))</f>
        <v>5692f970-c29c-4044-80d7-1bcdbdd34348</v>
      </c>
      <c r="T201" s="16" t="s">
        <v>1087</v>
      </c>
      <c r="U201" s="16" t="str">
        <f>IF(F201="gains/losses",IF(ISERROR(VLOOKUP(W201,'item gains&amp;losses'!A:EV,3,FALSE)),"",VLOOKUP(W201,'item gains&amp;losses'!A:EV,3,FALSE)),IF(F201="I",IF(ISERROR(VLOOKUP(W201,'item rev'!A:EV,3,FALSE)),"",VLOOKUP(W201,'item rev'!A:EV,3,FALSE)),IF(F201="e",IF(ISERROR(VLOOKUP(W201,'item exp'!A:BQ,3,FALSE)),"",VLOOKUP(W201,'item exp'!A:BQ,3,FALSE)))))</f>
        <v>IE003003045000000000000000000000000000</v>
      </c>
      <c r="V201" s="16" t="str">
        <f>IF($F201="gains/losses",IF(ISERROR(VLOOKUP($W201,'item gains&amp;losses'!$A:$EV,35,FALSE)),"",VLOOKUP($W201,'item gains&amp;losses'!$A:$EV,35,FALSE)),IF($F201="I",IF(ISERROR(VLOOKUP($W201,'item rev'!$A:$EV,34,FALSE)),"",VLOOKUP($W201,'item rev'!$A:$EV,34,FALSE)),IF($F201="e",IF(ISERROR(VLOOKUP($W201,'item exp'!$A:$BQ,35,FALSE)),"",VLOOKUP($W201,'item exp'!$A:$BQ,35,FALSE)))))</f>
        <v>7c3ca077-4d38-4b78-98ed-ebc816b468c7</v>
      </c>
      <c r="W201" s="16" t="str">
        <f>VLOOKUP(E201,'items list'!B:D,3,FALSE)</f>
        <v>Expenditure: Contracted Services - Contractors: Prepaid Water Vendors</v>
      </c>
      <c r="X201" s="16" t="str">
        <f>IF(ISERROR(VLOOKUP($Z201,'reg ind'!$A:$AI,3,FALSE)),"",(VLOOKUP($Z201,'reg ind'!$A:$AI,3,FALSE)))</f>
        <v>RX002003001002003003006001000000000000</v>
      </c>
      <c r="Y201" s="16" t="str">
        <f>IF(ISERROR(VLOOKUP($Z201,'reg ind'!$A:$AI,35,FALSE)),"",(VLOOKUP($Z201,'reg ind'!$A:$AI,35,FALSE)))</f>
        <v>f2564b3b-f64a-4df4-9e78-f1a994736e35</v>
      </c>
      <c r="Z201" s="16" t="s">
        <v>4358</v>
      </c>
      <c r="AA201" s="16" t="str">
        <f>IF(ISERROR(VLOOKUP($AC201,costing!$A:$BP,3,FALSE)),"",(VLOOKUP($AC201,costing!$A:$BP,3,FALSE)))</f>
        <v>CO002004000000000000000000000000000000</v>
      </c>
      <c r="AB201" s="16" t="str">
        <f>IF(ISERROR(VLOOKUP($AC201,costing!$A:$BP,35,FALSE)),"",(VLOOKUP($AC201,costing!$A:$BP,35,FALSE)))</f>
        <v>47c7ba65-c270-4a7f-91ba-3842eb629ddf</v>
      </c>
      <c r="AC201" s="16" t="s">
        <v>4368</v>
      </c>
    </row>
    <row r="202" spans="1:29" x14ac:dyDescent="0.2">
      <c r="A202" s="184"/>
      <c r="B202" s="184">
        <v>10</v>
      </c>
      <c r="C202" s="184">
        <v>12</v>
      </c>
      <c r="D202" s="184">
        <f t="shared" si="7"/>
        <v>5027</v>
      </c>
      <c r="E202" s="184">
        <v>1203</v>
      </c>
      <c r="F202" s="184" t="s">
        <v>662</v>
      </c>
      <c r="G202" s="16" t="s">
        <v>15</v>
      </c>
      <c r="H202" s="16" t="s">
        <v>25</v>
      </c>
      <c r="I202" s="16" t="s">
        <v>28</v>
      </c>
      <c r="J202" s="16" t="s">
        <v>35</v>
      </c>
      <c r="K202" s="16"/>
      <c r="L202" s="16"/>
      <c r="M202" s="16"/>
      <c r="N202" s="16" t="str">
        <f>IF(ISERROR(VLOOKUP($P202,#REF!,4,FALSE)),"",(VLOOKUP($P202,#REF!,4,FALSE)))</f>
        <v/>
      </c>
      <c r="O202" s="16" t="str">
        <f>IF(ISERROR(VLOOKUP($P202,#REF!,34,FALSE)),"",(VLOOKUP($P202,#REF!,34,FALSE)))</f>
        <v/>
      </c>
      <c r="P202" s="16" t="s">
        <v>906</v>
      </c>
      <c r="Q202" s="16" t="e">
        <f>VLOOKUP(C202,'functional class'!B:E,3,FALSE)</f>
        <v>#N/A</v>
      </c>
      <c r="R202" s="16" t="str">
        <f>IF(ISERROR(VLOOKUP($T202,'Funding 5.4'!$A:$BP,3,FALSE)),"",(VLOOKUP($T202,'Funding 5.4'!$A:$BP,3,FALSE)))</f>
        <v>FD001003001002000000000000000000000000</v>
      </c>
      <c r="S202" s="16" t="str">
        <f>IF(ISERROR(VLOOKUP($T202,'Funding 5.4'!$A:$BP,35,FALSE)),"",(VLOOKUP($T202,'Funding 5.4'!$A:$BP,35,FALSE)))</f>
        <v>5692f970-c29c-4044-80d7-1bcdbdd34348</v>
      </c>
      <c r="T202" s="16" t="s">
        <v>1087</v>
      </c>
      <c r="U202" s="16" t="str">
        <f>IF(F202="gains/losses",IF(ISERROR(VLOOKUP(W202,'item gains&amp;losses'!A:EV,3,FALSE)),"",VLOOKUP(W202,'item gains&amp;losses'!A:EV,3,FALSE)),IF(F202="I",IF(ISERROR(VLOOKUP(W202,'item rev'!A:EV,3,FALSE)),"",VLOOKUP(W202,'item rev'!A:EV,3,FALSE)),IF(F202="e",IF(ISERROR(VLOOKUP(W202,'item exp'!A:BQ,3,FALSE)),"",VLOOKUP(W202,'item exp'!A:BQ,3,FALSE)))))</f>
        <v>IE003003046000000000000000000000000000</v>
      </c>
      <c r="V202" s="16" t="str">
        <f>IF($F202="gains/losses",IF(ISERROR(VLOOKUP($W202,'item gains&amp;losses'!$A:$EV,35,FALSE)),"",VLOOKUP($W202,'item gains&amp;losses'!$A:$EV,35,FALSE)),IF($F202="I",IF(ISERROR(VLOOKUP($W202,'item rev'!$A:$EV,34,FALSE)),"",VLOOKUP($W202,'item rev'!$A:$EV,34,FALSE)),IF($F202="e",IF(ISERROR(VLOOKUP($W202,'item exp'!$A:$BQ,35,FALSE)),"",VLOOKUP($W202,'item exp'!$A:$BQ,35,FALSE)))))</f>
        <v>a04c56de-0ace-4e89-be5b-1fee4ab6a6c2</v>
      </c>
      <c r="W202" s="16" t="str">
        <f>VLOOKUP(E202,'items list'!B:D,3,FALSE)</f>
        <v>Expenditure: Contracted Services - Contractors: Exibit Installators</v>
      </c>
      <c r="X202" s="16" t="str">
        <f>IF(ISERROR(VLOOKUP($Z202,'reg ind'!$A:$AI,3,FALSE)),"",(VLOOKUP($Z202,'reg ind'!$A:$AI,3,FALSE)))</f>
        <v>RX002003001002003003006001000000000000</v>
      </c>
      <c r="Y202" s="16" t="str">
        <f>IF(ISERROR(VLOOKUP($Z202,'reg ind'!$A:$AI,35,FALSE)),"",(VLOOKUP($Z202,'reg ind'!$A:$AI,35,FALSE)))</f>
        <v>f2564b3b-f64a-4df4-9e78-f1a994736e35</v>
      </c>
      <c r="Z202" s="16" t="s">
        <v>4358</v>
      </c>
      <c r="AA202" s="16" t="str">
        <f>IF(ISERROR(VLOOKUP($AC202,costing!$A:$BP,3,FALSE)),"",(VLOOKUP($AC202,costing!$A:$BP,3,FALSE)))</f>
        <v>CO002004000000000000000000000000000000</v>
      </c>
      <c r="AB202" s="16" t="str">
        <f>IF(ISERROR(VLOOKUP($AC202,costing!$A:$BP,35,FALSE)),"",(VLOOKUP($AC202,costing!$A:$BP,35,FALSE)))</f>
        <v>47c7ba65-c270-4a7f-91ba-3842eb629ddf</v>
      </c>
      <c r="AC202" s="16" t="s">
        <v>4368</v>
      </c>
    </row>
    <row r="203" spans="1:29" x14ac:dyDescent="0.2">
      <c r="A203" s="184"/>
      <c r="B203" s="184">
        <v>10</v>
      </c>
      <c r="C203" s="184">
        <v>12</v>
      </c>
      <c r="D203" s="184">
        <f t="shared" si="7"/>
        <v>5027</v>
      </c>
      <c r="E203" s="184">
        <v>1204</v>
      </c>
      <c r="F203" s="184" t="s">
        <v>662</v>
      </c>
      <c r="G203" s="16" t="s">
        <v>15</v>
      </c>
      <c r="H203" s="16" t="s">
        <v>25</v>
      </c>
      <c r="I203" s="16" t="s">
        <v>28</v>
      </c>
      <c r="J203" s="16" t="s">
        <v>35</v>
      </c>
      <c r="K203" s="16"/>
      <c r="L203" s="16"/>
      <c r="M203" s="16"/>
      <c r="N203" s="16" t="str">
        <f>IF(ISERROR(VLOOKUP($P203,#REF!,4,FALSE)),"",(VLOOKUP($P203,#REF!,4,FALSE)))</f>
        <v/>
      </c>
      <c r="O203" s="16" t="str">
        <f>IF(ISERROR(VLOOKUP($P203,#REF!,34,FALSE)),"",(VLOOKUP($P203,#REF!,34,FALSE)))</f>
        <v/>
      </c>
      <c r="P203" s="16" t="s">
        <v>906</v>
      </c>
      <c r="Q203" s="16" t="e">
        <f>VLOOKUP(C203,'functional class'!B:E,3,FALSE)</f>
        <v>#N/A</v>
      </c>
      <c r="R203" s="16" t="str">
        <f>IF(ISERROR(VLOOKUP($T203,'Funding 5.4'!$A:$BP,3,FALSE)),"",(VLOOKUP($T203,'Funding 5.4'!$A:$BP,3,FALSE)))</f>
        <v>FD001003001002000000000000000000000000</v>
      </c>
      <c r="S203" s="16" t="str">
        <f>IF(ISERROR(VLOOKUP($T203,'Funding 5.4'!$A:$BP,35,FALSE)),"",(VLOOKUP($T203,'Funding 5.4'!$A:$BP,35,FALSE)))</f>
        <v>5692f970-c29c-4044-80d7-1bcdbdd34348</v>
      </c>
      <c r="T203" s="16" t="s">
        <v>1087</v>
      </c>
      <c r="U203" s="16" t="str">
        <f>IF(F203="gains/losses",IF(ISERROR(VLOOKUP(W203,'item gains&amp;losses'!A:EV,3,FALSE)),"",VLOOKUP(W203,'item gains&amp;losses'!A:EV,3,FALSE)),IF(F203="I",IF(ISERROR(VLOOKUP(W203,'item rev'!A:EV,3,FALSE)),"",VLOOKUP(W203,'item rev'!A:EV,3,FALSE)),IF(F203="e",IF(ISERROR(VLOOKUP(W203,'item exp'!A:BQ,3,FALSE)),"",VLOOKUP(W203,'item exp'!A:BQ,3,FALSE)))))</f>
        <v>IE003003047000000000000000000000000000</v>
      </c>
      <c r="V203" s="16" t="str">
        <f>IF($F203="gains/losses",IF(ISERROR(VLOOKUP($W203,'item gains&amp;losses'!$A:$EV,35,FALSE)),"",VLOOKUP($W203,'item gains&amp;losses'!$A:$EV,35,FALSE)),IF($F203="I",IF(ISERROR(VLOOKUP($W203,'item rev'!$A:$EV,34,FALSE)),"",VLOOKUP($W203,'item rev'!$A:$EV,34,FALSE)),IF($F203="e",IF(ISERROR(VLOOKUP($W203,'item exp'!$A:$BQ,35,FALSE)),"",VLOOKUP($W203,'item exp'!$A:$BQ,35,FALSE)))))</f>
        <v>1830e484-5ef9-4d48-b82f-aeac1304ddf3</v>
      </c>
      <c r="W203" s="16" t="str">
        <f>VLOOKUP(E203,'items list'!B:D,3,FALSE)</f>
        <v>Expenditure: Contracted Services - Contractors: Shark Nets</v>
      </c>
      <c r="X203" s="16" t="str">
        <f>IF(ISERROR(VLOOKUP($Z203,'reg ind'!$A:$AI,3,FALSE)),"",(VLOOKUP($Z203,'reg ind'!$A:$AI,3,FALSE)))</f>
        <v>RX002003001002003003006001000000000000</v>
      </c>
      <c r="Y203" s="16" t="str">
        <f>IF(ISERROR(VLOOKUP($Z203,'reg ind'!$A:$AI,35,FALSE)),"",(VLOOKUP($Z203,'reg ind'!$A:$AI,35,FALSE)))</f>
        <v>f2564b3b-f64a-4df4-9e78-f1a994736e35</v>
      </c>
      <c r="Z203" s="16" t="s">
        <v>4358</v>
      </c>
      <c r="AA203" s="16" t="str">
        <f>IF(ISERROR(VLOOKUP($AC203,costing!$A:$BP,3,FALSE)),"",(VLOOKUP($AC203,costing!$A:$BP,3,FALSE)))</f>
        <v>CO002004000000000000000000000000000000</v>
      </c>
      <c r="AB203" s="16" t="str">
        <f>IF(ISERROR(VLOOKUP($AC203,costing!$A:$BP,35,FALSE)),"",(VLOOKUP($AC203,costing!$A:$BP,35,FALSE)))</f>
        <v>47c7ba65-c270-4a7f-91ba-3842eb629ddf</v>
      </c>
      <c r="AC203" s="16" t="s">
        <v>4368</v>
      </c>
    </row>
    <row r="204" spans="1:29" x14ac:dyDescent="0.2">
      <c r="A204" s="184"/>
      <c r="B204" s="184">
        <v>10</v>
      </c>
      <c r="C204" s="184">
        <v>12</v>
      </c>
      <c r="D204" s="184">
        <f t="shared" si="7"/>
        <v>5027</v>
      </c>
      <c r="E204" s="184">
        <v>1205</v>
      </c>
      <c r="F204" s="184" t="s">
        <v>662</v>
      </c>
      <c r="G204" s="16" t="s">
        <v>15</v>
      </c>
      <c r="H204" s="16" t="s">
        <v>25</v>
      </c>
      <c r="I204" s="16" t="s">
        <v>28</v>
      </c>
      <c r="J204" s="16" t="s">
        <v>35</v>
      </c>
      <c r="K204" s="16"/>
      <c r="L204" s="16"/>
      <c r="M204" s="16"/>
      <c r="N204" s="16" t="str">
        <f>IF(ISERROR(VLOOKUP($P204,#REF!,4,FALSE)),"",(VLOOKUP($P204,#REF!,4,FALSE)))</f>
        <v/>
      </c>
      <c r="O204" s="16" t="str">
        <f>IF(ISERROR(VLOOKUP($P204,#REF!,34,FALSE)),"",(VLOOKUP($P204,#REF!,34,FALSE)))</f>
        <v/>
      </c>
      <c r="P204" s="16" t="s">
        <v>906</v>
      </c>
      <c r="Q204" s="16" t="e">
        <f>VLOOKUP(C204,'functional class'!B:E,3,FALSE)</f>
        <v>#N/A</v>
      </c>
      <c r="R204" s="16" t="str">
        <f>IF(ISERROR(VLOOKUP($T204,'Funding 5.4'!$A:$BP,3,FALSE)),"",(VLOOKUP($T204,'Funding 5.4'!$A:$BP,3,FALSE)))</f>
        <v>FD001003001002000000000000000000000000</v>
      </c>
      <c r="S204" s="16" t="str">
        <f>IF(ISERROR(VLOOKUP($T204,'Funding 5.4'!$A:$BP,35,FALSE)),"",(VLOOKUP($T204,'Funding 5.4'!$A:$BP,35,FALSE)))</f>
        <v>5692f970-c29c-4044-80d7-1bcdbdd34348</v>
      </c>
      <c r="T204" s="16" t="s">
        <v>1087</v>
      </c>
      <c r="U204" s="16" t="str">
        <f>IF(F204="gains/losses",IF(ISERROR(VLOOKUP(W204,'item gains&amp;losses'!A:EV,3,FALSE)),"",VLOOKUP(W204,'item gains&amp;losses'!A:EV,3,FALSE)),IF(F204="I",IF(ISERROR(VLOOKUP(W204,'item rev'!A:EV,3,FALSE)),"",VLOOKUP(W204,'item rev'!A:EV,3,FALSE)),IF(F204="e",IF(ISERROR(VLOOKUP(W204,'item exp'!A:BQ,3,FALSE)),"",VLOOKUP(W204,'item exp'!A:BQ,3,FALSE)))))</f>
        <v>IE003003048000000000000000000000000000</v>
      </c>
      <c r="V204" s="16" t="str">
        <f>IF($F204="gains/losses",IF(ISERROR(VLOOKUP($W204,'item gains&amp;losses'!$A:$EV,35,FALSE)),"",VLOOKUP($W204,'item gains&amp;losses'!$A:$EV,35,FALSE)),IF($F204="I",IF(ISERROR(VLOOKUP($W204,'item rev'!$A:$EV,34,FALSE)),"",VLOOKUP($W204,'item rev'!$A:$EV,34,FALSE)),IF($F204="e",IF(ISERROR(VLOOKUP($W204,'item exp'!$A:$BQ,35,FALSE)),"",VLOOKUP($W204,'item exp'!$A:$BQ,35,FALSE)))))</f>
        <v>eba8fc21-782d-413a-b33c-7847fe791558</v>
      </c>
      <c r="W204" s="16" t="str">
        <f>VLOOKUP(E204,'items list'!B:D,3,FALSE)</f>
        <v>Expenditure: Contracted Services - Contractors: Stream Cleaning and Ditching</v>
      </c>
      <c r="X204" s="16" t="str">
        <f>IF(ISERROR(VLOOKUP($Z204,'reg ind'!$A:$AI,3,FALSE)),"",(VLOOKUP($Z204,'reg ind'!$A:$AI,3,FALSE)))</f>
        <v>RX002003001002003003006001000000000000</v>
      </c>
      <c r="Y204" s="16" t="str">
        <f>IF(ISERROR(VLOOKUP($Z204,'reg ind'!$A:$AI,35,FALSE)),"",(VLOOKUP($Z204,'reg ind'!$A:$AI,35,FALSE)))</f>
        <v>f2564b3b-f64a-4df4-9e78-f1a994736e35</v>
      </c>
      <c r="Z204" s="16" t="s">
        <v>4358</v>
      </c>
      <c r="AA204" s="16" t="str">
        <f>IF(ISERROR(VLOOKUP($AC204,costing!$A:$BP,3,FALSE)),"",(VLOOKUP($AC204,costing!$A:$BP,3,FALSE)))</f>
        <v>CO002004000000000000000000000000000000</v>
      </c>
      <c r="AB204" s="16" t="str">
        <f>IF(ISERROR(VLOOKUP($AC204,costing!$A:$BP,35,FALSE)),"",(VLOOKUP($AC204,costing!$A:$BP,35,FALSE)))</f>
        <v>47c7ba65-c270-4a7f-91ba-3842eb629ddf</v>
      </c>
      <c r="AC204" s="16" t="s">
        <v>4368</v>
      </c>
    </row>
    <row r="205" spans="1:29" x14ac:dyDescent="0.2">
      <c r="A205" s="184"/>
      <c r="B205" s="184">
        <v>10</v>
      </c>
      <c r="C205" s="184">
        <v>12</v>
      </c>
      <c r="D205" s="184">
        <f t="shared" si="7"/>
        <v>5027</v>
      </c>
      <c r="E205" s="184">
        <v>1206</v>
      </c>
      <c r="F205" s="184" t="s">
        <v>662</v>
      </c>
      <c r="G205" s="16" t="s">
        <v>15</v>
      </c>
      <c r="H205" s="16" t="s">
        <v>25</v>
      </c>
      <c r="I205" s="16" t="s">
        <v>28</v>
      </c>
      <c r="J205" s="16" t="s">
        <v>35</v>
      </c>
      <c r="K205" s="16"/>
      <c r="L205" s="16"/>
      <c r="M205" s="16"/>
      <c r="N205" s="16" t="str">
        <f>IF(ISERROR(VLOOKUP($P205,#REF!,4,FALSE)),"",(VLOOKUP($P205,#REF!,4,FALSE)))</f>
        <v/>
      </c>
      <c r="O205" s="16" t="str">
        <f>IF(ISERROR(VLOOKUP($P205,#REF!,34,FALSE)),"",(VLOOKUP($P205,#REF!,34,FALSE)))</f>
        <v/>
      </c>
      <c r="P205" s="16" t="s">
        <v>906</v>
      </c>
      <c r="Q205" s="16" t="e">
        <f>VLOOKUP(C205,'functional class'!B:E,3,FALSE)</f>
        <v>#N/A</v>
      </c>
      <c r="R205" s="16" t="str">
        <f>IF(ISERROR(VLOOKUP($T205,'Funding 5.4'!$A:$BP,3,FALSE)),"",(VLOOKUP($T205,'Funding 5.4'!$A:$BP,3,FALSE)))</f>
        <v>FD001003001002000000000000000000000000</v>
      </c>
      <c r="S205" s="16" t="str">
        <f>IF(ISERROR(VLOOKUP($T205,'Funding 5.4'!$A:$BP,35,FALSE)),"",(VLOOKUP($T205,'Funding 5.4'!$A:$BP,35,FALSE)))</f>
        <v>5692f970-c29c-4044-80d7-1bcdbdd34348</v>
      </c>
      <c r="T205" s="16" t="s">
        <v>1087</v>
      </c>
      <c r="U205" s="16" t="str">
        <f>IF(F205="gains/losses",IF(ISERROR(VLOOKUP(W205,'item gains&amp;losses'!A:EV,3,FALSE)),"",VLOOKUP(W205,'item gains&amp;losses'!A:EV,3,FALSE)),IF(F205="I",IF(ISERROR(VLOOKUP(W205,'item rev'!A:EV,3,FALSE)),"",VLOOKUP(W205,'item rev'!A:EV,3,FALSE)),IF(F205="e",IF(ISERROR(VLOOKUP(W205,'item exp'!A:BQ,3,FALSE)),"",VLOOKUP(W205,'item exp'!A:BQ,3,FALSE)))))</f>
        <v>IE003003049000000000000000000000000000</v>
      </c>
      <c r="V205" s="16" t="str">
        <f>IF($F205="gains/losses",IF(ISERROR(VLOOKUP($W205,'item gains&amp;losses'!$A:$EV,35,FALSE)),"",VLOOKUP($W205,'item gains&amp;losses'!$A:$EV,35,FALSE)),IF($F205="I",IF(ISERROR(VLOOKUP($W205,'item rev'!$A:$EV,34,FALSE)),"",VLOOKUP($W205,'item rev'!$A:$EV,34,FALSE)),IF($F205="e",IF(ISERROR(VLOOKUP($W205,'item exp'!$A:$BQ,35,FALSE)),"",VLOOKUP($W205,'item exp'!$A:$BQ,35,FALSE)))))</f>
        <v>1bce2fd6-34e8-4137-96d9-44f78b027850</v>
      </c>
      <c r="W205" s="16" t="str">
        <f>VLOOKUP(E205,'items list'!B:D,3,FALSE)</f>
        <v>Expenditure: Contracted Services - Contractors: Removal of Hazadous Waste</v>
      </c>
      <c r="X205" s="16" t="str">
        <f>IF(ISERROR(VLOOKUP($Z205,'reg ind'!$A:$AI,3,FALSE)),"",(VLOOKUP($Z205,'reg ind'!$A:$AI,3,FALSE)))</f>
        <v>RX002003001002003003006001000000000000</v>
      </c>
      <c r="Y205" s="16" t="str">
        <f>IF(ISERROR(VLOOKUP($Z205,'reg ind'!$A:$AI,35,FALSE)),"",(VLOOKUP($Z205,'reg ind'!$A:$AI,35,FALSE)))</f>
        <v>f2564b3b-f64a-4df4-9e78-f1a994736e35</v>
      </c>
      <c r="Z205" s="16" t="s">
        <v>4358</v>
      </c>
      <c r="AA205" s="16" t="str">
        <f>IF(ISERROR(VLOOKUP($AC205,costing!$A:$BP,3,FALSE)),"",(VLOOKUP($AC205,costing!$A:$BP,3,FALSE)))</f>
        <v>CO002004000000000000000000000000000000</v>
      </c>
      <c r="AB205" s="16" t="str">
        <f>IF(ISERROR(VLOOKUP($AC205,costing!$A:$BP,35,FALSE)),"",(VLOOKUP($AC205,costing!$A:$BP,35,FALSE)))</f>
        <v>47c7ba65-c270-4a7f-91ba-3842eb629ddf</v>
      </c>
      <c r="AC205" s="16" t="s">
        <v>4368</v>
      </c>
    </row>
    <row r="206" spans="1:29" x14ac:dyDescent="0.2">
      <c r="A206" s="184"/>
      <c r="B206" s="184">
        <v>10</v>
      </c>
      <c r="C206" s="184">
        <v>12</v>
      </c>
      <c r="D206" s="184">
        <f t="shared" si="7"/>
        <v>5027</v>
      </c>
      <c r="E206" s="184">
        <v>1207</v>
      </c>
      <c r="F206" s="184" t="s">
        <v>662</v>
      </c>
      <c r="G206" s="16" t="s">
        <v>15</v>
      </c>
      <c r="H206" s="16" t="s">
        <v>25</v>
      </c>
      <c r="I206" s="16" t="s">
        <v>28</v>
      </c>
      <c r="J206" s="16" t="s">
        <v>35</v>
      </c>
      <c r="K206" s="16"/>
      <c r="L206" s="16"/>
      <c r="M206" s="16"/>
      <c r="N206" s="16" t="str">
        <f>IF(ISERROR(VLOOKUP($P206,#REF!,4,FALSE)),"",(VLOOKUP($P206,#REF!,4,FALSE)))</f>
        <v/>
      </c>
      <c r="O206" s="16" t="str">
        <f>IF(ISERROR(VLOOKUP($P206,#REF!,34,FALSE)),"",(VLOOKUP($P206,#REF!,34,FALSE)))</f>
        <v/>
      </c>
      <c r="P206" s="16" t="s">
        <v>906</v>
      </c>
      <c r="Q206" s="16" t="e">
        <f>VLOOKUP(C206,'functional class'!B:E,3,FALSE)</f>
        <v>#N/A</v>
      </c>
      <c r="R206" s="16" t="str">
        <f>IF(ISERROR(VLOOKUP($T206,'Funding 5.4'!$A:$BP,3,FALSE)),"",(VLOOKUP($T206,'Funding 5.4'!$A:$BP,3,FALSE)))</f>
        <v>FD001003001002000000000000000000000000</v>
      </c>
      <c r="S206" s="16" t="str">
        <f>IF(ISERROR(VLOOKUP($T206,'Funding 5.4'!$A:$BP,35,FALSE)),"",(VLOOKUP($T206,'Funding 5.4'!$A:$BP,35,FALSE)))</f>
        <v>5692f970-c29c-4044-80d7-1bcdbdd34348</v>
      </c>
      <c r="T206" s="16" t="s">
        <v>1087</v>
      </c>
      <c r="U206" s="16" t="str">
        <f>IF(F206="gains/losses",IF(ISERROR(VLOOKUP(W206,'item gains&amp;losses'!A:EV,3,FALSE)),"",VLOOKUP(W206,'item gains&amp;losses'!A:EV,3,FALSE)),IF(F206="I",IF(ISERROR(VLOOKUP(W206,'item rev'!A:EV,3,FALSE)),"",VLOOKUP(W206,'item rev'!A:EV,3,FALSE)),IF(F206="e",IF(ISERROR(VLOOKUP(W206,'item exp'!A:BQ,3,FALSE)),"",VLOOKUP(W206,'item exp'!A:BQ,3,FALSE)))))</f>
        <v>IE003003050000000000000000000000000000</v>
      </c>
      <c r="V206" s="16" t="str">
        <f>IF($F206="gains/losses",IF(ISERROR(VLOOKUP($W206,'item gains&amp;losses'!$A:$EV,35,FALSE)),"",VLOOKUP($W206,'item gains&amp;losses'!$A:$EV,35,FALSE)),IF($F206="I",IF(ISERROR(VLOOKUP($W206,'item rev'!$A:$EV,34,FALSE)),"",VLOOKUP($W206,'item rev'!$A:$EV,34,FALSE)),IF($F206="e",IF(ISERROR(VLOOKUP($W206,'item exp'!$A:$BQ,35,FALSE)),"",VLOOKUP($W206,'item exp'!$A:$BQ,35,FALSE)))))</f>
        <v>32845092-1e2c-40de-9253-0dc8cfd146f6</v>
      </c>
      <c r="W206" s="16" t="str">
        <f>VLOOKUP(E206,'items list'!B:D,3,FALSE)</f>
        <v>Expenditure: Contracted Services - Contractors: Forestry</v>
      </c>
      <c r="X206" s="16" t="str">
        <f>IF(ISERROR(VLOOKUP($Z206,'reg ind'!$A:$AI,3,FALSE)),"",(VLOOKUP($Z206,'reg ind'!$A:$AI,3,FALSE)))</f>
        <v>RX002003001002003003006001000000000000</v>
      </c>
      <c r="Y206" s="16" t="str">
        <f>IF(ISERROR(VLOOKUP($Z206,'reg ind'!$A:$AI,35,FALSE)),"",(VLOOKUP($Z206,'reg ind'!$A:$AI,35,FALSE)))</f>
        <v>f2564b3b-f64a-4df4-9e78-f1a994736e35</v>
      </c>
      <c r="Z206" s="16" t="s">
        <v>4358</v>
      </c>
      <c r="AA206" s="16" t="str">
        <f>IF(ISERROR(VLOOKUP($AC206,costing!$A:$BP,3,FALSE)),"",(VLOOKUP($AC206,costing!$A:$BP,3,FALSE)))</f>
        <v>CO002004000000000000000000000000000000</v>
      </c>
      <c r="AB206" s="16" t="str">
        <f>IF(ISERROR(VLOOKUP($AC206,costing!$A:$BP,35,FALSE)),"",(VLOOKUP($AC206,costing!$A:$BP,35,FALSE)))</f>
        <v>47c7ba65-c270-4a7f-91ba-3842eb629ddf</v>
      </c>
      <c r="AC206" s="16" t="s">
        <v>4368</v>
      </c>
    </row>
    <row r="207" spans="1:29" x14ac:dyDescent="0.2">
      <c r="A207" s="184"/>
      <c r="B207" s="184">
        <v>10</v>
      </c>
      <c r="C207" s="184">
        <v>12</v>
      </c>
      <c r="D207" s="184">
        <f t="shared" si="7"/>
        <v>5027</v>
      </c>
      <c r="E207" s="184">
        <v>1208</v>
      </c>
      <c r="F207" s="184" t="s">
        <v>662</v>
      </c>
      <c r="G207" s="16" t="s">
        <v>15</v>
      </c>
      <c r="H207" s="16" t="s">
        <v>25</v>
      </c>
      <c r="I207" s="16" t="s">
        <v>28</v>
      </c>
      <c r="J207" s="16" t="s">
        <v>35</v>
      </c>
      <c r="K207" s="16"/>
      <c r="L207" s="16"/>
      <c r="M207" s="16"/>
      <c r="N207" s="16" t="str">
        <f>IF(ISERROR(VLOOKUP($P207,#REF!,4,FALSE)),"",(VLOOKUP($P207,#REF!,4,FALSE)))</f>
        <v/>
      </c>
      <c r="O207" s="16" t="str">
        <f>IF(ISERROR(VLOOKUP($P207,#REF!,34,FALSE)),"",(VLOOKUP($P207,#REF!,34,FALSE)))</f>
        <v/>
      </c>
      <c r="P207" s="16" t="s">
        <v>906</v>
      </c>
      <c r="Q207" s="16" t="e">
        <f>VLOOKUP(C207,'functional class'!B:E,3,FALSE)</f>
        <v>#N/A</v>
      </c>
      <c r="R207" s="16" t="str">
        <f>IF(ISERROR(VLOOKUP($T207,'Funding 5.4'!$A:$BP,3,FALSE)),"",(VLOOKUP($T207,'Funding 5.4'!$A:$BP,3,FALSE)))</f>
        <v>FD001003001002000000000000000000000000</v>
      </c>
      <c r="S207" s="16" t="str">
        <f>IF(ISERROR(VLOOKUP($T207,'Funding 5.4'!$A:$BP,35,FALSE)),"",(VLOOKUP($T207,'Funding 5.4'!$A:$BP,35,FALSE)))</f>
        <v>5692f970-c29c-4044-80d7-1bcdbdd34348</v>
      </c>
      <c r="T207" s="16" t="s">
        <v>1087</v>
      </c>
      <c r="U207" s="16" t="str">
        <f>IF(F207="gains/losses",IF(ISERROR(VLOOKUP(W207,'item gains&amp;losses'!A:EV,3,FALSE)),"",VLOOKUP(W207,'item gains&amp;losses'!A:EV,3,FALSE)),IF(F207="I",IF(ISERROR(VLOOKUP(W207,'item rev'!A:EV,3,FALSE)),"",VLOOKUP(W207,'item rev'!A:EV,3,FALSE)),IF(F207="e",IF(ISERROR(VLOOKUP(W207,'item exp'!A:BQ,3,FALSE)),"",VLOOKUP(W207,'item exp'!A:BQ,3,FALSE)))))</f>
        <v>IE003003051000000000000000000000000000</v>
      </c>
      <c r="V207" s="16" t="str">
        <f>IF($F207="gains/losses",IF(ISERROR(VLOOKUP($W207,'item gains&amp;losses'!$A:$EV,35,FALSE)),"",VLOOKUP($W207,'item gains&amp;losses'!$A:$EV,35,FALSE)),IF($F207="I",IF(ISERROR(VLOOKUP($W207,'item rev'!$A:$EV,34,FALSE)),"",VLOOKUP($W207,'item rev'!$A:$EV,34,FALSE)),IF($F207="e",IF(ISERROR(VLOOKUP($W207,'item exp'!$A:$BQ,35,FALSE)),"",VLOOKUP($W207,'item exp'!$A:$BQ,35,FALSE)))))</f>
        <v>f3dfaeef-7710-410b-810e-f6ff636b4985</v>
      </c>
      <c r="W207" s="16" t="str">
        <f>VLOOKUP(E207,'items list'!B:D,3,FALSE)</f>
        <v>Expenditure: Contracted Services - Contractors: Air Traffic and Navigation</v>
      </c>
      <c r="X207" s="16" t="str">
        <f>IF(ISERROR(VLOOKUP($Z207,'reg ind'!$A:$AI,3,FALSE)),"",(VLOOKUP($Z207,'reg ind'!$A:$AI,3,FALSE)))</f>
        <v>RX002003001002003003006001000000000000</v>
      </c>
      <c r="Y207" s="16" t="str">
        <f>IF(ISERROR(VLOOKUP($Z207,'reg ind'!$A:$AI,35,FALSE)),"",(VLOOKUP($Z207,'reg ind'!$A:$AI,35,FALSE)))</f>
        <v>f2564b3b-f64a-4df4-9e78-f1a994736e35</v>
      </c>
      <c r="Z207" s="16" t="s">
        <v>4358</v>
      </c>
      <c r="AA207" s="16" t="str">
        <f>IF(ISERROR(VLOOKUP($AC207,costing!$A:$BP,3,FALSE)),"",(VLOOKUP($AC207,costing!$A:$BP,3,FALSE)))</f>
        <v>CO002004000000000000000000000000000000</v>
      </c>
      <c r="AB207" s="16" t="str">
        <f>IF(ISERROR(VLOOKUP($AC207,costing!$A:$BP,35,FALSE)),"",(VLOOKUP($AC207,costing!$A:$BP,35,FALSE)))</f>
        <v>47c7ba65-c270-4a7f-91ba-3842eb629ddf</v>
      </c>
      <c r="AC207" s="16" t="s">
        <v>4368</v>
      </c>
    </row>
    <row r="208" spans="1:29" x14ac:dyDescent="0.2">
      <c r="A208" s="184">
        <f>A49+1</f>
        <v>110121011</v>
      </c>
      <c r="B208" s="184">
        <v>10</v>
      </c>
      <c r="C208" s="184">
        <v>12</v>
      </c>
      <c r="D208" s="184">
        <f>D49+1</f>
        <v>5011</v>
      </c>
      <c r="E208" s="184">
        <v>1209</v>
      </c>
      <c r="F208" s="184" t="s">
        <v>662</v>
      </c>
      <c r="G208" s="16" t="s">
        <v>12</v>
      </c>
      <c r="H208" s="16" t="s">
        <v>25</v>
      </c>
      <c r="I208" s="16" t="s">
        <v>28</v>
      </c>
      <c r="J208" s="16" t="s">
        <v>36</v>
      </c>
      <c r="K208" s="16"/>
      <c r="L208" s="16"/>
      <c r="M208" s="16"/>
      <c r="N208" s="16" t="str">
        <f>IF(ISERROR(VLOOKUP($P208,#REF!,4,FALSE)),"",(VLOOKUP($P208,#REF!,4,FALSE)))</f>
        <v/>
      </c>
      <c r="O208" s="16" t="str">
        <f>IF(ISERROR(VLOOKUP($P208,#REF!,34,FALSE)),"",(VLOOKUP($P208,#REF!,34,FALSE)))</f>
        <v/>
      </c>
      <c r="P208" s="16" t="s">
        <v>906</v>
      </c>
      <c r="Q208" s="16" t="e">
        <f>VLOOKUP(C208,'functional class'!B:E,3,FALSE)</f>
        <v>#N/A</v>
      </c>
      <c r="R208" s="16" t="str">
        <f>IF(ISERROR(VLOOKUP($T208,'Funding 5.4'!$A:$BP,3,FALSE)),"",(VLOOKUP($T208,'Funding 5.4'!$A:$BP,3,FALSE)))</f>
        <v>FD006000000000000000000000000000000000</v>
      </c>
      <c r="S208" s="16" t="str">
        <f>IF(ISERROR(VLOOKUP($T208,'Funding 5.4'!$A:$BP,35,FALSE)),"",(VLOOKUP($T208,'Funding 5.4'!$A:$BP,35,FALSE)))</f>
        <v>ac97d0b1-d32f-4077-947c-f147177f7bfb</v>
      </c>
      <c r="T208" s="16" t="s">
        <v>1090</v>
      </c>
      <c r="U208" s="16" t="str">
        <f>IF(F208="gains/losses",IF(ISERROR(VLOOKUP(W208,'item gains&amp;losses'!A:EV,3,FALSE)),"",VLOOKUP(W208,'item gains&amp;losses'!A:EV,3,FALSE)),IF(F208="I",IF(ISERROR(VLOOKUP(W208,'item rev'!A:EV,3,FALSE)),"",VLOOKUP(W208,'item rev'!A:EV,3,FALSE)),IF(F208="e",IF(ISERROR(VLOOKUP(W208,'item exp'!A:BQ,3,FALSE)),"",VLOOKUP(W208,'item exp'!A:BQ,3,FALSE)))))</f>
        <v>IE004000000000000000000000000000000000</v>
      </c>
      <c r="V208" s="16" t="str">
        <f>IF($F208="gains/losses",IF(ISERROR(VLOOKUP($W208,'item gains&amp;losses'!$A:$EV,35,FALSE)),"",VLOOKUP($W208,'item gains&amp;losses'!$A:$EV,35,FALSE)),IF($F208="I",IF(ISERROR(VLOOKUP($W208,'item rev'!$A:$EV,34,FALSE)),"",VLOOKUP($W208,'item rev'!$A:$EV,34,FALSE)),IF($F208="e",IF(ISERROR(VLOOKUP($W208,'item exp'!$A:$BQ,35,FALSE)),"",VLOOKUP($W208,'item exp'!$A:$BQ,35,FALSE)))))</f>
        <v>826f4ab3-8f42-4d1d-b2f1-1051f96bbdfe</v>
      </c>
      <c r="W208" s="16" t="str">
        <f>VLOOKUP(E208,'items list'!B:D,3,FALSE)</f>
        <v xml:space="preserve">Expenditure: Depreciation and Amortisation </v>
      </c>
      <c r="X208" s="16" t="str">
        <f>IF(ISERROR(VLOOKUP($Z208,'reg ind'!$A:$AI,3,FALSE)),"",(VLOOKUP($Z208,'reg ind'!$A:$AI,3,FALSE)))</f>
        <v>RX002003001002003003006001000000000000</v>
      </c>
      <c r="Y208" s="16" t="str">
        <f>IF(ISERROR(VLOOKUP($Z208,'reg ind'!$A:$AI,35,FALSE)),"",(VLOOKUP($Z208,'reg ind'!$A:$AI,35,FALSE)))</f>
        <v>f2564b3b-f64a-4df4-9e78-f1a994736e35</v>
      </c>
      <c r="Z208" s="16" t="s">
        <v>4358</v>
      </c>
      <c r="AA208" s="16" t="str">
        <f>IF(ISERROR(VLOOKUP($AC208,costing!$A:$BP,3,FALSE)),"",(VLOOKUP($AC208,costing!$A:$BP,3,FALSE)))</f>
        <v>CO002004000000000000000000000000000000</v>
      </c>
      <c r="AB208" s="16" t="str">
        <f>IF(ISERROR(VLOOKUP($AC208,costing!$A:$BP,35,FALSE)),"",(VLOOKUP($AC208,costing!$A:$BP,35,FALSE)))</f>
        <v>47c7ba65-c270-4a7f-91ba-3842eb629ddf</v>
      </c>
      <c r="AC208" s="16" t="s">
        <v>4368</v>
      </c>
    </row>
    <row r="209" spans="1:29" x14ac:dyDescent="0.2">
      <c r="A209" s="184"/>
      <c r="B209" s="184">
        <v>10</v>
      </c>
      <c r="C209" s="184">
        <v>12</v>
      </c>
      <c r="D209" s="184">
        <f t="shared" ref="D209:D259" si="8">D50+1</f>
        <v>5011</v>
      </c>
      <c r="E209" s="184">
        <v>1210</v>
      </c>
      <c r="F209" s="184" t="s">
        <v>662</v>
      </c>
      <c r="G209" s="16" t="s">
        <v>12</v>
      </c>
      <c r="H209" s="16" t="s">
        <v>25</v>
      </c>
      <c r="I209" s="16" t="s">
        <v>28</v>
      </c>
      <c r="J209" s="16" t="s">
        <v>36</v>
      </c>
      <c r="K209" s="16"/>
      <c r="L209" s="16"/>
      <c r="M209" s="16"/>
      <c r="N209" s="16" t="str">
        <f>IF(ISERROR(VLOOKUP($P209,#REF!,4,FALSE)),"",(VLOOKUP($P209,#REF!,4,FALSE)))</f>
        <v/>
      </c>
      <c r="O209" s="16" t="str">
        <f>IF(ISERROR(VLOOKUP($P209,#REF!,34,FALSE)),"",(VLOOKUP($P209,#REF!,34,FALSE)))</f>
        <v/>
      </c>
      <c r="P209" s="16" t="s">
        <v>906</v>
      </c>
      <c r="Q209" s="16" t="e">
        <f>VLOOKUP(C209,'functional class'!B:E,3,FALSE)</f>
        <v>#N/A</v>
      </c>
      <c r="R209" s="16" t="str">
        <f>IF(ISERROR(VLOOKUP($T209,'Funding 5.4'!$A:$BP,3,FALSE)),"",(VLOOKUP($T209,'Funding 5.4'!$A:$BP,3,FALSE)))</f>
        <v>FD006000000000000000000000000000000000</v>
      </c>
      <c r="S209" s="16" t="str">
        <f>IF(ISERROR(VLOOKUP($T209,'Funding 5.4'!$A:$BP,35,FALSE)),"",(VLOOKUP($T209,'Funding 5.4'!$A:$BP,35,FALSE)))</f>
        <v>ac97d0b1-d32f-4077-947c-f147177f7bfb</v>
      </c>
      <c r="T209" s="16" t="s">
        <v>1090</v>
      </c>
      <c r="U209" s="16" t="str">
        <f>IF(F209="gains/losses",IF(ISERROR(VLOOKUP(W209,'item gains&amp;losses'!A:EV,3,FALSE)),"",VLOOKUP(W209,'item gains&amp;losses'!A:EV,3,FALSE)),IF(F209="I",IF(ISERROR(VLOOKUP(W209,'item rev'!A:EV,3,FALSE)),"",VLOOKUP(W209,'item rev'!A:EV,3,FALSE)),IF(F209="e",IF(ISERROR(VLOOKUP(W209,'item exp'!A:BQ,3,FALSE)),"",VLOOKUP(W209,'item exp'!A:BQ,3,FALSE)))))</f>
        <v>IE004001000000000000000000000000000000</v>
      </c>
      <c r="V209" s="16" t="str">
        <f>IF($F209="gains/losses",IF(ISERROR(VLOOKUP($W209,'item gains&amp;losses'!$A:$EV,35,FALSE)),"",VLOOKUP($W209,'item gains&amp;losses'!$A:$EV,35,FALSE)),IF($F209="I",IF(ISERROR(VLOOKUP($W209,'item rev'!$A:$EV,34,FALSE)),"",VLOOKUP($W209,'item rev'!$A:$EV,34,FALSE)),IF($F209="e",IF(ISERROR(VLOOKUP($W209,'item exp'!$A:$BQ,35,FALSE)),"",VLOOKUP($W209,'item exp'!$A:$BQ,35,FALSE)))))</f>
        <v>76854408-89c8-4b48-9783-3d1a5ce2396d</v>
      </c>
      <c r="W209" s="16" t="str">
        <f>VLOOKUP(E209,'items list'!B:D,3,FALSE)</f>
        <v>Expenditure: Depreciation and Amortisation  - Amortisation</v>
      </c>
      <c r="X209" s="16" t="str">
        <f>IF(ISERROR(VLOOKUP($Z209,'reg ind'!$A:$AI,3,FALSE)),"",(VLOOKUP($Z209,'reg ind'!$A:$AI,3,FALSE)))</f>
        <v>RX002003001002003003006001000000000000</v>
      </c>
      <c r="Y209" s="16" t="str">
        <f>IF(ISERROR(VLOOKUP($Z209,'reg ind'!$A:$AI,35,FALSE)),"",(VLOOKUP($Z209,'reg ind'!$A:$AI,35,FALSE)))</f>
        <v>f2564b3b-f64a-4df4-9e78-f1a994736e35</v>
      </c>
      <c r="Z209" s="16" t="s">
        <v>4358</v>
      </c>
      <c r="AA209" s="16" t="str">
        <f>IF(ISERROR(VLOOKUP($AC209,costing!$A:$BP,3,FALSE)),"",(VLOOKUP($AC209,costing!$A:$BP,3,FALSE)))</f>
        <v>CO002004000000000000000000000000000000</v>
      </c>
      <c r="AB209" s="16" t="str">
        <f>IF(ISERROR(VLOOKUP($AC209,costing!$A:$BP,35,FALSE)),"",(VLOOKUP($AC209,costing!$A:$BP,35,FALSE)))</f>
        <v>47c7ba65-c270-4a7f-91ba-3842eb629ddf</v>
      </c>
      <c r="AC209" s="16" t="s">
        <v>4368</v>
      </c>
    </row>
    <row r="210" spans="1:29" x14ac:dyDescent="0.2">
      <c r="A210" s="184"/>
      <c r="B210" s="184">
        <v>10</v>
      </c>
      <c r="C210" s="184">
        <v>12</v>
      </c>
      <c r="D210" s="184">
        <f t="shared" si="8"/>
        <v>5011</v>
      </c>
      <c r="E210" s="184">
        <v>1211</v>
      </c>
      <c r="F210" s="184" t="s">
        <v>662</v>
      </c>
      <c r="G210" s="16" t="s">
        <v>12</v>
      </c>
      <c r="H210" s="16" t="s">
        <v>25</v>
      </c>
      <c r="I210" s="16" t="s">
        <v>28</v>
      </c>
      <c r="J210" s="16" t="s">
        <v>36</v>
      </c>
      <c r="K210" s="16"/>
      <c r="L210" s="16"/>
      <c r="M210" s="16"/>
      <c r="N210" s="16" t="str">
        <f>IF(ISERROR(VLOOKUP($P210,#REF!,4,FALSE)),"",(VLOOKUP($P210,#REF!,4,FALSE)))</f>
        <v/>
      </c>
      <c r="O210" s="16" t="str">
        <f>IF(ISERROR(VLOOKUP($P210,#REF!,34,FALSE)),"",(VLOOKUP($P210,#REF!,34,FALSE)))</f>
        <v/>
      </c>
      <c r="P210" s="16" t="s">
        <v>906</v>
      </c>
      <c r="Q210" s="16" t="e">
        <f>VLOOKUP(C210,'functional class'!B:E,3,FALSE)</f>
        <v>#N/A</v>
      </c>
      <c r="R210" s="16" t="str">
        <f>IF(ISERROR(VLOOKUP($T210,'Funding 5.4'!$A:$BP,3,FALSE)),"",(VLOOKUP($T210,'Funding 5.4'!$A:$BP,3,FALSE)))</f>
        <v>FD006000000000000000000000000000000000</v>
      </c>
      <c r="S210" s="16" t="str">
        <f>IF(ISERROR(VLOOKUP($T210,'Funding 5.4'!$A:$BP,35,FALSE)),"",(VLOOKUP($T210,'Funding 5.4'!$A:$BP,35,FALSE)))</f>
        <v>ac97d0b1-d32f-4077-947c-f147177f7bfb</v>
      </c>
      <c r="T210" s="16" t="s">
        <v>1090</v>
      </c>
      <c r="U210" s="16" t="str">
        <f>IF(F210="gains/losses",IF(ISERROR(VLOOKUP(W210,'item gains&amp;losses'!A:EV,3,FALSE)),"",VLOOKUP(W210,'item gains&amp;losses'!A:EV,3,FALSE)),IF(F210="I",IF(ISERROR(VLOOKUP(W210,'item rev'!A:EV,3,FALSE)),"",VLOOKUP(W210,'item rev'!A:EV,3,FALSE)),IF(F210="e",IF(ISERROR(VLOOKUP(W210,'item exp'!A:BQ,3,FALSE)),"",VLOOKUP(W210,'item exp'!A:BQ,3,FALSE)))))</f>
        <v>IE004001001000000000000000000000000000</v>
      </c>
      <c r="V210" s="16" t="str">
        <f>IF($F210="gains/losses",IF(ISERROR(VLOOKUP($W210,'item gains&amp;losses'!$A:$EV,35,FALSE)),"",VLOOKUP($W210,'item gains&amp;losses'!$A:$EV,35,FALSE)),IF($F210="I",IF(ISERROR(VLOOKUP($W210,'item rev'!$A:$EV,34,FALSE)),"",VLOOKUP($W210,'item rev'!$A:$EV,34,FALSE)),IF($F210="e",IF(ISERROR(VLOOKUP($W210,'item exp'!$A:$BQ,35,FALSE)),"",VLOOKUP($W210,'item exp'!$A:$BQ,35,FALSE)))))</f>
        <v>16cd3e5e-de8c-4217-8d60-7da1b5639d47</v>
      </c>
      <c r="W210" s="16" t="str">
        <f>VLOOKUP(E210,'items list'!B:D,3,FALSE)</f>
        <v>Expenditure: Depreciation and Amortisation  - Amortisation: Intangible Assets</v>
      </c>
      <c r="X210" s="16" t="str">
        <f>IF(ISERROR(VLOOKUP($Z210,'reg ind'!$A:$AI,3,FALSE)),"",(VLOOKUP($Z210,'reg ind'!$A:$AI,3,FALSE)))</f>
        <v>RX002003001002003003006001000000000000</v>
      </c>
      <c r="Y210" s="16" t="str">
        <f>IF(ISERROR(VLOOKUP($Z210,'reg ind'!$A:$AI,35,FALSE)),"",(VLOOKUP($Z210,'reg ind'!$A:$AI,35,FALSE)))</f>
        <v>f2564b3b-f64a-4df4-9e78-f1a994736e35</v>
      </c>
      <c r="Z210" s="16" t="s">
        <v>4358</v>
      </c>
      <c r="AA210" s="16" t="str">
        <f>IF(ISERROR(VLOOKUP($AC210,costing!$A:$BP,3,FALSE)),"",(VLOOKUP($AC210,costing!$A:$BP,3,FALSE)))</f>
        <v>CO002004000000000000000000000000000000</v>
      </c>
      <c r="AB210" s="16" t="str">
        <f>IF(ISERROR(VLOOKUP($AC210,costing!$A:$BP,35,FALSE)),"",(VLOOKUP($AC210,costing!$A:$BP,35,FALSE)))</f>
        <v>47c7ba65-c270-4a7f-91ba-3842eb629ddf</v>
      </c>
      <c r="AC210" s="16" t="s">
        <v>4368</v>
      </c>
    </row>
    <row r="211" spans="1:29" x14ac:dyDescent="0.2">
      <c r="A211" s="184"/>
      <c r="B211" s="184">
        <v>10</v>
      </c>
      <c r="C211" s="184">
        <v>12</v>
      </c>
      <c r="D211" s="184">
        <f t="shared" si="8"/>
        <v>5011</v>
      </c>
      <c r="E211" s="184">
        <v>1212</v>
      </c>
      <c r="F211" s="184" t="s">
        <v>662</v>
      </c>
      <c r="G211" s="16" t="s">
        <v>12</v>
      </c>
      <c r="H211" s="16" t="s">
        <v>25</v>
      </c>
      <c r="I211" s="16" t="s">
        <v>28</v>
      </c>
      <c r="J211" s="16" t="s">
        <v>36</v>
      </c>
      <c r="K211" s="16"/>
      <c r="L211" s="16"/>
      <c r="M211" s="16"/>
      <c r="N211" s="16" t="str">
        <f>IF(ISERROR(VLOOKUP($P211,#REF!,4,FALSE)),"",(VLOOKUP($P211,#REF!,4,FALSE)))</f>
        <v/>
      </c>
      <c r="O211" s="16" t="str">
        <f>IF(ISERROR(VLOOKUP($P211,#REF!,34,FALSE)),"",(VLOOKUP($P211,#REF!,34,FALSE)))</f>
        <v/>
      </c>
      <c r="P211" s="16" t="s">
        <v>906</v>
      </c>
      <c r="Q211" s="16" t="e">
        <f>VLOOKUP(C211,'functional class'!B:E,3,FALSE)</f>
        <v>#N/A</v>
      </c>
      <c r="R211" s="16" t="str">
        <f>IF(ISERROR(VLOOKUP($T211,'Funding 5.4'!$A:$BP,3,FALSE)),"",(VLOOKUP($T211,'Funding 5.4'!$A:$BP,3,FALSE)))</f>
        <v>FD006000000000000000000000000000000000</v>
      </c>
      <c r="S211" s="16" t="str">
        <f>IF(ISERROR(VLOOKUP($T211,'Funding 5.4'!$A:$BP,35,FALSE)),"",(VLOOKUP($T211,'Funding 5.4'!$A:$BP,35,FALSE)))</f>
        <v>ac97d0b1-d32f-4077-947c-f147177f7bfb</v>
      </c>
      <c r="T211" s="16" t="s">
        <v>1090</v>
      </c>
      <c r="U211" s="16" t="str">
        <f>IF(F211="gains/losses",IF(ISERROR(VLOOKUP(W211,'item gains&amp;losses'!A:EV,3,FALSE)),"",VLOOKUP(W211,'item gains&amp;losses'!A:EV,3,FALSE)),IF(F211="I",IF(ISERROR(VLOOKUP(W211,'item rev'!A:EV,3,FALSE)),"",VLOOKUP(W211,'item rev'!A:EV,3,FALSE)),IF(F211="e",IF(ISERROR(VLOOKUP(W211,'item exp'!A:BQ,3,FALSE)),"",VLOOKUP(W211,'item exp'!A:BQ,3,FALSE)))))</f>
        <v>IE004002000000000000000000000000000000</v>
      </c>
      <c r="V211" s="16" t="str">
        <f>IF($F211="gains/losses",IF(ISERROR(VLOOKUP($W211,'item gains&amp;losses'!$A:$EV,35,FALSE)),"",VLOOKUP($W211,'item gains&amp;losses'!$A:$EV,35,FALSE)),IF($F211="I",IF(ISERROR(VLOOKUP($W211,'item rev'!$A:$EV,34,FALSE)),"",VLOOKUP($W211,'item rev'!$A:$EV,34,FALSE)),IF($F211="e",IF(ISERROR(VLOOKUP($W211,'item exp'!$A:$BQ,35,FALSE)),"",VLOOKUP($W211,'item exp'!$A:$BQ,35,FALSE)))))</f>
        <v>b3c28110-341b-49db-b54b-29f095146b96</v>
      </c>
      <c r="W211" s="16" t="str">
        <f>VLOOKUP(E211,'items list'!B:D,3,FALSE)</f>
        <v>Expenditure: Depreciation and Amortisation  - Depreciation</v>
      </c>
      <c r="X211" s="16" t="str">
        <f>IF(ISERROR(VLOOKUP($Z211,'reg ind'!$A:$AI,3,FALSE)),"",(VLOOKUP($Z211,'reg ind'!$A:$AI,3,FALSE)))</f>
        <v>RX002003001002003003006001000000000000</v>
      </c>
      <c r="Y211" s="16" t="str">
        <f>IF(ISERROR(VLOOKUP($Z211,'reg ind'!$A:$AI,35,FALSE)),"",(VLOOKUP($Z211,'reg ind'!$A:$AI,35,FALSE)))</f>
        <v>f2564b3b-f64a-4df4-9e78-f1a994736e35</v>
      </c>
      <c r="Z211" s="16" t="s">
        <v>4358</v>
      </c>
      <c r="AA211" s="16" t="str">
        <f>IF(ISERROR(VLOOKUP($AC211,costing!$A:$BP,3,FALSE)),"",(VLOOKUP($AC211,costing!$A:$BP,3,FALSE)))</f>
        <v>CO002004000000000000000000000000000000</v>
      </c>
      <c r="AB211" s="16" t="str">
        <f>IF(ISERROR(VLOOKUP($AC211,costing!$A:$BP,35,FALSE)),"",(VLOOKUP($AC211,costing!$A:$BP,35,FALSE)))</f>
        <v>47c7ba65-c270-4a7f-91ba-3842eb629ddf</v>
      </c>
      <c r="AC211" s="16" t="s">
        <v>4368</v>
      </c>
    </row>
    <row r="212" spans="1:29" x14ac:dyDescent="0.2">
      <c r="A212" s="184"/>
      <c r="B212" s="184">
        <v>10</v>
      </c>
      <c r="C212" s="184">
        <v>12</v>
      </c>
      <c r="D212" s="184">
        <f t="shared" si="8"/>
        <v>5011</v>
      </c>
      <c r="E212" s="184">
        <v>1213</v>
      </c>
      <c r="F212" s="184" t="s">
        <v>662</v>
      </c>
      <c r="G212" s="16" t="s">
        <v>12</v>
      </c>
      <c r="H212" s="16" t="s">
        <v>25</v>
      </c>
      <c r="I212" s="16" t="s">
        <v>28</v>
      </c>
      <c r="J212" s="16" t="s">
        <v>36</v>
      </c>
      <c r="K212" s="16"/>
      <c r="L212" s="16"/>
      <c r="M212" s="16"/>
      <c r="N212" s="16" t="str">
        <f>IF(ISERROR(VLOOKUP($P212,#REF!,4,FALSE)),"",(VLOOKUP($P212,#REF!,4,FALSE)))</f>
        <v/>
      </c>
      <c r="O212" s="16" t="str">
        <f>IF(ISERROR(VLOOKUP($P212,#REF!,34,FALSE)),"",(VLOOKUP($P212,#REF!,34,FALSE)))</f>
        <v/>
      </c>
      <c r="P212" s="16" t="s">
        <v>906</v>
      </c>
      <c r="Q212" s="16" t="e">
        <f>VLOOKUP(C212,'functional class'!B:E,3,FALSE)</f>
        <v>#N/A</v>
      </c>
      <c r="R212" s="16" t="str">
        <f>IF(ISERROR(VLOOKUP($T212,'Funding 5.4'!$A:$BP,3,FALSE)),"",(VLOOKUP($T212,'Funding 5.4'!$A:$BP,3,FALSE)))</f>
        <v>FD006000000000000000000000000000000000</v>
      </c>
      <c r="S212" s="16" t="str">
        <f>IF(ISERROR(VLOOKUP($T212,'Funding 5.4'!$A:$BP,35,FALSE)),"",(VLOOKUP($T212,'Funding 5.4'!$A:$BP,35,FALSE)))</f>
        <v>ac97d0b1-d32f-4077-947c-f147177f7bfb</v>
      </c>
      <c r="T212" s="16" t="s">
        <v>1090</v>
      </c>
      <c r="U212" s="16" t="str">
        <f>IF(F212="gains/losses",IF(ISERROR(VLOOKUP(W212,'item gains&amp;losses'!A:EV,3,FALSE)),"",VLOOKUP(W212,'item gains&amp;losses'!A:EV,3,FALSE)),IF(F212="I",IF(ISERROR(VLOOKUP(W212,'item rev'!A:EV,3,FALSE)),"",VLOOKUP(W212,'item rev'!A:EV,3,FALSE)),IF(F212="e",IF(ISERROR(VLOOKUP(W212,'item exp'!A:BQ,3,FALSE)),"",VLOOKUP(W212,'item exp'!A:BQ,3,FALSE)))))</f>
        <v>IE004002001000000000000000000000000000</v>
      </c>
      <c r="V212" s="16" t="str">
        <f>IF($F212="gains/losses",IF(ISERROR(VLOOKUP($W212,'item gains&amp;losses'!$A:$EV,35,FALSE)),"",VLOOKUP($W212,'item gains&amp;losses'!$A:$EV,35,FALSE)),IF($F212="I",IF(ISERROR(VLOOKUP($W212,'item rev'!$A:$EV,34,FALSE)),"",VLOOKUP($W212,'item rev'!$A:$EV,34,FALSE)),IF($F212="e",IF(ISERROR(VLOOKUP($W212,'item exp'!$A:$BQ,35,FALSE)),"",VLOOKUP($W212,'item exp'!$A:$BQ,35,FALSE)))))</f>
        <v>fd261a44-b633-4d31-9219-6d1a9c544c51</v>
      </c>
      <c r="W212" s="16" t="str">
        <f>VLOOKUP(E212,'items list'!B:D,3,FALSE)</f>
        <v>Expenditure: Depreciation and Amortisation  - Depreciation: Biological Assets</v>
      </c>
      <c r="X212" s="16" t="str">
        <f>IF(ISERROR(VLOOKUP($Z212,'reg ind'!$A:$AI,3,FALSE)),"",(VLOOKUP($Z212,'reg ind'!$A:$AI,3,FALSE)))</f>
        <v>RX002003001002003003006001000000000000</v>
      </c>
      <c r="Y212" s="16" t="str">
        <f>IF(ISERROR(VLOOKUP($Z212,'reg ind'!$A:$AI,35,FALSE)),"",(VLOOKUP($Z212,'reg ind'!$A:$AI,35,FALSE)))</f>
        <v>f2564b3b-f64a-4df4-9e78-f1a994736e35</v>
      </c>
      <c r="Z212" s="16" t="s">
        <v>4358</v>
      </c>
      <c r="AA212" s="16" t="str">
        <f>IF(ISERROR(VLOOKUP($AC212,costing!$A:$BP,3,FALSE)),"",(VLOOKUP($AC212,costing!$A:$BP,3,FALSE)))</f>
        <v>CO002004000000000000000000000000000000</v>
      </c>
      <c r="AB212" s="16" t="str">
        <f>IF(ISERROR(VLOOKUP($AC212,costing!$A:$BP,35,FALSE)),"",(VLOOKUP($AC212,costing!$A:$BP,35,FALSE)))</f>
        <v>47c7ba65-c270-4a7f-91ba-3842eb629ddf</v>
      </c>
      <c r="AC212" s="16" t="s">
        <v>4368</v>
      </c>
    </row>
    <row r="213" spans="1:29" x14ac:dyDescent="0.2">
      <c r="A213" s="184"/>
      <c r="B213" s="184">
        <v>10</v>
      </c>
      <c r="C213" s="184">
        <v>12</v>
      </c>
      <c r="D213" s="184">
        <f t="shared" si="8"/>
        <v>5011</v>
      </c>
      <c r="E213" s="184">
        <v>1214</v>
      </c>
      <c r="F213" s="184" t="s">
        <v>662</v>
      </c>
      <c r="G213" s="16" t="s">
        <v>12</v>
      </c>
      <c r="H213" s="16" t="s">
        <v>25</v>
      </c>
      <c r="I213" s="16" t="s">
        <v>28</v>
      </c>
      <c r="J213" s="16" t="s">
        <v>36</v>
      </c>
      <c r="K213" s="16"/>
      <c r="L213" s="16"/>
      <c r="M213" s="16"/>
      <c r="N213" s="16" t="str">
        <f>IF(ISERROR(VLOOKUP($P213,#REF!,4,FALSE)),"",(VLOOKUP($P213,#REF!,4,FALSE)))</f>
        <v/>
      </c>
      <c r="O213" s="16" t="str">
        <f>IF(ISERROR(VLOOKUP($P213,#REF!,34,FALSE)),"",(VLOOKUP($P213,#REF!,34,FALSE)))</f>
        <v/>
      </c>
      <c r="P213" s="16" t="s">
        <v>906</v>
      </c>
      <c r="Q213" s="16" t="e">
        <f>VLOOKUP(C213,'functional class'!B:E,3,FALSE)</f>
        <v>#N/A</v>
      </c>
      <c r="R213" s="16" t="str">
        <f>IF(ISERROR(VLOOKUP($T213,'Funding 5.4'!$A:$BP,3,FALSE)),"",(VLOOKUP($T213,'Funding 5.4'!$A:$BP,3,FALSE)))</f>
        <v>FD006000000000000000000000000000000000</v>
      </c>
      <c r="S213" s="16" t="str">
        <f>IF(ISERROR(VLOOKUP($T213,'Funding 5.4'!$A:$BP,35,FALSE)),"",(VLOOKUP($T213,'Funding 5.4'!$A:$BP,35,FALSE)))</f>
        <v>ac97d0b1-d32f-4077-947c-f147177f7bfb</v>
      </c>
      <c r="T213" s="16" t="s">
        <v>1090</v>
      </c>
      <c r="U213" s="16" t="str">
        <f>IF(F213="gains/losses",IF(ISERROR(VLOOKUP(W213,'item gains&amp;losses'!A:EV,3,FALSE)),"",VLOOKUP(W213,'item gains&amp;losses'!A:EV,3,FALSE)),IF(F213="I",IF(ISERROR(VLOOKUP(W213,'item rev'!A:EV,3,FALSE)),"",VLOOKUP(W213,'item rev'!A:EV,3,FALSE)),IF(F213="e",IF(ISERROR(VLOOKUP(W213,'item exp'!A:BQ,3,FALSE)),"",VLOOKUP(W213,'item exp'!A:BQ,3,FALSE)))))</f>
        <v>IE004002002000000000000000000000000000</v>
      </c>
      <c r="V213" s="16" t="str">
        <f>IF($F213="gains/losses",IF(ISERROR(VLOOKUP($W213,'item gains&amp;losses'!$A:$EV,35,FALSE)),"",VLOOKUP($W213,'item gains&amp;losses'!$A:$EV,35,FALSE)),IF($F213="I",IF(ISERROR(VLOOKUP($W213,'item rev'!$A:$EV,34,FALSE)),"",VLOOKUP($W213,'item rev'!$A:$EV,34,FALSE)),IF($F213="e",IF(ISERROR(VLOOKUP($W213,'item exp'!$A:$BQ,35,FALSE)),"",VLOOKUP($W213,'item exp'!$A:$BQ,35,FALSE)))))</f>
        <v>f6104c90-c8a6-4434-ad06-dba3375f8279</v>
      </c>
      <c r="W213" s="16" t="str">
        <f>VLOOKUP(E213,'items list'!B:D,3,FALSE)</f>
        <v>Expenditure: Depreciation and Amortisation  - Depreciation: Buildings</v>
      </c>
      <c r="X213" s="16" t="str">
        <f>IF(ISERROR(VLOOKUP($Z213,'reg ind'!$A:$AI,3,FALSE)),"",(VLOOKUP($Z213,'reg ind'!$A:$AI,3,FALSE)))</f>
        <v>RX002003001002003003006001000000000000</v>
      </c>
      <c r="Y213" s="16" t="str">
        <f>IF(ISERROR(VLOOKUP($Z213,'reg ind'!$A:$AI,35,FALSE)),"",(VLOOKUP($Z213,'reg ind'!$A:$AI,35,FALSE)))</f>
        <v>f2564b3b-f64a-4df4-9e78-f1a994736e35</v>
      </c>
      <c r="Z213" s="16" t="s">
        <v>4358</v>
      </c>
      <c r="AA213" s="16" t="str">
        <f>IF(ISERROR(VLOOKUP($AC213,costing!$A:$BP,3,FALSE)),"",(VLOOKUP($AC213,costing!$A:$BP,3,FALSE)))</f>
        <v>CO002004000000000000000000000000000000</v>
      </c>
      <c r="AB213" s="16" t="str">
        <f>IF(ISERROR(VLOOKUP($AC213,costing!$A:$BP,35,FALSE)),"",(VLOOKUP($AC213,costing!$A:$BP,35,FALSE)))</f>
        <v>47c7ba65-c270-4a7f-91ba-3842eb629ddf</v>
      </c>
      <c r="AC213" s="16" t="s">
        <v>4368</v>
      </c>
    </row>
    <row r="214" spans="1:29" x14ac:dyDescent="0.2">
      <c r="A214" s="184"/>
      <c r="B214" s="184">
        <v>10</v>
      </c>
      <c r="C214" s="184">
        <v>12</v>
      </c>
      <c r="D214" s="184">
        <f t="shared" si="8"/>
        <v>5011</v>
      </c>
      <c r="E214" s="184">
        <v>1215</v>
      </c>
      <c r="F214" s="184" t="s">
        <v>662</v>
      </c>
      <c r="G214" s="16" t="s">
        <v>12</v>
      </c>
      <c r="H214" s="16" t="s">
        <v>25</v>
      </c>
      <c r="I214" s="16" t="s">
        <v>28</v>
      </c>
      <c r="J214" s="16" t="s">
        <v>36</v>
      </c>
      <c r="K214" s="16"/>
      <c r="L214" s="16"/>
      <c r="M214" s="16"/>
      <c r="N214" s="16" t="str">
        <f>IF(ISERROR(VLOOKUP($P214,#REF!,4,FALSE)),"",(VLOOKUP($P214,#REF!,4,FALSE)))</f>
        <v/>
      </c>
      <c r="O214" s="16" t="str">
        <f>IF(ISERROR(VLOOKUP($P214,#REF!,34,FALSE)),"",(VLOOKUP($P214,#REF!,34,FALSE)))</f>
        <v/>
      </c>
      <c r="P214" s="16" t="s">
        <v>906</v>
      </c>
      <c r="Q214" s="16" t="e">
        <f>VLOOKUP(C214,'functional class'!B:E,3,FALSE)</f>
        <v>#N/A</v>
      </c>
      <c r="R214" s="16" t="str">
        <f>IF(ISERROR(VLOOKUP($T214,'Funding 5.4'!$A:$BP,3,FALSE)),"",(VLOOKUP($T214,'Funding 5.4'!$A:$BP,3,FALSE)))</f>
        <v>FD006000000000000000000000000000000000</v>
      </c>
      <c r="S214" s="16" t="str">
        <f>IF(ISERROR(VLOOKUP($T214,'Funding 5.4'!$A:$BP,35,FALSE)),"",(VLOOKUP($T214,'Funding 5.4'!$A:$BP,35,FALSE)))</f>
        <v>ac97d0b1-d32f-4077-947c-f147177f7bfb</v>
      </c>
      <c r="T214" s="16" t="s">
        <v>1090</v>
      </c>
      <c r="U214" s="16" t="str">
        <f>IF(F214="gains/losses",IF(ISERROR(VLOOKUP(W214,'item gains&amp;losses'!A:EV,3,FALSE)),"",VLOOKUP(W214,'item gains&amp;losses'!A:EV,3,FALSE)),IF(F214="I",IF(ISERROR(VLOOKUP(W214,'item rev'!A:EV,3,FALSE)),"",VLOOKUP(W214,'item rev'!A:EV,3,FALSE)),IF(F214="e",IF(ISERROR(VLOOKUP(W214,'item exp'!A:BQ,3,FALSE)),"",VLOOKUP(W214,'item exp'!A:BQ,3,FALSE)))))</f>
        <v>IE004002002001000000000000000000000000</v>
      </c>
      <c r="V214" s="16" t="str">
        <f>IF($F214="gains/losses",IF(ISERROR(VLOOKUP($W214,'item gains&amp;losses'!$A:$EV,35,FALSE)),"",VLOOKUP($W214,'item gains&amp;losses'!$A:$EV,35,FALSE)),IF($F214="I",IF(ISERROR(VLOOKUP($W214,'item rev'!$A:$EV,34,FALSE)),"",VLOOKUP($W214,'item rev'!$A:$EV,34,FALSE)),IF($F214="e",IF(ISERROR(VLOOKUP($W214,'item exp'!$A:$BQ,35,FALSE)),"",VLOOKUP($W214,'item exp'!$A:$BQ,35,FALSE)))))</f>
        <v>ef86d439-4ea2-4e9b-b8d3-fab1917eb8a1</v>
      </c>
      <c r="W214" s="16" t="str">
        <f>VLOOKUP(E214,'items list'!B:D,3,FALSE)</f>
        <v>Expenditure: Depreciation and Amortisation  - Depreciation: Buildings - All or excl NERSA</v>
      </c>
      <c r="X214" s="16" t="str">
        <f>IF(ISERROR(VLOOKUP($Z214,'reg ind'!$A:$AI,3,FALSE)),"",(VLOOKUP($Z214,'reg ind'!$A:$AI,3,FALSE)))</f>
        <v>RX002003001002003003006001000000000000</v>
      </c>
      <c r="Y214" s="16" t="str">
        <f>IF(ISERROR(VLOOKUP($Z214,'reg ind'!$A:$AI,35,FALSE)),"",(VLOOKUP($Z214,'reg ind'!$A:$AI,35,FALSE)))</f>
        <v>f2564b3b-f64a-4df4-9e78-f1a994736e35</v>
      </c>
      <c r="Z214" s="16" t="s">
        <v>4358</v>
      </c>
      <c r="AA214" s="16" t="str">
        <f>IF(ISERROR(VLOOKUP($AC214,costing!$A:$BP,3,FALSE)),"",(VLOOKUP($AC214,costing!$A:$BP,3,FALSE)))</f>
        <v>CO002004000000000000000000000000000000</v>
      </c>
      <c r="AB214" s="16" t="str">
        <f>IF(ISERROR(VLOOKUP($AC214,costing!$A:$BP,35,FALSE)),"",(VLOOKUP($AC214,costing!$A:$BP,35,FALSE)))</f>
        <v>47c7ba65-c270-4a7f-91ba-3842eb629ddf</v>
      </c>
      <c r="AC214" s="16" t="s">
        <v>4368</v>
      </c>
    </row>
    <row r="215" spans="1:29" x14ac:dyDescent="0.2">
      <c r="A215" s="184"/>
      <c r="B215" s="184">
        <v>10</v>
      </c>
      <c r="C215" s="184">
        <v>12</v>
      </c>
      <c r="D215" s="184">
        <f t="shared" si="8"/>
        <v>5012</v>
      </c>
      <c r="E215" s="184">
        <v>1216</v>
      </c>
      <c r="F215" s="184" t="s">
        <v>662</v>
      </c>
      <c r="G215" s="16" t="s">
        <v>12</v>
      </c>
      <c r="H215" s="16" t="s">
        <v>25</v>
      </c>
      <c r="I215" s="16" t="s">
        <v>28</v>
      </c>
      <c r="J215" s="16" t="s">
        <v>36</v>
      </c>
      <c r="K215" s="16"/>
      <c r="L215" s="16"/>
      <c r="M215" s="16"/>
      <c r="N215" s="16" t="str">
        <f>IF(ISERROR(VLOOKUP($P215,#REF!,4,FALSE)),"",(VLOOKUP($P215,#REF!,4,FALSE)))</f>
        <v/>
      </c>
      <c r="O215" s="16" t="str">
        <f>IF(ISERROR(VLOOKUP($P215,#REF!,34,FALSE)),"",(VLOOKUP($P215,#REF!,34,FALSE)))</f>
        <v/>
      </c>
      <c r="P215" s="16" t="s">
        <v>906</v>
      </c>
      <c r="Q215" s="16" t="e">
        <f>VLOOKUP(C215,'functional class'!B:E,3,FALSE)</f>
        <v>#N/A</v>
      </c>
      <c r="R215" s="16" t="str">
        <f>IF(ISERROR(VLOOKUP($T215,'Funding 5.4'!$A:$BP,3,FALSE)),"",(VLOOKUP($T215,'Funding 5.4'!$A:$BP,3,FALSE)))</f>
        <v>FD006000000000000000000000000000000000</v>
      </c>
      <c r="S215" s="16" t="str">
        <f>IF(ISERROR(VLOOKUP($T215,'Funding 5.4'!$A:$BP,35,FALSE)),"",(VLOOKUP($T215,'Funding 5.4'!$A:$BP,35,FALSE)))</f>
        <v>ac97d0b1-d32f-4077-947c-f147177f7bfb</v>
      </c>
      <c r="T215" s="16" t="s">
        <v>1090</v>
      </c>
      <c r="U215" s="16" t="str">
        <f>IF(F215="gains/losses",IF(ISERROR(VLOOKUP(W215,'item gains&amp;losses'!A:EV,3,FALSE)),"",VLOOKUP(W215,'item gains&amp;losses'!A:EV,3,FALSE)),IF(F215="I",IF(ISERROR(VLOOKUP(W215,'item rev'!A:EV,3,FALSE)),"",VLOOKUP(W215,'item rev'!A:EV,3,FALSE)),IF(F215="e",IF(ISERROR(VLOOKUP(W215,'item exp'!A:BQ,3,FALSE)),"",VLOOKUP(W215,'item exp'!A:BQ,3,FALSE)))))</f>
        <v>IE004002002002000000000000000000000000</v>
      </c>
      <c r="V215" s="16" t="str">
        <f>IF($F215="gains/losses",IF(ISERROR(VLOOKUP($W215,'item gains&amp;losses'!$A:$EV,35,FALSE)),"",VLOOKUP($W215,'item gains&amp;losses'!$A:$EV,35,FALSE)),IF($F215="I",IF(ISERROR(VLOOKUP($W215,'item rev'!$A:$EV,34,FALSE)),"",VLOOKUP($W215,'item rev'!$A:$EV,34,FALSE)),IF($F215="e",IF(ISERROR(VLOOKUP($W215,'item exp'!$A:$BQ,35,FALSE)),"",VLOOKUP($W215,'item exp'!$A:$BQ,35,FALSE)))))</f>
        <v>4167abb5-5c4a-4d15-a91e-ed56a2587d11</v>
      </c>
      <c r="W215" s="16" t="str">
        <f>VLOOKUP(E215,'items list'!B:D,3,FALSE)</f>
        <v>Expenditure: Depreciation and Amortisation  - Depreciation: Buildings - NERSA</v>
      </c>
      <c r="X215" s="16" t="str">
        <f>IF(ISERROR(VLOOKUP($Z215,'reg ind'!$A:$AI,3,FALSE)),"",(VLOOKUP($Z215,'reg ind'!$A:$AI,3,FALSE)))</f>
        <v>RX002003001002003003006001000000000000</v>
      </c>
      <c r="Y215" s="16" t="str">
        <f>IF(ISERROR(VLOOKUP($Z215,'reg ind'!$A:$AI,35,FALSE)),"",(VLOOKUP($Z215,'reg ind'!$A:$AI,35,FALSE)))</f>
        <v>f2564b3b-f64a-4df4-9e78-f1a994736e35</v>
      </c>
      <c r="Z215" s="16" t="s">
        <v>4358</v>
      </c>
      <c r="AA215" s="16" t="str">
        <f>IF(ISERROR(VLOOKUP($AC215,costing!$A:$BP,3,FALSE)),"",(VLOOKUP($AC215,costing!$A:$BP,3,FALSE)))</f>
        <v>CO002004000000000000000000000000000000</v>
      </c>
      <c r="AB215" s="16" t="str">
        <f>IF(ISERROR(VLOOKUP($AC215,costing!$A:$BP,35,FALSE)),"",(VLOOKUP($AC215,costing!$A:$BP,35,FALSE)))</f>
        <v>47c7ba65-c270-4a7f-91ba-3842eb629ddf</v>
      </c>
      <c r="AC215" s="16" t="s">
        <v>4368</v>
      </c>
    </row>
    <row r="216" spans="1:29" x14ac:dyDescent="0.2">
      <c r="A216" s="184"/>
      <c r="B216" s="184">
        <v>10</v>
      </c>
      <c r="C216" s="184">
        <v>12</v>
      </c>
      <c r="D216" s="184">
        <f t="shared" si="8"/>
        <v>5012</v>
      </c>
      <c r="E216" s="184">
        <v>1217</v>
      </c>
      <c r="F216" s="184" t="s">
        <v>662</v>
      </c>
      <c r="G216" s="16" t="s">
        <v>12</v>
      </c>
      <c r="H216" s="16" t="s">
        <v>25</v>
      </c>
      <c r="I216" s="16" t="s">
        <v>28</v>
      </c>
      <c r="J216" s="16" t="s">
        <v>36</v>
      </c>
      <c r="K216" s="16"/>
      <c r="L216" s="16"/>
      <c r="M216" s="16"/>
      <c r="N216" s="16" t="str">
        <f>IF(ISERROR(VLOOKUP($P216,#REF!,4,FALSE)),"",(VLOOKUP($P216,#REF!,4,FALSE)))</f>
        <v/>
      </c>
      <c r="O216" s="16" t="str">
        <f>IF(ISERROR(VLOOKUP($P216,#REF!,34,FALSE)),"",(VLOOKUP($P216,#REF!,34,FALSE)))</f>
        <v/>
      </c>
      <c r="P216" s="16" t="s">
        <v>906</v>
      </c>
      <c r="Q216" s="16" t="e">
        <f>VLOOKUP(C216,'functional class'!B:E,3,FALSE)</f>
        <v>#N/A</v>
      </c>
      <c r="R216" s="16" t="str">
        <f>IF(ISERROR(VLOOKUP($T216,'Funding 5.4'!$A:$BP,3,FALSE)),"",(VLOOKUP($T216,'Funding 5.4'!$A:$BP,3,FALSE)))</f>
        <v>FD006000000000000000000000000000000000</v>
      </c>
      <c r="S216" s="16" t="str">
        <f>IF(ISERROR(VLOOKUP($T216,'Funding 5.4'!$A:$BP,35,FALSE)),"",(VLOOKUP($T216,'Funding 5.4'!$A:$BP,35,FALSE)))</f>
        <v>ac97d0b1-d32f-4077-947c-f147177f7bfb</v>
      </c>
      <c r="T216" s="16" t="s">
        <v>1090</v>
      </c>
      <c r="U216" s="16" t="str">
        <f>IF(F216="gains/losses",IF(ISERROR(VLOOKUP(W216,'item gains&amp;losses'!A:EV,3,FALSE)),"",VLOOKUP(W216,'item gains&amp;losses'!A:EV,3,FALSE)),IF(F216="I",IF(ISERROR(VLOOKUP(W216,'item rev'!A:EV,3,FALSE)),"",VLOOKUP(W216,'item rev'!A:EV,3,FALSE)),IF(F216="e",IF(ISERROR(VLOOKUP(W216,'item exp'!A:BQ,3,FALSE)),"",VLOOKUP(W216,'item exp'!A:BQ,3,FALSE)))))</f>
        <v>IE004002002002001000000000000000000000</v>
      </c>
      <c r="V216" s="16" t="str">
        <f>IF($F216="gains/losses",IF(ISERROR(VLOOKUP($W216,'item gains&amp;losses'!$A:$EV,35,FALSE)),"",VLOOKUP($W216,'item gains&amp;losses'!$A:$EV,35,FALSE)),IF($F216="I",IF(ISERROR(VLOOKUP($W216,'item rev'!$A:$EV,34,FALSE)),"",VLOOKUP($W216,'item rev'!$A:$EV,34,FALSE)),IF($F216="e",IF(ISERROR(VLOOKUP($W216,'item exp'!$A:$BQ,35,FALSE)),"",VLOOKUP($W216,'item exp'!$A:$BQ,35,FALSE)))))</f>
        <v>fc8d21a7-a0ae-4087-9c82-fc08a9971d76</v>
      </c>
      <c r="W216" s="16" t="str">
        <f>VLOOKUP(E216,'items list'!B:D,3,FALSE)</f>
        <v xml:space="preserve">Expenditure: Depreciation and Amortisation  - Depreciation: Buildings - NERSA: Distribution  </v>
      </c>
      <c r="X216" s="16" t="str">
        <f>IF(ISERROR(VLOOKUP($Z216,'reg ind'!$A:$AI,3,FALSE)),"",(VLOOKUP($Z216,'reg ind'!$A:$AI,3,FALSE)))</f>
        <v>RX002003001002003003006001000000000000</v>
      </c>
      <c r="Y216" s="16" t="str">
        <f>IF(ISERROR(VLOOKUP($Z216,'reg ind'!$A:$AI,35,FALSE)),"",(VLOOKUP($Z216,'reg ind'!$A:$AI,35,FALSE)))</f>
        <v>f2564b3b-f64a-4df4-9e78-f1a994736e35</v>
      </c>
      <c r="Z216" s="16" t="s">
        <v>4358</v>
      </c>
      <c r="AA216" s="16" t="str">
        <f>IF(ISERROR(VLOOKUP($AC216,costing!$A:$BP,3,FALSE)),"",(VLOOKUP($AC216,costing!$A:$BP,3,FALSE)))</f>
        <v>CO002004000000000000000000000000000000</v>
      </c>
      <c r="AB216" s="16" t="str">
        <f>IF(ISERROR(VLOOKUP($AC216,costing!$A:$BP,35,FALSE)),"",(VLOOKUP($AC216,costing!$A:$BP,35,FALSE)))</f>
        <v>47c7ba65-c270-4a7f-91ba-3842eb629ddf</v>
      </c>
      <c r="AC216" s="16" t="s">
        <v>4368</v>
      </c>
    </row>
    <row r="217" spans="1:29" x14ac:dyDescent="0.2">
      <c r="A217" s="184"/>
      <c r="B217" s="184">
        <v>10</v>
      </c>
      <c r="C217" s="184">
        <v>12</v>
      </c>
      <c r="D217" s="184">
        <f t="shared" si="8"/>
        <v>5012</v>
      </c>
      <c r="E217" s="184">
        <v>1218</v>
      </c>
      <c r="F217" s="184" t="s">
        <v>662</v>
      </c>
      <c r="G217" s="16" t="s">
        <v>12</v>
      </c>
      <c r="H217" s="16" t="s">
        <v>25</v>
      </c>
      <c r="I217" s="16" t="s">
        <v>28</v>
      </c>
      <c r="J217" s="16" t="s">
        <v>36</v>
      </c>
      <c r="K217" s="16"/>
      <c r="L217" s="16"/>
      <c r="M217" s="16"/>
      <c r="N217" s="16" t="str">
        <f>IF(ISERROR(VLOOKUP($P217,#REF!,4,FALSE)),"",(VLOOKUP($P217,#REF!,4,FALSE)))</f>
        <v/>
      </c>
      <c r="O217" s="16" t="str">
        <f>IF(ISERROR(VLOOKUP($P217,#REF!,34,FALSE)),"",(VLOOKUP($P217,#REF!,34,FALSE)))</f>
        <v/>
      </c>
      <c r="P217" s="16" t="s">
        <v>906</v>
      </c>
      <c r="Q217" s="16" t="e">
        <f>VLOOKUP(C217,'functional class'!B:E,3,FALSE)</f>
        <v>#N/A</v>
      </c>
      <c r="R217" s="16" t="str">
        <f>IF(ISERROR(VLOOKUP($T217,'Funding 5.4'!$A:$BP,3,FALSE)),"",(VLOOKUP($T217,'Funding 5.4'!$A:$BP,3,FALSE)))</f>
        <v>FD006000000000000000000000000000000000</v>
      </c>
      <c r="S217" s="16" t="str">
        <f>IF(ISERROR(VLOOKUP($T217,'Funding 5.4'!$A:$BP,35,FALSE)),"",(VLOOKUP($T217,'Funding 5.4'!$A:$BP,35,FALSE)))</f>
        <v>ac97d0b1-d32f-4077-947c-f147177f7bfb</v>
      </c>
      <c r="T217" s="16" t="s">
        <v>1090</v>
      </c>
      <c r="U217" s="16" t="str">
        <f>IF(F217="gains/losses",IF(ISERROR(VLOOKUP(W217,'item gains&amp;losses'!A:EV,3,FALSE)),"",VLOOKUP(W217,'item gains&amp;losses'!A:EV,3,FALSE)),IF(F217="I",IF(ISERROR(VLOOKUP(W217,'item rev'!A:EV,3,FALSE)),"",VLOOKUP(W217,'item rev'!A:EV,3,FALSE)),IF(F217="e",IF(ISERROR(VLOOKUP(W217,'item exp'!A:BQ,3,FALSE)),"",VLOOKUP(W217,'item exp'!A:BQ,3,FALSE)))))</f>
        <v>IE004002002002002000000000000000000000</v>
      </c>
      <c r="V217" s="16" t="str">
        <f>IF($F217="gains/losses",IF(ISERROR(VLOOKUP($W217,'item gains&amp;losses'!$A:$EV,35,FALSE)),"",VLOOKUP($W217,'item gains&amp;losses'!$A:$EV,35,FALSE)),IF($F217="I",IF(ISERROR(VLOOKUP($W217,'item rev'!$A:$EV,34,FALSE)),"",VLOOKUP($W217,'item rev'!$A:$EV,34,FALSE)),IF($F217="e",IF(ISERROR(VLOOKUP($W217,'item exp'!$A:$BQ,35,FALSE)),"",VLOOKUP($W217,'item exp'!$A:$BQ,35,FALSE)))))</f>
        <v>0fd810ad-0f1f-42c7-8c55-f4071f5a94e1</v>
      </c>
      <c r="W217" s="16" t="str">
        <f>VLOOKUP(E217,'items list'!B:D,3,FALSE)</f>
        <v xml:space="preserve">Expenditure: Depreciation and Amortisation  - Depreciation: Buildings - NERSA: General Plant </v>
      </c>
      <c r="X217" s="16" t="str">
        <f>IF(ISERROR(VLOOKUP($Z217,'reg ind'!$A:$AI,3,FALSE)),"",(VLOOKUP($Z217,'reg ind'!$A:$AI,3,FALSE)))</f>
        <v>RX002003001002003003006001000000000000</v>
      </c>
      <c r="Y217" s="16" t="str">
        <f>IF(ISERROR(VLOOKUP($Z217,'reg ind'!$A:$AI,35,FALSE)),"",(VLOOKUP($Z217,'reg ind'!$A:$AI,35,FALSE)))</f>
        <v>f2564b3b-f64a-4df4-9e78-f1a994736e35</v>
      </c>
      <c r="Z217" s="16" t="s">
        <v>4358</v>
      </c>
      <c r="AA217" s="16" t="str">
        <f>IF(ISERROR(VLOOKUP($AC217,costing!$A:$BP,3,FALSE)),"",(VLOOKUP($AC217,costing!$A:$BP,3,FALSE)))</f>
        <v>CO002004000000000000000000000000000000</v>
      </c>
      <c r="AB217" s="16" t="str">
        <f>IF(ISERROR(VLOOKUP($AC217,costing!$A:$BP,35,FALSE)),"",(VLOOKUP($AC217,costing!$A:$BP,35,FALSE)))</f>
        <v>47c7ba65-c270-4a7f-91ba-3842eb629ddf</v>
      </c>
      <c r="AC217" s="16" t="s">
        <v>4368</v>
      </c>
    </row>
    <row r="218" spans="1:29" x14ac:dyDescent="0.2">
      <c r="A218" s="184"/>
      <c r="B218" s="184">
        <v>10</v>
      </c>
      <c r="C218" s="184">
        <v>12</v>
      </c>
      <c r="D218" s="184">
        <f t="shared" si="8"/>
        <v>5012</v>
      </c>
      <c r="E218" s="184">
        <v>1219</v>
      </c>
      <c r="F218" s="184" t="s">
        <v>662</v>
      </c>
      <c r="G218" s="16" t="s">
        <v>12</v>
      </c>
      <c r="H218" s="16" t="s">
        <v>25</v>
      </c>
      <c r="I218" s="16" t="s">
        <v>28</v>
      </c>
      <c r="J218" s="16" t="s">
        <v>36</v>
      </c>
      <c r="K218" s="16"/>
      <c r="L218" s="16"/>
      <c r="M218" s="16"/>
      <c r="N218" s="16" t="str">
        <f>IF(ISERROR(VLOOKUP($P218,#REF!,4,FALSE)),"",(VLOOKUP($P218,#REF!,4,FALSE)))</f>
        <v/>
      </c>
      <c r="O218" s="16" t="str">
        <f>IF(ISERROR(VLOOKUP($P218,#REF!,34,FALSE)),"",(VLOOKUP($P218,#REF!,34,FALSE)))</f>
        <v/>
      </c>
      <c r="P218" s="16" t="s">
        <v>906</v>
      </c>
      <c r="Q218" s="16" t="e">
        <f>VLOOKUP(C218,'functional class'!B:E,3,FALSE)</f>
        <v>#N/A</v>
      </c>
      <c r="R218" s="16" t="str">
        <f>IF(ISERROR(VLOOKUP($T218,'Funding 5.4'!$A:$BP,3,FALSE)),"",(VLOOKUP($T218,'Funding 5.4'!$A:$BP,3,FALSE)))</f>
        <v>FD006000000000000000000000000000000000</v>
      </c>
      <c r="S218" s="16" t="str">
        <f>IF(ISERROR(VLOOKUP($T218,'Funding 5.4'!$A:$BP,35,FALSE)),"",(VLOOKUP($T218,'Funding 5.4'!$A:$BP,35,FALSE)))</f>
        <v>ac97d0b1-d32f-4077-947c-f147177f7bfb</v>
      </c>
      <c r="T218" s="16" t="s">
        <v>1090</v>
      </c>
      <c r="U218" s="16" t="str">
        <f>IF(F218="gains/losses",IF(ISERROR(VLOOKUP(W218,'item gains&amp;losses'!A:EV,3,FALSE)),"",VLOOKUP(W218,'item gains&amp;losses'!A:EV,3,FALSE)),IF(F218="I",IF(ISERROR(VLOOKUP(W218,'item rev'!A:EV,3,FALSE)),"",VLOOKUP(W218,'item rev'!A:EV,3,FALSE)),IF(F218="e",IF(ISERROR(VLOOKUP(W218,'item exp'!A:BQ,3,FALSE)),"",VLOOKUP(W218,'item exp'!A:BQ,3,FALSE)))))</f>
        <v>IE004002003000000000000000000000000000</v>
      </c>
      <c r="V218" s="16" t="str">
        <f>IF($F218="gains/losses",IF(ISERROR(VLOOKUP($W218,'item gains&amp;losses'!$A:$EV,35,FALSE)),"",VLOOKUP($W218,'item gains&amp;losses'!$A:$EV,35,FALSE)),IF($F218="I",IF(ISERROR(VLOOKUP($W218,'item rev'!$A:$EV,34,FALSE)),"",VLOOKUP($W218,'item rev'!$A:$EV,34,FALSE)),IF($F218="e",IF(ISERROR(VLOOKUP($W218,'item exp'!$A:$BQ,35,FALSE)),"",VLOOKUP($W218,'item exp'!$A:$BQ,35,FALSE)))))</f>
        <v>5bc4af14-5dea-4fd0-96ec-3bf5c7b882c0</v>
      </c>
      <c r="W218" s="16" t="str">
        <f>VLOOKUP(E218,'items list'!B:D,3,FALSE)</f>
        <v>Expenditure: Depreciation and Amortisation  - Depreciation: Computer Equipment</v>
      </c>
      <c r="X218" s="16" t="str">
        <f>IF(ISERROR(VLOOKUP($Z218,'reg ind'!$A:$AI,3,FALSE)),"",(VLOOKUP($Z218,'reg ind'!$A:$AI,3,FALSE)))</f>
        <v>RX002003001002003003006001000000000000</v>
      </c>
      <c r="Y218" s="16" t="str">
        <f>IF(ISERROR(VLOOKUP($Z218,'reg ind'!$A:$AI,35,FALSE)),"",(VLOOKUP($Z218,'reg ind'!$A:$AI,35,FALSE)))</f>
        <v>f2564b3b-f64a-4df4-9e78-f1a994736e35</v>
      </c>
      <c r="Z218" s="16" t="s">
        <v>4358</v>
      </c>
      <c r="AA218" s="16" t="str">
        <f>IF(ISERROR(VLOOKUP($AC218,costing!$A:$BP,3,FALSE)),"",(VLOOKUP($AC218,costing!$A:$BP,3,FALSE)))</f>
        <v>CO002004000000000000000000000000000000</v>
      </c>
      <c r="AB218" s="16" t="str">
        <f>IF(ISERROR(VLOOKUP($AC218,costing!$A:$BP,35,FALSE)),"",(VLOOKUP($AC218,costing!$A:$BP,35,FALSE)))</f>
        <v>47c7ba65-c270-4a7f-91ba-3842eb629ddf</v>
      </c>
      <c r="AC218" s="16" t="s">
        <v>4368</v>
      </c>
    </row>
    <row r="219" spans="1:29" x14ac:dyDescent="0.2">
      <c r="A219" s="184"/>
      <c r="B219" s="184">
        <v>10</v>
      </c>
      <c r="C219" s="184">
        <v>12</v>
      </c>
      <c r="D219" s="184">
        <f t="shared" si="8"/>
        <v>5012</v>
      </c>
      <c r="E219" s="184">
        <v>1220</v>
      </c>
      <c r="F219" s="184" t="s">
        <v>662</v>
      </c>
      <c r="G219" s="16" t="s">
        <v>12</v>
      </c>
      <c r="H219" s="16" t="s">
        <v>25</v>
      </c>
      <c r="I219" s="16" t="s">
        <v>28</v>
      </c>
      <c r="J219" s="16" t="s">
        <v>36</v>
      </c>
      <c r="K219" s="16"/>
      <c r="L219" s="16"/>
      <c r="M219" s="16"/>
      <c r="N219" s="16" t="str">
        <f>IF(ISERROR(VLOOKUP($P219,#REF!,4,FALSE)),"",(VLOOKUP($P219,#REF!,4,FALSE)))</f>
        <v/>
      </c>
      <c r="O219" s="16" t="str">
        <f>IF(ISERROR(VLOOKUP($P219,#REF!,34,FALSE)),"",(VLOOKUP($P219,#REF!,34,FALSE)))</f>
        <v/>
      </c>
      <c r="P219" s="16" t="s">
        <v>906</v>
      </c>
      <c r="Q219" s="16" t="e">
        <f>VLOOKUP(C219,'functional class'!B:E,3,FALSE)</f>
        <v>#N/A</v>
      </c>
      <c r="R219" s="16" t="str">
        <f>IF(ISERROR(VLOOKUP($T219,'Funding 5.4'!$A:$BP,3,FALSE)),"",(VLOOKUP($T219,'Funding 5.4'!$A:$BP,3,FALSE)))</f>
        <v>FD006000000000000000000000000000000000</v>
      </c>
      <c r="S219" s="16" t="str">
        <f>IF(ISERROR(VLOOKUP($T219,'Funding 5.4'!$A:$BP,35,FALSE)),"",(VLOOKUP($T219,'Funding 5.4'!$A:$BP,35,FALSE)))</f>
        <v>ac97d0b1-d32f-4077-947c-f147177f7bfb</v>
      </c>
      <c r="T219" s="16" t="s">
        <v>1090</v>
      </c>
      <c r="U219" s="16" t="str">
        <f>IF(F219="gains/losses",IF(ISERROR(VLOOKUP(W219,'item gains&amp;losses'!A:EV,3,FALSE)),"",VLOOKUP(W219,'item gains&amp;losses'!A:EV,3,FALSE)),IF(F219="I",IF(ISERROR(VLOOKUP(W219,'item rev'!A:EV,3,FALSE)),"",VLOOKUP(W219,'item rev'!A:EV,3,FALSE)),IF(F219="e",IF(ISERROR(VLOOKUP(W219,'item exp'!A:BQ,3,FALSE)),"",VLOOKUP(W219,'item exp'!A:BQ,3,FALSE)))))</f>
        <v>IE004002003001000000000000000000000000</v>
      </c>
      <c r="V219" s="16" t="str">
        <f>IF($F219="gains/losses",IF(ISERROR(VLOOKUP($W219,'item gains&amp;losses'!$A:$EV,35,FALSE)),"",VLOOKUP($W219,'item gains&amp;losses'!$A:$EV,35,FALSE)),IF($F219="I",IF(ISERROR(VLOOKUP($W219,'item rev'!$A:$EV,34,FALSE)),"",VLOOKUP($W219,'item rev'!$A:$EV,34,FALSE)),IF($F219="e",IF(ISERROR(VLOOKUP($W219,'item exp'!$A:$BQ,35,FALSE)),"",VLOOKUP($W219,'item exp'!$A:$BQ,35,FALSE)))))</f>
        <v>ebad9342-e75b-489b-a620-1c929c06bf36</v>
      </c>
      <c r="W219" s="16" t="str">
        <f>VLOOKUP(E219,'items list'!B:D,3,FALSE)</f>
        <v>Expenditure: Depreciation and Amortisation  - Depreciation: Computer Equipment - All or excl NERSA</v>
      </c>
      <c r="X219" s="16" t="str">
        <f>IF(ISERROR(VLOOKUP($Z219,'reg ind'!$A:$AI,3,FALSE)),"",(VLOOKUP($Z219,'reg ind'!$A:$AI,3,FALSE)))</f>
        <v>RX002003001002003003006001000000000000</v>
      </c>
      <c r="Y219" s="16" t="str">
        <f>IF(ISERROR(VLOOKUP($Z219,'reg ind'!$A:$AI,35,FALSE)),"",(VLOOKUP($Z219,'reg ind'!$A:$AI,35,FALSE)))</f>
        <v>f2564b3b-f64a-4df4-9e78-f1a994736e35</v>
      </c>
      <c r="Z219" s="16" t="s">
        <v>4358</v>
      </c>
      <c r="AA219" s="16" t="str">
        <f>IF(ISERROR(VLOOKUP($AC219,costing!$A:$BP,3,FALSE)),"",(VLOOKUP($AC219,costing!$A:$BP,3,FALSE)))</f>
        <v>CO002004000000000000000000000000000000</v>
      </c>
      <c r="AB219" s="16" t="str">
        <f>IF(ISERROR(VLOOKUP($AC219,costing!$A:$BP,35,FALSE)),"",(VLOOKUP($AC219,costing!$A:$BP,35,FALSE)))</f>
        <v>47c7ba65-c270-4a7f-91ba-3842eb629ddf</v>
      </c>
      <c r="AC219" s="16" t="s">
        <v>4368</v>
      </c>
    </row>
    <row r="220" spans="1:29" x14ac:dyDescent="0.2">
      <c r="A220" s="184"/>
      <c r="B220" s="184">
        <v>10</v>
      </c>
      <c r="C220" s="184">
        <v>12</v>
      </c>
      <c r="D220" s="184">
        <f t="shared" si="8"/>
        <v>5012</v>
      </c>
      <c r="E220" s="184">
        <v>1221</v>
      </c>
      <c r="F220" s="184" t="s">
        <v>662</v>
      </c>
      <c r="G220" s="16" t="s">
        <v>12</v>
      </c>
      <c r="H220" s="16" t="s">
        <v>25</v>
      </c>
      <c r="I220" s="16" t="s">
        <v>28</v>
      </c>
      <c r="J220" s="16" t="s">
        <v>36</v>
      </c>
      <c r="K220" s="16"/>
      <c r="L220" s="16"/>
      <c r="M220" s="16"/>
      <c r="N220" s="16" t="str">
        <f>IF(ISERROR(VLOOKUP($P220,#REF!,4,FALSE)),"",(VLOOKUP($P220,#REF!,4,FALSE)))</f>
        <v/>
      </c>
      <c r="O220" s="16" t="str">
        <f>IF(ISERROR(VLOOKUP($P220,#REF!,34,FALSE)),"",(VLOOKUP($P220,#REF!,34,FALSE)))</f>
        <v/>
      </c>
      <c r="P220" s="16" t="s">
        <v>906</v>
      </c>
      <c r="Q220" s="16" t="e">
        <f>VLOOKUP(C220,'functional class'!B:E,3,FALSE)</f>
        <v>#N/A</v>
      </c>
      <c r="R220" s="16" t="str">
        <f>IF(ISERROR(VLOOKUP($T220,'Funding 5.4'!$A:$BP,3,FALSE)),"",(VLOOKUP($T220,'Funding 5.4'!$A:$BP,3,FALSE)))</f>
        <v>FD006000000000000000000000000000000000</v>
      </c>
      <c r="S220" s="16" t="str">
        <f>IF(ISERROR(VLOOKUP($T220,'Funding 5.4'!$A:$BP,35,FALSE)),"",(VLOOKUP($T220,'Funding 5.4'!$A:$BP,35,FALSE)))</f>
        <v>ac97d0b1-d32f-4077-947c-f147177f7bfb</v>
      </c>
      <c r="T220" s="16" t="s">
        <v>1090</v>
      </c>
      <c r="U220" s="16" t="str">
        <f>IF(F220="gains/losses",IF(ISERROR(VLOOKUP(W220,'item gains&amp;losses'!A:EV,3,FALSE)),"",VLOOKUP(W220,'item gains&amp;losses'!A:EV,3,FALSE)),IF(F220="I",IF(ISERROR(VLOOKUP(W220,'item rev'!A:EV,3,FALSE)),"",VLOOKUP(W220,'item rev'!A:EV,3,FALSE)),IF(F220="e",IF(ISERROR(VLOOKUP(W220,'item exp'!A:BQ,3,FALSE)),"",VLOOKUP(W220,'item exp'!A:BQ,3,FALSE)))))</f>
        <v>IE004002003002000000000000000000000000</v>
      </c>
      <c r="V220" s="16" t="str">
        <f>IF($F220="gains/losses",IF(ISERROR(VLOOKUP($W220,'item gains&amp;losses'!$A:$EV,35,FALSE)),"",VLOOKUP($W220,'item gains&amp;losses'!$A:$EV,35,FALSE)),IF($F220="I",IF(ISERROR(VLOOKUP($W220,'item rev'!$A:$EV,34,FALSE)),"",VLOOKUP($W220,'item rev'!$A:$EV,34,FALSE)),IF($F220="e",IF(ISERROR(VLOOKUP($W220,'item exp'!$A:$BQ,35,FALSE)),"",VLOOKUP($W220,'item exp'!$A:$BQ,35,FALSE)))))</f>
        <v>916995fa-69eb-4738-be56-295952543065</v>
      </c>
      <c r="W220" s="16" t="str">
        <f>VLOOKUP(E220,'items list'!B:D,3,FALSE)</f>
        <v>Expenditure: Depreciation and Amortisation  - Depreciation: Computer Equipment - NERSA</v>
      </c>
      <c r="X220" s="16" t="str">
        <f>IF(ISERROR(VLOOKUP($Z220,'reg ind'!$A:$AI,3,FALSE)),"",(VLOOKUP($Z220,'reg ind'!$A:$AI,3,FALSE)))</f>
        <v>RX002003001002003003006001000000000000</v>
      </c>
      <c r="Y220" s="16" t="str">
        <f>IF(ISERROR(VLOOKUP($Z220,'reg ind'!$A:$AI,35,FALSE)),"",(VLOOKUP($Z220,'reg ind'!$A:$AI,35,FALSE)))</f>
        <v>f2564b3b-f64a-4df4-9e78-f1a994736e35</v>
      </c>
      <c r="Z220" s="16" t="s">
        <v>4358</v>
      </c>
      <c r="AA220" s="16" t="str">
        <f>IF(ISERROR(VLOOKUP($AC220,costing!$A:$BP,3,FALSE)),"",(VLOOKUP($AC220,costing!$A:$BP,3,FALSE)))</f>
        <v>CO002004000000000000000000000000000000</v>
      </c>
      <c r="AB220" s="16" t="str">
        <f>IF(ISERROR(VLOOKUP($AC220,costing!$A:$BP,35,FALSE)),"",(VLOOKUP($AC220,costing!$A:$BP,35,FALSE)))</f>
        <v>47c7ba65-c270-4a7f-91ba-3842eb629ddf</v>
      </c>
      <c r="AC220" s="16" t="s">
        <v>4368</v>
      </c>
    </row>
    <row r="221" spans="1:29" x14ac:dyDescent="0.2">
      <c r="A221" s="184"/>
      <c r="B221" s="184">
        <v>10</v>
      </c>
      <c r="C221" s="184">
        <v>12</v>
      </c>
      <c r="D221" s="184">
        <f t="shared" si="8"/>
        <v>5012</v>
      </c>
      <c r="E221" s="184">
        <v>1222</v>
      </c>
      <c r="F221" s="184" t="s">
        <v>662</v>
      </c>
      <c r="G221" s="16" t="s">
        <v>12</v>
      </c>
      <c r="H221" s="16" t="s">
        <v>25</v>
      </c>
      <c r="I221" s="16" t="s">
        <v>28</v>
      </c>
      <c r="J221" s="16" t="s">
        <v>36</v>
      </c>
      <c r="K221" s="16"/>
      <c r="L221" s="16"/>
      <c r="M221" s="16"/>
      <c r="N221" s="16" t="str">
        <f>IF(ISERROR(VLOOKUP($P221,#REF!,4,FALSE)),"",(VLOOKUP($P221,#REF!,4,FALSE)))</f>
        <v/>
      </c>
      <c r="O221" s="16" t="str">
        <f>IF(ISERROR(VLOOKUP($P221,#REF!,34,FALSE)),"",(VLOOKUP($P221,#REF!,34,FALSE)))</f>
        <v/>
      </c>
      <c r="P221" s="16" t="s">
        <v>906</v>
      </c>
      <c r="Q221" s="16" t="e">
        <f>VLOOKUP(C221,'functional class'!B:E,3,FALSE)</f>
        <v>#N/A</v>
      </c>
      <c r="R221" s="16" t="str">
        <f>IF(ISERROR(VLOOKUP($T221,'Funding 5.4'!$A:$BP,3,FALSE)),"",(VLOOKUP($T221,'Funding 5.4'!$A:$BP,3,FALSE)))</f>
        <v>FD006000000000000000000000000000000000</v>
      </c>
      <c r="S221" s="16" t="str">
        <f>IF(ISERROR(VLOOKUP($T221,'Funding 5.4'!$A:$BP,35,FALSE)),"",(VLOOKUP($T221,'Funding 5.4'!$A:$BP,35,FALSE)))</f>
        <v>ac97d0b1-d32f-4077-947c-f147177f7bfb</v>
      </c>
      <c r="T221" s="16" t="s">
        <v>1090</v>
      </c>
      <c r="U221" s="16" t="str">
        <f>IF(F221="gains/losses",IF(ISERROR(VLOOKUP(W221,'item gains&amp;losses'!A:EV,3,FALSE)),"",VLOOKUP(W221,'item gains&amp;losses'!A:EV,3,FALSE)),IF(F221="I",IF(ISERROR(VLOOKUP(W221,'item rev'!A:EV,3,FALSE)),"",VLOOKUP(W221,'item rev'!A:EV,3,FALSE)),IF(F221="e",IF(ISERROR(VLOOKUP(W221,'item exp'!A:BQ,3,FALSE)),"",VLOOKUP(W221,'item exp'!A:BQ,3,FALSE)))))</f>
        <v>IE004002004000000000000000000000000000</v>
      </c>
      <c r="V221" s="16" t="str">
        <f>IF($F221="gains/losses",IF(ISERROR(VLOOKUP($W221,'item gains&amp;losses'!$A:$EV,35,FALSE)),"",VLOOKUP($W221,'item gains&amp;losses'!$A:$EV,35,FALSE)),IF($F221="I",IF(ISERROR(VLOOKUP($W221,'item rev'!$A:$EV,34,FALSE)),"",VLOOKUP($W221,'item rev'!$A:$EV,34,FALSE)),IF($F221="e",IF(ISERROR(VLOOKUP($W221,'item exp'!$A:$BQ,35,FALSE)),"",VLOOKUP($W221,'item exp'!$A:$BQ,35,FALSE)))))</f>
        <v>cb5cae3e-4698-47cf-99d4-5bc609c98f2a</v>
      </c>
      <c r="W221" s="16" t="str">
        <f>VLOOKUP(E221,'items list'!B:D,3,FALSE)</f>
        <v>Expenditure: Depreciation and Amortisation  - Depreciation: Furniture and Office Equipment</v>
      </c>
      <c r="X221" s="16" t="str">
        <f>IF(ISERROR(VLOOKUP($Z221,'reg ind'!$A:$AI,3,FALSE)),"",(VLOOKUP($Z221,'reg ind'!$A:$AI,3,FALSE)))</f>
        <v>RX002003001002003003006001000000000000</v>
      </c>
      <c r="Y221" s="16" t="str">
        <f>IF(ISERROR(VLOOKUP($Z221,'reg ind'!$A:$AI,35,FALSE)),"",(VLOOKUP($Z221,'reg ind'!$A:$AI,35,FALSE)))</f>
        <v>f2564b3b-f64a-4df4-9e78-f1a994736e35</v>
      </c>
      <c r="Z221" s="16" t="s">
        <v>4358</v>
      </c>
      <c r="AA221" s="16" t="str">
        <f>IF(ISERROR(VLOOKUP($AC221,costing!$A:$BP,3,FALSE)),"",(VLOOKUP($AC221,costing!$A:$BP,3,FALSE)))</f>
        <v>CO002004000000000000000000000000000000</v>
      </c>
      <c r="AB221" s="16" t="str">
        <f>IF(ISERROR(VLOOKUP($AC221,costing!$A:$BP,35,FALSE)),"",(VLOOKUP($AC221,costing!$A:$BP,35,FALSE)))</f>
        <v>47c7ba65-c270-4a7f-91ba-3842eb629ddf</v>
      </c>
      <c r="AC221" s="16" t="s">
        <v>4368</v>
      </c>
    </row>
    <row r="222" spans="1:29" x14ac:dyDescent="0.2">
      <c r="A222" s="184"/>
      <c r="B222" s="184">
        <v>10</v>
      </c>
      <c r="C222" s="184">
        <v>12</v>
      </c>
      <c r="D222" s="184">
        <f t="shared" si="8"/>
        <v>5012</v>
      </c>
      <c r="E222" s="184">
        <v>1223</v>
      </c>
      <c r="F222" s="184" t="s">
        <v>662</v>
      </c>
      <c r="G222" s="16" t="s">
        <v>12</v>
      </c>
      <c r="H222" s="16" t="s">
        <v>25</v>
      </c>
      <c r="I222" s="16" t="s">
        <v>28</v>
      </c>
      <c r="J222" s="16" t="s">
        <v>36</v>
      </c>
      <c r="K222" s="16"/>
      <c r="L222" s="16"/>
      <c r="M222" s="16"/>
      <c r="N222" s="16" t="str">
        <f>IF(ISERROR(VLOOKUP($P222,#REF!,4,FALSE)),"",(VLOOKUP($P222,#REF!,4,FALSE)))</f>
        <v/>
      </c>
      <c r="O222" s="16" t="str">
        <f>IF(ISERROR(VLOOKUP($P222,#REF!,34,FALSE)),"",(VLOOKUP($P222,#REF!,34,FALSE)))</f>
        <v/>
      </c>
      <c r="P222" s="16" t="s">
        <v>906</v>
      </c>
      <c r="Q222" s="16" t="e">
        <f>VLOOKUP(C222,'functional class'!B:E,3,FALSE)</f>
        <v>#N/A</v>
      </c>
      <c r="R222" s="16" t="str">
        <f>IF(ISERROR(VLOOKUP($T222,'Funding 5.4'!$A:$BP,3,FALSE)),"",(VLOOKUP($T222,'Funding 5.4'!$A:$BP,3,FALSE)))</f>
        <v>FD006000000000000000000000000000000000</v>
      </c>
      <c r="S222" s="16" t="str">
        <f>IF(ISERROR(VLOOKUP($T222,'Funding 5.4'!$A:$BP,35,FALSE)),"",(VLOOKUP($T222,'Funding 5.4'!$A:$BP,35,FALSE)))</f>
        <v>ac97d0b1-d32f-4077-947c-f147177f7bfb</v>
      </c>
      <c r="T222" s="16" t="s">
        <v>1090</v>
      </c>
      <c r="U222" s="16" t="str">
        <f>IF(F222="gains/losses",IF(ISERROR(VLOOKUP(W222,'item gains&amp;losses'!A:EV,3,FALSE)),"",VLOOKUP(W222,'item gains&amp;losses'!A:EV,3,FALSE)),IF(F222="I",IF(ISERROR(VLOOKUP(W222,'item rev'!A:EV,3,FALSE)),"",VLOOKUP(W222,'item rev'!A:EV,3,FALSE)),IF(F222="e",IF(ISERROR(VLOOKUP(W222,'item exp'!A:BQ,3,FALSE)),"",VLOOKUP(W222,'item exp'!A:BQ,3,FALSE)))))</f>
        <v>IE004002004001000000000000000000000000</v>
      </c>
      <c r="V222" s="16" t="str">
        <f>IF($F222="gains/losses",IF(ISERROR(VLOOKUP($W222,'item gains&amp;losses'!$A:$EV,35,FALSE)),"",VLOOKUP($W222,'item gains&amp;losses'!$A:$EV,35,FALSE)),IF($F222="I",IF(ISERROR(VLOOKUP($W222,'item rev'!$A:$EV,34,FALSE)),"",VLOOKUP($W222,'item rev'!$A:$EV,34,FALSE)),IF($F222="e",IF(ISERROR(VLOOKUP($W222,'item exp'!$A:$BQ,35,FALSE)),"",VLOOKUP($W222,'item exp'!$A:$BQ,35,FALSE)))))</f>
        <v>3fe94904-692f-41d4-8c2d-6e22117938f5</v>
      </c>
      <c r="W222" s="16" t="str">
        <f>VLOOKUP(E222,'items list'!B:D,3,FALSE)</f>
        <v>Expenditure: Depreciation and Amortisation  - Depreciation: Furniture and Office Equipment - All excl NERSA</v>
      </c>
      <c r="X222" s="16" t="str">
        <f>IF(ISERROR(VLOOKUP($Z222,'reg ind'!$A:$AI,3,FALSE)),"",(VLOOKUP($Z222,'reg ind'!$A:$AI,3,FALSE)))</f>
        <v>RX002003001002003003006001000000000000</v>
      </c>
      <c r="Y222" s="16" t="str">
        <f>IF(ISERROR(VLOOKUP($Z222,'reg ind'!$A:$AI,35,FALSE)),"",(VLOOKUP($Z222,'reg ind'!$A:$AI,35,FALSE)))</f>
        <v>f2564b3b-f64a-4df4-9e78-f1a994736e35</v>
      </c>
      <c r="Z222" s="16" t="s">
        <v>4358</v>
      </c>
      <c r="AA222" s="16" t="str">
        <f>IF(ISERROR(VLOOKUP($AC222,costing!$A:$BP,3,FALSE)),"",(VLOOKUP($AC222,costing!$A:$BP,3,FALSE)))</f>
        <v>CO002004000000000000000000000000000000</v>
      </c>
      <c r="AB222" s="16" t="str">
        <f>IF(ISERROR(VLOOKUP($AC222,costing!$A:$BP,35,FALSE)),"",(VLOOKUP($AC222,costing!$A:$BP,35,FALSE)))</f>
        <v>47c7ba65-c270-4a7f-91ba-3842eb629ddf</v>
      </c>
      <c r="AC222" s="16" t="s">
        <v>4368</v>
      </c>
    </row>
    <row r="223" spans="1:29" x14ac:dyDescent="0.2">
      <c r="A223" s="184"/>
      <c r="B223" s="184">
        <v>10</v>
      </c>
      <c r="C223" s="184">
        <v>12</v>
      </c>
      <c r="D223" s="184">
        <f t="shared" si="8"/>
        <v>5012</v>
      </c>
      <c r="E223" s="184">
        <v>1224</v>
      </c>
      <c r="F223" s="184" t="s">
        <v>662</v>
      </c>
      <c r="G223" s="16" t="s">
        <v>12</v>
      </c>
      <c r="H223" s="16" t="s">
        <v>25</v>
      </c>
      <c r="I223" s="16" t="s">
        <v>28</v>
      </c>
      <c r="J223" s="16" t="s">
        <v>36</v>
      </c>
      <c r="K223" s="16"/>
      <c r="L223" s="16"/>
      <c r="M223" s="16"/>
      <c r="N223" s="16" t="str">
        <f>IF(ISERROR(VLOOKUP($P223,#REF!,4,FALSE)),"",(VLOOKUP($P223,#REF!,4,FALSE)))</f>
        <v/>
      </c>
      <c r="O223" s="16" t="str">
        <f>IF(ISERROR(VLOOKUP($P223,#REF!,34,FALSE)),"",(VLOOKUP($P223,#REF!,34,FALSE)))</f>
        <v/>
      </c>
      <c r="P223" s="16" t="s">
        <v>906</v>
      </c>
      <c r="Q223" s="16" t="e">
        <f>VLOOKUP(C223,'functional class'!B:E,3,FALSE)</f>
        <v>#N/A</v>
      </c>
      <c r="R223" s="16" t="str">
        <f>IF(ISERROR(VLOOKUP($T223,'Funding 5.4'!$A:$BP,3,FALSE)),"",(VLOOKUP($T223,'Funding 5.4'!$A:$BP,3,FALSE)))</f>
        <v>FD006000000000000000000000000000000000</v>
      </c>
      <c r="S223" s="16" t="str">
        <f>IF(ISERROR(VLOOKUP($T223,'Funding 5.4'!$A:$BP,35,FALSE)),"",(VLOOKUP($T223,'Funding 5.4'!$A:$BP,35,FALSE)))</f>
        <v>ac97d0b1-d32f-4077-947c-f147177f7bfb</v>
      </c>
      <c r="T223" s="16" t="s">
        <v>1090</v>
      </c>
      <c r="U223" s="16" t="str">
        <f>IF(F223="gains/losses",IF(ISERROR(VLOOKUP(W223,'item gains&amp;losses'!A:EV,3,FALSE)),"",VLOOKUP(W223,'item gains&amp;losses'!A:EV,3,FALSE)),IF(F223="I",IF(ISERROR(VLOOKUP(W223,'item rev'!A:EV,3,FALSE)),"",VLOOKUP(W223,'item rev'!A:EV,3,FALSE)),IF(F223="e",IF(ISERROR(VLOOKUP(W223,'item exp'!A:BQ,3,FALSE)),"",VLOOKUP(W223,'item exp'!A:BQ,3,FALSE)))))</f>
        <v>IE004002004002000000000000000000000000</v>
      </c>
      <c r="V223" s="16" t="str">
        <f>IF($F223="gains/losses",IF(ISERROR(VLOOKUP($W223,'item gains&amp;losses'!$A:$EV,35,FALSE)),"",VLOOKUP($W223,'item gains&amp;losses'!$A:$EV,35,FALSE)),IF($F223="I",IF(ISERROR(VLOOKUP($W223,'item rev'!$A:$EV,34,FALSE)),"",VLOOKUP($W223,'item rev'!$A:$EV,34,FALSE)),IF($F223="e",IF(ISERROR(VLOOKUP($W223,'item exp'!$A:$BQ,35,FALSE)),"",VLOOKUP($W223,'item exp'!$A:$BQ,35,FALSE)))))</f>
        <v>36bbc59f-102f-426c-9e09-8d9116dee45d</v>
      </c>
      <c r="W223" s="16" t="str">
        <f>VLOOKUP(E223,'items list'!B:D,3,FALSE)</f>
        <v>Expenditure: Depreciation and Amortisation  - Depreciation: Furniture and Office Equipment - NERSA</v>
      </c>
      <c r="X223" s="16" t="str">
        <f>IF(ISERROR(VLOOKUP($Z223,'reg ind'!$A:$AI,3,FALSE)),"",(VLOOKUP($Z223,'reg ind'!$A:$AI,3,FALSE)))</f>
        <v>RX002003001002003003006001000000000000</v>
      </c>
      <c r="Y223" s="16" t="str">
        <f>IF(ISERROR(VLOOKUP($Z223,'reg ind'!$A:$AI,35,FALSE)),"",(VLOOKUP($Z223,'reg ind'!$A:$AI,35,FALSE)))</f>
        <v>f2564b3b-f64a-4df4-9e78-f1a994736e35</v>
      </c>
      <c r="Z223" s="16" t="s">
        <v>4358</v>
      </c>
      <c r="AA223" s="16" t="str">
        <f>IF(ISERROR(VLOOKUP($AC223,costing!$A:$BP,3,FALSE)),"",(VLOOKUP($AC223,costing!$A:$BP,3,FALSE)))</f>
        <v>CO002004000000000000000000000000000000</v>
      </c>
      <c r="AB223" s="16" t="str">
        <f>IF(ISERROR(VLOOKUP($AC223,costing!$A:$BP,35,FALSE)),"",(VLOOKUP($AC223,costing!$A:$BP,35,FALSE)))</f>
        <v>47c7ba65-c270-4a7f-91ba-3842eb629ddf</v>
      </c>
      <c r="AC223" s="16" t="s">
        <v>4368</v>
      </c>
    </row>
    <row r="224" spans="1:29" x14ac:dyDescent="0.2">
      <c r="A224" s="184"/>
      <c r="B224" s="184">
        <v>10</v>
      </c>
      <c r="C224" s="184">
        <v>12</v>
      </c>
      <c r="D224" s="184">
        <f t="shared" si="8"/>
        <v>5013</v>
      </c>
      <c r="E224" s="184">
        <v>1225</v>
      </c>
      <c r="F224" s="184" t="s">
        <v>662</v>
      </c>
      <c r="G224" s="16" t="s">
        <v>12</v>
      </c>
      <c r="H224" s="16" t="s">
        <v>25</v>
      </c>
      <c r="I224" s="16" t="s">
        <v>28</v>
      </c>
      <c r="J224" s="16" t="s">
        <v>36</v>
      </c>
      <c r="K224" s="16"/>
      <c r="L224" s="16"/>
      <c r="M224" s="16"/>
      <c r="N224" s="16" t="str">
        <f>IF(ISERROR(VLOOKUP($P224,#REF!,4,FALSE)),"",(VLOOKUP($P224,#REF!,4,FALSE)))</f>
        <v/>
      </c>
      <c r="O224" s="16" t="str">
        <f>IF(ISERROR(VLOOKUP($P224,#REF!,34,FALSE)),"",(VLOOKUP($P224,#REF!,34,FALSE)))</f>
        <v/>
      </c>
      <c r="P224" s="16" t="s">
        <v>906</v>
      </c>
      <c r="Q224" s="16" t="e">
        <f>VLOOKUP(C224,'functional class'!B:E,3,FALSE)</f>
        <v>#N/A</v>
      </c>
      <c r="R224" s="16" t="str">
        <f>IF(ISERROR(VLOOKUP($T224,'Funding 5.4'!$A:$BP,3,FALSE)),"",(VLOOKUP($T224,'Funding 5.4'!$A:$BP,3,FALSE)))</f>
        <v>FD006000000000000000000000000000000000</v>
      </c>
      <c r="S224" s="16" t="str">
        <f>IF(ISERROR(VLOOKUP($T224,'Funding 5.4'!$A:$BP,35,FALSE)),"",(VLOOKUP($T224,'Funding 5.4'!$A:$BP,35,FALSE)))</f>
        <v>ac97d0b1-d32f-4077-947c-f147177f7bfb</v>
      </c>
      <c r="T224" s="16" t="s">
        <v>1090</v>
      </c>
      <c r="U224" s="16" t="str">
        <f>IF(F224="gains/losses",IF(ISERROR(VLOOKUP(W224,'item gains&amp;losses'!A:EV,3,FALSE)),"",VLOOKUP(W224,'item gains&amp;losses'!A:EV,3,FALSE)),IF(F224="I",IF(ISERROR(VLOOKUP(W224,'item rev'!A:EV,3,FALSE)),"",VLOOKUP(W224,'item rev'!A:EV,3,FALSE)),IF(F224="e",IF(ISERROR(VLOOKUP(W224,'item exp'!A:BQ,3,FALSE)),"",VLOOKUP(W224,'item exp'!A:BQ,3,FALSE)))))</f>
        <v>IE004002005000000000000000000000000000</v>
      </c>
      <c r="V224" s="16" t="str">
        <f>IF($F224="gains/losses",IF(ISERROR(VLOOKUP($W224,'item gains&amp;losses'!$A:$EV,35,FALSE)),"",VLOOKUP($W224,'item gains&amp;losses'!$A:$EV,35,FALSE)),IF($F224="I",IF(ISERROR(VLOOKUP($W224,'item rev'!$A:$EV,34,FALSE)),"",VLOOKUP($W224,'item rev'!$A:$EV,34,FALSE)),IF($F224="e",IF(ISERROR(VLOOKUP($W224,'item exp'!$A:$BQ,35,FALSE)),"",VLOOKUP($W224,'item exp'!$A:$BQ,35,FALSE)))))</f>
        <v>c480d5f0-0da8-4c73-9c1c-48ba187c4a48</v>
      </c>
      <c r="W224" s="16" t="str">
        <f>VLOOKUP(E224,'items list'!B:D,3,FALSE)</f>
        <v>Expenditure: Depreciation and Amortisation  - Depreciation: Infrastructure Airports</v>
      </c>
      <c r="X224" s="16" t="str">
        <f>IF(ISERROR(VLOOKUP($Z224,'reg ind'!$A:$AI,3,FALSE)),"",(VLOOKUP($Z224,'reg ind'!$A:$AI,3,FALSE)))</f>
        <v>RX002003001002003003006001000000000000</v>
      </c>
      <c r="Y224" s="16" t="str">
        <f>IF(ISERROR(VLOOKUP($Z224,'reg ind'!$A:$AI,35,FALSE)),"",(VLOOKUP($Z224,'reg ind'!$A:$AI,35,FALSE)))</f>
        <v>f2564b3b-f64a-4df4-9e78-f1a994736e35</v>
      </c>
      <c r="Z224" s="16" t="s">
        <v>4358</v>
      </c>
      <c r="AA224" s="16" t="str">
        <f>IF(ISERROR(VLOOKUP($AC224,costing!$A:$BP,3,FALSE)),"",(VLOOKUP($AC224,costing!$A:$BP,3,FALSE)))</f>
        <v>CO002004000000000000000000000000000000</v>
      </c>
      <c r="AB224" s="16" t="str">
        <f>IF(ISERROR(VLOOKUP($AC224,costing!$A:$BP,35,FALSE)),"",(VLOOKUP($AC224,costing!$A:$BP,35,FALSE)))</f>
        <v>47c7ba65-c270-4a7f-91ba-3842eb629ddf</v>
      </c>
      <c r="AC224" s="16" t="s">
        <v>4368</v>
      </c>
    </row>
    <row r="225" spans="1:29" x14ac:dyDescent="0.2">
      <c r="A225" s="184"/>
      <c r="B225" s="184">
        <v>10</v>
      </c>
      <c r="C225" s="184">
        <v>12</v>
      </c>
      <c r="D225" s="184">
        <f t="shared" si="8"/>
        <v>5013</v>
      </c>
      <c r="E225" s="184">
        <v>1226</v>
      </c>
      <c r="F225" s="184" t="s">
        <v>662</v>
      </c>
      <c r="G225" s="16" t="s">
        <v>12</v>
      </c>
      <c r="H225" s="16" t="s">
        <v>25</v>
      </c>
      <c r="I225" s="16" t="s">
        <v>28</v>
      </c>
      <c r="J225" s="16" t="s">
        <v>36</v>
      </c>
      <c r="K225" s="16"/>
      <c r="L225" s="16"/>
      <c r="M225" s="16"/>
      <c r="N225" s="16" t="str">
        <f>IF(ISERROR(VLOOKUP($P225,#REF!,4,FALSE)),"",(VLOOKUP($P225,#REF!,4,FALSE)))</f>
        <v/>
      </c>
      <c r="O225" s="16" t="str">
        <f>IF(ISERROR(VLOOKUP($P225,#REF!,34,FALSE)),"",(VLOOKUP($P225,#REF!,34,FALSE)))</f>
        <v/>
      </c>
      <c r="P225" s="16" t="s">
        <v>906</v>
      </c>
      <c r="Q225" s="16" t="e">
        <f>VLOOKUP(C225,'functional class'!B:E,3,FALSE)</f>
        <v>#N/A</v>
      </c>
      <c r="R225" s="16" t="str">
        <f>IF(ISERROR(VLOOKUP($T225,'Funding 5.4'!$A:$BP,3,FALSE)),"",(VLOOKUP($T225,'Funding 5.4'!$A:$BP,3,FALSE)))</f>
        <v>FD006000000000000000000000000000000000</v>
      </c>
      <c r="S225" s="16" t="str">
        <f>IF(ISERROR(VLOOKUP($T225,'Funding 5.4'!$A:$BP,35,FALSE)),"",(VLOOKUP($T225,'Funding 5.4'!$A:$BP,35,FALSE)))</f>
        <v>ac97d0b1-d32f-4077-947c-f147177f7bfb</v>
      </c>
      <c r="T225" s="16" t="s">
        <v>1090</v>
      </c>
      <c r="U225" s="16" t="str">
        <f>IF(F225="gains/losses",IF(ISERROR(VLOOKUP(W225,'item gains&amp;losses'!A:EV,3,FALSE)),"",VLOOKUP(W225,'item gains&amp;losses'!A:EV,3,FALSE)),IF(F225="I",IF(ISERROR(VLOOKUP(W225,'item rev'!A:EV,3,FALSE)),"",VLOOKUP(W225,'item rev'!A:EV,3,FALSE)),IF(F225="e",IF(ISERROR(VLOOKUP(W225,'item exp'!A:BQ,3,FALSE)),"",VLOOKUP(W225,'item exp'!A:BQ,3,FALSE)))))</f>
        <v>IE004002006000000000000000000000000000</v>
      </c>
      <c r="V225" s="16" t="str">
        <f>IF($F225="gains/losses",IF(ISERROR(VLOOKUP($W225,'item gains&amp;losses'!$A:$EV,35,FALSE)),"",VLOOKUP($W225,'item gains&amp;losses'!$A:$EV,35,FALSE)),IF($F225="I",IF(ISERROR(VLOOKUP($W225,'item rev'!$A:$EV,34,FALSE)),"",VLOOKUP($W225,'item rev'!$A:$EV,34,FALSE)),IF($F225="e",IF(ISERROR(VLOOKUP($W225,'item exp'!$A:$BQ,35,FALSE)),"",VLOOKUP($W225,'item exp'!$A:$BQ,35,FALSE)))))</f>
        <v>71096c94-c3b8-4ab8-abe6-3d91616f8141</v>
      </c>
      <c r="W225" s="16" t="str">
        <f>VLOOKUP(E225,'items list'!B:D,3,FALSE)</f>
        <v>Expenditure: Depreciation and Amortisation  - Depreciation: Infrastructure Electricity</v>
      </c>
      <c r="X225" s="16" t="str">
        <f>IF(ISERROR(VLOOKUP($Z225,'reg ind'!$A:$AI,3,FALSE)),"",(VLOOKUP($Z225,'reg ind'!$A:$AI,3,FALSE)))</f>
        <v>RX002003001002003003006001000000000000</v>
      </c>
      <c r="Y225" s="16" t="str">
        <f>IF(ISERROR(VLOOKUP($Z225,'reg ind'!$A:$AI,35,FALSE)),"",(VLOOKUP($Z225,'reg ind'!$A:$AI,35,FALSE)))</f>
        <v>f2564b3b-f64a-4df4-9e78-f1a994736e35</v>
      </c>
      <c r="Z225" s="16" t="s">
        <v>4358</v>
      </c>
      <c r="AA225" s="16" t="str">
        <f>IF(ISERROR(VLOOKUP($AC225,costing!$A:$BP,3,FALSE)),"",(VLOOKUP($AC225,costing!$A:$BP,3,FALSE)))</f>
        <v>CO002004000000000000000000000000000000</v>
      </c>
      <c r="AB225" s="16" t="str">
        <f>IF(ISERROR(VLOOKUP($AC225,costing!$A:$BP,35,FALSE)),"",(VLOOKUP($AC225,costing!$A:$BP,35,FALSE)))</f>
        <v>47c7ba65-c270-4a7f-91ba-3842eb629ddf</v>
      </c>
      <c r="AC225" s="16" t="s">
        <v>4368</v>
      </c>
    </row>
    <row r="226" spans="1:29" x14ac:dyDescent="0.2">
      <c r="A226" s="184"/>
      <c r="B226" s="184">
        <v>10</v>
      </c>
      <c r="C226" s="184">
        <v>12</v>
      </c>
      <c r="D226" s="184">
        <f t="shared" si="8"/>
        <v>5013</v>
      </c>
      <c r="E226" s="184">
        <v>1227</v>
      </c>
      <c r="F226" s="184" t="s">
        <v>662</v>
      </c>
      <c r="G226" s="16" t="s">
        <v>12</v>
      </c>
      <c r="H226" s="16" t="s">
        <v>25</v>
      </c>
      <c r="I226" s="16" t="s">
        <v>28</v>
      </c>
      <c r="J226" s="16" t="s">
        <v>36</v>
      </c>
      <c r="K226" s="16"/>
      <c r="L226" s="16"/>
      <c r="M226" s="16"/>
      <c r="N226" s="16" t="str">
        <f>IF(ISERROR(VLOOKUP($P226,#REF!,4,FALSE)),"",(VLOOKUP($P226,#REF!,4,FALSE)))</f>
        <v/>
      </c>
      <c r="O226" s="16" t="str">
        <f>IF(ISERROR(VLOOKUP($P226,#REF!,34,FALSE)),"",(VLOOKUP($P226,#REF!,34,FALSE)))</f>
        <v/>
      </c>
      <c r="P226" s="16" t="s">
        <v>906</v>
      </c>
      <c r="Q226" s="16" t="e">
        <f>VLOOKUP(C226,'functional class'!B:E,3,FALSE)</f>
        <v>#N/A</v>
      </c>
      <c r="R226" s="16" t="str">
        <f>IF(ISERROR(VLOOKUP($T226,'Funding 5.4'!$A:$BP,3,FALSE)),"",(VLOOKUP($T226,'Funding 5.4'!$A:$BP,3,FALSE)))</f>
        <v>FD006000000000000000000000000000000000</v>
      </c>
      <c r="S226" s="16" t="str">
        <f>IF(ISERROR(VLOOKUP($T226,'Funding 5.4'!$A:$BP,35,FALSE)),"",(VLOOKUP($T226,'Funding 5.4'!$A:$BP,35,FALSE)))</f>
        <v>ac97d0b1-d32f-4077-947c-f147177f7bfb</v>
      </c>
      <c r="T226" s="16" t="s">
        <v>1090</v>
      </c>
      <c r="U226" s="16" t="str">
        <f>IF(F226="gains/losses",IF(ISERROR(VLOOKUP(W226,'item gains&amp;losses'!A:EV,3,FALSE)),"",VLOOKUP(W226,'item gains&amp;losses'!A:EV,3,FALSE)),IF(F226="I",IF(ISERROR(VLOOKUP(W226,'item rev'!A:EV,3,FALSE)),"",VLOOKUP(W226,'item rev'!A:EV,3,FALSE)),IF(F226="e",IF(ISERROR(VLOOKUP(W226,'item exp'!A:BQ,3,FALSE)),"",VLOOKUP(W226,'item exp'!A:BQ,3,FALSE)))))</f>
        <v>IE004002006001000000000000000000000000</v>
      </c>
      <c r="V226" s="16" t="str">
        <f>IF($F226="gains/losses",IF(ISERROR(VLOOKUP($W226,'item gains&amp;losses'!$A:$EV,35,FALSE)),"",VLOOKUP($W226,'item gains&amp;losses'!$A:$EV,35,FALSE)),IF($F226="I",IF(ISERROR(VLOOKUP($W226,'item rev'!$A:$EV,34,FALSE)),"",VLOOKUP($W226,'item rev'!$A:$EV,34,FALSE)),IF($F226="e",IF(ISERROR(VLOOKUP($W226,'item exp'!$A:$BQ,35,FALSE)),"",VLOOKUP($W226,'item exp'!$A:$BQ,35,FALSE)))))</f>
        <v>6cd2778b-2b6f-496e-944f-1640934a3dd4</v>
      </c>
      <c r="W226" s="16" t="str">
        <f>VLOOKUP(E226,'items list'!B:D,3,FALSE)</f>
        <v>Expenditure: Depreciation and Amortisation  - Depreciation: Infrastructure Electricity - All or excl NERSA</v>
      </c>
      <c r="X226" s="16" t="str">
        <f>IF(ISERROR(VLOOKUP($Z226,'reg ind'!$A:$AI,3,FALSE)),"",(VLOOKUP($Z226,'reg ind'!$A:$AI,3,FALSE)))</f>
        <v>RX002003001002003003006001000000000000</v>
      </c>
      <c r="Y226" s="16" t="str">
        <f>IF(ISERROR(VLOOKUP($Z226,'reg ind'!$A:$AI,35,FALSE)),"",(VLOOKUP($Z226,'reg ind'!$A:$AI,35,FALSE)))</f>
        <v>f2564b3b-f64a-4df4-9e78-f1a994736e35</v>
      </c>
      <c r="Z226" s="16" t="s">
        <v>4358</v>
      </c>
      <c r="AA226" s="16" t="str">
        <f>IF(ISERROR(VLOOKUP($AC226,costing!$A:$BP,3,FALSE)),"",(VLOOKUP($AC226,costing!$A:$BP,3,FALSE)))</f>
        <v>CO002004000000000000000000000000000000</v>
      </c>
      <c r="AB226" s="16" t="str">
        <f>IF(ISERROR(VLOOKUP($AC226,costing!$A:$BP,35,FALSE)),"",(VLOOKUP($AC226,costing!$A:$BP,35,FALSE)))</f>
        <v>47c7ba65-c270-4a7f-91ba-3842eb629ddf</v>
      </c>
      <c r="AC226" s="16" t="s">
        <v>4368</v>
      </c>
    </row>
    <row r="227" spans="1:29" x14ac:dyDescent="0.2">
      <c r="A227" s="184"/>
      <c r="B227" s="184">
        <v>10</v>
      </c>
      <c r="C227" s="184">
        <v>12</v>
      </c>
      <c r="D227" s="184">
        <f t="shared" si="8"/>
        <v>5013</v>
      </c>
      <c r="E227" s="184">
        <v>1228</v>
      </c>
      <c r="F227" s="184" t="s">
        <v>662</v>
      </c>
      <c r="G227" s="16" t="s">
        <v>12</v>
      </c>
      <c r="H227" s="16" t="s">
        <v>25</v>
      </c>
      <c r="I227" s="16" t="s">
        <v>28</v>
      </c>
      <c r="J227" s="16" t="s">
        <v>36</v>
      </c>
      <c r="K227" s="16"/>
      <c r="L227" s="16"/>
      <c r="M227" s="16"/>
      <c r="N227" s="16" t="str">
        <f>IF(ISERROR(VLOOKUP($P227,#REF!,4,FALSE)),"",(VLOOKUP($P227,#REF!,4,FALSE)))</f>
        <v/>
      </c>
      <c r="O227" s="16" t="str">
        <f>IF(ISERROR(VLOOKUP($P227,#REF!,34,FALSE)),"",(VLOOKUP($P227,#REF!,34,FALSE)))</f>
        <v/>
      </c>
      <c r="P227" s="16" t="s">
        <v>906</v>
      </c>
      <c r="Q227" s="16" t="e">
        <f>VLOOKUP(C227,'functional class'!B:E,3,FALSE)</f>
        <v>#N/A</v>
      </c>
      <c r="R227" s="16" t="str">
        <f>IF(ISERROR(VLOOKUP($T227,'Funding 5.4'!$A:$BP,3,FALSE)),"",(VLOOKUP($T227,'Funding 5.4'!$A:$BP,3,FALSE)))</f>
        <v>FD006000000000000000000000000000000000</v>
      </c>
      <c r="S227" s="16" t="str">
        <f>IF(ISERROR(VLOOKUP($T227,'Funding 5.4'!$A:$BP,35,FALSE)),"",(VLOOKUP($T227,'Funding 5.4'!$A:$BP,35,FALSE)))</f>
        <v>ac97d0b1-d32f-4077-947c-f147177f7bfb</v>
      </c>
      <c r="T227" s="16" t="s">
        <v>1090</v>
      </c>
      <c r="U227" s="16" t="str">
        <f>IF(F227="gains/losses",IF(ISERROR(VLOOKUP(W227,'item gains&amp;losses'!A:EV,3,FALSE)),"",VLOOKUP(W227,'item gains&amp;losses'!A:EV,3,FALSE)),IF(F227="I",IF(ISERROR(VLOOKUP(W227,'item rev'!A:EV,3,FALSE)),"",VLOOKUP(W227,'item rev'!A:EV,3,FALSE)),IF(F227="e",IF(ISERROR(VLOOKUP(W227,'item exp'!A:BQ,3,FALSE)),"",VLOOKUP(W227,'item exp'!A:BQ,3,FALSE)))))</f>
        <v>IE004002006002000000000000000000000000</v>
      </c>
      <c r="V227" s="16" t="str">
        <f>IF($F227="gains/losses",IF(ISERROR(VLOOKUP($W227,'item gains&amp;losses'!$A:$EV,35,FALSE)),"",VLOOKUP($W227,'item gains&amp;losses'!$A:$EV,35,FALSE)),IF($F227="I",IF(ISERROR(VLOOKUP($W227,'item rev'!$A:$EV,34,FALSE)),"",VLOOKUP($W227,'item rev'!$A:$EV,34,FALSE)),IF($F227="e",IF(ISERROR(VLOOKUP($W227,'item exp'!$A:$BQ,35,FALSE)),"",VLOOKUP($W227,'item exp'!$A:$BQ,35,FALSE)))))</f>
        <v>e1a271ff-db7b-4fe3-8a77-ff231aec8c47</v>
      </c>
      <c r="W227" s="16" t="str">
        <f>VLOOKUP(E227,'items list'!B:D,3,FALSE)</f>
        <v>Expenditure: Depreciation and Amortisation  - Depreciation: Infrastructure Electricity - NERSA</v>
      </c>
      <c r="X227" s="16" t="str">
        <f>IF(ISERROR(VLOOKUP($Z227,'reg ind'!$A:$AI,3,FALSE)),"",(VLOOKUP($Z227,'reg ind'!$A:$AI,3,FALSE)))</f>
        <v>RX002003001002003003006001000000000000</v>
      </c>
      <c r="Y227" s="16" t="str">
        <f>IF(ISERROR(VLOOKUP($Z227,'reg ind'!$A:$AI,35,FALSE)),"",(VLOOKUP($Z227,'reg ind'!$A:$AI,35,FALSE)))</f>
        <v>f2564b3b-f64a-4df4-9e78-f1a994736e35</v>
      </c>
      <c r="Z227" s="16" t="s">
        <v>4358</v>
      </c>
      <c r="AA227" s="16" t="str">
        <f>IF(ISERROR(VLOOKUP($AC227,costing!$A:$BP,3,FALSE)),"",(VLOOKUP($AC227,costing!$A:$BP,3,FALSE)))</f>
        <v>CO002004000000000000000000000000000000</v>
      </c>
      <c r="AB227" s="16" t="str">
        <f>IF(ISERROR(VLOOKUP($AC227,costing!$A:$BP,35,FALSE)),"",(VLOOKUP($AC227,costing!$A:$BP,35,FALSE)))</f>
        <v>47c7ba65-c270-4a7f-91ba-3842eb629ddf</v>
      </c>
      <c r="AC227" s="16" t="s">
        <v>4368</v>
      </c>
    </row>
    <row r="228" spans="1:29" x14ac:dyDescent="0.2">
      <c r="A228" s="184"/>
      <c r="B228" s="184">
        <v>10</v>
      </c>
      <c r="C228" s="184">
        <v>12</v>
      </c>
      <c r="D228" s="184">
        <f t="shared" si="8"/>
        <v>5013</v>
      </c>
      <c r="E228" s="184">
        <v>1229</v>
      </c>
      <c r="F228" s="184" t="s">
        <v>662</v>
      </c>
      <c r="G228" s="16" t="s">
        <v>12</v>
      </c>
      <c r="H228" s="16" t="s">
        <v>25</v>
      </c>
      <c r="I228" s="16" t="s">
        <v>28</v>
      </c>
      <c r="J228" s="16" t="s">
        <v>36</v>
      </c>
      <c r="K228" s="16"/>
      <c r="L228" s="16"/>
      <c r="M228" s="16"/>
      <c r="N228" s="16" t="str">
        <f>IF(ISERROR(VLOOKUP($P228,#REF!,4,FALSE)),"",(VLOOKUP($P228,#REF!,4,FALSE)))</f>
        <v/>
      </c>
      <c r="O228" s="16" t="str">
        <f>IF(ISERROR(VLOOKUP($P228,#REF!,34,FALSE)),"",(VLOOKUP($P228,#REF!,34,FALSE)))</f>
        <v/>
      </c>
      <c r="P228" s="16" t="s">
        <v>906</v>
      </c>
      <c r="Q228" s="16" t="e">
        <f>VLOOKUP(C228,'functional class'!B:E,3,FALSE)</f>
        <v>#N/A</v>
      </c>
      <c r="R228" s="16" t="str">
        <f>IF(ISERROR(VLOOKUP($T228,'Funding 5.4'!$A:$BP,3,FALSE)),"",(VLOOKUP($T228,'Funding 5.4'!$A:$BP,3,FALSE)))</f>
        <v>FD006000000000000000000000000000000000</v>
      </c>
      <c r="S228" s="16" t="str">
        <f>IF(ISERROR(VLOOKUP($T228,'Funding 5.4'!$A:$BP,35,FALSE)),"",(VLOOKUP($T228,'Funding 5.4'!$A:$BP,35,FALSE)))</f>
        <v>ac97d0b1-d32f-4077-947c-f147177f7bfb</v>
      </c>
      <c r="T228" s="16" t="s">
        <v>1090</v>
      </c>
      <c r="U228" s="16" t="str">
        <f>IF(F228="gains/losses",IF(ISERROR(VLOOKUP(W228,'item gains&amp;losses'!A:EV,3,FALSE)),"",VLOOKUP(W228,'item gains&amp;losses'!A:EV,3,FALSE)),IF(F228="I",IF(ISERROR(VLOOKUP(W228,'item rev'!A:EV,3,FALSE)),"",VLOOKUP(W228,'item rev'!A:EV,3,FALSE)),IF(F228="e",IF(ISERROR(VLOOKUP(W228,'item exp'!A:BQ,3,FALSE)),"",VLOOKUP(W228,'item exp'!A:BQ,3,FALSE)))))</f>
        <v>IE004002006002001000000000000000000000</v>
      </c>
      <c r="V228" s="16" t="str">
        <f>IF($F228="gains/losses",IF(ISERROR(VLOOKUP($W228,'item gains&amp;losses'!$A:$EV,35,FALSE)),"",VLOOKUP($W228,'item gains&amp;losses'!$A:$EV,35,FALSE)),IF($F228="I",IF(ISERROR(VLOOKUP($W228,'item rev'!$A:$EV,34,FALSE)),"",VLOOKUP($W228,'item rev'!$A:$EV,34,FALSE)),IF($F228="e",IF(ISERROR(VLOOKUP($W228,'item exp'!$A:$BQ,35,FALSE)),"",VLOOKUP($W228,'item exp'!$A:$BQ,35,FALSE)))))</f>
        <v>70cfd648-4a20-4a90-afc8-6fbc535397d0</v>
      </c>
      <c r="W228" s="16" t="str">
        <f>VLOOKUP(E228,'items list'!B:D,3,FALSE)</f>
        <v xml:space="preserve">Expenditure: Depreciation and Amortisation  - Depreciation: Infrastructure Electricity - NERSA: Transformer Station Equipment - Normally Primary above 132 kv  </v>
      </c>
      <c r="X228" s="16" t="str">
        <f>IF(ISERROR(VLOOKUP($Z228,'reg ind'!$A:$AI,3,FALSE)),"",(VLOOKUP($Z228,'reg ind'!$A:$AI,3,FALSE)))</f>
        <v>RX002003001002003003006001000000000000</v>
      </c>
      <c r="Y228" s="16" t="str">
        <f>IF(ISERROR(VLOOKUP($Z228,'reg ind'!$A:$AI,35,FALSE)),"",(VLOOKUP($Z228,'reg ind'!$A:$AI,35,FALSE)))</f>
        <v>f2564b3b-f64a-4df4-9e78-f1a994736e35</v>
      </c>
      <c r="Z228" s="16" t="s">
        <v>4358</v>
      </c>
      <c r="AA228" s="16" t="str">
        <f>IF(ISERROR(VLOOKUP($AC228,costing!$A:$BP,3,FALSE)),"",(VLOOKUP($AC228,costing!$A:$BP,3,FALSE)))</f>
        <v>CO002004000000000000000000000000000000</v>
      </c>
      <c r="AB228" s="16" t="str">
        <f>IF(ISERROR(VLOOKUP($AC228,costing!$A:$BP,35,FALSE)),"",(VLOOKUP($AC228,costing!$A:$BP,35,FALSE)))</f>
        <v>47c7ba65-c270-4a7f-91ba-3842eb629ddf</v>
      </c>
      <c r="AC228" s="16" t="s">
        <v>4368</v>
      </c>
    </row>
    <row r="229" spans="1:29" x14ac:dyDescent="0.2">
      <c r="A229" s="184"/>
      <c r="B229" s="184">
        <v>10</v>
      </c>
      <c r="C229" s="184">
        <v>12</v>
      </c>
      <c r="D229" s="184">
        <f t="shared" si="8"/>
        <v>5013</v>
      </c>
      <c r="E229" s="184">
        <v>1230</v>
      </c>
      <c r="F229" s="184" t="s">
        <v>662</v>
      </c>
      <c r="G229" s="16" t="s">
        <v>12</v>
      </c>
      <c r="H229" s="16" t="s">
        <v>25</v>
      </c>
      <c r="I229" s="16" t="s">
        <v>28</v>
      </c>
      <c r="J229" s="16" t="s">
        <v>36</v>
      </c>
      <c r="K229" s="16"/>
      <c r="L229" s="16"/>
      <c r="M229" s="16"/>
      <c r="N229" s="16" t="str">
        <f>IF(ISERROR(VLOOKUP($P229,#REF!,4,FALSE)),"",(VLOOKUP($P229,#REF!,4,FALSE)))</f>
        <v/>
      </c>
      <c r="O229" s="16" t="str">
        <f>IF(ISERROR(VLOOKUP($P229,#REF!,34,FALSE)),"",(VLOOKUP($P229,#REF!,34,FALSE)))</f>
        <v/>
      </c>
      <c r="P229" s="16" t="s">
        <v>906</v>
      </c>
      <c r="Q229" s="16" t="e">
        <f>VLOOKUP(C229,'functional class'!B:E,3,FALSE)</f>
        <v>#N/A</v>
      </c>
      <c r="R229" s="16" t="str">
        <f>IF(ISERROR(VLOOKUP($T229,'Funding 5.4'!$A:$BP,3,FALSE)),"",(VLOOKUP($T229,'Funding 5.4'!$A:$BP,3,FALSE)))</f>
        <v>FD006000000000000000000000000000000000</v>
      </c>
      <c r="S229" s="16" t="str">
        <f>IF(ISERROR(VLOOKUP($T229,'Funding 5.4'!$A:$BP,35,FALSE)),"",(VLOOKUP($T229,'Funding 5.4'!$A:$BP,35,FALSE)))</f>
        <v>ac97d0b1-d32f-4077-947c-f147177f7bfb</v>
      </c>
      <c r="T229" s="16" t="s">
        <v>1090</v>
      </c>
      <c r="U229" s="16" t="str">
        <f>IF(F229="gains/losses",IF(ISERROR(VLOOKUP(W229,'item gains&amp;losses'!A:EV,3,FALSE)),"",VLOOKUP(W229,'item gains&amp;losses'!A:EV,3,FALSE)),IF(F229="I",IF(ISERROR(VLOOKUP(W229,'item rev'!A:EV,3,FALSE)),"",VLOOKUP(W229,'item rev'!A:EV,3,FALSE)),IF(F229="e",IF(ISERROR(VLOOKUP(W229,'item exp'!A:BQ,3,FALSE)),"",VLOOKUP(W229,'item exp'!A:BQ,3,FALSE)))))</f>
        <v>IE004002006002002000000000000000000000</v>
      </c>
      <c r="V229" s="16" t="str">
        <f>IF($F229="gains/losses",IF(ISERROR(VLOOKUP($W229,'item gains&amp;losses'!$A:$EV,35,FALSE)),"",VLOOKUP($W229,'item gains&amp;losses'!$A:$EV,35,FALSE)),IF($F229="I",IF(ISERROR(VLOOKUP($W229,'item rev'!$A:$EV,34,FALSE)),"",VLOOKUP($W229,'item rev'!$A:$EV,34,FALSE)),IF($F229="e",IF(ISERROR(VLOOKUP($W229,'item exp'!$A:$BQ,35,FALSE)),"",VLOOKUP($W229,'item exp'!$A:$BQ,35,FALSE)))))</f>
        <v>03e45cdf-9d18-413c-b5a8-bf5610b0555a</v>
      </c>
      <c r="W229" s="16" t="str">
        <f>VLOOKUP(E229,'items list'!B:D,3,FALSE)</f>
        <v>Expenditure: Depreciation and Amortisation  - Depreciation: Infrastructure Electricity - NERSA: Transformer Station Equipment - Normally Primary below 132 kv</v>
      </c>
      <c r="X229" s="16" t="str">
        <f>IF(ISERROR(VLOOKUP($Z229,'reg ind'!$A:$AI,3,FALSE)),"",(VLOOKUP($Z229,'reg ind'!$A:$AI,3,FALSE)))</f>
        <v>RX002003001002003003006001000000000000</v>
      </c>
      <c r="Y229" s="16" t="str">
        <f>IF(ISERROR(VLOOKUP($Z229,'reg ind'!$A:$AI,35,FALSE)),"",(VLOOKUP($Z229,'reg ind'!$A:$AI,35,FALSE)))</f>
        <v>f2564b3b-f64a-4df4-9e78-f1a994736e35</v>
      </c>
      <c r="Z229" s="16" t="s">
        <v>4358</v>
      </c>
      <c r="AA229" s="16" t="str">
        <f>IF(ISERROR(VLOOKUP($AC229,costing!$A:$BP,3,FALSE)),"",(VLOOKUP($AC229,costing!$A:$BP,3,FALSE)))</f>
        <v>CO002004000000000000000000000000000000</v>
      </c>
      <c r="AB229" s="16" t="str">
        <f>IF(ISERROR(VLOOKUP($AC229,costing!$A:$BP,35,FALSE)),"",(VLOOKUP($AC229,costing!$A:$BP,35,FALSE)))</f>
        <v>47c7ba65-c270-4a7f-91ba-3842eb629ddf</v>
      </c>
      <c r="AC229" s="16" t="s">
        <v>4368</v>
      </c>
    </row>
    <row r="230" spans="1:29" x14ac:dyDescent="0.2">
      <c r="A230" s="184"/>
      <c r="B230" s="184">
        <v>10</v>
      </c>
      <c r="C230" s="184">
        <v>12</v>
      </c>
      <c r="D230" s="184">
        <f t="shared" si="8"/>
        <v>5013</v>
      </c>
      <c r="E230" s="184">
        <v>1231</v>
      </c>
      <c r="F230" s="184" t="s">
        <v>662</v>
      </c>
      <c r="G230" s="16" t="s">
        <v>12</v>
      </c>
      <c r="H230" s="16" t="s">
        <v>25</v>
      </c>
      <c r="I230" s="16" t="s">
        <v>28</v>
      </c>
      <c r="J230" s="16" t="s">
        <v>36</v>
      </c>
      <c r="K230" s="16"/>
      <c r="L230" s="16"/>
      <c r="M230" s="16"/>
      <c r="N230" s="16" t="str">
        <f>IF(ISERROR(VLOOKUP($P230,#REF!,4,FALSE)),"",(VLOOKUP($P230,#REF!,4,FALSE)))</f>
        <v/>
      </c>
      <c r="O230" s="16" t="str">
        <f>IF(ISERROR(VLOOKUP($P230,#REF!,34,FALSE)),"",(VLOOKUP($P230,#REF!,34,FALSE)))</f>
        <v/>
      </c>
      <c r="P230" s="16" t="s">
        <v>906</v>
      </c>
      <c r="Q230" s="16" t="e">
        <f>VLOOKUP(C230,'functional class'!B:E,3,FALSE)</f>
        <v>#N/A</v>
      </c>
      <c r="R230" s="16" t="str">
        <f>IF(ISERROR(VLOOKUP($T230,'Funding 5.4'!$A:$BP,3,FALSE)),"",(VLOOKUP($T230,'Funding 5.4'!$A:$BP,3,FALSE)))</f>
        <v>FD006000000000000000000000000000000000</v>
      </c>
      <c r="S230" s="16" t="str">
        <f>IF(ISERROR(VLOOKUP($T230,'Funding 5.4'!$A:$BP,35,FALSE)),"",(VLOOKUP($T230,'Funding 5.4'!$A:$BP,35,FALSE)))</f>
        <v>ac97d0b1-d32f-4077-947c-f147177f7bfb</v>
      </c>
      <c r="T230" s="16" t="s">
        <v>1090</v>
      </c>
      <c r="U230" s="16" t="str">
        <f>IF(F230="gains/losses",IF(ISERROR(VLOOKUP(W230,'item gains&amp;losses'!A:EV,3,FALSE)),"",VLOOKUP(W230,'item gains&amp;losses'!A:EV,3,FALSE)),IF(F230="I",IF(ISERROR(VLOOKUP(W230,'item rev'!A:EV,3,FALSE)),"",VLOOKUP(W230,'item rev'!A:EV,3,FALSE)),IF(F230="e",IF(ISERROR(VLOOKUP(W230,'item exp'!A:BQ,3,FALSE)),"",VLOOKUP(W230,'item exp'!A:BQ,3,FALSE)))))</f>
        <v>IE004002006002003000000000000000000000</v>
      </c>
      <c r="V230" s="16" t="str">
        <f>IF($F230="gains/losses",IF(ISERROR(VLOOKUP($W230,'item gains&amp;losses'!$A:$EV,35,FALSE)),"",VLOOKUP($W230,'item gains&amp;losses'!$A:$EV,35,FALSE)),IF($F230="I",IF(ISERROR(VLOOKUP($W230,'item rev'!$A:$EV,34,FALSE)),"",VLOOKUP($W230,'item rev'!$A:$EV,34,FALSE)),IF($F230="e",IF(ISERROR(VLOOKUP($W230,'item exp'!$A:$BQ,35,FALSE)),"",VLOOKUP($W230,'item exp'!$A:$BQ,35,FALSE)))))</f>
        <v>b280c187-496d-4ee4-a10b-6b112a91b690</v>
      </c>
      <c r="W230" s="16" t="str">
        <f>VLOOKUP(E230,'items list'!B:D,3,FALSE)</f>
        <v>Expenditure: Depreciation and Amortisation  - Depreciation: Infrastructure Electricity - NERSA: System Communication and Control</v>
      </c>
      <c r="X230" s="16" t="str">
        <f>IF(ISERROR(VLOOKUP($Z230,'reg ind'!$A:$AI,3,FALSE)),"",(VLOOKUP($Z230,'reg ind'!$A:$AI,3,FALSE)))</f>
        <v>RX002003001002003003006001000000000000</v>
      </c>
      <c r="Y230" s="16" t="str">
        <f>IF(ISERROR(VLOOKUP($Z230,'reg ind'!$A:$AI,35,FALSE)),"",(VLOOKUP($Z230,'reg ind'!$A:$AI,35,FALSE)))</f>
        <v>f2564b3b-f64a-4df4-9e78-f1a994736e35</v>
      </c>
      <c r="Z230" s="16" t="s">
        <v>4358</v>
      </c>
      <c r="AA230" s="16" t="str">
        <f>IF(ISERROR(VLOOKUP($AC230,costing!$A:$BP,3,FALSE)),"",(VLOOKUP($AC230,costing!$A:$BP,3,FALSE)))</f>
        <v>CO002004000000000000000000000000000000</v>
      </c>
      <c r="AB230" s="16" t="str">
        <f>IF(ISERROR(VLOOKUP($AC230,costing!$A:$BP,35,FALSE)),"",(VLOOKUP($AC230,costing!$A:$BP,35,FALSE)))</f>
        <v>47c7ba65-c270-4a7f-91ba-3842eb629ddf</v>
      </c>
      <c r="AC230" s="16" t="s">
        <v>4368</v>
      </c>
    </row>
    <row r="231" spans="1:29" x14ac:dyDescent="0.2">
      <c r="A231" s="184"/>
      <c r="B231" s="184">
        <v>10</v>
      </c>
      <c r="C231" s="184">
        <v>12</v>
      </c>
      <c r="D231" s="184">
        <f t="shared" si="8"/>
        <v>5013</v>
      </c>
      <c r="E231" s="184">
        <v>1232</v>
      </c>
      <c r="F231" s="184" t="s">
        <v>662</v>
      </c>
      <c r="G231" s="16" t="s">
        <v>12</v>
      </c>
      <c r="H231" s="16" t="s">
        <v>25</v>
      </c>
      <c r="I231" s="16" t="s">
        <v>28</v>
      </c>
      <c r="J231" s="16" t="s">
        <v>36</v>
      </c>
      <c r="K231" s="16"/>
      <c r="L231" s="16"/>
      <c r="M231" s="16"/>
      <c r="N231" s="16" t="str">
        <f>IF(ISERROR(VLOOKUP($P231,#REF!,4,FALSE)),"",(VLOOKUP($P231,#REF!,4,FALSE)))</f>
        <v/>
      </c>
      <c r="O231" s="16" t="str">
        <f>IF(ISERROR(VLOOKUP($P231,#REF!,34,FALSE)),"",(VLOOKUP($P231,#REF!,34,FALSE)))</f>
        <v/>
      </c>
      <c r="P231" s="16" t="s">
        <v>906</v>
      </c>
      <c r="Q231" s="16" t="e">
        <f>VLOOKUP(C231,'functional class'!B:E,3,FALSE)</f>
        <v>#N/A</v>
      </c>
      <c r="R231" s="16" t="str">
        <f>IF(ISERROR(VLOOKUP($T231,'Funding 5.4'!$A:$BP,3,FALSE)),"",(VLOOKUP($T231,'Funding 5.4'!$A:$BP,3,FALSE)))</f>
        <v>FD006000000000000000000000000000000000</v>
      </c>
      <c r="S231" s="16" t="str">
        <f>IF(ISERROR(VLOOKUP($T231,'Funding 5.4'!$A:$BP,35,FALSE)),"",(VLOOKUP($T231,'Funding 5.4'!$A:$BP,35,FALSE)))</f>
        <v>ac97d0b1-d32f-4077-947c-f147177f7bfb</v>
      </c>
      <c r="T231" s="16" t="s">
        <v>1090</v>
      </c>
      <c r="U231" s="16" t="str">
        <f>IF(F231="gains/losses",IF(ISERROR(VLOOKUP(W231,'item gains&amp;losses'!A:EV,3,FALSE)),"",VLOOKUP(W231,'item gains&amp;losses'!A:EV,3,FALSE)),IF(F231="I",IF(ISERROR(VLOOKUP(W231,'item rev'!A:EV,3,FALSE)),"",VLOOKUP(W231,'item rev'!A:EV,3,FALSE)),IF(F231="e",IF(ISERROR(VLOOKUP(W231,'item exp'!A:BQ,3,FALSE)),"",VLOOKUP(W231,'item exp'!A:BQ,3,FALSE)))))</f>
        <v>IE004002006002004000000000000000000000</v>
      </c>
      <c r="V231" s="16" t="str">
        <f>IF($F231="gains/losses",IF(ISERROR(VLOOKUP($W231,'item gains&amp;losses'!$A:$EV,35,FALSE)),"",VLOOKUP($W231,'item gains&amp;losses'!$A:$EV,35,FALSE)),IF($F231="I",IF(ISERROR(VLOOKUP($W231,'item rev'!$A:$EV,34,FALSE)),"",VLOOKUP($W231,'item rev'!$A:$EV,34,FALSE)),IF($F231="e",IF(ISERROR(VLOOKUP($W231,'item exp'!$A:$BQ,35,FALSE)),"",VLOOKUP($W231,'item exp'!$A:$BQ,35,FALSE)))))</f>
        <v>f95aebcf-1c79-4299-9f31-e30164e0a1e1</v>
      </c>
      <c r="W231" s="16" t="str">
        <f>VLOOKUP(E231,'items list'!B:D,3,FALSE)</f>
        <v>Expenditure: Depreciation and Amortisation  - Depreciation: Infrastructure Electricity - NERSA: Storage Battery Equipment</v>
      </c>
      <c r="X231" s="16" t="str">
        <f>IF(ISERROR(VLOOKUP($Z231,'reg ind'!$A:$AI,3,FALSE)),"",(VLOOKUP($Z231,'reg ind'!$A:$AI,3,FALSE)))</f>
        <v>RX002003001002003003006001000000000000</v>
      </c>
      <c r="Y231" s="16" t="str">
        <f>IF(ISERROR(VLOOKUP($Z231,'reg ind'!$A:$AI,35,FALSE)),"",(VLOOKUP($Z231,'reg ind'!$A:$AI,35,FALSE)))</f>
        <v>f2564b3b-f64a-4df4-9e78-f1a994736e35</v>
      </c>
      <c r="Z231" s="16" t="s">
        <v>4358</v>
      </c>
      <c r="AA231" s="16" t="str">
        <f>IF(ISERROR(VLOOKUP($AC231,costing!$A:$BP,3,FALSE)),"",(VLOOKUP($AC231,costing!$A:$BP,3,FALSE)))</f>
        <v>CO002004000000000000000000000000000000</v>
      </c>
      <c r="AB231" s="16" t="str">
        <f>IF(ISERROR(VLOOKUP($AC231,costing!$A:$BP,35,FALSE)),"",(VLOOKUP($AC231,costing!$A:$BP,35,FALSE)))</f>
        <v>47c7ba65-c270-4a7f-91ba-3842eb629ddf</v>
      </c>
      <c r="AC231" s="16" t="s">
        <v>4368</v>
      </c>
    </row>
    <row r="232" spans="1:29" x14ac:dyDescent="0.2">
      <c r="A232" s="184"/>
      <c r="B232" s="184">
        <v>10</v>
      </c>
      <c r="C232" s="184">
        <v>12</v>
      </c>
      <c r="D232" s="184">
        <f t="shared" si="8"/>
        <v>5013</v>
      </c>
      <c r="E232" s="184">
        <v>1233</v>
      </c>
      <c r="F232" s="184" t="s">
        <v>662</v>
      </c>
      <c r="G232" s="16" t="s">
        <v>12</v>
      </c>
      <c r="H232" s="16" t="s">
        <v>25</v>
      </c>
      <c r="I232" s="16" t="s">
        <v>28</v>
      </c>
      <c r="J232" s="16" t="s">
        <v>36</v>
      </c>
      <c r="K232" s="16"/>
      <c r="L232" s="16"/>
      <c r="M232" s="16"/>
      <c r="N232" s="16" t="str">
        <f>IF(ISERROR(VLOOKUP($P232,#REF!,4,FALSE)),"",(VLOOKUP($P232,#REF!,4,FALSE)))</f>
        <v/>
      </c>
      <c r="O232" s="16" t="str">
        <f>IF(ISERROR(VLOOKUP($P232,#REF!,34,FALSE)),"",(VLOOKUP($P232,#REF!,34,FALSE)))</f>
        <v/>
      </c>
      <c r="P232" s="16" t="s">
        <v>906</v>
      </c>
      <c r="Q232" s="16" t="e">
        <f>VLOOKUP(C232,'functional class'!B:E,3,FALSE)</f>
        <v>#N/A</v>
      </c>
      <c r="R232" s="16" t="str">
        <f>IF(ISERROR(VLOOKUP($T232,'Funding 5.4'!$A:$BP,3,FALSE)),"",(VLOOKUP($T232,'Funding 5.4'!$A:$BP,3,FALSE)))</f>
        <v>FD006000000000000000000000000000000000</v>
      </c>
      <c r="S232" s="16" t="str">
        <f>IF(ISERROR(VLOOKUP($T232,'Funding 5.4'!$A:$BP,35,FALSE)),"",(VLOOKUP($T232,'Funding 5.4'!$A:$BP,35,FALSE)))</f>
        <v>ac97d0b1-d32f-4077-947c-f147177f7bfb</v>
      </c>
      <c r="T232" s="16" t="s">
        <v>1090</v>
      </c>
      <c r="U232" s="16" t="str">
        <f>IF(F232="gains/losses",IF(ISERROR(VLOOKUP(W232,'item gains&amp;losses'!A:EV,3,FALSE)),"",VLOOKUP(W232,'item gains&amp;losses'!A:EV,3,FALSE)),IF(F232="I",IF(ISERROR(VLOOKUP(W232,'item rev'!A:EV,3,FALSE)),"",VLOOKUP(W232,'item rev'!A:EV,3,FALSE)),IF(F232="e",IF(ISERROR(VLOOKUP(W232,'item exp'!A:BQ,3,FALSE)),"",VLOOKUP(W232,'item exp'!A:BQ,3,FALSE)))))</f>
        <v>IE004002006002005000000000000000000000</v>
      </c>
      <c r="V232" s="16" t="str">
        <f>IF($F232="gains/losses",IF(ISERROR(VLOOKUP($W232,'item gains&amp;losses'!$A:$EV,35,FALSE)),"",VLOOKUP($W232,'item gains&amp;losses'!$A:$EV,35,FALSE)),IF($F232="I",IF(ISERROR(VLOOKUP($W232,'item rev'!$A:$EV,34,FALSE)),"",VLOOKUP($W232,'item rev'!$A:$EV,34,FALSE)),IF($F232="e",IF(ISERROR(VLOOKUP($W232,'item exp'!$A:$BQ,35,FALSE)),"",VLOOKUP($W232,'item exp'!$A:$BQ,35,FALSE)))))</f>
        <v>5f1688da-d82b-4b58-97d5-8eb6b1722083</v>
      </c>
      <c r="W232" s="16" t="str">
        <f>VLOOKUP(E232,'items list'!B:D,3,FALSE)</f>
        <v>Expenditure: Depreciation and Amortisation  - Depreciation: Infrastructure Electricity - NERSA: Poles, Towers and Fixtures</v>
      </c>
      <c r="X232" s="16" t="str">
        <f>IF(ISERROR(VLOOKUP($Z232,'reg ind'!$A:$AI,3,FALSE)),"",(VLOOKUP($Z232,'reg ind'!$A:$AI,3,FALSE)))</f>
        <v>RX002003001002003003006001000000000000</v>
      </c>
      <c r="Y232" s="16" t="str">
        <f>IF(ISERROR(VLOOKUP($Z232,'reg ind'!$A:$AI,35,FALSE)),"",(VLOOKUP($Z232,'reg ind'!$A:$AI,35,FALSE)))</f>
        <v>f2564b3b-f64a-4df4-9e78-f1a994736e35</v>
      </c>
      <c r="Z232" s="16" t="s">
        <v>4358</v>
      </c>
      <c r="AA232" s="16" t="str">
        <f>IF(ISERROR(VLOOKUP($AC232,costing!$A:$BP,3,FALSE)),"",(VLOOKUP($AC232,costing!$A:$BP,3,FALSE)))</f>
        <v>CO002004000000000000000000000000000000</v>
      </c>
      <c r="AB232" s="16" t="str">
        <f>IF(ISERROR(VLOOKUP($AC232,costing!$A:$BP,35,FALSE)),"",(VLOOKUP($AC232,costing!$A:$BP,35,FALSE)))</f>
        <v>47c7ba65-c270-4a7f-91ba-3842eb629ddf</v>
      </c>
      <c r="AC232" s="16" t="s">
        <v>4368</v>
      </c>
    </row>
    <row r="233" spans="1:29" x14ac:dyDescent="0.2">
      <c r="A233" s="184"/>
      <c r="B233" s="184">
        <v>10</v>
      </c>
      <c r="C233" s="184">
        <v>12</v>
      </c>
      <c r="D233" s="184">
        <f t="shared" si="8"/>
        <v>5014</v>
      </c>
      <c r="E233" s="184">
        <v>1234</v>
      </c>
      <c r="F233" s="184" t="s">
        <v>662</v>
      </c>
      <c r="G233" s="16" t="s">
        <v>12</v>
      </c>
      <c r="H233" s="16" t="s">
        <v>25</v>
      </c>
      <c r="I233" s="16" t="s">
        <v>28</v>
      </c>
      <c r="J233" s="16" t="s">
        <v>36</v>
      </c>
      <c r="K233" s="16"/>
      <c r="L233" s="16"/>
      <c r="M233" s="16"/>
      <c r="N233" s="16" t="str">
        <f>IF(ISERROR(VLOOKUP($P233,#REF!,4,FALSE)),"",(VLOOKUP($P233,#REF!,4,FALSE)))</f>
        <v/>
      </c>
      <c r="O233" s="16" t="str">
        <f>IF(ISERROR(VLOOKUP($P233,#REF!,34,FALSE)),"",(VLOOKUP($P233,#REF!,34,FALSE)))</f>
        <v/>
      </c>
      <c r="P233" s="16" t="s">
        <v>906</v>
      </c>
      <c r="Q233" s="16" t="e">
        <f>VLOOKUP(C233,'functional class'!B:E,3,FALSE)</f>
        <v>#N/A</v>
      </c>
      <c r="R233" s="16" t="str">
        <f>IF(ISERROR(VLOOKUP($T233,'Funding 5.4'!$A:$BP,3,FALSE)),"",(VLOOKUP($T233,'Funding 5.4'!$A:$BP,3,FALSE)))</f>
        <v>FD006000000000000000000000000000000000</v>
      </c>
      <c r="S233" s="16" t="str">
        <f>IF(ISERROR(VLOOKUP($T233,'Funding 5.4'!$A:$BP,35,FALSE)),"",(VLOOKUP($T233,'Funding 5.4'!$A:$BP,35,FALSE)))</f>
        <v>ac97d0b1-d32f-4077-947c-f147177f7bfb</v>
      </c>
      <c r="T233" s="16" t="s">
        <v>1090</v>
      </c>
      <c r="U233" s="16" t="str">
        <f>IF(F233="gains/losses",IF(ISERROR(VLOOKUP(W233,'item gains&amp;losses'!A:EV,3,FALSE)),"",VLOOKUP(W233,'item gains&amp;losses'!A:EV,3,FALSE)),IF(F233="I",IF(ISERROR(VLOOKUP(W233,'item rev'!A:EV,3,FALSE)),"",VLOOKUP(W233,'item rev'!A:EV,3,FALSE)),IF(F233="e",IF(ISERROR(VLOOKUP(W233,'item exp'!A:BQ,3,FALSE)),"",VLOOKUP(W233,'item exp'!A:BQ,3,FALSE)))))</f>
        <v>IE004002006002006000000000000000000000</v>
      </c>
      <c r="V233" s="16" t="str">
        <f>IF($F233="gains/losses",IF(ISERROR(VLOOKUP($W233,'item gains&amp;losses'!$A:$EV,35,FALSE)),"",VLOOKUP($W233,'item gains&amp;losses'!$A:$EV,35,FALSE)),IF($F233="I",IF(ISERROR(VLOOKUP($W233,'item rev'!$A:$EV,34,FALSE)),"",VLOOKUP($W233,'item rev'!$A:$EV,34,FALSE)),IF($F233="e",IF(ISERROR(VLOOKUP($W233,'item exp'!$A:$BQ,35,FALSE)),"",VLOOKUP($W233,'item exp'!$A:$BQ,35,FALSE)))))</f>
        <v>e76a1ad5-68f0-4b49-8f50-7c39c9ed4893</v>
      </c>
      <c r="W233" s="16" t="str">
        <f>VLOOKUP(E233,'items list'!B:D,3,FALSE)</f>
        <v>Expenditure: Depreciation and Amortisation  - Depreciation: Infrastructure Electricity - NERSA: Overhead Conductors and Devices</v>
      </c>
      <c r="X233" s="16" t="str">
        <f>IF(ISERROR(VLOOKUP($Z233,'reg ind'!$A:$AI,3,FALSE)),"",(VLOOKUP($Z233,'reg ind'!$A:$AI,3,FALSE)))</f>
        <v>RX002003001002003003006001000000000000</v>
      </c>
      <c r="Y233" s="16" t="str">
        <f>IF(ISERROR(VLOOKUP($Z233,'reg ind'!$A:$AI,35,FALSE)),"",(VLOOKUP($Z233,'reg ind'!$A:$AI,35,FALSE)))</f>
        <v>f2564b3b-f64a-4df4-9e78-f1a994736e35</v>
      </c>
      <c r="Z233" s="16" t="s">
        <v>4358</v>
      </c>
      <c r="AA233" s="16" t="str">
        <f>IF(ISERROR(VLOOKUP($AC233,costing!$A:$BP,3,FALSE)),"",(VLOOKUP($AC233,costing!$A:$BP,3,FALSE)))</f>
        <v>CO002004000000000000000000000000000000</v>
      </c>
      <c r="AB233" s="16" t="str">
        <f>IF(ISERROR(VLOOKUP($AC233,costing!$A:$BP,35,FALSE)),"",(VLOOKUP($AC233,costing!$A:$BP,35,FALSE)))</f>
        <v>47c7ba65-c270-4a7f-91ba-3842eb629ddf</v>
      </c>
      <c r="AC233" s="16" t="s">
        <v>4368</v>
      </c>
    </row>
    <row r="234" spans="1:29" x14ac:dyDescent="0.2">
      <c r="A234" s="184"/>
      <c r="B234" s="184">
        <v>10</v>
      </c>
      <c r="C234" s="184">
        <v>12</v>
      </c>
      <c r="D234" s="184">
        <f t="shared" si="8"/>
        <v>5014</v>
      </c>
      <c r="E234" s="184">
        <v>1235</v>
      </c>
      <c r="F234" s="184" t="s">
        <v>662</v>
      </c>
      <c r="G234" s="16" t="s">
        <v>12</v>
      </c>
      <c r="H234" s="16" t="s">
        <v>25</v>
      </c>
      <c r="I234" s="16" t="s">
        <v>28</v>
      </c>
      <c r="J234" s="16" t="s">
        <v>36</v>
      </c>
      <c r="K234" s="16"/>
      <c r="L234" s="16"/>
      <c r="M234" s="16"/>
      <c r="N234" s="16" t="str">
        <f>IF(ISERROR(VLOOKUP($P234,#REF!,4,FALSE)),"",(VLOOKUP($P234,#REF!,4,FALSE)))</f>
        <v/>
      </c>
      <c r="O234" s="16" t="str">
        <f>IF(ISERROR(VLOOKUP($P234,#REF!,34,FALSE)),"",(VLOOKUP($P234,#REF!,34,FALSE)))</f>
        <v/>
      </c>
      <c r="P234" s="16" t="s">
        <v>906</v>
      </c>
      <c r="Q234" s="16" t="e">
        <f>VLOOKUP(C234,'functional class'!B:E,3,FALSE)</f>
        <v>#N/A</v>
      </c>
      <c r="R234" s="16" t="str">
        <f>IF(ISERROR(VLOOKUP($T234,'Funding 5.4'!$A:$BP,3,FALSE)),"",(VLOOKUP($T234,'Funding 5.4'!$A:$BP,3,FALSE)))</f>
        <v>FD006000000000000000000000000000000000</v>
      </c>
      <c r="S234" s="16" t="str">
        <f>IF(ISERROR(VLOOKUP($T234,'Funding 5.4'!$A:$BP,35,FALSE)),"",(VLOOKUP($T234,'Funding 5.4'!$A:$BP,35,FALSE)))</f>
        <v>ac97d0b1-d32f-4077-947c-f147177f7bfb</v>
      </c>
      <c r="T234" s="16" t="s">
        <v>1090</v>
      </c>
      <c r="U234" s="16" t="str">
        <f>IF(F234="gains/losses",IF(ISERROR(VLOOKUP(W234,'item gains&amp;losses'!A:EV,3,FALSE)),"",VLOOKUP(W234,'item gains&amp;losses'!A:EV,3,FALSE)),IF(F234="I",IF(ISERROR(VLOOKUP(W234,'item rev'!A:EV,3,FALSE)),"",VLOOKUP(W234,'item rev'!A:EV,3,FALSE)),IF(F234="e",IF(ISERROR(VLOOKUP(W234,'item exp'!A:BQ,3,FALSE)),"",VLOOKUP(W234,'item exp'!A:BQ,3,FALSE)))))</f>
        <v>IE004002006002007000000000000000000000</v>
      </c>
      <c r="V234" s="16" t="str">
        <f>IF($F234="gains/losses",IF(ISERROR(VLOOKUP($W234,'item gains&amp;losses'!$A:$EV,35,FALSE)),"",VLOOKUP($W234,'item gains&amp;losses'!$A:$EV,35,FALSE)),IF($F234="I",IF(ISERROR(VLOOKUP($W234,'item rev'!$A:$EV,34,FALSE)),"",VLOOKUP($W234,'item rev'!$A:$EV,34,FALSE)),IF($F234="e",IF(ISERROR(VLOOKUP($W234,'item exp'!$A:$BQ,35,FALSE)),"",VLOOKUP($W234,'item exp'!$A:$BQ,35,FALSE)))))</f>
        <v>1e4e2de2-12db-493f-80ce-8544341a3b6b</v>
      </c>
      <c r="W234" s="16" t="str">
        <f>VLOOKUP(E234,'items list'!B:D,3,FALSE)</f>
        <v>Expenditure: Depreciation and Amortisation  - Depreciation: Infrastructure Electricity - NERSA: Underground Conduit</v>
      </c>
      <c r="X234" s="16" t="str">
        <f>IF(ISERROR(VLOOKUP($Z234,'reg ind'!$A:$AI,3,FALSE)),"",(VLOOKUP($Z234,'reg ind'!$A:$AI,3,FALSE)))</f>
        <v>RX002003001002003003006001000000000000</v>
      </c>
      <c r="Y234" s="16" t="str">
        <f>IF(ISERROR(VLOOKUP($Z234,'reg ind'!$A:$AI,35,FALSE)),"",(VLOOKUP($Z234,'reg ind'!$A:$AI,35,FALSE)))</f>
        <v>f2564b3b-f64a-4df4-9e78-f1a994736e35</v>
      </c>
      <c r="Z234" s="16" t="s">
        <v>4358</v>
      </c>
      <c r="AA234" s="16" t="str">
        <f>IF(ISERROR(VLOOKUP($AC234,costing!$A:$BP,3,FALSE)),"",(VLOOKUP($AC234,costing!$A:$BP,3,FALSE)))</f>
        <v>CO002004000000000000000000000000000000</v>
      </c>
      <c r="AB234" s="16" t="str">
        <f>IF(ISERROR(VLOOKUP($AC234,costing!$A:$BP,35,FALSE)),"",(VLOOKUP($AC234,costing!$A:$BP,35,FALSE)))</f>
        <v>47c7ba65-c270-4a7f-91ba-3842eb629ddf</v>
      </c>
      <c r="AC234" s="16" t="s">
        <v>4368</v>
      </c>
    </row>
    <row r="235" spans="1:29" x14ac:dyDescent="0.2">
      <c r="A235" s="184"/>
      <c r="B235" s="184">
        <v>10</v>
      </c>
      <c r="C235" s="184">
        <v>12</v>
      </c>
      <c r="D235" s="184">
        <f t="shared" si="8"/>
        <v>5014</v>
      </c>
      <c r="E235" s="184">
        <v>1236</v>
      </c>
      <c r="F235" s="184" t="s">
        <v>662</v>
      </c>
      <c r="G235" s="16" t="s">
        <v>12</v>
      </c>
      <c r="H235" s="16" t="s">
        <v>25</v>
      </c>
      <c r="I235" s="16" t="s">
        <v>28</v>
      </c>
      <c r="J235" s="16" t="s">
        <v>36</v>
      </c>
      <c r="K235" s="16"/>
      <c r="L235" s="16"/>
      <c r="M235" s="16"/>
      <c r="N235" s="16" t="str">
        <f>IF(ISERROR(VLOOKUP($P235,#REF!,4,FALSE)),"",(VLOOKUP($P235,#REF!,4,FALSE)))</f>
        <v/>
      </c>
      <c r="O235" s="16" t="str">
        <f>IF(ISERROR(VLOOKUP($P235,#REF!,34,FALSE)),"",(VLOOKUP($P235,#REF!,34,FALSE)))</f>
        <v/>
      </c>
      <c r="P235" s="16" t="s">
        <v>906</v>
      </c>
      <c r="Q235" s="16" t="e">
        <f>VLOOKUP(C235,'functional class'!B:E,3,FALSE)</f>
        <v>#N/A</v>
      </c>
      <c r="R235" s="16" t="str">
        <f>IF(ISERROR(VLOOKUP($T235,'Funding 5.4'!$A:$BP,3,FALSE)),"",(VLOOKUP($T235,'Funding 5.4'!$A:$BP,3,FALSE)))</f>
        <v>FD006000000000000000000000000000000000</v>
      </c>
      <c r="S235" s="16" t="str">
        <f>IF(ISERROR(VLOOKUP($T235,'Funding 5.4'!$A:$BP,35,FALSE)),"",(VLOOKUP($T235,'Funding 5.4'!$A:$BP,35,FALSE)))</f>
        <v>ac97d0b1-d32f-4077-947c-f147177f7bfb</v>
      </c>
      <c r="T235" s="16" t="s">
        <v>1090</v>
      </c>
      <c r="U235" s="16" t="str">
        <f>IF(F235="gains/losses",IF(ISERROR(VLOOKUP(W235,'item gains&amp;losses'!A:EV,3,FALSE)),"",VLOOKUP(W235,'item gains&amp;losses'!A:EV,3,FALSE)),IF(F235="I",IF(ISERROR(VLOOKUP(W235,'item rev'!A:EV,3,FALSE)),"",VLOOKUP(W235,'item rev'!A:EV,3,FALSE)),IF(F235="e",IF(ISERROR(VLOOKUP(W235,'item exp'!A:BQ,3,FALSE)),"",VLOOKUP(W235,'item exp'!A:BQ,3,FALSE)))))</f>
        <v>IE004002006002008000000000000000000000</v>
      </c>
      <c r="V235" s="16" t="str">
        <f>IF($F235="gains/losses",IF(ISERROR(VLOOKUP($W235,'item gains&amp;losses'!$A:$EV,35,FALSE)),"",VLOOKUP($W235,'item gains&amp;losses'!$A:$EV,35,FALSE)),IF($F235="I",IF(ISERROR(VLOOKUP($W235,'item rev'!$A:$EV,34,FALSE)),"",VLOOKUP($W235,'item rev'!$A:$EV,34,FALSE)),IF($F235="e",IF(ISERROR(VLOOKUP($W235,'item exp'!$A:$BQ,35,FALSE)),"",VLOOKUP($W235,'item exp'!$A:$BQ,35,FALSE)))))</f>
        <v>8e6d3e48-a42e-4b78-809a-2e0c0743e3e4</v>
      </c>
      <c r="W235" s="16" t="str">
        <f>VLOOKUP(E235,'items list'!B:D,3,FALSE)</f>
        <v>Expenditure: Depreciation and Amortisation  - Depreciation: Infrastructure Electricity - NERSA: Underground Conductor Devices</v>
      </c>
      <c r="X235" s="16" t="str">
        <f>IF(ISERROR(VLOOKUP($Z235,'reg ind'!$A:$AI,3,FALSE)),"",(VLOOKUP($Z235,'reg ind'!$A:$AI,3,FALSE)))</f>
        <v>RX002003001002003003006001000000000000</v>
      </c>
      <c r="Y235" s="16" t="str">
        <f>IF(ISERROR(VLOOKUP($Z235,'reg ind'!$A:$AI,35,FALSE)),"",(VLOOKUP($Z235,'reg ind'!$A:$AI,35,FALSE)))</f>
        <v>f2564b3b-f64a-4df4-9e78-f1a994736e35</v>
      </c>
      <c r="Z235" s="16" t="s">
        <v>4358</v>
      </c>
      <c r="AA235" s="16" t="str">
        <f>IF(ISERROR(VLOOKUP($AC235,costing!$A:$BP,3,FALSE)),"",(VLOOKUP($AC235,costing!$A:$BP,3,FALSE)))</f>
        <v>CO002004000000000000000000000000000000</v>
      </c>
      <c r="AB235" s="16" t="str">
        <f>IF(ISERROR(VLOOKUP($AC235,costing!$A:$BP,35,FALSE)),"",(VLOOKUP($AC235,costing!$A:$BP,35,FALSE)))</f>
        <v>47c7ba65-c270-4a7f-91ba-3842eb629ddf</v>
      </c>
      <c r="AC235" s="16" t="s">
        <v>4368</v>
      </c>
    </row>
    <row r="236" spans="1:29" x14ac:dyDescent="0.2">
      <c r="A236" s="184"/>
      <c r="B236" s="184">
        <v>10</v>
      </c>
      <c r="C236" s="184">
        <v>12</v>
      </c>
      <c r="D236" s="184">
        <f t="shared" si="8"/>
        <v>5014</v>
      </c>
      <c r="E236" s="184">
        <v>1237</v>
      </c>
      <c r="F236" s="184" t="s">
        <v>662</v>
      </c>
      <c r="G236" s="16" t="s">
        <v>12</v>
      </c>
      <c r="H236" s="16" t="s">
        <v>25</v>
      </c>
      <c r="I236" s="16" t="s">
        <v>28</v>
      </c>
      <c r="J236" s="16" t="s">
        <v>36</v>
      </c>
      <c r="K236" s="16"/>
      <c r="L236" s="16"/>
      <c r="M236" s="16"/>
      <c r="N236" s="16" t="str">
        <f>IF(ISERROR(VLOOKUP($P236,#REF!,4,FALSE)),"",(VLOOKUP($P236,#REF!,4,FALSE)))</f>
        <v/>
      </c>
      <c r="O236" s="16" t="str">
        <f>IF(ISERROR(VLOOKUP($P236,#REF!,34,FALSE)),"",(VLOOKUP($P236,#REF!,34,FALSE)))</f>
        <v/>
      </c>
      <c r="P236" s="16" t="s">
        <v>906</v>
      </c>
      <c r="Q236" s="16" t="e">
        <f>VLOOKUP(C236,'functional class'!B:E,3,FALSE)</f>
        <v>#N/A</v>
      </c>
      <c r="R236" s="16" t="str">
        <f>IF(ISERROR(VLOOKUP($T236,'Funding 5.4'!$A:$BP,3,FALSE)),"",(VLOOKUP($T236,'Funding 5.4'!$A:$BP,3,FALSE)))</f>
        <v>FD006000000000000000000000000000000000</v>
      </c>
      <c r="S236" s="16" t="str">
        <f>IF(ISERROR(VLOOKUP($T236,'Funding 5.4'!$A:$BP,35,FALSE)),"",(VLOOKUP($T236,'Funding 5.4'!$A:$BP,35,FALSE)))</f>
        <v>ac97d0b1-d32f-4077-947c-f147177f7bfb</v>
      </c>
      <c r="T236" s="16" t="s">
        <v>1090</v>
      </c>
      <c r="U236" s="16" t="str">
        <f>IF(F236="gains/losses",IF(ISERROR(VLOOKUP(W236,'item gains&amp;losses'!A:EV,3,FALSE)),"",VLOOKUP(W236,'item gains&amp;losses'!A:EV,3,FALSE)),IF(F236="I",IF(ISERROR(VLOOKUP(W236,'item rev'!A:EV,3,FALSE)),"",VLOOKUP(W236,'item rev'!A:EV,3,FALSE)),IF(F236="e",IF(ISERROR(VLOOKUP(W236,'item exp'!A:BQ,3,FALSE)),"",VLOOKUP(W236,'item exp'!A:BQ,3,FALSE)))))</f>
        <v>IE004002006002009000000000000000000000</v>
      </c>
      <c r="V236" s="16" t="str">
        <f>IF($F236="gains/losses",IF(ISERROR(VLOOKUP($W236,'item gains&amp;losses'!$A:$EV,35,FALSE)),"",VLOOKUP($W236,'item gains&amp;losses'!$A:$EV,35,FALSE)),IF($F236="I",IF(ISERROR(VLOOKUP($W236,'item rev'!$A:$EV,34,FALSE)),"",VLOOKUP($W236,'item rev'!$A:$EV,34,FALSE)),IF($F236="e",IF(ISERROR(VLOOKUP($W236,'item exp'!$A:$BQ,35,FALSE)),"",VLOOKUP($W236,'item exp'!$A:$BQ,35,FALSE)))))</f>
        <v>8a61fb98-7f5c-4efe-8b60-cf87a33e3c57</v>
      </c>
      <c r="W236" s="16" t="str">
        <f>VLOOKUP(E236,'items list'!B:D,3,FALSE)</f>
        <v>Expenditure: Depreciation and Amortisation  - Depreciation: Infrastructure Electricity - NERSA: Conventional Meters</v>
      </c>
      <c r="X236" s="16" t="str">
        <f>IF(ISERROR(VLOOKUP($Z236,'reg ind'!$A:$AI,3,FALSE)),"",(VLOOKUP($Z236,'reg ind'!$A:$AI,3,FALSE)))</f>
        <v>RX002003001002003003006001000000000000</v>
      </c>
      <c r="Y236" s="16" t="str">
        <f>IF(ISERROR(VLOOKUP($Z236,'reg ind'!$A:$AI,35,FALSE)),"",(VLOOKUP($Z236,'reg ind'!$A:$AI,35,FALSE)))</f>
        <v>f2564b3b-f64a-4df4-9e78-f1a994736e35</v>
      </c>
      <c r="Z236" s="16" t="s">
        <v>4358</v>
      </c>
      <c r="AA236" s="16" t="str">
        <f>IF(ISERROR(VLOOKUP($AC236,costing!$A:$BP,3,FALSE)),"",(VLOOKUP($AC236,costing!$A:$BP,3,FALSE)))</f>
        <v>CO002004000000000000000000000000000000</v>
      </c>
      <c r="AB236" s="16" t="str">
        <f>IF(ISERROR(VLOOKUP($AC236,costing!$A:$BP,35,FALSE)),"",(VLOOKUP($AC236,costing!$A:$BP,35,FALSE)))</f>
        <v>47c7ba65-c270-4a7f-91ba-3842eb629ddf</v>
      </c>
      <c r="AC236" s="16" t="s">
        <v>4368</v>
      </c>
    </row>
    <row r="237" spans="1:29" x14ac:dyDescent="0.2">
      <c r="A237" s="184"/>
      <c r="B237" s="184">
        <v>10</v>
      </c>
      <c r="C237" s="184">
        <v>12</v>
      </c>
      <c r="D237" s="184">
        <f t="shared" si="8"/>
        <v>5014</v>
      </c>
      <c r="E237" s="184">
        <v>1238</v>
      </c>
      <c r="F237" s="184" t="s">
        <v>662</v>
      </c>
      <c r="G237" s="16" t="s">
        <v>12</v>
      </c>
      <c r="H237" s="16" t="s">
        <v>25</v>
      </c>
      <c r="I237" s="16" t="s">
        <v>28</v>
      </c>
      <c r="J237" s="16" t="s">
        <v>36</v>
      </c>
      <c r="K237" s="16"/>
      <c r="L237" s="16"/>
      <c r="M237" s="16"/>
      <c r="N237" s="16" t="str">
        <f>IF(ISERROR(VLOOKUP($P237,#REF!,4,FALSE)),"",(VLOOKUP($P237,#REF!,4,FALSE)))</f>
        <v/>
      </c>
      <c r="O237" s="16" t="str">
        <f>IF(ISERROR(VLOOKUP($P237,#REF!,34,FALSE)),"",(VLOOKUP($P237,#REF!,34,FALSE)))</f>
        <v/>
      </c>
      <c r="P237" s="16" t="s">
        <v>906</v>
      </c>
      <c r="Q237" s="16" t="e">
        <f>VLOOKUP(C237,'functional class'!B:E,3,FALSE)</f>
        <v>#N/A</v>
      </c>
      <c r="R237" s="16" t="str">
        <f>IF(ISERROR(VLOOKUP($T237,'Funding 5.4'!$A:$BP,3,FALSE)),"",(VLOOKUP($T237,'Funding 5.4'!$A:$BP,3,FALSE)))</f>
        <v>FD006000000000000000000000000000000000</v>
      </c>
      <c r="S237" s="16" t="str">
        <f>IF(ISERROR(VLOOKUP($T237,'Funding 5.4'!$A:$BP,35,FALSE)),"",(VLOOKUP($T237,'Funding 5.4'!$A:$BP,35,FALSE)))</f>
        <v>ac97d0b1-d32f-4077-947c-f147177f7bfb</v>
      </c>
      <c r="T237" s="16" t="s">
        <v>1090</v>
      </c>
      <c r="U237" s="16" t="str">
        <f>IF(F237="gains/losses",IF(ISERROR(VLOOKUP(W237,'item gains&amp;losses'!A:EV,3,FALSE)),"",VLOOKUP(W237,'item gains&amp;losses'!A:EV,3,FALSE)),IF(F237="I",IF(ISERROR(VLOOKUP(W237,'item rev'!A:EV,3,FALSE)),"",VLOOKUP(W237,'item rev'!A:EV,3,FALSE)),IF(F237="e",IF(ISERROR(VLOOKUP(W237,'item exp'!A:BQ,3,FALSE)),"",VLOOKUP(W237,'item exp'!A:BQ,3,FALSE)))))</f>
        <v>IE004002006002010000000000000000000000</v>
      </c>
      <c r="V237" s="16" t="str">
        <f>IF($F237="gains/losses",IF(ISERROR(VLOOKUP($W237,'item gains&amp;losses'!$A:$EV,35,FALSE)),"",VLOOKUP($W237,'item gains&amp;losses'!$A:$EV,35,FALSE)),IF($F237="I",IF(ISERROR(VLOOKUP($W237,'item rev'!$A:$EV,34,FALSE)),"",VLOOKUP($W237,'item rev'!$A:$EV,34,FALSE)),IF($F237="e",IF(ISERROR(VLOOKUP($W237,'item exp'!$A:$BQ,35,FALSE)),"",VLOOKUP($W237,'item exp'!$A:$BQ,35,FALSE)))))</f>
        <v>e74c63b7-e7bf-432b-a990-8f013eb660d8</v>
      </c>
      <c r="W237" s="16" t="str">
        <f>VLOOKUP(E237,'items list'!B:D,3,FALSE)</f>
        <v>Expenditure: Depreciation and Amortisation  - Depreciation: Infrastructure Electricity - NERSA: Automated/Prepaid Meters</v>
      </c>
      <c r="X237" s="16" t="str">
        <f>IF(ISERROR(VLOOKUP($Z237,'reg ind'!$A:$AI,3,FALSE)),"",(VLOOKUP($Z237,'reg ind'!$A:$AI,3,FALSE)))</f>
        <v>RX002003001002003003006001000000000000</v>
      </c>
      <c r="Y237" s="16" t="str">
        <f>IF(ISERROR(VLOOKUP($Z237,'reg ind'!$A:$AI,35,FALSE)),"",(VLOOKUP($Z237,'reg ind'!$A:$AI,35,FALSE)))</f>
        <v>f2564b3b-f64a-4df4-9e78-f1a994736e35</v>
      </c>
      <c r="Z237" s="16" t="s">
        <v>4358</v>
      </c>
      <c r="AA237" s="16" t="str">
        <f>IF(ISERROR(VLOOKUP($AC237,costing!$A:$BP,3,FALSE)),"",(VLOOKUP($AC237,costing!$A:$BP,3,FALSE)))</f>
        <v>CO002004000000000000000000000000000000</v>
      </c>
      <c r="AB237" s="16" t="str">
        <f>IF(ISERROR(VLOOKUP($AC237,costing!$A:$BP,35,FALSE)),"",(VLOOKUP($AC237,costing!$A:$BP,35,FALSE)))</f>
        <v>47c7ba65-c270-4a7f-91ba-3842eb629ddf</v>
      </c>
      <c r="AC237" s="16" t="s">
        <v>4368</v>
      </c>
    </row>
    <row r="238" spans="1:29" x14ac:dyDescent="0.2">
      <c r="A238" s="184"/>
      <c r="B238" s="184">
        <v>10</v>
      </c>
      <c r="C238" s="184">
        <v>12</v>
      </c>
      <c r="D238" s="184">
        <f t="shared" si="8"/>
        <v>5014</v>
      </c>
      <c r="E238" s="184">
        <v>1239</v>
      </c>
      <c r="F238" s="184" t="s">
        <v>662</v>
      </c>
      <c r="G238" s="16" t="s">
        <v>12</v>
      </c>
      <c r="H238" s="16" t="s">
        <v>25</v>
      </c>
      <c r="I238" s="16" t="s">
        <v>28</v>
      </c>
      <c r="J238" s="16" t="s">
        <v>36</v>
      </c>
      <c r="K238" s="16"/>
      <c r="L238" s="16"/>
      <c r="M238" s="16"/>
      <c r="N238" s="16" t="str">
        <f>IF(ISERROR(VLOOKUP($P238,#REF!,4,FALSE)),"",(VLOOKUP($P238,#REF!,4,FALSE)))</f>
        <v/>
      </c>
      <c r="O238" s="16" t="str">
        <f>IF(ISERROR(VLOOKUP($P238,#REF!,34,FALSE)),"",(VLOOKUP($P238,#REF!,34,FALSE)))</f>
        <v/>
      </c>
      <c r="P238" s="16" t="s">
        <v>906</v>
      </c>
      <c r="Q238" s="16" t="e">
        <f>VLOOKUP(C238,'functional class'!B:E,3,FALSE)</f>
        <v>#N/A</v>
      </c>
      <c r="R238" s="16" t="str">
        <f>IF(ISERROR(VLOOKUP($T238,'Funding 5.4'!$A:$BP,3,FALSE)),"",(VLOOKUP($T238,'Funding 5.4'!$A:$BP,3,FALSE)))</f>
        <v>FD006000000000000000000000000000000000</v>
      </c>
      <c r="S238" s="16" t="str">
        <f>IF(ISERROR(VLOOKUP($T238,'Funding 5.4'!$A:$BP,35,FALSE)),"",(VLOOKUP($T238,'Funding 5.4'!$A:$BP,35,FALSE)))</f>
        <v>ac97d0b1-d32f-4077-947c-f147177f7bfb</v>
      </c>
      <c r="T238" s="16" t="s">
        <v>1090</v>
      </c>
      <c r="U238" s="16" t="str">
        <f>IF(F238="gains/losses",IF(ISERROR(VLOOKUP(W238,'item gains&amp;losses'!A:EV,3,FALSE)),"",VLOOKUP(W238,'item gains&amp;losses'!A:EV,3,FALSE)),IF(F238="I",IF(ISERROR(VLOOKUP(W238,'item rev'!A:EV,3,FALSE)),"",VLOOKUP(W238,'item rev'!A:EV,3,FALSE)),IF(F238="e",IF(ISERROR(VLOOKUP(W238,'item exp'!A:BQ,3,FALSE)),"",VLOOKUP(W238,'item exp'!A:BQ,3,FALSE)))))</f>
        <v>IE004002006002011000000000000000000000</v>
      </c>
      <c r="V238" s="16" t="str">
        <f>IF($F238="gains/losses",IF(ISERROR(VLOOKUP($W238,'item gains&amp;losses'!$A:$EV,35,FALSE)),"",VLOOKUP($W238,'item gains&amp;losses'!$A:$EV,35,FALSE)),IF($F238="I",IF(ISERROR(VLOOKUP($W238,'item rev'!$A:$EV,34,FALSE)),"",VLOOKUP($W238,'item rev'!$A:$EV,34,FALSE)),IF($F238="e",IF(ISERROR(VLOOKUP($W238,'item exp'!$A:$BQ,35,FALSE)),"",VLOOKUP($W238,'item exp'!$A:$BQ,35,FALSE)))))</f>
        <v>c0e9671a-aa02-4583-a950-27708af4ea79</v>
      </c>
      <c r="W238" s="16" t="str">
        <f>VLOOKUP(E238,'items list'!B:D,3,FALSE)</f>
        <v>Expenditure: Depreciation and Amortisation  - Depreciation: Infrastructure Electricity - NERSA: Other Installations on Customers Premises</v>
      </c>
      <c r="X238" s="16" t="str">
        <f>IF(ISERROR(VLOOKUP($Z238,'reg ind'!$A:$AI,3,FALSE)),"",(VLOOKUP($Z238,'reg ind'!$A:$AI,3,FALSE)))</f>
        <v>RX002003001002003003006001000000000000</v>
      </c>
      <c r="Y238" s="16" t="str">
        <f>IF(ISERROR(VLOOKUP($Z238,'reg ind'!$A:$AI,35,FALSE)),"",(VLOOKUP($Z238,'reg ind'!$A:$AI,35,FALSE)))</f>
        <v>f2564b3b-f64a-4df4-9e78-f1a994736e35</v>
      </c>
      <c r="Z238" s="16" t="s">
        <v>4358</v>
      </c>
      <c r="AA238" s="16" t="str">
        <f>IF(ISERROR(VLOOKUP($AC238,costing!$A:$BP,3,FALSE)),"",(VLOOKUP($AC238,costing!$A:$BP,3,FALSE)))</f>
        <v>CO002004000000000000000000000000000000</v>
      </c>
      <c r="AB238" s="16" t="str">
        <f>IF(ISERROR(VLOOKUP($AC238,costing!$A:$BP,35,FALSE)),"",(VLOOKUP($AC238,costing!$A:$BP,35,FALSE)))</f>
        <v>47c7ba65-c270-4a7f-91ba-3842eb629ddf</v>
      </c>
      <c r="AC238" s="16" t="s">
        <v>4368</v>
      </c>
    </row>
    <row r="239" spans="1:29" x14ac:dyDescent="0.2">
      <c r="A239" s="184"/>
      <c r="B239" s="184">
        <v>10</v>
      </c>
      <c r="C239" s="184">
        <v>12</v>
      </c>
      <c r="D239" s="184">
        <f t="shared" si="8"/>
        <v>5014</v>
      </c>
      <c r="E239" s="184">
        <v>1240</v>
      </c>
      <c r="F239" s="184" t="s">
        <v>662</v>
      </c>
      <c r="G239" s="16" t="s">
        <v>12</v>
      </c>
      <c r="H239" s="16" t="s">
        <v>25</v>
      </c>
      <c r="I239" s="16" t="s">
        <v>28</v>
      </c>
      <c r="J239" s="16" t="s">
        <v>36</v>
      </c>
      <c r="K239" s="16"/>
      <c r="L239" s="16"/>
      <c r="M239" s="16"/>
      <c r="N239" s="16" t="str">
        <f>IF(ISERROR(VLOOKUP($P239,#REF!,4,FALSE)),"",(VLOOKUP($P239,#REF!,4,FALSE)))</f>
        <v/>
      </c>
      <c r="O239" s="16" t="str">
        <f>IF(ISERROR(VLOOKUP($P239,#REF!,34,FALSE)),"",(VLOOKUP($P239,#REF!,34,FALSE)))</f>
        <v/>
      </c>
      <c r="P239" s="16" t="s">
        <v>906</v>
      </c>
      <c r="Q239" s="16" t="e">
        <f>VLOOKUP(C239,'functional class'!B:E,3,FALSE)</f>
        <v>#N/A</v>
      </c>
      <c r="R239" s="16" t="str">
        <f>IF(ISERROR(VLOOKUP($T239,'Funding 5.4'!$A:$BP,3,FALSE)),"",(VLOOKUP($T239,'Funding 5.4'!$A:$BP,3,FALSE)))</f>
        <v>FD006000000000000000000000000000000000</v>
      </c>
      <c r="S239" s="16" t="str">
        <f>IF(ISERROR(VLOOKUP($T239,'Funding 5.4'!$A:$BP,35,FALSE)),"",(VLOOKUP($T239,'Funding 5.4'!$A:$BP,35,FALSE)))</f>
        <v>ac97d0b1-d32f-4077-947c-f147177f7bfb</v>
      </c>
      <c r="T239" s="16" t="s">
        <v>1090</v>
      </c>
      <c r="U239" s="16" t="str">
        <f>IF(F239="gains/losses",IF(ISERROR(VLOOKUP(W239,'item gains&amp;losses'!A:EV,3,FALSE)),"",VLOOKUP(W239,'item gains&amp;losses'!A:EV,3,FALSE)),IF(F239="I",IF(ISERROR(VLOOKUP(W239,'item rev'!A:EV,3,FALSE)),"",VLOOKUP(W239,'item rev'!A:EV,3,FALSE)),IF(F239="e",IF(ISERROR(VLOOKUP(W239,'item exp'!A:BQ,3,FALSE)),"",VLOOKUP(W239,'item exp'!A:BQ,3,FALSE)))))</f>
        <v>IE004002006002012000000000000000000000</v>
      </c>
      <c r="V239" s="16" t="str">
        <f>IF($F239="gains/losses",IF(ISERROR(VLOOKUP($W239,'item gains&amp;losses'!$A:$EV,35,FALSE)),"",VLOOKUP($W239,'item gains&amp;losses'!$A:$EV,35,FALSE)),IF($F239="I",IF(ISERROR(VLOOKUP($W239,'item rev'!$A:$EV,34,FALSE)),"",VLOOKUP($W239,'item rev'!$A:$EV,34,FALSE)),IF($F239="e",IF(ISERROR(VLOOKUP($W239,'item exp'!$A:$BQ,35,FALSE)),"",VLOOKUP($W239,'item exp'!$A:$BQ,35,FALSE)))))</f>
        <v>32e10155-8d18-4751-8b71-3b3030980c5d</v>
      </c>
      <c r="W239" s="16" t="str">
        <f>VLOOKUP(E239,'items list'!B:D,3,FALSE)</f>
        <v>Expenditure: Depreciation and Amortisation  - Depreciation: Infrastructure Electricity - NERSA: Leased Property on Customer Premises</v>
      </c>
      <c r="X239" s="16" t="str">
        <f>IF(ISERROR(VLOOKUP($Z239,'reg ind'!$A:$AI,3,FALSE)),"",(VLOOKUP($Z239,'reg ind'!$A:$AI,3,FALSE)))</f>
        <v>RX002003001002003003006001000000000000</v>
      </c>
      <c r="Y239" s="16" t="str">
        <f>IF(ISERROR(VLOOKUP($Z239,'reg ind'!$A:$AI,35,FALSE)),"",(VLOOKUP($Z239,'reg ind'!$A:$AI,35,FALSE)))</f>
        <v>f2564b3b-f64a-4df4-9e78-f1a994736e35</v>
      </c>
      <c r="Z239" s="16" t="s">
        <v>4358</v>
      </c>
      <c r="AA239" s="16" t="str">
        <f>IF(ISERROR(VLOOKUP($AC239,costing!$A:$BP,3,FALSE)),"",(VLOOKUP($AC239,costing!$A:$BP,3,FALSE)))</f>
        <v>CO002004000000000000000000000000000000</v>
      </c>
      <c r="AB239" s="16" t="str">
        <f>IF(ISERROR(VLOOKUP($AC239,costing!$A:$BP,35,FALSE)),"",(VLOOKUP($AC239,costing!$A:$BP,35,FALSE)))</f>
        <v>47c7ba65-c270-4a7f-91ba-3842eb629ddf</v>
      </c>
      <c r="AC239" s="16" t="s">
        <v>4368</v>
      </c>
    </row>
    <row r="240" spans="1:29" x14ac:dyDescent="0.2">
      <c r="A240" s="184"/>
      <c r="B240" s="184">
        <v>10</v>
      </c>
      <c r="C240" s="184">
        <v>12</v>
      </c>
      <c r="D240" s="184">
        <f t="shared" si="8"/>
        <v>5014</v>
      </c>
      <c r="E240" s="184">
        <v>1241</v>
      </c>
      <c r="F240" s="184" t="s">
        <v>662</v>
      </c>
      <c r="G240" s="16" t="s">
        <v>12</v>
      </c>
      <c r="H240" s="16" t="s">
        <v>25</v>
      </c>
      <c r="I240" s="16" t="s">
        <v>28</v>
      </c>
      <c r="J240" s="16" t="s">
        <v>36</v>
      </c>
      <c r="K240" s="16"/>
      <c r="L240" s="16"/>
      <c r="M240" s="16"/>
      <c r="N240" s="16" t="str">
        <f>IF(ISERROR(VLOOKUP($P240,#REF!,4,FALSE)),"",(VLOOKUP($P240,#REF!,4,FALSE)))</f>
        <v/>
      </c>
      <c r="O240" s="16" t="str">
        <f>IF(ISERROR(VLOOKUP($P240,#REF!,34,FALSE)),"",(VLOOKUP($P240,#REF!,34,FALSE)))</f>
        <v/>
      </c>
      <c r="P240" s="16" t="s">
        <v>906</v>
      </c>
      <c r="Q240" s="16" t="e">
        <f>VLOOKUP(C240,'functional class'!B:E,3,FALSE)</f>
        <v>#N/A</v>
      </c>
      <c r="R240" s="16" t="str">
        <f>IF(ISERROR(VLOOKUP($T240,'Funding 5.4'!$A:$BP,3,FALSE)),"",(VLOOKUP($T240,'Funding 5.4'!$A:$BP,3,FALSE)))</f>
        <v>FD006000000000000000000000000000000000</v>
      </c>
      <c r="S240" s="16" t="str">
        <f>IF(ISERROR(VLOOKUP($T240,'Funding 5.4'!$A:$BP,35,FALSE)),"",(VLOOKUP($T240,'Funding 5.4'!$A:$BP,35,FALSE)))</f>
        <v>ac97d0b1-d32f-4077-947c-f147177f7bfb</v>
      </c>
      <c r="T240" s="16" t="s">
        <v>1090</v>
      </c>
      <c r="U240" s="16" t="str">
        <f>IF(F240="gains/losses",IF(ISERROR(VLOOKUP(W240,'item gains&amp;losses'!A:EV,3,FALSE)),"",VLOOKUP(W240,'item gains&amp;losses'!A:EV,3,FALSE)),IF(F240="I",IF(ISERROR(VLOOKUP(W240,'item rev'!A:EV,3,FALSE)),"",VLOOKUP(W240,'item rev'!A:EV,3,FALSE)),IF(F240="e",IF(ISERROR(VLOOKUP(W240,'item exp'!A:BQ,3,FALSE)),"",VLOOKUP(W240,'item exp'!A:BQ,3,FALSE)))))</f>
        <v>IE004002006002013000000000000000000000</v>
      </c>
      <c r="V240" s="16" t="str">
        <f>IF($F240="gains/losses",IF(ISERROR(VLOOKUP($W240,'item gains&amp;losses'!$A:$EV,35,FALSE)),"",VLOOKUP($W240,'item gains&amp;losses'!$A:$EV,35,FALSE)),IF($F240="I",IF(ISERROR(VLOOKUP($W240,'item rev'!$A:$EV,34,FALSE)),"",VLOOKUP($W240,'item rev'!$A:$EV,34,FALSE)),IF($F240="e",IF(ISERROR(VLOOKUP($W240,'item exp'!$A:$BQ,35,FALSE)),"",VLOOKUP($W240,'item exp'!$A:$BQ,35,FALSE)))))</f>
        <v>07728588-cb63-4da1-af73-32505dd677d0</v>
      </c>
      <c r="W240" s="16" t="str">
        <f>VLOOKUP(E240,'items list'!B:D,3,FALSE)</f>
        <v>Expenditure: Depreciation and Amortisation  - Depreciation: Infrastructure Electricity - NERSA: Street Lighting and Signal Systems</v>
      </c>
      <c r="X240" s="16" t="str">
        <f>IF(ISERROR(VLOOKUP($Z240,'reg ind'!$A:$AI,3,FALSE)),"",(VLOOKUP($Z240,'reg ind'!$A:$AI,3,FALSE)))</f>
        <v>RX002003001002003003006001000000000000</v>
      </c>
      <c r="Y240" s="16" t="str">
        <f>IF(ISERROR(VLOOKUP($Z240,'reg ind'!$A:$AI,35,FALSE)),"",(VLOOKUP($Z240,'reg ind'!$A:$AI,35,FALSE)))</f>
        <v>f2564b3b-f64a-4df4-9e78-f1a994736e35</v>
      </c>
      <c r="Z240" s="16" t="s">
        <v>4358</v>
      </c>
      <c r="AA240" s="16" t="str">
        <f>IF(ISERROR(VLOOKUP($AC240,costing!$A:$BP,3,FALSE)),"",(VLOOKUP($AC240,costing!$A:$BP,3,FALSE)))</f>
        <v>CO002004000000000000000000000000000000</v>
      </c>
      <c r="AB240" s="16" t="str">
        <f>IF(ISERROR(VLOOKUP($AC240,costing!$A:$BP,35,FALSE)),"",(VLOOKUP($AC240,costing!$A:$BP,35,FALSE)))</f>
        <v>47c7ba65-c270-4a7f-91ba-3842eb629ddf</v>
      </c>
      <c r="AC240" s="16" t="s">
        <v>4368</v>
      </c>
    </row>
    <row r="241" spans="1:29" x14ac:dyDescent="0.2">
      <c r="A241" s="184"/>
      <c r="B241" s="184">
        <v>10</v>
      </c>
      <c r="C241" s="184">
        <v>12</v>
      </c>
      <c r="D241" s="184">
        <f t="shared" si="8"/>
        <v>5014</v>
      </c>
      <c r="E241" s="184">
        <v>1242</v>
      </c>
      <c r="F241" s="184" t="s">
        <v>662</v>
      </c>
      <c r="G241" s="16" t="s">
        <v>12</v>
      </c>
      <c r="H241" s="16" t="s">
        <v>25</v>
      </c>
      <c r="I241" s="16" t="s">
        <v>28</v>
      </c>
      <c r="J241" s="16" t="s">
        <v>36</v>
      </c>
      <c r="K241" s="16"/>
      <c r="L241" s="16"/>
      <c r="M241" s="16"/>
      <c r="N241" s="16" t="str">
        <f>IF(ISERROR(VLOOKUP($P241,#REF!,4,FALSE)),"",(VLOOKUP($P241,#REF!,4,FALSE)))</f>
        <v/>
      </c>
      <c r="O241" s="16" t="str">
        <f>IF(ISERROR(VLOOKUP($P241,#REF!,34,FALSE)),"",(VLOOKUP($P241,#REF!,34,FALSE)))</f>
        <v/>
      </c>
      <c r="P241" s="16" t="s">
        <v>906</v>
      </c>
      <c r="Q241" s="16" t="e">
        <f>VLOOKUP(C241,'functional class'!B:E,3,FALSE)</f>
        <v>#N/A</v>
      </c>
      <c r="R241" s="16" t="str">
        <f>IF(ISERROR(VLOOKUP($T241,'Funding 5.4'!$A:$BP,3,FALSE)),"",(VLOOKUP($T241,'Funding 5.4'!$A:$BP,3,FALSE)))</f>
        <v>FD006000000000000000000000000000000000</v>
      </c>
      <c r="S241" s="16" t="str">
        <f>IF(ISERROR(VLOOKUP($T241,'Funding 5.4'!$A:$BP,35,FALSE)),"",(VLOOKUP($T241,'Funding 5.4'!$A:$BP,35,FALSE)))</f>
        <v>ac97d0b1-d32f-4077-947c-f147177f7bfb</v>
      </c>
      <c r="T241" s="16" t="s">
        <v>1090</v>
      </c>
      <c r="U241" s="16" t="str">
        <f>IF(F241="gains/losses",IF(ISERROR(VLOOKUP(W241,'item gains&amp;losses'!A:EV,3,FALSE)),"",VLOOKUP(W241,'item gains&amp;losses'!A:EV,3,FALSE)),IF(F241="I",IF(ISERROR(VLOOKUP(W241,'item rev'!A:EV,3,FALSE)),"",VLOOKUP(W241,'item rev'!A:EV,3,FALSE)),IF(F241="e",IF(ISERROR(VLOOKUP(W241,'item exp'!A:BQ,3,FALSE)),"",VLOOKUP(W241,'item exp'!A:BQ,3,FALSE)))))</f>
        <v>IE004002006002014000000000000000000000</v>
      </c>
      <c r="V241" s="16" t="str">
        <f>IF($F241="gains/losses",IF(ISERROR(VLOOKUP($W241,'item gains&amp;losses'!$A:$EV,35,FALSE)),"",VLOOKUP($W241,'item gains&amp;losses'!$A:$EV,35,FALSE)),IF($F241="I",IF(ISERROR(VLOOKUP($W241,'item rev'!$A:$EV,34,FALSE)),"",VLOOKUP($W241,'item rev'!$A:$EV,34,FALSE)),IF($F241="e",IF(ISERROR(VLOOKUP($W241,'item exp'!$A:$BQ,35,FALSE)),"",VLOOKUP($W241,'item exp'!$A:$BQ,35,FALSE)))))</f>
        <v>f3b11f6f-8e5f-413b-82f7-b527224d6a94</v>
      </c>
      <c r="W241" s="16" t="str">
        <f>VLOOKUP(E241,'items list'!B:D,3,FALSE)</f>
        <v xml:space="preserve">Expenditure: Depreciation and Amortisation  - Depreciation: Infrastructure Electricity - NERSA: Plant Leased to Others </v>
      </c>
      <c r="X241" s="16" t="str">
        <f>IF(ISERROR(VLOOKUP($Z241,'reg ind'!$A:$AI,3,FALSE)),"",(VLOOKUP($Z241,'reg ind'!$A:$AI,3,FALSE)))</f>
        <v>RX002003001002003003006001000000000000</v>
      </c>
      <c r="Y241" s="16" t="str">
        <f>IF(ISERROR(VLOOKUP($Z241,'reg ind'!$A:$AI,35,FALSE)),"",(VLOOKUP($Z241,'reg ind'!$A:$AI,35,FALSE)))</f>
        <v>f2564b3b-f64a-4df4-9e78-f1a994736e35</v>
      </c>
      <c r="Z241" s="16" t="s">
        <v>4358</v>
      </c>
      <c r="AA241" s="16" t="str">
        <f>IF(ISERROR(VLOOKUP($AC241,costing!$A:$BP,3,FALSE)),"",(VLOOKUP($AC241,costing!$A:$BP,3,FALSE)))</f>
        <v>CO002004000000000000000000000000000000</v>
      </c>
      <c r="AB241" s="16" t="str">
        <f>IF(ISERROR(VLOOKUP($AC241,costing!$A:$BP,35,FALSE)),"",(VLOOKUP($AC241,costing!$A:$BP,35,FALSE)))</f>
        <v>47c7ba65-c270-4a7f-91ba-3842eb629ddf</v>
      </c>
      <c r="AC241" s="16" t="s">
        <v>4368</v>
      </c>
    </row>
    <row r="242" spans="1:29" x14ac:dyDescent="0.2">
      <c r="A242" s="184"/>
      <c r="B242" s="184">
        <v>10</v>
      </c>
      <c r="C242" s="184">
        <v>12</v>
      </c>
      <c r="D242" s="184">
        <f t="shared" si="8"/>
        <v>5015</v>
      </c>
      <c r="E242" s="184">
        <v>1243</v>
      </c>
      <c r="F242" s="184" t="s">
        <v>662</v>
      </c>
      <c r="G242" s="16" t="s">
        <v>12</v>
      </c>
      <c r="H242" s="16" t="s">
        <v>25</v>
      </c>
      <c r="I242" s="16" t="s">
        <v>28</v>
      </c>
      <c r="J242" s="16" t="s">
        <v>36</v>
      </c>
      <c r="K242" s="16"/>
      <c r="L242" s="16"/>
      <c r="M242" s="16"/>
      <c r="N242" s="16" t="str">
        <f>IF(ISERROR(VLOOKUP($P242,#REF!,4,FALSE)),"",(VLOOKUP($P242,#REF!,4,FALSE)))</f>
        <v/>
      </c>
      <c r="O242" s="16" t="str">
        <f>IF(ISERROR(VLOOKUP($P242,#REF!,34,FALSE)),"",(VLOOKUP($P242,#REF!,34,FALSE)))</f>
        <v/>
      </c>
      <c r="P242" s="16" t="s">
        <v>906</v>
      </c>
      <c r="Q242" s="16" t="e">
        <f>VLOOKUP(C242,'functional class'!B:E,3,FALSE)</f>
        <v>#N/A</v>
      </c>
      <c r="R242" s="16" t="str">
        <f>IF(ISERROR(VLOOKUP($T242,'Funding 5.4'!$A:$BP,3,FALSE)),"",(VLOOKUP($T242,'Funding 5.4'!$A:$BP,3,FALSE)))</f>
        <v>FD006000000000000000000000000000000000</v>
      </c>
      <c r="S242" s="16" t="str">
        <f>IF(ISERROR(VLOOKUP($T242,'Funding 5.4'!$A:$BP,35,FALSE)),"",(VLOOKUP($T242,'Funding 5.4'!$A:$BP,35,FALSE)))</f>
        <v>ac97d0b1-d32f-4077-947c-f147177f7bfb</v>
      </c>
      <c r="T242" s="16" t="s">
        <v>1090</v>
      </c>
      <c r="U242" s="16" t="str">
        <f>IF(F242="gains/losses",IF(ISERROR(VLOOKUP(W242,'item gains&amp;losses'!A:EV,3,FALSE)),"",VLOOKUP(W242,'item gains&amp;losses'!A:EV,3,FALSE)),IF(F242="I",IF(ISERROR(VLOOKUP(W242,'item rev'!A:EV,3,FALSE)),"",VLOOKUP(W242,'item rev'!A:EV,3,FALSE)),IF(F242="e",IF(ISERROR(VLOOKUP(W242,'item exp'!A:BQ,3,FALSE)),"",VLOOKUP(W242,'item exp'!A:BQ,3,FALSE)))))</f>
        <v>IE004002006002015000000000000000000000</v>
      </c>
      <c r="V242" s="16" t="str">
        <f>IF($F242="gains/losses",IF(ISERROR(VLOOKUP($W242,'item gains&amp;losses'!$A:$EV,35,FALSE)),"",VLOOKUP($W242,'item gains&amp;losses'!$A:$EV,35,FALSE)),IF($F242="I",IF(ISERROR(VLOOKUP($W242,'item rev'!$A:$EV,34,FALSE)),"",VLOOKUP($W242,'item rev'!$A:$EV,34,FALSE)),IF($F242="e",IF(ISERROR(VLOOKUP($W242,'item exp'!$A:$BQ,35,FALSE)),"",VLOOKUP($W242,'item exp'!$A:$BQ,35,FALSE)))))</f>
        <v>e37e6305-cbc4-43c8-82a6-c67a8af289f4</v>
      </c>
      <c r="W242" s="16" t="str">
        <f>VLOOKUP(E242,'items list'!B:D,3,FALSE)</f>
        <v>Expenditure: Depreciation and Amortisation  - Depreciation: Infrastructure Electricity - NERSA: Electric Plant held for Future Use</v>
      </c>
      <c r="X242" s="16" t="str">
        <f>IF(ISERROR(VLOOKUP($Z242,'reg ind'!$A:$AI,3,FALSE)),"",(VLOOKUP($Z242,'reg ind'!$A:$AI,3,FALSE)))</f>
        <v>RX002003001002003003006001000000000000</v>
      </c>
      <c r="Y242" s="16" t="str">
        <f>IF(ISERROR(VLOOKUP($Z242,'reg ind'!$A:$AI,35,FALSE)),"",(VLOOKUP($Z242,'reg ind'!$A:$AI,35,FALSE)))</f>
        <v>f2564b3b-f64a-4df4-9e78-f1a994736e35</v>
      </c>
      <c r="Z242" s="16" t="s">
        <v>4358</v>
      </c>
      <c r="AA242" s="16" t="str">
        <f>IF(ISERROR(VLOOKUP($AC242,costing!$A:$BP,3,FALSE)),"",(VLOOKUP($AC242,costing!$A:$BP,3,FALSE)))</f>
        <v>CO002004000000000000000000000000000000</v>
      </c>
      <c r="AB242" s="16" t="str">
        <f>IF(ISERROR(VLOOKUP($AC242,costing!$A:$BP,35,FALSE)),"",(VLOOKUP($AC242,costing!$A:$BP,35,FALSE)))</f>
        <v>47c7ba65-c270-4a7f-91ba-3842eb629ddf</v>
      </c>
      <c r="AC242" s="16" t="s">
        <v>4368</v>
      </c>
    </row>
    <row r="243" spans="1:29" x14ac:dyDescent="0.2">
      <c r="A243" s="184"/>
      <c r="B243" s="184">
        <v>10</v>
      </c>
      <c r="C243" s="184">
        <v>12</v>
      </c>
      <c r="D243" s="184">
        <f t="shared" si="8"/>
        <v>5015</v>
      </c>
      <c r="E243" s="184">
        <v>1244</v>
      </c>
      <c r="F243" s="184" t="s">
        <v>662</v>
      </c>
      <c r="G243" s="16" t="s">
        <v>12</v>
      </c>
      <c r="H243" s="16" t="s">
        <v>25</v>
      </c>
      <c r="I243" s="16" t="s">
        <v>28</v>
      </c>
      <c r="J243" s="16" t="s">
        <v>36</v>
      </c>
      <c r="K243" s="16"/>
      <c r="L243" s="16"/>
      <c r="M243" s="16"/>
      <c r="N243" s="16" t="str">
        <f>IF(ISERROR(VLOOKUP($P243,#REF!,4,FALSE)),"",(VLOOKUP($P243,#REF!,4,FALSE)))</f>
        <v/>
      </c>
      <c r="O243" s="16" t="str">
        <f>IF(ISERROR(VLOOKUP($P243,#REF!,34,FALSE)),"",(VLOOKUP($P243,#REF!,34,FALSE)))</f>
        <v/>
      </c>
      <c r="P243" s="16" t="s">
        <v>906</v>
      </c>
      <c r="Q243" s="16" t="e">
        <f>VLOOKUP(C243,'functional class'!B:E,3,FALSE)</f>
        <v>#N/A</v>
      </c>
      <c r="R243" s="16" t="str">
        <f>IF(ISERROR(VLOOKUP($T243,'Funding 5.4'!$A:$BP,3,FALSE)),"",(VLOOKUP($T243,'Funding 5.4'!$A:$BP,3,FALSE)))</f>
        <v>FD006000000000000000000000000000000000</v>
      </c>
      <c r="S243" s="16" t="str">
        <f>IF(ISERROR(VLOOKUP($T243,'Funding 5.4'!$A:$BP,35,FALSE)),"",(VLOOKUP($T243,'Funding 5.4'!$A:$BP,35,FALSE)))</f>
        <v>ac97d0b1-d32f-4077-947c-f147177f7bfb</v>
      </c>
      <c r="T243" s="16" t="s">
        <v>1090</v>
      </c>
      <c r="U243" s="16" t="str">
        <f>IF(F243="gains/losses",IF(ISERROR(VLOOKUP(W243,'item gains&amp;losses'!A:EV,3,FALSE)),"",VLOOKUP(W243,'item gains&amp;losses'!A:EV,3,FALSE)),IF(F243="I",IF(ISERROR(VLOOKUP(W243,'item rev'!A:EV,3,FALSE)),"",VLOOKUP(W243,'item rev'!A:EV,3,FALSE)),IF(F243="e",IF(ISERROR(VLOOKUP(W243,'item exp'!A:BQ,3,FALSE)),"",VLOOKUP(W243,'item exp'!A:BQ,3,FALSE)))))</f>
        <v>IE004002007000000000000000000000000000</v>
      </c>
      <c r="V243" s="16" t="str">
        <f>IF($F243="gains/losses",IF(ISERROR(VLOOKUP($W243,'item gains&amp;losses'!$A:$EV,35,FALSE)),"",VLOOKUP($W243,'item gains&amp;losses'!$A:$EV,35,FALSE)),IF($F243="I",IF(ISERROR(VLOOKUP($W243,'item rev'!$A:$EV,34,FALSE)),"",VLOOKUP($W243,'item rev'!$A:$EV,34,FALSE)),IF($F243="e",IF(ISERROR(VLOOKUP($W243,'item exp'!$A:$BQ,35,FALSE)),"",VLOOKUP($W243,'item exp'!$A:$BQ,35,FALSE)))))</f>
        <v>82a330cb-fc99-4685-9a34-5b75cac1d430</v>
      </c>
      <c r="W243" s="16" t="str">
        <f>VLOOKUP(E243,'items list'!B:D,3,FALSE)</f>
        <v>Expenditure: Depreciation and Amortisation  - Depreciation: Infrastructure Roads, Pavements, Bridges and Storm Water</v>
      </c>
      <c r="X243" s="16" t="str">
        <f>IF(ISERROR(VLOOKUP($Z243,'reg ind'!$A:$AI,3,FALSE)),"",(VLOOKUP($Z243,'reg ind'!$A:$AI,3,FALSE)))</f>
        <v>RX002003001002003003006001000000000000</v>
      </c>
      <c r="Y243" s="16" t="str">
        <f>IF(ISERROR(VLOOKUP($Z243,'reg ind'!$A:$AI,35,FALSE)),"",(VLOOKUP($Z243,'reg ind'!$A:$AI,35,FALSE)))</f>
        <v>f2564b3b-f64a-4df4-9e78-f1a994736e35</v>
      </c>
      <c r="Z243" s="16" t="s">
        <v>4358</v>
      </c>
      <c r="AA243" s="16" t="str">
        <f>IF(ISERROR(VLOOKUP($AC243,costing!$A:$BP,3,FALSE)),"",(VLOOKUP($AC243,costing!$A:$BP,3,FALSE)))</f>
        <v>CO002004000000000000000000000000000000</v>
      </c>
      <c r="AB243" s="16" t="str">
        <f>IF(ISERROR(VLOOKUP($AC243,costing!$A:$BP,35,FALSE)),"",(VLOOKUP($AC243,costing!$A:$BP,35,FALSE)))</f>
        <v>47c7ba65-c270-4a7f-91ba-3842eb629ddf</v>
      </c>
      <c r="AC243" s="16" t="s">
        <v>4368</v>
      </c>
    </row>
    <row r="244" spans="1:29" x14ac:dyDescent="0.2">
      <c r="A244" s="184"/>
      <c r="B244" s="184">
        <v>10</v>
      </c>
      <c r="C244" s="184">
        <v>12</v>
      </c>
      <c r="D244" s="184">
        <f t="shared" si="8"/>
        <v>5015</v>
      </c>
      <c r="E244" s="184">
        <v>1245</v>
      </c>
      <c r="F244" s="184" t="s">
        <v>662</v>
      </c>
      <c r="G244" s="16" t="s">
        <v>12</v>
      </c>
      <c r="H244" s="16" t="s">
        <v>25</v>
      </c>
      <c r="I244" s="16" t="s">
        <v>28</v>
      </c>
      <c r="J244" s="16" t="s">
        <v>36</v>
      </c>
      <c r="K244" s="16"/>
      <c r="L244" s="16"/>
      <c r="M244" s="16"/>
      <c r="N244" s="16" t="str">
        <f>IF(ISERROR(VLOOKUP($P244,#REF!,4,FALSE)),"",(VLOOKUP($P244,#REF!,4,FALSE)))</f>
        <v/>
      </c>
      <c r="O244" s="16" t="str">
        <f>IF(ISERROR(VLOOKUP($P244,#REF!,34,FALSE)),"",(VLOOKUP($P244,#REF!,34,FALSE)))</f>
        <v/>
      </c>
      <c r="P244" s="16" t="s">
        <v>906</v>
      </c>
      <c r="Q244" s="16" t="e">
        <f>VLOOKUP(C244,'functional class'!B:E,3,FALSE)</f>
        <v>#N/A</v>
      </c>
      <c r="R244" s="16" t="str">
        <f>IF(ISERROR(VLOOKUP($T244,'Funding 5.4'!$A:$BP,3,FALSE)),"",(VLOOKUP($T244,'Funding 5.4'!$A:$BP,3,FALSE)))</f>
        <v>FD006000000000000000000000000000000000</v>
      </c>
      <c r="S244" s="16" t="str">
        <f>IF(ISERROR(VLOOKUP($T244,'Funding 5.4'!$A:$BP,35,FALSE)),"",(VLOOKUP($T244,'Funding 5.4'!$A:$BP,35,FALSE)))</f>
        <v>ac97d0b1-d32f-4077-947c-f147177f7bfb</v>
      </c>
      <c r="T244" s="16" t="s">
        <v>1090</v>
      </c>
      <c r="U244" s="16" t="str">
        <f>IF(F244="gains/losses",IF(ISERROR(VLOOKUP(W244,'item gains&amp;losses'!A:EV,3,FALSE)),"",VLOOKUP(W244,'item gains&amp;losses'!A:EV,3,FALSE)),IF(F244="I",IF(ISERROR(VLOOKUP(W244,'item rev'!A:EV,3,FALSE)),"",VLOOKUP(W244,'item rev'!A:EV,3,FALSE)),IF(F244="e",IF(ISERROR(VLOOKUP(W244,'item exp'!A:BQ,3,FALSE)),"",VLOOKUP(W244,'item exp'!A:BQ,3,FALSE)))))</f>
        <v>IE004002008000000000000000000000000000</v>
      </c>
      <c r="V244" s="16" t="str">
        <f>IF($F244="gains/losses",IF(ISERROR(VLOOKUP($W244,'item gains&amp;losses'!$A:$EV,35,FALSE)),"",VLOOKUP($W244,'item gains&amp;losses'!$A:$EV,35,FALSE)),IF($F244="I",IF(ISERROR(VLOOKUP($W244,'item rev'!$A:$EV,34,FALSE)),"",VLOOKUP($W244,'item rev'!$A:$EV,34,FALSE)),IF($F244="e",IF(ISERROR(VLOOKUP($W244,'item exp'!$A:$BQ,35,FALSE)),"",VLOOKUP($W244,'item exp'!$A:$BQ,35,FALSE)))))</f>
        <v>19526d59-23eb-46ec-91b3-2dfc5c5abc3d</v>
      </c>
      <c r="W244" s="16" t="str">
        <f>VLOOKUP(E244,'items list'!B:D,3,FALSE)</f>
        <v>Expenditure: Depreciation and Amortisation  - Depreciation: Infrastructure Gas Supply Systems</v>
      </c>
      <c r="X244" s="16" t="str">
        <f>IF(ISERROR(VLOOKUP($Z244,'reg ind'!$A:$AI,3,FALSE)),"",(VLOOKUP($Z244,'reg ind'!$A:$AI,3,FALSE)))</f>
        <v>RX002003001002003003006001000000000000</v>
      </c>
      <c r="Y244" s="16" t="str">
        <f>IF(ISERROR(VLOOKUP($Z244,'reg ind'!$A:$AI,35,FALSE)),"",(VLOOKUP($Z244,'reg ind'!$A:$AI,35,FALSE)))</f>
        <v>f2564b3b-f64a-4df4-9e78-f1a994736e35</v>
      </c>
      <c r="Z244" s="16" t="s">
        <v>4358</v>
      </c>
      <c r="AA244" s="16" t="str">
        <f>IF(ISERROR(VLOOKUP($AC244,costing!$A:$BP,3,FALSE)),"",(VLOOKUP($AC244,costing!$A:$BP,3,FALSE)))</f>
        <v>CO002004000000000000000000000000000000</v>
      </c>
      <c r="AB244" s="16" t="str">
        <f>IF(ISERROR(VLOOKUP($AC244,costing!$A:$BP,35,FALSE)),"",(VLOOKUP($AC244,costing!$A:$BP,35,FALSE)))</f>
        <v>47c7ba65-c270-4a7f-91ba-3842eb629ddf</v>
      </c>
      <c r="AC244" s="16" t="s">
        <v>4368</v>
      </c>
    </row>
    <row r="245" spans="1:29" x14ac:dyDescent="0.2">
      <c r="A245" s="184"/>
      <c r="B245" s="184">
        <v>10</v>
      </c>
      <c r="C245" s="184">
        <v>12</v>
      </c>
      <c r="D245" s="184">
        <f t="shared" si="8"/>
        <v>5015</v>
      </c>
      <c r="E245" s="184">
        <v>1246</v>
      </c>
      <c r="F245" s="184" t="s">
        <v>662</v>
      </c>
      <c r="G245" s="16" t="s">
        <v>12</v>
      </c>
      <c r="H245" s="16" t="s">
        <v>25</v>
      </c>
      <c r="I245" s="16" t="s">
        <v>28</v>
      </c>
      <c r="J245" s="16" t="s">
        <v>36</v>
      </c>
      <c r="K245" s="16"/>
      <c r="L245" s="16"/>
      <c r="M245" s="16"/>
      <c r="N245" s="16" t="str">
        <f>IF(ISERROR(VLOOKUP($P245,#REF!,4,FALSE)),"",(VLOOKUP($P245,#REF!,4,FALSE)))</f>
        <v/>
      </c>
      <c r="O245" s="16" t="str">
        <f>IF(ISERROR(VLOOKUP($P245,#REF!,34,FALSE)),"",(VLOOKUP($P245,#REF!,34,FALSE)))</f>
        <v/>
      </c>
      <c r="P245" s="16" t="s">
        <v>906</v>
      </c>
      <c r="Q245" s="16" t="e">
        <f>VLOOKUP(C245,'functional class'!B:E,3,FALSE)</f>
        <v>#N/A</v>
      </c>
      <c r="R245" s="16" t="str">
        <f>IF(ISERROR(VLOOKUP($T245,'Funding 5.4'!$A:$BP,3,FALSE)),"",(VLOOKUP($T245,'Funding 5.4'!$A:$BP,3,FALSE)))</f>
        <v>FD006000000000000000000000000000000000</v>
      </c>
      <c r="S245" s="16" t="str">
        <f>IF(ISERROR(VLOOKUP($T245,'Funding 5.4'!$A:$BP,35,FALSE)),"",(VLOOKUP($T245,'Funding 5.4'!$A:$BP,35,FALSE)))</f>
        <v>ac97d0b1-d32f-4077-947c-f147177f7bfb</v>
      </c>
      <c r="T245" s="16" t="s">
        <v>1090</v>
      </c>
      <c r="U245" s="16" t="str">
        <f>IF(F245="gains/losses",IF(ISERROR(VLOOKUP(W245,'item gains&amp;losses'!A:EV,3,FALSE)),"",VLOOKUP(W245,'item gains&amp;losses'!A:EV,3,FALSE)),IF(F245="I",IF(ISERROR(VLOOKUP(W245,'item rev'!A:EV,3,FALSE)),"",VLOOKUP(W245,'item rev'!A:EV,3,FALSE)),IF(F245="e",IF(ISERROR(VLOOKUP(W245,'item exp'!A:BQ,3,FALSE)),"",VLOOKUP(W245,'item exp'!A:BQ,3,FALSE)))))</f>
        <v>IE004002009000000000000000000000000000</v>
      </c>
      <c r="V245" s="16" t="str">
        <f>IF($F245="gains/losses",IF(ISERROR(VLOOKUP($W245,'item gains&amp;losses'!$A:$EV,35,FALSE)),"",VLOOKUP($W245,'item gains&amp;losses'!$A:$EV,35,FALSE)),IF($F245="I",IF(ISERROR(VLOOKUP($W245,'item rev'!$A:$EV,34,FALSE)),"",VLOOKUP($W245,'item rev'!$A:$EV,34,FALSE)),IF($F245="e",IF(ISERROR(VLOOKUP($W245,'item exp'!$A:$BQ,35,FALSE)),"",VLOOKUP($W245,'item exp'!$A:$BQ,35,FALSE)))))</f>
        <v>c9f3993e-0496-468a-a62c-9cc35ed9d09c</v>
      </c>
      <c r="W245" s="16" t="str">
        <f>VLOOKUP(E245,'items list'!B:D,3,FALSE)</f>
        <v>Expenditure: Depreciation and Amortisation  - Depreciation: Infrastructure Railways</v>
      </c>
      <c r="X245" s="16" t="str">
        <f>IF(ISERROR(VLOOKUP($Z245,'reg ind'!$A:$AI,3,FALSE)),"",(VLOOKUP($Z245,'reg ind'!$A:$AI,3,FALSE)))</f>
        <v>RX002003001002003003006001000000000000</v>
      </c>
      <c r="Y245" s="16" t="str">
        <f>IF(ISERROR(VLOOKUP($Z245,'reg ind'!$A:$AI,35,FALSE)),"",(VLOOKUP($Z245,'reg ind'!$A:$AI,35,FALSE)))</f>
        <v>f2564b3b-f64a-4df4-9e78-f1a994736e35</v>
      </c>
      <c r="Z245" s="16" t="s">
        <v>4358</v>
      </c>
      <c r="AA245" s="16" t="str">
        <f>IF(ISERROR(VLOOKUP($AC245,costing!$A:$BP,3,FALSE)),"",(VLOOKUP($AC245,costing!$A:$BP,3,FALSE)))</f>
        <v>CO002004000000000000000000000000000000</v>
      </c>
      <c r="AB245" s="16" t="str">
        <f>IF(ISERROR(VLOOKUP($AC245,costing!$A:$BP,35,FALSE)),"",(VLOOKUP($AC245,costing!$A:$BP,35,FALSE)))</f>
        <v>47c7ba65-c270-4a7f-91ba-3842eb629ddf</v>
      </c>
      <c r="AC245" s="16" t="s">
        <v>4368</v>
      </c>
    </row>
    <row r="246" spans="1:29" x14ac:dyDescent="0.2">
      <c r="A246" s="184"/>
      <c r="B246" s="184">
        <v>10</v>
      </c>
      <c r="C246" s="184">
        <v>12</v>
      </c>
      <c r="D246" s="184">
        <f t="shared" si="8"/>
        <v>5015</v>
      </c>
      <c r="E246" s="184">
        <v>1247</v>
      </c>
      <c r="F246" s="184" t="s">
        <v>662</v>
      </c>
      <c r="G246" s="16" t="s">
        <v>12</v>
      </c>
      <c r="H246" s="16" t="s">
        <v>25</v>
      </c>
      <c r="I246" s="16" t="s">
        <v>28</v>
      </c>
      <c r="J246" s="16" t="s">
        <v>36</v>
      </c>
      <c r="K246" s="16"/>
      <c r="L246" s="16"/>
      <c r="M246" s="16"/>
      <c r="N246" s="16" t="str">
        <f>IF(ISERROR(VLOOKUP($P246,#REF!,4,FALSE)),"",(VLOOKUP($P246,#REF!,4,FALSE)))</f>
        <v/>
      </c>
      <c r="O246" s="16" t="str">
        <f>IF(ISERROR(VLOOKUP($P246,#REF!,34,FALSE)),"",(VLOOKUP($P246,#REF!,34,FALSE)))</f>
        <v/>
      </c>
      <c r="P246" s="16" t="s">
        <v>906</v>
      </c>
      <c r="Q246" s="16" t="e">
        <f>VLOOKUP(C246,'functional class'!B:E,3,FALSE)</f>
        <v>#N/A</v>
      </c>
      <c r="R246" s="16" t="str">
        <f>IF(ISERROR(VLOOKUP($T246,'Funding 5.4'!$A:$BP,3,FALSE)),"",(VLOOKUP($T246,'Funding 5.4'!$A:$BP,3,FALSE)))</f>
        <v>FD006000000000000000000000000000000000</v>
      </c>
      <c r="S246" s="16" t="str">
        <f>IF(ISERROR(VLOOKUP($T246,'Funding 5.4'!$A:$BP,35,FALSE)),"",(VLOOKUP($T246,'Funding 5.4'!$A:$BP,35,FALSE)))</f>
        <v>ac97d0b1-d32f-4077-947c-f147177f7bfb</v>
      </c>
      <c r="T246" s="16" t="s">
        <v>1090</v>
      </c>
      <c r="U246" s="16" t="str">
        <f>IF(F246="gains/losses",IF(ISERROR(VLOOKUP(W246,'item gains&amp;losses'!A:EV,3,FALSE)),"",VLOOKUP(W246,'item gains&amp;losses'!A:EV,3,FALSE)),IF(F246="I",IF(ISERROR(VLOOKUP(W246,'item rev'!A:EV,3,FALSE)),"",VLOOKUP(W246,'item rev'!A:EV,3,FALSE)),IF(F246="e",IF(ISERROR(VLOOKUP(W246,'item exp'!A:BQ,3,FALSE)),"",VLOOKUP(W246,'item exp'!A:BQ,3,FALSE)))))</f>
        <v>IE004002010000000000000000000000000000</v>
      </c>
      <c r="V246" s="16" t="str">
        <f>IF($F246="gains/losses",IF(ISERROR(VLOOKUP($W246,'item gains&amp;losses'!$A:$EV,35,FALSE)),"",VLOOKUP($W246,'item gains&amp;losses'!$A:$EV,35,FALSE)),IF($F246="I",IF(ISERROR(VLOOKUP($W246,'item rev'!$A:$EV,34,FALSE)),"",VLOOKUP($W246,'item rev'!$A:$EV,34,FALSE)),IF($F246="e",IF(ISERROR(VLOOKUP($W246,'item exp'!$A:$BQ,35,FALSE)),"",VLOOKUP($W246,'item exp'!$A:$BQ,35,FALSE)))))</f>
        <v>eaeb0e12-1f0b-46b8-957c-b76b3055a984</v>
      </c>
      <c r="W246" s="16" t="str">
        <f>VLOOKUP(E246,'items list'!B:D,3,FALSE)</f>
        <v>Expenditure: Depreciation and Amortisation  - Depreciation: Infrastructure Waste Management</v>
      </c>
      <c r="X246" s="16" t="str">
        <f>IF(ISERROR(VLOOKUP($Z246,'reg ind'!$A:$AI,3,FALSE)),"",(VLOOKUP($Z246,'reg ind'!$A:$AI,3,FALSE)))</f>
        <v>RX002003001002003003006001000000000000</v>
      </c>
      <c r="Y246" s="16" t="str">
        <f>IF(ISERROR(VLOOKUP($Z246,'reg ind'!$A:$AI,35,FALSE)),"",(VLOOKUP($Z246,'reg ind'!$A:$AI,35,FALSE)))</f>
        <v>f2564b3b-f64a-4df4-9e78-f1a994736e35</v>
      </c>
      <c r="Z246" s="16" t="s">
        <v>4358</v>
      </c>
      <c r="AA246" s="16" t="str">
        <f>IF(ISERROR(VLOOKUP($AC246,costing!$A:$BP,3,FALSE)),"",(VLOOKUP($AC246,costing!$A:$BP,3,FALSE)))</f>
        <v>CO002004000000000000000000000000000000</v>
      </c>
      <c r="AB246" s="16" t="str">
        <f>IF(ISERROR(VLOOKUP($AC246,costing!$A:$BP,35,FALSE)),"",(VLOOKUP($AC246,costing!$A:$BP,35,FALSE)))</f>
        <v>47c7ba65-c270-4a7f-91ba-3842eb629ddf</v>
      </c>
      <c r="AC246" s="16" t="s">
        <v>4368</v>
      </c>
    </row>
    <row r="247" spans="1:29" x14ac:dyDescent="0.2">
      <c r="A247" s="184"/>
      <c r="B247" s="184">
        <v>10</v>
      </c>
      <c r="C247" s="184">
        <v>12</v>
      </c>
      <c r="D247" s="184">
        <f t="shared" si="8"/>
        <v>5015</v>
      </c>
      <c r="E247" s="184">
        <v>1248</v>
      </c>
      <c r="F247" s="184" t="s">
        <v>662</v>
      </c>
      <c r="G247" s="16" t="s">
        <v>12</v>
      </c>
      <c r="H247" s="16" t="s">
        <v>25</v>
      </c>
      <c r="I247" s="16" t="s">
        <v>28</v>
      </c>
      <c r="J247" s="16" t="s">
        <v>36</v>
      </c>
      <c r="K247" s="16"/>
      <c r="L247" s="16"/>
      <c r="M247" s="16"/>
      <c r="N247" s="16" t="str">
        <f>IF(ISERROR(VLOOKUP($P247,#REF!,4,FALSE)),"",(VLOOKUP($P247,#REF!,4,FALSE)))</f>
        <v/>
      </c>
      <c r="O247" s="16" t="str">
        <f>IF(ISERROR(VLOOKUP($P247,#REF!,34,FALSE)),"",(VLOOKUP($P247,#REF!,34,FALSE)))</f>
        <v/>
      </c>
      <c r="P247" s="16" t="s">
        <v>906</v>
      </c>
      <c r="Q247" s="16" t="e">
        <f>VLOOKUP(C247,'functional class'!B:E,3,FALSE)</f>
        <v>#N/A</v>
      </c>
      <c r="R247" s="16" t="str">
        <f>IF(ISERROR(VLOOKUP($T247,'Funding 5.4'!$A:$BP,3,FALSE)),"",(VLOOKUP($T247,'Funding 5.4'!$A:$BP,3,FALSE)))</f>
        <v>FD006000000000000000000000000000000000</v>
      </c>
      <c r="S247" s="16" t="str">
        <f>IF(ISERROR(VLOOKUP($T247,'Funding 5.4'!$A:$BP,35,FALSE)),"",(VLOOKUP($T247,'Funding 5.4'!$A:$BP,35,FALSE)))</f>
        <v>ac97d0b1-d32f-4077-947c-f147177f7bfb</v>
      </c>
      <c r="T247" s="16" t="s">
        <v>1090</v>
      </c>
      <c r="U247" s="16" t="str">
        <f>IF(F247="gains/losses",IF(ISERROR(VLOOKUP(W247,'item gains&amp;losses'!A:EV,3,FALSE)),"",VLOOKUP(W247,'item gains&amp;losses'!A:EV,3,FALSE)),IF(F247="I",IF(ISERROR(VLOOKUP(W247,'item rev'!A:EV,3,FALSE)),"",VLOOKUP(W247,'item rev'!A:EV,3,FALSE)),IF(F247="e",IF(ISERROR(VLOOKUP(W247,'item exp'!A:BQ,3,FALSE)),"",VLOOKUP(W247,'item exp'!A:BQ,3,FALSE)))))</f>
        <v>IE004002011000000000000000000000000000</v>
      </c>
      <c r="V247" s="16" t="str">
        <f>IF($F247="gains/losses",IF(ISERROR(VLOOKUP($W247,'item gains&amp;losses'!$A:$EV,35,FALSE)),"",VLOOKUP($W247,'item gains&amp;losses'!$A:$EV,35,FALSE)),IF($F247="I",IF(ISERROR(VLOOKUP($W247,'item rev'!$A:$EV,34,FALSE)),"",VLOOKUP($W247,'item rev'!$A:$EV,34,FALSE)),IF($F247="e",IF(ISERROR(VLOOKUP($W247,'item exp'!$A:$BQ,35,FALSE)),"",VLOOKUP($W247,'item exp'!$A:$BQ,35,FALSE)))))</f>
        <v>ab96ff88-ef34-4c56-8c89-1626bb4f4c1b</v>
      </c>
      <c r="W247" s="16" t="str">
        <f>VLOOKUP(E247,'items list'!B:D,3,FALSE)</f>
        <v>Expenditure: Depreciation and Amortisation  - Depreciation: Infrastructure Transportation</v>
      </c>
      <c r="X247" s="16" t="str">
        <f>IF(ISERROR(VLOOKUP($Z247,'reg ind'!$A:$AI,3,FALSE)),"",(VLOOKUP($Z247,'reg ind'!$A:$AI,3,FALSE)))</f>
        <v>RX002003001002003003006001000000000000</v>
      </c>
      <c r="Y247" s="16" t="str">
        <f>IF(ISERROR(VLOOKUP($Z247,'reg ind'!$A:$AI,35,FALSE)),"",(VLOOKUP($Z247,'reg ind'!$A:$AI,35,FALSE)))</f>
        <v>f2564b3b-f64a-4df4-9e78-f1a994736e35</v>
      </c>
      <c r="Z247" s="16" t="s">
        <v>4358</v>
      </c>
      <c r="AA247" s="16" t="str">
        <f>IF(ISERROR(VLOOKUP($AC247,costing!$A:$BP,3,FALSE)),"",(VLOOKUP($AC247,costing!$A:$BP,3,FALSE)))</f>
        <v>CO002004000000000000000000000000000000</v>
      </c>
      <c r="AB247" s="16" t="str">
        <f>IF(ISERROR(VLOOKUP($AC247,costing!$A:$BP,35,FALSE)),"",(VLOOKUP($AC247,costing!$A:$BP,35,FALSE)))</f>
        <v>47c7ba65-c270-4a7f-91ba-3842eb629ddf</v>
      </c>
      <c r="AC247" s="16" t="s">
        <v>4368</v>
      </c>
    </row>
    <row r="248" spans="1:29" x14ac:dyDescent="0.2">
      <c r="A248" s="184"/>
      <c r="B248" s="184">
        <v>10</v>
      </c>
      <c r="C248" s="184">
        <v>12</v>
      </c>
      <c r="D248" s="184">
        <f t="shared" si="8"/>
        <v>5015</v>
      </c>
      <c r="E248" s="184">
        <v>1249</v>
      </c>
      <c r="F248" s="184" t="s">
        <v>662</v>
      </c>
      <c r="G248" s="16" t="s">
        <v>12</v>
      </c>
      <c r="H248" s="16" t="s">
        <v>25</v>
      </c>
      <c r="I248" s="16" t="s">
        <v>28</v>
      </c>
      <c r="J248" s="16" t="s">
        <v>36</v>
      </c>
      <c r="K248" s="16"/>
      <c r="L248" s="16"/>
      <c r="M248" s="16"/>
      <c r="N248" s="16" t="str">
        <f>IF(ISERROR(VLOOKUP($P248,#REF!,4,FALSE)),"",(VLOOKUP($P248,#REF!,4,FALSE)))</f>
        <v/>
      </c>
      <c r="O248" s="16" t="str">
        <f>IF(ISERROR(VLOOKUP($P248,#REF!,34,FALSE)),"",(VLOOKUP($P248,#REF!,34,FALSE)))</f>
        <v/>
      </c>
      <c r="P248" s="16" t="s">
        <v>906</v>
      </c>
      <c r="Q248" s="16" t="e">
        <f>VLOOKUP(C248,'functional class'!B:E,3,FALSE)</f>
        <v>#N/A</v>
      </c>
      <c r="R248" s="16" t="str">
        <f>IF(ISERROR(VLOOKUP($T248,'Funding 5.4'!$A:$BP,3,FALSE)),"",(VLOOKUP($T248,'Funding 5.4'!$A:$BP,3,FALSE)))</f>
        <v>FD006000000000000000000000000000000000</v>
      </c>
      <c r="S248" s="16" t="str">
        <f>IF(ISERROR(VLOOKUP($T248,'Funding 5.4'!$A:$BP,35,FALSE)),"",(VLOOKUP($T248,'Funding 5.4'!$A:$BP,35,FALSE)))</f>
        <v>ac97d0b1-d32f-4077-947c-f147177f7bfb</v>
      </c>
      <c r="T248" s="16" t="s">
        <v>1090</v>
      </c>
      <c r="U248" s="16" t="str">
        <f>IF(F248="gains/losses",IF(ISERROR(VLOOKUP(W248,'item gains&amp;losses'!A:EV,3,FALSE)),"",VLOOKUP(W248,'item gains&amp;losses'!A:EV,3,FALSE)),IF(F248="I",IF(ISERROR(VLOOKUP(W248,'item rev'!A:EV,3,FALSE)),"",VLOOKUP(W248,'item rev'!A:EV,3,FALSE)),IF(F248="e",IF(ISERROR(VLOOKUP(W248,'item exp'!A:BQ,3,FALSE)),"",VLOOKUP(W248,'item exp'!A:BQ,3,FALSE)))))</f>
        <v>IE004002012000000000000000000000000000</v>
      </c>
      <c r="V248" s="16" t="str">
        <f>IF($F248="gains/losses",IF(ISERROR(VLOOKUP($W248,'item gains&amp;losses'!$A:$EV,35,FALSE)),"",VLOOKUP($W248,'item gains&amp;losses'!$A:$EV,35,FALSE)),IF($F248="I",IF(ISERROR(VLOOKUP($W248,'item rev'!$A:$EV,34,FALSE)),"",VLOOKUP($W248,'item rev'!$A:$EV,34,FALSE)),IF($F248="e",IF(ISERROR(VLOOKUP($W248,'item exp'!$A:$BQ,35,FALSE)),"",VLOOKUP($W248,'item exp'!$A:$BQ,35,FALSE)))))</f>
        <v>b9727261-a1ec-4b82-b642-8d9de5f47458</v>
      </c>
      <c r="W248" s="16" t="str">
        <f>VLOOKUP(E248,'items list'!B:D,3,FALSE)</f>
        <v>Expenditure: Depreciation and Amortisation  - Depreciation: Infrastructure Water</v>
      </c>
      <c r="X248" s="16" t="str">
        <f>IF(ISERROR(VLOOKUP($Z248,'reg ind'!$A:$AI,3,FALSE)),"",(VLOOKUP($Z248,'reg ind'!$A:$AI,3,FALSE)))</f>
        <v>RX002003001002003003006001000000000000</v>
      </c>
      <c r="Y248" s="16" t="str">
        <f>IF(ISERROR(VLOOKUP($Z248,'reg ind'!$A:$AI,35,FALSE)),"",(VLOOKUP($Z248,'reg ind'!$A:$AI,35,FALSE)))</f>
        <v>f2564b3b-f64a-4df4-9e78-f1a994736e35</v>
      </c>
      <c r="Z248" s="16" t="s">
        <v>4358</v>
      </c>
      <c r="AA248" s="16" t="str">
        <f>IF(ISERROR(VLOOKUP($AC248,costing!$A:$BP,3,FALSE)),"",(VLOOKUP($AC248,costing!$A:$BP,3,FALSE)))</f>
        <v>CO002004000000000000000000000000000000</v>
      </c>
      <c r="AB248" s="16" t="str">
        <f>IF(ISERROR(VLOOKUP($AC248,costing!$A:$BP,35,FALSE)),"",(VLOOKUP($AC248,costing!$A:$BP,35,FALSE)))</f>
        <v>47c7ba65-c270-4a7f-91ba-3842eb629ddf</v>
      </c>
      <c r="AC248" s="16" t="s">
        <v>4368</v>
      </c>
    </row>
    <row r="249" spans="1:29" x14ac:dyDescent="0.2">
      <c r="A249" s="184"/>
      <c r="B249" s="184">
        <v>10</v>
      </c>
      <c r="C249" s="184">
        <v>12</v>
      </c>
      <c r="D249" s="184">
        <f t="shared" si="8"/>
        <v>5015</v>
      </c>
      <c r="E249" s="184">
        <v>1250</v>
      </c>
      <c r="F249" s="184" t="s">
        <v>662</v>
      </c>
      <c r="G249" s="16" t="s">
        <v>12</v>
      </c>
      <c r="H249" s="16" t="s">
        <v>25</v>
      </c>
      <c r="I249" s="16" t="s">
        <v>28</v>
      </c>
      <c r="J249" s="16" t="s">
        <v>36</v>
      </c>
      <c r="K249" s="16"/>
      <c r="L249" s="16"/>
      <c r="M249" s="16"/>
      <c r="N249" s="16" t="str">
        <f>IF(ISERROR(VLOOKUP($P249,#REF!,4,FALSE)),"",(VLOOKUP($P249,#REF!,4,FALSE)))</f>
        <v/>
      </c>
      <c r="O249" s="16" t="str">
        <f>IF(ISERROR(VLOOKUP($P249,#REF!,34,FALSE)),"",(VLOOKUP($P249,#REF!,34,FALSE)))</f>
        <v/>
      </c>
      <c r="P249" s="16" t="s">
        <v>906</v>
      </c>
      <c r="Q249" s="16" t="e">
        <f>VLOOKUP(C249,'functional class'!B:E,3,FALSE)</f>
        <v>#N/A</v>
      </c>
      <c r="R249" s="16" t="str">
        <f>IF(ISERROR(VLOOKUP($T249,'Funding 5.4'!$A:$BP,3,FALSE)),"",(VLOOKUP($T249,'Funding 5.4'!$A:$BP,3,FALSE)))</f>
        <v>FD006000000000000000000000000000000000</v>
      </c>
      <c r="S249" s="16" t="str">
        <f>IF(ISERROR(VLOOKUP($T249,'Funding 5.4'!$A:$BP,35,FALSE)),"",(VLOOKUP($T249,'Funding 5.4'!$A:$BP,35,FALSE)))</f>
        <v>ac97d0b1-d32f-4077-947c-f147177f7bfb</v>
      </c>
      <c r="T249" s="16" t="s">
        <v>1090</v>
      </c>
      <c r="U249" s="16" t="str">
        <f>IF(F249="gains/losses",IF(ISERROR(VLOOKUP(W249,'item gains&amp;losses'!A:EV,3,FALSE)),"",VLOOKUP(W249,'item gains&amp;losses'!A:EV,3,FALSE)),IF(F249="I",IF(ISERROR(VLOOKUP(W249,'item rev'!A:EV,3,FALSE)),"",VLOOKUP(W249,'item rev'!A:EV,3,FALSE)),IF(F249="e",IF(ISERROR(VLOOKUP(W249,'item exp'!A:BQ,3,FALSE)),"",VLOOKUP(W249,'item exp'!A:BQ,3,FALSE)))))</f>
        <v>IE004002013000000000000000000000000000</v>
      </c>
      <c r="V249" s="16" t="str">
        <f>IF($F249="gains/losses",IF(ISERROR(VLOOKUP($W249,'item gains&amp;losses'!$A:$EV,35,FALSE)),"",VLOOKUP($W249,'item gains&amp;losses'!$A:$EV,35,FALSE)),IF($F249="I",IF(ISERROR(VLOOKUP($W249,'item rev'!$A:$EV,34,FALSE)),"",VLOOKUP($W249,'item rev'!$A:$EV,34,FALSE)),IF($F249="e",IF(ISERROR(VLOOKUP($W249,'item exp'!$A:$BQ,35,FALSE)),"",VLOOKUP($W249,'item exp'!$A:$BQ,35,FALSE)))))</f>
        <v>b4cfc96d-30c7-4f4a-a75b-c798e5cf1818</v>
      </c>
      <c r="W249" s="16" t="str">
        <f>VLOOKUP(E249,'items list'!B:D,3,FALSE)</f>
        <v xml:space="preserve">Expenditure: Depreciation and Amortisation  - Depreciation: Infrastructure Waste Water Management </v>
      </c>
      <c r="X249" s="16" t="str">
        <f>IF(ISERROR(VLOOKUP($Z249,'reg ind'!$A:$AI,3,FALSE)),"",(VLOOKUP($Z249,'reg ind'!$A:$AI,3,FALSE)))</f>
        <v>RX002003001002003003006001000000000000</v>
      </c>
      <c r="Y249" s="16" t="str">
        <f>IF(ISERROR(VLOOKUP($Z249,'reg ind'!$A:$AI,35,FALSE)),"",(VLOOKUP($Z249,'reg ind'!$A:$AI,35,FALSE)))</f>
        <v>f2564b3b-f64a-4df4-9e78-f1a994736e35</v>
      </c>
      <c r="Z249" s="16" t="s">
        <v>4358</v>
      </c>
      <c r="AA249" s="16" t="str">
        <f>IF(ISERROR(VLOOKUP($AC249,costing!$A:$BP,3,FALSE)),"",(VLOOKUP($AC249,costing!$A:$BP,3,FALSE)))</f>
        <v>CO002004000000000000000000000000000000</v>
      </c>
      <c r="AB249" s="16" t="str">
        <f>IF(ISERROR(VLOOKUP($AC249,costing!$A:$BP,35,FALSE)),"",(VLOOKUP($AC249,costing!$A:$BP,35,FALSE)))</f>
        <v>47c7ba65-c270-4a7f-91ba-3842eb629ddf</v>
      </c>
      <c r="AC249" s="16" t="s">
        <v>4368</v>
      </c>
    </row>
    <row r="250" spans="1:29" x14ac:dyDescent="0.2">
      <c r="A250" s="184"/>
      <c r="B250" s="184">
        <v>10</v>
      </c>
      <c r="C250" s="184">
        <v>12</v>
      </c>
      <c r="D250" s="184">
        <f t="shared" si="8"/>
        <v>5015</v>
      </c>
      <c r="E250" s="184">
        <v>1251</v>
      </c>
      <c r="F250" s="184" t="s">
        <v>662</v>
      </c>
      <c r="G250" s="16" t="s">
        <v>12</v>
      </c>
      <c r="H250" s="16" t="s">
        <v>25</v>
      </c>
      <c r="I250" s="16" t="s">
        <v>28</v>
      </c>
      <c r="J250" s="16" t="s">
        <v>36</v>
      </c>
      <c r="K250" s="16"/>
      <c r="L250" s="16"/>
      <c r="M250" s="16"/>
      <c r="N250" s="16" t="str">
        <f>IF(ISERROR(VLOOKUP($P250,#REF!,4,FALSE)),"",(VLOOKUP($P250,#REF!,4,FALSE)))</f>
        <v/>
      </c>
      <c r="O250" s="16" t="str">
        <f>IF(ISERROR(VLOOKUP($P250,#REF!,34,FALSE)),"",(VLOOKUP($P250,#REF!,34,FALSE)))</f>
        <v/>
      </c>
      <c r="P250" s="16" t="s">
        <v>906</v>
      </c>
      <c r="Q250" s="16" t="e">
        <f>VLOOKUP(C250,'functional class'!B:E,3,FALSE)</f>
        <v>#N/A</v>
      </c>
      <c r="R250" s="16" t="str">
        <f>IF(ISERROR(VLOOKUP($T250,'Funding 5.4'!$A:$BP,3,FALSE)),"",(VLOOKUP($T250,'Funding 5.4'!$A:$BP,3,FALSE)))</f>
        <v>FD006000000000000000000000000000000000</v>
      </c>
      <c r="S250" s="16" t="str">
        <f>IF(ISERROR(VLOOKUP($T250,'Funding 5.4'!$A:$BP,35,FALSE)),"",(VLOOKUP($T250,'Funding 5.4'!$A:$BP,35,FALSE)))</f>
        <v>ac97d0b1-d32f-4077-947c-f147177f7bfb</v>
      </c>
      <c r="T250" s="16" t="s">
        <v>1090</v>
      </c>
      <c r="U250" s="16" t="str">
        <f>IF(F250="gains/losses",IF(ISERROR(VLOOKUP(W250,'item gains&amp;losses'!A:EV,3,FALSE)),"",VLOOKUP(W250,'item gains&amp;losses'!A:EV,3,FALSE)),IF(F250="I",IF(ISERROR(VLOOKUP(W250,'item rev'!A:EV,3,FALSE)),"",VLOOKUP(W250,'item rev'!A:EV,3,FALSE)),IF(F250="e",IF(ISERROR(VLOOKUP(W250,'item exp'!A:BQ,3,FALSE)),"",VLOOKUP(W250,'item exp'!A:BQ,3,FALSE)))))</f>
        <v>IE004002014000000000000000000000000000</v>
      </c>
      <c r="V250" s="16" t="str">
        <f>IF($F250="gains/losses",IF(ISERROR(VLOOKUP($W250,'item gains&amp;losses'!$A:$EV,35,FALSE)),"",VLOOKUP($W250,'item gains&amp;losses'!$A:$EV,35,FALSE)),IF($F250="I",IF(ISERROR(VLOOKUP($W250,'item rev'!$A:$EV,34,FALSE)),"",VLOOKUP($W250,'item rev'!$A:$EV,34,FALSE)),IF($F250="e",IF(ISERROR(VLOOKUP($W250,'item exp'!$A:$BQ,35,FALSE)),"",VLOOKUP($W250,'item exp'!$A:$BQ,35,FALSE)))))</f>
        <v>ab10ee77-bf72-4681-8990-475ed9952304</v>
      </c>
      <c r="W250" s="16" t="str">
        <f>VLOOKUP(E250,'items list'!B:D,3,FALSE)</f>
        <v>Expenditure: Depreciation and Amortisation  - Depreciation: Investment Property</v>
      </c>
      <c r="X250" s="16" t="str">
        <f>IF(ISERROR(VLOOKUP($Z250,'reg ind'!$A:$AI,3,FALSE)),"",(VLOOKUP($Z250,'reg ind'!$A:$AI,3,FALSE)))</f>
        <v>RX002003001002003003006001000000000000</v>
      </c>
      <c r="Y250" s="16" t="str">
        <f>IF(ISERROR(VLOOKUP($Z250,'reg ind'!$A:$AI,35,FALSE)),"",(VLOOKUP($Z250,'reg ind'!$A:$AI,35,FALSE)))</f>
        <v>f2564b3b-f64a-4df4-9e78-f1a994736e35</v>
      </c>
      <c r="Z250" s="16" t="s">
        <v>4358</v>
      </c>
      <c r="AA250" s="16" t="str">
        <f>IF(ISERROR(VLOOKUP($AC250,costing!$A:$BP,3,FALSE)),"",(VLOOKUP($AC250,costing!$A:$BP,3,FALSE)))</f>
        <v>CO002004000000000000000000000000000000</v>
      </c>
      <c r="AB250" s="16" t="str">
        <f>IF(ISERROR(VLOOKUP($AC250,costing!$A:$BP,35,FALSE)),"",(VLOOKUP($AC250,costing!$A:$BP,35,FALSE)))</f>
        <v>47c7ba65-c270-4a7f-91ba-3842eb629ddf</v>
      </c>
      <c r="AC250" s="16" t="s">
        <v>4368</v>
      </c>
    </row>
    <row r="251" spans="1:29" x14ac:dyDescent="0.2">
      <c r="A251" s="184"/>
      <c r="B251" s="184">
        <v>10</v>
      </c>
      <c r="C251" s="184">
        <v>12</v>
      </c>
      <c r="D251" s="184">
        <f t="shared" si="8"/>
        <v>5016</v>
      </c>
      <c r="E251" s="184">
        <v>1252</v>
      </c>
      <c r="F251" s="184" t="s">
        <v>662</v>
      </c>
      <c r="G251" s="16" t="s">
        <v>12</v>
      </c>
      <c r="H251" s="16" t="s">
        <v>25</v>
      </c>
      <c r="I251" s="16" t="s">
        <v>28</v>
      </c>
      <c r="J251" s="16" t="s">
        <v>36</v>
      </c>
      <c r="K251" s="16"/>
      <c r="L251" s="16"/>
      <c r="M251" s="16"/>
      <c r="N251" s="16" t="str">
        <f>IF(ISERROR(VLOOKUP($P251,#REF!,4,FALSE)),"",(VLOOKUP($P251,#REF!,4,FALSE)))</f>
        <v/>
      </c>
      <c r="O251" s="16" t="str">
        <f>IF(ISERROR(VLOOKUP($P251,#REF!,34,FALSE)),"",(VLOOKUP($P251,#REF!,34,FALSE)))</f>
        <v/>
      </c>
      <c r="P251" s="16" t="s">
        <v>906</v>
      </c>
      <c r="Q251" s="16" t="e">
        <f>VLOOKUP(C251,'functional class'!B:E,3,FALSE)</f>
        <v>#N/A</v>
      </c>
      <c r="R251" s="16" t="str">
        <f>IF(ISERROR(VLOOKUP($T251,'Funding 5.4'!$A:$BP,3,FALSE)),"",(VLOOKUP($T251,'Funding 5.4'!$A:$BP,3,FALSE)))</f>
        <v>FD006000000000000000000000000000000000</v>
      </c>
      <c r="S251" s="16" t="str">
        <f>IF(ISERROR(VLOOKUP($T251,'Funding 5.4'!$A:$BP,35,FALSE)),"",(VLOOKUP($T251,'Funding 5.4'!$A:$BP,35,FALSE)))</f>
        <v>ac97d0b1-d32f-4077-947c-f147177f7bfb</v>
      </c>
      <c r="T251" s="16" t="s">
        <v>1090</v>
      </c>
      <c r="U251" s="16" t="str">
        <f>IF(F251="gains/losses",IF(ISERROR(VLOOKUP(W251,'item gains&amp;losses'!A:EV,3,FALSE)),"",VLOOKUP(W251,'item gains&amp;losses'!A:EV,3,FALSE)),IF(F251="I",IF(ISERROR(VLOOKUP(W251,'item rev'!A:EV,3,FALSE)),"",VLOOKUP(W251,'item rev'!A:EV,3,FALSE)),IF(F251="e",IF(ISERROR(VLOOKUP(W251,'item exp'!A:BQ,3,FALSE)),"",VLOOKUP(W251,'item exp'!A:BQ,3,FALSE)))))</f>
        <v>IE004002015000000000000000000000000000</v>
      </c>
      <c r="V251" s="16" t="str">
        <f>IF($F251="gains/losses",IF(ISERROR(VLOOKUP($W251,'item gains&amp;losses'!$A:$EV,35,FALSE)),"",VLOOKUP($W251,'item gains&amp;losses'!$A:$EV,35,FALSE)),IF($F251="I",IF(ISERROR(VLOOKUP($W251,'item rev'!$A:$EV,34,FALSE)),"",VLOOKUP($W251,'item rev'!$A:$EV,34,FALSE)),IF($F251="e",IF(ISERROR(VLOOKUP($W251,'item exp'!$A:$BQ,35,FALSE)),"",VLOOKUP($W251,'item exp'!$A:$BQ,35,FALSE)))))</f>
        <v>7dfe7624-683f-4519-91bc-c1094419255b</v>
      </c>
      <c r="W251" s="16" t="str">
        <f>VLOOKUP(E251,'items list'!B:D,3,FALSE)</f>
        <v>Expenditure: Depreciation and Amortisation  - Depreciation: Landfill Sites</v>
      </c>
      <c r="X251" s="16" t="str">
        <f>IF(ISERROR(VLOOKUP($Z251,'reg ind'!$A:$AI,3,FALSE)),"",(VLOOKUP($Z251,'reg ind'!$A:$AI,3,FALSE)))</f>
        <v>RX002003001002003003006001000000000000</v>
      </c>
      <c r="Y251" s="16" t="str">
        <f>IF(ISERROR(VLOOKUP($Z251,'reg ind'!$A:$AI,35,FALSE)),"",(VLOOKUP($Z251,'reg ind'!$A:$AI,35,FALSE)))</f>
        <v>f2564b3b-f64a-4df4-9e78-f1a994736e35</v>
      </c>
      <c r="Z251" s="16" t="s">
        <v>4358</v>
      </c>
      <c r="AA251" s="16" t="str">
        <f>IF(ISERROR(VLOOKUP($AC251,costing!$A:$BP,3,FALSE)),"",(VLOOKUP($AC251,costing!$A:$BP,3,FALSE)))</f>
        <v>CO002004000000000000000000000000000000</v>
      </c>
      <c r="AB251" s="16" t="str">
        <f>IF(ISERROR(VLOOKUP($AC251,costing!$A:$BP,35,FALSE)),"",(VLOOKUP($AC251,costing!$A:$BP,35,FALSE)))</f>
        <v>47c7ba65-c270-4a7f-91ba-3842eb629ddf</v>
      </c>
      <c r="AC251" s="16" t="s">
        <v>4368</v>
      </c>
    </row>
    <row r="252" spans="1:29" x14ac:dyDescent="0.2">
      <c r="A252" s="184"/>
      <c r="B252" s="184">
        <v>10</v>
      </c>
      <c r="C252" s="184">
        <v>12</v>
      </c>
      <c r="D252" s="184">
        <f t="shared" si="8"/>
        <v>5016</v>
      </c>
      <c r="E252" s="184">
        <v>1253</v>
      </c>
      <c r="F252" s="184" t="s">
        <v>662</v>
      </c>
      <c r="G252" s="16" t="s">
        <v>12</v>
      </c>
      <c r="H252" s="16" t="s">
        <v>25</v>
      </c>
      <c r="I252" s="16" t="s">
        <v>28</v>
      </c>
      <c r="J252" s="16" t="s">
        <v>36</v>
      </c>
      <c r="K252" s="16"/>
      <c r="L252" s="16"/>
      <c r="M252" s="16"/>
      <c r="N252" s="16" t="str">
        <f>IF(ISERROR(VLOOKUP($P252,#REF!,4,FALSE)),"",(VLOOKUP($P252,#REF!,4,FALSE)))</f>
        <v/>
      </c>
      <c r="O252" s="16" t="str">
        <f>IF(ISERROR(VLOOKUP($P252,#REF!,34,FALSE)),"",(VLOOKUP($P252,#REF!,34,FALSE)))</f>
        <v/>
      </c>
      <c r="P252" s="16" t="s">
        <v>906</v>
      </c>
      <c r="Q252" s="16" t="e">
        <f>VLOOKUP(C252,'functional class'!B:E,3,FALSE)</f>
        <v>#N/A</v>
      </c>
      <c r="R252" s="16" t="str">
        <f>IF(ISERROR(VLOOKUP($T252,'Funding 5.4'!$A:$BP,3,FALSE)),"",(VLOOKUP($T252,'Funding 5.4'!$A:$BP,3,FALSE)))</f>
        <v>FD006000000000000000000000000000000000</v>
      </c>
      <c r="S252" s="16" t="str">
        <f>IF(ISERROR(VLOOKUP($T252,'Funding 5.4'!$A:$BP,35,FALSE)),"",(VLOOKUP($T252,'Funding 5.4'!$A:$BP,35,FALSE)))</f>
        <v>ac97d0b1-d32f-4077-947c-f147177f7bfb</v>
      </c>
      <c r="T252" s="16" t="s">
        <v>1090</v>
      </c>
      <c r="U252" s="16" t="str">
        <f>IF(F252="gains/losses",IF(ISERROR(VLOOKUP(W252,'item gains&amp;losses'!A:EV,3,FALSE)),"",VLOOKUP(W252,'item gains&amp;losses'!A:EV,3,FALSE)),IF(F252="I",IF(ISERROR(VLOOKUP(W252,'item rev'!A:EV,3,FALSE)),"",VLOOKUP(W252,'item rev'!A:EV,3,FALSE)),IF(F252="e",IF(ISERROR(VLOOKUP(W252,'item exp'!A:BQ,3,FALSE)),"",VLOOKUP(W252,'item exp'!A:BQ,3,FALSE)))))</f>
        <v>IE004002016000000000000000000000000000</v>
      </c>
      <c r="V252" s="16" t="str">
        <f>IF($F252="gains/losses",IF(ISERROR(VLOOKUP($W252,'item gains&amp;losses'!$A:$EV,35,FALSE)),"",VLOOKUP($W252,'item gains&amp;losses'!$A:$EV,35,FALSE)),IF($F252="I",IF(ISERROR(VLOOKUP($W252,'item rev'!$A:$EV,34,FALSE)),"",VLOOKUP($W252,'item rev'!$A:$EV,34,FALSE)),IF($F252="e",IF(ISERROR(VLOOKUP($W252,'item exp'!$A:$BQ,35,FALSE)),"",VLOOKUP($W252,'item exp'!$A:$BQ,35,FALSE)))))</f>
        <v>99290159-5e73-48a5-91b1-fb0dd4ef9ed4</v>
      </c>
      <c r="W252" s="16" t="str">
        <f>VLOOKUP(E252,'items list'!B:D,3,FALSE)</f>
        <v>Expenditure: Depreciation and Amortisation  - Depreciation: Machinery and Equipment</v>
      </c>
      <c r="X252" s="16" t="str">
        <f>IF(ISERROR(VLOOKUP($Z252,'reg ind'!$A:$AI,3,FALSE)),"",(VLOOKUP($Z252,'reg ind'!$A:$AI,3,FALSE)))</f>
        <v>RX002003001002003003006001000000000000</v>
      </c>
      <c r="Y252" s="16" t="str">
        <f>IF(ISERROR(VLOOKUP($Z252,'reg ind'!$A:$AI,35,FALSE)),"",(VLOOKUP($Z252,'reg ind'!$A:$AI,35,FALSE)))</f>
        <v>f2564b3b-f64a-4df4-9e78-f1a994736e35</v>
      </c>
      <c r="Z252" s="16" t="s">
        <v>4358</v>
      </c>
      <c r="AA252" s="16" t="str">
        <f>IF(ISERROR(VLOOKUP($AC252,costing!$A:$BP,3,FALSE)),"",(VLOOKUP($AC252,costing!$A:$BP,3,FALSE)))</f>
        <v>CO002004000000000000000000000000000000</v>
      </c>
      <c r="AB252" s="16" t="str">
        <f>IF(ISERROR(VLOOKUP($AC252,costing!$A:$BP,35,FALSE)),"",(VLOOKUP($AC252,costing!$A:$BP,35,FALSE)))</f>
        <v>47c7ba65-c270-4a7f-91ba-3842eb629ddf</v>
      </c>
      <c r="AC252" s="16" t="s">
        <v>4368</v>
      </c>
    </row>
    <row r="253" spans="1:29" x14ac:dyDescent="0.2">
      <c r="A253" s="184"/>
      <c r="B253" s="184">
        <v>10</v>
      </c>
      <c r="C253" s="184">
        <v>12</v>
      </c>
      <c r="D253" s="184">
        <f t="shared" si="8"/>
        <v>5016</v>
      </c>
      <c r="E253" s="184">
        <v>1254</v>
      </c>
      <c r="F253" s="184" t="s">
        <v>662</v>
      </c>
      <c r="G253" s="16" t="s">
        <v>12</v>
      </c>
      <c r="H253" s="16" t="s">
        <v>25</v>
      </c>
      <c r="I253" s="16" t="s">
        <v>28</v>
      </c>
      <c r="J253" s="16" t="s">
        <v>36</v>
      </c>
      <c r="K253" s="16"/>
      <c r="L253" s="16"/>
      <c r="M253" s="16"/>
      <c r="N253" s="16" t="str">
        <f>IF(ISERROR(VLOOKUP($P253,#REF!,4,FALSE)),"",(VLOOKUP($P253,#REF!,4,FALSE)))</f>
        <v/>
      </c>
      <c r="O253" s="16" t="str">
        <f>IF(ISERROR(VLOOKUP($P253,#REF!,34,FALSE)),"",(VLOOKUP($P253,#REF!,34,FALSE)))</f>
        <v/>
      </c>
      <c r="P253" s="16" t="s">
        <v>906</v>
      </c>
      <c r="Q253" s="16" t="e">
        <f>VLOOKUP(C253,'functional class'!B:E,3,FALSE)</f>
        <v>#N/A</v>
      </c>
      <c r="R253" s="16" t="str">
        <f>IF(ISERROR(VLOOKUP($T253,'Funding 5.4'!$A:$BP,3,FALSE)),"",(VLOOKUP($T253,'Funding 5.4'!$A:$BP,3,FALSE)))</f>
        <v>FD006000000000000000000000000000000000</v>
      </c>
      <c r="S253" s="16" t="str">
        <f>IF(ISERROR(VLOOKUP($T253,'Funding 5.4'!$A:$BP,35,FALSE)),"",(VLOOKUP($T253,'Funding 5.4'!$A:$BP,35,FALSE)))</f>
        <v>ac97d0b1-d32f-4077-947c-f147177f7bfb</v>
      </c>
      <c r="T253" s="16" t="s">
        <v>1090</v>
      </c>
      <c r="U253" s="16" t="str">
        <f>IF(F253="gains/losses",IF(ISERROR(VLOOKUP(W253,'item gains&amp;losses'!A:EV,3,FALSE)),"",VLOOKUP(W253,'item gains&amp;losses'!A:EV,3,FALSE)),IF(F253="I",IF(ISERROR(VLOOKUP(W253,'item rev'!A:EV,3,FALSE)),"",VLOOKUP(W253,'item rev'!A:EV,3,FALSE)),IF(F253="e",IF(ISERROR(VLOOKUP(W253,'item exp'!A:BQ,3,FALSE)),"",VLOOKUP(W253,'item exp'!A:BQ,3,FALSE)))))</f>
        <v>IE004002016001000000000000000000000000</v>
      </c>
      <c r="V253" s="16" t="str">
        <f>IF($F253="gains/losses",IF(ISERROR(VLOOKUP($W253,'item gains&amp;losses'!$A:$EV,35,FALSE)),"",VLOOKUP($W253,'item gains&amp;losses'!$A:$EV,35,FALSE)),IF($F253="I",IF(ISERROR(VLOOKUP($W253,'item rev'!$A:$EV,34,FALSE)),"",VLOOKUP($W253,'item rev'!$A:$EV,34,FALSE)),IF($F253="e",IF(ISERROR(VLOOKUP($W253,'item exp'!$A:$BQ,35,FALSE)),"",VLOOKUP($W253,'item exp'!$A:$BQ,35,FALSE)))))</f>
        <v>3d22ed01-8d57-4911-8688-e12f98d1b239</v>
      </c>
      <c r="W253" s="16" t="str">
        <f>VLOOKUP(E253,'items list'!B:D,3,FALSE)</f>
        <v>Expenditure: Depreciation and Amortisation  - Depreciation: Machinery and Equipment - All or excl NERSA</v>
      </c>
      <c r="X253" s="16" t="str">
        <f>IF(ISERROR(VLOOKUP($Z253,'reg ind'!$A:$AI,3,FALSE)),"",(VLOOKUP($Z253,'reg ind'!$A:$AI,3,FALSE)))</f>
        <v>RX002003001002003003006001000000000000</v>
      </c>
      <c r="Y253" s="16" t="str">
        <f>IF(ISERROR(VLOOKUP($Z253,'reg ind'!$A:$AI,35,FALSE)),"",(VLOOKUP($Z253,'reg ind'!$A:$AI,35,FALSE)))</f>
        <v>f2564b3b-f64a-4df4-9e78-f1a994736e35</v>
      </c>
      <c r="Z253" s="16" t="s">
        <v>4358</v>
      </c>
      <c r="AA253" s="16" t="str">
        <f>IF(ISERROR(VLOOKUP($AC253,costing!$A:$BP,3,FALSE)),"",(VLOOKUP($AC253,costing!$A:$BP,3,FALSE)))</f>
        <v>CO002004000000000000000000000000000000</v>
      </c>
      <c r="AB253" s="16" t="str">
        <f>IF(ISERROR(VLOOKUP($AC253,costing!$A:$BP,35,FALSE)),"",(VLOOKUP($AC253,costing!$A:$BP,35,FALSE)))</f>
        <v>47c7ba65-c270-4a7f-91ba-3842eb629ddf</v>
      </c>
      <c r="AC253" s="16" t="s">
        <v>4368</v>
      </c>
    </row>
    <row r="254" spans="1:29" x14ac:dyDescent="0.2">
      <c r="A254" s="184"/>
      <c r="B254" s="184">
        <v>10</v>
      </c>
      <c r="C254" s="184">
        <v>12</v>
      </c>
      <c r="D254" s="184">
        <f t="shared" si="8"/>
        <v>5016</v>
      </c>
      <c r="E254" s="184">
        <v>1255</v>
      </c>
      <c r="F254" s="184" t="s">
        <v>662</v>
      </c>
      <c r="G254" s="16" t="s">
        <v>12</v>
      </c>
      <c r="H254" s="16" t="s">
        <v>25</v>
      </c>
      <c r="I254" s="16" t="s">
        <v>28</v>
      </c>
      <c r="J254" s="16" t="s">
        <v>36</v>
      </c>
      <c r="K254" s="16"/>
      <c r="L254" s="16"/>
      <c r="M254" s="16"/>
      <c r="N254" s="16" t="str">
        <f>IF(ISERROR(VLOOKUP($P254,#REF!,4,FALSE)),"",(VLOOKUP($P254,#REF!,4,FALSE)))</f>
        <v/>
      </c>
      <c r="O254" s="16" t="str">
        <f>IF(ISERROR(VLOOKUP($P254,#REF!,34,FALSE)),"",(VLOOKUP($P254,#REF!,34,FALSE)))</f>
        <v/>
      </c>
      <c r="P254" s="16" t="s">
        <v>906</v>
      </c>
      <c r="Q254" s="16" t="e">
        <f>VLOOKUP(C254,'functional class'!B:E,3,FALSE)</f>
        <v>#N/A</v>
      </c>
      <c r="R254" s="16" t="str">
        <f>IF(ISERROR(VLOOKUP($T254,'Funding 5.4'!$A:$BP,3,FALSE)),"",(VLOOKUP($T254,'Funding 5.4'!$A:$BP,3,FALSE)))</f>
        <v>FD006000000000000000000000000000000000</v>
      </c>
      <c r="S254" s="16" t="str">
        <f>IF(ISERROR(VLOOKUP($T254,'Funding 5.4'!$A:$BP,35,FALSE)),"",(VLOOKUP($T254,'Funding 5.4'!$A:$BP,35,FALSE)))</f>
        <v>ac97d0b1-d32f-4077-947c-f147177f7bfb</v>
      </c>
      <c r="T254" s="16" t="s">
        <v>1090</v>
      </c>
      <c r="U254" s="16" t="str">
        <f>IF(F254="gains/losses",IF(ISERROR(VLOOKUP(W254,'item gains&amp;losses'!A:EV,3,FALSE)),"",VLOOKUP(W254,'item gains&amp;losses'!A:EV,3,FALSE)),IF(F254="I",IF(ISERROR(VLOOKUP(W254,'item rev'!A:EV,3,FALSE)),"",VLOOKUP(W254,'item rev'!A:EV,3,FALSE)),IF(F254="e",IF(ISERROR(VLOOKUP(W254,'item exp'!A:BQ,3,FALSE)),"",VLOOKUP(W254,'item exp'!A:BQ,3,FALSE)))))</f>
        <v>IE004002016002000000000000000000000000</v>
      </c>
      <c r="V254" s="16" t="str">
        <f>IF($F254="gains/losses",IF(ISERROR(VLOOKUP($W254,'item gains&amp;losses'!$A:$EV,35,FALSE)),"",VLOOKUP($W254,'item gains&amp;losses'!$A:$EV,35,FALSE)),IF($F254="I",IF(ISERROR(VLOOKUP($W254,'item rev'!$A:$EV,34,FALSE)),"",VLOOKUP($W254,'item rev'!$A:$EV,34,FALSE)),IF($F254="e",IF(ISERROR(VLOOKUP($W254,'item exp'!$A:$BQ,35,FALSE)),"",VLOOKUP($W254,'item exp'!$A:$BQ,35,FALSE)))))</f>
        <v>ad48b4c2-3f11-429e-abfd-c1d08b76cc6a</v>
      </c>
      <c r="W254" s="16" t="str">
        <f>VLOOKUP(E254,'items list'!B:D,3,FALSE)</f>
        <v>Expenditure: Depreciation and Amortisation  - Depreciation: Machinery and Equipment - NERSA</v>
      </c>
      <c r="X254" s="16" t="str">
        <f>IF(ISERROR(VLOOKUP($Z254,'reg ind'!$A:$AI,3,FALSE)),"",(VLOOKUP($Z254,'reg ind'!$A:$AI,3,FALSE)))</f>
        <v>RX002003001002003003006001000000000000</v>
      </c>
      <c r="Y254" s="16" t="str">
        <f>IF(ISERROR(VLOOKUP($Z254,'reg ind'!$A:$AI,35,FALSE)),"",(VLOOKUP($Z254,'reg ind'!$A:$AI,35,FALSE)))</f>
        <v>f2564b3b-f64a-4df4-9e78-f1a994736e35</v>
      </c>
      <c r="Z254" s="16" t="s">
        <v>4358</v>
      </c>
      <c r="AA254" s="16" t="str">
        <f>IF(ISERROR(VLOOKUP($AC254,costing!$A:$BP,3,FALSE)),"",(VLOOKUP($AC254,costing!$A:$BP,3,FALSE)))</f>
        <v>CO002004000000000000000000000000000000</v>
      </c>
      <c r="AB254" s="16" t="str">
        <f>IF(ISERROR(VLOOKUP($AC254,costing!$A:$BP,35,FALSE)),"",(VLOOKUP($AC254,costing!$A:$BP,35,FALSE)))</f>
        <v>47c7ba65-c270-4a7f-91ba-3842eb629ddf</v>
      </c>
      <c r="AC254" s="16" t="s">
        <v>4368</v>
      </c>
    </row>
    <row r="255" spans="1:29" x14ac:dyDescent="0.2">
      <c r="A255" s="184"/>
      <c r="B255" s="184">
        <v>10</v>
      </c>
      <c r="C255" s="184">
        <v>12</v>
      </c>
      <c r="D255" s="184">
        <f t="shared" si="8"/>
        <v>5016</v>
      </c>
      <c r="E255" s="184">
        <v>1256</v>
      </c>
      <c r="F255" s="184" t="s">
        <v>662</v>
      </c>
      <c r="G255" s="16" t="s">
        <v>12</v>
      </c>
      <c r="H255" s="16" t="s">
        <v>25</v>
      </c>
      <c r="I255" s="16" t="s">
        <v>28</v>
      </c>
      <c r="J255" s="16" t="s">
        <v>36</v>
      </c>
      <c r="K255" s="16"/>
      <c r="L255" s="16"/>
      <c r="M255" s="16"/>
      <c r="N255" s="16" t="str">
        <f>IF(ISERROR(VLOOKUP($P255,#REF!,4,FALSE)),"",(VLOOKUP($P255,#REF!,4,FALSE)))</f>
        <v/>
      </c>
      <c r="O255" s="16" t="str">
        <f>IF(ISERROR(VLOOKUP($P255,#REF!,34,FALSE)),"",(VLOOKUP($P255,#REF!,34,FALSE)))</f>
        <v/>
      </c>
      <c r="P255" s="16" t="s">
        <v>906</v>
      </c>
      <c r="Q255" s="16" t="e">
        <f>VLOOKUP(C255,'functional class'!B:E,3,FALSE)</f>
        <v>#N/A</v>
      </c>
      <c r="R255" s="16" t="str">
        <f>IF(ISERROR(VLOOKUP($T255,'Funding 5.4'!$A:$BP,3,FALSE)),"",(VLOOKUP($T255,'Funding 5.4'!$A:$BP,3,FALSE)))</f>
        <v>FD006000000000000000000000000000000000</v>
      </c>
      <c r="S255" s="16" t="str">
        <f>IF(ISERROR(VLOOKUP($T255,'Funding 5.4'!$A:$BP,35,FALSE)),"",(VLOOKUP($T255,'Funding 5.4'!$A:$BP,35,FALSE)))</f>
        <v>ac97d0b1-d32f-4077-947c-f147177f7bfb</v>
      </c>
      <c r="T255" s="16" t="s">
        <v>1090</v>
      </c>
      <c r="U255" s="16" t="str">
        <f>IF(F255="gains/losses",IF(ISERROR(VLOOKUP(W255,'item gains&amp;losses'!A:EV,3,FALSE)),"",VLOOKUP(W255,'item gains&amp;losses'!A:EV,3,FALSE)),IF(F255="I",IF(ISERROR(VLOOKUP(W255,'item rev'!A:EV,3,FALSE)),"",VLOOKUP(W255,'item rev'!A:EV,3,FALSE)),IF(F255="e",IF(ISERROR(VLOOKUP(W255,'item exp'!A:BQ,3,FALSE)),"",VLOOKUP(W255,'item exp'!A:BQ,3,FALSE)))))</f>
        <v>IE004002017000000000000000000000000000</v>
      </c>
      <c r="V255" s="16" t="str">
        <f>IF($F255="gains/losses",IF(ISERROR(VLOOKUP($W255,'item gains&amp;losses'!$A:$EV,35,FALSE)),"",VLOOKUP($W255,'item gains&amp;losses'!$A:$EV,35,FALSE)),IF($F255="I",IF(ISERROR(VLOOKUP($W255,'item rev'!$A:$EV,34,FALSE)),"",VLOOKUP($W255,'item rev'!$A:$EV,34,FALSE)),IF($F255="e",IF(ISERROR(VLOOKUP($W255,'item exp'!$A:$BQ,35,FALSE)),"",VLOOKUP($W255,'item exp'!$A:$BQ,35,FALSE)))))</f>
        <v>e6c69ff1-adef-42df-b564-a052001c0da5</v>
      </c>
      <c r="W255" s="16" t="str">
        <f>VLOOKUP(E255,'items list'!B:D,3,FALSE)</f>
        <v>Expenditure: Depreciation and Amortisation  - Depreciation: Transport Assets</v>
      </c>
      <c r="X255" s="16" t="str">
        <f>IF(ISERROR(VLOOKUP($Z255,'reg ind'!$A:$AI,3,FALSE)),"",(VLOOKUP($Z255,'reg ind'!$A:$AI,3,FALSE)))</f>
        <v>RX002003001002003003006001000000000000</v>
      </c>
      <c r="Y255" s="16" t="str">
        <f>IF(ISERROR(VLOOKUP($Z255,'reg ind'!$A:$AI,35,FALSE)),"",(VLOOKUP($Z255,'reg ind'!$A:$AI,35,FALSE)))</f>
        <v>f2564b3b-f64a-4df4-9e78-f1a994736e35</v>
      </c>
      <c r="Z255" s="16" t="s">
        <v>4358</v>
      </c>
      <c r="AA255" s="16" t="str">
        <f>IF(ISERROR(VLOOKUP($AC255,costing!$A:$BP,3,FALSE)),"",(VLOOKUP($AC255,costing!$A:$BP,3,FALSE)))</f>
        <v>CO002004000000000000000000000000000000</v>
      </c>
      <c r="AB255" s="16" t="str">
        <f>IF(ISERROR(VLOOKUP($AC255,costing!$A:$BP,35,FALSE)),"",(VLOOKUP($AC255,costing!$A:$BP,35,FALSE)))</f>
        <v>47c7ba65-c270-4a7f-91ba-3842eb629ddf</v>
      </c>
      <c r="AC255" s="16" t="s">
        <v>4368</v>
      </c>
    </row>
    <row r="256" spans="1:29" x14ac:dyDescent="0.2">
      <c r="A256" s="184"/>
      <c r="B256" s="184">
        <v>10</v>
      </c>
      <c r="C256" s="184">
        <v>12</v>
      </c>
      <c r="D256" s="184">
        <f t="shared" si="8"/>
        <v>5016</v>
      </c>
      <c r="E256" s="184">
        <v>1257</v>
      </c>
      <c r="F256" s="184" t="s">
        <v>662</v>
      </c>
      <c r="G256" s="16" t="s">
        <v>12</v>
      </c>
      <c r="H256" s="16" t="s">
        <v>25</v>
      </c>
      <c r="I256" s="16" t="s">
        <v>28</v>
      </c>
      <c r="J256" s="16" t="s">
        <v>36</v>
      </c>
      <c r="K256" s="16"/>
      <c r="L256" s="16"/>
      <c r="M256" s="16"/>
      <c r="N256" s="16" t="str">
        <f>IF(ISERROR(VLOOKUP($P256,#REF!,4,FALSE)),"",(VLOOKUP($P256,#REF!,4,FALSE)))</f>
        <v/>
      </c>
      <c r="O256" s="16" t="str">
        <f>IF(ISERROR(VLOOKUP($P256,#REF!,34,FALSE)),"",(VLOOKUP($P256,#REF!,34,FALSE)))</f>
        <v/>
      </c>
      <c r="P256" s="16" t="s">
        <v>906</v>
      </c>
      <c r="Q256" s="16" t="e">
        <f>VLOOKUP(C256,'functional class'!B:E,3,FALSE)</f>
        <v>#N/A</v>
      </c>
      <c r="R256" s="16" t="str">
        <f>IF(ISERROR(VLOOKUP($T256,'Funding 5.4'!$A:$BP,3,FALSE)),"",(VLOOKUP($T256,'Funding 5.4'!$A:$BP,3,FALSE)))</f>
        <v>FD006000000000000000000000000000000000</v>
      </c>
      <c r="S256" s="16" t="str">
        <f>IF(ISERROR(VLOOKUP($T256,'Funding 5.4'!$A:$BP,35,FALSE)),"",(VLOOKUP($T256,'Funding 5.4'!$A:$BP,35,FALSE)))</f>
        <v>ac97d0b1-d32f-4077-947c-f147177f7bfb</v>
      </c>
      <c r="T256" s="16" t="s">
        <v>1090</v>
      </c>
      <c r="U256" s="16" t="str">
        <f>IF(F256="gains/losses",IF(ISERROR(VLOOKUP(W256,'item gains&amp;losses'!A:EV,3,FALSE)),"",VLOOKUP(W256,'item gains&amp;losses'!A:EV,3,FALSE)),IF(F256="I",IF(ISERROR(VLOOKUP(W256,'item rev'!A:EV,3,FALSE)),"",VLOOKUP(W256,'item rev'!A:EV,3,FALSE)),IF(F256="e",IF(ISERROR(VLOOKUP(W256,'item exp'!A:BQ,3,FALSE)),"",VLOOKUP(W256,'item exp'!A:BQ,3,FALSE)))))</f>
        <v>IE004002017001000000000000000000000000</v>
      </c>
      <c r="V256" s="16" t="str">
        <f>IF($F256="gains/losses",IF(ISERROR(VLOOKUP($W256,'item gains&amp;losses'!$A:$EV,35,FALSE)),"",VLOOKUP($W256,'item gains&amp;losses'!$A:$EV,35,FALSE)),IF($F256="I",IF(ISERROR(VLOOKUP($W256,'item rev'!$A:$EV,34,FALSE)),"",VLOOKUP($W256,'item rev'!$A:$EV,34,FALSE)),IF($F256="e",IF(ISERROR(VLOOKUP($W256,'item exp'!$A:$BQ,35,FALSE)),"",VLOOKUP($W256,'item exp'!$A:$BQ,35,FALSE)))))</f>
        <v>9f4cbb0a-1495-40b0-888c-ea068b906d70</v>
      </c>
      <c r="W256" s="16" t="str">
        <f>VLOOKUP(E256,'items list'!B:D,3,FALSE)</f>
        <v>Expenditure: Depreciation and Amortisation  - Depreciation: Transport Assets - All or excl NERSA</v>
      </c>
      <c r="X256" s="16" t="str">
        <f>IF(ISERROR(VLOOKUP($Z256,'reg ind'!$A:$AI,3,FALSE)),"",(VLOOKUP($Z256,'reg ind'!$A:$AI,3,FALSE)))</f>
        <v>RX002003001002003003006001000000000000</v>
      </c>
      <c r="Y256" s="16" t="str">
        <f>IF(ISERROR(VLOOKUP($Z256,'reg ind'!$A:$AI,35,FALSE)),"",(VLOOKUP($Z256,'reg ind'!$A:$AI,35,FALSE)))</f>
        <v>f2564b3b-f64a-4df4-9e78-f1a994736e35</v>
      </c>
      <c r="Z256" s="16" t="s">
        <v>4358</v>
      </c>
      <c r="AA256" s="16" t="str">
        <f>IF(ISERROR(VLOOKUP($AC256,costing!$A:$BP,3,FALSE)),"",(VLOOKUP($AC256,costing!$A:$BP,3,FALSE)))</f>
        <v>CO002004000000000000000000000000000000</v>
      </c>
      <c r="AB256" s="16" t="str">
        <f>IF(ISERROR(VLOOKUP($AC256,costing!$A:$BP,35,FALSE)),"",(VLOOKUP($AC256,costing!$A:$BP,35,FALSE)))</f>
        <v>47c7ba65-c270-4a7f-91ba-3842eb629ddf</v>
      </c>
      <c r="AC256" s="16" t="s">
        <v>4368</v>
      </c>
    </row>
    <row r="257" spans="1:29" x14ac:dyDescent="0.2">
      <c r="A257" s="184"/>
      <c r="B257" s="184">
        <v>10</v>
      </c>
      <c r="C257" s="184">
        <v>12</v>
      </c>
      <c r="D257" s="184">
        <f t="shared" si="8"/>
        <v>5016</v>
      </c>
      <c r="E257" s="184">
        <v>1258</v>
      </c>
      <c r="F257" s="184" t="s">
        <v>662</v>
      </c>
      <c r="G257" s="16" t="s">
        <v>12</v>
      </c>
      <c r="H257" s="16" t="s">
        <v>25</v>
      </c>
      <c r="I257" s="16" t="s">
        <v>28</v>
      </c>
      <c r="J257" s="16" t="s">
        <v>36</v>
      </c>
      <c r="K257" s="16"/>
      <c r="L257" s="16"/>
      <c r="M257" s="16"/>
      <c r="N257" s="16" t="str">
        <f>IF(ISERROR(VLOOKUP($P257,#REF!,4,FALSE)),"",(VLOOKUP($P257,#REF!,4,FALSE)))</f>
        <v/>
      </c>
      <c r="O257" s="16" t="str">
        <f>IF(ISERROR(VLOOKUP($P257,#REF!,34,FALSE)),"",(VLOOKUP($P257,#REF!,34,FALSE)))</f>
        <v/>
      </c>
      <c r="P257" s="16" t="s">
        <v>906</v>
      </c>
      <c r="Q257" s="16" t="e">
        <f>VLOOKUP(C257,'functional class'!B:E,3,FALSE)</f>
        <v>#N/A</v>
      </c>
      <c r="R257" s="16" t="str">
        <f>IF(ISERROR(VLOOKUP($T257,'Funding 5.4'!$A:$BP,3,FALSE)),"",(VLOOKUP($T257,'Funding 5.4'!$A:$BP,3,FALSE)))</f>
        <v>FD006000000000000000000000000000000000</v>
      </c>
      <c r="S257" s="16" t="str">
        <f>IF(ISERROR(VLOOKUP($T257,'Funding 5.4'!$A:$BP,35,FALSE)),"",(VLOOKUP($T257,'Funding 5.4'!$A:$BP,35,FALSE)))</f>
        <v>ac97d0b1-d32f-4077-947c-f147177f7bfb</v>
      </c>
      <c r="T257" s="16" t="s">
        <v>1090</v>
      </c>
      <c r="U257" s="16" t="str">
        <f>IF(F257="gains/losses",IF(ISERROR(VLOOKUP(W257,'item gains&amp;losses'!A:EV,3,FALSE)),"",VLOOKUP(W257,'item gains&amp;losses'!A:EV,3,FALSE)),IF(F257="I",IF(ISERROR(VLOOKUP(W257,'item rev'!A:EV,3,FALSE)),"",VLOOKUP(W257,'item rev'!A:EV,3,FALSE)),IF(F257="e",IF(ISERROR(VLOOKUP(W257,'item exp'!A:BQ,3,FALSE)),"",VLOOKUP(W257,'item exp'!A:BQ,3,FALSE)))))</f>
        <v>IE004002017002000000000000000000000000</v>
      </c>
      <c r="V257" s="16" t="str">
        <f>IF($F257="gains/losses",IF(ISERROR(VLOOKUP($W257,'item gains&amp;losses'!$A:$EV,35,FALSE)),"",VLOOKUP($W257,'item gains&amp;losses'!$A:$EV,35,FALSE)),IF($F257="I",IF(ISERROR(VLOOKUP($W257,'item rev'!$A:$EV,34,FALSE)),"",VLOOKUP($W257,'item rev'!$A:$EV,34,FALSE)),IF($F257="e",IF(ISERROR(VLOOKUP($W257,'item exp'!$A:$BQ,35,FALSE)),"",VLOOKUP($W257,'item exp'!$A:$BQ,35,FALSE)))))</f>
        <v>f11d866b-f9c5-4496-8aa4-b3c978a17e52</v>
      </c>
      <c r="W257" s="16" t="str">
        <f>VLOOKUP(E257,'items list'!B:D,3,FALSE)</f>
        <v>Expenditure: Depreciation and Amortisation  - Depreciation: Transport Assets - NERSA</v>
      </c>
      <c r="X257" s="16" t="str">
        <f>IF(ISERROR(VLOOKUP($Z257,'reg ind'!$A:$AI,3,FALSE)),"",(VLOOKUP($Z257,'reg ind'!$A:$AI,3,FALSE)))</f>
        <v>RX002003001002003003006001000000000000</v>
      </c>
      <c r="Y257" s="16" t="str">
        <f>IF(ISERROR(VLOOKUP($Z257,'reg ind'!$A:$AI,35,FALSE)),"",(VLOOKUP($Z257,'reg ind'!$A:$AI,35,FALSE)))</f>
        <v>f2564b3b-f64a-4df4-9e78-f1a994736e35</v>
      </c>
      <c r="Z257" s="16" t="s">
        <v>4358</v>
      </c>
      <c r="AA257" s="16" t="str">
        <f>IF(ISERROR(VLOOKUP($AC257,costing!$A:$BP,3,FALSE)),"",(VLOOKUP($AC257,costing!$A:$BP,3,FALSE)))</f>
        <v>CO002004000000000000000000000000000000</v>
      </c>
      <c r="AB257" s="16" t="str">
        <f>IF(ISERROR(VLOOKUP($AC257,costing!$A:$BP,35,FALSE)),"",(VLOOKUP($AC257,costing!$A:$BP,35,FALSE)))</f>
        <v>47c7ba65-c270-4a7f-91ba-3842eb629ddf</v>
      </c>
      <c r="AC257" s="16" t="s">
        <v>4368</v>
      </c>
    </row>
    <row r="258" spans="1:29" x14ac:dyDescent="0.2">
      <c r="A258" s="184"/>
      <c r="B258" s="184">
        <v>10</v>
      </c>
      <c r="C258" s="184">
        <v>12</v>
      </c>
      <c r="D258" s="184">
        <f t="shared" si="8"/>
        <v>5016</v>
      </c>
      <c r="E258" s="184">
        <v>1259</v>
      </c>
      <c r="F258" s="184" t="s">
        <v>662</v>
      </c>
      <c r="G258" s="16" t="s">
        <v>12</v>
      </c>
      <c r="H258" s="16" t="s">
        <v>25</v>
      </c>
      <c r="I258" s="16" t="s">
        <v>28</v>
      </c>
      <c r="J258" s="16" t="s">
        <v>36</v>
      </c>
      <c r="K258" s="16"/>
      <c r="L258" s="16"/>
      <c r="M258" s="16"/>
      <c r="N258" s="16" t="str">
        <f>IF(ISERROR(VLOOKUP($P258,#REF!,4,FALSE)),"",(VLOOKUP($P258,#REF!,4,FALSE)))</f>
        <v/>
      </c>
      <c r="O258" s="16" t="str">
        <f>IF(ISERROR(VLOOKUP($P258,#REF!,34,FALSE)),"",(VLOOKUP($P258,#REF!,34,FALSE)))</f>
        <v/>
      </c>
      <c r="P258" s="16" t="s">
        <v>906</v>
      </c>
      <c r="Q258" s="16" t="e">
        <f>VLOOKUP(C258,'functional class'!B:E,3,FALSE)</f>
        <v>#N/A</v>
      </c>
      <c r="R258" s="16" t="str">
        <f>IF(ISERROR(VLOOKUP($T258,'Funding 5.4'!$A:$BP,3,FALSE)),"",(VLOOKUP($T258,'Funding 5.4'!$A:$BP,3,FALSE)))</f>
        <v>FD006000000000000000000000000000000000</v>
      </c>
      <c r="S258" s="16" t="str">
        <f>IF(ISERROR(VLOOKUP($T258,'Funding 5.4'!$A:$BP,35,FALSE)),"",(VLOOKUP($T258,'Funding 5.4'!$A:$BP,35,FALSE)))</f>
        <v>ac97d0b1-d32f-4077-947c-f147177f7bfb</v>
      </c>
      <c r="T258" s="16" t="s">
        <v>1090</v>
      </c>
      <c r="U258" s="16" t="str">
        <f>IF(F258="gains/losses",IF(ISERROR(VLOOKUP(W258,'item gains&amp;losses'!A:EV,3,FALSE)),"",VLOOKUP(W258,'item gains&amp;losses'!A:EV,3,FALSE)),IF(F258="I",IF(ISERROR(VLOOKUP(W258,'item rev'!A:EV,3,FALSE)),"",VLOOKUP(W258,'item rev'!A:EV,3,FALSE)),IF(F258="e",IF(ISERROR(VLOOKUP(W258,'item exp'!A:BQ,3,FALSE)),"",VLOOKUP(W258,'item exp'!A:BQ,3,FALSE)))))</f>
        <v>IE004002018000000000000000000000000000</v>
      </c>
      <c r="V258" s="16" t="str">
        <f>IF($F258="gains/losses",IF(ISERROR(VLOOKUP($W258,'item gains&amp;losses'!$A:$EV,35,FALSE)),"",VLOOKUP($W258,'item gains&amp;losses'!$A:$EV,35,FALSE)),IF($F258="I",IF(ISERROR(VLOOKUP($W258,'item rev'!$A:$EV,34,FALSE)),"",VLOOKUP($W258,'item rev'!$A:$EV,34,FALSE)),IF($F258="e",IF(ISERROR(VLOOKUP($W258,'item exp'!$A:$BQ,35,FALSE)),"",VLOOKUP($W258,'item exp'!$A:$BQ,35,FALSE)))))</f>
        <v>a614604b-029d-4bb8-8b2a-d771b183bc7d</v>
      </c>
      <c r="W258" s="16" t="str">
        <f>VLOOKUP(E258,'items list'!B:D,3,FALSE)</f>
        <v>Expenditure: Depreciation and Amortisation  - Depreciation: Libraries</v>
      </c>
      <c r="X258" s="16" t="str">
        <f>IF(ISERROR(VLOOKUP($Z258,'reg ind'!$A:$AI,3,FALSE)),"",(VLOOKUP($Z258,'reg ind'!$A:$AI,3,FALSE)))</f>
        <v>RX002003001002003003006001000000000000</v>
      </c>
      <c r="Y258" s="16" t="str">
        <f>IF(ISERROR(VLOOKUP($Z258,'reg ind'!$A:$AI,35,FALSE)),"",(VLOOKUP($Z258,'reg ind'!$A:$AI,35,FALSE)))</f>
        <v>f2564b3b-f64a-4df4-9e78-f1a994736e35</v>
      </c>
      <c r="Z258" s="16" t="s">
        <v>4358</v>
      </c>
      <c r="AA258" s="16" t="str">
        <f>IF(ISERROR(VLOOKUP($AC258,costing!$A:$BP,3,FALSE)),"",(VLOOKUP($AC258,costing!$A:$BP,3,FALSE)))</f>
        <v>CO002004000000000000000000000000000000</v>
      </c>
      <c r="AB258" s="16" t="str">
        <f>IF(ISERROR(VLOOKUP($AC258,costing!$A:$BP,35,FALSE)),"",(VLOOKUP($AC258,costing!$A:$BP,35,FALSE)))</f>
        <v>47c7ba65-c270-4a7f-91ba-3842eb629ddf</v>
      </c>
      <c r="AC258" s="16" t="s">
        <v>4368</v>
      </c>
    </row>
    <row r="259" spans="1:29" x14ac:dyDescent="0.2">
      <c r="A259" s="184"/>
      <c r="B259" s="184">
        <v>10</v>
      </c>
      <c r="C259" s="184">
        <v>12</v>
      </c>
      <c r="D259" s="184">
        <f t="shared" si="8"/>
        <v>5016</v>
      </c>
      <c r="E259" s="184">
        <v>1260</v>
      </c>
      <c r="F259" s="184" t="s">
        <v>662</v>
      </c>
      <c r="G259" s="16" t="s">
        <v>12</v>
      </c>
      <c r="H259" s="16" t="s">
        <v>25</v>
      </c>
      <c r="I259" s="16" t="s">
        <v>28</v>
      </c>
      <c r="J259" s="16" t="s">
        <v>36</v>
      </c>
      <c r="K259" s="16"/>
      <c r="L259" s="16"/>
      <c r="M259" s="16"/>
      <c r="N259" s="16" t="str">
        <f>IF(ISERROR(VLOOKUP($P259,#REF!,4,FALSE)),"",(VLOOKUP($P259,#REF!,4,FALSE)))</f>
        <v/>
      </c>
      <c r="O259" s="16" t="str">
        <f>IF(ISERROR(VLOOKUP($P259,#REF!,34,FALSE)),"",(VLOOKUP($P259,#REF!,34,FALSE)))</f>
        <v/>
      </c>
      <c r="P259" s="16" t="s">
        <v>906</v>
      </c>
      <c r="Q259" s="16" t="e">
        <f>VLOOKUP(C259,'functional class'!B:E,3,FALSE)</f>
        <v>#N/A</v>
      </c>
      <c r="R259" s="16" t="str">
        <f>IF(ISERROR(VLOOKUP($T259,'Funding 5.4'!$A:$BP,3,FALSE)),"",(VLOOKUP($T259,'Funding 5.4'!$A:$BP,3,FALSE)))</f>
        <v>FD006000000000000000000000000000000000</v>
      </c>
      <c r="S259" s="16" t="str">
        <f>IF(ISERROR(VLOOKUP($T259,'Funding 5.4'!$A:$BP,35,FALSE)),"",(VLOOKUP($T259,'Funding 5.4'!$A:$BP,35,FALSE)))</f>
        <v>ac97d0b1-d32f-4077-947c-f147177f7bfb</v>
      </c>
      <c r="T259" s="16" t="s">
        <v>1090</v>
      </c>
      <c r="U259" s="16" t="str">
        <f>IF(F259="gains/losses",IF(ISERROR(VLOOKUP(W259,'item gains&amp;losses'!A:EV,3,FALSE)),"",VLOOKUP(W259,'item gains&amp;losses'!A:EV,3,FALSE)),IF(F259="I",IF(ISERROR(VLOOKUP(W259,'item rev'!A:EV,3,FALSE)),"",VLOOKUP(W259,'item rev'!A:EV,3,FALSE)),IF(F259="e",IF(ISERROR(VLOOKUP(W259,'item exp'!A:BQ,3,FALSE)),"",VLOOKUP(W259,'item exp'!A:BQ,3,FALSE)))))</f>
        <v>IE004002019000000000000000000000000000</v>
      </c>
      <c r="V259" s="16" t="str">
        <f>IF($F259="gains/losses",IF(ISERROR(VLOOKUP($W259,'item gains&amp;losses'!$A:$EV,35,FALSE)),"",VLOOKUP($W259,'item gains&amp;losses'!$A:$EV,35,FALSE)),IF($F259="I",IF(ISERROR(VLOOKUP($W259,'item rev'!$A:$EV,34,FALSE)),"",VLOOKUP($W259,'item rev'!$A:$EV,34,FALSE)),IF($F259="e",IF(ISERROR(VLOOKUP($W259,'item exp'!$A:$BQ,35,FALSE)),"",VLOOKUP($W259,'item exp'!$A:$BQ,35,FALSE)))))</f>
        <v>a7a54f28-20f1-4548-9c63-d447a4bfba62</v>
      </c>
      <c r="W259" s="16" t="str">
        <f>VLOOKUP(E259,'items list'!B:D,3,FALSE)</f>
        <v>Expenditure: Depreciation and Amortisation  - Depreciation: Zoo, Marine and Non-biological Animals</v>
      </c>
      <c r="X259" s="16" t="str">
        <f>IF(ISERROR(VLOOKUP($Z259,'reg ind'!$A:$AI,3,FALSE)),"",(VLOOKUP($Z259,'reg ind'!$A:$AI,3,FALSE)))</f>
        <v>RX002003001002003003006001000000000000</v>
      </c>
      <c r="Y259" s="16" t="str">
        <f>IF(ISERROR(VLOOKUP($Z259,'reg ind'!$A:$AI,35,FALSE)),"",(VLOOKUP($Z259,'reg ind'!$A:$AI,35,FALSE)))</f>
        <v>f2564b3b-f64a-4df4-9e78-f1a994736e35</v>
      </c>
      <c r="Z259" s="16" t="s">
        <v>4358</v>
      </c>
      <c r="AA259" s="16" t="str">
        <f>IF(ISERROR(VLOOKUP($AC259,costing!$A:$BP,3,FALSE)),"",(VLOOKUP($AC259,costing!$A:$BP,3,FALSE)))</f>
        <v>CO002004000000000000000000000000000000</v>
      </c>
      <c r="AB259" s="16" t="str">
        <f>IF(ISERROR(VLOOKUP($AC259,costing!$A:$BP,35,FALSE)),"",(VLOOKUP($AC259,costing!$A:$BP,35,FALSE)))</f>
        <v>47c7ba65-c270-4a7f-91ba-3842eb629ddf</v>
      </c>
      <c r="AC259" s="16" t="s">
        <v>4368</v>
      </c>
    </row>
    <row r="260" spans="1:29" x14ac:dyDescent="0.2">
      <c r="A260" s="184">
        <f>A208+1</f>
        <v>110121012</v>
      </c>
      <c r="B260" s="184">
        <v>10</v>
      </c>
      <c r="C260" s="184">
        <v>12</v>
      </c>
      <c r="D260" s="184">
        <f>D208+1</f>
        <v>5012</v>
      </c>
      <c r="E260" s="184">
        <v>1261</v>
      </c>
      <c r="F260" s="184" t="s">
        <v>662</v>
      </c>
      <c r="G260" s="16" t="s">
        <v>16</v>
      </c>
      <c r="H260" s="16" t="s">
        <v>25</v>
      </c>
      <c r="I260" s="16" t="s">
        <v>28</v>
      </c>
      <c r="J260" s="16" t="s">
        <v>34</v>
      </c>
      <c r="K260" s="16"/>
      <c r="L260" s="16"/>
      <c r="M260" s="16"/>
      <c r="N260" s="16" t="str">
        <f>IF(ISERROR(VLOOKUP($P260,#REF!,4,FALSE)),"",(VLOOKUP($P260,#REF!,4,FALSE)))</f>
        <v/>
      </c>
      <c r="O260" s="16" t="str">
        <f>IF(ISERROR(VLOOKUP($P260,#REF!,34,FALSE)),"",(VLOOKUP($P260,#REF!,34,FALSE)))</f>
        <v/>
      </c>
      <c r="P260" s="16" t="s">
        <v>906</v>
      </c>
      <c r="Q260" s="16" t="e">
        <f>VLOOKUP(C260,'functional class'!B:E,3,FALSE)</f>
        <v>#N/A</v>
      </c>
      <c r="R260" s="16" t="str">
        <f>IF(ISERROR(VLOOKUP($T260,'Funding 5.4'!$A:$BP,3,FALSE)),"",(VLOOKUP($T260,'Funding 5.4'!$A:$BP,3,FALSE)))</f>
        <v>FD001003001002000000000000000000000000</v>
      </c>
      <c r="S260" s="16" t="str">
        <f>IF(ISERROR(VLOOKUP($T260,'Funding 5.4'!$A:$BP,35,FALSE)),"",(VLOOKUP($T260,'Funding 5.4'!$A:$BP,35,FALSE)))</f>
        <v>5692f970-c29c-4044-80d7-1bcdbdd34348</v>
      </c>
      <c r="T260" s="16" t="s">
        <v>1087</v>
      </c>
      <c r="U260" s="16" t="str">
        <f>IF(F260="gains/losses",IF(ISERROR(VLOOKUP(W260,'item gains&amp;losses'!A:EV,3,FALSE)),"",VLOOKUP(W260,'item gains&amp;losses'!A:EV,3,FALSE)),IF(F260="I",IF(ISERROR(VLOOKUP(W260,'item rev'!A:EV,3,FALSE)),"",VLOOKUP(W260,'item rev'!A:EV,3,FALSE)),IF(F260="e",IF(ISERROR(VLOOKUP(W260,'item exp'!A:BQ,3,FALSE)),"",VLOOKUP(W260,'item exp'!A:BQ,3,FALSE)))))</f>
        <v>IE010024001000000000000000000000000000</v>
      </c>
      <c r="V260" s="16" t="str">
        <f>IF($F260="gains/losses",IF(ISERROR(VLOOKUP($W260,'item gains&amp;losses'!$A:$EV,35,FALSE)),"",VLOOKUP($W260,'item gains&amp;losses'!$A:$EV,35,FALSE)),IF($F260="I",IF(ISERROR(VLOOKUP($W260,'item rev'!$A:$EV,34,FALSE)),"",VLOOKUP($W260,'item rev'!$A:$EV,34,FALSE)),IF($F260="e",IF(ISERROR(VLOOKUP($W260,'item exp'!$A:$BQ,35,FALSE)),"",VLOOKUP($W260,'item exp'!$A:$BQ,35,FALSE)))))</f>
        <v>f07ac227-419c-499c-a601-034a08aa1656</v>
      </c>
      <c r="W260" s="16" t="str">
        <f>VLOOKUP(E260,'items list'!B:D,3,FALSE)</f>
        <v>Expenditure: Operational Cost - Entertainment: Mayor</v>
      </c>
      <c r="X260" s="16" t="str">
        <f>IF(ISERROR(VLOOKUP($Z260,'reg ind'!$A:$AI,3,FALSE)),"",(VLOOKUP($Z260,'reg ind'!$A:$AI,3,FALSE)))</f>
        <v>RX002003001002003003006001000000000000</v>
      </c>
      <c r="Y260" s="16" t="str">
        <f>IF(ISERROR(VLOOKUP($Z260,'reg ind'!$A:$AI,35,FALSE)),"",(VLOOKUP($Z260,'reg ind'!$A:$AI,35,FALSE)))</f>
        <v>f2564b3b-f64a-4df4-9e78-f1a994736e35</v>
      </c>
      <c r="Z260" s="16" t="s">
        <v>4358</v>
      </c>
      <c r="AA260" s="16" t="str">
        <f>IF(ISERROR(VLOOKUP($AC260,costing!$A:$BP,3,FALSE)),"",(VLOOKUP($AC260,costing!$A:$BP,3,FALSE)))</f>
        <v>CO002004000000000000000000000000000000</v>
      </c>
      <c r="AB260" s="16" t="str">
        <f>IF(ISERROR(VLOOKUP($AC260,costing!$A:$BP,35,FALSE)),"",(VLOOKUP($AC260,costing!$A:$BP,35,FALSE)))</f>
        <v>47c7ba65-c270-4a7f-91ba-3842eb629ddf</v>
      </c>
      <c r="AC260" s="16" t="s">
        <v>4368</v>
      </c>
    </row>
    <row r="261" spans="1:29" x14ac:dyDescent="0.2">
      <c r="A261" s="184"/>
      <c r="B261" s="184">
        <v>10</v>
      </c>
      <c r="C261" s="184">
        <v>12</v>
      </c>
      <c r="D261" s="184">
        <f t="shared" ref="D261:D262" si="9">D209+1</f>
        <v>5012</v>
      </c>
      <c r="E261" s="184">
        <v>1262</v>
      </c>
      <c r="F261" s="184" t="s">
        <v>662</v>
      </c>
      <c r="G261" s="16" t="s">
        <v>16</v>
      </c>
      <c r="H261" s="16" t="s">
        <v>25</v>
      </c>
      <c r="I261" s="16" t="s">
        <v>28</v>
      </c>
      <c r="J261" s="16" t="s">
        <v>34</v>
      </c>
      <c r="K261" s="16"/>
      <c r="L261" s="16"/>
      <c r="M261" s="16"/>
      <c r="N261" s="16" t="str">
        <f>IF(ISERROR(VLOOKUP($P261,#REF!,4,FALSE)),"",(VLOOKUP($P261,#REF!,4,FALSE)))</f>
        <v/>
      </c>
      <c r="O261" s="16" t="str">
        <f>IF(ISERROR(VLOOKUP($P261,#REF!,34,FALSE)),"",(VLOOKUP($P261,#REF!,34,FALSE)))</f>
        <v/>
      </c>
      <c r="P261" s="16" t="s">
        <v>906</v>
      </c>
      <c r="Q261" s="16" t="e">
        <f>VLOOKUP(C261,'functional class'!B:E,3,FALSE)</f>
        <v>#N/A</v>
      </c>
      <c r="R261" s="16" t="str">
        <f>IF(ISERROR(VLOOKUP($T261,'Funding 5.4'!$A:$BP,3,FALSE)),"",(VLOOKUP($T261,'Funding 5.4'!$A:$BP,3,FALSE)))</f>
        <v>FD001003001002000000000000000000000000</v>
      </c>
      <c r="S261" s="16" t="str">
        <f>IF(ISERROR(VLOOKUP($T261,'Funding 5.4'!$A:$BP,35,FALSE)),"",(VLOOKUP($T261,'Funding 5.4'!$A:$BP,35,FALSE)))</f>
        <v>5692f970-c29c-4044-80d7-1bcdbdd34348</v>
      </c>
      <c r="T261" s="16" t="s">
        <v>1087</v>
      </c>
      <c r="U261" s="16" t="str">
        <f>IF(F261="gains/losses",IF(ISERROR(VLOOKUP(W261,'item gains&amp;losses'!A:EV,3,FALSE)),"",VLOOKUP(W261,'item gains&amp;losses'!A:EV,3,FALSE)),IF(F261="I",IF(ISERROR(VLOOKUP(W261,'item rev'!A:EV,3,FALSE)),"",VLOOKUP(W261,'item rev'!A:EV,3,FALSE)),IF(F261="e",IF(ISERROR(VLOOKUP(W261,'item exp'!A:BQ,3,FALSE)),"",VLOOKUP(W261,'item exp'!A:BQ,3,FALSE)))))</f>
        <v>IE010024002000000000000000000000000000</v>
      </c>
      <c r="V261" s="16" t="str">
        <f>IF($F261="gains/losses",IF(ISERROR(VLOOKUP($W261,'item gains&amp;losses'!$A:$EV,35,FALSE)),"",VLOOKUP($W261,'item gains&amp;losses'!$A:$EV,35,FALSE)),IF($F261="I",IF(ISERROR(VLOOKUP($W261,'item rev'!$A:$EV,34,FALSE)),"",VLOOKUP($W261,'item rev'!$A:$EV,34,FALSE)),IF($F261="e",IF(ISERROR(VLOOKUP($W261,'item exp'!$A:$BQ,35,FALSE)),"",VLOOKUP($W261,'item exp'!$A:$BQ,35,FALSE)))))</f>
        <v>b9acce15-8dc1-4c89-9ad6-6f84a5262251</v>
      </c>
      <c r="W261" s="16" t="str">
        <f>VLOOKUP(E261,'items list'!B:D,3,FALSE)</f>
        <v>Expenditure: Operational Cost - Entertainment: Councillors</v>
      </c>
      <c r="X261" s="16" t="str">
        <f>IF(ISERROR(VLOOKUP($Z261,'reg ind'!$A:$AI,3,FALSE)),"",(VLOOKUP($Z261,'reg ind'!$A:$AI,3,FALSE)))</f>
        <v>RX002003001002003003006001000000000000</v>
      </c>
      <c r="Y261" s="16" t="str">
        <f>IF(ISERROR(VLOOKUP($Z261,'reg ind'!$A:$AI,35,FALSE)),"",(VLOOKUP($Z261,'reg ind'!$A:$AI,35,FALSE)))</f>
        <v>f2564b3b-f64a-4df4-9e78-f1a994736e35</v>
      </c>
      <c r="Z261" s="16" t="s">
        <v>4358</v>
      </c>
      <c r="AA261" s="16" t="str">
        <f>IF(ISERROR(VLOOKUP($AC261,costing!$A:$BP,3,FALSE)),"",(VLOOKUP($AC261,costing!$A:$BP,3,FALSE)))</f>
        <v>CO002004000000000000000000000000000000</v>
      </c>
      <c r="AB261" s="16" t="str">
        <f>IF(ISERROR(VLOOKUP($AC261,costing!$A:$BP,35,FALSE)),"",(VLOOKUP($AC261,costing!$A:$BP,35,FALSE)))</f>
        <v>47c7ba65-c270-4a7f-91ba-3842eb629ddf</v>
      </c>
      <c r="AC261" s="16" t="s">
        <v>4368</v>
      </c>
    </row>
    <row r="262" spans="1:29" x14ac:dyDescent="0.2">
      <c r="A262" s="184"/>
      <c r="B262" s="184">
        <v>10</v>
      </c>
      <c r="C262" s="184">
        <v>12</v>
      </c>
      <c r="D262" s="184">
        <f t="shared" si="9"/>
        <v>5012</v>
      </c>
      <c r="E262" s="184">
        <v>1263</v>
      </c>
      <c r="F262" s="184" t="s">
        <v>662</v>
      </c>
      <c r="G262" s="16" t="s">
        <v>16</v>
      </c>
      <c r="H262" s="16" t="s">
        <v>25</v>
      </c>
      <c r="I262" s="16" t="s">
        <v>28</v>
      </c>
      <c r="J262" s="16" t="s">
        <v>34</v>
      </c>
      <c r="K262" s="16"/>
      <c r="L262" s="16"/>
      <c r="M262" s="16"/>
      <c r="N262" s="16" t="str">
        <f>IF(ISERROR(VLOOKUP($P262,#REF!,4,FALSE)),"",(VLOOKUP($P262,#REF!,4,FALSE)))</f>
        <v/>
      </c>
      <c r="O262" s="16" t="str">
        <f>IF(ISERROR(VLOOKUP($P262,#REF!,34,FALSE)),"",(VLOOKUP($P262,#REF!,34,FALSE)))</f>
        <v/>
      </c>
      <c r="P262" s="16" t="s">
        <v>906</v>
      </c>
      <c r="Q262" s="16" t="e">
        <f>VLOOKUP(C262,'functional class'!B:E,3,FALSE)</f>
        <v>#N/A</v>
      </c>
      <c r="R262" s="16" t="str">
        <f>IF(ISERROR(VLOOKUP($T262,'Funding 5.4'!$A:$BP,3,FALSE)),"",(VLOOKUP($T262,'Funding 5.4'!$A:$BP,3,FALSE)))</f>
        <v>FD001003001002000000000000000000000000</v>
      </c>
      <c r="S262" s="16" t="str">
        <f>IF(ISERROR(VLOOKUP($T262,'Funding 5.4'!$A:$BP,35,FALSE)),"",(VLOOKUP($T262,'Funding 5.4'!$A:$BP,35,FALSE)))</f>
        <v>5692f970-c29c-4044-80d7-1bcdbdd34348</v>
      </c>
      <c r="T262" s="16" t="s">
        <v>1087</v>
      </c>
      <c r="U262" s="16" t="str">
        <f>IF(F262="gains/losses",IF(ISERROR(VLOOKUP(W262,'item gains&amp;losses'!A:EV,3,FALSE)),"",VLOOKUP(W262,'item gains&amp;losses'!A:EV,3,FALSE)),IF(F262="I",IF(ISERROR(VLOOKUP(W262,'item rev'!A:EV,3,FALSE)),"",VLOOKUP(W262,'item rev'!A:EV,3,FALSE)),IF(F262="e",IF(ISERROR(VLOOKUP(W262,'item exp'!A:BQ,3,FALSE)),"",VLOOKUP(W262,'item exp'!A:BQ,3,FALSE)))))</f>
        <v>IE010024003000000000000000000000000000</v>
      </c>
      <c r="V262" s="16" t="str">
        <f>IF($F262="gains/losses",IF(ISERROR(VLOOKUP($W262,'item gains&amp;losses'!$A:$EV,35,FALSE)),"",VLOOKUP($W262,'item gains&amp;losses'!$A:$EV,35,FALSE)),IF($F262="I",IF(ISERROR(VLOOKUP($W262,'item rev'!$A:$EV,34,FALSE)),"",VLOOKUP($W262,'item rev'!$A:$EV,34,FALSE)),IF($F262="e",IF(ISERROR(VLOOKUP($W262,'item exp'!$A:$BQ,35,FALSE)),"",VLOOKUP($W262,'item exp'!$A:$BQ,35,FALSE)))))</f>
        <v>b5612cf8-c146-4f6a-9dca-c7ee42670769</v>
      </c>
      <c r="W262" s="16" t="str">
        <f>VLOOKUP(E262,'items list'!B:D,3,FALSE)</f>
        <v>Expenditure: Operational Cost - Entertainment: Senior Management</v>
      </c>
      <c r="X262" s="16" t="str">
        <f>IF(ISERROR(VLOOKUP($Z262,'reg ind'!$A:$AI,3,FALSE)),"",(VLOOKUP($Z262,'reg ind'!$A:$AI,3,FALSE)))</f>
        <v>RX002003001002003003006001000000000000</v>
      </c>
      <c r="Y262" s="16" t="str">
        <f>IF(ISERROR(VLOOKUP($Z262,'reg ind'!$A:$AI,35,FALSE)),"",(VLOOKUP($Z262,'reg ind'!$A:$AI,35,FALSE)))</f>
        <v>f2564b3b-f64a-4df4-9e78-f1a994736e35</v>
      </c>
      <c r="Z262" s="16" t="s">
        <v>4358</v>
      </c>
      <c r="AA262" s="16" t="str">
        <f>IF(ISERROR(VLOOKUP($AC262,costing!$A:$BP,3,FALSE)),"",(VLOOKUP($AC262,costing!$A:$BP,3,FALSE)))</f>
        <v>CO002004000000000000000000000000000000</v>
      </c>
      <c r="AB262" s="16" t="str">
        <f>IF(ISERROR(VLOOKUP($AC262,costing!$A:$BP,35,FALSE)),"",(VLOOKUP($AC262,costing!$A:$BP,35,FALSE)))</f>
        <v>47c7ba65-c270-4a7f-91ba-3842eb629ddf</v>
      </c>
      <c r="AC262" s="16" t="s">
        <v>4368</v>
      </c>
    </row>
    <row r="263" spans="1:29" x14ac:dyDescent="0.2">
      <c r="A263" s="184">
        <f>A260+1</f>
        <v>110121013</v>
      </c>
      <c r="B263" s="184">
        <v>10</v>
      </c>
      <c r="C263" s="184">
        <v>12</v>
      </c>
      <c r="D263" s="184">
        <f>D260+1</f>
        <v>5013</v>
      </c>
      <c r="E263" s="184">
        <v>1264</v>
      </c>
      <c r="F263" s="184" t="s">
        <v>662</v>
      </c>
      <c r="G263" s="16" t="s">
        <v>20</v>
      </c>
      <c r="H263" s="16" t="s">
        <v>25</v>
      </c>
      <c r="I263" s="16" t="s">
        <v>28</v>
      </c>
      <c r="J263" s="16" t="s">
        <v>34</v>
      </c>
      <c r="K263" s="16"/>
      <c r="L263" s="16"/>
      <c r="M263" s="16"/>
      <c r="N263" s="16" t="str">
        <f>IF(ISERROR(VLOOKUP($P263,#REF!,4,FALSE)),"",(VLOOKUP($P263,#REF!,4,FALSE)))</f>
        <v/>
      </c>
      <c r="O263" s="16" t="str">
        <f>IF(ISERROR(VLOOKUP($P263,#REF!,34,FALSE)),"",(VLOOKUP($P263,#REF!,34,FALSE)))</f>
        <v/>
      </c>
      <c r="P263" s="16" t="s">
        <v>906</v>
      </c>
      <c r="Q263" s="16" t="e">
        <f>VLOOKUP(C263,'functional class'!B:E,3,FALSE)</f>
        <v>#N/A</v>
      </c>
      <c r="R263" s="16" t="str">
        <f>IF(ISERROR(VLOOKUP($T263,'Funding 5.4'!$A:$BP,3,FALSE)),"",(VLOOKUP($T263,'Funding 5.4'!$A:$BP,3,FALSE)))</f>
        <v>FD001003001002000000000000000000000000</v>
      </c>
      <c r="S263" s="16" t="str">
        <f>IF(ISERROR(VLOOKUP($T263,'Funding 5.4'!$A:$BP,35,FALSE)),"",(VLOOKUP($T263,'Funding 5.4'!$A:$BP,35,FALSE)))</f>
        <v>5692f970-c29c-4044-80d7-1bcdbdd34348</v>
      </c>
      <c r="T263" s="16" t="s">
        <v>1087</v>
      </c>
      <c r="U263" s="16" t="str">
        <f>IF(F263="gains/losses",IF(ISERROR(VLOOKUP(W263,'item gains&amp;losses'!A:EV,3,FALSE)),"",VLOOKUP(W263,'item gains&amp;losses'!A:EV,3,FALSE)),IF(F263="I",IF(ISERROR(VLOOKUP(W263,'item rev'!A:EV,3,FALSE)),"",VLOOKUP(W263,'item rev'!A:EV,3,FALSE)),IF(F263="e",IF(ISERROR(VLOOKUP(W263,'item exp'!A:BQ,3,FALSE)),"",VLOOKUP(W263,'item exp'!A:BQ,3,FALSE)))))</f>
        <v>IE007001001000000000000000000000000000</v>
      </c>
      <c r="V263" s="16" t="str">
        <f>IF($F263="gains/losses",IF(ISERROR(VLOOKUP($W263,'item gains&amp;losses'!$A:$EV,35,FALSE)),"",VLOOKUP($W263,'item gains&amp;losses'!$A:$EV,35,FALSE)),IF($F263="I",IF(ISERROR(VLOOKUP($W263,'item rev'!$A:$EV,34,FALSE)),"",VLOOKUP($W263,'item rev'!$A:$EV,34,FALSE)),IF($F263="e",IF(ISERROR(VLOOKUP($W263,'item exp'!$A:$BQ,35,FALSE)),"",VLOOKUP($W263,'item exp'!$A:$BQ,35,FALSE)))))</f>
        <v>5413fd45-6d43-4c37-abf2-40cacd5fb0ce</v>
      </c>
      <c r="W263" s="16" t="str">
        <f>VLOOKUP(E263,'items list'!B:D,3,FALSE)</f>
        <v>Expenditure: Inventory Consumed - Consumables: Standard Rated</v>
      </c>
      <c r="X263" s="16" t="str">
        <f>IF(ISERROR(VLOOKUP($Z263,'reg ind'!$A:$AI,3,FALSE)),"",(VLOOKUP($Z263,'reg ind'!$A:$AI,3,FALSE)))</f>
        <v>RX002003001002003003006001000000000000</v>
      </c>
      <c r="Y263" s="16" t="str">
        <f>IF(ISERROR(VLOOKUP($Z263,'reg ind'!$A:$AI,35,FALSE)),"",(VLOOKUP($Z263,'reg ind'!$A:$AI,35,FALSE)))</f>
        <v>f2564b3b-f64a-4df4-9e78-f1a994736e35</v>
      </c>
      <c r="Z263" s="16" t="s">
        <v>4358</v>
      </c>
      <c r="AA263" s="16" t="str">
        <f>IF(ISERROR(VLOOKUP($AC263,costing!$A:$BP,3,FALSE)),"",(VLOOKUP($AC263,costing!$A:$BP,3,FALSE)))</f>
        <v>CO002004000000000000000000000000000000</v>
      </c>
      <c r="AB263" s="16" t="str">
        <f>IF(ISERROR(VLOOKUP($AC263,costing!$A:$BP,35,FALSE)),"",(VLOOKUP($AC263,costing!$A:$BP,35,FALSE)))</f>
        <v>47c7ba65-c270-4a7f-91ba-3842eb629ddf</v>
      </c>
      <c r="AC263" s="16" t="s">
        <v>4368</v>
      </c>
    </row>
    <row r="264" spans="1:29" x14ac:dyDescent="0.2">
      <c r="A264" s="184"/>
      <c r="B264" s="184">
        <v>10</v>
      </c>
      <c r="C264" s="184">
        <v>12</v>
      </c>
      <c r="D264" s="184">
        <f t="shared" ref="D264:D265" si="10">D261+1</f>
        <v>5013</v>
      </c>
      <c r="E264" s="184">
        <v>1265</v>
      </c>
      <c r="F264" s="184" t="s">
        <v>662</v>
      </c>
      <c r="G264" s="16" t="s">
        <v>20</v>
      </c>
      <c r="H264" s="16" t="s">
        <v>25</v>
      </c>
      <c r="I264" s="16" t="s">
        <v>28</v>
      </c>
      <c r="J264" s="16" t="s">
        <v>34</v>
      </c>
      <c r="K264" s="16"/>
      <c r="L264" s="16"/>
      <c r="M264" s="16"/>
      <c r="N264" s="16" t="str">
        <f>IF(ISERROR(VLOOKUP($P264,#REF!,4,FALSE)),"",(VLOOKUP($P264,#REF!,4,FALSE)))</f>
        <v/>
      </c>
      <c r="O264" s="16" t="str">
        <f>IF(ISERROR(VLOOKUP($P264,#REF!,34,FALSE)),"",(VLOOKUP($P264,#REF!,34,FALSE)))</f>
        <v/>
      </c>
      <c r="P264" s="16" t="s">
        <v>906</v>
      </c>
      <c r="Q264" s="16" t="e">
        <f>VLOOKUP(C264,'functional class'!B:E,3,FALSE)</f>
        <v>#N/A</v>
      </c>
      <c r="R264" s="16" t="str">
        <f>IF(ISERROR(VLOOKUP($T264,'Funding 5.4'!$A:$BP,3,FALSE)),"",(VLOOKUP($T264,'Funding 5.4'!$A:$BP,3,FALSE)))</f>
        <v>FD001003001002000000000000000000000000</v>
      </c>
      <c r="S264" s="16" t="str">
        <f>IF(ISERROR(VLOOKUP($T264,'Funding 5.4'!$A:$BP,35,FALSE)),"",(VLOOKUP($T264,'Funding 5.4'!$A:$BP,35,FALSE)))</f>
        <v>5692f970-c29c-4044-80d7-1bcdbdd34348</v>
      </c>
      <c r="T264" s="16" t="s">
        <v>1087</v>
      </c>
      <c r="U264" s="16" t="str">
        <f>IF(F264="gains/losses",IF(ISERROR(VLOOKUP(W264,'item gains&amp;losses'!A:EV,3,FALSE)),"",VLOOKUP(W264,'item gains&amp;losses'!A:EV,3,FALSE)),IF(F264="I",IF(ISERROR(VLOOKUP(W264,'item rev'!A:EV,3,FALSE)),"",VLOOKUP(W264,'item rev'!A:EV,3,FALSE)),IF(F264="e",IF(ISERROR(VLOOKUP(W264,'item exp'!A:BQ,3,FALSE)),"",VLOOKUP(W264,'item exp'!A:BQ,3,FALSE)))))</f>
        <v>IE007001002000000000000000000000000000</v>
      </c>
      <c r="V264" s="16" t="str">
        <f>IF($F264="gains/losses",IF(ISERROR(VLOOKUP($W264,'item gains&amp;losses'!$A:$EV,35,FALSE)),"",VLOOKUP($W264,'item gains&amp;losses'!$A:$EV,35,FALSE)),IF($F264="I",IF(ISERROR(VLOOKUP($W264,'item rev'!$A:$EV,34,FALSE)),"",VLOOKUP($W264,'item rev'!$A:$EV,34,FALSE)),IF($F264="e",IF(ISERROR(VLOOKUP($W264,'item exp'!$A:$BQ,35,FALSE)),"",VLOOKUP($W264,'item exp'!$A:$BQ,35,FALSE)))))</f>
        <v>64757f21-a63a-4c0b-a054-070bc9c79022</v>
      </c>
      <c r="W264" s="16" t="str">
        <f>VLOOKUP(E264,'items list'!B:D,3,FALSE)</f>
        <v xml:space="preserve">Expenditure: Inventory Consumed - Consumables: Zero Rated </v>
      </c>
      <c r="X264" s="16" t="str">
        <f>IF(ISERROR(VLOOKUP($Z264,'reg ind'!$A:$AI,3,FALSE)),"",(VLOOKUP($Z264,'reg ind'!$A:$AI,3,FALSE)))</f>
        <v>RX002003001002003003006001000000000000</v>
      </c>
      <c r="Y264" s="16" t="str">
        <f>IF(ISERROR(VLOOKUP($Z264,'reg ind'!$A:$AI,35,FALSE)),"",(VLOOKUP($Z264,'reg ind'!$A:$AI,35,FALSE)))</f>
        <v>f2564b3b-f64a-4df4-9e78-f1a994736e35</v>
      </c>
      <c r="Z264" s="16" t="s">
        <v>4358</v>
      </c>
      <c r="AA264" s="16" t="str">
        <f>IF(ISERROR(VLOOKUP($AC264,costing!$A:$BP,3,FALSE)),"",(VLOOKUP($AC264,costing!$A:$BP,3,FALSE)))</f>
        <v>CO002004000000000000000000000000000000</v>
      </c>
      <c r="AB264" s="16" t="str">
        <f>IF(ISERROR(VLOOKUP($AC264,costing!$A:$BP,35,FALSE)),"",(VLOOKUP($AC264,costing!$A:$BP,35,FALSE)))</f>
        <v>47c7ba65-c270-4a7f-91ba-3842eb629ddf</v>
      </c>
      <c r="AC264" s="16" t="s">
        <v>4368</v>
      </c>
    </row>
    <row r="265" spans="1:29" x14ac:dyDescent="0.2">
      <c r="A265" s="184"/>
      <c r="B265" s="184">
        <v>10</v>
      </c>
      <c r="C265" s="184">
        <v>12</v>
      </c>
      <c r="D265" s="184">
        <f t="shared" si="10"/>
        <v>5013</v>
      </c>
      <c r="E265" s="184">
        <v>1266</v>
      </c>
      <c r="F265" s="184" t="s">
        <v>662</v>
      </c>
      <c r="G265" s="16" t="s">
        <v>20</v>
      </c>
      <c r="H265" s="16" t="s">
        <v>25</v>
      </c>
      <c r="I265" s="16" t="s">
        <v>28</v>
      </c>
      <c r="J265" s="16" t="s">
        <v>34</v>
      </c>
      <c r="K265" s="16"/>
      <c r="L265" s="16"/>
      <c r="M265" s="16"/>
      <c r="N265" s="16" t="str">
        <f>IF(ISERROR(VLOOKUP($P265,#REF!,4,FALSE)),"",(VLOOKUP($P265,#REF!,4,FALSE)))</f>
        <v/>
      </c>
      <c r="O265" s="16" t="str">
        <f>IF(ISERROR(VLOOKUP($P265,#REF!,34,FALSE)),"",(VLOOKUP($P265,#REF!,34,FALSE)))</f>
        <v/>
      </c>
      <c r="P265" s="16" t="s">
        <v>906</v>
      </c>
      <c r="Q265" s="16" t="e">
        <f>VLOOKUP(C265,'functional class'!B:E,3,FALSE)</f>
        <v>#N/A</v>
      </c>
      <c r="R265" s="16" t="str">
        <f>IF(ISERROR(VLOOKUP($T265,'Funding 5.4'!$A:$BP,3,FALSE)),"",(VLOOKUP($T265,'Funding 5.4'!$A:$BP,3,FALSE)))</f>
        <v>FD001003001002000000000000000000000000</v>
      </c>
      <c r="S265" s="16" t="str">
        <f>IF(ISERROR(VLOOKUP($T265,'Funding 5.4'!$A:$BP,35,FALSE)),"",(VLOOKUP($T265,'Funding 5.4'!$A:$BP,35,FALSE)))</f>
        <v>5692f970-c29c-4044-80d7-1bcdbdd34348</v>
      </c>
      <c r="T265" s="16" t="s">
        <v>1087</v>
      </c>
      <c r="U265" s="16" t="str">
        <f>IF(F265="gains/losses",IF(ISERROR(VLOOKUP(W265,'item gains&amp;losses'!A:EV,3,FALSE)),"",VLOOKUP(W265,'item gains&amp;losses'!A:EV,3,FALSE)),IF(F265="I",IF(ISERROR(VLOOKUP(W265,'item rev'!A:EV,3,FALSE)),"",VLOOKUP(W265,'item rev'!A:EV,3,FALSE)),IF(F265="e",IF(ISERROR(VLOOKUP(W265,'item exp'!A:BQ,3,FALSE)),"",VLOOKUP(W265,'item exp'!A:BQ,3,FALSE)))))</f>
        <v>IE010062000000000000000000000000000000</v>
      </c>
      <c r="V265" s="16" t="str">
        <f>IF($F265="gains/losses",IF(ISERROR(VLOOKUP($W265,'item gains&amp;losses'!$A:$EV,35,FALSE)),"",VLOOKUP($W265,'item gains&amp;losses'!$A:$EV,35,FALSE)),IF($F265="I",IF(ISERROR(VLOOKUP($W265,'item rev'!$A:$EV,34,FALSE)),"",VLOOKUP($W265,'item rev'!$A:$EV,34,FALSE)),IF($F265="e",IF(ISERROR(VLOOKUP($W265,'item exp'!$A:$BQ,35,FALSE)),"",VLOOKUP($W265,'item exp'!$A:$BQ,35,FALSE)))))</f>
        <v>12df9be9-ce17-496f-862a-1735427d770b</v>
      </c>
      <c r="W265" s="16" t="str">
        <f>VLOOKUP(E265,'items list'!B:D,3,FALSE)</f>
        <v>Expenditure: Operational Cost - Wet Fuel</v>
      </c>
      <c r="X265" s="16" t="str">
        <f>IF(ISERROR(VLOOKUP($Z265,'reg ind'!$A:$AI,3,FALSE)),"",(VLOOKUP($Z265,'reg ind'!$A:$AI,3,FALSE)))</f>
        <v>RX002003001002003003006001000000000000</v>
      </c>
      <c r="Y265" s="16" t="str">
        <f>IF(ISERROR(VLOOKUP($Z265,'reg ind'!$A:$AI,35,FALSE)),"",(VLOOKUP($Z265,'reg ind'!$A:$AI,35,FALSE)))</f>
        <v>f2564b3b-f64a-4df4-9e78-f1a994736e35</v>
      </c>
      <c r="Z265" s="16" t="s">
        <v>4358</v>
      </c>
      <c r="AA265" s="16" t="str">
        <f>IF(ISERROR(VLOOKUP($AC265,costing!$A:$BP,3,FALSE)),"",(VLOOKUP($AC265,costing!$A:$BP,3,FALSE)))</f>
        <v>CO002004000000000000000000000000000000</v>
      </c>
      <c r="AB265" s="16" t="str">
        <f>IF(ISERROR(VLOOKUP($AC265,costing!$A:$BP,35,FALSE)),"",(VLOOKUP($AC265,costing!$A:$BP,35,FALSE)))</f>
        <v>47c7ba65-c270-4a7f-91ba-3842eb629ddf</v>
      </c>
      <c r="AC265" s="16" t="s">
        <v>4368</v>
      </c>
    </row>
    <row r="266" spans="1:29" x14ac:dyDescent="0.2">
      <c r="A266" s="184">
        <f>A263+1</f>
        <v>110121014</v>
      </c>
      <c r="B266" s="184">
        <v>10</v>
      </c>
      <c r="C266" s="184">
        <v>12</v>
      </c>
      <c r="D266" s="184">
        <f>D263+1</f>
        <v>5014</v>
      </c>
      <c r="E266" s="184">
        <v>1267</v>
      </c>
      <c r="F266" s="184" t="s">
        <v>662</v>
      </c>
      <c r="G266" s="16" t="s">
        <v>13</v>
      </c>
      <c r="H266" s="16" t="s">
        <v>25</v>
      </c>
      <c r="I266" s="16" t="s">
        <v>28</v>
      </c>
      <c r="J266" s="16" t="s">
        <v>34</v>
      </c>
      <c r="K266" s="16"/>
      <c r="L266" s="16"/>
      <c r="M266" s="16"/>
      <c r="N266" s="16" t="str">
        <f>IF(ISERROR(VLOOKUP($P266,#REF!,4,FALSE)),"",(VLOOKUP($P266,#REF!,4,FALSE)))</f>
        <v/>
      </c>
      <c r="O266" s="16" t="str">
        <f>IF(ISERROR(VLOOKUP($P266,#REF!,34,FALSE)),"",(VLOOKUP($P266,#REF!,34,FALSE)))</f>
        <v/>
      </c>
      <c r="P266" s="16" t="s">
        <v>906</v>
      </c>
      <c r="Q266" s="16" t="e">
        <f>VLOOKUP(C266,'functional class'!B:E,3,FALSE)</f>
        <v>#N/A</v>
      </c>
      <c r="R266" s="16" t="str">
        <f>IF(ISERROR(VLOOKUP($T266,'Funding 5.4'!$A:$BP,3,FALSE)),"",(VLOOKUP($T266,'Funding 5.4'!$A:$BP,3,FALSE)))</f>
        <v>FD001003001002000000000000000000000000</v>
      </c>
      <c r="S266" s="16" t="str">
        <f>IF(ISERROR(VLOOKUP($T266,'Funding 5.4'!$A:$BP,35,FALSE)),"",(VLOOKUP($T266,'Funding 5.4'!$A:$BP,35,FALSE)))</f>
        <v>5692f970-c29c-4044-80d7-1bcdbdd34348</v>
      </c>
      <c r="T266" s="16" t="s">
        <v>1087</v>
      </c>
      <c r="U266" s="16" t="str">
        <f>IF(F266="gains/losses",IF(ISERROR(VLOOKUP(W266,'item gains&amp;losses'!A:EV,3,FALSE)),"",VLOOKUP(W266,'item gains&amp;losses'!A:EV,3,FALSE)),IF(F266="I",IF(ISERROR(VLOOKUP(W266,'item rev'!A:EV,3,FALSE)),"",VLOOKUP(W266,'item rev'!A:EV,3,FALSE)),IF(F266="e",IF(ISERROR(VLOOKUP(W266,'item exp'!A:BQ,3,FALSE)),"",VLOOKUP(W266,'item exp'!A:BQ,3,FALSE)))))</f>
        <v>IE010030001000000000000000000000000000</v>
      </c>
      <c r="V266" s="16" t="str">
        <f>IF($F266="gains/losses",IF(ISERROR(VLOOKUP($W266,'item gains&amp;losses'!$A:$EV,35,FALSE)),"",VLOOKUP($W266,'item gains&amp;losses'!$A:$EV,35,FALSE)),IF($F266="I",IF(ISERROR(VLOOKUP($W266,'item rev'!$A:$EV,34,FALSE)),"",VLOOKUP($W266,'item rev'!$A:$EV,34,FALSE)),IF($F266="e",IF(ISERROR(VLOOKUP($W266,'item exp'!$A:$BQ,35,FALSE)),"",VLOOKUP($W266,'item exp'!$A:$BQ,35,FALSE)))))</f>
        <v>fb0a974d-99ed-475e-b028-c3e44f836603</v>
      </c>
      <c r="W266" s="16" t="str">
        <f>VLOOKUP(E266,'items list'!B:D,3,FALSE)</f>
        <v>Expenditure: Operational Cost - Insurance Underwriting: Insurance Aggregation</v>
      </c>
      <c r="X266" s="16" t="str">
        <f>IF(ISERROR(VLOOKUP($Z266,'reg ind'!$A:$AI,3,FALSE)),"",(VLOOKUP($Z266,'reg ind'!$A:$AI,3,FALSE)))</f>
        <v>RX002003001002003003006001000000000000</v>
      </c>
      <c r="Y266" s="16" t="str">
        <f>IF(ISERROR(VLOOKUP($Z266,'reg ind'!$A:$AI,35,FALSE)),"",(VLOOKUP($Z266,'reg ind'!$A:$AI,35,FALSE)))</f>
        <v>f2564b3b-f64a-4df4-9e78-f1a994736e35</v>
      </c>
      <c r="Z266" s="16" t="s">
        <v>4358</v>
      </c>
      <c r="AA266" s="16" t="str">
        <f>IF(ISERROR(VLOOKUP($AC266,costing!$A:$BP,3,FALSE)),"",(VLOOKUP($AC266,costing!$A:$BP,3,FALSE)))</f>
        <v>CO002004000000000000000000000000000000</v>
      </c>
      <c r="AB266" s="16" t="str">
        <f>IF(ISERROR(VLOOKUP($AC266,costing!$A:$BP,35,FALSE)),"",(VLOOKUP($AC266,costing!$A:$BP,35,FALSE)))</f>
        <v>47c7ba65-c270-4a7f-91ba-3842eb629ddf</v>
      </c>
      <c r="AC266" s="16" t="s">
        <v>4368</v>
      </c>
    </row>
    <row r="267" spans="1:29" x14ac:dyDescent="0.2">
      <c r="A267" s="184"/>
      <c r="B267" s="184">
        <v>10</v>
      </c>
      <c r="C267" s="184">
        <v>12</v>
      </c>
      <c r="D267" s="184">
        <f t="shared" ref="D267:D272" si="11">D264+1</f>
        <v>5014</v>
      </c>
      <c r="E267" s="184">
        <v>1268</v>
      </c>
      <c r="F267" s="184" t="s">
        <v>662</v>
      </c>
      <c r="G267" s="16" t="s">
        <v>13</v>
      </c>
      <c r="H267" s="16" t="s">
        <v>25</v>
      </c>
      <c r="I267" s="16" t="s">
        <v>28</v>
      </c>
      <c r="J267" s="16" t="s">
        <v>34</v>
      </c>
      <c r="K267" s="16"/>
      <c r="L267" s="16"/>
      <c r="M267" s="16"/>
      <c r="N267" s="16" t="str">
        <f>IF(ISERROR(VLOOKUP($P267,#REF!,4,FALSE)),"",(VLOOKUP($P267,#REF!,4,FALSE)))</f>
        <v/>
      </c>
      <c r="O267" s="16" t="str">
        <f>IF(ISERROR(VLOOKUP($P267,#REF!,34,FALSE)),"",(VLOOKUP($P267,#REF!,34,FALSE)))</f>
        <v/>
      </c>
      <c r="P267" s="16" t="s">
        <v>906</v>
      </c>
      <c r="Q267" s="16" t="e">
        <f>VLOOKUP(C267,'functional class'!B:E,3,FALSE)</f>
        <v>#N/A</v>
      </c>
      <c r="R267" s="16" t="str">
        <f>IF(ISERROR(VLOOKUP($T267,'Funding 5.4'!$A:$BP,3,FALSE)),"",(VLOOKUP($T267,'Funding 5.4'!$A:$BP,3,FALSE)))</f>
        <v>FD001003001002000000000000000000000000</v>
      </c>
      <c r="S267" s="16" t="str">
        <f>IF(ISERROR(VLOOKUP($T267,'Funding 5.4'!$A:$BP,35,FALSE)),"",(VLOOKUP($T267,'Funding 5.4'!$A:$BP,35,FALSE)))</f>
        <v>5692f970-c29c-4044-80d7-1bcdbdd34348</v>
      </c>
      <c r="T267" s="16" t="s">
        <v>1087</v>
      </c>
      <c r="U267" s="16" t="str">
        <f>IF(F267="gains/losses",IF(ISERROR(VLOOKUP(W267,'item gains&amp;losses'!A:EV,3,FALSE)),"",VLOOKUP(W267,'item gains&amp;losses'!A:EV,3,FALSE)),IF(F267="I",IF(ISERROR(VLOOKUP(W267,'item rev'!A:EV,3,FALSE)),"",VLOOKUP(W267,'item rev'!A:EV,3,FALSE)),IF(F267="e",IF(ISERROR(VLOOKUP(W267,'item exp'!A:BQ,3,FALSE)),"",VLOOKUP(W267,'item exp'!A:BQ,3,FALSE)))))</f>
        <v>IE010030002000000000000000000000000000</v>
      </c>
      <c r="V267" s="16" t="str">
        <f>IF($F267="gains/losses",IF(ISERROR(VLOOKUP($W267,'item gains&amp;losses'!$A:$EV,35,FALSE)),"",VLOOKUP($W267,'item gains&amp;losses'!$A:$EV,35,FALSE)),IF($F267="I",IF(ISERROR(VLOOKUP($W267,'item rev'!$A:$EV,34,FALSE)),"",VLOOKUP($W267,'item rev'!$A:$EV,34,FALSE)),IF($F267="e",IF(ISERROR(VLOOKUP($W267,'item exp'!$A:$BQ,35,FALSE)),"",VLOOKUP($W267,'item exp'!$A:$BQ,35,FALSE)))))</f>
        <v>f4d09031-4075-4923-87d4-7f67893b0691</v>
      </c>
      <c r="W267" s="16" t="str">
        <f>VLOOKUP(E267,'items list'!B:D,3,FALSE)</f>
        <v>Expenditure: Operational Cost - Insurance Underwriting: Claims paid to Third Parties</v>
      </c>
      <c r="X267" s="16" t="str">
        <f>IF(ISERROR(VLOOKUP($Z267,'reg ind'!$A:$AI,3,FALSE)),"",(VLOOKUP($Z267,'reg ind'!$A:$AI,3,FALSE)))</f>
        <v>RX002003001002003003006001000000000000</v>
      </c>
      <c r="Y267" s="16" t="str">
        <f>IF(ISERROR(VLOOKUP($Z267,'reg ind'!$A:$AI,35,FALSE)),"",(VLOOKUP($Z267,'reg ind'!$A:$AI,35,FALSE)))</f>
        <v>f2564b3b-f64a-4df4-9e78-f1a994736e35</v>
      </c>
      <c r="Z267" s="16" t="s">
        <v>4358</v>
      </c>
      <c r="AA267" s="16" t="str">
        <f>IF(ISERROR(VLOOKUP($AC267,costing!$A:$BP,3,FALSE)),"",(VLOOKUP($AC267,costing!$A:$BP,3,FALSE)))</f>
        <v>CO002004000000000000000000000000000000</v>
      </c>
      <c r="AB267" s="16" t="str">
        <f>IF(ISERROR(VLOOKUP($AC267,costing!$A:$BP,35,FALSE)),"",(VLOOKUP($AC267,costing!$A:$BP,35,FALSE)))</f>
        <v>47c7ba65-c270-4a7f-91ba-3842eb629ddf</v>
      </c>
      <c r="AC267" s="16" t="s">
        <v>4368</v>
      </c>
    </row>
    <row r="268" spans="1:29" x14ac:dyDescent="0.2">
      <c r="A268" s="184"/>
      <c r="B268" s="184">
        <v>10</v>
      </c>
      <c r="C268" s="184">
        <v>12</v>
      </c>
      <c r="D268" s="184">
        <f t="shared" si="11"/>
        <v>5014</v>
      </c>
      <c r="E268" s="184">
        <v>1269</v>
      </c>
      <c r="F268" s="184" t="s">
        <v>662</v>
      </c>
      <c r="G268" s="16" t="s">
        <v>13</v>
      </c>
      <c r="H268" s="16" t="s">
        <v>25</v>
      </c>
      <c r="I268" s="16" t="s">
        <v>28</v>
      </c>
      <c r="J268" s="16" t="s">
        <v>34</v>
      </c>
      <c r="K268" s="16"/>
      <c r="L268" s="16"/>
      <c r="M268" s="16"/>
      <c r="N268" s="16" t="str">
        <f>IF(ISERROR(VLOOKUP($P268,#REF!,4,FALSE)),"",(VLOOKUP($P268,#REF!,4,FALSE)))</f>
        <v/>
      </c>
      <c r="O268" s="16" t="str">
        <f>IF(ISERROR(VLOOKUP($P268,#REF!,34,FALSE)),"",(VLOOKUP($P268,#REF!,34,FALSE)))</f>
        <v/>
      </c>
      <c r="P268" s="16" t="s">
        <v>906</v>
      </c>
      <c r="Q268" s="16" t="e">
        <f>VLOOKUP(C268,'functional class'!B:E,3,FALSE)</f>
        <v>#N/A</v>
      </c>
      <c r="R268" s="16" t="str">
        <f>IF(ISERROR(VLOOKUP($T268,'Funding 5.4'!$A:$BP,3,FALSE)),"",(VLOOKUP($T268,'Funding 5.4'!$A:$BP,3,FALSE)))</f>
        <v>FD001003001002000000000000000000000000</v>
      </c>
      <c r="S268" s="16" t="str">
        <f>IF(ISERROR(VLOOKUP($T268,'Funding 5.4'!$A:$BP,35,FALSE)),"",(VLOOKUP($T268,'Funding 5.4'!$A:$BP,35,FALSE)))</f>
        <v>5692f970-c29c-4044-80d7-1bcdbdd34348</v>
      </c>
      <c r="T268" s="16" t="s">
        <v>1087</v>
      </c>
      <c r="U268" s="16" t="str">
        <f>IF(F268="gains/losses",IF(ISERROR(VLOOKUP(W268,'item gains&amp;losses'!A:EV,3,FALSE)),"",VLOOKUP(W268,'item gains&amp;losses'!A:EV,3,FALSE)),IF(F268="I",IF(ISERROR(VLOOKUP(W268,'item rev'!A:EV,3,FALSE)),"",VLOOKUP(W268,'item rev'!A:EV,3,FALSE)),IF(F268="e",IF(ISERROR(VLOOKUP(W268,'item exp'!A:BQ,3,FALSE)),"",VLOOKUP(W268,'item exp'!A:BQ,3,FALSE)))))</f>
        <v>IE010030003000000000000000000000000000</v>
      </c>
      <c r="V268" s="16" t="str">
        <f>IF($F268="gains/losses",IF(ISERROR(VLOOKUP($W268,'item gains&amp;losses'!$A:$EV,35,FALSE)),"",VLOOKUP($W268,'item gains&amp;losses'!$A:$EV,35,FALSE)),IF($F268="I",IF(ISERROR(VLOOKUP($W268,'item rev'!$A:$EV,34,FALSE)),"",VLOOKUP($W268,'item rev'!$A:$EV,34,FALSE)),IF($F268="e",IF(ISERROR(VLOOKUP($W268,'item exp'!$A:$BQ,35,FALSE)),"",VLOOKUP($W268,'item exp'!$A:$BQ,35,FALSE)))))</f>
        <v>325cba67-c8ec-4867-a5e8-d9e336027718</v>
      </c>
      <c r="W268" s="16" t="str">
        <f>VLOOKUP(E268,'items list'!B:D,3,FALSE)</f>
        <v>Expenditure: Operational Cost - Insurance Underwriting: Insurance Brokers Fees</v>
      </c>
      <c r="X268" s="16" t="str">
        <f>IF(ISERROR(VLOOKUP($Z268,'reg ind'!$A:$AI,3,FALSE)),"",(VLOOKUP($Z268,'reg ind'!$A:$AI,3,FALSE)))</f>
        <v>RX002003001002003003006001000000000000</v>
      </c>
      <c r="Y268" s="16" t="str">
        <f>IF(ISERROR(VLOOKUP($Z268,'reg ind'!$A:$AI,35,FALSE)),"",(VLOOKUP($Z268,'reg ind'!$A:$AI,35,FALSE)))</f>
        <v>f2564b3b-f64a-4df4-9e78-f1a994736e35</v>
      </c>
      <c r="Z268" s="16" t="s">
        <v>4358</v>
      </c>
      <c r="AA268" s="16" t="str">
        <f>IF(ISERROR(VLOOKUP($AC268,costing!$A:$BP,3,FALSE)),"",(VLOOKUP($AC268,costing!$A:$BP,3,FALSE)))</f>
        <v>CO002004000000000000000000000000000000</v>
      </c>
      <c r="AB268" s="16" t="str">
        <f>IF(ISERROR(VLOOKUP($AC268,costing!$A:$BP,35,FALSE)),"",(VLOOKUP($AC268,costing!$A:$BP,35,FALSE)))</f>
        <v>47c7ba65-c270-4a7f-91ba-3842eb629ddf</v>
      </c>
      <c r="AC268" s="16" t="s">
        <v>4368</v>
      </c>
    </row>
    <row r="269" spans="1:29" x14ac:dyDescent="0.2">
      <c r="A269" s="184"/>
      <c r="B269" s="184">
        <v>10</v>
      </c>
      <c r="C269" s="184">
        <v>12</v>
      </c>
      <c r="D269" s="184">
        <f t="shared" si="11"/>
        <v>5015</v>
      </c>
      <c r="E269" s="184">
        <v>1270</v>
      </c>
      <c r="F269" s="184" t="s">
        <v>662</v>
      </c>
      <c r="G269" s="16" t="s">
        <v>13</v>
      </c>
      <c r="H269" s="16" t="s">
        <v>25</v>
      </c>
      <c r="I269" s="16" t="s">
        <v>28</v>
      </c>
      <c r="J269" s="16" t="s">
        <v>34</v>
      </c>
      <c r="K269" s="16"/>
      <c r="L269" s="16"/>
      <c r="M269" s="16"/>
      <c r="N269" s="16" t="str">
        <f>IF(ISERROR(VLOOKUP($P269,#REF!,4,FALSE)),"",(VLOOKUP($P269,#REF!,4,FALSE)))</f>
        <v/>
      </c>
      <c r="O269" s="16" t="str">
        <f>IF(ISERROR(VLOOKUP($P269,#REF!,34,FALSE)),"",(VLOOKUP($P269,#REF!,34,FALSE)))</f>
        <v/>
      </c>
      <c r="P269" s="16" t="s">
        <v>906</v>
      </c>
      <c r="Q269" s="16" t="e">
        <f>VLOOKUP(C269,'functional class'!B:E,3,FALSE)</f>
        <v>#N/A</v>
      </c>
      <c r="R269" s="16" t="str">
        <f>IF(ISERROR(VLOOKUP($T269,'Funding 5.4'!$A:$BP,3,FALSE)),"",(VLOOKUP($T269,'Funding 5.4'!$A:$BP,3,FALSE)))</f>
        <v>FD001003001002000000000000000000000000</v>
      </c>
      <c r="S269" s="16" t="str">
        <f>IF(ISERROR(VLOOKUP($T269,'Funding 5.4'!$A:$BP,35,FALSE)),"",(VLOOKUP($T269,'Funding 5.4'!$A:$BP,35,FALSE)))</f>
        <v>5692f970-c29c-4044-80d7-1bcdbdd34348</v>
      </c>
      <c r="T269" s="16" t="s">
        <v>1087</v>
      </c>
      <c r="U269" s="16" t="str">
        <f>IF(F269="gains/losses",IF(ISERROR(VLOOKUP(W269,'item gains&amp;losses'!A:EV,3,FALSE)),"",VLOOKUP(W269,'item gains&amp;losses'!A:EV,3,FALSE)),IF(F269="I",IF(ISERROR(VLOOKUP(W269,'item rev'!A:EV,3,FALSE)),"",VLOOKUP(W269,'item rev'!A:EV,3,FALSE)),IF(F269="e",IF(ISERROR(VLOOKUP(W269,'item exp'!A:BQ,3,FALSE)),"",VLOOKUP(W269,'item exp'!A:BQ,3,FALSE)))))</f>
        <v>IE010030004000000000000000000000000000</v>
      </c>
      <c r="V269" s="16" t="str">
        <f>IF($F269="gains/losses",IF(ISERROR(VLOOKUP($W269,'item gains&amp;losses'!$A:$EV,35,FALSE)),"",VLOOKUP($W269,'item gains&amp;losses'!$A:$EV,35,FALSE)),IF($F269="I",IF(ISERROR(VLOOKUP($W269,'item rev'!$A:$EV,34,FALSE)),"",VLOOKUP($W269,'item rev'!$A:$EV,34,FALSE)),IF($F269="e",IF(ISERROR(VLOOKUP($W269,'item exp'!$A:$BQ,35,FALSE)),"",VLOOKUP($W269,'item exp'!$A:$BQ,35,FALSE)))))</f>
        <v>8d16c3d1-e035-45d7-9fc7-4b9e5162752b</v>
      </c>
      <c r="W269" s="16" t="str">
        <f>VLOOKUP(E269,'items list'!B:D,3,FALSE)</f>
        <v>Expenditure: Operational Cost - Insurance Underwriting: Insurance Claims</v>
      </c>
      <c r="X269" s="16" t="str">
        <f>IF(ISERROR(VLOOKUP($Z269,'reg ind'!$A:$AI,3,FALSE)),"",(VLOOKUP($Z269,'reg ind'!$A:$AI,3,FALSE)))</f>
        <v>RX002003001002003003006001000000000000</v>
      </c>
      <c r="Y269" s="16" t="str">
        <f>IF(ISERROR(VLOOKUP($Z269,'reg ind'!$A:$AI,35,FALSE)),"",(VLOOKUP($Z269,'reg ind'!$A:$AI,35,FALSE)))</f>
        <v>f2564b3b-f64a-4df4-9e78-f1a994736e35</v>
      </c>
      <c r="Z269" s="16" t="s">
        <v>4358</v>
      </c>
      <c r="AA269" s="16" t="str">
        <f>IF(ISERROR(VLOOKUP($AC269,costing!$A:$BP,3,FALSE)),"",(VLOOKUP($AC269,costing!$A:$BP,3,FALSE)))</f>
        <v>CO002004000000000000000000000000000000</v>
      </c>
      <c r="AB269" s="16" t="str">
        <f>IF(ISERROR(VLOOKUP($AC269,costing!$A:$BP,35,FALSE)),"",(VLOOKUP($AC269,costing!$A:$BP,35,FALSE)))</f>
        <v>47c7ba65-c270-4a7f-91ba-3842eb629ddf</v>
      </c>
      <c r="AC269" s="16" t="s">
        <v>4368</v>
      </c>
    </row>
    <row r="270" spans="1:29" x14ac:dyDescent="0.2">
      <c r="A270" s="184"/>
      <c r="B270" s="184">
        <v>10</v>
      </c>
      <c r="C270" s="184">
        <v>12</v>
      </c>
      <c r="D270" s="184">
        <f t="shared" si="11"/>
        <v>5015</v>
      </c>
      <c r="E270" s="184">
        <v>1271</v>
      </c>
      <c r="F270" s="184" t="s">
        <v>662</v>
      </c>
      <c r="G270" s="16" t="s">
        <v>13</v>
      </c>
      <c r="H270" s="16" t="s">
        <v>25</v>
      </c>
      <c r="I270" s="16" t="s">
        <v>28</v>
      </c>
      <c r="J270" s="16" t="s">
        <v>34</v>
      </c>
      <c r="K270" s="16"/>
      <c r="L270" s="16"/>
      <c r="M270" s="16"/>
      <c r="N270" s="16" t="str">
        <f>IF(ISERROR(VLOOKUP($P270,#REF!,4,FALSE)),"",(VLOOKUP($P270,#REF!,4,FALSE)))</f>
        <v/>
      </c>
      <c r="O270" s="16" t="str">
        <f>IF(ISERROR(VLOOKUP($P270,#REF!,34,FALSE)),"",(VLOOKUP($P270,#REF!,34,FALSE)))</f>
        <v/>
      </c>
      <c r="P270" s="16" t="s">
        <v>906</v>
      </c>
      <c r="Q270" s="16" t="e">
        <f>VLOOKUP(C270,'functional class'!B:E,3,FALSE)</f>
        <v>#N/A</v>
      </c>
      <c r="R270" s="16" t="str">
        <f>IF(ISERROR(VLOOKUP($T270,'Funding 5.4'!$A:$BP,3,FALSE)),"",(VLOOKUP($T270,'Funding 5.4'!$A:$BP,3,FALSE)))</f>
        <v>FD001003001002000000000000000000000000</v>
      </c>
      <c r="S270" s="16" t="str">
        <f>IF(ISERROR(VLOOKUP($T270,'Funding 5.4'!$A:$BP,35,FALSE)),"",(VLOOKUP($T270,'Funding 5.4'!$A:$BP,35,FALSE)))</f>
        <v>5692f970-c29c-4044-80d7-1bcdbdd34348</v>
      </c>
      <c r="T270" s="16" t="s">
        <v>1087</v>
      </c>
      <c r="U270" s="16" t="str">
        <f>IF(F270="gains/losses",IF(ISERROR(VLOOKUP(W270,'item gains&amp;losses'!A:EV,3,FALSE)),"",VLOOKUP(W270,'item gains&amp;losses'!A:EV,3,FALSE)),IF(F270="I",IF(ISERROR(VLOOKUP(W270,'item rev'!A:EV,3,FALSE)),"",VLOOKUP(W270,'item rev'!A:EV,3,FALSE)),IF(F270="e",IF(ISERROR(VLOOKUP(W270,'item exp'!A:BQ,3,FALSE)),"",VLOOKUP(W270,'item exp'!A:BQ,3,FALSE)))))</f>
        <v>IE010030005000000000000000000000000000</v>
      </c>
      <c r="V270" s="16" t="str">
        <f>IF($F270="gains/losses",IF(ISERROR(VLOOKUP($W270,'item gains&amp;losses'!$A:$EV,35,FALSE)),"",VLOOKUP($W270,'item gains&amp;losses'!$A:$EV,35,FALSE)),IF($F270="I",IF(ISERROR(VLOOKUP($W270,'item rev'!$A:$EV,34,FALSE)),"",VLOOKUP($W270,'item rev'!$A:$EV,34,FALSE)),IF($F270="e",IF(ISERROR(VLOOKUP($W270,'item exp'!$A:$BQ,35,FALSE)),"",VLOOKUP($W270,'item exp'!$A:$BQ,35,FALSE)))))</f>
        <v>b4669f67-00e4-4082-9db8-b32f2668665a</v>
      </c>
      <c r="W270" s="16" t="str">
        <f>VLOOKUP(E270,'items list'!B:D,3,FALSE)</f>
        <v>Expenditure: Operational Cost - Insurance Underwriting: Excess Payments</v>
      </c>
      <c r="X270" s="16" t="str">
        <f>IF(ISERROR(VLOOKUP($Z270,'reg ind'!$A:$AI,3,FALSE)),"",(VLOOKUP($Z270,'reg ind'!$A:$AI,3,FALSE)))</f>
        <v>RX002003001002003003006001000000000000</v>
      </c>
      <c r="Y270" s="16" t="str">
        <f>IF(ISERROR(VLOOKUP($Z270,'reg ind'!$A:$AI,35,FALSE)),"",(VLOOKUP($Z270,'reg ind'!$A:$AI,35,FALSE)))</f>
        <v>f2564b3b-f64a-4df4-9e78-f1a994736e35</v>
      </c>
      <c r="Z270" s="16" t="s">
        <v>4358</v>
      </c>
      <c r="AA270" s="16" t="str">
        <f>IF(ISERROR(VLOOKUP($AC270,costing!$A:$BP,3,FALSE)),"",(VLOOKUP($AC270,costing!$A:$BP,3,FALSE)))</f>
        <v>CO002004000000000000000000000000000000</v>
      </c>
      <c r="AB270" s="16" t="str">
        <f>IF(ISERROR(VLOOKUP($AC270,costing!$A:$BP,35,FALSE)),"",(VLOOKUP($AC270,costing!$A:$BP,35,FALSE)))</f>
        <v>47c7ba65-c270-4a7f-91ba-3842eb629ddf</v>
      </c>
      <c r="AC270" s="16" t="s">
        <v>4368</v>
      </c>
    </row>
    <row r="271" spans="1:29" x14ac:dyDescent="0.2">
      <c r="A271" s="184"/>
      <c r="B271" s="184">
        <v>10</v>
      </c>
      <c r="C271" s="184">
        <v>12</v>
      </c>
      <c r="D271" s="184">
        <f t="shared" si="11"/>
        <v>5015</v>
      </c>
      <c r="E271" s="184">
        <v>1272</v>
      </c>
      <c r="F271" s="184" t="s">
        <v>662</v>
      </c>
      <c r="G271" s="16" t="s">
        <v>13</v>
      </c>
      <c r="H271" s="16" t="s">
        <v>25</v>
      </c>
      <c r="I271" s="16" t="s">
        <v>28</v>
      </c>
      <c r="J271" s="16" t="s">
        <v>34</v>
      </c>
      <c r="K271" s="16"/>
      <c r="L271" s="16"/>
      <c r="M271" s="16"/>
      <c r="N271" s="16" t="str">
        <f>IF(ISERROR(VLOOKUP($P271,#REF!,4,FALSE)),"",(VLOOKUP($P271,#REF!,4,FALSE)))</f>
        <v/>
      </c>
      <c r="O271" s="16" t="str">
        <f>IF(ISERROR(VLOOKUP($P271,#REF!,34,FALSE)),"",(VLOOKUP($P271,#REF!,34,FALSE)))</f>
        <v/>
      </c>
      <c r="P271" s="16" t="s">
        <v>906</v>
      </c>
      <c r="Q271" s="16" t="e">
        <f>VLOOKUP(C271,'functional class'!B:E,3,FALSE)</f>
        <v>#N/A</v>
      </c>
      <c r="R271" s="16" t="str">
        <f>IF(ISERROR(VLOOKUP($T271,'Funding 5.4'!$A:$BP,3,FALSE)),"",(VLOOKUP($T271,'Funding 5.4'!$A:$BP,3,FALSE)))</f>
        <v>FD001003001002000000000000000000000000</v>
      </c>
      <c r="S271" s="16" t="str">
        <f>IF(ISERROR(VLOOKUP($T271,'Funding 5.4'!$A:$BP,35,FALSE)),"",(VLOOKUP($T271,'Funding 5.4'!$A:$BP,35,FALSE)))</f>
        <v>5692f970-c29c-4044-80d7-1bcdbdd34348</v>
      </c>
      <c r="T271" s="16" t="s">
        <v>1087</v>
      </c>
      <c r="U271" s="16" t="str">
        <f>IF(F271="gains/losses",IF(ISERROR(VLOOKUP(W271,'item gains&amp;losses'!A:EV,3,FALSE)),"",VLOOKUP(W271,'item gains&amp;losses'!A:EV,3,FALSE)),IF(F271="I",IF(ISERROR(VLOOKUP(W271,'item rev'!A:EV,3,FALSE)),"",VLOOKUP(W271,'item rev'!A:EV,3,FALSE)),IF(F271="e",IF(ISERROR(VLOOKUP(W271,'item exp'!A:BQ,3,FALSE)),"",VLOOKUP(W271,'item exp'!A:BQ,3,FALSE)))))</f>
        <v>IE010030006000000000000000000000000000</v>
      </c>
      <c r="V271" s="16" t="str">
        <f>IF($F271="gains/losses",IF(ISERROR(VLOOKUP($W271,'item gains&amp;losses'!$A:$EV,35,FALSE)),"",VLOOKUP($W271,'item gains&amp;losses'!$A:$EV,35,FALSE)),IF($F271="I",IF(ISERROR(VLOOKUP($W271,'item rev'!$A:$EV,34,FALSE)),"",VLOOKUP($W271,'item rev'!$A:$EV,34,FALSE)),IF($F271="e",IF(ISERROR(VLOOKUP($W271,'item exp'!$A:$BQ,35,FALSE)),"",VLOOKUP($W271,'item exp'!$A:$BQ,35,FALSE)))))</f>
        <v>58139594-9576-49ba-b704-0eda599d9a33</v>
      </c>
      <c r="W271" s="16" t="str">
        <f>VLOOKUP(E271,'items list'!B:D,3,FALSE)</f>
        <v>Expenditure: Operational Cost - Insurance Underwriting: Risk Management Programs</v>
      </c>
      <c r="X271" s="16" t="str">
        <f>IF(ISERROR(VLOOKUP($Z271,'reg ind'!$A:$AI,3,FALSE)),"",(VLOOKUP($Z271,'reg ind'!$A:$AI,3,FALSE)))</f>
        <v>RX002003001002003003006001000000000000</v>
      </c>
      <c r="Y271" s="16" t="str">
        <f>IF(ISERROR(VLOOKUP($Z271,'reg ind'!$A:$AI,35,FALSE)),"",(VLOOKUP($Z271,'reg ind'!$A:$AI,35,FALSE)))</f>
        <v>f2564b3b-f64a-4df4-9e78-f1a994736e35</v>
      </c>
      <c r="Z271" s="16" t="s">
        <v>4358</v>
      </c>
      <c r="AA271" s="16" t="str">
        <f>IF(ISERROR(VLOOKUP($AC271,costing!$A:$BP,3,FALSE)),"",(VLOOKUP($AC271,costing!$A:$BP,3,FALSE)))</f>
        <v>CO002004000000000000000000000000000000</v>
      </c>
      <c r="AB271" s="16" t="str">
        <f>IF(ISERROR(VLOOKUP($AC271,costing!$A:$BP,35,FALSE)),"",(VLOOKUP($AC271,costing!$A:$BP,35,FALSE)))</f>
        <v>47c7ba65-c270-4a7f-91ba-3842eb629ddf</v>
      </c>
      <c r="AC271" s="16" t="s">
        <v>4368</v>
      </c>
    </row>
    <row r="272" spans="1:29" x14ac:dyDescent="0.2">
      <c r="A272" s="184"/>
      <c r="B272" s="184">
        <v>10</v>
      </c>
      <c r="C272" s="184">
        <v>12</v>
      </c>
      <c r="D272" s="184">
        <f t="shared" si="11"/>
        <v>5016</v>
      </c>
      <c r="E272" s="184">
        <v>1273</v>
      </c>
      <c r="F272" s="184" t="s">
        <v>662</v>
      </c>
      <c r="G272" s="16" t="s">
        <v>13</v>
      </c>
      <c r="H272" s="16" t="s">
        <v>25</v>
      </c>
      <c r="I272" s="16" t="s">
        <v>28</v>
      </c>
      <c r="J272" s="16" t="s">
        <v>34</v>
      </c>
      <c r="K272" s="16"/>
      <c r="L272" s="16"/>
      <c r="M272" s="16"/>
      <c r="N272" s="16" t="str">
        <f>IF(ISERROR(VLOOKUP($P272,#REF!,4,FALSE)),"",(VLOOKUP($P272,#REF!,4,FALSE)))</f>
        <v/>
      </c>
      <c r="O272" s="16" t="str">
        <f>IF(ISERROR(VLOOKUP($P272,#REF!,34,FALSE)),"",(VLOOKUP($P272,#REF!,34,FALSE)))</f>
        <v/>
      </c>
      <c r="P272" s="16" t="s">
        <v>906</v>
      </c>
      <c r="Q272" s="16" t="e">
        <f>VLOOKUP(C272,'functional class'!B:E,3,FALSE)</f>
        <v>#N/A</v>
      </c>
      <c r="R272" s="16" t="str">
        <f>IF(ISERROR(VLOOKUP($T272,'Funding 5.4'!$A:$BP,3,FALSE)),"",(VLOOKUP($T272,'Funding 5.4'!$A:$BP,3,FALSE)))</f>
        <v>FD001003001002000000000000000000000000</v>
      </c>
      <c r="S272" s="16" t="str">
        <f>IF(ISERROR(VLOOKUP($T272,'Funding 5.4'!$A:$BP,35,FALSE)),"",(VLOOKUP($T272,'Funding 5.4'!$A:$BP,35,FALSE)))</f>
        <v>5692f970-c29c-4044-80d7-1bcdbdd34348</v>
      </c>
      <c r="T272" s="16" t="s">
        <v>1087</v>
      </c>
      <c r="U272" s="16" t="str">
        <f>IF(F272="gains/losses",IF(ISERROR(VLOOKUP(W272,'item gains&amp;losses'!A:EV,3,FALSE)),"",VLOOKUP(W272,'item gains&amp;losses'!A:EV,3,FALSE)),IF(F272="I",IF(ISERROR(VLOOKUP(W272,'item rev'!A:EV,3,FALSE)),"",VLOOKUP(W272,'item rev'!A:EV,3,FALSE)),IF(F272="e",IF(ISERROR(VLOOKUP(W272,'item exp'!A:BQ,3,FALSE)),"",VLOOKUP(W272,'item exp'!A:BQ,3,FALSE)))))</f>
        <v>IE010030007000000000000000000000000000</v>
      </c>
      <c r="V272" s="16" t="str">
        <f>IF($F272="gains/losses",IF(ISERROR(VLOOKUP($W272,'item gains&amp;losses'!$A:$EV,35,FALSE)),"",VLOOKUP($W272,'item gains&amp;losses'!$A:$EV,35,FALSE)),IF($F272="I",IF(ISERROR(VLOOKUP($W272,'item rev'!$A:$EV,34,FALSE)),"",VLOOKUP($W272,'item rev'!$A:$EV,34,FALSE)),IF($F272="e",IF(ISERROR(VLOOKUP($W272,'item exp'!$A:$BQ,35,FALSE)),"",VLOOKUP($W272,'item exp'!$A:$BQ,35,FALSE)))))</f>
        <v>bfbf874d-a9e4-4a02-ac45-bf4094fb6ee9</v>
      </c>
      <c r="W272" s="16" t="str">
        <f>VLOOKUP(E272,'items list'!B:D,3,FALSE)</f>
        <v>Expenditure: Operational Cost - Insurance Underwriting: Premiums</v>
      </c>
      <c r="X272" s="16" t="str">
        <f>IF(ISERROR(VLOOKUP($Z272,'reg ind'!$A:$AI,3,FALSE)),"",(VLOOKUP($Z272,'reg ind'!$A:$AI,3,FALSE)))</f>
        <v>RX002003001002003003006001000000000000</v>
      </c>
      <c r="Y272" s="16" t="str">
        <f>IF(ISERROR(VLOOKUP($Z272,'reg ind'!$A:$AI,35,FALSE)),"",(VLOOKUP($Z272,'reg ind'!$A:$AI,35,FALSE)))</f>
        <v>f2564b3b-f64a-4df4-9e78-f1a994736e35</v>
      </c>
      <c r="Z272" s="16" t="s">
        <v>4358</v>
      </c>
      <c r="AA272" s="16" t="str">
        <f>IF(ISERROR(VLOOKUP($AC272,costing!$A:$BP,3,FALSE)),"",(VLOOKUP($AC272,costing!$A:$BP,3,FALSE)))</f>
        <v>CO002004000000000000000000000000000000</v>
      </c>
      <c r="AB272" s="16" t="str">
        <f>IF(ISERROR(VLOOKUP($AC272,costing!$A:$BP,35,FALSE)),"",(VLOOKUP($AC272,costing!$A:$BP,35,FALSE)))</f>
        <v>47c7ba65-c270-4a7f-91ba-3842eb629ddf</v>
      </c>
      <c r="AC272" s="16" t="s">
        <v>4368</v>
      </c>
    </row>
    <row r="273" spans="1:29" x14ac:dyDescent="0.2">
      <c r="A273" s="184">
        <f>A266+1</f>
        <v>110121015</v>
      </c>
      <c r="B273" s="184">
        <v>10</v>
      </c>
      <c r="C273" s="184">
        <v>12</v>
      </c>
      <c r="D273" s="184">
        <f>D266+1</f>
        <v>5015</v>
      </c>
      <c r="E273" s="184">
        <v>1274</v>
      </c>
      <c r="F273" s="184" t="s">
        <v>662</v>
      </c>
      <c r="G273" s="188" t="s">
        <v>14</v>
      </c>
      <c r="H273" s="16" t="s">
        <v>25</v>
      </c>
      <c r="I273" s="16" t="s">
        <v>28</v>
      </c>
      <c r="J273" s="16" t="s">
        <v>37</v>
      </c>
      <c r="K273" s="16"/>
      <c r="L273" s="16"/>
      <c r="M273" s="16"/>
      <c r="N273" s="16" t="str">
        <f>IF(ISERROR(VLOOKUP($P273,#REF!,4,FALSE)),"",(VLOOKUP($P273,#REF!,4,FALSE)))</f>
        <v/>
      </c>
      <c r="O273" s="16" t="str">
        <f>IF(ISERROR(VLOOKUP($P273,#REF!,34,FALSE)),"",(VLOOKUP($P273,#REF!,34,FALSE)))</f>
        <v/>
      </c>
      <c r="P273" s="16" t="s">
        <v>906</v>
      </c>
      <c r="Q273" s="16" t="e">
        <f>VLOOKUP(C273,'functional class'!B:E,3,FALSE)</f>
        <v>#N/A</v>
      </c>
      <c r="R273" s="16" t="str">
        <f>IF(ISERROR(VLOOKUP($T273,'Funding 5.4'!$A:$BP,3,FALSE)),"",(VLOOKUP($T273,'Funding 5.4'!$A:$BP,3,FALSE)))</f>
        <v>FD001003001002000000000000000000000000</v>
      </c>
      <c r="S273" s="16" t="str">
        <f>IF(ISERROR(VLOOKUP($T273,'Funding 5.4'!$A:$BP,35,FALSE)),"",(VLOOKUP($T273,'Funding 5.4'!$A:$BP,35,FALSE)))</f>
        <v>5692f970-c29c-4044-80d7-1bcdbdd34348</v>
      </c>
      <c r="T273" s="16" t="s">
        <v>1087</v>
      </c>
      <c r="U273" s="16" t="str">
        <f>IF(F273="gains/losses",IF(ISERROR(VLOOKUP(W273,'item gains&amp;losses'!A:EV,3,FALSE)),"",VLOOKUP(W273,'item gains&amp;losses'!A:EV,3,FALSE)),IF(F273="I",IF(ISERROR(VLOOKUP(W273,'item rev'!A:EV,3,FALSE)),"",VLOOKUP(W273,'item rev'!A:EV,3,FALSE)),IF(F273="e",IF(ISERROR(VLOOKUP(W273,'item exp'!A:BQ,3,FALSE)),"",VLOOKUP(W273,'item exp'!A:BQ,3,FALSE)))))</f>
        <v>IE006002003001000000000000000000000000</v>
      </c>
      <c r="V273" s="16" t="str">
        <f>IF($F273="gains/losses",IF(ISERROR(VLOOKUP($W273,'item gains&amp;losses'!$A:$EV,35,FALSE)),"",VLOOKUP($W273,'item gains&amp;losses'!$A:$EV,35,FALSE)),IF($F273="I",IF(ISERROR(VLOOKUP($W273,'item rev'!$A:$EV,34,FALSE)),"",VLOOKUP($W273,'item rev'!$A:$EV,34,FALSE)),IF($F273="e",IF(ISERROR(VLOOKUP($W273,'item exp'!$A:$BQ,35,FALSE)),"",VLOOKUP($W273,'item exp'!$A:$BQ,35,FALSE)))))</f>
        <v>ffe29822-eacd-4f83-bcb4-fc0a3f362665</v>
      </c>
      <c r="W273" s="16" t="str">
        <f>VLOOKUP(E273,'items list'!B:D,3,FALSE)</f>
        <v>Expenditure: Interest, Dividends and Rent on Land - Interest Paid: Borrowings - Annuity Loans</v>
      </c>
      <c r="X273" s="16" t="str">
        <f>IF(ISERROR(VLOOKUP($Z273,'reg ind'!$A:$AI,3,FALSE)),"",(VLOOKUP($Z273,'reg ind'!$A:$AI,3,FALSE)))</f>
        <v>RX002003001002003003006001000000000000</v>
      </c>
      <c r="Y273" s="16" t="str">
        <f>IF(ISERROR(VLOOKUP($Z273,'reg ind'!$A:$AI,35,FALSE)),"",(VLOOKUP($Z273,'reg ind'!$A:$AI,35,FALSE)))</f>
        <v>f2564b3b-f64a-4df4-9e78-f1a994736e35</v>
      </c>
      <c r="Z273" s="16" t="s">
        <v>4358</v>
      </c>
      <c r="AA273" s="16" t="str">
        <f>IF(ISERROR(VLOOKUP($AC273,costing!$A:$BP,3,FALSE)),"",(VLOOKUP($AC273,costing!$A:$BP,3,FALSE)))</f>
        <v>CO002004000000000000000000000000000000</v>
      </c>
      <c r="AB273" s="16" t="str">
        <f>IF(ISERROR(VLOOKUP($AC273,costing!$A:$BP,35,FALSE)),"",(VLOOKUP($AC273,costing!$A:$BP,35,FALSE)))</f>
        <v>47c7ba65-c270-4a7f-91ba-3842eb629ddf</v>
      </c>
      <c r="AC273" s="16" t="s">
        <v>4368</v>
      </c>
    </row>
    <row r="274" spans="1:29" x14ac:dyDescent="0.2">
      <c r="A274" s="184"/>
      <c r="B274" s="184">
        <v>10</v>
      </c>
      <c r="C274" s="184">
        <v>12</v>
      </c>
      <c r="D274" s="184">
        <f t="shared" ref="D274:D281" si="12">D267+1</f>
        <v>5015</v>
      </c>
      <c r="E274" s="184">
        <v>1275</v>
      </c>
      <c r="F274" s="184" t="s">
        <v>662</v>
      </c>
      <c r="G274" s="188" t="s">
        <v>14</v>
      </c>
      <c r="H274" s="16" t="s">
        <v>25</v>
      </c>
      <c r="I274" s="16" t="s">
        <v>28</v>
      </c>
      <c r="J274" s="16" t="s">
        <v>37</v>
      </c>
      <c r="K274" s="16"/>
      <c r="L274" s="16"/>
      <c r="M274" s="16"/>
      <c r="N274" s="16" t="str">
        <f>IF(ISERROR(VLOOKUP($P274,#REF!,4,FALSE)),"",(VLOOKUP($P274,#REF!,4,FALSE)))</f>
        <v/>
      </c>
      <c r="O274" s="16" t="str">
        <f>IF(ISERROR(VLOOKUP($P274,#REF!,34,FALSE)),"",(VLOOKUP($P274,#REF!,34,FALSE)))</f>
        <v/>
      </c>
      <c r="P274" s="16" t="s">
        <v>906</v>
      </c>
      <c r="Q274" s="16" t="e">
        <f>VLOOKUP(C274,'functional class'!B:E,3,FALSE)</f>
        <v>#N/A</v>
      </c>
      <c r="R274" s="16" t="str">
        <f>IF(ISERROR(VLOOKUP($T274,'Funding 5.4'!$A:$BP,3,FALSE)),"",(VLOOKUP($T274,'Funding 5.4'!$A:$BP,3,FALSE)))</f>
        <v>FD001003001002000000000000000000000000</v>
      </c>
      <c r="S274" s="16" t="str">
        <f>IF(ISERROR(VLOOKUP($T274,'Funding 5.4'!$A:$BP,35,FALSE)),"",(VLOOKUP($T274,'Funding 5.4'!$A:$BP,35,FALSE)))</f>
        <v>5692f970-c29c-4044-80d7-1bcdbdd34348</v>
      </c>
      <c r="T274" s="16" t="s">
        <v>1087</v>
      </c>
      <c r="U274" s="16" t="str">
        <f>IF(F274="gains/losses",IF(ISERROR(VLOOKUP(W274,'item gains&amp;losses'!A:EV,3,FALSE)),"",VLOOKUP(W274,'item gains&amp;losses'!A:EV,3,FALSE)),IF(F274="I",IF(ISERROR(VLOOKUP(W274,'item rev'!A:EV,3,FALSE)),"",VLOOKUP(W274,'item rev'!A:EV,3,FALSE)),IF(F274="e",IF(ISERROR(VLOOKUP(W274,'item exp'!A:BQ,3,FALSE)),"",VLOOKUP(W274,'item exp'!A:BQ,3,FALSE)))))</f>
        <v>IE006002003002000000000000000000000000</v>
      </c>
      <c r="V274" s="16" t="str">
        <f>IF($F274="gains/losses",IF(ISERROR(VLOOKUP($W274,'item gains&amp;losses'!$A:$EV,35,FALSE)),"",VLOOKUP($W274,'item gains&amp;losses'!$A:$EV,35,FALSE)),IF($F274="I",IF(ISERROR(VLOOKUP($W274,'item rev'!$A:$EV,34,FALSE)),"",VLOOKUP($W274,'item rev'!$A:$EV,34,FALSE)),IF($F274="e",IF(ISERROR(VLOOKUP($W274,'item exp'!$A:$BQ,35,FALSE)),"",VLOOKUP($W274,'item exp'!$A:$BQ,35,FALSE)))))</f>
        <v>575aa4ad-ca9a-413f-be5f-d46f912057f1</v>
      </c>
      <c r="W274" s="16" t="str">
        <f>VLOOKUP(E274,'items list'!B:D,3,FALSE)</f>
        <v>Expenditure: Interest, Dividends and Rent on Land - Interest Paid: Borrowings - Bankers Acceptance Certificate</v>
      </c>
      <c r="X274" s="16" t="str">
        <f>IF(ISERROR(VLOOKUP($Z274,'reg ind'!$A:$AI,3,FALSE)),"",(VLOOKUP($Z274,'reg ind'!$A:$AI,3,FALSE)))</f>
        <v>RX002003001002003003006001000000000000</v>
      </c>
      <c r="Y274" s="16" t="str">
        <f>IF(ISERROR(VLOOKUP($Z274,'reg ind'!$A:$AI,35,FALSE)),"",(VLOOKUP($Z274,'reg ind'!$A:$AI,35,FALSE)))</f>
        <v>f2564b3b-f64a-4df4-9e78-f1a994736e35</v>
      </c>
      <c r="Z274" s="16" t="s">
        <v>4358</v>
      </c>
      <c r="AA274" s="16" t="str">
        <f>IF(ISERROR(VLOOKUP($AC274,costing!$A:$BP,3,FALSE)),"",(VLOOKUP($AC274,costing!$A:$BP,3,FALSE)))</f>
        <v>CO002004000000000000000000000000000000</v>
      </c>
      <c r="AB274" s="16" t="str">
        <f>IF(ISERROR(VLOOKUP($AC274,costing!$A:$BP,35,FALSE)),"",(VLOOKUP($AC274,costing!$A:$BP,35,FALSE)))</f>
        <v>47c7ba65-c270-4a7f-91ba-3842eb629ddf</v>
      </c>
      <c r="AC274" s="16" t="s">
        <v>4368</v>
      </c>
    </row>
    <row r="275" spans="1:29" x14ac:dyDescent="0.2">
      <c r="A275" s="184"/>
      <c r="B275" s="184">
        <v>10</v>
      </c>
      <c r="C275" s="184">
        <v>12</v>
      </c>
      <c r="D275" s="184">
        <f t="shared" si="12"/>
        <v>5015</v>
      </c>
      <c r="E275" s="184">
        <v>1276</v>
      </c>
      <c r="F275" s="184" t="s">
        <v>662</v>
      </c>
      <c r="G275" s="188" t="s">
        <v>14</v>
      </c>
      <c r="H275" s="16" t="s">
        <v>25</v>
      </c>
      <c r="I275" s="16" t="s">
        <v>28</v>
      </c>
      <c r="J275" s="16" t="s">
        <v>37</v>
      </c>
      <c r="K275" s="16"/>
      <c r="L275" s="16"/>
      <c r="M275" s="16"/>
      <c r="N275" s="16" t="str">
        <f>IF(ISERROR(VLOOKUP($P275,#REF!,4,FALSE)),"",(VLOOKUP($P275,#REF!,4,FALSE)))</f>
        <v/>
      </c>
      <c r="O275" s="16" t="str">
        <f>IF(ISERROR(VLOOKUP($P275,#REF!,34,FALSE)),"",(VLOOKUP($P275,#REF!,34,FALSE)))</f>
        <v/>
      </c>
      <c r="P275" s="16" t="s">
        <v>906</v>
      </c>
      <c r="Q275" s="16" t="e">
        <f>VLOOKUP(C275,'functional class'!B:E,3,FALSE)</f>
        <v>#N/A</v>
      </c>
      <c r="R275" s="16" t="str">
        <f>IF(ISERROR(VLOOKUP($T275,'Funding 5.4'!$A:$BP,3,FALSE)),"",(VLOOKUP($T275,'Funding 5.4'!$A:$BP,3,FALSE)))</f>
        <v>FD001003001002000000000000000000000000</v>
      </c>
      <c r="S275" s="16" t="str">
        <f>IF(ISERROR(VLOOKUP($T275,'Funding 5.4'!$A:$BP,35,FALSE)),"",(VLOOKUP($T275,'Funding 5.4'!$A:$BP,35,FALSE)))</f>
        <v>5692f970-c29c-4044-80d7-1bcdbdd34348</v>
      </c>
      <c r="T275" s="16" t="s">
        <v>1087</v>
      </c>
      <c r="U275" s="16" t="str">
        <f>IF(F275="gains/losses",IF(ISERROR(VLOOKUP(W275,'item gains&amp;losses'!A:EV,3,FALSE)),"",VLOOKUP(W275,'item gains&amp;losses'!A:EV,3,FALSE)),IF(F275="I",IF(ISERROR(VLOOKUP(W275,'item rev'!A:EV,3,FALSE)),"",VLOOKUP(W275,'item rev'!A:EV,3,FALSE)),IF(F275="e",IF(ISERROR(VLOOKUP(W275,'item exp'!A:BQ,3,FALSE)),"",VLOOKUP(W275,'item exp'!A:BQ,3,FALSE)))))</f>
        <v>IE006002003003000000000000000000000000</v>
      </c>
      <c r="V275" s="16" t="str">
        <f>IF($F275="gains/losses",IF(ISERROR(VLOOKUP($W275,'item gains&amp;losses'!$A:$EV,35,FALSE)),"",VLOOKUP($W275,'item gains&amp;losses'!$A:$EV,35,FALSE)),IF($F275="I",IF(ISERROR(VLOOKUP($W275,'item rev'!$A:$EV,34,FALSE)),"",VLOOKUP($W275,'item rev'!$A:$EV,34,FALSE)),IF($F275="e",IF(ISERROR(VLOOKUP($W275,'item exp'!$A:$BQ,35,FALSE)),"",VLOOKUP($W275,'item exp'!$A:$BQ,35,FALSE)))))</f>
        <v>1addcf05-9a0a-45d2-be13-049b93a271e5</v>
      </c>
      <c r="W275" s="16" t="str">
        <f>VLOOKUP(E275,'items list'!B:D,3,FALSE)</f>
        <v>Expenditure: Interest, Dividends and Rent on Land - Interest Paid: Borrowings - Derivative Financial Liability</v>
      </c>
      <c r="X275" s="16" t="str">
        <f>IF(ISERROR(VLOOKUP($Z275,'reg ind'!$A:$AI,3,FALSE)),"",(VLOOKUP($Z275,'reg ind'!$A:$AI,3,FALSE)))</f>
        <v>RX002003001002003003006001000000000000</v>
      </c>
      <c r="Y275" s="16" t="str">
        <f>IF(ISERROR(VLOOKUP($Z275,'reg ind'!$A:$AI,35,FALSE)),"",(VLOOKUP($Z275,'reg ind'!$A:$AI,35,FALSE)))</f>
        <v>f2564b3b-f64a-4df4-9e78-f1a994736e35</v>
      </c>
      <c r="Z275" s="16" t="s">
        <v>4358</v>
      </c>
      <c r="AA275" s="16" t="str">
        <f>IF(ISERROR(VLOOKUP($AC275,costing!$A:$BP,3,FALSE)),"",(VLOOKUP($AC275,costing!$A:$BP,3,FALSE)))</f>
        <v>CO002004000000000000000000000000000000</v>
      </c>
      <c r="AB275" s="16" t="str">
        <f>IF(ISERROR(VLOOKUP($AC275,costing!$A:$BP,35,FALSE)),"",(VLOOKUP($AC275,costing!$A:$BP,35,FALSE)))</f>
        <v>47c7ba65-c270-4a7f-91ba-3842eb629ddf</v>
      </c>
      <c r="AC275" s="16" t="s">
        <v>4368</v>
      </c>
    </row>
    <row r="276" spans="1:29" x14ac:dyDescent="0.2">
      <c r="A276" s="184"/>
      <c r="B276" s="184">
        <v>10</v>
      </c>
      <c r="C276" s="184">
        <v>12</v>
      </c>
      <c r="D276" s="184">
        <f t="shared" si="12"/>
        <v>5016</v>
      </c>
      <c r="E276" s="184">
        <v>1277</v>
      </c>
      <c r="F276" s="184" t="s">
        <v>662</v>
      </c>
      <c r="G276" s="188" t="s">
        <v>14</v>
      </c>
      <c r="H276" s="16" t="s">
        <v>25</v>
      </c>
      <c r="I276" s="16" t="s">
        <v>28</v>
      </c>
      <c r="J276" s="16" t="s">
        <v>37</v>
      </c>
      <c r="K276" s="16"/>
      <c r="L276" s="16"/>
      <c r="M276" s="16"/>
      <c r="N276" s="16" t="str">
        <f>IF(ISERROR(VLOOKUP($P276,#REF!,4,FALSE)),"",(VLOOKUP($P276,#REF!,4,FALSE)))</f>
        <v/>
      </c>
      <c r="O276" s="16" t="str">
        <f>IF(ISERROR(VLOOKUP($P276,#REF!,34,FALSE)),"",(VLOOKUP($P276,#REF!,34,FALSE)))</f>
        <v/>
      </c>
      <c r="P276" s="16" t="s">
        <v>906</v>
      </c>
      <c r="Q276" s="16" t="e">
        <f>VLOOKUP(C276,'functional class'!B:E,3,FALSE)</f>
        <v>#N/A</v>
      </c>
      <c r="R276" s="16" t="str">
        <f>IF(ISERROR(VLOOKUP($T276,'Funding 5.4'!$A:$BP,3,FALSE)),"",(VLOOKUP($T276,'Funding 5.4'!$A:$BP,3,FALSE)))</f>
        <v>FD001003001002000000000000000000000000</v>
      </c>
      <c r="S276" s="16" t="str">
        <f>IF(ISERROR(VLOOKUP($T276,'Funding 5.4'!$A:$BP,35,FALSE)),"",(VLOOKUP($T276,'Funding 5.4'!$A:$BP,35,FALSE)))</f>
        <v>5692f970-c29c-4044-80d7-1bcdbdd34348</v>
      </c>
      <c r="T276" s="16" t="s">
        <v>1087</v>
      </c>
      <c r="U276" s="16" t="str">
        <f>IF(F276="gains/losses",IF(ISERROR(VLOOKUP(W276,'item gains&amp;losses'!A:EV,3,FALSE)),"",VLOOKUP(W276,'item gains&amp;losses'!A:EV,3,FALSE)),IF(F276="I",IF(ISERROR(VLOOKUP(W276,'item rev'!A:EV,3,FALSE)),"",VLOOKUP(W276,'item rev'!A:EV,3,FALSE)),IF(F276="e",IF(ISERROR(VLOOKUP(W276,'item exp'!A:BQ,3,FALSE)),"",VLOOKUP(W276,'item exp'!A:BQ,3,FALSE)))))</f>
        <v>IE006002003005000000000000000000000000</v>
      </c>
      <c r="V276" s="16" t="str">
        <f>IF($F276="gains/losses",IF(ISERROR(VLOOKUP($W276,'item gains&amp;losses'!$A:$EV,35,FALSE)),"",VLOOKUP($W276,'item gains&amp;losses'!$A:$EV,35,FALSE)),IF($F276="I",IF(ISERROR(VLOOKUP($W276,'item rev'!$A:$EV,34,FALSE)),"",VLOOKUP($W276,'item rev'!$A:$EV,34,FALSE)),IF($F276="e",IF(ISERROR(VLOOKUP($W276,'item exp'!$A:$BQ,35,FALSE)),"",VLOOKUP($W276,'item exp'!$A:$BQ,35,FALSE)))))</f>
        <v>861709b7-fa60-44a3-8fb9-96634b05f6bb</v>
      </c>
      <c r="W276" s="16" t="str">
        <f>VLOOKUP(E276,'items list'!B:D,3,FALSE)</f>
        <v>Expenditure: Interest, Dividends and Rent on Land - Interest Paid: Borrowings - Government Loans</v>
      </c>
      <c r="X276" s="16" t="str">
        <f>IF(ISERROR(VLOOKUP($Z276,'reg ind'!$A:$AI,3,FALSE)),"",(VLOOKUP($Z276,'reg ind'!$A:$AI,3,FALSE)))</f>
        <v>RX002003001002003003006001000000000000</v>
      </c>
      <c r="Y276" s="16" t="str">
        <f>IF(ISERROR(VLOOKUP($Z276,'reg ind'!$A:$AI,35,FALSE)),"",(VLOOKUP($Z276,'reg ind'!$A:$AI,35,FALSE)))</f>
        <v>f2564b3b-f64a-4df4-9e78-f1a994736e35</v>
      </c>
      <c r="Z276" s="16" t="s">
        <v>4358</v>
      </c>
      <c r="AA276" s="16" t="str">
        <f>IF(ISERROR(VLOOKUP($AC276,costing!$A:$BP,3,FALSE)),"",(VLOOKUP($AC276,costing!$A:$BP,3,FALSE)))</f>
        <v>CO002004000000000000000000000000000000</v>
      </c>
      <c r="AB276" s="16" t="str">
        <f>IF(ISERROR(VLOOKUP($AC276,costing!$A:$BP,35,FALSE)),"",(VLOOKUP($AC276,costing!$A:$BP,35,FALSE)))</f>
        <v>47c7ba65-c270-4a7f-91ba-3842eb629ddf</v>
      </c>
      <c r="AC276" s="16" t="s">
        <v>4368</v>
      </c>
    </row>
    <row r="277" spans="1:29" x14ac:dyDescent="0.2">
      <c r="A277" s="184"/>
      <c r="B277" s="184">
        <v>10</v>
      </c>
      <c r="C277" s="184">
        <v>12</v>
      </c>
      <c r="D277" s="184">
        <f t="shared" si="12"/>
        <v>5016</v>
      </c>
      <c r="E277" s="184">
        <v>1278</v>
      </c>
      <c r="F277" s="184" t="s">
        <v>662</v>
      </c>
      <c r="G277" s="188" t="s">
        <v>14</v>
      </c>
      <c r="H277" s="16" t="s">
        <v>25</v>
      </c>
      <c r="I277" s="16" t="s">
        <v>28</v>
      </c>
      <c r="J277" s="16" t="s">
        <v>37</v>
      </c>
      <c r="K277" s="16"/>
      <c r="L277" s="16"/>
      <c r="M277" s="16"/>
      <c r="N277" s="16" t="str">
        <f>IF(ISERROR(VLOOKUP($P277,#REF!,4,FALSE)),"",(VLOOKUP($P277,#REF!,4,FALSE)))</f>
        <v/>
      </c>
      <c r="O277" s="16" t="str">
        <f>IF(ISERROR(VLOOKUP($P277,#REF!,34,FALSE)),"",(VLOOKUP($P277,#REF!,34,FALSE)))</f>
        <v/>
      </c>
      <c r="P277" s="16" t="s">
        <v>906</v>
      </c>
      <c r="Q277" s="16" t="e">
        <f>VLOOKUP(C277,'functional class'!B:E,3,FALSE)</f>
        <v>#N/A</v>
      </c>
      <c r="R277" s="16" t="str">
        <f>IF(ISERROR(VLOOKUP($T277,'Funding 5.4'!$A:$BP,3,FALSE)),"",(VLOOKUP($T277,'Funding 5.4'!$A:$BP,3,FALSE)))</f>
        <v>FD001003001002000000000000000000000000</v>
      </c>
      <c r="S277" s="16" t="str">
        <f>IF(ISERROR(VLOOKUP($T277,'Funding 5.4'!$A:$BP,35,FALSE)),"",(VLOOKUP($T277,'Funding 5.4'!$A:$BP,35,FALSE)))</f>
        <v>5692f970-c29c-4044-80d7-1bcdbdd34348</v>
      </c>
      <c r="T277" s="16" t="s">
        <v>1087</v>
      </c>
      <c r="U277" s="16" t="str">
        <f>IF(F277="gains/losses",IF(ISERROR(VLOOKUP(W277,'item gains&amp;losses'!A:EV,3,FALSE)),"",VLOOKUP(W277,'item gains&amp;losses'!A:EV,3,FALSE)),IF(F277="I",IF(ISERROR(VLOOKUP(W277,'item rev'!A:EV,3,FALSE)),"",VLOOKUP(W277,'item rev'!A:EV,3,FALSE)),IF(F277="e",IF(ISERROR(VLOOKUP(W277,'item exp'!A:BQ,3,FALSE)),"",VLOOKUP(W277,'item exp'!A:BQ,3,FALSE)))))</f>
        <v>IE006002003006000000000000000000000000</v>
      </c>
      <c r="V277" s="16" t="str">
        <f>IF($F277="gains/losses",IF(ISERROR(VLOOKUP($W277,'item gains&amp;losses'!$A:$EV,35,FALSE)),"",VLOOKUP($W277,'item gains&amp;losses'!$A:$EV,35,FALSE)),IF($F277="I",IF(ISERROR(VLOOKUP($W277,'item rev'!$A:$EV,34,FALSE)),"",VLOOKUP($W277,'item rev'!$A:$EV,34,FALSE)),IF($F277="e",IF(ISERROR(VLOOKUP($W277,'item exp'!$A:$BQ,35,FALSE)),"",VLOOKUP($W277,'item exp'!$A:$BQ,35,FALSE)))))</f>
        <v>05f8d761-b8e2-48b2-b302-2fa2693d6283</v>
      </c>
      <c r="W277" s="16" t="str">
        <f>VLOOKUP(E277,'items list'!B:D,3,FALSE)</f>
        <v xml:space="preserve">Expenditure: Interest, Dividends and Rent on Land - Interest Paid: Borrowings - Local Registered Stock </v>
      </c>
      <c r="X277" s="16" t="str">
        <f>IF(ISERROR(VLOOKUP($Z277,'reg ind'!$A:$AI,3,FALSE)),"",(VLOOKUP($Z277,'reg ind'!$A:$AI,3,FALSE)))</f>
        <v>RX002003001002003003006001000000000000</v>
      </c>
      <c r="Y277" s="16" t="str">
        <f>IF(ISERROR(VLOOKUP($Z277,'reg ind'!$A:$AI,35,FALSE)),"",(VLOOKUP($Z277,'reg ind'!$A:$AI,35,FALSE)))</f>
        <v>f2564b3b-f64a-4df4-9e78-f1a994736e35</v>
      </c>
      <c r="Z277" s="16" t="s">
        <v>4358</v>
      </c>
      <c r="AA277" s="16" t="str">
        <f>IF(ISERROR(VLOOKUP($AC277,costing!$A:$BP,3,FALSE)),"",(VLOOKUP($AC277,costing!$A:$BP,3,FALSE)))</f>
        <v>CO002004000000000000000000000000000000</v>
      </c>
      <c r="AB277" s="16" t="str">
        <f>IF(ISERROR(VLOOKUP($AC277,costing!$A:$BP,35,FALSE)),"",(VLOOKUP($AC277,costing!$A:$BP,35,FALSE)))</f>
        <v>47c7ba65-c270-4a7f-91ba-3842eb629ddf</v>
      </c>
      <c r="AC277" s="16" t="s">
        <v>4368</v>
      </c>
    </row>
    <row r="278" spans="1:29" x14ac:dyDescent="0.2">
      <c r="A278" s="184"/>
      <c r="B278" s="184">
        <v>10</v>
      </c>
      <c r="C278" s="184">
        <v>12</v>
      </c>
      <c r="D278" s="184">
        <f t="shared" si="12"/>
        <v>5016</v>
      </c>
      <c r="E278" s="184">
        <v>1279</v>
      </c>
      <c r="F278" s="184" t="s">
        <v>662</v>
      </c>
      <c r="G278" s="188" t="s">
        <v>14</v>
      </c>
      <c r="H278" s="16" t="s">
        <v>25</v>
      </c>
      <c r="I278" s="16" t="s">
        <v>28</v>
      </c>
      <c r="J278" s="16" t="s">
        <v>37</v>
      </c>
      <c r="K278" s="16"/>
      <c r="L278" s="16"/>
      <c r="M278" s="16"/>
      <c r="N278" s="16" t="str">
        <f>IF(ISERROR(VLOOKUP($P278,#REF!,4,FALSE)),"",(VLOOKUP($P278,#REF!,4,FALSE)))</f>
        <v/>
      </c>
      <c r="O278" s="16" t="str">
        <f>IF(ISERROR(VLOOKUP($P278,#REF!,34,FALSE)),"",(VLOOKUP($P278,#REF!,34,FALSE)))</f>
        <v/>
      </c>
      <c r="P278" s="16" t="s">
        <v>906</v>
      </c>
      <c r="Q278" s="16" t="e">
        <f>VLOOKUP(C278,'functional class'!B:E,3,FALSE)</f>
        <v>#N/A</v>
      </c>
      <c r="R278" s="16" t="str">
        <f>IF(ISERROR(VLOOKUP($T278,'Funding 5.4'!$A:$BP,3,FALSE)),"",(VLOOKUP($T278,'Funding 5.4'!$A:$BP,3,FALSE)))</f>
        <v>FD001003001002000000000000000000000000</v>
      </c>
      <c r="S278" s="16" t="str">
        <f>IF(ISERROR(VLOOKUP($T278,'Funding 5.4'!$A:$BP,35,FALSE)),"",(VLOOKUP($T278,'Funding 5.4'!$A:$BP,35,FALSE)))</f>
        <v>5692f970-c29c-4044-80d7-1bcdbdd34348</v>
      </c>
      <c r="T278" s="16" t="s">
        <v>1087</v>
      </c>
      <c r="U278" s="16" t="str">
        <f>IF(F278="gains/losses",IF(ISERROR(VLOOKUP(W278,'item gains&amp;losses'!A:EV,3,FALSE)),"",VLOOKUP(W278,'item gains&amp;losses'!A:EV,3,FALSE)),IF(F278="I",IF(ISERROR(VLOOKUP(W278,'item rev'!A:EV,3,FALSE)),"",VLOOKUP(W278,'item rev'!A:EV,3,FALSE)),IF(F278="e",IF(ISERROR(VLOOKUP(W278,'item exp'!A:BQ,3,FALSE)),"",VLOOKUP(W278,'item exp'!A:BQ,3,FALSE)))))</f>
        <v>IE006002003007000000000000000000000000</v>
      </c>
      <c r="V278" s="16" t="str">
        <f>IF($F278="gains/losses",IF(ISERROR(VLOOKUP($W278,'item gains&amp;losses'!$A:$EV,35,FALSE)),"",VLOOKUP($W278,'item gains&amp;losses'!$A:$EV,35,FALSE)),IF($F278="I",IF(ISERROR(VLOOKUP($W278,'item rev'!$A:$EV,34,FALSE)),"",VLOOKUP($W278,'item rev'!$A:$EV,34,FALSE)),IF($F278="e",IF(ISERROR(VLOOKUP($W278,'item exp'!$A:$BQ,35,FALSE)),"",VLOOKUP($W278,'item exp'!$A:$BQ,35,FALSE)))))</f>
        <v>e604bb9b-af6b-43f2-bd4c-6064e02d4faa</v>
      </c>
      <c r="W278" s="16" t="str">
        <f>VLOOKUP(E278,'items list'!B:D,3,FALSE)</f>
        <v>Expenditure: Interest, Dividends and Rent on Land - Interest Paid: Borrowings - Marketable Bonds</v>
      </c>
      <c r="X278" s="16" t="str">
        <f>IF(ISERROR(VLOOKUP($Z278,'reg ind'!$A:$AI,3,FALSE)),"",(VLOOKUP($Z278,'reg ind'!$A:$AI,3,FALSE)))</f>
        <v>RX002003001002003003006001000000000000</v>
      </c>
      <c r="Y278" s="16" t="str">
        <f>IF(ISERROR(VLOOKUP($Z278,'reg ind'!$A:$AI,35,FALSE)),"",(VLOOKUP($Z278,'reg ind'!$A:$AI,35,FALSE)))</f>
        <v>f2564b3b-f64a-4df4-9e78-f1a994736e35</v>
      </c>
      <c r="Z278" s="16" t="s">
        <v>4358</v>
      </c>
      <c r="AA278" s="16" t="str">
        <f>IF(ISERROR(VLOOKUP($AC278,costing!$A:$BP,3,FALSE)),"",(VLOOKUP($AC278,costing!$A:$BP,3,FALSE)))</f>
        <v>CO002004000000000000000000000000000000</v>
      </c>
      <c r="AB278" s="16" t="str">
        <f>IF(ISERROR(VLOOKUP($AC278,costing!$A:$BP,35,FALSE)),"",(VLOOKUP($AC278,costing!$A:$BP,35,FALSE)))</f>
        <v>47c7ba65-c270-4a7f-91ba-3842eb629ddf</v>
      </c>
      <c r="AC278" s="16" t="s">
        <v>4368</v>
      </c>
    </row>
    <row r="279" spans="1:29" x14ac:dyDescent="0.2">
      <c r="A279" s="184"/>
      <c r="B279" s="184">
        <v>10</v>
      </c>
      <c r="C279" s="184">
        <v>12</v>
      </c>
      <c r="D279" s="184">
        <f t="shared" si="12"/>
        <v>5017</v>
      </c>
      <c r="E279" s="184">
        <v>1280</v>
      </c>
      <c r="F279" s="184" t="s">
        <v>662</v>
      </c>
      <c r="G279" s="188" t="s">
        <v>14</v>
      </c>
      <c r="H279" s="16" t="s">
        <v>25</v>
      </c>
      <c r="I279" s="16" t="s">
        <v>28</v>
      </c>
      <c r="J279" s="16" t="s">
        <v>37</v>
      </c>
      <c r="K279" s="16"/>
      <c r="L279" s="16"/>
      <c r="M279" s="16"/>
      <c r="N279" s="16" t="str">
        <f>IF(ISERROR(VLOOKUP($P279,#REF!,4,FALSE)),"",(VLOOKUP($P279,#REF!,4,FALSE)))</f>
        <v/>
      </c>
      <c r="O279" s="16" t="str">
        <f>IF(ISERROR(VLOOKUP($P279,#REF!,34,FALSE)),"",(VLOOKUP($P279,#REF!,34,FALSE)))</f>
        <v/>
      </c>
      <c r="P279" s="16" t="s">
        <v>906</v>
      </c>
      <c r="Q279" s="16" t="e">
        <f>VLOOKUP(C279,'functional class'!B:E,3,FALSE)</f>
        <v>#N/A</v>
      </c>
      <c r="R279" s="16" t="str">
        <f>IF(ISERROR(VLOOKUP($T279,'Funding 5.4'!$A:$BP,3,FALSE)),"",(VLOOKUP($T279,'Funding 5.4'!$A:$BP,3,FALSE)))</f>
        <v>FD001003001002000000000000000000000000</v>
      </c>
      <c r="S279" s="16" t="str">
        <f>IF(ISERROR(VLOOKUP($T279,'Funding 5.4'!$A:$BP,35,FALSE)),"",(VLOOKUP($T279,'Funding 5.4'!$A:$BP,35,FALSE)))</f>
        <v>5692f970-c29c-4044-80d7-1bcdbdd34348</v>
      </c>
      <c r="T279" s="16" t="s">
        <v>1087</v>
      </c>
      <c r="U279" s="16" t="str">
        <f>IF(F279="gains/losses",IF(ISERROR(VLOOKUP(W279,'item gains&amp;losses'!A:EV,3,FALSE)),"",VLOOKUP(W279,'item gains&amp;losses'!A:EV,3,FALSE)),IF(F279="I",IF(ISERROR(VLOOKUP(W279,'item rev'!A:EV,3,FALSE)),"",VLOOKUP(W279,'item rev'!A:EV,3,FALSE)),IF(F279="e",IF(ISERROR(VLOOKUP(W279,'item exp'!A:BQ,3,FALSE)),"",VLOOKUP(W279,'item exp'!A:BQ,3,FALSE)))))</f>
        <v>IE006002003009000000000000000000000000</v>
      </c>
      <c r="V279" s="16" t="str">
        <f>IF($F279="gains/losses",IF(ISERROR(VLOOKUP($W279,'item gains&amp;losses'!$A:$EV,35,FALSE)),"",VLOOKUP($W279,'item gains&amp;losses'!$A:$EV,35,FALSE)),IF($F279="I",IF(ISERROR(VLOOKUP($W279,'item rev'!$A:$EV,34,FALSE)),"",VLOOKUP($W279,'item rev'!$A:$EV,34,FALSE)),IF($F279="e",IF(ISERROR(VLOOKUP($W279,'item exp'!$A:$BQ,35,FALSE)),"",VLOOKUP($W279,'item exp'!$A:$BQ,35,FALSE)))))</f>
        <v>0b01e008-9bdd-4c74-bd86-e1f9e56df069</v>
      </c>
      <c r="W279" s="16" t="str">
        <f>VLOOKUP(E279,'items list'!B:D,3,FALSE)</f>
        <v>Expenditure: Interest, Dividends and Rent on Land - Interest Paid: Borrowings - Non-marketable Bonds</v>
      </c>
      <c r="X279" s="16" t="str">
        <f>IF(ISERROR(VLOOKUP($Z279,'reg ind'!$A:$AI,3,FALSE)),"",(VLOOKUP($Z279,'reg ind'!$A:$AI,3,FALSE)))</f>
        <v>RX002003001002003003006001000000000000</v>
      </c>
      <c r="Y279" s="16" t="str">
        <f>IF(ISERROR(VLOOKUP($Z279,'reg ind'!$A:$AI,35,FALSE)),"",(VLOOKUP($Z279,'reg ind'!$A:$AI,35,FALSE)))</f>
        <v>f2564b3b-f64a-4df4-9e78-f1a994736e35</v>
      </c>
      <c r="Z279" s="16" t="s">
        <v>4358</v>
      </c>
      <c r="AA279" s="16" t="str">
        <f>IF(ISERROR(VLOOKUP($AC279,costing!$A:$BP,3,FALSE)),"",(VLOOKUP($AC279,costing!$A:$BP,3,FALSE)))</f>
        <v>CO002004000000000000000000000000000000</v>
      </c>
      <c r="AB279" s="16" t="str">
        <f>IF(ISERROR(VLOOKUP($AC279,costing!$A:$BP,35,FALSE)),"",(VLOOKUP($AC279,costing!$A:$BP,35,FALSE)))</f>
        <v>47c7ba65-c270-4a7f-91ba-3842eb629ddf</v>
      </c>
      <c r="AC279" s="16" t="s">
        <v>4368</v>
      </c>
    </row>
    <row r="280" spans="1:29" x14ac:dyDescent="0.2">
      <c r="A280" s="184"/>
      <c r="B280" s="184">
        <v>10</v>
      </c>
      <c r="C280" s="184">
        <v>12</v>
      </c>
      <c r="D280" s="184">
        <f t="shared" si="12"/>
        <v>5016</v>
      </c>
      <c r="E280" s="184">
        <v>1281</v>
      </c>
      <c r="F280" s="184" t="s">
        <v>662</v>
      </c>
      <c r="G280" s="188" t="s">
        <v>14</v>
      </c>
      <c r="H280" s="16" t="s">
        <v>25</v>
      </c>
      <c r="I280" s="16" t="s">
        <v>28</v>
      </c>
      <c r="J280" s="16" t="s">
        <v>37</v>
      </c>
      <c r="K280" s="16"/>
      <c r="L280" s="16"/>
      <c r="M280" s="16"/>
      <c r="N280" s="16" t="str">
        <f>IF(ISERROR(VLOOKUP($P280,#REF!,4,FALSE)),"",(VLOOKUP($P280,#REF!,4,FALSE)))</f>
        <v/>
      </c>
      <c r="O280" s="16" t="str">
        <f>IF(ISERROR(VLOOKUP($P280,#REF!,34,FALSE)),"",(VLOOKUP($P280,#REF!,34,FALSE)))</f>
        <v/>
      </c>
      <c r="P280" s="16" t="s">
        <v>906</v>
      </c>
      <c r="Q280" s="16" t="e">
        <f>VLOOKUP(C280,'functional class'!B:E,3,FALSE)</f>
        <v>#N/A</v>
      </c>
      <c r="R280" s="16" t="str">
        <f>IF(ISERROR(VLOOKUP($T280,'Funding 5.4'!$A:$BP,3,FALSE)),"",(VLOOKUP($T280,'Funding 5.4'!$A:$BP,3,FALSE)))</f>
        <v>FD001003001002000000000000000000000000</v>
      </c>
      <c r="S280" s="16" t="str">
        <f>IF(ISERROR(VLOOKUP($T280,'Funding 5.4'!$A:$BP,35,FALSE)),"",(VLOOKUP($T280,'Funding 5.4'!$A:$BP,35,FALSE)))</f>
        <v>5692f970-c29c-4044-80d7-1bcdbdd34348</v>
      </c>
      <c r="T280" s="16" t="s">
        <v>1087</v>
      </c>
      <c r="U280" s="16" t="str">
        <f>IF(F280="gains/losses",IF(ISERROR(VLOOKUP(W280,'item gains&amp;losses'!A:EV,3,FALSE)),"",VLOOKUP(W280,'item gains&amp;losses'!A:EV,3,FALSE)),IF(F280="I",IF(ISERROR(VLOOKUP(W280,'item rev'!A:EV,3,FALSE)),"",VLOOKUP(W280,'item rev'!A:EV,3,FALSE)),IF(F280="e",IF(ISERROR(VLOOKUP(W280,'item exp'!A:BQ,3,FALSE)),"",VLOOKUP(W280,'item exp'!A:BQ,3,FALSE)))))</f>
        <v>IE006002003010000000000000000000000000</v>
      </c>
      <c r="V280" s="16" t="str">
        <f>IF($F280="gains/losses",IF(ISERROR(VLOOKUP($W280,'item gains&amp;losses'!$A:$EV,35,FALSE)),"",VLOOKUP($W280,'item gains&amp;losses'!$A:$EV,35,FALSE)),IF($F280="I",IF(ISERROR(VLOOKUP($W280,'item rev'!$A:$EV,34,FALSE)),"",VLOOKUP($W280,'item rev'!$A:$EV,34,FALSE)),IF($F280="e",IF(ISERROR(VLOOKUP($W280,'item exp'!$A:$BQ,35,FALSE)),"",VLOOKUP($W280,'item exp'!$A:$BQ,35,FALSE)))))</f>
        <v>7ed41895-370a-4b63-8e8c-07ae9d404c57</v>
      </c>
      <c r="W280" s="16" t="str">
        <f>VLOOKUP(E280,'items list'!B:D,3,FALSE)</f>
        <v>Expenditure: Interest, Dividends and Rent on Land - Interest Paid: Borrowings - Public Private Partnerships Liabilities</v>
      </c>
      <c r="X280" s="16" t="str">
        <f>IF(ISERROR(VLOOKUP($Z280,'reg ind'!$A:$AI,3,FALSE)),"",(VLOOKUP($Z280,'reg ind'!$A:$AI,3,FALSE)))</f>
        <v>RX002003001002003003006001000000000000</v>
      </c>
      <c r="Y280" s="16" t="str">
        <f>IF(ISERROR(VLOOKUP($Z280,'reg ind'!$A:$AI,35,FALSE)),"",(VLOOKUP($Z280,'reg ind'!$A:$AI,35,FALSE)))</f>
        <v>f2564b3b-f64a-4df4-9e78-f1a994736e35</v>
      </c>
      <c r="Z280" s="16" t="s">
        <v>4358</v>
      </c>
      <c r="AA280" s="16" t="str">
        <f>IF(ISERROR(VLOOKUP($AC280,costing!$A:$BP,3,FALSE)),"",(VLOOKUP($AC280,costing!$A:$BP,3,FALSE)))</f>
        <v>CO002004000000000000000000000000000000</v>
      </c>
      <c r="AB280" s="16" t="str">
        <f>IF(ISERROR(VLOOKUP($AC280,costing!$A:$BP,35,FALSE)),"",(VLOOKUP($AC280,costing!$A:$BP,35,FALSE)))</f>
        <v>47c7ba65-c270-4a7f-91ba-3842eb629ddf</v>
      </c>
      <c r="AC280" s="16" t="s">
        <v>4368</v>
      </c>
    </row>
    <row r="281" spans="1:29" x14ac:dyDescent="0.2">
      <c r="A281" s="184"/>
      <c r="B281" s="184">
        <v>10</v>
      </c>
      <c r="C281" s="184">
        <v>12</v>
      </c>
      <c r="D281" s="184">
        <f t="shared" si="12"/>
        <v>5016</v>
      </c>
      <c r="E281" s="184">
        <v>1282</v>
      </c>
      <c r="F281" s="184" t="s">
        <v>662</v>
      </c>
      <c r="G281" s="188" t="s">
        <v>14</v>
      </c>
      <c r="H281" s="16" t="s">
        <v>25</v>
      </c>
      <c r="I281" s="16" t="s">
        <v>28</v>
      </c>
      <c r="J281" s="16" t="s">
        <v>37</v>
      </c>
      <c r="K281" s="16"/>
      <c r="L281" s="16"/>
      <c r="M281" s="16"/>
      <c r="N281" s="16" t="str">
        <f>IF(ISERROR(VLOOKUP($P281,#REF!,4,FALSE)),"",(VLOOKUP($P281,#REF!,4,FALSE)))</f>
        <v/>
      </c>
      <c r="O281" s="16" t="str">
        <f>IF(ISERROR(VLOOKUP($P281,#REF!,34,FALSE)),"",(VLOOKUP($P281,#REF!,34,FALSE)))</f>
        <v/>
      </c>
      <c r="P281" s="16" t="s">
        <v>906</v>
      </c>
      <c r="Q281" s="16" t="e">
        <f>VLOOKUP(C281,'functional class'!B:E,3,FALSE)</f>
        <v>#N/A</v>
      </c>
      <c r="R281" s="16" t="str">
        <f>IF(ISERROR(VLOOKUP($T281,'Funding 5.4'!$A:$BP,3,FALSE)),"",(VLOOKUP($T281,'Funding 5.4'!$A:$BP,3,FALSE)))</f>
        <v>FD001003001002000000000000000000000000</v>
      </c>
      <c r="S281" s="16" t="str">
        <f>IF(ISERROR(VLOOKUP($T281,'Funding 5.4'!$A:$BP,35,FALSE)),"",(VLOOKUP($T281,'Funding 5.4'!$A:$BP,35,FALSE)))</f>
        <v>5692f970-c29c-4044-80d7-1bcdbdd34348</v>
      </c>
      <c r="T281" s="16" t="s">
        <v>1087</v>
      </c>
      <c r="U281" s="16" t="str">
        <f>IF(F281="gains/losses",IF(ISERROR(VLOOKUP(W281,'item gains&amp;losses'!A:EV,3,FALSE)),"",VLOOKUP(W281,'item gains&amp;losses'!A:EV,3,FALSE)),IF(F281="I",IF(ISERROR(VLOOKUP(W281,'item rev'!A:EV,3,FALSE)),"",VLOOKUP(W281,'item rev'!A:EV,3,FALSE)),IF(F281="e",IF(ISERROR(VLOOKUP(W281,'item exp'!A:BQ,3,FALSE)),"",VLOOKUP(W281,'item exp'!A:BQ,3,FALSE)))))</f>
        <v>IE006002003011000000000000000000000000</v>
      </c>
      <c r="V281" s="16" t="str">
        <f>IF($F281="gains/losses",IF(ISERROR(VLOOKUP($W281,'item gains&amp;losses'!$A:$EV,35,FALSE)),"",VLOOKUP($W281,'item gains&amp;losses'!$A:$EV,35,FALSE)),IF($F281="I",IF(ISERROR(VLOOKUP($W281,'item rev'!$A:$EV,34,FALSE)),"",VLOOKUP($W281,'item rev'!$A:$EV,34,FALSE)),IF($F281="e",IF(ISERROR(VLOOKUP($W281,'item exp'!$A:$BQ,35,FALSE)),"",VLOOKUP($W281,'item exp'!$A:$BQ,35,FALSE)))))</f>
        <v>ba6cfa11-f2c4-4491-b758-d5edaa29e2a0</v>
      </c>
      <c r="W281" s="16" t="str">
        <f>VLOOKUP(E281,'items list'!B:D,3,FALSE)</f>
        <v>Expenditure: Interest, Dividends and Rent on Land - Interest Paid: Borrowings - Securities</v>
      </c>
      <c r="X281" s="16" t="str">
        <f>IF(ISERROR(VLOOKUP($Z281,'reg ind'!$A:$AI,3,FALSE)),"",(VLOOKUP($Z281,'reg ind'!$A:$AI,3,FALSE)))</f>
        <v>RX002003001002003003006001000000000000</v>
      </c>
      <c r="Y281" s="16" t="str">
        <f>IF(ISERROR(VLOOKUP($Z281,'reg ind'!$A:$AI,35,FALSE)),"",(VLOOKUP($Z281,'reg ind'!$A:$AI,35,FALSE)))</f>
        <v>f2564b3b-f64a-4df4-9e78-f1a994736e35</v>
      </c>
      <c r="Z281" s="16" t="s">
        <v>4358</v>
      </c>
      <c r="AA281" s="16" t="str">
        <f>IF(ISERROR(VLOOKUP($AC281,costing!$A:$BP,3,FALSE)),"",(VLOOKUP($AC281,costing!$A:$BP,3,FALSE)))</f>
        <v>CO002004000000000000000000000000000000</v>
      </c>
      <c r="AB281" s="16" t="str">
        <f>IF(ISERROR(VLOOKUP($AC281,costing!$A:$BP,35,FALSE)),"",(VLOOKUP($AC281,costing!$A:$BP,35,FALSE)))</f>
        <v>47c7ba65-c270-4a7f-91ba-3842eb629ddf</v>
      </c>
      <c r="AC281" s="16" t="s">
        <v>4368</v>
      </c>
    </row>
    <row r="282" spans="1:29" x14ac:dyDescent="0.2">
      <c r="A282" s="184">
        <f>A273+1</f>
        <v>110121016</v>
      </c>
      <c r="B282" s="184">
        <v>10</v>
      </c>
      <c r="C282" s="184">
        <v>12</v>
      </c>
      <c r="D282" s="184">
        <f>D273+1</f>
        <v>5016</v>
      </c>
      <c r="E282" s="184">
        <v>1283</v>
      </c>
      <c r="F282" s="184" t="s">
        <v>662</v>
      </c>
      <c r="G282" s="188" t="s">
        <v>21</v>
      </c>
      <c r="H282" s="16" t="s">
        <v>25</v>
      </c>
      <c r="I282" s="16" t="s">
        <v>28</v>
      </c>
      <c r="J282" s="16" t="s">
        <v>34</v>
      </c>
      <c r="K282" s="16"/>
      <c r="L282" s="16"/>
      <c r="M282" s="16"/>
      <c r="N282" s="16" t="str">
        <f>IF(ISERROR(VLOOKUP($P282,#REF!,4,FALSE)),"",(VLOOKUP($P282,#REF!,4,FALSE)))</f>
        <v/>
      </c>
      <c r="O282" s="16" t="str">
        <f>IF(ISERROR(VLOOKUP($P282,#REF!,34,FALSE)),"",(VLOOKUP($P282,#REF!,34,FALSE)))</f>
        <v/>
      </c>
      <c r="P282" s="16" t="s">
        <v>906</v>
      </c>
      <c r="Q282" s="16" t="e">
        <f>VLOOKUP(C282,'functional class'!B:E,3,FALSE)</f>
        <v>#N/A</v>
      </c>
      <c r="R282" s="16" t="str">
        <f>IF(ISERROR(VLOOKUP($T282,'Funding 5.4'!$A:$BP,3,FALSE)),"",(VLOOKUP($T282,'Funding 5.4'!$A:$BP,3,FALSE)))</f>
        <v>FD001003001002000000000000000000000000</v>
      </c>
      <c r="S282" s="16" t="str">
        <f>IF(ISERROR(VLOOKUP($T282,'Funding 5.4'!$A:$BP,35,FALSE)),"",(VLOOKUP($T282,'Funding 5.4'!$A:$BP,35,FALSE)))</f>
        <v>5692f970-c29c-4044-80d7-1bcdbdd34348</v>
      </c>
      <c r="T282" s="16" t="s">
        <v>1087</v>
      </c>
      <c r="U282" s="16" t="str">
        <f>IF(F282="gains/losses",IF(ISERROR(VLOOKUP(W282,'item gains&amp;losses'!A:EV,3,FALSE)),"",VLOOKUP(W282,'item gains&amp;losses'!A:EV,3,FALSE)),IF(F282="I",IF(ISERROR(VLOOKUP(W282,'item rev'!A:EV,3,FALSE)),"",VLOOKUP(W282,'item rev'!A:EV,3,FALSE)),IF(F282="e",IF(ISERROR(VLOOKUP(W282,'item exp'!A:BQ,3,FALSE)),"",VLOOKUP(W282,'item exp'!A:BQ,3,FALSE)))))</f>
        <v>IE007001001000000000000000000000000000</v>
      </c>
      <c r="V282" s="16" t="str">
        <f>IF($F282="gains/losses",IF(ISERROR(VLOOKUP($W282,'item gains&amp;losses'!$A:$EV,35,FALSE)),"",VLOOKUP($W282,'item gains&amp;losses'!$A:$EV,35,FALSE)),IF($F282="I",IF(ISERROR(VLOOKUP($W282,'item rev'!$A:$EV,34,FALSE)),"",VLOOKUP($W282,'item rev'!$A:$EV,34,FALSE)),IF($F282="e",IF(ISERROR(VLOOKUP($W282,'item exp'!$A:$BQ,35,FALSE)),"",VLOOKUP($W282,'item exp'!$A:$BQ,35,FALSE)))))</f>
        <v>5413fd45-6d43-4c37-abf2-40cacd5fb0ce</v>
      </c>
      <c r="W282" s="16" t="str">
        <f>VLOOKUP(E282,'items list'!B:D,3,FALSE)</f>
        <v>Expenditure: Inventory Consumed - Consumables: Standard Rated</v>
      </c>
      <c r="X282" s="16" t="str">
        <f>IF(ISERROR(VLOOKUP($Z282,'reg ind'!$A:$AI,3,FALSE)),"",(VLOOKUP($Z282,'reg ind'!$A:$AI,3,FALSE)))</f>
        <v>RX002003001002003003006001000000000000</v>
      </c>
      <c r="Y282" s="16" t="str">
        <f>IF(ISERROR(VLOOKUP($Z282,'reg ind'!$A:$AI,35,FALSE)),"",(VLOOKUP($Z282,'reg ind'!$A:$AI,35,FALSE)))</f>
        <v>f2564b3b-f64a-4df4-9e78-f1a994736e35</v>
      </c>
      <c r="Z282" s="16" t="s">
        <v>4358</v>
      </c>
      <c r="AA282" s="16" t="str">
        <f>IF(ISERROR(VLOOKUP($AC282,costing!$A:$BP,3,FALSE)),"",(VLOOKUP($AC282,costing!$A:$BP,3,FALSE)))</f>
        <v>CO002004000000000000000000000000000000</v>
      </c>
      <c r="AB282" s="16" t="str">
        <f>IF(ISERROR(VLOOKUP($AC282,costing!$A:$BP,35,FALSE)),"",(VLOOKUP($AC282,costing!$A:$BP,35,FALSE)))</f>
        <v>47c7ba65-c270-4a7f-91ba-3842eb629ddf</v>
      </c>
      <c r="AC282" s="16" t="s">
        <v>4368</v>
      </c>
    </row>
    <row r="283" spans="1:29" x14ac:dyDescent="0.2">
      <c r="A283" s="184"/>
      <c r="B283" s="184">
        <v>10</v>
      </c>
      <c r="C283" s="184">
        <v>12</v>
      </c>
      <c r="D283" s="184">
        <f>D274+1</f>
        <v>5016</v>
      </c>
      <c r="E283" s="184">
        <v>1284</v>
      </c>
      <c r="F283" s="184" t="s">
        <v>662</v>
      </c>
      <c r="G283" s="188" t="s">
        <v>21</v>
      </c>
      <c r="H283" s="16" t="s">
        <v>25</v>
      </c>
      <c r="I283" s="16" t="s">
        <v>28</v>
      </c>
      <c r="J283" s="16" t="s">
        <v>34</v>
      </c>
      <c r="K283" s="16"/>
      <c r="L283" s="16"/>
      <c r="M283" s="16"/>
      <c r="N283" s="16" t="str">
        <f>IF(ISERROR(VLOOKUP($P283,#REF!,4,FALSE)),"",(VLOOKUP($P283,#REF!,4,FALSE)))</f>
        <v/>
      </c>
      <c r="O283" s="16" t="str">
        <f>IF(ISERROR(VLOOKUP($P283,#REF!,34,FALSE)),"",(VLOOKUP($P283,#REF!,34,FALSE)))</f>
        <v/>
      </c>
      <c r="P283" s="16" t="s">
        <v>906</v>
      </c>
      <c r="Q283" s="16" t="e">
        <f>VLOOKUP(C283,'functional class'!B:E,3,FALSE)</f>
        <v>#N/A</v>
      </c>
      <c r="R283" s="16" t="str">
        <f>IF(ISERROR(VLOOKUP($T283,'Funding 5.4'!$A:$BP,3,FALSE)),"",(VLOOKUP($T283,'Funding 5.4'!$A:$BP,3,FALSE)))</f>
        <v>FD001003001002000000000000000000000000</v>
      </c>
      <c r="S283" s="16" t="str">
        <f>IF(ISERROR(VLOOKUP($T283,'Funding 5.4'!$A:$BP,35,FALSE)),"",(VLOOKUP($T283,'Funding 5.4'!$A:$BP,35,FALSE)))</f>
        <v>5692f970-c29c-4044-80d7-1bcdbdd34348</v>
      </c>
      <c r="T283" s="16" t="s">
        <v>1087</v>
      </c>
      <c r="U283" s="16" t="str">
        <f>IF(F283="gains/losses",IF(ISERROR(VLOOKUP(W283,'item gains&amp;losses'!A:EV,3,FALSE)),"",VLOOKUP(W283,'item gains&amp;losses'!A:EV,3,FALSE)),IF(F283="I",IF(ISERROR(VLOOKUP(W283,'item rev'!A:EV,3,FALSE)),"",VLOOKUP(W283,'item rev'!A:EV,3,FALSE)),IF(F283="e",IF(ISERROR(VLOOKUP(W283,'item exp'!A:BQ,3,FALSE)),"",VLOOKUP(W283,'item exp'!A:BQ,3,FALSE)))))</f>
        <v>IE010042000000000000000000000000000000</v>
      </c>
      <c r="V283" s="16" t="str">
        <f>IF($F283="gains/losses",IF(ISERROR(VLOOKUP($W283,'item gains&amp;losses'!$A:$EV,35,FALSE)),"",VLOOKUP($W283,'item gains&amp;losses'!$A:$EV,35,FALSE)),IF($F283="I",IF(ISERROR(VLOOKUP($W283,'item rev'!$A:$EV,34,FALSE)),"",VLOOKUP($W283,'item rev'!$A:$EV,34,FALSE)),IF($F283="e",IF(ISERROR(VLOOKUP($W283,'item exp'!$A:$BQ,35,FALSE)),"",VLOOKUP($W283,'item exp'!$A:$BQ,35,FALSE)))))</f>
        <v>46fc8d46-1ab0-497d-a8de-d956cc315b74</v>
      </c>
      <c r="W283" s="16" t="str">
        <f>VLOOKUP(E283,'items list'!B:D,3,FALSE)</f>
        <v>Expenditure: Operational Cost - Printing. Publications and Books</v>
      </c>
      <c r="X283" s="16" t="str">
        <f>IF(ISERROR(VLOOKUP($Z283,'reg ind'!$A:$AI,3,FALSE)),"",(VLOOKUP($Z283,'reg ind'!$A:$AI,3,FALSE)))</f>
        <v>RX002003001002003003006001000000000000</v>
      </c>
      <c r="Y283" s="16" t="str">
        <f>IF(ISERROR(VLOOKUP($Z283,'reg ind'!$A:$AI,35,FALSE)),"",(VLOOKUP($Z283,'reg ind'!$A:$AI,35,FALSE)))</f>
        <v>f2564b3b-f64a-4df4-9e78-f1a994736e35</v>
      </c>
      <c r="Z283" s="16" t="s">
        <v>4358</v>
      </c>
      <c r="AA283" s="16" t="str">
        <f>IF(ISERROR(VLOOKUP($AC283,costing!$A:$BP,3,FALSE)),"",(VLOOKUP($AC283,costing!$A:$BP,3,FALSE)))</f>
        <v>CO002004000000000000000000000000000000</v>
      </c>
      <c r="AB283" s="16" t="str">
        <f>IF(ISERROR(VLOOKUP($AC283,costing!$A:$BP,35,FALSE)),"",(VLOOKUP($AC283,costing!$A:$BP,35,FALSE)))</f>
        <v>47c7ba65-c270-4a7f-91ba-3842eb629ddf</v>
      </c>
      <c r="AC283" s="16" t="s">
        <v>4368</v>
      </c>
    </row>
    <row r="284" spans="1:29" x14ac:dyDescent="0.2">
      <c r="A284" s="184">
        <f>A282+1</f>
        <v>110121017</v>
      </c>
      <c r="B284" s="184">
        <v>10</v>
      </c>
      <c r="C284" s="184">
        <v>12</v>
      </c>
      <c r="D284" s="184">
        <f t="shared" ref="D284:D314" si="13">D282+1</f>
        <v>5017</v>
      </c>
      <c r="E284" s="184">
        <v>1285</v>
      </c>
      <c r="F284" s="184" t="s">
        <v>662</v>
      </c>
      <c r="G284" s="188" t="s">
        <v>22</v>
      </c>
      <c r="H284" s="16" t="s">
        <v>25</v>
      </c>
      <c r="I284" s="16" t="s">
        <v>28</v>
      </c>
      <c r="J284" s="16" t="s">
        <v>34</v>
      </c>
      <c r="K284" s="16"/>
      <c r="L284" s="16"/>
      <c r="M284" s="16"/>
      <c r="N284" s="16" t="str">
        <f>IF(ISERROR(VLOOKUP($P284,#REF!,4,FALSE)),"",(VLOOKUP($P284,#REF!,4,FALSE)))</f>
        <v/>
      </c>
      <c r="O284" s="16" t="str">
        <f>IF(ISERROR(VLOOKUP($P284,#REF!,34,FALSE)),"",(VLOOKUP($P284,#REF!,34,FALSE)))</f>
        <v/>
      </c>
      <c r="P284" s="16" t="s">
        <v>906</v>
      </c>
      <c r="Q284" s="16" t="e">
        <f>VLOOKUP(C284,'functional class'!B:E,3,FALSE)</f>
        <v>#N/A</v>
      </c>
      <c r="R284" s="16" t="str">
        <f>IF(ISERROR(VLOOKUP($T284,'Funding 5.4'!$A:$BP,3,FALSE)),"",(VLOOKUP($T284,'Funding 5.4'!$A:$BP,3,FALSE)))</f>
        <v>FD001003001002000000000000000000000000</v>
      </c>
      <c r="S284" s="16" t="str">
        <f>IF(ISERROR(VLOOKUP($T284,'Funding 5.4'!$A:$BP,35,FALSE)),"",(VLOOKUP($T284,'Funding 5.4'!$A:$BP,35,FALSE)))</f>
        <v>5692f970-c29c-4044-80d7-1bcdbdd34348</v>
      </c>
      <c r="T284" s="16" t="s">
        <v>1087</v>
      </c>
      <c r="U284" s="16" t="str">
        <f>IF(F284="gains/losses",IF(ISERROR(VLOOKUP(W284,'item gains&amp;losses'!A:EV,3,FALSE)),"",VLOOKUP(W284,'item gains&amp;losses'!A:EV,3,FALSE)),IF(F284="I",IF(ISERROR(VLOOKUP(W284,'item rev'!A:EV,3,FALSE)),"",VLOOKUP(W284,'item rev'!A:EV,3,FALSE)),IF(F284="e",IF(ISERROR(VLOOKUP(W284,'item exp'!A:BQ,3,FALSE)),"",VLOOKUP(W284,'item exp'!A:BQ,3,FALSE)))))</f>
        <v>IE010058000000000000000000000000000000</v>
      </c>
      <c r="V284" s="16" t="str">
        <f>IF($F284="gains/losses",IF(ISERROR(VLOOKUP($W284,'item gains&amp;losses'!$A:$EV,35,FALSE)),"",VLOOKUP($W284,'item gains&amp;losses'!$A:$EV,35,FALSE)),IF($F284="I",IF(ISERROR(VLOOKUP($W284,'item rev'!$A:$EV,34,FALSE)),"",VLOOKUP($W284,'item rev'!$A:$EV,34,FALSE)),IF($F284="e",IF(ISERROR(VLOOKUP($W284,'item exp'!$A:$BQ,35,FALSE)),"",VLOOKUP($W284,'item exp'!$A:$BQ,35,FALSE)))))</f>
        <v>99690fe4-169b-45e8-8699-be71f32aeca9</v>
      </c>
      <c r="W284" s="16" t="str">
        <f>VLOOKUP(E284,'items list'!B:D,3,FALSE)</f>
        <v>Expenditure: Operational Cost - Travel and Subsistence</v>
      </c>
      <c r="X284" s="16" t="str">
        <f>IF(ISERROR(VLOOKUP($Z284,'reg ind'!$A:$AI,3,FALSE)),"",(VLOOKUP($Z284,'reg ind'!$A:$AI,3,FALSE)))</f>
        <v>RX002003001002003003006001000000000000</v>
      </c>
      <c r="Y284" s="16" t="str">
        <f>IF(ISERROR(VLOOKUP($Z284,'reg ind'!$A:$AI,35,FALSE)),"",(VLOOKUP($Z284,'reg ind'!$A:$AI,35,FALSE)))</f>
        <v>f2564b3b-f64a-4df4-9e78-f1a994736e35</v>
      </c>
      <c r="Z284" s="16" t="s">
        <v>4358</v>
      </c>
      <c r="AA284" s="16" t="str">
        <f>IF(ISERROR(VLOOKUP($AC284,costing!$A:$BP,3,FALSE)),"",(VLOOKUP($AC284,costing!$A:$BP,3,FALSE)))</f>
        <v>CO002004000000000000000000000000000000</v>
      </c>
      <c r="AB284" s="16" t="str">
        <f>IF(ISERROR(VLOOKUP($AC284,costing!$A:$BP,35,FALSE)),"",(VLOOKUP($AC284,costing!$A:$BP,35,FALSE)))</f>
        <v>47c7ba65-c270-4a7f-91ba-3842eb629ddf</v>
      </c>
      <c r="AC284" s="16" t="s">
        <v>4368</v>
      </c>
    </row>
    <row r="285" spans="1:29" x14ac:dyDescent="0.2">
      <c r="A285" s="184"/>
      <c r="B285" s="184">
        <v>10</v>
      </c>
      <c r="C285" s="184">
        <v>12</v>
      </c>
      <c r="D285" s="184">
        <f t="shared" si="13"/>
        <v>5017</v>
      </c>
      <c r="E285" s="184">
        <v>1286</v>
      </c>
      <c r="F285" s="184" t="s">
        <v>662</v>
      </c>
      <c r="G285" s="188" t="s">
        <v>22</v>
      </c>
      <c r="H285" s="16" t="s">
        <v>25</v>
      </c>
      <c r="I285" s="16" t="s">
        <v>28</v>
      </c>
      <c r="J285" s="16" t="s">
        <v>34</v>
      </c>
      <c r="K285" s="16"/>
      <c r="L285" s="16"/>
      <c r="M285" s="16"/>
      <c r="N285" s="16" t="str">
        <f>IF(ISERROR(VLOOKUP($P285,#REF!,4,FALSE)),"",(VLOOKUP($P285,#REF!,4,FALSE)))</f>
        <v/>
      </c>
      <c r="O285" s="16" t="str">
        <f>IF(ISERROR(VLOOKUP($P285,#REF!,34,FALSE)),"",(VLOOKUP($P285,#REF!,34,FALSE)))</f>
        <v/>
      </c>
      <c r="P285" s="16" t="s">
        <v>906</v>
      </c>
      <c r="Q285" s="16" t="e">
        <f>VLOOKUP(C285,'functional class'!B:E,3,FALSE)</f>
        <v>#N/A</v>
      </c>
      <c r="R285" s="16" t="str">
        <f>IF(ISERROR(VLOOKUP($T285,'Funding 5.4'!$A:$BP,3,FALSE)),"",(VLOOKUP($T285,'Funding 5.4'!$A:$BP,3,FALSE)))</f>
        <v>FD001003001002000000000000000000000000</v>
      </c>
      <c r="S285" s="16" t="str">
        <f>IF(ISERROR(VLOOKUP($T285,'Funding 5.4'!$A:$BP,35,FALSE)),"",(VLOOKUP($T285,'Funding 5.4'!$A:$BP,35,FALSE)))</f>
        <v>5692f970-c29c-4044-80d7-1bcdbdd34348</v>
      </c>
      <c r="T285" s="16" t="s">
        <v>1087</v>
      </c>
      <c r="U285" s="16" t="str">
        <f>IF(F285="gains/losses",IF(ISERROR(VLOOKUP(W285,'item gains&amp;losses'!A:EV,3,FALSE)),"",VLOOKUP(W285,'item gains&amp;losses'!A:EV,3,FALSE)),IF(F285="I",IF(ISERROR(VLOOKUP(W285,'item rev'!A:EV,3,FALSE)),"",VLOOKUP(W285,'item rev'!A:EV,3,FALSE)),IF(F285="e",IF(ISERROR(VLOOKUP(W285,'item exp'!A:BQ,3,FALSE)),"",VLOOKUP(W285,'item exp'!A:BQ,3,FALSE)))))</f>
        <v>IE010058001000000000000000000000000000</v>
      </c>
      <c r="V285" s="16" t="str">
        <f>IF($F285="gains/losses",IF(ISERROR(VLOOKUP($W285,'item gains&amp;losses'!$A:$EV,35,FALSE)),"",VLOOKUP($W285,'item gains&amp;losses'!$A:$EV,35,FALSE)),IF($F285="I",IF(ISERROR(VLOOKUP($W285,'item rev'!$A:$EV,34,FALSE)),"",VLOOKUP($W285,'item rev'!$A:$EV,34,FALSE)),IF($F285="e",IF(ISERROR(VLOOKUP($W285,'item exp'!$A:$BQ,35,FALSE)),"",VLOOKUP($W285,'item exp'!$A:$BQ,35,FALSE)))))</f>
        <v>861fcdc2-5968-4559-8671-4a586ff59239</v>
      </c>
      <c r="W285" s="16" t="str">
        <f>VLOOKUP(E285,'items list'!B:D,3,FALSE)</f>
        <v>Expenditure: Operational Cost - Travel and Subsistence: Domestic</v>
      </c>
      <c r="X285" s="16" t="str">
        <f>IF(ISERROR(VLOOKUP($Z285,'reg ind'!$A:$AI,3,FALSE)),"",(VLOOKUP($Z285,'reg ind'!$A:$AI,3,FALSE)))</f>
        <v>RX002003001002003003006001000000000000</v>
      </c>
      <c r="Y285" s="16" t="str">
        <f>IF(ISERROR(VLOOKUP($Z285,'reg ind'!$A:$AI,35,FALSE)),"",(VLOOKUP($Z285,'reg ind'!$A:$AI,35,FALSE)))</f>
        <v>f2564b3b-f64a-4df4-9e78-f1a994736e35</v>
      </c>
      <c r="Z285" s="16" t="s">
        <v>4358</v>
      </c>
      <c r="AA285" s="16" t="str">
        <f>IF(ISERROR(VLOOKUP($AC285,costing!$A:$BP,3,FALSE)),"",(VLOOKUP($AC285,costing!$A:$BP,3,FALSE)))</f>
        <v>CO002004000000000000000000000000000000</v>
      </c>
      <c r="AB285" s="16" t="str">
        <f>IF(ISERROR(VLOOKUP($AC285,costing!$A:$BP,35,FALSE)),"",(VLOOKUP($AC285,costing!$A:$BP,35,FALSE)))</f>
        <v>47c7ba65-c270-4a7f-91ba-3842eb629ddf</v>
      </c>
      <c r="AC285" s="16" t="s">
        <v>4368</v>
      </c>
    </row>
    <row r="286" spans="1:29" x14ac:dyDescent="0.2">
      <c r="A286" s="184"/>
      <c r="B286" s="184">
        <v>10</v>
      </c>
      <c r="C286" s="184">
        <v>12</v>
      </c>
      <c r="D286" s="184">
        <f t="shared" si="13"/>
        <v>5018</v>
      </c>
      <c r="E286" s="184">
        <v>1287</v>
      </c>
      <c r="F286" s="184" t="s">
        <v>662</v>
      </c>
      <c r="G286" s="188" t="s">
        <v>22</v>
      </c>
      <c r="H286" s="16" t="s">
        <v>25</v>
      </c>
      <c r="I286" s="16" t="s">
        <v>28</v>
      </c>
      <c r="J286" s="16" t="s">
        <v>34</v>
      </c>
      <c r="K286" s="16"/>
      <c r="L286" s="16"/>
      <c r="M286" s="16"/>
      <c r="N286" s="16" t="str">
        <f>IF(ISERROR(VLOOKUP($P286,#REF!,4,FALSE)),"",(VLOOKUP($P286,#REF!,4,FALSE)))</f>
        <v/>
      </c>
      <c r="O286" s="16" t="str">
        <f>IF(ISERROR(VLOOKUP($P286,#REF!,34,FALSE)),"",(VLOOKUP($P286,#REF!,34,FALSE)))</f>
        <v/>
      </c>
      <c r="P286" s="16" t="s">
        <v>906</v>
      </c>
      <c r="Q286" s="16" t="e">
        <f>VLOOKUP(C286,'functional class'!B:E,3,FALSE)</f>
        <v>#N/A</v>
      </c>
      <c r="R286" s="16" t="str">
        <f>IF(ISERROR(VLOOKUP($T286,'Funding 5.4'!$A:$BP,3,FALSE)),"",(VLOOKUP($T286,'Funding 5.4'!$A:$BP,3,FALSE)))</f>
        <v>FD001003001002000000000000000000000000</v>
      </c>
      <c r="S286" s="16" t="str">
        <f>IF(ISERROR(VLOOKUP($T286,'Funding 5.4'!$A:$BP,35,FALSE)),"",(VLOOKUP($T286,'Funding 5.4'!$A:$BP,35,FALSE)))</f>
        <v>5692f970-c29c-4044-80d7-1bcdbdd34348</v>
      </c>
      <c r="T286" s="16" t="s">
        <v>1087</v>
      </c>
      <c r="U286" s="16" t="str">
        <f>IF(F286="gains/losses",IF(ISERROR(VLOOKUP(W286,'item gains&amp;losses'!A:EV,3,FALSE)),"",VLOOKUP(W286,'item gains&amp;losses'!A:EV,3,FALSE)),IF(F286="I",IF(ISERROR(VLOOKUP(W286,'item rev'!A:EV,3,FALSE)),"",VLOOKUP(W286,'item rev'!A:EV,3,FALSE)),IF(F286="e",IF(ISERROR(VLOOKUP(W286,'item exp'!A:BQ,3,FALSE)),"",VLOOKUP(W286,'item exp'!A:BQ,3,FALSE)))))</f>
        <v>IE010058001001000000000000000000000000</v>
      </c>
      <c r="V286" s="16" t="str">
        <f>IF($F286="gains/losses",IF(ISERROR(VLOOKUP($W286,'item gains&amp;losses'!$A:$EV,35,FALSE)),"",VLOOKUP($W286,'item gains&amp;losses'!$A:$EV,35,FALSE)),IF($F286="I",IF(ISERROR(VLOOKUP($W286,'item rev'!$A:$EV,34,FALSE)),"",VLOOKUP($W286,'item rev'!$A:$EV,34,FALSE)),IF($F286="e",IF(ISERROR(VLOOKUP($W286,'item exp'!$A:$BQ,35,FALSE)),"",VLOOKUP($W286,'item exp'!$A:$BQ,35,FALSE)))))</f>
        <v>e598c3b8-3c45-4b44-a92c-e22bb6225498</v>
      </c>
      <c r="W286" s="16" t="str">
        <f>VLOOKUP(E286,'items list'!B:D,3,FALSE)</f>
        <v>Expenditure: Operational Cost - Travel and Subsistence: Domestic - Accommodation</v>
      </c>
      <c r="X286" s="16" t="str">
        <f>IF(ISERROR(VLOOKUP($Z286,'reg ind'!$A:$AI,3,FALSE)),"",(VLOOKUP($Z286,'reg ind'!$A:$AI,3,FALSE)))</f>
        <v>RX002003001002003003006001000000000000</v>
      </c>
      <c r="Y286" s="16" t="str">
        <f>IF(ISERROR(VLOOKUP($Z286,'reg ind'!$A:$AI,35,FALSE)),"",(VLOOKUP($Z286,'reg ind'!$A:$AI,35,FALSE)))</f>
        <v>f2564b3b-f64a-4df4-9e78-f1a994736e35</v>
      </c>
      <c r="Z286" s="16" t="s">
        <v>4358</v>
      </c>
      <c r="AA286" s="16" t="str">
        <f>IF(ISERROR(VLOOKUP($AC286,costing!$A:$BP,3,FALSE)),"",(VLOOKUP($AC286,costing!$A:$BP,3,FALSE)))</f>
        <v>CO002004000000000000000000000000000000</v>
      </c>
      <c r="AB286" s="16" t="str">
        <f>IF(ISERROR(VLOOKUP($AC286,costing!$A:$BP,35,FALSE)),"",(VLOOKUP($AC286,costing!$A:$BP,35,FALSE)))</f>
        <v>47c7ba65-c270-4a7f-91ba-3842eb629ddf</v>
      </c>
      <c r="AC286" s="16" t="s">
        <v>4368</v>
      </c>
    </row>
    <row r="287" spans="1:29" x14ac:dyDescent="0.2">
      <c r="A287" s="184"/>
      <c r="B287" s="184">
        <v>10</v>
      </c>
      <c r="C287" s="184">
        <v>12</v>
      </c>
      <c r="D287" s="184">
        <f t="shared" si="13"/>
        <v>5018</v>
      </c>
      <c r="E287" s="184">
        <v>1288</v>
      </c>
      <c r="F287" s="184" t="s">
        <v>662</v>
      </c>
      <c r="G287" s="188" t="s">
        <v>22</v>
      </c>
      <c r="H287" s="16" t="s">
        <v>25</v>
      </c>
      <c r="I287" s="16" t="s">
        <v>28</v>
      </c>
      <c r="J287" s="16" t="s">
        <v>34</v>
      </c>
      <c r="K287" s="16"/>
      <c r="L287" s="16"/>
      <c r="M287" s="16"/>
      <c r="N287" s="16" t="str">
        <f>IF(ISERROR(VLOOKUP($P287,#REF!,4,FALSE)),"",(VLOOKUP($P287,#REF!,4,FALSE)))</f>
        <v/>
      </c>
      <c r="O287" s="16" t="str">
        <f>IF(ISERROR(VLOOKUP($P287,#REF!,34,FALSE)),"",(VLOOKUP($P287,#REF!,34,FALSE)))</f>
        <v/>
      </c>
      <c r="P287" s="16" t="s">
        <v>906</v>
      </c>
      <c r="Q287" s="16" t="e">
        <f>VLOOKUP(C287,'functional class'!B:E,3,FALSE)</f>
        <v>#N/A</v>
      </c>
      <c r="R287" s="16" t="str">
        <f>IF(ISERROR(VLOOKUP($T287,'Funding 5.4'!$A:$BP,3,FALSE)),"",(VLOOKUP($T287,'Funding 5.4'!$A:$BP,3,FALSE)))</f>
        <v>FD001003001002000000000000000000000000</v>
      </c>
      <c r="S287" s="16" t="str">
        <f>IF(ISERROR(VLOOKUP($T287,'Funding 5.4'!$A:$BP,35,FALSE)),"",(VLOOKUP($T287,'Funding 5.4'!$A:$BP,35,FALSE)))</f>
        <v>5692f970-c29c-4044-80d7-1bcdbdd34348</v>
      </c>
      <c r="T287" s="16" t="s">
        <v>1087</v>
      </c>
      <c r="U287" s="16" t="str">
        <f>IF(F287="gains/losses",IF(ISERROR(VLOOKUP(W287,'item gains&amp;losses'!A:EV,3,FALSE)),"",VLOOKUP(W287,'item gains&amp;losses'!A:EV,3,FALSE)),IF(F287="I",IF(ISERROR(VLOOKUP(W287,'item rev'!A:EV,3,FALSE)),"",VLOOKUP(W287,'item rev'!A:EV,3,FALSE)),IF(F287="e",IF(ISERROR(VLOOKUP(W287,'item exp'!A:BQ,3,FALSE)),"",VLOOKUP(W287,'item exp'!A:BQ,3,FALSE)))))</f>
        <v>IE010058001002000000000000000000000000</v>
      </c>
      <c r="V287" s="16" t="str">
        <f>IF($F287="gains/losses",IF(ISERROR(VLOOKUP($W287,'item gains&amp;losses'!$A:$EV,35,FALSE)),"",VLOOKUP($W287,'item gains&amp;losses'!$A:$EV,35,FALSE)),IF($F287="I",IF(ISERROR(VLOOKUP($W287,'item rev'!$A:$EV,34,FALSE)),"",VLOOKUP($W287,'item rev'!$A:$EV,34,FALSE)),IF($F287="e",IF(ISERROR(VLOOKUP($W287,'item exp'!$A:$BQ,35,FALSE)),"",VLOOKUP($W287,'item exp'!$A:$BQ,35,FALSE)))))</f>
        <v>fd03dca7-ea15-4293-9ab3-1da45074ec7c</v>
      </c>
      <c r="W287" s="16" t="str">
        <f>VLOOKUP(E287,'items list'!B:D,3,FALSE)</f>
        <v>Expenditure: Operational Cost - Travel and Subsistence: Domestic - Daily Allowance</v>
      </c>
      <c r="X287" s="16" t="str">
        <f>IF(ISERROR(VLOOKUP($Z287,'reg ind'!$A:$AI,3,FALSE)),"",(VLOOKUP($Z287,'reg ind'!$A:$AI,3,FALSE)))</f>
        <v>RX002003001002003003006001000000000000</v>
      </c>
      <c r="Y287" s="16" t="str">
        <f>IF(ISERROR(VLOOKUP($Z287,'reg ind'!$A:$AI,35,FALSE)),"",(VLOOKUP($Z287,'reg ind'!$A:$AI,35,FALSE)))</f>
        <v>f2564b3b-f64a-4df4-9e78-f1a994736e35</v>
      </c>
      <c r="Z287" s="16" t="s">
        <v>4358</v>
      </c>
      <c r="AA287" s="16" t="str">
        <f>IF(ISERROR(VLOOKUP($AC287,costing!$A:$BP,3,FALSE)),"",(VLOOKUP($AC287,costing!$A:$BP,3,FALSE)))</f>
        <v>CO002004000000000000000000000000000000</v>
      </c>
      <c r="AB287" s="16" t="str">
        <f>IF(ISERROR(VLOOKUP($AC287,costing!$A:$BP,35,FALSE)),"",(VLOOKUP($AC287,costing!$A:$BP,35,FALSE)))</f>
        <v>47c7ba65-c270-4a7f-91ba-3842eb629ddf</v>
      </c>
      <c r="AC287" s="16" t="s">
        <v>4368</v>
      </c>
    </row>
    <row r="288" spans="1:29" x14ac:dyDescent="0.2">
      <c r="A288" s="184"/>
      <c r="B288" s="184">
        <v>10</v>
      </c>
      <c r="C288" s="184">
        <v>12</v>
      </c>
      <c r="D288" s="184">
        <f t="shared" si="13"/>
        <v>5019</v>
      </c>
      <c r="E288" s="184">
        <v>1289</v>
      </c>
      <c r="F288" s="184" t="s">
        <v>662</v>
      </c>
      <c r="G288" s="188" t="s">
        <v>22</v>
      </c>
      <c r="H288" s="16" t="s">
        <v>25</v>
      </c>
      <c r="I288" s="16" t="s">
        <v>28</v>
      </c>
      <c r="J288" s="16" t="s">
        <v>34</v>
      </c>
      <c r="K288" s="16"/>
      <c r="L288" s="16"/>
      <c r="M288" s="16"/>
      <c r="N288" s="16" t="str">
        <f>IF(ISERROR(VLOOKUP($P288,#REF!,4,FALSE)),"",(VLOOKUP($P288,#REF!,4,FALSE)))</f>
        <v/>
      </c>
      <c r="O288" s="16" t="str">
        <f>IF(ISERROR(VLOOKUP($P288,#REF!,34,FALSE)),"",(VLOOKUP($P288,#REF!,34,FALSE)))</f>
        <v/>
      </c>
      <c r="P288" s="16" t="s">
        <v>906</v>
      </c>
      <c r="Q288" s="16" t="e">
        <f>VLOOKUP(C288,'functional class'!B:E,3,FALSE)</f>
        <v>#N/A</v>
      </c>
      <c r="R288" s="16" t="str">
        <f>IF(ISERROR(VLOOKUP($T288,'Funding 5.4'!$A:$BP,3,FALSE)),"",(VLOOKUP($T288,'Funding 5.4'!$A:$BP,3,FALSE)))</f>
        <v>FD001003001002000000000000000000000000</v>
      </c>
      <c r="S288" s="16" t="str">
        <f>IF(ISERROR(VLOOKUP($T288,'Funding 5.4'!$A:$BP,35,FALSE)),"",(VLOOKUP($T288,'Funding 5.4'!$A:$BP,35,FALSE)))</f>
        <v>5692f970-c29c-4044-80d7-1bcdbdd34348</v>
      </c>
      <c r="T288" s="16" t="s">
        <v>1087</v>
      </c>
      <c r="U288" s="16" t="str">
        <f>IF(F288="gains/losses",IF(ISERROR(VLOOKUP(W288,'item gains&amp;losses'!A:EV,3,FALSE)),"",VLOOKUP(W288,'item gains&amp;losses'!A:EV,3,FALSE)),IF(F288="I",IF(ISERROR(VLOOKUP(W288,'item rev'!A:EV,3,FALSE)),"",VLOOKUP(W288,'item rev'!A:EV,3,FALSE)),IF(F288="e",IF(ISERROR(VLOOKUP(W288,'item exp'!A:BQ,3,FALSE)),"",VLOOKUP(W288,'item exp'!A:BQ,3,FALSE)))))</f>
        <v>IE010058001003000000000000000000000000</v>
      </c>
      <c r="V288" s="16" t="str">
        <f>IF($F288="gains/losses",IF(ISERROR(VLOOKUP($W288,'item gains&amp;losses'!$A:$EV,35,FALSE)),"",VLOOKUP($W288,'item gains&amp;losses'!$A:$EV,35,FALSE)),IF($F288="I",IF(ISERROR(VLOOKUP($W288,'item rev'!$A:$EV,34,FALSE)),"",VLOOKUP($W288,'item rev'!$A:$EV,34,FALSE)),IF($F288="e",IF(ISERROR(VLOOKUP($W288,'item exp'!$A:$BQ,35,FALSE)),"",VLOOKUP($W288,'item exp'!$A:$BQ,35,FALSE)))))</f>
        <v>44fd58bf-087c-42a6-99bb-d946fa5a66d3</v>
      </c>
      <c r="W288" s="16" t="str">
        <f>VLOOKUP(E288,'items list'!B:D,3,FALSE)</f>
        <v>Expenditure: Operational Cost - Travel and Subsistence: Domestic - Food and Beverage (Served)</v>
      </c>
      <c r="X288" s="16" t="str">
        <f>IF(ISERROR(VLOOKUP($Z288,'reg ind'!$A:$AI,3,FALSE)),"",(VLOOKUP($Z288,'reg ind'!$A:$AI,3,FALSE)))</f>
        <v>RX002003001002003003006001000000000000</v>
      </c>
      <c r="Y288" s="16" t="str">
        <f>IF(ISERROR(VLOOKUP($Z288,'reg ind'!$A:$AI,35,FALSE)),"",(VLOOKUP($Z288,'reg ind'!$A:$AI,35,FALSE)))</f>
        <v>f2564b3b-f64a-4df4-9e78-f1a994736e35</v>
      </c>
      <c r="Z288" s="16" t="s">
        <v>4358</v>
      </c>
      <c r="AA288" s="16" t="str">
        <f>IF(ISERROR(VLOOKUP($AC288,costing!$A:$BP,3,FALSE)),"",(VLOOKUP($AC288,costing!$A:$BP,3,FALSE)))</f>
        <v>CO002004000000000000000000000000000000</v>
      </c>
      <c r="AB288" s="16" t="str">
        <f>IF(ISERROR(VLOOKUP($AC288,costing!$A:$BP,35,FALSE)),"",(VLOOKUP($AC288,costing!$A:$BP,35,FALSE)))</f>
        <v>47c7ba65-c270-4a7f-91ba-3842eb629ddf</v>
      </c>
      <c r="AC288" s="16" t="s">
        <v>4368</v>
      </c>
    </row>
    <row r="289" spans="1:29" x14ac:dyDescent="0.2">
      <c r="A289" s="184"/>
      <c r="B289" s="184">
        <v>10</v>
      </c>
      <c r="C289" s="184">
        <v>12</v>
      </c>
      <c r="D289" s="184">
        <f t="shared" si="13"/>
        <v>5019</v>
      </c>
      <c r="E289" s="184">
        <v>1290</v>
      </c>
      <c r="F289" s="184" t="s">
        <v>662</v>
      </c>
      <c r="G289" s="188" t="s">
        <v>22</v>
      </c>
      <c r="H289" s="16" t="s">
        <v>25</v>
      </c>
      <c r="I289" s="16" t="s">
        <v>28</v>
      </c>
      <c r="J289" s="16" t="s">
        <v>34</v>
      </c>
      <c r="K289" s="16"/>
      <c r="L289" s="16"/>
      <c r="M289" s="16"/>
      <c r="N289" s="16" t="str">
        <f>IF(ISERROR(VLOOKUP($P289,#REF!,4,FALSE)),"",(VLOOKUP($P289,#REF!,4,FALSE)))</f>
        <v/>
      </c>
      <c r="O289" s="16" t="str">
        <f>IF(ISERROR(VLOOKUP($P289,#REF!,34,FALSE)),"",(VLOOKUP($P289,#REF!,34,FALSE)))</f>
        <v/>
      </c>
      <c r="P289" s="16" t="s">
        <v>906</v>
      </c>
      <c r="Q289" s="16" t="e">
        <f>VLOOKUP(C289,'functional class'!B:E,3,FALSE)</f>
        <v>#N/A</v>
      </c>
      <c r="R289" s="16" t="str">
        <f>IF(ISERROR(VLOOKUP($T289,'Funding 5.4'!$A:$BP,3,FALSE)),"",(VLOOKUP($T289,'Funding 5.4'!$A:$BP,3,FALSE)))</f>
        <v>FD001003001002000000000000000000000000</v>
      </c>
      <c r="S289" s="16" t="str">
        <f>IF(ISERROR(VLOOKUP($T289,'Funding 5.4'!$A:$BP,35,FALSE)),"",(VLOOKUP($T289,'Funding 5.4'!$A:$BP,35,FALSE)))</f>
        <v>5692f970-c29c-4044-80d7-1bcdbdd34348</v>
      </c>
      <c r="T289" s="16" t="s">
        <v>1087</v>
      </c>
      <c r="U289" s="16" t="str">
        <f>IF(F289="gains/losses",IF(ISERROR(VLOOKUP(W289,'item gains&amp;losses'!A:EV,3,FALSE)),"",VLOOKUP(W289,'item gains&amp;losses'!A:EV,3,FALSE)),IF(F289="I",IF(ISERROR(VLOOKUP(W289,'item rev'!A:EV,3,FALSE)),"",VLOOKUP(W289,'item rev'!A:EV,3,FALSE)),IF(F289="e",IF(ISERROR(VLOOKUP(W289,'item exp'!A:BQ,3,FALSE)),"",VLOOKUP(W289,'item exp'!A:BQ,3,FALSE)))))</f>
        <v>IE010058001004000000000000000000000000</v>
      </c>
      <c r="V289" s="16" t="str">
        <f>IF($F289="gains/losses",IF(ISERROR(VLOOKUP($W289,'item gains&amp;losses'!$A:$EV,35,FALSE)),"",VLOOKUP($W289,'item gains&amp;losses'!$A:$EV,35,FALSE)),IF($F289="I",IF(ISERROR(VLOOKUP($W289,'item rev'!$A:$EV,34,FALSE)),"",VLOOKUP($W289,'item rev'!$A:$EV,34,FALSE)),IF($F289="e",IF(ISERROR(VLOOKUP($W289,'item exp'!$A:$BQ,35,FALSE)),"",VLOOKUP($W289,'item exp'!$A:$BQ,35,FALSE)))))</f>
        <v>99341a8f-bc98-49aa-bcd7-73e525774f45</v>
      </c>
      <c r="W289" s="16" t="str">
        <f>VLOOKUP(E289,'items list'!B:D,3,FALSE)</f>
        <v>Expenditure: Operational Cost - Travel and Subsistence: Domestic - Incidental Cost</v>
      </c>
      <c r="X289" s="16" t="str">
        <f>IF(ISERROR(VLOOKUP($Z289,'reg ind'!$A:$AI,3,FALSE)),"",(VLOOKUP($Z289,'reg ind'!$A:$AI,3,FALSE)))</f>
        <v>RX002003001002003003006001000000000000</v>
      </c>
      <c r="Y289" s="16" t="str">
        <f>IF(ISERROR(VLOOKUP($Z289,'reg ind'!$A:$AI,35,FALSE)),"",(VLOOKUP($Z289,'reg ind'!$A:$AI,35,FALSE)))</f>
        <v>f2564b3b-f64a-4df4-9e78-f1a994736e35</v>
      </c>
      <c r="Z289" s="16" t="s">
        <v>4358</v>
      </c>
      <c r="AA289" s="16" t="str">
        <f>IF(ISERROR(VLOOKUP($AC289,costing!$A:$BP,3,FALSE)),"",(VLOOKUP($AC289,costing!$A:$BP,3,FALSE)))</f>
        <v>CO002004000000000000000000000000000000</v>
      </c>
      <c r="AB289" s="16" t="str">
        <f>IF(ISERROR(VLOOKUP($AC289,costing!$A:$BP,35,FALSE)),"",(VLOOKUP($AC289,costing!$A:$BP,35,FALSE)))</f>
        <v>47c7ba65-c270-4a7f-91ba-3842eb629ddf</v>
      </c>
      <c r="AC289" s="16" t="s">
        <v>4368</v>
      </c>
    </row>
    <row r="290" spans="1:29" x14ac:dyDescent="0.2">
      <c r="A290" s="184"/>
      <c r="B290" s="184">
        <v>10</v>
      </c>
      <c r="C290" s="184">
        <v>12</v>
      </c>
      <c r="D290" s="184">
        <f t="shared" si="13"/>
        <v>5020</v>
      </c>
      <c r="E290" s="184">
        <v>1291</v>
      </c>
      <c r="F290" s="184" t="s">
        <v>662</v>
      </c>
      <c r="G290" s="188" t="s">
        <v>22</v>
      </c>
      <c r="H290" s="16" t="s">
        <v>25</v>
      </c>
      <c r="I290" s="16" t="s">
        <v>28</v>
      </c>
      <c r="J290" s="16" t="s">
        <v>34</v>
      </c>
      <c r="K290" s="16"/>
      <c r="L290" s="16"/>
      <c r="M290" s="16"/>
      <c r="N290" s="16" t="str">
        <f>IF(ISERROR(VLOOKUP($P290,#REF!,4,FALSE)),"",(VLOOKUP($P290,#REF!,4,FALSE)))</f>
        <v/>
      </c>
      <c r="O290" s="16" t="str">
        <f>IF(ISERROR(VLOOKUP($P290,#REF!,34,FALSE)),"",(VLOOKUP($P290,#REF!,34,FALSE)))</f>
        <v/>
      </c>
      <c r="P290" s="16" t="s">
        <v>906</v>
      </c>
      <c r="Q290" s="16" t="e">
        <f>VLOOKUP(C290,'functional class'!B:E,3,FALSE)</f>
        <v>#N/A</v>
      </c>
      <c r="R290" s="16" t="str">
        <f>IF(ISERROR(VLOOKUP($T290,'Funding 5.4'!$A:$BP,3,FALSE)),"",(VLOOKUP($T290,'Funding 5.4'!$A:$BP,3,FALSE)))</f>
        <v>FD001003001002000000000000000000000000</v>
      </c>
      <c r="S290" s="16" t="str">
        <f>IF(ISERROR(VLOOKUP($T290,'Funding 5.4'!$A:$BP,35,FALSE)),"",(VLOOKUP($T290,'Funding 5.4'!$A:$BP,35,FALSE)))</f>
        <v>5692f970-c29c-4044-80d7-1bcdbdd34348</v>
      </c>
      <c r="T290" s="16" t="s">
        <v>1087</v>
      </c>
      <c r="U290" s="16" t="str">
        <f>IF(F290="gains/losses",IF(ISERROR(VLOOKUP(W290,'item gains&amp;losses'!A:EV,3,FALSE)),"",VLOOKUP(W290,'item gains&amp;losses'!A:EV,3,FALSE)),IF(F290="I",IF(ISERROR(VLOOKUP(W290,'item rev'!A:EV,3,FALSE)),"",VLOOKUP(W290,'item rev'!A:EV,3,FALSE)),IF(F290="e",IF(ISERROR(VLOOKUP(W290,'item exp'!A:BQ,3,FALSE)),"",VLOOKUP(W290,'item exp'!A:BQ,3,FALSE)))))</f>
        <v>IE010058001005000000000000000000000000</v>
      </c>
      <c r="V290" s="16" t="str">
        <f>IF($F290="gains/losses",IF(ISERROR(VLOOKUP($W290,'item gains&amp;losses'!$A:$EV,35,FALSE)),"",VLOOKUP($W290,'item gains&amp;losses'!$A:$EV,35,FALSE)),IF($F290="I",IF(ISERROR(VLOOKUP($W290,'item rev'!$A:$EV,34,FALSE)),"",VLOOKUP($W290,'item rev'!$A:$EV,34,FALSE)),IF($F290="e",IF(ISERROR(VLOOKUP($W290,'item exp'!$A:$BQ,35,FALSE)),"",VLOOKUP($W290,'item exp'!$A:$BQ,35,FALSE)))))</f>
        <v>515adde0-5131-469b-9765-7e0f8d1c7882</v>
      </c>
      <c r="W290" s="16" t="str">
        <f>VLOOKUP(E290,'items list'!B:D,3,FALSE)</f>
        <v>Expenditure: Operational Cost - Travel and Subsistence: Domestic - Transport without Operator</v>
      </c>
      <c r="X290" s="16" t="str">
        <f>IF(ISERROR(VLOOKUP($Z290,'reg ind'!$A:$AI,3,FALSE)),"",(VLOOKUP($Z290,'reg ind'!$A:$AI,3,FALSE)))</f>
        <v>RX002003001002003003006001000000000000</v>
      </c>
      <c r="Y290" s="16" t="str">
        <f>IF(ISERROR(VLOOKUP($Z290,'reg ind'!$A:$AI,35,FALSE)),"",(VLOOKUP($Z290,'reg ind'!$A:$AI,35,FALSE)))</f>
        <v>f2564b3b-f64a-4df4-9e78-f1a994736e35</v>
      </c>
      <c r="Z290" s="16" t="s">
        <v>4358</v>
      </c>
      <c r="AA290" s="16" t="str">
        <f>IF(ISERROR(VLOOKUP($AC290,costing!$A:$BP,3,FALSE)),"",(VLOOKUP($AC290,costing!$A:$BP,3,FALSE)))</f>
        <v>CO002004000000000000000000000000000000</v>
      </c>
      <c r="AB290" s="16" t="str">
        <f>IF(ISERROR(VLOOKUP($AC290,costing!$A:$BP,35,FALSE)),"",(VLOOKUP($AC290,costing!$A:$BP,35,FALSE)))</f>
        <v>47c7ba65-c270-4a7f-91ba-3842eb629ddf</v>
      </c>
      <c r="AC290" s="16" t="s">
        <v>4368</v>
      </c>
    </row>
    <row r="291" spans="1:29" x14ac:dyDescent="0.2">
      <c r="A291" s="184"/>
      <c r="B291" s="184">
        <v>10</v>
      </c>
      <c r="C291" s="184">
        <v>12</v>
      </c>
      <c r="D291" s="184">
        <f t="shared" si="13"/>
        <v>5020</v>
      </c>
      <c r="E291" s="184">
        <v>1292</v>
      </c>
      <c r="F291" s="184" t="s">
        <v>662</v>
      </c>
      <c r="G291" s="188" t="s">
        <v>22</v>
      </c>
      <c r="H291" s="16" t="s">
        <v>25</v>
      </c>
      <c r="I291" s="16" t="s">
        <v>28</v>
      </c>
      <c r="J291" s="16" t="s">
        <v>34</v>
      </c>
      <c r="K291" s="16"/>
      <c r="L291" s="16"/>
      <c r="M291" s="16"/>
      <c r="N291" s="16" t="str">
        <f>IF(ISERROR(VLOOKUP($P291,#REF!,4,FALSE)),"",(VLOOKUP($P291,#REF!,4,FALSE)))</f>
        <v/>
      </c>
      <c r="O291" s="16" t="str">
        <f>IF(ISERROR(VLOOKUP($P291,#REF!,34,FALSE)),"",(VLOOKUP($P291,#REF!,34,FALSE)))</f>
        <v/>
      </c>
      <c r="P291" s="16" t="s">
        <v>906</v>
      </c>
      <c r="Q291" s="16" t="e">
        <f>VLOOKUP(C291,'functional class'!B:E,3,FALSE)</f>
        <v>#N/A</v>
      </c>
      <c r="R291" s="16" t="str">
        <f>IF(ISERROR(VLOOKUP($T291,'Funding 5.4'!$A:$BP,3,FALSE)),"",(VLOOKUP($T291,'Funding 5.4'!$A:$BP,3,FALSE)))</f>
        <v>FD001003001002000000000000000000000000</v>
      </c>
      <c r="S291" s="16" t="str">
        <f>IF(ISERROR(VLOOKUP($T291,'Funding 5.4'!$A:$BP,35,FALSE)),"",(VLOOKUP($T291,'Funding 5.4'!$A:$BP,35,FALSE)))</f>
        <v>5692f970-c29c-4044-80d7-1bcdbdd34348</v>
      </c>
      <c r="T291" s="16" t="s">
        <v>1087</v>
      </c>
      <c r="U291" s="16" t="str">
        <f>IF(F291="gains/losses",IF(ISERROR(VLOOKUP(W291,'item gains&amp;losses'!A:EV,3,FALSE)),"",VLOOKUP(W291,'item gains&amp;losses'!A:EV,3,FALSE)),IF(F291="I",IF(ISERROR(VLOOKUP(W291,'item rev'!A:EV,3,FALSE)),"",VLOOKUP(W291,'item rev'!A:EV,3,FALSE)),IF(F291="e",IF(ISERROR(VLOOKUP(W291,'item exp'!A:BQ,3,FALSE)),"",VLOOKUP(W291,'item exp'!A:BQ,3,FALSE)))))</f>
        <v>IE010058001005001000000000000000000000</v>
      </c>
      <c r="V291" s="16" t="str">
        <f>IF($F291="gains/losses",IF(ISERROR(VLOOKUP($W291,'item gains&amp;losses'!$A:$EV,35,FALSE)),"",VLOOKUP($W291,'item gains&amp;losses'!$A:$EV,35,FALSE)),IF($F291="I",IF(ISERROR(VLOOKUP($W291,'item rev'!$A:$EV,34,FALSE)),"",VLOOKUP($W291,'item rev'!$A:$EV,34,FALSE)),IF($F291="e",IF(ISERROR(VLOOKUP($W291,'item exp'!$A:$BQ,35,FALSE)),"",VLOOKUP($W291,'item exp'!$A:$BQ,35,FALSE)))))</f>
        <v>2a922f34-70d6-4fa2-9b4e-c723bb0b9589</v>
      </c>
      <c r="W291" s="16" t="str">
        <f>VLOOKUP(E291,'items list'!B:D,3,FALSE)</f>
        <v>Expenditure: Operational Cost - Travel and Subsistence: Domestic - Transport without Operator: Car Rental</v>
      </c>
      <c r="X291" s="16" t="str">
        <f>IF(ISERROR(VLOOKUP($Z291,'reg ind'!$A:$AI,3,FALSE)),"",(VLOOKUP($Z291,'reg ind'!$A:$AI,3,FALSE)))</f>
        <v>RX002003001002003003006001000000000000</v>
      </c>
      <c r="Y291" s="16" t="str">
        <f>IF(ISERROR(VLOOKUP($Z291,'reg ind'!$A:$AI,35,FALSE)),"",(VLOOKUP($Z291,'reg ind'!$A:$AI,35,FALSE)))</f>
        <v>f2564b3b-f64a-4df4-9e78-f1a994736e35</v>
      </c>
      <c r="Z291" s="16" t="s">
        <v>4358</v>
      </c>
      <c r="AA291" s="16" t="str">
        <f>IF(ISERROR(VLOOKUP($AC291,costing!$A:$BP,3,FALSE)),"",(VLOOKUP($AC291,costing!$A:$BP,3,FALSE)))</f>
        <v>CO002004000000000000000000000000000000</v>
      </c>
      <c r="AB291" s="16" t="str">
        <f>IF(ISERROR(VLOOKUP($AC291,costing!$A:$BP,35,FALSE)),"",(VLOOKUP($AC291,costing!$A:$BP,35,FALSE)))</f>
        <v>47c7ba65-c270-4a7f-91ba-3842eb629ddf</v>
      </c>
      <c r="AC291" s="16" t="s">
        <v>4368</v>
      </c>
    </row>
    <row r="292" spans="1:29" x14ac:dyDescent="0.2">
      <c r="A292" s="184"/>
      <c r="B292" s="184">
        <v>10</v>
      </c>
      <c r="C292" s="184">
        <v>12</v>
      </c>
      <c r="D292" s="184">
        <f t="shared" si="13"/>
        <v>5021</v>
      </c>
      <c r="E292" s="184">
        <v>1293</v>
      </c>
      <c r="F292" s="184" t="s">
        <v>662</v>
      </c>
      <c r="G292" s="188" t="s">
        <v>22</v>
      </c>
      <c r="H292" s="16" t="s">
        <v>25</v>
      </c>
      <c r="I292" s="16" t="s">
        <v>28</v>
      </c>
      <c r="J292" s="16" t="s">
        <v>34</v>
      </c>
      <c r="K292" s="16"/>
      <c r="L292" s="16"/>
      <c r="M292" s="16"/>
      <c r="N292" s="16" t="str">
        <f>IF(ISERROR(VLOOKUP($P292,#REF!,4,FALSE)),"",(VLOOKUP($P292,#REF!,4,FALSE)))</f>
        <v/>
      </c>
      <c r="O292" s="16" t="str">
        <f>IF(ISERROR(VLOOKUP($P292,#REF!,34,FALSE)),"",(VLOOKUP($P292,#REF!,34,FALSE)))</f>
        <v/>
      </c>
      <c r="P292" s="16" t="s">
        <v>906</v>
      </c>
      <c r="Q292" s="16" t="e">
        <f>VLOOKUP(C292,'functional class'!B:E,3,FALSE)</f>
        <v>#N/A</v>
      </c>
      <c r="R292" s="16" t="str">
        <f>IF(ISERROR(VLOOKUP($T292,'Funding 5.4'!$A:$BP,3,FALSE)),"",(VLOOKUP($T292,'Funding 5.4'!$A:$BP,3,FALSE)))</f>
        <v>FD001003001002000000000000000000000000</v>
      </c>
      <c r="S292" s="16" t="str">
        <f>IF(ISERROR(VLOOKUP($T292,'Funding 5.4'!$A:$BP,35,FALSE)),"",(VLOOKUP($T292,'Funding 5.4'!$A:$BP,35,FALSE)))</f>
        <v>5692f970-c29c-4044-80d7-1bcdbdd34348</v>
      </c>
      <c r="T292" s="16" t="s">
        <v>1087</v>
      </c>
      <c r="U292" s="16" t="str">
        <f>IF(F292="gains/losses",IF(ISERROR(VLOOKUP(W292,'item gains&amp;losses'!A:EV,3,FALSE)),"",VLOOKUP(W292,'item gains&amp;losses'!A:EV,3,FALSE)),IF(F292="I",IF(ISERROR(VLOOKUP(W292,'item rev'!A:EV,3,FALSE)),"",VLOOKUP(W292,'item rev'!A:EV,3,FALSE)),IF(F292="e",IF(ISERROR(VLOOKUP(W292,'item exp'!A:BQ,3,FALSE)),"",VLOOKUP(W292,'item exp'!A:BQ,3,FALSE)))))</f>
        <v>IE010058001005002000000000000000000000</v>
      </c>
      <c r="V292" s="16" t="str">
        <f>IF($F292="gains/losses",IF(ISERROR(VLOOKUP($W292,'item gains&amp;losses'!$A:$EV,35,FALSE)),"",VLOOKUP($W292,'item gains&amp;losses'!$A:$EV,35,FALSE)),IF($F292="I",IF(ISERROR(VLOOKUP($W292,'item rev'!$A:$EV,34,FALSE)),"",VLOOKUP($W292,'item rev'!$A:$EV,34,FALSE)),IF($F292="e",IF(ISERROR(VLOOKUP($W292,'item exp'!$A:$BQ,35,FALSE)),"",VLOOKUP($W292,'item exp'!$A:$BQ,35,FALSE)))))</f>
        <v>61acaf9b-3176-43fd-b290-2701b18f617f</v>
      </c>
      <c r="W292" s="16" t="str">
        <f>VLOOKUP(E292,'items list'!B:D,3,FALSE)</f>
        <v>Expenditure: Operational Cost - Travel and Subsistence: Domestic - Transport without Operator: Own Transport</v>
      </c>
      <c r="X292" s="16" t="str">
        <f>IF(ISERROR(VLOOKUP($Z292,'reg ind'!$A:$AI,3,FALSE)),"",(VLOOKUP($Z292,'reg ind'!$A:$AI,3,FALSE)))</f>
        <v>RX002003001002003003006001000000000000</v>
      </c>
      <c r="Y292" s="16" t="str">
        <f>IF(ISERROR(VLOOKUP($Z292,'reg ind'!$A:$AI,35,FALSE)),"",(VLOOKUP($Z292,'reg ind'!$A:$AI,35,FALSE)))</f>
        <v>f2564b3b-f64a-4df4-9e78-f1a994736e35</v>
      </c>
      <c r="Z292" s="16" t="s">
        <v>4358</v>
      </c>
      <c r="AA292" s="16" t="str">
        <f>IF(ISERROR(VLOOKUP($AC292,costing!$A:$BP,3,FALSE)),"",(VLOOKUP($AC292,costing!$A:$BP,3,FALSE)))</f>
        <v>CO002004000000000000000000000000000000</v>
      </c>
      <c r="AB292" s="16" t="str">
        <f>IF(ISERROR(VLOOKUP($AC292,costing!$A:$BP,35,FALSE)),"",(VLOOKUP($AC292,costing!$A:$BP,35,FALSE)))</f>
        <v>47c7ba65-c270-4a7f-91ba-3842eb629ddf</v>
      </c>
      <c r="AC292" s="16" t="s">
        <v>4368</v>
      </c>
    </row>
    <row r="293" spans="1:29" x14ac:dyDescent="0.2">
      <c r="A293" s="184"/>
      <c r="B293" s="184">
        <v>10</v>
      </c>
      <c r="C293" s="184">
        <v>12</v>
      </c>
      <c r="D293" s="184">
        <f t="shared" si="13"/>
        <v>5021</v>
      </c>
      <c r="E293" s="184">
        <v>1294</v>
      </c>
      <c r="F293" s="184" t="s">
        <v>662</v>
      </c>
      <c r="G293" s="188" t="s">
        <v>22</v>
      </c>
      <c r="H293" s="16" t="s">
        <v>25</v>
      </c>
      <c r="I293" s="16" t="s">
        <v>28</v>
      </c>
      <c r="J293" s="16" t="s">
        <v>34</v>
      </c>
      <c r="K293" s="16"/>
      <c r="L293" s="16"/>
      <c r="M293" s="16"/>
      <c r="N293" s="16" t="str">
        <f>IF(ISERROR(VLOOKUP($P293,#REF!,4,FALSE)),"",(VLOOKUP($P293,#REF!,4,FALSE)))</f>
        <v/>
      </c>
      <c r="O293" s="16" t="str">
        <f>IF(ISERROR(VLOOKUP($P293,#REF!,34,FALSE)),"",(VLOOKUP($P293,#REF!,34,FALSE)))</f>
        <v/>
      </c>
      <c r="P293" s="16" t="s">
        <v>906</v>
      </c>
      <c r="Q293" s="16" t="e">
        <f>VLOOKUP(C293,'functional class'!B:E,3,FALSE)</f>
        <v>#N/A</v>
      </c>
      <c r="R293" s="16" t="str">
        <f>IF(ISERROR(VLOOKUP($T293,'Funding 5.4'!$A:$BP,3,FALSE)),"",(VLOOKUP($T293,'Funding 5.4'!$A:$BP,3,FALSE)))</f>
        <v>FD001003001002000000000000000000000000</v>
      </c>
      <c r="S293" s="16" t="str">
        <f>IF(ISERROR(VLOOKUP($T293,'Funding 5.4'!$A:$BP,35,FALSE)),"",(VLOOKUP($T293,'Funding 5.4'!$A:$BP,35,FALSE)))</f>
        <v>5692f970-c29c-4044-80d7-1bcdbdd34348</v>
      </c>
      <c r="T293" s="16" t="s">
        <v>1087</v>
      </c>
      <c r="U293" s="16" t="str">
        <f>IF(F293="gains/losses",IF(ISERROR(VLOOKUP(W293,'item gains&amp;losses'!A:EV,3,FALSE)),"",VLOOKUP(W293,'item gains&amp;losses'!A:EV,3,FALSE)),IF(F293="I",IF(ISERROR(VLOOKUP(W293,'item rev'!A:EV,3,FALSE)),"",VLOOKUP(W293,'item rev'!A:EV,3,FALSE)),IF(F293="e",IF(ISERROR(VLOOKUP(W293,'item exp'!A:BQ,3,FALSE)),"",VLOOKUP(W293,'item exp'!A:BQ,3,FALSE)))))</f>
        <v>IE010058001006000000000000000000000000</v>
      </c>
      <c r="V293" s="16" t="str">
        <f>IF($F293="gains/losses",IF(ISERROR(VLOOKUP($W293,'item gains&amp;losses'!$A:$EV,35,FALSE)),"",VLOOKUP($W293,'item gains&amp;losses'!$A:$EV,35,FALSE)),IF($F293="I",IF(ISERROR(VLOOKUP($W293,'item rev'!$A:$EV,34,FALSE)),"",VLOOKUP($W293,'item rev'!$A:$EV,34,FALSE)),IF($F293="e",IF(ISERROR(VLOOKUP($W293,'item exp'!$A:$BQ,35,FALSE)),"",VLOOKUP($W293,'item exp'!$A:$BQ,35,FALSE)))))</f>
        <v>a36fdf82-1d4b-4244-8464-b5621f53f1d5</v>
      </c>
      <c r="W293" s="16" t="str">
        <f>VLOOKUP(E293,'items list'!B:D,3,FALSE)</f>
        <v>Expenditure: Operational Cost - Travel and Subsistence: Domestic - Transport with Operator</v>
      </c>
      <c r="X293" s="16" t="str">
        <f>IF(ISERROR(VLOOKUP($Z293,'reg ind'!$A:$AI,3,FALSE)),"",(VLOOKUP($Z293,'reg ind'!$A:$AI,3,FALSE)))</f>
        <v>RX002003001002003003006001000000000000</v>
      </c>
      <c r="Y293" s="16" t="str">
        <f>IF(ISERROR(VLOOKUP($Z293,'reg ind'!$A:$AI,35,FALSE)),"",(VLOOKUP($Z293,'reg ind'!$A:$AI,35,FALSE)))</f>
        <v>f2564b3b-f64a-4df4-9e78-f1a994736e35</v>
      </c>
      <c r="Z293" s="16" t="s">
        <v>4358</v>
      </c>
      <c r="AA293" s="16" t="str">
        <f>IF(ISERROR(VLOOKUP($AC293,costing!$A:$BP,3,FALSE)),"",(VLOOKUP($AC293,costing!$A:$BP,3,FALSE)))</f>
        <v>CO002004000000000000000000000000000000</v>
      </c>
      <c r="AB293" s="16" t="str">
        <f>IF(ISERROR(VLOOKUP($AC293,costing!$A:$BP,35,FALSE)),"",(VLOOKUP($AC293,costing!$A:$BP,35,FALSE)))</f>
        <v>47c7ba65-c270-4a7f-91ba-3842eb629ddf</v>
      </c>
      <c r="AC293" s="16" t="s">
        <v>4368</v>
      </c>
    </row>
    <row r="294" spans="1:29" x14ac:dyDescent="0.2">
      <c r="A294" s="184"/>
      <c r="B294" s="184">
        <v>10</v>
      </c>
      <c r="C294" s="184">
        <v>12</v>
      </c>
      <c r="D294" s="184">
        <f t="shared" si="13"/>
        <v>5022</v>
      </c>
      <c r="E294" s="184">
        <v>1295</v>
      </c>
      <c r="F294" s="184" t="s">
        <v>662</v>
      </c>
      <c r="G294" s="188" t="s">
        <v>22</v>
      </c>
      <c r="H294" s="16" t="s">
        <v>25</v>
      </c>
      <c r="I294" s="16" t="s">
        <v>28</v>
      </c>
      <c r="J294" s="16" t="s">
        <v>34</v>
      </c>
      <c r="K294" s="16"/>
      <c r="L294" s="16"/>
      <c r="M294" s="16"/>
      <c r="N294" s="16" t="str">
        <f>IF(ISERROR(VLOOKUP($P294,#REF!,4,FALSE)),"",(VLOOKUP($P294,#REF!,4,FALSE)))</f>
        <v/>
      </c>
      <c r="O294" s="16" t="str">
        <f>IF(ISERROR(VLOOKUP($P294,#REF!,34,FALSE)),"",(VLOOKUP($P294,#REF!,34,FALSE)))</f>
        <v/>
      </c>
      <c r="P294" s="16" t="s">
        <v>906</v>
      </c>
      <c r="Q294" s="16" t="e">
        <f>VLOOKUP(C294,'functional class'!B:E,3,FALSE)</f>
        <v>#N/A</v>
      </c>
      <c r="R294" s="16" t="str">
        <f>IF(ISERROR(VLOOKUP($T294,'Funding 5.4'!$A:$BP,3,FALSE)),"",(VLOOKUP($T294,'Funding 5.4'!$A:$BP,3,FALSE)))</f>
        <v>FD001003001002000000000000000000000000</v>
      </c>
      <c r="S294" s="16" t="str">
        <f>IF(ISERROR(VLOOKUP($T294,'Funding 5.4'!$A:$BP,35,FALSE)),"",(VLOOKUP($T294,'Funding 5.4'!$A:$BP,35,FALSE)))</f>
        <v>5692f970-c29c-4044-80d7-1bcdbdd34348</v>
      </c>
      <c r="T294" s="16" t="s">
        <v>1087</v>
      </c>
      <c r="U294" s="16" t="str">
        <f>IF(F294="gains/losses",IF(ISERROR(VLOOKUP(W294,'item gains&amp;losses'!A:EV,3,FALSE)),"",VLOOKUP(W294,'item gains&amp;losses'!A:EV,3,FALSE)),IF(F294="I",IF(ISERROR(VLOOKUP(W294,'item rev'!A:EV,3,FALSE)),"",VLOOKUP(W294,'item rev'!A:EV,3,FALSE)),IF(F294="e",IF(ISERROR(VLOOKUP(W294,'item exp'!A:BQ,3,FALSE)),"",VLOOKUP(W294,'item exp'!A:BQ,3,FALSE)))))</f>
        <v>IE010058001006001000000000000000000000</v>
      </c>
      <c r="V294" s="16" t="str">
        <f>IF($F294="gains/losses",IF(ISERROR(VLOOKUP($W294,'item gains&amp;losses'!$A:$EV,35,FALSE)),"",VLOOKUP($W294,'item gains&amp;losses'!$A:$EV,35,FALSE)),IF($F294="I",IF(ISERROR(VLOOKUP($W294,'item rev'!$A:$EV,34,FALSE)),"",VLOOKUP($W294,'item rev'!$A:$EV,34,FALSE)),IF($F294="e",IF(ISERROR(VLOOKUP($W294,'item exp'!$A:$BQ,35,FALSE)),"",VLOOKUP($W294,'item exp'!$A:$BQ,35,FALSE)))))</f>
        <v>9fb53c97-d0a2-4180-9dc3-383e2bfdfb93</v>
      </c>
      <c r="W294" s="16" t="str">
        <f>VLOOKUP(E294,'items list'!B:D,3,FALSE)</f>
        <v>Expenditure: Operational Cost - Travel and Subsistence: Domestic - Transport with Operator: Other Transport Provider</v>
      </c>
      <c r="X294" s="16" t="str">
        <f>IF(ISERROR(VLOOKUP($Z294,'reg ind'!$A:$AI,3,FALSE)),"",(VLOOKUP($Z294,'reg ind'!$A:$AI,3,FALSE)))</f>
        <v>RX002003001002003003006001000000000000</v>
      </c>
      <c r="Y294" s="16" t="str">
        <f>IF(ISERROR(VLOOKUP($Z294,'reg ind'!$A:$AI,35,FALSE)),"",(VLOOKUP($Z294,'reg ind'!$A:$AI,35,FALSE)))</f>
        <v>f2564b3b-f64a-4df4-9e78-f1a994736e35</v>
      </c>
      <c r="Z294" s="16" t="s">
        <v>4358</v>
      </c>
      <c r="AA294" s="16" t="str">
        <f>IF(ISERROR(VLOOKUP($AC294,costing!$A:$BP,3,FALSE)),"",(VLOOKUP($AC294,costing!$A:$BP,3,FALSE)))</f>
        <v>CO002004000000000000000000000000000000</v>
      </c>
      <c r="AB294" s="16" t="str">
        <f>IF(ISERROR(VLOOKUP($AC294,costing!$A:$BP,35,FALSE)),"",(VLOOKUP($AC294,costing!$A:$BP,35,FALSE)))</f>
        <v>47c7ba65-c270-4a7f-91ba-3842eb629ddf</v>
      </c>
      <c r="AC294" s="16" t="s">
        <v>4368</v>
      </c>
    </row>
    <row r="295" spans="1:29" x14ac:dyDescent="0.2">
      <c r="A295" s="184"/>
      <c r="B295" s="184">
        <v>10</v>
      </c>
      <c r="C295" s="184">
        <v>12</v>
      </c>
      <c r="D295" s="184">
        <f t="shared" si="13"/>
        <v>5022</v>
      </c>
      <c r="E295" s="184">
        <v>1296</v>
      </c>
      <c r="F295" s="184" t="s">
        <v>662</v>
      </c>
      <c r="G295" s="188" t="s">
        <v>22</v>
      </c>
      <c r="H295" s="16" t="s">
        <v>25</v>
      </c>
      <c r="I295" s="16" t="s">
        <v>28</v>
      </c>
      <c r="J295" s="16" t="s">
        <v>34</v>
      </c>
      <c r="K295" s="16"/>
      <c r="L295" s="16"/>
      <c r="M295" s="16"/>
      <c r="N295" s="16" t="str">
        <f>IF(ISERROR(VLOOKUP($P295,#REF!,4,FALSE)),"",(VLOOKUP($P295,#REF!,4,FALSE)))</f>
        <v/>
      </c>
      <c r="O295" s="16" t="str">
        <f>IF(ISERROR(VLOOKUP($P295,#REF!,34,FALSE)),"",(VLOOKUP($P295,#REF!,34,FALSE)))</f>
        <v/>
      </c>
      <c r="P295" s="16" t="s">
        <v>906</v>
      </c>
      <c r="Q295" s="16" t="e">
        <f>VLOOKUP(C295,'functional class'!B:E,3,FALSE)</f>
        <v>#N/A</v>
      </c>
      <c r="R295" s="16" t="str">
        <f>IF(ISERROR(VLOOKUP($T295,'Funding 5.4'!$A:$BP,3,FALSE)),"",(VLOOKUP($T295,'Funding 5.4'!$A:$BP,3,FALSE)))</f>
        <v>FD001003001002000000000000000000000000</v>
      </c>
      <c r="S295" s="16" t="str">
        <f>IF(ISERROR(VLOOKUP($T295,'Funding 5.4'!$A:$BP,35,FALSE)),"",(VLOOKUP($T295,'Funding 5.4'!$A:$BP,35,FALSE)))</f>
        <v>5692f970-c29c-4044-80d7-1bcdbdd34348</v>
      </c>
      <c r="T295" s="16" t="s">
        <v>1087</v>
      </c>
      <c r="U295" s="16" t="str">
        <f>IF(F295="gains/losses",IF(ISERROR(VLOOKUP(W295,'item gains&amp;losses'!A:EV,3,FALSE)),"",VLOOKUP(W295,'item gains&amp;losses'!A:EV,3,FALSE)),IF(F295="I",IF(ISERROR(VLOOKUP(W295,'item rev'!A:EV,3,FALSE)),"",VLOOKUP(W295,'item rev'!A:EV,3,FALSE)),IF(F295="e",IF(ISERROR(VLOOKUP(W295,'item exp'!A:BQ,3,FALSE)),"",VLOOKUP(W295,'item exp'!A:BQ,3,FALSE)))))</f>
        <v>IE010058001006002000000000000000000000</v>
      </c>
      <c r="V295" s="16" t="str">
        <f>IF($F295="gains/losses",IF(ISERROR(VLOOKUP($W295,'item gains&amp;losses'!$A:$EV,35,FALSE)),"",VLOOKUP($W295,'item gains&amp;losses'!$A:$EV,35,FALSE)),IF($F295="I",IF(ISERROR(VLOOKUP($W295,'item rev'!$A:$EV,34,FALSE)),"",VLOOKUP($W295,'item rev'!$A:$EV,34,FALSE)),IF($F295="e",IF(ISERROR(VLOOKUP($W295,'item exp'!$A:$BQ,35,FALSE)),"",VLOOKUP($W295,'item exp'!$A:$BQ,35,FALSE)))))</f>
        <v>941ea6f2-9086-467c-a268-e929b062533f</v>
      </c>
      <c r="W295" s="16" t="str">
        <f>VLOOKUP(E295,'items list'!B:D,3,FALSE)</f>
        <v>Expenditure: Operational Cost - Travel and Subsistence: Domestic - Transport with Operator: Public Transport</v>
      </c>
      <c r="X295" s="16" t="str">
        <f>IF(ISERROR(VLOOKUP($Z295,'reg ind'!$A:$AI,3,FALSE)),"",(VLOOKUP($Z295,'reg ind'!$A:$AI,3,FALSE)))</f>
        <v>RX002003001002003003006001000000000000</v>
      </c>
      <c r="Y295" s="16" t="str">
        <f>IF(ISERROR(VLOOKUP($Z295,'reg ind'!$A:$AI,35,FALSE)),"",(VLOOKUP($Z295,'reg ind'!$A:$AI,35,FALSE)))</f>
        <v>f2564b3b-f64a-4df4-9e78-f1a994736e35</v>
      </c>
      <c r="Z295" s="16" t="s">
        <v>4358</v>
      </c>
      <c r="AA295" s="16" t="str">
        <f>IF(ISERROR(VLOOKUP($AC295,costing!$A:$BP,3,FALSE)),"",(VLOOKUP($AC295,costing!$A:$BP,3,FALSE)))</f>
        <v>CO002004000000000000000000000000000000</v>
      </c>
      <c r="AB295" s="16" t="str">
        <f>IF(ISERROR(VLOOKUP($AC295,costing!$A:$BP,35,FALSE)),"",(VLOOKUP($AC295,costing!$A:$BP,35,FALSE)))</f>
        <v>47c7ba65-c270-4a7f-91ba-3842eb629ddf</v>
      </c>
      <c r="AC295" s="16" t="s">
        <v>4368</v>
      </c>
    </row>
    <row r="296" spans="1:29" x14ac:dyDescent="0.2">
      <c r="A296" s="184"/>
      <c r="B296" s="184">
        <v>10</v>
      </c>
      <c r="C296" s="184">
        <v>12</v>
      </c>
      <c r="D296" s="184">
        <f t="shared" si="13"/>
        <v>5023</v>
      </c>
      <c r="E296" s="184">
        <v>1297</v>
      </c>
      <c r="F296" s="184" t="s">
        <v>662</v>
      </c>
      <c r="G296" s="188" t="s">
        <v>22</v>
      </c>
      <c r="H296" s="16" t="s">
        <v>25</v>
      </c>
      <c r="I296" s="16" t="s">
        <v>28</v>
      </c>
      <c r="J296" s="16" t="s">
        <v>34</v>
      </c>
      <c r="K296" s="16"/>
      <c r="L296" s="16"/>
      <c r="M296" s="16"/>
      <c r="N296" s="16" t="str">
        <f>IF(ISERROR(VLOOKUP($P296,#REF!,4,FALSE)),"",(VLOOKUP($P296,#REF!,4,FALSE)))</f>
        <v/>
      </c>
      <c r="O296" s="16" t="str">
        <f>IF(ISERROR(VLOOKUP($P296,#REF!,34,FALSE)),"",(VLOOKUP($P296,#REF!,34,FALSE)))</f>
        <v/>
      </c>
      <c r="P296" s="16" t="s">
        <v>906</v>
      </c>
      <c r="Q296" s="16" t="e">
        <f>VLOOKUP(C296,'functional class'!B:E,3,FALSE)</f>
        <v>#N/A</v>
      </c>
      <c r="R296" s="16" t="str">
        <f>IF(ISERROR(VLOOKUP($T296,'Funding 5.4'!$A:$BP,3,FALSE)),"",(VLOOKUP($T296,'Funding 5.4'!$A:$BP,3,FALSE)))</f>
        <v>FD001003001002000000000000000000000000</v>
      </c>
      <c r="S296" s="16" t="str">
        <f>IF(ISERROR(VLOOKUP($T296,'Funding 5.4'!$A:$BP,35,FALSE)),"",(VLOOKUP($T296,'Funding 5.4'!$A:$BP,35,FALSE)))</f>
        <v>5692f970-c29c-4044-80d7-1bcdbdd34348</v>
      </c>
      <c r="T296" s="16" t="s">
        <v>1087</v>
      </c>
      <c r="U296" s="16" t="str">
        <f>IF(F296="gains/losses",IF(ISERROR(VLOOKUP(W296,'item gains&amp;losses'!A:EV,3,FALSE)),"",VLOOKUP(W296,'item gains&amp;losses'!A:EV,3,FALSE)),IF(F296="I",IF(ISERROR(VLOOKUP(W296,'item rev'!A:EV,3,FALSE)),"",VLOOKUP(W296,'item rev'!A:EV,3,FALSE)),IF(F296="e",IF(ISERROR(VLOOKUP(W296,'item exp'!A:BQ,3,FALSE)),"",VLOOKUP(W296,'item exp'!A:BQ,3,FALSE)))))</f>
        <v>IE010058001006002001000000000000000000</v>
      </c>
      <c r="V296" s="16" t="str">
        <f>IF($F296="gains/losses",IF(ISERROR(VLOOKUP($W296,'item gains&amp;losses'!$A:$EV,35,FALSE)),"",VLOOKUP($W296,'item gains&amp;losses'!$A:$EV,35,FALSE)),IF($F296="I",IF(ISERROR(VLOOKUP($W296,'item rev'!$A:$EV,34,FALSE)),"",VLOOKUP($W296,'item rev'!$A:$EV,34,FALSE)),IF($F296="e",IF(ISERROR(VLOOKUP($W296,'item exp'!$A:$BQ,35,FALSE)),"",VLOOKUP($W296,'item exp'!$A:$BQ,35,FALSE)))))</f>
        <v>69d006a8-c744-42ce-8df1-c1fd4bb61aa6</v>
      </c>
      <c r="W296" s="16" t="str">
        <f>VLOOKUP(E296,'items list'!B:D,3,FALSE)</f>
        <v>Expenditure: Operational Cost - Travel and Subsistence: Domestic - Transport with Operator: Public Transport - Air Transport</v>
      </c>
      <c r="X296" s="16" t="str">
        <f>IF(ISERROR(VLOOKUP($Z296,'reg ind'!$A:$AI,3,FALSE)),"",(VLOOKUP($Z296,'reg ind'!$A:$AI,3,FALSE)))</f>
        <v>RX002003001002003003006001000000000000</v>
      </c>
      <c r="Y296" s="16" t="str">
        <f>IF(ISERROR(VLOOKUP($Z296,'reg ind'!$A:$AI,35,FALSE)),"",(VLOOKUP($Z296,'reg ind'!$A:$AI,35,FALSE)))</f>
        <v>f2564b3b-f64a-4df4-9e78-f1a994736e35</v>
      </c>
      <c r="Z296" s="16" t="s">
        <v>4358</v>
      </c>
      <c r="AA296" s="16" t="str">
        <f>IF(ISERROR(VLOOKUP($AC296,costing!$A:$BP,3,FALSE)),"",(VLOOKUP($AC296,costing!$A:$BP,3,FALSE)))</f>
        <v>CO002004000000000000000000000000000000</v>
      </c>
      <c r="AB296" s="16" t="str">
        <f>IF(ISERROR(VLOOKUP($AC296,costing!$A:$BP,35,FALSE)),"",(VLOOKUP($AC296,costing!$A:$BP,35,FALSE)))</f>
        <v>47c7ba65-c270-4a7f-91ba-3842eb629ddf</v>
      </c>
      <c r="AC296" s="16" t="s">
        <v>4368</v>
      </c>
    </row>
    <row r="297" spans="1:29" x14ac:dyDescent="0.2">
      <c r="A297" s="184"/>
      <c r="B297" s="184">
        <v>10</v>
      </c>
      <c r="C297" s="184">
        <v>12</v>
      </c>
      <c r="D297" s="184">
        <f t="shared" si="13"/>
        <v>5023</v>
      </c>
      <c r="E297" s="184">
        <v>1298</v>
      </c>
      <c r="F297" s="184" t="s">
        <v>662</v>
      </c>
      <c r="G297" s="188" t="s">
        <v>22</v>
      </c>
      <c r="H297" s="16" t="s">
        <v>25</v>
      </c>
      <c r="I297" s="16" t="s">
        <v>28</v>
      </c>
      <c r="J297" s="16" t="s">
        <v>34</v>
      </c>
      <c r="K297" s="16"/>
      <c r="L297" s="16"/>
      <c r="M297" s="16"/>
      <c r="N297" s="16" t="str">
        <f>IF(ISERROR(VLOOKUP($P297,#REF!,4,FALSE)),"",(VLOOKUP($P297,#REF!,4,FALSE)))</f>
        <v/>
      </c>
      <c r="O297" s="16" t="str">
        <f>IF(ISERROR(VLOOKUP($P297,#REF!,34,FALSE)),"",(VLOOKUP($P297,#REF!,34,FALSE)))</f>
        <v/>
      </c>
      <c r="P297" s="16" t="s">
        <v>906</v>
      </c>
      <c r="Q297" s="16" t="e">
        <f>VLOOKUP(C297,'functional class'!B:E,3,FALSE)</f>
        <v>#N/A</v>
      </c>
      <c r="R297" s="16" t="str">
        <f>IF(ISERROR(VLOOKUP($T297,'Funding 5.4'!$A:$BP,3,FALSE)),"",(VLOOKUP($T297,'Funding 5.4'!$A:$BP,3,FALSE)))</f>
        <v>FD001003001002000000000000000000000000</v>
      </c>
      <c r="S297" s="16" t="str">
        <f>IF(ISERROR(VLOOKUP($T297,'Funding 5.4'!$A:$BP,35,FALSE)),"",(VLOOKUP($T297,'Funding 5.4'!$A:$BP,35,FALSE)))</f>
        <v>5692f970-c29c-4044-80d7-1bcdbdd34348</v>
      </c>
      <c r="T297" s="16" t="s">
        <v>1087</v>
      </c>
      <c r="U297" s="16" t="str">
        <f>IF(F297="gains/losses",IF(ISERROR(VLOOKUP(W297,'item gains&amp;losses'!A:EV,3,FALSE)),"",VLOOKUP(W297,'item gains&amp;losses'!A:EV,3,FALSE)),IF(F297="I",IF(ISERROR(VLOOKUP(W297,'item rev'!A:EV,3,FALSE)),"",VLOOKUP(W297,'item rev'!A:EV,3,FALSE)),IF(F297="e",IF(ISERROR(VLOOKUP(W297,'item exp'!A:BQ,3,FALSE)),"",VLOOKUP(W297,'item exp'!A:BQ,3,FALSE)))))</f>
        <v>IE010058001006002002000000000000000000</v>
      </c>
      <c r="V297" s="16" t="str">
        <f>IF($F297="gains/losses",IF(ISERROR(VLOOKUP($W297,'item gains&amp;losses'!$A:$EV,35,FALSE)),"",VLOOKUP($W297,'item gains&amp;losses'!$A:$EV,35,FALSE)),IF($F297="I",IF(ISERROR(VLOOKUP($W297,'item rev'!$A:$EV,34,FALSE)),"",VLOOKUP($W297,'item rev'!$A:$EV,34,FALSE)),IF($F297="e",IF(ISERROR(VLOOKUP($W297,'item exp'!$A:$BQ,35,FALSE)),"",VLOOKUP($W297,'item exp'!$A:$BQ,35,FALSE)))))</f>
        <v>8ef87ebe-d2e8-428c-a87e-f847bd8bb52e</v>
      </c>
      <c r="W297" s="16" t="str">
        <f>VLOOKUP(E297,'items list'!B:D,3,FALSE)</f>
        <v>Expenditure: Operational Cost - Travel and Subsistence: Domestic - Transport with Operator: Public Transport - Railway Transport</v>
      </c>
      <c r="X297" s="16" t="str">
        <f>IF(ISERROR(VLOOKUP($Z297,'reg ind'!$A:$AI,3,FALSE)),"",(VLOOKUP($Z297,'reg ind'!$A:$AI,3,FALSE)))</f>
        <v>RX002003001002003003006001000000000000</v>
      </c>
      <c r="Y297" s="16" t="str">
        <f>IF(ISERROR(VLOOKUP($Z297,'reg ind'!$A:$AI,35,FALSE)),"",(VLOOKUP($Z297,'reg ind'!$A:$AI,35,FALSE)))</f>
        <v>f2564b3b-f64a-4df4-9e78-f1a994736e35</v>
      </c>
      <c r="Z297" s="16" t="s">
        <v>4358</v>
      </c>
      <c r="AA297" s="16" t="str">
        <f>IF(ISERROR(VLOOKUP($AC297,costing!$A:$BP,3,FALSE)),"",(VLOOKUP($AC297,costing!$A:$BP,3,FALSE)))</f>
        <v>CO002004000000000000000000000000000000</v>
      </c>
      <c r="AB297" s="16" t="str">
        <f>IF(ISERROR(VLOOKUP($AC297,costing!$A:$BP,35,FALSE)),"",(VLOOKUP($AC297,costing!$A:$BP,35,FALSE)))</f>
        <v>47c7ba65-c270-4a7f-91ba-3842eb629ddf</v>
      </c>
      <c r="AC297" s="16" t="s">
        <v>4368</v>
      </c>
    </row>
    <row r="298" spans="1:29" x14ac:dyDescent="0.2">
      <c r="A298" s="184"/>
      <c r="B298" s="184">
        <v>10</v>
      </c>
      <c r="C298" s="184">
        <v>12</v>
      </c>
      <c r="D298" s="184">
        <f t="shared" si="13"/>
        <v>5024</v>
      </c>
      <c r="E298" s="184">
        <v>1299</v>
      </c>
      <c r="F298" s="184" t="s">
        <v>662</v>
      </c>
      <c r="G298" s="188" t="s">
        <v>22</v>
      </c>
      <c r="H298" s="16" t="s">
        <v>25</v>
      </c>
      <c r="I298" s="16" t="s">
        <v>28</v>
      </c>
      <c r="J298" s="16" t="s">
        <v>34</v>
      </c>
      <c r="K298" s="16"/>
      <c r="L298" s="16"/>
      <c r="M298" s="16"/>
      <c r="N298" s="16" t="str">
        <f>IF(ISERROR(VLOOKUP($P298,#REF!,4,FALSE)),"",(VLOOKUP($P298,#REF!,4,FALSE)))</f>
        <v/>
      </c>
      <c r="O298" s="16" t="str">
        <f>IF(ISERROR(VLOOKUP($P298,#REF!,34,FALSE)),"",(VLOOKUP($P298,#REF!,34,FALSE)))</f>
        <v/>
      </c>
      <c r="P298" s="16" t="s">
        <v>906</v>
      </c>
      <c r="Q298" s="16" t="e">
        <f>VLOOKUP(C298,'functional class'!B:E,3,FALSE)</f>
        <v>#N/A</v>
      </c>
      <c r="R298" s="16" t="str">
        <f>IF(ISERROR(VLOOKUP($T298,'Funding 5.4'!$A:$BP,3,FALSE)),"",(VLOOKUP($T298,'Funding 5.4'!$A:$BP,3,FALSE)))</f>
        <v>FD001003001002000000000000000000000000</v>
      </c>
      <c r="S298" s="16" t="str">
        <f>IF(ISERROR(VLOOKUP($T298,'Funding 5.4'!$A:$BP,35,FALSE)),"",(VLOOKUP($T298,'Funding 5.4'!$A:$BP,35,FALSE)))</f>
        <v>5692f970-c29c-4044-80d7-1bcdbdd34348</v>
      </c>
      <c r="T298" s="16" t="s">
        <v>1087</v>
      </c>
      <c r="U298" s="16" t="str">
        <f>IF(F298="gains/losses",IF(ISERROR(VLOOKUP(W298,'item gains&amp;losses'!A:EV,3,FALSE)),"",VLOOKUP(W298,'item gains&amp;losses'!A:EV,3,FALSE)),IF(F298="I",IF(ISERROR(VLOOKUP(W298,'item rev'!A:EV,3,FALSE)),"",VLOOKUP(W298,'item rev'!A:EV,3,FALSE)),IF(F298="e",IF(ISERROR(VLOOKUP(W298,'item exp'!A:BQ,3,FALSE)),"",VLOOKUP(W298,'item exp'!A:BQ,3,FALSE)))))</f>
        <v>IE010058001006002003000000000000000000</v>
      </c>
      <c r="V298" s="16" t="str">
        <f>IF($F298="gains/losses",IF(ISERROR(VLOOKUP($W298,'item gains&amp;losses'!$A:$EV,35,FALSE)),"",VLOOKUP($W298,'item gains&amp;losses'!$A:$EV,35,FALSE)),IF($F298="I",IF(ISERROR(VLOOKUP($W298,'item rev'!$A:$EV,34,FALSE)),"",VLOOKUP($W298,'item rev'!$A:$EV,34,FALSE)),IF($F298="e",IF(ISERROR(VLOOKUP($W298,'item exp'!$A:$BQ,35,FALSE)),"",VLOOKUP($W298,'item exp'!$A:$BQ,35,FALSE)))))</f>
        <v>f901836a-ecda-4fc5-a6c8-8917a0e7a6cd</v>
      </c>
      <c r="W298" s="16" t="str">
        <f>VLOOKUP(E298,'items list'!B:D,3,FALSE)</f>
        <v>Expenditure: Operational Cost - Travel and Subsistence: Domestic - Transport with Operator: Public Transport - Road Transport</v>
      </c>
      <c r="X298" s="16" t="str">
        <f>IF(ISERROR(VLOOKUP($Z298,'reg ind'!$A:$AI,3,FALSE)),"",(VLOOKUP($Z298,'reg ind'!$A:$AI,3,FALSE)))</f>
        <v>RX002003001002003003006001000000000000</v>
      </c>
      <c r="Y298" s="16" t="str">
        <f>IF(ISERROR(VLOOKUP($Z298,'reg ind'!$A:$AI,35,FALSE)),"",(VLOOKUP($Z298,'reg ind'!$A:$AI,35,FALSE)))</f>
        <v>f2564b3b-f64a-4df4-9e78-f1a994736e35</v>
      </c>
      <c r="Z298" s="16" t="s">
        <v>4358</v>
      </c>
      <c r="AA298" s="16" t="str">
        <f>IF(ISERROR(VLOOKUP($AC298,costing!$A:$BP,3,FALSE)),"",(VLOOKUP($AC298,costing!$A:$BP,3,FALSE)))</f>
        <v>CO002004000000000000000000000000000000</v>
      </c>
      <c r="AB298" s="16" t="str">
        <f>IF(ISERROR(VLOOKUP($AC298,costing!$A:$BP,35,FALSE)),"",(VLOOKUP($AC298,costing!$A:$BP,35,FALSE)))</f>
        <v>47c7ba65-c270-4a7f-91ba-3842eb629ddf</v>
      </c>
      <c r="AC298" s="16" t="s">
        <v>4368</v>
      </c>
    </row>
    <row r="299" spans="1:29" x14ac:dyDescent="0.2">
      <c r="A299" s="184"/>
      <c r="B299" s="184">
        <v>10</v>
      </c>
      <c r="C299" s="184">
        <v>12</v>
      </c>
      <c r="D299" s="184">
        <f t="shared" si="13"/>
        <v>5024</v>
      </c>
      <c r="E299" s="184">
        <v>1300</v>
      </c>
      <c r="F299" s="184" t="s">
        <v>662</v>
      </c>
      <c r="G299" s="188" t="s">
        <v>22</v>
      </c>
      <c r="H299" s="16" t="s">
        <v>25</v>
      </c>
      <c r="I299" s="16" t="s">
        <v>28</v>
      </c>
      <c r="J299" s="16" t="s">
        <v>34</v>
      </c>
      <c r="K299" s="16"/>
      <c r="L299" s="16"/>
      <c r="M299" s="16"/>
      <c r="N299" s="16" t="str">
        <f>IF(ISERROR(VLOOKUP($P299,#REF!,4,FALSE)),"",(VLOOKUP($P299,#REF!,4,FALSE)))</f>
        <v/>
      </c>
      <c r="O299" s="16" t="str">
        <f>IF(ISERROR(VLOOKUP($P299,#REF!,34,FALSE)),"",(VLOOKUP($P299,#REF!,34,FALSE)))</f>
        <v/>
      </c>
      <c r="P299" s="16" t="s">
        <v>906</v>
      </c>
      <c r="Q299" s="16" t="e">
        <f>VLOOKUP(C299,'functional class'!B:E,3,FALSE)</f>
        <v>#N/A</v>
      </c>
      <c r="R299" s="16" t="str">
        <f>IF(ISERROR(VLOOKUP($T299,'Funding 5.4'!$A:$BP,3,FALSE)),"",(VLOOKUP($T299,'Funding 5.4'!$A:$BP,3,FALSE)))</f>
        <v>FD001003001002000000000000000000000000</v>
      </c>
      <c r="S299" s="16" t="str">
        <f>IF(ISERROR(VLOOKUP($T299,'Funding 5.4'!$A:$BP,35,FALSE)),"",(VLOOKUP($T299,'Funding 5.4'!$A:$BP,35,FALSE)))</f>
        <v>5692f970-c29c-4044-80d7-1bcdbdd34348</v>
      </c>
      <c r="T299" s="16" t="s">
        <v>1087</v>
      </c>
      <c r="U299" s="16" t="str">
        <f>IF(F299="gains/losses",IF(ISERROR(VLOOKUP(W299,'item gains&amp;losses'!A:EV,3,FALSE)),"",VLOOKUP(W299,'item gains&amp;losses'!A:EV,3,FALSE)),IF(F299="I",IF(ISERROR(VLOOKUP(W299,'item rev'!A:EV,3,FALSE)),"",VLOOKUP(W299,'item rev'!A:EV,3,FALSE)),IF(F299="e",IF(ISERROR(VLOOKUP(W299,'item exp'!A:BQ,3,FALSE)),"",VLOOKUP(W299,'item exp'!A:BQ,3,FALSE)))))</f>
        <v>IE010058001006002004000000000000000000</v>
      </c>
      <c r="V299" s="16" t="str">
        <f>IF($F299="gains/losses",IF(ISERROR(VLOOKUP($W299,'item gains&amp;losses'!$A:$EV,35,FALSE)),"",VLOOKUP($W299,'item gains&amp;losses'!$A:$EV,35,FALSE)),IF($F299="I",IF(ISERROR(VLOOKUP($W299,'item rev'!$A:$EV,34,FALSE)),"",VLOOKUP($W299,'item rev'!$A:$EV,34,FALSE)),IF($F299="e",IF(ISERROR(VLOOKUP($W299,'item exp'!$A:$BQ,35,FALSE)),"",VLOOKUP($W299,'item exp'!$A:$BQ,35,FALSE)))))</f>
        <v>05f514de-83d7-4a67-bf2a-e8d43b70a600</v>
      </c>
      <c r="W299" s="16" t="str">
        <f>VLOOKUP(E299,'items list'!B:D,3,FALSE)</f>
        <v>Expenditure: Operational Cost - Travel and Subsistence: Domestic - Transport with Operator: Public Transport - Water Transport</v>
      </c>
      <c r="X299" s="16" t="str">
        <f>IF(ISERROR(VLOOKUP($Z299,'reg ind'!$A:$AI,3,FALSE)),"",(VLOOKUP($Z299,'reg ind'!$A:$AI,3,FALSE)))</f>
        <v>RX002003001002003003006001000000000000</v>
      </c>
      <c r="Y299" s="16" t="str">
        <f>IF(ISERROR(VLOOKUP($Z299,'reg ind'!$A:$AI,35,FALSE)),"",(VLOOKUP($Z299,'reg ind'!$A:$AI,35,FALSE)))</f>
        <v>f2564b3b-f64a-4df4-9e78-f1a994736e35</v>
      </c>
      <c r="Z299" s="16" t="s">
        <v>4358</v>
      </c>
      <c r="AA299" s="16" t="str">
        <f>IF(ISERROR(VLOOKUP($AC299,costing!$A:$BP,3,FALSE)),"",(VLOOKUP($AC299,costing!$A:$BP,3,FALSE)))</f>
        <v>CO002004000000000000000000000000000000</v>
      </c>
      <c r="AB299" s="16" t="str">
        <f>IF(ISERROR(VLOOKUP($AC299,costing!$A:$BP,35,FALSE)),"",(VLOOKUP($AC299,costing!$A:$BP,35,FALSE)))</f>
        <v>47c7ba65-c270-4a7f-91ba-3842eb629ddf</v>
      </c>
      <c r="AC299" s="16" t="s">
        <v>4368</v>
      </c>
    </row>
    <row r="300" spans="1:29" x14ac:dyDescent="0.2">
      <c r="A300" s="184"/>
      <c r="B300" s="184">
        <v>10</v>
      </c>
      <c r="C300" s="184">
        <v>12</v>
      </c>
      <c r="D300" s="184">
        <f t="shared" si="13"/>
        <v>5025</v>
      </c>
      <c r="E300" s="184">
        <v>1301</v>
      </c>
      <c r="F300" s="184" t="s">
        <v>662</v>
      </c>
      <c r="G300" s="188" t="s">
        <v>22</v>
      </c>
      <c r="H300" s="16" t="s">
        <v>25</v>
      </c>
      <c r="I300" s="16" t="s">
        <v>28</v>
      </c>
      <c r="J300" s="16" t="s">
        <v>34</v>
      </c>
      <c r="K300" s="16"/>
      <c r="L300" s="16"/>
      <c r="M300" s="16"/>
      <c r="N300" s="16" t="str">
        <f>IF(ISERROR(VLOOKUP($P300,#REF!,4,FALSE)),"",(VLOOKUP($P300,#REF!,4,FALSE)))</f>
        <v/>
      </c>
      <c r="O300" s="16" t="str">
        <f>IF(ISERROR(VLOOKUP($P300,#REF!,34,FALSE)),"",(VLOOKUP($P300,#REF!,34,FALSE)))</f>
        <v/>
      </c>
      <c r="P300" s="16" t="s">
        <v>906</v>
      </c>
      <c r="Q300" s="16" t="e">
        <f>VLOOKUP(C300,'functional class'!B:E,3,FALSE)</f>
        <v>#N/A</v>
      </c>
      <c r="R300" s="16" t="str">
        <f>IF(ISERROR(VLOOKUP($T300,'Funding 5.4'!$A:$BP,3,FALSE)),"",(VLOOKUP($T300,'Funding 5.4'!$A:$BP,3,FALSE)))</f>
        <v>FD001003001002000000000000000000000000</v>
      </c>
      <c r="S300" s="16" t="str">
        <f>IF(ISERROR(VLOOKUP($T300,'Funding 5.4'!$A:$BP,35,FALSE)),"",(VLOOKUP($T300,'Funding 5.4'!$A:$BP,35,FALSE)))</f>
        <v>5692f970-c29c-4044-80d7-1bcdbdd34348</v>
      </c>
      <c r="T300" s="16" t="s">
        <v>1087</v>
      </c>
      <c r="U300" s="16" t="str">
        <f>IF(F300="gains/losses",IF(ISERROR(VLOOKUP(W300,'item gains&amp;losses'!A:EV,3,FALSE)),"",VLOOKUP(W300,'item gains&amp;losses'!A:EV,3,FALSE)),IF(F300="I",IF(ISERROR(VLOOKUP(W300,'item rev'!A:EV,3,FALSE)),"",VLOOKUP(W300,'item rev'!A:EV,3,FALSE)),IF(F300="e",IF(ISERROR(VLOOKUP(W300,'item exp'!A:BQ,3,FALSE)),"",VLOOKUP(W300,'item exp'!A:BQ,3,FALSE)))))</f>
        <v>IE010058002000000000000000000000000000</v>
      </c>
      <c r="V300" s="16" t="str">
        <f>IF($F300="gains/losses",IF(ISERROR(VLOOKUP($W300,'item gains&amp;losses'!$A:$EV,35,FALSE)),"",VLOOKUP($W300,'item gains&amp;losses'!$A:$EV,35,FALSE)),IF($F300="I",IF(ISERROR(VLOOKUP($W300,'item rev'!$A:$EV,34,FALSE)),"",VLOOKUP($W300,'item rev'!$A:$EV,34,FALSE)),IF($F300="e",IF(ISERROR(VLOOKUP($W300,'item exp'!$A:$BQ,35,FALSE)),"",VLOOKUP($W300,'item exp'!$A:$BQ,35,FALSE)))))</f>
        <v>af73ad57-5a79-4dd9-9ce6-1495045080b8</v>
      </c>
      <c r="W300" s="16" t="str">
        <f>VLOOKUP(E300,'items list'!B:D,3,FALSE)</f>
        <v>Expenditure: Operational Cost - Travel and Subsistence: Foreign</v>
      </c>
      <c r="X300" s="16" t="str">
        <f>IF(ISERROR(VLOOKUP($Z300,'reg ind'!$A:$AI,3,FALSE)),"",(VLOOKUP($Z300,'reg ind'!$A:$AI,3,FALSE)))</f>
        <v>RX002003001002003003006001000000000000</v>
      </c>
      <c r="Y300" s="16" t="str">
        <f>IF(ISERROR(VLOOKUP($Z300,'reg ind'!$A:$AI,35,FALSE)),"",(VLOOKUP($Z300,'reg ind'!$A:$AI,35,FALSE)))</f>
        <v>f2564b3b-f64a-4df4-9e78-f1a994736e35</v>
      </c>
      <c r="Z300" s="16" t="s">
        <v>4358</v>
      </c>
      <c r="AA300" s="16" t="str">
        <f>IF(ISERROR(VLOOKUP($AC300,costing!$A:$BP,3,FALSE)),"",(VLOOKUP($AC300,costing!$A:$BP,3,FALSE)))</f>
        <v>CO002004000000000000000000000000000000</v>
      </c>
      <c r="AB300" s="16" t="str">
        <f>IF(ISERROR(VLOOKUP($AC300,costing!$A:$BP,35,FALSE)),"",(VLOOKUP($AC300,costing!$A:$BP,35,FALSE)))</f>
        <v>47c7ba65-c270-4a7f-91ba-3842eb629ddf</v>
      </c>
      <c r="AC300" s="16" t="s">
        <v>4368</v>
      </c>
    </row>
    <row r="301" spans="1:29" x14ac:dyDescent="0.2">
      <c r="A301" s="184"/>
      <c r="B301" s="184">
        <v>10</v>
      </c>
      <c r="C301" s="184">
        <v>12</v>
      </c>
      <c r="D301" s="184">
        <f t="shared" si="13"/>
        <v>5025</v>
      </c>
      <c r="E301" s="184">
        <v>1302</v>
      </c>
      <c r="F301" s="184" t="s">
        <v>662</v>
      </c>
      <c r="G301" s="188" t="s">
        <v>22</v>
      </c>
      <c r="H301" s="16" t="s">
        <v>25</v>
      </c>
      <c r="I301" s="16" t="s">
        <v>28</v>
      </c>
      <c r="J301" s="16" t="s">
        <v>34</v>
      </c>
      <c r="K301" s="16"/>
      <c r="L301" s="16"/>
      <c r="M301" s="16"/>
      <c r="N301" s="16" t="str">
        <f>IF(ISERROR(VLOOKUP($P301,#REF!,4,FALSE)),"",(VLOOKUP($P301,#REF!,4,FALSE)))</f>
        <v/>
      </c>
      <c r="O301" s="16" t="str">
        <f>IF(ISERROR(VLOOKUP($P301,#REF!,34,FALSE)),"",(VLOOKUP($P301,#REF!,34,FALSE)))</f>
        <v/>
      </c>
      <c r="P301" s="16" t="s">
        <v>906</v>
      </c>
      <c r="Q301" s="16" t="e">
        <f>VLOOKUP(C301,'functional class'!B:E,3,FALSE)</f>
        <v>#N/A</v>
      </c>
      <c r="R301" s="16" t="str">
        <f>IF(ISERROR(VLOOKUP($T301,'Funding 5.4'!$A:$BP,3,FALSE)),"",(VLOOKUP($T301,'Funding 5.4'!$A:$BP,3,FALSE)))</f>
        <v>FD001003001002000000000000000000000000</v>
      </c>
      <c r="S301" s="16" t="str">
        <f>IF(ISERROR(VLOOKUP($T301,'Funding 5.4'!$A:$BP,35,FALSE)),"",(VLOOKUP($T301,'Funding 5.4'!$A:$BP,35,FALSE)))</f>
        <v>5692f970-c29c-4044-80d7-1bcdbdd34348</v>
      </c>
      <c r="T301" s="16" t="s">
        <v>1087</v>
      </c>
      <c r="U301" s="16" t="str">
        <f>IF(F301="gains/losses",IF(ISERROR(VLOOKUP(W301,'item gains&amp;losses'!A:EV,3,FALSE)),"",VLOOKUP(W301,'item gains&amp;losses'!A:EV,3,FALSE)),IF(F301="I",IF(ISERROR(VLOOKUP(W301,'item rev'!A:EV,3,FALSE)),"",VLOOKUP(W301,'item rev'!A:EV,3,FALSE)),IF(F301="e",IF(ISERROR(VLOOKUP(W301,'item exp'!A:BQ,3,FALSE)),"",VLOOKUP(W301,'item exp'!A:BQ,3,FALSE)))))</f>
        <v>IE010058002001000000000000000000000000</v>
      </c>
      <c r="V301" s="16" t="str">
        <f>IF($F301="gains/losses",IF(ISERROR(VLOOKUP($W301,'item gains&amp;losses'!$A:$EV,35,FALSE)),"",VLOOKUP($W301,'item gains&amp;losses'!$A:$EV,35,FALSE)),IF($F301="I",IF(ISERROR(VLOOKUP($W301,'item rev'!$A:$EV,34,FALSE)),"",VLOOKUP($W301,'item rev'!$A:$EV,34,FALSE)),IF($F301="e",IF(ISERROR(VLOOKUP($W301,'item exp'!$A:$BQ,35,FALSE)),"",VLOOKUP($W301,'item exp'!$A:$BQ,35,FALSE)))))</f>
        <v>a950ce9a-3622-4350-ad9b-3cf1a999a1e8</v>
      </c>
      <c r="W301" s="16" t="str">
        <f>VLOOKUP(E301,'items list'!B:D,3,FALSE)</f>
        <v>Expenditure: Operational Cost - Travel and Subsistence: Foreign - Accommodation</v>
      </c>
      <c r="X301" s="16" t="str">
        <f>IF(ISERROR(VLOOKUP($Z301,'reg ind'!$A:$AI,3,FALSE)),"",(VLOOKUP($Z301,'reg ind'!$A:$AI,3,FALSE)))</f>
        <v>RX002003001002003003006001000000000000</v>
      </c>
      <c r="Y301" s="16" t="str">
        <f>IF(ISERROR(VLOOKUP($Z301,'reg ind'!$A:$AI,35,FALSE)),"",(VLOOKUP($Z301,'reg ind'!$A:$AI,35,FALSE)))</f>
        <v>f2564b3b-f64a-4df4-9e78-f1a994736e35</v>
      </c>
      <c r="Z301" s="16" t="s">
        <v>4358</v>
      </c>
      <c r="AA301" s="16" t="str">
        <f>IF(ISERROR(VLOOKUP($AC301,costing!$A:$BP,3,FALSE)),"",(VLOOKUP($AC301,costing!$A:$BP,3,FALSE)))</f>
        <v>CO002004000000000000000000000000000000</v>
      </c>
      <c r="AB301" s="16" t="str">
        <f>IF(ISERROR(VLOOKUP($AC301,costing!$A:$BP,35,FALSE)),"",(VLOOKUP($AC301,costing!$A:$BP,35,FALSE)))</f>
        <v>47c7ba65-c270-4a7f-91ba-3842eb629ddf</v>
      </c>
      <c r="AC301" s="16" t="s">
        <v>4368</v>
      </c>
    </row>
    <row r="302" spans="1:29" x14ac:dyDescent="0.2">
      <c r="A302" s="184"/>
      <c r="B302" s="184">
        <v>10</v>
      </c>
      <c r="C302" s="184">
        <v>12</v>
      </c>
      <c r="D302" s="184">
        <f t="shared" si="13"/>
        <v>5026</v>
      </c>
      <c r="E302" s="184">
        <v>1303</v>
      </c>
      <c r="F302" s="184" t="s">
        <v>662</v>
      </c>
      <c r="G302" s="188" t="s">
        <v>22</v>
      </c>
      <c r="H302" s="16" t="s">
        <v>25</v>
      </c>
      <c r="I302" s="16" t="s">
        <v>28</v>
      </c>
      <c r="J302" s="16" t="s">
        <v>34</v>
      </c>
      <c r="K302" s="16"/>
      <c r="L302" s="16"/>
      <c r="M302" s="16"/>
      <c r="N302" s="16" t="str">
        <f>IF(ISERROR(VLOOKUP($P302,#REF!,4,FALSE)),"",(VLOOKUP($P302,#REF!,4,FALSE)))</f>
        <v/>
      </c>
      <c r="O302" s="16" t="str">
        <f>IF(ISERROR(VLOOKUP($P302,#REF!,34,FALSE)),"",(VLOOKUP($P302,#REF!,34,FALSE)))</f>
        <v/>
      </c>
      <c r="P302" s="16" t="s">
        <v>906</v>
      </c>
      <c r="Q302" s="16" t="e">
        <f>VLOOKUP(C302,'functional class'!B:E,3,FALSE)</f>
        <v>#N/A</v>
      </c>
      <c r="R302" s="16" t="str">
        <f>IF(ISERROR(VLOOKUP($T302,'Funding 5.4'!$A:$BP,3,FALSE)),"",(VLOOKUP($T302,'Funding 5.4'!$A:$BP,3,FALSE)))</f>
        <v>FD001003001002000000000000000000000000</v>
      </c>
      <c r="S302" s="16" t="str">
        <f>IF(ISERROR(VLOOKUP($T302,'Funding 5.4'!$A:$BP,35,FALSE)),"",(VLOOKUP($T302,'Funding 5.4'!$A:$BP,35,FALSE)))</f>
        <v>5692f970-c29c-4044-80d7-1bcdbdd34348</v>
      </c>
      <c r="T302" s="16" t="s">
        <v>1087</v>
      </c>
      <c r="U302" s="16" t="str">
        <f>IF(F302="gains/losses",IF(ISERROR(VLOOKUP(W302,'item gains&amp;losses'!A:EV,3,FALSE)),"",VLOOKUP(W302,'item gains&amp;losses'!A:EV,3,FALSE)),IF(F302="I",IF(ISERROR(VLOOKUP(W302,'item rev'!A:EV,3,FALSE)),"",VLOOKUP(W302,'item rev'!A:EV,3,FALSE)),IF(F302="e",IF(ISERROR(VLOOKUP(W302,'item exp'!A:BQ,3,FALSE)),"",VLOOKUP(W302,'item exp'!A:BQ,3,FALSE)))))</f>
        <v>IE010058002002000000000000000000000000</v>
      </c>
      <c r="V302" s="16" t="str">
        <f>IF($F302="gains/losses",IF(ISERROR(VLOOKUP($W302,'item gains&amp;losses'!$A:$EV,35,FALSE)),"",VLOOKUP($W302,'item gains&amp;losses'!$A:$EV,35,FALSE)),IF($F302="I",IF(ISERROR(VLOOKUP($W302,'item rev'!$A:$EV,34,FALSE)),"",VLOOKUP($W302,'item rev'!$A:$EV,34,FALSE)),IF($F302="e",IF(ISERROR(VLOOKUP($W302,'item exp'!$A:$BQ,35,FALSE)),"",VLOOKUP($W302,'item exp'!$A:$BQ,35,FALSE)))))</f>
        <v>406146fd-9ab6-4907-ab36-d47a5329b94d</v>
      </c>
      <c r="W302" s="16" t="str">
        <f>VLOOKUP(E302,'items list'!B:D,3,FALSE)</f>
        <v>Expenditure: Operational Cost - Travel and Subsistence: Foreign - Daily Allowance</v>
      </c>
      <c r="X302" s="16" t="str">
        <f>IF(ISERROR(VLOOKUP($Z302,'reg ind'!$A:$AI,3,FALSE)),"",(VLOOKUP($Z302,'reg ind'!$A:$AI,3,FALSE)))</f>
        <v>RX002003001002003003006001000000000000</v>
      </c>
      <c r="Y302" s="16" t="str">
        <f>IF(ISERROR(VLOOKUP($Z302,'reg ind'!$A:$AI,35,FALSE)),"",(VLOOKUP($Z302,'reg ind'!$A:$AI,35,FALSE)))</f>
        <v>f2564b3b-f64a-4df4-9e78-f1a994736e35</v>
      </c>
      <c r="Z302" s="16" t="s">
        <v>4358</v>
      </c>
      <c r="AA302" s="16" t="str">
        <f>IF(ISERROR(VLOOKUP($AC302,costing!$A:$BP,3,FALSE)),"",(VLOOKUP($AC302,costing!$A:$BP,3,FALSE)))</f>
        <v>CO002004000000000000000000000000000000</v>
      </c>
      <c r="AB302" s="16" t="str">
        <f>IF(ISERROR(VLOOKUP($AC302,costing!$A:$BP,35,FALSE)),"",(VLOOKUP($AC302,costing!$A:$BP,35,FALSE)))</f>
        <v>47c7ba65-c270-4a7f-91ba-3842eb629ddf</v>
      </c>
      <c r="AC302" s="16" t="s">
        <v>4368</v>
      </c>
    </row>
    <row r="303" spans="1:29" x14ac:dyDescent="0.2">
      <c r="A303" s="184"/>
      <c r="B303" s="184">
        <v>10</v>
      </c>
      <c r="C303" s="184">
        <v>12</v>
      </c>
      <c r="D303" s="184">
        <f t="shared" si="13"/>
        <v>5026</v>
      </c>
      <c r="E303" s="184">
        <v>1304</v>
      </c>
      <c r="F303" s="184" t="s">
        <v>662</v>
      </c>
      <c r="G303" s="188" t="s">
        <v>22</v>
      </c>
      <c r="H303" s="16" t="s">
        <v>25</v>
      </c>
      <c r="I303" s="16" t="s">
        <v>28</v>
      </c>
      <c r="J303" s="16" t="s">
        <v>34</v>
      </c>
      <c r="K303" s="16"/>
      <c r="L303" s="16"/>
      <c r="M303" s="16"/>
      <c r="N303" s="16" t="str">
        <f>IF(ISERROR(VLOOKUP($P303,#REF!,4,FALSE)),"",(VLOOKUP($P303,#REF!,4,FALSE)))</f>
        <v/>
      </c>
      <c r="O303" s="16" t="str">
        <f>IF(ISERROR(VLOOKUP($P303,#REF!,34,FALSE)),"",(VLOOKUP($P303,#REF!,34,FALSE)))</f>
        <v/>
      </c>
      <c r="P303" s="16" t="s">
        <v>906</v>
      </c>
      <c r="Q303" s="16" t="e">
        <f>VLOOKUP(C303,'functional class'!B:E,3,FALSE)</f>
        <v>#N/A</v>
      </c>
      <c r="R303" s="16" t="str">
        <f>IF(ISERROR(VLOOKUP($T303,'Funding 5.4'!$A:$BP,3,FALSE)),"",(VLOOKUP($T303,'Funding 5.4'!$A:$BP,3,FALSE)))</f>
        <v>FD001003001002000000000000000000000000</v>
      </c>
      <c r="S303" s="16" t="str">
        <f>IF(ISERROR(VLOOKUP($T303,'Funding 5.4'!$A:$BP,35,FALSE)),"",(VLOOKUP($T303,'Funding 5.4'!$A:$BP,35,FALSE)))</f>
        <v>5692f970-c29c-4044-80d7-1bcdbdd34348</v>
      </c>
      <c r="T303" s="16" t="s">
        <v>1087</v>
      </c>
      <c r="U303" s="16" t="str">
        <f>IF(F303="gains/losses",IF(ISERROR(VLOOKUP(W303,'item gains&amp;losses'!A:EV,3,FALSE)),"",VLOOKUP(W303,'item gains&amp;losses'!A:EV,3,FALSE)),IF(F303="I",IF(ISERROR(VLOOKUP(W303,'item rev'!A:EV,3,FALSE)),"",VLOOKUP(W303,'item rev'!A:EV,3,FALSE)),IF(F303="e",IF(ISERROR(VLOOKUP(W303,'item exp'!A:BQ,3,FALSE)),"",VLOOKUP(W303,'item exp'!A:BQ,3,FALSE)))))</f>
        <v>IE010058002003000000000000000000000000</v>
      </c>
      <c r="V303" s="16" t="str">
        <f>IF($F303="gains/losses",IF(ISERROR(VLOOKUP($W303,'item gains&amp;losses'!$A:$EV,35,FALSE)),"",VLOOKUP($W303,'item gains&amp;losses'!$A:$EV,35,FALSE)),IF($F303="I",IF(ISERROR(VLOOKUP($W303,'item rev'!$A:$EV,34,FALSE)),"",VLOOKUP($W303,'item rev'!$A:$EV,34,FALSE)),IF($F303="e",IF(ISERROR(VLOOKUP($W303,'item exp'!$A:$BQ,35,FALSE)),"",VLOOKUP($W303,'item exp'!$A:$BQ,35,FALSE)))))</f>
        <v>b1773286-2c97-49aa-8ebe-c6e9e1b4f9b8</v>
      </c>
      <c r="W303" s="16" t="str">
        <f>VLOOKUP(E303,'items list'!B:D,3,FALSE)</f>
        <v>Expenditure: Operational Cost - Travel and Subsistence: Foreign - Food and Beverage</v>
      </c>
      <c r="X303" s="16" t="str">
        <f>IF(ISERROR(VLOOKUP($Z303,'reg ind'!$A:$AI,3,FALSE)),"",(VLOOKUP($Z303,'reg ind'!$A:$AI,3,FALSE)))</f>
        <v>RX002003001002003003006001000000000000</v>
      </c>
      <c r="Y303" s="16" t="str">
        <f>IF(ISERROR(VLOOKUP($Z303,'reg ind'!$A:$AI,35,FALSE)),"",(VLOOKUP($Z303,'reg ind'!$A:$AI,35,FALSE)))</f>
        <v>f2564b3b-f64a-4df4-9e78-f1a994736e35</v>
      </c>
      <c r="Z303" s="16" t="s">
        <v>4358</v>
      </c>
      <c r="AA303" s="16" t="str">
        <f>IF(ISERROR(VLOOKUP($AC303,costing!$A:$BP,3,FALSE)),"",(VLOOKUP($AC303,costing!$A:$BP,3,FALSE)))</f>
        <v>CO002004000000000000000000000000000000</v>
      </c>
      <c r="AB303" s="16" t="str">
        <f>IF(ISERROR(VLOOKUP($AC303,costing!$A:$BP,35,FALSE)),"",(VLOOKUP($AC303,costing!$A:$BP,35,FALSE)))</f>
        <v>47c7ba65-c270-4a7f-91ba-3842eb629ddf</v>
      </c>
      <c r="AC303" s="16" t="s">
        <v>4368</v>
      </c>
    </row>
    <row r="304" spans="1:29" x14ac:dyDescent="0.2">
      <c r="A304" s="184"/>
      <c r="B304" s="184">
        <v>10</v>
      </c>
      <c r="C304" s="184">
        <v>12</v>
      </c>
      <c r="D304" s="184">
        <f t="shared" si="13"/>
        <v>5027</v>
      </c>
      <c r="E304" s="184">
        <v>1305</v>
      </c>
      <c r="F304" s="184" t="s">
        <v>662</v>
      </c>
      <c r="G304" s="188" t="s">
        <v>22</v>
      </c>
      <c r="H304" s="16" t="s">
        <v>25</v>
      </c>
      <c r="I304" s="16" t="s">
        <v>28</v>
      </c>
      <c r="J304" s="16" t="s">
        <v>34</v>
      </c>
      <c r="K304" s="16"/>
      <c r="L304" s="16"/>
      <c r="M304" s="16"/>
      <c r="N304" s="16" t="str">
        <f>IF(ISERROR(VLOOKUP($P304,#REF!,4,FALSE)),"",(VLOOKUP($P304,#REF!,4,FALSE)))</f>
        <v/>
      </c>
      <c r="O304" s="16" t="str">
        <f>IF(ISERROR(VLOOKUP($P304,#REF!,34,FALSE)),"",(VLOOKUP($P304,#REF!,34,FALSE)))</f>
        <v/>
      </c>
      <c r="P304" s="16" t="s">
        <v>906</v>
      </c>
      <c r="Q304" s="16" t="e">
        <f>VLOOKUP(C304,'functional class'!B:E,3,FALSE)</f>
        <v>#N/A</v>
      </c>
      <c r="R304" s="16" t="str">
        <f>IF(ISERROR(VLOOKUP($T304,'Funding 5.4'!$A:$BP,3,FALSE)),"",(VLOOKUP($T304,'Funding 5.4'!$A:$BP,3,FALSE)))</f>
        <v>FD001003001002000000000000000000000000</v>
      </c>
      <c r="S304" s="16" t="str">
        <f>IF(ISERROR(VLOOKUP($T304,'Funding 5.4'!$A:$BP,35,FALSE)),"",(VLOOKUP($T304,'Funding 5.4'!$A:$BP,35,FALSE)))</f>
        <v>5692f970-c29c-4044-80d7-1bcdbdd34348</v>
      </c>
      <c r="T304" s="16" t="s">
        <v>1087</v>
      </c>
      <c r="U304" s="16" t="str">
        <f>IF(F304="gains/losses",IF(ISERROR(VLOOKUP(W304,'item gains&amp;losses'!A:EV,3,FALSE)),"",VLOOKUP(W304,'item gains&amp;losses'!A:EV,3,FALSE)),IF(F304="I",IF(ISERROR(VLOOKUP(W304,'item rev'!A:EV,3,FALSE)),"",VLOOKUP(W304,'item rev'!A:EV,3,FALSE)),IF(F304="e",IF(ISERROR(VLOOKUP(W304,'item exp'!A:BQ,3,FALSE)),"",VLOOKUP(W304,'item exp'!A:BQ,3,FALSE)))))</f>
        <v>IE010058002004000000000000000000000000</v>
      </c>
      <c r="V304" s="16" t="str">
        <f>IF($F304="gains/losses",IF(ISERROR(VLOOKUP($W304,'item gains&amp;losses'!$A:$EV,35,FALSE)),"",VLOOKUP($W304,'item gains&amp;losses'!$A:$EV,35,FALSE)),IF($F304="I",IF(ISERROR(VLOOKUP($W304,'item rev'!$A:$EV,34,FALSE)),"",VLOOKUP($W304,'item rev'!$A:$EV,34,FALSE)),IF($F304="e",IF(ISERROR(VLOOKUP($W304,'item exp'!$A:$BQ,35,FALSE)),"",VLOOKUP($W304,'item exp'!$A:$BQ,35,FALSE)))))</f>
        <v>42fc6db6-a2f9-4765-9087-ae29da23af2b</v>
      </c>
      <c r="W304" s="16" t="str">
        <f>VLOOKUP(E304,'items list'!B:D,3,FALSE)</f>
        <v>Expenditure: Operational Cost - Travel and Subsistence: Foreign - Incidental Cost</v>
      </c>
      <c r="X304" s="16" t="str">
        <f>IF(ISERROR(VLOOKUP($Z304,'reg ind'!$A:$AI,3,FALSE)),"",(VLOOKUP($Z304,'reg ind'!$A:$AI,3,FALSE)))</f>
        <v>RX002003001002003003006001000000000000</v>
      </c>
      <c r="Y304" s="16" t="str">
        <f>IF(ISERROR(VLOOKUP($Z304,'reg ind'!$A:$AI,35,FALSE)),"",(VLOOKUP($Z304,'reg ind'!$A:$AI,35,FALSE)))</f>
        <v>f2564b3b-f64a-4df4-9e78-f1a994736e35</v>
      </c>
      <c r="Z304" s="16" t="s">
        <v>4358</v>
      </c>
      <c r="AA304" s="16" t="str">
        <f>IF(ISERROR(VLOOKUP($AC304,costing!$A:$BP,3,FALSE)),"",(VLOOKUP($AC304,costing!$A:$BP,3,FALSE)))</f>
        <v>CO002004000000000000000000000000000000</v>
      </c>
      <c r="AB304" s="16" t="str">
        <f>IF(ISERROR(VLOOKUP($AC304,costing!$A:$BP,35,FALSE)),"",(VLOOKUP($AC304,costing!$A:$BP,35,FALSE)))</f>
        <v>47c7ba65-c270-4a7f-91ba-3842eb629ddf</v>
      </c>
      <c r="AC304" s="16" t="s">
        <v>4368</v>
      </c>
    </row>
    <row r="305" spans="1:29" x14ac:dyDescent="0.2">
      <c r="A305" s="184"/>
      <c r="B305" s="184">
        <v>10</v>
      </c>
      <c r="C305" s="184">
        <v>12</v>
      </c>
      <c r="D305" s="184">
        <f t="shared" si="13"/>
        <v>5027</v>
      </c>
      <c r="E305" s="184">
        <v>1306</v>
      </c>
      <c r="F305" s="184" t="s">
        <v>662</v>
      </c>
      <c r="G305" s="188" t="s">
        <v>22</v>
      </c>
      <c r="H305" s="16" t="s">
        <v>25</v>
      </c>
      <c r="I305" s="16" t="s">
        <v>28</v>
      </c>
      <c r="J305" s="16" t="s">
        <v>34</v>
      </c>
      <c r="K305" s="16"/>
      <c r="L305" s="16"/>
      <c r="M305" s="16"/>
      <c r="N305" s="16" t="str">
        <f>IF(ISERROR(VLOOKUP($P305,#REF!,4,FALSE)),"",(VLOOKUP($P305,#REF!,4,FALSE)))</f>
        <v/>
      </c>
      <c r="O305" s="16" t="str">
        <f>IF(ISERROR(VLOOKUP($P305,#REF!,34,FALSE)),"",(VLOOKUP($P305,#REF!,34,FALSE)))</f>
        <v/>
      </c>
      <c r="P305" s="16" t="s">
        <v>906</v>
      </c>
      <c r="Q305" s="16" t="e">
        <f>VLOOKUP(C305,'functional class'!B:E,3,FALSE)</f>
        <v>#N/A</v>
      </c>
      <c r="R305" s="16" t="str">
        <f>IF(ISERROR(VLOOKUP($T305,'Funding 5.4'!$A:$BP,3,FALSE)),"",(VLOOKUP($T305,'Funding 5.4'!$A:$BP,3,FALSE)))</f>
        <v>FD001003001002000000000000000000000000</v>
      </c>
      <c r="S305" s="16" t="str">
        <f>IF(ISERROR(VLOOKUP($T305,'Funding 5.4'!$A:$BP,35,FALSE)),"",(VLOOKUP($T305,'Funding 5.4'!$A:$BP,35,FALSE)))</f>
        <v>5692f970-c29c-4044-80d7-1bcdbdd34348</v>
      </c>
      <c r="T305" s="16" t="s">
        <v>1087</v>
      </c>
      <c r="U305" s="16" t="str">
        <f>IF(F305="gains/losses",IF(ISERROR(VLOOKUP(W305,'item gains&amp;losses'!A:EV,3,FALSE)),"",VLOOKUP(W305,'item gains&amp;losses'!A:EV,3,FALSE)),IF(F305="I",IF(ISERROR(VLOOKUP(W305,'item rev'!A:EV,3,FALSE)),"",VLOOKUP(W305,'item rev'!A:EV,3,FALSE)),IF(F305="e",IF(ISERROR(VLOOKUP(W305,'item exp'!A:BQ,3,FALSE)),"",VLOOKUP(W305,'item exp'!A:BQ,3,FALSE)))))</f>
        <v>IE010058002005000000000000000000000000</v>
      </c>
      <c r="V305" s="16" t="str">
        <f>IF($F305="gains/losses",IF(ISERROR(VLOOKUP($W305,'item gains&amp;losses'!$A:$EV,35,FALSE)),"",VLOOKUP($W305,'item gains&amp;losses'!$A:$EV,35,FALSE)),IF($F305="I",IF(ISERROR(VLOOKUP($W305,'item rev'!$A:$EV,34,FALSE)),"",VLOOKUP($W305,'item rev'!$A:$EV,34,FALSE)),IF($F305="e",IF(ISERROR(VLOOKUP($W305,'item exp'!$A:$BQ,35,FALSE)),"",VLOOKUP($W305,'item exp'!$A:$BQ,35,FALSE)))))</f>
        <v>04495293-946d-4dcb-8c10-5650e6acb2f6</v>
      </c>
      <c r="W305" s="16" t="str">
        <f>VLOOKUP(E305,'items list'!B:D,3,FALSE)</f>
        <v>Expenditure: Operational Cost - Travel and Subsistence: Foreign - Transport without Operator</v>
      </c>
      <c r="X305" s="16" t="str">
        <f>IF(ISERROR(VLOOKUP($Z305,'reg ind'!$A:$AI,3,FALSE)),"",(VLOOKUP($Z305,'reg ind'!$A:$AI,3,FALSE)))</f>
        <v>RX002003001002003003006001000000000000</v>
      </c>
      <c r="Y305" s="16" t="str">
        <f>IF(ISERROR(VLOOKUP($Z305,'reg ind'!$A:$AI,35,FALSE)),"",(VLOOKUP($Z305,'reg ind'!$A:$AI,35,FALSE)))</f>
        <v>f2564b3b-f64a-4df4-9e78-f1a994736e35</v>
      </c>
      <c r="Z305" s="16" t="s">
        <v>4358</v>
      </c>
      <c r="AA305" s="16" t="str">
        <f>IF(ISERROR(VLOOKUP($AC305,costing!$A:$BP,3,FALSE)),"",(VLOOKUP($AC305,costing!$A:$BP,3,FALSE)))</f>
        <v>CO002004000000000000000000000000000000</v>
      </c>
      <c r="AB305" s="16" t="str">
        <f>IF(ISERROR(VLOOKUP($AC305,costing!$A:$BP,35,FALSE)),"",(VLOOKUP($AC305,costing!$A:$BP,35,FALSE)))</f>
        <v>47c7ba65-c270-4a7f-91ba-3842eb629ddf</v>
      </c>
      <c r="AC305" s="16" t="s">
        <v>4368</v>
      </c>
    </row>
    <row r="306" spans="1:29" x14ac:dyDescent="0.2">
      <c r="A306" s="184"/>
      <c r="B306" s="184">
        <v>10</v>
      </c>
      <c r="C306" s="184">
        <v>12</v>
      </c>
      <c r="D306" s="184">
        <f t="shared" si="13"/>
        <v>5028</v>
      </c>
      <c r="E306" s="184">
        <v>1307</v>
      </c>
      <c r="F306" s="184" t="s">
        <v>662</v>
      </c>
      <c r="G306" s="188" t="s">
        <v>22</v>
      </c>
      <c r="H306" s="16" t="s">
        <v>25</v>
      </c>
      <c r="I306" s="16" t="s">
        <v>28</v>
      </c>
      <c r="J306" s="16" t="s">
        <v>34</v>
      </c>
      <c r="K306" s="16"/>
      <c r="L306" s="16"/>
      <c r="M306" s="16"/>
      <c r="N306" s="16" t="str">
        <f>IF(ISERROR(VLOOKUP($P306,#REF!,4,FALSE)),"",(VLOOKUP($P306,#REF!,4,FALSE)))</f>
        <v/>
      </c>
      <c r="O306" s="16" t="str">
        <f>IF(ISERROR(VLOOKUP($P306,#REF!,34,FALSE)),"",(VLOOKUP($P306,#REF!,34,FALSE)))</f>
        <v/>
      </c>
      <c r="P306" s="16" t="s">
        <v>906</v>
      </c>
      <c r="Q306" s="16" t="e">
        <f>VLOOKUP(C306,'functional class'!B:E,3,FALSE)</f>
        <v>#N/A</v>
      </c>
      <c r="R306" s="16" t="str">
        <f>IF(ISERROR(VLOOKUP($T306,'Funding 5.4'!$A:$BP,3,FALSE)),"",(VLOOKUP($T306,'Funding 5.4'!$A:$BP,3,FALSE)))</f>
        <v>FD001003001002000000000000000000000000</v>
      </c>
      <c r="S306" s="16" t="str">
        <f>IF(ISERROR(VLOOKUP($T306,'Funding 5.4'!$A:$BP,35,FALSE)),"",(VLOOKUP($T306,'Funding 5.4'!$A:$BP,35,FALSE)))</f>
        <v>5692f970-c29c-4044-80d7-1bcdbdd34348</v>
      </c>
      <c r="T306" s="16" t="s">
        <v>1087</v>
      </c>
      <c r="U306" s="16" t="str">
        <f>IF(F306="gains/losses",IF(ISERROR(VLOOKUP(W306,'item gains&amp;losses'!A:EV,3,FALSE)),"",VLOOKUP(W306,'item gains&amp;losses'!A:EV,3,FALSE)),IF(F306="I",IF(ISERROR(VLOOKUP(W306,'item rev'!A:EV,3,FALSE)),"",VLOOKUP(W306,'item rev'!A:EV,3,FALSE)),IF(F306="e",IF(ISERROR(VLOOKUP(W306,'item exp'!A:BQ,3,FALSE)),"",VLOOKUP(W306,'item exp'!A:BQ,3,FALSE)))))</f>
        <v>IE010058002005001000000000000000000000</v>
      </c>
      <c r="V306" s="16" t="str">
        <f>IF($F306="gains/losses",IF(ISERROR(VLOOKUP($W306,'item gains&amp;losses'!$A:$EV,35,FALSE)),"",VLOOKUP($W306,'item gains&amp;losses'!$A:$EV,35,FALSE)),IF($F306="I",IF(ISERROR(VLOOKUP($W306,'item rev'!$A:$EV,34,FALSE)),"",VLOOKUP($W306,'item rev'!$A:$EV,34,FALSE)),IF($F306="e",IF(ISERROR(VLOOKUP($W306,'item exp'!$A:$BQ,35,FALSE)),"",VLOOKUP($W306,'item exp'!$A:$BQ,35,FALSE)))))</f>
        <v>c6be3ea4-6d89-46ee-a40a-403df2b8cf3a</v>
      </c>
      <c r="W306" s="16" t="str">
        <f>VLOOKUP(E306,'items list'!B:D,3,FALSE)</f>
        <v>Expenditure: Operational Cost - Travel and Subsistence: Foreign - Transport without Operator: Car Rental</v>
      </c>
      <c r="X306" s="16" t="str">
        <f>IF(ISERROR(VLOOKUP($Z306,'reg ind'!$A:$AI,3,FALSE)),"",(VLOOKUP($Z306,'reg ind'!$A:$AI,3,FALSE)))</f>
        <v>RX002003001002003003006001000000000000</v>
      </c>
      <c r="Y306" s="16" t="str">
        <f>IF(ISERROR(VLOOKUP($Z306,'reg ind'!$A:$AI,35,FALSE)),"",(VLOOKUP($Z306,'reg ind'!$A:$AI,35,FALSE)))</f>
        <v>f2564b3b-f64a-4df4-9e78-f1a994736e35</v>
      </c>
      <c r="Z306" s="16" t="s">
        <v>4358</v>
      </c>
      <c r="AA306" s="16" t="str">
        <f>IF(ISERROR(VLOOKUP($AC306,costing!$A:$BP,3,FALSE)),"",(VLOOKUP($AC306,costing!$A:$BP,3,FALSE)))</f>
        <v>CO002004000000000000000000000000000000</v>
      </c>
      <c r="AB306" s="16" t="str">
        <f>IF(ISERROR(VLOOKUP($AC306,costing!$A:$BP,35,FALSE)),"",(VLOOKUP($AC306,costing!$A:$BP,35,FALSE)))</f>
        <v>47c7ba65-c270-4a7f-91ba-3842eb629ddf</v>
      </c>
      <c r="AC306" s="16" t="s">
        <v>4368</v>
      </c>
    </row>
    <row r="307" spans="1:29" x14ac:dyDescent="0.2">
      <c r="A307" s="184"/>
      <c r="B307" s="184">
        <v>10</v>
      </c>
      <c r="C307" s="184">
        <v>12</v>
      </c>
      <c r="D307" s="184">
        <f t="shared" si="13"/>
        <v>5028</v>
      </c>
      <c r="E307" s="184">
        <v>1308</v>
      </c>
      <c r="F307" s="184" t="s">
        <v>662</v>
      </c>
      <c r="G307" s="188" t="s">
        <v>22</v>
      </c>
      <c r="H307" s="16" t="s">
        <v>25</v>
      </c>
      <c r="I307" s="16" t="s">
        <v>28</v>
      </c>
      <c r="J307" s="16" t="s">
        <v>34</v>
      </c>
      <c r="K307" s="16"/>
      <c r="L307" s="16"/>
      <c r="M307" s="16"/>
      <c r="N307" s="16" t="str">
        <f>IF(ISERROR(VLOOKUP($P307,#REF!,4,FALSE)),"",(VLOOKUP($P307,#REF!,4,FALSE)))</f>
        <v/>
      </c>
      <c r="O307" s="16" t="str">
        <f>IF(ISERROR(VLOOKUP($P307,#REF!,34,FALSE)),"",(VLOOKUP($P307,#REF!,34,FALSE)))</f>
        <v/>
      </c>
      <c r="P307" s="16" t="s">
        <v>906</v>
      </c>
      <c r="Q307" s="16" t="e">
        <f>VLOOKUP(C307,'functional class'!B:E,3,FALSE)</f>
        <v>#N/A</v>
      </c>
      <c r="R307" s="16" t="str">
        <f>IF(ISERROR(VLOOKUP($T307,'Funding 5.4'!$A:$BP,3,FALSE)),"",(VLOOKUP($T307,'Funding 5.4'!$A:$BP,3,FALSE)))</f>
        <v>FD001003001002000000000000000000000000</v>
      </c>
      <c r="S307" s="16" t="str">
        <f>IF(ISERROR(VLOOKUP($T307,'Funding 5.4'!$A:$BP,35,FALSE)),"",(VLOOKUP($T307,'Funding 5.4'!$A:$BP,35,FALSE)))</f>
        <v>5692f970-c29c-4044-80d7-1bcdbdd34348</v>
      </c>
      <c r="T307" s="16" t="s">
        <v>1087</v>
      </c>
      <c r="U307" s="16" t="str">
        <f>IF(F307="gains/losses",IF(ISERROR(VLOOKUP(W307,'item gains&amp;losses'!A:EV,3,FALSE)),"",VLOOKUP(W307,'item gains&amp;losses'!A:EV,3,FALSE)),IF(F307="I",IF(ISERROR(VLOOKUP(W307,'item rev'!A:EV,3,FALSE)),"",VLOOKUP(W307,'item rev'!A:EV,3,FALSE)),IF(F307="e",IF(ISERROR(VLOOKUP(W307,'item exp'!A:BQ,3,FALSE)),"",VLOOKUP(W307,'item exp'!A:BQ,3,FALSE)))))</f>
        <v>IE010058002006000000000000000000000000</v>
      </c>
      <c r="V307" s="16" t="str">
        <f>IF($F307="gains/losses",IF(ISERROR(VLOOKUP($W307,'item gains&amp;losses'!$A:$EV,35,FALSE)),"",VLOOKUP($W307,'item gains&amp;losses'!$A:$EV,35,FALSE)),IF($F307="I",IF(ISERROR(VLOOKUP($W307,'item rev'!$A:$EV,34,FALSE)),"",VLOOKUP($W307,'item rev'!$A:$EV,34,FALSE)),IF($F307="e",IF(ISERROR(VLOOKUP($W307,'item exp'!$A:$BQ,35,FALSE)),"",VLOOKUP($W307,'item exp'!$A:$BQ,35,FALSE)))))</f>
        <v>483559e2-7f0c-4372-8a76-fd5ee604e363</v>
      </c>
      <c r="W307" s="16" t="str">
        <f>VLOOKUP(E307,'items list'!B:D,3,FALSE)</f>
        <v>Expenditure: Operational Cost - Travel and Subsistence: Foreign - Transport with Operator</v>
      </c>
      <c r="X307" s="16" t="str">
        <f>IF(ISERROR(VLOOKUP($Z307,'reg ind'!$A:$AI,3,FALSE)),"",(VLOOKUP($Z307,'reg ind'!$A:$AI,3,FALSE)))</f>
        <v>RX002003001002003003006001000000000000</v>
      </c>
      <c r="Y307" s="16" t="str">
        <f>IF(ISERROR(VLOOKUP($Z307,'reg ind'!$A:$AI,35,FALSE)),"",(VLOOKUP($Z307,'reg ind'!$A:$AI,35,FALSE)))</f>
        <v>f2564b3b-f64a-4df4-9e78-f1a994736e35</v>
      </c>
      <c r="Z307" s="16" t="s">
        <v>4358</v>
      </c>
      <c r="AA307" s="16" t="str">
        <f>IF(ISERROR(VLOOKUP($AC307,costing!$A:$BP,3,FALSE)),"",(VLOOKUP($AC307,costing!$A:$BP,3,FALSE)))</f>
        <v>CO002004000000000000000000000000000000</v>
      </c>
      <c r="AB307" s="16" t="str">
        <f>IF(ISERROR(VLOOKUP($AC307,costing!$A:$BP,35,FALSE)),"",(VLOOKUP($AC307,costing!$A:$BP,35,FALSE)))</f>
        <v>47c7ba65-c270-4a7f-91ba-3842eb629ddf</v>
      </c>
      <c r="AC307" s="16" t="s">
        <v>4368</v>
      </c>
    </row>
    <row r="308" spans="1:29" x14ac:dyDescent="0.2">
      <c r="A308" s="184"/>
      <c r="B308" s="184">
        <v>10</v>
      </c>
      <c r="C308" s="184">
        <v>12</v>
      </c>
      <c r="D308" s="184">
        <f t="shared" si="13"/>
        <v>5029</v>
      </c>
      <c r="E308" s="184">
        <v>1309</v>
      </c>
      <c r="F308" s="184" t="s">
        <v>662</v>
      </c>
      <c r="G308" s="188" t="s">
        <v>22</v>
      </c>
      <c r="H308" s="16" t="s">
        <v>25</v>
      </c>
      <c r="I308" s="16" t="s">
        <v>28</v>
      </c>
      <c r="J308" s="16" t="s">
        <v>34</v>
      </c>
      <c r="K308" s="16"/>
      <c r="L308" s="16"/>
      <c r="M308" s="16"/>
      <c r="N308" s="16" t="str">
        <f>IF(ISERROR(VLOOKUP($P308,#REF!,4,FALSE)),"",(VLOOKUP($P308,#REF!,4,FALSE)))</f>
        <v/>
      </c>
      <c r="O308" s="16" t="str">
        <f>IF(ISERROR(VLOOKUP($P308,#REF!,34,FALSE)),"",(VLOOKUP($P308,#REF!,34,FALSE)))</f>
        <v/>
      </c>
      <c r="P308" s="16" t="s">
        <v>906</v>
      </c>
      <c r="Q308" s="16" t="e">
        <f>VLOOKUP(C308,'functional class'!B:E,3,FALSE)</f>
        <v>#N/A</v>
      </c>
      <c r="R308" s="16" t="str">
        <f>IF(ISERROR(VLOOKUP($T308,'Funding 5.4'!$A:$BP,3,FALSE)),"",(VLOOKUP($T308,'Funding 5.4'!$A:$BP,3,FALSE)))</f>
        <v>FD001003001002000000000000000000000000</v>
      </c>
      <c r="S308" s="16" t="str">
        <f>IF(ISERROR(VLOOKUP($T308,'Funding 5.4'!$A:$BP,35,FALSE)),"",(VLOOKUP($T308,'Funding 5.4'!$A:$BP,35,FALSE)))</f>
        <v>5692f970-c29c-4044-80d7-1bcdbdd34348</v>
      </c>
      <c r="T308" s="16" t="s">
        <v>1087</v>
      </c>
      <c r="U308" s="16" t="str">
        <f>IF(F308="gains/losses",IF(ISERROR(VLOOKUP(W308,'item gains&amp;losses'!A:EV,3,FALSE)),"",VLOOKUP(W308,'item gains&amp;losses'!A:EV,3,FALSE)),IF(F308="I",IF(ISERROR(VLOOKUP(W308,'item rev'!A:EV,3,FALSE)),"",VLOOKUP(W308,'item rev'!A:EV,3,FALSE)),IF(F308="e",IF(ISERROR(VLOOKUP(W308,'item exp'!A:BQ,3,FALSE)),"",VLOOKUP(W308,'item exp'!A:BQ,3,FALSE)))))</f>
        <v>IE010058002006001000000000000000000000</v>
      </c>
      <c r="V308" s="16" t="str">
        <f>IF($F308="gains/losses",IF(ISERROR(VLOOKUP($W308,'item gains&amp;losses'!$A:$EV,35,FALSE)),"",VLOOKUP($W308,'item gains&amp;losses'!$A:$EV,35,FALSE)),IF($F308="I",IF(ISERROR(VLOOKUP($W308,'item rev'!$A:$EV,34,FALSE)),"",VLOOKUP($W308,'item rev'!$A:$EV,34,FALSE)),IF($F308="e",IF(ISERROR(VLOOKUP($W308,'item exp'!$A:$BQ,35,FALSE)),"",VLOOKUP($W308,'item exp'!$A:$BQ,35,FALSE)))))</f>
        <v>a3de1fd0-e7d8-41ae-82d9-fed3a8d68317</v>
      </c>
      <c r="W308" s="16" t="str">
        <f>VLOOKUP(E308,'items list'!B:D,3,FALSE)</f>
        <v>Expenditure: Operational Cost - Travel and Subsistence: Foreign - Transport with Operator: Other Transport Providers</v>
      </c>
      <c r="X308" s="16" t="str">
        <f>IF(ISERROR(VLOOKUP($Z308,'reg ind'!$A:$AI,3,FALSE)),"",(VLOOKUP($Z308,'reg ind'!$A:$AI,3,FALSE)))</f>
        <v>RX002003001002003003006001000000000000</v>
      </c>
      <c r="Y308" s="16" t="str">
        <f>IF(ISERROR(VLOOKUP($Z308,'reg ind'!$A:$AI,35,FALSE)),"",(VLOOKUP($Z308,'reg ind'!$A:$AI,35,FALSE)))</f>
        <v>f2564b3b-f64a-4df4-9e78-f1a994736e35</v>
      </c>
      <c r="Z308" s="16" t="s">
        <v>4358</v>
      </c>
      <c r="AA308" s="16" t="str">
        <f>IF(ISERROR(VLOOKUP($AC308,costing!$A:$BP,3,FALSE)),"",(VLOOKUP($AC308,costing!$A:$BP,3,FALSE)))</f>
        <v>CO002004000000000000000000000000000000</v>
      </c>
      <c r="AB308" s="16" t="str">
        <f>IF(ISERROR(VLOOKUP($AC308,costing!$A:$BP,35,FALSE)),"",(VLOOKUP($AC308,costing!$A:$BP,35,FALSE)))</f>
        <v>47c7ba65-c270-4a7f-91ba-3842eb629ddf</v>
      </c>
      <c r="AC308" s="16" t="s">
        <v>4368</v>
      </c>
    </row>
    <row r="309" spans="1:29" x14ac:dyDescent="0.2">
      <c r="A309" s="184"/>
      <c r="B309" s="184">
        <v>10</v>
      </c>
      <c r="C309" s="184">
        <v>12</v>
      </c>
      <c r="D309" s="184">
        <f t="shared" si="13"/>
        <v>5029</v>
      </c>
      <c r="E309" s="184">
        <v>1310</v>
      </c>
      <c r="F309" s="184" t="s">
        <v>662</v>
      </c>
      <c r="G309" s="188" t="s">
        <v>22</v>
      </c>
      <c r="H309" s="16" t="s">
        <v>25</v>
      </c>
      <c r="I309" s="16" t="s">
        <v>28</v>
      </c>
      <c r="J309" s="16" t="s">
        <v>34</v>
      </c>
      <c r="K309" s="16"/>
      <c r="L309" s="16"/>
      <c r="M309" s="16"/>
      <c r="N309" s="16" t="str">
        <f>IF(ISERROR(VLOOKUP($P309,#REF!,4,FALSE)),"",(VLOOKUP($P309,#REF!,4,FALSE)))</f>
        <v/>
      </c>
      <c r="O309" s="16" t="str">
        <f>IF(ISERROR(VLOOKUP($P309,#REF!,34,FALSE)),"",(VLOOKUP($P309,#REF!,34,FALSE)))</f>
        <v/>
      </c>
      <c r="P309" s="16" t="s">
        <v>906</v>
      </c>
      <c r="Q309" s="16" t="e">
        <f>VLOOKUP(C309,'functional class'!B:E,3,FALSE)</f>
        <v>#N/A</v>
      </c>
      <c r="R309" s="16" t="str">
        <f>IF(ISERROR(VLOOKUP($T309,'Funding 5.4'!$A:$BP,3,FALSE)),"",(VLOOKUP($T309,'Funding 5.4'!$A:$BP,3,FALSE)))</f>
        <v>FD001003001002000000000000000000000000</v>
      </c>
      <c r="S309" s="16" t="str">
        <f>IF(ISERROR(VLOOKUP($T309,'Funding 5.4'!$A:$BP,35,FALSE)),"",(VLOOKUP($T309,'Funding 5.4'!$A:$BP,35,FALSE)))</f>
        <v>5692f970-c29c-4044-80d7-1bcdbdd34348</v>
      </c>
      <c r="T309" s="16" t="s">
        <v>1087</v>
      </c>
      <c r="U309" s="16" t="str">
        <f>IF(F309="gains/losses",IF(ISERROR(VLOOKUP(W309,'item gains&amp;losses'!A:EV,3,FALSE)),"",VLOOKUP(W309,'item gains&amp;losses'!A:EV,3,FALSE)),IF(F309="I",IF(ISERROR(VLOOKUP(W309,'item rev'!A:EV,3,FALSE)),"",VLOOKUP(W309,'item rev'!A:EV,3,FALSE)),IF(F309="e",IF(ISERROR(VLOOKUP(W309,'item exp'!A:BQ,3,FALSE)),"",VLOOKUP(W309,'item exp'!A:BQ,3,FALSE)))))</f>
        <v>IE010058002006002000000000000000000000</v>
      </c>
      <c r="V309" s="16" t="str">
        <f>IF($F309="gains/losses",IF(ISERROR(VLOOKUP($W309,'item gains&amp;losses'!$A:$EV,35,FALSE)),"",VLOOKUP($W309,'item gains&amp;losses'!$A:$EV,35,FALSE)),IF($F309="I",IF(ISERROR(VLOOKUP($W309,'item rev'!$A:$EV,34,FALSE)),"",VLOOKUP($W309,'item rev'!$A:$EV,34,FALSE)),IF($F309="e",IF(ISERROR(VLOOKUP($W309,'item exp'!$A:$BQ,35,FALSE)),"",VLOOKUP($W309,'item exp'!$A:$BQ,35,FALSE)))))</f>
        <v>a5099286-e02a-4ff9-bf02-5c1e07188728</v>
      </c>
      <c r="W309" s="16" t="str">
        <f>VLOOKUP(E309,'items list'!B:D,3,FALSE)</f>
        <v>Expenditure: Operational Cost - Travel and Subsistence: Foreign - Transport with Operator: Public Transport</v>
      </c>
      <c r="X309" s="16" t="str">
        <f>IF(ISERROR(VLOOKUP($Z309,'reg ind'!$A:$AI,3,FALSE)),"",(VLOOKUP($Z309,'reg ind'!$A:$AI,3,FALSE)))</f>
        <v>RX002003001002003003006001000000000000</v>
      </c>
      <c r="Y309" s="16" t="str">
        <f>IF(ISERROR(VLOOKUP($Z309,'reg ind'!$A:$AI,35,FALSE)),"",(VLOOKUP($Z309,'reg ind'!$A:$AI,35,FALSE)))</f>
        <v>f2564b3b-f64a-4df4-9e78-f1a994736e35</v>
      </c>
      <c r="Z309" s="16" t="s">
        <v>4358</v>
      </c>
      <c r="AA309" s="16" t="str">
        <f>IF(ISERROR(VLOOKUP($AC309,costing!$A:$BP,3,FALSE)),"",(VLOOKUP($AC309,costing!$A:$BP,3,FALSE)))</f>
        <v>CO002004000000000000000000000000000000</v>
      </c>
      <c r="AB309" s="16" t="str">
        <f>IF(ISERROR(VLOOKUP($AC309,costing!$A:$BP,35,FALSE)),"",(VLOOKUP($AC309,costing!$A:$BP,35,FALSE)))</f>
        <v>47c7ba65-c270-4a7f-91ba-3842eb629ddf</v>
      </c>
      <c r="AC309" s="16" t="s">
        <v>4368</v>
      </c>
    </row>
    <row r="310" spans="1:29" x14ac:dyDescent="0.2">
      <c r="A310" s="184"/>
      <c r="B310" s="184">
        <v>10</v>
      </c>
      <c r="C310" s="184">
        <v>12</v>
      </c>
      <c r="D310" s="184">
        <f t="shared" si="13"/>
        <v>5030</v>
      </c>
      <c r="E310" s="184">
        <v>1311</v>
      </c>
      <c r="F310" s="184" t="s">
        <v>662</v>
      </c>
      <c r="G310" s="188" t="s">
        <v>22</v>
      </c>
      <c r="H310" s="16" t="s">
        <v>25</v>
      </c>
      <c r="I310" s="16" t="s">
        <v>28</v>
      </c>
      <c r="J310" s="16" t="s">
        <v>34</v>
      </c>
      <c r="K310" s="16"/>
      <c r="L310" s="16"/>
      <c r="M310" s="16"/>
      <c r="N310" s="16" t="str">
        <f>IF(ISERROR(VLOOKUP($P310,#REF!,4,FALSE)),"",(VLOOKUP($P310,#REF!,4,FALSE)))</f>
        <v/>
      </c>
      <c r="O310" s="16" t="str">
        <f>IF(ISERROR(VLOOKUP($P310,#REF!,34,FALSE)),"",(VLOOKUP($P310,#REF!,34,FALSE)))</f>
        <v/>
      </c>
      <c r="P310" s="16" t="s">
        <v>906</v>
      </c>
      <c r="Q310" s="16" t="e">
        <f>VLOOKUP(C310,'functional class'!B:E,3,FALSE)</f>
        <v>#N/A</v>
      </c>
      <c r="R310" s="16" t="str">
        <f>IF(ISERROR(VLOOKUP($T310,'Funding 5.4'!$A:$BP,3,FALSE)),"",(VLOOKUP($T310,'Funding 5.4'!$A:$BP,3,FALSE)))</f>
        <v>FD001003001002000000000000000000000000</v>
      </c>
      <c r="S310" s="16" t="str">
        <f>IF(ISERROR(VLOOKUP($T310,'Funding 5.4'!$A:$BP,35,FALSE)),"",(VLOOKUP($T310,'Funding 5.4'!$A:$BP,35,FALSE)))</f>
        <v>5692f970-c29c-4044-80d7-1bcdbdd34348</v>
      </c>
      <c r="T310" s="16" t="s">
        <v>1087</v>
      </c>
      <c r="U310" s="16" t="str">
        <f>IF(F310="gains/losses",IF(ISERROR(VLOOKUP(W310,'item gains&amp;losses'!A:EV,3,FALSE)),"",VLOOKUP(W310,'item gains&amp;losses'!A:EV,3,FALSE)),IF(F310="I",IF(ISERROR(VLOOKUP(W310,'item rev'!A:EV,3,FALSE)),"",VLOOKUP(W310,'item rev'!A:EV,3,FALSE)),IF(F310="e",IF(ISERROR(VLOOKUP(W310,'item exp'!A:BQ,3,FALSE)),"",VLOOKUP(W310,'item exp'!A:BQ,3,FALSE)))))</f>
        <v>IE010058002006002001000000000000000000</v>
      </c>
      <c r="V310" s="16" t="str">
        <f>IF($F310="gains/losses",IF(ISERROR(VLOOKUP($W310,'item gains&amp;losses'!$A:$EV,35,FALSE)),"",VLOOKUP($W310,'item gains&amp;losses'!$A:$EV,35,FALSE)),IF($F310="I",IF(ISERROR(VLOOKUP($W310,'item rev'!$A:$EV,34,FALSE)),"",VLOOKUP($W310,'item rev'!$A:$EV,34,FALSE)),IF($F310="e",IF(ISERROR(VLOOKUP($W310,'item exp'!$A:$BQ,35,FALSE)),"",VLOOKUP($W310,'item exp'!$A:$BQ,35,FALSE)))))</f>
        <v>4fcbd398-1971-4440-a112-9ceb78dbebf0</v>
      </c>
      <c r="W310" s="16" t="str">
        <f>VLOOKUP(E310,'items list'!B:D,3,FALSE)</f>
        <v>Expenditure: Operational Cost - Travel and Subsistence: Foreign - Transport with Operator: Public Transport - Air Transport</v>
      </c>
      <c r="X310" s="16" t="str">
        <f>IF(ISERROR(VLOOKUP($Z310,'reg ind'!$A:$AI,3,FALSE)),"",(VLOOKUP($Z310,'reg ind'!$A:$AI,3,FALSE)))</f>
        <v>RX002003001002003003006001000000000000</v>
      </c>
      <c r="Y310" s="16" t="str">
        <f>IF(ISERROR(VLOOKUP($Z310,'reg ind'!$A:$AI,35,FALSE)),"",(VLOOKUP($Z310,'reg ind'!$A:$AI,35,FALSE)))</f>
        <v>f2564b3b-f64a-4df4-9e78-f1a994736e35</v>
      </c>
      <c r="Z310" s="16" t="s">
        <v>4358</v>
      </c>
      <c r="AA310" s="16" t="str">
        <f>IF(ISERROR(VLOOKUP($AC310,costing!$A:$BP,3,FALSE)),"",(VLOOKUP($AC310,costing!$A:$BP,3,FALSE)))</f>
        <v>CO002004000000000000000000000000000000</v>
      </c>
      <c r="AB310" s="16" t="str">
        <f>IF(ISERROR(VLOOKUP($AC310,costing!$A:$BP,35,FALSE)),"",(VLOOKUP($AC310,costing!$A:$BP,35,FALSE)))</f>
        <v>47c7ba65-c270-4a7f-91ba-3842eb629ddf</v>
      </c>
      <c r="AC310" s="16" t="s">
        <v>4368</v>
      </c>
    </row>
    <row r="311" spans="1:29" x14ac:dyDescent="0.2">
      <c r="A311" s="184"/>
      <c r="B311" s="184">
        <v>10</v>
      </c>
      <c r="C311" s="184">
        <v>12</v>
      </c>
      <c r="D311" s="184">
        <f t="shared" si="13"/>
        <v>5030</v>
      </c>
      <c r="E311" s="184">
        <v>1312</v>
      </c>
      <c r="F311" s="184" t="s">
        <v>662</v>
      </c>
      <c r="G311" s="188" t="s">
        <v>22</v>
      </c>
      <c r="H311" s="16" t="s">
        <v>25</v>
      </c>
      <c r="I311" s="16" t="s">
        <v>28</v>
      </c>
      <c r="J311" s="16" t="s">
        <v>34</v>
      </c>
      <c r="K311" s="16"/>
      <c r="L311" s="16"/>
      <c r="M311" s="16"/>
      <c r="N311" s="16" t="str">
        <f>IF(ISERROR(VLOOKUP($P311,#REF!,4,FALSE)),"",(VLOOKUP($P311,#REF!,4,FALSE)))</f>
        <v/>
      </c>
      <c r="O311" s="16" t="str">
        <f>IF(ISERROR(VLOOKUP($P311,#REF!,34,FALSE)),"",(VLOOKUP($P311,#REF!,34,FALSE)))</f>
        <v/>
      </c>
      <c r="P311" s="16" t="s">
        <v>906</v>
      </c>
      <c r="Q311" s="16" t="e">
        <f>VLOOKUP(C311,'functional class'!B:E,3,FALSE)</f>
        <v>#N/A</v>
      </c>
      <c r="R311" s="16" t="str">
        <f>IF(ISERROR(VLOOKUP($T311,'Funding 5.4'!$A:$BP,3,FALSE)),"",(VLOOKUP($T311,'Funding 5.4'!$A:$BP,3,FALSE)))</f>
        <v>FD001003001002000000000000000000000000</v>
      </c>
      <c r="S311" s="16" t="str">
        <f>IF(ISERROR(VLOOKUP($T311,'Funding 5.4'!$A:$BP,35,FALSE)),"",(VLOOKUP($T311,'Funding 5.4'!$A:$BP,35,FALSE)))</f>
        <v>5692f970-c29c-4044-80d7-1bcdbdd34348</v>
      </c>
      <c r="T311" s="16" t="s">
        <v>1087</v>
      </c>
      <c r="U311" s="16" t="str">
        <f>IF(F311="gains/losses",IF(ISERROR(VLOOKUP(W311,'item gains&amp;losses'!A:EV,3,FALSE)),"",VLOOKUP(W311,'item gains&amp;losses'!A:EV,3,FALSE)),IF(F311="I",IF(ISERROR(VLOOKUP(W311,'item rev'!A:EV,3,FALSE)),"",VLOOKUP(W311,'item rev'!A:EV,3,FALSE)),IF(F311="e",IF(ISERROR(VLOOKUP(W311,'item exp'!A:BQ,3,FALSE)),"",VLOOKUP(W311,'item exp'!A:BQ,3,FALSE)))))</f>
        <v>IE010058002006002002000000000000000000</v>
      </c>
      <c r="V311" s="16" t="str">
        <f>IF($F311="gains/losses",IF(ISERROR(VLOOKUP($W311,'item gains&amp;losses'!$A:$EV,35,FALSE)),"",VLOOKUP($W311,'item gains&amp;losses'!$A:$EV,35,FALSE)),IF($F311="I",IF(ISERROR(VLOOKUP($W311,'item rev'!$A:$EV,34,FALSE)),"",VLOOKUP($W311,'item rev'!$A:$EV,34,FALSE)),IF($F311="e",IF(ISERROR(VLOOKUP($W311,'item exp'!$A:$BQ,35,FALSE)),"",VLOOKUP($W311,'item exp'!$A:$BQ,35,FALSE)))))</f>
        <v>25ea9940-2907-4393-be66-a27bcb8cc300</v>
      </c>
      <c r="W311" s="16" t="str">
        <f>VLOOKUP(E311,'items list'!B:D,3,FALSE)</f>
        <v>Expenditure: Operational Cost - Travel and Subsistence: Foreign - Transport with Operator: Public Transport - Railway Transport</v>
      </c>
      <c r="X311" s="16" t="str">
        <f>IF(ISERROR(VLOOKUP($Z311,'reg ind'!$A:$AI,3,FALSE)),"",(VLOOKUP($Z311,'reg ind'!$A:$AI,3,FALSE)))</f>
        <v>RX002003001002003003006001000000000000</v>
      </c>
      <c r="Y311" s="16" t="str">
        <f>IF(ISERROR(VLOOKUP($Z311,'reg ind'!$A:$AI,35,FALSE)),"",(VLOOKUP($Z311,'reg ind'!$A:$AI,35,FALSE)))</f>
        <v>f2564b3b-f64a-4df4-9e78-f1a994736e35</v>
      </c>
      <c r="Z311" s="16" t="s">
        <v>4358</v>
      </c>
      <c r="AA311" s="16" t="str">
        <f>IF(ISERROR(VLOOKUP($AC311,costing!$A:$BP,3,FALSE)),"",(VLOOKUP($AC311,costing!$A:$BP,3,FALSE)))</f>
        <v>CO002004000000000000000000000000000000</v>
      </c>
      <c r="AB311" s="16" t="str">
        <f>IF(ISERROR(VLOOKUP($AC311,costing!$A:$BP,35,FALSE)),"",(VLOOKUP($AC311,costing!$A:$BP,35,FALSE)))</f>
        <v>47c7ba65-c270-4a7f-91ba-3842eb629ddf</v>
      </c>
      <c r="AC311" s="16" t="s">
        <v>4368</v>
      </c>
    </row>
    <row r="312" spans="1:29" x14ac:dyDescent="0.2">
      <c r="A312" s="184"/>
      <c r="B312" s="184">
        <v>10</v>
      </c>
      <c r="C312" s="184">
        <v>12</v>
      </c>
      <c r="D312" s="184">
        <f t="shared" si="13"/>
        <v>5031</v>
      </c>
      <c r="E312" s="184">
        <v>1313</v>
      </c>
      <c r="F312" s="184" t="s">
        <v>662</v>
      </c>
      <c r="G312" s="188" t="s">
        <v>22</v>
      </c>
      <c r="H312" s="16" t="s">
        <v>25</v>
      </c>
      <c r="I312" s="16" t="s">
        <v>28</v>
      </c>
      <c r="J312" s="16" t="s">
        <v>34</v>
      </c>
      <c r="K312" s="16"/>
      <c r="L312" s="16"/>
      <c r="M312" s="16"/>
      <c r="N312" s="16" t="str">
        <f>IF(ISERROR(VLOOKUP($P312,#REF!,4,FALSE)),"",(VLOOKUP($P312,#REF!,4,FALSE)))</f>
        <v/>
      </c>
      <c r="O312" s="16" t="str">
        <f>IF(ISERROR(VLOOKUP($P312,#REF!,34,FALSE)),"",(VLOOKUP($P312,#REF!,34,FALSE)))</f>
        <v/>
      </c>
      <c r="P312" s="16" t="s">
        <v>906</v>
      </c>
      <c r="Q312" s="16" t="e">
        <f>VLOOKUP(C312,'functional class'!B:E,3,FALSE)</f>
        <v>#N/A</v>
      </c>
      <c r="R312" s="16" t="str">
        <f>IF(ISERROR(VLOOKUP($T312,'Funding 5.4'!$A:$BP,3,FALSE)),"",(VLOOKUP($T312,'Funding 5.4'!$A:$BP,3,FALSE)))</f>
        <v>FD001003001002000000000000000000000000</v>
      </c>
      <c r="S312" s="16" t="str">
        <f>IF(ISERROR(VLOOKUP($T312,'Funding 5.4'!$A:$BP,35,FALSE)),"",(VLOOKUP($T312,'Funding 5.4'!$A:$BP,35,FALSE)))</f>
        <v>5692f970-c29c-4044-80d7-1bcdbdd34348</v>
      </c>
      <c r="T312" s="16" t="s">
        <v>1087</v>
      </c>
      <c r="U312" s="16" t="str">
        <f>IF(F312="gains/losses",IF(ISERROR(VLOOKUP(W312,'item gains&amp;losses'!A:EV,3,FALSE)),"",VLOOKUP(W312,'item gains&amp;losses'!A:EV,3,FALSE)),IF(F312="I",IF(ISERROR(VLOOKUP(W312,'item rev'!A:EV,3,FALSE)),"",VLOOKUP(W312,'item rev'!A:EV,3,FALSE)),IF(F312="e",IF(ISERROR(VLOOKUP(W312,'item exp'!A:BQ,3,FALSE)),"",VLOOKUP(W312,'item exp'!A:BQ,3,FALSE)))))</f>
        <v>IE010058002006002003000000000000000000</v>
      </c>
      <c r="V312" s="16" t="str">
        <f>IF($F312="gains/losses",IF(ISERROR(VLOOKUP($W312,'item gains&amp;losses'!$A:$EV,35,FALSE)),"",VLOOKUP($W312,'item gains&amp;losses'!$A:$EV,35,FALSE)),IF($F312="I",IF(ISERROR(VLOOKUP($W312,'item rev'!$A:$EV,34,FALSE)),"",VLOOKUP($W312,'item rev'!$A:$EV,34,FALSE)),IF($F312="e",IF(ISERROR(VLOOKUP($W312,'item exp'!$A:$BQ,35,FALSE)),"",VLOOKUP($W312,'item exp'!$A:$BQ,35,FALSE)))))</f>
        <v>0b03a4e2-7014-48b6-9f77-432912553043</v>
      </c>
      <c r="W312" s="16" t="str">
        <f>VLOOKUP(E312,'items list'!B:D,3,FALSE)</f>
        <v>Expenditure: Operational Cost - Travel and Subsistence: Foreign - Transport with Operator: Public Transport - Road Transport</v>
      </c>
      <c r="X312" s="16" t="str">
        <f>IF(ISERROR(VLOOKUP($Z312,'reg ind'!$A:$AI,3,FALSE)),"",(VLOOKUP($Z312,'reg ind'!$A:$AI,3,FALSE)))</f>
        <v>RX002003001002003003006001000000000000</v>
      </c>
      <c r="Y312" s="16" t="str">
        <f>IF(ISERROR(VLOOKUP($Z312,'reg ind'!$A:$AI,35,FALSE)),"",(VLOOKUP($Z312,'reg ind'!$A:$AI,35,FALSE)))</f>
        <v>f2564b3b-f64a-4df4-9e78-f1a994736e35</v>
      </c>
      <c r="Z312" s="16" t="s">
        <v>4358</v>
      </c>
      <c r="AA312" s="16" t="str">
        <f>IF(ISERROR(VLOOKUP($AC312,costing!$A:$BP,3,FALSE)),"",(VLOOKUP($AC312,costing!$A:$BP,3,FALSE)))</f>
        <v>CO002004000000000000000000000000000000</v>
      </c>
      <c r="AB312" s="16" t="str">
        <f>IF(ISERROR(VLOOKUP($AC312,costing!$A:$BP,35,FALSE)),"",(VLOOKUP($AC312,costing!$A:$BP,35,FALSE)))</f>
        <v>47c7ba65-c270-4a7f-91ba-3842eb629ddf</v>
      </c>
      <c r="AC312" s="16" t="s">
        <v>4368</v>
      </c>
    </row>
    <row r="313" spans="1:29" x14ac:dyDescent="0.2">
      <c r="A313" s="184"/>
      <c r="B313" s="184">
        <v>10</v>
      </c>
      <c r="C313" s="184">
        <v>12</v>
      </c>
      <c r="D313" s="184">
        <f t="shared" si="13"/>
        <v>5031</v>
      </c>
      <c r="E313" s="184">
        <v>1314</v>
      </c>
      <c r="F313" s="184" t="s">
        <v>662</v>
      </c>
      <c r="G313" s="188" t="s">
        <v>22</v>
      </c>
      <c r="H313" s="16" t="s">
        <v>25</v>
      </c>
      <c r="I313" s="16" t="s">
        <v>28</v>
      </c>
      <c r="J313" s="16" t="s">
        <v>34</v>
      </c>
      <c r="K313" s="16"/>
      <c r="L313" s="16"/>
      <c r="M313" s="16"/>
      <c r="N313" s="16" t="str">
        <f>IF(ISERROR(VLOOKUP($P313,#REF!,4,FALSE)),"",(VLOOKUP($P313,#REF!,4,FALSE)))</f>
        <v/>
      </c>
      <c r="O313" s="16" t="str">
        <f>IF(ISERROR(VLOOKUP($P313,#REF!,34,FALSE)),"",(VLOOKUP($P313,#REF!,34,FALSE)))</f>
        <v/>
      </c>
      <c r="P313" s="16" t="s">
        <v>906</v>
      </c>
      <c r="Q313" s="16" t="e">
        <f>VLOOKUP(C313,'functional class'!B:E,3,FALSE)</f>
        <v>#N/A</v>
      </c>
      <c r="R313" s="16" t="str">
        <f>IF(ISERROR(VLOOKUP($T313,'Funding 5.4'!$A:$BP,3,FALSE)),"",(VLOOKUP($T313,'Funding 5.4'!$A:$BP,3,FALSE)))</f>
        <v>FD001003001002000000000000000000000000</v>
      </c>
      <c r="S313" s="16" t="str">
        <f>IF(ISERROR(VLOOKUP($T313,'Funding 5.4'!$A:$BP,35,FALSE)),"",(VLOOKUP($T313,'Funding 5.4'!$A:$BP,35,FALSE)))</f>
        <v>5692f970-c29c-4044-80d7-1bcdbdd34348</v>
      </c>
      <c r="T313" s="16" t="s">
        <v>1087</v>
      </c>
      <c r="U313" s="16" t="str">
        <f>IF(F313="gains/losses",IF(ISERROR(VLOOKUP(W313,'item gains&amp;losses'!A:EV,3,FALSE)),"",VLOOKUP(W313,'item gains&amp;losses'!A:EV,3,FALSE)),IF(F313="I",IF(ISERROR(VLOOKUP(W313,'item rev'!A:EV,3,FALSE)),"",VLOOKUP(W313,'item rev'!A:EV,3,FALSE)),IF(F313="e",IF(ISERROR(VLOOKUP(W313,'item exp'!A:BQ,3,FALSE)),"",VLOOKUP(W313,'item exp'!A:BQ,3,FALSE)))))</f>
        <v>IE010058002006002004000000000000000000</v>
      </c>
      <c r="V313" s="16" t="str">
        <f>IF($F313="gains/losses",IF(ISERROR(VLOOKUP($W313,'item gains&amp;losses'!$A:$EV,35,FALSE)),"",VLOOKUP($W313,'item gains&amp;losses'!$A:$EV,35,FALSE)),IF($F313="I",IF(ISERROR(VLOOKUP($W313,'item rev'!$A:$EV,34,FALSE)),"",VLOOKUP($W313,'item rev'!$A:$EV,34,FALSE)),IF($F313="e",IF(ISERROR(VLOOKUP($W313,'item exp'!$A:$BQ,35,FALSE)),"",VLOOKUP($W313,'item exp'!$A:$BQ,35,FALSE)))))</f>
        <v>b9d75b73-8091-4cac-9ef6-525c12630a8c</v>
      </c>
      <c r="W313" s="16" t="str">
        <f>VLOOKUP(E313,'items list'!B:D,3,FALSE)</f>
        <v>Expenditure: Operational Cost - Travel and Subsistence: Foreign - Transport with Operator: Public Transport - Water Transport</v>
      </c>
      <c r="X313" s="16" t="str">
        <f>IF(ISERROR(VLOOKUP($Z313,'reg ind'!$A:$AI,3,FALSE)),"",(VLOOKUP($Z313,'reg ind'!$A:$AI,3,FALSE)))</f>
        <v>RX002003001002003003006001000000000000</v>
      </c>
      <c r="Y313" s="16" t="str">
        <f>IF(ISERROR(VLOOKUP($Z313,'reg ind'!$A:$AI,35,FALSE)),"",(VLOOKUP($Z313,'reg ind'!$A:$AI,35,FALSE)))</f>
        <v>f2564b3b-f64a-4df4-9e78-f1a994736e35</v>
      </c>
      <c r="Z313" s="16" t="s">
        <v>4358</v>
      </c>
      <c r="AA313" s="16" t="str">
        <f>IF(ISERROR(VLOOKUP($AC313,costing!$A:$BP,3,FALSE)),"",(VLOOKUP($AC313,costing!$A:$BP,3,FALSE)))</f>
        <v>CO002004000000000000000000000000000000</v>
      </c>
      <c r="AB313" s="16" t="str">
        <f>IF(ISERROR(VLOOKUP($AC313,costing!$A:$BP,35,FALSE)),"",(VLOOKUP($AC313,costing!$A:$BP,35,FALSE)))</f>
        <v>47c7ba65-c270-4a7f-91ba-3842eb629ddf</v>
      </c>
      <c r="AC313" s="16" t="s">
        <v>4368</v>
      </c>
    </row>
    <row r="314" spans="1:29" x14ac:dyDescent="0.2">
      <c r="A314" s="184"/>
      <c r="B314" s="184">
        <v>10</v>
      </c>
      <c r="C314" s="184">
        <v>12</v>
      </c>
      <c r="D314" s="184">
        <f t="shared" si="13"/>
        <v>5032</v>
      </c>
      <c r="E314" s="184">
        <v>1315</v>
      </c>
      <c r="F314" s="184" t="s">
        <v>662</v>
      </c>
      <c r="G314" s="188" t="s">
        <v>22</v>
      </c>
      <c r="H314" s="16" t="s">
        <v>25</v>
      </c>
      <c r="I314" s="16" t="s">
        <v>28</v>
      </c>
      <c r="J314" s="16" t="s">
        <v>34</v>
      </c>
      <c r="K314" s="16"/>
      <c r="L314" s="16"/>
      <c r="M314" s="16"/>
      <c r="N314" s="16" t="str">
        <f>IF(ISERROR(VLOOKUP($P314,#REF!,4,FALSE)),"",(VLOOKUP($P314,#REF!,4,FALSE)))</f>
        <v/>
      </c>
      <c r="O314" s="16" t="str">
        <f>IF(ISERROR(VLOOKUP($P314,#REF!,34,FALSE)),"",(VLOOKUP($P314,#REF!,34,FALSE)))</f>
        <v/>
      </c>
      <c r="P314" s="16" t="s">
        <v>906</v>
      </c>
      <c r="Q314" s="16" t="e">
        <f>VLOOKUP(C314,'functional class'!B:E,3,FALSE)</f>
        <v>#N/A</v>
      </c>
      <c r="R314" s="16" t="str">
        <f>IF(ISERROR(VLOOKUP($T314,'Funding 5.4'!$A:$BP,3,FALSE)),"",(VLOOKUP($T314,'Funding 5.4'!$A:$BP,3,FALSE)))</f>
        <v>FD001003001002000000000000000000000000</v>
      </c>
      <c r="S314" s="16" t="str">
        <f>IF(ISERROR(VLOOKUP($T314,'Funding 5.4'!$A:$BP,35,FALSE)),"",(VLOOKUP($T314,'Funding 5.4'!$A:$BP,35,FALSE)))</f>
        <v>5692f970-c29c-4044-80d7-1bcdbdd34348</v>
      </c>
      <c r="T314" s="16" t="s">
        <v>1087</v>
      </c>
      <c r="U314" s="16" t="str">
        <f>IF(F314="gains/losses",IF(ISERROR(VLOOKUP(W314,'item gains&amp;losses'!A:EV,3,FALSE)),"",VLOOKUP(W314,'item gains&amp;losses'!A:EV,3,FALSE)),IF(F314="I",IF(ISERROR(VLOOKUP(W314,'item rev'!A:EV,3,FALSE)),"",VLOOKUP(W314,'item rev'!A:EV,3,FALSE)),IF(F314="e",IF(ISERROR(VLOOKUP(W314,'item exp'!A:BQ,3,FALSE)),"",VLOOKUP(W314,'item exp'!A:BQ,3,FALSE)))))</f>
        <v>IE010058003000000000000000000000000000</v>
      </c>
      <c r="V314" s="16" t="str">
        <f>IF($F314="gains/losses",IF(ISERROR(VLOOKUP($W314,'item gains&amp;losses'!$A:$EV,35,FALSE)),"",VLOOKUP($W314,'item gains&amp;losses'!$A:$EV,35,FALSE)),IF($F314="I",IF(ISERROR(VLOOKUP($W314,'item rev'!$A:$EV,34,FALSE)),"",VLOOKUP($W314,'item rev'!$A:$EV,34,FALSE)),IF($F314="e",IF(ISERROR(VLOOKUP($W314,'item exp'!$A:$BQ,35,FALSE)),"",VLOOKUP($W314,'item exp'!$A:$BQ,35,FALSE)))))</f>
        <v>f233d6ea-021b-4adc-884b-d527750777f1</v>
      </c>
      <c r="W314" s="16" t="str">
        <f>VLOOKUP(E314,'items list'!B:D,3,FALSE)</f>
        <v>Expenditure: Operational Cost - Travel and Subsistence: Non-employees</v>
      </c>
      <c r="X314" s="16" t="str">
        <f>IF(ISERROR(VLOOKUP($Z314,'reg ind'!$A:$AI,3,FALSE)),"",(VLOOKUP($Z314,'reg ind'!$A:$AI,3,FALSE)))</f>
        <v>RX002003001002003003006001000000000000</v>
      </c>
      <c r="Y314" s="16" t="str">
        <f>IF(ISERROR(VLOOKUP($Z314,'reg ind'!$A:$AI,35,FALSE)),"",(VLOOKUP($Z314,'reg ind'!$A:$AI,35,FALSE)))</f>
        <v>f2564b3b-f64a-4df4-9e78-f1a994736e35</v>
      </c>
      <c r="Z314" s="16" t="s">
        <v>4358</v>
      </c>
      <c r="AA314" s="16" t="str">
        <f>IF(ISERROR(VLOOKUP($AC314,costing!$A:$BP,3,FALSE)),"",(VLOOKUP($AC314,costing!$A:$BP,3,FALSE)))</f>
        <v>CO002004000000000000000000000000000000</v>
      </c>
      <c r="AB314" s="16" t="str">
        <f>IF(ISERROR(VLOOKUP($AC314,costing!$A:$BP,35,FALSE)),"",(VLOOKUP($AC314,costing!$A:$BP,35,FALSE)))</f>
        <v>47c7ba65-c270-4a7f-91ba-3842eb629ddf</v>
      </c>
      <c r="AC314" s="16" t="s">
        <v>4368</v>
      </c>
    </row>
    <row r="315" spans="1:29" x14ac:dyDescent="0.2">
      <c r="A315" s="184"/>
      <c r="B315" s="184"/>
      <c r="C315" s="184"/>
      <c r="D315" s="184"/>
      <c r="E315" s="184"/>
      <c r="F315" s="184"/>
      <c r="G315" s="16"/>
      <c r="H315" s="16"/>
      <c r="I315" s="16"/>
      <c r="J315" s="16"/>
      <c r="K315" s="16"/>
      <c r="L315" s="16"/>
      <c r="M315" s="16"/>
      <c r="N315" s="16"/>
      <c r="O315" s="16" t="str">
        <f>IF(ISERROR(VLOOKUP($P315,#REF!,34,FALSE)),"",(VLOOKUP($P315,#REF!,34,FALSE)))</f>
        <v/>
      </c>
      <c r="P315" s="16"/>
      <c r="Q315" s="16"/>
      <c r="R315" s="16"/>
      <c r="S315" s="16"/>
      <c r="T315" s="16"/>
      <c r="U315" s="16"/>
      <c r="V315" s="16"/>
      <c r="W315" s="16"/>
      <c r="X315" s="16" t="str">
        <f>IF(ISERROR(VLOOKUP($Z315,'reg ind'!$A:$AI,3,FALSE)),"",(VLOOKUP($Z315,'reg ind'!$A:$AI,3,FALSE)))</f>
        <v/>
      </c>
      <c r="Y315" s="16" t="str">
        <f>IF(ISERROR(VLOOKUP($Z315,'reg ind'!$A:$AI,35,FALSE)),"",(VLOOKUP($Z315,'reg ind'!$A:$AI,35,FALSE)))</f>
        <v/>
      </c>
      <c r="Z315" s="16"/>
      <c r="AA315" s="16"/>
      <c r="AB315" s="16"/>
      <c r="AC315" s="16"/>
    </row>
    <row r="316" spans="1:29" x14ac:dyDescent="0.2">
      <c r="A316" s="184">
        <v>110131001</v>
      </c>
      <c r="B316" s="184">
        <v>10</v>
      </c>
      <c r="C316" s="184">
        <v>13</v>
      </c>
      <c r="D316" s="184">
        <v>5001</v>
      </c>
      <c r="E316" s="184">
        <v>1001</v>
      </c>
      <c r="F316" s="184" t="s">
        <v>662</v>
      </c>
      <c r="G316" s="16" t="s">
        <v>7</v>
      </c>
      <c r="H316" s="16" t="s">
        <v>38</v>
      </c>
      <c r="I316" s="16" t="s">
        <v>28</v>
      </c>
      <c r="J316" s="16" t="s">
        <v>33</v>
      </c>
      <c r="K316" s="16"/>
      <c r="L316" s="16"/>
      <c r="M316" s="16"/>
      <c r="N316" s="16" t="str">
        <f>IF(ISERROR(VLOOKUP($P316,#REF!,4,FALSE)),"",(VLOOKUP($P316,#REF!,4,FALSE)))</f>
        <v/>
      </c>
      <c r="O316" s="16" t="str">
        <f>IF(ISERROR(VLOOKUP($P316,#REF!,34,FALSE)),"",(VLOOKUP($P316,#REF!,34,FALSE)))</f>
        <v/>
      </c>
      <c r="P316" s="16" t="s">
        <v>908</v>
      </c>
      <c r="Q316" s="16" t="e">
        <f>VLOOKUP(C316,'functional class'!B:E,3,FALSE)</f>
        <v>#N/A</v>
      </c>
      <c r="R316" s="16" t="str">
        <f>IF(ISERROR(VLOOKUP($T316,'Funding 5.4'!$A:$BP,3,FALSE)),"",(VLOOKUP($T316,'Funding 5.4'!$A:$BP,3,FALSE)))</f>
        <v>FD001003001002000000000000000000000000</v>
      </c>
      <c r="S316" s="16" t="str">
        <f>IF(ISERROR(VLOOKUP($T316,'Funding 5.4'!$A:$BP,35,FALSE)),"",(VLOOKUP($T316,'Funding 5.4'!$A:$BP,35,FALSE)))</f>
        <v>5692f970-c29c-4044-80d7-1bcdbdd34348</v>
      </c>
      <c r="T316" s="16" t="s">
        <v>1087</v>
      </c>
      <c r="U316" s="16" t="str">
        <f>IF(F316="gains/losses",IF(ISERROR(VLOOKUP(W316,'item gains&amp;losses'!A:EV,3,FALSE)),"",VLOOKUP(W316,'item gains&amp;losses'!A:EV,3,FALSE)),IF(F316="I",IF(ISERROR(VLOOKUP(W316,'item rev'!A:EV,3,FALSE)),"",VLOOKUP(W316,'item rev'!A:EV,3,FALSE)),IF(F316="e",IF(ISERROR(VLOOKUP(W316,'item exp'!A:BQ,3,FALSE)),"",VLOOKUP(W316,'item exp'!A:BQ,3,FALSE)))))</f>
        <v>IE005001001001001000000000000000000000</v>
      </c>
      <c r="V316" s="16" t="str">
        <f>IF($F316="gains/losses",IF(ISERROR(VLOOKUP($W316,'item gains&amp;losses'!$A:$EV,35,FALSE)),"",VLOOKUP($W316,'item gains&amp;losses'!$A:$EV,35,FALSE)),IF($F316="I",IF(ISERROR(VLOOKUP($W316,'item rev'!$A:$EV,34,FALSE)),"",VLOOKUP($W316,'item rev'!$A:$EV,34,FALSE)),IF($F316="e",IF(ISERROR(VLOOKUP($W316,'item exp'!$A:$BQ,35,FALSE)),"",VLOOKUP($W316,'item exp'!$A:$BQ,35,FALSE)))))</f>
        <v>bc55a561-6df1-4b00-a51d-d74a96a4ec22</v>
      </c>
      <c r="W316" s="16" t="str">
        <f>VLOOKUP(E316,'items list'!B:D,3,FALSE)</f>
        <v>Expenditure: Employee Related Cost  - Senior Management: Designation - Salaries and Allowances: Basic Salary</v>
      </c>
      <c r="X316" s="16" t="str">
        <f>IF(ISERROR(VLOOKUP($Z316,'reg ind'!$A:$AI,3,FALSE)),"",(VLOOKUP($Z316,'reg ind'!$A:$AI,3,FALSE)))</f>
        <v>RX002003001002003003006001000000000000</v>
      </c>
      <c r="Y316" s="16" t="str">
        <f>IF(ISERROR(VLOOKUP($Z316,'reg ind'!$A:$AI,35,FALSE)),"",(VLOOKUP($Z316,'reg ind'!$A:$AI,35,FALSE)))</f>
        <v>f2564b3b-f64a-4df4-9e78-f1a994736e35</v>
      </c>
      <c r="Z316" s="16" t="s">
        <v>4358</v>
      </c>
      <c r="AA316" s="16" t="str">
        <f>IF(ISERROR(VLOOKUP($AC316,costing!$A:$BP,3,FALSE)),"",(VLOOKUP($AC316,costing!$A:$BP,3,FALSE)))</f>
        <v>CO002004000000000000000000000000000000</v>
      </c>
      <c r="AB316" s="16" t="str">
        <f>IF(ISERROR(VLOOKUP($AC316,costing!$A:$BP,35,FALSE)),"",(VLOOKUP($AC316,costing!$A:$BP,35,FALSE)))</f>
        <v>47c7ba65-c270-4a7f-91ba-3842eb629ddf</v>
      </c>
      <c r="AC316" s="16" t="s">
        <v>4368</v>
      </c>
    </row>
    <row r="317" spans="1:29" x14ac:dyDescent="0.2">
      <c r="A317" s="184"/>
      <c r="B317" s="184">
        <v>10</v>
      </c>
      <c r="C317" s="184">
        <v>13</v>
      </c>
      <c r="D317" s="184">
        <v>5001</v>
      </c>
      <c r="E317" s="184">
        <v>1002</v>
      </c>
      <c r="F317" s="184" t="s">
        <v>662</v>
      </c>
      <c r="G317" s="16" t="s">
        <v>7</v>
      </c>
      <c r="H317" s="16" t="s">
        <v>38</v>
      </c>
      <c r="I317" s="16" t="s">
        <v>28</v>
      </c>
      <c r="J317" s="16" t="s">
        <v>33</v>
      </c>
      <c r="K317" s="16"/>
      <c r="L317" s="16"/>
      <c r="M317" s="16"/>
      <c r="N317" s="16" t="str">
        <f>IF(ISERROR(VLOOKUP($P317,#REF!,4,FALSE)),"",(VLOOKUP($P317,#REF!,4,FALSE)))</f>
        <v/>
      </c>
      <c r="O317" s="16" t="str">
        <f>IF(ISERROR(VLOOKUP($P317,#REF!,34,FALSE)),"",(VLOOKUP($P317,#REF!,34,FALSE)))</f>
        <v/>
      </c>
      <c r="P317" s="16" t="s">
        <v>908</v>
      </c>
      <c r="Q317" s="16" t="e">
        <f>VLOOKUP(C317,'functional class'!B:E,3,FALSE)</f>
        <v>#N/A</v>
      </c>
      <c r="R317" s="16" t="str">
        <f>IF(ISERROR(VLOOKUP($T317,'Funding 5.4'!$A:$BP,3,FALSE)),"",(VLOOKUP($T317,'Funding 5.4'!$A:$BP,3,FALSE)))</f>
        <v>FD001003001002000000000000000000000000</v>
      </c>
      <c r="S317" s="16" t="str">
        <f>IF(ISERROR(VLOOKUP($T317,'Funding 5.4'!$A:$BP,35,FALSE)),"",(VLOOKUP($T317,'Funding 5.4'!$A:$BP,35,FALSE)))</f>
        <v>5692f970-c29c-4044-80d7-1bcdbdd34348</v>
      </c>
      <c r="T317" s="16" t="s">
        <v>1087</v>
      </c>
      <c r="U317" s="16" t="str">
        <f>IF(F317="gains/losses",IF(ISERROR(VLOOKUP(W317,'item gains&amp;losses'!A:EV,3,FALSE)),"",VLOOKUP(W317,'item gains&amp;losses'!A:EV,3,FALSE)),IF(F317="I",IF(ISERROR(VLOOKUP(W317,'item rev'!A:EV,3,FALSE)),"",VLOOKUP(W317,'item rev'!A:EV,3,FALSE)),IF(F317="e",IF(ISERROR(VLOOKUP(W317,'item exp'!A:BQ,3,FALSE)),"",VLOOKUP(W317,'item exp'!A:BQ,3,FALSE)))))</f>
        <v>IE005001001001002000000000000000000000</v>
      </c>
      <c r="V317" s="16" t="str">
        <f>IF($F317="gains/losses",IF(ISERROR(VLOOKUP($W317,'item gains&amp;losses'!$A:$EV,35,FALSE)),"",VLOOKUP($W317,'item gains&amp;losses'!$A:$EV,35,FALSE)),IF($F317="I",IF(ISERROR(VLOOKUP($W317,'item rev'!$A:$EV,34,FALSE)),"",VLOOKUP($W317,'item rev'!$A:$EV,34,FALSE)),IF($F317="e",IF(ISERROR(VLOOKUP($W317,'item exp'!$A:$BQ,35,FALSE)),"",VLOOKUP($W317,'item exp'!$A:$BQ,35,FALSE)))))</f>
        <v>79f0fffb-9b8e-4902-9ac1-8c46872c9e8e</v>
      </c>
      <c r="W317" s="16" t="str">
        <f>VLOOKUP(E317,'items list'!B:D,3,FALSE)</f>
        <v>Expenditure: Employee Related Cost  - Senior Management: Designation - Salaries and Allowances: Basic Salary - Cost Capitalised to PPE (Credit Account)</v>
      </c>
      <c r="X317" s="16" t="str">
        <f>IF(ISERROR(VLOOKUP($Z317,'reg ind'!$A:$AI,3,FALSE)),"",(VLOOKUP($Z317,'reg ind'!$A:$AI,3,FALSE)))</f>
        <v>RX002003001002003003006001000000000000</v>
      </c>
      <c r="Y317" s="16" t="str">
        <f>IF(ISERROR(VLOOKUP($Z317,'reg ind'!$A:$AI,35,FALSE)),"",(VLOOKUP($Z317,'reg ind'!$A:$AI,35,FALSE)))</f>
        <v>f2564b3b-f64a-4df4-9e78-f1a994736e35</v>
      </c>
      <c r="Z317" s="16" t="s">
        <v>4358</v>
      </c>
      <c r="AA317" s="16" t="str">
        <f>IF(ISERROR(VLOOKUP($AC317,costing!$A:$BP,3,FALSE)),"",(VLOOKUP($AC317,costing!$A:$BP,3,FALSE)))</f>
        <v>CO002004000000000000000000000000000000</v>
      </c>
      <c r="AB317" s="16" t="str">
        <f>IF(ISERROR(VLOOKUP($AC317,costing!$A:$BP,35,FALSE)),"",(VLOOKUP($AC317,costing!$A:$BP,35,FALSE)))</f>
        <v>47c7ba65-c270-4a7f-91ba-3842eb629ddf</v>
      </c>
      <c r="AC317" s="16" t="s">
        <v>4368</v>
      </c>
    </row>
    <row r="318" spans="1:29" x14ac:dyDescent="0.2">
      <c r="A318" s="184"/>
      <c r="B318" s="184">
        <v>10</v>
      </c>
      <c r="C318" s="184">
        <v>13</v>
      </c>
      <c r="D318" s="184">
        <v>5001</v>
      </c>
      <c r="E318" s="184">
        <v>1003</v>
      </c>
      <c r="F318" s="184" t="s">
        <v>662</v>
      </c>
      <c r="G318" s="16" t="s">
        <v>7</v>
      </c>
      <c r="H318" s="16" t="s">
        <v>38</v>
      </c>
      <c r="I318" s="16" t="s">
        <v>28</v>
      </c>
      <c r="J318" s="16" t="s">
        <v>33</v>
      </c>
      <c r="K318" s="16"/>
      <c r="L318" s="16"/>
      <c r="M318" s="16"/>
      <c r="N318" s="16" t="str">
        <f>IF(ISERROR(VLOOKUP($P318,#REF!,4,FALSE)),"",(VLOOKUP($P318,#REF!,4,FALSE)))</f>
        <v/>
      </c>
      <c r="O318" s="16" t="str">
        <f>IF(ISERROR(VLOOKUP($P318,#REF!,34,FALSE)),"",(VLOOKUP($P318,#REF!,34,FALSE)))</f>
        <v/>
      </c>
      <c r="P318" s="16" t="s">
        <v>908</v>
      </c>
      <c r="Q318" s="16" t="e">
        <f>VLOOKUP(C318,'functional class'!B:E,3,FALSE)</f>
        <v>#N/A</v>
      </c>
      <c r="R318" s="16" t="str">
        <f>IF(ISERROR(VLOOKUP($T318,'Funding 5.4'!$A:$BP,3,FALSE)),"",(VLOOKUP($T318,'Funding 5.4'!$A:$BP,3,FALSE)))</f>
        <v>FD001003001002000000000000000000000000</v>
      </c>
      <c r="S318" s="16" t="str">
        <f>IF(ISERROR(VLOOKUP($T318,'Funding 5.4'!$A:$BP,35,FALSE)),"",(VLOOKUP($T318,'Funding 5.4'!$A:$BP,35,FALSE)))</f>
        <v>5692f970-c29c-4044-80d7-1bcdbdd34348</v>
      </c>
      <c r="T318" s="16" t="s">
        <v>1087</v>
      </c>
      <c r="U318" s="16" t="str">
        <f>IF(F318="gains/losses",IF(ISERROR(VLOOKUP(W318,'item gains&amp;losses'!A:EV,3,FALSE)),"",VLOOKUP(W318,'item gains&amp;losses'!A:EV,3,FALSE)),IF(F318="I",IF(ISERROR(VLOOKUP(W318,'item rev'!A:EV,3,FALSE)),"",VLOOKUP(W318,'item rev'!A:EV,3,FALSE)),IF(F318="e",IF(ISERROR(VLOOKUP(W318,'item exp'!A:BQ,3,FALSE)),"",VLOOKUP(W318,'item exp'!A:BQ,3,FALSE)))))</f>
        <v>IE005002001001000000000000000000000000</v>
      </c>
      <c r="V318" s="16" t="str">
        <f>IF($F318="gains/losses",IF(ISERROR(VLOOKUP($W318,'item gains&amp;losses'!$A:$EV,35,FALSE)),"",VLOOKUP($W318,'item gains&amp;losses'!$A:$EV,35,FALSE)),IF($F318="I",IF(ISERROR(VLOOKUP($W318,'item rev'!$A:$EV,34,FALSE)),"",VLOOKUP($W318,'item rev'!$A:$EV,34,FALSE)),IF($F318="e",IF(ISERROR(VLOOKUP($W318,'item exp'!$A:$BQ,35,FALSE)),"",VLOOKUP($W318,'item exp'!$A:$BQ,35,FALSE)))))</f>
        <v>1c05d43b-3739-4265-b346-d6879d7bdfaa</v>
      </c>
      <c r="W318" s="16" t="str">
        <f>VLOOKUP(E318,'items list'!B:D,3,FALSE)</f>
        <v>Expenditure: Employee Related Cost  - Municipal Staff : Salaries, Wages and Allowances - Basic Salary and Wages</v>
      </c>
      <c r="X318" s="16" t="str">
        <f>IF(ISERROR(VLOOKUP($Z318,'reg ind'!$A:$AI,3,FALSE)),"",(VLOOKUP($Z318,'reg ind'!$A:$AI,3,FALSE)))</f>
        <v>RX002003001002003003006001000000000000</v>
      </c>
      <c r="Y318" s="16" t="str">
        <f>IF(ISERROR(VLOOKUP($Z318,'reg ind'!$A:$AI,35,FALSE)),"",(VLOOKUP($Z318,'reg ind'!$A:$AI,35,FALSE)))</f>
        <v>f2564b3b-f64a-4df4-9e78-f1a994736e35</v>
      </c>
      <c r="Z318" s="16" t="s">
        <v>4358</v>
      </c>
      <c r="AA318" s="16" t="str">
        <f>IF(ISERROR(VLOOKUP($AC318,costing!$A:$BP,3,FALSE)),"",(VLOOKUP($AC318,costing!$A:$BP,3,FALSE)))</f>
        <v>CO002004000000000000000000000000000000</v>
      </c>
      <c r="AB318" s="16" t="str">
        <f>IF(ISERROR(VLOOKUP($AC318,costing!$A:$BP,35,FALSE)),"",(VLOOKUP($AC318,costing!$A:$BP,35,FALSE)))</f>
        <v>47c7ba65-c270-4a7f-91ba-3842eb629ddf</v>
      </c>
      <c r="AC318" s="16" t="s">
        <v>4368</v>
      </c>
    </row>
    <row r="319" spans="1:29" x14ac:dyDescent="0.2">
      <c r="A319" s="184"/>
      <c r="B319" s="184">
        <v>10</v>
      </c>
      <c r="C319" s="184">
        <v>13</v>
      </c>
      <c r="D319" s="184">
        <v>5001</v>
      </c>
      <c r="E319" s="184">
        <v>1004</v>
      </c>
      <c r="F319" s="184" t="s">
        <v>662</v>
      </c>
      <c r="G319" s="16" t="s">
        <v>7</v>
      </c>
      <c r="H319" s="16" t="s">
        <v>38</v>
      </c>
      <c r="I319" s="16" t="s">
        <v>28</v>
      </c>
      <c r="J319" s="16" t="s">
        <v>33</v>
      </c>
      <c r="K319" s="16"/>
      <c r="L319" s="16"/>
      <c r="M319" s="16"/>
      <c r="N319" s="16" t="str">
        <f>IF(ISERROR(VLOOKUP($P319,#REF!,4,FALSE)),"",(VLOOKUP($P319,#REF!,4,FALSE)))</f>
        <v/>
      </c>
      <c r="O319" s="16" t="str">
        <f>IF(ISERROR(VLOOKUP($P319,#REF!,34,FALSE)),"",(VLOOKUP($P319,#REF!,34,FALSE)))</f>
        <v/>
      </c>
      <c r="P319" s="16" t="s">
        <v>908</v>
      </c>
      <c r="Q319" s="16" t="e">
        <f>VLOOKUP(C319,'functional class'!B:E,3,FALSE)</f>
        <v>#N/A</v>
      </c>
      <c r="R319" s="16" t="str">
        <f>IF(ISERROR(VLOOKUP($T319,'Funding 5.4'!$A:$BP,3,FALSE)),"",(VLOOKUP($T319,'Funding 5.4'!$A:$BP,3,FALSE)))</f>
        <v>FD001003001002000000000000000000000000</v>
      </c>
      <c r="S319" s="16" t="str">
        <f>IF(ISERROR(VLOOKUP($T319,'Funding 5.4'!$A:$BP,35,FALSE)),"",(VLOOKUP($T319,'Funding 5.4'!$A:$BP,35,FALSE)))</f>
        <v>5692f970-c29c-4044-80d7-1bcdbdd34348</v>
      </c>
      <c r="T319" s="16" t="s">
        <v>1087</v>
      </c>
      <c r="U319" s="16" t="str">
        <f>IF(F319="gains/losses",IF(ISERROR(VLOOKUP(W319,'item gains&amp;losses'!A:EV,3,FALSE)),"",VLOOKUP(W319,'item gains&amp;losses'!A:EV,3,FALSE)),IF(F319="I",IF(ISERROR(VLOOKUP(W319,'item rev'!A:EV,3,FALSE)),"",VLOOKUP(W319,'item rev'!A:EV,3,FALSE)),IF(F319="e",IF(ISERROR(VLOOKUP(W319,'item exp'!A:BQ,3,FALSE)),"",VLOOKUP(W319,'item exp'!A:BQ,3,FALSE)))))</f>
        <v>IE005002001002000000000000000000000000</v>
      </c>
      <c r="V319" s="16" t="str">
        <f>IF($F319="gains/losses",IF(ISERROR(VLOOKUP($W319,'item gains&amp;losses'!$A:$EV,35,FALSE)),"",VLOOKUP($W319,'item gains&amp;losses'!$A:$EV,35,FALSE)),IF($F319="I",IF(ISERROR(VLOOKUP($W319,'item rev'!$A:$EV,34,FALSE)),"",VLOOKUP($W319,'item rev'!$A:$EV,34,FALSE)),IF($F319="e",IF(ISERROR(VLOOKUP($W319,'item exp'!$A:$BQ,35,FALSE)),"",VLOOKUP($W319,'item exp'!$A:$BQ,35,FALSE)))))</f>
        <v>dca0c721-aeb7-44c9-a5f3-d7059dde188c</v>
      </c>
      <c r="W319" s="16" t="str">
        <f>VLOOKUP(E319,'items list'!B:D,3,FALSE)</f>
        <v>Expenditure: Employee Related Cost  - Municipal Staff : Salaries, Wages and Allowances - Basic Salary and Wages - Cost Capitalised to PPE (Credit Account)</v>
      </c>
      <c r="X319" s="16" t="str">
        <f>IF(ISERROR(VLOOKUP($Z319,'reg ind'!$A:$AI,3,FALSE)),"",(VLOOKUP($Z319,'reg ind'!$A:$AI,3,FALSE)))</f>
        <v>RX002003001002003003006001000000000000</v>
      </c>
      <c r="Y319" s="16" t="str">
        <f>IF(ISERROR(VLOOKUP($Z319,'reg ind'!$A:$AI,35,FALSE)),"",(VLOOKUP($Z319,'reg ind'!$A:$AI,35,FALSE)))</f>
        <v>f2564b3b-f64a-4df4-9e78-f1a994736e35</v>
      </c>
      <c r="Z319" s="16" t="s">
        <v>4358</v>
      </c>
      <c r="AA319" s="16" t="str">
        <f>IF(ISERROR(VLOOKUP($AC319,costing!$A:$BP,3,FALSE)),"",(VLOOKUP($AC319,costing!$A:$BP,3,FALSE)))</f>
        <v>CO002004000000000000000000000000000000</v>
      </c>
      <c r="AB319" s="16" t="str">
        <f>IF(ISERROR(VLOOKUP($AC319,costing!$A:$BP,35,FALSE)),"",(VLOOKUP($AC319,costing!$A:$BP,35,FALSE)))</f>
        <v>47c7ba65-c270-4a7f-91ba-3842eb629ddf</v>
      </c>
      <c r="AC319" s="16" t="s">
        <v>4368</v>
      </c>
    </row>
    <row r="320" spans="1:29" x14ac:dyDescent="0.2">
      <c r="A320" s="184">
        <v>110131002</v>
      </c>
      <c r="B320" s="184">
        <v>10</v>
      </c>
      <c r="C320" s="184">
        <v>13</v>
      </c>
      <c r="D320" s="184">
        <f>D316+1</f>
        <v>5002</v>
      </c>
      <c r="E320" s="184">
        <v>1005</v>
      </c>
      <c r="F320" s="184" t="s">
        <v>662</v>
      </c>
      <c r="G320" s="16" t="s">
        <v>8</v>
      </c>
      <c r="H320" s="16" t="s">
        <v>38</v>
      </c>
      <c r="I320" s="16" t="s">
        <v>28</v>
      </c>
      <c r="J320" s="16" t="s">
        <v>33</v>
      </c>
      <c r="K320" s="16"/>
      <c r="L320" s="16"/>
      <c r="M320" s="16"/>
      <c r="N320" s="16" t="str">
        <f>IF(ISERROR(VLOOKUP($P320,#REF!,4,FALSE)),"",(VLOOKUP($P320,#REF!,4,FALSE)))</f>
        <v/>
      </c>
      <c r="O320" s="16" t="str">
        <f>IF(ISERROR(VLOOKUP($P320,#REF!,34,FALSE)),"",(VLOOKUP($P320,#REF!,34,FALSE)))</f>
        <v/>
      </c>
      <c r="P320" s="16" t="s">
        <v>908</v>
      </c>
      <c r="Q320" s="16" t="e">
        <f>VLOOKUP(C320,'functional class'!B:E,3,FALSE)</f>
        <v>#N/A</v>
      </c>
      <c r="R320" s="16" t="str">
        <f>IF(ISERROR(VLOOKUP($T320,'Funding 5.4'!$A:$BP,3,FALSE)),"",(VLOOKUP($T320,'Funding 5.4'!$A:$BP,3,FALSE)))</f>
        <v>FD001003001002000000000000000000000000</v>
      </c>
      <c r="S320" s="16" t="str">
        <f>IF(ISERROR(VLOOKUP($T320,'Funding 5.4'!$A:$BP,35,FALSE)),"",(VLOOKUP($T320,'Funding 5.4'!$A:$BP,35,FALSE)))</f>
        <v>5692f970-c29c-4044-80d7-1bcdbdd34348</v>
      </c>
      <c r="T320" s="16" t="s">
        <v>1087</v>
      </c>
      <c r="U320" s="16" t="str">
        <f>IF(F320="gains/losses",IF(ISERROR(VLOOKUP(W320,'item gains&amp;losses'!A:EV,3,FALSE)),"",VLOOKUP(W320,'item gains&amp;losses'!A:EV,3,FALSE)),IF(F320="I",IF(ISERROR(VLOOKUP(W320,'item rev'!A:EV,3,FALSE)),"",VLOOKUP(W320,'item rev'!A:EV,3,FALSE)),IF(F320="e",IF(ISERROR(VLOOKUP(W320,'item exp'!A:BQ,3,FALSE)),"",VLOOKUP(W320,'item exp'!A:BQ,3,FALSE)))))</f>
        <v>IE005001001001003000000000000000000000</v>
      </c>
      <c r="V320" s="16" t="str">
        <f>IF($F320="gains/losses",IF(ISERROR(VLOOKUP($W320,'item gains&amp;losses'!$A:$EV,35,FALSE)),"",VLOOKUP($W320,'item gains&amp;losses'!$A:$EV,35,FALSE)),IF($F320="I",IF(ISERROR(VLOOKUP($W320,'item rev'!$A:$EV,34,FALSE)),"",VLOOKUP($W320,'item rev'!$A:$EV,34,FALSE)),IF($F320="e",IF(ISERROR(VLOOKUP($W320,'item exp'!$A:$BQ,35,FALSE)),"",VLOOKUP($W320,'item exp'!$A:$BQ,35,FALSE)))))</f>
        <v>06af9902-1cb8-4efb-b2bd-760a64bc71dd</v>
      </c>
      <c r="W320" s="16" t="str">
        <f>VLOOKUP(E320,'items list'!B:D,3,FALSE)</f>
        <v>Expenditure: Employee Related Cost  - Senior Management: Designation - Salaries and Allowances: Bonuses</v>
      </c>
      <c r="X320" s="16" t="str">
        <f>IF(ISERROR(VLOOKUP($Z320,'reg ind'!$A:$AI,3,FALSE)),"",(VLOOKUP($Z320,'reg ind'!$A:$AI,3,FALSE)))</f>
        <v>RX002003001002003003006001000000000000</v>
      </c>
      <c r="Y320" s="16" t="str">
        <f>IF(ISERROR(VLOOKUP($Z320,'reg ind'!$A:$AI,35,FALSE)),"",(VLOOKUP($Z320,'reg ind'!$A:$AI,35,FALSE)))</f>
        <v>f2564b3b-f64a-4df4-9e78-f1a994736e35</v>
      </c>
      <c r="Z320" s="16" t="s">
        <v>4358</v>
      </c>
      <c r="AA320" s="16" t="str">
        <f>IF(ISERROR(VLOOKUP($AC320,costing!$A:$BP,3,FALSE)),"",(VLOOKUP($AC320,costing!$A:$BP,3,FALSE)))</f>
        <v>CO002004000000000000000000000000000000</v>
      </c>
      <c r="AB320" s="16" t="str">
        <f>IF(ISERROR(VLOOKUP($AC320,costing!$A:$BP,35,FALSE)),"",(VLOOKUP($AC320,costing!$A:$BP,35,FALSE)))</f>
        <v>47c7ba65-c270-4a7f-91ba-3842eb629ddf</v>
      </c>
      <c r="AC320" s="16" t="s">
        <v>4368</v>
      </c>
    </row>
    <row r="321" spans="1:29" x14ac:dyDescent="0.2">
      <c r="A321" s="184"/>
      <c r="B321" s="184">
        <v>10</v>
      </c>
      <c r="C321" s="184">
        <v>13</v>
      </c>
      <c r="D321" s="184">
        <f t="shared" ref="D321:D324" si="14">D317+1</f>
        <v>5002</v>
      </c>
      <c r="E321" s="184">
        <v>1006</v>
      </c>
      <c r="F321" s="184" t="s">
        <v>662</v>
      </c>
      <c r="G321" s="16" t="s">
        <v>8</v>
      </c>
      <c r="H321" s="16" t="s">
        <v>38</v>
      </c>
      <c r="I321" s="16" t="s">
        <v>28</v>
      </c>
      <c r="J321" s="16" t="s">
        <v>33</v>
      </c>
      <c r="K321" s="16"/>
      <c r="L321" s="16"/>
      <c r="M321" s="16"/>
      <c r="N321" s="16" t="str">
        <f>IF(ISERROR(VLOOKUP($P321,#REF!,4,FALSE)),"",(VLOOKUP($P321,#REF!,4,FALSE)))</f>
        <v/>
      </c>
      <c r="O321" s="16" t="str">
        <f>IF(ISERROR(VLOOKUP($P321,#REF!,34,FALSE)),"",(VLOOKUP($P321,#REF!,34,FALSE)))</f>
        <v/>
      </c>
      <c r="P321" s="16" t="s">
        <v>908</v>
      </c>
      <c r="Q321" s="16" t="e">
        <f>VLOOKUP(C321,'functional class'!B:E,3,FALSE)</f>
        <v>#N/A</v>
      </c>
      <c r="R321" s="16" t="str">
        <f>IF(ISERROR(VLOOKUP($T321,'Funding 5.4'!$A:$BP,3,FALSE)),"",(VLOOKUP($T321,'Funding 5.4'!$A:$BP,3,FALSE)))</f>
        <v>FD001003001002000000000000000000000000</v>
      </c>
      <c r="S321" s="16" t="str">
        <f>IF(ISERROR(VLOOKUP($T321,'Funding 5.4'!$A:$BP,35,FALSE)),"",(VLOOKUP($T321,'Funding 5.4'!$A:$BP,35,FALSE)))</f>
        <v>5692f970-c29c-4044-80d7-1bcdbdd34348</v>
      </c>
      <c r="T321" s="16" t="s">
        <v>1087</v>
      </c>
      <c r="U321" s="16" t="str">
        <f>IF(F321="gains/losses",IF(ISERROR(VLOOKUP(W321,'item gains&amp;losses'!A:EV,3,FALSE)),"",VLOOKUP(W321,'item gains&amp;losses'!A:EV,3,FALSE)),IF(F321="I",IF(ISERROR(VLOOKUP(W321,'item rev'!A:EV,3,FALSE)),"",VLOOKUP(W321,'item rev'!A:EV,3,FALSE)),IF(F321="e",IF(ISERROR(VLOOKUP(W321,'item exp'!A:BQ,3,FALSE)),"",VLOOKUP(W321,'item exp'!A:BQ,3,FALSE)))))</f>
        <v>IE005001001001004000000000000000000000</v>
      </c>
      <c r="V321" s="16" t="str">
        <f>IF($F321="gains/losses",IF(ISERROR(VLOOKUP($W321,'item gains&amp;losses'!$A:$EV,35,FALSE)),"",VLOOKUP($W321,'item gains&amp;losses'!$A:$EV,35,FALSE)),IF($F321="I",IF(ISERROR(VLOOKUP($W321,'item rev'!$A:$EV,34,FALSE)),"",VLOOKUP($W321,'item rev'!$A:$EV,34,FALSE)),IF($F321="e",IF(ISERROR(VLOOKUP($W321,'item exp'!$A:$BQ,35,FALSE)),"",VLOOKUP($W321,'item exp'!$A:$BQ,35,FALSE)))))</f>
        <v>68d3615a-4371-4b76-960b-b5cb5fba5f2a</v>
      </c>
      <c r="W321" s="16" t="str">
        <f>VLOOKUP(E321,'items list'!B:D,3,FALSE)</f>
        <v>Expenditure: Employee Related Cost  - Senior Management: Designation - Salaries and Allowances: Bonuses - Cost Capitalised to PPE (Credit Account)</v>
      </c>
      <c r="X321" s="16" t="str">
        <f>IF(ISERROR(VLOOKUP($Z321,'reg ind'!$A:$AI,3,FALSE)),"",(VLOOKUP($Z321,'reg ind'!$A:$AI,3,FALSE)))</f>
        <v>RX002003001002003003006001000000000000</v>
      </c>
      <c r="Y321" s="16" t="str">
        <f>IF(ISERROR(VLOOKUP($Z321,'reg ind'!$A:$AI,35,FALSE)),"",(VLOOKUP($Z321,'reg ind'!$A:$AI,35,FALSE)))</f>
        <v>f2564b3b-f64a-4df4-9e78-f1a994736e35</v>
      </c>
      <c r="Z321" s="16" t="s">
        <v>4358</v>
      </c>
      <c r="AA321" s="16" t="str">
        <f>IF(ISERROR(VLOOKUP($AC321,costing!$A:$BP,3,FALSE)),"",(VLOOKUP($AC321,costing!$A:$BP,3,FALSE)))</f>
        <v>CO002004000000000000000000000000000000</v>
      </c>
      <c r="AB321" s="16" t="str">
        <f>IF(ISERROR(VLOOKUP($AC321,costing!$A:$BP,35,FALSE)),"",(VLOOKUP($AC321,costing!$A:$BP,35,FALSE)))</f>
        <v>47c7ba65-c270-4a7f-91ba-3842eb629ddf</v>
      </c>
      <c r="AC321" s="16" t="s">
        <v>4368</v>
      </c>
    </row>
    <row r="322" spans="1:29" x14ac:dyDescent="0.2">
      <c r="A322" s="184"/>
      <c r="B322" s="184">
        <v>10</v>
      </c>
      <c r="C322" s="184">
        <v>13</v>
      </c>
      <c r="D322" s="184">
        <f t="shared" si="14"/>
        <v>5002</v>
      </c>
      <c r="E322" s="184">
        <v>1007</v>
      </c>
      <c r="F322" s="184" t="s">
        <v>662</v>
      </c>
      <c r="G322" s="16" t="s">
        <v>8</v>
      </c>
      <c r="H322" s="16" t="s">
        <v>38</v>
      </c>
      <c r="I322" s="16" t="s">
        <v>28</v>
      </c>
      <c r="J322" s="16" t="s">
        <v>33</v>
      </c>
      <c r="K322" s="16"/>
      <c r="L322" s="16"/>
      <c r="M322" s="16"/>
      <c r="N322" s="16" t="str">
        <f>IF(ISERROR(VLOOKUP($P322,#REF!,4,FALSE)),"",(VLOOKUP($P322,#REF!,4,FALSE)))</f>
        <v/>
      </c>
      <c r="O322" s="16" t="str">
        <f>IF(ISERROR(VLOOKUP($P322,#REF!,34,FALSE)),"",(VLOOKUP($P322,#REF!,34,FALSE)))</f>
        <v/>
      </c>
      <c r="P322" s="16" t="s">
        <v>908</v>
      </c>
      <c r="Q322" s="16" t="e">
        <f>VLOOKUP(C322,'functional class'!B:E,3,FALSE)</f>
        <v>#N/A</v>
      </c>
      <c r="R322" s="16" t="str">
        <f>IF(ISERROR(VLOOKUP($T322,'Funding 5.4'!$A:$BP,3,FALSE)),"",(VLOOKUP($T322,'Funding 5.4'!$A:$BP,3,FALSE)))</f>
        <v>FD001003001002000000000000000000000000</v>
      </c>
      <c r="S322" s="16" t="str">
        <f>IF(ISERROR(VLOOKUP($T322,'Funding 5.4'!$A:$BP,35,FALSE)),"",(VLOOKUP($T322,'Funding 5.4'!$A:$BP,35,FALSE)))</f>
        <v>5692f970-c29c-4044-80d7-1bcdbdd34348</v>
      </c>
      <c r="T322" s="16" t="s">
        <v>1087</v>
      </c>
      <c r="U322" s="16" t="str">
        <f>IF(F322="gains/losses",IF(ISERROR(VLOOKUP(W322,'item gains&amp;losses'!A:EV,3,FALSE)),"",VLOOKUP(W322,'item gains&amp;losses'!A:EV,3,FALSE)),IF(F322="I",IF(ISERROR(VLOOKUP(W322,'item rev'!A:EV,3,FALSE)),"",VLOOKUP(W322,'item rev'!A:EV,3,FALSE)),IF(F322="e",IF(ISERROR(VLOOKUP(W322,'item exp'!A:BQ,3,FALSE)),"",VLOOKUP(W322,'item exp'!A:BQ,3,FALSE)))))</f>
        <v>IE005002001003000000000000000000000000</v>
      </c>
      <c r="V322" s="16" t="str">
        <f>IF($F322="gains/losses",IF(ISERROR(VLOOKUP($W322,'item gains&amp;losses'!$A:$EV,35,FALSE)),"",VLOOKUP($W322,'item gains&amp;losses'!$A:$EV,35,FALSE)),IF($F322="I",IF(ISERROR(VLOOKUP($W322,'item rev'!$A:$EV,34,FALSE)),"",VLOOKUP($W322,'item rev'!$A:$EV,34,FALSE)),IF($F322="e",IF(ISERROR(VLOOKUP($W322,'item exp'!$A:$BQ,35,FALSE)),"",VLOOKUP($W322,'item exp'!$A:$BQ,35,FALSE)))))</f>
        <v>80f4e079-f733-4354-ba34-583a5f3f37d2</v>
      </c>
      <c r="W322" s="16" t="str">
        <f>VLOOKUP(E322,'items list'!B:D,3,FALSE)</f>
        <v>Expenditure: Employee Related Cost  - Municipal Staff : Salaries, Wages and Allowances - Bonuses</v>
      </c>
      <c r="X322" s="16" t="str">
        <f>IF(ISERROR(VLOOKUP($Z322,'reg ind'!$A:$AI,3,FALSE)),"",(VLOOKUP($Z322,'reg ind'!$A:$AI,3,FALSE)))</f>
        <v>RX002003001002003003006001000000000000</v>
      </c>
      <c r="Y322" s="16" t="str">
        <f>IF(ISERROR(VLOOKUP($Z322,'reg ind'!$A:$AI,35,FALSE)),"",(VLOOKUP($Z322,'reg ind'!$A:$AI,35,FALSE)))</f>
        <v>f2564b3b-f64a-4df4-9e78-f1a994736e35</v>
      </c>
      <c r="Z322" s="16" t="s">
        <v>4358</v>
      </c>
      <c r="AA322" s="16" t="str">
        <f>IF(ISERROR(VLOOKUP($AC322,costing!$A:$BP,3,FALSE)),"",(VLOOKUP($AC322,costing!$A:$BP,3,FALSE)))</f>
        <v>CO002004000000000000000000000000000000</v>
      </c>
      <c r="AB322" s="16" t="str">
        <f>IF(ISERROR(VLOOKUP($AC322,costing!$A:$BP,35,FALSE)),"",(VLOOKUP($AC322,costing!$A:$BP,35,FALSE)))</f>
        <v>47c7ba65-c270-4a7f-91ba-3842eb629ddf</v>
      </c>
      <c r="AC322" s="16" t="s">
        <v>4368</v>
      </c>
    </row>
    <row r="323" spans="1:29" x14ac:dyDescent="0.2">
      <c r="A323" s="184"/>
      <c r="B323" s="184">
        <v>10</v>
      </c>
      <c r="C323" s="184">
        <v>13</v>
      </c>
      <c r="D323" s="184">
        <f t="shared" si="14"/>
        <v>5002</v>
      </c>
      <c r="E323" s="184">
        <v>1008</v>
      </c>
      <c r="F323" s="184" t="s">
        <v>662</v>
      </c>
      <c r="G323" s="16" t="s">
        <v>8</v>
      </c>
      <c r="H323" s="16" t="s">
        <v>38</v>
      </c>
      <c r="I323" s="16" t="s">
        <v>28</v>
      </c>
      <c r="J323" s="16" t="s">
        <v>33</v>
      </c>
      <c r="K323" s="16"/>
      <c r="L323" s="16"/>
      <c r="M323" s="16"/>
      <c r="N323" s="16" t="str">
        <f>IF(ISERROR(VLOOKUP($P323,#REF!,4,FALSE)),"",(VLOOKUP($P323,#REF!,4,FALSE)))</f>
        <v/>
      </c>
      <c r="O323" s="16" t="str">
        <f>IF(ISERROR(VLOOKUP($P323,#REF!,34,FALSE)),"",(VLOOKUP($P323,#REF!,34,FALSE)))</f>
        <v/>
      </c>
      <c r="P323" s="16" t="s">
        <v>908</v>
      </c>
      <c r="Q323" s="16" t="e">
        <f>VLOOKUP(C323,'functional class'!B:E,3,FALSE)</f>
        <v>#N/A</v>
      </c>
      <c r="R323" s="16" t="str">
        <f>IF(ISERROR(VLOOKUP($T323,'Funding 5.4'!$A:$BP,3,FALSE)),"",(VLOOKUP($T323,'Funding 5.4'!$A:$BP,3,FALSE)))</f>
        <v>FD001003001002000000000000000000000000</v>
      </c>
      <c r="S323" s="16" t="str">
        <f>IF(ISERROR(VLOOKUP($T323,'Funding 5.4'!$A:$BP,35,FALSE)),"",(VLOOKUP($T323,'Funding 5.4'!$A:$BP,35,FALSE)))</f>
        <v>5692f970-c29c-4044-80d7-1bcdbdd34348</v>
      </c>
      <c r="T323" s="16" t="s">
        <v>1087</v>
      </c>
      <c r="U323" s="16" t="str">
        <f>IF(F323="gains/losses",IF(ISERROR(VLOOKUP(W323,'item gains&amp;losses'!A:EV,3,FALSE)),"",VLOOKUP(W323,'item gains&amp;losses'!A:EV,3,FALSE)),IF(F323="I",IF(ISERROR(VLOOKUP(W323,'item rev'!A:EV,3,FALSE)),"",VLOOKUP(W323,'item rev'!A:EV,3,FALSE)),IF(F323="e",IF(ISERROR(VLOOKUP(W323,'item exp'!A:BQ,3,FALSE)),"",VLOOKUP(W323,'item exp'!A:BQ,3,FALSE)))))</f>
        <v>IE005002001004000000000000000000000000</v>
      </c>
      <c r="V323" s="16" t="str">
        <f>IF($F323="gains/losses",IF(ISERROR(VLOOKUP($W323,'item gains&amp;losses'!$A:$EV,35,FALSE)),"",VLOOKUP($W323,'item gains&amp;losses'!$A:$EV,35,FALSE)),IF($F323="I",IF(ISERROR(VLOOKUP($W323,'item rev'!$A:$EV,34,FALSE)),"",VLOOKUP($W323,'item rev'!$A:$EV,34,FALSE)),IF($F323="e",IF(ISERROR(VLOOKUP($W323,'item exp'!$A:$BQ,35,FALSE)),"",VLOOKUP($W323,'item exp'!$A:$BQ,35,FALSE)))))</f>
        <v>12355f09-d59c-4858-9b6e-2cb3e41470a0</v>
      </c>
      <c r="W323" s="16" t="str">
        <f>VLOOKUP(E323,'items list'!B:D,3,FALSE)</f>
        <v>Expenditure: Employee Related Cost  - Municipal Staff : Salaries, Wages and Allowances - Bonuses - Cost Capitalised to PPE (Credit Account)</v>
      </c>
      <c r="X323" s="16" t="str">
        <f>IF(ISERROR(VLOOKUP($Z323,'reg ind'!$A:$AI,3,FALSE)),"",(VLOOKUP($Z323,'reg ind'!$A:$AI,3,FALSE)))</f>
        <v>RX002003001002003003006001000000000000</v>
      </c>
      <c r="Y323" s="16" t="str">
        <f>IF(ISERROR(VLOOKUP($Z323,'reg ind'!$A:$AI,35,FALSE)),"",(VLOOKUP($Z323,'reg ind'!$A:$AI,35,FALSE)))</f>
        <v>f2564b3b-f64a-4df4-9e78-f1a994736e35</v>
      </c>
      <c r="Z323" s="16" t="s">
        <v>4358</v>
      </c>
      <c r="AA323" s="16" t="str">
        <f>IF(ISERROR(VLOOKUP($AC323,costing!$A:$BP,3,FALSE)),"",(VLOOKUP($AC323,costing!$A:$BP,3,FALSE)))</f>
        <v>CO002004000000000000000000000000000000</v>
      </c>
      <c r="AB323" s="16" t="str">
        <f>IF(ISERROR(VLOOKUP($AC323,costing!$A:$BP,35,FALSE)),"",(VLOOKUP($AC323,costing!$A:$BP,35,FALSE)))</f>
        <v>47c7ba65-c270-4a7f-91ba-3842eb629ddf</v>
      </c>
      <c r="AC323" s="16" t="s">
        <v>4368</v>
      </c>
    </row>
    <row r="324" spans="1:29" x14ac:dyDescent="0.2">
      <c r="A324" s="184"/>
      <c r="B324" s="184">
        <v>10</v>
      </c>
      <c r="C324" s="184">
        <v>13</v>
      </c>
      <c r="D324" s="184">
        <f t="shared" si="14"/>
        <v>5003</v>
      </c>
      <c r="E324" s="184">
        <v>1009</v>
      </c>
      <c r="F324" s="184" t="s">
        <v>662</v>
      </c>
      <c r="G324" s="16" t="s">
        <v>8</v>
      </c>
      <c r="H324" s="16" t="s">
        <v>38</v>
      </c>
      <c r="I324" s="16" t="s">
        <v>28</v>
      </c>
      <c r="J324" s="16" t="s">
        <v>33</v>
      </c>
      <c r="K324" s="16"/>
      <c r="L324" s="16"/>
      <c r="M324" s="16"/>
      <c r="N324" s="16" t="str">
        <f>IF(ISERROR(VLOOKUP($P324,#REF!,4,FALSE)),"",(VLOOKUP($P324,#REF!,4,FALSE)))</f>
        <v/>
      </c>
      <c r="O324" s="16" t="str">
        <f>IF(ISERROR(VLOOKUP($P324,#REF!,34,FALSE)),"",(VLOOKUP($P324,#REF!,34,FALSE)))</f>
        <v/>
      </c>
      <c r="P324" s="16" t="s">
        <v>908</v>
      </c>
      <c r="Q324" s="16" t="e">
        <f>VLOOKUP(C324,'functional class'!B:E,3,FALSE)</f>
        <v>#N/A</v>
      </c>
      <c r="R324" s="16" t="str">
        <f>IF(ISERROR(VLOOKUP($T324,'Funding 5.4'!$A:$BP,3,FALSE)),"",(VLOOKUP($T324,'Funding 5.4'!$A:$BP,3,FALSE)))</f>
        <v>FD001003001002000000000000000000000000</v>
      </c>
      <c r="S324" s="16" t="str">
        <f>IF(ISERROR(VLOOKUP($T324,'Funding 5.4'!$A:$BP,35,FALSE)),"",(VLOOKUP($T324,'Funding 5.4'!$A:$BP,35,FALSE)))</f>
        <v>5692f970-c29c-4044-80d7-1bcdbdd34348</v>
      </c>
      <c r="T324" s="16" t="s">
        <v>1087</v>
      </c>
      <c r="U324" s="16" t="str">
        <f>IF(F324="gains/losses",IF(ISERROR(VLOOKUP(W324,'item gains&amp;losses'!A:EV,3,FALSE)),"",VLOOKUP(W324,'item gains&amp;losses'!A:EV,3,FALSE)),IF(F324="I",IF(ISERROR(VLOOKUP(W324,'item rev'!A:EV,3,FALSE)),"",VLOOKUP(W324,'item rev'!A:EV,3,FALSE)),IF(F324="e",IF(ISERROR(VLOOKUP(W324,'item exp'!A:BQ,3,FALSE)),"",VLOOKUP(W324,'item exp'!A:BQ,3,FALSE)))))</f>
        <v>IE005002001005011003000000000000000000</v>
      </c>
      <c r="V324" s="16" t="str">
        <f>IF($F324="gains/losses",IF(ISERROR(VLOOKUP($W324,'item gains&amp;losses'!$A:$EV,35,FALSE)),"",VLOOKUP($W324,'item gains&amp;losses'!$A:$EV,35,FALSE)),IF($F324="I",IF(ISERROR(VLOOKUP($W324,'item rev'!$A:$EV,34,FALSE)),"",VLOOKUP($W324,'item rev'!$A:$EV,34,FALSE)),IF($F324="e",IF(ISERROR(VLOOKUP($W324,'item exp'!$A:$BQ,35,FALSE)),"",VLOOKUP($W324,'item exp'!$A:$BQ,35,FALSE)))))</f>
        <v>f8db0224-cc9c-4958-84fa-66e56aa82574</v>
      </c>
      <c r="W324" s="16" t="str">
        <f>VLOOKUP(E324,'items list'!B:D,3,FALSE)</f>
        <v>Expenditure: Employee Related Cost  - Municipal Staff : Salaries, Wages and Allowances - Allowances: Service Related Benefits - Bonus</v>
      </c>
      <c r="X324" s="16" t="str">
        <f>IF(ISERROR(VLOOKUP($Z324,'reg ind'!$A:$AI,3,FALSE)),"",(VLOOKUP($Z324,'reg ind'!$A:$AI,3,FALSE)))</f>
        <v>RX002003001002003003006001000000000000</v>
      </c>
      <c r="Y324" s="16" t="str">
        <f>IF(ISERROR(VLOOKUP($Z324,'reg ind'!$A:$AI,35,FALSE)),"",(VLOOKUP($Z324,'reg ind'!$A:$AI,35,FALSE)))</f>
        <v>f2564b3b-f64a-4df4-9e78-f1a994736e35</v>
      </c>
      <c r="Z324" s="16" t="s">
        <v>4358</v>
      </c>
      <c r="AA324" s="16" t="str">
        <f>IF(ISERROR(VLOOKUP($AC324,costing!$A:$BP,3,FALSE)),"",(VLOOKUP($AC324,costing!$A:$BP,3,FALSE)))</f>
        <v>CO002004000000000000000000000000000000</v>
      </c>
      <c r="AB324" s="16" t="str">
        <f>IF(ISERROR(VLOOKUP($AC324,costing!$A:$BP,35,FALSE)),"",(VLOOKUP($AC324,costing!$A:$BP,35,FALSE)))</f>
        <v>47c7ba65-c270-4a7f-91ba-3842eb629ddf</v>
      </c>
      <c r="AC324" s="16" t="s">
        <v>4368</v>
      </c>
    </row>
    <row r="325" spans="1:29" x14ac:dyDescent="0.2">
      <c r="A325" s="184">
        <v>110131004</v>
      </c>
      <c r="B325" s="184">
        <v>10</v>
      </c>
      <c r="C325" s="184">
        <v>13</v>
      </c>
      <c r="D325" s="184">
        <v>5004</v>
      </c>
      <c r="E325" s="184">
        <v>1014</v>
      </c>
      <c r="F325" s="184" t="s">
        <v>662</v>
      </c>
      <c r="G325" s="16" t="s">
        <v>9</v>
      </c>
      <c r="H325" s="16" t="s">
        <v>38</v>
      </c>
      <c r="I325" s="16" t="s">
        <v>28</v>
      </c>
      <c r="J325" s="16" t="s">
        <v>33</v>
      </c>
      <c r="K325" s="16"/>
      <c r="L325" s="16"/>
      <c r="M325" s="16"/>
      <c r="N325" s="16" t="str">
        <f>IF(ISERROR(VLOOKUP($P325,#REF!,4,FALSE)),"",(VLOOKUP($P325,#REF!,4,FALSE)))</f>
        <v/>
      </c>
      <c r="O325" s="16" t="str">
        <f>IF(ISERROR(VLOOKUP($P325,#REF!,34,FALSE)),"",(VLOOKUP($P325,#REF!,34,FALSE)))</f>
        <v/>
      </c>
      <c r="P325" s="16" t="s">
        <v>908</v>
      </c>
      <c r="Q325" s="16" t="e">
        <f>VLOOKUP(C325,'functional class'!B:E,3,FALSE)</f>
        <v>#N/A</v>
      </c>
      <c r="R325" s="16" t="str">
        <f>IF(ISERROR(VLOOKUP($T325,'Funding 5.4'!$A:$BP,3,FALSE)),"",(VLOOKUP($T325,'Funding 5.4'!$A:$BP,3,FALSE)))</f>
        <v>FD001003001002000000000000000000000000</v>
      </c>
      <c r="S325" s="16" t="str">
        <f>IF(ISERROR(VLOOKUP($T325,'Funding 5.4'!$A:$BP,35,FALSE)),"",(VLOOKUP($T325,'Funding 5.4'!$A:$BP,35,FALSE)))</f>
        <v>5692f970-c29c-4044-80d7-1bcdbdd34348</v>
      </c>
      <c r="T325" s="16" t="s">
        <v>1087</v>
      </c>
      <c r="U325" s="16" t="str">
        <f>IF(F325="gains/losses",IF(ISERROR(VLOOKUP(W325,'item gains&amp;losses'!A:EV,3,FALSE)),"",VLOOKUP(W325,'item gains&amp;losses'!A:EV,3,FALSE)),IF(F325="I",IF(ISERROR(VLOOKUP(W325,'item rev'!A:EV,3,FALSE)),"",VLOOKUP(W325,'item rev'!A:EV,3,FALSE)),IF(F325="e",IF(ISERROR(VLOOKUP(W325,'item exp'!A:BQ,3,FALSE)),"",VLOOKUP(W325,'item exp'!A:BQ,3,FALSE)))))</f>
        <v>IE005001001002003000000000000000000000</v>
      </c>
      <c r="V325" s="16" t="str">
        <f>IF($F325="gains/losses",IF(ISERROR(VLOOKUP($W325,'item gains&amp;losses'!$A:$EV,35,FALSE)),"",VLOOKUP($W325,'item gains&amp;losses'!$A:$EV,35,FALSE)),IF($F325="I",IF(ISERROR(VLOOKUP($W325,'item rev'!$A:$EV,34,FALSE)),"",VLOOKUP($W325,'item rev'!$A:$EV,34,FALSE)),IF($F325="e",IF(ISERROR(VLOOKUP($W325,'item exp'!$A:$BQ,35,FALSE)),"",VLOOKUP($W325,'item exp'!$A:$BQ,35,FALSE)))))</f>
        <v>f12b88dc-0bf6-4bae-a17e-bb82d2d8055a</v>
      </c>
      <c r="W325" s="16" t="str">
        <f>VLOOKUP(E325,'items list'!B:D,3,FALSE)</f>
        <v xml:space="preserve">Expenditure: Employee Related Cost  - Senior Management: Designation - Social Contributions: Pension </v>
      </c>
      <c r="X325" s="16" t="str">
        <f>IF(ISERROR(VLOOKUP($Z325,'reg ind'!$A:$AI,3,FALSE)),"",(VLOOKUP($Z325,'reg ind'!$A:$AI,3,FALSE)))</f>
        <v>RX002003001002003003006001000000000000</v>
      </c>
      <c r="Y325" s="16" t="str">
        <f>IF(ISERROR(VLOOKUP($Z325,'reg ind'!$A:$AI,35,FALSE)),"",(VLOOKUP($Z325,'reg ind'!$A:$AI,35,FALSE)))</f>
        <v>f2564b3b-f64a-4df4-9e78-f1a994736e35</v>
      </c>
      <c r="Z325" s="16" t="s">
        <v>4358</v>
      </c>
      <c r="AA325" s="16" t="str">
        <f>IF(ISERROR(VLOOKUP($AC325,costing!$A:$BP,3,FALSE)),"",(VLOOKUP($AC325,costing!$A:$BP,3,FALSE)))</f>
        <v>CO002004000000000000000000000000000000</v>
      </c>
      <c r="AB325" s="16" t="str">
        <f>IF(ISERROR(VLOOKUP($AC325,costing!$A:$BP,35,FALSE)),"",(VLOOKUP($AC325,costing!$A:$BP,35,FALSE)))</f>
        <v>47c7ba65-c270-4a7f-91ba-3842eb629ddf</v>
      </c>
      <c r="AC325" s="16" t="s">
        <v>4368</v>
      </c>
    </row>
    <row r="326" spans="1:29" x14ac:dyDescent="0.2">
      <c r="A326" s="184"/>
      <c r="B326" s="184">
        <v>10</v>
      </c>
      <c r="C326" s="184">
        <v>13</v>
      </c>
      <c r="D326" s="184">
        <v>5004</v>
      </c>
      <c r="E326" s="184">
        <v>1015</v>
      </c>
      <c r="F326" s="184" t="s">
        <v>662</v>
      </c>
      <c r="G326" s="16" t="s">
        <v>9</v>
      </c>
      <c r="H326" s="16" t="s">
        <v>38</v>
      </c>
      <c r="I326" s="16" t="s">
        <v>28</v>
      </c>
      <c r="J326" s="16" t="s">
        <v>33</v>
      </c>
      <c r="K326" s="16"/>
      <c r="L326" s="16"/>
      <c r="M326" s="16"/>
      <c r="N326" s="16" t="str">
        <f>IF(ISERROR(VLOOKUP($P326,#REF!,4,FALSE)),"",(VLOOKUP($P326,#REF!,4,FALSE)))</f>
        <v/>
      </c>
      <c r="O326" s="16" t="str">
        <f>IF(ISERROR(VLOOKUP($P326,#REF!,34,FALSE)),"",(VLOOKUP($P326,#REF!,34,FALSE)))</f>
        <v/>
      </c>
      <c r="P326" s="16" t="s">
        <v>908</v>
      </c>
      <c r="Q326" s="16" t="e">
        <f>VLOOKUP(C326,'functional class'!B:E,3,FALSE)</f>
        <v>#N/A</v>
      </c>
      <c r="R326" s="16" t="str">
        <f>IF(ISERROR(VLOOKUP($T326,'Funding 5.4'!$A:$BP,3,FALSE)),"",(VLOOKUP($T326,'Funding 5.4'!$A:$BP,3,FALSE)))</f>
        <v>FD001003001002000000000000000000000000</v>
      </c>
      <c r="S326" s="16" t="str">
        <f>IF(ISERROR(VLOOKUP($T326,'Funding 5.4'!$A:$BP,35,FALSE)),"",(VLOOKUP($T326,'Funding 5.4'!$A:$BP,35,FALSE)))</f>
        <v>5692f970-c29c-4044-80d7-1bcdbdd34348</v>
      </c>
      <c r="T326" s="16" t="s">
        <v>1087</v>
      </c>
      <c r="U326" s="16" t="str">
        <f>IF(F326="gains/losses",IF(ISERROR(VLOOKUP(W326,'item gains&amp;losses'!A:EV,3,FALSE)),"",VLOOKUP(W326,'item gains&amp;losses'!A:EV,3,FALSE)),IF(F326="I",IF(ISERROR(VLOOKUP(W326,'item rev'!A:EV,3,FALSE)),"",VLOOKUP(W326,'item rev'!A:EV,3,FALSE)),IF(F326="e",IF(ISERROR(VLOOKUP(W326,'item exp'!A:BQ,3,FALSE)),"",VLOOKUP(W326,'item exp'!A:BQ,3,FALSE)))))</f>
        <v>IE005001001002007000000000000000000000</v>
      </c>
      <c r="V326" s="16" t="str">
        <f>IF($F326="gains/losses",IF(ISERROR(VLOOKUP($W326,'item gains&amp;losses'!$A:$EV,35,FALSE)),"",VLOOKUP($W326,'item gains&amp;losses'!$A:$EV,35,FALSE)),IF($F326="I",IF(ISERROR(VLOOKUP($W326,'item rev'!$A:$EV,34,FALSE)),"",VLOOKUP($W326,'item rev'!$A:$EV,34,FALSE)),IF($F326="e",IF(ISERROR(VLOOKUP($W326,'item exp'!$A:$BQ,35,FALSE)),"",VLOOKUP($W326,'item exp'!$A:$BQ,35,FALSE)))))</f>
        <v>de3403c8-4a5b-4537-aab1-f74a990f6f98</v>
      </c>
      <c r="W326" s="16" t="str">
        <f>VLOOKUP(E326,'items list'!B:D,3,FALSE)</f>
        <v>Expenditure: Employee Related Cost  - Senior Management: Designation - Social Contributions: Pension - Cost Capitalised to PPE (Credit Account)</v>
      </c>
      <c r="X326" s="16" t="str">
        <f>IF(ISERROR(VLOOKUP($Z326,'reg ind'!$A:$AI,3,FALSE)),"",(VLOOKUP($Z326,'reg ind'!$A:$AI,3,FALSE)))</f>
        <v>RX002003001002003003006001000000000000</v>
      </c>
      <c r="Y326" s="16" t="str">
        <f>IF(ISERROR(VLOOKUP($Z326,'reg ind'!$A:$AI,35,FALSE)),"",(VLOOKUP($Z326,'reg ind'!$A:$AI,35,FALSE)))</f>
        <v>f2564b3b-f64a-4df4-9e78-f1a994736e35</v>
      </c>
      <c r="Z326" s="16" t="s">
        <v>4358</v>
      </c>
      <c r="AA326" s="16" t="str">
        <f>IF(ISERROR(VLOOKUP($AC326,costing!$A:$BP,3,FALSE)),"",(VLOOKUP($AC326,costing!$A:$BP,3,FALSE)))</f>
        <v>CO002004000000000000000000000000000000</v>
      </c>
      <c r="AB326" s="16" t="str">
        <f>IF(ISERROR(VLOOKUP($AC326,costing!$A:$BP,35,FALSE)),"",(VLOOKUP($AC326,costing!$A:$BP,35,FALSE)))</f>
        <v>47c7ba65-c270-4a7f-91ba-3842eb629ddf</v>
      </c>
      <c r="AC326" s="16" t="s">
        <v>4368</v>
      </c>
    </row>
    <row r="327" spans="1:29" x14ac:dyDescent="0.2">
      <c r="A327" s="184"/>
      <c r="B327" s="184">
        <v>10</v>
      </c>
      <c r="C327" s="184">
        <v>13</v>
      </c>
      <c r="D327" s="184">
        <v>5004</v>
      </c>
      <c r="E327" s="184">
        <v>1016</v>
      </c>
      <c r="F327" s="184" t="s">
        <v>662</v>
      </c>
      <c r="G327" s="16" t="s">
        <v>9</v>
      </c>
      <c r="H327" s="16" t="s">
        <v>38</v>
      </c>
      <c r="I327" s="16" t="s">
        <v>28</v>
      </c>
      <c r="J327" s="16" t="s">
        <v>33</v>
      </c>
      <c r="K327" s="16"/>
      <c r="L327" s="16"/>
      <c r="M327" s="16"/>
      <c r="N327" s="16" t="str">
        <f>IF(ISERROR(VLOOKUP($P327,#REF!,4,FALSE)),"",(VLOOKUP($P327,#REF!,4,FALSE)))</f>
        <v/>
      </c>
      <c r="O327" s="16" t="str">
        <f>IF(ISERROR(VLOOKUP($P327,#REF!,34,FALSE)),"",(VLOOKUP($P327,#REF!,34,FALSE)))</f>
        <v/>
      </c>
      <c r="P327" s="16" t="s">
        <v>908</v>
      </c>
      <c r="Q327" s="16" t="e">
        <f>VLOOKUP(C327,'functional class'!B:E,3,FALSE)</f>
        <v>#N/A</v>
      </c>
      <c r="R327" s="16" t="str">
        <f>IF(ISERROR(VLOOKUP($T327,'Funding 5.4'!$A:$BP,3,FALSE)),"",(VLOOKUP($T327,'Funding 5.4'!$A:$BP,3,FALSE)))</f>
        <v>FD001003001002000000000000000000000000</v>
      </c>
      <c r="S327" s="16" t="str">
        <f>IF(ISERROR(VLOOKUP($T327,'Funding 5.4'!$A:$BP,35,FALSE)),"",(VLOOKUP($T327,'Funding 5.4'!$A:$BP,35,FALSE)))</f>
        <v>5692f970-c29c-4044-80d7-1bcdbdd34348</v>
      </c>
      <c r="T327" s="16" t="s">
        <v>1087</v>
      </c>
      <c r="U327" s="16" t="str">
        <f>IF(F327="gains/losses",IF(ISERROR(VLOOKUP(W327,'item gains&amp;losses'!A:EV,3,FALSE)),"",VLOOKUP(W327,'item gains&amp;losses'!A:EV,3,FALSE)),IF(F327="I",IF(ISERROR(VLOOKUP(W327,'item rev'!A:EV,3,FALSE)),"",VLOOKUP(W327,'item rev'!A:EV,3,FALSE)),IF(F327="e",IF(ISERROR(VLOOKUP(W327,'item exp'!A:BQ,3,FALSE)),"",VLOOKUP(W327,'item exp'!A:BQ,3,FALSE)))))</f>
        <v>IE005002002005000000000000000000000000</v>
      </c>
      <c r="V327" s="16" t="str">
        <f>IF($F327="gains/losses",IF(ISERROR(VLOOKUP($W327,'item gains&amp;losses'!$A:$EV,35,FALSE)),"",VLOOKUP($W327,'item gains&amp;losses'!$A:$EV,35,FALSE)),IF($F327="I",IF(ISERROR(VLOOKUP($W327,'item rev'!$A:$EV,34,FALSE)),"",VLOOKUP($W327,'item rev'!$A:$EV,34,FALSE)),IF($F327="e",IF(ISERROR(VLOOKUP($W327,'item exp'!$A:$BQ,35,FALSE)),"",VLOOKUP($W327,'item exp'!$A:$BQ,35,FALSE)))))</f>
        <v>b6792f2f-0283-4a10-a1f9-87a50e1633f5</v>
      </c>
      <c r="W327" s="16" t="str">
        <f>VLOOKUP(E327,'items list'!B:D,3,FALSE)</f>
        <v xml:space="preserve">Expenditure: Employee Related Cost  - Municipal Staff : Social Contributions - Pension </v>
      </c>
      <c r="X327" s="16" t="str">
        <f>IF(ISERROR(VLOOKUP($Z327,'reg ind'!$A:$AI,3,FALSE)),"",(VLOOKUP($Z327,'reg ind'!$A:$AI,3,FALSE)))</f>
        <v>RX002003001002003003006001000000000000</v>
      </c>
      <c r="Y327" s="16" t="str">
        <f>IF(ISERROR(VLOOKUP($Z327,'reg ind'!$A:$AI,35,FALSE)),"",(VLOOKUP($Z327,'reg ind'!$A:$AI,35,FALSE)))</f>
        <v>f2564b3b-f64a-4df4-9e78-f1a994736e35</v>
      </c>
      <c r="Z327" s="16" t="s">
        <v>4358</v>
      </c>
      <c r="AA327" s="16" t="str">
        <f>IF(ISERROR(VLOOKUP($AC327,costing!$A:$BP,3,FALSE)),"",(VLOOKUP($AC327,costing!$A:$BP,3,FALSE)))</f>
        <v>CO002004000000000000000000000000000000</v>
      </c>
      <c r="AB327" s="16" t="str">
        <f>IF(ISERROR(VLOOKUP($AC327,costing!$A:$BP,35,FALSE)),"",(VLOOKUP($AC327,costing!$A:$BP,35,FALSE)))</f>
        <v>47c7ba65-c270-4a7f-91ba-3842eb629ddf</v>
      </c>
      <c r="AC327" s="16" t="s">
        <v>4368</v>
      </c>
    </row>
    <row r="328" spans="1:29" x14ac:dyDescent="0.2">
      <c r="A328" s="184"/>
      <c r="B328" s="184">
        <v>10</v>
      </c>
      <c r="C328" s="184">
        <v>13</v>
      </c>
      <c r="D328" s="184">
        <v>5004</v>
      </c>
      <c r="E328" s="184">
        <v>1017</v>
      </c>
      <c r="F328" s="184" t="s">
        <v>662</v>
      </c>
      <c r="G328" s="16" t="s">
        <v>9</v>
      </c>
      <c r="H328" s="16" t="s">
        <v>38</v>
      </c>
      <c r="I328" s="16" t="s">
        <v>28</v>
      </c>
      <c r="J328" s="16" t="s">
        <v>33</v>
      </c>
      <c r="K328" s="16"/>
      <c r="L328" s="16"/>
      <c r="M328" s="16"/>
      <c r="N328" s="16" t="str">
        <f>IF(ISERROR(VLOOKUP($P328,#REF!,4,FALSE)),"",(VLOOKUP($P328,#REF!,4,FALSE)))</f>
        <v/>
      </c>
      <c r="O328" s="16" t="str">
        <f>IF(ISERROR(VLOOKUP($P328,#REF!,34,FALSE)),"",(VLOOKUP($P328,#REF!,34,FALSE)))</f>
        <v/>
      </c>
      <c r="P328" s="16" t="s">
        <v>908</v>
      </c>
      <c r="Q328" s="16" t="e">
        <f>VLOOKUP(C328,'functional class'!B:E,3,FALSE)</f>
        <v>#N/A</v>
      </c>
      <c r="R328" s="16" t="str">
        <f>IF(ISERROR(VLOOKUP($T328,'Funding 5.4'!$A:$BP,3,FALSE)),"",(VLOOKUP($T328,'Funding 5.4'!$A:$BP,3,FALSE)))</f>
        <v>FD001003001002000000000000000000000000</v>
      </c>
      <c r="S328" s="16" t="str">
        <f>IF(ISERROR(VLOOKUP($T328,'Funding 5.4'!$A:$BP,35,FALSE)),"",(VLOOKUP($T328,'Funding 5.4'!$A:$BP,35,FALSE)))</f>
        <v>5692f970-c29c-4044-80d7-1bcdbdd34348</v>
      </c>
      <c r="T328" s="16" t="s">
        <v>1087</v>
      </c>
      <c r="U328" s="16" t="str">
        <f>IF(F328="gains/losses",IF(ISERROR(VLOOKUP(W328,'item gains&amp;losses'!A:EV,3,FALSE)),"",VLOOKUP(W328,'item gains&amp;losses'!A:EV,3,FALSE)),IF(F328="I",IF(ISERROR(VLOOKUP(W328,'item rev'!A:EV,3,FALSE)),"",VLOOKUP(W328,'item rev'!A:EV,3,FALSE)),IF(F328="e",IF(ISERROR(VLOOKUP(W328,'item exp'!A:BQ,3,FALSE)),"",VLOOKUP(W328,'item exp'!A:BQ,3,FALSE)))))</f>
        <v>IE005002002001000000000000000000000000</v>
      </c>
      <c r="V328" s="16" t="str">
        <f>IF($F328="gains/losses",IF(ISERROR(VLOOKUP($W328,'item gains&amp;losses'!$A:$EV,35,FALSE)),"",VLOOKUP($W328,'item gains&amp;losses'!$A:$EV,35,FALSE)),IF($F328="I",IF(ISERROR(VLOOKUP($W328,'item rev'!$A:$EV,34,FALSE)),"",VLOOKUP($W328,'item rev'!$A:$EV,34,FALSE)),IF($F328="e",IF(ISERROR(VLOOKUP($W328,'item exp'!$A:$BQ,35,FALSE)),"",VLOOKUP($W328,'item exp'!$A:$BQ,35,FALSE)))))</f>
        <v>2e9f8192-659f-40b0-b167-7e4c233dda36</v>
      </c>
      <c r="W328" s="16" t="str">
        <f>VLOOKUP(E328,'items list'!B:D,3,FALSE)</f>
        <v>Expenditure: Employee Related Cost  - Municipal Staff : Social Contributions - Cost Capitalised to PPE (Credit Account)</v>
      </c>
      <c r="X328" s="16" t="str">
        <f>IF(ISERROR(VLOOKUP($Z328,'reg ind'!$A:$AI,3,FALSE)),"",(VLOOKUP($Z328,'reg ind'!$A:$AI,3,FALSE)))</f>
        <v>RX002003001002003003006001000000000000</v>
      </c>
      <c r="Y328" s="16" t="str">
        <f>IF(ISERROR(VLOOKUP($Z328,'reg ind'!$A:$AI,35,FALSE)),"",(VLOOKUP($Z328,'reg ind'!$A:$AI,35,FALSE)))</f>
        <v>f2564b3b-f64a-4df4-9e78-f1a994736e35</v>
      </c>
      <c r="Z328" s="16" t="s">
        <v>4358</v>
      </c>
      <c r="AA328" s="16" t="str">
        <f>IF(ISERROR(VLOOKUP($AC328,costing!$A:$BP,3,FALSE)),"",(VLOOKUP($AC328,costing!$A:$BP,3,FALSE)))</f>
        <v>CO002004000000000000000000000000000000</v>
      </c>
      <c r="AB328" s="16" t="str">
        <f>IF(ISERROR(VLOOKUP($AC328,costing!$A:$BP,35,FALSE)),"",(VLOOKUP($AC328,costing!$A:$BP,35,FALSE)))</f>
        <v>47c7ba65-c270-4a7f-91ba-3842eb629ddf</v>
      </c>
      <c r="AC328" s="16" t="s">
        <v>4368</v>
      </c>
    </row>
    <row r="329" spans="1:29" x14ac:dyDescent="0.2">
      <c r="A329" s="184">
        <v>110131005</v>
      </c>
      <c r="B329" s="184">
        <v>10</v>
      </c>
      <c r="C329" s="184">
        <v>13</v>
      </c>
      <c r="D329" s="184">
        <f>D325+1</f>
        <v>5005</v>
      </c>
      <c r="E329" s="184">
        <v>1018</v>
      </c>
      <c r="F329" s="184" t="s">
        <v>662</v>
      </c>
      <c r="G329" s="16" t="s">
        <v>10</v>
      </c>
      <c r="H329" s="16" t="s">
        <v>38</v>
      </c>
      <c r="I329" s="16" t="s">
        <v>28</v>
      </c>
      <c r="J329" s="16" t="s">
        <v>33</v>
      </c>
      <c r="K329" s="16"/>
      <c r="L329" s="16"/>
      <c r="M329" s="16"/>
      <c r="N329" s="16" t="str">
        <f>IF(ISERROR(VLOOKUP($P329,#REF!,4,FALSE)),"",(VLOOKUP($P329,#REF!,4,FALSE)))</f>
        <v/>
      </c>
      <c r="O329" s="16" t="str">
        <f>IF(ISERROR(VLOOKUP($P329,#REF!,34,FALSE)),"",(VLOOKUP($P329,#REF!,34,FALSE)))</f>
        <v/>
      </c>
      <c r="P329" s="16" t="s">
        <v>908</v>
      </c>
      <c r="Q329" s="16" t="e">
        <f>VLOOKUP(C329,'functional class'!B:E,3,FALSE)</f>
        <v>#N/A</v>
      </c>
      <c r="R329" s="16" t="str">
        <f>IF(ISERROR(VLOOKUP($T329,'Funding 5.4'!$A:$BP,3,FALSE)),"",(VLOOKUP($T329,'Funding 5.4'!$A:$BP,3,FALSE)))</f>
        <v>FD001003001002000000000000000000000000</v>
      </c>
      <c r="S329" s="16" t="str">
        <f>IF(ISERROR(VLOOKUP($T329,'Funding 5.4'!$A:$BP,35,FALSE)),"",(VLOOKUP($T329,'Funding 5.4'!$A:$BP,35,FALSE)))</f>
        <v>5692f970-c29c-4044-80d7-1bcdbdd34348</v>
      </c>
      <c r="T329" s="16" t="s">
        <v>1087</v>
      </c>
      <c r="U329" s="16" t="str">
        <f>IF(F329="gains/losses",IF(ISERROR(VLOOKUP(W329,'item gains&amp;losses'!A:EV,3,FALSE)),"",VLOOKUP(W329,'item gains&amp;losses'!A:EV,3,FALSE)),IF(F329="I",IF(ISERROR(VLOOKUP(W329,'item rev'!A:EV,3,FALSE)),"",VLOOKUP(W329,'item rev'!A:EV,3,FALSE)),IF(F329="e",IF(ISERROR(VLOOKUP(W329,'item exp'!A:BQ,3,FALSE)),"",VLOOKUP(W329,'item exp'!A:BQ,3,FALSE)))))</f>
        <v>IE005001001002002000000000000000000000</v>
      </c>
      <c r="V329" s="16" t="str">
        <f>IF($F329="gains/losses",IF(ISERROR(VLOOKUP($W329,'item gains&amp;losses'!$A:$EV,35,FALSE)),"",VLOOKUP($W329,'item gains&amp;losses'!$A:$EV,35,FALSE)),IF($F329="I",IF(ISERROR(VLOOKUP($W329,'item rev'!$A:$EV,34,FALSE)),"",VLOOKUP($W329,'item rev'!$A:$EV,34,FALSE)),IF($F329="e",IF(ISERROR(VLOOKUP($W329,'item exp'!$A:$BQ,35,FALSE)),"",VLOOKUP($W329,'item exp'!$A:$BQ,35,FALSE)))))</f>
        <v>ae0911d4-054c-4c5c-8fc6-a57fa7247db9</v>
      </c>
      <c r="W329" s="16" t="str">
        <f>VLOOKUP(E329,'items list'!B:D,3,FALSE)</f>
        <v xml:space="preserve">Expenditure: Employee Related Cost  - Senior Management: Designation - Social Contributions: Medical </v>
      </c>
      <c r="X329" s="16" t="str">
        <f>IF(ISERROR(VLOOKUP($Z329,'reg ind'!$A:$AI,3,FALSE)),"",(VLOOKUP($Z329,'reg ind'!$A:$AI,3,FALSE)))</f>
        <v>RX002003001002003003006001000000000000</v>
      </c>
      <c r="Y329" s="16" t="str">
        <f>IF(ISERROR(VLOOKUP($Z329,'reg ind'!$A:$AI,35,FALSE)),"",(VLOOKUP($Z329,'reg ind'!$A:$AI,35,FALSE)))</f>
        <v>f2564b3b-f64a-4df4-9e78-f1a994736e35</v>
      </c>
      <c r="Z329" s="16" t="s">
        <v>4358</v>
      </c>
      <c r="AA329" s="16" t="str">
        <f>IF(ISERROR(VLOOKUP($AC329,costing!$A:$BP,3,FALSE)),"",(VLOOKUP($AC329,costing!$A:$BP,3,FALSE)))</f>
        <v>CO002004000000000000000000000000000000</v>
      </c>
      <c r="AB329" s="16" t="str">
        <f>IF(ISERROR(VLOOKUP($AC329,costing!$A:$BP,35,FALSE)),"",(VLOOKUP($AC329,costing!$A:$BP,35,FALSE)))</f>
        <v>47c7ba65-c270-4a7f-91ba-3842eb629ddf</v>
      </c>
      <c r="AC329" s="16" t="s">
        <v>4368</v>
      </c>
    </row>
    <row r="330" spans="1:29" x14ac:dyDescent="0.2">
      <c r="A330" s="184"/>
      <c r="B330" s="184">
        <v>10</v>
      </c>
      <c r="C330" s="184">
        <v>13</v>
      </c>
      <c r="D330" s="184">
        <f t="shared" ref="D330:D332" si="15">D326+1</f>
        <v>5005</v>
      </c>
      <c r="E330" s="184">
        <v>1019</v>
      </c>
      <c r="F330" s="184" t="s">
        <v>662</v>
      </c>
      <c r="G330" s="16" t="s">
        <v>10</v>
      </c>
      <c r="H330" s="16" t="s">
        <v>38</v>
      </c>
      <c r="I330" s="16" t="s">
        <v>28</v>
      </c>
      <c r="J330" s="16" t="s">
        <v>33</v>
      </c>
      <c r="K330" s="16"/>
      <c r="L330" s="16"/>
      <c r="M330" s="16"/>
      <c r="N330" s="16" t="str">
        <f>IF(ISERROR(VLOOKUP($P330,#REF!,4,FALSE)),"",(VLOOKUP($P330,#REF!,4,FALSE)))</f>
        <v/>
      </c>
      <c r="O330" s="16" t="str">
        <f>IF(ISERROR(VLOOKUP($P330,#REF!,34,FALSE)),"",(VLOOKUP($P330,#REF!,34,FALSE)))</f>
        <v/>
      </c>
      <c r="P330" s="16" t="s">
        <v>908</v>
      </c>
      <c r="Q330" s="16" t="e">
        <f>VLOOKUP(C330,'functional class'!B:E,3,FALSE)</f>
        <v>#N/A</v>
      </c>
      <c r="R330" s="16" t="str">
        <f>IF(ISERROR(VLOOKUP($T330,'Funding 5.4'!$A:$BP,3,FALSE)),"",(VLOOKUP($T330,'Funding 5.4'!$A:$BP,3,FALSE)))</f>
        <v>FD001003001002000000000000000000000000</v>
      </c>
      <c r="S330" s="16" t="str">
        <f>IF(ISERROR(VLOOKUP($T330,'Funding 5.4'!$A:$BP,35,FALSE)),"",(VLOOKUP($T330,'Funding 5.4'!$A:$BP,35,FALSE)))</f>
        <v>5692f970-c29c-4044-80d7-1bcdbdd34348</v>
      </c>
      <c r="T330" s="16" t="s">
        <v>1087</v>
      </c>
      <c r="U330" s="16" t="str">
        <f>IF(F330="gains/losses",IF(ISERROR(VLOOKUP(W330,'item gains&amp;losses'!A:EV,3,FALSE)),"",VLOOKUP(W330,'item gains&amp;losses'!A:EV,3,FALSE)),IF(F330="I",IF(ISERROR(VLOOKUP(W330,'item rev'!A:EV,3,FALSE)),"",VLOOKUP(W330,'item rev'!A:EV,3,FALSE)),IF(F330="e",IF(ISERROR(VLOOKUP(W330,'item exp'!A:BQ,3,FALSE)),"",VLOOKUP(W330,'item exp'!A:BQ,3,FALSE)))))</f>
        <v>IE005001001002006000000000000000000000</v>
      </c>
      <c r="V330" s="16" t="str">
        <f>IF($F330="gains/losses",IF(ISERROR(VLOOKUP($W330,'item gains&amp;losses'!$A:$EV,35,FALSE)),"",VLOOKUP($W330,'item gains&amp;losses'!$A:$EV,35,FALSE)),IF($F330="I",IF(ISERROR(VLOOKUP($W330,'item rev'!$A:$EV,34,FALSE)),"",VLOOKUP($W330,'item rev'!$A:$EV,34,FALSE)),IF($F330="e",IF(ISERROR(VLOOKUP($W330,'item exp'!$A:$BQ,35,FALSE)),"",VLOOKUP($W330,'item exp'!$A:$BQ,35,FALSE)))))</f>
        <v>d0fa4104-b71d-4112-b554-2f66d7c2592c</v>
      </c>
      <c r="W330" s="16" t="str">
        <f>VLOOKUP(E330,'items list'!B:D,3,FALSE)</f>
        <v>Expenditure: Employee Related Cost  - Senior Management: Designation - Social Contributions: Medical - Cost Capitalised to PPE (Credit Account)</v>
      </c>
      <c r="X330" s="16" t="str">
        <f>IF(ISERROR(VLOOKUP($Z330,'reg ind'!$A:$AI,3,FALSE)),"",(VLOOKUP($Z330,'reg ind'!$A:$AI,3,FALSE)))</f>
        <v>RX002003001002003003006001000000000000</v>
      </c>
      <c r="Y330" s="16" t="str">
        <f>IF(ISERROR(VLOOKUP($Z330,'reg ind'!$A:$AI,35,FALSE)),"",(VLOOKUP($Z330,'reg ind'!$A:$AI,35,FALSE)))</f>
        <v>f2564b3b-f64a-4df4-9e78-f1a994736e35</v>
      </c>
      <c r="Z330" s="16" t="s">
        <v>4358</v>
      </c>
      <c r="AA330" s="16" t="str">
        <f>IF(ISERROR(VLOOKUP($AC330,costing!$A:$BP,3,FALSE)),"",(VLOOKUP($AC330,costing!$A:$BP,3,FALSE)))</f>
        <v>CO002004000000000000000000000000000000</v>
      </c>
      <c r="AB330" s="16" t="str">
        <f>IF(ISERROR(VLOOKUP($AC330,costing!$A:$BP,35,FALSE)),"",(VLOOKUP($AC330,costing!$A:$BP,35,FALSE)))</f>
        <v>47c7ba65-c270-4a7f-91ba-3842eb629ddf</v>
      </c>
      <c r="AC330" s="16" t="s">
        <v>4368</v>
      </c>
    </row>
    <row r="331" spans="1:29" x14ac:dyDescent="0.2">
      <c r="A331" s="184"/>
      <c r="B331" s="184">
        <v>10</v>
      </c>
      <c r="C331" s="184">
        <v>13</v>
      </c>
      <c r="D331" s="184">
        <f t="shared" si="15"/>
        <v>5005</v>
      </c>
      <c r="E331" s="184">
        <v>1020</v>
      </c>
      <c r="F331" s="184" t="s">
        <v>662</v>
      </c>
      <c r="G331" s="16" t="s">
        <v>10</v>
      </c>
      <c r="H331" s="16" t="s">
        <v>38</v>
      </c>
      <c r="I331" s="16" t="s">
        <v>28</v>
      </c>
      <c r="J331" s="16" t="s">
        <v>33</v>
      </c>
      <c r="K331" s="16"/>
      <c r="L331" s="16"/>
      <c r="M331" s="16"/>
      <c r="N331" s="16" t="str">
        <f>IF(ISERROR(VLOOKUP($P331,#REF!,4,FALSE)),"",(VLOOKUP($P331,#REF!,4,FALSE)))</f>
        <v/>
      </c>
      <c r="O331" s="16" t="str">
        <f>IF(ISERROR(VLOOKUP($P331,#REF!,34,FALSE)),"",(VLOOKUP($P331,#REF!,34,FALSE)))</f>
        <v/>
      </c>
      <c r="P331" s="16" t="s">
        <v>908</v>
      </c>
      <c r="Q331" s="16" t="e">
        <f>VLOOKUP(C331,'functional class'!B:E,3,FALSE)</f>
        <v>#N/A</v>
      </c>
      <c r="R331" s="16" t="str">
        <f>IF(ISERROR(VLOOKUP($T331,'Funding 5.4'!$A:$BP,3,FALSE)),"",(VLOOKUP($T331,'Funding 5.4'!$A:$BP,3,FALSE)))</f>
        <v>FD001003001002000000000000000000000000</v>
      </c>
      <c r="S331" s="16" t="str">
        <f>IF(ISERROR(VLOOKUP($T331,'Funding 5.4'!$A:$BP,35,FALSE)),"",(VLOOKUP($T331,'Funding 5.4'!$A:$BP,35,FALSE)))</f>
        <v>5692f970-c29c-4044-80d7-1bcdbdd34348</v>
      </c>
      <c r="T331" s="16" t="s">
        <v>1087</v>
      </c>
      <c r="U331" s="16" t="str">
        <f>IF(F331="gains/losses",IF(ISERROR(VLOOKUP(W331,'item gains&amp;losses'!A:EV,3,FALSE)),"",VLOOKUP(W331,'item gains&amp;losses'!A:EV,3,FALSE)),IF(F331="I",IF(ISERROR(VLOOKUP(W331,'item rev'!A:EV,3,FALSE)),"",VLOOKUP(W331,'item rev'!A:EV,3,FALSE)),IF(F331="e",IF(ISERROR(VLOOKUP(W331,'item exp'!A:BQ,3,FALSE)),"",VLOOKUP(W331,'item exp'!A:BQ,3,FALSE)))))</f>
        <v>IE005002002004000000000000000000000000</v>
      </c>
      <c r="V331" s="16" t="str">
        <f>IF($F331="gains/losses",IF(ISERROR(VLOOKUP($W331,'item gains&amp;losses'!$A:$EV,35,FALSE)),"",VLOOKUP($W331,'item gains&amp;losses'!$A:$EV,35,FALSE)),IF($F331="I",IF(ISERROR(VLOOKUP($W331,'item rev'!$A:$EV,34,FALSE)),"",VLOOKUP($W331,'item rev'!$A:$EV,34,FALSE)),IF($F331="e",IF(ISERROR(VLOOKUP($W331,'item exp'!$A:$BQ,35,FALSE)),"",VLOOKUP($W331,'item exp'!$A:$BQ,35,FALSE)))))</f>
        <v>b8bb0470-cd2b-465b-91d6-bce51ffa4911</v>
      </c>
      <c r="W331" s="16" t="str">
        <f>VLOOKUP(E331,'items list'!B:D,3,FALSE)</f>
        <v xml:space="preserve">Expenditure: Employee Related Cost  - Municipal Staff : Social Contributions - Medical </v>
      </c>
      <c r="X331" s="16" t="str">
        <f>IF(ISERROR(VLOOKUP($Z331,'reg ind'!$A:$AI,3,FALSE)),"",(VLOOKUP($Z331,'reg ind'!$A:$AI,3,FALSE)))</f>
        <v>RX002003001002003003006001000000000000</v>
      </c>
      <c r="Y331" s="16" t="str">
        <f>IF(ISERROR(VLOOKUP($Z331,'reg ind'!$A:$AI,35,FALSE)),"",(VLOOKUP($Z331,'reg ind'!$A:$AI,35,FALSE)))</f>
        <v>f2564b3b-f64a-4df4-9e78-f1a994736e35</v>
      </c>
      <c r="Z331" s="16" t="s">
        <v>4358</v>
      </c>
      <c r="AA331" s="16" t="str">
        <f>IF(ISERROR(VLOOKUP($AC331,costing!$A:$BP,3,FALSE)),"",(VLOOKUP($AC331,costing!$A:$BP,3,FALSE)))</f>
        <v>CO002004000000000000000000000000000000</v>
      </c>
      <c r="AB331" s="16" t="str">
        <f>IF(ISERROR(VLOOKUP($AC331,costing!$A:$BP,35,FALSE)),"",(VLOOKUP($AC331,costing!$A:$BP,35,FALSE)))</f>
        <v>47c7ba65-c270-4a7f-91ba-3842eb629ddf</v>
      </c>
      <c r="AC331" s="16" t="s">
        <v>4368</v>
      </c>
    </row>
    <row r="332" spans="1:29" x14ac:dyDescent="0.2">
      <c r="A332" s="184"/>
      <c r="B332" s="184">
        <v>10</v>
      </c>
      <c r="C332" s="184">
        <v>13</v>
      </c>
      <c r="D332" s="184">
        <f t="shared" si="15"/>
        <v>5005</v>
      </c>
      <c r="E332" s="184">
        <v>1021</v>
      </c>
      <c r="F332" s="184" t="s">
        <v>662</v>
      </c>
      <c r="G332" s="16" t="s">
        <v>10</v>
      </c>
      <c r="H332" s="16" t="s">
        <v>38</v>
      </c>
      <c r="I332" s="16" t="s">
        <v>28</v>
      </c>
      <c r="J332" s="16" t="s">
        <v>33</v>
      </c>
      <c r="K332" s="16"/>
      <c r="L332" s="16"/>
      <c r="M332" s="16"/>
      <c r="N332" s="16" t="str">
        <f>IF(ISERROR(VLOOKUP($P332,#REF!,4,FALSE)),"",(VLOOKUP($P332,#REF!,4,FALSE)))</f>
        <v/>
      </c>
      <c r="O332" s="16" t="str">
        <f>IF(ISERROR(VLOOKUP($P332,#REF!,34,FALSE)),"",(VLOOKUP($P332,#REF!,34,FALSE)))</f>
        <v/>
      </c>
      <c r="P332" s="16" t="s">
        <v>908</v>
      </c>
      <c r="Q332" s="16" t="e">
        <f>VLOOKUP(C332,'functional class'!B:E,3,FALSE)</f>
        <v>#N/A</v>
      </c>
      <c r="R332" s="16" t="str">
        <f>IF(ISERROR(VLOOKUP($T332,'Funding 5.4'!$A:$BP,3,FALSE)),"",(VLOOKUP($T332,'Funding 5.4'!$A:$BP,3,FALSE)))</f>
        <v>FD001003001002000000000000000000000000</v>
      </c>
      <c r="S332" s="16" t="str">
        <f>IF(ISERROR(VLOOKUP($T332,'Funding 5.4'!$A:$BP,35,FALSE)),"",(VLOOKUP($T332,'Funding 5.4'!$A:$BP,35,FALSE)))</f>
        <v>5692f970-c29c-4044-80d7-1bcdbdd34348</v>
      </c>
      <c r="T332" s="16" t="s">
        <v>1087</v>
      </c>
      <c r="U332" s="16" t="str">
        <f>IF(F332="gains/losses",IF(ISERROR(VLOOKUP(W332,'item gains&amp;losses'!A:EV,3,FALSE)),"",VLOOKUP(W332,'item gains&amp;losses'!A:EV,3,FALSE)),IF(F332="I",IF(ISERROR(VLOOKUP(W332,'item rev'!A:EV,3,FALSE)),"",VLOOKUP(W332,'item rev'!A:EV,3,FALSE)),IF(F332="e",IF(ISERROR(VLOOKUP(W332,'item exp'!A:BQ,3,FALSE)),"",VLOOKUP(W332,'item exp'!A:BQ,3,FALSE)))))</f>
        <v/>
      </c>
      <c r="V332" s="16" t="str">
        <f>IF($F332="gains/losses",IF(ISERROR(VLOOKUP($W332,'item gains&amp;losses'!$A:$EV,35,FALSE)),"",VLOOKUP($W332,'item gains&amp;losses'!$A:$EV,35,FALSE)),IF($F332="I",IF(ISERROR(VLOOKUP($W332,'item rev'!$A:$EV,34,FALSE)),"",VLOOKUP($W332,'item rev'!$A:$EV,34,FALSE)),IF($F332="e",IF(ISERROR(VLOOKUP($W332,'item exp'!$A:$BQ,35,FALSE)),"",VLOOKUP($W332,'item exp'!$A:$BQ,35,FALSE)))))</f>
        <v/>
      </c>
      <c r="W332" s="16" t="str">
        <f>VLOOKUP(E332,'items list'!B:D,3,FALSE)</f>
        <v>Please note that for municipal staff there is only on vote for the re-allocation to capital votes for all social contributions</v>
      </c>
      <c r="X332" s="16" t="str">
        <f>IF(ISERROR(VLOOKUP($Z332,'reg ind'!$A:$AI,3,FALSE)),"",(VLOOKUP($Z332,'reg ind'!$A:$AI,3,FALSE)))</f>
        <v>RX002003001002003003006001000000000000</v>
      </c>
      <c r="Y332" s="16" t="str">
        <f>IF(ISERROR(VLOOKUP($Z332,'reg ind'!$A:$AI,35,FALSE)),"",(VLOOKUP($Z332,'reg ind'!$A:$AI,35,FALSE)))</f>
        <v>f2564b3b-f64a-4df4-9e78-f1a994736e35</v>
      </c>
      <c r="Z332" s="16" t="s">
        <v>4358</v>
      </c>
      <c r="AA332" s="16" t="str">
        <f>IF(ISERROR(VLOOKUP($AC332,costing!$A:$BP,3,FALSE)),"",(VLOOKUP($AC332,costing!$A:$BP,3,FALSE)))</f>
        <v>CO002004000000000000000000000000000000</v>
      </c>
      <c r="AB332" s="16" t="str">
        <f>IF(ISERROR(VLOOKUP($AC332,costing!$A:$BP,35,FALSE)),"",(VLOOKUP($AC332,costing!$A:$BP,35,FALSE)))</f>
        <v>47c7ba65-c270-4a7f-91ba-3842eb629ddf</v>
      </c>
      <c r="AC332" s="16" t="s">
        <v>4368</v>
      </c>
    </row>
    <row r="333" spans="1:29" x14ac:dyDescent="0.2">
      <c r="A333" s="184">
        <v>110131006</v>
      </c>
      <c r="B333" s="184">
        <v>10</v>
      </c>
      <c r="C333" s="184">
        <v>13</v>
      </c>
      <c r="D333" s="184">
        <f t="shared" ref="D333:D337" si="16">D329+1</f>
        <v>5006</v>
      </c>
      <c r="E333" s="184">
        <v>1022</v>
      </c>
      <c r="F333" s="184" t="s">
        <v>662</v>
      </c>
      <c r="G333" s="16" t="s">
        <v>19</v>
      </c>
      <c r="H333" s="16" t="s">
        <v>38</v>
      </c>
      <c r="I333" s="16" t="s">
        <v>28</v>
      </c>
      <c r="J333" s="16" t="s">
        <v>33</v>
      </c>
      <c r="K333" s="16"/>
      <c r="L333" s="16"/>
      <c r="M333" s="16"/>
      <c r="N333" s="16" t="str">
        <f>IF(ISERROR(VLOOKUP($P333,#REF!,4,FALSE)),"",(VLOOKUP($P333,#REF!,4,FALSE)))</f>
        <v/>
      </c>
      <c r="O333" s="16" t="str">
        <f>IF(ISERROR(VLOOKUP($P333,#REF!,34,FALSE)),"",(VLOOKUP($P333,#REF!,34,FALSE)))</f>
        <v/>
      </c>
      <c r="P333" s="16" t="s">
        <v>908</v>
      </c>
      <c r="Q333" s="16" t="e">
        <f>VLOOKUP(C333,'functional class'!B:E,3,FALSE)</f>
        <v>#N/A</v>
      </c>
      <c r="R333" s="16" t="str">
        <f>IF(ISERROR(VLOOKUP($T333,'Funding 5.4'!$A:$BP,3,FALSE)),"",(VLOOKUP($T333,'Funding 5.4'!$A:$BP,3,FALSE)))</f>
        <v>FD001003001002000000000000000000000000</v>
      </c>
      <c r="S333" s="16" t="str">
        <f>IF(ISERROR(VLOOKUP($T333,'Funding 5.4'!$A:$BP,35,FALSE)),"",(VLOOKUP($T333,'Funding 5.4'!$A:$BP,35,FALSE)))</f>
        <v>5692f970-c29c-4044-80d7-1bcdbdd34348</v>
      </c>
      <c r="T333" s="16" t="s">
        <v>1087</v>
      </c>
      <c r="U333" s="16" t="str">
        <f>IF(F333="gains/losses",IF(ISERROR(VLOOKUP(W333,'item gains&amp;losses'!A:EV,3,FALSE)),"",VLOOKUP(W333,'item gains&amp;losses'!A:EV,3,FALSE)),IF(F333="I",IF(ISERROR(VLOOKUP(W333,'item rev'!A:EV,3,FALSE)),"",VLOOKUP(W333,'item rev'!A:EV,3,FALSE)),IF(F333="e",IF(ISERROR(VLOOKUP(W333,'item exp'!A:BQ,3,FALSE)),"",VLOOKUP(W333,'item exp'!A:BQ,3,FALSE)))))</f>
        <v>IE005001001001005003000000000000000000</v>
      </c>
      <c r="V333" s="16" t="str">
        <f>IF($F333="gains/losses",IF(ISERROR(VLOOKUP($W333,'item gains&amp;losses'!$A:$EV,35,FALSE)),"",VLOOKUP($W333,'item gains&amp;losses'!$A:$EV,35,FALSE)),IF($F333="I",IF(ISERROR(VLOOKUP($W333,'item rev'!$A:$EV,34,FALSE)),"",VLOOKUP($W333,'item rev'!$A:$EV,34,FALSE)),IF($F333="e",IF(ISERROR(VLOOKUP($W333,'item exp'!$A:$BQ,35,FALSE)),"",VLOOKUP($W333,'item exp'!$A:$BQ,35,FALSE)))))</f>
        <v>a53c69ff-c7b3-44b3-b194-b9ec951ec61a</v>
      </c>
      <c r="W333" s="16" t="str">
        <f>VLOOKUP(E333,'items list'!B:D,3,FALSE)</f>
        <v xml:space="preserve">Expenditure: Employee Related Cost  - Senior Management: Designation - Salaries and Allowances: Allowance - Housing Benefits </v>
      </c>
      <c r="X333" s="16" t="str">
        <f>IF(ISERROR(VLOOKUP($Z333,'reg ind'!$A:$AI,3,FALSE)),"",(VLOOKUP($Z333,'reg ind'!$A:$AI,3,FALSE)))</f>
        <v>RX002003001002003003006001000000000000</v>
      </c>
      <c r="Y333" s="16" t="str">
        <f>IF(ISERROR(VLOOKUP($Z333,'reg ind'!$A:$AI,35,FALSE)),"",(VLOOKUP($Z333,'reg ind'!$A:$AI,35,FALSE)))</f>
        <v>f2564b3b-f64a-4df4-9e78-f1a994736e35</v>
      </c>
      <c r="Z333" s="16" t="s">
        <v>4358</v>
      </c>
      <c r="AA333" s="16" t="str">
        <f>IF(ISERROR(VLOOKUP($AC333,costing!$A:$BP,3,FALSE)),"",(VLOOKUP($AC333,costing!$A:$BP,3,FALSE)))</f>
        <v>CO002004000000000000000000000000000000</v>
      </c>
      <c r="AB333" s="16" t="str">
        <f>IF(ISERROR(VLOOKUP($AC333,costing!$A:$BP,35,FALSE)),"",(VLOOKUP($AC333,costing!$A:$BP,35,FALSE)))</f>
        <v>47c7ba65-c270-4a7f-91ba-3842eb629ddf</v>
      </c>
      <c r="AC333" s="16" t="s">
        <v>4368</v>
      </c>
    </row>
    <row r="334" spans="1:29" x14ac:dyDescent="0.2">
      <c r="A334" s="184"/>
      <c r="B334" s="184">
        <v>10</v>
      </c>
      <c r="C334" s="184">
        <v>13</v>
      </c>
      <c r="D334" s="184">
        <f t="shared" si="16"/>
        <v>5006</v>
      </c>
      <c r="E334" s="184">
        <v>1023</v>
      </c>
      <c r="F334" s="184" t="s">
        <v>662</v>
      </c>
      <c r="G334" s="16" t="s">
        <v>19</v>
      </c>
      <c r="H334" s="16" t="s">
        <v>38</v>
      </c>
      <c r="I334" s="16" t="s">
        <v>28</v>
      </c>
      <c r="J334" s="16" t="s">
        <v>33</v>
      </c>
      <c r="K334" s="16"/>
      <c r="L334" s="16"/>
      <c r="M334" s="16"/>
      <c r="N334" s="16" t="str">
        <f>IF(ISERROR(VLOOKUP($P334,#REF!,4,FALSE)),"",(VLOOKUP($P334,#REF!,4,FALSE)))</f>
        <v/>
      </c>
      <c r="O334" s="16" t="str">
        <f>IF(ISERROR(VLOOKUP($P334,#REF!,34,FALSE)),"",(VLOOKUP($P334,#REF!,34,FALSE)))</f>
        <v/>
      </c>
      <c r="P334" s="16" t="s">
        <v>908</v>
      </c>
      <c r="Q334" s="16" t="e">
        <f>VLOOKUP(C334,'functional class'!B:E,3,FALSE)</f>
        <v>#N/A</v>
      </c>
      <c r="R334" s="16" t="str">
        <f>IF(ISERROR(VLOOKUP($T334,'Funding 5.4'!$A:$BP,3,FALSE)),"",(VLOOKUP($T334,'Funding 5.4'!$A:$BP,3,FALSE)))</f>
        <v>FD001003001002000000000000000000000000</v>
      </c>
      <c r="S334" s="16" t="str">
        <f>IF(ISERROR(VLOOKUP($T334,'Funding 5.4'!$A:$BP,35,FALSE)),"",(VLOOKUP($T334,'Funding 5.4'!$A:$BP,35,FALSE)))</f>
        <v>5692f970-c29c-4044-80d7-1bcdbdd34348</v>
      </c>
      <c r="T334" s="16" t="s">
        <v>1087</v>
      </c>
      <c r="U334" s="16" t="str">
        <f>IF(F334="gains/losses",IF(ISERROR(VLOOKUP(W334,'item gains&amp;losses'!A:EV,3,FALSE)),"",VLOOKUP(W334,'item gains&amp;losses'!A:EV,3,FALSE)),IF(F334="I",IF(ISERROR(VLOOKUP(W334,'item rev'!A:EV,3,FALSE)),"",VLOOKUP(W334,'item rev'!A:EV,3,FALSE)),IF(F334="e",IF(ISERROR(VLOOKUP(W334,'item exp'!A:BQ,3,FALSE)),"",VLOOKUP(W334,'item exp'!A:BQ,3,FALSE)))))</f>
        <v>IE005001001001005004000000000000000000</v>
      </c>
      <c r="V334" s="16" t="str">
        <f>IF($F334="gains/losses",IF(ISERROR(VLOOKUP($W334,'item gains&amp;losses'!$A:$EV,35,FALSE)),"",VLOOKUP($W334,'item gains&amp;losses'!$A:$EV,35,FALSE)),IF($F334="I",IF(ISERROR(VLOOKUP($W334,'item rev'!$A:$EV,34,FALSE)),"",VLOOKUP($W334,'item rev'!$A:$EV,34,FALSE)),IF($F334="e",IF(ISERROR(VLOOKUP($W334,'item exp'!$A:$BQ,35,FALSE)),"",VLOOKUP($W334,'item exp'!$A:$BQ,35,FALSE)))))</f>
        <v>302ebbcf-6820-42d1-b390-4438fa3e05ee</v>
      </c>
      <c r="W334" s="16" t="str">
        <f>VLOOKUP(E334,'items list'!B:D,3,FALSE)</f>
        <v>Expenditure: Employee Related Cost  - Senior Management: Designation - Salaries and Allowances: Allowance - Housing Benefits:   Cost Capitalised to PPE (Credit Account)</v>
      </c>
      <c r="X334" s="16" t="str">
        <f>IF(ISERROR(VLOOKUP($Z334,'reg ind'!$A:$AI,3,FALSE)),"",(VLOOKUP($Z334,'reg ind'!$A:$AI,3,FALSE)))</f>
        <v>RX002003001002003003006001000000000000</v>
      </c>
      <c r="Y334" s="16" t="str">
        <f>IF(ISERROR(VLOOKUP($Z334,'reg ind'!$A:$AI,35,FALSE)),"",(VLOOKUP($Z334,'reg ind'!$A:$AI,35,FALSE)))</f>
        <v>f2564b3b-f64a-4df4-9e78-f1a994736e35</v>
      </c>
      <c r="Z334" s="16" t="s">
        <v>4358</v>
      </c>
      <c r="AA334" s="16" t="str">
        <f>IF(ISERROR(VLOOKUP($AC334,costing!$A:$BP,3,FALSE)),"",(VLOOKUP($AC334,costing!$A:$BP,3,FALSE)))</f>
        <v>CO002004000000000000000000000000000000</v>
      </c>
      <c r="AB334" s="16" t="str">
        <f>IF(ISERROR(VLOOKUP($AC334,costing!$A:$BP,35,FALSE)),"",(VLOOKUP($AC334,costing!$A:$BP,35,FALSE)))</f>
        <v>47c7ba65-c270-4a7f-91ba-3842eb629ddf</v>
      </c>
      <c r="AC334" s="16" t="s">
        <v>4368</v>
      </c>
    </row>
    <row r="335" spans="1:29" x14ac:dyDescent="0.2">
      <c r="A335" s="184"/>
      <c r="B335" s="184">
        <v>10</v>
      </c>
      <c r="C335" s="184">
        <v>13</v>
      </c>
      <c r="D335" s="184">
        <f t="shared" si="16"/>
        <v>5006</v>
      </c>
      <c r="E335" s="184">
        <v>1024</v>
      </c>
      <c r="F335" s="184" t="s">
        <v>662</v>
      </c>
      <c r="G335" s="16" t="s">
        <v>19</v>
      </c>
      <c r="H335" s="16" t="s">
        <v>38</v>
      </c>
      <c r="I335" s="16" t="s">
        <v>28</v>
      </c>
      <c r="J335" s="16" t="s">
        <v>33</v>
      </c>
      <c r="K335" s="16"/>
      <c r="L335" s="16"/>
      <c r="M335" s="16"/>
      <c r="N335" s="16" t="str">
        <f>IF(ISERROR(VLOOKUP($P335,#REF!,4,FALSE)),"",(VLOOKUP($P335,#REF!,4,FALSE)))</f>
        <v/>
      </c>
      <c r="O335" s="16" t="str">
        <f>IF(ISERROR(VLOOKUP($P335,#REF!,34,FALSE)),"",(VLOOKUP($P335,#REF!,34,FALSE)))</f>
        <v/>
      </c>
      <c r="P335" s="16" t="s">
        <v>908</v>
      </c>
      <c r="Q335" s="16" t="e">
        <f>VLOOKUP(C335,'functional class'!B:E,3,FALSE)</f>
        <v>#N/A</v>
      </c>
      <c r="R335" s="16" t="str">
        <f>IF(ISERROR(VLOOKUP($T335,'Funding 5.4'!$A:$BP,3,FALSE)),"",(VLOOKUP($T335,'Funding 5.4'!$A:$BP,3,FALSE)))</f>
        <v>FD001003001002000000000000000000000000</v>
      </c>
      <c r="S335" s="16" t="str">
        <f>IF(ISERROR(VLOOKUP($T335,'Funding 5.4'!$A:$BP,35,FALSE)),"",(VLOOKUP($T335,'Funding 5.4'!$A:$BP,35,FALSE)))</f>
        <v>5692f970-c29c-4044-80d7-1bcdbdd34348</v>
      </c>
      <c r="T335" s="16" t="s">
        <v>1087</v>
      </c>
      <c r="U335" s="16" t="str">
        <f>IF(F335="gains/losses",IF(ISERROR(VLOOKUP(W335,'item gains&amp;losses'!A:EV,3,FALSE)),"",VLOOKUP(W335,'item gains&amp;losses'!A:EV,3,FALSE)),IF(F335="I",IF(ISERROR(VLOOKUP(W335,'item rev'!A:EV,3,FALSE)),"",VLOOKUP(W335,'item rev'!A:EV,3,FALSE)),IF(F335="e",IF(ISERROR(VLOOKUP(W335,'item exp'!A:BQ,3,FALSE)),"",VLOOKUP(W335,'item exp'!A:BQ,3,FALSE)))))</f>
        <v>IE005002001005005001000000000000000000</v>
      </c>
      <c r="V335" s="16" t="str">
        <f>IF($F335="gains/losses",IF(ISERROR(VLOOKUP($W335,'item gains&amp;losses'!$A:$EV,35,FALSE)),"",VLOOKUP($W335,'item gains&amp;losses'!$A:$EV,35,FALSE)),IF($F335="I",IF(ISERROR(VLOOKUP($W335,'item rev'!$A:$EV,34,FALSE)),"",VLOOKUP($W335,'item rev'!$A:$EV,34,FALSE)),IF($F335="e",IF(ISERROR(VLOOKUP($W335,'item exp'!$A:$BQ,35,FALSE)),"",VLOOKUP($W335,'item exp'!$A:$BQ,35,FALSE)))))</f>
        <v>ffd58000-e952-481a-bcc9-34db7a53d7c2</v>
      </c>
      <c r="W335" s="16" t="str">
        <f>VLOOKUP(E335,'items list'!B:D,3,FALSE)</f>
        <v>Expenditure: Employee Related Cost  - Municipal Staff : Salaries, Wages and Allowances - Allowances: Housing Benefits and Incidental - Cost Capitalised to PPE (Credit Account)</v>
      </c>
      <c r="X335" s="16" t="str">
        <f>IF(ISERROR(VLOOKUP($Z335,'reg ind'!$A:$AI,3,FALSE)),"",(VLOOKUP($Z335,'reg ind'!$A:$AI,3,FALSE)))</f>
        <v>RX002003001002003003006001000000000000</v>
      </c>
      <c r="Y335" s="16" t="str">
        <f>IF(ISERROR(VLOOKUP($Z335,'reg ind'!$A:$AI,35,FALSE)),"",(VLOOKUP($Z335,'reg ind'!$A:$AI,35,FALSE)))</f>
        <v>f2564b3b-f64a-4df4-9e78-f1a994736e35</v>
      </c>
      <c r="Z335" s="16" t="s">
        <v>4358</v>
      </c>
      <c r="AA335" s="16" t="str">
        <f>IF(ISERROR(VLOOKUP($AC335,costing!$A:$BP,3,FALSE)),"",(VLOOKUP($AC335,costing!$A:$BP,3,FALSE)))</f>
        <v>CO002004000000000000000000000000000000</v>
      </c>
      <c r="AB335" s="16" t="str">
        <f>IF(ISERROR(VLOOKUP($AC335,costing!$A:$BP,35,FALSE)),"",(VLOOKUP($AC335,costing!$A:$BP,35,FALSE)))</f>
        <v>47c7ba65-c270-4a7f-91ba-3842eb629ddf</v>
      </c>
      <c r="AC335" s="16" t="s">
        <v>4368</v>
      </c>
    </row>
    <row r="336" spans="1:29" x14ac:dyDescent="0.2">
      <c r="A336" s="184"/>
      <c r="B336" s="184">
        <v>10</v>
      </c>
      <c r="C336" s="184">
        <v>13</v>
      </c>
      <c r="D336" s="184">
        <f t="shared" si="16"/>
        <v>5006</v>
      </c>
      <c r="E336" s="184">
        <v>1025</v>
      </c>
      <c r="F336" s="184" t="s">
        <v>662</v>
      </c>
      <c r="G336" s="16" t="s">
        <v>19</v>
      </c>
      <c r="H336" s="16" t="s">
        <v>38</v>
      </c>
      <c r="I336" s="16" t="s">
        <v>28</v>
      </c>
      <c r="J336" s="16" t="s">
        <v>33</v>
      </c>
      <c r="K336" s="16"/>
      <c r="L336" s="16"/>
      <c r="M336" s="16"/>
      <c r="N336" s="16" t="str">
        <f>IF(ISERROR(VLOOKUP($P336,#REF!,4,FALSE)),"",(VLOOKUP($P336,#REF!,4,FALSE)))</f>
        <v/>
      </c>
      <c r="O336" s="16" t="str">
        <f>IF(ISERROR(VLOOKUP($P336,#REF!,34,FALSE)),"",(VLOOKUP($P336,#REF!,34,FALSE)))</f>
        <v/>
      </c>
      <c r="P336" s="16" t="s">
        <v>908</v>
      </c>
      <c r="Q336" s="16" t="e">
        <f>VLOOKUP(C336,'functional class'!B:E,3,FALSE)</f>
        <v>#N/A</v>
      </c>
      <c r="R336" s="16" t="str">
        <f>IF(ISERROR(VLOOKUP($T336,'Funding 5.4'!$A:$BP,3,FALSE)),"",(VLOOKUP($T336,'Funding 5.4'!$A:$BP,3,FALSE)))</f>
        <v>FD001003001002000000000000000000000000</v>
      </c>
      <c r="S336" s="16" t="str">
        <f>IF(ISERROR(VLOOKUP($T336,'Funding 5.4'!$A:$BP,35,FALSE)),"",(VLOOKUP($T336,'Funding 5.4'!$A:$BP,35,FALSE)))</f>
        <v>5692f970-c29c-4044-80d7-1bcdbdd34348</v>
      </c>
      <c r="T336" s="16" t="s">
        <v>1087</v>
      </c>
      <c r="U336" s="16" t="str">
        <f>IF(F336="gains/losses",IF(ISERROR(VLOOKUP(W336,'item gains&amp;losses'!A:EV,3,FALSE)),"",VLOOKUP(W336,'item gains&amp;losses'!A:EV,3,FALSE)),IF(F336="I",IF(ISERROR(VLOOKUP(W336,'item rev'!A:EV,3,FALSE)),"",VLOOKUP(W336,'item rev'!A:EV,3,FALSE)),IF(F336="e",IF(ISERROR(VLOOKUP(W336,'item exp'!A:BQ,3,FALSE)),"",VLOOKUP(W336,'item exp'!A:BQ,3,FALSE)))))</f>
        <v>IE005002001005005003000000000000000000</v>
      </c>
      <c r="V336" s="16" t="str">
        <f>IF($F336="gains/losses",IF(ISERROR(VLOOKUP($W336,'item gains&amp;losses'!$A:$EV,35,FALSE)),"",VLOOKUP($W336,'item gains&amp;losses'!$A:$EV,35,FALSE)),IF($F336="I",IF(ISERROR(VLOOKUP($W336,'item rev'!$A:$EV,34,FALSE)),"",VLOOKUP($W336,'item rev'!$A:$EV,34,FALSE)),IF($F336="e",IF(ISERROR(VLOOKUP($W336,'item exp'!$A:$BQ,35,FALSE)),"",VLOOKUP($W336,'item exp'!$A:$BQ,35,FALSE)))))</f>
        <v>7f35558a-384c-4306-93db-68bf7f846bb0</v>
      </c>
      <c r="W336" s="16" t="str">
        <f>VLOOKUP(E336,'items list'!B:D,3,FALSE)</f>
        <v xml:space="preserve">Expenditure: Employee Related Cost  - Municipal Staff : Salaries, Wages and Allowances - Allowances: Housing Benefits and Incidental - Housing Benefits </v>
      </c>
      <c r="X336" s="16" t="str">
        <f>IF(ISERROR(VLOOKUP($Z336,'reg ind'!$A:$AI,3,FALSE)),"",(VLOOKUP($Z336,'reg ind'!$A:$AI,3,FALSE)))</f>
        <v>RX002003001002003003006001000000000000</v>
      </c>
      <c r="Y336" s="16" t="str">
        <f>IF(ISERROR(VLOOKUP($Z336,'reg ind'!$A:$AI,35,FALSE)),"",(VLOOKUP($Z336,'reg ind'!$A:$AI,35,FALSE)))</f>
        <v>f2564b3b-f64a-4df4-9e78-f1a994736e35</v>
      </c>
      <c r="Z336" s="16" t="s">
        <v>4358</v>
      </c>
      <c r="AA336" s="16" t="str">
        <f>IF(ISERROR(VLOOKUP($AC336,costing!$A:$BP,3,FALSE)),"",(VLOOKUP($AC336,costing!$A:$BP,3,FALSE)))</f>
        <v>CO002004000000000000000000000000000000</v>
      </c>
      <c r="AB336" s="16" t="str">
        <f>IF(ISERROR(VLOOKUP($AC336,costing!$A:$BP,35,FALSE)),"",(VLOOKUP($AC336,costing!$A:$BP,35,FALSE)))</f>
        <v>47c7ba65-c270-4a7f-91ba-3842eb629ddf</v>
      </c>
      <c r="AC336" s="16" t="s">
        <v>4368</v>
      </c>
    </row>
    <row r="337" spans="1:29" x14ac:dyDescent="0.2">
      <c r="A337" s="184"/>
      <c r="B337" s="184">
        <v>10</v>
      </c>
      <c r="C337" s="184">
        <v>13</v>
      </c>
      <c r="D337" s="184">
        <f t="shared" si="16"/>
        <v>5007</v>
      </c>
      <c r="E337" s="184">
        <v>1026</v>
      </c>
      <c r="F337" s="184" t="s">
        <v>662</v>
      </c>
      <c r="G337" s="16" t="s">
        <v>19</v>
      </c>
      <c r="H337" s="16" t="s">
        <v>38</v>
      </c>
      <c r="I337" s="16" t="s">
        <v>28</v>
      </c>
      <c r="J337" s="16" t="s">
        <v>33</v>
      </c>
      <c r="K337" s="16"/>
      <c r="L337" s="16"/>
      <c r="M337" s="16"/>
      <c r="N337" s="16" t="str">
        <f>IF(ISERROR(VLOOKUP($P337,#REF!,4,FALSE)),"",(VLOOKUP($P337,#REF!,4,FALSE)))</f>
        <v/>
      </c>
      <c r="O337" s="16" t="str">
        <f>IF(ISERROR(VLOOKUP($P337,#REF!,34,FALSE)),"",(VLOOKUP($P337,#REF!,34,FALSE)))</f>
        <v/>
      </c>
      <c r="P337" s="16" t="s">
        <v>908</v>
      </c>
      <c r="Q337" s="16" t="e">
        <f>VLOOKUP(C337,'functional class'!B:E,3,FALSE)</f>
        <v>#N/A</v>
      </c>
      <c r="R337" s="16" t="str">
        <f>IF(ISERROR(VLOOKUP($T337,'Funding 5.4'!$A:$BP,3,FALSE)),"",(VLOOKUP($T337,'Funding 5.4'!$A:$BP,3,FALSE)))</f>
        <v>FD001003001002000000000000000000000000</v>
      </c>
      <c r="S337" s="16" t="str">
        <f>IF(ISERROR(VLOOKUP($T337,'Funding 5.4'!$A:$BP,35,FALSE)),"",(VLOOKUP($T337,'Funding 5.4'!$A:$BP,35,FALSE)))</f>
        <v>5692f970-c29c-4044-80d7-1bcdbdd34348</v>
      </c>
      <c r="T337" s="16" t="s">
        <v>1087</v>
      </c>
      <c r="U337" s="16" t="str">
        <f>IF(F337="gains/losses",IF(ISERROR(VLOOKUP(W337,'item gains&amp;losses'!A:EV,3,FALSE)),"",VLOOKUP(W337,'item gains&amp;losses'!A:EV,3,FALSE)),IF(F337="I",IF(ISERROR(VLOOKUP(W337,'item rev'!A:EV,3,FALSE)),"",VLOOKUP(W337,'item rev'!A:EV,3,FALSE)),IF(F337="e",IF(ISERROR(VLOOKUP(W337,'item exp'!A:BQ,3,FALSE)),"",VLOOKUP(W337,'item exp'!A:BQ,3,FALSE)))))</f>
        <v>IE005002001005005005000000000000000000</v>
      </c>
      <c r="V337" s="16" t="str">
        <f>IF($F337="gains/losses",IF(ISERROR(VLOOKUP($W337,'item gains&amp;losses'!$A:$EV,35,FALSE)),"",VLOOKUP($W337,'item gains&amp;losses'!$A:$EV,35,FALSE)),IF($F337="I",IF(ISERROR(VLOOKUP($W337,'item rev'!$A:$EV,34,FALSE)),"",VLOOKUP($W337,'item rev'!$A:$EV,34,FALSE)),IF($F337="e",IF(ISERROR(VLOOKUP($W337,'item exp'!$A:$BQ,35,FALSE)),"",VLOOKUP($W337,'item exp'!$A:$BQ,35,FALSE)))))</f>
        <v>7e67b8ab-3936-461c-afbe-f591ca1d3513</v>
      </c>
      <c r="W337" s="16" t="str">
        <f>VLOOKUP(E337,'items list'!B:D,3,FALSE)</f>
        <v>Expenditure: Employee Related Cost  - Municipal Staff : Salaries, Wages and Allowances - Allowances: Housing Benefits and Incidental - Rental Subsidy</v>
      </c>
      <c r="X337" s="16" t="str">
        <f>IF(ISERROR(VLOOKUP($Z337,'reg ind'!$A:$AI,3,FALSE)),"",(VLOOKUP($Z337,'reg ind'!$A:$AI,3,FALSE)))</f>
        <v>RX002003001002003003006001000000000000</v>
      </c>
      <c r="Y337" s="16" t="str">
        <f>IF(ISERROR(VLOOKUP($Z337,'reg ind'!$A:$AI,35,FALSE)),"",(VLOOKUP($Z337,'reg ind'!$A:$AI,35,FALSE)))</f>
        <v>f2564b3b-f64a-4df4-9e78-f1a994736e35</v>
      </c>
      <c r="Z337" s="16" t="s">
        <v>4358</v>
      </c>
      <c r="AA337" s="16" t="str">
        <f>IF(ISERROR(VLOOKUP($AC337,costing!$A:$BP,3,FALSE)),"",(VLOOKUP($AC337,costing!$A:$BP,3,FALSE)))</f>
        <v>CO002004000000000000000000000000000000</v>
      </c>
      <c r="AB337" s="16" t="str">
        <f>IF(ISERROR(VLOOKUP($AC337,costing!$A:$BP,35,FALSE)),"",(VLOOKUP($AC337,costing!$A:$BP,35,FALSE)))</f>
        <v>47c7ba65-c270-4a7f-91ba-3842eb629ddf</v>
      </c>
      <c r="AC337" s="16" t="s">
        <v>4368</v>
      </c>
    </row>
    <row r="338" spans="1:29" x14ac:dyDescent="0.2">
      <c r="A338" s="184">
        <v>110131009</v>
      </c>
      <c r="B338" s="184">
        <v>10</v>
      </c>
      <c r="C338" s="184">
        <v>13</v>
      </c>
      <c r="D338" s="184">
        <v>5009</v>
      </c>
      <c r="E338" s="184">
        <v>1041</v>
      </c>
      <c r="F338" s="184" t="s">
        <v>662</v>
      </c>
      <c r="G338" s="16" t="s">
        <v>11</v>
      </c>
      <c r="H338" s="16" t="s">
        <v>38</v>
      </c>
      <c r="I338" s="16" t="s">
        <v>28</v>
      </c>
      <c r="J338" s="16" t="s">
        <v>34</v>
      </c>
      <c r="K338" s="16"/>
      <c r="L338" s="16"/>
      <c r="M338" s="16"/>
      <c r="N338" s="16" t="str">
        <f>IF(ISERROR(VLOOKUP($P338,#REF!,4,FALSE)),"",(VLOOKUP($P338,#REF!,4,FALSE)))</f>
        <v/>
      </c>
      <c r="O338" s="16" t="str">
        <f>IF(ISERROR(VLOOKUP($P338,#REF!,34,FALSE)),"",(VLOOKUP($P338,#REF!,34,FALSE)))</f>
        <v/>
      </c>
      <c r="P338" s="16" t="s">
        <v>908</v>
      </c>
      <c r="Q338" s="16" t="e">
        <f>VLOOKUP(C338,'functional class'!B:E,3,FALSE)</f>
        <v>#N/A</v>
      </c>
      <c r="R338" s="16" t="str">
        <f>IF(ISERROR(VLOOKUP($T338,'Funding 5.4'!$A:$BP,3,FALSE)),"",(VLOOKUP($T338,'Funding 5.4'!$A:$BP,3,FALSE)))</f>
        <v>FD001003001002000000000000000000000000</v>
      </c>
      <c r="S338" s="16" t="str">
        <f>IF(ISERROR(VLOOKUP($T338,'Funding 5.4'!$A:$BP,35,FALSE)),"",(VLOOKUP($T338,'Funding 5.4'!$A:$BP,35,FALSE)))</f>
        <v>5692f970-c29c-4044-80d7-1bcdbdd34348</v>
      </c>
      <c r="T338" s="16" t="s">
        <v>1087</v>
      </c>
      <c r="U338" s="16" t="str">
        <f>IF(F338="gains/losses",IF(ISERROR(VLOOKUP(W338,'item gains&amp;losses'!A:EV,3,FALSE)),"",VLOOKUP(W338,'item gains&amp;losses'!A:EV,3,FALSE)),IF(F338="I",IF(ISERROR(VLOOKUP(W338,'item rev'!A:EV,3,FALSE)),"",VLOOKUP(W338,'item rev'!A:EV,3,FALSE)),IF(F338="e",IF(ISERROR(VLOOKUP(W338,'item exp'!A:BQ,3,FALSE)),"",VLOOKUP(W338,'item exp'!A:BQ,3,FALSE)))))</f>
        <v>IE010002001000000000000000000000000000</v>
      </c>
      <c r="V338" s="16" t="str">
        <f>IF($F338="gains/losses",IF(ISERROR(VLOOKUP($W338,'item gains&amp;losses'!$A:$EV,35,FALSE)),"",VLOOKUP($W338,'item gains&amp;losses'!$A:$EV,35,FALSE)),IF($F338="I",IF(ISERROR(VLOOKUP($W338,'item rev'!$A:$EV,34,FALSE)),"",VLOOKUP($W338,'item rev'!$A:$EV,34,FALSE)),IF($F338="e",IF(ISERROR(VLOOKUP($W338,'item exp'!$A:$BQ,35,FALSE)),"",VLOOKUP($W338,'item exp'!$A:$BQ,35,FALSE)))))</f>
        <v>d749cc8d-6c89-48c8-b111-bf22b9d0f186</v>
      </c>
      <c r="W338" s="16" t="str">
        <f>VLOOKUP(E338,'items list'!B:D,3,FALSE)</f>
        <v>Expenditure: Operational Cost - Advertising, Publicity and Marketing: Auctions</v>
      </c>
      <c r="X338" s="16" t="str">
        <f>IF(ISERROR(VLOOKUP($Z338,'reg ind'!$A:$AI,3,FALSE)),"",(VLOOKUP($Z338,'reg ind'!$A:$AI,3,FALSE)))</f>
        <v>RX002003001002003003006001000000000000</v>
      </c>
      <c r="Y338" s="16" t="str">
        <f>IF(ISERROR(VLOOKUP($Z338,'reg ind'!$A:$AI,35,FALSE)),"",(VLOOKUP($Z338,'reg ind'!$A:$AI,35,FALSE)))</f>
        <v>f2564b3b-f64a-4df4-9e78-f1a994736e35</v>
      </c>
      <c r="Z338" s="16" t="s">
        <v>4358</v>
      </c>
      <c r="AA338" s="16" t="str">
        <f>IF(ISERROR(VLOOKUP($AC338,costing!$A:$BP,3,FALSE)),"",(VLOOKUP($AC338,costing!$A:$BP,3,FALSE)))</f>
        <v>CO002004000000000000000000000000000000</v>
      </c>
      <c r="AB338" s="16" t="str">
        <f>IF(ISERROR(VLOOKUP($AC338,costing!$A:$BP,35,FALSE)),"",(VLOOKUP($AC338,costing!$A:$BP,35,FALSE)))</f>
        <v>47c7ba65-c270-4a7f-91ba-3842eb629ddf</v>
      </c>
      <c r="AC338" s="16" t="s">
        <v>4368</v>
      </c>
    </row>
    <row r="339" spans="1:29" x14ac:dyDescent="0.2">
      <c r="A339" s="184"/>
      <c r="B339" s="184">
        <v>10</v>
      </c>
      <c r="C339" s="184">
        <v>13</v>
      </c>
      <c r="D339" s="184">
        <v>5009</v>
      </c>
      <c r="E339" s="184">
        <v>1042</v>
      </c>
      <c r="F339" s="184" t="s">
        <v>662</v>
      </c>
      <c r="G339" s="16" t="s">
        <v>11</v>
      </c>
      <c r="H339" s="16" t="s">
        <v>38</v>
      </c>
      <c r="I339" s="16" t="s">
        <v>28</v>
      </c>
      <c r="J339" s="16" t="s">
        <v>34</v>
      </c>
      <c r="K339" s="16"/>
      <c r="L339" s="16"/>
      <c r="M339" s="16"/>
      <c r="N339" s="16" t="str">
        <f>IF(ISERROR(VLOOKUP($P339,#REF!,4,FALSE)),"",(VLOOKUP($P339,#REF!,4,FALSE)))</f>
        <v/>
      </c>
      <c r="O339" s="16" t="str">
        <f>IF(ISERROR(VLOOKUP($P339,#REF!,34,FALSE)),"",(VLOOKUP($P339,#REF!,34,FALSE)))</f>
        <v/>
      </c>
      <c r="P339" s="16" t="s">
        <v>908</v>
      </c>
      <c r="Q339" s="16" t="e">
        <f>VLOOKUP(C339,'functional class'!B:E,3,FALSE)</f>
        <v>#N/A</v>
      </c>
      <c r="R339" s="16" t="str">
        <f>IF(ISERROR(VLOOKUP($T339,'Funding 5.4'!$A:$BP,3,FALSE)),"",(VLOOKUP($T339,'Funding 5.4'!$A:$BP,3,FALSE)))</f>
        <v>FD001003001002000000000000000000000000</v>
      </c>
      <c r="S339" s="16" t="str">
        <f>IF(ISERROR(VLOOKUP($T339,'Funding 5.4'!$A:$BP,35,FALSE)),"",(VLOOKUP($T339,'Funding 5.4'!$A:$BP,35,FALSE)))</f>
        <v>5692f970-c29c-4044-80d7-1bcdbdd34348</v>
      </c>
      <c r="T339" s="16" t="s">
        <v>1087</v>
      </c>
      <c r="U339" s="16" t="str">
        <f>IF(F339="gains/losses",IF(ISERROR(VLOOKUP(W339,'item gains&amp;losses'!A:EV,3,FALSE)),"",VLOOKUP(W339,'item gains&amp;losses'!A:EV,3,FALSE)),IF(F339="I",IF(ISERROR(VLOOKUP(W339,'item rev'!A:EV,3,FALSE)),"",VLOOKUP(W339,'item rev'!A:EV,3,FALSE)),IF(F339="e",IF(ISERROR(VLOOKUP(W339,'item exp'!A:BQ,3,FALSE)),"",VLOOKUP(W339,'item exp'!A:BQ,3,FALSE)))))</f>
        <v>IE010002002000000000000000000000000000</v>
      </c>
      <c r="V339" s="16" t="str">
        <f>IF($F339="gains/losses",IF(ISERROR(VLOOKUP($W339,'item gains&amp;losses'!$A:$EV,35,FALSE)),"",VLOOKUP($W339,'item gains&amp;losses'!$A:$EV,35,FALSE)),IF($F339="I",IF(ISERROR(VLOOKUP($W339,'item rev'!$A:$EV,34,FALSE)),"",VLOOKUP($W339,'item rev'!$A:$EV,34,FALSE)),IF($F339="e",IF(ISERROR(VLOOKUP($W339,'item exp'!$A:$BQ,35,FALSE)),"",VLOOKUP($W339,'item exp'!$A:$BQ,35,FALSE)))))</f>
        <v>c7c034cd-075c-4511-ac97-103e0f33b633</v>
      </c>
      <c r="W339" s="16" t="str">
        <f>VLOOKUP(E339,'items list'!B:D,3,FALSE)</f>
        <v>Expenditure: Operational Cost - Advertising, Publicity and Marketing: Bursaries (Non-employees)</v>
      </c>
      <c r="X339" s="16" t="str">
        <f>IF(ISERROR(VLOOKUP($Z339,'reg ind'!$A:$AI,3,FALSE)),"",(VLOOKUP($Z339,'reg ind'!$A:$AI,3,FALSE)))</f>
        <v>RX002003001002003003006001000000000000</v>
      </c>
      <c r="Y339" s="16" t="str">
        <f>IF(ISERROR(VLOOKUP($Z339,'reg ind'!$A:$AI,35,FALSE)),"",(VLOOKUP($Z339,'reg ind'!$A:$AI,35,FALSE)))</f>
        <v>f2564b3b-f64a-4df4-9e78-f1a994736e35</v>
      </c>
      <c r="Z339" s="16" t="s">
        <v>4358</v>
      </c>
      <c r="AA339" s="16" t="str">
        <f>IF(ISERROR(VLOOKUP($AC339,costing!$A:$BP,3,FALSE)),"",(VLOOKUP($AC339,costing!$A:$BP,3,FALSE)))</f>
        <v>CO002004000000000000000000000000000000</v>
      </c>
      <c r="AB339" s="16" t="str">
        <f>IF(ISERROR(VLOOKUP($AC339,costing!$A:$BP,35,FALSE)),"",(VLOOKUP($AC339,costing!$A:$BP,35,FALSE)))</f>
        <v>47c7ba65-c270-4a7f-91ba-3842eb629ddf</v>
      </c>
      <c r="AC339" s="16" t="s">
        <v>4368</v>
      </c>
    </row>
    <row r="340" spans="1:29" x14ac:dyDescent="0.2">
      <c r="A340" s="184"/>
      <c r="B340" s="184">
        <v>10</v>
      </c>
      <c r="C340" s="184">
        <v>13</v>
      </c>
      <c r="D340" s="184">
        <v>5009</v>
      </c>
      <c r="E340" s="184">
        <v>1043</v>
      </c>
      <c r="F340" s="184" t="s">
        <v>662</v>
      </c>
      <c r="G340" s="16" t="s">
        <v>11</v>
      </c>
      <c r="H340" s="16" t="s">
        <v>38</v>
      </c>
      <c r="I340" s="16" t="s">
        <v>28</v>
      </c>
      <c r="J340" s="16" t="s">
        <v>34</v>
      </c>
      <c r="K340" s="16"/>
      <c r="L340" s="16"/>
      <c r="M340" s="16"/>
      <c r="N340" s="16" t="str">
        <f>IF(ISERROR(VLOOKUP($P340,#REF!,4,FALSE)),"",(VLOOKUP($P340,#REF!,4,FALSE)))</f>
        <v/>
      </c>
      <c r="O340" s="16" t="str">
        <f>IF(ISERROR(VLOOKUP($P340,#REF!,34,FALSE)),"",(VLOOKUP($P340,#REF!,34,FALSE)))</f>
        <v/>
      </c>
      <c r="P340" s="16" t="s">
        <v>908</v>
      </c>
      <c r="Q340" s="16" t="e">
        <f>VLOOKUP(C340,'functional class'!B:E,3,FALSE)</f>
        <v>#N/A</v>
      </c>
      <c r="R340" s="16" t="str">
        <f>IF(ISERROR(VLOOKUP($T340,'Funding 5.4'!$A:$BP,3,FALSE)),"",(VLOOKUP($T340,'Funding 5.4'!$A:$BP,3,FALSE)))</f>
        <v>FD001003001002000000000000000000000000</v>
      </c>
      <c r="S340" s="16" t="str">
        <f>IF(ISERROR(VLOOKUP($T340,'Funding 5.4'!$A:$BP,35,FALSE)),"",(VLOOKUP($T340,'Funding 5.4'!$A:$BP,35,FALSE)))</f>
        <v>5692f970-c29c-4044-80d7-1bcdbdd34348</v>
      </c>
      <c r="T340" s="16" t="s">
        <v>1087</v>
      </c>
      <c r="U340" s="16" t="str">
        <f>IF(F340="gains/losses",IF(ISERROR(VLOOKUP(W340,'item gains&amp;losses'!A:EV,3,FALSE)),"",VLOOKUP(W340,'item gains&amp;losses'!A:EV,3,FALSE)),IF(F340="I",IF(ISERROR(VLOOKUP(W340,'item rev'!A:EV,3,FALSE)),"",VLOOKUP(W340,'item rev'!A:EV,3,FALSE)),IF(F340="e",IF(ISERROR(VLOOKUP(W340,'item exp'!A:BQ,3,FALSE)),"",VLOOKUP(W340,'item exp'!A:BQ,3,FALSE)))))</f>
        <v>IE010002003000000000000000000000000000</v>
      </c>
      <c r="V340" s="16" t="str">
        <f>IF($F340="gains/losses",IF(ISERROR(VLOOKUP($W340,'item gains&amp;losses'!$A:$EV,35,FALSE)),"",VLOOKUP($W340,'item gains&amp;losses'!$A:$EV,35,FALSE)),IF($F340="I",IF(ISERROR(VLOOKUP($W340,'item rev'!$A:$EV,34,FALSE)),"",VLOOKUP($W340,'item rev'!$A:$EV,34,FALSE)),IF($F340="e",IF(ISERROR(VLOOKUP($W340,'item exp'!$A:$BQ,35,FALSE)),"",VLOOKUP($W340,'item exp'!$A:$BQ,35,FALSE)))))</f>
        <v>94ded894-6bd4-4532-9789-fc4219fcfbe2</v>
      </c>
      <c r="W340" s="16" t="str">
        <f>VLOOKUP(E340,'items list'!B:D,3,FALSE)</f>
        <v>Expenditure: Operational Cost - Advertising, Publicity and Marketing: Corporate and Municipal Activities</v>
      </c>
      <c r="X340" s="16" t="str">
        <f>IF(ISERROR(VLOOKUP($Z340,'reg ind'!$A:$AI,3,FALSE)),"",(VLOOKUP($Z340,'reg ind'!$A:$AI,3,FALSE)))</f>
        <v>RX002003001002003003006001000000000000</v>
      </c>
      <c r="Y340" s="16" t="str">
        <f>IF(ISERROR(VLOOKUP($Z340,'reg ind'!$A:$AI,35,FALSE)),"",(VLOOKUP($Z340,'reg ind'!$A:$AI,35,FALSE)))</f>
        <v>f2564b3b-f64a-4df4-9e78-f1a994736e35</v>
      </c>
      <c r="Z340" s="16" t="s">
        <v>4358</v>
      </c>
      <c r="AA340" s="16" t="str">
        <f>IF(ISERROR(VLOOKUP($AC340,costing!$A:$BP,3,FALSE)),"",(VLOOKUP($AC340,costing!$A:$BP,3,FALSE)))</f>
        <v>CO002004000000000000000000000000000000</v>
      </c>
      <c r="AB340" s="16" t="str">
        <f>IF(ISERROR(VLOOKUP($AC340,costing!$A:$BP,35,FALSE)),"",(VLOOKUP($AC340,costing!$A:$BP,35,FALSE)))</f>
        <v>47c7ba65-c270-4a7f-91ba-3842eb629ddf</v>
      </c>
      <c r="AC340" s="16" t="s">
        <v>4368</v>
      </c>
    </row>
    <row r="341" spans="1:29" x14ac:dyDescent="0.2">
      <c r="A341" s="184"/>
      <c r="B341" s="184">
        <v>10</v>
      </c>
      <c r="C341" s="184">
        <v>13</v>
      </c>
      <c r="D341" s="184">
        <v>5009</v>
      </c>
      <c r="E341" s="184">
        <v>1044</v>
      </c>
      <c r="F341" s="184" t="s">
        <v>662</v>
      </c>
      <c r="G341" s="16" t="s">
        <v>11</v>
      </c>
      <c r="H341" s="16" t="s">
        <v>38</v>
      </c>
      <c r="I341" s="16" t="s">
        <v>28</v>
      </c>
      <c r="J341" s="16" t="s">
        <v>34</v>
      </c>
      <c r="K341" s="16"/>
      <c r="L341" s="16"/>
      <c r="M341" s="16"/>
      <c r="N341" s="16" t="str">
        <f>IF(ISERROR(VLOOKUP($P341,#REF!,4,FALSE)),"",(VLOOKUP($P341,#REF!,4,FALSE)))</f>
        <v/>
      </c>
      <c r="O341" s="16" t="str">
        <f>IF(ISERROR(VLOOKUP($P341,#REF!,34,FALSE)),"",(VLOOKUP($P341,#REF!,34,FALSE)))</f>
        <v/>
      </c>
      <c r="P341" s="16" t="s">
        <v>908</v>
      </c>
      <c r="Q341" s="16" t="e">
        <f>VLOOKUP(C341,'functional class'!B:E,3,FALSE)</f>
        <v>#N/A</v>
      </c>
      <c r="R341" s="16" t="str">
        <f>IF(ISERROR(VLOOKUP($T341,'Funding 5.4'!$A:$BP,3,FALSE)),"",(VLOOKUP($T341,'Funding 5.4'!$A:$BP,3,FALSE)))</f>
        <v>FD001003001002000000000000000000000000</v>
      </c>
      <c r="S341" s="16" t="str">
        <f>IF(ISERROR(VLOOKUP($T341,'Funding 5.4'!$A:$BP,35,FALSE)),"",(VLOOKUP($T341,'Funding 5.4'!$A:$BP,35,FALSE)))</f>
        <v>5692f970-c29c-4044-80d7-1bcdbdd34348</v>
      </c>
      <c r="T341" s="16" t="s">
        <v>1087</v>
      </c>
      <c r="U341" s="16" t="str">
        <f>IF(F341="gains/losses",IF(ISERROR(VLOOKUP(W341,'item gains&amp;losses'!A:EV,3,FALSE)),"",VLOOKUP(W341,'item gains&amp;losses'!A:EV,3,FALSE)),IF(F341="I",IF(ISERROR(VLOOKUP(W341,'item rev'!A:EV,3,FALSE)),"",VLOOKUP(W341,'item rev'!A:EV,3,FALSE)),IF(F341="e",IF(ISERROR(VLOOKUP(W341,'item exp'!A:BQ,3,FALSE)),"",VLOOKUP(W341,'item exp'!A:BQ,3,FALSE)))))</f>
        <v>IE010002004000000000000000000000000000</v>
      </c>
      <c r="V341" s="16" t="str">
        <f>IF($F341="gains/losses",IF(ISERROR(VLOOKUP($W341,'item gains&amp;losses'!$A:$EV,35,FALSE)),"",VLOOKUP($W341,'item gains&amp;losses'!$A:$EV,35,FALSE)),IF($F341="I",IF(ISERROR(VLOOKUP($W341,'item rev'!$A:$EV,34,FALSE)),"",VLOOKUP($W341,'item rev'!$A:$EV,34,FALSE)),IF($F341="e",IF(ISERROR(VLOOKUP($W341,'item exp'!$A:$BQ,35,FALSE)),"",VLOOKUP($W341,'item exp'!$A:$BQ,35,FALSE)))))</f>
        <v>14d48e4f-f3a3-42ba-a0cd-076ddc81b6ce</v>
      </c>
      <c r="W341" s="16" t="str">
        <f>VLOOKUP(E341,'items list'!B:D,3,FALSE)</f>
        <v>Expenditure: Operational Cost - Advertising, Publicity and Marketing: Customer/Client Information</v>
      </c>
      <c r="X341" s="16" t="str">
        <f>IF(ISERROR(VLOOKUP($Z341,'reg ind'!$A:$AI,3,FALSE)),"",(VLOOKUP($Z341,'reg ind'!$A:$AI,3,FALSE)))</f>
        <v>RX002003001002003003006001000000000000</v>
      </c>
      <c r="Y341" s="16" t="str">
        <f>IF(ISERROR(VLOOKUP($Z341,'reg ind'!$A:$AI,35,FALSE)),"",(VLOOKUP($Z341,'reg ind'!$A:$AI,35,FALSE)))</f>
        <v>f2564b3b-f64a-4df4-9e78-f1a994736e35</v>
      </c>
      <c r="Z341" s="16" t="s">
        <v>4358</v>
      </c>
      <c r="AA341" s="16" t="str">
        <f>IF(ISERROR(VLOOKUP($AC341,costing!$A:$BP,3,FALSE)),"",(VLOOKUP($AC341,costing!$A:$BP,3,FALSE)))</f>
        <v>CO002004000000000000000000000000000000</v>
      </c>
      <c r="AB341" s="16" t="str">
        <f>IF(ISERROR(VLOOKUP($AC341,costing!$A:$BP,35,FALSE)),"",(VLOOKUP($AC341,costing!$A:$BP,35,FALSE)))</f>
        <v>47c7ba65-c270-4a7f-91ba-3842eb629ddf</v>
      </c>
      <c r="AC341" s="16" t="s">
        <v>4368</v>
      </c>
    </row>
    <row r="342" spans="1:29" x14ac:dyDescent="0.2">
      <c r="A342" s="184"/>
      <c r="B342" s="184">
        <v>10</v>
      </c>
      <c r="C342" s="184">
        <v>13</v>
      </c>
      <c r="D342" s="184">
        <v>5009</v>
      </c>
      <c r="E342" s="184">
        <v>1045</v>
      </c>
      <c r="F342" s="184" t="s">
        <v>662</v>
      </c>
      <c r="G342" s="16" t="s">
        <v>11</v>
      </c>
      <c r="H342" s="16" t="s">
        <v>38</v>
      </c>
      <c r="I342" s="16" t="s">
        <v>28</v>
      </c>
      <c r="J342" s="16" t="s">
        <v>34</v>
      </c>
      <c r="K342" s="16"/>
      <c r="L342" s="16"/>
      <c r="M342" s="16"/>
      <c r="N342" s="16" t="str">
        <f>IF(ISERROR(VLOOKUP($P342,#REF!,4,FALSE)),"",(VLOOKUP($P342,#REF!,4,FALSE)))</f>
        <v/>
      </c>
      <c r="O342" s="16" t="str">
        <f>IF(ISERROR(VLOOKUP($P342,#REF!,34,FALSE)),"",(VLOOKUP($P342,#REF!,34,FALSE)))</f>
        <v/>
      </c>
      <c r="P342" s="16" t="s">
        <v>908</v>
      </c>
      <c r="Q342" s="16" t="e">
        <f>VLOOKUP(C342,'functional class'!B:E,3,FALSE)</f>
        <v>#N/A</v>
      </c>
      <c r="R342" s="16" t="str">
        <f>IF(ISERROR(VLOOKUP($T342,'Funding 5.4'!$A:$BP,3,FALSE)),"",(VLOOKUP($T342,'Funding 5.4'!$A:$BP,3,FALSE)))</f>
        <v>FD001003001002000000000000000000000000</v>
      </c>
      <c r="S342" s="16" t="str">
        <f>IF(ISERROR(VLOOKUP($T342,'Funding 5.4'!$A:$BP,35,FALSE)),"",(VLOOKUP($T342,'Funding 5.4'!$A:$BP,35,FALSE)))</f>
        <v>5692f970-c29c-4044-80d7-1bcdbdd34348</v>
      </c>
      <c r="T342" s="16" t="s">
        <v>1087</v>
      </c>
      <c r="U342" s="16" t="str">
        <f>IF(F342="gains/losses",IF(ISERROR(VLOOKUP(W342,'item gains&amp;losses'!A:EV,3,FALSE)),"",VLOOKUP(W342,'item gains&amp;losses'!A:EV,3,FALSE)),IF(F342="I",IF(ISERROR(VLOOKUP(W342,'item rev'!A:EV,3,FALSE)),"",VLOOKUP(W342,'item rev'!A:EV,3,FALSE)),IF(F342="e",IF(ISERROR(VLOOKUP(W342,'item exp'!A:BQ,3,FALSE)),"",VLOOKUP(W342,'item exp'!A:BQ,3,FALSE)))))</f>
        <v>IE010002005000000000000000000000000000</v>
      </c>
      <c r="V342" s="16" t="str">
        <f>IF($F342="gains/losses",IF(ISERROR(VLOOKUP($W342,'item gains&amp;losses'!$A:$EV,35,FALSE)),"",VLOOKUP($W342,'item gains&amp;losses'!$A:$EV,35,FALSE)),IF($F342="I",IF(ISERROR(VLOOKUP($W342,'item rev'!$A:$EV,34,FALSE)),"",VLOOKUP($W342,'item rev'!$A:$EV,34,FALSE)),IF($F342="e",IF(ISERROR(VLOOKUP($W342,'item exp'!$A:$BQ,35,FALSE)),"",VLOOKUP($W342,'item exp'!$A:$BQ,35,FALSE)))))</f>
        <v>f2dc42e2-0ace-4aeb-8cd8-f53c7dc081ad</v>
      </c>
      <c r="W342" s="16" t="str">
        <f>VLOOKUP(E342,'items list'!B:D,3,FALSE)</f>
        <v xml:space="preserve">Expenditure: Operational Cost - Advertising, Publicity and Marketing: Gifts and Promotional Items </v>
      </c>
      <c r="X342" s="16" t="str">
        <f>IF(ISERROR(VLOOKUP($Z342,'reg ind'!$A:$AI,3,FALSE)),"",(VLOOKUP($Z342,'reg ind'!$A:$AI,3,FALSE)))</f>
        <v>RX002003001002003003006001000000000000</v>
      </c>
      <c r="Y342" s="16" t="str">
        <f>IF(ISERROR(VLOOKUP($Z342,'reg ind'!$A:$AI,35,FALSE)),"",(VLOOKUP($Z342,'reg ind'!$A:$AI,35,FALSE)))</f>
        <v>f2564b3b-f64a-4df4-9e78-f1a994736e35</v>
      </c>
      <c r="Z342" s="16" t="s">
        <v>4358</v>
      </c>
      <c r="AA342" s="16" t="str">
        <f>IF(ISERROR(VLOOKUP($AC342,costing!$A:$BP,3,FALSE)),"",(VLOOKUP($AC342,costing!$A:$BP,3,FALSE)))</f>
        <v>CO002004000000000000000000000000000000</v>
      </c>
      <c r="AB342" s="16" t="str">
        <f>IF(ISERROR(VLOOKUP($AC342,costing!$A:$BP,35,FALSE)),"",(VLOOKUP($AC342,costing!$A:$BP,35,FALSE)))</f>
        <v>47c7ba65-c270-4a7f-91ba-3842eb629ddf</v>
      </c>
      <c r="AC342" s="16" t="s">
        <v>4368</v>
      </c>
    </row>
    <row r="343" spans="1:29" x14ac:dyDescent="0.2">
      <c r="A343" s="184"/>
      <c r="B343" s="184">
        <v>10</v>
      </c>
      <c r="C343" s="184">
        <v>13</v>
      </c>
      <c r="D343" s="184">
        <v>5009</v>
      </c>
      <c r="E343" s="184">
        <v>1046</v>
      </c>
      <c r="F343" s="184" t="s">
        <v>662</v>
      </c>
      <c r="G343" s="16" t="s">
        <v>11</v>
      </c>
      <c r="H343" s="16" t="s">
        <v>38</v>
      </c>
      <c r="I343" s="16" t="s">
        <v>28</v>
      </c>
      <c r="J343" s="16" t="s">
        <v>34</v>
      </c>
      <c r="K343" s="16"/>
      <c r="L343" s="16"/>
      <c r="M343" s="16"/>
      <c r="N343" s="16" t="str">
        <f>IF(ISERROR(VLOOKUP($P343,#REF!,4,FALSE)),"",(VLOOKUP($P343,#REF!,4,FALSE)))</f>
        <v/>
      </c>
      <c r="O343" s="16" t="str">
        <f>IF(ISERROR(VLOOKUP($P343,#REF!,34,FALSE)),"",(VLOOKUP($P343,#REF!,34,FALSE)))</f>
        <v/>
      </c>
      <c r="P343" s="16" t="s">
        <v>908</v>
      </c>
      <c r="Q343" s="16" t="e">
        <f>VLOOKUP(C343,'functional class'!B:E,3,FALSE)</f>
        <v>#N/A</v>
      </c>
      <c r="R343" s="16" t="str">
        <f>IF(ISERROR(VLOOKUP($T343,'Funding 5.4'!$A:$BP,3,FALSE)),"",(VLOOKUP($T343,'Funding 5.4'!$A:$BP,3,FALSE)))</f>
        <v>FD001003001002000000000000000000000000</v>
      </c>
      <c r="S343" s="16" t="str">
        <f>IF(ISERROR(VLOOKUP($T343,'Funding 5.4'!$A:$BP,35,FALSE)),"",(VLOOKUP($T343,'Funding 5.4'!$A:$BP,35,FALSE)))</f>
        <v>5692f970-c29c-4044-80d7-1bcdbdd34348</v>
      </c>
      <c r="T343" s="16" t="s">
        <v>1087</v>
      </c>
      <c r="U343" s="16" t="str">
        <f>IF(F343="gains/losses",IF(ISERROR(VLOOKUP(W343,'item gains&amp;losses'!A:EV,3,FALSE)),"",VLOOKUP(W343,'item gains&amp;losses'!A:EV,3,FALSE)),IF(F343="I",IF(ISERROR(VLOOKUP(W343,'item rev'!A:EV,3,FALSE)),"",VLOOKUP(W343,'item rev'!A:EV,3,FALSE)),IF(F343="e",IF(ISERROR(VLOOKUP(W343,'item exp'!A:BQ,3,FALSE)),"",VLOOKUP(W343,'item exp'!A:BQ,3,FALSE)))))</f>
        <v>IE010002006000000000000000000000000000</v>
      </c>
      <c r="V343" s="16" t="str">
        <f>IF($F343="gains/losses",IF(ISERROR(VLOOKUP($W343,'item gains&amp;losses'!$A:$EV,35,FALSE)),"",VLOOKUP($W343,'item gains&amp;losses'!$A:$EV,35,FALSE)),IF($F343="I",IF(ISERROR(VLOOKUP($W343,'item rev'!$A:$EV,34,FALSE)),"",VLOOKUP($W343,'item rev'!$A:$EV,34,FALSE)),IF($F343="e",IF(ISERROR(VLOOKUP($W343,'item exp'!$A:$BQ,35,FALSE)),"",VLOOKUP($W343,'item exp'!$A:$BQ,35,FALSE)))))</f>
        <v>44fc19a0-5ebc-4430-99a4-5fffdf9d0dba</v>
      </c>
      <c r="W343" s="16" t="str">
        <f>VLOOKUP(E343,'items list'!B:D,3,FALSE)</f>
        <v>Expenditure: Operational Cost - Advertising, Publicity and Marketing: Municipal Newsletters</v>
      </c>
      <c r="X343" s="16" t="str">
        <f>IF(ISERROR(VLOOKUP($Z343,'reg ind'!$A:$AI,3,FALSE)),"",(VLOOKUP($Z343,'reg ind'!$A:$AI,3,FALSE)))</f>
        <v>RX002003001002003003006001000000000000</v>
      </c>
      <c r="Y343" s="16" t="str">
        <f>IF(ISERROR(VLOOKUP($Z343,'reg ind'!$A:$AI,35,FALSE)),"",(VLOOKUP($Z343,'reg ind'!$A:$AI,35,FALSE)))</f>
        <v>f2564b3b-f64a-4df4-9e78-f1a994736e35</v>
      </c>
      <c r="Z343" s="16" t="s">
        <v>4358</v>
      </c>
      <c r="AA343" s="16" t="str">
        <f>IF(ISERROR(VLOOKUP($AC343,costing!$A:$BP,3,FALSE)),"",(VLOOKUP($AC343,costing!$A:$BP,3,FALSE)))</f>
        <v>CO002004000000000000000000000000000000</v>
      </c>
      <c r="AB343" s="16" t="str">
        <f>IF(ISERROR(VLOOKUP($AC343,costing!$A:$BP,35,FALSE)),"",(VLOOKUP($AC343,costing!$A:$BP,35,FALSE)))</f>
        <v>47c7ba65-c270-4a7f-91ba-3842eb629ddf</v>
      </c>
      <c r="AC343" s="16" t="s">
        <v>4368</v>
      </c>
    </row>
    <row r="344" spans="1:29" x14ac:dyDescent="0.2">
      <c r="A344" s="184"/>
      <c r="B344" s="184">
        <v>10</v>
      </c>
      <c r="C344" s="184">
        <v>13</v>
      </c>
      <c r="D344" s="184">
        <v>5009</v>
      </c>
      <c r="E344" s="184">
        <v>1047</v>
      </c>
      <c r="F344" s="184" t="s">
        <v>662</v>
      </c>
      <c r="G344" s="16" t="s">
        <v>11</v>
      </c>
      <c r="H344" s="16" t="s">
        <v>38</v>
      </c>
      <c r="I344" s="16" t="s">
        <v>28</v>
      </c>
      <c r="J344" s="16" t="s">
        <v>34</v>
      </c>
      <c r="K344" s="16"/>
      <c r="L344" s="16"/>
      <c r="M344" s="16"/>
      <c r="N344" s="16" t="str">
        <f>IF(ISERROR(VLOOKUP($P344,#REF!,4,FALSE)),"",(VLOOKUP($P344,#REF!,4,FALSE)))</f>
        <v/>
      </c>
      <c r="O344" s="16" t="str">
        <f>IF(ISERROR(VLOOKUP($P344,#REF!,34,FALSE)),"",(VLOOKUP($P344,#REF!,34,FALSE)))</f>
        <v/>
      </c>
      <c r="P344" s="16" t="s">
        <v>908</v>
      </c>
      <c r="Q344" s="16" t="e">
        <f>VLOOKUP(C344,'functional class'!B:E,3,FALSE)</f>
        <v>#N/A</v>
      </c>
      <c r="R344" s="16" t="str">
        <f>IF(ISERROR(VLOOKUP($T344,'Funding 5.4'!$A:$BP,3,FALSE)),"",(VLOOKUP($T344,'Funding 5.4'!$A:$BP,3,FALSE)))</f>
        <v>FD001003001002000000000000000000000000</v>
      </c>
      <c r="S344" s="16" t="str">
        <f>IF(ISERROR(VLOOKUP($T344,'Funding 5.4'!$A:$BP,35,FALSE)),"",(VLOOKUP($T344,'Funding 5.4'!$A:$BP,35,FALSE)))</f>
        <v>5692f970-c29c-4044-80d7-1bcdbdd34348</v>
      </c>
      <c r="T344" s="16" t="s">
        <v>1087</v>
      </c>
      <c r="U344" s="16" t="str">
        <f>IF(F344="gains/losses",IF(ISERROR(VLOOKUP(W344,'item gains&amp;losses'!A:EV,3,FALSE)),"",VLOOKUP(W344,'item gains&amp;losses'!A:EV,3,FALSE)),IF(F344="I",IF(ISERROR(VLOOKUP(W344,'item rev'!A:EV,3,FALSE)),"",VLOOKUP(W344,'item rev'!A:EV,3,FALSE)),IF(F344="e",IF(ISERROR(VLOOKUP(W344,'item exp'!A:BQ,3,FALSE)),"",VLOOKUP(W344,'item exp'!A:BQ,3,FALSE)))))</f>
        <v>IE010002007000000000000000000000000000</v>
      </c>
      <c r="V344" s="16" t="str">
        <f>IF($F344="gains/losses",IF(ISERROR(VLOOKUP($W344,'item gains&amp;losses'!$A:$EV,35,FALSE)),"",VLOOKUP($W344,'item gains&amp;losses'!$A:$EV,35,FALSE)),IF($F344="I",IF(ISERROR(VLOOKUP($W344,'item rev'!$A:$EV,34,FALSE)),"",VLOOKUP($W344,'item rev'!$A:$EV,34,FALSE)),IF($F344="e",IF(ISERROR(VLOOKUP($W344,'item exp'!$A:$BQ,35,FALSE)),"",VLOOKUP($W344,'item exp'!$A:$BQ,35,FALSE)))))</f>
        <v>20c674c6-ab2d-45f2-ae20-57b3d813682e</v>
      </c>
      <c r="W344" s="16" t="str">
        <f>VLOOKUP(E344,'items list'!B:D,3,FALSE)</f>
        <v>Expenditure: Operational Cost - Advertising, Publicity and Marketing: Signs</v>
      </c>
      <c r="X344" s="16" t="str">
        <f>IF(ISERROR(VLOOKUP($Z344,'reg ind'!$A:$AI,3,FALSE)),"",(VLOOKUP($Z344,'reg ind'!$A:$AI,3,FALSE)))</f>
        <v>RX002003001002003003006001000000000000</v>
      </c>
      <c r="Y344" s="16" t="str">
        <f>IF(ISERROR(VLOOKUP($Z344,'reg ind'!$A:$AI,35,FALSE)),"",(VLOOKUP($Z344,'reg ind'!$A:$AI,35,FALSE)))</f>
        <v>f2564b3b-f64a-4df4-9e78-f1a994736e35</v>
      </c>
      <c r="Z344" s="16" t="s">
        <v>4358</v>
      </c>
      <c r="AA344" s="16" t="str">
        <f>IF(ISERROR(VLOOKUP($AC344,costing!$A:$BP,3,FALSE)),"",(VLOOKUP($AC344,costing!$A:$BP,3,FALSE)))</f>
        <v>CO002004000000000000000000000000000000</v>
      </c>
      <c r="AB344" s="16" t="str">
        <f>IF(ISERROR(VLOOKUP($AC344,costing!$A:$BP,35,FALSE)),"",(VLOOKUP($AC344,costing!$A:$BP,35,FALSE)))</f>
        <v>47c7ba65-c270-4a7f-91ba-3842eb629ddf</v>
      </c>
      <c r="AC344" s="16" t="s">
        <v>4368</v>
      </c>
    </row>
    <row r="345" spans="1:29" x14ac:dyDescent="0.2">
      <c r="A345" s="184"/>
      <c r="B345" s="184">
        <v>10</v>
      </c>
      <c r="C345" s="184">
        <v>13</v>
      </c>
      <c r="D345" s="184">
        <v>5009</v>
      </c>
      <c r="E345" s="184">
        <v>1048</v>
      </c>
      <c r="F345" s="184" t="s">
        <v>662</v>
      </c>
      <c r="G345" s="16" t="s">
        <v>11</v>
      </c>
      <c r="H345" s="16" t="s">
        <v>38</v>
      </c>
      <c r="I345" s="16" t="s">
        <v>28</v>
      </c>
      <c r="J345" s="16" t="s">
        <v>34</v>
      </c>
      <c r="K345" s="16"/>
      <c r="L345" s="16"/>
      <c r="M345" s="16"/>
      <c r="N345" s="16" t="str">
        <f>IF(ISERROR(VLOOKUP($P345,#REF!,4,FALSE)),"",(VLOOKUP($P345,#REF!,4,FALSE)))</f>
        <v/>
      </c>
      <c r="O345" s="16" t="str">
        <f>IF(ISERROR(VLOOKUP($P345,#REF!,34,FALSE)),"",(VLOOKUP($P345,#REF!,34,FALSE)))</f>
        <v/>
      </c>
      <c r="P345" s="16" t="s">
        <v>908</v>
      </c>
      <c r="Q345" s="16" t="e">
        <f>VLOOKUP(C345,'functional class'!B:E,3,FALSE)</f>
        <v>#N/A</v>
      </c>
      <c r="R345" s="16" t="str">
        <f>IF(ISERROR(VLOOKUP($T345,'Funding 5.4'!$A:$BP,3,FALSE)),"",(VLOOKUP($T345,'Funding 5.4'!$A:$BP,3,FALSE)))</f>
        <v>FD001003001002000000000000000000000000</v>
      </c>
      <c r="S345" s="16" t="str">
        <f>IF(ISERROR(VLOOKUP($T345,'Funding 5.4'!$A:$BP,35,FALSE)),"",(VLOOKUP($T345,'Funding 5.4'!$A:$BP,35,FALSE)))</f>
        <v>5692f970-c29c-4044-80d7-1bcdbdd34348</v>
      </c>
      <c r="T345" s="16" t="s">
        <v>1087</v>
      </c>
      <c r="U345" s="16" t="str">
        <f>IF(F345="gains/losses",IF(ISERROR(VLOOKUP(W345,'item gains&amp;losses'!A:EV,3,FALSE)),"",VLOOKUP(W345,'item gains&amp;losses'!A:EV,3,FALSE)),IF(F345="I",IF(ISERROR(VLOOKUP(W345,'item rev'!A:EV,3,FALSE)),"",VLOOKUP(W345,'item rev'!A:EV,3,FALSE)),IF(F345="e",IF(ISERROR(VLOOKUP(W345,'item exp'!A:BQ,3,FALSE)),"",VLOOKUP(W345,'item exp'!A:BQ,3,FALSE)))))</f>
        <v>IE010002008000000000000000000000000000</v>
      </c>
      <c r="V345" s="16" t="str">
        <f>IF($F345="gains/losses",IF(ISERROR(VLOOKUP($W345,'item gains&amp;losses'!$A:$EV,35,FALSE)),"",VLOOKUP($W345,'item gains&amp;losses'!$A:$EV,35,FALSE)),IF($F345="I",IF(ISERROR(VLOOKUP($W345,'item rev'!$A:$EV,34,FALSE)),"",VLOOKUP($W345,'item rev'!$A:$EV,34,FALSE)),IF($F345="e",IF(ISERROR(VLOOKUP($W345,'item exp'!$A:$BQ,35,FALSE)),"",VLOOKUP($W345,'item exp'!$A:$BQ,35,FALSE)))))</f>
        <v>df76d9ae-77b7-420d-90ff-8b26b21d5d8d</v>
      </c>
      <c r="W345" s="16" t="str">
        <f>VLOOKUP(E345,'items list'!B:D,3,FALSE)</f>
        <v xml:space="preserve">Expenditure: Operational Cost - Advertising, Publicity and Marketing: Staff Recruitment </v>
      </c>
      <c r="X345" s="16" t="str">
        <f>IF(ISERROR(VLOOKUP($Z345,'reg ind'!$A:$AI,3,FALSE)),"",(VLOOKUP($Z345,'reg ind'!$A:$AI,3,FALSE)))</f>
        <v>RX002003001002003003006001000000000000</v>
      </c>
      <c r="Y345" s="16" t="str">
        <f>IF(ISERROR(VLOOKUP($Z345,'reg ind'!$A:$AI,35,FALSE)),"",(VLOOKUP($Z345,'reg ind'!$A:$AI,35,FALSE)))</f>
        <v>f2564b3b-f64a-4df4-9e78-f1a994736e35</v>
      </c>
      <c r="Z345" s="16" t="s">
        <v>4358</v>
      </c>
      <c r="AA345" s="16" t="str">
        <f>IF(ISERROR(VLOOKUP($AC345,costing!$A:$BP,3,FALSE)),"",(VLOOKUP($AC345,costing!$A:$BP,3,FALSE)))</f>
        <v>CO002004000000000000000000000000000000</v>
      </c>
      <c r="AB345" s="16" t="str">
        <f>IF(ISERROR(VLOOKUP($AC345,costing!$A:$BP,35,FALSE)),"",(VLOOKUP($AC345,costing!$A:$BP,35,FALSE)))</f>
        <v>47c7ba65-c270-4a7f-91ba-3842eb629ddf</v>
      </c>
      <c r="AC345" s="16" t="s">
        <v>4368</v>
      </c>
    </row>
    <row r="346" spans="1:29" x14ac:dyDescent="0.2">
      <c r="A346" s="184"/>
      <c r="B346" s="184">
        <v>10</v>
      </c>
      <c r="C346" s="184">
        <v>13</v>
      </c>
      <c r="D346" s="184">
        <v>5009</v>
      </c>
      <c r="E346" s="184">
        <v>1049</v>
      </c>
      <c r="F346" s="184" t="s">
        <v>662</v>
      </c>
      <c r="G346" s="16" t="s">
        <v>11</v>
      </c>
      <c r="H346" s="16" t="s">
        <v>38</v>
      </c>
      <c r="I346" s="16" t="s">
        <v>28</v>
      </c>
      <c r="J346" s="16" t="s">
        <v>34</v>
      </c>
      <c r="K346" s="16"/>
      <c r="L346" s="16"/>
      <c r="M346" s="16"/>
      <c r="N346" s="16" t="str">
        <f>IF(ISERROR(VLOOKUP($P346,#REF!,4,FALSE)),"",(VLOOKUP($P346,#REF!,4,FALSE)))</f>
        <v/>
      </c>
      <c r="O346" s="16" t="str">
        <f>IF(ISERROR(VLOOKUP($P346,#REF!,34,FALSE)),"",(VLOOKUP($P346,#REF!,34,FALSE)))</f>
        <v/>
      </c>
      <c r="P346" s="16" t="s">
        <v>908</v>
      </c>
      <c r="Q346" s="16" t="e">
        <f>VLOOKUP(C346,'functional class'!B:E,3,FALSE)</f>
        <v>#N/A</v>
      </c>
      <c r="R346" s="16" t="str">
        <f>IF(ISERROR(VLOOKUP($T346,'Funding 5.4'!$A:$BP,3,FALSE)),"",(VLOOKUP($T346,'Funding 5.4'!$A:$BP,3,FALSE)))</f>
        <v>FD001003001002000000000000000000000000</v>
      </c>
      <c r="S346" s="16" t="str">
        <f>IF(ISERROR(VLOOKUP($T346,'Funding 5.4'!$A:$BP,35,FALSE)),"",(VLOOKUP($T346,'Funding 5.4'!$A:$BP,35,FALSE)))</f>
        <v>5692f970-c29c-4044-80d7-1bcdbdd34348</v>
      </c>
      <c r="T346" s="16" t="s">
        <v>1087</v>
      </c>
      <c r="U346" s="16" t="str">
        <f>IF(F346="gains/losses",IF(ISERROR(VLOOKUP(W346,'item gains&amp;losses'!A:EV,3,FALSE)),"",VLOOKUP(W346,'item gains&amp;losses'!A:EV,3,FALSE)),IF(F346="I",IF(ISERROR(VLOOKUP(W346,'item rev'!A:EV,3,FALSE)),"",VLOOKUP(W346,'item rev'!A:EV,3,FALSE)),IF(F346="e",IF(ISERROR(VLOOKUP(W346,'item exp'!A:BQ,3,FALSE)),"",VLOOKUP(W346,'item exp'!A:BQ,3,FALSE)))))</f>
        <v>IE010002009000000000000000000000000000</v>
      </c>
      <c r="V346" s="16" t="str">
        <f>IF($F346="gains/losses",IF(ISERROR(VLOOKUP($W346,'item gains&amp;losses'!$A:$EV,35,FALSE)),"",VLOOKUP($W346,'item gains&amp;losses'!$A:$EV,35,FALSE)),IF($F346="I",IF(ISERROR(VLOOKUP($W346,'item rev'!$A:$EV,34,FALSE)),"",VLOOKUP($W346,'item rev'!$A:$EV,34,FALSE)),IF($F346="e",IF(ISERROR(VLOOKUP($W346,'item exp'!$A:$BQ,35,FALSE)),"",VLOOKUP($W346,'item exp'!$A:$BQ,35,FALSE)))))</f>
        <v>c41e73cf-e872-46ec-bb45-9e65f45ad9fd</v>
      </c>
      <c r="W346" s="16" t="str">
        <f>VLOOKUP(E346,'items list'!B:D,3,FALSE)</f>
        <v>Expenditure: Operational Cost - Advertising, Publicity and Marketing: Tenders</v>
      </c>
      <c r="X346" s="16" t="str">
        <f>IF(ISERROR(VLOOKUP($Z346,'reg ind'!$A:$AI,3,FALSE)),"",(VLOOKUP($Z346,'reg ind'!$A:$AI,3,FALSE)))</f>
        <v>RX002003001002003003006001000000000000</v>
      </c>
      <c r="Y346" s="16" t="str">
        <f>IF(ISERROR(VLOOKUP($Z346,'reg ind'!$A:$AI,35,FALSE)),"",(VLOOKUP($Z346,'reg ind'!$A:$AI,35,FALSE)))</f>
        <v>f2564b3b-f64a-4df4-9e78-f1a994736e35</v>
      </c>
      <c r="Z346" s="16" t="s">
        <v>4358</v>
      </c>
      <c r="AA346" s="16" t="str">
        <f>IF(ISERROR(VLOOKUP($AC346,costing!$A:$BP,3,FALSE)),"",(VLOOKUP($AC346,costing!$A:$BP,3,FALSE)))</f>
        <v>CO002004000000000000000000000000000000</v>
      </c>
      <c r="AB346" s="16" t="str">
        <f>IF(ISERROR(VLOOKUP($AC346,costing!$A:$BP,35,FALSE)),"",(VLOOKUP($AC346,costing!$A:$BP,35,FALSE)))</f>
        <v>47c7ba65-c270-4a7f-91ba-3842eb629ddf</v>
      </c>
      <c r="AC346" s="16" t="s">
        <v>4368</v>
      </c>
    </row>
    <row r="347" spans="1:29" x14ac:dyDescent="0.2">
      <c r="A347" s="184">
        <v>110131012</v>
      </c>
      <c r="B347" s="184">
        <v>10</v>
      </c>
      <c r="C347" s="184">
        <v>13</v>
      </c>
      <c r="D347" s="184">
        <v>5012</v>
      </c>
      <c r="E347" s="184">
        <v>1261</v>
      </c>
      <c r="F347" s="184" t="s">
        <v>662</v>
      </c>
      <c r="G347" s="16" t="s">
        <v>16</v>
      </c>
      <c r="H347" s="16" t="s">
        <v>38</v>
      </c>
      <c r="I347" s="16" t="s">
        <v>28</v>
      </c>
      <c r="J347" s="16" t="s">
        <v>34</v>
      </c>
      <c r="K347" s="16"/>
      <c r="L347" s="16"/>
      <c r="M347" s="16"/>
      <c r="N347" s="16" t="str">
        <f>IF(ISERROR(VLOOKUP($P347,#REF!,4,FALSE)),"",(VLOOKUP($P347,#REF!,4,FALSE)))</f>
        <v/>
      </c>
      <c r="O347" s="16" t="str">
        <f>IF(ISERROR(VLOOKUP($P347,#REF!,34,FALSE)),"",(VLOOKUP($P347,#REF!,34,FALSE)))</f>
        <v/>
      </c>
      <c r="P347" s="16" t="s">
        <v>908</v>
      </c>
      <c r="Q347" s="16" t="e">
        <f>VLOOKUP(C347,'functional class'!B:E,3,FALSE)</f>
        <v>#N/A</v>
      </c>
      <c r="R347" s="16" t="str">
        <f>IF(ISERROR(VLOOKUP($T347,'Funding 5.4'!$A:$BP,3,FALSE)),"",(VLOOKUP($T347,'Funding 5.4'!$A:$BP,3,FALSE)))</f>
        <v>FD001003001002000000000000000000000000</v>
      </c>
      <c r="S347" s="16" t="str">
        <f>IF(ISERROR(VLOOKUP($T347,'Funding 5.4'!$A:$BP,35,FALSE)),"",(VLOOKUP($T347,'Funding 5.4'!$A:$BP,35,FALSE)))</f>
        <v>5692f970-c29c-4044-80d7-1bcdbdd34348</v>
      </c>
      <c r="T347" s="16" t="s">
        <v>1087</v>
      </c>
      <c r="U347" s="16" t="str">
        <f>IF(F347="gains/losses",IF(ISERROR(VLOOKUP(W347,'item gains&amp;losses'!A:EV,3,FALSE)),"",VLOOKUP(W347,'item gains&amp;losses'!A:EV,3,FALSE)),IF(F347="I",IF(ISERROR(VLOOKUP(W347,'item rev'!A:EV,3,FALSE)),"",VLOOKUP(W347,'item rev'!A:EV,3,FALSE)),IF(F347="e",IF(ISERROR(VLOOKUP(W347,'item exp'!A:BQ,3,FALSE)),"",VLOOKUP(W347,'item exp'!A:BQ,3,FALSE)))))</f>
        <v>IE010024001000000000000000000000000000</v>
      </c>
      <c r="V347" s="16" t="str">
        <f>IF($F347="gains/losses",IF(ISERROR(VLOOKUP($W347,'item gains&amp;losses'!$A:$EV,35,FALSE)),"",VLOOKUP($W347,'item gains&amp;losses'!$A:$EV,35,FALSE)),IF($F347="I",IF(ISERROR(VLOOKUP($W347,'item rev'!$A:$EV,34,FALSE)),"",VLOOKUP($W347,'item rev'!$A:$EV,34,FALSE)),IF($F347="e",IF(ISERROR(VLOOKUP($W347,'item exp'!$A:$BQ,35,FALSE)),"",VLOOKUP($W347,'item exp'!$A:$BQ,35,FALSE)))))</f>
        <v>f07ac227-419c-499c-a601-034a08aa1656</v>
      </c>
      <c r="W347" s="16" t="str">
        <f>VLOOKUP(E347,'items list'!B:D,3,FALSE)</f>
        <v>Expenditure: Operational Cost - Entertainment: Mayor</v>
      </c>
      <c r="X347" s="16" t="str">
        <f>IF(ISERROR(VLOOKUP($Z347,'reg ind'!$A:$AI,3,FALSE)),"",(VLOOKUP($Z347,'reg ind'!$A:$AI,3,FALSE)))</f>
        <v>RX002003001002003003006001000000000000</v>
      </c>
      <c r="Y347" s="16" t="str">
        <f>IF(ISERROR(VLOOKUP($Z347,'reg ind'!$A:$AI,35,FALSE)),"",(VLOOKUP($Z347,'reg ind'!$A:$AI,35,FALSE)))</f>
        <v>f2564b3b-f64a-4df4-9e78-f1a994736e35</v>
      </c>
      <c r="Z347" s="16" t="s">
        <v>4358</v>
      </c>
      <c r="AA347" s="16" t="str">
        <f>IF(ISERROR(VLOOKUP($AC347,costing!$A:$BP,3,FALSE)),"",(VLOOKUP($AC347,costing!$A:$BP,3,FALSE)))</f>
        <v>CO002004000000000000000000000000000000</v>
      </c>
      <c r="AB347" s="16" t="str">
        <f>IF(ISERROR(VLOOKUP($AC347,costing!$A:$BP,35,FALSE)),"",(VLOOKUP($AC347,costing!$A:$BP,35,FALSE)))</f>
        <v>47c7ba65-c270-4a7f-91ba-3842eb629ddf</v>
      </c>
      <c r="AC347" s="16" t="s">
        <v>4368</v>
      </c>
    </row>
    <row r="348" spans="1:29" x14ac:dyDescent="0.2">
      <c r="A348" s="184"/>
      <c r="B348" s="184">
        <v>10</v>
      </c>
      <c r="C348" s="184">
        <v>13</v>
      </c>
      <c r="D348" s="184">
        <v>5012</v>
      </c>
      <c r="E348" s="184">
        <v>1262</v>
      </c>
      <c r="F348" s="184" t="s">
        <v>662</v>
      </c>
      <c r="G348" s="16" t="s">
        <v>16</v>
      </c>
      <c r="H348" s="16" t="s">
        <v>38</v>
      </c>
      <c r="I348" s="16" t="s">
        <v>28</v>
      </c>
      <c r="J348" s="16" t="s">
        <v>34</v>
      </c>
      <c r="K348" s="16"/>
      <c r="L348" s="16"/>
      <c r="M348" s="16"/>
      <c r="N348" s="16" t="str">
        <f>IF(ISERROR(VLOOKUP($P348,#REF!,4,FALSE)),"",(VLOOKUP($P348,#REF!,4,FALSE)))</f>
        <v/>
      </c>
      <c r="O348" s="16" t="str">
        <f>IF(ISERROR(VLOOKUP($P348,#REF!,34,FALSE)),"",(VLOOKUP($P348,#REF!,34,FALSE)))</f>
        <v/>
      </c>
      <c r="P348" s="16" t="s">
        <v>908</v>
      </c>
      <c r="Q348" s="16" t="e">
        <f>VLOOKUP(C348,'functional class'!B:E,3,FALSE)</f>
        <v>#N/A</v>
      </c>
      <c r="R348" s="16" t="str">
        <f>IF(ISERROR(VLOOKUP($T348,'Funding 5.4'!$A:$BP,3,FALSE)),"",(VLOOKUP($T348,'Funding 5.4'!$A:$BP,3,FALSE)))</f>
        <v>FD001003001002000000000000000000000000</v>
      </c>
      <c r="S348" s="16" t="str">
        <f>IF(ISERROR(VLOOKUP($T348,'Funding 5.4'!$A:$BP,35,FALSE)),"",(VLOOKUP($T348,'Funding 5.4'!$A:$BP,35,FALSE)))</f>
        <v>5692f970-c29c-4044-80d7-1bcdbdd34348</v>
      </c>
      <c r="T348" s="16" t="s">
        <v>1087</v>
      </c>
      <c r="U348" s="16" t="str">
        <f>IF(F348="gains/losses",IF(ISERROR(VLOOKUP(W348,'item gains&amp;losses'!A:EV,3,FALSE)),"",VLOOKUP(W348,'item gains&amp;losses'!A:EV,3,FALSE)),IF(F348="I",IF(ISERROR(VLOOKUP(W348,'item rev'!A:EV,3,FALSE)),"",VLOOKUP(W348,'item rev'!A:EV,3,FALSE)),IF(F348="e",IF(ISERROR(VLOOKUP(W348,'item exp'!A:BQ,3,FALSE)),"",VLOOKUP(W348,'item exp'!A:BQ,3,FALSE)))))</f>
        <v>IE010024002000000000000000000000000000</v>
      </c>
      <c r="V348" s="16" t="str">
        <f>IF($F348="gains/losses",IF(ISERROR(VLOOKUP($W348,'item gains&amp;losses'!$A:$EV,35,FALSE)),"",VLOOKUP($W348,'item gains&amp;losses'!$A:$EV,35,FALSE)),IF($F348="I",IF(ISERROR(VLOOKUP($W348,'item rev'!$A:$EV,34,FALSE)),"",VLOOKUP($W348,'item rev'!$A:$EV,34,FALSE)),IF($F348="e",IF(ISERROR(VLOOKUP($W348,'item exp'!$A:$BQ,35,FALSE)),"",VLOOKUP($W348,'item exp'!$A:$BQ,35,FALSE)))))</f>
        <v>b9acce15-8dc1-4c89-9ad6-6f84a5262251</v>
      </c>
      <c r="W348" s="16" t="str">
        <f>VLOOKUP(E348,'items list'!B:D,3,FALSE)</f>
        <v>Expenditure: Operational Cost - Entertainment: Councillors</v>
      </c>
      <c r="X348" s="16" t="str">
        <f>IF(ISERROR(VLOOKUP($Z348,'reg ind'!$A:$AI,3,FALSE)),"",(VLOOKUP($Z348,'reg ind'!$A:$AI,3,FALSE)))</f>
        <v>RX002003001002003003006001000000000000</v>
      </c>
      <c r="Y348" s="16" t="str">
        <f>IF(ISERROR(VLOOKUP($Z348,'reg ind'!$A:$AI,35,FALSE)),"",(VLOOKUP($Z348,'reg ind'!$A:$AI,35,FALSE)))</f>
        <v>f2564b3b-f64a-4df4-9e78-f1a994736e35</v>
      </c>
      <c r="Z348" s="16" t="s">
        <v>4358</v>
      </c>
      <c r="AA348" s="16" t="str">
        <f>IF(ISERROR(VLOOKUP($AC348,costing!$A:$BP,3,FALSE)),"",(VLOOKUP($AC348,costing!$A:$BP,3,FALSE)))</f>
        <v>CO002004000000000000000000000000000000</v>
      </c>
      <c r="AB348" s="16" t="str">
        <f>IF(ISERROR(VLOOKUP($AC348,costing!$A:$BP,35,FALSE)),"",(VLOOKUP($AC348,costing!$A:$BP,35,FALSE)))</f>
        <v>47c7ba65-c270-4a7f-91ba-3842eb629ddf</v>
      </c>
      <c r="AC348" s="16" t="s">
        <v>4368</v>
      </c>
    </row>
    <row r="349" spans="1:29" x14ac:dyDescent="0.2">
      <c r="A349" s="184"/>
      <c r="B349" s="184">
        <v>10</v>
      </c>
      <c r="C349" s="184">
        <v>13</v>
      </c>
      <c r="D349" s="184">
        <v>5012</v>
      </c>
      <c r="E349" s="184">
        <v>1263</v>
      </c>
      <c r="F349" s="184" t="s">
        <v>662</v>
      </c>
      <c r="G349" s="16" t="s">
        <v>16</v>
      </c>
      <c r="H349" s="16" t="s">
        <v>38</v>
      </c>
      <c r="I349" s="16" t="s">
        <v>28</v>
      </c>
      <c r="J349" s="16" t="s">
        <v>34</v>
      </c>
      <c r="K349" s="16"/>
      <c r="L349" s="16"/>
      <c r="M349" s="16"/>
      <c r="N349" s="16" t="str">
        <f>IF(ISERROR(VLOOKUP($P349,#REF!,4,FALSE)),"",(VLOOKUP($P349,#REF!,4,FALSE)))</f>
        <v/>
      </c>
      <c r="O349" s="16" t="str">
        <f>IF(ISERROR(VLOOKUP($P349,#REF!,34,FALSE)),"",(VLOOKUP($P349,#REF!,34,FALSE)))</f>
        <v/>
      </c>
      <c r="P349" s="16" t="s">
        <v>908</v>
      </c>
      <c r="Q349" s="16" t="e">
        <f>VLOOKUP(C349,'functional class'!B:E,3,FALSE)</f>
        <v>#N/A</v>
      </c>
      <c r="R349" s="16" t="str">
        <f>IF(ISERROR(VLOOKUP($T349,'Funding 5.4'!$A:$BP,3,FALSE)),"",(VLOOKUP($T349,'Funding 5.4'!$A:$BP,3,FALSE)))</f>
        <v>FD001003001002000000000000000000000000</v>
      </c>
      <c r="S349" s="16" t="str">
        <f>IF(ISERROR(VLOOKUP($T349,'Funding 5.4'!$A:$BP,35,FALSE)),"",(VLOOKUP($T349,'Funding 5.4'!$A:$BP,35,FALSE)))</f>
        <v>5692f970-c29c-4044-80d7-1bcdbdd34348</v>
      </c>
      <c r="T349" s="16" t="s">
        <v>1087</v>
      </c>
      <c r="U349" s="16" t="str">
        <f>IF(F349="gains/losses",IF(ISERROR(VLOOKUP(W349,'item gains&amp;losses'!A:EV,3,FALSE)),"",VLOOKUP(W349,'item gains&amp;losses'!A:EV,3,FALSE)),IF(F349="I",IF(ISERROR(VLOOKUP(W349,'item rev'!A:EV,3,FALSE)),"",VLOOKUP(W349,'item rev'!A:EV,3,FALSE)),IF(F349="e",IF(ISERROR(VLOOKUP(W349,'item exp'!A:BQ,3,FALSE)),"",VLOOKUP(W349,'item exp'!A:BQ,3,FALSE)))))</f>
        <v>IE010024003000000000000000000000000000</v>
      </c>
      <c r="V349" s="16" t="str">
        <f>IF($F349="gains/losses",IF(ISERROR(VLOOKUP($W349,'item gains&amp;losses'!$A:$EV,35,FALSE)),"",VLOOKUP($W349,'item gains&amp;losses'!$A:$EV,35,FALSE)),IF($F349="I",IF(ISERROR(VLOOKUP($W349,'item rev'!$A:$EV,34,FALSE)),"",VLOOKUP($W349,'item rev'!$A:$EV,34,FALSE)),IF($F349="e",IF(ISERROR(VLOOKUP($W349,'item exp'!$A:$BQ,35,FALSE)),"",VLOOKUP($W349,'item exp'!$A:$BQ,35,FALSE)))))</f>
        <v>b5612cf8-c146-4f6a-9dca-c7ee42670769</v>
      </c>
      <c r="W349" s="16" t="str">
        <f>VLOOKUP(E349,'items list'!B:D,3,FALSE)</f>
        <v>Expenditure: Operational Cost - Entertainment: Senior Management</v>
      </c>
      <c r="X349" s="16" t="str">
        <f>IF(ISERROR(VLOOKUP($Z349,'reg ind'!$A:$AI,3,FALSE)),"",(VLOOKUP($Z349,'reg ind'!$A:$AI,3,FALSE)))</f>
        <v>RX002003001002003003006001000000000000</v>
      </c>
      <c r="Y349" s="16" t="str">
        <f>IF(ISERROR(VLOOKUP($Z349,'reg ind'!$A:$AI,35,FALSE)),"",(VLOOKUP($Z349,'reg ind'!$A:$AI,35,FALSE)))</f>
        <v>f2564b3b-f64a-4df4-9e78-f1a994736e35</v>
      </c>
      <c r="Z349" s="16" t="s">
        <v>4358</v>
      </c>
      <c r="AA349" s="16" t="str">
        <f>IF(ISERROR(VLOOKUP($AC349,costing!$A:$BP,3,FALSE)),"",(VLOOKUP($AC349,costing!$A:$BP,3,FALSE)))</f>
        <v>CO002004000000000000000000000000000000</v>
      </c>
      <c r="AB349" s="16" t="str">
        <f>IF(ISERROR(VLOOKUP($AC349,costing!$A:$BP,35,FALSE)),"",(VLOOKUP($AC349,costing!$A:$BP,35,FALSE)))</f>
        <v>47c7ba65-c270-4a7f-91ba-3842eb629ddf</v>
      </c>
      <c r="AC349" s="16" t="s">
        <v>4368</v>
      </c>
    </row>
    <row r="350" spans="1:29" x14ac:dyDescent="0.2">
      <c r="A350" s="184">
        <v>110131014</v>
      </c>
      <c r="B350" s="184">
        <v>10</v>
      </c>
      <c r="C350" s="184">
        <v>13</v>
      </c>
      <c r="D350" s="184">
        <v>5014</v>
      </c>
      <c r="E350" s="184">
        <v>1267</v>
      </c>
      <c r="F350" s="184" t="s">
        <v>662</v>
      </c>
      <c r="G350" s="16" t="s">
        <v>13</v>
      </c>
      <c r="H350" s="16" t="s">
        <v>38</v>
      </c>
      <c r="I350" s="16" t="s">
        <v>28</v>
      </c>
      <c r="J350" s="16" t="s">
        <v>34</v>
      </c>
      <c r="K350" s="16"/>
      <c r="L350" s="16"/>
      <c r="M350" s="16"/>
      <c r="N350" s="16" t="str">
        <f>IF(ISERROR(VLOOKUP($P350,#REF!,4,FALSE)),"",(VLOOKUP($P350,#REF!,4,FALSE)))</f>
        <v/>
      </c>
      <c r="O350" s="16" t="str">
        <f>IF(ISERROR(VLOOKUP($P350,#REF!,34,FALSE)),"",(VLOOKUP($P350,#REF!,34,FALSE)))</f>
        <v/>
      </c>
      <c r="P350" s="16" t="s">
        <v>908</v>
      </c>
      <c r="Q350" s="16" t="e">
        <f>VLOOKUP(C350,'functional class'!B:E,3,FALSE)</f>
        <v>#N/A</v>
      </c>
      <c r="R350" s="16" t="str">
        <f>IF(ISERROR(VLOOKUP($T350,'Funding 5.4'!$A:$BP,3,FALSE)),"",(VLOOKUP($T350,'Funding 5.4'!$A:$BP,3,FALSE)))</f>
        <v>FD001003001002000000000000000000000000</v>
      </c>
      <c r="S350" s="16" t="str">
        <f>IF(ISERROR(VLOOKUP($T350,'Funding 5.4'!$A:$BP,35,FALSE)),"",(VLOOKUP($T350,'Funding 5.4'!$A:$BP,35,FALSE)))</f>
        <v>5692f970-c29c-4044-80d7-1bcdbdd34348</v>
      </c>
      <c r="T350" s="16" t="s">
        <v>1087</v>
      </c>
      <c r="U350" s="16" t="str">
        <f>IF(F350="gains/losses",IF(ISERROR(VLOOKUP(W350,'item gains&amp;losses'!A:EV,3,FALSE)),"",VLOOKUP(W350,'item gains&amp;losses'!A:EV,3,FALSE)),IF(F350="I",IF(ISERROR(VLOOKUP(W350,'item rev'!A:EV,3,FALSE)),"",VLOOKUP(W350,'item rev'!A:EV,3,FALSE)),IF(F350="e",IF(ISERROR(VLOOKUP(W350,'item exp'!A:BQ,3,FALSE)),"",VLOOKUP(W350,'item exp'!A:BQ,3,FALSE)))))</f>
        <v>IE010030001000000000000000000000000000</v>
      </c>
      <c r="V350" s="16" t="str">
        <f>IF($F350="gains/losses",IF(ISERROR(VLOOKUP($W350,'item gains&amp;losses'!$A:$EV,35,FALSE)),"",VLOOKUP($W350,'item gains&amp;losses'!$A:$EV,35,FALSE)),IF($F350="I",IF(ISERROR(VLOOKUP($W350,'item rev'!$A:$EV,34,FALSE)),"",VLOOKUP($W350,'item rev'!$A:$EV,34,FALSE)),IF($F350="e",IF(ISERROR(VLOOKUP($W350,'item exp'!$A:$BQ,35,FALSE)),"",VLOOKUP($W350,'item exp'!$A:$BQ,35,FALSE)))))</f>
        <v>fb0a974d-99ed-475e-b028-c3e44f836603</v>
      </c>
      <c r="W350" s="16" t="str">
        <f>VLOOKUP(E350,'items list'!B:D,3,FALSE)</f>
        <v>Expenditure: Operational Cost - Insurance Underwriting: Insurance Aggregation</v>
      </c>
      <c r="X350" s="16" t="str">
        <f>IF(ISERROR(VLOOKUP($Z350,'reg ind'!$A:$AI,3,FALSE)),"",(VLOOKUP($Z350,'reg ind'!$A:$AI,3,FALSE)))</f>
        <v>RX002003001002003003006001000000000000</v>
      </c>
      <c r="Y350" s="16" t="str">
        <f>IF(ISERROR(VLOOKUP($Z350,'reg ind'!$A:$AI,35,FALSE)),"",(VLOOKUP($Z350,'reg ind'!$A:$AI,35,FALSE)))</f>
        <v>f2564b3b-f64a-4df4-9e78-f1a994736e35</v>
      </c>
      <c r="Z350" s="16" t="s">
        <v>4358</v>
      </c>
      <c r="AA350" s="16" t="str">
        <f>IF(ISERROR(VLOOKUP($AC350,costing!$A:$BP,3,FALSE)),"",(VLOOKUP($AC350,costing!$A:$BP,3,FALSE)))</f>
        <v>CO002004000000000000000000000000000000</v>
      </c>
      <c r="AB350" s="16" t="str">
        <f>IF(ISERROR(VLOOKUP($AC350,costing!$A:$BP,35,FALSE)),"",(VLOOKUP($AC350,costing!$A:$BP,35,FALSE)))</f>
        <v>47c7ba65-c270-4a7f-91ba-3842eb629ddf</v>
      </c>
      <c r="AC350" s="16" t="s">
        <v>4368</v>
      </c>
    </row>
    <row r="351" spans="1:29" x14ac:dyDescent="0.2">
      <c r="A351" s="184"/>
      <c r="B351" s="184">
        <v>10</v>
      </c>
      <c r="C351" s="184">
        <v>13</v>
      </c>
      <c r="D351" s="184">
        <v>5014</v>
      </c>
      <c r="E351" s="184">
        <v>1268</v>
      </c>
      <c r="F351" s="184" t="s">
        <v>662</v>
      </c>
      <c r="G351" s="16" t="s">
        <v>13</v>
      </c>
      <c r="H351" s="16" t="s">
        <v>38</v>
      </c>
      <c r="I351" s="16" t="s">
        <v>28</v>
      </c>
      <c r="J351" s="16" t="s">
        <v>34</v>
      </c>
      <c r="K351" s="16"/>
      <c r="L351" s="16"/>
      <c r="M351" s="16"/>
      <c r="N351" s="16" t="str">
        <f>IF(ISERROR(VLOOKUP($P351,#REF!,4,FALSE)),"",(VLOOKUP($P351,#REF!,4,FALSE)))</f>
        <v/>
      </c>
      <c r="O351" s="16" t="str">
        <f>IF(ISERROR(VLOOKUP($P351,#REF!,34,FALSE)),"",(VLOOKUP($P351,#REF!,34,FALSE)))</f>
        <v/>
      </c>
      <c r="P351" s="16" t="s">
        <v>908</v>
      </c>
      <c r="Q351" s="16" t="e">
        <f>VLOOKUP(C351,'functional class'!B:E,3,FALSE)</f>
        <v>#N/A</v>
      </c>
      <c r="R351" s="16" t="str">
        <f>IF(ISERROR(VLOOKUP($T351,'Funding 5.4'!$A:$BP,3,FALSE)),"",(VLOOKUP($T351,'Funding 5.4'!$A:$BP,3,FALSE)))</f>
        <v>FD001003001002000000000000000000000000</v>
      </c>
      <c r="S351" s="16" t="str">
        <f>IF(ISERROR(VLOOKUP($T351,'Funding 5.4'!$A:$BP,35,FALSE)),"",(VLOOKUP($T351,'Funding 5.4'!$A:$BP,35,FALSE)))</f>
        <v>5692f970-c29c-4044-80d7-1bcdbdd34348</v>
      </c>
      <c r="T351" s="16" t="s">
        <v>1087</v>
      </c>
      <c r="U351" s="16" t="str">
        <f>IF(F351="gains/losses",IF(ISERROR(VLOOKUP(W351,'item gains&amp;losses'!A:EV,3,FALSE)),"",VLOOKUP(W351,'item gains&amp;losses'!A:EV,3,FALSE)),IF(F351="I",IF(ISERROR(VLOOKUP(W351,'item rev'!A:EV,3,FALSE)),"",VLOOKUP(W351,'item rev'!A:EV,3,FALSE)),IF(F351="e",IF(ISERROR(VLOOKUP(W351,'item exp'!A:BQ,3,FALSE)),"",VLOOKUP(W351,'item exp'!A:BQ,3,FALSE)))))</f>
        <v>IE010030002000000000000000000000000000</v>
      </c>
      <c r="V351" s="16" t="str">
        <f>IF($F351="gains/losses",IF(ISERROR(VLOOKUP($W351,'item gains&amp;losses'!$A:$EV,35,FALSE)),"",VLOOKUP($W351,'item gains&amp;losses'!$A:$EV,35,FALSE)),IF($F351="I",IF(ISERROR(VLOOKUP($W351,'item rev'!$A:$EV,34,FALSE)),"",VLOOKUP($W351,'item rev'!$A:$EV,34,FALSE)),IF($F351="e",IF(ISERROR(VLOOKUP($W351,'item exp'!$A:$BQ,35,FALSE)),"",VLOOKUP($W351,'item exp'!$A:$BQ,35,FALSE)))))</f>
        <v>f4d09031-4075-4923-87d4-7f67893b0691</v>
      </c>
      <c r="W351" s="16" t="str">
        <f>VLOOKUP(E351,'items list'!B:D,3,FALSE)</f>
        <v>Expenditure: Operational Cost - Insurance Underwriting: Claims paid to Third Parties</v>
      </c>
      <c r="X351" s="16" t="str">
        <f>IF(ISERROR(VLOOKUP($Z351,'reg ind'!$A:$AI,3,FALSE)),"",(VLOOKUP($Z351,'reg ind'!$A:$AI,3,FALSE)))</f>
        <v>RX002003001002003003006001000000000000</v>
      </c>
      <c r="Y351" s="16" t="str">
        <f>IF(ISERROR(VLOOKUP($Z351,'reg ind'!$A:$AI,35,FALSE)),"",(VLOOKUP($Z351,'reg ind'!$A:$AI,35,FALSE)))</f>
        <v>f2564b3b-f64a-4df4-9e78-f1a994736e35</v>
      </c>
      <c r="Z351" s="16" t="s">
        <v>4358</v>
      </c>
      <c r="AA351" s="16" t="str">
        <f>IF(ISERROR(VLOOKUP($AC351,costing!$A:$BP,3,FALSE)),"",(VLOOKUP($AC351,costing!$A:$BP,3,FALSE)))</f>
        <v>CO002004000000000000000000000000000000</v>
      </c>
      <c r="AB351" s="16" t="str">
        <f>IF(ISERROR(VLOOKUP($AC351,costing!$A:$BP,35,FALSE)),"",(VLOOKUP($AC351,costing!$A:$BP,35,FALSE)))</f>
        <v>47c7ba65-c270-4a7f-91ba-3842eb629ddf</v>
      </c>
      <c r="AC351" s="16" t="s">
        <v>4368</v>
      </c>
    </row>
    <row r="352" spans="1:29" x14ac:dyDescent="0.2">
      <c r="A352" s="184"/>
      <c r="B352" s="184">
        <v>10</v>
      </c>
      <c r="C352" s="184">
        <v>13</v>
      </c>
      <c r="D352" s="184">
        <v>5014</v>
      </c>
      <c r="E352" s="184">
        <v>1269</v>
      </c>
      <c r="F352" s="184" t="s">
        <v>662</v>
      </c>
      <c r="G352" s="16" t="s">
        <v>13</v>
      </c>
      <c r="H352" s="16" t="s">
        <v>38</v>
      </c>
      <c r="I352" s="16" t="s">
        <v>28</v>
      </c>
      <c r="J352" s="16" t="s">
        <v>34</v>
      </c>
      <c r="K352" s="16"/>
      <c r="L352" s="16"/>
      <c r="M352" s="16"/>
      <c r="N352" s="16" t="str">
        <f>IF(ISERROR(VLOOKUP($P352,#REF!,4,FALSE)),"",(VLOOKUP($P352,#REF!,4,FALSE)))</f>
        <v/>
      </c>
      <c r="O352" s="16" t="str">
        <f>IF(ISERROR(VLOOKUP($P352,#REF!,34,FALSE)),"",(VLOOKUP($P352,#REF!,34,FALSE)))</f>
        <v/>
      </c>
      <c r="P352" s="16" t="s">
        <v>908</v>
      </c>
      <c r="Q352" s="16" t="e">
        <f>VLOOKUP(C352,'functional class'!B:E,3,FALSE)</f>
        <v>#N/A</v>
      </c>
      <c r="R352" s="16" t="str">
        <f>IF(ISERROR(VLOOKUP($T352,'Funding 5.4'!$A:$BP,3,FALSE)),"",(VLOOKUP($T352,'Funding 5.4'!$A:$BP,3,FALSE)))</f>
        <v>FD001003001002000000000000000000000000</v>
      </c>
      <c r="S352" s="16" t="str">
        <f>IF(ISERROR(VLOOKUP($T352,'Funding 5.4'!$A:$BP,35,FALSE)),"",(VLOOKUP($T352,'Funding 5.4'!$A:$BP,35,FALSE)))</f>
        <v>5692f970-c29c-4044-80d7-1bcdbdd34348</v>
      </c>
      <c r="T352" s="16" t="s">
        <v>1087</v>
      </c>
      <c r="U352" s="16" t="str">
        <f>IF(F352="gains/losses",IF(ISERROR(VLOOKUP(W352,'item gains&amp;losses'!A:EV,3,FALSE)),"",VLOOKUP(W352,'item gains&amp;losses'!A:EV,3,FALSE)),IF(F352="I",IF(ISERROR(VLOOKUP(W352,'item rev'!A:EV,3,FALSE)),"",VLOOKUP(W352,'item rev'!A:EV,3,FALSE)),IF(F352="e",IF(ISERROR(VLOOKUP(W352,'item exp'!A:BQ,3,FALSE)),"",VLOOKUP(W352,'item exp'!A:BQ,3,FALSE)))))</f>
        <v>IE010030003000000000000000000000000000</v>
      </c>
      <c r="V352" s="16" t="str">
        <f>IF($F352="gains/losses",IF(ISERROR(VLOOKUP($W352,'item gains&amp;losses'!$A:$EV,35,FALSE)),"",VLOOKUP($W352,'item gains&amp;losses'!$A:$EV,35,FALSE)),IF($F352="I",IF(ISERROR(VLOOKUP($W352,'item rev'!$A:$EV,34,FALSE)),"",VLOOKUP($W352,'item rev'!$A:$EV,34,FALSE)),IF($F352="e",IF(ISERROR(VLOOKUP($W352,'item exp'!$A:$BQ,35,FALSE)),"",VLOOKUP($W352,'item exp'!$A:$BQ,35,FALSE)))))</f>
        <v>325cba67-c8ec-4867-a5e8-d9e336027718</v>
      </c>
      <c r="W352" s="16" t="str">
        <f>VLOOKUP(E352,'items list'!B:D,3,FALSE)</f>
        <v>Expenditure: Operational Cost - Insurance Underwriting: Insurance Brokers Fees</v>
      </c>
      <c r="X352" s="16" t="str">
        <f>IF(ISERROR(VLOOKUP($Z352,'reg ind'!$A:$AI,3,FALSE)),"",(VLOOKUP($Z352,'reg ind'!$A:$AI,3,FALSE)))</f>
        <v>RX002003001002003003006001000000000000</v>
      </c>
      <c r="Y352" s="16" t="str">
        <f>IF(ISERROR(VLOOKUP($Z352,'reg ind'!$A:$AI,35,FALSE)),"",(VLOOKUP($Z352,'reg ind'!$A:$AI,35,FALSE)))</f>
        <v>f2564b3b-f64a-4df4-9e78-f1a994736e35</v>
      </c>
      <c r="Z352" s="16" t="s">
        <v>4358</v>
      </c>
      <c r="AA352" s="16" t="str">
        <f>IF(ISERROR(VLOOKUP($AC352,costing!$A:$BP,3,FALSE)),"",(VLOOKUP($AC352,costing!$A:$BP,3,FALSE)))</f>
        <v>CO002004000000000000000000000000000000</v>
      </c>
      <c r="AB352" s="16" t="str">
        <f>IF(ISERROR(VLOOKUP($AC352,costing!$A:$BP,35,FALSE)),"",(VLOOKUP($AC352,costing!$A:$BP,35,FALSE)))</f>
        <v>47c7ba65-c270-4a7f-91ba-3842eb629ddf</v>
      </c>
      <c r="AC352" s="16" t="s">
        <v>4368</v>
      </c>
    </row>
    <row r="353" spans="1:29" x14ac:dyDescent="0.2">
      <c r="A353" s="184"/>
      <c r="B353" s="184">
        <v>10</v>
      </c>
      <c r="C353" s="184">
        <v>13</v>
      </c>
      <c r="D353" s="184">
        <v>5014</v>
      </c>
      <c r="E353" s="184">
        <v>1270</v>
      </c>
      <c r="F353" s="184" t="s">
        <v>662</v>
      </c>
      <c r="G353" s="16" t="s">
        <v>13</v>
      </c>
      <c r="H353" s="16" t="s">
        <v>38</v>
      </c>
      <c r="I353" s="16" t="s">
        <v>28</v>
      </c>
      <c r="J353" s="16" t="s">
        <v>34</v>
      </c>
      <c r="K353" s="16"/>
      <c r="L353" s="16"/>
      <c r="M353" s="16"/>
      <c r="N353" s="16" t="str">
        <f>IF(ISERROR(VLOOKUP($P353,#REF!,4,FALSE)),"",(VLOOKUP($P353,#REF!,4,FALSE)))</f>
        <v/>
      </c>
      <c r="O353" s="16" t="str">
        <f>IF(ISERROR(VLOOKUP($P353,#REF!,34,FALSE)),"",(VLOOKUP($P353,#REF!,34,FALSE)))</f>
        <v/>
      </c>
      <c r="P353" s="16" t="s">
        <v>908</v>
      </c>
      <c r="Q353" s="16" t="e">
        <f>VLOOKUP(C353,'functional class'!B:E,3,FALSE)</f>
        <v>#N/A</v>
      </c>
      <c r="R353" s="16" t="str">
        <f>IF(ISERROR(VLOOKUP($T353,'Funding 5.4'!$A:$BP,3,FALSE)),"",(VLOOKUP($T353,'Funding 5.4'!$A:$BP,3,FALSE)))</f>
        <v>FD001003001002000000000000000000000000</v>
      </c>
      <c r="S353" s="16" t="str">
        <f>IF(ISERROR(VLOOKUP($T353,'Funding 5.4'!$A:$BP,35,FALSE)),"",(VLOOKUP($T353,'Funding 5.4'!$A:$BP,35,FALSE)))</f>
        <v>5692f970-c29c-4044-80d7-1bcdbdd34348</v>
      </c>
      <c r="T353" s="16" t="s">
        <v>1087</v>
      </c>
      <c r="U353" s="16" t="str">
        <f>IF(F353="gains/losses",IF(ISERROR(VLOOKUP(W353,'item gains&amp;losses'!A:EV,3,FALSE)),"",VLOOKUP(W353,'item gains&amp;losses'!A:EV,3,FALSE)),IF(F353="I",IF(ISERROR(VLOOKUP(W353,'item rev'!A:EV,3,FALSE)),"",VLOOKUP(W353,'item rev'!A:EV,3,FALSE)),IF(F353="e",IF(ISERROR(VLOOKUP(W353,'item exp'!A:BQ,3,FALSE)),"",VLOOKUP(W353,'item exp'!A:BQ,3,FALSE)))))</f>
        <v>IE010030004000000000000000000000000000</v>
      </c>
      <c r="V353" s="16" t="str">
        <f>IF($F353="gains/losses",IF(ISERROR(VLOOKUP($W353,'item gains&amp;losses'!$A:$EV,35,FALSE)),"",VLOOKUP($W353,'item gains&amp;losses'!$A:$EV,35,FALSE)),IF($F353="I",IF(ISERROR(VLOOKUP($W353,'item rev'!$A:$EV,34,FALSE)),"",VLOOKUP($W353,'item rev'!$A:$EV,34,FALSE)),IF($F353="e",IF(ISERROR(VLOOKUP($W353,'item exp'!$A:$BQ,35,FALSE)),"",VLOOKUP($W353,'item exp'!$A:$BQ,35,FALSE)))))</f>
        <v>8d16c3d1-e035-45d7-9fc7-4b9e5162752b</v>
      </c>
      <c r="W353" s="16" t="str">
        <f>VLOOKUP(E353,'items list'!B:D,3,FALSE)</f>
        <v>Expenditure: Operational Cost - Insurance Underwriting: Insurance Claims</v>
      </c>
      <c r="X353" s="16" t="str">
        <f>IF(ISERROR(VLOOKUP($Z353,'reg ind'!$A:$AI,3,FALSE)),"",(VLOOKUP($Z353,'reg ind'!$A:$AI,3,FALSE)))</f>
        <v>RX002003001002003003006001000000000000</v>
      </c>
      <c r="Y353" s="16" t="str">
        <f>IF(ISERROR(VLOOKUP($Z353,'reg ind'!$A:$AI,35,FALSE)),"",(VLOOKUP($Z353,'reg ind'!$A:$AI,35,FALSE)))</f>
        <v>f2564b3b-f64a-4df4-9e78-f1a994736e35</v>
      </c>
      <c r="Z353" s="16" t="s">
        <v>4358</v>
      </c>
      <c r="AA353" s="16" t="str">
        <f>IF(ISERROR(VLOOKUP($AC353,costing!$A:$BP,3,FALSE)),"",(VLOOKUP($AC353,costing!$A:$BP,3,FALSE)))</f>
        <v>CO002004000000000000000000000000000000</v>
      </c>
      <c r="AB353" s="16" t="str">
        <f>IF(ISERROR(VLOOKUP($AC353,costing!$A:$BP,35,FALSE)),"",(VLOOKUP($AC353,costing!$A:$BP,35,FALSE)))</f>
        <v>47c7ba65-c270-4a7f-91ba-3842eb629ddf</v>
      </c>
      <c r="AC353" s="16" t="s">
        <v>4368</v>
      </c>
    </row>
    <row r="354" spans="1:29" x14ac:dyDescent="0.2">
      <c r="A354" s="184"/>
      <c r="B354" s="184">
        <v>10</v>
      </c>
      <c r="C354" s="184">
        <v>13</v>
      </c>
      <c r="D354" s="184">
        <v>5014</v>
      </c>
      <c r="E354" s="184">
        <v>1271</v>
      </c>
      <c r="F354" s="184" t="s">
        <v>662</v>
      </c>
      <c r="G354" s="16" t="s">
        <v>13</v>
      </c>
      <c r="H354" s="16" t="s">
        <v>38</v>
      </c>
      <c r="I354" s="16" t="s">
        <v>28</v>
      </c>
      <c r="J354" s="16" t="s">
        <v>34</v>
      </c>
      <c r="K354" s="16"/>
      <c r="L354" s="16"/>
      <c r="M354" s="16"/>
      <c r="N354" s="16" t="str">
        <f>IF(ISERROR(VLOOKUP($P354,#REF!,4,FALSE)),"",(VLOOKUP($P354,#REF!,4,FALSE)))</f>
        <v/>
      </c>
      <c r="O354" s="16" t="str">
        <f>IF(ISERROR(VLOOKUP($P354,#REF!,34,FALSE)),"",(VLOOKUP($P354,#REF!,34,FALSE)))</f>
        <v/>
      </c>
      <c r="P354" s="16" t="s">
        <v>908</v>
      </c>
      <c r="Q354" s="16" t="e">
        <f>VLOOKUP(C354,'functional class'!B:E,3,FALSE)</f>
        <v>#N/A</v>
      </c>
      <c r="R354" s="16" t="str">
        <f>IF(ISERROR(VLOOKUP($T354,'Funding 5.4'!$A:$BP,3,FALSE)),"",(VLOOKUP($T354,'Funding 5.4'!$A:$BP,3,FALSE)))</f>
        <v>FD001003001002000000000000000000000000</v>
      </c>
      <c r="S354" s="16" t="str">
        <f>IF(ISERROR(VLOOKUP($T354,'Funding 5.4'!$A:$BP,35,FALSE)),"",(VLOOKUP($T354,'Funding 5.4'!$A:$BP,35,FALSE)))</f>
        <v>5692f970-c29c-4044-80d7-1bcdbdd34348</v>
      </c>
      <c r="T354" s="16" t="s">
        <v>1087</v>
      </c>
      <c r="U354" s="16" t="str">
        <f>IF(F354="gains/losses",IF(ISERROR(VLOOKUP(W354,'item gains&amp;losses'!A:EV,3,FALSE)),"",VLOOKUP(W354,'item gains&amp;losses'!A:EV,3,FALSE)),IF(F354="I",IF(ISERROR(VLOOKUP(W354,'item rev'!A:EV,3,FALSE)),"",VLOOKUP(W354,'item rev'!A:EV,3,FALSE)),IF(F354="e",IF(ISERROR(VLOOKUP(W354,'item exp'!A:BQ,3,FALSE)),"",VLOOKUP(W354,'item exp'!A:BQ,3,FALSE)))))</f>
        <v>IE010030005000000000000000000000000000</v>
      </c>
      <c r="V354" s="16" t="str">
        <f>IF($F354="gains/losses",IF(ISERROR(VLOOKUP($W354,'item gains&amp;losses'!$A:$EV,35,FALSE)),"",VLOOKUP($W354,'item gains&amp;losses'!$A:$EV,35,FALSE)),IF($F354="I",IF(ISERROR(VLOOKUP($W354,'item rev'!$A:$EV,34,FALSE)),"",VLOOKUP($W354,'item rev'!$A:$EV,34,FALSE)),IF($F354="e",IF(ISERROR(VLOOKUP($W354,'item exp'!$A:$BQ,35,FALSE)),"",VLOOKUP($W354,'item exp'!$A:$BQ,35,FALSE)))))</f>
        <v>b4669f67-00e4-4082-9db8-b32f2668665a</v>
      </c>
      <c r="W354" s="16" t="str">
        <f>VLOOKUP(E354,'items list'!B:D,3,FALSE)</f>
        <v>Expenditure: Operational Cost - Insurance Underwriting: Excess Payments</v>
      </c>
      <c r="X354" s="16" t="str">
        <f>IF(ISERROR(VLOOKUP($Z354,'reg ind'!$A:$AI,3,FALSE)),"",(VLOOKUP($Z354,'reg ind'!$A:$AI,3,FALSE)))</f>
        <v>RX002003001002003003006001000000000000</v>
      </c>
      <c r="Y354" s="16" t="str">
        <f>IF(ISERROR(VLOOKUP($Z354,'reg ind'!$A:$AI,35,FALSE)),"",(VLOOKUP($Z354,'reg ind'!$A:$AI,35,FALSE)))</f>
        <v>f2564b3b-f64a-4df4-9e78-f1a994736e35</v>
      </c>
      <c r="Z354" s="16" t="s">
        <v>4358</v>
      </c>
      <c r="AA354" s="16" t="str">
        <f>IF(ISERROR(VLOOKUP($AC354,costing!$A:$BP,3,FALSE)),"",(VLOOKUP($AC354,costing!$A:$BP,3,FALSE)))</f>
        <v>CO002004000000000000000000000000000000</v>
      </c>
      <c r="AB354" s="16" t="str">
        <f>IF(ISERROR(VLOOKUP($AC354,costing!$A:$BP,35,FALSE)),"",(VLOOKUP($AC354,costing!$A:$BP,35,FALSE)))</f>
        <v>47c7ba65-c270-4a7f-91ba-3842eb629ddf</v>
      </c>
      <c r="AC354" s="16" t="s">
        <v>4368</v>
      </c>
    </row>
    <row r="355" spans="1:29" x14ac:dyDescent="0.2">
      <c r="A355" s="184"/>
      <c r="B355" s="184">
        <v>10</v>
      </c>
      <c r="C355" s="184">
        <v>13</v>
      </c>
      <c r="D355" s="184">
        <v>5014</v>
      </c>
      <c r="E355" s="184">
        <v>1272</v>
      </c>
      <c r="F355" s="184" t="s">
        <v>662</v>
      </c>
      <c r="G355" s="16" t="s">
        <v>13</v>
      </c>
      <c r="H355" s="16" t="s">
        <v>38</v>
      </c>
      <c r="I355" s="16" t="s">
        <v>28</v>
      </c>
      <c r="J355" s="16" t="s">
        <v>34</v>
      </c>
      <c r="K355" s="16"/>
      <c r="L355" s="16"/>
      <c r="M355" s="16"/>
      <c r="N355" s="16" t="str">
        <f>IF(ISERROR(VLOOKUP($P355,#REF!,4,FALSE)),"",(VLOOKUP($P355,#REF!,4,FALSE)))</f>
        <v/>
      </c>
      <c r="O355" s="16" t="str">
        <f>IF(ISERROR(VLOOKUP($P355,#REF!,34,FALSE)),"",(VLOOKUP($P355,#REF!,34,FALSE)))</f>
        <v/>
      </c>
      <c r="P355" s="16" t="s">
        <v>908</v>
      </c>
      <c r="Q355" s="16" t="e">
        <f>VLOOKUP(C355,'functional class'!B:E,3,FALSE)</f>
        <v>#N/A</v>
      </c>
      <c r="R355" s="16" t="str">
        <f>IF(ISERROR(VLOOKUP($T355,'Funding 5.4'!$A:$BP,3,FALSE)),"",(VLOOKUP($T355,'Funding 5.4'!$A:$BP,3,FALSE)))</f>
        <v>FD001003001002000000000000000000000000</v>
      </c>
      <c r="S355" s="16" t="str">
        <f>IF(ISERROR(VLOOKUP($T355,'Funding 5.4'!$A:$BP,35,FALSE)),"",(VLOOKUP($T355,'Funding 5.4'!$A:$BP,35,FALSE)))</f>
        <v>5692f970-c29c-4044-80d7-1bcdbdd34348</v>
      </c>
      <c r="T355" s="16" t="s">
        <v>1087</v>
      </c>
      <c r="U355" s="16" t="str">
        <f>IF(F355="gains/losses",IF(ISERROR(VLOOKUP(W355,'item gains&amp;losses'!A:EV,3,FALSE)),"",VLOOKUP(W355,'item gains&amp;losses'!A:EV,3,FALSE)),IF(F355="I",IF(ISERROR(VLOOKUP(W355,'item rev'!A:EV,3,FALSE)),"",VLOOKUP(W355,'item rev'!A:EV,3,FALSE)),IF(F355="e",IF(ISERROR(VLOOKUP(W355,'item exp'!A:BQ,3,FALSE)),"",VLOOKUP(W355,'item exp'!A:BQ,3,FALSE)))))</f>
        <v>IE010030006000000000000000000000000000</v>
      </c>
      <c r="V355" s="16" t="str">
        <f>IF($F355="gains/losses",IF(ISERROR(VLOOKUP($W355,'item gains&amp;losses'!$A:$EV,35,FALSE)),"",VLOOKUP($W355,'item gains&amp;losses'!$A:$EV,35,FALSE)),IF($F355="I",IF(ISERROR(VLOOKUP($W355,'item rev'!$A:$EV,34,FALSE)),"",VLOOKUP($W355,'item rev'!$A:$EV,34,FALSE)),IF($F355="e",IF(ISERROR(VLOOKUP($W355,'item exp'!$A:$BQ,35,FALSE)),"",VLOOKUP($W355,'item exp'!$A:$BQ,35,FALSE)))))</f>
        <v>58139594-9576-49ba-b704-0eda599d9a33</v>
      </c>
      <c r="W355" s="16" t="str">
        <f>VLOOKUP(E355,'items list'!B:D,3,FALSE)</f>
        <v>Expenditure: Operational Cost - Insurance Underwriting: Risk Management Programs</v>
      </c>
      <c r="X355" s="16" t="str">
        <f>IF(ISERROR(VLOOKUP($Z355,'reg ind'!$A:$AI,3,FALSE)),"",(VLOOKUP($Z355,'reg ind'!$A:$AI,3,FALSE)))</f>
        <v>RX002003001002003003006001000000000000</v>
      </c>
      <c r="Y355" s="16" t="str">
        <f>IF(ISERROR(VLOOKUP($Z355,'reg ind'!$A:$AI,35,FALSE)),"",(VLOOKUP($Z355,'reg ind'!$A:$AI,35,FALSE)))</f>
        <v>f2564b3b-f64a-4df4-9e78-f1a994736e35</v>
      </c>
      <c r="Z355" s="16" t="s">
        <v>4358</v>
      </c>
      <c r="AA355" s="16" t="str">
        <f>IF(ISERROR(VLOOKUP($AC355,costing!$A:$BP,3,FALSE)),"",(VLOOKUP($AC355,costing!$A:$BP,3,FALSE)))</f>
        <v>CO002004000000000000000000000000000000</v>
      </c>
      <c r="AB355" s="16" t="str">
        <f>IF(ISERROR(VLOOKUP($AC355,costing!$A:$BP,35,FALSE)),"",(VLOOKUP($AC355,costing!$A:$BP,35,FALSE)))</f>
        <v>47c7ba65-c270-4a7f-91ba-3842eb629ddf</v>
      </c>
      <c r="AC355" s="16" t="s">
        <v>4368</v>
      </c>
    </row>
    <row r="356" spans="1:29" x14ac:dyDescent="0.2">
      <c r="A356" s="184"/>
      <c r="B356" s="184">
        <v>10</v>
      </c>
      <c r="C356" s="184">
        <v>13</v>
      </c>
      <c r="D356" s="184">
        <v>5014</v>
      </c>
      <c r="E356" s="184">
        <v>1273</v>
      </c>
      <c r="F356" s="184" t="s">
        <v>662</v>
      </c>
      <c r="G356" s="16" t="s">
        <v>13</v>
      </c>
      <c r="H356" s="16" t="s">
        <v>38</v>
      </c>
      <c r="I356" s="16" t="s">
        <v>28</v>
      </c>
      <c r="J356" s="16" t="s">
        <v>34</v>
      </c>
      <c r="K356" s="16"/>
      <c r="L356" s="16"/>
      <c r="M356" s="16"/>
      <c r="N356" s="16" t="str">
        <f>IF(ISERROR(VLOOKUP($P356,#REF!,4,FALSE)),"",(VLOOKUP($P356,#REF!,4,FALSE)))</f>
        <v/>
      </c>
      <c r="O356" s="16" t="str">
        <f>IF(ISERROR(VLOOKUP($P356,#REF!,34,FALSE)),"",(VLOOKUP($P356,#REF!,34,FALSE)))</f>
        <v/>
      </c>
      <c r="P356" s="16" t="s">
        <v>908</v>
      </c>
      <c r="Q356" s="16" t="e">
        <f>VLOOKUP(C356,'functional class'!B:E,3,FALSE)</f>
        <v>#N/A</v>
      </c>
      <c r="R356" s="16" t="str">
        <f>IF(ISERROR(VLOOKUP($T356,'Funding 5.4'!$A:$BP,3,FALSE)),"",(VLOOKUP($T356,'Funding 5.4'!$A:$BP,3,FALSE)))</f>
        <v>FD001003001002000000000000000000000000</v>
      </c>
      <c r="S356" s="16" t="str">
        <f>IF(ISERROR(VLOOKUP($T356,'Funding 5.4'!$A:$BP,35,FALSE)),"",(VLOOKUP($T356,'Funding 5.4'!$A:$BP,35,FALSE)))</f>
        <v>5692f970-c29c-4044-80d7-1bcdbdd34348</v>
      </c>
      <c r="T356" s="16" t="s">
        <v>1087</v>
      </c>
      <c r="U356" s="16" t="str">
        <f>IF(F356="gains/losses",IF(ISERROR(VLOOKUP(W356,'item gains&amp;losses'!A:EV,3,FALSE)),"",VLOOKUP(W356,'item gains&amp;losses'!A:EV,3,FALSE)),IF(F356="I",IF(ISERROR(VLOOKUP(W356,'item rev'!A:EV,3,FALSE)),"",VLOOKUP(W356,'item rev'!A:EV,3,FALSE)),IF(F356="e",IF(ISERROR(VLOOKUP(W356,'item exp'!A:BQ,3,FALSE)),"",VLOOKUP(W356,'item exp'!A:BQ,3,FALSE)))))</f>
        <v>IE010030007000000000000000000000000000</v>
      </c>
      <c r="V356" s="16" t="str">
        <f>IF($F356="gains/losses",IF(ISERROR(VLOOKUP($W356,'item gains&amp;losses'!$A:$EV,35,FALSE)),"",VLOOKUP($W356,'item gains&amp;losses'!$A:$EV,35,FALSE)),IF($F356="I",IF(ISERROR(VLOOKUP($W356,'item rev'!$A:$EV,34,FALSE)),"",VLOOKUP($W356,'item rev'!$A:$EV,34,FALSE)),IF($F356="e",IF(ISERROR(VLOOKUP($W356,'item exp'!$A:$BQ,35,FALSE)),"",VLOOKUP($W356,'item exp'!$A:$BQ,35,FALSE)))))</f>
        <v>bfbf874d-a9e4-4a02-ac45-bf4094fb6ee9</v>
      </c>
      <c r="W356" s="16" t="str">
        <f>VLOOKUP(E356,'items list'!B:D,3,FALSE)</f>
        <v>Expenditure: Operational Cost - Insurance Underwriting: Premiums</v>
      </c>
      <c r="X356" s="16" t="str">
        <f>IF(ISERROR(VLOOKUP($Z356,'reg ind'!$A:$AI,3,FALSE)),"",(VLOOKUP($Z356,'reg ind'!$A:$AI,3,FALSE)))</f>
        <v>RX002003001002003003006001000000000000</v>
      </c>
      <c r="Y356" s="16" t="str">
        <f>IF(ISERROR(VLOOKUP($Z356,'reg ind'!$A:$AI,35,FALSE)),"",(VLOOKUP($Z356,'reg ind'!$A:$AI,35,FALSE)))</f>
        <v>f2564b3b-f64a-4df4-9e78-f1a994736e35</v>
      </c>
      <c r="Z356" s="16" t="s">
        <v>4358</v>
      </c>
      <c r="AA356" s="16" t="str">
        <f>IF(ISERROR(VLOOKUP($AC356,costing!$A:$BP,3,FALSE)),"",(VLOOKUP($AC356,costing!$A:$BP,3,FALSE)))</f>
        <v>CO002004000000000000000000000000000000</v>
      </c>
      <c r="AB356" s="16" t="str">
        <f>IF(ISERROR(VLOOKUP($AC356,costing!$A:$BP,35,FALSE)),"",(VLOOKUP($AC356,costing!$A:$BP,35,FALSE)))</f>
        <v>47c7ba65-c270-4a7f-91ba-3842eb629ddf</v>
      </c>
      <c r="AC356" s="16" t="s">
        <v>4368</v>
      </c>
    </row>
    <row r="357" spans="1:29" x14ac:dyDescent="0.2">
      <c r="A357" s="184">
        <v>110131018</v>
      </c>
      <c r="B357" s="184">
        <v>10</v>
      </c>
      <c r="C357" s="184">
        <v>13</v>
      </c>
      <c r="D357" s="184">
        <v>5018</v>
      </c>
      <c r="E357" s="184">
        <v>1316</v>
      </c>
      <c r="F357" s="184" t="s">
        <v>662</v>
      </c>
      <c r="G357" s="16" t="s">
        <v>39</v>
      </c>
      <c r="H357" s="16" t="s">
        <v>38</v>
      </c>
      <c r="I357" s="16" t="s">
        <v>28</v>
      </c>
      <c r="J357" s="16" t="s">
        <v>39</v>
      </c>
      <c r="K357" s="16"/>
      <c r="L357" s="16"/>
      <c r="M357" s="16"/>
      <c r="N357" s="16" t="str">
        <f>IF(ISERROR(VLOOKUP($P357,#REF!,4,FALSE)),"",(VLOOKUP($P357,#REF!,4,FALSE)))</f>
        <v/>
      </c>
      <c r="O357" s="16" t="str">
        <f>IF(ISERROR(VLOOKUP($P357,#REF!,34,FALSE)),"",(VLOOKUP($P357,#REF!,34,FALSE)))</f>
        <v/>
      </c>
      <c r="P357" s="16" t="s">
        <v>908</v>
      </c>
      <c r="Q357" s="16" t="e">
        <f>VLOOKUP(C357,'functional class'!B:E,3,FALSE)</f>
        <v>#N/A</v>
      </c>
      <c r="R357" s="16" t="str">
        <f>IF(ISERROR(VLOOKUP($T357,'Funding 5.4'!$A:$BP,3,FALSE)),"",(VLOOKUP($T357,'Funding 5.4'!$A:$BP,3,FALSE)))</f>
        <v>FD001001002001000000000000000000000000</v>
      </c>
      <c r="S357" s="16" t="str">
        <f>IF(ISERROR(VLOOKUP($T357,'Funding 5.4'!$A:$BP,35,FALSE)),"",(VLOOKUP($T357,'Funding 5.4'!$A:$BP,35,FALSE)))</f>
        <v>f0c53085-75fb-4e5e-8051-fc77a0123dcb</v>
      </c>
      <c r="T357" s="16" t="s">
        <v>1089</v>
      </c>
      <c r="U357" s="16" t="str">
        <f>IF(F357="gains/losses",IF(ISERROR(VLOOKUP(W357,'item gains&amp;losses'!A:EV,3,FALSE)),"",VLOOKUP(W357,'item gains&amp;losses'!A:EV,3,FALSE)),IF(F357="I",IF(ISERROR(VLOOKUP(W357,'item rev'!A:EV,3,FALSE)),"",VLOOKUP(W357,'item rev'!A:EV,3,FALSE)),IF(F357="e",IF(ISERROR(VLOOKUP(W357,'item exp'!A:BQ,3,FALSE)),"",VLOOKUP(W357,'item exp'!A:BQ,3,FALSE)))))</f>
        <v>IE008001001001000000000000000000000000</v>
      </c>
      <c r="V357" s="16" t="str">
        <f>IF($F357="gains/losses",IF(ISERROR(VLOOKUP($W357,'item gains&amp;losses'!$A:$EV,35,FALSE)),"",VLOOKUP($W357,'item gains&amp;losses'!$A:$EV,35,FALSE)),IF($F357="I",IF(ISERROR(VLOOKUP($W357,'item rev'!$A:$EV,34,FALSE)),"",VLOOKUP($W357,'item rev'!$A:$EV,34,FALSE)),IF($F357="e",IF(ISERROR(VLOOKUP($W357,'item exp'!$A:$BQ,35,FALSE)),"",VLOOKUP($W357,'item exp'!$A:$BQ,35,FALSE)))))</f>
        <v>a095048a-eec6-4583-bb02-e291fd3ed1b8</v>
      </c>
      <c r="W357" s="16" t="str">
        <f>VLOOKUP(E357,'items list'!B:D,3,FALSE)</f>
        <v>Expenditure: Remuneration of Councillors - Designation: Allowances and Service Related Benefits - Office-bearer Allowance</v>
      </c>
      <c r="X357" s="16" t="str">
        <f>IF(ISERROR(VLOOKUP($Z357,'reg ind'!$A:$AI,3,FALSE)),"",(VLOOKUP($Z357,'reg ind'!$A:$AI,3,FALSE)))</f>
        <v>RX002003001002003003006003000000000000</v>
      </c>
      <c r="Y357" s="16" t="str">
        <f>IF(ISERROR(VLOOKUP($Z357,'reg ind'!$A:$AI,35,FALSE)),"",(VLOOKUP($Z357,'reg ind'!$A:$AI,35,FALSE)))</f>
        <v>3549e29f-8acd-4691-9c70-a8834f5be099</v>
      </c>
      <c r="Z357" s="16" t="s">
        <v>4359</v>
      </c>
      <c r="AA357" s="16" t="str">
        <f>IF(ISERROR(VLOOKUP($AC357,costing!$A:$BP,3,FALSE)),"",(VLOOKUP($AC357,costing!$A:$BP,3,FALSE)))</f>
        <v>CO002004000000000000000000000000000000</v>
      </c>
      <c r="AB357" s="16" t="str">
        <f>IF(ISERROR(VLOOKUP($AC357,costing!$A:$BP,35,FALSE)),"",(VLOOKUP($AC357,costing!$A:$BP,35,FALSE)))</f>
        <v>47c7ba65-c270-4a7f-91ba-3842eb629ddf</v>
      </c>
      <c r="AC357" s="16" t="s">
        <v>4368</v>
      </c>
    </row>
    <row r="358" spans="1:29" x14ac:dyDescent="0.2">
      <c r="A358" s="184"/>
      <c r="B358" s="184">
        <v>10</v>
      </c>
      <c r="C358" s="184">
        <v>13</v>
      </c>
      <c r="D358" s="184">
        <v>5018</v>
      </c>
      <c r="E358" s="184">
        <v>1317</v>
      </c>
      <c r="F358" s="184" t="s">
        <v>662</v>
      </c>
      <c r="G358" s="16" t="s">
        <v>39</v>
      </c>
      <c r="H358" s="16" t="s">
        <v>38</v>
      </c>
      <c r="I358" s="16" t="s">
        <v>28</v>
      </c>
      <c r="J358" s="16" t="s">
        <v>39</v>
      </c>
      <c r="K358" s="16"/>
      <c r="L358" s="16"/>
      <c r="M358" s="16"/>
      <c r="N358" s="16" t="str">
        <f>IF(ISERROR(VLOOKUP($P358,#REF!,4,FALSE)),"",(VLOOKUP($P358,#REF!,4,FALSE)))</f>
        <v/>
      </c>
      <c r="O358" s="16" t="str">
        <f>IF(ISERROR(VLOOKUP($P358,#REF!,34,FALSE)),"",(VLOOKUP($P358,#REF!,34,FALSE)))</f>
        <v/>
      </c>
      <c r="P358" s="16" t="s">
        <v>908</v>
      </c>
      <c r="Q358" s="16" t="e">
        <f>VLOOKUP(C358,'functional class'!B:E,3,FALSE)</f>
        <v>#N/A</v>
      </c>
      <c r="R358" s="16" t="str">
        <f>IF(ISERROR(VLOOKUP($T358,'Funding 5.4'!$A:$BP,3,FALSE)),"",(VLOOKUP($T358,'Funding 5.4'!$A:$BP,3,FALSE)))</f>
        <v>FD001001002001000000000000000000000000</v>
      </c>
      <c r="S358" s="16" t="str">
        <f>IF(ISERROR(VLOOKUP($T358,'Funding 5.4'!$A:$BP,35,FALSE)),"",(VLOOKUP($T358,'Funding 5.4'!$A:$BP,35,FALSE)))</f>
        <v>f0c53085-75fb-4e5e-8051-fc77a0123dcb</v>
      </c>
      <c r="T358" s="16" t="s">
        <v>1089</v>
      </c>
      <c r="U358" s="16" t="str">
        <f>IF(F358="gains/losses",IF(ISERROR(VLOOKUP(W358,'item gains&amp;losses'!A:EV,3,FALSE)),"",VLOOKUP(W358,'item gains&amp;losses'!A:EV,3,FALSE)),IF(F358="I",IF(ISERROR(VLOOKUP(W358,'item rev'!A:EV,3,FALSE)),"",VLOOKUP(W358,'item rev'!A:EV,3,FALSE)),IF(F358="e",IF(ISERROR(VLOOKUP(W358,'item exp'!A:BQ,3,FALSE)),"",VLOOKUP(W358,'item exp'!A:BQ,3,FALSE)))))</f>
        <v>IE008001001002000000000000000000000000</v>
      </c>
      <c r="V358" s="16" t="str">
        <f>IF($F358="gains/losses",IF(ISERROR(VLOOKUP($W358,'item gains&amp;losses'!$A:$EV,35,FALSE)),"",VLOOKUP($W358,'item gains&amp;losses'!$A:$EV,35,FALSE)),IF($F358="I",IF(ISERROR(VLOOKUP($W358,'item rev'!$A:$EV,34,FALSE)),"",VLOOKUP($W358,'item rev'!$A:$EV,34,FALSE)),IF($F358="e",IF(ISERROR(VLOOKUP($W358,'item exp'!$A:$BQ,35,FALSE)),"",VLOOKUP($W358,'item exp'!$A:$BQ,35,FALSE)))))</f>
        <v>66699d4e-1001-4a56-8f4d-e939365b44b7</v>
      </c>
      <c r="W358" s="16" t="str">
        <f>VLOOKUP(E358,'items list'!B:D,3,FALSE)</f>
        <v>Expenditure: Remuneration of Councillors - Designation: Allowances and Service Related Benefits - Out of pocket Expenses</v>
      </c>
      <c r="X358" s="16" t="str">
        <f>IF(ISERROR(VLOOKUP($Z358,'reg ind'!$A:$AI,3,FALSE)),"",(VLOOKUP($Z358,'reg ind'!$A:$AI,3,FALSE)))</f>
        <v>RX002003001002003003006003000000000000</v>
      </c>
      <c r="Y358" s="16" t="str">
        <f>IF(ISERROR(VLOOKUP($Z358,'reg ind'!$A:$AI,35,FALSE)),"",(VLOOKUP($Z358,'reg ind'!$A:$AI,35,FALSE)))</f>
        <v>3549e29f-8acd-4691-9c70-a8834f5be099</v>
      </c>
      <c r="Z358" s="16" t="s">
        <v>4359</v>
      </c>
      <c r="AA358" s="16" t="str">
        <f>IF(ISERROR(VLOOKUP($AC358,costing!$A:$BP,3,FALSE)),"",(VLOOKUP($AC358,costing!$A:$BP,3,FALSE)))</f>
        <v>CO002004000000000000000000000000000000</v>
      </c>
      <c r="AB358" s="16" t="str">
        <f>IF(ISERROR(VLOOKUP($AC358,costing!$A:$BP,35,FALSE)),"",(VLOOKUP($AC358,costing!$A:$BP,35,FALSE)))</f>
        <v>47c7ba65-c270-4a7f-91ba-3842eb629ddf</v>
      </c>
      <c r="AC358" s="16" t="s">
        <v>4368</v>
      </c>
    </row>
    <row r="359" spans="1:29" x14ac:dyDescent="0.2">
      <c r="A359" s="184"/>
      <c r="B359" s="184">
        <v>10</v>
      </c>
      <c r="C359" s="184">
        <v>13</v>
      </c>
      <c r="D359" s="184">
        <v>5018</v>
      </c>
      <c r="E359" s="184">
        <v>1318</v>
      </c>
      <c r="F359" s="184" t="s">
        <v>662</v>
      </c>
      <c r="G359" s="16" t="s">
        <v>39</v>
      </c>
      <c r="H359" s="16" t="s">
        <v>38</v>
      </c>
      <c r="I359" s="16" t="s">
        <v>28</v>
      </c>
      <c r="J359" s="16" t="s">
        <v>39</v>
      </c>
      <c r="K359" s="16"/>
      <c r="L359" s="16"/>
      <c r="M359" s="16"/>
      <c r="N359" s="16" t="str">
        <f>IF(ISERROR(VLOOKUP($P359,#REF!,4,FALSE)),"",(VLOOKUP($P359,#REF!,4,FALSE)))</f>
        <v/>
      </c>
      <c r="O359" s="16" t="str">
        <f>IF(ISERROR(VLOOKUP($P359,#REF!,34,FALSE)),"",(VLOOKUP($P359,#REF!,34,FALSE)))</f>
        <v/>
      </c>
      <c r="P359" s="16" t="s">
        <v>908</v>
      </c>
      <c r="Q359" s="16" t="e">
        <f>VLOOKUP(C359,'functional class'!B:E,3,FALSE)</f>
        <v>#N/A</v>
      </c>
      <c r="R359" s="16" t="str">
        <f>IF(ISERROR(VLOOKUP($T359,'Funding 5.4'!$A:$BP,3,FALSE)),"",(VLOOKUP($T359,'Funding 5.4'!$A:$BP,3,FALSE)))</f>
        <v>FD001001002001000000000000000000000000</v>
      </c>
      <c r="S359" s="16" t="str">
        <f>IF(ISERROR(VLOOKUP($T359,'Funding 5.4'!$A:$BP,35,FALSE)),"",(VLOOKUP($T359,'Funding 5.4'!$A:$BP,35,FALSE)))</f>
        <v>f0c53085-75fb-4e5e-8051-fc77a0123dcb</v>
      </c>
      <c r="T359" s="16" t="s">
        <v>1089</v>
      </c>
      <c r="U359" s="16" t="str">
        <f>IF(F359="gains/losses",IF(ISERROR(VLOOKUP(W359,'item gains&amp;losses'!A:EV,3,FALSE)),"",VLOOKUP(W359,'item gains&amp;losses'!A:EV,3,FALSE)),IF(F359="I",IF(ISERROR(VLOOKUP(W359,'item rev'!A:EV,3,FALSE)),"",VLOOKUP(W359,'item rev'!A:EV,3,FALSE)),IF(F359="e",IF(ISERROR(VLOOKUP(W359,'item exp'!A:BQ,3,FALSE)),"",VLOOKUP(W359,'item exp'!A:BQ,3,FALSE)))))</f>
        <v>IE008001001003000000000000000000000000</v>
      </c>
      <c r="V359" s="16" t="str">
        <f>IF($F359="gains/losses",IF(ISERROR(VLOOKUP($W359,'item gains&amp;losses'!$A:$EV,35,FALSE)),"",VLOOKUP($W359,'item gains&amp;losses'!$A:$EV,35,FALSE)),IF($F359="I",IF(ISERROR(VLOOKUP($W359,'item rev'!$A:$EV,34,FALSE)),"",VLOOKUP($W359,'item rev'!$A:$EV,34,FALSE)),IF($F359="e",IF(ISERROR(VLOOKUP($W359,'item exp'!$A:$BQ,35,FALSE)),"",VLOOKUP($W359,'item exp'!$A:$BQ,35,FALSE)))))</f>
        <v>fc14eefd-ed3a-471a-892a-deb3189889de</v>
      </c>
      <c r="W359" s="16" t="str">
        <f>VLOOKUP(E359,'items list'!B:D,3,FALSE)</f>
        <v>Expenditure: Remuneration of Councillors - Designation: Allowances and Service Related Benefits - Travelling Allowance</v>
      </c>
      <c r="X359" s="16" t="str">
        <f>IF(ISERROR(VLOOKUP($Z359,'reg ind'!$A:$AI,3,FALSE)),"",(VLOOKUP($Z359,'reg ind'!$A:$AI,3,FALSE)))</f>
        <v>RX002003001002003003006003000000000000</v>
      </c>
      <c r="Y359" s="16" t="str">
        <f>IF(ISERROR(VLOOKUP($Z359,'reg ind'!$A:$AI,35,FALSE)),"",(VLOOKUP($Z359,'reg ind'!$A:$AI,35,FALSE)))</f>
        <v>3549e29f-8acd-4691-9c70-a8834f5be099</v>
      </c>
      <c r="Z359" s="16" t="s">
        <v>4359</v>
      </c>
      <c r="AA359" s="16" t="str">
        <f>IF(ISERROR(VLOOKUP($AC359,costing!$A:$BP,3,FALSE)),"",(VLOOKUP($AC359,costing!$A:$BP,3,FALSE)))</f>
        <v>CO002004000000000000000000000000000000</v>
      </c>
      <c r="AB359" s="16" t="str">
        <f>IF(ISERROR(VLOOKUP($AC359,costing!$A:$BP,35,FALSE)),"",(VLOOKUP($AC359,costing!$A:$BP,35,FALSE)))</f>
        <v>47c7ba65-c270-4a7f-91ba-3842eb629ddf</v>
      </c>
      <c r="AC359" s="16" t="s">
        <v>4368</v>
      </c>
    </row>
    <row r="360" spans="1:29" x14ac:dyDescent="0.2">
      <c r="A360" s="184"/>
      <c r="B360" s="184">
        <v>10</v>
      </c>
      <c r="C360" s="184">
        <v>13</v>
      </c>
      <c r="D360" s="184">
        <v>5018</v>
      </c>
      <c r="E360" s="184">
        <v>1319</v>
      </c>
      <c r="F360" s="184" t="s">
        <v>662</v>
      </c>
      <c r="G360" s="16" t="s">
        <v>39</v>
      </c>
      <c r="H360" s="16" t="s">
        <v>38</v>
      </c>
      <c r="I360" s="16" t="s">
        <v>28</v>
      </c>
      <c r="J360" s="16" t="s">
        <v>39</v>
      </c>
      <c r="K360" s="16"/>
      <c r="L360" s="16"/>
      <c r="M360" s="16"/>
      <c r="N360" s="16" t="str">
        <f>IF(ISERROR(VLOOKUP($P360,#REF!,4,FALSE)),"",(VLOOKUP($P360,#REF!,4,FALSE)))</f>
        <v/>
      </c>
      <c r="O360" s="16" t="str">
        <f>IF(ISERROR(VLOOKUP($P360,#REF!,34,FALSE)),"",(VLOOKUP($P360,#REF!,34,FALSE)))</f>
        <v/>
      </c>
      <c r="P360" s="16" t="s">
        <v>908</v>
      </c>
      <c r="Q360" s="16" t="e">
        <f>VLOOKUP(C360,'functional class'!B:E,3,FALSE)</f>
        <v>#N/A</v>
      </c>
      <c r="R360" s="16" t="str">
        <f>IF(ISERROR(VLOOKUP($T360,'Funding 5.4'!$A:$BP,3,FALSE)),"",(VLOOKUP($T360,'Funding 5.4'!$A:$BP,3,FALSE)))</f>
        <v>FD001001002001000000000000000000000000</v>
      </c>
      <c r="S360" s="16" t="str">
        <f>IF(ISERROR(VLOOKUP($T360,'Funding 5.4'!$A:$BP,35,FALSE)),"",(VLOOKUP($T360,'Funding 5.4'!$A:$BP,35,FALSE)))</f>
        <v>f0c53085-75fb-4e5e-8051-fc77a0123dcb</v>
      </c>
      <c r="T360" s="16" t="s">
        <v>1089</v>
      </c>
      <c r="U360" s="16" t="str">
        <f>IF(F360="gains/losses",IF(ISERROR(VLOOKUP(W360,'item gains&amp;losses'!A:EV,3,FALSE)),"",VLOOKUP(W360,'item gains&amp;losses'!A:EV,3,FALSE)),IF(F360="I",IF(ISERROR(VLOOKUP(W360,'item rev'!A:EV,3,FALSE)),"",VLOOKUP(W360,'item rev'!A:EV,3,FALSE)),IF(F360="e",IF(ISERROR(VLOOKUP(W360,'item exp'!A:BQ,3,FALSE)),"",VLOOKUP(W360,'item exp'!A:BQ,3,FALSE)))))</f>
        <v>IE008001001004000000000000000000000000</v>
      </c>
      <c r="V360" s="16" t="str">
        <f>IF($F360="gains/losses",IF(ISERROR(VLOOKUP($W360,'item gains&amp;losses'!$A:$EV,35,FALSE)),"",VLOOKUP($W360,'item gains&amp;losses'!$A:$EV,35,FALSE)),IF($F360="I",IF(ISERROR(VLOOKUP($W360,'item rev'!$A:$EV,34,FALSE)),"",VLOOKUP($W360,'item rev'!$A:$EV,34,FALSE)),IF($F360="e",IF(ISERROR(VLOOKUP($W360,'item exp'!$A:$BQ,35,FALSE)),"",VLOOKUP($W360,'item exp'!$A:$BQ,35,FALSE)))))</f>
        <v>db60417b-e7db-41fe-9b16-64c32c175d41</v>
      </c>
      <c r="W360" s="16" t="str">
        <f>VLOOKUP(E360,'items list'!B:D,3,FALSE)</f>
        <v>Expenditure: Remuneration of Councillors - Designation: Allowances and Service Related Benefits - Use of Personal Facilities</v>
      </c>
      <c r="X360" s="16" t="str">
        <f>IF(ISERROR(VLOOKUP($Z360,'reg ind'!$A:$AI,3,FALSE)),"",(VLOOKUP($Z360,'reg ind'!$A:$AI,3,FALSE)))</f>
        <v>RX002003001002003003006003000000000000</v>
      </c>
      <c r="Y360" s="16" t="str">
        <f>IF(ISERROR(VLOOKUP($Z360,'reg ind'!$A:$AI,35,FALSE)),"",(VLOOKUP($Z360,'reg ind'!$A:$AI,35,FALSE)))</f>
        <v>3549e29f-8acd-4691-9c70-a8834f5be099</v>
      </c>
      <c r="Z360" s="16" t="s">
        <v>4359</v>
      </c>
      <c r="AA360" s="16" t="str">
        <f>IF(ISERROR(VLOOKUP($AC360,costing!$A:$BP,3,FALSE)),"",(VLOOKUP($AC360,costing!$A:$BP,3,FALSE)))</f>
        <v>CO002004000000000000000000000000000000</v>
      </c>
      <c r="AB360" s="16" t="str">
        <f>IF(ISERROR(VLOOKUP($AC360,costing!$A:$BP,35,FALSE)),"",(VLOOKUP($AC360,costing!$A:$BP,35,FALSE)))</f>
        <v>47c7ba65-c270-4a7f-91ba-3842eb629ddf</v>
      </c>
      <c r="AC360" s="16" t="s">
        <v>4368</v>
      </c>
    </row>
    <row r="361" spans="1:29" x14ac:dyDescent="0.2">
      <c r="A361" s="184"/>
      <c r="B361" s="184">
        <v>10</v>
      </c>
      <c r="C361" s="184">
        <v>13</v>
      </c>
      <c r="D361" s="184">
        <v>5018</v>
      </c>
      <c r="E361" s="184">
        <v>1320</v>
      </c>
      <c r="F361" s="184" t="s">
        <v>662</v>
      </c>
      <c r="G361" s="16" t="s">
        <v>39</v>
      </c>
      <c r="H361" s="16" t="s">
        <v>38</v>
      </c>
      <c r="I361" s="16" t="s">
        <v>28</v>
      </c>
      <c r="J361" s="16" t="s">
        <v>39</v>
      </c>
      <c r="K361" s="16"/>
      <c r="L361" s="16"/>
      <c r="M361" s="16"/>
      <c r="N361" s="16" t="str">
        <f>IF(ISERROR(VLOOKUP($P361,#REF!,4,FALSE)),"",(VLOOKUP($P361,#REF!,4,FALSE)))</f>
        <v/>
      </c>
      <c r="O361" s="16" t="str">
        <f>IF(ISERROR(VLOOKUP($P361,#REF!,34,FALSE)),"",(VLOOKUP($P361,#REF!,34,FALSE)))</f>
        <v/>
      </c>
      <c r="P361" s="16" t="s">
        <v>908</v>
      </c>
      <c r="Q361" s="16" t="e">
        <f>VLOOKUP(C361,'functional class'!B:E,3,FALSE)</f>
        <v>#N/A</v>
      </c>
      <c r="R361" s="16" t="str">
        <f>IF(ISERROR(VLOOKUP($T361,'Funding 5.4'!$A:$BP,3,FALSE)),"",(VLOOKUP($T361,'Funding 5.4'!$A:$BP,3,FALSE)))</f>
        <v>FD001001002001000000000000000000000000</v>
      </c>
      <c r="S361" s="16" t="str">
        <f>IF(ISERROR(VLOOKUP($T361,'Funding 5.4'!$A:$BP,35,FALSE)),"",(VLOOKUP($T361,'Funding 5.4'!$A:$BP,35,FALSE)))</f>
        <v>f0c53085-75fb-4e5e-8051-fc77a0123dcb</v>
      </c>
      <c r="T361" s="16" t="s">
        <v>1089</v>
      </c>
      <c r="U361" s="16" t="str">
        <f>IF(F361="gains/losses",IF(ISERROR(VLOOKUP(W361,'item gains&amp;losses'!A:EV,3,FALSE)),"",VLOOKUP(W361,'item gains&amp;losses'!A:EV,3,FALSE)),IF(F361="I",IF(ISERROR(VLOOKUP(W361,'item rev'!A:EV,3,FALSE)),"",VLOOKUP(W361,'item rev'!A:EV,3,FALSE)),IF(F361="e",IF(ISERROR(VLOOKUP(W361,'item exp'!A:BQ,3,FALSE)),"",VLOOKUP(W361,'item exp'!A:BQ,3,FALSE)))))</f>
        <v>IE008001001005000000000000000000000000</v>
      </c>
      <c r="V361" s="16" t="str">
        <f>IF($F361="gains/losses",IF(ISERROR(VLOOKUP($W361,'item gains&amp;losses'!$A:$EV,35,FALSE)),"",VLOOKUP($W361,'item gains&amp;losses'!$A:$EV,35,FALSE)),IF($F361="I",IF(ISERROR(VLOOKUP($W361,'item rev'!$A:$EV,34,FALSE)),"",VLOOKUP($W361,'item rev'!$A:$EV,34,FALSE)),IF($F361="e",IF(ISERROR(VLOOKUP($W361,'item exp'!$A:$BQ,35,FALSE)),"",VLOOKUP($W361,'item exp'!$A:$BQ,35,FALSE)))))</f>
        <v>60e97969-4a14-44cb-a10b-ee2e76b52451</v>
      </c>
      <c r="W361" s="16" t="str">
        <f>VLOOKUP(E361,'items list'!B:D,3,FALSE)</f>
        <v>Expenditure: Remuneration of Councillors - Designation: Allowances and Service Related Benefits - Market Related Non-pensionable Allowance</v>
      </c>
      <c r="X361" s="16" t="str">
        <f>IF(ISERROR(VLOOKUP($Z361,'reg ind'!$A:$AI,3,FALSE)),"",(VLOOKUP($Z361,'reg ind'!$A:$AI,3,FALSE)))</f>
        <v>RX002003001002003003006003000000000000</v>
      </c>
      <c r="Y361" s="16" t="str">
        <f>IF(ISERROR(VLOOKUP($Z361,'reg ind'!$A:$AI,35,FALSE)),"",(VLOOKUP($Z361,'reg ind'!$A:$AI,35,FALSE)))</f>
        <v>3549e29f-8acd-4691-9c70-a8834f5be099</v>
      </c>
      <c r="Z361" s="16" t="s">
        <v>4359</v>
      </c>
      <c r="AA361" s="16" t="str">
        <f>IF(ISERROR(VLOOKUP($AC361,costing!$A:$BP,3,FALSE)),"",(VLOOKUP($AC361,costing!$A:$BP,3,FALSE)))</f>
        <v>CO002004000000000000000000000000000000</v>
      </c>
      <c r="AB361" s="16" t="str">
        <f>IF(ISERROR(VLOOKUP($AC361,costing!$A:$BP,35,FALSE)),"",(VLOOKUP($AC361,costing!$A:$BP,35,FALSE)))</f>
        <v>47c7ba65-c270-4a7f-91ba-3842eb629ddf</v>
      </c>
      <c r="AC361" s="16" t="s">
        <v>4368</v>
      </c>
    </row>
    <row r="362" spans="1:29" x14ac:dyDescent="0.2">
      <c r="A362" s="184"/>
      <c r="B362" s="184">
        <v>10</v>
      </c>
      <c r="C362" s="184">
        <v>13</v>
      </c>
      <c r="D362" s="184">
        <v>5018</v>
      </c>
      <c r="E362" s="184">
        <v>1321</v>
      </c>
      <c r="F362" s="184" t="s">
        <v>662</v>
      </c>
      <c r="G362" s="16" t="s">
        <v>39</v>
      </c>
      <c r="H362" s="16" t="s">
        <v>38</v>
      </c>
      <c r="I362" s="16" t="s">
        <v>28</v>
      </c>
      <c r="J362" s="16" t="s">
        <v>39</v>
      </c>
      <c r="K362" s="16"/>
      <c r="L362" s="16"/>
      <c r="M362" s="16"/>
      <c r="N362" s="16" t="str">
        <f>IF(ISERROR(VLOOKUP($P362,#REF!,4,FALSE)),"",(VLOOKUP($P362,#REF!,4,FALSE)))</f>
        <v/>
      </c>
      <c r="O362" s="16" t="str">
        <f>IF(ISERROR(VLOOKUP($P362,#REF!,34,FALSE)),"",(VLOOKUP($P362,#REF!,34,FALSE)))</f>
        <v/>
      </c>
      <c r="P362" s="16" t="s">
        <v>908</v>
      </c>
      <c r="Q362" s="16" t="e">
        <f>VLOOKUP(C362,'functional class'!B:E,3,FALSE)</f>
        <v>#N/A</v>
      </c>
      <c r="R362" s="16" t="str">
        <f>IF(ISERROR(VLOOKUP($T362,'Funding 5.4'!$A:$BP,3,FALSE)),"",(VLOOKUP($T362,'Funding 5.4'!$A:$BP,3,FALSE)))</f>
        <v>FD001001002001000000000000000000000000</v>
      </c>
      <c r="S362" s="16" t="str">
        <f>IF(ISERROR(VLOOKUP($T362,'Funding 5.4'!$A:$BP,35,FALSE)),"",(VLOOKUP($T362,'Funding 5.4'!$A:$BP,35,FALSE)))</f>
        <v>f0c53085-75fb-4e5e-8051-fc77a0123dcb</v>
      </c>
      <c r="T362" s="16" t="s">
        <v>1089</v>
      </c>
      <c r="U362" s="16" t="str">
        <f>IF(F362="gains/losses",IF(ISERROR(VLOOKUP(W362,'item gains&amp;losses'!A:EV,3,FALSE)),"",VLOOKUP(W362,'item gains&amp;losses'!A:EV,3,FALSE)),IF(F362="I",IF(ISERROR(VLOOKUP(W362,'item rev'!A:EV,3,FALSE)),"",VLOOKUP(W362,'item rev'!A:EV,3,FALSE)),IF(F362="e",IF(ISERROR(VLOOKUP(W362,'item exp'!A:BQ,3,FALSE)),"",VLOOKUP(W362,'item exp'!A:BQ,3,FALSE)))))</f>
        <v>IE008001002000000000000000000000000000</v>
      </c>
      <c r="V362" s="16" t="str">
        <f>IF($F362="gains/losses",IF(ISERROR(VLOOKUP($W362,'item gains&amp;losses'!$A:$EV,35,FALSE)),"",VLOOKUP($W362,'item gains&amp;losses'!$A:$EV,35,FALSE)),IF($F362="I",IF(ISERROR(VLOOKUP($W362,'item rev'!$A:$EV,34,FALSE)),"",VLOOKUP($W362,'item rev'!$A:$EV,34,FALSE)),IF($F362="e",IF(ISERROR(VLOOKUP($W362,'item exp'!$A:$BQ,35,FALSE)),"",VLOOKUP($W362,'item exp'!$A:$BQ,35,FALSE)))))</f>
        <v>89829667-fa4d-4070-8d92-cdad17fd9863</v>
      </c>
      <c r="W362" s="16" t="str">
        <f>VLOOKUP(E362,'items list'!B:D,3,FALSE)</f>
        <v>Expenditure: Remuneration of Councillors - Designation: Basic Salary</v>
      </c>
      <c r="X362" s="16" t="str">
        <f>IF(ISERROR(VLOOKUP($Z362,'reg ind'!$A:$AI,3,FALSE)),"",(VLOOKUP($Z362,'reg ind'!$A:$AI,3,FALSE)))</f>
        <v>RX002003001002003003006003000000000000</v>
      </c>
      <c r="Y362" s="16" t="str">
        <f>IF(ISERROR(VLOOKUP($Z362,'reg ind'!$A:$AI,35,FALSE)),"",(VLOOKUP($Z362,'reg ind'!$A:$AI,35,FALSE)))</f>
        <v>3549e29f-8acd-4691-9c70-a8834f5be099</v>
      </c>
      <c r="Z362" s="16" t="s">
        <v>4359</v>
      </c>
      <c r="AA362" s="16" t="str">
        <f>IF(ISERROR(VLOOKUP($AC362,costing!$A:$BP,3,FALSE)),"",(VLOOKUP($AC362,costing!$A:$BP,3,FALSE)))</f>
        <v>CO002004000000000000000000000000000000</v>
      </c>
      <c r="AB362" s="16" t="str">
        <f>IF(ISERROR(VLOOKUP($AC362,costing!$A:$BP,35,FALSE)),"",(VLOOKUP($AC362,costing!$A:$BP,35,FALSE)))</f>
        <v>47c7ba65-c270-4a7f-91ba-3842eb629ddf</v>
      </c>
      <c r="AC362" s="16" t="s">
        <v>4368</v>
      </c>
    </row>
    <row r="363" spans="1:29" x14ac:dyDescent="0.2">
      <c r="A363" s="184"/>
      <c r="B363" s="184">
        <v>10</v>
      </c>
      <c r="C363" s="184">
        <v>13</v>
      </c>
      <c r="D363" s="184">
        <v>5018</v>
      </c>
      <c r="E363" s="184">
        <v>1322</v>
      </c>
      <c r="F363" s="184" t="s">
        <v>662</v>
      </c>
      <c r="G363" s="16" t="s">
        <v>39</v>
      </c>
      <c r="H363" s="16" t="s">
        <v>38</v>
      </c>
      <c r="I363" s="16" t="s">
        <v>28</v>
      </c>
      <c r="J363" s="16" t="s">
        <v>39</v>
      </c>
      <c r="K363" s="16"/>
      <c r="L363" s="16"/>
      <c r="M363" s="16"/>
      <c r="N363" s="16" t="str">
        <f>IF(ISERROR(VLOOKUP($P363,#REF!,4,FALSE)),"",(VLOOKUP($P363,#REF!,4,FALSE)))</f>
        <v/>
      </c>
      <c r="O363" s="16" t="str">
        <f>IF(ISERROR(VLOOKUP($P363,#REF!,34,FALSE)),"",(VLOOKUP($P363,#REF!,34,FALSE)))</f>
        <v/>
      </c>
      <c r="P363" s="16" t="s">
        <v>908</v>
      </c>
      <c r="Q363" s="16" t="e">
        <f>VLOOKUP(C363,'functional class'!B:E,3,FALSE)</f>
        <v>#N/A</v>
      </c>
      <c r="R363" s="16" t="str">
        <f>IF(ISERROR(VLOOKUP($T363,'Funding 5.4'!$A:$BP,3,FALSE)),"",(VLOOKUP($T363,'Funding 5.4'!$A:$BP,3,FALSE)))</f>
        <v>FD001001002001000000000000000000000000</v>
      </c>
      <c r="S363" s="16" t="str">
        <f>IF(ISERROR(VLOOKUP($T363,'Funding 5.4'!$A:$BP,35,FALSE)),"",(VLOOKUP($T363,'Funding 5.4'!$A:$BP,35,FALSE)))</f>
        <v>f0c53085-75fb-4e5e-8051-fc77a0123dcb</v>
      </c>
      <c r="T363" s="16" t="s">
        <v>1089</v>
      </c>
      <c r="U363" s="16" t="str">
        <f>IF(F363="gains/losses",IF(ISERROR(VLOOKUP(W363,'item gains&amp;losses'!A:EV,3,FALSE)),"",VLOOKUP(W363,'item gains&amp;losses'!A:EV,3,FALSE)),IF(F363="I",IF(ISERROR(VLOOKUP(W363,'item rev'!A:EV,3,FALSE)),"",VLOOKUP(W363,'item rev'!A:EV,3,FALSE)),IF(F363="e",IF(ISERROR(VLOOKUP(W363,'item exp'!A:BQ,3,FALSE)),"",VLOOKUP(W363,'item exp'!A:BQ,3,FALSE)))))</f>
        <v>IE008001003000000000000000000000000000</v>
      </c>
      <c r="V363" s="16" t="str">
        <f>IF($F363="gains/losses",IF(ISERROR(VLOOKUP($W363,'item gains&amp;losses'!$A:$EV,35,FALSE)),"",VLOOKUP($W363,'item gains&amp;losses'!$A:$EV,35,FALSE)),IF($F363="I",IF(ISERROR(VLOOKUP($W363,'item rev'!$A:$EV,34,FALSE)),"",VLOOKUP($W363,'item rev'!$A:$EV,34,FALSE)),IF($F363="e",IF(ISERROR(VLOOKUP($W363,'item exp'!$A:$BQ,35,FALSE)),"",VLOOKUP($W363,'item exp'!$A:$BQ,35,FALSE)))))</f>
        <v>8314fefa-b3a1-4199-a8ac-b66a9056a198</v>
      </c>
      <c r="W363" s="16" t="str">
        <f>VLOOKUP(E363,'items list'!B:D,3,FALSE)</f>
        <v>Expenditure: Remuneration of Councillors - Designation: Cell phone Allowance</v>
      </c>
      <c r="X363" s="16" t="str">
        <f>IF(ISERROR(VLOOKUP($Z363,'reg ind'!$A:$AI,3,FALSE)),"",(VLOOKUP($Z363,'reg ind'!$A:$AI,3,FALSE)))</f>
        <v>RX002003001002003003006003000000000000</v>
      </c>
      <c r="Y363" s="16" t="str">
        <f>IF(ISERROR(VLOOKUP($Z363,'reg ind'!$A:$AI,35,FALSE)),"",(VLOOKUP($Z363,'reg ind'!$A:$AI,35,FALSE)))</f>
        <v>3549e29f-8acd-4691-9c70-a8834f5be099</v>
      </c>
      <c r="Z363" s="16" t="s">
        <v>4359</v>
      </c>
      <c r="AA363" s="16" t="str">
        <f>IF(ISERROR(VLOOKUP($AC363,costing!$A:$BP,3,FALSE)),"",(VLOOKUP($AC363,costing!$A:$BP,3,FALSE)))</f>
        <v>CO002004000000000000000000000000000000</v>
      </c>
      <c r="AB363" s="16" t="str">
        <f>IF(ISERROR(VLOOKUP($AC363,costing!$A:$BP,35,FALSE)),"",(VLOOKUP($AC363,costing!$A:$BP,35,FALSE)))</f>
        <v>47c7ba65-c270-4a7f-91ba-3842eb629ddf</v>
      </c>
      <c r="AC363" s="16" t="s">
        <v>4368</v>
      </c>
    </row>
    <row r="364" spans="1:29" x14ac:dyDescent="0.2">
      <c r="A364" s="184"/>
      <c r="B364" s="184">
        <v>10</v>
      </c>
      <c r="C364" s="184">
        <v>13</v>
      </c>
      <c r="D364" s="184">
        <v>5018</v>
      </c>
      <c r="E364" s="184">
        <v>1323</v>
      </c>
      <c r="F364" s="184" t="s">
        <v>662</v>
      </c>
      <c r="G364" s="16" t="s">
        <v>39</v>
      </c>
      <c r="H364" s="16" t="s">
        <v>38</v>
      </c>
      <c r="I364" s="16" t="s">
        <v>28</v>
      </c>
      <c r="J364" s="16" t="s">
        <v>39</v>
      </c>
      <c r="K364" s="16"/>
      <c r="L364" s="16"/>
      <c r="M364" s="16"/>
      <c r="N364" s="16" t="str">
        <f>IF(ISERROR(VLOOKUP($P364,#REF!,4,FALSE)),"",(VLOOKUP($P364,#REF!,4,FALSE)))</f>
        <v/>
      </c>
      <c r="O364" s="16" t="str">
        <f>IF(ISERROR(VLOOKUP($P364,#REF!,34,FALSE)),"",(VLOOKUP($P364,#REF!,34,FALSE)))</f>
        <v/>
      </c>
      <c r="P364" s="16" t="s">
        <v>908</v>
      </c>
      <c r="Q364" s="16" t="e">
        <f>VLOOKUP(C364,'functional class'!B:E,3,FALSE)</f>
        <v>#N/A</v>
      </c>
      <c r="R364" s="16" t="str">
        <f>IF(ISERROR(VLOOKUP($T364,'Funding 5.4'!$A:$BP,3,FALSE)),"",(VLOOKUP($T364,'Funding 5.4'!$A:$BP,3,FALSE)))</f>
        <v>FD001001002001000000000000000000000000</v>
      </c>
      <c r="S364" s="16" t="str">
        <f>IF(ISERROR(VLOOKUP($T364,'Funding 5.4'!$A:$BP,35,FALSE)),"",(VLOOKUP($T364,'Funding 5.4'!$A:$BP,35,FALSE)))</f>
        <v>f0c53085-75fb-4e5e-8051-fc77a0123dcb</v>
      </c>
      <c r="T364" s="16" t="s">
        <v>1089</v>
      </c>
      <c r="U364" s="16" t="str">
        <f>IF(F364="gains/losses",IF(ISERROR(VLOOKUP(W364,'item gains&amp;losses'!A:EV,3,FALSE)),"",VLOOKUP(W364,'item gains&amp;losses'!A:EV,3,FALSE)),IF(F364="I",IF(ISERROR(VLOOKUP(W364,'item rev'!A:EV,3,FALSE)),"",VLOOKUP(W364,'item rev'!A:EV,3,FALSE)),IF(F364="e",IF(ISERROR(VLOOKUP(W364,'item exp'!A:BQ,3,FALSE)),"",VLOOKUP(W364,'item exp'!A:BQ,3,FALSE)))))</f>
        <v>IE008001004000000000000000000000000000</v>
      </c>
      <c r="V364" s="16" t="str">
        <f>IF($F364="gains/losses",IF(ISERROR(VLOOKUP($W364,'item gains&amp;losses'!$A:$EV,35,FALSE)),"",VLOOKUP($W364,'item gains&amp;losses'!$A:$EV,35,FALSE)),IF($F364="I",IF(ISERROR(VLOOKUP($W364,'item rev'!$A:$EV,34,FALSE)),"",VLOOKUP($W364,'item rev'!$A:$EV,34,FALSE)),IF($F364="e",IF(ISERROR(VLOOKUP($W364,'item exp'!$A:$BQ,35,FALSE)),"",VLOOKUP($W364,'item exp'!$A:$BQ,35,FALSE)))))</f>
        <v>5245122c-c3b8-48d8-94a8-8117cacc152d</v>
      </c>
      <c r="W364" s="16" t="str">
        <f>VLOOKUP(E364,'items list'!B:D,3,FALSE)</f>
        <v>Expenditure: Remuneration of Councillors - Designation: Housing Allowance</v>
      </c>
      <c r="X364" s="16" t="str">
        <f>IF(ISERROR(VLOOKUP($Z364,'reg ind'!$A:$AI,3,FALSE)),"",(VLOOKUP($Z364,'reg ind'!$A:$AI,3,FALSE)))</f>
        <v>RX002003001002003003006003000000000000</v>
      </c>
      <c r="Y364" s="16" t="str">
        <f>IF(ISERROR(VLOOKUP($Z364,'reg ind'!$A:$AI,35,FALSE)),"",(VLOOKUP($Z364,'reg ind'!$A:$AI,35,FALSE)))</f>
        <v>3549e29f-8acd-4691-9c70-a8834f5be099</v>
      </c>
      <c r="Z364" s="16" t="s">
        <v>4359</v>
      </c>
      <c r="AA364" s="16" t="str">
        <f>IF(ISERROR(VLOOKUP($AC364,costing!$A:$BP,3,FALSE)),"",(VLOOKUP($AC364,costing!$A:$BP,3,FALSE)))</f>
        <v>CO002004000000000000000000000000000000</v>
      </c>
      <c r="AB364" s="16" t="str">
        <f>IF(ISERROR(VLOOKUP($AC364,costing!$A:$BP,35,FALSE)),"",(VLOOKUP($AC364,costing!$A:$BP,35,FALSE)))</f>
        <v>47c7ba65-c270-4a7f-91ba-3842eb629ddf</v>
      </c>
      <c r="AC364" s="16" t="s">
        <v>4368</v>
      </c>
    </row>
    <row r="365" spans="1:29" x14ac:dyDescent="0.2">
      <c r="A365" s="184"/>
      <c r="B365" s="184">
        <v>10</v>
      </c>
      <c r="C365" s="184">
        <v>13</v>
      </c>
      <c r="D365" s="184">
        <v>5018</v>
      </c>
      <c r="E365" s="184">
        <v>1324</v>
      </c>
      <c r="F365" s="184" t="s">
        <v>662</v>
      </c>
      <c r="G365" s="16" t="s">
        <v>39</v>
      </c>
      <c r="H365" s="16" t="s">
        <v>38</v>
      </c>
      <c r="I365" s="16" t="s">
        <v>28</v>
      </c>
      <c r="J365" s="16" t="s">
        <v>39</v>
      </c>
      <c r="K365" s="16"/>
      <c r="L365" s="16"/>
      <c r="M365" s="16"/>
      <c r="N365" s="16" t="str">
        <f>IF(ISERROR(VLOOKUP($P365,#REF!,4,FALSE)),"",(VLOOKUP($P365,#REF!,4,FALSE)))</f>
        <v/>
      </c>
      <c r="O365" s="16" t="str">
        <f>IF(ISERROR(VLOOKUP($P365,#REF!,34,FALSE)),"",(VLOOKUP($P365,#REF!,34,FALSE)))</f>
        <v/>
      </c>
      <c r="P365" s="16" t="s">
        <v>908</v>
      </c>
      <c r="Q365" s="16" t="e">
        <f>VLOOKUP(C365,'functional class'!B:E,3,FALSE)</f>
        <v>#N/A</v>
      </c>
      <c r="R365" s="16" t="str">
        <f>IF(ISERROR(VLOOKUP($T365,'Funding 5.4'!$A:$BP,3,FALSE)),"",(VLOOKUP($T365,'Funding 5.4'!$A:$BP,3,FALSE)))</f>
        <v>FD001001002001000000000000000000000000</v>
      </c>
      <c r="S365" s="16" t="str">
        <f>IF(ISERROR(VLOOKUP($T365,'Funding 5.4'!$A:$BP,35,FALSE)),"",(VLOOKUP($T365,'Funding 5.4'!$A:$BP,35,FALSE)))</f>
        <v>f0c53085-75fb-4e5e-8051-fc77a0123dcb</v>
      </c>
      <c r="T365" s="16" t="s">
        <v>1089</v>
      </c>
      <c r="U365" s="16" t="str">
        <f>IF(F365="gains/losses",IF(ISERROR(VLOOKUP(W365,'item gains&amp;losses'!A:EV,3,FALSE)),"",VLOOKUP(W365,'item gains&amp;losses'!A:EV,3,FALSE)),IF(F365="I",IF(ISERROR(VLOOKUP(W365,'item rev'!A:EV,3,FALSE)),"",VLOOKUP(W365,'item rev'!A:EV,3,FALSE)),IF(F365="e",IF(ISERROR(VLOOKUP(W365,'item exp'!A:BQ,3,FALSE)),"",VLOOKUP(W365,'item exp'!A:BQ,3,FALSE)))))</f>
        <v>IE008001005000000000000000000000000000</v>
      </c>
      <c r="V365" s="16" t="str">
        <f>IF($F365="gains/losses",IF(ISERROR(VLOOKUP($W365,'item gains&amp;losses'!$A:$EV,35,FALSE)),"",VLOOKUP($W365,'item gains&amp;losses'!$A:$EV,35,FALSE)),IF($F365="I",IF(ISERROR(VLOOKUP($W365,'item rev'!$A:$EV,34,FALSE)),"",VLOOKUP($W365,'item rev'!$A:$EV,34,FALSE)),IF($F365="e",IF(ISERROR(VLOOKUP($W365,'item exp'!$A:$BQ,35,FALSE)),"",VLOOKUP($W365,'item exp'!$A:$BQ,35,FALSE)))))</f>
        <v>2d1b00ec-0591-4f40-a073-a7ec7e2e28f1</v>
      </c>
      <c r="W365" s="16" t="str">
        <f>VLOOKUP(E365,'items list'!B:D,3,FALSE)</f>
        <v>Expenditure: Remuneration of Councillors - Designation: In-kind Benefits</v>
      </c>
      <c r="X365" s="16" t="str">
        <f>IF(ISERROR(VLOOKUP($Z365,'reg ind'!$A:$AI,3,FALSE)),"",(VLOOKUP($Z365,'reg ind'!$A:$AI,3,FALSE)))</f>
        <v>RX002003001002003003006003000000000000</v>
      </c>
      <c r="Y365" s="16" t="str">
        <f>IF(ISERROR(VLOOKUP($Z365,'reg ind'!$A:$AI,35,FALSE)),"",(VLOOKUP($Z365,'reg ind'!$A:$AI,35,FALSE)))</f>
        <v>3549e29f-8acd-4691-9c70-a8834f5be099</v>
      </c>
      <c r="Z365" s="16" t="s">
        <v>4359</v>
      </c>
      <c r="AA365" s="16" t="str">
        <f>IF(ISERROR(VLOOKUP($AC365,costing!$A:$BP,3,FALSE)),"",(VLOOKUP($AC365,costing!$A:$BP,3,FALSE)))</f>
        <v>CO002004000000000000000000000000000000</v>
      </c>
      <c r="AB365" s="16" t="str">
        <f>IF(ISERROR(VLOOKUP($AC365,costing!$A:$BP,35,FALSE)),"",(VLOOKUP($AC365,costing!$A:$BP,35,FALSE)))</f>
        <v>47c7ba65-c270-4a7f-91ba-3842eb629ddf</v>
      </c>
      <c r="AC365" s="16" t="s">
        <v>4368</v>
      </c>
    </row>
    <row r="366" spans="1:29" x14ac:dyDescent="0.2">
      <c r="A366" s="184"/>
      <c r="B366" s="184">
        <v>10</v>
      </c>
      <c r="C366" s="184">
        <v>13</v>
      </c>
      <c r="D366" s="184">
        <v>5018</v>
      </c>
      <c r="E366" s="184">
        <v>1325</v>
      </c>
      <c r="F366" s="184" t="s">
        <v>662</v>
      </c>
      <c r="G366" s="16" t="s">
        <v>39</v>
      </c>
      <c r="H366" s="16" t="s">
        <v>38</v>
      </c>
      <c r="I366" s="16" t="s">
        <v>28</v>
      </c>
      <c r="J366" s="16" t="s">
        <v>39</v>
      </c>
      <c r="K366" s="16"/>
      <c r="L366" s="16"/>
      <c r="M366" s="16"/>
      <c r="N366" s="16" t="str">
        <f>IF(ISERROR(VLOOKUP($P366,#REF!,4,FALSE)),"",(VLOOKUP($P366,#REF!,4,FALSE)))</f>
        <v/>
      </c>
      <c r="O366" s="16" t="str">
        <f>IF(ISERROR(VLOOKUP($P366,#REF!,34,FALSE)),"",(VLOOKUP($P366,#REF!,34,FALSE)))</f>
        <v/>
      </c>
      <c r="P366" s="16" t="s">
        <v>908</v>
      </c>
      <c r="Q366" s="16" t="e">
        <f>VLOOKUP(C366,'functional class'!B:E,3,FALSE)</f>
        <v>#N/A</v>
      </c>
      <c r="R366" s="16" t="str">
        <f>IF(ISERROR(VLOOKUP($T366,'Funding 5.4'!$A:$BP,3,FALSE)),"",(VLOOKUP($T366,'Funding 5.4'!$A:$BP,3,FALSE)))</f>
        <v>FD001001002001000000000000000000000000</v>
      </c>
      <c r="S366" s="16" t="str">
        <f>IF(ISERROR(VLOOKUP($T366,'Funding 5.4'!$A:$BP,35,FALSE)),"",(VLOOKUP($T366,'Funding 5.4'!$A:$BP,35,FALSE)))</f>
        <v>f0c53085-75fb-4e5e-8051-fc77a0123dcb</v>
      </c>
      <c r="T366" s="16" t="s">
        <v>1089</v>
      </c>
      <c r="U366" s="16" t="str">
        <f>IF(F366="gains/losses",IF(ISERROR(VLOOKUP(W366,'item gains&amp;losses'!A:EV,3,FALSE)),"",VLOOKUP(W366,'item gains&amp;losses'!A:EV,3,FALSE)),IF(F366="I",IF(ISERROR(VLOOKUP(W366,'item rev'!A:EV,3,FALSE)),"",VLOOKUP(W366,'item rev'!A:EV,3,FALSE)),IF(F366="e",IF(ISERROR(VLOOKUP(W366,'item exp'!A:BQ,3,FALSE)),"",VLOOKUP(W366,'item exp'!A:BQ,3,FALSE)))))</f>
        <v>IE008001006000000000000000000000000000</v>
      </c>
      <c r="V366" s="16" t="str">
        <f>IF($F366="gains/losses",IF(ISERROR(VLOOKUP($W366,'item gains&amp;losses'!$A:$EV,35,FALSE)),"",VLOOKUP($W366,'item gains&amp;losses'!$A:$EV,35,FALSE)),IF($F366="I",IF(ISERROR(VLOOKUP($W366,'item rev'!$A:$EV,34,FALSE)),"",VLOOKUP($W366,'item rev'!$A:$EV,34,FALSE)),IF($F366="e",IF(ISERROR(VLOOKUP($W366,'item exp'!$A:$BQ,35,FALSE)),"",VLOOKUP($W366,'item exp'!$A:$BQ,35,FALSE)))))</f>
        <v>6d683a16-86e2-46ca-b5a4-4f6f024eb5df</v>
      </c>
      <c r="W366" s="16" t="str">
        <f>VLOOKUP(E366,'items list'!B:D,3,FALSE)</f>
        <v>Expenditure: Remuneration of Councillors - Designation: Motor Vehicle Allowance</v>
      </c>
      <c r="X366" s="16" t="str">
        <f>IF(ISERROR(VLOOKUP($Z366,'reg ind'!$A:$AI,3,FALSE)),"",(VLOOKUP($Z366,'reg ind'!$A:$AI,3,FALSE)))</f>
        <v>RX002003001002003003006003000000000000</v>
      </c>
      <c r="Y366" s="16" t="str">
        <f>IF(ISERROR(VLOOKUP($Z366,'reg ind'!$A:$AI,35,FALSE)),"",(VLOOKUP($Z366,'reg ind'!$A:$AI,35,FALSE)))</f>
        <v>3549e29f-8acd-4691-9c70-a8834f5be099</v>
      </c>
      <c r="Z366" s="16" t="s">
        <v>4359</v>
      </c>
      <c r="AA366" s="16" t="str">
        <f>IF(ISERROR(VLOOKUP($AC366,costing!$A:$BP,3,FALSE)),"",(VLOOKUP($AC366,costing!$A:$BP,3,FALSE)))</f>
        <v>CO002004000000000000000000000000000000</v>
      </c>
      <c r="AB366" s="16" t="str">
        <f>IF(ISERROR(VLOOKUP($AC366,costing!$A:$BP,35,FALSE)),"",(VLOOKUP($AC366,costing!$A:$BP,35,FALSE)))</f>
        <v>47c7ba65-c270-4a7f-91ba-3842eb629ddf</v>
      </c>
      <c r="AC366" s="16" t="s">
        <v>4368</v>
      </c>
    </row>
    <row r="367" spans="1:29" x14ac:dyDescent="0.2">
      <c r="A367" s="184"/>
      <c r="B367" s="184">
        <v>10</v>
      </c>
      <c r="C367" s="184">
        <v>13</v>
      </c>
      <c r="D367" s="184">
        <v>5018</v>
      </c>
      <c r="E367" s="184">
        <v>1326</v>
      </c>
      <c r="F367" s="184" t="s">
        <v>662</v>
      </c>
      <c r="G367" s="16" t="s">
        <v>39</v>
      </c>
      <c r="H367" s="16" t="s">
        <v>38</v>
      </c>
      <c r="I367" s="16" t="s">
        <v>28</v>
      </c>
      <c r="J367" s="16" t="s">
        <v>39</v>
      </c>
      <c r="K367" s="16"/>
      <c r="L367" s="16"/>
      <c r="M367" s="16"/>
      <c r="N367" s="16" t="str">
        <f>IF(ISERROR(VLOOKUP($P367,#REF!,4,FALSE)),"",(VLOOKUP($P367,#REF!,4,FALSE)))</f>
        <v/>
      </c>
      <c r="O367" s="16" t="str">
        <f>IF(ISERROR(VLOOKUP($P367,#REF!,34,FALSE)),"",(VLOOKUP($P367,#REF!,34,FALSE)))</f>
        <v/>
      </c>
      <c r="P367" s="16" t="s">
        <v>908</v>
      </c>
      <c r="Q367" s="16" t="e">
        <f>VLOOKUP(C367,'functional class'!B:E,3,FALSE)</f>
        <v>#N/A</v>
      </c>
      <c r="R367" s="16" t="str">
        <f>IF(ISERROR(VLOOKUP($T367,'Funding 5.4'!$A:$BP,3,FALSE)),"",(VLOOKUP($T367,'Funding 5.4'!$A:$BP,3,FALSE)))</f>
        <v>FD001001002001000000000000000000000000</v>
      </c>
      <c r="S367" s="16" t="str">
        <f>IF(ISERROR(VLOOKUP($T367,'Funding 5.4'!$A:$BP,35,FALSE)),"",(VLOOKUP($T367,'Funding 5.4'!$A:$BP,35,FALSE)))</f>
        <v>f0c53085-75fb-4e5e-8051-fc77a0123dcb</v>
      </c>
      <c r="T367" s="16" t="s">
        <v>1089</v>
      </c>
      <c r="U367" s="16" t="str">
        <f>IF(F367="gains/losses",IF(ISERROR(VLOOKUP(W367,'item gains&amp;losses'!A:EV,3,FALSE)),"",VLOOKUP(W367,'item gains&amp;losses'!A:EV,3,FALSE)),IF(F367="I",IF(ISERROR(VLOOKUP(W367,'item rev'!A:EV,3,FALSE)),"",VLOOKUP(W367,'item rev'!A:EV,3,FALSE)),IF(F367="e",IF(ISERROR(VLOOKUP(W367,'item exp'!A:BQ,3,FALSE)),"",VLOOKUP(W367,'item exp'!A:BQ,3,FALSE)))))</f>
        <v>IE008001007001000000000000000000000000</v>
      </c>
      <c r="V367" s="16" t="str">
        <f>IF($F367="gains/losses",IF(ISERROR(VLOOKUP($W367,'item gains&amp;losses'!$A:$EV,35,FALSE)),"",VLOOKUP($W367,'item gains&amp;losses'!$A:$EV,35,FALSE)),IF($F367="I",IF(ISERROR(VLOOKUP($W367,'item rev'!$A:$EV,34,FALSE)),"",VLOOKUP($W367,'item rev'!$A:$EV,34,FALSE)),IF($F367="e",IF(ISERROR(VLOOKUP($W367,'item exp'!$A:$BQ,35,FALSE)),"",VLOOKUP($W367,'item exp'!$A:$BQ,35,FALSE)))))</f>
        <v>724f2111-e49c-47dc-8b74-52d22fec5993</v>
      </c>
      <c r="W367" s="16" t="str">
        <f>VLOOKUP(E367,'items list'!B:D,3,FALSE)</f>
        <v>Expenditure: Remuneration of Councillors - Designation: Social Contributions - Pension Fund Contributions</v>
      </c>
      <c r="X367" s="16" t="str">
        <f>IF(ISERROR(VLOOKUP($Z367,'reg ind'!$A:$AI,3,FALSE)),"",(VLOOKUP($Z367,'reg ind'!$A:$AI,3,FALSE)))</f>
        <v>RX002003001002003003006003000000000000</v>
      </c>
      <c r="Y367" s="16" t="str">
        <f>IF(ISERROR(VLOOKUP($Z367,'reg ind'!$A:$AI,35,FALSE)),"",(VLOOKUP($Z367,'reg ind'!$A:$AI,35,FALSE)))</f>
        <v>3549e29f-8acd-4691-9c70-a8834f5be099</v>
      </c>
      <c r="Z367" s="16" t="s">
        <v>4359</v>
      </c>
      <c r="AA367" s="16" t="str">
        <f>IF(ISERROR(VLOOKUP($AC367,costing!$A:$BP,3,FALSE)),"",(VLOOKUP($AC367,costing!$A:$BP,3,FALSE)))</f>
        <v>CO002004000000000000000000000000000000</v>
      </c>
      <c r="AB367" s="16" t="str">
        <f>IF(ISERROR(VLOOKUP($AC367,costing!$A:$BP,35,FALSE)),"",(VLOOKUP($AC367,costing!$A:$BP,35,FALSE)))</f>
        <v>47c7ba65-c270-4a7f-91ba-3842eb629ddf</v>
      </c>
      <c r="AC367" s="16" t="s">
        <v>4368</v>
      </c>
    </row>
    <row r="368" spans="1:29" x14ac:dyDescent="0.2">
      <c r="A368" s="184"/>
      <c r="B368" s="184">
        <v>10</v>
      </c>
      <c r="C368" s="184">
        <v>13</v>
      </c>
      <c r="D368" s="184">
        <v>5018</v>
      </c>
      <c r="E368" s="184">
        <v>1327</v>
      </c>
      <c r="F368" s="184" t="s">
        <v>662</v>
      </c>
      <c r="G368" s="16" t="s">
        <v>39</v>
      </c>
      <c r="H368" s="16" t="s">
        <v>38</v>
      </c>
      <c r="I368" s="16" t="s">
        <v>28</v>
      </c>
      <c r="J368" s="16" t="s">
        <v>39</v>
      </c>
      <c r="K368" s="16"/>
      <c r="L368" s="16"/>
      <c r="M368" s="16"/>
      <c r="N368" s="16" t="str">
        <f>IF(ISERROR(VLOOKUP($P368,#REF!,4,FALSE)),"",(VLOOKUP($P368,#REF!,4,FALSE)))</f>
        <v/>
      </c>
      <c r="O368" s="16" t="str">
        <f>IF(ISERROR(VLOOKUP($P368,#REF!,34,FALSE)),"",(VLOOKUP($P368,#REF!,34,FALSE)))</f>
        <v/>
      </c>
      <c r="P368" s="16" t="s">
        <v>908</v>
      </c>
      <c r="Q368" s="16" t="e">
        <f>VLOOKUP(C368,'functional class'!B:E,3,FALSE)</f>
        <v>#N/A</v>
      </c>
      <c r="R368" s="16" t="str">
        <f>IF(ISERROR(VLOOKUP($T368,'Funding 5.4'!$A:$BP,3,FALSE)),"",(VLOOKUP($T368,'Funding 5.4'!$A:$BP,3,FALSE)))</f>
        <v>FD001001002001000000000000000000000000</v>
      </c>
      <c r="S368" s="16" t="str">
        <f>IF(ISERROR(VLOOKUP($T368,'Funding 5.4'!$A:$BP,35,FALSE)),"",(VLOOKUP($T368,'Funding 5.4'!$A:$BP,35,FALSE)))</f>
        <v>f0c53085-75fb-4e5e-8051-fc77a0123dcb</v>
      </c>
      <c r="T368" s="16" t="s">
        <v>1089</v>
      </c>
      <c r="U368" s="16" t="str">
        <f>IF(F368="gains/losses",IF(ISERROR(VLOOKUP(W368,'item gains&amp;losses'!A:EV,3,FALSE)),"",VLOOKUP(W368,'item gains&amp;losses'!A:EV,3,FALSE)),IF(F368="I",IF(ISERROR(VLOOKUP(W368,'item rev'!A:EV,3,FALSE)),"",VLOOKUP(W368,'item rev'!A:EV,3,FALSE)),IF(F368="e",IF(ISERROR(VLOOKUP(W368,'item exp'!A:BQ,3,FALSE)),"",VLOOKUP(W368,'item exp'!A:BQ,3,FALSE)))))</f>
        <v>IE008001007002000000000000000000000000</v>
      </c>
      <c r="V368" s="16" t="str">
        <f>IF($F368="gains/losses",IF(ISERROR(VLOOKUP($W368,'item gains&amp;losses'!$A:$EV,35,FALSE)),"",VLOOKUP($W368,'item gains&amp;losses'!$A:$EV,35,FALSE)),IF($F368="I",IF(ISERROR(VLOOKUP($W368,'item rev'!$A:$EV,34,FALSE)),"",VLOOKUP($W368,'item rev'!$A:$EV,34,FALSE)),IF($F368="e",IF(ISERROR(VLOOKUP($W368,'item exp'!$A:$BQ,35,FALSE)),"",VLOOKUP($W368,'item exp'!$A:$BQ,35,FALSE)))))</f>
        <v>1f805023-1f51-4641-b7ca-21155285e58f</v>
      </c>
      <c r="W368" s="16" t="str">
        <f>VLOOKUP(E368,'items list'!B:D,3,FALSE)</f>
        <v>Expenditure: Remuneration of Councillors - Designation: Social Contributions - Medial Aid Benefits</v>
      </c>
      <c r="X368" s="16" t="str">
        <f>IF(ISERROR(VLOOKUP($Z368,'reg ind'!$A:$AI,3,FALSE)),"",(VLOOKUP($Z368,'reg ind'!$A:$AI,3,FALSE)))</f>
        <v>RX002003001002003003006003000000000000</v>
      </c>
      <c r="Y368" s="16" t="str">
        <f>IF(ISERROR(VLOOKUP($Z368,'reg ind'!$A:$AI,35,FALSE)),"",(VLOOKUP($Z368,'reg ind'!$A:$AI,35,FALSE)))</f>
        <v>3549e29f-8acd-4691-9c70-a8834f5be099</v>
      </c>
      <c r="Z368" s="16" t="s">
        <v>4359</v>
      </c>
      <c r="AA368" s="16" t="str">
        <f>IF(ISERROR(VLOOKUP($AC368,costing!$A:$BP,3,FALSE)),"",(VLOOKUP($AC368,costing!$A:$BP,3,FALSE)))</f>
        <v>CO002004000000000000000000000000000000</v>
      </c>
      <c r="AB368" s="16" t="str">
        <f>IF(ISERROR(VLOOKUP($AC368,costing!$A:$BP,35,FALSE)),"",(VLOOKUP($AC368,costing!$A:$BP,35,FALSE)))</f>
        <v>47c7ba65-c270-4a7f-91ba-3842eb629ddf</v>
      </c>
      <c r="AC368" s="16" t="s">
        <v>4368</v>
      </c>
    </row>
    <row r="369" spans="1:29" x14ac:dyDescent="0.2">
      <c r="A369" s="184"/>
      <c r="B369" s="184"/>
      <c r="C369" s="184"/>
      <c r="D369" s="184"/>
      <c r="E369" s="184"/>
      <c r="F369" s="184"/>
      <c r="G369" s="16"/>
      <c r="H369" s="16"/>
      <c r="I369" s="16"/>
      <c r="J369" s="16"/>
      <c r="K369" s="16"/>
      <c r="L369" s="16"/>
      <c r="M369" s="16"/>
      <c r="N369" s="16" t="str">
        <f>IF(ISERROR(VLOOKUP($P369,#REF!,4,FALSE)),"",(VLOOKUP($P369,#REF!,4,FALSE)))</f>
        <v/>
      </c>
      <c r="O369" s="16" t="str">
        <f>IF(ISERROR(VLOOKUP($P369,#REF!,34,FALSE)),"",(VLOOKUP($P369,#REF!,34,FALSE)))</f>
        <v/>
      </c>
      <c r="P369" s="16"/>
      <c r="Q369" s="16"/>
      <c r="R369" s="16" t="str">
        <f>IF(ISERROR(VLOOKUP($T369,'Funding 5.4'!$A:$BP,3,FALSE)),"",(VLOOKUP($T369,'Funding 5.4'!$A:$BP,3,FALSE)))</f>
        <v/>
      </c>
      <c r="S369" s="16" t="str">
        <f>IF(ISERROR(VLOOKUP($T369,'Funding 5.4'!$A:$BP,35,FALSE)),"",(VLOOKUP($T369,'Funding 5.4'!$A:$BP,35,FALSE)))</f>
        <v/>
      </c>
      <c r="T369" s="16"/>
      <c r="U369" s="16"/>
      <c r="V369" s="16"/>
      <c r="W369" s="16"/>
      <c r="X369" s="16" t="str">
        <f>IF(ISERROR(VLOOKUP($Z369,'reg ind'!$A:$AI,3,FALSE)),"",(VLOOKUP($Z369,'reg ind'!$A:$AI,3,FALSE)))</f>
        <v/>
      </c>
      <c r="Y369" s="16" t="str">
        <f>IF(ISERROR(VLOOKUP($Z369,'reg ind'!$A:$AI,35,FALSE)),"",(VLOOKUP($Z369,'reg ind'!$A:$AI,35,FALSE)))</f>
        <v/>
      </c>
      <c r="Z369" s="16"/>
      <c r="AA369" s="16"/>
      <c r="AB369" s="16"/>
      <c r="AC369" s="16"/>
    </row>
    <row r="370" spans="1:29" x14ac:dyDescent="0.2">
      <c r="A370" s="184">
        <v>111101001</v>
      </c>
      <c r="B370" s="184">
        <v>11</v>
      </c>
      <c r="C370" s="184">
        <v>10</v>
      </c>
      <c r="D370" s="184">
        <v>5001</v>
      </c>
      <c r="E370" s="184">
        <v>1001</v>
      </c>
      <c r="F370" s="184" t="s">
        <v>662</v>
      </c>
      <c r="G370" s="16" t="s">
        <v>7</v>
      </c>
      <c r="H370" s="16" t="s">
        <v>26</v>
      </c>
      <c r="I370" s="16" t="s">
        <v>29</v>
      </c>
      <c r="J370" s="16" t="s">
        <v>33</v>
      </c>
      <c r="K370" s="16"/>
      <c r="L370" s="16"/>
      <c r="M370" s="16"/>
      <c r="N370" s="16" t="str">
        <f>IF(ISERROR(VLOOKUP($P370,#REF!,4,FALSE)),"",(VLOOKUP($P370,#REF!,4,FALSE)))</f>
        <v/>
      </c>
      <c r="O370" s="16" t="str">
        <f>IF(ISERROR(VLOOKUP($P370,#REF!,34,FALSE)),"",(VLOOKUP($P370,#REF!,34,FALSE)))</f>
        <v/>
      </c>
      <c r="P370" s="16" t="s">
        <v>909</v>
      </c>
      <c r="Q370" s="16" t="e">
        <f>VLOOKUP(C370,'functional class'!B:E,3,FALSE)</f>
        <v>#N/A</v>
      </c>
      <c r="R370" s="16" t="str">
        <f>IF(ISERROR(VLOOKUP($T370,'Funding 5.4'!$A:$BP,3,FALSE)),"",(VLOOKUP($T370,'Funding 5.4'!$A:$BP,3,FALSE)))</f>
        <v>FD001003001002000000000000000000000000</v>
      </c>
      <c r="S370" s="16" t="str">
        <f>IF(ISERROR(VLOOKUP($T370,'Funding 5.4'!$A:$BP,35,FALSE)),"",(VLOOKUP($T370,'Funding 5.4'!$A:$BP,35,FALSE)))</f>
        <v>5692f970-c29c-4044-80d7-1bcdbdd34348</v>
      </c>
      <c r="T370" s="16" t="s">
        <v>1087</v>
      </c>
      <c r="U370" s="16" t="str">
        <f>IF(F370="gains/losses",IF(ISERROR(VLOOKUP(W370,'item gains&amp;losses'!A:EV,3,FALSE)),"",VLOOKUP(W370,'item gains&amp;losses'!A:EV,3,FALSE)),IF(F370="I",IF(ISERROR(VLOOKUP(W370,'item rev'!A:EV,3,FALSE)),"",VLOOKUP(W370,'item rev'!A:EV,3,FALSE)),IF(F370="e",IF(ISERROR(VLOOKUP(W370,'item exp'!A:BQ,3,FALSE)),"",VLOOKUP(W370,'item exp'!A:BQ,3,FALSE)))))</f>
        <v>IE005001001001001000000000000000000000</v>
      </c>
      <c r="V370" s="16" t="str">
        <f>IF($F370="gains/losses",IF(ISERROR(VLOOKUP($W370,'item gains&amp;losses'!$A:$EV,35,FALSE)),"",VLOOKUP($W370,'item gains&amp;losses'!$A:$EV,35,FALSE)),IF($F370="I",IF(ISERROR(VLOOKUP($W370,'item rev'!$A:$EV,34,FALSE)),"",VLOOKUP($W370,'item rev'!$A:$EV,34,FALSE)),IF($F370="e",IF(ISERROR(VLOOKUP($W370,'item exp'!$A:$BQ,35,FALSE)),"",VLOOKUP($W370,'item exp'!$A:$BQ,35,FALSE)))))</f>
        <v>bc55a561-6df1-4b00-a51d-d74a96a4ec22</v>
      </c>
      <c r="W370" s="16" t="str">
        <f>VLOOKUP(E370,'items list'!B:D,3,FALSE)</f>
        <v>Expenditure: Employee Related Cost  - Senior Management: Designation - Salaries and Allowances: Basic Salary</v>
      </c>
      <c r="X370" s="16" t="str">
        <f>IF(ISERROR(VLOOKUP($Z370,'reg ind'!$A:$AI,3,FALSE)),"",(VLOOKUP($Z370,'reg ind'!$A:$AI,3,FALSE)))</f>
        <v>RX002003001002003003006001000000000000</v>
      </c>
      <c r="Y370" s="16" t="str">
        <f>IF(ISERROR(VLOOKUP($Z370,'reg ind'!$A:$AI,35,FALSE)),"",(VLOOKUP($Z370,'reg ind'!$A:$AI,35,FALSE)))</f>
        <v>f2564b3b-f64a-4df4-9e78-f1a994736e35</v>
      </c>
      <c r="Z370" s="16" t="s">
        <v>4358</v>
      </c>
      <c r="AA370" s="16" t="str">
        <f>IF(ISERROR(VLOOKUP($AC370,costing!$A:$BP,3,FALSE)),"",(VLOOKUP($AC370,costing!$A:$BP,3,FALSE)))</f>
        <v>CO002004000000000000000000000000000000</v>
      </c>
      <c r="AB370" s="16" t="str">
        <f>IF(ISERROR(VLOOKUP($AC370,costing!$A:$BP,35,FALSE)),"",(VLOOKUP($AC370,costing!$A:$BP,35,FALSE)))</f>
        <v>47c7ba65-c270-4a7f-91ba-3842eb629ddf</v>
      </c>
      <c r="AC370" s="16" t="s">
        <v>4368</v>
      </c>
    </row>
    <row r="371" spans="1:29" x14ac:dyDescent="0.2">
      <c r="A371" s="184"/>
      <c r="B371" s="184"/>
      <c r="C371" s="184">
        <v>10</v>
      </c>
      <c r="D371" s="184">
        <v>5001</v>
      </c>
      <c r="E371" s="184">
        <v>1002</v>
      </c>
      <c r="F371" s="184" t="s">
        <v>662</v>
      </c>
      <c r="G371" s="16" t="s">
        <v>7</v>
      </c>
      <c r="H371" s="16" t="s">
        <v>26</v>
      </c>
      <c r="I371" s="16" t="s">
        <v>29</v>
      </c>
      <c r="J371" s="16" t="s">
        <v>33</v>
      </c>
      <c r="K371" s="16"/>
      <c r="L371" s="16"/>
      <c r="M371" s="16"/>
      <c r="N371" s="16" t="str">
        <f>IF(ISERROR(VLOOKUP($P371,#REF!,4,FALSE)),"",(VLOOKUP($P371,#REF!,4,FALSE)))</f>
        <v/>
      </c>
      <c r="O371" s="16" t="str">
        <f>IF(ISERROR(VLOOKUP($P371,#REF!,34,FALSE)),"",(VLOOKUP($P371,#REF!,34,FALSE)))</f>
        <v/>
      </c>
      <c r="P371" s="16" t="s">
        <v>909</v>
      </c>
      <c r="Q371" s="16" t="e">
        <f>VLOOKUP(C371,'functional class'!B:E,3,FALSE)</f>
        <v>#N/A</v>
      </c>
      <c r="R371" s="16" t="str">
        <f>IF(ISERROR(VLOOKUP($T371,'Funding 5.4'!$A:$BP,3,FALSE)),"",(VLOOKUP($T371,'Funding 5.4'!$A:$BP,3,FALSE)))</f>
        <v>FD001003001002000000000000000000000000</v>
      </c>
      <c r="S371" s="16" t="str">
        <f>IF(ISERROR(VLOOKUP($T371,'Funding 5.4'!$A:$BP,35,FALSE)),"",(VLOOKUP($T371,'Funding 5.4'!$A:$BP,35,FALSE)))</f>
        <v>5692f970-c29c-4044-80d7-1bcdbdd34348</v>
      </c>
      <c r="T371" s="16" t="s">
        <v>1087</v>
      </c>
      <c r="U371" s="16" t="str">
        <f>IF(F371="gains/losses",IF(ISERROR(VLOOKUP(W371,'item gains&amp;losses'!A:EV,3,FALSE)),"",VLOOKUP(W371,'item gains&amp;losses'!A:EV,3,FALSE)),IF(F371="I",IF(ISERROR(VLOOKUP(W371,'item rev'!A:EV,3,FALSE)),"",VLOOKUP(W371,'item rev'!A:EV,3,FALSE)),IF(F371="e",IF(ISERROR(VLOOKUP(W371,'item exp'!A:BQ,3,FALSE)),"",VLOOKUP(W371,'item exp'!A:BQ,3,FALSE)))))</f>
        <v>IE005001001001002000000000000000000000</v>
      </c>
      <c r="V371" s="16" t="str">
        <f>IF($F371="gains/losses",IF(ISERROR(VLOOKUP($W371,'item gains&amp;losses'!$A:$EV,35,FALSE)),"",VLOOKUP($W371,'item gains&amp;losses'!$A:$EV,35,FALSE)),IF($F371="I",IF(ISERROR(VLOOKUP($W371,'item rev'!$A:$EV,34,FALSE)),"",VLOOKUP($W371,'item rev'!$A:$EV,34,FALSE)),IF($F371="e",IF(ISERROR(VLOOKUP($W371,'item exp'!$A:$BQ,35,FALSE)),"",VLOOKUP($W371,'item exp'!$A:$BQ,35,FALSE)))))</f>
        <v>79f0fffb-9b8e-4902-9ac1-8c46872c9e8e</v>
      </c>
      <c r="W371" s="16" t="str">
        <f>VLOOKUP(E371,'items list'!B:D,3,FALSE)</f>
        <v>Expenditure: Employee Related Cost  - Senior Management: Designation - Salaries and Allowances: Basic Salary - Cost Capitalised to PPE (Credit Account)</v>
      </c>
      <c r="X371" s="16" t="str">
        <f>IF(ISERROR(VLOOKUP($Z371,'reg ind'!$A:$AI,3,FALSE)),"",(VLOOKUP($Z371,'reg ind'!$A:$AI,3,FALSE)))</f>
        <v>RX002003001002003003006001000000000000</v>
      </c>
      <c r="Y371" s="16" t="str">
        <f>IF(ISERROR(VLOOKUP($Z371,'reg ind'!$A:$AI,35,FALSE)),"",(VLOOKUP($Z371,'reg ind'!$A:$AI,35,FALSE)))</f>
        <v>f2564b3b-f64a-4df4-9e78-f1a994736e35</v>
      </c>
      <c r="Z371" s="16" t="s">
        <v>4358</v>
      </c>
      <c r="AA371" s="16" t="str">
        <f>IF(ISERROR(VLOOKUP($AC371,costing!$A:$BP,3,FALSE)),"",(VLOOKUP($AC371,costing!$A:$BP,3,FALSE)))</f>
        <v>CO002004000000000000000000000000000000</v>
      </c>
      <c r="AB371" s="16" t="str">
        <f>IF(ISERROR(VLOOKUP($AC371,costing!$A:$BP,35,FALSE)),"",(VLOOKUP($AC371,costing!$A:$BP,35,FALSE)))</f>
        <v>47c7ba65-c270-4a7f-91ba-3842eb629ddf</v>
      </c>
      <c r="AC371" s="16" t="s">
        <v>4368</v>
      </c>
    </row>
    <row r="372" spans="1:29" x14ac:dyDescent="0.2">
      <c r="A372" s="184"/>
      <c r="B372" s="184"/>
      <c r="C372" s="184">
        <v>10</v>
      </c>
      <c r="D372" s="184">
        <v>5001</v>
      </c>
      <c r="E372" s="184">
        <v>1003</v>
      </c>
      <c r="F372" s="184" t="s">
        <v>662</v>
      </c>
      <c r="G372" s="16" t="s">
        <v>7</v>
      </c>
      <c r="H372" s="16" t="s">
        <v>26</v>
      </c>
      <c r="I372" s="16" t="s">
        <v>29</v>
      </c>
      <c r="J372" s="16" t="s">
        <v>33</v>
      </c>
      <c r="K372" s="16"/>
      <c r="L372" s="16"/>
      <c r="M372" s="16"/>
      <c r="N372" s="16" t="str">
        <f>IF(ISERROR(VLOOKUP($P372,#REF!,4,FALSE)),"",(VLOOKUP($P372,#REF!,4,FALSE)))</f>
        <v/>
      </c>
      <c r="O372" s="16" t="str">
        <f>IF(ISERROR(VLOOKUP($P372,#REF!,34,FALSE)),"",(VLOOKUP($P372,#REF!,34,FALSE)))</f>
        <v/>
      </c>
      <c r="P372" s="16" t="s">
        <v>909</v>
      </c>
      <c r="Q372" s="16" t="e">
        <f>VLOOKUP(C372,'functional class'!B:E,3,FALSE)</f>
        <v>#N/A</v>
      </c>
      <c r="R372" s="16" t="str">
        <f>IF(ISERROR(VLOOKUP($T372,'Funding 5.4'!$A:$BP,3,FALSE)),"",(VLOOKUP($T372,'Funding 5.4'!$A:$BP,3,FALSE)))</f>
        <v>FD001003001002000000000000000000000000</v>
      </c>
      <c r="S372" s="16" t="str">
        <f>IF(ISERROR(VLOOKUP($T372,'Funding 5.4'!$A:$BP,35,FALSE)),"",(VLOOKUP($T372,'Funding 5.4'!$A:$BP,35,FALSE)))</f>
        <v>5692f970-c29c-4044-80d7-1bcdbdd34348</v>
      </c>
      <c r="T372" s="16" t="s">
        <v>1087</v>
      </c>
      <c r="U372" s="16" t="str">
        <f>IF(F372="gains/losses",IF(ISERROR(VLOOKUP(W372,'item gains&amp;losses'!A:EV,3,FALSE)),"",VLOOKUP(W372,'item gains&amp;losses'!A:EV,3,FALSE)),IF(F372="I",IF(ISERROR(VLOOKUP(W372,'item rev'!A:EV,3,FALSE)),"",VLOOKUP(W372,'item rev'!A:EV,3,FALSE)),IF(F372="e",IF(ISERROR(VLOOKUP(W372,'item exp'!A:BQ,3,FALSE)),"",VLOOKUP(W372,'item exp'!A:BQ,3,FALSE)))))</f>
        <v>IE005002001001000000000000000000000000</v>
      </c>
      <c r="V372" s="16" t="str">
        <f>IF($F372="gains/losses",IF(ISERROR(VLOOKUP($W372,'item gains&amp;losses'!$A:$EV,35,FALSE)),"",VLOOKUP($W372,'item gains&amp;losses'!$A:$EV,35,FALSE)),IF($F372="I",IF(ISERROR(VLOOKUP($W372,'item rev'!$A:$EV,34,FALSE)),"",VLOOKUP($W372,'item rev'!$A:$EV,34,FALSE)),IF($F372="e",IF(ISERROR(VLOOKUP($W372,'item exp'!$A:$BQ,35,FALSE)),"",VLOOKUP($W372,'item exp'!$A:$BQ,35,FALSE)))))</f>
        <v>1c05d43b-3739-4265-b346-d6879d7bdfaa</v>
      </c>
      <c r="W372" s="16" t="str">
        <f>VLOOKUP(E372,'items list'!B:D,3,FALSE)</f>
        <v>Expenditure: Employee Related Cost  - Municipal Staff : Salaries, Wages and Allowances - Basic Salary and Wages</v>
      </c>
      <c r="X372" s="16" t="str">
        <f>IF(ISERROR(VLOOKUP($Z372,'reg ind'!$A:$AI,3,FALSE)),"",(VLOOKUP($Z372,'reg ind'!$A:$AI,3,FALSE)))</f>
        <v>RX002003001002003003006001000000000000</v>
      </c>
      <c r="Y372" s="16" t="str">
        <f>IF(ISERROR(VLOOKUP($Z372,'reg ind'!$A:$AI,35,FALSE)),"",(VLOOKUP($Z372,'reg ind'!$A:$AI,35,FALSE)))</f>
        <v>f2564b3b-f64a-4df4-9e78-f1a994736e35</v>
      </c>
      <c r="Z372" s="16" t="s">
        <v>4358</v>
      </c>
      <c r="AA372" s="16" t="str">
        <f>IF(ISERROR(VLOOKUP($AC372,costing!$A:$BP,3,FALSE)),"",(VLOOKUP($AC372,costing!$A:$BP,3,FALSE)))</f>
        <v>CO002004000000000000000000000000000000</v>
      </c>
      <c r="AB372" s="16" t="str">
        <f>IF(ISERROR(VLOOKUP($AC372,costing!$A:$BP,35,FALSE)),"",(VLOOKUP($AC372,costing!$A:$BP,35,FALSE)))</f>
        <v>47c7ba65-c270-4a7f-91ba-3842eb629ddf</v>
      </c>
      <c r="AC372" s="16" t="s">
        <v>4368</v>
      </c>
    </row>
    <row r="373" spans="1:29" x14ac:dyDescent="0.2">
      <c r="A373" s="184"/>
      <c r="B373" s="184"/>
      <c r="C373" s="184">
        <v>10</v>
      </c>
      <c r="D373" s="184">
        <v>5001</v>
      </c>
      <c r="E373" s="184">
        <v>1004</v>
      </c>
      <c r="F373" s="184" t="s">
        <v>662</v>
      </c>
      <c r="G373" s="16" t="s">
        <v>7</v>
      </c>
      <c r="H373" s="16" t="s">
        <v>26</v>
      </c>
      <c r="I373" s="16" t="s">
        <v>29</v>
      </c>
      <c r="J373" s="16" t="s">
        <v>33</v>
      </c>
      <c r="K373" s="16"/>
      <c r="L373" s="16"/>
      <c r="M373" s="16"/>
      <c r="N373" s="16" t="str">
        <f>IF(ISERROR(VLOOKUP($P373,#REF!,4,FALSE)),"",(VLOOKUP($P373,#REF!,4,FALSE)))</f>
        <v/>
      </c>
      <c r="O373" s="16" t="str">
        <f>IF(ISERROR(VLOOKUP($P373,#REF!,34,FALSE)),"",(VLOOKUP($P373,#REF!,34,FALSE)))</f>
        <v/>
      </c>
      <c r="P373" s="16" t="s">
        <v>909</v>
      </c>
      <c r="Q373" s="16" t="e">
        <f>VLOOKUP(C373,'functional class'!B:E,3,FALSE)</f>
        <v>#N/A</v>
      </c>
      <c r="R373" s="16" t="str">
        <f>IF(ISERROR(VLOOKUP($T373,'Funding 5.4'!$A:$BP,3,FALSE)),"",(VLOOKUP($T373,'Funding 5.4'!$A:$BP,3,FALSE)))</f>
        <v>FD001003001002000000000000000000000000</v>
      </c>
      <c r="S373" s="16" t="str">
        <f>IF(ISERROR(VLOOKUP($T373,'Funding 5.4'!$A:$BP,35,FALSE)),"",(VLOOKUP($T373,'Funding 5.4'!$A:$BP,35,FALSE)))</f>
        <v>5692f970-c29c-4044-80d7-1bcdbdd34348</v>
      </c>
      <c r="T373" s="16" t="s">
        <v>1087</v>
      </c>
      <c r="U373" s="16" t="str">
        <f>IF(F373="gains/losses",IF(ISERROR(VLOOKUP(W373,'item gains&amp;losses'!A:EV,3,FALSE)),"",VLOOKUP(W373,'item gains&amp;losses'!A:EV,3,FALSE)),IF(F373="I",IF(ISERROR(VLOOKUP(W373,'item rev'!A:EV,3,FALSE)),"",VLOOKUP(W373,'item rev'!A:EV,3,FALSE)),IF(F373="e",IF(ISERROR(VLOOKUP(W373,'item exp'!A:BQ,3,FALSE)),"",VLOOKUP(W373,'item exp'!A:BQ,3,FALSE)))))</f>
        <v>IE005002001002000000000000000000000000</v>
      </c>
      <c r="V373" s="16" t="str">
        <f>IF($F373="gains/losses",IF(ISERROR(VLOOKUP($W373,'item gains&amp;losses'!$A:$EV,35,FALSE)),"",VLOOKUP($W373,'item gains&amp;losses'!$A:$EV,35,FALSE)),IF($F373="I",IF(ISERROR(VLOOKUP($W373,'item rev'!$A:$EV,34,FALSE)),"",VLOOKUP($W373,'item rev'!$A:$EV,34,FALSE)),IF($F373="e",IF(ISERROR(VLOOKUP($W373,'item exp'!$A:$BQ,35,FALSE)),"",VLOOKUP($W373,'item exp'!$A:$BQ,35,FALSE)))))</f>
        <v>dca0c721-aeb7-44c9-a5f3-d7059dde188c</v>
      </c>
      <c r="W373" s="16" t="str">
        <f>VLOOKUP(E373,'items list'!B:D,3,FALSE)</f>
        <v>Expenditure: Employee Related Cost  - Municipal Staff : Salaries, Wages and Allowances - Basic Salary and Wages - Cost Capitalised to PPE (Credit Account)</v>
      </c>
      <c r="X373" s="16" t="str">
        <f>IF(ISERROR(VLOOKUP($Z373,'reg ind'!$A:$AI,3,FALSE)),"",(VLOOKUP($Z373,'reg ind'!$A:$AI,3,FALSE)))</f>
        <v>RX002003001002003003006001000000000000</v>
      </c>
      <c r="Y373" s="16" t="str">
        <f>IF(ISERROR(VLOOKUP($Z373,'reg ind'!$A:$AI,35,FALSE)),"",(VLOOKUP($Z373,'reg ind'!$A:$AI,35,FALSE)))</f>
        <v>f2564b3b-f64a-4df4-9e78-f1a994736e35</v>
      </c>
      <c r="Z373" s="16" t="s">
        <v>4358</v>
      </c>
      <c r="AA373" s="16" t="str">
        <f>IF(ISERROR(VLOOKUP($AC373,costing!$A:$BP,3,FALSE)),"",(VLOOKUP($AC373,costing!$A:$BP,3,FALSE)))</f>
        <v>CO002004000000000000000000000000000000</v>
      </c>
      <c r="AB373" s="16" t="str">
        <f>IF(ISERROR(VLOOKUP($AC373,costing!$A:$BP,35,FALSE)),"",(VLOOKUP($AC373,costing!$A:$BP,35,FALSE)))</f>
        <v>47c7ba65-c270-4a7f-91ba-3842eb629ddf</v>
      </c>
      <c r="AC373" s="16" t="s">
        <v>4368</v>
      </c>
    </row>
    <row r="374" spans="1:29" x14ac:dyDescent="0.2">
      <c r="A374" s="184">
        <f>A370+1</f>
        <v>111101002</v>
      </c>
      <c r="B374" s="184">
        <v>11</v>
      </c>
      <c r="C374" s="184">
        <v>10</v>
      </c>
      <c r="D374" s="184">
        <f>D370+1</f>
        <v>5002</v>
      </c>
      <c r="E374" s="184">
        <v>1005</v>
      </c>
      <c r="F374" s="184" t="s">
        <v>662</v>
      </c>
      <c r="G374" s="16" t="s">
        <v>8</v>
      </c>
      <c r="H374" s="16" t="s">
        <v>26</v>
      </c>
      <c r="I374" s="16" t="s">
        <v>29</v>
      </c>
      <c r="J374" s="16" t="s">
        <v>33</v>
      </c>
      <c r="K374" s="16"/>
      <c r="L374" s="16"/>
      <c r="M374" s="16"/>
      <c r="N374" s="16" t="str">
        <f>IF(ISERROR(VLOOKUP($P374,#REF!,4,FALSE)),"",(VLOOKUP($P374,#REF!,4,FALSE)))</f>
        <v/>
      </c>
      <c r="O374" s="16" t="str">
        <f>IF(ISERROR(VLOOKUP($P374,#REF!,34,FALSE)),"",(VLOOKUP($P374,#REF!,34,FALSE)))</f>
        <v/>
      </c>
      <c r="P374" s="16" t="s">
        <v>909</v>
      </c>
      <c r="Q374" s="16" t="e">
        <f>VLOOKUP(C374,'functional class'!B:E,3,FALSE)</f>
        <v>#N/A</v>
      </c>
      <c r="R374" s="16" t="str">
        <f>IF(ISERROR(VLOOKUP($T374,'Funding 5.4'!$A:$BP,3,FALSE)),"",(VLOOKUP($T374,'Funding 5.4'!$A:$BP,3,FALSE)))</f>
        <v>FD001003001002000000000000000000000000</v>
      </c>
      <c r="S374" s="16" t="str">
        <f>IF(ISERROR(VLOOKUP($T374,'Funding 5.4'!$A:$BP,35,FALSE)),"",(VLOOKUP($T374,'Funding 5.4'!$A:$BP,35,FALSE)))</f>
        <v>5692f970-c29c-4044-80d7-1bcdbdd34348</v>
      </c>
      <c r="T374" s="16" t="s">
        <v>1087</v>
      </c>
      <c r="U374" s="16" t="str">
        <f>IF(F374="gains/losses",IF(ISERROR(VLOOKUP(W374,'item gains&amp;losses'!A:EV,3,FALSE)),"",VLOOKUP(W374,'item gains&amp;losses'!A:EV,3,FALSE)),IF(F374="I",IF(ISERROR(VLOOKUP(W374,'item rev'!A:EV,3,FALSE)),"",VLOOKUP(W374,'item rev'!A:EV,3,FALSE)),IF(F374="e",IF(ISERROR(VLOOKUP(W374,'item exp'!A:BQ,3,FALSE)),"",VLOOKUP(W374,'item exp'!A:BQ,3,FALSE)))))</f>
        <v>IE005001001001003000000000000000000000</v>
      </c>
      <c r="V374" s="16" t="str">
        <f>IF($F374="gains/losses",IF(ISERROR(VLOOKUP($W374,'item gains&amp;losses'!$A:$EV,35,FALSE)),"",VLOOKUP($W374,'item gains&amp;losses'!$A:$EV,35,FALSE)),IF($F374="I",IF(ISERROR(VLOOKUP($W374,'item rev'!$A:$EV,34,FALSE)),"",VLOOKUP($W374,'item rev'!$A:$EV,34,FALSE)),IF($F374="e",IF(ISERROR(VLOOKUP($W374,'item exp'!$A:$BQ,35,FALSE)),"",VLOOKUP($W374,'item exp'!$A:$BQ,35,FALSE)))))</f>
        <v>06af9902-1cb8-4efb-b2bd-760a64bc71dd</v>
      </c>
      <c r="W374" s="16" t="str">
        <f>VLOOKUP(E374,'items list'!B:D,3,FALSE)</f>
        <v>Expenditure: Employee Related Cost  - Senior Management: Designation - Salaries and Allowances: Bonuses</v>
      </c>
      <c r="X374" s="16" t="str">
        <f>IF(ISERROR(VLOOKUP($Z374,'reg ind'!$A:$AI,3,FALSE)),"",(VLOOKUP($Z374,'reg ind'!$A:$AI,3,FALSE)))</f>
        <v>RX002003001002003003006001000000000000</v>
      </c>
      <c r="Y374" s="16" t="str">
        <f>IF(ISERROR(VLOOKUP($Z374,'reg ind'!$A:$AI,35,FALSE)),"",(VLOOKUP($Z374,'reg ind'!$A:$AI,35,FALSE)))</f>
        <v>f2564b3b-f64a-4df4-9e78-f1a994736e35</v>
      </c>
      <c r="Z374" s="16" t="s">
        <v>4358</v>
      </c>
      <c r="AA374" s="16" t="str">
        <f>IF(ISERROR(VLOOKUP($AC374,costing!$A:$BP,3,FALSE)),"",(VLOOKUP($AC374,costing!$A:$BP,3,FALSE)))</f>
        <v>CO002004000000000000000000000000000000</v>
      </c>
      <c r="AB374" s="16" t="str">
        <f>IF(ISERROR(VLOOKUP($AC374,costing!$A:$BP,35,FALSE)),"",(VLOOKUP($AC374,costing!$A:$BP,35,FALSE)))</f>
        <v>47c7ba65-c270-4a7f-91ba-3842eb629ddf</v>
      </c>
      <c r="AC374" s="16" t="s">
        <v>4368</v>
      </c>
    </row>
    <row r="375" spans="1:29" x14ac:dyDescent="0.2">
      <c r="A375" s="184"/>
      <c r="B375" s="184"/>
      <c r="C375" s="184">
        <v>10</v>
      </c>
      <c r="D375" s="184">
        <f t="shared" ref="D375:D378" si="17">D371+1</f>
        <v>5002</v>
      </c>
      <c r="E375" s="184">
        <v>1006</v>
      </c>
      <c r="F375" s="184" t="s">
        <v>662</v>
      </c>
      <c r="G375" s="16" t="s">
        <v>8</v>
      </c>
      <c r="H375" s="16" t="s">
        <v>26</v>
      </c>
      <c r="I375" s="16" t="s">
        <v>29</v>
      </c>
      <c r="J375" s="16" t="s">
        <v>33</v>
      </c>
      <c r="K375" s="16"/>
      <c r="L375" s="16"/>
      <c r="M375" s="16"/>
      <c r="N375" s="16" t="str">
        <f>IF(ISERROR(VLOOKUP($P375,#REF!,4,FALSE)),"",(VLOOKUP($P375,#REF!,4,FALSE)))</f>
        <v/>
      </c>
      <c r="O375" s="16" t="str">
        <f>IF(ISERROR(VLOOKUP($P375,#REF!,34,FALSE)),"",(VLOOKUP($P375,#REF!,34,FALSE)))</f>
        <v/>
      </c>
      <c r="P375" s="16" t="s">
        <v>909</v>
      </c>
      <c r="Q375" s="16" t="e">
        <f>VLOOKUP(C375,'functional class'!B:E,3,FALSE)</f>
        <v>#N/A</v>
      </c>
      <c r="R375" s="16" t="str">
        <f>IF(ISERROR(VLOOKUP($T375,'Funding 5.4'!$A:$BP,3,FALSE)),"",(VLOOKUP($T375,'Funding 5.4'!$A:$BP,3,FALSE)))</f>
        <v>FD001003001002000000000000000000000000</v>
      </c>
      <c r="S375" s="16" t="str">
        <f>IF(ISERROR(VLOOKUP($T375,'Funding 5.4'!$A:$BP,35,FALSE)),"",(VLOOKUP($T375,'Funding 5.4'!$A:$BP,35,FALSE)))</f>
        <v>5692f970-c29c-4044-80d7-1bcdbdd34348</v>
      </c>
      <c r="T375" s="16" t="s">
        <v>1087</v>
      </c>
      <c r="U375" s="16" t="str">
        <f>IF(F375="gains/losses",IF(ISERROR(VLOOKUP(W375,'item gains&amp;losses'!A:EV,3,FALSE)),"",VLOOKUP(W375,'item gains&amp;losses'!A:EV,3,FALSE)),IF(F375="I",IF(ISERROR(VLOOKUP(W375,'item rev'!A:EV,3,FALSE)),"",VLOOKUP(W375,'item rev'!A:EV,3,FALSE)),IF(F375="e",IF(ISERROR(VLOOKUP(W375,'item exp'!A:BQ,3,FALSE)),"",VLOOKUP(W375,'item exp'!A:BQ,3,FALSE)))))</f>
        <v>IE005001001001004000000000000000000000</v>
      </c>
      <c r="V375" s="16" t="str">
        <f>IF($F375="gains/losses",IF(ISERROR(VLOOKUP($W375,'item gains&amp;losses'!$A:$EV,35,FALSE)),"",VLOOKUP($W375,'item gains&amp;losses'!$A:$EV,35,FALSE)),IF($F375="I",IF(ISERROR(VLOOKUP($W375,'item rev'!$A:$EV,34,FALSE)),"",VLOOKUP($W375,'item rev'!$A:$EV,34,FALSE)),IF($F375="e",IF(ISERROR(VLOOKUP($W375,'item exp'!$A:$BQ,35,FALSE)),"",VLOOKUP($W375,'item exp'!$A:$BQ,35,FALSE)))))</f>
        <v>68d3615a-4371-4b76-960b-b5cb5fba5f2a</v>
      </c>
      <c r="W375" s="16" t="str">
        <f>VLOOKUP(E375,'items list'!B:D,3,FALSE)</f>
        <v>Expenditure: Employee Related Cost  - Senior Management: Designation - Salaries and Allowances: Bonuses - Cost Capitalised to PPE (Credit Account)</v>
      </c>
      <c r="X375" s="16" t="str">
        <f>IF(ISERROR(VLOOKUP($Z375,'reg ind'!$A:$AI,3,FALSE)),"",(VLOOKUP($Z375,'reg ind'!$A:$AI,3,FALSE)))</f>
        <v>RX002003001002003003006001000000000000</v>
      </c>
      <c r="Y375" s="16" t="str">
        <f>IF(ISERROR(VLOOKUP($Z375,'reg ind'!$A:$AI,35,FALSE)),"",(VLOOKUP($Z375,'reg ind'!$A:$AI,35,FALSE)))</f>
        <v>f2564b3b-f64a-4df4-9e78-f1a994736e35</v>
      </c>
      <c r="Z375" s="16" t="s">
        <v>4358</v>
      </c>
      <c r="AA375" s="16" t="str">
        <f>IF(ISERROR(VLOOKUP($AC375,costing!$A:$BP,3,FALSE)),"",(VLOOKUP($AC375,costing!$A:$BP,3,FALSE)))</f>
        <v>CO002004000000000000000000000000000000</v>
      </c>
      <c r="AB375" s="16" t="str">
        <f>IF(ISERROR(VLOOKUP($AC375,costing!$A:$BP,35,FALSE)),"",(VLOOKUP($AC375,costing!$A:$BP,35,FALSE)))</f>
        <v>47c7ba65-c270-4a7f-91ba-3842eb629ddf</v>
      </c>
      <c r="AC375" s="16" t="s">
        <v>4368</v>
      </c>
    </row>
    <row r="376" spans="1:29" x14ac:dyDescent="0.2">
      <c r="A376" s="184"/>
      <c r="B376" s="184"/>
      <c r="C376" s="184">
        <v>10</v>
      </c>
      <c r="D376" s="184">
        <f t="shared" si="17"/>
        <v>5002</v>
      </c>
      <c r="E376" s="184">
        <v>1007</v>
      </c>
      <c r="F376" s="184" t="s">
        <v>662</v>
      </c>
      <c r="G376" s="16" t="s">
        <v>8</v>
      </c>
      <c r="H376" s="16" t="s">
        <v>26</v>
      </c>
      <c r="I376" s="16" t="s">
        <v>29</v>
      </c>
      <c r="J376" s="16" t="s">
        <v>33</v>
      </c>
      <c r="K376" s="16"/>
      <c r="L376" s="16"/>
      <c r="M376" s="16"/>
      <c r="N376" s="16" t="str">
        <f>IF(ISERROR(VLOOKUP($P376,#REF!,4,FALSE)),"",(VLOOKUP($P376,#REF!,4,FALSE)))</f>
        <v/>
      </c>
      <c r="O376" s="16" t="str">
        <f>IF(ISERROR(VLOOKUP($P376,#REF!,34,FALSE)),"",(VLOOKUP($P376,#REF!,34,FALSE)))</f>
        <v/>
      </c>
      <c r="P376" s="16" t="s">
        <v>909</v>
      </c>
      <c r="Q376" s="16" t="e">
        <f>VLOOKUP(C376,'functional class'!B:E,3,FALSE)</f>
        <v>#N/A</v>
      </c>
      <c r="R376" s="16" t="str">
        <f>IF(ISERROR(VLOOKUP($T376,'Funding 5.4'!$A:$BP,3,FALSE)),"",(VLOOKUP($T376,'Funding 5.4'!$A:$BP,3,FALSE)))</f>
        <v>FD001003001002000000000000000000000000</v>
      </c>
      <c r="S376" s="16" t="str">
        <f>IF(ISERROR(VLOOKUP($T376,'Funding 5.4'!$A:$BP,35,FALSE)),"",(VLOOKUP($T376,'Funding 5.4'!$A:$BP,35,FALSE)))</f>
        <v>5692f970-c29c-4044-80d7-1bcdbdd34348</v>
      </c>
      <c r="T376" s="16" t="s">
        <v>1087</v>
      </c>
      <c r="U376" s="16" t="str">
        <f>IF(F376="gains/losses",IF(ISERROR(VLOOKUP(W376,'item gains&amp;losses'!A:EV,3,FALSE)),"",VLOOKUP(W376,'item gains&amp;losses'!A:EV,3,FALSE)),IF(F376="I",IF(ISERROR(VLOOKUP(W376,'item rev'!A:EV,3,FALSE)),"",VLOOKUP(W376,'item rev'!A:EV,3,FALSE)),IF(F376="e",IF(ISERROR(VLOOKUP(W376,'item exp'!A:BQ,3,FALSE)),"",VLOOKUP(W376,'item exp'!A:BQ,3,FALSE)))))</f>
        <v>IE005002001003000000000000000000000000</v>
      </c>
      <c r="V376" s="16" t="str">
        <f>IF($F376="gains/losses",IF(ISERROR(VLOOKUP($W376,'item gains&amp;losses'!$A:$EV,35,FALSE)),"",VLOOKUP($W376,'item gains&amp;losses'!$A:$EV,35,FALSE)),IF($F376="I",IF(ISERROR(VLOOKUP($W376,'item rev'!$A:$EV,34,FALSE)),"",VLOOKUP($W376,'item rev'!$A:$EV,34,FALSE)),IF($F376="e",IF(ISERROR(VLOOKUP($W376,'item exp'!$A:$BQ,35,FALSE)),"",VLOOKUP($W376,'item exp'!$A:$BQ,35,FALSE)))))</f>
        <v>80f4e079-f733-4354-ba34-583a5f3f37d2</v>
      </c>
      <c r="W376" s="16" t="str">
        <f>VLOOKUP(E376,'items list'!B:D,3,FALSE)</f>
        <v>Expenditure: Employee Related Cost  - Municipal Staff : Salaries, Wages and Allowances - Bonuses</v>
      </c>
      <c r="X376" s="16" t="str">
        <f>IF(ISERROR(VLOOKUP($Z376,'reg ind'!$A:$AI,3,FALSE)),"",(VLOOKUP($Z376,'reg ind'!$A:$AI,3,FALSE)))</f>
        <v>RX002003001002003003006001000000000000</v>
      </c>
      <c r="Y376" s="16" t="str">
        <f>IF(ISERROR(VLOOKUP($Z376,'reg ind'!$A:$AI,35,FALSE)),"",(VLOOKUP($Z376,'reg ind'!$A:$AI,35,FALSE)))</f>
        <v>f2564b3b-f64a-4df4-9e78-f1a994736e35</v>
      </c>
      <c r="Z376" s="16" t="s">
        <v>4358</v>
      </c>
      <c r="AA376" s="16" t="str">
        <f>IF(ISERROR(VLOOKUP($AC376,costing!$A:$BP,3,FALSE)),"",(VLOOKUP($AC376,costing!$A:$BP,3,FALSE)))</f>
        <v>CO002004000000000000000000000000000000</v>
      </c>
      <c r="AB376" s="16" t="str">
        <f>IF(ISERROR(VLOOKUP($AC376,costing!$A:$BP,35,FALSE)),"",(VLOOKUP($AC376,costing!$A:$BP,35,FALSE)))</f>
        <v>47c7ba65-c270-4a7f-91ba-3842eb629ddf</v>
      </c>
      <c r="AC376" s="16" t="s">
        <v>4368</v>
      </c>
    </row>
    <row r="377" spans="1:29" x14ac:dyDescent="0.2">
      <c r="A377" s="184"/>
      <c r="B377" s="184"/>
      <c r="C377" s="184">
        <v>10</v>
      </c>
      <c r="D377" s="184">
        <f t="shared" si="17"/>
        <v>5002</v>
      </c>
      <c r="E377" s="184">
        <v>1008</v>
      </c>
      <c r="F377" s="184" t="s">
        <v>662</v>
      </c>
      <c r="G377" s="16" t="s">
        <v>8</v>
      </c>
      <c r="H377" s="16" t="s">
        <v>26</v>
      </c>
      <c r="I377" s="16" t="s">
        <v>29</v>
      </c>
      <c r="J377" s="16" t="s">
        <v>33</v>
      </c>
      <c r="K377" s="16"/>
      <c r="L377" s="16"/>
      <c r="M377" s="16"/>
      <c r="N377" s="16" t="str">
        <f>IF(ISERROR(VLOOKUP($P377,#REF!,4,FALSE)),"",(VLOOKUP($P377,#REF!,4,FALSE)))</f>
        <v/>
      </c>
      <c r="O377" s="16" t="str">
        <f>IF(ISERROR(VLOOKUP($P377,#REF!,34,FALSE)),"",(VLOOKUP($P377,#REF!,34,FALSE)))</f>
        <v/>
      </c>
      <c r="P377" s="16" t="s">
        <v>909</v>
      </c>
      <c r="Q377" s="16" t="e">
        <f>VLOOKUP(C377,'functional class'!B:E,3,FALSE)</f>
        <v>#N/A</v>
      </c>
      <c r="R377" s="16" t="str">
        <f>IF(ISERROR(VLOOKUP($T377,'Funding 5.4'!$A:$BP,3,FALSE)),"",(VLOOKUP($T377,'Funding 5.4'!$A:$BP,3,FALSE)))</f>
        <v>FD001003001002000000000000000000000000</v>
      </c>
      <c r="S377" s="16" t="str">
        <f>IF(ISERROR(VLOOKUP($T377,'Funding 5.4'!$A:$BP,35,FALSE)),"",(VLOOKUP($T377,'Funding 5.4'!$A:$BP,35,FALSE)))</f>
        <v>5692f970-c29c-4044-80d7-1bcdbdd34348</v>
      </c>
      <c r="T377" s="16" t="s">
        <v>1087</v>
      </c>
      <c r="U377" s="16" t="str">
        <f>IF(F377="gains/losses",IF(ISERROR(VLOOKUP(W377,'item gains&amp;losses'!A:EV,3,FALSE)),"",VLOOKUP(W377,'item gains&amp;losses'!A:EV,3,FALSE)),IF(F377="I",IF(ISERROR(VLOOKUP(W377,'item rev'!A:EV,3,FALSE)),"",VLOOKUP(W377,'item rev'!A:EV,3,FALSE)),IF(F377="e",IF(ISERROR(VLOOKUP(W377,'item exp'!A:BQ,3,FALSE)),"",VLOOKUP(W377,'item exp'!A:BQ,3,FALSE)))))</f>
        <v>IE005002001004000000000000000000000000</v>
      </c>
      <c r="V377" s="16" t="str">
        <f>IF($F377="gains/losses",IF(ISERROR(VLOOKUP($W377,'item gains&amp;losses'!$A:$EV,35,FALSE)),"",VLOOKUP($W377,'item gains&amp;losses'!$A:$EV,35,FALSE)),IF($F377="I",IF(ISERROR(VLOOKUP($W377,'item rev'!$A:$EV,34,FALSE)),"",VLOOKUP($W377,'item rev'!$A:$EV,34,FALSE)),IF($F377="e",IF(ISERROR(VLOOKUP($W377,'item exp'!$A:$BQ,35,FALSE)),"",VLOOKUP($W377,'item exp'!$A:$BQ,35,FALSE)))))</f>
        <v>12355f09-d59c-4858-9b6e-2cb3e41470a0</v>
      </c>
      <c r="W377" s="16" t="str">
        <f>VLOOKUP(E377,'items list'!B:D,3,FALSE)</f>
        <v>Expenditure: Employee Related Cost  - Municipal Staff : Salaries, Wages and Allowances - Bonuses - Cost Capitalised to PPE (Credit Account)</v>
      </c>
      <c r="X377" s="16" t="str">
        <f>IF(ISERROR(VLOOKUP($Z377,'reg ind'!$A:$AI,3,FALSE)),"",(VLOOKUP($Z377,'reg ind'!$A:$AI,3,FALSE)))</f>
        <v>RX002003001002003003006001000000000000</v>
      </c>
      <c r="Y377" s="16" t="str">
        <f>IF(ISERROR(VLOOKUP($Z377,'reg ind'!$A:$AI,35,FALSE)),"",(VLOOKUP($Z377,'reg ind'!$A:$AI,35,FALSE)))</f>
        <v>f2564b3b-f64a-4df4-9e78-f1a994736e35</v>
      </c>
      <c r="Z377" s="16" t="s">
        <v>4358</v>
      </c>
      <c r="AA377" s="16" t="str">
        <f>IF(ISERROR(VLOOKUP($AC377,costing!$A:$BP,3,FALSE)),"",(VLOOKUP($AC377,costing!$A:$BP,3,FALSE)))</f>
        <v>CO002004000000000000000000000000000000</v>
      </c>
      <c r="AB377" s="16" t="str">
        <f>IF(ISERROR(VLOOKUP($AC377,costing!$A:$BP,35,FALSE)),"",(VLOOKUP($AC377,costing!$A:$BP,35,FALSE)))</f>
        <v>47c7ba65-c270-4a7f-91ba-3842eb629ddf</v>
      </c>
      <c r="AC377" s="16" t="s">
        <v>4368</v>
      </c>
    </row>
    <row r="378" spans="1:29" x14ac:dyDescent="0.2">
      <c r="A378" s="184"/>
      <c r="B378" s="184"/>
      <c r="C378" s="184">
        <v>10</v>
      </c>
      <c r="D378" s="184">
        <f t="shared" si="17"/>
        <v>5003</v>
      </c>
      <c r="E378" s="184">
        <v>1009</v>
      </c>
      <c r="F378" s="184" t="s">
        <v>662</v>
      </c>
      <c r="G378" s="16" t="s">
        <v>8</v>
      </c>
      <c r="H378" s="16" t="s">
        <v>26</v>
      </c>
      <c r="I378" s="16" t="s">
        <v>29</v>
      </c>
      <c r="J378" s="16" t="s">
        <v>33</v>
      </c>
      <c r="K378" s="16"/>
      <c r="L378" s="16"/>
      <c r="M378" s="16"/>
      <c r="N378" s="16" t="str">
        <f>IF(ISERROR(VLOOKUP($P378,#REF!,4,FALSE)),"",(VLOOKUP($P378,#REF!,4,FALSE)))</f>
        <v/>
      </c>
      <c r="O378" s="16" t="str">
        <f>IF(ISERROR(VLOOKUP($P378,#REF!,34,FALSE)),"",(VLOOKUP($P378,#REF!,34,FALSE)))</f>
        <v/>
      </c>
      <c r="P378" s="16" t="s">
        <v>909</v>
      </c>
      <c r="Q378" s="16" t="e">
        <f>VLOOKUP(C378,'functional class'!B:E,3,FALSE)</f>
        <v>#N/A</v>
      </c>
      <c r="R378" s="16" t="str">
        <f>IF(ISERROR(VLOOKUP($T378,'Funding 5.4'!$A:$BP,3,FALSE)),"",(VLOOKUP($T378,'Funding 5.4'!$A:$BP,3,FALSE)))</f>
        <v>FD001003001002000000000000000000000000</v>
      </c>
      <c r="S378" s="16" t="str">
        <f>IF(ISERROR(VLOOKUP($T378,'Funding 5.4'!$A:$BP,35,FALSE)),"",(VLOOKUP($T378,'Funding 5.4'!$A:$BP,35,FALSE)))</f>
        <v>5692f970-c29c-4044-80d7-1bcdbdd34348</v>
      </c>
      <c r="T378" s="16" t="s">
        <v>1087</v>
      </c>
      <c r="U378" s="16" t="str">
        <f>IF(F378="gains/losses",IF(ISERROR(VLOOKUP(W378,'item gains&amp;losses'!A:EV,3,FALSE)),"",VLOOKUP(W378,'item gains&amp;losses'!A:EV,3,FALSE)),IF(F378="I",IF(ISERROR(VLOOKUP(W378,'item rev'!A:EV,3,FALSE)),"",VLOOKUP(W378,'item rev'!A:EV,3,FALSE)),IF(F378="e",IF(ISERROR(VLOOKUP(W378,'item exp'!A:BQ,3,FALSE)),"",VLOOKUP(W378,'item exp'!A:BQ,3,FALSE)))))</f>
        <v>IE005002001005011003000000000000000000</v>
      </c>
      <c r="V378" s="16" t="str">
        <f>IF($F378="gains/losses",IF(ISERROR(VLOOKUP($W378,'item gains&amp;losses'!$A:$EV,35,FALSE)),"",VLOOKUP($W378,'item gains&amp;losses'!$A:$EV,35,FALSE)),IF($F378="I",IF(ISERROR(VLOOKUP($W378,'item rev'!$A:$EV,34,FALSE)),"",VLOOKUP($W378,'item rev'!$A:$EV,34,FALSE)),IF($F378="e",IF(ISERROR(VLOOKUP($W378,'item exp'!$A:$BQ,35,FALSE)),"",VLOOKUP($W378,'item exp'!$A:$BQ,35,FALSE)))))</f>
        <v>f8db0224-cc9c-4958-84fa-66e56aa82574</v>
      </c>
      <c r="W378" s="16" t="str">
        <f>VLOOKUP(E378,'items list'!B:D,3,FALSE)</f>
        <v>Expenditure: Employee Related Cost  - Municipal Staff : Salaries, Wages and Allowances - Allowances: Service Related Benefits - Bonus</v>
      </c>
      <c r="X378" s="16" t="str">
        <f>IF(ISERROR(VLOOKUP($Z378,'reg ind'!$A:$AI,3,FALSE)),"",(VLOOKUP($Z378,'reg ind'!$A:$AI,3,FALSE)))</f>
        <v>RX002003001002003003006001000000000000</v>
      </c>
      <c r="Y378" s="16" t="str">
        <f>IF(ISERROR(VLOOKUP($Z378,'reg ind'!$A:$AI,35,FALSE)),"",(VLOOKUP($Z378,'reg ind'!$A:$AI,35,FALSE)))</f>
        <v>f2564b3b-f64a-4df4-9e78-f1a994736e35</v>
      </c>
      <c r="Z378" s="16" t="s">
        <v>4358</v>
      </c>
      <c r="AA378" s="16" t="str">
        <f>IF(ISERROR(VLOOKUP($AC378,costing!$A:$BP,3,FALSE)),"",(VLOOKUP($AC378,costing!$A:$BP,3,FALSE)))</f>
        <v>CO002004000000000000000000000000000000</v>
      </c>
      <c r="AB378" s="16" t="str">
        <f>IF(ISERROR(VLOOKUP($AC378,costing!$A:$BP,35,FALSE)),"",(VLOOKUP($AC378,costing!$A:$BP,35,FALSE)))</f>
        <v>47c7ba65-c270-4a7f-91ba-3842eb629ddf</v>
      </c>
      <c r="AC378" s="16" t="s">
        <v>4368</v>
      </c>
    </row>
    <row r="379" spans="1:29" x14ac:dyDescent="0.2">
      <c r="A379" s="184">
        <v>111101003</v>
      </c>
      <c r="B379" s="184">
        <v>11</v>
      </c>
      <c r="C379" s="184">
        <v>10</v>
      </c>
      <c r="D379" s="184">
        <f>D374+1</f>
        <v>5003</v>
      </c>
      <c r="E379" s="184">
        <v>1010</v>
      </c>
      <c r="F379" s="184" t="s">
        <v>662</v>
      </c>
      <c r="G379" s="16" t="s">
        <v>23</v>
      </c>
      <c r="H379" s="16" t="s">
        <v>26</v>
      </c>
      <c r="I379" s="16" t="s">
        <v>29</v>
      </c>
      <c r="J379" s="16" t="s">
        <v>33</v>
      </c>
      <c r="K379" s="16"/>
      <c r="L379" s="16"/>
      <c r="M379" s="16"/>
      <c r="N379" s="16" t="str">
        <f>IF(ISERROR(VLOOKUP($P379,#REF!,4,FALSE)),"",(VLOOKUP($P379,#REF!,4,FALSE)))</f>
        <v/>
      </c>
      <c r="O379" s="16" t="str">
        <f>IF(ISERROR(VLOOKUP($P379,#REF!,34,FALSE)),"",(VLOOKUP($P379,#REF!,34,FALSE)))</f>
        <v/>
      </c>
      <c r="P379" s="16" t="s">
        <v>909</v>
      </c>
      <c r="Q379" s="16" t="e">
        <f>VLOOKUP(C379,'functional class'!B:E,3,FALSE)</f>
        <v>#N/A</v>
      </c>
      <c r="R379" s="16" t="str">
        <f>IF(ISERROR(VLOOKUP($T379,'Funding 5.4'!$A:$BP,3,FALSE)),"",(VLOOKUP($T379,'Funding 5.4'!$A:$BP,3,FALSE)))</f>
        <v>FD001003001002000000000000000000000000</v>
      </c>
      <c r="S379" s="16" t="str">
        <f>IF(ISERROR(VLOOKUP($T379,'Funding 5.4'!$A:$BP,35,FALSE)),"",(VLOOKUP($T379,'Funding 5.4'!$A:$BP,35,FALSE)))</f>
        <v>5692f970-c29c-4044-80d7-1bcdbdd34348</v>
      </c>
      <c r="T379" s="16" t="s">
        <v>1087</v>
      </c>
      <c r="U379" s="16" t="str">
        <f>IF(F379="gains/losses",IF(ISERROR(VLOOKUP(W379,'item gains&amp;losses'!A:EV,3,FALSE)),"",VLOOKUP(W379,'item gains&amp;losses'!A:EV,3,FALSE)),IF(F379="I",IF(ISERROR(VLOOKUP(W379,'item rev'!A:EV,3,FALSE)),"",VLOOKUP(W379,'item rev'!A:EV,3,FALSE)),IF(F379="e",IF(ISERROR(VLOOKUP(W379,'item exp'!A:BQ,3,FALSE)),"",VLOOKUP(W379,'item exp'!A:BQ,3,FALSE)))))</f>
        <v>IE005001001001005009000000000000000000</v>
      </c>
      <c r="V379" s="16" t="str">
        <f>IF($F379="gains/losses",IF(ISERROR(VLOOKUP($W379,'item gains&amp;losses'!$A:$EV,35,FALSE)),"",VLOOKUP($W379,'item gains&amp;losses'!$A:$EV,35,FALSE)),IF($F379="I",IF(ISERROR(VLOOKUP($W379,'item rev'!$A:$EV,34,FALSE)),"",VLOOKUP($W379,'item rev'!$A:$EV,34,FALSE)),IF($F379="e",IF(ISERROR(VLOOKUP($W379,'item exp'!$A:$BQ,35,FALSE)),"",VLOOKUP($W379,'item exp'!$A:$BQ,35,FALSE)))))</f>
        <v>a2487493-53fc-487a-abe8-5d40a6d49a1d</v>
      </c>
      <c r="W379" s="16" t="str">
        <f>VLOOKUP(E379,'items list'!B:D,3,FALSE)</f>
        <v>Expenditure: Employee Related Cost  - Senior Management: Designation - Salaries and Allowances: Allowance - Acting and Post Related Allowances</v>
      </c>
      <c r="X379" s="16" t="str">
        <f>IF(ISERROR(VLOOKUP($Z379,'reg ind'!$A:$AI,3,FALSE)),"",(VLOOKUP($Z379,'reg ind'!$A:$AI,3,FALSE)))</f>
        <v>RX002003001002003003006001000000000000</v>
      </c>
      <c r="Y379" s="16" t="str">
        <f>IF(ISERROR(VLOOKUP($Z379,'reg ind'!$A:$AI,35,FALSE)),"",(VLOOKUP($Z379,'reg ind'!$A:$AI,35,FALSE)))</f>
        <v>f2564b3b-f64a-4df4-9e78-f1a994736e35</v>
      </c>
      <c r="Z379" s="16" t="s">
        <v>4358</v>
      </c>
      <c r="AA379" s="16" t="str">
        <f>IF(ISERROR(VLOOKUP($AC379,costing!$A:$BP,3,FALSE)),"",(VLOOKUP($AC379,costing!$A:$BP,3,FALSE)))</f>
        <v>CO002004000000000000000000000000000000</v>
      </c>
      <c r="AB379" s="16" t="str">
        <f>IF(ISERROR(VLOOKUP($AC379,costing!$A:$BP,35,FALSE)),"",(VLOOKUP($AC379,costing!$A:$BP,35,FALSE)))</f>
        <v>47c7ba65-c270-4a7f-91ba-3842eb629ddf</v>
      </c>
      <c r="AC379" s="16" t="s">
        <v>4368</v>
      </c>
    </row>
    <row r="380" spans="1:29" x14ac:dyDescent="0.2">
      <c r="A380" s="184"/>
      <c r="B380" s="184"/>
      <c r="C380" s="184">
        <v>10</v>
      </c>
      <c r="D380" s="184">
        <f t="shared" ref="D380:D382" si="18">D375+1</f>
        <v>5003</v>
      </c>
      <c r="E380" s="184">
        <v>1011</v>
      </c>
      <c r="F380" s="184" t="s">
        <v>662</v>
      </c>
      <c r="G380" s="16" t="s">
        <v>23</v>
      </c>
      <c r="H380" s="16" t="s">
        <v>26</v>
      </c>
      <c r="I380" s="16" t="s">
        <v>29</v>
      </c>
      <c r="J380" s="16" t="s">
        <v>33</v>
      </c>
      <c r="K380" s="16"/>
      <c r="L380" s="16"/>
      <c r="M380" s="16"/>
      <c r="N380" s="16" t="str">
        <f>IF(ISERROR(VLOOKUP($P380,#REF!,4,FALSE)),"",(VLOOKUP($P380,#REF!,4,FALSE)))</f>
        <v/>
      </c>
      <c r="O380" s="16" t="str">
        <f>IF(ISERROR(VLOOKUP($P380,#REF!,34,FALSE)),"",(VLOOKUP($P380,#REF!,34,FALSE)))</f>
        <v/>
      </c>
      <c r="P380" s="16" t="s">
        <v>909</v>
      </c>
      <c r="Q380" s="16" t="e">
        <f>VLOOKUP(C380,'functional class'!B:E,3,FALSE)</f>
        <v>#N/A</v>
      </c>
      <c r="R380" s="16" t="str">
        <f>IF(ISERROR(VLOOKUP($T380,'Funding 5.4'!$A:$BP,3,FALSE)),"",(VLOOKUP($T380,'Funding 5.4'!$A:$BP,3,FALSE)))</f>
        <v>FD001003001002000000000000000000000000</v>
      </c>
      <c r="S380" s="16" t="str">
        <f>IF(ISERROR(VLOOKUP($T380,'Funding 5.4'!$A:$BP,35,FALSE)),"",(VLOOKUP($T380,'Funding 5.4'!$A:$BP,35,FALSE)))</f>
        <v>5692f970-c29c-4044-80d7-1bcdbdd34348</v>
      </c>
      <c r="T380" s="16" t="s">
        <v>1087</v>
      </c>
      <c r="U380" s="16" t="str">
        <f>IF(F380="gains/losses",IF(ISERROR(VLOOKUP(W380,'item gains&amp;losses'!A:EV,3,FALSE)),"",VLOOKUP(W380,'item gains&amp;losses'!A:EV,3,FALSE)),IF(F380="I",IF(ISERROR(VLOOKUP(W380,'item rev'!A:EV,3,FALSE)),"",VLOOKUP(W380,'item rev'!A:EV,3,FALSE)),IF(F380="e",IF(ISERROR(VLOOKUP(W380,'item exp'!A:BQ,3,FALSE)),"",VLOOKUP(W380,'item exp'!A:BQ,3,FALSE)))))</f>
        <v>IE005001001001005010000000000000000000</v>
      </c>
      <c r="V380" s="16" t="str">
        <f>IF($F380="gains/losses",IF(ISERROR(VLOOKUP($W380,'item gains&amp;losses'!$A:$EV,35,FALSE)),"",VLOOKUP($W380,'item gains&amp;losses'!$A:$EV,35,FALSE)),IF($F380="I",IF(ISERROR(VLOOKUP($W380,'item rev'!$A:$EV,34,FALSE)),"",VLOOKUP($W380,'item rev'!$A:$EV,34,FALSE)),IF($F380="e",IF(ISERROR(VLOOKUP($W380,'item exp'!$A:$BQ,35,FALSE)),"",VLOOKUP($W380,'item exp'!$A:$BQ,35,FALSE)))))</f>
        <v>39e7fea1-7ee5-4b18-8865-7e03a5bb3ce4</v>
      </c>
      <c r="W380" s="16" t="str">
        <f>VLOOKUP(E380,'items list'!B:D,3,FALSE)</f>
        <v>Expenditure: Employee Related Cost  - Senior Management: Designation - Salaries and Allowances: Allowance - Acting:  Cost Capitalised to PPE (Credit Account)</v>
      </c>
      <c r="X380" s="16" t="str">
        <f>IF(ISERROR(VLOOKUP($Z380,'reg ind'!$A:$AI,3,FALSE)),"",(VLOOKUP($Z380,'reg ind'!$A:$AI,3,FALSE)))</f>
        <v>RX002003001002003003006001000000000000</v>
      </c>
      <c r="Y380" s="16" t="str">
        <f>IF(ISERROR(VLOOKUP($Z380,'reg ind'!$A:$AI,35,FALSE)),"",(VLOOKUP($Z380,'reg ind'!$A:$AI,35,FALSE)))</f>
        <v>f2564b3b-f64a-4df4-9e78-f1a994736e35</v>
      </c>
      <c r="Z380" s="16" t="s">
        <v>4358</v>
      </c>
      <c r="AA380" s="16" t="str">
        <f>IF(ISERROR(VLOOKUP($AC380,costing!$A:$BP,3,FALSE)),"",(VLOOKUP($AC380,costing!$A:$BP,3,FALSE)))</f>
        <v>CO002004000000000000000000000000000000</v>
      </c>
      <c r="AB380" s="16" t="str">
        <f>IF(ISERROR(VLOOKUP($AC380,costing!$A:$BP,35,FALSE)),"",(VLOOKUP($AC380,costing!$A:$BP,35,FALSE)))</f>
        <v>47c7ba65-c270-4a7f-91ba-3842eb629ddf</v>
      </c>
      <c r="AC380" s="16" t="s">
        <v>4368</v>
      </c>
    </row>
    <row r="381" spans="1:29" x14ac:dyDescent="0.2">
      <c r="A381" s="184"/>
      <c r="B381" s="184"/>
      <c r="C381" s="184">
        <v>10</v>
      </c>
      <c r="D381" s="184">
        <f t="shared" si="18"/>
        <v>5003</v>
      </c>
      <c r="E381" s="184">
        <v>1012</v>
      </c>
      <c r="F381" s="184" t="s">
        <v>662</v>
      </c>
      <c r="G381" s="16" t="s">
        <v>23</v>
      </c>
      <c r="H381" s="16" t="s">
        <v>26</v>
      </c>
      <c r="I381" s="16" t="s">
        <v>29</v>
      </c>
      <c r="J381" s="16" t="s">
        <v>33</v>
      </c>
      <c r="K381" s="16"/>
      <c r="L381" s="16"/>
      <c r="M381" s="16"/>
      <c r="N381" s="16" t="str">
        <f>IF(ISERROR(VLOOKUP($P381,#REF!,4,FALSE)),"",(VLOOKUP($P381,#REF!,4,FALSE)))</f>
        <v/>
      </c>
      <c r="O381" s="16" t="str">
        <f>IF(ISERROR(VLOOKUP($P381,#REF!,34,FALSE)),"",(VLOOKUP($P381,#REF!,34,FALSE)))</f>
        <v/>
      </c>
      <c r="P381" s="16" t="s">
        <v>909</v>
      </c>
      <c r="Q381" s="16" t="e">
        <f>VLOOKUP(C381,'functional class'!B:E,3,FALSE)</f>
        <v>#N/A</v>
      </c>
      <c r="R381" s="16" t="str">
        <f>IF(ISERROR(VLOOKUP($T381,'Funding 5.4'!$A:$BP,3,FALSE)),"",(VLOOKUP($T381,'Funding 5.4'!$A:$BP,3,FALSE)))</f>
        <v>FD001003001002000000000000000000000000</v>
      </c>
      <c r="S381" s="16" t="str">
        <f>IF(ISERROR(VLOOKUP($T381,'Funding 5.4'!$A:$BP,35,FALSE)),"",(VLOOKUP($T381,'Funding 5.4'!$A:$BP,35,FALSE)))</f>
        <v>5692f970-c29c-4044-80d7-1bcdbdd34348</v>
      </c>
      <c r="T381" s="16" t="s">
        <v>1087</v>
      </c>
      <c r="U381" s="16" t="str">
        <f>IF(F381="gains/losses",IF(ISERROR(VLOOKUP(W381,'item gains&amp;losses'!A:EV,3,FALSE)),"",VLOOKUP(W381,'item gains&amp;losses'!A:EV,3,FALSE)),IF(F381="I",IF(ISERROR(VLOOKUP(W381,'item rev'!A:EV,3,FALSE)),"",VLOOKUP(W381,'item rev'!A:EV,3,FALSE)),IF(F381="e",IF(ISERROR(VLOOKUP(W381,'item exp'!A:BQ,3,FALSE)),"",VLOOKUP(W381,'item exp'!A:BQ,3,FALSE)))))</f>
        <v>IE005002001005011002000000000000000000</v>
      </c>
      <c r="V381" s="16" t="str">
        <f>IF($F381="gains/losses",IF(ISERROR(VLOOKUP($W381,'item gains&amp;losses'!$A:$EV,35,FALSE)),"",VLOOKUP($W381,'item gains&amp;losses'!$A:$EV,35,FALSE)),IF($F381="I",IF(ISERROR(VLOOKUP($W381,'item rev'!$A:$EV,34,FALSE)),"",VLOOKUP($W381,'item rev'!$A:$EV,34,FALSE)),IF($F381="e",IF(ISERROR(VLOOKUP($W381,'item exp'!$A:$BQ,35,FALSE)),"",VLOOKUP($W381,'item exp'!$A:$BQ,35,FALSE)))))</f>
        <v>00897d04-2beb-4dd8-9f03-138685c5a333</v>
      </c>
      <c r="W381" s="16" t="str">
        <f>VLOOKUP(E381,'items list'!B:D,3,FALSE)</f>
        <v>Expenditure: Employee Related Cost  - Municipal Staff : Salaries, Wages and Allowances - Allowances: Service Related Benefits - Acting and Post Related Allowances</v>
      </c>
      <c r="X381" s="16" t="str">
        <f>IF(ISERROR(VLOOKUP($Z381,'reg ind'!$A:$AI,3,FALSE)),"",(VLOOKUP($Z381,'reg ind'!$A:$AI,3,FALSE)))</f>
        <v>RX002003001002003003006001000000000000</v>
      </c>
      <c r="Y381" s="16" t="str">
        <f>IF(ISERROR(VLOOKUP($Z381,'reg ind'!$A:$AI,35,FALSE)),"",(VLOOKUP($Z381,'reg ind'!$A:$AI,35,FALSE)))</f>
        <v>f2564b3b-f64a-4df4-9e78-f1a994736e35</v>
      </c>
      <c r="Z381" s="16" t="s">
        <v>4358</v>
      </c>
      <c r="AA381" s="16" t="str">
        <f>IF(ISERROR(VLOOKUP($AC381,costing!$A:$BP,3,FALSE)),"",(VLOOKUP($AC381,costing!$A:$BP,3,FALSE)))</f>
        <v>CO002004000000000000000000000000000000</v>
      </c>
      <c r="AB381" s="16" t="str">
        <f>IF(ISERROR(VLOOKUP($AC381,costing!$A:$BP,35,FALSE)),"",(VLOOKUP($AC381,costing!$A:$BP,35,FALSE)))</f>
        <v>47c7ba65-c270-4a7f-91ba-3842eb629ddf</v>
      </c>
      <c r="AC381" s="16" t="s">
        <v>4368</v>
      </c>
    </row>
    <row r="382" spans="1:29" x14ac:dyDescent="0.2">
      <c r="A382" s="184"/>
      <c r="B382" s="184"/>
      <c r="C382" s="184">
        <v>10</v>
      </c>
      <c r="D382" s="184">
        <f t="shared" si="18"/>
        <v>5003</v>
      </c>
      <c r="E382" s="184">
        <v>1013</v>
      </c>
      <c r="F382" s="184" t="s">
        <v>662</v>
      </c>
      <c r="G382" s="16" t="s">
        <v>23</v>
      </c>
      <c r="H382" s="16" t="s">
        <v>26</v>
      </c>
      <c r="I382" s="16" t="s">
        <v>29</v>
      </c>
      <c r="J382" s="16" t="s">
        <v>33</v>
      </c>
      <c r="K382" s="16"/>
      <c r="L382" s="16"/>
      <c r="M382" s="16"/>
      <c r="N382" s="16" t="str">
        <f>IF(ISERROR(VLOOKUP($P382,#REF!,4,FALSE)),"",(VLOOKUP($P382,#REF!,4,FALSE)))</f>
        <v/>
      </c>
      <c r="O382" s="16" t="str">
        <f>IF(ISERROR(VLOOKUP($P382,#REF!,34,FALSE)),"",(VLOOKUP($P382,#REF!,34,FALSE)))</f>
        <v/>
      </c>
      <c r="P382" s="16" t="s">
        <v>909</v>
      </c>
      <c r="Q382" s="16" t="e">
        <f>VLOOKUP(C382,'functional class'!B:E,3,FALSE)</f>
        <v>#N/A</v>
      </c>
      <c r="R382" s="16" t="str">
        <f>IF(ISERROR(VLOOKUP($T382,'Funding 5.4'!$A:$BP,3,FALSE)),"",(VLOOKUP($T382,'Funding 5.4'!$A:$BP,3,FALSE)))</f>
        <v>FD001003001002000000000000000000000000</v>
      </c>
      <c r="S382" s="16" t="str">
        <f>IF(ISERROR(VLOOKUP($T382,'Funding 5.4'!$A:$BP,35,FALSE)),"",(VLOOKUP($T382,'Funding 5.4'!$A:$BP,35,FALSE)))</f>
        <v>5692f970-c29c-4044-80d7-1bcdbdd34348</v>
      </c>
      <c r="T382" s="16" t="s">
        <v>1087</v>
      </c>
      <c r="U382" s="16" t="str">
        <f>IF(F382="gains/losses",IF(ISERROR(VLOOKUP(W382,'item gains&amp;losses'!A:EV,3,FALSE)),"",VLOOKUP(W382,'item gains&amp;losses'!A:EV,3,FALSE)),IF(F382="I",IF(ISERROR(VLOOKUP(W382,'item rev'!A:EV,3,FALSE)),"",VLOOKUP(W382,'item rev'!A:EV,3,FALSE)),IF(F382="e",IF(ISERROR(VLOOKUP(W382,'item exp'!A:BQ,3,FALSE)),"",VLOOKUP(W382,'item exp'!A:BQ,3,FALSE)))))</f>
        <v>IE005002001005011001000000000000000000</v>
      </c>
      <c r="V382" s="16" t="str">
        <f>IF($F382="gains/losses",IF(ISERROR(VLOOKUP($W382,'item gains&amp;losses'!$A:$EV,35,FALSE)),"",VLOOKUP($W382,'item gains&amp;losses'!$A:$EV,35,FALSE)),IF($F382="I",IF(ISERROR(VLOOKUP($W382,'item rev'!$A:$EV,34,FALSE)),"",VLOOKUP($W382,'item rev'!$A:$EV,34,FALSE)),IF($F382="e",IF(ISERROR(VLOOKUP($W382,'item exp'!$A:$BQ,35,FALSE)),"",VLOOKUP($W382,'item exp'!$A:$BQ,35,FALSE)))))</f>
        <v>274a2c93-d4d5-4b60-8942-3b703528605d</v>
      </c>
      <c r="W382" s="16" t="str">
        <f>VLOOKUP(E382,'items list'!B:D,3,FALSE)</f>
        <v>Expenditure: Employee Related Cost  - Municipal Staff : Salaries, Wages and Allowances - Allowances: Service Related Benefits - Cost Capitalised to PPE (Credit Account)</v>
      </c>
      <c r="X382" s="16" t="str">
        <f>IF(ISERROR(VLOOKUP($Z382,'reg ind'!$A:$AI,3,FALSE)),"",(VLOOKUP($Z382,'reg ind'!$A:$AI,3,FALSE)))</f>
        <v>RX002003001002003003006001000000000000</v>
      </c>
      <c r="Y382" s="16" t="str">
        <f>IF(ISERROR(VLOOKUP($Z382,'reg ind'!$A:$AI,35,FALSE)),"",(VLOOKUP($Z382,'reg ind'!$A:$AI,35,FALSE)))</f>
        <v>f2564b3b-f64a-4df4-9e78-f1a994736e35</v>
      </c>
      <c r="Z382" s="16" t="s">
        <v>4358</v>
      </c>
      <c r="AA382" s="16" t="str">
        <f>IF(ISERROR(VLOOKUP($AC382,costing!$A:$BP,3,FALSE)),"",(VLOOKUP($AC382,costing!$A:$BP,3,FALSE)))</f>
        <v>CO002004000000000000000000000000000000</v>
      </c>
      <c r="AB382" s="16" t="str">
        <f>IF(ISERROR(VLOOKUP($AC382,costing!$A:$BP,35,FALSE)),"",(VLOOKUP($AC382,costing!$A:$BP,35,FALSE)))</f>
        <v>47c7ba65-c270-4a7f-91ba-3842eb629ddf</v>
      </c>
      <c r="AC382" s="16" t="s">
        <v>4368</v>
      </c>
    </row>
    <row r="383" spans="1:29" x14ac:dyDescent="0.2">
      <c r="A383" s="184">
        <f>A379+1</f>
        <v>111101004</v>
      </c>
      <c r="B383" s="184">
        <v>11</v>
      </c>
      <c r="C383" s="184">
        <v>10</v>
      </c>
      <c r="D383" s="184">
        <f>D379+1</f>
        <v>5004</v>
      </c>
      <c r="E383" s="184">
        <v>1014</v>
      </c>
      <c r="F383" s="184" t="s">
        <v>662</v>
      </c>
      <c r="G383" s="16" t="s">
        <v>9</v>
      </c>
      <c r="H383" s="16" t="s">
        <v>26</v>
      </c>
      <c r="I383" s="16" t="s">
        <v>29</v>
      </c>
      <c r="J383" s="16" t="s">
        <v>33</v>
      </c>
      <c r="K383" s="16"/>
      <c r="L383" s="16"/>
      <c r="M383" s="16"/>
      <c r="N383" s="16" t="str">
        <f>IF(ISERROR(VLOOKUP($P383,#REF!,4,FALSE)),"",(VLOOKUP($P383,#REF!,4,FALSE)))</f>
        <v/>
      </c>
      <c r="O383" s="16" t="str">
        <f>IF(ISERROR(VLOOKUP($P383,#REF!,34,FALSE)),"",(VLOOKUP($P383,#REF!,34,FALSE)))</f>
        <v/>
      </c>
      <c r="P383" s="16" t="s">
        <v>909</v>
      </c>
      <c r="Q383" s="16" t="e">
        <f>VLOOKUP(C383,'functional class'!B:E,3,FALSE)</f>
        <v>#N/A</v>
      </c>
      <c r="R383" s="16" t="str">
        <f>IF(ISERROR(VLOOKUP($T383,'Funding 5.4'!$A:$BP,3,FALSE)),"",(VLOOKUP($T383,'Funding 5.4'!$A:$BP,3,FALSE)))</f>
        <v>FD001003001002000000000000000000000000</v>
      </c>
      <c r="S383" s="16" t="str">
        <f>IF(ISERROR(VLOOKUP($T383,'Funding 5.4'!$A:$BP,35,FALSE)),"",(VLOOKUP($T383,'Funding 5.4'!$A:$BP,35,FALSE)))</f>
        <v>5692f970-c29c-4044-80d7-1bcdbdd34348</v>
      </c>
      <c r="T383" s="16" t="s">
        <v>1087</v>
      </c>
      <c r="U383" s="16" t="str">
        <f>IF(F383="gains/losses",IF(ISERROR(VLOOKUP(W383,'item gains&amp;losses'!A:EV,3,FALSE)),"",VLOOKUP(W383,'item gains&amp;losses'!A:EV,3,FALSE)),IF(F383="I",IF(ISERROR(VLOOKUP(W383,'item rev'!A:EV,3,FALSE)),"",VLOOKUP(W383,'item rev'!A:EV,3,FALSE)),IF(F383="e",IF(ISERROR(VLOOKUP(W383,'item exp'!A:BQ,3,FALSE)),"",VLOOKUP(W383,'item exp'!A:BQ,3,FALSE)))))</f>
        <v>IE005001001002003000000000000000000000</v>
      </c>
      <c r="V383" s="16" t="str">
        <f>IF($F383="gains/losses",IF(ISERROR(VLOOKUP($W383,'item gains&amp;losses'!$A:$EV,35,FALSE)),"",VLOOKUP($W383,'item gains&amp;losses'!$A:$EV,35,FALSE)),IF($F383="I",IF(ISERROR(VLOOKUP($W383,'item rev'!$A:$EV,34,FALSE)),"",VLOOKUP($W383,'item rev'!$A:$EV,34,FALSE)),IF($F383="e",IF(ISERROR(VLOOKUP($W383,'item exp'!$A:$BQ,35,FALSE)),"",VLOOKUP($W383,'item exp'!$A:$BQ,35,FALSE)))))</f>
        <v>f12b88dc-0bf6-4bae-a17e-bb82d2d8055a</v>
      </c>
      <c r="W383" s="16" t="str">
        <f>VLOOKUP(E383,'items list'!B:D,3,FALSE)</f>
        <v xml:space="preserve">Expenditure: Employee Related Cost  - Senior Management: Designation - Social Contributions: Pension </v>
      </c>
      <c r="X383" s="16" t="str">
        <f>IF(ISERROR(VLOOKUP($Z383,'reg ind'!$A:$AI,3,FALSE)),"",(VLOOKUP($Z383,'reg ind'!$A:$AI,3,FALSE)))</f>
        <v>RX002003001002003003006001000000000000</v>
      </c>
      <c r="Y383" s="16" t="str">
        <f>IF(ISERROR(VLOOKUP($Z383,'reg ind'!$A:$AI,35,FALSE)),"",(VLOOKUP($Z383,'reg ind'!$A:$AI,35,FALSE)))</f>
        <v>f2564b3b-f64a-4df4-9e78-f1a994736e35</v>
      </c>
      <c r="Z383" s="16" t="s">
        <v>4358</v>
      </c>
      <c r="AA383" s="16" t="str">
        <f>IF(ISERROR(VLOOKUP($AC383,costing!$A:$BP,3,FALSE)),"",(VLOOKUP($AC383,costing!$A:$BP,3,FALSE)))</f>
        <v>CO002004000000000000000000000000000000</v>
      </c>
      <c r="AB383" s="16" t="str">
        <f>IF(ISERROR(VLOOKUP($AC383,costing!$A:$BP,35,FALSE)),"",(VLOOKUP($AC383,costing!$A:$BP,35,FALSE)))</f>
        <v>47c7ba65-c270-4a7f-91ba-3842eb629ddf</v>
      </c>
      <c r="AC383" s="16" t="s">
        <v>4368</v>
      </c>
    </row>
    <row r="384" spans="1:29" x14ac:dyDescent="0.2">
      <c r="A384" s="184"/>
      <c r="B384" s="184"/>
      <c r="C384" s="184">
        <v>10</v>
      </c>
      <c r="D384" s="184">
        <f t="shared" ref="D384:D386" si="19">D380+1</f>
        <v>5004</v>
      </c>
      <c r="E384" s="184">
        <v>1015</v>
      </c>
      <c r="F384" s="184" t="s">
        <v>662</v>
      </c>
      <c r="G384" s="16" t="s">
        <v>9</v>
      </c>
      <c r="H384" s="16" t="s">
        <v>26</v>
      </c>
      <c r="I384" s="16" t="s">
        <v>29</v>
      </c>
      <c r="J384" s="16" t="s">
        <v>33</v>
      </c>
      <c r="K384" s="16"/>
      <c r="L384" s="16"/>
      <c r="M384" s="16"/>
      <c r="N384" s="16" t="str">
        <f>IF(ISERROR(VLOOKUP($P384,#REF!,4,FALSE)),"",(VLOOKUP($P384,#REF!,4,FALSE)))</f>
        <v/>
      </c>
      <c r="O384" s="16" t="str">
        <f>IF(ISERROR(VLOOKUP($P384,#REF!,34,FALSE)),"",(VLOOKUP($P384,#REF!,34,FALSE)))</f>
        <v/>
      </c>
      <c r="P384" s="16" t="s">
        <v>909</v>
      </c>
      <c r="Q384" s="16" t="e">
        <f>VLOOKUP(C384,'functional class'!B:E,3,FALSE)</f>
        <v>#N/A</v>
      </c>
      <c r="R384" s="16" t="str">
        <f>IF(ISERROR(VLOOKUP($T384,'Funding 5.4'!$A:$BP,3,FALSE)),"",(VLOOKUP($T384,'Funding 5.4'!$A:$BP,3,FALSE)))</f>
        <v>FD001003001002000000000000000000000000</v>
      </c>
      <c r="S384" s="16" t="str">
        <f>IF(ISERROR(VLOOKUP($T384,'Funding 5.4'!$A:$BP,35,FALSE)),"",(VLOOKUP($T384,'Funding 5.4'!$A:$BP,35,FALSE)))</f>
        <v>5692f970-c29c-4044-80d7-1bcdbdd34348</v>
      </c>
      <c r="T384" s="16" t="s">
        <v>1087</v>
      </c>
      <c r="U384" s="16" t="str">
        <f>IF(F384="gains/losses",IF(ISERROR(VLOOKUP(W384,'item gains&amp;losses'!A:EV,3,FALSE)),"",VLOOKUP(W384,'item gains&amp;losses'!A:EV,3,FALSE)),IF(F384="I",IF(ISERROR(VLOOKUP(W384,'item rev'!A:EV,3,FALSE)),"",VLOOKUP(W384,'item rev'!A:EV,3,FALSE)),IF(F384="e",IF(ISERROR(VLOOKUP(W384,'item exp'!A:BQ,3,FALSE)),"",VLOOKUP(W384,'item exp'!A:BQ,3,FALSE)))))</f>
        <v>IE005001001002007000000000000000000000</v>
      </c>
      <c r="V384" s="16" t="str">
        <f>IF($F384="gains/losses",IF(ISERROR(VLOOKUP($W384,'item gains&amp;losses'!$A:$EV,35,FALSE)),"",VLOOKUP($W384,'item gains&amp;losses'!$A:$EV,35,FALSE)),IF($F384="I",IF(ISERROR(VLOOKUP($W384,'item rev'!$A:$EV,34,FALSE)),"",VLOOKUP($W384,'item rev'!$A:$EV,34,FALSE)),IF($F384="e",IF(ISERROR(VLOOKUP($W384,'item exp'!$A:$BQ,35,FALSE)),"",VLOOKUP($W384,'item exp'!$A:$BQ,35,FALSE)))))</f>
        <v>de3403c8-4a5b-4537-aab1-f74a990f6f98</v>
      </c>
      <c r="W384" s="16" t="str">
        <f>VLOOKUP(E384,'items list'!B:D,3,FALSE)</f>
        <v>Expenditure: Employee Related Cost  - Senior Management: Designation - Social Contributions: Pension - Cost Capitalised to PPE (Credit Account)</v>
      </c>
      <c r="X384" s="16" t="str">
        <f>IF(ISERROR(VLOOKUP($Z384,'reg ind'!$A:$AI,3,FALSE)),"",(VLOOKUP($Z384,'reg ind'!$A:$AI,3,FALSE)))</f>
        <v>RX002003001002003003006001000000000000</v>
      </c>
      <c r="Y384" s="16" t="str">
        <f>IF(ISERROR(VLOOKUP($Z384,'reg ind'!$A:$AI,35,FALSE)),"",(VLOOKUP($Z384,'reg ind'!$A:$AI,35,FALSE)))</f>
        <v>f2564b3b-f64a-4df4-9e78-f1a994736e35</v>
      </c>
      <c r="Z384" s="16" t="s">
        <v>4358</v>
      </c>
      <c r="AA384" s="16" t="str">
        <f>IF(ISERROR(VLOOKUP($AC384,costing!$A:$BP,3,FALSE)),"",(VLOOKUP($AC384,costing!$A:$BP,3,FALSE)))</f>
        <v>CO002004000000000000000000000000000000</v>
      </c>
      <c r="AB384" s="16" t="str">
        <f>IF(ISERROR(VLOOKUP($AC384,costing!$A:$BP,35,FALSE)),"",(VLOOKUP($AC384,costing!$A:$BP,35,FALSE)))</f>
        <v>47c7ba65-c270-4a7f-91ba-3842eb629ddf</v>
      </c>
      <c r="AC384" s="16" t="s">
        <v>4368</v>
      </c>
    </row>
    <row r="385" spans="1:29" x14ac:dyDescent="0.2">
      <c r="A385" s="184"/>
      <c r="B385" s="184"/>
      <c r="C385" s="184">
        <v>10</v>
      </c>
      <c r="D385" s="184">
        <f t="shared" si="19"/>
        <v>5004</v>
      </c>
      <c r="E385" s="184">
        <v>1016</v>
      </c>
      <c r="F385" s="184" t="s">
        <v>662</v>
      </c>
      <c r="G385" s="16" t="s">
        <v>9</v>
      </c>
      <c r="H385" s="16" t="s">
        <v>26</v>
      </c>
      <c r="I385" s="16" t="s">
        <v>29</v>
      </c>
      <c r="J385" s="16" t="s">
        <v>33</v>
      </c>
      <c r="K385" s="16"/>
      <c r="L385" s="16"/>
      <c r="M385" s="16"/>
      <c r="N385" s="16" t="str">
        <f>IF(ISERROR(VLOOKUP($P385,#REF!,4,FALSE)),"",(VLOOKUP($P385,#REF!,4,FALSE)))</f>
        <v/>
      </c>
      <c r="O385" s="16" t="str">
        <f>IF(ISERROR(VLOOKUP($P385,#REF!,34,FALSE)),"",(VLOOKUP($P385,#REF!,34,FALSE)))</f>
        <v/>
      </c>
      <c r="P385" s="16" t="s">
        <v>909</v>
      </c>
      <c r="Q385" s="16" t="e">
        <f>VLOOKUP(C385,'functional class'!B:E,3,FALSE)</f>
        <v>#N/A</v>
      </c>
      <c r="R385" s="16" t="str">
        <f>IF(ISERROR(VLOOKUP($T385,'Funding 5.4'!$A:$BP,3,FALSE)),"",(VLOOKUP($T385,'Funding 5.4'!$A:$BP,3,FALSE)))</f>
        <v>FD001003001002000000000000000000000000</v>
      </c>
      <c r="S385" s="16" t="str">
        <f>IF(ISERROR(VLOOKUP($T385,'Funding 5.4'!$A:$BP,35,FALSE)),"",(VLOOKUP($T385,'Funding 5.4'!$A:$BP,35,FALSE)))</f>
        <v>5692f970-c29c-4044-80d7-1bcdbdd34348</v>
      </c>
      <c r="T385" s="16" t="s">
        <v>1087</v>
      </c>
      <c r="U385" s="16" t="str">
        <f>IF(F385="gains/losses",IF(ISERROR(VLOOKUP(W385,'item gains&amp;losses'!A:EV,3,FALSE)),"",VLOOKUP(W385,'item gains&amp;losses'!A:EV,3,FALSE)),IF(F385="I",IF(ISERROR(VLOOKUP(W385,'item rev'!A:EV,3,FALSE)),"",VLOOKUP(W385,'item rev'!A:EV,3,FALSE)),IF(F385="e",IF(ISERROR(VLOOKUP(W385,'item exp'!A:BQ,3,FALSE)),"",VLOOKUP(W385,'item exp'!A:BQ,3,FALSE)))))</f>
        <v>IE005002002005000000000000000000000000</v>
      </c>
      <c r="V385" s="16" t="str">
        <f>IF($F385="gains/losses",IF(ISERROR(VLOOKUP($W385,'item gains&amp;losses'!$A:$EV,35,FALSE)),"",VLOOKUP($W385,'item gains&amp;losses'!$A:$EV,35,FALSE)),IF($F385="I",IF(ISERROR(VLOOKUP($W385,'item rev'!$A:$EV,34,FALSE)),"",VLOOKUP($W385,'item rev'!$A:$EV,34,FALSE)),IF($F385="e",IF(ISERROR(VLOOKUP($W385,'item exp'!$A:$BQ,35,FALSE)),"",VLOOKUP($W385,'item exp'!$A:$BQ,35,FALSE)))))</f>
        <v>b6792f2f-0283-4a10-a1f9-87a50e1633f5</v>
      </c>
      <c r="W385" s="16" t="str">
        <f>VLOOKUP(E385,'items list'!B:D,3,FALSE)</f>
        <v xml:space="preserve">Expenditure: Employee Related Cost  - Municipal Staff : Social Contributions - Pension </v>
      </c>
      <c r="X385" s="16" t="str">
        <f>IF(ISERROR(VLOOKUP($Z385,'reg ind'!$A:$AI,3,FALSE)),"",(VLOOKUP($Z385,'reg ind'!$A:$AI,3,FALSE)))</f>
        <v>RX002003001002003003006001000000000000</v>
      </c>
      <c r="Y385" s="16" t="str">
        <f>IF(ISERROR(VLOOKUP($Z385,'reg ind'!$A:$AI,35,FALSE)),"",(VLOOKUP($Z385,'reg ind'!$A:$AI,35,FALSE)))</f>
        <v>f2564b3b-f64a-4df4-9e78-f1a994736e35</v>
      </c>
      <c r="Z385" s="16" t="s">
        <v>4358</v>
      </c>
      <c r="AA385" s="16" t="str">
        <f>IF(ISERROR(VLOOKUP($AC385,costing!$A:$BP,3,FALSE)),"",(VLOOKUP($AC385,costing!$A:$BP,3,FALSE)))</f>
        <v>CO002004000000000000000000000000000000</v>
      </c>
      <c r="AB385" s="16" t="str">
        <f>IF(ISERROR(VLOOKUP($AC385,costing!$A:$BP,35,FALSE)),"",(VLOOKUP($AC385,costing!$A:$BP,35,FALSE)))</f>
        <v>47c7ba65-c270-4a7f-91ba-3842eb629ddf</v>
      </c>
      <c r="AC385" s="16" t="s">
        <v>4368</v>
      </c>
    </row>
    <row r="386" spans="1:29" x14ac:dyDescent="0.2">
      <c r="A386" s="184"/>
      <c r="B386" s="184"/>
      <c r="C386" s="184">
        <v>10</v>
      </c>
      <c r="D386" s="184">
        <f t="shared" si="19"/>
        <v>5004</v>
      </c>
      <c r="E386" s="184">
        <v>1017</v>
      </c>
      <c r="F386" s="184" t="s">
        <v>662</v>
      </c>
      <c r="G386" s="16" t="s">
        <v>9</v>
      </c>
      <c r="H386" s="16" t="s">
        <v>26</v>
      </c>
      <c r="I386" s="16" t="s">
        <v>29</v>
      </c>
      <c r="J386" s="16" t="s">
        <v>33</v>
      </c>
      <c r="K386" s="16"/>
      <c r="L386" s="16"/>
      <c r="M386" s="16"/>
      <c r="N386" s="16" t="str">
        <f>IF(ISERROR(VLOOKUP($P386,#REF!,4,FALSE)),"",(VLOOKUP($P386,#REF!,4,FALSE)))</f>
        <v/>
      </c>
      <c r="O386" s="16" t="str">
        <f>IF(ISERROR(VLOOKUP($P386,#REF!,34,FALSE)),"",(VLOOKUP($P386,#REF!,34,FALSE)))</f>
        <v/>
      </c>
      <c r="P386" s="16" t="s">
        <v>909</v>
      </c>
      <c r="Q386" s="16" t="e">
        <f>VLOOKUP(C386,'functional class'!B:E,3,FALSE)</f>
        <v>#N/A</v>
      </c>
      <c r="R386" s="16" t="str">
        <f>IF(ISERROR(VLOOKUP($T386,'Funding 5.4'!$A:$BP,3,FALSE)),"",(VLOOKUP($T386,'Funding 5.4'!$A:$BP,3,FALSE)))</f>
        <v>FD001003001002000000000000000000000000</v>
      </c>
      <c r="S386" s="16" t="str">
        <f>IF(ISERROR(VLOOKUP($T386,'Funding 5.4'!$A:$BP,35,FALSE)),"",(VLOOKUP($T386,'Funding 5.4'!$A:$BP,35,FALSE)))</f>
        <v>5692f970-c29c-4044-80d7-1bcdbdd34348</v>
      </c>
      <c r="T386" s="16" t="s">
        <v>1087</v>
      </c>
      <c r="U386" s="16" t="str">
        <f>IF(F386="gains/losses",IF(ISERROR(VLOOKUP(W386,'item gains&amp;losses'!A:EV,3,FALSE)),"",VLOOKUP(W386,'item gains&amp;losses'!A:EV,3,FALSE)),IF(F386="I",IF(ISERROR(VLOOKUP(W386,'item rev'!A:EV,3,FALSE)),"",VLOOKUP(W386,'item rev'!A:EV,3,FALSE)),IF(F386="e",IF(ISERROR(VLOOKUP(W386,'item exp'!A:BQ,3,FALSE)),"",VLOOKUP(W386,'item exp'!A:BQ,3,FALSE)))))</f>
        <v>IE005002002001000000000000000000000000</v>
      </c>
      <c r="V386" s="16" t="str">
        <f>IF($F386="gains/losses",IF(ISERROR(VLOOKUP($W386,'item gains&amp;losses'!$A:$EV,35,FALSE)),"",VLOOKUP($W386,'item gains&amp;losses'!$A:$EV,35,FALSE)),IF($F386="I",IF(ISERROR(VLOOKUP($W386,'item rev'!$A:$EV,34,FALSE)),"",VLOOKUP($W386,'item rev'!$A:$EV,34,FALSE)),IF($F386="e",IF(ISERROR(VLOOKUP($W386,'item exp'!$A:$BQ,35,FALSE)),"",VLOOKUP($W386,'item exp'!$A:$BQ,35,FALSE)))))</f>
        <v>2e9f8192-659f-40b0-b167-7e4c233dda36</v>
      </c>
      <c r="W386" s="16" t="str">
        <f>VLOOKUP(E386,'items list'!B:D,3,FALSE)</f>
        <v>Expenditure: Employee Related Cost  - Municipal Staff : Social Contributions - Cost Capitalised to PPE (Credit Account)</v>
      </c>
      <c r="X386" s="16" t="str">
        <f>IF(ISERROR(VLOOKUP($Z386,'reg ind'!$A:$AI,3,FALSE)),"",(VLOOKUP($Z386,'reg ind'!$A:$AI,3,FALSE)))</f>
        <v>RX002003001002003003006001000000000000</v>
      </c>
      <c r="Y386" s="16" t="str">
        <f>IF(ISERROR(VLOOKUP($Z386,'reg ind'!$A:$AI,35,FALSE)),"",(VLOOKUP($Z386,'reg ind'!$A:$AI,35,FALSE)))</f>
        <v>f2564b3b-f64a-4df4-9e78-f1a994736e35</v>
      </c>
      <c r="Z386" s="16" t="s">
        <v>4358</v>
      </c>
      <c r="AA386" s="16" t="str">
        <f>IF(ISERROR(VLOOKUP($AC386,costing!$A:$BP,3,FALSE)),"",(VLOOKUP($AC386,costing!$A:$BP,3,FALSE)))</f>
        <v>CO002004000000000000000000000000000000</v>
      </c>
      <c r="AB386" s="16" t="str">
        <f>IF(ISERROR(VLOOKUP($AC386,costing!$A:$BP,35,FALSE)),"",(VLOOKUP($AC386,costing!$A:$BP,35,FALSE)))</f>
        <v>47c7ba65-c270-4a7f-91ba-3842eb629ddf</v>
      </c>
      <c r="AC386" s="16" t="s">
        <v>4368</v>
      </c>
    </row>
    <row r="387" spans="1:29" x14ac:dyDescent="0.2">
      <c r="A387" s="184">
        <f>A383+1</f>
        <v>111101005</v>
      </c>
      <c r="B387" s="184">
        <v>11</v>
      </c>
      <c r="C387" s="184">
        <v>10</v>
      </c>
      <c r="D387" s="184">
        <f>D383+1</f>
        <v>5005</v>
      </c>
      <c r="E387" s="184">
        <v>1018</v>
      </c>
      <c r="F387" s="184" t="s">
        <v>662</v>
      </c>
      <c r="G387" s="16" t="s">
        <v>10</v>
      </c>
      <c r="H387" s="16" t="s">
        <v>26</v>
      </c>
      <c r="I387" s="16" t="s">
        <v>29</v>
      </c>
      <c r="J387" s="16" t="s">
        <v>33</v>
      </c>
      <c r="K387" s="16"/>
      <c r="L387" s="16"/>
      <c r="M387" s="16"/>
      <c r="N387" s="16" t="str">
        <f>IF(ISERROR(VLOOKUP($P387,#REF!,4,FALSE)),"",(VLOOKUP($P387,#REF!,4,FALSE)))</f>
        <v/>
      </c>
      <c r="O387" s="16" t="str">
        <f>IF(ISERROR(VLOOKUP($P387,#REF!,34,FALSE)),"",(VLOOKUP($P387,#REF!,34,FALSE)))</f>
        <v/>
      </c>
      <c r="P387" s="16" t="s">
        <v>909</v>
      </c>
      <c r="Q387" s="16" t="e">
        <f>VLOOKUP(C387,'functional class'!B:E,3,FALSE)</f>
        <v>#N/A</v>
      </c>
      <c r="R387" s="16" t="str">
        <f>IF(ISERROR(VLOOKUP($T387,'Funding 5.4'!$A:$BP,3,FALSE)),"",(VLOOKUP($T387,'Funding 5.4'!$A:$BP,3,FALSE)))</f>
        <v>FD001003001002000000000000000000000000</v>
      </c>
      <c r="S387" s="16" t="str">
        <f>IF(ISERROR(VLOOKUP($T387,'Funding 5.4'!$A:$BP,35,FALSE)),"",(VLOOKUP($T387,'Funding 5.4'!$A:$BP,35,FALSE)))</f>
        <v>5692f970-c29c-4044-80d7-1bcdbdd34348</v>
      </c>
      <c r="T387" s="16" t="s">
        <v>1087</v>
      </c>
      <c r="U387" s="16" t="str">
        <f>IF(F387="gains/losses",IF(ISERROR(VLOOKUP(W387,'item gains&amp;losses'!A:EV,3,FALSE)),"",VLOOKUP(W387,'item gains&amp;losses'!A:EV,3,FALSE)),IF(F387="I",IF(ISERROR(VLOOKUP(W387,'item rev'!A:EV,3,FALSE)),"",VLOOKUP(W387,'item rev'!A:EV,3,FALSE)),IF(F387="e",IF(ISERROR(VLOOKUP(W387,'item exp'!A:BQ,3,FALSE)),"",VLOOKUP(W387,'item exp'!A:BQ,3,FALSE)))))</f>
        <v>IE005001001002002000000000000000000000</v>
      </c>
      <c r="V387" s="16" t="str">
        <f>IF($F387="gains/losses",IF(ISERROR(VLOOKUP($W387,'item gains&amp;losses'!$A:$EV,35,FALSE)),"",VLOOKUP($W387,'item gains&amp;losses'!$A:$EV,35,FALSE)),IF($F387="I",IF(ISERROR(VLOOKUP($W387,'item rev'!$A:$EV,34,FALSE)),"",VLOOKUP($W387,'item rev'!$A:$EV,34,FALSE)),IF($F387="e",IF(ISERROR(VLOOKUP($W387,'item exp'!$A:$BQ,35,FALSE)),"",VLOOKUP($W387,'item exp'!$A:$BQ,35,FALSE)))))</f>
        <v>ae0911d4-054c-4c5c-8fc6-a57fa7247db9</v>
      </c>
      <c r="W387" s="16" t="str">
        <f>VLOOKUP(E387,'items list'!B:D,3,FALSE)</f>
        <v xml:space="preserve">Expenditure: Employee Related Cost  - Senior Management: Designation - Social Contributions: Medical </v>
      </c>
      <c r="X387" s="16" t="str">
        <f>IF(ISERROR(VLOOKUP($Z387,'reg ind'!$A:$AI,3,FALSE)),"",(VLOOKUP($Z387,'reg ind'!$A:$AI,3,FALSE)))</f>
        <v>RX002003001002003003006001000000000000</v>
      </c>
      <c r="Y387" s="16" t="str">
        <f>IF(ISERROR(VLOOKUP($Z387,'reg ind'!$A:$AI,35,FALSE)),"",(VLOOKUP($Z387,'reg ind'!$A:$AI,35,FALSE)))</f>
        <v>f2564b3b-f64a-4df4-9e78-f1a994736e35</v>
      </c>
      <c r="Z387" s="16" t="s">
        <v>4358</v>
      </c>
      <c r="AA387" s="16" t="str">
        <f>IF(ISERROR(VLOOKUP($AC387,costing!$A:$BP,3,FALSE)),"",(VLOOKUP($AC387,costing!$A:$BP,3,FALSE)))</f>
        <v>CO002004000000000000000000000000000000</v>
      </c>
      <c r="AB387" s="16" t="str">
        <f>IF(ISERROR(VLOOKUP($AC387,costing!$A:$BP,35,FALSE)),"",(VLOOKUP($AC387,costing!$A:$BP,35,FALSE)))</f>
        <v>47c7ba65-c270-4a7f-91ba-3842eb629ddf</v>
      </c>
      <c r="AC387" s="16" t="s">
        <v>4368</v>
      </c>
    </row>
    <row r="388" spans="1:29" x14ac:dyDescent="0.2">
      <c r="A388" s="184"/>
      <c r="B388" s="184"/>
      <c r="C388" s="184">
        <v>10</v>
      </c>
      <c r="D388" s="184">
        <f t="shared" ref="D388:D390" si="20">D384+1</f>
        <v>5005</v>
      </c>
      <c r="E388" s="184">
        <v>1019</v>
      </c>
      <c r="F388" s="184" t="s">
        <v>662</v>
      </c>
      <c r="G388" s="16" t="s">
        <v>10</v>
      </c>
      <c r="H388" s="16" t="s">
        <v>26</v>
      </c>
      <c r="I388" s="16" t="s">
        <v>29</v>
      </c>
      <c r="J388" s="16" t="s">
        <v>33</v>
      </c>
      <c r="K388" s="16"/>
      <c r="L388" s="16"/>
      <c r="M388" s="16"/>
      <c r="N388" s="16" t="str">
        <f>IF(ISERROR(VLOOKUP($P388,#REF!,4,FALSE)),"",(VLOOKUP($P388,#REF!,4,FALSE)))</f>
        <v/>
      </c>
      <c r="O388" s="16" t="str">
        <f>IF(ISERROR(VLOOKUP($P388,#REF!,34,FALSE)),"",(VLOOKUP($P388,#REF!,34,FALSE)))</f>
        <v/>
      </c>
      <c r="P388" s="16" t="s">
        <v>909</v>
      </c>
      <c r="Q388" s="16" t="e">
        <f>VLOOKUP(C388,'functional class'!B:E,3,FALSE)</f>
        <v>#N/A</v>
      </c>
      <c r="R388" s="16" t="str">
        <f>IF(ISERROR(VLOOKUP($T388,'Funding 5.4'!$A:$BP,3,FALSE)),"",(VLOOKUP($T388,'Funding 5.4'!$A:$BP,3,FALSE)))</f>
        <v>FD001003001002000000000000000000000000</v>
      </c>
      <c r="S388" s="16" t="str">
        <f>IF(ISERROR(VLOOKUP($T388,'Funding 5.4'!$A:$BP,35,FALSE)),"",(VLOOKUP($T388,'Funding 5.4'!$A:$BP,35,FALSE)))</f>
        <v>5692f970-c29c-4044-80d7-1bcdbdd34348</v>
      </c>
      <c r="T388" s="16" t="s">
        <v>1087</v>
      </c>
      <c r="U388" s="16" t="str">
        <f>IF(F388="gains/losses",IF(ISERROR(VLOOKUP(W388,'item gains&amp;losses'!A:EV,3,FALSE)),"",VLOOKUP(W388,'item gains&amp;losses'!A:EV,3,FALSE)),IF(F388="I",IF(ISERROR(VLOOKUP(W388,'item rev'!A:EV,3,FALSE)),"",VLOOKUP(W388,'item rev'!A:EV,3,FALSE)),IF(F388="e",IF(ISERROR(VLOOKUP(W388,'item exp'!A:BQ,3,FALSE)),"",VLOOKUP(W388,'item exp'!A:BQ,3,FALSE)))))</f>
        <v>IE005001001002006000000000000000000000</v>
      </c>
      <c r="V388" s="16" t="str">
        <f>IF($F388="gains/losses",IF(ISERROR(VLOOKUP($W388,'item gains&amp;losses'!$A:$EV,35,FALSE)),"",VLOOKUP($W388,'item gains&amp;losses'!$A:$EV,35,FALSE)),IF($F388="I",IF(ISERROR(VLOOKUP($W388,'item rev'!$A:$EV,34,FALSE)),"",VLOOKUP($W388,'item rev'!$A:$EV,34,FALSE)),IF($F388="e",IF(ISERROR(VLOOKUP($W388,'item exp'!$A:$BQ,35,FALSE)),"",VLOOKUP($W388,'item exp'!$A:$BQ,35,FALSE)))))</f>
        <v>d0fa4104-b71d-4112-b554-2f66d7c2592c</v>
      </c>
      <c r="W388" s="16" t="str">
        <f>VLOOKUP(E388,'items list'!B:D,3,FALSE)</f>
        <v>Expenditure: Employee Related Cost  - Senior Management: Designation - Social Contributions: Medical - Cost Capitalised to PPE (Credit Account)</v>
      </c>
      <c r="X388" s="16" t="str">
        <f>IF(ISERROR(VLOOKUP($Z388,'reg ind'!$A:$AI,3,FALSE)),"",(VLOOKUP($Z388,'reg ind'!$A:$AI,3,FALSE)))</f>
        <v>RX002003001002003003006001000000000000</v>
      </c>
      <c r="Y388" s="16" t="str">
        <f>IF(ISERROR(VLOOKUP($Z388,'reg ind'!$A:$AI,35,FALSE)),"",(VLOOKUP($Z388,'reg ind'!$A:$AI,35,FALSE)))</f>
        <v>f2564b3b-f64a-4df4-9e78-f1a994736e35</v>
      </c>
      <c r="Z388" s="16" t="s">
        <v>4358</v>
      </c>
      <c r="AA388" s="16" t="str">
        <f>IF(ISERROR(VLOOKUP($AC388,costing!$A:$BP,3,FALSE)),"",(VLOOKUP($AC388,costing!$A:$BP,3,FALSE)))</f>
        <v>CO002004000000000000000000000000000000</v>
      </c>
      <c r="AB388" s="16" t="str">
        <f>IF(ISERROR(VLOOKUP($AC388,costing!$A:$BP,35,FALSE)),"",(VLOOKUP($AC388,costing!$A:$BP,35,FALSE)))</f>
        <v>47c7ba65-c270-4a7f-91ba-3842eb629ddf</v>
      </c>
      <c r="AC388" s="16" t="s">
        <v>4368</v>
      </c>
    </row>
    <row r="389" spans="1:29" x14ac:dyDescent="0.2">
      <c r="A389" s="184"/>
      <c r="B389" s="184"/>
      <c r="C389" s="184">
        <v>10</v>
      </c>
      <c r="D389" s="184">
        <f t="shared" si="20"/>
        <v>5005</v>
      </c>
      <c r="E389" s="184">
        <v>1020</v>
      </c>
      <c r="F389" s="184" t="s">
        <v>662</v>
      </c>
      <c r="G389" s="16" t="s">
        <v>10</v>
      </c>
      <c r="H389" s="16" t="s">
        <v>26</v>
      </c>
      <c r="I389" s="16" t="s">
        <v>29</v>
      </c>
      <c r="J389" s="16" t="s">
        <v>33</v>
      </c>
      <c r="K389" s="16"/>
      <c r="L389" s="16"/>
      <c r="M389" s="16"/>
      <c r="N389" s="16" t="str">
        <f>IF(ISERROR(VLOOKUP($P389,#REF!,4,FALSE)),"",(VLOOKUP($P389,#REF!,4,FALSE)))</f>
        <v/>
      </c>
      <c r="O389" s="16" t="str">
        <f>IF(ISERROR(VLOOKUP($P389,#REF!,34,FALSE)),"",(VLOOKUP($P389,#REF!,34,FALSE)))</f>
        <v/>
      </c>
      <c r="P389" s="16" t="s">
        <v>909</v>
      </c>
      <c r="Q389" s="16" t="e">
        <f>VLOOKUP(C389,'functional class'!B:E,3,FALSE)</f>
        <v>#N/A</v>
      </c>
      <c r="R389" s="16" t="str">
        <f>IF(ISERROR(VLOOKUP($T389,'Funding 5.4'!$A:$BP,3,FALSE)),"",(VLOOKUP($T389,'Funding 5.4'!$A:$BP,3,FALSE)))</f>
        <v>FD001003001002000000000000000000000000</v>
      </c>
      <c r="S389" s="16" t="str">
        <f>IF(ISERROR(VLOOKUP($T389,'Funding 5.4'!$A:$BP,35,FALSE)),"",(VLOOKUP($T389,'Funding 5.4'!$A:$BP,35,FALSE)))</f>
        <v>5692f970-c29c-4044-80d7-1bcdbdd34348</v>
      </c>
      <c r="T389" s="16" t="s">
        <v>1087</v>
      </c>
      <c r="U389" s="16" t="str">
        <f>IF(F389="gains/losses",IF(ISERROR(VLOOKUP(W389,'item gains&amp;losses'!A:EV,3,FALSE)),"",VLOOKUP(W389,'item gains&amp;losses'!A:EV,3,FALSE)),IF(F389="I",IF(ISERROR(VLOOKUP(W389,'item rev'!A:EV,3,FALSE)),"",VLOOKUP(W389,'item rev'!A:EV,3,FALSE)),IF(F389="e",IF(ISERROR(VLOOKUP(W389,'item exp'!A:BQ,3,FALSE)),"",VLOOKUP(W389,'item exp'!A:BQ,3,FALSE)))))</f>
        <v>IE005002002004000000000000000000000000</v>
      </c>
      <c r="V389" s="16" t="str">
        <f>IF($F389="gains/losses",IF(ISERROR(VLOOKUP($W389,'item gains&amp;losses'!$A:$EV,35,FALSE)),"",VLOOKUP($W389,'item gains&amp;losses'!$A:$EV,35,FALSE)),IF($F389="I",IF(ISERROR(VLOOKUP($W389,'item rev'!$A:$EV,34,FALSE)),"",VLOOKUP($W389,'item rev'!$A:$EV,34,FALSE)),IF($F389="e",IF(ISERROR(VLOOKUP($W389,'item exp'!$A:$BQ,35,FALSE)),"",VLOOKUP($W389,'item exp'!$A:$BQ,35,FALSE)))))</f>
        <v>b8bb0470-cd2b-465b-91d6-bce51ffa4911</v>
      </c>
      <c r="W389" s="16" t="str">
        <f>VLOOKUP(E389,'items list'!B:D,3,FALSE)</f>
        <v xml:space="preserve">Expenditure: Employee Related Cost  - Municipal Staff : Social Contributions - Medical </v>
      </c>
      <c r="X389" s="16" t="str">
        <f>IF(ISERROR(VLOOKUP($Z389,'reg ind'!$A:$AI,3,FALSE)),"",(VLOOKUP($Z389,'reg ind'!$A:$AI,3,FALSE)))</f>
        <v>RX002003001002003003006001000000000000</v>
      </c>
      <c r="Y389" s="16" t="str">
        <f>IF(ISERROR(VLOOKUP($Z389,'reg ind'!$A:$AI,35,FALSE)),"",(VLOOKUP($Z389,'reg ind'!$A:$AI,35,FALSE)))</f>
        <v>f2564b3b-f64a-4df4-9e78-f1a994736e35</v>
      </c>
      <c r="Z389" s="16" t="s">
        <v>4358</v>
      </c>
      <c r="AA389" s="16" t="str">
        <f>IF(ISERROR(VLOOKUP($AC389,costing!$A:$BP,3,FALSE)),"",(VLOOKUP($AC389,costing!$A:$BP,3,FALSE)))</f>
        <v>CO002004000000000000000000000000000000</v>
      </c>
      <c r="AB389" s="16" t="str">
        <f>IF(ISERROR(VLOOKUP($AC389,costing!$A:$BP,35,FALSE)),"",(VLOOKUP($AC389,costing!$A:$BP,35,FALSE)))</f>
        <v>47c7ba65-c270-4a7f-91ba-3842eb629ddf</v>
      </c>
      <c r="AC389" s="16" t="s">
        <v>4368</v>
      </c>
    </row>
    <row r="390" spans="1:29" x14ac:dyDescent="0.2">
      <c r="A390" s="184"/>
      <c r="B390" s="184"/>
      <c r="C390" s="184">
        <v>10</v>
      </c>
      <c r="D390" s="184">
        <f t="shared" si="20"/>
        <v>5005</v>
      </c>
      <c r="E390" s="184">
        <v>1021</v>
      </c>
      <c r="F390" s="184" t="s">
        <v>662</v>
      </c>
      <c r="G390" s="16" t="s">
        <v>10</v>
      </c>
      <c r="H390" s="16" t="s">
        <v>26</v>
      </c>
      <c r="I390" s="16" t="s">
        <v>29</v>
      </c>
      <c r="J390" s="16" t="s">
        <v>33</v>
      </c>
      <c r="K390" s="16"/>
      <c r="L390" s="16"/>
      <c r="M390" s="16"/>
      <c r="N390" s="16" t="str">
        <f>IF(ISERROR(VLOOKUP($P390,#REF!,4,FALSE)),"",(VLOOKUP($P390,#REF!,4,FALSE)))</f>
        <v/>
      </c>
      <c r="O390" s="16" t="str">
        <f>IF(ISERROR(VLOOKUP($P390,#REF!,34,FALSE)),"",(VLOOKUP($P390,#REF!,34,FALSE)))</f>
        <v/>
      </c>
      <c r="P390" s="16" t="s">
        <v>909</v>
      </c>
      <c r="Q390" s="16" t="e">
        <f>VLOOKUP(C390,'functional class'!B:E,3,FALSE)</f>
        <v>#N/A</v>
      </c>
      <c r="R390" s="16" t="str">
        <f>IF(ISERROR(VLOOKUP($T390,'Funding 5.4'!$A:$BP,3,FALSE)),"",(VLOOKUP($T390,'Funding 5.4'!$A:$BP,3,FALSE)))</f>
        <v>FD001003001002000000000000000000000000</v>
      </c>
      <c r="S390" s="16" t="str">
        <f>IF(ISERROR(VLOOKUP($T390,'Funding 5.4'!$A:$BP,35,FALSE)),"",(VLOOKUP($T390,'Funding 5.4'!$A:$BP,35,FALSE)))</f>
        <v>5692f970-c29c-4044-80d7-1bcdbdd34348</v>
      </c>
      <c r="T390" s="16" t="s">
        <v>1087</v>
      </c>
      <c r="U390" s="16" t="str">
        <f>IF(F390="gains/losses",IF(ISERROR(VLOOKUP(W390,'item gains&amp;losses'!A:EV,3,FALSE)),"",VLOOKUP(W390,'item gains&amp;losses'!A:EV,3,FALSE)),IF(F390="I",IF(ISERROR(VLOOKUP(W390,'item rev'!A:EV,3,FALSE)),"",VLOOKUP(W390,'item rev'!A:EV,3,FALSE)),IF(F390="e",IF(ISERROR(VLOOKUP(W390,'item exp'!A:BQ,3,FALSE)),"",VLOOKUP(W390,'item exp'!A:BQ,3,FALSE)))))</f>
        <v/>
      </c>
      <c r="V390" s="16" t="str">
        <f>IF($F390="gains/losses",IF(ISERROR(VLOOKUP($W390,'item gains&amp;losses'!$A:$EV,35,FALSE)),"",VLOOKUP($W390,'item gains&amp;losses'!$A:$EV,35,FALSE)),IF($F390="I",IF(ISERROR(VLOOKUP($W390,'item rev'!$A:$EV,34,FALSE)),"",VLOOKUP($W390,'item rev'!$A:$EV,34,FALSE)),IF($F390="e",IF(ISERROR(VLOOKUP($W390,'item exp'!$A:$BQ,35,FALSE)),"",VLOOKUP($W390,'item exp'!$A:$BQ,35,FALSE)))))</f>
        <v/>
      </c>
      <c r="W390" s="16" t="str">
        <f>VLOOKUP(E390,'items list'!B:D,3,FALSE)</f>
        <v>Please note that for municipal staff there is only on vote for the re-allocation to capital votes for all social contributions</v>
      </c>
      <c r="X390" s="16" t="str">
        <f>IF(ISERROR(VLOOKUP($Z390,'reg ind'!$A:$AI,3,FALSE)),"",(VLOOKUP($Z390,'reg ind'!$A:$AI,3,FALSE)))</f>
        <v>RX002003001002003003006001000000000000</v>
      </c>
      <c r="Y390" s="16" t="str">
        <f>IF(ISERROR(VLOOKUP($Z390,'reg ind'!$A:$AI,35,FALSE)),"",(VLOOKUP($Z390,'reg ind'!$A:$AI,35,FALSE)))</f>
        <v>f2564b3b-f64a-4df4-9e78-f1a994736e35</v>
      </c>
      <c r="Z390" s="16" t="s">
        <v>4358</v>
      </c>
      <c r="AA390" s="16" t="str">
        <f>IF(ISERROR(VLOOKUP($AC390,costing!$A:$BP,3,FALSE)),"",(VLOOKUP($AC390,costing!$A:$BP,3,FALSE)))</f>
        <v>CO002004000000000000000000000000000000</v>
      </c>
      <c r="AB390" s="16" t="str">
        <f>IF(ISERROR(VLOOKUP($AC390,costing!$A:$BP,35,FALSE)),"",(VLOOKUP($AC390,costing!$A:$BP,35,FALSE)))</f>
        <v>47c7ba65-c270-4a7f-91ba-3842eb629ddf</v>
      </c>
      <c r="AC390" s="16" t="s">
        <v>4368</v>
      </c>
    </row>
    <row r="391" spans="1:29" x14ac:dyDescent="0.2">
      <c r="A391" s="184">
        <f>A387+1</f>
        <v>111101006</v>
      </c>
      <c r="B391" s="184">
        <v>11</v>
      </c>
      <c r="C391" s="184">
        <v>10</v>
      </c>
      <c r="D391" s="184">
        <f>D387+1</f>
        <v>5006</v>
      </c>
      <c r="E391" s="184">
        <v>1022</v>
      </c>
      <c r="F391" s="184" t="s">
        <v>662</v>
      </c>
      <c r="G391" s="16" t="s">
        <v>19</v>
      </c>
      <c r="H391" s="16" t="s">
        <v>26</v>
      </c>
      <c r="I391" s="16" t="s">
        <v>29</v>
      </c>
      <c r="J391" s="16" t="s">
        <v>33</v>
      </c>
      <c r="K391" s="16"/>
      <c r="L391" s="16"/>
      <c r="M391" s="16"/>
      <c r="N391" s="16" t="str">
        <f>IF(ISERROR(VLOOKUP($P391,#REF!,4,FALSE)),"",(VLOOKUP($P391,#REF!,4,FALSE)))</f>
        <v/>
      </c>
      <c r="O391" s="16" t="str">
        <f>IF(ISERROR(VLOOKUP($P391,#REF!,34,FALSE)),"",(VLOOKUP($P391,#REF!,34,FALSE)))</f>
        <v/>
      </c>
      <c r="P391" s="16" t="s">
        <v>909</v>
      </c>
      <c r="Q391" s="16" t="e">
        <f>VLOOKUP(C391,'functional class'!B:E,3,FALSE)</f>
        <v>#N/A</v>
      </c>
      <c r="R391" s="16" t="str">
        <f>IF(ISERROR(VLOOKUP($T391,'Funding 5.4'!$A:$BP,3,FALSE)),"",(VLOOKUP($T391,'Funding 5.4'!$A:$BP,3,FALSE)))</f>
        <v>FD001003001002000000000000000000000000</v>
      </c>
      <c r="S391" s="16" t="str">
        <f>IF(ISERROR(VLOOKUP($T391,'Funding 5.4'!$A:$BP,35,FALSE)),"",(VLOOKUP($T391,'Funding 5.4'!$A:$BP,35,FALSE)))</f>
        <v>5692f970-c29c-4044-80d7-1bcdbdd34348</v>
      </c>
      <c r="T391" s="16" t="s">
        <v>1087</v>
      </c>
      <c r="U391" s="16" t="str">
        <f>IF(F391="gains/losses",IF(ISERROR(VLOOKUP(W391,'item gains&amp;losses'!A:EV,3,FALSE)),"",VLOOKUP(W391,'item gains&amp;losses'!A:EV,3,FALSE)),IF(F391="I",IF(ISERROR(VLOOKUP(W391,'item rev'!A:EV,3,FALSE)),"",VLOOKUP(W391,'item rev'!A:EV,3,FALSE)),IF(F391="e",IF(ISERROR(VLOOKUP(W391,'item exp'!A:BQ,3,FALSE)),"",VLOOKUP(W391,'item exp'!A:BQ,3,FALSE)))))</f>
        <v>IE005001001001005003000000000000000000</v>
      </c>
      <c r="V391" s="16" t="str">
        <f>IF($F391="gains/losses",IF(ISERROR(VLOOKUP($W391,'item gains&amp;losses'!$A:$EV,35,FALSE)),"",VLOOKUP($W391,'item gains&amp;losses'!$A:$EV,35,FALSE)),IF($F391="I",IF(ISERROR(VLOOKUP($W391,'item rev'!$A:$EV,34,FALSE)),"",VLOOKUP($W391,'item rev'!$A:$EV,34,FALSE)),IF($F391="e",IF(ISERROR(VLOOKUP($W391,'item exp'!$A:$BQ,35,FALSE)),"",VLOOKUP($W391,'item exp'!$A:$BQ,35,FALSE)))))</f>
        <v>a53c69ff-c7b3-44b3-b194-b9ec951ec61a</v>
      </c>
      <c r="W391" s="16" t="str">
        <f>VLOOKUP(E391,'items list'!B:D,3,FALSE)</f>
        <v xml:space="preserve">Expenditure: Employee Related Cost  - Senior Management: Designation - Salaries and Allowances: Allowance - Housing Benefits </v>
      </c>
      <c r="X391" s="16" t="str">
        <f>IF(ISERROR(VLOOKUP($Z391,'reg ind'!$A:$AI,3,FALSE)),"",(VLOOKUP($Z391,'reg ind'!$A:$AI,3,FALSE)))</f>
        <v>RX002003001002003003006001000000000000</v>
      </c>
      <c r="Y391" s="16" t="str">
        <f>IF(ISERROR(VLOOKUP($Z391,'reg ind'!$A:$AI,35,FALSE)),"",(VLOOKUP($Z391,'reg ind'!$A:$AI,35,FALSE)))</f>
        <v>f2564b3b-f64a-4df4-9e78-f1a994736e35</v>
      </c>
      <c r="Z391" s="16" t="s">
        <v>4358</v>
      </c>
      <c r="AA391" s="16" t="str">
        <f>IF(ISERROR(VLOOKUP($AC391,costing!$A:$BP,3,FALSE)),"",(VLOOKUP($AC391,costing!$A:$BP,3,FALSE)))</f>
        <v>CO002004000000000000000000000000000000</v>
      </c>
      <c r="AB391" s="16" t="str">
        <f>IF(ISERROR(VLOOKUP($AC391,costing!$A:$BP,35,FALSE)),"",(VLOOKUP($AC391,costing!$A:$BP,35,FALSE)))</f>
        <v>47c7ba65-c270-4a7f-91ba-3842eb629ddf</v>
      </c>
      <c r="AC391" s="16" t="s">
        <v>4368</v>
      </c>
    </row>
    <row r="392" spans="1:29" x14ac:dyDescent="0.2">
      <c r="A392" s="184"/>
      <c r="B392" s="184"/>
      <c r="C392" s="184">
        <v>10</v>
      </c>
      <c r="D392" s="184">
        <f t="shared" ref="D392:D395" si="21">D388+1</f>
        <v>5006</v>
      </c>
      <c r="E392" s="184">
        <v>1023</v>
      </c>
      <c r="F392" s="184" t="s">
        <v>662</v>
      </c>
      <c r="G392" s="16" t="s">
        <v>19</v>
      </c>
      <c r="H392" s="16" t="s">
        <v>26</v>
      </c>
      <c r="I392" s="16" t="s">
        <v>29</v>
      </c>
      <c r="J392" s="16" t="s">
        <v>33</v>
      </c>
      <c r="K392" s="16"/>
      <c r="L392" s="16"/>
      <c r="M392" s="16"/>
      <c r="N392" s="16" t="str">
        <f>IF(ISERROR(VLOOKUP($P392,#REF!,4,FALSE)),"",(VLOOKUP($P392,#REF!,4,FALSE)))</f>
        <v/>
      </c>
      <c r="O392" s="16" t="str">
        <f>IF(ISERROR(VLOOKUP($P392,#REF!,34,FALSE)),"",(VLOOKUP($P392,#REF!,34,FALSE)))</f>
        <v/>
      </c>
      <c r="P392" s="16" t="s">
        <v>909</v>
      </c>
      <c r="Q392" s="16" t="e">
        <f>VLOOKUP(C392,'functional class'!B:E,3,FALSE)</f>
        <v>#N/A</v>
      </c>
      <c r="R392" s="16" t="str">
        <f>IF(ISERROR(VLOOKUP($T392,'Funding 5.4'!$A:$BP,3,FALSE)),"",(VLOOKUP($T392,'Funding 5.4'!$A:$BP,3,FALSE)))</f>
        <v>FD001003001002000000000000000000000000</v>
      </c>
      <c r="S392" s="16" t="str">
        <f>IF(ISERROR(VLOOKUP($T392,'Funding 5.4'!$A:$BP,35,FALSE)),"",(VLOOKUP($T392,'Funding 5.4'!$A:$BP,35,FALSE)))</f>
        <v>5692f970-c29c-4044-80d7-1bcdbdd34348</v>
      </c>
      <c r="T392" s="16" t="s">
        <v>1087</v>
      </c>
      <c r="U392" s="16" t="str">
        <f>IF(F392="gains/losses",IF(ISERROR(VLOOKUP(W392,'item gains&amp;losses'!A:EV,3,FALSE)),"",VLOOKUP(W392,'item gains&amp;losses'!A:EV,3,FALSE)),IF(F392="I",IF(ISERROR(VLOOKUP(W392,'item rev'!A:EV,3,FALSE)),"",VLOOKUP(W392,'item rev'!A:EV,3,FALSE)),IF(F392="e",IF(ISERROR(VLOOKUP(W392,'item exp'!A:BQ,3,FALSE)),"",VLOOKUP(W392,'item exp'!A:BQ,3,FALSE)))))</f>
        <v>IE005001001001005004000000000000000000</v>
      </c>
      <c r="V392" s="16" t="str">
        <f>IF($F392="gains/losses",IF(ISERROR(VLOOKUP($W392,'item gains&amp;losses'!$A:$EV,35,FALSE)),"",VLOOKUP($W392,'item gains&amp;losses'!$A:$EV,35,FALSE)),IF($F392="I",IF(ISERROR(VLOOKUP($W392,'item rev'!$A:$EV,34,FALSE)),"",VLOOKUP($W392,'item rev'!$A:$EV,34,FALSE)),IF($F392="e",IF(ISERROR(VLOOKUP($W392,'item exp'!$A:$BQ,35,FALSE)),"",VLOOKUP($W392,'item exp'!$A:$BQ,35,FALSE)))))</f>
        <v>302ebbcf-6820-42d1-b390-4438fa3e05ee</v>
      </c>
      <c r="W392" s="16" t="str">
        <f>VLOOKUP(E392,'items list'!B:D,3,FALSE)</f>
        <v>Expenditure: Employee Related Cost  - Senior Management: Designation - Salaries and Allowances: Allowance - Housing Benefits:   Cost Capitalised to PPE (Credit Account)</v>
      </c>
      <c r="X392" s="16" t="str">
        <f>IF(ISERROR(VLOOKUP($Z392,'reg ind'!$A:$AI,3,FALSE)),"",(VLOOKUP($Z392,'reg ind'!$A:$AI,3,FALSE)))</f>
        <v>RX002003001002003003006001000000000000</v>
      </c>
      <c r="Y392" s="16" t="str">
        <f>IF(ISERROR(VLOOKUP($Z392,'reg ind'!$A:$AI,35,FALSE)),"",(VLOOKUP($Z392,'reg ind'!$A:$AI,35,FALSE)))</f>
        <v>f2564b3b-f64a-4df4-9e78-f1a994736e35</v>
      </c>
      <c r="Z392" s="16" t="s">
        <v>4358</v>
      </c>
      <c r="AA392" s="16" t="str">
        <f>IF(ISERROR(VLOOKUP($AC392,costing!$A:$BP,3,FALSE)),"",(VLOOKUP($AC392,costing!$A:$BP,3,FALSE)))</f>
        <v>CO002004000000000000000000000000000000</v>
      </c>
      <c r="AB392" s="16" t="str">
        <f>IF(ISERROR(VLOOKUP($AC392,costing!$A:$BP,35,FALSE)),"",(VLOOKUP($AC392,costing!$A:$BP,35,FALSE)))</f>
        <v>47c7ba65-c270-4a7f-91ba-3842eb629ddf</v>
      </c>
      <c r="AC392" s="16" t="s">
        <v>4368</v>
      </c>
    </row>
    <row r="393" spans="1:29" x14ac:dyDescent="0.2">
      <c r="A393" s="184"/>
      <c r="B393" s="184"/>
      <c r="C393" s="184">
        <v>10</v>
      </c>
      <c r="D393" s="184">
        <f t="shared" si="21"/>
        <v>5006</v>
      </c>
      <c r="E393" s="184">
        <v>1024</v>
      </c>
      <c r="F393" s="184" t="s">
        <v>662</v>
      </c>
      <c r="G393" s="16" t="s">
        <v>19</v>
      </c>
      <c r="H393" s="16" t="s">
        <v>26</v>
      </c>
      <c r="I393" s="16" t="s">
        <v>29</v>
      </c>
      <c r="J393" s="16" t="s">
        <v>33</v>
      </c>
      <c r="K393" s="16"/>
      <c r="L393" s="16"/>
      <c r="M393" s="16"/>
      <c r="N393" s="16" t="str">
        <f>IF(ISERROR(VLOOKUP($P393,#REF!,4,FALSE)),"",(VLOOKUP($P393,#REF!,4,FALSE)))</f>
        <v/>
      </c>
      <c r="O393" s="16" t="str">
        <f>IF(ISERROR(VLOOKUP($P393,#REF!,34,FALSE)),"",(VLOOKUP($P393,#REF!,34,FALSE)))</f>
        <v/>
      </c>
      <c r="P393" s="16" t="s">
        <v>909</v>
      </c>
      <c r="Q393" s="16" t="e">
        <f>VLOOKUP(C393,'functional class'!B:E,3,FALSE)</f>
        <v>#N/A</v>
      </c>
      <c r="R393" s="16" t="str">
        <f>IF(ISERROR(VLOOKUP($T393,'Funding 5.4'!$A:$BP,3,FALSE)),"",(VLOOKUP($T393,'Funding 5.4'!$A:$BP,3,FALSE)))</f>
        <v>FD001003001002000000000000000000000000</v>
      </c>
      <c r="S393" s="16" t="str">
        <f>IF(ISERROR(VLOOKUP($T393,'Funding 5.4'!$A:$BP,35,FALSE)),"",(VLOOKUP($T393,'Funding 5.4'!$A:$BP,35,FALSE)))</f>
        <v>5692f970-c29c-4044-80d7-1bcdbdd34348</v>
      </c>
      <c r="T393" s="16" t="s">
        <v>1087</v>
      </c>
      <c r="U393" s="16" t="str">
        <f>IF(F393="gains/losses",IF(ISERROR(VLOOKUP(W393,'item gains&amp;losses'!A:EV,3,FALSE)),"",VLOOKUP(W393,'item gains&amp;losses'!A:EV,3,FALSE)),IF(F393="I",IF(ISERROR(VLOOKUP(W393,'item rev'!A:EV,3,FALSE)),"",VLOOKUP(W393,'item rev'!A:EV,3,FALSE)),IF(F393="e",IF(ISERROR(VLOOKUP(W393,'item exp'!A:BQ,3,FALSE)),"",VLOOKUP(W393,'item exp'!A:BQ,3,FALSE)))))</f>
        <v>IE005002001005005001000000000000000000</v>
      </c>
      <c r="V393" s="16" t="str">
        <f>IF($F393="gains/losses",IF(ISERROR(VLOOKUP($W393,'item gains&amp;losses'!$A:$EV,35,FALSE)),"",VLOOKUP($W393,'item gains&amp;losses'!$A:$EV,35,FALSE)),IF($F393="I",IF(ISERROR(VLOOKUP($W393,'item rev'!$A:$EV,34,FALSE)),"",VLOOKUP($W393,'item rev'!$A:$EV,34,FALSE)),IF($F393="e",IF(ISERROR(VLOOKUP($W393,'item exp'!$A:$BQ,35,FALSE)),"",VLOOKUP($W393,'item exp'!$A:$BQ,35,FALSE)))))</f>
        <v>ffd58000-e952-481a-bcc9-34db7a53d7c2</v>
      </c>
      <c r="W393" s="16" t="str">
        <f>VLOOKUP(E393,'items list'!B:D,3,FALSE)</f>
        <v>Expenditure: Employee Related Cost  - Municipal Staff : Salaries, Wages and Allowances - Allowances: Housing Benefits and Incidental - Cost Capitalised to PPE (Credit Account)</v>
      </c>
      <c r="X393" s="16" t="str">
        <f>IF(ISERROR(VLOOKUP($Z393,'reg ind'!$A:$AI,3,FALSE)),"",(VLOOKUP($Z393,'reg ind'!$A:$AI,3,FALSE)))</f>
        <v>RX002003001002003003006001000000000000</v>
      </c>
      <c r="Y393" s="16" t="str">
        <f>IF(ISERROR(VLOOKUP($Z393,'reg ind'!$A:$AI,35,FALSE)),"",(VLOOKUP($Z393,'reg ind'!$A:$AI,35,FALSE)))</f>
        <v>f2564b3b-f64a-4df4-9e78-f1a994736e35</v>
      </c>
      <c r="Z393" s="16" t="s">
        <v>4358</v>
      </c>
      <c r="AA393" s="16" t="str">
        <f>IF(ISERROR(VLOOKUP($AC393,costing!$A:$BP,3,FALSE)),"",(VLOOKUP($AC393,costing!$A:$BP,3,FALSE)))</f>
        <v>CO002004000000000000000000000000000000</v>
      </c>
      <c r="AB393" s="16" t="str">
        <f>IF(ISERROR(VLOOKUP($AC393,costing!$A:$BP,35,FALSE)),"",(VLOOKUP($AC393,costing!$A:$BP,35,FALSE)))</f>
        <v>47c7ba65-c270-4a7f-91ba-3842eb629ddf</v>
      </c>
      <c r="AC393" s="16" t="s">
        <v>4368</v>
      </c>
    </row>
    <row r="394" spans="1:29" x14ac:dyDescent="0.2">
      <c r="A394" s="184"/>
      <c r="B394" s="184"/>
      <c r="C394" s="184">
        <v>10</v>
      </c>
      <c r="D394" s="184">
        <f t="shared" si="21"/>
        <v>5006</v>
      </c>
      <c r="E394" s="184">
        <v>1025</v>
      </c>
      <c r="F394" s="184" t="s">
        <v>662</v>
      </c>
      <c r="G394" s="16" t="s">
        <v>19</v>
      </c>
      <c r="H394" s="16" t="s">
        <v>26</v>
      </c>
      <c r="I394" s="16" t="s">
        <v>29</v>
      </c>
      <c r="J394" s="16" t="s">
        <v>33</v>
      </c>
      <c r="K394" s="16"/>
      <c r="L394" s="16"/>
      <c r="M394" s="16"/>
      <c r="N394" s="16" t="str">
        <f>IF(ISERROR(VLOOKUP($P394,#REF!,4,FALSE)),"",(VLOOKUP($P394,#REF!,4,FALSE)))</f>
        <v/>
      </c>
      <c r="O394" s="16" t="str">
        <f>IF(ISERROR(VLOOKUP($P394,#REF!,34,FALSE)),"",(VLOOKUP($P394,#REF!,34,FALSE)))</f>
        <v/>
      </c>
      <c r="P394" s="16" t="s">
        <v>909</v>
      </c>
      <c r="Q394" s="16" t="e">
        <f>VLOOKUP(C394,'functional class'!B:E,3,FALSE)</f>
        <v>#N/A</v>
      </c>
      <c r="R394" s="16" t="str">
        <f>IF(ISERROR(VLOOKUP($T394,'Funding 5.4'!$A:$BP,3,FALSE)),"",(VLOOKUP($T394,'Funding 5.4'!$A:$BP,3,FALSE)))</f>
        <v>FD001003001002000000000000000000000000</v>
      </c>
      <c r="S394" s="16" t="str">
        <f>IF(ISERROR(VLOOKUP($T394,'Funding 5.4'!$A:$BP,35,FALSE)),"",(VLOOKUP($T394,'Funding 5.4'!$A:$BP,35,FALSE)))</f>
        <v>5692f970-c29c-4044-80d7-1bcdbdd34348</v>
      </c>
      <c r="T394" s="16" t="s">
        <v>1087</v>
      </c>
      <c r="U394" s="16" t="str">
        <f>IF(F394="gains/losses",IF(ISERROR(VLOOKUP(W394,'item gains&amp;losses'!A:EV,3,FALSE)),"",VLOOKUP(W394,'item gains&amp;losses'!A:EV,3,FALSE)),IF(F394="I",IF(ISERROR(VLOOKUP(W394,'item rev'!A:EV,3,FALSE)),"",VLOOKUP(W394,'item rev'!A:EV,3,FALSE)),IF(F394="e",IF(ISERROR(VLOOKUP(W394,'item exp'!A:BQ,3,FALSE)),"",VLOOKUP(W394,'item exp'!A:BQ,3,FALSE)))))</f>
        <v>IE005002001005005003000000000000000000</v>
      </c>
      <c r="V394" s="16" t="str">
        <f>IF($F394="gains/losses",IF(ISERROR(VLOOKUP($W394,'item gains&amp;losses'!$A:$EV,35,FALSE)),"",VLOOKUP($W394,'item gains&amp;losses'!$A:$EV,35,FALSE)),IF($F394="I",IF(ISERROR(VLOOKUP($W394,'item rev'!$A:$EV,34,FALSE)),"",VLOOKUP($W394,'item rev'!$A:$EV,34,FALSE)),IF($F394="e",IF(ISERROR(VLOOKUP($W394,'item exp'!$A:$BQ,35,FALSE)),"",VLOOKUP($W394,'item exp'!$A:$BQ,35,FALSE)))))</f>
        <v>7f35558a-384c-4306-93db-68bf7f846bb0</v>
      </c>
      <c r="W394" s="16" t="str">
        <f>VLOOKUP(E394,'items list'!B:D,3,FALSE)</f>
        <v xml:space="preserve">Expenditure: Employee Related Cost  - Municipal Staff : Salaries, Wages and Allowances - Allowances: Housing Benefits and Incidental - Housing Benefits </v>
      </c>
      <c r="X394" s="16" t="str">
        <f>IF(ISERROR(VLOOKUP($Z394,'reg ind'!$A:$AI,3,FALSE)),"",(VLOOKUP($Z394,'reg ind'!$A:$AI,3,FALSE)))</f>
        <v>RX002003001002003003006001000000000000</v>
      </c>
      <c r="Y394" s="16" t="str">
        <f>IF(ISERROR(VLOOKUP($Z394,'reg ind'!$A:$AI,35,FALSE)),"",(VLOOKUP($Z394,'reg ind'!$A:$AI,35,FALSE)))</f>
        <v>f2564b3b-f64a-4df4-9e78-f1a994736e35</v>
      </c>
      <c r="Z394" s="16" t="s">
        <v>4358</v>
      </c>
      <c r="AA394" s="16" t="str">
        <f>IF(ISERROR(VLOOKUP($AC394,costing!$A:$BP,3,FALSE)),"",(VLOOKUP($AC394,costing!$A:$BP,3,FALSE)))</f>
        <v>CO002004000000000000000000000000000000</v>
      </c>
      <c r="AB394" s="16" t="str">
        <f>IF(ISERROR(VLOOKUP($AC394,costing!$A:$BP,35,FALSE)),"",(VLOOKUP($AC394,costing!$A:$BP,35,FALSE)))</f>
        <v>47c7ba65-c270-4a7f-91ba-3842eb629ddf</v>
      </c>
      <c r="AC394" s="16" t="s">
        <v>4368</v>
      </c>
    </row>
    <row r="395" spans="1:29" x14ac:dyDescent="0.2">
      <c r="A395" s="184"/>
      <c r="B395" s="184"/>
      <c r="C395" s="184">
        <v>10</v>
      </c>
      <c r="D395" s="184">
        <f t="shared" si="21"/>
        <v>5007</v>
      </c>
      <c r="E395" s="184">
        <v>1026</v>
      </c>
      <c r="F395" s="184" t="s">
        <v>662</v>
      </c>
      <c r="G395" s="16" t="s">
        <v>19</v>
      </c>
      <c r="H395" s="16" t="s">
        <v>26</v>
      </c>
      <c r="I395" s="16" t="s">
        <v>29</v>
      </c>
      <c r="J395" s="16" t="s">
        <v>33</v>
      </c>
      <c r="K395" s="16"/>
      <c r="L395" s="16"/>
      <c r="M395" s="16"/>
      <c r="N395" s="16" t="str">
        <f>IF(ISERROR(VLOOKUP($P395,#REF!,4,FALSE)),"",(VLOOKUP($P395,#REF!,4,FALSE)))</f>
        <v/>
      </c>
      <c r="O395" s="16" t="str">
        <f>IF(ISERROR(VLOOKUP($P395,#REF!,34,FALSE)),"",(VLOOKUP($P395,#REF!,34,FALSE)))</f>
        <v/>
      </c>
      <c r="P395" s="16" t="s">
        <v>909</v>
      </c>
      <c r="Q395" s="16" t="e">
        <f>VLOOKUP(C395,'functional class'!B:E,3,FALSE)</f>
        <v>#N/A</v>
      </c>
      <c r="R395" s="16" t="str">
        <f>IF(ISERROR(VLOOKUP($T395,'Funding 5.4'!$A:$BP,3,FALSE)),"",(VLOOKUP($T395,'Funding 5.4'!$A:$BP,3,FALSE)))</f>
        <v>FD001003001002000000000000000000000000</v>
      </c>
      <c r="S395" s="16" t="str">
        <f>IF(ISERROR(VLOOKUP($T395,'Funding 5.4'!$A:$BP,35,FALSE)),"",(VLOOKUP($T395,'Funding 5.4'!$A:$BP,35,FALSE)))</f>
        <v>5692f970-c29c-4044-80d7-1bcdbdd34348</v>
      </c>
      <c r="T395" s="16" t="s">
        <v>1087</v>
      </c>
      <c r="U395" s="16" t="str">
        <f>IF(F395="gains/losses",IF(ISERROR(VLOOKUP(W395,'item gains&amp;losses'!A:EV,3,FALSE)),"",VLOOKUP(W395,'item gains&amp;losses'!A:EV,3,FALSE)),IF(F395="I",IF(ISERROR(VLOOKUP(W395,'item rev'!A:EV,3,FALSE)),"",VLOOKUP(W395,'item rev'!A:EV,3,FALSE)),IF(F395="e",IF(ISERROR(VLOOKUP(W395,'item exp'!A:BQ,3,FALSE)),"",VLOOKUP(W395,'item exp'!A:BQ,3,FALSE)))))</f>
        <v>IE005002001005005005000000000000000000</v>
      </c>
      <c r="V395" s="16" t="str">
        <f>IF($F395="gains/losses",IF(ISERROR(VLOOKUP($W395,'item gains&amp;losses'!$A:$EV,35,FALSE)),"",VLOOKUP($W395,'item gains&amp;losses'!$A:$EV,35,FALSE)),IF($F395="I",IF(ISERROR(VLOOKUP($W395,'item rev'!$A:$EV,34,FALSE)),"",VLOOKUP($W395,'item rev'!$A:$EV,34,FALSE)),IF($F395="e",IF(ISERROR(VLOOKUP($W395,'item exp'!$A:$BQ,35,FALSE)),"",VLOOKUP($W395,'item exp'!$A:$BQ,35,FALSE)))))</f>
        <v>7e67b8ab-3936-461c-afbe-f591ca1d3513</v>
      </c>
      <c r="W395" s="16" t="str">
        <f>VLOOKUP(E395,'items list'!B:D,3,FALSE)</f>
        <v>Expenditure: Employee Related Cost  - Municipal Staff : Salaries, Wages and Allowances - Allowances: Housing Benefits and Incidental - Rental Subsidy</v>
      </c>
      <c r="X395" s="16" t="str">
        <f>IF(ISERROR(VLOOKUP($Z395,'reg ind'!$A:$AI,3,FALSE)),"",(VLOOKUP($Z395,'reg ind'!$A:$AI,3,FALSE)))</f>
        <v>RX002003001002003003006001000000000000</v>
      </c>
      <c r="Y395" s="16" t="str">
        <f>IF(ISERROR(VLOOKUP($Z395,'reg ind'!$A:$AI,35,FALSE)),"",(VLOOKUP($Z395,'reg ind'!$A:$AI,35,FALSE)))</f>
        <v>f2564b3b-f64a-4df4-9e78-f1a994736e35</v>
      </c>
      <c r="Z395" s="16" t="s">
        <v>4358</v>
      </c>
      <c r="AA395" s="16" t="str">
        <f>IF(ISERROR(VLOOKUP($AC395,costing!$A:$BP,3,FALSE)),"",(VLOOKUP($AC395,costing!$A:$BP,3,FALSE)))</f>
        <v>CO002004000000000000000000000000000000</v>
      </c>
      <c r="AB395" s="16" t="str">
        <f>IF(ISERROR(VLOOKUP($AC395,costing!$A:$BP,35,FALSE)),"",(VLOOKUP($AC395,costing!$A:$BP,35,FALSE)))</f>
        <v>47c7ba65-c270-4a7f-91ba-3842eb629ddf</v>
      </c>
      <c r="AC395" s="16" t="s">
        <v>4368</v>
      </c>
    </row>
    <row r="396" spans="1:29" x14ac:dyDescent="0.2">
      <c r="A396" s="184">
        <f>A391+1</f>
        <v>111101007</v>
      </c>
      <c r="B396" s="184">
        <v>11</v>
      </c>
      <c r="C396" s="184">
        <v>10</v>
      </c>
      <c r="D396" s="184">
        <f>D391+1</f>
        <v>5007</v>
      </c>
      <c r="E396" s="184">
        <v>1027</v>
      </c>
      <c r="F396" s="184" t="s">
        <v>662</v>
      </c>
      <c r="G396" s="16" t="s">
        <v>17</v>
      </c>
      <c r="H396" s="16" t="s">
        <v>26</v>
      </c>
      <c r="I396" s="16" t="s">
        <v>29</v>
      </c>
      <c r="J396" s="16" t="s">
        <v>33</v>
      </c>
      <c r="K396" s="16"/>
      <c r="L396" s="16"/>
      <c r="M396" s="16"/>
      <c r="N396" s="16" t="str">
        <f>IF(ISERROR(VLOOKUP($P396,#REF!,4,FALSE)),"",(VLOOKUP($P396,#REF!,4,FALSE)))</f>
        <v/>
      </c>
      <c r="O396" s="16" t="str">
        <f>IF(ISERROR(VLOOKUP($P396,#REF!,34,FALSE)),"",(VLOOKUP($P396,#REF!,34,FALSE)))</f>
        <v/>
      </c>
      <c r="P396" s="16" t="s">
        <v>909</v>
      </c>
      <c r="Q396" s="16" t="e">
        <f>VLOOKUP(C396,'functional class'!B:E,3,FALSE)</f>
        <v>#N/A</v>
      </c>
      <c r="R396" s="16" t="str">
        <f>IF(ISERROR(VLOOKUP($T396,'Funding 5.4'!$A:$BP,3,FALSE)),"",(VLOOKUP($T396,'Funding 5.4'!$A:$BP,3,FALSE)))</f>
        <v>FD001003001002000000000000000000000000</v>
      </c>
      <c r="S396" s="16" t="str">
        <f>IF(ISERROR(VLOOKUP($T396,'Funding 5.4'!$A:$BP,35,FALSE)),"",(VLOOKUP($T396,'Funding 5.4'!$A:$BP,35,FALSE)))</f>
        <v>5692f970-c29c-4044-80d7-1bcdbdd34348</v>
      </c>
      <c r="T396" s="16" t="s">
        <v>1087</v>
      </c>
      <c r="U396" s="16" t="str">
        <f>IF(F396="gains/losses",IF(ISERROR(VLOOKUP(W396,'item gains&amp;losses'!A:EV,3,FALSE)),"",VLOOKUP(W396,'item gains&amp;losses'!A:EV,3,FALSE)),IF(F396="I",IF(ISERROR(VLOOKUP(W396,'item rev'!A:EV,3,FALSE)),"",VLOOKUP(W396,'item rev'!A:EV,3,FALSE)),IF(F396="e",IF(ISERROR(VLOOKUP(W396,'item exp'!A:BQ,3,FALSE)),"",VLOOKUP(W396,'item exp'!A:BQ,3,FALSE)))))</f>
        <v>IE005001001001006001000000000000000000</v>
      </c>
      <c r="V396" s="16" t="str">
        <f>IF($F396="gains/losses",IF(ISERROR(VLOOKUP($W396,'item gains&amp;losses'!$A:$EV,35,FALSE)),"",VLOOKUP($W396,'item gains&amp;losses'!$A:$EV,35,FALSE)),IF($F396="I",IF(ISERROR(VLOOKUP($W396,'item rev'!$A:$EV,34,FALSE)),"",VLOOKUP($W396,'item rev'!$A:$EV,34,FALSE)),IF($F396="e",IF(ISERROR(VLOOKUP($W396,'item exp'!$A:$BQ,35,FALSE)),"",VLOOKUP($W396,'item exp'!$A:$BQ,35,FALSE)))))</f>
        <v>e6f8c731-ef42-4e68-a7e2-cbe5c3f33d47</v>
      </c>
      <c r="W396" s="16" t="str">
        <f>VLOOKUP(E396,'items list'!B:D,3,FALSE)</f>
        <v>Expenditure: Employee Related Cost  - Senior Management: Designation - Salaries and Allowances: Service Related Benefits - Overtime</v>
      </c>
      <c r="X396" s="16" t="str">
        <f>IF(ISERROR(VLOOKUP($Z396,'reg ind'!$A:$AI,3,FALSE)),"",(VLOOKUP($Z396,'reg ind'!$A:$AI,3,FALSE)))</f>
        <v>RX002003001002003003006001000000000000</v>
      </c>
      <c r="Y396" s="16" t="str">
        <f>IF(ISERROR(VLOOKUP($Z396,'reg ind'!$A:$AI,35,FALSE)),"",(VLOOKUP($Z396,'reg ind'!$A:$AI,35,FALSE)))</f>
        <v>f2564b3b-f64a-4df4-9e78-f1a994736e35</v>
      </c>
      <c r="Z396" s="16" t="s">
        <v>4358</v>
      </c>
      <c r="AA396" s="16" t="str">
        <f>IF(ISERROR(VLOOKUP($AC396,costing!$A:$BP,3,FALSE)),"",(VLOOKUP($AC396,costing!$A:$BP,3,FALSE)))</f>
        <v>CO002004000000000000000000000000000000</v>
      </c>
      <c r="AB396" s="16" t="str">
        <f>IF(ISERROR(VLOOKUP($AC396,costing!$A:$BP,35,FALSE)),"",(VLOOKUP($AC396,costing!$A:$BP,35,FALSE)))</f>
        <v>47c7ba65-c270-4a7f-91ba-3842eb629ddf</v>
      </c>
      <c r="AC396" s="16" t="s">
        <v>4368</v>
      </c>
    </row>
    <row r="397" spans="1:29" x14ac:dyDescent="0.2">
      <c r="A397" s="184"/>
      <c r="B397" s="184">
        <v>11</v>
      </c>
      <c r="C397" s="184">
        <v>10</v>
      </c>
      <c r="D397" s="184">
        <f t="shared" ref="D397:D402" si="22">D392+1</f>
        <v>5007</v>
      </c>
      <c r="E397" s="184">
        <v>1028</v>
      </c>
      <c r="F397" s="184" t="s">
        <v>662</v>
      </c>
      <c r="G397" s="16" t="s">
        <v>17</v>
      </c>
      <c r="H397" s="16" t="s">
        <v>26</v>
      </c>
      <c r="I397" s="16" t="s">
        <v>29</v>
      </c>
      <c r="J397" s="16" t="s">
        <v>33</v>
      </c>
      <c r="K397" s="16"/>
      <c r="L397" s="16"/>
      <c r="M397" s="16"/>
      <c r="N397" s="16" t="str">
        <f>IF(ISERROR(VLOOKUP($P397,#REF!,4,FALSE)),"",(VLOOKUP($P397,#REF!,4,FALSE)))</f>
        <v/>
      </c>
      <c r="O397" s="16" t="str">
        <f>IF(ISERROR(VLOOKUP($P397,#REF!,34,FALSE)),"",(VLOOKUP($P397,#REF!,34,FALSE)))</f>
        <v/>
      </c>
      <c r="P397" s="16" t="s">
        <v>909</v>
      </c>
      <c r="Q397" s="16" t="e">
        <f>VLOOKUP(C397,'functional class'!B:E,3,FALSE)</f>
        <v>#N/A</v>
      </c>
      <c r="R397" s="16" t="str">
        <f>IF(ISERROR(VLOOKUP($T397,'Funding 5.4'!$A:$BP,3,FALSE)),"",(VLOOKUP($T397,'Funding 5.4'!$A:$BP,3,FALSE)))</f>
        <v>FD001003001002000000000000000000000000</v>
      </c>
      <c r="S397" s="16" t="str">
        <f>IF(ISERROR(VLOOKUP($T397,'Funding 5.4'!$A:$BP,35,FALSE)),"",(VLOOKUP($T397,'Funding 5.4'!$A:$BP,35,FALSE)))</f>
        <v>5692f970-c29c-4044-80d7-1bcdbdd34348</v>
      </c>
      <c r="T397" s="16" t="s">
        <v>1087</v>
      </c>
      <c r="U397" s="16" t="str">
        <f>IF(F397="gains/losses",IF(ISERROR(VLOOKUP(W397,'item gains&amp;losses'!A:EV,3,FALSE)),"",VLOOKUP(W397,'item gains&amp;losses'!A:EV,3,FALSE)),IF(F397="I",IF(ISERROR(VLOOKUP(W397,'item rev'!A:EV,3,FALSE)),"",VLOOKUP(W397,'item rev'!A:EV,3,FALSE)),IF(F397="e",IF(ISERROR(VLOOKUP(W397,'item exp'!A:BQ,3,FALSE)),"",VLOOKUP(W397,'item exp'!A:BQ,3,FALSE)))))</f>
        <v>IE005001001001006002000000000000000000</v>
      </c>
      <c r="V397" s="16" t="str">
        <f>IF($F397="gains/losses",IF(ISERROR(VLOOKUP($W397,'item gains&amp;losses'!$A:$EV,35,FALSE)),"",VLOOKUP($W397,'item gains&amp;losses'!$A:$EV,35,FALSE)),IF($F397="I",IF(ISERROR(VLOOKUP($W397,'item rev'!$A:$EV,34,FALSE)),"",VLOOKUP($W397,'item rev'!$A:$EV,34,FALSE)),IF($F397="e",IF(ISERROR(VLOOKUP($W397,'item exp'!$A:$BQ,35,FALSE)),"",VLOOKUP($W397,'item exp'!$A:$BQ,35,FALSE)))))</f>
        <v>b879ae00-a68d-4a31-b430-91705ed58bdb</v>
      </c>
      <c r="W397" s="16" t="str">
        <f>VLOOKUP(E397,'items list'!B:D,3,FALSE)</f>
        <v>Expenditure: Employee Related Cost  - Senior Management: Designation - Salaries and Allowances: Service Related Benefits - Overtime Cost Capitalised to PPE (Credit Account)</v>
      </c>
      <c r="X397" s="16" t="str">
        <f>IF(ISERROR(VLOOKUP($Z397,'reg ind'!$A:$AI,3,FALSE)),"",(VLOOKUP($Z397,'reg ind'!$A:$AI,3,FALSE)))</f>
        <v>RX002003001002003003006001000000000000</v>
      </c>
      <c r="Y397" s="16" t="str">
        <f>IF(ISERROR(VLOOKUP($Z397,'reg ind'!$A:$AI,35,FALSE)),"",(VLOOKUP($Z397,'reg ind'!$A:$AI,35,FALSE)))</f>
        <v>f2564b3b-f64a-4df4-9e78-f1a994736e35</v>
      </c>
      <c r="Z397" s="16" t="s">
        <v>4358</v>
      </c>
      <c r="AA397" s="16" t="str">
        <f>IF(ISERROR(VLOOKUP($AC397,costing!$A:$BP,3,FALSE)),"",(VLOOKUP($AC397,costing!$A:$BP,3,FALSE)))</f>
        <v>CO002004000000000000000000000000000000</v>
      </c>
      <c r="AB397" s="16" t="str">
        <f>IF(ISERROR(VLOOKUP($AC397,costing!$A:$BP,35,FALSE)),"",(VLOOKUP($AC397,costing!$A:$BP,35,FALSE)))</f>
        <v>47c7ba65-c270-4a7f-91ba-3842eb629ddf</v>
      </c>
      <c r="AC397" s="16" t="s">
        <v>4368</v>
      </c>
    </row>
    <row r="398" spans="1:29" x14ac:dyDescent="0.2">
      <c r="A398" s="184"/>
      <c r="B398" s="184">
        <v>11</v>
      </c>
      <c r="C398" s="184">
        <v>10</v>
      </c>
      <c r="D398" s="184">
        <f t="shared" si="22"/>
        <v>5007</v>
      </c>
      <c r="E398" s="184">
        <v>1029</v>
      </c>
      <c r="F398" s="184" t="s">
        <v>662</v>
      </c>
      <c r="G398" s="16" t="s">
        <v>17</v>
      </c>
      <c r="H398" s="16" t="s">
        <v>26</v>
      </c>
      <c r="I398" s="16" t="s">
        <v>29</v>
      </c>
      <c r="J398" s="16" t="s">
        <v>33</v>
      </c>
      <c r="K398" s="16"/>
      <c r="L398" s="16"/>
      <c r="M398" s="16"/>
      <c r="N398" s="16" t="str">
        <f>IF(ISERROR(VLOOKUP($P398,#REF!,4,FALSE)),"",(VLOOKUP($P398,#REF!,4,FALSE)))</f>
        <v/>
      </c>
      <c r="O398" s="16" t="str">
        <f>IF(ISERROR(VLOOKUP($P398,#REF!,34,FALSE)),"",(VLOOKUP($P398,#REF!,34,FALSE)))</f>
        <v/>
      </c>
      <c r="P398" s="16" t="s">
        <v>909</v>
      </c>
      <c r="Q398" s="16" t="e">
        <f>VLOOKUP(C398,'functional class'!B:E,3,FALSE)</f>
        <v>#N/A</v>
      </c>
      <c r="R398" s="16" t="str">
        <f>IF(ISERROR(VLOOKUP($T398,'Funding 5.4'!$A:$BP,3,FALSE)),"",(VLOOKUP($T398,'Funding 5.4'!$A:$BP,3,FALSE)))</f>
        <v>FD001003001002000000000000000000000000</v>
      </c>
      <c r="S398" s="16" t="str">
        <f>IF(ISERROR(VLOOKUP($T398,'Funding 5.4'!$A:$BP,35,FALSE)),"",(VLOOKUP($T398,'Funding 5.4'!$A:$BP,35,FALSE)))</f>
        <v>5692f970-c29c-4044-80d7-1bcdbdd34348</v>
      </c>
      <c r="T398" s="16" t="s">
        <v>1087</v>
      </c>
      <c r="U398" s="16" t="str">
        <f>IF(F398="gains/losses",IF(ISERROR(VLOOKUP(W398,'item gains&amp;losses'!A:EV,3,FALSE)),"",VLOOKUP(W398,'item gains&amp;losses'!A:EV,3,FALSE)),IF(F398="I",IF(ISERROR(VLOOKUP(W398,'item rev'!A:EV,3,FALSE)),"",VLOOKUP(W398,'item rev'!A:EV,3,FALSE)),IF(F398="e",IF(ISERROR(VLOOKUP(W398,'item exp'!A:BQ,3,FALSE)),"",VLOOKUP(W398,'item exp'!A:BQ,3,FALSE)))))</f>
        <v>IE005002001005010001000000000000000000</v>
      </c>
      <c r="V398" s="16" t="str">
        <f>IF($F398="gains/losses",IF(ISERROR(VLOOKUP($W398,'item gains&amp;losses'!$A:$EV,35,FALSE)),"",VLOOKUP($W398,'item gains&amp;losses'!$A:$EV,35,FALSE)),IF($F398="I",IF(ISERROR(VLOOKUP($W398,'item rev'!$A:$EV,34,FALSE)),"",VLOOKUP($W398,'item rev'!$A:$EV,34,FALSE)),IF($F398="e",IF(ISERROR(VLOOKUP($W398,'item exp'!$A:$BQ,35,FALSE)),"",VLOOKUP($W398,'item exp'!$A:$BQ,35,FALSE)))))</f>
        <v>06228b7f-94f4-487e-b56e-c1ec81a9e4f2</v>
      </c>
      <c r="W398" s="16" t="str">
        <f>VLOOKUP(E398,'items list'!B:D,3,FALSE)</f>
        <v>Expenditure: Employee Related Cost  - Municipal Staff : Salaries, Wages and Allowances - Allowances: Overtime - Cost Capitalised to PPE (Credit Account)</v>
      </c>
      <c r="X398" s="16" t="str">
        <f>IF(ISERROR(VLOOKUP($Z398,'reg ind'!$A:$AI,3,FALSE)),"",(VLOOKUP($Z398,'reg ind'!$A:$AI,3,FALSE)))</f>
        <v>RX002003001002003003006001000000000000</v>
      </c>
      <c r="Y398" s="16" t="str">
        <f>IF(ISERROR(VLOOKUP($Z398,'reg ind'!$A:$AI,35,FALSE)),"",(VLOOKUP($Z398,'reg ind'!$A:$AI,35,FALSE)))</f>
        <v>f2564b3b-f64a-4df4-9e78-f1a994736e35</v>
      </c>
      <c r="Z398" s="16" t="s">
        <v>4358</v>
      </c>
      <c r="AA398" s="16" t="str">
        <f>IF(ISERROR(VLOOKUP($AC398,costing!$A:$BP,3,FALSE)),"",(VLOOKUP($AC398,costing!$A:$BP,3,FALSE)))</f>
        <v>CO002004000000000000000000000000000000</v>
      </c>
      <c r="AB398" s="16" t="str">
        <f>IF(ISERROR(VLOOKUP($AC398,costing!$A:$BP,35,FALSE)),"",(VLOOKUP($AC398,costing!$A:$BP,35,FALSE)))</f>
        <v>47c7ba65-c270-4a7f-91ba-3842eb629ddf</v>
      </c>
      <c r="AC398" s="16" t="s">
        <v>4368</v>
      </c>
    </row>
    <row r="399" spans="1:29" x14ac:dyDescent="0.2">
      <c r="A399" s="184"/>
      <c r="B399" s="184">
        <v>11</v>
      </c>
      <c r="C399" s="184">
        <v>10</v>
      </c>
      <c r="D399" s="184">
        <f t="shared" si="22"/>
        <v>5007</v>
      </c>
      <c r="E399" s="184">
        <v>1030</v>
      </c>
      <c r="F399" s="184" t="s">
        <v>662</v>
      </c>
      <c r="G399" s="16" t="s">
        <v>17</v>
      </c>
      <c r="H399" s="16" t="s">
        <v>26</v>
      </c>
      <c r="I399" s="16" t="s">
        <v>29</v>
      </c>
      <c r="J399" s="16" t="s">
        <v>33</v>
      </c>
      <c r="K399" s="16"/>
      <c r="L399" s="16"/>
      <c r="M399" s="16"/>
      <c r="N399" s="16" t="str">
        <f>IF(ISERROR(VLOOKUP($P399,#REF!,4,FALSE)),"",(VLOOKUP($P399,#REF!,4,FALSE)))</f>
        <v/>
      </c>
      <c r="O399" s="16" t="str">
        <f>IF(ISERROR(VLOOKUP($P399,#REF!,34,FALSE)),"",(VLOOKUP($P399,#REF!,34,FALSE)))</f>
        <v/>
      </c>
      <c r="P399" s="16" t="s">
        <v>909</v>
      </c>
      <c r="Q399" s="16" t="e">
        <f>VLOOKUP(C399,'functional class'!B:E,3,FALSE)</f>
        <v>#N/A</v>
      </c>
      <c r="R399" s="16" t="str">
        <f>IF(ISERROR(VLOOKUP($T399,'Funding 5.4'!$A:$BP,3,FALSE)),"",(VLOOKUP($T399,'Funding 5.4'!$A:$BP,3,FALSE)))</f>
        <v>FD001003001002000000000000000000000000</v>
      </c>
      <c r="S399" s="16" t="str">
        <f>IF(ISERROR(VLOOKUP($T399,'Funding 5.4'!$A:$BP,35,FALSE)),"",(VLOOKUP($T399,'Funding 5.4'!$A:$BP,35,FALSE)))</f>
        <v>5692f970-c29c-4044-80d7-1bcdbdd34348</v>
      </c>
      <c r="T399" s="16" t="s">
        <v>1087</v>
      </c>
      <c r="U399" s="16" t="str">
        <f>IF(F399="gains/losses",IF(ISERROR(VLOOKUP(W399,'item gains&amp;losses'!A:EV,3,FALSE)),"",VLOOKUP(W399,'item gains&amp;losses'!A:EV,3,FALSE)),IF(F399="I",IF(ISERROR(VLOOKUP(W399,'item rev'!A:EV,3,FALSE)),"",VLOOKUP(W399,'item rev'!A:EV,3,FALSE)),IF(F399="e",IF(ISERROR(VLOOKUP(W399,'item exp'!A:BQ,3,FALSE)),"",VLOOKUP(W399,'item exp'!A:BQ,3,FALSE)))))</f>
        <v>IE005002001005010002000000000000000000</v>
      </c>
      <c r="V399" s="16" t="str">
        <f>IF($F399="gains/losses",IF(ISERROR(VLOOKUP($W399,'item gains&amp;losses'!$A:$EV,35,FALSE)),"",VLOOKUP($W399,'item gains&amp;losses'!$A:$EV,35,FALSE)),IF($F399="I",IF(ISERROR(VLOOKUP($W399,'item rev'!$A:$EV,34,FALSE)),"",VLOOKUP($W399,'item rev'!$A:$EV,34,FALSE)),IF($F399="e",IF(ISERROR(VLOOKUP($W399,'item exp'!$A:$BQ,35,FALSE)),"",VLOOKUP($W399,'item exp'!$A:$BQ,35,FALSE)))))</f>
        <v>21eb537d-40d1-4bf3-b459-cec96ee28f30</v>
      </c>
      <c r="W399" s="16" t="str">
        <f>VLOOKUP(E399,'items list'!B:D,3,FALSE)</f>
        <v>Expenditure: Employee Related Cost  - Municipal Staff : Salaries, Wages and Allowances - Allowances: Overtime - Non Structured</v>
      </c>
      <c r="X399" s="16" t="str">
        <f>IF(ISERROR(VLOOKUP($Z399,'reg ind'!$A:$AI,3,FALSE)),"",(VLOOKUP($Z399,'reg ind'!$A:$AI,3,FALSE)))</f>
        <v>RX002003001002003003006001000000000000</v>
      </c>
      <c r="Y399" s="16" t="str">
        <f>IF(ISERROR(VLOOKUP($Z399,'reg ind'!$A:$AI,35,FALSE)),"",(VLOOKUP($Z399,'reg ind'!$A:$AI,35,FALSE)))</f>
        <v>f2564b3b-f64a-4df4-9e78-f1a994736e35</v>
      </c>
      <c r="Z399" s="16" t="s">
        <v>4358</v>
      </c>
      <c r="AA399" s="16" t="str">
        <f>IF(ISERROR(VLOOKUP($AC399,costing!$A:$BP,3,FALSE)),"",(VLOOKUP($AC399,costing!$A:$BP,3,FALSE)))</f>
        <v>CO002004000000000000000000000000000000</v>
      </c>
      <c r="AB399" s="16" t="str">
        <f>IF(ISERROR(VLOOKUP($AC399,costing!$A:$BP,35,FALSE)),"",(VLOOKUP($AC399,costing!$A:$BP,35,FALSE)))</f>
        <v>47c7ba65-c270-4a7f-91ba-3842eb629ddf</v>
      </c>
      <c r="AC399" s="16" t="s">
        <v>4368</v>
      </c>
    </row>
    <row r="400" spans="1:29" x14ac:dyDescent="0.2">
      <c r="A400" s="184"/>
      <c r="B400" s="184">
        <v>11</v>
      </c>
      <c r="C400" s="184">
        <v>10</v>
      </c>
      <c r="D400" s="184">
        <f t="shared" si="22"/>
        <v>5008</v>
      </c>
      <c r="E400" s="184">
        <v>1031</v>
      </c>
      <c r="F400" s="184" t="s">
        <v>662</v>
      </c>
      <c r="G400" s="16" t="s">
        <v>17</v>
      </c>
      <c r="H400" s="16" t="s">
        <v>26</v>
      </c>
      <c r="I400" s="16" t="s">
        <v>29</v>
      </c>
      <c r="J400" s="16" t="s">
        <v>33</v>
      </c>
      <c r="K400" s="16"/>
      <c r="L400" s="16"/>
      <c r="M400" s="16"/>
      <c r="N400" s="16" t="str">
        <f>IF(ISERROR(VLOOKUP($P400,#REF!,4,FALSE)),"",(VLOOKUP($P400,#REF!,4,FALSE)))</f>
        <v/>
      </c>
      <c r="O400" s="16" t="str">
        <f>IF(ISERROR(VLOOKUP($P400,#REF!,34,FALSE)),"",(VLOOKUP($P400,#REF!,34,FALSE)))</f>
        <v/>
      </c>
      <c r="P400" s="16" t="s">
        <v>909</v>
      </c>
      <c r="Q400" s="16" t="e">
        <f>VLOOKUP(C400,'functional class'!B:E,3,FALSE)</f>
        <v>#N/A</v>
      </c>
      <c r="R400" s="16" t="str">
        <f>IF(ISERROR(VLOOKUP($T400,'Funding 5.4'!$A:$BP,3,FALSE)),"",(VLOOKUP($T400,'Funding 5.4'!$A:$BP,3,FALSE)))</f>
        <v>FD001003001002000000000000000000000000</v>
      </c>
      <c r="S400" s="16" t="str">
        <f>IF(ISERROR(VLOOKUP($T400,'Funding 5.4'!$A:$BP,35,FALSE)),"",(VLOOKUP($T400,'Funding 5.4'!$A:$BP,35,FALSE)))</f>
        <v>5692f970-c29c-4044-80d7-1bcdbdd34348</v>
      </c>
      <c r="T400" s="16" t="s">
        <v>1087</v>
      </c>
      <c r="U400" s="16" t="str">
        <f>IF(F400="gains/losses",IF(ISERROR(VLOOKUP(W400,'item gains&amp;losses'!A:EV,3,FALSE)),"",VLOOKUP(W400,'item gains&amp;losses'!A:EV,3,FALSE)),IF(F400="I",IF(ISERROR(VLOOKUP(W400,'item rev'!A:EV,3,FALSE)),"",VLOOKUP(W400,'item rev'!A:EV,3,FALSE)),IF(F400="e",IF(ISERROR(VLOOKUP(W400,'item exp'!A:BQ,3,FALSE)),"",VLOOKUP(W400,'item exp'!A:BQ,3,FALSE)))))</f>
        <v>IE005002001005010003000000000000000000</v>
      </c>
      <c r="V400" s="16" t="str">
        <f>IF($F400="gains/losses",IF(ISERROR(VLOOKUP($W400,'item gains&amp;losses'!$A:$EV,35,FALSE)),"",VLOOKUP($W400,'item gains&amp;losses'!$A:$EV,35,FALSE)),IF($F400="I",IF(ISERROR(VLOOKUP($W400,'item rev'!$A:$EV,34,FALSE)),"",VLOOKUP($W400,'item rev'!$A:$EV,34,FALSE)),IF($F400="e",IF(ISERROR(VLOOKUP($W400,'item exp'!$A:$BQ,35,FALSE)),"",VLOOKUP($W400,'item exp'!$A:$BQ,35,FALSE)))))</f>
        <v>ac152fb6-d300-4322-a5ab-07a61b9006f5</v>
      </c>
      <c r="W400" s="16" t="str">
        <f>VLOOKUP(E400,'items list'!B:D,3,FALSE)</f>
        <v xml:space="preserve">Expenditure: Employee Related Cost  - Municipal Staff : Salaries, Wages and Allowances - Allowances: Overtime - Structured </v>
      </c>
      <c r="X400" s="16" t="str">
        <f>IF(ISERROR(VLOOKUP($Z400,'reg ind'!$A:$AI,3,FALSE)),"",(VLOOKUP($Z400,'reg ind'!$A:$AI,3,FALSE)))</f>
        <v>RX002003001002003003006001000000000000</v>
      </c>
      <c r="Y400" s="16" t="str">
        <f>IF(ISERROR(VLOOKUP($Z400,'reg ind'!$A:$AI,35,FALSE)),"",(VLOOKUP($Z400,'reg ind'!$A:$AI,35,FALSE)))</f>
        <v>f2564b3b-f64a-4df4-9e78-f1a994736e35</v>
      </c>
      <c r="Z400" s="16" t="s">
        <v>4358</v>
      </c>
      <c r="AA400" s="16" t="str">
        <f>IF(ISERROR(VLOOKUP($AC400,costing!$A:$BP,3,FALSE)),"",(VLOOKUP($AC400,costing!$A:$BP,3,FALSE)))</f>
        <v>CO002004000000000000000000000000000000</v>
      </c>
      <c r="AB400" s="16" t="str">
        <f>IF(ISERROR(VLOOKUP($AC400,costing!$A:$BP,35,FALSE)),"",(VLOOKUP($AC400,costing!$A:$BP,35,FALSE)))</f>
        <v>47c7ba65-c270-4a7f-91ba-3842eb629ddf</v>
      </c>
      <c r="AC400" s="16" t="s">
        <v>4368</v>
      </c>
    </row>
    <row r="401" spans="1:29" x14ac:dyDescent="0.2">
      <c r="A401" s="184"/>
      <c r="B401" s="184">
        <v>11</v>
      </c>
      <c r="C401" s="184">
        <v>10</v>
      </c>
      <c r="D401" s="184">
        <f t="shared" si="22"/>
        <v>5008</v>
      </c>
      <c r="E401" s="184">
        <v>1032</v>
      </c>
      <c r="F401" s="184" t="s">
        <v>662</v>
      </c>
      <c r="G401" s="16" t="s">
        <v>17</v>
      </c>
      <c r="H401" s="16" t="s">
        <v>26</v>
      </c>
      <c r="I401" s="16" t="s">
        <v>29</v>
      </c>
      <c r="J401" s="16" t="s">
        <v>33</v>
      </c>
      <c r="K401" s="16"/>
      <c r="L401" s="16"/>
      <c r="M401" s="16"/>
      <c r="N401" s="16" t="str">
        <f>IF(ISERROR(VLOOKUP($P401,#REF!,4,FALSE)),"",(VLOOKUP($P401,#REF!,4,FALSE)))</f>
        <v/>
      </c>
      <c r="O401" s="16" t="str">
        <f>IF(ISERROR(VLOOKUP($P401,#REF!,34,FALSE)),"",(VLOOKUP($P401,#REF!,34,FALSE)))</f>
        <v/>
      </c>
      <c r="P401" s="16" t="s">
        <v>909</v>
      </c>
      <c r="Q401" s="16" t="e">
        <f>VLOOKUP(C401,'functional class'!B:E,3,FALSE)</f>
        <v>#N/A</v>
      </c>
      <c r="R401" s="16" t="str">
        <f>IF(ISERROR(VLOOKUP($T401,'Funding 5.4'!$A:$BP,3,FALSE)),"",(VLOOKUP($T401,'Funding 5.4'!$A:$BP,3,FALSE)))</f>
        <v>FD001003001002000000000000000000000000</v>
      </c>
      <c r="S401" s="16" t="str">
        <f>IF(ISERROR(VLOOKUP($T401,'Funding 5.4'!$A:$BP,35,FALSE)),"",(VLOOKUP($T401,'Funding 5.4'!$A:$BP,35,FALSE)))</f>
        <v>5692f970-c29c-4044-80d7-1bcdbdd34348</v>
      </c>
      <c r="T401" s="16" t="s">
        <v>1087</v>
      </c>
      <c r="U401" s="16" t="str">
        <f>IF(F401="gains/losses",IF(ISERROR(VLOOKUP(W401,'item gains&amp;losses'!A:EV,3,FALSE)),"",VLOOKUP(W401,'item gains&amp;losses'!A:EV,3,FALSE)),IF(F401="I",IF(ISERROR(VLOOKUP(W401,'item rev'!A:EV,3,FALSE)),"",VLOOKUP(W401,'item rev'!A:EV,3,FALSE)),IF(F401="e",IF(ISERROR(VLOOKUP(W401,'item exp'!A:BQ,3,FALSE)),"",VLOOKUP(W401,'item exp'!A:BQ,3,FALSE)))))</f>
        <v>IE005002001005010004000000000000000000</v>
      </c>
      <c r="V401" s="16" t="str">
        <f>IF($F401="gains/losses",IF(ISERROR(VLOOKUP($W401,'item gains&amp;losses'!$A:$EV,35,FALSE)),"",VLOOKUP($W401,'item gains&amp;losses'!$A:$EV,35,FALSE)),IF($F401="I",IF(ISERROR(VLOOKUP($W401,'item rev'!$A:$EV,34,FALSE)),"",VLOOKUP($W401,'item rev'!$A:$EV,34,FALSE)),IF($F401="e",IF(ISERROR(VLOOKUP($W401,'item exp'!$A:$BQ,35,FALSE)),"",VLOOKUP($W401,'item exp'!$A:$BQ,35,FALSE)))))</f>
        <v>d771016b-d844-4d07-bf54-e1b2f01f81dc</v>
      </c>
      <c r="W401" s="16" t="str">
        <f>VLOOKUP(E401,'items list'!B:D,3,FALSE)</f>
        <v>Expenditure: Employee Related Cost  - Municipal Staff : Salaries, Wages and Allowances - Allowances: Overtime - Shift Additional Remuneration</v>
      </c>
      <c r="X401" s="16" t="str">
        <f>IF(ISERROR(VLOOKUP($Z401,'reg ind'!$A:$AI,3,FALSE)),"",(VLOOKUP($Z401,'reg ind'!$A:$AI,3,FALSE)))</f>
        <v>RX002003001002003003006001000000000000</v>
      </c>
      <c r="Y401" s="16" t="str">
        <f>IF(ISERROR(VLOOKUP($Z401,'reg ind'!$A:$AI,35,FALSE)),"",(VLOOKUP($Z401,'reg ind'!$A:$AI,35,FALSE)))</f>
        <v>f2564b3b-f64a-4df4-9e78-f1a994736e35</v>
      </c>
      <c r="Z401" s="16" t="s">
        <v>4358</v>
      </c>
      <c r="AA401" s="16" t="str">
        <f>IF(ISERROR(VLOOKUP($AC401,costing!$A:$BP,3,FALSE)),"",(VLOOKUP($AC401,costing!$A:$BP,3,FALSE)))</f>
        <v>CO002004000000000000000000000000000000</v>
      </c>
      <c r="AB401" s="16" t="str">
        <f>IF(ISERROR(VLOOKUP($AC401,costing!$A:$BP,35,FALSE)),"",(VLOOKUP($AC401,costing!$A:$BP,35,FALSE)))</f>
        <v>47c7ba65-c270-4a7f-91ba-3842eb629ddf</v>
      </c>
      <c r="AC401" s="16" t="s">
        <v>4368</v>
      </c>
    </row>
    <row r="402" spans="1:29" x14ac:dyDescent="0.2">
      <c r="A402" s="184"/>
      <c r="B402" s="184">
        <v>11</v>
      </c>
      <c r="C402" s="184">
        <v>10</v>
      </c>
      <c r="D402" s="184">
        <f t="shared" si="22"/>
        <v>5008</v>
      </c>
      <c r="E402" s="184">
        <v>1033</v>
      </c>
      <c r="F402" s="184" t="s">
        <v>662</v>
      </c>
      <c r="G402" s="16" t="s">
        <v>17</v>
      </c>
      <c r="H402" s="16" t="s">
        <v>26</v>
      </c>
      <c r="I402" s="16" t="s">
        <v>29</v>
      </c>
      <c r="J402" s="16" t="s">
        <v>33</v>
      </c>
      <c r="K402" s="16"/>
      <c r="L402" s="16"/>
      <c r="M402" s="16"/>
      <c r="N402" s="16" t="str">
        <f>IF(ISERROR(VLOOKUP($P402,#REF!,4,FALSE)),"",(VLOOKUP($P402,#REF!,4,FALSE)))</f>
        <v/>
      </c>
      <c r="O402" s="16" t="str">
        <f>IF(ISERROR(VLOOKUP($P402,#REF!,34,FALSE)),"",(VLOOKUP($P402,#REF!,34,FALSE)))</f>
        <v/>
      </c>
      <c r="P402" s="16" t="s">
        <v>909</v>
      </c>
      <c r="Q402" s="16" t="e">
        <f>VLOOKUP(C402,'functional class'!B:E,3,FALSE)</f>
        <v>#N/A</v>
      </c>
      <c r="R402" s="16" t="str">
        <f>IF(ISERROR(VLOOKUP($T402,'Funding 5.4'!$A:$BP,3,FALSE)),"",(VLOOKUP($T402,'Funding 5.4'!$A:$BP,3,FALSE)))</f>
        <v>FD001003001002000000000000000000000000</v>
      </c>
      <c r="S402" s="16" t="str">
        <f>IF(ISERROR(VLOOKUP($T402,'Funding 5.4'!$A:$BP,35,FALSE)),"",(VLOOKUP($T402,'Funding 5.4'!$A:$BP,35,FALSE)))</f>
        <v>5692f970-c29c-4044-80d7-1bcdbdd34348</v>
      </c>
      <c r="T402" s="16" t="s">
        <v>1087</v>
      </c>
      <c r="U402" s="16" t="str">
        <f>IF(F402="gains/losses",IF(ISERROR(VLOOKUP(W402,'item gains&amp;losses'!A:EV,3,FALSE)),"",VLOOKUP(W402,'item gains&amp;losses'!A:EV,3,FALSE)),IF(F402="I",IF(ISERROR(VLOOKUP(W402,'item rev'!A:EV,3,FALSE)),"",VLOOKUP(W402,'item rev'!A:EV,3,FALSE)),IF(F402="e",IF(ISERROR(VLOOKUP(W402,'item exp'!A:BQ,3,FALSE)),"",VLOOKUP(W402,'item exp'!A:BQ,3,FALSE)))))</f>
        <v>IE005002001005010005000000000000000000</v>
      </c>
      <c r="V402" s="16" t="str">
        <f>IF($F402="gains/losses",IF(ISERROR(VLOOKUP($W402,'item gains&amp;losses'!$A:$EV,35,FALSE)),"",VLOOKUP($W402,'item gains&amp;losses'!$A:$EV,35,FALSE)),IF($F402="I",IF(ISERROR(VLOOKUP($W402,'item rev'!$A:$EV,34,FALSE)),"",VLOOKUP($W402,'item rev'!$A:$EV,34,FALSE)),IF($F402="e",IF(ISERROR(VLOOKUP($W402,'item exp'!$A:$BQ,35,FALSE)),"",VLOOKUP($W402,'item exp'!$A:$BQ,35,FALSE)))))</f>
        <v>5085cf8c-7688-4d84-b80e-4418b0c42daa</v>
      </c>
      <c r="W402" s="16" t="str">
        <f>VLOOKUP(E402,'items list'!B:D,3,FALSE)</f>
        <v>Expenditure: Employee Related Cost  - Municipal Staff : Salaries, Wages and Allowances - Allowances: Overtime - Night Shift</v>
      </c>
      <c r="X402" s="16" t="str">
        <f>IF(ISERROR(VLOOKUP($Z402,'reg ind'!$A:$AI,3,FALSE)),"",(VLOOKUP($Z402,'reg ind'!$A:$AI,3,FALSE)))</f>
        <v>RX002003001002003003006001000000000000</v>
      </c>
      <c r="Y402" s="16" t="str">
        <f>IF(ISERROR(VLOOKUP($Z402,'reg ind'!$A:$AI,35,FALSE)),"",(VLOOKUP($Z402,'reg ind'!$A:$AI,35,FALSE)))</f>
        <v>f2564b3b-f64a-4df4-9e78-f1a994736e35</v>
      </c>
      <c r="Z402" s="16" t="s">
        <v>4358</v>
      </c>
      <c r="AA402" s="16" t="str">
        <f>IF(ISERROR(VLOOKUP($AC402,costing!$A:$BP,3,FALSE)),"",(VLOOKUP($AC402,costing!$A:$BP,3,FALSE)))</f>
        <v>CO002004000000000000000000000000000000</v>
      </c>
      <c r="AB402" s="16" t="str">
        <f>IF(ISERROR(VLOOKUP($AC402,costing!$A:$BP,35,FALSE)),"",(VLOOKUP($AC402,costing!$A:$BP,35,FALSE)))</f>
        <v>47c7ba65-c270-4a7f-91ba-3842eb629ddf</v>
      </c>
      <c r="AC402" s="16" t="s">
        <v>4368</v>
      </c>
    </row>
    <row r="403" spans="1:29" x14ac:dyDescent="0.2">
      <c r="A403" s="184">
        <f>A396+1</f>
        <v>111101008</v>
      </c>
      <c r="B403" s="184">
        <v>11</v>
      </c>
      <c r="C403" s="184">
        <v>10</v>
      </c>
      <c r="D403" s="184">
        <f>D396+1</f>
        <v>5008</v>
      </c>
      <c r="E403" s="184">
        <v>1034</v>
      </c>
      <c r="F403" s="184" t="s">
        <v>662</v>
      </c>
      <c r="G403" s="16" t="s">
        <v>18</v>
      </c>
      <c r="H403" s="16" t="s">
        <v>26</v>
      </c>
      <c r="I403" s="16" t="s">
        <v>29</v>
      </c>
      <c r="J403" s="16" t="s">
        <v>33</v>
      </c>
      <c r="K403" s="16"/>
      <c r="L403" s="16"/>
      <c r="M403" s="16"/>
      <c r="N403" s="16" t="str">
        <f>IF(ISERROR(VLOOKUP($P403,#REF!,4,FALSE)),"",(VLOOKUP($P403,#REF!,4,FALSE)))</f>
        <v/>
      </c>
      <c r="O403" s="16" t="str">
        <f>IF(ISERROR(VLOOKUP($P403,#REF!,34,FALSE)),"",(VLOOKUP($P403,#REF!,34,FALSE)))</f>
        <v/>
      </c>
      <c r="P403" s="16" t="s">
        <v>909</v>
      </c>
      <c r="Q403" s="16" t="e">
        <f>VLOOKUP(C403,'functional class'!B:E,3,FALSE)</f>
        <v>#N/A</v>
      </c>
      <c r="R403" s="16" t="str">
        <f>IF(ISERROR(VLOOKUP($T403,'Funding 5.4'!$A:$BP,3,FALSE)),"",(VLOOKUP($T403,'Funding 5.4'!$A:$BP,3,FALSE)))</f>
        <v>FD001003001002000000000000000000000000</v>
      </c>
      <c r="S403" s="16" t="str">
        <f>IF(ISERROR(VLOOKUP($T403,'Funding 5.4'!$A:$BP,35,FALSE)),"",(VLOOKUP($T403,'Funding 5.4'!$A:$BP,35,FALSE)))</f>
        <v>5692f970-c29c-4044-80d7-1bcdbdd34348</v>
      </c>
      <c r="T403" s="16" t="s">
        <v>1087</v>
      </c>
      <c r="U403" s="16" t="str">
        <f>IF(F403="gains/losses",IF(ISERROR(VLOOKUP(W403,'item gains&amp;losses'!A:EV,3,FALSE)),"",VLOOKUP(W403,'item gains&amp;losses'!A:EV,3,FALSE)),IF(F403="I",IF(ISERROR(VLOOKUP(W403,'item rev'!A:EV,3,FALSE)),"",VLOOKUP(W403,'item rev'!A:EV,3,FALSE)),IF(F403="e",IF(ISERROR(VLOOKUP(W403,'item exp'!A:BQ,3,FALSE)),"",VLOOKUP(W403,'item exp'!A:BQ,3,FALSE)))))</f>
        <v>IE005001001001005005000000000000000000</v>
      </c>
      <c r="V403" s="16" t="str">
        <f>IF($F403="gains/losses",IF(ISERROR(VLOOKUP($W403,'item gains&amp;losses'!$A:$EV,35,FALSE)),"",VLOOKUP($W403,'item gains&amp;losses'!$A:$EV,35,FALSE)),IF($F403="I",IF(ISERROR(VLOOKUP($W403,'item rev'!$A:$EV,34,FALSE)),"",VLOOKUP($W403,'item rev'!$A:$EV,34,FALSE)),IF($F403="e",IF(ISERROR(VLOOKUP($W403,'item exp'!$A:$BQ,35,FALSE)),"",VLOOKUP($W403,'item exp'!$A:$BQ,35,FALSE)))))</f>
        <v>ee4fc231-a008-4a49-8a81-ce26017f4280</v>
      </c>
      <c r="W403" s="16" t="str">
        <f>VLOOKUP(E403,'items list'!B:D,3,FALSE)</f>
        <v xml:space="preserve">Expenditure: Employee Related Cost  - Senior Management: Designation - Salaries and Allowances: Allowance - Travel or Motor Vehicle </v>
      </c>
      <c r="X403" s="16" t="str">
        <f>IF(ISERROR(VLOOKUP($Z403,'reg ind'!$A:$AI,3,FALSE)),"",(VLOOKUP($Z403,'reg ind'!$A:$AI,3,FALSE)))</f>
        <v>RX002003001002003003006001000000000000</v>
      </c>
      <c r="Y403" s="16" t="str">
        <f>IF(ISERROR(VLOOKUP($Z403,'reg ind'!$A:$AI,35,FALSE)),"",(VLOOKUP($Z403,'reg ind'!$A:$AI,35,FALSE)))</f>
        <v>f2564b3b-f64a-4df4-9e78-f1a994736e35</v>
      </c>
      <c r="Z403" s="16" t="s">
        <v>4358</v>
      </c>
      <c r="AA403" s="16" t="str">
        <f>IF(ISERROR(VLOOKUP($AC403,costing!$A:$BP,3,FALSE)),"",(VLOOKUP($AC403,costing!$A:$BP,3,FALSE)))</f>
        <v>CO002004000000000000000000000000000000</v>
      </c>
      <c r="AB403" s="16" t="str">
        <f>IF(ISERROR(VLOOKUP($AC403,costing!$A:$BP,35,FALSE)),"",(VLOOKUP($AC403,costing!$A:$BP,35,FALSE)))</f>
        <v>47c7ba65-c270-4a7f-91ba-3842eb629ddf</v>
      </c>
      <c r="AC403" s="16" t="s">
        <v>4368</v>
      </c>
    </row>
    <row r="404" spans="1:29" x14ac:dyDescent="0.2">
      <c r="A404" s="184"/>
      <c r="B404" s="184">
        <v>11</v>
      </c>
      <c r="C404" s="184">
        <v>10</v>
      </c>
      <c r="D404" s="184">
        <f t="shared" ref="D404:D409" si="23">D397+1</f>
        <v>5008</v>
      </c>
      <c r="E404" s="184">
        <v>1035</v>
      </c>
      <c r="F404" s="184" t="s">
        <v>662</v>
      </c>
      <c r="G404" s="16" t="s">
        <v>18</v>
      </c>
      <c r="H404" s="16" t="s">
        <v>26</v>
      </c>
      <c r="I404" s="16" t="s">
        <v>29</v>
      </c>
      <c r="J404" s="16" t="s">
        <v>33</v>
      </c>
      <c r="K404" s="16"/>
      <c r="L404" s="16"/>
      <c r="M404" s="16"/>
      <c r="N404" s="16" t="str">
        <f>IF(ISERROR(VLOOKUP($P404,#REF!,4,FALSE)),"",(VLOOKUP($P404,#REF!,4,FALSE)))</f>
        <v/>
      </c>
      <c r="O404" s="16" t="str">
        <f>IF(ISERROR(VLOOKUP($P404,#REF!,34,FALSE)),"",(VLOOKUP($P404,#REF!,34,FALSE)))</f>
        <v/>
      </c>
      <c r="P404" s="16" t="s">
        <v>909</v>
      </c>
      <c r="Q404" s="16" t="e">
        <f>VLOOKUP(C404,'functional class'!B:E,3,FALSE)</f>
        <v>#N/A</v>
      </c>
      <c r="R404" s="16" t="str">
        <f>IF(ISERROR(VLOOKUP($T404,'Funding 5.4'!$A:$BP,3,FALSE)),"",(VLOOKUP($T404,'Funding 5.4'!$A:$BP,3,FALSE)))</f>
        <v>FD001003001002000000000000000000000000</v>
      </c>
      <c r="S404" s="16" t="str">
        <f>IF(ISERROR(VLOOKUP($T404,'Funding 5.4'!$A:$BP,35,FALSE)),"",(VLOOKUP($T404,'Funding 5.4'!$A:$BP,35,FALSE)))</f>
        <v>5692f970-c29c-4044-80d7-1bcdbdd34348</v>
      </c>
      <c r="T404" s="16" t="s">
        <v>1087</v>
      </c>
      <c r="U404" s="16" t="str">
        <f>IF(F404="gains/losses",IF(ISERROR(VLOOKUP(W404,'item gains&amp;losses'!A:EV,3,FALSE)),"",VLOOKUP(W404,'item gains&amp;losses'!A:EV,3,FALSE)),IF(F404="I",IF(ISERROR(VLOOKUP(W404,'item rev'!A:EV,3,FALSE)),"",VLOOKUP(W404,'item rev'!A:EV,3,FALSE)),IF(F404="e",IF(ISERROR(VLOOKUP(W404,'item exp'!A:BQ,3,FALSE)),"",VLOOKUP(W404,'item exp'!A:BQ,3,FALSE)))))</f>
        <v>IE005001001001005006000000000000000000</v>
      </c>
      <c r="V404" s="16" t="str">
        <f>IF($F404="gains/losses",IF(ISERROR(VLOOKUP($W404,'item gains&amp;losses'!$A:$EV,35,FALSE)),"",VLOOKUP($W404,'item gains&amp;losses'!$A:$EV,35,FALSE)),IF($F404="I",IF(ISERROR(VLOOKUP($W404,'item rev'!$A:$EV,34,FALSE)),"",VLOOKUP($W404,'item rev'!$A:$EV,34,FALSE)),IF($F404="e",IF(ISERROR(VLOOKUP($W404,'item exp'!$A:$BQ,35,FALSE)),"",VLOOKUP($W404,'item exp'!$A:$BQ,35,FALSE)))))</f>
        <v>5624dee8-4bf1-4cf8-a244-724f54a21879</v>
      </c>
      <c r="W404" s="16" t="str">
        <f>VLOOKUP(E404,'items list'!B:D,3,FALSE)</f>
        <v>Expenditure: Employee Related Cost  - Senior Management: Designation - Salaries and Allowances: Allowance - Travel or Motor Vehicle:   Cost Capitalised to PPE (Credit Account)</v>
      </c>
      <c r="X404" s="16" t="str">
        <f>IF(ISERROR(VLOOKUP($Z404,'reg ind'!$A:$AI,3,FALSE)),"",(VLOOKUP($Z404,'reg ind'!$A:$AI,3,FALSE)))</f>
        <v>RX002003001002003003006001000000000000</v>
      </c>
      <c r="Y404" s="16" t="str">
        <f>IF(ISERROR(VLOOKUP($Z404,'reg ind'!$A:$AI,35,FALSE)),"",(VLOOKUP($Z404,'reg ind'!$A:$AI,35,FALSE)))</f>
        <v>f2564b3b-f64a-4df4-9e78-f1a994736e35</v>
      </c>
      <c r="Z404" s="16" t="s">
        <v>4358</v>
      </c>
      <c r="AA404" s="16" t="str">
        <f>IF(ISERROR(VLOOKUP($AC404,costing!$A:$BP,3,FALSE)),"",(VLOOKUP($AC404,costing!$A:$BP,3,FALSE)))</f>
        <v>CO002004000000000000000000000000000000</v>
      </c>
      <c r="AB404" s="16" t="str">
        <f>IF(ISERROR(VLOOKUP($AC404,costing!$A:$BP,35,FALSE)),"",(VLOOKUP($AC404,costing!$A:$BP,35,FALSE)))</f>
        <v>47c7ba65-c270-4a7f-91ba-3842eb629ddf</v>
      </c>
      <c r="AC404" s="16" t="s">
        <v>4368</v>
      </c>
    </row>
    <row r="405" spans="1:29" x14ac:dyDescent="0.2">
      <c r="A405" s="184"/>
      <c r="B405" s="184">
        <v>11</v>
      </c>
      <c r="C405" s="184">
        <v>10</v>
      </c>
      <c r="D405" s="184">
        <f t="shared" si="23"/>
        <v>5008</v>
      </c>
      <c r="E405" s="184">
        <v>1036</v>
      </c>
      <c r="F405" s="184" t="s">
        <v>662</v>
      </c>
      <c r="G405" s="16" t="s">
        <v>18</v>
      </c>
      <c r="H405" s="16" t="s">
        <v>26</v>
      </c>
      <c r="I405" s="16" t="s">
        <v>29</v>
      </c>
      <c r="J405" s="16" t="s">
        <v>33</v>
      </c>
      <c r="K405" s="16"/>
      <c r="L405" s="16"/>
      <c r="M405" s="16"/>
      <c r="N405" s="16" t="str">
        <f>IF(ISERROR(VLOOKUP($P405,#REF!,4,FALSE)),"",(VLOOKUP($P405,#REF!,4,FALSE)))</f>
        <v/>
      </c>
      <c r="O405" s="16" t="str">
        <f>IF(ISERROR(VLOOKUP($P405,#REF!,34,FALSE)),"",(VLOOKUP($P405,#REF!,34,FALSE)))</f>
        <v/>
      </c>
      <c r="P405" s="16" t="s">
        <v>909</v>
      </c>
      <c r="Q405" s="16" t="e">
        <f>VLOOKUP(C405,'functional class'!B:E,3,FALSE)</f>
        <v>#N/A</v>
      </c>
      <c r="R405" s="16" t="str">
        <f>IF(ISERROR(VLOOKUP($T405,'Funding 5.4'!$A:$BP,3,FALSE)),"",(VLOOKUP($T405,'Funding 5.4'!$A:$BP,3,FALSE)))</f>
        <v>FD001003001002000000000000000000000000</v>
      </c>
      <c r="S405" s="16" t="str">
        <f>IF(ISERROR(VLOOKUP($T405,'Funding 5.4'!$A:$BP,35,FALSE)),"",(VLOOKUP($T405,'Funding 5.4'!$A:$BP,35,FALSE)))</f>
        <v>5692f970-c29c-4044-80d7-1bcdbdd34348</v>
      </c>
      <c r="T405" s="16" t="s">
        <v>1087</v>
      </c>
      <c r="U405" s="16" t="str">
        <f>IF(F405="gains/losses",IF(ISERROR(VLOOKUP(W405,'item gains&amp;losses'!A:EV,3,FALSE)),"",VLOOKUP(W405,'item gains&amp;losses'!A:EV,3,FALSE)),IF(F405="I",IF(ISERROR(VLOOKUP(W405,'item rev'!A:EV,3,FALSE)),"",VLOOKUP(W405,'item rev'!A:EV,3,FALSE)),IF(F405="e",IF(ISERROR(VLOOKUP(W405,'item exp'!A:BQ,3,FALSE)),"",VLOOKUP(W405,'item exp'!A:BQ,3,FALSE)))))</f>
        <v>IE005001001001005007000000000000000000</v>
      </c>
      <c r="V405" s="16" t="str">
        <f>IF($F405="gains/losses",IF(ISERROR(VLOOKUP($W405,'item gains&amp;losses'!$A:$EV,35,FALSE)),"",VLOOKUP($W405,'item gains&amp;losses'!$A:$EV,35,FALSE)),IF($F405="I",IF(ISERROR(VLOOKUP($W405,'item rev'!$A:$EV,34,FALSE)),"",VLOOKUP($W405,'item rev'!$A:$EV,34,FALSE)),IF($F405="e",IF(ISERROR(VLOOKUP($W405,'item exp'!$A:$BQ,35,FALSE)),"",VLOOKUP($W405,'item exp'!$A:$BQ,35,FALSE)))))</f>
        <v>c3251e6a-5b0b-426e-afb0-808398ebbfb6</v>
      </c>
      <c r="W405" s="16" t="str">
        <f>VLOOKUP(E405,'items list'!B:D,3,FALSE)</f>
        <v xml:space="preserve">Expenditure: Employee Related Cost  - Senior Management: Designation - Salaries and Allowances: Allowance - Accommodation, Travel and Incidental </v>
      </c>
      <c r="X405" s="16" t="str">
        <f>IF(ISERROR(VLOOKUP($Z405,'reg ind'!$A:$AI,3,FALSE)),"",(VLOOKUP($Z405,'reg ind'!$A:$AI,3,FALSE)))</f>
        <v>RX002003001002003003006001000000000000</v>
      </c>
      <c r="Y405" s="16" t="str">
        <f>IF(ISERROR(VLOOKUP($Z405,'reg ind'!$A:$AI,35,FALSE)),"",(VLOOKUP($Z405,'reg ind'!$A:$AI,35,FALSE)))</f>
        <v>f2564b3b-f64a-4df4-9e78-f1a994736e35</v>
      </c>
      <c r="Z405" s="16" t="s">
        <v>4358</v>
      </c>
      <c r="AA405" s="16" t="str">
        <f>IF(ISERROR(VLOOKUP($AC405,costing!$A:$BP,3,FALSE)),"",(VLOOKUP($AC405,costing!$A:$BP,3,FALSE)))</f>
        <v>CO002004000000000000000000000000000000</v>
      </c>
      <c r="AB405" s="16" t="str">
        <f>IF(ISERROR(VLOOKUP($AC405,costing!$A:$BP,35,FALSE)),"",(VLOOKUP($AC405,costing!$A:$BP,35,FALSE)))</f>
        <v>47c7ba65-c270-4a7f-91ba-3842eb629ddf</v>
      </c>
      <c r="AC405" s="16" t="s">
        <v>4368</v>
      </c>
    </row>
    <row r="406" spans="1:29" x14ac:dyDescent="0.2">
      <c r="A406" s="184"/>
      <c r="B406" s="184">
        <v>11</v>
      </c>
      <c r="C406" s="184">
        <v>10</v>
      </c>
      <c r="D406" s="184">
        <f t="shared" si="23"/>
        <v>5008</v>
      </c>
      <c r="E406" s="184">
        <v>1037</v>
      </c>
      <c r="F406" s="184" t="s">
        <v>662</v>
      </c>
      <c r="G406" s="16" t="s">
        <v>18</v>
      </c>
      <c r="H406" s="16" t="s">
        <v>26</v>
      </c>
      <c r="I406" s="16" t="s">
        <v>29</v>
      </c>
      <c r="J406" s="16" t="s">
        <v>33</v>
      </c>
      <c r="K406" s="16"/>
      <c r="L406" s="16"/>
      <c r="M406" s="16"/>
      <c r="N406" s="16" t="str">
        <f>IF(ISERROR(VLOOKUP($P406,#REF!,4,FALSE)),"",(VLOOKUP($P406,#REF!,4,FALSE)))</f>
        <v/>
      </c>
      <c r="O406" s="16" t="str">
        <f>IF(ISERROR(VLOOKUP($P406,#REF!,34,FALSE)),"",(VLOOKUP($P406,#REF!,34,FALSE)))</f>
        <v/>
      </c>
      <c r="P406" s="16" t="s">
        <v>909</v>
      </c>
      <c r="Q406" s="16" t="e">
        <f>VLOOKUP(C406,'functional class'!B:E,3,FALSE)</f>
        <v>#N/A</v>
      </c>
      <c r="R406" s="16" t="str">
        <f>IF(ISERROR(VLOOKUP($T406,'Funding 5.4'!$A:$BP,3,FALSE)),"",(VLOOKUP($T406,'Funding 5.4'!$A:$BP,3,FALSE)))</f>
        <v>FD001003001002000000000000000000000000</v>
      </c>
      <c r="S406" s="16" t="str">
        <f>IF(ISERROR(VLOOKUP($T406,'Funding 5.4'!$A:$BP,35,FALSE)),"",(VLOOKUP($T406,'Funding 5.4'!$A:$BP,35,FALSE)))</f>
        <v>5692f970-c29c-4044-80d7-1bcdbdd34348</v>
      </c>
      <c r="T406" s="16" t="s">
        <v>1087</v>
      </c>
      <c r="U406" s="16" t="str">
        <f>IF(F406="gains/losses",IF(ISERROR(VLOOKUP(W406,'item gains&amp;losses'!A:EV,3,FALSE)),"",VLOOKUP(W406,'item gains&amp;losses'!A:EV,3,FALSE)),IF(F406="I",IF(ISERROR(VLOOKUP(W406,'item rev'!A:EV,3,FALSE)),"",VLOOKUP(W406,'item rev'!A:EV,3,FALSE)),IF(F406="e",IF(ISERROR(VLOOKUP(W406,'item exp'!A:BQ,3,FALSE)),"",VLOOKUP(W406,'item exp'!A:BQ,3,FALSE)))))</f>
        <v>IE005001001001005008000000000000000000</v>
      </c>
      <c r="V406" s="16" t="str">
        <f>IF($F406="gains/losses",IF(ISERROR(VLOOKUP($W406,'item gains&amp;losses'!$A:$EV,35,FALSE)),"",VLOOKUP($W406,'item gains&amp;losses'!$A:$EV,35,FALSE)),IF($F406="I",IF(ISERROR(VLOOKUP($W406,'item rev'!$A:$EV,34,FALSE)),"",VLOOKUP($W406,'item rev'!$A:$EV,34,FALSE)),IF($F406="e",IF(ISERROR(VLOOKUP($W406,'item exp'!$A:$BQ,35,FALSE)),"",VLOOKUP($W406,'item exp'!$A:$BQ,35,FALSE)))))</f>
        <v>e02d8e3c-dbf9-4bea-a39c-d8ac1f7d7c19</v>
      </c>
      <c r="W406" s="16" t="str">
        <f>VLOOKUP(E406,'items list'!B:D,3,FALSE)</f>
        <v>Expenditure: Employee Related Cost  - Senior Management: Designation - Salaries and Allowances: Allowance - Accommodation, Travel and Incidental:   Cost Capitalised to PPE (Credit Account)</v>
      </c>
      <c r="X406" s="16" t="str">
        <f>IF(ISERROR(VLOOKUP($Z406,'reg ind'!$A:$AI,3,FALSE)),"",(VLOOKUP($Z406,'reg ind'!$A:$AI,3,FALSE)))</f>
        <v>RX002003001002003003006001000000000000</v>
      </c>
      <c r="Y406" s="16" t="str">
        <f>IF(ISERROR(VLOOKUP($Z406,'reg ind'!$A:$AI,35,FALSE)),"",(VLOOKUP($Z406,'reg ind'!$A:$AI,35,FALSE)))</f>
        <v>f2564b3b-f64a-4df4-9e78-f1a994736e35</v>
      </c>
      <c r="Z406" s="16" t="s">
        <v>4358</v>
      </c>
      <c r="AA406" s="16" t="str">
        <f>IF(ISERROR(VLOOKUP($AC406,costing!$A:$BP,3,FALSE)),"",(VLOOKUP($AC406,costing!$A:$BP,3,FALSE)))</f>
        <v>CO002004000000000000000000000000000000</v>
      </c>
      <c r="AB406" s="16" t="str">
        <f>IF(ISERROR(VLOOKUP($AC406,costing!$A:$BP,35,FALSE)),"",(VLOOKUP($AC406,costing!$A:$BP,35,FALSE)))</f>
        <v>47c7ba65-c270-4a7f-91ba-3842eb629ddf</v>
      </c>
      <c r="AC406" s="16" t="s">
        <v>4368</v>
      </c>
    </row>
    <row r="407" spans="1:29" x14ac:dyDescent="0.2">
      <c r="A407" s="184"/>
      <c r="B407" s="184">
        <v>11</v>
      </c>
      <c r="C407" s="184">
        <v>10</v>
      </c>
      <c r="D407" s="184">
        <f t="shared" si="23"/>
        <v>5009</v>
      </c>
      <c r="E407" s="184">
        <v>1038</v>
      </c>
      <c r="F407" s="184" t="s">
        <v>662</v>
      </c>
      <c r="G407" s="16" t="s">
        <v>18</v>
      </c>
      <c r="H407" s="16" t="s">
        <v>26</v>
      </c>
      <c r="I407" s="16" t="s">
        <v>29</v>
      </c>
      <c r="J407" s="16" t="s">
        <v>33</v>
      </c>
      <c r="K407" s="16"/>
      <c r="L407" s="16"/>
      <c r="M407" s="16"/>
      <c r="N407" s="16" t="str">
        <f>IF(ISERROR(VLOOKUP($P407,#REF!,4,FALSE)),"",(VLOOKUP($P407,#REF!,4,FALSE)))</f>
        <v/>
      </c>
      <c r="O407" s="16" t="str">
        <f>IF(ISERROR(VLOOKUP($P407,#REF!,34,FALSE)),"",(VLOOKUP($P407,#REF!,34,FALSE)))</f>
        <v/>
      </c>
      <c r="P407" s="16" t="s">
        <v>909</v>
      </c>
      <c r="Q407" s="16" t="e">
        <f>VLOOKUP(C407,'functional class'!B:E,3,FALSE)</f>
        <v>#N/A</v>
      </c>
      <c r="R407" s="16" t="str">
        <f>IF(ISERROR(VLOOKUP($T407,'Funding 5.4'!$A:$BP,3,FALSE)),"",(VLOOKUP($T407,'Funding 5.4'!$A:$BP,3,FALSE)))</f>
        <v>FD001003001002000000000000000000000000</v>
      </c>
      <c r="S407" s="16" t="str">
        <f>IF(ISERROR(VLOOKUP($T407,'Funding 5.4'!$A:$BP,35,FALSE)),"",(VLOOKUP($T407,'Funding 5.4'!$A:$BP,35,FALSE)))</f>
        <v>5692f970-c29c-4044-80d7-1bcdbdd34348</v>
      </c>
      <c r="T407" s="16" t="s">
        <v>1087</v>
      </c>
      <c r="U407" s="16" t="str">
        <f>IF(F407="gains/losses",IF(ISERROR(VLOOKUP(W407,'item gains&amp;losses'!A:EV,3,FALSE)),"",VLOOKUP(W407,'item gains&amp;losses'!A:EV,3,FALSE)),IF(F407="I",IF(ISERROR(VLOOKUP(W407,'item rev'!A:EV,3,FALSE)),"",VLOOKUP(W407,'item rev'!A:EV,3,FALSE)),IF(F407="e",IF(ISERROR(VLOOKUP(W407,'item exp'!A:BQ,3,FALSE)),"",VLOOKUP(W407,'item exp'!A:BQ,3,FALSE)))))</f>
        <v>IE005002001005001000000000000000000000</v>
      </c>
      <c r="V407" s="16" t="str">
        <f>IF($F407="gains/losses",IF(ISERROR(VLOOKUP($W407,'item gains&amp;losses'!$A:$EV,35,FALSE)),"",VLOOKUP($W407,'item gains&amp;losses'!$A:$EV,35,FALSE)),IF($F407="I",IF(ISERROR(VLOOKUP($W407,'item rev'!$A:$EV,34,FALSE)),"",VLOOKUP($W407,'item rev'!$A:$EV,34,FALSE)),IF($F407="e",IF(ISERROR(VLOOKUP($W407,'item exp'!$A:$BQ,35,FALSE)),"",VLOOKUP($W407,'item exp'!$A:$BQ,35,FALSE)))))</f>
        <v>51688b00-8e9e-43f2-b0de-d7539f9911cc</v>
      </c>
      <c r="W407" s="16" t="str">
        <f>VLOOKUP(E407,'items list'!B:D,3,FALSE)</f>
        <v xml:space="preserve">Expenditure: Employee Related Cost  - Municipal Staff : Salaries, Wages and Allowances - Allowances: Accommodation, Travel and Incidental </v>
      </c>
      <c r="X407" s="16" t="str">
        <f>IF(ISERROR(VLOOKUP($Z407,'reg ind'!$A:$AI,3,FALSE)),"",(VLOOKUP($Z407,'reg ind'!$A:$AI,3,FALSE)))</f>
        <v>RX002003001002003003006001000000000000</v>
      </c>
      <c r="Y407" s="16" t="str">
        <f>IF(ISERROR(VLOOKUP($Z407,'reg ind'!$A:$AI,35,FALSE)),"",(VLOOKUP($Z407,'reg ind'!$A:$AI,35,FALSE)))</f>
        <v>f2564b3b-f64a-4df4-9e78-f1a994736e35</v>
      </c>
      <c r="Z407" s="16" t="s">
        <v>4358</v>
      </c>
      <c r="AA407" s="16" t="str">
        <f>IF(ISERROR(VLOOKUP($AC407,costing!$A:$BP,3,FALSE)),"",(VLOOKUP($AC407,costing!$A:$BP,3,FALSE)))</f>
        <v>CO002004000000000000000000000000000000</v>
      </c>
      <c r="AB407" s="16" t="str">
        <f>IF(ISERROR(VLOOKUP($AC407,costing!$A:$BP,35,FALSE)),"",(VLOOKUP($AC407,costing!$A:$BP,35,FALSE)))</f>
        <v>47c7ba65-c270-4a7f-91ba-3842eb629ddf</v>
      </c>
      <c r="AC407" s="16" t="s">
        <v>4368</v>
      </c>
    </row>
    <row r="408" spans="1:29" x14ac:dyDescent="0.2">
      <c r="A408" s="184"/>
      <c r="B408" s="184">
        <v>11</v>
      </c>
      <c r="C408" s="184">
        <v>10</v>
      </c>
      <c r="D408" s="184">
        <f t="shared" si="23"/>
        <v>5009</v>
      </c>
      <c r="E408" s="184">
        <v>1039</v>
      </c>
      <c r="F408" s="184" t="s">
        <v>662</v>
      </c>
      <c r="G408" s="16" t="s">
        <v>18</v>
      </c>
      <c r="H408" s="16" t="s">
        <v>26</v>
      </c>
      <c r="I408" s="16" t="s">
        <v>29</v>
      </c>
      <c r="J408" s="16" t="s">
        <v>33</v>
      </c>
      <c r="K408" s="16"/>
      <c r="L408" s="16"/>
      <c r="M408" s="16"/>
      <c r="N408" s="16" t="str">
        <f>IF(ISERROR(VLOOKUP($P408,#REF!,4,FALSE)),"",(VLOOKUP($P408,#REF!,4,FALSE)))</f>
        <v/>
      </c>
      <c r="O408" s="16" t="str">
        <f>IF(ISERROR(VLOOKUP($P408,#REF!,34,FALSE)),"",(VLOOKUP($P408,#REF!,34,FALSE)))</f>
        <v/>
      </c>
      <c r="P408" s="16" t="s">
        <v>909</v>
      </c>
      <c r="Q408" s="16" t="e">
        <f>VLOOKUP(C408,'functional class'!B:E,3,FALSE)</f>
        <v>#N/A</v>
      </c>
      <c r="R408" s="16" t="str">
        <f>IF(ISERROR(VLOOKUP($T408,'Funding 5.4'!$A:$BP,3,FALSE)),"",(VLOOKUP($T408,'Funding 5.4'!$A:$BP,3,FALSE)))</f>
        <v>FD001003001002000000000000000000000000</v>
      </c>
      <c r="S408" s="16" t="str">
        <f>IF(ISERROR(VLOOKUP($T408,'Funding 5.4'!$A:$BP,35,FALSE)),"",(VLOOKUP($T408,'Funding 5.4'!$A:$BP,35,FALSE)))</f>
        <v>5692f970-c29c-4044-80d7-1bcdbdd34348</v>
      </c>
      <c r="T408" s="16" t="s">
        <v>1087</v>
      </c>
      <c r="U408" s="16" t="str">
        <f>IF(F408="gains/losses",IF(ISERROR(VLOOKUP(W408,'item gains&amp;losses'!A:EV,3,FALSE)),"",VLOOKUP(W408,'item gains&amp;losses'!A:EV,3,FALSE)),IF(F408="I",IF(ISERROR(VLOOKUP(W408,'item rev'!A:EV,3,FALSE)),"",VLOOKUP(W408,'item rev'!A:EV,3,FALSE)),IF(F408="e",IF(ISERROR(VLOOKUP(W408,'item exp'!A:BQ,3,FALSE)),"",VLOOKUP(W408,'item exp'!A:BQ,3,FALSE)))))</f>
        <v>IE005002001005002000000000000000000000</v>
      </c>
      <c r="V408" s="16" t="str">
        <f>IF($F408="gains/losses",IF(ISERROR(VLOOKUP($W408,'item gains&amp;losses'!$A:$EV,35,FALSE)),"",VLOOKUP($W408,'item gains&amp;losses'!$A:$EV,35,FALSE)),IF($F408="I",IF(ISERROR(VLOOKUP($W408,'item rev'!$A:$EV,34,FALSE)),"",VLOOKUP($W408,'item rev'!$A:$EV,34,FALSE)),IF($F408="e",IF(ISERROR(VLOOKUP($W408,'item exp'!$A:$BQ,35,FALSE)),"",VLOOKUP($W408,'item exp'!$A:$BQ,35,FALSE)))))</f>
        <v>ad66ce3d-f466-47fc-8be3-ac3799bf6dd9</v>
      </c>
      <c r="W408" s="16" t="str">
        <f>VLOOKUP(E408,'items list'!B:D,3,FALSE)</f>
        <v>Expenditure: Employee Related Cost  - Municipal Staff : Salaries, Wages and Allowances - Allowances: Accommodation, Travel and Incidental - Cost Capitalised to PPE (Credit Account)</v>
      </c>
      <c r="X408" s="16" t="str">
        <f>IF(ISERROR(VLOOKUP($Z408,'reg ind'!$A:$AI,3,FALSE)),"",(VLOOKUP($Z408,'reg ind'!$A:$AI,3,FALSE)))</f>
        <v>RX002003001002003003006001000000000000</v>
      </c>
      <c r="Y408" s="16" t="str">
        <f>IF(ISERROR(VLOOKUP($Z408,'reg ind'!$A:$AI,35,FALSE)),"",(VLOOKUP($Z408,'reg ind'!$A:$AI,35,FALSE)))</f>
        <v>f2564b3b-f64a-4df4-9e78-f1a994736e35</v>
      </c>
      <c r="Z408" s="16" t="s">
        <v>4358</v>
      </c>
      <c r="AA408" s="16" t="str">
        <f>IF(ISERROR(VLOOKUP($AC408,costing!$A:$BP,3,FALSE)),"",(VLOOKUP($AC408,costing!$A:$BP,3,FALSE)))</f>
        <v>CO002004000000000000000000000000000000</v>
      </c>
      <c r="AB408" s="16" t="str">
        <f>IF(ISERROR(VLOOKUP($AC408,costing!$A:$BP,35,FALSE)),"",(VLOOKUP($AC408,costing!$A:$BP,35,FALSE)))</f>
        <v>47c7ba65-c270-4a7f-91ba-3842eb629ddf</v>
      </c>
      <c r="AC408" s="16" t="s">
        <v>4368</v>
      </c>
    </row>
    <row r="409" spans="1:29" x14ac:dyDescent="0.2">
      <c r="A409" s="184"/>
      <c r="B409" s="184">
        <v>11</v>
      </c>
      <c r="C409" s="184">
        <v>10</v>
      </c>
      <c r="D409" s="184">
        <f t="shared" si="23"/>
        <v>5009</v>
      </c>
      <c r="E409" s="184">
        <v>1040</v>
      </c>
      <c r="F409" s="184" t="s">
        <v>662</v>
      </c>
      <c r="G409" s="16" t="s">
        <v>18</v>
      </c>
      <c r="H409" s="16" t="s">
        <v>26</v>
      </c>
      <c r="I409" s="16" t="s">
        <v>29</v>
      </c>
      <c r="J409" s="16" t="s">
        <v>33</v>
      </c>
      <c r="K409" s="16"/>
      <c r="L409" s="16"/>
      <c r="M409" s="16"/>
      <c r="N409" s="16" t="str">
        <f>IF(ISERROR(VLOOKUP($P409,#REF!,4,FALSE)),"",(VLOOKUP($P409,#REF!,4,FALSE)))</f>
        <v/>
      </c>
      <c r="O409" s="16" t="str">
        <f>IF(ISERROR(VLOOKUP($P409,#REF!,34,FALSE)),"",(VLOOKUP($P409,#REF!,34,FALSE)))</f>
        <v/>
      </c>
      <c r="P409" s="16" t="s">
        <v>909</v>
      </c>
      <c r="Q409" s="16" t="e">
        <f>VLOOKUP(C409,'functional class'!B:E,3,FALSE)</f>
        <v>#N/A</v>
      </c>
      <c r="R409" s="16" t="str">
        <f>IF(ISERROR(VLOOKUP($T409,'Funding 5.4'!$A:$BP,3,FALSE)),"",(VLOOKUP($T409,'Funding 5.4'!$A:$BP,3,FALSE)))</f>
        <v>FD001003001002000000000000000000000000</v>
      </c>
      <c r="S409" s="16" t="str">
        <f>IF(ISERROR(VLOOKUP($T409,'Funding 5.4'!$A:$BP,35,FALSE)),"",(VLOOKUP($T409,'Funding 5.4'!$A:$BP,35,FALSE)))</f>
        <v>5692f970-c29c-4044-80d7-1bcdbdd34348</v>
      </c>
      <c r="T409" s="16" t="s">
        <v>1087</v>
      </c>
      <c r="U409" s="16" t="str">
        <f>IF(F409="gains/losses",IF(ISERROR(VLOOKUP(W409,'item gains&amp;losses'!A:EV,3,FALSE)),"",VLOOKUP(W409,'item gains&amp;losses'!A:EV,3,FALSE)),IF(F409="I",IF(ISERROR(VLOOKUP(W409,'item rev'!A:EV,3,FALSE)),"",VLOOKUP(W409,'item rev'!A:EV,3,FALSE)),IF(F409="e",IF(ISERROR(VLOOKUP(W409,'item exp'!A:BQ,3,FALSE)),"",VLOOKUP(W409,'item exp'!A:BQ,3,FALSE)))))</f>
        <v>IE005002001005005002000000000000000000</v>
      </c>
      <c r="V409" s="16" t="str">
        <f>IF($F409="gains/losses",IF(ISERROR(VLOOKUP($W409,'item gains&amp;losses'!$A:$EV,35,FALSE)),"",VLOOKUP($W409,'item gains&amp;losses'!$A:$EV,35,FALSE)),IF($F409="I",IF(ISERROR(VLOOKUP($W409,'item rev'!$A:$EV,34,FALSE)),"",VLOOKUP($W409,'item rev'!$A:$EV,34,FALSE)),IF($F409="e",IF(ISERROR(VLOOKUP($W409,'item exp'!$A:$BQ,35,FALSE)),"",VLOOKUP($W409,'item exp'!$A:$BQ,35,FALSE)))))</f>
        <v>15fee286-1302-446c-890f-f10df9c12718</v>
      </c>
      <c r="W409" s="16" t="str">
        <f>VLOOKUP(E409,'items list'!B:D,3,FALSE)</f>
        <v xml:space="preserve">Expenditure: Employee Related Cost  - Municipal Staff : Salaries, Wages and Allowances - Allowances: Housing Benefits and Incidental - Essential User </v>
      </c>
      <c r="X409" s="16" t="str">
        <f>IF(ISERROR(VLOOKUP($Z409,'reg ind'!$A:$AI,3,FALSE)),"",(VLOOKUP($Z409,'reg ind'!$A:$AI,3,FALSE)))</f>
        <v>RX002003001002003003006001000000000000</v>
      </c>
      <c r="Y409" s="16" t="str">
        <f>IF(ISERROR(VLOOKUP($Z409,'reg ind'!$A:$AI,35,FALSE)),"",(VLOOKUP($Z409,'reg ind'!$A:$AI,35,FALSE)))</f>
        <v>f2564b3b-f64a-4df4-9e78-f1a994736e35</v>
      </c>
      <c r="Z409" s="16" t="s">
        <v>4358</v>
      </c>
      <c r="AA409" s="16" t="str">
        <f>IF(ISERROR(VLOOKUP($AC409,costing!$A:$BP,3,FALSE)),"",(VLOOKUP($AC409,costing!$A:$BP,3,FALSE)))</f>
        <v>CO002004000000000000000000000000000000</v>
      </c>
      <c r="AB409" s="16" t="str">
        <f>IF(ISERROR(VLOOKUP($AC409,costing!$A:$BP,35,FALSE)),"",(VLOOKUP($AC409,costing!$A:$BP,35,FALSE)))</f>
        <v>47c7ba65-c270-4a7f-91ba-3842eb629ddf</v>
      </c>
      <c r="AC409" s="16" t="s">
        <v>4368</v>
      </c>
    </row>
    <row r="410" spans="1:29" x14ac:dyDescent="0.2">
      <c r="A410" s="184">
        <f>A403+1</f>
        <v>111101009</v>
      </c>
      <c r="B410" s="184">
        <v>11</v>
      </c>
      <c r="C410" s="184">
        <v>10</v>
      </c>
      <c r="D410" s="184">
        <f>D403+1</f>
        <v>5009</v>
      </c>
      <c r="E410" s="184">
        <v>1041</v>
      </c>
      <c r="F410" s="184" t="s">
        <v>662</v>
      </c>
      <c r="G410" s="16" t="s">
        <v>11</v>
      </c>
      <c r="H410" s="16" t="s">
        <v>26</v>
      </c>
      <c r="I410" s="16" t="s">
        <v>29</v>
      </c>
      <c r="J410" s="16" t="s">
        <v>34</v>
      </c>
      <c r="K410" s="16"/>
      <c r="L410" s="16"/>
      <c r="M410" s="16"/>
      <c r="N410" s="16" t="str">
        <f>IF(ISERROR(VLOOKUP($P410,#REF!,4,FALSE)),"",(VLOOKUP($P410,#REF!,4,FALSE)))</f>
        <v/>
      </c>
      <c r="O410" s="16" t="str">
        <f>IF(ISERROR(VLOOKUP($P410,#REF!,34,FALSE)),"",(VLOOKUP($P410,#REF!,34,FALSE)))</f>
        <v/>
      </c>
      <c r="P410" s="16" t="s">
        <v>909</v>
      </c>
      <c r="Q410" s="16" t="e">
        <f>VLOOKUP(C410,'functional class'!B:E,3,FALSE)</f>
        <v>#N/A</v>
      </c>
      <c r="R410" s="16" t="str">
        <f>IF(ISERROR(VLOOKUP($T410,'Funding 5.4'!$A:$BP,3,FALSE)),"",(VLOOKUP($T410,'Funding 5.4'!$A:$BP,3,FALSE)))</f>
        <v>FD001003001002000000000000000000000000</v>
      </c>
      <c r="S410" s="16" t="str">
        <f>IF(ISERROR(VLOOKUP($T410,'Funding 5.4'!$A:$BP,35,FALSE)),"",(VLOOKUP($T410,'Funding 5.4'!$A:$BP,35,FALSE)))</f>
        <v>5692f970-c29c-4044-80d7-1bcdbdd34348</v>
      </c>
      <c r="T410" s="16" t="s">
        <v>1087</v>
      </c>
      <c r="U410" s="16" t="str">
        <f>IF(F410="gains/losses",IF(ISERROR(VLOOKUP(W410,'item gains&amp;losses'!A:EV,3,FALSE)),"",VLOOKUP(W410,'item gains&amp;losses'!A:EV,3,FALSE)),IF(F410="I",IF(ISERROR(VLOOKUP(W410,'item rev'!A:EV,3,FALSE)),"",VLOOKUP(W410,'item rev'!A:EV,3,FALSE)),IF(F410="e",IF(ISERROR(VLOOKUP(W410,'item exp'!A:BQ,3,FALSE)),"",VLOOKUP(W410,'item exp'!A:BQ,3,FALSE)))))</f>
        <v>IE010002001000000000000000000000000000</v>
      </c>
      <c r="V410" s="16" t="str">
        <f>IF($F410="gains/losses",IF(ISERROR(VLOOKUP($W410,'item gains&amp;losses'!$A:$EV,35,FALSE)),"",VLOOKUP($W410,'item gains&amp;losses'!$A:$EV,35,FALSE)),IF($F410="I",IF(ISERROR(VLOOKUP($W410,'item rev'!$A:$EV,34,FALSE)),"",VLOOKUP($W410,'item rev'!$A:$EV,34,FALSE)),IF($F410="e",IF(ISERROR(VLOOKUP($W410,'item exp'!$A:$BQ,35,FALSE)),"",VLOOKUP($W410,'item exp'!$A:$BQ,35,FALSE)))))</f>
        <v>d749cc8d-6c89-48c8-b111-bf22b9d0f186</v>
      </c>
      <c r="W410" s="16" t="str">
        <f>VLOOKUP(E410,'items list'!B:D,3,FALSE)</f>
        <v>Expenditure: Operational Cost - Advertising, Publicity and Marketing: Auctions</v>
      </c>
      <c r="X410" s="16" t="str">
        <f>IF(ISERROR(VLOOKUP($Z410,'reg ind'!$A:$AI,3,FALSE)),"",(VLOOKUP($Z410,'reg ind'!$A:$AI,3,FALSE)))</f>
        <v>RX002003001002003003006001000000000000</v>
      </c>
      <c r="Y410" s="16" t="str">
        <f>IF(ISERROR(VLOOKUP($Z410,'reg ind'!$A:$AI,35,FALSE)),"",(VLOOKUP($Z410,'reg ind'!$A:$AI,35,FALSE)))</f>
        <v>f2564b3b-f64a-4df4-9e78-f1a994736e35</v>
      </c>
      <c r="Z410" s="16" t="s">
        <v>4358</v>
      </c>
      <c r="AA410" s="16" t="str">
        <f>IF(ISERROR(VLOOKUP($AC410,costing!$A:$BP,3,FALSE)),"",(VLOOKUP($AC410,costing!$A:$BP,3,FALSE)))</f>
        <v>CO002004000000000000000000000000000000</v>
      </c>
      <c r="AB410" s="16" t="str">
        <f>IF(ISERROR(VLOOKUP($AC410,costing!$A:$BP,35,FALSE)),"",(VLOOKUP($AC410,costing!$A:$BP,35,FALSE)))</f>
        <v>47c7ba65-c270-4a7f-91ba-3842eb629ddf</v>
      </c>
      <c r="AC410" s="16" t="s">
        <v>4368</v>
      </c>
    </row>
    <row r="411" spans="1:29" x14ac:dyDescent="0.2">
      <c r="A411" s="184"/>
      <c r="B411" s="184">
        <v>11</v>
      </c>
      <c r="C411" s="184">
        <v>10</v>
      </c>
      <c r="D411" s="184">
        <f t="shared" ref="D411:D418" si="24">D404+1</f>
        <v>5009</v>
      </c>
      <c r="E411" s="184">
        <v>1042</v>
      </c>
      <c r="F411" s="184" t="s">
        <v>662</v>
      </c>
      <c r="G411" s="16" t="s">
        <v>11</v>
      </c>
      <c r="H411" s="16" t="s">
        <v>26</v>
      </c>
      <c r="I411" s="16" t="s">
        <v>29</v>
      </c>
      <c r="J411" s="16" t="s">
        <v>34</v>
      </c>
      <c r="K411" s="16"/>
      <c r="L411" s="16"/>
      <c r="M411" s="16"/>
      <c r="N411" s="16" t="str">
        <f>IF(ISERROR(VLOOKUP($P411,#REF!,4,FALSE)),"",(VLOOKUP($P411,#REF!,4,FALSE)))</f>
        <v/>
      </c>
      <c r="O411" s="16" t="str">
        <f>IF(ISERROR(VLOOKUP($P411,#REF!,34,FALSE)),"",(VLOOKUP($P411,#REF!,34,FALSE)))</f>
        <v/>
      </c>
      <c r="P411" s="16" t="s">
        <v>909</v>
      </c>
      <c r="Q411" s="16" t="e">
        <f>VLOOKUP(C411,'functional class'!B:E,3,FALSE)</f>
        <v>#N/A</v>
      </c>
      <c r="R411" s="16" t="str">
        <f>IF(ISERROR(VLOOKUP($T411,'Funding 5.4'!$A:$BP,3,FALSE)),"",(VLOOKUP($T411,'Funding 5.4'!$A:$BP,3,FALSE)))</f>
        <v>FD001003001002000000000000000000000000</v>
      </c>
      <c r="S411" s="16" t="str">
        <f>IF(ISERROR(VLOOKUP($T411,'Funding 5.4'!$A:$BP,35,FALSE)),"",(VLOOKUP($T411,'Funding 5.4'!$A:$BP,35,FALSE)))</f>
        <v>5692f970-c29c-4044-80d7-1bcdbdd34348</v>
      </c>
      <c r="T411" s="16" t="s">
        <v>1087</v>
      </c>
      <c r="U411" s="16" t="str">
        <f>IF(F411="gains/losses",IF(ISERROR(VLOOKUP(W411,'item gains&amp;losses'!A:EV,3,FALSE)),"",VLOOKUP(W411,'item gains&amp;losses'!A:EV,3,FALSE)),IF(F411="I",IF(ISERROR(VLOOKUP(W411,'item rev'!A:EV,3,FALSE)),"",VLOOKUP(W411,'item rev'!A:EV,3,FALSE)),IF(F411="e",IF(ISERROR(VLOOKUP(W411,'item exp'!A:BQ,3,FALSE)),"",VLOOKUP(W411,'item exp'!A:BQ,3,FALSE)))))</f>
        <v>IE010002002000000000000000000000000000</v>
      </c>
      <c r="V411" s="16" t="str">
        <f>IF($F411="gains/losses",IF(ISERROR(VLOOKUP($W411,'item gains&amp;losses'!$A:$EV,35,FALSE)),"",VLOOKUP($W411,'item gains&amp;losses'!$A:$EV,35,FALSE)),IF($F411="I",IF(ISERROR(VLOOKUP($W411,'item rev'!$A:$EV,34,FALSE)),"",VLOOKUP($W411,'item rev'!$A:$EV,34,FALSE)),IF($F411="e",IF(ISERROR(VLOOKUP($W411,'item exp'!$A:$BQ,35,FALSE)),"",VLOOKUP($W411,'item exp'!$A:$BQ,35,FALSE)))))</f>
        <v>c7c034cd-075c-4511-ac97-103e0f33b633</v>
      </c>
      <c r="W411" s="16" t="str">
        <f>VLOOKUP(E411,'items list'!B:D,3,FALSE)</f>
        <v>Expenditure: Operational Cost - Advertising, Publicity and Marketing: Bursaries (Non-employees)</v>
      </c>
      <c r="X411" s="16" t="str">
        <f>IF(ISERROR(VLOOKUP($Z411,'reg ind'!$A:$AI,3,FALSE)),"",(VLOOKUP($Z411,'reg ind'!$A:$AI,3,FALSE)))</f>
        <v>RX002003001002003003006001000000000000</v>
      </c>
      <c r="Y411" s="16" t="str">
        <f>IF(ISERROR(VLOOKUP($Z411,'reg ind'!$A:$AI,35,FALSE)),"",(VLOOKUP($Z411,'reg ind'!$A:$AI,35,FALSE)))</f>
        <v>f2564b3b-f64a-4df4-9e78-f1a994736e35</v>
      </c>
      <c r="Z411" s="16" t="s">
        <v>4358</v>
      </c>
      <c r="AA411" s="16" t="str">
        <f>IF(ISERROR(VLOOKUP($AC411,costing!$A:$BP,3,FALSE)),"",(VLOOKUP($AC411,costing!$A:$BP,3,FALSE)))</f>
        <v>CO002004000000000000000000000000000000</v>
      </c>
      <c r="AB411" s="16" t="str">
        <f>IF(ISERROR(VLOOKUP($AC411,costing!$A:$BP,35,FALSE)),"",(VLOOKUP($AC411,costing!$A:$BP,35,FALSE)))</f>
        <v>47c7ba65-c270-4a7f-91ba-3842eb629ddf</v>
      </c>
      <c r="AC411" s="16" t="s">
        <v>4368</v>
      </c>
    </row>
    <row r="412" spans="1:29" x14ac:dyDescent="0.2">
      <c r="A412" s="184"/>
      <c r="B412" s="184">
        <v>11</v>
      </c>
      <c r="C412" s="184">
        <v>10</v>
      </c>
      <c r="D412" s="184">
        <f t="shared" si="24"/>
        <v>5009</v>
      </c>
      <c r="E412" s="184">
        <v>1043</v>
      </c>
      <c r="F412" s="184" t="s">
        <v>662</v>
      </c>
      <c r="G412" s="16" t="s">
        <v>11</v>
      </c>
      <c r="H412" s="16" t="s">
        <v>26</v>
      </c>
      <c r="I412" s="16" t="s">
        <v>29</v>
      </c>
      <c r="J412" s="16" t="s">
        <v>34</v>
      </c>
      <c r="K412" s="16"/>
      <c r="L412" s="16"/>
      <c r="M412" s="16"/>
      <c r="N412" s="16" t="str">
        <f>IF(ISERROR(VLOOKUP($P412,#REF!,4,FALSE)),"",(VLOOKUP($P412,#REF!,4,FALSE)))</f>
        <v/>
      </c>
      <c r="O412" s="16" t="str">
        <f>IF(ISERROR(VLOOKUP($P412,#REF!,34,FALSE)),"",(VLOOKUP($P412,#REF!,34,FALSE)))</f>
        <v/>
      </c>
      <c r="P412" s="16" t="s">
        <v>909</v>
      </c>
      <c r="Q412" s="16" t="e">
        <f>VLOOKUP(C412,'functional class'!B:E,3,FALSE)</f>
        <v>#N/A</v>
      </c>
      <c r="R412" s="16" t="str">
        <f>IF(ISERROR(VLOOKUP($T412,'Funding 5.4'!$A:$BP,3,FALSE)),"",(VLOOKUP($T412,'Funding 5.4'!$A:$BP,3,FALSE)))</f>
        <v>FD001003001002000000000000000000000000</v>
      </c>
      <c r="S412" s="16" t="str">
        <f>IF(ISERROR(VLOOKUP($T412,'Funding 5.4'!$A:$BP,35,FALSE)),"",(VLOOKUP($T412,'Funding 5.4'!$A:$BP,35,FALSE)))</f>
        <v>5692f970-c29c-4044-80d7-1bcdbdd34348</v>
      </c>
      <c r="T412" s="16" t="s">
        <v>1087</v>
      </c>
      <c r="U412" s="16" t="str">
        <f>IF(F412="gains/losses",IF(ISERROR(VLOOKUP(W412,'item gains&amp;losses'!A:EV,3,FALSE)),"",VLOOKUP(W412,'item gains&amp;losses'!A:EV,3,FALSE)),IF(F412="I",IF(ISERROR(VLOOKUP(W412,'item rev'!A:EV,3,FALSE)),"",VLOOKUP(W412,'item rev'!A:EV,3,FALSE)),IF(F412="e",IF(ISERROR(VLOOKUP(W412,'item exp'!A:BQ,3,FALSE)),"",VLOOKUP(W412,'item exp'!A:BQ,3,FALSE)))))</f>
        <v>IE010002003000000000000000000000000000</v>
      </c>
      <c r="V412" s="16" t="str">
        <f>IF($F412="gains/losses",IF(ISERROR(VLOOKUP($W412,'item gains&amp;losses'!$A:$EV,35,FALSE)),"",VLOOKUP($W412,'item gains&amp;losses'!$A:$EV,35,FALSE)),IF($F412="I",IF(ISERROR(VLOOKUP($W412,'item rev'!$A:$EV,34,FALSE)),"",VLOOKUP($W412,'item rev'!$A:$EV,34,FALSE)),IF($F412="e",IF(ISERROR(VLOOKUP($W412,'item exp'!$A:$BQ,35,FALSE)),"",VLOOKUP($W412,'item exp'!$A:$BQ,35,FALSE)))))</f>
        <v>94ded894-6bd4-4532-9789-fc4219fcfbe2</v>
      </c>
      <c r="W412" s="16" t="str">
        <f>VLOOKUP(E412,'items list'!B:D,3,FALSE)</f>
        <v>Expenditure: Operational Cost - Advertising, Publicity and Marketing: Corporate and Municipal Activities</v>
      </c>
      <c r="X412" s="16" t="str">
        <f>IF(ISERROR(VLOOKUP($Z412,'reg ind'!$A:$AI,3,FALSE)),"",(VLOOKUP($Z412,'reg ind'!$A:$AI,3,FALSE)))</f>
        <v>RX002003001002003003006001000000000000</v>
      </c>
      <c r="Y412" s="16" t="str">
        <f>IF(ISERROR(VLOOKUP($Z412,'reg ind'!$A:$AI,35,FALSE)),"",(VLOOKUP($Z412,'reg ind'!$A:$AI,35,FALSE)))</f>
        <v>f2564b3b-f64a-4df4-9e78-f1a994736e35</v>
      </c>
      <c r="Z412" s="16" t="s">
        <v>4358</v>
      </c>
      <c r="AA412" s="16" t="str">
        <f>IF(ISERROR(VLOOKUP($AC412,costing!$A:$BP,3,FALSE)),"",(VLOOKUP($AC412,costing!$A:$BP,3,FALSE)))</f>
        <v>CO002004000000000000000000000000000000</v>
      </c>
      <c r="AB412" s="16" t="str">
        <f>IF(ISERROR(VLOOKUP($AC412,costing!$A:$BP,35,FALSE)),"",(VLOOKUP($AC412,costing!$A:$BP,35,FALSE)))</f>
        <v>47c7ba65-c270-4a7f-91ba-3842eb629ddf</v>
      </c>
      <c r="AC412" s="16" t="s">
        <v>4368</v>
      </c>
    </row>
    <row r="413" spans="1:29" x14ac:dyDescent="0.2">
      <c r="A413" s="184"/>
      <c r="B413" s="184">
        <v>11</v>
      </c>
      <c r="C413" s="184">
        <v>10</v>
      </c>
      <c r="D413" s="184">
        <f t="shared" si="24"/>
        <v>5009</v>
      </c>
      <c r="E413" s="184">
        <v>1044</v>
      </c>
      <c r="F413" s="184" t="s">
        <v>662</v>
      </c>
      <c r="G413" s="16" t="s">
        <v>11</v>
      </c>
      <c r="H413" s="16" t="s">
        <v>26</v>
      </c>
      <c r="I413" s="16" t="s">
        <v>29</v>
      </c>
      <c r="J413" s="16" t="s">
        <v>34</v>
      </c>
      <c r="K413" s="16"/>
      <c r="L413" s="16"/>
      <c r="M413" s="16"/>
      <c r="N413" s="16" t="str">
        <f>IF(ISERROR(VLOOKUP($P413,#REF!,4,FALSE)),"",(VLOOKUP($P413,#REF!,4,FALSE)))</f>
        <v/>
      </c>
      <c r="O413" s="16" t="str">
        <f>IF(ISERROR(VLOOKUP($P413,#REF!,34,FALSE)),"",(VLOOKUP($P413,#REF!,34,FALSE)))</f>
        <v/>
      </c>
      <c r="P413" s="16" t="s">
        <v>909</v>
      </c>
      <c r="Q413" s="16" t="e">
        <f>VLOOKUP(C413,'functional class'!B:E,3,FALSE)</f>
        <v>#N/A</v>
      </c>
      <c r="R413" s="16" t="str">
        <f>IF(ISERROR(VLOOKUP($T413,'Funding 5.4'!$A:$BP,3,FALSE)),"",(VLOOKUP($T413,'Funding 5.4'!$A:$BP,3,FALSE)))</f>
        <v>FD001003001002000000000000000000000000</v>
      </c>
      <c r="S413" s="16" t="str">
        <f>IF(ISERROR(VLOOKUP($T413,'Funding 5.4'!$A:$BP,35,FALSE)),"",(VLOOKUP($T413,'Funding 5.4'!$A:$BP,35,FALSE)))</f>
        <v>5692f970-c29c-4044-80d7-1bcdbdd34348</v>
      </c>
      <c r="T413" s="16" t="s">
        <v>1087</v>
      </c>
      <c r="U413" s="16" t="str">
        <f>IF(F413="gains/losses",IF(ISERROR(VLOOKUP(W413,'item gains&amp;losses'!A:EV,3,FALSE)),"",VLOOKUP(W413,'item gains&amp;losses'!A:EV,3,FALSE)),IF(F413="I",IF(ISERROR(VLOOKUP(W413,'item rev'!A:EV,3,FALSE)),"",VLOOKUP(W413,'item rev'!A:EV,3,FALSE)),IF(F413="e",IF(ISERROR(VLOOKUP(W413,'item exp'!A:BQ,3,FALSE)),"",VLOOKUP(W413,'item exp'!A:BQ,3,FALSE)))))</f>
        <v>IE010002004000000000000000000000000000</v>
      </c>
      <c r="V413" s="16" t="str">
        <f>IF($F413="gains/losses",IF(ISERROR(VLOOKUP($W413,'item gains&amp;losses'!$A:$EV,35,FALSE)),"",VLOOKUP($W413,'item gains&amp;losses'!$A:$EV,35,FALSE)),IF($F413="I",IF(ISERROR(VLOOKUP($W413,'item rev'!$A:$EV,34,FALSE)),"",VLOOKUP($W413,'item rev'!$A:$EV,34,FALSE)),IF($F413="e",IF(ISERROR(VLOOKUP($W413,'item exp'!$A:$BQ,35,FALSE)),"",VLOOKUP($W413,'item exp'!$A:$BQ,35,FALSE)))))</f>
        <v>14d48e4f-f3a3-42ba-a0cd-076ddc81b6ce</v>
      </c>
      <c r="W413" s="16" t="str">
        <f>VLOOKUP(E413,'items list'!B:D,3,FALSE)</f>
        <v>Expenditure: Operational Cost - Advertising, Publicity and Marketing: Customer/Client Information</v>
      </c>
      <c r="X413" s="16" t="str">
        <f>IF(ISERROR(VLOOKUP($Z413,'reg ind'!$A:$AI,3,FALSE)),"",(VLOOKUP($Z413,'reg ind'!$A:$AI,3,FALSE)))</f>
        <v>RX002003001002003003006001000000000000</v>
      </c>
      <c r="Y413" s="16" t="str">
        <f>IF(ISERROR(VLOOKUP($Z413,'reg ind'!$A:$AI,35,FALSE)),"",(VLOOKUP($Z413,'reg ind'!$A:$AI,35,FALSE)))</f>
        <v>f2564b3b-f64a-4df4-9e78-f1a994736e35</v>
      </c>
      <c r="Z413" s="16" t="s">
        <v>4358</v>
      </c>
      <c r="AA413" s="16" t="str">
        <f>IF(ISERROR(VLOOKUP($AC413,costing!$A:$BP,3,FALSE)),"",(VLOOKUP($AC413,costing!$A:$BP,3,FALSE)))</f>
        <v>CO002004000000000000000000000000000000</v>
      </c>
      <c r="AB413" s="16" t="str">
        <f>IF(ISERROR(VLOOKUP($AC413,costing!$A:$BP,35,FALSE)),"",(VLOOKUP($AC413,costing!$A:$BP,35,FALSE)))</f>
        <v>47c7ba65-c270-4a7f-91ba-3842eb629ddf</v>
      </c>
      <c r="AC413" s="16" t="s">
        <v>4368</v>
      </c>
    </row>
    <row r="414" spans="1:29" x14ac:dyDescent="0.2">
      <c r="A414" s="184"/>
      <c r="B414" s="184">
        <v>11</v>
      </c>
      <c r="C414" s="184">
        <v>10</v>
      </c>
      <c r="D414" s="184">
        <f t="shared" si="24"/>
        <v>5010</v>
      </c>
      <c r="E414" s="184">
        <v>1045</v>
      </c>
      <c r="F414" s="184" t="s">
        <v>662</v>
      </c>
      <c r="G414" s="16" t="s">
        <v>11</v>
      </c>
      <c r="H414" s="16" t="s">
        <v>26</v>
      </c>
      <c r="I414" s="16" t="s">
        <v>29</v>
      </c>
      <c r="J414" s="16" t="s">
        <v>34</v>
      </c>
      <c r="K414" s="16"/>
      <c r="L414" s="16"/>
      <c r="M414" s="16"/>
      <c r="N414" s="16" t="str">
        <f>IF(ISERROR(VLOOKUP($P414,#REF!,4,FALSE)),"",(VLOOKUP($P414,#REF!,4,FALSE)))</f>
        <v/>
      </c>
      <c r="O414" s="16" t="str">
        <f>IF(ISERROR(VLOOKUP($P414,#REF!,34,FALSE)),"",(VLOOKUP($P414,#REF!,34,FALSE)))</f>
        <v/>
      </c>
      <c r="P414" s="16" t="s">
        <v>909</v>
      </c>
      <c r="Q414" s="16" t="e">
        <f>VLOOKUP(C414,'functional class'!B:E,3,FALSE)</f>
        <v>#N/A</v>
      </c>
      <c r="R414" s="16" t="str">
        <f>IF(ISERROR(VLOOKUP($T414,'Funding 5.4'!$A:$BP,3,FALSE)),"",(VLOOKUP($T414,'Funding 5.4'!$A:$BP,3,FALSE)))</f>
        <v>FD001003001002000000000000000000000000</v>
      </c>
      <c r="S414" s="16" t="str">
        <f>IF(ISERROR(VLOOKUP($T414,'Funding 5.4'!$A:$BP,35,FALSE)),"",(VLOOKUP($T414,'Funding 5.4'!$A:$BP,35,FALSE)))</f>
        <v>5692f970-c29c-4044-80d7-1bcdbdd34348</v>
      </c>
      <c r="T414" s="16" t="s">
        <v>1087</v>
      </c>
      <c r="U414" s="16" t="str">
        <f>IF(F414="gains/losses",IF(ISERROR(VLOOKUP(W414,'item gains&amp;losses'!A:EV,3,FALSE)),"",VLOOKUP(W414,'item gains&amp;losses'!A:EV,3,FALSE)),IF(F414="I",IF(ISERROR(VLOOKUP(W414,'item rev'!A:EV,3,FALSE)),"",VLOOKUP(W414,'item rev'!A:EV,3,FALSE)),IF(F414="e",IF(ISERROR(VLOOKUP(W414,'item exp'!A:BQ,3,FALSE)),"",VLOOKUP(W414,'item exp'!A:BQ,3,FALSE)))))</f>
        <v>IE010002005000000000000000000000000000</v>
      </c>
      <c r="V414" s="16" t="str">
        <f>IF($F414="gains/losses",IF(ISERROR(VLOOKUP($W414,'item gains&amp;losses'!$A:$EV,35,FALSE)),"",VLOOKUP($W414,'item gains&amp;losses'!$A:$EV,35,FALSE)),IF($F414="I",IF(ISERROR(VLOOKUP($W414,'item rev'!$A:$EV,34,FALSE)),"",VLOOKUP($W414,'item rev'!$A:$EV,34,FALSE)),IF($F414="e",IF(ISERROR(VLOOKUP($W414,'item exp'!$A:$BQ,35,FALSE)),"",VLOOKUP($W414,'item exp'!$A:$BQ,35,FALSE)))))</f>
        <v>f2dc42e2-0ace-4aeb-8cd8-f53c7dc081ad</v>
      </c>
      <c r="W414" s="16" t="str">
        <f>VLOOKUP(E414,'items list'!B:D,3,FALSE)</f>
        <v xml:space="preserve">Expenditure: Operational Cost - Advertising, Publicity and Marketing: Gifts and Promotional Items </v>
      </c>
      <c r="X414" s="16" t="str">
        <f>IF(ISERROR(VLOOKUP($Z414,'reg ind'!$A:$AI,3,FALSE)),"",(VLOOKUP($Z414,'reg ind'!$A:$AI,3,FALSE)))</f>
        <v>RX002003001002003003006001000000000000</v>
      </c>
      <c r="Y414" s="16" t="str">
        <f>IF(ISERROR(VLOOKUP($Z414,'reg ind'!$A:$AI,35,FALSE)),"",(VLOOKUP($Z414,'reg ind'!$A:$AI,35,FALSE)))</f>
        <v>f2564b3b-f64a-4df4-9e78-f1a994736e35</v>
      </c>
      <c r="Z414" s="16" t="s">
        <v>4358</v>
      </c>
      <c r="AA414" s="16" t="str">
        <f>IF(ISERROR(VLOOKUP($AC414,costing!$A:$BP,3,FALSE)),"",(VLOOKUP($AC414,costing!$A:$BP,3,FALSE)))</f>
        <v>CO002004000000000000000000000000000000</v>
      </c>
      <c r="AB414" s="16" t="str">
        <f>IF(ISERROR(VLOOKUP($AC414,costing!$A:$BP,35,FALSE)),"",(VLOOKUP($AC414,costing!$A:$BP,35,FALSE)))</f>
        <v>47c7ba65-c270-4a7f-91ba-3842eb629ddf</v>
      </c>
      <c r="AC414" s="16" t="s">
        <v>4368</v>
      </c>
    </row>
    <row r="415" spans="1:29" x14ac:dyDescent="0.2">
      <c r="A415" s="184"/>
      <c r="B415" s="184">
        <v>11</v>
      </c>
      <c r="C415" s="184">
        <v>10</v>
      </c>
      <c r="D415" s="184">
        <f t="shared" si="24"/>
        <v>5010</v>
      </c>
      <c r="E415" s="184">
        <v>1046</v>
      </c>
      <c r="F415" s="184" t="s">
        <v>662</v>
      </c>
      <c r="G415" s="16" t="s">
        <v>11</v>
      </c>
      <c r="H415" s="16" t="s">
        <v>26</v>
      </c>
      <c r="I415" s="16" t="s">
        <v>29</v>
      </c>
      <c r="J415" s="16" t="s">
        <v>34</v>
      </c>
      <c r="K415" s="16"/>
      <c r="L415" s="16"/>
      <c r="M415" s="16"/>
      <c r="N415" s="16" t="str">
        <f>IF(ISERROR(VLOOKUP($P415,#REF!,4,FALSE)),"",(VLOOKUP($P415,#REF!,4,FALSE)))</f>
        <v/>
      </c>
      <c r="O415" s="16" t="str">
        <f>IF(ISERROR(VLOOKUP($P415,#REF!,34,FALSE)),"",(VLOOKUP($P415,#REF!,34,FALSE)))</f>
        <v/>
      </c>
      <c r="P415" s="16" t="s">
        <v>909</v>
      </c>
      <c r="Q415" s="16" t="e">
        <f>VLOOKUP(C415,'functional class'!B:E,3,FALSE)</f>
        <v>#N/A</v>
      </c>
      <c r="R415" s="16" t="str">
        <f>IF(ISERROR(VLOOKUP($T415,'Funding 5.4'!$A:$BP,3,FALSE)),"",(VLOOKUP($T415,'Funding 5.4'!$A:$BP,3,FALSE)))</f>
        <v>FD001003001002000000000000000000000000</v>
      </c>
      <c r="S415" s="16" t="str">
        <f>IF(ISERROR(VLOOKUP($T415,'Funding 5.4'!$A:$BP,35,FALSE)),"",(VLOOKUP($T415,'Funding 5.4'!$A:$BP,35,FALSE)))</f>
        <v>5692f970-c29c-4044-80d7-1bcdbdd34348</v>
      </c>
      <c r="T415" s="16" t="s">
        <v>1087</v>
      </c>
      <c r="U415" s="16" t="str">
        <f>IF(F415="gains/losses",IF(ISERROR(VLOOKUP(W415,'item gains&amp;losses'!A:EV,3,FALSE)),"",VLOOKUP(W415,'item gains&amp;losses'!A:EV,3,FALSE)),IF(F415="I",IF(ISERROR(VLOOKUP(W415,'item rev'!A:EV,3,FALSE)),"",VLOOKUP(W415,'item rev'!A:EV,3,FALSE)),IF(F415="e",IF(ISERROR(VLOOKUP(W415,'item exp'!A:BQ,3,FALSE)),"",VLOOKUP(W415,'item exp'!A:BQ,3,FALSE)))))</f>
        <v>IE010002006000000000000000000000000000</v>
      </c>
      <c r="V415" s="16" t="str">
        <f>IF($F415="gains/losses",IF(ISERROR(VLOOKUP($W415,'item gains&amp;losses'!$A:$EV,35,FALSE)),"",VLOOKUP($W415,'item gains&amp;losses'!$A:$EV,35,FALSE)),IF($F415="I",IF(ISERROR(VLOOKUP($W415,'item rev'!$A:$EV,34,FALSE)),"",VLOOKUP($W415,'item rev'!$A:$EV,34,FALSE)),IF($F415="e",IF(ISERROR(VLOOKUP($W415,'item exp'!$A:$BQ,35,FALSE)),"",VLOOKUP($W415,'item exp'!$A:$BQ,35,FALSE)))))</f>
        <v>44fc19a0-5ebc-4430-99a4-5fffdf9d0dba</v>
      </c>
      <c r="W415" s="16" t="str">
        <f>VLOOKUP(E415,'items list'!B:D,3,FALSE)</f>
        <v>Expenditure: Operational Cost - Advertising, Publicity and Marketing: Municipal Newsletters</v>
      </c>
      <c r="X415" s="16" t="str">
        <f>IF(ISERROR(VLOOKUP($Z415,'reg ind'!$A:$AI,3,FALSE)),"",(VLOOKUP($Z415,'reg ind'!$A:$AI,3,FALSE)))</f>
        <v>RX002003001002003003006001000000000000</v>
      </c>
      <c r="Y415" s="16" t="str">
        <f>IF(ISERROR(VLOOKUP($Z415,'reg ind'!$A:$AI,35,FALSE)),"",(VLOOKUP($Z415,'reg ind'!$A:$AI,35,FALSE)))</f>
        <v>f2564b3b-f64a-4df4-9e78-f1a994736e35</v>
      </c>
      <c r="Z415" s="16" t="s">
        <v>4358</v>
      </c>
      <c r="AA415" s="16" t="str">
        <f>IF(ISERROR(VLOOKUP($AC415,costing!$A:$BP,3,FALSE)),"",(VLOOKUP($AC415,costing!$A:$BP,3,FALSE)))</f>
        <v>CO002004000000000000000000000000000000</v>
      </c>
      <c r="AB415" s="16" t="str">
        <f>IF(ISERROR(VLOOKUP($AC415,costing!$A:$BP,35,FALSE)),"",(VLOOKUP($AC415,costing!$A:$BP,35,FALSE)))</f>
        <v>47c7ba65-c270-4a7f-91ba-3842eb629ddf</v>
      </c>
      <c r="AC415" s="16" t="s">
        <v>4368</v>
      </c>
    </row>
    <row r="416" spans="1:29" x14ac:dyDescent="0.2">
      <c r="A416" s="184"/>
      <c r="B416" s="184">
        <v>11</v>
      </c>
      <c r="C416" s="184">
        <v>10</v>
      </c>
      <c r="D416" s="184">
        <f t="shared" si="24"/>
        <v>5010</v>
      </c>
      <c r="E416" s="184">
        <v>1047</v>
      </c>
      <c r="F416" s="184" t="s">
        <v>662</v>
      </c>
      <c r="G416" s="16" t="s">
        <v>11</v>
      </c>
      <c r="H416" s="16" t="s">
        <v>26</v>
      </c>
      <c r="I416" s="16" t="s">
        <v>29</v>
      </c>
      <c r="J416" s="16" t="s">
        <v>34</v>
      </c>
      <c r="K416" s="16"/>
      <c r="L416" s="16"/>
      <c r="M416" s="16"/>
      <c r="N416" s="16" t="str">
        <f>IF(ISERROR(VLOOKUP($P416,#REF!,4,FALSE)),"",(VLOOKUP($P416,#REF!,4,FALSE)))</f>
        <v/>
      </c>
      <c r="O416" s="16" t="str">
        <f>IF(ISERROR(VLOOKUP($P416,#REF!,34,FALSE)),"",(VLOOKUP($P416,#REF!,34,FALSE)))</f>
        <v/>
      </c>
      <c r="P416" s="16" t="s">
        <v>909</v>
      </c>
      <c r="Q416" s="16" t="e">
        <f>VLOOKUP(C416,'functional class'!B:E,3,FALSE)</f>
        <v>#N/A</v>
      </c>
      <c r="R416" s="16" t="str">
        <f>IF(ISERROR(VLOOKUP($T416,'Funding 5.4'!$A:$BP,3,FALSE)),"",(VLOOKUP($T416,'Funding 5.4'!$A:$BP,3,FALSE)))</f>
        <v>FD001003001002000000000000000000000000</v>
      </c>
      <c r="S416" s="16" t="str">
        <f>IF(ISERROR(VLOOKUP($T416,'Funding 5.4'!$A:$BP,35,FALSE)),"",(VLOOKUP($T416,'Funding 5.4'!$A:$BP,35,FALSE)))</f>
        <v>5692f970-c29c-4044-80d7-1bcdbdd34348</v>
      </c>
      <c r="T416" s="16" t="s">
        <v>1087</v>
      </c>
      <c r="U416" s="16" t="str">
        <f>IF(F416="gains/losses",IF(ISERROR(VLOOKUP(W416,'item gains&amp;losses'!A:EV,3,FALSE)),"",VLOOKUP(W416,'item gains&amp;losses'!A:EV,3,FALSE)),IF(F416="I",IF(ISERROR(VLOOKUP(W416,'item rev'!A:EV,3,FALSE)),"",VLOOKUP(W416,'item rev'!A:EV,3,FALSE)),IF(F416="e",IF(ISERROR(VLOOKUP(W416,'item exp'!A:BQ,3,FALSE)),"",VLOOKUP(W416,'item exp'!A:BQ,3,FALSE)))))</f>
        <v>IE010002007000000000000000000000000000</v>
      </c>
      <c r="V416" s="16" t="str">
        <f>IF($F416="gains/losses",IF(ISERROR(VLOOKUP($W416,'item gains&amp;losses'!$A:$EV,35,FALSE)),"",VLOOKUP($W416,'item gains&amp;losses'!$A:$EV,35,FALSE)),IF($F416="I",IF(ISERROR(VLOOKUP($W416,'item rev'!$A:$EV,34,FALSE)),"",VLOOKUP($W416,'item rev'!$A:$EV,34,FALSE)),IF($F416="e",IF(ISERROR(VLOOKUP($W416,'item exp'!$A:$BQ,35,FALSE)),"",VLOOKUP($W416,'item exp'!$A:$BQ,35,FALSE)))))</f>
        <v>20c674c6-ab2d-45f2-ae20-57b3d813682e</v>
      </c>
      <c r="W416" s="16" t="str">
        <f>VLOOKUP(E416,'items list'!B:D,3,FALSE)</f>
        <v>Expenditure: Operational Cost - Advertising, Publicity and Marketing: Signs</v>
      </c>
      <c r="X416" s="16" t="str">
        <f>IF(ISERROR(VLOOKUP($Z416,'reg ind'!$A:$AI,3,FALSE)),"",(VLOOKUP($Z416,'reg ind'!$A:$AI,3,FALSE)))</f>
        <v>RX002003001002003003006001000000000000</v>
      </c>
      <c r="Y416" s="16" t="str">
        <f>IF(ISERROR(VLOOKUP($Z416,'reg ind'!$A:$AI,35,FALSE)),"",(VLOOKUP($Z416,'reg ind'!$A:$AI,35,FALSE)))</f>
        <v>f2564b3b-f64a-4df4-9e78-f1a994736e35</v>
      </c>
      <c r="Z416" s="16" t="s">
        <v>4358</v>
      </c>
      <c r="AA416" s="16" t="str">
        <f>IF(ISERROR(VLOOKUP($AC416,costing!$A:$BP,3,FALSE)),"",(VLOOKUP($AC416,costing!$A:$BP,3,FALSE)))</f>
        <v>CO002004000000000000000000000000000000</v>
      </c>
      <c r="AB416" s="16" t="str">
        <f>IF(ISERROR(VLOOKUP($AC416,costing!$A:$BP,35,FALSE)),"",(VLOOKUP($AC416,costing!$A:$BP,35,FALSE)))</f>
        <v>47c7ba65-c270-4a7f-91ba-3842eb629ddf</v>
      </c>
      <c r="AC416" s="16" t="s">
        <v>4368</v>
      </c>
    </row>
    <row r="417" spans="1:29" x14ac:dyDescent="0.2">
      <c r="A417" s="184"/>
      <c r="B417" s="184">
        <v>11</v>
      </c>
      <c r="C417" s="184">
        <v>10</v>
      </c>
      <c r="D417" s="184">
        <f t="shared" si="24"/>
        <v>5010</v>
      </c>
      <c r="E417" s="184">
        <v>1048</v>
      </c>
      <c r="F417" s="184" t="s">
        <v>662</v>
      </c>
      <c r="G417" s="16" t="s">
        <v>11</v>
      </c>
      <c r="H417" s="16" t="s">
        <v>26</v>
      </c>
      <c r="I417" s="16" t="s">
        <v>29</v>
      </c>
      <c r="J417" s="16" t="s">
        <v>34</v>
      </c>
      <c r="K417" s="16"/>
      <c r="L417" s="16"/>
      <c r="M417" s="16"/>
      <c r="N417" s="16" t="str">
        <f>IF(ISERROR(VLOOKUP($P417,#REF!,4,FALSE)),"",(VLOOKUP($P417,#REF!,4,FALSE)))</f>
        <v/>
      </c>
      <c r="O417" s="16" t="str">
        <f>IF(ISERROR(VLOOKUP($P417,#REF!,34,FALSE)),"",(VLOOKUP($P417,#REF!,34,FALSE)))</f>
        <v/>
      </c>
      <c r="P417" s="16" t="s">
        <v>909</v>
      </c>
      <c r="Q417" s="16" t="e">
        <f>VLOOKUP(C417,'functional class'!B:E,3,FALSE)</f>
        <v>#N/A</v>
      </c>
      <c r="R417" s="16" t="str">
        <f>IF(ISERROR(VLOOKUP($T417,'Funding 5.4'!$A:$BP,3,FALSE)),"",(VLOOKUP($T417,'Funding 5.4'!$A:$BP,3,FALSE)))</f>
        <v>FD001003001002000000000000000000000000</v>
      </c>
      <c r="S417" s="16" t="str">
        <f>IF(ISERROR(VLOOKUP($T417,'Funding 5.4'!$A:$BP,35,FALSE)),"",(VLOOKUP($T417,'Funding 5.4'!$A:$BP,35,FALSE)))</f>
        <v>5692f970-c29c-4044-80d7-1bcdbdd34348</v>
      </c>
      <c r="T417" s="16" t="s">
        <v>1087</v>
      </c>
      <c r="U417" s="16" t="str">
        <f>IF(F417="gains/losses",IF(ISERROR(VLOOKUP(W417,'item gains&amp;losses'!A:EV,3,FALSE)),"",VLOOKUP(W417,'item gains&amp;losses'!A:EV,3,FALSE)),IF(F417="I",IF(ISERROR(VLOOKUP(W417,'item rev'!A:EV,3,FALSE)),"",VLOOKUP(W417,'item rev'!A:EV,3,FALSE)),IF(F417="e",IF(ISERROR(VLOOKUP(W417,'item exp'!A:BQ,3,FALSE)),"",VLOOKUP(W417,'item exp'!A:BQ,3,FALSE)))))</f>
        <v>IE010002008000000000000000000000000000</v>
      </c>
      <c r="V417" s="16" t="str">
        <f>IF($F417="gains/losses",IF(ISERROR(VLOOKUP($W417,'item gains&amp;losses'!$A:$EV,35,FALSE)),"",VLOOKUP($W417,'item gains&amp;losses'!$A:$EV,35,FALSE)),IF($F417="I",IF(ISERROR(VLOOKUP($W417,'item rev'!$A:$EV,34,FALSE)),"",VLOOKUP($W417,'item rev'!$A:$EV,34,FALSE)),IF($F417="e",IF(ISERROR(VLOOKUP($W417,'item exp'!$A:$BQ,35,FALSE)),"",VLOOKUP($W417,'item exp'!$A:$BQ,35,FALSE)))))</f>
        <v>df76d9ae-77b7-420d-90ff-8b26b21d5d8d</v>
      </c>
      <c r="W417" s="16" t="str">
        <f>VLOOKUP(E417,'items list'!B:D,3,FALSE)</f>
        <v xml:space="preserve">Expenditure: Operational Cost - Advertising, Publicity and Marketing: Staff Recruitment </v>
      </c>
      <c r="X417" s="16" t="str">
        <f>IF(ISERROR(VLOOKUP($Z417,'reg ind'!$A:$AI,3,FALSE)),"",(VLOOKUP($Z417,'reg ind'!$A:$AI,3,FALSE)))</f>
        <v>RX002003001002003003006001000000000000</v>
      </c>
      <c r="Y417" s="16" t="str">
        <f>IF(ISERROR(VLOOKUP($Z417,'reg ind'!$A:$AI,35,FALSE)),"",(VLOOKUP($Z417,'reg ind'!$A:$AI,35,FALSE)))</f>
        <v>f2564b3b-f64a-4df4-9e78-f1a994736e35</v>
      </c>
      <c r="Z417" s="16" t="s">
        <v>4358</v>
      </c>
      <c r="AA417" s="16" t="str">
        <f>IF(ISERROR(VLOOKUP($AC417,costing!$A:$BP,3,FALSE)),"",(VLOOKUP($AC417,costing!$A:$BP,3,FALSE)))</f>
        <v>CO002004000000000000000000000000000000</v>
      </c>
      <c r="AB417" s="16" t="str">
        <f>IF(ISERROR(VLOOKUP($AC417,costing!$A:$BP,35,FALSE)),"",(VLOOKUP($AC417,costing!$A:$BP,35,FALSE)))</f>
        <v>47c7ba65-c270-4a7f-91ba-3842eb629ddf</v>
      </c>
      <c r="AC417" s="16" t="s">
        <v>4368</v>
      </c>
    </row>
    <row r="418" spans="1:29" x14ac:dyDescent="0.2">
      <c r="A418" s="184"/>
      <c r="B418" s="184">
        <v>11</v>
      </c>
      <c r="C418" s="184">
        <v>10</v>
      </c>
      <c r="D418" s="184">
        <f t="shared" si="24"/>
        <v>5010</v>
      </c>
      <c r="E418" s="184">
        <v>1049</v>
      </c>
      <c r="F418" s="184" t="s">
        <v>662</v>
      </c>
      <c r="G418" s="16" t="s">
        <v>11</v>
      </c>
      <c r="H418" s="16" t="s">
        <v>26</v>
      </c>
      <c r="I418" s="16" t="s">
        <v>29</v>
      </c>
      <c r="J418" s="16" t="s">
        <v>34</v>
      </c>
      <c r="K418" s="16"/>
      <c r="L418" s="16"/>
      <c r="M418" s="16"/>
      <c r="N418" s="16" t="str">
        <f>IF(ISERROR(VLOOKUP($P418,#REF!,4,FALSE)),"",(VLOOKUP($P418,#REF!,4,FALSE)))</f>
        <v/>
      </c>
      <c r="O418" s="16" t="str">
        <f>IF(ISERROR(VLOOKUP($P418,#REF!,34,FALSE)),"",(VLOOKUP($P418,#REF!,34,FALSE)))</f>
        <v/>
      </c>
      <c r="P418" s="16" t="s">
        <v>909</v>
      </c>
      <c r="Q418" s="16" t="e">
        <f>VLOOKUP(C418,'functional class'!B:E,3,FALSE)</f>
        <v>#N/A</v>
      </c>
      <c r="R418" s="16" t="str">
        <f>IF(ISERROR(VLOOKUP($T418,'Funding 5.4'!$A:$BP,3,FALSE)),"",(VLOOKUP($T418,'Funding 5.4'!$A:$BP,3,FALSE)))</f>
        <v>FD001003001002000000000000000000000000</v>
      </c>
      <c r="S418" s="16" t="str">
        <f>IF(ISERROR(VLOOKUP($T418,'Funding 5.4'!$A:$BP,35,FALSE)),"",(VLOOKUP($T418,'Funding 5.4'!$A:$BP,35,FALSE)))</f>
        <v>5692f970-c29c-4044-80d7-1bcdbdd34348</v>
      </c>
      <c r="T418" s="16" t="s">
        <v>1087</v>
      </c>
      <c r="U418" s="16" t="str">
        <f>IF(F418="gains/losses",IF(ISERROR(VLOOKUP(W418,'item gains&amp;losses'!A:EV,3,FALSE)),"",VLOOKUP(W418,'item gains&amp;losses'!A:EV,3,FALSE)),IF(F418="I",IF(ISERROR(VLOOKUP(W418,'item rev'!A:EV,3,FALSE)),"",VLOOKUP(W418,'item rev'!A:EV,3,FALSE)),IF(F418="e",IF(ISERROR(VLOOKUP(W418,'item exp'!A:BQ,3,FALSE)),"",VLOOKUP(W418,'item exp'!A:BQ,3,FALSE)))))</f>
        <v>IE010002009000000000000000000000000000</v>
      </c>
      <c r="V418" s="16" t="str">
        <f>IF($F418="gains/losses",IF(ISERROR(VLOOKUP($W418,'item gains&amp;losses'!$A:$EV,35,FALSE)),"",VLOOKUP($W418,'item gains&amp;losses'!$A:$EV,35,FALSE)),IF($F418="I",IF(ISERROR(VLOOKUP($W418,'item rev'!$A:$EV,34,FALSE)),"",VLOOKUP($W418,'item rev'!$A:$EV,34,FALSE)),IF($F418="e",IF(ISERROR(VLOOKUP($W418,'item exp'!$A:$BQ,35,FALSE)),"",VLOOKUP($W418,'item exp'!$A:$BQ,35,FALSE)))))</f>
        <v>c41e73cf-e872-46ec-bb45-9e65f45ad9fd</v>
      </c>
      <c r="W418" s="16" t="str">
        <f>VLOOKUP(E418,'items list'!B:D,3,FALSE)</f>
        <v>Expenditure: Operational Cost - Advertising, Publicity and Marketing: Tenders</v>
      </c>
      <c r="X418" s="16" t="str">
        <f>IF(ISERROR(VLOOKUP($Z418,'reg ind'!$A:$AI,3,FALSE)),"",(VLOOKUP($Z418,'reg ind'!$A:$AI,3,FALSE)))</f>
        <v>RX002003001002003003006001000000000000</v>
      </c>
      <c r="Y418" s="16" t="str">
        <f>IF(ISERROR(VLOOKUP($Z418,'reg ind'!$A:$AI,35,FALSE)),"",(VLOOKUP($Z418,'reg ind'!$A:$AI,35,FALSE)))</f>
        <v>f2564b3b-f64a-4df4-9e78-f1a994736e35</v>
      </c>
      <c r="Z418" s="16" t="s">
        <v>4358</v>
      </c>
      <c r="AA418" s="16" t="str">
        <f>IF(ISERROR(VLOOKUP($AC418,costing!$A:$BP,3,FALSE)),"",(VLOOKUP($AC418,costing!$A:$BP,3,FALSE)))</f>
        <v>CO002004000000000000000000000000000000</v>
      </c>
      <c r="AB418" s="16" t="str">
        <f>IF(ISERROR(VLOOKUP($AC418,costing!$A:$BP,35,FALSE)),"",(VLOOKUP($AC418,costing!$A:$BP,35,FALSE)))</f>
        <v>47c7ba65-c270-4a7f-91ba-3842eb629ddf</v>
      </c>
      <c r="AC418" s="16" t="s">
        <v>4368</v>
      </c>
    </row>
    <row r="419" spans="1:29" x14ac:dyDescent="0.2">
      <c r="A419" s="184">
        <f>A410+1</f>
        <v>111101010</v>
      </c>
      <c r="B419" s="184">
        <v>11</v>
      </c>
      <c r="C419" s="184">
        <v>10</v>
      </c>
      <c r="D419" s="184">
        <f>D410+1</f>
        <v>5010</v>
      </c>
      <c r="E419" s="184">
        <v>1050</v>
      </c>
      <c r="F419" s="184" t="s">
        <v>662</v>
      </c>
      <c r="G419" s="16" t="s">
        <v>15</v>
      </c>
      <c r="H419" s="16" t="s">
        <v>26</v>
      </c>
      <c r="I419" s="16" t="s">
        <v>29</v>
      </c>
      <c r="J419" s="16" t="s">
        <v>35</v>
      </c>
      <c r="K419" s="16"/>
      <c r="L419" s="16"/>
      <c r="M419" s="16"/>
      <c r="N419" s="16" t="str">
        <f>IF(ISERROR(VLOOKUP($P419,#REF!,4,FALSE)),"",(VLOOKUP($P419,#REF!,4,FALSE)))</f>
        <v/>
      </c>
      <c r="O419" s="16" t="str">
        <f>IF(ISERROR(VLOOKUP($P419,#REF!,34,FALSE)),"",(VLOOKUP($P419,#REF!,34,FALSE)))</f>
        <v/>
      </c>
      <c r="P419" s="16" t="s">
        <v>909</v>
      </c>
      <c r="Q419" s="16" t="e">
        <f>VLOOKUP(C419,'functional class'!B:E,3,FALSE)</f>
        <v>#N/A</v>
      </c>
      <c r="R419" s="16" t="str">
        <f>IF(ISERROR(VLOOKUP($T419,'Funding 5.4'!$A:$BP,3,FALSE)),"",(VLOOKUP($T419,'Funding 5.4'!$A:$BP,3,FALSE)))</f>
        <v>FD001003001002000000000000000000000000</v>
      </c>
      <c r="S419" s="16" t="str">
        <f>IF(ISERROR(VLOOKUP($T419,'Funding 5.4'!$A:$BP,35,FALSE)),"",(VLOOKUP($T419,'Funding 5.4'!$A:$BP,35,FALSE)))</f>
        <v>5692f970-c29c-4044-80d7-1bcdbdd34348</v>
      </c>
      <c r="T419" s="16" t="s">
        <v>1087</v>
      </c>
      <c r="U419" s="16" t="str">
        <f>IF(F419="gains/losses",IF(ISERROR(VLOOKUP(W419,'item gains&amp;losses'!A:EV,3,FALSE)),"",VLOOKUP(W419,'item gains&amp;losses'!A:EV,3,FALSE)),IF(F419="I",IF(ISERROR(VLOOKUP(W419,'item rev'!A:EV,3,FALSE)),"",VLOOKUP(W419,'item rev'!A:EV,3,FALSE)),IF(F419="e",IF(ISERROR(VLOOKUP(W419,'item exp'!A:BQ,3,FALSE)),"",VLOOKUP(W419,'item exp'!A:BQ,3,FALSE)))))</f>
        <v>IE003000000000000000000000000000000000</v>
      </c>
      <c r="V419" s="16" t="str">
        <f>IF($F419="gains/losses",IF(ISERROR(VLOOKUP($W419,'item gains&amp;losses'!$A:$EV,35,FALSE)),"",VLOOKUP($W419,'item gains&amp;losses'!$A:$EV,35,FALSE)),IF($F419="I",IF(ISERROR(VLOOKUP($W419,'item rev'!$A:$EV,34,FALSE)),"",VLOOKUP($W419,'item rev'!$A:$EV,34,FALSE)),IF($F419="e",IF(ISERROR(VLOOKUP($W419,'item exp'!$A:$BQ,35,FALSE)),"",VLOOKUP($W419,'item exp'!$A:$BQ,35,FALSE)))))</f>
        <v>0af6a506-a44b-4f83-a65b-03d7fd508c89</v>
      </c>
      <c r="W419" s="16" t="str">
        <f>VLOOKUP(E419,'items list'!B:D,3,FALSE)</f>
        <v>Expenditure: Contracted Services</v>
      </c>
      <c r="X419" s="16" t="str">
        <f>IF(ISERROR(VLOOKUP($Z419,'reg ind'!$A:$AI,3,FALSE)),"",(VLOOKUP($Z419,'reg ind'!$A:$AI,3,FALSE)))</f>
        <v>RX002003001002003003006001000000000000</v>
      </c>
      <c r="Y419" s="16" t="str">
        <f>IF(ISERROR(VLOOKUP($Z419,'reg ind'!$A:$AI,35,FALSE)),"",(VLOOKUP($Z419,'reg ind'!$A:$AI,35,FALSE)))</f>
        <v>f2564b3b-f64a-4df4-9e78-f1a994736e35</v>
      </c>
      <c r="Z419" s="16" t="s">
        <v>4358</v>
      </c>
      <c r="AA419" s="16" t="str">
        <f>IF(ISERROR(VLOOKUP($AC419,costing!$A:$BP,3,FALSE)),"",(VLOOKUP($AC419,costing!$A:$BP,3,FALSE)))</f>
        <v>CO002004000000000000000000000000000000</v>
      </c>
      <c r="AB419" s="16" t="str">
        <f>IF(ISERROR(VLOOKUP($AC419,costing!$A:$BP,35,FALSE)),"",(VLOOKUP($AC419,costing!$A:$BP,35,FALSE)))</f>
        <v>47c7ba65-c270-4a7f-91ba-3842eb629ddf</v>
      </c>
      <c r="AC419" s="16" t="s">
        <v>4368</v>
      </c>
    </row>
    <row r="420" spans="1:29" x14ac:dyDescent="0.2">
      <c r="A420" s="184"/>
      <c r="B420" s="184">
        <v>11</v>
      </c>
      <c r="C420" s="184">
        <v>10</v>
      </c>
      <c r="D420" s="184">
        <f t="shared" ref="D420:D483" si="25">D411+1</f>
        <v>5010</v>
      </c>
      <c r="E420" s="184">
        <v>1051</v>
      </c>
      <c r="F420" s="184" t="s">
        <v>662</v>
      </c>
      <c r="G420" s="16" t="s">
        <v>15</v>
      </c>
      <c r="H420" s="16" t="s">
        <v>26</v>
      </c>
      <c r="I420" s="16" t="s">
        <v>29</v>
      </c>
      <c r="J420" s="16" t="s">
        <v>35</v>
      </c>
      <c r="K420" s="16"/>
      <c r="L420" s="16"/>
      <c r="M420" s="16"/>
      <c r="N420" s="16" t="str">
        <f>IF(ISERROR(VLOOKUP($P420,#REF!,4,FALSE)),"",(VLOOKUP($P420,#REF!,4,FALSE)))</f>
        <v/>
      </c>
      <c r="O420" s="16" t="str">
        <f>IF(ISERROR(VLOOKUP($P420,#REF!,34,FALSE)),"",(VLOOKUP($P420,#REF!,34,FALSE)))</f>
        <v/>
      </c>
      <c r="P420" s="16" t="s">
        <v>909</v>
      </c>
      <c r="Q420" s="16" t="e">
        <f>VLOOKUP(C420,'functional class'!B:E,3,FALSE)</f>
        <v>#N/A</v>
      </c>
      <c r="R420" s="16" t="str">
        <f>IF(ISERROR(VLOOKUP($T420,'Funding 5.4'!$A:$BP,3,FALSE)),"",(VLOOKUP($T420,'Funding 5.4'!$A:$BP,3,FALSE)))</f>
        <v>FD001003001002000000000000000000000000</v>
      </c>
      <c r="S420" s="16" t="str">
        <f>IF(ISERROR(VLOOKUP($T420,'Funding 5.4'!$A:$BP,35,FALSE)),"",(VLOOKUP($T420,'Funding 5.4'!$A:$BP,35,FALSE)))</f>
        <v>5692f970-c29c-4044-80d7-1bcdbdd34348</v>
      </c>
      <c r="T420" s="16" t="s">
        <v>1087</v>
      </c>
      <c r="U420" s="16" t="str">
        <f>IF(F420="gains/losses",IF(ISERROR(VLOOKUP(W420,'item gains&amp;losses'!A:EV,3,FALSE)),"",VLOOKUP(W420,'item gains&amp;losses'!A:EV,3,FALSE)),IF(F420="I",IF(ISERROR(VLOOKUP(W420,'item rev'!A:EV,3,FALSE)),"",VLOOKUP(W420,'item rev'!A:EV,3,FALSE)),IF(F420="e",IF(ISERROR(VLOOKUP(W420,'item exp'!A:BQ,3,FALSE)),"",VLOOKUP(W420,'item exp'!A:BQ,3,FALSE)))))</f>
        <v>IE003001000000000000000000000000000000</v>
      </c>
      <c r="V420" s="16" t="str">
        <f>IF($F420="gains/losses",IF(ISERROR(VLOOKUP($W420,'item gains&amp;losses'!$A:$EV,35,FALSE)),"",VLOOKUP($W420,'item gains&amp;losses'!$A:$EV,35,FALSE)),IF($F420="I",IF(ISERROR(VLOOKUP($W420,'item rev'!$A:$EV,34,FALSE)),"",VLOOKUP($W420,'item rev'!$A:$EV,34,FALSE)),IF($F420="e",IF(ISERROR(VLOOKUP($W420,'item exp'!$A:$BQ,35,FALSE)),"",VLOOKUP($W420,'item exp'!$A:$BQ,35,FALSE)))))</f>
        <v>3cdfbe87-dfe9-4811-8183-f5926f8f0301</v>
      </c>
      <c r="W420" s="16" t="str">
        <f>VLOOKUP(E420,'items list'!B:D,3,FALSE)</f>
        <v>Expenditure: Contracted Services - Outsourced Services</v>
      </c>
      <c r="X420" s="16" t="str">
        <f>IF(ISERROR(VLOOKUP($Z420,'reg ind'!$A:$AI,3,FALSE)),"",(VLOOKUP($Z420,'reg ind'!$A:$AI,3,FALSE)))</f>
        <v>RX002003001002003003006001000000000000</v>
      </c>
      <c r="Y420" s="16" t="str">
        <f>IF(ISERROR(VLOOKUP($Z420,'reg ind'!$A:$AI,35,FALSE)),"",(VLOOKUP($Z420,'reg ind'!$A:$AI,35,FALSE)))</f>
        <v>f2564b3b-f64a-4df4-9e78-f1a994736e35</v>
      </c>
      <c r="Z420" s="16" t="s">
        <v>4358</v>
      </c>
      <c r="AA420" s="16" t="str">
        <f>IF(ISERROR(VLOOKUP($AC420,costing!$A:$BP,3,FALSE)),"",(VLOOKUP($AC420,costing!$A:$BP,3,FALSE)))</f>
        <v>CO002004000000000000000000000000000000</v>
      </c>
      <c r="AB420" s="16" t="str">
        <f>IF(ISERROR(VLOOKUP($AC420,costing!$A:$BP,35,FALSE)),"",(VLOOKUP($AC420,costing!$A:$BP,35,FALSE)))</f>
        <v>47c7ba65-c270-4a7f-91ba-3842eb629ddf</v>
      </c>
      <c r="AC420" s="16" t="s">
        <v>4368</v>
      </c>
    </row>
    <row r="421" spans="1:29" x14ac:dyDescent="0.2">
      <c r="A421" s="184"/>
      <c r="B421" s="184">
        <v>11</v>
      </c>
      <c r="C421" s="184">
        <v>10</v>
      </c>
      <c r="D421" s="184">
        <f t="shared" si="25"/>
        <v>5010</v>
      </c>
      <c r="E421" s="184">
        <v>1052</v>
      </c>
      <c r="F421" s="184" t="s">
        <v>662</v>
      </c>
      <c r="G421" s="16" t="s">
        <v>15</v>
      </c>
      <c r="H421" s="16" t="s">
        <v>26</v>
      </c>
      <c r="I421" s="16" t="s">
        <v>29</v>
      </c>
      <c r="J421" s="16" t="s">
        <v>35</v>
      </c>
      <c r="K421" s="16"/>
      <c r="L421" s="16"/>
      <c r="M421" s="16"/>
      <c r="N421" s="16" t="str">
        <f>IF(ISERROR(VLOOKUP($P421,#REF!,4,FALSE)),"",(VLOOKUP($P421,#REF!,4,FALSE)))</f>
        <v/>
      </c>
      <c r="O421" s="16" t="str">
        <f>IF(ISERROR(VLOOKUP($P421,#REF!,34,FALSE)),"",(VLOOKUP($P421,#REF!,34,FALSE)))</f>
        <v/>
      </c>
      <c r="P421" s="16" t="s">
        <v>909</v>
      </c>
      <c r="Q421" s="16" t="e">
        <f>VLOOKUP(C421,'functional class'!B:E,3,FALSE)</f>
        <v>#N/A</v>
      </c>
      <c r="R421" s="16" t="str">
        <f>IF(ISERROR(VLOOKUP($T421,'Funding 5.4'!$A:$BP,3,FALSE)),"",(VLOOKUP($T421,'Funding 5.4'!$A:$BP,3,FALSE)))</f>
        <v>FD001003001002000000000000000000000000</v>
      </c>
      <c r="S421" s="16" t="str">
        <f>IF(ISERROR(VLOOKUP($T421,'Funding 5.4'!$A:$BP,35,FALSE)),"",(VLOOKUP($T421,'Funding 5.4'!$A:$BP,35,FALSE)))</f>
        <v>5692f970-c29c-4044-80d7-1bcdbdd34348</v>
      </c>
      <c r="T421" s="16" t="s">
        <v>1087</v>
      </c>
      <c r="U421" s="16" t="str">
        <f>IF(F421="gains/losses",IF(ISERROR(VLOOKUP(W421,'item gains&amp;losses'!A:EV,3,FALSE)),"",VLOOKUP(W421,'item gains&amp;losses'!A:EV,3,FALSE)),IF(F421="I",IF(ISERROR(VLOOKUP(W421,'item rev'!A:EV,3,FALSE)),"",VLOOKUP(W421,'item rev'!A:EV,3,FALSE)),IF(F421="e",IF(ISERROR(VLOOKUP(W421,'item exp'!A:BQ,3,FALSE)),"",VLOOKUP(W421,'item exp'!A:BQ,3,FALSE)))))</f>
        <v>IE003001001000000000000000000000000000</v>
      </c>
      <c r="V421" s="16" t="str">
        <f>IF($F421="gains/losses",IF(ISERROR(VLOOKUP($W421,'item gains&amp;losses'!$A:$EV,35,FALSE)),"",VLOOKUP($W421,'item gains&amp;losses'!$A:$EV,35,FALSE)),IF($F421="I",IF(ISERROR(VLOOKUP($W421,'item rev'!$A:$EV,34,FALSE)),"",VLOOKUP($W421,'item rev'!$A:$EV,34,FALSE)),IF($F421="e",IF(ISERROR(VLOOKUP($W421,'item exp'!$A:$BQ,35,FALSE)),"",VLOOKUP($W421,'item exp'!$A:$BQ,35,FALSE)))))</f>
        <v>1a5246fc-17da-4fab-af6f-0b0126e87b6f</v>
      </c>
      <c r="W421" s="16" t="str">
        <f>VLOOKUP(E421,'items list'!B:D,3,FALSE)</f>
        <v>Expenditure: Contracted Services - Outsourced Services: Administrative and Support Staff</v>
      </c>
      <c r="X421" s="16" t="str">
        <f>IF(ISERROR(VLOOKUP($Z421,'reg ind'!$A:$AI,3,FALSE)),"",(VLOOKUP($Z421,'reg ind'!$A:$AI,3,FALSE)))</f>
        <v>RX002003001002003003006001000000000000</v>
      </c>
      <c r="Y421" s="16" t="str">
        <f>IF(ISERROR(VLOOKUP($Z421,'reg ind'!$A:$AI,35,FALSE)),"",(VLOOKUP($Z421,'reg ind'!$A:$AI,35,FALSE)))</f>
        <v>f2564b3b-f64a-4df4-9e78-f1a994736e35</v>
      </c>
      <c r="Z421" s="16" t="s">
        <v>4358</v>
      </c>
      <c r="AA421" s="16" t="str">
        <f>IF(ISERROR(VLOOKUP($AC421,costing!$A:$BP,3,FALSE)),"",(VLOOKUP($AC421,costing!$A:$BP,3,FALSE)))</f>
        <v>CO002004000000000000000000000000000000</v>
      </c>
      <c r="AB421" s="16" t="str">
        <f>IF(ISERROR(VLOOKUP($AC421,costing!$A:$BP,35,FALSE)),"",(VLOOKUP($AC421,costing!$A:$BP,35,FALSE)))</f>
        <v>47c7ba65-c270-4a7f-91ba-3842eb629ddf</v>
      </c>
      <c r="AC421" s="16" t="s">
        <v>4368</v>
      </c>
    </row>
    <row r="422" spans="1:29" x14ac:dyDescent="0.2">
      <c r="A422" s="184"/>
      <c r="B422" s="184">
        <v>11</v>
      </c>
      <c r="C422" s="184">
        <v>10</v>
      </c>
      <c r="D422" s="184">
        <f t="shared" si="25"/>
        <v>5010</v>
      </c>
      <c r="E422" s="184">
        <v>1053</v>
      </c>
      <c r="F422" s="184" t="s">
        <v>662</v>
      </c>
      <c r="G422" s="16" t="s">
        <v>15</v>
      </c>
      <c r="H422" s="16" t="s">
        <v>26</v>
      </c>
      <c r="I422" s="16" t="s">
        <v>29</v>
      </c>
      <c r="J422" s="16" t="s">
        <v>35</v>
      </c>
      <c r="K422" s="16"/>
      <c r="L422" s="16"/>
      <c r="M422" s="16"/>
      <c r="N422" s="16" t="str">
        <f>IF(ISERROR(VLOOKUP($P422,#REF!,4,FALSE)),"",(VLOOKUP($P422,#REF!,4,FALSE)))</f>
        <v/>
      </c>
      <c r="O422" s="16" t="str">
        <f>IF(ISERROR(VLOOKUP($P422,#REF!,34,FALSE)),"",(VLOOKUP($P422,#REF!,34,FALSE)))</f>
        <v/>
      </c>
      <c r="P422" s="16" t="s">
        <v>909</v>
      </c>
      <c r="Q422" s="16" t="e">
        <f>VLOOKUP(C422,'functional class'!B:E,3,FALSE)</f>
        <v>#N/A</v>
      </c>
      <c r="R422" s="16" t="str">
        <f>IF(ISERROR(VLOOKUP($T422,'Funding 5.4'!$A:$BP,3,FALSE)),"",(VLOOKUP($T422,'Funding 5.4'!$A:$BP,3,FALSE)))</f>
        <v>FD001003001002000000000000000000000000</v>
      </c>
      <c r="S422" s="16" t="str">
        <f>IF(ISERROR(VLOOKUP($T422,'Funding 5.4'!$A:$BP,35,FALSE)),"",(VLOOKUP($T422,'Funding 5.4'!$A:$BP,35,FALSE)))</f>
        <v>5692f970-c29c-4044-80d7-1bcdbdd34348</v>
      </c>
      <c r="T422" s="16" t="s">
        <v>1087</v>
      </c>
      <c r="U422" s="16" t="str">
        <f>IF(F422="gains/losses",IF(ISERROR(VLOOKUP(W422,'item gains&amp;losses'!A:EV,3,FALSE)),"",VLOOKUP(W422,'item gains&amp;losses'!A:EV,3,FALSE)),IF(F422="I",IF(ISERROR(VLOOKUP(W422,'item rev'!A:EV,3,FALSE)),"",VLOOKUP(W422,'item rev'!A:EV,3,FALSE)),IF(F422="e",IF(ISERROR(VLOOKUP(W422,'item exp'!A:BQ,3,FALSE)),"",VLOOKUP(W422,'item exp'!A:BQ,3,FALSE)))))</f>
        <v>IE003001002000000000000000000000000000</v>
      </c>
      <c r="V422" s="16" t="str">
        <f>IF($F422="gains/losses",IF(ISERROR(VLOOKUP($W422,'item gains&amp;losses'!$A:$EV,35,FALSE)),"",VLOOKUP($W422,'item gains&amp;losses'!$A:$EV,35,FALSE)),IF($F422="I",IF(ISERROR(VLOOKUP($W422,'item rev'!$A:$EV,34,FALSE)),"",VLOOKUP($W422,'item rev'!$A:$EV,34,FALSE)),IF($F422="e",IF(ISERROR(VLOOKUP($W422,'item exp'!$A:$BQ,35,FALSE)),"",VLOOKUP($W422,'item exp'!$A:$BQ,35,FALSE)))))</f>
        <v>56aa9681-2cf5-4465-aa2c-b66d74fe85d1</v>
      </c>
      <c r="W422" s="16" t="str">
        <f>VLOOKUP(E422,'items list'!B:D,3,FALSE)</f>
        <v>Expenditure: Contracted Services - Outsourced Services: Alien Vegetation Control</v>
      </c>
      <c r="X422" s="16" t="str">
        <f>IF(ISERROR(VLOOKUP($Z422,'reg ind'!$A:$AI,3,FALSE)),"",(VLOOKUP($Z422,'reg ind'!$A:$AI,3,FALSE)))</f>
        <v>RX002003001002003003006001000000000000</v>
      </c>
      <c r="Y422" s="16" t="str">
        <f>IF(ISERROR(VLOOKUP($Z422,'reg ind'!$A:$AI,35,FALSE)),"",(VLOOKUP($Z422,'reg ind'!$A:$AI,35,FALSE)))</f>
        <v>f2564b3b-f64a-4df4-9e78-f1a994736e35</v>
      </c>
      <c r="Z422" s="16" t="s">
        <v>4358</v>
      </c>
      <c r="AA422" s="16" t="str">
        <f>IF(ISERROR(VLOOKUP($AC422,costing!$A:$BP,3,FALSE)),"",(VLOOKUP($AC422,costing!$A:$BP,3,FALSE)))</f>
        <v>CO002004000000000000000000000000000000</v>
      </c>
      <c r="AB422" s="16" t="str">
        <f>IF(ISERROR(VLOOKUP($AC422,costing!$A:$BP,35,FALSE)),"",(VLOOKUP($AC422,costing!$A:$BP,35,FALSE)))</f>
        <v>47c7ba65-c270-4a7f-91ba-3842eb629ddf</v>
      </c>
      <c r="AC422" s="16" t="s">
        <v>4368</v>
      </c>
    </row>
    <row r="423" spans="1:29" x14ac:dyDescent="0.2">
      <c r="A423" s="184"/>
      <c r="B423" s="184">
        <v>11</v>
      </c>
      <c r="C423" s="184">
        <v>10</v>
      </c>
      <c r="D423" s="184">
        <f t="shared" si="25"/>
        <v>5011</v>
      </c>
      <c r="E423" s="184">
        <v>1054</v>
      </c>
      <c r="F423" s="184" t="s">
        <v>662</v>
      </c>
      <c r="G423" s="16" t="s">
        <v>15</v>
      </c>
      <c r="H423" s="16" t="s">
        <v>26</v>
      </c>
      <c r="I423" s="16" t="s">
        <v>29</v>
      </c>
      <c r="J423" s="16" t="s">
        <v>35</v>
      </c>
      <c r="K423" s="16"/>
      <c r="L423" s="16"/>
      <c r="M423" s="16"/>
      <c r="N423" s="16" t="str">
        <f>IF(ISERROR(VLOOKUP($P423,#REF!,4,FALSE)),"",(VLOOKUP($P423,#REF!,4,FALSE)))</f>
        <v/>
      </c>
      <c r="O423" s="16" t="str">
        <f>IF(ISERROR(VLOOKUP($P423,#REF!,34,FALSE)),"",(VLOOKUP($P423,#REF!,34,FALSE)))</f>
        <v/>
      </c>
      <c r="P423" s="16" t="s">
        <v>909</v>
      </c>
      <c r="Q423" s="16" t="e">
        <f>VLOOKUP(C423,'functional class'!B:E,3,FALSE)</f>
        <v>#N/A</v>
      </c>
      <c r="R423" s="16" t="str">
        <f>IF(ISERROR(VLOOKUP($T423,'Funding 5.4'!$A:$BP,3,FALSE)),"",(VLOOKUP($T423,'Funding 5.4'!$A:$BP,3,FALSE)))</f>
        <v>FD001003001002000000000000000000000000</v>
      </c>
      <c r="S423" s="16" t="str">
        <f>IF(ISERROR(VLOOKUP($T423,'Funding 5.4'!$A:$BP,35,FALSE)),"",(VLOOKUP($T423,'Funding 5.4'!$A:$BP,35,FALSE)))</f>
        <v>5692f970-c29c-4044-80d7-1bcdbdd34348</v>
      </c>
      <c r="T423" s="16" t="s">
        <v>1087</v>
      </c>
      <c r="U423" s="16" t="str">
        <f>IF(F423="gains/losses",IF(ISERROR(VLOOKUP(W423,'item gains&amp;losses'!A:EV,3,FALSE)),"",VLOOKUP(W423,'item gains&amp;losses'!A:EV,3,FALSE)),IF(F423="I",IF(ISERROR(VLOOKUP(W423,'item rev'!A:EV,3,FALSE)),"",VLOOKUP(W423,'item rev'!A:EV,3,FALSE)),IF(F423="e",IF(ISERROR(VLOOKUP(W423,'item exp'!A:BQ,3,FALSE)),"",VLOOKUP(W423,'item exp'!A:BQ,3,FALSE)))))</f>
        <v>IE003001003000000000000000000000000000</v>
      </c>
      <c r="V423" s="16" t="str">
        <f>IF($F423="gains/losses",IF(ISERROR(VLOOKUP($W423,'item gains&amp;losses'!$A:$EV,35,FALSE)),"",VLOOKUP($W423,'item gains&amp;losses'!$A:$EV,35,FALSE)),IF($F423="I",IF(ISERROR(VLOOKUP($W423,'item rev'!$A:$EV,34,FALSE)),"",VLOOKUP($W423,'item rev'!$A:$EV,34,FALSE)),IF($F423="e",IF(ISERROR(VLOOKUP($W423,'item exp'!$A:$BQ,35,FALSE)),"",VLOOKUP($W423,'item exp'!$A:$BQ,35,FALSE)))))</f>
        <v>62f8f78e-7cf5-436e-895b-16225f52a90b</v>
      </c>
      <c r="W423" s="16" t="str">
        <f>VLOOKUP(E423,'items list'!B:D,3,FALSE)</f>
        <v>Expenditure: Contracted Services - Outsourced Services: Animal Care</v>
      </c>
      <c r="X423" s="16" t="str">
        <f>IF(ISERROR(VLOOKUP($Z423,'reg ind'!$A:$AI,3,FALSE)),"",(VLOOKUP($Z423,'reg ind'!$A:$AI,3,FALSE)))</f>
        <v>RX002003001002003003006001000000000000</v>
      </c>
      <c r="Y423" s="16" t="str">
        <f>IF(ISERROR(VLOOKUP($Z423,'reg ind'!$A:$AI,35,FALSE)),"",(VLOOKUP($Z423,'reg ind'!$A:$AI,35,FALSE)))</f>
        <v>f2564b3b-f64a-4df4-9e78-f1a994736e35</v>
      </c>
      <c r="Z423" s="16" t="s">
        <v>4358</v>
      </c>
      <c r="AA423" s="16" t="str">
        <f>IF(ISERROR(VLOOKUP($AC423,costing!$A:$BP,3,FALSE)),"",(VLOOKUP($AC423,costing!$A:$BP,3,FALSE)))</f>
        <v>CO002004000000000000000000000000000000</v>
      </c>
      <c r="AB423" s="16" t="str">
        <f>IF(ISERROR(VLOOKUP($AC423,costing!$A:$BP,35,FALSE)),"",(VLOOKUP($AC423,costing!$A:$BP,35,FALSE)))</f>
        <v>47c7ba65-c270-4a7f-91ba-3842eb629ddf</v>
      </c>
      <c r="AC423" s="16" t="s">
        <v>4368</v>
      </c>
    </row>
    <row r="424" spans="1:29" x14ac:dyDescent="0.2">
      <c r="A424" s="184"/>
      <c r="B424" s="184">
        <v>11</v>
      </c>
      <c r="C424" s="184">
        <v>10</v>
      </c>
      <c r="D424" s="184">
        <f t="shared" si="25"/>
        <v>5011</v>
      </c>
      <c r="E424" s="184">
        <v>1055</v>
      </c>
      <c r="F424" s="184" t="s">
        <v>662</v>
      </c>
      <c r="G424" s="16" t="s">
        <v>15</v>
      </c>
      <c r="H424" s="16" t="s">
        <v>26</v>
      </c>
      <c r="I424" s="16" t="s">
        <v>29</v>
      </c>
      <c r="J424" s="16" t="s">
        <v>35</v>
      </c>
      <c r="K424" s="16"/>
      <c r="L424" s="16"/>
      <c r="M424" s="16"/>
      <c r="N424" s="16" t="str">
        <f>IF(ISERROR(VLOOKUP($P424,#REF!,4,FALSE)),"",(VLOOKUP($P424,#REF!,4,FALSE)))</f>
        <v/>
      </c>
      <c r="O424" s="16" t="str">
        <f>IF(ISERROR(VLOOKUP($P424,#REF!,34,FALSE)),"",(VLOOKUP($P424,#REF!,34,FALSE)))</f>
        <v/>
      </c>
      <c r="P424" s="16" t="s">
        <v>909</v>
      </c>
      <c r="Q424" s="16" t="e">
        <f>VLOOKUP(C424,'functional class'!B:E,3,FALSE)</f>
        <v>#N/A</v>
      </c>
      <c r="R424" s="16" t="str">
        <f>IF(ISERROR(VLOOKUP($T424,'Funding 5.4'!$A:$BP,3,FALSE)),"",(VLOOKUP($T424,'Funding 5.4'!$A:$BP,3,FALSE)))</f>
        <v>FD001003001002000000000000000000000000</v>
      </c>
      <c r="S424" s="16" t="str">
        <f>IF(ISERROR(VLOOKUP($T424,'Funding 5.4'!$A:$BP,35,FALSE)),"",(VLOOKUP($T424,'Funding 5.4'!$A:$BP,35,FALSE)))</f>
        <v>5692f970-c29c-4044-80d7-1bcdbdd34348</v>
      </c>
      <c r="T424" s="16" t="s">
        <v>1087</v>
      </c>
      <c r="U424" s="16" t="str">
        <f>IF(F424="gains/losses",IF(ISERROR(VLOOKUP(W424,'item gains&amp;losses'!A:EV,3,FALSE)),"",VLOOKUP(W424,'item gains&amp;losses'!A:EV,3,FALSE)),IF(F424="I",IF(ISERROR(VLOOKUP(W424,'item rev'!A:EV,3,FALSE)),"",VLOOKUP(W424,'item rev'!A:EV,3,FALSE)),IF(F424="e",IF(ISERROR(VLOOKUP(W424,'item exp'!A:BQ,3,FALSE)),"",VLOOKUP(W424,'item exp'!A:BQ,3,FALSE)))))</f>
        <v>IE003001004000000000000000000000000000</v>
      </c>
      <c r="V424" s="16" t="str">
        <f>IF($F424="gains/losses",IF(ISERROR(VLOOKUP($W424,'item gains&amp;losses'!$A:$EV,35,FALSE)),"",VLOOKUP($W424,'item gains&amp;losses'!$A:$EV,35,FALSE)),IF($F424="I",IF(ISERROR(VLOOKUP($W424,'item rev'!$A:$EV,34,FALSE)),"",VLOOKUP($W424,'item rev'!$A:$EV,34,FALSE)),IF($F424="e",IF(ISERROR(VLOOKUP($W424,'item exp'!$A:$BQ,35,FALSE)),"",VLOOKUP($W424,'item exp'!$A:$BQ,35,FALSE)))))</f>
        <v>38833fb0-e379-460c-9d95-a13f4df76188</v>
      </c>
      <c r="W424" s="16" t="str">
        <f>VLOOKUP(E424,'items list'!B:D,3,FALSE)</f>
        <v>Expenditure: Contracted Services - Outsourced Services: Burial Services</v>
      </c>
      <c r="X424" s="16" t="str">
        <f>IF(ISERROR(VLOOKUP($Z424,'reg ind'!$A:$AI,3,FALSE)),"",(VLOOKUP($Z424,'reg ind'!$A:$AI,3,FALSE)))</f>
        <v>RX002003001002003003006001000000000000</v>
      </c>
      <c r="Y424" s="16" t="str">
        <f>IF(ISERROR(VLOOKUP($Z424,'reg ind'!$A:$AI,35,FALSE)),"",(VLOOKUP($Z424,'reg ind'!$A:$AI,35,FALSE)))</f>
        <v>f2564b3b-f64a-4df4-9e78-f1a994736e35</v>
      </c>
      <c r="Z424" s="16" t="s">
        <v>4358</v>
      </c>
      <c r="AA424" s="16" t="str">
        <f>IF(ISERROR(VLOOKUP($AC424,costing!$A:$BP,3,FALSE)),"",(VLOOKUP($AC424,costing!$A:$BP,3,FALSE)))</f>
        <v>CO002004000000000000000000000000000000</v>
      </c>
      <c r="AB424" s="16" t="str">
        <f>IF(ISERROR(VLOOKUP($AC424,costing!$A:$BP,35,FALSE)),"",(VLOOKUP($AC424,costing!$A:$BP,35,FALSE)))</f>
        <v>47c7ba65-c270-4a7f-91ba-3842eb629ddf</v>
      </c>
      <c r="AC424" s="16" t="s">
        <v>4368</v>
      </c>
    </row>
    <row r="425" spans="1:29" x14ac:dyDescent="0.2">
      <c r="A425" s="184"/>
      <c r="B425" s="184">
        <v>11</v>
      </c>
      <c r="C425" s="184">
        <v>10</v>
      </c>
      <c r="D425" s="184">
        <f t="shared" si="25"/>
        <v>5011</v>
      </c>
      <c r="E425" s="184">
        <v>1056</v>
      </c>
      <c r="F425" s="184" t="s">
        <v>662</v>
      </c>
      <c r="G425" s="16" t="s">
        <v>15</v>
      </c>
      <c r="H425" s="16" t="s">
        <v>26</v>
      </c>
      <c r="I425" s="16" t="s">
        <v>29</v>
      </c>
      <c r="J425" s="16" t="s">
        <v>35</v>
      </c>
      <c r="K425" s="16"/>
      <c r="L425" s="16"/>
      <c r="M425" s="16"/>
      <c r="N425" s="16" t="str">
        <f>IF(ISERROR(VLOOKUP($P425,#REF!,4,FALSE)),"",(VLOOKUP($P425,#REF!,4,FALSE)))</f>
        <v/>
      </c>
      <c r="O425" s="16" t="str">
        <f>IF(ISERROR(VLOOKUP($P425,#REF!,34,FALSE)),"",(VLOOKUP($P425,#REF!,34,FALSE)))</f>
        <v/>
      </c>
      <c r="P425" s="16" t="s">
        <v>909</v>
      </c>
      <c r="Q425" s="16" t="e">
        <f>VLOOKUP(C425,'functional class'!B:E,3,FALSE)</f>
        <v>#N/A</v>
      </c>
      <c r="R425" s="16" t="str">
        <f>IF(ISERROR(VLOOKUP($T425,'Funding 5.4'!$A:$BP,3,FALSE)),"",(VLOOKUP($T425,'Funding 5.4'!$A:$BP,3,FALSE)))</f>
        <v>FD001003001002000000000000000000000000</v>
      </c>
      <c r="S425" s="16" t="str">
        <f>IF(ISERROR(VLOOKUP($T425,'Funding 5.4'!$A:$BP,35,FALSE)),"",(VLOOKUP($T425,'Funding 5.4'!$A:$BP,35,FALSE)))</f>
        <v>5692f970-c29c-4044-80d7-1bcdbdd34348</v>
      </c>
      <c r="T425" s="16" t="s">
        <v>1087</v>
      </c>
      <c r="U425" s="16" t="str">
        <f>IF(F425="gains/losses",IF(ISERROR(VLOOKUP(W425,'item gains&amp;losses'!A:EV,3,FALSE)),"",VLOOKUP(W425,'item gains&amp;losses'!A:EV,3,FALSE)),IF(F425="I",IF(ISERROR(VLOOKUP(W425,'item rev'!A:EV,3,FALSE)),"",VLOOKUP(W425,'item rev'!A:EV,3,FALSE)),IF(F425="e",IF(ISERROR(VLOOKUP(W425,'item exp'!A:BQ,3,FALSE)),"",VLOOKUP(W425,'item exp'!A:BQ,3,FALSE)))))</f>
        <v>IE003001005000000000000000000000000000</v>
      </c>
      <c r="V425" s="16" t="str">
        <f>IF($F425="gains/losses",IF(ISERROR(VLOOKUP($W425,'item gains&amp;losses'!$A:$EV,35,FALSE)),"",VLOOKUP($W425,'item gains&amp;losses'!$A:$EV,35,FALSE)),IF($F425="I",IF(ISERROR(VLOOKUP($W425,'item rev'!$A:$EV,34,FALSE)),"",VLOOKUP($W425,'item rev'!$A:$EV,34,FALSE)),IF($F425="e",IF(ISERROR(VLOOKUP($W425,'item exp'!$A:$BQ,35,FALSE)),"",VLOOKUP($W425,'item exp'!$A:$BQ,35,FALSE)))))</f>
        <v>527f684e-b4f5-4bb0-8787-4855d2578c96</v>
      </c>
      <c r="W425" s="16" t="str">
        <f>VLOOKUP(E425,'items list'!B:D,3,FALSE)</f>
        <v>Expenditure: Contracted Services - Outsourced Services: Business and Advisory</v>
      </c>
      <c r="X425" s="16" t="str">
        <f>IF(ISERROR(VLOOKUP($Z425,'reg ind'!$A:$AI,3,FALSE)),"",(VLOOKUP($Z425,'reg ind'!$A:$AI,3,FALSE)))</f>
        <v>RX002003001002003003006001000000000000</v>
      </c>
      <c r="Y425" s="16" t="str">
        <f>IF(ISERROR(VLOOKUP($Z425,'reg ind'!$A:$AI,35,FALSE)),"",(VLOOKUP($Z425,'reg ind'!$A:$AI,35,FALSE)))</f>
        <v>f2564b3b-f64a-4df4-9e78-f1a994736e35</v>
      </c>
      <c r="Z425" s="16" t="s">
        <v>4358</v>
      </c>
      <c r="AA425" s="16" t="str">
        <f>IF(ISERROR(VLOOKUP($AC425,costing!$A:$BP,3,FALSE)),"",(VLOOKUP($AC425,costing!$A:$BP,3,FALSE)))</f>
        <v>CO002004000000000000000000000000000000</v>
      </c>
      <c r="AB425" s="16" t="str">
        <f>IF(ISERROR(VLOOKUP($AC425,costing!$A:$BP,35,FALSE)),"",(VLOOKUP($AC425,costing!$A:$BP,35,FALSE)))</f>
        <v>47c7ba65-c270-4a7f-91ba-3842eb629ddf</v>
      </c>
      <c r="AC425" s="16" t="s">
        <v>4368</v>
      </c>
    </row>
    <row r="426" spans="1:29" x14ac:dyDescent="0.2">
      <c r="A426" s="184"/>
      <c r="B426" s="184">
        <v>11</v>
      </c>
      <c r="C426" s="184">
        <v>10</v>
      </c>
      <c r="D426" s="184">
        <f t="shared" si="25"/>
        <v>5011</v>
      </c>
      <c r="E426" s="184">
        <v>1057</v>
      </c>
      <c r="F426" s="184" t="s">
        <v>662</v>
      </c>
      <c r="G426" s="16" t="s">
        <v>15</v>
      </c>
      <c r="H426" s="16" t="s">
        <v>26</v>
      </c>
      <c r="I426" s="16" t="s">
        <v>29</v>
      </c>
      <c r="J426" s="16" t="s">
        <v>35</v>
      </c>
      <c r="K426" s="16"/>
      <c r="L426" s="16"/>
      <c r="M426" s="16"/>
      <c r="N426" s="16" t="str">
        <f>IF(ISERROR(VLOOKUP($P426,#REF!,4,FALSE)),"",(VLOOKUP($P426,#REF!,4,FALSE)))</f>
        <v/>
      </c>
      <c r="O426" s="16" t="str">
        <f>IF(ISERROR(VLOOKUP($P426,#REF!,34,FALSE)),"",(VLOOKUP($P426,#REF!,34,FALSE)))</f>
        <v/>
      </c>
      <c r="P426" s="16" t="s">
        <v>909</v>
      </c>
      <c r="Q426" s="16" t="e">
        <f>VLOOKUP(C426,'functional class'!B:E,3,FALSE)</f>
        <v>#N/A</v>
      </c>
      <c r="R426" s="16" t="str">
        <f>IF(ISERROR(VLOOKUP($T426,'Funding 5.4'!$A:$BP,3,FALSE)),"",(VLOOKUP($T426,'Funding 5.4'!$A:$BP,3,FALSE)))</f>
        <v>FD001003001002000000000000000000000000</v>
      </c>
      <c r="S426" s="16" t="str">
        <f>IF(ISERROR(VLOOKUP($T426,'Funding 5.4'!$A:$BP,35,FALSE)),"",(VLOOKUP($T426,'Funding 5.4'!$A:$BP,35,FALSE)))</f>
        <v>5692f970-c29c-4044-80d7-1bcdbdd34348</v>
      </c>
      <c r="T426" s="16" t="s">
        <v>1087</v>
      </c>
      <c r="U426" s="16" t="str">
        <f>IF(F426="gains/losses",IF(ISERROR(VLOOKUP(W426,'item gains&amp;losses'!A:EV,3,FALSE)),"",VLOOKUP(W426,'item gains&amp;losses'!A:EV,3,FALSE)),IF(F426="I",IF(ISERROR(VLOOKUP(W426,'item rev'!A:EV,3,FALSE)),"",VLOOKUP(W426,'item rev'!A:EV,3,FALSE)),IF(F426="e",IF(ISERROR(VLOOKUP(W426,'item exp'!A:BQ,3,FALSE)),"",VLOOKUP(W426,'item exp'!A:BQ,3,FALSE)))))</f>
        <v>IE003001005001000000000000000000000000</v>
      </c>
      <c r="V426" s="16" t="str">
        <f>IF($F426="gains/losses",IF(ISERROR(VLOOKUP($W426,'item gains&amp;losses'!$A:$EV,35,FALSE)),"",VLOOKUP($W426,'item gains&amp;losses'!$A:$EV,35,FALSE)),IF($F426="I",IF(ISERROR(VLOOKUP($W426,'item rev'!$A:$EV,34,FALSE)),"",VLOOKUP($W426,'item rev'!$A:$EV,34,FALSE)),IF($F426="e",IF(ISERROR(VLOOKUP($W426,'item exp'!$A:$BQ,35,FALSE)),"",VLOOKUP($W426,'item exp'!$A:$BQ,35,FALSE)))))</f>
        <v>45005ecd-35eb-4640-8fcb-ff1d2d18111c</v>
      </c>
      <c r="W426" s="16" t="str">
        <f>VLOOKUP(E426,'items list'!B:D,3,FALSE)</f>
        <v>Expenditure: Contracted Services - Outsourced Services: Business and Advisory - Accounting and Auditing</v>
      </c>
      <c r="X426" s="16" t="str">
        <f>IF(ISERROR(VLOOKUP($Z426,'reg ind'!$A:$AI,3,FALSE)),"",(VLOOKUP($Z426,'reg ind'!$A:$AI,3,FALSE)))</f>
        <v>RX002003001002003003006001000000000000</v>
      </c>
      <c r="Y426" s="16" t="str">
        <f>IF(ISERROR(VLOOKUP($Z426,'reg ind'!$A:$AI,35,FALSE)),"",(VLOOKUP($Z426,'reg ind'!$A:$AI,35,FALSE)))</f>
        <v>f2564b3b-f64a-4df4-9e78-f1a994736e35</v>
      </c>
      <c r="Z426" s="16" t="s">
        <v>4358</v>
      </c>
      <c r="AA426" s="16" t="str">
        <f>IF(ISERROR(VLOOKUP($AC426,costing!$A:$BP,3,FALSE)),"",(VLOOKUP($AC426,costing!$A:$BP,3,FALSE)))</f>
        <v>CO002004000000000000000000000000000000</v>
      </c>
      <c r="AB426" s="16" t="str">
        <f>IF(ISERROR(VLOOKUP($AC426,costing!$A:$BP,35,FALSE)),"",(VLOOKUP($AC426,costing!$A:$BP,35,FALSE)))</f>
        <v>47c7ba65-c270-4a7f-91ba-3842eb629ddf</v>
      </c>
      <c r="AC426" s="16" t="s">
        <v>4368</v>
      </c>
    </row>
    <row r="427" spans="1:29" x14ac:dyDescent="0.2">
      <c r="A427" s="184"/>
      <c r="B427" s="184">
        <v>11</v>
      </c>
      <c r="C427" s="184">
        <v>10</v>
      </c>
      <c r="D427" s="184">
        <f t="shared" si="25"/>
        <v>5011</v>
      </c>
      <c r="E427" s="184">
        <v>1058</v>
      </c>
      <c r="F427" s="184" t="s">
        <v>662</v>
      </c>
      <c r="G427" s="16" t="s">
        <v>15</v>
      </c>
      <c r="H427" s="16" t="s">
        <v>26</v>
      </c>
      <c r="I427" s="16" t="s">
        <v>29</v>
      </c>
      <c r="J427" s="16" t="s">
        <v>35</v>
      </c>
      <c r="K427" s="16"/>
      <c r="L427" s="16"/>
      <c r="M427" s="16"/>
      <c r="N427" s="16" t="str">
        <f>IF(ISERROR(VLOOKUP($P427,#REF!,4,FALSE)),"",(VLOOKUP($P427,#REF!,4,FALSE)))</f>
        <v/>
      </c>
      <c r="O427" s="16" t="str">
        <f>IF(ISERROR(VLOOKUP($P427,#REF!,34,FALSE)),"",(VLOOKUP($P427,#REF!,34,FALSE)))</f>
        <v/>
      </c>
      <c r="P427" s="16" t="s">
        <v>909</v>
      </c>
      <c r="Q427" s="16" t="e">
        <f>VLOOKUP(C427,'functional class'!B:E,3,FALSE)</f>
        <v>#N/A</v>
      </c>
      <c r="R427" s="16" t="str">
        <f>IF(ISERROR(VLOOKUP($T427,'Funding 5.4'!$A:$BP,3,FALSE)),"",(VLOOKUP($T427,'Funding 5.4'!$A:$BP,3,FALSE)))</f>
        <v>FD001003001002000000000000000000000000</v>
      </c>
      <c r="S427" s="16" t="str">
        <f>IF(ISERROR(VLOOKUP($T427,'Funding 5.4'!$A:$BP,35,FALSE)),"",(VLOOKUP($T427,'Funding 5.4'!$A:$BP,35,FALSE)))</f>
        <v>5692f970-c29c-4044-80d7-1bcdbdd34348</v>
      </c>
      <c r="T427" s="16" t="s">
        <v>1087</v>
      </c>
      <c r="U427" s="16" t="str">
        <f>IF(F427="gains/losses",IF(ISERROR(VLOOKUP(W427,'item gains&amp;losses'!A:EV,3,FALSE)),"",VLOOKUP(W427,'item gains&amp;losses'!A:EV,3,FALSE)),IF(F427="I",IF(ISERROR(VLOOKUP(W427,'item rev'!A:EV,3,FALSE)),"",VLOOKUP(W427,'item rev'!A:EV,3,FALSE)),IF(F427="e",IF(ISERROR(VLOOKUP(W427,'item exp'!A:BQ,3,FALSE)),"",VLOOKUP(W427,'item exp'!A:BQ,3,FALSE)))))</f>
        <v>IE003001005002000000000000000000000000</v>
      </c>
      <c r="V427" s="16" t="str">
        <f>IF($F427="gains/losses",IF(ISERROR(VLOOKUP($W427,'item gains&amp;losses'!$A:$EV,35,FALSE)),"",VLOOKUP($W427,'item gains&amp;losses'!$A:$EV,35,FALSE)),IF($F427="I",IF(ISERROR(VLOOKUP($W427,'item rev'!$A:$EV,34,FALSE)),"",VLOOKUP($W427,'item rev'!$A:$EV,34,FALSE)),IF($F427="e",IF(ISERROR(VLOOKUP($W427,'item exp'!$A:$BQ,35,FALSE)),"",VLOOKUP($W427,'item exp'!$A:$BQ,35,FALSE)))))</f>
        <v>d7dc8f7d-6cf3-45e7-b52b-cd3e015711c3</v>
      </c>
      <c r="W427" s="16" t="str">
        <f>VLOOKUP(E427,'items list'!B:D,3,FALSE)</f>
        <v>Expenditure: Contracted Services - Outsourced Services: Business and Advisory - Business and Financial Management</v>
      </c>
      <c r="X427" s="16" t="str">
        <f>IF(ISERROR(VLOOKUP($Z427,'reg ind'!$A:$AI,3,FALSE)),"",(VLOOKUP($Z427,'reg ind'!$A:$AI,3,FALSE)))</f>
        <v>RX002003001002003003006001000000000000</v>
      </c>
      <c r="Y427" s="16" t="str">
        <f>IF(ISERROR(VLOOKUP($Z427,'reg ind'!$A:$AI,35,FALSE)),"",(VLOOKUP($Z427,'reg ind'!$A:$AI,35,FALSE)))</f>
        <v>f2564b3b-f64a-4df4-9e78-f1a994736e35</v>
      </c>
      <c r="Z427" s="16" t="s">
        <v>4358</v>
      </c>
      <c r="AA427" s="16" t="str">
        <f>IF(ISERROR(VLOOKUP($AC427,costing!$A:$BP,3,FALSE)),"",(VLOOKUP($AC427,costing!$A:$BP,3,FALSE)))</f>
        <v>CO002004000000000000000000000000000000</v>
      </c>
      <c r="AB427" s="16" t="str">
        <f>IF(ISERROR(VLOOKUP($AC427,costing!$A:$BP,35,FALSE)),"",(VLOOKUP($AC427,costing!$A:$BP,35,FALSE)))</f>
        <v>47c7ba65-c270-4a7f-91ba-3842eb629ddf</v>
      </c>
      <c r="AC427" s="16" t="s">
        <v>4368</v>
      </c>
    </row>
    <row r="428" spans="1:29" x14ac:dyDescent="0.2">
      <c r="A428" s="184"/>
      <c r="B428" s="184">
        <v>11</v>
      </c>
      <c r="C428" s="184">
        <v>10</v>
      </c>
      <c r="D428" s="184">
        <f t="shared" si="25"/>
        <v>5011</v>
      </c>
      <c r="E428" s="184">
        <v>1059</v>
      </c>
      <c r="F428" s="184" t="s">
        <v>662</v>
      </c>
      <c r="G428" s="16" t="s">
        <v>15</v>
      </c>
      <c r="H428" s="16" t="s">
        <v>26</v>
      </c>
      <c r="I428" s="16" t="s">
        <v>29</v>
      </c>
      <c r="J428" s="16" t="s">
        <v>35</v>
      </c>
      <c r="K428" s="16"/>
      <c r="L428" s="16"/>
      <c r="M428" s="16"/>
      <c r="N428" s="16" t="str">
        <f>IF(ISERROR(VLOOKUP($P428,#REF!,4,FALSE)),"",(VLOOKUP($P428,#REF!,4,FALSE)))</f>
        <v/>
      </c>
      <c r="O428" s="16" t="str">
        <f>IF(ISERROR(VLOOKUP($P428,#REF!,34,FALSE)),"",(VLOOKUP($P428,#REF!,34,FALSE)))</f>
        <v/>
      </c>
      <c r="P428" s="16" t="s">
        <v>909</v>
      </c>
      <c r="Q428" s="16" t="e">
        <f>VLOOKUP(C428,'functional class'!B:E,3,FALSE)</f>
        <v>#N/A</v>
      </c>
      <c r="R428" s="16" t="str">
        <f>IF(ISERROR(VLOOKUP($T428,'Funding 5.4'!$A:$BP,3,FALSE)),"",(VLOOKUP($T428,'Funding 5.4'!$A:$BP,3,FALSE)))</f>
        <v>FD001003001002000000000000000000000000</v>
      </c>
      <c r="S428" s="16" t="str">
        <f>IF(ISERROR(VLOOKUP($T428,'Funding 5.4'!$A:$BP,35,FALSE)),"",(VLOOKUP($T428,'Funding 5.4'!$A:$BP,35,FALSE)))</f>
        <v>5692f970-c29c-4044-80d7-1bcdbdd34348</v>
      </c>
      <c r="T428" s="16" t="s">
        <v>1087</v>
      </c>
      <c r="U428" s="16" t="str">
        <f>IF(F428="gains/losses",IF(ISERROR(VLOOKUP(W428,'item gains&amp;losses'!A:EV,3,FALSE)),"",VLOOKUP(W428,'item gains&amp;losses'!A:EV,3,FALSE)),IF(F428="I",IF(ISERROR(VLOOKUP(W428,'item rev'!A:EV,3,FALSE)),"",VLOOKUP(W428,'item rev'!A:EV,3,FALSE)),IF(F428="e",IF(ISERROR(VLOOKUP(W428,'item exp'!A:BQ,3,FALSE)),"",VLOOKUP(W428,'item exp'!A:BQ,3,FALSE)))))</f>
        <v>IE003001005003000000000000000000000000</v>
      </c>
      <c r="V428" s="16" t="str">
        <f>IF($F428="gains/losses",IF(ISERROR(VLOOKUP($W428,'item gains&amp;losses'!$A:$EV,35,FALSE)),"",VLOOKUP($W428,'item gains&amp;losses'!$A:$EV,35,FALSE)),IF($F428="I",IF(ISERROR(VLOOKUP($W428,'item rev'!$A:$EV,34,FALSE)),"",VLOOKUP($W428,'item rev'!$A:$EV,34,FALSE)),IF($F428="e",IF(ISERROR(VLOOKUP($W428,'item exp'!$A:$BQ,35,FALSE)),"",VLOOKUP($W428,'item exp'!$A:$BQ,35,FALSE)))))</f>
        <v>21622fa0-51e7-4365-aab2-27b20bd5cb9e</v>
      </c>
      <c r="W428" s="16" t="str">
        <f>VLOOKUP(E428,'items list'!B:D,3,FALSE)</f>
        <v xml:space="preserve">Expenditure: Contracted Services - Outsourced Services: Business and Advisory - Commissions and Committees </v>
      </c>
      <c r="X428" s="16" t="str">
        <f>IF(ISERROR(VLOOKUP($Z428,'reg ind'!$A:$AI,3,FALSE)),"",(VLOOKUP($Z428,'reg ind'!$A:$AI,3,FALSE)))</f>
        <v>RX002003001002003003006001000000000000</v>
      </c>
      <c r="Y428" s="16" t="str">
        <f>IF(ISERROR(VLOOKUP($Z428,'reg ind'!$A:$AI,35,FALSE)),"",(VLOOKUP($Z428,'reg ind'!$A:$AI,35,FALSE)))</f>
        <v>f2564b3b-f64a-4df4-9e78-f1a994736e35</v>
      </c>
      <c r="Z428" s="16" t="s">
        <v>4358</v>
      </c>
      <c r="AA428" s="16" t="str">
        <f>IF(ISERROR(VLOOKUP($AC428,costing!$A:$BP,3,FALSE)),"",(VLOOKUP($AC428,costing!$A:$BP,3,FALSE)))</f>
        <v>CO002004000000000000000000000000000000</v>
      </c>
      <c r="AB428" s="16" t="str">
        <f>IF(ISERROR(VLOOKUP($AC428,costing!$A:$BP,35,FALSE)),"",(VLOOKUP($AC428,costing!$A:$BP,35,FALSE)))</f>
        <v>47c7ba65-c270-4a7f-91ba-3842eb629ddf</v>
      </c>
      <c r="AC428" s="16" t="s">
        <v>4368</v>
      </c>
    </row>
    <row r="429" spans="1:29" x14ac:dyDescent="0.2">
      <c r="A429" s="184"/>
      <c r="B429" s="184">
        <v>11</v>
      </c>
      <c r="C429" s="184">
        <v>10</v>
      </c>
      <c r="D429" s="184">
        <f t="shared" si="25"/>
        <v>5011</v>
      </c>
      <c r="E429" s="184">
        <v>1060</v>
      </c>
      <c r="F429" s="184" t="s">
        <v>662</v>
      </c>
      <c r="G429" s="16" t="s">
        <v>15</v>
      </c>
      <c r="H429" s="16" t="s">
        <v>26</v>
      </c>
      <c r="I429" s="16" t="s">
        <v>29</v>
      </c>
      <c r="J429" s="16" t="s">
        <v>35</v>
      </c>
      <c r="K429" s="16"/>
      <c r="L429" s="16"/>
      <c r="M429" s="16"/>
      <c r="N429" s="16" t="str">
        <f>IF(ISERROR(VLOOKUP($P429,#REF!,4,FALSE)),"",(VLOOKUP($P429,#REF!,4,FALSE)))</f>
        <v/>
      </c>
      <c r="O429" s="16" t="str">
        <f>IF(ISERROR(VLOOKUP($P429,#REF!,34,FALSE)),"",(VLOOKUP($P429,#REF!,34,FALSE)))</f>
        <v/>
      </c>
      <c r="P429" s="16" t="s">
        <v>909</v>
      </c>
      <c r="Q429" s="16" t="e">
        <f>VLOOKUP(C429,'functional class'!B:E,3,FALSE)</f>
        <v>#N/A</v>
      </c>
      <c r="R429" s="16" t="str">
        <f>IF(ISERROR(VLOOKUP($T429,'Funding 5.4'!$A:$BP,3,FALSE)),"",(VLOOKUP($T429,'Funding 5.4'!$A:$BP,3,FALSE)))</f>
        <v>FD001003001002000000000000000000000000</v>
      </c>
      <c r="S429" s="16" t="str">
        <f>IF(ISERROR(VLOOKUP($T429,'Funding 5.4'!$A:$BP,35,FALSE)),"",(VLOOKUP($T429,'Funding 5.4'!$A:$BP,35,FALSE)))</f>
        <v>5692f970-c29c-4044-80d7-1bcdbdd34348</v>
      </c>
      <c r="T429" s="16" t="s">
        <v>1087</v>
      </c>
      <c r="U429" s="16" t="str">
        <f>IF(F429="gains/losses",IF(ISERROR(VLOOKUP(W429,'item gains&amp;losses'!A:EV,3,FALSE)),"",VLOOKUP(W429,'item gains&amp;losses'!A:EV,3,FALSE)),IF(F429="I",IF(ISERROR(VLOOKUP(W429,'item rev'!A:EV,3,FALSE)),"",VLOOKUP(W429,'item rev'!A:EV,3,FALSE)),IF(F429="e",IF(ISERROR(VLOOKUP(W429,'item exp'!A:BQ,3,FALSE)),"",VLOOKUP(W429,'item exp'!A:BQ,3,FALSE)))))</f>
        <v>IE003001005004000000000000000000000000</v>
      </c>
      <c r="V429" s="16" t="str">
        <f>IF($F429="gains/losses",IF(ISERROR(VLOOKUP($W429,'item gains&amp;losses'!$A:$EV,35,FALSE)),"",VLOOKUP($W429,'item gains&amp;losses'!$A:$EV,35,FALSE)),IF($F429="I",IF(ISERROR(VLOOKUP($W429,'item rev'!$A:$EV,34,FALSE)),"",VLOOKUP($W429,'item rev'!$A:$EV,34,FALSE)),IF($F429="e",IF(ISERROR(VLOOKUP($W429,'item exp'!$A:$BQ,35,FALSE)),"",VLOOKUP($W429,'item exp'!$A:$BQ,35,FALSE)))))</f>
        <v>d4d419be-0cdd-45f4-a9c1-b67c5ff8c4ce</v>
      </c>
      <c r="W429" s="16" t="str">
        <f>VLOOKUP(E429,'items list'!B:D,3,FALSE)</f>
        <v>Expenditure: Contracted Services - Outsourced Services: Business and Advisory - Communications</v>
      </c>
      <c r="X429" s="16" t="str">
        <f>IF(ISERROR(VLOOKUP($Z429,'reg ind'!$A:$AI,3,FALSE)),"",(VLOOKUP($Z429,'reg ind'!$A:$AI,3,FALSE)))</f>
        <v>RX002003001002003003006001000000000000</v>
      </c>
      <c r="Y429" s="16" t="str">
        <f>IF(ISERROR(VLOOKUP($Z429,'reg ind'!$A:$AI,35,FALSE)),"",(VLOOKUP($Z429,'reg ind'!$A:$AI,35,FALSE)))</f>
        <v>f2564b3b-f64a-4df4-9e78-f1a994736e35</v>
      </c>
      <c r="Z429" s="16" t="s">
        <v>4358</v>
      </c>
      <c r="AA429" s="16" t="str">
        <f>IF(ISERROR(VLOOKUP($AC429,costing!$A:$BP,3,FALSE)),"",(VLOOKUP($AC429,costing!$A:$BP,3,FALSE)))</f>
        <v>CO002004000000000000000000000000000000</v>
      </c>
      <c r="AB429" s="16" t="str">
        <f>IF(ISERROR(VLOOKUP($AC429,costing!$A:$BP,35,FALSE)),"",(VLOOKUP($AC429,costing!$A:$BP,35,FALSE)))</f>
        <v>47c7ba65-c270-4a7f-91ba-3842eb629ddf</v>
      </c>
      <c r="AC429" s="16" t="s">
        <v>4368</v>
      </c>
    </row>
    <row r="430" spans="1:29" x14ac:dyDescent="0.2">
      <c r="A430" s="184"/>
      <c r="B430" s="184">
        <v>11</v>
      </c>
      <c r="C430" s="184">
        <v>10</v>
      </c>
      <c r="D430" s="184">
        <f t="shared" si="25"/>
        <v>5011</v>
      </c>
      <c r="E430" s="184">
        <v>1061</v>
      </c>
      <c r="F430" s="184" t="s">
        <v>662</v>
      </c>
      <c r="G430" s="16" t="s">
        <v>15</v>
      </c>
      <c r="H430" s="16" t="s">
        <v>26</v>
      </c>
      <c r="I430" s="16" t="s">
        <v>29</v>
      </c>
      <c r="J430" s="16" t="s">
        <v>35</v>
      </c>
      <c r="K430" s="16"/>
      <c r="L430" s="16"/>
      <c r="M430" s="16"/>
      <c r="N430" s="16" t="str">
        <f>IF(ISERROR(VLOOKUP($P430,#REF!,4,FALSE)),"",(VLOOKUP($P430,#REF!,4,FALSE)))</f>
        <v/>
      </c>
      <c r="O430" s="16" t="str">
        <f>IF(ISERROR(VLOOKUP($P430,#REF!,34,FALSE)),"",(VLOOKUP($P430,#REF!,34,FALSE)))</f>
        <v/>
      </c>
      <c r="P430" s="16" t="s">
        <v>909</v>
      </c>
      <c r="Q430" s="16" t="e">
        <f>VLOOKUP(C430,'functional class'!B:E,3,FALSE)</f>
        <v>#N/A</v>
      </c>
      <c r="R430" s="16" t="str">
        <f>IF(ISERROR(VLOOKUP($T430,'Funding 5.4'!$A:$BP,3,FALSE)),"",(VLOOKUP($T430,'Funding 5.4'!$A:$BP,3,FALSE)))</f>
        <v>FD001003001002000000000000000000000000</v>
      </c>
      <c r="S430" s="16" t="str">
        <f>IF(ISERROR(VLOOKUP($T430,'Funding 5.4'!$A:$BP,35,FALSE)),"",(VLOOKUP($T430,'Funding 5.4'!$A:$BP,35,FALSE)))</f>
        <v>5692f970-c29c-4044-80d7-1bcdbdd34348</v>
      </c>
      <c r="T430" s="16" t="s">
        <v>1087</v>
      </c>
      <c r="U430" s="16" t="str">
        <f>IF(F430="gains/losses",IF(ISERROR(VLOOKUP(W430,'item gains&amp;losses'!A:EV,3,FALSE)),"",VLOOKUP(W430,'item gains&amp;losses'!A:EV,3,FALSE)),IF(F430="I",IF(ISERROR(VLOOKUP(W430,'item rev'!A:EV,3,FALSE)),"",VLOOKUP(W430,'item rev'!A:EV,3,FALSE)),IF(F430="e",IF(ISERROR(VLOOKUP(W430,'item exp'!A:BQ,3,FALSE)),"",VLOOKUP(W430,'item exp'!A:BQ,3,FALSE)))))</f>
        <v>IE003001005005000000000000000000000000</v>
      </c>
      <c r="V430" s="16" t="str">
        <f>IF($F430="gains/losses",IF(ISERROR(VLOOKUP($W430,'item gains&amp;losses'!$A:$EV,35,FALSE)),"",VLOOKUP($W430,'item gains&amp;losses'!$A:$EV,35,FALSE)),IF($F430="I",IF(ISERROR(VLOOKUP($W430,'item rev'!$A:$EV,34,FALSE)),"",VLOOKUP($W430,'item rev'!$A:$EV,34,FALSE)),IF($F430="e",IF(ISERROR(VLOOKUP($W430,'item exp'!$A:$BQ,35,FALSE)),"",VLOOKUP($W430,'item exp'!$A:$BQ,35,FALSE)))))</f>
        <v>c4b8f662-8269-4577-a132-6eace20bcb68</v>
      </c>
      <c r="W430" s="16" t="str">
        <f>VLOOKUP(E430,'items list'!B:D,3,FALSE)</f>
        <v>Expenditure: Contracted Services - Outsourced Services: Business and Advisory - Human Resources</v>
      </c>
      <c r="X430" s="16" t="str">
        <f>IF(ISERROR(VLOOKUP($Z430,'reg ind'!$A:$AI,3,FALSE)),"",(VLOOKUP($Z430,'reg ind'!$A:$AI,3,FALSE)))</f>
        <v>RX002003001002003003006001000000000000</v>
      </c>
      <c r="Y430" s="16" t="str">
        <f>IF(ISERROR(VLOOKUP($Z430,'reg ind'!$A:$AI,35,FALSE)),"",(VLOOKUP($Z430,'reg ind'!$A:$AI,35,FALSE)))</f>
        <v>f2564b3b-f64a-4df4-9e78-f1a994736e35</v>
      </c>
      <c r="Z430" s="16" t="s">
        <v>4358</v>
      </c>
      <c r="AA430" s="16" t="str">
        <f>IF(ISERROR(VLOOKUP($AC430,costing!$A:$BP,3,FALSE)),"",(VLOOKUP($AC430,costing!$A:$BP,3,FALSE)))</f>
        <v>CO002004000000000000000000000000000000</v>
      </c>
      <c r="AB430" s="16" t="str">
        <f>IF(ISERROR(VLOOKUP($AC430,costing!$A:$BP,35,FALSE)),"",(VLOOKUP($AC430,costing!$A:$BP,35,FALSE)))</f>
        <v>47c7ba65-c270-4a7f-91ba-3842eb629ddf</v>
      </c>
      <c r="AC430" s="16" t="s">
        <v>4368</v>
      </c>
    </row>
    <row r="431" spans="1:29" x14ac:dyDescent="0.2">
      <c r="A431" s="184"/>
      <c r="B431" s="184">
        <v>11</v>
      </c>
      <c r="C431" s="184">
        <v>10</v>
      </c>
      <c r="D431" s="184">
        <f t="shared" si="25"/>
        <v>5011</v>
      </c>
      <c r="E431" s="184">
        <v>1062</v>
      </c>
      <c r="F431" s="184" t="s">
        <v>662</v>
      </c>
      <c r="G431" s="16" t="s">
        <v>15</v>
      </c>
      <c r="H431" s="16" t="s">
        <v>26</v>
      </c>
      <c r="I431" s="16" t="s">
        <v>29</v>
      </c>
      <c r="J431" s="16" t="s">
        <v>35</v>
      </c>
      <c r="K431" s="16"/>
      <c r="L431" s="16"/>
      <c r="M431" s="16"/>
      <c r="N431" s="16" t="str">
        <f>IF(ISERROR(VLOOKUP($P431,#REF!,4,FALSE)),"",(VLOOKUP($P431,#REF!,4,FALSE)))</f>
        <v/>
      </c>
      <c r="O431" s="16" t="str">
        <f>IF(ISERROR(VLOOKUP($P431,#REF!,34,FALSE)),"",(VLOOKUP($P431,#REF!,34,FALSE)))</f>
        <v/>
      </c>
      <c r="P431" s="16" t="s">
        <v>909</v>
      </c>
      <c r="Q431" s="16" t="e">
        <f>VLOOKUP(C431,'functional class'!B:E,3,FALSE)</f>
        <v>#N/A</v>
      </c>
      <c r="R431" s="16" t="str">
        <f>IF(ISERROR(VLOOKUP($T431,'Funding 5.4'!$A:$BP,3,FALSE)),"",(VLOOKUP($T431,'Funding 5.4'!$A:$BP,3,FALSE)))</f>
        <v>FD001003001002000000000000000000000000</v>
      </c>
      <c r="S431" s="16" t="str">
        <f>IF(ISERROR(VLOOKUP($T431,'Funding 5.4'!$A:$BP,35,FALSE)),"",(VLOOKUP($T431,'Funding 5.4'!$A:$BP,35,FALSE)))</f>
        <v>5692f970-c29c-4044-80d7-1bcdbdd34348</v>
      </c>
      <c r="T431" s="16" t="s">
        <v>1087</v>
      </c>
      <c r="U431" s="16" t="str">
        <f>IF(F431="gains/losses",IF(ISERROR(VLOOKUP(W431,'item gains&amp;losses'!A:EV,3,FALSE)),"",VLOOKUP(W431,'item gains&amp;losses'!A:EV,3,FALSE)),IF(F431="I",IF(ISERROR(VLOOKUP(W431,'item rev'!A:EV,3,FALSE)),"",VLOOKUP(W431,'item rev'!A:EV,3,FALSE)),IF(F431="e",IF(ISERROR(VLOOKUP(W431,'item exp'!A:BQ,3,FALSE)),"",VLOOKUP(W431,'item exp'!A:BQ,3,FALSE)))))</f>
        <v>IE003001005006000000000000000000000000</v>
      </c>
      <c r="V431" s="16" t="str">
        <f>IF($F431="gains/losses",IF(ISERROR(VLOOKUP($W431,'item gains&amp;losses'!$A:$EV,35,FALSE)),"",VLOOKUP($W431,'item gains&amp;losses'!$A:$EV,35,FALSE)),IF($F431="I",IF(ISERROR(VLOOKUP($W431,'item rev'!$A:$EV,34,FALSE)),"",VLOOKUP($W431,'item rev'!$A:$EV,34,FALSE)),IF($F431="e",IF(ISERROR(VLOOKUP($W431,'item exp'!$A:$BQ,35,FALSE)),"",VLOOKUP($W431,'item exp'!$A:$BQ,35,FALSE)))))</f>
        <v>125974fc-9b68-464d-a502-7e2045b1263f</v>
      </c>
      <c r="W431" s="16" t="str">
        <f>VLOOKUP(E431,'items list'!B:D,3,FALSE)</f>
        <v>Expenditure: Contracted Services - Outsourced Services: Business and Advisory - Occupational Health and Safety</v>
      </c>
      <c r="X431" s="16" t="str">
        <f>IF(ISERROR(VLOOKUP($Z431,'reg ind'!$A:$AI,3,FALSE)),"",(VLOOKUP($Z431,'reg ind'!$A:$AI,3,FALSE)))</f>
        <v>RX002003001002003003006001000000000000</v>
      </c>
      <c r="Y431" s="16" t="str">
        <f>IF(ISERROR(VLOOKUP($Z431,'reg ind'!$A:$AI,35,FALSE)),"",(VLOOKUP($Z431,'reg ind'!$A:$AI,35,FALSE)))</f>
        <v>f2564b3b-f64a-4df4-9e78-f1a994736e35</v>
      </c>
      <c r="Z431" s="16" t="s">
        <v>4358</v>
      </c>
      <c r="AA431" s="16" t="str">
        <f>IF(ISERROR(VLOOKUP($AC431,costing!$A:$BP,3,FALSE)),"",(VLOOKUP($AC431,costing!$A:$BP,3,FALSE)))</f>
        <v>CO002004000000000000000000000000000000</v>
      </c>
      <c r="AB431" s="16" t="str">
        <f>IF(ISERROR(VLOOKUP($AC431,costing!$A:$BP,35,FALSE)),"",(VLOOKUP($AC431,costing!$A:$BP,35,FALSE)))</f>
        <v>47c7ba65-c270-4a7f-91ba-3842eb629ddf</v>
      </c>
      <c r="AC431" s="16" t="s">
        <v>4368</v>
      </c>
    </row>
    <row r="432" spans="1:29" x14ac:dyDescent="0.2">
      <c r="A432" s="184"/>
      <c r="B432" s="184">
        <v>11</v>
      </c>
      <c r="C432" s="184">
        <v>10</v>
      </c>
      <c r="D432" s="184">
        <f t="shared" si="25"/>
        <v>5012</v>
      </c>
      <c r="E432" s="184">
        <v>1063</v>
      </c>
      <c r="F432" s="184" t="s">
        <v>662</v>
      </c>
      <c r="G432" s="16" t="s">
        <v>15</v>
      </c>
      <c r="H432" s="16" t="s">
        <v>26</v>
      </c>
      <c r="I432" s="16" t="s">
        <v>29</v>
      </c>
      <c r="J432" s="16" t="s">
        <v>35</v>
      </c>
      <c r="K432" s="16"/>
      <c r="L432" s="16"/>
      <c r="M432" s="16"/>
      <c r="N432" s="16" t="str">
        <f>IF(ISERROR(VLOOKUP($P432,#REF!,4,FALSE)),"",(VLOOKUP($P432,#REF!,4,FALSE)))</f>
        <v/>
      </c>
      <c r="O432" s="16" t="str">
        <f>IF(ISERROR(VLOOKUP($P432,#REF!,34,FALSE)),"",(VLOOKUP($P432,#REF!,34,FALSE)))</f>
        <v/>
      </c>
      <c r="P432" s="16" t="s">
        <v>909</v>
      </c>
      <c r="Q432" s="16" t="e">
        <f>VLOOKUP(C432,'functional class'!B:E,3,FALSE)</f>
        <v>#N/A</v>
      </c>
      <c r="R432" s="16" t="str">
        <f>IF(ISERROR(VLOOKUP($T432,'Funding 5.4'!$A:$BP,3,FALSE)),"",(VLOOKUP($T432,'Funding 5.4'!$A:$BP,3,FALSE)))</f>
        <v>FD001003001002000000000000000000000000</v>
      </c>
      <c r="S432" s="16" t="str">
        <f>IF(ISERROR(VLOOKUP($T432,'Funding 5.4'!$A:$BP,35,FALSE)),"",(VLOOKUP($T432,'Funding 5.4'!$A:$BP,35,FALSE)))</f>
        <v>5692f970-c29c-4044-80d7-1bcdbdd34348</v>
      </c>
      <c r="T432" s="16" t="s">
        <v>1087</v>
      </c>
      <c r="U432" s="16" t="str">
        <f>IF(F432="gains/losses",IF(ISERROR(VLOOKUP(W432,'item gains&amp;losses'!A:EV,3,FALSE)),"",VLOOKUP(W432,'item gains&amp;losses'!A:EV,3,FALSE)),IF(F432="I",IF(ISERROR(VLOOKUP(W432,'item rev'!A:EV,3,FALSE)),"",VLOOKUP(W432,'item rev'!A:EV,3,FALSE)),IF(F432="e",IF(ISERROR(VLOOKUP(W432,'item exp'!A:BQ,3,FALSE)),"",VLOOKUP(W432,'item exp'!A:BQ,3,FALSE)))))</f>
        <v>IE003001005007000000000000000000000000</v>
      </c>
      <c r="V432" s="16" t="str">
        <f>IF($F432="gains/losses",IF(ISERROR(VLOOKUP($W432,'item gains&amp;losses'!$A:$EV,35,FALSE)),"",VLOOKUP($W432,'item gains&amp;losses'!$A:$EV,35,FALSE)),IF($F432="I",IF(ISERROR(VLOOKUP($W432,'item rev'!$A:$EV,34,FALSE)),"",VLOOKUP($W432,'item rev'!$A:$EV,34,FALSE)),IF($F432="e",IF(ISERROR(VLOOKUP($W432,'item exp'!$A:$BQ,35,FALSE)),"",VLOOKUP($W432,'item exp'!$A:$BQ,35,FALSE)))))</f>
        <v>ca5ad58f-8240-4e8a-9ef1-809b9bd32f97</v>
      </c>
      <c r="W432" s="16" t="str">
        <f>VLOOKUP(E432,'items list'!B:D,3,FALSE)</f>
        <v>Expenditure: Contracted Services - Outsourced Services: Business and Advisory - Organisational</v>
      </c>
      <c r="X432" s="16" t="str">
        <f>IF(ISERROR(VLOOKUP($Z432,'reg ind'!$A:$AI,3,FALSE)),"",(VLOOKUP($Z432,'reg ind'!$A:$AI,3,FALSE)))</f>
        <v>RX002003001002003003006001000000000000</v>
      </c>
      <c r="Y432" s="16" t="str">
        <f>IF(ISERROR(VLOOKUP($Z432,'reg ind'!$A:$AI,35,FALSE)),"",(VLOOKUP($Z432,'reg ind'!$A:$AI,35,FALSE)))</f>
        <v>f2564b3b-f64a-4df4-9e78-f1a994736e35</v>
      </c>
      <c r="Z432" s="16" t="s">
        <v>4358</v>
      </c>
      <c r="AA432" s="16" t="str">
        <f>IF(ISERROR(VLOOKUP($AC432,costing!$A:$BP,3,FALSE)),"",(VLOOKUP($AC432,costing!$A:$BP,3,FALSE)))</f>
        <v>CO002004000000000000000000000000000000</v>
      </c>
      <c r="AB432" s="16" t="str">
        <f>IF(ISERROR(VLOOKUP($AC432,costing!$A:$BP,35,FALSE)),"",(VLOOKUP($AC432,costing!$A:$BP,35,FALSE)))</f>
        <v>47c7ba65-c270-4a7f-91ba-3842eb629ddf</v>
      </c>
      <c r="AC432" s="16" t="s">
        <v>4368</v>
      </c>
    </row>
    <row r="433" spans="1:29" x14ac:dyDescent="0.2">
      <c r="A433" s="184"/>
      <c r="B433" s="184">
        <v>11</v>
      </c>
      <c r="C433" s="184">
        <v>10</v>
      </c>
      <c r="D433" s="184">
        <f t="shared" si="25"/>
        <v>5012</v>
      </c>
      <c r="E433" s="184">
        <v>1064</v>
      </c>
      <c r="F433" s="184" t="s">
        <v>662</v>
      </c>
      <c r="G433" s="16" t="s">
        <v>15</v>
      </c>
      <c r="H433" s="16" t="s">
        <v>26</v>
      </c>
      <c r="I433" s="16" t="s">
        <v>29</v>
      </c>
      <c r="J433" s="16" t="s">
        <v>35</v>
      </c>
      <c r="K433" s="16"/>
      <c r="L433" s="16"/>
      <c r="M433" s="16"/>
      <c r="N433" s="16" t="str">
        <f>IF(ISERROR(VLOOKUP($P433,#REF!,4,FALSE)),"",(VLOOKUP($P433,#REF!,4,FALSE)))</f>
        <v/>
      </c>
      <c r="O433" s="16" t="str">
        <f>IF(ISERROR(VLOOKUP($P433,#REF!,34,FALSE)),"",(VLOOKUP($P433,#REF!,34,FALSE)))</f>
        <v/>
      </c>
      <c r="P433" s="16" t="s">
        <v>909</v>
      </c>
      <c r="Q433" s="16" t="e">
        <f>VLOOKUP(C433,'functional class'!B:E,3,FALSE)</f>
        <v>#N/A</v>
      </c>
      <c r="R433" s="16" t="str">
        <f>IF(ISERROR(VLOOKUP($T433,'Funding 5.4'!$A:$BP,3,FALSE)),"",(VLOOKUP($T433,'Funding 5.4'!$A:$BP,3,FALSE)))</f>
        <v>FD001003001002000000000000000000000000</v>
      </c>
      <c r="S433" s="16" t="str">
        <f>IF(ISERROR(VLOOKUP($T433,'Funding 5.4'!$A:$BP,35,FALSE)),"",(VLOOKUP($T433,'Funding 5.4'!$A:$BP,35,FALSE)))</f>
        <v>5692f970-c29c-4044-80d7-1bcdbdd34348</v>
      </c>
      <c r="T433" s="16" t="s">
        <v>1087</v>
      </c>
      <c r="U433" s="16" t="str">
        <f>IF(F433="gains/losses",IF(ISERROR(VLOOKUP(W433,'item gains&amp;losses'!A:EV,3,FALSE)),"",VLOOKUP(W433,'item gains&amp;losses'!A:EV,3,FALSE)),IF(F433="I",IF(ISERROR(VLOOKUP(W433,'item rev'!A:EV,3,FALSE)),"",VLOOKUP(W433,'item rev'!A:EV,3,FALSE)),IF(F433="e",IF(ISERROR(VLOOKUP(W433,'item exp'!A:BQ,3,FALSE)),"",VLOOKUP(W433,'item exp'!A:BQ,3,FALSE)))))</f>
        <v>IE003001005008000000000000000000000000</v>
      </c>
      <c r="V433" s="16" t="str">
        <f>IF($F433="gains/losses",IF(ISERROR(VLOOKUP($W433,'item gains&amp;losses'!$A:$EV,35,FALSE)),"",VLOOKUP($W433,'item gains&amp;losses'!$A:$EV,35,FALSE)),IF($F433="I",IF(ISERROR(VLOOKUP($W433,'item rev'!$A:$EV,34,FALSE)),"",VLOOKUP($W433,'item rev'!$A:$EV,34,FALSE)),IF($F433="e",IF(ISERROR(VLOOKUP($W433,'item exp'!$A:$BQ,35,FALSE)),"",VLOOKUP($W433,'item exp'!$A:$BQ,35,FALSE)))))</f>
        <v>f30348a9-bbdf-4465-86b2-fc02aa0f40cc</v>
      </c>
      <c r="W433" s="16" t="str">
        <f>VLOOKUP(E433,'items list'!B:D,3,FALSE)</f>
        <v>Expenditure: Contracted Services - Outsourced Services: Business and Advisory - Project Management</v>
      </c>
      <c r="X433" s="16" t="str">
        <f>IF(ISERROR(VLOOKUP($Z433,'reg ind'!$A:$AI,3,FALSE)),"",(VLOOKUP($Z433,'reg ind'!$A:$AI,3,FALSE)))</f>
        <v>RX002003001002003003006001000000000000</v>
      </c>
      <c r="Y433" s="16" t="str">
        <f>IF(ISERROR(VLOOKUP($Z433,'reg ind'!$A:$AI,35,FALSE)),"",(VLOOKUP($Z433,'reg ind'!$A:$AI,35,FALSE)))</f>
        <v>f2564b3b-f64a-4df4-9e78-f1a994736e35</v>
      </c>
      <c r="Z433" s="16" t="s">
        <v>4358</v>
      </c>
      <c r="AA433" s="16" t="str">
        <f>IF(ISERROR(VLOOKUP($AC433,costing!$A:$BP,3,FALSE)),"",(VLOOKUP($AC433,costing!$A:$BP,3,FALSE)))</f>
        <v>CO002004000000000000000000000000000000</v>
      </c>
      <c r="AB433" s="16" t="str">
        <f>IF(ISERROR(VLOOKUP($AC433,costing!$A:$BP,35,FALSE)),"",(VLOOKUP($AC433,costing!$A:$BP,35,FALSE)))</f>
        <v>47c7ba65-c270-4a7f-91ba-3842eb629ddf</v>
      </c>
      <c r="AC433" s="16" t="s">
        <v>4368</v>
      </c>
    </row>
    <row r="434" spans="1:29" x14ac:dyDescent="0.2">
      <c r="A434" s="184"/>
      <c r="B434" s="184">
        <v>11</v>
      </c>
      <c r="C434" s="184">
        <v>10</v>
      </c>
      <c r="D434" s="184">
        <f t="shared" si="25"/>
        <v>5012</v>
      </c>
      <c r="E434" s="184">
        <v>1065</v>
      </c>
      <c r="F434" s="184" t="s">
        <v>662</v>
      </c>
      <c r="G434" s="16" t="s">
        <v>15</v>
      </c>
      <c r="H434" s="16" t="s">
        <v>26</v>
      </c>
      <c r="I434" s="16" t="s">
        <v>29</v>
      </c>
      <c r="J434" s="16" t="s">
        <v>35</v>
      </c>
      <c r="K434" s="16"/>
      <c r="L434" s="16"/>
      <c r="M434" s="16"/>
      <c r="N434" s="16" t="str">
        <f>IF(ISERROR(VLOOKUP($P434,#REF!,4,FALSE)),"",(VLOOKUP($P434,#REF!,4,FALSE)))</f>
        <v/>
      </c>
      <c r="O434" s="16" t="str">
        <f>IF(ISERROR(VLOOKUP($P434,#REF!,34,FALSE)),"",(VLOOKUP($P434,#REF!,34,FALSE)))</f>
        <v/>
      </c>
      <c r="P434" s="16" t="s">
        <v>909</v>
      </c>
      <c r="Q434" s="16" t="e">
        <f>VLOOKUP(C434,'functional class'!B:E,3,FALSE)</f>
        <v>#N/A</v>
      </c>
      <c r="R434" s="16" t="str">
        <f>IF(ISERROR(VLOOKUP($T434,'Funding 5.4'!$A:$BP,3,FALSE)),"",(VLOOKUP($T434,'Funding 5.4'!$A:$BP,3,FALSE)))</f>
        <v>FD001003001002000000000000000000000000</v>
      </c>
      <c r="S434" s="16" t="str">
        <f>IF(ISERROR(VLOOKUP($T434,'Funding 5.4'!$A:$BP,35,FALSE)),"",(VLOOKUP($T434,'Funding 5.4'!$A:$BP,35,FALSE)))</f>
        <v>5692f970-c29c-4044-80d7-1bcdbdd34348</v>
      </c>
      <c r="T434" s="16" t="s">
        <v>1087</v>
      </c>
      <c r="U434" s="16" t="str">
        <f>IF(F434="gains/losses",IF(ISERROR(VLOOKUP(W434,'item gains&amp;losses'!A:EV,3,FALSE)),"",VLOOKUP(W434,'item gains&amp;losses'!A:EV,3,FALSE)),IF(F434="I",IF(ISERROR(VLOOKUP(W434,'item rev'!A:EV,3,FALSE)),"",VLOOKUP(W434,'item rev'!A:EV,3,FALSE)),IF(F434="e",IF(ISERROR(VLOOKUP(W434,'item exp'!A:BQ,3,FALSE)),"",VLOOKUP(W434,'item exp'!A:BQ,3,FALSE)))))</f>
        <v>IE003001005009000000000000000000000000</v>
      </c>
      <c r="V434" s="16" t="str">
        <f>IF($F434="gains/losses",IF(ISERROR(VLOOKUP($W434,'item gains&amp;losses'!$A:$EV,35,FALSE)),"",VLOOKUP($W434,'item gains&amp;losses'!$A:$EV,35,FALSE)),IF($F434="I",IF(ISERROR(VLOOKUP($W434,'item rev'!$A:$EV,34,FALSE)),"",VLOOKUP($W434,'item rev'!$A:$EV,34,FALSE)),IF($F434="e",IF(ISERROR(VLOOKUP($W434,'item exp'!$A:$BQ,35,FALSE)),"",VLOOKUP($W434,'item exp'!$A:$BQ,35,FALSE)))))</f>
        <v>bf617571-4b9e-47a9-a952-8ed0bbb89f5a</v>
      </c>
      <c r="W434" s="16" t="str">
        <f>VLOOKUP(E434,'items list'!B:D,3,FALSE)</f>
        <v>Expenditure: Contracted Services - Outsourced Services: Business and Advisory - Research and Advisory</v>
      </c>
      <c r="X434" s="16" t="str">
        <f>IF(ISERROR(VLOOKUP($Z434,'reg ind'!$A:$AI,3,FALSE)),"",(VLOOKUP($Z434,'reg ind'!$A:$AI,3,FALSE)))</f>
        <v>RX002003001002003003006001000000000000</v>
      </c>
      <c r="Y434" s="16" t="str">
        <f>IF(ISERROR(VLOOKUP($Z434,'reg ind'!$A:$AI,35,FALSE)),"",(VLOOKUP($Z434,'reg ind'!$A:$AI,35,FALSE)))</f>
        <v>f2564b3b-f64a-4df4-9e78-f1a994736e35</v>
      </c>
      <c r="Z434" s="16" t="s">
        <v>4358</v>
      </c>
      <c r="AA434" s="16" t="str">
        <f>IF(ISERROR(VLOOKUP($AC434,costing!$A:$BP,3,FALSE)),"",(VLOOKUP($AC434,costing!$A:$BP,3,FALSE)))</f>
        <v>CO002004000000000000000000000000000000</v>
      </c>
      <c r="AB434" s="16" t="str">
        <f>IF(ISERROR(VLOOKUP($AC434,costing!$A:$BP,35,FALSE)),"",(VLOOKUP($AC434,costing!$A:$BP,35,FALSE)))</f>
        <v>47c7ba65-c270-4a7f-91ba-3842eb629ddf</v>
      </c>
      <c r="AC434" s="16" t="s">
        <v>4368</v>
      </c>
    </row>
    <row r="435" spans="1:29" x14ac:dyDescent="0.2">
      <c r="A435" s="184"/>
      <c r="B435" s="184">
        <v>11</v>
      </c>
      <c r="C435" s="184">
        <v>10</v>
      </c>
      <c r="D435" s="184">
        <f t="shared" si="25"/>
        <v>5012</v>
      </c>
      <c r="E435" s="184">
        <v>1066</v>
      </c>
      <c r="F435" s="184" t="s">
        <v>662</v>
      </c>
      <c r="G435" s="16" t="s">
        <v>15</v>
      </c>
      <c r="H435" s="16" t="s">
        <v>26</v>
      </c>
      <c r="I435" s="16" t="s">
        <v>29</v>
      </c>
      <c r="J435" s="16" t="s">
        <v>35</v>
      </c>
      <c r="K435" s="16"/>
      <c r="L435" s="16"/>
      <c r="M435" s="16"/>
      <c r="N435" s="16" t="str">
        <f>IF(ISERROR(VLOOKUP($P435,#REF!,4,FALSE)),"",(VLOOKUP($P435,#REF!,4,FALSE)))</f>
        <v/>
      </c>
      <c r="O435" s="16" t="str">
        <f>IF(ISERROR(VLOOKUP($P435,#REF!,34,FALSE)),"",(VLOOKUP($P435,#REF!,34,FALSE)))</f>
        <v/>
      </c>
      <c r="P435" s="16" t="s">
        <v>909</v>
      </c>
      <c r="Q435" s="16" t="e">
        <f>VLOOKUP(C435,'functional class'!B:E,3,FALSE)</f>
        <v>#N/A</v>
      </c>
      <c r="R435" s="16" t="str">
        <f>IF(ISERROR(VLOOKUP($T435,'Funding 5.4'!$A:$BP,3,FALSE)),"",(VLOOKUP($T435,'Funding 5.4'!$A:$BP,3,FALSE)))</f>
        <v>FD001003001002000000000000000000000000</v>
      </c>
      <c r="S435" s="16" t="str">
        <f>IF(ISERROR(VLOOKUP($T435,'Funding 5.4'!$A:$BP,35,FALSE)),"",(VLOOKUP($T435,'Funding 5.4'!$A:$BP,35,FALSE)))</f>
        <v>5692f970-c29c-4044-80d7-1bcdbdd34348</v>
      </c>
      <c r="T435" s="16" t="s">
        <v>1087</v>
      </c>
      <c r="U435" s="16" t="str">
        <f>IF(F435="gains/losses",IF(ISERROR(VLOOKUP(W435,'item gains&amp;losses'!A:EV,3,FALSE)),"",VLOOKUP(W435,'item gains&amp;losses'!A:EV,3,FALSE)),IF(F435="I",IF(ISERROR(VLOOKUP(W435,'item rev'!A:EV,3,FALSE)),"",VLOOKUP(W435,'item rev'!A:EV,3,FALSE)),IF(F435="e",IF(ISERROR(VLOOKUP(W435,'item exp'!A:BQ,3,FALSE)),"",VLOOKUP(W435,'item exp'!A:BQ,3,FALSE)))))</f>
        <v>IE003001005010000000000000000000000000</v>
      </c>
      <c r="V435" s="16" t="str">
        <f>IF($F435="gains/losses",IF(ISERROR(VLOOKUP($W435,'item gains&amp;losses'!$A:$EV,35,FALSE)),"",VLOOKUP($W435,'item gains&amp;losses'!$A:$EV,35,FALSE)),IF($F435="I",IF(ISERROR(VLOOKUP($W435,'item rev'!$A:$EV,34,FALSE)),"",VLOOKUP($W435,'item rev'!$A:$EV,34,FALSE)),IF($F435="e",IF(ISERROR(VLOOKUP($W435,'item exp'!$A:$BQ,35,FALSE)),"",VLOOKUP($W435,'item exp'!$A:$BQ,35,FALSE)))))</f>
        <v>690dd89f-33ae-4b1b-8f0b-f801998489e4</v>
      </c>
      <c r="W435" s="16" t="str">
        <f>VLOOKUP(E435,'items list'!B:D,3,FALSE)</f>
        <v>Expenditure: Contracted Services - Outsourced Services: Business and Advisory - Qualification Verification</v>
      </c>
      <c r="X435" s="16" t="str">
        <f>IF(ISERROR(VLOOKUP($Z435,'reg ind'!$A:$AI,3,FALSE)),"",(VLOOKUP($Z435,'reg ind'!$A:$AI,3,FALSE)))</f>
        <v>RX002003001002003003006001000000000000</v>
      </c>
      <c r="Y435" s="16" t="str">
        <f>IF(ISERROR(VLOOKUP($Z435,'reg ind'!$A:$AI,35,FALSE)),"",(VLOOKUP($Z435,'reg ind'!$A:$AI,35,FALSE)))</f>
        <v>f2564b3b-f64a-4df4-9e78-f1a994736e35</v>
      </c>
      <c r="Z435" s="16" t="s">
        <v>4358</v>
      </c>
      <c r="AA435" s="16" t="str">
        <f>IF(ISERROR(VLOOKUP($AC435,costing!$A:$BP,3,FALSE)),"",(VLOOKUP($AC435,costing!$A:$BP,3,FALSE)))</f>
        <v>CO002004000000000000000000000000000000</v>
      </c>
      <c r="AB435" s="16" t="str">
        <f>IF(ISERROR(VLOOKUP($AC435,costing!$A:$BP,35,FALSE)),"",(VLOOKUP($AC435,costing!$A:$BP,35,FALSE)))</f>
        <v>47c7ba65-c270-4a7f-91ba-3842eb629ddf</v>
      </c>
      <c r="AC435" s="16" t="s">
        <v>4368</v>
      </c>
    </row>
    <row r="436" spans="1:29" x14ac:dyDescent="0.2">
      <c r="A436" s="184"/>
      <c r="B436" s="184">
        <v>11</v>
      </c>
      <c r="C436" s="184">
        <v>10</v>
      </c>
      <c r="D436" s="184">
        <f t="shared" si="25"/>
        <v>5012</v>
      </c>
      <c r="E436" s="184">
        <v>1067</v>
      </c>
      <c r="F436" s="184" t="s">
        <v>662</v>
      </c>
      <c r="G436" s="16" t="s">
        <v>15</v>
      </c>
      <c r="H436" s="16" t="s">
        <v>26</v>
      </c>
      <c r="I436" s="16" t="s">
        <v>29</v>
      </c>
      <c r="J436" s="16" t="s">
        <v>35</v>
      </c>
      <c r="K436" s="16"/>
      <c r="L436" s="16"/>
      <c r="M436" s="16"/>
      <c r="N436" s="16" t="str">
        <f>IF(ISERROR(VLOOKUP($P436,#REF!,4,FALSE)),"",(VLOOKUP($P436,#REF!,4,FALSE)))</f>
        <v/>
      </c>
      <c r="O436" s="16" t="str">
        <f>IF(ISERROR(VLOOKUP($P436,#REF!,34,FALSE)),"",(VLOOKUP($P436,#REF!,34,FALSE)))</f>
        <v/>
      </c>
      <c r="P436" s="16" t="s">
        <v>909</v>
      </c>
      <c r="Q436" s="16" t="e">
        <f>VLOOKUP(C436,'functional class'!B:E,3,FALSE)</f>
        <v>#N/A</v>
      </c>
      <c r="R436" s="16" t="str">
        <f>IF(ISERROR(VLOOKUP($T436,'Funding 5.4'!$A:$BP,3,FALSE)),"",(VLOOKUP($T436,'Funding 5.4'!$A:$BP,3,FALSE)))</f>
        <v>FD001003001002000000000000000000000000</v>
      </c>
      <c r="S436" s="16" t="str">
        <f>IF(ISERROR(VLOOKUP($T436,'Funding 5.4'!$A:$BP,35,FALSE)),"",(VLOOKUP($T436,'Funding 5.4'!$A:$BP,35,FALSE)))</f>
        <v>5692f970-c29c-4044-80d7-1bcdbdd34348</v>
      </c>
      <c r="T436" s="16" t="s">
        <v>1087</v>
      </c>
      <c r="U436" s="16" t="str">
        <f>IF(F436="gains/losses",IF(ISERROR(VLOOKUP(W436,'item gains&amp;losses'!A:EV,3,FALSE)),"",VLOOKUP(W436,'item gains&amp;losses'!A:EV,3,FALSE)),IF(F436="I",IF(ISERROR(VLOOKUP(W436,'item rev'!A:EV,3,FALSE)),"",VLOOKUP(W436,'item rev'!A:EV,3,FALSE)),IF(F436="e",IF(ISERROR(VLOOKUP(W436,'item exp'!A:BQ,3,FALSE)),"",VLOOKUP(W436,'item exp'!A:BQ,3,FALSE)))))</f>
        <v>IE003001005011000000000000000000000000</v>
      </c>
      <c r="V436" s="16" t="str">
        <f>IF($F436="gains/losses",IF(ISERROR(VLOOKUP($W436,'item gains&amp;losses'!$A:$EV,35,FALSE)),"",VLOOKUP($W436,'item gains&amp;losses'!$A:$EV,35,FALSE)),IF($F436="I",IF(ISERROR(VLOOKUP($W436,'item rev'!$A:$EV,34,FALSE)),"",VLOOKUP($W436,'item rev'!$A:$EV,34,FALSE)),IF($F436="e",IF(ISERROR(VLOOKUP($W436,'item exp'!$A:$BQ,35,FALSE)),"",VLOOKUP($W436,'item exp'!$A:$BQ,35,FALSE)))))</f>
        <v>82b85371-ca5c-4db5-b65b-63fc64ab04fa</v>
      </c>
      <c r="W436" s="16" t="str">
        <f>VLOOKUP(E436,'items list'!B:D,3,FALSE)</f>
        <v xml:space="preserve">Expenditure: Contracted Services - Outsourced Services: Business and Advisory - Quality Control </v>
      </c>
      <c r="X436" s="16" t="str">
        <f>IF(ISERROR(VLOOKUP($Z436,'reg ind'!$A:$AI,3,FALSE)),"",(VLOOKUP($Z436,'reg ind'!$A:$AI,3,FALSE)))</f>
        <v>RX002003001002003003006001000000000000</v>
      </c>
      <c r="Y436" s="16" t="str">
        <f>IF(ISERROR(VLOOKUP($Z436,'reg ind'!$A:$AI,35,FALSE)),"",(VLOOKUP($Z436,'reg ind'!$A:$AI,35,FALSE)))</f>
        <v>f2564b3b-f64a-4df4-9e78-f1a994736e35</v>
      </c>
      <c r="Z436" s="16" t="s">
        <v>4358</v>
      </c>
      <c r="AA436" s="16" t="str">
        <f>IF(ISERROR(VLOOKUP($AC436,costing!$A:$BP,3,FALSE)),"",(VLOOKUP($AC436,costing!$A:$BP,3,FALSE)))</f>
        <v>CO002004000000000000000000000000000000</v>
      </c>
      <c r="AB436" s="16" t="str">
        <f>IF(ISERROR(VLOOKUP($AC436,costing!$A:$BP,35,FALSE)),"",(VLOOKUP($AC436,costing!$A:$BP,35,FALSE)))</f>
        <v>47c7ba65-c270-4a7f-91ba-3842eb629ddf</v>
      </c>
      <c r="AC436" s="16" t="s">
        <v>4368</v>
      </c>
    </row>
    <row r="437" spans="1:29" x14ac:dyDescent="0.2">
      <c r="A437" s="184"/>
      <c r="B437" s="184">
        <v>11</v>
      </c>
      <c r="C437" s="184">
        <v>10</v>
      </c>
      <c r="D437" s="184">
        <f t="shared" si="25"/>
        <v>5012</v>
      </c>
      <c r="E437" s="184">
        <v>1068</v>
      </c>
      <c r="F437" s="184" t="s">
        <v>662</v>
      </c>
      <c r="G437" s="16" t="s">
        <v>15</v>
      </c>
      <c r="H437" s="16" t="s">
        <v>26</v>
      </c>
      <c r="I437" s="16" t="s">
        <v>29</v>
      </c>
      <c r="J437" s="16" t="s">
        <v>35</v>
      </c>
      <c r="K437" s="16"/>
      <c r="L437" s="16"/>
      <c r="M437" s="16"/>
      <c r="N437" s="16" t="str">
        <f>IF(ISERROR(VLOOKUP($P437,#REF!,4,FALSE)),"",(VLOOKUP($P437,#REF!,4,FALSE)))</f>
        <v/>
      </c>
      <c r="O437" s="16" t="str">
        <f>IF(ISERROR(VLOOKUP($P437,#REF!,34,FALSE)),"",(VLOOKUP($P437,#REF!,34,FALSE)))</f>
        <v/>
      </c>
      <c r="P437" s="16" t="s">
        <v>909</v>
      </c>
      <c r="Q437" s="16" t="e">
        <f>VLOOKUP(C437,'functional class'!B:E,3,FALSE)</f>
        <v>#N/A</v>
      </c>
      <c r="R437" s="16" t="str">
        <f>IF(ISERROR(VLOOKUP($T437,'Funding 5.4'!$A:$BP,3,FALSE)),"",(VLOOKUP($T437,'Funding 5.4'!$A:$BP,3,FALSE)))</f>
        <v>FD001003001002000000000000000000000000</v>
      </c>
      <c r="S437" s="16" t="str">
        <f>IF(ISERROR(VLOOKUP($T437,'Funding 5.4'!$A:$BP,35,FALSE)),"",(VLOOKUP($T437,'Funding 5.4'!$A:$BP,35,FALSE)))</f>
        <v>5692f970-c29c-4044-80d7-1bcdbdd34348</v>
      </c>
      <c r="T437" s="16" t="s">
        <v>1087</v>
      </c>
      <c r="U437" s="16" t="str">
        <f>IF(F437="gains/losses",IF(ISERROR(VLOOKUP(W437,'item gains&amp;losses'!A:EV,3,FALSE)),"",VLOOKUP(W437,'item gains&amp;losses'!A:EV,3,FALSE)),IF(F437="I",IF(ISERROR(VLOOKUP(W437,'item rev'!A:EV,3,FALSE)),"",VLOOKUP(W437,'item rev'!A:EV,3,FALSE)),IF(F437="e",IF(ISERROR(VLOOKUP(W437,'item exp'!A:BQ,3,FALSE)),"",VLOOKUP(W437,'item exp'!A:BQ,3,FALSE)))))</f>
        <v>IE003001005012000000000000000000000000</v>
      </c>
      <c r="V437" s="16" t="str">
        <f>IF($F437="gains/losses",IF(ISERROR(VLOOKUP($W437,'item gains&amp;losses'!$A:$EV,35,FALSE)),"",VLOOKUP($W437,'item gains&amp;losses'!$A:$EV,35,FALSE)),IF($F437="I",IF(ISERROR(VLOOKUP($W437,'item rev'!$A:$EV,34,FALSE)),"",VLOOKUP($W437,'item rev'!$A:$EV,34,FALSE)),IF($F437="e",IF(ISERROR(VLOOKUP($W437,'item exp'!$A:$BQ,35,FALSE)),"",VLOOKUP($W437,'item exp'!$A:$BQ,35,FALSE)))))</f>
        <v>184c574e-db44-4299-ad33-fb2c0273744e</v>
      </c>
      <c r="W437" s="16" t="str">
        <f>VLOOKUP(E437,'items list'!B:D,3,FALSE)</f>
        <v>Expenditure: Contracted Services - Outsourced Services: Business and Advisory - Valuer</v>
      </c>
      <c r="X437" s="16" t="str">
        <f>IF(ISERROR(VLOOKUP($Z437,'reg ind'!$A:$AI,3,FALSE)),"",(VLOOKUP($Z437,'reg ind'!$A:$AI,3,FALSE)))</f>
        <v>RX002003001002003003006001000000000000</v>
      </c>
      <c r="Y437" s="16" t="str">
        <f>IF(ISERROR(VLOOKUP($Z437,'reg ind'!$A:$AI,35,FALSE)),"",(VLOOKUP($Z437,'reg ind'!$A:$AI,35,FALSE)))</f>
        <v>f2564b3b-f64a-4df4-9e78-f1a994736e35</v>
      </c>
      <c r="Z437" s="16" t="s">
        <v>4358</v>
      </c>
      <c r="AA437" s="16" t="str">
        <f>IF(ISERROR(VLOOKUP($AC437,costing!$A:$BP,3,FALSE)),"",(VLOOKUP($AC437,costing!$A:$BP,3,FALSE)))</f>
        <v>CO002004000000000000000000000000000000</v>
      </c>
      <c r="AB437" s="16" t="str">
        <f>IF(ISERROR(VLOOKUP($AC437,costing!$A:$BP,35,FALSE)),"",(VLOOKUP($AC437,costing!$A:$BP,35,FALSE)))</f>
        <v>47c7ba65-c270-4a7f-91ba-3842eb629ddf</v>
      </c>
      <c r="AC437" s="16" t="s">
        <v>4368</v>
      </c>
    </row>
    <row r="438" spans="1:29" x14ac:dyDescent="0.2">
      <c r="A438" s="184"/>
      <c r="B438" s="184">
        <v>11</v>
      </c>
      <c r="C438" s="184">
        <v>10</v>
      </c>
      <c r="D438" s="184">
        <f t="shared" si="25"/>
        <v>5012</v>
      </c>
      <c r="E438" s="184">
        <v>1069</v>
      </c>
      <c r="F438" s="184" t="s">
        <v>662</v>
      </c>
      <c r="G438" s="16" t="s">
        <v>15</v>
      </c>
      <c r="H438" s="16" t="s">
        <v>26</v>
      </c>
      <c r="I438" s="16" t="s">
        <v>29</v>
      </c>
      <c r="J438" s="16" t="s">
        <v>35</v>
      </c>
      <c r="K438" s="16"/>
      <c r="L438" s="16"/>
      <c r="M438" s="16"/>
      <c r="N438" s="16" t="str">
        <f>IF(ISERROR(VLOOKUP($P438,#REF!,4,FALSE)),"",(VLOOKUP($P438,#REF!,4,FALSE)))</f>
        <v/>
      </c>
      <c r="O438" s="16" t="str">
        <f>IF(ISERROR(VLOOKUP($P438,#REF!,34,FALSE)),"",(VLOOKUP($P438,#REF!,34,FALSE)))</f>
        <v/>
      </c>
      <c r="P438" s="16" t="s">
        <v>909</v>
      </c>
      <c r="Q438" s="16" t="e">
        <f>VLOOKUP(C438,'functional class'!B:E,3,FALSE)</f>
        <v>#N/A</v>
      </c>
      <c r="R438" s="16" t="str">
        <f>IF(ISERROR(VLOOKUP($T438,'Funding 5.4'!$A:$BP,3,FALSE)),"",(VLOOKUP($T438,'Funding 5.4'!$A:$BP,3,FALSE)))</f>
        <v>FD001003001002000000000000000000000000</v>
      </c>
      <c r="S438" s="16" t="str">
        <f>IF(ISERROR(VLOOKUP($T438,'Funding 5.4'!$A:$BP,35,FALSE)),"",(VLOOKUP($T438,'Funding 5.4'!$A:$BP,35,FALSE)))</f>
        <v>5692f970-c29c-4044-80d7-1bcdbdd34348</v>
      </c>
      <c r="T438" s="16" t="s">
        <v>1087</v>
      </c>
      <c r="U438" s="16" t="str">
        <f>IF(F438="gains/losses",IF(ISERROR(VLOOKUP(W438,'item gains&amp;losses'!A:EV,3,FALSE)),"",VLOOKUP(W438,'item gains&amp;losses'!A:EV,3,FALSE)),IF(F438="I",IF(ISERROR(VLOOKUP(W438,'item rev'!A:EV,3,FALSE)),"",VLOOKUP(W438,'item rev'!A:EV,3,FALSE)),IF(F438="e",IF(ISERROR(VLOOKUP(W438,'item exp'!A:BQ,3,FALSE)),"",VLOOKUP(W438,'item exp'!A:BQ,3,FALSE)))))</f>
        <v>IE003001006000000000000000000000000000</v>
      </c>
      <c r="V438" s="16" t="str">
        <f>IF($F438="gains/losses",IF(ISERROR(VLOOKUP($W438,'item gains&amp;losses'!$A:$EV,35,FALSE)),"",VLOOKUP($W438,'item gains&amp;losses'!$A:$EV,35,FALSE)),IF($F438="I",IF(ISERROR(VLOOKUP($W438,'item rev'!$A:$EV,34,FALSE)),"",VLOOKUP($W438,'item rev'!$A:$EV,34,FALSE)),IF($F438="e",IF(ISERROR(VLOOKUP($W438,'item exp'!$A:$BQ,35,FALSE)),"",VLOOKUP($W438,'item exp'!$A:$BQ,35,FALSE)))))</f>
        <v>ddde6a75-7115-45cb-bbb7-14b8a3c46fe3</v>
      </c>
      <c r="W438" s="16" t="str">
        <f>VLOOKUP(E438,'items list'!B:D,3,FALSE)</f>
        <v>Expenditure: Contracted Services - Outsourced Services: Catering Services</v>
      </c>
      <c r="X438" s="16" t="str">
        <f>IF(ISERROR(VLOOKUP($Z438,'reg ind'!$A:$AI,3,FALSE)),"",(VLOOKUP($Z438,'reg ind'!$A:$AI,3,FALSE)))</f>
        <v>RX002003001002003003006001000000000000</v>
      </c>
      <c r="Y438" s="16" t="str">
        <f>IF(ISERROR(VLOOKUP($Z438,'reg ind'!$A:$AI,35,FALSE)),"",(VLOOKUP($Z438,'reg ind'!$A:$AI,35,FALSE)))</f>
        <v>f2564b3b-f64a-4df4-9e78-f1a994736e35</v>
      </c>
      <c r="Z438" s="16" t="s">
        <v>4358</v>
      </c>
      <c r="AA438" s="16" t="str">
        <f>IF(ISERROR(VLOOKUP($AC438,costing!$A:$BP,3,FALSE)),"",(VLOOKUP($AC438,costing!$A:$BP,3,FALSE)))</f>
        <v>CO002004000000000000000000000000000000</v>
      </c>
      <c r="AB438" s="16" t="str">
        <f>IF(ISERROR(VLOOKUP($AC438,costing!$A:$BP,35,FALSE)),"",(VLOOKUP($AC438,costing!$A:$BP,35,FALSE)))</f>
        <v>47c7ba65-c270-4a7f-91ba-3842eb629ddf</v>
      </c>
      <c r="AC438" s="16" t="s">
        <v>4368</v>
      </c>
    </row>
    <row r="439" spans="1:29" x14ac:dyDescent="0.2">
      <c r="A439" s="184"/>
      <c r="B439" s="184">
        <v>11</v>
      </c>
      <c r="C439" s="184">
        <v>10</v>
      </c>
      <c r="D439" s="184">
        <f t="shared" si="25"/>
        <v>5012</v>
      </c>
      <c r="E439" s="184">
        <v>1070</v>
      </c>
      <c r="F439" s="184" t="s">
        <v>662</v>
      </c>
      <c r="G439" s="16" t="s">
        <v>15</v>
      </c>
      <c r="H439" s="16" t="s">
        <v>26</v>
      </c>
      <c r="I439" s="16" t="s">
        <v>29</v>
      </c>
      <c r="J439" s="16" t="s">
        <v>35</v>
      </c>
      <c r="K439" s="16"/>
      <c r="L439" s="16"/>
      <c r="M439" s="16"/>
      <c r="N439" s="16" t="str">
        <f>IF(ISERROR(VLOOKUP($P439,#REF!,4,FALSE)),"",(VLOOKUP($P439,#REF!,4,FALSE)))</f>
        <v/>
      </c>
      <c r="O439" s="16" t="str">
        <f>IF(ISERROR(VLOOKUP($P439,#REF!,34,FALSE)),"",(VLOOKUP($P439,#REF!,34,FALSE)))</f>
        <v/>
      </c>
      <c r="P439" s="16" t="s">
        <v>909</v>
      </c>
      <c r="Q439" s="16" t="e">
        <f>VLOOKUP(C439,'functional class'!B:E,3,FALSE)</f>
        <v>#N/A</v>
      </c>
      <c r="R439" s="16" t="str">
        <f>IF(ISERROR(VLOOKUP($T439,'Funding 5.4'!$A:$BP,3,FALSE)),"",(VLOOKUP($T439,'Funding 5.4'!$A:$BP,3,FALSE)))</f>
        <v>FD001003001002000000000000000000000000</v>
      </c>
      <c r="S439" s="16" t="str">
        <f>IF(ISERROR(VLOOKUP($T439,'Funding 5.4'!$A:$BP,35,FALSE)),"",(VLOOKUP($T439,'Funding 5.4'!$A:$BP,35,FALSE)))</f>
        <v>5692f970-c29c-4044-80d7-1bcdbdd34348</v>
      </c>
      <c r="T439" s="16" t="s">
        <v>1087</v>
      </c>
      <c r="U439" s="16" t="str">
        <f>IF(F439="gains/losses",IF(ISERROR(VLOOKUP(W439,'item gains&amp;losses'!A:EV,3,FALSE)),"",VLOOKUP(W439,'item gains&amp;losses'!A:EV,3,FALSE)),IF(F439="I",IF(ISERROR(VLOOKUP(W439,'item rev'!A:EV,3,FALSE)),"",VLOOKUP(W439,'item rev'!A:EV,3,FALSE)),IF(F439="e",IF(ISERROR(VLOOKUP(W439,'item exp'!A:BQ,3,FALSE)),"",VLOOKUP(W439,'item exp'!A:BQ,3,FALSE)))))</f>
        <v>IE003001007000000000000000000000000000</v>
      </c>
      <c r="V439" s="16" t="str">
        <f>IF($F439="gains/losses",IF(ISERROR(VLOOKUP($W439,'item gains&amp;losses'!$A:$EV,35,FALSE)),"",VLOOKUP($W439,'item gains&amp;losses'!$A:$EV,35,FALSE)),IF($F439="I",IF(ISERROR(VLOOKUP($W439,'item rev'!$A:$EV,34,FALSE)),"",VLOOKUP($W439,'item rev'!$A:$EV,34,FALSE)),IF($F439="e",IF(ISERROR(VLOOKUP($W439,'item exp'!$A:$BQ,35,FALSE)),"",VLOOKUP($W439,'item exp'!$A:$BQ,35,FALSE)))))</f>
        <v>c29db569-50d4-495b-bcdf-a9f4b4815c8a</v>
      </c>
      <c r="W439" s="16" t="str">
        <f>VLOOKUP(E439,'items list'!B:D,3,FALSE)</f>
        <v>Expenditure: Contracted Services - Outsourced Services: Call Centre</v>
      </c>
      <c r="X439" s="16" t="str">
        <f>IF(ISERROR(VLOOKUP($Z439,'reg ind'!$A:$AI,3,FALSE)),"",(VLOOKUP($Z439,'reg ind'!$A:$AI,3,FALSE)))</f>
        <v>RX002003001002003003006001000000000000</v>
      </c>
      <c r="Y439" s="16" t="str">
        <f>IF(ISERROR(VLOOKUP($Z439,'reg ind'!$A:$AI,35,FALSE)),"",(VLOOKUP($Z439,'reg ind'!$A:$AI,35,FALSE)))</f>
        <v>f2564b3b-f64a-4df4-9e78-f1a994736e35</v>
      </c>
      <c r="Z439" s="16" t="s">
        <v>4358</v>
      </c>
      <c r="AA439" s="16" t="str">
        <f>IF(ISERROR(VLOOKUP($AC439,costing!$A:$BP,3,FALSE)),"",(VLOOKUP($AC439,costing!$A:$BP,3,FALSE)))</f>
        <v>CO002004000000000000000000000000000000</v>
      </c>
      <c r="AB439" s="16" t="str">
        <f>IF(ISERROR(VLOOKUP($AC439,costing!$A:$BP,35,FALSE)),"",(VLOOKUP($AC439,costing!$A:$BP,35,FALSE)))</f>
        <v>47c7ba65-c270-4a7f-91ba-3842eb629ddf</v>
      </c>
      <c r="AC439" s="16" t="s">
        <v>4368</v>
      </c>
    </row>
    <row r="440" spans="1:29" x14ac:dyDescent="0.2">
      <c r="A440" s="184"/>
      <c r="B440" s="184">
        <v>11</v>
      </c>
      <c r="C440" s="184">
        <v>10</v>
      </c>
      <c r="D440" s="184">
        <f t="shared" si="25"/>
        <v>5012</v>
      </c>
      <c r="E440" s="184">
        <v>1071</v>
      </c>
      <c r="F440" s="184" t="s">
        <v>662</v>
      </c>
      <c r="G440" s="16" t="s">
        <v>15</v>
      </c>
      <c r="H440" s="16" t="s">
        <v>26</v>
      </c>
      <c r="I440" s="16" t="s">
        <v>29</v>
      </c>
      <c r="J440" s="16" t="s">
        <v>35</v>
      </c>
      <c r="K440" s="16"/>
      <c r="L440" s="16"/>
      <c r="M440" s="16"/>
      <c r="N440" s="16" t="str">
        <f>IF(ISERROR(VLOOKUP($P440,#REF!,4,FALSE)),"",(VLOOKUP($P440,#REF!,4,FALSE)))</f>
        <v/>
      </c>
      <c r="O440" s="16" t="str">
        <f>IF(ISERROR(VLOOKUP($P440,#REF!,34,FALSE)),"",(VLOOKUP($P440,#REF!,34,FALSE)))</f>
        <v/>
      </c>
      <c r="P440" s="16" t="s">
        <v>909</v>
      </c>
      <c r="Q440" s="16" t="e">
        <f>VLOOKUP(C440,'functional class'!B:E,3,FALSE)</f>
        <v>#N/A</v>
      </c>
      <c r="R440" s="16" t="str">
        <f>IF(ISERROR(VLOOKUP($T440,'Funding 5.4'!$A:$BP,3,FALSE)),"",(VLOOKUP($T440,'Funding 5.4'!$A:$BP,3,FALSE)))</f>
        <v>FD001003001002000000000000000000000000</v>
      </c>
      <c r="S440" s="16" t="str">
        <f>IF(ISERROR(VLOOKUP($T440,'Funding 5.4'!$A:$BP,35,FALSE)),"",(VLOOKUP($T440,'Funding 5.4'!$A:$BP,35,FALSE)))</f>
        <v>5692f970-c29c-4044-80d7-1bcdbdd34348</v>
      </c>
      <c r="T440" s="16" t="s">
        <v>1087</v>
      </c>
      <c r="U440" s="16" t="str">
        <f>IF(F440="gains/losses",IF(ISERROR(VLOOKUP(W440,'item gains&amp;losses'!A:EV,3,FALSE)),"",VLOOKUP(W440,'item gains&amp;losses'!A:EV,3,FALSE)),IF(F440="I",IF(ISERROR(VLOOKUP(W440,'item rev'!A:EV,3,FALSE)),"",VLOOKUP(W440,'item rev'!A:EV,3,FALSE)),IF(F440="e",IF(ISERROR(VLOOKUP(W440,'item exp'!A:BQ,3,FALSE)),"",VLOOKUP(W440,'item exp'!A:BQ,3,FALSE)))))</f>
        <v>IE003001008000000000000000000000000000</v>
      </c>
      <c r="V440" s="16" t="str">
        <f>IF($F440="gains/losses",IF(ISERROR(VLOOKUP($W440,'item gains&amp;losses'!$A:$EV,35,FALSE)),"",VLOOKUP($W440,'item gains&amp;losses'!$A:$EV,35,FALSE)),IF($F440="I",IF(ISERROR(VLOOKUP($W440,'item rev'!$A:$EV,34,FALSE)),"",VLOOKUP($W440,'item rev'!$A:$EV,34,FALSE)),IF($F440="e",IF(ISERROR(VLOOKUP($W440,'item exp'!$A:$BQ,35,FALSE)),"",VLOOKUP($W440,'item exp'!$A:$BQ,35,FALSE)))))</f>
        <v>ea79a1d4-dd40-4b4d-afe9-8fce5029c5bd</v>
      </c>
      <c r="W440" s="16" t="str">
        <f>VLOOKUP(E440,'items list'!B:D,3,FALSE)</f>
        <v>Expenditure: Contracted Services - Outsourced Services: Cleaning Services</v>
      </c>
      <c r="X440" s="16" t="str">
        <f>IF(ISERROR(VLOOKUP($Z440,'reg ind'!$A:$AI,3,FALSE)),"",(VLOOKUP($Z440,'reg ind'!$A:$AI,3,FALSE)))</f>
        <v>RX002003001002003003006001000000000000</v>
      </c>
      <c r="Y440" s="16" t="str">
        <f>IF(ISERROR(VLOOKUP($Z440,'reg ind'!$A:$AI,35,FALSE)),"",(VLOOKUP($Z440,'reg ind'!$A:$AI,35,FALSE)))</f>
        <v>f2564b3b-f64a-4df4-9e78-f1a994736e35</v>
      </c>
      <c r="Z440" s="16" t="s">
        <v>4358</v>
      </c>
      <c r="AA440" s="16" t="str">
        <f>IF(ISERROR(VLOOKUP($AC440,costing!$A:$BP,3,FALSE)),"",(VLOOKUP($AC440,costing!$A:$BP,3,FALSE)))</f>
        <v>CO002004000000000000000000000000000000</v>
      </c>
      <c r="AB440" s="16" t="str">
        <f>IF(ISERROR(VLOOKUP($AC440,costing!$A:$BP,35,FALSE)),"",(VLOOKUP($AC440,costing!$A:$BP,35,FALSE)))</f>
        <v>47c7ba65-c270-4a7f-91ba-3842eb629ddf</v>
      </c>
      <c r="AC440" s="16" t="s">
        <v>4368</v>
      </c>
    </row>
    <row r="441" spans="1:29" x14ac:dyDescent="0.2">
      <c r="A441" s="184"/>
      <c r="B441" s="184">
        <v>11</v>
      </c>
      <c r="C441" s="184">
        <v>10</v>
      </c>
      <c r="D441" s="184">
        <f t="shared" si="25"/>
        <v>5013</v>
      </c>
      <c r="E441" s="184">
        <v>1072</v>
      </c>
      <c r="F441" s="184" t="s">
        <v>662</v>
      </c>
      <c r="G441" s="16" t="s">
        <v>15</v>
      </c>
      <c r="H441" s="16" t="s">
        <v>26</v>
      </c>
      <c r="I441" s="16" t="s">
        <v>29</v>
      </c>
      <c r="J441" s="16" t="s">
        <v>35</v>
      </c>
      <c r="K441" s="16"/>
      <c r="L441" s="16"/>
      <c r="M441" s="16"/>
      <c r="N441" s="16" t="str">
        <f>IF(ISERROR(VLOOKUP($P441,#REF!,4,FALSE)),"",(VLOOKUP($P441,#REF!,4,FALSE)))</f>
        <v/>
      </c>
      <c r="O441" s="16" t="str">
        <f>IF(ISERROR(VLOOKUP($P441,#REF!,34,FALSE)),"",(VLOOKUP($P441,#REF!,34,FALSE)))</f>
        <v/>
      </c>
      <c r="P441" s="16" t="s">
        <v>909</v>
      </c>
      <c r="Q441" s="16" t="e">
        <f>VLOOKUP(C441,'functional class'!B:E,3,FALSE)</f>
        <v>#N/A</v>
      </c>
      <c r="R441" s="16" t="str">
        <f>IF(ISERROR(VLOOKUP($T441,'Funding 5.4'!$A:$BP,3,FALSE)),"",(VLOOKUP($T441,'Funding 5.4'!$A:$BP,3,FALSE)))</f>
        <v>FD001003001002000000000000000000000000</v>
      </c>
      <c r="S441" s="16" t="str">
        <f>IF(ISERROR(VLOOKUP($T441,'Funding 5.4'!$A:$BP,35,FALSE)),"",(VLOOKUP($T441,'Funding 5.4'!$A:$BP,35,FALSE)))</f>
        <v>5692f970-c29c-4044-80d7-1bcdbdd34348</v>
      </c>
      <c r="T441" s="16" t="s">
        <v>1087</v>
      </c>
      <c r="U441" s="16" t="str">
        <f>IF(F441="gains/losses",IF(ISERROR(VLOOKUP(W441,'item gains&amp;losses'!A:EV,3,FALSE)),"",VLOOKUP(W441,'item gains&amp;losses'!A:EV,3,FALSE)),IF(F441="I",IF(ISERROR(VLOOKUP(W441,'item rev'!A:EV,3,FALSE)),"",VLOOKUP(W441,'item rev'!A:EV,3,FALSE)),IF(F441="e",IF(ISERROR(VLOOKUP(W441,'item exp'!A:BQ,3,FALSE)),"",VLOOKUP(W441,'item exp'!A:BQ,3,FALSE)))))</f>
        <v>IE003001009000000000000000000000000000</v>
      </c>
      <c r="V441" s="16" t="str">
        <f>IF($F441="gains/losses",IF(ISERROR(VLOOKUP($W441,'item gains&amp;losses'!$A:$EV,35,FALSE)),"",VLOOKUP($W441,'item gains&amp;losses'!$A:$EV,35,FALSE)),IF($F441="I",IF(ISERROR(VLOOKUP($W441,'item rev'!$A:$EV,34,FALSE)),"",VLOOKUP($W441,'item rev'!$A:$EV,34,FALSE)),IF($F441="e",IF(ISERROR(VLOOKUP($W441,'item exp'!$A:$BQ,35,FALSE)),"",VLOOKUP($W441,'item exp'!$A:$BQ,35,FALSE)))))</f>
        <v>f0c67060-a0dd-437d-b166-b769d95dab65</v>
      </c>
      <c r="W441" s="16" t="str">
        <f>VLOOKUP(E441,'items list'!B:D,3,FALSE)</f>
        <v>Expenditure: Contracted Services - Outsourced Services: Clearing and Grass Cutting Services</v>
      </c>
      <c r="X441" s="16" t="str">
        <f>IF(ISERROR(VLOOKUP($Z441,'reg ind'!$A:$AI,3,FALSE)),"",(VLOOKUP($Z441,'reg ind'!$A:$AI,3,FALSE)))</f>
        <v>RX002003001002003003006001000000000000</v>
      </c>
      <c r="Y441" s="16" t="str">
        <f>IF(ISERROR(VLOOKUP($Z441,'reg ind'!$A:$AI,35,FALSE)),"",(VLOOKUP($Z441,'reg ind'!$A:$AI,35,FALSE)))</f>
        <v>f2564b3b-f64a-4df4-9e78-f1a994736e35</v>
      </c>
      <c r="Z441" s="16" t="s">
        <v>4358</v>
      </c>
      <c r="AA441" s="16" t="str">
        <f>IF(ISERROR(VLOOKUP($AC441,costing!$A:$BP,3,FALSE)),"",(VLOOKUP($AC441,costing!$A:$BP,3,FALSE)))</f>
        <v>CO002004000000000000000000000000000000</v>
      </c>
      <c r="AB441" s="16" t="str">
        <f>IF(ISERROR(VLOOKUP($AC441,costing!$A:$BP,35,FALSE)),"",(VLOOKUP($AC441,costing!$A:$BP,35,FALSE)))</f>
        <v>47c7ba65-c270-4a7f-91ba-3842eb629ddf</v>
      </c>
      <c r="AC441" s="16" t="s">
        <v>4368</v>
      </c>
    </row>
    <row r="442" spans="1:29" x14ac:dyDescent="0.2">
      <c r="A442" s="184"/>
      <c r="B442" s="184">
        <v>11</v>
      </c>
      <c r="C442" s="184">
        <v>10</v>
      </c>
      <c r="D442" s="184">
        <f t="shared" si="25"/>
        <v>5013</v>
      </c>
      <c r="E442" s="184">
        <v>1073</v>
      </c>
      <c r="F442" s="184" t="s">
        <v>662</v>
      </c>
      <c r="G442" s="16" t="s">
        <v>15</v>
      </c>
      <c r="H442" s="16" t="s">
        <v>26</v>
      </c>
      <c r="I442" s="16" t="s">
        <v>29</v>
      </c>
      <c r="J442" s="16" t="s">
        <v>35</v>
      </c>
      <c r="K442" s="16"/>
      <c r="L442" s="16"/>
      <c r="M442" s="16"/>
      <c r="N442" s="16" t="str">
        <f>IF(ISERROR(VLOOKUP($P442,#REF!,4,FALSE)),"",(VLOOKUP($P442,#REF!,4,FALSE)))</f>
        <v/>
      </c>
      <c r="O442" s="16" t="str">
        <f>IF(ISERROR(VLOOKUP($P442,#REF!,34,FALSE)),"",(VLOOKUP($P442,#REF!,34,FALSE)))</f>
        <v/>
      </c>
      <c r="P442" s="16" t="s">
        <v>909</v>
      </c>
      <c r="Q442" s="16" t="e">
        <f>VLOOKUP(C442,'functional class'!B:E,3,FALSE)</f>
        <v>#N/A</v>
      </c>
      <c r="R442" s="16" t="str">
        <f>IF(ISERROR(VLOOKUP($T442,'Funding 5.4'!$A:$BP,3,FALSE)),"",(VLOOKUP($T442,'Funding 5.4'!$A:$BP,3,FALSE)))</f>
        <v>FD001003001002000000000000000000000000</v>
      </c>
      <c r="S442" s="16" t="str">
        <f>IF(ISERROR(VLOOKUP($T442,'Funding 5.4'!$A:$BP,35,FALSE)),"",(VLOOKUP($T442,'Funding 5.4'!$A:$BP,35,FALSE)))</f>
        <v>5692f970-c29c-4044-80d7-1bcdbdd34348</v>
      </c>
      <c r="T442" s="16" t="s">
        <v>1087</v>
      </c>
      <c r="U442" s="16" t="str">
        <f>IF(F442="gains/losses",IF(ISERROR(VLOOKUP(W442,'item gains&amp;losses'!A:EV,3,FALSE)),"",VLOOKUP(W442,'item gains&amp;losses'!A:EV,3,FALSE)),IF(F442="I",IF(ISERROR(VLOOKUP(W442,'item rev'!A:EV,3,FALSE)),"",VLOOKUP(W442,'item rev'!A:EV,3,FALSE)),IF(F442="e",IF(ISERROR(VLOOKUP(W442,'item exp'!A:BQ,3,FALSE)),"",VLOOKUP(W442,'item exp'!A:BQ,3,FALSE)))))</f>
        <v>IE003001010000000000000000000000000000</v>
      </c>
      <c r="V442" s="16" t="str">
        <f>IF($F442="gains/losses",IF(ISERROR(VLOOKUP($W442,'item gains&amp;losses'!$A:$EV,35,FALSE)),"",VLOOKUP($W442,'item gains&amp;losses'!$A:$EV,35,FALSE)),IF($F442="I",IF(ISERROR(VLOOKUP($W442,'item rev'!$A:$EV,34,FALSE)),"",VLOOKUP($W442,'item rev'!$A:$EV,34,FALSE)),IF($F442="e",IF(ISERROR(VLOOKUP($W442,'item exp'!$A:$BQ,35,FALSE)),"",VLOOKUP($W442,'item exp'!$A:$BQ,35,FALSE)))))</f>
        <v>81899028-a23c-41fa-8e65-307c58989311</v>
      </c>
      <c r="W442" s="16" t="str">
        <f>VLOOKUP(E442,'items list'!B:D,3,FALSE)</f>
        <v>Expenditure: Contracted Services - Outsourced Services: Fire Services</v>
      </c>
      <c r="X442" s="16" t="str">
        <f>IF(ISERROR(VLOOKUP($Z442,'reg ind'!$A:$AI,3,FALSE)),"",(VLOOKUP($Z442,'reg ind'!$A:$AI,3,FALSE)))</f>
        <v>RX002003001002003003006001000000000000</v>
      </c>
      <c r="Y442" s="16" t="str">
        <f>IF(ISERROR(VLOOKUP($Z442,'reg ind'!$A:$AI,35,FALSE)),"",(VLOOKUP($Z442,'reg ind'!$A:$AI,35,FALSE)))</f>
        <v>f2564b3b-f64a-4df4-9e78-f1a994736e35</v>
      </c>
      <c r="Z442" s="16" t="s">
        <v>4358</v>
      </c>
      <c r="AA442" s="16" t="str">
        <f>IF(ISERROR(VLOOKUP($AC442,costing!$A:$BP,3,FALSE)),"",(VLOOKUP($AC442,costing!$A:$BP,3,FALSE)))</f>
        <v>CO002004000000000000000000000000000000</v>
      </c>
      <c r="AB442" s="16" t="str">
        <f>IF(ISERROR(VLOOKUP($AC442,costing!$A:$BP,35,FALSE)),"",(VLOOKUP($AC442,costing!$A:$BP,35,FALSE)))</f>
        <v>47c7ba65-c270-4a7f-91ba-3842eb629ddf</v>
      </c>
      <c r="AC442" s="16" t="s">
        <v>4368</v>
      </c>
    </row>
    <row r="443" spans="1:29" x14ac:dyDescent="0.2">
      <c r="A443" s="184"/>
      <c r="B443" s="184">
        <v>11</v>
      </c>
      <c r="C443" s="184">
        <v>10</v>
      </c>
      <c r="D443" s="184">
        <f t="shared" si="25"/>
        <v>5013</v>
      </c>
      <c r="E443" s="184">
        <v>1074</v>
      </c>
      <c r="F443" s="184" t="s">
        <v>662</v>
      </c>
      <c r="G443" s="16" t="s">
        <v>15</v>
      </c>
      <c r="H443" s="16" t="s">
        <v>26</v>
      </c>
      <c r="I443" s="16" t="s">
        <v>29</v>
      </c>
      <c r="J443" s="16" t="s">
        <v>35</v>
      </c>
      <c r="K443" s="16"/>
      <c r="L443" s="16"/>
      <c r="M443" s="16"/>
      <c r="N443" s="16" t="str">
        <f>IF(ISERROR(VLOOKUP($P443,#REF!,4,FALSE)),"",(VLOOKUP($P443,#REF!,4,FALSE)))</f>
        <v/>
      </c>
      <c r="O443" s="16" t="str">
        <f>IF(ISERROR(VLOOKUP($P443,#REF!,34,FALSE)),"",(VLOOKUP($P443,#REF!,34,FALSE)))</f>
        <v/>
      </c>
      <c r="P443" s="16" t="s">
        <v>909</v>
      </c>
      <c r="Q443" s="16" t="e">
        <f>VLOOKUP(C443,'functional class'!B:E,3,FALSE)</f>
        <v>#N/A</v>
      </c>
      <c r="R443" s="16" t="str">
        <f>IF(ISERROR(VLOOKUP($T443,'Funding 5.4'!$A:$BP,3,FALSE)),"",(VLOOKUP($T443,'Funding 5.4'!$A:$BP,3,FALSE)))</f>
        <v>FD001003001002000000000000000000000000</v>
      </c>
      <c r="S443" s="16" t="str">
        <f>IF(ISERROR(VLOOKUP($T443,'Funding 5.4'!$A:$BP,35,FALSE)),"",(VLOOKUP($T443,'Funding 5.4'!$A:$BP,35,FALSE)))</f>
        <v>5692f970-c29c-4044-80d7-1bcdbdd34348</v>
      </c>
      <c r="T443" s="16" t="s">
        <v>1087</v>
      </c>
      <c r="U443" s="16" t="str">
        <f>IF(F443="gains/losses",IF(ISERROR(VLOOKUP(W443,'item gains&amp;losses'!A:EV,3,FALSE)),"",VLOOKUP(W443,'item gains&amp;losses'!A:EV,3,FALSE)),IF(F443="I",IF(ISERROR(VLOOKUP(W443,'item rev'!A:EV,3,FALSE)),"",VLOOKUP(W443,'item rev'!A:EV,3,FALSE)),IF(F443="e",IF(ISERROR(VLOOKUP(W443,'item exp'!A:BQ,3,FALSE)),"",VLOOKUP(W443,'item exp'!A:BQ,3,FALSE)))))</f>
        <v>IE003001011000000000000000000000000000</v>
      </c>
      <c r="V443" s="16" t="str">
        <f>IF($F443="gains/losses",IF(ISERROR(VLOOKUP($W443,'item gains&amp;losses'!$A:$EV,35,FALSE)),"",VLOOKUP($W443,'item gains&amp;losses'!$A:$EV,35,FALSE)),IF($F443="I",IF(ISERROR(VLOOKUP($W443,'item rev'!$A:$EV,34,FALSE)),"",VLOOKUP($W443,'item rev'!$A:$EV,34,FALSE)),IF($F443="e",IF(ISERROR(VLOOKUP($W443,'item exp'!$A:$BQ,35,FALSE)),"",VLOOKUP($W443,'item exp'!$A:$BQ,35,FALSE)))))</f>
        <v>28371137-b4a9-4ca3-97a6-2014ad3029ff</v>
      </c>
      <c r="W443" s="16" t="str">
        <f>VLOOKUP(E443,'items list'!B:D,3,FALSE)</f>
        <v>Expenditure: Contracted Services - Outsourced Services: Hygiene Services</v>
      </c>
      <c r="X443" s="16" t="str">
        <f>IF(ISERROR(VLOOKUP($Z443,'reg ind'!$A:$AI,3,FALSE)),"",(VLOOKUP($Z443,'reg ind'!$A:$AI,3,FALSE)))</f>
        <v>RX002003001002003003006001000000000000</v>
      </c>
      <c r="Y443" s="16" t="str">
        <f>IF(ISERROR(VLOOKUP($Z443,'reg ind'!$A:$AI,35,FALSE)),"",(VLOOKUP($Z443,'reg ind'!$A:$AI,35,FALSE)))</f>
        <v>f2564b3b-f64a-4df4-9e78-f1a994736e35</v>
      </c>
      <c r="Z443" s="16" t="s">
        <v>4358</v>
      </c>
      <c r="AA443" s="16" t="str">
        <f>IF(ISERROR(VLOOKUP($AC443,costing!$A:$BP,3,FALSE)),"",(VLOOKUP($AC443,costing!$A:$BP,3,FALSE)))</f>
        <v>CO002004000000000000000000000000000000</v>
      </c>
      <c r="AB443" s="16" t="str">
        <f>IF(ISERROR(VLOOKUP($AC443,costing!$A:$BP,35,FALSE)),"",(VLOOKUP($AC443,costing!$A:$BP,35,FALSE)))</f>
        <v>47c7ba65-c270-4a7f-91ba-3842eb629ddf</v>
      </c>
      <c r="AC443" s="16" t="s">
        <v>4368</v>
      </c>
    </row>
    <row r="444" spans="1:29" x14ac:dyDescent="0.2">
      <c r="A444" s="184"/>
      <c r="B444" s="184">
        <v>11</v>
      </c>
      <c r="C444" s="184">
        <v>10</v>
      </c>
      <c r="D444" s="184">
        <f t="shared" si="25"/>
        <v>5013</v>
      </c>
      <c r="E444" s="184">
        <v>1075</v>
      </c>
      <c r="F444" s="184" t="s">
        <v>662</v>
      </c>
      <c r="G444" s="16" t="s">
        <v>15</v>
      </c>
      <c r="H444" s="16" t="s">
        <v>26</v>
      </c>
      <c r="I444" s="16" t="s">
        <v>29</v>
      </c>
      <c r="J444" s="16" t="s">
        <v>35</v>
      </c>
      <c r="K444" s="16"/>
      <c r="L444" s="16"/>
      <c r="M444" s="16"/>
      <c r="N444" s="16" t="str">
        <f>IF(ISERROR(VLOOKUP($P444,#REF!,4,FALSE)),"",(VLOOKUP($P444,#REF!,4,FALSE)))</f>
        <v/>
      </c>
      <c r="O444" s="16" t="str">
        <f>IF(ISERROR(VLOOKUP($P444,#REF!,34,FALSE)),"",(VLOOKUP($P444,#REF!,34,FALSE)))</f>
        <v/>
      </c>
      <c r="P444" s="16" t="s">
        <v>909</v>
      </c>
      <c r="Q444" s="16" t="e">
        <f>VLOOKUP(C444,'functional class'!B:E,3,FALSE)</f>
        <v>#N/A</v>
      </c>
      <c r="R444" s="16" t="str">
        <f>IF(ISERROR(VLOOKUP($T444,'Funding 5.4'!$A:$BP,3,FALSE)),"",(VLOOKUP($T444,'Funding 5.4'!$A:$BP,3,FALSE)))</f>
        <v>FD001003001002000000000000000000000000</v>
      </c>
      <c r="S444" s="16" t="str">
        <f>IF(ISERROR(VLOOKUP($T444,'Funding 5.4'!$A:$BP,35,FALSE)),"",(VLOOKUP($T444,'Funding 5.4'!$A:$BP,35,FALSE)))</f>
        <v>5692f970-c29c-4044-80d7-1bcdbdd34348</v>
      </c>
      <c r="T444" s="16" t="s">
        <v>1087</v>
      </c>
      <c r="U444" s="16" t="str">
        <f>IF(F444="gains/losses",IF(ISERROR(VLOOKUP(W444,'item gains&amp;losses'!A:EV,3,FALSE)),"",VLOOKUP(W444,'item gains&amp;losses'!A:EV,3,FALSE)),IF(F444="I",IF(ISERROR(VLOOKUP(W444,'item rev'!A:EV,3,FALSE)),"",VLOOKUP(W444,'item rev'!A:EV,3,FALSE)),IF(F444="e",IF(ISERROR(VLOOKUP(W444,'item exp'!A:BQ,3,FALSE)),"",VLOOKUP(W444,'item exp'!A:BQ,3,FALSE)))))</f>
        <v>IE003001012000000000000000000000000000</v>
      </c>
      <c r="V444" s="16" t="str">
        <f>IF($F444="gains/losses",IF(ISERROR(VLOOKUP($W444,'item gains&amp;losses'!$A:$EV,35,FALSE)),"",VLOOKUP($W444,'item gains&amp;losses'!$A:$EV,35,FALSE)),IF($F444="I",IF(ISERROR(VLOOKUP($W444,'item rev'!$A:$EV,34,FALSE)),"",VLOOKUP($W444,'item rev'!$A:$EV,34,FALSE)),IF($F444="e",IF(ISERROR(VLOOKUP($W444,'item exp'!$A:$BQ,35,FALSE)),"",VLOOKUP($W444,'item exp'!$A:$BQ,35,FALSE)))))</f>
        <v>fb1c151f-62d9-4eb7-b623-3757e02f5dde</v>
      </c>
      <c r="W444" s="16" t="str">
        <f>VLOOKUP(E444,'items list'!B:D,3,FALSE)</f>
        <v>Expenditure: Contracted Services - Outsourced Services: Internal Auditors</v>
      </c>
      <c r="X444" s="16" t="str">
        <f>IF(ISERROR(VLOOKUP($Z444,'reg ind'!$A:$AI,3,FALSE)),"",(VLOOKUP($Z444,'reg ind'!$A:$AI,3,FALSE)))</f>
        <v>RX002003001002003003006001000000000000</v>
      </c>
      <c r="Y444" s="16" t="str">
        <f>IF(ISERROR(VLOOKUP($Z444,'reg ind'!$A:$AI,35,FALSE)),"",(VLOOKUP($Z444,'reg ind'!$A:$AI,35,FALSE)))</f>
        <v>f2564b3b-f64a-4df4-9e78-f1a994736e35</v>
      </c>
      <c r="Z444" s="16" t="s">
        <v>4358</v>
      </c>
      <c r="AA444" s="16" t="str">
        <f>IF(ISERROR(VLOOKUP($AC444,costing!$A:$BP,3,FALSE)),"",(VLOOKUP($AC444,costing!$A:$BP,3,FALSE)))</f>
        <v>CO002004000000000000000000000000000000</v>
      </c>
      <c r="AB444" s="16" t="str">
        <f>IF(ISERROR(VLOOKUP($AC444,costing!$A:$BP,35,FALSE)),"",(VLOOKUP($AC444,costing!$A:$BP,35,FALSE)))</f>
        <v>47c7ba65-c270-4a7f-91ba-3842eb629ddf</v>
      </c>
      <c r="AC444" s="16" t="s">
        <v>4368</v>
      </c>
    </row>
    <row r="445" spans="1:29" x14ac:dyDescent="0.2">
      <c r="A445" s="184"/>
      <c r="B445" s="184">
        <v>11</v>
      </c>
      <c r="C445" s="184">
        <v>10</v>
      </c>
      <c r="D445" s="184">
        <f t="shared" si="25"/>
        <v>5013</v>
      </c>
      <c r="E445" s="184">
        <v>1076</v>
      </c>
      <c r="F445" s="184" t="s">
        <v>662</v>
      </c>
      <c r="G445" s="16" t="s">
        <v>15</v>
      </c>
      <c r="H445" s="16" t="s">
        <v>26</v>
      </c>
      <c r="I445" s="16" t="s">
        <v>29</v>
      </c>
      <c r="J445" s="16" t="s">
        <v>35</v>
      </c>
      <c r="K445" s="16"/>
      <c r="L445" s="16"/>
      <c r="M445" s="16"/>
      <c r="N445" s="16" t="str">
        <f>IF(ISERROR(VLOOKUP($P445,#REF!,4,FALSE)),"",(VLOOKUP($P445,#REF!,4,FALSE)))</f>
        <v/>
      </c>
      <c r="O445" s="16" t="str">
        <f>IF(ISERROR(VLOOKUP($P445,#REF!,34,FALSE)),"",(VLOOKUP($P445,#REF!,34,FALSE)))</f>
        <v/>
      </c>
      <c r="P445" s="16" t="s">
        <v>909</v>
      </c>
      <c r="Q445" s="16" t="e">
        <f>VLOOKUP(C445,'functional class'!B:E,3,FALSE)</f>
        <v>#N/A</v>
      </c>
      <c r="R445" s="16" t="str">
        <f>IF(ISERROR(VLOOKUP($T445,'Funding 5.4'!$A:$BP,3,FALSE)),"",(VLOOKUP($T445,'Funding 5.4'!$A:$BP,3,FALSE)))</f>
        <v>FD001003001002000000000000000000000000</v>
      </c>
      <c r="S445" s="16" t="str">
        <f>IF(ISERROR(VLOOKUP($T445,'Funding 5.4'!$A:$BP,35,FALSE)),"",(VLOOKUP($T445,'Funding 5.4'!$A:$BP,35,FALSE)))</f>
        <v>5692f970-c29c-4044-80d7-1bcdbdd34348</v>
      </c>
      <c r="T445" s="16" t="s">
        <v>1087</v>
      </c>
      <c r="U445" s="16" t="str">
        <f>IF(F445="gains/losses",IF(ISERROR(VLOOKUP(W445,'item gains&amp;losses'!A:EV,3,FALSE)),"",VLOOKUP(W445,'item gains&amp;losses'!A:EV,3,FALSE)),IF(F445="I",IF(ISERROR(VLOOKUP(W445,'item rev'!A:EV,3,FALSE)),"",VLOOKUP(W445,'item rev'!A:EV,3,FALSE)),IF(F445="e",IF(ISERROR(VLOOKUP(W445,'item exp'!A:BQ,3,FALSE)),"",VLOOKUP(W445,'item exp'!A:BQ,3,FALSE)))))</f>
        <v>IE003001013000000000000000000000000000</v>
      </c>
      <c r="V445" s="16" t="str">
        <f>IF($F445="gains/losses",IF(ISERROR(VLOOKUP($W445,'item gains&amp;losses'!$A:$EV,35,FALSE)),"",VLOOKUP($W445,'item gains&amp;losses'!$A:$EV,35,FALSE)),IF($F445="I",IF(ISERROR(VLOOKUP($W445,'item rev'!$A:$EV,34,FALSE)),"",VLOOKUP($W445,'item rev'!$A:$EV,34,FALSE)),IF($F445="e",IF(ISERROR(VLOOKUP($W445,'item exp'!$A:$BQ,35,FALSE)),"",VLOOKUP($W445,'item exp'!$A:$BQ,35,FALSE)))))</f>
        <v>4bfab08d-c918-4840-879e-99ffd2283433</v>
      </c>
      <c r="W445" s="16" t="str">
        <f>VLOOKUP(E445,'items list'!B:D,3,FALSE)</f>
        <v>Expenditure: Contracted Services - Outsourced Services: Illegal Dumping</v>
      </c>
      <c r="X445" s="16" t="str">
        <f>IF(ISERROR(VLOOKUP($Z445,'reg ind'!$A:$AI,3,FALSE)),"",(VLOOKUP($Z445,'reg ind'!$A:$AI,3,FALSE)))</f>
        <v>RX002003001002003003006001000000000000</v>
      </c>
      <c r="Y445" s="16" t="str">
        <f>IF(ISERROR(VLOOKUP($Z445,'reg ind'!$A:$AI,35,FALSE)),"",(VLOOKUP($Z445,'reg ind'!$A:$AI,35,FALSE)))</f>
        <v>f2564b3b-f64a-4df4-9e78-f1a994736e35</v>
      </c>
      <c r="Z445" s="16" t="s">
        <v>4358</v>
      </c>
      <c r="AA445" s="16" t="str">
        <f>IF(ISERROR(VLOOKUP($AC445,costing!$A:$BP,3,FALSE)),"",(VLOOKUP($AC445,costing!$A:$BP,3,FALSE)))</f>
        <v>CO002004000000000000000000000000000000</v>
      </c>
      <c r="AB445" s="16" t="str">
        <f>IF(ISERROR(VLOOKUP($AC445,costing!$A:$BP,35,FALSE)),"",(VLOOKUP($AC445,costing!$A:$BP,35,FALSE)))</f>
        <v>47c7ba65-c270-4a7f-91ba-3842eb629ddf</v>
      </c>
      <c r="AC445" s="16" t="s">
        <v>4368</v>
      </c>
    </row>
    <row r="446" spans="1:29" x14ac:dyDescent="0.2">
      <c r="A446" s="184"/>
      <c r="B446" s="184">
        <v>11</v>
      </c>
      <c r="C446" s="184">
        <v>10</v>
      </c>
      <c r="D446" s="184">
        <f t="shared" si="25"/>
        <v>5013</v>
      </c>
      <c r="E446" s="184">
        <v>1077</v>
      </c>
      <c r="F446" s="184" t="s">
        <v>662</v>
      </c>
      <c r="G446" s="16" t="s">
        <v>15</v>
      </c>
      <c r="H446" s="16" t="s">
        <v>26</v>
      </c>
      <c r="I446" s="16" t="s">
        <v>29</v>
      </c>
      <c r="J446" s="16" t="s">
        <v>35</v>
      </c>
      <c r="K446" s="16"/>
      <c r="L446" s="16"/>
      <c r="M446" s="16"/>
      <c r="N446" s="16" t="str">
        <f>IF(ISERROR(VLOOKUP($P446,#REF!,4,FALSE)),"",(VLOOKUP($P446,#REF!,4,FALSE)))</f>
        <v/>
      </c>
      <c r="O446" s="16" t="str">
        <f>IF(ISERROR(VLOOKUP($P446,#REF!,34,FALSE)),"",(VLOOKUP($P446,#REF!,34,FALSE)))</f>
        <v/>
      </c>
      <c r="P446" s="16" t="s">
        <v>909</v>
      </c>
      <c r="Q446" s="16" t="e">
        <f>VLOOKUP(C446,'functional class'!B:E,3,FALSE)</f>
        <v>#N/A</v>
      </c>
      <c r="R446" s="16" t="str">
        <f>IF(ISERROR(VLOOKUP($T446,'Funding 5.4'!$A:$BP,3,FALSE)),"",(VLOOKUP($T446,'Funding 5.4'!$A:$BP,3,FALSE)))</f>
        <v>FD001003001002000000000000000000000000</v>
      </c>
      <c r="S446" s="16" t="str">
        <f>IF(ISERROR(VLOOKUP($T446,'Funding 5.4'!$A:$BP,35,FALSE)),"",(VLOOKUP($T446,'Funding 5.4'!$A:$BP,35,FALSE)))</f>
        <v>5692f970-c29c-4044-80d7-1bcdbdd34348</v>
      </c>
      <c r="T446" s="16" t="s">
        <v>1087</v>
      </c>
      <c r="U446" s="16" t="str">
        <f>IF(F446="gains/losses",IF(ISERROR(VLOOKUP(W446,'item gains&amp;losses'!A:EV,3,FALSE)),"",VLOOKUP(W446,'item gains&amp;losses'!A:EV,3,FALSE)),IF(F446="I",IF(ISERROR(VLOOKUP(W446,'item rev'!A:EV,3,FALSE)),"",VLOOKUP(W446,'item rev'!A:EV,3,FALSE)),IF(F446="e",IF(ISERROR(VLOOKUP(W446,'item exp'!A:BQ,3,FALSE)),"",VLOOKUP(W446,'item exp'!A:BQ,3,FALSE)))))</f>
        <v>IE003001014000000000000000000000000000</v>
      </c>
      <c r="V446" s="16" t="str">
        <f>IF($F446="gains/losses",IF(ISERROR(VLOOKUP($W446,'item gains&amp;losses'!$A:$EV,35,FALSE)),"",VLOOKUP($W446,'item gains&amp;losses'!$A:$EV,35,FALSE)),IF($F446="I",IF(ISERROR(VLOOKUP($W446,'item rev'!$A:$EV,34,FALSE)),"",VLOOKUP($W446,'item rev'!$A:$EV,34,FALSE)),IF($F446="e",IF(ISERROR(VLOOKUP($W446,'item exp'!$A:$BQ,35,FALSE)),"",VLOOKUP($W446,'item exp'!$A:$BQ,35,FALSE)))))</f>
        <v>ad9c9f71-c09b-4dc4-b547-fa6e283c4339</v>
      </c>
      <c r="W446" s="16" t="str">
        <f>VLOOKUP(E446,'items list'!B:D,3,FALSE)</f>
        <v>Expenditure: Contracted Services - Outsourced Services: Litter Picking and Street Cleaning</v>
      </c>
      <c r="X446" s="16" t="str">
        <f>IF(ISERROR(VLOOKUP($Z446,'reg ind'!$A:$AI,3,FALSE)),"",(VLOOKUP($Z446,'reg ind'!$A:$AI,3,FALSE)))</f>
        <v>RX002003001002003003006001000000000000</v>
      </c>
      <c r="Y446" s="16" t="str">
        <f>IF(ISERROR(VLOOKUP($Z446,'reg ind'!$A:$AI,35,FALSE)),"",(VLOOKUP($Z446,'reg ind'!$A:$AI,35,FALSE)))</f>
        <v>f2564b3b-f64a-4df4-9e78-f1a994736e35</v>
      </c>
      <c r="Z446" s="16" t="s">
        <v>4358</v>
      </c>
      <c r="AA446" s="16" t="str">
        <f>IF(ISERROR(VLOOKUP($AC446,costing!$A:$BP,3,FALSE)),"",(VLOOKUP($AC446,costing!$A:$BP,3,FALSE)))</f>
        <v>CO002004000000000000000000000000000000</v>
      </c>
      <c r="AB446" s="16" t="str">
        <f>IF(ISERROR(VLOOKUP($AC446,costing!$A:$BP,35,FALSE)),"",(VLOOKUP($AC446,costing!$A:$BP,35,FALSE)))</f>
        <v>47c7ba65-c270-4a7f-91ba-3842eb629ddf</v>
      </c>
      <c r="AC446" s="16" t="s">
        <v>4368</v>
      </c>
    </row>
    <row r="447" spans="1:29" x14ac:dyDescent="0.2">
      <c r="A447" s="184"/>
      <c r="B447" s="184">
        <v>11</v>
      </c>
      <c r="C447" s="184">
        <v>10</v>
      </c>
      <c r="D447" s="184">
        <f t="shared" si="25"/>
        <v>5013</v>
      </c>
      <c r="E447" s="184">
        <v>1078</v>
      </c>
      <c r="F447" s="184" t="s">
        <v>662</v>
      </c>
      <c r="G447" s="16" t="s">
        <v>15</v>
      </c>
      <c r="H447" s="16" t="s">
        <v>26</v>
      </c>
      <c r="I447" s="16" t="s">
        <v>29</v>
      </c>
      <c r="J447" s="16" t="s">
        <v>35</v>
      </c>
      <c r="K447" s="16"/>
      <c r="L447" s="16"/>
      <c r="M447" s="16"/>
      <c r="N447" s="16" t="str">
        <f>IF(ISERROR(VLOOKUP($P447,#REF!,4,FALSE)),"",(VLOOKUP($P447,#REF!,4,FALSE)))</f>
        <v/>
      </c>
      <c r="O447" s="16" t="str">
        <f>IF(ISERROR(VLOOKUP($P447,#REF!,34,FALSE)),"",(VLOOKUP($P447,#REF!,34,FALSE)))</f>
        <v/>
      </c>
      <c r="P447" s="16" t="s">
        <v>909</v>
      </c>
      <c r="Q447" s="16" t="e">
        <f>VLOOKUP(C447,'functional class'!B:E,3,FALSE)</f>
        <v>#N/A</v>
      </c>
      <c r="R447" s="16" t="str">
        <f>IF(ISERROR(VLOOKUP($T447,'Funding 5.4'!$A:$BP,3,FALSE)),"",(VLOOKUP($T447,'Funding 5.4'!$A:$BP,3,FALSE)))</f>
        <v>FD001003001002000000000000000000000000</v>
      </c>
      <c r="S447" s="16" t="str">
        <f>IF(ISERROR(VLOOKUP($T447,'Funding 5.4'!$A:$BP,35,FALSE)),"",(VLOOKUP($T447,'Funding 5.4'!$A:$BP,35,FALSE)))</f>
        <v>5692f970-c29c-4044-80d7-1bcdbdd34348</v>
      </c>
      <c r="T447" s="16" t="s">
        <v>1087</v>
      </c>
      <c r="U447" s="16" t="str">
        <f>IF(F447="gains/losses",IF(ISERROR(VLOOKUP(W447,'item gains&amp;losses'!A:EV,3,FALSE)),"",VLOOKUP(W447,'item gains&amp;losses'!A:EV,3,FALSE)),IF(F447="I",IF(ISERROR(VLOOKUP(W447,'item rev'!A:EV,3,FALSE)),"",VLOOKUP(W447,'item rev'!A:EV,3,FALSE)),IF(F447="e",IF(ISERROR(VLOOKUP(W447,'item exp'!A:BQ,3,FALSE)),"",VLOOKUP(W447,'item exp'!A:BQ,3,FALSE)))))</f>
        <v>IE003001015000000000000000000000000000</v>
      </c>
      <c r="V447" s="16" t="str">
        <f>IF($F447="gains/losses",IF(ISERROR(VLOOKUP($W447,'item gains&amp;losses'!$A:$EV,35,FALSE)),"",VLOOKUP($W447,'item gains&amp;losses'!$A:$EV,35,FALSE)),IF($F447="I",IF(ISERROR(VLOOKUP($W447,'item rev'!$A:$EV,34,FALSE)),"",VLOOKUP($W447,'item rev'!$A:$EV,34,FALSE)),IF($F447="e",IF(ISERROR(VLOOKUP($W447,'item exp'!$A:$BQ,35,FALSE)),"",VLOOKUP($W447,'item exp'!$A:$BQ,35,FALSE)))))</f>
        <v>c3951b12-4b75-4ecb-9b4f-96c9d0350950</v>
      </c>
      <c r="W447" s="16" t="str">
        <f>VLOOKUP(E447,'items list'!B:D,3,FALSE)</f>
        <v>Expenditure: Contracted Services - Outsourced Services: Medical Waste Removal</v>
      </c>
      <c r="X447" s="16" t="str">
        <f>IF(ISERROR(VLOOKUP($Z447,'reg ind'!$A:$AI,3,FALSE)),"",(VLOOKUP($Z447,'reg ind'!$A:$AI,3,FALSE)))</f>
        <v>RX002003001002003003006001000000000000</v>
      </c>
      <c r="Y447" s="16" t="str">
        <f>IF(ISERROR(VLOOKUP($Z447,'reg ind'!$A:$AI,35,FALSE)),"",(VLOOKUP($Z447,'reg ind'!$A:$AI,35,FALSE)))</f>
        <v>f2564b3b-f64a-4df4-9e78-f1a994736e35</v>
      </c>
      <c r="Z447" s="16" t="s">
        <v>4358</v>
      </c>
      <c r="AA447" s="16" t="str">
        <f>IF(ISERROR(VLOOKUP($AC447,costing!$A:$BP,3,FALSE)),"",(VLOOKUP($AC447,costing!$A:$BP,3,FALSE)))</f>
        <v>CO002004000000000000000000000000000000</v>
      </c>
      <c r="AB447" s="16" t="str">
        <f>IF(ISERROR(VLOOKUP($AC447,costing!$A:$BP,35,FALSE)),"",(VLOOKUP($AC447,costing!$A:$BP,35,FALSE)))</f>
        <v>47c7ba65-c270-4a7f-91ba-3842eb629ddf</v>
      </c>
      <c r="AC447" s="16" t="s">
        <v>4368</v>
      </c>
    </row>
    <row r="448" spans="1:29" x14ac:dyDescent="0.2">
      <c r="A448" s="184"/>
      <c r="B448" s="184">
        <v>11</v>
      </c>
      <c r="C448" s="184">
        <v>10</v>
      </c>
      <c r="D448" s="184">
        <f t="shared" si="25"/>
        <v>5013</v>
      </c>
      <c r="E448" s="184">
        <v>1079</v>
      </c>
      <c r="F448" s="184" t="s">
        <v>662</v>
      </c>
      <c r="G448" s="16" t="s">
        <v>15</v>
      </c>
      <c r="H448" s="16" t="s">
        <v>26</v>
      </c>
      <c r="I448" s="16" t="s">
        <v>29</v>
      </c>
      <c r="J448" s="16" t="s">
        <v>35</v>
      </c>
      <c r="K448" s="16"/>
      <c r="L448" s="16"/>
      <c r="M448" s="16"/>
      <c r="N448" s="16" t="str">
        <f>IF(ISERROR(VLOOKUP($P448,#REF!,4,FALSE)),"",(VLOOKUP($P448,#REF!,4,FALSE)))</f>
        <v/>
      </c>
      <c r="O448" s="16" t="str">
        <f>IF(ISERROR(VLOOKUP($P448,#REF!,34,FALSE)),"",(VLOOKUP($P448,#REF!,34,FALSE)))</f>
        <v/>
      </c>
      <c r="P448" s="16" t="s">
        <v>909</v>
      </c>
      <c r="Q448" s="16" t="e">
        <f>VLOOKUP(C448,'functional class'!B:E,3,FALSE)</f>
        <v>#N/A</v>
      </c>
      <c r="R448" s="16" t="str">
        <f>IF(ISERROR(VLOOKUP($T448,'Funding 5.4'!$A:$BP,3,FALSE)),"",(VLOOKUP($T448,'Funding 5.4'!$A:$BP,3,FALSE)))</f>
        <v>FD001003001002000000000000000000000000</v>
      </c>
      <c r="S448" s="16" t="str">
        <f>IF(ISERROR(VLOOKUP($T448,'Funding 5.4'!$A:$BP,35,FALSE)),"",(VLOOKUP($T448,'Funding 5.4'!$A:$BP,35,FALSE)))</f>
        <v>5692f970-c29c-4044-80d7-1bcdbdd34348</v>
      </c>
      <c r="T448" s="16" t="s">
        <v>1087</v>
      </c>
      <c r="U448" s="16" t="str">
        <f>IF(F448="gains/losses",IF(ISERROR(VLOOKUP(W448,'item gains&amp;losses'!A:EV,3,FALSE)),"",VLOOKUP(W448,'item gains&amp;losses'!A:EV,3,FALSE)),IF(F448="I",IF(ISERROR(VLOOKUP(W448,'item rev'!A:EV,3,FALSE)),"",VLOOKUP(W448,'item rev'!A:EV,3,FALSE)),IF(F448="e",IF(ISERROR(VLOOKUP(W448,'item exp'!A:BQ,3,FALSE)),"",VLOOKUP(W448,'item exp'!A:BQ,3,FALSE)))))</f>
        <v>IE003001016000000000000000000000000000</v>
      </c>
      <c r="V448" s="16" t="str">
        <f>IF($F448="gains/losses",IF(ISERROR(VLOOKUP($W448,'item gains&amp;losses'!$A:$EV,35,FALSE)),"",VLOOKUP($W448,'item gains&amp;losses'!$A:$EV,35,FALSE)),IF($F448="I",IF(ISERROR(VLOOKUP($W448,'item rev'!$A:$EV,34,FALSE)),"",VLOOKUP($W448,'item rev'!$A:$EV,34,FALSE)),IF($F448="e",IF(ISERROR(VLOOKUP($W448,'item exp'!$A:$BQ,35,FALSE)),"",VLOOKUP($W448,'item exp'!$A:$BQ,35,FALSE)))))</f>
        <v>ba3caad4-9502-4f28-bf66-874447f92ab1</v>
      </c>
      <c r="W448" s="16" t="str">
        <f>VLOOKUP(E448,'items list'!B:D,3,FALSE)</f>
        <v>Expenditure: Contracted Services - Outsourced Services: Meter Management</v>
      </c>
      <c r="X448" s="16" t="str">
        <f>IF(ISERROR(VLOOKUP($Z448,'reg ind'!$A:$AI,3,FALSE)),"",(VLOOKUP($Z448,'reg ind'!$A:$AI,3,FALSE)))</f>
        <v>RX002003001002003003006001000000000000</v>
      </c>
      <c r="Y448" s="16" t="str">
        <f>IF(ISERROR(VLOOKUP($Z448,'reg ind'!$A:$AI,35,FALSE)),"",(VLOOKUP($Z448,'reg ind'!$A:$AI,35,FALSE)))</f>
        <v>f2564b3b-f64a-4df4-9e78-f1a994736e35</v>
      </c>
      <c r="Z448" s="16" t="s">
        <v>4358</v>
      </c>
      <c r="AA448" s="16" t="str">
        <f>IF(ISERROR(VLOOKUP($AC448,costing!$A:$BP,3,FALSE)),"",(VLOOKUP($AC448,costing!$A:$BP,3,FALSE)))</f>
        <v>CO002004000000000000000000000000000000</v>
      </c>
      <c r="AB448" s="16" t="str">
        <f>IF(ISERROR(VLOOKUP($AC448,costing!$A:$BP,35,FALSE)),"",(VLOOKUP($AC448,costing!$A:$BP,35,FALSE)))</f>
        <v>47c7ba65-c270-4a7f-91ba-3842eb629ddf</v>
      </c>
      <c r="AC448" s="16" t="s">
        <v>4368</v>
      </c>
    </row>
    <row r="449" spans="1:29" x14ac:dyDescent="0.2">
      <c r="A449" s="184"/>
      <c r="B449" s="184">
        <v>11</v>
      </c>
      <c r="C449" s="184">
        <v>10</v>
      </c>
      <c r="D449" s="184">
        <f t="shared" si="25"/>
        <v>5013</v>
      </c>
      <c r="E449" s="184">
        <v>1080</v>
      </c>
      <c r="F449" s="184" t="s">
        <v>662</v>
      </c>
      <c r="G449" s="16" t="s">
        <v>15</v>
      </c>
      <c r="H449" s="16" t="s">
        <v>26</v>
      </c>
      <c r="I449" s="16" t="s">
        <v>29</v>
      </c>
      <c r="J449" s="16" t="s">
        <v>35</v>
      </c>
      <c r="K449" s="16"/>
      <c r="L449" s="16"/>
      <c r="M449" s="16"/>
      <c r="N449" s="16" t="str">
        <f>IF(ISERROR(VLOOKUP($P449,#REF!,4,FALSE)),"",(VLOOKUP($P449,#REF!,4,FALSE)))</f>
        <v/>
      </c>
      <c r="O449" s="16" t="str">
        <f>IF(ISERROR(VLOOKUP($P449,#REF!,34,FALSE)),"",(VLOOKUP($P449,#REF!,34,FALSE)))</f>
        <v/>
      </c>
      <c r="P449" s="16" t="s">
        <v>909</v>
      </c>
      <c r="Q449" s="16" t="e">
        <f>VLOOKUP(C449,'functional class'!B:E,3,FALSE)</f>
        <v>#N/A</v>
      </c>
      <c r="R449" s="16" t="str">
        <f>IF(ISERROR(VLOOKUP($T449,'Funding 5.4'!$A:$BP,3,FALSE)),"",(VLOOKUP($T449,'Funding 5.4'!$A:$BP,3,FALSE)))</f>
        <v>FD001003001002000000000000000000000000</v>
      </c>
      <c r="S449" s="16" t="str">
        <f>IF(ISERROR(VLOOKUP($T449,'Funding 5.4'!$A:$BP,35,FALSE)),"",(VLOOKUP($T449,'Funding 5.4'!$A:$BP,35,FALSE)))</f>
        <v>5692f970-c29c-4044-80d7-1bcdbdd34348</v>
      </c>
      <c r="T449" s="16" t="s">
        <v>1087</v>
      </c>
      <c r="U449" s="16" t="str">
        <f>IF(F449="gains/losses",IF(ISERROR(VLOOKUP(W449,'item gains&amp;losses'!A:EV,3,FALSE)),"",VLOOKUP(W449,'item gains&amp;losses'!A:EV,3,FALSE)),IF(F449="I",IF(ISERROR(VLOOKUP(W449,'item rev'!A:EV,3,FALSE)),"",VLOOKUP(W449,'item rev'!A:EV,3,FALSE)),IF(F449="e",IF(ISERROR(VLOOKUP(W449,'item exp'!A:BQ,3,FALSE)),"",VLOOKUP(W449,'item exp'!A:BQ,3,FALSE)))))</f>
        <v>IE003001017000000000000000000000000000</v>
      </c>
      <c r="V449" s="16" t="str">
        <f>IF($F449="gains/losses",IF(ISERROR(VLOOKUP($W449,'item gains&amp;losses'!$A:$EV,35,FALSE)),"",VLOOKUP($W449,'item gains&amp;losses'!$A:$EV,35,FALSE)),IF($F449="I",IF(ISERROR(VLOOKUP($W449,'item rev'!$A:$EV,34,FALSE)),"",VLOOKUP($W449,'item rev'!$A:$EV,34,FALSE)),IF($F449="e",IF(ISERROR(VLOOKUP($W449,'item exp'!$A:$BQ,35,FALSE)),"",VLOOKUP($W449,'item exp'!$A:$BQ,35,FALSE)))))</f>
        <v>0dea8f15-fb0f-4a1e-8123-c8aff3d0319c</v>
      </c>
      <c r="W449" s="16" t="str">
        <f>VLOOKUP(E449,'items list'!B:D,3,FALSE)</f>
        <v>Expenditure: Contracted Services - Outsourced Services: Medical Services [Medical Health Services &amp; Support]</v>
      </c>
      <c r="X449" s="16" t="str">
        <f>IF(ISERROR(VLOOKUP($Z449,'reg ind'!$A:$AI,3,FALSE)),"",(VLOOKUP($Z449,'reg ind'!$A:$AI,3,FALSE)))</f>
        <v>RX002003001002003003006001000000000000</v>
      </c>
      <c r="Y449" s="16" t="str">
        <f>IF(ISERROR(VLOOKUP($Z449,'reg ind'!$A:$AI,35,FALSE)),"",(VLOOKUP($Z449,'reg ind'!$A:$AI,35,FALSE)))</f>
        <v>f2564b3b-f64a-4df4-9e78-f1a994736e35</v>
      </c>
      <c r="Z449" s="16" t="s">
        <v>4358</v>
      </c>
      <c r="AA449" s="16" t="str">
        <f>IF(ISERROR(VLOOKUP($AC449,costing!$A:$BP,3,FALSE)),"",(VLOOKUP($AC449,costing!$A:$BP,3,FALSE)))</f>
        <v>CO002004000000000000000000000000000000</v>
      </c>
      <c r="AB449" s="16" t="str">
        <f>IF(ISERROR(VLOOKUP($AC449,costing!$A:$BP,35,FALSE)),"",(VLOOKUP($AC449,costing!$A:$BP,35,FALSE)))</f>
        <v>47c7ba65-c270-4a7f-91ba-3842eb629ddf</v>
      </c>
      <c r="AC449" s="16" t="s">
        <v>4368</v>
      </c>
    </row>
    <row r="450" spans="1:29" x14ac:dyDescent="0.2">
      <c r="A450" s="184"/>
      <c r="B450" s="184">
        <v>11</v>
      </c>
      <c r="C450" s="184">
        <v>10</v>
      </c>
      <c r="D450" s="184">
        <f t="shared" si="25"/>
        <v>5014</v>
      </c>
      <c r="E450" s="184">
        <v>1081</v>
      </c>
      <c r="F450" s="184" t="s">
        <v>662</v>
      </c>
      <c r="G450" s="16" t="s">
        <v>15</v>
      </c>
      <c r="H450" s="16" t="s">
        <v>26</v>
      </c>
      <c r="I450" s="16" t="s">
        <v>29</v>
      </c>
      <c r="J450" s="16" t="s">
        <v>35</v>
      </c>
      <c r="K450" s="16"/>
      <c r="L450" s="16"/>
      <c r="M450" s="16"/>
      <c r="N450" s="16" t="str">
        <f>IF(ISERROR(VLOOKUP($P450,#REF!,4,FALSE)),"",(VLOOKUP($P450,#REF!,4,FALSE)))</f>
        <v/>
      </c>
      <c r="O450" s="16" t="str">
        <f>IF(ISERROR(VLOOKUP($P450,#REF!,34,FALSE)),"",(VLOOKUP($P450,#REF!,34,FALSE)))</f>
        <v/>
      </c>
      <c r="P450" s="16" t="s">
        <v>909</v>
      </c>
      <c r="Q450" s="16" t="e">
        <f>VLOOKUP(C450,'functional class'!B:E,3,FALSE)</f>
        <v>#N/A</v>
      </c>
      <c r="R450" s="16" t="str">
        <f>IF(ISERROR(VLOOKUP($T450,'Funding 5.4'!$A:$BP,3,FALSE)),"",(VLOOKUP($T450,'Funding 5.4'!$A:$BP,3,FALSE)))</f>
        <v>FD001003001002000000000000000000000000</v>
      </c>
      <c r="S450" s="16" t="str">
        <f>IF(ISERROR(VLOOKUP($T450,'Funding 5.4'!$A:$BP,35,FALSE)),"",(VLOOKUP($T450,'Funding 5.4'!$A:$BP,35,FALSE)))</f>
        <v>5692f970-c29c-4044-80d7-1bcdbdd34348</v>
      </c>
      <c r="T450" s="16" t="s">
        <v>1087</v>
      </c>
      <c r="U450" s="16" t="str">
        <f>IF(F450="gains/losses",IF(ISERROR(VLOOKUP(W450,'item gains&amp;losses'!A:EV,3,FALSE)),"",VLOOKUP(W450,'item gains&amp;losses'!A:EV,3,FALSE)),IF(F450="I",IF(ISERROR(VLOOKUP(W450,'item rev'!A:EV,3,FALSE)),"",VLOOKUP(W450,'item rev'!A:EV,3,FALSE)),IF(F450="e",IF(ISERROR(VLOOKUP(W450,'item exp'!A:BQ,3,FALSE)),"",VLOOKUP(W450,'item exp'!A:BQ,3,FALSE)))))</f>
        <v>IE003001018000000000000000000000000000</v>
      </c>
      <c r="V450" s="16" t="str">
        <f>IF($F450="gains/losses",IF(ISERROR(VLOOKUP($W450,'item gains&amp;losses'!$A:$EV,35,FALSE)),"",VLOOKUP($W450,'item gains&amp;losses'!$A:$EV,35,FALSE)),IF($F450="I",IF(ISERROR(VLOOKUP($W450,'item rev'!$A:$EV,34,FALSE)),"",VLOOKUP($W450,'item rev'!$A:$EV,34,FALSE)),IF($F450="e",IF(ISERROR(VLOOKUP($W450,'item exp'!$A:$BQ,35,FALSE)),"",VLOOKUP($W450,'item exp'!$A:$BQ,35,FALSE)))))</f>
        <v>23e521a7-b030-4cf8-9902-32ac85210ee0</v>
      </c>
      <c r="W450" s="16" t="str">
        <f>VLOOKUP(E450,'items list'!B:D,3,FALSE)</f>
        <v>Expenditure: Contracted Services - Outsourced Services: Mini Dumping Sites</v>
      </c>
      <c r="X450" s="16" t="str">
        <f>IF(ISERROR(VLOOKUP($Z450,'reg ind'!$A:$AI,3,FALSE)),"",(VLOOKUP($Z450,'reg ind'!$A:$AI,3,FALSE)))</f>
        <v>RX002003001002003003006001000000000000</v>
      </c>
      <c r="Y450" s="16" t="str">
        <f>IF(ISERROR(VLOOKUP($Z450,'reg ind'!$A:$AI,35,FALSE)),"",(VLOOKUP($Z450,'reg ind'!$A:$AI,35,FALSE)))</f>
        <v>f2564b3b-f64a-4df4-9e78-f1a994736e35</v>
      </c>
      <c r="Z450" s="16" t="s">
        <v>4358</v>
      </c>
      <c r="AA450" s="16" t="str">
        <f>IF(ISERROR(VLOOKUP($AC450,costing!$A:$BP,3,FALSE)),"",(VLOOKUP($AC450,costing!$A:$BP,3,FALSE)))</f>
        <v>CO002004000000000000000000000000000000</v>
      </c>
      <c r="AB450" s="16" t="str">
        <f>IF(ISERROR(VLOOKUP($AC450,costing!$A:$BP,35,FALSE)),"",(VLOOKUP($AC450,costing!$A:$BP,35,FALSE)))</f>
        <v>47c7ba65-c270-4a7f-91ba-3842eb629ddf</v>
      </c>
      <c r="AC450" s="16" t="s">
        <v>4368</v>
      </c>
    </row>
    <row r="451" spans="1:29" x14ac:dyDescent="0.2">
      <c r="A451" s="184"/>
      <c r="B451" s="184">
        <v>11</v>
      </c>
      <c r="C451" s="184">
        <v>10</v>
      </c>
      <c r="D451" s="184">
        <f t="shared" si="25"/>
        <v>5014</v>
      </c>
      <c r="E451" s="184">
        <v>1082</v>
      </c>
      <c r="F451" s="184" t="s">
        <v>662</v>
      </c>
      <c r="G451" s="16" t="s">
        <v>15</v>
      </c>
      <c r="H451" s="16" t="s">
        <v>26</v>
      </c>
      <c r="I451" s="16" t="s">
        <v>29</v>
      </c>
      <c r="J451" s="16" t="s">
        <v>35</v>
      </c>
      <c r="K451" s="16"/>
      <c r="L451" s="16"/>
      <c r="M451" s="16"/>
      <c r="N451" s="16" t="str">
        <f>IF(ISERROR(VLOOKUP($P451,#REF!,4,FALSE)),"",(VLOOKUP($P451,#REF!,4,FALSE)))</f>
        <v/>
      </c>
      <c r="O451" s="16" t="str">
        <f>IF(ISERROR(VLOOKUP($P451,#REF!,34,FALSE)),"",(VLOOKUP($P451,#REF!,34,FALSE)))</f>
        <v/>
      </c>
      <c r="P451" s="16" t="s">
        <v>909</v>
      </c>
      <c r="Q451" s="16" t="e">
        <f>VLOOKUP(C451,'functional class'!B:E,3,FALSE)</f>
        <v>#N/A</v>
      </c>
      <c r="R451" s="16" t="str">
        <f>IF(ISERROR(VLOOKUP($T451,'Funding 5.4'!$A:$BP,3,FALSE)),"",(VLOOKUP($T451,'Funding 5.4'!$A:$BP,3,FALSE)))</f>
        <v>FD001003001002000000000000000000000000</v>
      </c>
      <c r="S451" s="16" t="str">
        <f>IF(ISERROR(VLOOKUP($T451,'Funding 5.4'!$A:$BP,35,FALSE)),"",(VLOOKUP($T451,'Funding 5.4'!$A:$BP,35,FALSE)))</f>
        <v>5692f970-c29c-4044-80d7-1bcdbdd34348</v>
      </c>
      <c r="T451" s="16" t="s">
        <v>1087</v>
      </c>
      <c r="U451" s="16" t="str">
        <f>IF(F451="gains/losses",IF(ISERROR(VLOOKUP(W451,'item gains&amp;losses'!A:EV,3,FALSE)),"",VLOOKUP(W451,'item gains&amp;losses'!A:EV,3,FALSE)),IF(F451="I",IF(ISERROR(VLOOKUP(W451,'item rev'!A:EV,3,FALSE)),"",VLOOKUP(W451,'item rev'!A:EV,3,FALSE)),IF(F451="e",IF(ISERROR(VLOOKUP(W451,'item exp'!A:BQ,3,FALSE)),"",VLOOKUP(W451,'item exp'!A:BQ,3,FALSE)))))</f>
        <v>IE003001019000000000000000000000000000</v>
      </c>
      <c r="V451" s="16" t="str">
        <f>IF($F451="gains/losses",IF(ISERROR(VLOOKUP($W451,'item gains&amp;losses'!$A:$EV,35,FALSE)),"",VLOOKUP($W451,'item gains&amp;losses'!$A:$EV,35,FALSE)),IF($F451="I",IF(ISERROR(VLOOKUP($W451,'item rev'!$A:$EV,34,FALSE)),"",VLOOKUP($W451,'item rev'!$A:$EV,34,FALSE)),IF($F451="e",IF(ISERROR(VLOOKUP($W451,'item exp'!$A:$BQ,35,FALSE)),"",VLOOKUP($W451,'item exp'!$A:$BQ,35,FALSE)))))</f>
        <v>2fe34746-03dd-4275-86ca-4fca6640489a</v>
      </c>
      <c r="W451" s="16" t="str">
        <f>VLOOKUP(E451,'items list'!B:D,3,FALSE)</f>
        <v>Expenditure: Contracted Services - Outsourced Services: Organic and Building Refuse Removal</v>
      </c>
      <c r="X451" s="16" t="str">
        <f>IF(ISERROR(VLOOKUP($Z451,'reg ind'!$A:$AI,3,FALSE)),"",(VLOOKUP($Z451,'reg ind'!$A:$AI,3,FALSE)))</f>
        <v>RX002003001002003003006001000000000000</v>
      </c>
      <c r="Y451" s="16" t="str">
        <f>IF(ISERROR(VLOOKUP($Z451,'reg ind'!$A:$AI,35,FALSE)),"",(VLOOKUP($Z451,'reg ind'!$A:$AI,35,FALSE)))</f>
        <v>f2564b3b-f64a-4df4-9e78-f1a994736e35</v>
      </c>
      <c r="Z451" s="16" t="s">
        <v>4358</v>
      </c>
      <c r="AA451" s="16" t="str">
        <f>IF(ISERROR(VLOOKUP($AC451,costing!$A:$BP,3,FALSE)),"",(VLOOKUP($AC451,costing!$A:$BP,3,FALSE)))</f>
        <v>CO002004000000000000000000000000000000</v>
      </c>
      <c r="AB451" s="16" t="str">
        <f>IF(ISERROR(VLOOKUP($AC451,costing!$A:$BP,35,FALSE)),"",(VLOOKUP($AC451,costing!$A:$BP,35,FALSE)))</f>
        <v>47c7ba65-c270-4a7f-91ba-3842eb629ddf</v>
      </c>
      <c r="AC451" s="16" t="s">
        <v>4368</v>
      </c>
    </row>
    <row r="452" spans="1:29" x14ac:dyDescent="0.2">
      <c r="A452" s="184"/>
      <c r="B452" s="184">
        <v>11</v>
      </c>
      <c r="C452" s="184">
        <v>10</v>
      </c>
      <c r="D452" s="184">
        <f t="shared" si="25"/>
        <v>5014</v>
      </c>
      <c r="E452" s="184">
        <v>1083</v>
      </c>
      <c r="F452" s="184" t="s">
        <v>662</v>
      </c>
      <c r="G452" s="16" t="s">
        <v>15</v>
      </c>
      <c r="H452" s="16" t="s">
        <v>26</v>
      </c>
      <c r="I452" s="16" t="s">
        <v>29</v>
      </c>
      <c r="J452" s="16" t="s">
        <v>35</v>
      </c>
      <c r="K452" s="16"/>
      <c r="L452" s="16"/>
      <c r="M452" s="16"/>
      <c r="N452" s="16" t="str">
        <f>IF(ISERROR(VLOOKUP($P452,#REF!,4,FALSE)),"",(VLOOKUP($P452,#REF!,4,FALSE)))</f>
        <v/>
      </c>
      <c r="O452" s="16" t="str">
        <f>IF(ISERROR(VLOOKUP($P452,#REF!,34,FALSE)),"",(VLOOKUP($P452,#REF!,34,FALSE)))</f>
        <v/>
      </c>
      <c r="P452" s="16" t="s">
        <v>909</v>
      </c>
      <c r="Q452" s="16" t="e">
        <f>VLOOKUP(C452,'functional class'!B:E,3,FALSE)</f>
        <v>#N/A</v>
      </c>
      <c r="R452" s="16" t="str">
        <f>IF(ISERROR(VLOOKUP($T452,'Funding 5.4'!$A:$BP,3,FALSE)),"",(VLOOKUP($T452,'Funding 5.4'!$A:$BP,3,FALSE)))</f>
        <v>FD001003001002000000000000000000000000</v>
      </c>
      <c r="S452" s="16" t="str">
        <f>IF(ISERROR(VLOOKUP($T452,'Funding 5.4'!$A:$BP,35,FALSE)),"",(VLOOKUP($T452,'Funding 5.4'!$A:$BP,35,FALSE)))</f>
        <v>5692f970-c29c-4044-80d7-1bcdbdd34348</v>
      </c>
      <c r="T452" s="16" t="s">
        <v>1087</v>
      </c>
      <c r="U452" s="16" t="str">
        <f>IF(F452="gains/losses",IF(ISERROR(VLOOKUP(W452,'item gains&amp;losses'!A:EV,3,FALSE)),"",VLOOKUP(W452,'item gains&amp;losses'!A:EV,3,FALSE)),IF(F452="I",IF(ISERROR(VLOOKUP(W452,'item rev'!A:EV,3,FALSE)),"",VLOOKUP(W452,'item rev'!A:EV,3,FALSE)),IF(F452="e",IF(ISERROR(VLOOKUP(W452,'item exp'!A:BQ,3,FALSE)),"",VLOOKUP(W452,'item exp'!A:BQ,3,FALSE)))))</f>
        <v>IE003001020000000000000000000000000000</v>
      </c>
      <c r="V452" s="16" t="str">
        <f>IF($F452="gains/losses",IF(ISERROR(VLOOKUP($W452,'item gains&amp;losses'!$A:$EV,35,FALSE)),"",VLOOKUP($W452,'item gains&amp;losses'!$A:$EV,35,FALSE)),IF($F452="I",IF(ISERROR(VLOOKUP($W452,'item rev'!$A:$EV,34,FALSE)),"",VLOOKUP($W452,'item rev'!$A:$EV,34,FALSE)),IF($F452="e",IF(ISERROR(VLOOKUP($W452,'item exp'!$A:$BQ,35,FALSE)),"",VLOOKUP($W452,'item exp'!$A:$BQ,35,FALSE)))))</f>
        <v>0313a787-adc3-42e4-b1d0-de419291ebef</v>
      </c>
      <c r="W452" s="16" t="str">
        <f>VLOOKUP(E452,'items list'!B:D,3,FALSE)</f>
        <v>Expenditure: Contracted Services - Outsourced Services: Personnel and Labour</v>
      </c>
      <c r="X452" s="16" t="str">
        <f>IF(ISERROR(VLOOKUP($Z452,'reg ind'!$A:$AI,3,FALSE)),"",(VLOOKUP($Z452,'reg ind'!$A:$AI,3,FALSE)))</f>
        <v>RX002003001002003003006001000000000000</v>
      </c>
      <c r="Y452" s="16" t="str">
        <f>IF(ISERROR(VLOOKUP($Z452,'reg ind'!$A:$AI,35,FALSE)),"",(VLOOKUP($Z452,'reg ind'!$A:$AI,35,FALSE)))</f>
        <v>f2564b3b-f64a-4df4-9e78-f1a994736e35</v>
      </c>
      <c r="Z452" s="16" t="s">
        <v>4358</v>
      </c>
      <c r="AA452" s="16" t="str">
        <f>IF(ISERROR(VLOOKUP($AC452,costing!$A:$BP,3,FALSE)),"",(VLOOKUP($AC452,costing!$A:$BP,3,FALSE)))</f>
        <v>CO002004000000000000000000000000000000</v>
      </c>
      <c r="AB452" s="16" t="str">
        <f>IF(ISERROR(VLOOKUP($AC452,costing!$A:$BP,35,FALSE)),"",(VLOOKUP($AC452,costing!$A:$BP,35,FALSE)))</f>
        <v>47c7ba65-c270-4a7f-91ba-3842eb629ddf</v>
      </c>
      <c r="AC452" s="16" t="s">
        <v>4368</v>
      </c>
    </row>
    <row r="453" spans="1:29" x14ac:dyDescent="0.2">
      <c r="A453" s="184"/>
      <c r="B453" s="184">
        <v>11</v>
      </c>
      <c r="C453" s="184">
        <v>10</v>
      </c>
      <c r="D453" s="184">
        <f t="shared" si="25"/>
        <v>5014</v>
      </c>
      <c r="E453" s="184">
        <v>1084</v>
      </c>
      <c r="F453" s="184" t="s">
        <v>662</v>
      </c>
      <c r="G453" s="16" t="s">
        <v>15</v>
      </c>
      <c r="H453" s="16" t="s">
        <v>26</v>
      </c>
      <c r="I453" s="16" t="s">
        <v>29</v>
      </c>
      <c r="J453" s="16" t="s">
        <v>35</v>
      </c>
      <c r="K453" s="16"/>
      <c r="L453" s="16"/>
      <c r="M453" s="16"/>
      <c r="N453" s="16" t="str">
        <f>IF(ISERROR(VLOOKUP($P453,#REF!,4,FALSE)),"",(VLOOKUP($P453,#REF!,4,FALSE)))</f>
        <v/>
      </c>
      <c r="O453" s="16" t="str">
        <f>IF(ISERROR(VLOOKUP($P453,#REF!,34,FALSE)),"",(VLOOKUP($P453,#REF!,34,FALSE)))</f>
        <v/>
      </c>
      <c r="P453" s="16" t="s">
        <v>909</v>
      </c>
      <c r="Q453" s="16" t="e">
        <f>VLOOKUP(C453,'functional class'!B:E,3,FALSE)</f>
        <v>#N/A</v>
      </c>
      <c r="R453" s="16" t="str">
        <f>IF(ISERROR(VLOOKUP($T453,'Funding 5.4'!$A:$BP,3,FALSE)),"",(VLOOKUP($T453,'Funding 5.4'!$A:$BP,3,FALSE)))</f>
        <v>FD001003001002000000000000000000000000</v>
      </c>
      <c r="S453" s="16" t="str">
        <f>IF(ISERROR(VLOOKUP($T453,'Funding 5.4'!$A:$BP,35,FALSE)),"",(VLOOKUP($T453,'Funding 5.4'!$A:$BP,35,FALSE)))</f>
        <v>5692f970-c29c-4044-80d7-1bcdbdd34348</v>
      </c>
      <c r="T453" s="16" t="s">
        <v>1087</v>
      </c>
      <c r="U453" s="16" t="str">
        <f>IF(F453="gains/losses",IF(ISERROR(VLOOKUP(W453,'item gains&amp;losses'!A:EV,3,FALSE)),"",VLOOKUP(W453,'item gains&amp;losses'!A:EV,3,FALSE)),IF(F453="I",IF(ISERROR(VLOOKUP(W453,'item rev'!A:EV,3,FALSE)),"",VLOOKUP(W453,'item rev'!A:EV,3,FALSE)),IF(F453="e",IF(ISERROR(VLOOKUP(W453,'item exp'!A:BQ,3,FALSE)),"",VLOOKUP(W453,'item exp'!A:BQ,3,FALSE)))))</f>
        <v>IE003001021000000000000000000000000000</v>
      </c>
      <c r="V453" s="16" t="str">
        <f>IF($F453="gains/losses",IF(ISERROR(VLOOKUP($W453,'item gains&amp;losses'!$A:$EV,35,FALSE)),"",VLOOKUP($W453,'item gains&amp;losses'!$A:$EV,35,FALSE)),IF($F453="I",IF(ISERROR(VLOOKUP($W453,'item rev'!$A:$EV,34,FALSE)),"",VLOOKUP($W453,'item rev'!$A:$EV,34,FALSE)),IF($F453="e",IF(ISERROR(VLOOKUP($W453,'item exp'!$A:$BQ,35,FALSE)),"",VLOOKUP($W453,'item exp'!$A:$BQ,35,FALSE)))))</f>
        <v>f341f8da-fd12-4e72-85e7-cf7d745ca448</v>
      </c>
      <c r="W453" s="16" t="str">
        <f>VLOOKUP(E453,'items list'!B:D,3,FALSE)</f>
        <v>Expenditure: Contracted Services - Outsourced Services: Post Mortem</v>
      </c>
      <c r="X453" s="16" t="str">
        <f>IF(ISERROR(VLOOKUP($Z453,'reg ind'!$A:$AI,3,FALSE)),"",(VLOOKUP($Z453,'reg ind'!$A:$AI,3,FALSE)))</f>
        <v>RX002003001002003003006001000000000000</v>
      </c>
      <c r="Y453" s="16" t="str">
        <f>IF(ISERROR(VLOOKUP($Z453,'reg ind'!$A:$AI,35,FALSE)),"",(VLOOKUP($Z453,'reg ind'!$A:$AI,35,FALSE)))</f>
        <v>f2564b3b-f64a-4df4-9e78-f1a994736e35</v>
      </c>
      <c r="Z453" s="16" t="s">
        <v>4358</v>
      </c>
      <c r="AA453" s="16" t="str">
        <f>IF(ISERROR(VLOOKUP($AC453,costing!$A:$BP,3,FALSE)),"",(VLOOKUP($AC453,costing!$A:$BP,3,FALSE)))</f>
        <v>CO002004000000000000000000000000000000</v>
      </c>
      <c r="AB453" s="16" t="str">
        <f>IF(ISERROR(VLOOKUP($AC453,costing!$A:$BP,35,FALSE)),"",(VLOOKUP($AC453,costing!$A:$BP,35,FALSE)))</f>
        <v>47c7ba65-c270-4a7f-91ba-3842eb629ddf</v>
      </c>
      <c r="AC453" s="16" t="s">
        <v>4368</v>
      </c>
    </row>
    <row r="454" spans="1:29" x14ac:dyDescent="0.2">
      <c r="A454" s="184"/>
      <c r="B454" s="184">
        <v>11</v>
      </c>
      <c r="C454" s="184">
        <v>10</v>
      </c>
      <c r="D454" s="184">
        <f t="shared" si="25"/>
        <v>5014</v>
      </c>
      <c r="E454" s="184">
        <v>1085</v>
      </c>
      <c r="F454" s="184" t="s">
        <v>662</v>
      </c>
      <c r="G454" s="16" t="s">
        <v>15</v>
      </c>
      <c r="H454" s="16" t="s">
        <v>26</v>
      </c>
      <c r="I454" s="16" t="s">
        <v>29</v>
      </c>
      <c r="J454" s="16" t="s">
        <v>35</v>
      </c>
      <c r="K454" s="16"/>
      <c r="L454" s="16"/>
      <c r="M454" s="16"/>
      <c r="N454" s="16" t="str">
        <f>IF(ISERROR(VLOOKUP($P454,#REF!,4,FALSE)),"",(VLOOKUP($P454,#REF!,4,FALSE)))</f>
        <v/>
      </c>
      <c r="O454" s="16" t="str">
        <f>IF(ISERROR(VLOOKUP($P454,#REF!,34,FALSE)),"",(VLOOKUP($P454,#REF!,34,FALSE)))</f>
        <v/>
      </c>
      <c r="P454" s="16" t="s">
        <v>909</v>
      </c>
      <c r="Q454" s="16" t="e">
        <f>VLOOKUP(C454,'functional class'!B:E,3,FALSE)</f>
        <v>#N/A</v>
      </c>
      <c r="R454" s="16" t="str">
        <f>IF(ISERROR(VLOOKUP($T454,'Funding 5.4'!$A:$BP,3,FALSE)),"",(VLOOKUP($T454,'Funding 5.4'!$A:$BP,3,FALSE)))</f>
        <v>FD001003001002000000000000000000000000</v>
      </c>
      <c r="S454" s="16" t="str">
        <f>IF(ISERROR(VLOOKUP($T454,'Funding 5.4'!$A:$BP,35,FALSE)),"",(VLOOKUP($T454,'Funding 5.4'!$A:$BP,35,FALSE)))</f>
        <v>5692f970-c29c-4044-80d7-1bcdbdd34348</v>
      </c>
      <c r="T454" s="16" t="s">
        <v>1087</v>
      </c>
      <c r="U454" s="16" t="str">
        <f>IF(F454="gains/losses",IF(ISERROR(VLOOKUP(W454,'item gains&amp;losses'!A:EV,3,FALSE)),"",VLOOKUP(W454,'item gains&amp;losses'!A:EV,3,FALSE)),IF(F454="I",IF(ISERROR(VLOOKUP(W454,'item rev'!A:EV,3,FALSE)),"",VLOOKUP(W454,'item rev'!A:EV,3,FALSE)),IF(F454="e",IF(ISERROR(VLOOKUP(W454,'item exp'!A:BQ,3,FALSE)),"",VLOOKUP(W454,'item exp'!A:BQ,3,FALSE)))))</f>
        <v>IE003001022000000000000000000000000000</v>
      </c>
      <c r="V454" s="16" t="str">
        <f>IF($F454="gains/losses",IF(ISERROR(VLOOKUP($W454,'item gains&amp;losses'!$A:$EV,35,FALSE)),"",VLOOKUP($W454,'item gains&amp;losses'!$A:$EV,35,FALSE)),IF($F454="I",IF(ISERROR(VLOOKUP($W454,'item rev'!$A:$EV,34,FALSE)),"",VLOOKUP($W454,'item rev'!$A:$EV,34,FALSE)),IF($F454="e",IF(ISERROR(VLOOKUP($W454,'item exp'!$A:$BQ,35,FALSE)),"",VLOOKUP($W454,'item exp'!$A:$BQ,35,FALSE)))))</f>
        <v>bfbb491f-f22b-4057-943b-03e93da0f28a</v>
      </c>
      <c r="W454" s="16" t="str">
        <f>VLOOKUP(E454,'items list'!B:D,3,FALSE)</f>
        <v>Expenditure: Contracted Services - Outsourced Services: Professional Staff</v>
      </c>
      <c r="X454" s="16" t="str">
        <f>IF(ISERROR(VLOOKUP($Z454,'reg ind'!$A:$AI,3,FALSE)),"",(VLOOKUP($Z454,'reg ind'!$A:$AI,3,FALSE)))</f>
        <v>RX002003001002003003006001000000000000</v>
      </c>
      <c r="Y454" s="16" t="str">
        <f>IF(ISERROR(VLOOKUP($Z454,'reg ind'!$A:$AI,35,FALSE)),"",(VLOOKUP($Z454,'reg ind'!$A:$AI,35,FALSE)))</f>
        <v>f2564b3b-f64a-4df4-9e78-f1a994736e35</v>
      </c>
      <c r="Z454" s="16" t="s">
        <v>4358</v>
      </c>
      <c r="AA454" s="16" t="str">
        <f>IF(ISERROR(VLOOKUP($AC454,costing!$A:$BP,3,FALSE)),"",(VLOOKUP($AC454,costing!$A:$BP,3,FALSE)))</f>
        <v>CO002004000000000000000000000000000000</v>
      </c>
      <c r="AB454" s="16" t="str">
        <f>IF(ISERROR(VLOOKUP($AC454,costing!$A:$BP,35,FALSE)),"",(VLOOKUP($AC454,costing!$A:$BP,35,FALSE)))</f>
        <v>47c7ba65-c270-4a7f-91ba-3842eb629ddf</v>
      </c>
      <c r="AC454" s="16" t="s">
        <v>4368</v>
      </c>
    </row>
    <row r="455" spans="1:29" x14ac:dyDescent="0.2">
      <c r="A455" s="184"/>
      <c r="B455" s="184">
        <v>11</v>
      </c>
      <c r="C455" s="184">
        <v>10</v>
      </c>
      <c r="D455" s="184">
        <f t="shared" si="25"/>
        <v>5014</v>
      </c>
      <c r="E455" s="184">
        <v>1086</v>
      </c>
      <c r="F455" s="184" t="s">
        <v>662</v>
      </c>
      <c r="G455" s="16" t="s">
        <v>15</v>
      </c>
      <c r="H455" s="16" t="s">
        <v>26</v>
      </c>
      <c r="I455" s="16" t="s">
        <v>29</v>
      </c>
      <c r="J455" s="16" t="s">
        <v>35</v>
      </c>
      <c r="K455" s="16"/>
      <c r="L455" s="16"/>
      <c r="M455" s="16"/>
      <c r="N455" s="16" t="str">
        <f>IF(ISERROR(VLOOKUP($P455,#REF!,4,FALSE)),"",(VLOOKUP($P455,#REF!,4,FALSE)))</f>
        <v/>
      </c>
      <c r="O455" s="16" t="str">
        <f>IF(ISERROR(VLOOKUP($P455,#REF!,34,FALSE)),"",(VLOOKUP($P455,#REF!,34,FALSE)))</f>
        <v/>
      </c>
      <c r="P455" s="16" t="s">
        <v>909</v>
      </c>
      <c r="Q455" s="16" t="e">
        <f>VLOOKUP(C455,'functional class'!B:E,3,FALSE)</f>
        <v>#N/A</v>
      </c>
      <c r="R455" s="16" t="str">
        <f>IF(ISERROR(VLOOKUP($T455,'Funding 5.4'!$A:$BP,3,FALSE)),"",(VLOOKUP($T455,'Funding 5.4'!$A:$BP,3,FALSE)))</f>
        <v>FD001003001002000000000000000000000000</v>
      </c>
      <c r="S455" s="16" t="str">
        <f>IF(ISERROR(VLOOKUP($T455,'Funding 5.4'!$A:$BP,35,FALSE)),"",(VLOOKUP($T455,'Funding 5.4'!$A:$BP,35,FALSE)))</f>
        <v>5692f970-c29c-4044-80d7-1bcdbdd34348</v>
      </c>
      <c r="T455" s="16" t="s">
        <v>1087</v>
      </c>
      <c r="U455" s="16" t="str">
        <f>IF(F455="gains/losses",IF(ISERROR(VLOOKUP(W455,'item gains&amp;losses'!A:EV,3,FALSE)),"",VLOOKUP(W455,'item gains&amp;losses'!A:EV,3,FALSE)),IF(F455="I",IF(ISERROR(VLOOKUP(W455,'item rev'!A:EV,3,FALSE)),"",VLOOKUP(W455,'item rev'!A:EV,3,FALSE)),IF(F455="e",IF(ISERROR(VLOOKUP(W455,'item exp'!A:BQ,3,FALSE)),"",VLOOKUP(W455,'item exp'!A:BQ,3,FALSE)))))</f>
        <v>IE003001023000000000000000000000000000</v>
      </c>
      <c r="V455" s="16" t="str">
        <f>IF($F455="gains/losses",IF(ISERROR(VLOOKUP($W455,'item gains&amp;losses'!$A:$EV,35,FALSE)),"",VLOOKUP($W455,'item gains&amp;losses'!$A:$EV,35,FALSE)),IF($F455="I",IF(ISERROR(VLOOKUP($W455,'item rev'!$A:$EV,34,FALSE)),"",VLOOKUP($W455,'item rev'!$A:$EV,34,FALSE)),IF($F455="e",IF(ISERROR(VLOOKUP($W455,'item exp'!$A:$BQ,35,FALSE)),"",VLOOKUP($W455,'item exp'!$A:$BQ,35,FALSE)))))</f>
        <v>04e40a53-56f5-4e3b-a7d0-3396d9050fc9</v>
      </c>
      <c r="W455" s="16" t="str">
        <f>VLOOKUP(E455,'items list'!B:D,3,FALSE)</f>
        <v>Expenditure: Contracted Services - Outsourced Services: Connection/Dis-connection</v>
      </c>
      <c r="X455" s="16" t="str">
        <f>IF(ISERROR(VLOOKUP($Z455,'reg ind'!$A:$AI,3,FALSE)),"",(VLOOKUP($Z455,'reg ind'!$A:$AI,3,FALSE)))</f>
        <v>RX002003001002003003006001000000000000</v>
      </c>
      <c r="Y455" s="16" t="str">
        <f>IF(ISERROR(VLOOKUP($Z455,'reg ind'!$A:$AI,35,FALSE)),"",(VLOOKUP($Z455,'reg ind'!$A:$AI,35,FALSE)))</f>
        <v>f2564b3b-f64a-4df4-9e78-f1a994736e35</v>
      </c>
      <c r="Z455" s="16" t="s">
        <v>4358</v>
      </c>
      <c r="AA455" s="16" t="str">
        <f>IF(ISERROR(VLOOKUP($AC455,costing!$A:$BP,3,FALSE)),"",(VLOOKUP($AC455,costing!$A:$BP,3,FALSE)))</f>
        <v>CO002004000000000000000000000000000000</v>
      </c>
      <c r="AB455" s="16" t="str">
        <f>IF(ISERROR(VLOOKUP($AC455,costing!$A:$BP,35,FALSE)),"",(VLOOKUP($AC455,costing!$A:$BP,35,FALSE)))</f>
        <v>47c7ba65-c270-4a7f-91ba-3842eb629ddf</v>
      </c>
      <c r="AC455" s="16" t="s">
        <v>4368</v>
      </c>
    </row>
    <row r="456" spans="1:29" x14ac:dyDescent="0.2">
      <c r="A456" s="184"/>
      <c r="B456" s="184">
        <v>11</v>
      </c>
      <c r="C456" s="184">
        <v>10</v>
      </c>
      <c r="D456" s="184">
        <f t="shared" si="25"/>
        <v>5014</v>
      </c>
      <c r="E456" s="184">
        <v>1087</v>
      </c>
      <c r="F456" s="184" t="s">
        <v>662</v>
      </c>
      <c r="G456" s="16" t="s">
        <v>15</v>
      </c>
      <c r="H456" s="16" t="s">
        <v>26</v>
      </c>
      <c r="I456" s="16" t="s">
        <v>29</v>
      </c>
      <c r="J456" s="16" t="s">
        <v>35</v>
      </c>
      <c r="K456" s="16"/>
      <c r="L456" s="16"/>
      <c r="M456" s="16"/>
      <c r="N456" s="16" t="str">
        <f>IF(ISERROR(VLOOKUP($P456,#REF!,4,FALSE)),"",(VLOOKUP($P456,#REF!,4,FALSE)))</f>
        <v/>
      </c>
      <c r="O456" s="16" t="str">
        <f>IF(ISERROR(VLOOKUP($P456,#REF!,34,FALSE)),"",(VLOOKUP($P456,#REF!,34,FALSE)))</f>
        <v/>
      </c>
      <c r="P456" s="16" t="s">
        <v>909</v>
      </c>
      <c r="Q456" s="16" t="e">
        <f>VLOOKUP(C456,'functional class'!B:E,3,FALSE)</f>
        <v>#N/A</v>
      </c>
      <c r="R456" s="16" t="str">
        <f>IF(ISERROR(VLOOKUP($T456,'Funding 5.4'!$A:$BP,3,FALSE)),"",(VLOOKUP($T456,'Funding 5.4'!$A:$BP,3,FALSE)))</f>
        <v>FD001003001002000000000000000000000000</v>
      </c>
      <c r="S456" s="16" t="str">
        <f>IF(ISERROR(VLOOKUP($T456,'Funding 5.4'!$A:$BP,35,FALSE)),"",(VLOOKUP($T456,'Funding 5.4'!$A:$BP,35,FALSE)))</f>
        <v>5692f970-c29c-4044-80d7-1bcdbdd34348</v>
      </c>
      <c r="T456" s="16" t="s">
        <v>1087</v>
      </c>
      <c r="U456" s="16" t="str">
        <f>IF(F456="gains/losses",IF(ISERROR(VLOOKUP(W456,'item gains&amp;losses'!A:EV,3,FALSE)),"",VLOOKUP(W456,'item gains&amp;losses'!A:EV,3,FALSE)),IF(F456="I",IF(ISERROR(VLOOKUP(W456,'item rev'!A:EV,3,FALSE)),"",VLOOKUP(W456,'item rev'!A:EV,3,FALSE)),IF(F456="e",IF(ISERROR(VLOOKUP(W456,'item exp'!A:BQ,3,FALSE)),"",VLOOKUP(W456,'item exp'!A:BQ,3,FALSE)))))</f>
        <v>IE003001023001000000000000000000000000</v>
      </c>
      <c r="V456" s="16" t="str">
        <f>IF($F456="gains/losses",IF(ISERROR(VLOOKUP($W456,'item gains&amp;losses'!$A:$EV,35,FALSE)),"",VLOOKUP($W456,'item gains&amp;losses'!$A:$EV,35,FALSE)),IF($F456="I",IF(ISERROR(VLOOKUP($W456,'item rev'!$A:$EV,34,FALSE)),"",VLOOKUP($W456,'item rev'!$A:$EV,34,FALSE)),IF($F456="e",IF(ISERROR(VLOOKUP($W456,'item exp'!$A:$BQ,35,FALSE)),"",VLOOKUP($W456,'item exp'!$A:$BQ,35,FALSE)))))</f>
        <v>8b1c3870-93ea-4612-a244-b0ee65bf2350</v>
      </c>
      <c r="W456" s="16" t="str">
        <f>VLOOKUP(E456,'items list'!B:D,3,FALSE)</f>
        <v>Expenditure: Contracted Services - Outsourced Services: Connection/Dis-connection - Electricity</v>
      </c>
      <c r="X456" s="16" t="str">
        <f>IF(ISERROR(VLOOKUP($Z456,'reg ind'!$A:$AI,3,FALSE)),"",(VLOOKUP($Z456,'reg ind'!$A:$AI,3,FALSE)))</f>
        <v>RX002003001002003003006001000000000000</v>
      </c>
      <c r="Y456" s="16" t="str">
        <f>IF(ISERROR(VLOOKUP($Z456,'reg ind'!$A:$AI,35,FALSE)),"",(VLOOKUP($Z456,'reg ind'!$A:$AI,35,FALSE)))</f>
        <v>f2564b3b-f64a-4df4-9e78-f1a994736e35</v>
      </c>
      <c r="Z456" s="16" t="s">
        <v>4358</v>
      </c>
      <c r="AA456" s="16" t="str">
        <f>IF(ISERROR(VLOOKUP($AC456,costing!$A:$BP,3,FALSE)),"",(VLOOKUP($AC456,costing!$A:$BP,3,FALSE)))</f>
        <v>CO002004000000000000000000000000000000</v>
      </c>
      <c r="AB456" s="16" t="str">
        <f>IF(ISERROR(VLOOKUP($AC456,costing!$A:$BP,35,FALSE)),"",(VLOOKUP($AC456,costing!$A:$BP,35,FALSE)))</f>
        <v>47c7ba65-c270-4a7f-91ba-3842eb629ddf</v>
      </c>
      <c r="AC456" s="16" t="s">
        <v>4368</v>
      </c>
    </row>
    <row r="457" spans="1:29" x14ac:dyDescent="0.2">
      <c r="A457" s="184"/>
      <c r="B457" s="184">
        <v>11</v>
      </c>
      <c r="C457" s="184">
        <v>10</v>
      </c>
      <c r="D457" s="184">
        <f t="shared" si="25"/>
        <v>5014</v>
      </c>
      <c r="E457" s="184">
        <v>1088</v>
      </c>
      <c r="F457" s="184" t="s">
        <v>662</v>
      </c>
      <c r="G457" s="16" t="s">
        <v>15</v>
      </c>
      <c r="H457" s="16" t="s">
        <v>26</v>
      </c>
      <c r="I457" s="16" t="s">
        <v>29</v>
      </c>
      <c r="J457" s="16" t="s">
        <v>35</v>
      </c>
      <c r="K457" s="16"/>
      <c r="L457" s="16"/>
      <c r="M457" s="16"/>
      <c r="N457" s="16" t="str">
        <f>IF(ISERROR(VLOOKUP($P457,#REF!,4,FALSE)),"",(VLOOKUP($P457,#REF!,4,FALSE)))</f>
        <v/>
      </c>
      <c r="O457" s="16" t="str">
        <f>IF(ISERROR(VLOOKUP($P457,#REF!,34,FALSE)),"",(VLOOKUP($P457,#REF!,34,FALSE)))</f>
        <v/>
      </c>
      <c r="P457" s="16" t="s">
        <v>909</v>
      </c>
      <c r="Q457" s="16" t="e">
        <f>VLOOKUP(C457,'functional class'!B:E,3,FALSE)</f>
        <v>#N/A</v>
      </c>
      <c r="R457" s="16" t="str">
        <f>IF(ISERROR(VLOOKUP($T457,'Funding 5.4'!$A:$BP,3,FALSE)),"",(VLOOKUP($T457,'Funding 5.4'!$A:$BP,3,FALSE)))</f>
        <v>FD001003001002000000000000000000000000</v>
      </c>
      <c r="S457" s="16" t="str">
        <f>IF(ISERROR(VLOOKUP($T457,'Funding 5.4'!$A:$BP,35,FALSE)),"",(VLOOKUP($T457,'Funding 5.4'!$A:$BP,35,FALSE)))</f>
        <v>5692f970-c29c-4044-80d7-1bcdbdd34348</v>
      </c>
      <c r="T457" s="16" t="s">
        <v>1087</v>
      </c>
      <c r="U457" s="16" t="str">
        <f>IF(F457="gains/losses",IF(ISERROR(VLOOKUP(W457,'item gains&amp;losses'!A:EV,3,FALSE)),"",VLOOKUP(W457,'item gains&amp;losses'!A:EV,3,FALSE)),IF(F457="I",IF(ISERROR(VLOOKUP(W457,'item rev'!A:EV,3,FALSE)),"",VLOOKUP(W457,'item rev'!A:EV,3,FALSE)),IF(F457="e",IF(ISERROR(VLOOKUP(W457,'item exp'!A:BQ,3,FALSE)),"",VLOOKUP(W457,'item exp'!A:BQ,3,FALSE)))))</f>
        <v>IE003001023002000000000000000000000000</v>
      </c>
      <c r="V457" s="16" t="str">
        <f>IF($F457="gains/losses",IF(ISERROR(VLOOKUP($W457,'item gains&amp;losses'!$A:$EV,35,FALSE)),"",VLOOKUP($W457,'item gains&amp;losses'!$A:$EV,35,FALSE)),IF($F457="I",IF(ISERROR(VLOOKUP($W457,'item rev'!$A:$EV,34,FALSE)),"",VLOOKUP($W457,'item rev'!$A:$EV,34,FALSE)),IF($F457="e",IF(ISERROR(VLOOKUP($W457,'item exp'!$A:$BQ,35,FALSE)),"",VLOOKUP($W457,'item exp'!$A:$BQ,35,FALSE)))))</f>
        <v>784ac120-b557-42f4-9753-b80bc5c125c0</v>
      </c>
      <c r="W457" s="16" t="str">
        <f>VLOOKUP(E457,'items list'!B:D,3,FALSE)</f>
        <v>Expenditure: Contracted Services - Outsourced Services: Connection/Dis-connection - Restricted Water Flow</v>
      </c>
      <c r="X457" s="16" t="str">
        <f>IF(ISERROR(VLOOKUP($Z457,'reg ind'!$A:$AI,3,FALSE)),"",(VLOOKUP($Z457,'reg ind'!$A:$AI,3,FALSE)))</f>
        <v>RX002003001002003003006001000000000000</v>
      </c>
      <c r="Y457" s="16" t="str">
        <f>IF(ISERROR(VLOOKUP($Z457,'reg ind'!$A:$AI,35,FALSE)),"",(VLOOKUP($Z457,'reg ind'!$A:$AI,35,FALSE)))</f>
        <v>f2564b3b-f64a-4df4-9e78-f1a994736e35</v>
      </c>
      <c r="Z457" s="16" t="s">
        <v>4358</v>
      </c>
      <c r="AA457" s="16" t="str">
        <f>IF(ISERROR(VLOOKUP($AC457,costing!$A:$BP,3,FALSE)),"",(VLOOKUP($AC457,costing!$A:$BP,3,FALSE)))</f>
        <v>CO002004000000000000000000000000000000</v>
      </c>
      <c r="AB457" s="16" t="str">
        <f>IF(ISERROR(VLOOKUP($AC457,costing!$A:$BP,35,FALSE)),"",(VLOOKUP($AC457,costing!$A:$BP,35,FALSE)))</f>
        <v>47c7ba65-c270-4a7f-91ba-3842eb629ddf</v>
      </c>
      <c r="AC457" s="16" t="s">
        <v>4368</v>
      </c>
    </row>
    <row r="458" spans="1:29" x14ac:dyDescent="0.2">
      <c r="A458" s="184"/>
      <c r="B458" s="184">
        <v>11</v>
      </c>
      <c r="C458" s="184">
        <v>10</v>
      </c>
      <c r="D458" s="184">
        <f t="shared" si="25"/>
        <v>5014</v>
      </c>
      <c r="E458" s="184">
        <v>1089</v>
      </c>
      <c r="F458" s="184" t="s">
        <v>662</v>
      </c>
      <c r="G458" s="16" t="s">
        <v>15</v>
      </c>
      <c r="H458" s="16" t="s">
        <v>26</v>
      </c>
      <c r="I458" s="16" t="s">
        <v>29</v>
      </c>
      <c r="J458" s="16" t="s">
        <v>35</v>
      </c>
      <c r="K458" s="16"/>
      <c r="L458" s="16"/>
      <c r="M458" s="16"/>
      <c r="N458" s="16" t="str">
        <f>IF(ISERROR(VLOOKUP($P458,#REF!,4,FALSE)),"",(VLOOKUP($P458,#REF!,4,FALSE)))</f>
        <v/>
      </c>
      <c r="O458" s="16" t="str">
        <f>IF(ISERROR(VLOOKUP($P458,#REF!,34,FALSE)),"",(VLOOKUP($P458,#REF!,34,FALSE)))</f>
        <v/>
      </c>
      <c r="P458" s="16" t="s">
        <v>909</v>
      </c>
      <c r="Q458" s="16" t="e">
        <f>VLOOKUP(C458,'functional class'!B:E,3,FALSE)</f>
        <v>#N/A</v>
      </c>
      <c r="R458" s="16" t="str">
        <f>IF(ISERROR(VLOOKUP($T458,'Funding 5.4'!$A:$BP,3,FALSE)),"",(VLOOKUP($T458,'Funding 5.4'!$A:$BP,3,FALSE)))</f>
        <v>FD001003001002000000000000000000000000</v>
      </c>
      <c r="S458" s="16" t="str">
        <f>IF(ISERROR(VLOOKUP($T458,'Funding 5.4'!$A:$BP,35,FALSE)),"",(VLOOKUP($T458,'Funding 5.4'!$A:$BP,35,FALSE)))</f>
        <v>5692f970-c29c-4044-80d7-1bcdbdd34348</v>
      </c>
      <c r="T458" s="16" t="s">
        <v>1087</v>
      </c>
      <c r="U458" s="16" t="str">
        <f>IF(F458="gains/losses",IF(ISERROR(VLOOKUP(W458,'item gains&amp;losses'!A:EV,3,FALSE)),"",VLOOKUP(W458,'item gains&amp;losses'!A:EV,3,FALSE)),IF(F458="I",IF(ISERROR(VLOOKUP(W458,'item rev'!A:EV,3,FALSE)),"",VLOOKUP(W458,'item rev'!A:EV,3,FALSE)),IF(F458="e",IF(ISERROR(VLOOKUP(W458,'item exp'!A:BQ,3,FALSE)),"",VLOOKUP(W458,'item exp'!A:BQ,3,FALSE)))))</f>
        <v>IE003001023003000000000000000000000000</v>
      </c>
      <c r="V458" s="16" t="str">
        <f>IF($F458="gains/losses",IF(ISERROR(VLOOKUP($W458,'item gains&amp;losses'!$A:$EV,35,FALSE)),"",VLOOKUP($W458,'item gains&amp;losses'!$A:$EV,35,FALSE)),IF($F458="I",IF(ISERROR(VLOOKUP($W458,'item rev'!$A:$EV,34,FALSE)),"",VLOOKUP($W458,'item rev'!$A:$EV,34,FALSE)),IF($F458="e",IF(ISERROR(VLOOKUP($W458,'item exp'!$A:$BQ,35,FALSE)),"",VLOOKUP($W458,'item exp'!$A:$BQ,35,FALSE)))))</f>
        <v>61ef5ebb-374d-4d26-84d6-bfecce444673</v>
      </c>
      <c r="W458" s="16" t="str">
        <f>VLOOKUP(E458,'items list'!B:D,3,FALSE)</f>
        <v>Expenditure: Contracted Services - Outsourced Services: Connection/Dis-connection - Water</v>
      </c>
      <c r="X458" s="16" t="str">
        <f>IF(ISERROR(VLOOKUP($Z458,'reg ind'!$A:$AI,3,FALSE)),"",(VLOOKUP($Z458,'reg ind'!$A:$AI,3,FALSE)))</f>
        <v>RX002003001002003003006001000000000000</v>
      </c>
      <c r="Y458" s="16" t="str">
        <f>IF(ISERROR(VLOOKUP($Z458,'reg ind'!$A:$AI,35,FALSE)),"",(VLOOKUP($Z458,'reg ind'!$A:$AI,35,FALSE)))</f>
        <v>f2564b3b-f64a-4df4-9e78-f1a994736e35</v>
      </c>
      <c r="Z458" s="16" t="s">
        <v>4358</v>
      </c>
      <c r="AA458" s="16" t="str">
        <f>IF(ISERROR(VLOOKUP($AC458,costing!$A:$BP,3,FALSE)),"",(VLOOKUP($AC458,costing!$A:$BP,3,FALSE)))</f>
        <v>CO002004000000000000000000000000000000</v>
      </c>
      <c r="AB458" s="16" t="str">
        <f>IF(ISERROR(VLOOKUP($AC458,costing!$A:$BP,35,FALSE)),"",(VLOOKUP($AC458,costing!$A:$BP,35,FALSE)))</f>
        <v>47c7ba65-c270-4a7f-91ba-3842eb629ddf</v>
      </c>
      <c r="AC458" s="16" t="s">
        <v>4368</v>
      </c>
    </row>
    <row r="459" spans="1:29" x14ac:dyDescent="0.2">
      <c r="A459" s="184"/>
      <c r="B459" s="184">
        <v>11</v>
      </c>
      <c r="C459" s="184">
        <v>10</v>
      </c>
      <c r="D459" s="184">
        <f t="shared" si="25"/>
        <v>5015</v>
      </c>
      <c r="E459" s="184">
        <v>1090</v>
      </c>
      <c r="F459" s="184" t="s">
        <v>662</v>
      </c>
      <c r="G459" s="16" t="s">
        <v>15</v>
      </c>
      <c r="H459" s="16" t="s">
        <v>26</v>
      </c>
      <c r="I459" s="16" t="s">
        <v>29</v>
      </c>
      <c r="J459" s="16" t="s">
        <v>35</v>
      </c>
      <c r="K459" s="16"/>
      <c r="L459" s="16"/>
      <c r="M459" s="16"/>
      <c r="N459" s="16" t="str">
        <f>IF(ISERROR(VLOOKUP($P459,#REF!,4,FALSE)),"",(VLOOKUP($P459,#REF!,4,FALSE)))</f>
        <v/>
      </c>
      <c r="O459" s="16" t="str">
        <f>IF(ISERROR(VLOOKUP($P459,#REF!,34,FALSE)),"",(VLOOKUP($P459,#REF!,34,FALSE)))</f>
        <v/>
      </c>
      <c r="P459" s="16" t="s">
        <v>909</v>
      </c>
      <c r="Q459" s="16" t="e">
        <f>VLOOKUP(C459,'functional class'!B:E,3,FALSE)</f>
        <v>#N/A</v>
      </c>
      <c r="R459" s="16" t="str">
        <f>IF(ISERROR(VLOOKUP($T459,'Funding 5.4'!$A:$BP,3,FALSE)),"",(VLOOKUP($T459,'Funding 5.4'!$A:$BP,3,FALSE)))</f>
        <v>FD001003001002000000000000000000000000</v>
      </c>
      <c r="S459" s="16" t="str">
        <f>IF(ISERROR(VLOOKUP($T459,'Funding 5.4'!$A:$BP,35,FALSE)),"",(VLOOKUP($T459,'Funding 5.4'!$A:$BP,35,FALSE)))</f>
        <v>5692f970-c29c-4044-80d7-1bcdbdd34348</v>
      </c>
      <c r="T459" s="16" t="s">
        <v>1087</v>
      </c>
      <c r="U459" s="16" t="str">
        <f>IF(F459="gains/losses",IF(ISERROR(VLOOKUP(W459,'item gains&amp;losses'!A:EV,3,FALSE)),"",VLOOKUP(W459,'item gains&amp;losses'!A:EV,3,FALSE)),IF(F459="I",IF(ISERROR(VLOOKUP(W459,'item rev'!A:EV,3,FALSE)),"",VLOOKUP(W459,'item rev'!A:EV,3,FALSE)),IF(F459="e",IF(ISERROR(VLOOKUP(W459,'item exp'!A:BQ,3,FALSE)),"",VLOOKUP(W459,'item exp'!A:BQ,3,FALSE)))))</f>
        <v>IE003001024000000000000000000000000000</v>
      </c>
      <c r="V459" s="16" t="str">
        <f>IF($F459="gains/losses",IF(ISERROR(VLOOKUP($W459,'item gains&amp;losses'!$A:$EV,35,FALSE)),"",VLOOKUP($W459,'item gains&amp;losses'!$A:$EV,35,FALSE)),IF($F459="I",IF(ISERROR(VLOOKUP($W459,'item rev'!$A:$EV,34,FALSE)),"",VLOOKUP($W459,'item rev'!$A:$EV,34,FALSE)),IF($F459="e",IF(ISERROR(VLOOKUP($W459,'item exp'!$A:$BQ,35,FALSE)),"",VLOOKUP($W459,'item exp'!$A:$BQ,35,FALSE)))))</f>
        <v>f49ae09e-9f52-4cf6-8973-f932a7e4319c</v>
      </c>
      <c r="W459" s="16" t="str">
        <f>VLOOKUP(E459,'items list'!B:D,3,FALSE)</f>
        <v>Expenditure: Contracted Services - Outsourced Services: Refuse Removal</v>
      </c>
      <c r="X459" s="16" t="str">
        <f>IF(ISERROR(VLOOKUP($Z459,'reg ind'!$A:$AI,3,FALSE)),"",(VLOOKUP($Z459,'reg ind'!$A:$AI,3,FALSE)))</f>
        <v>RX002003001002003003006001000000000000</v>
      </c>
      <c r="Y459" s="16" t="str">
        <f>IF(ISERROR(VLOOKUP($Z459,'reg ind'!$A:$AI,35,FALSE)),"",(VLOOKUP($Z459,'reg ind'!$A:$AI,35,FALSE)))</f>
        <v>f2564b3b-f64a-4df4-9e78-f1a994736e35</v>
      </c>
      <c r="Z459" s="16" t="s">
        <v>4358</v>
      </c>
      <c r="AA459" s="16" t="str">
        <f>IF(ISERROR(VLOOKUP($AC459,costing!$A:$BP,3,FALSE)),"",(VLOOKUP($AC459,costing!$A:$BP,3,FALSE)))</f>
        <v>CO002004000000000000000000000000000000</v>
      </c>
      <c r="AB459" s="16" t="str">
        <f>IF(ISERROR(VLOOKUP($AC459,costing!$A:$BP,35,FALSE)),"",(VLOOKUP($AC459,costing!$A:$BP,35,FALSE)))</f>
        <v>47c7ba65-c270-4a7f-91ba-3842eb629ddf</v>
      </c>
      <c r="AC459" s="16" t="s">
        <v>4368</v>
      </c>
    </row>
    <row r="460" spans="1:29" x14ac:dyDescent="0.2">
      <c r="A460" s="184"/>
      <c r="B460" s="184">
        <v>11</v>
      </c>
      <c r="C460" s="184">
        <v>10</v>
      </c>
      <c r="D460" s="184">
        <f t="shared" si="25"/>
        <v>5015</v>
      </c>
      <c r="E460" s="184">
        <v>1091</v>
      </c>
      <c r="F460" s="184" t="s">
        <v>662</v>
      </c>
      <c r="G460" s="16" t="s">
        <v>15</v>
      </c>
      <c r="H460" s="16" t="s">
        <v>26</v>
      </c>
      <c r="I460" s="16" t="s">
        <v>29</v>
      </c>
      <c r="J460" s="16" t="s">
        <v>35</v>
      </c>
      <c r="K460" s="16"/>
      <c r="L460" s="16"/>
      <c r="M460" s="16"/>
      <c r="N460" s="16" t="str">
        <f>IF(ISERROR(VLOOKUP($P460,#REF!,4,FALSE)),"",(VLOOKUP($P460,#REF!,4,FALSE)))</f>
        <v/>
      </c>
      <c r="O460" s="16" t="str">
        <f>IF(ISERROR(VLOOKUP($P460,#REF!,34,FALSE)),"",(VLOOKUP($P460,#REF!,34,FALSE)))</f>
        <v/>
      </c>
      <c r="P460" s="16" t="s">
        <v>909</v>
      </c>
      <c r="Q460" s="16" t="e">
        <f>VLOOKUP(C460,'functional class'!B:E,3,FALSE)</f>
        <v>#N/A</v>
      </c>
      <c r="R460" s="16" t="str">
        <f>IF(ISERROR(VLOOKUP($T460,'Funding 5.4'!$A:$BP,3,FALSE)),"",(VLOOKUP($T460,'Funding 5.4'!$A:$BP,3,FALSE)))</f>
        <v>FD001003001002000000000000000000000000</v>
      </c>
      <c r="S460" s="16" t="str">
        <f>IF(ISERROR(VLOOKUP($T460,'Funding 5.4'!$A:$BP,35,FALSE)),"",(VLOOKUP($T460,'Funding 5.4'!$A:$BP,35,FALSE)))</f>
        <v>5692f970-c29c-4044-80d7-1bcdbdd34348</v>
      </c>
      <c r="T460" s="16" t="s">
        <v>1087</v>
      </c>
      <c r="U460" s="16" t="str">
        <f>IF(F460="gains/losses",IF(ISERROR(VLOOKUP(W460,'item gains&amp;losses'!A:EV,3,FALSE)),"",VLOOKUP(W460,'item gains&amp;losses'!A:EV,3,FALSE)),IF(F460="I",IF(ISERROR(VLOOKUP(W460,'item rev'!A:EV,3,FALSE)),"",VLOOKUP(W460,'item rev'!A:EV,3,FALSE)),IF(F460="e",IF(ISERROR(VLOOKUP(W460,'item exp'!A:BQ,3,FALSE)),"",VLOOKUP(W460,'item exp'!A:BQ,3,FALSE)))))</f>
        <v>IE003001025000000000000000000000000000</v>
      </c>
      <c r="V460" s="16" t="str">
        <f>IF($F460="gains/losses",IF(ISERROR(VLOOKUP($W460,'item gains&amp;losses'!$A:$EV,35,FALSE)),"",VLOOKUP($W460,'item gains&amp;losses'!$A:$EV,35,FALSE)),IF($F460="I",IF(ISERROR(VLOOKUP($W460,'item rev'!$A:$EV,34,FALSE)),"",VLOOKUP($W460,'item rev'!$A:$EV,34,FALSE)),IF($F460="e",IF(ISERROR(VLOOKUP($W460,'item exp'!$A:$BQ,35,FALSE)),"",VLOOKUP($W460,'item exp'!$A:$BQ,35,FALSE)))))</f>
        <v>cf058bdb-7525-475c-afb7-723d7aebce30</v>
      </c>
      <c r="W460" s="16" t="str">
        <f>VLOOKUP(E460,'items list'!B:D,3,FALSE)</f>
        <v>Expenditure: Contracted Services - Outsourced Services: Removal of Structures and Illegal Signs</v>
      </c>
      <c r="X460" s="16" t="str">
        <f>IF(ISERROR(VLOOKUP($Z460,'reg ind'!$A:$AI,3,FALSE)),"",(VLOOKUP($Z460,'reg ind'!$A:$AI,3,FALSE)))</f>
        <v>RX002003001002003003006001000000000000</v>
      </c>
      <c r="Y460" s="16" t="str">
        <f>IF(ISERROR(VLOOKUP($Z460,'reg ind'!$A:$AI,35,FALSE)),"",(VLOOKUP($Z460,'reg ind'!$A:$AI,35,FALSE)))</f>
        <v>f2564b3b-f64a-4df4-9e78-f1a994736e35</v>
      </c>
      <c r="Z460" s="16" t="s">
        <v>4358</v>
      </c>
      <c r="AA460" s="16" t="str">
        <f>IF(ISERROR(VLOOKUP($AC460,costing!$A:$BP,3,FALSE)),"",(VLOOKUP($AC460,costing!$A:$BP,3,FALSE)))</f>
        <v>CO002004000000000000000000000000000000</v>
      </c>
      <c r="AB460" s="16" t="str">
        <f>IF(ISERROR(VLOOKUP($AC460,costing!$A:$BP,35,FALSE)),"",(VLOOKUP($AC460,costing!$A:$BP,35,FALSE)))</f>
        <v>47c7ba65-c270-4a7f-91ba-3842eb629ddf</v>
      </c>
      <c r="AC460" s="16" t="s">
        <v>4368</v>
      </c>
    </row>
    <row r="461" spans="1:29" x14ac:dyDescent="0.2">
      <c r="A461" s="184"/>
      <c r="B461" s="184">
        <v>11</v>
      </c>
      <c r="C461" s="184">
        <v>10</v>
      </c>
      <c r="D461" s="184">
        <f t="shared" si="25"/>
        <v>5015</v>
      </c>
      <c r="E461" s="184">
        <v>1092</v>
      </c>
      <c r="F461" s="184" t="s">
        <v>662</v>
      </c>
      <c r="G461" s="16" t="s">
        <v>15</v>
      </c>
      <c r="H461" s="16" t="s">
        <v>26</v>
      </c>
      <c r="I461" s="16" t="s">
        <v>29</v>
      </c>
      <c r="J461" s="16" t="s">
        <v>35</v>
      </c>
      <c r="K461" s="16"/>
      <c r="L461" s="16"/>
      <c r="M461" s="16"/>
      <c r="N461" s="16" t="str">
        <f>IF(ISERROR(VLOOKUP($P461,#REF!,4,FALSE)),"",(VLOOKUP($P461,#REF!,4,FALSE)))</f>
        <v/>
      </c>
      <c r="O461" s="16" t="str">
        <f>IF(ISERROR(VLOOKUP($P461,#REF!,34,FALSE)),"",(VLOOKUP($P461,#REF!,34,FALSE)))</f>
        <v/>
      </c>
      <c r="P461" s="16" t="s">
        <v>909</v>
      </c>
      <c r="Q461" s="16" t="e">
        <f>VLOOKUP(C461,'functional class'!B:E,3,FALSE)</f>
        <v>#N/A</v>
      </c>
      <c r="R461" s="16" t="str">
        <f>IF(ISERROR(VLOOKUP($T461,'Funding 5.4'!$A:$BP,3,FALSE)),"",(VLOOKUP($T461,'Funding 5.4'!$A:$BP,3,FALSE)))</f>
        <v>FD001003001002000000000000000000000000</v>
      </c>
      <c r="S461" s="16" t="str">
        <f>IF(ISERROR(VLOOKUP($T461,'Funding 5.4'!$A:$BP,35,FALSE)),"",(VLOOKUP($T461,'Funding 5.4'!$A:$BP,35,FALSE)))</f>
        <v>5692f970-c29c-4044-80d7-1bcdbdd34348</v>
      </c>
      <c r="T461" s="16" t="s">
        <v>1087</v>
      </c>
      <c r="U461" s="16" t="str">
        <f>IF(F461="gains/losses",IF(ISERROR(VLOOKUP(W461,'item gains&amp;losses'!A:EV,3,FALSE)),"",VLOOKUP(W461,'item gains&amp;losses'!A:EV,3,FALSE)),IF(F461="I",IF(ISERROR(VLOOKUP(W461,'item rev'!A:EV,3,FALSE)),"",VLOOKUP(W461,'item rev'!A:EV,3,FALSE)),IF(F461="e",IF(ISERROR(VLOOKUP(W461,'item exp'!A:BQ,3,FALSE)),"",VLOOKUP(W461,'item exp'!A:BQ,3,FALSE)))))</f>
        <v>IE003001026000000000000000000000000000</v>
      </c>
      <c r="V461" s="16" t="str">
        <f>IF($F461="gains/losses",IF(ISERROR(VLOOKUP($W461,'item gains&amp;losses'!$A:$EV,35,FALSE)),"",VLOOKUP($W461,'item gains&amp;losses'!$A:$EV,35,FALSE)),IF($F461="I",IF(ISERROR(VLOOKUP($W461,'item rev'!$A:$EV,34,FALSE)),"",VLOOKUP($W461,'item rev'!$A:$EV,34,FALSE)),IF($F461="e",IF(ISERROR(VLOOKUP($W461,'item exp'!$A:$BQ,35,FALSE)),"",VLOOKUP($W461,'item exp'!$A:$BQ,35,FALSE)))))</f>
        <v>92d9edb3-9bfa-4174-b79a-8f16c663485f</v>
      </c>
      <c r="W461" s="16" t="str">
        <f>VLOOKUP(E461,'items list'!B:D,3,FALSE)</f>
        <v>Expenditure: Contracted Services - Outsourced Services: Researcher</v>
      </c>
      <c r="X461" s="16" t="str">
        <f>IF(ISERROR(VLOOKUP($Z461,'reg ind'!$A:$AI,3,FALSE)),"",(VLOOKUP($Z461,'reg ind'!$A:$AI,3,FALSE)))</f>
        <v>RX002003001002003003006001000000000000</v>
      </c>
      <c r="Y461" s="16" t="str">
        <f>IF(ISERROR(VLOOKUP($Z461,'reg ind'!$A:$AI,35,FALSE)),"",(VLOOKUP($Z461,'reg ind'!$A:$AI,35,FALSE)))</f>
        <v>f2564b3b-f64a-4df4-9e78-f1a994736e35</v>
      </c>
      <c r="Z461" s="16" t="s">
        <v>4358</v>
      </c>
      <c r="AA461" s="16" t="str">
        <f>IF(ISERROR(VLOOKUP($AC461,costing!$A:$BP,3,FALSE)),"",(VLOOKUP($AC461,costing!$A:$BP,3,FALSE)))</f>
        <v>CO002004000000000000000000000000000000</v>
      </c>
      <c r="AB461" s="16" t="str">
        <f>IF(ISERROR(VLOOKUP($AC461,costing!$A:$BP,35,FALSE)),"",(VLOOKUP($AC461,costing!$A:$BP,35,FALSE)))</f>
        <v>47c7ba65-c270-4a7f-91ba-3842eb629ddf</v>
      </c>
      <c r="AC461" s="16" t="s">
        <v>4368</v>
      </c>
    </row>
    <row r="462" spans="1:29" x14ac:dyDescent="0.2">
      <c r="A462" s="184"/>
      <c r="B462" s="184">
        <v>11</v>
      </c>
      <c r="C462" s="184">
        <v>10</v>
      </c>
      <c r="D462" s="184">
        <f t="shared" si="25"/>
        <v>5015</v>
      </c>
      <c r="E462" s="184">
        <v>1093</v>
      </c>
      <c r="F462" s="184" t="s">
        <v>662</v>
      </c>
      <c r="G462" s="16" t="s">
        <v>15</v>
      </c>
      <c r="H462" s="16" t="s">
        <v>26</v>
      </c>
      <c r="I462" s="16" t="s">
        <v>29</v>
      </c>
      <c r="J462" s="16" t="s">
        <v>35</v>
      </c>
      <c r="K462" s="16"/>
      <c r="L462" s="16"/>
      <c r="M462" s="16"/>
      <c r="N462" s="16" t="str">
        <f>IF(ISERROR(VLOOKUP($P462,#REF!,4,FALSE)),"",(VLOOKUP($P462,#REF!,4,FALSE)))</f>
        <v/>
      </c>
      <c r="O462" s="16" t="str">
        <f>IF(ISERROR(VLOOKUP($P462,#REF!,34,FALSE)),"",(VLOOKUP($P462,#REF!,34,FALSE)))</f>
        <v/>
      </c>
      <c r="P462" s="16" t="s">
        <v>909</v>
      </c>
      <c r="Q462" s="16" t="e">
        <f>VLOOKUP(C462,'functional class'!B:E,3,FALSE)</f>
        <v>#N/A</v>
      </c>
      <c r="R462" s="16" t="str">
        <f>IF(ISERROR(VLOOKUP($T462,'Funding 5.4'!$A:$BP,3,FALSE)),"",(VLOOKUP($T462,'Funding 5.4'!$A:$BP,3,FALSE)))</f>
        <v>FD001003001002000000000000000000000000</v>
      </c>
      <c r="S462" s="16" t="str">
        <f>IF(ISERROR(VLOOKUP($T462,'Funding 5.4'!$A:$BP,35,FALSE)),"",(VLOOKUP($T462,'Funding 5.4'!$A:$BP,35,FALSE)))</f>
        <v>5692f970-c29c-4044-80d7-1bcdbdd34348</v>
      </c>
      <c r="T462" s="16" t="s">
        <v>1087</v>
      </c>
      <c r="U462" s="16" t="str">
        <f>IF(F462="gains/losses",IF(ISERROR(VLOOKUP(W462,'item gains&amp;losses'!A:EV,3,FALSE)),"",VLOOKUP(W462,'item gains&amp;losses'!A:EV,3,FALSE)),IF(F462="I",IF(ISERROR(VLOOKUP(W462,'item rev'!A:EV,3,FALSE)),"",VLOOKUP(W462,'item rev'!A:EV,3,FALSE)),IF(F462="e",IF(ISERROR(VLOOKUP(W462,'item exp'!A:BQ,3,FALSE)),"",VLOOKUP(W462,'item exp'!A:BQ,3,FALSE)))))</f>
        <v>IE003001027000000000000000000000000000</v>
      </c>
      <c r="V462" s="16" t="str">
        <f>IF($F462="gains/losses",IF(ISERROR(VLOOKUP($W462,'item gains&amp;losses'!$A:$EV,35,FALSE)),"",VLOOKUP($W462,'item gains&amp;losses'!$A:$EV,35,FALSE)),IF($F462="I",IF(ISERROR(VLOOKUP($W462,'item rev'!$A:$EV,34,FALSE)),"",VLOOKUP($W462,'item rev'!$A:$EV,34,FALSE)),IF($F462="e",IF(ISERROR(VLOOKUP($W462,'item exp'!$A:$BQ,35,FALSE)),"",VLOOKUP($W462,'item exp'!$A:$BQ,35,FALSE)))))</f>
        <v>a8fa065e-1a74-43c7-b5f4-1a46f1d6199d</v>
      </c>
      <c r="W462" s="16" t="str">
        <f>VLOOKUP(E462,'items list'!B:D,3,FALSE)</f>
        <v>Expenditure: Contracted Services - Outsourced Services: Security Services</v>
      </c>
      <c r="X462" s="16" t="str">
        <f>IF(ISERROR(VLOOKUP($Z462,'reg ind'!$A:$AI,3,FALSE)),"",(VLOOKUP($Z462,'reg ind'!$A:$AI,3,FALSE)))</f>
        <v>RX002003001002003003006001000000000000</v>
      </c>
      <c r="Y462" s="16" t="str">
        <f>IF(ISERROR(VLOOKUP($Z462,'reg ind'!$A:$AI,35,FALSE)),"",(VLOOKUP($Z462,'reg ind'!$A:$AI,35,FALSE)))</f>
        <v>f2564b3b-f64a-4df4-9e78-f1a994736e35</v>
      </c>
      <c r="Z462" s="16" t="s">
        <v>4358</v>
      </c>
      <c r="AA462" s="16" t="str">
        <f>IF(ISERROR(VLOOKUP($AC462,costing!$A:$BP,3,FALSE)),"",(VLOOKUP($AC462,costing!$A:$BP,3,FALSE)))</f>
        <v>CO002004000000000000000000000000000000</v>
      </c>
      <c r="AB462" s="16" t="str">
        <f>IF(ISERROR(VLOOKUP($AC462,costing!$A:$BP,35,FALSE)),"",(VLOOKUP($AC462,costing!$A:$BP,35,FALSE)))</f>
        <v>47c7ba65-c270-4a7f-91ba-3842eb629ddf</v>
      </c>
      <c r="AC462" s="16" t="s">
        <v>4368</v>
      </c>
    </row>
    <row r="463" spans="1:29" x14ac:dyDescent="0.2">
      <c r="A463" s="184"/>
      <c r="B463" s="184">
        <v>11</v>
      </c>
      <c r="C463" s="184">
        <v>10</v>
      </c>
      <c r="D463" s="184">
        <f t="shared" si="25"/>
        <v>5015</v>
      </c>
      <c r="E463" s="184">
        <v>1094</v>
      </c>
      <c r="F463" s="184" t="s">
        <v>662</v>
      </c>
      <c r="G463" s="16" t="s">
        <v>15</v>
      </c>
      <c r="H463" s="16" t="s">
        <v>26</v>
      </c>
      <c r="I463" s="16" t="s">
        <v>29</v>
      </c>
      <c r="J463" s="16" t="s">
        <v>35</v>
      </c>
      <c r="K463" s="16"/>
      <c r="L463" s="16"/>
      <c r="M463" s="16"/>
      <c r="N463" s="16" t="str">
        <f>IF(ISERROR(VLOOKUP($P463,#REF!,4,FALSE)),"",(VLOOKUP($P463,#REF!,4,FALSE)))</f>
        <v/>
      </c>
      <c r="O463" s="16" t="str">
        <f>IF(ISERROR(VLOOKUP($P463,#REF!,34,FALSE)),"",(VLOOKUP($P463,#REF!,34,FALSE)))</f>
        <v/>
      </c>
      <c r="P463" s="16" t="s">
        <v>909</v>
      </c>
      <c r="Q463" s="16" t="e">
        <f>VLOOKUP(C463,'functional class'!B:E,3,FALSE)</f>
        <v>#N/A</v>
      </c>
      <c r="R463" s="16" t="str">
        <f>IF(ISERROR(VLOOKUP($T463,'Funding 5.4'!$A:$BP,3,FALSE)),"",(VLOOKUP($T463,'Funding 5.4'!$A:$BP,3,FALSE)))</f>
        <v>FD001003001002000000000000000000000000</v>
      </c>
      <c r="S463" s="16" t="str">
        <f>IF(ISERROR(VLOOKUP($T463,'Funding 5.4'!$A:$BP,35,FALSE)),"",(VLOOKUP($T463,'Funding 5.4'!$A:$BP,35,FALSE)))</f>
        <v>5692f970-c29c-4044-80d7-1bcdbdd34348</v>
      </c>
      <c r="T463" s="16" t="s">
        <v>1087</v>
      </c>
      <c r="U463" s="16" t="str">
        <f>IF(F463="gains/losses",IF(ISERROR(VLOOKUP(W463,'item gains&amp;losses'!A:EV,3,FALSE)),"",VLOOKUP(W463,'item gains&amp;losses'!A:EV,3,FALSE)),IF(F463="I",IF(ISERROR(VLOOKUP(W463,'item rev'!A:EV,3,FALSE)),"",VLOOKUP(W463,'item rev'!A:EV,3,FALSE)),IF(F463="e",IF(ISERROR(VLOOKUP(W463,'item exp'!A:BQ,3,FALSE)),"",VLOOKUP(W463,'item exp'!A:BQ,3,FALSE)))))</f>
        <v>IE003001028000000000000000000000000000</v>
      </c>
      <c r="V463" s="16" t="str">
        <f>IF($F463="gains/losses",IF(ISERROR(VLOOKUP($W463,'item gains&amp;losses'!$A:$EV,35,FALSE)),"",VLOOKUP($W463,'item gains&amp;losses'!$A:$EV,35,FALSE)),IF($F463="I",IF(ISERROR(VLOOKUP($W463,'item rev'!$A:$EV,34,FALSE)),"",VLOOKUP($W463,'item rev'!$A:$EV,34,FALSE)),IF($F463="e",IF(ISERROR(VLOOKUP($W463,'item exp'!$A:$BQ,35,FALSE)),"",VLOOKUP($W463,'item exp'!$A:$BQ,35,FALSE)))))</f>
        <v>996ee29d-2d98-4925-b255-2fdcf918f375</v>
      </c>
      <c r="W463" s="16" t="str">
        <f>VLOOKUP(E463,'items list'!B:D,3,FALSE)</f>
        <v>Expenditure: Contracted Services - Outsourced Services: Sewerage Services</v>
      </c>
      <c r="X463" s="16" t="str">
        <f>IF(ISERROR(VLOOKUP($Z463,'reg ind'!$A:$AI,3,FALSE)),"",(VLOOKUP($Z463,'reg ind'!$A:$AI,3,FALSE)))</f>
        <v>RX002003001002003003006001000000000000</v>
      </c>
      <c r="Y463" s="16" t="str">
        <f>IF(ISERROR(VLOOKUP($Z463,'reg ind'!$A:$AI,35,FALSE)),"",(VLOOKUP($Z463,'reg ind'!$A:$AI,35,FALSE)))</f>
        <v>f2564b3b-f64a-4df4-9e78-f1a994736e35</v>
      </c>
      <c r="Z463" s="16" t="s">
        <v>4358</v>
      </c>
      <c r="AA463" s="16" t="str">
        <f>IF(ISERROR(VLOOKUP($AC463,costing!$A:$BP,3,FALSE)),"",(VLOOKUP($AC463,costing!$A:$BP,3,FALSE)))</f>
        <v>CO002004000000000000000000000000000000</v>
      </c>
      <c r="AB463" s="16" t="str">
        <f>IF(ISERROR(VLOOKUP($AC463,costing!$A:$BP,35,FALSE)),"",(VLOOKUP($AC463,costing!$A:$BP,35,FALSE)))</f>
        <v>47c7ba65-c270-4a7f-91ba-3842eb629ddf</v>
      </c>
      <c r="AC463" s="16" t="s">
        <v>4368</v>
      </c>
    </row>
    <row r="464" spans="1:29" x14ac:dyDescent="0.2">
      <c r="A464" s="184"/>
      <c r="B464" s="184">
        <v>11</v>
      </c>
      <c r="C464" s="184">
        <v>10</v>
      </c>
      <c r="D464" s="184">
        <f t="shared" si="25"/>
        <v>5015</v>
      </c>
      <c r="E464" s="184">
        <v>1095</v>
      </c>
      <c r="F464" s="184" t="s">
        <v>662</v>
      </c>
      <c r="G464" s="16" t="s">
        <v>15</v>
      </c>
      <c r="H464" s="16" t="s">
        <v>26</v>
      </c>
      <c r="I464" s="16" t="s">
        <v>29</v>
      </c>
      <c r="J464" s="16" t="s">
        <v>35</v>
      </c>
      <c r="K464" s="16"/>
      <c r="L464" s="16"/>
      <c r="M464" s="16"/>
      <c r="N464" s="16" t="str">
        <f>IF(ISERROR(VLOOKUP($P464,#REF!,4,FALSE)),"",(VLOOKUP($P464,#REF!,4,FALSE)))</f>
        <v/>
      </c>
      <c r="O464" s="16" t="str">
        <f>IF(ISERROR(VLOOKUP($P464,#REF!,34,FALSE)),"",(VLOOKUP($P464,#REF!,34,FALSE)))</f>
        <v/>
      </c>
      <c r="P464" s="16" t="s">
        <v>909</v>
      </c>
      <c r="Q464" s="16" t="e">
        <f>VLOOKUP(C464,'functional class'!B:E,3,FALSE)</f>
        <v>#N/A</v>
      </c>
      <c r="R464" s="16" t="str">
        <f>IF(ISERROR(VLOOKUP($T464,'Funding 5.4'!$A:$BP,3,FALSE)),"",(VLOOKUP($T464,'Funding 5.4'!$A:$BP,3,FALSE)))</f>
        <v>FD001003001002000000000000000000000000</v>
      </c>
      <c r="S464" s="16" t="str">
        <f>IF(ISERROR(VLOOKUP($T464,'Funding 5.4'!$A:$BP,35,FALSE)),"",(VLOOKUP($T464,'Funding 5.4'!$A:$BP,35,FALSE)))</f>
        <v>5692f970-c29c-4044-80d7-1bcdbdd34348</v>
      </c>
      <c r="T464" s="16" t="s">
        <v>1087</v>
      </c>
      <c r="U464" s="16" t="str">
        <f>IF(F464="gains/losses",IF(ISERROR(VLOOKUP(W464,'item gains&amp;losses'!A:EV,3,FALSE)),"",VLOOKUP(W464,'item gains&amp;losses'!A:EV,3,FALSE)),IF(F464="I",IF(ISERROR(VLOOKUP(W464,'item rev'!A:EV,3,FALSE)),"",VLOOKUP(W464,'item rev'!A:EV,3,FALSE)),IF(F464="e",IF(ISERROR(VLOOKUP(W464,'item exp'!A:BQ,3,FALSE)),"",VLOOKUP(W464,'item exp'!A:BQ,3,FALSE)))))</f>
        <v>IE003001029000000000000000000000000000</v>
      </c>
      <c r="V464" s="16" t="str">
        <f>IF($F464="gains/losses",IF(ISERROR(VLOOKUP($W464,'item gains&amp;losses'!$A:$EV,35,FALSE)),"",VLOOKUP($W464,'item gains&amp;losses'!$A:$EV,35,FALSE)),IF($F464="I",IF(ISERROR(VLOOKUP($W464,'item rev'!$A:$EV,34,FALSE)),"",VLOOKUP($W464,'item rev'!$A:$EV,34,FALSE)),IF($F464="e",IF(ISERROR(VLOOKUP($W464,'item exp'!$A:$BQ,35,FALSE)),"",VLOOKUP($W464,'item exp'!$A:$BQ,35,FALSE)))))</f>
        <v>101ccf89-efaf-4194-bb4b-50af3bde1702</v>
      </c>
      <c r="W464" s="16" t="str">
        <f>VLOOKUP(E464,'items list'!B:D,3,FALSE)</f>
        <v>Expenditure: Contracted Services - Outsourced Services: Swimming Supervision</v>
      </c>
      <c r="X464" s="16" t="str">
        <f>IF(ISERROR(VLOOKUP($Z464,'reg ind'!$A:$AI,3,FALSE)),"",(VLOOKUP($Z464,'reg ind'!$A:$AI,3,FALSE)))</f>
        <v>RX002003001002003003006001000000000000</v>
      </c>
      <c r="Y464" s="16" t="str">
        <f>IF(ISERROR(VLOOKUP($Z464,'reg ind'!$A:$AI,35,FALSE)),"",(VLOOKUP($Z464,'reg ind'!$A:$AI,35,FALSE)))</f>
        <v>f2564b3b-f64a-4df4-9e78-f1a994736e35</v>
      </c>
      <c r="Z464" s="16" t="s">
        <v>4358</v>
      </c>
      <c r="AA464" s="16" t="str">
        <f>IF(ISERROR(VLOOKUP($AC464,costing!$A:$BP,3,FALSE)),"",(VLOOKUP($AC464,costing!$A:$BP,3,FALSE)))</f>
        <v>CO002004000000000000000000000000000000</v>
      </c>
      <c r="AB464" s="16" t="str">
        <f>IF(ISERROR(VLOOKUP($AC464,costing!$A:$BP,35,FALSE)),"",(VLOOKUP($AC464,costing!$A:$BP,35,FALSE)))</f>
        <v>47c7ba65-c270-4a7f-91ba-3842eb629ddf</v>
      </c>
      <c r="AC464" s="16" t="s">
        <v>4368</v>
      </c>
    </row>
    <row r="465" spans="1:29" x14ac:dyDescent="0.2">
      <c r="A465" s="184"/>
      <c r="B465" s="184">
        <v>11</v>
      </c>
      <c r="C465" s="184">
        <v>10</v>
      </c>
      <c r="D465" s="184">
        <f t="shared" si="25"/>
        <v>5015</v>
      </c>
      <c r="E465" s="184">
        <v>1096</v>
      </c>
      <c r="F465" s="184" t="s">
        <v>662</v>
      </c>
      <c r="G465" s="16" t="s">
        <v>15</v>
      </c>
      <c r="H465" s="16" t="s">
        <v>26</v>
      </c>
      <c r="I465" s="16" t="s">
        <v>29</v>
      </c>
      <c r="J465" s="16" t="s">
        <v>35</v>
      </c>
      <c r="K465" s="16"/>
      <c r="L465" s="16"/>
      <c r="M465" s="16"/>
      <c r="N465" s="16" t="str">
        <f>IF(ISERROR(VLOOKUP($P465,#REF!,4,FALSE)),"",(VLOOKUP($P465,#REF!,4,FALSE)))</f>
        <v/>
      </c>
      <c r="O465" s="16" t="str">
        <f>IF(ISERROR(VLOOKUP($P465,#REF!,34,FALSE)),"",(VLOOKUP($P465,#REF!,34,FALSE)))</f>
        <v/>
      </c>
      <c r="P465" s="16" t="s">
        <v>909</v>
      </c>
      <c r="Q465" s="16" t="e">
        <f>VLOOKUP(C465,'functional class'!B:E,3,FALSE)</f>
        <v>#N/A</v>
      </c>
      <c r="R465" s="16" t="str">
        <f>IF(ISERROR(VLOOKUP($T465,'Funding 5.4'!$A:$BP,3,FALSE)),"",(VLOOKUP($T465,'Funding 5.4'!$A:$BP,3,FALSE)))</f>
        <v>FD001003001002000000000000000000000000</v>
      </c>
      <c r="S465" s="16" t="str">
        <f>IF(ISERROR(VLOOKUP($T465,'Funding 5.4'!$A:$BP,35,FALSE)),"",(VLOOKUP($T465,'Funding 5.4'!$A:$BP,35,FALSE)))</f>
        <v>5692f970-c29c-4044-80d7-1bcdbdd34348</v>
      </c>
      <c r="T465" s="16" t="s">
        <v>1087</v>
      </c>
      <c r="U465" s="16" t="str">
        <f>IF(F465="gains/losses",IF(ISERROR(VLOOKUP(W465,'item gains&amp;losses'!A:EV,3,FALSE)),"",VLOOKUP(W465,'item gains&amp;losses'!A:EV,3,FALSE)),IF(F465="I",IF(ISERROR(VLOOKUP(W465,'item rev'!A:EV,3,FALSE)),"",VLOOKUP(W465,'item rev'!A:EV,3,FALSE)),IF(F465="e",IF(ISERROR(VLOOKUP(W465,'item exp'!A:BQ,3,FALSE)),"",VLOOKUP(W465,'item exp'!A:BQ,3,FALSE)))))</f>
        <v>IE003001030000000000000000000000000000</v>
      </c>
      <c r="V465" s="16" t="str">
        <f>IF($F465="gains/losses",IF(ISERROR(VLOOKUP($W465,'item gains&amp;losses'!$A:$EV,35,FALSE)),"",VLOOKUP($W465,'item gains&amp;losses'!$A:$EV,35,FALSE)),IF($F465="I",IF(ISERROR(VLOOKUP($W465,'item rev'!$A:$EV,34,FALSE)),"",VLOOKUP($W465,'item rev'!$A:$EV,34,FALSE)),IF($F465="e",IF(ISERROR(VLOOKUP($W465,'item exp'!$A:$BQ,35,FALSE)),"",VLOOKUP($W465,'item exp'!$A:$BQ,35,FALSE)))))</f>
        <v>fb0b297f-ed55-4f0f-8ab9-d14ff16b6fe0</v>
      </c>
      <c r="W465" s="16" t="str">
        <f>VLOOKUP(E465,'items list'!B:D,3,FALSE)</f>
        <v>Expenditure: Contracted Services - Outsourced Services: Translators, Scribes and Editors</v>
      </c>
      <c r="X465" s="16" t="str">
        <f>IF(ISERROR(VLOOKUP($Z465,'reg ind'!$A:$AI,3,FALSE)),"",(VLOOKUP($Z465,'reg ind'!$A:$AI,3,FALSE)))</f>
        <v>RX002003001002003003006001000000000000</v>
      </c>
      <c r="Y465" s="16" t="str">
        <f>IF(ISERROR(VLOOKUP($Z465,'reg ind'!$A:$AI,35,FALSE)),"",(VLOOKUP($Z465,'reg ind'!$A:$AI,35,FALSE)))</f>
        <v>f2564b3b-f64a-4df4-9e78-f1a994736e35</v>
      </c>
      <c r="Z465" s="16" t="s">
        <v>4358</v>
      </c>
      <c r="AA465" s="16" t="str">
        <f>IF(ISERROR(VLOOKUP($AC465,costing!$A:$BP,3,FALSE)),"",(VLOOKUP($AC465,costing!$A:$BP,3,FALSE)))</f>
        <v>CO002004000000000000000000000000000000</v>
      </c>
      <c r="AB465" s="16" t="str">
        <f>IF(ISERROR(VLOOKUP($AC465,costing!$A:$BP,35,FALSE)),"",(VLOOKUP($AC465,costing!$A:$BP,35,FALSE)))</f>
        <v>47c7ba65-c270-4a7f-91ba-3842eb629ddf</v>
      </c>
      <c r="AC465" s="16" t="s">
        <v>4368</v>
      </c>
    </row>
    <row r="466" spans="1:29" x14ac:dyDescent="0.2">
      <c r="A466" s="184"/>
      <c r="B466" s="184">
        <v>11</v>
      </c>
      <c r="C466" s="184">
        <v>10</v>
      </c>
      <c r="D466" s="184">
        <f t="shared" si="25"/>
        <v>5015</v>
      </c>
      <c r="E466" s="184">
        <v>1097</v>
      </c>
      <c r="F466" s="184" t="s">
        <v>662</v>
      </c>
      <c r="G466" s="16" t="s">
        <v>15</v>
      </c>
      <c r="H466" s="16" t="s">
        <v>26</v>
      </c>
      <c r="I466" s="16" t="s">
        <v>29</v>
      </c>
      <c r="J466" s="16" t="s">
        <v>35</v>
      </c>
      <c r="K466" s="16"/>
      <c r="L466" s="16"/>
      <c r="M466" s="16"/>
      <c r="N466" s="16" t="str">
        <f>IF(ISERROR(VLOOKUP($P466,#REF!,4,FALSE)),"",(VLOOKUP($P466,#REF!,4,FALSE)))</f>
        <v/>
      </c>
      <c r="O466" s="16" t="str">
        <f>IF(ISERROR(VLOOKUP($P466,#REF!,34,FALSE)),"",(VLOOKUP($P466,#REF!,34,FALSE)))</f>
        <v/>
      </c>
      <c r="P466" s="16" t="s">
        <v>909</v>
      </c>
      <c r="Q466" s="16" t="e">
        <f>VLOOKUP(C466,'functional class'!B:E,3,FALSE)</f>
        <v>#N/A</v>
      </c>
      <c r="R466" s="16" t="str">
        <f>IF(ISERROR(VLOOKUP($T466,'Funding 5.4'!$A:$BP,3,FALSE)),"",(VLOOKUP($T466,'Funding 5.4'!$A:$BP,3,FALSE)))</f>
        <v>FD001003001002000000000000000000000000</v>
      </c>
      <c r="S466" s="16" t="str">
        <f>IF(ISERROR(VLOOKUP($T466,'Funding 5.4'!$A:$BP,35,FALSE)),"",(VLOOKUP($T466,'Funding 5.4'!$A:$BP,35,FALSE)))</f>
        <v>5692f970-c29c-4044-80d7-1bcdbdd34348</v>
      </c>
      <c r="T466" s="16" t="s">
        <v>1087</v>
      </c>
      <c r="U466" s="16" t="str">
        <f>IF(F466="gains/losses",IF(ISERROR(VLOOKUP(W466,'item gains&amp;losses'!A:EV,3,FALSE)),"",VLOOKUP(W466,'item gains&amp;losses'!A:EV,3,FALSE)),IF(F466="I",IF(ISERROR(VLOOKUP(W466,'item rev'!A:EV,3,FALSE)),"",VLOOKUP(W466,'item rev'!A:EV,3,FALSE)),IF(F466="e",IF(ISERROR(VLOOKUP(W466,'item exp'!A:BQ,3,FALSE)),"",VLOOKUP(W466,'item exp'!A:BQ,3,FALSE)))))</f>
        <v>IE003001031000000000000000000000000000</v>
      </c>
      <c r="V466" s="16" t="str">
        <f>IF($F466="gains/losses",IF(ISERROR(VLOOKUP($W466,'item gains&amp;losses'!$A:$EV,35,FALSE)),"",VLOOKUP($W466,'item gains&amp;losses'!$A:$EV,35,FALSE)),IF($F466="I",IF(ISERROR(VLOOKUP($W466,'item rev'!$A:$EV,34,FALSE)),"",VLOOKUP($W466,'item rev'!$A:$EV,34,FALSE)),IF($F466="e",IF(ISERROR(VLOOKUP($W466,'item exp'!$A:$BQ,35,FALSE)),"",VLOOKUP($W466,'item exp'!$A:$BQ,35,FALSE)))))</f>
        <v>110c2de1-e47f-4faf-9924-9a2098cd8570</v>
      </c>
      <c r="W466" s="16" t="str">
        <f>VLOOKUP(E466,'items list'!B:D,3,FALSE)</f>
        <v>Expenditure: Contracted Services - Outsourced Services: Traffic Fines Management</v>
      </c>
      <c r="X466" s="16" t="str">
        <f>IF(ISERROR(VLOOKUP($Z466,'reg ind'!$A:$AI,3,FALSE)),"",(VLOOKUP($Z466,'reg ind'!$A:$AI,3,FALSE)))</f>
        <v>RX002003001002003003006001000000000000</v>
      </c>
      <c r="Y466" s="16" t="str">
        <f>IF(ISERROR(VLOOKUP($Z466,'reg ind'!$A:$AI,35,FALSE)),"",(VLOOKUP($Z466,'reg ind'!$A:$AI,35,FALSE)))</f>
        <v>f2564b3b-f64a-4df4-9e78-f1a994736e35</v>
      </c>
      <c r="Z466" s="16" t="s">
        <v>4358</v>
      </c>
      <c r="AA466" s="16" t="str">
        <f>IF(ISERROR(VLOOKUP($AC466,costing!$A:$BP,3,FALSE)),"",(VLOOKUP($AC466,costing!$A:$BP,3,FALSE)))</f>
        <v>CO002004000000000000000000000000000000</v>
      </c>
      <c r="AB466" s="16" t="str">
        <f>IF(ISERROR(VLOOKUP($AC466,costing!$A:$BP,35,FALSE)),"",(VLOOKUP($AC466,costing!$A:$BP,35,FALSE)))</f>
        <v>47c7ba65-c270-4a7f-91ba-3842eb629ddf</v>
      </c>
      <c r="AC466" s="16" t="s">
        <v>4368</v>
      </c>
    </row>
    <row r="467" spans="1:29" x14ac:dyDescent="0.2">
      <c r="A467" s="184"/>
      <c r="B467" s="184">
        <v>11</v>
      </c>
      <c r="C467" s="184">
        <v>10</v>
      </c>
      <c r="D467" s="184">
        <f t="shared" si="25"/>
        <v>5015</v>
      </c>
      <c r="E467" s="184">
        <v>1098</v>
      </c>
      <c r="F467" s="184" t="s">
        <v>662</v>
      </c>
      <c r="G467" s="16" t="s">
        <v>15</v>
      </c>
      <c r="H467" s="16" t="s">
        <v>26</v>
      </c>
      <c r="I467" s="16" t="s">
        <v>29</v>
      </c>
      <c r="J467" s="16" t="s">
        <v>35</v>
      </c>
      <c r="K467" s="16"/>
      <c r="L467" s="16"/>
      <c r="M467" s="16"/>
      <c r="N467" s="16" t="str">
        <f>IF(ISERROR(VLOOKUP($P467,#REF!,4,FALSE)),"",(VLOOKUP($P467,#REF!,4,FALSE)))</f>
        <v/>
      </c>
      <c r="O467" s="16" t="str">
        <f>IF(ISERROR(VLOOKUP($P467,#REF!,34,FALSE)),"",(VLOOKUP($P467,#REF!,34,FALSE)))</f>
        <v/>
      </c>
      <c r="P467" s="16" t="s">
        <v>909</v>
      </c>
      <c r="Q467" s="16" t="e">
        <f>VLOOKUP(C467,'functional class'!B:E,3,FALSE)</f>
        <v>#N/A</v>
      </c>
      <c r="R467" s="16" t="str">
        <f>IF(ISERROR(VLOOKUP($T467,'Funding 5.4'!$A:$BP,3,FALSE)),"",(VLOOKUP($T467,'Funding 5.4'!$A:$BP,3,FALSE)))</f>
        <v>FD001003001002000000000000000000000000</v>
      </c>
      <c r="S467" s="16" t="str">
        <f>IF(ISERROR(VLOOKUP($T467,'Funding 5.4'!$A:$BP,35,FALSE)),"",(VLOOKUP($T467,'Funding 5.4'!$A:$BP,35,FALSE)))</f>
        <v>5692f970-c29c-4044-80d7-1bcdbdd34348</v>
      </c>
      <c r="T467" s="16" t="s">
        <v>1087</v>
      </c>
      <c r="U467" s="16" t="str">
        <f>IF(F467="gains/losses",IF(ISERROR(VLOOKUP(W467,'item gains&amp;losses'!A:EV,3,FALSE)),"",VLOOKUP(W467,'item gains&amp;losses'!A:EV,3,FALSE)),IF(F467="I",IF(ISERROR(VLOOKUP(W467,'item rev'!A:EV,3,FALSE)),"",VLOOKUP(W467,'item rev'!A:EV,3,FALSE)),IF(F467="e",IF(ISERROR(VLOOKUP(W467,'item exp'!A:BQ,3,FALSE)),"",VLOOKUP(W467,'item exp'!A:BQ,3,FALSE)))))</f>
        <v>IE003001032000000000000000000000000000</v>
      </c>
      <c r="V467" s="16" t="str">
        <f>IF($F467="gains/losses",IF(ISERROR(VLOOKUP($W467,'item gains&amp;losses'!$A:$EV,35,FALSE)),"",VLOOKUP($W467,'item gains&amp;losses'!$A:$EV,35,FALSE)),IF($F467="I",IF(ISERROR(VLOOKUP($W467,'item rev'!$A:$EV,34,FALSE)),"",VLOOKUP($W467,'item rev'!$A:$EV,34,FALSE)),IF($F467="e",IF(ISERROR(VLOOKUP($W467,'item exp'!$A:$BQ,35,FALSE)),"",VLOOKUP($W467,'item exp'!$A:$BQ,35,FALSE)))))</f>
        <v>8295fac9-a9e2-4a6a-8ba4-70b2c428a14c</v>
      </c>
      <c r="W467" s="16" t="str">
        <f>VLOOKUP(E467,'items list'!B:D,3,FALSE)</f>
        <v>Expenditure: Contracted Services - Outsourced Services: Veterinary Services</v>
      </c>
      <c r="X467" s="16" t="str">
        <f>IF(ISERROR(VLOOKUP($Z467,'reg ind'!$A:$AI,3,FALSE)),"",(VLOOKUP($Z467,'reg ind'!$A:$AI,3,FALSE)))</f>
        <v>RX002003001002003003006001000000000000</v>
      </c>
      <c r="Y467" s="16" t="str">
        <f>IF(ISERROR(VLOOKUP($Z467,'reg ind'!$A:$AI,35,FALSE)),"",(VLOOKUP($Z467,'reg ind'!$A:$AI,35,FALSE)))</f>
        <v>f2564b3b-f64a-4df4-9e78-f1a994736e35</v>
      </c>
      <c r="Z467" s="16" t="s">
        <v>4358</v>
      </c>
      <c r="AA467" s="16" t="str">
        <f>IF(ISERROR(VLOOKUP($AC467,costing!$A:$BP,3,FALSE)),"",(VLOOKUP($AC467,costing!$A:$BP,3,FALSE)))</f>
        <v>CO002004000000000000000000000000000000</v>
      </c>
      <c r="AB467" s="16" t="str">
        <f>IF(ISERROR(VLOOKUP($AC467,costing!$A:$BP,35,FALSE)),"",(VLOOKUP($AC467,costing!$A:$BP,35,FALSE)))</f>
        <v>47c7ba65-c270-4a7f-91ba-3842eb629ddf</v>
      </c>
      <c r="AC467" s="16" t="s">
        <v>4368</v>
      </c>
    </row>
    <row r="468" spans="1:29" x14ac:dyDescent="0.2">
      <c r="A468" s="184"/>
      <c r="B468" s="184">
        <v>11</v>
      </c>
      <c r="C468" s="184">
        <v>10</v>
      </c>
      <c r="D468" s="184">
        <f t="shared" si="25"/>
        <v>5016</v>
      </c>
      <c r="E468" s="184">
        <v>1099</v>
      </c>
      <c r="F468" s="184" t="s">
        <v>662</v>
      </c>
      <c r="G468" s="16" t="s">
        <v>15</v>
      </c>
      <c r="H468" s="16" t="s">
        <v>26</v>
      </c>
      <c r="I468" s="16" t="s">
        <v>29</v>
      </c>
      <c r="J468" s="16" t="s">
        <v>35</v>
      </c>
      <c r="K468" s="16"/>
      <c r="L468" s="16"/>
      <c r="M468" s="16"/>
      <c r="N468" s="16" t="str">
        <f>IF(ISERROR(VLOOKUP($P468,#REF!,4,FALSE)),"",(VLOOKUP($P468,#REF!,4,FALSE)))</f>
        <v/>
      </c>
      <c r="O468" s="16" t="str">
        <f>IF(ISERROR(VLOOKUP($P468,#REF!,34,FALSE)),"",(VLOOKUP($P468,#REF!,34,FALSE)))</f>
        <v/>
      </c>
      <c r="P468" s="16" t="s">
        <v>909</v>
      </c>
      <c r="Q468" s="16" t="e">
        <f>VLOOKUP(C468,'functional class'!B:E,3,FALSE)</f>
        <v>#N/A</v>
      </c>
      <c r="R468" s="16" t="str">
        <f>IF(ISERROR(VLOOKUP($T468,'Funding 5.4'!$A:$BP,3,FALSE)),"",(VLOOKUP($T468,'Funding 5.4'!$A:$BP,3,FALSE)))</f>
        <v>FD001003001002000000000000000000000000</v>
      </c>
      <c r="S468" s="16" t="str">
        <f>IF(ISERROR(VLOOKUP($T468,'Funding 5.4'!$A:$BP,35,FALSE)),"",(VLOOKUP($T468,'Funding 5.4'!$A:$BP,35,FALSE)))</f>
        <v>5692f970-c29c-4044-80d7-1bcdbdd34348</v>
      </c>
      <c r="T468" s="16" t="s">
        <v>1087</v>
      </c>
      <c r="U468" s="16" t="str">
        <f>IF(F468="gains/losses",IF(ISERROR(VLOOKUP(W468,'item gains&amp;losses'!A:EV,3,FALSE)),"",VLOOKUP(W468,'item gains&amp;losses'!A:EV,3,FALSE)),IF(F468="I",IF(ISERROR(VLOOKUP(W468,'item rev'!A:EV,3,FALSE)),"",VLOOKUP(W468,'item rev'!A:EV,3,FALSE)),IF(F468="e",IF(ISERROR(VLOOKUP(W468,'item exp'!A:BQ,3,FALSE)),"",VLOOKUP(W468,'item exp'!A:BQ,3,FALSE)))))</f>
        <v>IE003001033000000000000000000000000000</v>
      </c>
      <c r="V468" s="16" t="str">
        <f>IF($F468="gains/losses",IF(ISERROR(VLOOKUP($W468,'item gains&amp;losses'!$A:$EV,35,FALSE)),"",VLOOKUP($W468,'item gains&amp;losses'!$A:$EV,35,FALSE)),IF($F468="I",IF(ISERROR(VLOOKUP($W468,'item rev'!$A:$EV,34,FALSE)),"",VLOOKUP($W468,'item rev'!$A:$EV,34,FALSE)),IF($F468="e",IF(ISERROR(VLOOKUP($W468,'item exp'!$A:$BQ,35,FALSE)),"",VLOOKUP($W468,'item exp'!$A:$BQ,35,FALSE)))))</f>
        <v>9c006fcb-be92-4d6c-8e44-2f8eb85fb42a</v>
      </c>
      <c r="W468" s="16" t="str">
        <f>VLOOKUP(E468,'items list'!B:D,3,FALSE)</f>
        <v>Expenditure: Contracted Services - Outsourced Services: Transport Services</v>
      </c>
      <c r="X468" s="16" t="str">
        <f>IF(ISERROR(VLOOKUP($Z468,'reg ind'!$A:$AI,3,FALSE)),"",(VLOOKUP($Z468,'reg ind'!$A:$AI,3,FALSE)))</f>
        <v>RX002003001002003003006001000000000000</v>
      </c>
      <c r="Y468" s="16" t="str">
        <f>IF(ISERROR(VLOOKUP($Z468,'reg ind'!$A:$AI,35,FALSE)),"",(VLOOKUP($Z468,'reg ind'!$A:$AI,35,FALSE)))</f>
        <v>f2564b3b-f64a-4df4-9e78-f1a994736e35</v>
      </c>
      <c r="Z468" s="16" t="s">
        <v>4358</v>
      </c>
      <c r="AA468" s="16" t="str">
        <f>IF(ISERROR(VLOOKUP($AC468,costing!$A:$BP,3,FALSE)),"",(VLOOKUP($AC468,costing!$A:$BP,3,FALSE)))</f>
        <v>CO002004000000000000000000000000000000</v>
      </c>
      <c r="AB468" s="16" t="str">
        <f>IF(ISERROR(VLOOKUP($AC468,costing!$A:$BP,35,FALSE)),"",(VLOOKUP($AC468,costing!$A:$BP,35,FALSE)))</f>
        <v>47c7ba65-c270-4a7f-91ba-3842eb629ddf</v>
      </c>
      <c r="AC468" s="16" t="s">
        <v>4368</v>
      </c>
    </row>
    <row r="469" spans="1:29" x14ac:dyDescent="0.2">
      <c r="A469" s="184"/>
      <c r="B469" s="184">
        <v>11</v>
      </c>
      <c r="C469" s="184">
        <v>10</v>
      </c>
      <c r="D469" s="184">
        <f t="shared" si="25"/>
        <v>5016</v>
      </c>
      <c r="E469" s="184">
        <v>1100</v>
      </c>
      <c r="F469" s="184" t="s">
        <v>662</v>
      </c>
      <c r="G469" s="16" t="s">
        <v>15</v>
      </c>
      <c r="H469" s="16" t="s">
        <v>26</v>
      </c>
      <c r="I469" s="16" t="s">
        <v>29</v>
      </c>
      <c r="J469" s="16" t="s">
        <v>35</v>
      </c>
      <c r="K469" s="16"/>
      <c r="L469" s="16"/>
      <c r="M469" s="16"/>
      <c r="N469" s="16" t="str">
        <f>IF(ISERROR(VLOOKUP($P469,#REF!,4,FALSE)),"",(VLOOKUP($P469,#REF!,4,FALSE)))</f>
        <v/>
      </c>
      <c r="O469" s="16" t="str">
        <f>IF(ISERROR(VLOOKUP($P469,#REF!,34,FALSE)),"",(VLOOKUP($P469,#REF!,34,FALSE)))</f>
        <v/>
      </c>
      <c r="P469" s="16" t="s">
        <v>909</v>
      </c>
      <c r="Q469" s="16" t="e">
        <f>VLOOKUP(C469,'functional class'!B:E,3,FALSE)</f>
        <v>#N/A</v>
      </c>
      <c r="R469" s="16" t="str">
        <f>IF(ISERROR(VLOOKUP($T469,'Funding 5.4'!$A:$BP,3,FALSE)),"",(VLOOKUP($T469,'Funding 5.4'!$A:$BP,3,FALSE)))</f>
        <v>FD001003001002000000000000000000000000</v>
      </c>
      <c r="S469" s="16" t="str">
        <f>IF(ISERROR(VLOOKUP($T469,'Funding 5.4'!$A:$BP,35,FALSE)),"",(VLOOKUP($T469,'Funding 5.4'!$A:$BP,35,FALSE)))</f>
        <v>5692f970-c29c-4044-80d7-1bcdbdd34348</v>
      </c>
      <c r="T469" s="16" t="s">
        <v>1087</v>
      </c>
      <c r="U469" s="16" t="str">
        <f>IF(F469="gains/losses",IF(ISERROR(VLOOKUP(W469,'item gains&amp;losses'!A:EV,3,FALSE)),"",VLOOKUP(W469,'item gains&amp;losses'!A:EV,3,FALSE)),IF(F469="I",IF(ISERROR(VLOOKUP(W469,'item rev'!A:EV,3,FALSE)),"",VLOOKUP(W469,'item rev'!A:EV,3,FALSE)),IF(F469="e",IF(ISERROR(VLOOKUP(W469,'item exp'!A:BQ,3,FALSE)),"",VLOOKUP(W469,'item exp'!A:BQ,3,FALSE)))))</f>
        <v>IE003001034000000000000000000000000000</v>
      </c>
      <c r="V469" s="16" t="str">
        <f>IF($F469="gains/losses",IF(ISERROR(VLOOKUP($W469,'item gains&amp;losses'!$A:$EV,35,FALSE)),"",VLOOKUP($W469,'item gains&amp;losses'!$A:$EV,35,FALSE)),IF($F469="I",IF(ISERROR(VLOOKUP($W469,'item rev'!$A:$EV,34,FALSE)),"",VLOOKUP($W469,'item rev'!$A:$EV,34,FALSE)),IF($F469="e",IF(ISERROR(VLOOKUP($W469,'item exp'!$A:$BQ,35,FALSE)),"",VLOOKUP($W469,'item exp'!$A:$BQ,35,FALSE)))))</f>
        <v>29fa3957-4543-4ca0-a822-f7ecf02d3332</v>
      </c>
      <c r="W469" s="16" t="str">
        <f>VLOOKUP(E469,'items list'!B:D,3,FALSE)</f>
        <v>Expenditure: Contracted Services - Outsourced Services: Drivers Licence Cards</v>
      </c>
      <c r="X469" s="16" t="str">
        <f>IF(ISERROR(VLOOKUP($Z469,'reg ind'!$A:$AI,3,FALSE)),"",(VLOOKUP($Z469,'reg ind'!$A:$AI,3,FALSE)))</f>
        <v>RX002003001002003003006001000000000000</v>
      </c>
      <c r="Y469" s="16" t="str">
        <f>IF(ISERROR(VLOOKUP($Z469,'reg ind'!$A:$AI,35,FALSE)),"",(VLOOKUP($Z469,'reg ind'!$A:$AI,35,FALSE)))</f>
        <v>f2564b3b-f64a-4df4-9e78-f1a994736e35</v>
      </c>
      <c r="Z469" s="16" t="s">
        <v>4358</v>
      </c>
      <c r="AA469" s="16" t="str">
        <f>IF(ISERROR(VLOOKUP($AC469,costing!$A:$BP,3,FALSE)),"",(VLOOKUP($AC469,costing!$A:$BP,3,FALSE)))</f>
        <v>CO002004000000000000000000000000000000</v>
      </c>
      <c r="AB469" s="16" t="str">
        <f>IF(ISERROR(VLOOKUP($AC469,costing!$A:$BP,35,FALSE)),"",(VLOOKUP($AC469,costing!$A:$BP,35,FALSE)))</f>
        <v>47c7ba65-c270-4a7f-91ba-3842eb629ddf</v>
      </c>
      <c r="AC469" s="16" t="s">
        <v>4368</v>
      </c>
    </row>
    <row r="470" spans="1:29" x14ac:dyDescent="0.2">
      <c r="A470" s="184"/>
      <c r="B470" s="184">
        <v>11</v>
      </c>
      <c r="C470" s="184">
        <v>10</v>
      </c>
      <c r="D470" s="184">
        <f t="shared" si="25"/>
        <v>5016</v>
      </c>
      <c r="E470" s="184">
        <v>1101</v>
      </c>
      <c r="F470" s="184" t="s">
        <v>662</v>
      </c>
      <c r="G470" s="16" t="s">
        <v>15</v>
      </c>
      <c r="H470" s="16" t="s">
        <v>26</v>
      </c>
      <c r="I470" s="16" t="s">
        <v>29</v>
      </c>
      <c r="J470" s="16" t="s">
        <v>35</v>
      </c>
      <c r="K470" s="16"/>
      <c r="L470" s="16"/>
      <c r="M470" s="16"/>
      <c r="N470" s="16" t="str">
        <f>IF(ISERROR(VLOOKUP($P470,#REF!,4,FALSE)),"",(VLOOKUP($P470,#REF!,4,FALSE)))</f>
        <v/>
      </c>
      <c r="O470" s="16" t="str">
        <f>IF(ISERROR(VLOOKUP($P470,#REF!,34,FALSE)),"",(VLOOKUP($P470,#REF!,34,FALSE)))</f>
        <v/>
      </c>
      <c r="P470" s="16" t="s">
        <v>909</v>
      </c>
      <c r="Q470" s="16" t="e">
        <f>VLOOKUP(C470,'functional class'!B:E,3,FALSE)</f>
        <v>#N/A</v>
      </c>
      <c r="R470" s="16" t="str">
        <f>IF(ISERROR(VLOOKUP($T470,'Funding 5.4'!$A:$BP,3,FALSE)),"",(VLOOKUP($T470,'Funding 5.4'!$A:$BP,3,FALSE)))</f>
        <v>FD001003001002000000000000000000000000</v>
      </c>
      <c r="S470" s="16" t="str">
        <f>IF(ISERROR(VLOOKUP($T470,'Funding 5.4'!$A:$BP,35,FALSE)),"",(VLOOKUP($T470,'Funding 5.4'!$A:$BP,35,FALSE)))</f>
        <v>5692f970-c29c-4044-80d7-1bcdbdd34348</v>
      </c>
      <c r="T470" s="16" t="s">
        <v>1087</v>
      </c>
      <c r="U470" s="16" t="str">
        <f>IF(F470="gains/losses",IF(ISERROR(VLOOKUP(W470,'item gains&amp;losses'!A:EV,3,FALSE)),"",VLOOKUP(W470,'item gains&amp;losses'!A:EV,3,FALSE)),IF(F470="I",IF(ISERROR(VLOOKUP(W470,'item rev'!A:EV,3,FALSE)),"",VLOOKUP(W470,'item rev'!A:EV,3,FALSE)),IF(F470="e",IF(ISERROR(VLOOKUP(W470,'item exp'!A:BQ,3,FALSE)),"",VLOOKUP(W470,'item exp'!A:BQ,3,FALSE)))))</f>
        <v>IE003001035000000000000000000000000000</v>
      </c>
      <c r="V470" s="16" t="str">
        <f>IF($F470="gains/losses",IF(ISERROR(VLOOKUP($W470,'item gains&amp;losses'!$A:$EV,35,FALSE)),"",VLOOKUP($W470,'item gains&amp;losses'!$A:$EV,35,FALSE)),IF($F470="I",IF(ISERROR(VLOOKUP($W470,'item rev'!$A:$EV,34,FALSE)),"",VLOOKUP($W470,'item rev'!$A:$EV,34,FALSE)),IF($F470="e",IF(ISERROR(VLOOKUP($W470,'item exp'!$A:$BQ,35,FALSE)),"",VLOOKUP($W470,'item exp'!$A:$BQ,35,FALSE)))))</f>
        <v>44ebfcb1-1fdb-41e0-be79-0676c79f85b2</v>
      </c>
      <c r="W470" s="16" t="str">
        <f>VLOOKUP(E470,'items list'!B:D,3,FALSE)</f>
        <v>Expenditure: Contracted Services - Outsourced Services: Electrical</v>
      </c>
      <c r="X470" s="16" t="str">
        <f>IF(ISERROR(VLOOKUP($Z470,'reg ind'!$A:$AI,3,FALSE)),"",(VLOOKUP($Z470,'reg ind'!$A:$AI,3,FALSE)))</f>
        <v>RX002003001002003003006001000000000000</v>
      </c>
      <c r="Y470" s="16" t="str">
        <f>IF(ISERROR(VLOOKUP($Z470,'reg ind'!$A:$AI,35,FALSE)),"",(VLOOKUP($Z470,'reg ind'!$A:$AI,35,FALSE)))</f>
        <v>f2564b3b-f64a-4df4-9e78-f1a994736e35</v>
      </c>
      <c r="Z470" s="16" t="s">
        <v>4358</v>
      </c>
      <c r="AA470" s="16" t="str">
        <f>IF(ISERROR(VLOOKUP($AC470,costing!$A:$BP,3,FALSE)),"",(VLOOKUP($AC470,costing!$A:$BP,3,FALSE)))</f>
        <v>CO002004000000000000000000000000000000</v>
      </c>
      <c r="AB470" s="16" t="str">
        <f>IF(ISERROR(VLOOKUP($AC470,costing!$A:$BP,35,FALSE)),"",(VLOOKUP($AC470,costing!$A:$BP,35,FALSE)))</f>
        <v>47c7ba65-c270-4a7f-91ba-3842eb629ddf</v>
      </c>
      <c r="AC470" s="16" t="s">
        <v>4368</v>
      </c>
    </row>
    <row r="471" spans="1:29" x14ac:dyDescent="0.2">
      <c r="A471" s="184"/>
      <c r="B471" s="184">
        <v>11</v>
      </c>
      <c r="C471" s="184">
        <v>10</v>
      </c>
      <c r="D471" s="184">
        <f t="shared" si="25"/>
        <v>5016</v>
      </c>
      <c r="E471" s="184">
        <v>1102</v>
      </c>
      <c r="F471" s="184" t="s">
        <v>662</v>
      </c>
      <c r="G471" s="16" t="s">
        <v>15</v>
      </c>
      <c r="H471" s="16" t="s">
        <v>26</v>
      </c>
      <c r="I471" s="16" t="s">
        <v>29</v>
      </c>
      <c r="J471" s="16" t="s">
        <v>35</v>
      </c>
      <c r="K471" s="16"/>
      <c r="L471" s="16"/>
      <c r="M471" s="16"/>
      <c r="N471" s="16" t="str">
        <f>IF(ISERROR(VLOOKUP($P471,#REF!,4,FALSE)),"",(VLOOKUP($P471,#REF!,4,FALSE)))</f>
        <v/>
      </c>
      <c r="O471" s="16" t="str">
        <f>IF(ISERROR(VLOOKUP($P471,#REF!,34,FALSE)),"",(VLOOKUP($P471,#REF!,34,FALSE)))</f>
        <v/>
      </c>
      <c r="P471" s="16" t="s">
        <v>909</v>
      </c>
      <c r="Q471" s="16" t="e">
        <f>VLOOKUP(C471,'functional class'!B:E,3,FALSE)</f>
        <v>#N/A</v>
      </c>
      <c r="R471" s="16" t="str">
        <f>IF(ISERROR(VLOOKUP($T471,'Funding 5.4'!$A:$BP,3,FALSE)),"",(VLOOKUP($T471,'Funding 5.4'!$A:$BP,3,FALSE)))</f>
        <v>FD001003001002000000000000000000000000</v>
      </c>
      <c r="S471" s="16" t="str">
        <f>IF(ISERROR(VLOOKUP($T471,'Funding 5.4'!$A:$BP,35,FALSE)),"",(VLOOKUP($T471,'Funding 5.4'!$A:$BP,35,FALSE)))</f>
        <v>5692f970-c29c-4044-80d7-1bcdbdd34348</v>
      </c>
      <c r="T471" s="16" t="s">
        <v>1087</v>
      </c>
      <c r="U471" s="16" t="str">
        <f>IF(F471="gains/losses",IF(ISERROR(VLOOKUP(W471,'item gains&amp;losses'!A:EV,3,FALSE)),"",VLOOKUP(W471,'item gains&amp;losses'!A:EV,3,FALSE)),IF(F471="I",IF(ISERROR(VLOOKUP(W471,'item rev'!A:EV,3,FALSE)),"",VLOOKUP(W471,'item rev'!A:EV,3,FALSE)),IF(F471="e",IF(ISERROR(VLOOKUP(W471,'item exp'!A:BQ,3,FALSE)),"",VLOOKUP(W471,'item exp'!A:BQ,3,FALSE)))))</f>
        <v>IE003002000000000000000000000000000000</v>
      </c>
      <c r="V471" s="16" t="str">
        <f>IF($F471="gains/losses",IF(ISERROR(VLOOKUP($W471,'item gains&amp;losses'!$A:$EV,35,FALSE)),"",VLOOKUP($W471,'item gains&amp;losses'!$A:$EV,35,FALSE)),IF($F471="I",IF(ISERROR(VLOOKUP($W471,'item rev'!$A:$EV,34,FALSE)),"",VLOOKUP($W471,'item rev'!$A:$EV,34,FALSE)),IF($F471="e",IF(ISERROR(VLOOKUP($W471,'item exp'!$A:$BQ,35,FALSE)),"",VLOOKUP($W471,'item exp'!$A:$BQ,35,FALSE)))))</f>
        <v>2d4729e0-3e7c-4b5c-b70b-fdf79fcb8f54</v>
      </c>
      <c r="W471" s="16" t="str">
        <f>VLOOKUP(E471,'items list'!B:D,3,FALSE)</f>
        <v>Expenditure: Contracted Services - Consultants and Professional Services</v>
      </c>
      <c r="X471" s="16" t="str">
        <f>IF(ISERROR(VLOOKUP($Z471,'reg ind'!$A:$AI,3,FALSE)),"",(VLOOKUP($Z471,'reg ind'!$A:$AI,3,FALSE)))</f>
        <v>RX002003001002003003006001000000000000</v>
      </c>
      <c r="Y471" s="16" t="str">
        <f>IF(ISERROR(VLOOKUP($Z471,'reg ind'!$A:$AI,35,FALSE)),"",(VLOOKUP($Z471,'reg ind'!$A:$AI,35,FALSE)))</f>
        <v>f2564b3b-f64a-4df4-9e78-f1a994736e35</v>
      </c>
      <c r="Z471" s="16" t="s">
        <v>4358</v>
      </c>
      <c r="AA471" s="16" t="str">
        <f>IF(ISERROR(VLOOKUP($AC471,costing!$A:$BP,3,FALSE)),"",(VLOOKUP($AC471,costing!$A:$BP,3,FALSE)))</f>
        <v>CO002004000000000000000000000000000000</v>
      </c>
      <c r="AB471" s="16" t="str">
        <f>IF(ISERROR(VLOOKUP($AC471,costing!$A:$BP,35,FALSE)),"",(VLOOKUP($AC471,costing!$A:$BP,35,FALSE)))</f>
        <v>47c7ba65-c270-4a7f-91ba-3842eb629ddf</v>
      </c>
      <c r="AC471" s="16" t="s">
        <v>4368</v>
      </c>
    </row>
    <row r="472" spans="1:29" x14ac:dyDescent="0.2">
      <c r="A472" s="184"/>
      <c r="B472" s="184">
        <v>11</v>
      </c>
      <c r="C472" s="184">
        <v>10</v>
      </c>
      <c r="D472" s="184">
        <f t="shared" si="25"/>
        <v>5016</v>
      </c>
      <c r="E472" s="184">
        <v>1103</v>
      </c>
      <c r="F472" s="184" t="s">
        <v>662</v>
      </c>
      <c r="G472" s="16" t="s">
        <v>15</v>
      </c>
      <c r="H472" s="16" t="s">
        <v>26</v>
      </c>
      <c r="I472" s="16" t="s">
        <v>29</v>
      </c>
      <c r="J472" s="16" t="s">
        <v>35</v>
      </c>
      <c r="K472" s="16"/>
      <c r="L472" s="16"/>
      <c r="M472" s="16"/>
      <c r="N472" s="16" t="str">
        <f>IF(ISERROR(VLOOKUP($P472,#REF!,4,FALSE)),"",(VLOOKUP($P472,#REF!,4,FALSE)))</f>
        <v/>
      </c>
      <c r="O472" s="16" t="str">
        <f>IF(ISERROR(VLOOKUP($P472,#REF!,34,FALSE)),"",(VLOOKUP($P472,#REF!,34,FALSE)))</f>
        <v/>
      </c>
      <c r="P472" s="16" t="s">
        <v>909</v>
      </c>
      <c r="Q472" s="16" t="e">
        <f>VLOOKUP(C472,'functional class'!B:E,3,FALSE)</f>
        <v>#N/A</v>
      </c>
      <c r="R472" s="16" t="str">
        <f>IF(ISERROR(VLOOKUP($T472,'Funding 5.4'!$A:$BP,3,FALSE)),"",(VLOOKUP($T472,'Funding 5.4'!$A:$BP,3,FALSE)))</f>
        <v>FD001003001002000000000000000000000000</v>
      </c>
      <c r="S472" s="16" t="str">
        <f>IF(ISERROR(VLOOKUP($T472,'Funding 5.4'!$A:$BP,35,FALSE)),"",(VLOOKUP($T472,'Funding 5.4'!$A:$BP,35,FALSE)))</f>
        <v>5692f970-c29c-4044-80d7-1bcdbdd34348</v>
      </c>
      <c r="T472" s="16" t="s">
        <v>1087</v>
      </c>
      <c r="U472" s="16" t="str">
        <f>IF(F472="gains/losses",IF(ISERROR(VLOOKUP(W472,'item gains&amp;losses'!A:EV,3,FALSE)),"",VLOOKUP(W472,'item gains&amp;losses'!A:EV,3,FALSE)),IF(F472="I",IF(ISERROR(VLOOKUP(W472,'item rev'!A:EV,3,FALSE)),"",VLOOKUP(W472,'item rev'!A:EV,3,FALSE)),IF(F472="e",IF(ISERROR(VLOOKUP(W472,'item exp'!A:BQ,3,FALSE)),"",VLOOKUP(W472,'item exp'!A:BQ,3,FALSE)))))</f>
        <v>IE003002001000000000000000000000000000</v>
      </c>
      <c r="V472" s="16" t="str">
        <f>IF($F472="gains/losses",IF(ISERROR(VLOOKUP($W472,'item gains&amp;losses'!$A:$EV,35,FALSE)),"",VLOOKUP($W472,'item gains&amp;losses'!$A:$EV,35,FALSE)),IF($F472="I",IF(ISERROR(VLOOKUP($W472,'item rev'!$A:$EV,34,FALSE)),"",VLOOKUP($W472,'item rev'!$A:$EV,34,FALSE)),IF($F472="e",IF(ISERROR(VLOOKUP($W472,'item exp'!$A:$BQ,35,FALSE)),"",VLOOKUP($W472,'item exp'!$A:$BQ,35,FALSE)))))</f>
        <v>56bc2bb3-1344-48bd-afbe-8ce7ceec92ce</v>
      </c>
      <c r="W472" s="16" t="str">
        <f>VLOOKUP(E472,'items list'!B:D,3,FALSE)</f>
        <v>Expenditure: Contracted Services - Consultants and Professional Services: Business and Advisory</v>
      </c>
      <c r="X472" s="16" t="str">
        <f>IF(ISERROR(VLOOKUP($Z472,'reg ind'!$A:$AI,3,FALSE)),"",(VLOOKUP($Z472,'reg ind'!$A:$AI,3,FALSE)))</f>
        <v>RX002003001002003003006001000000000000</v>
      </c>
      <c r="Y472" s="16" t="str">
        <f>IF(ISERROR(VLOOKUP($Z472,'reg ind'!$A:$AI,35,FALSE)),"",(VLOOKUP($Z472,'reg ind'!$A:$AI,35,FALSE)))</f>
        <v>f2564b3b-f64a-4df4-9e78-f1a994736e35</v>
      </c>
      <c r="Z472" s="16" t="s">
        <v>4358</v>
      </c>
      <c r="AA472" s="16" t="str">
        <f>IF(ISERROR(VLOOKUP($AC472,costing!$A:$BP,3,FALSE)),"",(VLOOKUP($AC472,costing!$A:$BP,3,FALSE)))</f>
        <v>CO002004000000000000000000000000000000</v>
      </c>
      <c r="AB472" s="16" t="str">
        <f>IF(ISERROR(VLOOKUP($AC472,costing!$A:$BP,35,FALSE)),"",(VLOOKUP($AC472,costing!$A:$BP,35,FALSE)))</f>
        <v>47c7ba65-c270-4a7f-91ba-3842eb629ddf</v>
      </c>
      <c r="AC472" s="16" t="s">
        <v>4368</v>
      </c>
    </row>
    <row r="473" spans="1:29" x14ac:dyDescent="0.2">
      <c r="A473" s="184"/>
      <c r="B473" s="184">
        <v>11</v>
      </c>
      <c r="C473" s="184">
        <v>10</v>
      </c>
      <c r="D473" s="184">
        <f t="shared" si="25"/>
        <v>5016</v>
      </c>
      <c r="E473" s="184">
        <v>1104</v>
      </c>
      <c r="F473" s="184" t="s">
        <v>662</v>
      </c>
      <c r="G473" s="16" t="s">
        <v>15</v>
      </c>
      <c r="H473" s="16" t="s">
        <v>26</v>
      </c>
      <c r="I473" s="16" t="s">
        <v>29</v>
      </c>
      <c r="J473" s="16" t="s">
        <v>35</v>
      </c>
      <c r="K473" s="16"/>
      <c r="L473" s="16"/>
      <c r="M473" s="16"/>
      <c r="N473" s="16" t="str">
        <f>IF(ISERROR(VLOOKUP($P473,#REF!,4,FALSE)),"",(VLOOKUP($P473,#REF!,4,FALSE)))</f>
        <v/>
      </c>
      <c r="O473" s="16" t="str">
        <f>IF(ISERROR(VLOOKUP($P473,#REF!,34,FALSE)),"",(VLOOKUP($P473,#REF!,34,FALSE)))</f>
        <v/>
      </c>
      <c r="P473" s="16" t="s">
        <v>909</v>
      </c>
      <c r="Q473" s="16" t="e">
        <f>VLOOKUP(C473,'functional class'!B:E,3,FALSE)</f>
        <v>#N/A</v>
      </c>
      <c r="R473" s="16" t="str">
        <f>IF(ISERROR(VLOOKUP($T473,'Funding 5.4'!$A:$BP,3,FALSE)),"",(VLOOKUP($T473,'Funding 5.4'!$A:$BP,3,FALSE)))</f>
        <v>FD001003001002000000000000000000000000</v>
      </c>
      <c r="S473" s="16" t="str">
        <f>IF(ISERROR(VLOOKUP($T473,'Funding 5.4'!$A:$BP,35,FALSE)),"",(VLOOKUP($T473,'Funding 5.4'!$A:$BP,35,FALSE)))</f>
        <v>5692f970-c29c-4044-80d7-1bcdbdd34348</v>
      </c>
      <c r="T473" s="16" t="s">
        <v>1087</v>
      </c>
      <c r="U473" s="16" t="str">
        <f>IF(F473="gains/losses",IF(ISERROR(VLOOKUP(W473,'item gains&amp;losses'!A:EV,3,FALSE)),"",VLOOKUP(W473,'item gains&amp;losses'!A:EV,3,FALSE)),IF(F473="I",IF(ISERROR(VLOOKUP(W473,'item rev'!A:EV,3,FALSE)),"",VLOOKUP(W473,'item rev'!A:EV,3,FALSE)),IF(F473="e",IF(ISERROR(VLOOKUP(W473,'item exp'!A:BQ,3,FALSE)),"",VLOOKUP(W473,'item exp'!A:BQ,3,FALSE)))))</f>
        <v>IE003002001001000000000000000000000000</v>
      </c>
      <c r="V473" s="16" t="str">
        <f>IF($F473="gains/losses",IF(ISERROR(VLOOKUP($W473,'item gains&amp;losses'!$A:$EV,35,FALSE)),"",VLOOKUP($W473,'item gains&amp;losses'!$A:$EV,35,FALSE)),IF($F473="I",IF(ISERROR(VLOOKUP($W473,'item rev'!$A:$EV,34,FALSE)),"",VLOOKUP($W473,'item rev'!$A:$EV,34,FALSE)),IF($F473="e",IF(ISERROR(VLOOKUP($W473,'item exp'!$A:$BQ,35,FALSE)),"",VLOOKUP($W473,'item exp'!$A:$BQ,35,FALSE)))))</f>
        <v>55a14ace-f36e-49f5-8d66-85009a542e6d</v>
      </c>
      <c r="W473" s="16" t="str">
        <f>VLOOKUP(E473,'items list'!B:D,3,FALSE)</f>
        <v>Expenditure: Contracted Services - Consultants and Professional Services: Business and Advisory - Accounting and Auditing</v>
      </c>
      <c r="X473" s="16" t="str">
        <f>IF(ISERROR(VLOOKUP($Z473,'reg ind'!$A:$AI,3,FALSE)),"",(VLOOKUP($Z473,'reg ind'!$A:$AI,3,FALSE)))</f>
        <v>RX002003001002003003006001000000000000</v>
      </c>
      <c r="Y473" s="16" t="str">
        <f>IF(ISERROR(VLOOKUP($Z473,'reg ind'!$A:$AI,35,FALSE)),"",(VLOOKUP($Z473,'reg ind'!$A:$AI,35,FALSE)))</f>
        <v>f2564b3b-f64a-4df4-9e78-f1a994736e35</v>
      </c>
      <c r="Z473" s="16" t="s">
        <v>4358</v>
      </c>
      <c r="AA473" s="16" t="str">
        <f>IF(ISERROR(VLOOKUP($AC473,costing!$A:$BP,3,FALSE)),"",(VLOOKUP($AC473,costing!$A:$BP,3,FALSE)))</f>
        <v>CO002004000000000000000000000000000000</v>
      </c>
      <c r="AB473" s="16" t="str">
        <f>IF(ISERROR(VLOOKUP($AC473,costing!$A:$BP,35,FALSE)),"",(VLOOKUP($AC473,costing!$A:$BP,35,FALSE)))</f>
        <v>47c7ba65-c270-4a7f-91ba-3842eb629ddf</v>
      </c>
      <c r="AC473" s="16" t="s">
        <v>4368</v>
      </c>
    </row>
    <row r="474" spans="1:29" x14ac:dyDescent="0.2">
      <c r="A474" s="184"/>
      <c r="B474" s="184">
        <v>11</v>
      </c>
      <c r="C474" s="184">
        <v>10</v>
      </c>
      <c r="D474" s="184">
        <f t="shared" si="25"/>
        <v>5016</v>
      </c>
      <c r="E474" s="184">
        <v>1105</v>
      </c>
      <c r="F474" s="184" t="s">
        <v>662</v>
      </c>
      <c r="G474" s="16" t="s">
        <v>15</v>
      </c>
      <c r="H474" s="16" t="s">
        <v>26</v>
      </c>
      <c r="I474" s="16" t="s">
        <v>29</v>
      </c>
      <c r="J474" s="16" t="s">
        <v>35</v>
      </c>
      <c r="K474" s="16"/>
      <c r="L474" s="16"/>
      <c r="M474" s="16"/>
      <c r="N474" s="16" t="str">
        <f>IF(ISERROR(VLOOKUP($P474,#REF!,4,FALSE)),"",(VLOOKUP($P474,#REF!,4,FALSE)))</f>
        <v/>
      </c>
      <c r="O474" s="16" t="str">
        <f>IF(ISERROR(VLOOKUP($P474,#REF!,34,FALSE)),"",(VLOOKUP($P474,#REF!,34,FALSE)))</f>
        <v/>
      </c>
      <c r="P474" s="16" t="s">
        <v>909</v>
      </c>
      <c r="Q474" s="16" t="e">
        <f>VLOOKUP(C474,'functional class'!B:E,3,FALSE)</f>
        <v>#N/A</v>
      </c>
      <c r="R474" s="16" t="str">
        <f>IF(ISERROR(VLOOKUP($T474,'Funding 5.4'!$A:$BP,3,FALSE)),"",(VLOOKUP($T474,'Funding 5.4'!$A:$BP,3,FALSE)))</f>
        <v>FD001003001002000000000000000000000000</v>
      </c>
      <c r="S474" s="16" t="str">
        <f>IF(ISERROR(VLOOKUP($T474,'Funding 5.4'!$A:$BP,35,FALSE)),"",(VLOOKUP($T474,'Funding 5.4'!$A:$BP,35,FALSE)))</f>
        <v>5692f970-c29c-4044-80d7-1bcdbdd34348</v>
      </c>
      <c r="T474" s="16" t="s">
        <v>1087</v>
      </c>
      <c r="U474" s="16" t="str">
        <f>IF(F474="gains/losses",IF(ISERROR(VLOOKUP(W474,'item gains&amp;losses'!A:EV,3,FALSE)),"",VLOOKUP(W474,'item gains&amp;losses'!A:EV,3,FALSE)),IF(F474="I",IF(ISERROR(VLOOKUP(W474,'item rev'!A:EV,3,FALSE)),"",VLOOKUP(W474,'item rev'!A:EV,3,FALSE)),IF(F474="e",IF(ISERROR(VLOOKUP(W474,'item exp'!A:BQ,3,FALSE)),"",VLOOKUP(W474,'item exp'!A:BQ,3,FALSE)))))</f>
        <v>IE003002001002000000000000000000000000</v>
      </c>
      <c r="V474" s="16" t="str">
        <f>IF($F474="gains/losses",IF(ISERROR(VLOOKUP($W474,'item gains&amp;losses'!$A:$EV,35,FALSE)),"",VLOOKUP($W474,'item gains&amp;losses'!$A:$EV,35,FALSE)),IF($F474="I",IF(ISERROR(VLOOKUP($W474,'item rev'!$A:$EV,34,FALSE)),"",VLOOKUP($W474,'item rev'!$A:$EV,34,FALSE)),IF($F474="e",IF(ISERROR(VLOOKUP($W474,'item exp'!$A:$BQ,35,FALSE)),"",VLOOKUP($W474,'item exp'!$A:$BQ,35,FALSE)))))</f>
        <v>cb7b79c1-3136-4f0d-b0b6-cc425e7e4c97</v>
      </c>
      <c r="W474" s="16" t="str">
        <f>VLOOKUP(E474,'items list'!B:D,3,FALSE)</f>
        <v>Expenditure: Contracted Services - Consultants and Professional Services: Business and Advisory - Air Pollution</v>
      </c>
      <c r="X474" s="16" t="str">
        <f>IF(ISERROR(VLOOKUP($Z474,'reg ind'!$A:$AI,3,FALSE)),"",(VLOOKUP($Z474,'reg ind'!$A:$AI,3,FALSE)))</f>
        <v>RX002003001002003003006001000000000000</v>
      </c>
      <c r="Y474" s="16" t="str">
        <f>IF(ISERROR(VLOOKUP($Z474,'reg ind'!$A:$AI,35,FALSE)),"",(VLOOKUP($Z474,'reg ind'!$A:$AI,35,FALSE)))</f>
        <v>f2564b3b-f64a-4df4-9e78-f1a994736e35</v>
      </c>
      <c r="Z474" s="16" t="s">
        <v>4358</v>
      </c>
      <c r="AA474" s="16" t="str">
        <f>IF(ISERROR(VLOOKUP($AC474,costing!$A:$BP,3,FALSE)),"",(VLOOKUP($AC474,costing!$A:$BP,3,FALSE)))</f>
        <v>CO002004000000000000000000000000000000</v>
      </c>
      <c r="AB474" s="16" t="str">
        <f>IF(ISERROR(VLOOKUP($AC474,costing!$A:$BP,35,FALSE)),"",(VLOOKUP($AC474,costing!$A:$BP,35,FALSE)))</f>
        <v>47c7ba65-c270-4a7f-91ba-3842eb629ddf</v>
      </c>
      <c r="AC474" s="16" t="s">
        <v>4368</v>
      </c>
    </row>
    <row r="475" spans="1:29" x14ac:dyDescent="0.2">
      <c r="A475" s="184"/>
      <c r="B475" s="184">
        <v>11</v>
      </c>
      <c r="C475" s="184">
        <v>10</v>
      </c>
      <c r="D475" s="184">
        <f t="shared" si="25"/>
        <v>5016</v>
      </c>
      <c r="E475" s="184">
        <v>1106</v>
      </c>
      <c r="F475" s="184" t="s">
        <v>662</v>
      </c>
      <c r="G475" s="16" t="s">
        <v>15</v>
      </c>
      <c r="H475" s="16" t="s">
        <v>26</v>
      </c>
      <c r="I475" s="16" t="s">
        <v>29</v>
      </c>
      <c r="J475" s="16" t="s">
        <v>35</v>
      </c>
      <c r="K475" s="16"/>
      <c r="L475" s="16"/>
      <c r="M475" s="16"/>
      <c r="N475" s="16" t="str">
        <f>IF(ISERROR(VLOOKUP($P475,#REF!,4,FALSE)),"",(VLOOKUP($P475,#REF!,4,FALSE)))</f>
        <v/>
      </c>
      <c r="O475" s="16" t="str">
        <f>IF(ISERROR(VLOOKUP($P475,#REF!,34,FALSE)),"",(VLOOKUP($P475,#REF!,34,FALSE)))</f>
        <v/>
      </c>
      <c r="P475" s="16" t="s">
        <v>909</v>
      </c>
      <c r="Q475" s="16" t="e">
        <f>VLOOKUP(C475,'functional class'!B:E,3,FALSE)</f>
        <v>#N/A</v>
      </c>
      <c r="R475" s="16" t="str">
        <f>IF(ISERROR(VLOOKUP($T475,'Funding 5.4'!$A:$BP,3,FALSE)),"",(VLOOKUP($T475,'Funding 5.4'!$A:$BP,3,FALSE)))</f>
        <v>FD001003001002000000000000000000000000</v>
      </c>
      <c r="S475" s="16" t="str">
        <f>IF(ISERROR(VLOOKUP($T475,'Funding 5.4'!$A:$BP,35,FALSE)),"",(VLOOKUP($T475,'Funding 5.4'!$A:$BP,35,FALSE)))</f>
        <v>5692f970-c29c-4044-80d7-1bcdbdd34348</v>
      </c>
      <c r="T475" s="16" t="s">
        <v>1087</v>
      </c>
      <c r="U475" s="16" t="str">
        <f>IF(F475="gains/losses",IF(ISERROR(VLOOKUP(W475,'item gains&amp;losses'!A:EV,3,FALSE)),"",VLOOKUP(W475,'item gains&amp;losses'!A:EV,3,FALSE)),IF(F475="I",IF(ISERROR(VLOOKUP(W475,'item rev'!A:EV,3,FALSE)),"",VLOOKUP(W475,'item rev'!A:EV,3,FALSE)),IF(F475="e",IF(ISERROR(VLOOKUP(W475,'item exp'!A:BQ,3,FALSE)),"",VLOOKUP(W475,'item exp'!A:BQ,3,FALSE)))))</f>
        <v>IE003002001003000000000000000000000000</v>
      </c>
      <c r="V475" s="16" t="str">
        <f>IF($F475="gains/losses",IF(ISERROR(VLOOKUP($W475,'item gains&amp;losses'!$A:$EV,35,FALSE)),"",VLOOKUP($W475,'item gains&amp;losses'!$A:$EV,35,FALSE)),IF($F475="I",IF(ISERROR(VLOOKUP($W475,'item rev'!$A:$EV,34,FALSE)),"",VLOOKUP($W475,'item rev'!$A:$EV,34,FALSE)),IF($F475="e",IF(ISERROR(VLOOKUP($W475,'item exp'!$A:$BQ,35,FALSE)),"",VLOOKUP($W475,'item exp'!$A:$BQ,35,FALSE)))))</f>
        <v>005988d5-a596-4015-a39d-16549d059c04</v>
      </c>
      <c r="W475" s="16" t="str">
        <f>VLOOKUP(E475,'items list'!B:D,3,FALSE)</f>
        <v>Expenditure: Contracted Services - Consultants and Professional Services: Business and Advisory - Audit Committee</v>
      </c>
      <c r="X475" s="16" t="str">
        <f>IF(ISERROR(VLOOKUP($Z475,'reg ind'!$A:$AI,3,FALSE)),"",(VLOOKUP($Z475,'reg ind'!$A:$AI,3,FALSE)))</f>
        <v>RX002003001002003003006001000000000000</v>
      </c>
      <c r="Y475" s="16" t="str">
        <f>IF(ISERROR(VLOOKUP($Z475,'reg ind'!$A:$AI,35,FALSE)),"",(VLOOKUP($Z475,'reg ind'!$A:$AI,35,FALSE)))</f>
        <v>f2564b3b-f64a-4df4-9e78-f1a994736e35</v>
      </c>
      <c r="Z475" s="16" t="s">
        <v>4358</v>
      </c>
      <c r="AA475" s="16" t="str">
        <f>IF(ISERROR(VLOOKUP($AC475,costing!$A:$BP,3,FALSE)),"",(VLOOKUP($AC475,costing!$A:$BP,3,FALSE)))</f>
        <v>CO002004000000000000000000000000000000</v>
      </c>
      <c r="AB475" s="16" t="str">
        <f>IF(ISERROR(VLOOKUP($AC475,costing!$A:$BP,35,FALSE)),"",(VLOOKUP($AC475,costing!$A:$BP,35,FALSE)))</f>
        <v>47c7ba65-c270-4a7f-91ba-3842eb629ddf</v>
      </c>
      <c r="AC475" s="16" t="s">
        <v>4368</v>
      </c>
    </row>
    <row r="476" spans="1:29" x14ac:dyDescent="0.2">
      <c r="A476" s="184"/>
      <c r="B476" s="184">
        <v>11</v>
      </c>
      <c r="C476" s="184">
        <v>10</v>
      </c>
      <c r="D476" s="184">
        <f t="shared" si="25"/>
        <v>5016</v>
      </c>
      <c r="E476" s="184">
        <v>1107</v>
      </c>
      <c r="F476" s="184" t="s">
        <v>662</v>
      </c>
      <c r="G476" s="16" t="s">
        <v>15</v>
      </c>
      <c r="H476" s="16" t="s">
        <v>26</v>
      </c>
      <c r="I476" s="16" t="s">
        <v>29</v>
      </c>
      <c r="J476" s="16" t="s">
        <v>35</v>
      </c>
      <c r="K476" s="16"/>
      <c r="L476" s="16"/>
      <c r="M476" s="16"/>
      <c r="N476" s="16" t="str">
        <f>IF(ISERROR(VLOOKUP($P476,#REF!,4,FALSE)),"",(VLOOKUP($P476,#REF!,4,FALSE)))</f>
        <v/>
      </c>
      <c r="O476" s="16" t="str">
        <f>IF(ISERROR(VLOOKUP($P476,#REF!,34,FALSE)),"",(VLOOKUP($P476,#REF!,34,FALSE)))</f>
        <v/>
      </c>
      <c r="P476" s="16" t="s">
        <v>909</v>
      </c>
      <c r="Q476" s="16" t="e">
        <f>VLOOKUP(C476,'functional class'!B:E,3,FALSE)</f>
        <v>#N/A</v>
      </c>
      <c r="R476" s="16" t="str">
        <f>IF(ISERROR(VLOOKUP($T476,'Funding 5.4'!$A:$BP,3,FALSE)),"",(VLOOKUP($T476,'Funding 5.4'!$A:$BP,3,FALSE)))</f>
        <v>FD001003001002000000000000000000000000</v>
      </c>
      <c r="S476" s="16" t="str">
        <f>IF(ISERROR(VLOOKUP($T476,'Funding 5.4'!$A:$BP,35,FALSE)),"",(VLOOKUP($T476,'Funding 5.4'!$A:$BP,35,FALSE)))</f>
        <v>5692f970-c29c-4044-80d7-1bcdbdd34348</v>
      </c>
      <c r="T476" s="16" t="s">
        <v>1087</v>
      </c>
      <c r="U476" s="16" t="str">
        <f>IF(F476="gains/losses",IF(ISERROR(VLOOKUP(W476,'item gains&amp;losses'!A:EV,3,FALSE)),"",VLOOKUP(W476,'item gains&amp;losses'!A:EV,3,FALSE)),IF(F476="I",IF(ISERROR(VLOOKUP(W476,'item rev'!A:EV,3,FALSE)),"",VLOOKUP(W476,'item rev'!A:EV,3,FALSE)),IF(F476="e",IF(ISERROR(VLOOKUP(W476,'item exp'!A:BQ,3,FALSE)),"",VLOOKUP(W476,'item exp'!A:BQ,3,FALSE)))))</f>
        <v>IE003002001004000000000000000000000000</v>
      </c>
      <c r="V476" s="16" t="str">
        <f>IF($F476="gains/losses",IF(ISERROR(VLOOKUP($W476,'item gains&amp;losses'!$A:$EV,35,FALSE)),"",VLOOKUP($W476,'item gains&amp;losses'!$A:$EV,35,FALSE)),IF($F476="I",IF(ISERROR(VLOOKUP($W476,'item rev'!$A:$EV,34,FALSE)),"",VLOOKUP($W476,'item rev'!$A:$EV,34,FALSE)),IF($F476="e",IF(ISERROR(VLOOKUP($W476,'item exp'!$A:$BQ,35,FALSE)),"",VLOOKUP($W476,'item exp'!$A:$BQ,35,FALSE)))))</f>
        <v>09698270-d0aa-411e-b2f8-38e1e732821b</v>
      </c>
      <c r="W476" s="16" t="str">
        <f>VLOOKUP(E476,'items list'!B:D,3,FALSE)</f>
        <v>Expenditure: Contracted Services - Consultants and Professional Services: Business and Advisory - Board Member</v>
      </c>
      <c r="X476" s="16" t="str">
        <f>IF(ISERROR(VLOOKUP($Z476,'reg ind'!$A:$AI,3,FALSE)),"",(VLOOKUP($Z476,'reg ind'!$A:$AI,3,FALSE)))</f>
        <v>RX002003001002003003006001000000000000</v>
      </c>
      <c r="Y476" s="16" t="str">
        <f>IF(ISERROR(VLOOKUP($Z476,'reg ind'!$A:$AI,35,FALSE)),"",(VLOOKUP($Z476,'reg ind'!$A:$AI,35,FALSE)))</f>
        <v>f2564b3b-f64a-4df4-9e78-f1a994736e35</v>
      </c>
      <c r="Z476" s="16" t="s">
        <v>4358</v>
      </c>
      <c r="AA476" s="16" t="str">
        <f>IF(ISERROR(VLOOKUP($AC476,costing!$A:$BP,3,FALSE)),"",(VLOOKUP($AC476,costing!$A:$BP,3,FALSE)))</f>
        <v>CO002004000000000000000000000000000000</v>
      </c>
      <c r="AB476" s="16" t="str">
        <f>IF(ISERROR(VLOOKUP($AC476,costing!$A:$BP,35,FALSE)),"",(VLOOKUP($AC476,costing!$A:$BP,35,FALSE)))</f>
        <v>47c7ba65-c270-4a7f-91ba-3842eb629ddf</v>
      </c>
      <c r="AC476" s="16" t="s">
        <v>4368</v>
      </c>
    </row>
    <row r="477" spans="1:29" x14ac:dyDescent="0.2">
      <c r="A477" s="184"/>
      <c r="B477" s="184">
        <v>11</v>
      </c>
      <c r="C477" s="184">
        <v>10</v>
      </c>
      <c r="D477" s="184">
        <f t="shared" si="25"/>
        <v>5017</v>
      </c>
      <c r="E477" s="184">
        <v>1108</v>
      </c>
      <c r="F477" s="184" t="s">
        <v>662</v>
      </c>
      <c r="G477" s="16" t="s">
        <v>15</v>
      </c>
      <c r="H477" s="16" t="s">
        <v>26</v>
      </c>
      <c r="I477" s="16" t="s">
        <v>29</v>
      </c>
      <c r="J477" s="16" t="s">
        <v>35</v>
      </c>
      <c r="K477" s="16"/>
      <c r="L477" s="16"/>
      <c r="M477" s="16"/>
      <c r="N477" s="16" t="str">
        <f>IF(ISERROR(VLOOKUP($P477,#REF!,4,FALSE)),"",(VLOOKUP($P477,#REF!,4,FALSE)))</f>
        <v/>
      </c>
      <c r="O477" s="16" t="str">
        <f>IF(ISERROR(VLOOKUP($P477,#REF!,34,FALSE)),"",(VLOOKUP($P477,#REF!,34,FALSE)))</f>
        <v/>
      </c>
      <c r="P477" s="16" t="s">
        <v>909</v>
      </c>
      <c r="Q477" s="16" t="e">
        <f>VLOOKUP(C477,'functional class'!B:E,3,FALSE)</f>
        <v>#N/A</v>
      </c>
      <c r="R477" s="16" t="str">
        <f>IF(ISERROR(VLOOKUP($T477,'Funding 5.4'!$A:$BP,3,FALSE)),"",(VLOOKUP($T477,'Funding 5.4'!$A:$BP,3,FALSE)))</f>
        <v>FD001003001002000000000000000000000000</v>
      </c>
      <c r="S477" s="16" t="str">
        <f>IF(ISERROR(VLOOKUP($T477,'Funding 5.4'!$A:$BP,35,FALSE)),"",(VLOOKUP($T477,'Funding 5.4'!$A:$BP,35,FALSE)))</f>
        <v>5692f970-c29c-4044-80d7-1bcdbdd34348</v>
      </c>
      <c r="T477" s="16" t="s">
        <v>1087</v>
      </c>
      <c r="U477" s="16" t="str">
        <f>IF(F477="gains/losses",IF(ISERROR(VLOOKUP(W477,'item gains&amp;losses'!A:EV,3,FALSE)),"",VLOOKUP(W477,'item gains&amp;losses'!A:EV,3,FALSE)),IF(F477="I",IF(ISERROR(VLOOKUP(W477,'item rev'!A:EV,3,FALSE)),"",VLOOKUP(W477,'item rev'!A:EV,3,FALSE)),IF(F477="e",IF(ISERROR(VLOOKUP(W477,'item exp'!A:BQ,3,FALSE)),"",VLOOKUP(W477,'item exp'!A:BQ,3,FALSE)))))</f>
        <v>IE003002001005000000000000000000000000</v>
      </c>
      <c r="V477" s="16" t="str">
        <f>IF($F477="gains/losses",IF(ISERROR(VLOOKUP($W477,'item gains&amp;losses'!$A:$EV,35,FALSE)),"",VLOOKUP($W477,'item gains&amp;losses'!$A:$EV,35,FALSE)),IF($F477="I",IF(ISERROR(VLOOKUP($W477,'item rev'!$A:$EV,34,FALSE)),"",VLOOKUP($W477,'item rev'!$A:$EV,34,FALSE)),IF($F477="e",IF(ISERROR(VLOOKUP($W477,'item exp'!$A:$BQ,35,FALSE)),"",VLOOKUP($W477,'item exp'!$A:$BQ,35,FALSE)))))</f>
        <v>053b1b7d-a69d-412c-bd7d-9688a9cf1a23</v>
      </c>
      <c r="W477" s="16" t="str">
        <f>VLOOKUP(E477,'items list'!B:D,3,FALSE)</f>
        <v>Expenditure: Contracted Services - Consultants and Professional Services: Business and Advisory - Business and Financial Management</v>
      </c>
      <c r="X477" s="16" t="str">
        <f>IF(ISERROR(VLOOKUP($Z477,'reg ind'!$A:$AI,3,FALSE)),"",(VLOOKUP($Z477,'reg ind'!$A:$AI,3,FALSE)))</f>
        <v>RX002003001002003003006001000000000000</v>
      </c>
      <c r="Y477" s="16" t="str">
        <f>IF(ISERROR(VLOOKUP($Z477,'reg ind'!$A:$AI,35,FALSE)),"",(VLOOKUP($Z477,'reg ind'!$A:$AI,35,FALSE)))</f>
        <v>f2564b3b-f64a-4df4-9e78-f1a994736e35</v>
      </c>
      <c r="Z477" s="16" t="s">
        <v>4358</v>
      </c>
      <c r="AA477" s="16" t="str">
        <f>IF(ISERROR(VLOOKUP($AC477,costing!$A:$BP,3,FALSE)),"",(VLOOKUP($AC477,costing!$A:$BP,3,FALSE)))</f>
        <v>CO002004000000000000000000000000000000</v>
      </c>
      <c r="AB477" s="16" t="str">
        <f>IF(ISERROR(VLOOKUP($AC477,costing!$A:$BP,35,FALSE)),"",(VLOOKUP($AC477,costing!$A:$BP,35,FALSE)))</f>
        <v>47c7ba65-c270-4a7f-91ba-3842eb629ddf</v>
      </c>
      <c r="AC477" s="16" t="s">
        <v>4368</v>
      </c>
    </row>
    <row r="478" spans="1:29" x14ac:dyDescent="0.2">
      <c r="A478" s="184"/>
      <c r="B478" s="184">
        <v>11</v>
      </c>
      <c r="C478" s="184">
        <v>10</v>
      </c>
      <c r="D478" s="184">
        <f t="shared" si="25"/>
        <v>5017</v>
      </c>
      <c r="E478" s="184">
        <v>1109</v>
      </c>
      <c r="F478" s="184" t="s">
        <v>662</v>
      </c>
      <c r="G478" s="16" t="s">
        <v>15</v>
      </c>
      <c r="H478" s="16" t="s">
        <v>26</v>
      </c>
      <c r="I478" s="16" t="s">
        <v>29</v>
      </c>
      <c r="J478" s="16" t="s">
        <v>35</v>
      </c>
      <c r="K478" s="16"/>
      <c r="L478" s="16"/>
      <c r="M478" s="16"/>
      <c r="N478" s="16" t="str">
        <f>IF(ISERROR(VLOOKUP($P478,#REF!,4,FALSE)),"",(VLOOKUP($P478,#REF!,4,FALSE)))</f>
        <v/>
      </c>
      <c r="O478" s="16" t="str">
        <f>IF(ISERROR(VLOOKUP($P478,#REF!,34,FALSE)),"",(VLOOKUP($P478,#REF!,34,FALSE)))</f>
        <v/>
      </c>
      <c r="P478" s="16" t="s">
        <v>909</v>
      </c>
      <c r="Q478" s="16" t="e">
        <f>VLOOKUP(C478,'functional class'!B:E,3,FALSE)</f>
        <v>#N/A</v>
      </c>
      <c r="R478" s="16" t="str">
        <f>IF(ISERROR(VLOOKUP($T478,'Funding 5.4'!$A:$BP,3,FALSE)),"",(VLOOKUP($T478,'Funding 5.4'!$A:$BP,3,FALSE)))</f>
        <v>FD001003001002000000000000000000000000</v>
      </c>
      <c r="S478" s="16" t="str">
        <f>IF(ISERROR(VLOOKUP($T478,'Funding 5.4'!$A:$BP,35,FALSE)),"",(VLOOKUP($T478,'Funding 5.4'!$A:$BP,35,FALSE)))</f>
        <v>5692f970-c29c-4044-80d7-1bcdbdd34348</v>
      </c>
      <c r="T478" s="16" t="s">
        <v>1087</v>
      </c>
      <c r="U478" s="16" t="str">
        <f>IF(F478="gains/losses",IF(ISERROR(VLOOKUP(W478,'item gains&amp;losses'!A:EV,3,FALSE)),"",VLOOKUP(W478,'item gains&amp;losses'!A:EV,3,FALSE)),IF(F478="I",IF(ISERROR(VLOOKUP(W478,'item rev'!A:EV,3,FALSE)),"",VLOOKUP(W478,'item rev'!A:EV,3,FALSE)),IF(F478="e",IF(ISERROR(VLOOKUP(W478,'item exp'!A:BQ,3,FALSE)),"",VLOOKUP(W478,'item exp'!A:BQ,3,FALSE)))))</f>
        <v>IE003002001006000000000000000000000000</v>
      </c>
      <c r="V478" s="16" t="str">
        <f>IF($F478="gains/losses",IF(ISERROR(VLOOKUP($W478,'item gains&amp;losses'!$A:$EV,35,FALSE)),"",VLOOKUP($W478,'item gains&amp;losses'!$A:$EV,35,FALSE)),IF($F478="I",IF(ISERROR(VLOOKUP($W478,'item rev'!$A:$EV,34,FALSE)),"",VLOOKUP($W478,'item rev'!$A:$EV,34,FALSE)),IF($F478="e",IF(ISERROR(VLOOKUP($W478,'item exp'!$A:$BQ,35,FALSE)),"",VLOOKUP($W478,'item exp'!$A:$BQ,35,FALSE)))))</f>
        <v>3ce63afb-b71a-43ea-8fc9-41c4d1109fa8</v>
      </c>
      <c r="W478" s="16" t="str">
        <f>VLOOKUP(E478,'items list'!B:D,3,FALSE)</f>
        <v xml:space="preserve">Expenditure: Contracted Services - Consultants and Professional Services: Business and Advisory - Commissions and Committees </v>
      </c>
      <c r="X478" s="16" t="str">
        <f>IF(ISERROR(VLOOKUP($Z478,'reg ind'!$A:$AI,3,FALSE)),"",(VLOOKUP($Z478,'reg ind'!$A:$AI,3,FALSE)))</f>
        <v>RX002003001002003003006001000000000000</v>
      </c>
      <c r="Y478" s="16" t="str">
        <f>IF(ISERROR(VLOOKUP($Z478,'reg ind'!$A:$AI,35,FALSE)),"",(VLOOKUP($Z478,'reg ind'!$A:$AI,35,FALSE)))</f>
        <v>f2564b3b-f64a-4df4-9e78-f1a994736e35</v>
      </c>
      <c r="Z478" s="16" t="s">
        <v>4358</v>
      </c>
      <c r="AA478" s="16" t="str">
        <f>IF(ISERROR(VLOOKUP($AC478,costing!$A:$BP,3,FALSE)),"",(VLOOKUP($AC478,costing!$A:$BP,3,FALSE)))</f>
        <v>CO002004000000000000000000000000000000</v>
      </c>
      <c r="AB478" s="16" t="str">
        <f>IF(ISERROR(VLOOKUP($AC478,costing!$A:$BP,35,FALSE)),"",(VLOOKUP($AC478,costing!$A:$BP,35,FALSE)))</f>
        <v>47c7ba65-c270-4a7f-91ba-3842eb629ddf</v>
      </c>
      <c r="AC478" s="16" t="s">
        <v>4368</v>
      </c>
    </row>
    <row r="479" spans="1:29" x14ac:dyDescent="0.2">
      <c r="A479" s="184"/>
      <c r="B479" s="184">
        <v>11</v>
      </c>
      <c r="C479" s="184">
        <v>10</v>
      </c>
      <c r="D479" s="184">
        <f t="shared" si="25"/>
        <v>5017</v>
      </c>
      <c r="E479" s="184">
        <v>1110</v>
      </c>
      <c r="F479" s="184" t="s">
        <v>662</v>
      </c>
      <c r="G479" s="16" t="s">
        <v>15</v>
      </c>
      <c r="H479" s="16" t="s">
        <v>26</v>
      </c>
      <c r="I479" s="16" t="s">
        <v>29</v>
      </c>
      <c r="J479" s="16" t="s">
        <v>35</v>
      </c>
      <c r="K479" s="16"/>
      <c r="L479" s="16"/>
      <c r="M479" s="16"/>
      <c r="N479" s="16" t="str">
        <f>IF(ISERROR(VLOOKUP($P479,#REF!,4,FALSE)),"",(VLOOKUP($P479,#REF!,4,FALSE)))</f>
        <v/>
      </c>
      <c r="O479" s="16" t="str">
        <f>IF(ISERROR(VLOOKUP($P479,#REF!,34,FALSE)),"",(VLOOKUP($P479,#REF!,34,FALSE)))</f>
        <v/>
      </c>
      <c r="P479" s="16" t="s">
        <v>909</v>
      </c>
      <c r="Q479" s="16" t="e">
        <f>VLOOKUP(C479,'functional class'!B:E,3,FALSE)</f>
        <v>#N/A</v>
      </c>
      <c r="R479" s="16" t="str">
        <f>IF(ISERROR(VLOOKUP($T479,'Funding 5.4'!$A:$BP,3,FALSE)),"",(VLOOKUP($T479,'Funding 5.4'!$A:$BP,3,FALSE)))</f>
        <v>FD001003001002000000000000000000000000</v>
      </c>
      <c r="S479" s="16" t="str">
        <f>IF(ISERROR(VLOOKUP($T479,'Funding 5.4'!$A:$BP,35,FALSE)),"",(VLOOKUP($T479,'Funding 5.4'!$A:$BP,35,FALSE)))</f>
        <v>5692f970-c29c-4044-80d7-1bcdbdd34348</v>
      </c>
      <c r="T479" s="16" t="s">
        <v>1087</v>
      </c>
      <c r="U479" s="16" t="str">
        <f>IF(F479="gains/losses",IF(ISERROR(VLOOKUP(W479,'item gains&amp;losses'!A:EV,3,FALSE)),"",VLOOKUP(W479,'item gains&amp;losses'!A:EV,3,FALSE)),IF(F479="I",IF(ISERROR(VLOOKUP(W479,'item rev'!A:EV,3,FALSE)),"",VLOOKUP(W479,'item rev'!A:EV,3,FALSE)),IF(F479="e",IF(ISERROR(VLOOKUP(W479,'item exp'!A:BQ,3,FALSE)),"",VLOOKUP(W479,'item exp'!A:BQ,3,FALSE)))))</f>
        <v>IE003002001007000000000000000000000000</v>
      </c>
      <c r="V479" s="16" t="str">
        <f>IF($F479="gains/losses",IF(ISERROR(VLOOKUP($W479,'item gains&amp;losses'!$A:$EV,35,FALSE)),"",VLOOKUP($W479,'item gains&amp;losses'!$A:$EV,35,FALSE)),IF($F479="I",IF(ISERROR(VLOOKUP($W479,'item rev'!$A:$EV,34,FALSE)),"",VLOOKUP($W479,'item rev'!$A:$EV,34,FALSE)),IF($F479="e",IF(ISERROR(VLOOKUP($W479,'item exp'!$A:$BQ,35,FALSE)),"",VLOOKUP($W479,'item exp'!$A:$BQ,35,FALSE)))))</f>
        <v>7fecb2f8-1476-4338-a713-342157914160</v>
      </c>
      <c r="W479" s="16" t="str">
        <f>VLOOKUP(E479,'items list'!B:D,3,FALSE)</f>
        <v>Expenditure: Contracted Services - Consultants and Professional Services: Business and Advisory - Communications</v>
      </c>
      <c r="X479" s="16" t="str">
        <f>IF(ISERROR(VLOOKUP($Z479,'reg ind'!$A:$AI,3,FALSE)),"",(VLOOKUP($Z479,'reg ind'!$A:$AI,3,FALSE)))</f>
        <v>RX002003001002003003006001000000000000</v>
      </c>
      <c r="Y479" s="16" t="str">
        <f>IF(ISERROR(VLOOKUP($Z479,'reg ind'!$A:$AI,35,FALSE)),"",(VLOOKUP($Z479,'reg ind'!$A:$AI,35,FALSE)))</f>
        <v>f2564b3b-f64a-4df4-9e78-f1a994736e35</v>
      </c>
      <c r="Z479" s="16" t="s">
        <v>4358</v>
      </c>
      <c r="AA479" s="16" t="str">
        <f>IF(ISERROR(VLOOKUP($AC479,costing!$A:$BP,3,FALSE)),"",(VLOOKUP($AC479,costing!$A:$BP,3,FALSE)))</f>
        <v>CO002004000000000000000000000000000000</v>
      </c>
      <c r="AB479" s="16" t="str">
        <f>IF(ISERROR(VLOOKUP($AC479,costing!$A:$BP,35,FALSE)),"",(VLOOKUP($AC479,costing!$A:$BP,35,FALSE)))</f>
        <v>47c7ba65-c270-4a7f-91ba-3842eb629ddf</v>
      </c>
      <c r="AC479" s="16" t="s">
        <v>4368</v>
      </c>
    </row>
    <row r="480" spans="1:29" x14ac:dyDescent="0.2">
      <c r="A480" s="184"/>
      <c r="B480" s="184">
        <v>11</v>
      </c>
      <c r="C480" s="184">
        <v>10</v>
      </c>
      <c r="D480" s="184">
        <f t="shared" si="25"/>
        <v>5017</v>
      </c>
      <c r="E480" s="184">
        <v>1111</v>
      </c>
      <c r="F480" s="184" t="s">
        <v>662</v>
      </c>
      <c r="G480" s="16" t="s">
        <v>15</v>
      </c>
      <c r="H480" s="16" t="s">
        <v>26</v>
      </c>
      <c r="I480" s="16" t="s">
        <v>29</v>
      </c>
      <c r="J480" s="16" t="s">
        <v>35</v>
      </c>
      <c r="K480" s="16"/>
      <c r="L480" s="16"/>
      <c r="M480" s="16"/>
      <c r="N480" s="16" t="str">
        <f>IF(ISERROR(VLOOKUP($P480,#REF!,4,FALSE)),"",(VLOOKUP($P480,#REF!,4,FALSE)))</f>
        <v/>
      </c>
      <c r="O480" s="16" t="str">
        <f>IF(ISERROR(VLOOKUP($P480,#REF!,34,FALSE)),"",(VLOOKUP($P480,#REF!,34,FALSE)))</f>
        <v/>
      </c>
      <c r="P480" s="16" t="s">
        <v>909</v>
      </c>
      <c r="Q480" s="16" t="e">
        <f>VLOOKUP(C480,'functional class'!B:E,3,FALSE)</f>
        <v>#N/A</v>
      </c>
      <c r="R480" s="16" t="str">
        <f>IF(ISERROR(VLOOKUP($T480,'Funding 5.4'!$A:$BP,3,FALSE)),"",(VLOOKUP($T480,'Funding 5.4'!$A:$BP,3,FALSE)))</f>
        <v>FD001003001002000000000000000000000000</v>
      </c>
      <c r="S480" s="16" t="str">
        <f>IF(ISERROR(VLOOKUP($T480,'Funding 5.4'!$A:$BP,35,FALSE)),"",(VLOOKUP($T480,'Funding 5.4'!$A:$BP,35,FALSE)))</f>
        <v>5692f970-c29c-4044-80d7-1bcdbdd34348</v>
      </c>
      <c r="T480" s="16" t="s">
        <v>1087</v>
      </c>
      <c r="U480" s="16" t="str">
        <f>IF(F480="gains/losses",IF(ISERROR(VLOOKUP(W480,'item gains&amp;losses'!A:EV,3,FALSE)),"",VLOOKUP(W480,'item gains&amp;losses'!A:EV,3,FALSE)),IF(F480="I",IF(ISERROR(VLOOKUP(W480,'item rev'!A:EV,3,FALSE)),"",VLOOKUP(W480,'item rev'!A:EV,3,FALSE)),IF(F480="e",IF(ISERROR(VLOOKUP(W480,'item exp'!A:BQ,3,FALSE)),"",VLOOKUP(W480,'item exp'!A:BQ,3,FALSE)))))</f>
        <v>IE003002001008000000000000000000000000</v>
      </c>
      <c r="V480" s="16" t="str">
        <f>IF($F480="gains/losses",IF(ISERROR(VLOOKUP($W480,'item gains&amp;losses'!$A:$EV,35,FALSE)),"",VLOOKUP($W480,'item gains&amp;losses'!$A:$EV,35,FALSE)),IF($F480="I",IF(ISERROR(VLOOKUP($W480,'item rev'!$A:$EV,34,FALSE)),"",VLOOKUP($W480,'item rev'!$A:$EV,34,FALSE)),IF($F480="e",IF(ISERROR(VLOOKUP($W480,'item exp'!$A:$BQ,35,FALSE)),"",VLOOKUP($W480,'item exp'!$A:$BQ,35,FALSE)))))</f>
        <v>55553fce-9001-4f46-be5b-f8dd4763875c</v>
      </c>
      <c r="W480" s="16" t="str">
        <f>VLOOKUP(E480,'items list'!B:D,3,FALSE)</f>
        <v>Expenditure: Contracted Services - Consultants and Professional Services: Business and Advisory - Human Resources</v>
      </c>
      <c r="X480" s="16" t="str">
        <f>IF(ISERROR(VLOOKUP($Z480,'reg ind'!$A:$AI,3,FALSE)),"",(VLOOKUP($Z480,'reg ind'!$A:$AI,3,FALSE)))</f>
        <v>RX002003001002003003006001000000000000</v>
      </c>
      <c r="Y480" s="16" t="str">
        <f>IF(ISERROR(VLOOKUP($Z480,'reg ind'!$A:$AI,35,FALSE)),"",(VLOOKUP($Z480,'reg ind'!$A:$AI,35,FALSE)))</f>
        <v>f2564b3b-f64a-4df4-9e78-f1a994736e35</v>
      </c>
      <c r="Z480" s="16" t="s">
        <v>4358</v>
      </c>
      <c r="AA480" s="16" t="str">
        <f>IF(ISERROR(VLOOKUP($AC480,costing!$A:$BP,3,FALSE)),"",(VLOOKUP($AC480,costing!$A:$BP,3,FALSE)))</f>
        <v>CO002004000000000000000000000000000000</v>
      </c>
      <c r="AB480" s="16" t="str">
        <f>IF(ISERROR(VLOOKUP($AC480,costing!$A:$BP,35,FALSE)),"",(VLOOKUP($AC480,costing!$A:$BP,35,FALSE)))</f>
        <v>47c7ba65-c270-4a7f-91ba-3842eb629ddf</v>
      </c>
      <c r="AC480" s="16" t="s">
        <v>4368</v>
      </c>
    </row>
    <row r="481" spans="1:29" x14ac:dyDescent="0.2">
      <c r="A481" s="184"/>
      <c r="B481" s="184">
        <v>11</v>
      </c>
      <c r="C481" s="184">
        <v>10</v>
      </c>
      <c r="D481" s="184">
        <f t="shared" si="25"/>
        <v>5017</v>
      </c>
      <c r="E481" s="184">
        <v>1112</v>
      </c>
      <c r="F481" s="184" t="s">
        <v>662</v>
      </c>
      <c r="G481" s="16" t="s">
        <v>15</v>
      </c>
      <c r="H481" s="16" t="s">
        <v>26</v>
      </c>
      <c r="I481" s="16" t="s">
        <v>29</v>
      </c>
      <c r="J481" s="16" t="s">
        <v>35</v>
      </c>
      <c r="K481" s="16"/>
      <c r="L481" s="16"/>
      <c r="M481" s="16"/>
      <c r="N481" s="16" t="str">
        <f>IF(ISERROR(VLOOKUP($P481,#REF!,4,FALSE)),"",(VLOOKUP($P481,#REF!,4,FALSE)))</f>
        <v/>
      </c>
      <c r="O481" s="16" t="str">
        <f>IF(ISERROR(VLOOKUP($P481,#REF!,34,FALSE)),"",(VLOOKUP($P481,#REF!,34,FALSE)))</f>
        <v/>
      </c>
      <c r="P481" s="16" t="s">
        <v>909</v>
      </c>
      <c r="Q481" s="16" t="e">
        <f>VLOOKUP(C481,'functional class'!B:E,3,FALSE)</f>
        <v>#N/A</v>
      </c>
      <c r="R481" s="16" t="str">
        <f>IF(ISERROR(VLOOKUP($T481,'Funding 5.4'!$A:$BP,3,FALSE)),"",(VLOOKUP($T481,'Funding 5.4'!$A:$BP,3,FALSE)))</f>
        <v>FD001003001002000000000000000000000000</v>
      </c>
      <c r="S481" s="16" t="str">
        <f>IF(ISERROR(VLOOKUP($T481,'Funding 5.4'!$A:$BP,35,FALSE)),"",(VLOOKUP($T481,'Funding 5.4'!$A:$BP,35,FALSE)))</f>
        <v>5692f970-c29c-4044-80d7-1bcdbdd34348</v>
      </c>
      <c r="T481" s="16" t="s">
        <v>1087</v>
      </c>
      <c r="U481" s="16" t="str">
        <f>IF(F481="gains/losses",IF(ISERROR(VLOOKUP(W481,'item gains&amp;losses'!A:EV,3,FALSE)),"",VLOOKUP(W481,'item gains&amp;losses'!A:EV,3,FALSE)),IF(F481="I",IF(ISERROR(VLOOKUP(W481,'item rev'!A:EV,3,FALSE)),"",VLOOKUP(W481,'item rev'!A:EV,3,FALSE)),IF(F481="e",IF(ISERROR(VLOOKUP(W481,'item exp'!A:BQ,3,FALSE)),"",VLOOKUP(W481,'item exp'!A:BQ,3,FALSE)))))</f>
        <v>IE003002001009000000000000000000000000</v>
      </c>
      <c r="V481" s="16" t="str">
        <f>IF($F481="gains/losses",IF(ISERROR(VLOOKUP($W481,'item gains&amp;losses'!$A:$EV,35,FALSE)),"",VLOOKUP($W481,'item gains&amp;losses'!$A:$EV,35,FALSE)),IF($F481="I",IF(ISERROR(VLOOKUP($W481,'item rev'!$A:$EV,34,FALSE)),"",VLOOKUP($W481,'item rev'!$A:$EV,34,FALSE)),IF($F481="e",IF(ISERROR(VLOOKUP($W481,'item exp'!$A:$BQ,35,FALSE)),"",VLOOKUP($W481,'item exp'!$A:$BQ,35,FALSE)))))</f>
        <v>0e96099d-1c0f-49a4-860c-e26ae7cf0fbd</v>
      </c>
      <c r="W481" s="16" t="str">
        <f>VLOOKUP(E481,'items list'!B:D,3,FALSE)</f>
        <v>Expenditure: Contracted Services - Consultants and Professional Services: Business and Advisory - Medical Examinations</v>
      </c>
      <c r="X481" s="16" t="str">
        <f>IF(ISERROR(VLOOKUP($Z481,'reg ind'!$A:$AI,3,FALSE)),"",(VLOOKUP($Z481,'reg ind'!$A:$AI,3,FALSE)))</f>
        <v>RX002003001002003003006001000000000000</v>
      </c>
      <c r="Y481" s="16" t="str">
        <f>IF(ISERROR(VLOOKUP($Z481,'reg ind'!$A:$AI,35,FALSE)),"",(VLOOKUP($Z481,'reg ind'!$A:$AI,35,FALSE)))</f>
        <v>f2564b3b-f64a-4df4-9e78-f1a994736e35</v>
      </c>
      <c r="Z481" s="16" t="s">
        <v>4358</v>
      </c>
      <c r="AA481" s="16" t="str">
        <f>IF(ISERROR(VLOOKUP($AC481,costing!$A:$BP,3,FALSE)),"",(VLOOKUP($AC481,costing!$A:$BP,3,FALSE)))</f>
        <v>CO002004000000000000000000000000000000</v>
      </c>
      <c r="AB481" s="16" t="str">
        <f>IF(ISERROR(VLOOKUP($AC481,costing!$A:$BP,35,FALSE)),"",(VLOOKUP($AC481,costing!$A:$BP,35,FALSE)))</f>
        <v>47c7ba65-c270-4a7f-91ba-3842eb629ddf</v>
      </c>
      <c r="AC481" s="16" t="s">
        <v>4368</v>
      </c>
    </row>
    <row r="482" spans="1:29" x14ac:dyDescent="0.2">
      <c r="A482" s="184"/>
      <c r="B482" s="184">
        <v>11</v>
      </c>
      <c r="C482" s="184">
        <v>10</v>
      </c>
      <c r="D482" s="184">
        <f t="shared" si="25"/>
        <v>5017</v>
      </c>
      <c r="E482" s="184">
        <v>1113</v>
      </c>
      <c r="F482" s="184" t="s">
        <v>662</v>
      </c>
      <c r="G482" s="16" t="s">
        <v>15</v>
      </c>
      <c r="H482" s="16" t="s">
        <v>26</v>
      </c>
      <c r="I482" s="16" t="s">
        <v>29</v>
      </c>
      <c r="J482" s="16" t="s">
        <v>35</v>
      </c>
      <c r="K482" s="16"/>
      <c r="L482" s="16"/>
      <c r="M482" s="16"/>
      <c r="N482" s="16" t="str">
        <f>IF(ISERROR(VLOOKUP($P482,#REF!,4,FALSE)),"",(VLOOKUP($P482,#REF!,4,FALSE)))</f>
        <v/>
      </c>
      <c r="O482" s="16" t="str">
        <f>IF(ISERROR(VLOOKUP($P482,#REF!,34,FALSE)),"",(VLOOKUP($P482,#REF!,34,FALSE)))</f>
        <v/>
      </c>
      <c r="P482" s="16" t="s">
        <v>909</v>
      </c>
      <c r="Q482" s="16" t="e">
        <f>VLOOKUP(C482,'functional class'!B:E,3,FALSE)</f>
        <v>#N/A</v>
      </c>
      <c r="R482" s="16" t="str">
        <f>IF(ISERROR(VLOOKUP($T482,'Funding 5.4'!$A:$BP,3,FALSE)),"",(VLOOKUP($T482,'Funding 5.4'!$A:$BP,3,FALSE)))</f>
        <v>FD001003001002000000000000000000000000</v>
      </c>
      <c r="S482" s="16" t="str">
        <f>IF(ISERROR(VLOOKUP($T482,'Funding 5.4'!$A:$BP,35,FALSE)),"",(VLOOKUP($T482,'Funding 5.4'!$A:$BP,35,FALSE)))</f>
        <v>5692f970-c29c-4044-80d7-1bcdbdd34348</v>
      </c>
      <c r="T482" s="16" t="s">
        <v>1087</v>
      </c>
      <c r="U482" s="16" t="str">
        <f>IF(F482="gains/losses",IF(ISERROR(VLOOKUP(W482,'item gains&amp;losses'!A:EV,3,FALSE)),"",VLOOKUP(W482,'item gains&amp;losses'!A:EV,3,FALSE)),IF(F482="I",IF(ISERROR(VLOOKUP(W482,'item rev'!A:EV,3,FALSE)),"",VLOOKUP(W482,'item rev'!A:EV,3,FALSE)),IF(F482="e",IF(ISERROR(VLOOKUP(W482,'item exp'!A:BQ,3,FALSE)),"",VLOOKUP(W482,'item exp'!A:BQ,3,FALSE)))))</f>
        <v>IE003002001010000000000000000000000000</v>
      </c>
      <c r="V482" s="16" t="str">
        <f>IF($F482="gains/losses",IF(ISERROR(VLOOKUP($W482,'item gains&amp;losses'!$A:$EV,35,FALSE)),"",VLOOKUP($W482,'item gains&amp;losses'!$A:$EV,35,FALSE)),IF($F482="I",IF(ISERROR(VLOOKUP($W482,'item rev'!$A:$EV,34,FALSE)),"",VLOOKUP($W482,'item rev'!$A:$EV,34,FALSE)),IF($F482="e",IF(ISERROR(VLOOKUP($W482,'item exp'!$A:$BQ,35,FALSE)),"",VLOOKUP($W482,'item exp'!$A:$BQ,35,FALSE)))))</f>
        <v>b2e47c37-7f1d-4b8a-9fcf-3d9701797554</v>
      </c>
      <c r="W482" s="16" t="str">
        <f>VLOOKUP(E482,'items list'!B:D,3,FALSE)</f>
        <v>Expenditure: Contracted Services - Consultants and Professional Services: Business and Advisory - Occupational Health and Safety</v>
      </c>
      <c r="X482" s="16" t="str">
        <f>IF(ISERROR(VLOOKUP($Z482,'reg ind'!$A:$AI,3,FALSE)),"",(VLOOKUP($Z482,'reg ind'!$A:$AI,3,FALSE)))</f>
        <v>RX002003001002003003006001000000000000</v>
      </c>
      <c r="Y482" s="16" t="str">
        <f>IF(ISERROR(VLOOKUP($Z482,'reg ind'!$A:$AI,35,FALSE)),"",(VLOOKUP($Z482,'reg ind'!$A:$AI,35,FALSE)))</f>
        <v>f2564b3b-f64a-4df4-9e78-f1a994736e35</v>
      </c>
      <c r="Z482" s="16" t="s">
        <v>4358</v>
      </c>
      <c r="AA482" s="16" t="str">
        <f>IF(ISERROR(VLOOKUP($AC482,costing!$A:$BP,3,FALSE)),"",(VLOOKUP($AC482,costing!$A:$BP,3,FALSE)))</f>
        <v>CO002004000000000000000000000000000000</v>
      </c>
      <c r="AB482" s="16" t="str">
        <f>IF(ISERROR(VLOOKUP($AC482,costing!$A:$BP,35,FALSE)),"",(VLOOKUP($AC482,costing!$A:$BP,35,FALSE)))</f>
        <v>47c7ba65-c270-4a7f-91ba-3842eb629ddf</v>
      </c>
      <c r="AC482" s="16" t="s">
        <v>4368</v>
      </c>
    </row>
    <row r="483" spans="1:29" x14ac:dyDescent="0.2">
      <c r="A483" s="184"/>
      <c r="B483" s="184">
        <v>11</v>
      </c>
      <c r="C483" s="184">
        <v>10</v>
      </c>
      <c r="D483" s="184">
        <f t="shared" si="25"/>
        <v>5017</v>
      </c>
      <c r="E483" s="184">
        <v>1114</v>
      </c>
      <c r="F483" s="184" t="s">
        <v>662</v>
      </c>
      <c r="G483" s="16" t="s">
        <v>15</v>
      </c>
      <c r="H483" s="16" t="s">
        <v>26</v>
      </c>
      <c r="I483" s="16" t="s">
        <v>29</v>
      </c>
      <c r="J483" s="16" t="s">
        <v>35</v>
      </c>
      <c r="K483" s="16"/>
      <c r="L483" s="16"/>
      <c r="M483" s="16"/>
      <c r="N483" s="16" t="str">
        <f>IF(ISERROR(VLOOKUP($P483,#REF!,4,FALSE)),"",(VLOOKUP($P483,#REF!,4,FALSE)))</f>
        <v/>
      </c>
      <c r="O483" s="16" t="str">
        <f>IF(ISERROR(VLOOKUP($P483,#REF!,34,FALSE)),"",(VLOOKUP($P483,#REF!,34,FALSE)))</f>
        <v/>
      </c>
      <c r="P483" s="16" t="s">
        <v>909</v>
      </c>
      <c r="Q483" s="16" t="e">
        <f>VLOOKUP(C483,'functional class'!B:E,3,FALSE)</f>
        <v>#N/A</v>
      </c>
      <c r="R483" s="16" t="str">
        <f>IF(ISERROR(VLOOKUP($T483,'Funding 5.4'!$A:$BP,3,FALSE)),"",(VLOOKUP($T483,'Funding 5.4'!$A:$BP,3,FALSE)))</f>
        <v>FD001003001002000000000000000000000000</v>
      </c>
      <c r="S483" s="16" t="str">
        <f>IF(ISERROR(VLOOKUP($T483,'Funding 5.4'!$A:$BP,35,FALSE)),"",(VLOOKUP($T483,'Funding 5.4'!$A:$BP,35,FALSE)))</f>
        <v>5692f970-c29c-4044-80d7-1bcdbdd34348</v>
      </c>
      <c r="T483" s="16" t="s">
        <v>1087</v>
      </c>
      <c r="U483" s="16" t="str">
        <f>IF(F483="gains/losses",IF(ISERROR(VLOOKUP(W483,'item gains&amp;losses'!A:EV,3,FALSE)),"",VLOOKUP(W483,'item gains&amp;losses'!A:EV,3,FALSE)),IF(F483="I",IF(ISERROR(VLOOKUP(W483,'item rev'!A:EV,3,FALSE)),"",VLOOKUP(W483,'item rev'!A:EV,3,FALSE)),IF(F483="e",IF(ISERROR(VLOOKUP(W483,'item exp'!A:BQ,3,FALSE)),"",VLOOKUP(W483,'item exp'!A:BQ,3,FALSE)))))</f>
        <v>IE003002001011000000000000000000000000</v>
      </c>
      <c r="V483" s="16" t="str">
        <f>IF($F483="gains/losses",IF(ISERROR(VLOOKUP($W483,'item gains&amp;losses'!$A:$EV,35,FALSE)),"",VLOOKUP($W483,'item gains&amp;losses'!$A:$EV,35,FALSE)),IF($F483="I",IF(ISERROR(VLOOKUP($W483,'item rev'!$A:$EV,34,FALSE)),"",VLOOKUP($W483,'item rev'!$A:$EV,34,FALSE)),IF($F483="e",IF(ISERROR(VLOOKUP($W483,'item exp'!$A:$BQ,35,FALSE)),"",VLOOKUP($W483,'item exp'!$A:$BQ,35,FALSE)))))</f>
        <v>eaf6f09b-cc2a-47cd-bfc2-387af8b7ce7b</v>
      </c>
      <c r="W483" s="16" t="str">
        <f>VLOOKUP(E483,'items list'!B:D,3,FALSE)</f>
        <v>Expenditure: Contracted Services - Consultants and Professional Services: Business and Advisory - Organisational</v>
      </c>
      <c r="X483" s="16" t="str">
        <f>IF(ISERROR(VLOOKUP($Z483,'reg ind'!$A:$AI,3,FALSE)),"",(VLOOKUP($Z483,'reg ind'!$A:$AI,3,FALSE)))</f>
        <v>RX002003001002003003006001000000000000</v>
      </c>
      <c r="Y483" s="16" t="str">
        <f>IF(ISERROR(VLOOKUP($Z483,'reg ind'!$A:$AI,35,FALSE)),"",(VLOOKUP($Z483,'reg ind'!$A:$AI,35,FALSE)))</f>
        <v>f2564b3b-f64a-4df4-9e78-f1a994736e35</v>
      </c>
      <c r="Z483" s="16" t="s">
        <v>4358</v>
      </c>
      <c r="AA483" s="16" t="str">
        <f>IF(ISERROR(VLOOKUP($AC483,costing!$A:$BP,3,FALSE)),"",(VLOOKUP($AC483,costing!$A:$BP,3,FALSE)))</f>
        <v>CO002004000000000000000000000000000000</v>
      </c>
      <c r="AB483" s="16" t="str">
        <f>IF(ISERROR(VLOOKUP($AC483,costing!$A:$BP,35,FALSE)),"",(VLOOKUP($AC483,costing!$A:$BP,35,FALSE)))</f>
        <v>47c7ba65-c270-4a7f-91ba-3842eb629ddf</v>
      </c>
      <c r="AC483" s="16" t="s">
        <v>4368</v>
      </c>
    </row>
    <row r="484" spans="1:29" x14ac:dyDescent="0.2">
      <c r="A484" s="184"/>
      <c r="B484" s="184">
        <v>11</v>
      </c>
      <c r="C484" s="184">
        <v>10</v>
      </c>
      <c r="D484" s="184">
        <f t="shared" ref="D484:D547" si="26">D475+1</f>
        <v>5017</v>
      </c>
      <c r="E484" s="184">
        <v>1115</v>
      </c>
      <c r="F484" s="184" t="s">
        <v>662</v>
      </c>
      <c r="G484" s="16" t="s">
        <v>15</v>
      </c>
      <c r="H484" s="16" t="s">
        <v>26</v>
      </c>
      <c r="I484" s="16" t="s">
        <v>29</v>
      </c>
      <c r="J484" s="16" t="s">
        <v>35</v>
      </c>
      <c r="K484" s="16"/>
      <c r="L484" s="16"/>
      <c r="M484" s="16"/>
      <c r="N484" s="16" t="str">
        <f>IF(ISERROR(VLOOKUP($P484,#REF!,4,FALSE)),"",(VLOOKUP($P484,#REF!,4,FALSE)))</f>
        <v/>
      </c>
      <c r="O484" s="16" t="str">
        <f>IF(ISERROR(VLOOKUP($P484,#REF!,34,FALSE)),"",(VLOOKUP($P484,#REF!,34,FALSE)))</f>
        <v/>
      </c>
      <c r="P484" s="16" t="s">
        <v>909</v>
      </c>
      <c r="Q484" s="16" t="e">
        <f>VLOOKUP(C484,'functional class'!B:E,3,FALSE)</f>
        <v>#N/A</v>
      </c>
      <c r="R484" s="16" t="str">
        <f>IF(ISERROR(VLOOKUP($T484,'Funding 5.4'!$A:$BP,3,FALSE)),"",(VLOOKUP($T484,'Funding 5.4'!$A:$BP,3,FALSE)))</f>
        <v>FD001003001002000000000000000000000000</v>
      </c>
      <c r="S484" s="16" t="str">
        <f>IF(ISERROR(VLOOKUP($T484,'Funding 5.4'!$A:$BP,35,FALSE)),"",(VLOOKUP($T484,'Funding 5.4'!$A:$BP,35,FALSE)))</f>
        <v>5692f970-c29c-4044-80d7-1bcdbdd34348</v>
      </c>
      <c r="T484" s="16" t="s">
        <v>1087</v>
      </c>
      <c r="U484" s="16" t="str">
        <f>IF(F484="gains/losses",IF(ISERROR(VLOOKUP(W484,'item gains&amp;losses'!A:EV,3,FALSE)),"",VLOOKUP(W484,'item gains&amp;losses'!A:EV,3,FALSE)),IF(F484="I",IF(ISERROR(VLOOKUP(W484,'item rev'!A:EV,3,FALSE)),"",VLOOKUP(W484,'item rev'!A:EV,3,FALSE)),IF(F484="e",IF(ISERROR(VLOOKUP(W484,'item exp'!A:BQ,3,FALSE)),"",VLOOKUP(W484,'item exp'!A:BQ,3,FALSE)))))</f>
        <v>IE003002001012000000000000000000000000</v>
      </c>
      <c r="V484" s="16" t="str">
        <f>IF($F484="gains/losses",IF(ISERROR(VLOOKUP($W484,'item gains&amp;losses'!$A:$EV,35,FALSE)),"",VLOOKUP($W484,'item gains&amp;losses'!$A:$EV,35,FALSE)),IF($F484="I",IF(ISERROR(VLOOKUP($W484,'item rev'!$A:$EV,34,FALSE)),"",VLOOKUP($W484,'item rev'!$A:$EV,34,FALSE)),IF($F484="e",IF(ISERROR(VLOOKUP($W484,'item exp'!$A:$BQ,35,FALSE)),"",VLOOKUP($W484,'item exp'!$A:$BQ,35,FALSE)))))</f>
        <v>e561dfb8-c3fc-4501-af31-702093ea5fed</v>
      </c>
      <c r="W484" s="16" t="str">
        <f>VLOOKUP(E484,'items list'!B:D,3,FALSE)</f>
        <v>Expenditure: Contracted Services - Consultants and Professional Services: Business and Advisory - Project Management</v>
      </c>
      <c r="X484" s="16" t="str">
        <f>IF(ISERROR(VLOOKUP($Z484,'reg ind'!$A:$AI,3,FALSE)),"",(VLOOKUP($Z484,'reg ind'!$A:$AI,3,FALSE)))</f>
        <v>RX002003001002003003006001000000000000</v>
      </c>
      <c r="Y484" s="16" t="str">
        <f>IF(ISERROR(VLOOKUP($Z484,'reg ind'!$A:$AI,35,FALSE)),"",(VLOOKUP($Z484,'reg ind'!$A:$AI,35,FALSE)))</f>
        <v>f2564b3b-f64a-4df4-9e78-f1a994736e35</v>
      </c>
      <c r="Z484" s="16" t="s">
        <v>4358</v>
      </c>
      <c r="AA484" s="16" t="str">
        <f>IF(ISERROR(VLOOKUP($AC484,costing!$A:$BP,3,FALSE)),"",(VLOOKUP($AC484,costing!$A:$BP,3,FALSE)))</f>
        <v>CO002004000000000000000000000000000000</v>
      </c>
      <c r="AB484" s="16" t="str">
        <f>IF(ISERROR(VLOOKUP($AC484,costing!$A:$BP,35,FALSE)),"",(VLOOKUP($AC484,costing!$A:$BP,35,FALSE)))</f>
        <v>47c7ba65-c270-4a7f-91ba-3842eb629ddf</v>
      </c>
      <c r="AC484" s="16" t="s">
        <v>4368</v>
      </c>
    </row>
    <row r="485" spans="1:29" x14ac:dyDescent="0.2">
      <c r="A485" s="184"/>
      <c r="B485" s="184">
        <v>11</v>
      </c>
      <c r="C485" s="184">
        <v>10</v>
      </c>
      <c r="D485" s="184">
        <f t="shared" si="26"/>
        <v>5017</v>
      </c>
      <c r="E485" s="184">
        <v>1116</v>
      </c>
      <c r="F485" s="184" t="s">
        <v>662</v>
      </c>
      <c r="G485" s="16" t="s">
        <v>15</v>
      </c>
      <c r="H485" s="16" t="s">
        <v>26</v>
      </c>
      <c r="I485" s="16" t="s">
        <v>29</v>
      </c>
      <c r="J485" s="16" t="s">
        <v>35</v>
      </c>
      <c r="K485" s="16"/>
      <c r="L485" s="16"/>
      <c r="M485" s="16"/>
      <c r="N485" s="16" t="str">
        <f>IF(ISERROR(VLOOKUP($P485,#REF!,4,FALSE)),"",(VLOOKUP($P485,#REF!,4,FALSE)))</f>
        <v/>
      </c>
      <c r="O485" s="16" t="str">
        <f>IF(ISERROR(VLOOKUP($P485,#REF!,34,FALSE)),"",(VLOOKUP($P485,#REF!,34,FALSE)))</f>
        <v/>
      </c>
      <c r="P485" s="16" t="s">
        <v>909</v>
      </c>
      <c r="Q485" s="16" t="e">
        <f>VLOOKUP(C485,'functional class'!B:E,3,FALSE)</f>
        <v>#N/A</v>
      </c>
      <c r="R485" s="16" t="str">
        <f>IF(ISERROR(VLOOKUP($T485,'Funding 5.4'!$A:$BP,3,FALSE)),"",(VLOOKUP($T485,'Funding 5.4'!$A:$BP,3,FALSE)))</f>
        <v>FD001003001002000000000000000000000000</v>
      </c>
      <c r="S485" s="16" t="str">
        <f>IF(ISERROR(VLOOKUP($T485,'Funding 5.4'!$A:$BP,35,FALSE)),"",(VLOOKUP($T485,'Funding 5.4'!$A:$BP,35,FALSE)))</f>
        <v>5692f970-c29c-4044-80d7-1bcdbdd34348</v>
      </c>
      <c r="T485" s="16" t="s">
        <v>1087</v>
      </c>
      <c r="U485" s="16" t="str">
        <f>IF(F485="gains/losses",IF(ISERROR(VLOOKUP(W485,'item gains&amp;losses'!A:EV,3,FALSE)),"",VLOOKUP(W485,'item gains&amp;losses'!A:EV,3,FALSE)),IF(F485="I",IF(ISERROR(VLOOKUP(W485,'item rev'!A:EV,3,FALSE)),"",VLOOKUP(W485,'item rev'!A:EV,3,FALSE)),IF(F485="e",IF(ISERROR(VLOOKUP(W485,'item exp'!A:BQ,3,FALSE)),"",VLOOKUP(W485,'item exp'!A:BQ,3,FALSE)))))</f>
        <v>IE003002001013000000000000000000000000</v>
      </c>
      <c r="V485" s="16" t="str">
        <f>IF($F485="gains/losses",IF(ISERROR(VLOOKUP($W485,'item gains&amp;losses'!$A:$EV,35,FALSE)),"",VLOOKUP($W485,'item gains&amp;losses'!$A:$EV,35,FALSE)),IF($F485="I",IF(ISERROR(VLOOKUP($W485,'item rev'!$A:$EV,34,FALSE)),"",VLOOKUP($W485,'item rev'!$A:$EV,34,FALSE)),IF($F485="e",IF(ISERROR(VLOOKUP($W485,'item exp'!$A:$BQ,35,FALSE)),"",VLOOKUP($W485,'item exp'!$A:$BQ,35,FALSE)))))</f>
        <v>42fbd460-61e7-4f23-bb7d-3d6510778782</v>
      </c>
      <c r="W485" s="16" t="str">
        <f>VLOOKUP(E485,'items list'!B:D,3,FALSE)</f>
        <v>Expenditure: Contracted Services - Consultants and Professional Services: Business and Advisory - Research and Advisory</v>
      </c>
      <c r="X485" s="16" t="str">
        <f>IF(ISERROR(VLOOKUP($Z485,'reg ind'!$A:$AI,3,FALSE)),"",(VLOOKUP($Z485,'reg ind'!$A:$AI,3,FALSE)))</f>
        <v>RX002003001002003003006001000000000000</v>
      </c>
      <c r="Y485" s="16" t="str">
        <f>IF(ISERROR(VLOOKUP($Z485,'reg ind'!$A:$AI,35,FALSE)),"",(VLOOKUP($Z485,'reg ind'!$A:$AI,35,FALSE)))</f>
        <v>f2564b3b-f64a-4df4-9e78-f1a994736e35</v>
      </c>
      <c r="Z485" s="16" t="s">
        <v>4358</v>
      </c>
      <c r="AA485" s="16" t="str">
        <f>IF(ISERROR(VLOOKUP($AC485,costing!$A:$BP,3,FALSE)),"",(VLOOKUP($AC485,costing!$A:$BP,3,FALSE)))</f>
        <v>CO002004000000000000000000000000000000</v>
      </c>
      <c r="AB485" s="16" t="str">
        <f>IF(ISERROR(VLOOKUP($AC485,costing!$A:$BP,35,FALSE)),"",(VLOOKUP($AC485,costing!$A:$BP,35,FALSE)))</f>
        <v>47c7ba65-c270-4a7f-91ba-3842eb629ddf</v>
      </c>
      <c r="AC485" s="16" t="s">
        <v>4368</v>
      </c>
    </row>
    <row r="486" spans="1:29" x14ac:dyDescent="0.2">
      <c r="A486" s="184"/>
      <c r="B486" s="184">
        <v>11</v>
      </c>
      <c r="C486" s="184">
        <v>10</v>
      </c>
      <c r="D486" s="184">
        <f t="shared" si="26"/>
        <v>5018</v>
      </c>
      <c r="E486" s="184">
        <v>1117</v>
      </c>
      <c r="F486" s="184" t="s">
        <v>662</v>
      </c>
      <c r="G486" s="16" t="s">
        <v>15</v>
      </c>
      <c r="H486" s="16" t="s">
        <v>26</v>
      </c>
      <c r="I486" s="16" t="s">
        <v>29</v>
      </c>
      <c r="J486" s="16" t="s">
        <v>35</v>
      </c>
      <c r="K486" s="16"/>
      <c r="L486" s="16"/>
      <c r="M486" s="16"/>
      <c r="N486" s="16" t="str">
        <f>IF(ISERROR(VLOOKUP($P486,#REF!,4,FALSE)),"",(VLOOKUP($P486,#REF!,4,FALSE)))</f>
        <v/>
      </c>
      <c r="O486" s="16" t="str">
        <f>IF(ISERROR(VLOOKUP($P486,#REF!,34,FALSE)),"",(VLOOKUP($P486,#REF!,34,FALSE)))</f>
        <v/>
      </c>
      <c r="P486" s="16" t="s">
        <v>909</v>
      </c>
      <c r="Q486" s="16" t="e">
        <f>VLOOKUP(C486,'functional class'!B:E,3,FALSE)</f>
        <v>#N/A</v>
      </c>
      <c r="R486" s="16" t="str">
        <f>IF(ISERROR(VLOOKUP($T486,'Funding 5.4'!$A:$BP,3,FALSE)),"",(VLOOKUP($T486,'Funding 5.4'!$A:$BP,3,FALSE)))</f>
        <v>FD001003001002000000000000000000000000</v>
      </c>
      <c r="S486" s="16" t="str">
        <f>IF(ISERROR(VLOOKUP($T486,'Funding 5.4'!$A:$BP,35,FALSE)),"",(VLOOKUP($T486,'Funding 5.4'!$A:$BP,35,FALSE)))</f>
        <v>5692f970-c29c-4044-80d7-1bcdbdd34348</v>
      </c>
      <c r="T486" s="16" t="s">
        <v>1087</v>
      </c>
      <c r="U486" s="16" t="str">
        <f>IF(F486="gains/losses",IF(ISERROR(VLOOKUP(W486,'item gains&amp;losses'!A:EV,3,FALSE)),"",VLOOKUP(W486,'item gains&amp;losses'!A:EV,3,FALSE)),IF(F486="I",IF(ISERROR(VLOOKUP(W486,'item rev'!A:EV,3,FALSE)),"",VLOOKUP(W486,'item rev'!A:EV,3,FALSE)),IF(F486="e",IF(ISERROR(VLOOKUP(W486,'item exp'!A:BQ,3,FALSE)),"",VLOOKUP(W486,'item exp'!A:BQ,3,FALSE)))))</f>
        <v>IE003002001014000000000000000000000000</v>
      </c>
      <c r="V486" s="16" t="str">
        <f>IF($F486="gains/losses",IF(ISERROR(VLOOKUP($W486,'item gains&amp;losses'!$A:$EV,35,FALSE)),"",VLOOKUP($W486,'item gains&amp;losses'!$A:$EV,35,FALSE)),IF($F486="I",IF(ISERROR(VLOOKUP($W486,'item rev'!$A:$EV,34,FALSE)),"",VLOOKUP($W486,'item rev'!$A:$EV,34,FALSE)),IF($F486="e",IF(ISERROR(VLOOKUP($W486,'item exp'!$A:$BQ,35,FALSE)),"",VLOOKUP($W486,'item exp'!$A:$BQ,35,FALSE)))))</f>
        <v>7f6930ac-3826-454f-82c2-21ba6b5a4106</v>
      </c>
      <c r="W486" s="16" t="str">
        <f>VLOOKUP(E486,'items list'!B:D,3,FALSE)</f>
        <v>Expenditure: Contracted Services - Consultants and Professional Services: Business and Advisory - Qualification Verification</v>
      </c>
      <c r="X486" s="16" t="str">
        <f>IF(ISERROR(VLOOKUP($Z486,'reg ind'!$A:$AI,3,FALSE)),"",(VLOOKUP($Z486,'reg ind'!$A:$AI,3,FALSE)))</f>
        <v>RX002003001002003003006001000000000000</v>
      </c>
      <c r="Y486" s="16" t="str">
        <f>IF(ISERROR(VLOOKUP($Z486,'reg ind'!$A:$AI,35,FALSE)),"",(VLOOKUP($Z486,'reg ind'!$A:$AI,35,FALSE)))</f>
        <v>f2564b3b-f64a-4df4-9e78-f1a994736e35</v>
      </c>
      <c r="Z486" s="16" t="s">
        <v>4358</v>
      </c>
      <c r="AA486" s="16" t="str">
        <f>IF(ISERROR(VLOOKUP($AC486,costing!$A:$BP,3,FALSE)),"",(VLOOKUP($AC486,costing!$A:$BP,3,FALSE)))</f>
        <v>CO002004000000000000000000000000000000</v>
      </c>
      <c r="AB486" s="16" t="str">
        <f>IF(ISERROR(VLOOKUP($AC486,costing!$A:$BP,35,FALSE)),"",(VLOOKUP($AC486,costing!$A:$BP,35,FALSE)))</f>
        <v>47c7ba65-c270-4a7f-91ba-3842eb629ddf</v>
      </c>
      <c r="AC486" s="16" t="s">
        <v>4368</v>
      </c>
    </row>
    <row r="487" spans="1:29" x14ac:dyDescent="0.2">
      <c r="A487" s="184"/>
      <c r="B487" s="184">
        <v>11</v>
      </c>
      <c r="C487" s="184">
        <v>10</v>
      </c>
      <c r="D487" s="184">
        <f t="shared" si="26"/>
        <v>5018</v>
      </c>
      <c r="E487" s="184">
        <v>1118</v>
      </c>
      <c r="F487" s="184" t="s">
        <v>662</v>
      </c>
      <c r="G487" s="16" t="s">
        <v>15</v>
      </c>
      <c r="H487" s="16" t="s">
        <v>26</v>
      </c>
      <c r="I487" s="16" t="s">
        <v>29</v>
      </c>
      <c r="J487" s="16" t="s">
        <v>35</v>
      </c>
      <c r="K487" s="16"/>
      <c r="L487" s="16"/>
      <c r="M487" s="16"/>
      <c r="N487" s="16" t="str">
        <f>IF(ISERROR(VLOOKUP($P487,#REF!,4,FALSE)),"",(VLOOKUP($P487,#REF!,4,FALSE)))</f>
        <v/>
      </c>
      <c r="O487" s="16" t="str">
        <f>IF(ISERROR(VLOOKUP($P487,#REF!,34,FALSE)),"",(VLOOKUP($P487,#REF!,34,FALSE)))</f>
        <v/>
      </c>
      <c r="P487" s="16" t="s">
        <v>909</v>
      </c>
      <c r="Q487" s="16" t="e">
        <f>VLOOKUP(C487,'functional class'!B:E,3,FALSE)</f>
        <v>#N/A</v>
      </c>
      <c r="R487" s="16" t="str">
        <f>IF(ISERROR(VLOOKUP($T487,'Funding 5.4'!$A:$BP,3,FALSE)),"",(VLOOKUP($T487,'Funding 5.4'!$A:$BP,3,FALSE)))</f>
        <v>FD001003001002000000000000000000000000</v>
      </c>
      <c r="S487" s="16" t="str">
        <f>IF(ISERROR(VLOOKUP($T487,'Funding 5.4'!$A:$BP,35,FALSE)),"",(VLOOKUP($T487,'Funding 5.4'!$A:$BP,35,FALSE)))</f>
        <v>5692f970-c29c-4044-80d7-1bcdbdd34348</v>
      </c>
      <c r="T487" s="16" t="s">
        <v>1087</v>
      </c>
      <c r="U487" s="16" t="str">
        <f>IF(F487="gains/losses",IF(ISERROR(VLOOKUP(W487,'item gains&amp;losses'!A:EV,3,FALSE)),"",VLOOKUP(W487,'item gains&amp;losses'!A:EV,3,FALSE)),IF(F487="I",IF(ISERROR(VLOOKUP(W487,'item rev'!A:EV,3,FALSE)),"",VLOOKUP(W487,'item rev'!A:EV,3,FALSE)),IF(F487="e",IF(ISERROR(VLOOKUP(W487,'item exp'!A:BQ,3,FALSE)),"",VLOOKUP(W487,'item exp'!A:BQ,3,FALSE)))))</f>
        <v>IE003002001015000000000000000000000000</v>
      </c>
      <c r="V487" s="16" t="str">
        <f>IF($F487="gains/losses",IF(ISERROR(VLOOKUP($W487,'item gains&amp;losses'!$A:$EV,35,FALSE)),"",VLOOKUP($W487,'item gains&amp;losses'!$A:$EV,35,FALSE)),IF($F487="I",IF(ISERROR(VLOOKUP($W487,'item rev'!$A:$EV,34,FALSE)),"",VLOOKUP($W487,'item rev'!$A:$EV,34,FALSE)),IF($F487="e",IF(ISERROR(VLOOKUP($W487,'item exp'!$A:$BQ,35,FALSE)),"",VLOOKUP($W487,'item exp'!$A:$BQ,35,FALSE)))))</f>
        <v>640bd946-670d-4777-ac59-916123e63afc</v>
      </c>
      <c r="W487" s="16" t="str">
        <f>VLOOKUP(E487,'items list'!B:D,3,FALSE)</f>
        <v xml:space="preserve">Expenditure: Contracted Services - Consultants and Professional Services: Business and Advisory - Quality Control </v>
      </c>
      <c r="X487" s="16" t="str">
        <f>IF(ISERROR(VLOOKUP($Z487,'reg ind'!$A:$AI,3,FALSE)),"",(VLOOKUP($Z487,'reg ind'!$A:$AI,3,FALSE)))</f>
        <v>RX002003001002003003006001000000000000</v>
      </c>
      <c r="Y487" s="16" t="str">
        <f>IF(ISERROR(VLOOKUP($Z487,'reg ind'!$A:$AI,35,FALSE)),"",(VLOOKUP($Z487,'reg ind'!$A:$AI,35,FALSE)))</f>
        <v>f2564b3b-f64a-4df4-9e78-f1a994736e35</v>
      </c>
      <c r="Z487" s="16" t="s">
        <v>4358</v>
      </c>
      <c r="AA487" s="16" t="str">
        <f>IF(ISERROR(VLOOKUP($AC487,costing!$A:$BP,3,FALSE)),"",(VLOOKUP($AC487,costing!$A:$BP,3,FALSE)))</f>
        <v>CO002004000000000000000000000000000000</v>
      </c>
      <c r="AB487" s="16" t="str">
        <f>IF(ISERROR(VLOOKUP($AC487,costing!$A:$BP,35,FALSE)),"",(VLOOKUP($AC487,costing!$A:$BP,35,FALSE)))</f>
        <v>47c7ba65-c270-4a7f-91ba-3842eb629ddf</v>
      </c>
      <c r="AC487" s="16" t="s">
        <v>4368</v>
      </c>
    </row>
    <row r="488" spans="1:29" x14ac:dyDescent="0.2">
      <c r="A488" s="184"/>
      <c r="B488" s="184">
        <v>11</v>
      </c>
      <c r="C488" s="184">
        <v>10</v>
      </c>
      <c r="D488" s="184">
        <f t="shared" si="26"/>
        <v>5018</v>
      </c>
      <c r="E488" s="184">
        <v>1119</v>
      </c>
      <c r="F488" s="184" t="s">
        <v>662</v>
      </c>
      <c r="G488" s="16" t="s">
        <v>15</v>
      </c>
      <c r="H488" s="16" t="s">
        <v>26</v>
      </c>
      <c r="I488" s="16" t="s">
        <v>29</v>
      </c>
      <c r="J488" s="16" t="s">
        <v>35</v>
      </c>
      <c r="K488" s="16"/>
      <c r="L488" s="16"/>
      <c r="M488" s="16"/>
      <c r="N488" s="16" t="str">
        <f>IF(ISERROR(VLOOKUP($P488,#REF!,4,FALSE)),"",(VLOOKUP($P488,#REF!,4,FALSE)))</f>
        <v/>
      </c>
      <c r="O488" s="16" t="str">
        <f>IF(ISERROR(VLOOKUP($P488,#REF!,34,FALSE)),"",(VLOOKUP($P488,#REF!,34,FALSE)))</f>
        <v/>
      </c>
      <c r="P488" s="16" t="s">
        <v>909</v>
      </c>
      <c r="Q488" s="16" t="e">
        <f>VLOOKUP(C488,'functional class'!B:E,3,FALSE)</f>
        <v>#N/A</v>
      </c>
      <c r="R488" s="16" t="str">
        <f>IF(ISERROR(VLOOKUP($T488,'Funding 5.4'!$A:$BP,3,FALSE)),"",(VLOOKUP($T488,'Funding 5.4'!$A:$BP,3,FALSE)))</f>
        <v>FD001003001002000000000000000000000000</v>
      </c>
      <c r="S488" s="16" t="str">
        <f>IF(ISERROR(VLOOKUP($T488,'Funding 5.4'!$A:$BP,35,FALSE)),"",(VLOOKUP($T488,'Funding 5.4'!$A:$BP,35,FALSE)))</f>
        <v>5692f970-c29c-4044-80d7-1bcdbdd34348</v>
      </c>
      <c r="T488" s="16" t="s">
        <v>1087</v>
      </c>
      <c r="U488" s="16" t="str">
        <f>IF(F488="gains/losses",IF(ISERROR(VLOOKUP(W488,'item gains&amp;losses'!A:EV,3,FALSE)),"",VLOOKUP(W488,'item gains&amp;losses'!A:EV,3,FALSE)),IF(F488="I",IF(ISERROR(VLOOKUP(W488,'item rev'!A:EV,3,FALSE)),"",VLOOKUP(W488,'item rev'!A:EV,3,FALSE)),IF(F488="e",IF(ISERROR(VLOOKUP(W488,'item exp'!A:BQ,3,FALSE)),"",VLOOKUP(W488,'item exp'!A:BQ,3,FALSE)))))</f>
        <v>IE003002001016000000000000000000000000</v>
      </c>
      <c r="V488" s="16" t="str">
        <f>IF($F488="gains/losses",IF(ISERROR(VLOOKUP($W488,'item gains&amp;losses'!$A:$EV,35,FALSE)),"",VLOOKUP($W488,'item gains&amp;losses'!$A:$EV,35,FALSE)),IF($F488="I",IF(ISERROR(VLOOKUP($W488,'item rev'!$A:$EV,34,FALSE)),"",VLOOKUP($W488,'item rev'!$A:$EV,34,FALSE)),IF($F488="e",IF(ISERROR(VLOOKUP($W488,'item exp'!$A:$BQ,35,FALSE)),"",VLOOKUP($W488,'item exp'!$A:$BQ,35,FALSE)))))</f>
        <v>3fd16a88-bf73-45d1-8108-d911b1c1c05e</v>
      </c>
      <c r="W488" s="16" t="str">
        <f>VLOOKUP(E488,'items list'!B:D,3,FALSE)</f>
        <v>Expenditure: Contracted Services - Consultants and Professional Services: Business and Advisory - Valuer and Assessors</v>
      </c>
      <c r="X488" s="16" t="str">
        <f>IF(ISERROR(VLOOKUP($Z488,'reg ind'!$A:$AI,3,FALSE)),"",(VLOOKUP($Z488,'reg ind'!$A:$AI,3,FALSE)))</f>
        <v>RX002003001002003003006001000000000000</v>
      </c>
      <c r="Y488" s="16" t="str">
        <f>IF(ISERROR(VLOOKUP($Z488,'reg ind'!$A:$AI,35,FALSE)),"",(VLOOKUP($Z488,'reg ind'!$A:$AI,35,FALSE)))</f>
        <v>f2564b3b-f64a-4df4-9e78-f1a994736e35</v>
      </c>
      <c r="Z488" s="16" t="s">
        <v>4358</v>
      </c>
      <c r="AA488" s="16" t="str">
        <f>IF(ISERROR(VLOOKUP($AC488,costing!$A:$BP,3,FALSE)),"",(VLOOKUP($AC488,costing!$A:$BP,3,FALSE)))</f>
        <v>CO002004000000000000000000000000000000</v>
      </c>
      <c r="AB488" s="16" t="str">
        <f>IF(ISERROR(VLOOKUP($AC488,costing!$A:$BP,35,FALSE)),"",(VLOOKUP($AC488,costing!$A:$BP,35,FALSE)))</f>
        <v>47c7ba65-c270-4a7f-91ba-3842eb629ddf</v>
      </c>
      <c r="AC488" s="16" t="s">
        <v>4368</v>
      </c>
    </row>
    <row r="489" spans="1:29" x14ac:dyDescent="0.2">
      <c r="A489" s="184"/>
      <c r="B489" s="184">
        <v>11</v>
      </c>
      <c r="C489" s="184">
        <v>10</v>
      </c>
      <c r="D489" s="184">
        <f t="shared" si="26"/>
        <v>5018</v>
      </c>
      <c r="E489" s="184">
        <v>1120</v>
      </c>
      <c r="F489" s="184" t="s">
        <v>662</v>
      </c>
      <c r="G489" s="16" t="s">
        <v>15</v>
      </c>
      <c r="H489" s="16" t="s">
        <v>26</v>
      </c>
      <c r="I489" s="16" t="s">
        <v>29</v>
      </c>
      <c r="J489" s="16" t="s">
        <v>35</v>
      </c>
      <c r="K489" s="16"/>
      <c r="L489" s="16"/>
      <c r="M489" s="16"/>
      <c r="N489" s="16" t="str">
        <f>IF(ISERROR(VLOOKUP($P489,#REF!,4,FALSE)),"",(VLOOKUP($P489,#REF!,4,FALSE)))</f>
        <v/>
      </c>
      <c r="O489" s="16" t="str">
        <f>IF(ISERROR(VLOOKUP($P489,#REF!,34,FALSE)),"",(VLOOKUP($P489,#REF!,34,FALSE)))</f>
        <v/>
      </c>
      <c r="P489" s="16" t="s">
        <v>909</v>
      </c>
      <c r="Q489" s="16" t="e">
        <f>VLOOKUP(C489,'functional class'!B:E,3,FALSE)</f>
        <v>#N/A</v>
      </c>
      <c r="R489" s="16" t="str">
        <f>IF(ISERROR(VLOOKUP($T489,'Funding 5.4'!$A:$BP,3,FALSE)),"",(VLOOKUP($T489,'Funding 5.4'!$A:$BP,3,FALSE)))</f>
        <v>FD001003001002000000000000000000000000</v>
      </c>
      <c r="S489" s="16" t="str">
        <f>IF(ISERROR(VLOOKUP($T489,'Funding 5.4'!$A:$BP,35,FALSE)),"",(VLOOKUP($T489,'Funding 5.4'!$A:$BP,35,FALSE)))</f>
        <v>5692f970-c29c-4044-80d7-1bcdbdd34348</v>
      </c>
      <c r="T489" s="16" t="s">
        <v>1087</v>
      </c>
      <c r="U489" s="16" t="str">
        <f>IF(F489="gains/losses",IF(ISERROR(VLOOKUP(W489,'item gains&amp;losses'!A:EV,3,FALSE)),"",VLOOKUP(W489,'item gains&amp;losses'!A:EV,3,FALSE)),IF(F489="I",IF(ISERROR(VLOOKUP(W489,'item rev'!A:EV,3,FALSE)),"",VLOOKUP(W489,'item rev'!A:EV,3,FALSE)),IF(F489="e",IF(ISERROR(VLOOKUP(W489,'item exp'!A:BQ,3,FALSE)),"",VLOOKUP(W489,'item exp'!A:BQ,3,FALSE)))))</f>
        <v>IE003002001017000000000000000000000000</v>
      </c>
      <c r="V489" s="16" t="str">
        <f>IF($F489="gains/losses",IF(ISERROR(VLOOKUP($W489,'item gains&amp;losses'!$A:$EV,35,FALSE)),"",VLOOKUP($W489,'item gains&amp;losses'!$A:$EV,35,FALSE)),IF($F489="I",IF(ISERROR(VLOOKUP($W489,'item rev'!$A:$EV,34,FALSE)),"",VLOOKUP($W489,'item rev'!$A:$EV,34,FALSE)),IF($F489="e",IF(ISERROR(VLOOKUP($W489,'item exp'!$A:$BQ,35,FALSE)),"",VLOOKUP($W489,'item exp'!$A:$BQ,35,FALSE)))))</f>
        <v>47ae8613-905c-4328-9398-a97b1337b03a</v>
      </c>
      <c r="W489" s="16" t="str">
        <f>VLOOKUP(E489,'items list'!B:D,3,FALSE)</f>
        <v>Expenditure: Contracted Services - Consultants and Professional Services: Business and Advisory - Foresic Investigators</v>
      </c>
      <c r="X489" s="16" t="str">
        <f>IF(ISERROR(VLOOKUP($Z489,'reg ind'!$A:$AI,3,FALSE)),"",(VLOOKUP($Z489,'reg ind'!$A:$AI,3,FALSE)))</f>
        <v>RX002003001002003003006001000000000000</v>
      </c>
      <c r="Y489" s="16" t="str">
        <f>IF(ISERROR(VLOOKUP($Z489,'reg ind'!$A:$AI,35,FALSE)),"",(VLOOKUP($Z489,'reg ind'!$A:$AI,35,FALSE)))</f>
        <v>f2564b3b-f64a-4df4-9e78-f1a994736e35</v>
      </c>
      <c r="Z489" s="16" t="s">
        <v>4358</v>
      </c>
      <c r="AA489" s="16" t="str">
        <f>IF(ISERROR(VLOOKUP($AC489,costing!$A:$BP,3,FALSE)),"",(VLOOKUP($AC489,costing!$A:$BP,3,FALSE)))</f>
        <v>CO002004000000000000000000000000000000</v>
      </c>
      <c r="AB489" s="16" t="str">
        <f>IF(ISERROR(VLOOKUP($AC489,costing!$A:$BP,35,FALSE)),"",(VLOOKUP($AC489,costing!$A:$BP,35,FALSE)))</f>
        <v>47c7ba65-c270-4a7f-91ba-3842eb629ddf</v>
      </c>
      <c r="AC489" s="16" t="s">
        <v>4368</v>
      </c>
    </row>
    <row r="490" spans="1:29" x14ac:dyDescent="0.2">
      <c r="A490" s="184"/>
      <c r="B490" s="184">
        <v>11</v>
      </c>
      <c r="C490" s="184">
        <v>10</v>
      </c>
      <c r="D490" s="184">
        <f t="shared" si="26"/>
        <v>5018</v>
      </c>
      <c r="E490" s="184">
        <v>1121</v>
      </c>
      <c r="F490" s="184" t="s">
        <v>662</v>
      </c>
      <c r="G490" s="16" t="s">
        <v>15</v>
      </c>
      <c r="H490" s="16" t="s">
        <v>26</v>
      </c>
      <c r="I490" s="16" t="s">
        <v>29</v>
      </c>
      <c r="J490" s="16" t="s">
        <v>35</v>
      </c>
      <c r="K490" s="16"/>
      <c r="L490" s="16"/>
      <c r="M490" s="16"/>
      <c r="N490" s="16" t="str">
        <f>IF(ISERROR(VLOOKUP($P490,#REF!,4,FALSE)),"",(VLOOKUP($P490,#REF!,4,FALSE)))</f>
        <v/>
      </c>
      <c r="O490" s="16" t="str">
        <f>IF(ISERROR(VLOOKUP($P490,#REF!,34,FALSE)),"",(VLOOKUP($P490,#REF!,34,FALSE)))</f>
        <v/>
      </c>
      <c r="P490" s="16" t="s">
        <v>909</v>
      </c>
      <c r="Q490" s="16" t="e">
        <f>VLOOKUP(C490,'functional class'!B:E,3,FALSE)</f>
        <v>#N/A</v>
      </c>
      <c r="R490" s="16" t="str">
        <f>IF(ISERROR(VLOOKUP($T490,'Funding 5.4'!$A:$BP,3,FALSE)),"",(VLOOKUP($T490,'Funding 5.4'!$A:$BP,3,FALSE)))</f>
        <v>FD001003001002000000000000000000000000</v>
      </c>
      <c r="S490" s="16" t="str">
        <f>IF(ISERROR(VLOOKUP($T490,'Funding 5.4'!$A:$BP,35,FALSE)),"",(VLOOKUP($T490,'Funding 5.4'!$A:$BP,35,FALSE)))</f>
        <v>5692f970-c29c-4044-80d7-1bcdbdd34348</v>
      </c>
      <c r="T490" s="16" t="s">
        <v>1087</v>
      </c>
      <c r="U490" s="16" t="str">
        <f>IF(F490="gains/losses",IF(ISERROR(VLOOKUP(W490,'item gains&amp;losses'!A:EV,3,FALSE)),"",VLOOKUP(W490,'item gains&amp;losses'!A:EV,3,FALSE)),IF(F490="I",IF(ISERROR(VLOOKUP(W490,'item rev'!A:EV,3,FALSE)),"",VLOOKUP(W490,'item rev'!A:EV,3,FALSE)),IF(F490="e",IF(ISERROR(VLOOKUP(W490,'item exp'!A:BQ,3,FALSE)),"",VLOOKUP(W490,'item exp'!A:BQ,3,FALSE)))))</f>
        <v>IE003002002000000000000000000000000000</v>
      </c>
      <c r="V490" s="16" t="str">
        <f>IF($F490="gains/losses",IF(ISERROR(VLOOKUP($W490,'item gains&amp;losses'!$A:$EV,35,FALSE)),"",VLOOKUP($W490,'item gains&amp;losses'!$A:$EV,35,FALSE)),IF($F490="I",IF(ISERROR(VLOOKUP($W490,'item rev'!$A:$EV,34,FALSE)),"",VLOOKUP($W490,'item rev'!$A:$EV,34,FALSE)),IF($F490="e",IF(ISERROR(VLOOKUP($W490,'item exp'!$A:$BQ,35,FALSE)),"",VLOOKUP($W490,'item exp'!$A:$BQ,35,FALSE)))))</f>
        <v>63123b31-b4c8-4d4d-907c-cec79b0d74f2</v>
      </c>
      <c r="W490" s="16" t="str">
        <f>VLOOKUP(E490,'items list'!B:D,3,FALSE)</f>
        <v>Expenditure: Contracted Services - Consultants and Professional Services: Infrastructure and Planning</v>
      </c>
      <c r="X490" s="16" t="str">
        <f>IF(ISERROR(VLOOKUP($Z490,'reg ind'!$A:$AI,3,FALSE)),"",(VLOOKUP($Z490,'reg ind'!$A:$AI,3,FALSE)))</f>
        <v>RX002003001002003003006001000000000000</v>
      </c>
      <c r="Y490" s="16" t="str">
        <f>IF(ISERROR(VLOOKUP($Z490,'reg ind'!$A:$AI,35,FALSE)),"",(VLOOKUP($Z490,'reg ind'!$A:$AI,35,FALSE)))</f>
        <v>f2564b3b-f64a-4df4-9e78-f1a994736e35</v>
      </c>
      <c r="Z490" s="16" t="s">
        <v>4358</v>
      </c>
      <c r="AA490" s="16" t="str">
        <f>IF(ISERROR(VLOOKUP($AC490,costing!$A:$BP,3,FALSE)),"",(VLOOKUP($AC490,costing!$A:$BP,3,FALSE)))</f>
        <v>CO002004000000000000000000000000000000</v>
      </c>
      <c r="AB490" s="16" t="str">
        <f>IF(ISERROR(VLOOKUP($AC490,costing!$A:$BP,35,FALSE)),"",(VLOOKUP($AC490,costing!$A:$BP,35,FALSE)))</f>
        <v>47c7ba65-c270-4a7f-91ba-3842eb629ddf</v>
      </c>
      <c r="AC490" s="16" t="s">
        <v>4368</v>
      </c>
    </row>
    <row r="491" spans="1:29" x14ac:dyDescent="0.2">
      <c r="A491" s="184"/>
      <c r="B491" s="184">
        <v>11</v>
      </c>
      <c r="C491" s="184">
        <v>10</v>
      </c>
      <c r="D491" s="184">
        <f t="shared" si="26"/>
        <v>5018</v>
      </c>
      <c r="E491" s="184">
        <v>1122</v>
      </c>
      <c r="F491" s="184" t="s">
        <v>662</v>
      </c>
      <c r="G491" s="16" t="s">
        <v>15</v>
      </c>
      <c r="H491" s="16" t="s">
        <v>26</v>
      </c>
      <c r="I491" s="16" t="s">
        <v>29</v>
      </c>
      <c r="J491" s="16" t="s">
        <v>35</v>
      </c>
      <c r="K491" s="16"/>
      <c r="L491" s="16"/>
      <c r="M491" s="16"/>
      <c r="N491" s="16" t="str">
        <f>IF(ISERROR(VLOOKUP($P491,#REF!,4,FALSE)),"",(VLOOKUP($P491,#REF!,4,FALSE)))</f>
        <v/>
      </c>
      <c r="O491" s="16" t="str">
        <f>IF(ISERROR(VLOOKUP($P491,#REF!,34,FALSE)),"",(VLOOKUP($P491,#REF!,34,FALSE)))</f>
        <v/>
      </c>
      <c r="P491" s="16" t="s">
        <v>909</v>
      </c>
      <c r="Q491" s="16" t="e">
        <f>VLOOKUP(C491,'functional class'!B:E,3,FALSE)</f>
        <v>#N/A</v>
      </c>
      <c r="R491" s="16" t="str">
        <f>IF(ISERROR(VLOOKUP($T491,'Funding 5.4'!$A:$BP,3,FALSE)),"",(VLOOKUP($T491,'Funding 5.4'!$A:$BP,3,FALSE)))</f>
        <v>FD001003001002000000000000000000000000</v>
      </c>
      <c r="S491" s="16" t="str">
        <f>IF(ISERROR(VLOOKUP($T491,'Funding 5.4'!$A:$BP,35,FALSE)),"",(VLOOKUP($T491,'Funding 5.4'!$A:$BP,35,FALSE)))</f>
        <v>5692f970-c29c-4044-80d7-1bcdbdd34348</v>
      </c>
      <c r="T491" s="16" t="s">
        <v>1087</v>
      </c>
      <c r="U491" s="16" t="str">
        <f>IF(F491="gains/losses",IF(ISERROR(VLOOKUP(W491,'item gains&amp;losses'!A:EV,3,FALSE)),"",VLOOKUP(W491,'item gains&amp;losses'!A:EV,3,FALSE)),IF(F491="I",IF(ISERROR(VLOOKUP(W491,'item rev'!A:EV,3,FALSE)),"",VLOOKUP(W491,'item rev'!A:EV,3,FALSE)),IF(F491="e",IF(ISERROR(VLOOKUP(W491,'item exp'!A:BQ,3,FALSE)),"",VLOOKUP(W491,'item exp'!A:BQ,3,FALSE)))))</f>
        <v>IE003002002001000000000000000000000000</v>
      </c>
      <c r="V491" s="16" t="str">
        <f>IF($F491="gains/losses",IF(ISERROR(VLOOKUP($W491,'item gains&amp;losses'!$A:$EV,35,FALSE)),"",VLOOKUP($W491,'item gains&amp;losses'!$A:$EV,35,FALSE)),IF($F491="I",IF(ISERROR(VLOOKUP($W491,'item rev'!$A:$EV,34,FALSE)),"",VLOOKUP($W491,'item rev'!$A:$EV,34,FALSE)),IF($F491="e",IF(ISERROR(VLOOKUP($W491,'item exp'!$A:$BQ,35,FALSE)),"",VLOOKUP($W491,'item exp'!$A:$BQ,35,FALSE)))))</f>
        <v>d24a31d7-cf91-45a2-84b3-03c388780e16</v>
      </c>
      <c r="W491" s="16" t="str">
        <f>VLOOKUP(E491,'items list'!B:D,3,FALSE)</f>
        <v>Expenditure: Contracted Services - Consultants and Professional Services: Infrastructure and Planning - Architectural</v>
      </c>
      <c r="X491" s="16" t="str">
        <f>IF(ISERROR(VLOOKUP($Z491,'reg ind'!$A:$AI,3,FALSE)),"",(VLOOKUP($Z491,'reg ind'!$A:$AI,3,FALSE)))</f>
        <v>RX002003001002003003006001000000000000</v>
      </c>
      <c r="Y491" s="16" t="str">
        <f>IF(ISERROR(VLOOKUP($Z491,'reg ind'!$A:$AI,35,FALSE)),"",(VLOOKUP($Z491,'reg ind'!$A:$AI,35,FALSE)))</f>
        <v>f2564b3b-f64a-4df4-9e78-f1a994736e35</v>
      </c>
      <c r="Z491" s="16" t="s">
        <v>4358</v>
      </c>
      <c r="AA491" s="16" t="str">
        <f>IF(ISERROR(VLOOKUP($AC491,costing!$A:$BP,3,FALSE)),"",(VLOOKUP($AC491,costing!$A:$BP,3,FALSE)))</f>
        <v>CO002004000000000000000000000000000000</v>
      </c>
      <c r="AB491" s="16" t="str">
        <f>IF(ISERROR(VLOOKUP($AC491,costing!$A:$BP,35,FALSE)),"",(VLOOKUP($AC491,costing!$A:$BP,35,FALSE)))</f>
        <v>47c7ba65-c270-4a7f-91ba-3842eb629ddf</v>
      </c>
      <c r="AC491" s="16" t="s">
        <v>4368</v>
      </c>
    </row>
    <row r="492" spans="1:29" x14ac:dyDescent="0.2">
      <c r="A492" s="184"/>
      <c r="B492" s="184">
        <v>11</v>
      </c>
      <c r="C492" s="184">
        <v>10</v>
      </c>
      <c r="D492" s="184">
        <f t="shared" si="26"/>
        <v>5018</v>
      </c>
      <c r="E492" s="184">
        <v>1123</v>
      </c>
      <c r="F492" s="184" t="s">
        <v>662</v>
      </c>
      <c r="G492" s="16" t="s">
        <v>15</v>
      </c>
      <c r="H492" s="16" t="s">
        <v>26</v>
      </c>
      <c r="I492" s="16" t="s">
        <v>29</v>
      </c>
      <c r="J492" s="16" t="s">
        <v>35</v>
      </c>
      <c r="K492" s="16"/>
      <c r="L492" s="16"/>
      <c r="M492" s="16"/>
      <c r="N492" s="16" t="str">
        <f>IF(ISERROR(VLOOKUP($P492,#REF!,4,FALSE)),"",(VLOOKUP($P492,#REF!,4,FALSE)))</f>
        <v/>
      </c>
      <c r="O492" s="16" t="str">
        <f>IF(ISERROR(VLOOKUP($P492,#REF!,34,FALSE)),"",(VLOOKUP($P492,#REF!,34,FALSE)))</f>
        <v/>
      </c>
      <c r="P492" s="16" t="s">
        <v>909</v>
      </c>
      <c r="Q492" s="16" t="e">
        <f>VLOOKUP(C492,'functional class'!B:E,3,FALSE)</f>
        <v>#N/A</v>
      </c>
      <c r="R492" s="16" t="str">
        <f>IF(ISERROR(VLOOKUP($T492,'Funding 5.4'!$A:$BP,3,FALSE)),"",(VLOOKUP($T492,'Funding 5.4'!$A:$BP,3,FALSE)))</f>
        <v>FD001003001002000000000000000000000000</v>
      </c>
      <c r="S492" s="16" t="str">
        <f>IF(ISERROR(VLOOKUP($T492,'Funding 5.4'!$A:$BP,35,FALSE)),"",(VLOOKUP($T492,'Funding 5.4'!$A:$BP,35,FALSE)))</f>
        <v>5692f970-c29c-4044-80d7-1bcdbdd34348</v>
      </c>
      <c r="T492" s="16" t="s">
        <v>1087</v>
      </c>
      <c r="U492" s="16" t="str">
        <f>IF(F492="gains/losses",IF(ISERROR(VLOOKUP(W492,'item gains&amp;losses'!A:EV,3,FALSE)),"",VLOOKUP(W492,'item gains&amp;losses'!A:EV,3,FALSE)),IF(F492="I",IF(ISERROR(VLOOKUP(W492,'item rev'!A:EV,3,FALSE)),"",VLOOKUP(W492,'item rev'!A:EV,3,FALSE)),IF(F492="e",IF(ISERROR(VLOOKUP(W492,'item exp'!A:BQ,3,FALSE)),"",VLOOKUP(W492,'item exp'!A:BQ,3,FALSE)))))</f>
        <v>IE003002002002000000000000000000000000</v>
      </c>
      <c r="V492" s="16" t="str">
        <f>IF($F492="gains/losses",IF(ISERROR(VLOOKUP($W492,'item gains&amp;losses'!$A:$EV,35,FALSE)),"",VLOOKUP($W492,'item gains&amp;losses'!$A:$EV,35,FALSE)),IF($F492="I",IF(ISERROR(VLOOKUP($W492,'item rev'!$A:$EV,34,FALSE)),"",VLOOKUP($W492,'item rev'!$A:$EV,34,FALSE)),IF($F492="e",IF(ISERROR(VLOOKUP($W492,'item exp'!$A:$BQ,35,FALSE)),"",VLOOKUP($W492,'item exp'!$A:$BQ,35,FALSE)))))</f>
        <v>9b45c214-2d58-496c-b804-276e5b173d11</v>
      </c>
      <c r="W492" s="16" t="str">
        <f>VLOOKUP(E492,'items list'!B:D,3,FALSE)</f>
        <v>Expenditure: Contracted Services - Consultants and Professional Services: Infrastructure and Planning - Agriculture</v>
      </c>
      <c r="X492" s="16" t="str">
        <f>IF(ISERROR(VLOOKUP($Z492,'reg ind'!$A:$AI,3,FALSE)),"",(VLOOKUP($Z492,'reg ind'!$A:$AI,3,FALSE)))</f>
        <v>RX002003001002003003006001000000000000</v>
      </c>
      <c r="Y492" s="16" t="str">
        <f>IF(ISERROR(VLOOKUP($Z492,'reg ind'!$A:$AI,35,FALSE)),"",(VLOOKUP($Z492,'reg ind'!$A:$AI,35,FALSE)))</f>
        <v>f2564b3b-f64a-4df4-9e78-f1a994736e35</v>
      </c>
      <c r="Z492" s="16" t="s">
        <v>4358</v>
      </c>
      <c r="AA492" s="16" t="str">
        <f>IF(ISERROR(VLOOKUP($AC492,costing!$A:$BP,3,FALSE)),"",(VLOOKUP($AC492,costing!$A:$BP,3,FALSE)))</f>
        <v>CO002004000000000000000000000000000000</v>
      </c>
      <c r="AB492" s="16" t="str">
        <f>IF(ISERROR(VLOOKUP($AC492,costing!$A:$BP,35,FALSE)),"",(VLOOKUP($AC492,costing!$A:$BP,35,FALSE)))</f>
        <v>47c7ba65-c270-4a7f-91ba-3842eb629ddf</v>
      </c>
      <c r="AC492" s="16" t="s">
        <v>4368</v>
      </c>
    </row>
    <row r="493" spans="1:29" x14ac:dyDescent="0.2">
      <c r="A493" s="184"/>
      <c r="B493" s="184">
        <v>11</v>
      </c>
      <c r="C493" s="184">
        <v>10</v>
      </c>
      <c r="D493" s="184">
        <f t="shared" si="26"/>
        <v>5018</v>
      </c>
      <c r="E493" s="184">
        <v>1124</v>
      </c>
      <c r="F493" s="184" t="s">
        <v>662</v>
      </c>
      <c r="G493" s="16" t="s">
        <v>15</v>
      </c>
      <c r="H493" s="16" t="s">
        <v>26</v>
      </c>
      <c r="I493" s="16" t="s">
        <v>29</v>
      </c>
      <c r="J493" s="16" t="s">
        <v>35</v>
      </c>
      <c r="K493" s="16"/>
      <c r="L493" s="16"/>
      <c r="M493" s="16"/>
      <c r="N493" s="16" t="str">
        <f>IF(ISERROR(VLOOKUP($P493,#REF!,4,FALSE)),"",(VLOOKUP($P493,#REF!,4,FALSE)))</f>
        <v/>
      </c>
      <c r="O493" s="16" t="str">
        <f>IF(ISERROR(VLOOKUP($P493,#REF!,34,FALSE)),"",(VLOOKUP($P493,#REF!,34,FALSE)))</f>
        <v/>
      </c>
      <c r="P493" s="16" t="s">
        <v>909</v>
      </c>
      <c r="Q493" s="16" t="e">
        <f>VLOOKUP(C493,'functional class'!B:E,3,FALSE)</f>
        <v>#N/A</v>
      </c>
      <c r="R493" s="16" t="str">
        <f>IF(ISERROR(VLOOKUP($T493,'Funding 5.4'!$A:$BP,3,FALSE)),"",(VLOOKUP($T493,'Funding 5.4'!$A:$BP,3,FALSE)))</f>
        <v>FD001003001002000000000000000000000000</v>
      </c>
      <c r="S493" s="16" t="str">
        <f>IF(ISERROR(VLOOKUP($T493,'Funding 5.4'!$A:$BP,35,FALSE)),"",(VLOOKUP($T493,'Funding 5.4'!$A:$BP,35,FALSE)))</f>
        <v>5692f970-c29c-4044-80d7-1bcdbdd34348</v>
      </c>
      <c r="T493" s="16" t="s">
        <v>1087</v>
      </c>
      <c r="U493" s="16" t="str">
        <f>IF(F493="gains/losses",IF(ISERROR(VLOOKUP(W493,'item gains&amp;losses'!A:EV,3,FALSE)),"",VLOOKUP(W493,'item gains&amp;losses'!A:EV,3,FALSE)),IF(F493="I",IF(ISERROR(VLOOKUP(W493,'item rev'!A:EV,3,FALSE)),"",VLOOKUP(W493,'item rev'!A:EV,3,FALSE)),IF(F493="e",IF(ISERROR(VLOOKUP(W493,'item exp'!A:BQ,3,FALSE)),"",VLOOKUP(W493,'item exp'!A:BQ,3,FALSE)))))</f>
        <v>IE003002002003000000000000000000000000</v>
      </c>
      <c r="V493" s="16" t="str">
        <f>IF($F493="gains/losses",IF(ISERROR(VLOOKUP($W493,'item gains&amp;losses'!$A:$EV,35,FALSE)),"",VLOOKUP($W493,'item gains&amp;losses'!$A:$EV,35,FALSE)),IF($F493="I",IF(ISERROR(VLOOKUP($W493,'item rev'!$A:$EV,34,FALSE)),"",VLOOKUP($W493,'item rev'!$A:$EV,34,FALSE)),IF($F493="e",IF(ISERROR(VLOOKUP($W493,'item exp'!$A:$BQ,35,FALSE)),"",VLOOKUP($W493,'item exp'!$A:$BQ,35,FALSE)))))</f>
        <v>cf8f1914-603f-4094-87fb-3e673857c60f</v>
      </c>
      <c r="W493" s="16" t="str">
        <f>VLOOKUP(E493,'items list'!B:D,3,FALSE)</f>
        <v>Expenditure: Contracted Services - Consultants and Professional Services: Infrastructure and Planning - Ecological</v>
      </c>
      <c r="X493" s="16" t="str">
        <f>IF(ISERROR(VLOOKUP($Z493,'reg ind'!$A:$AI,3,FALSE)),"",(VLOOKUP($Z493,'reg ind'!$A:$AI,3,FALSE)))</f>
        <v>RX002003001002003003006001000000000000</v>
      </c>
      <c r="Y493" s="16" t="str">
        <f>IF(ISERROR(VLOOKUP($Z493,'reg ind'!$A:$AI,35,FALSE)),"",(VLOOKUP($Z493,'reg ind'!$A:$AI,35,FALSE)))</f>
        <v>f2564b3b-f64a-4df4-9e78-f1a994736e35</v>
      </c>
      <c r="Z493" s="16" t="s">
        <v>4358</v>
      </c>
      <c r="AA493" s="16" t="str">
        <f>IF(ISERROR(VLOOKUP($AC493,costing!$A:$BP,3,FALSE)),"",(VLOOKUP($AC493,costing!$A:$BP,3,FALSE)))</f>
        <v>CO002004000000000000000000000000000000</v>
      </c>
      <c r="AB493" s="16" t="str">
        <f>IF(ISERROR(VLOOKUP($AC493,costing!$A:$BP,35,FALSE)),"",(VLOOKUP($AC493,costing!$A:$BP,35,FALSE)))</f>
        <v>47c7ba65-c270-4a7f-91ba-3842eb629ddf</v>
      </c>
      <c r="AC493" s="16" t="s">
        <v>4368</v>
      </c>
    </row>
    <row r="494" spans="1:29" x14ac:dyDescent="0.2">
      <c r="A494" s="184"/>
      <c r="B494" s="184">
        <v>11</v>
      </c>
      <c r="C494" s="184">
        <v>10</v>
      </c>
      <c r="D494" s="184">
        <f t="shared" si="26"/>
        <v>5018</v>
      </c>
      <c r="E494" s="184">
        <v>1125</v>
      </c>
      <c r="F494" s="184" t="s">
        <v>662</v>
      </c>
      <c r="G494" s="16" t="s">
        <v>15</v>
      </c>
      <c r="H494" s="16" t="s">
        <v>26</v>
      </c>
      <c r="I494" s="16" t="s">
        <v>29</v>
      </c>
      <c r="J494" s="16" t="s">
        <v>35</v>
      </c>
      <c r="K494" s="16"/>
      <c r="L494" s="16"/>
      <c r="M494" s="16"/>
      <c r="N494" s="16" t="str">
        <f>IF(ISERROR(VLOOKUP($P494,#REF!,4,FALSE)),"",(VLOOKUP($P494,#REF!,4,FALSE)))</f>
        <v/>
      </c>
      <c r="O494" s="16" t="str">
        <f>IF(ISERROR(VLOOKUP($P494,#REF!,34,FALSE)),"",(VLOOKUP($P494,#REF!,34,FALSE)))</f>
        <v/>
      </c>
      <c r="P494" s="16" t="s">
        <v>909</v>
      </c>
      <c r="Q494" s="16" t="e">
        <f>VLOOKUP(C494,'functional class'!B:E,3,FALSE)</f>
        <v>#N/A</v>
      </c>
      <c r="R494" s="16" t="str">
        <f>IF(ISERROR(VLOOKUP($T494,'Funding 5.4'!$A:$BP,3,FALSE)),"",(VLOOKUP($T494,'Funding 5.4'!$A:$BP,3,FALSE)))</f>
        <v>FD001003001002000000000000000000000000</v>
      </c>
      <c r="S494" s="16" t="str">
        <f>IF(ISERROR(VLOOKUP($T494,'Funding 5.4'!$A:$BP,35,FALSE)),"",(VLOOKUP($T494,'Funding 5.4'!$A:$BP,35,FALSE)))</f>
        <v>5692f970-c29c-4044-80d7-1bcdbdd34348</v>
      </c>
      <c r="T494" s="16" t="s">
        <v>1087</v>
      </c>
      <c r="U494" s="16" t="str">
        <f>IF(F494="gains/losses",IF(ISERROR(VLOOKUP(W494,'item gains&amp;losses'!A:EV,3,FALSE)),"",VLOOKUP(W494,'item gains&amp;losses'!A:EV,3,FALSE)),IF(F494="I",IF(ISERROR(VLOOKUP(W494,'item rev'!A:EV,3,FALSE)),"",VLOOKUP(W494,'item rev'!A:EV,3,FALSE)),IF(F494="e",IF(ISERROR(VLOOKUP(W494,'item exp'!A:BQ,3,FALSE)),"",VLOOKUP(W494,'item exp'!A:BQ,3,FALSE)))))</f>
        <v>IE003002002004000000000000000000000000</v>
      </c>
      <c r="V494" s="16" t="str">
        <f>IF($F494="gains/losses",IF(ISERROR(VLOOKUP($W494,'item gains&amp;losses'!$A:$EV,35,FALSE)),"",VLOOKUP($W494,'item gains&amp;losses'!$A:$EV,35,FALSE)),IF($F494="I",IF(ISERROR(VLOOKUP($W494,'item rev'!$A:$EV,34,FALSE)),"",VLOOKUP($W494,'item rev'!$A:$EV,34,FALSE)),IF($F494="e",IF(ISERROR(VLOOKUP($W494,'item exp'!$A:$BQ,35,FALSE)),"",VLOOKUP($W494,'item exp'!$A:$BQ,35,FALSE)))))</f>
        <v>a36959b3-c1e8-4eda-b27b-129ff4495808</v>
      </c>
      <c r="W494" s="16" t="str">
        <f>VLOOKUP(E494,'items list'!B:D,3,FALSE)</f>
        <v>Expenditure: Contracted Services - Consultants and Professional Services: Infrastructure and Planning - Engineering</v>
      </c>
      <c r="X494" s="16" t="str">
        <f>IF(ISERROR(VLOOKUP($Z494,'reg ind'!$A:$AI,3,FALSE)),"",(VLOOKUP($Z494,'reg ind'!$A:$AI,3,FALSE)))</f>
        <v>RX002003001002003003006001000000000000</v>
      </c>
      <c r="Y494" s="16" t="str">
        <f>IF(ISERROR(VLOOKUP($Z494,'reg ind'!$A:$AI,35,FALSE)),"",(VLOOKUP($Z494,'reg ind'!$A:$AI,35,FALSE)))</f>
        <v>f2564b3b-f64a-4df4-9e78-f1a994736e35</v>
      </c>
      <c r="Z494" s="16" t="s">
        <v>4358</v>
      </c>
      <c r="AA494" s="16" t="str">
        <f>IF(ISERROR(VLOOKUP($AC494,costing!$A:$BP,3,FALSE)),"",(VLOOKUP($AC494,costing!$A:$BP,3,FALSE)))</f>
        <v>CO002004000000000000000000000000000000</v>
      </c>
      <c r="AB494" s="16" t="str">
        <f>IF(ISERROR(VLOOKUP($AC494,costing!$A:$BP,35,FALSE)),"",(VLOOKUP($AC494,costing!$A:$BP,35,FALSE)))</f>
        <v>47c7ba65-c270-4a7f-91ba-3842eb629ddf</v>
      </c>
      <c r="AC494" s="16" t="s">
        <v>4368</v>
      </c>
    </row>
    <row r="495" spans="1:29" x14ac:dyDescent="0.2">
      <c r="A495" s="184"/>
      <c r="B495" s="184">
        <v>11</v>
      </c>
      <c r="C495" s="184">
        <v>10</v>
      </c>
      <c r="D495" s="184">
        <f t="shared" si="26"/>
        <v>5019</v>
      </c>
      <c r="E495" s="184">
        <v>1126</v>
      </c>
      <c r="F495" s="184" t="s">
        <v>662</v>
      </c>
      <c r="G495" s="16" t="s">
        <v>15</v>
      </c>
      <c r="H495" s="16" t="s">
        <v>26</v>
      </c>
      <c r="I495" s="16" t="s">
        <v>29</v>
      </c>
      <c r="J495" s="16" t="s">
        <v>35</v>
      </c>
      <c r="K495" s="16"/>
      <c r="L495" s="16"/>
      <c r="M495" s="16"/>
      <c r="N495" s="16" t="str">
        <f>IF(ISERROR(VLOOKUP($P495,#REF!,4,FALSE)),"",(VLOOKUP($P495,#REF!,4,FALSE)))</f>
        <v/>
      </c>
      <c r="O495" s="16" t="str">
        <f>IF(ISERROR(VLOOKUP($P495,#REF!,34,FALSE)),"",(VLOOKUP($P495,#REF!,34,FALSE)))</f>
        <v/>
      </c>
      <c r="P495" s="16" t="s">
        <v>909</v>
      </c>
      <c r="Q495" s="16" t="e">
        <f>VLOOKUP(C495,'functional class'!B:E,3,FALSE)</f>
        <v>#N/A</v>
      </c>
      <c r="R495" s="16" t="str">
        <f>IF(ISERROR(VLOOKUP($T495,'Funding 5.4'!$A:$BP,3,FALSE)),"",(VLOOKUP($T495,'Funding 5.4'!$A:$BP,3,FALSE)))</f>
        <v>FD001003001002000000000000000000000000</v>
      </c>
      <c r="S495" s="16" t="str">
        <f>IF(ISERROR(VLOOKUP($T495,'Funding 5.4'!$A:$BP,35,FALSE)),"",(VLOOKUP($T495,'Funding 5.4'!$A:$BP,35,FALSE)))</f>
        <v>5692f970-c29c-4044-80d7-1bcdbdd34348</v>
      </c>
      <c r="T495" s="16" t="s">
        <v>1087</v>
      </c>
      <c r="U495" s="16" t="str">
        <f>IF(F495="gains/losses",IF(ISERROR(VLOOKUP(W495,'item gains&amp;losses'!A:EV,3,FALSE)),"",VLOOKUP(W495,'item gains&amp;losses'!A:EV,3,FALSE)),IF(F495="I",IF(ISERROR(VLOOKUP(W495,'item rev'!A:EV,3,FALSE)),"",VLOOKUP(W495,'item rev'!A:EV,3,FALSE)),IF(F495="e",IF(ISERROR(VLOOKUP(W495,'item exp'!A:BQ,3,FALSE)),"",VLOOKUP(W495,'item exp'!A:BQ,3,FALSE)))))</f>
        <v>IE003002002004001000000000000000000000</v>
      </c>
      <c r="V495" s="16" t="str">
        <f>IF($F495="gains/losses",IF(ISERROR(VLOOKUP($W495,'item gains&amp;losses'!$A:$EV,35,FALSE)),"",VLOOKUP($W495,'item gains&amp;losses'!$A:$EV,35,FALSE)),IF($F495="I",IF(ISERROR(VLOOKUP($W495,'item rev'!$A:$EV,34,FALSE)),"",VLOOKUP($W495,'item rev'!$A:$EV,34,FALSE)),IF($F495="e",IF(ISERROR(VLOOKUP($W495,'item exp'!$A:$BQ,35,FALSE)),"",VLOOKUP($W495,'item exp'!$A:$BQ,35,FALSE)))))</f>
        <v>5f2bc878-5531-4f16-a560-96a8eeacb671</v>
      </c>
      <c r="W495" s="16" t="str">
        <f>VLOOKUP(E495,'items list'!B:D,3,FALSE)</f>
        <v>Expenditure: Contracted Services - Consultants and Professional Services: Infrastructure and Planning - Engineering: Aeronautical</v>
      </c>
      <c r="X495" s="16" t="str">
        <f>IF(ISERROR(VLOOKUP($Z495,'reg ind'!$A:$AI,3,FALSE)),"",(VLOOKUP($Z495,'reg ind'!$A:$AI,3,FALSE)))</f>
        <v>RX002003001002003003006001000000000000</v>
      </c>
      <c r="Y495" s="16" t="str">
        <f>IF(ISERROR(VLOOKUP($Z495,'reg ind'!$A:$AI,35,FALSE)),"",(VLOOKUP($Z495,'reg ind'!$A:$AI,35,FALSE)))</f>
        <v>f2564b3b-f64a-4df4-9e78-f1a994736e35</v>
      </c>
      <c r="Z495" s="16" t="s">
        <v>4358</v>
      </c>
      <c r="AA495" s="16" t="str">
        <f>IF(ISERROR(VLOOKUP($AC495,costing!$A:$BP,3,FALSE)),"",(VLOOKUP($AC495,costing!$A:$BP,3,FALSE)))</f>
        <v>CO002004000000000000000000000000000000</v>
      </c>
      <c r="AB495" s="16" t="str">
        <f>IF(ISERROR(VLOOKUP($AC495,costing!$A:$BP,35,FALSE)),"",(VLOOKUP($AC495,costing!$A:$BP,35,FALSE)))</f>
        <v>47c7ba65-c270-4a7f-91ba-3842eb629ddf</v>
      </c>
      <c r="AC495" s="16" t="s">
        <v>4368</v>
      </c>
    </row>
    <row r="496" spans="1:29" x14ac:dyDescent="0.2">
      <c r="A496" s="184"/>
      <c r="B496" s="184">
        <v>11</v>
      </c>
      <c r="C496" s="184">
        <v>10</v>
      </c>
      <c r="D496" s="184">
        <f t="shared" si="26"/>
        <v>5019</v>
      </c>
      <c r="E496" s="184">
        <v>1127</v>
      </c>
      <c r="F496" s="184" t="s">
        <v>662</v>
      </c>
      <c r="G496" s="16" t="s">
        <v>15</v>
      </c>
      <c r="H496" s="16" t="s">
        <v>26</v>
      </c>
      <c r="I496" s="16" t="s">
        <v>29</v>
      </c>
      <c r="J496" s="16" t="s">
        <v>35</v>
      </c>
      <c r="K496" s="16"/>
      <c r="L496" s="16"/>
      <c r="M496" s="16"/>
      <c r="N496" s="16" t="str">
        <f>IF(ISERROR(VLOOKUP($P496,#REF!,4,FALSE)),"",(VLOOKUP($P496,#REF!,4,FALSE)))</f>
        <v/>
      </c>
      <c r="O496" s="16" t="str">
        <f>IF(ISERROR(VLOOKUP($P496,#REF!,34,FALSE)),"",(VLOOKUP($P496,#REF!,34,FALSE)))</f>
        <v/>
      </c>
      <c r="P496" s="16" t="s">
        <v>909</v>
      </c>
      <c r="Q496" s="16" t="e">
        <f>VLOOKUP(C496,'functional class'!B:E,3,FALSE)</f>
        <v>#N/A</v>
      </c>
      <c r="R496" s="16" t="str">
        <f>IF(ISERROR(VLOOKUP($T496,'Funding 5.4'!$A:$BP,3,FALSE)),"",(VLOOKUP($T496,'Funding 5.4'!$A:$BP,3,FALSE)))</f>
        <v>FD001003001002000000000000000000000000</v>
      </c>
      <c r="S496" s="16" t="str">
        <f>IF(ISERROR(VLOOKUP($T496,'Funding 5.4'!$A:$BP,35,FALSE)),"",(VLOOKUP($T496,'Funding 5.4'!$A:$BP,35,FALSE)))</f>
        <v>5692f970-c29c-4044-80d7-1bcdbdd34348</v>
      </c>
      <c r="T496" s="16" t="s">
        <v>1087</v>
      </c>
      <c r="U496" s="16" t="str">
        <f>IF(F496="gains/losses",IF(ISERROR(VLOOKUP(W496,'item gains&amp;losses'!A:EV,3,FALSE)),"",VLOOKUP(W496,'item gains&amp;losses'!A:EV,3,FALSE)),IF(F496="I",IF(ISERROR(VLOOKUP(W496,'item rev'!A:EV,3,FALSE)),"",VLOOKUP(W496,'item rev'!A:EV,3,FALSE)),IF(F496="e",IF(ISERROR(VLOOKUP(W496,'item exp'!A:BQ,3,FALSE)),"",VLOOKUP(W496,'item exp'!A:BQ,3,FALSE)))))</f>
        <v>IE003002002004002000000000000000000000</v>
      </c>
      <c r="V496" s="16" t="str">
        <f>IF($F496="gains/losses",IF(ISERROR(VLOOKUP($W496,'item gains&amp;losses'!$A:$EV,35,FALSE)),"",VLOOKUP($W496,'item gains&amp;losses'!$A:$EV,35,FALSE)),IF($F496="I",IF(ISERROR(VLOOKUP($W496,'item rev'!$A:$EV,34,FALSE)),"",VLOOKUP($W496,'item rev'!$A:$EV,34,FALSE)),IF($F496="e",IF(ISERROR(VLOOKUP($W496,'item exp'!$A:$BQ,35,FALSE)),"",VLOOKUP($W496,'item exp'!$A:$BQ,35,FALSE)))))</f>
        <v>edc63435-b95c-463f-86b3-6906866547cb</v>
      </c>
      <c r="W496" s="16" t="str">
        <f>VLOOKUP(E496,'items list'!B:D,3,FALSE)</f>
        <v>Expenditure: Contracted Services - Consultants and Professional Services: Infrastructure and Planning - Engineering: Agricultural</v>
      </c>
      <c r="X496" s="16" t="str">
        <f>IF(ISERROR(VLOOKUP($Z496,'reg ind'!$A:$AI,3,FALSE)),"",(VLOOKUP($Z496,'reg ind'!$A:$AI,3,FALSE)))</f>
        <v>RX002003001002003003006001000000000000</v>
      </c>
      <c r="Y496" s="16" t="str">
        <f>IF(ISERROR(VLOOKUP($Z496,'reg ind'!$A:$AI,35,FALSE)),"",(VLOOKUP($Z496,'reg ind'!$A:$AI,35,FALSE)))</f>
        <v>f2564b3b-f64a-4df4-9e78-f1a994736e35</v>
      </c>
      <c r="Z496" s="16" t="s">
        <v>4358</v>
      </c>
      <c r="AA496" s="16" t="str">
        <f>IF(ISERROR(VLOOKUP($AC496,costing!$A:$BP,3,FALSE)),"",(VLOOKUP($AC496,costing!$A:$BP,3,FALSE)))</f>
        <v>CO002004000000000000000000000000000000</v>
      </c>
      <c r="AB496" s="16" t="str">
        <f>IF(ISERROR(VLOOKUP($AC496,costing!$A:$BP,35,FALSE)),"",(VLOOKUP($AC496,costing!$A:$BP,35,FALSE)))</f>
        <v>47c7ba65-c270-4a7f-91ba-3842eb629ddf</v>
      </c>
      <c r="AC496" s="16" t="s">
        <v>4368</v>
      </c>
    </row>
    <row r="497" spans="1:29" x14ac:dyDescent="0.2">
      <c r="A497" s="184"/>
      <c r="B497" s="184">
        <v>11</v>
      </c>
      <c r="C497" s="184">
        <v>10</v>
      </c>
      <c r="D497" s="184">
        <f t="shared" si="26"/>
        <v>5019</v>
      </c>
      <c r="E497" s="184">
        <v>1128</v>
      </c>
      <c r="F497" s="184" t="s">
        <v>662</v>
      </c>
      <c r="G497" s="16" t="s">
        <v>15</v>
      </c>
      <c r="H497" s="16" t="s">
        <v>26</v>
      </c>
      <c r="I497" s="16" t="s">
        <v>29</v>
      </c>
      <c r="J497" s="16" t="s">
        <v>35</v>
      </c>
      <c r="K497" s="16"/>
      <c r="L497" s="16"/>
      <c r="M497" s="16"/>
      <c r="N497" s="16" t="str">
        <f>IF(ISERROR(VLOOKUP($P497,#REF!,4,FALSE)),"",(VLOOKUP($P497,#REF!,4,FALSE)))</f>
        <v/>
      </c>
      <c r="O497" s="16" t="str">
        <f>IF(ISERROR(VLOOKUP($P497,#REF!,34,FALSE)),"",(VLOOKUP($P497,#REF!,34,FALSE)))</f>
        <v/>
      </c>
      <c r="P497" s="16" t="s">
        <v>909</v>
      </c>
      <c r="Q497" s="16" t="e">
        <f>VLOOKUP(C497,'functional class'!B:E,3,FALSE)</f>
        <v>#N/A</v>
      </c>
      <c r="R497" s="16" t="str">
        <f>IF(ISERROR(VLOOKUP($T497,'Funding 5.4'!$A:$BP,3,FALSE)),"",(VLOOKUP($T497,'Funding 5.4'!$A:$BP,3,FALSE)))</f>
        <v>FD001003001002000000000000000000000000</v>
      </c>
      <c r="S497" s="16" t="str">
        <f>IF(ISERROR(VLOOKUP($T497,'Funding 5.4'!$A:$BP,35,FALSE)),"",(VLOOKUP($T497,'Funding 5.4'!$A:$BP,35,FALSE)))</f>
        <v>5692f970-c29c-4044-80d7-1bcdbdd34348</v>
      </c>
      <c r="T497" s="16" t="s">
        <v>1087</v>
      </c>
      <c r="U497" s="16" t="str">
        <f>IF(F497="gains/losses",IF(ISERROR(VLOOKUP(W497,'item gains&amp;losses'!A:EV,3,FALSE)),"",VLOOKUP(W497,'item gains&amp;losses'!A:EV,3,FALSE)),IF(F497="I",IF(ISERROR(VLOOKUP(W497,'item rev'!A:EV,3,FALSE)),"",VLOOKUP(W497,'item rev'!A:EV,3,FALSE)),IF(F497="e",IF(ISERROR(VLOOKUP(W497,'item exp'!A:BQ,3,FALSE)),"",VLOOKUP(W497,'item exp'!A:BQ,3,FALSE)))))</f>
        <v>IE003002002004003000000000000000000000</v>
      </c>
      <c r="V497" s="16" t="str">
        <f>IF($F497="gains/losses",IF(ISERROR(VLOOKUP($W497,'item gains&amp;losses'!$A:$EV,35,FALSE)),"",VLOOKUP($W497,'item gains&amp;losses'!$A:$EV,35,FALSE)),IF($F497="I",IF(ISERROR(VLOOKUP($W497,'item rev'!$A:$EV,34,FALSE)),"",VLOOKUP($W497,'item rev'!$A:$EV,34,FALSE)),IF($F497="e",IF(ISERROR(VLOOKUP($W497,'item exp'!$A:$BQ,35,FALSE)),"",VLOOKUP($W497,'item exp'!$A:$BQ,35,FALSE)))))</f>
        <v>07da716a-44ad-4b2f-9f9c-312f87b48fac</v>
      </c>
      <c r="W497" s="16" t="str">
        <f>VLOOKUP(E497,'items list'!B:D,3,FALSE)</f>
        <v>Expenditure: Contracted Services - Consultants and Professional Services: Infrastructure and Planning - Engineering: Chemical</v>
      </c>
      <c r="X497" s="16" t="str">
        <f>IF(ISERROR(VLOOKUP($Z497,'reg ind'!$A:$AI,3,FALSE)),"",(VLOOKUP($Z497,'reg ind'!$A:$AI,3,FALSE)))</f>
        <v>RX002003001002003003006001000000000000</v>
      </c>
      <c r="Y497" s="16" t="str">
        <f>IF(ISERROR(VLOOKUP($Z497,'reg ind'!$A:$AI,35,FALSE)),"",(VLOOKUP($Z497,'reg ind'!$A:$AI,35,FALSE)))</f>
        <v>f2564b3b-f64a-4df4-9e78-f1a994736e35</v>
      </c>
      <c r="Z497" s="16" t="s">
        <v>4358</v>
      </c>
      <c r="AA497" s="16" t="str">
        <f>IF(ISERROR(VLOOKUP($AC497,costing!$A:$BP,3,FALSE)),"",(VLOOKUP($AC497,costing!$A:$BP,3,FALSE)))</f>
        <v>CO002004000000000000000000000000000000</v>
      </c>
      <c r="AB497" s="16" t="str">
        <f>IF(ISERROR(VLOOKUP($AC497,costing!$A:$BP,35,FALSE)),"",(VLOOKUP($AC497,costing!$A:$BP,35,FALSE)))</f>
        <v>47c7ba65-c270-4a7f-91ba-3842eb629ddf</v>
      </c>
      <c r="AC497" s="16" t="s">
        <v>4368</v>
      </c>
    </row>
    <row r="498" spans="1:29" x14ac:dyDescent="0.2">
      <c r="A498" s="184"/>
      <c r="B498" s="184">
        <v>11</v>
      </c>
      <c r="C498" s="184">
        <v>10</v>
      </c>
      <c r="D498" s="184">
        <f t="shared" si="26"/>
        <v>5019</v>
      </c>
      <c r="E498" s="184">
        <v>1129</v>
      </c>
      <c r="F498" s="184" t="s">
        <v>662</v>
      </c>
      <c r="G498" s="16" t="s">
        <v>15</v>
      </c>
      <c r="H498" s="16" t="s">
        <v>26</v>
      </c>
      <c r="I498" s="16" t="s">
        <v>29</v>
      </c>
      <c r="J498" s="16" t="s">
        <v>35</v>
      </c>
      <c r="K498" s="16"/>
      <c r="L498" s="16"/>
      <c r="M498" s="16"/>
      <c r="N498" s="16" t="str">
        <f>IF(ISERROR(VLOOKUP($P498,#REF!,4,FALSE)),"",(VLOOKUP($P498,#REF!,4,FALSE)))</f>
        <v/>
      </c>
      <c r="O498" s="16" t="str">
        <f>IF(ISERROR(VLOOKUP($P498,#REF!,34,FALSE)),"",(VLOOKUP($P498,#REF!,34,FALSE)))</f>
        <v/>
      </c>
      <c r="P498" s="16" t="s">
        <v>909</v>
      </c>
      <c r="Q498" s="16" t="e">
        <f>VLOOKUP(C498,'functional class'!B:E,3,FALSE)</f>
        <v>#N/A</v>
      </c>
      <c r="R498" s="16" t="str">
        <f>IF(ISERROR(VLOOKUP($T498,'Funding 5.4'!$A:$BP,3,FALSE)),"",(VLOOKUP($T498,'Funding 5.4'!$A:$BP,3,FALSE)))</f>
        <v>FD001003001002000000000000000000000000</v>
      </c>
      <c r="S498" s="16" t="str">
        <f>IF(ISERROR(VLOOKUP($T498,'Funding 5.4'!$A:$BP,35,FALSE)),"",(VLOOKUP($T498,'Funding 5.4'!$A:$BP,35,FALSE)))</f>
        <v>5692f970-c29c-4044-80d7-1bcdbdd34348</v>
      </c>
      <c r="T498" s="16" t="s">
        <v>1087</v>
      </c>
      <c r="U498" s="16" t="str">
        <f>IF(F498="gains/losses",IF(ISERROR(VLOOKUP(W498,'item gains&amp;losses'!A:EV,3,FALSE)),"",VLOOKUP(W498,'item gains&amp;losses'!A:EV,3,FALSE)),IF(F498="I",IF(ISERROR(VLOOKUP(W498,'item rev'!A:EV,3,FALSE)),"",VLOOKUP(W498,'item rev'!A:EV,3,FALSE)),IF(F498="e",IF(ISERROR(VLOOKUP(W498,'item exp'!A:BQ,3,FALSE)),"",VLOOKUP(W498,'item exp'!A:BQ,3,FALSE)))))</f>
        <v>IE003002002004004000000000000000000000</v>
      </c>
      <c r="V498" s="16" t="str">
        <f>IF($F498="gains/losses",IF(ISERROR(VLOOKUP($W498,'item gains&amp;losses'!$A:$EV,35,FALSE)),"",VLOOKUP($W498,'item gains&amp;losses'!$A:$EV,35,FALSE)),IF($F498="I",IF(ISERROR(VLOOKUP($W498,'item rev'!$A:$EV,34,FALSE)),"",VLOOKUP($W498,'item rev'!$A:$EV,34,FALSE)),IF($F498="e",IF(ISERROR(VLOOKUP($W498,'item exp'!$A:$BQ,35,FALSE)),"",VLOOKUP($W498,'item exp'!$A:$BQ,35,FALSE)))))</f>
        <v>37e0208c-d1b9-4698-a72c-ed162ae7e1af</v>
      </c>
      <c r="W498" s="16" t="str">
        <f>VLOOKUP(E498,'items list'!B:D,3,FALSE)</f>
        <v>Expenditure: Contracted Services - Consultants and Professional Services: Infrastructure and Planning - Engineering: Civil</v>
      </c>
      <c r="X498" s="16" t="str">
        <f>IF(ISERROR(VLOOKUP($Z498,'reg ind'!$A:$AI,3,FALSE)),"",(VLOOKUP($Z498,'reg ind'!$A:$AI,3,FALSE)))</f>
        <v>RX002003001002003003006001000000000000</v>
      </c>
      <c r="Y498" s="16" t="str">
        <f>IF(ISERROR(VLOOKUP($Z498,'reg ind'!$A:$AI,35,FALSE)),"",(VLOOKUP($Z498,'reg ind'!$A:$AI,35,FALSE)))</f>
        <v>f2564b3b-f64a-4df4-9e78-f1a994736e35</v>
      </c>
      <c r="Z498" s="16" t="s">
        <v>4358</v>
      </c>
      <c r="AA498" s="16" t="str">
        <f>IF(ISERROR(VLOOKUP($AC498,costing!$A:$BP,3,FALSE)),"",(VLOOKUP($AC498,costing!$A:$BP,3,FALSE)))</f>
        <v>CO002004000000000000000000000000000000</v>
      </c>
      <c r="AB498" s="16" t="str">
        <f>IF(ISERROR(VLOOKUP($AC498,costing!$A:$BP,35,FALSE)),"",(VLOOKUP($AC498,costing!$A:$BP,35,FALSE)))</f>
        <v>47c7ba65-c270-4a7f-91ba-3842eb629ddf</v>
      </c>
      <c r="AC498" s="16" t="s">
        <v>4368</v>
      </c>
    </row>
    <row r="499" spans="1:29" x14ac:dyDescent="0.2">
      <c r="A499" s="184"/>
      <c r="B499" s="184">
        <v>11</v>
      </c>
      <c r="C499" s="184">
        <v>10</v>
      </c>
      <c r="D499" s="184">
        <f t="shared" si="26"/>
        <v>5019</v>
      </c>
      <c r="E499" s="184">
        <v>1130</v>
      </c>
      <c r="F499" s="184" t="s">
        <v>662</v>
      </c>
      <c r="G499" s="16" t="s">
        <v>15</v>
      </c>
      <c r="H499" s="16" t="s">
        <v>26</v>
      </c>
      <c r="I499" s="16" t="s">
        <v>29</v>
      </c>
      <c r="J499" s="16" t="s">
        <v>35</v>
      </c>
      <c r="K499" s="16"/>
      <c r="L499" s="16"/>
      <c r="M499" s="16"/>
      <c r="N499" s="16" t="str">
        <f>IF(ISERROR(VLOOKUP($P499,#REF!,4,FALSE)),"",(VLOOKUP($P499,#REF!,4,FALSE)))</f>
        <v/>
      </c>
      <c r="O499" s="16" t="str">
        <f>IF(ISERROR(VLOOKUP($P499,#REF!,34,FALSE)),"",(VLOOKUP($P499,#REF!,34,FALSE)))</f>
        <v/>
      </c>
      <c r="P499" s="16" t="s">
        <v>909</v>
      </c>
      <c r="Q499" s="16" t="e">
        <f>VLOOKUP(C499,'functional class'!B:E,3,FALSE)</f>
        <v>#N/A</v>
      </c>
      <c r="R499" s="16" t="str">
        <f>IF(ISERROR(VLOOKUP($T499,'Funding 5.4'!$A:$BP,3,FALSE)),"",(VLOOKUP($T499,'Funding 5.4'!$A:$BP,3,FALSE)))</f>
        <v>FD001003001002000000000000000000000000</v>
      </c>
      <c r="S499" s="16" t="str">
        <f>IF(ISERROR(VLOOKUP($T499,'Funding 5.4'!$A:$BP,35,FALSE)),"",(VLOOKUP($T499,'Funding 5.4'!$A:$BP,35,FALSE)))</f>
        <v>5692f970-c29c-4044-80d7-1bcdbdd34348</v>
      </c>
      <c r="T499" s="16" t="s">
        <v>1087</v>
      </c>
      <c r="U499" s="16" t="str">
        <f>IF(F499="gains/losses",IF(ISERROR(VLOOKUP(W499,'item gains&amp;losses'!A:EV,3,FALSE)),"",VLOOKUP(W499,'item gains&amp;losses'!A:EV,3,FALSE)),IF(F499="I",IF(ISERROR(VLOOKUP(W499,'item rev'!A:EV,3,FALSE)),"",VLOOKUP(W499,'item rev'!A:EV,3,FALSE)),IF(F499="e",IF(ISERROR(VLOOKUP(W499,'item exp'!A:BQ,3,FALSE)),"",VLOOKUP(W499,'item exp'!A:BQ,3,FALSE)))))</f>
        <v>IE003002002004005000000000000000000000</v>
      </c>
      <c r="V499" s="16" t="str">
        <f>IF($F499="gains/losses",IF(ISERROR(VLOOKUP($W499,'item gains&amp;losses'!$A:$EV,35,FALSE)),"",VLOOKUP($W499,'item gains&amp;losses'!$A:$EV,35,FALSE)),IF($F499="I",IF(ISERROR(VLOOKUP($W499,'item rev'!$A:$EV,34,FALSE)),"",VLOOKUP($W499,'item rev'!$A:$EV,34,FALSE)),IF($F499="e",IF(ISERROR(VLOOKUP($W499,'item exp'!$A:$BQ,35,FALSE)),"",VLOOKUP($W499,'item exp'!$A:$BQ,35,FALSE)))))</f>
        <v>164f55e6-6922-4dc6-9702-990c2723882b</v>
      </c>
      <c r="W499" s="16" t="str">
        <f>VLOOKUP(E499,'items list'!B:D,3,FALSE)</f>
        <v>Expenditure: Contracted Services - Consultants and Professional Services: Infrastructure and Planning - Engineering: Electrical</v>
      </c>
      <c r="X499" s="16" t="str">
        <f>IF(ISERROR(VLOOKUP($Z499,'reg ind'!$A:$AI,3,FALSE)),"",(VLOOKUP($Z499,'reg ind'!$A:$AI,3,FALSE)))</f>
        <v>RX002003001002003003006001000000000000</v>
      </c>
      <c r="Y499" s="16" t="str">
        <f>IF(ISERROR(VLOOKUP($Z499,'reg ind'!$A:$AI,35,FALSE)),"",(VLOOKUP($Z499,'reg ind'!$A:$AI,35,FALSE)))</f>
        <v>f2564b3b-f64a-4df4-9e78-f1a994736e35</v>
      </c>
      <c r="Z499" s="16" t="s">
        <v>4358</v>
      </c>
      <c r="AA499" s="16" t="str">
        <f>IF(ISERROR(VLOOKUP($AC499,costing!$A:$BP,3,FALSE)),"",(VLOOKUP($AC499,costing!$A:$BP,3,FALSE)))</f>
        <v>CO002004000000000000000000000000000000</v>
      </c>
      <c r="AB499" s="16" t="str">
        <f>IF(ISERROR(VLOOKUP($AC499,costing!$A:$BP,35,FALSE)),"",(VLOOKUP($AC499,costing!$A:$BP,35,FALSE)))</f>
        <v>47c7ba65-c270-4a7f-91ba-3842eb629ddf</v>
      </c>
      <c r="AC499" s="16" t="s">
        <v>4368</v>
      </c>
    </row>
    <row r="500" spans="1:29" x14ac:dyDescent="0.2">
      <c r="A500" s="184"/>
      <c r="B500" s="184">
        <v>11</v>
      </c>
      <c r="C500" s="184">
        <v>10</v>
      </c>
      <c r="D500" s="184">
        <f t="shared" si="26"/>
        <v>5019</v>
      </c>
      <c r="E500" s="184">
        <v>1131</v>
      </c>
      <c r="F500" s="184" t="s">
        <v>662</v>
      </c>
      <c r="G500" s="16" t="s">
        <v>15</v>
      </c>
      <c r="H500" s="16" t="s">
        <v>26</v>
      </c>
      <c r="I500" s="16" t="s">
        <v>29</v>
      </c>
      <c r="J500" s="16" t="s">
        <v>35</v>
      </c>
      <c r="K500" s="16"/>
      <c r="L500" s="16"/>
      <c r="M500" s="16"/>
      <c r="N500" s="16" t="str">
        <f>IF(ISERROR(VLOOKUP($P500,#REF!,4,FALSE)),"",(VLOOKUP($P500,#REF!,4,FALSE)))</f>
        <v/>
      </c>
      <c r="O500" s="16" t="str">
        <f>IF(ISERROR(VLOOKUP($P500,#REF!,34,FALSE)),"",(VLOOKUP($P500,#REF!,34,FALSE)))</f>
        <v/>
      </c>
      <c r="P500" s="16" t="s">
        <v>909</v>
      </c>
      <c r="Q500" s="16" t="e">
        <f>VLOOKUP(C500,'functional class'!B:E,3,FALSE)</f>
        <v>#N/A</v>
      </c>
      <c r="R500" s="16" t="str">
        <f>IF(ISERROR(VLOOKUP($T500,'Funding 5.4'!$A:$BP,3,FALSE)),"",(VLOOKUP($T500,'Funding 5.4'!$A:$BP,3,FALSE)))</f>
        <v>FD001003001002000000000000000000000000</v>
      </c>
      <c r="S500" s="16" t="str">
        <f>IF(ISERROR(VLOOKUP($T500,'Funding 5.4'!$A:$BP,35,FALSE)),"",(VLOOKUP($T500,'Funding 5.4'!$A:$BP,35,FALSE)))</f>
        <v>5692f970-c29c-4044-80d7-1bcdbdd34348</v>
      </c>
      <c r="T500" s="16" t="s">
        <v>1087</v>
      </c>
      <c r="U500" s="16" t="str">
        <f>IF(F500="gains/losses",IF(ISERROR(VLOOKUP(W500,'item gains&amp;losses'!A:EV,3,FALSE)),"",VLOOKUP(W500,'item gains&amp;losses'!A:EV,3,FALSE)),IF(F500="I",IF(ISERROR(VLOOKUP(W500,'item rev'!A:EV,3,FALSE)),"",VLOOKUP(W500,'item rev'!A:EV,3,FALSE)),IF(F500="e",IF(ISERROR(VLOOKUP(W500,'item exp'!A:BQ,3,FALSE)),"",VLOOKUP(W500,'item exp'!A:BQ,3,FALSE)))))</f>
        <v>IE003002002004006000000000000000000000</v>
      </c>
      <c r="V500" s="16" t="str">
        <f>IF($F500="gains/losses",IF(ISERROR(VLOOKUP($W500,'item gains&amp;losses'!$A:$EV,35,FALSE)),"",VLOOKUP($W500,'item gains&amp;losses'!$A:$EV,35,FALSE)),IF($F500="I",IF(ISERROR(VLOOKUP($W500,'item rev'!$A:$EV,34,FALSE)),"",VLOOKUP($W500,'item rev'!$A:$EV,34,FALSE)),IF($F500="e",IF(ISERROR(VLOOKUP($W500,'item exp'!$A:$BQ,35,FALSE)),"",VLOOKUP($W500,'item exp'!$A:$BQ,35,FALSE)))))</f>
        <v>6d56cf35-015a-4122-8aeb-ae7730b02793</v>
      </c>
      <c r="W500" s="16" t="str">
        <f>VLOOKUP(E500,'items list'!B:D,3,FALSE)</f>
        <v>Expenditure: Contracted Services - Consultants and Professional Services: Infrastructure and Planning - Engineering: Industrial</v>
      </c>
      <c r="X500" s="16" t="str">
        <f>IF(ISERROR(VLOOKUP($Z500,'reg ind'!$A:$AI,3,FALSE)),"",(VLOOKUP($Z500,'reg ind'!$A:$AI,3,FALSE)))</f>
        <v>RX002003001002003003006001000000000000</v>
      </c>
      <c r="Y500" s="16" t="str">
        <f>IF(ISERROR(VLOOKUP($Z500,'reg ind'!$A:$AI,35,FALSE)),"",(VLOOKUP($Z500,'reg ind'!$A:$AI,35,FALSE)))</f>
        <v>f2564b3b-f64a-4df4-9e78-f1a994736e35</v>
      </c>
      <c r="Z500" s="16" t="s">
        <v>4358</v>
      </c>
      <c r="AA500" s="16" t="str">
        <f>IF(ISERROR(VLOOKUP($AC500,costing!$A:$BP,3,FALSE)),"",(VLOOKUP($AC500,costing!$A:$BP,3,FALSE)))</f>
        <v>CO002004000000000000000000000000000000</v>
      </c>
      <c r="AB500" s="16" t="str">
        <f>IF(ISERROR(VLOOKUP($AC500,costing!$A:$BP,35,FALSE)),"",(VLOOKUP($AC500,costing!$A:$BP,35,FALSE)))</f>
        <v>47c7ba65-c270-4a7f-91ba-3842eb629ddf</v>
      </c>
      <c r="AC500" s="16" t="s">
        <v>4368</v>
      </c>
    </row>
    <row r="501" spans="1:29" x14ac:dyDescent="0.2">
      <c r="A501" s="184"/>
      <c r="B501" s="184">
        <v>11</v>
      </c>
      <c r="C501" s="184">
        <v>10</v>
      </c>
      <c r="D501" s="184">
        <f t="shared" si="26"/>
        <v>5019</v>
      </c>
      <c r="E501" s="184">
        <v>1132</v>
      </c>
      <c r="F501" s="184" t="s">
        <v>662</v>
      </c>
      <c r="G501" s="16" t="s">
        <v>15</v>
      </c>
      <c r="H501" s="16" t="s">
        <v>26</v>
      </c>
      <c r="I501" s="16" t="s">
        <v>29</v>
      </c>
      <c r="J501" s="16" t="s">
        <v>35</v>
      </c>
      <c r="K501" s="16"/>
      <c r="L501" s="16"/>
      <c r="M501" s="16"/>
      <c r="N501" s="16" t="str">
        <f>IF(ISERROR(VLOOKUP($P501,#REF!,4,FALSE)),"",(VLOOKUP($P501,#REF!,4,FALSE)))</f>
        <v/>
      </c>
      <c r="O501" s="16" t="str">
        <f>IF(ISERROR(VLOOKUP($P501,#REF!,34,FALSE)),"",(VLOOKUP($P501,#REF!,34,FALSE)))</f>
        <v/>
      </c>
      <c r="P501" s="16" t="s">
        <v>909</v>
      </c>
      <c r="Q501" s="16" t="e">
        <f>VLOOKUP(C501,'functional class'!B:E,3,FALSE)</f>
        <v>#N/A</v>
      </c>
      <c r="R501" s="16" t="str">
        <f>IF(ISERROR(VLOOKUP($T501,'Funding 5.4'!$A:$BP,3,FALSE)),"",(VLOOKUP($T501,'Funding 5.4'!$A:$BP,3,FALSE)))</f>
        <v>FD001003001002000000000000000000000000</v>
      </c>
      <c r="S501" s="16" t="str">
        <f>IF(ISERROR(VLOOKUP($T501,'Funding 5.4'!$A:$BP,35,FALSE)),"",(VLOOKUP($T501,'Funding 5.4'!$A:$BP,35,FALSE)))</f>
        <v>5692f970-c29c-4044-80d7-1bcdbdd34348</v>
      </c>
      <c r="T501" s="16" t="s">
        <v>1087</v>
      </c>
      <c r="U501" s="16" t="str">
        <f>IF(F501="gains/losses",IF(ISERROR(VLOOKUP(W501,'item gains&amp;losses'!A:EV,3,FALSE)),"",VLOOKUP(W501,'item gains&amp;losses'!A:EV,3,FALSE)),IF(F501="I",IF(ISERROR(VLOOKUP(W501,'item rev'!A:EV,3,FALSE)),"",VLOOKUP(W501,'item rev'!A:EV,3,FALSE)),IF(F501="e",IF(ISERROR(VLOOKUP(W501,'item exp'!A:BQ,3,FALSE)),"",VLOOKUP(W501,'item exp'!A:BQ,3,FALSE)))))</f>
        <v>IE003002002004007000000000000000000000</v>
      </c>
      <c r="V501" s="16" t="str">
        <f>IF($F501="gains/losses",IF(ISERROR(VLOOKUP($W501,'item gains&amp;losses'!$A:$EV,35,FALSE)),"",VLOOKUP($W501,'item gains&amp;losses'!$A:$EV,35,FALSE)),IF($F501="I",IF(ISERROR(VLOOKUP($W501,'item rev'!$A:$EV,34,FALSE)),"",VLOOKUP($W501,'item rev'!$A:$EV,34,FALSE)),IF($F501="e",IF(ISERROR(VLOOKUP($W501,'item exp'!$A:$BQ,35,FALSE)),"",VLOOKUP($W501,'item exp'!$A:$BQ,35,FALSE)))))</f>
        <v>0e885d66-e2d0-4457-b09b-76e52cf057d3</v>
      </c>
      <c r="W501" s="16" t="str">
        <f>VLOOKUP(E501,'items list'!B:D,3,FALSE)</f>
        <v>Expenditure: Contracted Services - Consultants and Professional Services: Infrastructure and Planning - Engineering: Mechanical</v>
      </c>
      <c r="X501" s="16" t="str">
        <f>IF(ISERROR(VLOOKUP($Z501,'reg ind'!$A:$AI,3,FALSE)),"",(VLOOKUP($Z501,'reg ind'!$A:$AI,3,FALSE)))</f>
        <v>RX002003001002003003006001000000000000</v>
      </c>
      <c r="Y501" s="16" t="str">
        <f>IF(ISERROR(VLOOKUP($Z501,'reg ind'!$A:$AI,35,FALSE)),"",(VLOOKUP($Z501,'reg ind'!$A:$AI,35,FALSE)))</f>
        <v>f2564b3b-f64a-4df4-9e78-f1a994736e35</v>
      </c>
      <c r="Z501" s="16" t="s">
        <v>4358</v>
      </c>
      <c r="AA501" s="16" t="str">
        <f>IF(ISERROR(VLOOKUP($AC501,costing!$A:$BP,3,FALSE)),"",(VLOOKUP($AC501,costing!$A:$BP,3,FALSE)))</f>
        <v>CO002004000000000000000000000000000000</v>
      </c>
      <c r="AB501" s="16" t="str">
        <f>IF(ISERROR(VLOOKUP($AC501,costing!$A:$BP,35,FALSE)),"",(VLOOKUP($AC501,costing!$A:$BP,35,FALSE)))</f>
        <v>47c7ba65-c270-4a7f-91ba-3842eb629ddf</v>
      </c>
      <c r="AC501" s="16" t="s">
        <v>4368</v>
      </c>
    </row>
    <row r="502" spans="1:29" x14ac:dyDescent="0.2">
      <c r="A502" s="184"/>
      <c r="B502" s="184">
        <v>11</v>
      </c>
      <c r="C502" s="184">
        <v>10</v>
      </c>
      <c r="D502" s="184">
        <f t="shared" si="26"/>
        <v>5019</v>
      </c>
      <c r="E502" s="184">
        <v>1133</v>
      </c>
      <c r="F502" s="184" t="s">
        <v>662</v>
      </c>
      <c r="G502" s="16" t="s">
        <v>15</v>
      </c>
      <c r="H502" s="16" t="s">
        <v>26</v>
      </c>
      <c r="I502" s="16" t="s">
        <v>29</v>
      </c>
      <c r="J502" s="16" t="s">
        <v>35</v>
      </c>
      <c r="K502" s="16"/>
      <c r="L502" s="16"/>
      <c r="M502" s="16"/>
      <c r="N502" s="16" t="str">
        <f>IF(ISERROR(VLOOKUP($P502,#REF!,4,FALSE)),"",(VLOOKUP($P502,#REF!,4,FALSE)))</f>
        <v/>
      </c>
      <c r="O502" s="16" t="str">
        <f>IF(ISERROR(VLOOKUP($P502,#REF!,34,FALSE)),"",(VLOOKUP($P502,#REF!,34,FALSE)))</f>
        <v/>
      </c>
      <c r="P502" s="16" t="s">
        <v>909</v>
      </c>
      <c r="Q502" s="16" t="e">
        <f>VLOOKUP(C502,'functional class'!B:E,3,FALSE)</f>
        <v>#N/A</v>
      </c>
      <c r="R502" s="16" t="str">
        <f>IF(ISERROR(VLOOKUP($T502,'Funding 5.4'!$A:$BP,3,FALSE)),"",(VLOOKUP($T502,'Funding 5.4'!$A:$BP,3,FALSE)))</f>
        <v>FD001003001002000000000000000000000000</v>
      </c>
      <c r="S502" s="16" t="str">
        <f>IF(ISERROR(VLOOKUP($T502,'Funding 5.4'!$A:$BP,35,FALSE)),"",(VLOOKUP($T502,'Funding 5.4'!$A:$BP,35,FALSE)))</f>
        <v>5692f970-c29c-4044-80d7-1bcdbdd34348</v>
      </c>
      <c r="T502" s="16" t="s">
        <v>1087</v>
      </c>
      <c r="U502" s="16" t="str">
        <f>IF(F502="gains/losses",IF(ISERROR(VLOOKUP(W502,'item gains&amp;losses'!A:EV,3,FALSE)),"",VLOOKUP(W502,'item gains&amp;losses'!A:EV,3,FALSE)),IF(F502="I",IF(ISERROR(VLOOKUP(W502,'item rev'!A:EV,3,FALSE)),"",VLOOKUP(W502,'item rev'!A:EV,3,FALSE)),IF(F502="e",IF(ISERROR(VLOOKUP(W502,'item exp'!A:BQ,3,FALSE)),"",VLOOKUP(W502,'item exp'!A:BQ,3,FALSE)))))</f>
        <v>IE003002002004008000000000000000000000</v>
      </c>
      <c r="V502" s="16" t="str">
        <f>IF($F502="gains/losses",IF(ISERROR(VLOOKUP($W502,'item gains&amp;losses'!$A:$EV,35,FALSE)),"",VLOOKUP($W502,'item gains&amp;losses'!$A:$EV,35,FALSE)),IF($F502="I",IF(ISERROR(VLOOKUP($W502,'item rev'!$A:$EV,34,FALSE)),"",VLOOKUP($W502,'item rev'!$A:$EV,34,FALSE)),IF($F502="e",IF(ISERROR(VLOOKUP($W502,'item exp'!$A:$BQ,35,FALSE)),"",VLOOKUP($W502,'item exp'!$A:$BQ,35,FALSE)))))</f>
        <v>0dfa5603-1a67-4e6e-8fb4-43e8dc13ad53</v>
      </c>
      <c r="W502" s="16" t="str">
        <f>VLOOKUP(E502,'items list'!B:D,3,FALSE)</f>
        <v>Expenditure: Contracted Services - Consultants and Professional Services: Infrastructure and Planning - Engineering: Metallurgical</v>
      </c>
      <c r="X502" s="16" t="str">
        <f>IF(ISERROR(VLOOKUP($Z502,'reg ind'!$A:$AI,3,FALSE)),"",(VLOOKUP($Z502,'reg ind'!$A:$AI,3,FALSE)))</f>
        <v>RX002003001002003003006001000000000000</v>
      </c>
      <c r="Y502" s="16" t="str">
        <f>IF(ISERROR(VLOOKUP($Z502,'reg ind'!$A:$AI,35,FALSE)),"",(VLOOKUP($Z502,'reg ind'!$A:$AI,35,FALSE)))</f>
        <v>f2564b3b-f64a-4df4-9e78-f1a994736e35</v>
      </c>
      <c r="Z502" s="16" t="s">
        <v>4358</v>
      </c>
      <c r="AA502" s="16" t="str">
        <f>IF(ISERROR(VLOOKUP($AC502,costing!$A:$BP,3,FALSE)),"",(VLOOKUP($AC502,costing!$A:$BP,3,FALSE)))</f>
        <v>CO002004000000000000000000000000000000</v>
      </c>
      <c r="AB502" s="16" t="str">
        <f>IF(ISERROR(VLOOKUP($AC502,costing!$A:$BP,35,FALSE)),"",(VLOOKUP($AC502,costing!$A:$BP,35,FALSE)))</f>
        <v>47c7ba65-c270-4a7f-91ba-3842eb629ddf</v>
      </c>
      <c r="AC502" s="16" t="s">
        <v>4368</v>
      </c>
    </row>
    <row r="503" spans="1:29" x14ac:dyDescent="0.2">
      <c r="A503" s="184"/>
      <c r="B503" s="184">
        <v>11</v>
      </c>
      <c r="C503" s="184">
        <v>10</v>
      </c>
      <c r="D503" s="184">
        <f t="shared" si="26"/>
        <v>5019</v>
      </c>
      <c r="E503" s="184">
        <v>1134</v>
      </c>
      <c r="F503" s="184" t="s">
        <v>662</v>
      </c>
      <c r="G503" s="16" t="s">
        <v>15</v>
      </c>
      <c r="H503" s="16" t="s">
        <v>26</v>
      </c>
      <c r="I503" s="16" t="s">
        <v>29</v>
      </c>
      <c r="J503" s="16" t="s">
        <v>35</v>
      </c>
      <c r="K503" s="16"/>
      <c r="L503" s="16"/>
      <c r="M503" s="16"/>
      <c r="N503" s="16" t="str">
        <f>IF(ISERROR(VLOOKUP($P503,#REF!,4,FALSE)),"",(VLOOKUP($P503,#REF!,4,FALSE)))</f>
        <v/>
      </c>
      <c r="O503" s="16" t="str">
        <f>IF(ISERROR(VLOOKUP($P503,#REF!,34,FALSE)),"",(VLOOKUP($P503,#REF!,34,FALSE)))</f>
        <v/>
      </c>
      <c r="P503" s="16" t="s">
        <v>909</v>
      </c>
      <c r="Q503" s="16" t="e">
        <f>VLOOKUP(C503,'functional class'!B:E,3,FALSE)</f>
        <v>#N/A</v>
      </c>
      <c r="R503" s="16" t="str">
        <f>IF(ISERROR(VLOOKUP($T503,'Funding 5.4'!$A:$BP,3,FALSE)),"",(VLOOKUP($T503,'Funding 5.4'!$A:$BP,3,FALSE)))</f>
        <v>FD001003001002000000000000000000000000</v>
      </c>
      <c r="S503" s="16" t="str">
        <f>IF(ISERROR(VLOOKUP($T503,'Funding 5.4'!$A:$BP,35,FALSE)),"",(VLOOKUP($T503,'Funding 5.4'!$A:$BP,35,FALSE)))</f>
        <v>5692f970-c29c-4044-80d7-1bcdbdd34348</v>
      </c>
      <c r="T503" s="16" t="s">
        <v>1087</v>
      </c>
      <c r="U503" s="16" t="str">
        <f>IF(F503="gains/losses",IF(ISERROR(VLOOKUP(W503,'item gains&amp;losses'!A:EV,3,FALSE)),"",VLOOKUP(W503,'item gains&amp;losses'!A:EV,3,FALSE)),IF(F503="I",IF(ISERROR(VLOOKUP(W503,'item rev'!A:EV,3,FALSE)),"",VLOOKUP(W503,'item rev'!A:EV,3,FALSE)),IF(F503="e",IF(ISERROR(VLOOKUP(W503,'item exp'!A:BQ,3,FALSE)),"",VLOOKUP(W503,'item exp'!A:BQ,3,FALSE)))))</f>
        <v>IE003002002004009000000000000000000000</v>
      </c>
      <c r="V503" s="16" t="str">
        <f>IF($F503="gains/losses",IF(ISERROR(VLOOKUP($W503,'item gains&amp;losses'!$A:$EV,35,FALSE)),"",VLOOKUP($W503,'item gains&amp;losses'!$A:$EV,35,FALSE)),IF($F503="I",IF(ISERROR(VLOOKUP($W503,'item rev'!$A:$EV,34,FALSE)),"",VLOOKUP($W503,'item rev'!$A:$EV,34,FALSE)),IF($F503="e",IF(ISERROR(VLOOKUP($W503,'item exp'!$A:$BQ,35,FALSE)),"",VLOOKUP($W503,'item exp'!$A:$BQ,35,FALSE)))))</f>
        <v>caf95646-ff66-4126-a920-476f06239d76</v>
      </c>
      <c r="W503" s="16" t="str">
        <f>VLOOKUP(E503,'items list'!B:D,3,FALSE)</f>
        <v>Expenditure: Contracted Services - Consultants and Professional Services: Infrastructure and Planning - Engineering: Mining</v>
      </c>
      <c r="X503" s="16" t="str">
        <f>IF(ISERROR(VLOOKUP($Z503,'reg ind'!$A:$AI,3,FALSE)),"",(VLOOKUP($Z503,'reg ind'!$A:$AI,3,FALSE)))</f>
        <v>RX002003001002003003006001000000000000</v>
      </c>
      <c r="Y503" s="16" t="str">
        <f>IF(ISERROR(VLOOKUP($Z503,'reg ind'!$A:$AI,35,FALSE)),"",(VLOOKUP($Z503,'reg ind'!$A:$AI,35,FALSE)))</f>
        <v>f2564b3b-f64a-4df4-9e78-f1a994736e35</v>
      </c>
      <c r="Z503" s="16" t="s">
        <v>4358</v>
      </c>
      <c r="AA503" s="16" t="str">
        <f>IF(ISERROR(VLOOKUP($AC503,costing!$A:$BP,3,FALSE)),"",(VLOOKUP($AC503,costing!$A:$BP,3,FALSE)))</f>
        <v>CO002004000000000000000000000000000000</v>
      </c>
      <c r="AB503" s="16" t="str">
        <f>IF(ISERROR(VLOOKUP($AC503,costing!$A:$BP,35,FALSE)),"",(VLOOKUP($AC503,costing!$A:$BP,35,FALSE)))</f>
        <v>47c7ba65-c270-4a7f-91ba-3842eb629ddf</v>
      </c>
      <c r="AC503" s="16" t="s">
        <v>4368</v>
      </c>
    </row>
    <row r="504" spans="1:29" x14ac:dyDescent="0.2">
      <c r="A504" s="184"/>
      <c r="B504" s="184">
        <v>11</v>
      </c>
      <c r="C504" s="184">
        <v>10</v>
      </c>
      <c r="D504" s="184">
        <f t="shared" si="26"/>
        <v>5020</v>
      </c>
      <c r="E504" s="184">
        <v>1135</v>
      </c>
      <c r="F504" s="184" t="s">
        <v>662</v>
      </c>
      <c r="G504" s="16" t="s">
        <v>15</v>
      </c>
      <c r="H504" s="16" t="s">
        <v>26</v>
      </c>
      <c r="I504" s="16" t="s">
        <v>29</v>
      </c>
      <c r="J504" s="16" t="s">
        <v>35</v>
      </c>
      <c r="K504" s="16"/>
      <c r="L504" s="16"/>
      <c r="M504" s="16"/>
      <c r="N504" s="16" t="str">
        <f>IF(ISERROR(VLOOKUP($P504,#REF!,4,FALSE)),"",(VLOOKUP($P504,#REF!,4,FALSE)))</f>
        <v/>
      </c>
      <c r="O504" s="16" t="str">
        <f>IF(ISERROR(VLOOKUP($P504,#REF!,34,FALSE)),"",(VLOOKUP($P504,#REF!,34,FALSE)))</f>
        <v/>
      </c>
      <c r="P504" s="16" t="s">
        <v>909</v>
      </c>
      <c r="Q504" s="16" t="e">
        <f>VLOOKUP(C504,'functional class'!B:E,3,FALSE)</f>
        <v>#N/A</v>
      </c>
      <c r="R504" s="16" t="str">
        <f>IF(ISERROR(VLOOKUP($T504,'Funding 5.4'!$A:$BP,3,FALSE)),"",(VLOOKUP($T504,'Funding 5.4'!$A:$BP,3,FALSE)))</f>
        <v>FD001003001002000000000000000000000000</v>
      </c>
      <c r="S504" s="16" t="str">
        <f>IF(ISERROR(VLOOKUP($T504,'Funding 5.4'!$A:$BP,35,FALSE)),"",(VLOOKUP($T504,'Funding 5.4'!$A:$BP,35,FALSE)))</f>
        <v>5692f970-c29c-4044-80d7-1bcdbdd34348</v>
      </c>
      <c r="T504" s="16" t="s">
        <v>1087</v>
      </c>
      <c r="U504" s="16" t="str">
        <f>IF(F504="gains/losses",IF(ISERROR(VLOOKUP(W504,'item gains&amp;losses'!A:EV,3,FALSE)),"",VLOOKUP(W504,'item gains&amp;losses'!A:EV,3,FALSE)),IF(F504="I",IF(ISERROR(VLOOKUP(W504,'item rev'!A:EV,3,FALSE)),"",VLOOKUP(W504,'item rev'!A:EV,3,FALSE)),IF(F504="e",IF(ISERROR(VLOOKUP(W504,'item exp'!A:BQ,3,FALSE)),"",VLOOKUP(W504,'item exp'!A:BQ,3,FALSE)))))</f>
        <v>IE003002002004010000000000000000000000</v>
      </c>
      <c r="V504" s="16" t="str">
        <f>IF($F504="gains/losses",IF(ISERROR(VLOOKUP($W504,'item gains&amp;losses'!$A:$EV,35,FALSE)),"",VLOOKUP($W504,'item gains&amp;losses'!$A:$EV,35,FALSE)),IF($F504="I",IF(ISERROR(VLOOKUP($W504,'item rev'!$A:$EV,34,FALSE)),"",VLOOKUP($W504,'item rev'!$A:$EV,34,FALSE)),IF($F504="e",IF(ISERROR(VLOOKUP($W504,'item exp'!$A:$BQ,35,FALSE)),"",VLOOKUP($W504,'item exp'!$A:$BQ,35,FALSE)))))</f>
        <v>6d94becc-285e-484d-917e-ee8a7868d3a3</v>
      </c>
      <c r="W504" s="16" t="str">
        <f>VLOOKUP(E504,'items list'!B:D,3,FALSE)</f>
        <v>Expenditure: Contracted Services - Consultants and Professional Services: Infrastructure and Planning - Engineering: Structural</v>
      </c>
      <c r="X504" s="16" t="str">
        <f>IF(ISERROR(VLOOKUP($Z504,'reg ind'!$A:$AI,3,FALSE)),"",(VLOOKUP($Z504,'reg ind'!$A:$AI,3,FALSE)))</f>
        <v>RX002003001002003003006001000000000000</v>
      </c>
      <c r="Y504" s="16" t="str">
        <f>IF(ISERROR(VLOOKUP($Z504,'reg ind'!$A:$AI,35,FALSE)),"",(VLOOKUP($Z504,'reg ind'!$A:$AI,35,FALSE)))</f>
        <v>f2564b3b-f64a-4df4-9e78-f1a994736e35</v>
      </c>
      <c r="Z504" s="16" t="s">
        <v>4358</v>
      </c>
      <c r="AA504" s="16" t="str">
        <f>IF(ISERROR(VLOOKUP($AC504,costing!$A:$BP,3,FALSE)),"",(VLOOKUP($AC504,costing!$A:$BP,3,FALSE)))</f>
        <v>CO002004000000000000000000000000000000</v>
      </c>
      <c r="AB504" s="16" t="str">
        <f>IF(ISERROR(VLOOKUP($AC504,costing!$A:$BP,35,FALSE)),"",(VLOOKUP($AC504,costing!$A:$BP,35,FALSE)))</f>
        <v>47c7ba65-c270-4a7f-91ba-3842eb629ddf</v>
      </c>
      <c r="AC504" s="16" t="s">
        <v>4368</v>
      </c>
    </row>
    <row r="505" spans="1:29" x14ac:dyDescent="0.2">
      <c r="A505" s="184"/>
      <c r="B505" s="184">
        <v>11</v>
      </c>
      <c r="C505" s="184">
        <v>10</v>
      </c>
      <c r="D505" s="184">
        <f t="shared" si="26"/>
        <v>5020</v>
      </c>
      <c r="E505" s="184">
        <v>1136</v>
      </c>
      <c r="F505" s="184" t="s">
        <v>662</v>
      </c>
      <c r="G505" s="16" t="s">
        <v>15</v>
      </c>
      <c r="H505" s="16" t="s">
        <v>26</v>
      </c>
      <c r="I505" s="16" t="s">
        <v>29</v>
      </c>
      <c r="J505" s="16" t="s">
        <v>35</v>
      </c>
      <c r="K505" s="16"/>
      <c r="L505" s="16"/>
      <c r="M505" s="16"/>
      <c r="N505" s="16" t="str">
        <f>IF(ISERROR(VLOOKUP($P505,#REF!,4,FALSE)),"",(VLOOKUP($P505,#REF!,4,FALSE)))</f>
        <v/>
      </c>
      <c r="O505" s="16" t="str">
        <f>IF(ISERROR(VLOOKUP($P505,#REF!,34,FALSE)),"",(VLOOKUP($P505,#REF!,34,FALSE)))</f>
        <v/>
      </c>
      <c r="P505" s="16" t="s">
        <v>909</v>
      </c>
      <c r="Q505" s="16" t="e">
        <f>VLOOKUP(C505,'functional class'!B:E,3,FALSE)</f>
        <v>#N/A</v>
      </c>
      <c r="R505" s="16" t="str">
        <f>IF(ISERROR(VLOOKUP($T505,'Funding 5.4'!$A:$BP,3,FALSE)),"",(VLOOKUP($T505,'Funding 5.4'!$A:$BP,3,FALSE)))</f>
        <v>FD001003001002000000000000000000000000</v>
      </c>
      <c r="S505" s="16" t="str">
        <f>IF(ISERROR(VLOOKUP($T505,'Funding 5.4'!$A:$BP,35,FALSE)),"",(VLOOKUP($T505,'Funding 5.4'!$A:$BP,35,FALSE)))</f>
        <v>5692f970-c29c-4044-80d7-1bcdbdd34348</v>
      </c>
      <c r="T505" s="16" t="s">
        <v>1087</v>
      </c>
      <c r="U505" s="16" t="str">
        <f>IF(F505="gains/losses",IF(ISERROR(VLOOKUP(W505,'item gains&amp;losses'!A:EV,3,FALSE)),"",VLOOKUP(W505,'item gains&amp;losses'!A:EV,3,FALSE)),IF(F505="I",IF(ISERROR(VLOOKUP(W505,'item rev'!A:EV,3,FALSE)),"",VLOOKUP(W505,'item rev'!A:EV,3,FALSE)),IF(F505="e",IF(ISERROR(VLOOKUP(W505,'item exp'!A:BQ,3,FALSE)),"",VLOOKUP(W505,'item exp'!A:BQ,3,FALSE)))))</f>
        <v>IE003002002005000000000000000000000000</v>
      </c>
      <c r="V505" s="16" t="str">
        <f>IF($F505="gains/losses",IF(ISERROR(VLOOKUP($W505,'item gains&amp;losses'!$A:$EV,35,FALSE)),"",VLOOKUP($W505,'item gains&amp;losses'!$A:$EV,35,FALSE)),IF($F505="I",IF(ISERROR(VLOOKUP($W505,'item rev'!$A:$EV,34,FALSE)),"",VLOOKUP($W505,'item rev'!$A:$EV,34,FALSE)),IF($F505="e",IF(ISERROR(VLOOKUP($W505,'item exp'!$A:$BQ,35,FALSE)),"",VLOOKUP($W505,'item exp'!$A:$BQ,35,FALSE)))))</f>
        <v>a35089a9-851c-4310-bf9b-d9faf8eb4ad1</v>
      </c>
      <c r="W505" s="16" t="str">
        <f>VLOOKUP(E505,'items list'!B:D,3,FALSE)</f>
        <v>Expenditure: Contracted Services - Consultants and Professional Services: Infrastructure and Planning - Geodetic, Control and Surveys</v>
      </c>
      <c r="X505" s="16" t="str">
        <f>IF(ISERROR(VLOOKUP($Z505,'reg ind'!$A:$AI,3,FALSE)),"",(VLOOKUP($Z505,'reg ind'!$A:$AI,3,FALSE)))</f>
        <v>RX002003001002003003006001000000000000</v>
      </c>
      <c r="Y505" s="16" t="str">
        <f>IF(ISERROR(VLOOKUP($Z505,'reg ind'!$A:$AI,35,FALSE)),"",(VLOOKUP($Z505,'reg ind'!$A:$AI,35,FALSE)))</f>
        <v>f2564b3b-f64a-4df4-9e78-f1a994736e35</v>
      </c>
      <c r="Z505" s="16" t="s">
        <v>4358</v>
      </c>
      <c r="AA505" s="16" t="str">
        <f>IF(ISERROR(VLOOKUP($AC505,costing!$A:$BP,3,FALSE)),"",(VLOOKUP($AC505,costing!$A:$BP,3,FALSE)))</f>
        <v>CO002004000000000000000000000000000000</v>
      </c>
      <c r="AB505" s="16" t="str">
        <f>IF(ISERROR(VLOOKUP($AC505,costing!$A:$BP,35,FALSE)),"",(VLOOKUP($AC505,costing!$A:$BP,35,FALSE)))</f>
        <v>47c7ba65-c270-4a7f-91ba-3842eb629ddf</v>
      </c>
      <c r="AC505" s="16" t="s">
        <v>4368</v>
      </c>
    </row>
    <row r="506" spans="1:29" x14ac:dyDescent="0.2">
      <c r="A506" s="184"/>
      <c r="B506" s="184">
        <v>11</v>
      </c>
      <c r="C506" s="184">
        <v>10</v>
      </c>
      <c r="D506" s="184">
        <f t="shared" si="26"/>
        <v>5020</v>
      </c>
      <c r="E506" s="184">
        <v>1137</v>
      </c>
      <c r="F506" s="184" t="s">
        <v>662</v>
      </c>
      <c r="G506" s="16" t="s">
        <v>15</v>
      </c>
      <c r="H506" s="16" t="s">
        <v>26</v>
      </c>
      <c r="I506" s="16" t="s">
        <v>29</v>
      </c>
      <c r="J506" s="16" t="s">
        <v>35</v>
      </c>
      <c r="K506" s="16"/>
      <c r="L506" s="16"/>
      <c r="M506" s="16"/>
      <c r="N506" s="16" t="str">
        <f>IF(ISERROR(VLOOKUP($P506,#REF!,4,FALSE)),"",(VLOOKUP($P506,#REF!,4,FALSE)))</f>
        <v/>
      </c>
      <c r="O506" s="16" t="str">
        <f>IF(ISERROR(VLOOKUP($P506,#REF!,34,FALSE)),"",(VLOOKUP($P506,#REF!,34,FALSE)))</f>
        <v/>
      </c>
      <c r="P506" s="16" t="s">
        <v>909</v>
      </c>
      <c r="Q506" s="16" t="e">
        <f>VLOOKUP(C506,'functional class'!B:E,3,FALSE)</f>
        <v>#N/A</v>
      </c>
      <c r="R506" s="16" t="str">
        <f>IF(ISERROR(VLOOKUP($T506,'Funding 5.4'!$A:$BP,3,FALSE)),"",(VLOOKUP($T506,'Funding 5.4'!$A:$BP,3,FALSE)))</f>
        <v>FD001003001002000000000000000000000000</v>
      </c>
      <c r="S506" s="16" t="str">
        <f>IF(ISERROR(VLOOKUP($T506,'Funding 5.4'!$A:$BP,35,FALSE)),"",(VLOOKUP($T506,'Funding 5.4'!$A:$BP,35,FALSE)))</f>
        <v>5692f970-c29c-4044-80d7-1bcdbdd34348</v>
      </c>
      <c r="T506" s="16" t="s">
        <v>1087</v>
      </c>
      <c r="U506" s="16" t="str">
        <f>IF(F506="gains/losses",IF(ISERROR(VLOOKUP(W506,'item gains&amp;losses'!A:EV,3,FALSE)),"",VLOOKUP(W506,'item gains&amp;losses'!A:EV,3,FALSE)),IF(F506="I",IF(ISERROR(VLOOKUP(W506,'item rev'!A:EV,3,FALSE)),"",VLOOKUP(W506,'item rev'!A:EV,3,FALSE)),IF(F506="e",IF(ISERROR(VLOOKUP(W506,'item exp'!A:BQ,3,FALSE)),"",VLOOKUP(W506,'item exp'!A:BQ,3,FALSE)))))</f>
        <v>IE003002002006000000000000000000000000</v>
      </c>
      <c r="V506" s="16" t="str">
        <f>IF($F506="gains/losses",IF(ISERROR(VLOOKUP($W506,'item gains&amp;losses'!$A:$EV,35,FALSE)),"",VLOOKUP($W506,'item gains&amp;losses'!$A:$EV,35,FALSE)),IF($F506="I",IF(ISERROR(VLOOKUP($W506,'item rev'!$A:$EV,34,FALSE)),"",VLOOKUP($W506,'item rev'!$A:$EV,34,FALSE)),IF($F506="e",IF(ISERROR(VLOOKUP($W506,'item exp'!$A:$BQ,35,FALSE)),"",VLOOKUP($W506,'item exp'!$A:$BQ,35,FALSE)))))</f>
        <v>c1a60cfc-8401-4268-8be6-ac37614b072f</v>
      </c>
      <c r="W506" s="16" t="str">
        <f>VLOOKUP(E506,'items list'!B:D,3,FALSE)</f>
        <v>Expenditure: Contracted Services - Consultants and Professional Services: Infrastructure and Planning - Geoinformatic Services</v>
      </c>
      <c r="X506" s="16" t="str">
        <f>IF(ISERROR(VLOOKUP($Z506,'reg ind'!$A:$AI,3,FALSE)),"",(VLOOKUP($Z506,'reg ind'!$A:$AI,3,FALSE)))</f>
        <v>RX002003001002003003006001000000000000</v>
      </c>
      <c r="Y506" s="16" t="str">
        <f>IF(ISERROR(VLOOKUP($Z506,'reg ind'!$A:$AI,35,FALSE)),"",(VLOOKUP($Z506,'reg ind'!$A:$AI,35,FALSE)))</f>
        <v>f2564b3b-f64a-4df4-9e78-f1a994736e35</v>
      </c>
      <c r="Z506" s="16" t="s">
        <v>4358</v>
      </c>
      <c r="AA506" s="16" t="str">
        <f>IF(ISERROR(VLOOKUP($AC506,costing!$A:$BP,3,FALSE)),"",(VLOOKUP($AC506,costing!$A:$BP,3,FALSE)))</f>
        <v>CO002004000000000000000000000000000000</v>
      </c>
      <c r="AB506" s="16" t="str">
        <f>IF(ISERROR(VLOOKUP($AC506,costing!$A:$BP,35,FALSE)),"",(VLOOKUP($AC506,costing!$A:$BP,35,FALSE)))</f>
        <v>47c7ba65-c270-4a7f-91ba-3842eb629ddf</v>
      </c>
      <c r="AC506" s="16" t="s">
        <v>4368</v>
      </c>
    </row>
    <row r="507" spans="1:29" x14ac:dyDescent="0.2">
      <c r="A507" s="184"/>
      <c r="B507" s="184">
        <v>11</v>
      </c>
      <c r="C507" s="184">
        <v>10</v>
      </c>
      <c r="D507" s="184">
        <f t="shared" si="26"/>
        <v>5020</v>
      </c>
      <c r="E507" s="184">
        <v>1138</v>
      </c>
      <c r="F507" s="184" t="s">
        <v>662</v>
      </c>
      <c r="G507" s="16" t="s">
        <v>15</v>
      </c>
      <c r="H507" s="16" t="s">
        <v>26</v>
      </c>
      <c r="I507" s="16" t="s">
        <v>29</v>
      </c>
      <c r="J507" s="16" t="s">
        <v>35</v>
      </c>
      <c r="K507" s="16"/>
      <c r="L507" s="16"/>
      <c r="M507" s="16"/>
      <c r="N507" s="16" t="str">
        <f>IF(ISERROR(VLOOKUP($P507,#REF!,4,FALSE)),"",(VLOOKUP($P507,#REF!,4,FALSE)))</f>
        <v/>
      </c>
      <c r="O507" s="16" t="str">
        <f>IF(ISERROR(VLOOKUP($P507,#REF!,34,FALSE)),"",(VLOOKUP($P507,#REF!,34,FALSE)))</f>
        <v/>
      </c>
      <c r="P507" s="16" t="s">
        <v>909</v>
      </c>
      <c r="Q507" s="16" t="e">
        <f>VLOOKUP(C507,'functional class'!B:E,3,FALSE)</f>
        <v>#N/A</v>
      </c>
      <c r="R507" s="16" t="str">
        <f>IF(ISERROR(VLOOKUP($T507,'Funding 5.4'!$A:$BP,3,FALSE)),"",(VLOOKUP($T507,'Funding 5.4'!$A:$BP,3,FALSE)))</f>
        <v>FD001003001002000000000000000000000000</v>
      </c>
      <c r="S507" s="16" t="str">
        <f>IF(ISERROR(VLOOKUP($T507,'Funding 5.4'!$A:$BP,35,FALSE)),"",(VLOOKUP($T507,'Funding 5.4'!$A:$BP,35,FALSE)))</f>
        <v>5692f970-c29c-4044-80d7-1bcdbdd34348</v>
      </c>
      <c r="T507" s="16" t="s">
        <v>1087</v>
      </c>
      <c r="U507" s="16" t="str">
        <f>IF(F507="gains/losses",IF(ISERROR(VLOOKUP(W507,'item gains&amp;losses'!A:EV,3,FALSE)),"",VLOOKUP(W507,'item gains&amp;losses'!A:EV,3,FALSE)),IF(F507="I",IF(ISERROR(VLOOKUP(W507,'item rev'!A:EV,3,FALSE)),"",VLOOKUP(W507,'item rev'!A:EV,3,FALSE)),IF(F507="e",IF(ISERROR(VLOOKUP(W507,'item exp'!A:BQ,3,FALSE)),"",VLOOKUP(W507,'item exp'!A:BQ,3,FALSE)))))</f>
        <v>IE003002002007000000000000000000000000</v>
      </c>
      <c r="V507" s="16" t="str">
        <f>IF($F507="gains/losses",IF(ISERROR(VLOOKUP($W507,'item gains&amp;losses'!$A:$EV,35,FALSE)),"",VLOOKUP($W507,'item gains&amp;losses'!$A:$EV,35,FALSE)),IF($F507="I",IF(ISERROR(VLOOKUP($W507,'item rev'!$A:$EV,34,FALSE)),"",VLOOKUP($W507,'item rev'!$A:$EV,34,FALSE)),IF($F507="e",IF(ISERROR(VLOOKUP($W507,'item exp'!$A:$BQ,35,FALSE)),"",VLOOKUP($W507,'item exp'!$A:$BQ,35,FALSE)))))</f>
        <v>50622b56-8d45-4866-90dc-7f2489b0cdce</v>
      </c>
      <c r="W507" s="16" t="str">
        <f>VLOOKUP(E507,'items list'!B:D,3,FALSE)</f>
        <v>Expenditure: Contracted Services - Consultants and Professional Services: Infrastructure and Planning - Geologist</v>
      </c>
      <c r="X507" s="16" t="str">
        <f>IF(ISERROR(VLOOKUP($Z507,'reg ind'!$A:$AI,3,FALSE)),"",(VLOOKUP($Z507,'reg ind'!$A:$AI,3,FALSE)))</f>
        <v>RX002003001002003003006001000000000000</v>
      </c>
      <c r="Y507" s="16" t="str">
        <f>IF(ISERROR(VLOOKUP($Z507,'reg ind'!$A:$AI,35,FALSE)),"",(VLOOKUP($Z507,'reg ind'!$A:$AI,35,FALSE)))</f>
        <v>f2564b3b-f64a-4df4-9e78-f1a994736e35</v>
      </c>
      <c r="Z507" s="16" t="s">
        <v>4358</v>
      </c>
      <c r="AA507" s="16" t="str">
        <f>IF(ISERROR(VLOOKUP($AC507,costing!$A:$BP,3,FALSE)),"",(VLOOKUP($AC507,costing!$A:$BP,3,FALSE)))</f>
        <v>CO002004000000000000000000000000000000</v>
      </c>
      <c r="AB507" s="16" t="str">
        <f>IF(ISERROR(VLOOKUP($AC507,costing!$A:$BP,35,FALSE)),"",(VLOOKUP($AC507,costing!$A:$BP,35,FALSE)))</f>
        <v>47c7ba65-c270-4a7f-91ba-3842eb629ddf</v>
      </c>
      <c r="AC507" s="16" t="s">
        <v>4368</v>
      </c>
    </row>
    <row r="508" spans="1:29" x14ac:dyDescent="0.2">
      <c r="A508" s="184"/>
      <c r="B508" s="184">
        <v>11</v>
      </c>
      <c r="C508" s="184">
        <v>10</v>
      </c>
      <c r="D508" s="184">
        <f t="shared" si="26"/>
        <v>5020</v>
      </c>
      <c r="E508" s="184">
        <v>1139</v>
      </c>
      <c r="F508" s="184" t="s">
        <v>662</v>
      </c>
      <c r="G508" s="16" t="s">
        <v>15</v>
      </c>
      <c r="H508" s="16" t="s">
        <v>26</v>
      </c>
      <c r="I508" s="16" t="s">
        <v>29</v>
      </c>
      <c r="J508" s="16" t="s">
        <v>35</v>
      </c>
      <c r="K508" s="16"/>
      <c r="L508" s="16"/>
      <c r="M508" s="16"/>
      <c r="N508" s="16" t="str">
        <f>IF(ISERROR(VLOOKUP($P508,#REF!,4,FALSE)),"",(VLOOKUP($P508,#REF!,4,FALSE)))</f>
        <v/>
      </c>
      <c r="O508" s="16" t="str">
        <f>IF(ISERROR(VLOOKUP($P508,#REF!,34,FALSE)),"",(VLOOKUP($P508,#REF!,34,FALSE)))</f>
        <v/>
      </c>
      <c r="P508" s="16" t="s">
        <v>909</v>
      </c>
      <c r="Q508" s="16" t="e">
        <f>VLOOKUP(C508,'functional class'!B:E,3,FALSE)</f>
        <v>#N/A</v>
      </c>
      <c r="R508" s="16" t="str">
        <f>IF(ISERROR(VLOOKUP($T508,'Funding 5.4'!$A:$BP,3,FALSE)),"",(VLOOKUP($T508,'Funding 5.4'!$A:$BP,3,FALSE)))</f>
        <v>FD001003001002000000000000000000000000</v>
      </c>
      <c r="S508" s="16" t="str">
        <f>IF(ISERROR(VLOOKUP($T508,'Funding 5.4'!$A:$BP,35,FALSE)),"",(VLOOKUP($T508,'Funding 5.4'!$A:$BP,35,FALSE)))</f>
        <v>5692f970-c29c-4044-80d7-1bcdbdd34348</v>
      </c>
      <c r="T508" s="16" t="s">
        <v>1087</v>
      </c>
      <c r="U508" s="16" t="str">
        <f>IF(F508="gains/losses",IF(ISERROR(VLOOKUP(W508,'item gains&amp;losses'!A:EV,3,FALSE)),"",VLOOKUP(W508,'item gains&amp;losses'!A:EV,3,FALSE)),IF(F508="I",IF(ISERROR(VLOOKUP(W508,'item rev'!A:EV,3,FALSE)),"",VLOOKUP(W508,'item rev'!A:EV,3,FALSE)),IF(F508="e",IF(ISERROR(VLOOKUP(W508,'item exp'!A:BQ,3,FALSE)),"",VLOOKUP(W508,'item exp'!A:BQ,3,FALSE)))))</f>
        <v>IE003002002008000000000000000000000000</v>
      </c>
      <c r="V508" s="16" t="str">
        <f>IF($F508="gains/losses",IF(ISERROR(VLOOKUP($W508,'item gains&amp;losses'!$A:$EV,35,FALSE)),"",VLOOKUP($W508,'item gains&amp;losses'!$A:$EV,35,FALSE)),IF($F508="I",IF(ISERROR(VLOOKUP($W508,'item rev'!$A:$EV,34,FALSE)),"",VLOOKUP($W508,'item rev'!$A:$EV,34,FALSE)),IF($F508="e",IF(ISERROR(VLOOKUP($W508,'item exp'!$A:$BQ,35,FALSE)),"",VLOOKUP($W508,'item exp'!$A:$BQ,35,FALSE)))))</f>
        <v>09b6072e-1e45-4a17-8eb5-21029fba5463</v>
      </c>
      <c r="W508" s="16" t="str">
        <f>VLOOKUP(E508,'items list'!B:D,3,FALSE)</f>
        <v>Expenditure: Contracted Services - Consultants and Professional Services: Infrastructure and Planning - Land and Quantity Surveyors</v>
      </c>
      <c r="X508" s="16" t="str">
        <f>IF(ISERROR(VLOOKUP($Z508,'reg ind'!$A:$AI,3,FALSE)),"",(VLOOKUP($Z508,'reg ind'!$A:$AI,3,FALSE)))</f>
        <v>RX002003001002003003006001000000000000</v>
      </c>
      <c r="Y508" s="16" t="str">
        <f>IF(ISERROR(VLOOKUP($Z508,'reg ind'!$A:$AI,35,FALSE)),"",(VLOOKUP($Z508,'reg ind'!$A:$AI,35,FALSE)))</f>
        <v>f2564b3b-f64a-4df4-9e78-f1a994736e35</v>
      </c>
      <c r="Z508" s="16" t="s">
        <v>4358</v>
      </c>
      <c r="AA508" s="16" t="str">
        <f>IF(ISERROR(VLOOKUP($AC508,costing!$A:$BP,3,FALSE)),"",(VLOOKUP($AC508,costing!$A:$BP,3,FALSE)))</f>
        <v>CO002004000000000000000000000000000000</v>
      </c>
      <c r="AB508" s="16" t="str">
        <f>IF(ISERROR(VLOOKUP($AC508,costing!$A:$BP,35,FALSE)),"",(VLOOKUP($AC508,costing!$A:$BP,35,FALSE)))</f>
        <v>47c7ba65-c270-4a7f-91ba-3842eb629ddf</v>
      </c>
      <c r="AC508" s="16" t="s">
        <v>4368</v>
      </c>
    </row>
    <row r="509" spans="1:29" x14ac:dyDescent="0.2">
      <c r="A509" s="184"/>
      <c r="B509" s="184">
        <v>11</v>
      </c>
      <c r="C509" s="184">
        <v>10</v>
      </c>
      <c r="D509" s="184">
        <f t="shared" si="26"/>
        <v>5020</v>
      </c>
      <c r="E509" s="184">
        <v>1140</v>
      </c>
      <c r="F509" s="184" t="s">
        <v>662</v>
      </c>
      <c r="G509" s="16" t="s">
        <v>15</v>
      </c>
      <c r="H509" s="16" t="s">
        <v>26</v>
      </c>
      <c r="I509" s="16" t="s">
        <v>29</v>
      </c>
      <c r="J509" s="16" t="s">
        <v>35</v>
      </c>
      <c r="K509" s="16"/>
      <c r="L509" s="16"/>
      <c r="M509" s="16"/>
      <c r="N509" s="16" t="str">
        <f>IF(ISERROR(VLOOKUP($P509,#REF!,4,FALSE)),"",(VLOOKUP($P509,#REF!,4,FALSE)))</f>
        <v/>
      </c>
      <c r="O509" s="16" t="str">
        <f>IF(ISERROR(VLOOKUP($P509,#REF!,34,FALSE)),"",(VLOOKUP($P509,#REF!,34,FALSE)))</f>
        <v/>
      </c>
      <c r="P509" s="16" t="s">
        <v>909</v>
      </c>
      <c r="Q509" s="16" t="e">
        <f>VLOOKUP(C509,'functional class'!B:E,3,FALSE)</f>
        <v>#N/A</v>
      </c>
      <c r="R509" s="16" t="str">
        <f>IF(ISERROR(VLOOKUP($T509,'Funding 5.4'!$A:$BP,3,FALSE)),"",(VLOOKUP($T509,'Funding 5.4'!$A:$BP,3,FALSE)))</f>
        <v>FD001003001002000000000000000000000000</v>
      </c>
      <c r="S509" s="16" t="str">
        <f>IF(ISERROR(VLOOKUP($T509,'Funding 5.4'!$A:$BP,35,FALSE)),"",(VLOOKUP($T509,'Funding 5.4'!$A:$BP,35,FALSE)))</f>
        <v>5692f970-c29c-4044-80d7-1bcdbdd34348</v>
      </c>
      <c r="T509" s="16" t="s">
        <v>1087</v>
      </c>
      <c r="U509" s="16" t="str">
        <f>IF(F509="gains/losses",IF(ISERROR(VLOOKUP(W509,'item gains&amp;losses'!A:EV,3,FALSE)),"",VLOOKUP(W509,'item gains&amp;losses'!A:EV,3,FALSE)),IF(F509="I",IF(ISERROR(VLOOKUP(W509,'item rev'!A:EV,3,FALSE)),"",VLOOKUP(W509,'item rev'!A:EV,3,FALSE)),IF(F509="e",IF(ISERROR(VLOOKUP(W509,'item exp'!A:BQ,3,FALSE)),"",VLOOKUP(W509,'item exp'!A:BQ,3,FALSE)))))</f>
        <v>IE003002002009000000000000000000000000</v>
      </c>
      <c r="V509" s="16" t="str">
        <f>IF($F509="gains/losses",IF(ISERROR(VLOOKUP($W509,'item gains&amp;losses'!$A:$EV,35,FALSE)),"",VLOOKUP($W509,'item gains&amp;losses'!$A:$EV,35,FALSE)),IF($F509="I",IF(ISERROR(VLOOKUP($W509,'item rev'!$A:$EV,34,FALSE)),"",VLOOKUP($W509,'item rev'!$A:$EV,34,FALSE)),IF($F509="e",IF(ISERROR(VLOOKUP($W509,'item exp'!$A:$BQ,35,FALSE)),"",VLOOKUP($W509,'item exp'!$A:$BQ,35,FALSE)))))</f>
        <v>838def14-96a3-4ad8-99fb-be32e713f24d</v>
      </c>
      <c r="W509" s="16" t="str">
        <f>VLOOKUP(E509,'items list'!B:D,3,FALSE)</f>
        <v>Expenditure: Contracted Services - Consultants and Professional Services: Infrastructure and Planning - Landscape Designer</v>
      </c>
      <c r="X509" s="16" t="str">
        <f>IF(ISERROR(VLOOKUP($Z509,'reg ind'!$A:$AI,3,FALSE)),"",(VLOOKUP($Z509,'reg ind'!$A:$AI,3,FALSE)))</f>
        <v>RX002003001002003003006001000000000000</v>
      </c>
      <c r="Y509" s="16" t="str">
        <f>IF(ISERROR(VLOOKUP($Z509,'reg ind'!$A:$AI,35,FALSE)),"",(VLOOKUP($Z509,'reg ind'!$A:$AI,35,FALSE)))</f>
        <v>f2564b3b-f64a-4df4-9e78-f1a994736e35</v>
      </c>
      <c r="Z509" s="16" t="s">
        <v>4358</v>
      </c>
      <c r="AA509" s="16" t="str">
        <f>IF(ISERROR(VLOOKUP($AC509,costing!$A:$BP,3,FALSE)),"",(VLOOKUP($AC509,costing!$A:$BP,3,FALSE)))</f>
        <v>CO002004000000000000000000000000000000</v>
      </c>
      <c r="AB509" s="16" t="str">
        <f>IF(ISERROR(VLOOKUP($AC509,costing!$A:$BP,35,FALSE)),"",(VLOOKUP($AC509,costing!$A:$BP,35,FALSE)))</f>
        <v>47c7ba65-c270-4a7f-91ba-3842eb629ddf</v>
      </c>
      <c r="AC509" s="16" t="s">
        <v>4368</v>
      </c>
    </row>
    <row r="510" spans="1:29" x14ac:dyDescent="0.2">
      <c r="A510" s="184"/>
      <c r="B510" s="184">
        <v>11</v>
      </c>
      <c r="C510" s="184">
        <v>10</v>
      </c>
      <c r="D510" s="184">
        <f t="shared" si="26"/>
        <v>5020</v>
      </c>
      <c r="E510" s="184">
        <v>1141</v>
      </c>
      <c r="F510" s="184" t="s">
        <v>662</v>
      </c>
      <c r="G510" s="16" t="s">
        <v>15</v>
      </c>
      <c r="H510" s="16" t="s">
        <v>26</v>
      </c>
      <c r="I510" s="16" t="s">
        <v>29</v>
      </c>
      <c r="J510" s="16" t="s">
        <v>35</v>
      </c>
      <c r="K510" s="16"/>
      <c r="L510" s="16"/>
      <c r="M510" s="16"/>
      <c r="N510" s="16" t="str">
        <f>IF(ISERROR(VLOOKUP($P510,#REF!,4,FALSE)),"",(VLOOKUP($P510,#REF!,4,FALSE)))</f>
        <v/>
      </c>
      <c r="O510" s="16" t="str">
        <f>IF(ISERROR(VLOOKUP($P510,#REF!,34,FALSE)),"",(VLOOKUP($P510,#REF!,34,FALSE)))</f>
        <v/>
      </c>
      <c r="P510" s="16" t="s">
        <v>909</v>
      </c>
      <c r="Q510" s="16" t="e">
        <f>VLOOKUP(C510,'functional class'!B:E,3,FALSE)</f>
        <v>#N/A</v>
      </c>
      <c r="R510" s="16" t="str">
        <f>IF(ISERROR(VLOOKUP($T510,'Funding 5.4'!$A:$BP,3,FALSE)),"",(VLOOKUP($T510,'Funding 5.4'!$A:$BP,3,FALSE)))</f>
        <v>FD001003001002000000000000000000000000</v>
      </c>
      <c r="S510" s="16" t="str">
        <f>IF(ISERROR(VLOOKUP($T510,'Funding 5.4'!$A:$BP,35,FALSE)),"",(VLOOKUP($T510,'Funding 5.4'!$A:$BP,35,FALSE)))</f>
        <v>5692f970-c29c-4044-80d7-1bcdbdd34348</v>
      </c>
      <c r="T510" s="16" t="s">
        <v>1087</v>
      </c>
      <c r="U510" s="16" t="str">
        <f>IF(F510="gains/losses",IF(ISERROR(VLOOKUP(W510,'item gains&amp;losses'!A:EV,3,FALSE)),"",VLOOKUP(W510,'item gains&amp;losses'!A:EV,3,FALSE)),IF(F510="I",IF(ISERROR(VLOOKUP(W510,'item rev'!A:EV,3,FALSE)),"",VLOOKUP(W510,'item rev'!A:EV,3,FALSE)),IF(F510="e",IF(ISERROR(VLOOKUP(W510,'item exp'!A:BQ,3,FALSE)),"",VLOOKUP(W510,'item exp'!A:BQ,3,FALSE)))))</f>
        <v>IE003002002010000000000000000000000000</v>
      </c>
      <c r="V510" s="16" t="str">
        <f>IF($F510="gains/losses",IF(ISERROR(VLOOKUP($W510,'item gains&amp;losses'!$A:$EV,35,FALSE)),"",VLOOKUP($W510,'item gains&amp;losses'!$A:$EV,35,FALSE)),IF($F510="I",IF(ISERROR(VLOOKUP($W510,'item rev'!$A:$EV,34,FALSE)),"",VLOOKUP($W510,'item rev'!$A:$EV,34,FALSE)),IF($F510="e",IF(ISERROR(VLOOKUP($W510,'item exp'!$A:$BQ,35,FALSE)),"",VLOOKUP($W510,'item exp'!$A:$BQ,35,FALSE)))))</f>
        <v>67965d9f-743a-4639-b97f-e12f04807501</v>
      </c>
      <c r="W510" s="16" t="str">
        <f>VLOOKUP(E510,'items list'!B:D,3,FALSE)</f>
        <v>Expenditure: Contracted Services - Consultants and Professional Services: Infrastructure and Planning - Town Planner</v>
      </c>
      <c r="X510" s="16" t="str">
        <f>IF(ISERROR(VLOOKUP($Z510,'reg ind'!$A:$AI,3,FALSE)),"",(VLOOKUP($Z510,'reg ind'!$A:$AI,3,FALSE)))</f>
        <v>RX002003001002003003006001000000000000</v>
      </c>
      <c r="Y510" s="16" t="str">
        <f>IF(ISERROR(VLOOKUP($Z510,'reg ind'!$A:$AI,35,FALSE)),"",(VLOOKUP($Z510,'reg ind'!$A:$AI,35,FALSE)))</f>
        <v>f2564b3b-f64a-4df4-9e78-f1a994736e35</v>
      </c>
      <c r="Z510" s="16" t="s">
        <v>4358</v>
      </c>
      <c r="AA510" s="16" t="str">
        <f>IF(ISERROR(VLOOKUP($AC510,costing!$A:$BP,3,FALSE)),"",(VLOOKUP($AC510,costing!$A:$BP,3,FALSE)))</f>
        <v>CO002004000000000000000000000000000000</v>
      </c>
      <c r="AB510" s="16" t="str">
        <f>IF(ISERROR(VLOOKUP($AC510,costing!$A:$BP,35,FALSE)),"",(VLOOKUP($AC510,costing!$A:$BP,35,FALSE)))</f>
        <v>47c7ba65-c270-4a7f-91ba-3842eb629ddf</v>
      </c>
      <c r="AC510" s="16" t="s">
        <v>4368</v>
      </c>
    </row>
    <row r="511" spans="1:29" x14ac:dyDescent="0.2">
      <c r="A511" s="184"/>
      <c r="B511" s="184">
        <v>11</v>
      </c>
      <c r="C511" s="184">
        <v>10</v>
      </c>
      <c r="D511" s="184">
        <f t="shared" si="26"/>
        <v>5020</v>
      </c>
      <c r="E511" s="184">
        <v>1142</v>
      </c>
      <c r="F511" s="184" t="s">
        <v>662</v>
      </c>
      <c r="G511" s="16" t="s">
        <v>15</v>
      </c>
      <c r="H511" s="16" t="s">
        <v>26</v>
      </c>
      <c r="I511" s="16" t="s">
        <v>29</v>
      </c>
      <c r="J511" s="16" t="s">
        <v>35</v>
      </c>
      <c r="K511" s="16"/>
      <c r="L511" s="16"/>
      <c r="M511" s="16"/>
      <c r="N511" s="16" t="str">
        <f>IF(ISERROR(VLOOKUP($P511,#REF!,4,FALSE)),"",(VLOOKUP($P511,#REF!,4,FALSE)))</f>
        <v/>
      </c>
      <c r="O511" s="16" t="str">
        <f>IF(ISERROR(VLOOKUP($P511,#REF!,34,FALSE)),"",(VLOOKUP($P511,#REF!,34,FALSE)))</f>
        <v/>
      </c>
      <c r="P511" s="16" t="s">
        <v>909</v>
      </c>
      <c r="Q511" s="16" t="e">
        <f>VLOOKUP(C511,'functional class'!B:E,3,FALSE)</f>
        <v>#N/A</v>
      </c>
      <c r="R511" s="16" t="str">
        <f>IF(ISERROR(VLOOKUP($T511,'Funding 5.4'!$A:$BP,3,FALSE)),"",(VLOOKUP($T511,'Funding 5.4'!$A:$BP,3,FALSE)))</f>
        <v>FD001003001002000000000000000000000000</v>
      </c>
      <c r="S511" s="16" t="str">
        <f>IF(ISERROR(VLOOKUP($T511,'Funding 5.4'!$A:$BP,35,FALSE)),"",(VLOOKUP($T511,'Funding 5.4'!$A:$BP,35,FALSE)))</f>
        <v>5692f970-c29c-4044-80d7-1bcdbdd34348</v>
      </c>
      <c r="T511" s="16" t="s">
        <v>1087</v>
      </c>
      <c r="U511" s="16" t="str">
        <f>IF(F511="gains/losses",IF(ISERROR(VLOOKUP(W511,'item gains&amp;losses'!A:EV,3,FALSE)),"",VLOOKUP(W511,'item gains&amp;losses'!A:EV,3,FALSE)),IF(F511="I",IF(ISERROR(VLOOKUP(W511,'item rev'!A:EV,3,FALSE)),"",VLOOKUP(W511,'item rev'!A:EV,3,FALSE)),IF(F511="e",IF(ISERROR(VLOOKUP(W511,'item exp'!A:BQ,3,FALSE)),"",VLOOKUP(W511,'item exp'!A:BQ,3,FALSE)))))</f>
        <v>IE003002003000000000000000000000000000</v>
      </c>
      <c r="V511" s="16" t="str">
        <f>IF($F511="gains/losses",IF(ISERROR(VLOOKUP($W511,'item gains&amp;losses'!$A:$EV,35,FALSE)),"",VLOOKUP($W511,'item gains&amp;losses'!$A:$EV,35,FALSE)),IF($F511="I",IF(ISERROR(VLOOKUP($W511,'item rev'!$A:$EV,34,FALSE)),"",VLOOKUP($W511,'item rev'!$A:$EV,34,FALSE)),IF($F511="e",IF(ISERROR(VLOOKUP($W511,'item exp'!$A:$BQ,35,FALSE)),"",VLOOKUP($W511,'item exp'!$A:$BQ,35,FALSE)))))</f>
        <v>7d1e7137-120a-41e3-9e76-7c810b5299dd</v>
      </c>
      <c r="W511" s="16" t="str">
        <f>VLOOKUP(E511,'items list'!B:D,3,FALSE)</f>
        <v>Expenditure: Contracted Services - Consultants and Professional Services: Laboratory Services</v>
      </c>
      <c r="X511" s="16" t="str">
        <f>IF(ISERROR(VLOOKUP($Z511,'reg ind'!$A:$AI,3,FALSE)),"",(VLOOKUP($Z511,'reg ind'!$A:$AI,3,FALSE)))</f>
        <v>RX002003001002003003006001000000000000</v>
      </c>
      <c r="Y511" s="16" t="str">
        <f>IF(ISERROR(VLOOKUP($Z511,'reg ind'!$A:$AI,35,FALSE)),"",(VLOOKUP($Z511,'reg ind'!$A:$AI,35,FALSE)))</f>
        <v>f2564b3b-f64a-4df4-9e78-f1a994736e35</v>
      </c>
      <c r="Z511" s="16" t="s">
        <v>4358</v>
      </c>
      <c r="AA511" s="16" t="str">
        <f>IF(ISERROR(VLOOKUP($AC511,costing!$A:$BP,3,FALSE)),"",(VLOOKUP($AC511,costing!$A:$BP,3,FALSE)))</f>
        <v>CO002004000000000000000000000000000000</v>
      </c>
      <c r="AB511" s="16" t="str">
        <f>IF(ISERROR(VLOOKUP($AC511,costing!$A:$BP,35,FALSE)),"",(VLOOKUP($AC511,costing!$A:$BP,35,FALSE)))</f>
        <v>47c7ba65-c270-4a7f-91ba-3842eb629ddf</v>
      </c>
      <c r="AC511" s="16" t="s">
        <v>4368</v>
      </c>
    </row>
    <row r="512" spans="1:29" x14ac:dyDescent="0.2">
      <c r="A512" s="184"/>
      <c r="B512" s="184">
        <v>11</v>
      </c>
      <c r="C512" s="184">
        <v>10</v>
      </c>
      <c r="D512" s="184">
        <f t="shared" si="26"/>
        <v>5020</v>
      </c>
      <c r="E512" s="184">
        <v>1143</v>
      </c>
      <c r="F512" s="184" t="s">
        <v>662</v>
      </c>
      <c r="G512" s="16" t="s">
        <v>15</v>
      </c>
      <c r="H512" s="16" t="s">
        <v>26</v>
      </c>
      <c r="I512" s="16" t="s">
        <v>29</v>
      </c>
      <c r="J512" s="16" t="s">
        <v>35</v>
      </c>
      <c r="K512" s="16"/>
      <c r="L512" s="16"/>
      <c r="M512" s="16"/>
      <c r="N512" s="16" t="str">
        <f>IF(ISERROR(VLOOKUP($P512,#REF!,4,FALSE)),"",(VLOOKUP($P512,#REF!,4,FALSE)))</f>
        <v/>
      </c>
      <c r="O512" s="16" t="str">
        <f>IF(ISERROR(VLOOKUP($P512,#REF!,34,FALSE)),"",(VLOOKUP($P512,#REF!,34,FALSE)))</f>
        <v/>
      </c>
      <c r="P512" s="16" t="s">
        <v>909</v>
      </c>
      <c r="Q512" s="16" t="e">
        <f>VLOOKUP(C512,'functional class'!B:E,3,FALSE)</f>
        <v>#N/A</v>
      </c>
      <c r="R512" s="16" t="str">
        <f>IF(ISERROR(VLOOKUP($T512,'Funding 5.4'!$A:$BP,3,FALSE)),"",(VLOOKUP($T512,'Funding 5.4'!$A:$BP,3,FALSE)))</f>
        <v>FD001003001002000000000000000000000000</v>
      </c>
      <c r="S512" s="16" t="str">
        <f>IF(ISERROR(VLOOKUP($T512,'Funding 5.4'!$A:$BP,35,FALSE)),"",(VLOOKUP($T512,'Funding 5.4'!$A:$BP,35,FALSE)))</f>
        <v>5692f970-c29c-4044-80d7-1bcdbdd34348</v>
      </c>
      <c r="T512" s="16" t="s">
        <v>1087</v>
      </c>
      <c r="U512" s="16" t="str">
        <f>IF(F512="gains/losses",IF(ISERROR(VLOOKUP(W512,'item gains&amp;losses'!A:EV,3,FALSE)),"",VLOOKUP(W512,'item gains&amp;losses'!A:EV,3,FALSE)),IF(F512="I",IF(ISERROR(VLOOKUP(W512,'item rev'!A:EV,3,FALSE)),"",VLOOKUP(W512,'item rev'!A:EV,3,FALSE)),IF(F512="e",IF(ISERROR(VLOOKUP(W512,'item exp'!A:BQ,3,FALSE)),"",VLOOKUP(W512,'item exp'!A:BQ,3,FALSE)))))</f>
        <v>IE003002003001000000000000000000000000</v>
      </c>
      <c r="V512" s="16" t="str">
        <f>IF($F512="gains/losses",IF(ISERROR(VLOOKUP($W512,'item gains&amp;losses'!$A:$EV,35,FALSE)),"",VLOOKUP($W512,'item gains&amp;losses'!$A:$EV,35,FALSE)),IF($F512="I",IF(ISERROR(VLOOKUP($W512,'item rev'!$A:$EV,34,FALSE)),"",VLOOKUP($W512,'item rev'!$A:$EV,34,FALSE)),IF($F512="e",IF(ISERROR(VLOOKUP($W512,'item exp'!$A:$BQ,35,FALSE)),"",VLOOKUP($W512,'item exp'!$A:$BQ,35,FALSE)))))</f>
        <v>25ab776b-366d-402f-b073-045a42d7f3bd</v>
      </c>
      <c r="W512" s="16" t="str">
        <f>VLOOKUP(E512,'items list'!B:D,3,FALSE)</f>
        <v>Expenditure: Contracted Services - Consultants and Professional Services: Laboratory Services - Agriculture</v>
      </c>
      <c r="X512" s="16" t="str">
        <f>IF(ISERROR(VLOOKUP($Z512,'reg ind'!$A:$AI,3,FALSE)),"",(VLOOKUP($Z512,'reg ind'!$A:$AI,3,FALSE)))</f>
        <v>RX002003001002003003006001000000000000</v>
      </c>
      <c r="Y512" s="16" t="str">
        <f>IF(ISERROR(VLOOKUP($Z512,'reg ind'!$A:$AI,35,FALSE)),"",(VLOOKUP($Z512,'reg ind'!$A:$AI,35,FALSE)))</f>
        <v>f2564b3b-f64a-4df4-9e78-f1a994736e35</v>
      </c>
      <c r="Z512" s="16" t="s">
        <v>4358</v>
      </c>
      <c r="AA512" s="16" t="str">
        <f>IF(ISERROR(VLOOKUP($AC512,costing!$A:$BP,3,FALSE)),"",(VLOOKUP($AC512,costing!$A:$BP,3,FALSE)))</f>
        <v>CO002004000000000000000000000000000000</v>
      </c>
      <c r="AB512" s="16" t="str">
        <f>IF(ISERROR(VLOOKUP($AC512,costing!$A:$BP,35,FALSE)),"",(VLOOKUP($AC512,costing!$A:$BP,35,FALSE)))</f>
        <v>47c7ba65-c270-4a7f-91ba-3842eb629ddf</v>
      </c>
      <c r="AC512" s="16" t="s">
        <v>4368</v>
      </c>
    </row>
    <row r="513" spans="1:29" x14ac:dyDescent="0.2">
      <c r="A513" s="184"/>
      <c r="B513" s="184">
        <v>11</v>
      </c>
      <c r="C513" s="184">
        <v>10</v>
      </c>
      <c r="D513" s="184">
        <f t="shared" si="26"/>
        <v>5021</v>
      </c>
      <c r="E513" s="184">
        <v>1144</v>
      </c>
      <c r="F513" s="184" t="s">
        <v>662</v>
      </c>
      <c r="G513" s="16" t="s">
        <v>15</v>
      </c>
      <c r="H513" s="16" t="s">
        <v>26</v>
      </c>
      <c r="I513" s="16" t="s">
        <v>29</v>
      </c>
      <c r="J513" s="16" t="s">
        <v>35</v>
      </c>
      <c r="K513" s="16"/>
      <c r="L513" s="16"/>
      <c r="M513" s="16"/>
      <c r="N513" s="16" t="str">
        <f>IF(ISERROR(VLOOKUP($P513,#REF!,4,FALSE)),"",(VLOOKUP($P513,#REF!,4,FALSE)))</f>
        <v/>
      </c>
      <c r="O513" s="16" t="str">
        <f>IF(ISERROR(VLOOKUP($P513,#REF!,34,FALSE)),"",(VLOOKUP($P513,#REF!,34,FALSE)))</f>
        <v/>
      </c>
      <c r="P513" s="16" t="s">
        <v>909</v>
      </c>
      <c r="Q513" s="16" t="e">
        <f>VLOOKUP(C513,'functional class'!B:E,3,FALSE)</f>
        <v>#N/A</v>
      </c>
      <c r="R513" s="16" t="str">
        <f>IF(ISERROR(VLOOKUP($T513,'Funding 5.4'!$A:$BP,3,FALSE)),"",(VLOOKUP($T513,'Funding 5.4'!$A:$BP,3,FALSE)))</f>
        <v>FD001003001002000000000000000000000000</v>
      </c>
      <c r="S513" s="16" t="str">
        <f>IF(ISERROR(VLOOKUP($T513,'Funding 5.4'!$A:$BP,35,FALSE)),"",(VLOOKUP($T513,'Funding 5.4'!$A:$BP,35,FALSE)))</f>
        <v>5692f970-c29c-4044-80d7-1bcdbdd34348</v>
      </c>
      <c r="T513" s="16" t="s">
        <v>1087</v>
      </c>
      <c r="U513" s="16" t="str">
        <f>IF(F513="gains/losses",IF(ISERROR(VLOOKUP(W513,'item gains&amp;losses'!A:EV,3,FALSE)),"",VLOOKUP(W513,'item gains&amp;losses'!A:EV,3,FALSE)),IF(F513="I",IF(ISERROR(VLOOKUP(W513,'item rev'!A:EV,3,FALSE)),"",VLOOKUP(W513,'item rev'!A:EV,3,FALSE)),IF(F513="e",IF(ISERROR(VLOOKUP(W513,'item exp'!A:BQ,3,FALSE)),"",VLOOKUP(W513,'item exp'!A:BQ,3,FALSE)))))</f>
        <v>IE003002003002000000000000000000000000</v>
      </c>
      <c r="V513" s="16" t="str">
        <f>IF($F513="gains/losses",IF(ISERROR(VLOOKUP($W513,'item gains&amp;losses'!$A:$EV,35,FALSE)),"",VLOOKUP($W513,'item gains&amp;losses'!$A:$EV,35,FALSE)),IF($F513="I",IF(ISERROR(VLOOKUP($W513,'item rev'!$A:$EV,34,FALSE)),"",VLOOKUP($W513,'item rev'!$A:$EV,34,FALSE)),IF($F513="e",IF(ISERROR(VLOOKUP($W513,'item exp'!$A:$BQ,35,FALSE)),"",VLOOKUP($W513,'item exp'!$A:$BQ,35,FALSE)))))</f>
        <v>f4705e60-a52c-484a-95ce-c509934f004e</v>
      </c>
      <c r="W513" s="16" t="str">
        <f>VLOOKUP(E513,'items list'!B:D,3,FALSE)</f>
        <v xml:space="preserve">Expenditure: Contracted Services - Consultants and Professional Services: Laboratory Services - Medical </v>
      </c>
      <c r="X513" s="16" t="str">
        <f>IF(ISERROR(VLOOKUP($Z513,'reg ind'!$A:$AI,3,FALSE)),"",(VLOOKUP($Z513,'reg ind'!$A:$AI,3,FALSE)))</f>
        <v>RX002003001002003003006001000000000000</v>
      </c>
      <c r="Y513" s="16" t="str">
        <f>IF(ISERROR(VLOOKUP($Z513,'reg ind'!$A:$AI,35,FALSE)),"",(VLOOKUP($Z513,'reg ind'!$A:$AI,35,FALSE)))</f>
        <v>f2564b3b-f64a-4df4-9e78-f1a994736e35</v>
      </c>
      <c r="Z513" s="16" t="s">
        <v>4358</v>
      </c>
      <c r="AA513" s="16" t="str">
        <f>IF(ISERROR(VLOOKUP($AC513,costing!$A:$BP,3,FALSE)),"",(VLOOKUP($AC513,costing!$A:$BP,3,FALSE)))</f>
        <v>CO002004000000000000000000000000000000</v>
      </c>
      <c r="AB513" s="16" t="str">
        <f>IF(ISERROR(VLOOKUP($AC513,costing!$A:$BP,35,FALSE)),"",(VLOOKUP($AC513,costing!$A:$BP,35,FALSE)))</f>
        <v>47c7ba65-c270-4a7f-91ba-3842eb629ddf</v>
      </c>
      <c r="AC513" s="16" t="s">
        <v>4368</v>
      </c>
    </row>
    <row r="514" spans="1:29" x14ac:dyDescent="0.2">
      <c r="A514" s="184"/>
      <c r="B514" s="184">
        <v>11</v>
      </c>
      <c r="C514" s="184">
        <v>10</v>
      </c>
      <c r="D514" s="184">
        <f t="shared" si="26"/>
        <v>5021</v>
      </c>
      <c r="E514" s="184">
        <v>1145</v>
      </c>
      <c r="F514" s="184" t="s">
        <v>662</v>
      </c>
      <c r="G514" s="16" t="s">
        <v>15</v>
      </c>
      <c r="H514" s="16" t="s">
        <v>26</v>
      </c>
      <c r="I514" s="16" t="s">
        <v>29</v>
      </c>
      <c r="J514" s="16" t="s">
        <v>35</v>
      </c>
      <c r="K514" s="16"/>
      <c r="L514" s="16"/>
      <c r="M514" s="16"/>
      <c r="N514" s="16" t="str">
        <f>IF(ISERROR(VLOOKUP($P514,#REF!,4,FALSE)),"",(VLOOKUP($P514,#REF!,4,FALSE)))</f>
        <v/>
      </c>
      <c r="O514" s="16" t="str">
        <f>IF(ISERROR(VLOOKUP($P514,#REF!,34,FALSE)),"",(VLOOKUP($P514,#REF!,34,FALSE)))</f>
        <v/>
      </c>
      <c r="P514" s="16" t="s">
        <v>909</v>
      </c>
      <c r="Q514" s="16" t="e">
        <f>VLOOKUP(C514,'functional class'!B:E,3,FALSE)</f>
        <v>#N/A</v>
      </c>
      <c r="R514" s="16" t="str">
        <f>IF(ISERROR(VLOOKUP($T514,'Funding 5.4'!$A:$BP,3,FALSE)),"",(VLOOKUP($T514,'Funding 5.4'!$A:$BP,3,FALSE)))</f>
        <v>FD001003001002000000000000000000000000</v>
      </c>
      <c r="S514" s="16" t="str">
        <f>IF(ISERROR(VLOOKUP($T514,'Funding 5.4'!$A:$BP,35,FALSE)),"",(VLOOKUP($T514,'Funding 5.4'!$A:$BP,35,FALSE)))</f>
        <v>5692f970-c29c-4044-80d7-1bcdbdd34348</v>
      </c>
      <c r="T514" s="16" t="s">
        <v>1087</v>
      </c>
      <c r="U514" s="16" t="str">
        <f>IF(F514="gains/losses",IF(ISERROR(VLOOKUP(W514,'item gains&amp;losses'!A:EV,3,FALSE)),"",VLOOKUP(W514,'item gains&amp;losses'!A:EV,3,FALSE)),IF(F514="I",IF(ISERROR(VLOOKUP(W514,'item rev'!A:EV,3,FALSE)),"",VLOOKUP(W514,'item rev'!A:EV,3,FALSE)),IF(F514="e",IF(ISERROR(VLOOKUP(W514,'item exp'!A:BQ,3,FALSE)),"",VLOOKUP(W514,'item exp'!A:BQ,3,FALSE)))))</f>
        <v>IE003002003003000000000000000000000000</v>
      </c>
      <c r="V514" s="16" t="str">
        <f>IF($F514="gains/losses",IF(ISERROR(VLOOKUP($W514,'item gains&amp;losses'!$A:$EV,35,FALSE)),"",VLOOKUP($W514,'item gains&amp;losses'!$A:$EV,35,FALSE)),IF($F514="I",IF(ISERROR(VLOOKUP($W514,'item rev'!$A:$EV,34,FALSE)),"",VLOOKUP($W514,'item rev'!$A:$EV,34,FALSE)),IF($F514="e",IF(ISERROR(VLOOKUP($W514,'item exp'!$A:$BQ,35,FALSE)),"",VLOOKUP($W514,'item exp'!$A:$BQ,35,FALSE)))))</f>
        <v>62464724-5960-4afd-9560-42c5c2d5958e</v>
      </c>
      <c r="W514" s="16" t="str">
        <f>VLOOKUP(E514,'items list'!B:D,3,FALSE)</f>
        <v>Expenditure: Contracted Services - Consultants and Professional Services: Laboratory Services - Roads</v>
      </c>
      <c r="X514" s="16" t="str">
        <f>IF(ISERROR(VLOOKUP($Z514,'reg ind'!$A:$AI,3,FALSE)),"",(VLOOKUP($Z514,'reg ind'!$A:$AI,3,FALSE)))</f>
        <v>RX002003001002003003006001000000000000</v>
      </c>
      <c r="Y514" s="16" t="str">
        <f>IF(ISERROR(VLOOKUP($Z514,'reg ind'!$A:$AI,35,FALSE)),"",(VLOOKUP($Z514,'reg ind'!$A:$AI,35,FALSE)))</f>
        <v>f2564b3b-f64a-4df4-9e78-f1a994736e35</v>
      </c>
      <c r="Z514" s="16" t="s">
        <v>4358</v>
      </c>
      <c r="AA514" s="16" t="str">
        <f>IF(ISERROR(VLOOKUP($AC514,costing!$A:$BP,3,FALSE)),"",(VLOOKUP($AC514,costing!$A:$BP,3,FALSE)))</f>
        <v>CO002004000000000000000000000000000000</v>
      </c>
      <c r="AB514" s="16" t="str">
        <f>IF(ISERROR(VLOOKUP($AC514,costing!$A:$BP,35,FALSE)),"",(VLOOKUP($AC514,costing!$A:$BP,35,FALSE)))</f>
        <v>47c7ba65-c270-4a7f-91ba-3842eb629ddf</v>
      </c>
      <c r="AC514" s="16" t="s">
        <v>4368</v>
      </c>
    </row>
    <row r="515" spans="1:29" x14ac:dyDescent="0.2">
      <c r="A515" s="184"/>
      <c r="B515" s="184">
        <v>11</v>
      </c>
      <c r="C515" s="184">
        <v>10</v>
      </c>
      <c r="D515" s="184">
        <f t="shared" si="26"/>
        <v>5021</v>
      </c>
      <c r="E515" s="184">
        <v>1146</v>
      </c>
      <c r="F515" s="184" t="s">
        <v>662</v>
      </c>
      <c r="G515" s="16" t="s">
        <v>15</v>
      </c>
      <c r="H515" s="16" t="s">
        <v>26</v>
      </c>
      <c r="I515" s="16" t="s">
        <v>29</v>
      </c>
      <c r="J515" s="16" t="s">
        <v>35</v>
      </c>
      <c r="K515" s="16"/>
      <c r="L515" s="16"/>
      <c r="M515" s="16"/>
      <c r="N515" s="16" t="str">
        <f>IF(ISERROR(VLOOKUP($P515,#REF!,4,FALSE)),"",(VLOOKUP($P515,#REF!,4,FALSE)))</f>
        <v/>
      </c>
      <c r="O515" s="16" t="str">
        <f>IF(ISERROR(VLOOKUP($P515,#REF!,34,FALSE)),"",(VLOOKUP($P515,#REF!,34,FALSE)))</f>
        <v/>
      </c>
      <c r="P515" s="16" t="s">
        <v>909</v>
      </c>
      <c r="Q515" s="16" t="e">
        <f>VLOOKUP(C515,'functional class'!B:E,3,FALSE)</f>
        <v>#N/A</v>
      </c>
      <c r="R515" s="16" t="str">
        <f>IF(ISERROR(VLOOKUP($T515,'Funding 5.4'!$A:$BP,3,FALSE)),"",(VLOOKUP($T515,'Funding 5.4'!$A:$BP,3,FALSE)))</f>
        <v>FD001003001002000000000000000000000000</v>
      </c>
      <c r="S515" s="16" t="str">
        <f>IF(ISERROR(VLOOKUP($T515,'Funding 5.4'!$A:$BP,35,FALSE)),"",(VLOOKUP($T515,'Funding 5.4'!$A:$BP,35,FALSE)))</f>
        <v>5692f970-c29c-4044-80d7-1bcdbdd34348</v>
      </c>
      <c r="T515" s="16" t="s">
        <v>1087</v>
      </c>
      <c r="U515" s="16" t="str">
        <f>IF(F515="gains/losses",IF(ISERROR(VLOOKUP(W515,'item gains&amp;losses'!A:EV,3,FALSE)),"",VLOOKUP(W515,'item gains&amp;losses'!A:EV,3,FALSE)),IF(F515="I",IF(ISERROR(VLOOKUP(W515,'item rev'!A:EV,3,FALSE)),"",VLOOKUP(W515,'item rev'!A:EV,3,FALSE)),IF(F515="e",IF(ISERROR(VLOOKUP(W515,'item exp'!A:BQ,3,FALSE)),"",VLOOKUP(W515,'item exp'!A:BQ,3,FALSE)))))</f>
        <v>IE003002003004000000000000000000000000</v>
      </c>
      <c r="V515" s="16" t="str">
        <f>IF($F515="gains/losses",IF(ISERROR(VLOOKUP($W515,'item gains&amp;losses'!$A:$EV,35,FALSE)),"",VLOOKUP($W515,'item gains&amp;losses'!$A:$EV,35,FALSE)),IF($F515="I",IF(ISERROR(VLOOKUP($W515,'item rev'!$A:$EV,34,FALSE)),"",VLOOKUP($W515,'item rev'!$A:$EV,34,FALSE)),IF($F515="e",IF(ISERROR(VLOOKUP($W515,'item exp'!$A:$BQ,35,FALSE)),"",VLOOKUP($W515,'item exp'!$A:$BQ,35,FALSE)))))</f>
        <v>0b091c05-a1da-4c3f-904d-0064a1e13c93</v>
      </c>
      <c r="W515" s="16" t="str">
        <f>VLOOKUP(E515,'items list'!B:D,3,FALSE)</f>
        <v xml:space="preserve">Expenditure: Contracted Services - Consultants and Professional Services: Laboratory Services - Water </v>
      </c>
      <c r="X515" s="16" t="str">
        <f>IF(ISERROR(VLOOKUP($Z515,'reg ind'!$A:$AI,3,FALSE)),"",(VLOOKUP($Z515,'reg ind'!$A:$AI,3,FALSE)))</f>
        <v>RX002003001002003003006001000000000000</v>
      </c>
      <c r="Y515" s="16" t="str">
        <f>IF(ISERROR(VLOOKUP($Z515,'reg ind'!$A:$AI,35,FALSE)),"",(VLOOKUP($Z515,'reg ind'!$A:$AI,35,FALSE)))</f>
        <v>f2564b3b-f64a-4df4-9e78-f1a994736e35</v>
      </c>
      <c r="Z515" s="16" t="s">
        <v>4358</v>
      </c>
      <c r="AA515" s="16" t="str">
        <f>IF(ISERROR(VLOOKUP($AC515,costing!$A:$BP,3,FALSE)),"",(VLOOKUP($AC515,costing!$A:$BP,3,FALSE)))</f>
        <v>CO002004000000000000000000000000000000</v>
      </c>
      <c r="AB515" s="16" t="str">
        <f>IF(ISERROR(VLOOKUP($AC515,costing!$A:$BP,35,FALSE)),"",(VLOOKUP($AC515,costing!$A:$BP,35,FALSE)))</f>
        <v>47c7ba65-c270-4a7f-91ba-3842eb629ddf</v>
      </c>
      <c r="AC515" s="16" t="s">
        <v>4368</v>
      </c>
    </row>
    <row r="516" spans="1:29" x14ac:dyDescent="0.2">
      <c r="A516" s="184"/>
      <c r="B516" s="184">
        <v>11</v>
      </c>
      <c r="C516" s="184">
        <v>10</v>
      </c>
      <c r="D516" s="184">
        <f t="shared" si="26"/>
        <v>5021</v>
      </c>
      <c r="E516" s="184">
        <v>1147</v>
      </c>
      <c r="F516" s="184" t="s">
        <v>662</v>
      </c>
      <c r="G516" s="16" t="s">
        <v>15</v>
      </c>
      <c r="H516" s="16" t="s">
        <v>26</v>
      </c>
      <c r="I516" s="16" t="s">
        <v>29</v>
      </c>
      <c r="J516" s="16" t="s">
        <v>35</v>
      </c>
      <c r="K516" s="16"/>
      <c r="L516" s="16"/>
      <c r="M516" s="16"/>
      <c r="N516" s="16" t="str">
        <f>IF(ISERROR(VLOOKUP($P516,#REF!,4,FALSE)),"",(VLOOKUP($P516,#REF!,4,FALSE)))</f>
        <v/>
      </c>
      <c r="O516" s="16" t="str">
        <f>IF(ISERROR(VLOOKUP($P516,#REF!,34,FALSE)),"",(VLOOKUP($P516,#REF!,34,FALSE)))</f>
        <v/>
      </c>
      <c r="P516" s="16" t="s">
        <v>909</v>
      </c>
      <c r="Q516" s="16" t="e">
        <f>VLOOKUP(C516,'functional class'!B:E,3,FALSE)</f>
        <v>#N/A</v>
      </c>
      <c r="R516" s="16" t="str">
        <f>IF(ISERROR(VLOOKUP($T516,'Funding 5.4'!$A:$BP,3,FALSE)),"",(VLOOKUP($T516,'Funding 5.4'!$A:$BP,3,FALSE)))</f>
        <v>FD001003001002000000000000000000000000</v>
      </c>
      <c r="S516" s="16" t="str">
        <f>IF(ISERROR(VLOOKUP($T516,'Funding 5.4'!$A:$BP,35,FALSE)),"",(VLOOKUP($T516,'Funding 5.4'!$A:$BP,35,FALSE)))</f>
        <v>5692f970-c29c-4044-80d7-1bcdbdd34348</v>
      </c>
      <c r="T516" s="16" t="s">
        <v>1087</v>
      </c>
      <c r="U516" s="16" t="str">
        <f>IF(F516="gains/losses",IF(ISERROR(VLOOKUP(W516,'item gains&amp;losses'!A:EV,3,FALSE)),"",VLOOKUP(W516,'item gains&amp;losses'!A:EV,3,FALSE)),IF(F516="I",IF(ISERROR(VLOOKUP(W516,'item rev'!A:EV,3,FALSE)),"",VLOOKUP(W516,'item rev'!A:EV,3,FALSE)),IF(F516="e",IF(ISERROR(VLOOKUP(W516,'item exp'!A:BQ,3,FALSE)),"",VLOOKUP(W516,'item exp'!A:BQ,3,FALSE)))))</f>
        <v>IE003002004000000000000000000000000000</v>
      </c>
      <c r="V516" s="16" t="str">
        <f>IF($F516="gains/losses",IF(ISERROR(VLOOKUP($W516,'item gains&amp;losses'!$A:$EV,35,FALSE)),"",VLOOKUP($W516,'item gains&amp;losses'!$A:$EV,35,FALSE)),IF($F516="I",IF(ISERROR(VLOOKUP($W516,'item rev'!$A:$EV,34,FALSE)),"",VLOOKUP($W516,'item rev'!$A:$EV,34,FALSE)),IF($F516="e",IF(ISERROR(VLOOKUP($W516,'item exp'!$A:$BQ,35,FALSE)),"",VLOOKUP($W516,'item exp'!$A:$BQ,35,FALSE)))))</f>
        <v>4d370419-e9c6-4382-b14f-54d7f3fc869f</v>
      </c>
      <c r="W516" s="16" t="str">
        <f>VLOOKUP(E516,'items list'!B:D,3,FALSE)</f>
        <v>Expenditure: Contracted Services - Consultants and Professional Services: Legal Cost</v>
      </c>
      <c r="X516" s="16" t="str">
        <f>IF(ISERROR(VLOOKUP($Z516,'reg ind'!$A:$AI,3,FALSE)),"",(VLOOKUP($Z516,'reg ind'!$A:$AI,3,FALSE)))</f>
        <v>RX002003001002003003006001000000000000</v>
      </c>
      <c r="Y516" s="16" t="str">
        <f>IF(ISERROR(VLOOKUP($Z516,'reg ind'!$A:$AI,35,FALSE)),"",(VLOOKUP($Z516,'reg ind'!$A:$AI,35,FALSE)))</f>
        <v>f2564b3b-f64a-4df4-9e78-f1a994736e35</v>
      </c>
      <c r="Z516" s="16" t="s">
        <v>4358</v>
      </c>
      <c r="AA516" s="16" t="str">
        <f>IF(ISERROR(VLOOKUP($AC516,costing!$A:$BP,3,FALSE)),"",(VLOOKUP($AC516,costing!$A:$BP,3,FALSE)))</f>
        <v>CO002004000000000000000000000000000000</v>
      </c>
      <c r="AB516" s="16" t="str">
        <f>IF(ISERROR(VLOOKUP($AC516,costing!$A:$BP,35,FALSE)),"",(VLOOKUP($AC516,costing!$A:$BP,35,FALSE)))</f>
        <v>47c7ba65-c270-4a7f-91ba-3842eb629ddf</v>
      </c>
      <c r="AC516" s="16" t="s">
        <v>4368</v>
      </c>
    </row>
    <row r="517" spans="1:29" x14ac:dyDescent="0.2">
      <c r="A517" s="184"/>
      <c r="B517" s="184">
        <v>11</v>
      </c>
      <c r="C517" s="184">
        <v>10</v>
      </c>
      <c r="D517" s="184">
        <f t="shared" si="26"/>
        <v>5021</v>
      </c>
      <c r="E517" s="184">
        <v>1148</v>
      </c>
      <c r="F517" s="184" t="s">
        <v>662</v>
      </c>
      <c r="G517" s="16" t="s">
        <v>15</v>
      </c>
      <c r="H517" s="16" t="s">
        <v>26</v>
      </c>
      <c r="I517" s="16" t="s">
        <v>29</v>
      </c>
      <c r="J517" s="16" t="s">
        <v>35</v>
      </c>
      <c r="K517" s="16"/>
      <c r="L517" s="16"/>
      <c r="M517" s="16"/>
      <c r="N517" s="16" t="str">
        <f>IF(ISERROR(VLOOKUP($P517,#REF!,4,FALSE)),"",(VLOOKUP($P517,#REF!,4,FALSE)))</f>
        <v/>
      </c>
      <c r="O517" s="16" t="str">
        <f>IF(ISERROR(VLOOKUP($P517,#REF!,34,FALSE)),"",(VLOOKUP($P517,#REF!,34,FALSE)))</f>
        <v/>
      </c>
      <c r="P517" s="16" t="s">
        <v>909</v>
      </c>
      <c r="Q517" s="16" t="e">
        <f>VLOOKUP(C517,'functional class'!B:E,3,FALSE)</f>
        <v>#N/A</v>
      </c>
      <c r="R517" s="16" t="str">
        <f>IF(ISERROR(VLOOKUP($T517,'Funding 5.4'!$A:$BP,3,FALSE)),"",(VLOOKUP($T517,'Funding 5.4'!$A:$BP,3,FALSE)))</f>
        <v>FD001003001002000000000000000000000000</v>
      </c>
      <c r="S517" s="16" t="str">
        <f>IF(ISERROR(VLOOKUP($T517,'Funding 5.4'!$A:$BP,35,FALSE)),"",(VLOOKUP($T517,'Funding 5.4'!$A:$BP,35,FALSE)))</f>
        <v>5692f970-c29c-4044-80d7-1bcdbdd34348</v>
      </c>
      <c r="T517" s="16" t="s">
        <v>1087</v>
      </c>
      <c r="U517" s="16" t="str">
        <f>IF(F517="gains/losses",IF(ISERROR(VLOOKUP(W517,'item gains&amp;losses'!A:EV,3,FALSE)),"",VLOOKUP(W517,'item gains&amp;losses'!A:EV,3,FALSE)),IF(F517="I",IF(ISERROR(VLOOKUP(W517,'item rev'!A:EV,3,FALSE)),"",VLOOKUP(W517,'item rev'!A:EV,3,FALSE)),IF(F517="e",IF(ISERROR(VLOOKUP(W517,'item exp'!A:BQ,3,FALSE)),"",VLOOKUP(W517,'item exp'!A:BQ,3,FALSE)))))</f>
        <v>IE003002004001000000000000000000000000</v>
      </c>
      <c r="V517" s="16" t="str">
        <f>IF($F517="gains/losses",IF(ISERROR(VLOOKUP($W517,'item gains&amp;losses'!$A:$EV,35,FALSE)),"",VLOOKUP($W517,'item gains&amp;losses'!$A:$EV,35,FALSE)),IF($F517="I",IF(ISERROR(VLOOKUP($W517,'item rev'!$A:$EV,34,FALSE)),"",VLOOKUP($W517,'item rev'!$A:$EV,34,FALSE)),IF($F517="e",IF(ISERROR(VLOOKUP($W517,'item exp'!$A:$BQ,35,FALSE)),"",VLOOKUP($W517,'item exp'!$A:$BQ,35,FALSE)))))</f>
        <v>70565d91-66a3-4c39-876c-9f06b3276529</v>
      </c>
      <c r="W517" s="16" t="str">
        <f>VLOOKUP(E517,'items list'!B:D,3,FALSE)</f>
        <v>Expenditure: Contracted Services - Consultants and Professional Services: Legal Cost - Legal Advice and Litigation</v>
      </c>
      <c r="X517" s="16" t="str">
        <f>IF(ISERROR(VLOOKUP($Z517,'reg ind'!$A:$AI,3,FALSE)),"",(VLOOKUP($Z517,'reg ind'!$A:$AI,3,FALSE)))</f>
        <v>RX002003001002003003006001000000000000</v>
      </c>
      <c r="Y517" s="16" t="str">
        <f>IF(ISERROR(VLOOKUP($Z517,'reg ind'!$A:$AI,35,FALSE)),"",(VLOOKUP($Z517,'reg ind'!$A:$AI,35,FALSE)))</f>
        <v>f2564b3b-f64a-4df4-9e78-f1a994736e35</v>
      </c>
      <c r="Z517" s="16" t="s">
        <v>4358</v>
      </c>
      <c r="AA517" s="16" t="str">
        <f>IF(ISERROR(VLOOKUP($AC517,costing!$A:$BP,3,FALSE)),"",(VLOOKUP($AC517,costing!$A:$BP,3,FALSE)))</f>
        <v>CO002004000000000000000000000000000000</v>
      </c>
      <c r="AB517" s="16" t="str">
        <f>IF(ISERROR(VLOOKUP($AC517,costing!$A:$BP,35,FALSE)),"",(VLOOKUP($AC517,costing!$A:$BP,35,FALSE)))</f>
        <v>47c7ba65-c270-4a7f-91ba-3842eb629ddf</v>
      </c>
      <c r="AC517" s="16" t="s">
        <v>4368</v>
      </c>
    </row>
    <row r="518" spans="1:29" x14ac:dyDescent="0.2">
      <c r="A518" s="184"/>
      <c r="B518" s="184">
        <v>11</v>
      </c>
      <c r="C518" s="184">
        <v>10</v>
      </c>
      <c r="D518" s="184">
        <f t="shared" si="26"/>
        <v>5021</v>
      </c>
      <c r="E518" s="184">
        <v>1149</v>
      </c>
      <c r="F518" s="184" t="s">
        <v>662</v>
      </c>
      <c r="G518" s="16" t="s">
        <v>15</v>
      </c>
      <c r="H518" s="16" t="s">
        <v>26</v>
      </c>
      <c r="I518" s="16" t="s">
        <v>29</v>
      </c>
      <c r="J518" s="16" t="s">
        <v>35</v>
      </c>
      <c r="K518" s="16"/>
      <c r="L518" s="16"/>
      <c r="M518" s="16"/>
      <c r="N518" s="16" t="str">
        <f>IF(ISERROR(VLOOKUP($P518,#REF!,4,FALSE)),"",(VLOOKUP($P518,#REF!,4,FALSE)))</f>
        <v/>
      </c>
      <c r="O518" s="16" t="str">
        <f>IF(ISERROR(VLOOKUP($P518,#REF!,34,FALSE)),"",(VLOOKUP($P518,#REF!,34,FALSE)))</f>
        <v/>
      </c>
      <c r="P518" s="16" t="s">
        <v>909</v>
      </c>
      <c r="Q518" s="16" t="e">
        <f>VLOOKUP(C518,'functional class'!B:E,3,FALSE)</f>
        <v>#N/A</v>
      </c>
      <c r="R518" s="16" t="str">
        <f>IF(ISERROR(VLOOKUP($T518,'Funding 5.4'!$A:$BP,3,FALSE)),"",(VLOOKUP($T518,'Funding 5.4'!$A:$BP,3,FALSE)))</f>
        <v>FD001003001002000000000000000000000000</v>
      </c>
      <c r="S518" s="16" t="str">
        <f>IF(ISERROR(VLOOKUP($T518,'Funding 5.4'!$A:$BP,35,FALSE)),"",(VLOOKUP($T518,'Funding 5.4'!$A:$BP,35,FALSE)))</f>
        <v>5692f970-c29c-4044-80d7-1bcdbdd34348</v>
      </c>
      <c r="T518" s="16" t="s">
        <v>1087</v>
      </c>
      <c r="U518" s="16" t="str">
        <f>IF(F518="gains/losses",IF(ISERROR(VLOOKUP(W518,'item gains&amp;losses'!A:EV,3,FALSE)),"",VLOOKUP(W518,'item gains&amp;losses'!A:EV,3,FALSE)),IF(F518="I",IF(ISERROR(VLOOKUP(W518,'item rev'!A:EV,3,FALSE)),"",VLOOKUP(W518,'item rev'!A:EV,3,FALSE)),IF(F518="e",IF(ISERROR(VLOOKUP(W518,'item exp'!A:BQ,3,FALSE)),"",VLOOKUP(W518,'item exp'!A:BQ,3,FALSE)))))</f>
        <v>IE003002004002000000000000000000000000</v>
      </c>
      <c r="V518" s="16" t="str">
        <f>IF($F518="gains/losses",IF(ISERROR(VLOOKUP($W518,'item gains&amp;losses'!$A:$EV,35,FALSE)),"",VLOOKUP($W518,'item gains&amp;losses'!$A:$EV,35,FALSE)),IF($F518="I",IF(ISERROR(VLOOKUP($W518,'item rev'!$A:$EV,34,FALSE)),"",VLOOKUP($W518,'item rev'!$A:$EV,34,FALSE)),IF($F518="e",IF(ISERROR(VLOOKUP($W518,'item exp'!$A:$BQ,35,FALSE)),"",VLOOKUP($W518,'item exp'!$A:$BQ,35,FALSE)))))</f>
        <v>2d5f738a-de5c-4557-ab2b-b3bab2b4d620</v>
      </c>
      <c r="W518" s="16" t="str">
        <f>VLOOKUP(E518,'items list'!B:D,3,FALSE)</f>
        <v>Expenditure: Contracted Services - Consultants and Professional Services: Legal Cost - Issue of Summons</v>
      </c>
      <c r="X518" s="16" t="str">
        <f>IF(ISERROR(VLOOKUP($Z518,'reg ind'!$A:$AI,3,FALSE)),"",(VLOOKUP($Z518,'reg ind'!$A:$AI,3,FALSE)))</f>
        <v>RX002003001002003003006001000000000000</v>
      </c>
      <c r="Y518" s="16" t="str">
        <f>IF(ISERROR(VLOOKUP($Z518,'reg ind'!$A:$AI,35,FALSE)),"",(VLOOKUP($Z518,'reg ind'!$A:$AI,35,FALSE)))</f>
        <v>f2564b3b-f64a-4df4-9e78-f1a994736e35</v>
      </c>
      <c r="Z518" s="16" t="s">
        <v>4358</v>
      </c>
      <c r="AA518" s="16" t="str">
        <f>IF(ISERROR(VLOOKUP($AC518,costing!$A:$BP,3,FALSE)),"",(VLOOKUP($AC518,costing!$A:$BP,3,FALSE)))</f>
        <v>CO002004000000000000000000000000000000</v>
      </c>
      <c r="AB518" s="16" t="str">
        <f>IF(ISERROR(VLOOKUP($AC518,costing!$A:$BP,35,FALSE)),"",(VLOOKUP($AC518,costing!$A:$BP,35,FALSE)))</f>
        <v>47c7ba65-c270-4a7f-91ba-3842eb629ddf</v>
      </c>
      <c r="AC518" s="16" t="s">
        <v>4368</v>
      </c>
    </row>
    <row r="519" spans="1:29" x14ac:dyDescent="0.2">
      <c r="A519" s="184"/>
      <c r="B519" s="184">
        <v>11</v>
      </c>
      <c r="C519" s="184">
        <v>10</v>
      </c>
      <c r="D519" s="184">
        <f t="shared" si="26"/>
        <v>5021</v>
      </c>
      <c r="E519" s="184">
        <v>1150</v>
      </c>
      <c r="F519" s="184" t="s">
        <v>662</v>
      </c>
      <c r="G519" s="16" t="s">
        <v>15</v>
      </c>
      <c r="H519" s="16" t="s">
        <v>26</v>
      </c>
      <c r="I519" s="16" t="s">
        <v>29</v>
      </c>
      <c r="J519" s="16" t="s">
        <v>35</v>
      </c>
      <c r="K519" s="16"/>
      <c r="L519" s="16"/>
      <c r="M519" s="16"/>
      <c r="N519" s="16" t="str">
        <f>IF(ISERROR(VLOOKUP($P519,#REF!,4,FALSE)),"",(VLOOKUP($P519,#REF!,4,FALSE)))</f>
        <v/>
      </c>
      <c r="O519" s="16" t="str">
        <f>IF(ISERROR(VLOOKUP($P519,#REF!,34,FALSE)),"",(VLOOKUP($P519,#REF!,34,FALSE)))</f>
        <v/>
      </c>
      <c r="P519" s="16" t="s">
        <v>909</v>
      </c>
      <c r="Q519" s="16" t="e">
        <f>VLOOKUP(C519,'functional class'!B:E,3,FALSE)</f>
        <v>#N/A</v>
      </c>
      <c r="R519" s="16" t="str">
        <f>IF(ISERROR(VLOOKUP($T519,'Funding 5.4'!$A:$BP,3,FALSE)),"",(VLOOKUP($T519,'Funding 5.4'!$A:$BP,3,FALSE)))</f>
        <v>FD001003001002000000000000000000000000</v>
      </c>
      <c r="S519" s="16" t="str">
        <f>IF(ISERROR(VLOOKUP($T519,'Funding 5.4'!$A:$BP,35,FALSE)),"",(VLOOKUP($T519,'Funding 5.4'!$A:$BP,35,FALSE)))</f>
        <v>5692f970-c29c-4044-80d7-1bcdbdd34348</v>
      </c>
      <c r="T519" s="16" t="s">
        <v>1087</v>
      </c>
      <c r="U519" s="16" t="str">
        <f>IF(F519="gains/losses",IF(ISERROR(VLOOKUP(W519,'item gains&amp;losses'!A:EV,3,FALSE)),"",VLOOKUP(W519,'item gains&amp;losses'!A:EV,3,FALSE)),IF(F519="I",IF(ISERROR(VLOOKUP(W519,'item rev'!A:EV,3,FALSE)),"",VLOOKUP(W519,'item rev'!A:EV,3,FALSE)),IF(F519="e",IF(ISERROR(VLOOKUP(W519,'item exp'!A:BQ,3,FALSE)),"",VLOOKUP(W519,'item exp'!A:BQ,3,FALSE)))))</f>
        <v>IE003002004003000000000000000000000000</v>
      </c>
      <c r="V519" s="16" t="str">
        <f>IF($F519="gains/losses",IF(ISERROR(VLOOKUP($W519,'item gains&amp;losses'!$A:$EV,35,FALSE)),"",VLOOKUP($W519,'item gains&amp;losses'!$A:$EV,35,FALSE)),IF($F519="I",IF(ISERROR(VLOOKUP($W519,'item rev'!$A:$EV,34,FALSE)),"",VLOOKUP($W519,'item rev'!$A:$EV,34,FALSE)),IF($F519="e",IF(ISERROR(VLOOKUP($W519,'item exp'!$A:$BQ,35,FALSE)),"",VLOOKUP($W519,'item exp'!$A:$BQ,35,FALSE)))))</f>
        <v>15cc1208-bf34-46f1-abb4-50b410684a30</v>
      </c>
      <c r="W519" s="16" t="str">
        <f>VLOOKUP(E519,'items list'!B:D,3,FALSE)</f>
        <v xml:space="preserve">Expenditure: Contracted Services - Consultants and Professional Services: Legal Cost - Collection </v>
      </c>
      <c r="X519" s="16" t="str">
        <f>IF(ISERROR(VLOOKUP($Z519,'reg ind'!$A:$AI,3,FALSE)),"",(VLOOKUP($Z519,'reg ind'!$A:$AI,3,FALSE)))</f>
        <v>RX002003001002003003006001000000000000</v>
      </c>
      <c r="Y519" s="16" t="str">
        <f>IF(ISERROR(VLOOKUP($Z519,'reg ind'!$A:$AI,35,FALSE)),"",(VLOOKUP($Z519,'reg ind'!$A:$AI,35,FALSE)))</f>
        <v>f2564b3b-f64a-4df4-9e78-f1a994736e35</v>
      </c>
      <c r="Z519" s="16" t="s">
        <v>4358</v>
      </c>
      <c r="AA519" s="16" t="str">
        <f>IF(ISERROR(VLOOKUP($AC519,costing!$A:$BP,3,FALSE)),"",(VLOOKUP($AC519,costing!$A:$BP,3,FALSE)))</f>
        <v>CO002004000000000000000000000000000000</v>
      </c>
      <c r="AB519" s="16" t="str">
        <f>IF(ISERROR(VLOOKUP($AC519,costing!$A:$BP,35,FALSE)),"",(VLOOKUP($AC519,costing!$A:$BP,35,FALSE)))</f>
        <v>47c7ba65-c270-4a7f-91ba-3842eb629ddf</v>
      </c>
      <c r="AC519" s="16" t="s">
        <v>4368</v>
      </c>
    </row>
    <row r="520" spans="1:29" x14ac:dyDescent="0.2">
      <c r="A520" s="184"/>
      <c r="B520" s="184">
        <v>11</v>
      </c>
      <c r="C520" s="184">
        <v>10</v>
      </c>
      <c r="D520" s="184">
        <f t="shared" si="26"/>
        <v>5021</v>
      </c>
      <c r="E520" s="184">
        <v>1151</v>
      </c>
      <c r="F520" s="184" t="s">
        <v>662</v>
      </c>
      <c r="G520" s="16" t="s">
        <v>15</v>
      </c>
      <c r="H520" s="16" t="s">
        <v>26</v>
      </c>
      <c r="I520" s="16" t="s">
        <v>29</v>
      </c>
      <c r="J520" s="16" t="s">
        <v>35</v>
      </c>
      <c r="K520" s="16"/>
      <c r="L520" s="16"/>
      <c r="M520" s="16"/>
      <c r="N520" s="16" t="str">
        <f>IF(ISERROR(VLOOKUP($P520,#REF!,4,FALSE)),"",(VLOOKUP($P520,#REF!,4,FALSE)))</f>
        <v/>
      </c>
      <c r="O520" s="16" t="str">
        <f>IF(ISERROR(VLOOKUP($P520,#REF!,34,FALSE)),"",(VLOOKUP($P520,#REF!,34,FALSE)))</f>
        <v/>
      </c>
      <c r="P520" s="16" t="s">
        <v>909</v>
      </c>
      <c r="Q520" s="16" t="e">
        <f>VLOOKUP(C520,'functional class'!B:E,3,FALSE)</f>
        <v>#N/A</v>
      </c>
      <c r="R520" s="16" t="str">
        <f>IF(ISERROR(VLOOKUP($T520,'Funding 5.4'!$A:$BP,3,FALSE)),"",(VLOOKUP($T520,'Funding 5.4'!$A:$BP,3,FALSE)))</f>
        <v>FD001003001002000000000000000000000000</v>
      </c>
      <c r="S520" s="16" t="str">
        <f>IF(ISERROR(VLOOKUP($T520,'Funding 5.4'!$A:$BP,35,FALSE)),"",(VLOOKUP($T520,'Funding 5.4'!$A:$BP,35,FALSE)))</f>
        <v>5692f970-c29c-4044-80d7-1bcdbdd34348</v>
      </c>
      <c r="T520" s="16" t="s">
        <v>1087</v>
      </c>
      <c r="U520" s="16" t="str">
        <f>IF(F520="gains/losses",IF(ISERROR(VLOOKUP(W520,'item gains&amp;losses'!A:EV,3,FALSE)),"",VLOOKUP(W520,'item gains&amp;losses'!A:EV,3,FALSE)),IF(F520="I",IF(ISERROR(VLOOKUP(W520,'item rev'!A:EV,3,FALSE)),"",VLOOKUP(W520,'item rev'!A:EV,3,FALSE)),IF(F520="e",IF(ISERROR(VLOOKUP(W520,'item exp'!A:BQ,3,FALSE)),"",VLOOKUP(W520,'item exp'!A:BQ,3,FALSE)))))</f>
        <v>IE003003000000000000000000000000000000</v>
      </c>
      <c r="V520" s="16" t="str">
        <f>IF($F520="gains/losses",IF(ISERROR(VLOOKUP($W520,'item gains&amp;losses'!$A:$EV,35,FALSE)),"",VLOOKUP($W520,'item gains&amp;losses'!$A:$EV,35,FALSE)),IF($F520="I",IF(ISERROR(VLOOKUP($W520,'item rev'!$A:$EV,34,FALSE)),"",VLOOKUP($W520,'item rev'!$A:$EV,34,FALSE)),IF($F520="e",IF(ISERROR(VLOOKUP($W520,'item exp'!$A:$BQ,35,FALSE)),"",VLOOKUP($W520,'item exp'!$A:$BQ,35,FALSE)))))</f>
        <v>bdc7fcba-90b2-4ce9-b3b6-31a5298f67b6</v>
      </c>
      <c r="W520" s="16" t="str">
        <f>VLOOKUP(E520,'items list'!B:D,3,FALSE)</f>
        <v>Expenditure: Contracted Services - Contractors</v>
      </c>
      <c r="X520" s="16" t="str">
        <f>IF(ISERROR(VLOOKUP($Z520,'reg ind'!$A:$AI,3,FALSE)),"",(VLOOKUP($Z520,'reg ind'!$A:$AI,3,FALSE)))</f>
        <v>RX002003001002003003006001000000000000</v>
      </c>
      <c r="Y520" s="16" t="str">
        <f>IF(ISERROR(VLOOKUP($Z520,'reg ind'!$A:$AI,35,FALSE)),"",(VLOOKUP($Z520,'reg ind'!$A:$AI,35,FALSE)))</f>
        <v>f2564b3b-f64a-4df4-9e78-f1a994736e35</v>
      </c>
      <c r="Z520" s="16" t="s">
        <v>4358</v>
      </c>
      <c r="AA520" s="16" t="str">
        <f>IF(ISERROR(VLOOKUP($AC520,costing!$A:$BP,3,FALSE)),"",(VLOOKUP($AC520,costing!$A:$BP,3,FALSE)))</f>
        <v>CO002004000000000000000000000000000000</v>
      </c>
      <c r="AB520" s="16" t="str">
        <f>IF(ISERROR(VLOOKUP($AC520,costing!$A:$BP,35,FALSE)),"",(VLOOKUP($AC520,costing!$A:$BP,35,FALSE)))</f>
        <v>47c7ba65-c270-4a7f-91ba-3842eb629ddf</v>
      </c>
      <c r="AC520" s="16" t="s">
        <v>4368</v>
      </c>
    </row>
    <row r="521" spans="1:29" x14ac:dyDescent="0.2">
      <c r="A521" s="184"/>
      <c r="B521" s="184">
        <v>11</v>
      </c>
      <c r="C521" s="184">
        <v>10</v>
      </c>
      <c r="D521" s="184">
        <f t="shared" si="26"/>
        <v>5021</v>
      </c>
      <c r="E521" s="184">
        <v>1152</v>
      </c>
      <c r="F521" s="184" t="s">
        <v>662</v>
      </c>
      <c r="G521" s="16" t="s">
        <v>15</v>
      </c>
      <c r="H521" s="16" t="s">
        <v>26</v>
      </c>
      <c r="I521" s="16" t="s">
        <v>29</v>
      </c>
      <c r="J521" s="16" t="s">
        <v>35</v>
      </c>
      <c r="K521" s="16"/>
      <c r="L521" s="16"/>
      <c r="M521" s="16"/>
      <c r="N521" s="16" t="str">
        <f>IF(ISERROR(VLOOKUP($P521,#REF!,4,FALSE)),"",(VLOOKUP($P521,#REF!,4,FALSE)))</f>
        <v/>
      </c>
      <c r="O521" s="16" t="str">
        <f>IF(ISERROR(VLOOKUP($P521,#REF!,34,FALSE)),"",(VLOOKUP($P521,#REF!,34,FALSE)))</f>
        <v/>
      </c>
      <c r="P521" s="16" t="s">
        <v>909</v>
      </c>
      <c r="Q521" s="16" t="e">
        <f>VLOOKUP(C521,'functional class'!B:E,3,FALSE)</f>
        <v>#N/A</v>
      </c>
      <c r="R521" s="16" t="str">
        <f>IF(ISERROR(VLOOKUP($T521,'Funding 5.4'!$A:$BP,3,FALSE)),"",(VLOOKUP($T521,'Funding 5.4'!$A:$BP,3,FALSE)))</f>
        <v>FD001003001002000000000000000000000000</v>
      </c>
      <c r="S521" s="16" t="str">
        <f>IF(ISERROR(VLOOKUP($T521,'Funding 5.4'!$A:$BP,35,FALSE)),"",(VLOOKUP($T521,'Funding 5.4'!$A:$BP,35,FALSE)))</f>
        <v>5692f970-c29c-4044-80d7-1bcdbdd34348</v>
      </c>
      <c r="T521" s="16" t="s">
        <v>1087</v>
      </c>
      <c r="U521" s="16" t="str">
        <f>IF(F521="gains/losses",IF(ISERROR(VLOOKUP(W521,'item gains&amp;losses'!A:EV,3,FALSE)),"",VLOOKUP(W521,'item gains&amp;losses'!A:EV,3,FALSE)),IF(F521="I",IF(ISERROR(VLOOKUP(W521,'item rev'!A:EV,3,FALSE)),"",VLOOKUP(W521,'item rev'!A:EV,3,FALSE)),IF(F521="e",IF(ISERROR(VLOOKUP(W521,'item exp'!A:BQ,3,FALSE)),"",VLOOKUP(W521,'item exp'!A:BQ,3,FALSE)))))</f>
        <v>IE003003001000000000000000000000000000</v>
      </c>
      <c r="V521" s="16" t="str">
        <f>IF($F521="gains/losses",IF(ISERROR(VLOOKUP($W521,'item gains&amp;losses'!$A:$EV,35,FALSE)),"",VLOOKUP($W521,'item gains&amp;losses'!$A:$EV,35,FALSE)),IF($F521="I",IF(ISERROR(VLOOKUP($W521,'item rev'!$A:$EV,34,FALSE)),"",VLOOKUP($W521,'item rev'!$A:$EV,34,FALSE)),IF($F521="e",IF(ISERROR(VLOOKUP($W521,'item exp'!$A:$BQ,35,FALSE)),"",VLOOKUP($W521,'item exp'!$A:$BQ,35,FALSE)))))</f>
        <v>160fc642-2fb7-455a-8500-cfd9f8b189c4</v>
      </c>
      <c r="W521" s="16" t="str">
        <f>VLOOKUP(E521,'items list'!B:D,3,FALSE)</f>
        <v>Expenditure: Contracted Services - Contractors: Aerial Photography</v>
      </c>
      <c r="X521" s="16" t="str">
        <f>IF(ISERROR(VLOOKUP($Z521,'reg ind'!$A:$AI,3,FALSE)),"",(VLOOKUP($Z521,'reg ind'!$A:$AI,3,FALSE)))</f>
        <v>RX002003001002003003006001000000000000</v>
      </c>
      <c r="Y521" s="16" t="str">
        <f>IF(ISERROR(VLOOKUP($Z521,'reg ind'!$A:$AI,35,FALSE)),"",(VLOOKUP($Z521,'reg ind'!$A:$AI,35,FALSE)))</f>
        <v>f2564b3b-f64a-4df4-9e78-f1a994736e35</v>
      </c>
      <c r="Z521" s="16" t="s">
        <v>4358</v>
      </c>
      <c r="AA521" s="16" t="str">
        <f>IF(ISERROR(VLOOKUP($AC521,costing!$A:$BP,3,FALSE)),"",(VLOOKUP($AC521,costing!$A:$BP,3,FALSE)))</f>
        <v>CO002004000000000000000000000000000000</v>
      </c>
      <c r="AB521" s="16" t="str">
        <f>IF(ISERROR(VLOOKUP($AC521,costing!$A:$BP,35,FALSE)),"",(VLOOKUP($AC521,costing!$A:$BP,35,FALSE)))</f>
        <v>47c7ba65-c270-4a7f-91ba-3842eb629ddf</v>
      </c>
      <c r="AC521" s="16" t="s">
        <v>4368</v>
      </c>
    </row>
    <row r="522" spans="1:29" x14ac:dyDescent="0.2">
      <c r="A522" s="184"/>
      <c r="B522" s="184">
        <v>11</v>
      </c>
      <c r="C522" s="184">
        <v>10</v>
      </c>
      <c r="D522" s="184">
        <f t="shared" si="26"/>
        <v>5022</v>
      </c>
      <c r="E522" s="184">
        <v>1153</v>
      </c>
      <c r="F522" s="184" t="s">
        <v>662</v>
      </c>
      <c r="G522" s="16" t="s">
        <v>15</v>
      </c>
      <c r="H522" s="16" t="s">
        <v>26</v>
      </c>
      <c r="I522" s="16" t="s">
        <v>29</v>
      </c>
      <c r="J522" s="16" t="s">
        <v>35</v>
      </c>
      <c r="K522" s="16"/>
      <c r="L522" s="16"/>
      <c r="M522" s="16"/>
      <c r="N522" s="16" t="str">
        <f>IF(ISERROR(VLOOKUP($P522,#REF!,4,FALSE)),"",(VLOOKUP($P522,#REF!,4,FALSE)))</f>
        <v/>
      </c>
      <c r="O522" s="16" t="str">
        <f>IF(ISERROR(VLOOKUP($P522,#REF!,34,FALSE)),"",(VLOOKUP($P522,#REF!,34,FALSE)))</f>
        <v/>
      </c>
      <c r="P522" s="16" t="s">
        <v>909</v>
      </c>
      <c r="Q522" s="16" t="e">
        <f>VLOOKUP(C522,'functional class'!B:E,3,FALSE)</f>
        <v>#N/A</v>
      </c>
      <c r="R522" s="16" t="str">
        <f>IF(ISERROR(VLOOKUP($T522,'Funding 5.4'!$A:$BP,3,FALSE)),"",(VLOOKUP($T522,'Funding 5.4'!$A:$BP,3,FALSE)))</f>
        <v>FD001003001002000000000000000000000000</v>
      </c>
      <c r="S522" s="16" t="str">
        <f>IF(ISERROR(VLOOKUP($T522,'Funding 5.4'!$A:$BP,35,FALSE)),"",(VLOOKUP($T522,'Funding 5.4'!$A:$BP,35,FALSE)))</f>
        <v>5692f970-c29c-4044-80d7-1bcdbdd34348</v>
      </c>
      <c r="T522" s="16" t="s">
        <v>1087</v>
      </c>
      <c r="U522" s="16" t="str">
        <f>IF(F522="gains/losses",IF(ISERROR(VLOOKUP(W522,'item gains&amp;losses'!A:EV,3,FALSE)),"",VLOOKUP(W522,'item gains&amp;losses'!A:EV,3,FALSE)),IF(F522="I",IF(ISERROR(VLOOKUP(W522,'item rev'!A:EV,3,FALSE)),"",VLOOKUP(W522,'item rev'!A:EV,3,FALSE)),IF(F522="e",IF(ISERROR(VLOOKUP(W522,'item exp'!A:BQ,3,FALSE)),"",VLOOKUP(W522,'item exp'!A:BQ,3,FALSE)))))</f>
        <v>IE003003002000000000000000000000000000</v>
      </c>
      <c r="V522" s="16" t="str">
        <f>IF($F522="gains/losses",IF(ISERROR(VLOOKUP($W522,'item gains&amp;losses'!$A:$EV,35,FALSE)),"",VLOOKUP($W522,'item gains&amp;losses'!$A:$EV,35,FALSE)),IF($F522="I",IF(ISERROR(VLOOKUP($W522,'item rev'!$A:$EV,34,FALSE)),"",VLOOKUP($W522,'item rev'!$A:$EV,34,FALSE)),IF($F522="e",IF(ISERROR(VLOOKUP($W522,'item exp'!$A:$BQ,35,FALSE)),"",VLOOKUP($W522,'item exp'!$A:$BQ,35,FALSE)))))</f>
        <v>9a781e38-006f-475b-a92a-3c6aa8c893d6</v>
      </c>
      <c r="W522" s="16" t="str">
        <f>VLOOKUP(E522,'items list'!B:D,3,FALSE)</f>
        <v>Expenditure: Contracted Services - Contractors: Aerial Surveillance</v>
      </c>
      <c r="X522" s="16" t="str">
        <f>IF(ISERROR(VLOOKUP($Z522,'reg ind'!$A:$AI,3,FALSE)),"",(VLOOKUP($Z522,'reg ind'!$A:$AI,3,FALSE)))</f>
        <v>RX002003001002003003006001000000000000</v>
      </c>
      <c r="Y522" s="16" t="str">
        <f>IF(ISERROR(VLOOKUP($Z522,'reg ind'!$A:$AI,35,FALSE)),"",(VLOOKUP($Z522,'reg ind'!$A:$AI,35,FALSE)))</f>
        <v>f2564b3b-f64a-4df4-9e78-f1a994736e35</v>
      </c>
      <c r="Z522" s="16" t="s">
        <v>4358</v>
      </c>
      <c r="AA522" s="16" t="str">
        <f>IF(ISERROR(VLOOKUP($AC522,costing!$A:$BP,3,FALSE)),"",(VLOOKUP($AC522,costing!$A:$BP,3,FALSE)))</f>
        <v>CO002004000000000000000000000000000000</v>
      </c>
      <c r="AB522" s="16" t="str">
        <f>IF(ISERROR(VLOOKUP($AC522,costing!$A:$BP,35,FALSE)),"",(VLOOKUP($AC522,costing!$A:$BP,35,FALSE)))</f>
        <v>47c7ba65-c270-4a7f-91ba-3842eb629ddf</v>
      </c>
      <c r="AC522" s="16" t="s">
        <v>4368</v>
      </c>
    </row>
    <row r="523" spans="1:29" x14ac:dyDescent="0.2">
      <c r="A523" s="184"/>
      <c r="B523" s="184">
        <v>11</v>
      </c>
      <c r="C523" s="184">
        <v>10</v>
      </c>
      <c r="D523" s="184">
        <f t="shared" si="26"/>
        <v>5022</v>
      </c>
      <c r="E523" s="184">
        <v>1154</v>
      </c>
      <c r="F523" s="184" t="s">
        <v>662</v>
      </c>
      <c r="G523" s="16" t="s">
        <v>15</v>
      </c>
      <c r="H523" s="16" t="s">
        <v>26</v>
      </c>
      <c r="I523" s="16" t="s">
        <v>29</v>
      </c>
      <c r="J523" s="16" t="s">
        <v>35</v>
      </c>
      <c r="K523" s="16"/>
      <c r="L523" s="16"/>
      <c r="M523" s="16"/>
      <c r="N523" s="16" t="str">
        <f>IF(ISERROR(VLOOKUP($P523,#REF!,4,FALSE)),"",(VLOOKUP($P523,#REF!,4,FALSE)))</f>
        <v/>
      </c>
      <c r="O523" s="16" t="str">
        <f>IF(ISERROR(VLOOKUP($P523,#REF!,34,FALSE)),"",(VLOOKUP($P523,#REF!,34,FALSE)))</f>
        <v/>
      </c>
      <c r="P523" s="16" t="s">
        <v>909</v>
      </c>
      <c r="Q523" s="16" t="e">
        <f>VLOOKUP(C523,'functional class'!B:E,3,FALSE)</f>
        <v>#N/A</v>
      </c>
      <c r="R523" s="16" t="str">
        <f>IF(ISERROR(VLOOKUP($T523,'Funding 5.4'!$A:$BP,3,FALSE)),"",(VLOOKUP($T523,'Funding 5.4'!$A:$BP,3,FALSE)))</f>
        <v>FD001003001002000000000000000000000000</v>
      </c>
      <c r="S523" s="16" t="str">
        <f>IF(ISERROR(VLOOKUP($T523,'Funding 5.4'!$A:$BP,35,FALSE)),"",(VLOOKUP($T523,'Funding 5.4'!$A:$BP,35,FALSE)))</f>
        <v>5692f970-c29c-4044-80d7-1bcdbdd34348</v>
      </c>
      <c r="T523" s="16" t="s">
        <v>1087</v>
      </c>
      <c r="U523" s="16" t="str">
        <f>IF(F523="gains/losses",IF(ISERROR(VLOOKUP(W523,'item gains&amp;losses'!A:EV,3,FALSE)),"",VLOOKUP(W523,'item gains&amp;losses'!A:EV,3,FALSE)),IF(F523="I",IF(ISERROR(VLOOKUP(W523,'item rev'!A:EV,3,FALSE)),"",VLOOKUP(W523,'item rev'!A:EV,3,FALSE)),IF(F523="e",IF(ISERROR(VLOOKUP(W523,'item exp'!A:BQ,3,FALSE)),"",VLOOKUP(W523,'item exp'!A:BQ,3,FALSE)))))</f>
        <v>IE003003003000000000000000000000000000</v>
      </c>
      <c r="V523" s="16" t="str">
        <f>IF($F523="gains/losses",IF(ISERROR(VLOOKUP($W523,'item gains&amp;losses'!$A:$EV,35,FALSE)),"",VLOOKUP($W523,'item gains&amp;losses'!$A:$EV,35,FALSE)),IF($F523="I",IF(ISERROR(VLOOKUP($W523,'item rev'!$A:$EV,34,FALSE)),"",VLOOKUP($W523,'item rev'!$A:$EV,34,FALSE)),IF($F523="e",IF(ISERROR(VLOOKUP($W523,'item exp'!$A:$BQ,35,FALSE)),"",VLOOKUP($W523,'item exp'!$A:$BQ,35,FALSE)))))</f>
        <v>e743692c-0b64-4d6b-9d31-278a390cb45e</v>
      </c>
      <c r="W523" s="16" t="str">
        <f>VLOOKUP(E523,'items list'!B:D,3,FALSE)</f>
        <v>Expenditure: Contracted Services - Contractors: Artists and Performers</v>
      </c>
      <c r="X523" s="16" t="str">
        <f>IF(ISERROR(VLOOKUP($Z523,'reg ind'!$A:$AI,3,FALSE)),"",(VLOOKUP($Z523,'reg ind'!$A:$AI,3,FALSE)))</f>
        <v>RX002003001002003003006001000000000000</v>
      </c>
      <c r="Y523" s="16" t="str">
        <f>IF(ISERROR(VLOOKUP($Z523,'reg ind'!$A:$AI,35,FALSE)),"",(VLOOKUP($Z523,'reg ind'!$A:$AI,35,FALSE)))</f>
        <v>f2564b3b-f64a-4df4-9e78-f1a994736e35</v>
      </c>
      <c r="Z523" s="16" t="s">
        <v>4358</v>
      </c>
      <c r="AA523" s="16" t="str">
        <f>IF(ISERROR(VLOOKUP($AC523,costing!$A:$BP,3,FALSE)),"",(VLOOKUP($AC523,costing!$A:$BP,3,FALSE)))</f>
        <v>CO002004000000000000000000000000000000</v>
      </c>
      <c r="AB523" s="16" t="str">
        <f>IF(ISERROR(VLOOKUP($AC523,costing!$A:$BP,35,FALSE)),"",(VLOOKUP($AC523,costing!$A:$BP,35,FALSE)))</f>
        <v>47c7ba65-c270-4a7f-91ba-3842eb629ddf</v>
      </c>
      <c r="AC523" s="16" t="s">
        <v>4368</v>
      </c>
    </row>
    <row r="524" spans="1:29" x14ac:dyDescent="0.2">
      <c r="A524" s="184"/>
      <c r="B524" s="184">
        <v>11</v>
      </c>
      <c r="C524" s="184">
        <v>10</v>
      </c>
      <c r="D524" s="184">
        <f t="shared" si="26"/>
        <v>5022</v>
      </c>
      <c r="E524" s="184">
        <v>1155</v>
      </c>
      <c r="F524" s="184" t="s">
        <v>662</v>
      </c>
      <c r="G524" s="16" t="s">
        <v>15</v>
      </c>
      <c r="H524" s="16" t="s">
        <v>26</v>
      </c>
      <c r="I524" s="16" t="s">
        <v>29</v>
      </c>
      <c r="J524" s="16" t="s">
        <v>35</v>
      </c>
      <c r="K524" s="16"/>
      <c r="L524" s="16"/>
      <c r="M524" s="16"/>
      <c r="N524" s="16" t="str">
        <f>IF(ISERROR(VLOOKUP($P524,#REF!,4,FALSE)),"",(VLOOKUP($P524,#REF!,4,FALSE)))</f>
        <v/>
      </c>
      <c r="O524" s="16" t="str">
        <f>IF(ISERROR(VLOOKUP($P524,#REF!,34,FALSE)),"",(VLOOKUP($P524,#REF!,34,FALSE)))</f>
        <v/>
      </c>
      <c r="P524" s="16" t="s">
        <v>909</v>
      </c>
      <c r="Q524" s="16" t="e">
        <f>VLOOKUP(C524,'functional class'!B:E,3,FALSE)</f>
        <v>#N/A</v>
      </c>
      <c r="R524" s="16" t="str">
        <f>IF(ISERROR(VLOOKUP($T524,'Funding 5.4'!$A:$BP,3,FALSE)),"",(VLOOKUP($T524,'Funding 5.4'!$A:$BP,3,FALSE)))</f>
        <v>FD001003001002000000000000000000000000</v>
      </c>
      <c r="S524" s="16" t="str">
        <f>IF(ISERROR(VLOOKUP($T524,'Funding 5.4'!$A:$BP,35,FALSE)),"",(VLOOKUP($T524,'Funding 5.4'!$A:$BP,35,FALSE)))</f>
        <v>5692f970-c29c-4044-80d7-1bcdbdd34348</v>
      </c>
      <c r="T524" s="16" t="s">
        <v>1087</v>
      </c>
      <c r="U524" s="16" t="str">
        <f>IF(F524="gains/losses",IF(ISERROR(VLOOKUP(W524,'item gains&amp;losses'!A:EV,3,FALSE)),"",VLOOKUP(W524,'item gains&amp;losses'!A:EV,3,FALSE)),IF(F524="I",IF(ISERROR(VLOOKUP(W524,'item rev'!A:EV,3,FALSE)),"",VLOOKUP(W524,'item rev'!A:EV,3,FALSE)),IF(F524="e",IF(ISERROR(VLOOKUP(W524,'item exp'!A:BQ,3,FALSE)),"",VLOOKUP(W524,'item exp'!A:BQ,3,FALSE)))))</f>
        <v>IE003003004000000000000000000000000000</v>
      </c>
      <c r="V524" s="16" t="str">
        <f>IF($F524="gains/losses",IF(ISERROR(VLOOKUP($W524,'item gains&amp;losses'!$A:$EV,35,FALSE)),"",VLOOKUP($W524,'item gains&amp;losses'!$A:$EV,35,FALSE)),IF($F524="I",IF(ISERROR(VLOOKUP($W524,'item rev'!$A:$EV,34,FALSE)),"",VLOOKUP($W524,'item rev'!$A:$EV,34,FALSE)),IF($F524="e",IF(ISERROR(VLOOKUP($W524,'item exp'!$A:$BQ,35,FALSE)),"",VLOOKUP($W524,'item exp'!$A:$BQ,35,FALSE)))))</f>
        <v>923bed4f-8f6d-4ec4-9f97-7bc32819f57f</v>
      </c>
      <c r="W524" s="16" t="str">
        <f>VLOOKUP(E524,'items list'!B:D,3,FALSE)</f>
        <v>Expenditure: Contracted Services - Contractors: Auctioneers</v>
      </c>
      <c r="X524" s="16" t="str">
        <f>IF(ISERROR(VLOOKUP($Z524,'reg ind'!$A:$AI,3,FALSE)),"",(VLOOKUP($Z524,'reg ind'!$A:$AI,3,FALSE)))</f>
        <v>RX002003001002003003006001000000000000</v>
      </c>
      <c r="Y524" s="16" t="str">
        <f>IF(ISERROR(VLOOKUP($Z524,'reg ind'!$A:$AI,35,FALSE)),"",(VLOOKUP($Z524,'reg ind'!$A:$AI,35,FALSE)))</f>
        <v>f2564b3b-f64a-4df4-9e78-f1a994736e35</v>
      </c>
      <c r="Z524" s="16" t="s">
        <v>4358</v>
      </c>
      <c r="AA524" s="16" t="str">
        <f>IF(ISERROR(VLOOKUP($AC524,costing!$A:$BP,3,FALSE)),"",(VLOOKUP($AC524,costing!$A:$BP,3,FALSE)))</f>
        <v>CO002004000000000000000000000000000000</v>
      </c>
      <c r="AB524" s="16" t="str">
        <f>IF(ISERROR(VLOOKUP($AC524,costing!$A:$BP,35,FALSE)),"",(VLOOKUP($AC524,costing!$A:$BP,35,FALSE)))</f>
        <v>47c7ba65-c270-4a7f-91ba-3842eb629ddf</v>
      </c>
      <c r="AC524" s="16" t="s">
        <v>4368</v>
      </c>
    </row>
    <row r="525" spans="1:29" x14ac:dyDescent="0.2">
      <c r="A525" s="184"/>
      <c r="B525" s="184">
        <v>11</v>
      </c>
      <c r="C525" s="184">
        <v>10</v>
      </c>
      <c r="D525" s="184">
        <f t="shared" si="26"/>
        <v>5022</v>
      </c>
      <c r="E525" s="184">
        <v>1156</v>
      </c>
      <c r="F525" s="184" t="s">
        <v>662</v>
      </c>
      <c r="G525" s="16" t="s">
        <v>15</v>
      </c>
      <c r="H525" s="16" t="s">
        <v>26</v>
      </c>
      <c r="I525" s="16" t="s">
        <v>29</v>
      </c>
      <c r="J525" s="16" t="s">
        <v>35</v>
      </c>
      <c r="K525" s="16"/>
      <c r="L525" s="16"/>
      <c r="M525" s="16"/>
      <c r="N525" s="16" t="str">
        <f>IF(ISERROR(VLOOKUP($P525,#REF!,4,FALSE)),"",(VLOOKUP($P525,#REF!,4,FALSE)))</f>
        <v/>
      </c>
      <c r="O525" s="16" t="str">
        <f>IF(ISERROR(VLOOKUP($P525,#REF!,34,FALSE)),"",(VLOOKUP($P525,#REF!,34,FALSE)))</f>
        <v/>
      </c>
      <c r="P525" s="16" t="s">
        <v>909</v>
      </c>
      <c r="Q525" s="16" t="e">
        <f>VLOOKUP(C525,'functional class'!B:E,3,FALSE)</f>
        <v>#N/A</v>
      </c>
      <c r="R525" s="16" t="str">
        <f>IF(ISERROR(VLOOKUP($T525,'Funding 5.4'!$A:$BP,3,FALSE)),"",(VLOOKUP($T525,'Funding 5.4'!$A:$BP,3,FALSE)))</f>
        <v>FD001003001002000000000000000000000000</v>
      </c>
      <c r="S525" s="16" t="str">
        <f>IF(ISERROR(VLOOKUP($T525,'Funding 5.4'!$A:$BP,35,FALSE)),"",(VLOOKUP($T525,'Funding 5.4'!$A:$BP,35,FALSE)))</f>
        <v>5692f970-c29c-4044-80d7-1bcdbdd34348</v>
      </c>
      <c r="T525" s="16" t="s">
        <v>1087</v>
      </c>
      <c r="U525" s="16" t="str">
        <f>IF(F525="gains/losses",IF(ISERROR(VLOOKUP(W525,'item gains&amp;losses'!A:EV,3,FALSE)),"",VLOOKUP(W525,'item gains&amp;losses'!A:EV,3,FALSE)),IF(F525="I",IF(ISERROR(VLOOKUP(W525,'item rev'!A:EV,3,FALSE)),"",VLOOKUP(W525,'item rev'!A:EV,3,FALSE)),IF(F525="e",IF(ISERROR(VLOOKUP(W525,'item exp'!A:BQ,3,FALSE)),"",VLOOKUP(W525,'item exp'!A:BQ,3,FALSE)))))</f>
        <v>IE003003005000000000000000000000000000</v>
      </c>
      <c r="V525" s="16" t="str">
        <f>IF($F525="gains/losses",IF(ISERROR(VLOOKUP($W525,'item gains&amp;losses'!$A:$EV,35,FALSE)),"",VLOOKUP($W525,'item gains&amp;losses'!$A:$EV,35,FALSE)),IF($F525="I",IF(ISERROR(VLOOKUP($W525,'item rev'!$A:$EV,34,FALSE)),"",VLOOKUP($W525,'item rev'!$A:$EV,34,FALSE)),IF($F525="e",IF(ISERROR(VLOOKUP($W525,'item exp'!$A:$BQ,35,FALSE)),"",VLOOKUP($W525,'item exp'!$A:$BQ,35,FALSE)))))</f>
        <v>517aa31c-7e17-48e1-bf86-49c5a9d42e6d</v>
      </c>
      <c r="W525" s="16" t="str">
        <f>VLOOKUP(E525,'items list'!B:D,3,FALSE)</f>
        <v>Expenditure: Contracted Services - Contractors: Audio-visual Services</v>
      </c>
      <c r="X525" s="16" t="str">
        <f>IF(ISERROR(VLOOKUP($Z525,'reg ind'!$A:$AI,3,FALSE)),"",(VLOOKUP($Z525,'reg ind'!$A:$AI,3,FALSE)))</f>
        <v>RX002003001002003003006001000000000000</v>
      </c>
      <c r="Y525" s="16" t="str">
        <f>IF(ISERROR(VLOOKUP($Z525,'reg ind'!$A:$AI,35,FALSE)),"",(VLOOKUP($Z525,'reg ind'!$A:$AI,35,FALSE)))</f>
        <v>f2564b3b-f64a-4df4-9e78-f1a994736e35</v>
      </c>
      <c r="Z525" s="16" t="s">
        <v>4358</v>
      </c>
      <c r="AA525" s="16" t="str">
        <f>IF(ISERROR(VLOOKUP($AC525,costing!$A:$BP,3,FALSE)),"",(VLOOKUP($AC525,costing!$A:$BP,3,FALSE)))</f>
        <v>CO002004000000000000000000000000000000</v>
      </c>
      <c r="AB525" s="16" t="str">
        <f>IF(ISERROR(VLOOKUP($AC525,costing!$A:$BP,35,FALSE)),"",(VLOOKUP($AC525,costing!$A:$BP,35,FALSE)))</f>
        <v>47c7ba65-c270-4a7f-91ba-3842eb629ddf</v>
      </c>
      <c r="AC525" s="16" t="s">
        <v>4368</v>
      </c>
    </row>
    <row r="526" spans="1:29" x14ac:dyDescent="0.2">
      <c r="A526" s="184"/>
      <c r="B526" s="184">
        <v>11</v>
      </c>
      <c r="C526" s="184">
        <v>10</v>
      </c>
      <c r="D526" s="184">
        <f t="shared" si="26"/>
        <v>5022</v>
      </c>
      <c r="E526" s="184">
        <v>1157</v>
      </c>
      <c r="F526" s="184" t="s">
        <v>662</v>
      </c>
      <c r="G526" s="16" t="s">
        <v>15</v>
      </c>
      <c r="H526" s="16" t="s">
        <v>26</v>
      </c>
      <c r="I526" s="16" t="s">
        <v>29</v>
      </c>
      <c r="J526" s="16" t="s">
        <v>35</v>
      </c>
      <c r="K526" s="16"/>
      <c r="L526" s="16"/>
      <c r="M526" s="16"/>
      <c r="N526" s="16" t="str">
        <f>IF(ISERROR(VLOOKUP($P526,#REF!,4,FALSE)),"",(VLOOKUP($P526,#REF!,4,FALSE)))</f>
        <v/>
      </c>
      <c r="O526" s="16" t="str">
        <f>IF(ISERROR(VLOOKUP($P526,#REF!,34,FALSE)),"",(VLOOKUP($P526,#REF!,34,FALSE)))</f>
        <v/>
      </c>
      <c r="P526" s="16" t="s">
        <v>909</v>
      </c>
      <c r="Q526" s="16" t="e">
        <f>VLOOKUP(C526,'functional class'!B:E,3,FALSE)</f>
        <v>#N/A</v>
      </c>
      <c r="R526" s="16" t="str">
        <f>IF(ISERROR(VLOOKUP($T526,'Funding 5.4'!$A:$BP,3,FALSE)),"",(VLOOKUP($T526,'Funding 5.4'!$A:$BP,3,FALSE)))</f>
        <v>FD001003001002000000000000000000000000</v>
      </c>
      <c r="S526" s="16" t="str">
        <f>IF(ISERROR(VLOOKUP($T526,'Funding 5.4'!$A:$BP,35,FALSE)),"",(VLOOKUP($T526,'Funding 5.4'!$A:$BP,35,FALSE)))</f>
        <v>5692f970-c29c-4044-80d7-1bcdbdd34348</v>
      </c>
      <c r="T526" s="16" t="s">
        <v>1087</v>
      </c>
      <c r="U526" s="16" t="str">
        <f>IF(F526="gains/losses",IF(ISERROR(VLOOKUP(W526,'item gains&amp;losses'!A:EV,3,FALSE)),"",VLOOKUP(W526,'item gains&amp;losses'!A:EV,3,FALSE)),IF(F526="I",IF(ISERROR(VLOOKUP(W526,'item rev'!A:EV,3,FALSE)),"",VLOOKUP(W526,'item rev'!A:EV,3,FALSE)),IF(F526="e",IF(ISERROR(VLOOKUP(W526,'item exp'!A:BQ,3,FALSE)),"",VLOOKUP(W526,'item exp'!A:BQ,3,FALSE)))))</f>
        <v>IE003003006000000000000000000000000000</v>
      </c>
      <c r="V526" s="16" t="str">
        <f>IF($F526="gains/losses",IF(ISERROR(VLOOKUP($W526,'item gains&amp;losses'!$A:$EV,35,FALSE)),"",VLOOKUP($W526,'item gains&amp;losses'!$A:$EV,35,FALSE)),IF($F526="I",IF(ISERROR(VLOOKUP($W526,'item rev'!$A:$EV,34,FALSE)),"",VLOOKUP($W526,'item rev'!$A:$EV,34,FALSE)),IF($F526="e",IF(ISERROR(VLOOKUP($W526,'item exp'!$A:$BQ,35,FALSE)),"",VLOOKUP($W526,'item exp'!$A:$BQ,35,FALSE)))))</f>
        <v>8a29c899-a682-46a8-a1a9-739205de422c</v>
      </c>
      <c r="W526" s="16" t="str">
        <f>VLOOKUP(E526,'items list'!B:D,3,FALSE)</f>
        <v>Expenditure: Contracted Services - Contractors: Bore Waterhole Drilling</v>
      </c>
      <c r="X526" s="16" t="str">
        <f>IF(ISERROR(VLOOKUP($Z526,'reg ind'!$A:$AI,3,FALSE)),"",(VLOOKUP($Z526,'reg ind'!$A:$AI,3,FALSE)))</f>
        <v>RX002003001002003003006001000000000000</v>
      </c>
      <c r="Y526" s="16" t="str">
        <f>IF(ISERROR(VLOOKUP($Z526,'reg ind'!$A:$AI,35,FALSE)),"",(VLOOKUP($Z526,'reg ind'!$A:$AI,35,FALSE)))</f>
        <v>f2564b3b-f64a-4df4-9e78-f1a994736e35</v>
      </c>
      <c r="Z526" s="16" t="s">
        <v>4358</v>
      </c>
      <c r="AA526" s="16" t="str">
        <f>IF(ISERROR(VLOOKUP($AC526,costing!$A:$BP,3,FALSE)),"",(VLOOKUP($AC526,costing!$A:$BP,3,FALSE)))</f>
        <v>CO002004000000000000000000000000000000</v>
      </c>
      <c r="AB526" s="16" t="str">
        <f>IF(ISERROR(VLOOKUP($AC526,costing!$A:$BP,35,FALSE)),"",(VLOOKUP($AC526,costing!$A:$BP,35,FALSE)))</f>
        <v>47c7ba65-c270-4a7f-91ba-3842eb629ddf</v>
      </c>
      <c r="AC526" s="16" t="s">
        <v>4368</v>
      </c>
    </row>
    <row r="527" spans="1:29" x14ac:dyDescent="0.2">
      <c r="A527" s="184"/>
      <c r="B527" s="184">
        <v>11</v>
      </c>
      <c r="C527" s="184">
        <v>10</v>
      </c>
      <c r="D527" s="184">
        <f t="shared" si="26"/>
        <v>5022</v>
      </c>
      <c r="E527" s="184">
        <v>1158</v>
      </c>
      <c r="F527" s="184" t="s">
        <v>662</v>
      </c>
      <c r="G527" s="16" t="s">
        <v>15</v>
      </c>
      <c r="H527" s="16" t="s">
        <v>26</v>
      </c>
      <c r="I527" s="16" t="s">
        <v>29</v>
      </c>
      <c r="J527" s="16" t="s">
        <v>35</v>
      </c>
      <c r="K527" s="16"/>
      <c r="L527" s="16"/>
      <c r="M527" s="16"/>
      <c r="N527" s="16" t="str">
        <f>IF(ISERROR(VLOOKUP($P527,#REF!,4,FALSE)),"",(VLOOKUP($P527,#REF!,4,FALSE)))</f>
        <v/>
      </c>
      <c r="O527" s="16" t="str">
        <f>IF(ISERROR(VLOOKUP($P527,#REF!,34,FALSE)),"",(VLOOKUP($P527,#REF!,34,FALSE)))</f>
        <v/>
      </c>
      <c r="P527" s="16" t="s">
        <v>909</v>
      </c>
      <c r="Q527" s="16" t="e">
        <f>VLOOKUP(C527,'functional class'!B:E,3,FALSE)</f>
        <v>#N/A</v>
      </c>
      <c r="R527" s="16" t="str">
        <f>IF(ISERROR(VLOOKUP($T527,'Funding 5.4'!$A:$BP,3,FALSE)),"",(VLOOKUP($T527,'Funding 5.4'!$A:$BP,3,FALSE)))</f>
        <v>FD001003001002000000000000000000000000</v>
      </c>
      <c r="S527" s="16" t="str">
        <f>IF(ISERROR(VLOOKUP($T527,'Funding 5.4'!$A:$BP,35,FALSE)),"",(VLOOKUP($T527,'Funding 5.4'!$A:$BP,35,FALSE)))</f>
        <v>5692f970-c29c-4044-80d7-1bcdbdd34348</v>
      </c>
      <c r="T527" s="16" t="s">
        <v>1087</v>
      </c>
      <c r="U527" s="16" t="str">
        <f>IF(F527="gains/losses",IF(ISERROR(VLOOKUP(W527,'item gains&amp;losses'!A:EV,3,FALSE)),"",VLOOKUP(W527,'item gains&amp;losses'!A:EV,3,FALSE)),IF(F527="I",IF(ISERROR(VLOOKUP(W527,'item rev'!A:EV,3,FALSE)),"",VLOOKUP(W527,'item rev'!A:EV,3,FALSE)),IF(F527="e",IF(ISERROR(VLOOKUP(W527,'item exp'!A:BQ,3,FALSE)),"",VLOOKUP(W527,'item exp'!A:BQ,3,FALSE)))))</f>
        <v>IE003003007000000000000000000000000000</v>
      </c>
      <c r="V527" s="16" t="str">
        <f>IF($F527="gains/losses",IF(ISERROR(VLOOKUP($W527,'item gains&amp;losses'!$A:$EV,35,FALSE)),"",VLOOKUP($W527,'item gains&amp;losses'!$A:$EV,35,FALSE)),IF($F527="I",IF(ISERROR(VLOOKUP($W527,'item rev'!$A:$EV,34,FALSE)),"",VLOOKUP($W527,'item rev'!$A:$EV,34,FALSE)),IF($F527="e",IF(ISERROR(VLOOKUP($W527,'item exp'!$A:$BQ,35,FALSE)),"",VLOOKUP($W527,'item exp'!$A:$BQ,35,FALSE)))))</f>
        <v>9d310e21-bd15-47f7-8ba3-3a501e35ce0a</v>
      </c>
      <c r="W527" s="16" t="str">
        <f>VLOOKUP(E527,'items list'!B:D,3,FALSE)</f>
        <v>Expenditure: Contracted Services - Contractors: Bottling and Packaging</v>
      </c>
      <c r="X527" s="16" t="str">
        <f>IF(ISERROR(VLOOKUP($Z527,'reg ind'!$A:$AI,3,FALSE)),"",(VLOOKUP($Z527,'reg ind'!$A:$AI,3,FALSE)))</f>
        <v>RX002003001002003003006001000000000000</v>
      </c>
      <c r="Y527" s="16" t="str">
        <f>IF(ISERROR(VLOOKUP($Z527,'reg ind'!$A:$AI,35,FALSE)),"",(VLOOKUP($Z527,'reg ind'!$A:$AI,35,FALSE)))</f>
        <v>f2564b3b-f64a-4df4-9e78-f1a994736e35</v>
      </c>
      <c r="Z527" s="16" t="s">
        <v>4358</v>
      </c>
      <c r="AA527" s="16" t="str">
        <f>IF(ISERROR(VLOOKUP($AC527,costing!$A:$BP,3,FALSE)),"",(VLOOKUP($AC527,costing!$A:$BP,3,FALSE)))</f>
        <v>CO002004000000000000000000000000000000</v>
      </c>
      <c r="AB527" s="16" t="str">
        <f>IF(ISERROR(VLOOKUP($AC527,costing!$A:$BP,35,FALSE)),"",(VLOOKUP($AC527,costing!$A:$BP,35,FALSE)))</f>
        <v>47c7ba65-c270-4a7f-91ba-3842eb629ddf</v>
      </c>
      <c r="AC527" s="16" t="s">
        <v>4368</v>
      </c>
    </row>
    <row r="528" spans="1:29" x14ac:dyDescent="0.2">
      <c r="A528" s="184"/>
      <c r="B528" s="184">
        <v>11</v>
      </c>
      <c r="C528" s="184">
        <v>10</v>
      </c>
      <c r="D528" s="184">
        <f t="shared" si="26"/>
        <v>5022</v>
      </c>
      <c r="E528" s="184">
        <v>1159</v>
      </c>
      <c r="F528" s="184" t="s">
        <v>662</v>
      </c>
      <c r="G528" s="16" t="s">
        <v>15</v>
      </c>
      <c r="H528" s="16" t="s">
        <v>26</v>
      </c>
      <c r="I528" s="16" t="s">
        <v>29</v>
      </c>
      <c r="J528" s="16" t="s">
        <v>35</v>
      </c>
      <c r="K528" s="16"/>
      <c r="L528" s="16"/>
      <c r="M528" s="16"/>
      <c r="N528" s="16" t="str">
        <f>IF(ISERROR(VLOOKUP($P528,#REF!,4,FALSE)),"",(VLOOKUP($P528,#REF!,4,FALSE)))</f>
        <v/>
      </c>
      <c r="O528" s="16" t="str">
        <f>IF(ISERROR(VLOOKUP($P528,#REF!,34,FALSE)),"",(VLOOKUP($P528,#REF!,34,FALSE)))</f>
        <v/>
      </c>
      <c r="P528" s="16" t="s">
        <v>909</v>
      </c>
      <c r="Q528" s="16" t="e">
        <f>VLOOKUP(C528,'functional class'!B:E,3,FALSE)</f>
        <v>#N/A</v>
      </c>
      <c r="R528" s="16" t="str">
        <f>IF(ISERROR(VLOOKUP($T528,'Funding 5.4'!$A:$BP,3,FALSE)),"",(VLOOKUP($T528,'Funding 5.4'!$A:$BP,3,FALSE)))</f>
        <v>FD001003001002000000000000000000000000</v>
      </c>
      <c r="S528" s="16" t="str">
        <f>IF(ISERROR(VLOOKUP($T528,'Funding 5.4'!$A:$BP,35,FALSE)),"",(VLOOKUP($T528,'Funding 5.4'!$A:$BP,35,FALSE)))</f>
        <v>5692f970-c29c-4044-80d7-1bcdbdd34348</v>
      </c>
      <c r="T528" s="16" t="s">
        <v>1087</v>
      </c>
      <c r="U528" s="16" t="str">
        <f>IF(F528="gains/losses",IF(ISERROR(VLOOKUP(W528,'item gains&amp;losses'!A:EV,3,FALSE)),"",VLOOKUP(W528,'item gains&amp;losses'!A:EV,3,FALSE)),IF(F528="I",IF(ISERROR(VLOOKUP(W528,'item rev'!A:EV,3,FALSE)),"",VLOOKUP(W528,'item rev'!A:EV,3,FALSE)),IF(F528="e",IF(ISERROR(VLOOKUP(W528,'item exp'!A:BQ,3,FALSE)),"",VLOOKUP(W528,'item exp'!A:BQ,3,FALSE)))))</f>
        <v>IE003003008000000000000000000000000000</v>
      </c>
      <c r="V528" s="16" t="str">
        <f>IF($F528="gains/losses",IF(ISERROR(VLOOKUP($W528,'item gains&amp;losses'!$A:$EV,35,FALSE)),"",VLOOKUP($W528,'item gains&amp;losses'!$A:$EV,35,FALSE)),IF($F528="I",IF(ISERROR(VLOOKUP($W528,'item rev'!$A:$EV,34,FALSE)),"",VLOOKUP($W528,'item rev'!$A:$EV,34,FALSE)),IF($F528="e",IF(ISERROR(VLOOKUP($W528,'item exp'!$A:$BQ,35,FALSE)),"",VLOOKUP($W528,'item exp'!$A:$BQ,35,FALSE)))))</f>
        <v>e61a4c2c-d41e-4080-b140-0c37e3aa717e</v>
      </c>
      <c r="W528" s="16" t="str">
        <f>VLOOKUP(E528,'items list'!B:D,3,FALSE)</f>
        <v xml:space="preserve">Expenditure: Contracted Services - Contractors: Building </v>
      </c>
      <c r="X528" s="16" t="str">
        <f>IF(ISERROR(VLOOKUP($Z528,'reg ind'!$A:$AI,3,FALSE)),"",(VLOOKUP($Z528,'reg ind'!$A:$AI,3,FALSE)))</f>
        <v>RX002003001002003003006001000000000000</v>
      </c>
      <c r="Y528" s="16" t="str">
        <f>IF(ISERROR(VLOOKUP($Z528,'reg ind'!$A:$AI,35,FALSE)),"",(VLOOKUP($Z528,'reg ind'!$A:$AI,35,FALSE)))</f>
        <v>f2564b3b-f64a-4df4-9e78-f1a994736e35</v>
      </c>
      <c r="Z528" s="16" t="s">
        <v>4358</v>
      </c>
      <c r="AA528" s="16" t="str">
        <f>IF(ISERROR(VLOOKUP($AC528,costing!$A:$BP,3,FALSE)),"",(VLOOKUP($AC528,costing!$A:$BP,3,FALSE)))</f>
        <v>CO002004000000000000000000000000000000</v>
      </c>
      <c r="AB528" s="16" t="str">
        <f>IF(ISERROR(VLOOKUP($AC528,costing!$A:$BP,35,FALSE)),"",(VLOOKUP($AC528,costing!$A:$BP,35,FALSE)))</f>
        <v>47c7ba65-c270-4a7f-91ba-3842eb629ddf</v>
      </c>
      <c r="AC528" s="16" t="s">
        <v>4368</v>
      </c>
    </row>
    <row r="529" spans="1:29" x14ac:dyDescent="0.2">
      <c r="A529" s="184"/>
      <c r="B529" s="184">
        <v>11</v>
      </c>
      <c r="C529" s="184">
        <v>10</v>
      </c>
      <c r="D529" s="184">
        <f t="shared" si="26"/>
        <v>5022</v>
      </c>
      <c r="E529" s="184">
        <v>1160</v>
      </c>
      <c r="F529" s="184" t="s">
        <v>662</v>
      </c>
      <c r="G529" s="16" t="s">
        <v>15</v>
      </c>
      <c r="H529" s="16" t="s">
        <v>26</v>
      </c>
      <c r="I529" s="16" t="s">
        <v>29</v>
      </c>
      <c r="J529" s="16" t="s">
        <v>35</v>
      </c>
      <c r="K529" s="16"/>
      <c r="L529" s="16"/>
      <c r="M529" s="16"/>
      <c r="N529" s="16" t="str">
        <f>IF(ISERROR(VLOOKUP($P529,#REF!,4,FALSE)),"",(VLOOKUP($P529,#REF!,4,FALSE)))</f>
        <v/>
      </c>
      <c r="O529" s="16" t="str">
        <f>IF(ISERROR(VLOOKUP($P529,#REF!,34,FALSE)),"",(VLOOKUP($P529,#REF!,34,FALSE)))</f>
        <v/>
      </c>
      <c r="P529" s="16" t="s">
        <v>909</v>
      </c>
      <c r="Q529" s="16" t="e">
        <f>VLOOKUP(C529,'functional class'!B:E,3,FALSE)</f>
        <v>#N/A</v>
      </c>
      <c r="R529" s="16" t="str">
        <f>IF(ISERROR(VLOOKUP($T529,'Funding 5.4'!$A:$BP,3,FALSE)),"",(VLOOKUP($T529,'Funding 5.4'!$A:$BP,3,FALSE)))</f>
        <v>FD001003001002000000000000000000000000</v>
      </c>
      <c r="S529" s="16" t="str">
        <f>IF(ISERROR(VLOOKUP($T529,'Funding 5.4'!$A:$BP,35,FALSE)),"",(VLOOKUP($T529,'Funding 5.4'!$A:$BP,35,FALSE)))</f>
        <v>5692f970-c29c-4044-80d7-1bcdbdd34348</v>
      </c>
      <c r="T529" s="16" t="s">
        <v>1087</v>
      </c>
      <c r="U529" s="16" t="str">
        <f>IF(F529="gains/losses",IF(ISERROR(VLOOKUP(W529,'item gains&amp;losses'!A:EV,3,FALSE)),"",VLOOKUP(W529,'item gains&amp;losses'!A:EV,3,FALSE)),IF(F529="I",IF(ISERROR(VLOOKUP(W529,'item rev'!A:EV,3,FALSE)),"",VLOOKUP(W529,'item rev'!A:EV,3,FALSE)),IF(F529="e",IF(ISERROR(VLOOKUP(W529,'item exp'!A:BQ,3,FALSE)),"",VLOOKUP(W529,'item exp'!A:BQ,3,FALSE)))))</f>
        <v>IE003003009000000000000000000000000000</v>
      </c>
      <c r="V529" s="16" t="str">
        <f>IF($F529="gains/losses",IF(ISERROR(VLOOKUP($W529,'item gains&amp;losses'!$A:$EV,35,FALSE)),"",VLOOKUP($W529,'item gains&amp;losses'!$A:$EV,35,FALSE)),IF($F529="I",IF(ISERROR(VLOOKUP($W529,'item rev'!$A:$EV,34,FALSE)),"",VLOOKUP($W529,'item rev'!$A:$EV,34,FALSE)),IF($F529="e",IF(ISERROR(VLOOKUP($W529,'item exp'!$A:$BQ,35,FALSE)),"",VLOOKUP($W529,'item exp'!$A:$BQ,35,FALSE)))))</f>
        <v>aff8bd96-3c03-46fa-bede-487b3afb2d1d</v>
      </c>
      <c r="W529" s="16" t="str">
        <f>VLOOKUP(E529,'items list'!B:D,3,FALSE)</f>
        <v>Expenditure: Contracted Services - Contractors: Chipping</v>
      </c>
      <c r="X529" s="16" t="str">
        <f>IF(ISERROR(VLOOKUP($Z529,'reg ind'!$A:$AI,3,FALSE)),"",(VLOOKUP($Z529,'reg ind'!$A:$AI,3,FALSE)))</f>
        <v>RX002003001002003003006001000000000000</v>
      </c>
      <c r="Y529" s="16" t="str">
        <f>IF(ISERROR(VLOOKUP($Z529,'reg ind'!$A:$AI,35,FALSE)),"",(VLOOKUP($Z529,'reg ind'!$A:$AI,35,FALSE)))</f>
        <v>f2564b3b-f64a-4df4-9e78-f1a994736e35</v>
      </c>
      <c r="Z529" s="16" t="s">
        <v>4358</v>
      </c>
      <c r="AA529" s="16" t="str">
        <f>IF(ISERROR(VLOOKUP($AC529,costing!$A:$BP,3,FALSE)),"",(VLOOKUP($AC529,costing!$A:$BP,3,FALSE)))</f>
        <v>CO002004000000000000000000000000000000</v>
      </c>
      <c r="AB529" s="16" t="str">
        <f>IF(ISERROR(VLOOKUP($AC529,costing!$A:$BP,35,FALSE)),"",(VLOOKUP($AC529,costing!$A:$BP,35,FALSE)))</f>
        <v>47c7ba65-c270-4a7f-91ba-3842eb629ddf</v>
      </c>
      <c r="AC529" s="16" t="s">
        <v>4368</v>
      </c>
    </row>
    <row r="530" spans="1:29" x14ac:dyDescent="0.2">
      <c r="A530" s="184"/>
      <c r="B530" s="184">
        <v>11</v>
      </c>
      <c r="C530" s="184">
        <v>10</v>
      </c>
      <c r="D530" s="184">
        <f t="shared" si="26"/>
        <v>5022</v>
      </c>
      <c r="E530" s="184">
        <v>1161</v>
      </c>
      <c r="F530" s="184" t="s">
        <v>662</v>
      </c>
      <c r="G530" s="16" t="s">
        <v>15</v>
      </c>
      <c r="H530" s="16" t="s">
        <v>26</v>
      </c>
      <c r="I530" s="16" t="s">
        <v>29</v>
      </c>
      <c r="J530" s="16" t="s">
        <v>35</v>
      </c>
      <c r="K530" s="16"/>
      <c r="L530" s="16"/>
      <c r="M530" s="16"/>
      <c r="N530" s="16" t="str">
        <f>IF(ISERROR(VLOOKUP($P530,#REF!,4,FALSE)),"",(VLOOKUP($P530,#REF!,4,FALSE)))</f>
        <v/>
      </c>
      <c r="O530" s="16" t="str">
        <f>IF(ISERROR(VLOOKUP($P530,#REF!,34,FALSE)),"",(VLOOKUP($P530,#REF!,34,FALSE)))</f>
        <v/>
      </c>
      <c r="P530" s="16" t="s">
        <v>909</v>
      </c>
      <c r="Q530" s="16" t="e">
        <f>VLOOKUP(C530,'functional class'!B:E,3,FALSE)</f>
        <v>#N/A</v>
      </c>
      <c r="R530" s="16" t="str">
        <f>IF(ISERROR(VLOOKUP($T530,'Funding 5.4'!$A:$BP,3,FALSE)),"",(VLOOKUP($T530,'Funding 5.4'!$A:$BP,3,FALSE)))</f>
        <v>FD001003001002000000000000000000000000</v>
      </c>
      <c r="S530" s="16" t="str">
        <f>IF(ISERROR(VLOOKUP($T530,'Funding 5.4'!$A:$BP,35,FALSE)),"",(VLOOKUP($T530,'Funding 5.4'!$A:$BP,35,FALSE)))</f>
        <v>5692f970-c29c-4044-80d7-1bcdbdd34348</v>
      </c>
      <c r="T530" s="16" t="s">
        <v>1087</v>
      </c>
      <c r="U530" s="16" t="str">
        <f>IF(F530="gains/losses",IF(ISERROR(VLOOKUP(W530,'item gains&amp;losses'!A:EV,3,FALSE)),"",VLOOKUP(W530,'item gains&amp;losses'!A:EV,3,FALSE)),IF(F530="I",IF(ISERROR(VLOOKUP(W530,'item rev'!A:EV,3,FALSE)),"",VLOOKUP(W530,'item rev'!A:EV,3,FALSE)),IF(F530="e",IF(ISERROR(VLOOKUP(W530,'item exp'!A:BQ,3,FALSE)),"",VLOOKUP(W530,'item exp'!A:BQ,3,FALSE)))))</f>
        <v>IE003003010000000000000000000000000000</v>
      </c>
      <c r="V530" s="16" t="str">
        <f>IF($F530="gains/losses",IF(ISERROR(VLOOKUP($W530,'item gains&amp;losses'!$A:$EV,35,FALSE)),"",VLOOKUP($W530,'item gains&amp;losses'!$A:$EV,35,FALSE)),IF($F530="I",IF(ISERROR(VLOOKUP($W530,'item rev'!$A:$EV,34,FALSE)),"",VLOOKUP($W530,'item rev'!$A:$EV,34,FALSE)),IF($F530="e",IF(ISERROR(VLOOKUP($W530,'item exp'!$A:$BQ,35,FALSE)),"",VLOOKUP($W530,'item exp'!$A:$BQ,35,FALSE)))))</f>
        <v>9a1247e5-6d44-4b68-a4f2-1e0d00a55d87</v>
      </c>
      <c r="W530" s="16" t="str">
        <f>VLOOKUP(E530,'items list'!B:D,3,FALSE)</f>
        <v>Expenditure: Contracted Services - Contractors: Catering Services</v>
      </c>
      <c r="X530" s="16" t="str">
        <f>IF(ISERROR(VLOOKUP($Z530,'reg ind'!$A:$AI,3,FALSE)),"",(VLOOKUP($Z530,'reg ind'!$A:$AI,3,FALSE)))</f>
        <v>RX002003001002003003006001000000000000</v>
      </c>
      <c r="Y530" s="16" t="str">
        <f>IF(ISERROR(VLOOKUP($Z530,'reg ind'!$A:$AI,35,FALSE)),"",(VLOOKUP($Z530,'reg ind'!$A:$AI,35,FALSE)))</f>
        <v>f2564b3b-f64a-4df4-9e78-f1a994736e35</v>
      </c>
      <c r="Z530" s="16" t="s">
        <v>4358</v>
      </c>
      <c r="AA530" s="16" t="str">
        <f>IF(ISERROR(VLOOKUP($AC530,costing!$A:$BP,3,FALSE)),"",(VLOOKUP($AC530,costing!$A:$BP,3,FALSE)))</f>
        <v>CO002004000000000000000000000000000000</v>
      </c>
      <c r="AB530" s="16" t="str">
        <f>IF(ISERROR(VLOOKUP($AC530,costing!$A:$BP,35,FALSE)),"",(VLOOKUP($AC530,costing!$A:$BP,35,FALSE)))</f>
        <v>47c7ba65-c270-4a7f-91ba-3842eb629ddf</v>
      </c>
      <c r="AC530" s="16" t="s">
        <v>4368</v>
      </c>
    </row>
    <row r="531" spans="1:29" x14ac:dyDescent="0.2">
      <c r="A531" s="184"/>
      <c r="B531" s="184">
        <v>11</v>
      </c>
      <c r="C531" s="184">
        <v>10</v>
      </c>
      <c r="D531" s="184">
        <f t="shared" si="26"/>
        <v>5023</v>
      </c>
      <c r="E531" s="184">
        <v>1162</v>
      </c>
      <c r="F531" s="184" t="s">
        <v>662</v>
      </c>
      <c r="G531" s="16" t="s">
        <v>15</v>
      </c>
      <c r="H531" s="16" t="s">
        <v>26</v>
      </c>
      <c r="I531" s="16" t="s">
        <v>29</v>
      </c>
      <c r="J531" s="16" t="s">
        <v>35</v>
      </c>
      <c r="K531" s="16"/>
      <c r="L531" s="16"/>
      <c r="M531" s="16"/>
      <c r="N531" s="16" t="str">
        <f>IF(ISERROR(VLOOKUP($P531,#REF!,4,FALSE)),"",(VLOOKUP($P531,#REF!,4,FALSE)))</f>
        <v/>
      </c>
      <c r="O531" s="16" t="str">
        <f>IF(ISERROR(VLOOKUP($P531,#REF!,34,FALSE)),"",(VLOOKUP($P531,#REF!,34,FALSE)))</f>
        <v/>
      </c>
      <c r="P531" s="16" t="s">
        <v>909</v>
      </c>
      <c r="Q531" s="16" t="e">
        <f>VLOOKUP(C531,'functional class'!B:E,3,FALSE)</f>
        <v>#N/A</v>
      </c>
      <c r="R531" s="16" t="str">
        <f>IF(ISERROR(VLOOKUP($T531,'Funding 5.4'!$A:$BP,3,FALSE)),"",(VLOOKUP($T531,'Funding 5.4'!$A:$BP,3,FALSE)))</f>
        <v>FD001003001002000000000000000000000000</v>
      </c>
      <c r="S531" s="16" t="str">
        <f>IF(ISERROR(VLOOKUP($T531,'Funding 5.4'!$A:$BP,35,FALSE)),"",(VLOOKUP($T531,'Funding 5.4'!$A:$BP,35,FALSE)))</f>
        <v>5692f970-c29c-4044-80d7-1bcdbdd34348</v>
      </c>
      <c r="T531" s="16" t="s">
        <v>1087</v>
      </c>
      <c r="U531" s="16" t="str">
        <f>IF(F531="gains/losses",IF(ISERROR(VLOOKUP(W531,'item gains&amp;losses'!A:EV,3,FALSE)),"",VLOOKUP(W531,'item gains&amp;losses'!A:EV,3,FALSE)),IF(F531="I",IF(ISERROR(VLOOKUP(W531,'item rev'!A:EV,3,FALSE)),"",VLOOKUP(W531,'item rev'!A:EV,3,FALSE)),IF(F531="e",IF(ISERROR(VLOOKUP(W531,'item exp'!A:BQ,3,FALSE)),"",VLOOKUP(W531,'item exp'!A:BQ,3,FALSE)))))</f>
        <v>IE003003011000000000000000000000000000</v>
      </c>
      <c r="V531" s="16" t="str">
        <f>IF($F531="gains/losses",IF(ISERROR(VLOOKUP($W531,'item gains&amp;losses'!$A:$EV,35,FALSE)),"",VLOOKUP($W531,'item gains&amp;losses'!$A:$EV,35,FALSE)),IF($F531="I",IF(ISERROR(VLOOKUP($W531,'item rev'!$A:$EV,34,FALSE)),"",VLOOKUP($W531,'item rev'!$A:$EV,34,FALSE)),IF($F531="e",IF(ISERROR(VLOOKUP($W531,'item exp'!$A:$BQ,35,FALSE)),"",VLOOKUP($W531,'item exp'!$A:$BQ,35,FALSE)))))</f>
        <v>750de53a-435f-4328-a03f-2d31c19f0908</v>
      </c>
      <c r="W531" s="16" t="str">
        <f>VLOOKUP(E531,'items list'!B:D,3,FALSE)</f>
        <v>Expenditure: Contracted Services - Contractors: Distribution of Electricity by Others</v>
      </c>
      <c r="X531" s="16" t="str">
        <f>IF(ISERROR(VLOOKUP($Z531,'reg ind'!$A:$AI,3,FALSE)),"",(VLOOKUP($Z531,'reg ind'!$A:$AI,3,FALSE)))</f>
        <v>RX002003001002003003006001000000000000</v>
      </c>
      <c r="Y531" s="16" t="str">
        <f>IF(ISERROR(VLOOKUP($Z531,'reg ind'!$A:$AI,35,FALSE)),"",(VLOOKUP($Z531,'reg ind'!$A:$AI,35,FALSE)))</f>
        <v>f2564b3b-f64a-4df4-9e78-f1a994736e35</v>
      </c>
      <c r="Z531" s="16" t="s">
        <v>4358</v>
      </c>
      <c r="AA531" s="16" t="str">
        <f>IF(ISERROR(VLOOKUP($AC531,costing!$A:$BP,3,FALSE)),"",(VLOOKUP($AC531,costing!$A:$BP,3,FALSE)))</f>
        <v>CO002004000000000000000000000000000000</v>
      </c>
      <c r="AB531" s="16" t="str">
        <f>IF(ISERROR(VLOOKUP($AC531,costing!$A:$BP,35,FALSE)),"",(VLOOKUP($AC531,costing!$A:$BP,35,FALSE)))</f>
        <v>47c7ba65-c270-4a7f-91ba-3842eb629ddf</v>
      </c>
      <c r="AC531" s="16" t="s">
        <v>4368</v>
      </c>
    </row>
    <row r="532" spans="1:29" x14ac:dyDescent="0.2">
      <c r="A532" s="184"/>
      <c r="B532" s="184">
        <v>11</v>
      </c>
      <c r="C532" s="184">
        <v>10</v>
      </c>
      <c r="D532" s="184">
        <f t="shared" si="26"/>
        <v>5023</v>
      </c>
      <c r="E532" s="184">
        <v>1163</v>
      </c>
      <c r="F532" s="184" t="s">
        <v>662</v>
      </c>
      <c r="G532" s="16" t="s">
        <v>15</v>
      </c>
      <c r="H532" s="16" t="s">
        <v>26</v>
      </c>
      <c r="I532" s="16" t="s">
        <v>29</v>
      </c>
      <c r="J532" s="16" t="s">
        <v>35</v>
      </c>
      <c r="K532" s="16"/>
      <c r="L532" s="16"/>
      <c r="M532" s="16"/>
      <c r="N532" s="16" t="str">
        <f>IF(ISERROR(VLOOKUP($P532,#REF!,4,FALSE)),"",(VLOOKUP($P532,#REF!,4,FALSE)))</f>
        <v/>
      </c>
      <c r="O532" s="16" t="str">
        <f>IF(ISERROR(VLOOKUP($P532,#REF!,34,FALSE)),"",(VLOOKUP($P532,#REF!,34,FALSE)))</f>
        <v/>
      </c>
      <c r="P532" s="16" t="s">
        <v>909</v>
      </c>
      <c r="Q532" s="16" t="e">
        <f>VLOOKUP(C532,'functional class'!B:E,3,FALSE)</f>
        <v>#N/A</v>
      </c>
      <c r="R532" s="16" t="str">
        <f>IF(ISERROR(VLOOKUP($T532,'Funding 5.4'!$A:$BP,3,FALSE)),"",(VLOOKUP($T532,'Funding 5.4'!$A:$BP,3,FALSE)))</f>
        <v>FD001003001002000000000000000000000000</v>
      </c>
      <c r="S532" s="16" t="str">
        <f>IF(ISERROR(VLOOKUP($T532,'Funding 5.4'!$A:$BP,35,FALSE)),"",(VLOOKUP($T532,'Funding 5.4'!$A:$BP,35,FALSE)))</f>
        <v>5692f970-c29c-4044-80d7-1bcdbdd34348</v>
      </c>
      <c r="T532" s="16" t="s">
        <v>1087</v>
      </c>
      <c r="U532" s="16" t="str">
        <f>IF(F532="gains/losses",IF(ISERROR(VLOOKUP(W532,'item gains&amp;losses'!A:EV,3,FALSE)),"",VLOOKUP(W532,'item gains&amp;losses'!A:EV,3,FALSE)),IF(F532="I",IF(ISERROR(VLOOKUP(W532,'item rev'!A:EV,3,FALSE)),"",VLOOKUP(W532,'item rev'!A:EV,3,FALSE)),IF(F532="e",IF(ISERROR(VLOOKUP(W532,'item exp'!A:BQ,3,FALSE)),"",VLOOKUP(W532,'item exp'!A:BQ,3,FALSE)))))</f>
        <v>IE003003011001000000000000000000000000</v>
      </c>
      <c r="V532" s="16" t="str">
        <f>IF($F532="gains/losses",IF(ISERROR(VLOOKUP($W532,'item gains&amp;losses'!$A:$EV,35,FALSE)),"",VLOOKUP($W532,'item gains&amp;losses'!$A:$EV,35,FALSE)),IF($F532="I",IF(ISERROR(VLOOKUP($W532,'item rev'!$A:$EV,34,FALSE)),"",VLOOKUP($W532,'item rev'!$A:$EV,34,FALSE)),IF($F532="e",IF(ISERROR(VLOOKUP($W532,'item exp'!$A:$BQ,35,FALSE)),"",VLOOKUP($W532,'item exp'!$A:$BQ,35,FALSE)))))</f>
        <v>e0666172-787b-4551-a45a-83cbb7f606a6</v>
      </c>
      <c r="W532" s="16" t="str">
        <f>VLOOKUP(E532,'items list'!B:D,3,FALSE)</f>
        <v>Expenditure: Contracted Services - Contractors: Distribution of Electricity by Others - Network Charges</v>
      </c>
      <c r="X532" s="16" t="str">
        <f>IF(ISERROR(VLOOKUP($Z532,'reg ind'!$A:$AI,3,FALSE)),"",(VLOOKUP($Z532,'reg ind'!$A:$AI,3,FALSE)))</f>
        <v>RX002003001002003003006001000000000000</v>
      </c>
      <c r="Y532" s="16" t="str">
        <f>IF(ISERROR(VLOOKUP($Z532,'reg ind'!$A:$AI,35,FALSE)),"",(VLOOKUP($Z532,'reg ind'!$A:$AI,35,FALSE)))</f>
        <v>f2564b3b-f64a-4df4-9e78-f1a994736e35</v>
      </c>
      <c r="Z532" s="16" t="s">
        <v>4358</v>
      </c>
      <c r="AA532" s="16" t="str">
        <f>IF(ISERROR(VLOOKUP($AC532,costing!$A:$BP,3,FALSE)),"",(VLOOKUP($AC532,costing!$A:$BP,3,FALSE)))</f>
        <v>CO002004000000000000000000000000000000</v>
      </c>
      <c r="AB532" s="16" t="str">
        <f>IF(ISERROR(VLOOKUP($AC532,costing!$A:$BP,35,FALSE)),"",(VLOOKUP($AC532,costing!$A:$BP,35,FALSE)))</f>
        <v>47c7ba65-c270-4a7f-91ba-3842eb629ddf</v>
      </c>
      <c r="AC532" s="16" t="s">
        <v>4368</v>
      </c>
    </row>
    <row r="533" spans="1:29" x14ac:dyDescent="0.2">
      <c r="A533" s="184"/>
      <c r="B533" s="184">
        <v>11</v>
      </c>
      <c r="C533" s="184">
        <v>10</v>
      </c>
      <c r="D533" s="184">
        <f t="shared" si="26"/>
        <v>5023</v>
      </c>
      <c r="E533" s="184">
        <v>1164</v>
      </c>
      <c r="F533" s="184" t="s">
        <v>662</v>
      </c>
      <c r="G533" s="16" t="s">
        <v>15</v>
      </c>
      <c r="H533" s="16" t="s">
        <v>26</v>
      </c>
      <c r="I533" s="16" t="s">
        <v>29</v>
      </c>
      <c r="J533" s="16" t="s">
        <v>35</v>
      </c>
      <c r="K533" s="16"/>
      <c r="L533" s="16"/>
      <c r="M533" s="16"/>
      <c r="N533" s="16" t="str">
        <f>IF(ISERROR(VLOOKUP($P533,#REF!,4,FALSE)),"",(VLOOKUP($P533,#REF!,4,FALSE)))</f>
        <v/>
      </c>
      <c r="O533" s="16" t="str">
        <f>IF(ISERROR(VLOOKUP($P533,#REF!,34,FALSE)),"",(VLOOKUP($P533,#REF!,34,FALSE)))</f>
        <v/>
      </c>
      <c r="P533" s="16" t="s">
        <v>909</v>
      </c>
      <c r="Q533" s="16" t="e">
        <f>VLOOKUP(C533,'functional class'!B:E,3,FALSE)</f>
        <v>#N/A</v>
      </c>
      <c r="R533" s="16" t="str">
        <f>IF(ISERROR(VLOOKUP($T533,'Funding 5.4'!$A:$BP,3,FALSE)),"",(VLOOKUP($T533,'Funding 5.4'!$A:$BP,3,FALSE)))</f>
        <v>FD001003001002000000000000000000000000</v>
      </c>
      <c r="S533" s="16" t="str">
        <f>IF(ISERROR(VLOOKUP($T533,'Funding 5.4'!$A:$BP,35,FALSE)),"",(VLOOKUP($T533,'Funding 5.4'!$A:$BP,35,FALSE)))</f>
        <v>5692f970-c29c-4044-80d7-1bcdbdd34348</v>
      </c>
      <c r="T533" s="16" t="s">
        <v>1087</v>
      </c>
      <c r="U533" s="16" t="str">
        <f>IF(F533="gains/losses",IF(ISERROR(VLOOKUP(W533,'item gains&amp;losses'!A:EV,3,FALSE)),"",VLOOKUP(W533,'item gains&amp;losses'!A:EV,3,FALSE)),IF(F533="I",IF(ISERROR(VLOOKUP(W533,'item rev'!A:EV,3,FALSE)),"",VLOOKUP(W533,'item rev'!A:EV,3,FALSE)),IF(F533="e",IF(ISERROR(VLOOKUP(W533,'item exp'!A:BQ,3,FALSE)),"",VLOOKUP(W533,'item exp'!A:BQ,3,FALSE)))))</f>
        <v>IE003003011002000000000000000000000000</v>
      </c>
      <c r="V533" s="16" t="str">
        <f>IF($F533="gains/losses",IF(ISERROR(VLOOKUP($W533,'item gains&amp;losses'!$A:$EV,35,FALSE)),"",VLOOKUP($W533,'item gains&amp;losses'!$A:$EV,35,FALSE)),IF($F533="I",IF(ISERROR(VLOOKUP($W533,'item rev'!$A:$EV,34,FALSE)),"",VLOOKUP($W533,'item rev'!$A:$EV,34,FALSE)),IF($F533="e",IF(ISERROR(VLOOKUP($W533,'item exp'!$A:$BQ,35,FALSE)),"",VLOOKUP($W533,'item exp'!$A:$BQ,35,FALSE)))))</f>
        <v>5303272b-4c06-4e9f-bc6c-4501baa47e6d</v>
      </c>
      <c r="W533" s="16" t="str">
        <f>VLOOKUP(E533,'items list'!B:D,3,FALSE)</f>
        <v>Expenditure: Contracted Services - Contractors: Distribution of Electricity by Others - Ancillary Charges</v>
      </c>
      <c r="X533" s="16" t="str">
        <f>IF(ISERROR(VLOOKUP($Z533,'reg ind'!$A:$AI,3,FALSE)),"",(VLOOKUP($Z533,'reg ind'!$A:$AI,3,FALSE)))</f>
        <v>RX002003001002003003006001000000000000</v>
      </c>
      <c r="Y533" s="16" t="str">
        <f>IF(ISERROR(VLOOKUP($Z533,'reg ind'!$A:$AI,35,FALSE)),"",(VLOOKUP($Z533,'reg ind'!$A:$AI,35,FALSE)))</f>
        <v>f2564b3b-f64a-4df4-9e78-f1a994736e35</v>
      </c>
      <c r="Z533" s="16" t="s">
        <v>4358</v>
      </c>
      <c r="AA533" s="16" t="str">
        <f>IF(ISERROR(VLOOKUP($AC533,costing!$A:$BP,3,FALSE)),"",(VLOOKUP($AC533,costing!$A:$BP,3,FALSE)))</f>
        <v>CO002004000000000000000000000000000000</v>
      </c>
      <c r="AB533" s="16" t="str">
        <f>IF(ISERROR(VLOOKUP($AC533,costing!$A:$BP,35,FALSE)),"",(VLOOKUP($AC533,costing!$A:$BP,35,FALSE)))</f>
        <v>47c7ba65-c270-4a7f-91ba-3842eb629ddf</v>
      </c>
      <c r="AC533" s="16" t="s">
        <v>4368</v>
      </c>
    </row>
    <row r="534" spans="1:29" x14ac:dyDescent="0.2">
      <c r="A534" s="184"/>
      <c r="B534" s="184">
        <v>11</v>
      </c>
      <c r="C534" s="184">
        <v>10</v>
      </c>
      <c r="D534" s="184">
        <f t="shared" si="26"/>
        <v>5023</v>
      </c>
      <c r="E534" s="184">
        <v>1165</v>
      </c>
      <c r="F534" s="184" t="s">
        <v>662</v>
      </c>
      <c r="G534" s="16" t="s">
        <v>15</v>
      </c>
      <c r="H534" s="16" t="s">
        <v>26</v>
      </c>
      <c r="I534" s="16" t="s">
        <v>29</v>
      </c>
      <c r="J534" s="16" t="s">
        <v>35</v>
      </c>
      <c r="K534" s="16"/>
      <c r="L534" s="16"/>
      <c r="M534" s="16"/>
      <c r="N534" s="16" t="str">
        <f>IF(ISERROR(VLOOKUP($P534,#REF!,4,FALSE)),"",(VLOOKUP($P534,#REF!,4,FALSE)))</f>
        <v/>
      </c>
      <c r="O534" s="16" t="str">
        <f>IF(ISERROR(VLOOKUP($P534,#REF!,34,FALSE)),"",(VLOOKUP($P534,#REF!,34,FALSE)))</f>
        <v/>
      </c>
      <c r="P534" s="16" t="s">
        <v>909</v>
      </c>
      <c r="Q534" s="16" t="e">
        <f>VLOOKUP(C534,'functional class'!B:E,3,FALSE)</f>
        <v>#N/A</v>
      </c>
      <c r="R534" s="16" t="str">
        <f>IF(ISERROR(VLOOKUP($T534,'Funding 5.4'!$A:$BP,3,FALSE)),"",(VLOOKUP($T534,'Funding 5.4'!$A:$BP,3,FALSE)))</f>
        <v>FD001003001002000000000000000000000000</v>
      </c>
      <c r="S534" s="16" t="str">
        <f>IF(ISERROR(VLOOKUP($T534,'Funding 5.4'!$A:$BP,35,FALSE)),"",(VLOOKUP($T534,'Funding 5.4'!$A:$BP,35,FALSE)))</f>
        <v>5692f970-c29c-4044-80d7-1bcdbdd34348</v>
      </c>
      <c r="T534" s="16" t="s">
        <v>1087</v>
      </c>
      <c r="U534" s="16" t="str">
        <f>IF(F534="gains/losses",IF(ISERROR(VLOOKUP(W534,'item gains&amp;losses'!A:EV,3,FALSE)),"",VLOOKUP(W534,'item gains&amp;losses'!A:EV,3,FALSE)),IF(F534="I",IF(ISERROR(VLOOKUP(W534,'item rev'!A:EV,3,FALSE)),"",VLOOKUP(W534,'item rev'!A:EV,3,FALSE)),IF(F534="e",IF(ISERROR(VLOOKUP(W534,'item exp'!A:BQ,3,FALSE)),"",VLOOKUP(W534,'item exp'!A:BQ,3,FALSE)))))</f>
        <v>IE003003011003000000000000000000000000</v>
      </c>
      <c r="V534" s="16" t="str">
        <f>IF($F534="gains/losses",IF(ISERROR(VLOOKUP($W534,'item gains&amp;losses'!$A:$EV,35,FALSE)),"",VLOOKUP($W534,'item gains&amp;losses'!$A:$EV,35,FALSE)),IF($F534="I",IF(ISERROR(VLOOKUP($W534,'item rev'!$A:$EV,34,FALSE)),"",VLOOKUP($W534,'item rev'!$A:$EV,34,FALSE)),IF($F534="e",IF(ISERROR(VLOOKUP($W534,'item exp'!$A:$BQ,35,FALSE)),"",VLOOKUP($W534,'item exp'!$A:$BQ,35,FALSE)))))</f>
        <v>ccab0a2c-c30a-4b6d-a5c6-2a40bc7dd8f9</v>
      </c>
      <c r="W534" s="16" t="str">
        <f>VLOOKUP(E534,'items list'!B:D,3,FALSE)</f>
        <v>Expenditure: Contracted Services - Contractors: Distribution of Electricity by Others - Reliability Charges</v>
      </c>
      <c r="X534" s="16" t="str">
        <f>IF(ISERROR(VLOOKUP($Z534,'reg ind'!$A:$AI,3,FALSE)),"",(VLOOKUP($Z534,'reg ind'!$A:$AI,3,FALSE)))</f>
        <v>RX002003001002003003006001000000000000</v>
      </c>
      <c r="Y534" s="16" t="str">
        <f>IF(ISERROR(VLOOKUP($Z534,'reg ind'!$A:$AI,35,FALSE)),"",(VLOOKUP($Z534,'reg ind'!$A:$AI,35,FALSE)))</f>
        <v>f2564b3b-f64a-4df4-9e78-f1a994736e35</v>
      </c>
      <c r="Z534" s="16" t="s">
        <v>4358</v>
      </c>
      <c r="AA534" s="16" t="str">
        <f>IF(ISERROR(VLOOKUP($AC534,costing!$A:$BP,3,FALSE)),"",(VLOOKUP($AC534,costing!$A:$BP,3,FALSE)))</f>
        <v>CO002004000000000000000000000000000000</v>
      </c>
      <c r="AB534" s="16" t="str">
        <f>IF(ISERROR(VLOOKUP($AC534,costing!$A:$BP,35,FALSE)),"",(VLOOKUP($AC534,costing!$A:$BP,35,FALSE)))</f>
        <v>47c7ba65-c270-4a7f-91ba-3842eb629ddf</v>
      </c>
      <c r="AC534" s="16" t="s">
        <v>4368</v>
      </c>
    </row>
    <row r="535" spans="1:29" x14ac:dyDescent="0.2">
      <c r="A535" s="184"/>
      <c r="B535" s="184">
        <v>11</v>
      </c>
      <c r="C535" s="184">
        <v>10</v>
      </c>
      <c r="D535" s="184">
        <f t="shared" si="26"/>
        <v>5023</v>
      </c>
      <c r="E535" s="184">
        <v>1166</v>
      </c>
      <c r="F535" s="184" t="s">
        <v>662</v>
      </c>
      <c r="G535" s="16" t="s">
        <v>15</v>
      </c>
      <c r="H535" s="16" t="s">
        <v>26</v>
      </c>
      <c r="I535" s="16" t="s">
        <v>29</v>
      </c>
      <c r="J535" s="16" t="s">
        <v>35</v>
      </c>
      <c r="K535" s="16"/>
      <c r="L535" s="16"/>
      <c r="M535" s="16"/>
      <c r="N535" s="16" t="str">
        <f>IF(ISERROR(VLOOKUP($P535,#REF!,4,FALSE)),"",(VLOOKUP($P535,#REF!,4,FALSE)))</f>
        <v/>
      </c>
      <c r="O535" s="16" t="str">
        <f>IF(ISERROR(VLOOKUP($P535,#REF!,34,FALSE)),"",(VLOOKUP($P535,#REF!,34,FALSE)))</f>
        <v/>
      </c>
      <c r="P535" s="16" t="s">
        <v>909</v>
      </c>
      <c r="Q535" s="16" t="e">
        <f>VLOOKUP(C535,'functional class'!B:E,3,FALSE)</f>
        <v>#N/A</v>
      </c>
      <c r="R535" s="16" t="str">
        <f>IF(ISERROR(VLOOKUP($T535,'Funding 5.4'!$A:$BP,3,FALSE)),"",(VLOOKUP($T535,'Funding 5.4'!$A:$BP,3,FALSE)))</f>
        <v>FD001003001002000000000000000000000000</v>
      </c>
      <c r="S535" s="16" t="str">
        <f>IF(ISERROR(VLOOKUP($T535,'Funding 5.4'!$A:$BP,35,FALSE)),"",(VLOOKUP($T535,'Funding 5.4'!$A:$BP,35,FALSE)))</f>
        <v>5692f970-c29c-4044-80d7-1bcdbdd34348</v>
      </c>
      <c r="T535" s="16" t="s">
        <v>1087</v>
      </c>
      <c r="U535" s="16" t="str">
        <f>IF(F535="gains/losses",IF(ISERROR(VLOOKUP(W535,'item gains&amp;losses'!A:EV,3,FALSE)),"",VLOOKUP(W535,'item gains&amp;losses'!A:EV,3,FALSE)),IF(F535="I",IF(ISERROR(VLOOKUP(W535,'item rev'!A:EV,3,FALSE)),"",VLOOKUP(W535,'item rev'!A:EV,3,FALSE)),IF(F535="e",IF(ISERROR(VLOOKUP(W535,'item exp'!A:BQ,3,FALSE)),"",VLOOKUP(W535,'item exp'!A:BQ,3,FALSE)))))</f>
        <v>IE003003012000000000000000000000000000</v>
      </c>
      <c r="V535" s="16" t="str">
        <f>IF($F535="gains/losses",IF(ISERROR(VLOOKUP($W535,'item gains&amp;losses'!$A:$EV,35,FALSE)),"",VLOOKUP($W535,'item gains&amp;losses'!$A:$EV,35,FALSE)),IF($F535="I",IF(ISERROR(VLOOKUP($W535,'item rev'!$A:$EV,34,FALSE)),"",VLOOKUP($W535,'item rev'!$A:$EV,34,FALSE)),IF($F535="e",IF(ISERROR(VLOOKUP($W535,'item exp'!$A:$BQ,35,FALSE)),"",VLOOKUP($W535,'item exp'!$A:$BQ,35,FALSE)))))</f>
        <v>9b618ec9-2832-4e1e-8aa9-0afd8f085c2b</v>
      </c>
      <c r="W535" s="16" t="str">
        <f>VLOOKUP(E535,'items list'!B:D,3,FALSE)</f>
        <v>Expenditure: Contracted Services - Contractors: Electrical</v>
      </c>
      <c r="X535" s="16" t="str">
        <f>IF(ISERROR(VLOOKUP($Z535,'reg ind'!$A:$AI,3,FALSE)),"",(VLOOKUP($Z535,'reg ind'!$A:$AI,3,FALSE)))</f>
        <v>RX002003001002003003006001000000000000</v>
      </c>
      <c r="Y535" s="16" t="str">
        <f>IF(ISERROR(VLOOKUP($Z535,'reg ind'!$A:$AI,35,FALSE)),"",(VLOOKUP($Z535,'reg ind'!$A:$AI,35,FALSE)))</f>
        <v>f2564b3b-f64a-4df4-9e78-f1a994736e35</v>
      </c>
      <c r="Z535" s="16" t="s">
        <v>4358</v>
      </c>
      <c r="AA535" s="16" t="str">
        <f>IF(ISERROR(VLOOKUP($AC535,costing!$A:$BP,3,FALSE)),"",(VLOOKUP($AC535,costing!$A:$BP,3,FALSE)))</f>
        <v>CO002004000000000000000000000000000000</v>
      </c>
      <c r="AB535" s="16" t="str">
        <f>IF(ISERROR(VLOOKUP($AC535,costing!$A:$BP,35,FALSE)),"",(VLOOKUP($AC535,costing!$A:$BP,35,FALSE)))</f>
        <v>47c7ba65-c270-4a7f-91ba-3842eb629ddf</v>
      </c>
      <c r="AC535" s="16" t="s">
        <v>4368</v>
      </c>
    </row>
    <row r="536" spans="1:29" x14ac:dyDescent="0.2">
      <c r="A536" s="184"/>
      <c r="B536" s="184">
        <v>11</v>
      </c>
      <c r="C536" s="184">
        <v>10</v>
      </c>
      <c r="D536" s="184">
        <f t="shared" si="26"/>
        <v>5023</v>
      </c>
      <c r="E536" s="184">
        <v>1167</v>
      </c>
      <c r="F536" s="184" t="s">
        <v>662</v>
      </c>
      <c r="G536" s="16" t="s">
        <v>15</v>
      </c>
      <c r="H536" s="16" t="s">
        <v>26</v>
      </c>
      <c r="I536" s="16" t="s">
        <v>29</v>
      </c>
      <c r="J536" s="16" t="s">
        <v>35</v>
      </c>
      <c r="K536" s="16"/>
      <c r="L536" s="16"/>
      <c r="M536" s="16"/>
      <c r="N536" s="16" t="str">
        <f>IF(ISERROR(VLOOKUP($P536,#REF!,4,FALSE)),"",(VLOOKUP($P536,#REF!,4,FALSE)))</f>
        <v/>
      </c>
      <c r="O536" s="16" t="str">
        <f>IF(ISERROR(VLOOKUP($P536,#REF!,34,FALSE)),"",(VLOOKUP($P536,#REF!,34,FALSE)))</f>
        <v/>
      </c>
      <c r="P536" s="16" t="s">
        <v>909</v>
      </c>
      <c r="Q536" s="16" t="e">
        <f>VLOOKUP(C536,'functional class'!B:E,3,FALSE)</f>
        <v>#N/A</v>
      </c>
      <c r="R536" s="16" t="str">
        <f>IF(ISERROR(VLOOKUP($T536,'Funding 5.4'!$A:$BP,3,FALSE)),"",(VLOOKUP($T536,'Funding 5.4'!$A:$BP,3,FALSE)))</f>
        <v>FD001003001002000000000000000000000000</v>
      </c>
      <c r="S536" s="16" t="str">
        <f>IF(ISERROR(VLOOKUP($T536,'Funding 5.4'!$A:$BP,35,FALSE)),"",(VLOOKUP($T536,'Funding 5.4'!$A:$BP,35,FALSE)))</f>
        <v>5692f970-c29c-4044-80d7-1bcdbdd34348</v>
      </c>
      <c r="T536" s="16" t="s">
        <v>1087</v>
      </c>
      <c r="U536" s="16" t="str">
        <f>IF(F536="gains/losses",IF(ISERROR(VLOOKUP(W536,'item gains&amp;losses'!A:EV,3,FALSE)),"",VLOOKUP(W536,'item gains&amp;losses'!A:EV,3,FALSE)),IF(F536="I",IF(ISERROR(VLOOKUP(W536,'item rev'!A:EV,3,FALSE)),"",VLOOKUP(W536,'item rev'!A:EV,3,FALSE)),IF(F536="e",IF(ISERROR(VLOOKUP(W536,'item exp'!A:BQ,3,FALSE)),"",VLOOKUP(W536,'item exp'!A:BQ,3,FALSE)))))</f>
        <v>IE003003013000000000000000000000000000</v>
      </c>
      <c r="V536" s="16" t="str">
        <f>IF($F536="gains/losses",IF(ISERROR(VLOOKUP($W536,'item gains&amp;losses'!$A:$EV,35,FALSE)),"",VLOOKUP($W536,'item gains&amp;losses'!$A:$EV,35,FALSE)),IF($F536="I",IF(ISERROR(VLOOKUP($W536,'item rev'!$A:$EV,34,FALSE)),"",VLOOKUP($W536,'item rev'!$A:$EV,34,FALSE)),IF($F536="e",IF(ISERROR(VLOOKUP($W536,'item exp'!$A:$BQ,35,FALSE)),"",VLOOKUP($W536,'item exp'!$A:$BQ,35,FALSE)))))</f>
        <v>a80ba101-834e-430a-8921-413dfa75f3bd</v>
      </c>
      <c r="W536" s="16" t="str">
        <f>VLOOKUP(E536,'items list'!B:D,3,FALSE)</f>
        <v>Expenditure: Contracted Services - Contractors: Employee Wellness</v>
      </c>
      <c r="X536" s="16" t="str">
        <f>IF(ISERROR(VLOOKUP($Z536,'reg ind'!$A:$AI,3,FALSE)),"",(VLOOKUP($Z536,'reg ind'!$A:$AI,3,FALSE)))</f>
        <v>RX002003001002003003006001000000000000</v>
      </c>
      <c r="Y536" s="16" t="str">
        <f>IF(ISERROR(VLOOKUP($Z536,'reg ind'!$A:$AI,35,FALSE)),"",(VLOOKUP($Z536,'reg ind'!$A:$AI,35,FALSE)))</f>
        <v>f2564b3b-f64a-4df4-9e78-f1a994736e35</v>
      </c>
      <c r="Z536" s="16" t="s">
        <v>4358</v>
      </c>
      <c r="AA536" s="16" t="str">
        <f>IF(ISERROR(VLOOKUP($AC536,costing!$A:$BP,3,FALSE)),"",(VLOOKUP($AC536,costing!$A:$BP,3,FALSE)))</f>
        <v>CO002004000000000000000000000000000000</v>
      </c>
      <c r="AB536" s="16" t="str">
        <f>IF(ISERROR(VLOOKUP($AC536,costing!$A:$BP,35,FALSE)),"",(VLOOKUP($AC536,costing!$A:$BP,35,FALSE)))</f>
        <v>47c7ba65-c270-4a7f-91ba-3842eb629ddf</v>
      </c>
      <c r="AC536" s="16" t="s">
        <v>4368</v>
      </c>
    </row>
    <row r="537" spans="1:29" x14ac:dyDescent="0.2">
      <c r="A537" s="184"/>
      <c r="B537" s="184">
        <v>11</v>
      </c>
      <c r="C537" s="184">
        <v>10</v>
      </c>
      <c r="D537" s="184">
        <f t="shared" si="26"/>
        <v>5023</v>
      </c>
      <c r="E537" s="184">
        <v>1168</v>
      </c>
      <c r="F537" s="184" t="s">
        <v>662</v>
      </c>
      <c r="G537" s="16" t="s">
        <v>15</v>
      </c>
      <c r="H537" s="16" t="s">
        <v>26</v>
      </c>
      <c r="I537" s="16" t="s">
        <v>29</v>
      </c>
      <c r="J537" s="16" t="s">
        <v>35</v>
      </c>
      <c r="K537" s="16"/>
      <c r="L537" s="16"/>
      <c r="M537" s="16"/>
      <c r="N537" s="16" t="str">
        <f>IF(ISERROR(VLOOKUP($P537,#REF!,4,FALSE)),"",(VLOOKUP($P537,#REF!,4,FALSE)))</f>
        <v/>
      </c>
      <c r="O537" s="16" t="str">
        <f>IF(ISERROR(VLOOKUP($P537,#REF!,34,FALSE)),"",(VLOOKUP($P537,#REF!,34,FALSE)))</f>
        <v/>
      </c>
      <c r="P537" s="16" t="s">
        <v>909</v>
      </c>
      <c r="Q537" s="16" t="e">
        <f>VLOOKUP(C537,'functional class'!B:E,3,FALSE)</f>
        <v>#N/A</v>
      </c>
      <c r="R537" s="16" t="str">
        <f>IF(ISERROR(VLOOKUP($T537,'Funding 5.4'!$A:$BP,3,FALSE)),"",(VLOOKUP($T537,'Funding 5.4'!$A:$BP,3,FALSE)))</f>
        <v>FD001003001002000000000000000000000000</v>
      </c>
      <c r="S537" s="16" t="str">
        <f>IF(ISERROR(VLOOKUP($T537,'Funding 5.4'!$A:$BP,35,FALSE)),"",(VLOOKUP($T537,'Funding 5.4'!$A:$BP,35,FALSE)))</f>
        <v>5692f970-c29c-4044-80d7-1bcdbdd34348</v>
      </c>
      <c r="T537" s="16" t="s">
        <v>1087</v>
      </c>
      <c r="U537" s="16" t="str">
        <f>IF(F537="gains/losses",IF(ISERROR(VLOOKUP(W537,'item gains&amp;losses'!A:EV,3,FALSE)),"",VLOOKUP(W537,'item gains&amp;losses'!A:EV,3,FALSE)),IF(F537="I",IF(ISERROR(VLOOKUP(W537,'item rev'!A:EV,3,FALSE)),"",VLOOKUP(W537,'item rev'!A:EV,3,FALSE)),IF(F537="e",IF(ISERROR(VLOOKUP(W537,'item exp'!A:BQ,3,FALSE)),"",VLOOKUP(W537,'item exp'!A:BQ,3,FALSE)))))</f>
        <v>IE003003014000000000000000000000000000</v>
      </c>
      <c r="V537" s="16" t="str">
        <f>IF($F537="gains/losses",IF(ISERROR(VLOOKUP($W537,'item gains&amp;losses'!$A:$EV,35,FALSE)),"",VLOOKUP($W537,'item gains&amp;losses'!$A:$EV,35,FALSE)),IF($F537="I",IF(ISERROR(VLOOKUP($W537,'item rev'!$A:$EV,34,FALSE)),"",VLOOKUP($W537,'item rev'!$A:$EV,34,FALSE)),IF($F537="e",IF(ISERROR(VLOOKUP($W537,'item exp'!$A:$BQ,35,FALSE)),"",VLOOKUP($W537,'item exp'!$A:$BQ,35,FALSE)))))</f>
        <v>d8a5ad89-3f16-41dc-a243-e7ab0b94f1fe</v>
      </c>
      <c r="W537" s="16" t="str">
        <f>VLOOKUP(E537,'items list'!B:D,3,FALSE)</f>
        <v>Expenditure: Contracted Services - Contractors: Event Promoters</v>
      </c>
      <c r="X537" s="16" t="str">
        <f>IF(ISERROR(VLOOKUP($Z537,'reg ind'!$A:$AI,3,FALSE)),"",(VLOOKUP($Z537,'reg ind'!$A:$AI,3,FALSE)))</f>
        <v>RX002003001002003003006001000000000000</v>
      </c>
      <c r="Y537" s="16" t="str">
        <f>IF(ISERROR(VLOOKUP($Z537,'reg ind'!$A:$AI,35,FALSE)),"",(VLOOKUP($Z537,'reg ind'!$A:$AI,35,FALSE)))</f>
        <v>f2564b3b-f64a-4df4-9e78-f1a994736e35</v>
      </c>
      <c r="Z537" s="16" t="s">
        <v>4358</v>
      </c>
      <c r="AA537" s="16" t="str">
        <f>IF(ISERROR(VLOOKUP($AC537,costing!$A:$BP,3,FALSE)),"",(VLOOKUP($AC537,costing!$A:$BP,3,FALSE)))</f>
        <v>CO002004000000000000000000000000000000</v>
      </c>
      <c r="AB537" s="16" t="str">
        <f>IF(ISERROR(VLOOKUP($AC537,costing!$A:$BP,35,FALSE)),"",(VLOOKUP($AC537,costing!$A:$BP,35,FALSE)))</f>
        <v>47c7ba65-c270-4a7f-91ba-3842eb629ddf</v>
      </c>
      <c r="AC537" s="16" t="s">
        <v>4368</v>
      </c>
    </row>
    <row r="538" spans="1:29" x14ac:dyDescent="0.2">
      <c r="A538" s="184"/>
      <c r="B538" s="184">
        <v>11</v>
      </c>
      <c r="C538" s="184">
        <v>10</v>
      </c>
      <c r="D538" s="184">
        <f t="shared" si="26"/>
        <v>5023</v>
      </c>
      <c r="E538" s="184">
        <v>1169</v>
      </c>
      <c r="F538" s="184" t="s">
        <v>662</v>
      </c>
      <c r="G538" s="16" t="s">
        <v>15</v>
      </c>
      <c r="H538" s="16" t="s">
        <v>26</v>
      </c>
      <c r="I538" s="16" t="s">
        <v>29</v>
      </c>
      <c r="J538" s="16" t="s">
        <v>35</v>
      </c>
      <c r="K538" s="16"/>
      <c r="L538" s="16"/>
      <c r="M538" s="16"/>
      <c r="N538" s="16" t="str">
        <f>IF(ISERROR(VLOOKUP($P538,#REF!,4,FALSE)),"",(VLOOKUP($P538,#REF!,4,FALSE)))</f>
        <v/>
      </c>
      <c r="O538" s="16" t="str">
        <f>IF(ISERROR(VLOOKUP($P538,#REF!,34,FALSE)),"",(VLOOKUP($P538,#REF!,34,FALSE)))</f>
        <v/>
      </c>
      <c r="P538" s="16" t="s">
        <v>909</v>
      </c>
      <c r="Q538" s="16" t="e">
        <f>VLOOKUP(C538,'functional class'!B:E,3,FALSE)</f>
        <v>#N/A</v>
      </c>
      <c r="R538" s="16" t="str">
        <f>IF(ISERROR(VLOOKUP($T538,'Funding 5.4'!$A:$BP,3,FALSE)),"",(VLOOKUP($T538,'Funding 5.4'!$A:$BP,3,FALSE)))</f>
        <v>FD001003001002000000000000000000000000</v>
      </c>
      <c r="S538" s="16" t="str">
        <f>IF(ISERROR(VLOOKUP($T538,'Funding 5.4'!$A:$BP,35,FALSE)),"",(VLOOKUP($T538,'Funding 5.4'!$A:$BP,35,FALSE)))</f>
        <v>5692f970-c29c-4044-80d7-1bcdbdd34348</v>
      </c>
      <c r="T538" s="16" t="s">
        <v>1087</v>
      </c>
      <c r="U538" s="16" t="str">
        <f>IF(F538="gains/losses",IF(ISERROR(VLOOKUP(W538,'item gains&amp;losses'!A:EV,3,FALSE)),"",VLOOKUP(W538,'item gains&amp;losses'!A:EV,3,FALSE)),IF(F538="I",IF(ISERROR(VLOOKUP(W538,'item rev'!A:EV,3,FALSE)),"",VLOOKUP(W538,'item rev'!A:EV,3,FALSE)),IF(F538="e",IF(ISERROR(VLOOKUP(W538,'item exp'!A:BQ,3,FALSE)),"",VLOOKUP(W538,'item exp'!A:BQ,3,FALSE)))))</f>
        <v>IE003003015000000000000000000000000000</v>
      </c>
      <c r="V538" s="16" t="str">
        <f>IF($F538="gains/losses",IF(ISERROR(VLOOKUP($W538,'item gains&amp;losses'!$A:$EV,35,FALSE)),"",VLOOKUP($W538,'item gains&amp;losses'!$A:$EV,35,FALSE)),IF($F538="I",IF(ISERROR(VLOOKUP($W538,'item rev'!$A:$EV,34,FALSE)),"",VLOOKUP($W538,'item rev'!$A:$EV,34,FALSE)),IF($F538="e",IF(ISERROR(VLOOKUP($W538,'item exp'!$A:$BQ,35,FALSE)),"",VLOOKUP($W538,'item exp'!$A:$BQ,35,FALSE)))))</f>
        <v>eda51ffc-4836-4611-a5ac-188210d26222</v>
      </c>
      <c r="W538" s="16" t="str">
        <f>VLOOKUP(E538,'items list'!B:D,3,FALSE)</f>
        <v>Expenditure: Contracted Services - Contractors: First Aid</v>
      </c>
      <c r="X538" s="16" t="str">
        <f>IF(ISERROR(VLOOKUP($Z538,'reg ind'!$A:$AI,3,FALSE)),"",(VLOOKUP($Z538,'reg ind'!$A:$AI,3,FALSE)))</f>
        <v>RX002003001002003003006001000000000000</v>
      </c>
      <c r="Y538" s="16" t="str">
        <f>IF(ISERROR(VLOOKUP($Z538,'reg ind'!$A:$AI,35,FALSE)),"",(VLOOKUP($Z538,'reg ind'!$A:$AI,35,FALSE)))</f>
        <v>f2564b3b-f64a-4df4-9e78-f1a994736e35</v>
      </c>
      <c r="Z538" s="16" t="s">
        <v>4358</v>
      </c>
      <c r="AA538" s="16" t="str">
        <f>IF(ISERROR(VLOOKUP($AC538,costing!$A:$BP,3,FALSE)),"",(VLOOKUP($AC538,costing!$A:$BP,3,FALSE)))</f>
        <v>CO002004000000000000000000000000000000</v>
      </c>
      <c r="AB538" s="16" t="str">
        <f>IF(ISERROR(VLOOKUP($AC538,costing!$A:$BP,35,FALSE)),"",(VLOOKUP($AC538,costing!$A:$BP,35,FALSE)))</f>
        <v>47c7ba65-c270-4a7f-91ba-3842eb629ddf</v>
      </c>
      <c r="AC538" s="16" t="s">
        <v>4368</v>
      </c>
    </row>
    <row r="539" spans="1:29" x14ac:dyDescent="0.2">
      <c r="A539" s="184"/>
      <c r="B539" s="184">
        <v>11</v>
      </c>
      <c r="C539" s="184">
        <v>10</v>
      </c>
      <c r="D539" s="184">
        <f t="shared" si="26"/>
        <v>5023</v>
      </c>
      <c r="E539" s="184">
        <v>1170</v>
      </c>
      <c r="F539" s="184" t="s">
        <v>662</v>
      </c>
      <c r="G539" s="16" t="s">
        <v>15</v>
      </c>
      <c r="H539" s="16" t="s">
        <v>26</v>
      </c>
      <c r="I539" s="16" t="s">
        <v>29</v>
      </c>
      <c r="J539" s="16" t="s">
        <v>35</v>
      </c>
      <c r="K539" s="16"/>
      <c r="L539" s="16"/>
      <c r="M539" s="16"/>
      <c r="N539" s="16" t="str">
        <f>IF(ISERROR(VLOOKUP($P539,#REF!,4,FALSE)),"",(VLOOKUP($P539,#REF!,4,FALSE)))</f>
        <v/>
      </c>
      <c r="O539" s="16" t="str">
        <f>IF(ISERROR(VLOOKUP($P539,#REF!,34,FALSE)),"",(VLOOKUP($P539,#REF!,34,FALSE)))</f>
        <v/>
      </c>
      <c r="P539" s="16" t="s">
        <v>909</v>
      </c>
      <c r="Q539" s="16" t="e">
        <f>VLOOKUP(C539,'functional class'!B:E,3,FALSE)</f>
        <v>#N/A</v>
      </c>
      <c r="R539" s="16" t="str">
        <f>IF(ISERROR(VLOOKUP($T539,'Funding 5.4'!$A:$BP,3,FALSE)),"",(VLOOKUP($T539,'Funding 5.4'!$A:$BP,3,FALSE)))</f>
        <v>FD001003001002000000000000000000000000</v>
      </c>
      <c r="S539" s="16" t="str">
        <f>IF(ISERROR(VLOOKUP($T539,'Funding 5.4'!$A:$BP,35,FALSE)),"",(VLOOKUP($T539,'Funding 5.4'!$A:$BP,35,FALSE)))</f>
        <v>5692f970-c29c-4044-80d7-1bcdbdd34348</v>
      </c>
      <c r="T539" s="16" t="s">
        <v>1087</v>
      </c>
      <c r="U539" s="16" t="str">
        <f>IF(F539="gains/losses",IF(ISERROR(VLOOKUP(W539,'item gains&amp;losses'!A:EV,3,FALSE)),"",VLOOKUP(W539,'item gains&amp;losses'!A:EV,3,FALSE)),IF(F539="I",IF(ISERROR(VLOOKUP(W539,'item rev'!A:EV,3,FALSE)),"",VLOOKUP(W539,'item rev'!A:EV,3,FALSE)),IF(F539="e",IF(ISERROR(VLOOKUP(W539,'item exp'!A:BQ,3,FALSE)),"",VLOOKUP(W539,'item exp'!A:BQ,3,FALSE)))))</f>
        <v>IE003003016000000000000000000000000000</v>
      </c>
      <c r="V539" s="16" t="str">
        <f>IF($F539="gains/losses",IF(ISERROR(VLOOKUP($W539,'item gains&amp;losses'!$A:$EV,35,FALSE)),"",VLOOKUP($W539,'item gains&amp;losses'!$A:$EV,35,FALSE)),IF($F539="I",IF(ISERROR(VLOOKUP($W539,'item rev'!$A:$EV,34,FALSE)),"",VLOOKUP($W539,'item rev'!$A:$EV,34,FALSE)),IF($F539="e",IF(ISERROR(VLOOKUP($W539,'item exp'!$A:$BQ,35,FALSE)),"",VLOOKUP($W539,'item exp'!$A:$BQ,35,FALSE)))))</f>
        <v>82e41dac-099e-4899-9a82-71e55e76bb77</v>
      </c>
      <c r="W539" s="16" t="str">
        <f>VLOOKUP(E539,'items list'!B:D,3,FALSE)</f>
        <v>Expenditure: Contracted Services - Contractors: Fire Protection</v>
      </c>
      <c r="X539" s="16" t="str">
        <f>IF(ISERROR(VLOOKUP($Z539,'reg ind'!$A:$AI,3,FALSE)),"",(VLOOKUP($Z539,'reg ind'!$A:$AI,3,FALSE)))</f>
        <v>RX002003001002003003006001000000000000</v>
      </c>
      <c r="Y539" s="16" t="str">
        <f>IF(ISERROR(VLOOKUP($Z539,'reg ind'!$A:$AI,35,FALSE)),"",(VLOOKUP($Z539,'reg ind'!$A:$AI,35,FALSE)))</f>
        <v>f2564b3b-f64a-4df4-9e78-f1a994736e35</v>
      </c>
      <c r="Z539" s="16" t="s">
        <v>4358</v>
      </c>
      <c r="AA539" s="16" t="str">
        <f>IF(ISERROR(VLOOKUP($AC539,costing!$A:$BP,3,FALSE)),"",(VLOOKUP($AC539,costing!$A:$BP,3,FALSE)))</f>
        <v>CO002004000000000000000000000000000000</v>
      </c>
      <c r="AB539" s="16" t="str">
        <f>IF(ISERROR(VLOOKUP($AC539,costing!$A:$BP,35,FALSE)),"",(VLOOKUP($AC539,costing!$A:$BP,35,FALSE)))</f>
        <v>47c7ba65-c270-4a7f-91ba-3842eb629ddf</v>
      </c>
      <c r="AC539" s="16" t="s">
        <v>4368</v>
      </c>
    </row>
    <row r="540" spans="1:29" x14ac:dyDescent="0.2">
      <c r="A540" s="184"/>
      <c r="B540" s="184">
        <v>11</v>
      </c>
      <c r="C540" s="184">
        <v>10</v>
      </c>
      <c r="D540" s="184">
        <f t="shared" si="26"/>
        <v>5024</v>
      </c>
      <c r="E540" s="184">
        <v>1171</v>
      </c>
      <c r="F540" s="184" t="s">
        <v>662</v>
      </c>
      <c r="G540" s="16" t="s">
        <v>15</v>
      </c>
      <c r="H540" s="16" t="s">
        <v>26</v>
      </c>
      <c r="I540" s="16" t="s">
        <v>29</v>
      </c>
      <c r="J540" s="16" t="s">
        <v>35</v>
      </c>
      <c r="K540" s="16"/>
      <c r="L540" s="16"/>
      <c r="M540" s="16"/>
      <c r="N540" s="16" t="str">
        <f>IF(ISERROR(VLOOKUP($P540,#REF!,4,FALSE)),"",(VLOOKUP($P540,#REF!,4,FALSE)))</f>
        <v/>
      </c>
      <c r="O540" s="16" t="str">
        <f>IF(ISERROR(VLOOKUP($P540,#REF!,34,FALSE)),"",(VLOOKUP($P540,#REF!,34,FALSE)))</f>
        <v/>
      </c>
      <c r="P540" s="16" t="s">
        <v>909</v>
      </c>
      <c r="Q540" s="16" t="e">
        <f>VLOOKUP(C540,'functional class'!B:E,3,FALSE)</f>
        <v>#N/A</v>
      </c>
      <c r="R540" s="16" t="str">
        <f>IF(ISERROR(VLOOKUP($T540,'Funding 5.4'!$A:$BP,3,FALSE)),"",(VLOOKUP($T540,'Funding 5.4'!$A:$BP,3,FALSE)))</f>
        <v>FD001003001002000000000000000000000000</v>
      </c>
      <c r="S540" s="16" t="str">
        <f>IF(ISERROR(VLOOKUP($T540,'Funding 5.4'!$A:$BP,35,FALSE)),"",(VLOOKUP($T540,'Funding 5.4'!$A:$BP,35,FALSE)))</f>
        <v>5692f970-c29c-4044-80d7-1bcdbdd34348</v>
      </c>
      <c r="T540" s="16" t="s">
        <v>1087</v>
      </c>
      <c r="U540" s="16" t="str">
        <f>IF(F540="gains/losses",IF(ISERROR(VLOOKUP(W540,'item gains&amp;losses'!A:EV,3,FALSE)),"",VLOOKUP(W540,'item gains&amp;losses'!A:EV,3,FALSE)),IF(F540="I",IF(ISERROR(VLOOKUP(W540,'item rev'!A:EV,3,FALSE)),"",VLOOKUP(W540,'item rev'!A:EV,3,FALSE)),IF(F540="e",IF(ISERROR(VLOOKUP(W540,'item exp'!A:BQ,3,FALSE)),"",VLOOKUP(W540,'item exp'!A:BQ,3,FALSE)))))</f>
        <v>IE003003017000000000000000000000000000</v>
      </c>
      <c r="V540" s="16" t="str">
        <f>IF($F540="gains/losses",IF(ISERROR(VLOOKUP($W540,'item gains&amp;losses'!$A:$EV,35,FALSE)),"",VLOOKUP($W540,'item gains&amp;losses'!$A:$EV,35,FALSE)),IF($F540="I",IF(ISERROR(VLOOKUP($W540,'item rev'!$A:$EV,34,FALSE)),"",VLOOKUP($W540,'item rev'!$A:$EV,34,FALSE)),IF($F540="e",IF(ISERROR(VLOOKUP($W540,'item exp'!$A:$BQ,35,FALSE)),"",VLOOKUP($W540,'item exp'!$A:$BQ,35,FALSE)))))</f>
        <v>51550f6e-f5a8-4bf4-ba19-a1bfbc9a55bd</v>
      </c>
      <c r="W540" s="16" t="str">
        <f>VLOOKUP(E540,'items list'!B:D,3,FALSE)</f>
        <v>Expenditure: Contracted Services - Contractors: Fire Services</v>
      </c>
      <c r="X540" s="16" t="str">
        <f>IF(ISERROR(VLOOKUP($Z540,'reg ind'!$A:$AI,3,FALSE)),"",(VLOOKUP($Z540,'reg ind'!$A:$AI,3,FALSE)))</f>
        <v>RX002003001002003003006001000000000000</v>
      </c>
      <c r="Y540" s="16" t="str">
        <f>IF(ISERROR(VLOOKUP($Z540,'reg ind'!$A:$AI,35,FALSE)),"",(VLOOKUP($Z540,'reg ind'!$A:$AI,35,FALSE)))</f>
        <v>f2564b3b-f64a-4df4-9e78-f1a994736e35</v>
      </c>
      <c r="Z540" s="16" t="s">
        <v>4358</v>
      </c>
      <c r="AA540" s="16" t="str">
        <f>IF(ISERROR(VLOOKUP($AC540,costing!$A:$BP,3,FALSE)),"",(VLOOKUP($AC540,costing!$A:$BP,3,FALSE)))</f>
        <v>CO002004000000000000000000000000000000</v>
      </c>
      <c r="AB540" s="16" t="str">
        <f>IF(ISERROR(VLOOKUP($AC540,costing!$A:$BP,35,FALSE)),"",(VLOOKUP($AC540,costing!$A:$BP,35,FALSE)))</f>
        <v>47c7ba65-c270-4a7f-91ba-3842eb629ddf</v>
      </c>
      <c r="AC540" s="16" t="s">
        <v>4368</v>
      </c>
    </row>
    <row r="541" spans="1:29" x14ac:dyDescent="0.2">
      <c r="A541" s="184"/>
      <c r="B541" s="184">
        <v>11</v>
      </c>
      <c r="C541" s="184">
        <v>10</v>
      </c>
      <c r="D541" s="184">
        <f t="shared" si="26"/>
        <v>5024</v>
      </c>
      <c r="E541" s="184">
        <v>1172</v>
      </c>
      <c r="F541" s="184" t="s">
        <v>662</v>
      </c>
      <c r="G541" s="16" t="s">
        <v>15</v>
      </c>
      <c r="H541" s="16" t="s">
        <v>26</v>
      </c>
      <c r="I541" s="16" t="s">
        <v>29</v>
      </c>
      <c r="J541" s="16" t="s">
        <v>35</v>
      </c>
      <c r="K541" s="16"/>
      <c r="L541" s="16"/>
      <c r="M541" s="16"/>
      <c r="N541" s="16" t="str">
        <f>IF(ISERROR(VLOOKUP($P541,#REF!,4,FALSE)),"",(VLOOKUP($P541,#REF!,4,FALSE)))</f>
        <v/>
      </c>
      <c r="O541" s="16" t="str">
        <f>IF(ISERROR(VLOOKUP($P541,#REF!,34,FALSE)),"",(VLOOKUP($P541,#REF!,34,FALSE)))</f>
        <v/>
      </c>
      <c r="P541" s="16" t="s">
        <v>909</v>
      </c>
      <c r="Q541" s="16" t="e">
        <f>VLOOKUP(C541,'functional class'!B:E,3,FALSE)</f>
        <v>#N/A</v>
      </c>
      <c r="R541" s="16" t="str">
        <f>IF(ISERROR(VLOOKUP($T541,'Funding 5.4'!$A:$BP,3,FALSE)),"",(VLOOKUP($T541,'Funding 5.4'!$A:$BP,3,FALSE)))</f>
        <v>FD001003001002000000000000000000000000</v>
      </c>
      <c r="S541" s="16" t="str">
        <f>IF(ISERROR(VLOOKUP($T541,'Funding 5.4'!$A:$BP,35,FALSE)),"",(VLOOKUP($T541,'Funding 5.4'!$A:$BP,35,FALSE)))</f>
        <v>5692f970-c29c-4044-80d7-1bcdbdd34348</v>
      </c>
      <c r="T541" s="16" t="s">
        <v>1087</v>
      </c>
      <c r="U541" s="16" t="str">
        <f>IF(F541="gains/losses",IF(ISERROR(VLOOKUP(W541,'item gains&amp;losses'!A:EV,3,FALSE)),"",VLOOKUP(W541,'item gains&amp;losses'!A:EV,3,FALSE)),IF(F541="I",IF(ISERROR(VLOOKUP(W541,'item rev'!A:EV,3,FALSE)),"",VLOOKUP(W541,'item rev'!A:EV,3,FALSE)),IF(F541="e",IF(ISERROR(VLOOKUP(W541,'item exp'!A:BQ,3,FALSE)),"",VLOOKUP(W541,'item exp'!A:BQ,3,FALSE)))))</f>
        <v>IE003003018000000000000000000000000000</v>
      </c>
      <c r="V541" s="16" t="str">
        <f>IF($F541="gains/losses",IF(ISERROR(VLOOKUP($W541,'item gains&amp;losses'!$A:$EV,35,FALSE)),"",VLOOKUP($W541,'item gains&amp;losses'!$A:$EV,35,FALSE)),IF($F541="I",IF(ISERROR(VLOOKUP($W541,'item rev'!$A:$EV,34,FALSE)),"",VLOOKUP($W541,'item rev'!$A:$EV,34,FALSE)),IF($F541="e",IF(ISERROR(VLOOKUP($W541,'item exp'!$A:$BQ,35,FALSE)),"",VLOOKUP($W541,'item exp'!$A:$BQ,35,FALSE)))))</f>
        <v>034d30e9-bba7-41ee-afec-cacd210d729f</v>
      </c>
      <c r="W541" s="16" t="str">
        <f>VLOOKUP(E541,'items list'!B:D,3,FALSE)</f>
        <v>Expenditure: Contracted Services - Contractors: Gardening Services</v>
      </c>
      <c r="X541" s="16" t="str">
        <f>IF(ISERROR(VLOOKUP($Z541,'reg ind'!$A:$AI,3,FALSE)),"",(VLOOKUP($Z541,'reg ind'!$A:$AI,3,FALSE)))</f>
        <v>RX002003001002003003006001000000000000</v>
      </c>
      <c r="Y541" s="16" t="str">
        <f>IF(ISERROR(VLOOKUP($Z541,'reg ind'!$A:$AI,35,FALSE)),"",(VLOOKUP($Z541,'reg ind'!$A:$AI,35,FALSE)))</f>
        <v>f2564b3b-f64a-4df4-9e78-f1a994736e35</v>
      </c>
      <c r="Z541" s="16" t="s">
        <v>4358</v>
      </c>
      <c r="AA541" s="16" t="str">
        <f>IF(ISERROR(VLOOKUP($AC541,costing!$A:$BP,3,FALSE)),"",(VLOOKUP($AC541,costing!$A:$BP,3,FALSE)))</f>
        <v>CO002004000000000000000000000000000000</v>
      </c>
      <c r="AB541" s="16" t="str">
        <f>IF(ISERROR(VLOOKUP($AC541,costing!$A:$BP,35,FALSE)),"",(VLOOKUP($AC541,costing!$A:$BP,35,FALSE)))</f>
        <v>47c7ba65-c270-4a7f-91ba-3842eb629ddf</v>
      </c>
      <c r="AC541" s="16" t="s">
        <v>4368</v>
      </c>
    </row>
    <row r="542" spans="1:29" x14ac:dyDescent="0.2">
      <c r="A542" s="184"/>
      <c r="B542" s="184">
        <v>11</v>
      </c>
      <c r="C542" s="184">
        <v>10</v>
      </c>
      <c r="D542" s="184">
        <f t="shared" si="26"/>
        <v>5024</v>
      </c>
      <c r="E542" s="184">
        <v>1173</v>
      </c>
      <c r="F542" s="184" t="s">
        <v>662</v>
      </c>
      <c r="G542" s="16" t="s">
        <v>15</v>
      </c>
      <c r="H542" s="16" t="s">
        <v>26</v>
      </c>
      <c r="I542" s="16" t="s">
        <v>29</v>
      </c>
      <c r="J542" s="16" t="s">
        <v>35</v>
      </c>
      <c r="K542" s="16"/>
      <c r="L542" s="16"/>
      <c r="M542" s="16"/>
      <c r="N542" s="16" t="str">
        <f>IF(ISERROR(VLOOKUP($P542,#REF!,4,FALSE)),"",(VLOOKUP($P542,#REF!,4,FALSE)))</f>
        <v/>
      </c>
      <c r="O542" s="16" t="str">
        <f>IF(ISERROR(VLOOKUP($P542,#REF!,34,FALSE)),"",(VLOOKUP($P542,#REF!,34,FALSE)))</f>
        <v/>
      </c>
      <c r="P542" s="16" t="s">
        <v>909</v>
      </c>
      <c r="Q542" s="16" t="e">
        <f>VLOOKUP(C542,'functional class'!B:E,3,FALSE)</f>
        <v>#N/A</v>
      </c>
      <c r="R542" s="16" t="str">
        <f>IF(ISERROR(VLOOKUP($T542,'Funding 5.4'!$A:$BP,3,FALSE)),"",(VLOOKUP($T542,'Funding 5.4'!$A:$BP,3,FALSE)))</f>
        <v>FD001003001002000000000000000000000000</v>
      </c>
      <c r="S542" s="16" t="str">
        <f>IF(ISERROR(VLOOKUP($T542,'Funding 5.4'!$A:$BP,35,FALSE)),"",(VLOOKUP($T542,'Funding 5.4'!$A:$BP,35,FALSE)))</f>
        <v>5692f970-c29c-4044-80d7-1bcdbdd34348</v>
      </c>
      <c r="T542" s="16" t="s">
        <v>1087</v>
      </c>
      <c r="U542" s="16" t="str">
        <f>IF(F542="gains/losses",IF(ISERROR(VLOOKUP(W542,'item gains&amp;losses'!A:EV,3,FALSE)),"",VLOOKUP(W542,'item gains&amp;losses'!A:EV,3,FALSE)),IF(F542="I",IF(ISERROR(VLOOKUP(W542,'item rev'!A:EV,3,FALSE)),"",VLOOKUP(W542,'item rev'!A:EV,3,FALSE)),IF(F542="e",IF(ISERROR(VLOOKUP(W542,'item exp'!A:BQ,3,FALSE)),"",VLOOKUP(W542,'item exp'!A:BQ,3,FALSE)))))</f>
        <v>IE003003019000000000000000000000000000</v>
      </c>
      <c r="V542" s="16" t="str">
        <f>IF($F542="gains/losses",IF(ISERROR(VLOOKUP($W542,'item gains&amp;losses'!$A:$EV,35,FALSE)),"",VLOOKUP($W542,'item gains&amp;losses'!$A:$EV,35,FALSE)),IF($F542="I",IF(ISERROR(VLOOKUP($W542,'item rev'!$A:$EV,34,FALSE)),"",VLOOKUP($W542,'item rev'!$A:$EV,34,FALSE)),IF($F542="e",IF(ISERROR(VLOOKUP($W542,'item exp'!$A:$BQ,35,FALSE)),"",VLOOKUP($W542,'item exp'!$A:$BQ,35,FALSE)))))</f>
        <v>64e8df8f-323e-4aab-b647-4ed709ca59ac</v>
      </c>
      <c r="W542" s="16" t="str">
        <f>VLOOKUP(E542,'items list'!B:D,3,FALSE)</f>
        <v>Expenditure: Contracted Services - Contractors: Gas</v>
      </c>
      <c r="X542" s="16" t="str">
        <f>IF(ISERROR(VLOOKUP($Z542,'reg ind'!$A:$AI,3,FALSE)),"",(VLOOKUP($Z542,'reg ind'!$A:$AI,3,FALSE)))</f>
        <v>RX002003001002003003006001000000000000</v>
      </c>
      <c r="Y542" s="16" t="str">
        <f>IF(ISERROR(VLOOKUP($Z542,'reg ind'!$A:$AI,35,FALSE)),"",(VLOOKUP($Z542,'reg ind'!$A:$AI,35,FALSE)))</f>
        <v>f2564b3b-f64a-4df4-9e78-f1a994736e35</v>
      </c>
      <c r="Z542" s="16" t="s">
        <v>4358</v>
      </c>
      <c r="AA542" s="16" t="str">
        <f>IF(ISERROR(VLOOKUP($AC542,costing!$A:$BP,3,FALSE)),"",(VLOOKUP($AC542,costing!$A:$BP,3,FALSE)))</f>
        <v>CO002004000000000000000000000000000000</v>
      </c>
      <c r="AB542" s="16" t="str">
        <f>IF(ISERROR(VLOOKUP($AC542,costing!$A:$BP,35,FALSE)),"",(VLOOKUP($AC542,costing!$A:$BP,35,FALSE)))</f>
        <v>47c7ba65-c270-4a7f-91ba-3842eb629ddf</v>
      </c>
      <c r="AC542" s="16" t="s">
        <v>4368</v>
      </c>
    </row>
    <row r="543" spans="1:29" x14ac:dyDescent="0.2">
      <c r="A543" s="184"/>
      <c r="B543" s="184">
        <v>11</v>
      </c>
      <c r="C543" s="184">
        <v>10</v>
      </c>
      <c r="D543" s="184">
        <f t="shared" si="26"/>
        <v>5024</v>
      </c>
      <c r="E543" s="184">
        <v>1174</v>
      </c>
      <c r="F543" s="184" t="s">
        <v>662</v>
      </c>
      <c r="G543" s="16" t="s">
        <v>15</v>
      </c>
      <c r="H543" s="16" t="s">
        <v>26</v>
      </c>
      <c r="I543" s="16" t="s">
        <v>29</v>
      </c>
      <c r="J543" s="16" t="s">
        <v>35</v>
      </c>
      <c r="K543" s="16"/>
      <c r="L543" s="16"/>
      <c r="M543" s="16"/>
      <c r="N543" s="16" t="str">
        <f>IF(ISERROR(VLOOKUP($P543,#REF!,4,FALSE)),"",(VLOOKUP($P543,#REF!,4,FALSE)))</f>
        <v/>
      </c>
      <c r="O543" s="16" t="str">
        <f>IF(ISERROR(VLOOKUP($P543,#REF!,34,FALSE)),"",(VLOOKUP($P543,#REF!,34,FALSE)))</f>
        <v/>
      </c>
      <c r="P543" s="16" t="s">
        <v>909</v>
      </c>
      <c r="Q543" s="16" t="e">
        <f>VLOOKUP(C543,'functional class'!B:E,3,FALSE)</f>
        <v>#N/A</v>
      </c>
      <c r="R543" s="16" t="str">
        <f>IF(ISERROR(VLOOKUP($T543,'Funding 5.4'!$A:$BP,3,FALSE)),"",(VLOOKUP($T543,'Funding 5.4'!$A:$BP,3,FALSE)))</f>
        <v>FD001003001002000000000000000000000000</v>
      </c>
      <c r="S543" s="16" t="str">
        <f>IF(ISERROR(VLOOKUP($T543,'Funding 5.4'!$A:$BP,35,FALSE)),"",(VLOOKUP($T543,'Funding 5.4'!$A:$BP,35,FALSE)))</f>
        <v>5692f970-c29c-4044-80d7-1bcdbdd34348</v>
      </c>
      <c r="T543" s="16" t="s">
        <v>1087</v>
      </c>
      <c r="U543" s="16" t="str">
        <f>IF(F543="gains/losses",IF(ISERROR(VLOOKUP(W543,'item gains&amp;losses'!A:EV,3,FALSE)),"",VLOOKUP(W543,'item gains&amp;losses'!A:EV,3,FALSE)),IF(F543="I",IF(ISERROR(VLOOKUP(W543,'item rev'!A:EV,3,FALSE)),"",VLOOKUP(W543,'item rev'!A:EV,3,FALSE)),IF(F543="e",IF(ISERROR(VLOOKUP(W543,'item exp'!A:BQ,3,FALSE)),"",VLOOKUP(W543,'item exp'!A:BQ,3,FALSE)))))</f>
        <v>IE003003020000000000000000000000000000</v>
      </c>
      <c r="V543" s="16" t="str">
        <f>IF($F543="gains/losses",IF(ISERROR(VLOOKUP($W543,'item gains&amp;losses'!$A:$EV,35,FALSE)),"",VLOOKUP($W543,'item gains&amp;losses'!$A:$EV,35,FALSE)),IF($F543="I",IF(ISERROR(VLOOKUP($W543,'item rev'!$A:$EV,34,FALSE)),"",VLOOKUP($W543,'item rev'!$A:$EV,34,FALSE)),IF($F543="e",IF(ISERROR(VLOOKUP($W543,'item exp'!$A:$BQ,35,FALSE)),"",VLOOKUP($W543,'item exp'!$A:$BQ,35,FALSE)))))</f>
        <v>05fe49ab-183b-4f9e-aaf3-63ad5be12beb</v>
      </c>
      <c r="W543" s="16" t="str">
        <f>VLOOKUP(E543,'items list'!B:D,3,FALSE)</f>
        <v>Expenditure: Contracted Services - Contractors: Graphic Designers</v>
      </c>
      <c r="X543" s="16" t="str">
        <f>IF(ISERROR(VLOOKUP($Z543,'reg ind'!$A:$AI,3,FALSE)),"",(VLOOKUP($Z543,'reg ind'!$A:$AI,3,FALSE)))</f>
        <v>RX002003001002003003006001000000000000</v>
      </c>
      <c r="Y543" s="16" t="str">
        <f>IF(ISERROR(VLOOKUP($Z543,'reg ind'!$A:$AI,35,FALSE)),"",(VLOOKUP($Z543,'reg ind'!$A:$AI,35,FALSE)))</f>
        <v>f2564b3b-f64a-4df4-9e78-f1a994736e35</v>
      </c>
      <c r="Z543" s="16" t="s">
        <v>4358</v>
      </c>
      <c r="AA543" s="16" t="str">
        <f>IF(ISERROR(VLOOKUP($AC543,costing!$A:$BP,3,FALSE)),"",(VLOOKUP($AC543,costing!$A:$BP,3,FALSE)))</f>
        <v>CO002004000000000000000000000000000000</v>
      </c>
      <c r="AB543" s="16" t="str">
        <f>IF(ISERROR(VLOOKUP($AC543,costing!$A:$BP,35,FALSE)),"",(VLOOKUP($AC543,costing!$A:$BP,35,FALSE)))</f>
        <v>47c7ba65-c270-4a7f-91ba-3842eb629ddf</v>
      </c>
      <c r="AC543" s="16" t="s">
        <v>4368</v>
      </c>
    </row>
    <row r="544" spans="1:29" x14ac:dyDescent="0.2">
      <c r="A544" s="184"/>
      <c r="B544" s="184">
        <v>11</v>
      </c>
      <c r="C544" s="184">
        <v>10</v>
      </c>
      <c r="D544" s="184">
        <f t="shared" si="26"/>
        <v>5024</v>
      </c>
      <c r="E544" s="184">
        <v>1175</v>
      </c>
      <c r="F544" s="184" t="s">
        <v>662</v>
      </c>
      <c r="G544" s="16" t="s">
        <v>15</v>
      </c>
      <c r="H544" s="16" t="s">
        <v>26</v>
      </c>
      <c r="I544" s="16" t="s">
        <v>29</v>
      </c>
      <c r="J544" s="16" t="s">
        <v>35</v>
      </c>
      <c r="K544" s="16"/>
      <c r="L544" s="16"/>
      <c r="M544" s="16"/>
      <c r="N544" s="16" t="str">
        <f>IF(ISERROR(VLOOKUP($P544,#REF!,4,FALSE)),"",(VLOOKUP($P544,#REF!,4,FALSE)))</f>
        <v/>
      </c>
      <c r="O544" s="16" t="str">
        <f>IF(ISERROR(VLOOKUP($P544,#REF!,34,FALSE)),"",(VLOOKUP($P544,#REF!,34,FALSE)))</f>
        <v/>
      </c>
      <c r="P544" s="16" t="s">
        <v>909</v>
      </c>
      <c r="Q544" s="16" t="e">
        <f>VLOOKUP(C544,'functional class'!B:E,3,FALSE)</f>
        <v>#N/A</v>
      </c>
      <c r="R544" s="16" t="str">
        <f>IF(ISERROR(VLOOKUP($T544,'Funding 5.4'!$A:$BP,3,FALSE)),"",(VLOOKUP($T544,'Funding 5.4'!$A:$BP,3,FALSE)))</f>
        <v>FD001003001002000000000000000000000000</v>
      </c>
      <c r="S544" s="16" t="str">
        <f>IF(ISERROR(VLOOKUP($T544,'Funding 5.4'!$A:$BP,35,FALSE)),"",(VLOOKUP($T544,'Funding 5.4'!$A:$BP,35,FALSE)))</f>
        <v>5692f970-c29c-4044-80d7-1bcdbdd34348</v>
      </c>
      <c r="T544" s="16" t="s">
        <v>1087</v>
      </c>
      <c r="U544" s="16" t="str">
        <f>IF(F544="gains/losses",IF(ISERROR(VLOOKUP(W544,'item gains&amp;losses'!A:EV,3,FALSE)),"",VLOOKUP(W544,'item gains&amp;losses'!A:EV,3,FALSE)),IF(F544="I",IF(ISERROR(VLOOKUP(W544,'item rev'!A:EV,3,FALSE)),"",VLOOKUP(W544,'item rev'!A:EV,3,FALSE)),IF(F544="e",IF(ISERROR(VLOOKUP(W544,'item exp'!A:BQ,3,FALSE)),"",VLOOKUP(W544,'item exp'!A:BQ,3,FALSE)))))</f>
        <v>IE003003021000000000000000000000000000</v>
      </c>
      <c r="V544" s="16" t="str">
        <f>IF($F544="gains/losses",IF(ISERROR(VLOOKUP($W544,'item gains&amp;losses'!$A:$EV,35,FALSE)),"",VLOOKUP($W544,'item gains&amp;losses'!$A:$EV,35,FALSE)),IF($F544="I",IF(ISERROR(VLOOKUP($W544,'item rev'!$A:$EV,34,FALSE)),"",VLOOKUP($W544,'item rev'!$A:$EV,34,FALSE)),IF($F544="e",IF(ISERROR(VLOOKUP($W544,'item exp'!$A:$BQ,35,FALSE)),"",VLOOKUP($W544,'item exp'!$A:$BQ,35,FALSE)))))</f>
        <v>1e596d77-1a4a-4b98-96c6-7aff594b35dc</v>
      </c>
      <c r="W544" s="16" t="str">
        <f>VLOOKUP(E544,'items list'!B:D,3,FALSE)</f>
        <v>Expenditure: Contracted Services - Contractors: Grading of Sport Fields</v>
      </c>
      <c r="X544" s="16" t="str">
        <f>IF(ISERROR(VLOOKUP($Z544,'reg ind'!$A:$AI,3,FALSE)),"",(VLOOKUP($Z544,'reg ind'!$A:$AI,3,FALSE)))</f>
        <v>RX002003001002003003006001000000000000</v>
      </c>
      <c r="Y544" s="16" t="str">
        <f>IF(ISERROR(VLOOKUP($Z544,'reg ind'!$A:$AI,35,FALSE)),"",(VLOOKUP($Z544,'reg ind'!$A:$AI,35,FALSE)))</f>
        <v>f2564b3b-f64a-4df4-9e78-f1a994736e35</v>
      </c>
      <c r="Z544" s="16" t="s">
        <v>4358</v>
      </c>
      <c r="AA544" s="16" t="str">
        <f>IF(ISERROR(VLOOKUP($AC544,costing!$A:$BP,3,FALSE)),"",(VLOOKUP($AC544,costing!$A:$BP,3,FALSE)))</f>
        <v>CO002004000000000000000000000000000000</v>
      </c>
      <c r="AB544" s="16" t="str">
        <f>IF(ISERROR(VLOOKUP($AC544,costing!$A:$BP,35,FALSE)),"",(VLOOKUP($AC544,costing!$A:$BP,35,FALSE)))</f>
        <v>47c7ba65-c270-4a7f-91ba-3842eb629ddf</v>
      </c>
      <c r="AC544" s="16" t="s">
        <v>4368</v>
      </c>
    </row>
    <row r="545" spans="1:29" x14ac:dyDescent="0.2">
      <c r="A545" s="184"/>
      <c r="B545" s="184">
        <v>11</v>
      </c>
      <c r="C545" s="184">
        <v>10</v>
      </c>
      <c r="D545" s="184">
        <f t="shared" si="26"/>
        <v>5024</v>
      </c>
      <c r="E545" s="184">
        <v>1176</v>
      </c>
      <c r="F545" s="184" t="s">
        <v>662</v>
      </c>
      <c r="G545" s="16" t="s">
        <v>15</v>
      </c>
      <c r="H545" s="16" t="s">
        <v>26</v>
      </c>
      <c r="I545" s="16" t="s">
        <v>29</v>
      </c>
      <c r="J545" s="16" t="s">
        <v>35</v>
      </c>
      <c r="K545" s="16"/>
      <c r="L545" s="16"/>
      <c r="M545" s="16"/>
      <c r="N545" s="16" t="str">
        <f>IF(ISERROR(VLOOKUP($P545,#REF!,4,FALSE)),"",(VLOOKUP($P545,#REF!,4,FALSE)))</f>
        <v/>
      </c>
      <c r="O545" s="16" t="str">
        <f>IF(ISERROR(VLOOKUP($P545,#REF!,34,FALSE)),"",(VLOOKUP($P545,#REF!,34,FALSE)))</f>
        <v/>
      </c>
      <c r="P545" s="16" t="s">
        <v>909</v>
      </c>
      <c r="Q545" s="16" t="e">
        <f>VLOOKUP(C545,'functional class'!B:E,3,FALSE)</f>
        <v>#N/A</v>
      </c>
      <c r="R545" s="16" t="str">
        <f>IF(ISERROR(VLOOKUP($T545,'Funding 5.4'!$A:$BP,3,FALSE)),"",(VLOOKUP($T545,'Funding 5.4'!$A:$BP,3,FALSE)))</f>
        <v>FD001003001002000000000000000000000000</v>
      </c>
      <c r="S545" s="16" t="str">
        <f>IF(ISERROR(VLOOKUP($T545,'Funding 5.4'!$A:$BP,35,FALSE)),"",(VLOOKUP($T545,'Funding 5.4'!$A:$BP,35,FALSE)))</f>
        <v>5692f970-c29c-4044-80d7-1bcdbdd34348</v>
      </c>
      <c r="T545" s="16" t="s">
        <v>1087</v>
      </c>
      <c r="U545" s="16" t="str">
        <f>IF(F545="gains/losses",IF(ISERROR(VLOOKUP(W545,'item gains&amp;losses'!A:EV,3,FALSE)),"",VLOOKUP(W545,'item gains&amp;losses'!A:EV,3,FALSE)),IF(F545="I",IF(ISERROR(VLOOKUP(W545,'item rev'!A:EV,3,FALSE)),"",VLOOKUP(W545,'item rev'!A:EV,3,FALSE)),IF(F545="e",IF(ISERROR(VLOOKUP(W545,'item exp'!A:BQ,3,FALSE)),"",VLOOKUP(W545,'item exp'!A:BQ,3,FALSE)))))</f>
        <v>IE003003022000000000000000000000000000</v>
      </c>
      <c r="V545" s="16" t="str">
        <f>IF($F545="gains/losses",IF(ISERROR(VLOOKUP($W545,'item gains&amp;losses'!$A:$EV,35,FALSE)),"",VLOOKUP($W545,'item gains&amp;losses'!$A:$EV,35,FALSE)),IF($F545="I",IF(ISERROR(VLOOKUP($W545,'item rev'!$A:$EV,34,FALSE)),"",VLOOKUP($W545,'item rev'!$A:$EV,34,FALSE)),IF($F545="e",IF(ISERROR(VLOOKUP($W545,'item exp'!$A:$BQ,35,FALSE)),"",VLOOKUP($W545,'item exp'!$A:$BQ,35,FALSE)))))</f>
        <v>ed557dd9-05be-42ec-9aee-6c23c85f880b</v>
      </c>
      <c r="W545" s="16" t="str">
        <f>VLOOKUP(E545,'items list'!B:D,3,FALSE)</f>
        <v>Expenditure: Contracted Services - Contractors: Haulage</v>
      </c>
      <c r="X545" s="16" t="str">
        <f>IF(ISERROR(VLOOKUP($Z545,'reg ind'!$A:$AI,3,FALSE)),"",(VLOOKUP($Z545,'reg ind'!$A:$AI,3,FALSE)))</f>
        <v>RX002003001002003003006001000000000000</v>
      </c>
      <c r="Y545" s="16" t="str">
        <f>IF(ISERROR(VLOOKUP($Z545,'reg ind'!$A:$AI,35,FALSE)),"",(VLOOKUP($Z545,'reg ind'!$A:$AI,35,FALSE)))</f>
        <v>f2564b3b-f64a-4df4-9e78-f1a994736e35</v>
      </c>
      <c r="Z545" s="16" t="s">
        <v>4358</v>
      </c>
      <c r="AA545" s="16" t="str">
        <f>IF(ISERROR(VLOOKUP($AC545,costing!$A:$BP,3,FALSE)),"",(VLOOKUP($AC545,costing!$A:$BP,3,FALSE)))</f>
        <v>CO002004000000000000000000000000000000</v>
      </c>
      <c r="AB545" s="16" t="str">
        <f>IF(ISERROR(VLOOKUP($AC545,costing!$A:$BP,35,FALSE)),"",(VLOOKUP($AC545,costing!$A:$BP,35,FALSE)))</f>
        <v>47c7ba65-c270-4a7f-91ba-3842eb629ddf</v>
      </c>
      <c r="AC545" s="16" t="s">
        <v>4368</v>
      </c>
    </row>
    <row r="546" spans="1:29" x14ac:dyDescent="0.2">
      <c r="A546" s="184"/>
      <c r="B546" s="184">
        <v>11</v>
      </c>
      <c r="C546" s="184">
        <v>10</v>
      </c>
      <c r="D546" s="184">
        <f t="shared" si="26"/>
        <v>5024</v>
      </c>
      <c r="E546" s="184">
        <v>1177</v>
      </c>
      <c r="F546" s="184" t="s">
        <v>662</v>
      </c>
      <c r="G546" s="16" t="s">
        <v>15</v>
      </c>
      <c r="H546" s="16" t="s">
        <v>26</v>
      </c>
      <c r="I546" s="16" t="s">
        <v>29</v>
      </c>
      <c r="J546" s="16" t="s">
        <v>35</v>
      </c>
      <c r="K546" s="16"/>
      <c r="L546" s="16"/>
      <c r="M546" s="16"/>
      <c r="N546" s="16" t="str">
        <f>IF(ISERROR(VLOOKUP($P546,#REF!,4,FALSE)),"",(VLOOKUP($P546,#REF!,4,FALSE)))</f>
        <v/>
      </c>
      <c r="O546" s="16" t="str">
        <f>IF(ISERROR(VLOOKUP($P546,#REF!,34,FALSE)),"",(VLOOKUP($P546,#REF!,34,FALSE)))</f>
        <v/>
      </c>
      <c r="P546" s="16" t="s">
        <v>909</v>
      </c>
      <c r="Q546" s="16" t="e">
        <f>VLOOKUP(C546,'functional class'!B:E,3,FALSE)</f>
        <v>#N/A</v>
      </c>
      <c r="R546" s="16" t="str">
        <f>IF(ISERROR(VLOOKUP($T546,'Funding 5.4'!$A:$BP,3,FALSE)),"",(VLOOKUP($T546,'Funding 5.4'!$A:$BP,3,FALSE)))</f>
        <v>FD001003001002000000000000000000000000</v>
      </c>
      <c r="S546" s="16" t="str">
        <f>IF(ISERROR(VLOOKUP($T546,'Funding 5.4'!$A:$BP,35,FALSE)),"",(VLOOKUP($T546,'Funding 5.4'!$A:$BP,35,FALSE)))</f>
        <v>5692f970-c29c-4044-80d7-1bcdbdd34348</v>
      </c>
      <c r="T546" s="16" t="s">
        <v>1087</v>
      </c>
      <c r="U546" s="16" t="str">
        <f>IF(F546="gains/losses",IF(ISERROR(VLOOKUP(W546,'item gains&amp;losses'!A:EV,3,FALSE)),"",VLOOKUP(W546,'item gains&amp;losses'!A:EV,3,FALSE)),IF(F546="I",IF(ISERROR(VLOOKUP(W546,'item rev'!A:EV,3,FALSE)),"",VLOOKUP(W546,'item rev'!A:EV,3,FALSE)),IF(F546="e",IF(ISERROR(VLOOKUP(W546,'item exp'!A:BQ,3,FALSE)),"",VLOOKUP(W546,'item exp'!A:BQ,3,FALSE)))))</f>
        <v>IE003003023000000000000000000000000000</v>
      </c>
      <c r="V546" s="16" t="str">
        <f>IF($F546="gains/losses",IF(ISERROR(VLOOKUP($W546,'item gains&amp;losses'!$A:$EV,35,FALSE)),"",VLOOKUP($W546,'item gains&amp;losses'!$A:$EV,35,FALSE)),IF($F546="I",IF(ISERROR(VLOOKUP($W546,'item rev'!$A:$EV,34,FALSE)),"",VLOOKUP($W546,'item rev'!$A:$EV,34,FALSE)),IF($F546="e",IF(ISERROR(VLOOKUP($W546,'item exp'!$A:$BQ,35,FALSE)),"",VLOOKUP($W546,'item exp'!$A:$BQ,35,FALSE)))))</f>
        <v>df2c8ec8-3a1e-44c7-baa1-c9e96296e489</v>
      </c>
      <c r="W546" s="16" t="str">
        <f>VLOOKUP(E546,'items list'!B:D,3,FALSE)</f>
        <v>Expenditure: Contracted Services - Contractors: Interior Decorator</v>
      </c>
      <c r="X546" s="16" t="str">
        <f>IF(ISERROR(VLOOKUP($Z546,'reg ind'!$A:$AI,3,FALSE)),"",(VLOOKUP($Z546,'reg ind'!$A:$AI,3,FALSE)))</f>
        <v>RX002003001002003003006001000000000000</v>
      </c>
      <c r="Y546" s="16" t="str">
        <f>IF(ISERROR(VLOOKUP($Z546,'reg ind'!$A:$AI,35,FALSE)),"",(VLOOKUP($Z546,'reg ind'!$A:$AI,35,FALSE)))</f>
        <v>f2564b3b-f64a-4df4-9e78-f1a994736e35</v>
      </c>
      <c r="Z546" s="16" t="s">
        <v>4358</v>
      </c>
      <c r="AA546" s="16" t="str">
        <f>IF(ISERROR(VLOOKUP($AC546,costing!$A:$BP,3,FALSE)),"",(VLOOKUP($AC546,costing!$A:$BP,3,FALSE)))</f>
        <v>CO002004000000000000000000000000000000</v>
      </c>
      <c r="AB546" s="16" t="str">
        <f>IF(ISERROR(VLOOKUP($AC546,costing!$A:$BP,35,FALSE)),"",(VLOOKUP($AC546,costing!$A:$BP,35,FALSE)))</f>
        <v>47c7ba65-c270-4a7f-91ba-3842eb629ddf</v>
      </c>
      <c r="AC546" s="16" t="s">
        <v>4368</v>
      </c>
    </row>
    <row r="547" spans="1:29" x14ac:dyDescent="0.2">
      <c r="A547" s="184"/>
      <c r="B547" s="184">
        <v>11</v>
      </c>
      <c r="C547" s="184">
        <v>10</v>
      </c>
      <c r="D547" s="184">
        <f t="shared" si="26"/>
        <v>5024</v>
      </c>
      <c r="E547" s="184">
        <v>1178</v>
      </c>
      <c r="F547" s="184" t="s">
        <v>662</v>
      </c>
      <c r="G547" s="16" t="s">
        <v>15</v>
      </c>
      <c r="H547" s="16" t="s">
        <v>26</v>
      </c>
      <c r="I547" s="16" t="s">
        <v>29</v>
      </c>
      <c r="J547" s="16" t="s">
        <v>35</v>
      </c>
      <c r="K547" s="16"/>
      <c r="L547" s="16"/>
      <c r="M547" s="16"/>
      <c r="N547" s="16" t="str">
        <f>IF(ISERROR(VLOOKUP($P547,#REF!,4,FALSE)),"",(VLOOKUP($P547,#REF!,4,FALSE)))</f>
        <v/>
      </c>
      <c r="O547" s="16" t="str">
        <f>IF(ISERROR(VLOOKUP($P547,#REF!,34,FALSE)),"",(VLOOKUP($P547,#REF!,34,FALSE)))</f>
        <v/>
      </c>
      <c r="P547" s="16" t="s">
        <v>909</v>
      </c>
      <c r="Q547" s="16" t="e">
        <f>VLOOKUP(C547,'functional class'!B:E,3,FALSE)</f>
        <v>#N/A</v>
      </c>
      <c r="R547" s="16" t="str">
        <f>IF(ISERROR(VLOOKUP($T547,'Funding 5.4'!$A:$BP,3,FALSE)),"",(VLOOKUP($T547,'Funding 5.4'!$A:$BP,3,FALSE)))</f>
        <v>FD001003001002000000000000000000000000</v>
      </c>
      <c r="S547" s="16" t="str">
        <f>IF(ISERROR(VLOOKUP($T547,'Funding 5.4'!$A:$BP,35,FALSE)),"",(VLOOKUP($T547,'Funding 5.4'!$A:$BP,35,FALSE)))</f>
        <v>5692f970-c29c-4044-80d7-1bcdbdd34348</v>
      </c>
      <c r="T547" s="16" t="s">
        <v>1087</v>
      </c>
      <c r="U547" s="16" t="str">
        <f>IF(F547="gains/losses",IF(ISERROR(VLOOKUP(W547,'item gains&amp;losses'!A:EV,3,FALSE)),"",VLOOKUP(W547,'item gains&amp;losses'!A:EV,3,FALSE)),IF(F547="I",IF(ISERROR(VLOOKUP(W547,'item rev'!A:EV,3,FALSE)),"",VLOOKUP(W547,'item rev'!A:EV,3,FALSE)),IF(F547="e",IF(ISERROR(VLOOKUP(W547,'item exp'!A:BQ,3,FALSE)),"",VLOOKUP(W547,'item exp'!A:BQ,3,FALSE)))))</f>
        <v>IE003003024000000000000000000000000000</v>
      </c>
      <c r="V547" s="16" t="str">
        <f>IF($F547="gains/losses",IF(ISERROR(VLOOKUP($W547,'item gains&amp;losses'!$A:$EV,35,FALSE)),"",VLOOKUP($W547,'item gains&amp;losses'!$A:$EV,35,FALSE)),IF($F547="I",IF(ISERROR(VLOOKUP($W547,'item rev'!$A:$EV,34,FALSE)),"",VLOOKUP($W547,'item rev'!$A:$EV,34,FALSE)),IF($F547="e",IF(ISERROR(VLOOKUP($W547,'item exp'!$A:$BQ,35,FALSE)),"",VLOOKUP($W547,'item exp'!$A:$BQ,35,FALSE)))))</f>
        <v>35020510-364c-4e33-b08e-e836f8266ad4</v>
      </c>
      <c r="W547" s="16" t="str">
        <f>VLOOKUP(E547,'items list'!B:D,3,FALSE)</f>
        <v>Expenditure: Contracted Services - Contractors: Inspection Fees</v>
      </c>
      <c r="X547" s="16" t="str">
        <f>IF(ISERROR(VLOOKUP($Z547,'reg ind'!$A:$AI,3,FALSE)),"",(VLOOKUP($Z547,'reg ind'!$A:$AI,3,FALSE)))</f>
        <v>RX002003001002003003006001000000000000</v>
      </c>
      <c r="Y547" s="16" t="str">
        <f>IF(ISERROR(VLOOKUP($Z547,'reg ind'!$A:$AI,35,FALSE)),"",(VLOOKUP($Z547,'reg ind'!$A:$AI,35,FALSE)))</f>
        <v>f2564b3b-f64a-4df4-9e78-f1a994736e35</v>
      </c>
      <c r="Z547" s="16" t="s">
        <v>4358</v>
      </c>
      <c r="AA547" s="16" t="str">
        <f>IF(ISERROR(VLOOKUP($AC547,costing!$A:$BP,3,FALSE)),"",(VLOOKUP($AC547,costing!$A:$BP,3,FALSE)))</f>
        <v>CO002004000000000000000000000000000000</v>
      </c>
      <c r="AB547" s="16" t="str">
        <f>IF(ISERROR(VLOOKUP($AC547,costing!$A:$BP,35,FALSE)),"",(VLOOKUP($AC547,costing!$A:$BP,35,FALSE)))</f>
        <v>47c7ba65-c270-4a7f-91ba-3842eb629ddf</v>
      </c>
      <c r="AC547" s="16" t="s">
        <v>4368</v>
      </c>
    </row>
    <row r="548" spans="1:29" x14ac:dyDescent="0.2">
      <c r="A548" s="184"/>
      <c r="B548" s="184">
        <v>11</v>
      </c>
      <c r="C548" s="184">
        <v>10</v>
      </c>
      <c r="D548" s="184">
        <f t="shared" ref="D548:D577" si="27">D539+1</f>
        <v>5024</v>
      </c>
      <c r="E548" s="184">
        <v>1179</v>
      </c>
      <c r="F548" s="184" t="s">
        <v>662</v>
      </c>
      <c r="G548" s="16" t="s">
        <v>15</v>
      </c>
      <c r="H548" s="16" t="s">
        <v>26</v>
      </c>
      <c r="I548" s="16" t="s">
        <v>29</v>
      </c>
      <c r="J548" s="16" t="s">
        <v>35</v>
      </c>
      <c r="K548" s="16"/>
      <c r="L548" s="16"/>
      <c r="M548" s="16"/>
      <c r="N548" s="16" t="str">
        <f>IF(ISERROR(VLOOKUP($P548,#REF!,4,FALSE)),"",(VLOOKUP($P548,#REF!,4,FALSE)))</f>
        <v/>
      </c>
      <c r="O548" s="16" t="str">
        <f>IF(ISERROR(VLOOKUP($P548,#REF!,34,FALSE)),"",(VLOOKUP($P548,#REF!,34,FALSE)))</f>
        <v/>
      </c>
      <c r="P548" s="16" t="s">
        <v>909</v>
      </c>
      <c r="Q548" s="16" t="e">
        <f>VLOOKUP(C548,'functional class'!B:E,3,FALSE)</f>
        <v>#N/A</v>
      </c>
      <c r="R548" s="16" t="str">
        <f>IF(ISERROR(VLOOKUP($T548,'Funding 5.4'!$A:$BP,3,FALSE)),"",(VLOOKUP($T548,'Funding 5.4'!$A:$BP,3,FALSE)))</f>
        <v>FD001003001002000000000000000000000000</v>
      </c>
      <c r="S548" s="16" t="str">
        <f>IF(ISERROR(VLOOKUP($T548,'Funding 5.4'!$A:$BP,35,FALSE)),"",(VLOOKUP($T548,'Funding 5.4'!$A:$BP,35,FALSE)))</f>
        <v>5692f970-c29c-4044-80d7-1bcdbdd34348</v>
      </c>
      <c r="T548" s="16" t="s">
        <v>1087</v>
      </c>
      <c r="U548" s="16" t="str">
        <f>IF(F548="gains/losses",IF(ISERROR(VLOOKUP(W548,'item gains&amp;losses'!A:EV,3,FALSE)),"",VLOOKUP(W548,'item gains&amp;losses'!A:EV,3,FALSE)),IF(F548="I",IF(ISERROR(VLOOKUP(W548,'item rev'!A:EV,3,FALSE)),"",VLOOKUP(W548,'item rev'!A:EV,3,FALSE)),IF(F548="e",IF(ISERROR(VLOOKUP(W548,'item exp'!A:BQ,3,FALSE)),"",VLOOKUP(W548,'item exp'!A:BQ,3,FALSE)))))</f>
        <v>IE003003025000000000000000000000000000</v>
      </c>
      <c r="V548" s="16" t="str">
        <f>IF($F548="gains/losses",IF(ISERROR(VLOOKUP($W548,'item gains&amp;losses'!$A:$EV,35,FALSE)),"",VLOOKUP($W548,'item gains&amp;losses'!$A:$EV,35,FALSE)),IF($F548="I",IF(ISERROR(VLOOKUP($W548,'item rev'!$A:$EV,34,FALSE)),"",VLOOKUP($W548,'item rev'!$A:$EV,34,FALSE)),IF($F548="e",IF(ISERROR(VLOOKUP($W548,'item exp'!$A:$BQ,35,FALSE)),"",VLOOKUP($W548,'item exp'!$A:$BQ,35,FALSE)))))</f>
        <v>164e4e65-7b56-4201-bd41-620fbdc099ea</v>
      </c>
      <c r="W548" s="16" t="str">
        <f>VLOOKUP(E548,'items list'!B:D,3,FALSE)</f>
        <v>Expenditure: Contracted Services - Contractors: Maintenance of Buildings and Facilities</v>
      </c>
      <c r="X548" s="16" t="str">
        <f>IF(ISERROR(VLOOKUP($Z548,'reg ind'!$A:$AI,3,FALSE)),"",(VLOOKUP($Z548,'reg ind'!$A:$AI,3,FALSE)))</f>
        <v>RX002003001002003003006001000000000000</v>
      </c>
      <c r="Y548" s="16" t="str">
        <f>IF(ISERROR(VLOOKUP($Z548,'reg ind'!$A:$AI,35,FALSE)),"",(VLOOKUP($Z548,'reg ind'!$A:$AI,35,FALSE)))</f>
        <v>f2564b3b-f64a-4df4-9e78-f1a994736e35</v>
      </c>
      <c r="Z548" s="16" t="s">
        <v>4358</v>
      </c>
      <c r="AA548" s="16" t="str">
        <f>IF(ISERROR(VLOOKUP($AC548,costing!$A:$BP,3,FALSE)),"",(VLOOKUP($AC548,costing!$A:$BP,3,FALSE)))</f>
        <v>CO002004000000000000000000000000000000</v>
      </c>
      <c r="AB548" s="16" t="str">
        <f>IF(ISERROR(VLOOKUP($AC548,costing!$A:$BP,35,FALSE)),"",(VLOOKUP($AC548,costing!$A:$BP,35,FALSE)))</f>
        <v>47c7ba65-c270-4a7f-91ba-3842eb629ddf</v>
      </c>
      <c r="AC548" s="16" t="s">
        <v>4368</v>
      </c>
    </row>
    <row r="549" spans="1:29" x14ac:dyDescent="0.2">
      <c r="A549" s="184"/>
      <c r="B549" s="184">
        <v>11</v>
      </c>
      <c r="C549" s="184">
        <v>10</v>
      </c>
      <c r="D549" s="184">
        <f t="shared" si="27"/>
        <v>5025</v>
      </c>
      <c r="E549" s="184">
        <v>1180</v>
      </c>
      <c r="F549" s="184" t="s">
        <v>662</v>
      </c>
      <c r="G549" s="16" t="s">
        <v>15</v>
      </c>
      <c r="H549" s="16" t="s">
        <v>26</v>
      </c>
      <c r="I549" s="16" t="s">
        <v>29</v>
      </c>
      <c r="J549" s="16" t="s">
        <v>35</v>
      </c>
      <c r="K549" s="16"/>
      <c r="L549" s="16"/>
      <c r="M549" s="16"/>
      <c r="N549" s="16" t="str">
        <f>IF(ISERROR(VLOOKUP($P549,#REF!,4,FALSE)),"",(VLOOKUP($P549,#REF!,4,FALSE)))</f>
        <v/>
      </c>
      <c r="O549" s="16" t="str">
        <f>IF(ISERROR(VLOOKUP($P549,#REF!,34,FALSE)),"",(VLOOKUP($P549,#REF!,34,FALSE)))</f>
        <v/>
      </c>
      <c r="P549" s="16" t="s">
        <v>909</v>
      </c>
      <c r="Q549" s="16" t="e">
        <f>VLOOKUP(C549,'functional class'!B:E,3,FALSE)</f>
        <v>#N/A</v>
      </c>
      <c r="R549" s="16" t="str">
        <f>IF(ISERROR(VLOOKUP($T549,'Funding 5.4'!$A:$BP,3,FALSE)),"",(VLOOKUP($T549,'Funding 5.4'!$A:$BP,3,FALSE)))</f>
        <v>FD001003001002000000000000000000000000</v>
      </c>
      <c r="S549" s="16" t="str">
        <f>IF(ISERROR(VLOOKUP($T549,'Funding 5.4'!$A:$BP,35,FALSE)),"",(VLOOKUP($T549,'Funding 5.4'!$A:$BP,35,FALSE)))</f>
        <v>5692f970-c29c-4044-80d7-1bcdbdd34348</v>
      </c>
      <c r="T549" s="16" t="s">
        <v>1087</v>
      </c>
      <c r="U549" s="16" t="str">
        <f>IF(F549="gains/losses",IF(ISERROR(VLOOKUP(W549,'item gains&amp;losses'!A:EV,3,FALSE)),"",VLOOKUP(W549,'item gains&amp;losses'!A:EV,3,FALSE)),IF(F549="I",IF(ISERROR(VLOOKUP(W549,'item rev'!A:EV,3,FALSE)),"",VLOOKUP(W549,'item rev'!A:EV,3,FALSE)),IF(F549="e",IF(ISERROR(VLOOKUP(W549,'item exp'!A:BQ,3,FALSE)),"",VLOOKUP(W549,'item exp'!A:BQ,3,FALSE)))))</f>
        <v>IE003003026000000000000000000000000000</v>
      </c>
      <c r="V549" s="16" t="str">
        <f>IF($F549="gains/losses",IF(ISERROR(VLOOKUP($W549,'item gains&amp;losses'!$A:$EV,35,FALSE)),"",VLOOKUP($W549,'item gains&amp;losses'!$A:$EV,35,FALSE)),IF($F549="I",IF(ISERROR(VLOOKUP($W549,'item rev'!$A:$EV,34,FALSE)),"",VLOOKUP($W549,'item rev'!$A:$EV,34,FALSE)),IF($F549="e",IF(ISERROR(VLOOKUP($W549,'item exp'!$A:$BQ,35,FALSE)),"",VLOOKUP($W549,'item exp'!$A:$BQ,35,FALSE)))))</f>
        <v>2032e879-efa1-470a-8d86-cce9f493c275</v>
      </c>
      <c r="W549" s="16" t="str">
        <f>VLOOKUP(E549,'items list'!B:D,3,FALSE)</f>
        <v>Expenditure: Contracted Services - Contractors: Maintenance of Equipment</v>
      </c>
      <c r="X549" s="16" t="str">
        <f>IF(ISERROR(VLOOKUP($Z549,'reg ind'!$A:$AI,3,FALSE)),"",(VLOOKUP($Z549,'reg ind'!$A:$AI,3,FALSE)))</f>
        <v>RX002003001002003003006001000000000000</v>
      </c>
      <c r="Y549" s="16" t="str">
        <f>IF(ISERROR(VLOOKUP($Z549,'reg ind'!$A:$AI,35,FALSE)),"",(VLOOKUP($Z549,'reg ind'!$A:$AI,35,FALSE)))</f>
        <v>f2564b3b-f64a-4df4-9e78-f1a994736e35</v>
      </c>
      <c r="Z549" s="16" t="s">
        <v>4358</v>
      </c>
      <c r="AA549" s="16" t="str">
        <f>IF(ISERROR(VLOOKUP($AC549,costing!$A:$BP,3,FALSE)),"",(VLOOKUP($AC549,costing!$A:$BP,3,FALSE)))</f>
        <v>CO002004000000000000000000000000000000</v>
      </c>
      <c r="AB549" s="16" t="str">
        <f>IF(ISERROR(VLOOKUP($AC549,costing!$A:$BP,35,FALSE)),"",(VLOOKUP($AC549,costing!$A:$BP,35,FALSE)))</f>
        <v>47c7ba65-c270-4a7f-91ba-3842eb629ddf</v>
      </c>
      <c r="AC549" s="16" t="s">
        <v>4368</v>
      </c>
    </row>
    <row r="550" spans="1:29" x14ac:dyDescent="0.2">
      <c r="A550" s="184"/>
      <c r="B550" s="184">
        <v>11</v>
      </c>
      <c r="C550" s="184">
        <v>10</v>
      </c>
      <c r="D550" s="184">
        <f t="shared" si="27"/>
        <v>5025</v>
      </c>
      <c r="E550" s="184">
        <v>1181</v>
      </c>
      <c r="F550" s="184" t="s">
        <v>662</v>
      </c>
      <c r="G550" s="16" t="s">
        <v>15</v>
      </c>
      <c r="H550" s="16" t="s">
        <v>26</v>
      </c>
      <c r="I550" s="16" t="s">
        <v>29</v>
      </c>
      <c r="J550" s="16" t="s">
        <v>35</v>
      </c>
      <c r="K550" s="16"/>
      <c r="L550" s="16"/>
      <c r="M550" s="16"/>
      <c r="N550" s="16" t="str">
        <f>IF(ISERROR(VLOOKUP($P550,#REF!,4,FALSE)),"",(VLOOKUP($P550,#REF!,4,FALSE)))</f>
        <v/>
      </c>
      <c r="O550" s="16" t="str">
        <f>IF(ISERROR(VLOOKUP($P550,#REF!,34,FALSE)),"",(VLOOKUP($P550,#REF!,34,FALSE)))</f>
        <v/>
      </c>
      <c r="P550" s="16" t="s">
        <v>909</v>
      </c>
      <c r="Q550" s="16" t="e">
        <f>VLOOKUP(C550,'functional class'!B:E,3,FALSE)</f>
        <v>#N/A</v>
      </c>
      <c r="R550" s="16" t="str">
        <f>IF(ISERROR(VLOOKUP($T550,'Funding 5.4'!$A:$BP,3,FALSE)),"",(VLOOKUP($T550,'Funding 5.4'!$A:$BP,3,FALSE)))</f>
        <v>FD001003001002000000000000000000000000</v>
      </c>
      <c r="S550" s="16" t="str">
        <f>IF(ISERROR(VLOOKUP($T550,'Funding 5.4'!$A:$BP,35,FALSE)),"",(VLOOKUP($T550,'Funding 5.4'!$A:$BP,35,FALSE)))</f>
        <v>5692f970-c29c-4044-80d7-1bcdbdd34348</v>
      </c>
      <c r="T550" s="16" t="s">
        <v>1087</v>
      </c>
      <c r="U550" s="16" t="str">
        <f>IF(F550="gains/losses",IF(ISERROR(VLOOKUP(W550,'item gains&amp;losses'!A:EV,3,FALSE)),"",VLOOKUP(W550,'item gains&amp;losses'!A:EV,3,FALSE)),IF(F550="I",IF(ISERROR(VLOOKUP(W550,'item rev'!A:EV,3,FALSE)),"",VLOOKUP(W550,'item rev'!A:EV,3,FALSE)),IF(F550="e",IF(ISERROR(VLOOKUP(W550,'item exp'!A:BQ,3,FALSE)),"",VLOOKUP(W550,'item exp'!A:BQ,3,FALSE)))))</f>
        <v>IE003003027000000000000000000000000000</v>
      </c>
      <c r="V550" s="16" t="str">
        <f>IF($F550="gains/losses",IF(ISERROR(VLOOKUP($W550,'item gains&amp;losses'!$A:$EV,35,FALSE)),"",VLOOKUP($W550,'item gains&amp;losses'!$A:$EV,35,FALSE)),IF($F550="I",IF(ISERROR(VLOOKUP($W550,'item rev'!$A:$EV,34,FALSE)),"",VLOOKUP($W550,'item rev'!$A:$EV,34,FALSE)),IF($F550="e",IF(ISERROR(VLOOKUP($W550,'item exp'!$A:$BQ,35,FALSE)),"",VLOOKUP($W550,'item exp'!$A:$BQ,35,FALSE)))))</f>
        <v>8af603f4-1efc-471f-8efb-a4081255c8ee</v>
      </c>
      <c r="W550" s="16" t="str">
        <f>VLOOKUP(E550,'items list'!B:D,3,FALSE)</f>
        <v>Expenditure: Contracted Services - Contractors: Maintenance of Unspecified Assets</v>
      </c>
      <c r="X550" s="16" t="str">
        <f>IF(ISERROR(VLOOKUP($Z550,'reg ind'!$A:$AI,3,FALSE)),"",(VLOOKUP($Z550,'reg ind'!$A:$AI,3,FALSE)))</f>
        <v>RX002003001002003003006001000000000000</v>
      </c>
      <c r="Y550" s="16" t="str">
        <f>IF(ISERROR(VLOOKUP($Z550,'reg ind'!$A:$AI,35,FALSE)),"",(VLOOKUP($Z550,'reg ind'!$A:$AI,35,FALSE)))</f>
        <v>f2564b3b-f64a-4df4-9e78-f1a994736e35</v>
      </c>
      <c r="Z550" s="16" t="s">
        <v>4358</v>
      </c>
      <c r="AA550" s="16" t="str">
        <f>IF(ISERROR(VLOOKUP($AC550,costing!$A:$BP,3,FALSE)),"",(VLOOKUP($AC550,costing!$A:$BP,3,FALSE)))</f>
        <v>CO002004000000000000000000000000000000</v>
      </c>
      <c r="AB550" s="16" t="str">
        <f>IF(ISERROR(VLOOKUP($AC550,costing!$A:$BP,35,FALSE)),"",(VLOOKUP($AC550,costing!$A:$BP,35,FALSE)))</f>
        <v>47c7ba65-c270-4a7f-91ba-3842eb629ddf</v>
      </c>
      <c r="AC550" s="16" t="s">
        <v>4368</v>
      </c>
    </row>
    <row r="551" spans="1:29" x14ac:dyDescent="0.2">
      <c r="A551" s="184"/>
      <c r="B551" s="184">
        <v>11</v>
      </c>
      <c r="C551" s="184">
        <v>10</v>
      </c>
      <c r="D551" s="184">
        <f t="shared" si="27"/>
        <v>5025</v>
      </c>
      <c r="E551" s="184">
        <v>1182</v>
      </c>
      <c r="F551" s="184" t="s">
        <v>662</v>
      </c>
      <c r="G551" s="16" t="s">
        <v>15</v>
      </c>
      <c r="H551" s="16" t="s">
        <v>26</v>
      </c>
      <c r="I551" s="16" t="s">
        <v>29</v>
      </c>
      <c r="J551" s="16" t="s">
        <v>35</v>
      </c>
      <c r="K551" s="16"/>
      <c r="L551" s="16"/>
      <c r="M551" s="16"/>
      <c r="N551" s="16" t="str">
        <f>IF(ISERROR(VLOOKUP($P551,#REF!,4,FALSE)),"",(VLOOKUP($P551,#REF!,4,FALSE)))</f>
        <v/>
      </c>
      <c r="O551" s="16" t="str">
        <f>IF(ISERROR(VLOOKUP($P551,#REF!,34,FALSE)),"",(VLOOKUP($P551,#REF!,34,FALSE)))</f>
        <v/>
      </c>
      <c r="P551" s="16" t="s">
        <v>909</v>
      </c>
      <c r="Q551" s="16" t="e">
        <f>VLOOKUP(C551,'functional class'!B:E,3,FALSE)</f>
        <v>#N/A</v>
      </c>
      <c r="R551" s="16" t="str">
        <f>IF(ISERROR(VLOOKUP($T551,'Funding 5.4'!$A:$BP,3,FALSE)),"",(VLOOKUP($T551,'Funding 5.4'!$A:$BP,3,FALSE)))</f>
        <v>FD001003001002000000000000000000000000</v>
      </c>
      <c r="S551" s="16" t="str">
        <f>IF(ISERROR(VLOOKUP($T551,'Funding 5.4'!$A:$BP,35,FALSE)),"",(VLOOKUP($T551,'Funding 5.4'!$A:$BP,35,FALSE)))</f>
        <v>5692f970-c29c-4044-80d7-1bcdbdd34348</v>
      </c>
      <c r="T551" s="16" t="s">
        <v>1087</v>
      </c>
      <c r="U551" s="16" t="str">
        <f>IF(F551="gains/losses",IF(ISERROR(VLOOKUP(W551,'item gains&amp;losses'!A:EV,3,FALSE)),"",VLOOKUP(W551,'item gains&amp;losses'!A:EV,3,FALSE)),IF(F551="I",IF(ISERROR(VLOOKUP(W551,'item rev'!A:EV,3,FALSE)),"",VLOOKUP(W551,'item rev'!A:EV,3,FALSE)),IF(F551="e",IF(ISERROR(VLOOKUP(W551,'item exp'!A:BQ,3,FALSE)),"",VLOOKUP(W551,'item exp'!A:BQ,3,FALSE)))))</f>
        <v>IE003003028000000000000000000000000000</v>
      </c>
      <c r="V551" s="16" t="str">
        <f>IF($F551="gains/losses",IF(ISERROR(VLOOKUP($W551,'item gains&amp;losses'!$A:$EV,35,FALSE)),"",VLOOKUP($W551,'item gains&amp;losses'!$A:$EV,35,FALSE)),IF($F551="I",IF(ISERROR(VLOOKUP($W551,'item rev'!$A:$EV,34,FALSE)),"",VLOOKUP($W551,'item rev'!$A:$EV,34,FALSE)),IF($F551="e",IF(ISERROR(VLOOKUP($W551,'item exp'!$A:$BQ,35,FALSE)),"",VLOOKUP($W551,'item exp'!$A:$BQ,35,FALSE)))))</f>
        <v>cb278477-870d-48a1-8757-0bef21b3294f</v>
      </c>
      <c r="W551" s="16" t="str">
        <f>VLOOKUP(E551,'items list'!B:D,3,FALSE)</f>
        <v>Expenditure: Contracted Services - Contractors: Management of Informal Settlements</v>
      </c>
      <c r="X551" s="16" t="str">
        <f>IF(ISERROR(VLOOKUP($Z551,'reg ind'!$A:$AI,3,FALSE)),"",(VLOOKUP($Z551,'reg ind'!$A:$AI,3,FALSE)))</f>
        <v>RX002003001002003003006001000000000000</v>
      </c>
      <c r="Y551" s="16" t="str">
        <f>IF(ISERROR(VLOOKUP($Z551,'reg ind'!$A:$AI,35,FALSE)),"",(VLOOKUP($Z551,'reg ind'!$A:$AI,35,FALSE)))</f>
        <v>f2564b3b-f64a-4df4-9e78-f1a994736e35</v>
      </c>
      <c r="Z551" s="16" t="s">
        <v>4358</v>
      </c>
      <c r="AA551" s="16" t="str">
        <f>IF(ISERROR(VLOOKUP($AC551,costing!$A:$BP,3,FALSE)),"",(VLOOKUP($AC551,costing!$A:$BP,3,FALSE)))</f>
        <v>CO002004000000000000000000000000000000</v>
      </c>
      <c r="AB551" s="16" t="str">
        <f>IF(ISERROR(VLOOKUP($AC551,costing!$A:$BP,35,FALSE)),"",(VLOOKUP($AC551,costing!$A:$BP,35,FALSE)))</f>
        <v>47c7ba65-c270-4a7f-91ba-3842eb629ddf</v>
      </c>
      <c r="AC551" s="16" t="s">
        <v>4368</v>
      </c>
    </row>
    <row r="552" spans="1:29" x14ac:dyDescent="0.2">
      <c r="A552" s="184"/>
      <c r="B552" s="184">
        <v>11</v>
      </c>
      <c r="C552" s="184">
        <v>10</v>
      </c>
      <c r="D552" s="184">
        <f t="shared" si="27"/>
        <v>5025</v>
      </c>
      <c r="E552" s="184">
        <v>1183</v>
      </c>
      <c r="F552" s="184" t="s">
        <v>662</v>
      </c>
      <c r="G552" s="16" t="s">
        <v>15</v>
      </c>
      <c r="H552" s="16" t="s">
        <v>26</v>
      </c>
      <c r="I552" s="16" t="s">
        <v>29</v>
      </c>
      <c r="J552" s="16" t="s">
        <v>35</v>
      </c>
      <c r="K552" s="16"/>
      <c r="L552" s="16"/>
      <c r="M552" s="16"/>
      <c r="N552" s="16" t="str">
        <f>IF(ISERROR(VLOOKUP($P552,#REF!,4,FALSE)),"",(VLOOKUP($P552,#REF!,4,FALSE)))</f>
        <v/>
      </c>
      <c r="O552" s="16" t="str">
        <f>IF(ISERROR(VLOOKUP($P552,#REF!,34,FALSE)),"",(VLOOKUP($P552,#REF!,34,FALSE)))</f>
        <v/>
      </c>
      <c r="P552" s="16" t="s">
        <v>909</v>
      </c>
      <c r="Q552" s="16" t="e">
        <f>VLOOKUP(C552,'functional class'!B:E,3,FALSE)</f>
        <v>#N/A</v>
      </c>
      <c r="R552" s="16" t="str">
        <f>IF(ISERROR(VLOOKUP($T552,'Funding 5.4'!$A:$BP,3,FALSE)),"",(VLOOKUP($T552,'Funding 5.4'!$A:$BP,3,FALSE)))</f>
        <v>FD001003001002000000000000000000000000</v>
      </c>
      <c r="S552" s="16" t="str">
        <f>IF(ISERROR(VLOOKUP($T552,'Funding 5.4'!$A:$BP,35,FALSE)),"",(VLOOKUP($T552,'Funding 5.4'!$A:$BP,35,FALSE)))</f>
        <v>5692f970-c29c-4044-80d7-1bcdbdd34348</v>
      </c>
      <c r="T552" s="16" t="s">
        <v>1087</v>
      </c>
      <c r="U552" s="16" t="str">
        <f>IF(F552="gains/losses",IF(ISERROR(VLOOKUP(W552,'item gains&amp;losses'!A:EV,3,FALSE)),"",VLOOKUP(W552,'item gains&amp;losses'!A:EV,3,FALSE)),IF(F552="I",IF(ISERROR(VLOOKUP(W552,'item rev'!A:EV,3,FALSE)),"",VLOOKUP(W552,'item rev'!A:EV,3,FALSE)),IF(F552="e",IF(ISERROR(VLOOKUP(W552,'item exp'!A:BQ,3,FALSE)),"",VLOOKUP(W552,'item exp'!A:BQ,3,FALSE)))))</f>
        <v>IE003003029000000000000000000000000000</v>
      </c>
      <c r="V552" s="16" t="str">
        <f>IF($F552="gains/losses",IF(ISERROR(VLOOKUP($W552,'item gains&amp;losses'!$A:$EV,35,FALSE)),"",VLOOKUP($W552,'item gains&amp;losses'!$A:$EV,35,FALSE)),IF($F552="I",IF(ISERROR(VLOOKUP($W552,'item rev'!$A:$EV,34,FALSE)),"",VLOOKUP($W552,'item rev'!$A:$EV,34,FALSE)),IF($F552="e",IF(ISERROR(VLOOKUP($W552,'item exp'!$A:$BQ,35,FALSE)),"",VLOOKUP($W552,'item exp'!$A:$BQ,35,FALSE)))))</f>
        <v>d78df303-bd40-43d6-b2e3-3e62f44d29c5</v>
      </c>
      <c r="W552" s="16" t="str">
        <f>VLOOKUP(E552,'items list'!B:D,3,FALSE)</f>
        <v>Expenditure: Contracted Services - Contractors: Medical Services</v>
      </c>
      <c r="X552" s="16" t="str">
        <f>IF(ISERROR(VLOOKUP($Z552,'reg ind'!$A:$AI,3,FALSE)),"",(VLOOKUP($Z552,'reg ind'!$A:$AI,3,FALSE)))</f>
        <v>RX002003001002003003006001000000000000</v>
      </c>
      <c r="Y552" s="16" t="str">
        <f>IF(ISERROR(VLOOKUP($Z552,'reg ind'!$A:$AI,35,FALSE)),"",(VLOOKUP($Z552,'reg ind'!$A:$AI,35,FALSE)))</f>
        <v>f2564b3b-f64a-4df4-9e78-f1a994736e35</v>
      </c>
      <c r="Z552" s="16" t="s">
        <v>4358</v>
      </c>
      <c r="AA552" s="16" t="str">
        <f>IF(ISERROR(VLOOKUP($AC552,costing!$A:$BP,3,FALSE)),"",(VLOOKUP($AC552,costing!$A:$BP,3,FALSE)))</f>
        <v>CO002004000000000000000000000000000000</v>
      </c>
      <c r="AB552" s="16" t="str">
        <f>IF(ISERROR(VLOOKUP($AC552,costing!$A:$BP,35,FALSE)),"",(VLOOKUP($AC552,costing!$A:$BP,35,FALSE)))</f>
        <v>47c7ba65-c270-4a7f-91ba-3842eb629ddf</v>
      </c>
      <c r="AC552" s="16" t="s">
        <v>4368</v>
      </c>
    </row>
    <row r="553" spans="1:29" x14ac:dyDescent="0.2">
      <c r="A553" s="184"/>
      <c r="B553" s="184">
        <v>11</v>
      </c>
      <c r="C553" s="184">
        <v>10</v>
      </c>
      <c r="D553" s="184">
        <f t="shared" si="27"/>
        <v>5025</v>
      </c>
      <c r="E553" s="184">
        <v>1184</v>
      </c>
      <c r="F553" s="184" t="s">
        <v>662</v>
      </c>
      <c r="G553" s="16" t="s">
        <v>15</v>
      </c>
      <c r="H553" s="16" t="s">
        <v>26</v>
      </c>
      <c r="I553" s="16" t="s">
        <v>29</v>
      </c>
      <c r="J553" s="16" t="s">
        <v>35</v>
      </c>
      <c r="K553" s="16"/>
      <c r="L553" s="16"/>
      <c r="M553" s="16"/>
      <c r="N553" s="16" t="str">
        <f>IF(ISERROR(VLOOKUP($P553,#REF!,4,FALSE)),"",(VLOOKUP($P553,#REF!,4,FALSE)))</f>
        <v/>
      </c>
      <c r="O553" s="16" t="str">
        <f>IF(ISERROR(VLOOKUP($P553,#REF!,34,FALSE)),"",(VLOOKUP($P553,#REF!,34,FALSE)))</f>
        <v/>
      </c>
      <c r="P553" s="16" t="s">
        <v>909</v>
      </c>
      <c r="Q553" s="16" t="e">
        <f>VLOOKUP(C553,'functional class'!B:E,3,FALSE)</f>
        <v>#N/A</v>
      </c>
      <c r="R553" s="16" t="str">
        <f>IF(ISERROR(VLOOKUP($T553,'Funding 5.4'!$A:$BP,3,FALSE)),"",(VLOOKUP($T553,'Funding 5.4'!$A:$BP,3,FALSE)))</f>
        <v>FD001003001002000000000000000000000000</v>
      </c>
      <c r="S553" s="16" t="str">
        <f>IF(ISERROR(VLOOKUP($T553,'Funding 5.4'!$A:$BP,35,FALSE)),"",(VLOOKUP($T553,'Funding 5.4'!$A:$BP,35,FALSE)))</f>
        <v>5692f970-c29c-4044-80d7-1bcdbdd34348</v>
      </c>
      <c r="T553" s="16" t="s">
        <v>1087</v>
      </c>
      <c r="U553" s="16" t="str">
        <f>IF(F553="gains/losses",IF(ISERROR(VLOOKUP(W553,'item gains&amp;losses'!A:EV,3,FALSE)),"",VLOOKUP(W553,'item gains&amp;losses'!A:EV,3,FALSE)),IF(F553="I",IF(ISERROR(VLOOKUP(W553,'item rev'!A:EV,3,FALSE)),"",VLOOKUP(W553,'item rev'!A:EV,3,FALSE)),IF(F553="e",IF(ISERROR(VLOOKUP(W553,'item exp'!A:BQ,3,FALSE)),"",VLOOKUP(W553,'item exp'!A:BQ,3,FALSE)))))</f>
        <v>IE003003030000000000000000000000000000</v>
      </c>
      <c r="V553" s="16" t="str">
        <f>IF($F553="gains/losses",IF(ISERROR(VLOOKUP($W553,'item gains&amp;losses'!$A:$EV,35,FALSE)),"",VLOOKUP($W553,'item gains&amp;losses'!$A:$EV,35,FALSE)),IF($F553="I",IF(ISERROR(VLOOKUP($W553,'item rev'!$A:$EV,34,FALSE)),"",VLOOKUP($W553,'item rev'!$A:$EV,34,FALSE)),IF($F553="e",IF(ISERROR(VLOOKUP($W553,'item exp'!$A:$BQ,35,FALSE)),"",VLOOKUP($W553,'item exp'!$A:$BQ,35,FALSE)))))</f>
        <v>3965110c-f795-4517-b9cf-2faf16118519</v>
      </c>
      <c r="W553" s="16" t="str">
        <f>VLOOKUP(E553,'items list'!B:D,3,FALSE)</f>
        <v>Expenditure: Contracted Services - Contractors: Mint of Decorations</v>
      </c>
      <c r="X553" s="16" t="str">
        <f>IF(ISERROR(VLOOKUP($Z553,'reg ind'!$A:$AI,3,FALSE)),"",(VLOOKUP($Z553,'reg ind'!$A:$AI,3,FALSE)))</f>
        <v>RX002003001002003003006001000000000000</v>
      </c>
      <c r="Y553" s="16" t="str">
        <f>IF(ISERROR(VLOOKUP($Z553,'reg ind'!$A:$AI,35,FALSE)),"",(VLOOKUP($Z553,'reg ind'!$A:$AI,35,FALSE)))</f>
        <v>f2564b3b-f64a-4df4-9e78-f1a994736e35</v>
      </c>
      <c r="Z553" s="16" t="s">
        <v>4358</v>
      </c>
      <c r="AA553" s="16" t="str">
        <f>IF(ISERROR(VLOOKUP($AC553,costing!$A:$BP,3,FALSE)),"",(VLOOKUP($AC553,costing!$A:$BP,3,FALSE)))</f>
        <v>CO002004000000000000000000000000000000</v>
      </c>
      <c r="AB553" s="16" t="str">
        <f>IF(ISERROR(VLOOKUP($AC553,costing!$A:$BP,35,FALSE)),"",(VLOOKUP($AC553,costing!$A:$BP,35,FALSE)))</f>
        <v>47c7ba65-c270-4a7f-91ba-3842eb629ddf</v>
      </c>
      <c r="AC553" s="16" t="s">
        <v>4368</v>
      </c>
    </row>
    <row r="554" spans="1:29" x14ac:dyDescent="0.2">
      <c r="A554" s="184"/>
      <c r="B554" s="184">
        <v>11</v>
      </c>
      <c r="C554" s="184">
        <v>10</v>
      </c>
      <c r="D554" s="184">
        <f t="shared" si="27"/>
        <v>5025</v>
      </c>
      <c r="E554" s="184">
        <v>1185</v>
      </c>
      <c r="F554" s="184" t="s">
        <v>662</v>
      </c>
      <c r="G554" s="16" t="s">
        <v>15</v>
      </c>
      <c r="H554" s="16" t="s">
        <v>26</v>
      </c>
      <c r="I554" s="16" t="s">
        <v>29</v>
      </c>
      <c r="J554" s="16" t="s">
        <v>35</v>
      </c>
      <c r="K554" s="16"/>
      <c r="L554" s="16"/>
      <c r="M554" s="16"/>
      <c r="N554" s="16" t="str">
        <f>IF(ISERROR(VLOOKUP($P554,#REF!,4,FALSE)),"",(VLOOKUP($P554,#REF!,4,FALSE)))</f>
        <v/>
      </c>
      <c r="O554" s="16" t="str">
        <f>IF(ISERROR(VLOOKUP($P554,#REF!,34,FALSE)),"",(VLOOKUP($P554,#REF!,34,FALSE)))</f>
        <v/>
      </c>
      <c r="P554" s="16" t="s">
        <v>909</v>
      </c>
      <c r="Q554" s="16" t="e">
        <f>VLOOKUP(C554,'functional class'!B:E,3,FALSE)</f>
        <v>#N/A</v>
      </c>
      <c r="R554" s="16" t="str">
        <f>IF(ISERROR(VLOOKUP($T554,'Funding 5.4'!$A:$BP,3,FALSE)),"",(VLOOKUP($T554,'Funding 5.4'!$A:$BP,3,FALSE)))</f>
        <v>FD001003001002000000000000000000000000</v>
      </c>
      <c r="S554" s="16" t="str">
        <f>IF(ISERROR(VLOOKUP($T554,'Funding 5.4'!$A:$BP,35,FALSE)),"",(VLOOKUP($T554,'Funding 5.4'!$A:$BP,35,FALSE)))</f>
        <v>5692f970-c29c-4044-80d7-1bcdbdd34348</v>
      </c>
      <c r="T554" s="16" t="s">
        <v>1087</v>
      </c>
      <c r="U554" s="16" t="str">
        <f>IF(F554="gains/losses",IF(ISERROR(VLOOKUP(W554,'item gains&amp;losses'!A:EV,3,FALSE)),"",VLOOKUP(W554,'item gains&amp;losses'!A:EV,3,FALSE)),IF(F554="I",IF(ISERROR(VLOOKUP(W554,'item rev'!A:EV,3,FALSE)),"",VLOOKUP(W554,'item rev'!A:EV,3,FALSE)),IF(F554="e",IF(ISERROR(VLOOKUP(W554,'item exp'!A:BQ,3,FALSE)),"",VLOOKUP(W554,'item exp'!A:BQ,3,FALSE)))))</f>
        <v>IE003003031000000000000000000000000000</v>
      </c>
      <c r="V554" s="16" t="str">
        <f>IF($F554="gains/losses",IF(ISERROR(VLOOKUP($W554,'item gains&amp;losses'!$A:$EV,35,FALSE)),"",VLOOKUP($W554,'item gains&amp;losses'!$A:$EV,35,FALSE)),IF($F554="I",IF(ISERROR(VLOOKUP($W554,'item rev'!$A:$EV,34,FALSE)),"",VLOOKUP($W554,'item rev'!$A:$EV,34,FALSE)),IF($F554="e",IF(ISERROR(VLOOKUP($W554,'item exp'!$A:$BQ,35,FALSE)),"",VLOOKUP($W554,'item exp'!$A:$BQ,35,FALSE)))))</f>
        <v>ba020fff-0077-42a4-9d04-0f993f0d2391</v>
      </c>
      <c r="W554" s="16" t="str">
        <f>VLOOKUP(E554,'items list'!B:D,3,FALSE)</f>
        <v>Expenditure: Contracted Services - Contractors: Pest Control and Fumigation</v>
      </c>
      <c r="X554" s="16" t="str">
        <f>IF(ISERROR(VLOOKUP($Z554,'reg ind'!$A:$AI,3,FALSE)),"",(VLOOKUP($Z554,'reg ind'!$A:$AI,3,FALSE)))</f>
        <v>RX002003001002003003006001000000000000</v>
      </c>
      <c r="Y554" s="16" t="str">
        <f>IF(ISERROR(VLOOKUP($Z554,'reg ind'!$A:$AI,35,FALSE)),"",(VLOOKUP($Z554,'reg ind'!$A:$AI,35,FALSE)))</f>
        <v>f2564b3b-f64a-4df4-9e78-f1a994736e35</v>
      </c>
      <c r="Z554" s="16" t="s">
        <v>4358</v>
      </c>
      <c r="AA554" s="16" t="str">
        <f>IF(ISERROR(VLOOKUP($AC554,costing!$A:$BP,3,FALSE)),"",(VLOOKUP($AC554,costing!$A:$BP,3,FALSE)))</f>
        <v>CO002004000000000000000000000000000000</v>
      </c>
      <c r="AB554" s="16" t="str">
        <f>IF(ISERROR(VLOOKUP($AC554,costing!$A:$BP,35,FALSE)),"",(VLOOKUP($AC554,costing!$A:$BP,35,FALSE)))</f>
        <v>47c7ba65-c270-4a7f-91ba-3842eb629ddf</v>
      </c>
      <c r="AC554" s="16" t="s">
        <v>4368</v>
      </c>
    </row>
    <row r="555" spans="1:29" x14ac:dyDescent="0.2">
      <c r="A555" s="184"/>
      <c r="B555" s="184">
        <v>11</v>
      </c>
      <c r="C555" s="184">
        <v>10</v>
      </c>
      <c r="D555" s="184">
        <f t="shared" si="27"/>
        <v>5025</v>
      </c>
      <c r="E555" s="184">
        <v>1186</v>
      </c>
      <c r="F555" s="184" t="s">
        <v>662</v>
      </c>
      <c r="G555" s="16" t="s">
        <v>15</v>
      </c>
      <c r="H555" s="16" t="s">
        <v>26</v>
      </c>
      <c r="I555" s="16" t="s">
        <v>29</v>
      </c>
      <c r="J555" s="16" t="s">
        <v>35</v>
      </c>
      <c r="K555" s="16"/>
      <c r="L555" s="16"/>
      <c r="M555" s="16"/>
      <c r="N555" s="16" t="str">
        <f>IF(ISERROR(VLOOKUP($P555,#REF!,4,FALSE)),"",(VLOOKUP($P555,#REF!,4,FALSE)))</f>
        <v/>
      </c>
      <c r="O555" s="16" t="str">
        <f>IF(ISERROR(VLOOKUP($P555,#REF!,34,FALSE)),"",(VLOOKUP($P555,#REF!,34,FALSE)))</f>
        <v/>
      </c>
      <c r="P555" s="16" t="s">
        <v>909</v>
      </c>
      <c r="Q555" s="16" t="e">
        <f>VLOOKUP(C555,'functional class'!B:E,3,FALSE)</f>
        <v>#N/A</v>
      </c>
      <c r="R555" s="16" t="str">
        <f>IF(ISERROR(VLOOKUP($T555,'Funding 5.4'!$A:$BP,3,FALSE)),"",(VLOOKUP($T555,'Funding 5.4'!$A:$BP,3,FALSE)))</f>
        <v>FD001003001002000000000000000000000000</v>
      </c>
      <c r="S555" s="16" t="str">
        <f>IF(ISERROR(VLOOKUP($T555,'Funding 5.4'!$A:$BP,35,FALSE)),"",(VLOOKUP($T555,'Funding 5.4'!$A:$BP,35,FALSE)))</f>
        <v>5692f970-c29c-4044-80d7-1bcdbdd34348</v>
      </c>
      <c r="T555" s="16" t="s">
        <v>1087</v>
      </c>
      <c r="U555" s="16" t="str">
        <f>IF(F555="gains/losses",IF(ISERROR(VLOOKUP(W555,'item gains&amp;losses'!A:EV,3,FALSE)),"",VLOOKUP(W555,'item gains&amp;losses'!A:EV,3,FALSE)),IF(F555="I",IF(ISERROR(VLOOKUP(W555,'item rev'!A:EV,3,FALSE)),"",VLOOKUP(W555,'item rev'!A:EV,3,FALSE)),IF(F555="e",IF(ISERROR(VLOOKUP(W555,'item exp'!A:BQ,3,FALSE)),"",VLOOKUP(W555,'item exp'!A:BQ,3,FALSE)))))</f>
        <v>IE003003032000000000000000000000000000</v>
      </c>
      <c r="V555" s="16" t="str">
        <f>IF($F555="gains/losses",IF(ISERROR(VLOOKUP($W555,'item gains&amp;losses'!$A:$EV,35,FALSE)),"",VLOOKUP($W555,'item gains&amp;losses'!$A:$EV,35,FALSE)),IF($F555="I",IF(ISERROR(VLOOKUP($W555,'item rev'!$A:$EV,34,FALSE)),"",VLOOKUP($W555,'item rev'!$A:$EV,34,FALSE)),IF($F555="e",IF(ISERROR(VLOOKUP($W555,'item exp'!$A:$BQ,35,FALSE)),"",VLOOKUP($W555,'item exp'!$A:$BQ,35,FALSE)))))</f>
        <v>3d48a62f-59ea-430a-8f22-66fd8183ef20</v>
      </c>
      <c r="W555" s="16" t="str">
        <f>VLOOKUP(E555,'items list'!B:D,3,FALSE)</f>
        <v>Expenditure: Contracted Services - Contractors: Photographer</v>
      </c>
      <c r="X555" s="16" t="str">
        <f>IF(ISERROR(VLOOKUP($Z555,'reg ind'!$A:$AI,3,FALSE)),"",(VLOOKUP($Z555,'reg ind'!$A:$AI,3,FALSE)))</f>
        <v>RX002003001002003003006001000000000000</v>
      </c>
      <c r="Y555" s="16" t="str">
        <f>IF(ISERROR(VLOOKUP($Z555,'reg ind'!$A:$AI,35,FALSE)),"",(VLOOKUP($Z555,'reg ind'!$A:$AI,35,FALSE)))</f>
        <v>f2564b3b-f64a-4df4-9e78-f1a994736e35</v>
      </c>
      <c r="Z555" s="16" t="s">
        <v>4358</v>
      </c>
      <c r="AA555" s="16" t="str">
        <f>IF(ISERROR(VLOOKUP($AC555,costing!$A:$BP,3,FALSE)),"",(VLOOKUP($AC555,costing!$A:$BP,3,FALSE)))</f>
        <v>CO002004000000000000000000000000000000</v>
      </c>
      <c r="AB555" s="16" t="str">
        <f>IF(ISERROR(VLOOKUP($AC555,costing!$A:$BP,35,FALSE)),"",(VLOOKUP($AC555,costing!$A:$BP,35,FALSE)))</f>
        <v>47c7ba65-c270-4a7f-91ba-3842eb629ddf</v>
      </c>
      <c r="AC555" s="16" t="s">
        <v>4368</v>
      </c>
    </row>
    <row r="556" spans="1:29" x14ac:dyDescent="0.2">
      <c r="A556" s="184"/>
      <c r="B556" s="184">
        <v>11</v>
      </c>
      <c r="C556" s="184">
        <v>10</v>
      </c>
      <c r="D556" s="184">
        <f t="shared" si="27"/>
        <v>5025</v>
      </c>
      <c r="E556" s="184">
        <v>1187</v>
      </c>
      <c r="F556" s="184" t="s">
        <v>662</v>
      </c>
      <c r="G556" s="16" t="s">
        <v>15</v>
      </c>
      <c r="H556" s="16" t="s">
        <v>26</v>
      </c>
      <c r="I556" s="16" t="s">
        <v>29</v>
      </c>
      <c r="J556" s="16" t="s">
        <v>35</v>
      </c>
      <c r="K556" s="16"/>
      <c r="L556" s="16"/>
      <c r="M556" s="16"/>
      <c r="N556" s="16" t="str">
        <f>IF(ISERROR(VLOOKUP($P556,#REF!,4,FALSE)),"",(VLOOKUP($P556,#REF!,4,FALSE)))</f>
        <v/>
      </c>
      <c r="O556" s="16" t="str">
        <f>IF(ISERROR(VLOOKUP($P556,#REF!,34,FALSE)),"",(VLOOKUP($P556,#REF!,34,FALSE)))</f>
        <v/>
      </c>
      <c r="P556" s="16" t="s">
        <v>909</v>
      </c>
      <c r="Q556" s="16" t="e">
        <f>VLOOKUP(C556,'functional class'!B:E,3,FALSE)</f>
        <v>#N/A</v>
      </c>
      <c r="R556" s="16" t="str">
        <f>IF(ISERROR(VLOOKUP($T556,'Funding 5.4'!$A:$BP,3,FALSE)),"",(VLOOKUP($T556,'Funding 5.4'!$A:$BP,3,FALSE)))</f>
        <v>FD001003001002000000000000000000000000</v>
      </c>
      <c r="S556" s="16" t="str">
        <f>IF(ISERROR(VLOOKUP($T556,'Funding 5.4'!$A:$BP,35,FALSE)),"",(VLOOKUP($T556,'Funding 5.4'!$A:$BP,35,FALSE)))</f>
        <v>5692f970-c29c-4044-80d7-1bcdbdd34348</v>
      </c>
      <c r="T556" s="16" t="s">
        <v>1087</v>
      </c>
      <c r="U556" s="16" t="str">
        <f>IF(F556="gains/losses",IF(ISERROR(VLOOKUP(W556,'item gains&amp;losses'!A:EV,3,FALSE)),"",VLOOKUP(W556,'item gains&amp;losses'!A:EV,3,FALSE)),IF(F556="I",IF(ISERROR(VLOOKUP(W556,'item rev'!A:EV,3,FALSE)),"",VLOOKUP(W556,'item rev'!A:EV,3,FALSE)),IF(F556="e",IF(ISERROR(VLOOKUP(W556,'item exp'!A:BQ,3,FALSE)),"",VLOOKUP(W556,'item exp'!A:BQ,3,FALSE)))))</f>
        <v>IE003003033000000000000000000000000000</v>
      </c>
      <c r="V556" s="16" t="str">
        <f>IF($F556="gains/losses",IF(ISERROR(VLOOKUP($W556,'item gains&amp;losses'!$A:$EV,35,FALSE)),"",VLOOKUP($W556,'item gains&amp;losses'!$A:$EV,35,FALSE)),IF($F556="I",IF(ISERROR(VLOOKUP($W556,'item rev'!$A:$EV,34,FALSE)),"",VLOOKUP($W556,'item rev'!$A:$EV,34,FALSE)),IF($F556="e",IF(ISERROR(VLOOKUP($W556,'item exp'!$A:$BQ,35,FALSE)),"",VLOOKUP($W556,'item exp'!$A:$BQ,35,FALSE)))))</f>
        <v>80fc38df-25bb-4d31-a9eb-502493ab8909</v>
      </c>
      <c r="W556" s="16" t="str">
        <f>VLOOKUP(E556,'items list'!B:D,3,FALSE)</f>
        <v>Expenditure: Contracted Services - Contractors: Plants, Flowers and Other Decorations</v>
      </c>
      <c r="X556" s="16" t="str">
        <f>IF(ISERROR(VLOOKUP($Z556,'reg ind'!$A:$AI,3,FALSE)),"",(VLOOKUP($Z556,'reg ind'!$A:$AI,3,FALSE)))</f>
        <v>RX002003001002003003006001000000000000</v>
      </c>
      <c r="Y556" s="16" t="str">
        <f>IF(ISERROR(VLOOKUP($Z556,'reg ind'!$A:$AI,35,FALSE)),"",(VLOOKUP($Z556,'reg ind'!$A:$AI,35,FALSE)))</f>
        <v>f2564b3b-f64a-4df4-9e78-f1a994736e35</v>
      </c>
      <c r="Z556" s="16" t="s">
        <v>4358</v>
      </c>
      <c r="AA556" s="16" t="str">
        <f>IF(ISERROR(VLOOKUP($AC556,costing!$A:$BP,3,FALSE)),"",(VLOOKUP($AC556,costing!$A:$BP,3,FALSE)))</f>
        <v>CO002004000000000000000000000000000000</v>
      </c>
      <c r="AB556" s="16" t="str">
        <f>IF(ISERROR(VLOOKUP($AC556,costing!$A:$BP,35,FALSE)),"",(VLOOKUP($AC556,costing!$A:$BP,35,FALSE)))</f>
        <v>47c7ba65-c270-4a7f-91ba-3842eb629ddf</v>
      </c>
      <c r="AC556" s="16" t="s">
        <v>4368</v>
      </c>
    </row>
    <row r="557" spans="1:29" x14ac:dyDescent="0.2">
      <c r="A557" s="184"/>
      <c r="B557" s="184">
        <v>11</v>
      </c>
      <c r="C557" s="184">
        <v>10</v>
      </c>
      <c r="D557" s="184">
        <f t="shared" si="27"/>
        <v>5025</v>
      </c>
      <c r="E557" s="184">
        <v>1188</v>
      </c>
      <c r="F557" s="184" t="s">
        <v>662</v>
      </c>
      <c r="G557" s="16" t="s">
        <v>15</v>
      </c>
      <c r="H557" s="16" t="s">
        <v>26</v>
      </c>
      <c r="I557" s="16" t="s">
        <v>29</v>
      </c>
      <c r="J557" s="16" t="s">
        <v>35</v>
      </c>
      <c r="K557" s="16"/>
      <c r="L557" s="16"/>
      <c r="M557" s="16"/>
      <c r="N557" s="16" t="str">
        <f>IF(ISERROR(VLOOKUP($P557,#REF!,4,FALSE)),"",(VLOOKUP($P557,#REF!,4,FALSE)))</f>
        <v/>
      </c>
      <c r="O557" s="16" t="str">
        <f>IF(ISERROR(VLOOKUP($P557,#REF!,34,FALSE)),"",(VLOOKUP($P557,#REF!,34,FALSE)))</f>
        <v/>
      </c>
      <c r="P557" s="16" t="s">
        <v>909</v>
      </c>
      <c r="Q557" s="16" t="e">
        <f>VLOOKUP(C557,'functional class'!B:E,3,FALSE)</f>
        <v>#N/A</v>
      </c>
      <c r="R557" s="16" t="str">
        <f>IF(ISERROR(VLOOKUP($T557,'Funding 5.4'!$A:$BP,3,FALSE)),"",(VLOOKUP($T557,'Funding 5.4'!$A:$BP,3,FALSE)))</f>
        <v>FD001003001002000000000000000000000000</v>
      </c>
      <c r="S557" s="16" t="str">
        <f>IF(ISERROR(VLOOKUP($T557,'Funding 5.4'!$A:$BP,35,FALSE)),"",(VLOOKUP($T557,'Funding 5.4'!$A:$BP,35,FALSE)))</f>
        <v>5692f970-c29c-4044-80d7-1bcdbdd34348</v>
      </c>
      <c r="T557" s="16" t="s">
        <v>1087</v>
      </c>
      <c r="U557" s="16" t="str">
        <f>IF(F557="gains/losses",IF(ISERROR(VLOOKUP(W557,'item gains&amp;losses'!A:EV,3,FALSE)),"",VLOOKUP(W557,'item gains&amp;losses'!A:EV,3,FALSE)),IF(F557="I",IF(ISERROR(VLOOKUP(W557,'item rev'!A:EV,3,FALSE)),"",VLOOKUP(W557,'item rev'!A:EV,3,FALSE)),IF(F557="e",IF(ISERROR(VLOOKUP(W557,'item exp'!A:BQ,3,FALSE)),"",VLOOKUP(W557,'item exp'!A:BQ,3,FALSE)))))</f>
        <v>IE003003034000000000000000000000000000</v>
      </c>
      <c r="V557" s="16" t="str">
        <f>IF($F557="gains/losses",IF(ISERROR(VLOOKUP($W557,'item gains&amp;losses'!$A:$EV,35,FALSE)),"",VLOOKUP($W557,'item gains&amp;losses'!$A:$EV,35,FALSE)),IF($F557="I",IF(ISERROR(VLOOKUP($W557,'item rev'!$A:$EV,34,FALSE)),"",VLOOKUP($W557,'item rev'!$A:$EV,34,FALSE)),IF($F557="e",IF(ISERROR(VLOOKUP($W557,'item exp'!$A:$BQ,35,FALSE)),"",VLOOKUP($W557,'item exp'!$A:$BQ,35,FALSE)))))</f>
        <v>253a56b8-0242-4951-b414-6a6aacaafc84</v>
      </c>
      <c r="W557" s="16" t="str">
        <f>VLOOKUP(E557,'items list'!B:D,3,FALSE)</f>
        <v>Expenditure: Contracted Services - Contractors: Prepaid Electricity Vendors</v>
      </c>
      <c r="X557" s="16" t="str">
        <f>IF(ISERROR(VLOOKUP($Z557,'reg ind'!$A:$AI,3,FALSE)),"",(VLOOKUP($Z557,'reg ind'!$A:$AI,3,FALSE)))</f>
        <v>RX002003001002003003006001000000000000</v>
      </c>
      <c r="Y557" s="16" t="str">
        <f>IF(ISERROR(VLOOKUP($Z557,'reg ind'!$A:$AI,35,FALSE)),"",(VLOOKUP($Z557,'reg ind'!$A:$AI,35,FALSE)))</f>
        <v>f2564b3b-f64a-4df4-9e78-f1a994736e35</v>
      </c>
      <c r="Z557" s="16" t="s">
        <v>4358</v>
      </c>
      <c r="AA557" s="16" t="str">
        <f>IF(ISERROR(VLOOKUP($AC557,costing!$A:$BP,3,FALSE)),"",(VLOOKUP($AC557,costing!$A:$BP,3,FALSE)))</f>
        <v>CO002004000000000000000000000000000000</v>
      </c>
      <c r="AB557" s="16" t="str">
        <f>IF(ISERROR(VLOOKUP($AC557,costing!$A:$BP,35,FALSE)),"",(VLOOKUP($AC557,costing!$A:$BP,35,FALSE)))</f>
        <v>47c7ba65-c270-4a7f-91ba-3842eb629ddf</v>
      </c>
      <c r="AC557" s="16" t="s">
        <v>4368</v>
      </c>
    </row>
    <row r="558" spans="1:29" x14ac:dyDescent="0.2">
      <c r="A558" s="184"/>
      <c r="B558" s="184">
        <v>11</v>
      </c>
      <c r="C558" s="184">
        <v>10</v>
      </c>
      <c r="D558" s="184">
        <f t="shared" si="27"/>
        <v>5026</v>
      </c>
      <c r="E558" s="184">
        <v>1189</v>
      </c>
      <c r="F558" s="184" t="s">
        <v>662</v>
      </c>
      <c r="G558" s="16" t="s">
        <v>15</v>
      </c>
      <c r="H558" s="16" t="s">
        <v>26</v>
      </c>
      <c r="I558" s="16" t="s">
        <v>29</v>
      </c>
      <c r="J558" s="16" t="s">
        <v>35</v>
      </c>
      <c r="K558" s="16"/>
      <c r="L558" s="16"/>
      <c r="M558" s="16"/>
      <c r="N558" s="16" t="str">
        <f>IF(ISERROR(VLOOKUP($P558,#REF!,4,FALSE)),"",(VLOOKUP($P558,#REF!,4,FALSE)))</f>
        <v/>
      </c>
      <c r="O558" s="16" t="str">
        <f>IF(ISERROR(VLOOKUP($P558,#REF!,34,FALSE)),"",(VLOOKUP($P558,#REF!,34,FALSE)))</f>
        <v/>
      </c>
      <c r="P558" s="16" t="s">
        <v>909</v>
      </c>
      <c r="Q558" s="16" t="e">
        <f>VLOOKUP(C558,'functional class'!B:E,3,FALSE)</f>
        <v>#N/A</v>
      </c>
      <c r="R558" s="16" t="str">
        <f>IF(ISERROR(VLOOKUP($T558,'Funding 5.4'!$A:$BP,3,FALSE)),"",(VLOOKUP($T558,'Funding 5.4'!$A:$BP,3,FALSE)))</f>
        <v>FD001003001002000000000000000000000000</v>
      </c>
      <c r="S558" s="16" t="str">
        <f>IF(ISERROR(VLOOKUP($T558,'Funding 5.4'!$A:$BP,35,FALSE)),"",(VLOOKUP($T558,'Funding 5.4'!$A:$BP,35,FALSE)))</f>
        <v>5692f970-c29c-4044-80d7-1bcdbdd34348</v>
      </c>
      <c r="T558" s="16" t="s">
        <v>1087</v>
      </c>
      <c r="U558" s="16" t="str">
        <f>IF(F558="gains/losses",IF(ISERROR(VLOOKUP(W558,'item gains&amp;losses'!A:EV,3,FALSE)),"",VLOOKUP(W558,'item gains&amp;losses'!A:EV,3,FALSE)),IF(F558="I",IF(ISERROR(VLOOKUP(W558,'item rev'!A:EV,3,FALSE)),"",VLOOKUP(W558,'item rev'!A:EV,3,FALSE)),IF(F558="e",IF(ISERROR(VLOOKUP(W558,'item exp'!A:BQ,3,FALSE)),"",VLOOKUP(W558,'item exp'!A:BQ,3,FALSE)))))</f>
        <v>IE003003035000000000000000000000000000</v>
      </c>
      <c r="V558" s="16" t="str">
        <f>IF($F558="gains/losses",IF(ISERROR(VLOOKUP($W558,'item gains&amp;losses'!$A:$EV,35,FALSE)),"",VLOOKUP($W558,'item gains&amp;losses'!$A:$EV,35,FALSE)),IF($F558="I",IF(ISERROR(VLOOKUP($W558,'item rev'!$A:$EV,34,FALSE)),"",VLOOKUP($W558,'item rev'!$A:$EV,34,FALSE)),IF($F558="e",IF(ISERROR(VLOOKUP($W558,'item exp'!$A:$BQ,35,FALSE)),"",VLOOKUP($W558,'item exp'!$A:$BQ,35,FALSE)))))</f>
        <v>799102e1-fd9b-4fc5-b338-6ec519646972</v>
      </c>
      <c r="W558" s="16" t="str">
        <f>VLOOKUP(E558,'items list'!B:D,3,FALSE)</f>
        <v>Expenditure: Contracted Services - Contractors: Preservation/Restoration/Dismantling/Cleaning Services</v>
      </c>
      <c r="X558" s="16" t="str">
        <f>IF(ISERROR(VLOOKUP($Z558,'reg ind'!$A:$AI,3,FALSE)),"",(VLOOKUP($Z558,'reg ind'!$A:$AI,3,FALSE)))</f>
        <v>RX002003001002003003006001000000000000</v>
      </c>
      <c r="Y558" s="16" t="str">
        <f>IF(ISERROR(VLOOKUP($Z558,'reg ind'!$A:$AI,35,FALSE)),"",(VLOOKUP($Z558,'reg ind'!$A:$AI,35,FALSE)))</f>
        <v>f2564b3b-f64a-4df4-9e78-f1a994736e35</v>
      </c>
      <c r="Z558" s="16" t="s">
        <v>4358</v>
      </c>
      <c r="AA558" s="16" t="str">
        <f>IF(ISERROR(VLOOKUP($AC558,costing!$A:$BP,3,FALSE)),"",(VLOOKUP($AC558,costing!$A:$BP,3,FALSE)))</f>
        <v>CO002004000000000000000000000000000000</v>
      </c>
      <c r="AB558" s="16" t="str">
        <f>IF(ISERROR(VLOOKUP($AC558,costing!$A:$BP,35,FALSE)),"",(VLOOKUP($AC558,costing!$A:$BP,35,FALSE)))</f>
        <v>47c7ba65-c270-4a7f-91ba-3842eb629ddf</v>
      </c>
      <c r="AC558" s="16" t="s">
        <v>4368</v>
      </c>
    </row>
    <row r="559" spans="1:29" x14ac:dyDescent="0.2">
      <c r="A559" s="184"/>
      <c r="B559" s="184">
        <v>11</v>
      </c>
      <c r="C559" s="184">
        <v>10</v>
      </c>
      <c r="D559" s="184">
        <f t="shared" si="27"/>
        <v>5026</v>
      </c>
      <c r="E559" s="184">
        <v>1190</v>
      </c>
      <c r="F559" s="184" t="s">
        <v>662</v>
      </c>
      <c r="G559" s="16" t="s">
        <v>15</v>
      </c>
      <c r="H559" s="16" t="s">
        <v>26</v>
      </c>
      <c r="I559" s="16" t="s">
        <v>29</v>
      </c>
      <c r="J559" s="16" t="s">
        <v>35</v>
      </c>
      <c r="K559" s="16"/>
      <c r="L559" s="16"/>
      <c r="M559" s="16"/>
      <c r="N559" s="16" t="str">
        <f>IF(ISERROR(VLOOKUP($P559,#REF!,4,FALSE)),"",(VLOOKUP($P559,#REF!,4,FALSE)))</f>
        <v/>
      </c>
      <c r="O559" s="16" t="str">
        <f>IF(ISERROR(VLOOKUP($P559,#REF!,34,FALSE)),"",(VLOOKUP($P559,#REF!,34,FALSE)))</f>
        <v/>
      </c>
      <c r="P559" s="16" t="s">
        <v>909</v>
      </c>
      <c r="Q559" s="16" t="e">
        <f>VLOOKUP(C559,'functional class'!B:E,3,FALSE)</f>
        <v>#N/A</v>
      </c>
      <c r="R559" s="16" t="str">
        <f>IF(ISERROR(VLOOKUP($T559,'Funding 5.4'!$A:$BP,3,FALSE)),"",(VLOOKUP($T559,'Funding 5.4'!$A:$BP,3,FALSE)))</f>
        <v>FD001003001002000000000000000000000000</v>
      </c>
      <c r="S559" s="16" t="str">
        <f>IF(ISERROR(VLOOKUP($T559,'Funding 5.4'!$A:$BP,35,FALSE)),"",(VLOOKUP($T559,'Funding 5.4'!$A:$BP,35,FALSE)))</f>
        <v>5692f970-c29c-4044-80d7-1bcdbdd34348</v>
      </c>
      <c r="T559" s="16" t="s">
        <v>1087</v>
      </c>
      <c r="U559" s="16" t="str">
        <f>IF(F559="gains/losses",IF(ISERROR(VLOOKUP(W559,'item gains&amp;losses'!A:EV,3,FALSE)),"",VLOOKUP(W559,'item gains&amp;losses'!A:EV,3,FALSE)),IF(F559="I",IF(ISERROR(VLOOKUP(W559,'item rev'!A:EV,3,FALSE)),"",VLOOKUP(W559,'item rev'!A:EV,3,FALSE)),IF(F559="e",IF(ISERROR(VLOOKUP(W559,'item exp'!A:BQ,3,FALSE)),"",VLOOKUP(W559,'item exp'!A:BQ,3,FALSE)))))</f>
        <v>IE003003036000000000000000000000000000</v>
      </c>
      <c r="V559" s="16" t="str">
        <f>IF($F559="gains/losses",IF(ISERROR(VLOOKUP($W559,'item gains&amp;losses'!$A:$EV,35,FALSE)),"",VLOOKUP($W559,'item gains&amp;losses'!$A:$EV,35,FALSE)),IF($F559="I",IF(ISERROR(VLOOKUP($W559,'item rev'!$A:$EV,34,FALSE)),"",VLOOKUP($W559,'item rev'!$A:$EV,34,FALSE)),IF($F559="e",IF(ISERROR(VLOOKUP($W559,'item exp'!$A:$BQ,35,FALSE)),"",VLOOKUP($W559,'item exp'!$A:$BQ,35,FALSE)))))</f>
        <v>48ee2ca9-98fd-4ce5-9e3a-d1458563c921</v>
      </c>
      <c r="W559" s="16" t="str">
        <f>VLOOKUP(E559,'items list'!B:D,3,FALSE)</f>
        <v>Expenditure: Contracted Services - Contractors: Relief Drivers</v>
      </c>
      <c r="X559" s="16" t="str">
        <f>IF(ISERROR(VLOOKUP($Z559,'reg ind'!$A:$AI,3,FALSE)),"",(VLOOKUP($Z559,'reg ind'!$A:$AI,3,FALSE)))</f>
        <v>RX002003001002003003006001000000000000</v>
      </c>
      <c r="Y559" s="16" t="str">
        <f>IF(ISERROR(VLOOKUP($Z559,'reg ind'!$A:$AI,35,FALSE)),"",(VLOOKUP($Z559,'reg ind'!$A:$AI,35,FALSE)))</f>
        <v>f2564b3b-f64a-4df4-9e78-f1a994736e35</v>
      </c>
      <c r="Z559" s="16" t="s">
        <v>4358</v>
      </c>
      <c r="AA559" s="16" t="str">
        <f>IF(ISERROR(VLOOKUP($AC559,costing!$A:$BP,3,FALSE)),"",(VLOOKUP($AC559,costing!$A:$BP,3,FALSE)))</f>
        <v>CO002004000000000000000000000000000000</v>
      </c>
      <c r="AB559" s="16" t="str">
        <f>IF(ISERROR(VLOOKUP($AC559,costing!$A:$BP,35,FALSE)),"",(VLOOKUP($AC559,costing!$A:$BP,35,FALSE)))</f>
        <v>47c7ba65-c270-4a7f-91ba-3842eb629ddf</v>
      </c>
      <c r="AC559" s="16" t="s">
        <v>4368</v>
      </c>
    </row>
    <row r="560" spans="1:29" x14ac:dyDescent="0.2">
      <c r="A560" s="184"/>
      <c r="B560" s="184">
        <v>11</v>
      </c>
      <c r="C560" s="184">
        <v>10</v>
      </c>
      <c r="D560" s="184">
        <f t="shared" si="27"/>
        <v>5026</v>
      </c>
      <c r="E560" s="184">
        <v>1191</v>
      </c>
      <c r="F560" s="184" t="s">
        <v>662</v>
      </c>
      <c r="G560" s="16" t="s">
        <v>15</v>
      </c>
      <c r="H560" s="16" t="s">
        <v>26</v>
      </c>
      <c r="I560" s="16" t="s">
        <v>29</v>
      </c>
      <c r="J560" s="16" t="s">
        <v>35</v>
      </c>
      <c r="K560" s="16"/>
      <c r="L560" s="16"/>
      <c r="M560" s="16"/>
      <c r="N560" s="16" t="str">
        <f>IF(ISERROR(VLOOKUP($P560,#REF!,4,FALSE)),"",(VLOOKUP($P560,#REF!,4,FALSE)))</f>
        <v/>
      </c>
      <c r="O560" s="16" t="str">
        <f>IF(ISERROR(VLOOKUP($P560,#REF!,34,FALSE)),"",(VLOOKUP($P560,#REF!,34,FALSE)))</f>
        <v/>
      </c>
      <c r="P560" s="16" t="s">
        <v>909</v>
      </c>
      <c r="Q560" s="16" t="e">
        <f>VLOOKUP(C560,'functional class'!B:E,3,FALSE)</f>
        <v>#N/A</v>
      </c>
      <c r="R560" s="16" t="str">
        <f>IF(ISERROR(VLOOKUP($T560,'Funding 5.4'!$A:$BP,3,FALSE)),"",(VLOOKUP($T560,'Funding 5.4'!$A:$BP,3,FALSE)))</f>
        <v>FD001003001002000000000000000000000000</v>
      </c>
      <c r="S560" s="16" t="str">
        <f>IF(ISERROR(VLOOKUP($T560,'Funding 5.4'!$A:$BP,35,FALSE)),"",(VLOOKUP($T560,'Funding 5.4'!$A:$BP,35,FALSE)))</f>
        <v>5692f970-c29c-4044-80d7-1bcdbdd34348</v>
      </c>
      <c r="T560" s="16" t="s">
        <v>1087</v>
      </c>
      <c r="U560" s="16" t="str">
        <f>IF(F560="gains/losses",IF(ISERROR(VLOOKUP(W560,'item gains&amp;losses'!A:EV,3,FALSE)),"",VLOOKUP(W560,'item gains&amp;losses'!A:EV,3,FALSE)),IF(F560="I",IF(ISERROR(VLOOKUP(W560,'item rev'!A:EV,3,FALSE)),"",VLOOKUP(W560,'item rev'!A:EV,3,FALSE)),IF(F560="e",IF(ISERROR(VLOOKUP(W560,'item exp'!A:BQ,3,FALSE)),"",VLOOKUP(W560,'item exp'!A:BQ,3,FALSE)))))</f>
        <v>IE003003037000000000000000000000000000</v>
      </c>
      <c r="V560" s="16" t="str">
        <f>IF($F560="gains/losses",IF(ISERROR(VLOOKUP($W560,'item gains&amp;losses'!$A:$EV,35,FALSE)),"",VLOOKUP($W560,'item gains&amp;losses'!$A:$EV,35,FALSE)),IF($F560="I",IF(ISERROR(VLOOKUP($W560,'item rev'!$A:$EV,34,FALSE)),"",VLOOKUP($W560,'item rev'!$A:$EV,34,FALSE)),IF($F560="e",IF(ISERROR(VLOOKUP($W560,'item exp'!$A:$BQ,35,FALSE)),"",VLOOKUP($W560,'item exp'!$A:$BQ,35,FALSE)))))</f>
        <v>c80cd1ef-8db7-42ce-a2ee-6e0d0bf5889e</v>
      </c>
      <c r="W560" s="16" t="str">
        <f>VLOOKUP(E560,'items list'!B:D,3,FALSE)</f>
        <v>Expenditure: Contracted Services - Contractors: Tracing Agents and Debt Collectors</v>
      </c>
      <c r="X560" s="16" t="str">
        <f>IF(ISERROR(VLOOKUP($Z560,'reg ind'!$A:$AI,3,FALSE)),"",(VLOOKUP($Z560,'reg ind'!$A:$AI,3,FALSE)))</f>
        <v>RX002003001002003003006001000000000000</v>
      </c>
      <c r="Y560" s="16" t="str">
        <f>IF(ISERROR(VLOOKUP($Z560,'reg ind'!$A:$AI,35,FALSE)),"",(VLOOKUP($Z560,'reg ind'!$A:$AI,35,FALSE)))</f>
        <v>f2564b3b-f64a-4df4-9e78-f1a994736e35</v>
      </c>
      <c r="Z560" s="16" t="s">
        <v>4358</v>
      </c>
      <c r="AA560" s="16" t="str">
        <f>IF(ISERROR(VLOOKUP($AC560,costing!$A:$BP,3,FALSE)),"",(VLOOKUP($AC560,costing!$A:$BP,3,FALSE)))</f>
        <v>CO002004000000000000000000000000000000</v>
      </c>
      <c r="AB560" s="16" t="str">
        <f>IF(ISERROR(VLOOKUP($AC560,costing!$A:$BP,35,FALSE)),"",(VLOOKUP($AC560,costing!$A:$BP,35,FALSE)))</f>
        <v>47c7ba65-c270-4a7f-91ba-3842eb629ddf</v>
      </c>
      <c r="AC560" s="16" t="s">
        <v>4368</v>
      </c>
    </row>
    <row r="561" spans="1:29" x14ac:dyDescent="0.2">
      <c r="A561" s="184"/>
      <c r="B561" s="184">
        <v>11</v>
      </c>
      <c r="C561" s="184">
        <v>10</v>
      </c>
      <c r="D561" s="184">
        <f t="shared" si="27"/>
        <v>5026</v>
      </c>
      <c r="E561" s="184">
        <v>1192</v>
      </c>
      <c r="F561" s="184" t="s">
        <v>662</v>
      </c>
      <c r="G561" s="16" t="s">
        <v>15</v>
      </c>
      <c r="H561" s="16" t="s">
        <v>26</v>
      </c>
      <c r="I561" s="16" t="s">
        <v>29</v>
      </c>
      <c r="J561" s="16" t="s">
        <v>35</v>
      </c>
      <c r="K561" s="16"/>
      <c r="L561" s="16"/>
      <c r="M561" s="16"/>
      <c r="N561" s="16" t="str">
        <f>IF(ISERROR(VLOOKUP($P561,#REF!,4,FALSE)),"",(VLOOKUP($P561,#REF!,4,FALSE)))</f>
        <v/>
      </c>
      <c r="O561" s="16" t="str">
        <f>IF(ISERROR(VLOOKUP($P561,#REF!,34,FALSE)),"",(VLOOKUP($P561,#REF!,34,FALSE)))</f>
        <v/>
      </c>
      <c r="P561" s="16" t="s">
        <v>909</v>
      </c>
      <c r="Q561" s="16" t="e">
        <f>VLOOKUP(C561,'functional class'!B:E,3,FALSE)</f>
        <v>#N/A</v>
      </c>
      <c r="R561" s="16" t="str">
        <f>IF(ISERROR(VLOOKUP($T561,'Funding 5.4'!$A:$BP,3,FALSE)),"",(VLOOKUP($T561,'Funding 5.4'!$A:$BP,3,FALSE)))</f>
        <v>FD001003001002000000000000000000000000</v>
      </c>
      <c r="S561" s="16" t="str">
        <f>IF(ISERROR(VLOOKUP($T561,'Funding 5.4'!$A:$BP,35,FALSE)),"",(VLOOKUP($T561,'Funding 5.4'!$A:$BP,35,FALSE)))</f>
        <v>5692f970-c29c-4044-80d7-1bcdbdd34348</v>
      </c>
      <c r="T561" s="16" t="s">
        <v>1087</v>
      </c>
      <c r="U561" s="16" t="str">
        <f>IF(F561="gains/losses",IF(ISERROR(VLOOKUP(W561,'item gains&amp;losses'!A:EV,3,FALSE)),"",VLOOKUP(W561,'item gains&amp;losses'!A:EV,3,FALSE)),IF(F561="I",IF(ISERROR(VLOOKUP(W561,'item rev'!A:EV,3,FALSE)),"",VLOOKUP(W561,'item rev'!A:EV,3,FALSE)),IF(F561="e",IF(ISERROR(VLOOKUP(W561,'item exp'!A:BQ,3,FALSE)),"",VLOOKUP(W561,'item exp'!A:BQ,3,FALSE)))))</f>
        <v>IE003003038000000000000000000000000000</v>
      </c>
      <c r="V561" s="16" t="str">
        <f>IF($F561="gains/losses",IF(ISERROR(VLOOKUP($W561,'item gains&amp;losses'!$A:$EV,35,FALSE)),"",VLOOKUP($W561,'item gains&amp;losses'!$A:$EV,35,FALSE)),IF($F561="I",IF(ISERROR(VLOOKUP($W561,'item rev'!$A:$EV,34,FALSE)),"",VLOOKUP($W561,'item rev'!$A:$EV,34,FALSE)),IF($F561="e",IF(ISERROR(VLOOKUP($W561,'item exp'!$A:$BQ,35,FALSE)),"",VLOOKUP($W561,'item exp'!$A:$BQ,35,FALSE)))))</f>
        <v>f8889f94-bcba-43eb-9233-c4b1472d52d4</v>
      </c>
      <c r="W561" s="16" t="str">
        <f>VLOOKUP(E561,'items list'!B:D,3,FALSE)</f>
        <v>Expenditure: Contracted Services - Contractors: Traffic and Street Lights</v>
      </c>
      <c r="X561" s="16" t="str">
        <f>IF(ISERROR(VLOOKUP($Z561,'reg ind'!$A:$AI,3,FALSE)),"",(VLOOKUP($Z561,'reg ind'!$A:$AI,3,FALSE)))</f>
        <v>RX002003001002003003006001000000000000</v>
      </c>
      <c r="Y561" s="16" t="str">
        <f>IF(ISERROR(VLOOKUP($Z561,'reg ind'!$A:$AI,35,FALSE)),"",(VLOOKUP($Z561,'reg ind'!$A:$AI,35,FALSE)))</f>
        <v>f2564b3b-f64a-4df4-9e78-f1a994736e35</v>
      </c>
      <c r="Z561" s="16" t="s">
        <v>4358</v>
      </c>
      <c r="AA561" s="16" t="str">
        <f>IF(ISERROR(VLOOKUP($AC561,costing!$A:$BP,3,FALSE)),"",(VLOOKUP($AC561,costing!$A:$BP,3,FALSE)))</f>
        <v>CO002004000000000000000000000000000000</v>
      </c>
      <c r="AB561" s="16" t="str">
        <f>IF(ISERROR(VLOOKUP($AC561,costing!$A:$BP,35,FALSE)),"",(VLOOKUP($AC561,costing!$A:$BP,35,FALSE)))</f>
        <v>47c7ba65-c270-4a7f-91ba-3842eb629ddf</v>
      </c>
      <c r="AC561" s="16" t="s">
        <v>4368</v>
      </c>
    </row>
    <row r="562" spans="1:29" x14ac:dyDescent="0.2">
      <c r="A562" s="184"/>
      <c r="B562" s="184">
        <v>11</v>
      </c>
      <c r="C562" s="184">
        <v>10</v>
      </c>
      <c r="D562" s="184">
        <f t="shared" si="27"/>
        <v>5026</v>
      </c>
      <c r="E562" s="184">
        <v>1193</v>
      </c>
      <c r="F562" s="184" t="s">
        <v>662</v>
      </c>
      <c r="G562" s="16" t="s">
        <v>15</v>
      </c>
      <c r="H562" s="16" t="s">
        <v>26</v>
      </c>
      <c r="I562" s="16" t="s">
        <v>29</v>
      </c>
      <c r="J562" s="16" t="s">
        <v>35</v>
      </c>
      <c r="K562" s="16"/>
      <c r="L562" s="16"/>
      <c r="M562" s="16"/>
      <c r="N562" s="16" t="str">
        <f>IF(ISERROR(VLOOKUP($P562,#REF!,4,FALSE)),"",(VLOOKUP($P562,#REF!,4,FALSE)))</f>
        <v/>
      </c>
      <c r="O562" s="16" t="str">
        <f>IF(ISERROR(VLOOKUP($P562,#REF!,34,FALSE)),"",(VLOOKUP($P562,#REF!,34,FALSE)))</f>
        <v/>
      </c>
      <c r="P562" s="16" t="s">
        <v>909</v>
      </c>
      <c r="Q562" s="16" t="e">
        <f>VLOOKUP(C562,'functional class'!B:E,3,FALSE)</f>
        <v>#N/A</v>
      </c>
      <c r="R562" s="16" t="str">
        <f>IF(ISERROR(VLOOKUP($T562,'Funding 5.4'!$A:$BP,3,FALSE)),"",(VLOOKUP($T562,'Funding 5.4'!$A:$BP,3,FALSE)))</f>
        <v>FD001003001002000000000000000000000000</v>
      </c>
      <c r="S562" s="16" t="str">
        <f>IF(ISERROR(VLOOKUP($T562,'Funding 5.4'!$A:$BP,35,FALSE)),"",(VLOOKUP($T562,'Funding 5.4'!$A:$BP,35,FALSE)))</f>
        <v>5692f970-c29c-4044-80d7-1bcdbdd34348</v>
      </c>
      <c r="T562" s="16" t="s">
        <v>1087</v>
      </c>
      <c r="U562" s="16" t="str">
        <f>IF(F562="gains/losses",IF(ISERROR(VLOOKUP(W562,'item gains&amp;losses'!A:EV,3,FALSE)),"",VLOOKUP(W562,'item gains&amp;losses'!A:EV,3,FALSE)),IF(F562="I",IF(ISERROR(VLOOKUP(W562,'item rev'!A:EV,3,FALSE)),"",VLOOKUP(W562,'item rev'!A:EV,3,FALSE)),IF(F562="e",IF(ISERROR(VLOOKUP(W562,'item exp'!A:BQ,3,FALSE)),"",VLOOKUP(W562,'item exp'!A:BQ,3,FALSE)))))</f>
        <v>IE003003039000000000000000000000000000</v>
      </c>
      <c r="V562" s="16" t="str">
        <f>IF($F562="gains/losses",IF(ISERROR(VLOOKUP($W562,'item gains&amp;losses'!$A:$EV,35,FALSE)),"",VLOOKUP($W562,'item gains&amp;losses'!$A:$EV,35,FALSE)),IF($F562="I",IF(ISERROR(VLOOKUP($W562,'item rev'!$A:$EV,34,FALSE)),"",VLOOKUP($W562,'item rev'!$A:$EV,34,FALSE)),IF($F562="e",IF(ISERROR(VLOOKUP($W562,'item exp'!$A:$BQ,35,FALSE)),"",VLOOKUP($W562,'item exp'!$A:$BQ,35,FALSE)))))</f>
        <v>de1b50ca-c308-4197-92a7-a939db3f8f06</v>
      </c>
      <c r="W562" s="16" t="str">
        <f>VLOOKUP(E562,'items list'!B:D,3,FALSE)</f>
        <v>Expenditure: Contracted Services - Contractors: Transmission of Electricity by Other</v>
      </c>
      <c r="X562" s="16" t="str">
        <f>IF(ISERROR(VLOOKUP($Z562,'reg ind'!$A:$AI,3,FALSE)),"",(VLOOKUP($Z562,'reg ind'!$A:$AI,3,FALSE)))</f>
        <v>RX002003001002003003006001000000000000</v>
      </c>
      <c r="Y562" s="16" t="str">
        <f>IF(ISERROR(VLOOKUP($Z562,'reg ind'!$A:$AI,35,FALSE)),"",(VLOOKUP($Z562,'reg ind'!$A:$AI,35,FALSE)))</f>
        <v>f2564b3b-f64a-4df4-9e78-f1a994736e35</v>
      </c>
      <c r="Z562" s="16" t="s">
        <v>4358</v>
      </c>
      <c r="AA562" s="16" t="str">
        <f>IF(ISERROR(VLOOKUP($AC562,costing!$A:$BP,3,FALSE)),"",(VLOOKUP($AC562,costing!$A:$BP,3,FALSE)))</f>
        <v>CO002004000000000000000000000000000000</v>
      </c>
      <c r="AB562" s="16" t="str">
        <f>IF(ISERROR(VLOOKUP($AC562,costing!$A:$BP,35,FALSE)),"",(VLOOKUP($AC562,costing!$A:$BP,35,FALSE)))</f>
        <v>47c7ba65-c270-4a7f-91ba-3842eb629ddf</v>
      </c>
      <c r="AC562" s="16" t="s">
        <v>4368</v>
      </c>
    </row>
    <row r="563" spans="1:29" x14ac:dyDescent="0.2">
      <c r="A563" s="184"/>
      <c r="B563" s="184">
        <v>11</v>
      </c>
      <c r="C563" s="184">
        <v>10</v>
      </c>
      <c r="D563" s="184">
        <f t="shared" si="27"/>
        <v>5026</v>
      </c>
      <c r="E563" s="184">
        <v>1194</v>
      </c>
      <c r="F563" s="184" t="s">
        <v>662</v>
      </c>
      <c r="G563" s="16" t="s">
        <v>15</v>
      </c>
      <c r="H563" s="16" t="s">
        <v>26</v>
      </c>
      <c r="I563" s="16" t="s">
        <v>29</v>
      </c>
      <c r="J563" s="16" t="s">
        <v>35</v>
      </c>
      <c r="K563" s="16"/>
      <c r="L563" s="16"/>
      <c r="M563" s="16"/>
      <c r="N563" s="16" t="str">
        <f>IF(ISERROR(VLOOKUP($P563,#REF!,4,FALSE)),"",(VLOOKUP($P563,#REF!,4,FALSE)))</f>
        <v/>
      </c>
      <c r="O563" s="16" t="str">
        <f>IF(ISERROR(VLOOKUP($P563,#REF!,34,FALSE)),"",(VLOOKUP($P563,#REF!,34,FALSE)))</f>
        <v/>
      </c>
      <c r="P563" s="16" t="s">
        <v>909</v>
      </c>
      <c r="Q563" s="16" t="e">
        <f>VLOOKUP(C563,'functional class'!B:E,3,FALSE)</f>
        <v>#N/A</v>
      </c>
      <c r="R563" s="16" t="str">
        <f>IF(ISERROR(VLOOKUP($T563,'Funding 5.4'!$A:$BP,3,FALSE)),"",(VLOOKUP($T563,'Funding 5.4'!$A:$BP,3,FALSE)))</f>
        <v>FD001003001002000000000000000000000000</v>
      </c>
      <c r="S563" s="16" t="str">
        <f>IF(ISERROR(VLOOKUP($T563,'Funding 5.4'!$A:$BP,35,FALSE)),"",(VLOOKUP($T563,'Funding 5.4'!$A:$BP,35,FALSE)))</f>
        <v>5692f970-c29c-4044-80d7-1bcdbdd34348</v>
      </c>
      <c r="T563" s="16" t="s">
        <v>1087</v>
      </c>
      <c r="U563" s="16" t="str">
        <f>IF(F563="gains/losses",IF(ISERROR(VLOOKUP(W563,'item gains&amp;losses'!A:EV,3,FALSE)),"",VLOOKUP(W563,'item gains&amp;losses'!A:EV,3,FALSE)),IF(F563="I",IF(ISERROR(VLOOKUP(W563,'item rev'!A:EV,3,FALSE)),"",VLOOKUP(W563,'item rev'!A:EV,3,FALSE)),IF(F563="e",IF(ISERROR(VLOOKUP(W563,'item exp'!A:BQ,3,FALSE)),"",VLOOKUP(W563,'item exp'!A:BQ,3,FALSE)))))</f>
        <v>IE003003039001000000000000000000000000</v>
      </c>
      <c r="V563" s="16" t="str">
        <f>IF($F563="gains/losses",IF(ISERROR(VLOOKUP($W563,'item gains&amp;losses'!$A:$EV,35,FALSE)),"",VLOOKUP($W563,'item gains&amp;losses'!$A:$EV,35,FALSE)),IF($F563="I",IF(ISERROR(VLOOKUP($W563,'item rev'!$A:$EV,34,FALSE)),"",VLOOKUP($W563,'item rev'!$A:$EV,34,FALSE)),IF($F563="e",IF(ISERROR(VLOOKUP($W563,'item exp'!$A:$BQ,35,FALSE)),"",VLOOKUP($W563,'item exp'!$A:$BQ,35,FALSE)))))</f>
        <v>98a8a82d-6e7f-45c6-869a-2731b3809f8d</v>
      </c>
      <c r="W563" s="16" t="str">
        <f>VLOOKUP(E563,'items list'!B:D,3,FALSE)</f>
        <v>Expenditure: Contracted Services - Contractors: Transmission of Electricity by Other - Network Charges</v>
      </c>
      <c r="X563" s="16" t="str">
        <f>IF(ISERROR(VLOOKUP($Z563,'reg ind'!$A:$AI,3,FALSE)),"",(VLOOKUP($Z563,'reg ind'!$A:$AI,3,FALSE)))</f>
        <v>RX002003001002003003006001000000000000</v>
      </c>
      <c r="Y563" s="16" t="str">
        <f>IF(ISERROR(VLOOKUP($Z563,'reg ind'!$A:$AI,35,FALSE)),"",(VLOOKUP($Z563,'reg ind'!$A:$AI,35,FALSE)))</f>
        <v>f2564b3b-f64a-4df4-9e78-f1a994736e35</v>
      </c>
      <c r="Z563" s="16" t="s">
        <v>4358</v>
      </c>
      <c r="AA563" s="16" t="str">
        <f>IF(ISERROR(VLOOKUP($AC563,costing!$A:$BP,3,FALSE)),"",(VLOOKUP($AC563,costing!$A:$BP,3,FALSE)))</f>
        <v>CO002004000000000000000000000000000000</v>
      </c>
      <c r="AB563" s="16" t="str">
        <f>IF(ISERROR(VLOOKUP($AC563,costing!$A:$BP,35,FALSE)),"",(VLOOKUP($AC563,costing!$A:$BP,35,FALSE)))</f>
        <v>47c7ba65-c270-4a7f-91ba-3842eb629ddf</v>
      </c>
      <c r="AC563" s="16" t="s">
        <v>4368</v>
      </c>
    </row>
    <row r="564" spans="1:29" x14ac:dyDescent="0.2">
      <c r="A564" s="184"/>
      <c r="B564" s="184">
        <v>11</v>
      </c>
      <c r="C564" s="184">
        <v>10</v>
      </c>
      <c r="D564" s="184">
        <f t="shared" si="27"/>
        <v>5026</v>
      </c>
      <c r="E564" s="184">
        <v>1195</v>
      </c>
      <c r="F564" s="184" t="s">
        <v>662</v>
      </c>
      <c r="G564" s="16" t="s">
        <v>15</v>
      </c>
      <c r="H564" s="16" t="s">
        <v>26</v>
      </c>
      <c r="I564" s="16" t="s">
        <v>29</v>
      </c>
      <c r="J564" s="16" t="s">
        <v>35</v>
      </c>
      <c r="K564" s="16"/>
      <c r="L564" s="16"/>
      <c r="M564" s="16"/>
      <c r="N564" s="16" t="str">
        <f>IF(ISERROR(VLOOKUP($P564,#REF!,4,FALSE)),"",(VLOOKUP($P564,#REF!,4,FALSE)))</f>
        <v/>
      </c>
      <c r="O564" s="16" t="str">
        <f>IF(ISERROR(VLOOKUP($P564,#REF!,34,FALSE)),"",(VLOOKUP($P564,#REF!,34,FALSE)))</f>
        <v/>
      </c>
      <c r="P564" s="16" t="s">
        <v>909</v>
      </c>
      <c r="Q564" s="16" t="e">
        <f>VLOOKUP(C564,'functional class'!B:E,3,FALSE)</f>
        <v>#N/A</v>
      </c>
      <c r="R564" s="16" t="str">
        <f>IF(ISERROR(VLOOKUP($T564,'Funding 5.4'!$A:$BP,3,FALSE)),"",(VLOOKUP($T564,'Funding 5.4'!$A:$BP,3,FALSE)))</f>
        <v>FD001003001002000000000000000000000000</v>
      </c>
      <c r="S564" s="16" t="str">
        <f>IF(ISERROR(VLOOKUP($T564,'Funding 5.4'!$A:$BP,35,FALSE)),"",(VLOOKUP($T564,'Funding 5.4'!$A:$BP,35,FALSE)))</f>
        <v>5692f970-c29c-4044-80d7-1bcdbdd34348</v>
      </c>
      <c r="T564" s="16" t="s">
        <v>1087</v>
      </c>
      <c r="U564" s="16" t="str">
        <f>IF(F564="gains/losses",IF(ISERROR(VLOOKUP(W564,'item gains&amp;losses'!A:EV,3,FALSE)),"",VLOOKUP(W564,'item gains&amp;losses'!A:EV,3,FALSE)),IF(F564="I",IF(ISERROR(VLOOKUP(W564,'item rev'!A:EV,3,FALSE)),"",VLOOKUP(W564,'item rev'!A:EV,3,FALSE)),IF(F564="e",IF(ISERROR(VLOOKUP(W564,'item exp'!A:BQ,3,FALSE)),"",VLOOKUP(W564,'item exp'!A:BQ,3,FALSE)))))</f>
        <v>IE003003039002000000000000000000000000</v>
      </c>
      <c r="V564" s="16" t="str">
        <f>IF($F564="gains/losses",IF(ISERROR(VLOOKUP($W564,'item gains&amp;losses'!$A:$EV,35,FALSE)),"",VLOOKUP($W564,'item gains&amp;losses'!$A:$EV,35,FALSE)),IF($F564="I",IF(ISERROR(VLOOKUP($W564,'item rev'!$A:$EV,34,FALSE)),"",VLOOKUP($W564,'item rev'!$A:$EV,34,FALSE)),IF($F564="e",IF(ISERROR(VLOOKUP($W564,'item exp'!$A:$BQ,35,FALSE)),"",VLOOKUP($W564,'item exp'!$A:$BQ,35,FALSE)))))</f>
        <v>abd0271f-9bd4-43f1-99ee-ad107974cd25</v>
      </c>
      <c r="W564" s="16" t="str">
        <f>VLOOKUP(E564,'items list'!B:D,3,FALSE)</f>
        <v>Expenditure: Contracted Services - Contractors: Transmission of Electricity by Other - Ancillary Charges</v>
      </c>
      <c r="X564" s="16" t="str">
        <f>IF(ISERROR(VLOOKUP($Z564,'reg ind'!$A:$AI,3,FALSE)),"",(VLOOKUP($Z564,'reg ind'!$A:$AI,3,FALSE)))</f>
        <v>RX002003001002003003006001000000000000</v>
      </c>
      <c r="Y564" s="16" t="str">
        <f>IF(ISERROR(VLOOKUP($Z564,'reg ind'!$A:$AI,35,FALSE)),"",(VLOOKUP($Z564,'reg ind'!$A:$AI,35,FALSE)))</f>
        <v>f2564b3b-f64a-4df4-9e78-f1a994736e35</v>
      </c>
      <c r="Z564" s="16" t="s">
        <v>4358</v>
      </c>
      <c r="AA564" s="16" t="str">
        <f>IF(ISERROR(VLOOKUP($AC564,costing!$A:$BP,3,FALSE)),"",(VLOOKUP($AC564,costing!$A:$BP,3,FALSE)))</f>
        <v>CO002004000000000000000000000000000000</v>
      </c>
      <c r="AB564" s="16" t="str">
        <f>IF(ISERROR(VLOOKUP($AC564,costing!$A:$BP,35,FALSE)),"",(VLOOKUP($AC564,costing!$A:$BP,35,FALSE)))</f>
        <v>47c7ba65-c270-4a7f-91ba-3842eb629ddf</v>
      </c>
      <c r="AC564" s="16" t="s">
        <v>4368</v>
      </c>
    </row>
    <row r="565" spans="1:29" x14ac:dyDescent="0.2">
      <c r="A565" s="184"/>
      <c r="B565" s="184">
        <v>11</v>
      </c>
      <c r="C565" s="184">
        <v>10</v>
      </c>
      <c r="D565" s="184">
        <f t="shared" si="27"/>
        <v>5026</v>
      </c>
      <c r="E565" s="184">
        <v>1196</v>
      </c>
      <c r="F565" s="184" t="s">
        <v>662</v>
      </c>
      <c r="G565" s="16" t="s">
        <v>15</v>
      </c>
      <c r="H565" s="16" t="s">
        <v>26</v>
      </c>
      <c r="I565" s="16" t="s">
        <v>29</v>
      </c>
      <c r="J565" s="16" t="s">
        <v>35</v>
      </c>
      <c r="K565" s="16"/>
      <c r="L565" s="16"/>
      <c r="M565" s="16"/>
      <c r="N565" s="16" t="str">
        <f>IF(ISERROR(VLOOKUP($P565,#REF!,4,FALSE)),"",(VLOOKUP($P565,#REF!,4,FALSE)))</f>
        <v/>
      </c>
      <c r="O565" s="16" t="str">
        <f>IF(ISERROR(VLOOKUP($P565,#REF!,34,FALSE)),"",(VLOOKUP($P565,#REF!,34,FALSE)))</f>
        <v/>
      </c>
      <c r="P565" s="16" t="s">
        <v>909</v>
      </c>
      <c r="Q565" s="16" t="e">
        <f>VLOOKUP(C565,'functional class'!B:E,3,FALSE)</f>
        <v>#N/A</v>
      </c>
      <c r="R565" s="16" t="str">
        <f>IF(ISERROR(VLOOKUP($T565,'Funding 5.4'!$A:$BP,3,FALSE)),"",(VLOOKUP($T565,'Funding 5.4'!$A:$BP,3,FALSE)))</f>
        <v>FD001003001002000000000000000000000000</v>
      </c>
      <c r="S565" s="16" t="str">
        <f>IF(ISERROR(VLOOKUP($T565,'Funding 5.4'!$A:$BP,35,FALSE)),"",(VLOOKUP($T565,'Funding 5.4'!$A:$BP,35,FALSE)))</f>
        <v>5692f970-c29c-4044-80d7-1bcdbdd34348</v>
      </c>
      <c r="T565" s="16" t="s">
        <v>1087</v>
      </c>
      <c r="U565" s="16" t="str">
        <f>IF(F565="gains/losses",IF(ISERROR(VLOOKUP(W565,'item gains&amp;losses'!A:EV,3,FALSE)),"",VLOOKUP(W565,'item gains&amp;losses'!A:EV,3,FALSE)),IF(F565="I",IF(ISERROR(VLOOKUP(W565,'item rev'!A:EV,3,FALSE)),"",VLOOKUP(W565,'item rev'!A:EV,3,FALSE)),IF(F565="e",IF(ISERROR(VLOOKUP(W565,'item exp'!A:BQ,3,FALSE)),"",VLOOKUP(W565,'item exp'!A:BQ,3,FALSE)))))</f>
        <v>IE003003039003000000000000000000000000</v>
      </c>
      <c r="V565" s="16" t="str">
        <f>IF($F565="gains/losses",IF(ISERROR(VLOOKUP($W565,'item gains&amp;losses'!$A:$EV,35,FALSE)),"",VLOOKUP($W565,'item gains&amp;losses'!$A:$EV,35,FALSE)),IF($F565="I",IF(ISERROR(VLOOKUP($W565,'item rev'!$A:$EV,34,FALSE)),"",VLOOKUP($W565,'item rev'!$A:$EV,34,FALSE)),IF($F565="e",IF(ISERROR(VLOOKUP($W565,'item exp'!$A:$BQ,35,FALSE)),"",VLOOKUP($W565,'item exp'!$A:$BQ,35,FALSE)))))</f>
        <v>11ca3e4d-e0f1-436b-a5f6-50f142ea66ca</v>
      </c>
      <c r="W565" s="16" t="str">
        <f>VLOOKUP(E565,'items list'!B:D,3,FALSE)</f>
        <v>Expenditure: Contracted Services - Contractors: Transmission of Electricity by Other - Reliability Charges</v>
      </c>
      <c r="X565" s="16" t="str">
        <f>IF(ISERROR(VLOOKUP($Z565,'reg ind'!$A:$AI,3,FALSE)),"",(VLOOKUP($Z565,'reg ind'!$A:$AI,3,FALSE)))</f>
        <v>RX002003001002003003006001000000000000</v>
      </c>
      <c r="Y565" s="16" t="str">
        <f>IF(ISERROR(VLOOKUP($Z565,'reg ind'!$A:$AI,35,FALSE)),"",(VLOOKUP($Z565,'reg ind'!$A:$AI,35,FALSE)))</f>
        <v>f2564b3b-f64a-4df4-9e78-f1a994736e35</v>
      </c>
      <c r="Z565" s="16" t="s">
        <v>4358</v>
      </c>
      <c r="AA565" s="16" t="str">
        <f>IF(ISERROR(VLOOKUP($AC565,costing!$A:$BP,3,FALSE)),"",(VLOOKUP($AC565,costing!$A:$BP,3,FALSE)))</f>
        <v>CO002004000000000000000000000000000000</v>
      </c>
      <c r="AB565" s="16" t="str">
        <f>IF(ISERROR(VLOOKUP($AC565,costing!$A:$BP,35,FALSE)),"",(VLOOKUP($AC565,costing!$A:$BP,35,FALSE)))</f>
        <v>47c7ba65-c270-4a7f-91ba-3842eb629ddf</v>
      </c>
      <c r="AC565" s="16" t="s">
        <v>4368</v>
      </c>
    </row>
    <row r="566" spans="1:29" x14ac:dyDescent="0.2">
      <c r="A566" s="184"/>
      <c r="B566" s="184">
        <v>11</v>
      </c>
      <c r="C566" s="184">
        <v>10</v>
      </c>
      <c r="D566" s="184">
        <f t="shared" si="27"/>
        <v>5026</v>
      </c>
      <c r="E566" s="184">
        <v>1197</v>
      </c>
      <c r="F566" s="184" t="s">
        <v>662</v>
      </c>
      <c r="G566" s="16" t="s">
        <v>15</v>
      </c>
      <c r="H566" s="16" t="s">
        <v>26</v>
      </c>
      <c r="I566" s="16" t="s">
        <v>29</v>
      </c>
      <c r="J566" s="16" t="s">
        <v>35</v>
      </c>
      <c r="K566" s="16"/>
      <c r="L566" s="16"/>
      <c r="M566" s="16"/>
      <c r="N566" s="16" t="str">
        <f>IF(ISERROR(VLOOKUP($P566,#REF!,4,FALSE)),"",(VLOOKUP($P566,#REF!,4,FALSE)))</f>
        <v/>
      </c>
      <c r="O566" s="16" t="str">
        <f>IF(ISERROR(VLOOKUP($P566,#REF!,34,FALSE)),"",(VLOOKUP($P566,#REF!,34,FALSE)))</f>
        <v/>
      </c>
      <c r="P566" s="16" t="s">
        <v>909</v>
      </c>
      <c r="Q566" s="16" t="e">
        <f>VLOOKUP(C566,'functional class'!B:E,3,FALSE)</f>
        <v>#N/A</v>
      </c>
      <c r="R566" s="16" t="str">
        <f>IF(ISERROR(VLOOKUP($T566,'Funding 5.4'!$A:$BP,3,FALSE)),"",(VLOOKUP($T566,'Funding 5.4'!$A:$BP,3,FALSE)))</f>
        <v>FD001003001002000000000000000000000000</v>
      </c>
      <c r="S566" s="16" t="str">
        <f>IF(ISERROR(VLOOKUP($T566,'Funding 5.4'!$A:$BP,35,FALSE)),"",(VLOOKUP($T566,'Funding 5.4'!$A:$BP,35,FALSE)))</f>
        <v>5692f970-c29c-4044-80d7-1bcdbdd34348</v>
      </c>
      <c r="T566" s="16" t="s">
        <v>1087</v>
      </c>
      <c r="U566" s="16" t="str">
        <f>IF(F566="gains/losses",IF(ISERROR(VLOOKUP(W566,'item gains&amp;losses'!A:EV,3,FALSE)),"",VLOOKUP(W566,'item gains&amp;losses'!A:EV,3,FALSE)),IF(F566="I",IF(ISERROR(VLOOKUP(W566,'item rev'!A:EV,3,FALSE)),"",VLOOKUP(W566,'item rev'!A:EV,3,FALSE)),IF(F566="e",IF(ISERROR(VLOOKUP(W566,'item exp'!A:BQ,3,FALSE)),"",VLOOKUP(W566,'item exp'!A:BQ,3,FALSE)))))</f>
        <v>IE003003040000000000000000000000000000</v>
      </c>
      <c r="V566" s="16" t="str">
        <f>IF($F566="gains/losses",IF(ISERROR(VLOOKUP($W566,'item gains&amp;losses'!$A:$EV,35,FALSE)),"",VLOOKUP($W566,'item gains&amp;losses'!$A:$EV,35,FALSE)),IF($F566="I",IF(ISERROR(VLOOKUP($W566,'item rev'!$A:$EV,34,FALSE)),"",VLOOKUP($W566,'item rev'!$A:$EV,34,FALSE)),IF($F566="e",IF(ISERROR(VLOOKUP($W566,'item exp'!$A:$BQ,35,FALSE)),"",VLOOKUP($W566,'item exp'!$A:$BQ,35,FALSE)))))</f>
        <v>c6511b92-cd40-40b9-8de0-b4a72bc781b7</v>
      </c>
      <c r="W566" s="16" t="str">
        <f>VLOOKUP(E566,'items list'!B:D,3,FALSE)</f>
        <v xml:space="preserve">Expenditure: Contracted Services - Contractors: Transportation </v>
      </c>
      <c r="X566" s="16" t="str">
        <f>IF(ISERROR(VLOOKUP($Z566,'reg ind'!$A:$AI,3,FALSE)),"",(VLOOKUP($Z566,'reg ind'!$A:$AI,3,FALSE)))</f>
        <v>RX002003001002003003006001000000000000</v>
      </c>
      <c r="Y566" s="16" t="str">
        <f>IF(ISERROR(VLOOKUP($Z566,'reg ind'!$A:$AI,35,FALSE)),"",(VLOOKUP($Z566,'reg ind'!$A:$AI,35,FALSE)))</f>
        <v>f2564b3b-f64a-4df4-9e78-f1a994736e35</v>
      </c>
      <c r="Z566" s="16" t="s">
        <v>4358</v>
      </c>
      <c r="AA566" s="16" t="str">
        <f>IF(ISERROR(VLOOKUP($AC566,costing!$A:$BP,3,FALSE)),"",(VLOOKUP($AC566,costing!$A:$BP,3,FALSE)))</f>
        <v>CO002004000000000000000000000000000000</v>
      </c>
      <c r="AB566" s="16" t="str">
        <f>IF(ISERROR(VLOOKUP($AC566,costing!$A:$BP,35,FALSE)),"",(VLOOKUP($AC566,costing!$A:$BP,35,FALSE)))</f>
        <v>47c7ba65-c270-4a7f-91ba-3842eb629ddf</v>
      </c>
      <c r="AC566" s="16" t="s">
        <v>4368</v>
      </c>
    </row>
    <row r="567" spans="1:29" x14ac:dyDescent="0.2">
      <c r="A567" s="184"/>
      <c r="B567" s="184">
        <v>11</v>
      </c>
      <c r="C567" s="184">
        <v>10</v>
      </c>
      <c r="D567" s="184">
        <f t="shared" si="27"/>
        <v>5027</v>
      </c>
      <c r="E567" s="184">
        <v>1198</v>
      </c>
      <c r="F567" s="184" t="s">
        <v>662</v>
      </c>
      <c r="G567" s="16" t="s">
        <v>15</v>
      </c>
      <c r="H567" s="16" t="s">
        <v>26</v>
      </c>
      <c r="I567" s="16" t="s">
        <v>29</v>
      </c>
      <c r="J567" s="16" t="s">
        <v>35</v>
      </c>
      <c r="K567" s="16"/>
      <c r="L567" s="16"/>
      <c r="M567" s="16"/>
      <c r="N567" s="16" t="str">
        <f>IF(ISERROR(VLOOKUP($P567,#REF!,4,FALSE)),"",(VLOOKUP($P567,#REF!,4,FALSE)))</f>
        <v/>
      </c>
      <c r="O567" s="16" t="str">
        <f>IF(ISERROR(VLOOKUP($P567,#REF!,34,FALSE)),"",(VLOOKUP($P567,#REF!,34,FALSE)))</f>
        <v/>
      </c>
      <c r="P567" s="16" t="s">
        <v>909</v>
      </c>
      <c r="Q567" s="16" t="e">
        <f>VLOOKUP(C567,'functional class'!B:E,3,FALSE)</f>
        <v>#N/A</v>
      </c>
      <c r="R567" s="16" t="str">
        <f>IF(ISERROR(VLOOKUP($T567,'Funding 5.4'!$A:$BP,3,FALSE)),"",(VLOOKUP($T567,'Funding 5.4'!$A:$BP,3,FALSE)))</f>
        <v>FD001003001002000000000000000000000000</v>
      </c>
      <c r="S567" s="16" t="str">
        <f>IF(ISERROR(VLOOKUP($T567,'Funding 5.4'!$A:$BP,35,FALSE)),"",(VLOOKUP($T567,'Funding 5.4'!$A:$BP,35,FALSE)))</f>
        <v>5692f970-c29c-4044-80d7-1bcdbdd34348</v>
      </c>
      <c r="T567" s="16" t="s">
        <v>1087</v>
      </c>
      <c r="U567" s="16" t="str">
        <f>IF(F567="gains/losses",IF(ISERROR(VLOOKUP(W567,'item gains&amp;losses'!A:EV,3,FALSE)),"",VLOOKUP(W567,'item gains&amp;losses'!A:EV,3,FALSE)),IF(F567="I",IF(ISERROR(VLOOKUP(W567,'item rev'!A:EV,3,FALSE)),"",VLOOKUP(W567,'item rev'!A:EV,3,FALSE)),IF(F567="e",IF(ISERROR(VLOOKUP(W567,'item exp'!A:BQ,3,FALSE)),"",VLOOKUP(W567,'item exp'!A:BQ,3,FALSE)))))</f>
        <v>IE003003041000000000000000000000000000</v>
      </c>
      <c r="V567" s="16" t="str">
        <f>IF($F567="gains/losses",IF(ISERROR(VLOOKUP($W567,'item gains&amp;losses'!$A:$EV,35,FALSE)),"",VLOOKUP($W567,'item gains&amp;losses'!$A:$EV,35,FALSE)),IF($F567="I",IF(ISERROR(VLOOKUP($W567,'item rev'!$A:$EV,34,FALSE)),"",VLOOKUP($W567,'item rev'!$A:$EV,34,FALSE)),IF($F567="e",IF(ISERROR(VLOOKUP($W567,'item exp'!$A:$BQ,35,FALSE)),"",VLOOKUP($W567,'item exp'!$A:$BQ,35,FALSE)))))</f>
        <v>de9786e8-f4f5-49e2-b23d-43a788af4ffb</v>
      </c>
      <c r="W567" s="16" t="str">
        <f>VLOOKUP(E567,'items list'!B:D,3,FALSE)</f>
        <v>Expenditure: Contracted Services - Contractors: Safeguard and Security</v>
      </c>
      <c r="X567" s="16" t="str">
        <f>IF(ISERROR(VLOOKUP($Z567,'reg ind'!$A:$AI,3,FALSE)),"",(VLOOKUP($Z567,'reg ind'!$A:$AI,3,FALSE)))</f>
        <v>RX002003001002003003006001000000000000</v>
      </c>
      <c r="Y567" s="16" t="str">
        <f>IF(ISERROR(VLOOKUP($Z567,'reg ind'!$A:$AI,35,FALSE)),"",(VLOOKUP($Z567,'reg ind'!$A:$AI,35,FALSE)))</f>
        <v>f2564b3b-f64a-4df4-9e78-f1a994736e35</v>
      </c>
      <c r="Z567" s="16" t="s">
        <v>4358</v>
      </c>
      <c r="AA567" s="16" t="str">
        <f>IF(ISERROR(VLOOKUP($AC567,costing!$A:$BP,3,FALSE)),"",(VLOOKUP($AC567,costing!$A:$BP,3,FALSE)))</f>
        <v>CO002004000000000000000000000000000000</v>
      </c>
      <c r="AB567" s="16" t="str">
        <f>IF(ISERROR(VLOOKUP($AC567,costing!$A:$BP,35,FALSE)),"",(VLOOKUP($AC567,costing!$A:$BP,35,FALSE)))</f>
        <v>47c7ba65-c270-4a7f-91ba-3842eb629ddf</v>
      </c>
      <c r="AC567" s="16" t="s">
        <v>4368</v>
      </c>
    </row>
    <row r="568" spans="1:29" x14ac:dyDescent="0.2">
      <c r="A568" s="184"/>
      <c r="B568" s="184">
        <v>11</v>
      </c>
      <c r="C568" s="184">
        <v>10</v>
      </c>
      <c r="D568" s="184">
        <f t="shared" si="27"/>
        <v>5027</v>
      </c>
      <c r="E568" s="184">
        <v>1199</v>
      </c>
      <c r="F568" s="184" t="s">
        <v>662</v>
      </c>
      <c r="G568" s="16" t="s">
        <v>15</v>
      </c>
      <c r="H568" s="16" t="s">
        <v>26</v>
      </c>
      <c r="I568" s="16" t="s">
        <v>29</v>
      </c>
      <c r="J568" s="16" t="s">
        <v>35</v>
      </c>
      <c r="K568" s="16"/>
      <c r="L568" s="16"/>
      <c r="M568" s="16"/>
      <c r="N568" s="16" t="str">
        <f>IF(ISERROR(VLOOKUP($P568,#REF!,4,FALSE)),"",(VLOOKUP($P568,#REF!,4,FALSE)))</f>
        <v/>
      </c>
      <c r="O568" s="16" t="str">
        <f>IF(ISERROR(VLOOKUP($P568,#REF!,34,FALSE)),"",(VLOOKUP($P568,#REF!,34,FALSE)))</f>
        <v/>
      </c>
      <c r="P568" s="16" t="s">
        <v>909</v>
      </c>
      <c r="Q568" s="16" t="e">
        <f>VLOOKUP(C568,'functional class'!B:E,3,FALSE)</f>
        <v>#N/A</v>
      </c>
      <c r="R568" s="16" t="str">
        <f>IF(ISERROR(VLOOKUP($T568,'Funding 5.4'!$A:$BP,3,FALSE)),"",(VLOOKUP($T568,'Funding 5.4'!$A:$BP,3,FALSE)))</f>
        <v>FD001003001002000000000000000000000000</v>
      </c>
      <c r="S568" s="16" t="str">
        <f>IF(ISERROR(VLOOKUP($T568,'Funding 5.4'!$A:$BP,35,FALSE)),"",(VLOOKUP($T568,'Funding 5.4'!$A:$BP,35,FALSE)))</f>
        <v>5692f970-c29c-4044-80d7-1bcdbdd34348</v>
      </c>
      <c r="T568" s="16" t="s">
        <v>1087</v>
      </c>
      <c r="U568" s="16" t="str">
        <f>IF(F568="gains/losses",IF(ISERROR(VLOOKUP(W568,'item gains&amp;losses'!A:EV,3,FALSE)),"",VLOOKUP(W568,'item gains&amp;losses'!A:EV,3,FALSE)),IF(F568="I",IF(ISERROR(VLOOKUP(W568,'item rev'!A:EV,3,FALSE)),"",VLOOKUP(W568,'item rev'!A:EV,3,FALSE)),IF(F568="e",IF(ISERROR(VLOOKUP(W568,'item exp'!A:BQ,3,FALSE)),"",VLOOKUP(W568,'item exp'!A:BQ,3,FALSE)))))</f>
        <v>IE003003042000000000000000000000000000</v>
      </c>
      <c r="V568" s="16" t="str">
        <f>IF($F568="gains/losses",IF(ISERROR(VLOOKUP($W568,'item gains&amp;losses'!$A:$EV,35,FALSE)),"",VLOOKUP($W568,'item gains&amp;losses'!$A:$EV,35,FALSE)),IF($F568="I",IF(ISERROR(VLOOKUP($W568,'item rev'!$A:$EV,34,FALSE)),"",VLOOKUP($W568,'item rev'!$A:$EV,34,FALSE)),IF($F568="e",IF(ISERROR(VLOOKUP($W568,'item exp'!$A:$BQ,35,FALSE)),"",VLOOKUP($W568,'item exp'!$A:$BQ,35,FALSE)))))</f>
        <v>2b5551b7-7c58-4397-ac29-7efa60d7c0fb</v>
      </c>
      <c r="W568" s="16" t="str">
        <f>VLOOKUP(E568,'items list'!B:D,3,FALSE)</f>
        <v>Expenditure: Contracted Services - Contractors: Sewerage Services</v>
      </c>
      <c r="X568" s="16" t="str">
        <f>IF(ISERROR(VLOOKUP($Z568,'reg ind'!$A:$AI,3,FALSE)),"",(VLOOKUP($Z568,'reg ind'!$A:$AI,3,FALSE)))</f>
        <v>RX002003001002003003006001000000000000</v>
      </c>
      <c r="Y568" s="16" t="str">
        <f>IF(ISERROR(VLOOKUP($Z568,'reg ind'!$A:$AI,35,FALSE)),"",(VLOOKUP($Z568,'reg ind'!$A:$AI,35,FALSE)))</f>
        <v>f2564b3b-f64a-4df4-9e78-f1a994736e35</v>
      </c>
      <c r="Z568" s="16" t="s">
        <v>4358</v>
      </c>
      <c r="AA568" s="16" t="str">
        <f>IF(ISERROR(VLOOKUP($AC568,costing!$A:$BP,3,FALSE)),"",(VLOOKUP($AC568,costing!$A:$BP,3,FALSE)))</f>
        <v>CO002004000000000000000000000000000000</v>
      </c>
      <c r="AB568" s="16" t="str">
        <f>IF(ISERROR(VLOOKUP($AC568,costing!$A:$BP,35,FALSE)),"",(VLOOKUP($AC568,costing!$A:$BP,35,FALSE)))</f>
        <v>47c7ba65-c270-4a7f-91ba-3842eb629ddf</v>
      </c>
      <c r="AC568" s="16" t="s">
        <v>4368</v>
      </c>
    </row>
    <row r="569" spans="1:29" x14ac:dyDescent="0.2">
      <c r="A569" s="184"/>
      <c r="B569" s="184">
        <v>11</v>
      </c>
      <c r="C569" s="184">
        <v>10</v>
      </c>
      <c r="D569" s="184">
        <f t="shared" si="27"/>
        <v>5027</v>
      </c>
      <c r="E569" s="184">
        <v>1200</v>
      </c>
      <c r="F569" s="184" t="s">
        <v>662</v>
      </c>
      <c r="G569" s="16" t="s">
        <v>15</v>
      </c>
      <c r="H569" s="16" t="s">
        <v>26</v>
      </c>
      <c r="I569" s="16" t="s">
        <v>29</v>
      </c>
      <c r="J569" s="16" t="s">
        <v>35</v>
      </c>
      <c r="K569" s="16"/>
      <c r="L569" s="16"/>
      <c r="M569" s="16"/>
      <c r="N569" s="16" t="str">
        <f>IF(ISERROR(VLOOKUP($P569,#REF!,4,FALSE)),"",(VLOOKUP($P569,#REF!,4,FALSE)))</f>
        <v/>
      </c>
      <c r="O569" s="16" t="str">
        <f>IF(ISERROR(VLOOKUP($P569,#REF!,34,FALSE)),"",(VLOOKUP($P569,#REF!,34,FALSE)))</f>
        <v/>
      </c>
      <c r="P569" s="16" t="s">
        <v>909</v>
      </c>
      <c r="Q569" s="16" t="e">
        <f>VLOOKUP(C569,'functional class'!B:E,3,FALSE)</f>
        <v>#N/A</v>
      </c>
      <c r="R569" s="16" t="str">
        <f>IF(ISERROR(VLOOKUP($T569,'Funding 5.4'!$A:$BP,3,FALSE)),"",(VLOOKUP($T569,'Funding 5.4'!$A:$BP,3,FALSE)))</f>
        <v>FD001003001002000000000000000000000000</v>
      </c>
      <c r="S569" s="16" t="str">
        <f>IF(ISERROR(VLOOKUP($T569,'Funding 5.4'!$A:$BP,35,FALSE)),"",(VLOOKUP($T569,'Funding 5.4'!$A:$BP,35,FALSE)))</f>
        <v>5692f970-c29c-4044-80d7-1bcdbdd34348</v>
      </c>
      <c r="T569" s="16" t="s">
        <v>1087</v>
      </c>
      <c r="U569" s="16" t="str">
        <f>IF(F569="gains/losses",IF(ISERROR(VLOOKUP(W569,'item gains&amp;losses'!A:EV,3,FALSE)),"",VLOOKUP(W569,'item gains&amp;losses'!A:EV,3,FALSE)),IF(F569="I",IF(ISERROR(VLOOKUP(W569,'item rev'!A:EV,3,FALSE)),"",VLOOKUP(W569,'item rev'!A:EV,3,FALSE)),IF(F569="e",IF(ISERROR(VLOOKUP(W569,'item exp'!A:BQ,3,FALSE)),"",VLOOKUP(W569,'item exp'!A:BQ,3,FALSE)))))</f>
        <v>IE003003043000000000000000000000000000</v>
      </c>
      <c r="V569" s="16" t="str">
        <f>IF($F569="gains/losses",IF(ISERROR(VLOOKUP($W569,'item gains&amp;losses'!$A:$EV,35,FALSE)),"",VLOOKUP($W569,'item gains&amp;losses'!$A:$EV,35,FALSE)),IF($F569="I",IF(ISERROR(VLOOKUP($W569,'item rev'!$A:$EV,34,FALSE)),"",VLOOKUP($W569,'item rev'!$A:$EV,34,FALSE)),IF($F569="e",IF(ISERROR(VLOOKUP($W569,'item exp'!$A:$BQ,35,FALSE)),"",VLOOKUP($W569,'item exp'!$A:$BQ,35,FALSE)))))</f>
        <v>f013b706-b724-455c-9f36-b5135eb56a49</v>
      </c>
      <c r="W569" s="16" t="str">
        <f>VLOOKUP(E569,'items list'!B:D,3,FALSE)</f>
        <v>Expenditure: Contracted Services - Contractors: Sports and Recreation</v>
      </c>
      <c r="X569" s="16" t="str">
        <f>IF(ISERROR(VLOOKUP($Z569,'reg ind'!$A:$AI,3,FALSE)),"",(VLOOKUP($Z569,'reg ind'!$A:$AI,3,FALSE)))</f>
        <v>RX002003001002003003006001000000000000</v>
      </c>
      <c r="Y569" s="16" t="str">
        <f>IF(ISERROR(VLOOKUP($Z569,'reg ind'!$A:$AI,35,FALSE)),"",(VLOOKUP($Z569,'reg ind'!$A:$AI,35,FALSE)))</f>
        <v>f2564b3b-f64a-4df4-9e78-f1a994736e35</v>
      </c>
      <c r="Z569" s="16" t="s">
        <v>4358</v>
      </c>
      <c r="AA569" s="16" t="str">
        <f>IF(ISERROR(VLOOKUP($AC569,costing!$A:$BP,3,FALSE)),"",(VLOOKUP($AC569,costing!$A:$BP,3,FALSE)))</f>
        <v>CO002004000000000000000000000000000000</v>
      </c>
      <c r="AB569" s="16" t="str">
        <f>IF(ISERROR(VLOOKUP($AC569,costing!$A:$BP,35,FALSE)),"",(VLOOKUP($AC569,costing!$A:$BP,35,FALSE)))</f>
        <v>47c7ba65-c270-4a7f-91ba-3842eb629ddf</v>
      </c>
      <c r="AC569" s="16" t="s">
        <v>4368</v>
      </c>
    </row>
    <row r="570" spans="1:29" x14ac:dyDescent="0.2">
      <c r="A570" s="184"/>
      <c r="B570" s="184">
        <v>11</v>
      </c>
      <c r="C570" s="184">
        <v>10</v>
      </c>
      <c r="D570" s="184">
        <f t="shared" si="27"/>
        <v>5027</v>
      </c>
      <c r="E570" s="184">
        <v>1201</v>
      </c>
      <c r="F570" s="184" t="s">
        <v>662</v>
      </c>
      <c r="G570" s="16" t="s">
        <v>15</v>
      </c>
      <c r="H570" s="16" t="s">
        <v>26</v>
      </c>
      <c r="I570" s="16" t="s">
        <v>29</v>
      </c>
      <c r="J570" s="16" t="s">
        <v>35</v>
      </c>
      <c r="K570" s="16"/>
      <c r="L570" s="16"/>
      <c r="M570" s="16"/>
      <c r="N570" s="16" t="str">
        <f>IF(ISERROR(VLOOKUP($P570,#REF!,4,FALSE)),"",(VLOOKUP($P570,#REF!,4,FALSE)))</f>
        <v/>
      </c>
      <c r="O570" s="16" t="str">
        <f>IF(ISERROR(VLOOKUP($P570,#REF!,34,FALSE)),"",(VLOOKUP($P570,#REF!,34,FALSE)))</f>
        <v/>
      </c>
      <c r="P570" s="16" t="s">
        <v>909</v>
      </c>
      <c r="Q570" s="16" t="e">
        <f>VLOOKUP(C570,'functional class'!B:E,3,FALSE)</f>
        <v>#N/A</v>
      </c>
      <c r="R570" s="16" t="str">
        <f>IF(ISERROR(VLOOKUP($T570,'Funding 5.4'!$A:$BP,3,FALSE)),"",(VLOOKUP($T570,'Funding 5.4'!$A:$BP,3,FALSE)))</f>
        <v>FD001003001002000000000000000000000000</v>
      </c>
      <c r="S570" s="16" t="str">
        <f>IF(ISERROR(VLOOKUP($T570,'Funding 5.4'!$A:$BP,35,FALSE)),"",(VLOOKUP($T570,'Funding 5.4'!$A:$BP,35,FALSE)))</f>
        <v>5692f970-c29c-4044-80d7-1bcdbdd34348</v>
      </c>
      <c r="T570" s="16" t="s">
        <v>1087</v>
      </c>
      <c r="U570" s="16" t="str">
        <f>IF(F570="gains/losses",IF(ISERROR(VLOOKUP(W570,'item gains&amp;losses'!A:EV,3,FALSE)),"",VLOOKUP(W570,'item gains&amp;losses'!A:EV,3,FALSE)),IF(F570="I",IF(ISERROR(VLOOKUP(W570,'item rev'!A:EV,3,FALSE)),"",VLOOKUP(W570,'item rev'!A:EV,3,FALSE)),IF(F570="e",IF(ISERROR(VLOOKUP(W570,'item exp'!A:BQ,3,FALSE)),"",VLOOKUP(W570,'item exp'!A:BQ,3,FALSE)))))</f>
        <v>IE003003044000000000000000000000000000</v>
      </c>
      <c r="V570" s="16" t="str">
        <f>IF($F570="gains/losses",IF(ISERROR(VLOOKUP($W570,'item gains&amp;losses'!$A:$EV,35,FALSE)),"",VLOOKUP($W570,'item gains&amp;losses'!$A:$EV,35,FALSE)),IF($F570="I",IF(ISERROR(VLOOKUP($W570,'item rev'!$A:$EV,34,FALSE)),"",VLOOKUP($W570,'item rev'!$A:$EV,34,FALSE)),IF($F570="e",IF(ISERROR(VLOOKUP($W570,'item exp'!$A:$BQ,35,FALSE)),"",VLOOKUP($W570,'item exp'!$A:$BQ,35,FALSE)))))</f>
        <v>f42e08ca-1ad7-4cfe-8840-3e85755b0e72</v>
      </c>
      <c r="W570" s="16" t="str">
        <f>VLOOKUP(E570,'items list'!B:D,3,FALSE)</f>
        <v>Expenditure: Contracted Services - Contractors: Stage and Sound Crew</v>
      </c>
      <c r="X570" s="16" t="str">
        <f>IF(ISERROR(VLOOKUP($Z570,'reg ind'!$A:$AI,3,FALSE)),"",(VLOOKUP($Z570,'reg ind'!$A:$AI,3,FALSE)))</f>
        <v>RX002003001002003003006001000000000000</v>
      </c>
      <c r="Y570" s="16" t="str">
        <f>IF(ISERROR(VLOOKUP($Z570,'reg ind'!$A:$AI,35,FALSE)),"",(VLOOKUP($Z570,'reg ind'!$A:$AI,35,FALSE)))</f>
        <v>f2564b3b-f64a-4df4-9e78-f1a994736e35</v>
      </c>
      <c r="Z570" s="16" t="s">
        <v>4358</v>
      </c>
      <c r="AA570" s="16" t="str">
        <f>IF(ISERROR(VLOOKUP($AC570,costing!$A:$BP,3,FALSE)),"",(VLOOKUP($AC570,costing!$A:$BP,3,FALSE)))</f>
        <v>CO002004000000000000000000000000000000</v>
      </c>
      <c r="AB570" s="16" t="str">
        <f>IF(ISERROR(VLOOKUP($AC570,costing!$A:$BP,35,FALSE)),"",(VLOOKUP($AC570,costing!$A:$BP,35,FALSE)))</f>
        <v>47c7ba65-c270-4a7f-91ba-3842eb629ddf</v>
      </c>
      <c r="AC570" s="16" t="s">
        <v>4368</v>
      </c>
    </row>
    <row r="571" spans="1:29" x14ac:dyDescent="0.2">
      <c r="A571" s="184"/>
      <c r="B571" s="184">
        <v>11</v>
      </c>
      <c r="C571" s="184">
        <v>10</v>
      </c>
      <c r="D571" s="184">
        <f t="shared" si="27"/>
        <v>5027</v>
      </c>
      <c r="E571" s="184">
        <v>1202</v>
      </c>
      <c r="F571" s="184" t="s">
        <v>662</v>
      </c>
      <c r="G571" s="16" t="s">
        <v>15</v>
      </c>
      <c r="H571" s="16" t="s">
        <v>26</v>
      </c>
      <c r="I571" s="16" t="s">
        <v>29</v>
      </c>
      <c r="J571" s="16" t="s">
        <v>35</v>
      </c>
      <c r="K571" s="16"/>
      <c r="L571" s="16"/>
      <c r="M571" s="16"/>
      <c r="N571" s="16" t="str">
        <f>IF(ISERROR(VLOOKUP($P571,#REF!,4,FALSE)),"",(VLOOKUP($P571,#REF!,4,FALSE)))</f>
        <v/>
      </c>
      <c r="O571" s="16" t="str">
        <f>IF(ISERROR(VLOOKUP($P571,#REF!,34,FALSE)),"",(VLOOKUP($P571,#REF!,34,FALSE)))</f>
        <v/>
      </c>
      <c r="P571" s="16" t="s">
        <v>909</v>
      </c>
      <c r="Q571" s="16" t="e">
        <f>VLOOKUP(C571,'functional class'!B:E,3,FALSE)</f>
        <v>#N/A</v>
      </c>
      <c r="R571" s="16" t="str">
        <f>IF(ISERROR(VLOOKUP($T571,'Funding 5.4'!$A:$BP,3,FALSE)),"",(VLOOKUP($T571,'Funding 5.4'!$A:$BP,3,FALSE)))</f>
        <v>FD001003001002000000000000000000000000</v>
      </c>
      <c r="S571" s="16" t="str">
        <f>IF(ISERROR(VLOOKUP($T571,'Funding 5.4'!$A:$BP,35,FALSE)),"",(VLOOKUP($T571,'Funding 5.4'!$A:$BP,35,FALSE)))</f>
        <v>5692f970-c29c-4044-80d7-1bcdbdd34348</v>
      </c>
      <c r="T571" s="16" t="s">
        <v>1087</v>
      </c>
      <c r="U571" s="16" t="str">
        <f>IF(F571="gains/losses",IF(ISERROR(VLOOKUP(W571,'item gains&amp;losses'!A:EV,3,FALSE)),"",VLOOKUP(W571,'item gains&amp;losses'!A:EV,3,FALSE)),IF(F571="I",IF(ISERROR(VLOOKUP(W571,'item rev'!A:EV,3,FALSE)),"",VLOOKUP(W571,'item rev'!A:EV,3,FALSE)),IF(F571="e",IF(ISERROR(VLOOKUP(W571,'item exp'!A:BQ,3,FALSE)),"",VLOOKUP(W571,'item exp'!A:BQ,3,FALSE)))))</f>
        <v>IE003003045000000000000000000000000000</v>
      </c>
      <c r="V571" s="16" t="str">
        <f>IF($F571="gains/losses",IF(ISERROR(VLOOKUP($W571,'item gains&amp;losses'!$A:$EV,35,FALSE)),"",VLOOKUP($W571,'item gains&amp;losses'!$A:$EV,35,FALSE)),IF($F571="I",IF(ISERROR(VLOOKUP($W571,'item rev'!$A:$EV,34,FALSE)),"",VLOOKUP($W571,'item rev'!$A:$EV,34,FALSE)),IF($F571="e",IF(ISERROR(VLOOKUP($W571,'item exp'!$A:$BQ,35,FALSE)),"",VLOOKUP($W571,'item exp'!$A:$BQ,35,FALSE)))))</f>
        <v>7c3ca077-4d38-4b78-98ed-ebc816b468c7</v>
      </c>
      <c r="W571" s="16" t="str">
        <f>VLOOKUP(E571,'items list'!B:D,3,FALSE)</f>
        <v>Expenditure: Contracted Services - Contractors: Prepaid Water Vendors</v>
      </c>
      <c r="X571" s="16" t="str">
        <f>IF(ISERROR(VLOOKUP($Z571,'reg ind'!$A:$AI,3,FALSE)),"",(VLOOKUP($Z571,'reg ind'!$A:$AI,3,FALSE)))</f>
        <v>RX002003001002003003006001000000000000</v>
      </c>
      <c r="Y571" s="16" t="str">
        <f>IF(ISERROR(VLOOKUP($Z571,'reg ind'!$A:$AI,35,FALSE)),"",(VLOOKUP($Z571,'reg ind'!$A:$AI,35,FALSE)))</f>
        <v>f2564b3b-f64a-4df4-9e78-f1a994736e35</v>
      </c>
      <c r="Z571" s="16" t="s">
        <v>4358</v>
      </c>
      <c r="AA571" s="16" t="str">
        <f>IF(ISERROR(VLOOKUP($AC571,costing!$A:$BP,3,FALSE)),"",(VLOOKUP($AC571,costing!$A:$BP,3,FALSE)))</f>
        <v>CO002004000000000000000000000000000000</v>
      </c>
      <c r="AB571" s="16" t="str">
        <f>IF(ISERROR(VLOOKUP($AC571,costing!$A:$BP,35,FALSE)),"",(VLOOKUP($AC571,costing!$A:$BP,35,FALSE)))</f>
        <v>47c7ba65-c270-4a7f-91ba-3842eb629ddf</v>
      </c>
      <c r="AC571" s="16" t="s">
        <v>4368</v>
      </c>
    </row>
    <row r="572" spans="1:29" x14ac:dyDescent="0.2">
      <c r="A572" s="184"/>
      <c r="B572" s="184">
        <v>11</v>
      </c>
      <c r="C572" s="184">
        <v>10</v>
      </c>
      <c r="D572" s="184">
        <f t="shared" si="27"/>
        <v>5027</v>
      </c>
      <c r="E572" s="184">
        <v>1203</v>
      </c>
      <c r="F572" s="184" t="s">
        <v>662</v>
      </c>
      <c r="G572" s="16" t="s">
        <v>15</v>
      </c>
      <c r="H572" s="16" t="s">
        <v>26</v>
      </c>
      <c r="I572" s="16" t="s">
        <v>29</v>
      </c>
      <c r="J572" s="16" t="s">
        <v>35</v>
      </c>
      <c r="K572" s="16"/>
      <c r="L572" s="16"/>
      <c r="M572" s="16"/>
      <c r="N572" s="16" t="str">
        <f>IF(ISERROR(VLOOKUP($P572,#REF!,4,FALSE)),"",(VLOOKUP($P572,#REF!,4,FALSE)))</f>
        <v/>
      </c>
      <c r="O572" s="16" t="str">
        <f>IF(ISERROR(VLOOKUP($P572,#REF!,34,FALSE)),"",(VLOOKUP($P572,#REF!,34,FALSE)))</f>
        <v/>
      </c>
      <c r="P572" s="16" t="s">
        <v>909</v>
      </c>
      <c r="Q572" s="16" t="e">
        <f>VLOOKUP(C572,'functional class'!B:E,3,FALSE)</f>
        <v>#N/A</v>
      </c>
      <c r="R572" s="16" t="str">
        <f>IF(ISERROR(VLOOKUP($T572,'Funding 5.4'!$A:$BP,3,FALSE)),"",(VLOOKUP($T572,'Funding 5.4'!$A:$BP,3,FALSE)))</f>
        <v>FD001003001002000000000000000000000000</v>
      </c>
      <c r="S572" s="16" t="str">
        <f>IF(ISERROR(VLOOKUP($T572,'Funding 5.4'!$A:$BP,35,FALSE)),"",(VLOOKUP($T572,'Funding 5.4'!$A:$BP,35,FALSE)))</f>
        <v>5692f970-c29c-4044-80d7-1bcdbdd34348</v>
      </c>
      <c r="T572" s="16" t="s">
        <v>1087</v>
      </c>
      <c r="U572" s="16" t="str">
        <f>IF(F572="gains/losses",IF(ISERROR(VLOOKUP(W572,'item gains&amp;losses'!A:EV,3,FALSE)),"",VLOOKUP(W572,'item gains&amp;losses'!A:EV,3,FALSE)),IF(F572="I",IF(ISERROR(VLOOKUP(W572,'item rev'!A:EV,3,FALSE)),"",VLOOKUP(W572,'item rev'!A:EV,3,FALSE)),IF(F572="e",IF(ISERROR(VLOOKUP(W572,'item exp'!A:BQ,3,FALSE)),"",VLOOKUP(W572,'item exp'!A:BQ,3,FALSE)))))</f>
        <v>IE003003046000000000000000000000000000</v>
      </c>
      <c r="V572" s="16" t="str">
        <f>IF($F572="gains/losses",IF(ISERROR(VLOOKUP($W572,'item gains&amp;losses'!$A:$EV,35,FALSE)),"",VLOOKUP($W572,'item gains&amp;losses'!$A:$EV,35,FALSE)),IF($F572="I",IF(ISERROR(VLOOKUP($W572,'item rev'!$A:$EV,34,FALSE)),"",VLOOKUP($W572,'item rev'!$A:$EV,34,FALSE)),IF($F572="e",IF(ISERROR(VLOOKUP($W572,'item exp'!$A:$BQ,35,FALSE)),"",VLOOKUP($W572,'item exp'!$A:$BQ,35,FALSE)))))</f>
        <v>a04c56de-0ace-4e89-be5b-1fee4ab6a6c2</v>
      </c>
      <c r="W572" s="16" t="str">
        <f>VLOOKUP(E572,'items list'!B:D,3,FALSE)</f>
        <v>Expenditure: Contracted Services - Contractors: Exibit Installators</v>
      </c>
      <c r="X572" s="16" t="str">
        <f>IF(ISERROR(VLOOKUP($Z572,'reg ind'!$A:$AI,3,FALSE)),"",(VLOOKUP($Z572,'reg ind'!$A:$AI,3,FALSE)))</f>
        <v>RX002003001002003003006001000000000000</v>
      </c>
      <c r="Y572" s="16" t="str">
        <f>IF(ISERROR(VLOOKUP($Z572,'reg ind'!$A:$AI,35,FALSE)),"",(VLOOKUP($Z572,'reg ind'!$A:$AI,35,FALSE)))</f>
        <v>f2564b3b-f64a-4df4-9e78-f1a994736e35</v>
      </c>
      <c r="Z572" s="16" t="s">
        <v>4358</v>
      </c>
      <c r="AA572" s="16" t="str">
        <f>IF(ISERROR(VLOOKUP($AC572,costing!$A:$BP,3,FALSE)),"",(VLOOKUP($AC572,costing!$A:$BP,3,FALSE)))</f>
        <v>CO002004000000000000000000000000000000</v>
      </c>
      <c r="AB572" s="16" t="str">
        <f>IF(ISERROR(VLOOKUP($AC572,costing!$A:$BP,35,FALSE)),"",(VLOOKUP($AC572,costing!$A:$BP,35,FALSE)))</f>
        <v>47c7ba65-c270-4a7f-91ba-3842eb629ddf</v>
      </c>
      <c r="AC572" s="16" t="s">
        <v>4368</v>
      </c>
    </row>
    <row r="573" spans="1:29" x14ac:dyDescent="0.2">
      <c r="A573" s="184"/>
      <c r="B573" s="184">
        <v>11</v>
      </c>
      <c r="C573" s="184">
        <v>10</v>
      </c>
      <c r="D573" s="184">
        <f t="shared" si="27"/>
        <v>5027</v>
      </c>
      <c r="E573" s="184">
        <v>1204</v>
      </c>
      <c r="F573" s="184" t="s">
        <v>662</v>
      </c>
      <c r="G573" s="16" t="s">
        <v>15</v>
      </c>
      <c r="H573" s="16" t="s">
        <v>26</v>
      </c>
      <c r="I573" s="16" t="s">
        <v>29</v>
      </c>
      <c r="J573" s="16" t="s">
        <v>35</v>
      </c>
      <c r="K573" s="16"/>
      <c r="L573" s="16"/>
      <c r="M573" s="16"/>
      <c r="N573" s="16" t="str">
        <f>IF(ISERROR(VLOOKUP($P573,#REF!,4,FALSE)),"",(VLOOKUP($P573,#REF!,4,FALSE)))</f>
        <v/>
      </c>
      <c r="O573" s="16" t="str">
        <f>IF(ISERROR(VLOOKUP($P573,#REF!,34,FALSE)),"",(VLOOKUP($P573,#REF!,34,FALSE)))</f>
        <v/>
      </c>
      <c r="P573" s="16" t="s">
        <v>909</v>
      </c>
      <c r="Q573" s="16" t="e">
        <f>VLOOKUP(C573,'functional class'!B:E,3,FALSE)</f>
        <v>#N/A</v>
      </c>
      <c r="R573" s="16" t="str">
        <f>IF(ISERROR(VLOOKUP($T573,'Funding 5.4'!$A:$BP,3,FALSE)),"",(VLOOKUP($T573,'Funding 5.4'!$A:$BP,3,FALSE)))</f>
        <v>FD001003001002000000000000000000000000</v>
      </c>
      <c r="S573" s="16" t="str">
        <f>IF(ISERROR(VLOOKUP($T573,'Funding 5.4'!$A:$BP,35,FALSE)),"",(VLOOKUP($T573,'Funding 5.4'!$A:$BP,35,FALSE)))</f>
        <v>5692f970-c29c-4044-80d7-1bcdbdd34348</v>
      </c>
      <c r="T573" s="16" t="s">
        <v>1087</v>
      </c>
      <c r="U573" s="16" t="str">
        <f>IF(F573="gains/losses",IF(ISERROR(VLOOKUP(W573,'item gains&amp;losses'!A:EV,3,FALSE)),"",VLOOKUP(W573,'item gains&amp;losses'!A:EV,3,FALSE)),IF(F573="I",IF(ISERROR(VLOOKUP(W573,'item rev'!A:EV,3,FALSE)),"",VLOOKUP(W573,'item rev'!A:EV,3,FALSE)),IF(F573="e",IF(ISERROR(VLOOKUP(W573,'item exp'!A:BQ,3,FALSE)),"",VLOOKUP(W573,'item exp'!A:BQ,3,FALSE)))))</f>
        <v>IE003003047000000000000000000000000000</v>
      </c>
      <c r="V573" s="16" t="str">
        <f>IF($F573="gains/losses",IF(ISERROR(VLOOKUP($W573,'item gains&amp;losses'!$A:$EV,35,FALSE)),"",VLOOKUP($W573,'item gains&amp;losses'!$A:$EV,35,FALSE)),IF($F573="I",IF(ISERROR(VLOOKUP($W573,'item rev'!$A:$EV,34,FALSE)),"",VLOOKUP($W573,'item rev'!$A:$EV,34,FALSE)),IF($F573="e",IF(ISERROR(VLOOKUP($W573,'item exp'!$A:$BQ,35,FALSE)),"",VLOOKUP($W573,'item exp'!$A:$BQ,35,FALSE)))))</f>
        <v>1830e484-5ef9-4d48-b82f-aeac1304ddf3</v>
      </c>
      <c r="W573" s="16" t="str">
        <f>VLOOKUP(E573,'items list'!B:D,3,FALSE)</f>
        <v>Expenditure: Contracted Services - Contractors: Shark Nets</v>
      </c>
      <c r="X573" s="16" t="str">
        <f>IF(ISERROR(VLOOKUP($Z573,'reg ind'!$A:$AI,3,FALSE)),"",(VLOOKUP($Z573,'reg ind'!$A:$AI,3,FALSE)))</f>
        <v>RX002003001002003003006001000000000000</v>
      </c>
      <c r="Y573" s="16" t="str">
        <f>IF(ISERROR(VLOOKUP($Z573,'reg ind'!$A:$AI,35,FALSE)),"",(VLOOKUP($Z573,'reg ind'!$A:$AI,35,FALSE)))</f>
        <v>f2564b3b-f64a-4df4-9e78-f1a994736e35</v>
      </c>
      <c r="Z573" s="16" t="s">
        <v>4358</v>
      </c>
      <c r="AA573" s="16" t="str">
        <f>IF(ISERROR(VLOOKUP($AC573,costing!$A:$BP,3,FALSE)),"",(VLOOKUP($AC573,costing!$A:$BP,3,FALSE)))</f>
        <v>CO002004000000000000000000000000000000</v>
      </c>
      <c r="AB573" s="16" t="str">
        <f>IF(ISERROR(VLOOKUP($AC573,costing!$A:$BP,35,FALSE)),"",(VLOOKUP($AC573,costing!$A:$BP,35,FALSE)))</f>
        <v>47c7ba65-c270-4a7f-91ba-3842eb629ddf</v>
      </c>
      <c r="AC573" s="16" t="s">
        <v>4368</v>
      </c>
    </row>
    <row r="574" spans="1:29" x14ac:dyDescent="0.2">
      <c r="A574" s="184"/>
      <c r="B574" s="184">
        <v>11</v>
      </c>
      <c r="C574" s="184">
        <v>10</v>
      </c>
      <c r="D574" s="184">
        <f t="shared" si="27"/>
        <v>5027</v>
      </c>
      <c r="E574" s="184">
        <v>1205</v>
      </c>
      <c r="F574" s="184" t="s">
        <v>662</v>
      </c>
      <c r="G574" s="16" t="s">
        <v>15</v>
      </c>
      <c r="H574" s="16" t="s">
        <v>26</v>
      </c>
      <c r="I574" s="16" t="s">
        <v>29</v>
      </c>
      <c r="J574" s="16" t="s">
        <v>35</v>
      </c>
      <c r="K574" s="16"/>
      <c r="L574" s="16"/>
      <c r="M574" s="16"/>
      <c r="N574" s="16" t="str">
        <f>IF(ISERROR(VLOOKUP($P574,#REF!,4,FALSE)),"",(VLOOKUP($P574,#REF!,4,FALSE)))</f>
        <v/>
      </c>
      <c r="O574" s="16" t="str">
        <f>IF(ISERROR(VLOOKUP($P574,#REF!,34,FALSE)),"",(VLOOKUP($P574,#REF!,34,FALSE)))</f>
        <v/>
      </c>
      <c r="P574" s="16" t="s">
        <v>909</v>
      </c>
      <c r="Q574" s="16" t="e">
        <f>VLOOKUP(C574,'functional class'!B:E,3,FALSE)</f>
        <v>#N/A</v>
      </c>
      <c r="R574" s="16" t="str">
        <f>IF(ISERROR(VLOOKUP($T574,'Funding 5.4'!$A:$BP,3,FALSE)),"",(VLOOKUP($T574,'Funding 5.4'!$A:$BP,3,FALSE)))</f>
        <v>FD001003001002000000000000000000000000</v>
      </c>
      <c r="S574" s="16" t="str">
        <f>IF(ISERROR(VLOOKUP($T574,'Funding 5.4'!$A:$BP,35,FALSE)),"",(VLOOKUP($T574,'Funding 5.4'!$A:$BP,35,FALSE)))</f>
        <v>5692f970-c29c-4044-80d7-1bcdbdd34348</v>
      </c>
      <c r="T574" s="16" t="s">
        <v>1087</v>
      </c>
      <c r="U574" s="16" t="str">
        <f>IF(F574="gains/losses",IF(ISERROR(VLOOKUP(W574,'item gains&amp;losses'!A:EV,3,FALSE)),"",VLOOKUP(W574,'item gains&amp;losses'!A:EV,3,FALSE)),IF(F574="I",IF(ISERROR(VLOOKUP(W574,'item rev'!A:EV,3,FALSE)),"",VLOOKUP(W574,'item rev'!A:EV,3,FALSE)),IF(F574="e",IF(ISERROR(VLOOKUP(W574,'item exp'!A:BQ,3,FALSE)),"",VLOOKUP(W574,'item exp'!A:BQ,3,FALSE)))))</f>
        <v>IE003003048000000000000000000000000000</v>
      </c>
      <c r="V574" s="16" t="str">
        <f>IF($F574="gains/losses",IF(ISERROR(VLOOKUP($W574,'item gains&amp;losses'!$A:$EV,35,FALSE)),"",VLOOKUP($W574,'item gains&amp;losses'!$A:$EV,35,FALSE)),IF($F574="I",IF(ISERROR(VLOOKUP($W574,'item rev'!$A:$EV,34,FALSE)),"",VLOOKUP($W574,'item rev'!$A:$EV,34,FALSE)),IF($F574="e",IF(ISERROR(VLOOKUP($W574,'item exp'!$A:$BQ,35,FALSE)),"",VLOOKUP($W574,'item exp'!$A:$BQ,35,FALSE)))))</f>
        <v>eba8fc21-782d-413a-b33c-7847fe791558</v>
      </c>
      <c r="W574" s="16" t="str">
        <f>VLOOKUP(E574,'items list'!B:D,3,FALSE)</f>
        <v>Expenditure: Contracted Services - Contractors: Stream Cleaning and Ditching</v>
      </c>
      <c r="X574" s="16" t="str">
        <f>IF(ISERROR(VLOOKUP($Z574,'reg ind'!$A:$AI,3,FALSE)),"",(VLOOKUP($Z574,'reg ind'!$A:$AI,3,FALSE)))</f>
        <v>RX002003001002003003006001000000000000</v>
      </c>
      <c r="Y574" s="16" t="str">
        <f>IF(ISERROR(VLOOKUP($Z574,'reg ind'!$A:$AI,35,FALSE)),"",(VLOOKUP($Z574,'reg ind'!$A:$AI,35,FALSE)))</f>
        <v>f2564b3b-f64a-4df4-9e78-f1a994736e35</v>
      </c>
      <c r="Z574" s="16" t="s">
        <v>4358</v>
      </c>
      <c r="AA574" s="16" t="str">
        <f>IF(ISERROR(VLOOKUP($AC574,costing!$A:$BP,3,FALSE)),"",(VLOOKUP($AC574,costing!$A:$BP,3,FALSE)))</f>
        <v>CO002004000000000000000000000000000000</v>
      </c>
      <c r="AB574" s="16" t="str">
        <f>IF(ISERROR(VLOOKUP($AC574,costing!$A:$BP,35,FALSE)),"",(VLOOKUP($AC574,costing!$A:$BP,35,FALSE)))</f>
        <v>47c7ba65-c270-4a7f-91ba-3842eb629ddf</v>
      </c>
      <c r="AC574" s="16" t="s">
        <v>4368</v>
      </c>
    </row>
    <row r="575" spans="1:29" x14ac:dyDescent="0.2">
      <c r="A575" s="184"/>
      <c r="B575" s="184">
        <v>11</v>
      </c>
      <c r="C575" s="184">
        <v>10</v>
      </c>
      <c r="D575" s="184">
        <f t="shared" si="27"/>
        <v>5027</v>
      </c>
      <c r="E575" s="184">
        <v>1206</v>
      </c>
      <c r="F575" s="184" t="s">
        <v>662</v>
      </c>
      <c r="G575" s="16" t="s">
        <v>15</v>
      </c>
      <c r="H575" s="16" t="s">
        <v>26</v>
      </c>
      <c r="I575" s="16" t="s">
        <v>29</v>
      </c>
      <c r="J575" s="16" t="s">
        <v>35</v>
      </c>
      <c r="K575" s="16"/>
      <c r="L575" s="16"/>
      <c r="M575" s="16"/>
      <c r="N575" s="16" t="str">
        <f>IF(ISERROR(VLOOKUP($P575,#REF!,4,FALSE)),"",(VLOOKUP($P575,#REF!,4,FALSE)))</f>
        <v/>
      </c>
      <c r="O575" s="16" t="str">
        <f>IF(ISERROR(VLOOKUP($P575,#REF!,34,FALSE)),"",(VLOOKUP($P575,#REF!,34,FALSE)))</f>
        <v/>
      </c>
      <c r="P575" s="16" t="s">
        <v>909</v>
      </c>
      <c r="Q575" s="16" t="e">
        <f>VLOOKUP(C575,'functional class'!B:E,3,FALSE)</f>
        <v>#N/A</v>
      </c>
      <c r="R575" s="16" t="str">
        <f>IF(ISERROR(VLOOKUP($T575,'Funding 5.4'!$A:$BP,3,FALSE)),"",(VLOOKUP($T575,'Funding 5.4'!$A:$BP,3,FALSE)))</f>
        <v>FD001003001002000000000000000000000000</v>
      </c>
      <c r="S575" s="16" t="str">
        <f>IF(ISERROR(VLOOKUP($T575,'Funding 5.4'!$A:$BP,35,FALSE)),"",(VLOOKUP($T575,'Funding 5.4'!$A:$BP,35,FALSE)))</f>
        <v>5692f970-c29c-4044-80d7-1bcdbdd34348</v>
      </c>
      <c r="T575" s="16" t="s">
        <v>1087</v>
      </c>
      <c r="U575" s="16" t="str">
        <f>IF(F575="gains/losses",IF(ISERROR(VLOOKUP(W575,'item gains&amp;losses'!A:EV,3,FALSE)),"",VLOOKUP(W575,'item gains&amp;losses'!A:EV,3,FALSE)),IF(F575="I",IF(ISERROR(VLOOKUP(W575,'item rev'!A:EV,3,FALSE)),"",VLOOKUP(W575,'item rev'!A:EV,3,FALSE)),IF(F575="e",IF(ISERROR(VLOOKUP(W575,'item exp'!A:BQ,3,FALSE)),"",VLOOKUP(W575,'item exp'!A:BQ,3,FALSE)))))</f>
        <v>IE003003049000000000000000000000000000</v>
      </c>
      <c r="V575" s="16" t="str">
        <f>IF($F575="gains/losses",IF(ISERROR(VLOOKUP($W575,'item gains&amp;losses'!$A:$EV,35,FALSE)),"",VLOOKUP($W575,'item gains&amp;losses'!$A:$EV,35,FALSE)),IF($F575="I",IF(ISERROR(VLOOKUP($W575,'item rev'!$A:$EV,34,FALSE)),"",VLOOKUP($W575,'item rev'!$A:$EV,34,FALSE)),IF($F575="e",IF(ISERROR(VLOOKUP($W575,'item exp'!$A:$BQ,35,FALSE)),"",VLOOKUP($W575,'item exp'!$A:$BQ,35,FALSE)))))</f>
        <v>1bce2fd6-34e8-4137-96d9-44f78b027850</v>
      </c>
      <c r="W575" s="16" t="str">
        <f>VLOOKUP(E575,'items list'!B:D,3,FALSE)</f>
        <v>Expenditure: Contracted Services - Contractors: Removal of Hazadous Waste</v>
      </c>
      <c r="X575" s="16" t="str">
        <f>IF(ISERROR(VLOOKUP($Z575,'reg ind'!$A:$AI,3,FALSE)),"",(VLOOKUP($Z575,'reg ind'!$A:$AI,3,FALSE)))</f>
        <v>RX002003001002003003006001000000000000</v>
      </c>
      <c r="Y575" s="16" t="str">
        <f>IF(ISERROR(VLOOKUP($Z575,'reg ind'!$A:$AI,35,FALSE)),"",(VLOOKUP($Z575,'reg ind'!$A:$AI,35,FALSE)))</f>
        <v>f2564b3b-f64a-4df4-9e78-f1a994736e35</v>
      </c>
      <c r="Z575" s="16" t="s">
        <v>4358</v>
      </c>
      <c r="AA575" s="16" t="str">
        <f>IF(ISERROR(VLOOKUP($AC575,costing!$A:$BP,3,FALSE)),"",(VLOOKUP($AC575,costing!$A:$BP,3,FALSE)))</f>
        <v>CO002004000000000000000000000000000000</v>
      </c>
      <c r="AB575" s="16" t="str">
        <f>IF(ISERROR(VLOOKUP($AC575,costing!$A:$BP,35,FALSE)),"",(VLOOKUP($AC575,costing!$A:$BP,35,FALSE)))</f>
        <v>47c7ba65-c270-4a7f-91ba-3842eb629ddf</v>
      </c>
      <c r="AC575" s="16" t="s">
        <v>4368</v>
      </c>
    </row>
    <row r="576" spans="1:29" x14ac:dyDescent="0.2">
      <c r="A576" s="184"/>
      <c r="B576" s="184">
        <v>11</v>
      </c>
      <c r="C576" s="184">
        <v>10</v>
      </c>
      <c r="D576" s="184">
        <f t="shared" si="27"/>
        <v>5028</v>
      </c>
      <c r="E576" s="184">
        <v>1207</v>
      </c>
      <c r="F576" s="184" t="s">
        <v>662</v>
      </c>
      <c r="G576" s="16" t="s">
        <v>15</v>
      </c>
      <c r="H576" s="16" t="s">
        <v>26</v>
      </c>
      <c r="I576" s="16" t="s">
        <v>29</v>
      </c>
      <c r="J576" s="16" t="s">
        <v>35</v>
      </c>
      <c r="K576" s="16"/>
      <c r="L576" s="16"/>
      <c r="M576" s="16"/>
      <c r="N576" s="16" t="str">
        <f>IF(ISERROR(VLOOKUP($P576,#REF!,4,FALSE)),"",(VLOOKUP($P576,#REF!,4,FALSE)))</f>
        <v/>
      </c>
      <c r="O576" s="16" t="str">
        <f>IF(ISERROR(VLOOKUP($P576,#REF!,34,FALSE)),"",(VLOOKUP($P576,#REF!,34,FALSE)))</f>
        <v/>
      </c>
      <c r="P576" s="16" t="s">
        <v>909</v>
      </c>
      <c r="Q576" s="16" t="e">
        <f>VLOOKUP(C576,'functional class'!B:E,3,FALSE)</f>
        <v>#N/A</v>
      </c>
      <c r="R576" s="16" t="str">
        <f>IF(ISERROR(VLOOKUP($T576,'Funding 5.4'!$A:$BP,3,FALSE)),"",(VLOOKUP($T576,'Funding 5.4'!$A:$BP,3,FALSE)))</f>
        <v>FD001003001002000000000000000000000000</v>
      </c>
      <c r="S576" s="16" t="str">
        <f>IF(ISERROR(VLOOKUP($T576,'Funding 5.4'!$A:$BP,35,FALSE)),"",(VLOOKUP($T576,'Funding 5.4'!$A:$BP,35,FALSE)))</f>
        <v>5692f970-c29c-4044-80d7-1bcdbdd34348</v>
      </c>
      <c r="T576" s="16" t="s">
        <v>1087</v>
      </c>
      <c r="U576" s="16" t="str">
        <f>IF(F576="gains/losses",IF(ISERROR(VLOOKUP(W576,'item gains&amp;losses'!A:EV,3,FALSE)),"",VLOOKUP(W576,'item gains&amp;losses'!A:EV,3,FALSE)),IF(F576="I",IF(ISERROR(VLOOKUP(W576,'item rev'!A:EV,3,FALSE)),"",VLOOKUP(W576,'item rev'!A:EV,3,FALSE)),IF(F576="e",IF(ISERROR(VLOOKUP(W576,'item exp'!A:BQ,3,FALSE)),"",VLOOKUP(W576,'item exp'!A:BQ,3,FALSE)))))</f>
        <v>IE003003050000000000000000000000000000</v>
      </c>
      <c r="V576" s="16" t="str">
        <f>IF($F576="gains/losses",IF(ISERROR(VLOOKUP($W576,'item gains&amp;losses'!$A:$EV,35,FALSE)),"",VLOOKUP($W576,'item gains&amp;losses'!$A:$EV,35,FALSE)),IF($F576="I",IF(ISERROR(VLOOKUP($W576,'item rev'!$A:$EV,34,FALSE)),"",VLOOKUP($W576,'item rev'!$A:$EV,34,FALSE)),IF($F576="e",IF(ISERROR(VLOOKUP($W576,'item exp'!$A:$BQ,35,FALSE)),"",VLOOKUP($W576,'item exp'!$A:$BQ,35,FALSE)))))</f>
        <v>32845092-1e2c-40de-9253-0dc8cfd146f6</v>
      </c>
      <c r="W576" s="16" t="str">
        <f>VLOOKUP(E576,'items list'!B:D,3,FALSE)</f>
        <v>Expenditure: Contracted Services - Contractors: Forestry</v>
      </c>
      <c r="X576" s="16" t="str">
        <f>IF(ISERROR(VLOOKUP($Z576,'reg ind'!$A:$AI,3,FALSE)),"",(VLOOKUP($Z576,'reg ind'!$A:$AI,3,FALSE)))</f>
        <v>RX002003001002003003006001000000000000</v>
      </c>
      <c r="Y576" s="16" t="str">
        <f>IF(ISERROR(VLOOKUP($Z576,'reg ind'!$A:$AI,35,FALSE)),"",(VLOOKUP($Z576,'reg ind'!$A:$AI,35,FALSE)))</f>
        <v>f2564b3b-f64a-4df4-9e78-f1a994736e35</v>
      </c>
      <c r="Z576" s="16" t="s">
        <v>4358</v>
      </c>
      <c r="AA576" s="16" t="str">
        <f>IF(ISERROR(VLOOKUP($AC576,costing!$A:$BP,3,FALSE)),"",(VLOOKUP($AC576,costing!$A:$BP,3,FALSE)))</f>
        <v>CO002004000000000000000000000000000000</v>
      </c>
      <c r="AB576" s="16" t="str">
        <f>IF(ISERROR(VLOOKUP($AC576,costing!$A:$BP,35,FALSE)),"",(VLOOKUP($AC576,costing!$A:$BP,35,FALSE)))</f>
        <v>47c7ba65-c270-4a7f-91ba-3842eb629ddf</v>
      </c>
      <c r="AC576" s="16" t="s">
        <v>4368</v>
      </c>
    </row>
    <row r="577" spans="1:29" x14ac:dyDescent="0.2">
      <c r="A577" s="184"/>
      <c r="B577" s="184">
        <v>11</v>
      </c>
      <c r="C577" s="184">
        <v>10</v>
      </c>
      <c r="D577" s="184">
        <f t="shared" si="27"/>
        <v>5028</v>
      </c>
      <c r="E577" s="184">
        <v>1208</v>
      </c>
      <c r="F577" s="184" t="s">
        <v>662</v>
      </c>
      <c r="G577" s="16" t="s">
        <v>15</v>
      </c>
      <c r="H577" s="16" t="s">
        <v>26</v>
      </c>
      <c r="I577" s="16" t="s">
        <v>29</v>
      </c>
      <c r="J577" s="16" t="s">
        <v>35</v>
      </c>
      <c r="K577" s="16"/>
      <c r="L577" s="16"/>
      <c r="M577" s="16"/>
      <c r="N577" s="16" t="str">
        <f>IF(ISERROR(VLOOKUP($P577,#REF!,4,FALSE)),"",(VLOOKUP($P577,#REF!,4,FALSE)))</f>
        <v/>
      </c>
      <c r="O577" s="16" t="str">
        <f>IF(ISERROR(VLOOKUP($P577,#REF!,34,FALSE)),"",(VLOOKUP($P577,#REF!,34,FALSE)))</f>
        <v/>
      </c>
      <c r="P577" s="16" t="s">
        <v>909</v>
      </c>
      <c r="Q577" s="16" t="e">
        <f>VLOOKUP(C577,'functional class'!B:E,3,FALSE)</f>
        <v>#N/A</v>
      </c>
      <c r="R577" s="16" t="str">
        <f>IF(ISERROR(VLOOKUP($T577,'Funding 5.4'!$A:$BP,3,FALSE)),"",(VLOOKUP($T577,'Funding 5.4'!$A:$BP,3,FALSE)))</f>
        <v>FD001003001002000000000000000000000000</v>
      </c>
      <c r="S577" s="16" t="str">
        <f>IF(ISERROR(VLOOKUP($T577,'Funding 5.4'!$A:$BP,35,FALSE)),"",(VLOOKUP($T577,'Funding 5.4'!$A:$BP,35,FALSE)))</f>
        <v>5692f970-c29c-4044-80d7-1bcdbdd34348</v>
      </c>
      <c r="T577" s="16" t="s">
        <v>1087</v>
      </c>
      <c r="U577" s="16" t="str">
        <f>IF(F577="gains/losses",IF(ISERROR(VLOOKUP(W577,'item gains&amp;losses'!A:EV,3,FALSE)),"",VLOOKUP(W577,'item gains&amp;losses'!A:EV,3,FALSE)),IF(F577="I",IF(ISERROR(VLOOKUP(W577,'item rev'!A:EV,3,FALSE)),"",VLOOKUP(W577,'item rev'!A:EV,3,FALSE)),IF(F577="e",IF(ISERROR(VLOOKUP(W577,'item exp'!A:BQ,3,FALSE)),"",VLOOKUP(W577,'item exp'!A:BQ,3,FALSE)))))</f>
        <v>IE003003051000000000000000000000000000</v>
      </c>
      <c r="V577" s="16" t="str">
        <f>IF($F577="gains/losses",IF(ISERROR(VLOOKUP($W577,'item gains&amp;losses'!$A:$EV,35,FALSE)),"",VLOOKUP($W577,'item gains&amp;losses'!$A:$EV,35,FALSE)),IF($F577="I",IF(ISERROR(VLOOKUP($W577,'item rev'!$A:$EV,34,FALSE)),"",VLOOKUP($W577,'item rev'!$A:$EV,34,FALSE)),IF($F577="e",IF(ISERROR(VLOOKUP($W577,'item exp'!$A:$BQ,35,FALSE)),"",VLOOKUP($W577,'item exp'!$A:$BQ,35,FALSE)))))</f>
        <v>f3dfaeef-7710-410b-810e-f6ff636b4985</v>
      </c>
      <c r="W577" s="16" t="str">
        <f>VLOOKUP(E577,'items list'!B:D,3,FALSE)</f>
        <v>Expenditure: Contracted Services - Contractors: Air Traffic and Navigation</v>
      </c>
      <c r="X577" s="16" t="str">
        <f>IF(ISERROR(VLOOKUP($Z577,'reg ind'!$A:$AI,3,FALSE)),"",(VLOOKUP($Z577,'reg ind'!$A:$AI,3,FALSE)))</f>
        <v>RX002003001002003003006001000000000000</v>
      </c>
      <c r="Y577" s="16" t="str">
        <f>IF(ISERROR(VLOOKUP($Z577,'reg ind'!$A:$AI,35,FALSE)),"",(VLOOKUP($Z577,'reg ind'!$A:$AI,35,FALSE)))</f>
        <v>f2564b3b-f64a-4df4-9e78-f1a994736e35</v>
      </c>
      <c r="Z577" s="16" t="s">
        <v>4358</v>
      </c>
      <c r="AA577" s="16" t="str">
        <f>IF(ISERROR(VLOOKUP($AC577,costing!$A:$BP,3,FALSE)),"",(VLOOKUP($AC577,costing!$A:$BP,3,FALSE)))</f>
        <v>CO002004000000000000000000000000000000</v>
      </c>
      <c r="AB577" s="16" t="str">
        <f>IF(ISERROR(VLOOKUP($AC577,costing!$A:$BP,35,FALSE)),"",(VLOOKUP($AC577,costing!$A:$BP,35,FALSE)))</f>
        <v>47c7ba65-c270-4a7f-91ba-3842eb629ddf</v>
      </c>
      <c r="AC577" s="16" t="s">
        <v>4368</v>
      </c>
    </row>
    <row r="578" spans="1:29" x14ac:dyDescent="0.2">
      <c r="A578" s="184">
        <f>A419+1</f>
        <v>111101011</v>
      </c>
      <c r="B578" s="184">
        <v>11</v>
      </c>
      <c r="C578" s="184">
        <v>10</v>
      </c>
      <c r="D578" s="184">
        <f>D419+1</f>
        <v>5011</v>
      </c>
      <c r="E578" s="184">
        <v>1209</v>
      </c>
      <c r="F578" s="184" t="s">
        <v>662</v>
      </c>
      <c r="G578" s="16" t="s">
        <v>12</v>
      </c>
      <c r="H578" s="16" t="s">
        <v>26</v>
      </c>
      <c r="I578" s="16" t="s">
        <v>29</v>
      </c>
      <c r="J578" s="16" t="s">
        <v>36</v>
      </c>
      <c r="K578" s="16"/>
      <c r="L578" s="16"/>
      <c r="M578" s="16"/>
      <c r="N578" s="16" t="str">
        <f>IF(ISERROR(VLOOKUP($P578,#REF!,4,FALSE)),"",(VLOOKUP($P578,#REF!,4,FALSE)))</f>
        <v/>
      </c>
      <c r="O578" s="16" t="str">
        <f>IF(ISERROR(VLOOKUP($P578,#REF!,34,FALSE)),"",(VLOOKUP($P578,#REF!,34,FALSE)))</f>
        <v/>
      </c>
      <c r="P578" s="16" t="s">
        <v>909</v>
      </c>
      <c r="Q578" s="16" t="e">
        <f>VLOOKUP(C578,'functional class'!B:E,3,FALSE)</f>
        <v>#N/A</v>
      </c>
      <c r="R578" s="16" t="str">
        <f>IF(ISERROR(VLOOKUP($T578,'Funding 5.4'!$A:$BP,3,FALSE)),"",(VLOOKUP($T578,'Funding 5.4'!$A:$BP,3,FALSE)))</f>
        <v>FD006000000000000000000000000000000000</v>
      </c>
      <c r="S578" s="16" t="str">
        <f>IF(ISERROR(VLOOKUP($T578,'Funding 5.4'!$A:$BP,35,FALSE)),"",(VLOOKUP($T578,'Funding 5.4'!$A:$BP,35,FALSE)))</f>
        <v>ac97d0b1-d32f-4077-947c-f147177f7bfb</v>
      </c>
      <c r="T578" s="16" t="s">
        <v>1090</v>
      </c>
      <c r="U578" s="16" t="str">
        <f>IF(F578="gains/losses",IF(ISERROR(VLOOKUP(W578,'item gains&amp;losses'!A:EV,3,FALSE)),"",VLOOKUP(W578,'item gains&amp;losses'!A:EV,3,FALSE)),IF(F578="I",IF(ISERROR(VLOOKUP(W578,'item rev'!A:EV,3,FALSE)),"",VLOOKUP(W578,'item rev'!A:EV,3,FALSE)),IF(F578="e",IF(ISERROR(VLOOKUP(W578,'item exp'!A:BQ,3,FALSE)),"",VLOOKUP(W578,'item exp'!A:BQ,3,FALSE)))))</f>
        <v>IE004000000000000000000000000000000000</v>
      </c>
      <c r="V578" s="16" t="str">
        <f>IF($F578="gains/losses",IF(ISERROR(VLOOKUP($W578,'item gains&amp;losses'!$A:$EV,35,FALSE)),"",VLOOKUP($W578,'item gains&amp;losses'!$A:$EV,35,FALSE)),IF($F578="I",IF(ISERROR(VLOOKUP($W578,'item rev'!$A:$EV,34,FALSE)),"",VLOOKUP($W578,'item rev'!$A:$EV,34,FALSE)),IF($F578="e",IF(ISERROR(VLOOKUP($W578,'item exp'!$A:$BQ,35,FALSE)),"",VLOOKUP($W578,'item exp'!$A:$BQ,35,FALSE)))))</f>
        <v>826f4ab3-8f42-4d1d-b2f1-1051f96bbdfe</v>
      </c>
      <c r="W578" s="16" t="str">
        <f>VLOOKUP(E578,'items list'!B:D,3,FALSE)</f>
        <v xml:space="preserve">Expenditure: Depreciation and Amortisation </v>
      </c>
      <c r="X578" s="16" t="str">
        <f>IF(ISERROR(VLOOKUP($Z578,'reg ind'!$A:$AI,3,FALSE)),"",(VLOOKUP($Z578,'reg ind'!$A:$AI,3,FALSE)))</f>
        <v>RX002003001002003003006001000000000000</v>
      </c>
      <c r="Y578" s="16" t="str">
        <f>IF(ISERROR(VLOOKUP($Z578,'reg ind'!$A:$AI,35,FALSE)),"",(VLOOKUP($Z578,'reg ind'!$A:$AI,35,FALSE)))</f>
        <v>f2564b3b-f64a-4df4-9e78-f1a994736e35</v>
      </c>
      <c r="Z578" s="16" t="s">
        <v>4358</v>
      </c>
      <c r="AA578" s="16" t="str">
        <f>IF(ISERROR(VLOOKUP($AC578,costing!$A:$BP,3,FALSE)),"",(VLOOKUP($AC578,costing!$A:$BP,3,FALSE)))</f>
        <v>CO002004000000000000000000000000000000</v>
      </c>
      <c r="AB578" s="16" t="str">
        <f>IF(ISERROR(VLOOKUP($AC578,costing!$A:$BP,35,FALSE)),"",(VLOOKUP($AC578,costing!$A:$BP,35,FALSE)))</f>
        <v>47c7ba65-c270-4a7f-91ba-3842eb629ddf</v>
      </c>
      <c r="AC578" s="16" t="s">
        <v>4368</v>
      </c>
    </row>
    <row r="579" spans="1:29" x14ac:dyDescent="0.2">
      <c r="A579" s="184"/>
      <c r="B579" s="184">
        <v>11</v>
      </c>
      <c r="C579" s="184">
        <v>10</v>
      </c>
      <c r="D579" s="184">
        <f t="shared" ref="D579:D629" si="28">D420+1</f>
        <v>5011</v>
      </c>
      <c r="E579" s="184">
        <v>1210</v>
      </c>
      <c r="F579" s="184" t="s">
        <v>662</v>
      </c>
      <c r="G579" s="16" t="s">
        <v>12</v>
      </c>
      <c r="H579" s="16" t="s">
        <v>26</v>
      </c>
      <c r="I579" s="16" t="s">
        <v>29</v>
      </c>
      <c r="J579" s="16" t="s">
        <v>36</v>
      </c>
      <c r="K579" s="16"/>
      <c r="L579" s="16"/>
      <c r="M579" s="16"/>
      <c r="N579" s="16" t="str">
        <f>IF(ISERROR(VLOOKUP($P579,#REF!,4,FALSE)),"",(VLOOKUP($P579,#REF!,4,FALSE)))</f>
        <v/>
      </c>
      <c r="O579" s="16" t="str">
        <f>IF(ISERROR(VLOOKUP($P579,#REF!,34,FALSE)),"",(VLOOKUP($P579,#REF!,34,FALSE)))</f>
        <v/>
      </c>
      <c r="P579" s="16" t="s">
        <v>909</v>
      </c>
      <c r="Q579" s="16" t="e">
        <f>VLOOKUP(C579,'functional class'!B:E,3,FALSE)</f>
        <v>#N/A</v>
      </c>
      <c r="R579" s="16" t="str">
        <f>IF(ISERROR(VLOOKUP($T579,'Funding 5.4'!$A:$BP,3,FALSE)),"",(VLOOKUP($T579,'Funding 5.4'!$A:$BP,3,FALSE)))</f>
        <v>FD006000000000000000000000000000000000</v>
      </c>
      <c r="S579" s="16" t="str">
        <f>IF(ISERROR(VLOOKUP($T579,'Funding 5.4'!$A:$BP,35,FALSE)),"",(VLOOKUP($T579,'Funding 5.4'!$A:$BP,35,FALSE)))</f>
        <v>ac97d0b1-d32f-4077-947c-f147177f7bfb</v>
      </c>
      <c r="T579" s="16" t="s">
        <v>1090</v>
      </c>
      <c r="U579" s="16" t="str">
        <f>IF(F579="gains/losses",IF(ISERROR(VLOOKUP(W579,'item gains&amp;losses'!A:EV,3,FALSE)),"",VLOOKUP(W579,'item gains&amp;losses'!A:EV,3,FALSE)),IF(F579="I",IF(ISERROR(VLOOKUP(W579,'item rev'!A:EV,3,FALSE)),"",VLOOKUP(W579,'item rev'!A:EV,3,FALSE)),IF(F579="e",IF(ISERROR(VLOOKUP(W579,'item exp'!A:BQ,3,FALSE)),"",VLOOKUP(W579,'item exp'!A:BQ,3,FALSE)))))</f>
        <v>IE004001000000000000000000000000000000</v>
      </c>
      <c r="V579" s="16" t="str">
        <f>IF($F579="gains/losses",IF(ISERROR(VLOOKUP($W579,'item gains&amp;losses'!$A:$EV,35,FALSE)),"",VLOOKUP($W579,'item gains&amp;losses'!$A:$EV,35,FALSE)),IF($F579="I",IF(ISERROR(VLOOKUP($W579,'item rev'!$A:$EV,34,FALSE)),"",VLOOKUP($W579,'item rev'!$A:$EV,34,FALSE)),IF($F579="e",IF(ISERROR(VLOOKUP($W579,'item exp'!$A:$BQ,35,FALSE)),"",VLOOKUP($W579,'item exp'!$A:$BQ,35,FALSE)))))</f>
        <v>76854408-89c8-4b48-9783-3d1a5ce2396d</v>
      </c>
      <c r="W579" s="16" t="str">
        <f>VLOOKUP(E579,'items list'!B:D,3,FALSE)</f>
        <v>Expenditure: Depreciation and Amortisation  - Amortisation</v>
      </c>
      <c r="X579" s="16" t="str">
        <f>IF(ISERROR(VLOOKUP($Z579,'reg ind'!$A:$AI,3,FALSE)),"",(VLOOKUP($Z579,'reg ind'!$A:$AI,3,FALSE)))</f>
        <v>RX002003001002003003006001000000000000</v>
      </c>
      <c r="Y579" s="16" t="str">
        <f>IF(ISERROR(VLOOKUP($Z579,'reg ind'!$A:$AI,35,FALSE)),"",(VLOOKUP($Z579,'reg ind'!$A:$AI,35,FALSE)))</f>
        <v>f2564b3b-f64a-4df4-9e78-f1a994736e35</v>
      </c>
      <c r="Z579" s="16" t="s">
        <v>4358</v>
      </c>
      <c r="AA579" s="16" t="str">
        <f>IF(ISERROR(VLOOKUP($AC579,costing!$A:$BP,3,FALSE)),"",(VLOOKUP($AC579,costing!$A:$BP,3,FALSE)))</f>
        <v>CO002004000000000000000000000000000000</v>
      </c>
      <c r="AB579" s="16" t="str">
        <f>IF(ISERROR(VLOOKUP($AC579,costing!$A:$BP,35,FALSE)),"",(VLOOKUP($AC579,costing!$A:$BP,35,FALSE)))</f>
        <v>47c7ba65-c270-4a7f-91ba-3842eb629ddf</v>
      </c>
      <c r="AC579" s="16" t="s">
        <v>4368</v>
      </c>
    </row>
    <row r="580" spans="1:29" x14ac:dyDescent="0.2">
      <c r="A580" s="184"/>
      <c r="B580" s="184">
        <v>11</v>
      </c>
      <c r="C580" s="184">
        <v>10</v>
      </c>
      <c r="D580" s="184">
        <f t="shared" si="28"/>
        <v>5011</v>
      </c>
      <c r="E580" s="184">
        <v>1211</v>
      </c>
      <c r="F580" s="184" t="s">
        <v>662</v>
      </c>
      <c r="G580" s="16" t="s">
        <v>12</v>
      </c>
      <c r="H580" s="16" t="s">
        <v>26</v>
      </c>
      <c r="I580" s="16" t="s">
        <v>29</v>
      </c>
      <c r="J580" s="16" t="s">
        <v>36</v>
      </c>
      <c r="K580" s="16"/>
      <c r="L580" s="16"/>
      <c r="M580" s="16"/>
      <c r="N580" s="16" t="str">
        <f>IF(ISERROR(VLOOKUP($P580,#REF!,4,FALSE)),"",(VLOOKUP($P580,#REF!,4,FALSE)))</f>
        <v/>
      </c>
      <c r="O580" s="16" t="str">
        <f>IF(ISERROR(VLOOKUP($P580,#REF!,34,FALSE)),"",(VLOOKUP($P580,#REF!,34,FALSE)))</f>
        <v/>
      </c>
      <c r="P580" s="16" t="s">
        <v>909</v>
      </c>
      <c r="Q580" s="16" t="e">
        <f>VLOOKUP(C580,'functional class'!B:E,3,FALSE)</f>
        <v>#N/A</v>
      </c>
      <c r="R580" s="16" t="str">
        <f>IF(ISERROR(VLOOKUP($T580,'Funding 5.4'!$A:$BP,3,FALSE)),"",(VLOOKUP($T580,'Funding 5.4'!$A:$BP,3,FALSE)))</f>
        <v>FD006000000000000000000000000000000000</v>
      </c>
      <c r="S580" s="16" t="str">
        <f>IF(ISERROR(VLOOKUP($T580,'Funding 5.4'!$A:$BP,35,FALSE)),"",(VLOOKUP($T580,'Funding 5.4'!$A:$BP,35,FALSE)))</f>
        <v>ac97d0b1-d32f-4077-947c-f147177f7bfb</v>
      </c>
      <c r="T580" s="16" t="s">
        <v>1090</v>
      </c>
      <c r="U580" s="16" t="str">
        <f>IF(F580="gains/losses",IF(ISERROR(VLOOKUP(W580,'item gains&amp;losses'!A:EV,3,FALSE)),"",VLOOKUP(W580,'item gains&amp;losses'!A:EV,3,FALSE)),IF(F580="I",IF(ISERROR(VLOOKUP(W580,'item rev'!A:EV,3,FALSE)),"",VLOOKUP(W580,'item rev'!A:EV,3,FALSE)),IF(F580="e",IF(ISERROR(VLOOKUP(W580,'item exp'!A:BQ,3,FALSE)),"",VLOOKUP(W580,'item exp'!A:BQ,3,FALSE)))))</f>
        <v>IE004001001000000000000000000000000000</v>
      </c>
      <c r="V580" s="16" t="str">
        <f>IF($F580="gains/losses",IF(ISERROR(VLOOKUP($W580,'item gains&amp;losses'!$A:$EV,35,FALSE)),"",VLOOKUP($W580,'item gains&amp;losses'!$A:$EV,35,FALSE)),IF($F580="I",IF(ISERROR(VLOOKUP($W580,'item rev'!$A:$EV,34,FALSE)),"",VLOOKUP($W580,'item rev'!$A:$EV,34,FALSE)),IF($F580="e",IF(ISERROR(VLOOKUP($W580,'item exp'!$A:$BQ,35,FALSE)),"",VLOOKUP($W580,'item exp'!$A:$BQ,35,FALSE)))))</f>
        <v>16cd3e5e-de8c-4217-8d60-7da1b5639d47</v>
      </c>
      <c r="W580" s="16" t="str">
        <f>VLOOKUP(E580,'items list'!B:D,3,FALSE)</f>
        <v>Expenditure: Depreciation and Amortisation  - Amortisation: Intangible Assets</v>
      </c>
      <c r="X580" s="16" t="str">
        <f>IF(ISERROR(VLOOKUP($Z580,'reg ind'!$A:$AI,3,FALSE)),"",(VLOOKUP($Z580,'reg ind'!$A:$AI,3,FALSE)))</f>
        <v>RX002003001002003003006001000000000000</v>
      </c>
      <c r="Y580" s="16" t="str">
        <f>IF(ISERROR(VLOOKUP($Z580,'reg ind'!$A:$AI,35,FALSE)),"",(VLOOKUP($Z580,'reg ind'!$A:$AI,35,FALSE)))</f>
        <v>f2564b3b-f64a-4df4-9e78-f1a994736e35</v>
      </c>
      <c r="Z580" s="16" t="s">
        <v>4358</v>
      </c>
      <c r="AA580" s="16" t="str">
        <f>IF(ISERROR(VLOOKUP($AC580,costing!$A:$BP,3,FALSE)),"",(VLOOKUP($AC580,costing!$A:$BP,3,FALSE)))</f>
        <v>CO002004000000000000000000000000000000</v>
      </c>
      <c r="AB580" s="16" t="str">
        <f>IF(ISERROR(VLOOKUP($AC580,costing!$A:$BP,35,FALSE)),"",(VLOOKUP($AC580,costing!$A:$BP,35,FALSE)))</f>
        <v>47c7ba65-c270-4a7f-91ba-3842eb629ddf</v>
      </c>
      <c r="AC580" s="16" t="s">
        <v>4368</v>
      </c>
    </row>
    <row r="581" spans="1:29" x14ac:dyDescent="0.2">
      <c r="A581" s="184"/>
      <c r="B581" s="184">
        <v>11</v>
      </c>
      <c r="C581" s="184">
        <v>10</v>
      </c>
      <c r="D581" s="184">
        <f t="shared" si="28"/>
        <v>5011</v>
      </c>
      <c r="E581" s="184">
        <v>1212</v>
      </c>
      <c r="F581" s="184" t="s">
        <v>662</v>
      </c>
      <c r="G581" s="16" t="s">
        <v>12</v>
      </c>
      <c r="H581" s="16" t="s">
        <v>26</v>
      </c>
      <c r="I581" s="16" t="s">
        <v>29</v>
      </c>
      <c r="J581" s="16" t="s">
        <v>36</v>
      </c>
      <c r="K581" s="16"/>
      <c r="L581" s="16"/>
      <c r="M581" s="16"/>
      <c r="N581" s="16" t="str">
        <f>IF(ISERROR(VLOOKUP($P581,#REF!,4,FALSE)),"",(VLOOKUP($P581,#REF!,4,FALSE)))</f>
        <v/>
      </c>
      <c r="O581" s="16" t="str">
        <f>IF(ISERROR(VLOOKUP($P581,#REF!,34,FALSE)),"",(VLOOKUP($P581,#REF!,34,FALSE)))</f>
        <v/>
      </c>
      <c r="P581" s="16" t="s">
        <v>909</v>
      </c>
      <c r="Q581" s="16" t="e">
        <f>VLOOKUP(C581,'functional class'!B:E,3,FALSE)</f>
        <v>#N/A</v>
      </c>
      <c r="R581" s="16" t="str">
        <f>IF(ISERROR(VLOOKUP($T581,'Funding 5.4'!$A:$BP,3,FALSE)),"",(VLOOKUP($T581,'Funding 5.4'!$A:$BP,3,FALSE)))</f>
        <v>FD006000000000000000000000000000000000</v>
      </c>
      <c r="S581" s="16" t="str">
        <f>IF(ISERROR(VLOOKUP($T581,'Funding 5.4'!$A:$BP,35,FALSE)),"",(VLOOKUP($T581,'Funding 5.4'!$A:$BP,35,FALSE)))</f>
        <v>ac97d0b1-d32f-4077-947c-f147177f7bfb</v>
      </c>
      <c r="T581" s="16" t="s">
        <v>1090</v>
      </c>
      <c r="U581" s="16" t="str">
        <f>IF(F581="gains/losses",IF(ISERROR(VLOOKUP(W581,'item gains&amp;losses'!A:EV,3,FALSE)),"",VLOOKUP(W581,'item gains&amp;losses'!A:EV,3,FALSE)),IF(F581="I",IF(ISERROR(VLOOKUP(W581,'item rev'!A:EV,3,FALSE)),"",VLOOKUP(W581,'item rev'!A:EV,3,FALSE)),IF(F581="e",IF(ISERROR(VLOOKUP(W581,'item exp'!A:BQ,3,FALSE)),"",VLOOKUP(W581,'item exp'!A:BQ,3,FALSE)))))</f>
        <v>IE004002000000000000000000000000000000</v>
      </c>
      <c r="V581" s="16" t="str">
        <f>IF($F581="gains/losses",IF(ISERROR(VLOOKUP($W581,'item gains&amp;losses'!$A:$EV,35,FALSE)),"",VLOOKUP($W581,'item gains&amp;losses'!$A:$EV,35,FALSE)),IF($F581="I",IF(ISERROR(VLOOKUP($W581,'item rev'!$A:$EV,34,FALSE)),"",VLOOKUP($W581,'item rev'!$A:$EV,34,FALSE)),IF($F581="e",IF(ISERROR(VLOOKUP($W581,'item exp'!$A:$BQ,35,FALSE)),"",VLOOKUP($W581,'item exp'!$A:$BQ,35,FALSE)))))</f>
        <v>b3c28110-341b-49db-b54b-29f095146b96</v>
      </c>
      <c r="W581" s="16" t="str">
        <f>VLOOKUP(E581,'items list'!B:D,3,FALSE)</f>
        <v>Expenditure: Depreciation and Amortisation  - Depreciation</v>
      </c>
      <c r="X581" s="16" t="str">
        <f>IF(ISERROR(VLOOKUP($Z581,'reg ind'!$A:$AI,3,FALSE)),"",(VLOOKUP($Z581,'reg ind'!$A:$AI,3,FALSE)))</f>
        <v>RX002003001002003003006001000000000000</v>
      </c>
      <c r="Y581" s="16" t="str">
        <f>IF(ISERROR(VLOOKUP($Z581,'reg ind'!$A:$AI,35,FALSE)),"",(VLOOKUP($Z581,'reg ind'!$A:$AI,35,FALSE)))</f>
        <v>f2564b3b-f64a-4df4-9e78-f1a994736e35</v>
      </c>
      <c r="Z581" s="16" t="s">
        <v>4358</v>
      </c>
      <c r="AA581" s="16" t="str">
        <f>IF(ISERROR(VLOOKUP($AC581,costing!$A:$BP,3,FALSE)),"",(VLOOKUP($AC581,costing!$A:$BP,3,FALSE)))</f>
        <v>CO002004000000000000000000000000000000</v>
      </c>
      <c r="AB581" s="16" t="str">
        <f>IF(ISERROR(VLOOKUP($AC581,costing!$A:$BP,35,FALSE)),"",(VLOOKUP($AC581,costing!$A:$BP,35,FALSE)))</f>
        <v>47c7ba65-c270-4a7f-91ba-3842eb629ddf</v>
      </c>
      <c r="AC581" s="16" t="s">
        <v>4368</v>
      </c>
    </row>
    <row r="582" spans="1:29" x14ac:dyDescent="0.2">
      <c r="A582" s="184"/>
      <c r="B582" s="184">
        <v>11</v>
      </c>
      <c r="C582" s="184">
        <v>10</v>
      </c>
      <c r="D582" s="184">
        <f t="shared" si="28"/>
        <v>5012</v>
      </c>
      <c r="E582" s="184">
        <v>1213</v>
      </c>
      <c r="F582" s="184" t="s">
        <v>662</v>
      </c>
      <c r="G582" s="16" t="s">
        <v>12</v>
      </c>
      <c r="H582" s="16" t="s">
        <v>26</v>
      </c>
      <c r="I582" s="16" t="s">
        <v>29</v>
      </c>
      <c r="J582" s="16" t="s">
        <v>36</v>
      </c>
      <c r="K582" s="16"/>
      <c r="L582" s="16"/>
      <c r="M582" s="16"/>
      <c r="N582" s="16" t="str">
        <f>IF(ISERROR(VLOOKUP($P582,#REF!,4,FALSE)),"",(VLOOKUP($P582,#REF!,4,FALSE)))</f>
        <v/>
      </c>
      <c r="O582" s="16" t="str">
        <f>IF(ISERROR(VLOOKUP($P582,#REF!,34,FALSE)),"",(VLOOKUP($P582,#REF!,34,FALSE)))</f>
        <v/>
      </c>
      <c r="P582" s="16" t="s">
        <v>909</v>
      </c>
      <c r="Q582" s="16" t="e">
        <f>VLOOKUP(C582,'functional class'!B:E,3,FALSE)</f>
        <v>#N/A</v>
      </c>
      <c r="R582" s="16" t="str">
        <f>IF(ISERROR(VLOOKUP($T582,'Funding 5.4'!$A:$BP,3,FALSE)),"",(VLOOKUP($T582,'Funding 5.4'!$A:$BP,3,FALSE)))</f>
        <v>FD006000000000000000000000000000000000</v>
      </c>
      <c r="S582" s="16" t="str">
        <f>IF(ISERROR(VLOOKUP($T582,'Funding 5.4'!$A:$BP,35,FALSE)),"",(VLOOKUP($T582,'Funding 5.4'!$A:$BP,35,FALSE)))</f>
        <v>ac97d0b1-d32f-4077-947c-f147177f7bfb</v>
      </c>
      <c r="T582" s="16" t="s">
        <v>1090</v>
      </c>
      <c r="U582" s="16" t="str">
        <f>IF(F582="gains/losses",IF(ISERROR(VLOOKUP(W582,'item gains&amp;losses'!A:EV,3,FALSE)),"",VLOOKUP(W582,'item gains&amp;losses'!A:EV,3,FALSE)),IF(F582="I",IF(ISERROR(VLOOKUP(W582,'item rev'!A:EV,3,FALSE)),"",VLOOKUP(W582,'item rev'!A:EV,3,FALSE)),IF(F582="e",IF(ISERROR(VLOOKUP(W582,'item exp'!A:BQ,3,FALSE)),"",VLOOKUP(W582,'item exp'!A:BQ,3,FALSE)))))</f>
        <v>IE004002001000000000000000000000000000</v>
      </c>
      <c r="V582" s="16" t="str">
        <f>IF($F582="gains/losses",IF(ISERROR(VLOOKUP($W582,'item gains&amp;losses'!$A:$EV,35,FALSE)),"",VLOOKUP($W582,'item gains&amp;losses'!$A:$EV,35,FALSE)),IF($F582="I",IF(ISERROR(VLOOKUP($W582,'item rev'!$A:$EV,34,FALSE)),"",VLOOKUP($W582,'item rev'!$A:$EV,34,FALSE)),IF($F582="e",IF(ISERROR(VLOOKUP($W582,'item exp'!$A:$BQ,35,FALSE)),"",VLOOKUP($W582,'item exp'!$A:$BQ,35,FALSE)))))</f>
        <v>fd261a44-b633-4d31-9219-6d1a9c544c51</v>
      </c>
      <c r="W582" s="16" t="str">
        <f>VLOOKUP(E582,'items list'!B:D,3,FALSE)</f>
        <v>Expenditure: Depreciation and Amortisation  - Depreciation: Biological Assets</v>
      </c>
      <c r="X582" s="16" t="str">
        <f>IF(ISERROR(VLOOKUP($Z582,'reg ind'!$A:$AI,3,FALSE)),"",(VLOOKUP($Z582,'reg ind'!$A:$AI,3,FALSE)))</f>
        <v>RX002003001002003003006001000000000000</v>
      </c>
      <c r="Y582" s="16" t="str">
        <f>IF(ISERROR(VLOOKUP($Z582,'reg ind'!$A:$AI,35,FALSE)),"",(VLOOKUP($Z582,'reg ind'!$A:$AI,35,FALSE)))</f>
        <v>f2564b3b-f64a-4df4-9e78-f1a994736e35</v>
      </c>
      <c r="Z582" s="16" t="s">
        <v>4358</v>
      </c>
      <c r="AA582" s="16" t="str">
        <f>IF(ISERROR(VLOOKUP($AC582,costing!$A:$BP,3,FALSE)),"",(VLOOKUP($AC582,costing!$A:$BP,3,FALSE)))</f>
        <v>CO002004000000000000000000000000000000</v>
      </c>
      <c r="AB582" s="16" t="str">
        <f>IF(ISERROR(VLOOKUP($AC582,costing!$A:$BP,35,FALSE)),"",(VLOOKUP($AC582,costing!$A:$BP,35,FALSE)))</f>
        <v>47c7ba65-c270-4a7f-91ba-3842eb629ddf</v>
      </c>
      <c r="AC582" s="16" t="s">
        <v>4368</v>
      </c>
    </row>
    <row r="583" spans="1:29" x14ac:dyDescent="0.2">
      <c r="A583" s="184"/>
      <c r="B583" s="184">
        <v>11</v>
      </c>
      <c r="C583" s="184">
        <v>10</v>
      </c>
      <c r="D583" s="184">
        <f t="shared" si="28"/>
        <v>5012</v>
      </c>
      <c r="E583" s="184">
        <v>1214</v>
      </c>
      <c r="F583" s="184" t="s">
        <v>662</v>
      </c>
      <c r="G583" s="16" t="s">
        <v>12</v>
      </c>
      <c r="H583" s="16" t="s">
        <v>26</v>
      </c>
      <c r="I583" s="16" t="s">
        <v>29</v>
      </c>
      <c r="J583" s="16" t="s">
        <v>36</v>
      </c>
      <c r="K583" s="16"/>
      <c r="L583" s="16"/>
      <c r="M583" s="16"/>
      <c r="N583" s="16" t="str">
        <f>IF(ISERROR(VLOOKUP($P583,#REF!,4,FALSE)),"",(VLOOKUP($P583,#REF!,4,FALSE)))</f>
        <v/>
      </c>
      <c r="O583" s="16" t="str">
        <f>IF(ISERROR(VLOOKUP($P583,#REF!,34,FALSE)),"",(VLOOKUP($P583,#REF!,34,FALSE)))</f>
        <v/>
      </c>
      <c r="P583" s="16" t="s">
        <v>909</v>
      </c>
      <c r="Q583" s="16" t="e">
        <f>VLOOKUP(C583,'functional class'!B:E,3,FALSE)</f>
        <v>#N/A</v>
      </c>
      <c r="R583" s="16" t="str">
        <f>IF(ISERROR(VLOOKUP($T583,'Funding 5.4'!$A:$BP,3,FALSE)),"",(VLOOKUP($T583,'Funding 5.4'!$A:$BP,3,FALSE)))</f>
        <v>FD006000000000000000000000000000000000</v>
      </c>
      <c r="S583" s="16" t="str">
        <f>IF(ISERROR(VLOOKUP($T583,'Funding 5.4'!$A:$BP,35,FALSE)),"",(VLOOKUP($T583,'Funding 5.4'!$A:$BP,35,FALSE)))</f>
        <v>ac97d0b1-d32f-4077-947c-f147177f7bfb</v>
      </c>
      <c r="T583" s="16" t="s">
        <v>1090</v>
      </c>
      <c r="U583" s="16" t="str">
        <f>IF(F583="gains/losses",IF(ISERROR(VLOOKUP(W583,'item gains&amp;losses'!A:EV,3,FALSE)),"",VLOOKUP(W583,'item gains&amp;losses'!A:EV,3,FALSE)),IF(F583="I",IF(ISERROR(VLOOKUP(W583,'item rev'!A:EV,3,FALSE)),"",VLOOKUP(W583,'item rev'!A:EV,3,FALSE)),IF(F583="e",IF(ISERROR(VLOOKUP(W583,'item exp'!A:BQ,3,FALSE)),"",VLOOKUP(W583,'item exp'!A:BQ,3,FALSE)))))</f>
        <v>IE004002002000000000000000000000000000</v>
      </c>
      <c r="V583" s="16" t="str">
        <f>IF($F583="gains/losses",IF(ISERROR(VLOOKUP($W583,'item gains&amp;losses'!$A:$EV,35,FALSE)),"",VLOOKUP($W583,'item gains&amp;losses'!$A:$EV,35,FALSE)),IF($F583="I",IF(ISERROR(VLOOKUP($W583,'item rev'!$A:$EV,34,FALSE)),"",VLOOKUP($W583,'item rev'!$A:$EV,34,FALSE)),IF($F583="e",IF(ISERROR(VLOOKUP($W583,'item exp'!$A:$BQ,35,FALSE)),"",VLOOKUP($W583,'item exp'!$A:$BQ,35,FALSE)))))</f>
        <v>f6104c90-c8a6-4434-ad06-dba3375f8279</v>
      </c>
      <c r="W583" s="16" t="str">
        <f>VLOOKUP(E583,'items list'!B:D,3,FALSE)</f>
        <v>Expenditure: Depreciation and Amortisation  - Depreciation: Buildings</v>
      </c>
      <c r="X583" s="16" t="str">
        <f>IF(ISERROR(VLOOKUP($Z583,'reg ind'!$A:$AI,3,FALSE)),"",(VLOOKUP($Z583,'reg ind'!$A:$AI,3,FALSE)))</f>
        <v>RX002003001002003003006001000000000000</v>
      </c>
      <c r="Y583" s="16" t="str">
        <f>IF(ISERROR(VLOOKUP($Z583,'reg ind'!$A:$AI,35,FALSE)),"",(VLOOKUP($Z583,'reg ind'!$A:$AI,35,FALSE)))</f>
        <v>f2564b3b-f64a-4df4-9e78-f1a994736e35</v>
      </c>
      <c r="Z583" s="16" t="s">
        <v>4358</v>
      </c>
      <c r="AA583" s="16" t="str">
        <f>IF(ISERROR(VLOOKUP($AC583,costing!$A:$BP,3,FALSE)),"",(VLOOKUP($AC583,costing!$A:$BP,3,FALSE)))</f>
        <v>CO002004000000000000000000000000000000</v>
      </c>
      <c r="AB583" s="16" t="str">
        <f>IF(ISERROR(VLOOKUP($AC583,costing!$A:$BP,35,FALSE)),"",(VLOOKUP($AC583,costing!$A:$BP,35,FALSE)))</f>
        <v>47c7ba65-c270-4a7f-91ba-3842eb629ddf</v>
      </c>
      <c r="AC583" s="16" t="s">
        <v>4368</v>
      </c>
    </row>
    <row r="584" spans="1:29" x14ac:dyDescent="0.2">
      <c r="A584" s="184"/>
      <c r="B584" s="184">
        <v>11</v>
      </c>
      <c r="C584" s="184">
        <v>10</v>
      </c>
      <c r="D584" s="184">
        <f t="shared" si="28"/>
        <v>5012</v>
      </c>
      <c r="E584" s="184">
        <v>1215</v>
      </c>
      <c r="F584" s="184" t="s">
        <v>662</v>
      </c>
      <c r="G584" s="16" t="s">
        <v>12</v>
      </c>
      <c r="H584" s="16" t="s">
        <v>26</v>
      </c>
      <c r="I584" s="16" t="s">
        <v>29</v>
      </c>
      <c r="J584" s="16" t="s">
        <v>36</v>
      </c>
      <c r="K584" s="16"/>
      <c r="L584" s="16"/>
      <c r="M584" s="16"/>
      <c r="N584" s="16" t="str">
        <f>IF(ISERROR(VLOOKUP($P584,#REF!,4,FALSE)),"",(VLOOKUP($P584,#REF!,4,FALSE)))</f>
        <v/>
      </c>
      <c r="O584" s="16" t="str">
        <f>IF(ISERROR(VLOOKUP($P584,#REF!,34,FALSE)),"",(VLOOKUP($P584,#REF!,34,FALSE)))</f>
        <v/>
      </c>
      <c r="P584" s="16" t="s">
        <v>909</v>
      </c>
      <c r="Q584" s="16" t="e">
        <f>VLOOKUP(C584,'functional class'!B:E,3,FALSE)</f>
        <v>#N/A</v>
      </c>
      <c r="R584" s="16" t="str">
        <f>IF(ISERROR(VLOOKUP($T584,'Funding 5.4'!$A:$BP,3,FALSE)),"",(VLOOKUP($T584,'Funding 5.4'!$A:$BP,3,FALSE)))</f>
        <v>FD006000000000000000000000000000000000</v>
      </c>
      <c r="S584" s="16" t="str">
        <f>IF(ISERROR(VLOOKUP($T584,'Funding 5.4'!$A:$BP,35,FALSE)),"",(VLOOKUP($T584,'Funding 5.4'!$A:$BP,35,FALSE)))</f>
        <v>ac97d0b1-d32f-4077-947c-f147177f7bfb</v>
      </c>
      <c r="T584" s="16" t="s">
        <v>1090</v>
      </c>
      <c r="U584" s="16" t="str">
        <f>IF(F584="gains/losses",IF(ISERROR(VLOOKUP(W584,'item gains&amp;losses'!A:EV,3,FALSE)),"",VLOOKUP(W584,'item gains&amp;losses'!A:EV,3,FALSE)),IF(F584="I",IF(ISERROR(VLOOKUP(W584,'item rev'!A:EV,3,FALSE)),"",VLOOKUP(W584,'item rev'!A:EV,3,FALSE)),IF(F584="e",IF(ISERROR(VLOOKUP(W584,'item exp'!A:BQ,3,FALSE)),"",VLOOKUP(W584,'item exp'!A:BQ,3,FALSE)))))</f>
        <v>IE004002002001000000000000000000000000</v>
      </c>
      <c r="V584" s="16" t="str">
        <f>IF($F584="gains/losses",IF(ISERROR(VLOOKUP($W584,'item gains&amp;losses'!$A:$EV,35,FALSE)),"",VLOOKUP($W584,'item gains&amp;losses'!$A:$EV,35,FALSE)),IF($F584="I",IF(ISERROR(VLOOKUP($W584,'item rev'!$A:$EV,34,FALSE)),"",VLOOKUP($W584,'item rev'!$A:$EV,34,FALSE)),IF($F584="e",IF(ISERROR(VLOOKUP($W584,'item exp'!$A:$BQ,35,FALSE)),"",VLOOKUP($W584,'item exp'!$A:$BQ,35,FALSE)))))</f>
        <v>ef86d439-4ea2-4e9b-b8d3-fab1917eb8a1</v>
      </c>
      <c r="W584" s="16" t="str">
        <f>VLOOKUP(E584,'items list'!B:D,3,FALSE)</f>
        <v>Expenditure: Depreciation and Amortisation  - Depreciation: Buildings - All or excl NERSA</v>
      </c>
      <c r="X584" s="16" t="str">
        <f>IF(ISERROR(VLOOKUP($Z584,'reg ind'!$A:$AI,3,FALSE)),"",(VLOOKUP($Z584,'reg ind'!$A:$AI,3,FALSE)))</f>
        <v>RX002003001002003003006001000000000000</v>
      </c>
      <c r="Y584" s="16" t="str">
        <f>IF(ISERROR(VLOOKUP($Z584,'reg ind'!$A:$AI,35,FALSE)),"",(VLOOKUP($Z584,'reg ind'!$A:$AI,35,FALSE)))</f>
        <v>f2564b3b-f64a-4df4-9e78-f1a994736e35</v>
      </c>
      <c r="Z584" s="16" t="s">
        <v>4358</v>
      </c>
      <c r="AA584" s="16" t="str">
        <f>IF(ISERROR(VLOOKUP($AC584,costing!$A:$BP,3,FALSE)),"",(VLOOKUP($AC584,costing!$A:$BP,3,FALSE)))</f>
        <v>CO002004000000000000000000000000000000</v>
      </c>
      <c r="AB584" s="16" t="str">
        <f>IF(ISERROR(VLOOKUP($AC584,costing!$A:$BP,35,FALSE)),"",(VLOOKUP($AC584,costing!$A:$BP,35,FALSE)))</f>
        <v>47c7ba65-c270-4a7f-91ba-3842eb629ddf</v>
      </c>
      <c r="AC584" s="16" t="s">
        <v>4368</v>
      </c>
    </row>
    <row r="585" spans="1:29" x14ac:dyDescent="0.2">
      <c r="A585" s="184"/>
      <c r="B585" s="184">
        <v>11</v>
      </c>
      <c r="C585" s="184">
        <v>10</v>
      </c>
      <c r="D585" s="184">
        <f t="shared" si="28"/>
        <v>5012</v>
      </c>
      <c r="E585" s="184">
        <v>1216</v>
      </c>
      <c r="F585" s="184" t="s">
        <v>662</v>
      </c>
      <c r="G585" s="16" t="s">
        <v>12</v>
      </c>
      <c r="H585" s="16" t="s">
        <v>26</v>
      </c>
      <c r="I585" s="16" t="s">
        <v>29</v>
      </c>
      <c r="J585" s="16" t="s">
        <v>36</v>
      </c>
      <c r="K585" s="16"/>
      <c r="L585" s="16"/>
      <c r="M585" s="16"/>
      <c r="N585" s="16" t="str">
        <f>IF(ISERROR(VLOOKUP($P585,#REF!,4,FALSE)),"",(VLOOKUP($P585,#REF!,4,FALSE)))</f>
        <v/>
      </c>
      <c r="O585" s="16" t="str">
        <f>IF(ISERROR(VLOOKUP($P585,#REF!,34,FALSE)),"",(VLOOKUP($P585,#REF!,34,FALSE)))</f>
        <v/>
      </c>
      <c r="P585" s="16" t="s">
        <v>909</v>
      </c>
      <c r="Q585" s="16" t="e">
        <f>VLOOKUP(C585,'functional class'!B:E,3,FALSE)</f>
        <v>#N/A</v>
      </c>
      <c r="R585" s="16" t="str">
        <f>IF(ISERROR(VLOOKUP($T585,'Funding 5.4'!$A:$BP,3,FALSE)),"",(VLOOKUP($T585,'Funding 5.4'!$A:$BP,3,FALSE)))</f>
        <v>FD006000000000000000000000000000000000</v>
      </c>
      <c r="S585" s="16" t="str">
        <f>IF(ISERROR(VLOOKUP($T585,'Funding 5.4'!$A:$BP,35,FALSE)),"",(VLOOKUP($T585,'Funding 5.4'!$A:$BP,35,FALSE)))</f>
        <v>ac97d0b1-d32f-4077-947c-f147177f7bfb</v>
      </c>
      <c r="T585" s="16" t="s">
        <v>1090</v>
      </c>
      <c r="U585" s="16" t="str">
        <f>IF(F585="gains/losses",IF(ISERROR(VLOOKUP(W585,'item gains&amp;losses'!A:EV,3,FALSE)),"",VLOOKUP(W585,'item gains&amp;losses'!A:EV,3,FALSE)),IF(F585="I",IF(ISERROR(VLOOKUP(W585,'item rev'!A:EV,3,FALSE)),"",VLOOKUP(W585,'item rev'!A:EV,3,FALSE)),IF(F585="e",IF(ISERROR(VLOOKUP(W585,'item exp'!A:BQ,3,FALSE)),"",VLOOKUP(W585,'item exp'!A:BQ,3,FALSE)))))</f>
        <v>IE004002002002000000000000000000000000</v>
      </c>
      <c r="V585" s="16" t="str">
        <f>IF($F585="gains/losses",IF(ISERROR(VLOOKUP($W585,'item gains&amp;losses'!$A:$EV,35,FALSE)),"",VLOOKUP($W585,'item gains&amp;losses'!$A:$EV,35,FALSE)),IF($F585="I",IF(ISERROR(VLOOKUP($W585,'item rev'!$A:$EV,34,FALSE)),"",VLOOKUP($W585,'item rev'!$A:$EV,34,FALSE)),IF($F585="e",IF(ISERROR(VLOOKUP($W585,'item exp'!$A:$BQ,35,FALSE)),"",VLOOKUP($W585,'item exp'!$A:$BQ,35,FALSE)))))</f>
        <v>4167abb5-5c4a-4d15-a91e-ed56a2587d11</v>
      </c>
      <c r="W585" s="16" t="str">
        <f>VLOOKUP(E585,'items list'!B:D,3,FALSE)</f>
        <v>Expenditure: Depreciation and Amortisation  - Depreciation: Buildings - NERSA</v>
      </c>
      <c r="X585" s="16" t="str">
        <f>IF(ISERROR(VLOOKUP($Z585,'reg ind'!$A:$AI,3,FALSE)),"",(VLOOKUP($Z585,'reg ind'!$A:$AI,3,FALSE)))</f>
        <v>RX002003001002003003006001000000000000</v>
      </c>
      <c r="Y585" s="16" t="str">
        <f>IF(ISERROR(VLOOKUP($Z585,'reg ind'!$A:$AI,35,FALSE)),"",(VLOOKUP($Z585,'reg ind'!$A:$AI,35,FALSE)))</f>
        <v>f2564b3b-f64a-4df4-9e78-f1a994736e35</v>
      </c>
      <c r="Z585" s="16" t="s">
        <v>4358</v>
      </c>
      <c r="AA585" s="16" t="str">
        <f>IF(ISERROR(VLOOKUP($AC585,costing!$A:$BP,3,FALSE)),"",(VLOOKUP($AC585,costing!$A:$BP,3,FALSE)))</f>
        <v>CO002004000000000000000000000000000000</v>
      </c>
      <c r="AB585" s="16" t="str">
        <f>IF(ISERROR(VLOOKUP($AC585,costing!$A:$BP,35,FALSE)),"",(VLOOKUP($AC585,costing!$A:$BP,35,FALSE)))</f>
        <v>47c7ba65-c270-4a7f-91ba-3842eb629ddf</v>
      </c>
      <c r="AC585" s="16" t="s">
        <v>4368</v>
      </c>
    </row>
    <row r="586" spans="1:29" x14ac:dyDescent="0.2">
      <c r="A586" s="184"/>
      <c r="B586" s="184">
        <v>11</v>
      </c>
      <c r="C586" s="184">
        <v>10</v>
      </c>
      <c r="D586" s="184">
        <f t="shared" si="28"/>
        <v>5012</v>
      </c>
      <c r="E586" s="184">
        <v>1217</v>
      </c>
      <c r="F586" s="184" t="s">
        <v>662</v>
      </c>
      <c r="G586" s="16" t="s">
        <v>12</v>
      </c>
      <c r="H586" s="16" t="s">
        <v>26</v>
      </c>
      <c r="I586" s="16" t="s">
        <v>29</v>
      </c>
      <c r="J586" s="16" t="s">
        <v>36</v>
      </c>
      <c r="K586" s="16"/>
      <c r="L586" s="16"/>
      <c r="M586" s="16"/>
      <c r="N586" s="16" t="str">
        <f>IF(ISERROR(VLOOKUP($P586,#REF!,4,FALSE)),"",(VLOOKUP($P586,#REF!,4,FALSE)))</f>
        <v/>
      </c>
      <c r="O586" s="16" t="str">
        <f>IF(ISERROR(VLOOKUP($P586,#REF!,34,FALSE)),"",(VLOOKUP($P586,#REF!,34,FALSE)))</f>
        <v/>
      </c>
      <c r="P586" s="16" t="s">
        <v>909</v>
      </c>
      <c r="Q586" s="16" t="e">
        <f>VLOOKUP(C586,'functional class'!B:E,3,FALSE)</f>
        <v>#N/A</v>
      </c>
      <c r="R586" s="16" t="str">
        <f>IF(ISERROR(VLOOKUP($T586,'Funding 5.4'!$A:$BP,3,FALSE)),"",(VLOOKUP($T586,'Funding 5.4'!$A:$BP,3,FALSE)))</f>
        <v>FD006000000000000000000000000000000000</v>
      </c>
      <c r="S586" s="16" t="str">
        <f>IF(ISERROR(VLOOKUP($T586,'Funding 5.4'!$A:$BP,35,FALSE)),"",(VLOOKUP($T586,'Funding 5.4'!$A:$BP,35,FALSE)))</f>
        <v>ac97d0b1-d32f-4077-947c-f147177f7bfb</v>
      </c>
      <c r="T586" s="16" t="s">
        <v>1090</v>
      </c>
      <c r="U586" s="16" t="str">
        <f>IF(F586="gains/losses",IF(ISERROR(VLOOKUP(W586,'item gains&amp;losses'!A:EV,3,FALSE)),"",VLOOKUP(W586,'item gains&amp;losses'!A:EV,3,FALSE)),IF(F586="I",IF(ISERROR(VLOOKUP(W586,'item rev'!A:EV,3,FALSE)),"",VLOOKUP(W586,'item rev'!A:EV,3,FALSE)),IF(F586="e",IF(ISERROR(VLOOKUP(W586,'item exp'!A:BQ,3,FALSE)),"",VLOOKUP(W586,'item exp'!A:BQ,3,FALSE)))))</f>
        <v>IE004002002002001000000000000000000000</v>
      </c>
      <c r="V586" s="16" t="str">
        <f>IF($F586="gains/losses",IF(ISERROR(VLOOKUP($W586,'item gains&amp;losses'!$A:$EV,35,FALSE)),"",VLOOKUP($W586,'item gains&amp;losses'!$A:$EV,35,FALSE)),IF($F586="I",IF(ISERROR(VLOOKUP($W586,'item rev'!$A:$EV,34,FALSE)),"",VLOOKUP($W586,'item rev'!$A:$EV,34,FALSE)),IF($F586="e",IF(ISERROR(VLOOKUP($W586,'item exp'!$A:$BQ,35,FALSE)),"",VLOOKUP($W586,'item exp'!$A:$BQ,35,FALSE)))))</f>
        <v>fc8d21a7-a0ae-4087-9c82-fc08a9971d76</v>
      </c>
      <c r="W586" s="16" t="str">
        <f>VLOOKUP(E586,'items list'!B:D,3,FALSE)</f>
        <v xml:space="preserve">Expenditure: Depreciation and Amortisation  - Depreciation: Buildings - NERSA: Distribution  </v>
      </c>
      <c r="X586" s="16" t="str">
        <f>IF(ISERROR(VLOOKUP($Z586,'reg ind'!$A:$AI,3,FALSE)),"",(VLOOKUP($Z586,'reg ind'!$A:$AI,3,FALSE)))</f>
        <v>RX002003001002003003006001000000000000</v>
      </c>
      <c r="Y586" s="16" t="str">
        <f>IF(ISERROR(VLOOKUP($Z586,'reg ind'!$A:$AI,35,FALSE)),"",(VLOOKUP($Z586,'reg ind'!$A:$AI,35,FALSE)))</f>
        <v>f2564b3b-f64a-4df4-9e78-f1a994736e35</v>
      </c>
      <c r="Z586" s="16" t="s">
        <v>4358</v>
      </c>
      <c r="AA586" s="16" t="str">
        <f>IF(ISERROR(VLOOKUP($AC586,costing!$A:$BP,3,FALSE)),"",(VLOOKUP($AC586,costing!$A:$BP,3,FALSE)))</f>
        <v>CO002004000000000000000000000000000000</v>
      </c>
      <c r="AB586" s="16" t="str">
        <f>IF(ISERROR(VLOOKUP($AC586,costing!$A:$BP,35,FALSE)),"",(VLOOKUP($AC586,costing!$A:$BP,35,FALSE)))</f>
        <v>47c7ba65-c270-4a7f-91ba-3842eb629ddf</v>
      </c>
      <c r="AC586" s="16" t="s">
        <v>4368</v>
      </c>
    </row>
    <row r="587" spans="1:29" x14ac:dyDescent="0.2">
      <c r="A587" s="184"/>
      <c r="B587" s="184">
        <v>11</v>
      </c>
      <c r="C587" s="184">
        <v>10</v>
      </c>
      <c r="D587" s="184">
        <f t="shared" si="28"/>
        <v>5012</v>
      </c>
      <c r="E587" s="184">
        <v>1218</v>
      </c>
      <c r="F587" s="184" t="s">
        <v>662</v>
      </c>
      <c r="G587" s="16" t="s">
        <v>12</v>
      </c>
      <c r="H587" s="16" t="s">
        <v>26</v>
      </c>
      <c r="I587" s="16" t="s">
        <v>29</v>
      </c>
      <c r="J587" s="16" t="s">
        <v>36</v>
      </c>
      <c r="K587" s="16"/>
      <c r="L587" s="16"/>
      <c r="M587" s="16"/>
      <c r="N587" s="16" t="str">
        <f>IF(ISERROR(VLOOKUP($P587,#REF!,4,FALSE)),"",(VLOOKUP($P587,#REF!,4,FALSE)))</f>
        <v/>
      </c>
      <c r="O587" s="16" t="str">
        <f>IF(ISERROR(VLOOKUP($P587,#REF!,34,FALSE)),"",(VLOOKUP($P587,#REF!,34,FALSE)))</f>
        <v/>
      </c>
      <c r="P587" s="16" t="s">
        <v>909</v>
      </c>
      <c r="Q587" s="16" t="e">
        <f>VLOOKUP(C587,'functional class'!B:E,3,FALSE)</f>
        <v>#N/A</v>
      </c>
      <c r="R587" s="16" t="str">
        <f>IF(ISERROR(VLOOKUP($T587,'Funding 5.4'!$A:$BP,3,FALSE)),"",(VLOOKUP($T587,'Funding 5.4'!$A:$BP,3,FALSE)))</f>
        <v>FD006000000000000000000000000000000000</v>
      </c>
      <c r="S587" s="16" t="str">
        <f>IF(ISERROR(VLOOKUP($T587,'Funding 5.4'!$A:$BP,35,FALSE)),"",(VLOOKUP($T587,'Funding 5.4'!$A:$BP,35,FALSE)))</f>
        <v>ac97d0b1-d32f-4077-947c-f147177f7bfb</v>
      </c>
      <c r="T587" s="16" t="s">
        <v>1090</v>
      </c>
      <c r="U587" s="16" t="str">
        <f>IF(F587="gains/losses",IF(ISERROR(VLOOKUP(W587,'item gains&amp;losses'!A:EV,3,FALSE)),"",VLOOKUP(W587,'item gains&amp;losses'!A:EV,3,FALSE)),IF(F587="I",IF(ISERROR(VLOOKUP(W587,'item rev'!A:EV,3,FALSE)),"",VLOOKUP(W587,'item rev'!A:EV,3,FALSE)),IF(F587="e",IF(ISERROR(VLOOKUP(W587,'item exp'!A:BQ,3,FALSE)),"",VLOOKUP(W587,'item exp'!A:BQ,3,FALSE)))))</f>
        <v>IE004002002002002000000000000000000000</v>
      </c>
      <c r="V587" s="16" t="str">
        <f>IF($F587="gains/losses",IF(ISERROR(VLOOKUP($W587,'item gains&amp;losses'!$A:$EV,35,FALSE)),"",VLOOKUP($W587,'item gains&amp;losses'!$A:$EV,35,FALSE)),IF($F587="I",IF(ISERROR(VLOOKUP($W587,'item rev'!$A:$EV,34,FALSE)),"",VLOOKUP($W587,'item rev'!$A:$EV,34,FALSE)),IF($F587="e",IF(ISERROR(VLOOKUP($W587,'item exp'!$A:$BQ,35,FALSE)),"",VLOOKUP($W587,'item exp'!$A:$BQ,35,FALSE)))))</f>
        <v>0fd810ad-0f1f-42c7-8c55-f4071f5a94e1</v>
      </c>
      <c r="W587" s="16" t="str">
        <f>VLOOKUP(E587,'items list'!B:D,3,FALSE)</f>
        <v xml:space="preserve">Expenditure: Depreciation and Amortisation  - Depreciation: Buildings - NERSA: General Plant </v>
      </c>
      <c r="X587" s="16" t="str">
        <f>IF(ISERROR(VLOOKUP($Z587,'reg ind'!$A:$AI,3,FALSE)),"",(VLOOKUP($Z587,'reg ind'!$A:$AI,3,FALSE)))</f>
        <v>RX002003001002003003006001000000000000</v>
      </c>
      <c r="Y587" s="16" t="str">
        <f>IF(ISERROR(VLOOKUP($Z587,'reg ind'!$A:$AI,35,FALSE)),"",(VLOOKUP($Z587,'reg ind'!$A:$AI,35,FALSE)))</f>
        <v>f2564b3b-f64a-4df4-9e78-f1a994736e35</v>
      </c>
      <c r="Z587" s="16" t="s">
        <v>4358</v>
      </c>
      <c r="AA587" s="16" t="str">
        <f>IF(ISERROR(VLOOKUP($AC587,costing!$A:$BP,3,FALSE)),"",(VLOOKUP($AC587,costing!$A:$BP,3,FALSE)))</f>
        <v>CO002004000000000000000000000000000000</v>
      </c>
      <c r="AB587" s="16" t="str">
        <f>IF(ISERROR(VLOOKUP($AC587,costing!$A:$BP,35,FALSE)),"",(VLOOKUP($AC587,costing!$A:$BP,35,FALSE)))</f>
        <v>47c7ba65-c270-4a7f-91ba-3842eb629ddf</v>
      </c>
      <c r="AC587" s="16" t="s">
        <v>4368</v>
      </c>
    </row>
    <row r="588" spans="1:29" x14ac:dyDescent="0.2">
      <c r="A588" s="184"/>
      <c r="B588" s="184">
        <v>11</v>
      </c>
      <c r="C588" s="184">
        <v>10</v>
      </c>
      <c r="D588" s="184">
        <f t="shared" si="28"/>
        <v>5012</v>
      </c>
      <c r="E588" s="184">
        <v>1219</v>
      </c>
      <c r="F588" s="184" t="s">
        <v>662</v>
      </c>
      <c r="G588" s="16" t="s">
        <v>12</v>
      </c>
      <c r="H588" s="16" t="s">
        <v>26</v>
      </c>
      <c r="I588" s="16" t="s">
        <v>29</v>
      </c>
      <c r="J588" s="16" t="s">
        <v>36</v>
      </c>
      <c r="K588" s="16"/>
      <c r="L588" s="16"/>
      <c r="M588" s="16"/>
      <c r="N588" s="16" t="str">
        <f>IF(ISERROR(VLOOKUP($P588,#REF!,4,FALSE)),"",(VLOOKUP($P588,#REF!,4,FALSE)))</f>
        <v/>
      </c>
      <c r="O588" s="16" t="str">
        <f>IF(ISERROR(VLOOKUP($P588,#REF!,34,FALSE)),"",(VLOOKUP($P588,#REF!,34,FALSE)))</f>
        <v/>
      </c>
      <c r="P588" s="16" t="s">
        <v>909</v>
      </c>
      <c r="Q588" s="16" t="e">
        <f>VLOOKUP(C588,'functional class'!B:E,3,FALSE)</f>
        <v>#N/A</v>
      </c>
      <c r="R588" s="16" t="str">
        <f>IF(ISERROR(VLOOKUP($T588,'Funding 5.4'!$A:$BP,3,FALSE)),"",(VLOOKUP($T588,'Funding 5.4'!$A:$BP,3,FALSE)))</f>
        <v>FD006000000000000000000000000000000000</v>
      </c>
      <c r="S588" s="16" t="str">
        <f>IF(ISERROR(VLOOKUP($T588,'Funding 5.4'!$A:$BP,35,FALSE)),"",(VLOOKUP($T588,'Funding 5.4'!$A:$BP,35,FALSE)))</f>
        <v>ac97d0b1-d32f-4077-947c-f147177f7bfb</v>
      </c>
      <c r="T588" s="16" t="s">
        <v>1090</v>
      </c>
      <c r="U588" s="16" t="str">
        <f>IF(F588="gains/losses",IF(ISERROR(VLOOKUP(W588,'item gains&amp;losses'!A:EV,3,FALSE)),"",VLOOKUP(W588,'item gains&amp;losses'!A:EV,3,FALSE)),IF(F588="I",IF(ISERROR(VLOOKUP(W588,'item rev'!A:EV,3,FALSE)),"",VLOOKUP(W588,'item rev'!A:EV,3,FALSE)),IF(F588="e",IF(ISERROR(VLOOKUP(W588,'item exp'!A:BQ,3,FALSE)),"",VLOOKUP(W588,'item exp'!A:BQ,3,FALSE)))))</f>
        <v>IE004002003000000000000000000000000000</v>
      </c>
      <c r="V588" s="16" t="str">
        <f>IF($F588="gains/losses",IF(ISERROR(VLOOKUP($W588,'item gains&amp;losses'!$A:$EV,35,FALSE)),"",VLOOKUP($W588,'item gains&amp;losses'!$A:$EV,35,FALSE)),IF($F588="I",IF(ISERROR(VLOOKUP($W588,'item rev'!$A:$EV,34,FALSE)),"",VLOOKUP($W588,'item rev'!$A:$EV,34,FALSE)),IF($F588="e",IF(ISERROR(VLOOKUP($W588,'item exp'!$A:$BQ,35,FALSE)),"",VLOOKUP($W588,'item exp'!$A:$BQ,35,FALSE)))))</f>
        <v>5bc4af14-5dea-4fd0-96ec-3bf5c7b882c0</v>
      </c>
      <c r="W588" s="16" t="str">
        <f>VLOOKUP(E588,'items list'!B:D,3,FALSE)</f>
        <v>Expenditure: Depreciation and Amortisation  - Depreciation: Computer Equipment</v>
      </c>
      <c r="X588" s="16" t="str">
        <f>IF(ISERROR(VLOOKUP($Z588,'reg ind'!$A:$AI,3,FALSE)),"",(VLOOKUP($Z588,'reg ind'!$A:$AI,3,FALSE)))</f>
        <v>RX002003001002003003006001000000000000</v>
      </c>
      <c r="Y588" s="16" t="str">
        <f>IF(ISERROR(VLOOKUP($Z588,'reg ind'!$A:$AI,35,FALSE)),"",(VLOOKUP($Z588,'reg ind'!$A:$AI,35,FALSE)))</f>
        <v>f2564b3b-f64a-4df4-9e78-f1a994736e35</v>
      </c>
      <c r="Z588" s="16" t="s">
        <v>4358</v>
      </c>
      <c r="AA588" s="16" t="str">
        <f>IF(ISERROR(VLOOKUP($AC588,costing!$A:$BP,3,FALSE)),"",(VLOOKUP($AC588,costing!$A:$BP,3,FALSE)))</f>
        <v>CO002004000000000000000000000000000000</v>
      </c>
      <c r="AB588" s="16" t="str">
        <f>IF(ISERROR(VLOOKUP($AC588,costing!$A:$BP,35,FALSE)),"",(VLOOKUP($AC588,costing!$A:$BP,35,FALSE)))</f>
        <v>47c7ba65-c270-4a7f-91ba-3842eb629ddf</v>
      </c>
      <c r="AC588" s="16" t="s">
        <v>4368</v>
      </c>
    </row>
    <row r="589" spans="1:29" x14ac:dyDescent="0.2">
      <c r="A589" s="184"/>
      <c r="B589" s="184">
        <v>11</v>
      </c>
      <c r="C589" s="184">
        <v>10</v>
      </c>
      <c r="D589" s="184">
        <f t="shared" si="28"/>
        <v>5012</v>
      </c>
      <c r="E589" s="184">
        <v>1220</v>
      </c>
      <c r="F589" s="184" t="s">
        <v>662</v>
      </c>
      <c r="G589" s="16" t="s">
        <v>12</v>
      </c>
      <c r="H589" s="16" t="s">
        <v>26</v>
      </c>
      <c r="I589" s="16" t="s">
        <v>29</v>
      </c>
      <c r="J589" s="16" t="s">
        <v>36</v>
      </c>
      <c r="K589" s="16"/>
      <c r="L589" s="16"/>
      <c r="M589" s="16"/>
      <c r="N589" s="16" t="str">
        <f>IF(ISERROR(VLOOKUP($P589,#REF!,4,FALSE)),"",(VLOOKUP($P589,#REF!,4,FALSE)))</f>
        <v/>
      </c>
      <c r="O589" s="16" t="str">
        <f>IF(ISERROR(VLOOKUP($P589,#REF!,34,FALSE)),"",(VLOOKUP($P589,#REF!,34,FALSE)))</f>
        <v/>
      </c>
      <c r="P589" s="16" t="s">
        <v>909</v>
      </c>
      <c r="Q589" s="16" t="e">
        <f>VLOOKUP(C589,'functional class'!B:E,3,FALSE)</f>
        <v>#N/A</v>
      </c>
      <c r="R589" s="16" t="str">
        <f>IF(ISERROR(VLOOKUP($T589,'Funding 5.4'!$A:$BP,3,FALSE)),"",(VLOOKUP($T589,'Funding 5.4'!$A:$BP,3,FALSE)))</f>
        <v>FD006000000000000000000000000000000000</v>
      </c>
      <c r="S589" s="16" t="str">
        <f>IF(ISERROR(VLOOKUP($T589,'Funding 5.4'!$A:$BP,35,FALSE)),"",(VLOOKUP($T589,'Funding 5.4'!$A:$BP,35,FALSE)))</f>
        <v>ac97d0b1-d32f-4077-947c-f147177f7bfb</v>
      </c>
      <c r="T589" s="16" t="s">
        <v>1090</v>
      </c>
      <c r="U589" s="16" t="str">
        <f>IF(F589="gains/losses",IF(ISERROR(VLOOKUP(W589,'item gains&amp;losses'!A:EV,3,FALSE)),"",VLOOKUP(W589,'item gains&amp;losses'!A:EV,3,FALSE)),IF(F589="I",IF(ISERROR(VLOOKUP(W589,'item rev'!A:EV,3,FALSE)),"",VLOOKUP(W589,'item rev'!A:EV,3,FALSE)),IF(F589="e",IF(ISERROR(VLOOKUP(W589,'item exp'!A:BQ,3,FALSE)),"",VLOOKUP(W589,'item exp'!A:BQ,3,FALSE)))))</f>
        <v>IE004002003001000000000000000000000000</v>
      </c>
      <c r="V589" s="16" t="str">
        <f>IF($F589="gains/losses",IF(ISERROR(VLOOKUP($W589,'item gains&amp;losses'!$A:$EV,35,FALSE)),"",VLOOKUP($W589,'item gains&amp;losses'!$A:$EV,35,FALSE)),IF($F589="I",IF(ISERROR(VLOOKUP($W589,'item rev'!$A:$EV,34,FALSE)),"",VLOOKUP($W589,'item rev'!$A:$EV,34,FALSE)),IF($F589="e",IF(ISERROR(VLOOKUP($W589,'item exp'!$A:$BQ,35,FALSE)),"",VLOOKUP($W589,'item exp'!$A:$BQ,35,FALSE)))))</f>
        <v>ebad9342-e75b-489b-a620-1c929c06bf36</v>
      </c>
      <c r="W589" s="16" t="str">
        <f>VLOOKUP(E589,'items list'!B:D,3,FALSE)</f>
        <v>Expenditure: Depreciation and Amortisation  - Depreciation: Computer Equipment - All or excl NERSA</v>
      </c>
      <c r="X589" s="16" t="str">
        <f>IF(ISERROR(VLOOKUP($Z589,'reg ind'!$A:$AI,3,FALSE)),"",(VLOOKUP($Z589,'reg ind'!$A:$AI,3,FALSE)))</f>
        <v>RX002003001002003003006001000000000000</v>
      </c>
      <c r="Y589" s="16" t="str">
        <f>IF(ISERROR(VLOOKUP($Z589,'reg ind'!$A:$AI,35,FALSE)),"",(VLOOKUP($Z589,'reg ind'!$A:$AI,35,FALSE)))</f>
        <v>f2564b3b-f64a-4df4-9e78-f1a994736e35</v>
      </c>
      <c r="Z589" s="16" t="s">
        <v>4358</v>
      </c>
      <c r="AA589" s="16" t="str">
        <f>IF(ISERROR(VLOOKUP($AC589,costing!$A:$BP,3,FALSE)),"",(VLOOKUP($AC589,costing!$A:$BP,3,FALSE)))</f>
        <v>CO002004000000000000000000000000000000</v>
      </c>
      <c r="AB589" s="16" t="str">
        <f>IF(ISERROR(VLOOKUP($AC589,costing!$A:$BP,35,FALSE)),"",(VLOOKUP($AC589,costing!$A:$BP,35,FALSE)))</f>
        <v>47c7ba65-c270-4a7f-91ba-3842eb629ddf</v>
      </c>
      <c r="AC589" s="16" t="s">
        <v>4368</v>
      </c>
    </row>
    <row r="590" spans="1:29" x14ac:dyDescent="0.2">
      <c r="A590" s="184"/>
      <c r="B590" s="184">
        <v>11</v>
      </c>
      <c r="C590" s="184">
        <v>10</v>
      </c>
      <c r="D590" s="184">
        <f t="shared" si="28"/>
        <v>5012</v>
      </c>
      <c r="E590" s="184">
        <v>1221</v>
      </c>
      <c r="F590" s="184" t="s">
        <v>662</v>
      </c>
      <c r="G590" s="16" t="s">
        <v>12</v>
      </c>
      <c r="H590" s="16" t="s">
        <v>26</v>
      </c>
      <c r="I590" s="16" t="s">
        <v>29</v>
      </c>
      <c r="J590" s="16" t="s">
        <v>36</v>
      </c>
      <c r="K590" s="16"/>
      <c r="L590" s="16"/>
      <c r="M590" s="16"/>
      <c r="N590" s="16" t="str">
        <f>IF(ISERROR(VLOOKUP($P590,#REF!,4,FALSE)),"",(VLOOKUP($P590,#REF!,4,FALSE)))</f>
        <v/>
      </c>
      <c r="O590" s="16" t="str">
        <f>IF(ISERROR(VLOOKUP($P590,#REF!,34,FALSE)),"",(VLOOKUP($P590,#REF!,34,FALSE)))</f>
        <v/>
      </c>
      <c r="P590" s="16" t="s">
        <v>909</v>
      </c>
      <c r="Q590" s="16" t="e">
        <f>VLOOKUP(C590,'functional class'!B:E,3,FALSE)</f>
        <v>#N/A</v>
      </c>
      <c r="R590" s="16" t="str">
        <f>IF(ISERROR(VLOOKUP($T590,'Funding 5.4'!$A:$BP,3,FALSE)),"",(VLOOKUP($T590,'Funding 5.4'!$A:$BP,3,FALSE)))</f>
        <v>FD006000000000000000000000000000000000</v>
      </c>
      <c r="S590" s="16" t="str">
        <f>IF(ISERROR(VLOOKUP($T590,'Funding 5.4'!$A:$BP,35,FALSE)),"",(VLOOKUP($T590,'Funding 5.4'!$A:$BP,35,FALSE)))</f>
        <v>ac97d0b1-d32f-4077-947c-f147177f7bfb</v>
      </c>
      <c r="T590" s="16" t="s">
        <v>1090</v>
      </c>
      <c r="U590" s="16" t="str">
        <f>IF(F590="gains/losses",IF(ISERROR(VLOOKUP(W590,'item gains&amp;losses'!A:EV,3,FALSE)),"",VLOOKUP(W590,'item gains&amp;losses'!A:EV,3,FALSE)),IF(F590="I",IF(ISERROR(VLOOKUP(W590,'item rev'!A:EV,3,FALSE)),"",VLOOKUP(W590,'item rev'!A:EV,3,FALSE)),IF(F590="e",IF(ISERROR(VLOOKUP(W590,'item exp'!A:BQ,3,FALSE)),"",VLOOKUP(W590,'item exp'!A:BQ,3,FALSE)))))</f>
        <v>IE004002003002000000000000000000000000</v>
      </c>
      <c r="V590" s="16" t="str">
        <f>IF($F590="gains/losses",IF(ISERROR(VLOOKUP($W590,'item gains&amp;losses'!$A:$EV,35,FALSE)),"",VLOOKUP($W590,'item gains&amp;losses'!$A:$EV,35,FALSE)),IF($F590="I",IF(ISERROR(VLOOKUP($W590,'item rev'!$A:$EV,34,FALSE)),"",VLOOKUP($W590,'item rev'!$A:$EV,34,FALSE)),IF($F590="e",IF(ISERROR(VLOOKUP($W590,'item exp'!$A:$BQ,35,FALSE)),"",VLOOKUP($W590,'item exp'!$A:$BQ,35,FALSE)))))</f>
        <v>916995fa-69eb-4738-be56-295952543065</v>
      </c>
      <c r="W590" s="16" t="str">
        <f>VLOOKUP(E590,'items list'!B:D,3,FALSE)</f>
        <v>Expenditure: Depreciation and Amortisation  - Depreciation: Computer Equipment - NERSA</v>
      </c>
      <c r="X590" s="16" t="str">
        <f>IF(ISERROR(VLOOKUP($Z590,'reg ind'!$A:$AI,3,FALSE)),"",(VLOOKUP($Z590,'reg ind'!$A:$AI,3,FALSE)))</f>
        <v>RX002003001002003003006001000000000000</v>
      </c>
      <c r="Y590" s="16" t="str">
        <f>IF(ISERROR(VLOOKUP($Z590,'reg ind'!$A:$AI,35,FALSE)),"",(VLOOKUP($Z590,'reg ind'!$A:$AI,35,FALSE)))</f>
        <v>f2564b3b-f64a-4df4-9e78-f1a994736e35</v>
      </c>
      <c r="Z590" s="16" t="s">
        <v>4358</v>
      </c>
      <c r="AA590" s="16" t="str">
        <f>IF(ISERROR(VLOOKUP($AC590,costing!$A:$BP,3,FALSE)),"",(VLOOKUP($AC590,costing!$A:$BP,3,FALSE)))</f>
        <v>CO002004000000000000000000000000000000</v>
      </c>
      <c r="AB590" s="16" t="str">
        <f>IF(ISERROR(VLOOKUP($AC590,costing!$A:$BP,35,FALSE)),"",(VLOOKUP($AC590,costing!$A:$BP,35,FALSE)))</f>
        <v>47c7ba65-c270-4a7f-91ba-3842eb629ddf</v>
      </c>
      <c r="AC590" s="16" t="s">
        <v>4368</v>
      </c>
    </row>
    <row r="591" spans="1:29" x14ac:dyDescent="0.2">
      <c r="A591" s="184"/>
      <c r="B591" s="184">
        <v>11</v>
      </c>
      <c r="C591" s="184">
        <v>10</v>
      </c>
      <c r="D591" s="184">
        <f t="shared" si="28"/>
        <v>5013</v>
      </c>
      <c r="E591" s="184">
        <v>1222</v>
      </c>
      <c r="F591" s="184" t="s">
        <v>662</v>
      </c>
      <c r="G591" s="16" t="s">
        <v>12</v>
      </c>
      <c r="H591" s="16" t="s">
        <v>26</v>
      </c>
      <c r="I591" s="16" t="s">
        <v>29</v>
      </c>
      <c r="J591" s="16" t="s">
        <v>36</v>
      </c>
      <c r="K591" s="16"/>
      <c r="L591" s="16"/>
      <c r="M591" s="16"/>
      <c r="N591" s="16" t="str">
        <f>IF(ISERROR(VLOOKUP($P591,#REF!,4,FALSE)),"",(VLOOKUP($P591,#REF!,4,FALSE)))</f>
        <v/>
      </c>
      <c r="O591" s="16" t="str">
        <f>IF(ISERROR(VLOOKUP($P591,#REF!,34,FALSE)),"",(VLOOKUP($P591,#REF!,34,FALSE)))</f>
        <v/>
      </c>
      <c r="P591" s="16" t="s">
        <v>909</v>
      </c>
      <c r="Q591" s="16" t="e">
        <f>VLOOKUP(C591,'functional class'!B:E,3,FALSE)</f>
        <v>#N/A</v>
      </c>
      <c r="R591" s="16" t="str">
        <f>IF(ISERROR(VLOOKUP($T591,'Funding 5.4'!$A:$BP,3,FALSE)),"",(VLOOKUP($T591,'Funding 5.4'!$A:$BP,3,FALSE)))</f>
        <v>FD006000000000000000000000000000000000</v>
      </c>
      <c r="S591" s="16" t="str">
        <f>IF(ISERROR(VLOOKUP($T591,'Funding 5.4'!$A:$BP,35,FALSE)),"",(VLOOKUP($T591,'Funding 5.4'!$A:$BP,35,FALSE)))</f>
        <v>ac97d0b1-d32f-4077-947c-f147177f7bfb</v>
      </c>
      <c r="T591" s="16" t="s">
        <v>1090</v>
      </c>
      <c r="U591" s="16" t="str">
        <f>IF(F591="gains/losses",IF(ISERROR(VLOOKUP(W591,'item gains&amp;losses'!A:EV,3,FALSE)),"",VLOOKUP(W591,'item gains&amp;losses'!A:EV,3,FALSE)),IF(F591="I",IF(ISERROR(VLOOKUP(W591,'item rev'!A:EV,3,FALSE)),"",VLOOKUP(W591,'item rev'!A:EV,3,FALSE)),IF(F591="e",IF(ISERROR(VLOOKUP(W591,'item exp'!A:BQ,3,FALSE)),"",VLOOKUP(W591,'item exp'!A:BQ,3,FALSE)))))</f>
        <v>IE004002004000000000000000000000000000</v>
      </c>
      <c r="V591" s="16" t="str">
        <f>IF($F591="gains/losses",IF(ISERROR(VLOOKUP($W591,'item gains&amp;losses'!$A:$EV,35,FALSE)),"",VLOOKUP($W591,'item gains&amp;losses'!$A:$EV,35,FALSE)),IF($F591="I",IF(ISERROR(VLOOKUP($W591,'item rev'!$A:$EV,34,FALSE)),"",VLOOKUP($W591,'item rev'!$A:$EV,34,FALSE)),IF($F591="e",IF(ISERROR(VLOOKUP($W591,'item exp'!$A:$BQ,35,FALSE)),"",VLOOKUP($W591,'item exp'!$A:$BQ,35,FALSE)))))</f>
        <v>cb5cae3e-4698-47cf-99d4-5bc609c98f2a</v>
      </c>
      <c r="W591" s="16" t="str">
        <f>VLOOKUP(E591,'items list'!B:D,3,FALSE)</f>
        <v>Expenditure: Depreciation and Amortisation  - Depreciation: Furniture and Office Equipment</v>
      </c>
      <c r="X591" s="16" t="str">
        <f>IF(ISERROR(VLOOKUP($Z591,'reg ind'!$A:$AI,3,FALSE)),"",(VLOOKUP($Z591,'reg ind'!$A:$AI,3,FALSE)))</f>
        <v>RX002003001002003003006001000000000000</v>
      </c>
      <c r="Y591" s="16" t="str">
        <f>IF(ISERROR(VLOOKUP($Z591,'reg ind'!$A:$AI,35,FALSE)),"",(VLOOKUP($Z591,'reg ind'!$A:$AI,35,FALSE)))</f>
        <v>f2564b3b-f64a-4df4-9e78-f1a994736e35</v>
      </c>
      <c r="Z591" s="16" t="s">
        <v>4358</v>
      </c>
      <c r="AA591" s="16" t="str">
        <f>IF(ISERROR(VLOOKUP($AC591,costing!$A:$BP,3,FALSE)),"",(VLOOKUP($AC591,costing!$A:$BP,3,FALSE)))</f>
        <v>CO002004000000000000000000000000000000</v>
      </c>
      <c r="AB591" s="16" t="str">
        <f>IF(ISERROR(VLOOKUP($AC591,costing!$A:$BP,35,FALSE)),"",(VLOOKUP($AC591,costing!$A:$BP,35,FALSE)))</f>
        <v>47c7ba65-c270-4a7f-91ba-3842eb629ddf</v>
      </c>
      <c r="AC591" s="16" t="s">
        <v>4368</v>
      </c>
    </row>
    <row r="592" spans="1:29" x14ac:dyDescent="0.2">
      <c r="A592" s="184"/>
      <c r="B592" s="184">
        <v>11</v>
      </c>
      <c r="C592" s="184">
        <v>10</v>
      </c>
      <c r="D592" s="184">
        <f t="shared" si="28"/>
        <v>5013</v>
      </c>
      <c r="E592" s="184">
        <v>1223</v>
      </c>
      <c r="F592" s="184" t="s">
        <v>662</v>
      </c>
      <c r="G592" s="16" t="s">
        <v>12</v>
      </c>
      <c r="H592" s="16" t="s">
        <v>26</v>
      </c>
      <c r="I592" s="16" t="s">
        <v>29</v>
      </c>
      <c r="J592" s="16" t="s">
        <v>36</v>
      </c>
      <c r="K592" s="16"/>
      <c r="L592" s="16"/>
      <c r="M592" s="16"/>
      <c r="N592" s="16" t="str">
        <f>IF(ISERROR(VLOOKUP($P592,#REF!,4,FALSE)),"",(VLOOKUP($P592,#REF!,4,FALSE)))</f>
        <v/>
      </c>
      <c r="O592" s="16" t="str">
        <f>IF(ISERROR(VLOOKUP($P592,#REF!,34,FALSE)),"",(VLOOKUP($P592,#REF!,34,FALSE)))</f>
        <v/>
      </c>
      <c r="P592" s="16" t="s">
        <v>909</v>
      </c>
      <c r="Q592" s="16" t="e">
        <f>VLOOKUP(C592,'functional class'!B:E,3,FALSE)</f>
        <v>#N/A</v>
      </c>
      <c r="R592" s="16" t="str">
        <f>IF(ISERROR(VLOOKUP($T592,'Funding 5.4'!$A:$BP,3,FALSE)),"",(VLOOKUP($T592,'Funding 5.4'!$A:$BP,3,FALSE)))</f>
        <v>FD006000000000000000000000000000000000</v>
      </c>
      <c r="S592" s="16" t="str">
        <f>IF(ISERROR(VLOOKUP($T592,'Funding 5.4'!$A:$BP,35,FALSE)),"",(VLOOKUP($T592,'Funding 5.4'!$A:$BP,35,FALSE)))</f>
        <v>ac97d0b1-d32f-4077-947c-f147177f7bfb</v>
      </c>
      <c r="T592" s="16" t="s">
        <v>1090</v>
      </c>
      <c r="U592" s="16" t="str">
        <f>IF(F592="gains/losses",IF(ISERROR(VLOOKUP(W592,'item gains&amp;losses'!A:EV,3,FALSE)),"",VLOOKUP(W592,'item gains&amp;losses'!A:EV,3,FALSE)),IF(F592="I",IF(ISERROR(VLOOKUP(W592,'item rev'!A:EV,3,FALSE)),"",VLOOKUP(W592,'item rev'!A:EV,3,FALSE)),IF(F592="e",IF(ISERROR(VLOOKUP(W592,'item exp'!A:BQ,3,FALSE)),"",VLOOKUP(W592,'item exp'!A:BQ,3,FALSE)))))</f>
        <v>IE004002004001000000000000000000000000</v>
      </c>
      <c r="V592" s="16" t="str">
        <f>IF($F592="gains/losses",IF(ISERROR(VLOOKUP($W592,'item gains&amp;losses'!$A:$EV,35,FALSE)),"",VLOOKUP($W592,'item gains&amp;losses'!$A:$EV,35,FALSE)),IF($F592="I",IF(ISERROR(VLOOKUP($W592,'item rev'!$A:$EV,34,FALSE)),"",VLOOKUP($W592,'item rev'!$A:$EV,34,FALSE)),IF($F592="e",IF(ISERROR(VLOOKUP($W592,'item exp'!$A:$BQ,35,FALSE)),"",VLOOKUP($W592,'item exp'!$A:$BQ,35,FALSE)))))</f>
        <v>3fe94904-692f-41d4-8c2d-6e22117938f5</v>
      </c>
      <c r="W592" s="16" t="str">
        <f>VLOOKUP(E592,'items list'!B:D,3,FALSE)</f>
        <v>Expenditure: Depreciation and Amortisation  - Depreciation: Furniture and Office Equipment - All excl NERSA</v>
      </c>
      <c r="X592" s="16" t="str">
        <f>IF(ISERROR(VLOOKUP($Z592,'reg ind'!$A:$AI,3,FALSE)),"",(VLOOKUP($Z592,'reg ind'!$A:$AI,3,FALSE)))</f>
        <v>RX002003001002003003006001000000000000</v>
      </c>
      <c r="Y592" s="16" t="str">
        <f>IF(ISERROR(VLOOKUP($Z592,'reg ind'!$A:$AI,35,FALSE)),"",(VLOOKUP($Z592,'reg ind'!$A:$AI,35,FALSE)))</f>
        <v>f2564b3b-f64a-4df4-9e78-f1a994736e35</v>
      </c>
      <c r="Z592" s="16" t="s">
        <v>4358</v>
      </c>
      <c r="AA592" s="16" t="str">
        <f>IF(ISERROR(VLOOKUP($AC592,costing!$A:$BP,3,FALSE)),"",(VLOOKUP($AC592,costing!$A:$BP,3,FALSE)))</f>
        <v>CO002004000000000000000000000000000000</v>
      </c>
      <c r="AB592" s="16" t="str">
        <f>IF(ISERROR(VLOOKUP($AC592,costing!$A:$BP,35,FALSE)),"",(VLOOKUP($AC592,costing!$A:$BP,35,FALSE)))</f>
        <v>47c7ba65-c270-4a7f-91ba-3842eb629ddf</v>
      </c>
      <c r="AC592" s="16" t="s">
        <v>4368</v>
      </c>
    </row>
    <row r="593" spans="1:29" x14ac:dyDescent="0.2">
      <c r="A593" s="184"/>
      <c r="B593" s="184">
        <v>11</v>
      </c>
      <c r="C593" s="184">
        <v>10</v>
      </c>
      <c r="D593" s="184">
        <f t="shared" si="28"/>
        <v>5013</v>
      </c>
      <c r="E593" s="184">
        <v>1224</v>
      </c>
      <c r="F593" s="184" t="s">
        <v>662</v>
      </c>
      <c r="G593" s="16" t="s">
        <v>12</v>
      </c>
      <c r="H593" s="16" t="s">
        <v>26</v>
      </c>
      <c r="I593" s="16" t="s">
        <v>29</v>
      </c>
      <c r="J593" s="16" t="s">
        <v>36</v>
      </c>
      <c r="K593" s="16"/>
      <c r="L593" s="16"/>
      <c r="M593" s="16"/>
      <c r="N593" s="16" t="str">
        <f>IF(ISERROR(VLOOKUP($P593,#REF!,4,FALSE)),"",(VLOOKUP($P593,#REF!,4,FALSE)))</f>
        <v/>
      </c>
      <c r="O593" s="16" t="str">
        <f>IF(ISERROR(VLOOKUP($P593,#REF!,34,FALSE)),"",(VLOOKUP($P593,#REF!,34,FALSE)))</f>
        <v/>
      </c>
      <c r="P593" s="16" t="s">
        <v>909</v>
      </c>
      <c r="Q593" s="16" t="e">
        <f>VLOOKUP(C593,'functional class'!B:E,3,FALSE)</f>
        <v>#N/A</v>
      </c>
      <c r="R593" s="16" t="str">
        <f>IF(ISERROR(VLOOKUP($T593,'Funding 5.4'!$A:$BP,3,FALSE)),"",(VLOOKUP($T593,'Funding 5.4'!$A:$BP,3,FALSE)))</f>
        <v>FD006000000000000000000000000000000000</v>
      </c>
      <c r="S593" s="16" t="str">
        <f>IF(ISERROR(VLOOKUP($T593,'Funding 5.4'!$A:$BP,35,FALSE)),"",(VLOOKUP($T593,'Funding 5.4'!$A:$BP,35,FALSE)))</f>
        <v>ac97d0b1-d32f-4077-947c-f147177f7bfb</v>
      </c>
      <c r="T593" s="16" t="s">
        <v>1090</v>
      </c>
      <c r="U593" s="16" t="str">
        <f>IF(F593="gains/losses",IF(ISERROR(VLOOKUP(W593,'item gains&amp;losses'!A:EV,3,FALSE)),"",VLOOKUP(W593,'item gains&amp;losses'!A:EV,3,FALSE)),IF(F593="I",IF(ISERROR(VLOOKUP(W593,'item rev'!A:EV,3,FALSE)),"",VLOOKUP(W593,'item rev'!A:EV,3,FALSE)),IF(F593="e",IF(ISERROR(VLOOKUP(W593,'item exp'!A:BQ,3,FALSE)),"",VLOOKUP(W593,'item exp'!A:BQ,3,FALSE)))))</f>
        <v>IE004002004002000000000000000000000000</v>
      </c>
      <c r="V593" s="16" t="str">
        <f>IF($F593="gains/losses",IF(ISERROR(VLOOKUP($W593,'item gains&amp;losses'!$A:$EV,35,FALSE)),"",VLOOKUP($W593,'item gains&amp;losses'!$A:$EV,35,FALSE)),IF($F593="I",IF(ISERROR(VLOOKUP($W593,'item rev'!$A:$EV,34,FALSE)),"",VLOOKUP($W593,'item rev'!$A:$EV,34,FALSE)),IF($F593="e",IF(ISERROR(VLOOKUP($W593,'item exp'!$A:$BQ,35,FALSE)),"",VLOOKUP($W593,'item exp'!$A:$BQ,35,FALSE)))))</f>
        <v>36bbc59f-102f-426c-9e09-8d9116dee45d</v>
      </c>
      <c r="W593" s="16" t="str">
        <f>VLOOKUP(E593,'items list'!B:D,3,FALSE)</f>
        <v>Expenditure: Depreciation and Amortisation  - Depreciation: Furniture and Office Equipment - NERSA</v>
      </c>
      <c r="X593" s="16" t="str">
        <f>IF(ISERROR(VLOOKUP($Z593,'reg ind'!$A:$AI,3,FALSE)),"",(VLOOKUP($Z593,'reg ind'!$A:$AI,3,FALSE)))</f>
        <v>RX002003001002003003006001000000000000</v>
      </c>
      <c r="Y593" s="16" t="str">
        <f>IF(ISERROR(VLOOKUP($Z593,'reg ind'!$A:$AI,35,FALSE)),"",(VLOOKUP($Z593,'reg ind'!$A:$AI,35,FALSE)))</f>
        <v>f2564b3b-f64a-4df4-9e78-f1a994736e35</v>
      </c>
      <c r="Z593" s="16" t="s">
        <v>4358</v>
      </c>
      <c r="AA593" s="16" t="str">
        <f>IF(ISERROR(VLOOKUP($AC593,costing!$A:$BP,3,FALSE)),"",(VLOOKUP($AC593,costing!$A:$BP,3,FALSE)))</f>
        <v>CO002004000000000000000000000000000000</v>
      </c>
      <c r="AB593" s="16" t="str">
        <f>IF(ISERROR(VLOOKUP($AC593,costing!$A:$BP,35,FALSE)),"",(VLOOKUP($AC593,costing!$A:$BP,35,FALSE)))</f>
        <v>47c7ba65-c270-4a7f-91ba-3842eb629ddf</v>
      </c>
      <c r="AC593" s="16" t="s">
        <v>4368</v>
      </c>
    </row>
    <row r="594" spans="1:29" x14ac:dyDescent="0.2">
      <c r="A594" s="184"/>
      <c r="B594" s="184">
        <v>11</v>
      </c>
      <c r="C594" s="184">
        <v>10</v>
      </c>
      <c r="D594" s="184">
        <f t="shared" si="28"/>
        <v>5013</v>
      </c>
      <c r="E594" s="184">
        <v>1225</v>
      </c>
      <c r="F594" s="184" t="s">
        <v>662</v>
      </c>
      <c r="G594" s="16" t="s">
        <v>12</v>
      </c>
      <c r="H594" s="16" t="s">
        <v>26</v>
      </c>
      <c r="I594" s="16" t="s">
        <v>29</v>
      </c>
      <c r="J594" s="16" t="s">
        <v>36</v>
      </c>
      <c r="K594" s="16"/>
      <c r="L594" s="16"/>
      <c r="M594" s="16"/>
      <c r="N594" s="16" t="str">
        <f>IF(ISERROR(VLOOKUP($P594,#REF!,4,FALSE)),"",(VLOOKUP($P594,#REF!,4,FALSE)))</f>
        <v/>
      </c>
      <c r="O594" s="16" t="str">
        <f>IF(ISERROR(VLOOKUP($P594,#REF!,34,FALSE)),"",(VLOOKUP($P594,#REF!,34,FALSE)))</f>
        <v/>
      </c>
      <c r="P594" s="16" t="s">
        <v>909</v>
      </c>
      <c r="Q594" s="16" t="e">
        <f>VLOOKUP(C594,'functional class'!B:E,3,FALSE)</f>
        <v>#N/A</v>
      </c>
      <c r="R594" s="16" t="str">
        <f>IF(ISERROR(VLOOKUP($T594,'Funding 5.4'!$A:$BP,3,FALSE)),"",(VLOOKUP($T594,'Funding 5.4'!$A:$BP,3,FALSE)))</f>
        <v>FD006000000000000000000000000000000000</v>
      </c>
      <c r="S594" s="16" t="str">
        <f>IF(ISERROR(VLOOKUP($T594,'Funding 5.4'!$A:$BP,35,FALSE)),"",(VLOOKUP($T594,'Funding 5.4'!$A:$BP,35,FALSE)))</f>
        <v>ac97d0b1-d32f-4077-947c-f147177f7bfb</v>
      </c>
      <c r="T594" s="16" t="s">
        <v>1090</v>
      </c>
      <c r="U594" s="16" t="str">
        <f>IF(F594="gains/losses",IF(ISERROR(VLOOKUP(W594,'item gains&amp;losses'!A:EV,3,FALSE)),"",VLOOKUP(W594,'item gains&amp;losses'!A:EV,3,FALSE)),IF(F594="I",IF(ISERROR(VLOOKUP(W594,'item rev'!A:EV,3,FALSE)),"",VLOOKUP(W594,'item rev'!A:EV,3,FALSE)),IF(F594="e",IF(ISERROR(VLOOKUP(W594,'item exp'!A:BQ,3,FALSE)),"",VLOOKUP(W594,'item exp'!A:BQ,3,FALSE)))))</f>
        <v>IE004002005000000000000000000000000000</v>
      </c>
      <c r="V594" s="16" t="str">
        <f>IF($F594="gains/losses",IF(ISERROR(VLOOKUP($W594,'item gains&amp;losses'!$A:$EV,35,FALSE)),"",VLOOKUP($W594,'item gains&amp;losses'!$A:$EV,35,FALSE)),IF($F594="I",IF(ISERROR(VLOOKUP($W594,'item rev'!$A:$EV,34,FALSE)),"",VLOOKUP($W594,'item rev'!$A:$EV,34,FALSE)),IF($F594="e",IF(ISERROR(VLOOKUP($W594,'item exp'!$A:$BQ,35,FALSE)),"",VLOOKUP($W594,'item exp'!$A:$BQ,35,FALSE)))))</f>
        <v>c480d5f0-0da8-4c73-9c1c-48ba187c4a48</v>
      </c>
      <c r="W594" s="16" t="str">
        <f>VLOOKUP(E594,'items list'!B:D,3,FALSE)</f>
        <v>Expenditure: Depreciation and Amortisation  - Depreciation: Infrastructure Airports</v>
      </c>
      <c r="X594" s="16" t="str">
        <f>IF(ISERROR(VLOOKUP($Z594,'reg ind'!$A:$AI,3,FALSE)),"",(VLOOKUP($Z594,'reg ind'!$A:$AI,3,FALSE)))</f>
        <v>RX002003001002003003006001000000000000</v>
      </c>
      <c r="Y594" s="16" t="str">
        <f>IF(ISERROR(VLOOKUP($Z594,'reg ind'!$A:$AI,35,FALSE)),"",(VLOOKUP($Z594,'reg ind'!$A:$AI,35,FALSE)))</f>
        <v>f2564b3b-f64a-4df4-9e78-f1a994736e35</v>
      </c>
      <c r="Z594" s="16" t="s">
        <v>4358</v>
      </c>
      <c r="AA594" s="16" t="str">
        <f>IF(ISERROR(VLOOKUP($AC594,costing!$A:$BP,3,FALSE)),"",(VLOOKUP($AC594,costing!$A:$BP,3,FALSE)))</f>
        <v>CO002004000000000000000000000000000000</v>
      </c>
      <c r="AB594" s="16" t="str">
        <f>IF(ISERROR(VLOOKUP($AC594,costing!$A:$BP,35,FALSE)),"",(VLOOKUP($AC594,costing!$A:$BP,35,FALSE)))</f>
        <v>47c7ba65-c270-4a7f-91ba-3842eb629ddf</v>
      </c>
      <c r="AC594" s="16" t="s">
        <v>4368</v>
      </c>
    </row>
    <row r="595" spans="1:29" x14ac:dyDescent="0.2">
      <c r="A595" s="184"/>
      <c r="B595" s="184">
        <v>11</v>
      </c>
      <c r="C595" s="184">
        <v>10</v>
      </c>
      <c r="D595" s="184">
        <f t="shared" si="28"/>
        <v>5013</v>
      </c>
      <c r="E595" s="184">
        <v>1226</v>
      </c>
      <c r="F595" s="184" t="s">
        <v>662</v>
      </c>
      <c r="G595" s="16" t="s">
        <v>12</v>
      </c>
      <c r="H595" s="16" t="s">
        <v>26</v>
      </c>
      <c r="I595" s="16" t="s">
        <v>29</v>
      </c>
      <c r="J595" s="16" t="s">
        <v>36</v>
      </c>
      <c r="K595" s="16"/>
      <c r="L595" s="16"/>
      <c r="M595" s="16"/>
      <c r="N595" s="16" t="str">
        <f>IF(ISERROR(VLOOKUP($P595,#REF!,4,FALSE)),"",(VLOOKUP($P595,#REF!,4,FALSE)))</f>
        <v/>
      </c>
      <c r="O595" s="16" t="str">
        <f>IF(ISERROR(VLOOKUP($P595,#REF!,34,FALSE)),"",(VLOOKUP($P595,#REF!,34,FALSE)))</f>
        <v/>
      </c>
      <c r="P595" s="16" t="s">
        <v>909</v>
      </c>
      <c r="Q595" s="16" t="e">
        <f>VLOOKUP(C595,'functional class'!B:E,3,FALSE)</f>
        <v>#N/A</v>
      </c>
      <c r="R595" s="16" t="str">
        <f>IF(ISERROR(VLOOKUP($T595,'Funding 5.4'!$A:$BP,3,FALSE)),"",(VLOOKUP($T595,'Funding 5.4'!$A:$BP,3,FALSE)))</f>
        <v>FD006000000000000000000000000000000000</v>
      </c>
      <c r="S595" s="16" t="str">
        <f>IF(ISERROR(VLOOKUP($T595,'Funding 5.4'!$A:$BP,35,FALSE)),"",(VLOOKUP($T595,'Funding 5.4'!$A:$BP,35,FALSE)))</f>
        <v>ac97d0b1-d32f-4077-947c-f147177f7bfb</v>
      </c>
      <c r="T595" s="16" t="s">
        <v>1090</v>
      </c>
      <c r="U595" s="16" t="str">
        <f>IF(F595="gains/losses",IF(ISERROR(VLOOKUP(W595,'item gains&amp;losses'!A:EV,3,FALSE)),"",VLOOKUP(W595,'item gains&amp;losses'!A:EV,3,FALSE)),IF(F595="I",IF(ISERROR(VLOOKUP(W595,'item rev'!A:EV,3,FALSE)),"",VLOOKUP(W595,'item rev'!A:EV,3,FALSE)),IF(F595="e",IF(ISERROR(VLOOKUP(W595,'item exp'!A:BQ,3,FALSE)),"",VLOOKUP(W595,'item exp'!A:BQ,3,FALSE)))))</f>
        <v>IE004002006000000000000000000000000000</v>
      </c>
      <c r="V595" s="16" t="str">
        <f>IF($F595="gains/losses",IF(ISERROR(VLOOKUP($W595,'item gains&amp;losses'!$A:$EV,35,FALSE)),"",VLOOKUP($W595,'item gains&amp;losses'!$A:$EV,35,FALSE)),IF($F595="I",IF(ISERROR(VLOOKUP($W595,'item rev'!$A:$EV,34,FALSE)),"",VLOOKUP($W595,'item rev'!$A:$EV,34,FALSE)),IF($F595="e",IF(ISERROR(VLOOKUP($W595,'item exp'!$A:$BQ,35,FALSE)),"",VLOOKUP($W595,'item exp'!$A:$BQ,35,FALSE)))))</f>
        <v>71096c94-c3b8-4ab8-abe6-3d91616f8141</v>
      </c>
      <c r="W595" s="16" t="str">
        <f>VLOOKUP(E595,'items list'!B:D,3,FALSE)</f>
        <v>Expenditure: Depreciation and Amortisation  - Depreciation: Infrastructure Electricity</v>
      </c>
      <c r="X595" s="16" t="str">
        <f>IF(ISERROR(VLOOKUP($Z595,'reg ind'!$A:$AI,3,FALSE)),"",(VLOOKUP($Z595,'reg ind'!$A:$AI,3,FALSE)))</f>
        <v>RX002003001002003003006001000000000000</v>
      </c>
      <c r="Y595" s="16" t="str">
        <f>IF(ISERROR(VLOOKUP($Z595,'reg ind'!$A:$AI,35,FALSE)),"",(VLOOKUP($Z595,'reg ind'!$A:$AI,35,FALSE)))</f>
        <v>f2564b3b-f64a-4df4-9e78-f1a994736e35</v>
      </c>
      <c r="Z595" s="16" t="s">
        <v>4358</v>
      </c>
      <c r="AA595" s="16" t="str">
        <f>IF(ISERROR(VLOOKUP($AC595,costing!$A:$BP,3,FALSE)),"",(VLOOKUP($AC595,costing!$A:$BP,3,FALSE)))</f>
        <v>CO002004000000000000000000000000000000</v>
      </c>
      <c r="AB595" s="16" t="str">
        <f>IF(ISERROR(VLOOKUP($AC595,costing!$A:$BP,35,FALSE)),"",(VLOOKUP($AC595,costing!$A:$BP,35,FALSE)))</f>
        <v>47c7ba65-c270-4a7f-91ba-3842eb629ddf</v>
      </c>
      <c r="AC595" s="16" t="s">
        <v>4368</v>
      </c>
    </row>
    <row r="596" spans="1:29" x14ac:dyDescent="0.2">
      <c r="A596" s="184"/>
      <c r="B596" s="184">
        <v>11</v>
      </c>
      <c r="C596" s="184">
        <v>10</v>
      </c>
      <c r="D596" s="184">
        <f t="shared" si="28"/>
        <v>5013</v>
      </c>
      <c r="E596" s="184">
        <v>1227</v>
      </c>
      <c r="F596" s="184" t="s">
        <v>662</v>
      </c>
      <c r="G596" s="16" t="s">
        <v>12</v>
      </c>
      <c r="H596" s="16" t="s">
        <v>26</v>
      </c>
      <c r="I596" s="16" t="s">
        <v>29</v>
      </c>
      <c r="J596" s="16" t="s">
        <v>36</v>
      </c>
      <c r="K596" s="16"/>
      <c r="L596" s="16"/>
      <c r="M596" s="16"/>
      <c r="N596" s="16" t="str">
        <f>IF(ISERROR(VLOOKUP($P596,#REF!,4,FALSE)),"",(VLOOKUP($P596,#REF!,4,FALSE)))</f>
        <v/>
      </c>
      <c r="O596" s="16" t="str">
        <f>IF(ISERROR(VLOOKUP($P596,#REF!,34,FALSE)),"",(VLOOKUP($P596,#REF!,34,FALSE)))</f>
        <v/>
      </c>
      <c r="P596" s="16" t="s">
        <v>909</v>
      </c>
      <c r="Q596" s="16" t="e">
        <f>VLOOKUP(C596,'functional class'!B:E,3,FALSE)</f>
        <v>#N/A</v>
      </c>
      <c r="R596" s="16" t="str">
        <f>IF(ISERROR(VLOOKUP($T596,'Funding 5.4'!$A:$BP,3,FALSE)),"",(VLOOKUP($T596,'Funding 5.4'!$A:$BP,3,FALSE)))</f>
        <v>FD006000000000000000000000000000000000</v>
      </c>
      <c r="S596" s="16" t="str">
        <f>IF(ISERROR(VLOOKUP($T596,'Funding 5.4'!$A:$BP,35,FALSE)),"",(VLOOKUP($T596,'Funding 5.4'!$A:$BP,35,FALSE)))</f>
        <v>ac97d0b1-d32f-4077-947c-f147177f7bfb</v>
      </c>
      <c r="T596" s="16" t="s">
        <v>1090</v>
      </c>
      <c r="U596" s="16" t="str">
        <f>IF(F596="gains/losses",IF(ISERROR(VLOOKUP(W596,'item gains&amp;losses'!A:EV,3,FALSE)),"",VLOOKUP(W596,'item gains&amp;losses'!A:EV,3,FALSE)),IF(F596="I",IF(ISERROR(VLOOKUP(W596,'item rev'!A:EV,3,FALSE)),"",VLOOKUP(W596,'item rev'!A:EV,3,FALSE)),IF(F596="e",IF(ISERROR(VLOOKUP(W596,'item exp'!A:BQ,3,FALSE)),"",VLOOKUP(W596,'item exp'!A:BQ,3,FALSE)))))</f>
        <v>IE004002006001000000000000000000000000</v>
      </c>
      <c r="V596" s="16" t="str">
        <f>IF($F596="gains/losses",IF(ISERROR(VLOOKUP($W596,'item gains&amp;losses'!$A:$EV,35,FALSE)),"",VLOOKUP($W596,'item gains&amp;losses'!$A:$EV,35,FALSE)),IF($F596="I",IF(ISERROR(VLOOKUP($W596,'item rev'!$A:$EV,34,FALSE)),"",VLOOKUP($W596,'item rev'!$A:$EV,34,FALSE)),IF($F596="e",IF(ISERROR(VLOOKUP($W596,'item exp'!$A:$BQ,35,FALSE)),"",VLOOKUP($W596,'item exp'!$A:$BQ,35,FALSE)))))</f>
        <v>6cd2778b-2b6f-496e-944f-1640934a3dd4</v>
      </c>
      <c r="W596" s="16" t="str">
        <f>VLOOKUP(E596,'items list'!B:D,3,FALSE)</f>
        <v>Expenditure: Depreciation and Amortisation  - Depreciation: Infrastructure Electricity - All or excl NERSA</v>
      </c>
      <c r="X596" s="16" t="str">
        <f>IF(ISERROR(VLOOKUP($Z596,'reg ind'!$A:$AI,3,FALSE)),"",(VLOOKUP($Z596,'reg ind'!$A:$AI,3,FALSE)))</f>
        <v>RX002003001002003003006001000000000000</v>
      </c>
      <c r="Y596" s="16" t="str">
        <f>IF(ISERROR(VLOOKUP($Z596,'reg ind'!$A:$AI,35,FALSE)),"",(VLOOKUP($Z596,'reg ind'!$A:$AI,35,FALSE)))</f>
        <v>f2564b3b-f64a-4df4-9e78-f1a994736e35</v>
      </c>
      <c r="Z596" s="16" t="s">
        <v>4358</v>
      </c>
      <c r="AA596" s="16" t="str">
        <f>IF(ISERROR(VLOOKUP($AC596,costing!$A:$BP,3,FALSE)),"",(VLOOKUP($AC596,costing!$A:$BP,3,FALSE)))</f>
        <v>CO002004000000000000000000000000000000</v>
      </c>
      <c r="AB596" s="16" t="str">
        <f>IF(ISERROR(VLOOKUP($AC596,costing!$A:$BP,35,FALSE)),"",(VLOOKUP($AC596,costing!$A:$BP,35,FALSE)))</f>
        <v>47c7ba65-c270-4a7f-91ba-3842eb629ddf</v>
      </c>
      <c r="AC596" s="16" t="s">
        <v>4368</v>
      </c>
    </row>
    <row r="597" spans="1:29" x14ac:dyDescent="0.2">
      <c r="A597" s="184"/>
      <c r="B597" s="184">
        <v>11</v>
      </c>
      <c r="C597" s="184">
        <v>10</v>
      </c>
      <c r="D597" s="184">
        <f t="shared" si="28"/>
        <v>5013</v>
      </c>
      <c r="E597" s="184">
        <v>1228</v>
      </c>
      <c r="F597" s="184" t="s">
        <v>662</v>
      </c>
      <c r="G597" s="16" t="s">
        <v>12</v>
      </c>
      <c r="H597" s="16" t="s">
        <v>26</v>
      </c>
      <c r="I597" s="16" t="s">
        <v>29</v>
      </c>
      <c r="J597" s="16" t="s">
        <v>36</v>
      </c>
      <c r="K597" s="16"/>
      <c r="L597" s="16"/>
      <c r="M597" s="16"/>
      <c r="N597" s="16" t="str">
        <f>IF(ISERROR(VLOOKUP($P597,#REF!,4,FALSE)),"",(VLOOKUP($P597,#REF!,4,FALSE)))</f>
        <v/>
      </c>
      <c r="O597" s="16" t="str">
        <f>IF(ISERROR(VLOOKUP($P597,#REF!,34,FALSE)),"",(VLOOKUP($P597,#REF!,34,FALSE)))</f>
        <v/>
      </c>
      <c r="P597" s="16" t="s">
        <v>909</v>
      </c>
      <c r="Q597" s="16" t="e">
        <f>VLOOKUP(C597,'functional class'!B:E,3,FALSE)</f>
        <v>#N/A</v>
      </c>
      <c r="R597" s="16" t="str">
        <f>IF(ISERROR(VLOOKUP($T597,'Funding 5.4'!$A:$BP,3,FALSE)),"",(VLOOKUP($T597,'Funding 5.4'!$A:$BP,3,FALSE)))</f>
        <v>FD006000000000000000000000000000000000</v>
      </c>
      <c r="S597" s="16" t="str">
        <f>IF(ISERROR(VLOOKUP($T597,'Funding 5.4'!$A:$BP,35,FALSE)),"",(VLOOKUP($T597,'Funding 5.4'!$A:$BP,35,FALSE)))</f>
        <v>ac97d0b1-d32f-4077-947c-f147177f7bfb</v>
      </c>
      <c r="T597" s="16" t="s">
        <v>1090</v>
      </c>
      <c r="U597" s="16" t="str">
        <f>IF(F597="gains/losses",IF(ISERROR(VLOOKUP(W597,'item gains&amp;losses'!A:EV,3,FALSE)),"",VLOOKUP(W597,'item gains&amp;losses'!A:EV,3,FALSE)),IF(F597="I",IF(ISERROR(VLOOKUP(W597,'item rev'!A:EV,3,FALSE)),"",VLOOKUP(W597,'item rev'!A:EV,3,FALSE)),IF(F597="e",IF(ISERROR(VLOOKUP(W597,'item exp'!A:BQ,3,FALSE)),"",VLOOKUP(W597,'item exp'!A:BQ,3,FALSE)))))</f>
        <v>IE004002006002000000000000000000000000</v>
      </c>
      <c r="V597" s="16" t="str">
        <f>IF($F597="gains/losses",IF(ISERROR(VLOOKUP($W597,'item gains&amp;losses'!$A:$EV,35,FALSE)),"",VLOOKUP($W597,'item gains&amp;losses'!$A:$EV,35,FALSE)),IF($F597="I",IF(ISERROR(VLOOKUP($W597,'item rev'!$A:$EV,34,FALSE)),"",VLOOKUP($W597,'item rev'!$A:$EV,34,FALSE)),IF($F597="e",IF(ISERROR(VLOOKUP($W597,'item exp'!$A:$BQ,35,FALSE)),"",VLOOKUP($W597,'item exp'!$A:$BQ,35,FALSE)))))</f>
        <v>e1a271ff-db7b-4fe3-8a77-ff231aec8c47</v>
      </c>
      <c r="W597" s="16" t="str">
        <f>VLOOKUP(E597,'items list'!B:D,3,FALSE)</f>
        <v>Expenditure: Depreciation and Amortisation  - Depreciation: Infrastructure Electricity - NERSA</v>
      </c>
      <c r="X597" s="16" t="str">
        <f>IF(ISERROR(VLOOKUP($Z597,'reg ind'!$A:$AI,3,FALSE)),"",(VLOOKUP($Z597,'reg ind'!$A:$AI,3,FALSE)))</f>
        <v>RX002003001002003003006001000000000000</v>
      </c>
      <c r="Y597" s="16" t="str">
        <f>IF(ISERROR(VLOOKUP($Z597,'reg ind'!$A:$AI,35,FALSE)),"",(VLOOKUP($Z597,'reg ind'!$A:$AI,35,FALSE)))</f>
        <v>f2564b3b-f64a-4df4-9e78-f1a994736e35</v>
      </c>
      <c r="Z597" s="16" t="s">
        <v>4358</v>
      </c>
      <c r="AA597" s="16" t="str">
        <f>IF(ISERROR(VLOOKUP($AC597,costing!$A:$BP,3,FALSE)),"",(VLOOKUP($AC597,costing!$A:$BP,3,FALSE)))</f>
        <v>CO002004000000000000000000000000000000</v>
      </c>
      <c r="AB597" s="16" t="str">
        <f>IF(ISERROR(VLOOKUP($AC597,costing!$A:$BP,35,FALSE)),"",(VLOOKUP($AC597,costing!$A:$BP,35,FALSE)))</f>
        <v>47c7ba65-c270-4a7f-91ba-3842eb629ddf</v>
      </c>
      <c r="AC597" s="16" t="s">
        <v>4368</v>
      </c>
    </row>
    <row r="598" spans="1:29" x14ac:dyDescent="0.2">
      <c r="A598" s="184"/>
      <c r="B598" s="184">
        <v>11</v>
      </c>
      <c r="C598" s="184">
        <v>10</v>
      </c>
      <c r="D598" s="184">
        <f t="shared" si="28"/>
        <v>5013</v>
      </c>
      <c r="E598" s="184">
        <v>1229</v>
      </c>
      <c r="F598" s="184" t="s">
        <v>662</v>
      </c>
      <c r="G598" s="16" t="s">
        <v>12</v>
      </c>
      <c r="H598" s="16" t="s">
        <v>26</v>
      </c>
      <c r="I598" s="16" t="s">
        <v>29</v>
      </c>
      <c r="J598" s="16" t="s">
        <v>36</v>
      </c>
      <c r="K598" s="16"/>
      <c r="L598" s="16"/>
      <c r="M598" s="16"/>
      <c r="N598" s="16" t="str">
        <f>IF(ISERROR(VLOOKUP($P598,#REF!,4,FALSE)),"",(VLOOKUP($P598,#REF!,4,FALSE)))</f>
        <v/>
      </c>
      <c r="O598" s="16" t="str">
        <f>IF(ISERROR(VLOOKUP($P598,#REF!,34,FALSE)),"",(VLOOKUP($P598,#REF!,34,FALSE)))</f>
        <v/>
      </c>
      <c r="P598" s="16" t="s">
        <v>909</v>
      </c>
      <c r="Q598" s="16" t="e">
        <f>VLOOKUP(C598,'functional class'!B:E,3,FALSE)</f>
        <v>#N/A</v>
      </c>
      <c r="R598" s="16" t="str">
        <f>IF(ISERROR(VLOOKUP($T598,'Funding 5.4'!$A:$BP,3,FALSE)),"",(VLOOKUP($T598,'Funding 5.4'!$A:$BP,3,FALSE)))</f>
        <v>FD006000000000000000000000000000000000</v>
      </c>
      <c r="S598" s="16" t="str">
        <f>IF(ISERROR(VLOOKUP($T598,'Funding 5.4'!$A:$BP,35,FALSE)),"",(VLOOKUP($T598,'Funding 5.4'!$A:$BP,35,FALSE)))</f>
        <v>ac97d0b1-d32f-4077-947c-f147177f7bfb</v>
      </c>
      <c r="T598" s="16" t="s">
        <v>1090</v>
      </c>
      <c r="U598" s="16" t="str">
        <f>IF(F598="gains/losses",IF(ISERROR(VLOOKUP(W598,'item gains&amp;losses'!A:EV,3,FALSE)),"",VLOOKUP(W598,'item gains&amp;losses'!A:EV,3,FALSE)),IF(F598="I",IF(ISERROR(VLOOKUP(W598,'item rev'!A:EV,3,FALSE)),"",VLOOKUP(W598,'item rev'!A:EV,3,FALSE)),IF(F598="e",IF(ISERROR(VLOOKUP(W598,'item exp'!A:BQ,3,FALSE)),"",VLOOKUP(W598,'item exp'!A:BQ,3,FALSE)))))</f>
        <v>IE004002006002001000000000000000000000</v>
      </c>
      <c r="V598" s="16" t="str">
        <f>IF($F598="gains/losses",IF(ISERROR(VLOOKUP($W598,'item gains&amp;losses'!$A:$EV,35,FALSE)),"",VLOOKUP($W598,'item gains&amp;losses'!$A:$EV,35,FALSE)),IF($F598="I",IF(ISERROR(VLOOKUP($W598,'item rev'!$A:$EV,34,FALSE)),"",VLOOKUP($W598,'item rev'!$A:$EV,34,FALSE)),IF($F598="e",IF(ISERROR(VLOOKUP($W598,'item exp'!$A:$BQ,35,FALSE)),"",VLOOKUP($W598,'item exp'!$A:$BQ,35,FALSE)))))</f>
        <v>70cfd648-4a20-4a90-afc8-6fbc535397d0</v>
      </c>
      <c r="W598" s="16" t="str">
        <f>VLOOKUP(E598,'items list'!B:D,3,FALSE)</f>
        <v xml:space="preserve">Expenditure: Depreciation and Amortisation  - Depreciation: Infrastructure Electricity - NERSA: Transformer Station Equipment - Normally Primary above 132 kv  </v>
      </c>
      <c r="X598" s="16" t="str">
        <f>IF(ISERROR(VLOOKUP($Z598,'reg ind'!$A:$AI,3,FALSE)),"",(VLOOKUP($Z598,'reg ind'!$A:$AI,3,FALSE)))</f>
        <v>RX002003001002003003006001000000000000</v>
      </c>
      <c r="Y598" s="16" t="str">
        <f>IF(ISERROR(VLOOKUP($Z598,'reg ind'!$A:$AI,35,FALSE)),"",(VLOOKUP($Z598,'reg ind'!$A:$AI,35,FALSE)))</f>
        <v>f2564b3b-f64a-4df4-9e78-f1a994736e35</v>
      </c>
      <c r="Z598" s="16" t="s">
        <v>4358</v>
      </c>
      <c r="AA598" s="16" t="str">
        <f>IF(ISERROR(VLOOKUP($AC598,costing!$A:$BP,3,FALSE)),"",(VLOOKUP($AC598,costing!$A:$BP,3,FALSE)))</f>
        <v>CO002004000000000000000000000000000000</v>
      </c>
      <c r="AB598" s="16" t="str">
        <f>IF(ISERROR(VLOOKUP($AC598,costing!$A:$BP,35,FALSE)),"",(VLOOKUP($AC598,costing!$A:$BP,35,FALSE)))</f>
        <v>47c7ba65-c270-4a7f-91ba-3842eb629ddf</v>
      </c>
      <c r="AC598" s="16" t="s">
        <v>4368</v>
      </c>
    </row>
    <row r="599" spans="1:29" x14ac:dyDescent="0.2">
      <c r="A599" s="184"/>
      <c r="B599" s="184">
        <v>11</v>
      </c>
      <c r="C599" s="184">
        <v>10</v>
      </c>
      <c r="D599" s="184">
        <f t="shared" si="28"/>
        <v>5013</v>
      </c>
      <c r="E599" s="184">
        <v>1230</v>
      </c>
      <c r="F599" s="184" t="s">
        <v>662</v>
      </c>
      <c r="G599" s="16" t="s">
        <v>12</v>
      </c>
      <c r="H599" s="16" t="s">
        <v>26</v>
      </c>
      <c r="I599" s="16" t="s">
        <v>29</v>
      </c>
      <c r="J599" s="16" t="s">
        <v>36</v>
      </c>
      <c r="K599" s="16"/>
      <c r="L599" s="16"/>
      <c r="M599" s="16"/>
      <c r="N599" s="16" t="str">
        <f>IF(ISERROR(VLOOKUP($P599,#REF!,4,FALSE)),"",(VLOOKUP($P599,#REF!,4,FALSE)))</f>
        <v/>
      </c>
      <c r="O599" s="16" t="str">
        <f>IF(ISERROR(VLOOKUP($P599,#REF!,34,FALSE)),"",(VLOOKUP($P599,#REF!,34,FALSE)))</f>
        <v/>
      </c>
      <c r="P599" s="16" t="s">
        <v>909</v>
      </c>
      <c r="Q599" s="16" t="e">
        <f>VLOOKUP(C599,'functional class'!B:E,3,FALSE)</f>
        <v>#N/A</v>
      </c>
      <c r="R599" s="16" t="str">
        <f>IF(ISERROR(VLOOKUP($T599,'Funding 5.4'!$A:$BP,3,FALSE)),"",(VLOOKUP($T599,'Funding 5.4'!$A:$BP,3,FALSE)))</f>
        <v>FD006000000000000000000000000000000000</v>
      </c>
      <c r="S599" s="16" t="str">
        <f>IF(ISERROR(VLOOKUP($T599,'Funding 5.4'!$A:$BP,35,FALSE)),"",(VLOOKUP($T599,'Funding 5.4'!$A:$BP,35,FALSE)))</f>
        <v>ac97d0b1-d32f-4077-947c-f147177f7bfb</v>
      </c>
      <c r="T599" s="16" t="s">
        <v>1090</v>
      </c>
      <c r="U599" s="16" t="str">
        <f>IF(F599="gains/losses",IF(ISERROR(VLOOKUP(W599,'item gains&amp;losses'!A:EV,3,FALSE)),"",VLOOKUP(W599,'item gains&amp;losses'!A:EV,3,FALSE)),IF(F599="I",IF(ISERROR(VLOOKUP(W599,'item rev'!A:EV,3,FALSE)),"",VLOOKUP(W599,'item rev'!A:EV,3,FALSE)),IF(F599="e",IF(ISERROR(VLOOKUP(W599,'item exp'!A:BQ,3,FALSE)),"",VLOOKUP(W599,'item exp'!A:BQ,3,FALSE)))))</f>
        <v>IE004002006002002000000000000000000000</v>
      </c>
      <c r="V599" s="16" t="str">
        <f>IF($F599="gains/losses",IF(ISERROR(VLOOKUP($W599,'item gains&amp;losses'!$A:$EV,35,FALSE)),"",VLOOKUP($W599,'item gains&amp;losses'!$A:$EV,35,FALSE)),IF($F599="I",IF(ISERROR(VLOOKUP($W599,'item rev'!$A:$EV,34,FALSE)),"",VLOOKUP($W599,'item rev'!$A:$EV,34,FALSE)),IF($F599="e",IF(ISERROR(VLOOKUP($W599,'item exp'!$A:$BQ,35,FALSE)),"",VLOOKUP($W599,'item exp'!$A:$BQ,35,FALSE)))))</f>
        <v>03e45cdf-9d18-413c-b5a8-bf5610b0555a</v>
      </c>
      <c r="W599" s="16" t="str">
        <f>VLOOKUP(E599,'items list'!B:D,3,FALSE)</f>
        <v>Expenditure: Depreciation and Amortisation  - Depreciation: Infrastructure Electricity - NERSA: Transformer Station Equipment - Normally Primary below 132 kv</v>
      </c>
      <c r="X599" s="16" t="str">
        <f>IF(ISERROR(VLOOKUP($Z599,'reg ind'!$A:$AI,3,FALSE)),"",(VLOOKUP($Z599,'reg ind'!$A:$AI,3,FALSE)))</f>
        <v>RX002003001002003003006001000000000000</v>
      </c>
      <c r="Y599" s="16" t="str">
        <f>IF(ISERROR(VLOOKUP($Z599,'reg ind'!$A:$AI,35,FALSE)),"",(VLOOKUP($Z599,'reg ind'!$A:$AI,35,FALSE)))</f>
        <v>f2564b3b-f64a-4df4-9e78-f1a994736e35</v>
      </c>
      <c r="Z599" s="16" t="s">
        <v>4358</v>
      </c>
      <c r="AA599" s="16" t="str">
        <f>IF(ISERROR(VLOOKUP($AC599,costing!$A:$BP,3,FALSE)),"",(VLOOKUP($AC599,costing!$A:$BP,3,FALSE)))</f>
        <v>CO002004000000000000000000000000000000</v>
      </c>
      <c r="AB599" s="16" t="str">
        <f>IF(ISERROR(VLOOKUP($AC599,costing!$A:$BP,35,FALSE)),"",(VLOOKUP($AC599,costing!$A:$BP,35,FALSE)))</f>
        <v>47c7ba65-c270-4a7f-91ba-3842eb629ddf</v>
      </c>
      <c r="AC599" s="16" t="s">
        <v>4368</v>
      </c>
    </row>
    <row r="600" spans="1:29" x14ac:dyDescent="0.2">
      <c r="A600" s="184"/>
      <c r="B600" s="184">
        <v>11</v>
      </c>
      <c r="C600" s="184">
        <v>10</v>
      </c>
      <c r="D600" s="184">
        <f t="shared" si="28"/>
        <v>5014</v>
      </c>
      <c r="E600" s="184">
        <v>1231</v>
      </c>
      <c r="F600" s="184" t="s">
        <v>662</v>
      </c>
      <c r="G600" s="16" t="s">
        <v>12</v>
      </c>
      <c r="H600" s="16" t="s">
        <v>26</v>
      </c>
      <c r="I600" s="16" t="s">
        <v>29</v>
      </c>
      <c r="J600" s="16" t="s">
        <v>36</v>
      </c>
      <c r="K600" s="16"/>
      <c r="L600" s="16"/>
      <c r="M600" s="16"/>
      <c r="N600" s="16" t="str">
        <f>IF(ISERROR(VLOOKUP($P600,#REF!,4,FALSE)),"",(VLOOKUP($P600,#REF!,4,FALSE)))</f>
        <v/>
      </c>
      <c r="O600" s="16" t="str">
        <f>IF(ISERROR(VLOOKUP($P600,#REF!,34,FALSE)),"",(VLOOKUP($P600,#REF!,34,FALSE)))</f>
        <v/>
      </c>
      <c r="P600" s="16" t="s">
        <v>909</v>
      </c>
      <c r="Q600" s="16" t="e">
        <f>VLOOKUP(C600,'functional class'!B:E,3,FALSE)</f>
        <v>#N/A</v>
      </c>
      <c r="R600" s="16" t="str">
        <f>IF(ISERROR(VLOOKUP($T600,'Funding 5.4'!$A:$BP,3,FALSE)),"",(VLOOKUP($T600,'Funding 5.4'!$A:$BP,3,FALSE)))</f>
        <v>FD006000000000000000000000000000000000</v>
      </c>
      <c r="S600" s="16" t="str">
        <f>IF(ISERROR(VLOOKUP($T600,'Funding 5.4'!$A:$BP,35,FALSE)),"",(VLOOKUP($T600,'Funding 5.4'!$A:$BP,35,FALSE)))</f>
        <v>ac97d0b1-d32f-4077-947c-f147177f7bfb</v>
      </c>
      <c r="T600" s="16" t="s">
        <v>1090</v>
      </c>
      <c r="U600" s="16" t="str">
        <f>IF(F600="gains/losses",IF(ISERROR(VLOOKUP(W600,'item gains&amp;losses'!A:EV,3,FALSE)),"",VLOOKUP(W600,'item gains&amp;losses'!A:EV,3,FALSE)),IF(F600="I",IF(ISERROR(VLOOKUP(W600,'item rev'!A:EV,3,FALSE)),"",VLOOKUP(W600,'item rev'!A:EV,3,FALSE)),IF(F600="e",IF(ISERROR(VLOOKUP(W600,'item exp'!A:BQ,3,FALSE)),"",VLOOKUP(W600,'item exp'!A:BQ,3,FALSE)))))</f>
        <v>IE004002006002003000000000000000000000</v>
      </c>
      <c r="V600" s="16" t="str">
        <f>IF($F600="gains/losses",IF(ISERROR(VLOOKUP($W600,'item gains&amp;losses'!$A:$EV,35,FALSE)),"",VLOOKUP($W600,'item gains&amp;losses'!$A:$EV,35,FALSE)),IF($F600="I",IF(ISERROR(VLOOKUP($W600,'item rev'!$A:$EV,34,FALSE)),"",VLOOKUP($W600,'item rev'!$A:$EV,34,FALSE)),IF($F600="e",IF(ISERROR(VLOOKUP($W600,'item exp'!$A:$BQ,35,FALSE)),"",VLOOKUP($W600,'item exp'!$A:$BQ,35,FALSE)))))</f>
        <v>b280c187-496d-4ee4-a10b-6b112a91b690</v>
      </c>
      <c r="W600" s="16" t="str">
        <f>VLOOKUP(E600,'items list'!B:D,3,FALSE)</f>
        <v>Expenditure: Depreciation and Amortisation  - Depreciation: Infrastructure Electricity - NERSA: System Communication and Control</v>
      </c>
      <c r="X600" s="16" t="str">
        <f>IF(ISERROR(VLOOKUP($Z600,'reg ind'!$A:$AI,3,FALSE)),"",(VLOOKUP($Z600,'reg ind'!$A:$AI,3,FALSE)))</f>
        <v>RX002003001002003003006001000000000000</v>
      </c>
      <c r="Y600" s="16" t="str">
        <f>IF(ISERROR(VLOOKUP($Z600,'reg ind'!$A:$AI,35,FALSE)),"",(VLOOKUP($Z600,'reg ind'!$A:$AI,35,FALSE)))</f>
        <v>f2564b3b-f64a-4df4-9e78-f1a994736e35</v>
      </c>
      <c r="Z600" s="16" t="s">
        <v>4358</v>
      </c>
      <c r="AA600" s="16" t="str">
        <f>IF(ISERROR(VLOOKUP($AC600,costing!$A:$BP,3,FALSE)),"",(VLOOKUP($AC600,costing!$A:$BP,3,FALSE)))</f>
        <v>CO002004000000000000000000000000000000</v>
      </c>
      <c r="AB600" s="16" t="str">
        <f>IF(ISERROR(VLOOKUP($AC600,costing!$A:$BP,35,FALSE)),"",(VLOOKUP($AC600,costing!$A:$BP,35,FALSE)))</f>
        <v>47c7ba65-c270-4a7f-91ba-3842eb629ddf</v>
      </c>
      <c r="AC600" s="16" t="s">
        <v>4368</v>
      </c>
    </row>
    <row r="601" spans="1:29" x14ac:dyDescent="0.2">
      <c r="A601" s="184"/>
      <c r="B601" s="184">
        <v>11</v>
      </c>
      <c r="C601" s="184">
        <v>10</v>
      </c>
      <c r="D601" s="184">
        <f t="shared" si="28"/>
        <v>5014</v>
      </c>
      <c r="E601" s="184">
        <v>1232</v>
      </c>
      <c r="F601" s="184" t="s">
        <v>662</v>
      </c>
      <c r="G601" s="16" t="s">
        <v>12</v>
      </c>
      <c r="H601" s="16" t="s">
        <v>26</v>
      </c>
      <c r="I601" s="16" t="s">
        <v>29</v>
      </c>
      <c r="J601" s="16" t="s">
        <v>36</v>
      </c>
      <c r="K601" s="16"/>
      <c r="L601" s="16"/>
      <c r="M601" s="16"/>
      <c r="N601" s="16" t="str">
        <f>IF(ISERROR(VLOOKUP($P601,#REF!,4,FALSE)),"",(VLOOKUP($P601,#REF!,4,FALSE)))</f>
        <v/>
      </c>
      <c r="O601" s="16" t="str">
        <f>IF(ISERROR(VLOOKUP($P601,#REF!,34,FALSE)),"",(VLOOKUP($P601,#REF!,34,FALSE)))</f>
        <v/>
      </c>
      <c r="P601" s="16" t="s">
        <v>909</v>
      </c>
      <c r="Q601" s="16" t="e">
        <f>VLOOKUP(C601,'functional class'!B:E,3,FALSE)</f>
        <v>#N/A</v>
      </c>
      <c r="R601" s="16" t="str">
        <f>IF(ISERROR(VLOOKUP($T601,'Funding 5.4'!$A:$BP,3,FALSE)),"",(VLOOKUP($T601,'Funding 5.4'!$A:$BP,3,FALSE)))</f>
        <v>FD006000000000000000000000000000000000</v>
      </c>
      <c r="S601" s="16" t="str">
        <f>IF(ISERROR(VLOOKUP($T601,'Funding 5.4'!$A:$BP,35,FALSE)),"",(VLOOKUP($T601,'Funding 5.4'!$A:$BP,35,FALSE)))</f>
        <v>ac97d0b1-d32f-4077-947c-f147177f7bfb</v>
      </c>
      <c r="T601" s="16" t="s">
        <v>1090</v>
      </c>
      <c r="U601" s="16" t="str">
        <f>IF(F601="gains/losses",IF(ISERROR(VLOOKUP(W601,'item gains&amp;losses'!A:EV,3,FALSE)),"",VLOOKUP(W601,'item gains&amp;losses'!A:EV,3,FALSE)),IF(F601="I",IF(ISERROR(VLOOKUP(W601,'item rev'!A:EV,3,FALSE)),"",VLOOKUP(W601,'item rev'!A:EV,3,FALSE)),IF(F601="e",IF(ISERROR(VLOOKUP(W601,'item exp'!A:BQ,3,FALSE)),"",VLOOKUP(W601,'item exp'!A:BQ,3,FALSE)))))</f>
        <v>IE004002006002004000000000000000000000</v>
      </c>
      <c r="V601" s="16" t="str">
        <f>IF($F601="gains/losses",IF(ISERROR(VLOOKUP($W601,'item gains&amp;losses'!$A:$EV,35,FALSE)),"",VLOOKUP($W601,'item gains&amp;losses'!$A:$EV,35,FALSE)),IF($F601="I",IF(ISERROR(VLOOKUP($W601,'item rev'!$A:$EV,34,FALSE)),"",VLOOKUP($W601,'item rev'!$A:$EV,34,FALSE)),IF($F601="e",IF(ISERROR(VLOOKUP($W601,'item exp'!$A:$BQ,35,FALSE)),"",VLOOKUP($W601,'item exp'!$A:$BQ,35,FALSE)))))</f>
        <v>f95aebcf-1c79-4299-9f31-e30164e0a1e1</v>
      </c>
      <c r="W601" s="16" t="str">
        <f>VLOOKUP(E601,'items list'!B:D,3,FALSE)</f>
        <v>Expenditure: Depreciation and Amortisation  - Depreciation: Infrastructure Electricity - NERSA: Storage Battery Equipment</v>
      </c>
      <c r="X601" s="16" t="str">
        <f>IF(ISERROR(VLOOKUP($Z601,'reg ind'!$A:$AI,3,FALSE)),"",(VLOOKUP($Z601,'reg ind'!$A:$AI,3,FALSE)))</f>
        <v>RX002003001002003003006001000000000000</v>
      </c>
      <c r="Y601" s="16" t="str">
        <f>IF(ISERROR(VLOOKUP($Z601,'reg ind'!$A:$AI,35,FALSE)),"",(VLOOKUP($Z601,'reg ind'!$A:$AI,35,FALSE)))</f>
        <v>f2564b3b-f64a-4df4-9e78-f1a994736e35</v>
      </c>
      <c r="Z601" s="16" t="s">
        <v>4358</v>
      </c>
      <c r="AA601" s="16" t="str">
        <f>IF(ISERROR(VLOOKUP($AC601,costing!$A:$BP,3,FALSE)),"",(VLOOKUP($AC601,costing!$A:$BP,3,FALSE)))</f>
        <v>CO002004000000000000000000000000000000</v>
      </c>
      <c r="AB601" s="16" t="str">
        <f>IF(ISERROR(VLOOKUP($AC601,costing!$A:$BP,35,FALSE)),"",(VLOOKUP($AC601,costing!$A:$BP,35,FALSE)))</f>
        <v>47c7ba65-c270-4a7f-91ba-3842eb629ddf</v>
      </c>
      <c r="AC601" s="16" t="s">
        <v>4368</v>
      </c>
    </row>
    <row r="602" spans="1:29" x14ac:dyDescent="0.2">
      <c r="A602" s="184"/>
      <c r="B602" s="184">
        <v>11</v>
      </c>
      <c r="C602" s="184">
        <v>10</v>
      </c>
      <c r="D602" s="184">
        <f t="shared" si="28"/>
        <v>5014</v>
      </c>
      <c r="E602" s="184">
        <v>1233</v>
      </c>
      <c r="F602" s="184" t="s">
        <v>662</v>
      </c>
      <c r="G602" s="16" t="s">
        <v>12</v>
      </c>
      <c r="H602" s="16" t="s">
        <v>26</v>
      </c>
      <c r="I602" s="16" t="s">
        <v>29</v>
      </c>
      <c r="J602" s="16" t="s">
        <v>36</v>
      </c>
      <c r="K602" s="16"/>
      <c r="L602" s="16"/>
      <c r="M602" s="16"/>
      <c r="N602" s="16" t="str">
        <f>IF(ISERROR(VLOOKUP($P602,#REF!,4,FALSE)),"",(VLOOKUP($P602,#REF!,4,FALSE)))</f>
        <v/>
      </c>
      <c r="O602" s="16" t="str">
        <f>IF(ISERROR(VLOOKUP($P602,#REF!,34,FALSE)),"",(VLOOKUP($P602,#REF!,34,FALSE)))</f>
        <v/>
      </c>
      <c r="P602" s="16" t="s">
        <v>909</v>
      </c>
      <c r="Q602" s="16" t="e">
        <f>VLOOKUP(C602,'functional class'!B:E,3,FALSE)</f>
        <v>#N/A</v>
      </c>
      <c r="R602" s="16" t="str">
        <f>IF(ISERROR(VLOOKUP($T602,'Funding 5.4'!$A:$BP,3,FALSE)),"",(VLOOKUP($T602,'Funding 5.4'!$A:$BP,3,FALSE)))</f>
        <v>FD006000000000000000000000000000000000</v>
      </c>
      <c r="S602" s="16" t="str">
        <f>IF(ISERROR(VLOOKUP($T602,'Funding 5.4'!$A:$BP,35,FALSE)),"",(VLOOKUP($T602,'Funding 5.4'!$A:$BP,35,FALSE)))</f>
        <v>ac97d0b1-d32f-4077-947c-f147177f7bfb</v>
      </c>
      <c r="T602" s="16" t="s">
        <v>1090</v>
      </c>
      <c r="U602" s="16" t="str">
        <f>IF(F602="gains/losses",IF(ISERROR(VLOOKUP(W602,'item gains&amp;losses'!A:EV,3,FALSE)),"",VLOOKUP(W602,'item gains&amp;losses'!A:EV,3,FALSE)),IF(F602="I",IF(ISERROR(VLOOKUP(W602,'item rev'!A:EV,3,FALSE)),"",VLOOKUP(W602,'item rev'!A:EV,3,FALSE)),IF(F602="e",IF(ISERROR(VLOOKUP(W602,'item exp'!A:BQ,3,FALSE)),"",VLOOKUP(W602,'item exp'!A:BQ,3,FALSE)))))</f>
        <v>IE004002006002005000000000000000000000</v>
      </c>
      <c r="V602" s="16" t="str">
        <f>IF($F602="gains/losses",IF(ISERROR(VLOOKUP($W602,'item gains&amp;losses'!$A:$EV,35,FALSE)),"",VLOOKUP($W602,'item gains&amp;losses'!$A:$EV,35,FALSE)),IF($F602="I",IF(ISERROR(VLOOKUP($W602,'item rev'!$A:$EV,34,FALSE)),"",VLOOKUP($W602,'item rev'!$A:$EV,34,FALSE)),IF($F602="e",IF(ISERROR(VLOOKUP($W602,'item exp'!$A:$BQ,35,FALSE)),"",VLOOKUP($W602,'item exp'!$A:$BQ,35,FALSE)))))</f>
        <v>5f1688da-d82b-4b58-97d5-8eb6b1722083</v>
      </c>
      <c r="W602" s="16" t="str">
        <f>VLOOKUP(E602,'items list'!B:D,3,FALSE)</f>
        <v>Expenditure: Depreciation and Amortisation  - Depreciation: Infrastructure Electricity - NERSA: Poles, Towers and Fixtures</v>
      </c>
      <c r="X602" s="16" t="str">
        <f>IF(ISERROR(VLOOKUP($Z602,'reg ind'!$A:$AI,3,FALSE)),"",(VLOOKUP($Z602,'reg ind'!$A:$AI,3,FALSE)))</f>
        <v>RX002003001002003003006001000000000000</v>
      </c>
      <c r="Y602" s="16" t="str">
        <f>IF(ISERROR(VLOOKUP($Z602,'reg ind'!$A:$AI,35,FALSE)),"",(VLOOKUP($Z602,'reg ind'!$A:$AI,35,FALSE)))</f>
        <v>f2564b3b-f64a-4df4-9e78-f1a994736e35</v>
      </c>
      <c r="Z602" s="16" t="s">
        <v>4358</v>
      </c>
      <c r="AA602" s="16" t="str">
        <f>IF(ISERROR(VLOOKUP($AC602,costing!$A:$BP,3,FALSE)),"",(VLOOKUP($AC602,costing!$A:$BP,3,FALSE)))</f>
        <v>CO002004000000000000000000000000000000</v>
      </c>
      <c r="AB602" s="16" t="str">
        <f>IF(ISERROR(VLOOKUP($AC602,costing!$A:$BP,35,FALSE)),"",(VLOOKUP($AC602,costing!$A:$BP,35,FALSE)))</f>
        <v>47c7ba65-c270-4a7f-91ba-3842eb629ddf</v>
      </c>
      <c r="AC602" s="16" t="s">
        <v>4368</v>
      </c>
    </row>
    <row r="603" spans="1:29" x14ac:dyDescent="0.2">
      <c r="A603" s="184"/>
      <c r="B603" s="184">
        <v>11</v>
      </c>
      <c r="C603" s="184">
        <v>10</v>
      </c>
      <c r="D603" s="184">
        <f t="shared" si="28"/>
        <v>5014</v>
      </c>
      <c r="E603" s="184">
        <v>1234</v>
      </c>
      <c r="F603" s="184" t="s">
        <v>662</v>
      </c>
      <c r="G603" s="16" t="s">
        <v>12</v>
      </c>
      <c r="H603" s="16" t="s">
        <v>26</v>
      </c>
      <c r="I603" s="16" t="s">
        <v>29</v>
      </c>
      <c r="J603" s="16" t="s">
        <v>36</v>
      </c>
      <c r="K603" s="16"/>
      <c r="L603" s="16"/>
      <c r="M603" s="16"/>
      <c r="N603" s="16" t="str">
        <f>IF(ISERROR(VLOOKUP($P603,#REF!,4,FALSE)),"",(VLOOKUP($P603,#REF!,4,FALSE)))</f>
        <v/>
      </c>
      <c r="O603" s="16" t="str">
        <f>IF(ISERROR(VLOOKUP($P603,#REF!,34,FALSE)),"",(VLOOKUP($P603,#REF!,34,FALSE)))</f>
        <v/>
      </c>
      <c r="P603" s="16" t="s">
        <v>909</v>
      </c>
      <c r="Q603" s="16" t="e">
        <f>VLOOKUP(C603,'functional class'!B:E,3,FALSE)</f>
        <v>#N/A</v>
      </c>
      <c r="R603" s="16" t="str">
        <f>IF(ISERROR(VLOOKUP($T603,'Funding 5.4'!$A:$BP,3,FALSE)),"",(VLOOKUP($T603,'Funding 5.4'!$A:$BP,3,FALSE)))</f>
        <v>FD006000000000000000000000000000000000</v>
      </c>
      <c r="S603" s="16" t="str">
        <f>IF(ISERROR(VLOOKUP($T603,'Funding 5.4'!$A:$BP,35,FALSE)),"",(VLOOKUP($T603,'Funding 5.4'!$A:$BP,35,FALSE)))</f>
        <v>ac97d0b1-d32f-4077-947c-f147177f7bfb</v>
      </c>
      <c r="T603" s="16" t="s">
        <v>1090</v>
      </c>
      <c r="U603" s="16" t="str">
        <f>IF(F603="gains/losses",IF(ISERROR(VLOOKUP(W603,'item gains&amp;losses'!A:EV,3,FALSE)),"",VLOOKUP(W603,'item gains&amp;losses'!A:EV,3,FALSE)),IF(F603="I",IF(ISERROR(VLOOKUP(W603,'item rev'!A:EV,3,FALSE)),"",VLOOKUP(W603,'item rev'!A:EV,3,FALSE)),IF(F603="e",IF(ISERROR(VLOOKUP(W603,'item exp'!A:BQ,3,FALSE)),"",VLOOKUP(W603,'item exp'!A:BQ,3,FALSE)))))</f>
        <v>IE004002006002006000000000000000000000</v>
      </c>
      <c r="V603" s="16" t="str">
        <f>IF($F603="gains/losses",IF(ISERROR(VLOOKUP($W603,'item gains&amp;losses'!$A:$EV,35,FALSE)),"",VLOOKUP($W603,'item gains&amp;losses'!$A:$EV,35,FALSE)),IF($F603="I",IF(ISERROR(VLOOKUP($W603,'item rev'!$A:$EV,34,FALSE)),"",VLOOKUP($W603,'item rev'!$A:$EV,34,FALSE)),IF($F603="e",IF(ISERROR(VLOOKUP($W603,'item exp'!$A:$BQ,35,FALSE)),"",VLOOKUP($W603,'item exp'!$A:$BQ,35,FALSE)))))</f>
        <v>e76a1ad5-68f0-4b49-8f50-7c39c9ed4893</v>
      </c>
      <c r="W603" s="16" t="str">
        <f>VLOOKUP(E603,'items list'!B:D,3,FALSE)</f>
        <v>Expenditure: Depreciation and Amortisation  - Depreciation: Infrastructure Electricity - NERSA: Overhead Conductors and Devices</v>
      </c>
      <c r="X603" s="16" t="str">
        <f>IF(ISERROR(VLOOKUP($Z603,'reg ind'!$A:$AI,3,FALSE)),"",(VLOOKUP($Z603,'reg ind'!$A:$AI,3,FALSE)))</f>
        <v>RX002003001002003003006001000000000000</v>
      </c>
      <c r="Y603" s="16" t="str">
        <f>IF(ISERROR(VLOOKUP($Z603,'reg ind'!$A:$AI,35,FALSE)),"",(VLOOKUP($Z603,'reg ind'!$A:$AI,35,FALSE)))</f>
        <v>f2564b3b-f64a-4df4-9e78-f1a994736e35</v>
      </c>
      <c r="Z603" s="16" t="s">
        <v>4358</v>
      </c>
      <c r="AA603" s="16" t="str">
        <f>IF(ISERROR(VLOOKUP($AC603,costing!$A:$BP,3,FALSE)),"",(VLOOKUP($AC603,costing!$A:$BP,3,FALSE)))</f>
        <v>CO002004000000000000000000000000000000</v>
      </c>
      <c r="AB603" s="16" t="str">
        <f>IF(ISERROR(VLOOKUP($AC603,costing!$A:$BP,35,FALSE)),"",(VLOOKUP($AC603,costing!$A:$BP,35,FALSE)))</f>
        <v>47c7ba65-c270-4a7f-91ba-3842eb629ddf</v>
      </c>
      <c r="AC603" s="16" t="s">
        <v>4368</v>
      </c>
    </row>
    <row r="604" spans="1:29" x14ac:dyDescent="0.2">
      <c r="A604" s="184"/>
      <c r="B604" s="184">
        <v>11</v>
      </c>
      <c r="C604" s="184">
        <v>10</v>
      </c>
      <c r="D604" s="184">
        <f t="shared" si="28"/>
        <v>5014</v>
      </c>
      <c r="E604" s="184">
        <v>1235</v>
      </c>
      <c r="F604" s="184" t="s">
        <v>662</v>
      </c>
      <c r="G604" s="16" t="s">
        <v>12</v>
      </c>
      <c r="H604" s="16" t="s">
        <v>26</v>
      </c>
      <c r="I604" s="16" t="s">
        <v>29</v>
      </c>
      <c r="J604" s="16" t="s">
        <v>36</v>
      </c>
      <c r="K604" s="16"/>
      <c r="L604" s="16"/>
      <c r="M604" s="16"/>
      <c r="N604" s="16" t="str">
        <f>IF(ISERROR(VLOOKUP($P604,#REF!,4,FALSE)),"",(VLOOKUP($P604,#REF!,4,FALSE)))</f>
        <v/>
      </c>
      <c r="O604" s="16" t="str">
        <f>IF(ISERROR(VLOOKUP($P604,#REF!,34,FALSE)),"",(VLOOKUP($P604,#REF!,34,FALSE)))</f>
        <v/>
      </c>
      <c r="P604" s="16" t="s">
        <v>909</v>
      </c>
      <c r="Q604" s="16" t="e">
        <f>VLOOKUP(C604,'functional class'!B:E,3,FALSE)</f>
        <v>#N/A</v>
      </c>
      <c r="R604" s="16" t="str">
        <f>IF(ISERROR(VLOOKUP($T604,'Funding 5.4'!$A:$BP,3,FALSE)),"",(VLOOKUP($T604,'Funding 5.4'!$A:$BP,3,FALSE)))</f>
        <v>FD006000000000000000000000000000000000</v>
      </c>
      <c r="S604" s="16" t="str">
        <f>IF(ISERROR(VLOOKUP($T604,'Funding 5.4'!$A:$BP,35,FALSE)),"",(VLOOKUP($T604,'Funding 5.4'!$A:$BP,35,FALSE)))</f>
        <v>ac97d0b1-d32f-4077-947c-f147177f7bfb</v>
      </c>
      <c r="T604" s="16" t="s">
        <v>1090</v>
      </c>
      <c r="U604" s="16" t="str">
        <f>IF(F604="gains/losses",IF(ISERROR(VLOOKUP(W604,'item gains&amp;losses'!A:EV,3,FALSE)),"",VLOOKUP(W604,'item gains&amp;losses'!A:EV,3,FALSE)),IF(F604="I",IF(ISERROR(VLOOKUP(W604,'item rev'!A:EV,3,FALSE)),"",VLOOKUP(W604,'item rev'!A:EV,3,FALSE)),IF(F604="e",IF(ISERROR(VLOOKUP(W604,'item exp'!A:BQ,3,FALSE)),"",VLOOKUP(W604,'item exp'!A:BQ,3,FALSE)))))</f>
        <v>IE004002006002007000000000000000000000</v>
      </c>
      <c r="V604" s="16" t="str">
        <f>IF($F604="gains/losses",IF(ISERROR(VLOOKUP($W604,'item gains&amp;losses'!$A:$EV,35,FALSE)),"",VLOOKUP($W604,'item gains&amp;losses'!$A:$EV,35,FALSE)),IF($F604="I",IF(ISERROR(VLOOKUP($W604,'item rev'!$A:$EV,34,FALSE)),"",VLOOKUP($W604,'item rev'!$A:$EV,34,FALSE)),IF($F604="e",IF(ISERROR(VLOOKUP($W604,'item exp'!$A:$BQ,35,FALSE)),"",VLOOKUP($W604,'item exp'!$A:$BQ,35,FALSE)))))</f>
        <v>1e4e2de2-12db-493f-80ce-8544341a3b6b</v>
      </c>
      <c r="W604" s="16" t="str">
        <f>VLOOKUP(E604,'items list'!B:D,3,FALSE)</f>
        <v>Expenditure: Depreciation and Amortisation  - Depreciation: Infrastructure Electricity - NERSA: Underground Conduit</v>
      </c>
      <c r="X604" s="16" t="str">
        <f>IF(ISERROR(VLOOKUP($Z604,'reg ind'!$A:$AI,3,FALSE)),"",(VLOOKUP($Z604,'reg ind'!$A:$AI,3,FALSE)))</f>
        <v>RX002003001002003003006001000000000000</v>
      </c>
      <c r="Y604" s="16" t="str">
        <f>IF(ISERROR(VLOOKUP($Z604,'reg ind'!$A:$AI,35,FALSE)),"",(VLOOKUP($Z604,'reg ind'!$A:$AI,35,FALSE)))</f>
        <v>f2564b3b-f64a-4df4-9e78-f1a994736e35</v>
      </c>
      <c r="Z604" s="16" t="s">
        <v>4358</v>
      </c>
      <c r="AA604" s="16" t="str">
        <f>IF(ISERROR(VLOOKUP($AC604,costing!$A:$BP,3,FALSE)),"",(VLOOKUP($AC604,costing!$A:$BP,3,FALSE)))</f>
        <v>CO002004000000000000000000000000000000</v>
      </c>
      <c r="AB604" s="16" t="str">
        <f>IF(ISERROR(VLOOKUP($AC604,costing!$A:$BP,35,FALSE)),"",(VLOOKUP($AC604,costing!$A:$BP,35,FALSE)))</f>
        <v>47c7ba65-c270-4a7f-91ba-3842eb629ddf</v>
      </c>
      <c r="AC604" s="16" t="s">
        <v>4368</v>
      </c>
    </row>
    <row r="605" spans="1:29" x14ac:dyDescent="0.2">
      <c r="A605" s="184"/>
      <c r="B605" s="184">
        <v>11</v>
      </c>
      <c r="C605" s="184">
        <v>10</v>
      </c>
      <c r="D605" s="184">
        <f t="shared" si="28"/>
        <v>5014</v>
      </c>
      <c r="E605" s="184">
        <v>1236</v>
      </c>
      <c r="F605" s="184" t="s">
        <v>662</v>
      </c>
      <c r="G605" s="16" t="s">
        <v>12</v>
      </c>
      <c r="H605" s="16" t="s">
        <v>26</v>
      </c>
      <c r="I605" s="16" t="s">
        <v>29</v>
      </c>
      <c r="J605" s="16" t="s">
        <v>36</v>
      </c>
      <c r="K605" s="16"/>
      <c r="L605" s="16"/>
      <c r="M605" s="16"/>
      <c r="N605" s="16" t="str">
        <f>IF(ISERROR(VLOOKUP($P605,#REF!,4,FALSE)),"",(VLOOKUP($P605,#REF!,4,FALSE)))</f>
        <v/>
      </c>
      <c r="O605" s="16" t="str">
        <f>IF(ISERROR(VLOOKUP($P605,#REF!,34,FALSE)),"",(VLOOKUP($P605,#REF!,34,FALSE)))</f>
        <v/>
      </c>
      <c r="P605" s="16" t="s">
        <v>909</v>
      </c>
      <c r="Q605" s="16" t="e">
        <f>VLOOKUP(C605,'functional class'!B:E,3,FALSE)</f>
        <v>#N/A</v>
      </c>
      <c r="R605" s="16" t="str">
        <f>IF(ISERROR(VLOOKUP($T605,'Funding 5.4'!$A:$BP,3,FALSE)),"",(VLOOKUP($T605,'Funding 5.4'!$A:$BP,3,FALSE)))</f>
        <v>FD006000000000000000000000000000000000</v>
      </c>
      <c r="S605" s="16" t="str">
        <f>IF(ISERROR(VLOOKUP($T605,'Funding 5.4'!$A:$BP,35,FALSE)),"",(VLOOKUP($T605,'Funding 5.4'!$A:$BP,35,FALSE)))</f>
        <v>ac97d0b1-d32f-4077-947c-f147177f7bfb</v>
      </c>
      <c r="T605" s="16" t="s">
        <v>1090</v>
      </c>
      <c r="U605" s="16" t="str">
        <f>IF(F605="gains/losses",IF(ISERROR(VLOOKUP(W605,'item gains&amp;losses'!A:EV,3,FALSE)),"",VLOOKUP(W605,'item gains&amp;losses'!A:EV,3,FALSE)),IF(F605="I",IF(ISERROR(VLOOKUP(W605,'item rev'!A:EV,3,FALSE)),"",VLOOKUP(W605,'item rev'!A:EV,3,FALSE)),IF(F605="e",IF(ISERROR(VLOOKUP(W605,'item exp'!A:BQ,3,FALSE)),"",VLOOKUP(W605,'item exp'!A:BQ,3,FALSE)))))</f>
        <v>IE004002006002008000000000000000000000</v>
      </c>
      <c r="V605" s="16" t="str">
        <f>IF($F605="gains/losses",IF(ISERROR(VLOOKUP($W605,'item gains&amp;losses'!$A:$EV,35,FALSE)),"",VLOOKUP($W605,'item gains&amp;losses'!$A:$EV,35,FALSE)),IF($F605="I",IF(ISERROR(VLOOKUP($W605,'item rev'!$A:$EV,34,FALSE)),"",VLOOKUP($W605,'item rev'!$A:$EV,34,FALSE)),IF($F605="e",IF(ISERROR(VLOOKUP($W605,'item exp'!$A:$BQ,35,FALSE)),"",VLOOKUP($W605,'item exp'!$A:$BQ,35,FALSE)))))</f>
        <v>8e6d3e48-a42e-4b78-809a-2e0c0743e3e4</v>
      </c>
      <c r="W605" s="16" t="str">
        <f>VLOOKUP(E605,'items list'!B:D,3,FALSE)</f>
        <v>Expenditure: Depreciation and Amortisation  - Depreciation: Infrastructure Electricity - NERSA: Underground Conductor Devices</v>
      </c>
      <c r="X605" s="16" t="str">
        <f>IF(ISERROR(VLOOKUP($Z605,'reg ind'!$A:$AI,3,FALSE)),"",(VLOOKUP($Z605,'reg ind'!$A:$AI,3,FALSE)))</f>
        <v>RX002003001002003003006001000000000000</v>
      </c>
      <c r="Y605" s="16" t="str">
        <f>IF(ISERROR(VLOOKUP($Z605,'reg ind'!$A:$AI,35,FALSE)),"",(VLOOKUP($Z605,'reg ind'!$A:$AI,35,FALSE)))</f>
        <v>f2564b3b-f64a-4df4-9e78-f1a994736e35</v>
      </c>
      <c r="Z605" s="16" t="s">
        <v>4358</v>
      </c>
      <c r="AA605" s="16" t="str">
        <f>IF(ISERROR(VLOOKUP($AC605,costing!$A:$BP,3,FALSE)),"",(VLOOKUP($AC605,costing!$A:$BP,3,FALSE)))</f>
        <v>CO002004000000000000000000000000000000</v>
      </c>
      <c r="AB605" s="16" t="str">
        <f>IF(ISERROR(VLOOKUP($AC605,costing!$A:$BP,35,FALSE)),"",(VLOOKUP($AC605,costing!$A:$BP,35,FALSE)))</f>
        <v>47c7ba65-c270-4a7f-91ba-3842eb629ddf</v>
      </c>
      <c r="AC605" s="16" t="s">
        <v>4368</v>
      </c>
    </row>
    <row r="606" spans="1:29" x14ac:dyDescent="0.2">
      <c r="A606" s="184"/>
      <c r="B606" s="184">
        <v>11</v>
      </c>
      <c r="C606" s="184">
        <v>10</v>
      </c>
      <c r="D606" s="184">
        <f t="shared" si="28"/>
        <v>5014</v>
      </c>
      <c r="E606" s="184">
        <v>1237</v>
      </c>
      <c r="F606" s="184" t="s">
        <v>662</v>
      </c>
      <c r="G606" s="16" t="s">
        <v>12</v>
      </c>
      <c r="H606" s="16" t="s">
        <v>26</v>
      </c>
      <c r="I606" s="16" t="s">
        <v>29</v>
      </c>
      <c r="J606" s="16" t="s">
        <v>36</v>
      </c>
      <c r="K606" s="16"/>
      <c r="L606" s="16"/>
      <c r="M606" s="16"/>
      <c r="N606" s="16" t="str">
        <f>IF(ISERROR(VLOOKUP($P606,#REF!,4,FALSE)),"",(VLOOKUP($P606,#REF!,4,FALSE)))</f>
        <v/>
      </c>
      <c r="O606" s="16" t="str">
        <f>IF(ISERROR(VLOOKUP($P606,#REF!,34,FALSE)),"",(VLOOKUP($P606,#REF!,34,FALSE)))</f>
        <v/>
      </c>
      <c r="P606" s="16" t="s">
        <v>909</v>
      </c>
      <c r="Q606" s="16" t="e">
        <f>VLOOKUP(C606,'functional class'!B:E,3,FALSE)</f>
        <v>#N/A</v>
      </c>
      <c r="R606" s="16" t="str">
        <f>IF(ISERROR(VLOOKUP($T606,'Funding 5.4'!$A:$BP,3,FALSE)),"",(VLOOKUP($T606,'Funding 5.4'!$A:$BP,3,FALSE)))</f>
        <v>FD006000000000000000000000000000000000</v>
      </c>
      <c r="S606" s="16" t="str">
        <f>IF(ISERROR(VLOOKUP($T606,'Funding 5.4'!$A:$BP,35,FALSE)),"",(VLOOKUP($T606,'Funding 5.4'!$A:$BP,35,FALSE)))</f>
        <v>ac97d0b1-d32f-4077-947c-f147177f7bfb</v>
      </c>
      <c r="T606" s="16" t="s">
        <v>1090</v>
      </c>
      <c r="U606" s="16" t="str">
        <f>IF(F606="gains/losses",IF(ISERROR(VLOOKUP(W606,'item gains&amp;losses'!A:EV,3,FALSE)),"",VLOOKUP(W606,'item gains&amp;losses'!A:EV,3,FALSE)),IF(F606="I",IF(ISERROR(VLOOKUP(W606,'item rev'!A:EV,3,FALSE)),"",VLOOKUP(W606,'item rev'!A:EV,3,FALSE)),IF(F606="e",IF(ISERROR(VLOOKUP(W606,'item exp'!A:BQ,3,FALSE)),"",VLOOKUP(W606,'item exp'!A:BQ,3,FALSE)))))</f>
        <v>IE004002006002009000000000000000000000</v>
      </c>
      <c r="V606" s="16" t="str">
        <f>IF($F606="gains/losses",IF(ISERROR(VLOOKUP($W606,'item gains&amp;losses'!$A:$EV,35,FALSE)),"",VLOOKUP($W606,'item gains&amp;losses'!$A:$EV,35,FALSE)),IF($F606="I",IF(ISERROR(VLOOKUP($W606,'item rev'!$A:$EV,34,FALSE)),"",VLOOKUP($W606,'item rev'!$A:$EV,34,FALSE)),IF($F606="e",IF(ISERROR(VLOOKUP($W606,'item exp'!$A:$BQ,35,FALSE)),"",VLOOKUP($W606,'item exp'!$A:$BQ,35,FALSE)))))</f>
        <v>8a61fb98-7f5c-4efe-8b60-cf87a33e3c57</v>
      </c>
      <c r="W606" s="16" t="str">
        <f>VLOOKUP(E606,'items list'!B:D,3,FALSE)</f>
        <v>Expenditure: Depreciation and Amortisation  - Depreciation: Infrastructure Electricity - NERSA: Conventional Meters</v>
      </c>
      <c r="X606" s="16" t="str">
        <f>IF(ISERROR(VLOOKUP($Z606,'reg ind'!$A:$AI,3,FALSE)),"",(VLOOKUP($Z606,'reg ind'!$A:$AI,3,FALSE)))</f>
        <v>RX002003001002003003006001000000000000</v>
      </c>
      <c r="Y606" s="16" t="str">
        <f>IF(ISERROR(VLOOKUP($Z606,'reg ind'!$A:$AI,35,FALSE)),"",(VLOOKUP($Z606,'reg ind'!$A:$AI,35,FALSE)))</f>
        <v>f2564b3b-f64a-4df4-9e78-f1a994736e35</v>
      </c>
      <c r="Z606" s="16" t="s">
        <v>4358</v>
      </c>
      <c r="AA606" s="16" t="str">
        <f>IF(ISERROR(VLOOKUP($AC606,costing!$A:$BP,3,FALSE)),"",(VLOOKUP($AC606,costing!$A:$BP,3,FALSE)))</f>
        <v>CO002004000000000000000000000000000000</v>
      </c>
      <c r="AB606" s="16" t="str">
        <f>IF(ISERROR(VLOOKUP($AC606,costing!$A:$BP,35,FALSE)),"",(VLOOKUP($AC606,costing!$A:$BP,35,FALSE)))</f>
        <v>47c7ba65-c270-4a7f-91ba-3842eb629ddf</v>
      </c>
      <c r="AC606" s="16" t="s">
        <v>4368</v>
      </c>
    </row>
    <row r="607" spans="1:29" x14ac:dyDescent="0.2">
      <c r="A607" s="184"/>
      <c r="B607" s="184">
        <v>11</v>
      </c>
      <c r="C607" s="184">
        <v>10</v>
      </c>
      <c r="D607" s="184">
        <f t="shared" si="28"/>
        <v>5014</v>
      </c>
      <c r="E607" s="184">
        <v>1238</v>
      </c>
      <c r="F607" s="184" t="s">
        <v>662</v>
      </c>
      <c r="G607" s="16" t="s">
        <v>12</v>
      </c>
      <c r="H607" s="16" t="s">
        <v>26</v>
      </c>
      <c r="I607" s="16" t="s">
        <v>29</v>
      </c>
      <c r="J607" s="16" t="s">
        <v>36</v>
      </c>
      <c r="K607" s="16"/>
      <c r="L607" s="16"/>
      <c r="M607" s="16"/>
      <c r="N607" s="16" t="str">
        <f>IF(ISERROR(VLOOKUP($P607,#REF!,4,FALSE)),"",(VLOOKUP($P607,#REF!,4,FALSE)))</f>
        <v/>
      </c>
      <c r="O607" s="16" t="str">
        <f>IF(ISERROR(VLOOKUP($P607,#REF!,34,FALSE)),"",(VLOOKUP($P607,#REF!,34,FALSE)))</f>
        <v/>
      </c>
      <c r="P607" s="16" t="s">
        <v>909</v>
      </c>
      <c r="Q607" s="16" t="e">
        <f>VLOOKUP(C607,'functional class'!B:E,3,FALSE)</f>
        <v>#N/A</v>
      </c>
      <c r="R607" s="16" t="str">
        <f>IF(ISERROR(VLOOKUP($T607,'Funding 5.4'!$A:$BP,3,FALSE)),"",(VLOOKUP($T607,'Funding 5.4'!$A:$BP,3,FALSE)))</f>
        <v>FD006000000000000000000000000000000000</v>
      </c>
      <c r="S607" s="16" t="str">
        <f>IF(ISERROR(VLOOKUP($T607,'Funding 5.4'!$A:$BP,35,FALSE)),"",(VLOOKUP($T607,'Funding 5.4'!$A:$BP,35,FALSE)))</f>
        <v>ac97d0b1-d32f-4077-947c-f147177f7bfb</v>
      </c>
      <c r="T607" s="16" t="s">
        <v>1090</v>
      </c>
      <c r="U607" s="16" t="str">
        <f>IF(F607="gains/losses",IF(ISERROR(VLOOKUP(W607,'item gains&amp;losses'!A:EV,3,FALSE)),"",VLOOKUP(W607,'item gains&amp;losses'!A:EV,3,FALSE)),IF(F607="I",IF(ISERROR(VLOOKUP(W607,'item rev'!A:EV,3,FALSE)),"",VLOOKUP(W607,'item rev'!A:EV,3,FALSE)),IF(F607="e",IF(ISERROR(VLOOKUP(W607,'item exp'!A:BQ,3,FALSE)),"",VLOOKUP(W607,'item exp'!A:BQ,3,FALSE)))))</f>
        <v>IE004002006002010000000000000000000000</v>
      </c>
      <c r="V607" s="16" t="str">
        <f>IF($F607="gains/losses",IF(ISERROR(VLOOKUP($W607,'item gains&amp;losses'!$A:$EV,35,FALSE)),"",VLOOKUP($W607,'item gains&amp;losses'!$A:$EV,35,FALSE)),IF($F607="I",IF(ISERROR(VLOOKUP($W607,'item rev'!$A:$EV,34,FALSE)),"",VLOOKUP($W607,'item rev'!$A:$EV,34,FALSE)),IF($F607="e",IF(ISERROR(VLOOKUP($W607,'item exp'!$A:$BQ,35,FALSE)),"",VLOOKUP($W607,'item exp'!$A:$BQ,35,FALSE)))))</f>
        <v>e74c63b7-e7bf-432b-a990-8f013eb660d8</v>
      </c>
      <c r="W607" s="16" t="str">
        <f>VLOOKUP(E607,'items list'!B:D,3,FALSE)</f>
        <v>Expenditure: Depreciation and Amortisation  - Depreciation: Infrastructure Electricity - NERSA: Automated/Prepaid Meters</v>
      </c>
      <c r="X607" s="16" t="str">
        <f>IF(ISERROR(VLOOKUP($Z607,'reg ind'!$A:$AI,3,FALSE)),"",(VLOOKUP($Z607,'reg ind'!$A:$AI,3,FALSE)))</f>
        <v>RX002003001002003003006001000000000000</v>
      </c>
      <c r="Y607" s="16" t="str">
        <f>IF(ISERROR(VLOOKUP($Z607,'reg ind'!$A:$AI,35,FALSE)),"",(VLOOKUP($Z607,'reg ind'!$A:$AI,35,FALSE)))</f>
        <v>f2564b3b-f64a-4df4-9e78-f1a994736e35</v>
      </c>
      <c r="Z607" s="16" t="s">
        <v>4358</v>
      </c>
      <c r="AA607" s="16" t="str">
        <f>IF(ISERROR(VLOOKUP($AC607,costing!$A:$BP,3,FALSE)),"",(VLOOKUP($AC607,costing!$A:$BP,3,FALSE)))</f>
        <v>CO002004000000000000000000000000000000</v>
      </c>
      <c r="AB607" s="16" t="str">
        <f>IF(ISERROR(VLOOKUP($AC607,costing!$A:$BP,35,FALSE)),"",(VLOOKUP($AC607,costing!$A:$BP,35,FALSE)))</f>
        <v>47c7ba65-c270-4a7f-91ba-3842eb629ddf</v>
      </c>
      <c r="AC607" s="16" t="s">
        <v>4368</v>
      </c>
    </row>
    <row r="608" spans="1:29" x14ac:dyDescent="0.2">
      <c r="A608" s="184"/>
      <c r="B608" s="184">
        <v>11</v>
      </c>
      <c r="C608" s="184">
        <v>10</v>
      </c>
      <c r="D608" s="184">
        <f t="shared" si="28"/>
        <v>5014</v>
      </c>
      <c r="E608" s="184">
        <v>1239</v>
      </c>
      <c r="F608" s="184" t="s">
        <v>662</v>
      </c>
      <c r="G608" s="16" t="s">
        <v>12</v>
      </c>
      <c r="H608" s="16" t="s">
        <v>26</v>
      </c>
      <c r="I608" s="16" t="s">
        <v>29</v>
      </c>
      <c r="J608" s="16" t="s">
        <v>36</v>
      </c>
      <c r="K608" s="16"/>
      <c r="L608" s="16"/>
      <c r="M608" s="16"/>
      <c r="N608" s="16" t="str">
        <f>IF(ISERROR(VLOOKUP($P608,#REF!,4,FALSE)),"",(VLOOKUP($P608,#REF!,4,FALSE)))</f>
        <v/>
      </c>
      <c r="O608" s="16" t="str">
        <f>IF(ISERROR(VLOOKUP($P608,#REF!,34,FALSE)),"",(VLOOKUP($P608,#REF!,34,FALSE)))</f>
        <v/>
      </c>
      <c r="P608" s="16" t="s">
        <v>909</v>
      </c>
      <c r="Q608" s="16" t="e">
        <f>VLOOKUP(C608,'functional class'!B:E,3,FALSE)</f>
        <v>#N/A</v>
      </c>
      <c r="R608" s="16" t="str">
        <f>IF(ISERROR(VLOOKUP($T608,'Funding 5.4'!$A:$BP,3,FALSE)),"",(VLOOKUP($T608,'Funding 5.4'!$A:$BP,3,FALSE)))</f>
        <v>FD006000000000000000000000000000000000</v>
      </c>
      <c r="S608" s="16" t="str">
        <f>IF(ISERROR(VLOOKUP($T608,'Funding 5.4'!$A:$BP,35,FALSE)),"",(VLOOKUP($T608,'Funding 5.4'!$A:$BP,35,FALSE)))</f>
        <v>ac97d0b1-d32f-4077-947c-f147177f7bfb</v>
      </c>
      <c r="T608" s="16" t="s">
        <v>1090</v>
      </c>
      <c r="U608" s="16" t="str">
        <f>IF(F608="gains/losses",IF(ISERROR(VLOOKUP(W608,'item gains&amp;losses'!A:EV,3,FALSE)),"",VLOOKUP(W608,'item gains&amp;losses'!A:EV,3,FALSE)),IF(F608="I",IF(ISERROR(VLOOKUP(W608,'item rev'!A:EV,3,FALSE)),"",VLOOKUP(W608,'item rev'!A:EV,3,FALSE)),IF(F608="e",IF(ISERROR(VLOOKUP(W608,'item exp'!A:BQ,3,FALSE)),"",VLOOKUP(W608,'item exp'!A:BQ,3,FALSE)))))</f>
        <v>IE004002006002011000000000000000000000</v>
      </c>
      <c r="V608" s="16" t="str">
        <f>IF($F608="gains/losses",IF(ISERROR(VLOOKUP($W608,'item gains&amp;losses'!$A:$EV,35,FALSE)),"",VLOOKUP($W608,'item gains&amp;losses'!$A:$EV,35,FALSE)),IF($F608="I",IF(ISERROR(VLOOKUP($W608,'item rev'!$A:$EV,34,FALSE)),"",VLOOKUP($W608,'item rev'!$A:$EV,34,FALSE)),IF($F608="e",IF(ISERROR(VLOOKUP($W608,'item exp'!$A:$BQ,35,FALSE)),"",VLOOKUP($W608,'item exp'!$A:$BQ,35,FALSE)))))</f>
        <v>c0e9671a-aa02-4583-a950-27708af4ea79</v>
      </c>
      <c r="W608" s="16" t="str">
        <f>VLOOKUP(E608,'items list'!B:D,3,FALSE)</f>
        <v>Expenditure: Depreciation and Amortisation  - Depreciation: Infrastructure Electricity - NERSA: Other Installations on Customers Premises</v>
      </c>
      <c r="X608" s="16" t="str">
        <f>IF(ISERROR(VLOOKUP($Z608,'reg ind'!$A:$AI,3,FALSE)),"",(VLOOKUP($Z608,'reg ind'!$A:$AI,3,FALSE)))</f>
        <v>RX002003001002003003006001000000000000</v>
      </c>
      <c r="Y608" s="16" t="str">
        <f>IF(ISERROR(VLOOKUP($Z608,'reg ind'!$A:$AI,35,FALSE)),"",(VLOOKUP($Z608,'reg ind'!$A:$AI,35,FALSE)))</f>
        <v>f2564b3b-f64a-4df4-9e78-f1a994736e35</v>
      </c>
      <c r="Z608" s="16" t="s">
        <v>4358</v>
      </c>
      <c r="AA608" s="16" t="str">
        <f>IF(ISERROR(VLOOKUP($AC608,costing!$A:$BP,3,FALSE)),"",(VLOOKUP($AC608,costing!$A:$BP,3,FALSE)))</f>
        <v>CO002004000000000000000000000000000000</v>
      </c>
      <c r="AB608" s="16" t="str">
        <f>IF(ISERROR(VLOOKUP($AC608,costing!$A:$BP,35,FALSE)),"",(VLOOKUP($AC608,costing!$A:$BP,35,FALSE)))</f>
        <v>47c7ba65-c270-4a7f-91ba-3842eb629ddf</v>
      </c>
      <c r="AC608" s="16" t="s">
        <v>4368</v>
      </c>
    </row>
    <row r="609" spans="1:29" x14ac:dyDescent="0.2">
      <c r="A609" s="184"/>
      <c r="B609" s="184">
        <v>11</v>
      </c>
      <c r="C609" s="184">
        <v>10</v>
      </c>
      <c r="D609" s="184">
        <f t="shared" si="28"/>
        <v>5015</v>
      </c>
      <c r="E609" s="184">
        <v>1240</v>
      </c>
      <c r="F609" s="184" t="s">
        <v>662</v>
      </c>
      <c r="G609" s="16" t="s">
        <v>12</v>
      </c>
      <c r="H609" s="16" t="s">
        <v>26</v>
      </c>
      <c r="I609" s="16" t="s">
        <v>29</v>
      </c>
      <c r="J609" s="16" t="s">
        <v>36</v>
      </c>
      <c r="K609" s="16"/>
      <c r="L609" s="16"/>
      <c r="M609" s="16"/>
      <c r="N609" s="16" t="str">
        <f>IF(ISERROR(VLOOKUP($P609,#REF!,4,FALSE)),"",(VLOOKUP($P609,#REF!,4,FALSE)))</f>
        <v/>
      </c>
      <c r="O609" s="16" t="str">
        <f>IF(ISERROR(VLOOKUP($P609,#REF!,34,FALSE)),"",(VLOOKUP($P609,#REF!,34,FALSE)))</f>
        <v/>
      </c>
      <c r="P609" s="16" t="s">
        <v>909</v>
      </c>
      <c r="Q609" s="16" t="e">
        <f>VLOOKUP(C609,'functional class'!B:E,3,FALSE)</f>
        <v>#N/A</v>
      </c>
      <c r="R609" s="16" t="str">
        <f>IF(ISERROR(VLOOKUP($T609,'Funding 5.4'!$A:$BP,3,FALSE)),"",(VLOOKUP($T609,'Funding 5.4'!$A:$BP,3,FALSE)))</f>
        <v>FD006000000000000000000000000000000000</v>
      </c>
      <c r="S609" s="16" t="str">
        <f>IF(ISERROR(VLOOKUP($T609,'Funding 5.4'!$A:$BP,35,FALSE)),"",(VLOOKUP($T609,'Funding 5.4'!$A:$BP,35,FALSE)))</f>
        <v>ac97d0b1-d32f-4077-947c-f147177f7bfb</v>
      </c>
      <c r="T609" s="16" t="s">
        <v>1090</v>
      </c>
      <c r="U609" s="16" t="str">
        <f>IF(F609="gains/losses",IF(ISERROR(VLOOKUP(W609,'item gains&amp;losses'!A:EV,3,FALSE)),"",VLOOKUP(W609,'item gains&amp;losses'!A:EV,3,FALSE)),IF(F609="I",IF(ISERROR(VLOOKUP(W609,'item rev'!A:EV,3,FALSE)),"",VLOOKUP(W609,'item rev'!A:EV,3,FALSE)),IF(F609="e",IF(ISERROR(VLOOKUP(W609,'item exp'!A:BQ,3,FALSE)),"",VLOOKUP(W609,'item exp'!A:BQ,3,FALSE)))))</f>
        <v>IE004002006002012000000000000000000000</v>
      </c>
      <c r="V609" s="16" t="str">
        <f>IF($F609="gains/losses",IF(ISERROR(VLOOKUP($W609,'item gains&amp;losses'!$A:$EV,35,FALSE)),"",VLOOKUP($W609,'item gains&amp;losses'!$A:$EV,35,FALSE)),IF($F609="I",IF(ISERROR(VLOOKUP($W609,'item rev'!$A:$EV,34,FALSE)),"",VLOOKUP($W609,'item rev'!$A:$EV,34,FALSE)),IF($F609="e",IF(ISERROR(VLOOKUP($W609,'item exp'!$A:$BQ,35,FALSE)),"",VLOOKUP($W609,'item exp'!$A:$BQ,35,FALSE)))))</f>
        <v>32e10155-8d18-4751-8b71-3b3030980c5d</v>
      </c>
      <c r="W609" s="16" t="str">
        <f>VLOOKUP(E609,'items list'!B:D,3,FALSE)</f>
        <v>Expenditure: Depreciation and Amortisation  - Depreciation: Infrastructure Electricity - NERSA: Leased Property on Customer Premises</v>
      </c>
      <c r="X609" s="16" t="str">
        <f>IF(ISERROR(VLOOKUP($Z609,'reg ind'!$A:$AI,3,FALSE)),"",(VLOOKUP($Z609,'reg ind'!$A:$AI,3,FALSE)))</f>
        <v>RX002003001002003003006001000000000000</v>
      </c>
      <c r="Y609" s="16" t="str">
        <f>IF(ISERROR(VLOOKUP($Z609,'reg ind'!$A:$AI,35,FALSE)),"",(VLOOKUP($Z609,'reg ind'!$A:$AI,35,FALSE)))</f>
        <v>f2564b3b-f64a-4df4-9e78-f1a994736e35</v>
      </c>
      <c r="Z609" s="16" t="s">
        <v>4358</v>
      </c>
      <c r="AA609" s="16" t="str">
        <f>IF(ISERROR(VLOOKUP($AC609,costing!$A:$BP,3,FALSE)),"",(VLOOKUP($AC609,costing!$A:$BP,3,FALSE)))</f>
        <v>CO002004000000000000000000000000000000</v>
      </c>
      <c r="AB609" s="16" t="str">
        <f>IF(ISERROR(VLOOKUP($AC609,costing!$A:$BP,35,FALSE)),"",(VLOOKUP($AC609,costing!$A:$BP,35,FALSE)))</f>
        <v>47c7ba65-c270-4a7f-91ba-3842eb629ddf</v>
      </c>
      <c r="AC609" s="16" t="s">
        <v>4368</v>
      </c>
    </row>
    <row r="610" spans="1:29" x14ac:dyDescent="0.2">
      <c r="A610" s="184"/>
      <c r="B610" s="184">
        <v>11</v>
      </c>
      <c r="C610" s="184">
        <v>10</v>
      </c>
      <c r="D610" s="184">
        <f t="shared" si="28"/>
        <v>5015</v>
      </c>
      <c r="E610" s="184">
        <v>1241</v>
      </c>
      <c r="F610" s="184" t="s">
        <v>662</v>
      </c>
      <c r="G610" s="16" t="s">
        <v>12</v>
      </c>
      <c r="H610" s="16" t="s">
        <v>26</v>
      </c>
      <c r="I610" s="16" t="s">
        <v>29</v>
      </c>
      <c r="J610" s="16" t="s">
        <v>36</v>
      </c>
      <c r="K610" s="16"/>
      <c r="L610" s="16"/>
      <c r="M610" s="16"/>
      <c r="N610" s="16" t="str">
        <f>IF(ISERROR(VLOOKUP($P610,#REF!,4,FALSE)),"",(VLOOKUP($P610,#REF!,4,FALSE)))</f>
        <v/>
      </c>
      <c r="O610" s="16" t="str">
        <f>IF(ISERROR(VLOOKUP($P610,#REF!,34,FALSE)),"",(VLOOKUP($P610,#REF!,34,FALSE)))</f>
        <v/>
      </c>
      <c r="P610" s="16" t="s">
        <v>909</v>
      </c>
      <c r="Q610" s="16" t="e">
        <f>VLOOKUP(C610,'functional class'!B:E,3,FALSE)</f>
        <v>#N/A</v>
      </c>
      <c r="R610" s="16" t="str">
        <f>IF(ISERROR(VLOOKUP($T610,'Funding 5.4'!$A:$BP,3,FALSE)),"",(VLOOKUP($T610,'Funding 5.4'!$A:$BP,3,FALSE)))</f>
        <v>FD006000000000000000000000000000000000</v>
      </c>
      <c r="S610" s="16" t="str">
        <f>IF(ISERROR(VLOOKUP($T610,'Funding 5.4'!$A:$BP,35,FALSE)),"",(VLOOKUP($T610,'Funding 5.4'!$A:$BP,35,FALSE)))</f>
        <v>ac97d0b1-d32f-4077-947c-f147177f7bfb</v>
      </c>
      <c r="T610" s="16" t="s">
        <v>1090</v>
      </c>
      <c r="U610" s="16" t="str">
        <f>IF(F610="gains/losses",IF(ISERROR(VLOOKUP(W610,'item gains&amp;losses'!A:EV,3,FALSE)),"",VLOOKUP(W610,'item gains&amp;losses'!A:EV,3,FALSE)),IF(F610="I",IF(ISERROR(VLOOKUP(W610,'item rev'!A:EV,3,FALSE)),"",VLOOKUP(W610,'item rev'!A:EV,3,FALSE)),IF(F610="e",IF(ISERROR(VLOOKUP(W610,'item exp'!A:BQ,3,FALSE)),"",VLOOKUP(W610,'item exp'!A:BQ,3,FALSE)))))</f>
        <v>IE004002006002013000000000000000000000</v>
      </c>
      <c r="V610" s="16" t="str">
        <f>IF($F610="gains/losses",IF(ISERROR(VLOOKUP($W610,'item gains&amp;losses'!$A:$EV,35,FALSE)),"",VLOOKUP($W610,'item gains&amp;losses'!$A:$EV,35,FALSE)),IF($F610="I",IF(ISERROR(VLOOKUP($W610,'item rev'!$A:$EV,34,FALSE)),"",VLOOKUP($W610,'item rev'!$A:$EV,34,FALSE)),IF($F610="e",IF(ISERROR(VLOOKUP($W610,'item exp'!$A:$BQ,35,FALSE)),"",VLOOKUP($W610,'item exp'!$A:$BQ,35,FALSE)))))</f>
        <v>07728588-cb63-4da1-af73-32505dd677d0</v>
      </c>
      <c r="W610" s="16" t="str">
        <f>VLOOKUP(E610,'items list'!B:D,3,FALSE)</f>
        <v>Expenditure: Depreciation and Amortisation  - Depreciation: Infrastructure Electricity - NERSA: Street Lighting and Signal Systems</v>
      </c>
      <c r="X610" s="16" t="str">
        <f>IF(ISERROR(VLOOKUP($Z610,'reg ind'!$A:$AI,3,FALSE)),"",(VLOOKUP($Z610,'reg ind'!$A:$AI,3,FALSE)))</f>
        <v>RX002003001002003003006001000000000000</v>
      </c>
      <c r="Y610" s="16" t="str">
        <f>IF(ISERROR(VLOOKUP($Z610,'reg ind'!$A:$AI,35,FALSE)),"",(VLOOKUP($Z610,'reg ind'!$A:$AI,35,FALSE)))</f>
        <v>f2564b3b-f64a-4df4-9e78-f1a994736e35</v>
      </c>
      <c r="Z610" s="16" t="s">
        <v>4358</v>
      </c>
      <c r="AA610" s="16" t="str">
        <f>IF(ISERROR(VLOOKUP($AC610,costing!$A:$BP,3,FALSE)),"",(VLOOKUP($AC610,costing!$A:$BP,3,FALSE)))</f>
        <v>CO002004000000000000000000000000000000</v>
      </c>
      <c r="AB610" s="16" t="str">
        <f>IF(ISERROR(VLOOKUP($AC610,costing!$A:$BP,35,FALSE)),"",(VLOOKUP($AC610,costing!$A:$BP,35,FALSE)))</f>
        <v>47c7ba65-c270-4a7f-91ba-3842eb629ddf</v>
      </c>
      <c r="AC610" s="16" t="s">
        <v>4368</v>
      </c>
    </row>
    <row r="611" spans="1:29" x14ac:dyDescent="0.2">
      <c r="A611" s="184"/>
      <c r="B611" s="184">
        <v>11</v>
      </c>
      <c r="C611" s="184">
        <v>10</v>
      </c>
      <c r="D611" s="184">
        <f t="shared" si="28"/>
        <v>5015</v>
      </c>
      <c r="E611" s="184">
        <v>1242</v>
      </c>
      <c r="F611" s="184" t="s">
        <v>662</v>
      </c>
      <c r="G611" s="16" t="s">
        <v>12</v>
      </c>
      <c r="H611" s="16" t="s">
        <v>26</v>
      </c>
      <c r="I611" s="16" t="s">
        <v>29</v>
      </c>
      <c r="J611" s="16" t="s">
        <v>36</v>
      </c>
      <c r="K611" s="16"/>
      <c r="L611" s="16"/>
      <c r="M611" s="16"/>
      <c r="N611" s="16" t="str">
        <f>IF(ISERROR(VLOOKUP($P611,#REF!,4,FALSE)),"",(VLOOKUP($P611,#REF!,4,FALSE)))</f>
        <v/>
      </c>
      <c r="O611" s="16" t="str">
        <f>IF(ISERROR(VLOOKUP($P611,#REF!,34,FALSE)),"",(VLOOKUP($P611,#REF!,34,FALSE)))</f>
        <v/>
      </c>
      <c r="P611" s="16" t="s">
        <v>909</v>
      </c>
      <c r="Q611" s="16" t="e">
        <f>VLOOKUP(C611,'functional class'!B:E,3,FALSE)</f>
        <v>#N/A</v>
      </c>
      <c r="R611" s="16" t="str">
        <f>IF(ISERROR(VLOOKUP($T611,'Funding 5.4'!$A:$BP,3,FALSE)),"",(VLOOKUP($T611,'Funding 5.4'!$A:$BP,3,FALSE)))</f>
        <v>FD006000000000000000000000000000000000</v>
      </c>
      <c r="S611" s="16" t="str">
        <f>IF(ISERROR(VLOOKUP($T611,'Funding 5.4'!$A:$BP,35,FALSE)),"",(VLOOKUP($T611,'Funding 5.4'!$A:$BP,35,FALSE)))</f>
        <v>ac97d0b1-d32f-4077-947c-f147177f7bfb</v>
      </c>
      <c r="T611" s="16" t="s">
        <v>1090</v>
      </c>
      <c r="U611" s="16" t="str">
        <f>IF(F611="gains/losses",IF(ISERROR(VLOOKUP(W611,'item gains&amp;losses'!A:EV,3,FALSE)),"",VLOOKUP(W611,'item gains&amp;losses'!A:EV,3,FALSE)),IF(F611="I",IF(ISERROR(VLOOKUP(W611,'item rev'!A:EV,3,FALSE)),"",VLOOKUP(W611,'item rev'!A:EV,3,FALSE)),IF(F611="e",IF(ISERROR(VLOOKUP(W611,'item exp'!A:BQ,3,FALSE)),"",VLOOKUP(W611,'item exp'!A:BQ,3,FALSE)))))</f>
        <v>IE004002006002014000000000000000000000</v>
      </c>
      <c r="V611" s="16" t="str">
        <f>IF($F611="gains/losses",IF(ISERROR(VLOOKUP($W611,'item gains&amp;losses'!$A:$EV,35,FALSE)),"",VLOOKUP($W611,'item gains&amp;losses'!$A:$EV,35,FALSE)),IF($F611="I",IF(ISERROR(VLOOKUP($W611,'item rev'!$A:$EV,34,FALSE)),"",VLOOKUP($W611,'item rev'!$A:$EV,34,FALSE)),IF($F611="e",IF(ISERROR(VLOOKUP($W611,'item exp'!$A:$BQ,35,FALSE)),"",VLOOKUP($W611,'item exp'!$A:$BQ,35,FALSE)))))</f>
        <v>f3b11f6f-8e5f-413b-82f7-b527224d6a94</v>
      </c>
      <c r="W611" s="16" t="str">
        <f>VLOOKUP(E611,'items list'!B:D,3,FALSE)</f>
        <v xml:space="preserve">Expenditure: Depreciation and Amortisation  - Depreciation: Infrastructure Electricity - NERSA: Plant Leased to Others </v>
      </c>
      <c r="X611" s="16" t="str">
        <f>IF(ISERROR(VLOOKUP($Z611,'reg ind'!$A:$AI,3,FALSE)),"",(VLOOKUP($Z611,'reg ind'!$A:$AI,3,FALSE)))</f>
        <v>RX002003001002003003006001000000000000</v>
      </c>
      <c r="Y611" s="16" t="str">
        <f>IF(ISERROR(VLOOKUP($Z611,'reg ind'!$A:$AI,35,FALSE)),"",(VLOOKUP($Z611,'reg ind'!$A:$AI,35,FALSE)))</f>
        <v>f2564b3b-f64a-4df4-9e78-f1a994736e35</v>
      </c>
      <c r="Z611" s="16" t="s">
        <v>4358</v>
      </c>
      <c r="AA611" s="16" t="str">
        <f>IF(ISERROR(VLOOKUP($AC611,costing!$A:$BP,3,FALSE)),"",(VLOOKUP($AC611,costing!$A:$BP,3,FALSE)))</f>
        <v>CO002004000000000000000000000000000000</v>
      </c>
      <c r="AB611" s="16" t="str">
        <f>IF(ISERROR(VLOOKUP($AC611,costing!$A:$BP,35,FALSE)),"",(VLOOKUP($AC611,costing!$A:$BP,35,FALSE)))</f>
        <v>47c7ba65-c270-4a7f-91ba-3842eb629ddf</v>
      </c>
      <c r="AC611" s="16" t="s">
        <v>4368</v>
      </c>
    </row>
    <row r="612" spans="1:29" x14ac:dyDescent="0.2">
      <c r="A612" s="184"/>
      <c r="B612" s="184">
        <v>11</v>
      </c>
      <c r="C612" s="184">
        <v>10</v>
      </c>
      <c r="D612" s="184">
        <f t="shared" si="28"/>
        <v>5015</v>
      </c>
      <c r="E612" s="184">
        <v>1243</v>
      </c>
      <c r="F612" s="184" t="s">
        <v>662</v>
      </c>
      <c r="G612" s="16" t="s">
        <v>12</v>
      </c>
      <c r="H612" s="16" t="s">
        <v>26</v>
      </c>
      <c r="I612" s="16" t="s">
        <v>29</v>
      </c>
      <c r="J612" s="16" t="s">
        <v>36</v>
      </c>
      <c r="K612" s="16"/>
      <c r="L612" s="16"/>
      <c r="M612" s="16"/>
      <c r="N612" s="16" t="str">
        <f>IF(ISERROR(VLOOKUP($P612,#REF!,4,FALSE)),"",(VLOOKUP($P612,#REF!,4,FALSE)))</f>
        <v/>
      </c>
      <c r="O612" s="16" t="str">
        <f>IF(ISERROR(VLOOKUP($P612,#REF!,34,FALSE)),"",(VLOOKUP($P612,#REF!,34,FALSE)))</f>
        <v/>
      </c>
      <c r="P612" s="16" t="s">
        <v>909</v>
      </c>
      <c r="Q612" s="16" t="e">
        <f>VLOOKUP(C612,'functional class'!B:E,3,FALSE)</f>
        <v>#N/A</v>
      </c>
      <c r="R612" s="16" t="str">
        <f>IF(ISERROR(VLOOKUP($T612,'Funding 5.4'!$A:$BP,3,FALSE)),"",(VLOOKUP($T612,'Funding 5.4'!$A:$BP,3,FALSE)))</f>
        <v>FD006000000000000000000000000000000000</v>
      </c>
      <c r="S612" s="16" t="str">
        <f>IF(ISERROR(VLOOKUP($T612,'Funding 5.4'!$A:$BP,35,FALSE)),"",(VLOOKUP($T612,'Funding 5.4'!$A:$BP,35,FALSE)))</f>
        <v>ac97d0b1-d32f-4077-947c-f147177f7bfb</v>
      </c>
      <c r="T612" s="16" t="s">
        <v>1090</v>
      </c>
      <c r="U612" s="16" t="str">
        <f>IF(F612="gains/losses",IF(ISERROR(VLOOKUP(W612,'item gains&amp;losses'!A:EV,3,FALSE)),"",VLOOKUP(W612,'item gains&amp;losses'!A:EV,3,FALSE)),IF(F612="I",IF(ISERROR(VLOOKUP(W612,'item rev'!A:EV,3,FALSE)),"",VLOOKUP(W612,'item rev'!A:EV,3,FALSE)),IF(F612="e",IF(ISERROR(VLOOKUP(W612,'item exp'!A:BQ,3,FALSE)),"",VLOOKUP(W612,'item exp'!A:BQ,3,FALSE)))))</f>
        <v>IE004002006002015000000000000000000000</v>
      </c>
      <c r="V612" s="16" t="str">
        <f>IF($F612="gains/losses",IF(ISERROR(VLOOKUP($W612,'item gains&amp;losses'!$A:$EV,35,FALSE)),"",VLOOKUP($W612,'item gains&amp;losses'!$A:$EV,35,FALSE)),IF($F612="I",IF(ISERROR(VLOOKUP($W612,'item rev'!$A:$EV,34,FALSE)),"",VLOOKUP($W612,'item rev'!$A:$EV,34,FALSE)),IF($F612="e",IF(ISERROR(VLOOKUP($W612,'item exp'!$A:$BQ,35,FALSE)),"",VLOOKUP($W612,'item exp'!$A:$BQ,35,FALSE)))))</f>
        <v>e37e6305-cbc4-43c8-82a6-c67a8af289f4</v>
      </c>
      <c r="W612" s="16" t="str">
        <f>VLOOKUP(E612,'items list'!B:D,3,FALSE)</f>
        <v>Expenditure: Depreciation and Amortisation  - Depreciation: Infrastructure Electricity - NERSA: Electric Plant held for Future Use</v>
      </c>
      <c r="X612" s="16" t="str">
        <f>IF(ISERROR(VLOOKUP($Z612,'reg ind'!$A:$AI,3,FALSE)),"",(VLOOKUP($Z612,'reg ind'!$A:$AI,3,FALSE)))</f>
        <v>RX002003001002003003006001000000000000</v>
      </c>
      <c r="Y612" s="16" t="str">
        <f>IF(ISERROR(VLOOKUP($Z612,'reg ind'!$A:$AI,35,FALSE)),"",(VLOOKUP($Z612,'reg ind'!$A:$AI,35,FALSE)))</f>
        <v>f2564b3b-f64a-4df4-9e78-f1a994736e35</v>
      </c>
      <c r="Z612" s="16" t="s">
        <v>4358</v>
      </c>
      <c r="AA612" s="16" t="str">
        <f>IF(ISERROR(VLOOKUP($AC612,costing!$A:$BP,3,FALSE)),"",(VLOOKUP($AC612,costing!$A:$BP,3,FALSE)))</f>
        <v>CO002004000000000000000000000000000000</v>
      </c>
      <c r="AB612" s="16" t="str">
        <f>IF(ISERROR(VLOOKUP($AC612,costing!$A:$BP,35,FALSE)),"",(VLOOKUP($AC612,costing!$A:$BP,35,FALSE)))</f>
        <v>47c7ba65-c270-4a7f-91ba-3842eb629ddf</v>
      </c>
      <c r="AC612" s="16" t="s">
        <v>4368</v>
      </c>
    </row>
    <row r="613" spans="1:29" x14ac:dyDescent="0.2">
      <c r="A613" s="184"/>
      <c r="B613" s="184">
        <v>11</v>
      </c>
      <c r="C613" s="184">
        <v>10</v>
      </c>
      <c r="D613" s="184">
        <f t="shared" si="28"/>
        <v>5015</v>
      </c>
      <c r="E613" s="184">
        <v>1244</v>
      </c>
      <c r="F613" s="184" t="s">
        <v>662</v>
      </c>
      <c r="G613" s="16" t="s">
        <v>12</v>
      </c>
      <c r="H613" s="16" t="s">
        <v>26</v>
      </c>
      <c r="I613" s="16" t="s">
        <v>29</v>
      </c>
      <c r="J613" s="16" t="s">
        <v>36</v>
      </c>
      <c r="K613" s="16"/>
      <c r="L613" s="16"/>
      <c r="M613" s="16"/>
      <c r="N613" s="16" t="str">
        <f>IF(ISERROR(VLOOKUP($P613,#REF!,4,FALSE)),"",(VLOOKUP($P613,#REF!,4,FALSE)))</f>
        <v/>
      </c>
      <c r="O613" s="16" t="str">
        <f>IF(ISERROR(VLOOKUP($P613,#REF!,34,FALSE)),"",(VLOOKUP($P613,#REF!,34,FALSE)))</f>
        <v/>
      </c>
      <c r="P613" s="16" t="s">
        <v>909</v>
      </c>
      <c r="Q613" s="16" t="e">
        <f>VLOOKUP(C613,'functional class'!B:E,3,FALSE)</f>
        <v>#N/A</v>
      </c>
      <c r="R613" s="16" t="str">
        <f>IF(ISERROR(VLOOKUP($T613,'Funding 5.4'!$A:$BP,3,FALSE)),"",(VLOOKUP($T613,'Funding 5.4'!$A:$BP,3,FALSE)))</f>
        <v>FD006000000000000000000000000000000000</v>
      </c>
      <c r="S613" s="16" t="str">
        <f>IF(ISERROR(VLOOKUP($T613,'Funding 5.4'!$A:$BP,35,FALSE)),"",(VLOOKUP($T613,'Funding 5.4'!$A:$BP,35,FALSE)))</f>
        <v>ac97d0b1-d32f-4077-947c-f147177f7bfb</v>
      </c>
      <c r="T613" s="16" t="s">
        <v>1090</v>
      </c>
      <c r="U613" s="16" t="str">
        <f>IF(F613="gains/losses",IF(ISERROR(VLOOKUP(W613,'item gains&amp;losses'!A:EV,3,FALSE)),"",VLOOKUP(W613,'item gains&amp;losses'!A:EV,3,FALSE)),IF(F613="I",IF(ISERROR(VLOOKUP(W613,'item rev'!A:EV,3,FALSE)),"",VLOOKUP(W613,'item rev'!A:EV,3,FALSE)),IF(F613="e",IF(ISERROR(VLOOKUP(W613,'item exp'!A:BQ,3,FALSE)),"",VLOOKUP(W613,'item exp'!A:BQ,3,FALSE)))))</f>
        <v>IE004002007000000000000000000000000000</v>
      </c>
      <c r="V613" s="16" t="str">
        <f>IF($F613="gains/losses",IF(ISERROR(VLOOKUP($W613,'item gains&amp;losses'!$A:$EV,35,FALSE)),"",VLOOKUP($W613,'item gains&amp;losses'!$A:$EV,35,FALSE)),IF($F613="I",IF(ISERROR(VLOOKUP($W613,'item rev'!$A:$EV,34,FALSE)),"",VLOOKUP($W613,'item rev'!$A:$EV,34,FALSE)),IF($F613="e",IF(ISERROR(VLOOKUP($W613,'item exp'!$A:$BQ,35,FALSE)),"",VLOOKUP($W613,'item exp'!$A:$BQ,35,FALSE)))))</f>
        <v>82a330cb-fc99-4685-9a34-5b75cac1d430</v>
      </c>
      <c r="W613" s="16" t="str">
        <f>VLOOKUP(E613,'items list'!B:D,3,FALSE)</f>
        <v>Expenditure: Depreciation and Amortisation  - Depreciation: Infrastructure Roads, Pavements, Bridges and Storm Water</v>
      </c>
      <c r="X613" s="16" t="str">
        <f>IF(ISERROR(VLOOKUP($Z613,'reg ind'!$A:$AI,3,FALSE)),"",(VLOOKUP($Z613,'reg ind'!$A:$AI,3,FALSE)))</f>
        <v>RX002003001002003003006001000000000000</v>
      </c>
      <c r="Y613" s="16" t="str">
        <f>IF(ISERROR(VLOOKUP($Z613,'reg ind'!$A:$AI,35,FALSE)),"",(VLOOKUP($Z613,'reg ind'!$A:$AI,35,FALSE)))</f>
        <v>f2564b3b-f64a-4df4-9e78-f1a994736e35</v>
      </c>
      <c r="Z613" s="16" t="s">
        <v>4358</v>
      </c>
      <c r="AA613" s="16" t="str">
        <f>IF(ISERROR(VLOOKUP($AC613,costing!$A:$BP,3,FALSE)),"",(VLOOKUP($AC613,costing!$A:$BP,3,FALSE)))</f>
        <v>CO002004000000000000000000000000000000</v>
      </c>
      <c r="AB613" s="16" t="str">
        <f>IF(ISERROR(VLOOKUP($AC613,costing!$A:$BP,35,FALSE)),"",(VLOOKUP($AC613,costing!$A:$BP,35,FALSE)))</f>
        <v>47c7ba65-c270-4a7f-91ba-3842eb629ddf</v>
      </c>
      <c r="AC613" s="16" t="s">
        <v>4368</v>
      </c>
    </row>
    <row r="614" spans="1:29" x14ac:dyDescent="0.2">
      <c r="A614" s="184"/>
      <c r="B614" s="184">
        <v>11</v>
      </c>
      <c r="C614" s="184">
        <v>10</v>
      </c>
      <c r="D614" s="184">
        <f t="shared" si="28"/>
        <v>5015</v>
      </c>
      <c r="E614" s="184">
        <v>1245</v>
      </c>
      <c r="F614" s="184" t="s">
        <v>662</v>
      </c>
      <c r="G614" s="16" t="s">
        <v>12</v>
      </c>
      <c r="H614" s="16" t="s">
        <v>26</v>
      </c>
      <c r="I614" s="16" t="s">
        <v>29</v>
      </c>
      <c r="J614" s="16" t="s">
        <v>36</v>
      </c>
      <c r="K614" s="16"/>
      <c r="L614" s="16"/>
      <c r="M614" s="16"/>
      <c r="N614" s="16" t="str">
        <f>IF(ISERROR(VLOOKUP($P614,#REF!,4,FALSE)),"",(VLOOKUP($P614,#REF!,4,FALSE)))</f>
        <v/>
      </c>
      <c r="O614" s="16" t="str">
        <f>IF(ISERROR(VLOOKUP($P614,#REF!,34,FALSE)),"",(VLOOKUP($P614,#REF!,34,FALSE)))</f>
        <v/>
      </c>
      <c r="P614" s="16" t="s">
        <v>909</v>
      </c>
      <c r="Q614" s="16" t="e">
        <f>VLOOKUP(C614,'functional class'!B:E,3,FALSE)</f>
        <v>#N/A</v>
      </c>
      <c r="R614" s="16" t="str">
        <f>IF(ISERROR(VLOOKUP($T614,'Funding 5.4'!$A:$BP,3,FALSE)),"",(VLOOKUP($T614,'Funding 5.4'!$A:$BP,3,FALSE)))</f>
        <v>FD006000000000000000000000000000000000</v>
      </c>
      <c r="S614" s="16" t="str">
        <f>IF(ISERROR(VLOOKUP($T614,'Funding 5.4'!$A:$BP,35,FALSE)),"",(VLOOKUP($T614,'Funding 5.4'!$A:$BP,35,FALSE)))</f>
        <v>ac97d0b1-d32f-4077-947c-f147177f7bfb</v>
      </c>
      <c r="T614" s="16" t="s">
        <v>1090</v>
      </c>
      <c r="U614" s="16" t="str">
        <f>IF(F614="gains/losses",IF(ISERROR(VLOOKUP(W614,'item gains&amp;losses'!A:EV,3,FALSE)),"",VLOOKUP(W614,'item gains&amp;losses'!A:EV,3,FALSE)),IF(F614="I",IF(ISERROR(VLOOKUP(W614,'item rev'!A:EV,3,FALSE)),"",VLOOKUP(W614,'item rev'!A:EV,3,FALSE)),IF(F614="e",IF(ISERROR(VLOOKUP(W614,'item exp'!A:BQ,3,FALSE)),"",VLOOKUP(W614,'item exp'!A:BQ,3,FALSE)))))</f>
        <v>IE004002008000000000000000000000000000</v>
      </c>
      <c r="V614" s="16" t="str">
        <f>IF($F614="gains/losses",IF(ISERROR(VLOOKUP($W614,'item gains&amp;losses'!$A:$EV,35,FALSE)),"",VLOOKUP($W614,'item gains&amp;losses'!$A:$EV,35,FALSE)),IF($F614="I",IF(ISERROR(VLOOKUP($W614,'item rev'!$A:$EV,34,FALSE)),"",VLOOKUP($W614,'item rev'!$A:$EV,34,FALSE)),IF($F614="e",IF(ISERROR(VLOOKUP($W614,'item exp'!$A:$BQ,35,FALSE)),"",VLOOKUP($W614,'item exp'!$A:$BQ,35,FALSE)))))</f>
        <v>19526d59-23eb-46ec-91b3-2dfc5c5abc3d</v>
      </c>
      <c r="W614" s="16" t="str">
        <f>VLOOKUP(E614,'items list'!B:D,3,FALSE)</f>
        <v>Expenditure: Depreciation and Amortisation  - Depreciation: Infrastructure Gas Supply Systems</v>
      </c>
      <c r="X614" s="16" t="str">
        <f>IF(ISERROR(VLOOKUP($Z614,'reg ind'!$A:$AI,3,FALSE)),"",(VLOOKUP($Z614,'reg ind'!$A:$AI,3,FALSE)))</f>
        <v>RX002003001002003003006001000000000000</v>
      </c>
      <c r="Y614" s="16" t="str">
        <f>IF(ISERROR(VLOOKUP($Z614,'reg ind'!$A:$AI,35,FALSE)),"",(VLOOKUP($Z614,'reg ind'!$A:$AI,35,FALSE)))</f>
        <v>f2564b3b-f64a-4df4-9e78-f1a994736e35</v>
      </c>
      <c r="Z614" s="16" t="s">
        <v>4358</v>
      </c>
      <c r="AA614" s="16" t="str">
        <f>IF(ISERROR(VLOOKUP($AC614,costing!$A:$BP,3,FALSE)),"",(VLOOKUP($AC614,costing!$A:$BP,3,FALSE)))</f>
        <v>CO002004000000000000000000000000000000</v>
      </c>
      <c r="AB614" s="16" t="str">
        <f>IF(ISERROR(VLOOKUP($AC614,costing!$A:$BP,35,FALSE)),"",(VLOOKUP($AC614,costing!$A:$BP,35,FALSE)))</f>
        <v>47c7ba65-c270-4a7f-91ba-3842eb629ddf</v>
      </c>
      <c r="AC614" s="16" t="s">
        <v>4368</v>
      </c>
    </row>
    <row r="615" spans="1:29" x14ac:dyDescent="0.2">
      <c r="A615" s="184"/>
      <c r="B615" s="184">
        <v>11</v>
      </c>
      <c r="C615" s="184">
        <v>10</v>
      </c>
      <c r="D615" s="184">
        <f t="shared" si="28"/>
        <v>5015</v>
      </c>
      <c r="E615" s="184">
        <v>1246</v>
      </c>
      <c r="F615" s="184" t="s">
        <v>662</v>
      </c>
      <c r="G615" s="16" t="s">
        <v>12</v>
      </c>
      <c r="H615" s="16" t="s">
        <v>26</v>
      </c>
      <c r="I615" s="16" t="s">
        <v>29</v>
      </c>
      <c r="J615" s="16" t="s">
        <v>36</v>
      </c>
      <c r="K615" s="16"/>
      <c r="L615" s="16"/>
      <c r="M615" s="16"/>
      <c r="N615" s="16" t="str">
        <f>IF(ISERROR(VLOOKUP($P615,#REF!,4,FALSE)),"",(VLOOKUP($P615,#REF!,4,FALSE)))</f>
        <v/>
      </c>
      <c r="O615" s="16" t="str">
        <f>IF(ISERROR(VLOOKUP($P615,#REF!,34,FALSE)),"",(VLOOKUP($P615,#REF!,34,FALSE)))</f>
        <v/>
      </c>
      <c r="P615" s="16" t="s">
        <v>909</v>
      </c>
      <c r="Q615" s="16" t="e">
        <f>VLOOKUP(C615,'functional class'!B:E,3,FALSE)</f>
        <v>#N/A</v>
      </c>
      <c r="R615" s="16" t="str">
        <f>IF(ISERROR(VLOOKUP($T615,'Funding 5.4'!$A:$BP,3,FALSE)),"",(VLOOKUP($T615,'Funding 5.4'!$A:$BP,3,FALSE)))</f>
        <v>FD006000000000000000000000000000000000</v>
      </c>
      <c r="S615" s="16" t="str">
        <f>IF(ISERROR(VLOOKUP($T615,'Funding 5.4'!$A:$BP,35,FALSE)),"",(VLOOKUP($T615,'Funding 5.4'!$A:$BP,35,FALSE)))</f>
        <v>ac97d0b1-d32f-4077-947c-f147177f7bfb</v>
      </c>
      <c r="T615" s="16" t="s">
        <v>1090</v>
      </c>
      <c r="U615" s="16" t="str">
        <f>IF(F615="gains/losses",IF(ISERROR(VLOOKUP(W615,'item gains&amp;losses'!A:EV,3,FALSE)),"",VLOOKUP(W615,'item gains&amp;losses'!A:EV,3,FALSE)),IF(F615="I",IF(ISERROR(VLOOKUP(W615,'item rev'!A:EV,3,FALSE)),"",VLOOKUP(W615,'item rev'!A:EV,3,FALSE)),IF(F615="e",IF(ISERROR(VLOOKUP(W615,'item exp'!A:BQ,3,FALSE)),"",VLOOKUP(W615,'item exp'!A:BQ,3,FALSE)))))</f>
        <v>IE004002009000000000000000000000000000</v>
      </c>
      <c r="V615" s="16" t="str">
        <f>IF($F615="gains/losses",IF(ISERROR(VLOOKUP($W615,'item gains&amp;losses'!$A:$EV,35,FALSE)),"",VLOOKUP($W615,'item gains&amp;losses'!$A:$EV,35,FALSE)),IF($F615="I",IF(ISERROR(VLOOKUP($W615,'item rev'!$A:$EV,34,FALSE)),"",VLOOKUP($W615,'item rev'!$A:$EV,34,FALSE)),IF($F615="e",IF(ISERROR(VLOOKUP($W615,'item exp'!$A:$BQ,35,FALSE)),"",VLOOKUP($W615,'item exp'!$A:$BQ,35,FALSE)))))</f>
        <v>c9f3993e-0496-468a-a62c-9cc35ed9d09c</v>
      </c>
      <c r="W615" s="16" t="str">
        <f>VLOOKUP(E615,'items list'!B:D,3,FALSE)</f>
        <v>Expenditure: Depreciation and Amortisation  - Depreciation: Infrastructure Railways</v>
      </c>
      <c r="X615" s="16" t="str">
        <f>IF(ISERROR(VLOOKUP($Z615,'reg ind'!$A:$AI,3,FALSE)),"",(VLOOKUP($Z615,'reg ind'!$A:$AI,3,FALSE)))</f>
        <v>RX002003001002003003006001000000000000</v>
      </c>
      <c r="Y615" s="16" t="str">
        <f>IF(ISERROR(VLOOKUP($Z615,'reg ind'!$A:$AI,35,FALSE)),"",(VLOOKUP($Z615,'reg ind'!$A:$AI,35,FALSE)))</f>
        <v>f2564b3b-f64a-4df4-9e78-f1a994736e35</v>
      </c>
      <c r="Z615" s="16" t="s">
        <v>4358</v>
      </c>
      <c r="AA615" s="16" t="str">
        <f>IF(ISERROR(VLOOKUP($AC615,costing!$A:$BP,3,FALSE)),"",(VLOOKUP($AC615,costing!$A:$BP,3,FALSE)))</f>
        <v>CO002004000000000000000000000000000000</v>
      </c>
      <c r="AB615" s="16" t="str">
        <f>IF(ISERROR(VLOOKUP($AC615,costing!$A:$BP,35,FALSE)),"",(VLOOKUP($AC615,costing!$A:$BP,35,FALSE)))</f>
        <v>47c7ba65-c270-4a7f-91ba-3842eb629ddf</v>
      </c>
      <c r="AC615" s="16" t="s">
        <v>4368</v>
      </c>
    </row>
    <row r="616" spans="1:29" x14ac:dyDescent="0.2">
      <c r="A616" s="184"/>
      <c r="B616" s="184">
        <v>11</v>
      </c>
      <c r="C616" s="184">
        <v>10</v>
      </c>
      <c r="D616" s="184">
        <f t="shared" si="28"/>
        <v>5015</v>
      </c>
      <c r="E616" s="184">
        <v>1247</v>
      </c>
      <c r="F616" s="184" t="s">
        <v>662</v>
      </c>
      <c r="G616" s="16" t="s">
        <v>12</v>
      </c>
      <c r="H616" s="16" t="s">
        <v>26</v>
      </c>
      <c r="I616" s="16" t="s">
        <v>29</v>
      </c>
      <c r="J616" s="16" t="s">
        <v>36</v>
      </c>
      <c r="K616" s="16"/>
      <c r="L616" s="16"/>
      <c r="M616" s="16"/>
      <c r="N616" s="16" t="str">
        <f>IF(ISERROR(VLOOKUP($P616,#REF!,4,FALSE)),"",(VLOOKUP($P616,#REF!,4,FALSE)))</f>
        <v/>
      </c>
      <c r="O616" s="16" t="str">
        <f>IF(ISERROR(VLOOKUP($P616,#REF!,34,FALSE)),"",(VLOOKUP($P616,#REF!,34,FALSE)))</f>
        <v/>
      </c>
      <c r="P616" s="16" t="s">
        <v>909</v>
      </c>
      <c r="Q616" s="16" t="e">
        <f>VLOOKUP(C616,'functional class'!B:E,3,FALSE)</f>
        <v>#N/A</v>
      </c>
      <c r="R616" s="16" t="str">
        <f>IF(ISERROR(VLOOKUP($T616,'Funding 5.4'!$A:$BP,3,FALSE)),"",(VLOOKUP($T616,'Funding 5.4'!$A:$BP,3,FALSE)))</f>
        <v>FD006000000000000000000000000000000000</v>
      </c>
      <c r="S616" s="16" t="str">
        <f>IF(ISERROR(VLOOKUP($T616,'Funding 5.4'!$A:$BP,35,FALSE)),"",(VLOOKUP($T616,'Funding 5.4'!$A:$BP,35,FALSE)))</f>
        <v>ac97d0b1-d32f-4077-947c-f147177f7bfb</v>
      </c>
      <c r="T616" s="16" t="s">
        <v>1090</v>
      </c>
      <c r="U616" s="16" t="str">
        <f>IF(F616="gains/losses",IF(ISERROR(VLOOKUP(W616,'item gains&amp;losses'!A:EV,3,FALSE)),"",VLOOKUP(W616,'item gains&amp;losses'!A:EV,3,FALSE)),IF(F616="I",IF(ISERROR(VLOOKUP(W616,'item rev'!A:EV,3,FALSE)),"",VLOOKUP(W616,'item rev'!A:EV,3,FALSE)),IF(F616="e",IF(ISERROR(VLOOKUP(W616,'item exp'!A:BQ,3,FALSE)),"",VLOOKUP(W616,'item exp'!A:BQ,3,FALSE)))))</f>
        <v>IE004002010000000000000000000000000000</v>
      </c>
      <c r="V616" s="16" t="str">
        <f>IF($F616="gains/losses",IF(ISERROR(VLOOKUP($W616,'item gains&amp;losses'!$A:$EV,35,FALSE)),"",VLOOKUP($W616,'item gains&amp;losses'!$A:$EV,35,FALSE)),IF($F616="I",IF(ISERROR(VLOOKUP($W616,'item rev'!$A:$EV,34,FALSE)),"",VLOOKUP($W616,'item rev'!$A:$EV,34,FALSE)),IF($F616="e",IF(ISERROR(VLOOKUP($W616,'item exp'!$A:$BQ,35,FALSE)),"",VLOOKUP($W616,'item exp'!$A:$BQ,35,FALSE)))))</f>
        <v>eaeb0e12-1f0b-46b8-957c-b76b3055a984</v>
      </c>
      <c r="W616" s="16" t="str">
        <f>VLOOKUP(E616,'items list'!B:D,3,FALSE)</f>
        <v>Expenditure: Depreciation and Amortisation  - Depreciation: Infrastructure Waste Management</v>
      </c>
      <c r="X616" s="16" t="str">
        <f>IF(ISERROR(VLOOKUP($Z616,'reg ind'!$A:$AI,3,FALSE)),"",(VLOOKUP($Z616,'reg ind'!$A:$AI,3,FALSE)))</f>
        <v>RX002003001002003003006001000000000000</v>
      </c>
      <c r="Y616" s="16" t="str">
        <f>IF(ISERROR(VLOOKUP($Z616,'reg ind'!$A:$AI,35,FALSE)),"",(VLOOKUP($Z616,'reg ind'!$A:$AI,35,FALSE)))</f>
        <v>f2564b3b-f64a-4df4-9e78-f1a994736e35</v>
      </c>
      <c r="Z616" s="16" t="s">
        <v>4358</v>
      </c>
      <c r="AA616" s="16" t="str">
        <f>IF(ISERROR(VLOOKUP($AC616,costing!$A:$BP,3,FALSE)),"",(VLOOKUP($AC616,costing!$A:$BP,3,FALSE)))</f>
        <v>CO002004000000000000000000000000000000</v>
      </c>
      <c r="AB616" s="16" t="str">
        <f>IF(ISERROR(VLOOKUP($AC616,costing!$A:$BP,35,FALSE)),"",(VLOOKUP($AC616,costing!$A:$BP,35,FALSE)))</f>
        <v>47c7ba65-c270-4a7f-91ba-3842eb629ddf</v>
      </c>
      <c r="AC616" s="16" t="s">
        <v>4368</v>
      </c>
    </row>
    <row r="617" spans="1:29" x14ac:dyDescent="0.2">
      <c r="A617" s="184"/>
      <c r="B617" s="184">
        <v>11</v>
      </c>
      <c r="C617" s="184">
        <v>10</v>
      </c>
      <c r="D617" s="184">
        <f t="shared" si="28"/>
        <v>5015</v>
      </c>
      <c r="E617" s="184">
        <v>1248</v>
      </c>
      <c r="F617" s="184" t="s">
        <v>662</v>
      </c>
      <c r="G617" s="16" t="s">
        <v>12</v>
      </c>
      <c r="H617" s="16" t="s">
        <v>26</v>
      </c>
      <c r="I617" s="16" t="s">
        <v>29</v>
      </c>
      <c r="J617" s="16" t="s">
        <v>36</v>
      </c>
      <c r="K617" s="16"/>
      <c r="L617" s="16"/>
      <c r="M617" s="16"/>
      <c r="N617" s="16" t="str">
        <f>IF(ISERROR(VLOOKUP($P617,#REF!,4,FALSE)),"",(VLOOKUP($P617,#REF!,4,FALSE)))</f>
        <v/>
      </c>
      <c r="O617" s="16" t="str">
        <f>IF(ISERROR(VLOOKUP($P617,#REF!,34,FALSE)),"",(VLOOKUP($P617,#REF!,34,FALSE)))</f>
        <v/>
      </c>
      <c r="P617" s="16" t="s">
        <v>909</v>
      </c>
      <c r="Q617" s="16" t="e">
        <f>VLOOKUP(C617,'functional class'!B:E,3,FALSE)</f>
        <v>#N/A</v>
      </c>
      <c r="R617" s="16" t="str">
        <f>IF(ISERROR(VLOOKUP($T617,'Funding 5.4'!$A:$BP,3,FALSE)),"",(VLOOKUP($T617,'Funding 5.4'!$A:$BP,3,FALSE)))</f>
        <v>FD006000000000000000000000000000000000</v>
      </c>
      <c r="S617" s="16" t="str">
        <f>IF(ISERROR(VLOOKUP($T617,'Funding 5.4'!$A:$BP,35,FALSE)),"",(VLOOKUP($T617,'Funding 5.4'!$A:$BP,35,FALSE)))</f>
        <v>ac97d0b1-d32f-4077-947c-f147177f7bfb</v>
      </c>
      <c r="T617" s="16" t="s">
        <v>1090</v>
      </c>
      <c r="U617" s="16" t="str">
        <f>IF(F617="gains/losses",IF(ISERROR(VLOOKUP(W617,'item gains&amp;losses'!A:EV,3,FALSE)),"",VLOOKUP(W617,'item gains&amp;losses'!A:EV,3,FALSE)),IF(F617="I",IF(ISERROR(VLOOKUP(W617,'item rev'!A:EV,3,FALSE)),"",VLOOKUP(W617,'item rev'!A:EV,3,FALSE)),IF(F617="e",IF(ISERROR(VLOOKUP(W617,'item exp'!A:BQ,3,FALSE)),"",VLOOKUP(W617,'item exp'!A:BQ,3,FALSE)))))</f>
        <v>IE004002011000000000000000000000000000</v>
      </c>
      <c r="V617" s="16" t="str">
        <f>IF($F617="gains/losses",IF(ISERROR(VLOOKUP($W617,'item gains&amp;losses'!$A:$EV,35,FALSE)),"",VLOOKUP($W617,'item gains&amp;losses'!$A:$EV,35,FALSE)),IF($F617="I",IF(ISERROR(VLOOKUP($W617,'item rev'!$A:$EV,34,FALSE)),"",VLOOKUP($W617,'item rev'!$A:$EV,34,FALSE)),IF($F617="e",IF(ISERROR(VLOOKUP($W617,'item exp'!$A:$BQ,35,FALSE)),"",VLOOKUP($W617,'item exp'!$A:$BQ,35,FALSE)))))</f>
        <v>ab96ff88-ef34-4c56-8c89-1626bb4f4c1b</v>
      </c>
      <c r="W617" s="16" t="str">
        <f>VLOOKUP(E617,'items list'!B:D,3,FALSE)</f>
        <v>Expenditure: Depreciation and Amortisation  - Depreciation: Infrastructure Transportation</v>
      </c>
      <c r="X617" s="16" t="str">
        <f>IF(ISERROR(VLOOKUP($Z617,'reg ind'!$A:$AI,3,FALSE)),"",(VLOOKUP($Z617,'reg ind'!$A:$AI,3,FALSE)))</f>
        <v>RX002003001002003003006001000000000000</v>
      </c>
      <c r="Y617" s="16" t="str">
        <f>IF(ISERROR(VLOOKUP($Z617,'reg ind'!$A:$AI,35,FALSE)),"",(VLOOKUP($Z617,'reg ind'!$A:$AI,35,FALSE)))</f>
        <v>f2564b3b-f64a-4df4-9e78-f1a994736e35</v>
      </c>
      <c r="Z617" s="16" t="s">
        <v>4358</v>
      </c>
      <c r="AA617" s="16" t="str">
        <f>IF(ISERROR(VLOOKUP($AC617,costing!$A:$BP,3,FALSE)),"",(VLOOKUP($AC617,costing!$A:$BP,3,FALSE)))</f>
        <v>CO002004000000000000000000000000000000</v>
      </c>
      <c r="AB617" s="16" t="str">
        <f>IF(ISERROR(VLOOKUP($AC617,costing!$A:$BP,35,FALSE)),"",(VLOOKUP($AC617,costing!$A:$BP,35,FALSE)))</f>
        <v>47c7ba65-c270-4a7f-91ba-3842eb629ddf</v>
      </c>
      <c r="AC617" s="16" t="s">
        <v>4368</v>
      </c>
    </row>
    <row r="618" spans="1:29" x14ac:dyDescent="0.2">
      <c r="A618" s="184"/>
      <c r="B618" s="184">
        <v>11</v>
      </c>
      <c r="C618" s="184">
        <v>10</v>
      </c>
      <c r="D618" s="184">
        <f t="shared" si="28"/>
        <v>5016</v>
      </c>
      <c r="E618" s="184">
        <v>1249</v>
      </c>
      <c r="F618" s="184" t="s">
        <v>662</v>
      </c>
      <c r="G618" s="16" t="s">
        <v>12</v>
      </c>
      <c r="H618" s="16" t="s">
        <v>26</v>
      </c>
      <c r="I618" s="16" t="s">
        <v>29</v>
      </c>
      <c r="J618" s="16" t="s">
        <v>36</v>
      </c>
      <c r="K618" s="16"/>
      <c r="L618" s="16"/>
      <c r="M618" s="16"/>
      <c r="N618" s="16" t="str">
        <f>IF(ISERROR(VLOOKUP($P618,#REF!,4,FALSE)),"",(VLOOKUP($P618,#REF!,4,FALSE)))</f>
        <v/>
      </c>
      <c r="O618" s="16" t="str">
        <f>IF(ISERROR(VLOOKUP($P618,#REF!,34,FALSE)),"",(VLOOKUP($P618,#REF!,34,FALSE)))</f>
        <v/>
      </c>
      <c r="P618" s="16" t="s">
        <v>909</v>
      </c>
      <c r="Q618" s="16" t="e">
        <f>VLOOKUP(C618,'functional class'!B:E,3,FALSE)</f>
        <v>#N/A</v>
      </c>
      <c r="R618" s="16" t="str">
        <f>IF(ISERROR(VLOOKUP($T618,'Funding 5.4'!$A:$BP,3,FALSE)),"",(VLOOKUP($T618,'Funding 5.4'!$A:$BP,3,FALSE)))</f>
        <v>FD006000000000000000000000000000000000</v>
      </c>
      <c r="S618" s="16" t="str">
        <f>IF(ISERROR(VLOOKUP($T618,'Funding 5.4'!$A:$BP,35,FALSE)),"",(VLOOKUP($T618,'Funding 5.4'!$A:$BP,35,FALSE)))</f>
        <v>ac97d0b1-d32f-4077-947c-f147177f7bfb</v>
      </c>
      <c r="T618" s="16" t="s">
        <v>1090</v>
      </c>
      <c r="U618" s="16" t="str">
        <f>IF(F618="gains/losses",IF(ISERROR(VLOOKUP(W618,'item gains&amp;losses'!A:EV,3,FALSE)),"",VLOOKUP(W618,'item gains&amp;losses'!A:EV,3,FALSE)),IF(F618="I",IF(ISERROR(VLOOKUP(W618,'item rev'!A:EV,3,FALSE)),"",VLOOKUP(W618,'item rev'!A:EV,3,FALSE)),IF(F618="e",IF(ISERROR(VLOOKUP(W618,'item exp'!A:BQ,3,FALSE)),"",VLOOKUP(W618,'item exp'!A:BQ,3,FALSE)))))</f>
        <v>IE004002012000000000000000000000000000</v>
      </c>
      <c r="V618" s="16" t="str">
        <f>IF($F618="gains/losses",IF(ISERROR(VLOOKUP($W618,'item gains&amp;losses'!$A:$EV,35,FALSE)),"",VLOOKUP($W618,'item gains&amp;losses'!$A:$EV,35,FALSE)),IF($F618="I",IF(ISERROR(VLOOKUP($W618,'item rev'!$A:$EV,34,FALSE)),"",VLOOKUP($W618,'item rev'!$A:$EV,34,FALSE)),IF($F618="e",IF(ISERROR(VLOOKUP($W618,'item exp'!$A:$BQ,35,FALSE)),"",VLOOKUP($W618,'item exp'!$A:$BQ,35,FALSE)))))</f>
        <v>b9727261-a1ec-4b82-b642-8d9de5f47458</v>
      </c>
      <c r="W618" s="16" t="str">
        <f>VLOOKUP(E618,'items list'!B:D,3,FALSE)</f>
        <v>Expenditure: Depreciation and Amortisation  - Depreciation: Infrastructure Water</v>
      </c>
      <c r="X618" s="16" t="str">
        <f>IF(ISERROR(VLOOKUP($Z618,'reg ind'!$A:$AI,3,FALSE)),"",(VLOOKUP($Z618,'reg ind'!$A:$AI,3,FALSE)))</f>
        <v>RX002003001002003003006001000000000000</v>
      </c>
      <c r="Y618" s="16" t="str">
        <f>IF(ISERROR(VLOOKUP($Z618,'reg ind'!$A:$AI,35,FALSE)),"",(VLOOKUP($Z618,'reg ind'!$A:$AI,35,FALSE)))</f>
        <v>f2564b3b-f64a-4df4-9e78-f1a994736e35</v>
      </c>
      <c r="Z618" s="16" t="s">
        <v>4358</v>
      </c>
      <c r="AA618" s="16" t="str">
        <f>IF(ISERROR(VLOOKUP($AC618,costing!$A:$BP,3,FALSE)),"",(VLOOKUP($AC618,costing!$A:$BP,3,FALSE)))</f>
        <v>CO002004000000000000000000000000000000</v>
      </c>
      <c r="AB618" s="16" t="str">
        <f>IF(ISERROR(VLOOKUP($AC618,costing!$A:$BP,35,FALSE)),"",(VLOOKUP($AC618,costing!$A:$BP,35,FALSE)))</f>
        <v>47c7ba65-c270-4a7f-91ba-3842eb629ddf</v>
      </c>
      <c r="AC618" s="16" t="s">
        <v>4368</v>
      </c>
    </row>
    <row r="619" spans="1:29" x14ac:dyDescent="0.2">
      <c r="A619" s="184"/>
      <c r="B619" s="184">
        <v>11</v>
      </c>
      <c r="C619" s="184">
        <v>10</v>
      </c>
      <c r="D619" s="184">
        <f t="shared" si="28"/>
        <v>5016</v>
      </c>
      <c r="E619" s="184">
        <v>1250</v>
      </c>
      <c r="F619" s="184" t="s">
        <v>662</v>
      </c>
      <c r="G619" s="16" t="s">
        <v>12</v>
      </c>
      <c r="H619" s="16" t="s">
        <v>26</v>
      </c>
      <c r="I619" s="16" t="s">
        <v>29</v>
      </c>
      <c r="J619" s="16" t="s">
        <v>36</v>
      </c>
      <c r="K619" s="16"/>
      <c r="L619" s="16"/>
      <c r="M619" s="16"/>
      <c r="N619" s="16" t="str">
        <f>IF(ISERROR(VLOOKUP($P619,#REF!,4,FALSE)),"",(VLOOKUP($P619,#REF!,4,FALSE)))</f>
        <v/>
      </c>
      <c r="O619" s="16" t="str">
        <f>IF(ISERROR(VLOOKUP($P619,#REF!,34,FALSE)),"",(VLOOKUP($P619,#REF!,34,FALSE)))</f>
        <v/>
      </c>
      <c r="P619" s="16" t="s">
        <v>909</v>
      </c>
      <c r="Q619" s="16" t="e">
        <f>VLOOKUP(C619,'functional class'!B:E,3,FALSE)</f>
        <v>#N/A</v>
      </c>
      <c r="R619" s="16" t="str">
        <f>IF(ISERROR(VLOOKUP($T619,'Funding 5.4'!$A:$BP,3,FALSE)),"",(VLOOKUP($T619,'Funding 5.4'!$A:$BP,3,FALSE)))</f>
        <v>FD006000000000000000000000000000000000</v>
      </c>
      <c r="S619" s="16" t="str">
        <f>IF(ISERROR(VLOOKUP($T619,'Funding 5.4'!$A:$BP,35,FALSE)),"",(VLOOKUP($T619,'Funding 5.4'!$A:$BP,35,FALSE)))</f>
        <v>ac97d0b1-d32f-4077-947c-f147177f7bfb</v>
      </c>
      <c r="T619" s="16" t="s">
        <v>1090</v>
      </c>
      <c r="U619" s="16" t="str">
        <f>IF(F619="gains/losses",IF(ISERROR(VLOOKUP(W619,'item gains&amp;losses'!A:EV,3,FALSE)),"",VLOOKUP(W619,'item gains&amp;losses'!A:EV,3,FALSE)),IF(F619="I",IF(ISERROR(VLOOKUP(W619,'item rev'!A:EV,3,FALSE)),"",VLOOKUP(W619,'item rev'!A:EV,3,FALSE)),IF(F619="e",IF(ISERROR(VLOOKUP(W619,'item exp'!A:BQ,3,FALSE)),"",VLOOKUP(W619,'item exp'!A:BQ,3,FALSE)))))</f>
        <v>IE004002013000000000000000000000000000</v>
      </c>
      <c r="V619" s="16" t="str">
        <f>IF($F619="gains/losses",IF(ISERROR(VLOOKUP($W619,'item gains&amp;losses'!$A:$EV,35,FALSE)),"",VLOOKUP($W619,'item gains&amp;losses'!$A:$EV,35,FALSE)),IF($F619="I",IF(ISERROR(VLOOKUP($W619,'item rev'!$A:$EV,34,FALSE)),"",VLOOKUP($W619,'item rev'!$A:$EV,34,FALSE)),IF($F619="e",IF(ISERROR(VLOOKUP($W619,'item exp'!$A:$BQ,35,FALSE)),"",VLOOKUP($W619,'item exp'!$A:$BQ,35,FALSE)))))</f>
        <v>b4cfc96d-30c7-4f4a-a75b-c798e5cf1818</v>
      </c>
      <c r="W619" s="16" t="str">
        <f>VLOOKUP(E619,'items list'!B:D,3,FALSE)</f>
        <v xml:space="preserve">Expenditure: Depreciation and Amortisation  - Depreciation: Infrastructure Waste Water Management </v>
      </c>
      <c r="X619" s="16" t="str">
        <f>IF(ISERROR(VLOOKUP($Z619,'reg ind'!$A:$AI,3,FALSE)),"",(VLOOKUP($Z619,'reg ind'!$A:$AI,3,FALSE)))</f>
        <v>RX002003001002003003006001000000000000</v>
      </c>
      <c r="Y619" s="16" t="str">
        <f>IF(ISERROR(VLOOKUP($Z619,'reg ind'!$A:$AI,35,FALSE)),"",(VLOOKUP($Z619,'reg ind'!$A:$AI,35,FALSE)))</f>
        <v>f2564b3b-f64a-4df4-9e78-f1a994736e35</v>
      </c>
      <c r="Z619" s="16" t="s">
        <v>4358</v>
      </c>
      <c r="AA619" s="16" t="str">
        <f>IF(ISERROR(VLOOKUP($AC619,costing!$A:$BP,3,FALSE)),"",(VLOOKUP($AC619,costing!$A:$BP,3,FALSE)))</f>
        <v>CO002004000000000000000000000000000000</v>
      </c>
      <c r="AB619" s="16" t="str">
        <f>IF(ISERROR(VLOOKUP($AC619,costing!$A:$BP,35,FALSE)),"",(VLOOKUP($AC619,costing!$A:$BP,35,FALSE)))</f>
        <v>47c7ba65-c270-4a7f-91ba-3842eb629ddf</v>
      </c>
      <c r="AC619" s="16" t="s">
        <v>4368</v>
      </c>
    </row>
    <row r="620" spans="1:29" x14ac:dyDescent="0.2">
      <c r="A620" s="184"/>
      <c r="B620" s="184">
        <v>11</v>
      </c>
      <c r="C620" s="184">
        <v>10</v>
      </c>
      <c r="D620" s="184">
        <f t="shared" si="28"/>
        <v>5016</v>
      </c>
      <c r="E620" s="184">
        <v>1251</v>
      </c>
      <c r="F620" s="184" t="s">
        <v>662</v>
      </c>
      <c r="G620" s="16" t="s">
        <v>12</v>
      </c>
      <c r="H620" s="16" t="s">
        <v>26</v>
      </c>
      <c r="I620" s="16" t="s">
        <v>29</v>
      </c>
      <c r="J620" s="16" t="s">
        <v>36</v>
      </c>
      <c r="K620" s="16"/>
      <c r="L620" s="16"/>
      <c r="M620" s="16"/>
      <c r="N620" s="16" t="str">
        <f>IF(ISERROR(VLOOKUP($P620,#REF!,4,FALSE)),"",(VLOOKUP($P620,#REF!,4,FALSE)))</f>
        <v/>
      </c>
      <c r="O620" s="16" t="str">
        <f>IF(ISERROR(VLOOKUP($P620,#REF!,34,FALSE)),"",(VLOOKUP($P620,#REF!,34,FALSE)))</f>
        <v/>
      </c>
      <c r="P620" s="16" t="s">
        <v>909</v>
      </c>
      <c r="Q620" s="16" t="e">
        <f>VLOOKUP(C620,'functional class'!B:E,3,FALSE)</f>
        <v>#N/A</v>
      </c>
      <c r="R620" s="16" t="str">
        <f>IF(ISERROR(VLOOKUP($T620,'Funding 5.4'!$A:$BP,3,FALSE)),"",(VLOOKUP($T620,'Funding 5.4'!$A:$BP,3,FALSE)))</f>
        <v>FD006000000000000000000000000000000000</v>
      </c>
      <c r="S620" s="16" t="str">
        <f>IF(ISERROR(VLOOKUP($T620,'Funding 5.4'!$A:$BP,35,FALSE)),"",(VLOOKUP($T620,'Funding 5.4'!$A:$BP,35,FALSE)))</f>
        <v>ac97d0b1-d32f-4077-947c-f147177f7bfb</v>
      </c>
      <c r="T620" s="16" t="s">
        <v>1090</v>
      </c>
      <c r="U620" s="16" t="str">
        <f>IF(F620="gains/losses",IF(ISERROR(VLOOKUP(W620,'item gains&amp;losses'!A:EV,3,FALSE)),"",VLOOKUP(W620,'item gains&amp;losses'!A:EV,3,FALSE)),IF(F620="I",IF(ISERROR(VLOOKUP(W620,'item rev'!A:EV,3,FALSE)),"",VLOOKUP(W620,'item rev'!A:EV,3,FALSE)),IF(F620="e",IF(ISERROR(VLOOKUP(W620,'item exp'!A:BQ,3,FALSE)),"",VLOOKUP(W620,'item exp'!A:BQ,3,FALSE)))))</f>
        <v>IE004002014000000000000000000000000000</v>
      </c>
      <c r="V620" s="16" t="str">
        <f>IF($F620="gains/losses",IF(ISERROR(VLOOKUP($W620,'item gains&amp;losses'!$A:$EV,35,FALSE)),"",VLOOKUP($W620,'item gains&amp;losses'!$A:$EV,35,FALSE)),IF($F620="I",IF(ISERROR(VLOOKUP($W620,'item rev'!$A:$EV,34,FALSE)),"",VLOOKUP($W620,'item rev'!$A:$EV,34,FALSE)),IF($F620="e",IF(ISERROR(VLOOKUP($W620,'item exp'!$A:$BQ,35,FALSE)),"",VLOOKUP($W620,'item exp'!$A:$BQ,35,FALSE)))))</f>
        <v>ab10ee77-bf72-4681-8990-475ed9952304</v>
      </c>
      <c r="W620" s="16" t="str">
        <f>VLOOKUP(E620,'items list'!B:D,3,FALSE)</f>
        <v>Expenditure: Depreciation and Amortisation  - Depreciation: Investment Property</v>
      </c>
      <c r="X620" s="16" t="str">
        <f>IF(ISERROR(VLOOKUP($Z620,'reg ind'!$A:$AI,3,FALSE)),"",(VLOOKUP($Z620,'reg ind'!$A:$AI,3,FALSE)))</f>
        <v>RX002003001002003003006001000000000000</v>
      </c>
      <c r="Y620" s="16" t="str">
        <f>IF(ISERROR(VLOOKUP($Z620,'reg ind'!$A:$AI,35,FALSE)),"",(VLOOKUP($Z620,'reg ind'!$A:$AI,35,FALSE)))</f>
        <v>f2564b3b-f64a-4df4-9e78-f1a994736e35</v>
      </c>
      <c r="Z620" s="16" t="s">
        <v>4358</v>
      </c>
      <c r="AA620" s="16" t="str">
        <f>IF(ISERROR(VLOOKUP($AC620,costing!$A:$BP,3,FALSE)),"",(VLOOKUP($AC620,costing!$A:$BP,3,FALSE)))</f>
        <v>CO002004000000000000000000000000000000</v>
      </c>
      <c r="AB620" s="16" t="str">
        <f>IF(ISERROR(VLOOKUP($AC620,costing!$A:$BP,35,FALSE)),"",(VLOOKUP($AC620,costing!$A:$BP,35,FALSE)))</f>
        <v>47c7ba65-c270-4a7f-91ba-3842eb629ddf</v>
      </c>
      <c r="AC620" s="16" t="s">
        <v>4368</v>
      </c>
    </row>
    <row r="621" spans="1:29" x14ac:dyDescent="0.2">
      <c r="A621" s="184"/>
      <c r="B621" s="184">
        <v>11</v>
      </c>
      <c r="C621" s="184">
        <v>10</v>
      </c>
      <c r="D621" s="184">
        <f t="shared" si="28"/>
        <v>5016</v>
      </c>
      <c r="E621" s="184">
        <v>1252</v>
      </c>
      <c r="F621" s="184" t="s">
        <v>662</v>
      </c>
      <c r="G621" s="16" t="s">
        <v>12</v>
      </c>
      <c r="H621" s="16" t="s">
        <v>26</v>
      </c>
      <c r="I621" s="16" t="s">
        <v>29</v>
      </c>
      <c r="J621" s="16" t="s">
        <v>36</v>
      </c>
      <c r="K621" s="16"/>
      <c r="L621" s="16"/>
      <c r="M621" s="16"/>
      <c r="N621" s="16" t="str">
        <f>IF(ISERROR(VLOOKUP($P621,#REF!,4,FALSE)),"",(VLOOKUP($P621,#REF!,4,FALSE)))</f>
        <v/>
      </c>
      <c r="O621" s="16" t="str">
        <f>IF(ISERROR(VLOOKUP($P621,#REF!,34,FALSE)),"",(VLOOKUP($P621,#REF!,34,FALSE)))</f>
        <v/>
      </c>
      <c r="P621" s="16" t="s">
        <v>909</v>
      </c>
      <c r="Q621" s="16" t="e">
        <f>VLOOKUP(C621,'functional class'!B:E,3,FALSE)</f>
        <v>#N/A</v>
      </c>
      <c r="R621" s="16" t="str">
        <f>IF(ISERROR(VLOOKUP($T621,'Funding 5.4'!$A:$BP,3,FALSE)),"",(VLOOKUP($T621,'Funding 5.4'!$A:$BP,3,FALSE)))</f>
        <v>FD006000000000000000000000000000000000</v>
      </c>
      <c r="S621" s="16" t="str">
        <f>IF(ISERROR(VLOOKUP($T621,'Funding 5.4'!$A:$BP,35,FALSE)),"",(VLOOKUP($T621,'Funding 5.4'!$A:$BP,35,FALSE)))</f>
        <v>ac97d0b1-d32f-4077-947c-f147177f7bfb</v>
      </c>
      <c r="T621" s="16" t="s">
        <v>1090</v>
      </c>
      <c r="U621" s="16" t="str">
        <f>IF(F621="gains/losses",IF(ISERROR(VLOOKUP(W621,'item gains&amp;losses'!A:EV,3,FALSE)),"",VLOOKUP(W621,'item gains&amp;losses'!A:EV,3,FALSE)),IF(F621="I",IF(ISERROR(VLOOKUP(W621,'item rev'!A:EV,3,FALSE)),"",VLOOKUP(W621,'item rev'!A:EV,3,FALSE)),IF(F621="e",IF(ISERROR(VLOOKUP(W621,'item exp'!A:BQ,3,FALSE)),"",VLOOKUP(W621,'item exp'!A:BQ,3,FALSE)))))</f>
        <v>IE004002015000000000000000000000000000</v>
      </c>
      <c r="V621" s="16" t="str">
        <f>IF($F621="gains/losses",IF(ISERROR(VLOOKUP($W621,'item gains&amp;losses'!$A:$EV,35,FALSE)),"",VLOOKUP($W621,'item gains&amp;losses'!$A:$EV,35,FALSE)),IF($F621="I",IF(ISERROR(VLOOKUP($W621,'item rev'!$A:$EV,34,FALSE)),"",VLOOKUP($W621,'item rev'!$A:$EV,34,FALSE)),IF($F621="e",IF(ISERROR(VLOOKUP($W621,'item exp'!$A:$BQ,35,FALSE)),"",VLOOKUP($W621,'item exp'!$A:$BQ,35,FALSE)))))</f>
        <v>7dfe7624-683f-4519-91bc-c1094419255b</v>
      </c>
      <c r="W621" s="16" t="str">
        <f>VLOOKUP(E621,'items list'!B:D,3,FALSE)</f>
        <v>Expenditure: Depreciation and Amortisation  - Depreciation: Landfill Sites</v>
      </c>
      <c r="X621" s="16" t="str">
        <f>IF(ISERROR(VLOOKUP($Z621,'reg ind'!$A:$AI,3,FALSE)),"",(VLOOKUP($Z621,'reg ind'!$A:$AI,3,FALSE)))</f>
        <v>RX002003001002003003006001000000000000</v>
      </c>
      <c r="Y621" s="16" t="str">
        <f>IF(ISERROR(VLOOKUP($Z621,'reg ind'!$A:$AI,35,FALSE)),"",(VLOOKUP($Z621,'reg ind'!$A:$AI,35,FALSE)))</f>
        <v>f2564b3b-f64a-4df4-9e78-f1a994736e35</v>
      </c>
      <c r="Z621" s="16" t="s">
        <v>4358</v>
      </c>
      <c r="AA621" s="16" t="str">
        <f>IF(ISERROR(VLOOKUP($AC621,costing!$A:$BP,3,FALSE)),"",(VLOOKUP($AC621,costing!$A:$BP,3,FALSE)))</f>
        <v>CO002004000000000000000000000000000000</v>
      </c>
      <c r="AB621" s="16" t="str">
        <f>IF(ISERROR(VLOOKUP($AC621,costing!$A:$BP,35,FALSE)),"",(VLOOKUP($AC621,costing!$A:$BP,35,FALSE)))</f>
        <v>47c7ba65-c270-4a7f-91ba-3842eb629ddf</v>
      </c>
      <c r="AC621" s="16" t="s">
        <v>4368</v>
      </c>
    </row>
    <row r="622" spans="1:29" x14ac:dyDescent="0.2">
      <c r="A622" s="184"/>
      <c r="B622" s="184">
        <v>11</v>
      </c>
      <c r="C622" s="184">
        <v>10</v>
      </c>
      <c r="D622" s="184">
        <f t="shared" si="28"/>
        <v>5016</v>
      </c>
      <c r="E622" s="184">
        <v>1253</v>
      </c>
      <c r="F622" s="184" t="s">
        <v>662</v>
      </c>
      <c r="G622" s="16" t="s">
        <v>12</v>
      </c>
      <c r="H622" s="16" t="s">
        <v>26</v>
      </c>
      <c r="I622" s="16" t="s">
        <v>29</v>
      </c>
      <c r="J622" s="16" t="s">
        <v>36</v>
      </c>
      <c r="K622" s="16"/>
      <c r="L622" s="16"/>
      <c r="M622" s="16"/>
      <c r="N622" s="16" t="str">
        <f>IF(ISERROR(VLOOKUP($P622,#REF!,4,FALSE)),"",(VLOOKUP($P622,#REF!,4,FALSE)))</f>
        <v/>
      </c>
      <c r="O622" s="16" t="str">
        <f>IF(ISERROR(VLOOKUP($P622,#REF!,34,FALSE)),"",(VLOOKUP($P622,#REF!,34,FALSE)))</f>
        <v/>
      </c>
      <c r="P622" s="16" t="s">
        <v>909</v>
      </c>
      <c r="Q622" s="16" t="e">
        <f>VLOOKUP(C622,'functional class'!B:E,3,FALSE)</f>
        <v>#N/A</v>
      </c>
      <c r="R622" s="16" t="str">
        <f>IF(ISERROR(VLOOKUP($T622,'Funding 5.4'!$A:$BP,3,FALSE)),"",(VLOOKUP($T622,'Funding 5.4'!$A:$BP,3,FALSE)))</f>
        <v>FD006000000000000000000000000000000000</v>
      </c>
      <c r="S622" s="16" t="str">
        <f>IF(ISERROR(VLOOKUP($T622,'Funding 5.4'!$A:$BP,35,FALSE)),"",(VLOOKUP($T622,'Funding 5.4'!$A:$BP,35,FALSE)))</f>
        <v>ac97d0b1-d32f-4077-947c-f147177f7bfb</v>
      </c>
      <c r="T622" s="16" t="s">
        <v>1090</v>
      </c>
      <c r="U622" s="16" t="str">
        <f>IF(F622="gains/losses",IF(ISERROR(VLOOKUP(W622,'item gains&amp;losses'!A:EV,3,FALSE)),"",VLOOKUP(W622,'item gains&amp;losses'!A:EV,3,FALSE)),IF(F622="I",IF(ISERROR(VLOOKUP(W622,'item rev'!A:EV,3,FALSE)),"",VLOOKUP(W622,'item rev'!A:EV,3,FALSE)),IF(F622="e",IF(ISERROR(VLOOKUP(W622,'item exp'!A:BQ,3,FALSE)),"",VLOOKUP(W622,'item exp'!A:BQ,3,FALSE)))))</f>
        <v>IE004002016000000000000000000000000000</v>
      </c>
      <c r="V622" s="16" t="str">
        <f>IF($F622="gains/losses",IF(ISERROR(VLOOKUP($W622,'item gains&amp;losses'!$A:$EV,35,FALSE)),"",VLOOKUP($W622,'item gains&amp;losses'!$A:$EV,35,FALSE)),IF($F622="I",IF(ISERROR(VLOOKUP($W622,'item rev'!$A:$EV,34,FALSE)),"",VLOOKUP($W622,'item rev'!$A:$EV,34,FALSE)),IF($F622="e",IF(ISERROR(VLOOKUP($W622,'item exp'!$A:$BQ,35,FALSE)),"",VLOOKUP($W622,'item exp'!$A:$BQ,35,FALSE)))))</f>
        <v>99290159-5e73-48a5-91b1-fb0dd4ef9ed4</v>
      </c>
      <c r="W622" s="16" t="str">
        <f>VLOOKUP(E622,'items list'!B:D,3,FALSE)</f>
        <v>Expenditure: Depreciation and Amortisation  - Depreciation: Machinery and Equipment</v>
      </c>
      <c r="X622" s="16" t="str">
        <f>IF(ISERROR(VLOOKUP($Z622,'reg ind'!$A:$AI,3,FALSE)),"",(VLOOKUP($Z622,'reg ind'!$A:$AI,3,FALSE)))</f>
        <v>RX002003001002003003006001000000000000</v>
      </c>
      <c r="Y622" s="16" t="str">
        <f>IF(ISERROR(VLOOKUP($Z622,'reg ind'!$A:$AI,35,FALSE)),"",(VLOOKUP($Z622,'reg ind'!$A:$AI,35,FALSE)))</f>
        <v>f2564b3b-f64a-4df4-9e78-f1a994736e35</v>
      </c>
      <c r="Z622" s="16" t="s">
        <v>4358</v>
      </c>
      <c r="AA622" s="16" t="str">
        <f>IF(ISERROR(VLOOKUP($AC622,costing!$A:$BP,3,FALSE)),"",(VLOOKUP($AC622,costing!$A:$BP,3,FALSE)))</f>
        <v>CO002004000000000000000000000000000000</v>
      </c>
      <c r="AB622" s="16" t="str">
        <f>IF(ISERROR(VLOOKUP($AC622,costing!$A:$BP,35,FALSE)),"",(VLOOKUP($AC622,costing!$A:$BP,35,FALSE)))</f>
        <v>47c7ba65-c270-4a7f-91ba-3842eb629ddf</v>
      </c>
      <c r="AC622" s="16" t="s">
        <v>4368</v>
      </c>
    </row>
    <row r="623" spans="1:29" x14ac:dyDescent="0.2">
      <c r="A623" s="184"/>
      <c r="B623" s="184">
        <v>11</v>
      </c>
      <c r="C623" s="184">
        <v>10</v>
      </c>
      <c r="D623" s="184">
        <f t="shared" si="28"/>
        <v>5016</v>
      </c>
      <c r="E623" s="184">
        <v>1254</v>
      </c>
      <c r="F623" s="184" t="s">
        <v>662</v>
      </c>
      <c r="G623" s="16" t="s">
        <v>12</v>
      </c>
      <c r="H623" s="16" t="s">
        <v>26</v>
      </c>
      <c r="I623" s="16" t="s">
        <v>29</v>
      </c>
      <c r="J623" s="16" t="s">
        <v>36</v>
      </c>
      <c r="K623" s="16"/>
      <c r="L623" s="16"/>
      <c r="M623" s="16"/>
      <c r="N623" s="16" t="str">
        <f>IF(ISERROR(VLOOKUP($P623,#REF!,4,FALSE)),"",(VLOOKUP($P623,#REF!,4,FALSE)))</f>
        <v/>
      </c>
      <c r="O623" s="16" t="str">
        <f>IF(ISERROR(VLOOKUP($P623,#REF!,34,FALSE)),"",(VLOOKUP($P623,#REF!,34,FALSE)))</f>
        <v/>
      </c>
      <c r="P623" s="16" t="s">
        <v>909</v>
      </c>
      <c r="Q623" s="16" t="e">
        <f>VLOOKUP(C623,'functional class'!B:E,3,FALSE)</f>
        <v>#N/A</v>
      </c>
      <c r="R623" s="16" t="str">
        <f>IF(ISERROR(VLOOKUP($T623,'Funding 5.4'!$A:$BP,3,FALSE)),"",(VLOOKUP($T623,'Funding 5.4'!$A:$BP,3,FALSE)))</f>
        <v>FD006000000000000000000000000000000000</v>
      </c>
      <c r="S623" s="16" t="str">
        <f>IF(ISERROR(VLOOKUP($T623,'Funding 5.4'!$A:$BP,35,FALSE)),"",(VLOOKUP($T623,'Funding 5.4'!$A:$BP,35,FALSE)))</f>
        <v>ac97d0b1-d32f-4077-947c-f147177f7bfb</v>
      </c>
      <c r="T623" s="16" t="s">
        <v>1090</v>
      </c>
      <c r="U623" s="16" t="str">
        <f>IF(F623="gains/losses",IF(ISERROR(VLOOKUP(W623,'item gains&amp;losses'!A:EV,3,FALSE)),"",VLOOKUP(W623,'item gains&amp;losses'!A:EV,3,FALSE)),IF(F623="I",IF(ISERROR(VLOOKUP(W623,'item rev'!A:EV,3,FALSE)),"",VLOOKUP(W623,'item rev'!A:EV,3,FALSE)),IF(F623="e",IF(ISERROR(VLOOKUP(W623,'item exp'!A:BQ,3,FALSE)),"",VLOOKUP(W623,'item exp'!A:BQ,3,FALSE)))))</f>
        <v>IE004002016001000000000000000000000000</v>
      </c>
      <c r="V623" s="16" t="str">
        <f>IF($F623="gains/losses",IF(ISERROR(VLOOKUP($W623,'item gains&amp;losses'!$A:$EV,35,FALSE)),"",VLOOKUP($W623,'item gains&amp;losses'!$A:$EV,35,FALSE)),IF($F623="I",IF(ISERROR(VLOOKUP($W623,'item rev'!$A:$EV,34,FALSE)),"",VLOOKUP($W623,'item rev'!$A:$EV,34,FALSE)),IF($F623="e",IF(ISERROR(VLOOKUP($W623,'item exp'!$A:$BQ,35,FALSE)),"",VLOOKUP($W623,'item exp'!$A:$BQ,35,FALSE)))))</f>
        <v>3d22ed01-8d57-4911-8688-e12f98d1b239</v>
      </c>
      <c r="W623" s="16" t="str">
        <f>VLOOKUP(E623,'items list'!B:D,3,FALSE)</f>
        <v>Expenditure: Depreciation and Amortisation  - Depreciation: Machinery and Equipment - All or excl NERSA</v>
      </c>
      <c r="X623" s="16" t="str">
        <f>IF(ISERROR(VLOOKUP($Z623,'reg ind'!$A:$AI,3,FALSE)),"",(VLOOKUP($Z623,'reg ind'!$A:$AI,3,FALSE)))</f>
        <v>RX002003001002003003006001000000000000</v>
      </c>
      <c r="Y623" s="16" t="str">
        <f>IF(ISERROR(VLOOKUP($Z623,'reg ind'!$A:$AI,35,FALSE)),"",(VLOOKUP($Z623,'reg ind'!$A:$AI,35,FALSE)))</f>
        <v>f2564b3b-f64a-4df4-9e78-f1a994736e35</v>
      </c>
      <c r="Z623" s="16" t="s">
        <v>4358</v>
      </c>
      <c r="AA623" s="16" t="str">
        <f>IF(ISERROR(VLOOKUP($AC623,costing!$A:$BP,3,FALSE)),"",(VLOOKUP($AC623,costing!$A:$BP,3,FALSE)))</f>
        <v>CO002004000000000000000000000000000000</v>
      </c>
      <c r="AB623" s="16" t="str">
        <f>IF(ISERROR(VLOOKUP($AC623,costing!$A:$BP,35,FALSE)),"",(VLOOKUP($AC623,costing!$A:$BP,35,FALSE)))</f>
        <v>47c7ba65-c270-4a7f-91ba-3842eb629ddf</v>
      </c>
      <c r="AC623" s="16" t="s">
        <v>4368</v>
      </c>
    </row>
    <row r="624" spans="1:29" x14ac:dyDescent="0.2">
      <c r="A624" s="184"/>
      <c r="B624" s="184">
        <v>11</v>
      </c>
      <c r="C624" s="184">
        <v>10</v>
      </c>
      <c r="D624" s="184">
        <f t="shared" si="28"/>
        <v>5016</v>
      </c>
      <c r="E624" s="184">
        <v>1255</v>
      </c>
      <c r="F624" s="184" t="s">
        <v>662</v>
      </c>
      <c r="G624" s="16" t="s">
        <v>12</v>
      </c>
      <c r="H624" s="16" t="s">
        <v>26</v>
      </c>
      <c r="I624" s="16" t="s">
        <v>29</v>
      </c>
      <c r="J624" s="16" t="s">
        <v>36</v>
      </c>
      <c r="K624" s="16"/>
      <c r="L624" s="16"/>
      <c r="M624" s="16"/>
      <c r="N624" s="16" t="str">
        <f>IF(ISERROR(VLOOKUP($P624,#REF!,4,FALSE)),"",(VLOOKUP($P624,#REF!,4,FALSE)))</f>
        <v/>
      </c>
      <c r="O624" s="16" t="str">
        <f>IF(ISERROR(VLOOKUP($P624,#REF!,34,FALSE)),"",(VLOOKUP($P624,#REF!,34,FALSE)))</f>
        <v/>
      </c>
      <c r="P624" s="16" t="s">
        <v>909</v>
      </c>
      <c r="Q624" s="16" t="e">
        <f>VLOOKUP(C624,'functional class'!B:E,3,FALSE)</f>
        <v>#N/A</v>
      </c>
      <c r="R624" s="16" t="str">
        <f>IF(ISERROR(VLOOKUP($T624,'Funding 5.4'!$A:$BP,3,FALSE)),"",(VLOOKUP($T624,'Funding 5.4'!$A:$BP,3,FALSE)))</f>
        <v>FD006000000000000000000000000000000000</v>
      </c>
      <c r="S624" s="16" t="str">
        <f>IF(ISERROR(VLOOKUP($T624,'Funding 5.4'!$A:$BP,35,FALSE)),"",(VLOOKUP($T624,'Funding 5.4'!$A:$BP,35,FALSE)))</f>
        <v>ac97d0b1-d32f-4077-947c-f147177f7bfb</v>
      </c>
      <c r="T624" s="16" t="s">
        <v>1090</v>
      </c>
      <c r="U624" s="16" t="str">
        <f>IF(F624="gains/losses",IF(ISERROR(VLOOKUP(W624,'item gains&amp;losses'!A:EV,3,FALSE)),"",VLOOKUP(W624,'item gains&amp;losses'!A:EV,3,FALSE)),IF(F624="I",IF(ISERROR(VLOOKUP(W624,'item rev'!A:EV,3,FALSE)),"",VLOOKUP(W624,'item rev'!A:EV,3,FALSE)),IF(F624="e",IF(ISERROR(VLOOKUP(W624,'item exp'!A:BQ,3,FALSE)),"",VLOOKUP(W624,'item exp'!A:BQ,3,FALSE)))))</f>
        <v>IE004002016002000000000000000000000000</v>
      </c>
      <c r="V624" s="16" t="str">
        <f>IF($F624="gains/losses",IF(ISERROR(VLOOKUP($W624,'item gains&amp;losses'!$A:$EV,35,FALSE)),"",VLOOKUP($W624,'item gains&amp;losses'!$A:$EV,35,FALSE)),IF($F624="I",IF(ISERROR(VLOOKUP($W624,'item rev'!$A:$EV,34,FALSE)),"",VLOOKUP($W624,'item rev'!$A:$EV,34,FALSE)),IF($F624="e",IF(ISERROR(VLOOKUP($W624,'item exp'!$A:$BQ,35,FALSE)),"",VLOOKUP($W624,'item exp'!$A:$BQ,35,FALSE)))))</f>
        <v>ad48b4c2-3f11-429e-abfd-c1d08b76cc6a</v>
      </c>
      <c r="W624" s="16" t="str">
        <f>VLOOKUP(E624,'items list'!B:D,3,FALSE)</f>
        <v>Expenditure: Depreciation and Amortisation  - Depreciation: Machinery and Equipment - NERSA</v>
      </c>
      <c r="X624" s="16" t="str">
        <f>IF(ISERROR(VLOOKUP($Z624,'reg ind'!$A:$AI,3,FALSE)),"",(VLOOKUP($Z624,'reg ind'!$A:$AI,3,FALSE)))</f>
        <v>RX002003001002003003006001000000000000</v>
      </c>
      <c r="Y624" s="16" t="str">
        <f>IF(ISERROR(VLOOKUP($Z624,'reg ind'!$A:$AI,35,FALSE)),"",(VLOOKUP($Z624,'reg ind'!$A:$AI,35,FALSE)))</f>
        <v>f2564b3b-f64a-4df4-9e78-f1a994736e35</v>
      </c>
      <c r="Z624" s="16" t="s">
        <v>4358</v>
      </c>
      <c r="AA624" s="16" t="str">
        <f>IF(ISERROR(VLOOKUP($AC624,costing!$A:$BP,3,FALSE)),"",(VLOOKUP($AC624,costing!$A:$BP,3,FALSE)))</f>
        <v>CO002004000000000000000000000000000000</v>
      </c>
      <c r="AB624" s="16" t="str">
        <f>IF(ISERROR(VLOOKUP($AC624,costing!$A:$BP,35,FALSE)),"",(VLOOKUP($AC624,costing!$A:$BP,35,FALSE)))</f>
        <v>47c7ba65-c270-4a7f-91ba-3842eb629ddf</v>
      </c>
      <c r="AC624" s="16" t="s">
        <v>4368</v>
      </c>
    </row>
    <row r="625" spans="1:29" x14ac:dyDescent="0.2">
      <c r="A625" s="184"/>
      <c r="B625" s="184">
        <v>11</v>
      </c>
      <c r="C625" s="184">
        <v>10</v>
      </c>
      <c r="D625" s="184">
        <f t="shared" si="28"/>
        <v>5016</v>
      </c>
      <c r="E625" s="184">
        <v>1256</v>
      </c>
      <c r="F625" s="184" t="s">
        <v>662</v>
      </c>
      <c r="G625" s="16" t="s">
        <v>12</v>
      </c>
      <c r="H625" s="16" t="s">
        <v>26</v>
      </c>
      <c r="I625" s="16" t="s">
        <v>29</v>
      </c>
      <c r="J625" s="16" t="s">
        <v>36</v>
      </c>
      <c r="K625" s="16"/>
      <c r="L625" s="16"/>
      <c r="M625" s="16"/>
      <c r="N625" s="16" t="str">
        <f>IF(ISERROR(VLOOKUP($P625,#REF!,4,FALSE)),"",(VLOOKUP($P625,#REF!,4,FALSE)))</f>
        <v/>
      </c>
      <c r="O625" s="16" t="str">
        <f>IF(ISERROR(VLOOKUP($P625,#REF!,34,FALSE)),"",(VLOOKUP($P625,#REF!,34,FALSE)))</f>
        <v/>
      </c>
      <c r="P625" s="16" t="s">
        <v>909</v>
      </c>
      <c r="Q625" s="16" t="e">
        <f>VLOOKUP(C625,'functional class'!B:E,3,FALSE)</f>
        <v>#N/A</v>
      </c>
      <c r="R625" s="16" t="str">
        <f>IF(ISERROR(VLOOKUP($T625,'Funding 5.4'!$A:$BP,3,FALSE)),"",(VLOOKUP($T625,'Funding 5.4'!$A:$BP,3,FALSE)))</f>
        <v>FD006000000000000000000000000000000000</v>
      </c>
      <c r="S625" s="16" t="str">
        <f>IF(ISERROR(VLOOKUP($T625,'Funding 5.4'!$A:$BP,35,FALSE)),"",(VLOOKUP($T625,'Funding 5.4'!$A:$BP,35,FALSE)))</f>
        <v>ac97d0b1-d32f-4077-947c-f147177f7bfb</v>
      </c>
      <c r="T625" s="16" t="s">
        <v>1090</v>
      </c>
      <c r="U625" s="16" t="str">
        <f>IF(F625="gains/losses",IF(ISERROR(VLOOKUP(W625,'item gains&amp;losses'!A:EV,3,FALSE)),"",VLOOKUP(W625,'item gains&amp;losses'!A:EV,3,FALSE)),IF(F625="I",IF(ISERROR(VLOOKUP(W625,'item rev'!A:EV,3,FALSE)),"",VLOOKUP(W625,'item rev'!A:EV,3,FALSE)),IF(F625="e",IF(ISERROR(VLOOKUP(W625,'item exp'!A:BQ,3,FALSE)),"",VLOOKUP(W625,'item exp'!A:BQ,3,FALSE)))))</f>
        <v>IE004002017000000000000000000000000000</v>
      </c>
      <c r="V625" s="16" t="str">
        <f>IF($F625="gains/losses",IF(ISERROR(VLOOKUP($W625,'item gains&amp;losses'!$A:$EV,35,FALSE)),"",VLOOKUP($W625,'item gains&amp;losses'!$A:$EV,35,FALSE)),IF($F625="I",IF(ISERROR(VLOOKUP($W625,'item rev'!$A:$EV,34,FALSE)),"",VLOOKUP($W625,'item rev'!$A:$EV,34,FALSE)),IF($F625="e",IF(ISERROR(VLOOKUP($W625,'item exp'!$A:$BQ,35,FALSE)),"",VLOOKUP($W625,'item exp'!$A:$BQ,35,FALSE)))))</f>
        <v>e6c69ff1-adef-42df-b564-a052001c0da5</v>
      </c>
      <c r="W625" s="16" t="str">
        <f>VLOOKUP(E625,'items list'!B:D,3,FALSE)</f>
        <v>Expenditure: Depreciation and Amortisation  - Depreciation: Transport Assets</v>
      </c>
      <c r="X625" s="16" t="str">
        <f>IF(ISERROR(VLOOKUP($Z625,'reg ind'!$A:$AI,3,FALSE)),"",(VLOOKUP($Z625,'reg ind'!$A:$AI,3,FALSE)))</f>
        <v>RX002003001002003003006001000000000000</v>
      </c>
      <c r="Y625" s="16" t="str">
        <f>IF(ISERROR(VLOOKUP($Z625,'reg ind'!$A:$AI,35,FALSE)),"",(VLOOKUP($Z625,'reg ind'!$A:$AI,35,FALSE)))</f>
        <v>f2564b3b-f64a-4df4-9e78-f1a994736e35</v>
      </c>
      <c r="Z625" s="16" t="s">
        <v>4358</v>
      </c>
      <c r="AA625" s="16" t="str">
        <f>IF(ISERROR(VLOOKUP($AC625,costing!$A:$BP,3,FALSE)),"",(VLOOKUP($AC625,costing!$A:$BP,3,FALSE)))</f>
        <v>CO002004000000000000000000000000000000</v>
      </c>
      <c r="AB625" s="16" t="str">
        <f>IF(ISERROR(VLOOKUP($AC625,costing!$A:$BP,35,FALSE)),"",(VLOOKUP($AC625,costing!$A:$BP,35,FALSE)))</f>
        <v>47c7ba65-c270-4a7f-91ba-3842eb629ddf</v>
      </c>
      <c r="AC625" s="16" t="s">
        <v>4368</v>
      </c>
    </row>
    <row r="626" spans="1:29" x14ac:dyDescent="0.2">
      <c r="A626" s="184"/>
      <c r="B626" s="184">
        <v>11</v>
      </c>
      <c r="C626" s="184">
        <v>10</v>
      </c>
      <c r="D626" s="184">
        <f t="shared" si="28"/>
        <v>5016</v>
      </c>
      <c r="E626" s="184">
        <v>1257</v>
      </c>
      <c r="F626" s="184" t="s">
        <v>662</v>
      </c>
      <c r="G626" s="16" t="s">
        <v>12</v>
      </c>
      <c r="H626" s="16" t="s">
        <v>26</v>
      </c>
      <c r="I626" s="16" t="s">
        <v>29</v>
      </c>
      <c r="J626" s="16" t="s">
        <v>36</v>
      </c>
      <c r="K626" s="16"/>
      <c r="L626" s="16"/>
      <c r="M626" s="16"/>
      <c r="N626" s="16" t="str">
        <f>IF(ISERROR(VLOOKUP($P626,#REF!,4,FALSE)),"",(VLOOKUP($P626,#REF!,4,FALSE)))</f>
        <v/>
      </c>
      <c r="O626" s="16" t="str">
        <f>IF(ISERROR(VLOOKUP($P626,#REF!,34,FALSE)),"",(VLOOKUP($P626,#REF!,34,FALSE)))</f>
        <v/>
      </c>
      <c r="P626" s="16" t="s">
        <v>909</v>
      </c>
      <c r="Q626" s="16" t="e">
        <f>VLOOKUP(C626,'functional class'!B:E,3,FALSE)</f>
        <v>#N/A</v>
      </c>
      <c r="R626" s="16" t="str">
        <f>IF(ISERROR(VLOOKUP($T626,'Funding 5.4'!$A:$BP,3,FALSE)),"",(VLOOKUP($T626,'Funding 5.4'!$A:$BP,3,FALSE)))</f>
        <v>FD006000000000000000000000000000000000</v>
      </c>
      <c r="S626" s="16" t="str">
        <f>IF(ISERROR(VLOOKUP($T626,'Funding 5.4'!$A:$BP,35,FALSE)),"",(VLOOKUP($T626,'Funding 5.4'!$A:$BP,35,FALSE)))</f>
        <v>ac97d0b1-d32f-4077-947c-f147177f7bfb</v>
      </c>
      <c r="T626" s="16" t="s">
        <v>1090</v>
      </c>
      <c r="U626" s="16" t="str">
        <f>IF(F626="gains/losses",IF(ISERROR(VLOOKUP(W626,'item gains&amp;losses'!A:EV,3,FALSE)),"",VLOOKUP(W626,'item gains&amp;losses'!A:EV,3,FALSE)),IF(F626="I",IF(ISERROR(VLOOKUP(W626,'item rev'!A:EV,3,FALSE)),"",VLOOKUP(W626,'item rev'!A:EV,3,FALSE)),IF(F626="e",IF(ISERROR(VLOOKUP(W626,'item exp'!A:BQ,3,FALSE)),"",VLOOKUP(W626,'item exp'!A:BQ,3,FALSE)))))</f>
        <v>IE004002017001000000000000000000000000</v>
      </c>
      <c r="V626" s="16" t="str">
        <f>IF($F626="gains/losses",IF(ISERROR(VLOOKUP($W626,'item gains&amp;losses'!$A:$EV,35,FALSE)),"",VLOOKUP($W626,'item gains&amp;losses'!$A:$EV,35,FALSE)),IF($F626="I",IF(ISERROR(VLOOKUP($W626,'item rev'!$A:$EV,34,FALSE)),"",VLOOKUP($W626,'item rev'!$A:$EV,34,FALSE)),IF($F626="e",IF(ISERROR(VLOOKUP($W626,'item exp'!$A:$BQ,35,FALSE)),"",VLOOKUP($W626,'item exp'!$A:$BQ,35,FALSE)))))</f>
        <v>9f4cbb0a-1495-40b0-888c-ea068b906d70</v>
      </c>
      <c r="W626" s="16" t="str">
        <f>VLOOKUP(E626,'items list'!B:D,3,FALSE)</f>
        <v>Expenditure: Depreciation and Amortisation  - Depreciation: Transport Assets - All or excl NERSA</v>
      </c>
      <c r="X626" s="16" t="str">
        <f>IF(ISERROR(VLOOKUP($Z626,'reg ind'!$A:$AI,3,FALSE)),"",(VLOOKUP($Z626,'reg ind'!$A:$AI,3,FALSE)))</f>
        <v>RX002003001002003003006001000000000000</v>
      </c>
      <c r="Y626" s="16" t="str">
        <f>IF(ISERROR(VLOOKUP($Z626,'reg ind'!$A:$AI,35,FALSE)),"",(VLOOKUP($Z626,'reg ind'!$A:$AI,35,FALSE)))</f>
        <v>f2564b3b-f64a-4df4-9e78-f1a994736e35</v>
      </c>
      <c r="Z626" s="16" t="s">
        <v>4358</v>
      </c>
      <c r="AA626" s="16" t="str">
        <f>IF(ISERROR(VLOOKUP($AC626,costing!$A:$BP,3,FALSE)),"",(VLOOKUP($AC626,costing!$A:$BP,3,FALSE)))</f>
        <v>CO002004000000000000000000000000000000</v>
      </c>
      <c r="AB626" s="16" t="str">
        <f>IF(ISERROR(VLOOKUP($AC626,costing!$A:$BP,35,FALSE)),"",(VLOOKUP($AC626,costing!$A:$BP,35,FALSE)))</f>
        <v>47c7ba65-c270-4a7f-91ba-3842eb629ddf</v>
      </c>
      <c r="AC626" s="16" t="s">
        <v>4368</v>
      </c>
    </row>
    <row r="627" spans="1:29" x14ac:dyDescent="0.2">
      <c r="A627" s="184"/>
      <c r="B627" s="184">
        <v>11</v>
      </c>
      <c r="C627" s="184">
        <v>10</v>
      </c>
      <c r="D627" s="184">
        <f t="shared" si="28"/>
        <v>5017</v>
      </c>
      <c r="E627" s="184">
        <v>1258</v>
      </c>
      <c r="F627" s="184" t="s">
        <v>662</v>
      </c>
      <c r="G627" s="16" t="s">
        <v>12</v>
      </c>
      <c r="H627" s="16" t="s">
        <v>26</v>
      </c>
      <c r="I627" s="16" t="s">
        <v>29</v>
      </c>
      <c r="J627" s="16" t="s">
        <v>36</v>
      </c>
      <c r="K627" s="16"/>
      <c r="L627" s="16"/>
      <c r="M627" s="16"/>
      <c r="N627" s="16" t="str">
        <f>IF(ISERROR(VLOOKUP($P627,#REF!,4,FALSE)),"",(VLOOKUP($P627,#REF!,4,FALSE)))</f>
        <v/>
      </c>
      <c r="O627" s="16" t="str">
        <f>IF(ISERROR(VLOOKUP($P627,#REF!,34,FALSE)),"",(VLOOKUP($P627,#REF!,34,FALSE)))</f>
        <v/>
      </c>
      <c r="P627" s="16" t="s">
        <v>909</v>
      </c>
      <c r="Q627" s="16" t="e">
        <f>VLOOKUP(C627,'functional class'!B:E,3,FALSE)</f>
        <v>#N/A</v>
      </c>
      <c r="R627" s="16" t="str">
        <f>IF(ISERROR(VLOOKUP($T627,'Funding 5.4'!$A:$BP,3,FALSE)),"",(VLOOKUP($T627,'Funding 5.4'!$A:$BP,3,FALSE)))</f>
        <v>FD006000000000000000000000000000000000</v>
      </c>
      <c r="S627" s="16" t="str">
        <f>IF(ISERROR(VLOOKUP($T627,'Funding 5.4'!$A:$BP,35,FALSE)),"",(VLOOKUP($T627,'Funding 5.4'!$A:$BP,35,FALSE)))</f>
        <v>ac97d0b1-d32f-4077-947c-f147177f7bfb</v>
      </c>
      <c r="T627" s="16" t="s">
        <v>1090</v>
      </c>
      <c r="U627" s="16" t="str">
        <f>IF(F627="gains/losses",IF(ISERROR(VLOOKUP(W627,'item gains&amp;losses'!A:EV,3,FALSE)),"",VLOOKUP(W627,'item gains&amp;losses'!A:EV,3,FALSE)),IF(F627="I",IF(ISERROR(VLOOKUP(W627,'item rev'!A:EV,3,FALSE)),"",VLOOKUP(W627,'item rev'!A:EV,3,FALSE)),IF(F627="e",IF(ISERROR(VLOOKUP(W627,'item exp'!A:BQ,3,FALSE)),"",VLOOKUP(W627,'item exp'!A:BQ,3,FALSE)))))</f>
        <v>IE004002017002000000000000000000000000</v>
      </c>
      <c r="V627" s="16" t="str">
        <f>IF($F627="gains/losses",IF(ISERROR(VLOOKUP($W627,'item gains&amp;losses'!$A:$EV,35,FALSE)),"",VLOOKUP($W627,'item gains&amp;losses'!$A:$EV,35,FALSE)),IF($F627="I",IF(ISERROR(VLOOKUP($W627,'item rev'!$A:$EV,34,FALSE)),"",VLOOKUP($W627,'item rev'!$A:$EV,34,FALSE)),IF($F627="e",IF(ISERROR(VLOOKUP($W627,'item exp'!$A:$BQ,35,FALSE)),"",VLOOKUP($W627,'item exp'!$A:$BQ,35,FALSE)))))</f>
        <v>f11d866b-f9c5-4496-8aa4-b3c978a17e52</v>
      </c>
      <c r="W627" s="16" t="str">
        <f>VLOOKUP(E627,'items list'!B:D,3,FALSE)</f>
        <v>Expenditure: Depreciation and Amortisation  - Depreciation: Transport Assets - NERSA</v>
      </c>
      <c r="X627" s="16" t="str">
        <f>IF(ISERROR(VLOOKUP($Z627,'reg ind'!$A:$AI,3,FALSE)),"",(VLOOKUP($Z627,'reg ind'!$A:$AI,3,FALSE)))</f>
        <v>RX002003001002003003006001000000000000</v>
      </c>
      <c r="Y627" s="16" t="str">
        <f>IF(ISERROR(VLOOKUP($Z627,'reg ind'!$A:$AI,35,FALSE)),"",(VLOOKUP($Z627,'reg ind'!$A:$AI,35,FALSE)))</f>
        <v>f2564b3b-f64a-4df4-9e78-f1a994736e35</v>
      </c>
      <c r="Z627" s="16" t="s">
        <v>4358</v>
      </c>
      <c r="AA627" s="16" t="str">
        <f>IF(ISERROR(VLOOKUP($AC627,costing!$A:$BP,3,FALSE)),"",(VLOOKUP($AC627,costing!$A:$BP,3,FALSE)))</f>
        <v>CO002004000000000000000000000000000000</v>
      </c>
      <c r="AB627" s="16" t="str">
        <f>IF(ISERROR(VLOOKUP($AC627,costing!$A:$BP,35,FALSE)),"",(VLOOKUP($AC627,costing!$A:$BP,35,FALSE)))</f>
        <v>47c7ba65-c270-4a7f-91ba-3842eb629ddf</v>
      </c>
      <c r="AC627" s="16" t="s">
        <v>4368</v>
      </c>
    </row>
    <row r="628" spans="1:29" x14ac:dyDescent="0.2">
      <c r="A628" s="184"/>
      <c r="B628" s="184">
        <v>11</v>
      </c>
      <c r="C628" s="184">
        <v>10</v>
      </c>
      <c r="D628" s="184">
        <f t="shared" si="28"/>
        <v>5017</v>
      </c>
      <c r="E628" s="184">
        <v>1259</v>
      </c>
      <c r="F628" s="184" t="s">
        <v>662</v>
      </c>
      <c r="G628" s="16" t="s">
        <v>12</v>
      </c>
      <c r="H628" s="16" t="s">
        <v>26</v>
      </c>
      <c r="I628" s="16" t="s">
        <v>29</v>
      </c>
      <c r="J628" s="16" t="s">
        <v>36</v>
      </c>
      <c r="K628" s="16"/>
      <c r="L628" s="16"/>
      <c r="M628" s="16"/>
      <c r="N628" s="16" t="str">
        <f>IF(ISERROR(VLOOKUP($P628,#REF!,4,FALSE)),"",(VLOOKUP($P628,#REF!,4,FALSE)))</f>
        <v/>
      </c>
      <c r="O628" s="16" t="str">
        <f>IF(ISERROR(VLOOKUP($P628,#REF!,34,FALSE)),"",(VLOOKUP($P628,#REF!,34,FALSE)))</f>
        <v/>
      </c>
      <c r="P628" s="16" t="s">
        <v>909</v>
      </c>
      <c r="Q628" s="16" t="e">
        <f>VLOOKUP(C628,'functional class'!B:E,3,FALSE)</f>
        <v>#N/A</v>
      </c>
      <c r="R628" s="16" t="str">
        <f>IF(ISERROR(VLOOKUP($T628,'Funding 5.4'!$A:$BP,3,FALSE)),"",(VLOOKUP($T628,'Funding 5.4'!$A:$BP,3,FALSE)))</f>
        <v>FD006000000000000000000000000000000000</v>
      </c>
      <c r="S628" s="16" t="str">
        <f>IF(ISERROR(VLOOKUP($T628,'Funding 5.4'!$A:$BP,35,FALSE)),"",(VLOOKUP($T628,'Funding 5.4'!$A:$BP,35,FALSE)))</f>
        <v>ac97d0b1-d32f-4077-947c-f147177f7bfb</v>
      </c>
      <c r="T628" s="16" t="s">
        <v>1090</v>
      </c>
      <c r="U628" s="16" t="str">
        <f>IF(F628="gains/losses",IF(ISERROR(VLOOKUP(W628,'item gains&amp;losses'!A:EV,3,FALSE)),"",VLOOKUP(W628,'item gains&amp;losses'!A:EV,3,FALSE)),IF(F628="I",IF(ISERROR(VLOOKUP(W628,'item rev'!A:EV,3,FALSE)),"",VLOOKUP(W628,'item rev'!A:EV,3,FALSE)),IF(F628="e",IF(ISERROR(VLOOKUP(W628,'item exp'!A:BQ,3,FALSE)),"",VLOOKUP(W628,'item exp'!A:BQ,3,FALSE)))))</f>
        <v>IE004002018000000000000000000000000000</v>
      </c>
      <c r="V628" s="16" t="str">
        <f>IF($F628="gains/losses",IF(ISERROR(VLOOKUP($W628,'item gains&amp;losses'!$A:$EV,35,FALSE)),"",VLOOKUP($W628,'item gains&amp;losses'!$A:$EV,35,FALSE)),IF($F628="I",IF(ISERROR(VLOOKUP($W628,'item rev'!$A:$EV,34,FALSE)),"",VLOOKUP($W628,'item rev'!$A:$EV,34,FALSE)),IF($F628="e",IF(ISERROR(VLOOKUP($W628,'item exp'!$A:$BQ,35,FALSE)),"",VLOOKUP($W628,'item exp'!$A:$BQ,35,FALSE)))))</f>
        <v>a614604b-029d-4bb8-8b2a-d771b183bc7d</v>
      </c>
      <c r="W628" s="16" t="str">
        <f>VLOOKUP(E628,'items list'!B:D,3,FALSE)</f>
        <v>Expenditure: Depreciation and Amortisation  - Depreciation: Libraries</v>
      </c>
      <c r="X628" s="16" t="str">
        <f>IF(ISERROR(VLOOKUP($Z628,'reg ind'!$A:$AI,3,FALSE)),"",(VLOOKUP($Z628,'reg ind'!$A:$AI,3,FALSE)))</f>
        <v>RX002003001002003003006001000000000000</v>
      </c>
      <c r="Y628" s="16" t="str">
        <f>IF(ISERROR(VLOOKUP($Z628,'reg ind'!$A:$AI,35,FALSE)),"",(VLOOKUP($Z628,'reg ind'!$A:$AI,35,FALSE)))</f>
        <v>f2564b3b-f64a-4df4-9e78-f1a994736e35</v>
      </c>
      <c r="Z628" s="16" t="s">
        <v>4358</v>
      </c>
      <c r="AA628" s="16" t="str">
        <f>IF(ISERROR(VLOOKUP($AC628,costing!$A:$BP,3,FALSE)),"",(VLOOKUP($AC628,costing!$A:$BP,3,FALSE)))</f>
        <v>CO002004000000000000000000000000000000</v>
      </c>
      <c r="AB628" s="16" t="str">
        <f>IF(ISERROR(VLOOKUP($AC628,costing!$A:$BP,35,FALSE)),"",(VLOOKUP($AC628,costing!$A:$BP,35,FALSE)))</f>
        <v>47c7ba65-c270-4a7f-91ba-3842eb629ddf</v>
      </c>
      <c r="AC628" s="16" t="s">
        <v>4368</v>
      </c>
    </row>
    <row r="629" spans="1:29" x14ac:dyDescent="0.2">
      <c r="A629" s="184"/>
      <c r="B629" s="184">
        <v>11</v>
      </c>
      <c r="C629" s="184">
        <v>10</v>
      </c>
      <c r="D629" s="184">
        <f t="shared" si="28"/>
        <v>5017</v>
      </c>
      <c r="E629" s="184">
        <v>1260</v>
      </c>
      <c r="F629" s="184" t="s">
        <v>662</v>
      </c>
      <c r="G629" s="16" t="s">
        <v>12</v>
      </c>
      <c r="H629" s="16" t="s">
        <v>26</v>
      </c>
      <c r="I629" s="16" t="s">
        <v>29</v>
      </c>
      <c r="J629" s="16" t="s">
        <v>36</v>
      </c>
      <c r="K629" s="16"/>
      <c r="L629" s="16"/>
      <c r="M629" s="16"/>
      <c r="N629" s="16" t="str">
        <f>IF(ISERROR(VLOOKUP($P629,#REF!,4,FALSE)),"",(VLOOKUP($P629,#REF!,4,FALSE)))</f>
        <v/>
      </c>
      <c r="O629" s="16" t="str">
        <f>IF(ISERROR(VLOOKUP($P629,#REF!,34,FALSE)),"",(VLOOKUP($P629,#REF!,34,FALSE)))</f>
        <v/>
      </c>
      <c r="P629" s="16" t="s">
        <v>909</v>
      </c>
      <c r="Q629" s="16" t="e">
        <f>VLOOKUP(C629,'functional class'!B:E,3,FALSE)</f>
        <v>#N/A</v>
      </c>
      <c r="R629" s="16" t="str">
        <f>IF(ISERROR(VLOOKUP($T629,'Funding 5.4'!$A:$BP,3,FALSE)),"",(VLOOKUP($T629,'Funding 5.4'!$A:$BP,3,FALSE)))</f>
        <v>FD006000000000000000000000000000000000</v>
      </c>
      <c r="S629" s="16" t="str">
        <f>IF(ISERROR(VLOOKUP($T629,'Funding 5.4'!$A:$BP,35,FALSE)),"",(VLOOKUP($T629,'Funding 5.4'!$A:$BP,35,FALSE)))</f>
        <v>ac97d0b1-d32f-4077-947c-f147177f7bfb</v>
      </c>
      <c r="T629" s="16" t="s">
        <v>1090</v>
      </c>
      <c r="U629" s="16" t="str">
        <f>IF(F629="gains/losses",IF(ISERROR(VLOOKUP(W629,'item gains&amp;losses'!A:EV,3,FALSE)),"",VLOOKUP(W629,'item gains&amp;losses'!A:EV,3,FALSE)),IF(F629="I",IF(ISERROR(VLOOKUP(W629,'item rev'!A:EV,3,FALSE)),"",VLOOKUP(W629,'item rev'!A:EV,3,FALSE)),IF(F629="e",IF(ISERROR(VLOOKUP(W629,'item exp'!A:BQ,3,FALSE)),"",VLOOKUP(W629,'item exp'!A:BQ,3,FALSE)))))</f>
        <v>IE004002019000000000000000000000000000</v>
      </c>
      <c r="V629" s="16" t="str">
        <f>IF($F629="gains/losses",IF(ISERROR(VLOOKUP($W629,'item gains&amp;losses'!$A:$EV,35,FALSE)),"",VLOOKUP($W629,'item gains&amp;losses'!$A:$EV,35,FALSE)),IF($F629="I",IF(ISERROR(VLOOKUP($W629,'item rev'!$A:$EV,34,FALSE)),"",VLOOKUP($W629,'item rev'!$A:$EV,34,FALSE)),IF($F629="e",IF(ISERROR(VLOOKUP($W629,'item exp'!$A:$BQ,35,FALSE)),"",VLOOKUP($W629,'item exp'!$A:$BQ,35,FALSE)))))</f>
        <v>a7a54f28-20f1-4548-9c63-d447a4bfba62</v>
      </c>
      <c r="W629" s="16" t="str">
        <f>VLOOKUP(E629,'items list'!B:D,3,FALSE)</f>
        <v>Expenditure: Depreciation and Amortisation  - Depreciation: Zoo, Marine and Non-biological Animals</v>
      </c>
      <c r="X629" s="16" t="str">
        <f>IF(ISERROR(VLOOKUP($Z629,'reg ind'!$A:$AI,3,FALSE)),"",(VLOOKUP($Z629,'reg ind'!$A:$AI,3,FALSE)))</f>
        <v>RX002003001002003003006001000000000000</v>
      </c>
      <c r="Y629" s="16" t="str">
        <f>IF(ISERROR(VLOOKUP($Z629,'reg ind'!$A:$AI,35,FALSE)),"",(VLOOKUP($Z629,'reg ind'!$A:$AI,35,FALSE)))</f>
        <v>f2564b3b-f64a-4df4-9e78-f1a994736e35</v>
      </c>
      <c r="Z629" s="16" t="s">
        <v>4358</v>
      </c>
      <c r="AA629" s="16" t="str">
        <f>IF(ISERROR(VLOOKUP($AC629,costing!$A:$BP,3,FALSE)),"",(VLOOKUP($AC629,costing!$A:$BP,3,FALSE)))</f>
        <v>CO002004000000000000000000000000000000</v>
      </c>
      <c r="AB629" s="16" t="str">
        <f>IF(ISERROR(VLOOKUP($AC629,costing!$A:$BP,35,FALSE)),"",(VLOOKUP($AC629,costing!$A:$BP,35,FALSE)))</f>
        <v>47c7ba65-c270-4a7f-91ba-3842eb629ddf</v>
      </c>
      <c r="AC629" s="16" t="s">
        <v>4368</v>
      </c>
    </row>
    <row r="630" spans="1:29" x14ac:dyDescent="0.2">
      <c r="A630" s="184">
        <f>A578+1</f>
        <v>111101012</v>
      </c>
      <c r="B630" s="184">
        <v>11</v>
      </c>
      <c r="C630" s="184">
        <v>10</v>
      </c>
      <c r="D630" s="184">
        <f>D578+1</f>
        <v>5012</v>
      </c>
      <c r="E630" s="184">
        <v>1261</v>
      </c>
      <c r="F630" s="184" t="s">
        <v>662</v>
      </c>
      <c r="G630" s="16" t="s">
        <v>16</v>
      </c>
      <c r="H630" s="16" t="s">
        <v>26</v>
      </c>
      <c r="I630" s="16" t="s">
        <v>29</v>
      </c>
      <c r="J630" s="16" t="s">
        <v>34</v>
      </c>
      <c r="K630" s="16"/>
      <c r="L630" s="16"/>
      <c r="M630" s="16"/>
      <c r="N630" s="16" t="str">
        <f>IF(ISERROR(VLOOKUP($P630,#REF!,4,FALSE)),"",(VLOOKUP($P630,#REF!,4,FALSE)))</f>
        <v/>
      </c>
      <c r="O630" s="16" t="str">
        <f>IF(ISERROR(VLOOKUP($P630,#REF!,34,FALSE)),"",(VLOOKUP($P630,#REF!,34,FALSE)))</f>
        <v/>
      </c>
      <c r="P630" s="16" t="s">
        <v>909</v>
      </c>
      <c r="Q630" s="16" t="e">
        <f>VLOOKUP(C630,'functional class'!B:E,3,FALSE)</f>
        <v>#N/A</v>
      </c>
      <c r="R630" s="16" t="str">
        <f>IF(ISERROR(VLOOKUP($T630,'Funding 5.4'!$A:$BP,3,FALSE)),"",(VLOOKUP($T630,'Funding 5.4'!$A:$BP,3,FALSE)))</f>
        <v>FD001003001002000000000000000000000000</v>
      </c>
      <c r="S630" s="16" t="str">
        <f>IF(ISERROR(VLOOKUP($T630,'Funding 5.4'!$A:$BP,35,FALSE)),"",(VLOOKUP($T630,'Funding 5.4'!$A:$BP,35,FALSE)))</f>
        <v>5692f970-c29c-4044-80d7-1bcdbdd34348</v>
      </c>
      <c r="T630" s="16" t="s">
        <v>1087</v>
      </c>
      <c r="U630" s="16" t="str">
        <f>IF(F630="gains/losses",IF(ISERROR(VLOOKUP(W630,'item gains&amp;losses'!A:EV,3,FALSE)),"",VLOOKUP(W630,'item gains&amp;losses'!A:EV,3,FALSE)),IF(F630="I",IF(ISERROR(VLOOKUP(W630,'item rev'!A:EV,3,FALSE)),"",VLOOKUP(W630,'item rev'!A:EV,3,FALSE)),IF(F630="e",IF(ISERROR(VLOOKUP(W630,'item exp'!A:BQ,3,FALSE)),"",VLOOKUP(W630,'item exp'!A:BQ,3,FALSE)))))</f>
        <v>IE010024001000000000000000000000000000</v>
      </c>
      <c r="V630" s="16" t="str">
        <f>IF($F630="gains/losses",IF(ISERROR(VLOOKUP($W630,'item gains&amp;losses'!$A:$EV,35,FALSE)),"",VLOOKUP($W630,'item gains&amp;losses'!$A:$EV,35,FALSE)),IF($F630="I",IF(ISERROR(VLOOKUP($W630,'item rev'!$A:$EV,34,FALSE)),"",VLOOKUP($W630,'item rev'!$A:$EV,34,FALSE)),IF($F630="e",IF(ISERROR(VLOOKUP($W630,'item exp'!$A:$BQ,35,FALSE)),"",VLOOKUP($W630,'item exp'!$A:$BQ,35,FALSE)))))</f>
        <v>f07ac227-419c-499c-a601-034a08aa1656</v>
      </c>
      <c r="W630" s="16" t="str">
        <f>VLOOKUP(E630,'items list'!B:D,3,FALSE)</f>
        <v>Expenditure: Operational Cost - Entertainment: Mayor</v>
      </c>
      <c r="X630" s="16" t="str">
        <f>IF(ISERROR(VLOOKUP($Z630,'reg ind'!$A:$AI,3,FALSE)),"",(VLOOKUP($Z630,'reg ind'!$A:$AI,3,FALSE)))</f>
        <v>RX002003001002003003006001000000000000</v>
      </c>
      <c r="Y630" s="16" t="str">
        <f>IF(ISERROR(VLOOKUP($Z630,'reg ind'!$A:$AI,35,FALSE)),"",(VLOOKUP($Z630,'reg ind'!$A:$AI,35,FALSE)))</f>
        <v>f2564b3b-f64a-4df4-9e78-f1a994736e35</v>
      </c>
      <c r="Z630" s="16" t="s">
        <v>4358</v>
      </c>
      <c r="AA630" s="16" t="str">
        <f>IF(ISERROR(VLOOKUP($AC630,costing!$A:$BP,3,FALSE)),"",(VLOOKUP($AC630,costing!$A:$BP,3,FALSE)))</f>
        <v>CO002004000000000000000000000000000000</v>
      </c>
      <c r="AB630" s="16" t="str">
        <f>IF(ISERROR(VLOOKUP($AC630,costing!$A:$BP,35,FALSE)),"",(VLOOKUP($AC630,costing!$A:$BP,35,FALSE)))</f>
        <v>47c7ba65-c270-4a7f-91ba-3842eb629ddf</v>
      </c>
      <c r="AC630" s="16" t="s">
        <v>4368</v>
      </c>
    </row>
    <row r="631" spans="1:29" x14ac:dyDescent="0.2">
      <c r="A631" s="184"/>
      <c r="B631" s="184">
        <v>11</v>
      </c>
      <c r="C631" s="184">
        <v>10</v>
      </c>
      <c r="D631" s="184">
        <f t="shared" ref="D631:D632" si="29">D579+1</f>
        <v>5012</v>
      </c>
      <c r="E631" s="184">
        <v>1262</v>
      </c>
      <c r="F631" s="184" t="s">
        <v>662</v>
      </c>
      <c r="G631" s="16" t="s">
        <v>16</v>
      </c>
      <c r="H631" s="16" t="s">
        <v>26</v>
      </c>
      <c r="I631" s="16" t="s">
        <v>29</v>
      </c>
      <c r="J631" s="16" t="s">
        <v>34</v>
      </c>
      <c r="K631" s="16"/>
      <c r="L631" s="16"/>
      <c r="M631" s="16"/>
      <c r="N631" s="16" t="str">
        <f>IF(ISERROR(VLOOKUP($P631,#REF!,4,FALSE)),"",(VLOOKUP($P631,#REF!,4,FALSE)))</f>
        <v/>
      </c>
      <c r="O631" s="16" t="str">
        <f>IF(ISERROR(VLOOKUP($P631,#REF!,34,FALSE)),"",(VLOOKUP($P631,#REF!,34,FALSE)))</f>
        <v/>
      </c>
      <c r="P631" s="16" t="s">
        <v>909</v>
      </c>
      <c r="Q631" s="16" t="e">
        <f>VLOOKUP(C631,'functional class'!B:E,3,FALSE)</f>
        <v>#N/A</v>
      </c>
      <c r="R631" s="16" t="str">
        <f>IF(ISERROR(VLOOKUP($T631,'Funding 5.4'!$A:$BP,3,FALSE)),"",(VLOOKUP($T631,'Funding 5.4'!$A:$BP,3,FALSE)))</f>
        <v>FD001003001002000000000000000000000000</v>
      </c>
      <c r="S631" s="16" t="str">
        <f>IF(ISERROR(VLOOKUP($T631,'Funding 5.4'!$A:$BP,35,FALSE)),"",(VLOOKUP($T631,'Funding 5.4'!$A:$BP,35,FALSE)))</f>
        <v>5692f970-c29c-4044-80d7-1bcdbdd34348</v>
      </c>
      <c r="T631" s="16" t="s">
        <v>1087</v>
      </c>
      <c r="U631" s="16" t="str">
        <f>IF(F631="gains/losses",IF(ISERROR(VLOOKUP(W631,'item gains&amp;losses'!A:EV,3,FALSE)),"",VLOOKUP(W631,'item gains&amp;losses'!A:EV,3,FALSE)),IF(F631="I",IF(ISERROR(VLOOKUP(W631,'item rev'!A:EV,3,FALSE)),"",VLOOKUP(W631,'item rev'!A:EV,3,FALSE)),IF(F631="e",IF(ISERROR(VLOOKUP(W631,'item exp'!A:BQ,3,FALSE)),"",VLOOKUP(W631,'item exp'!A:BQ,3,FALSE)))))</f>
        <v>IE010024002000000000000000000000000000</v>
      </c>
      <c r="V631" s="16" t="str">
        <f>IF($F631="gains/losses",IF(ISERROR(VLOOKUP($W631,'item gains&amp;losses'!$A:$EV,35,FALSE)),"",VLOOKUP($W631,'item gains&amp;losses'!$A:$EV,35,FALSE)),IF($F631="I",IF(ISERROR(VLOOKUP($W631,'item rev'!$A:$EV,34,FALSE)),"",VLOOKUP($W631,'item rev'!$A:$EV,34,FALSE)),IF($F631="e",IF(ISERROR(VLOOKUP($W631,'item exp'!$A:$BQ,35,FALSE)),"",VLOOKUP($W631,'item exp'!$A:$BQ,35,FALSE)))))</f>
        <v>b9acce15-8dc1-4c89-9ad6-6f84a5262251</v>
      </c>
      <c r="W631" s="16" t="str">
        <f>VLOOKUP(E631,'items list'!B:D,3,FALSE)</f>
        <v>Expenditure: Operational Cost - Entertainment: Councillors</v>
      </c>
      <c r="X631" s="16" t="str">
        <f>IF(ISERROR(VLOOKUP($Z631,'reg ind'!$A:$AI,3,FALSE)),"",(VLOOKUP($Z631,'reg ind'!$A:$AI,3,FALSE)))</f>
        <v>RX002003001002003003006001000000000000</v>
      </c>
      <c r="Y631" s="16" t="str">
        <f>IF(ISERROR(VLOOKUP($Z631,'reg ind'!$A:$AI,35,FALSE)),"",(VLOOKUP($Z631,'reg ind'!$A:$AI,35,FALSE)))</f>
        <v>f2564b3b-f64a-4df4-9e78-f1a994736e35</v>
      </c>
      <c r="Z631" s="16" t="s">
        <v>4358</v>
      </c>
      <c r="AA631" s="16" t="str">
        <f>IF(ISERROR(VLOOKUP($AC631,costing!$A:$BP,3,FALSE)),"",(VLOOKUP($AC631,costing!$A:$BP,3,FALSE)))</f>
        <v>CO002004000000000000000000000000000000</v>
      </c>
      <c r="AB631" s="16" t="str">
        <f>IF(ISERROR(VLOOKUP($AC631,costing!$A:$BP,35,FALSE)),"",(VLOOKUP($AC631,costing!$A:$BP,35,FALSE)))</f>
        <v>47c7ba65-c270-4a7f-91ba-3842eb629ddf</v>
      </c>
      <c r="AC631" s="16" t="s">
        <v>4368</v>
      </c>
    </row>
    <row r="632" spans="1:29" x14ac:dyDescent="0.2">
      <c r="A632" s="184"/>
      <c r="B632" s="184">
        <v>11</v>
      </c>
      <c r="C632" s="184">
        <v>10</v>
      </c>
      <c r="D632" s="184">
        <f t="shared" si="29"/>
        <v>5012</v>
      </c>
      <c r="E632" s="184">
        <v>1263</v>
      </c>
      <c r="F632" s="184" t="s">
        <v>662</v>
      </c>
      <c r="G632" s="16" t="s">
        <v>16</v>
      </c>
      <c r="H632" s="16" t="s">
        <v>26</v>
      </c>
      <c r="I632" s="16" t="s">
        <v>29</v>
      </c>
      <c r="J632" s="16" t="s">
        <v>34</v>
      </c>
      <c r="K632" s="16"/>
      <c r="L632" s="16"/>
      <c r="M632" s="16"/>
      <c r="N632" s="16" t="str">
        <f>IF(ISERROR(VLOOKUP($P632,#REF!,4,FALSE)),"",(VLOOKUP($P632,#REF!,4,FALSE)))</f>
        <v/>
      </c>
      <c r="O632" s="16" t="str">
        <f>IF(ISERROR(VLOOKUP($P632,#REF!,34,FALSE)),"",(VLOOKUP($P632,#REF!,34,FALSE)))</f>
        <v/>
      </c>
      <c r="P632" s="16" t="s">
        <v>909</v>
      </c>
      <c r="Q632" s="16" t="e">
        <f>VLOOKUP(C632,'functional class'!B:E,3,FALSE)</f>
        <v>#N/A</v>
      </c>
      <c r="R632" s="16" t="str">
        <f>IF(ISERROR(VLOOKUP($T632,'Funding 5.4'!$A:$BP,3,FALSE)),"",(VLOOKUP($T632,'Funding 5.4'!$A:$BP,3,FALSE)))</f>
        <v>FD001003001002000000000000000000000000</v>
      </c>
      <c r="S632" s="16" t="str">
        <f>IF(ISERROR(VLOOKUP($T632,'Funding 5.4'!$A:$BP,35,FALSE)),"",(VLOOKUP($T632,'Funding 5.4'!$A:$BP,35,FALSE)))</f>
        <v>5692f970-c29c-4044-80d7-1bcdbdd34348</v>
      </c>
      <c r="T632" s="16" t="s">
        <v>1087</v>
      </c>
      <c r="U632" s="16" t="str">
        <f>IF(F632="gains/losses",IF(ISERROR(VLOOKUP(W632,'item gains&amp;losses'!A:EV,3,FALSE)),"",VLOOKUP(W632,'item gains&amp;losses'!A:EV,3,FALSE)),IF(F632="I",IF(ISERROR(VLOOKUP(W632,'item rev'!A:EV,3,FALSE)),"",VLOOKUP(W632,'item rev'!A:EV,3,FALSE)),IF(F632="e",IF(ISERROR(VLOOKUP(W632,'item exp'!A:BQ,3,FALSE)),"",VLOOKUP(W632,'item exp'!A:BQ,3,FALSE)))))</f>
        <v>IE010024003000000000000000000000000000</v>
      </c>
      <c r="V632" s="16" t="str">
        <f>IF($F632="gains/losses",IF(ISERROR(VLOOKUP($W632,'item gains&amp;losses'!$A:$EV,35,FALSE)),"",VLOOKUP($W632,'item gains&amp;losses'!$A:$EV,35,FALSE)),IF($F632="I",IF(ISERROR(VLOOKUP($W632,'item rev'!$A:$EV,34,FALSE)),"",VLOOKUP($W632,'item rev'!$A:$EV,34,FALSE)),IF($F632="e",IF(ISERROR(VLOOKUP($W632,'item exp'!$A:$BQ,35,FALSE)),"",VLOOKUP($W632,'item exp'!$A:$BQ,35,FALSE)))))</f>
        <v>b5612cf8-c146-4f6a-9dca-c7ee42670769</v>
      </c>
      <c r="W632" s="16" t="str">
        <f>VLOOKUP(E632,'items list'!B:D,3,FALSE)</f>
        <v>Expenditure: Operational Cost - Entertainment: Senior Management</v>
      </c>
      <c r="X632" s="16" t="str">
        <f>IF(ISERROR(VLOOKUP($Z632,'reg ind'!$A:$AI,3,FALSE)),"",(VLOOKUP($Z632,'reg ind'!$A:$AI,3,FALSE)))</f>
        <v>RX002003001002003003006001000000000000</v>
      </c>
      <c r="Y632" s="16" t="str">
        <f>IF(ISERROR(VLOOKUP($Z632,'reg ind'!$A:$AI,35,FALSE)),"",(VLOOKUP($Z632,'reg ind'!$A:$AI,35,FALSE)))</f>
        <v>f2564b3b-f64a-4df4-9e78-f1a994736e35</v>
      </c>
      <c r="Z632" s="16" t="s">
        <v>4358</v>
      </c>
      <c r="AA632" s="16" t="str">
        <f>IF(ISERROR(VLOOKUP($AC632,costing!$A:$BP,3,FALSE)),"",(VLOOKUP($AC632,costing!$A:$BP,3,FALSE)))</f>
        <v>CO002004000000000000000000000000000000</v>
      </c>
      <c r="AB632" s="16" t="str">
        <f>IF(ISERROR(VLOOKUP($AC632,costing!$A:$BP,35,FALSE)),"",(VLOOKUP($AC632,costing!$A:$BP,35,FALSE)))</f>
        <v>47c7ba65-c270-4a7f-91ba-3842eb629ddf</v>
      </c>
      <c r="AC632" s="16" t="s">
        <v>4368</v>
      </c>
    </row>
    <row r="633" spans="1:29" x14ac:dyDescent="0.2">
      <c r="A633" s="184">
        <f>A630+1</f>
        <v>111101013</v>
      </c>
      <c r="B633" s="184">
        <v>11</v>
      </c>
      <c r="C633" s="184">
        <v>10</v>
      </c>
      <c r="D633" s="184">
        <f>D630+1</f>
        <v>5013</v>
      </c>
      <c r="E633" s="184">
        <v>1264</v>
      </c>
      <c r="F633" s="184" t="s">
        <v>662</v>
      </c>
      <c r="G633" s="16" t="s">
        <v>20</v>
      </c>
      <c r="H633" s="16" t="s">
        <v>26</v>
      </c>
      <c r="I633" s="16" t="s">
        <v>29</v>
      </c>
      <c r="J633" s="16" t="s">
        <v>34</v>
      </c>
      <c r="K633" s="16"/>
      <c r="L633" s="16"/>
      <c r="M633" s="16"/>
      <c r="N633" s="16" t="str">
        <f>IF(ISERROR(VLOOKUP($P633,#REF!,4,FALSE)),"",(VLOOKUP($P633,#REF!,4,FALSE)))</f>
        <v/>
      </c>
      <c r="O633" s="16" t="str">
        <f>IF(ISERROR(VLOOKUP($P633,#REF!,34,FALSE)),"",(VLOOKUP($P633,#REF!,34,FALSE)))</f>
        <v/>
      </c>
      <c r="P633" s="16" t="s">
        <v>909</v>
      </c>
      <c r="Q633" s="16" t="e">
        <f>VLOOKUP(C633,'functional class'!B:E,3,FALSE)</f>
        <v>#N/A</v>
      </c>
      <c r="R633" s="16" t="str">
        <f>IF(ISERROR(VLOOKUP($T633,'Funding 5.4'!$A:$BP,3,FALSE)),"",(VLOOKUP($T633,'Funding 5.4'!$A:$BP,3,FALSE)))</f>
        <v>FD001003001002000000000000000000000000</v>
      </c>
      <c r="S633" s="16" t="str">
        <f>IF(ISERROR(VLOOKUP($T633,'Funding 5.4'!$A:$BP,35,FALSE)),"",(VLOOKUP($T633,'Funding 5.4'!$A:$BP,35,FALSE)))</f>
        <v>5692f970-c29c-4044-80d7-1bcdbdd34348</v>
      </c>
      <c r="T633" s="16" t="s">
        <v>1087</v>
      </c>
      <c r="U633" s="16" t="str">
        <f>IF(F633="gains/losses",IF(ISERROR(VLOOKUP(W633,'item gains&amp;losses'!A:EV,3,FALSE)),"",VLOOKUP(W633,'item gains&amp;losses'!A:EV,3,FALSE)),IF(F633="I",IF(ISERROR(VLOOKUP(W633,'item rev'!A:EV,3,FALSE)),"",VLOOKUP(W633,'item rev'!A:EV,3,FALSE)),IF(F633="e",IF(ISERROR(VLOOKUP(W633,'item exp'!A:BQ,3,FALSE)),"",VLOOKUP(W633,'item exp'!A:BQ,3,FALSE)))))</f>
        <v>IE007001001000000000000000000000000000</v>
      </c>
      <c r="V633" s="16" t="str">
        <f>IF($F633="gains/losses",IF(ISERROR(VLOOKUP($W633,'item gains&amp;losses'!$A:$EV,35,FALSE)),"",VLOOKUP($W633,'item gains&amp;losses'!$A:$EV,35,FALSE)),IF($F633="I",IF(ISERROR(VLOOKUP($W633,'item rev'!$A:$EV,34,FALSE)),"",VLOOKUP($W633,'item rev'!$A:$EV,34,FALSE)),IF($F633="e",IF(ISERROR(VLOOKUP($W633,'item exp'!$A:$BQ,35,FALSE)),"",VLOOKUP($W633,'item exp'!$A:$BQ,35,FALSE)))))</f>
        <v>5413fd45-6d43-4c37-abf2-40cacd5fb0ce</v>
      </c>
      <c r="W633" s="16" t="str">
        <f>VLOOKUP(E633,'items list'!B:D,3,FALSE)</f>
        <v>Expenditure: Inventory Consumed - Consumables: Standard Rated</v>
      </c>
      <c r="X633" s="16" t="str">
        <f>IF(ISERROR(VLOOKUP($Z633,'reg ind'!$A:$AI,3,FALSE)),"",(VLOOKUP($Z633,'reg ind'!$A:$AI,3,FALSE)))</f>
        <v>RX002003001002003003006001000000000000</v>
      </c>
      <c r="Y633" s="16" t="str">
        <f>IF(ISERROR(VLOOKUP($Z633,'reg ind'!$A:$AI,35,FALSE)),"",(VLOOKUP($Z633,'reg ind'!$A:$AI,35,FALSE)))</f>
        <v>f2564b3b-f64a-4df4-9e78-f1a994736e35</v>
      </c>
      <c r="Z633" s="16" t="s">
        <v>4358</v>
      </c>
      <c r="AA633" s="16" t="str">
        <f>IF(ISERROR(VLOOKUP($AC633,costing!$A:$BP,3,FALSE)),"",(VLOOKUP($AC633,costing!$A:$BP,3,FALSE)))</f>
        <v>CO002004000000000000000000000000000000</v>
      </c>
      <c r="AB633" s="16" t="str">
        <f>IF(ISERROR(VLOOKUP($AC633,costing!$A:$BP,35,FALSE)),"",(VLOOKUP($AC633,costing!$A:$BP,35,FALSE)))</f>
        <v>47c7ba65-c270-4a7f-91ba-3842eb629ddf</v>
      </c>
      <c r="AC633" s="16" t="s">
        <v>4368</v>
      </c>
    </row>
    <row r="634" spans="1:29" x14ac:dyDescent="0.2">
      <c r="A634" s="184"/>
      <c r="B634" s="184">
        <v>11</v>
      </c>
      <c r="C634" s="184">
        <v>10</v>
      </c>
      <c r="D634" s="184">
        <f t="shared" ref="D634:D635" si="30">D631+1</f>
        <v>5013</v>
      </c>
      <c r="E634" s="184">
        <v>1265</v>
      </c>
      <c r="F634" s="184" t="s">
        <v>662</v>
      </c>
      <c r="G634" s="16" t="s">
        <v>20</v>
      </c>
      <c r="H634" s="16" t="s">
        <v>26</v>
      </c>
      <c r="I634" s="16" t="s">
        <v>29</v>
      </c>
      <c r="J634" s="16" t="s">
        <v>34</v>
      </c>
      <c r="K634" s="16"/>
      <c r="L634" s="16"/>
      <c r="M634" s="16"/>
      <c r="N634" s="16" t="str">
        <f>IF(ISERROR(VLOOKUP($P634,#REF!,4,FALSE)),"",(VLOOKUP($P634,#REF!,4,FALSE)))</f>
        <v/>
      </c>
      <c r="O634" s="16" t="str">
        <f>IF(ISERROR(VLOOKUP($P634,#REF!,34,FALSE)),"",(VLOOKUP($P634,#REF!,34,FALSE)))</f>
        <v/>
      </c>
      <c r="P634" s="16" t="s">
        <v>909</v>
      </c>
      <c r="Q634" s="16" t="e">
        <f>VLOOKUP(C634,'functional class'!B:E,3,FALSE)</f>
        <v>#N/A</v>
      </c>
      <c r="R634" s="16" t="str">
        <f>IF(ISERROR(VLOOKUP($T634,'Funding 5.4'!$A:$BP,3,FALSE)),"",(VLOOKUP($T634,'Funding 5.4'!$A:$BP,3,FALSE)))</f>
        <v>FD001003001002000000000000000000000000</v>
      </c>
      <c r="S634" s="16" t="str">
        <f>IF(ISERROR(VLOOKUP($T634,'Funding 5.4'!$A:$BP,35,FALSE)),"",(VLOOKUP($T634,'Funding 5.4'!$A:$BP,35,FALSE)))</f>
        <v>5692f970-c29c-4044-80d7-1bcdbdd34348</v>
      </c>
      <c r="T634" s="16" t="s">
        <v>1087</v>
      </c>
      <c r="U634" s="16" t="str">
        <f>IF(F634="gains/losses",IF(ISERROR(VLOOKUP(W634,'item gains&amp;losses'!A:EV,3,FALSE)),"",VLOOKUP(W634,'item gains&amp;losses'!A:EV,3,FALSE)),IF(F634="I",IF(ISERROR(VLOOKUP(W634,'item rev'!A:EV,3,FALSE)),"",VLOOKUP(W634,'item rev'!A:EV,3,FALSE)),IF(F634="e",IF(ISERROR(VLOOKUP(W634,'item exp'!A:BQ,3,FALSE)),"",VLOOKUP(W634,'item exp'!A:BQ,3,FALSE)))))</f>
        <v>IE007001002000000000000000000000000000</v>
      </c>
      <c r="V634" s="16" t="str">
        <f>IF($F634="gains/losses",IF(ISERROR(VLOOKUP($W634,'item gains&amp;losses'!$A:$EV,35,FALSE)),"",VLOOKUP($W634,'item gains&amp;losses'!$A:$EV,35,FALSE)),IF($F634="I",IF(ISERROR(VLOOKUP($W634,'item rev'!$A:$EV,34,FALSE)),"",VLOOKUP($W634,'item rev'!$A:$EV,34,FALSE)),IF($F634="e",IF(ISERROR(VLOOKUP($W634,'item exp'!$A:$BQ,35,FALSE)),"",VLOOKUP($W634,'item exp'!$A:$BQ,35,FALSE)))))</f>
        <v>64757f21-a63a-4c0b-a054-070bc9c79022</v>
      </c>
      <c r="W634" s="16" t="str">
        <f>VLOOKUP(E634,'items list'!B:D,3,FALSE)</f>
        <v xml:space="preserve">Expenditure: Inventory Consumed - Consumables: Zero Rated </v>
      </c>
      <c r="X634" s="16" t="str">
        <f>IF(ISERROR(VLOOKUP($Z634,'reg ind'!$A:$AI,3,FALSE)),"",(VLOOKUP($Z634,'reg ind'!$A:$AI,3,FALSE)))</f>
        <v>RX002003001002003003006001000000000000</v>
      </c>
      <c r="Y634" s="16" t="str">
        <f>IF(ISERROR(VLOOKUP($Z634,'reg ind'!$A:$AI,35,FALSE)),"",(VLOOKUP($Z634,'reg ind'!$A:$AI,35,FALSE)))</f>
        <v>f2564b3b-f64a-4df4-9e78-f1a994736e35</v>
      </c>
      <c r="Z634" s="16" t="s">
        <v>4358</v>
      </c>
      <c r="AA634" s="16" t="str">
        <f>IF(ISERROR(VLOOKUP($AC634,costing!$A:$BP,3,FALSE)),"",(VLOOKUP($AC634,costing!$A:$BP,3,FALSE)))</f>
        <v>CO002004000000000000000000000000000000</v>
      </c>
      <c r="AB634" s="16" t="str">
        <f>IF(ISERROR(VLOOKUP($AC634,costing!$A:$BP,35,FALSE)),"",(VLOOKUP($AC634,costing!$A:$BP,35,FALSE)))</f>
        <v>47c7ba65-c270-4a7f-91ba-3842eb629ddf</v>
      </c>
      <c r="AC634" s="16" t="s">
        <v>4368</v>
      </c>
    </row>
    <row r="635" spans="1:29" x14ac:dyDescent="0.2">
      <c r="A635" s="184"/>
      <c r="B635" s="184">
        <v>11</v>
      </c>
      <c r="C635" s="184">
        <v>10</v>
      </c>
      <c r="D635" s="184">
        <f t="shared" si="30"/>
        <v>5013</v>
      </c>
      <c r="E635" s="184">
        <v>1266</v>
      </c>
      <c r="F635" s="184" t="s">
        <v>662</v>
      </c>
      <c r="G635" s="16" t="s">
        <v>20</v>
      </c>
      <c r="H635" s="16" t="s">
        <v>26</v>
      </c>
      <c r="I635" s="16" t="s">
        <v>29</v>
      </c>
      <c r="J635" s="16" t="s">
        <v>34</v>
      </c>
      <c r="K635" s="16"/>
      <c r="L635" s="16"/>
      <c r="M635" s="16"/>
      <c r="N635" s="16" t="str">
        <f>IF(ISERROR(VLOOKUP($P635,#REF!,4,FALSE)),"",(VLOOKUP($P635,#REF!,4,FALSE)))</f>
        <v/>
      </c>
      <c r="O635" s="16" t="str">
        <f>IF(ISERROR(VLOOKUP($P635,#REF!,34,FALSE)),"",(VLOOKUP($P635,#REF!,34,FALSE)))</f>
        <v/>
      </c>
      <c r="P635" s="16" t="s">
        <v>909</v>
      </c>
      <c r="Q635" s="16" t="e">
        <f>VLOOKUP(C635,'functional class'!B:E,3,FALSE)</f>
        <v>#N/A</v>
      </c>
      <c r="R635" s="16" t="str">
        <f>IF(ISERROR(VLOOKUP($T635,'Funding 5.4'!$A:$BP,3,FALSE)),"",(VLOOKUP($T635,'Funding 5.4'!$A:$BP,3,FALSE)))</f>
        <v>FD001003001002000000000000000000000000</v>
      </c>
      <c r="S635" s="16" t="str">
        <f>IF(ISERROR(VLOOKUP($T635,'Funding 5.4'!$A:$BP,35,FALSE)),"",(VLOOKUP($T635,'Funding 5.4'!$A:$BP,35,FALSE)))</f>
        <v>5692f970-c29c-4044-80d7-1bcdbdd34348</v>
      </c>
      <c r="T635" s="16" t="s">
        <v>1087</v>
      </c>
      <c r="U635" s="16" t="str">
        <f>IF(F635="gains/losses",IF(ISERROR(VLOOKUP(W635,'item gains&amp;losses'!A:EV,3,FALSE)),"",VLOOKUP(W635,'item gains&amp;losses'!A:EV,3,FALSE)),IF(F635="I",IF(ISERROR(VLOOKUP(W635,'item rev'!A:EV,3,FALSE)),"",VLOOKUP(W635,'item rev'!A:EV,3,FALSE)),IF(F635="e",IF(ISERROR(VLOOKUP(W635,'item exp'!A:BQ,3,FALSE)),"",VLOOKUP(W635,'item exp'!A:BQ,3,FALSE)))))</f>
        <v>IE010062000000000000000000000000000000</v>
      </c>
      <c r="V635" s="16" t="str">
        <f>IF($F635="gains/losses",IF(ISERROR(VLOOKUP($W635,'item gains&amp;losses'!$A:$EV,35,FALSE)),"",VLOOKUP($W635,'item gains&amp;losses'!$A:$EV,35,FALSE)),IF($F635="I",IF(ISERROR(VLOOKUP($W635,'item rev'!$A:$EV,34,FALSE)),"",VLOOKUP($W635,'item rev'!$A:$EV,34,FALSE)),IF($F635="e",IF(ISERROR(VLOOKUP($W635,'item exp'!$A:$BQ,35,FALSE)),"",VLOOKUP($W635,'item exp'!$A:$BQ,35,FALSE)))))</f>
        <v>12df9be9-ce17-496f-862a-1735427d770b</v>
      </c>
      <c r="W635" s="16" t="str">
        <f>VLOOKUP(E635,'items list'!B:D,3,FALSE)</f>
        <v>Expenditure: Operational Cost - Wet Fuel</v>
      </c>
      <c r="X635" s="16" t="str">
        <f>IF(ISERROR(VLOOKUP($Z635,'reg ind'!$A:$AI,3,FALSE)),"",(VLOOKUP($Z635,'reg ind'!$A:$AI,3,FALSE)))</f>
        <v>RX002003001002003003006001000000000000</v>
      </c>
      <c r="Y635" s="16" t="str">
        <f>IF(ISERROR(VLOOKUP($Z635,'reg ind'!$A:$AI,35,FALSE)),"",(VLOOKUP($Z635,'reg ind'!$A:$AI,35,FALSE)))</f>
        <v>f2564b3b-f64a-4df4-9e78-f1a994736e35</v>
      </c>
      <c r="Z635" s="16" t="s">
        <v>4358</v>
      </c>
      <c r="AA635" s="16" t="str">
        <f>IF(ISERROR(VLOOKUP($AC635,costing!$A:$BP,3,FALSE)),"",(VLOOKUP($AC635,costing!$A:$BP,3,FALSE)))</f>
        <v>CO002004000000000000000000000000000000</v>
      </c>
      <c r="AB635" s="16" t="str">
        <f>IF(ISERROR(VLOOKUP($AC635,costing!$A:$BP,35,FALSE)),"",(VLOOKUP($AC635,costing!$A:$BP,35,FALSE)))</f>
        <v>47c7ba65-c270-4a7f-91ba-3842eb629ddf</v>
      </c>
      <c r="AC635" s="16" t="s">
        <v>4368</v>
      </c>
    </row>
    <row r="636" spans="1:29" x14ac:dyDescent="0.2">
      <c r="A636" s="184">
        <f>A633+1</f>
        <v>111101014</v>
      </c>
      <c r="B636" s="184">
        <v>11</v>
      </c>
      <c r="C636" s="184">
        <v>10</v>
      </c>
      <c r="D636" s="184">
        <f>D633+1</f>
        <v>5014</v>
      </c>
      <c r="E636" s="184">
        <v>1267</v>
      </c>
      <c r="F636" s="184" t="s">
        <v>662</v>
      </c>
      <c r="G636" s="16" t="s">
        <v>13</v>
      </c>
      <c r="H636" s="16" t="s">
        <v>26</v>
      </c>
      <c r="I636" s="16" t="s">
        <v>29</v>
      </c>
      <c r="J636" s="16" t="s">
        <v>34</v>
      </c>
      <c r="K636" s="16"/>
      <c r="L636" s="16"/>
      <c r="M636" s="16"/>
      <c r="N636" s="16" t="str">
        <f>IF(ISERROR(VLOOKUP($P636,#REF!,4,FALSE)),"",(VLOOKUP($P636,#REF!,4,FALSE)))</f>
        <v/>
      </c>
      <c r="O636" s="16" t="str">
        <f>IF(ISERROR(VLOOKUP($P636,#REF!,34,FALSE)),"",(VLOOKUP($P636,#REF!,34,FALSE)))</f>
        <v/>
      </c>
      <c r="P636" s="16" t="s">
        <v>909</v>
      </c>
      <c r="Q636" s="16" t="e">
        <f>VLOOKUP(C636,'functional class'!B:E,3,FALSE)</f>
        <v>#N/A</v>
      </c>
      <c r="R636" s="16" t="str">
        <f>IF(ISERROR(VLOOKUP($T636,'Funding 5.4'!$A:$BP,3,FALSE)),"",(VLOOKUP($T636,'Funding 5.4'!$A:$BP,3,FALSE)))</f>
        <v>FD001003001002000000000000000000000000</v>
      </c>
      <c r="S636" s="16" t="str">
        <f>IF(ISERROR(VLOOKUP($T636,'Funding 5.4'!$A:$BP,35,FALSE)),"",(VLOOKUP($T636,'Funding 5.4'!$A:$BP,35,FALSE)))</f>
        <v>5692f970-c29c-4044-80d7-1bcdbdd34348</v>
      </c>
      <c r="T636" s="16" t="s">
        <v>1087</v>
      </c>
      <c r="U636" s="16" t="str">
        <f>IF(F636="gains/losses",IF(ISERROR(VLOOKUP(W636,'item gains&amp;losses'!A:EV,3,FALSE)),"",VLOOKUP(W636,'item gains&amp;losses'!A:EV,3,FALSE)),IF(F636="I",IF(ISERROR(VLOOKUP(W636,'item rev'!A:EV,3,FALSE)),"",VLOOKUP(W636,'item rev'!A:EV,3,FALSE)),IF(F636="e",IF(ISERROR(VLOOKUP(W636,'item exp'!A:BQ,3,FALSE)),"",VLOOKUP(W636,'item exp'!A:BQ,3,FALSE)))))</f>
        <v>IE010030001000000000000000000000000000</v>
      </c>
      <c r="V636" s="16" t="str">
        <f>IF($F636="gains/losses",IF(ISERROR(VLOOKUP($W636,'item gains&amp;losses'!$A:$EV,35,FALSE)),"",VLOOKUP($W636,'item gains&amp;losses'!$A:$EV,35,FALSE)),IF($F636="I",IF(ISERROR(VLOOKUP($W636,'item rev'!$A:$EV,34,FALSE)),"",VLOOKUP($W636,'item rev'!$A:$EV,34,FALSE)),IF($F636="e",IF(ISERROR(VLOOKUP($W636,'item exp'!$A:$BQ,35,FALSE)),"",VLOOKUP($W636,'item exp'!$A:$BQ,35,FALSE)))))</f>
        <v>fb0a974d-99ed-475e-b028-c3e44f836603</v>
      </c>
      <c r="W636" s="16" t="str">
        <f>VLOOKUP(E636,'items list'!B:D,3,FALSE)</f>
        <v>Expenditure: Operational Cost - Insurance Underwriting: Insurance Aggregation</v>
      </c>
      <c r="X636" s="16" t="str">
        <f>IF(ISERROR(VLOOKUP($Z636,'reg ind'!$A:$AI,3,FALSE)),"",(VLOOKUP($Z636,'reg ind'!$A:$AI,3,FALSE)))</f>
        <v>RX002003001002003003006001000000000000</v>
      </c>
      <c r="Y636" s="16" t="str">
        <f>IF(ISERROR(VLOOKUP($Z636,'reg ind'!$A:$AI,35,FALSE)),"",(VLOOKUP($Z636,'reg ind'!$A:$AI,35,FALSE)))</f>
        <v>f2564b3b-f64a-4df4-9e78-f1a994736e35</v>
      </c>
      <c r="Z636" s="16" t="s">
        <v>4358</v>
      </c>
      <c r="AA636" s="16" t="str">
        <f>IF(ISERROR(VLOOKUP($AC636,costing!$A:$BP,3,FALSE)),"",(VLOOKUP($AC636,costing!$A:$BP,3,FALSE)))</f>
        <v>CO002004000000000000000000000000000000</v>
      </c>
      <c r="AB636" s="16" t="str">
        <f>IF(ISERROR(VLOOKUP($AC636,costing!$A:$BP,35,FALSE)),"",(VLOOKUP($AC636,costing!$A:$BP,35,FALSE)))</f>
        <v>47c7ba65-c270-4a7f-91ba-3842eb629ddf</v>
      </c>
      <c r="AC636" s="16" t="s">
        <v>4368</v>
      </c>
    </row>
    <row r="637" spans="1:29" x14ac:dyDescent="0.2">
      <c r="A637" s="184"/>
      <c r="B637" s="184">
        <v>11</v>
      </c>
      <c r="C637" s="184">
        <v>10</v>
      </c>
      <c r="D637" s="184">
        <f t="shared" ref="D637:D642" si="31">D634+1</f>
        <v>5014</v>
      </c>
      <c r="E637" s="184">
        <v>1268</v>
      </c>
      <c r="F637" s="184" t="s">
        <v>662</v>
      </c>
      <c r="G637" s="16" t="s">
        <v>13</v>
      </c>
      <c r="H637" s="16" t="s">
        <v>26</v>
      </c>
      <c r="I637" s="16" t="s">
        <v>29</v>
      </c>
      <c r="J637" s="16" t="s">
        <v>34</v>
      </c>
      <c r="K637" s="16"/>
      <c r="L637" s="16"/>
      <c r="M637" s="16"/>
      <c r="N637" s="16" t="str">
        <f>IF(ISERROR(VLOOKUP($P637,#REF!,4,FALSE)),"",(VLOOKUP($P637,#REF!,4,FALSE)))</f>
        <v/>
      </c>
      <c r="O637" s="16" t="str">
        <f>IF(ISERROR(VLOOKUP($P637,#REF!,34,FALSE)),"",(VLOOKUP($P637,#REF!,34,FALSE)))</f>
        <v/>
      </c>
      <c r="P637" s="16" t="s">
        <v>909</v>
      </c>
      <c r="Q637" s="16" t="e">
        <f>VLOOKUP(C637,'functional class'!B:E,3,FALSE)</f>
        <v>#N/A</v>
      </c>
      <c r="R637" s="16" t="str">
        <f>IF(ISERROR(VLOOKUP($T637,'Funding 5.4'!$A:$BP,3,FALSE)),"",(VLOOKUP($T637,'Funding 5.4'!$A:$BP,3,FALSE)))</f>
        <v>FD001003001002000000000000000000000000</v>
      </c>
      <c r="S637" s="16" t="str">
        <f>IF(ISERROR(VLOOKUP($T637,'Funding 5.4'!$A:$BP,35,FALSE)),"",(VLOOKUP($T637,'Funding 5.4'!$A:$BP,35,FALSE)))</f>
        <v>5692f970-c29c-4044-80d7-1bcdbdd34348</v>
      </c>
      <c r="T637" s="16" t="s">
        <v>1087</v>
      </c>
      <c r="U637" s="16" t="str">
        <f>IF(F637="gains/losses",IF(ISERROR(VLOOKUP(W637,'item gains&amp;losses'!A:EV,3,FALSE)),"",VLOOKUP(W637,'item gains&amp;losses'!A:EV,3,FALSE)),IF(F637="I",IF(ISERROR(VLOOKUP(W637,'item rev'!A:EV,3,FALSE)),"",VLOOKUP(W637,'item rev'!A:EV,3,FALSE)),IF(F637="e",IF(ISERROR(VLOOKUP(W637,'item exp'!A:BQ,3,FALSE)),"",VLOOKUP(W637,'item exp'!A:BQ,3,FALSE)))))</f>
        <v>IE010030002000000000000000000000000000</v>
      </c>
      <c r="V637" s="16" t="str">
        <f>IF($F637="gains/losses",IF(ISERROR(VLOOKUP($W637,'item gains&amp;losses'!$A:$EV,35,FALSE)),"",VLOOKUP($W637,'item gains&amp;losses'!$A:$EV,35,FALSE)),IF($F637="I",IF(ISERROR(VLOOKUP($W637,'item rev'!$A:$EV,34,FALSE)),"",VLOOKUP($W637,'item rev'!$A:$EV,34,FALSE)),IF($F637="e",IF(ISERROR(VLOOKUP($W637,'item exp'!$A:$BQ,35,FALSE)),"",VLOOKUP($W637,'item exp'!$A:$BQ,35,FALSE)))))</f>
        <v>f4d09031-4075-4923-87d4-7f67893b0691</v>
      </c>
      <c r="W637" s="16" t="str">
        <f>VLOOKUP(E637,'items list'!B:D,3,FALSE)</f>
        <v>Expenditure: Operational Cost - Insurance Underwriting: Claims paid to Third Parties</v>
      </c>
      <c r="X637" s="16" t="str">
        <f>IF(ISERROR(VLOOKUP($Z637,'reg ind'!$A:$AI,3,FALSE)),"",(VLOOKUP($Z637,'reg ind'!$A:$AI,3,FALSE)))</f>
        <v>RX002003001002003003006001000000000000</v>
      </c>
      <c r="Y637" s="16" t="str">
        <f>IF(ISERROR(VLOOKUP($Z637,'reg ind'!$A:$AI,35,FALSE)),"",(VLOOKUP($Z637,'reg ind'!$A:$AI,35,FALSE)))</f>
        <v>f2564b3b-f64a-4df4-9e78-f1a994736e35</v>
      </c>
      <c r="Z637" s="16" t="s">
        <v>4358</v>
      </c>
      <c r="AA637" s="16" t="str">
        <f>IF(ISERROR(VLOOKUP($AC637,costing!$A:$BP,3,FALSE)),"",(VLOOKUP($AC637,costing!$A:$BP,3,FALSE)))</f>
        <v>CO002004000000000000000000000000000000</v>
      </c>
      <c r="AB637" s="16" t="str">
        <f>IF(ISERROR(VLOOKUP($AC637,costing!$A:$BP,35,FALSE)),"",(VLOOKUP($AC637,costing!$A:$BP,35,FALSE)))</f>
        <v>47c7ba65-c270-4a7f-91ba-3842eb629ddf</v>
      </c>
      <c r="AC637" s="16" t="s">
        <v>4368</v>
      </c>
    </row>
    <row r="638" spans="1:29" x14ac:dyDescent="0.2">
      <c r="A638" s="184"/>
      <c r="B638" s="184">
        <v>11</v>
      </c>
      <c r="C638" s="184">
        <v>10</v>
      </c>
      <c r="D638" s="184">
        <f t="shared" si="31"/>
        <v>5014</v>
      </c>
      <c r="E638" s="184">
        <v>1269</v>
      </c>
      <c r="F638" s="184" t="s">
        <v>662</v>
      </c>
      <c r="G638" s="16" t="s">
        <v>13</v>
      </c>
      <c r="H638" s="16" t="s">
        <v>26</v>
      </c>
      <c r="I638" s="16" t="s">
        <v>29</v>
      </c>
      <c r="J638" s="16" t="s">
        <v>34</v>
      </c>
      <c r="K638" s="16"/>
      <c r="L638" s="16"/>
      <c r="M638" s="16"/>
      <c r="N638" s="16" t="str">
        <f>IF(ISERROR(VLOOKUP($P638,#REF!,4,FALSE)),"",(VLOOKUP($P638,#REF!,4,FALSE)))</f>
        <v/>
      </c>
      <c r="O638" s="16" t="str">
        <f>IF(ISERROR(VLOOKUP($P638,#REF!,34,FALSE)),"",(VLOOKUP($P638,#REF!,34,FALSE)))</f>
        <v/>
      </c>
      <c r="P638" s="16" t="s">
        <v>909</v>
      </c>
      <c r="Q638" s="16" t="e">
        <f>VLOOKUP(C638,'functional class'!B:E,3,FALSE)</f>
        <v>#N/A</v>
      </c>
      <c r="R638" s="16" t="str">
        <f>IF(ISERROR(VLOOKUP($T638,'Funding 5.4'!$A:$BP,3,FALSE)),"",(VLOOKUP($T638,'Funding 5.4'!$A:$BP,3,FALSE)))</f>
        <v>FD001003001002000000000000000000000000</v>
      </c>
      <c r="S638" s="16" t="str">
        <f>IF(ISERROR(VLOOKUP($T638,'Funding 5.4'!$A:$BP,35,FALSE)),"",(VLOOKUP($T638,'Funding 5.4'!$A:$BP,35,FALSE)))</f>
        <v>5692f970-c29c-4044-80d7-1bcdbdd34348</v>
      </c>
      <c r="T638" s="16" t="s">
        <v>1087</v>
      </c>
      <c r="U638" s="16" t="str">
        <f>IF(F638="gains/losses",IF(ISERROR(VLOOKUP(W638,'item gains&amp;losses'!A:EV,3,FALSE)),"",VLOOKUP(W638,'item gains&amp;losses'!A:EV,3,FALSE)),IF(F638="I",IF(ISERROR(VLOOKUP(W638,'item rev'!A:EV,3,FALSE)),"",VLOOKUP(W638,'item rev'!A:EV,3,FALSE)),IF(F638="e",IF(ISERROR(VLOOKUP(W638,'item exp'!A:BQ,3,FALSE)),"",VLOOKUP(W638,'item exp'!A:BQ,3,FALSE)))))</f>
        <v>IE010030003000000000000000000000000000</v>
      </c>
      <c r="V638" s="16" t="str">
        <f>IF($F638="gains/losses",IF(ISERROR(VLOOKUP($W638,'item gains&amp;losses'!$A:$EV,35,FALSE)),"",VLOOKUP($W638,'item gains&amp;losses'!$A:$EV,35,FALSE)),IF($F638="I",IF(ISERROR(VLOOKUP($W638,'item rev'!$A:$EV,34,FALSE)),"",VLOOKUP($W638,'item rev'!$A:$EV,34,FALSE)),IF($F638="e",IF(ISERROR(VLOOKUP($W638,'item exp'!$A:$BQ,35,FALSE)),"",VLOOKUP($W638,'item exp'!$A:$BQ,35,FALSE)))))</f>
        <v>325cba67-c8ec-4867-a5e8-d9e336027718</v>
      </c>
      <c r="W638" s="16" t="str">
        <f>VLOOKUP(E638,'items list'!B:D,3,FALSE)</f>
        <v>Expenditure: Operational Cost - Insurance Underwriting: Insurance Brokers Fees</v>
      </c>
      <c r="X638" s="16" t="str">
        <f>IF(ISERROR(VLOOKUP($Z638,'reg ind'!$A:$AI,3,FALSE)),"",(VLOOKUP($Z638,'reg ind'!$A:$AI,3,FALSE)))</f>
        <v>RX002003001002003003006001000000000000</v>
      </c>
      <c r="Y638" s="16" t="str">
        <f>IF(ISERROR(VLOOKUP($Z638,'reg ind'!$A:$AI,35,FALSE)),"",(VLOOKUP($Z638,'reg ind'!$A:$AI,35,FALSE)))</f>
        <v>f2564b3b-f64a-4df4-9e78-f1a994736e35</v>
      </c>
      <c r="Z638" s="16" t="s">
        <v>4358</v>
      </c>
      <c r="AA638" s="16" t="str">
        <f>IF(ISERROR(VLOOKUP($AC638,costing!$A:$BP,3,FALSE)),"",(VLOOKUP($AC638,costing!$A:$BP,3,FALSE)))</f>
        <v>CO002004000000000000000000000000000000</v>
      </c>
      <c r="AB638" s="16" t="str">
        <f>IF(ISERROR(VLOOKUP($AC638,costing!$A:$BP,35,FALSE)),"",(VLOOKUP($AC638,costing!$A:$BP,35,FALSE)))</f>
        <v>47c7ba65-c270-4a7f-91ba-3842eb629ddf</v>
      </c>
      <c r="AC638" s="16" t="s">
        <v>4368</v>
      </c>
    </row>
    <row r="639" spans="1:29" x14ac:dyDescent="0.2">
      <c r="A639" s="184"/>
      <c r="B639" s="184">
        <v>11</v>
      </c>
      <c r="C639" s="184">
        <v>10</v>
      </c>
      <c r="D639" s="184">
        <f t="shared" si="31"/>
        <v>5015</v>
      </c>
      <c r="E639" s="184">
        <v>1270</v>
      </c>
      <c r="F639" s="184" t="s">
        <v>662</v>
      </c>
      <c r="G639" s="16" t="s">
        <v>13</v>
      </c>
      <c r="H639" s="16" t="s">
        <v>26</v>
      </c>
      <c r="I639" s="16" t="s">
        <v>29</v>
      </c>
      <c r="J639" s="16" t="s">
        <v>34</v>
      </c>
      <c r="K639" s="16"/>
      <c r="L639" s="16"/>
      <c r="M639" s="16"/>
      <c r="N639" s="16" t="str">
        <f>IF(ISERROR(VLOOKUP($P639,#REF!,4,FALSE)),"",(VLOOKUP($P639,#REF!,4,FALSE)))</f>
        <v/>
      </c>
      <c r="O639" s="16" t="str">
        <f>IF(ISERROR(VLOOKUP($P639,#REF!,34,FALSE)),"",(VLOOKUP($P639,#REF!,34,FALSE)))</f>
        <v/>
      </c>
      <c r="P639" s="16" t="s">
        <v>909</v>
      </c>
      <c r="Q639" s="16" t="e">
        <f>VLOOKUP(C639,'functional class'!B:E,3,FALSE)</f>
        <v>#N/A</v>
      </c>
      <c r="R639" s="16" t="str">
        <f>IF(ISERROR(VLOOKUP($T639,'Funding 5.4'!$A:$BP,3,FALSE)),"",(VLOOKUP($T639,'Funding 5.4'!$A:$BP,3,FALSE)))</f>
        <v>FD001003001002000000000000000000000000</v>
      </c>
      <c r="S639" s="16" t="str">
        <f>IF(ISERROR(VLOOKUP($T639,'Funding 5.4'!$A:$BP,35,FALSE)),"",(VLOOKUP($T639,'Funding 5.4'!$A:$BP,35,FALSE)))</f>
        <v>5692f970-c29c-4044-80d7-1bcdbdd34348</v>
      </c>
      <c r="T639" s="16" t="s">
        <v>1087</v>
      </c>
      <c r="U639" s="16" t="str">
        <f>IF(F639="gains/losses",IF(ISERROR(VLOOKUP(W639,'item gains&amp;losses'!A:EV,3,FALSE)),"",VLOOKUP(W639,'item gains&amp;losses'!A:EV,3,FALSE)),IF(F639="I",IF(ISERROR(VLOOKUP(W639,'item rev'!A:EV,3,FALSE)),"",VLOOKUP(W639,'item rev'!A:EV,3,FALSE)),IF(F639="e",IF(ISERROR(VLOOKUP(W639,'item exp'!A:BQ,3,FALSE)),"",VLOOKUP(W639,'item exp'!A:BQ,3,FALSE)))))</f>
        <v>IE010030004000000000000000000000000000</v>
      </c>
      <c r="V639" s="16" t="str">
        <f>IF($F639="gains/losses",IF(ISERROR(VLOOKUP($W639,'item gains&amp;losses'!$A:$EV,35,FALSE)),"",VLOOKUP($W639,'item gains&amp;losses'!$A:$EV,35,FALSE)),IF($F639="I",IF(ISERROR(VLOOKUP($W639,'item rev'!$A:$EV,34,FALSE)),"",VLOOKUP($W639,'item rev'!$A:$EV,34,FALSE)),IF($F639="e",IF(ISERROR(VLOOKUP($W639,'item exp'!$A:$BQ,35,FALSE)),"",VLOOKUP($W639,'item exp'!$A:$BQ,35,FALSE)))))</f>
        <v>8d16c3d1-e035-45d7-9fc7-4b9e5162752b</v>
      </c>
      <c r="W639" s="16" t="str">
        <f>VLOOKUP(E639,'items list'!B:D,3,FALSE)</f>
        <v>Expenditure: Operational Cost - Insurance Underwriting: Insurance Claims</v>
      </c>
      <c r="X639" s="16" t="str">
        <f>IF(ISERROR(VLOOKUP($Z639,'reg ind'!$A:$AI,3,FALSE)),"",(VLOOKUP($Z639,'reg ind'!$A:$AI,3,FALSE)))</f>
        <v>RX002003001002003003006001000000000000</v>
      </c>
      <c r="Y639" s="16" t="str">
        <f>IF(ISERROR(VLOOKUP($Z639,'reg ind'!$A:$AI,35,FALSE)),"",(VLOOKUP($Z639,'reg ind'!$A:$AI,35,FALSE)))</f>
        <v>f2564b3b-f64a-4df4-9e78-f1a994736e35</v>
      </c>
      <c r="Z639" s="16" t="s">
        <v>4358</v>
      </c>
      <c r="AA639" s="16" t="str">
        <f>IF(ISERROR(VLOOKUP($AC639,costing!$A:$BP,3,FALSE)),"",(VLOOKUP($AC639,costing!$A:$BP,3,FALSE)))</f>
        <v>CO002004000000000000000000000000000000</v>
      </c>
      <c r="AB639" s="16" t="str">
        <f>IF(ISERROR(VLOOKUP($AC639,costing!$A:$BP,35,FALSE)),"",(VLOOKUP($AC639,costing!$A:$BP,35,FALSE)))</f>
        <v>47c7ba65-c270-4a7f-91ba-3842eb629ddf</v>
      </c>
      <c r="AC639" s="16" t="s">
        <v>4368</v>
      </c>
    </row>
    <row r="640" spans="1:29" x14ac:dyDescent="0.2">
      <c r="A640" s="184"/>
      <c r="B640" s="184">
        <v>11</v>
      </c>
      <c r="C640" s="184">
        <v>10</v>
      </c>
      <c r="D640" s="184">
        <f t="shared" si="31"/>
        <v>5015</v>
      </c>
      <c r="E640" s="184">
        <v>1271</v>
      </c>
      <c r="F640" s="184" t="s">
        <v>662</v>
      </c>
      <c r="G640" s="16" t="s">
        <v>13</v>
      </c>
      <c r="H640" s="16" t="s">
        <v>26</v>
      </c>
      <c r="I640" s="16" t="s">
        <v>29</v>
      </c>
      <c r="J640" s="16" t="s">
        <v>34</v>
      </c>
      <c r="K640" s="16"/>
      <c r="L640" s="16"/>
      <c r="M640" s="16"/>
      <c r="N640" s="16" t="str">
        <f>IF(ISERROR(VLOOKUP($P640,#REF!,4,FALSE)),"",(VLOOKUP($P640,#REF!,4,FALSE)))</f>
        <v/>
      </c>
      <c r="O640" s="16" t="str">
        <f>IF(ISERROR(VLOOKUP($P640,#REF!,34,FALSE)),"",(VLOOKUP($P640,#REF!,34,FALSE)))</f>
        <v/>
      </c>
      <c r="P640" s="16" t="s">
        <v>909</v>
      </c>
      <c r="Q640" s="16" t="e">
        <f>VLOOKUP(C640,'functional class'!B:E,3,FALSE)</f>
        <v>#N/A</v>
      </c>
      <c r="R640" s="16" t="str">
        <f>IF(ISERROR(VLOOKUP($T640,'Funding 5.4'!$A:$BP,3,FALSE)),"",(VLOOKUP($T640,'Funding 5.4'!$A:$BP,3,FALSE)))</f>
        <v>FD001003001002000000000000000000000000</v>
      </c>
      <c r="S640" s="16" t="str">
        <f>IF(ISERROR(VLOOKUP($T640,'Funding 5.4'!$A:$BP,35,FALSE)),"",(VLOOKUP($T640,'Funding 5.4'!$A:$BP,35,FALSE)))</f>
        <v>5692f970-c29c-4044-80d7-1bcdbdd34348</v>
      </c>
      <c r="T640" s="16" t="s">
        <v>1087</v>
      </c>
      <c r="U640" s="16" t="str">
        <f>IF(F640="gains/losses",IF(ISERROR(VLOOKUP(W640,'item gains&amp;losses'!A:EV,3,FALSE)),"",VLOOKUP(W640,'item gains&amp;losses'!A:EV,3,FALSE)),IF(F640="I",IF(ISERROR(VLOOKUP(W640,'item rev'!A:EV,3,FALSE)),"",VLOOKUP(W640,'item rev'!A:EV,3,FALSE)),IF(F640="e",IF(ISERROR(VLOOKUP(W640,'item exp'!A:BQ,3,FALSE)),"",VLOOKUP(W640,'item exp'!A:BQ,3,FALSE)))))</f>
        <v>IE010030005000000000000000000000000000</v>
      </c>
      <c r="V640" s="16" t="str">
        <f>IF($F640="gains/losses",IF(ISERROR(VLOOKUP($W640,'item gains&amp;losses'!$A:$EV,35,FALSE)),"",VLOOKUP($W640,'item gains&amp;losses'!$A:$EV,35,FALSE)),IF($F640="I",IF(ISERROR(VLOOKUP($W640,'item rev'!$A:$EV,34,FALSE)),"",VLOOKUP($W640,'item rev'!$A:$EV,34,FALSE)),IF($F640="e",IF(ISERROR(VLOOKUP($W640,'item exp'!$A:$BQ,35,FALSE)),"",VLOOKUP($W640,'item exp'!$A:$BQ,35,FALSE)))))</f>
        <v>b4669f67-00e4-4082-9db8-b32f2668665a</v>
      </c>
      <c r="W640" s="16" t="str">
        <f>VLOOKUP(E640,'items list'!B:D,3,FALSE)</f>
        <v>Expenditure: Operational Cost - Insurance Underwriting: Excess Payments</v>
      </c>
      <c r="X640" s="16" t="str">
        <f>IF(ISERROR(VLOOKUP($Z640,'reg ind'!$A:$AI,3,FALSE)),"",(VLOOKUP($Z640,'reg ind'!$A:$AI,3,FALSE)))</f>
        <v>RX002003001002003003006001000000000000</v>
      </c>
      <c r="Y640" s="16" t="str">
        <f>IF(ISERROR(VLOOKUP($Z640,'reg ind'!$A:$AI,35,FALSE)),"",(VLOOKUP($Z640,'reg ind'!$A:$AI,35,FALSE)))</f>
        <v>f2564b3b-f64a-4df4-9e78-f1a994736e35</v>
      </c>
      <c r="Z640" s="16" t="s">
        <v>4358</v>
      </c>
      <c r="AA640" s="16" t="str">
        <f>IF(ISERROR(VLOOKUP($AC640,costing!$A:$BP,3,FALSE)),"",(VLOOKUP($AC640,costing!$A:$BP,3,FALSE)))</f>
        <v>CO002004000000000000000000000000000000</v>
      </c>
      <c r="AB640" s="16" t="str">
        <f>IF(ISERROR(VLOOKUP($AC640,costing!$A:$BP,35,FALSE)),"",(VLOOKUP($AC640,costing!$A:$BP,35,FALSE)))</f>
        <v>47c7ba65-c270-4a7f-91ba-3842eb629ddf</v>
      </c>
      <c r="AC640" s="16" t="s">
        <v>4368</v>
      </c>
    </row>
    <row r="641" spans="1:29" x14ac:dyDescent="0.2">
      <c r="A641" s="184"/>
      <c r="B641" s="184">
        <v>11</v>
      </c>
      <c r="C641" s="184">
        <v>10</v>
      </c>
      <c r="D641" s="184">
        <f t="shared" si="31"/>
        <v>5015</v>
      </c>
      <c r="E641" s="184">
        <v>1272</v>
      </c>
      <c r="F641" s="184" t="s">
        <v>662</v>
      </c>
      <c r="G641" s="16" t="s">
        <v>13</v>
      </c>
      <c r="H641" s="16" t="s">
        <v>26</v>
      </c>
      <c r="I641" s="16" t="s">
        <v>29</v>
      </c>
      <c r="J641" s="16" t="s">
        <v>34</v>
      </c>
      <c r="K641" s="16"/>
      <c r="L641" s="16"/>
      <c r="M641" s="16"/>
      <c r="N641" s="16" t="str">
        <f>IF(ISERROR(VLOOKUP($P641,#REF!,4,FALSE)),"",(VLOOKUP($P641,#REF!,4,FALSE)))</f>
        <v/>
      </c>
      <c r="O641" s="16" t="str">
        <f>IF(ISERROR(VLOOKUP($P641,#REF!,34,FALSE)),"",(VLOOKUP($P641,#REF!,34,FALSE)))</f>
        <v/>
      </c>
      <c r="P641" s="16" t="s">
        <v>909</v>
      </c>
      <c r="Q641" s="16" t="e">
        <f>VLOOKUP(C641,'functional class'!B:E,3,FALSE)</f>
        <v>#N/A</v>
      </c>
      <c r="R641" s="16" t="str">
        <f>IF(ISERROR(VLOOKUP($T641,'Funding 5.4'!$A:$BP,3,FALSE)),"",(VLOOKUP($T641,'Funding 5.4'!$A:$BP,3,FALSE)))</f>
        <v>FD001003001002000000000000000000000000</v>
      </c>
      <c r="S641" s="16" t="str">
        <f>IF(ISERROR(VLOOKUP($T641,'Funding 5.4'!$A:$BP,35,FALSE)),"",(VLOOKUP($T641,'Funding 5.4'!$A:$BP,35,FALSE)))</f>
        <v>5692f970-c29c-4044-80d7-1bcdbdd34348</v>
      </c>
      <c r="T641" s="16" t="s">
        <v>1087</v>
      </c>
      <c r="U641" s="16" t="str">
        <f>IF(F641="gains/losses",IF(ISERROR(VLOOKUP(W641,'item gains&amp;losses'!A:EV,3,FALSE)),"",VLOOKUP(W641,'item gains&amp;losses'!A:EV,3,FALSE)),IF(F641="I",IF(ISERROR(VLOOKUP(W641,'item rev'!A:EV,3,FALSE)),"",VLOOKUP(W641,'item rev'!A:EV,3,FALSE)),IF(F641="e",IF(ISERROR(VLOOKUP(W641,'item exp'!A:BQ,3,FALSE)),"",VLOOKUP(W641,'item exp'!A:BQ,3,FALSE)))))</f>
        <v>IE010030006000000000000000000000000000</v>
      </c>
      <c r="V641" s="16" t="str">
        <f>IF($F641="gains/losses",IF(ISERROR(VLOOKUP($W641,'item gains&amp;losses'!$A:$EV,35,FALSE)),"",VLOOKUP($W641,'item gains&amp;losses'!$A:$EV,35,FALSE)),IF($F641="I",IF(ISERROR(VLOOKUP($W641,'item rev'!$A:$EV,34,FALSE)),"",VLOOKUP($W641,'item rev'!$A:$EV,34,FALSE)),IF($F641="e",IF(ISERROR(VLOOKUP($W641,'item exp'!$A:$BQ,35,FALSE)),"",VLOOKUP($W641,'item exp'!$A:$BQ,35,FALSE)))))</f>
        <v>58139594-9576-49ba-b704-0eda599d9a33</v>
      </c>
      <c r="W641" s="16" t="str">
        <f>VLOOKUP(E641,'items list'!B:D,3,FALSE)</f>
        <v>Expenditure: Operational Cost - Insurance Underwriting: Risk Management Programs</v>
      </c>
      <c r="X641" s="16" t="str">
        <f>IF(ISERROR(VLOOKUP($Z641,'reg ind'!$A:$AI,3,FALSE)),"",(VLOOKUP($Z641,'reg ind'!$A:$AI,3,FALSE)))</f>
        <v>RX002003001002003003006001000000000000</v>
      </c>
      <c r="Y641" s="16" t="str">
        <f>IF(ISERROR(VLOOKUP($Z641,'reg ind'!$A:$AI,35,FALSE)),"",(VLOOKUP($Z641,'reg ind'!$A:$AI,35,FALSE)))</f>
        <v>f2564b3b-f64a-4df4-9e78-f1a994736e35</v>
      </c>
      <c r="Z641" s="16" t="s">
        <v>4358</v>
      </c>
      <c r="AA641" s="16" t="str">
        <f>IF(ISERROR(VLOOKUP($AC641,costing!$A:$BP,3,FALSE)),"",(VLOOKUP($AC641,costing!$A:$BP,3,FALSE)))</f>
        <v>CO002004000000000000000000000000000000</v>
      </c>
      <c r="AB641" s="16" t="str">
        <f>IF(ISERROR(VLOOKUP($AC641,costing!$A:$BP,35,FALSE)),"",(VLOOKUP($AC641,costing!$A:$BP,35,FALSE)))</f>
        <v>47c7ba65-c270-4a7f-91ba-3842eb629ddf</v>
      </c>
      <c r="AC641" s="16" t="s">
        <v>4368</v>
      </c>
    </row>
    <row r="642" spans="1:29" x14ac:dyDescent="0.2">
      <c r="A642" s="184"/>
      <c r="B642" s="184">
        <v>11</v>
      </c>
      <c r="C642" s="184">
        <v>10</v>
      </c>
      <c r="D642" s="184">
        <f t="shared" si="31"/>
        <v>5016</v>
      </c>
      <c r="E642" s="184">
        <v>1273</v>
      </c>
      <c r="F642" s="184" t="s">
        <v>662</v>
      </c>
      <c r="G642" s="16" t="s">
        <v>13</v>
      </c>
      <c r="H642" s="16" t="s">
        <v>26</v>
      </c>
      <c r="I642" s="16" t="s">
        <v>29</v>
      </c>
      <c r="J642" s="16" t="s">
        <v>34</v>
      </c>
      <c r="K642" s="16"/>
      <c r="L642" s="16"/>
      <c r="M642" s="16"/>
      <c r="N642" s="16" t="str">
        <f>IF(ISERROR(VLOOKUP($P642,#REF!,4,FALSE)),"",(VLOOKUP($P642,#REF!,4,FALSE)))</f>
        <v/>
      </c>
      <c r="O642" s="16" t="str">
        <f>IF(ISERROR(VLOOKUP($P642,#REF!,34,FALSE)),"",(VLOOKUP($P642,#REF!,34,FALSE)))</f>
        <v/>
      </c>
      <c r="P642" s="16" t="s">
        <v>909</v>
      </c>
      <c r="Q642" s="16" t="e">
        <f>VLOOKUP(C642,'functional class'!B:E,3,FALSE)</f>
        <v>#N/A</v>
      </c>
      <c r="R642" s="16" t="str">
        <f>IF(ISERROR(VLOOKUP($T642,'Funding 5.4'!$A:$BP,3,FALSE)),"",(VLOOKUP($T642,'Funding 5.4'!$A:$BP,3,FALSE)))</f>
        <v>FD001003001002000000000000000000000000</v>
      </c>
      <c r="S642" s="16" t="str">
        <f>IF(ISERROR(VLOOKUP($T642,'Funding 5.4'!$A:$BP,35,FALSE)),"",(VLOOKUP($T642,'Funding 5.4'!$A:$BP,35,FALSE)))</f>
        <v>5692f970-c29c-4044-80d7-1bcdbdd34348</v>
      </c>
      <c r="T642" s="16" t="s">
        <v>1087</v>
      </c>
      <c r="U642" s="16" t="str">
        <f>IF(F642="gains/losses",IF(ISERROR(VLOOKUP(W642,'item gains&amp;losses'!A:EV,3,FALSE)),"",VLOOKUP(W642,'item gains&amp;losses'!A:EV,3,FALSE)),IF(F642="I",IF(ISERROR(VLOOKUP(W642,'item rev'!A:EV,3,FALSE)),"",VLOOKUP(W642,'item rev'!A:EV,3,FALSE)),IF(F642="e",IF(ISERROR(VLOOKUP(W642,'item exp'!A:BQ,3,FALSE)),"",VLOOKUP(W642,'item exp'!A:BQ,3,FALSE)))))</f>
        <v>IE010030007000000000000000000000000000</v>
      </c>
      <c r="V642" s="16" t="str">
        <f>IF($F642="gains/losses",IF(ISERROR(VLOOKUP($W642,'item gains&amp;losses'!$A:$EV,35,FALSE)),"",VLOOKUP($W642,'item gains&amp;losses'!$A:$EV,35,FALSE)),IF($F642="I",IF(ISERROR(VLOOKUP($W642,'item rev'!$A:$EV,34,FALSE)),"",VLOOKUP($W642,'item rev'!$A:$EV,34,FALSE)),IF($F642="e",IF(ISERROR(VLOOKUP($W642,'item exp'!$A:$BQ,35,FALSE)),"",VLOOKUP($W642,'item exp'!$A:$BQ,35,FALSE)))))</f>
        <v>bfbf874d-a9e4-4a02-ac45-bf4094fb6ee9</v>
      </c>
      <c r="W642" s="16" t="str">
        <f>VLOOKUP(E642,'items list'!B:D,3,FALSE)</f>
        <v>Expenditure: Operational Cost - Insurance Underwriting: Premiums</v>
      </c>
      <c r="X642" s="16" t="str">
        <f>IF(ISERROR(VLOOKUP($Z642,'reg ind'!$A:$AI,3,FALSE)),"",(VLOOKUP($Z642,'reg ind'!$A:$AI,3,FALSE)))</f>
        <v>RX002003001002003003006001000000000000</v>
      </c>
      <c r="Y642" s="16" t="str">
        <f>IF(ISERROR(VLOOKUP($Z642,'reg ind'!$A:$AI,35,FALSE)),"",(VLOOKUP($Z642,'reg ind'!$A:$AI,35,FALSE)))</f>
        <v>f2564b3b-f64a-4df4-9e78-f1a994736e35</v>
      </c>
      <c r="Z642" s="16" t="s">
        <v>4358</v>
      </c>
      <c r="AA642" s="16" t="str">
        <f>IF(ISERROR(VLOOKUP($AC642,costing!$A:$BP,3,FALSE)),"",(VLOOKUP($AC642,costing!$A:$BP,3,FALSE)))</f>
        <v>CO002004000000000000000000000000000000</v>
      </c>
      <c r="AB642" s="16" t="str">
        <f>IF(ISERROR(VLOOKUP($AC642,costing!$A:$BP,35,FALSE)),"",(VLOOKUP($AC642,costing!$A:$BP,35,FALSE)))</f>
        <v>47c7ba65-c270-4a7f-91ba-3842eb629ddf</v>
      </c>
      <c r="AC642" s="16" t="s">
        <v>4368</v>
      </c>
    </row>
    <row r="643" spans="1:29" x14ac:dyDescent="0.2">
      <c r="A643" s="184">
        <f>A636+1</f>
        <v>111101015</v>
      </c>
      <c r="B643" s="184">
        <v>11</v>
      </c>
      <c r="C643" s="184">
        <v>10</v>
      </c>
      <c r="D643" s="184">
        <f>D636+1</f>
        <v>5015</v>
      </c>
      <c r="E643" s="184">
        <v>1274</v>
      </c>
      <c r="F643" s="184" t="s">
        <v>662</v>
      </c>
      <c r="G643" s="188" t="s">
        <v>14</v>
      </c>
      <c r="H643" s="16" t="s">
        <v>26</v>
      </c>
      <c r="I643" s="16" t="s">
        <v>29</v>
      </c>
      <c r="J643" s="16" t="s">
        <v>37</v>
      </c>
      <c r="K643" s="16"/>
      <c r="L643" s="16"/>
      <c r="M643" s="16"/>
      <c r="N643" s="16" t="str">
        <f>IF(ISERROR(VLOOKUP($P643,#REF!,4,FALSE)),"",(VLOOKUP($P643,#REF!,4,FALSE)))</f>
        <v/>
      </c>
      <c r="O643" s="16" t="str">
        <f>IF(ISERROR(VLOOKUP($P643,#REF!,34,FALSE)),"",(VLOOKUP($P643,#REF!,34,FALSE)))</f>
        <v/>
      </c>
      <c r="P643" s="16" t="s">
        <v>909</v>
      </c>
      <c r="Q643" s="16" t="e">
        <f>VLOOKUP(C643,'functional class'!B:E,3,FALSE)</f>
        <v>#N/A</v>
      </c>
      <c r="R643" s="16" t="str">
        <f>IF(ISERROR(VLOOKUP($T643,'Funding 5.4'!$A:$BP,3,FALSE)),"",(VLOOKUP($T643,'Funding 5.4'!$A:$BP,3,FALSE)))</f>
        <v>FD001003001002000000000000000000000000</v>
      </c>
      <c r="S643" s="16" t="str">
        <f>IF(ISERROR(VLOOKUP($T643,'Funding 5.4'!$A:$BP,35,FALSE)),"",(VLOOKUP($T643,'Funding 5.4'!$A:$BP,35,FALSE)))</f>
        <v>5692f970-c29c-4044-80d7-1bcdbdd34348</v>
      </c>
      <c r="T643" s="16" t="s">
        <v>1087</v>
      </c>
      <c r="U643" s="16" t="str">
        <f>IF(F643="gains/losses",IF(ISERROR(VLOOKUP(W643,'item gains&amp;losses'!A:EV,3,FALSE)),"",VLOOKUP(W643,'item gains&amp;losses'!A:EV,3,FALSE)),IF(F643="I",IF(ISERROR(VLOOKUP(W643,'item rev'!A:EV,3,FALSE)),"",VLOOKUP(W643,'item rev'!A:EV,3,FALSE)),IF(F643="e",IF(ISERROR(VLOOKUP(W643,'item exp'!A:BQ,3,FALSE)),"",VLOOKUP(W643,'item exp'!A:BQ,3,FALSE)))))</f>
        <v>IE006002003001000000000000000000000000</v>
      </c>
      <c r="V643" s="16" t="str">
        <f>IF($F643="gains/losses",IF(ISERROR(VLOOKUP($W643,'item gains&amp;losses'!$A:$EV,35,FALSE)),"",VLOOKUP($W643,'item gains&amp;losses'!$A:$EV,35,FALSE)),IF($F643="I",IF(ISERROR(VLOOKUP($W643,'item rev'!$A:$EV,34,FALSE)),"",VLOOKUP($W643,'item rev'!$A:$EV,34,FALSE)),IF($F643="e",IF(ISERROR(VLOOKUP($W643,'item exp'!$A:$BQ,35,FALSE)),"",VLOOKUP($W643,'item exp'!$A:$BQ,35,FALSE)))))</f>
        <v>ffe29822-eacd-4f83-bcb4-fc0a3f362665</v>
      </c>
      <c r="W643" s="16" t="str">
        <f>VLOOKUP(E643,'items list'!B:D,3,FALSE)</f>
        <v>Expenditure: Interest, Dividends and Rent on Land - Interest Paid: Borrowings - Annuity Loans</v>
      </c>
      <c r="X643" s="16" t="str">
        <f>IF(ISERROR(VLOOKUP($Z643,'reg ind'!$A:$AI,3,FALSE)),"",(VLOOKUP($Z643,'reg ind'!$A:$AI,3,FALSE)))</f>
        <v>RX002003001002003003006001000000000000</v>
      </c>
      <c r="Y643" s="16" t="str">
        <f>IF(ISERROR(VLOOKUP($Z643,'reg ind'!$A:$AI,35,FALSE)),"",(VLOOKUP($Z643,'reg ind'!$A:$AI,35,FALSE)))</f>
        <v>f2564b3b-f64a-4df4-9e78-f1a994736e35</v>
      </c>
      <c r="Z643" s="16" t="s">
        <v>4358</v>
      </c>
      <c r="AA643" s="16" t="str">
        <f>IF(ISERROR(VLOOKUP($AC643,costing!$A:$BP,3,FALSE)),"",(VLOOKUP($AC643,costing!$A:$BP,3,FALSE)))</f>
        <v>CO002004000000000000000000000000000000</v>
      </c>
      <c r="AB643" s="16" t="str">
        <f>IF(ISERROR(VLOOKUP($AC643,costing!$A:$BP,35,FALSE)),"",(VLOOKUP($AC643,costing!$A:$BP,35,FALSE)))</f>
        <v>47c7ba65-c270-4a7f-91ba-3842eb629ddf</v>
      </c>
      <c r="AC643" s="16" t="s">
        <v>4368</v>
      </c>
    </row>
    <row r="644" spans="1:29" x14ac:dyDescent="0.2">
      <c r="A644" s="184"/>
      <c r="B644" s="184">
        <v>11</v>
      </c>
      <c r="C644" s="184">
        <v>10</v>
      </c>
      <c r="D644" s="184">
        <f t="shared" ref="D644:D651" si="32">D637+1</f>
        <v>5015</v>
      </c>
      <c r="E644" s="184">
        <v>1275</v>
      </c>
      <c r="F644" s="184" t="s">
        <v>662</v>
      </c>
      <c r="G644" s="188" t="s">
        <v>14</v>
      </c>
      <c r="H644" s="16" t="s">
        <v>26</v>
      </c>
      <c r="I644" s="16" t="s">
        <v>29</v>
      </c>
      <c r="J644" s="16" t="s">
        <v>37</v>
      </c>
      <c r="K644" s="16"/>
      <c r="L644" s="16"/>
      <c r="M644" s="16"/>
      <c r="N644" s="16" t="str">
        <f>IF(ISERROR(VLOOKUP($P644,#REF!,4,FALSE)),"",(VLOOKUP($P644,#REF!,4,FALSE)))</f>
        <v/>
      </c>
      <c r="O644" s="16" t="str">
        <f>IF(ISERROR(VLOOKUP($P644,#REF!,34,FALSE)),"",(VLOOKUP($P644,#REF!,34,FALSE)))</f>
        <v/>
      </c>
      <c r="P644" s="16" t="s">
        <v>909</v>
      </c>
      <c r="Q644" s="16" t="e">
        <f>VLOOKUP(C644,'functional class'!B:E,3,FALSE)</f>
        <v>#N/A</v>
      </c>
      <c r="R644" s="16" t="str">
        <f>IF(ISERROR(VLOOKUP($T644,'Funding 5.4'!$A:$BP,3,FALSE)),"",(VLOOKUP($T644,'Funding 5.4'!$A:$BP,3,FALSE)))</f>
        <v>FD001003001002000000000000000000000000</v>
      </c>
      <c r="S644" s="16" t="str">
        <f>IF(ISERROR(VLOOKUP($T644,'Funding 5.4'!$A:$BP,35,FALSE)),"",(VLOOKUP($T644,'Funding 5.4'!$A:$BP,35,FALSE)))</f>
        <v>5692f970-c29c-4044-80d7-1bcdbdd34348</v>
      </c>
      <c r="T644" s="16" t="s">
        <v>1087</v>
      </c>
      <c r="U644" s="16" t="str">
        <f>IF(F644="gains/losses",IF(ISERROR(VLOOKUP(W644,'item gains&amp;losses'!A:EV,3,FALSE)),"",VLOOKUP(W644,'item gains&amp;losses'!A:EV,3,FALSE)),IF(F644="I",IF(ISERROR(VLOOKUP(W644,'item rev'!A:EV,3,FALSE)),"",VLOOKUP(W644,'item rev'!A:EV,3,FALSE)),IF(F644="e",IF(ISERROR(VLOOKUP(W644,'item exp'!A:BQ,3,FALSE)),"",VLOOKUP(W644,'item exp'!A:BQ,3,FALSE)))))</f>
        <v>IE006002003002000000000000000000000000</v>
      </c>
      <c r="V644" s="16" t="str">
        <f>IF($F644="gains/losses",IF(ISERROR(VLOOKUP($W644,'item gains&amp;losses'!$A:$EV,35,FALSE)),"",VLOOKUP($W644,'item gains&amp;losses'!$A:$EV,35,FALSE)),IF($F644="I",IF(ISERROR(VLOOKUP($W644,'item rev'!$A:$EV,34,FALSE)),"",VLOOKUP($W644,'item rev'!$A:$EV,34,FALSE)),IF($F644="e",IF(ISERROR(VLOOKUP($W644,'item exp'!$A:$BQ,35,FALSE)),"",VLOOKUP($W644,'item exp'!$A:$BQ,35,FALSE)))))</f>
        <v>575aa4ad-ca9a-413f-be5f-d46f912057f1</v>
      </c>
      <c r="W644" s="16" t="str">
        <f>VLOOKUP(E644,'items list'!B:D,3,FALSE)</f>
        <v>Expenditure: Interest, Dividends and Rent on Land - Interest Paid: Borrowings - Bankers Acceptance Certificate</v>
      </c>
      <c r="X644" s="16" t="str">
        <f>IF(ISERROR(VLOOKUP($Z644,'reg ind'!$A:$AI,3,FALSE)),"",(VLOOKUP($Z644,'reg ind'!$A:$AI,3,FALSE)))</f>
        <v>RX002003001002003003006001000000000000</v>
      </c>
      <c r="Y644" s="16" t="str">
        <f>IF(ISERROR(VLOOKUP($Z644,'reg ind'!$A:$AI,35,FALSE)),"",(VLOOKUP($Z644,'reg ind'!$A:$AI,35,FALSE)))</f>
        <v>f2564b3b-f64a-4df4-9e78-f1a994736e35</v>
      </c>
      <c r="Z644" s="16" t="s">
        <v>4358</v>
      </c>
      <c r="AA644" s="16" t="str">
        <f>IF(ISERROR(VLOOKUP($AC644,costing!$A:$BP,3,FALSE)),"",(VLOOKUP($AC644,costing!$A:$BP,3,FALSE)))</f>
        <v>CO002004000000000000000000000000000000</v>
      </c>
      <c r="AB644" s="16" t="str">
        <f>IF(ISERROR(VLOOKUP($AC644,costing!$A:$BP,35,FALSE)),"",(VLOOKUP($AC644,costing!$A:$BP,35,FALSE)))</f>
        <v>47c7ba65-c270-4a7f-91ba-3842eb629ddf</v>
      </c>
      <c r="AC644" s="16" t="s">
        <v>4368</v>
      </c>
    </row>
    <row r="645" spans="1:29" x14ac:dyDescent="0.2">
      <c r="A645" s="184"/>
      <c r="B645" s="184">
        <v>11</v>
      </c>
      <c r="C645" s="184">
        <v>10</v>
      </c>
      <c r="D645" s="184">
        <f t="shared" si="32"/>
        <v>5015</v>
      </c>
      <c r="E645" s="184">
        <v>1276</v>
      </c>
      <c r="F645" s="184" t="s">
        <v>662</v>
      </c>
      <c r="G645" s="188" t="s">
        <v>14</v>
      </c>
      <c r="H645" s="16" t="s">
        <v>26</v>
      </c>
      <c r="I645" s="16" t="s">
        <v>29</v>
      </c>
      <c r="J645" s="16" t="s">
        <v>37</v>
      </c>
      <c r="K645" s="16"/>
      <c r="L645" s="16"/>
      <c r="M645" s="16"/>
      <c r="N645" s="16" t="str">
        <f>IF(ISERROR(VLOOKUP($P645,#REF!,4,FALSE)),"",(VLOOKUP($P645,#REF!,4,FALSE)))</f>
        <v/>
      </c>
      <c r="O645" s="16" t="str">
        <f>IF(ISERROR(VLOOKUP($P645,#REF!,34,FALSE)),"",(VLOOKUP($P645,#REF!,34,FALSE)))</f>
        <v/>
      </c>
      <c r="P645" s="16" t="s">
        <v>909</v>
      </c>
      <c r="Q645" s="16" t="e">
        <f>VLOOKUP(C645,'functional class'!B:E,3,FALSE)</f>
        <v>#N/A</v>
      </c>
      <c r="R645" s="16" t="str">
        <f>IF(ISERROR(VLOOKUP($T645,'Funding 5.4'!$A:$BP,3,FALSE)),"",(VLOOKUP($T645,'Funding 5.4'!$A:$BP,3,FALSE)))</f>
        <v>FD001003001002000000000000000000000000</v>
      </c>
      <c r="S645" s="16" t="str">
        <f>IF(ISERROR(VLOOKUP($T645,'Funding 5.4'!$A:$BP,35,FALSE)),"",(VLOOKUP($T645,'Funding 5.4'!$A:$BP,35,FALSE)))</f>
        <v>5692f970-c29c-4044-80d7-1bcdbdd34348</v>
      </c>
      <c r="T645" s="16" t="s">
        <v>1087</v>
      </c>
      <c r="U645" s="16" t="str">
        <f>IF(F645="gains/losses",IF(ISERROR(VLOOKUP(W645,'item gains&amp;losses'!A:EV,3,FALSE)),"",VLOOKUP(W645,'item gains&amp;losses'!A:EV,3,FALSE)),IF(F645="I",IF(ISERROR(VLOOKUP(W645,'item rev'!A:EV,3,FALSE)),"",VLOOKUP(W645,'item rev'!A:EV,3,FALSE)),IF(F645="e",IF(ISERROR(VLOOKUP(W645,'item exp'!A:BQ,3,FALSE)),"",VLOOKUP(W645,'item exp'!A:BQ,3,FALSE)))))</f>
        <v>IE006002003003000000000000000000000000</v>
      </c>
      <c r="V645" s="16" t="str">
        <f>IF($F645="gains/losses",IF(ISERROR(VLOOKUP($W645,'item gains&amp;losses'!$A:$EV,35,FALSE)),"",VLOOKUP($W645,'item gains&amp;losses'!$A:$EV,35,FALSE)),IF($F645="I",IF(ISERROR(VLOOKUP($W645,'item rev'!$A:$EV,34,FALSE)),"",VLOOKUP($W645,'item rev'!$A:$EV,34,FALSE)),IF($F645="e",IF(ISERROR(VLOOKUP($W645,'item exp'!$A:$BQ,35,FALSE)),"",VLOOKUP($W645,'item exp'!$A:$BQ,35,FALSE)))))</f>
        <v>1addcf05-9a0a-45d2-be13-049b93a271e5</v>
      </c>
      <c r="W645" s="16" t="str">
        <f>VLOOKUP(E645,'items list'!B:D,3,FALSE)</f>
        <v>Expenditure: Interest, Dividends and Rent on Land - Interest Paid: Borrowings - Derivative Financial Liability</v>
      </c>
      <c r="X645" s="16" t="str">
        <f>IF(ISERROR(VLOOKUP($Z645,'reg ind'!$A:$AI,3,FALSE)),"",(VLOOKUP($Z645,'reg ind'!$A:$AI,3,FALSE)))</f>
        <v>RX002003001002003003006001000000000000</v>
      </c>
      <c r="Y645" s="16" t="str">
        <f>IF(ISERROR(VLOOKUP($Z645,'reg ind'!$A:$AI,35,FALSE)),"",(VLOOKUP($Z645,'reg ind'!$A:$AI,35,FALSE)))</f>
        <v>f2564b3b-f64a-4df4-9e78-f1a994736e35</v>
      </c>
      <c r="Z645" s="16" t="s">
        <v>4358</v>
      </c>
      <c r="AA645" s="16" t="str">
        <f>IF(ISERROR(VLOOKUP($AC645,costing!$A:$BP,3,FALSE)),"",(VLOOKUP($AC645,costing!$A:$BP,3,FALSE)))</f>
        <v>CO002004000000000000000000000000000000</v>
      </c>
      <c r="AB645" s="16" t="str">
        <f>IF(ISERROR(VLOOKUP($AC645,costing!$A:$BP,35,FALSE)),"",(VLOOKUP($AC645,costing!$A:$BP,35,FALSE)))</f>
        <v>47c7ba65-c270-4a7f-91ba-3842eb629ddf</v>
      </c>
      <c r="AC645" s="16" t="s">
        <v>4368</v>
      </c>
    </row>
    <row r="646" spans="1:29" x14ac:dyDescent="0.2">
      <c r="A646" s="184"/>
      <c r="B646" s="184">
        <v>11</v>
      </c>
      <c r="C646" s="184">
        <v>10</v>
      </c>
      <c r="D646" s="184">
        <f t="shared" si="32"/>
        <v>5016</v>
      </c>
      <c r="E646" s="184">
        <v>1277</v>
      </c>
      <c r="F646" s="184" t="s">
        <v>662</v>
      </c>
      <c r="G646" s="188" t="s">
        <v>14</v>
      </c>
      <c r="H646" s="16" t="s">
        <v>26</v>
      </c>
      <c r="I646" s="16" t="s">
        <v>29</v>
      </c>
      <c r="J646" s="16" t="s">
        <v>37</v>
      </c>
      <c r="K646" s="16"/>
      <c r="L646" s="16"/>
      <c r="M646" s="16"/>
      <c r="N646" s="16" t="str">
        <f>IF(ISERROR(VLOOKUP($P646,#REF!,4,FALSE)),"",(VLOOKUP($P646,#REF!,4,FALSE)))</f>
        <v/>
      </c>
      <c r="O646" s="16" t="str">
        <f>IF(ISERROR(VLOOKUP($P646,#REF!,34,FALSE)),"",(VLOOKUP($P646,#REF!,34,FALSE)))</f>
        <v/>
      </c>
      <c r="P646" s="16" t="s">
        <v>909</v>
      </c>
      <c r="Q646" s="16" t="e">
        <f>VLOOKUP(C646,'functional class'!B:E,3,FALSE)</f>
        <v>#N/A</v>
      </c>
      <c r="R646" s="16" t="str">
        <f>IF(ISERROR(VLOOKUP($T646,'Funding 5.4'!$A:$BP,3,FALSE)),"",(VLOOKUP($T646,'Funding 5.4'!$A:$BP,3,FALSE)))</f>
        <v>FD001003001002000000000000000000000000</v>
      </c>
      <c r="S646" s="16" t="str">
        <f>IF(ISERROR(VLOOKUP($T646,'Funding 5.4'!$A:$BP,35,FALSE)),"",(VLOOKUP($T646,'Funding 5.4'!$A:$BP,35,FALSE)))</f>
        <v>5692f970-c29c-4044-80d7-1bcdbdd34348</v>
      </c>
      <c r="T646" s="16" t="s">
        <v>1087</v>
      </c>
      <c r="U646" s="16" t="str">
        <f>IF(F646="gains/losses",IF(ISERROR(VLOOKUP(W646,'item gains&amp;losses'!A:EV,3,FALSE)),"",VLOOKUP(W646,'item gains&amp;losses'!A:EV,3,FALSE)),IF(F646="I",IF(ISERROR(VLOOKUP(W646,'item rev'!A:EV,3,FALSE)),"",VLOOKUP(W646,'item rev'!A:EV,3,FALSE)),IF(F646="e",IF(ISERROR(VLOOKUP(W646,'item exp'!A:BQ,3,FALSE)),"",VLOOKUP(W646,'item exp'!A:BQ,3,FALSE)))))</f>
        <v>IE006002003005000000000000000000000000</v>
      </c>
      <c r="V646" s="16" t="str">
        <f>IF($F646="gains/losses",IF(ISERROR(VLOOKUP($W646,'item gains&amp;losses'!$A:$EV,35,FALSE)),"",VLOOKUP($W646,'item gains&amp;losses'!$A:$EV,35,FALSE)),IF($F646="I",IF(ISERROR(VLOOKUP($W646,'item rev'!$A:$EV,34,FALSE)),"",VLOOKUP($W646,'item rev'!$A:$EV,34,FALSE)),IF($F646="e",IF(ISERROR(VLOOKUP($W646,'item exp'!$A:$BQ,35,FALSE)),"",VLOOKUP($W646,'item exp'!$A:$BQ,35,FALSE)))))</f>
        <v>861709b7-fa60-44a3-8fb9-96634b05f6bb</v>
      </c>
      <c r="W646" s="16" t="str">
        <f>VLOOKUP(E646,'items list'!B:D,3,FALSE)</f>
        <v>Expenditure: Interest, Dividends and Rent on Land - Interest Paid: Borrowings - Government Loans</v>
      </c>
      <c r="X646" s="16" t="str">
        <f>IF(ISERROR(VLOOKUP($Z646,'reg ind'!$A:$AI,3,FALSE)),"",(VLOOKUP($Z646,'reg ind'!$A:$AI,3,FALSE)))</f>
        <v>RX002003001002003003006001000000000000</v>
      </c>
      <c r="Y646" s="16" t="str">
        <f>IF(ISERROR(VLOOKUP($Z646,'reg ind'!$A:$AI,35,FALSE)),"",(VLOOKUP($Z646,'reg ind'!$A:$AI,35,FALSE)))</f>
        <v>f2564b3b-f64a-4df4-9e78-f1a994736e35</v>
      </c>
      <c r="Z646" s="16" t="s">
        <v>4358</v>
      </c>
      <c r="AA646" s="16" t="str">
        <f>IF(ISERROR(VLOOKUP($AC646,costing!$A:$BP,3,FALSE)),"",(VLOOKUP($AC646,costing!$A:$BP,3,FALSE)))</f>
        <v>CO002004000000000000000000000000000000</v>
      </c>
      <c r="AB646" s="16" t="str">
        <f>IF(ISERROR(VLOOKUP($AC646,costing!$A:$BP,35,FALSE)),"",(VLOOKUP($AC646,costing!$A:$BP,35,FALSE)))</f>
        <v>47c7ba65-c270-4a7f-91ba-3842eb629ddf</v>
      </c>
      <c r="AC646" s="16" t="s">
        <v>4368</v>
      </c>
    </row>
    <row r="647" spans="1:29" x14ac:dyDescent="0.2">
      <c r="A647" s="184"/>
      <c r="B647" s="184">
        <v>11</v>
      </c>
      <c r="C647" s="184">
        <v>10</v>
      </c>
      <c r="D647" s="184">
        <f t="shared" si="32"/>
        <v>5016</v>
      </c>
      <c r="E647" s="184">
        <v>1278</v>
      </c>
      <c r="F647" s="184" t="s">
        <v>662</v>
      </c>
      <c r="G647" s="188" t="s">
        <v>14</v>
      </c>
      <c r="H647" s="16" t="s">
        <v>26</v>
      </c>
      <c r="I647" s="16" t="s">
        <v>29</v>
      </c>
      <c r="J647" s="16" t="s">
        <v>37</v>
      </c>
      <c r="K647" s="16"/>
      <c r="L647" s="16"/>
      <c r="M647" s="16"/>
      <c r="N647" s="16" t="str">
        <f>IF(ISERROR(VLOOKUP($P647,#REF!,4,FALSE)),"",(VLOOKUP($P647,#REF!,4,FALSE)))</f>
        <v/>
      </c>
      <c r="O647" s="16" t="str">
        <f>IF(ISERROR(VLOOKUP($P647,#REF!,34,FALSE)),"",(VLOOKUP($P647,#REF!,34,FALSE)))</f>
        <v/>
      </c>
      <c r="P647" s="16" t="s">
        <v>909</v>
      </c>
      <c r="Q647" s="16" t="e">
        <f>VLOOKUP(C647,'functional class'!B:E,3,FALSE)</f>
        <v>#N/A</v>
      </c>
      <c r="R647" s="16" t="str">
        <f>IF(ISERROR(VLOOKUP($T647,'Funding 5.4'!$A:$BP,3,FALSE)),"",(VLOOKUP($T647,'Funding 5.4'!$A:$BP,3,FALSE)))</f>
        <v>FD001003001002000000000000000000000000</v>
      </c>
      <c r="S647" s="16" t="str">
        <f>IF(ISERROR(VLOOKUP($T647,'Funding 5.4'!$A:$BP,35,FALSE)),"",(VLOOKUP($T647,'Funding 5.4'!$A:$BP,35,FALSE)))</f>
        <v>5692f970-c29c-4044-80d7-1bcdbdd34348</v>
      </c>
      <c r="T647" s="16" t="s">
        <v>1087</v>
      </c>
      <c r="U647" s="16" t="str">
        <f>IF(F647="gains/losses",IF(ISERROR(VLOOKUP(W647,'item gains&amp;losses'!A:EV,3,FALSE)),"",VLOOKUP(W647,'item gains&amp;losses'!A:EV,3,FALSE)),IF(F647="I",IF(ISERROR(VLOOKUP(W647,'item rev'!A:EV,3,FALSE)),"",VLOOKUP(W647,'item rev'!A:EV,3,FALSE)),IF(F647="e",IF(ISERROR(VLOOKUP(W647,'item exp'!A:BQ,3,FALSE)),"",VLOOKUP(W647,'item exp'!A:BQ,3,FALSE)))))</f>
        <v>IE006002003006000000000000000000000000</v>
      </c>
      <c r="V647" s="16" t="str">
        <f>IF($F647="gains/losses",IF(ISERROR(VLOOKUP($W647,'item gains&amp;losses'!$A:$EV,35,FALSE)),"",VLOOKUP($W647,'item gains&amp;losses'!$A:$EV,35,FALSE)),IF($F647="I",IF(ISERROR(VLOOKUP($W647,'item rev'!$A:$EV,34,FALSE)),"",VLOOKUP($W647,'item rev'!$A:$EV,34,FALSE)),IF($F647="e",IF(ISERROR(VLOOKUP($W647,'item exp'!$A:$BQ,35,FALSE)),"",VLOOKUP($W647,'item exp'!$A:$BQ,35,FALSE)))))</f>
        <v>05f8d761-b8e2-48b2-b302-2fa2693d6283</v>
      </c>
      <c r="W647" s="16" t="str">
        <f>VLOOKUP(E647,'items list'!B:D,3,FALSE)</f>
        <v xml:space="preserve">Expenditure: Interest, Dividends and Rent on Land - Interest Paid: Borrowings - Local Registered Stock </v>
      </c>
      <c r="X647" s="16" t="str">
        <f>IF(ISERROR(VLOOKUP($Z647,'reg ind'!$A:$AI,3,FALSE)),"",(VLOOKUP($Z647,'reg ind'!$A:$AI,3,FALSE)))</f>
        <v>RX002003001002003003006001000000000000</v>
      </c>
      <c r="Y647" s="16" t="str">
        <f>IF(ISERROR(VLOOKUP($Z647,'reg ind'!$A:$AI,35,FALSE)),"",(VLOOKUP($Z647,'reg ind'!$A:$AI,35,FALSE)))</f>
        <v>f2564b3b-f64a-4df4-9e78-f1a994736e35</v>
      </c>
      <c r="Z647" s="16" t="s">
        <v>4358</v>
      </c>
      <c r="AA647" s="16" t="str">
        <f>IF(ISERROR(VLOOKUP($AC647,costing!$A:$BP,3,FALSE)),"",(VLOOKUP($AC647,costing!$A:$BP,3,FALSE)))</f>
        <v>CO002004000000000000000000000000000000</v>
      </c>
      <c r="AB647" s="16" t="str">
        <f>IF(ISERROR(VLOOKUP($AC647,costing!$A:$BP,35,FALSE)),"",(VLOOKUP($AC647,costing!$A:$BP,35,FALSE)))</f>
        <v>47c7ba65-c270-4a7f-91ba-3842eb629ddf</v>
      </c>
      <c r="AC647" s="16" t="s">
        <v>4368</v>
      </c>
    </row>
    <row r="648" spans="1:29" x14ac:dyDescent="0.2">
      <c r="A648" s="184"/>
      <c r="B648" s="184">
        <v>11</v>
      </c>
      <c r="C648" s="184">
        <v>10</v>
      </c>
      <c r="D648" s="184">
        <f t="shared" si="32"/>
        <v>5016</v>
      </c>
      <c r="E648" s="184">
        <v>1279</v>
      </c>
      <c r="F648" s="184" t="s">
        <v>662</v>
      </c>
      <c r="G648" s="188" t="s">
        <v>14</v>
      </c>
      <c r="H648" s="16" t="s">
        <v>26</v>
      </c>
      <c r="I648" s="16" t="s">
        <v>29</v>
      </c>
      <c r="J648" s="16" t="s">
        <v>37</v>
      </c>
      <c r="K648" s="16"/>
      <c r="L648" s="16"/>
      <c r="M648" s="16"/>
      <c r="N648" s="16" t="str">
        <f>IF(ISERROR(VLOOKUP($P648,#REF!,4,FALSE)),"",(VLOOKUP($P648,#REF!,4,FALSE)))</f>
        <v/>
      </c>
      <c r="O648" s="16" t="str">
        <f>IF(ISERROR(VLOOKUP($P648,#REF!,34,FALSE)),"",(VLOOKUP($P648,#REF!,34,FALSE)))</f>
        <v/>
      </c>
      <c r="P648" s="16" t="s">
        <v>909</v>
      </c>
      <c r="Q648" s="16" t="e">
        <f>VLOOKUP(C648,'functional class'!B:E,3,FALSE)</f>
        <v>#N/A</v>
      </c>
      <c r="R648" s="16" t="str">
        <f>IF(ISERROR(VLOOKUP($T648,'Funding 5.4'!$A:$BP,3,FALSE)),"",(VLOOKUP($T648,'Funding 5.4'!$A:$BP,3,FALSE)))</f>
        <v>FD001003001002000000000000000000000000</v>
      </c>
      <c r="S648" s="16" t="str">
        <f>IF(ISERROR(VLOOKUP($T648,'Funding 5.4'!$A:$BP,35,FALSE)),"",(VLOOKUP($T648,'Funding 5.4'!$A:$BP,35,FALSE)))</f>
        <v>5692f970-c29c-4044-80d7-1bcdbdd34348</v>
      </c>
      <c r="T648" s="16" t="s">
        <v>1087</v>
      </c>
      <c r="U648" s="16" t="str">
        <f>IF(F648="gains/losses",IF(ISERROR(VLOOKUP(W648,'item gains&amp;losses'!A:EV,3,FALSE)),"",VLOOKUP(W648,'item gains&amp;losses'!A:EV,3,FALSE)),IF(F648="I",IF(ISERROR(VLOOKUP(W648,'item rev'!A:EV,3,FALSE)),"",VLOOKUP(W648,'item rev'!A:EV,3,FALSE)),IF(F648="e",IF(ISERROR(VLOOKUP(W648,'item exp'!A:BQ,3,FALSE)),"",VLOOKUP(W648,'item exp'!A:BQ,3,FALSE)))))</f>
        <v>IE006002003007000000000000000000000000</v>
      </c>
      <c r="V648" s="16" t="str">
        <f>IF($F648="gains/losses",IF(ISERROR(VLOOKUP($W648,'item gains&amp;losses'!$A:$EV,35,FALSE)),"",VLOOKUP($W648,'item gains&amp;losses'!$A:$EV,35,FALSE)),IF($F648="I",IF(ISERROR(VLOOKUP($W648,'item rev'!$A:$EV,34,FALSE)),"",VLOOKUP($W648,'item rev'!$A:$EV,34,FALSE)),IF($F648="e",IF(ISERROR(VLOOKUP($W648,'item exp'!$A:$BQ,35,FALSE)),"",VLOOKUP($W648,'item exp'!$A:$BQ,35,FALSE)))))</f>
        <v>e604bb9b-af6b-43f2-bd4c-6064e02d4faa</v>
      </c>
      <c r="W648" s="16" t="str">
        <f>VLOOKUP(E648,'items list'!B:D,3,FALSE)</f>
        <v>Expenditure: Interest, Dividends and Rent on Land - Interest Paid: Borrowings - Marketable Bonds</v>
      </c>
      <c r="X648" s="16" t="str">
        <f>IF(ISERROR(VLOOKUP($Z648,'reg ind'!$A:$AI,3,FALSE)),"",(VLOOKUP($Z648,'reg ind'!$A:$AI,3,FALSE)))</f>
        <v>RX002003001002003003006001000000000000</v>
      </c>
      <c r="Y648" s="16" t="str">
        <f>IF(ISERROR(VLOOKUP($Z648,'reg ind'!$A:$AI,35,FALSE)),"",(VLOOKUP($Z648,'reg ind'!$A:$AI,35,FALSE)))</f>
        <v>f2564b3b-f64a-4df4-9e78-f1a994736e35</v>
      </c>
      <c r="Z648" s="16" t="s">
        <v>4358</v>
      </c>
      <c r="AA648" s="16" t="str">
        <f>IF(ISERROR(VLOOKUP($AC648,costing!$A:$BP,3,FALSE)),"",(VLOOKUP($AC648,costing!$A:$BP,3,FALSE)))</f>
        <v>CO002004000000000000000000000000000000</v>
      </c>
      <c r="AB648" s="16" t="str">
        <f>IF(ISERROR(VLOOKUP($AC648,costing!$A:$BP,35,FALSE)),"",(VLOOKUP($AC648,costing!$A:$BP,35,FALSE)))</f>
        <v>47c7ba65-c270-4a7f-91ba-3842eb629ddf</v>
      </c>
      <c r="AC648" s="16" t="s">
        <v>4368</v>
      </c>
    </row>
    <row r="649" spans="1:29" x14ac:dyDescent="0.2">
      <c r="A649" s="184"/>
      <c r="B649" s="184">
        <v>11</v>
      </c>
      <c r="C649" s="184">
        <v>10</v>
      </c>
      <c r="D649" s="184">
        <f t="shared" si="32"/>
        <v>5017</v>
      </c>
      <c r="E649" s="184">
        <v>1280</v>
      </c>
      <c r="F649" s="184" t="s">
        <v>662</v>
      </c>
      <c r="G649" s="188" t="s">
        <v>14</v>
      </c>
      <c r="H649" s="16" t="s">
        <v>26</v>
      </c>
      <c r="I649" s="16" t="s">
        <v>29</v>
      </c>
      <c r="J649" s="16" t="s">
        <v>37</v>
      </c>
      <c r="K649" s="16"/>
      <c r="L649" s="16"/>
      <c r="M649" s="16"/>
      <c r="N649" s="16" t="str">
        <f>IF(ISERROR(VLOOKUP($P649,#REF!,4,FALSE)),"",(VLOOKUP($P649,#REF!,4,FALSE)))</f>
        <v/>
      </c>
      <c r="O649" s="16" t="str">
        <f>IF(ISERROR(VLOOKUP($P649,#REF!,34,FALSE)),"",(VLOOKUP($P649,#REF!,34,FALSE)))</f>
        <v/>
      </c>
      <c r="P649" s="16" t="s">
        <v>909</v>
      </c>
      <c r="Q649" s="16" t="e">
        <f>VLOOKUP(C649,'functional class'!B:E,3,FALSE)</f>
        <v>#N/A</v>
      </c>
      <c r="R649" s="16" t="str">
        <f>IF(ISERROR(VLOOKUP($T649,'Funding 5.4'!$A:$BP,3,FALSE)),"",(VLOOKUP($T649,'Funding 5.4'!$A:$BP,3,FALSE)))</f>
        <v>FD001003001002000000000000000000000000</v>
      </c>
      <c r="S649" s="16" t="str">
        <f>IF(ISERROR(VLOOKUP($T649,'Funding 5.4'!$A:$BP,35,FALSE)),"",(VLOOKUP($T649,'Funding 5.4'!$A:$BP,35,FALSE)))</f>
        <v>5692f970-c29c-4044-80d7-1bcdbdd34348</v>
      </c>
      <c r="T649" s="16" t="s">
        <v>1087</v>
      </c>
      <c r="U649" s="16" t="str">
        <f>IF(F649="gains/losses",IF(ISERROR(VLOOKUP(W649,'item gains&amp;losses'!A:EV,3,FALSE)),"",VLOOKUP(W649,'item gains&amp;losses'!A:EV,3,FALSE)),IF(F649="I",IF(ISERROR(VLOOKUP(W649,'item rev'!A:EV,3,FALSE)),"",VLOOKUP(W649,'item rev'!A:EV,3,FALSE)),IF(F649="e",IF(ISERROR(VLOOKUP(W649,'item exp'!A:BQ,3,FALSE)),"",VLOOKUP(W649,'item exp'!A:BQ,3,FALSE)))))</f>
        <v>IE006002003009000000000000000000000000</v>
      </c>
      <c r="V649" s="16" t="str">
        <f>IF($F649="gains/losses",IF(ISERROR(VLOOKUP($W649,'item gains&amp;losses'!$A:$EV,35,FALSE)),"",VLOOKUP($W649,'item gains&amp;losses'!$A:$EV,35,FALSE)),IF($F649="I",IF(ISERROR(VLOOKUP($W649,'item rev'!$A:$EV,34,FALSE)),"",VLOOKUP($W649,'item rev'!$A:$EV,34,FALSE)),IF($F649="e",IF(ISERROR(VLOOKUP($W649,'item exp'!$A:$BQ,35,FALSE)),"",VLOOKUP($W649,'item exp'!$A:$BQ,35,FALSE)))))</f>
        <v>0b01e008-9bdd-4c74-bd86-e1f9e56df069</v>
      </c>
      <c r="W649" s="16" t="str">
        <f>VLOOKUP(E649,'items list'!B:D,3,FALSE)</f>
        <v>Expenditure: Interest, Dividends and Rent on Land - Interest Paid: Borrowings - Non-marketable Bonds</v>
      </c>
      <c r="X649" s="16" t="str">
        <f>IF(ISERROR(VLOOKUP($Z649,'reg ind'!$A:$AI,3,FALSE)),"",(VLOOKUP($Z649,'reg ind'!$A:$AI,3,FALSE)))</f>
        <v>RX002003001002003003006001000000000000</v>
      </c>
      <c r="Y649" s="16" t="str">
        <f>IF(ISERROR(VLOOKUP($Z649,'reg ind'!$A:$AI,35,FALSE)),"",(VLOOKUP($Z649,'reg ind'!$A:$AI,35,FALSE)))</f>
        <v>f2564b3b-f64a-4df4-9e78-f1a994736e35</v>
      </c>
      <c r="Z649" s="16" t="s">
        <v>4358</v>
      </c>
      <c r="AA649" s="16" t="str">
        <f>IF(ISERROR(VLOOKUP($AC649,costing!$A:$BP,3,FALSE)),"",(VLOOKUP($AC649,costing!$A:$BP,3,FALSE)))</f>
        <v>CO002004000000000000000000000000000000</v>
      </c>
      <c r="AB649" s="16" t="str">
        <f>IF(ISERROR(VLOOKUP($AC649,costing!$A:$BP,35,FALSE)),"",(VLOOKUP($AC649,costing!$A:$BP,35,FALSE)))</f>
        <v>47c7ba65-c270-4a7f-91ba-3842eb629ddf</v>
      </c>
      <c r="AC649" s="16" t="s">
        <v>4368</v>
      </c>
    </row>
    <row r="650" spans="1:29" x14ac:dyDescent="0.2">
      <c r="A650" s="184"/>
      <c r="B650" s="184">
        <v>11</v>
      </c>
      <c r="C650" s="184">
        <v>10</v>
      </c>
      <c r="D650" s="184">
        <f t="shared" si="32"/>
        <v>5016</v>
      </c>
      <c r="E650" s="184">
        <v>1281</v>
      </c>
      <c r="F650" s="184" t="s">
        <v>662</v>
      </c>
      <c r="G650" s="188" t="s">
        <v>14</v>
      </c>
      <c r="H650" s="16" t="s">
        <v>26</v>
      </c>
      <c r="I650" s="16" t="s">
        <v>29</v>
      </c>
      <c r="J650" s="16" t="s">
        <v>37</v>
      </c>
      <c r="K650" s="16"/>
      <c r="L650" s="16"/>
      <c r="M650" s="16"/>
      <c r="N650" s="16" t="str">
        <f>IF(ISERROR(VLOOKUP($P650,#REF!,4,FALSE)),"",(VLOOKUP($P650,#REF!,4,FALSE)))</f>
        <v/>
      </c>
      <c r="O650" s="16" t="str">
        <f>IF(ISERROR(VLOOKUP($P650,#REF!,34,FALSE)),"",(VLOOKUP($P650,#REF!,34,FALSE)))</f>
        <v/>
      </c>
      <c r="P650" s="16" t="s">
        <v>909</v>
      </c>
      <c r="Q650" s="16" t="e">
        <f>VLOOKUP(C650,'functional class'!B:E,3,FALSE)</f>
        <v>#N/A</v>
      </c>
      <c r="R650" s="16" t="str">
        <f>IF(ISERROR(VLOOKUP($T650,'Funding 5.4'!$A:$BP,3,FALSE)),"",(VLOOKUP($T650,'Funding 5.4'!$A:$BP,3,FALSE)))</f>
        <v>FD001003001002000000000000000000000000</v>
      </c>
      <c r="S650" s="16" t="str">
        <f>IF(ISERROR(VLOOKUP($T650,'Funding 5.4'!$A:$BP,35,FALSE)),"",(VLOOKUP($T650,'Funding 5.4'!$A:$BP,35,FALSE)))</f>
        <v>5692f970-c29c-4044-80d7-1bcdbdd34348</v>
      </c>
      <c r="T650" s="16" t="s">
        <v>1087</v>
      </c>
      <c r="U650" s="16" t="str">
        <f>IF(F650="gains/losses",IF(ISERROR(VLOOKUP(W650,'item gains&amp;losses'!A:EV,3,FALSE)),"",VLOOKUP(W650,'item gains&amp;losses'!A:EV,3,FALSE)),IF(F650="I",IF(ISERROR(VLOOKUP(W650,'item rev'!A:EV,3,FALSE)),"",VLOOKUP(W650,'item rev'!A:EV,3,FALSE)),IF(F650="e",IF(ISERROR(VLOOKUP(W650,'item exp'!A:BQ,3,FALSE)),"",VLOOKUP(W650,'item exp'!A:BQ,3,FALSE)))))</f>
        <v>IE006002003010000000000000000000000000</v>
      </c>
      <c r="V650" s="16" t="str">
        <f>IF($F650="gains/losses",IF(ISERROR(VLOOKUP($W650,'item gains&amp;losses'!$A:$EV,35,FALSE)),"",VLOOKUP($W650,'item gains&amp;losses'!$A:$EV,35,FALSE)),IF($F650="I",IF(ISERROR(VLOOKUP($W650,'item rev'!$A:$EV,34,FALSE)),"",VLOOKUP($W650,'item rev'!$A:$EV,34,FALSE)),IF($F650="e",IF(ISERROR(VLOOKUP($W650,'item exp'!$A:$BQ,35,FALSE)),"",VLOOKUP($W650,'item exp'!$A:$BQ,35,FALSE)))))</f>
        <v>7ed41895-370a-4b63-8e8c-07ae9d404c57</v>
      </c>
      <c r="W650" s="16" t="str">
        <f>VLOOKUP(E650,'items list'!B:D,3,FALSE)</f>
        <v>Expenditure: Interest, Dividends and Rent on Land - Interest Paid: Borrowings - Public Private Partnerships Liabilities</v>
      </c>
      <c r="X650" s="16" t="str">
        <f>IF(ISERROR(VLOOKUP($Z650,'reg ind'!$A:$AI,3,FALSE)),"",(VLOOKUP($Z650,'reg ind'!$A:$AI,3,FALSE)))</f>
        <v>RX002003001002003003006001000000000000</v>
      </c>
      <c r="Y650" s="16" t="str">
        <f>IF(ISERROR(VLOOKUP($Z650,'reg ind'!$A:$AI,35,FALSE)),"",(VLOOKUP($Z650,'reg ind'!$A:$AI,35,FALSE)))</f>
        <v>f2564b3b-f64a-4df4-9e78-f1a994736e35</v>
      </c>
      <c r="Z650" s="16" t="s">
        <v>4358</v>
      </c>
      <c r="AA650" s="16" t="str">
        <f>IF(ISERROR(VLOOKUP($AC650,costing!$A:$BP,3,FALSE)),"",(VLOOKUP($AC650,costing!$A:$BP,3,FALSE)))</f>
        <v>CO002004000000000000000000000000000000</v>
      </c>
      <c r="AB650" s="16" t="str">
        <f>IF(ISERROR(VLOOKUP($AC650,costing!$A:$BP,35,FALSE)),"",(VLOOKUP($AC650,costing!$A:$BP,35,FALSE)))</f>
        <v>47c7ba65-c270-4a7f-91ba-3842eb629ddf</v>
      </c>
      <c r="AC650" s="16" t="s">
        <v>4368</v>
      </c>
    </row>
    <row r="651" spans="1:29" x14ac:dyDescent="0.2">
      <c r="A651" s="184"/>
      <c r="B651" s="184">
        <v>11</v>
      </c>
      <c r="C651" s="184">
        <v>10</v>
      </c>
      <c r="D651" s="184">
        <f t="shared" si="32"/>
        <v>5016</v>
      </c>
      <c r="E651" s="184">
        <v>1282</v>
      </c>
      <c r="F651" s="184" t="s">
        <v>662</v>
      </c>
      <c r="G651" s="188" t="s">
        <v>14</v>
      </c>
      <c r="H651" s="16" t="s">
        <v>26</v>
      </c>
      <c r="I651" s="16" t="s">
        <v>29</v>
      </c>
      <c r="J651" s="16" t="s">
        <v>37</v>
      </c>
      <c r="K651" s="16"/>
      <c r="L651" s="16"/>
      <c r="M651" s="16"/>
      <c r="N651" s="16" t="str">
        <f>IF(ISERROR(VLOOKUP($P651,#REF!,4,FALSE)),"",(VLOOKUP($P651,#REF!,4,FALSE)))</f>
        <v/>
      </c>
      <c r="O651" s="16" t="str">
        <f>IF(ISERROR(VLOOKUP($P651,#REF!,34,FALSE)),"",(VLOOKUP($P651,#REF!,34,FALSE)))</f>
        <v/>
      </c>
      <c r="P651" s="16" t="s">
        <v>909</v>
      </c>
      <c r="Q651" s="16" t="e">
        <f>VLOOKUP(C651,'functional class'!B:E,3,FALSE)</f>
        <v>#N/A</v>
      </c>
      <c r="R651" s="16" t="str">
        <f>IF(ISERROR(VLOOKUP($T651,'Funding 5.4'!$A:$BP,3,FALSE)),"",(VLOOKUP($T651,'Funding 5.4'!$A:$BP,3,FALSE)))</f>
        <v>FD001003001002000000000000000000000000</v>
      </c>
      <c r="S651" s="16" t="str">
        <f>IF(ISERROR(VLOOKUP($T651,'Funding 5.4'!$A:$BP,35,FALSE)),"",(VLOOKUP($T651,'Funding 5.4'!$A:$BP,35,FALSE)))</f>
        <v>5692f970-c29c-4044-80d7-1bcdbdd34348</v>
      </c>
      <c r="T651" s="16" t="s">
        <v>1087</v>
      </c>
      <c r="U651" s="16" t="str">
        <f>IF(F651="gains/losses",IF(ISERROR(VLOOKUP(W651,'item gains&amp;losses'!A:EV,3,FALSE)),"",VLOOKUP(W651,'item gains&amp;losses'!A:EV,3,FALSE)),IF(F651="I",IF(ISERROR(VLOOKUP(W651,'item rev'!A:EV,3,FALSE)),"",VLOOKUP(W651,'item rev'!A:EV,3,FALSE)),IF(F651="e",IF(ISERROR(VLOOKUP(W651,'item exp'!A:BQ,3,FALSE)),"",VLOOKUP(W651,'item exp'!A:BQ,3,FALSE)))))</f>
        <v>IE006002003011000000000000000000000000</v>
      </c>
      <c r="V651" s="16" t="str">
        <f>IF($F651="gains/losses",IF(ISERROR(VLOOKUP($W651,'item gains&amp;losses'!$A:$EV,35,FALSE)),"",VLOOKUP($W651,'item gains&amp;losses'!$A:$EV,35,FALSE)),IF($F651="I",IF(ISERROR(VLOOKUP($W651,'item rev'!$A:$EV,34,FALSE)),"",VLOOKUP($W651,'item rev'!$A:$EV,34,FALSE)),IF($F651="e",IF(ISERROR(VLOOKUP($W651,'item exp'!$A:$BQ,35,FALSE)),"",VLOOKUP($W651,'item exp'!$A:$BQ,35,FALSE)))))</f>
        <v>ba6cfa11-f2c4-4491-b758-d5edaa29e2a0</v>
      </c>
      <c r="W651" s="16" t="str">
        <f>VLOOKUP(E651,'items list'!B:D,3,FALSE)</f>
        <v>Expenditure: Interest, Dividends and Rent on Land - Interest Paid: Borrowings - Securities</v>
      </c>
      <c r="X651" s="16" t="str">
        <f>IF(ISERROR(VLOOKUP($Z651,'reg ind'!$A:$AI,3,FALSE)),"",(VLOOKUP($Z651,'reg ind'!$A:$AI,3,FALSE)))</f>
        <v>RX002003001002003003006001000000000000</v>
      </c>
      <c r="Y651" s="16" t="str">
        <f>IF(ISERROR(VLOOKUP($Z651,'reg ind'!$A:$AI,35,FALSE)),"",(VLOOKUP($Z651,'reg ind'!$A:$AI,35,FALSE)))</f>
        <v>f2564b3b-f64a-4df4-9e78-f1a994736e35</v>
      </c>
      <c r="Z651" s="16" t="s">
        <v>4358</v>
      </c>
      <c r="AA651" s="16" t="str">
        <f>IF(ISERROR(VLOOKUP($AC651,costing!$A:$BP,3,FALSE)),"",(VLOOKUP($AC651,costing!$A:$BP,3,FALSE)))</f>
        <v>CO002004000000000000000000000000000000</v>
      </c>
      <c r="AB651" s="16" t="str">
        <f>IF(ISERROR(VLOOKUP($AC651,costing!$A:$BP,35,FALSE)),"",(VLOOKUP($AC651,costing!$A:$BP,35,FALSE)))</f>
        <v>47c7ba65-c270-4a7f-91ba-3842eb629ddf</v>
      </c>
      <c r="AC651" s="16" t="s">
        <v>4368</v>
      </c>
    </row>
    <row r="652" spans="1:29" x14ac:dyDescent="0.2">
      <c r="A652" s="184">
        <f>A643+1</f>
        <v>111101016</v>
      </c>
      <c r="B652" s="184">
        <v>11</v>
      </c>
      <c r="C652" s="184">
        <v>10</v>
      </c>
      <c r="D652" s="184">
        <f>D643+1</f>
        <v>5016</v>
      </c>
      <c r="E652" s="184">
        <v>1283</v>
      </c>
      <c r="F652" s="184" t="s">
        <v>662</v>
      </c>
      <c r="G652" s="188" t="s">
        <v>21</v>
      </c>
      <c r="H652" s="16" t="s">
        <v>26</v>
      </c>
      <c r="I652" s="16" t="s">
        <v>29</v>
      </c>
      <c r="J652" s="16" t="s">
        <v>34</v>
      </c>
      <c r="K652" s="16"/>
      <c r="L652" s="16"/>
      <c r="M652" s="16"/>
      <c r="N652" s="16" t="str">
        <f>IF(ISERROR(VLOOKUP($P652,#REF!,4,FALSE)),"",(VLOOKUP($P652,#REF!,4,FALSE)))</f>
        <v/>
      </c>
      <c r="O652" s="16" t="str">
        <f>IF(ISERROR(VLOOKUP($P652,#REF!,34,FALSE)),"",(VLOOKUP($P652,#REF!,34,FALSE)))</f>
        <v/>
      </c>
      <c r="P652" s="16" t="s">
        <v>909</v>
      </c>
      <c r="Q652" s="16" t="e">
        <f>VLOOKUP(C652,'functional class'!B:E,3,FALSE)</f>
        <v>#N/A</v>
      </c>
      <c r="R652" s="16" t="str">
        <f>IF(ISERROR(VLOOKUP($T652,'Funding 5.4'!$A:$BP,3,FALSE)),"",(VLOOKUP($T652,'Funding 5.4'!$A:$BP,3,FALSE)))</f>
        <v>FD001003001002000000000000000000000000</v>
      </c>
      <c r="S652" s="16" t="str">
        <f>IF(ISERROR(VLOOKUP($T652,'Funding 5.4'!$A:$BP,35,FALSE)),"",(VLOOKUP($T652,'Funding 5.4'!$A:$BP,35,FALSE)))</f>
        <v>5692f970-c29c-4044-80d7-1bcdbdd34348</v>
      </c>
      <c r="T652" s="16" t="s">
        <v>1087</v>
      </c>
      <c r="U652" s="16" t="str">
        <f>IF(F652="gains/losses",IF(ISERROR(VLOOKUP(W652,'item gains&amp;losses'!A:EV,3,FALSE)),"",VLOOKUP(W652,'item gains&amp;losses'!A:EV,3,FALSE)),IF(F652="I",IF(ISERROR(VLOOKUP(W652,'item rev'!A:EV,3,FALSE)),"",VLOOKUP(W652,'item rev'!A:EV,3,FALSE)),IF(F652="e",IF(ISERROR(VLOOKUP(W652,'item exp'!A:BQ,3,FALSE)),"",VLOOKUP(W652,'item exp'!A:BQ,3,FALSE)))))</f>
        <v>IE007001001000000000000000000000000000</v>
      </c>
      <c r="V652" s="16" t="str">
        <f>IF($F652="gains/losses",IF(ISERROR(VLOOKUP($W652,'item gains&amp;losses'!$A:$EV,35,FALSE)),"",VLOOKUP($W652,'item gains&amp;losses'!$A:$EV,35,FALSE)),IF($F652="I",IF(ISERROR(VLOOKUP($W652,'item rev'!$A:$EV,34,FALSE)),"",VLOOKUP($W652,'item rev'!$A:$EV,34,FALSE)),IF($F652="e",IF(ISERROR(VLOOKUP($W652,'item exp'!$A:$BQ,35,FALSE)),"",VLOOKUP($W652,'item exp'!$A:$BQ,35,FALSE)))))</f>
        <v>5413fd45-6d43-4c37-abf2-40cacd5fb0ce</v>
      </c>
      <c r="W652" s="16" t="str">
        <f>VLOOKUP(E652,'items list'!B:D,3,FALSE)</f>
        <v>Expenditure: Inventory Consumed - Consumables: Standard Rated</v>
      </c>
      <c r="X652" s="16" t="str">
        <f>IF(ISERROR(VLOOKUP($Z652,'reg ind'!$A:$AI,3,FALSE)),"",(VLOOKUP($Z652,'reg ind'!$A:$AI,3,FALSE)))</f>
        <v>RX002003001002003003006001000000000000</v>
      </c>
      <c r="Y652" s="16" t="str">
        <f>IF(ISERROR(VLOOKUP($Z652,'reg ind'!$A:$AI,35,FALSE)),"",(VLOOKUP($Z652,'reg ind'!$A:$AI,35,FALSE)))</f>
        <v>f2564b3b-f64a-4df4-9e78-f1a994736e35</v>
      </c>
      <c r="Z652" s="16" t="s">
        <v>4358</v>
      </c>
      <c r="AA652" s="16" t="str">
        <f>IF(ISERROR(VLOOKUP($AC652,costing!$A:$BP,3,FALSE)),"",(VLOOKUP($AC652,costing!$A:$BP,3,FALSE)))</f>
        <v>CO002004000000000000000000000000000000</v>
      </c>
      <c r="AB652" s="16" t="str">
        <f>IF(ISERROR(VLOOKUP($AC652,costing!$A:$BP,35,FALSE)),"",(VLOOKUP($AC652,costing!$A:$BP,35,FALSE)))</f>
        <v>47c7ba65-c270-4a7f-91ba-3842eb629ddf</v>
      </c>
      <c r="AC652" s="16" t="s">
        <v>4368</v>
      </c>
    </row>
    <row r="653" spans="1:29" x14ac:dyDescent="0.2">
      <c r="A653" s="184"/>
      <c r="B653" s="184">
        <v>11</v>
      </c>
      <c r="C653" s="184">
        <v>10</v>
      </c>
      <c r="D653" s="184">
        <f>D644+1</f>
        <v>5016</v>
      </c>
      <c r="E653" s="184">
        <v>1284</v>
      </c>
      <c r="F653" s="184" t="s">
        <v>662</v>
      </c>
      <c r="G653" s="188" t="s">
        <v>21</v>
      </c>
      <c r="H653" s="16" t="s">
        <v>26</v>
      </c>
      <c r="I653" s="16" t="s">
        <v>29</v>
      </c>
      <c r="J653" s="16" t="s">
        <v>34</v>
      </c>
      <c r="K653" s="16"/>
      <c r="L653" s="16"/>
      <c r="M653" s="16"/>
      <c r="N653" s="16" t="str">
        <f>IF(ISERROR(VLOOKUP($P653,#REF!,4,FALSE)),"",(VLOOKUP($P653,#REF!,4,FALSE)))</f>
        <v/>
      </c>
      <c r="O653" s="16" t="str">
        <f>IF(ISERROR(VLOOKUP($P653,#REF!,34,FALSE)),"",(VLOOKUP($P653,#REF!,34,FALSE)))</f>
        <v/>
      </c>
      <c r="P653" s="16" t="s">
        <v>909</v>
      </c>
      <c r="Q653" s="16" t="e">
        <f>VLOOKUP(C653,'functional class'!B:E,3,FALSE)</f>
        <v>#N/A</v>
      </c>
      <c r="R653" s="16" t="str">
        <f>IF(ISERROR(VLOOKUP($T653,'Funding 5.4'!$A:$BP,3,FALSE)),"",(VLOOKUP($T653,'Funding 5.4'!$A:$BP,3,FALSE)))</f>
        <v>FD001003001002000000000000000000000000</v>
      </c>
      <c r="S653" s="16" t="str">
        <f>IF(ISERROR(VLOOKUP($T653,'Funding 5.4'!$A:$BP,35,FALSE)),"",(VLOOKUP($T653,'Funding 5.4'!$A:$BP,35,FALSE)))</f>
        <v>5692f970-c29c-4044-80d7-1bcdbdd34348</v>
      </c>
      <c r="T653" s="16" t="s">
        <v>1087</v>
      </c>
      <c r="U653" s="16" t="str">
        <f>IF(F653="gains/losses",IF(ISERROR(VLOOKUP(W653,'item gains&amp;losses'!A:EV,3,FALSE)),"",VLOOKUP(W653,'item gains&amp;losses'!A:EV,3,FALSE)),IF(F653="I",IF(ISERROR(VLOOKUP(W653,'item rev'!A:EV,3,FALSE)),"",VLOOKUP(W653,'item rev'!A:EV,3,FALSE)),IF(F653="e",IF(ISERROR(VLOOKUP(W653,'item exp'!A:BQ,3,FALSE)),"",VLOOKUP(W653,'item exp'!A:BQ,3,FALSE)))))</f>
        <v>IE010042000000000000000000000000000000</v>
      </c>
      <c r="V653" s="16" t="str">
        <f>IF($F653="gains/losses",IF(ISERROR(VLOOKUP($W653,'item gains&amp;losses'!$A:$EV,35,FALSE)),"",VLOOKUP($W653,'item gains&amp;losses'!$A:$EV,35,FALSE)),IF($F653="I",IF(ISERROR(VLOOKUP($W653,'item rev'!$A:$EV,34,FALSE)),"",VLOOKUP($W653,'item rev'!$A:$EV,34,FALSE)),IF($F653="e",IF(ISERROR(VLOOKUP($W653,'item exp'!$A:$BQ,35,FALSE)),"",VLOOKUP($W653,'item exp'!$A:$BQ,35,FALSE)))))</f>
        <v>46fc8d46-1ab0-497d-a8de-d956cc315b74</v>
      </c>
      <c r="W653" s="16" t="str">
        <f>VLOOKUP(E653,'items list'!B:D,3,FALSE)</f>
        <v>Expenditure: Operational Cost - Printing. Publications and Books</v>
      </c>
      <c r="X653" s="16" t="str">
        <f>IF(ISERROR(VLOOKUP($Z653,'reg ind'!$A:$AI,3,FALSE)),"",(VLOOKUP($Z653,'reg ind'!$A:$AI,3,FALSE)))</f>
        <v>RX002003001002003003006001000000000000</v>
      </c>
      <c r="Y653" s="16" t="str">
        <f>IF(ISERROR(VLOOKUP($Z653,'reg ind'!$A:$AI,35,FALSE)),"",(VLOOKUP($Z653,'reg ind'!$A:$AI,35,FALSE)))</f>
        <v>f2564b3b-f64a-4df4-9e78-f1a994736e35</v>
      </c>
      <c r="Z653" s="16" t="s">
        <v>4358</v>
      </c>
      <c r="AA653" s="16" t="str">
        <f>IF(ISERROR(VLOOKUP($AC653,costing!$A:$BP,3,FALSE)),"",(VLOOKUP($AC653,costing!$A:$BP,3,FALSE)))</f>
        <v>CO002004000000000000000000000000000000</v>
      </c>
      <c r="AB653" s="16" t="str">
        <f>IF(ISERROR(VLOOKUP($AC653,costing!$A:$BP,35,FALSE)),"",(VLOOKUP($AC653,costing!$A:$BP,35,FALSE)))</f>
        <v>47c7ba65-c270-4a7f-91ba-3842eb629ddf</v>
      </c>
      <c r="AC653" s="16" t="s">
        <v>4368</v>
      </c>
    </row>
    <row r="654" spans="1:29" x14ac:dyDescent="0.2">
      <c r="A654" s="184">
        <f t="shared" ref="A654" si="33">A652+1</f>
        <v>111101017</v>
      </c>
      <c r="B654" s="184">
        <v>11</v>
      </c>
      <c r="C654" s="184">
        <v>10</v>
      </c>
      <c r="D654" s="184">
        <f t="shared" ref="D654:D684" si="34">D652+1</f>
        <v>5017</v>
      </c>
      <c r="E654" s="184">
        <v>1285</v>
      </c>
      <c r="F654" s="184" t="s">
        <v>662</v>
      </c>
      <c r="G654" s="188" t="s">
        <v>22</v>
      </c>
      <c r="H654" s="16" t="s">
        <v>26</v>
      </c>
      <c r="I654" s="16" t="s">
        <v>29</v>
      </c>
      <c r="J654" s="16" t="s">
        <v>34</v>
      </c>
      <c r="K654" s="16"/>
      <c r="L654" s="16"/>
      <c r="M654" s="16"/>
      <c r="N654" s="16" t="str">
        <f>IF(ISERROR(VLOOKUP($P654,#REF!,4,FALSE)),"",(VLOOKUP($P654,#REF!,4,FALSE)))</f>
        <v/>
      </c>
      <c r="O654" s="16" t="str">
        <f>IF(ISERROR(VLOOKUP($P654,#REF!,34,FALSE)),"",(VLOOKUP($P654,#REF!,34,FALSE)))</f>
        <v/>
      </c>
      <c r="P654" s="16" t="s">
        <v>909</v>
      </c>
      <c r="Q654" s="16" t="e">
        <f>VLOOKUP(C654,'functional class'!B:E,3,FALSE)</f>
        <v>#N/A</v>
      </c>
      <c r="R654" s="16" t="str">
        <f>IF(ISERROR(VLOOKUP($T654,'Funding 5.4'!$A:$BP,3,FALSE)),"",(VLOOKUP($T654,'Funding 5.4'!$A:$BP,3,FALSE)))</f>
        <v>FD001003001002000000000000000000000000</v>
      </c>
      <c r="S654" s="16" t="str">
        <f>IF(ISERROR(VLOOKUP($T654,'Funding 5.4'!$A:$BP,35,FALSE)),"",(VLOOKUP($T654,'Funding 5.4'!$A:$BP,35,FALSE)))</f>
        <v>5692f970-c29c-4044-80d7-1bcdbdd34348</v>
      </c>
      <c r="T654" s="16" t="s">
        <v>1087</v>
      </c>
      <c r="U654" s="16" t="str">
        <f>IF(F654="gains/losses",IF(ISERROR(VLOOKUP(W654,'item gains&amp;losses'!A:EV,3,FALSE)),"",VLOOKUP(W654,'item gains&amp;losses'!A:EV,3,FALSE)),IF(F654="I",IF(ISERROR(VLOOKUP(W654,'item rev'!A:EV,3,FALSE)),"",VLOOKUP(W654,'item rev'!A:EV,3,FALSE)),IF(F654="e",IF(ISERROR(VLOOKUP(W654,'item exp'!A:BQ,3,FALSE)),"",VLOOKUP(W654,'item exp'!A:BQ,3,FALSE)))))</f>
        <v>IE010058000000000000000000000000000000</v>
      </c>
      <c r="V654" s="16" t="str">
        <f>IF($F654="gains/losses",IF(ISERROR(VLOOKUP($W654,'item gains&amp;losses'!$A:$EV,35,FALSE)),"",VLOOKUP($W654,'item gains&amp;losses'!$A:$EV,35,FALSE)),IF($F654="I",IF(ISERROR(VLOOKUP($W654,'item rev'!$A:$EV,34,FALSE)),"",VLOOKUP($W654,'item rev'!$A:$EV,34,FALSE)),IF($F654="e",IF(ISERROR(VLOOKUP($W654,'item exp'!$A:$BQ,35,FALSE)),"",VLOOKUP($W654,'item exp'!$A:$BQ,35,FALSE)))))</f>
        <v>99690fe4-169b-45e8-8699-be71f32aeca9</v>
      </c>
      <c r="W654" s="16" t="str">
        <f>VLOOKUP(E654,'items list'!B:D,3,FALSE)</f>
        <v>Expenditure: Operational Cost - Travel and Subsistence</v>
      </c>
      <c r="X654" s="16" t="str">
        <f>IF(ISERROR(VLOOKUP($Z654,'reg ind'!$A:$AI,3,FALSE)),"",(VLOOKUP($Z654,'reg ind'!$A:$AI,3,FALSE)))</f>
        <v>RX002003001002003003006001000000000000</v>
      </c>
      <c r="Y654" s="16" t="str">
        <f>IF(ISERROR(VLOOKUP($Z654,'reg ind'!$A:$AI,35,FALSE)),"",(VLOOKUP($Z654,'reg ind'!$A:$AI,35,FALSE)))</f>
        <v>f2564b3b-f64a-4df4-9e78-f1a994736e35</v>
      </c>
      <c r="Z654" s="16" t="s">
        <v>4358</v>
      </c>
      <c r="AA654" s="16" t="str">
        <f>IF(ISERROR(VLOOKUP($AC654,costing!$A:$BP,3,FALSE)),"",(VLOOKUP($AC654,costing!$A:$BP,3,FALSE)))</f>
        <v>CO002004000000000000000000000000000000</v>
      </c>
      <c r="AB654" s="16" t="str">
        <f>IF(ISERROR(VLOOKUP($AC654,costing!$A:$BP,35,FALSE)),"",(VLOOKUP($AC654,costing!$A:$BP,35,FALSE)))</f>
        <v>47c7ba65-c270-4a7f-91ba-3842eb629ddf</v>
      </c>
      <c r="AC654" s="16" t="s">
        <v>4368</v>
      </c>
    </row>
    <row r="655" spans="1:29" x14ac:dyDescent="0.2">
      <c r="A655" s="184"/>
      <c r="B655" s="184">
        <v>11</v>
      </c>
      <c r="C655" s="184">
        <v>10</v>
      </c>
      <c r="D655" s="184">
        <f t="shared" si="34"/>
        <v>5017</v>
      </c>
      <c r="E655" s="184">
        <v>1286</v>
      </c>
      <c r="F655" s="184" t="s">
        <v>662</v>
      </c>
      <c r="G655" s="188" t="s">
        <v>22</v>
      </c>
      <c r="H655" s="16" t="s">
        <v>26</v>
      </c>
      <c r="I655" s="16" t="s">
        <v>29</v>
      </c>
      <c r="J655" s="16" t="s">
        <v>34</v>
      </c>
      <c r="K655" s="16"/>
      <c r="L655" s="16"/>
      <c r="M655" s="16"/>
      <c r="N655" s="16" t="str">
        <f>IF(ISERROR(VLOOKUP($P655,#REF!,4,FALSE)),"",(VLOOKUP($P655,#REF!,4,FALSE)))</f>
        <v/>
      </c>
      <c r="O655" s="16" t="str">
        <f>IF(ISERROR(VLOOKUP($P655,#REF!,34,FALSE)),"",(VLOOKUP($P655,#REF!,34,FALSE)))</f>
        <v/>
      </c>
      <c r="P655" s="16" t="s">
        <v>909</v>
      </c>
      <c r="Q655" s="16" t="e">
        <f>VLOOKUP(C655,'functional class'!B:E,3,FALSE)</f>
        <v>#N/A</v>
      </c>
      <c r="R655" s="16" t="str">
        <f>IF(ISERROR(VLOOKUP($T655,'Funding 5.4'!$A:$BP,3,FALSE)),"",(VLOOKUP($T655,'Funding 5.4'!$A:$BP,3,FALSE)))</f>
        <v>FD001003001002000000000000000000000000</v>
      </c>
      <c r="S655" s="16" t="str">
        <f>IF(ISERROR(VLOOKUP($T655,'Funding 5.4'!$A:$BP,35,FALSE)),"",(VLOOKUP($T655,'Funding 5.4'!$A:$BP,35,FALSE)))</f>
        <v>5692f970-c29c-4044-80d7-1bcdbdd34348</v>
      </c>
      <c r="T655" s="16" t="s">
        <v>1087</v>
      </c>
      <c r="U655" s="16" t="str">
        <f>IF(F655="gains/losses",IF(ISERROR(VLOOKUP(W655,'item gains&amp;losses'!A:EV,3,FALSE)),"",VLOOKUP(W655,'item gains&amp;losses'!A:EV,3,FALSE)),IF(F655="I",IF(ISERROR(VLOOKUP(W655,'item rev'!A:EV,3,FALSE)),"",VLOOKUP(W655,'item rev'!A:EV,3,FALSE)),IF(F655="e",IF(ISERROR(VLOOKUP(W655,'item exp'!A:BQ,3,FALSE)),"",VLOOKUP(W655,'item exp'!A:BQ,3,FALSE)))))</f>
        <v>IE010058001000000000000000000000000000</v>
      </c>
      <c r="V655" s="16" t="str">
        <f>IF($F655="gains/losses",IF(ISERROR(VLOOKUP($W655,'item gains&amp;losses'!$A:$EV,35,FALSE)),"",VLOOKUP($W655,'item gains&amp;losses'!$A:$EV,35,FALSE)),IF($F655="I",IF(ISERROR(VLOOKUP($W655,'item rev'!$A:$EV,34,FALSE)),"",VLOOKUP($W655,'item rev'!$A:$EV,34,FALSE)),IF($F655="e",IF(ISERROR(VLOOKUP($W655,'item exp'!$A:$BQ,35,FALSE)),"",VLOOKUP($W655,'item exp'!$A:$BQ,35,FALSE)))))</f>
        <v>861fcdc2-5968-4559-8671-4a586ff59239</v>
      </c>
      <c r="W655" s="16" t="str">
        <f>VLOOKUP(E655,'items list'!B:D,3,FALSE)</f>
        <v>Expenditure: Operational Cost - Travel and Subsistence: Domestic</v>
      </c>
      <c r="X655" s="16" t="str">
        <f>IF(ISERROR(VLOOKUP($Z655,'reg ind'!$A:$AI,3,FALSE)),"",(VLOOKUP($Z655,'reg ind'!$A:$AI,3,FALSE)))</f>
        <v>RX002003001002003003006001000000000000</v>
      </c>
      <c r="Y655" s="16" t="str">
        <f>IF(ISERROR(VLOOKUP($Z655,'reg ind'!$A:$AI,35,FALSE)),"",(VLOOKUP($Z655,'reg ind'!$A:$AI,35,FALSE)))</f>
        <v>f2564b3b-f64a-4df4-9e78-f1a994736e35</v>
      </c>
      <c r="Z655" s="16" t="s">
        <v>4358</v>
      </c>
      <c r="AA655" s="16" t="str">
        <f>IF(ISERROR(VLOOKUP($AC655,costing!$A:$BP,3,FALSE)),"",(VLOOKUP($AC655,costing!$A:$BP,3,FALSE)))</f>
        <v>CO002004000000000000000000000000000000</v>
      </c>
      <c r="AB655" s="16" t="str">
        <f>IF(ISERROR(VLOOKUP($AC655,costing!$A:$BP,35,FALSE)),"",(VLOOKUP($AC655,costing!$A:$BP,35,FALSE)))</f>
        <v>47c7ba65-c270-4a7f-91ba-3842eb629ddf</v>
      </c>
      <c r="AC655" s="16" t="s">
        <v>4368</v>
      </c>
    </row>
    <row r="656" spans="1:29" x14ac:dyDescent="0.2">
      <c r="A656" s="184"/>
      <c r="B656" s="184">
        <v>11</v>
      </c>
      <c r="C656" s="184">
        <v>10</v>
      </c>
      <c r="D656" s="184">
        <f t="shared" si="34"/>
        <v>5018</v>
      </c>
      <c r="E656" s="184">
        <v>1287</v>
      </c>
      <c r="F656" s="184" t="s">
        <v>662</v>
      </c>
      <c r="G656" s="188" t="s">
        <v>22</v>
      </c>
      <c r="H656" s="16" t="s">
        <v>26</v>
      </c>
      <c r="I656" s="16" t="s">
        <v>29</v>
      </c>
      <c r="J656" s="16" t="s">
        <v>34</v>
      </c>
      <c r="K656" s="16"/>
      <c r="L656" s="16"/>
      <c r="M656" s="16"/>
      <c r="N656" s="16" t="str">
        <f>IF(ISERROR(VLOOKUP($P656,#REF!,4,FALSE)),"",(VLOOKUP($P656,#REF!,4,FALSE)))</f>
        <v/>
      </c>
      <c r="O656" s="16" t="str">
        <f>IF(ISERROR(VLOOKUP($P656,#REF!,34,FALSE)),"",(VLOOKUP($P656,#REF!,34,FALSE)))</f>
        <v/>
      </c>
      <c r="P656" s="16" t="s">
        <v>909</v>
      </c>
      <c r="Q656" s="16" t="e">
        <f>VLOOKUP(C656,'functional class'!B:E,3,FALSE)</f>
        <v>#N/A</v>
      </c>
      <c r="R656" s="16" t="str">
        <f>IF(ISERROR(VLOOKUP($T656,'Funding 5.4'!$A:$BP,3,FALSE)),"",(VLOOKUP($T656,'Funding 5.4'!$A:$BP,3,FALSE)))</f>
        <v>FD001003001002000000000000000000000000</v>
      </c>
      <c r="S656" s="16" t="str">
        <f>IF(ISERROR(VLOOKUP($T656,'Funding 5.4'!$A:$BP,35,FALSE)),"",(VLOOKUP($T656,'Funding 5.4'!$A:$BP,35,FALSE)))</f>
        <v>5692f970-c29c-4044-80d7-1bcdbdd34348</v>
      </c>
      <c r="T656" s="16" t="s">
        <v>1087</v>
      </c>
      <c r="U656" s="16" t="str">
        <f>IF(F656="gains/losses",IF(ISERROR(VLOOKUP(W656,'item gains&amp;losses'!A:EV,3,FALSE)),"",VLOOKUP(W656,'item gains&amp;losses'!A:EV,3,FALSE)),IF(F656="I",IF(ISERROR(VLOOKUP(W656,'item rev'!A:EV,3,FALSE)),"",VLOOKUP(W656,'item rev'!A:EV,3,FALSE)),IF(F656="e",IF(ISERROR(VLOOKUP(W656,'item exp'!A:BQ,3,FALSE)),"",VLOOKUP(W656,'item exp'!A:BQ,3,FALSE)))))</f>
        <v>IE010058001001000000000000000000000000</v>
      </c>
      <c r="V656" s="16" t="str">
        <f>IF($F656="gains/losses",IF(ISERROR(VLOOKUP($W656,'item gains&amp;losses'!$A:$EV,35,FALSE)),"",VLOOKUP($W656,'item gains&amp;losses'!$A:$EV,35,FALSE)),IF($F656="I",IF(ISERROR(VLOOKUP($W656,'item rev'!$A:$EV,34,FALSE)),"",VLOOKUP($W656,'item rev'!$A:$EV,34,FALSE)),IF($F656="e",IF(ISERROR(VLOOKUP($W656,'item exp'!$A:$BQ,35,FALSE)),"",VLOOKUP($W656,'item exp'!$A:$BQ,35,FALSE)))))</f>
        <v>e598c3b8-3c45-4b44-a92c-e22bb6225498</v>
      </c>
      <c r="W656" s="16" t="str">
        <f>VLOOKUP(E656,'items list'!B:D,3,FALSE)</f>
        <v>Expenditure: Operational Cost - Travel and Subsistence: Domestic - Accommodation</v>
      </c>
      <c r="X656" s="16" t="str">
        <f>IF(ISERROR(VLOOKUP($Z656,'reg ind'!$A:$AI,3,FALSE)),"",(VLOOKUP($Z656,'reg ind'!$A:$AI,3,FALSE)))</f>
        <v>RX002003001002003003006001000000000000</v>
      </c>
      <c r="Y656" s="16" t="str">
        <f>IF(ISERROR(VLOOKUP($Z656,'reg ind'!$A:$AI,35,FALSE)),"",(VLOOKUP($Z656,'reg ind'!$A:$AI,35,FALSE)))</f>
        <v>f2564b3b-f64a-4df4-9e78-f1a994736e35</v>
      </c>
      <c r="Z656" s="16" t="s">
        <v>4358</v>
      </c>
      <c r="AA656" s="16" t="str">
        <f>IF(ISERROR(VLOOKUP($AC656,costing!$A:$BP,3,FALSE)),"",(VLOOKUP($AC656,costing!$A:$BP,3,FALSE)))</f>
        <v>CO002004000000000000000000000000000000</v>
      </c>
      <c r="AB656" s="16" t="str">
        <f>IF(ISERROR(VLOOKUP($AC656,costing!$A:$BP,35,FALSE)),"",(VLOOKUP($AC656,costing!$A:$BP,35,FALSE)))</f>
        <v>47c7ba65-c270-4a7f-91ba-3842eb629ddf</v>
      </c>
      <c r="AC656" s="16" t="s">
        <v>4368</v>
      </c>
    </row>
    <row r="657" spans="1:29" x14ac:dyDescent="0.2">
      <c r="A657" s="184"/>
      <c r="B657" s="184">
        <v>11</v>
      </c>
      <c r="C657" s="184">
        <v>10</v>
      </c>
      <c r="D657" s="184">
        <f t="shared" si="34"/>
        <v>5018</v>
      </c>
      <c r="E657" s="184">
        <v>1288</v>
      </c>
      <c r="F657" s="184" t="s">
        <v>662</v>
      </c>
      <c r="G657" s="188" t="s">
        <v>22</v>
      </c>
      <c r="H657" s="16" t="s">
        <v>26</v>
      </c>
      <c r="I657" s="16" t="s">
        <v>29</v>
      </c>
      <c r="J657" s="16" t="s">
        <v>34</v>
      </c>
      <c r="K657" s="16"/>
      <c r="L657" s="16"/>
      <c r="M657" s="16"/>
      <c r="N657" s="16" t="str">
        <f>IF(ISERROR(VLOOKUP($P657,#REF!,4,FALSE)),"",(VLOOKUP($P657,#REF!,4,FALSE)))</f>
        <v/>
      </c>
      <c r="O657" s="16" t="str">
        <f>IF(ISERROR(VLOOKUP($P657,#REF!,34,FALSE)),"",(VLOOKUP($P657,#REF!,34,FALSE)))</f>
        <v/>
      </c>
      <c r="P657" s="16" t="s">
        <v>909</v>
      </c>
      <c r="Q657" s="16" t="e">
        <f>VLOOKUP(C657,'functional class'!B:E,3,FALSE)</f>
        <v>#N/A</v>
      </c>
      <c r="R657" s="16" t="str">
        <f>IF(ISERROR(VLOOKUP($T657,'Funding 5.4'!$A:$BP,3,FALSE)),"",(VLOOKUP($T657,'Funding 5.4'!$A:$BP,3,FALSE)))</f>
        <v>FD001003001002000000000000000000000000</v>
      </c>
      <c r="S657" s="16" t="str">
        <f>IF(ISERROR(VLOOKUP($T657,'Funding 5.4'!$A:$BP,35,FALSE)),"",(VLOOKUP($T657,'Funding 5.4'!$A:$BP,35,FALSE)))</f>
        <v>5692f970-c29c-4044-80d7-1bcdbdd34348</v>
      </c>
      <c r="T657" s="16" t="s">
        <v>1087</v>
      </c>
      <c r="U657" s="16" t="str">
        <f>IF(F657="gains/losses",IF(ISERROR(VLOOKUP(W657,'item gains&amp;losses'!A:EV,3,FALSE)),"",VLOOKUP(W657,'item gains&amp;losses'!A:EV,3,FALSE)),IF(F657="I",IF(ISERROR(VLOOKUP(W657,'item rev'!A:EV,3,FALSE)),"",VLOOKUP(W657,'item rev'!A:EV,3,FALSE)),IF(F657="e",IF(ISERROR(VLOOKUP(W657,'item exp'!A:BQ,3,FALSE)),"",VLOOKUP(W657,'item exp'!A:BQ,3,FALSE)))))</f>
        <v>IE010058001002000000000000000000000000</v>
      </c>
      <c r="V657" s="16" t="str">
        <f>IF($F657="gains/losses",IF(ISERROR(VLOOKUP($W657,'item gains&amp;losses'!$A:$EV,35,FALSE)),"",VLOOKUP($W657,'item gains&amp;losses'!$A:$EV,35,FALSE)),IF($F657="I",IF(ISERROR(VLOOKUP($W657,'item rev'!$A:$EV,34,FALSE)),"",VLOOKUP($W657,'item rev'!$A:$EV,34,FALSE)),IF($F657="e",IF(ISERROR(VLOOKUP($W657,'item exp'!$A:$BQ,35,FALSE)),"",VLOOKUP($W657,'item exp'!$A:$BQ,35,FALSE)))))</f>
        <v>fd03dca7-ea15-4293-9ab3-1da45074ec7c</v>
      </c>
      <c r="W657" s="16" t="str">
        <f>VLOOKUP(E657,'items list'!B:D,3,FALSE)</f>
        <v>Expenditure: Operational Cost - Travel and Subsistence: Domestic - Daily Allowance</v>
      </c>
      <c r="X657" s="16" t="str">
        <f>IF(ISERROR(VLOOKUP($Z657,'reg ind'!$A:$AI,3,FALSE)),"",(VLOOKUP($Z657,'reg ind'!$A:$AI,3,FALSE)))</f>
        <v>RX002003001002003003006001000000000000</v>
      </c>
      <c r="Y657" s="16" t="str">
        <f>IF(ISERROR(VLOOKUP($Z657,'reg ind'!$A:$AI,35,FALSE)),"",(VLOOKUP($Z657,'reg ind'!$A:$AI,35,FALSE)))</f>
        <v>f2564b3b-f64a-4df4-9e78-f1a994736e35</v>
      </c>
      <c r="Z657" s="16" t="s">
        <v>4358</v>
      </c>
      <c r="AA657" s="16" t="str">
        <f>IF(ISERROR(VLOOKUP($AC657,costing!$A:$BP,3,FALSE)),"",(VLOOKUP($AC657,costing!$A:$BP,3,FALSE)))</f>
        <v>CO002004000000000000000000000000000000</v>
      </c>
      <c r="AB657" s="16" t="str">
        <f>IF(ISERROR(VLOOKUP($AC657,costing!$A:$BP,35,FALSE)),"",(VLOOKUP($AC657,costing!$A:$BP,35,FALSE)))</f>
        <v>47c7ba65-c270-4a7f-91ba-3842eb629ddf</v>
      </c>
      <c r="AC657" s="16" t="s">
        <v>4368</v>
      </c>
    </row>
    <row r="658" spans="1:29" x14ac:dyDescent="0.2">
      <c r="A658" s="184"/>
      <c r="B658" s="184">
        <v>11</v>
      </c>
      <c r="C658" s="184">
        <v>10</v>
      </c>
      <c r="D658" s="184">
        <f t="shared" si="34"/>
        <v>5019</v>
      </c>
      <c r="E658" s="184">
        <v>1289</v>
      </c>
      <c r="F658" s="184" t="s">
        <v>662</v>
      </c>
      <c r="G658" s="188" t="s">
        <v>22</v>
      </c>
      <c r="H658" s="16" t="s">
        <v>26</v>
      </c>
      <c r="I658" s="16" t="s">
        <v>29</v>
      </c>
      <c r="J658" s="16" t="s">
        <v>34</v>
      </c>
      <c r="K658" s="16"/>
      <c r="L658" s="16"/>
      <c r="M658" s="16"/>
      <c r="N658" s="16" t="str">
        <f>IF(ISERROR(VLOOKUP($P658,#REF!,4,FALSE)),"",(VLOOKUP($P658,#REF!,4,FALSE)))</f>
        <v/>
      </c>
      <c r="O658" s="16" t="str">
        <f>IF(ISERROR(VLOOKUP($P658,#REF!,34,FALSE)),"",(VLOOKUP($P658,#REF!,34,FALSE)))</f>
        <v/>
      </c>
      <c r="P658" s="16" t="s">
        <v>909</v>
      </c>
      <c r="Q658" s="16" t="e">
        <f>VLOOKUP(C658,'functional class'!B:E,3,FALSE)</f>
        <v>#N/A</v>
      </c>
      <c r="R658" s="16" t="str">
        <f>IF(ISERROR(VLOOKUP($T658,'Funding 5.4'!$A:$BP,3,FALSE)),"",(VLOOKUP($T658,'Funding 5.4'!$A:$BP,3,FALSE)))</f>
        <v>FD001003001002000000000000000000000000</v>
      </c>
      <c r="S658" s="16" t="str">
        <f>IF(ISERROR(VLOOKUP($T658,'Funding 5.4'!$A:$BP,35,FALSE)),"",(VLOOKUP($T658,'Funding 5.4'!$A:$BP,35,FALSE)))</f>
        <v>5692f970-c29c-4044-80d7-1bcdbdd34348</v>
      </c>
      <c r="T658" s="16" t="s">
        <v>1087</v>
      </c>
      <c r="U658" s="16" t="str">
        <f>IF(F658="gains/losses",IF(ISERROR(VLOOKUP(W658,'item gains&amp;losses'!A:EV,3,FALSE)),"",VLOOKUP(W658,'item gains&amp;losses'!A:EV,3,FALSE)),IF(F658="I",IF(ISERROR(VLOOKUP(W658,'item rev'!A:EV,3,FALSE)),"",VLOOKUP(W658,'item rev'!A:EV,3,FALSE)),IF(F658="e",IF(ISERROR(VLOOKUP(W658,'item exp'!A:BQ,3,FALSE)),"",VLOOKUP(W658,'item exp'!A:BQ,3,FALSE)))))</f>
        <v>IE010058001003000000000000000000000000</v>
      </c>
      <c r="V658" s="16" t="str">
        <f>IF($F658="gains/losses",IF(ISERROR(VLOOKUP($W658,'item gains&amp;losses'!$A:$EV,35,FALSE)),"",VLOOKUP($W658,'item gains&amp;losses'!$A:$EV,35,FALSE)),IF($F658="I",IF(ISERROR(VLOOKUP($W658,'item rev'!$A:$EV,34,FALSE)),"",VLOOKUP($W658,'item rev'!$A:$EV,34,FALSE)),IF($F658="e",IF(ISERROR(VLOOKUP($W658,'item exp'!$A:$BQ,35,FALSE)),"",VLOOKUP($W658,'item exp'!$A:$BQ,35,FALSE)))))</f>
        <v>44fd58bf-087c-42a6-99bb-d946fa5a66d3</v>
      </c>
      <c r="W658" s="16" t="str">
        <f>VLOOKUP(E658,'items list'!B:D,3,FALSE)</f>
        <v>Expenditure: Operational Cost - Travel and Subsistence: Domestic - Food and Beverage (Served)</v>
      </c>
      <c r="X658" s="16" t="str">
        <f>IF(ISERROR(VLOOKUP($Z658,'reg ind'!$A:$AI,3,FALSE)),"",(VLOOKUP($Z658,'reg ind'!$A:$AI,3,FALSE)))</f>
        <v>RX002003001002003003006001000000000000</v>
      </c>
      <c r="Y658" s="16" t="str">
        <f>IF(ISERROR(VLOOKUP($Z658,'reg ind'!$A:$AI,35,FALSE)),"",(VLOOKUP($Z658,'reg ind'!$A:$AI,35,FALSE)))</f>
        <v>f2564b3b-f64a-4df4-9e78-f1a994736e35</v>
      </c>
      <c r="Z658" s="16" t="s">
        <v>4358</v>
      </c>
      <c r="AA658" s="16" t="str">
        <f>IF(ISERROR(VLOOKUP($AC658,costing!$A:$BP,3,FALSE)),"",(VLOOKUP($AC658,costing!$A:$BP,3,FALSE)))</f>
        <v>CO002004000000000000000000000000000000</v>
      </c>
      <c r="AB658" s="16" t="str">
        <f>IF(ISERROR(VLOOKUP($AC658,costing!$A:$BP,35,FALSE)),"",(VLOOKUP($AC658,costing!$A:$BP,35,FALSE)))</f>
        <v>47c7ba65-c270-4a7f-91ba-3842eb629ddf</v>
      </c>
      <c r="AC658" s="16" t="s">
        <v>4368</v>
      </c>
    </row>
    <row r="659" spans="1:29" x14ac:dyDescent="0.2">
      <c r="A659" s="184"/>
      <c r="B659" s="184">
        <v>11</v>
      </c>
      <c r="C659" s="184">
        <v>10</v>
      </c>
      <c r="D659" s="184">
        <f t="shared" si="34"/>
        <v>5019</v>
      </c>
      <c r="E659" s="184">
        <v>1290</v>
      </c>
      <c r="F659" s="184" t="s">
        <v>662</v>
      </c>
      <c r="G659" s="188" t="s">
        <v>22</v>
      </c>
      <c r="H659" s="16" t="s">
        <v>26</v>
      </c>
      <c r="I659" s="16" t="s">
        <v>29</v>
      </c>
      <c r="J659" s="16" t="s">
        <v>34</v>
      </c>
      <c r="K659" s="16"/>
      <c r="L659" s="16"/>
      <c r="M659" s="16"/>
      <c r="N659" s="16" t="str">
        <f>IF(ISERROR(VLOOKUP($P659,#REF!,4,FALSE)),"",(VLOOKUP($P659,#REF!,4,FALSE)))</f>
        <v/>
      </c>
      <c r="O659" s="16" t="str">
        <f>IF(ISERROR(VLOOKUP($P659,#REF!,34,FALSE)),"",(VLOOKUP($P659,#REF!,34,FALSE)))</f>
        <v/>
      </c>
      <c r="P659" s="16" t="s">
        <v>909</v>
      </c>
      <c r="Q659" s="16" t="e">
        <f>VLOOKUP(C659,'functional class'!B:E,3,FALSE)</f>
        <v>#N/A</v>
      </c>
      <c r="R659" s="16" t="str">
        <f>IF(ISERROR(VLOOKUP($T659,'Funding 5.4'!$A:$BP,3,FALSE)),"",(VLOOKUP($T659,'Funding 5.4'!$A:$BP,3,FALSE)))</f>
        <v>FD001003001002000000000000000000000000</v>
      </c>
      <c r="S659" s="16" t="str">
        <f>IF(ISERROR(VLOOKUP($T659,'Funding 5.4'!$A:$BP,35,FALSE)),"",(VLOOKUP($T659,'Funding 5.4'!$A:$BP,35,FALSE)))</f>
        <v>5692f970-c29c-4044-80d7-1bcdbdd34348</v>
      </c>
      <c r="T659" s="16" t="s">
        <v>1087</v>
      </c>
      <c r="U659" s="16" t="str">
        <f>IF(F659="gains/losses",IF(ISERROR(VLOOKUP(W659,'item gains&amp;losses'!A:EV,3,FALSE)),"",VLOOKUP(W659,'item gains&amp;losses'!A:EV,3,FALSE)),IF(F659="I",IF(ISERROR(VLOOKUP(W659,'item rev'!A:EV,3,FALSE)),"",VLOOKUP(W659,'item rev'!A:EV,3,FALSE)),IF(F659="e",IF(ISERROR(VLOOKUP(W659,'item exp'!A:BQ,3,FALSE)),"",VLOOKUP(W659,'item exp'!A:BQ,3,FALSE)))))</f>
        <v>IE010058001004000000000000000000000000</v>
      </c>
      <c r="V659" s="16" t="str">
        <f>IF($F659="gains/losses",IF(ISERROR(VLOOKUP($W659,'item gains&amp;losses'!$A:$EV,35,FALSE)),"",VLOOKUP($W659,'item gains&amp;losses'!$A:$EV,35,FALSE)),IF($F659="I",IF(ISERROR(VLOOKUP($W659,'item rev'!$A:$EV,34,FALSE)),"",VLOOKUP($W659,'item rev'!$A:$EV,34,FALSE)),IF($F659="e",IF(ISERROR(VLOOKUP($W659,'item exp'!$A:$BQ,35,FALSE)),"",VLOOKUP($W659,'item exp'!$A:$BQ,35,FALSE)))))</f>
        <v>99341a8f-bc98-49aa-bcd7-73e525774f45</v>
      </c>
      <c r="W659" s="16" t="str">
        <f>VLOOKUP(E659,'items list'!B:D,3,FALSE)</f>
        <v>Expenditure: Operational Cost - Travel and Subsistence: Domestic - Incidental Cost</v>
      </c>
      <c r="X659" s="16" t="str">
        <f>IF(ISERROR(VLOOKUP($Z659,'reg ind'!$A:$AI,3,FALSE)),"",(VLOOKUP($Z659,'reg ind'!$A:$AI,3,FALSE)))</f>
        <v>RX002003001002003003006001000000000000</v>
      </c>
      <c r="Y659" s="16" t="str">
        <f>IF(ISERROR(VLOOKUP($Z659,'reg ind'!$A:$AI,35,FALSE)),"",(VLOOKUP($Z659,'reg ind'!$A:$AI,35,FALSE)))</f>
        <v>f2564b3b-f64a-4df4-9e78-f1a994736e35</v>
      </c>
      <c r="Z659" s="16" t="s">
        <v>4358</v>
      </c>
      <c r="AA659" s="16" t="str">
        <f>IF(ISERROR(VLOOKUP($AC659,costing!$A:$BP,3,FALSE)),"",(VLOOKUP($AC659,costing!$A:$BP,3,FALSE)))</f>
        <v>CO002004000000000000000000000000000000</v>
      </c>
      <c r="AB659" s="16" t="str">
        <f>IF(ISERROR(VLOOKUP($AC659,costing!$A:$BP,35,FALSE)),"",(VLOOKUP($AC659,costing!$A:$BP,35,FALSE)))</f>
        <v>47c7ba65-c270-4a7f-91ba-3842eb629ddf</v>
      </c>
      <c r="AC659" s="16" t="s">
        <v>4368</v>
      </c>
    </row>
    <row r="660" spans="1:29" x14ac:dyDescent="0.2">
      <c r="A660" s="184"/>
      <c r="B660" s="184">
        <v>11</v>
      </c>
      <c r="C660" s="184">
        <v>10</v>
      </c>
      <c r="D660" s="184">
        <f t="shared" si="34"/>
        <v>5020</v>
      </c>
      <c r="E660" s="184">
        <v>1291</v>
      </c>
      <c r="F660" s="184" t="s">
        <v>662</v>
      </c>
      <c r="G660" s="188" t="s">
        <v>22</v>
      </c>
      <c r="H660" s="16" t="s">
        <v>26</v>
      </c>
      <c r="I660" s="16" t="s">
        <v>29</v>
      </c>
      <c r="J660" s="16" t="s">
        <v>34</v>
      </c>
      <c r="K660" s="16"/>
      <c r="L660" s="16"/>
      <c r="M660" s="16"/>
      <c r="N660" s="16" t="str">
        <f>IF(ISERROR(VLOOKUP($P660,#REF!,4,FALSE)),"",(VLOOKUP($P660,#REF!,4,FALSE)))</f>
        <v/>
      </c>
      <c r="O660" s="16" t="str">
        <f>IF(ISERROR(VLOOKUP($P660,#REF!,34,FALSE)),"",(VLOOKUP($P660,#REF!,34,FALSE)))</f>
        <v/>
      </c>
      <c r="P660" s="16" t="s">
        <v>909</v>
      </c>
      <c r="Q660" s="16" t="e">
        <f>VLOOKUP(C660,'functional class'!B:E,3,FALSE)</f>
        <v>#N/A</v>
      </c>
      <c r="R660" s="16" t="str">
        <f>IF(ISERROR(VLOOKUP($T660,'Funding 5.4'!$A:$BP,3,FALSE)),"",(VLOOKUP($T660,'Funding 5.4'!$A:$BP,3,FALSE)))</f>
        <v>FD001003001002000000000000000000000000</v>
      </c>
      <c r="S660" s="16" t="str">
        <f>IF(ISERROR(VLOOKUP($T660,'Funding 5.4'!$A:$BP,35,FALSE)),"",(VLOOKUP($T660,'Funding 5.4'!$A:$BP,35,FALSE)))</f>
        <v>5692f970-c29c-4044-80d7-1bcdbdd34348</v>
      </c>
      <c r="T660" s="16" t="s">
        <v>1087</v>
      </c>
      <c r="U660" s="16" t="str">
        <f>IF(F660="gains/losses",IF(ISERROR(VLOOKUP(W660,'item gains&amp;losses'!A:EV,3,FALSE)),"",VLOOKUP(W660,'item gains&amp;losses'!A:EV,3,FALSE)),IF(F660="I",IF(ISERROR(VLOOKUP(W660,'item rev'!A:EV,3,FALSE)),"",VLOOKUP(W660,'item rev'!A:EV,3,FALSE)),IF(F660="e",IF(ISERROR(VLOOKUP(W660,'item exp'!A:BQ,3,FALSE)),"",VLOOKUP(W660,'item exp'!A:BQ,3,FALSE)))))</f>
        <v>IE010058001005000000000000000000000000</v>
      </c>
      <c r="V660" s="16" t="str">
        <f>IF($F660="gains/losses",IF(ISERROR(VLOOKUP($W660,'item gains&amp;losses'!$A:$EV,35,FALSE)),"",VLOOKUP($W660,'item gains&amp;losses'!$A:$EV,35,FALSE)),IF($F660="I",IF(ISERROR(VLOOKUP($W660,'item rev'!$A:$EV,34,FALSE)),"",VLOOKUP($W660,'item rev'!$A:$EV,34,FALSE)),IF($F660="e",IF(ISERROR(VLOOKUP($W660,'item exp'!$A:$BQ,35,FALSE)),"",VLOOKUP($W660,'item exp'!$A:$BQ,35,FALSE)))))</f>
        <v>515adde0-5131-469b-9765-7e0f8d1c7882</v>
      </c>
      <c r="W660" s="16" t="str">
        <f>VLOOKUP(E660,'items list'!B:D,3,FALSE)</f>
        <v>Expenditure: Operational Cost - Travel and Subsistence: Domestic - Transport without Operator</v>
      </c>
      <c r="X660" s="16" t="str">
        <f>IF(ISERROR(VLOOKUP($Z660,'reg ind'!$A:$AI,3,FALSE)),"",(VLOOKUP($Z660,'reg ind'!$A:$AI,3,FALSE)))</f>
        <v>RX002003001002003003006001000000000000</v>
      </c>
      <c r="Y660" s="16" t="str">
        <f>IF(ISERROR(VLOOKUP($Z660,'reg ind'!$A:$AI,35,FALSE)),"",(VLOOKUP($Z660,'reg ind'!$A:$AI,35,FALSE)))</f>
        <v>f2564b3b-f64a-4df4-9e78-f1a994736e35</v>
      </c>
      <c r="Z660" s="16" t="s">
        <v>4358</v>
      </c>
      <c r="AA660" s="16" t="str">
        <f>IF(ISERROR(VLOOKUP($AC660,costing!$A:$BP,3,FALSE)),"",(VLOOKUP($AC660,costing!$A:$BP,3,FALSE)))</f>
        <v>CO002004000000000000000000000000000000</v>
      </c>
      <c r="AB660" s="16" t="str">
        <f>IF(ISERROR(VLOOKUP($AC660,costing!$A:$BP,35,FALSE)),"",(VLOOKUP($AC660,costing!$A:$BP,35,FALSE)))</f>
        <v>47c7ba65-c270-4a7f-91ba-3842eb629ddf</v>
      </c>
      <c r="AC660" s="16" t="s">
        <v>4368</v>
      </c>
    </row>
    <row r="661" spans="1:29" x14ac:dyDescent="0.2">
      <c r="A661" s="184"/>
      <c r="B661" s="184">
        <v>11</v>
      </c>
      <c r="C661" s="184">
        <v>10</v>
      </c>
      <c r="D661" s="184">
        <f t="shared" si="34"/>
        <v>5020</v>
      </c>
      <c r="E661" s="184">
        <v>1292</v>
      </c>
      <c r="F661" s="184" t="s">
        <v>662</v>
      </c>
      <c r="G661" s="188" t="s">
        <v>22</v>
      </c>
      <c r="H661" s="16" t="s">
        <v>26</v>
      </c>
      <c r="I661" s="16" t="s">
        <v>29</v>
      </c>
      <c r="J661" s="16" t="s">
        <v>34</v>
      </c>
      <c r="K661" s="16"/>
      <c r="L661" s="16"/>
      <c r="M661" s="16"/>
      <c r="N661" s="16" t="str">
        <f>IF(ISERROR(VLOOKUP($P661,#REF!,4,FALSE)),"",(VLOOKUP($P661,#REF!,4,FALSE)))</f>
        <v/>
      </c>
      <c r="O661" s="16" t="str">
        <f>IF(ISERROR(VLOOKUP($P661,#REF!,34,FALSE)),"",(VLOOKUP($P661,#REF!,34,FALSE)))</f>
        <v/>
      </c>
      <c r="P661" s="16" t="s">
        <v>909</v>
      </c>
      <c r="Q661" s="16" t="e">
        <f>VLOOKUP(C661,'functional class'!B:E,3,FALSE)</f>
        <v>#N/A</v>
      </c>
      <c r="R661" s="16" t="str">
        <f>IF(ISERROR(VLOOKUP($T661,'Funding 5.4'!$A:$BP,3,FALSE)),"",(VLOOKUP($T661,'Funding 5.4'!$A:$BP,3,FALSE)))</f>
        <v>FD001003001002000000000000000000000000</v>
      </c>
      <c r="S661" s="16" t="str">
        <f>IF(ISERROR(VLOOKUP($T661,'Funding 5.4'!$A:$BP,35,FALSE)),"",(VLOOKUP($T661,'Funding 5.4'!$A:$BP,35,FALSE)))</f>
        <v>5692f970-c29c-4044-80d7-1bcdbdd34348</v>
      </c>
      <c r="T661" s="16" t="s">
        <v>1087</v>
      </c>
      <c r="U661" s="16" t="str">
        <f>IF(F661="gains/losses",IF(ISERROR(VLOOKUP(W661,'item gains&amp;losses'!A:EV,3,FALSE)),"",VLOOKUP(W661,'item gains&amp;losses'!A:EV,3,FALSE)),IF(F661="I",IF(ISERROR(VLOOKUP(W661,'item rev'!A:EV,3,FALSE)),"",VLOOKUP(W661,'item rev'!A:EV,3,FALSE)),IF(F661="e",IF(ISERROR(VLOOKUP(W661,'item exp'!A:BQ,3,FALSE)),"",VLOOKUP(W661,'item exp'!A:BQ,3,FALSE)))))</f>
        <v>IE010058001005001000000000000000000000</v>
      </c>
      <c r="V661" s="16" t="str">
        <f>IF($F661="gains/losses",IF(ISERROR(VLOOKUP($W661,'item gains&amp;losses'!$A:$EV,35,FALSE)),"",VLOOKUP($W661,'item gains&amp;losses'!$A:$EV,35,FALSE)),IF($F661="I",IF(ISERROR(VLOOKUP($W661,'item rev'!$A:$EV,34,FALSE)),"",VLOOKUP($W661,'item rev'!$A:$EV,34,FALSE)),IF($F661="e",IF(ISERROR(VLOOKUP($W661,'item exp'!$A:$BQ,35,FALSE)),"",VLOOKUP($W661,'item exp'!$A:$BQ,35,FALSE)))))</f>
        <v>2a922f34-70d6-4fa2-9b4e-c723bb0b9589</v>
      </c>
      <c r="W661" s="16" t="str">
        <f>VLOOKUP(E661,'items list'!B:D,3,FALSE)</f>
        <v>Expenditure: Operational Cost - Travel and Subsistence: Domestic - Transport without Operator: Car Rental</v>
      </c>
      <c r="X661" s="16" t="str">
        <f>IF(ISERROR(VLOOKUP($Z661,'reg ind'!$A:$AI,3,FALSE)),"",(VLOOKUP($Z661,'reg ind'!$A:$AI,3,FALSE)))</f>
        <v>RX002003001002003003006001000000000000</v>
      </c>
      <c r="Y661" s="16" t="str">
        <f>IF(ISERROR(VLOOKUP($Z661,'reg ind'!$A:$AI,35,FALSE)),"",(VLOOKUP($Z661,'reg ind'!$A:$AI,35,FALSE)))</f>
        <v>f2564b3b-f64a-4df4-9e78-f1a994736e35</v>
      </c>
      <c r="Z661" s="16" t="s">
        <v>4358</v>
      </c>
      <c r="AA661" s="16" t="str">
        <f>IF(ISERROR(VLOOKUP($AC661,costing!$A:$BP,3,FALSE)),"",(VLOOKUP($AC661,costing!$A:$BP,3,FALSE)))</f>
        <v>CO002004000000000000000000000000000000</v>
      </c>
      <c r="AB661" s="16" t="str">
        <f>IF(ISERROR(VLOOKUP($AC661,costing!$A:$BP,35,FALSE)),"",(VLOOKUP($AC661,costing!$A:$BP,35,FALSE)))</f>
        <v>47c7ba65-c270-4a7f-91ba-3842eb629ddf</v>
      </c>
      <c r="AC661" s="16" t="s">
        <v>4368</v>
      </c>
    </row>
    <row r="662" spans="1:29" x14ac:dyDescent="0.2">
      <c r="A662" s="184"/>
      <c r="B662" s="184">
        <v>11</v>
      </c>
      <c r="C662" s="184">
        <v>10</v>
      </c>
      <c r="D662" s="184">
        <f t="shared" si="34"/>
        <v>5021</v>
      </c>
      <c r="E662" s="184">
        <v>1293</v>
      </c>
      <c r="F662" s="184" t="s">
        <v>662</v>
      </c>
      <c r="G662" s="188" t="s">
        <v>22</v>
      </c>
      <c r="H662" s="16" t="s">
        <v>26</v>
      </c>
      <c r="I662" s="16" t="s">
        <v>29</v>
      </c>
      <c r="J662" s="16" t="s">
        <v>34</v>
      </c>
      <c r="K662" s="16"/>
      <c r="L662" s="16"/>
      <c r="M662" s="16"/>
      <c r="N662" s="16" t="str">
        <f>IF(ISERROR(VLOOKUP($P662,#REF!,4,FALSE)),"",(VLOOKUP($P662,#REF!,4,FALSE)))</f>
        <v/>
      </c>
      <c r="O662" s="16" t="str">
        <f>IF(ISERROR(VLOOKUP($P662,#REF!,34,FALSE)),"",(VLOOKUP($P662,#REF!,34,FALSE)))</f>
        <v/>
      </c>
      <c r="P662" s="16" t="s">
        <v>909</v>
      </c>
      <c r="Q662" s="16" t="e">
        <f>VLOOKUP(C662,'functional class'!B:E,3,FALSE)</f>
        <v>#N/A</v>
      </c>
      <c r="R662" s="16" t="str">
        <f>IF(ISERROR(VLOOKUP($T662,'Funding 5.4'!$A:$BP,3,FALSE)),"",(VLOOKUP($T662,'Funding 5.4'!$A:$BP,3,FALSE)))</f>
        <v>FD001003001002000000000000000000000000</v>
      </c>
      <c r="S662" s="16" t="str">
        <f>IF(ISERROR(VLOOKUP($T662,'Funding 5.4'!$A:$BP,35,FALSE)),"",(VLOOKUP($T662,'Funding 5.4'!$A:$BP,35,FALSE)))</f>
        <v>5692f970-c29c-4044-80d7-1bcdbdd34348</v>
      </c>
      <c r="T662" s="16" t="s">
        <v>1087</v>
      </c>
      <c r="U662" s="16" t="str">
        <f>IF(F662="gains/losses",IF(ISERROR(VLOOKUP(W662,'item gains&amp;losses'!A:EV,3,FALSE)),"",VLOOKUP(W662,'item gains&amp;losses'!A:EV,3,FALSE)),IF(F662="I",IF(ISERROR(VLOOKUP(W662,'item rev'!A:EV,3,FALSE)),"",VLOOKUP(W662,'item rev'!A:EV,3,FALSE)),IF(F662="e",IF(ISERROR(VLOOKUP(W662,'item exp'!A:BQ,3,FALSE)),"",VLOOKUP(W662,'item exp'!A:BQ,3,FALSE)))))</f>
        <v>IE010058001005002000000000000000000000</v>
      </c>
      <c r="V662" s="16" t="str">
        <f>IF($F662="gains/losses",IF(ISERROR(VLOOKUP($W662,'item gains&amp;losses'!$A:$EV,35,FALSE)),"",VLOOKUP($W662,'item gains&amp;losses'!$A:$EV,35,FALSE)),IF($F662="I",IF(ISERROR(VLOOKUP($W662,'item rev'!$A:$EV,34,FALSE)),"",VLOOKUP($W662,'item rev'!$A:$EV,34,FALSE)),IF($F662="e",IF(ISERROR(VLOOKUP($W662,'item exp'!$A:$BQ,35,FALSE)),"",VLOOKUP($W662,'item exp'!$A:$BQ,35,FALSE)))))</f>
        <v>61acaf9b-3176-43fd-b290-2701b18f617f</v>
      </c>
      <c r="W662" s="16" t="str">
        <f>VLOOKUP(E662,'items list'!B:D,3,FALSE)</f>
        <v>Expenditure: Operational Cost - Travel and Subsistence: Domestic - Transport without Operator: Own Transport</v>
      </c>
      <c r="X662" s="16" t="str">
        <f>IF(ISERROR(VLOOKUP($Z662,'reg ind'!$A:$AI,3,FALSE)),"",(VLOOKUP($Z662,'reg ind'!$A:$AI,3,FALSE)))</f>
        <v>RX002003001002003003006001000000000000</v>
      </c>
      <c r="Y662" s="16" t="str">
        <f>IF(ISERROR(VLOOKUP($Z662,'reg ind'!$A:$AI,35,FALSE)),"",(VLOOKUP($Z662,'reg ind'!$A:$AI,35,FALSE)))</f>
        <v>f2564b3b-f64a-4df4-9e78-f1a994736e35</v>
      </c>
      <c r="Z662" s="16" t="s">
        <v>4358</v>
      </c>
      <c r="AA662" s="16" t="str">
        <f>IF(ISERROR(VLOOKUP($AC662,costing!$A:$BP,3,FALSE)),"",(VLOOKUP($AC662,costing!$A:$BP,3,FALSE)))</f>
        <v>CO002004000000000000000000000000000000</v>
      </c>
      <c r="AB662" s="16" t="str">
        <f>IF(ISERROR(VLOOKUP($AC662,costing!$A:$BP,35,FALSE)),"",(VLOOKUP($AC662,costing!$A:$BP,35,FALSE)))</f>
        <v>47c7ba65-c270-4a7f-91ba-3842eb629ddf</v>
      </c>
      <c r="AC662" s="16" t="s">
        <v>4368</v>
      </c>
    </row>
    <row r="663" spans="1:29" x14ac:dyDescent="0.2">
      <c r="A663" s="184"/>
      <c r="B663" s="184">
        <v>11</v>
      </c>
      <c r="C663" s="184">
        <v>10</v>
      </c>
      <c r="D663" s="184">
        <f t="shared" si="34"/>
        <v>5021</v>
      </c>
      <c r="E663" s="184">
        <v>1294</v>
      </c>
      <c r="F663" s="184" t="s">
        <v>662</v>
      </c>
      <c r="G663" s="188" t="s">
        <v>22</v>
      </c>
      <c r="H663" s="16" t="s">
        <v>26</v>
      </c>
      <c r="I663" s="16" t="s">
        <v>29</v>
      </c>
      <c r="J663" s="16" t="s">
        <v>34</v>
      </c>
      <c r="K663" s="16"/>
      <c r="L663" s="16"/>
      <c r="M663" s="16"/>
      <c r="N663" s="16" t="str">
        <f>IF(ISERROR(VLOOKUP($P663,#REF!,4,FALSE)),"",(VLOOKUP($P663,#REF!,4,FALSE)))</f>
        <v/>
      </c>
      <c r="O663" s="16" t="str">
        <f>IF(ISERROR(VLOOKUP($P663,#REF!,34,FALSE)),"",(VLOOKUP($P663,#REF!,34,FALSE)))</f>
        <v/>
      </c>
      <c r="P663" s="16" t="s">
        <v>909</v>
      </c>
      <c r="Q663" s="16" t="e">
        <f>VLOOKUP(C663,'functional class'!B:E,3,FALSE)</f>
        <v>#N/A</v>
      </c>
      <c r="R663" s="16" t="str">
        <f>IF(ISERROR(VLOOKUP($T663,'Funding 5.4'!$A:$BP,3,FALSE)),"",(VLOOKUP($T663,'Funding 5.4'!$A:$BP,3,FALSE)))</f>
        <v>FD001003001002000000000000000000000000</v>
      </c>
      <c r="S663" s="16" t="str">
        <f>IF(ISERROR(VLOOKUP($T663,'Funding 5.4'!$A:$BP,35,FALSE)),"",(VLOOKUP($T663,'Funding 5.4'!$A:$BP,35,FALSE)))</f>
        <v>5692f970-c29c-4044-80d7-1bcdbdd34348</v>
      </c>
      <c r="T663" s="16" t="s">
        <v>1087</v>
      </c>
      <c r="U663" s="16" t="str">
        <f>IF(F663="gains/losses",IF(ISERROR(VLOOKUP(W663,'item gains&amp;losses'!A:EV,3,FALSE)),"",VLOOKUP(W663,'item gains&amp;losses'!A:EV,3,FALSE)),IF(F663="I",IF(ISERROR(VLOOKUP(W663,'item rev'!A:EV,3,FALSE)),"",VLOOKUP(W663,'item rev'!A:EV,3,FALSE)),IF(F663="e",IF(ISERROR(VLOOKUP(W663,'item exp'!A:BQ,3,FALSE)),"",VLOOKUP(W663,'item exp'!A:BQ,3,FALSE)))))</f>
        <v>IE010058001006000000000000000000000000</v>
      </c>
      <c r="V663" s="16" t="str">
        <f>IF($F663="gains/losses",IF(ISERROR(VLOOKUP($W663,'item gains&amp;losses'!$A:$EV,35,FALSE)),"",VLOOKUP($W663,'item gains&amp;losses'!$A:$EV,35,FALSE)),IF($F663="I",IF(ISERROR(VLOOKUP($W663,'item rev'!$A:$EV,34,FALSE)),"",VLOOKUP($W663,'item rev'!$A:$EV,34,FALSE)),IF($F663="e",IF(ISERROR(VLOOKUP($W663,'item exp'!$A:$BQ,35,FALSE)),"",VLOOKUP($W663,'item exp'!$A:$BQ,35,FALSE)))))</f>
        <v>a36fdf82-1d4b-4244-8464-b5621f53f1d5</v>
      </c>
      <c r="W663" s="16" t="str">
        <f>VLOOKUP(E663,'items list'!B:D,3,FALSE)</f>
        <v>Expenditure: Operational Cost - Travel and Subsistence: Domestic - Transport with Operator</v>
      </c>
      <c r="X663" s="16" t="str">
        <f>IF(ISERROR(VLOOKUP($Z663,'reg ind'!$A:$AI,3,FALSE)),"",(VLOOKUP($Z663,'reg ind'!$A:$AI,3,FALSE)))</f>
        <v>RX002003001002003003006001000000000000</v>
      </c>
      <c r="Y663" s="16" t="str">
        <f>IF(ISERROR(VLOOKUP($Z663,'reg ind'!$A:$AI,35,FALSE)),"",(VLOOKUP($Z663,'reg ind'!$A:$AI,35,FALSE)))</f>
        <v>f2564b3b-f64a-4df4-9e78-f1a994736e35</v>
      </c>
      <c r="Z663" s="16" t="s">
        <v>4358</v>
      </c>
      <c r="AA663" s="16" t="str">
        <f>IF(ISERROR(VLOOKUP($AC663,costing!$A:$BP,3,FALSE)),"",(VLOOKUP($AC663,costing!$A:$BP,3,FALSE)))</f>
        <v>CO002004000000000000000000000000000000</v>
      </c>
      <c r="AB663" s="16" t="str">
        <f>IF(ISERROR(VLOOKUP($AC663,costing!$A:$BP,35,FALSE)),"",(VLOOKUP($AC663,costing!$A:$BP,35,FALSE)))</f>
        <v>47c7ba65-c270-4a7f-91ba-3842eb629ddf</v>
      </c>
      <c r="AC663" s="16" t="s">
        <v>4368</v>
      </c>
    </row>
    <row r="664" spans="1:29" x14ac:dyDescent="0.2">
      <c r="A664" s="184"/>
      <c r="B664" s="184">
        <v>11</v>
      </c>
      <c r="C664" s="184">
        <v>10</v>
      </c>
      <c r="D664" s="184">
        <f t="shared" si="34"/>
        <v>5022</v>
      </c>
      <c r="E664" s="184">
        <v>1295</v>
      </c>
      <c r="F664" s="184" t="s">
        <v>662</v>
      </c>
      <c r="G664" s="188" t="s">
        <v>22</v>
      </c>
      <c r="H664" s="16" t="s">
        <v>26</v>
      </c>
      <c r="I664" s="16" t="s">
        <v>29</v>
      </c>
      <c r="J664" s="16" t="s">
        <v>34</v>
      </c>
      <c r="K664" s="16"/>
      <c r="L664" s="16"/>
      <c r="M664" s="16"/>
      <c r="N664" s="16" t="str">
        <f>IF(ISERROR(VLOOKUP($P664,#REF!,4,FALSE)),"",(VLOOKUP($P664,#REF!,4,FALSE)))</f>
        <v/>
      </c>
      <c r="O664" s="16" t="str">
        <f>IF(ISERROR(VLOOKUP($P664,#REF!,34,FALSE)),"",(VLOOKUP($P664,#REF!,34,FALSE)))</f>
        <v/>
      </c>
      <c r="P664" s="16" t="s">
        <v>909</v>
      </c>
      <c r="Q664" s="16" t="e">
        <f>VLOOKUP(C664,'functional class'!B:E,3,FALSE)</f>
        <v>#N/A</v>
      </c>
      <c r="R664" s="16" t="str">
        <f>IF(ISERROR(VLOOKUP($T664,'Funding 5.4'!$A:$BP,3,FALSE)),"",(VLOOKUP($T664,'Funding 5.4'!$A:$BP,3,FALSE)))</f>
        <v>FD001003001002000000000000000000000000</v>
      </c>
      <c r="S664" s="16" t="str">
        <f>IF(ISERROR(VLOOKUP($T664,'Funding 5.4'!$A:$BP,35,FALSE)),"",(VLOOKUP($T664,'Funding 5.4'!$A:$BP,35,FALSE)))</f>
        <v>5692f970-c29c-4044-80d7-1bcdbdd34348</v>
      </c>
      <c r="T664" s="16" t="s">
        <v>1087</v>
      </c>
      <c r="U664" s="16" t="str">
        <f>IF(F664="gains/losses",IF(ISERROR(VLOOKUP(W664,'item gains&amp;losses'!A:EV,3,FALSE)),"",VLOOKUP(W664,'item gains&amp;losses'!A:EV,3,FALSE)),IF(F664="I",IF(ISERROR(VLOOKUP(W664,'item rev'!A:EV,3,FALSE)),"",VLOOKUP(W664,'item rev'!A:EV,3,FALSE)),IF(F664="e",IF(ISERROR(VLOOKUP(W664,'item exp'!A:BQ,3,FALSE)),"",VLOOKUP(W664,'item exp'!A:BQ,3,FALSE)))))</f>
        <v>IE010058001006001000000000000000000000</v>
      </c>
      <c r="V664" s="16" t="str">
        <f>IF($F664="gains/losses",IF(ISERROR(VLOOKUP($W664,'item gains&amp;losses'!$A:$EV,35,FALSE)),"",VLOOKUP($W664,'item gains&amp;losses'!$A:$EV,35,FALSE)),IF($F664="I",IF(ISERROR(VLOOKUP($W664,'item rev'!$A:$EV,34,FALSE)),"",VLOOKUP($W664,'item rev'!$A:$EV,34,FALSE)),IF($F664="e",IF(ISERROR(VLOOKUP($W664,'item exp'!$A:$BQ,35,FALSE)),"",VLOOKUP($W664,'item exp'!$A:$BQ,35,FALSE)))))</f>
        <v>9fb53c97-d0a2-4180-9dc3-383e2bfdfb93</v>
      </c>
      <c r="W664" s="16" t="str">
        <f>VLOOKUP(E664,'items list'!B:D,3,FALSE)</f>
        <v>Expenditure: Operational Cost - Travel and Subsistence: Domestic - Transport with Operator: Other Transport Provider</v>
      </c>
      <c r="X664" s="16" t="str">
        <f>IF(ISERROR(VLOOKUP($Z664,'reg ind'!$A:$AI,3,FALSE)),"",(VLOOKUP($Z664,'reg ind'!$A:$AI,3,FALSE)))</f>
        <v>RX002003001002003003006001000000000000</v>
      </c>
      <c r="Y664" s="16" t="str">
        <f>IF(ISERROR(VLOOKUP($Z664,'reg ind'!$A:$AI,35,FALSE)),"",(VLOOKUP($Z664,'reg ind'!$A:$AI,35,FALSE)))</f>
        <v>f2564b3b-f64a-4df4-9e78-f1a994736e35</v>
      </c>
      <c r="Z664" s="16" t="s">
        <v>4358</v>
      </c>
      <c r="AA664" s="16" t="str">
        <f>IF(ISERROR(VLOOKUP($AC664,costing!$A:$BP,3,FALSE)),"",(VLOOKUP($AC664,costing!$A:$BP,3,FALSE)))</f>
        <v>CO002004000000000000000000000000000000</v>
      </c>
      <c r="AB664" s="16" t="str">
        <f>IF(ISERROR(VLOOKUP($AC664,costing!$A:$BP,35,FALSE)),"",(VLOOKUP($AC664,costing!$A:$BP,35,FALSE)))</f>
        <v>47c7ba65-c270-4a7f-91ba-3842eb629ddf</v>
      </c>
      <c r="AC664" s="16" t="s">
        <v>4368</v>
      </c>
    </row>
    <row r="665" spans="1:29" x14ac:dyDescent="0.2">
      <c r="A665" s="184"/>
      <c r="B665" s="184">
        <v>11</v>
      </c>
      <c r="C665" s="184">
        <v>10</v>
      </c>
      <c r="D665" s="184">
        <f t="shared" si="34"/>
        <v>5022</v>
      </c>
      <c r="E665" s="184">
        <v>1296</v>
      </c>
      <c r="F665" s="184" t="s">
        <v>662</v>
      </c>
      <c r="G665" s="188" t="s">
        <v>22</v>
      </c>
      <c r="H665" s="16" t="s">
        <v>26</v>
      </c>
      <c r="I665" s="16" t="s">
        <v>29</v>
      </c>
      <c r="J665" s="16" t="s">
        <v>34</v>
      </c>
      <c r="K665" s="16"/>
      <c r="L665" s="16"/>
      <c r="M665" s="16"/>
      <c r="N665" s="16" t="str">
        <f>IF(ISERROR(VLOOKUP($P665,#REF!,4,FALSE)),"",(VLOOKUP($P665,#REF!,4,FALSE)))</f>
        <v/>
      </c>
      <c r="O665" s="16" t="str">
        <f>IF(ISERROR(VLOOKUP($P665,#REF!,34,FALSE)),"",(VLOOKUP($P665,#REF!,34,FALSE)))</f>
        <v/>
      </c>
      <c r="P665" s="16" t="s">
        <v>909</v>
      </c>
      <c r="Q665" s="16" t="e">
        <f>VLOOKUP(C665,'functional class'!B:E,3,FALSE)</f>
        <v>#N/A</v>
      </c>
      <c r="R665" s="16" t="str">
        <f>IF(ISERROR(VLOOKUP($T665,'Funding 5.4'!$A:$BP,3,FALSE)),"",(VLOOKUP($T665,'Funding 5.4'!$A:$BP,3,FALSE)))</f>
        <v>FD001003001002000000000000000000000000</v>
      </c>
      <c r="S665" s="16" t="str">
        <f>IF(ISERROR(VLOOKUP($T665,'Funding 5.4'!$A:$BP,35,FALSE)),"",(VLOOKUP($T665,'Funding 5.4'!$A:$BP,35,FALSE)))</f>
        <v>5692f970-c29c-4044-80d7-1bcdbdd34348</v>
      </c>
      <c r="T665" s="16" t="s">
        <v>1087</v>
      </c>
      <c r="U665" s="16" t="str">
        <f>IF(F665="gains/losses",IF(ISERROR(VLOOKUP(W665,'item gains&amp;losses'!A:EV,3,FALSE)),"",VLOOKUP(W665,'item gains&amp;losses'!A:EV,3,FALSE)),IF(F665="I",IF(ISERROR(VLOOKUP(W665,'item rev'!A:EV,3,FALSE)),"",VLOOKUP(W665,'item rev'!A:EV,3,FALSE)),IF(F665="e",IF(ISERROR(VLOOKUP(W665,'item exp'!A:BQ,3,FALSE)),"",VLOOKUP(W665,'item exp'!A:BQ,3,FALSE)))))</f>
        <v>IE010058001006002000000000000000000000</v>
      </c>
      <c r="V665" s="16" t="str">
        <f>IF($F665="gains/losses",IF(ISERROR(VLOOKUP($W665,'item gains&amp;losses'!$A:$EV,35,FALSE)),"",VLOOKUP($W665,'item gains&amp;losses'!$A:$EV,35,FALSE)),IF($F665="I",IF(ISERROR(VLOOKUP($W665,'item rev'!$A:$EV,34,FALSE)),"",VLOOKUP($W665,'item rev'!$A:$EV,34,FALSE)),IF($F665="e",IF(ISERROR(VLOOKUP($W665,'item exp'!$A:$BQ,35,FALSE)),"",VLOOKUP($W665,'item exp'!$A:$BQ,35,FALSE)))))</f>
        <v>941ea6f2-9086-467c-a268-e929b062533f</v>
      </c>
      <c r="W665" s="16" t="str">
        <f>VLOOKUP(E665,'items list'!B:D,3,FALSE)</f>
        <v>Expenditure: Operational Cost - Travel and Subsistence: Domestic - Transport with Operator: Public Transport</v>
      </c>
      <c r="X665" s="16" t="str">
        <f>IF(ISERROR(VLOOKUP($Z665,'reg ind'!$A:$AI,3,FALSE)),"",(VLOOKUP($Z665,'reg ind'!$A:$AI,3,FALSE)))</f>
        <v>RX002003001002003003006001000000000000</v>
      </c>
      <c r="Y665" s="16" t="str">
        <f>IF(ISERROR(VLOOKUP($Z665,'reg ind'!$A:$AI,35,FALSE)),"",(VLOOKUP($Z665,'reg ind'!$A:$AI,35,FALSE)))</f>
        <v>f2564b3b-f64a-4df4-9e78-f1a994736e35</v>
      </c>
      <c r="Z665" s="16" t="s">
        <v>4358</v>
      </c>
      <c r="AA665" s="16" t="str">
        <f>IF(ISERROR(VLOOKUP($AC665,costing!$A:$BP,3,FALSE)),"",(VLOOKUP($AC665,costing!$A:$BP,3,FALSE)))</f>
        <v>CO002004000000000000000000000000000000</v>
      </c>
      <c r="AB665" s="16" t="str">
        <f>IF(ISERROR(VLOOKUP($AC665,costing!$A:$BP,35,FALSE)),"",(VLOOKUP($AC665,costing!$A:$BP,35,FALSE)))</f>
        <v>47c7ba65-c270-4a7f-91ba-3842eb629ddf</v>
      </c>
      <c r="AC665" s="16" t="s">
        <v>4368</v>
      </c>
    </row>
    <row r="666" spans="1:29" x14ac:dyDescent="0.2">
      <c r="A666" s="184"/>
      <c r="B666" s="184">
        <v>11</v>
      </c>
      <c r="C666" s="184">
        <v>10</v>
      </c>
      <c r="D666" s="184">
        <f t="shared" si="34"/>
        <v>5023</v>
      </c>
      <c r="E666" s="184">
        <v>1297</v>
      </c>
      <c r="F666" s="184" t="s">
        <v>662</v>
      </c>
      <c r="G666" s="188" t="s">
        <v>22</v>
      </c>
      <c r="H666" s="16" t="s">
        <v>26</v>
      </c>
      <c r="I666" s="16" t="s">
        <v>29</v>
      </c>
      <c r="J666" s="16" t="s">
        <v>34</v>
      </c>
      <c r="K666" s="16"/>
      <c r="L666" s="16"/>
      <c r="M666" s="16"/>
      <c r="N666" s="16" t="str">
        <f>IF(ISERROR(VLOOKUP($P666,#REF!,4,FALSE)),"",(VLOOKUP($P666,#REF!,4,FALSE)))</f>
        <v/>
      </c>
      <c r="O666" s="16" t="str">
        <f>IF(ISERROR(VLOOKUP($P666,#REF!,34,FALSE)),"",(VLOOKUP($P666,#REF!,34,FALSE)))</f>
        <v/>
      </c>
      <c r="P666" s="16" t="s">
        <v>909</v>
      </c>
      <c r="Q666" s="16" t="e">
        <f>VLOOKUP(C666,'functional class'!B:E,3,FALSE)</f>
        <v>#N/A</v>
      </c>
      <c r="R666" s="16" t="str">
        <f>IF(ISERROR(VLOOKUP($T666,'Funding 5.4'!$A:$BP,3,FALSE)),"",(VLOOKUP($T666,'Funding 5.4'!$A:$BP,3,FALSE)))</f>
        <v>FD001003001002000000000000000000000000</v>
      </c>
      <c r="S666" s="16" t="str">
        <f>IF(ISERROR(VLOOKUP($T666,'Funding 5.4'!$A:$BP,35,FALSE)),"",(VLOOKUP($T666,'Funding 5.4'!$A:$BP,35,FALSE)))</f>
        <v>5692f970-c29c-4044-80d7-1bcdbdd34348</v>
      </c>
      <c r="T666" s="16" t="s">
        <v>1087</v>
      </c>
      <c r="U666" s="16" t="str">
        <f>IF(F666="gains/losses",IF(ISERROR(VLOOKUP(W666,'item gains&amp;losses'!A:EV,3,FALSE)),"",VLOOKUP(W666,'item gains&amp;losses'!A:EV,3,FALSE)),IF(F666="I",IF(ISERROR(VLOOKUP(W666,'item rev'!A:EV,3,FALSE)),"",VLOOKUP(W666,'item rev'!A:EV,3,FALSE)),IF(F666="e",IF(ISERROR(VLOOKUP(W666,'item exp'!A:BQ,3,FALSE)),"",VLOOKUP(W666,'item exp'!A:BQ,3,FALSE)))))</f>
        <v>IE010058001006002001000000000000000000</v>
      </c>
      <c r="V666" s="16" t="str">
        <f>IF($F666="gains/losses",IF(ISERROR(VLOOKUP($W666,'item gains&amp;losses'!$A:$EV,35,FALSE)),"",VLOOKUP($W666,'item gains&amp;losses'!$A:$EV,35,FALSE)),IF($F666="I",IF(ISERROR(VLOOKUP($W666,'item rev'!$A:$EV,34,FALSE)),"",VLOOKUP($W666,'item rev'!$A:$EV,34,FALSE)),IF($F666="e",IF(ISERROR(VLOOKUP($W666,'item exp'!$A:$BQ,35,FALSE)),"",VLOOKUP($W666,'item exp'!$A:$BQ,35,FALSE)))))</f>
        <v>69d006a8-c744-42ce-8df1-c1fd4bb61aa6</v>
      </c>
      <c r="W666" s="16" t="str">
        <f>VLOOKUP(E666,'items list'!B:D,3,FALSE)</f>
        <v>Expenditure: Operational Cost - Travel and Subsistence: Domestic - Transport with Operator: Public Transport - Air Transport</v>
      </c>
      <c r="X666" s="16" t="str">
        <f>IF(ISERROR(VLOOKUP($Z666,'reg ind'!$A:$AI,3,FALSE)),"",(VLOOKUP($Z666,'reg ind'!$A:$AI,3,FALSE)))</f>
        <v>RX002003001002003003006001000000000000</v>
      </c>
      <c r="Y666" s="16" t="str">
        <f>IF(ISERROR(VLOOKUP($Z666,'reg ind'!$A:$AI,35,FALSE)),"",(VLOOKUP($Z666,'reg ind'!$A:$AI,35,FALSE)))</f>
        <v>f2564b3b-f64a-4df4-9e78-f1a994736e35</v>
      </c>
      <c r="Z666" s="16" t="s">
        <v>4358</v>
      </c>
      <c r="AA666" s="16" t="str">
        <f>IF(ISERROR(VLOOKUP($AC666,costing!$A:$BP,3,FALSE)),"",(VLOOKUP($AC666,costing!$A:$BP,3,FALSE)))</f>
        <v>CO002004000000000000000000000000000000</v>
      </c>
      <c r="AB666" s="16" t="str">
        <f>IF(ISERROR(VLOOKUP($AC666,costing!$A:$BP,35,FALSE)),"",(VLOOKUP($AC666,costing!$A:$BP,35,FALSE)))</f>
        <v>47c7ba65-c270-4a7f-91ba-3842eb629ddf</v>
      </c>
      <c r="AC666" s="16" t="s">
        <v>4368</v>
      </c>
    </row>
    <row r="667" spans="1:29" x14ac:dyDescent="0.2">
      <c r="A667" s="184"/>
      <c r="B667" s="184">
        <v>11</v>
      </c>
      <c r="C667" s="184">
        <v>10</v>
      </c>
      <c r="D667" s="184">
        <f t="shared" si="34"/>
        <v>5023</v>
      </c>
      <c r="E667" s="184">
        <v>1298</v>
      </c>
      <c r="F667" s="184" t="s">
        <v>662</v>
      </c>
      <c r="G667" s="188" t="s">
        <v>22</v>
      </c>
      <c r="H667" s="16" t="s">
        <v>26</v>
      </c>
      <c r="I667" s="16" t="s">
        <v>29</v>
      </c>
      <c r="J667" s="16" t="s">
        <v>34</v>
      </c>
      <c r="K667" s="16"/>
      <c r="L667" s="16"/>
      <c r="M667" s="16"/>
      <c r="N667" s="16" t="str">
        <f>IF(ISERROR(VLOOKUP($P667,#REF!,4,FALSE)),"",(VLOOKUP($P667,#REF!,4,FALSE)))</f>
        <v/>
      </c>
      <c r="O667" s="16" t="str">
        <f>IF(ISERROR(VLOOKUP($P667,#REF!,34,FALSE)),"",(VLOOKUP($P667,#REF!,34,FALSE)))</f>
        <v/>
      </c>
      <c r="P667" s="16" t="s">
        <v>909</v>
      </c>
      <c r="Q667" s="16" t="e">
        <f>VLOOKUP(C667,'functional class'!B:E,3,FALSE)</f>
        <v>#N/A</v>
      </c>
      <c r="R667" s="16" t="str">
        <f>IF(ISERROR(VLOOKUP($T667,'Funding 5.4'!$A:$BP,3,FALSE)),"",(VLOOKUP($T667,'Funding 5.4'!$A:$BP,3,FALSE)))</f>
        <v>FD001003001002000000000000000000000000</v>
      </c>
      <c r="S667" s="16" t="str">
        <f>IF(ISERROR(VLOOKUP($T667,'Funding 5.4'!$A:$BP,35,FALSE)),"",(VLOOKUP($T667,'Funding 5.4'!$A:$BP,35,FALSE)))</f>
        <v>5692f970-c29c-4044-80d7-1bcdbdd34348</v>
      </c>
      <c r="T667" s="16" t="s">
        <v>1087</v>
      </c>
      <c r="U667" s="16" t="str">
        <f>IF(F667="gains/losses",IF(ISERROR(VLOOKUP(W667,'item gains&amp;losses'!A:EV,3,FALSE)),"",VLOOKUP(W667,'item gains&amp;losses'!A:EV,3,FALSE)),IF(F667="I",IF(ISERROR(VLOOKUP(W667,'item rev'!A:EV,3,FALSE)),"",VLOOKUP(W667,'item rev'!A:EV,3,FALSE)),IF(F667="e",IF(ISERROR(VLOOKUP(W667,'item exp'!A:BQ,3,FALSE)),"",VLOOKUP(W667,'item exp'!A:BQ,3,FALSE)))))</f>
        <v>IE010058001006002002000000000000000000</v>
      </c>
      <c r="V667" s="16" t="str">
        <f>IF($F667="gains/losses",IF(ISERROR(VLOOKUP($W667,'item gains&amp;losses'!$A:$EV,35,FALSE)),"",VLOOKUP($W667,'item gains&amp;losses'!$A:$EV,35,FALSE)),IF($F667="I",IF(ISERROR(VLOOKUP($W667,'item rev'!$A:$EV,34,FALSE)),"",VLOOKUP($W667,'item rev'!$A:$EV,34,FALSE)),IF($F667="e",IF(ISERROR(VLOOKUP($W667,'item exp'!$A:$BQ,35,FALSE)),"",VLOOKUP($W667,'item exp'!$A:$BQ,35,FALSE)))))</f>
        <v>8ef87ebe-d2e8-428c-a87e-f847bd8bb52e</v>
      </c>
      <c r="W667" s="16" t="str">
        <f>VLOOKUP(E667,'items list'!B:D,3,FALSE)</f>
        <v>Expenditure: Operational Cost - Travel and Subsistence: Domestic - Transport with Operator: Public Transport - Railway Transport</v>
      </c>
      <c r="X667" s="16" t="str">
        <f>IF(ISERROR(VLOOKUP($Z667,'reg ind'!$A:$AI,3,FALSE)),"",(VLOOKUP($Z667,'reg ind'!$A:$AI,3,FALSE)))</f>
        <v>RX002003001002003003006001000000000000</v>
      </c>
      <c r="Y667" s="16" t="str">
        <f>IF(ISERROR(VLOOKUP($Z667,'reg ind'!$A:$AI,35,FALSE)),"",(VLOOKUP($Z667,'reg ind'!$A:$AI,35,FALSE)))</f>
        <v>f2564b3b-f64a-4df4-9e78-f1a994736e35</v>
      </c>
      <c r="Z667" s="16" t="s">
        <v>4358</v>
      </c>
      <c r="AA667" s="16" t="str">
        <f>IF(ISERROR(VLOOKUP($AC667,costing!$A:$BP,3,FALSE)),"",(VLOOKUP($AC667,costing!$A:$BP,3,FALSE)))</f>
        <v>CO002004000000000000000000000000000000</v>
      </c>
      <c r="AB667" s="16" t="str">
        <f>IF(ISERROR(VLOOKUP($AC667,costing!$A:$BP,35,FALSE)),"",(VLOOKUP($AC667,costing!$A:$BP,35,FALSE)))</f>
        <v>47c7ba65-c270-4a7f-91ba-3842eb629ddf</v>
      </c>
      <c r="AC667" s="16" t="s">
        <v>4368</v>
      </c>
    </row>
    <row r="668" spans="1:29" x14ac:dyDescent="0.2">
      <c r="A668" s="184"/>
      <c r="B668" s="184">
        <v>11</v>
      </c>
      <c r="C668" s="184">
        <v>10</v>
      </c>
      <c r="D668" s="184">
        <f t="shared" si="34"/>
        <v>5024</v>
      </c>
      <c r="E668" s="184">
        <v>1299</v>
      </c>
      <c r="F668" s="184" t="s">
        <v>662</v>
      </c>
      <c r="G668" s="188" t="s">
        <v>22</v>
      </c>
      <c r="H668" s="16" t="s">
        <v>26</v>
      </c>
      <c r="I668" s="16" t="s">
        <v>29</v>
      </c>
      <c r="J668" s="16" t="s">
        <v>34</v>
      </c>
      <c r="K668" s="16"/>
      <c r="L668" s="16"/>
      <c r="M668" s="16"/>
      <c r="N668" s="16" t="str">
        <f>IF(ISERROR(VLOOKUP($P668,#REF!,4,FALSE)),"",(VLOOKUP($P668,#REF!,4,FALSE)))</f>
        <v/>
      </c>
      <c r="O668" s="16" t="str">
        <f>IF(ISERROR(VLOOKUP($P668,#REF!,34,FALSE)),"",(VLOOKUP($P668,#REF!,34,FALSE)))</f>
        <v/>
      </c>
      <c r="P668" s="16" t="s">
        <v>909</v>
      </c>
      <c r="Q668" s="16" t="e">
        <f>VLOOKUP(C668,'functional class'!B:E,3,FALSE)</f>
        <v>#N/A</v>
      </c>
      <c r="R668" s="16" t="str">
        <f>IF(ISERROR(VLOOKUP($T668,'Funding 5.4'!$A:$BP,3,FALSE)),"",(VLOOKUP($T668,'Funding 5.4'!$A:$BP,3,FALSE)))</f>
        <v>FD001003001002000000000000000000000000</v>
      </c>
      <c r="S668" s="16" t="str">
        <f>IF(ISERROR(VLOOKUP($T668,'Funding 5.4'!$A:$BP,35,FALSE)),"",(VLOOKUP($T668,'Funding 5.4'!$A:$BP,35,FALSE)))</f>
        <v>5692f970-c29c-4044-80d7-1bcdbdd34348</v>
      </c>
      <c r="T668" s="16" t="s">
        <v>1087</v>
      </c>
      <c r="U668" s="16" t="str">
        <f>IF(F668="gains/losses",IF(ISERROR(VLOOKUP(W668,'item gains&amp;losses'!A:EV,3,FALSE)),"",VLOOKUP(W668,'item gains&amp;losses'!A:EV,3,FALSE)),IF(F668="I",IF(ISERROR(VLOOKUP(W668,'item rev'!A:EV,3,FALSE)),"",VLOOKUP(W668,'item rev'!A:EV,3,FALSE)),IF(F668="e",IF(ISERROR(VLOOKUP(W668,'item exp'!A:BQ,3,FALSE)),"",VLOOKUP(W668,'item exp'!A:BQ,3,FALSE)))))</f>
        <v>IE010058001006002003000000000000000000</v>
      </c>
      <c r="V668" s="16" t="str">
        <f>IF($F668="gains/losses",IF(ISERROR(VLOOKUP($W668,'item gains&amp;losses'!$A:$EV,35,FALSE)),"",VLOOKUP($W668,'item gains&amp;losses'!$A:$EV,35,FALSE)),IF($F668="I",IF(ISERROR(VLOOKUP($W668,'item rev'!$A:$EV,34,FALSE)),"",VLOOKUP($W668,'item rev'!$A:$EV,34,FALSE)),IF($F668="e",IF(ISERROR(VLOOKUP($W668,'item exp'!$A:$BQ,35,FALSE)),"",VLOOKUP($W668,'item exp'!$A:$BQ,35,FALSE)))))</f>
        <v>f901836a-ecda-4fc5-a6c8-8917a0e7a6cd</v>
      </c>
      <c r="W668" s="16" t="str">
        <f>VLOOKUP(E668,'items list'!B:D,3,FALSE)</f>
        <v>Expenditure: Operational Cost - Travel and Subsistence: Domestic - Transport with Operator: Public Transport - Road Transport</v>
      </c>
      <c r="X668" s="16" t="str">
        <f>IF(ISERROR(VLOOKUP($Z668,'reg ind'!$A:$AI,3,FALSE)),"",(VLOOKUP($Z668,'reg ind'!$A:$AI,3,FALSE)))</f>
        <v>RX002003001002003003006001000000000000</v>
      </c>
      <c r="Y668" s="16" t="str">
        <f>IF(ISERROR(VLOOKUP($Z668,'reg ind'!$A:$AI,35,FALSE)),"",(VLOOKUP($Z668,'reg ind'!$A:$AI,35,FALSE)))</f>
        <v>f2564b3b-f64a-4df4-9e78-f1a994736e35</v>
      </c>
      <c r="Z668" s="16" t="s">
        <v>4358</v>
      </c>
      <c r="AA668" s="16" t="str">
        <f>IF(ISERROR(VLOOKUP($AC668,costing!$A:$BP,3,FALSE)),"",(VLOOKUP($AC668,costing!$A:$BP,3,FALSE)))</f>
        <v>CO002004000000000000000000000000000000</v>
      </c>
      <c r="AB668" s="16" t="str">
        <f>IF(ISERROR(VLOOKUP($AC668,costing!$A:$BP,35,FALSE)),"",(VLOOKUP($AC668,costing!$A:$BP,35,FALSE)))</f>
        <v>47c7ba65-c270-4a7f-91ba-3842eb629ddf</v>
      </c>
      <c r="AC668" s="16" t="s">
        <v>4368</v>
      </c>
    </row>
    <row r="669" spans="1:29" x14ac:dyDescent="0.2">
      <c r="A669" s="184"/>
      <c r="B669" s="184">
        <v>11</v>
      </c>
      <c r="C669" s="184">
        <v>10</v>
      </c>
      <c r="D669" s="184">
        <f t="shared" si="34"/>
        <v>5024</v>
      </c>
      <c r="E669" s="184">
        <v>1300</v>
      </c>
      <c r="F669" s="184" t="s">
        <v>662</v>
      </c>
      <c r="G669" s="188" t="s">
        <v>22</v>
      </c>
      <c r="H669" s="16" t="s">
        <v>26</v>
      </c>
      <c r="I669" s="16" t="s">
        <v>29</v>
      </c>
      <c r="J669" s="16" t="s">
        <v>34</v>
      </c>
      <c r="K669" s="16"/>
      <c r="L669" s="16"/>
      <c r="M669" s="16"/>
      <c r="N669" s="16" t="str">
        <f>IF(ISERROR(VLOOKUP($P669,#REF!,4,FALSE)),"",(VLOOKUP($P669,#REF!,4,FALSE)))</f>
        <v/>
      </c>
      <c r="O669" s="16" t="str">
        <f>IF(ISERROR(VLOOKUP($P669,#REF!,34,FALSE)),"",(VLOOKUP($P669,#REF!,34,FALSE)))</f>
        <v/>
      </c>
      <c r="P669" s="16" t="s">
        <v>909</v>
      </c>
      <c r="Q669" s="16" t="e">
        <f>VLOOKUP(C669,'functional class'!B:E,3,FALSE)</f>
        <v>#N/A</v>
      </c>
      <c r="R669" s="16" t="str">
        <f>IF(ISERROR(VLOOKUP($T669,'Funding 5.4'!$A:$BP,3,FALSE)),"",(VLOOKUP($T669,'Funding 5.4'!$A:$BP,3,FALSE)))</f>
        <v>FD001003001002000000000000000000000000</v>
      </c>
      <c r="S669" s="16" t="str">
        <f>IF(ISERROR(VLOOKUP($T669,'Funding 5.4'!$A:$BP,35,FALSE)),"",(VLOOKUP($T669,'Funding 5.4'!$A:$BP,35,FALSE)))</f>
        <v>5692f970-c29c-4044-80d7-1bcdbdd34348</v>
      </c>
      <c r="T669" s="16" t="s">
        <v>1087</v>
      </c>
      <c r="U669" s="16" t="str">
        <f>IF(F669="gains/losses",IF(ISERROR(VLOOKUP(W669,'item gains&amp;losses'!A:EV,3,FALSE)),"",VLOOKUP(W669,'item gains&amp;losses'!A:EV,3,FALSE)),IF(F669="I",IF(ISERROR(VLOOKUP(W669,'item rev'!A:EV,3,FALSE)),"",VLOOKUP(W669,'item rev'!A:EV,3,FALSE)),IF(F669="e",IF(ISERROR(VLOOKUP(W669,'item exp'!A:BQ,3,FALSE)),"",VLOOKUP(W669,'item exp'!A:BQ,3,FALSE)))))</f>
        <v>IE010058001006002004000000000000000000</v>
      </c>
      <c r="V669" s="16" t="str">
        <f>IF($F669="gains/losses",IF(ISERROR(VLOOKUP($W669,'item gains&amp;losses'!$A:$EV,35,FALSE)),"",VLOOKUP($W669,'item gains&amp;losses'!$A:$EV,35,FALSE)),IF($F669="I",IF(ISERROR(VLOOKUP($W669,'item rev'!$A:$EV,34,FALSE)),"",VLOOKUP($W669,'item rev'!$A:$EV,34,FALSE)),IF($F669="e",IF(ISERROR(VLOOKUP($W669,'item exp'!$A:$BQ,35,FALSE)),"",VLOOKUP($W669,'item exp'!$A:$BQ,35,FALSE)))))</f>
        <v>05f514de-83d7-4a67-bf2a-e8d43b70a600</v>
      </c>
      <c r="W669" s="16" t="str">
        <f>VLOOKUP(E669,'items list'!B:D,3,FALSE)</f>
        <v>Expenditure: Operational Cost - Travel and Subsistence: Domestic - Transport with Operator: Public Transport - Water Transport</v>
      </c>
      <c r="X669" s="16" t="str">
        <f>IF(ISERROR(VLOOKUP($Z669,'reg ind'!$A:$AI,3,FALSE)),"",(VLOOKUP($Z669,'reg ind'!$A:$AI,3,FALSE)))</f>
        <v>RX002003001002003003006001000000000000</v>
      </c>
      <c r="Y669" s="16" t="str">
        <f>IF(ISERROR(VLOOKUP($Z669,'reg ind'!$A:$AI,35,FALSE)),"",(VLOOKUP($Z669,'reg ind'!$A:$AI,35,FALSE)))</f>
        <v>f2564b3b-f64a-4df4-9e78-f1a994736e35</v>
      </c>
      <c r="Z669" s="16" t="s">
        <v>4358</v>
      </c>
      <c r="AA669" s="16" t="str">
        <f>IF(ISERROR(VLOOKUP($AC669,costing!$A:$BP,3,FALSE)),"",(VLOOKUP($AC669,costing!$A:$BP,3,FALSE)))</f>
        <v>CO002004000000000000000000000000000000</v>
      </c>
      <c r="AB669" s="16" t="str">
        <f>IF(ISERROR(VLOOKUP($AC669,costing!$A:$BP,35,FALSE)),"",(VLOOKUP($AC669,costing!$A:$BP,35,FALSE)))</f>
        <v>47c7ba65-c270-4a7f-91ba-3842eb629ddf</v>
      </c>
      <c r="AC669" s="16" t="s">
        <v>4368</v>
      </c>
    </row>
    <row r="670" spans="1:29" x14ac:dyDescent="0.2">
      <c r="A670" s="184"/>
      <c r="B670" s="184">
        <v>11</v>
      </c>
      <c r="C670" s="184">
        <v>10</v>
      </c>
      <c r="D670" s="184">
        <f t="shared" si="34"/>
        <v>5025</v>
      </c>
      <c r="E670" s="184">
        <v>1301</v>
      </c>
      <c r="F670" s="184" t="s">
        <v>662</v>
      </c>
      <c r="G670" s="188" t="s">
        <v>22</v>
      </c>
      <c r="H670" s="16" t="s">
        <v>26</v>
      </c>
      <c r="I670" s="16" t="s">
        <v>29</v>
      </c>
      <c r="J670" s="16" t="s">
        <v>34</v>
      </c>
      <c r="K670" s="16"/>
      <c r="L670" s="16"/>
      <c r="M670" s="16"/>
      <c r="N670" s="16" t="str">
        <f>IF(ISERROR(VLOOKUP($P670,#REF!,4,FALSE)),"",(VLOOKUP($P670,#REF!,4,FALSE)))</f>
        <v/>
      </c>
      <c r="O670" s="16" t="str">
        <f>IF(ISERROR(VLOOKUP($P670,#REF!,34,FALSE)),"",(VLOOKUP($P670,#REF!,34,FALSE)))</f>
        <v/>
      </c>
      <c r="P670" s="16" t="s">
        <v>909</v>
      </c>
      <c r="Q670" s="16" t="e">
        <f>VLOOKUP(C670,'functional class'!B:E,3,FALSE)</f>
        <v>#N/A</v>
      </c>
      <c r="R670" s="16" t="str">
        <f>IF(ISERROR(VLOOKUP($T670,'Funding 5.4'!$A:$BP,3,FALSE)),"",(VLOOKUP($T670,'Funding 5.4'!$A:$BP,3,FALSE)))</f>
        <v>FD001003001002000000000000000000000000</v>
      </c>
      <c r="S670" s="16" t="str">
        <f>IF(ISERROR(VLOOKUP($T670,'Funding 5.4'!$A:$BP,35,FALSE)),"",(VLOOKUP($T670,'Funding 5.4'!$A:$BP,35,FALSE)))</f>
        <v>5692f970-c29c-4044-80d7-1bcdbdd34348</v>
      </c>
      <c r="T670" s="16" t="s">
        <v>1087</v>
      </c>
      <c r="U670" s="16" t="str">
        <f>IF(F670="gains/losses",IF(ISERROR(VLOOKUP(W670,'item gains&amp;losses'!A:EV,3,FALSE)),"",VLOOKUP(W670,'item gains&amp;losses'!A:EV,3,FALSE)),IF(F670="I",IF(ISERROR(VLOOKUP(W670,'item rev'!A:EV,3,FALSE)),"",VLOOKUP(W670,'item rev'!A:EV,3,FALSE)),IF(F670="e",IF(ISERROR(VLOOKUP(W670,'item exp'!A:BQ,3,FALSE)),"",VLOOKUP(W670,'item exp'!A:BQ,3,FALSE)))))</f>
        <v>IE010058002000000000000000000000000000</v>
      </c>
      <c r="V670" s="16" t="str">
        <f>IF($F670="gains/losses",IF(ISERROR(VLOOKUP($W670,'item gains&amp;losses'!$A:$EV,35,FALSE)),"",VLOOKUP($W670,'item gains&amp;losses'!$A:$EV,35,FALSE)),IF($F670="I",IF(ISERROR(VLOOKUP($W670,'item rev'!$A:$EV,34,FALSE)),"",VLOOKUP($W670,'item rev'!$A:$EV,34,FALSE)),IF($F670="e",IF(ISERROR(VLOOKUP($W670,'item exp'!$A:$BQ,35,FALSE)),"",VLOOKUP($W670,'item exp'!$A:$BQ,35,FALSE)))))</f>
        <v>af73ad57-5a79-4dd9-9ce6-1495045080b8</v>
      </c>
      <c r="W670" s="16" t="str">
        <f>VLOOKUP(E670,'items list'!B:D,3,FALSE)</f>
        <v>Expenditure: Operational Cost - Travel and Subsistence: Foreign</v>
      </c>
      <c r="X670" s="16" t="str">
        <f>IF(ISERROR(VLOOKUP($Z670,'reg ind'!$A:$AI,3,FALSE)),"",(VLOOKUP($Z670,'reg ind'!$A:$AI,3,FALSE)))</f>
        <v>RX002003001002003003006001000000000000</v>
      </c>
      <c r="Y670" s="16" t="str">
        <f>IF(ISERROR(VLOOKUP($Z670,'reg ind'!$A:$AI,35,FALSE)),"",(VLOOKUP($Z670,'reg ind'!$A:$AI,35,FALSE)))</f>
        <v>f2564b3b-f64a-4df4-9e78-f1a994736e35</v>
      </c>
      <c r="Z670" s="16" t="s">
        <v>4358</v>
      </c>
      <c r="AA670" s="16" t="str">
        <f>IF(ISERROR(VLOOKUP($AC670,costing!$A:$BP,3,FALSE)),"",(VLOOKUP($AC670,costing!$A:$BP,3,FALSE)))</f>
        <v>CO002004000000000000000000000000000000</v>
      </c>
      <c r="AB670" s="16" t="str">
        <f>IF(ISERROR(VLOOKUP($AC670,costing!$A:$BP,35,FALSE)),"",(VLOOKUP($AC670,costing!$A:$BP,35,FALSE)))</f>
        <v>47c7ba65-c270-4a7f-91ba-3842eb629ddf</v>
      </c>
      <c r="AC670" s="16" t="s">
        <v>4368</v>
      </c>
    </row>
    <row r="671" spans="1:29" x14ac:dyDescent="0.2">
      <c r="A671" s="184"/>
      <c r="B671" s="184">
        <v>11</v>
      </c>
      <c r="C671" s="184">
        <v>10</v>
      </c>
      <c r="D671" s="184">
        <f t="shared" si="34"/>
        <v>5025</v>
      </c>
      <c r="E671" s="184">
        <v>1302</v>
      </c>
      <c r="F671" s="184" t="s">
        <v>662</v>
      </c>
      <c r="G671" s="188" t="s">
        <v>22</v>
      </c>
      <c r="H671" s="16" t="s">
        <v>26</v>
      </c>
      <c r="I671" s="16" t="s">
        <v>29</v>
      </c>
      <c r="J671" s="16" t="s">
        <v>34</v>
      </c>
      <c r="K671" s="16"/>
      <c r="L671" s="16"/>
      <c r="M671" s="16"/>
      <c r="N671" s="16" t="str">
        <f>IF(ISERROR(VLOOKUP($P671,#REF!,4,FALSE)),"",(VLOOKUP($P671,#REF!,4,FALSE)))</f>
        <v/>
      </c>
      <c r="O671" s="16" t="str">
        <f>IF(ISERROR(VLOOKUP($P671,#REF!,34,FALSE)),"",(VLOOKUP($P671,#REF!,34,FALSE)))</f>
        <v/>
      </c>
      <c r="P671" s="16" t="s">
        <v>909</v>
      </c>
      <c r="Q671" s="16" t="e">
        <f>VLOOKUP(C671,'functional class'!B:E,3,FALSE)</f>
        <v>#N/A</v>
      </c>
      <c r="R671" s="16" t="str">
        <f>IF(ISERROR(VLOOKUP($T671,'Funding 5.4'!$A:$BP,3,FALSE)),"",(VLOOKUP($T671,'Funding 5.4'!$A:$BP,3,FALSE)))</f>
        <v>FD001003001002000000000000000000000000</v>
      </c>
      <c r="S671" s="16" t="str">
        <f>IF(ISERROR(VLOOKUP($T671,'Funding 5.4'!$A:$BP,35,FALSE)),"",(VLOOKUP($T671,'Funding 5.4'!$A:$BP,35,FALSE)))</f>
        <v>5692f970-c29c-4044-80d7-1bcdbdd34348</v>
      </c>
      <c r="T671" s="16" t="s">
        <v>1087</v>
      </c>
      <c r="U671" s="16" t="str">
        <f>IF(F671="gains/losses",IF(ISERROR(VLOOKUP(W671,'item gains&amp;losses'!A:EV,3,FALSE)),"",VLOOKUP(W671,'item gains&amp;losses'!A:EV,3,FALSE)),IF(F671="I",IF(ISERROR(VLOOKUP(W671,'item rev'!A:EV,3,FALSE)),"",VLOOKUP(W671,'item rev'!A:EV,3,FALSE)),IF(F671="e",IF(ISERROR(VLOOKUP(W671,'item exp'!A:BQ,3,FALSE)),"",VLOOKUP(W671,'item exp'!A:BQ,3,FALSE)))))</f>
        <v>IE010058002001000000000000000000000000</v>
      </c>
      <c r="V671" s="16" t="str">
        <f>IF($F671="gains/losses",IF(ISERROR(VLOOKUP($W671,'item gains&amp;losses'!$A:$EV,35,FALSE)),"",VLOOKUP($W671,'item gains&amp;losses'!$A:$EV,35,FALSE)),IF($F671="I",IF(ISERROR(VLOOKUP($W671,'item rev'!$A:$EV,34,FALSE)),"",VLOOKUP($W671,'item rev'!$A:$EV,34,FALSE)),IF($F671="e",IF(ISERROR(VLOOKUP($W671,'item exp'!$A:$BQ,35,FALSE)),"",VLOOKUP($W671,'item exp'!$A:$BQ,35,FALSE)))))</f>
        <v>a950ce9a-3622-4350-ad9b-3cf1a999a1e8</v>
      </c>
      <c r="W671" s="16" t="str">
        <f>VLOOKUP(E671,'items list'!B:D,3,FALSE)</f>
        <v>Expenditure: Operational Cost - Travel and Subsistence: Foreign - Accommodation</v>
      </c>
      <c r="X671" s="16" t="str">
        <f>IF(ISERROR(VLOOKUP($Z671,'reg ind'!$A:$AI,3,FALSE)),"",(VLOOKUP($Z671,'reg ind'!$A:$AI,3,FALSE)))</f>
        <v>RX002003001002003003006001000000000000</v>
      </c>
      <c r="Y671" s="16" t="str">
        <f>IF(ISERROR(VLOOKUP($Z671,'reg ind'!$A:$AI,35,FALSE)),"",(VLOOKUP($Z671,'reg ind'!$A:$AI,35,FALSE)))</f>
        <v>f2564b3b-f64a-4df4-9e78-f1a994736e35</v>
      </c>
      <c r="Z671" s="16" t="s">
        <v>4358</v>
      </c>
      <c r="AA671" s="16" t="str">
        <f>IF(ISERROR(VLOOKUP($AC671,costing!$A:$BP,3,FALSE)),"",(VLOOKUP($AC671,costing!$A:$BP,3,FALSE)))</f>
        <v>CO002004000000000000000000000000000000</v>
      </c>
      <c r="AB671" s="16" t="str">
        <f>IF(ISERROR(VLOOKUP($AC671,costing!$A:$BP,35,FALSE)),"",(VLOOKUP($AC671,costing!$A:$BP,35,FALSE)))</f>
        <v>47c7ba65-c270-4a7f-91ba-3842eb629ddf</v>
      </c>
      <c r="AC671" s="16" t="s">
        <v>4368</v>
      </c>
    </row>
    <row r="672" spans="1:29" x14ac:dyDescent="0.2">
      <c r="A672" s="184"/>
      <c r="B672" s="184">
        <v>11</v>
      </c>
      <c r="C672" s="184">
        <v>10</v>
      </c>
      <c r="D672" s="184">
        <f t="shared" si="34"/>
        <v>5026</v>
      </c>
      <c r="E672" s="184">
        <v>1303</v>
      </c>
      <c r="F672" s="184" t="s">
        <v>662</v>
      </c>
      <c r="G672" s="188" t="s">
        <v>22</v>
      </c>
      <c r="H672" s="16" t="s">
        <v>26</v>
      </c>
      <c r="I672" s="16" t="s">
        <v>29</v>
      </c>
      <c r="J672" s="16" t="s">
        <v>34</v>
      </c>
      <c r="K672" s="16"/>
      <c r="L672" s="16"/>
      <c r="M672" s="16"/>
      <c r="N672" s="16" t="str">
        <f>IF(ISERROR(VLOOKUP($P672,#REF!,4,FALSE)),"",(VLOOKUP($P672,#REF!,4,FALSE)))</f>
        <v/>
      </c>
      <c r="O672" s="16" t="str">
        <f>IF(ISERROR(VLOOKUP($P672,#REF!,34,FALSE)),"",(VLOOKUP($P672,#REF!,34,FALSE)))</f>
        <v/>
      </c>
      <c r="P672" s="16" t="s">
        <v>909</v>
      </c>
      <c r="Q672" s="16" t="e">
        <f>VLOOKUP(C672,'functional class'!B:E,3,FALSE)</f>
        <v>#N/A</v>
      </c>
      <c r="R672" s="16" t="str">
        <f>IF(ISERROR(VLOOKUP($T672,'Funding 5.4'!$A:$BP,3,FALSE)),"",(VLOOKUP($T672,'Funding 5.4'!$A:$BP,3,FALSE)))</f>
        <v>FD001003001002000000000000000000000000</v>
      </c>
      <c r="S672" s="16" t="str">
        <f>IF(ISERROR(VLOOKUP($T672,'Funding 5.4'!$A:$BP,35,FALSE)),"",(VLOOKUP($T672,'Funding 5.4'!$A:$BP,35,FALSE)))</f>
        <v>5692f970-c29c-4044-80d7-1bcdbdd34348</v>
      </c>
      <c r="T672" s="16" t="s">
        <v>1087</v>
      </c>
      <c r="U672" s="16" t="str">
        <f>IF(F672="gains/losses",IF(ISERROR(VLOOKUP(W672,'item gains&amp;losses'!A:EV,3,FALSE)),"",VLOOKUP(W672,'item gains&amp;losses'!A:EV,3,FALSE)),IF(F672="I",IF(ISERROR(VLOOKUP(W672,'item rev'!A:EV,3,FALSE)),"",VLOOKUP(W672,'item rev'!A:EV,3,FALSE)),IF(F672="e",IF(ISERROR(VLOOKUP(W672,'item exp'!A:BQ,3,FALSE)),"",VLOOKUP(W672,'item exp'!A:BQ,3,FALSE)))))</f>
        <v>IE010058002002000000000000000000000000</v>
      </c>
      <c r="V672" s="16" t="str">
        <f>IF($F672="gains/losses",IF(ISERROR(VLOOKUP($W672,'item gains&amp;losses'!$A:$EV,35,FALSE)),"",VLOOKUP($W672,'item gains&amp;losses'!$A:$EV,35,FALSE)),IF($F672="I",IF(ISERROR(VLOOKUP($W672,'item rev'!$A:$EV,34,FALSE)),"",VLOOKUP($W672,'item rev'!$A:$EV,34,FALSE)),IF($F672="e",IF(ISERROR(VLOOKUP($W672,'item exp'!$A:$BQ,35,FALSE)),"",VLOOKUP($W672,'item exp'!$A:$BQ,35,FALSE)))))</f>
        <v>406146fd-9ab6-4907-ab36-d47a5329b94d</v>
      </c>
      <c r="W672" s="16" t="str">
        <f>VLOOKUP(E672,'items list'!B:D,3,FALSE)</f>
        <v>Expenditure: Operational Cost - Travel and Subsistence: Foreign - Daily Allowance</v>
      </c>
      <c r="X672" s="16" t="str">
        <f>IF(ISERROR(VLOOKUP($Z672,'reg ind'!$A:$AI,3,FALSE)),"",(VLOOKUP($Z672,'reg ind'!$A:$AI,3,FALSE)))</f>
        <v>RX002003001002003003006001000000000000</v>
      </c>
      <c r="Y672" s="16" t="str">
        <f>IF(ISERROR(VLOOKUP($Z672,'reg ind'!$A:$AI,35,FALSE)),"",(VLOOKUP($Z672,'reg ind'!$A:$AI,35,FALSE)))</f>
        <v>f2564b3b-f64a-4df4-9e78-f1a994736e35</v>
      </c>
      <c r="Z672" s="16" t="s">
        <v>4358</v>
      </c>
      <c r="AA672" s="16" t="str">
        <f>IF(ISERROR(VLOOKUP($AC672,costing!$A:$BP,3,FALSE)),"",(VLOOKUP($AC672,costing!$A:$BP,3,FALSE)))</f>
        <v>CO002004000000000000000000000000000000</v>
      </c>
      <c r="AB672" s="16" t="str">
        <f>IF(ISERROR(VLOOKUP($AC672,costing!$A:$BP,35,FALSE)),"",(VLOOKUP($AC672,costing!$A:$BP,35,FALSE)))</f>
        <v>47c7ba65-c270-4a7f-91ba-3842eb629ddf</v>
      </c>
      <c r="AC672" s="16" t="s">
        <v>4368</v>
      </c>
    </row>
    <row r="673" spans="1:29" x14ac:dyDescent="0.2">
      <c r="A673" s="184"/>
      <c r="B673" s="184">
        <v>11</v>
      </c>
      <c r="C673" s="184">
        <v>10</v>
      </c>
      <c r="D673" s="184">
        <f t="shared" si="34"/>
        <v>5026</v>
      </c>
      <c r="E673" s="184">
        <v>1304</v>
      </c>
      <c r="F673" s="184" t="s">
        <v>662</v>
      </c>
      <c r="G673" s="188" t="s">
        <v>22</v>
      </c>
      <c r="H673" s="16" t="s">
        <v>26</v>
      </c>
      <c r="I673" s="16" t="s">
        <v>29</v>
      </c>
      <c r="J673" s="16" t="s">
        <v>34</v>
      </c>
      <c r="K673" s="16"/>
      <c r="L673" s="16"/>
      <c r="M673" s="16"/>
      <c r="N673" s="16" t="str">
        <f>IF(ISERROR(VLOOKUP($P673,#REF!,4,FALSE)),"",(VLOOKUP($P673,#REF!,4,FALSE)))</f>
        <v/>
      </c>
      <c r="O673" s="16" t="str">
        <f>IF(ISERROR(VLOOKUP($P673,#REF!,34,FALSE)),"",(VLOOKUP($P673,#REF!,34,FALSE)))</f>
        <v/>
      </c>
      <c r="P673" s="16" t="s">
        <v>909</v>
      </c>
      <c r="Q673" s="16" t="e">
        <f>VLOOKUP(C673,'functional class'!B:E,3,FALSE)</f>
        <v>#N/A</v>
      </c>
      <c r="R673" s="16" t="str">
        <f>IF(ISERROR(VLOOKUP($T673,'Funding 5.4'!$A:$BP,3,FALSE)),"",(VLOOKUP($T673,'Funding 5.4'!$A:$BP,3,FALSE)))</f>
        <v>FD001003001002000000000000000000000000</v>
      </c>
      <c r="S673" s="16" t="str">
        <f>IF(ISERROR(VLOOKUP($T673,'Funding 5.4'!$A:$BP,35,FALSE)),"",(VLOOKUP($T673,'Funding 5.4'!$A:$BP,35,FALSE)))</f>
        <v>5692f970-c29c-4044-80d7-1bcdbdd34348</v>
      </c>
      <c r="T673" s="16" t="s">
        <v>1087</v>
      </c>
      <c r="U673" s="16" t="str">
        <f>IF(F673="gains/losses",IF(ISERROR(VLOOKUP(W673,'item gains&amp;losses'!A:EV,3,FALSE)),"",VLOOKUP(W673,'item gains&amp;losses'!A:EV,3,FALSE)),IF(F673="I",IF(ISERROR(VLOOKUP(W673,'item rev'!A:EV,3,FALSE)),"",VLOOKUP(W673,'item rev'!A:EV,3,FALSE)),IF(F673="e",IF(ISERROR(VLOOKUP(W673,'item exp'!A:BQ,3,FALSE)),"",VLOOKUP(W673,'item exp'!A:BQ,3,FALSE)))))</f>
        <v>IE010058002003000000000000000000000000</v>
      </c>
      <c r="V673" s="16" t="str">
        <f>IF($F673="gains/losses",IF(ISERROR(VLOOKUP($W673,'item gains&amp;losses'!$A:$EV,35,FALSE)),"",VLOOKUP($W673,'item gains&amp;losses'!$A:$EV,35,FALSE)),IF($F673="I",IF(ISERROR(VLOOKUP($W673,'item rev'!$A:$EV,34,FALSE)),"",VLOOKUP($W673,'item rev'!$A:$EV,34,FALSE)),IF($F673="e",IF(ISERROR(VLOOKUP($W673,'item exp'!$A:$BQ,35,FALSE)),"",VLOOKUP($W673,'item exp'!$A:$BQ,35,FALSE)))))</f>
        <v>b1773286-2c97-49aa-8ebe-c6e9e1b4f9b8</v>
      </c>
      <c r="W673" s="16" t="str">
        <f>VLOOKUP(E673,'items list'!B:D,3,FALSE)</f>
        <v>Expenditure: Operational Cost - Travel and Subsistence: Foreign - Food and Beverage</v>
      </c>
      <c r="X673" s="16" t="str">
        <f>IF(ISERROR(VLOOKUP($Z673,'reg ind'!$A:$AI,3,FALSE)),"",(VLOOKUP($Z673,'reg ind'!$A:$AI,3,FALSE)))</f>
        <v>RX002003001002003003006001000000000000</v>
      </c>
      <c r="Y673" s="16" t="str">
        <f>IF(ISERROR(VLOOKUP($Z673,'reg ind'!$A:$AI,35,FALSE)),"",(VLOOKUP($Z673,'reg ind'!$A:$AI,35,FALSE)))</f>
        <v>f2564b3b-f64a-4df4-9e78-f1a994736e35</v>
      </c>
      <c r="Z673" s="16" t="s">
        <v>4358</v>
      </c>
      <c r="AA673" s="16" t="str">
        <f>IF(ISERROR(VLOOKUP($AC673,costing!$A:$BP,3,FALSE)),"",(VLOOKUP($AC673,costing!$A:$BP,3,FALSE)))</f>
        <v>CO002004000000000000000000000000000000</v>
      </c>
      <c r="AB673" s="16" t="str">
        <f>IF(ISERROR(VLOOKUP($AC673,costing!$A:$BP,35,FALSE)),"",(VLOOKUP($AC673,costing!$A:$BP,35,FALSE)))</f>
        <v>47c7ba65-c270-4a7f-91ba-3842eb629ddf</v>
      </c>
      <c r="AC673" s="16" t="s">
        <v>4368</v>
      </c>
    </row>
    <row r="674" spans="1:29" x14ac:dyDescent="0.2">
      <c r="A674" s="184"/>
      <c r="B674" s="184">
        <v>11</v>
      </c>
      <c r="C674" s="184">
        <v>10</v>
      </c>
      <c r="D674" s="184">
        <f t="shared" si="34"/>
        <v>5027</v>
      </c>
      <c r="E674" s="184">
        <v>1305</v>
      </c>
      <c r="F674" s="184" t="s">
        <v>662</v>
      </c>
      <c r="G674" s="188" t="s">
        <v>22</v>
      </c>
      <c r="H674" s="16" t="s">
        <v>26</v>
      </c>
      <c r="I674" s="16" t="s">
        <v>29</v>
      </c>
      <c r="J674" s="16" t="s">
        <v>34</v>
      </c>
      <c r="K674" s="16"/>
      <c r="L674" s="16"/>
      <c r="M674" s="16"/>
      <c r="N674" s="16" t="str">
        <f>IF(ISERROR(VLOOKUP($P674,#REF!,4,FALSE)),"",(VLOOKUP($P674,#REF!,4,FALSE)))</f>
        <v/>
      </c>
      <c r="O674" s="16" t="str">
        <f>IF(ISERROR(VLOOKUP($P674,#REF!,34,FALSE)),"",(VLOOKUP($P674,#REF!,34,FALSE)))</f>
        <v/>
      </c>
      <c r="P674" s="16" t="s">
        <v>909</v>
      </c>
      <c r="Q674" s="16" t="e">
        <f>VLOOKUP(C674,'functional class'!B:E,3,FALSE)</f>
        <v>#N/A</v>
      </c>
      <c r="R674" s="16" t="str">
        <f>IF(ISERROR(VLOOKUP($T674,'Funding 5.4'!$A:$BP,3,FALSE)),"",(VLOOKUP($T674,'Funding 5.4'!$A:$BP,3,FALSE)))</f>
        <v>FD001003001002000000000000000000000000</v>
      </c>
      <c r="S674" s="16" t="str">
        <f>IF(ISERROR(VLOOKUP($T674,'Funding 5.4'!$A:$BP,35,FALSE)),"",(VLOOKUP($T674,'Funding 5.4'!$A:$BP,35,FALSE)))</f>
        <v>5692f970-c29c-4044-80d7-1bcdbdd34348</v>
      </c>
      <c r="T674" s="16" t="s">
        <v>1087</v>
      </c>
      <c r="U674" s="16" t="str">
        <f>IF(F674="gains/losses",IF(ISERROR(VLOOKUP(W674,'item gains&amp;losses'!A:EV,3,FALSE)),"",VLOOKUP(W674,'item gains&amp;losses'!A:EV,3,FALSE)),IF(F674="I",IF(ISERROR(VLOOKUP(W674,'item rev'!A:EV,3,FALSE)),"",VLOOKUP(W674,'item rev'!A:EV,3,FALSE)),IF(F674="e",IF(ISERROR(VLOOKUP(W674,'item exp'!A:BQ,3,FALSE)),"",VLOOKUP(W674,'item exp'!A:BQ,3,FALSE)))))</f>
        <v>IE010058002004000000000000000000000000</v>
      </c>
      <c r="V674" s="16" t="str">
        <f>IF($F674="gains/losses",IF(ISERROR(VLOOKUP($W674,'item gains&amp;losses'!$A:$EV,35,FALSE)),"",VLOOKUP($W674,'item gains&amp;losses'!$A:$EV,35,FALSE)),IF($F674="I",IF(ISERROR(VLOOKUP($W674,'item rev'!$A:$EV,34,FALSE)),"",VLOOKUP($W674,'item rev'!$A:$EV,34,FALSE)),IF($F674="e",IF(ISERROR(VLOOKUP($W674,'item exp'!$A:$BQ,35,FALSE)),"",VLOOKUP($W674,'item exp'!$A:$BQ,35,FALSE)))))</f>
        <v>42fc6db6-a2f9-4765-9087-ae29da23af2b</v>
      </c>
      <c r="W674" s="16" t="str">
        <f>VLOOKUP(E674,'items list'!B:D,3,FALSE)</f>
        <v>Expenditure: Operational Cost - Travel and Subsistence: Foreign - Incidental Cost</v>
      </c>
      <c r="X674" s="16" t="str">
        <f>IF(ISERROR(VLOOKUP($Z674,'reg ind'!$A:$AI,3,FALSE)),"",(VLOOKUP($Z674,'reg ind'!$A:$AI,3,FALSE)))</f>
        <v>RX002003001002003003006001000000000000</v>
      </c>
      <c r="Y674" s="16" t="str">
        <f>IF(ISERROR(VLOOKUP($Z674,'reg ind'!$A:$AI,35,FALSE)),"",(VLOOKUP($Z674,'reg ind'!$A:$AI,35,FALSE)))</f>
        <v>f2564b3b-f64a-4df4-9e78-f1a994736e35</v>
      </c>
      <c r="Z674" s="16" t="s">
        <v>4358</v>
      </c>
      <c r="AA674" s="16" t="str">
        <f>IF(ISERROR(VLOOKUP($AC674,costing!$A:$BP,3,FALSE)),"",(VLOOKUP($AC674,costing!$A:$BP,3,FALSE)))</f>
        <v>CO002004000000000000000000000000000000</v>
      </c>
      <c r="AB674" s="16" t="str">
        <f>IF(ISERROR(VLOOKUP($AC674,costing!$A:$BP,35,FALSE)),"",(VLOOKUP($AC674,costing!$A:$BP,35,FALSE)))</f>
        <v>47c7ba65-c270-4a7f-91ba-3842eb629ddf</v>
      </c>
      <c r="AC674" s="16" t="s">
        <v>4368</v>
      </c>
    </row>
    <row r="675" spans="1:29" x14ac:dyDescent="0.2">
      <c r="A675" s="184"/>
      <c r="B675" s="184">
        <v>11</v>
      </c>
      <c r="C675" s="184">
        <v>10</v>
      </c>
      <c r="D675" s="184">
        <f t="shared" si="34"/>
        <v>5027</v>
      </c>
      <c r="E675" s="184">
        <v>1306</v>
      </c>
      <c r="F675" s="184" t="s">
        <v>662</v>
      </c>
      <c r="G675" s="188" t="s">
        <v>22</v>
      </c>
      <c r="H675" s="16" t="s">
        <v>26</v>
      </c>
      <c r="I675" s="16" t="s">
        <v>29</v>
      </c>
      <c r="J675" s="16" t="s">
        <v>34</v>
      </c>
      <c r="K675" s="16"/>
      <c r="L675" s="16"/>
      <c r="M675" s="16"/>
      <c r="N675" s="16" t="str">
        <f>IF(ISERROR(VLOOKUP($P675,#REF!,4,FALSE)),"",(VLOOKUP($P675,#REF!,4,FALSE)))</f>
        <v/>
      </c>
      <c r="O675" s="16" t="str">
        <f>IF(ISERROR(VLOOKUP($P675,#REF!,34,FALSE)),"",(VLOOKUP($P675,#REF!,34,FALSE)))</f>
        <v/>
      </c>
      <c r="P675" s="16" t="s">
        <v>909</v>
      </c>
      <c r="Q675" s="16" t="e">
        <f>VLOOKUP(C675,'functional class'!B:E,3,FALSE)</f>
        <v>#N/A</v>
      </c>
      <c r="R675" s="16" t="str">
        <f>IF(ISERROR(VLOOKUP($T675,'Funding 5.4'!$A:$BP,3,FALSE)),"",(VLOOKUP($T675,'Funding 5.4'!$A:$BP,3,FALSE)))</f>
        <v>FD001003001002000000000000000000000000</v>
      </c>
      <c r="S675" s="16" t="str">
        <f>IF(ISERROR(VLOOKUP($T675,'Funding 5.4'!$A:$BP,35,FALSE)),"",(VLOOKUP($T675,'Funding 5.4'!$A:$BP,35,FALSE)))</f>
        <v>5692f970-c29c-4044-80d7-1bcdbdd34348</v>
      </c>
      <c r="T675" s="16" t="s">
        <v>1087</v>
      </c>
      <c r="U675" s="16" t="str">
        <f>IF(F675="gains/losses",IF(ISERROR(VLOOKUP(W675,'item gains&amp;losses'!A:EV,3,FALSE)),"",VLOOKUP(W675,'item gains&amp;losses'!A:EV,3,FALSE)),IF(F675="I",IF(ISERROR(VLOOKUP(W675,'item rev'!A:EV,3,FALSE)),"",VLOOKUP(W675,'item rev'!A:EV,3,FALSE)),IF(F675="e",IF(ISERROR(VLOOKUP(W675,'item exp'!A:BQ,3,FALSE)),"",VLOOKUP(W675,'item exp'!A:BQ,3,FALSE)))))</f>
        <v>IE010058002005000000000000000000000000</v>
      </c>
      <c r="V675" s="16" t="str">
        <f>IF($F675="gains/losses",IF(ISERROR(VLOOKUP($W675,'item gains&amp;losses'!$A:$EV,35,FALSE)),"",VLOOKUP($W675,'item gains&amp;losses'!$A:$EV,35,FALSE)),IF($F675="I",IF(ISERROR(VLOOKUP($W675,'item rev'!$A:$EV,34,FALSE)),"",VLOOKUP($W675,'item rev'!$A:$EV,34,FALSE)),IF($F675="e",IF(ISERROR(VLOOKUP($W675,'item exp'!$A:$BQ,35,FALSE)),"",VLOOKUP($W675,'item exp'!$A:$BQ,35,FALSE)))))</f>
        <v>04495293-946d-4dcb-8c10-5650e6acb2f6</v>
      </c>
      <c r="W675" s="16" t="str">
        <f>VLOOKUP(E675,'items list'!B:D,3,FALSE)</f>
        <v>Expenditure: Operational Cost - Travel and Subsistence: Foreign - Transport without Operator</v>
      </c>
      <c r="X675" s="16" t="str">
        <f>IF(ISERROR(VLOOKUP($Z675,'reg ind'!$A:$AI,3,FALSE)),"",(VLOOKUP($Z675,'reg ind'!$A:$AI,3,FALSE)))</f>
        <v>RX002003001002003003006001000000000000</v>
      </c>
      <c r="Y675" s="16" t="str">
        <f>IF(ISERROR(VLOOKUP($Z675,'reg ind'!$A:$AI,35,FALSE)),"",(VLOOKUP($Z675,'reg ind'!$A:$AI,35,FALSE)))</f>
        <v>f2564b3b-f64a-4df4-9e78-f1a994736e35</v>
      </c>
      <c r="Z675" s="16" t="s">
        <v>4358</v>
      </c>
      <c r="AA675" s="16" t="str">
        <f>IF(ISERROR(VLOOKUP($AC675,costing!$A:$BP,3,FALSE)),"",(VLOOKUP($AC675,costing!$A:$BP,3,FALSE)))</f>
        <v>CO002004000000000000000000000000000000</v>
      </c>
      <c r="AB675" s="16" t="str">
        <f>IF(ISERROR(VLOOKUP($AC675,costing!$A:$BP,35,FALSE)),"",(VLOOKUP($AC675,costing!$A:$BP,35,FALSE)))</f>
        <v>47c7ba65-c270-4a7f-91ba-3842eb629ddf</v>
      </c>
      <c r="AC675" s="16" t="s">
        <v>4368</v>
      </c>
    </row>
    <row r="676" spans="1:29" x14ac:dyDescent="0.2">
      <c r="A676" s="184"/>
      <c r="B676" s="184">
        <v>11</v>
      </c>
      <c r="C676" s="184">
        <v>10</v>
      </c>
      <c r="D676" s="184">
        <f t="shared" si="34"/>
        <v>5028</v>
      </c>
      <c r="E676" s="184">
        <v>1307</v>
      </c>
      <c r="F676" s="184" t="s">
        <v>662</v>
      </c>
      <c r="G676" s="188" t="s">
        <v>22</v>
      </c>
      <c r="H676" s="16" t="s">
        <v>26</v>
      </c>
      <c r="I676" s="16" t="s">
        <v>29</v>
      </c>
      <c r="J676" s="16" t="s">
        <v>34</v>
      </c>
      <c r="K676" s="16"/>
      <c r="L676" s="16"/>
      <c r="M676" s="16"/>
      <c r="N676" s="16" t="str">
        <f>IF(ISERROR(VLOOKUP($P676,#REF!,4,FALSE)),"",(VLOOKUP($P676,#REF!,4,FALSE)))</f>
        <v/>
      </c>
      <c r="O676" s="16" t="str">
        <f>IF(ISERROR(VLOOKUP($P676,#REF!,34,FALSE)),"",(VLOOKUP($P676,#REF!,34,FALSE)))</f>
        <v/>
      </c>
      <c r="P676" s="16" t="s">
        <v>909</v>
      </c>
      <c r="Q676" s="16" t="e">
        <f>VLOOKUP(C676,'functional class'!B:E,3,FALSE)</f>
        <v>#N/A</v>
      </c>
      <c r="R676" s="16" t="str">
        <f>IF(ISERROR(VLOOKUP($T676,'Funding 5.4'!$A:$BP,3,FALSE)),"",(VLOOKUP($T676,'Funding 5.4'!$A:$BP,3,FALSE)))</f>
        <v>FD001003001002000000000000000000000000</v>
      </c>
      <c r="S676" s="16" t="str">
        <f>IF(ISERROR(VLOOKUP($T676,'Funding 5.4'!$A:$BP,35,FALSE)),"",(VLOOKUP($T676,'Funding 5.4'!$A:$BP,35,FALSE)))</f>
        <v>5692f970-c29c-4044-80d7-1bcdbdd34348</v>
      </c>
      <c r="T676" s="16" t="s">
        <v>1087</v>
      </c>
      <c r="U676" s="16" t="str">
        <f>IF(F676="gains/losses",IF(ISERROR(VLOOKUP(W676,'item gains&amp;losses'!A:EV,3,FALSE)),"",VLOOKUP(W676,'item gains&amp;losses'!A:EV,3,FALSE)),IF(F676="I",IF(ISERROR(VLOOKUP(W676,'item rev'!A:EV,3,FALSE)),"",VLOOKUP(W676,'item rev'!A:EV,3,FALSE)),IF(F676="e",IF(ISERROR(VLOOKUP(W676,'item exp'!A:BQ,3,FALSE)),"",VLOOKUP(W676,'item exp'!A:BQ,3,FALSE)))))</f>
        <v>IE010058002005001000000000000000000000</v>
      </c>
      <c r="V676" s="16" t="str">
        <f>IF($F676="gains/losses",IF(ISERROR(VLOOKUP($W676,'item gains&amp;losses'!$A:$EV,35,FALSE)),"",VLOOKUP($W676,'item gains&amp;losses'!$A:$EV,35,FALSE)),IF($F676="I",IF(ISERROR(VLOOKUP($W676,'item rev'!$A:$EV,34,FALSE)),"",VLOOKUP($W676,'item rev'!$A:$EV,34,FALSE)),IF($F676="e",IF(ISERROR(VLOOKUP($W676,'item exp'!$A:$BQ,35,FALSE)),"",VLOOKUP($W676,'item exp'!$A:$BQ,35,FALSE)))))</f>
        <v>c6be3ea4-6d89-46ee-a40a-403df2b8cf3a</v>
      </c>
      <c r="W676" s="16" t="str">
        <f>VLOOKUP(E676,'items list'!B:D,3,FALSE)</f>
        <v>Expenditure: Operational Cost - Travel and Subsistence: Foreign - Transport without Operator: Car Rental</v>
      </c>
      <c r="X676" s="16" t="str">
        <f>IF(ISERROR(VLOOKUP($Z676,'reg ind'!$A:$AI,3,FALSE)),"",(VLOOKUP($Z676,'reg ind'!$A:$AI,3,FALSE)))</f>
        <v>RX002003001002003003006001000000000000</v>
      </c>
      <c r="Y676" s="16" t="str">
        <f>IF(ISERROR(VLOOKUP($Z676,'reg ind'!$A:$AI,35,FALSE)),"",(VLOOKUP($Z676,'reg ind'!$A:$AI,35,FALSE)))</f>
        <v>f2564b3b-f64a-4df4-9e78-f1a994736e35</v>
      </c>
      <c r="Z676" s="16" t="s">
        <v>4358</v>
      </c>
      <c r="AA676" s="16" t="str">
        <f>IF(ISERROR(VLOOKUP($AC676,costing!$A:$BP,3,FALSE)),"",(VLOOKUP($AC676,costing!$A:$BP,3,FALSE)))</f>
        <v>CO002004000000000000000000000000000000</v>
      </c>
      <c r="AB676" s="16" t="str">
        <f>IF(ISERROR(VLOOKUP($AC676,costing!$A:$BP,35,FALSE)),"",(VLOOKUP($AC676,costing!$A:$BP,35,FALSE)))</f>
        <v>47c7ba65-c270-4a7f-91ba-3842eb629ddf</v>
      </c>
      <c r="AC676" s="16" t="s">
        <v>4368</v>
      </c>
    </row>
    <row r="677" spans="1:29" x14ac:dyDescent="0.2">
      <c r="A677" s="184"/>
      <c r="B677" s="184">
        <v>11</v>
      </c>
      <c r="C677" s="184">
        <v>10</v>
      </c>
      <c r="D677" s="184">
        <f t="shared" si="34"/>
        <v>5028</v>
      </c>
      <c r="E677" s="184">
        <v>1308</v>
      </c>
      <c r="F677" s="184" t="s">
        <v>662</v>
      </c>
      <c r="G677" s="188" t="s">
        <v>22</v>
      </c>
      <c r="H677" s="16" t="s">
        <v>26</v>
      </c>
      <c r="I677" s="16" t="s">
        <v>29</v>
      </c>
      <c r="J677" s="16" t="s">
        <v>34</v>
      </c>
      <c r="K677" s="16"/>
      <c r="L677" s="16"/>
      <c r="M677" s="16"/>
      <c r="N677" s="16" t="str">
        <f>IF(ISERROR(VLOOKUP($P677,#REF!,4,FALSE)),"",(VLOOKUP($P677,#REF!,4,FALSE)))</f>
        <v/>
      </c>
      <c r="O677" s="16" t="str">
        <f>IF(ISERROR(VLOOKUP($P677,#REF!,34,FALSE)),"",(VLOOKUP($P677,#REF!,34,FALSE)))</f>
        <v/>
      </c>
      <c r="P677" s="16" t="s">
        <v>909</v>
      </c>
      <c r="Q677" s="16" t="e">
        <f>VLOOKUP(C677,'functional class'!B:E,3,FALSE)</f>
        <v>#N/A</v>
      </c>
      <c r="R677" s="16" t="str">
        <f>IF(ISERROR(VLOOKUP($T677,'Funding 5.4'!$A:$BP,3,FALSE)),"",(VLOOKUP($T677,'Funding 5.4'!$A:$BP,3,FALSE)))</f>
        <v>FD001003001002000000000000000000000000</v>
      </c>
      <c r="S677" s="16" t="str">
        <f>IF(ISERROR(VLOOKUP($T677,'Funding 5.4'!$A:$BP,35,FALSE)),"",(VLOOKUP($T677,'Funding 5.4'!$A:$BP,35,FALSE)))</f>
        <v>5692f970-c29c-4044-80d7-1bcdbdd34348</v>
      </c>
      <c r="T677" s="16" t="s">
        <v>1087</v>
      </c>
      <c r="U677" s="16" t="str">
        <f>IF(F677="gains/losses",IF(ISERROR(VLOOKUP(W677,'item gains&amp;losses'!A:EV,3,FALSE)),"",VLOOKUP(W677,'item gains&amp;losses'!A:EV,3,FALSE)),IF(F677="I",IF(ISERROR(VLOOKUP(W677,'item rev'!A:EV,3,FALSE)),"",VLOOKUP(W677,'item rev'!A:EV,3,FALSE)),IF(F677="e",IF(ISERROR(VLOOKUP(W677,'item exp'!A:BQ,3,FALSE)),"",VLOOKUP(W677,'item exp'!A:BQ,3,FALSE)))))</f>
        <v>IE010058002006000000000000000000000000</v>
      </c>
      <c r="V677" s="16" t="str">
        <f>IF($F677="gains/losses",IF(ISERROR(VLOOKUP($W677,'item gains&amp;losses'!$A:$EV,35,FALSE)),"",VLOOKUP($W677,'item gains&amp;losses'!$A:$EV,35,FALSE)),IF($F677="I",IF(ISERROR(VLOOKUP($W677,'item rev'!$A:$EV,34,FALSE)),"",VLOOKUP($W677,'item rev'!$A:$EV,34,FALSE)),IF($F677="e",IF(ISERROR(VLOOKUP($W677,'item exp'!$A:$BQ,35,FALSE)),"",VLOOKUP($W677,'item exp'!$A:$BQ,35,FALSE)))))</f>
        <v>483559e2-7f0c-4372-8a76-fd5ee604e363</v>
      </c>
      <c r="W677" s="16" t="str">
        <f>VLOOKUP(E677,'items list'!B:D,3,FALSE)</f>
        <v>Expenditure: Operational Cost - Travel and Subsistence: Foreign - Transport with Operator</v>
      </c>
      <c r="X677" s="16" t="str">
        <f>IF(ISERROR(VLOOKUP($Z677,'reg ind'!$A:$AI,3,FALSE)),"",(VLOOKUP($Z677,'reg ind'!$A:$AI,3,FALSE)))</f>
        <v>RX002003001002003003006001000000000000</v>
      </c>
      <c r="Y677" s="16" t="str">
        <f>IF(ISERROR(VLOOKUP($Z677,'reg ind'!$A:$AI,35,FALSE)),"",(VLOOKUP($Z677,'reg ind'!$A:$AI,35,FALSE)))</f>
        <v>f2564b3b-f64a-4df4-9e78-f1a994736e35</v>
      </c>
      <c r="Z677" s="16" t="s">
        <v>4358</v>
      </c>
      <c r="AA677" s="16" t="str">
        <f>IF(ISERROR(VLOOKUP($AC677,costing!$A:$BP,3,FALSE)),"",(VLOOKUP($AC677,costing!$A:$BP,3,FALSE)))</f>
        <v>CO002004000000000000000000000000000000</v>
      </c>
      <c r="AB677" s="16" t="str">
        <f>IF(ISERROR(VLOOKUP($AC677,costing!$A:$BP,35,FALSE)),"",(VLOOKUP($AC677,costing!$A:$BP,35,FALSE)))</f>
        <v>47c7ba65-c270-4a7f-91ba-3842eb629ddf</v>
      </c>
      <c r="AC677" s="16" t="s">
        <v>4368</v>
      </c>
    </row>
    <row r="678" spans="1:29" x14ac:dyDescent="0.2">
      <c r="A678" s="184"/>
      <c r="B678" s="184">
        <v>11</v>
      </c>
      <c r="C678" s="184">
        <v>10</v>
      </c>
      <c r="D678" s="184">
        <f t="shared" si="34"/>
        <v>5029</v>
      </c>
      <c r="E678" s="184">
        <v>1309</v>
      </c>
      <c r="F678" s="184" t="s">
        <v>662</v>
      </c>
      <c r="G678" s="188" t="s">
        <v>22</v>
      </c>
      <c r="H678" s="16" t="s">
        <v>26</v>
      </c>
      <c r="I678" s="16" t="s">
        <v>29</v>
      </c>
      <c r="J678" s="16" t="s">
        <v>34</v>
      </c>
      <c r="K678" s="16"/>
      <c r="L678" s="16"/>
      <c r="M678" s="16"/>
      <c r="N678" s="16" t="str">
        <f>IF(ISERROR(VLOOKUP($P678,#REF!,4,FALSE)),"",(VLOOKUP($P678,#REF!,4,FALSE)))</f>
        <v/>
      </c>
      <c r="O678" s="16" t="str">
        <f>IF(ISERROR(VLOOKUP($P678,#REF!,34,FALSE)),"",(VLOOKUP($P678,#REF!,34,FALSE)))</f>
        <v/>
      </c>
      <c r="P678" s="16" t="s">
        <v>909</v>
      </c>
      <c r="Q678" s="16" t="e">
        <f>VLOOKUP(C678,'functional class'!B:E,3,FALSE)</f>
        <v>#N/A</v>
      </c>
      <c r="R678" s="16" t="str">
        <f>IF(ISERROR(VLOOKUP($T678,'Funding 5.4'!$A:$BP,3,FALSE)),"",(VLOOKUP($T678,'Funding 5.4'!$A:$BP,3,FALSE)))</f>
        <v>FD001003001002000000000000000000000000</v>
      </c>
      <c r="S678" s="16" t="str">
        <f>IF(ISERROR(VLOOKUP($T678,'Funding 5.4'!$A:$BP,35,FALSE)),"",(VLOOKUP($T678,'Funding 5.4'!$A:$BP,35,FALSE)))</f>
        <v>5692f970-c29c-4044-80d7-1bcdbdd34348</v>
      </c>
      <c r="T678" s="16" t="s">
        <v>1087</v>
      </c>
      <c r="U678" s="16" t="str">
        <f>IF(F678="gains/losses",IF(ISERROR(VLOOKUP(W678,'item gains&amp;losses'!A:EV,3,FALSE)),"",VLOOKUP(W678,'item gains&amp;losses'!A:EV,3,FALSE)),IF(F678="I",IF(ISERROR(VLOOKUP(W678,'item rev'!A:EV,3,FALSE)),"",VLOOKUP(W678,'item rev'!A:EV,3,FALSE)),IF(F678="e",IF(ISERROR(VLOOKUP(W678,'item exp'!A:BQ,3,FALSE)),"",VLOOKUP(W678,'item exp'!A:BQ,3,FALSE)))))</f>
        <v>IE010058002006001000000000000000000000</v>
      </c>
      <c r="V678" s="16" t="str">
        <f>IF($F678="gains/losses",IF(ISERROR(VLOOKUP($W678,'item gains&amp;losses'!$A:$EV,35,FALSE)),"",VLOOKUP($W678,'item gains&amp;losses'!$A:$EV,35,FALSE)),IF($F678="I",IF(ISERROR(VLOOKUP($W678,'item rev'!$A:$EV,34,FALSE)),"",VLOOKUP($W678,'item rev'!$A:$EV,34,FALSE)),IF($F678="e",IF(ISERROR(VLOOKUP($W678,'item exp'!$A:$BQ,35,FALSE)),"",VLOOKUP($W678,'item exp'!$A:$BQ,35,FALSE)))))</f>
        <v>a3de1fd0-e7d8-41ae-82d9-fed3a8d68317</v>
      </c>
      <c r="W678" s="16" t="str">
        <f>VLOOKUP(E678,'items list'!B:D,3,FALSE)</f>
        <v>Expenditure: Operational Cost - Travel and Subsistence: Foreign - Transport with Operator: Other Transport Providers</v>
      </c>
      <c r="X678" s="16" t="str">
        <f>IF(ISERROR(VLOOKUP($Z678,'reg ind'!$A:$AI,3,FALSE)),"",(VLOOKUP($Z678,'reg ind'!$A:$AI,3,FALSE)))</f>
        <v>RX002003001002003003006001000000000000</v>
      </c>
      <c r="Y678" s="16" t="str">
        <f>IF(ISERROR(VLOOKUP($Z678,'reg ind'!$A:$AI,35,FALSE)),"",(VLOOKUP($Z678,'reg ind'!$A:$AI,35,FALSE)))</f>
        <v>f2564b3b-f64a-4df4-9e78-f1a994736e35</v>
      </c>
      <c r="Z678" s="16" t="s">
        <v>4358</v>
      </c>
      <c r="AA678" s="16" t="str">
        <f>IF(ISERROR(VLOOKUP($AC678,costing!$A:$BP,3,FALSE)),"",(VLOOKUP($AC678,costing!$A:$BP,3,FALSE)))</f>
        <v>CO002004000000000000000000000000000000</v>
      </c>
      <c r="AB678" s="16" t="str">
        <f>IF(ISERROR(VLOOKUP($AC678,costing!$A:$BP,35,FALSE)),"",(VLOOKUP($AC678,costing!$A:$BP,35,FALSE)))</f>
        <v>47c7ba65-c270-4a7f-91ba-3842eb629ddf</v>
      </c>
      <c r="AC678" s="16" t="s">
        <v>4368</v>
      </c>
    </row>
    <row r="679" spans="1:29" x14ac:dyDescent="0.2">
      <c r="A679" s="184"/>
      <c r="B679" s="184">
        <v>11</v>
      </c>
      <c r="C679" s="184">
        <v>10</v>
      </c>
      <c r="D679" s="184">
        <f t="shared" si="34"/>
        <v>5029</v>
      </c>
      <c r="E679" s="184">
        <v>1310</v>
      </c>
      <c r="F679" s="184" t="s">
        <v>662</v>
      </c>
      <c r="G679" s="188" t="s">
        <v>22</v>
      </c>
      <c r="H679" s="16" t="s">
        <v>26</v>
      </c>
      <c r="I679" s="16" t="s">
        <v>29</v>
      </c>
      <c r="J679" s="16" t="s">
        <v>34</v>
      </c>
      <c r="K679" s="16"/>
      <c r="L679" s="16"/>
      <c r="M679" s="16"/>
      <c r="N679" s="16" t="str">
        <f>IF(ISERROR(VLOOKUP($P679,#REF!,4,FALSE)),"",(VLOOKUP($P679,#REF!,4,FALSE)))</f>
        <v/>
      </c>
      <c r="O679" s="16" t="str">
        <f>IF(ISERROR(VLOOKUP($P679,#REF!,34,FALSE)),"",(VLOOKUP($P679,#REF!,34,FALSE)))</f>
        <v/>
      </c>
      <c r="P679" s="16" t="s">
        <v>909</v>
      </c>
      <c r="Q679" s="16" t="e">
        <f>VLOOKUP(C679,'functional class'!B:E,3,FALSE)</f>
        <v>#N/A</v>
      </c>
      <c r="R679" s="16" t="str">
        <f>IF(ISERROR(VLOOKUP($T679,'Funding 5.4'!$A:$BP,3,FALSE)),"",(VLOOKUP($T679,'Funding 5.4'!$A:$BP,3,FALSE)))</f>
        <v>FD001003001002000000000000000000000000</v>
      </c>
      <c r="S679" s="16" t="str">
        <f>IF(ISERROR(VLOOKUP($T679,'Funding 5.4'!$A:$BP,35,FALSE)),"",(VLOOKUP($T679,'Funding 5.4'!$A:$BP,35,FALSE)))</f>
        <v>5692f970-c29c-4044-80d7-1bcdbdd34348</v>
      </c>
      <c r="T679" s="16" t="s">
        <v>1087</v>
      </c>
      <c r="U679" s="16" t="str">
        <f>IF(F679="gains/losses",IF(ISERROR(VLOOKUP(W679,'item gains&amp;losses'!A:EV,3,FALSE)),"",VLOOKUP(W679,'item gains&amp;losses'!A:EV,3,FALSE)),IF(F679="I",IF(ISERROR(VLOOKUP(W679,'item rev'!A:EV,3,FALSE)),"",VLOOKUP(W679,'item rev'!A:EV,3,FALSE)),IF(F679="e",IF(ISERROR(VLOOKUP(W679,'item exp'!A:BQ,3,FALSE)),"",VLOOKUP(W679,'item exp'!A:BQ,3,FALSE)))))</f>
        <v>IE010058002006002000000000000000000000</v>
      </c>
      <c r="V679" s="16" t="str">
        <f>IF($F679="gains/losses",IF(ISERROR(VLOOKUP($W679,'item gains&amp;losses'!$A:$EV,35,FALSE)),"",VLOOKUP($W679,'item gains&amp;losses'!$A:$EV,35,FALSE)),IF($F679="I",IF(ISERROR(VLOOKUP($W679,'item rev'!$A:$EV,34,FALSE)),"",VLOOKUP($W679,'item rev'!$A:$EV,34,FALSE)),IF($F679="e",IF(ISERROR(VLOOKUP($W679,'item exp'!$A:$BQ,35,FALSE)),"",VLOOKUP($W679,'item exp'!$A:$BQ,35,FALSE)))))</f>
        <v>a5099286-e02a-4ff9-bf02-5c1e07188728</v>
      </c>
      <c r="W679" s="16" t="str">
        <f>VLOOKUP(E679,'items list'!B:D,3,FALSE)</f>
        <v>Expenditure: Operational Cost - Travel and Subsistence: Foreign - Transport with Operator: Public Transport</v>
      </c>
      <c r="X679" s="16" t="str">
        <f>IF(ISERROR(VLOOKUP($Z679,'reg ind'!$A:$AI,3,FALSE)),"",(VLOOKUP($Z679,'reg ind'!$A:$AI,3,FALSE)))</f>
        <v>RX002003001002003003006001000000000000</v>
      </c>
      <c r="Y679" s="16" t="str">
        <f>IF(ISERROR(VLOOKUP($Z679,'reg ind'!$A:$AI,35,FALSE)),"",(VLOOKUP($Z679,'reg ind'!$A:$AI,35,FALSE)))</f>
        <v>f2564b3b-f64a-4df4-9e78-f1a994736e35</v>
      </c>
      <c r="Z679" s="16" t="s">
        <v>4358</v>
      </c>
      <c r="AA679" s="16" t="str">
        <f>IF(ISERROR(VLOOKUP($AC679,costing!$A:$BP,3,FALSE)),"",(VLOOKUP($AC679,costing!$A:$BP,3,FALSE)))</f>
        <v>CO002004000000000000000000000000000000</v>
      </c>
      <c r="AB679" s="16" t="str">
        <f>IF(ISERROR(VLOOKUP($AC679,costing!$A:$BP,35,FALSE)),"",(VLOOKUP($AC679,costing!$A:$BP,35,FALSE)))</f>
        <v>47c7ba65-c270-4a7f-91ba-3842eb629ddf</v>
      </c>
      <c r="AC679" s="16" t="s">
        <v>4368</v>
      </c>
    </row>
    <row r="680" spans="1:29" x14ac:dyDescent="0.2">
      <c r="A680" s="184"/>
      <c r="B680" s="184">
        <v>11</v>
      </c>
      <c r="C680" s="184">
        <v>10</v>
      </c>
      <c r="D680" s="184">
        <f t="shared" si="34"/>
        <v>5030</v>
      </c>
      <c r="E680" s="184">
        <v>1311</v>
      </c>
      <c r="F680" s="184" t="s">
        <v>662</v>
      </c>
      <c r="G680" s="188" t="s">
        <v>22</v>
      </c>
      <c r="H680" s="16" t="s">
        <v>26</v>
      </c>
      <c r="I680" s="16" t="s">
        <v>29</v>
      </c>
      <c r="J680" s="16" t="s">
        <v>34</v>
      </c>
      <c r="K680" s="16"/>
      <c r="L680" s="16"/>
      <c r="M680" s="16"/>
      <c r="N680" s="16" t="str">
        <f>IF(ISERROR(VLOOKUP($P680,#REF!,4,FALSE)),"",(VLOOKUP($P680,#REF!,4,FALSE)))</f>
        <v/>
      </c>
      <c r="O680" s="16" t="str">
        <f>IF(ISERROR(VLOOKUP($P680,#REF!,34,FALSE)),"",(VLOOKUP($P680,#REF!,34,FALSE)))</f>
        <v/>
      </c>
      <c r="P680" s="16" t="s">
        <v>909</v>
      </c>
      <c r="Q680" s="16" t="e">
        <f>VLOOKUP(C680,'functional class'!B:E,3,FALSE)</f>
        <v>#N/A</v>
      </c>
      <c r="R680" s="16" t="str">
        <f>IF(ISERROR(VLOOKUP($T680,'Funding 5.4'!$A:$BP,3,FALSE)),"",(VLOOKUP($T680,'Funding 5.4'!$A:$BP,3,FALSE)))</f>
        <v>FD001003001002000000000000000000000000</v>
      </c>
      <c r="S680" s="16" t="str">
        <f>IF(ISERROR(VLOOKUP($T680,'Funding 5.4'!$A:$BP,35,FALSE)),"",(VLOOKUP($T680,'Funding 5.4'!$A:$BP,35,FALSE)))</f>
        <v>5692f970-c29c-4044-80d7-1bcdbdd34348</v>
      </c>
      <c r="T680" s="16" t="s">
        <v>1087</v>
      </c>
      <c r="U680" s="16" t="str">
        <f>IF(F680="gains/losses",IF(ISERROR(VLOOKUP(W680,'item gains&amp;losses'!A:EV,3,FALSE)),"",VLOOKUP(W680,'item gains&amp;losses'!A:EV,3,FALSE)),IF(F680="I",IF(ISERROR(VLOOKUP(W680,'item rev'!A:EV,3,FALSE)),"",VLOOKUP(W680,'item rev'!A:EV,3,FALSE)),IF(F680="e",IF(ISERROR(VLOOKUP(W680,'item exp'!A:BQ,3,FALSE)),"",VLOOKUP(W680,'item exp'!A:BQ,3,FALSE)))))</f>
        <v>IE010058002006002001000000000000000000</v>
      </c>
      <c r="V680" s="16" t="str">
        <f>IF($F680="gains/losses",IF(ISERROR(VLOOKUP($W680,'item gains&amp;losses'!$A:$EV,35,FALSE)),"",VLOOKUP($W680,'item gains&amp;losses'!$A:$EV,35,FALSE)),IF($F680="I",IF(ISERROR(VLOOKUP($W680,'item rev'!$A:$EV,34,FALSE)),"",VLOOKUP($W680,'item rev'!$A:$EV,34,FALSE)),IF($F680="e",IF(ISERROR(VLOOKUP($W680,'item exp'!$A:$BQ,35,FALSE)),"",VLOOKUP($W680,'item exp'!$A:$BQ,35,FALSE)))))</f>
        <v>4fcbd398-1971-4440-a112-9ceb78dbebf0</v>
      </c>
      <c r="W680" s="16" t="str">
        <f>VLOOKUP(E680,'items list'!B:D,3,FALSE)</f>
        <v>Expenditure: Operational Cost - Travel and Subsistence: Foreign - Transport with Operator: Public Transport - Air Transport</v>
      </c>
      <c r="X680" s="16" t="str">
        <f>IF(ISERROR(VLOOKUP($Z680,'reg ind'!$A:$AI,3,FALSE)),"",(VLOOKUP($Z680,'reg ind'!$A:$AI,3,FALSE)))</f>
        <v>RX002003001002003003006001000000000000</v>
      </c>
      <c r="Y680" s="16" t="str">
        <f>IF(ISERROR(VLOOKUP($Z680,'reg ind'!$A:$AI,35,FALSE)),"",(VLOOKUP($Z680,'reg ind'!$A:$AI,35,FALSE)))</f>
        <v>f2564b3b-f64a-4df4-9e78-f1a994736e35</v>
      </c>
      <c r="Z680" s="16" t="s">
        <v>4358</v>
      </c>
      <c r="AA680" s="16" t="str">
        <f>IF(ISERROR(VLOOKUP($AC680,costing!$A:$BP,3,FALSE)),"",(VLOOKUP($AC680,costing!$A:$BP,3,FALSE)))</f>
        <v>CO002004000000000000000000000000000000</v>
      </c>
      <c r="AB680" s="16" t="str">
        <f>IF(ISERROR(VLOOKUP($AC680,costing!$A:$BP,35,FALSE)),"",(VLOOKUP($AC680,costing!$A:$BP,35,FALSE)))</f>
        <v>47c7ba65-c270-4a7f-91ba-3842eb629ddf</v>
      </c>
      <c r="AC680" s="16" t="s">
        <v>4368</v>
      </c>
    </row>
    <row r="681" spans="1:29" x14ac:dyDescent="0.2">
      <c r="A681" s="184"/>
      <c r="B681" s="184">
        <v>11</v>
      </c>
      <c r="C681" s="184">
        <v>10</v>
      </c>
      <c r="D681" s="184">
        <f t="shared" si="34"/>
        <v>5030</v>
      </c>
      <c r="E681" s="184">
        <v>1312</v>
      </c>
      <c r="F681" s="184" t="s">
        <v>662</v>
      </c>
      <c r="G681" s="188" t="s">
        <v>22</v>
      </c>
      <c r="H681" s="16" t="s">
        <v>26</v>
      </c>
      <c r="I681" s="16" t="s">
        <v>29</v>
      </c>
      <c r="J681" s="16" t="s">
        <v>34</v>
      </c>
      <c r="K681" s="16"/>
      <c r="L681" s="16"/>
      <c r="M681" s="16"/>
      <c r="N681" s="16" t="str">
        <f>IF(ISERROR(VLOOKUP($P681,#REF!,4,FALSE)),"",(VLOOKUP($P681,#REF!,4,FALSE)))</f>
        <v/>
      </c>
      <c r="O681" s="16" t="str">
        <f>IF(ISERROR(VLOOKUP($P681,#REF!,34,FALSE)),"",(VLOOKUP($P681,#REF!,34,FALSE)))</f>
        <v/>
      </c>
      <c r="P681" s="16" t="s">
        <v>909</v>
      </c>
      <c r="Q681" s="16" t="e">
        <f>VLOOKUP(C681,'functional class'!B:E,3,FALSE)</f>
        <v>#N/A</v>
      </c>
      <c r="R681" s="16" t="str">
        <f>IF(ISERROR(VLOOKUP($T681,'Funding 5.4'!$A:$BP,3,FALSE)),"",(VLOOKUP($T681,'Funding 5.4'!$A:$BP,3,FALSE)))</f>
        <v>FD001003001002000000000000000000000000</v>
      </c>
      <c r="S681" s="16" t="str">
        <f>IF(ISERROR(VLOOKUP($T681,'Funding 5.4'!$A:$BP,35,FALSE)),"",(VLOOKUP($T681,'Funding 5.4'!$A:$BP,35,FALSE)))</f>
        <v>5692f970-c29c-4044-80d7-1bcdbdd34348</v>
      </c>
      <c r="T681" s="16" t="s">
        <v>1087</v>
      </c>
      <c r="U681" s="16" t="str">
        <f>IF(F681="gains/losses",IF(ISERROR(VLOOKUP(W681,'item gains&amp;losses'!A:EV,3,FALSE)),"",VLOOKUP(W681,'item gains&amp;losses'!A:EV,3,FALSE)),IF(F681="I",IF(ISERROR(VLOOKUP(W681,'item rev'!A:EV,3,FALSE)),"",VLOOKUP(W681,'item rev'!A:EV,3,FALSE)),IF(F681="e",IF(ISERROR(VLOOKUP(W681,'item exp'!A:BQ,3,FALSE)),"",VLOOKUP(W681,'item exp'!A:BQ,3,FALSE)))))</f>
        <v>IE010058002006002002000000000000000000</v>
      </c>
      <c r="V681" s="16" t="str">
        <f>IF($F681="gains/losses",IF(ISERROR(VLOOKUP($W681,'item gains&amp;losses'!$A:$EV,35,FALSE)),"",VLOOKUP($W681,'item gains&amp;losses'!$A:$EV,35,FALSE)),IF($F681="I",IF(ISERROR(VLOOKUP($W681,'item rev'!$A:$EV,34,FALSE)),"",VLOOKUP($W681,'item rev'!$A:$EV,34,FALSE)),IF($F681="e",IF(ISERROR(VLOOKUP($W681,'item exp'!$A:$BQ,35,FALSE)),"",VLOOKUP($W681,'item exp'!$A:$BQ,35,FALSE)))))</f>
        <v>25ea9940-2907-4393-be66-a27bcb8cc300</v>
      </c>
      <c r="W681" s="16" t="str">
        <f>VLOOKUP(E681,'items list'!B:D,3,FALSE)</f>
        <v>Expenditure: Operational Cost - Travel and Subsistence: Foreign - Transport with Operator: Public Transport - Railway Transport</v>
      </c>
      <c r="X681" s="16" t="str">
        <f>IF(ISERROR(VLOOKUP($Z681,'reg ind'!$A:$AI,3,FALSE)),"",(VLOOKUP($Z681,'reg ind'!$A:$AI,3,FALSE)))</f>
        <v>RX002003001002003003006001000000000000</v>
      </c>
      <c r="Y681" s="16" t="str">
        <f>IF(ISERROR(VLOOKUP($Z681,'reg ind'!$A:$AI,35,FALSE)),"",(VLOOKUP($Z681,'reg ind'!$A:$AI,35,FALSE)))</f>
        <v>f2564b3b-f64a-4df4-9e78-f1a994736e35</v>
      </c>
      <c r="Z681" s="16" t="s">
        <v>4358</v>
      </c>
      <c r="AA681" s="16" t="str">
        <f>IF(ISERROR(VLOOKUP($AC681,costing!$A:$BP,3,FALSE)),"",(VLOOKUP($AC681,costing!$A:$BP,3,FALSE)))</f>
        <v>CO002004000000000000000000000000000000</v>
      </c>
      <c r="AB681" s="16" t="str">
        <f>IF(ISERROR(VLOOKUP($AC681,costing!$A:$BP,35,FALSE)),"",(VLOOKUP($AC681,costing!$A:$BP,35,FALSE)))</f>
        <v>47c7ba65-c270-4a7f-91ba-3842eb629ddf</v>
      </c>
      <c r="AC681" s="16" t="s">
        <v>4368</v>
      </c>
    </row>
    <row r="682" spans="1:29" x14ac:dyDescent="0.2">
      <c r="A682" s="184"/>
      <c r="B682" s="184">
        <v>11</v>
      </c>
      <c r="C682" s="184">
        <v>10</v>
      </c>
      <c r="D682" s="184">
        <f t="shared" si="34"/>
        <v>5031</v>
      </c>
      <c r="E682" s="184">
        <v>1313</v>
      </c>
      <c r="F682" s="184" t="s">
        <v>662</v>
      </c>
      <c r="G682" s="188" t="s">
        <v>22</v>
      </c>
      <c r="H682" s="16" t="s">
        <v>26</v>
      </c>
      <c r="I682" s="16" t="s">
        <v>29</v>
      </c>
      <c r="J682" s="16" t="s">
        <v>34</v>
      </c>
      <c r="K682" s="16"/>
      <c r="L682" s="16"/>
      <c r="M682" s="16"/>
      <c r="N682" s="16" t="str">
        <f>IF(ISERROR(VLOOKUP($P682,#REF!,4,FALSE)),"",(VLOOKUP($P682,#REF!,4,FALSE)))</f>
        <v/>
      </c>
      <c r="O682" s="16" t="str">
        <f>IF(ISERROR(VLOOKUP($P682,#REF!,34,FALSE)),"",(VLOOKUP($P682,#REF!,34,FALSE)))</f>
        <v/>
      </c>
      <c r="P682" s="16" t="s">
        <v>909</v>
      </c>
      <c r="Q682" s="16" t="e">
        <f>VLOOKUP(C682,'functional class'!B:E,3,FALSE)</f>
        <v>#N/A</v>
      </c>
      <c r="R682" s="16" t="str">
        <f>IF(ISERROR(VLOOKUP($T682,'Funding 5.4'!$A:$BP,3,FALSE)),"",(VLOOKUP($T682,'Funding 5.4'!$A:$BP,3,FALSE)))</f>
        <v>FD001003001002000000000000000000000000</v>
      </c>
      <c r="S682" s="16" t="str">
        <f>IF(ISERROR(VLOOKUP($T682,'Funding 5.4'!$A:$BP,35,FALSE)),"",(VLOOKUP($T682,'Funding 5.4'!$A:$BP,35,FALSE)))</f>
        <v>5692f970-c29c-4044-80d7-1bcdbdd34348</v>
      </c>
      <c r="T682" s="16" t="s">
        <v>1087</v>
      </c>
      <c r="U682" s="16" t="str">
        <f>IF(F682="gains/losses",IF(ISERROR(VLOOKUP(W682,'item gains&amp;losses'!A:EV,3,FALSE)),"",VLOOKUP(W682,'item gains&amp;losses'!A:EV,3,FALSE)),IF(F682="I",IF(ISERROR(VLOOKUP(W682,'item rev'!A:EV,3,FALSE)),"",VLOOKUP(W682,'item rev'!A:EV,3,FALSE)),IF(F682="e",IF(ISERROR(VLOOKUP(W682,'item exp'!A:BQ,3,FALSE)),"",VLOOKUP(W682,'item exp'!A:BQ,3,FALSE)))))</f>
        <v>IE010058002006002003000000000000000000</v>
      </c>
      <c r="V682" s="16" t="str">
        <f>IF($F682="gains/losses",IF(ISERROR(VLOOKUP($W682,'item gains&amp;losses'!$A:$EV,35,FALSE)),"",VLOOKUP($W682,'item gains&amp;losses'!$A:$EV,35,FALSE)),IF($F682="I",IF(ISERROR(VLOOKUP($W682,'item rev'!$A:$EV,34,FALSE)),"",VLOOKUP($W682,'item rev'!$A:$EV,34,FALSE)),IF($F682="e",IF(ISERROR(VLOOKUP($W682,'item exp'!$A:$BQ,35,FALSE)),"",VLOOKUP($W682,'item exp'!$A:$BQ,35,FALSE)))))</f>
        <v>0b03a4e2-7014-48b6-9f77-432912553043</v>
      </c>
      <c r="W682" s="16" t="str">
        <f>VLOOKUP(E682,'items list'!B:D,3,FALSE)</f>
        <v>Expenditure: Operational Cost - Travel and Subsistence: Foreign - Transport with Operator: Public Transport - Road Transport</v>
      </c>
      <c r="X682" s="16" t="str">
        <f>IF(ISERROR(VLOOKUP($Z682,'reg ind'!$A:$AI,3,FALSE)),"",(VLOOKUP($Z682,'reg ind'!$A:$AI,3,FALSE)))</f>
        <v>RX002003001002003003006001000000000000</v>
      </c>
      <c r="Y682" s="16" t="str">
        <f>IF(ISERROR(VLOOKUP($Z682,'reg ind'!$A:$AI,35,FALSE)),"",(VLOOKUP($Z682,'reg ind'!$A:$AI,35,FALSE)))</f>
        <v>f2564b3b-f64a-4df4-9e78-f1a994736e35</v>
      </c>
      <c r="Z682" s="16" t="s">
        <v>4358</v>
      </c>
      <c r="AA682" s="16" t="str">
        <f>IF(ISERROR(VLOOKUP($AC682,costing!$A:$BP,3,FALSE)),"",(VLOOKUP($AC682,costing!$A:$BP,3,FALSE)))</f>
        <v>CO002004000000000000000000000000000000</v>
      </c>
      <c r="AB682" s="16" t="str">
        <f>IF(ISERROR(VLOOKUP($AC682,costing!$A:$BP,35,FALSE)),"",(VLOOKUP($AC682,costing!$A:$BP,35,FALSE)))</f>
        <v>47c7ba65-c270-4a7f-91ba-3842eb629ddf</v>
      </c>
      <c r="AC682" s="16" t="s">
        <v>4368</v>
      </c>
    </row>
    <row r="683" spans="1:29" x14ac:dyDescent="0.2">
      <c r="A683" s="184"/>
      <c r="B683" s="184">
        <v>11</v>
      </c>
      <c r="C683" s="184">
        <v>10</v>
      </c>
      <c r="D683" s="184">
        <f t="shared" si="34"/>
        <v>5031</v>
      </c>
      <c r="E683" s="184">
        <v>1314</v>
      </c>
      <c r="F683" s="184" t="s">
        <v>662</v>
      </c>
      <c r="G683" s="188" t="s">
        <v>22</v>
      </c>
      <c r="H683" s="16" t="s">
        <v>26</v>
      </c>
      <c r="I683" s="16" t="s">
        <v>29</v>
      </c>
      <c r="J683" s="16" t="s">
        <v>34</v>
      </c>
      <c r="K683" s="16"/>
      <c r="L683" s="16"/>
      <c r="M683" s="16"/>
      <c r="N683" s="16" t="str">
        <f>IF(ISERROR(VLOOKUP($P683,#REF!,4,FALSE)),"",(VLOOKUP($P683,#REF!,4,FALSE)))</f>
        <v/>
      </c>
      <c r="O683" s="16" t="str">
        <f>IF(ISERROR(VLOOKUP($P683,#REF!,34,FALSE)),"",(VLOOKUP($P683,#REF!,34,FALSE)))</f>
        <v/>
      </c>
      <c r="P683" s="16" t="s">
        <v>909</v>
      </c>
      <c r="Q683" s="16" t="e">
        <f>VLOOKUP(C683,'functional class'!B:E,3,FALSE)</f>
        <v>#N/A</v>
      </c>
      <c r="R683" s="16" t="str">
        <f>IF(ISERROR(VLOOKUP($T683,'Funding 5.4'!$A:$BP,3,FALSE)),"",(VLOOKUP($T683,'Funding 5.4'!$A:$BP,3,FALSE)))</f>
        <v>FD001003001002000000000000000000000000</v>
      </c>
      <c r="S683" s="16" t="str">
        <f>IF(ISERROR(VLOOKUP($T683,'Funding 5.4'!$A:$BP,35,FALSE)),"",(VLOOKUP($T683,'Funding 5.4'!$A:$BP,35,FALSE)))</f>
        <v>5692f970-c29c-4044-80d7-1bcdbdd34348</v>
      </c>
      <c r="T683" s="16" t="s">
        <v>1087</v>
      </c>
      <c r="U683" s="16" t="str">
        <f>IF(F683="gains/losses",IF(ISERROR(VLOOKUP(W683,'item gains&amp;losses'!A:EV,3,FALSE)),"",VLOOKUP(W683,'item gains&amp;losses'!A:EV,3,FALSE)),IF(F683="I",IF(ISERROR(VLOOKUP(W683,'item rev'!A:EV,3,FALSE)),"",VLOOKUP(W683,'item rev'!A:EV,3,FALSE)),IF(F683="e",IF(ISERROR(VLOOKUP(W683,'item exp'!A:BQ,3,FALSE)),"",VLOOKUP(W683,'item exp'!A:BQ,3,FALSE)))))</f>
        <v>IE010058002006002004000000000000000000</v>
      </c>
      <c r="V683" s="16" t="str">
        <f>IF($F683="gains/losses",IF(ISERROR(VLOOKUP($W683,'item gains&amp;losses'!$A:$EV,35,FALSE)),"",VLOOKUP($W683,'item gains&amp;losses'!$A:$EV,35,FALSE)),IF($F683="I",IF(ISERROR(VLOOKUP($W683,'item rev'!$A:$EV,34,FALSE)),"",VLOOKUP($W683,'item rev'!$A:$EV,34,FALSE)),IF($F683="e",IF(ISERROR(VLOOKUP($W683,'item exp'!$A:$BQ,35,FALSE)),"",VLOOKUP($W683,'item exp'!$A:$BQ,35,FALSE)))))</f>
        <v>b9d75b73-8091-4cac-9ef6-525c12630a8c</v>
      </c>
      <c r="W683" s="16" t="str">
        <f>VLOOKUP(E683,'items list'!B:D,3,FALSE)</f>
        <v>Expenditure: Operational Cost - Travel and Subsistence: Foreign - Transport with Operator: Public Transport - Water Transport</v>
      </c>
      <c r="X683" s="16" t="str">
        <f>IF(ISERROR(VLOOKUP($Z683,'reg ind'!$A:$AI,3,FALSE)),"",(VLOOKUP($Z683,'reg ind'!$A:$AI,3,FALSE)))</f>
        <v>RX002003001002003003006001000000000000</v>
      </c>
      <c r="Y683" s="16" t="str">
        <f>IF(ISERROR(VLOOKUP($Z683,'reg ind'!$A:$AI,35,FALSE)),"",(VLOOKUP($Z683,'reg ind'!$A:$AI,35,FALSE)))</f>
        <v>f2564b3b-f64a-4df4-9e78-f1a994736e35</v>
      </c>
      <c r="Z683" s="16" t="s">
        <v>4358</v>
      </c>
      <c r="AA683" s="16" t="str">
        <f>IF(ISERROR(VLOOKUP($AC683,costing!$A:$BP,3,FALSE)),"",(VLOOKUP($AC683,costing!$A:$BP,3,FALSE)))</f>
        <v>CO002004000000000000000000000000000000</v>
      </c>
      <c r="AB683" s="16" t="str">
        <f>IF(ISERROR(VLOOKUP($AC683,costing!$A:$BP,35,FALSE)),"",(VLOOKUP($AC683,costing!$A:$BP,35,FALSE)))</f>
        <v>47c7ba65-c270-4a7f-91ba-3842eb629ddf</v>
      </c>
      <c r="AC683" s="16" t="s">
        <v>4368</v>
      </c>
    </row>
    <row r="684" spans="1:29" x14ac:dyDescent="0.2">
      <c r="A684" s="184"/>
      <c r="B684" s="184">
        <v>11</v>
      </c>
      <c r="C684" s="184">
        <v>10</v>
      </c>
      <c r="D684" s="184">
        <f t="shared" si="34"/>
        <v>5032</v>
      </c>
      <c r="E684" s="184">
        <v>1315</v>
      </c>
      <c r="F684" s="184" t="s">
        <v>662</v>
      </c>
      <c r="G684" s="188" t="s">
        <v>22</v>
      </c>
      <c r="H684" s="16" t="s">
        <v>26</v>
      </c>
      <c r="I684" s="16" t="s">
        <v>29</v>
      </c>
      <c r="J684" s="16" t="s">
        <v>34</v>
      </c>
      <c r="K684" s="16"/>
      <c r="L684" s="16"/>
      <c r="M684" s="16"/>
      <c r="N684" s="16" t="str">
        <f>IF(ISERROR(VLOOKUP($P684,#REF!,4,FALSE)),"",(VLOOKUP($P684,#REF!,4,FALSE)))</f>
        <v/>
      </c>
      <c r="O684" s="16" t="str">
        <f>IF(ISERROR(VLOOKUP($P684,#REF!,34,FALSE)),"",(VLOOKUP($P684,#REF!,34,FALSE)))</f>
        <v/>
      </c>
      <c r="P684" s="16" t="s">
        <v>909</v>
      </c>
      <c r="Q684" s="16" t="e">
        <f>VLOOKUP(C684,'functional class'!B:E,3,FALSE)</f>
        <v>#N/A</v>
      </c>
      <c r="R684" s="16" t="str">
        <f>IF(ISERROR(VLOOKUP($T684,'Funding 5.4'!$A:$BP,3,FALSE)),"",(VLOOKUP($T684,'Funding 5.4'!$A:$BP,3,FALSE)))</f>
        <v>FD001003001002000000000000000000000000</v>
      </c>
      <c r="S684" s="16" t="str">
        <f>IF(ISERROR(VLOOKUP($T684,'Funding 5.4'!$A:$BP,35,FALSE)),"",(VLOOKUP($T684,'Funding 5.4'!$A:$BP,35,FALSE)))</f>
        <v>5692f970-c29c-4044-80d7-1bcdbdd34348</v>
      </c>
      <c r="T684" s="16" t="s">
        <v>1087</v>
      </c>
      <c r="U684" s="16" t="str">
        <f>IF(F684="gains/losses",IF(ISERROR(VLOOKUP(W684,'item gains&amp;losses'!A:EV,3,FALSE)),"",VLOOKUP(W684,'item gains&amp;losses'!A:EV,3,FALSE)),IF(F684="I",IF(ISERROR(VLOOKUP(W684,'item rev'!A:EV,3,FALSE)),"",VLOOKUP(W684,'item rev'!A:EV,3,FALSE)),IF(F684="e",IF(ISERROR(VLOOKUP(W684,'item exp'!A:BQ,3,FALSE)),"",VLOOKUP(W684,'item exp'!A:BQ,3,FALSE)))))</f>
        <v>IE010058003000000000000000000000000000</v>
      </c>
      <c r="V684" s="16" t="str">
        <f>IF($F684="gains/losses",IF(ISERROR(VLOOKUP($W684,'item gains&amp;losses'!$A:$EV,35,FALSE)),"",VLOOKUP($W684,'item gains&amp;losses'!$A:$EV,35,FALSE)),IF($F684="I",IF(ISERROR(VLOOKUP($W684,'item rev'!$A:$EV,34,FALSE)),"",VLOOKUP($W684,'item rev'!$A:$EV,34,FALSE)),IF($F684="e",IF(ISERROR(VLOOKUP($W684,'item exp'!$A:$BQ,35,FALSE)),"",VLOOKUP($W684,'item exp'!$A:$BQ,35,FALSE)))))</f>
        <v>f233d6ea-021b-4adc-884b-d527750777f1</v>
      </c>
      <c r="W684" s="16" t="str">
        <f>VLOOKUP(E684,'items list'!B:D,3,FALSE)</f>
        <v>Expenditure: Operational Cost - Travel and Subsistence: Non-employees</v>
      </c>
      <c r="X684" s="16" t="str">
        <f>IF(ISERROR(VLOOKUP($Z684,'reg ind'!$A:$AI,3,FALSE)),"",(VLOOKUP($Z684,'reg ind'!$A:$AI,3,FALSE)))</f>
        <v>RX002003001002003003006001000000000000</v>
      </c>
      <c r="Y684" s="16" t="str">
        <f>IF(ISERROR(VLOOKUP($Z684,'reg ind'!$A:$AI,35,FALSE)),"",(VLOOKUP($Z684,'reg ind'!$A:$AI,35,FALSE)))</f>
        <v>f2564b3b-f64a-4df4-9e78-f1a994736e35</v>
      </c>
      <c r="Z684" s="16" t="s">
        <v>4358</v>
      </c>
      <c r="AA684" s="16" t="str">
        <f>IF(ISERROR(VLOOKUP($AC684,costing!$A:$BP,3,FALSE)),"",(VLOOKUP($AC684,costing!$A:$BP,3,FALSE)))</f>
        <v>CO002004000000000000000000000000000000</v>
      </c>
      <c r="AB684" s="16" t="str">
        <f>IF(ISERROR(VLOOKUP($AC684,costing!$A:$BP,35,FALSE)),"",(VLOOKUP($AC684,costing!$A:$BP,35,FALSE)))</f>
        <v>47c7ba65-c270-4a7f-91ba-3842eb629ddf</v>
      </c>
      <c r="AC684" s="16" t="s">
        <v>4368</v>
      </c>
    </row>
    <row r="685" spans="1:29" x14ac:dyDescent="0.2">
      <c r="A685" s="189" t="s">
        <v>4369</v>
      </c>
      <c r="B685" s="184"/>
      <c r="C685" s="184"/>
      <c r="D685" s="184"/>
      <c r="E685" s="184"/>
      <c r="F685" s="184"/>
      <c r="G685" s="16"/>
      <c r="H685" s="16"/>
      <c r="I685" s="16"/>
      <c r="J685" s="16"/>
      <c r="K685" s="16"/>
      <c r="L685" s="16"/>
      <c r="M685" s="16"/>
      <c r="N685" s="16" t="str">
        <f>IF(ISERROR(VLOOKUP($P685,#REF!,4,FALSE)),"",(VLOOKUP($P685,#REF!,4,FALSE)))</f>
        <v/>
      </c>
      <c r="O685" s="16" t="str">
        <f>IF(ISERROR(VLOOKUP($P685,#REF!,34,FALSE)),"",(VLOOKUP($P685,#REF!,34,FALSE)))</f>
        <v/>
      </c>
      <c r="P685" s="16"/>
      <c r="Q685" s="16"/>
      <c r="R685" s="16" t="str">
        <f>IF(ISERROR(VLOOKUP($T685,'Funding 5.4'!$A:$BP,3,FALSE)),"",(VLOOKUP($T685,'Funding 5.4'!$A:$BP,3,FALSE)))</f>
        <v/>
      </c>
      <c r="S685" s="16" t="str">
        <f>IF(ISERROR(VLOOKUP($T685,'Funding 5.4'!$A:$BP,35,FALSE)),"",(VLOOKUP($T685,'Funding 5.4'!$A:$BP,35,FALSE)))</f>
        <v/>
      </c>
      <c r="T685" s="16"/>
      <c r="U685" s="16" t="b">
        <f>IF(F685="gains/losses",IF(ISERROR(VLOOKUP(W685,'item gains&amp;losses'!A:EV,3,FALSE)),"",VLOOKUP(W685,'item gains&amp;losses'!A:EV,3,FALSE)),IF(F685="I",IF(ISERROR(VLOOKUP(W685,'item rev'!A:EV,3,FALSE)),"",VLOOKUP(W685,'item rev'!A:EV,3,FALSE)),IF(F685="e",IF(ISERROR(VLOOKUP(W685,'item exp'!A:BQ,3,FALSE)),"",VLOOKUP(W685,'item exp'!A:BQ,3,FALSE)))))</f>
        <v>0</v>
      </c>
      <c r="V685" s="16" t="b">
        <f>IF($F685="gains/losses",IF(ISERROR(VLOOKUP($W685,'item gains&amp;losses'!$A:$EV,35,FALSE)),"",VLOOKUP($W685,'item gains&amp;losses'!$A:$EV,35,FALSE)),IF($F685="I",IF(ISERROR(VLOOKUP($W685,'item rev'!$A:$EV,34,FALSE)),"",VLOOKUP($W685,'item rev'!$A:$EV,34,FALSE)),IF($F685="e",IF(ISERROR(VLOOKUP($W685,'item exp'!$A:$BQ,35,FALSE)),"",VLOOKUP($W685,'item exp'!$A:$BQ,35,FALSE)))))</f>
        <v>0</v>
      </c>
      <c r="W685" s="16" t="e">
        <f>VLOOKUP(E685,'items list'!B:D,3,FALSE)</f>
        <v>#N/A</v>
      </c>
      <c r="X685" s="16" t="str">
        <f>IF(ISERROR(VLOOKUP($Z685,'reg ind'!$A:$AI,3,FALSE)),"",(VLOOKUP($Z685,'reg ind'!$A:$AI,3,FALSE)))</f>
        <v/>
      </c>
      <c r="Y685" s="16" t="str">
        <f>IF(ISERROR(VLOOKUP($Z685,'reg ind'!$A:$AI,35,FALSE)),"",(VLOOKUP($Z685,'reg ind'!$A:$AI,35,FALSE)))</f>
        <v/>
      </c>
      <c r="Z685" s="16"/>
      <c r="AA685" s="16"/>
      <c r="AB685" s="16"/>
      <c r="AC685" s="16"/>
    </row>
    <row r="686" spans="1:29" x14ac:dyDescent="0.2">
      <c r="A686" s="190">
        <v>112131001</v>
      </c>
      <c r="B686" s="184">
        <v>12</v>
      </c>
      <c r="C686" s="184">
        <v>13</v>
      </c>
      <c r="D686" s="184">
        <v>5001</v>
      </c>
      <c r="E686" s="184"/>
      <c r="F686" s="184" t="s">
        <v>662</v>
      </c>
      <c r="G686" s="16" t="s">
        <v>7</v>
      </c>
      <c r="H686" s="16" t="s">
        <v>30</v>
      </c>
      <c r="I686" s="16" t="s">
        <v>31</v>
      </c>
      <c r="J686" s="16" t="s">
        <v>33</v>
      </c>
      <c r="K686" s="16"/>
      <c r="L686" s="16"/>
      <c r="M686" s="16"/>
      <c r="N686" s="16" t="str">
        <f>IF(ISERROR(VLOOKUP($P686,#REF!,4,FALSE)),"",(VLOOKUP($P686,#REF!,4,FALSE)))</f>
        <v/>
      </c>
      <c r="O686" s="16" t="str">
        <f>IF(ISERROR(VLOOKUP($P686,#REF!,34,FALSE)),"",(VLOOKUP($P686,#REF!,34,FALSE)))</f>
        <v/>
      </c>
      <c r="P686" s="16" t="s">
        <v>910</v>
      </c>
      <c r="Q686" s="16" t="e">
        <f>VLOOKUP(C686,'functional class'!B:E,3,FALSE)</f>
        <v>#N/A</v>
      </c>
      <c r="R686" s="16" t="str">
        <f>IF(ISERROR(VLOOKUP($T686,'Funding 5.4'!$A:$BP,3,FALSE)),"",(VLOOKUP($T686,'Funding 5.4'!$A:$BP,3,FALSE)))</f>
        <v>FD001003001002000000000000000000000000</v>
      </c>
      <c r="S686" s="16" t="str">
        <f>IF(ISERROR(VLOOKUP($T686,'Funding 5.4'!$A:$BP,35,FALSE)),"",(VLOOKUP($T686,'Funding 5.4'!$A:$BP,35,FALSE)))</f>
        <v>5692f970-c29c-4044-80d7-1bcdbdd34348</v>
      </c>
      <c r="T686" s="16" t="s">
        <v>1087</v>
      </c>
      <c r="U686" s="16" t="str">
        <f>IF(F686="gains/losses",IF(ISERROR(VLOOKUP(W686,'item gains&amp;losses'!A:EV,3,FALSE)),"",VLOOKUP(W686,'item gains&amp;losses'!A:EV,3,FALSE)),IF(F686="I",IF(ISERROR(VLOOKUP(W686,'item rev'!A:EV,3,FALSE)),"",VLOOKUP(W686,'item rev'!A:EV,3,FALSE)),IF(F686="e",IF(ISERROR(VLOOKUP(W686,'item exp'!A:BQ,3,FALSE)),"",VLOOKUP(W686,'item exp'!A:BQ,3,FALSE)))))</f>
        <v/>
      </c>
      <c r="V686" s="16" t="str">
        <f>IF($F686="gains/losses",IF(ISERROR(VLOOKUP($W686,'item gains&amp;losses'!$A:$EV,35,FALSE)),"",VLOOKUP($W686,'item gains&amp;losses'!$A:$EV,35,FALSE)),IF($F686="I",IF(ISERROR(VLOOKUP($W686,'item rev'!$A:$EV,34,FALSE)),"",VLOOKUP($W686,'item rev'!$A:$EV,34,FALSE)),IF($F686="e",IF(ISERROR(VLOOKUP($W686,'item exp'!$A:$BQ,35,FALSE)),"",VLOOKUP($W686,'item exp'!$A:$BQ,35,FALSE)))))</f>
        <v/>
      </c>
      <c r="W686" s="16" t="e">
        <f>VLOOKUP(E686,'items list'!B:D,3,FALSE)</f>
        <v>#N/A</v>
      </c>
      <c r="X686" s="16" t="str">
        <f>IF(ISERROR(VLOOKUP($Z686,'reg ind'!$A:$AI,3,FALSE)),"",(VLOOKUP($Z686,'reg ind'!$A:$AI,3,FALSE)))</f>
        <v>RX002003001002003003006001000000000000</v>
      </c>
      <c r="Y686" s="16" t="str">
        <f>IF(ISERROR(VLOOKUP($Z686,'reg ind'!$A:$AI,35,FALSE)),"",(VLOOKUP($Z686,'reg ind'!$A:$AI,35,FALSE)))</f>
        <v>f2564b3b-f64a-4df4-9e78-f1a994736e35</v>
      </c>
      <c r="Z686" s="16" t="s">
        <v>4358</v>
      </c>
      <c r="AA686" s="16" t="str">
        <f>IF(ISERROR(VLOOKUP($AC686,costing!$A:$BP,3,FALSE)),"",(VLOOKUP($AC686,costing!$A:$BP,3,FALSE)))</f>
        <v>CO002004000000000000000000000000000000</v>
      </c>
      <c r="AB686" s="16" t="str">
        <f>IF(ISERROR(VLOOKUP($AC686,costing!$A:$BP,35,FALSE)),"",(VLOOKUP($AC686,costing!$A:$BP,35,FALSE)))</f>
        <v>47c7ba65-c270-4a7f-91ba-3842eb629ddf</v>
      </c>
      <c r="AC686" s="16" t="s">
        <v>4368</v>
      </c>
    </row>
    <row r="687" spans="1:29" x14ac:dyDescent="0.2">
      <c r="A687" s="190">
        <f>A686+1</f>
        <v>112131002</v>
      </c>
      <c r="B687" s="184">
        <v>12</v>
      </c>
      <c r="C687" s="184">
        <v>13</v>
      </c>
      <c r="D687" s="184">
        <f>D686+1</f>
        <v>5002</v>
      </c>
      <c r="E687" s="184"/>
      <c r="F687" s="184" t="s">
        <v>662</v>
      </c>
      <c r="G687" s="16" t="s">
        <v>8</v>
      </c>
      <c r="H687" s="16" t="s">
        <v>30</v>
      </c>
      <c r="I687" s="16" t="s">
        <v>31</v>
      </c>
      <c r="J687" s="16" t="s">
        <v>33</v>
      </c>
      <c r="K687" s="16"/>
      <c r="L687" s="16"/>
      <c r="M687" s="16"/>
      <c r="N687" s="16" t="str">
        <f>IF(ISERROR(VLOOKUP($P687,#REF!,4,FALSE)),"",(VLOOKUP($P687,#REF!,4,FALSE)))</f>
        <v/>
      </c>
      <c r="O687" s="16" t="str">
        <f>IF(ISERROR(VLOOKUP($P687,#REF!,34,FALSE)),"",(VLOOKUP($P687,#REF!,34,FALSE)))</f>
        <v/>
      </c>
      <c r="P687" s="16" t="s">
        <v>910</v>
      </c>
      <c r="Q687" s="16" t="e">
        <f>VLOOKUP(C687,'functional class'!B:E,3,FALSE)</f>
        <v>#N/A</v>
      </c>
      <c r="R687" s="16" t="str">
        <f>IF(ISERROR(VLOOKUP($T687,'Funding 5.4'!$A:$BP,3,FALSE)),"",(VLOOKUP($T687,'Funding 5.4'!$A:$BP,3,FALSE)))</f>
        <v>FD001003001002000000000000000000000000</v>
      </c>
      <c r="S687" s="16" t="str">
        <f>IF(ISERROR(VLOOKUP($T687,'Funding 5.4'!$A:$BP,35,FALSE)),"",(VLOOKUP($T687,'Funding 5.4'!$A:$BP,35,FALSE)))</f>
        <v>5692f970-c29c-4044-80d7-1bcdbdd34348</v>
      </c>
      <c r="T687" s="16" t="s">
        <v>1087</v>
      </c>
      <c r="U687" s="16" t="str">
        <f>IF(F687="gains/losses",IF(ISERROR(VLOOKUP(W687,'item gains&amp;losses'!A:EV,3,FALSE)),"",VLOOKUP(W687,'item gains&amp;losses'!A:EV,3,FALSE)),IF(F687="I",IF(ISERROR(VLOOKUP(W687,'item rev'!A:EV,3,FALSE)),"",VLOOKUP(W687,'item rev'!A:EV,3,FALSE)),IF(F687="e",IF(ISERROR(VLOOKUP(W687,'item exp'!A:BQ,3,FALSE)),"",VLOOKUP(W687,'item exp'!A:BQ,3,FALSE)))))</f>
        <v/>
      </c>
      <c r="V687" s="16" t="str">
        <f>IF($F687="gains/losses",IF(ISERROR(VLOOKUP($W687,'item gains&amp;losses'!$A:$EV,35,FALSE)),"",VLOOKUP($W687,'item gains&amp;losses'!$A:$EV,35,FALSE)),IF($F687="I",IF(ISERROR(VLOOKUP($W687,'item rev'!$A:$EV,34,FALSE)),"",VLOOKUP($W687,'item rev'!$A:$EV,34,FALSE)),IF($F687="e",IF(ISERROR(VLOOKUP($W687,'item exp'!$A:$BQ,35,FALSE)),"",VLOOKUP($W687,'item exp'!$A:$BQ,35,FALSE)))))</f>
        <v/>
      </c>
      <c r="W687" s="16" t="e">
        <f>VLOOKUP(E687,'items list'!B:D,3,FALSE)</f>
        <v>#N/A</v>
      </c>
      <c r="X687" s="16" t="str">
        <f>IF(ISERROR(VLOOKUP($Z687,'reg ind'!$A:$AI,3,FALSE)),"",(VLOOKUP($Z687,'reg ind'!$A:$AI,3,FALSE)))</f>
        <v>RX002003001002003003006001000000000000</v>
      </c>
      <c r="Y687" s="16" t="str">
        <f>IF(ISERROR(VLOOKUP($Z687,'reg ind'!$A:$AI,35,FALSE)),"",(VLOOKUP($Z687,'reg ind'!$A:$AI,35,FALSE)))</f>
        <v>f2564b3b-f64a-4df4-9e78-f1a994736e35</v>
      </c>
      <c r="Z687" s="16" t="s">
        <v>4358</v>
      </c>
      <c r="AA687" s="16" t="str">
        <f>IF(ISERROR(VLOOKUP($AC687,costing!$A:$BP,3,FALSE)),"",(VLOOKUP($AC687,costing!$A:$BP,3,FALSE)))</f>
        <v>CO002004000000000000000000000000000000</v>
      </c>
      <c r="AB687" s="16" t="str">
        <f>IF(ISERROR(VLOOKUP($AC687,costing!$A:$BP,35,FALSE)),"",(VLOOKUP($AC687,costing!$A:$BP,35,FALSE)))</f>
        <v>47c7ba65-c270-4a7f-91ba-3842eb629ddf</v>
      </c>
      <c r="AC687" s="16" t="s">
        <v>4368</v>
      </c>
    </row>
    <row r="688" spans="1:29" x14ac:dyDescent="0.2">
      <c r="A688" s="190">
        <f t="shared" ref="A688:A702" si="35">A687+1</f>
        <v>112131003</v>
      </c>
      <c r="B688" s="184">
        <v>12</v>
      </c>
      <c r="C688" s="184">
        <v>13</v>
      </c>
      <c r="D688" s="184">
        <f t="shared" ref="D688:D702" si="36">D687+1</f>
        <v>5003</v>
      </c>
      <c r="E688" s="184"/>
      <c r="F688" s="184" t="s">
        <v>662</v>
      </c>
      <c r="G688" s="16" t="s">
        <v>23</v>
      </c>
      <c r="H688" s="16" t="s">
        <v>30</v>
      </c>
      <c r="I688" s="16" t="s">
        <v>31</v>
      </c>
      <c r="J688" s="16" t="s">
        <v>33</v>
      </c>
      <c r="K688" s="16"/>
      <c r="L688" s="16"/>
      <c r="M688" s="16"/>
      <c r="N688" s="16" t="str">
        <f>IF(ISERROR(VLOOKUP($P688,#REF!,4,FALSE)),"",(VLOOKUP($P688,#REF!,4,FALSE)))</f>
        <v/>
      </c>
      <c r="O688" s="16" t="str">
        <f>IF(ISERROR(VLOOKUP($P688,#REF!,34,FALSE)),"",(VLOOKUP($P688,#REF!,34,FALSE)))</f>
        <v/>
      </c>
      <c r="P688" s="16" t="s">
        <v>910</v>
      </c>
      <c r="Q688" s="16" t="e">
        <f>VLOOKUP(C688,'functional class'!B:E,3,FALSE)</f>
        <v>#N/A</v>
      </c>
      <c r="R688" s="16" t="str">
        <f>IF(ISERROR(VLOOKUP($T688,'Funding 5.4'!$A:$BP,3,FALSE)),"",(VLOOKUP($T688,'Funding 5.4'!$A:$BP,3,FALSE)))</f>
        <v>FD001003001002000000000000000000000000</v>
      </c>
      <c r="S688" s="16" t="str">
        <f>IF(ISERROR(VLOOKUP($T688,'Funding 5.4'!$A:$BP,35,FALSE)),"",(VLOOKUP($T688,'Funding 5.4'!$A:$BP,35,FALSE)))</f>
        <v>5692f970-c29c-4044-80d7-1bcdbdd34348</v>
      </c>
      <c r="T688" s="16" t="s">
        <v>1087</v>
      </c>
      <c r="U688" s="16" t="str">
        <f>IF(F688="gains/losses",IF(ISERROR(VLOOKUP(W688,'item gains&amp;losses'!A:EV,3,FALSE)),"",VLOOKUP(W688,'item gains&amp;losses'!A:EV,3,FALSE)),IF(F688="I",IF(ISERROR(VLOOKUP(W688,'item rev'!A:EV,3,FALSE)),"",VLOOKUP(W688,'item rev'!A:EV,3,FALSE)),IF(F688="e",IF(ISERROR(VLOOKUP(W688,'item exp'!A:BQ,3,FALSE)),"",VLOOKUP(W688,'item exp'!A:BQ,3,FALSE)))))</f>
        <v/>
      </c>
      <c r="V688" s="16" t="str">
        <f>IF($F688="gains/losses",IF(ISERROR(VLOOKUP($W688,'item gains&amp;losses'!$A:$EV,35,FALSE)),"",VLOOKUP($W688,'item gains&amp;losses'!$A:$EV,35,FALSE)),IF($F688="I",IF(ISERROR(VLOOKUP($W688,'item rev'!$A:$EV,34,FALSE)),"",VLOOKUP($W688,'item rev'!$A:$EV,34,FALSE)),IF($F688="e",IF(ISERROR(VLOOKUP($W688,'item exp'!$A:$BQ,35,FALSE)),"",VLOOKUP($W688,'item exp'!$A:$BQ,35,FALSE)))))</f>
        <v/>
      </c>
      <c r="W688" s="16" t="e">
        <f>VLOOKUP(E688,'items list'!B:D,3,FALSE)</f>
        <v>#N/A</v>
      </c>
      <c r="X688" s="16" t="str">
        <f>IF(ISERROR(VLOOKUP($Z688,'reg ind'!$A:$AI,3,FALSE)),"",(VLOOKUP($Z688,'reg ind'!$A:$AI,3,FALSE)))</f>
        <v>RX002003001002003003006001000000000000</v>
      </c>
      <c r="Y688" s="16" t="str">
        <f>IF(ISERROR(VLOOKUP($Z688,'reg ind'!$A:$AI,35,FALSE)),"",(VLOOKUP($Z688,'reg ind'!$A:$AI,35,FALSE)))</f>
        <v>f2564b3b-f64a-4df4-9e78-f1a994736e35</v>
      </c>
      <c r="Z688" s="16" t="s">
        <v>4358</v>
      </c>
      <c r="AA688" s="16" t="str">
        <f>IF(ISERROR(VLOOKUP($AC688,costing!$A:$BP,3,FALSE)),"",(VLOOKUP($AC688,costing!$A:$BP,3,FALSE)))</f>
        <v>CO002004000000000000000000000000000000</v>
      </c>
      <c r="AB688" s="16" t="str">
        <f>IF(ISERROR(VLOOKUP($AC688,costing!$A:$BP,35,FALSE)),"",(VLOOKUP($AC688,costing!$A:$BP,35,FALSE)))</f>
        <v>47c7ba65-c270-4a7f-91ba-3842eb629ddf</v>
      </c>
      <c r="AC688" s="16" t="s">
        <v>4368</v>
      </c>
    </row>
    <row r="689" spans="1:29" x14ac:dyDescent="0.2">
      <c r="A689" s="190">
        <f t="shared" si="35"/>
        <v>112131004</v>
      </c>
      <c r="B689" s="184">
        <v>12</v>
      </c>
      <c r="C689" s="184">
        <v>13</v>
      </c>
      <c r="D689" s="184">
        <f t="shared" si="36"/>
        <v>5004</v>
      </c>
      <c r="E689" s="184"/>
      <c r="F689" s="184" t="s">
        <v>662</v>
      </c>
      <c r="G689" s="16" t="s">
        <v>9</v>
      </c>
      <c r="H689" s="16" t="s">
        <v>30</v>
      </c>
      <c r="I689" s="16" t="s">
        <v>31</v>
      </c>
      <c r="J689" s="16" t="s">
        <v>33</v>
      </c>
      <c r="K689" s="16"/>
      <c r="L689" s="16"/>
      <c r="M689" s="16"/>
      <c r="N689" s="16" t="str">
        <f>IF(ISERROR(VLOOKUP($P689,#REF!,4,FALSE)),"",(VLOOKUP($P689,#REF!,4,FALSE)))</f>
        <v/>
      </c>
      <c r="O689" s="16" t="str">
        <f>IF(ISERROR(VLOOKUP($P689,#REF!,34,FALSE)),"",(VLOOKUP($P689,#REF!,34,FALSE)))</f>
        <v/>
      </c>
      <c r="P689" s="16" t="s">
        <v>910</v>
      </c>
      <c r="Q689" s="16" t="e">
        <f>VLOOKUP(C689,'functional class'!B:E,3,FALSE)</f>
        <v>#N/A</v>
      </c>
      <c r="R689" s="16" t="str">
        <f>IF(ISERROR(VLOOKUP($T689,'Funding 5.4'!$A:$BP,3,FALSE)),"",(VLOOKUP($T689,'Funding 5.4'!$A:$BP,3,FALSE)))</f>
        <v>FD001003001002000000000000000000000000</v>
      </c>
      <c r="S689" s="16" t="str">
        <f>IF(ISERROR(VLOOKUP($T689,'Funding 5.4'!$A:$BP,35,FALSE)),"",(VLOOKUP($T689,'Funding 5.4'!$A:$BP,35,FALSE)))</f>
        <v>5692f970-c29c-4044-80d7-1bcdbdd34348</v>
      </c>
      <c r="T689" s="16" t="s">
        <v>1087</v>
      </c>
      <c r="U689" s="16" t="str">
        <f>IF(F689="gains/losses",IF(ISERROR(VLOOKUP(W689,'item gains&amp;losses'!A:EV,3,FALSE)),"",VLOOKUP(W689,'item gains&amp;losses'!A:EV,3,FALSE)),IF(F689="I",IF(ISERROR(VLOOKUP(W689,'item rev'!A:EV,3,FALSE)),"",VLOOKUP(W689,'item rev'!A:EV,3,FALSE)),IF(F689="e",IF(ISERROR(VLOOKUP(W689,'item exp'!A:BQ,3,FALSE)),"",VLOOKUP(W689,'item exp'!A:BQ,3,FALSE)))))</f>
        <v/>
      </c>
      <c r="V689" s="16" t="str">
        <f>IF($F689="gains/losses",IF(ISERROR(VLOOKUP($W689,'item gains&amp;losses'!$A:$EV,35,FALSE)),"",VLOOKUP($W689,'item gains&amp;losses'!$A:$EV,35,FALSE)),IF($F689="I",IF(ISERROR(VLOOKUP($W689,'item rev'!$A:$EV,34,FALSE)),"",VLOOKUP($W689,'item rev'!$A:$EV,34,FALSE)),IF($F689="e",IF(ISERROR(VLOOKUP($W689,'item exp'!$A:$BQ,35,FALSE)),"",VLOOKUP($W689,'item exp'!$A:$BQ,35,FALSE)))))</f>
        <v/>
      </c>
      <c r="W689" s="16" t="e">
        <f>VLOOKUP(E689,'items list'!B:D,3,FALSE)</f>
        <v>#N/A</v>
      </c>
      <c r="X689" s="16" t="str">
        <f>IF(ISERROR(VLOOKUP($Z689,'reg ind'!$A:$AI,3,FALSE)),"",(VLOOKUP($Z689,'reg ind'!$A:$AI,3,FALSE)))</f>
        <v>RX002003001002003003006001000000000000</v>
      </c>
      <c r="Y689" s="16" t="str">
        <f>IF(ISERROR(VLOOKUP($Z689,'reg ind'!$A:$AI,35,FALSE)),"",(VLOOKUP($Z689,'reg ind'!$A:$AI,35,FALSE)))</f>
        <v>f2564b3b-f64a-4df4-9e78-f1a994736e35</v>
      </c>
      <c r="Z689" s="16" t="s">
        <v>4358</v>
      </c>
      <c r="AA689" s="16" t="str">
        <f>IF(ISERROR(VLOOKUP($AC689,costing!$A:$BP,3,FALSE)),"",(VLOOKUP($AC689,costing!$A:$BP,3,FALSE)))</f>
        <v>CO002004000000000000000000000000000000</v>
      </c>
      <c r="AB689" s="16" t="str">
        <f>IF(ISERROR(VLOOKUP($AC689,costing!$A:$BP,35,FALSE)),"",(VLOOKUP($AC689,costing!$A:$BP,35,FALSE)))</f>
        <v>47c7ba65-c270-4a7f-91ba-3842eb629ddf</v>
      </c>
      <c r="AC689" s="16" t="s">
        <v>4368</v>
      </c>
    </row>
    <row r="690" spans="1:29" x14ac:dyDescent="0.2">
      <c r="A690" s="190">
        <f t="shared" si="35"/>
        <v>112131005</v>
      </c>
      <c r="B690" s="184">
        <v>12</v>
      </c>
      <c r="C690" s="184">
        <v>13</v>
      </c>
      <c r="D690" s="184">
        <f t="shared" si="36"/>
        <v>5005</v>
      </c>
      <c r="E690" s="184"/>
      <c r="F690" s="184" t="s">
        <v>662</v>
      </c>
      <c r="G690" s="16" t="s">
        <v>10</v>
      </c>
      <c r="H690" s="16" t="s">
        <v>30</v>
      </c>
      <c r="I690" s="16" t="s">
        <v>31</v>
      </c>
      <c r="J690" s="16" t="s">
        <v>33</v>
      </c>
      <c r="K690" s="16"/>
      <c r="L690" s="16"/>
      <c r="M690" s="16"/>
      <c r="N690" s="16" t="str">
        <f>IF(ISERROR(VLOOKUP($P690,#REF!,4,FALSE)),"",(VLOOKUP($P690,#REF!,4,FALSE)))</f>
        <v/>
      </c>
      <c r="O690" s="16" t="str">
        <f>IF(ISERROR(VLOOKUP($P690,#REF!,34,FALSE)),"",(VLOOKUP($P690,#REF!,34,FALSE)))</f>
        <v/>
      </c>
      <c r="P690" s="16" t="s">
        <v>910</v>
      </c>
      <c r="Q690" s="16" t="e">
        <f>VLOOKUP(C690,'functional class'!B:E,3,FALSE)</f>
        <v>#N/A</v>
      </c>
      <c r="R690" s="16" t="str">
        <f>IF(ISERROR(VLOOKUP($T690,'Funding 5.4'!$A:$BP,3,FALSE)),"",(VLOOKUP($T690,'Funding 5.4'!$A:$BP,3,FALSE)))</f>
        <v>FD001003001002000000000000000000000000</v>
      </c>
      <c r="S690" s="16" t="str">
        <f>IF(ISERROR(VLOOKUP($T690,'Funding 5.4'!$A:$BP,35,FALSE)),"",(VLOOKUP($T690,'Funding 5.4'!$A:$BP,35,FALSE)))</f>
        <v>5692f970-c29c-4044-80d7-1bcdbdd34348</v>
      </c>
      <c r="T690" s="16" t="s">
        <v>1087</v>
      </c>
      <c r="U690" s="16" t="str">
        <f>IF(F690="gains/losses",IF(ISERROR(VLOOKUP(W690,'item gains&amp;losses'!A:EV,3,FALSE)),"",VLOOKUP(W690,'item gains&amp;losses'!A:EV,3,FALSE)),IF(F690="I",IF(ISERROR(VLOOKUP(W690,'item rev'!A:EV,3,FALSE)),"",VLOOKUP(W690,'item rev'!A:EV,3,FALSE)),IF(F690="e",IF(ISERROR(VLOOKUP(W690,'item exp'!A:BQ,3,FALSE)),"",VLOOKUP(W690,'item exp'!A:BQ,3,FALSE)))))</f>
        <v/>
      </c>
      <c r="V690" s="16" t="str">
        <f>IF($F690="gains/losses",IF(ISERROR(VLOOKUP($W690,'item gains&amp;losses'!$A:$EV,35,FALSE)),"",VLOOKUP($W690,'item gains&amp;losses'!$A:$EV,35,FALSE)),IF($F690="I",IF(ISERROR(VLOOKUP($W690,'item rev'!$A:$EV,34,FALSE)),"",VLOOKUP($W690,'item rev'!$A:$EV,34,FALSE)),IF($F690="e",IF(ISERROR(VLOOKUP($W690,'item exp'!$A:$BQ,35,FALSE)),"",VLOOKUP($W690,'item exp'!$A:$BQ,35,FALSE)))))</f>
        <v/>
      </c>
      <c r="W690" s="16" t="e">
        <f>VLOOKUP(E690,'items list'!B:D,3,FALSE)</f>
        <v>#N/A</v>
      </c>
      <c r="X690" s="16" t="str">
        <f>IF(ISERROR(VLOOKUP($Z690,'reg ind'!$A:$AI,3,FALSE)),"",(VLOOKUP($Z690,'reg ind'!$A:$AI,3,FALSE)))</f>
        <v>RX002003001002003003006001000000000000</v>
      </c>
      <c r="Y690" s="16" t="str">
        <f>IF(ISERROR(VLOOKUP($Z690,'reg ind'!$A:$AI,35,FALSE)),"",(VLOOKUP($Z690,'reg ind'!$A:$AI,35,FALSE)))</f>
        <v>f2564b3b-f64a-4df4-9e78-f1a994736e35</v>
      </c>
      <c r="Z690" s="16" t="s">
        <v>4358</v>
      </c>
      <c r="AA690" s="16" t="str">
        <f>IF(ISERROR(VLOOKUP($AC690,costing!$A:$BP,3,FALSE)),"",(VLOOKUP($AC690,costing!$A:$BP,3,FALSE)))</f>
        <v>CO002004000000000000000000000000000000</v>
      </c>
      <c r="AB690" s="16" t="str">
        <f>IF(ISERROR(VLOOKUP($AC690,costing!$A:$BP,35,FALSE)),"",(VLOOKUP($AC690,costing!$A:$BP,35,FALSE)))</f>
        <v>47c7ba65-c270-4a7f-91ba-3842eb629ddf</v>
      </c>
      <c r="AC690" s="16" t="s">
        <v>4368</v>
      </c>
    </row>
    <row r="691" spans="1:29" x14ac:dyDescent="0.2">
      <c r="A691" s="190">
        <f t="shared" si="35"/>
        <v>112131006</v>
      </c>
      <c r="B691" s="184">
        <v>12</v>
      </c>
      <c r="C691" s="184">
        <v>13</v>
      </c>
      <c r="D691" s="184">
        <f t="shared" si="36"/>
        <v>5006</v>
      </c>
      <c r="E691" s="184"/>
      <c r="F691" s="184" t="s">
        <v>662</v>
      </c>
      <c r="G691" s="16" t="s">
        <v>19</v>
      </c>
      <c r="H691" s="16" t="s">
        <v>30</v>
      </c>
      <c r="I691" s="16" t="s">
        <v>31</v>
      </c>
      <c r="J691" s="16" t="s">
        <v>33</v>
      </c>
      <c r="K691" s="16"/>
      <c r="L691" s="16"/>
      <c r="M691" s="16"/>
      <c r="N691" s="16" t="str">
        <f>IF(ISERROR(VLOOKUP($P691,#REF!,4,FALSE)),"",(VLOOKUP($P691,#REF!,4,FALSE)))</f>
        <v/>
      </c>
      <c r="O691" s="16" t="str">
        <f>IF(ISERROR(VLOOKUP($P691,#REF!,34,FALSE)),"",(VLOOKUP($P691,#REF!,34,FALSE)))</f>
        <v/>
      </c>
      <c r="P691" s="16" t="s">
        <v>910</v>
      </c>
      <c r="Q691" s="16" t="e">
        <f>VLOOKUP(C691,'functional class'!B:E,3,FALSE)</f>
        <v>#N/A</v>
      </c>
      <c r="R691" s="16" t="str">
        <f>IF(ISERROR(VLOOKUP($T691,'Funding 5.4'!$A:$BP,3,FALSE)),"",(VLOOKUP($T691,'Funding 5.4'!$A:$BP,3,FALSE)))</f>
        <v>FD001003001002000000000000000000000000</v>
      </c>
      <c r="S691" s="16" t="str">
        <f>IF(ISERROR(VLOOKUP($T691,'Funding 5.4'!$A:$BP,35,FALSE)),"",(VLOOKUP($T691,'Funding 5.4'!$A:$BP,35,FALSE)))</f>
        <v>5692f970-c29c-4044-80d7-1bcdbdd34348</v>
      </c>
      <c r="T691" s="16" t="s">
        <v>1087</v>
      </c>
      <c r="U691" s="16" t="str">
        <f>IF(F691="gains/losses",IF(ISERROR(VLOOKUP(W691,'item gains&amp;losses'!A:EV,3,FALSE)),"",VLOOKUP(W691,'item gains&amp;losses'!A:EV,3,FALSE)),IF(F691="I",IF(ISERROR(VLOOKUP(W691,'item rev'!A:EV,3,FALSE)),"",VLOOKUP(W691,'item rev'!A:EV,3,FALSE)),IF(F691="e",IF(ISERROR(VLOOKUP(W691,'item exp'!A:BQ,3,FALSE)),"",VLOOKUP(W691,'item exp'!A:BQ,3,FALSE)))))</f>
        <v/>
      </c>
      <c r="V691" s="16" t="str">
        <f>IF($F691="gains/losses",IF(ISERROR(VLOOKUP($W691,'item gains&amp;losses'!$A:$EV,35,FALSE)),"",VLOOKUP($W691,'item gains&amp;losses'!$A:$EV,35,FALSE)),IF($F691="I",IF(ISERROR(VLOOKUP($W691,'item rev'!$A:$EV,34,FALSE)),"",VLOOKUP($W691,'item rev'!$A:$EV,34,FALSE)),IF($F691="e",IF(ISERROR(VLOOKUP($W691,'item exp'!$A:$BQ,35,FALSE)),"",VLOOKUP($W691,'item exp'!$A:$BQ,35,FALSE)))))</f>
        <v/>
      </c>
      <c r="W691" s="16" t="e">
        <f>VLOOKUP(E691,'items list'!B:D,3,FALSE)</f>
        <v>#N/A</v>
      </c>
      <c r="X691" s="16" t="str">
        <f>IF(ISERROR(VLOOKUP($Z691,'reg ind'!$A:$AI,3,FALSE)),"",(VLOOKUP($Z691,'reg ind'!$A:$AI,3,FALSE)))</f>
        <v>RX002003001002003003006001000000000000</v>
      </c>
      <c r="Y691" s="16" t="str">
        <f>IF(ISERROR(VLOOKUP($Z691,'reg ind'!$A:$AI,35,FALSE)),"",(VLOOKUP($Z691,'reg ind'!$A:$AI,35,FALSE)))</f>
        <v>f2564b3b-f64a-4df4-9e78-f1a994736e35</v>
      </c>
      <c r="Z691" s="16" t="s">
        <v>4358</v>
      </c>
      <c r="AA691" s="16" t="str">
        <f>IF(ISERROR(VLOOKUP($AC691,costing!$A:$BP,3,FALSE)),"",(VLOOKUP($AC691,costing!$A:$BP,3,FALSE)))</f>
        <v>CO002004000000000000000000000000000000</v>
      </c>
      <c r="AB691" s="16" t="str">
        <f>IF(ISERROR(VLOOKUP($AC691,costing!$A:$BP,35,FALSE)),"",(VLOOKUP($AC691,costing!$A:$BP,35,FALSE)))</f>
        <v>47c7ba65-c270-4a7f-91ba-3842eb629ddf</v>
      </c>
      <c r="AC691" s="16" t="s">
        <v>4368</v>
      </c>
    </row>
    <row r="692" spans="1:29" x14ac:dyDescent="0.2">
      <c r="A692" s="190">
        <f t="shared" si="35"/>
        <v>112131007</v>
      </c>
      <c r="B692" s="184">
        <v>12</v>
      </c>
      <c r="C692" s="184">
        <v>13</v>
      </c>
      <c r="D692" s="184">
        <f t="shared" si="36"/>
        <v>5007</v>
      </c>
      <c r="E692" s="184"/>
      <c r="F692" s="184" t="s">
        <v>662</v>
      </c>
      <c r="G692" s="16" t="s">
        <v>17</v>
      </c>
      <c r="H692" s="16" t="s">
        <v>30</v>
      </c>
      <c r="I692" s="16" t="s">
        <v>31</v>
      </c>
      <c r="J692" s="16" t="s">
        <v>33</v>
      </c>
      <c r="K692" s="16"/>
      <c r="L692" s="16"/>
      <c r="M692" s="16"/>
      <c r="N692" s="16" t="str">
        <f>IF(ISERROR(VLOOKUP($P692,#REF!,4,FALSE)),"",(VLOOKUP($P692,#REF!,4,FALSE)))</f>
        <v/>
      </c>
      <c r="O692" s="16" t="str">
        <f>IF(ISERROR(VLOOKUP($P692,#REF!,34,FALSE)),"",(VLOOKUP($P692,#REF!,34,FALSE)))</f>
        <v/>
      </c>
      <c r="P692" s="16" t="s">
        <v>910</v>
      </c>
      <c r="Q692" s="16" t="e">
        <f>VLOOKUP(C692,'functional class'!B:E,3,FALSE)</f>
        <v>#N/A</v>
      </c>
      <c r="R692" s="16" t="str">
        <f>IF(ISERROR(VLOOKUP($T692,'Funding 5.4'!$A:$BP,3,FALSE)),"",(VLOOKUP($T692,'Funding 5.4'!$A:$BP,3,FALSE)))</f>
        <v>FD001003001002000000000000000000000000</v>
      </c>
      <c r="S692" s="16" t="str">
        <f>IF(ISERROR(VLOOKUP($T692,'Funding 5.4'!$A:$BP,35,FALSE)),"",(VLOOKUP($T692,'Funding 5.4'!$A:$BP,35,FALSE)))</f>
        <v>5692f970-c29c-4044-80d7-1bcdbdd34348</v>
      </c>
      <c r="T692" s="16" t="s">
        <v>1087</v>
      </c>
      <c r="U692" s="16" t="str">
        <f>IF(F692="gains/losses",IF(ISERROR(VLOOKUP(W692,'item gains&amp;losses'!A:EV,3,FALSE)),"",VLOOKUP(W692,'item gains&amp;losses'!A:EV,3,FALSE)),IF(F692="I",IF(ISERROR(VLOOKUP(W692,'item rev'!A:EV,3,FALSE)),"",VLOOKUP(W692,'item rev'!A:EV,3,FALSE)),IF(F692="e",IF(ISERROR(VLOOKUP(W692,'item exp'!A:BQ,3,FALSE)),"",VLOOKUP(W692,'item exp'!A:BQ,3,FALSE)))))</f>
        <v/>
      </c>
      <c r="V692" s="16" t="str">
        <f>IF($F692="gains/losses",IF(ISERROR(VLOOKUP($W692,'item gains&amp;losses'!$A:$EV,35,FALSE)),"",VLOOKUP($W692,'item gains&amp;losses'!$A:$EV,35,FALSE)),IF($F692="I",IF(ISERROR(VLOOKUP($W692,'item rev'!$A:$EV,34,FALSE)),"",VLOOKUP($W692,'item rev'!$A:$EV,34,FALSE)),IF($F692="e",IF(ISERROR(VLOOKUP($W692,'item exp'!$A:$BQ,35,FALSE)),"",VLOOKUP($W692,'item exp'!$A:$BQ,35,FALSE)))))</f>
        <v/>
      </c>
      <c r="W692" s="16" t="e">
        <f>VLOOKUP(E692,'items list'!B:D,3,FALSE)</f>
        <v>#N/A</v>
      </c>
      <c r="X692" s="16" t="str">
        <f>IF(ISERROR(VLOOKUP($Z692,'reg ind'!$A:$AI,3,FALSE)),"",(VLOOKUP($Z692,'reg ind'!$A:$AI,3,FALSE)))</f>
        <v>RX002003001002003003006001000000000000</v>
      </c>
      <c r="Y692" s="16" t="str">
        <f>IF(ISERROR(VLOOKUP($Z692,'reg ind'!$A:$AI,35,FALSE)),"",(VLOOKUP($Z692,'reg ind'!$A:$AI,35,FALSE)))</f>
        <v>f2564b3b-f64a-4df4-9e78-f1a994736e35</v>
      </c>
      <c r="Z692" s="16" t="s">
        <v>4358</v>
      </c>
      <c r="AA692" s="16" t="str">
        <f>IF(ISERROR(VLOOKUP($AC692,costing!$A:$BP,3,FALSE)),"",(VLOOKUP($AC692,costing!$A:$BP,3,FALSE)))</f>
        <v>CO002004000000000000000000000000000000</v>
      </c>
      <c r="AB692" s="16" t="str">
        <f>IF(ISERROR(VLOOKUP($AC692,costing!$A:$BP,35,FALSE)),"",(VLOOKUP($AC692,costing!$A:$BP,35,FALSE)))</f>
        <v>47c7ba65-c270-4a7f-91ba-3842eb629ddf</v>
      </c>
      <c r="AC692" s="16" t="s">
        <v>4368</v>
      </c>
    </row>
    <row r="693" spans="1:29" x14ac:dyDescent="0.2">
      <c r="A693" s="190">
        <f t="shared" si="35"/>
        <v>112131008</v>
      </c>
      <c r="B693" s="184">
        <v>12</v>
      </c>
      <c r="C693" s="184">
        <v>13</v>
      </c>
      <c r="D693" s="184">
        <f t="shared" si="36"/>
        <v>5008</v>
      </c>
      <c r="E693" s="184"/>
      <c r="F693" s="184" t="s">
        <v>662</v>
      </c>
      <c r="G693" s="16" t="s">
        <v>18</v>
      </c>
      <c r="H693" s="16" t="s">
        <v>30</v>
      </c>
      <c r="I693" s="16" t="s">
        <v>31</v>
      </c>
      <c r="J693" s="16" t="s">
        <v>33</v>
      </c>
      <c r="K693" s="16"/>
      <c r="L693" s="16"/>
      <c r="M693" s="16"/>
      <c r="N693" s="16" t="str">
        <f>IF(ISERROR(VLOOKUP($P693,#REF!,4,FALSE)),"",(VLOOKUP($P693,#REF!,4,FALSE)))</f>
        <v/>
      </c>
      <c r="O693" s="16" t="str">
        <f>IF(ISERROR(VLOOKUP($P693,#REF!,34,FALSE)),"",(VLOOKUP($P693,#REF!,34,FALSE)))</f>
        <v/>
      </c>
      <c r="P693" s="16" t="s">
        <v>910</v>
      </c>
      <c r="Q693" s="16" t="e">
        <f>VLOOKUP(C693,'functional class'!B:E,3,FALSE)</f>
        <v>#N/A</v>
      </c>
      <c r="R693" s="16" t="str">
        <f>IF(ISERROR(VLOOKUP($T693,'Funding 5.4'!$A:$BP,3,FALSE)),"",(VLOOKUP($T693,'Funding 5.4'!$A:$BP,3,FALSE)))</f>
        <v>FD001003001002000000000000000000000000</v>
      </c>
      <c r="S693" s="16" t="str">
        <f>IF(ISERROR(VLOOKUP($T693,'Funding 5.4'!$A:$BP,35,FALSE)),"",(VLOOKUP($T693,'Funding 5.4'!$A:$BP,35,FALSE)))</f>
        <v>5692f970-c29c-4044-80d7-1bcdbdd34348</v>
      </c>
      <c r="T693" s="16" t="s">
        <v>1087</v>
      </c>
      <c r="U693" s="16" t="str">
        <f>IF(F693="gains/losses",IF(ISERROR(VLOOKUP(W693,'item gains&amp;losses'!A:EV,3,FALSE)),"",VLOOKUP(W693,'item gains&amp;losses'!A:EV,3,FALSE)),IF(F693="I",IF(ISERROR(VLOOKUP(W693,'item rev'!A:EV,3,FALSE)),"",VLOOKUP(W693,'item rev'!A:EV,3,FALSE)),IF(F693="e",IF(ISERROR(VLOOKUP(W693,'item exp'!A:BQ,3,FALSE)),"",VLOOKUP(W693,'item exp'!A:BQ,3,FALSE)))))</f>
        <v/>
      </c>
      <c r="V693" s="16" t="str">
        <f>IF($F693="gains/losses",IF(ISERROR(VLOOKUP($W693,'item gains&amp;losses'!$A:$EV,35,FALSE)),"",VLOOKUP($W693,'item gains&amp;losses'!$A:$EV,35,FALSE)),IF($F693="I",IF(ISERROR(VLOOKUP($W693,'item rev'!$A:$EV,34,FALSE)),"",VLOOKUP($W693,'item rev'!$A:$EV,34,FALSE)),IF($F693="e",IF(ISERROR(VLOOKUP($W693,'item exp'!$A:$BQ,35,FALSE)),"",VLOOKUP($W693,'item exp'!$A:$BQ,35,FALSE)))))</f>
        <v/>
      </c>
      <c r="W693" s="16" t="e">
        <f>VLOOKUP(E693,'items list'!B:D,3,FALSE)</f>
        <v>#N/A</v>
      </c>
      <c r="X693" s="16" t="str">
        <f>IF(ISERROR(VLOOKUP($Z693,'reg ind'!$A:$AI,3,FALSE)),"",(VLOOKUP($Z693,'reg ind'!$A:$AI,3,FALSE)))</f>
        <v>RX002003001002003003006001000000000000</v>
      </c>
      <c r="Y693" s="16" t="str">
        <f>IF(ISERROR(VLOOKUP($Z693,'reg ind'!$A:$AI,35,FALSE)),"",(VLOOKUP($Z693,'reg ind'!$A:$AI,35,FALSE)))</f>
        <v>f2564b3b-f64a-4df4-9e78-f1a994736e35</v>
      </c>
      <c r="Z693" s="16" t="s">
        <v>4358</v>
      </c>
      <c r="AA693" s="16" t="str">
        <f>IF(ISERROR(VLOOKUP($AC693,costing!$A:$BP,3,FALSE)),"",(VLOOKUP($AC693,costing!$A:$BP,3,FALSE)))</f>
        <v>CO002004000000000000000000000000000000</v>
      </c>
      <c r="AB693" s="16" t="str">
        <f>IF(ISERROR(VLOOKUP($AC693,costing!$A:$BP,35,FALSE)),"",(VLOOKUP($AC693,costing!$A:$BP,35,FALSE)))</f>
        <v>47c7ba65-c270-4a7f-91ba-3842eb629ddf</v>
      </c>
      <c r="AC693" s="16" t="s">
        <v>4368</v>
      </c>
    </row>
    <row r="694" spans="1:29" x14ac:dyDescent="0.2">
      <c r="A694" s="190">
        <f t="shared" si="35"/>
        <v>112131009</v>
      </c>
      <c r="B694" s="184">
        <v>12</v>
      </c>
      <c r="C694" s="184">
        <v>13</v>
      </c>
      <c r="D694" s="184">
        <f t="shared" si="36"/>
        <v>5009</v>
      </c>
      <c r="E694" s="184"/>
      <c r="F694" s="184" t="s">
        <v>662</v>
      </c>
      <c r="G694" s="16" t="s">
        <v>11</v>
      </c>
      <c r="H694" s="16" t="s">
        <v>30</v>
      </c>
      <c r="I694" s="16" t="s">
        <v>31</v>
      </c>
      <c r="J694" s="16" t="s">
        <v>34</v>
      </c>
      <c r="K694" s="16"/>
      <c r="L694" s="16"/>
      <c r="M694" s="16"/>
      <c r="N694" s="16" t="str">
        <f>IF(ISERROR(VLOOKUP($P694,#REF!,4,FALSE)),"",(VLOOKUP($P694,#REF!,4,FALSE)))</f>
        <v/>
      </c>
      <c r="O694" s="16" t="str">
        <f>IF(ISERROR(VLOOKUP($P694,#REF!,34,FALSE)),"",(VLOOKUP($P694,#REF!,34,FALSE)))</f>
        <v/>
      </c>
      <c r="P694" s="16" t="s">
        <v>910</v>
      </c>
      <c r="Q694" s="16" t="e">
        <f>VLOOKUP(C694,'functional class'!B:E,3,FALSE)</f>
        <v>#N/A</v>
      </c>
      <c r="R694" s="16" t="str">
        <f>IF(ISERROR(VLOOKUP($T694,'Funding 5.4'!$A:$BP,3,FALSE)),"",(VLOOKUP($T694,'Funding 5.4'!$A:$BP,3,FALSE)))</f>
        <v>FD001003001002000000000000000000000000</v>
      </c>
      <c r="S694" s="16" t="str">
        <f>IF(ISERROR(VLOOKUP($T694,'Funding 5.4'!$A:$BP,35,FALSE)),"",(VLOOKUP($T694,'Funding 5.4'!$A:$BP,35,FALSE)))</f>
        <v>5692f970-c29c-4044-80d7-1bcdbdd34348</v>
      </c>
      <c r="T694" s="16" t="s">
        <v>1087</v>
      </c>
      <c r="U694" s="16" t="str">
        <f>IF(F694="gains/losses",IF(ISERROR(VLOOKUP(W694,'item gains&amp;losses'!A:EV,3,FALSE)),"",VLOOKUP(W694,'item gains&amp;losses'!A:EV,3,FALSE)),IF(F694="I",IF(ISERROR(VLOOKUP(W694,'item rev'!A:EV,3,FALSE)),"",VLOOKUP(W694,'item rev'!A:EV,3,FALSE)),IF(F694="e",IF(ISERROR(VLOOKUP(W694,'item exp'!A:BQ,3,FALSE)),"",VLOOKUP(W694,'item exp'!A:BQ,3,FALSE)))))</f>
        <v/>
      </c>
      <c r="V694" s="16" t="str">
        <f>IF($F694="gains/losses",IF(ISERROR(VLOOKUP($W694,'item gains&amp;losses'!$A:$EV,35,FALSE)),"",VLOOKUP($W694,'item gains&amp;losses'!$A:$EV,35,FALSE)),IF($F694="I",IF(ISERROR(VLOOKUP($W694,'item rev'!$A:$EV,34,FALSE)),"",VLOOKUP($W694,'item rev'!$A:$EV,34,FALSE)),IF($F694="e",IF(ISERROR(VLOOKUP($W694,'item exp'!$A:$BQ,35,FALSE)),"",VLOOKUP($W694,'item exp'!$A:$BQ,35,FALSE)))))</f>
        <v/>
      </c>
      <c r="W694" s="16" t="e">
        <f>VLOOKUP(E694,'items list'!B:D,3,FALSE)</f>
        <v>#N/A</v>
      </c>
      <c r="X694" s="16" t="str">
        <f>IF(ISERROR(VLOOKUP($Z694,'reg ind'!$A:$AI,3,FALSE)),"",(VLOOKUP($Z694,'reg ind'!$A:$AI,3,FALSE)))</f>
        <v>RX002003001002003003006001000000000000</v>
      </c>
      <c r="Y694" s="16" t="str">
        <f>IF(ISERROR(VLOOKUP($Z694,'reg ind'!$A:$AI,35,FALSE)),"",(VLOOKUP($Z694,'reg ind'!$A:$AI,35,FALSE)))</f>
        <v>f2564b3b-f64a-4df4-9e78-f1a994736e35</v>
      </c>
      <c r="Z694" s="16" t="s">
        <v>4358</v>
      </c>
      <c r="AA694" s="16" t="str">
        <f>IF(ISERROR(VLOOKUP($AC694,costing!$A:$BP,3,FALSE)),"",(VLOOKUP($AC694,costing!$A:$BP,3,FALSE)))</f>
        <v>CO002004000000000000000000000000000000</v>
      </c>
      <c r="AB694" s="16" t="str">
        <f>IF(ISERROR(VLOOKUP($AC694,costing!$A:$BP,35,FALSE)),"",(VLOOKUP($AC694,costing!$A:$BP,35,FALSE)))</f>
        <v>47c7ba65-c270-4a7f-91ba-3842eb629ddf</v>
      </c>
      <c r="AC694" s="16" t="s">
        <v>4368</v>
      </c>
    </row>
    <row r="695" spans="1:29" x14ac:dyDescent="0.2">
      <c r="A695" s="190">
        <f t="shared" si="35"/>
        <v>112131010</v>
      </c>
      <c r="B695" s="184">
        <v>12</v>
      </c>
      <c r="C695" s="184">
        <v>13</v>
      </c>
      <c r="D695" s="184">
        <f t="shared" si="36"/>
        <v>5010</v>
      </c>
      <c r="E695" s="184"/>
      <c r="F695" s="184" t="s">
        <v>662</v>
      </c>
      <c r="G695" s="16" t="s">
        <v>15</v>
      </c>
      <c r="H695" s="16" t="s">
        <v>30</v>
      </c>
      <c r="I695" s="16" t="s">
        <v>31</v>
      </c>
      <c r="J695" s="16" t="s">
        <v>35</v>
      </c>
      <c r="K695" s="16"/>
      <c r="L695" s="16"/>
      <c r="M695" s="16"/>
      <c r="N695" s="16" t="str">
        <f>IF(ISERROR(VLOOKUP($P695,#REF!,4,FALSE)),"",(VLOOKUP($P695,#REF!,4,FALSE)))</f>
        <v/>
      </c>
      <c r="O695" s="16" t="str">
        <f>IF(ISERROR(VLOOKUP($P695,#REF!,34,FALSE)),"",(VLOOKUP($P695,#REF!,34,FALSE)))</f>
        <v/>
      </c>
      <c r="P695" s="16" t="s">
        <v>910</v>
      </c>
      <c r="Q695" s="16" t="e">
        <f>VLOOKUP(C695,'functional class'!B:E,3,FALSE)</f>
        <v>#N/A</v>
      </c>
      <c r="R695" s="16" t="str">
        <f>IF(ISERROR(VLOOKUP($T695,'Funding 5.4'!$A:$BP,3,FALSE)),"",(VLOOKUP($T695,'Funding 5.4'!$A:$BP,3,FALSE)))</f>
        <v>FD001003001002000000000000000000000000</v>
      </c>
      <c r="S695" s="16" t="str">
        <f>IF(ISERROR(VLOOKUP($T695,'Funding 5.4'!$A:$BP,35,FALSE)),"",(VLOOKUP($T695,'Funding 5.4'!$A:$BP,35,FALSE)))</f>
        <v>5692f970-c29c-4044-80d7-1bcdbdd34348</v>
      </c>
      <c r="T695" s="16" t="s">
        <v>1087</v>
      </c>
      <c r="U695" s="16" t="str">
        <f>IF(F695="gains/losses",IF(ISERROR(VLOOKUP(W695,'item gains&amp;losses'!A:EV,3,FALSE)),"",VLOOKUP(W695,'item gains&amp;losses'!A:EV,3,FALSE)),IF(F695="I",IF(ISERROR(VLOOKUP(W695,'item rev'!A:EV,3,FALSE)),"",VLOOKUP(W695,'item rev'!A:EV,3,FALSE)),IF(F695="e",IF(ISERROR(VLOOKUP(W695,'item exp'!A:BQ,3,FALSE)),"",VLOOKUP(W695,'item exp'!A:BQ,3,FALSE)))))</f>
        <v/>
      </c>
      <c r="V695" s="16" t="str">
        <f>IF($F695="gains/losses",IF(ISERROR(VLOOKUP($W695,'item gains&amp;losses'!$A:$EV,35,FALSE)),"",VLOOKUP($W695,'item gains&amp;losses'!$A:$EV,35,FALSE)),IF($F695="I",IF(ISERROR(VLOOKUP($W695,'item rev'!$A:$EV,34,FALSE)),"",VLOOKUP($W695,'item rev'!$A:$EV,34,FALSE)),IF($F695="e",IF(ISERROR(VLOOKUP($W695,'item exp'!$A:$BQ,35,FALSE)),"",VLOOKUP($W695,'item exp'!$A:$BQ,35,FALSE)))))</f>
        <v/>
      </c>
      <c r="W695" s="16" t="e">
        <f>VLOOKUP(E695,'items list'!B:D,3,FALSE)</f>
        <v>#N/A</v>
      </c>
      <c r="X695" s="16" t="str">
        <f>IF(ISERROR(VLOOKUP($Z695,'reg ind'!$A:$AI,3,FALSE)),"",(VLOOKUP($Z695,'reg ind'!$A:$AI,3,FALSE)))</f>
        <v>RX002003001002003003006001000000000000</v>
      </c>
      <c r="Y695" s="16" t="str">
        <f>IF(ISERROR(VLOOKUP($Z695,'reg ind'!$A:$AI,35,FALSE)),"",(VLOOKUP($Z695,'reg ind'!$A:$AI,35,FALSE)))</f>
        <v>f2564b3b-f64a-4df4-9e78-f1a994736e35</v>
      </c>
      <c r="Z695" s="16" t="s">
        <v>4358</v>
      </c>
      <c r="AA695" s="16" t="str">
        <f>IF(ISERROR(VLOOKUP($AC695,costing!$A:$BP,3,FALSE)),"",(VLOOKUP($AC695,costing!$A:$BP,3,FALSE)))</f>
        <v>CO002004000000000000000000000000000000</v>
      </c>
      <c r="AB695" s="16" t="str">
        <f>IF(ISERROR(VLOOKUP($AC695,costing!$A:$BP,35,FALSE)),"",(VLOOKUP($AC695,costing!$A:$BP,35,FALSE)))</f>
        <v>47c7ba65-c270-4a7f-91ba-3842eb629ddf</v>
      </c>
      <c r="AC695" s="16" t="s">
        <v>4368</v>
      </c>
    </row>
    <row r="696" spans="1:29" x14ac:dyDescent="0.2">
      <c r="A696" s="190">
        <f t="shared" si="35"/>
        <v>112131011</v>
      </c>
      <c r="B696" s="184">
        <v>12</v>
      </c>
      <c r="C696" s="184">
        <v>13</v>
      </c>
      <c r="D696" s="184">
        <f t="shared" si="36"/>
        <v>5011</v>
      </c>
      <c r="E696" s="184"/>
      <c r="F696" s="184" t="s">
        <v>662</v>
      </c>
      <c r="G696" s="16" t="s">
        <v>12</v>
      </c>
      <c r="H696" s="16" t="s">
        <v>30</v>
      </c>
      <c r="I696" s="16" t="s">
        <v>31</v>
      </c>
      <c r="J696" s="16" t="s">
        <v>36</v>
      </c>
      <c r="K696" s="16"/>
      <c r="L696" s="16"/>
      <c r="M696" s="16"/>
      <c r="N696" s="16" t="str">
        <f>IF(ISERROR(VLOOKUP($P696,#REF!,4,FALSE)),"",(VLOOKUP($P696,#REF!,4,FALSE)))</f>
        <v/>
      </c>
      <c r="O696" s="16" t="str">
        <f>IF(ISERROR(VLOOKUP($P696,#REF!,34,FALSE)),"",(VLOOKUP($P696,#REF!,34,FALSE)))</f>
        <v/>
      </c>
      <c r="P696" s="16" t="s">
        <v>910</v>
      </c>
      <c r="Q696" s="16" t="e">
        <f>VLOOKUP(C696,'functional class'!B:E,3,FALSE)</f>
        <v>#N/A</v>
      </c>
      <c r="R696" s="16" t="str">
        <f>IF(ISERROR(VLOOKUP($T696,'Funding 5.4'!$A:$BP,3,FALSE)),"",(VLOOKUP($T696,'Funding 5.4'!$A:$BP,3,FALSE)))</f>
        <v>FD006000000000000000000000000000000000</v>
      </c>
      <c r="S696" s="16" t="str">
        <f>IF(ISERROR(VLOOKUP($T696,'Funding 5.4'!$A:$BP,35,FALSE)),"",(VLOOKUP($T696,'Funding 5.4'!$A:$BP,35,FALSE)))</f>
        <v>ac97d0b1-d32f-4077-947c-f147177f7bfb</v>
      </c>
      <c r="T696" s="16" t="s">
        <v>1090</v>
      </c>
      <c r="U696" s="16" t="str">
        <f>IF(F696="gains/losses",IF(ISERROR(VLOOKUP(W696,'item gains&amp;losses'!A:EV,3,FALSE)),"",VLOOKUP(W696,'item gains&amp;losses'!A:EV,3,FALSE)),IF(F696="I",IF(ISERROR(VLOOKUP(W696,'item rev'!A:EV,3,FALSE)),"",VLOOKUP(W696,'item rev'!A:EV,3,FALSE)),IF(F696="e",IF(ISERROR(VLOOKUP(W696,'item exp'!A:BQ,3,FALSE)),"",VLOOKUP(W696,'item exp'!A:BQ,3,FALSE)))))</f>
        <v/>
      </c>
      <c r="V696" s="16" t="str">
        <f>IF($F696="gains/losses",IF(ISERROR(VLOOKUP($W696,'item gains&amp;losses'!$A:$EV,35,FALSE)),"",VLOOKUP($W696,'item gains&amp;losses'!$A:$EV,35,FALSE)),IF($F696="I",IF(ISERROR(VLOOKUP($W696,'item rev'!$A:$EV,34,FALSE)),"",VLOOKUP($W696,'item rev'!$A:$EV,34,FALSE)),IF($F696="e",IF(ISERROR(VLOOKUP($W696,'item exp'!$A:$BQ,35,FALSE)),"",VLOOKUP($W696,'item exp'!$A:$BQ,35,FALSE)))))</f>
        <v/>
      </c>
      <c r="W696" s="16" t="e">
        <f>VLOOKUP(E696,'items list'!B:D,3,FALSE)</f>
        <v>#N/A</v>
      </c>
      <c r="X696" s="16" t="str">
        <f>IF(ISERROR(VLOOKUP($Z696,'reg ind'!$A:$AI,3,FALSE)),"",(VLOOKUP($Z696,'reg ind'!$A:$AI,3,FALSE)))</f>
        <v>RX002003001002003003006001000000000000</v>
      </c>
      <c r="Y696" s="16" t="str">
        <f>IF(ISERROR(VLOOKUP($Z696,'reg ind'!$A:$AI,35,FALSE)),"",(VLOOKUP($Z696,'reg ind'!$A:$AI,35,FALSE)))</f>
        <v>f2564b3b-f64a-4df4-9e78-f1a994736e35</v>
      </c>
      <c r="Z696" s="16" t="s">
        <v>4358</v>
      </c>
      <c r="AA696" s="16" t="str">
        <f>IF(ISERROR(VLOOKUP($AC696,costing!$A:$BP,3,FALSE)),"",(VLOOKUP($AC696,costing!$A:$BP,3,FALSE)))</f>
        <v>CO002004000000000000000000000000000000</v>
      </c>
      <c r="AB696" s="16" t="str">
        <f>IF(ISERROR(VLOOKUP($AC696,costing!$A:$BP,35,FALSE)),"",(VLOOKUP($AC696,costing!$A:$BP,35,FALSE)))</f>
        <v>47c7ba65-c270-4a7f-91ba-3842eb629ddf</v>
      </c>
      <c r="AC696" s="16" t="s">
        <v>4368</v>
      </c>
    </row>
    <row r="697" spans="1:29" x14ac:dyDescent="0.2">
      <c r="A697" s="190">
        <f t="shared" si="35"/>
        <v>112131012</v>
      </c>
      <c r="B697" s="184">
        <v>12</v>
      </c>
      <c r="C697" s="184">
        <v>13</v>
      </c>
      <c r="D697" s="184">
        <f t="shared" si="36"/>
        <v>5012</v>
      </c>
      <c r="E697" s="184"/>
      <c r="F697" s="184" t="s">
        <v>662</v>
      </c>
      <c r="G697" s="16" t="s">
        <v>16</v>
      </c>
      <c r="H697" s="16" t="s">
        <v>30</v>
      </c>
      <c r="I697" s="16" t="s">
        <v>31</v>
      </c>
      <c r="J697" s="16" t="s">
        <v>34</v>
      </c>
      <c r="K697" s="16"/>
      <c r="L697" s="16"/>
      <c r="M697" s="16"/>
      <c r="N697" s="16" t="str">
        <f>IF(ISERROR(VLOOKUP($P697,#REF!,4,FALSE)),"",(VLOOKUP($P697,#REF!,4,FALSE)))</f>
        <v/>
      </c>
      <c r="O697" s="16" t="str">
        <f>IF(ISERROR(VLOOKUP($P697,#REF!,34,FALSE)),"",(VLOOKUP($P697,#REF!,34,FALSE)))</f>
        <v/>
      </c>
      <c r="P697" s="16" t="s">
        <v>910</v>
      </c>
      <c r="Q697" s="16" t="e">
        <f>VLOOKUP(C697,'functional class'!B:E,3,FALSE)</f>
        <v>#N/A</v>
      </c>
      <c r="R697" s="16" t="str">
        <f>IF(ISERROR(VLOOKUP($T697,'Funding 5.4'!$A:$BP,3,FALSE)),"",(VLOOKUP($T697,'Funding 5.4'!$A:$BP,3,FALSE)))</f>
        <v>FD001003001002000000000000000000000000</v>
      </c>
      <c r="S697" s="16" t="str">
        <f>IF(ISERROR(VLOOKUP($T697,'Funding 5.4'!$A:$BP,35,FALSE)),"",(VLOOKUP($T697,'Funding 5.4'!$A:$BP,35,FALSE)))</f>
        <v>5692f970-c29c-4044-80d7-1bcdbdd34348</v>
      </c>
      <c r="T697" s="16" t="s">
        <v>1087</v>
      </c>
      <c r="U697" s="16" t="str">
        <f>IF(F697="gains/losses",IF(ISERROR(VLOOKUP(W697,'item gains&amp;losses'!A:EV,3,FALSE)),"",VLOOKUP(W697,'item gains&amp;losses'!A:EV,3,FALSE)),IF(F697="I",IF(ISERROR(VLOOKUP(W697,'item rev'!A:EV,3,FALSE)),"",VLOOKUP(W697,'item rev'!A:EV,3,FALSE)),IF(F697="e",IF(ISERROR(VLOOKUP(W697,'item exp'!A:BQ,3,FALSE)),"",VLOOKUP(W697,'item exp'!A:BQ,3,FALSE)))))</f>
        <v/>
      </c>
      <c r="V697" s="16" t="str">
        <f>IF($F697="gains/losses",IF(ISERROR(VLOOKUP($W697,'item gains&amp;losses'!$A:$EV,35,FALSE)),"",VLOOKUP($W697,'item gains&amp;losses'!$A:$EV,35,FALSE)),IF($F697="I",IF(ISERROR(VLOOKUP($W697,'item rev'!$A:$EV,34,FALSE)),"",VLOOKUP($W697,'item rev'!$A:$EV,34,FALSE)),IF($F697="e",IF(ISERROR(VLOOKUP($W697,'item exp'!$A:$BQ,35,FALSE)),"",VLOOKUP($W697,'item exp'!$A:$BQ,35,FALSE)))))</f>
        <v/>
      </c>
      <c r="W697" s="16" t="e">
        <f>VLOOKUP(E697,'items list'!B:D,3,FALSE)</f>
        <v>#N/A</v>
      </c>
      <c r="X697" s="16" t="str">
        <f>IF(ISERROR(VLOOKUP($Z697,'reg ind'!$A:$AI,3,FALSE)),"",(VLOOKUP($Z697,'reg ind'!$A:$AI,3,FALSE)))</f>
        <v>RX002003001002003003006001000000000000</v>
      </c>
      <c r="Y697" s="16" t="str">
        <f>IF(ISERROR(VLOOKUP($Z697,'reg ind'!$A:$AI,35,FALSE)),"",(VLOOKUP($Z697,'reg ind'!$A:$AI,35,FALSE)))</f>
        <v>f2564b3b-f64a-4df4-9e78-f1a994736e35</v>
      </c>
      <c r="Z697" s="16" t="s">
        <v>4358</v>
      </c>
      <c r="AA697" s="16" t="str">
        <f>IF(ISERROR(VLOOKUP($AC697,costing!$A:$BP,3,FALSE)),"",(VLOOKUP($AC697,costing!$A:$BP,3,FALSE)))</f>
        <v>CO002004000000000000000000000000000000</v>
      </c>
      <c r="AB697" s="16" t="str">
        <f>IF(ISERROR(VLOOKUP($AC697,costing!$A:$BP,35,FALSE)),"",(VLOOKUP($AC697,costing!$A:$BP,35,FALSE)))</f>
        <v>47c7ba65-c270-4a7f-91ba-3842eb629ddf</v>
      </c>
      <c r="AC697" s="16" t="s">
        <v>4368</v>
      </c>
    </row>
    <row r="698" spans="1:29" x14ac:dyDescent="0.2">
      <c r="A698" s="190">
        <f t="shared" si="35"/>
        <v>112131013</v>
      </c>
      <c r="B698" s="184">
        <v>12</v>
      </c>
      <c r="C698" s="184">
        <v>13</v>
      </c>
      <c r="D698" s="184">
        <f t="shared" si="36"/>
        <v>5013</v>
      </c>
      <c r="E698" s="184"/>
      <c r="F698" s="184" t="s">
        <v>662</v>
      </c>
      <c r="G698" s="16" t="s">
        <v>20</v>
      </c>
      <c r="H698" s="16" t="s">
        <v>30</v>
      </c>
      <c r="I698" s="16" t="s">
        <v>31</v>
      </c>
      <c r="J698" s="16" t="s">
        <v>34</v>
      </c>
      <c r="K698" s="16"/>
      <c r="L698" s="16"/>
      <c r="M698" s="16"/>
      <c r="N698" s="16" t="str">
        <f>IF(ISERROR(VLOOKUP($P698,#REF!,4,FALSE)),"",(VLOOKUP($P698,#REF!,4,FALSE)))</f>
        <v/>
      </c>
      <c r="O698" s="16" t="str">
        <f>IF(ISERROR(VLOOKUP($P698,#REF!,34,FALSE)),"",(VLOOKUP($P698,#REF!,34,FALSE)))</f>
        <v/>
      </c>
      <c r="P698" s="16" t="s">
        <v>910</v>
      </c>
      <c r="Q698" s="16" t="e">
        <f>VLOOKUP(C698,'functional class'!B:E,3,FALSE)</f>
        <v>#N/A</v>
      </c>
      <c r="R698" s="16" t="str">
        <f>IF(ISERROR(VLOOKUP($T698,'Funding 5.4'!$A:$BP,3,FALSE)),"",(VLOOKUP($T698,'Funding 5.4'!$A:$BP,3,FALSE)))</f>
        <v>FD001003001002000000000000000000000000</v>
      </c>
      <c r="S698" s="16" t="str">
        <f>IF(ISERROR(VLOOKUP($T698,'Funding 5.4'!$A:$BP,35,FALSE)),"",(VLOOKUP($T698,'Funding 5.4'!$A:$BP,35,FALSE)))</f>
        <v>5692f970-c29c-4044-80d7-1bcdbdd34348</v>
      </c>
      <c r="T698" s="16" t="s">
        <v>1087</v>
      </c>
      <c r="U698" s="16" t="str">
        <f>IF(F698="gains/losses",IF(ISERROR(VLOOKUP(W698,'item gains&amp;losses'!A:EV,3,FALSE)),"",VLOOKUP(W698,'item gains&amp;losses'!A:EV,3,FALSE)),IF(F698="I",IF(ISERROR(VLOOKUP(W698,'item rev'!A:EV,3,FALSE)),"",VLOOKUP(W698,'item rev'!A:EV,3,FALSE)),IF(F698="e",IF(ISERROR(VLOOKUP(W698,'item exp'!A:BQ,3,FALSE)),"",VLOOKUP(W698,'item exp'!A:BQ,3,FALSE)))))</f>
        <v/>
      </c>
      <c r="V698" s="16" t="str">
        <f>IF($F698="gains/losses",IF(ISERROR(VLOOKUP($W698,'item gains&amp;losses'!$A:$EV,35,FALSE)),"",VLOOKUP($W698,'item gains&amp;losses'!$A:$EV,35,FALSE)),IF($F698="I",IF(ISERROR(VLOOKUP($W698,'item rev'!$A:$EV,34,FALSE)),"",VLOOKUP($W698,'item rev'!$A:$EV,34,FALSE)),IF($F698="e",IF(ISERROR(VLOOKUP($W698,'item exp'!$A:$BQ,35,FALSE)),"",VLOOKUP($W698,'item exp'!$A:$BQ,35,FALSE)))))</f>
        <v/>
      </c>
      <c r="W698" s="16" t="e">
        <f>VLOOKUP(E698,'items list'!B:D,3,FALSE)</f>
        <v>#N/A</v>
      </c>
      <c r="X698" s="16" t="str">
        <f>IF(ISERROR(VLOOKUP($Z698,'reg ind'!$A:$AI,3,FALSE)),"",(VLOOKUP($Z698,'reg ind'!$A:$AI,3,FALSE)))</f>
        <v>RX002003001002003003006001000000000000</v>
      </c>
      <c r="Y698" s="16" t="str">
        <f>IF(ISERROR(VLOOKUP($Z698,'reg ind'!$A:$AI,35,FALSE)),"",(VLOOKUP($Z698,'reg ind'!$A:$AI,35,FALSE)))</f>
        <v>f2564b3b-f64a-4df4-9e78-f1a994736e35</v>
      </c>
      <c r="Z698" s="16" t="s">
        <v>4358</v>
      </c>
      <c r="AA698" s="16" t="str">
        <f>IF(ISERROR(VLOOKUP($AC698,costing!$A:$BP,3,FALSE)),"",(VLOOKUP($AC698,costing!$A:$BP,3,FALSE)))</f>
        <v>CO002004000000000000000000000000000000</v>
      </c>
      <c r="AB698" s="16" t="str">
        <f>IF(ISERROR(VLOOKUP($AC698,costing!$A:$BP,35,FALSE)),"",(VLOOKUP($AC698,costing!$A:$BP,35,FALSE)))</f>
        <v>47c7ba65-c270-4a7f-91ba-3842eb629ddf</v>
      </c>
      <c r="AC698" s="16" t="s">
        <v>4368</v>
      </c>
    </row>
    <row r="699" spans="1:29" x14ac:dyDescent="0.2">
      <c r="A699" s="190">
        <f t="shared" si="35"/>
        <v>112131014</v>
      </c>
      <c r="B699" s="184">
        <v>12</v>
      </c>
      <c r="C699" s="184">
        <v>13</v>
      </c>
      <c r="D699" s="184">
        <f t="shared" si="36"/>
        <v>5014</v>
      </c>
      <c r="E699" s="184"/>
      <c r="F699" s="184" t="s">
        <v>662</v>
      </c>
      <c r="G699" s="16" t="s">
        <v>13</v>
      </c>
      <c r="H699" s="16" t="s">
        <v>30</v>
      </c>
      <c r="I699" s="16" t="s">
        <v>31</v>
      </c>
      <c r="J699" s="16" t="s">
        <v>34</v>
      </c>
      <c r="K699" s="16"/>
      <c r="L699" s="16"/>
      <c r="M699" s="16"/>
      <c r="N699" s="16" t="str">
        <f>IF(ISERROR(VLOOKUP($P699,#REF!,4,FALSE)),"",(VLOOKUP($P699,#REF!,4,FALSE)))</f>
        <v/>
      </c>
      <c r="O699" s="16" t="str">
        <f>IF(ISERROR(VLOOKUP($P699,#REF!,34,FALSE)),"",(VLOOKUP($P699,#REF!,34,FALSE)))</f>
        <v/>
      </c>
      <c r="P699" s="16" t="s">
        <v>910</v>
      </c>
      <c r="Q699" s="16" t="e">
        <f>VLOOKUP(C699,'functional class'!B:E,3,FALSE)</f>
        <v>#N/A</v>
      </c>
      <c r="R699" s="16" t="str">
        <f>IF(ISERROR(VLOOKUP($T699,'Funding 5.4'!$A:$BP,3,FALSE)),"",(VLOOKUP($T699,'Funding 5.4'!$A:$BP,3,FALSE)))</f>
        <v>FD001003001002000000000000000000000000</v>
      </c>
      <c r="S699" s="16" t="str">
        <f>IF(ISERROR(VLOOKUP($T699,'Funding 5.4'!$A:$BP,35,FALSE)),"",(VLOOKUP($T699,'Funding 5.4'!$A:$BP,35,FALSE)))</f>
        <v>5692f970-c29c-4044-80d7-1bcdbdd34348</v>
      </c>
      <c r="T699" s="16" t="s">
        <v>1087</v>
      </c>
      <c r="U699" s="16" t="str">
        <f>IF(F699="gains/losses",IF(ISERROR(VLOOKUP(W699,'item gains&amp;losses'!A:EV,3,FALSE)),"",VLOOKUP(W699,'item gains&amp;losses'!A:EV,3,FALSE)),IF(F699="I",IF(ISERROR(VLOOKUP(W699,'item rev'!A:EV,3,FALSE)),"",VLOOKUP(W699,'item rev'!A:EV,3,FALSE)),IF(F699="e",IF(ISERROR(VLOOKUP(W699,'item exp'!A:BQ,3,FALSE)),"",VLOOKUP(W699,'item exp'!A:BQ,3,FALSE)))))</f>
        <v/>
      </c>
      <c r="V699" s="16" t="str">
        <f>IF($F699="gains/losses",IF(ISERROR(VLOOKUP($W699,'item gains&amp;losses'!$A:$EV,35,FALSE)),"",VLOOKUP($W699,'item gains&amp;losses'!$A:$EV,35,FALSE)),IF($F699="I",IF(ISERROR(VLOOKUP($W699,'item rev'!$A:$EV,34,FALSE)),"",VLOOKUP($W699,'item rev'!$A:$EV,34,FALSE)),IF($F699="e",IF(ISERROR(VLOOKUP($W699,'item exp'!$A:$BQ,35,FALSE)),"",VLOOKUP($W699,'item exp'!$A:$BQ,35,FALSE)))))</f>
        <v/>
      </c>
      <c r="W699" s="16" t="e">
        <f>VLOOKUP(E699,'items list'!B:D,3,FALSE)</f>
        <v>#N/A</v>
      </c>
      <c r="X699" s="16" t="str">
        <f>IF(ISERROR(VLOOKUP($Z699,'reg ind'!$A:$AI,3,FALSE)),"",(VLOOKUP($Z699,'reg ind'!$A:$AI,3,FALSE)))</f>
        <v>RX002003001002003003006001000000000000</v>
      </c>
      <c r="Y699" s="16" t="str">
        <f>IF(ISERROR(VLOOKUP($Z699,'reg ind'!$A:$AI,35,FALSE)),"",(VLOOKUP($Z699,'reg ind'!$A:$AI,35,FALSE)))</f>
        <v>f2564b3b-f64a-4df4-9e78-f1a994736e35</v>
      </c>
      <c r="Z699" s="16" t="s">
        <v>4358</v>
      </c>
      <c r="AA699" s="16" t="str">
        <f>IF(ISERROR(VLOOKUP($AC699,costing!$A:$BP,3,FALSE)),"",(VLOOKUP($AC699,costing!$A:$BP,3,FALSE)))</f>
        <v>CO002004000000000000000000000000000000</v>
      </c>
      <c r="AB699" s="16" t="str">
        <f>IF(ISERROR(VLOOKUP($AC699,costing!$A:$BP,35,FALSE)),"",(VLOOKUP($AC699,costing!$A:$BP,35,FALSE)))</f>
        <v>47c7ba65-c270-4a7f-91ba-3842eb629ddf</v>
      </c>
      <c r="AC699" s="16" t="s">
        <v>4368</v>
      </c>
    </row>
    <row r="700" spans="1:29" x14ac:dyDescent="0.2">
      <c r="A700" s="190">
        <f t="shared" si="35"/>
        <v>112131015</v>
      </c>
      <c r="B700" s="184">
        <v>12</v>
      </c>
      <c r="C700" s="184">
        <v>13</v>
      </c>
      <c r="D700" s="184">
        <f t="shared" si="36"/>
        <v>5015</v>
      </c>
      <c r="E700" s="184"/>
      <c r="F700" s="184" t="s">
        <v>662</v>
      </c>
      <c r="G700" s="188" t="s">
        <v>14</v>
      </c>
      <c r="H700" s="16" t="s">
        <v>30</v>
      </c>
      <c r="I700" s="16" t="s">
        <v>31</v>
      </c>
      <c r="J700" s="16" t="s">
        <v>37</v>
      </c>
      <c r="K700" s="16"/>
      <c r="L700" s="16"/>
      <c r="M700" s="16"/>
      <c r="N700" s="16" t="str">
        <f>IF(ISERROR(VLOOKUP($P700,#REF!,4,FALSE)),"",(VLOOKUP($P700,#REF!,4,FALSE)))</f>
        <v/>
      </c>
      <c r="O700" s="16" t="str">
        <f>IF(ISERROR(VLOOKUP($P700,#REF!,34,FALSE)),"",(VLOOKUP($P700,#REF!,34,FALSE)))</f>
        <v/>
      </c>
      <c r="P700" s="16" t="s">
        <v>910</v>
      </c>
      <c r="Q700" s="16" t="e">
        <f>VLOOKUP(C700,'functional class'!B:E,3,FALSE)</f>
        <v>#N/A</v>
      </c>
      <c r="R700" s="16" t="str">
        <f>IF(ISERROR(VLOOKUP($T700,'Funding 5.4'!$A:$BP,3,FALSE)),"",(VLOOKUP($T700,'Funding 5.4'!$A:$BP,3,FALSE)))</f>
        <v>FD001003001002000000000000000000000000</v>
      </c>
      <c r="S700" s="16" t="str">
        <f>IF(ISERROR(VLOOKUP($T700,'Funding 5.4'!$A:$BP,35,FALSE)),"",(VLOOKUP($T700,'Funding 5.4'!$A:$BP,35,FALSE)))</f>
        <v>5692f970-c29c-4044-80d7-1bcdbdd34348</v>
      </c>
      <c r="T700" s="16" t="s">
        <v>1087</v>
      </c>
      <c r="U700" s="16" t="str">
        <f>IF(F700="gains/losses",IF(ISERROR(VLOOKUP(W700,'item gains&amp;losses'!A:EV,3,FALSE)),"",VLOOKUP(W700,'item gains&amp;losses'!A:EV,3,FALSE)),IF(F700="I",IF(ISERROR(VLOOKUP(W700,'item rev'!A:EV,3,FALSE)),"",VLOOKUP(W700,'item rev'!A:EV,3,FALSE)),IF(F700="e",IF(ISERROR(VLOOKUP(W700,'item exp'!A:BQ,3,FALSE)),"",VLOOKUP(W700,'item exp'!A:BQ,3,FALSE)))))</f>
        <v/>
      </c>
      <c r="V700" s="16" t="str">
        <f>IF($F700="gains/losses",IF(ISERROR(VLOOKUP($W700,'item gains&amp;losses'!$A:$EV,35,FALSE)),"",VLOOKUP($W700,'item gains&amp;losses'!$A:$EV,35,FALSE)),IF($F700="I",IF(ISERROR(VLOOKUP($W700,'item rev'!$A:$EV,34,FALSE)),"",VLOOKUP($W700,'item rev'!$A:$EV,34,FALSE)),IF($F700="e",IF(ISERROR(VLOOKUP($W700,'item exp'!$A:$BQ,35,FALSE)),"",VLOOKUP($W700,'item exp'!$A:$BQ,35,FALSE)))))</f>
        <v/>
      </c>
      <c r="W700" s="16" t="e">
        <f>VLOOKUP(E700,'items list'!B:D,3,FALSE)</f>
        <v>#N/A</v>
      </c>
      <c r="X700" s="16" t="str">
        <f>IF(ISERROR(VLOOKUP($Z700,'reg ind'!$A:$AI,3,FALSE)),"",(VLOOKUP($Z700,'reg ind'!$A:$AI,3,FALSE)))</f>
        <v>RX002003001002003003006001000000000000</v>
      </c>
      <c r="Y700" s="16" t="str">
        <f>IF(ISERROR(VLOOKUP($Z700,'reg ind'!$A:$AI,35,FALSE)),"",(VLOOKUP($Z700,'reg ind'!$A:$AI,35,FALSE)))</f>
        <v>f2564b3b-f64a-4df4-9e78-f1a994736e35</v>
      </c>
      <c r="Z700" s="16" t="s">
        <v>4358</v>
      </c>
      <c r="AA700" s="16" t="str">
        <f>IF(ISERROR(VLOOKUP($AC700,costing!$A:$BP,3,FALSE)),"",(VLOOKUP($AC700,costing!$A:$BP,3,FALSE)))</f>
        <v>CO002004000000000000000000000000000000</v>
      </c>
      <c r="AB700" s="16" t="str">
        <f>IF(ISERROR(VLOOKUP($AC700,costing!$A:$BP,35,FALSE)),"",(VLOOKUP($AC700,costing!$A:$BP,35,FALSE)))</f>
        <v>47c7ba65-c270-4a7f-91ba-3842eb629ddf</v>
      </c>
      <c r="AC700" s="16" t="s">
        <v>4368</v>
      </c>
    </row>
    <row r="701" spans="1:29" x14ac:dyDescent="0.2">
      <c r="A701" s="190">
        <f t="shared" si="35"/>
        <v>112131016</v>
      </c>
      <c r="B701" s="184">
        <v>12</v>
      </c>
      <c r="C701" s="184">
        <v>13</v>
      </c>
      <c r="D701" s="184">
        <f t="shared" si="36"/>
        <v>5016</v>
      </c>
      <c r="E701" s="184"/>
      <c r="F701" s="184" t="s">
        <v>662</v>
      </c>
      <c r="G701" s="188" t="s">
        <v>21</v>
      </c>
      <c r="H701" s="16" t="s">
        <v>30</v>
      </c>
      <c r="I701" s="16" t="s">
        <v>31</v>
      </c>
      <c r="J701" s="16" t="s">
        <v>34</v>
      </c>
      <c r="K701" s="16"/>
      <c r="L701" s="16"/>
      <c r="M701" s="16"/>
      <c r="N701" s="16" t="str">
        <f>IF(ISERROR(VLOOKUP($P701,#REF!,4,FALSE)),"",(VLOOKUP($P701,#REF!,4,FALSE)))</f>
        <v/>
      </c>
      <c r="O701" s="16" t="str">
        <f>IF(ISERROR(VLOOKUP($P701,#REF!,34,FALSE)),"",(VLOOKUP($P701,#REF!,34,FALSE)))</f>
        <v/>
      </c>
      <c r="P701" s="16" t="s">
        <v>910</v>
      </c>
      <c r="Q701" s="16" t="e">
        <f>VLOOKUP(C701,'functional class'!B:E,3,FALSE)</f>
        <v>#N/A</v>
      </c>
      <c r="R701" s="16" t="str">
        <f>IF(ISERROR(VLOOKUP($T701,'Funding 5.4'!$A:$BP,3,FALSE)),"",(VLOOKUP($T701,'Funding 5.4'!$A:$BP,3,FALSE)))</f>
        <v>FD001003001002000000000000000000000000</v>
      </c>
      <c r="S701" s="16" t="str">
        <f>IF(ISERROR(VLOOKUP($T701,'Funding 5.4'!$A:$BP,35,FALSE)),"",(VLOOKUP($T701,'Funding 5.4'!$A:$BP,35,FALSE)))</f>
        <v>5692f970-c29c-4044-80d7-1bcdbdd34348</v>
      </c>
      <c r="T701" s="16" t="s">
        <v>1087</v>
      </c>
      <c r="U701" s="16" t="str">
        <f>IF(F701="gains/losses",IF(ISERROR(VLOOKUP(W701,'item gains&amp;losses'!A:EV,3,FALSE)),"",VLOOKUP(W701,'item gains&amp;losses'!A:EV,3,FALSE)),IF(F701="I",IF(ISERROR(VLOOKUP(W701,'item rev'!A:EV,3,FALSE)),"",VLOOKUP(W701,'item rev'!A:EV,3,FALSE)),IF(F701="e",IF(ISERROR(VLOOKUP(W701,'item exp'!A:BQ,3,FALSE)),"",VLOOKUP(W701,'item exp'!A:BQ,3,FALSE)))))</f>
        <v/>
      </c>
      <c r="V701" s="16" t="str">
        <f>IF($F701="gains/losses",IF(ISERROR(VLOOKUP($W701,'item gains&amp;losses'!$A:$EV,35,FALSE)),"",VLOOKUP($W701,'item gains&amp;losses'!$A:$EV,35,FALSE)),IF($F701="I",IF(ISERROR(VLOOKUP($W701,'item rev'!$A:$EV,34,FALSE)),"",VLOOKUP($W701,'item rev'!$A:$EV,34,FALSE)),IF($F701="e",IF(ISERROR(VLOOKUP($W701,'item exp'!$A:$BQ,35,FALSE)),"",VLOOKUP($W701,'item exp'!$A:$BQ,35,FALSE)))))</f>
        <v/>
      </c>
      <c r="W701" s="16" t="e">
        <f>VLOOKUP(E701,'items list'!B:D,3,FALSE)</f>
        <v>#N/A</v>
      </c>
      <c r="X701" s="16" t="str">
        <f>IF(ISERROR(VLOOKUP($Z701,'reg ind'!$A:$AI,3,FALSE)),"",(VLOOKUP($Z701,'reg ind'!$A:$AI,3,FALSE)))</f>
        <v>RX002003001002003003006001000000000000</v>
      </c>
      <c r="Y701" s="16" t="str">
        <f>IF(ISERROR(VLOOKUP($Z701,'reg ind'!$A:$AI,35,FALSE)),"",(VLOOKUP($Z701,'reg ind'!$A:$AI,35,FALSE)))</f>
        <v>f2564b3b-f64a-4df4-9e78-f1a994736e35</v>
      </c>
      <c r="Z701" s="16" t="s">
        <v>4358</v>
      </c>
      <c r="AA701" s="16" t="str">
        <f>IF(ISERROR(VLOOKUP($AC701,costing!$A:$BP,3,FALSE)),"",(VLOOKUP($AC701,costing!$A:$BP,3,FALSE)))</f>
        <v>CO002004000000000000000000000000000000</v>
      </c>
      <c r="AB701" s="16" t="str">
        <f>IF(ISERROR(VLOOKUP($AC701,costing!$A:$BP,35,FALSE)),"",(VLOOKUP($AC701,costing!$A:$BP,35,FALSE)))</f>
        <v>47c7ba65-c270-4a7f-91ba-3842eb629ddf</v>
      </c>
      <c r="AC701" s="16" t="s">
        <v>4368</v>
      </c>
    </row>
    <row r="702" spans="1:29" x14ac:dyDescent="0.2">
      <c r="A702" s="190">
        <f t="shared" si="35"/>
        <v>112131017</v>
      </c>
      <c r="B702" s="184">
        <v>12</v>
      </c>
      <c r="C702" s="184">
        <v>13</v>
      </c>
      <c r="D702" s="184">
        <f t="shared" si="36"/>
        <v>5017</v>
      </c>
      <c r="E702" s="184"/>
      <c r="F702" s="184" t="s">
        <v>662</v>
      </c>
      <c r="G702" s="188" t="s">
        <v>22</v>
      </c>
      <c r="H702" s="16" t="s">
        <v>30</v>
      </c>
      <c r="I702" s="16" t="s">
        <v>31</v>
      </c>
      <c r="J702" s="16" t="s">
        <v>34</v>
      </c>
      <c r="K702" s="16"/>
      <c r="L702" s="16"/>
      <c r="M702" s="16"/>
      <c r="N702" s="16" t="str">
        <f>IF(ISERROR(VLOOKUP($P702,#REF!,4,FALSE)),"",(VLOOKUP($P702,#REF!,4,FALSE)))</f>
        <v/>
      </c>
      <c r="O702" s="16" t="str">
        <f>IF(ISERROR(VLOOKUP($P702,#REF!,34,FALSE)),"",(VLOOKUP($P702,#REF!,34,FALSE)))</f>
        <v/>
      </c>
      <c r="P702" s="16" t="s">
        <v>910</v>
      </c>
      <c r="Q702" s="16" t="e">
        <f>VLOOKUP(C702,'functional class'!B:E,3,FALSE)</f>
        <v>#N/A</v>
      </c>
      <c r="R702" s="16" t="str">
        <f>IF(ISERROR(VLOOKUP($T702,'Funding 5.4'!$A:$BP,3,FALSE)),"",(VLOOKUP($T702,'Funding 5.4'!$A:$BP,3,FALSE)))</f>
        <v>FD001003001002000000000000000000000000</v>
      </c>
      <c r="S702" s="16" t="str">
        <f>IF(ISERROR(VLOOKUP($T702,'Funding 5.4'!$A:$BP,35,FALSE)),"",(VLOOKUP($T702,'Funding 5.4'!$A:$BP,35,FALSE)))</f>
        <v>5692f970-c29c-4044-80d7-1bcdbdd34348</v>
      </c>
      <c r="T702" s="16" t="s">
        <v>1087</v>
      </c>
      <c r="U702" s="16" t="str">
        <f>IF(F702="gains/losses",IF(ISERROR(VLOOKUP(W702,'item gains&amp;losses'!A:EV,3,FALSE)),"",VLOOKUP(W702,'item gains&amp;losses'!A:EV,3,FALSE)),IF(F702="I",IF(ISERROR(VLOOKUP(W702,'item rev'!A:EV,3,FALSE)),"",VLOOKUP(W702,'item rev'!A:EV,3,FALSE)),IF(F702="e",IF(ISERROR(VLOOKUP(W702,'item exp'!A:BQ,3,FALSE)),"",VLOOKUP(W702,'item exp'!A:BQ,3,FALSE)))))</f>
        <v/>
      </c>
      <c r="V702" s="16" t="str">
        <f>IF($F702="gains/losses",IF(ISERROR(VLOOKUP($W702,'item gains&amp;losses'!$A:$EV,35,FALSE)),"",VLOOKUP($W702,'item gains&amp;losses'!$A:$EV,35,FALSE)),IF($F702="I",IF(ISERROR(VLOOKUP($W702,'item rev'!$A:$EV,34,FALSE)),"",VLOOKUP($W702,'item rev'!$A:$EV,34,FALSE)),IF($F702="e",IF(ISERROR(VLOOKUP($W702,'item exp'!$A:$BQ,35,FALSE)),"",VLOOKUP($W702,'item exp'!$A:$BQ,35,FALSE)))))</f>
        <v/>
      </c>
      <c r="W702" s="16" t="e">
        <f>VLOOKUP(E702,'items list'!B:D,3,FALSE)</f>
        <v>#N/A</v>
      </c>
      <c r="X702" s="16" t="str">
        <f>IF(ISERROR(VLOOKUP($Z702,'reg ind'!$A:$AI,3,FALSE)),"",(VLOOKUP($Z702,'reg ind'!$A:$AI,3,FALSE)))</f>
        <v>RX002003001002003003006001000000000000</v>
      </c>
      <c r="Y702" s="16" t="str">
        <f>IF(ISERROR(VLOOKUP($Z702,'reg ind'!$A:$AI,35,FALSE)),"",(VLOOKUP($Z702,'reg ind'!$A:$AI,35,FALSE)))</f>
        <v>f2564b3b-f64a-4df4-9e78-f1a994736e35</v>
      </c>
      <c r="Z702" s="16" t="s">
        <v>4358</v>
      </c>
      <c r="AA702" s="16" t="str">
        <f>IF(ISERROR(VLOOKUP($AC702,costing!$A:$BP,3,FALSE)),"",(VLOOKUP($AC702,costing!$A:$BP,3,FALSE)))</f>
        <v>CO002004000000000000000000000000000000</v>
      </c>
      <c r="AB702" s="16" t="str">
        <f>IF(ISERROR(VLOOKUP($AC702,costing!$A:$BP,35,FALSE)),"",(VLOOKUP($AC702,costing!$A:$BP,35,FALSE)))</f>
        <v>47c7ba65-c270-4a7f-91ba-3842eb629ddf</v>
      </c>
      <c r="AC702" s="16" t="s">
        <v>4368</v>
      </c>
    </row>
    <row r="703" spans="1:29" x14ac:dyDescent="0.2">
      <c r="W703" s="13" t="e">
        <f>VLOOKUP(E703,'items list'!B:D,3,FALSE)</f>
        <v>#N/A</v>
      </c>
    </row>
    <row r="704" spans="1:29" x14ac:dyDescent="0.2">
      <c r="W704" s="13" t="e">
        <f>VLOOKUP(E704,'items list'!B:D,3,FALSE)</f>
        <v>#N/A</v>
      </c>
    </row>
    <row r="705" spans="23:23" x14ac:dyDescent="0.2">
      <c r="W705" s="13" t="e">
        <f>VLOOKUP(E705,'items list'!B:D,3,FALSE)</f>
        <v>#N/A</v>
      </c>
    </row>
    <row r="706" spans="23:23" x14ac:dyDescent="0.2">
      <c r="W706" s="13" t="e">
        <f>VLOOKUP(E706,'items list'!B:D,3,FALSE)</f>
        <v>#N/A</v>
      </c>
    </row>
    <row r="707" spans="23:23" x14ac:dyDescent="0.2">
      <c r="W707" s="13" t="e">
        <f>VLOOKUP(E707,'items list'!B:D,3,FALSE)</f>
        <v>#N/A</v>
      </c>
    </row>
    <row r="708" spans="23:23" x14ac:dyDescent="0.2">
      <c r="W708" s="13" t="e">
        <f>VLOOKUP(E708,'items list'!B:D,3,FALSE)</f>
        <v>#N/A</v>
      </c>
    </row>
    <row r="709" spans="23:23" x14ac:dyDescent="0.2">
      <c r="W709" s="13" t="e">
        <f>VLOOKUP(E709,'items list'!B:D,3,FALSE)</f>
        <v>#N/A</v>
      </c>
    </row>
    <row r="710" spans="23:23" x14ac:dyDescent="0.2">
      <c r="W710" s="13" t="e">
        <f>VLOOKUP(E710,'items list'!B:D,3,FALSE)</f>
        <v>#N/A</v>
      </c>
    </row>
    <row r="711" spans="23:23" x14ac:dyDescent="0.2">
      <c r="W711" s="13" t="e">
        <f>VLOOKUP(E711,'items list'!B:D,3,FALSE)</f>
        <v>#N/A</v>
      </c>
    </row>
    <row r="712" spans="23:23" x14ac:dyDescent="0.2">
      <c r="W712" s="13" t="e">
        <f>VLOOKUP(E712,'items list'!B:D,3,FALSE)</f>
        <v>#N/A</v>
      </c>
    </row>
    <row r="713" spans="23:23" x14ac:dyDescent="0.2">
      <c r="W713" s="13" t="e">
        <f>VLOOKUP(E713,'items list'!B:D,3,FALSE)</f>
        <v>#N/A</v>
      </c>
    </row>
    <row r="714" spans="23:23" x14ac:dyDescent="0.2">
      <c r="W714" s="13" t="e">
        <f>VLOOKUP(E714,'items list'!B:D,3,FALSE)</f>
        <v>#N/A</v>
      </c>
    </row>
    <row r="715" spans="23:23" x14ac:dyDescent="0.2">
      <c r="W715" s="13" t="e">
        <f>VLOOKUP(E715,'items list'!B:D,3,FALSE)</f>
        <v>#N/A</v>
      </c>
    </row>
    <row r="716" spans="23:23" x14ac:dyDescent="0.2">
      <c r="W716" s="13" t="e">
        <f>VLOOKUP(E716,'items list'!B:D,3,FALSE)</f>
        <v>#N/A</v>
      </c>
    </row>
    <row r="717" spans="23:23" x14ac:dyDescent="0.2">
      <c r="W717" s="13" t="e">
        <f>VLOOKUP(E717,'items list'!B:D,3,FALSE)</f>
        <v>#N/A</v>
      </c>
    </row>
    <row r="718" spans="23:23" x14ac:dyDescent="0.2">
      <c r="W718" s="13" t="e">
        <f>VLOOKUP(E718,'items list'!B:D,3,FALSE)</f>
        <v>#N/A</v>
      </c>
    </row>
    <row r="719" spans="23:23" x14ac:dyDescent="0.2">
      <c r="W719" s="13" t="e">
        <f>VLOOKUP(E719,'items list'!B:D,3,FALSE)</f>
        <v>#N/A</v>
      </c>
    </row>
    <row r="720" spans="23:23" x14ac:dyDescent="0.2">
      <c r="W720" s="13" t="e">
        <f>VLOOKUP(E720,'items list'!B:D,3,FALSE)</f>
        <v>#N/A</v>
      </c>
    </row>
    <row r="721" spans="23:23" x14ac:dyDescent="0.2">
      <c r="W721" s="13" t="e">
        <f>VLOOKUP(E721,'items list'!B:D,3,FALSE)</f>
        <v>#N/A</v>
      </c>
    </row>
    <row r="722" spans="23:23" x14ac:dyDescent="0.2">
      <c r="W722" s="13" t="e">
        <f>VLOOKUP(E722,'items list'!B:D,3,FALSE)</f>
        <v>#N/A</v>
      </c>
    </row>
    <row r="723" spans="23:23" x14ac:dyDescent="0.2">
      <c r="W723" s="13" t="e">
        <f>VLOOKUP(E723,'items list'!B:D,3,FALSE)</f>
        <v>#N/A</v>
      </c>
    </row>
    <row r="724" spans="23:23" x14ac:dyDescent="0.2">
      <c r="W724" s="13" t="e">
        <f>VLOOKUP(E724,'items list'!B:D,3,FALSE)</f>
        <v>#N/A</v>
      </c>
    </row>
    <row r="725" spans="23:23" x14ac:dyDescent="0.2">
      <c r="W725" s="13" t="e">
        <f>VLOOKUP(E725,'items list'!B:D,3,FALSE)</f>
        <v>#N/A</v>
      </c>
    </row>
    <row r="726" spans="23:23" x14ac:dyDescent="0.2">
      <c r="W726" s="13" t="e">
        <f>VLOOKUP(E726,'items list'!B:D,3,FALSE)</f>
        <v>#N/A</v>
      </c>
    </row>
    <row r="727" spans="23:23" x14ac:dyDescent="0.2">
      <c r="W727" s="13" t="e">
        <f>VLOOKUP(E727,'items list'!B:D,3,FALSE)</f>
        <v>#N/A</v>
      </c>
    </row>
    <row r="728" spans="23:23" x14ac:dyDescent="0.2">
      <c r="W728" s="13" t="e">
        <f>VLOOKUP(E728,'items list'!B:D,3,FALSE)</f>
        <v>#N/A</v>
      </c>
    </row>
    <row r="729" spans="23:23" x14ac:dyDescent="0.2">
      <c r="W729" s="13" t="e">
        <f>VLOOKUP(E729,'items list'!B:D,3,FALSE)</f>
        <v>#N/A</v>
      </c>
    </row>
    <row r="730" spans="23:23" x14ac:dyDescent="0.2">
      <c r="W730" s="13" t="e">
        <f>VLOOKUP(E730,'items list'!B:D,3,FALSE)</f>
        <v>#N/A</v>
      </c>
    </row>
    <row r="731" spans="23:23" x14ac:dyDescent="0.2">
      <c r="W731" s="13" t="e">
        <f>VLOOKUP(E731,'items list'!B:D,3,FALSE)</f>
        <v>#N/A</v>
      </c>
    </row>
    <row r="732" spans="23:23" x14ac:dyDescent="0.2">
      <c r="W732" s="13" t="e">
        <f>VLOOKUP(E732,'items list'!B:D,3,FALSE)</f>
        <v>#N/A</v>
      </c>
    </row>
    <row r="733" spans="23:23" x14ac:dyDescent="0.2">
      <c r="W733" s="13" t="e">
        <f>VLOOKUP(E733,'items list'!B:D,3,FALSE)</f>
        <v>#N/A</v>
      </c>
    </row>
    <row r="734" spans="23:23" x14ac:dyDescent="0.2">
      <c r="W734" s="13" t="e">
        <f>VLOOKUP(E734,'items list'!B:D,3,FALSE)</f>
        <v>#N/A</v>
      </c>
    </row>
    <row r="735" spans="23:23" x14ac:dyDescent="0.2">
      <c r="W735" s="13" t="e">
        <f>VLOOKUP(E735,'items list'!B:D,3,FALSE)</f>
        <v>#N/A</v>
      </c>
    </row>
    <row r="736" spans="23:23" x14ac:dyDescent="0.2">
      <c r="W736" s="13" t="e">
        <f>VLOOKUP(E736,'items list'!B:D,3,FALSE)</f>
        <v>#N/A</v>
      </c>
    </row>
    <row r="737" spans="23:23" x14ac:dyDescent="0.2">
      <c r="W737" s="13" t="e">
        <f>VLOOKUP(E737,'items list'!B:D,3,FALSE)</f>
        <v>#N/A</v>
      </c>
    </row>
    <row r="738" spans="23:23" x14ac:dyDescent="0.2">
      <c r="W738" s="13" t="e">
        <f>VLOOKUP(E738,'items list'!B:D,3,FALSE)</f>
        <v>#N/A</v>
      </c>
    </row>
    <row r="739" spans="23:23" x14ac:dyDescent="0.2">
      <c r="W739" s="13" t="e">
        <f>VLOOKUP(E739,'items list'!B:D,3,FALSE)</f>
        <v>#N/A</v>
      </c>
    </row>
    <row r="740" spans="23:23" x14ac:dyDescent="0.2">
      <c r="W740" s="13" t="e">
        <f>VLOOKUP(E740,'items list'!B:D,3,FALSE)</f>
        <v>#N/A</v>
      </c>
    </row>
    <row r="741" spans="23:23" x14ac:dyDescent="0.2">
      <c r="W741" s="13" t="e">
        <f>VLOOKUP(E741,'items list'!B:D,3,FALSE)</f>
        <v>#N/A</v>
      </c>
    </row>
    <row r="742" spans="23:23" x14ac:dyDescent="0.2">
      <c r="W742" s="13" t="e">
        <f>VLOOKUP(E742,'items list'!B:D,3,FALSE)</f>
        <v>#N/A</v>
      </c>
    </row>
    <row r="743" spans="23:23" x14ac:dyDescent="0.2">
      <c r="W743" s="13" t="e">
        <f>VLOOKUP(E743,'items list'!B:D,3,FALSE)</f>
        <v>#N/A</v>
      </c>
    </row>
    <row r="744" spans="23:23" x14ac:dyDescent="0.2">
      <c r="W744" s="13" t="e">
        <f>VLOOKUP(E744,'items list'!B:D,3,FALSE)</f>
        <v>#N/A</v>
      </c>
    </row>
    <row r="745" spans="23:23" x14ac:dyDescent="0.2">
      <c r="W745" s="13" t="e">
        <f>VLOOKUP(E745,'items list'!B:D,3,FALSE)</f>
        <v>#N/A</v>
      </c>
    </row>
    <row r="746" spans="23:23" x14ac:dyDescent="0.2">
      <c r="W746" s="13" t="e">
        <f>VLOOKUP(E746,'items list'!B:D,3,FALSE)</f>
        <v>#N/A</v>
      </c>
    </row>
    <row r="747" spans="23:23" x14ac:dyDescent="0.2">
      <c r="W747" s="13" t="e">
        <f>VLOOKUP(E747,'items list'!B:D,3,FALSE)</f>
        <v>#N/A</v>
      </c>
    </row>
    <row r="748" spans="23:23" x14ac:dyDescent="0.2">
      <c r="W748" s="13" t="e">
        <f>VLOOKUP(E748,'items list'!B:D,3,FALSE)</f>
        <v>#N/A</v>
      </c>
    </row>
    <row r="749" spans="23:23" x14ac:dyDescent="0.2">
      <c r="W749" s="13" t="e">
        <f>VLOOKUP(E749,'items list'!B:D,3,FALSE)</f>
        <v>#N/A</v>
      </c>
    </row>
    <row r="750" spans="23:23" x14ac:dyDescent="0.2">
      <c r="W750" s="13" t="e">
        <f>VLOOKUP(E750,'items list'!B:D,3,FALSE)</f>
        <v>#N/A</v>
      </c>
    </row>
    <row r="751" spans="23:23" x14ac:dyDescent="0.2">
      <c r="W751" s="13" t="e">
        <f>VLOOKUP(E751,'items list'!B:D,3,FALSE)</f>
        <v>#N/A</v>
      </c>
    </row>
    <row r="752" spans="23:23" x14ac:dyDescent="0.2">
      <c r="W752" s="13" t="e">
        <f>VLOOKUP(E752,'items list'!B:D,3,FALSE)</f>
        <v>#N/A</v>
      </c>
    </row>
    <row r="753" spans="23:23" x14ac:dyDescent="0.2">
      <c r="W753" s="13" t="e">
        <f>VLOOKUP(E753,'items list'!B:D,3,FALSE)</f>
        <v>#N/A</v>
      </c>
    </row>
    <row r="754" spans="23:23" x14ac:dyDescent="0.2">
      <c r="W754" s="13" t="e">
        <f>VLOOKUP(E754,'items list'!B:D,3,FALSE)</f>
        <v>#N/A</v>
      </c>
    </row>
    <row r="755" spans="23:23" x14ac:dyDescent="0.2">
      <c r="W755" s="13" t="e">
        <f>VLOOKUP(E755,'items list'!B:D,3,FALSE)</f>
        <v>#N/A</v>
      </c>
    </row>
    <row r="756" spans="23:23" x14ac:dyDescent="0.2">
      <c r="W756" s="13" t="e">
        <f>VLOOKUP(E756,'items list'!B:D,3,FALSE)</f>
        <v>#N/A</v>
      </c>
    </row>
    <row r="757" spans="23:23" x14ac:dyDescent="0.2">
      <c r="W757" s="13" t="e">
        <f>VLOOKUP(E757,'items list'!B:D,3,FALSE)</f>
        <v>#N/A</v>
      </c>
    </row>
    <row r="758" spans="23:23" x14ac:dyDescent="0.2">
      <c r="W758" s="13" t="e">
        <f>VLOOKUP(E758,'items list'!B:D,3,FALSE)</f>
        <v>#N/A</v>
      </c>
    </row>
    <row r="759" spans="23:23" x14ac:dyDescent="0.2">
      <c r="W759" s="13" t="e">
        <f>VLOOKUP(E759,'items list'!B:D,3,FALSE)</f>
        <v>#N/A</v>
      </c>
    </row>
    <row r="760" spans="23:23" x14ac:dyDescent="0.2">
      <c r="W760" s="13" t="e">
        <f>VLOOKUP(E760,'items list'!B:D,3,FALSE)</f>
        <v>#N/A</v>
      </c>
    </row>
    <row r="761" spans="23:23" x14ac:dyDescent="0.2">
      <c r="W761" s="13" t="e">
        <f>VLOOKUP(E761,'items list'!B:D,3,FALSE)</f>
        <v>#N/A</v>
      </c>
    </row>
    <row r="762" spans="23:23" x14ac:dyDescent="0.2">
      <c r="W762" s="13" t="e">
        <f>VLOOKUP(E762,'items list'!B:D,3,FALSE)</f>
        <v>#N/A</v>
      </c>
    </row>
    <row r="763" spans="23:23" x14ac:dyDescent="0.2">
      <c r="W763" s="13" t="e">
        <f>VLOOKUP(E763,'items list'!B:D,3,FALSE)</f>
        <v>#N/A</v>
      </c>
    </row>
    <row r="764" spans="23:23" x14ac:dyDescent="0.2">
      <c r="W764" s="13" t="e">
        <f>VLOOKUP(E764,'items list'!B:D,3,FALSE)</f>
        <v>#N/A</v>
      </c>
    </row>
    <row r="765" spans="23:23" x14ac:dyDescent="0.2">
      <c r="W765" s="13" t="e">
        <f>VLOOKUP(E765,'items list'!B:D,3,FALSE)</f>
        <v>#N/A</v>
      </c>
    </row>
    <row r="766" spans="23:23" x14ac:dyDescent="0.2">
      <c r="W766" s="13" t="e">
        <f>VLOOKUP(E766,'items list'!B:D,3,FALSE)</f>
        <v>#N/A</v>
      </c>
    </row>
    <row r="767" spans="23:23" x14ac:dyDescent="0.2">
      <c r="W767" s="13" t="e">
        <f>VLOOKUP(E767,'items list'!B:D,3,FALSE)</f>
        <v>#N/A</v>
      </c>
    </row>
    <row r="768" spans="23:23" x14ac:dyDescent="0.2">
      <c r="W768" s="13" t="e">
        <f>VLOOKUP(E768,'items list'!B:D,3,FALSE)</f>
        <v>#N/A</v>
      </c>
    </row>
    <row r="769" spans="23:23" x14ac:dyDescent="0.2">
      <c r="W769" s="13" t="e">
        <f>VLOOKUP(E769,'items list'!B:D,3,FALSE)</f>
        <v>#N/A</v>
      </c>
    </row>
    <row r="770" spans="23:23" x14ac:dyDescent="0.2">
      <c r="W770" s="13" t="e">
        <f>VLOOKUP(E770,'items list'!B:D,3,FALSE)</f>
        <v>#N/A</v>
      </c>
    </row>
    <row r="771" spans="23:23" x14ac:dyDescent="0.2">
      <c r="W771" s="13" t="e">
        <f>VLOOKUP(E771,'items list'!B:D,3,FALSE)</f>
        <v>#N/A</v>
      </c>
    </row>
    <row r="772" spans="23:23" x14ac:dyDescent="0.2">
      <c r="W772" s="13" t="e">
        <f>VLOOKUP(E772,'items list'!B:D,3,FALSE)</f>
        <v>#N/A</v>
      </c>
    </row>
    <row r="773" spans="23:23" x14ac:dyDescent="0.2">
      <c r="W773" s="13" t="e">
        <f>VLOOKUP(E773,'items list'!B:D,3,FALSE)</f>
        <v>#N/A</v>
      </c>
    </row>
    <row r="774" spans="23:23" x14ac:dyDescent="0.2">
      <c r="W774" s="13" t="e">
        <f>VLOOKUP(E774,'items list'!B:D,3,FALSE)</f>
        <v>#N/A</v>
      </c>
    </row>
    <row r="775" spans="23:23" x14ac:dyDescent="0.2">
      <c r="W775" s="13" t="e">
        <f>VLOOKUP(E775,'items list'!B:D,3,FALSE)</f>
        <v>#N/A</v>
      </c>
    </row>
    <row r="776" spans="23:23" x14ac:dyDescent="0.2">
      <c r="W776" s="13" t="e">
        <f>VLOOKUP(E776,'items list'!B:D,3,FALSE)</f>
        <v>#N/A</v>
      </c>
    </row>
    <row r="777" spans="23:23" x14ac:dyDescent="0.2">
      <c r="W777" s="13" t="e">
        <f>VLOOKUP(E777,'items list'!B:D,3,FALSE)</f>
        <v>#N/A</v>
      </c>
    </row>
    <row r="778" spans="23:23" x14ac:dyDescent="0.2">
      <c r="W778" s="13" t="e">
        <f>VLOOKUP(E778,'items list'!B:D,3,FALSE)</f>
        <v>#N/A</v>
      </c>
    </row>
    <row r="779" spans="23:23" x14ac:dyDescent="0.2">
      <c r="W779" s="13" t="e">
        <f>VLOOKUP(E779,'items list'!B:D,3,FALSE)</f>
        <v>#N/A</v>
      </c>
    </row>
    <row r="780" spans="23:23" x14ac:dyDescent="0.2">
      <c r="W780" s="13" t="e">
        <f>VLOOKUP(E780,'items list'!B:D,3,FALSE)</f>
        <v>#N/A</v>
      </c>
    </row>
    <row r="781" spans="23:23" x14ac:dyDescent="0.2">
      <c r="W781" s="13" t="e">
        <f>VLOOKUP(E781,'items list'!B:D,3,FALSE)</f>
        <v>#N/A</v>
      </c>
    </row>
    <row r="782" spans="23:23" x14ac:dyDescent="0.2">
      <c r="W782" s="13" t="e">
        <f>VLOOKUP(E782,'items list'!B:D,3,FALSE)</f>
        <v>#N/A</v>
      </c>
    </row>
    <row r="783" spans="23:23" x14ac:dyDescent="0.2">
      <c r="W783" s="13" t="e">
        <f>VLOOKUP(E783,'items list'!B:D,3,FALSE)</f>
        <v>#N/A</v>
      </c>
    </row>
    <row r="784" spans="23:23" x14ac:dyDescent="0.2">
      <c r="W784" s="13" t="e">
        <f>VLOOKUP(E784,'items list'!B:D,3,FALSE)</f>
        <v>#N/A</v>
      </c>
    </row>
    <row r="785" spans="23:23" x14ac:dyDescent="0.2">
      <c r="W785" s="13" t="e">
        <f>VLOOKUP(E785,'items list'!B:D,3,FALSE)</f>
        <v>#N/A</v>
      </c>
    </row>
    <row r="786" spans="23:23" x14ac:dyDescent="0.2">
      <c r="W786" s="13" t="e">
        <f>VLOOKUP(E786,'items list'!B:D,3,FALSE)</f>
        <v>#N/A</v>
      </c>
    </row>
    <row r="787" spans="23:23" x14ac:dyDescent="0.2">
      <c r="W787" s="13" t="e">
        <f>VLOOKUP(E787,'items list'!B:D,3,FALSE)</f>
        <v>#N/A</v>
      </c>
    </row>
    <row r="788" spans="23:23" x14ac:dyDescent="0.2">
      <c r="W788" s="13" t="e">
        <f>VLOOKUP(E788,'items list'!B:D,3,FALSE)</f>
        <v>#N/A</v>
      </c>
    </row>
    <row r="789" spans="23:23" x14ac:dyDescent="0.2">
      <c r="W789" s="13" t="e">
        <f>VLOOKUP(E789,'items list'!B:D,3,FALSE)</f>
        <v>#N/A</v>
      </c>
    </row>
    <row r="790" spans="23:23" x14ac:dyDescent="0.2">
      <c r="W790" s="13" t="e">
        <f>VLOOKUP(E790,'items list'!B:D,3,FALSE)</f>
        <v>#N/A</v>
      </c>
    </row>
    <row r="791" spans="23:23" x14ac:dyDescent="0.2">
      <c r="W791" s="13" t="e">
        <f>VLOOKUP(E791,'items list'!B:D,3,FALSE)</f>
        <v>#N/A</v>
      </c>
    </row>
    <row r="792" spans="23:23" x14ac:dyDescent="0.2">
      <c r="W792" s="13" t="e">
        <f>VLOOKUP(E792,'items list'!B:D,3,FALSE)</f>
        <v>#N/A</v>
      </c>
    </row>
    <row r="793" spans="23:23" x14ac:dyDescent="0.2">
      <c r="W793" s="13" t="e">
        <f>VLOOKUP(E793,'items list'!B:D,3,FALSE)</f>
        <v>#N/A</v>
      </c>
    </row>
    <row r="794" spans="23:23" x14ac:dyDescent="0.2">
      <c r="W794" s="13" t="e">
        <f>VLOOKUP(E794,'items list'!B:D,3,FALSE)</f>
        <v>#N/A</v>
      </c>
    </row>
    <row r="795" spans="23:23" x14ac:dyDescent="0.2">
      <c r="W795" s="13" t="e">
        <f>VLOOKUP(E795,'items list'!B:D,3,FALSE)</f>
        <v>#N/A</v>
      </c>
    </row>
    <row r="796" spans="23:23" x14ac:dyDescent="0.2">
      <c r="W796" s="13" t="e">
        <f>VLOOKUP(E796,'items list'!B:D,3,FALSE)</f>
        <v>#N/A</v>
      </c>
    </row>
    <row r="797" spans="23:23" x14ac:dyDescent="0.2">
      <c r="W797" s="13" t="e">
        <f>VLOOKUP(E797,'items list'!B:D,3,FALSE)</f>
        <v>#N/A</v>
      </c>
    </row>
    <row r="798" spans="23:23" x14ac:dyDescent="0.2">
      <c r="W798" s="13" t="e">
        <f>VLOOKUP(E798,'items list'!B:D,3,FALSE)</f>
        <v>#N/A</v>
      </c>
    </row>
    <row r="799" spans="23:23" x14ac:dyDescent="0.2">
      <c r="W799" s="13" t="e">
        <f>VLOOKUP(E799,'items list'!B:D,3,FALSE)</f>
        <v>#N/A</v>
      </c>
    </row>
    <row r="800" spans="23:23" x14ac:dyDescent="0.2">
      <c r="W800" s="13" t="e">
        <f>VLOOKUP(E800,'items list'!B:D,3,FALSE)</f>
        <v>#N/A</v>
      </c>
    </row>
    <row r="801" spans="23:23" x14ac:dyDescent="0.2">
      <c r="W801" s="13" t="e">
        <f>VLOOKUP(E801,'items list'!B:D,3,FALSE)</f>
        <v>#N/A</v>
      </c>
    </row>
    <row r="802" spans="23:23" x14ac:dyDescent="0.2">
      <c r="W802" s="13" t="e">
        <f>VLOOKUP(E802,'items list'!B:D,3,FALSE)</f>
        <v>#N/A</v>
      </c>
    </row>
    <row r="803" spans="23:23" x14ac:dyDescent="0.2">
      <c r="W803" s="13" t="e">
        <f>VLOOKUP(E803,'items list'!B:D,3,FALSE)</f>
        <v>#N/A</v>
      </c>
    </row>
    <row r="804" spans="23:23" x14ac:dyDescent="0.2">
      <c r="W804" s="13" t="e">
        <f>VLOOKUP(E804,'items list'!B:D,3,FALSE)</f>
        <v>#N/A</v>
      </c>
    </row>
    <row r="805" spans="23:23" x14ac:dyDescent="0.2">
      <c r="W805" s="13" t="e">
        <f>VLOOKUP(E805,'items list'!B:D,3,FALSE)</f>
        <v>#N/A</v>
      </c>
    </row>
    <row r="806" spans="23:23" x14ac:dyDescent="0.2">
      <c r="W806" s="13" t="e">
        <f>VLOOKUP(E806,'items list'!B:D,3,FALSE)</f>
        <v>#N/A</v>
      </c>
    </row>
    <row r="807" spans="23:23" x14ac:dyDescent="0.2">
      <c r="W807" s="13" t="e">
        <f>VLOOKUP(E807,'items list'!B:D,3,FALSE)</f>
        <v>#N/A</v>
      </c>
    </row>
    <row r="808" spans="23:23" x14ac:dyDescent="0.2">
      <c r="W808" s="13" t="e">
        <f>VLOOKUP(E808,'items list'!B:D,3,FALSE)</f>
        <v>#N/A</v>
      </c>
    </row>
    <row r="809" spans="23:23" x14ac:dyDescent="0.2">
      <c r="W809" s="13" t="e">
        <f>VLOOKUP(E809,'items list'!B:D,3,FALSE)</f>
        <v>#N/A</v>
      </c>
    </row>
    <row r="810" spans="23:23" x14ac:dyDescent="0.2">
      <c r="W810" s="13" t="e">
        <f>VLOOKUP(E810,'items list'!B:D,3,FALSE)</f>
        <v>#N/A</v>
      </c>
    </row>
    <row r="811" spans="23:23" x14ac:dyDescent="0.2">
      <c r="W811" s="13" t="e">
        <f>VLOOKUP(E811,'items list'!B:D,3,FALSE)</f>
        <v>#N/A</v>
      </c>
    </row>
    <row r="812" spans="23:23" x14ac:dyDescent="0.2">
      <c r="W812" s="13" t="e">
        <f>VLOOKUP(E812,'items list'!B:D,3,FALSE)</f>
        <v>#N/A</v>
      </c>
    </row>
    <row r="813" spans="23:23" x14ac:dyDescent="0.2">
      <c r="W813" s="13" t="e">
        <f>VLOOKUP(E813,'items list'!B:D,3,FALSE)</f>
        <v>#N/A</v>
      </c>
    </row>
    <row r="814" spans="23:23" x14ac:dyDescent="0.2">
      <c r="W814" s="13" t="e">
        <f>VLOOKUP(E814,'items list'!B:D,3,FALSE)</f>
        <v>#N/A</v>
      </c>
    </row>
    <row r="815" spans="23:23" x14ac:dyDescent="0.2">
      <c r="W815" s="13" t="e">
        <f>VLOOKUP(E815,'items list'!B:D,3,FALSE)</f>
        <v>#N/A</v>
      </c>
    </row>
    <row r="816" spans="23:23" x14ac:dyDescent="0.2">
      <c r="W816" s="13" t="e">
        <f>VLOOKUP(E816,'items list'!B:D,3,FALSE)</f>
        <v>#N/A</v>
      </c>
    </row>
    <row r="817" spans="23:23" x14ac:dyDescent="0.2">
      <c r="W817" s="13" t="e">
        <f>VLOOKUP(E817,'items list'!B:D,3,FALSE)</f>
        <v>#N/A</v>
      </c>
    </row>
    <row r="818" spans="23:23" x14ac:dyDescent="0.2">
      <c r="W818" s="13" t="e">
        <f>VLOOKUP(E818,'items list'!B:D,3,FALSE)</f>
        <v>#N/A</v>
      </c>
    </row>
    <row r="819" spans="23:23" x14ac:dyDescent="0.2">
      <c r="W819" s="13" t="e">
        <f>VLOOKUP(E819,'items list'!B:D,3,FALSE)</f>
        <v>#N/A</v>
      </c>
    </row>
    <row r="820" spans="23:23" x14ac:dyDescent="0.2">
      <c r="W820" s="13" t="e">
        <f>VLOOKUP(E820,'items list'!B:D,3,FALSE)</f>
        <v>#N/A</v>
      </c>
    </row>
    <row r="821" spans="23:23" x14ac:dyDescent="0.2">
      <c r="W821" s="13" t="e">
        <f>VLOOKUP(E821,'items list'!B:D,3,FALSE)</f>
        <v>#N/A</v>
      </c>
    </row>
    <row r="822" spans="23:23" x14ac:dyDescent="0.2">
      <c r="W822" s="13" t="e">
        <f>VLOOKUP(E822,'items list'!B:D,3,FALSE)</f>
        <v>#N/A</v>
      </c>
    </row>
    <row r="823" spans="23:23" x14ac:dyDescent="0.2">
      <c r="W823" s="13" t="e">
        <f>VLOOKUP(E823,'items list'!B:D,3,FALSE)</f>
        <v>#N/A</v>
      </c>
    </row>
    <row r="824" spans="23:23" x14ac:dyDescent="0.2">
      <c r="W824" s="13" t="e">
        <f>VLOOKUP(E824,'items list'!B:D,3,FALSE)</f>
        <v>#N/A</v>
      </c>
    </row>
    <row r="825" spans="23:23" x14ac:dyDescent="0.2">
      <c r="W825" s="13" t="e">
        <f>VLOOKUP(E825,'items list'!B:D,3,FALSE)</f>
        <v>#N/A</v>
      </c>
    </row>
    <row r="826" spans="23:23" x14ac:dyDescent="0.2">
      <c r="W826" s="13" t="e">
        <f>VLOOKUP(E826,'items list'!B:D,3,FALSE)</f>
        <v>#N/A</v>
      </c>
    </row>
    <row r="827" spans="23:23" x14ac:dyDescent="0.2">
      <c r="W827" s="13" t="e">
        <f>VLOOKUP(E827,'items list'!B:D,3,FALSE)</f>
        <v>#N/A</v>
      </c>
    </row>
    <row r="828" spans="23:23" x14ac:dyDescent="0.2">
      <c r="W828" s="13" t="e">
        <f>VLOOKUP(E828,'items list'!B:D,3,FALSE)</f>
        <v>#N/A</v>
      </c>
    </row>
    <row r="829" spans="23:23" x14ac:dyDescent="0.2">
      <c r="W829" s="13" t="e">
        <f>VLOOKUP(E829,'items list'!B:D,3,FALSE)</f>
        <v>#N/A</v>
      </c>
    </row>
    <row r="830" spans="23:23" x14ac:dyDescent="0.2">
      <c r="W830" s="13" t="e">
        <f>VLOOKUP(E830,'items list'!B:D,3,FALSE)</f>
        <v>#N/A</v>
      </c>
    </row>
    <row r="831" spans="23:23" x14ac:dyDescent="0.2">
      <c r="W831" s="13" t="e">
        <f>VLOOKUP(E831,'items list'!B:D,3,FALSE)</f>
        <v>#N/A</v>
      </c>
    </row>
    <row r="832" spans="23:23" x14ac:dyDescent="0.2">
      <c r="W832" s="13" t="e">
        <f>VLOOKUP(E832,'items list'!B:D,3,FALSE)</f>
        <v>#N/A</v>
      </c>
    </row>
    <row r="833" spans="23:23" x14ac:dyDescent="0.2">
      <c r="W833" s="13" t="e">
        <f>VLOOKUP(E833,'items list'!B:D,3,FALSE)</f>
        <v>#N/A</v>
      </c>
    </row>
    <row r="834" spans="23:23" x14ac:dyDescent="0.2">
      <c r="W834" s="13" t="e">
        <f>VLOOKUP(E834,'items list'!B:D,3,FALSE)</f>
        <v>#N/A</v>
      </c>
    </row>
    <row r="835" spans="23:23" x14ac:dyDescent="0.2">
      <c r="W835" s="13" t="e">
        <f>VLOOKUP(E835,'items list'!B:D,3,FALSE)</f>
        <v>#N/A</v>
      </c>
    </row>
    <row r="836" spans="23:23" x14ac:dyDescent="0.2">
      <c r="W836" s="13" t="e">
        <f>VLOOKUP(E836,'items list'!B:D,3,FALSE)</f>
        <v>#N/A</v>
      </c>
    </row>
    <row r="837" spans="23:23" x14ac:dyDescent="0.2">
      <c r="W837" s="13" t="e">
        <f>VLOOKUP(E837,'items list'!B:D,3,FALSE)</f>
        <v>#N/A</v>
      </c>
    </row>
    <row r="838" spans="23:23" x14ac:dyDescent="0.2">
      <c r="W838" s="13" t="e">
        <f>VLOOKUP(E838,'items list'!B:D,3,FALSE)</f>
        <v>#N/A</v>
      </c>
    </row>
    <row r="839" spans="23:23" x14ac:dyDescent="0.2">
      <c r="W839" s="13" t="e">
        <f>VLOOKUP(E839,'items list'!B:D,3,FALSE)</f>
        <v>#N/A</v>
      </c>
    </row>
    <row r="840" spans="23:23" x14ac:dyDescent="0.2">
      <c r="W840" s="13" t="e">
        <f>VLOOKUP(E840,'items list'!B:D,3,FALSE)</f>
        <v>#N/A</v>
      </c>
    </row>
    <row r="841" spans="23:23" x14ac:dyDescent="0.2">
      <c r="W841" s="13" t="e">
        <f>VLOOKUP(E841,'items list'!B:D,3,FALSE)</f>
        <v>#N/A</v>
      </c>
    </row>
    <row r="842" spans="23:23" x14ac:dyDescent="0.2">
      <c r="W842" s="13" t="e">
        <f>VLOOKUP(E842,'items list'!B:D,3,FALSE)</f>
        <v>#N/A</v>
      </c>
    </row>
    <row r="843" spans="23:23" x14ac:dyDescent="0.2">
      <c r="W843" s="13" t="e">
        <f>VLOOKUP(E843,'items list'!B:D,3,FALSE)</f>
        <v>#N/A</v>
      </c>
    </row>
    <row r="844" spans="23:23" x14ac:dyDescent="0.2">
      <c r="W844" s="13" t="e">
        <f>VLOOKUP(E844,'items list'!B:D,3,FALSE)</f>
        <v>#N/A</v>
      </c>
    </row>
    <row r="845" spans="23:23" x14ac:dyDescent="0.2">
      <c r="W845" s="13" t="e">
        <f>VLOOKUP(E845,'items list'!B:D,3,FALSE)</f>
        <v>#N/A</v>
      </c>
    </row>
    <row r="846" spans="23:23" x14ac:dyDescent="0.2">
      <c r="W846" s="13" t="e">
        <f>VLOOKUP(E846,'items list'!B:D,3,FALSE)</f>
        <v>#N/A</v>
      </c>
    </row>
    <row r="847" spans="23:23" x14ac:dyDescent="0.2">
      <c r="W847" s="13" t="e">
        <f>VLOOKUP(E847,'items list'!B:D,3,FALSE)</f>
        <v>#N/A</v>
      </c>
    </row>
    <row r="848" spans="23:23" x14ac:dyDescent="0.2">
      <c r="W848" s="13" t="e">
        <f>VLOOKUP(E848,'items list'!B:D,3,FALSE)</f>
        <v>#N/A</v>
      </c>
    </row>
    <row r="849" spans="23:23" x14ac:dyDescent="0.2">
      <c r="W849" s="13" t="e">
        <f>VLOOKUP(E849,'items list'!B:D,3,FALSE)</f>
        <v>#N/A</v>
      </c>
    </row>
    <row r="850" spans="23:23" x14ac:dyDescent="0.2">
      <c r="W850" s="13" t="e">
        <f>VLOOKUP(E850,'items list'!B:D,3,FALSE)</f>
        <v>#N/A</v>
      </c>
    </row>
    <row r="851" spans="23:23" x14ac:dyDescent="0.2">
      <c r="W851" s="13" t="e">
        <f>VLOOKUP(E851,'items list'!B:D,3,FALSE)</f>
        <v>#N/A</v>
      </c>
    </row>
    <row r="852" spans="23:23" x14ac:dyDescent="0.2">
      <c r="W852" s="13" t="e">
        <f>VLOOKUP(E852,'items list'!B:D,3,FALSE)</f>
        <v>#N/A</v>
      </c>
    </row>
    <row r="853" spans="23:23" x14ac:dyDescent="0.2">
      <c r="W853" s="13" t="e">
        <f>VLOOKUP(E853,'items list'!B:D,3,FALSE)</f>
        <v>#N/A</v>
      </c>
    </row>
    <row r="854" spans="23:23" x14ac:dyDescent="0.2">
      <c r="W854" s="13" t="e">
        <f>VLOOKUP(E854,'items list'!B:D,3,FALSE)</f>
        <v>#N/A</v>
      </c>
    </row>
    <row r="855" spans="23:23" x14ac:dyDescent="0.2">
      <c r="W855" s="13" t="e">
        <f>VLOOKUP(E855,'items list'!B:D,3,FALSE)</f>
        <v>#N/A</v>
      </c>
    </row>
    <row r="856" spans="23:23" x14ac:dyDescent="0.2">
      <c r="W856" s="13" t="e">
        <f>VLOOKUP(E856,'items list'!B:D,3,FALSE)</f>
        <v>#N/A</v>
      </c>
    </row>
    <row r="857" spans="23:23" x14ac:dyDescent="0.2">
      <c r="W857" s="13" t="e">
        <f>VLOOKUP(E857,'items list'!B:D,3,FALSE)</f>
        <v>#N/A</v>
      </c>
    </row>
    <row r="858" spans="23:23" x14ac:dyDescent="0.2">
      <c r="W858" s="13" t="e">
        <f>VLOOKUP(E858,'items list'!B:D,3,FALSE)</f>
        <v>#N/A</v>
      </c>
    </row>
    <row r="859" spans="23:23" x14ac:dyDescent="0.2">
      <c r="W859" s="13" t="e">
        <f>VLOOKUP(E859,'items list'!B:D,3,FALSE)</f>
        <v>#N/A</v>
      </c>
    </row>
    <row r="860" spans="23:23" x14ac:dyDescent="0.2">
      <c r="W860" s="13" t="e">
        <f>VLOOKUP(E860,'items list'!B:D,3,FALSE)</f>
        <v>#N/A</v>
      </c>
    </row>
    <row r="861" spans="23:23" x14ac:dyDescent="0.2">
      <c r="W861" s="13" t="e">
        <f>VLOOKUP(E861,'items list'!B:D,3,FALSE)</f>
        <v>#N/A</v>
      </c>
    </row>
    <row r="862" spans="23:23" x14ac:dyDescent="0.2">
      <c r="W862" s="13" t="e">
        <f>VLOOKUP(E862,'items list'!B:D,3,FALSE)</f>
        <v>#N/A</v>
      </c>
    </row>
    <row r="863" spans="23:23" x14ac:dyDescent="0.2">
      <c r="W863" s="13" t="e">
        <f>VLOOKUP(E863,'items list'!B:D,3,FALSE)</f>
        <v>#N/A</v>
      </c>
    </row>
    <row r="864" spans="23:23" x14ac:dyDescent="0.2">
      <c r="W864" s="13" t="e">
        <f>VLOOKUP(E864,'items list'!B:D,3,FALSE)</f>
        <v>#N/A</v>
      </c>
    </row>
    <row r="865" spans="23:23" x14ac:dyDescent="0.2">
      <c r="W865" s="13" t="e">
        <f>VLOOKUP(E865,'items list'!B:D,3,FALSE)</f>
        <v>#N/A</v>
      </c>
    </row>
    <row r="866" spans="23:23" x14ac:dyDescent="0.2">
      <c r="W866" s="13" t="e">
        <f>VLOOKUP(E866,'items list'!B:D,3,FALSE)</f>
        <v>#N/A</v>
      </c>
    </row>
    <row r="867" spans="23:23" x14ac:dyDescent="0.2">
      <c r="W867" s="13" t="e">
        <f>VLOOKUP(E867,'items list'!B:D,3,FALSE)</f>
        <v>#N/A</v>
      </c>
    </row>
    <row r="868" spans="23:23" x14ac:dyDescent="0.2">
      <c r="W868" s="13" t="e">
        <f>VLOOKUP(E868,'items list'!B:D,3,FALSE)</f>
        <v>#N/A</v>
      </c>
    </row>
    <row r="869" spans="23:23" x14ac:dyDescent="0.2">
      <c r="W869" s="13" t="e">
        <f>VLOOKUP(E869,'items list'!B:D,3,FALSE)</f>
        <v>#N/A</v>
      </c>
    </row>
    <row r="870" spans="23:23" x14ac:dyDescent="0.2">
      <c r="W870" s="13" t="e">
        <f>VLOOKUP(E870,'items list'!B:D,3,FALSE)</f>
        <v>#N/A</v>
      </c>
    </row>
    <row r="871" spans="23:23" x14ac:dyDescent="0.2">
      <c r="W871" s="13" t="e">
        <f>VLOOKUP(E871,'items list'!B:D,3,FALSE)</f>
        <v>#N/A</v>
      </c>
    </row>
    <row r="872" spans="23:23" x14ac:dyDescent="0.2">
      <c r="W872" s="13" t="e">
        <f>VLOOKUP(E872,'items list'!B:D,3,FALSE)</f>
        <v>#N/A</v>
      </c>
    </row>
    <row r="873" spans="23:23" x14ac:dyDescent="0.2">
      <c r="W873" s="13" t="e">
        <f>VLOOKUP(E873,'items list'!B:D,3,FALSE)</f>
        <v>#N/A</v>
      </c>
    </row>
    <row r="874" spans="23:23" x14ac:dyDescent="0.2">
      <c r="W874" s="13" t="e">
        <f>VLOOKUP(E874,'items list'!B:D,3,FALSE)</f>
        <v>#N/A</v>
      </c>
    </row>
    <row r="875" spans="23:23" x14ac:dyDescent="0.2">
      <c r="W875" s="13" t="e">
        <f>VLOOKUP(E875,'items list'!B:D,3,FALSE)</f>
        <v>#N/A</v>
      </c>
    </row>
    <row r="876" spans="23:23" x14ac:dyDescent="0.2">
      <c r="W876" s="13" t="e">
        <f>VLOOKUP(E876,'items list'!B:D,3,FALSE)</f>
        <v>#N/A</v>
      </c>
    </row>
    <row r="877" spans="23:23" x14ac:dyDescent="0.2">
      <c r="W877" s="13" t="e">
        <f>VLOOKUP(E877,'items list'!B:D,3,FALSE)</f>
        <v>#N/A</v>
      </c>
    </row>
    <row r="878" spans="23:23" x14ac:dyDescent="0.2">
      <c r="W878" s="13" t="e">
        <f>VLOOKUP(E878,'items list'!B:D,3,FALSE)</f>
        <v>#N/A</v>
      </c>
    </row>
    <row r="879" spans="23:23" x14ac:dyDescent="0.2">
      <c r="W879" s="13" t="e">
        <f>VLOOKUP(E879,'items list'!B:D,3,FALSE)</f>
        <v>#N/A</v>
      </c>
    </row>
    <row r="880" spans="23:23" x14ac:dyDescent="0.2">
      <c r="W880" s="13" t="e">
        <f>VLOOKUP(E880,'items list'!B:D,3,FALSE)</f>
        <v>#N/A</v>
      </c>
    </row>
    <row r="881" spans="23:23" x14ac:dyDescent="0.2">
      <c r="W881" s="13" t="e">
        <f>VLOOKUP(E881,'items list'!B:D,3,FALSE)</f>
        <v>#N/A</v>
      </c>
    </row>
    <row r="882" spans="23:23" x14ac:dyDescent="0.2">
      <c r="W882" s="13" t="e">
        <f>VLOOKUP(E882,'items list'!B:D,3,FALSE)</f>
        <v>#N/A</v>
      </c>
    </row>
    <row r="883" spans="23:23" x14ac:dyDescent="0.2">
      <c r="W883" s="13" t="e">
        <f>VLOOKUP(E883,'items list'!B:D,3,FALSE)</f>
        <v>#N/A</v>
      </c>
    </row>
    <row r="884" spans="23:23" x14ac:dyDescent="0.2">
      <c r="W884" s="13" t="e">
        <f>VLOOKUP(E884,'items list'!B:D,3,FALSE)</f>
        <v>#N/A</v>
      </c>
    </row>
    <row r="885" spans="23:23" x14ac:dyDescent="0.2">
      <c r="W885" s="13" t="e">
        <f>VLOOKUP(E885,'items list'!B:D,3,FALSE)</f>
        <v>#N/A</v>
      </c>
    </row>
    <row r="886" spans="23:23" x14ac:dyDescent="0.2">
      <c r="W886" s="13" t="e">
        <f>VLOOKUP(E886,'items list'!B:D,3,FALSE)</f>
        <v>#N/A</v>
      </c>
    </row>
    <row r="887" spans="23:23" x14ac:dyDescent="0.2">
      <c r="W887" s="13" t="e">
        <f>VLOOKUP(E887,'items list'!B:D,3,FALSE)</f>
        <v>#N/A</v>
      </c>
    </row>
    <row r="888" spans="23:23" x14ac:dyDescent="0.2">
      <c r="W888" s="13" t="e">
        <f>VLOOKUP(E888,'items list'!B:D,3,FALSE)</f>
        <v>#N/A</v>
      </c>
    </row>
    <row r="889" spans="23:23" x14ac:dyDescent="0.2">
      <c r="W889" s="13" t="e">
        <f>VLOOKUP(E889,'items list'!B:D,3,FALSE)</f>
        <v>#N/A</v>
      </c>
    </row>
    <row r="890" spans="23:23" x14ac:dyDescent="0.2">
      <c r="W890" s="13" t="e">
        <f>VLOOKUP(E890,'items list'!B:D,3,FALSE)</f>
        <v>#N/A</v>
      </c>
    </row>
    <row r="891" spans="23:23" x14ac:dyDescent="0.2">
      <c r="W891" s="13" t="e">
        <f>VLOOKUP(E891,'items list'!B:D,3,FALSE)</f>
        <v>#N/A</v>
      </c>
    </row>
    <row r="892" spans="23:23" x14ac:dyDescent="0.2">
      <c r="W892" s="13" t="e">
        <f>VLOOKUP(E892,'items list'!B:D,3,FALSE)</f>
        <v>#N/A</v>
      </c>
    </row>
    <row r="893" spans="23:23" x14ac:dyDescent="0.2">
      <c r="W893" s="13" t="e">
        <f>VLOOKUP(E893,'items list'!B:D,3,FALSE)</f>
        <v>#N/A</v>
      </c>
    </row>
    <row r="894" spans="23:23" x14ac:dyDescent="0.2">
      <c r="W894" s="13" t="e">
        <f>VLOOKUP(E894,'items list'!B:D,3,FALSE)</f>
        <v>#N/A</v>
      </c>
    </row>
    <row r="895" spans="23:23" x14ac:dyDescent="0.2">
      <c r="W895" s="13" t="e">
        <f>VLOOKUP(E895,'items list'!B:D,3,FALSE)</f>
        <v>#N/A</v>
      </c>
    </row>
    <row r="896" spans="23:23" x14ac:dyDescent="0.2">
      <c r="W896" s="13" t="e">
        <f>VLOOKUP(E896,'items list'!B:D,3,FALSE)</f>
        <v>#N/A</v>
      </c>
    </row>
    <row r="897" spans="23:23" x14ac:dyDescent="0.2">
      <c r="W897" s="13" t="e">
        <f>VLOOKUP(E897,'items list'!B:D,3,FALSE)</f>
        <v>#N/A</v>
      </c>
    </row>
    <row r="898" spans="23:23" x14ac:dyDescent="0.2">
      <c r="W898" s="13" t="e">
        <f>VLOOKUP(E898,'items list'!B:D,3,FALSE)</f>
        <v>#N/A</v>
      </c>
    </row>
    <row r="899" spans="23:23" x14ac:dyDescent="0.2">
      <c r="W899" s="13" t="e">
        <f>VLOOKUP(E899,'items list'!B:D,3,FALSE)</f>
        <v>#N/A</v>
      </c>
    </row>
    <row r="900" spans="23:23" x14ac:dyDescent="0.2">
      <c r="W900" s="13" t="e">
        <f>VLOOKUP(E900,'items list'!B:D,3,FALSE)</f>
        <v>#N/A</v>
      </c>
    </row>
    <row r="901" spans="23:23" x14ac:dyDescent="0.2">
      <c r="W901" s="13" t="e">
        <f>VLOOKUP(E901,'items list'!B:D,3,FALSE)</f>
        <v>#N/A</v>
      </c>
    </row>
    <row r="902" spans="23:23" x14ac:dyDescent="0.2">
      <c r="W902" s="13" t="e">
        <f>VLOOKUP(E902,'items list'!B:D,3,FALSE)</f>
        <v>#N/A</v>
      </c>
    </row>
    <row r="903" spans="23:23" x14ac:dyDescent="0.2">
      <c r="W903" s="13" t="e">
        <f>VLOOKUP(E903,'items list'!B:D,3,FALSE)</f>
        <v>#N/A</v>
      </c>
    </row>
    <row r="904" spans="23:23" x14ac:dyDescent="0.2">
      <c r="W904" s="13" t="e">
        <f>VLOOKUP(E904,'items list'!B:D,3,FALSE)</f>
        <v>#N/A</v>
      </c>
    </row>
    <row r="905" spans="23:23" x14ac:dyDescent="0.2">
      <c r="W905" s="13" t="e">
        <f>VLOOKUP(E905,'items list'!B:D,3,FALSE)</f>
        <v>#N/A</v>
      </c>
    </row>
    <row r="906" spans="23:23" x14ac:dyDescent="0.2">
      <c r="W906" s="13" t="e">
        <f>VLOOKUP(E906,'items list'!B:D,3,FALSE)</f>
        <v>#N/A</v>
      </c>
    </row>
    <row r="907" spans="23:23" x14ac:dyDescent="0.2">
      <c r="W907" s="13" t="e">
        <f>VLOOKUP(E907,'items list'!B:D,3,FALSE)</f>
        <v>#N/A</v>
      </c>
    </row>
    <row r="908" spans="23:23" x14ac:dyDescent="0.2">
      <c r="W908" s="13" t="e">
        <f>VLOOKUP(E908,'items list'!B:D,3,FALSE)</f>
        <v>#N/A</v>
      </c>
    </row>
    <row r="909" spans="23:23" x14ac:dyDescent="0.2">
      <c r="W909" s="13" t="e">
        <f>VLOOKUP(E909,'items list'!B:D,3,FALSE)</f>
        <v>#N/A</v>
      </c>
    </row>
    <row r="910" spans="23:23" x14ac:dyDescent="0.2">
      <c r="W910" s="13" t="e">
        <f>VLOOKUP(E910,'items list'!B:D,3,FALSE)</f>
        <v>#N/A</v>
      </c>
    </row>
    <row r="911" spans="23:23" x14ac:dyDescent="0.2">
      <c r="W911" s="13" t="e">
        <f>VLOOKUP(E911,'items list'!B:D,3,FALSE)</f>
        <v>#N/A</v>
      </c>
    </row>
    <row r="912" spans="23:23" x14ac:dyDescent="0.2">
      <c r="W912" s="13" t="e">
        <f>VLOOKUP(E912,'items list'!B:D,3,FALSE)</f>
        <v>#N/A</v>
      </c>
    </row>
    <row r="913" spans="23:23" x14ac:dyDescent="0.2">
      <c r="W913" s="13" t="e">
        <f>VLOOKUP(E913,'items list'!B:D,3,FALSE)</f>
        <v>#N/A</v>
      </c>
    </row>
    <row r="914" spans="23:23" x14ac:dyDescent="0.2">
      <c r="W914" s="13" t="e">
        <f>VLOOKUP(E914,'items list'!B:D,3,FALSE)</f>
        <v>#N/A</v>
      </c>
    </row>
    <row r="915" spans="23:23" x14ac:dyDescent="0.2">
      <c r="W915" s="13" t="e">
        <f>VLOOKUP(E915,'items list'!B:D,3,FALSE)</f>
        <v>#N/A</v>
      </c>
    </row>
    <row r="916" spans="23:23" x14ac:dyDescent="0.2">
      <c r="W916" s="13" t="e">
        <f>VLOOKUP(E916,'items list'!B:D,3,FALSE)</f>
        <v>#N/A</v>
      </c>
    </row>
    <row r="917" spans="23:23" x14ac:dyDescent="0.2">
      <c r="W917" s="13" t="e">
        <f>VLOOKUP(E917,'items list'!B:D,3,FALSE)</f>
        <v>#N/A</v>
      </c>
    </row>
    <row r="918" spans="23:23" x14ac:dyDescent="0.2">
      <c r="W918" s="13" t="e">
        <f>VLOOKUP(E918,'items list'!B:D,3,FALSE)</f>
        <v>#N/A</v>
      </c>
    </row>
    <row r="919" spans="23:23" x14ac:dyDescent="0.2">
      <c r="W919" s="13" t="e">
        <f>VLOOKUP(E919,'items list'!B:D,3,FALSE)</f>
        <v>#N/A</v>
      </c>
    </row>
    <row r="920" spans="23:23" x14ac:dyDescent="0.2">
      <c r="W920" s="13" t="e">
        <f>VLOOKUP(E920,'items list'!B:D,3,FALSE)</f>
        <v>#N/A</v>
      </c>
    </row>
    <row r="921" spans="23:23" x14ac:dyDescent="0.2">
      <c r="W921" s="13" t="e">
        <f>VLOOKUP(E921,'items list'!B:D,3,FALSE)</f>
        <v>#N/A</v>
      </c>
    </row>
    <row r="922" spans="23:23" x14ac:dyDescent="0.2">
      <c r="W922" s="13" t="e">
        <f>VLOOKUP(E922,'items list'!B:D,3,FALSE)</f>
        <v>#N/A</v>
      </c>
    </row>
    <row r="923" spans="23:23" x14ac:dyDescent="0.2">
      <c r="W923" s="13" t="e">
        <f>VLOOKUP(E923,'items list'!B:D,3,FALSE)</f>
        <v>#N/A</v>
      </c>
    </row>
    <row r="924" spans="23:23" x14ac:dyDescent="0.2">
      <c r="W924" s="13" t="e">
        <f>VLOOKUP(E924,'items list'!B:D,3,FALSE)</f>
        <v>#N/A</v>
      </c>
    </row>
    <row r="925" spans="23:23" x14ac:dyDescent="0.2">
      <c r="W925" s="13" t="e">
        <f>VLOOKUP(E925,'items list'!B:D,3,FALSE)</f>
        <v>#N/A</v>
      </c>
    </row>
    <row r="926" spans="23:23" x14ac:dyDescent="0.2">
      <c r="W926" s="13" t="e">
        <f>VLOOKUP(E926,'items list'!B:D,3,FALSE)</f>
        <v>#N/A</v>
      </c>
    </row>
    <row r="927" spans="23:23" x14ac:dyDescent="0.2">
      <c r="W927" s="13" t="e">
        <f>VLOOKUP(E927,'items list'!B:D,3,FALSE)</f>
        <v>#N/A</v>
      </c>
    </row>
    <row r="928" spans="23:23" x14ac:dyDescent="0.2">
      <c r="W928" s="13" t="e">
        <f>VLOOKUP(E928,'items list'!B:D,3,FALSE)</f>
        <v>#N/A</v>
      </c>
    </row>
    <row r="929" spans="23:23" x14ac:dyDescent="0.2">
      <c r="W929" s="13" t="e">
        <f>VLOOKUP(E929,'items list'!B:D,3,FALSE)</f>
        <v>#N/A</v>
      </c>
    </row>
    <row r="930" spans="23:23" x14ac:dyDescent="0.2">
      <c r="W930" s="13" t="e">
        <f>VLOOKUP(E930,'items list'!B:D,3,FALSE)</f>
        <v>#N/A</v>
      </c>
    </row>
    <row r="931" spans="23:23" x14ac:dyDescent="0.2">
      <c r="W931" s="13" t="e">
        <f>VLOOKUP(E931,'items list'!B:D,3,FALSE)</f>
        <v>#N/A</v>
      </c>
    </row>
    <row r="932" spans="23:23" x14ac:dyDescent="0.2">
      <c r="W932" s="13" t="e">
        <f>VLOOKUP(E932,'items list'!B:D,3,FALSE)</f>
        <v>#N/A</v>
      </c>
    </row>
    <row r="933" spans="23:23" x14ac:dyDescent="0.2">
      <c r="W933" s="13" t="e">
        <f>VLOOKUP(E933,'items list'!B:D,3,FALSE)</f>
        <v>#N/A</v>
      </c>
    </row>
    <row r="934" spans="23:23" x14ac:dyDescent="0.2">
      <c r="W934" s="13" t="e">
        <f>VLOOKUP(E934,'items list'!B:D,3,FALSE)</f>
        <v>#N/A</v>
      </c>
    </row>
    <row r="935" spans="23:23" x14ac:dyDescent="0.2">
      <c r="W935" s="13" t="e">
        <f>VLOOKUP(E935,'items list'!B:D,3,FALSE)</f>
        <v>#N/A</v>
      </c>
    </row>
    <row r="936" spans="23:23" x14ac:dyDescent="0.2">
      <c r="W936" s="13" t="e">
        <f>VLOOKUP(E936,'items list'!B:D,3,FALSE)</f>
        <v>#N/A</v>
      </c>
    </row>
    <row r="937" spans="23:23" x14ac:dyDescent="0.2">
      <c r="W937" s="13" t="e">
        <f>VLOOKUP(E937,'items list'!B:D,3,FALSE)</f>
        <v>#N/A</v>
      </c>
    </row>
    <row r="938" spans="23:23" x14ac:dyDescent="0.2">
      <c r="W938" s="13" t="e">
        <f>VLOOKUP(E938,'items list'!B:D,3,FALSE)</f>
        <v>#N/A</v>
      </c>
    </row>
    <row r="939" spans="23:23" x14ac:dyDescent="0.2">
      <c r="W939" s="13" t="e">
        <f>VLOOKUP(E939,'items list'!B:D,3,FALSE)</f>
        <v>#N/A</v>
      </c>
    </row>
    <row r="940" spans="23:23" x14ac:dyDescent="0.2">
      <c r="W940" s="13" t="e">
        <f>VLOOKUP(E940,'items list'!B:D,3,FALSE)</f>
        <v>#N/A</v>
      </c>
    </row>
    <row r="941" spans="23:23" x14ac:dyDescent="0.2">
      <c r="W941" s="13" t="e">
        <f>VLOOKUP(E941,'items list'!B:D,3,FALSE)</f>
        <v>#N/A</v>
      </c>
    </row>
    <row r="942" spans="23:23" x14ac:dyDescent="0.2">
      <c r="W942" s="13" t="e">
        <f>VLOOKUP(E942,'items list'!B:D,3,FALSE)</f>
        <v>#N/A</v>
      </c>
    </row>
    <row r="943" spans="23:23" x14ac:dyDescent="0.2">
      <c r="W943" s="13" t="e">
        <f>VLOOKUP(E943,'items list'!B:D,3,FALSE)</f>
        <v>#N/A</v>
      </c>
    </row>
    <row r="944" spans="23:23" x14ac:dyDescent="0.2">
      <c r="W944" s="13" t="e">
        <f>VLOOKUP(E944,'items list'!B:D,3,FALSE)</f>
        <v>#N/A</v>
      </c>
    </row>
    <row r="945" spans="23:23" x14ac:dyDescent="0.2">
      <c r="W945" s="13" t="e">
        <f>VLOOKUP(E945,'items list'!B:D,3,FALSE)</f>
        <v>#N/A</v>
      </c>
    </row>
    <row r="946" spans="23:23" x14ac:dyDescent="0.2">
      <c r="W946" s="13" t="e">
        <f>VLOOKUP(E946,'items list'!B:D,3,FALSE)</f>
        <v>#N/A</v>
      </c>
    </row>
    <row r="947" spans="23:23" x14ac:dyDescent="0.2">
      <c r="W947" s="13" t="e">
        <f>VLOOKUP(E947,'items list'!B:D,3,FALSE)</f>
        <v>#N/A</v>
      </c>
    </row>
    <row r="948" spans="23:23" x14ac:dyDescent="0.2">
      <c r="W948" s="13" t="e">
        <f>VLOOKUP(E948,'items list'!B:D,3,FALSE)</f>
        <v>#N/A</v>
      </c>
    </row>
    <row r="949" spans="23:23" x14ac:dyDescent="0.2">
      <c r="W949" s="13" t="e">
        <f>VLOOKUP(E949,'items list'!B:D,3,FALSE)</f>
        <v>#N/A</v>
      </c>
    </row>
    <row r="950" spans="23:23" x14ac:dyDescent="0.2">
      <c r="W950" s="13" t="e">
        <f>VLOOKUP(E950,'items list'!B:D,3,FALSE)</f>
        <v>#N/A</v>
      </c>
    </row>
    <row r="951" spans="23:23" x14ac:dyDescent="0.2">
      <c r="W951" s="13" t="e">
        <f>VLOOKUP(E951,'items list'!B:D,3,FALSE)</f>
        <v>#N/A</v>
      </c>
    </row>
    <row r="952" spans="23:23" x14ac:dyDescent="0.2">
      <c r="W952" s="13" t="e">
        <f>VLOOKUP(E952,'items list'!B:D,3,FALSE)</f>
        <v>#N/A</v>
      </c>
    </row>
    <row r="953" spans="23:23" x14ac:dyDescent="0.2">
      <c r="W953" s="13" t="e">
        <f>VLOOKUP(E953,'items list'!B:D,3,FALSE)</f>
        <v>#N/A</v>
      </c>
    </row>
    <row r="954" spans="23:23" x14ac:dyDescent="0.2">
      <c r="W954" s="13" t="e">
        <f>VLOOKUP(E954,'items list'!B:D,3,FALSE)</f>
        <v>#N/A</v>
      </c>
    </row>
    <row r="955" spans="23:23" x14ac:dyDescent="0.2">
      <c r="W955" s="13" t="e">
        <f>VLOOKUP(E955,'items list'!B:D,3,FALSE)</f>
        <v>#N/A</v>
      </c>
    </row>
    <row r="956" spans="23:23" x14ac:dyDescent="0.2">
      <c r="W956" s="13" t="e">
        <f>VLOOKUP(E956,'items list'!B:D,3,FALSE)</f>
        <v>#N/A</v>
      </c>
    </row>
    <row r="957" spans="23:23" x14ac:dyDescent="0.2">
      <c r="W957" s="13" t="e">
        <f>VLOOKUP(E957,'items list'!B:D,3,FALSE)</f>
        <v>#N/A</v>
      </c>
    </row>
    <row r="958" spans="23:23" x14ac:dyDescent="0.2">
      <c r="W958" s="13" t="e">
        <f>VLOOKUP(E958,'items list'!B:D,3,FALSE)</f>
        <v>#N/A</v>
      </c>
    </row>
    <row r="959" spans="23:23" x14ac:dyDescent="0.2">
      <c r="W959" s="13" t="e">
        <f>VLOOKUP(E959,'items list'!B:D,3,FALSE)</f>
        <v>#N/A</v>
      </c>
    </row>
    <row r="960" spans="23:23" x14ac:dyDescent="0.2">
      <c r="W960" s="13" t="e">
        <f>VLOOKUP(E960,'items list'!B:D,3,FALSE)</f>
        <v>#N/A</v>
      </c>
    </row>
    <row r="961" spans="23:23" x14ac:dyDescent="0.2">
      <c r="W961" s="13" t="e">
        <f>VLOOKUP(E961,'items list'!B:D,3,FALSE)</f>
        <v>#N/A</v>
      </c>
    </row>
    <row r="962" spans="23:23" x14ac:dyDescent="0.2">
      <c r="W962" s="13" t="e">
        <f>VLOOKUP(E962,'items list'!B:D,3,FALSE)</f>
        <v>#N/A</v>
      </c>
    </row>
    <row r="963" spans="23:23" x14ac:dyDescent="0.2">
      <c r="W963" s="13" t="e">
        <f>VLOOKUP(E963,'items list'!B:D,3,FALSE)</f>
        <v>#N/A</v>
      </c>
    </row>
    <row r="964" spans="23:23" x14ac:dyDescent="0.2">
      <c r="W964" s="13" t="e">
        <f>VLOOKUP(E964,'items list'!B:D,3,FALSE)</f>
        <v>#N/A</v>
      </c>
    </row>
    <row r="965" spans="23:23" x14ac:dyDescent="0.2">
      <c r="W965" s="13" t="e">
        <f>VLOOKUP(E965,'items list'!B:D,3,FALSE)</f>
        <v>#N/A</v>
      </c>
    </row>
    <row r="966" spans="23:23" x14ac:dyDescent="0.2">
      <c r="W966" s="13" t="e">
        <f>VLOOKUP(E966,'items list'!B:D,3,FALSE)</f>
        <v>#N/A</v>
      </c>
    </row>
    <row r="967" spans="23:23" x14ac:dyDescent="0.2">
      <c r="W967" s="13" t="e">
        <f>VLOOKUP(E967,'items list'!B:D,3,FALSE)</f>
        <v>#N/A</v>
      </c>
    </row>
    <row r="968" spans="23:23" x14ac:dyDescent="0.2">
      <c r="W968" s="13" t="e">
        <f>VLOOKUP(E968,'items list'!B:D,3,FALSE)</f>
        <v>#N/A</v>
      </c>
    </row>
    <row r="969" spans="23:23" x14ac:dyDescent="0.2">
      <c r="W969" s="13" t="e">
        <f>VLOOKUP(E969,'items list'!B:D,3,FALSE)</f>
        <v>#N/A</v>
      </c>
    </row>
    <row r="970" spans="23:23" x14ac:dyDescent="0.2">
      <c r="W970" s="13" t="e">
        <f>VLOOKUP(E970,'items list'!B:D,3,FALSE)</f>
        <v>#N/A</v>
      </c>
    </row>
    <row r="971" spans="23:23" x14ac:dyDescent="0.2">
      <c r="W971" s="13" t="e">
        <f>VLOOKUP(E971,'items list'!B:D,3,FALSE)</f>
        <v>#N/A</v>
      </c>
    </row>
    <row r="972" spans="23:23" x14ac:dyDescent="0.2">
      <c r="W972" s="13" t="e">
        <f>VLOOKUP(E972,'items list'!B:D,3,FALSE)</f>
        <v>#N/A</v>
      </c>
    </row>
    <row r="973" spans="23:23" x14ac:dyDescent="0.2">
      <c r="W973" s="13" t="e">
        <f>VLOOKUP(E973,'items list'!B:D,3,FALSE)</f>
        <v>#N/A</v>
      </c>
    </row>
    <row r="974" spans="23:23" x14ac:dyDescent="0.2">
      <c r="W974" s="13" t="e">
        <f>VLOOKUP(E974,'items list'!B:D,3,FALSE)</f>
        <v>#N/A</v>
      </c>
    </row>
    <row r="975" spans="23:23" x14ac:dyDescent="0.2">
      <c r="W975" s="13" t="e">
        <f>VLOOKUP(E975,'items list'!B:D,3,FALSE)</f>
        <v>#N/A</v>
      </c>
    </row>
    <row r="976" spans="23:23" x14ac:dyDescent="0.2">
      <c r="W976" s="13" t="e">
        <f>VLOOKUP(E976,'items list'!B:D,3,FALSE)</f>
        <v>#N/A</v>
      </c>
    </row>
    <row r="977" spans="23:23" x14ac:dyDescent="0.2">
      <c r="W977" s="13" t="e">
        <f>VLOOKUP(E977,'items list'!B:D,3,FALSE)</f>
        <v>#N/A</v>
      </c>
    </row>
    <row r="978" spans="23:23" x14ac:dyDescent="0.2">
      <c r="W978" s="13" t="e">
        <f>VLOOKUP(E978,'items list'!B:D,3,FALSE)</f>
        <v>#N/A</v>
      </c>
    </row>
    <row r="979" spans="23:23" x14ac:dyDescent="0.2">
      <c r="W979" s="13" t="e">
        <f>VLOOKUP(E979,'items list'!B:D,3,FALSE)</f>
        <v>#N/A</v>
      </c>
    </row>
    <row r="980" spans="23:23" x14ac:dyDescent="0.2">
      <c r="W980" s="13" t="e">
        <f>VLOOKUP(E980,'items list'!B:D,3,FALSE)</f>
        <v>#N/A</v>
      </c>
    </row>
    <row r="981" spans="23:23" x14ac:dyDescent="0.2">
      <c r="W981" s="13" t="e">
        <f>VLOOKUP(E981,'items list'!B:D,3,FALSE)</f>
        <v>#N/A</v>
      </c>
    </row>
    <row r="982" spans="23:23" x14ac:dyDescent="0.2">
      <c r="W982" s="13" t="e">
        <f>VLOOKUP(E982,'items list'!B:D,3,FALSE)</f>
        <v>#N/A</v>
      </c>
    </row>
    <row r="983" spans="23:23" x14ac:dyDescent="0.2">
      <c r="W983" s="13" t="e">
        <f>VLOOKUP(E983,'items list'!B:D,3,FALSE)</f>
        <v>#N/A</v>
      </c>
    </row>
    <row r="984" spans="23:23" x14ac:dyDescent="0.2">
      <c r="W984" s="13" t="e">
        <f>VLOOKUP(E984,'items list'!B:D,3,FALSE)</f>
        <v>#N/A</v>
      </c>
    </row>
    <row r="985" spans="23:23" x14ac:dyDescent="0.2">
      <c r="W985" s="13" t="e">
        <f>VLOOKUP(E985,'items list'!B:D,3,FALSE)</f>
        <v>#N/A</v>
      </c>
    </row>
    <row r="986" spans="23:23" x14ac:dyDescent="0.2">
      <c r="W986" s="13" t="e">
        <f>VLOOKUP(E986,'items list'!B:D,3,FALSE)</f>
        <v>#N/A</v>
      </c>
    </row>
    <row r="987" spans="23:23" x14ac:dyDescent="0.2">
      <c r="W987" s="13" t="e">
        <f>VLOOKUP(E987,'items list'!B:D,3,FALSE)</f>
        <v>#N/A</v>
      </c>
    </row>
    <row r="988" spans="23:23" x14ac:dyDescent="0.2">
      <c r="W988" s="13" t="e">
        <f>VLOOKUP(E988,'items list'!B:D,3,FALSE)</f>
        <v>#N/A</v>
      </c>
    </row>
    <row r="989" spans="23:23" x14ac:dyDescent="0.2">
      <c r="W989" s="13" t="e">
        <f>VLOOKUP(E989,'items list'!B:D,3,FALSE)</f>
        <v>#N/A</v>
      </c>
    </row>
    <row r="990" spans="23:23" x14ac:dyDescent="0.2">
      <c r="W990" s="13" t="e">
        <f>VLOOKUP(E990,'items list'!B:D,3,FALSE)</f>
        <v>#N/A</v>
      </c>
    </row>
    <row r="991" spans="23:23" x14ac:dyDescent="0.2">
      <c r="W991" s="13" t="e">
        <f>VLOOKUP(E991,'items list'!B:D,3,FALSE)</f>
        <v>#N/A</v>
      </c>
    </row>
    <row r="992" spans="23:23" x14ac:dyDescent="0.2">
      <c r="W992" s="13" t="e">
        <f>VLOOKUP(E992,'items list'!B:D,3,FALSE)</f>
        <v>#N/A</v>
      </c>
    </row>
    <row r="993" spans="23:23" x14ac:dyDescent="0.2">
      <c r="W993" s="13" t="e">
        <f>VLOOKUP(E993,'items list'!B:D,3,FALSE)</f>
        <v>#N/A</v>
      </c>
    </row>
    <row r="994" spans="23:23" x14ac:dyDescent="0.2">
      <c r="W994" s="13" t="e">
        <f>VLOOKUP(E994,'items list'!B:D,3,FALSE)</f>
        <v>#N/A</v>
      </c>
    </row>
    <row r="995" spans="23:23" x14ac:dyDescent="0.2">
      <c r="W995" s="13" t="e">
        <f>VLOOKUP(E995,'items list'!B:D,3,FALSE)</f>
        <v>#N/A</v>
      </c>
    </row>
    <row r="996" spans="23:23" x14ac:dyDescent="0.2">
      <c r="W996" s="13" t="e">
        <f>VLOOKUP(E996,'items list'!B:D,3,FALSE)</f>
        <v>#N/A</v>
      </c>
    </row>
    <row r="997" spans="23:23" x14ac:dyDescent="0.2">
      <c r="W997" s="13" t="e">
        <f>VLOOKUP(E997,'items list'!B:D,3,FALSE)</f>
        <v>#N/A</v>
      </c>
    </row>
    <row r="998" spans="23:23" x14ac:dyDescent="0.2">
      <c r="W998" s="13" t="e">
        <f>VLOOKUP(E998,'items list'!B:D,3,FALSE)</f>
        <v>#N/A</v>
      </c>
    </row>
    <row r="999" spans="23:23" x14ac:dyDescent="0.2">
      <c r="W999" s="13" t="e">
        <f>VLOOKUP(E999,'items list'!B:D,3,FALSE)</f>
        <v>#N/A</v>
      </c>
    </row>
    <row r="1000" spans="23:23" x14ac:dyDescent="0.2">
      <c r="W1000" s="13" t="e">
        <f>VLOOKUP(E1000,'items list'!B:D,3,FALSE)</f>
        <v>#N/A</v>
      </c>
    </row>
    <row r="1001" spans="23:23" x14ac:dyDescent="0.2">
      <c r="W1001" s="13" t="e">
        <f>VLOOKUP(E1001,'items list'!B:D,3,FALSE)</f>
        <v>#N/A</v>
      </c>
    </row>
    <row r="1002" spans="23:23" x14ac:dyDescent="0.2">
      <c r="W1002" s="13" t="e">
        <f>VLOOKUP(E1002,'items list'!B:D,3,FALSE)</f>
        <v>#N/A</v>
      </c>
    </row>
    <row r="1003" spans="23:23" x14ac:dyDescent="0.2">
      <c r="W1003" s="13" t="e">
        <f>VLOOKUP(E1003,'items list'!B:D,3,FALSE)</f>
        <v>#N/A</v>
      </c>
    </row>
    <row r="1004" spans="23:23" x14ac:dyDescent="0.2">
      <c r="W1004" s="13" t="e">
        <f>VLOOKUP(E1004,'items list'!B:D,3,FALSE)</f>
        <v>#N/A</v>
      </c>
    </row>
    <row r="1005" spans="23:23" x14ac:dyDescent="0.2">
      <c r="W1005" s="13" t="e">
        <f>VLOOKUP(E1005,'items list'!B:D,3,FALSE)</f>
        <v>#N/A</v>
      </c>
    </row>
    <row r="1006" spans="23:23" x14ac:dyDescent="0.2">
      <c r="W1006" s="13" t="e">
        <f>VLOOKUP(E1006,'items list'!B:D,3,FALSE)</f>
        <v>#N/A</v>
      </c>
    </row>
    <row r="1007" spans="23:23" x14ac:dyDescent="0.2">
      <c r="W1007" s="13" t="e">
        <f>VLOOKUP(E1007,'items list'!B:D,3,FALSE)</f>
        <v>#N/A</v>
      </c>
    </row>
    <row r="1008" spans="23:23" x14ac:dyDescent="0.2">
      <c r="W1008" s="13" t="e">
        <f>VLOOKUP(E1008,'items list'!B:D,3,FALSE)</f>
        <v>#N/A</v>
      </c>
    </row>
    <row r="1009" spans="23:23" x14ac:dyDescent="0.2">
      <c r="W1009" s="13" t="e">
        <f>VLOOKUP(E1009,'items list'!B:D,3,FALSE)</f>
        <v>#N/A</v>
      </c>
    </row>
    <row r="1010" spans="23:23" x14ac:dyDescent="0.2">
      <c r="W1010" s="13" t="e">
        <f>VLOOKUP(E1010,'items list'!B:D,3,FALSE)</f>
        <v>#N/A</v>
      </c>
    </row>
    <row r="1011" spans="23:23" x14ac:dyDescent="0.2">
      <c r="W1011" s="13" t="e">
        <f>VLOOKUP(E1011,'items list'!B:D,3,FALSE)</f>
        <v>#N/A</v>
      </c>
    </row>
    <row r="1012" spans="23:23" x14ac:dyDescent="0.2">
      <c r="W1012" s="13" t="e">
        <f>VLOOKUP(E1012,'items list'!B:D,3,FALSE)</f>
        <v>#N/A</v>
      </c>
    </row>
    <row r="1013" spans="23:23" x14ac:dyDescent="0.2">
      <c r="W1013" s="13" t="e">
        <f>VLOOKUP(E1013,'items list'!B:D,3,FALSE)</f>
        <v>#N/A</v>
      </c>
    </row>
    <row r="1014" spans="23:23" x14ac:dyDescent="0.2">
      <c r="W1014" s="13" t="e">
        <f>VLOOKUP(E1014,'items list'!B:D,3,FALSE)</f>
        <v>#N/A</v>
      </c>
    </row>
    <row r="1015" spans="23:23" x14ac:dyDescent="0.2">
      <c r="W1015" s="13" t="e">
        <f>VLOOKUP(E1015,'items list'!B:D,3,FALSE)</f>
        <v>#N/A</v>
      </c>
    </row>
    <row r="1016" spans="23:23" x14ac:dyDescent="0.2">
      <c r="W1016" s="13" t="e">
        <f>VLOOKUP(E1016,'items list'!B:D,3,FALSE)</f>
        <v>#N/A</v>
      </c>
    </row>
    <row r="1017" spans="23:23" x14ac:dyDescent="0.2">
      <c r="W1017" s="13" t="e">
        <f>VLOOKUP(E1017,'items list'!B:D,3,FALSE)</f>
        <v>#N/A</v>
      </c>
    </row>
    <row r="1018" spans="23:23" x14ac:dyDescent="0.2">
      <c r="W1018" s="13" t="e">
        <f>VLOOKUP(E1018,'items list'!B:D,3,FALSE)</f>
        <v>#N/A</v>
      </c>
    </row>
    <row r="1019" spans="23:23" x14ac:dyDescent="0.2">
      <c r="W1019" s="13" t="e">
        <f>VLOOKUP(E1019,'items list'!B:D,3,FALSE)</f>
        <v>#N/A</v>
      </c>
    </row>
    <row r="1020" spans="23:23" x14ac:dyDescent="0.2">
      <c r="W1020" s="13" t="e">
        <f>VLOOKUP(E1020,'items list'!B:D,3,FALSE)</f>
        <v>#N/A</v>
      </c>
    </row>
    <row r="1021" spans="23:23" x14ac:dyDescent="0.2">
      <c r="W1021" s="13" t="e">
        <f>VLOOKUP(E1021,'items list'!B:D,3,FALSE)</f>
        <v>#N/A</v>
      </c>
    </row>
    <row r="1022" spans="23:23" x14ac:dyDescent="0.2">
      <c r="W1022" s="13" t="e">
        <f>VLOOKUP(E1022,'items list'!B:D,3,FALSE)</f>
        <v>#N/A</v>
      </c>
    </row>
    <row r="1023" spans="23:23" x14ac:dyDescent="0.2">
      <c r="W1023" s="13" t="e">
        <f>VLOOKUP(E1023,'items list'!B:D,3,FALSE)</f>
        <v>#N/A</v>
      </c>
    </row>
    <row r="1024" spans="23:23" x14ac:dyDescent="0.2">
      <c r="W1024" s="13" t="e">
        <f>VLOOKUP(E1024,'items list'!B:D,3,FALSE)</f>
        <v>#N/A</v>
      </c>
    </row>
    <row r="1025" spans="23:23" x14ac:dyDescent="0.2">
      <c r="W1025" s="13" t="e">
        <f>VLOOKUP(E1025,'items list'!B:D,3,FALSE)</f>
        <v>#N/A</v>
      </c>
    </row>
    <row r="1026" spans="23:23" x14ac:dyDescent="0.2">
      <c r="W1026" s="13" t="e">
        <f>VLOOKUP(E1026,'items list'!B:D,3,FALSE)</f>
        <v>#N/A</v>
      </c>
    </row>
    <row r="1027" spans="23:23" x14ac:dyDescent="0.2">
      <c r="W1027" s="13" t="e">
        <f>VLOOKUP(E1027,'items list'!B:D,3,FALSE)</f>
        <v>#N/A</v>
      </c>
    </row>
    <row r="1028" spans="23:23" x14ac:dyDescent="0.2">
      <c r="W1028" s="13" t="e">
        <f>VLOOKUP(E1028,'items list'!B:D,3,FALSE)</f>
        <v>#N/A</v>
      </c>
    </row>
    <row r="1029" spans="23:23" x14ac:dyDescent="0.2">
      <c r="W1029" s="13" t="e">
        <f>VLOOKUP(E1029,'items list'!B:D,3,FALSE)</f>
        <v>#N/A</v>
      </c>
    </row>
    <row r="1030" spans="23:23" x14ac:dyDescent="0.2">
      <c r="W1030" s="13" t="e">
        <f>VLOOKUP(E1030,'items list'!B:D,3,FALSE)</f>
        <v>#N/A</v>
      </c>
    </row>
    <row r="1031" spans="23:23" x14ac:dyDescent="0.2">
      <c r="W1031" s="13" t="e">
        <f>VLOOKUP(E1031,'items list'!B:D,3,FALSE)</f>
        <v>#N/A</v>
      </c>
    </row>
    <row r="1032" spans="23:23" x14ac:dyDescent="0.2">
      <c r="W1032" s="13" t="e">
        <f>VLOOKUP(E1032,'items list'!B:D,3,FALSE)</f>
        <v>#N/A</v>
      </c>
    </row>
    <row r="1033" spans="23:23" x14ac:dyDescent="0.2">
      <c r="W1033" s="13" t="e">
        <f>VLOOKUP(E1033,'items list'!B:D,3,FALSE)</f>
        <v>#N/A</v>
      </c>
    </row>
    <row r="1034" spans="23:23" x14ac:dyDescent="0.2">
      <c r="W1034" s="13" t="e">
        <f>VLOOKUP(E1034,'items list'!B:D,3,FALSE)</f>
        <v>#N/A</v>
      </c>
    </row>
    <row r="1035" spans="23:23" x14ac:dyDescent="0.2">
      <c r="W1035" s="13" t="e">
        <f>VLOOKUP(E1035,'items list'!B:D,3,FALSE)</f>
        <v>#N/A</v>
      </c>
    </row>
    <row r="1036" spans="23:23" x14ac:dyDescent="0.2">
      <c r="W1036" s="13" t="e">
        <f>VLOOKUP(E1036,'items list'!B:D,3,FALSE)</f>
        <v>#N/A</v>
      </c>
    </row>
    <row r="1037" spans="23:23" x14ac:dyDescent="0.2">
      <c r="W1037" s="13" t="e">
        <f>VLOOKUP(E1037,'items list'!B:D,3,FALSE)</f>
        <v>#N/A</v>
      </c>
    </row>
    <row r="1038" spans="23:23" x14ac:dyDescent="0.2">
      <c r="W1038" s="13" t="e">
        <f>VLOOKUP(E1038,'items list'!B:D,3,FALSE)</f>
        <v>#N/A</v>
      </c>
    </row>
    <row r="1039" spans="23:23" x14ac:dyDescent="0.2">
      <c r="W1039" s="13" t="e">
        <f>VLOOKUP(E1039,'items list'!B:D,3,FALSE)</f>
        <v>#N/A</v>
      </c>
    </row>
    <row r="1040" spans="23:23" x14ac:dyDescent="0.2">
      <c r="W1040" s="13" t="e">
        <f>VLOOKUP(E1040,'items list'!B:D,3,FALSE)</f>
        <v>#N/A</v>
      </c>
    </row>
    <row r="1041" spans="23:23" x14ac:dyDescent="0.2">
      <c r="W1041" s="13" t="e">
        <f>VLOOKUP(E1041,'items list'!B:D,3,FALSE)</f>
        <v>#N/A</v>
      </c>
    </row>
    <row r="1042" spans="23:23" x14ac:dyDescent="0.2">
      <c r="W1042" s="13" t="e">
        <f>VLOOKUP(E1042,'items list'!B:D,3,FALSE)</f>
        <v>#N/A</v>
      </c>
    </row>
    <row r="1043" spans="23:23" x14ac:dyDescent="0.2">
      <c r="W1043" s="13" t="e">
        <f>VLOOKUP(E1043,'items list'!B:D,3,FALSE)</f>
        <v>#N/A</v>
      </c>
    </row>
    <row r="1044" spans="23:23" x14ac:dyDescent="0.2">
      <c r="W1044" s="13" t="e">
        <f>VLOOKUP(E1044,'items list'!B:D,3,FALSE)</f>
        <v>#N/A</v>
      </c>
    </row>
    <row r="1045" spans="23:23" x14ac:dyDescent="0.2">
      <c r="W1045" s="13" t="e">
        <f>VLOOKUP(E1045,'items list'!B:D,3,FALSE)</f>
        <v>#N/A</v>
      </c>
    </row>
    <row r="1046" spans="23:23" x14ac:dyDescent="0.2">
      <c r="W1046" s="13" t="e">
        <f>VLOOKUP(E1046,'items list'!B:D,3,FALSE)</f>
        <v>#N/A</v>
      </c>
    </row>
    <row r="1047" spans="23:23" x14ac:dyDescent="0.2">
      <c r="W1047" s="13" t="e">
        <f>VLOOKUP(E1047,'items list'!B:D,3,FALSE)</f>
        <v>#N/A</v>
      </c>
    </row>
    <row r="1048" spans="23:23" x14ac:dyDescent="0.2">
      <c r="W1048" s="13" t="e">
        <f>VLOOKUP(E1048,'items list'!B:D,3,FALSE)</f>
        <v>#N/A</v>
      </c>
    </row>
    <row r="1049" spans="23:23" x14ac:dyDescent="0.2">
      <c r="W1049" s="13" t="e">
        <f>VLOOKUP(E1049,'items list'!B:D,3,FALSE)</f>
        <v>#N/A</v>
      </c>
    </row>
    <row r="1050" spans="23:23" x14ac:dyDescent="0.2">
      <c r="W1050" s="13" t="e">
        <f>VLOOKUP(E1050,'items list'!B:D,3,FALSE)</f>
        <v>#N/A</v>
      </c>
    </row>
    <row r="1051" spans="23:23" x14ac:dyDescent="0.2">
      <c r="W1051" s="13" t="e">
        <f>VLOOKUP(E1051,'items list'!B:D,3,FALSE)</f>
        <v>#N/A</v>
      </c>
    </row>
    <row r="1052" spans="23:23" x14ac:dyDescent="0.2">
      <c r="W1052" s="13" t="e">
        <f>VLOOKUP(E1052,'items list'!B:D,3,FALSE)</f>
        <v>#N/A</v>
      </c>
    </row>
    <row r="1053" spans="23:23" x14ac:dyDescent="0.2">
      <c r="W1053" s="13" t="e">
        <f>VLOOKUP(E1053,'items list'!B:D,3,FALSE)</f>
        <v>#N/A</v>
      </c>
    </row>
    <row r="1054" spans="23:23" x14ac:dyDescent="0.2">
      <c r="W1054" s="13" t="e">
        <f>VLOOKUP(E1054,'items list'!B:D,3,FALSE)</f>
        <v>#N/A</v>
      </c>
    </row>
    <row r="1055" spans="23:23" x14ac:dyDescent="0.2">
      <c r="W1055" s="13" t="e">
        <f>VLOOKUP(E1055,'items list'!B:D,3,FALSE)</f>
        <v>#N/A</v>
      </c>
    </row>
    <row r="1056" spans="23:23" x14ac:dyDescent="0.2">
      <c r="W1056" s="13" t="e">
        <f>VLOOKUP(E1056,'items list'!B:D,3,FALSE)</f>
        <v>#N/A</v>
      </c>
    </row>
    <row r="1057" spans="23:23" x14ac:dyDescent="0.2">
      <c r="W1057" s="13" t="e">
        <f>VLOOKUP(E1057,'items list'!B:D,3,FALSE)</f>
        <v>#N/A</v>
      </c>
    </row>
    <row r="1058" spans="23:23" x14ac:dyDescent="0.2">
      <c r="W1058" s="13" t="e">
        <f>VLOOKUP(E1058,'items list'!B:D,3,FALSE)</f>
        <v>#N/A</v>
      </c>
    </row>
    <row r="1059" spans="23:23" x14ac:dyDescent="0.2">
      <c r="W1059" s="13" t="e">
        <f>VLOOKUP(E1059,'items list'!B:D,3,FALSE)</f>
        <v>#N/A</v>
      </c>
    </row>
    <row r="1060" spans="23:23" x14ac:dyDescent="0.2">
      <c r="W1060" s="13" t="e">
        <f>VLOOKUP(E1060,'items list'!B:D,3,FALSE)</f>
        <v>#N/A</v>
      </c>
    </row>
    <row r="1061" spans="23:23" x14ac:dyDescent="0.2">
      <c r="W1061" s="13" t="e">
        <f>VLOOKUP(E1061,'items list'!B:D,3,FALSE)</f>
        <v>#N/A</v>
      </c>
    </row>
    <row r="1062" spans="23:23" x14ac:dyDescent="0.2">
      <c r="W1062" s="13" t="e">
        <f>VLOOKUP(E1062,'items list'!B:D,3,FALSE)</f>
        <v>#N/A</v>
      </c>
    </row>
    <row r="1063" spans="23:23" x14ac:dyDescent="0.2">
      <c r="W1063" s="13" t="e">
        <f>VLOOKUP(E1063,'items list'!B:D,3,FALSE)</f>
        <v>#N/A</v>
      </c>
    </row>
    <row r="1064" spans="23:23" x14ac:dyDescent="0.2">
      <c r="W1064" s="13" t="e">
        <f>VLOOKUP(E1064,'items list'!B:D,3,FALSE)</f>
        <v>#N/A</v>
      </c>
    </row>
    <row r="1065" spans="23:23" x14ac:dyDescent="0.2">
      <c r="W1065" s="13" t="e">
        <f>VLOOKUP(E1065,'items list'!B:D,3,FALSE)</f>
        <v>#N/A</v>
      </c>
    </row>
    <row r="1066" spans="23:23" x14ac:dyDescent="0.2">
      <c r="W1066" s="13" t="e">
        <f>VLOOKUP(E1066,'items list'!B:D,3,FALSE)</f>
        <v>#N/A</v>
      </c>
    </row>
    <row r="1067" spans="23:23" x14ac:dyDescent="0.2">
      <c r="W1067" s="13" t="e">
        <f>VLOOKUP(E1067,'items list'!B:D,3,FALSE)</f>
        <v>#N/A</v>
      </c>
    </row>
    <row r="1068" spans="23:23" x14ac:dyDescent="0.2">
      <c r="W1068" s="13" t="e">
        <f>VLOOKUP(E1068,'items list'!B:D,3,FALSE)</f>
        <v>#N/A</v>
      </c>
    </row>
    <row r="1069" spans="23:23" x14ac:dyDescent="0.2">
      <c r="W1069" s="13" t="e">
        <f>VLOOKUP(E1069,'items list'!B:D,3,FALSE)</f>
        <v>#N/A</v>
      </c>
    </row>
    <row r="1070" spans="23:23" x14ac:dyDescent="0.2">
      <c r="W1070" s="13" t="e">
        <f>VLOOKUP(E1070,'items list'!B:D,3,FALSE)</f>
        <v>#N/A</v>
      </c>
    </row>
    <row r="1071" spans="23:23" x14ac:dyDescent="0.2">
      <c r="W1071" s="13" t="e">
        <f>VLOOKUP(E1071,'items list'!B:D,3,FALSE)</f>
        <v>#N/A</v>
      </c>
    </row>
    <row r="1072" spans="23:23" x14ac:dyDescent="0.2">
      <c r="W1072" s="13" t="e">
        <f>VLOOKUP(E1072,'items list'!B:D,3,FALSE)</f>
        <v>#N/A</v>
      </c>
    </row>
    <row r="1073" spans="23:23" x14ac:dyDescent="0.2">
      <c r="W1073" s="13" t="e">
        <f>VLOOKUP(E1073,'items list'!B:D,3,FALSE)</f>
        <v>#N/A</v>
      </c>
    </row>
    <row r="1074" spans="23:23" x14ac:dyDescent="0.2">
      <c r="W1074" s="13" t="e">
        <f>VLOOKUP(E1074,'items list'!B:D,3,FALSE)</f>
        <v>#N/A</v>
      </c>
    </row>
    <row r="1075" spans="23:23" x14ac:dyDescent="0.2">
      <c r="W1075" s="13" t="e">
        <f>VLOOKUP(E1075,'items list'!B:D,3,FALSE)</f>
        <v>#N/A</v>
      </c>
    </row>
    <row r="1076" spans="23:23" x14ac:dyDescent="0.2">
      <c r="W1076" s="13" t="e">
        <f>VLOOKUP(E1076,'items list'!B:D,3,FALSE)</f>
        <v>#N/A</v>
      </c>
    </row>
    <row r="1077" spans="23:23" x14ac:dyDescent="0.2">
      <c r="W1077" s="13" t="e">
        <f>VLOOKUP(E1077,'items list'!B:D,3,FALSE)</f>
        <v>#N/A</v>
      </c>
    </row>
    <row r="1078" spans="23:23" x14ac:dyDescent="0.2">
      <c r="W1078" s="13" t="e">
        <f>VLOOKUP(E1078,'items list'!B:D,3,FALSE)</f>
        <v>#N/A</v>
      </c>
    </row>
    <row r="1079" spans="23:23" x14ac:dyDescent="0.2">
      <c r="W1079" s="13" t="e">
        <f>VLOOKUP(E1079,'items list'!B:D,3,FALSE)</f>
        <v>#N/A</v>
      </c>
    </row>
    <row r="1080" spans="23:23" x14ac:dyDescent="0.2">
      <c r="W1080" s="13" t="e">
        <f>VLOOKUP(E1080,'items list'!B:D,3,FALSE)</f>
        <v>#N/A</v>
      </c>
    </row>
    <row r="1081" spans="23:23" x14ac:dyDescent="0.2">
      <c r="W1081" s="13" t="e">
        <f>VLOOKUP(E1081,'items list'!B:D,3,FALSE)</f>
        <v>#N/A</v>
      </c>
    </row>
    <row r="1082" spans="23:23" x14ac:dyDescent="0.2">
      <c r="W1082" s="13" t="e">
        <f>VLOOKUP(E1082,'items list'!B:D,3,FALSE)</f>
        <v>#N/A</v>
      </c>
    </row>
    <row r="1083" spans="23:23" x14ac:dyDescent="0.2">
      <c r="W1083" s="13" t="e">
        <f>VLOOKUP(E1083,'items list'!B:D,3,FALSE)</f>
        <v>#N/A</v>
      </c>
    </row>
    <row r="1084" spans="23:23" x14ac:dyDescent="0.2">
      <c r="W1084" s="13" t="e">
        <f>VLOOKUP(E1084,'items list'!B:D,3,FALSE)</f>
        <v>#N/A</v>
      </c>
    </row>
    <row r="1085" spans="23:23" x14ac:dyDescent="0.2">
      <c r="W1085" s="13" t="e">
        <f>VLOOKUP(E1085,'items list'!B:D,3,FALSE)</f>
        <v>#N/A</v>
      </c>
    </row>
    <row r="1086" spans="23:23" x14ac:dyDescent="0.2">
      <c r="W1086" s="13" t="e">
        <f>VLOOKUP(E1086,'items list'!B:D,3,FALSE)</f>
        <v>#N/A</v>
      </c>
    </row>
    <row r="1087" spans="23:23" x14ac:dyDescent="0.2">
      <c r="W1087" s="13" t="e">
        <f>VLOOKUP(E1087,'items list'!B:D,3,FALSE)</f>
        <v>#N/A</v>
      </c>
    </row>
    <row r="1088" spans="23:23" x14ac:dyDescent="0.2">
      <c r="W1088" s="13" t="e">
        <f>VLOOKUP(E1088,'items list'!B:D,3,FALSE)</f>
        <v>#N/A</v>
      </c>
    </row>
    <row r="1089" spans="23:23" x14ac:dyDescent="0.2">
      <c r="W1089" s="13" t="e">
        <f>VLOOKUP(E1089,'items list'!B:D,3,FALSE)</f>
        <v>#N/A</v>
      </c>
    </row>
    <row r="1090" spans="23:23" x14ac:dyDescent="0.2">
      <c r="W1090" s="13" t="e">
        <f>VLOOKUP(E1090,'items list'!B:D,3,FALSE)</f>
        <v>#N/A</v>
      </c>
    </row>
    <row r="1091" spans="23:23" x14ac:dyDescent="0.2">
      <c r="W1091" s="13" t="e">
        <f>VLOOKUP(E1091,'items list'!B:D,3,FALSE)</f>
        <v>#N/A</v>
      </c>
    </row>
    <row r="1092" spans="23:23" x14ac:dyDescent="0.2">
      <c r="W1092" s="13" t="e">
        <f>VLOOKUP(E1092,'items list'!B:D,3,FALSE)</f>
        <v>#N/A</v>
      </c>
    </row>
    <row r="1093" spans="23:23" x14ac:dyDescent="0.2">
      <c r="W1093" s="13" t="e">
        <f>VLOOKUP(E1093,'items list'!B:D,3,FALSE)</f>
        <v>#N/A</v>
      </c>
    </row>
    <row r="1094" spans="23:23" x14ac:dyDescent="0.2">
      <c r="W1094" s="13" t="e">
        <f>VLOOKUP(E1094,'items list'!B:D,3,FALSE)</f>
        <v>#N/A</v>
      </c>
    </row>
    <row r="1095" spans="23:23" x14ac:dyDescent="0.2">
      <c r="W1095" s="13" t="e">
        <f>VLOOKUP(E1095,'items list'!B:D,3,FALSE)</f>
        <v>#N/A</v>
      </c>
    </row>
    <row r="1096" spans="23:23" x14ac:dyDescent="0.2">
      <c r="W1096" s="13" t="e">
        <f>VLOOKUP(E1096,'items list'!B:D,3,FALSE)</f>
        <v>#N/A</v>
      </c>
    </row>
    <row r="1097" spans="23:23" x14ac:dyDescent="0.2">
      <c r="W1097" s="13" t="e">
        <f>VLOOKUP(E1097,'items list'!B:D,3,FALSE)</f>
        <v>#N/A</v>
      </c>
    </row>
    <row r="1098" spans="23:23" x14ac:dyDescent="0.2">
      <c r="W1098" s="13" t="e">
        <f>VLOOKUP(E1098,'items list'!B:D,3,FALSE)</f>
        <v>#N/A</v>
      </c>
    </row>
    <row r="1099" spans="23:23" x14ac:dyDescent="0.2">
      <c r="W1099" s="13" t="e">
        <f>VLOOKUP(E1099,'items list'!B:D,3,FALSE)</f>
        <v>#N/A</v>
      </c>
    </row>
    <row r="1100" spans="23:23" x14ac:dyDescent="0.2">
      <c r="W1100" s="13" t="e">
        <f>VLOOKUP(E1100,'items list'!B:D,3,FALSE)</f>
        <v>#N/A</v>
      </c>
    </row>
    <row r="1101" spans="23:23" x14ac:dyDescent="0.2">
      <c r="W1101" s="13" t="e">
        <f>VLOOKUP(E1101,'items list'!B:D,3,FALSE)</f>
        <v>#N/A</v>
      </c>
    </row>
    <row r="1102" spans="23:23" x14ac:dyDescent="0.2">
      <c r="W1102" s="13" t="e">
        <f>VLOOKUP(E1102,'items list'!B:D,3,FALSE)</f>
        <v>#N/A</v>
      </c>
    </row>
    <row r="1103" spans="23:23" x14ac:dyDescent="0.2">
      <c r="W1103" s="13" t="e">
        <f>VLOOKUP(E1103,'items list'!B:D,3,FALSE)</f>
        <v>#N/A</v>
      </c>
    </row>
    <row r="1104" spans="23:23" x14ac:dyDescent="0.2">
      <c r="W1104" s="13" t="e">
        <f>VLOOKUP(E1104,'items list'!B:D,3,FALSE)</f>
        <v>#N/A</v>
      </c>
    </row>
    <row r="1105" spans="23:23" x14ac:dyDescent="0.2">
      <c r="W1105" s="13" t="e">
        <f>VLOOKUP(E1105,'items list'!B:D,3,FALSE)</f>
        <v>#N/A</v>
      </c>
    </row>
    <row r="1106" spans="23:23" x14ac:dyDescent="0.2">
      <c r="W1106" s="13" t="e">
        <f>VLOOKUP(E1106,'items list'!B:D,3,FALSE)</f>
        <v>#N/A</v>
      </c>
    </row>
    <row r="1107" spans="23:23" x14ac:dyDescent="0.2">
      <c r="W1107" s="13" t="e">
        <f>VLOOKUP(E1107,'items list'!B:D,3,FALSE)</f>
        <v>#N/A</v>
      </c>
    </row>
    <row r="1108" spans="23:23" x14ac:dyDescent="0.2">
      <c r="W1108" s="13" t="e">
        <f>VLOOKUP(E1108,'items list'!B:D,3,FALSE)</f>
        <v>#N/A</v>
      </c>
    </row>
    <row r="1109" spans="23:23" x14ac:dyDescent="0.2">
      <c r="W1109" s="13" t="e">
        <f>VLOOKUP(E1109,'items list'!B:D,3,FALSE)</f>
        <v>#N/A</v>
      </c>
    </row>
    <row r="1110" spans="23:23" x14ac:dyDescent="0.2">
      <c r="W1110" s="13" t="e">
        <f>VLOOKUP(E1110,'items list'!B:D,3,FALSE)</f>
        <v>#N/A</v>
      </c>
    </row>
    <row r="1111" spans="23:23" x14ac:dyDescent="0.2">
      <c r="W1111" s="13" t="e">
        <f>VLOOKUP(E1111,'items list'!B:D,3,FALSE)</f>
        <v>#N/A</v>
      </c>
    </row>
    <row r="1112" spans="23:23" x14ac:dyDescent="0.2">
      <c r="W1112" s="13" t="e">
        <f>VLOOKUP(E1112,'items list'!B:D,3,FALSE)</f>
        <v>#N/A</v>
      </c>
    </row>
    <row r="1113" spans="23:23" x14ac:dyDescent="0.2">
      <c r="W1113" s="13" t="e">
        <f>VLOOKUP(E1113,'items list'!B:D,3,FALSE)</f>
        <v>#N/A</v>
      </c>
    </row>
    <row r="1114" spans="23:23" x14ac:dyDescent="0.2">
      <c r="W1114" s="13" t="e">
        <f>VLOOKUP(E1114,'items list'!B:D,3,FALSE)</f>
        <v>#N/A</v>
      </c>
    </row>
    <row r="1115" spans="23:23" x14ac:dyDescent="0.2">
      <c r="W1115" s="13" t="e">
        <f>VLOOKUP(E1115,'items list'!B:D,3,FALSE)</f>
        <v>#N/A</v>
      </c>
    </row>
    <row r="1116" spans="23:23" x14ac:dyDescent="0.2">
      <c r="W1116" s="13" t="e">
        <f>VLOOKUP(E1116,'items list'!B:D,3,FALSE)</f>
        <v>#N/A</v>
      </c>
    </row>
    <row r="1117" spans="23:23" x14ac:dyDescent="0.2">
      <c r="W1117" s="13" t="e">
        <f>VLOOKUP(E1117,'items list'!B:D,3,FALSE)</f>
        <v>#N/A</v>
      </c>
    </row>
    <row r="1118" spans="23:23" x14ac:dyDescent="0.2">
      <c r="W1118" s="13" t="e">
        <f>VLOOKUP(E1118,'items list'!B:D,3,FALSE)</f>
        <v>#N/A</v>
      </c>
    </row>
    <row r="1119" spans="23:23" x14ac:dyDescent="0.2">
      <c r="W1119" s="13" t="e">
        <f>VLOOKUP(E1119,'items list'!B:D,3,FALSE)</f>
        <v>#N/A</v>
      </c>
    </row>
    <row r="1120" spans="23:23" x14ac:dyDescent="0.2">
      <c r="W1120" s="13" t="e">
        <f>VLOOKUP(E1120,'items list'!B:D,3,FALSE)</f>
        <v>#N/A</v>
      </c>
    </row>
    <row r="1121" spans="23:23" x14ac:dyDescent="0.2">
      <c r="W1121" s="13" t="e">
        <f>VLOOKUP(E1121,'items list'!B:D,3,FALSE)</f>
        <v>#N/A</v>
      </c>
    </row>
    <row r="1122" spans="23:23" x14ac:dyDescent="0.2">
      <c r="W1122" s="13" t="e">
        <f>VLOOKUP(E1122,'items list'!B:D,3,FALSE)</f>
        <v>#N/A</v>
      </c>
    </row>
    <row r="1123" spans="23:23" x14ac:dyDescent="0.2">
      <c r="W1123" s="13" t="e">
        <f>VLOOKUP(E1123,'items list'!B:D,3,FALSE)</f>
        <v>#N/A</v>
      </c>
    </row>
    <row r="1124" spans="23:23" x14ac:dyDescent="0.2">
      <c r="W1124" s="13" t="e">
        <f>VLOOKUP(E1124,'items list'!B:D,3,FALSE)</f>
        <v>#N/A</v>
      </c>
    </row>
    <row r="1125" spans="23:23" x14ac:dyDescent="0.2">
      <c r="W1125" s="13" t="e">
        <f>VLOOKUP(E1125,'items list'!B:D,3,FALSE)</f>
        <v>#N/A</v>
      </c>
    </row>
    <row r="1126" spans="23:23" x14ac:dyDescent="0.2">
      <c r="W1126" s="13" t="e">
        <f>VLOOKUP(E1126,'items list'!B:D,3,FALSE)</f>
        <v>#N/A</v>
      </c>
    </row>
    <row r="1127" spans="23:23" x14ac:dyDescent="0.2">
      <c r="W1127" s="13" t="e">
        <f>VLOOKUP(E1127,'items list'!B:D,3,FALSE)</f>
        <v>#N/A</v>
      </c>
    </row>
    <row r="1128" spans="23:23" x14ac:dyDescent="0.2">
      <c r="W1128" s="13" t="e">
        <f>VLOOKUP(E1128,'items list'!B:D,3,FALSE)</f>
        <v>#N/A</v>
      </c>
    </row>
    <row r="1129" spans="23:23" x14ac:dyDescent="0.2">
      <c r="W1129" s="13" t="e">
        <f>VLOOKUP(E1129,'items list'!B:D,3,FALSE)</f>
        <v>#N/A</v>
      </c>
    </row>
    <row r="1130" spans="23:23" x14ac:dyDescent="0.2">
      <c r="W1130" s="13" t="e">
        <f>VLOOKUP(E1130,'items list'!B:D,3,FALSE)</f>
        <v>#N/A</v>
      </c>
    </row>
    <row r="1131" spans="23:23" x14ac:dyDescent="0.2">
      <c r="W1131" s="13" t="e">
        <f>VLOOKUP(E1131,'items list'!B:D,3,FALSE)</f>
        <v>#N/A</v>
      </c>
    </row>
    <row r="1132" spans="23:23" x14ac:dyDescent="0.2">
      <c r="W1132" s="13" t="e">
        <f>VLOOKUP(E1132,'items list'!B:D,3,FALSE)</f>
        <v>#N/A</v>
      </c>
    </row>
    <row r="1133" spans="23:23" x14ac:dyDescent="0.2">
      <c r="W1133" s="13" t="e">
        <f>VLOOKUP(E1133,'items list'!B:D,3,FALSE)</f>
        <v>#N/A</v>
      </c>
    </row>
    <row r="1134" spans="23:23" x14ac:dyDescent="0.2">
      <c r="W1134" s="13" t="e">
        <f>VLOOKUP(E1134,'items list'!B:D,3,FALSE)</f>
        <v>#N/A</v>
      </c>
    </row>
    <row r="1135" spans="23:23" x14ac:dyDescent="0.2">
      <c r="W1135" s="13" t="e">
        <f>VLOOKUP(E1135,'items list'!B:D,3,FALSE)</f>
        <v>#N/A</v>
      </c>
    </row>
    <row r="1136" spans="23:23" x14ac:dyDescent="0.2">
      <c r="W1136" s="13" t="e">
        <f>VLOOKUP(E1136,'items list'!B:D,3,FALSE)</f>
        <v>#N/A</v>
      </c>
    </row>
    <row r="1137" spans="23:23" x14ac:dyDescent="0.2">
      <c r="W1137" s="13" t="e">
        <f>VLOOKUP(E1137,'items list'!B:D,3,FALSE)</f>
        <v>#N/A</v>
      </c>
    </row>
    <row r="1138" spans="23:23" x14ac:dyDescent="0.2">
      <c r="W1138" s="13" t="e">
        <f>VLOOKUP(E1138,'items list'!B:D,3,FALSE)</f>
        <v>#N/A</v>
      </c>
    </row>
    <row r="1139" spans="23:23" x14ac:dyDescent="0.2">
      <c r="W1139" s="13" t="e">
        <f>VLOOKUP(E1139,'items list'!B:D,3,FALSE)</f>
        <v>#N/A</v>
      </c>
    </row>
    <row r="1140" spans="23:23" x14ac:dyDescent="0.2">
      <c r="W1140" s="13" t="e">
        <f>VLOOKUP(E1140,'items list'!B:D,3,FALSE)</f>
        <v>#N/A</v>
      </c>
    </row>
    <row r="1141" spans="23:23" x14ac:dyDescent="0.2">
      <c r="W1141" s="13" t="e">
        <f>VLOOKUP(E1141,'items list'!B:D,3,FALSE)</f>
        <v>#N/A</v>
      </c>
    </row>
    <row r="1142" spans="23:23" x14ac:dyDescent="0.2">
      <c r="W1142" s="13" t="e">
        <f>VLOOKUP(E1142,'items list'!B:D,3,FALSE)</f>
        <v>#N/A</v>
      </c>
    </row>
    <row r="1143" spans="23:23" x14ac:dyDescent="0.2">
      <c r="W1143" s="13" t="e">
        <f>VLOOKUP(E1143,'items list'!B:D,3,FALSE)</f>
        <v>#N/A</v>
      </c>
    </row>
    <row r="1144" spans="23:23" x14ac:dyDescent="0.2">
      <c r="W1144" s="13" t="e">
        <f>VLOOKUP(E1144,'items list'!B:D,3,FALSE)</f>
        <v>#N/A</v>
      </c>
    </row>
    <row r="1145" spans="23:23" x14ac:dyDescent="0.2">
      <c r="W1145" s="13" t="e">
        <f>VLOOKUP(E1145,'items list'!B:D,3,FALSE)</f>
        <v>#N/A</v>
      </c>
    </row>
    <row r="1146" spans="23:23" x14ac:dyDescent="0.2">
      <c r="W1146" s="13" t="e">
        <f>VLOOKUP(E1146,'items list'!B:D,3,FALSE)</f>
        <v>#N/A</v>
      </c>
    </row>
    <row r="1147" spans="23:23" x14ac:dyDescent="0.2">
      <c r="W1147" s="13" t="e">
        <f>VLOOKUP(E1147,'items list'!B:D,3,FALSE)</f>
        <v>#N/A</v>
      </c>
    </row>
    <row r="1148" spans="23:23" x14ac:dyDescent="0.2">
      <c r="W1148" s="13" t="e">
        <f>VLOOKUP(E1148,'items list'!B:D,3,FALSE)</f>
        <v>#N/A</v>
      </c>
    </row>
    <row r="1149" spans="23:23" x14ac:dyDescent="0.2">
      <c r="W1149" s="13" t="e">
        <f>VLOOKUP(E1149,'items list'!B:D,3,FALSE)</f>
        <v>#N/A</v>
      </c>
    </row>
    <row r="1150" spans="23:23" x14ac:dyDescent="0.2">
      <c r="W1150" s="13" t="e">
        <f>VLOOKUP(E1150,'items list'!B:D,3,FALSE)</f>
        <v>#N/A</v>
      </c>
    </row>
    <row r="1151" spans="23:23" x14ac:dyDescent="0.2">
      <c r="W1151" s="13" t="e">
        <f>VLOOKUP(E1151,'items list'!B:D,3,FALSE)</f>
        <v>#N/A</v>
      </c>
    </row>
    <row r="1152" spans="23:23" x14ac:dyDescent="0.2">
      <c r="W1152" s="13" t="e">
        <f>VLOOKUP(E1152,'items list'!B:D,3,FALSE)</f>
        <v>#N/A</v>
      </c>
    </row>
    <row r="1153" spans="23:23" x14ac:dyDescent="0.2">
      <c r="W1153" s="13" t="e">
        <f>VLOOKUP(E1153,'items list'!B:D,3,FALSE)</f>
        <v>#N/A</v>
      </c>
    </row>
    <row r="1154" spans="23:23" x14ac:dyDescent="0.2">
      <c r="W1154" s="13" t="e">
        <f>VLOOKUP(E1154,'items list'!B:D,3,FALSE)</f>
        <v>#N/A</v>
      </c>
    </row>
    <row r="1155" spans="23:23" x14ac:dyDescent="0.2">
      <c r="W1155" s="13" t="e">
        <f>VLOOKUP(E1155,'items list'!B:D,3,FALSE)</f>
        <v>#N/A</v>
      </c>
    </row>
    <row r="1156" spans="23:23" x14ac:dyDescent="0.2">
      <c r="W1156" s="13" t="e">
        <f>VLOOKUP(E1156,'items list'!B:D,3,FALSE)</f>
        <v>#N/A</v>
      </c>
    </row>
    <row r="1157" spans="23:23" x14ac:dyDescent="0.2">
      <c r="W1157" s="13" t="e">
        <f>VLOOKUP(E1157,'items list'!B:D,3,FALSE)</f>
        <v>#N/A</v>
      </c>
    </row>
    <row r="1158" spans="23:23" x14ac:dyDescent="0.2">
      <c r="W1158" s="13" t="e">
        <f>VLOOKUP(E1158,'items list'!B:D,3,FALSE)</f>
        <v>#N/A</v>
      </c>
    </row>
    <row r="1159" spans="23:23" x14ac:dyDescent="0.2">
      <c r="W1159" s="13" t="e">
        <f>VLOOKUP(E1159,'items list'!B:D,3,FALSE)</f>
        <v>#N/A</v>
      </c>
    </row>
    <row r="1160" spans="23:23" x14ac:dyDescent="0.2">
      <c r="W1160" s="13" t="e">
        <f>VLOOKUP(E1160,'items list'!B:D,3,FALSE)</f>
        <v>#N/A</v>
      </c>
    </row>
    <row r="1161" spans="23:23" x14ac:dyDescent="0.2">
      <c r="W1161" s="13" t="e">
        <f>VLOOKUP(E1161,'items list'!B:D,3,FALSE)</f>
        <v>#N/A</v>
      </c>
    </row>
    <row r="1162" spans="23:23" x14ac:dyDescent="0.2">
      <c r="W1162" s="13" t="e">
        <f>VLOOKUP(E1162,'items list'!B:D,3,FALSE)</f>
        <v>#N/A</v>
      </c>
    </row>
    <row r="1163" spans="23:23" x14ac:dyDescent="0.2">
      <c r="W1163" s="13" t="e">
        <f>VLOOKUP(E1163,'items list'!B:D,3,FALSE)</f>
        <v>#N/A</v>
      </c>
    </row>
    <row r="1164" spans="23:23" x14ac:dyDescent="0.2">
      <c r="W1164" s="13" t="e">
        <f>VLOOKUP(E1164,'items list'!B:D,3,FALSE)</f>
        <v>#N/A</v>
      </c>
    </row>
    <row r="1165" spans="23:23" x14ac:dyDescent="0.2">
      <c r="W1165" s="13" t="e">
        <f>VLOOKUP(E1165,'items list'!B:D,3,FALSE)</f>
        <v>#N/A</v>
      </c>
    </row>
    <row r="1166" spans="23:23" x14ac:dyDescent="0.2">
      <c r="W1166" s="13" t="e">
        <f>VLOOKUP(E1166,'items list'!B:D,3,FALSE)</f>
        <v>#N/A</v>
      </c>
    </row>
    <row r="1167" spans="23:23" x14ac:dyDescent="0.2">
      <c r="W1167" s="13" t="e">
        <f>VLOOKUP(E1167,'items list'!B:D,3,FALSE)</f>
        <v>#N/A</v>
      </c>
    </row>
    <row r="1168" spans="23:23" x14ac:dyDescent="0.2">
      <c r="W1168" s="13" t="e">
        <f>VLOOKUP(E1168,'items list'!B:D,3,FALSE)</f>
        <v>#N/A</v>
      </c>
    </row>
    <row r="1169" spans="23:23" x14ac:dyDescent="0.2">
      <c r="W1169" s="13" t="e">
        <f>VLOOKUP(E1169,'items list'!B:D,3,FALSE)</f>
        <v>#N/A</v>
      </c>
    </row>
    <row r="1170" spans="23:23" x14ac:dyDescent="0.2">
      <c r="W1170" s="13" t="e">
        <f>VLOOKUP(E1170,'items list'!B:D,3,FALSE)</f>
        <v>#N/A</v>
      </c>
    </row>
    <row r="1171" spans="23:23" x14ac:dyDescent="0.2">
      <c r="W1171" s="13" t="e">
        <f>VLOOKUP(E1171,'items list'!B:D,3,FALSE)</f>
        <v>#N/A</v>
      </c>
    </row>
    <row r="1172" spans="23:23" x14ac:dyDescent="0.2">
      <c r="W1172" s="13" t="e">
        <f>VLOOKUP(E1172,'items list'!B:D,3,FALSE)</f>
        <v>#N/A</v>
      </c>
    </row>
    <row r="1173" spans="23:23" x14ac:dyDescent="0.2">
      <c r="W1173" s="13" t="e">
        <f>VLOOKUP(E1173,'items list'!B:D,3,FALSE)</f>
        <v>#N/A</v>
      </c>
    </row>
    <row r="1174" spans="23:23" x14ac:dyDescent="0.2">
      <c r="W1174" s="13" t="e">
        <f>VLOOKUP(E1174,'items list'!B:D,3,FALSE)</f>
        <v>#N/A</v>
      </c>
    </row>
    <row r="1175" spans="23:23" x14ac:dyDescent="0.2">
      <c r="W1175" s="13" t="e">
        <f>VLOOKUP(E1175,'items list'!B:D,3,FALSE)</f>
        <v>#N/A</v>
      </c>
    </row>
    <row r="1176" spans="23:23" x14ac:dyDescent="0.2">
      <c r="W1176" s="13" t="e">
        <f>VLOOKUP(E1176,'items list'!B:D,3,FALSE)</f>
        <v>#N/A</v>
      </c>
    </row>
    <row r="1177" spans="23:23" x14ac:dyDescent="0.2">
      <c r="W1177" s="13" t="e">
        <f>VLOOKUP(E1177,'items list'!B:D,3,FALSE)</f>
        <v>#N/A</v>
      </c>
    </row>
    <row r="1178" spans="23:23" x14ac:dyDescent="0.2">
      <c r="W1178" s="13" t="e">
        <f>VLOOKUP(E1178,'items list'!B:D,3,FALSE)</f>
        <v>#N/A</v>
      </c>
    </row>
    <row r="1179" spans="23:23" x14ac:dyDescent="0.2">
      <c r="W1179" s="13" t="e">
        <f>VLOOKUP(E1179,'items list'!B:D,3,FALSE)</f>
        <v>#N/A</v>
      </c>
    </row>
    <row r="1180" spans="23:23" x14ac:dyDescent="0.2">
      <c r="W1180" s="13" t="e">
        <f>VLOOKUP(E1180,'items list'!B:D,3,FALSE)</f>
        <v>#N/A</v>
      </c>
    </row>
    <row r="1181" spans="23:23" x14ac:dyDescent="0.2">
      <c r="W1181" s="13" t="e">
        <f>VLOOKUP(E1181,'items list'!B:D,3,FALSE)</f>
        <v>#N/A</v>
      </c>
    </row>
    <row r="1182" spans="23:23" x14ac:dyDescent="0.2">
      <c r="W1182" s="13" t="e">
        <f>VLOOKUP(E1182,'items list'!B:D,3,FALSE)</f>
        <v>#N/A</v>
      </c>
    </row>
    <row r="1183" spans="23:23" x14ac:dyDescent="0.2">
      <c r="W1183" s="13" t="e">
        <f>VLOOKUP(E1183,'items list'!B:D,3,FALSE)</f>
        <v>#N/A</v>
      </c>
    </row>
    <row r="1184" spans="23:23" x14ac:dyDescent="0.2">
      <c r="W1184" s="13" t="e">
        <f>VLOOKUP(E1184,'items list'!B:D,3,FALSE)</f>
        <v>#N/A</v>
      </c>
    </row>
    <row r="1185" spans="23:23" x14ac:dyDescent="0.2">
      <c r="W1185" s="13" t="e">
        <f>VLOOKUP(E1185,'items list'!B:D,3,FALSE)</f>
        <v>#N/A</v>
      </c>
    </row>
    <row r="1186" spans="23:23" x14ac:dyDescent="0.2">
      <c r="W1186" s="13" t="e">
        <f>VLOOKUP(E1186,'items list'!B:D,3,FALSE)</f>
        <v>#N/A</v>
      </c>
    </row>
    <row r="1187" spans="23:23" x14ac:dyDescent="0.2">
      <c r="W1187" s="13" t="e">
        <f>VLOOKUP(E1187,'items list'!B:D,3,FALSE)</f>
        <v>#N/A</v>
      </c>
    </row>
    <row r="1188" spans="23:23" x14ac:dyDescent="0.2">
      <c r="W1188" s="13" t="e">
        <f>VLOOKUP(E1188,'items list'!B:D,3,FALSE)</f>
        <v>#N/A</v>
      </c>
    </row>
    <row r="1189" spans="23:23" x14ac:dyDescent="0.2">
      <c r="W1189" s="13" t="e">
        <f>VLOOKUP(E1189,'items list'!B:D,3,FALSE)</f>
        <v>#N/A</v>
      </c>
    </row>
    <row r="1190" spans="23:23" x14ac:dyDescent="0.2">
      <c r="W1190" s="13" t="e">
        <f>VLOOKUP(E1190,'items list'!B:D,3,FALSE)</f>
        <v>#N/A</v>
      </c>
    </row>
    <row r="1191" spans="23:23" x14ac:dyDescent="0.2">
      <c r="W1191" s="13" t="e">
        <f>VLOOKUP(E1191,'items list'!B:D,3,FALSE)</f>
        <v>#N/A</v>
      </c>
    </row>
    <row r="1192" spans="23:23" x14ac:dyDescent="0.2">
      <c r="W1192" s="13" t="e">
        <f>VLOOKUP(E1192,'items list'!B:D,3,FALSE)</f>
        <v>#N/A</v>
      </c>
    </row>
    <row r="1193" spans="23:23" x14ac:dyDescent="0.2">
      <c r="W1193" s="13" t="e">
        <f>VLOOKUP(E1193,'items list'!B:D,3,FALSE)</f>
        <v>#N/A</v>
      </c>
    </row>
    <row r="1194" spans="23:23" x14ac:dyDescent="0.2">
      <c r="W1194" s="13" t="e">
        <f>VLOOKUP(E1194,'items list'!B:D,3,FALSE)</f>
        <v>#N/A</v>
      </c>
    </row>
    <row r="1195" spans="23:23" x14ac:dyDescent="0.2">
      <c r="W1195" s="13" t="e">
        <f>VLOOKUP(E1195,'items list'!B:D,3,FALSE)</f>
        <v>#N/A</v>
      </c>
    </row>
    <row r="1196" spans="23:23" x14ac:dyDescent="0.2">
      <c r="W1196" s="13" t="e">
        <f>VLOOKUP(E1196,'items list'!B:D,3,FALSE)</f>
        <v>#N/A</v>
      </c>
    </row>
    <row r="1197" spans="23:23" x14ac:dyDescent="0.2">
      <c r="W1197" s="13" t="e">
        <f>VLOOKUP(E1197,'items list'!B:D,3,FALSE)</f>
        <v>#N/A</v>
      </c>
    </row>
    <row r="1198" spans="23:23" x14ac:dyDescent="0.2">
      <c r="W1198" s="13" t="e">
        <f>VLOOKUP(E1198,'items list'!B:D,3,FALSE)</f>
        <v>#N/A</v>
      </c>
    </row>
    <row r="1199" spans="23:23" x14ac:dyDescent="0.2">
      <c r="W1199" s="13" t="e">
        <f>VLOOKUP(E1199,'items list'!B:D,3,FALSE)</f>
        <v>#N/A</v>
      </c>
    </row>
    <row r="1200" spans="23:23" x14ac:dyDescent="0.2">
      <c r="W1200" s="13" t="e">
        <f>VLOOKUP(E1200,'items list'!B:D,3,FALSE)</f>
        <v>#N/A</v>
      </c>
    </row>
    <row r="1201" spans="23:23" x14ac:dyDescent="0.2">
      <c r="W1201" s="13" t="e">
        <f>VLOOKUP(E1201,'items list'!B:D,3,FALSE)</f>
        <v>#N/A</v>
      </c>
    </row>
    <row r="1202" spans="23:23" x14ac:dyDescent="0.2">
      <c r="W1202" s="13" t="e">
        <f>VLOOKUP(E1202,'items list'!B:D,3,FALSE)</f>
        <v>#N/A</v>
      </c>
    </row>
    <row r="1203" spans="23:23" x14ac:dyDescent="0.2">
      <c r="W1203" s="13" t="e">
        <f>VLOOKUP(E1203,'items list'!B:D,3,FALSE)</f>
        <v>#N/A</v>
      </c>
    </row>
    <row r="1204" spans="23:23" x14ac:dyDescent="0.2">
      <c r="W1204" s="13" t="e">
        <f>VLOOKUP(E1204,'items list'!B:D,3,FALSE)</f>
        <v>#N/A</v>
      </c>
    </row>
    <row r="1205" spans="23:23" x14ac:dyDescent="0.2">
      <c r="W1205" s="13" t="e">
        <f>VLOOKUP(E1205,'items list'!B:D,3,FALSE)</f>
        <v>#N/A</v>
      </c>
    </row>
    <row r="1206" spans="23:23" x14ac:dyDescent="0.2">
      <c r="W1206" s="13" t="e">
        <f>VLOOKUP(E1206,'items list'!B:D,3,FALSE)</f>
        <v>#N/A</v>
      </c>
    </row>
    <row r="1207" spans="23:23" x14ac:dyDescent="0.2">
      <c r="W1207" s="13" t="e">
        <f>VLOOKUP(E1207,'items list'!B:D,3,FALSE)</f>
        <v>#N/A</v>
      </c>
    </row>
    <row r="1208" spans="23:23" x14ac:dyDescent="0.2">
      <c r="W1208" s="13" t="e">
        <f>VLOOKUP(E1208,'items list'!B:D,3,FALSE)</f>
        <v>#N/A</v>
      </c>
    </row>
    <row r="1209" spans="23:23" x14ac:dyDescent="0.2">
      <c r="W1209" s="13" t="e">
        <f>VLOOKUP(E1209,'items list'!B:D,3,FALSE)</f>
        <v>#N/A</v>
      </c>
    </row>
    <row r="1210" spans="23:23" x14ac:dyDescent="0.2">
      <c r="W1210" s="13" t="e">
        <f>VLOOKUP(E1210,'items list'!B:D,3,FALSE)</f>
        <v>#N/A</v>
      </c>
    </row>
    <row r="1211" spans="23:23" x14ac:dyDescent="0.2">
      <c r="W1211" s="13" t="e">
        <f>VLOOKUP(E1211,'items list'!B:D,3,FALSE)</f>
        <v>#N/A</v>
      </c>
    </row>
    <row r="1212" spans="23:23" x14ac:dyDescent="0.2">
      <c r="W1212" s="13" t="e">
        <f>VLOOKUP(E1212,'items list'!B:D,3,FALSE)</f>
        <v>#N/A</v>
      </c>
    </row>
    <row r="1213" spans="23:23" x14ac:dyDescent="0.2">
      <c r="W1213" s="13" t="e">
        <f>VLOOKUP(E1213,'items list'!B:D,3,FALSE)</f>
        <v>#N/A</v>
      </c>
    </row>
    <row r="1214" spans="23:23" x14ac:dyDescent="0.2">
      <c r="W1214" s="13" t="e">
        <f>VLOOKUP(E1214,'items list'!B:D,3,FALSE)</f>
        <v>#N/A</v>
      </c>
    </row>
    <row r="1215" spans="23:23" x14ac:dyDescent="0.2">
      <c r="W1215" s="13" t="e">
        <f>VLOOKUP(E1215,'items list'!B:D,3,FALSE)</f>
        <v>#N/A</v>
      </c>
    </row>
    <row r="1216" spans="23:23" x14ac:dyDescent="0.2">
      <c r="W1216" s="13" t="e">
        <f>VLOOKUP(E1216,'items list'!B:D,3,FALSE)</f>
        <v>#N/A</v>
      </c>
    </row>
    <row r="1217" spans="23:23" x14ac:dyDescent="0.2">
      <c r="W1217" s="13" t="e">
        <f>VLOOKUP(E1217,'items list'!B:D,3,FALSE)</f>
        <v>#N/A</v>
      </c>
    </row>
    <row r="1218" spans="23:23" x14ac:dyDescent="0.2">
      <c r="W1218" s="13" t="e">
        <f>VLOOKUP(E1218,'items list'!B:D,3,FALSE)</f>
        <v>#N/A</v>
      </c>
    </row>
    <row r="1219" spans="23:23" x14ac:dyDescent="0.2">
      <c r="W1219" s="13" t="e">
        <f>VLOOKUP(E1219,'items list'!B:D,3,FALSE)</f>
        <v>#N/A</v>
      </c>
    </row>
    <row r="1220" spans="23:23" x14ac:dyDescent="0.2">
      <c r="W1220" s="13" t="e">
        <f>VLOOKUP(E1220,'items list'!B:D,3,FALSE)</f>
        <v>#N/A</v>
      </c>
    </row>
    <row r="1221" spans="23:23" x14ac:dyDescent="0.2">
      <c r="W1221" s="13" t="e">
        <f>VLOOKUP(E1221,'items list'!B:D,3,FALSE)</f>
        <v>#N/A</v>
      </c>
    </row>
    <row r="1222" spans="23:23" x14ac:dyDescent="0.2">
      <c r="W1222" s="13" t="e">
        <f>VLOOKUP(E1222,'items list'!B:D,3,FALSE)</f>
        <v>#N/A</v>
      </c>
    </row>
    <row r="1223" spans="23:23" x14ac:dyDescent="0.2">
      <c r="W1223" s="13" t="e">
        <f>VLOOKUP(E1223,'items list'!B:D,3,FALSE)</f>
        <v>#N/A</v>
      </c>
    </row>
    <row r="1224" spans="23:23" x14ac:dyDescent="0.2">
      <c r="W1224" s="13" t="e">
        <f>VLOOKUP(E1224,'items list'!B:D,3,FALSE)</f>
        <v>#N/A</v>
      </c>
    </row>
    <row r="1225" spans="23:23" x14ac:dyDescent="0.2">
      <c r="W1225" s="13" t="e">
        <f>VLOOKUP(E1225,'items list'!B:D,3,FALSE)</f>
        <v>#N/A</v>
      </c>
    </row>
    <row r="1226" spans="23:23" x14ac:dyDescent="0.2">
      <c r="W1226" s="13" t="e">
        <f>VLOOKUP(E1226,'items list'!B:D,3,FALSE)</f>
        <v>#N/A</v>
      </c>
    </row>
    <row r="1227" spans="23:23" x14ac:dyDescent="0.2">
      <c r="W1227" s="13" t="e">
        <f>VLOOKUP(E1227,'items list'!B:D,3,FALSE)</f>
        <v>#N/A</v>
      </c>
    </row>
    <row r="1228" spans="23:23" x14ac:dyDescent="0.2">
      <c r="W1228" s="13" t="e">
        <f>VLOOKUP(E1228,'items list'!B:D,3,FALSE)</f>
        <v>#N/A</v>
      </c>
    </row>
    <row r="1229" spans="23:23" x14ac:dyDescent="0.2">
      <c r="W1229" s="13" t="e">
        <f>VLOOKUP(E1229,'items list'!B:D,3,FALSE)</f>
        <v>#N/A</v>
      </c>
    </row>
    <row r="1230" spans="23:23" x14ac:dyDescent="0.2">
      <c r="W1230" s="13" t="e">
        <f>VLOOKUP(E1230,'items list'!B:D,3,FALSE)</f>
        <v>#N/A</v>
      </c>
    </row>
    <row r="1231" spans="23:23" x14ac:dyDescent="0.2">
      <c r="W1231" s="13" t="e">
        <f>VLOOKUP(E1231,'items list'!B:D,3,FALSE)</f>
        <v>#N/A</v>
      </c>
    </row>
    <row r="1232" spans="23:23" x14ac:dyDescent="0.2">
      <c r="W1232" s="13" t="e">
        <f>VLOOKUP(E1232,'items list'!B:D,3,FALSE)</f>
        <v>#N/A</v>
      </c>
    </row>
    <row r="1233" spans="23:23" x14ac:dyDescent="0.2">
      <c r="W1233" s="13" t="e">
        <f>VLOOKUP(E1233,'items list'!B:D,3,FALSE)</f>
        <v>#N/A</v>
      </c>
    </row>
    <row r="1234" spans="23:23" x14ac:dyDescent="0.2">
      <c r="W1234" s="13" t="e">
        <f>VLOOKUP(E1234,'items list'!B:D,3,FALSE)</f>
        <v>#N/A</v>
      </c>
    </row>
    <row r="1235" spans="23:23" x14ac:dyDescent="0.2">
      <c r="W1235" s="13" t="e">
        <f>VLOOKUP(E1235,'items list'!B:D,3,FALSE)</f>
        <v>#N/A</v>
      </c>
    </row>
    <row r="1236" spans="23:23" x14ac:dyDescent="0.2">
      <c r="W1236" s="13" t="e">
        <f>VLOOKUP(E1236,'items list'!B:D,3,FALSE)</f>
        <v>#N/A</v>
      </c>
    </row>
    <row r="1237" spans="23:23" x14ac:dyDescent="0.2">
      <c r="W1237" s="13" t="e">
        <f>VLOOKUP(E1237,'items list'!B:D,3,FALSE)</f>
        <v>#N/A</v>
      </c>
    </row>
    <row r="1238" spans="23:23" x14ac:dyDescent="0.2">
      <c r="W1238" s="13" t="e">
        <f>VLOOKUP(E1238,'items list'!B:D,3,FALSE)</f>
        <v>#N/A</v>
      </c>
    </row>
    <row r="1239" spans="23:23" x14ac:dyDescent="0.2">
      <c r="W1239" s="13" t="e">
        <f>VLOOKUP(E1239,'items list'!B:D,3,FALSE)</f>
        <v>#N/A</v>
      </c>
    </row>
    <row r="1240" spans="23:23" x14ac:dyDescent="0.2">
      <c r="W1240" s="13" t="e">
        <f>VLOOKUP(E1240,'items list'!B:D,3,FALSE)</f>
        <v>#N/A</v>
      </c>
    </row>
    <row r="1241" spans="23:23" x14ac:dyDescent="0.2">
      <c r="W1241" s="13" t="e">
        <f>VLOOKUP(E1241,'items list'!B:D,3,FALSE)</f>
        <v>#N/A</v>
      </c>
    </row>
    <row r="1242" spans="23:23" x14ac:dyDescent="0.2">
      <c r="W1242" s="13" t="e">
        <f>VLOOKUP(E1242,'items list'!B:D,3,FALSE)</f>
        <v>#N/A</v>
      </c>
    </row>
    <row r="1243" spans="23:23" x14ac:dyDescent="0.2">
      <c r="W1243" s="13" t="e">
        <f>VLOOKUP(E1243,'items list'!B:D,3,FALSE)</f>
        <v>#N/A</v>
      </c>
    </row>
    <row r="1244" spans="23:23" x14ac:dyDescent="0.2">
      <c r="W1244" s="13" t="e">
        <f>VLOOKUP(E1244,'items list'!B:D,3,FALSE)</f>
        <v>#N/A</v>
      </c>
    </row>
    <row r="1245" spans="23:23" x14ac:dyDescent="0.2">
      <c r="W1245" s="13" t="e">
        <f>VLOOKUP(E1245,'items list'!B:D,3,FALSE)</f>
        <v>#N/A</v>
      </c>
    </row>
    <row r="1246" spans="23:23" x14ac:dyDescent="0.2">
      <c r="W1246" s="13" t="e">
        <f>VLOOKUP(E1246,'items list'!B:D,3,FALSE)</f>
        <v>#N/A</v>
      </c>
    </row>
    <row r="1247" spans="23:23" x14ac:dyDescent="0.2">
      <c r="W1247" s="13" t="e">
        <f>VLOOKUP(E1247,'items list'!B:D,3,FALSE)</f>
        <v>#N/A</v>
      </c>
    </row>
    <row r="1248" spans="23:23" x14ac:dyDescent="0.2">
      <c r="W1248" s="13" t="e">
        <f>VLOOKUP(E1248,'items list'!B:D,3,FALSE)</f>
        <v>#N/A</v>
      </c>
    </row>
    <row r="1249" spans="23:23" x14ac:dyDescent="0.2">
      <c r="W1249" s="13" t="e">
        <f>VLOOKUP(E1249,'items list'!B:D,3,FALSE)</f>
        <v>#N/A</v>
      </c>
    </row>
    <row r="1250" spans="23:23" x14ac:dyDescent="0.2">
      <c r="W1250" s="13" t="e">
        <f>VLOOKUP(E1250,'items list'!B:D,3,FALSE)</f>
        <v>#N/A</v>
      </c>
    </row>
    <row r="1251" spans="23:23" x14ac:dyDescent="0.2">
      <c r="W1251" s="13" t="e">
        <f>VLOOKUP(E1251,'items list'!B:D,3,FALSE)</f>
        <v>#N/A</v>
      </c>
    </row>
    <row r="1252" spans="23:23" x14ac:dyDescent="0.2">
      <c r="W1252" s="13" t="e">
        <f>VLOOKUP(E1252,'items list'!B:D,3,FALSE)</f>
        <v>#N/A</v>
      </c>
    </row>
    <row r="1253" spans="23:23" x14ac:dyDescent="0.2">
      <c r="W1253" s="13" t="e">
        <f>VLOOKUP(E1253,'items list'!B:D,3,FALSE)</f>
        <v>#N/A</v>
      </c>
    </row>
    <row r="1254" spans="23:23" x14ac:dyDescent="0.2">
      <c r="W1254" s="13" t="e">
        <f>VLOOKUP(E1254,'items list'!B:D,3,FALSE)</f>
        <v>#N/A</v>
      </c>
    </row>
    <row r="1255" spans="23:23" x14ac:dyDescent="0.2">
      <c r="W1255" s="13" t="e">
        <f>VLOOKUP(E1255,'items list'!B:D,3,FALSE)</f>
        <v>#N/A</v>
      </c>
    </row>
    <row r="1256" spans="23:23" x14ac:dyDescent="0.2">
      <c r="W1256" s="13" t="e">
        <f>VLOOKUP(E1256,'items list'!B:D,3,FALSE)</f>
        <v>#N/A</v>
      </c>
    </row>
    <row r="1257" spans="23:23" x14ac:dyDescent="0.2">
      <c r="W1257" s="13" t="e">
        <f>VLOOKUP(E1257,'items list'!B:D,3,FALSE)</f>
        <v>#N/A</v>
      </c>
    </row>
    <row r="1258" spans="23:23" x14ac:dyDescent="0.2">
      <c r="W1258" s="13" t="e">
        <f>VLOOKUP(E1258,'items list'!B:D,3,FALSE)</f>
        <v>#N/A</v>
      </c>
    </row>
    <row r="1259" spans="23:23" x14ac:dyDescent="0.2">
      <c r="W1259" s="13" t="e">
        <f>VLOOKUP(E1259,'items list'!B:D,3,FALSE)</f>
        <v>#N/A</v>
      </c>
    </row>
    <row r="1260" spans="23:23" x14ac:dyDescent="0.2">
      <c r="W1260" s="13" t="e">
        <f>VLOOKUP(E1260,'items list'!B:D,3,FALSE)</f>
        <v>#N/A</v>
      </c>
    </row>
    <row r="1261" spans="23:23" x14ac:dyDescent="0.2">
      <c r="W1261" s="13" t="e">
        <f>VLOOKUP(E1261,'items list'!B:D,3,FALSE)</f>
        <v>#N/A</v>
      </c>
    </row>
    <row r="1262" spans="23:23" x14ac:dyDescent="0.2">
      <c r="W1262" s="13" t="e">
        <f>VLOOKUP(E1262,'items list'!B:D,3,FALSE)</f>
        <v>#N/A</v>
      </c>
    </row>
    <row r="1263" spans="23:23" x14ac:dyDescent="0.2">
      <c r="W1263" s="13" t="e">
        <f>VLOOKUP(E1263,'items list'!B:D,3,FALSE)</f>
        <v>#N/A</v>
      </c>
    </row>
    <row r="1264" spans="23:23" x14ac:dyDescent="0.2">
      <c r="W1264" s="13" t="e">
        <f>VLOOKUP(E1264,'items list'!B:D,3,FALSE)</f>
        <v>#N/A</v>
      </c>
    </row>
    <row r="1265" spans="23:23" x14ac:dyDescent="0.2">
      <c r="W1265" s="13" t="e">
        <f>VLOOKUP(E1265,'items list'!B:D,3,FALSE)</f>
        <v>#N/A</v>
      </c>
    </row>
    <row r="1266" spans="23:23" x14ac:dyDescent="0.2">
      <c r="W1266" s="13" t="e">
        <f>VLOOKUP(E1266,'items list'!B:D,3,FALSE)</f>
        <v>#N/A</v>
      </c>
    </row>
    <row r="1267" spans="23:23" x14ac:dyDescent="0.2">
      <c r="W1267" s="13" t="e">
        <f>VLOOKUP(E1267,'items list'!B:D,3,FALSE)</f>
        <v>#N/A</v>
      </c>
    </row>
    <row r="1268" spans="23:23" x14ac:dyDescent="0.2">
      <c r="W1268" s="13" t="e">
        <f>VLOOKUP(E1268,'items list'!B:D,3,FALSE)</f>
        <v>#N/A</v>
      </c>
    </row>
    <row r="1269" spans="23:23" x14ac:dyDescent="0.2">
      <c r="W1269" s="13" t="e">
        <f>VLOOKUP(E1269,'items list'!B:D,3,FALSE)</f>
        <v>#N/A</v>
      </c>
    </row>
    <row r="1270" spans="23:23" x14ac:dyDescent="0.2">
      <c r="W1270" s="13" t="e">
        <f>VLOOKUP(E1270,'items list'!B:D,3,FALSE)</f>
        <v>#N/A</v>
      </c>
    </row>
    <row r="1271" spans="23:23" x14ac:dyDescent="0.2">
      <c r="W1271" s="13" t="e">
        <f>VLOOKUP(E1271,'items list'!B:D,3,FALSE)</f>
        <v>#N/A</v>
      </c>
    </row>
    <row r="1272" spans="23:23" x14ac:dyDescent="0.2">
      <c r="W1272" s="13" t="e">
        <f>VLOOKUP(E1272,'items list'!B:D,3,FALSE)</f>
        <v>#N/A</v>
      </c>
    </row>
    <row r="1273" spans="23:23" x14ac:dyDescent="0.2">
      <c r="W1273" s="13" t="e">
        <f>VLOOKUP(E1273,'items list'!B:D,3,FALSE)</f>
        <v>#N/A</v>
      </c>
    </row>
    <row r="1274" spans="23:23" x14ac:dyDescent="0.2">
      <c r="W1274" s="13" t="e">
        <f>VLOOKUP(E1274,'items list'!B:D,3,FALSE)</f>
        <v>#N/A</v>
      </c>
    </row>
    <row r="1275" spans="23:23" x14ac:dyDescent="0.2">
      <c r="W1275" s="13" t="e">
        <f>VLOOKUP(E1275,'items list'!B:D,3,FALSE)</f>
        <v>#N/A</v>
      </c>
    </row>
    <row r="1276" spans="23:23" x14ac:dyDescent="0.2">
      <c r="W1276" s="13" t="e">
        <f>VLOOKUP(E1276,'items list'!B:D,3,FALSE)</f>
        <v>#N/A</v>
      </c>
    </row>
    <row r="1277" spans="23:23" x14ac:dyDescent="0.2">
      <c r="W1277" s="13" t="e">
        <f>VLOOKUP(E1277,'items list'!B:D,3,FALSE)</f>
        <v>#N/A</v>
      </c>
    </row>
    <row r="1278" spans="23:23" x14ac:dyDescent="0.2">
      <c r="W1278" s="13" t="e">
        <f>VLOOKUP(E1278,'items list'!B:D,3,FALSE)</f>
        <v>#N/A</v>
      </c>
    </row>
    <row r="1279" spans="23:23" x14ac:dyDescent="0.2">
      <c r="W1279" s="13" t="e">
        <f>VLOOKUP(E1279,'items list'!B:D,3,FALSE)</f>
        <v>#N/A</v>
      </c>
    </row>
    <row r="1280" spans="23:23" x14ac:dyDescent="0.2">
      <c r="W1280" s="13" t="e">
        <f>VLOOKUP(E1280,'items list'!B:D,3,FALSE)</f>
        <v>#N/A</v>
      </c>
    </row>
    <row r="1281" spans="23:23" x14ac:dyDescent="0.2">
      <c r="W1281" s="13" t="e">
        <f>VLOOKUP(E1281,'items list'!B:D,3,FALSE)</f>
        <v>#N/A</v>
      </c>
    </row>
    <row r="1282" spans="23:23" x14ac:dyDescent="0.2">
      <c r="W1282" s="13" t="e">
        <f>VLOOKUP(E1282,'items list'!B:D,3,FALSE)</f>
        <v>#N/A</v>
      </c>
    </row>
    <row r="1283" spans="23:23" x14ac:dyDescent="0.2">
      <c r="W1283" s="13" t="e">
        <f>VLOOKUP(E1283,'items list'!B:D,3,FALSE)</f>
        <v>#N/A</v>
      </c>
    </row>
    <row r="1284" spans="23:23" x14ac:dyDescent="0.2">
      <c r="W1284" s="13" t="e">
        <f>VLOOKUP(E1284,'items list'!B:D,3,FALSE)</f>
        <v>#N/A</v>
      </c>
    </row>
    <row r="1285" spans="23:23" x14ac:dyDescent="0.2">
      <c r="W1285" s="13" t="e">
        <f>VLOOKUP(E1285,'items list'!B:D,3,FALSE)</f>
        <v>#N/A</v>
      </c>
    </row>
    <row r="1286" spans="23:23" x14ac:dyDescent="0.2">
      <c r="W1286" s="13" t="e">
        <f>VLOOKUP(E1286,'items list'!B:D,3,FALSE)</f>
        <v>#N/A</v>
      </c>
    </row>
    <row r="1287" spans="23:23" x14ac:dyDescent="0.2">
      <c r="W1287" s="13" t="e">
        <f>VLOOKUP(E1287,'items list'!B:D,3,FALSE)</f>
        <v>#N/A</v>
      </c>
    </row>
    <row r="1288" spans="23:23" x14ac:dyDescent="0.2">
      <c r="W1288" s="13" t="e">
        <f>VLOOKUP(E1288,'items list'!B:D,3,FALSE)</f>
        <v>#N/A</v>
      </c>
    </row>
    <row r="1289" spans="23:23" x14ac:dyDescent="0.2">
      <c r="W1289" s="13" t="e">
        <f>VLOOKUP(E1289,'items list'!B:D,3,FALSE)</f>
        <v>#N/A</v>
      </c>
    </row>
    <row r="1290" spans="23:23" x14ac:dyDescent="0.2">
      <c r="W1290" s="13" t="e">
        <f>VLOOKUP(E1290,'items list'!B:D,3,FALSE)</f>
        <v>#N/A</v>
      </c>
    </row>
    <row r="1291" spans="23:23" x14ac:dyDescent="0.2">
      <c r="W1291" s="13" t="e">
        <f>VLOOKUP(E1291,'items list'!B:D,3,FALSE)</f>
        <v>#N/A</v>
      </c>
    </row>
    <row r="1292" spans="23:23" x14ac:dyDescent="0.2">
      <c r="W1292" s="13" t="e">
        <f>VLOOKUP(E1292,'items list'!B:D,3,FALSE)</f>
        <v>#N/A</v>
      </c>
    </row>
    <row r="1293" spans="23:23" x14ac:dyDescent="0.2">
      <c r="W1293" s="13" t="e">
        <f>VLOOKUP(E1293,'items list'!B:D,3,FALSE)</f>
        <v>#N/A</v>
      </c>
    </row>
    <row r="1294" spans="23:23" x14ac:dyDescent="0.2">
      <c r="W1294" s="13" t="e">
        <f>VLOOKUP(E1294,'items list'!B:D,3,FALSE)</f>
        <v>#N/A</v>
      </c>
    </row>
    <row r="1295" spans="23:23" x14ac:dyDescent="0.2">
      <c r="W1295" s="13" t="e">
        <f>VLOOKUP(E1295,'items list'!B:D,3,FALSE)</f>
        <v>#N/A</v>
      </c>
    </row>
    <row r="1296" spans="23:23" x14ac:dyDescent="0.2">
      <c r="W1296" s="13" t="e">
        <f>VLOOKUP(E1296,'items list'!B:D,3,FALSE)</f>
        <v>#N/A</v>
      </c>
    </row>
    <row r="1297" spans="23:23" x14ac:dyDescent="0.2">
      <c r="W1297" s="13" t="e">
        <f>VLOOKUP(E1297,'items list'!B:D,3,FALSE)</f>
        <v>#N/A</v>
      </c>
    </row>
    <row r="1298" spans="23:23" x14ac:dyDescent="0.2">
      <c r="W1298" s="13" t="e">
        <f>VLOOKUP(E1298,'items list'!B:D,3,FALSE)</f>
        <v>#N/A</v>
      </c>
    </row>
    <row r="1299" spans="23:23" x14ac:dyDescent="0.2">
      <c r="W1299" s="13" t="e">
        <f>VLOOKUP(E1299,'items list'!B:D,3,FALSE)</f>
        <v>#N/A</v>
      </c>
    </row>
    <row r="1300" spans="23:23" x14ac:dyDescent="0.2">
      <c r="W1300" s="13" t="e">
        <f>VLOOKUP(E1300,'items list'!B:D,3,FALSE)</f>
        <v>#N/A</v>
      </c>
    </row>
    <row r="1301" spans="23:23" x14ac:dyDescent="0.2">
      <c r="W1301" s="13" t="e">
        <f>VLOOKUP(E1301,'items list'!B:D,3,FALSE)</f>
        <v>#N/A</v>
      </c>
    </row>
    <row r="1302" spans="23:23" x14ac:dyDescent="0.2">
      <c r="W1302" s="13" t="e">
        <f>VLOOKUP(E1302,'items list'!B:D,3,FALSE)</f>
        <v>#N/A</v>
      </c>
    </row>
    <row r="1303" spans="23:23" x14ac:dyDescent="0.2">
      <c r="W1303" s="13" t="e">
        <f>VLOOKUP(E1303,'items list'!B:D,3,FALSE)</f>
        <v>#N/A</v>
      </c>
    </row>
    <row r="1304" spans="23:23" x14ac:dyDescent="0.2">
      <c r="W1304" s="13" t="e">
        <f>VLOOKUP(E1304,'items list'!B:D,3,FALSE)</f>
        <v>#N/A</v>
      </c>
    </row>
    <row r="1305" spans="23:23" x14ac:dyDescent="0.2">
      <c r="W1305" s="13" t="e">
        <f>VLOOKUP(E1305,'items list'!B:D,3,FALSE)</f>
        <v>#N/A</v>
      </c>
    </row>
    <row r="1306" spans="23:23" x14ac:dyDescent="0.2">
      <c r="W1306" s="13" t="e">
        <f>VLOOKUP(E1306,'items list'!B:D,3,FALSE)</f>
        <v>#N/A</v>
      </c>
    </row>
    <row r="1307" spans="23:23" x14ac:dyDescent="0.2">
      <c r="W1307" s="13" t="e">
        <f>VLOOKUP(E1307,'items list'!B:D,3,FALSE)</f>
        <v>#N/A</v>
      </c>
    </row>
    <row r="1308" spans="23:23" x14ac:dyDescent="0.2">
      <c r="W1308" s="13" t="e">
        <f>VLOOKUP(E1308,'items list'!B:D,3,FALSE)</f>
        <v>#N/A</v>
      </c>
    </row>
    <row r="1309" spans="23:23" x14ac:dyDescent="0.2">
      <c r="W1309" s="13" t="e">
        <f>VLOOKUP(E1309,'items list'!B:D,3,FALSE)</f>
        <v>#N/A</v>
      </c>
    </row>
    <row r="1310" spans="23:23" x14ac:dyDescent="0.2">
      <c r="W1310" s="13" t="e">
        <f>VLOOKUP(E1310,'items list'!B:D,3,FALSE)</f>
        <v>#N/A</v>
      </c>
    </row>
    <row r="1311" spans="23:23" x14ac:dyDescent="0.2">
      <c r="W1311" s="13" t="e">
        <f>VLOOKUP(E1311,'items list'!B:D,3,FALSE)</f>
        <v>#N/A</v>
      </c>
    </row>
    <row r="1312" spans="23:23" x14ac:dyDescent="0.2">
      <c r="W1312" s="13" t="e">
        <f>VLOOKUP(E1312,'items list'!B:D,3,FALSE)</f>
        <v>#N/A</v>
      </c>
    </row>
    <row r="1313" spans="23:23" x14ac:dyDescent="0.2">
      <c r="W1313" s="13" t="e">
        <f>VLOOKUP(E1313,'items list'!B:D,3,FALSE)</f>
        <v>#N/A</v>
      </c>
    </row>
    <row r="1314" spans="23:23" x14ac:dyDescent="0.2">
      <c r="W1314" s="13" t="e">
        <f>VLOOKUP(E1314,'items list'!B:D,3,FALSE)</f>
        <v>#N/A</v>
      </c>
    </row>
    <row r="1315" spans="23:23" x14ac:dyDescent="0.2">
      <c r="W1315" s="13" t="e">
        <f>VLOOKUP(E1315,'items list'!B:D,3,FALSE)</f>
        <v>#N/A</v>
      </c>
    </row>
    <row r="1316" spans="23:23" x14ac:dyDescent="0.2">
      <c r="W1316" s="13" t="e">
        <f>VLOOKUP(E1316,'items list'!B:D,3,FALSE)</f>
        <v>#N/A</v>
      </c>
    </row>
    <row r="1317" spans="23:23" x14ac:dyDescent="0.2">
      <c r="W1317" s="13" t="e">
        <f>VLOOKUP(E1317,'items list'!B:D,3,FALSE)</f>
        <v>#N/A</v>
      </c>
    </row>
    <row r="1318" spans="23:23" x14ac:dyDescent="0.2">
      <c r="W1318" s="13" t="e">
        <f>VLOOKUP(E1318,'items list'!B:D,3,FALSE)</f>
        <v>#N/A</v>
      </c>
    </row>
    <row r="1319" spans="23:23" x14ac:dyDescent="0.2">
      <c r="W1319" s="13" t="e">
        <f>VLOOKUP(E1319,'items list'!B:D,3,FALSE)</f>
        <v>#N/A</v>
      </c>
    </row>
    <row r="1320" spans="23:23" x14ac:dyDescent="0.2">
      <c r="W1320" s="13" t="e">
        <f>VLOOKUP(E1320,'items list'!B:D,3,FALSE)</f>
        <v>#N/A</v>
      </c>
    </row>
    <row r="1321" spans="23:23" x14ac:dyDescent="0.2">
      <c r="W1321" s="13" t="e">
        <f>VLOOKUP(E1321,'items list'!B:D,3,FALSE)</f>
        <v>#N/A</v>
      </c>
    </row>
    <row r="1322" spans="23:23" x14ac:dyDescent="0.2">
      <c r="W1322" s="13" t="e">
        <f>VLOOKUP(E1322,'items list'!B:D,3,FALSE)</f>
        <v>#N/A</v>
      </c>
    </row>
    <row r="1323" spans="23:23" x14ac:dyDescent="0.2">
      <c r="W1323" s="13" t="e">
        <f>VLOOKUP(E1323,'items list'!B:D,3,FALSE)</f>
        <v>#N/A</v>
      </c>
    </row>
    <row r="1324" spans="23:23" x14ac:dyDescent="0.2">
      <c r="W1324" s="13" t="e">
        <f>VLOOKUP(E1324,'items list'!B:D,3,FALSE)</f>
        <v>#N/A</v>
      </c>
    </row>
    <row r="1325" spans="23:23" x14ac:dyDescent="0.2">
      <c r="W1325" s="13" t="e">
        <f>VLOOKUP(E1325,'items list'!B:D,3,FALSE)</f>
        <v>#N/A</v>
      </c>
    </row>
    <row r="1326" spans="23:23" x14ac:dyDescent="0.2">
      <c r="W1326" s="13" t="e">
        <f>VLOOKUP(E1326,'items list'!B:D,3,FALSE)</f>
        <v>#N/A</v>
      </c>
    </row>
    <row r="1327" spans="23:23" x14ac:dyDescent="0.2">
      <c r="W1327" s="13" t="e">
        <f>VLOOKUP(E1327,'items list'!B:D,3,FALSE)</f>
        <v>#N/A</v>
      </c>
    </row>
    <row r="1328" spans="23:23" x14ac:dyDescent="0.2">
      <c r="W1328" s="13" t="e">
        <f>VLOOKUP(E1328,'items list'!B:D,3,FALSE)</f>
        <v>#N/A</v>
      </c>
    </row>
    <row r="1329" spans="23:23" x14ac:dyDescent="0.2">
      <c r="W1329" s="13" t="e">
        <f>VLOOKUP(E1329,'items list'!B:D,3,FALSE)</f>
        <v>#N/A</v>
      </c>
    </row>
    <row r="1330" spans="23:23" x14ac:dyDescent="0.2">
      <c r="W1330" s="13" t="e">
        <f>VLOOKUP(E1330,'items list'!B:D,3,FALSE)</f>
        <v>#N/A</v>
      </c>
    </row>
    <row r="1331" spans="23:23" x14ac:dyDescent="0.2">
      <c r="W1331" s="13" t="e">
        <f>VLOOKUP(E1331,'items list'!B:D,3,FALSE)</f>
        <v>#N/A</v>
      </c>
    </row>
    <row r="1332" spans="23:23" x14ac:dyDescent="0.2">
      <c r="W1332" s="13" t="e">
        <f>VLOOKUP(E1332,'items list'!B:D,3,FALSE)</f>
        <v>#N/A</v>
      </c>
    </row>
    <row r="1333" spans="23:23" x14ac:dyDescent="0.2">
      <c r="W1333" s="13" t="e">
        <f>VLOOKUP(E1333,'items list'!B:D,3,FALSE)</f>
        <v>#N/A</v>
      </c>
    </row>
    <row r="1334" spans="23:23" x14ac:dyDescent="0.2">
      <c r="W1334" s="13" t="e">
        <f>VLOOKUP(E1334,'items list'!B:D,3,FALSE)</f>
        <v>#N/A</v>
      </c>
    </row>
    <row r="1335" spans="23:23" x14ac:dyDescent="0.2">
      <c r="W1335" s="13" t="e">
        <f>VLOOKUP(E1335,'items list'!B:D,3,FALSE)</f>
        <v>#N/A</v>
      </c>
    </row>
    <row r="1336" spans="23:23" x14ac:dyDescent="0.2">
      <c r="W1336" s="13" t="e">
        <f>VLOOKUP(E1336,'items list'!B:D,3,FALSE)</f>
        <v>#N/A</v>
      </c>
    </row>
    <row r="1337" spans="23:23" x14ac:dyDescent="0.2">
      <c r="W1337" s="13" t="e">
        <f>VLOOKUP(E1337,'items list'!B:D,3,FALSE)</f>
        <v>#N/A</v>
      </c>
    </row>
    <row r="1338" spans="23:23" x14ac:dyDescent="0.2">
      <c r="W1338" s="13" t="e">
        <f>VLOOKUP(E1338,'items list'!B:D,3,FALSE)</f>
        <v>#N/A</v>
      </c>
    </row>
    <row r="1339" spans="23:23" x14ac:dyDescent="0.2">
      <c r="W1339" s="13" t="e">
        <f>VLOOKUP(E1339,'items list'!B:D,3,FALSE)</f>
        <v>#N/A</v>
      </c>
    </row>
    <row r="1340" spans="23:23" x14ac:dyDescent="0.2">
      <c r="W1340" s="13" t="e">
        <f>VLOOKUP(E1340,'items list'!B:D,3,FALSE)</f>
        <v>#N/A</v>
      </c>
    </row>
    <row r="1341" spans="23:23" x14ac:dyDescent="0.2">
      <c r="W1341" s="13" t="e">
        <f>VLOOKUP(E1341,'items list'!B:D,3,FALSE)</f>
        <v>#N/A</v>
      </c>
    </row>
    <row r="1342" spans="23:23" x14ac:dyDescent="0.2">
      <c r="W1342" s="13" t="e">
        <f>VLOOKUP(E1342,'items list'!B:D,3,FALSE)</f>
        <v>#N/A</v>
      </c>
    </row>
    <row r="1343" spans="23:23" x14ac:dyDescent="0.2">
      <c r="W1343" s="13" t="e">
        <f>VLOOKUP(E1343,'items list'!B:D,3,FALSE)</f>
        <v>#N/A</v>
      </c>
    </row>
    <row r="1344" spans="23:23" x14ac:dyDescent="0.2">
      <c r="W1344" s="13" t="e">
        <f>VLOOKUP(E1344,'items list'!B:D,3,FALSE)</f>
        <v>#N/A</v>
      </c>
    </row>
    <row r="1345" spans="23:23" x14ac:dyDescent="0.2">
      <c r="W1345" s="13" t="e">
        <f>VLOOKUP(E1345,'items list'!B:D,3,FALSE)</f>
        <v>#N/A</v>
      </c>
    </row>
    <row r="1346" spans="23:23" x14ac:dyDescent="0.2">
      <c r="W1346" s="13" t="e">
        <f>VLOOKUP(E1346,'items list'!B:D,3,FALSE)</f>
        <v>#N/A</v>
      </c>
    </row>
    <row r="1347" spans="23:23" x14ac:dyDescent="0.2">
      <c r="W1347" s="13" t="e">
        <f>VLOOKUP(E1347,'items list'!B:D,3,FALSE)</f>
        <v>#N/A</v>
      </c>
    </row>
    <row r="1348" spans="23:23" x14ac:dyDescent="0.2">
      <c r="W1348" s="13" t="e">
        <f>VLOOKUP(E1348,'items list'!B:D,3,FALSE)</f>
        <v>#N/A</v>
      </c>
    </row>
    <row r="1349" spans="23:23" x14ac:dyDescent="0.2">
      <c r="W1349" s="13" t="e">
        <f>VLOOKUP(E1349,'items list'!B:D,3,FALSE)</f>
        <v>#N/A</v>
      </c>
    </row>
    <row r="1350" spans="23:23" x14ac:dyDescent="0.2">
      <c r="W1350" s="13" t="e">
        <f>VLOOKUP(E1350,'items list'!B:D,3,FALSE)</f>
        <v>#N/A</v>
      </c>
    </row>
    <row r="1351" spans="23:23" x14ac:dyDescent="0.2">
      <c r="W1351" s="13" t="e">
        <f>VLOOKUP(E1351,'items list'!B:D,3,FALSE)</f>
        <v>#N/A</v>
      </c>
    </row>
    <row r="1352" spans="23:23" x14ac:dyDescent="0.2">
      <c r="W1352" s="13" t="e">
        <f>VLOOKUP(E1352,'items list'!B:D,3,FALSE)</f>
        <v>#N/A</v>
      </c>
    </row>
    <row r="1353" spans="23:23" x14ac:dyDescent="0.2">
      <c r="W1353" s="13" t="e">
        <f>VLOOKUP(E1353,'items list'!B:D,3,FALSE)</f>
        <v>#N/A</v>
      </c>
    </row>
    <row r="1354" spans="23:23" x14ac:dyDescent="0.2">
      <c r="W1354" s="13" t="e">
        <f>VLOOKUP(E1354,'items list'!B:D,3,FALSE)</f>
        <v>#N/A</v>
      </c>
    </row>
    <row r="1355" spans="23:23" x14ac:dyDescent="0.2">
      <c r="W1355" s="13" t="e">
        <f>VLOOKUP(E1355,'items list'!B:D,3,FALSE)</f>
        <v>#N/A</v>
      </c>
    </row>
    <row r="1356" spans="23:23" x14ac:dyDescent="0.2">
      <c r="W1356" s="13" t="e">
        <f>VLOOKUP(E1356,'items list'!B:D,3,FALSE)</f>
        <v>#N/A</v>
      </c>
    </row>
    <row r="1357" spans="23:23" x14ac:dyDescent="0.2">
      <c r="W1357" s="13" t="e">
        <f>VLOOKUP(E1357,'items list'!B:D,3,FALSE)</f>
        <v>#N/A</v>
      </c>
    </row>
    <row r="1358" spans="23:23" x14ac:dyDescent="0.2">
      <c r="W1358" s="13" t="e">
        <f>VLOOKUP(E1358,'items list'!B:D,3,FALSE)</f>
        <v>#N/A</v>
      </c>
    </row>
    <row r="1359" spans="23:23" x14ac:dyDescent="0.2">
      <c r="W1359" s="13" t="e">
        <f>VLOOKUP(E1359,'items list'!B:D,3,FALSE)</f>
        <v>#N/A</v>
      </c>
    </row>
    <row r="1360" spans="23:23" x14ac:dyDescent="0.2">
      <c r="W1360" s="13" t="e">
        <f>VLOOKUP(E1360,'items list'!B:D,3,FALSE)</f>
        <v>#N/A</v>
      </c>
    </row>
    <row r="1361" spans="23:23" x14ac:dyDescent="0.2">
      <c r="W1361" s="13" t="e">
        <f>VLOOKUP(E1361,'items list'!B:D,3,FALSE)</f>
        <v>#N/A</v>
      </c>
    </row>
    <row r="1362" spans="23:23" x14ac:dyDescent="0.2">
      <c r="W1362" s="13" t="e">
        <f>VLOOKUP(E1362,'items list'!B:D,3,FALSE)</f>
        <v>#N/A</v>
      </c>
    </row>
    <row r="1363" spans="23:23" x14ac:dyDescent="0.2">
      <c r="W1363" s="13" t="e">
        <f>VLOOKUP(E1363,'items list'!B:D,3,FALSE)</f>
        <v>#N/A</v>
      </c>
    </row>
    <row r="1364" spans="23:23" x14ac:dyDescent="0.2">
      <c r="W1364" s="13" t="e">
        <f>VLOOKUP(E1364,'items list'!B:D,3,FALSE)</f>
        <v>#N/A</v>
      </c>
    </row>
    <row r="1365" spans="23:23" x14ac:dyDescent="0.2">
      <c r="W1365" s="13" t="e">
        <f>VLOOKUP(E1365,'items list'!B:D,3,FALSE)</f>
        <v>#N/A</v>
      </c>
    </row>
    <row r="1366" spans="23:23" x14ac:dyDescent="0.2">
      <c r="W1366" s="13" t="e">
        <f>VLOOKUP(E1366,'items list'!B:D,3,FALSE)</f>
        <v>#N/A</v>
      </c>
    </row>
  </sheetData>
  <mergeCells count="8">
    <mergeCell ref="X2:Z2"/>
    <mergeCell ref="AA2:AC2"/>
    <mergeCell ref="R1:T1"/>
    <mergeCell ref="K1:M1"/>
    <mergeCell ref="K2:M2"/>
    <mergeCell ref="N2:P2"/>
    <mergeCell ref="U2:W2"/>
    <mergeCell ref="R2:T2"/>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F19"/>
  <sheetViews>
    <sheetView workbookViewId="0">
      <selection activeCell="D17" sqref="D17"/>
    </sheetView>
  </sheetViews>
  <sheetFormatPr defaultRowHeight="15" x14ac:dyDescent="0.25"/>
  <cols>
    <col min="1" max="1" width="111.28515625" customWidth="1"/>
    <col min="2" max="2" width="36.85546875" customWidth="1"/>
    <col min="3" max="3" width="36.5703125" customWidth="1"/>
    <col min="4" max="4" width="11" customWidth="1"/>
    <col min="5" max="5" width="11.28515625" customWidth="1"/>
    <col min="6" max="6" width="11.140625" customWidth="1"/>
  </cols>
  <sheetData>
    <row r="1" spans="1:6" ht="21" x14ac:dyDescent="0.35">
      <c r="A1" s="681" t="s">
        <v>5780</v>
      </c>
      <c r="B1" s="681"/>
      <c r="C1" s="681"/>
      <c r="D1" s="681"/>
      <c r="E1" s="681"/>
      <c r="F1" s="681"/>
    </row>
    <row r="2" spans="1:6" x14ac:dyDescent="0.25">
      <c r="A2" s="2" t="s">
        <v>6822</v>
      </c>
      <c r="B2" t="s">
        <v>6821</v>
      </c>
      <c r="C2" t="s">
        <v>2651</v>
      </c>
    </row>
    <row r="3" spans="1:6" ht="18.75" x14ac:dyDescent="0.3">
      <c r="A3" s="317" t="s">
        <v>6549</v>
      </c>
      <c r="B3" s="277" t="s">
        <v>6406</v>
      </c>
      <c r="C3" s="277" t="s">
        <v>5739</v>
      </c>
      <c r="D3" s="482"/>
      <c r="E3" s="482"/>
      <c r="F3" s="482"/>
    </row>
    <row r="4" spans="1:6" ht="18.75" x14ac:dyDescent="0.3">
      <c r="A4" s="317" t="s">
        <v>6550</v>
      </c>
      <c r="B4" s="277" t="s">
        <v>6407</v>
      </c>
      <c r="C4" s="277" t="s">
        <v>991</v>
      </c>
      <c r="D4" s="482"/>
      <c r="E4" s="482"/>
      <c r="F4" s="482"/>
    </row>
    <row r="5" spans="1:6" ht="18.75" x14ac:dyDescent="0.3">
      <c r="A5" s="317" t="s">
        <v>6545</v>
      </c>
      <c r="B5" s="277" t="s">
        <v>6347</v>
      </c>
      <c r="C5" s="277" t="s">
        <v>6348</v>
      </c>
      <c r="D5" s="482"/>
      <c r="E5" s="482"/>
      <c r="F5" s="482"/>
    </row>
    <row r="6" spans="1:6" ht="18.75" x14ac:dyDescent="0.3">
      <c r="A6" s="317" t="s">
        <v>6712</v>
      </c>
      <c r="B6" s="277"/>
      <c r="C6" s="277"/>
      <c r="D6" s="482"/>
      <c r="E6" s="482"/>
      <c r="F6" s="482"/>
    </row>
    <row r="7" spans="1:6" ht="18.75" x14ac:dyDescent="0.3">
      <c r="A7" s="317" t="s">
        <v>6609</v>
      </c>
      <c r="B7" s="277" t="s">
        <v>6610</v>
      </c>
      <c r="C7" s="277" t="s">
        <v>4367</v>
      </c>
      <c r="D7" s="482"/>
      <c r="E7" s="482"/>
      <c r="F7" s="482"/>
    </row>
    <row r="8" spans="1:6" ht="15.75" thickBot="1" x14ac:dyDescent="0.3">
      <c r="A8" s="299" t="s">
        <v>6832</v>
      </c>
    </row>
    <row r="9" spans="1:6" ht="15.75" x14ac:dyDescent="0.25">
      <c r="A9" s="326" t="s">
        <v>6291</v>
      </c>
      <c r="B9" s="327" t="s">
        <v>6289</v>
      </c>
      <c r="C9" s="327" t="s">
        <v>653</v>
      </c>
      <c r="D9" s="328" t="s">
        <v>6241</v>
      </c>
      <c r="E9" s="328" t="s">
        <v>6308</v>
      </c>
      <c r="F9" s="405" t="s">
        <v>6319</v>
      </c>
    </row>
    <row r="10" spans="1:6" x14ac:dyDescent="0.25">
      <c r="A10" s="332"/>
      <c r="B10" s="277"/>
      <c r="C10" s="277"/>
      <c r="D10" s="277"/>
      <c r="E10" s="277"/>
      <c r="F10" s="338"/>
    </row>
    <row r="11" spans="1:6" ht="15.75" x14ac:dyDescent="0.25">
      <c r="A11" s="332" t="s">
        <v>6453</v>
      </c>
      <c r="B11" s="277" t="s">
        <v>6454</v>
      </c>
      <c r="C11" s="277" t="s">
        <v>3705</v>
      </c>
      <c r="D11" s="414">
        <v>697000</v>
      </c>
      <c r="E11" s="414"/>
      <c r="F11" s="419"/>
    </row>
    <row r="12" spans="1:6" x14ac:dyDescent="0.25">
      <c r="A12" s="332"/>
      <c r="B12" s="277"/>
      <c r="C12" s="277"/>
      <c r="D12" s="277"/>
      <c r="E12" s="277"/>
      <c r="F12" s="338"/>
    </row>
    <row r="13" spans="1:6" ht="16.5" thickBot="1" x14ac:dyDescent="0.3">
      <c r="A13" s="344" t="s">
        <v>6251</v>
      </c>
      <c r="B13" s="277"/>
      <c r="C13" s="277"/>
      <c r="D13" s="351">
        <f>D11</f>
        <v>697000</v>
      </c>
      <c r="E13" s="351">
        <f t="shared" ref="E13:F13" si="0">E11</f>
        <v>0</v>
      </c>
      <c r="F13" s="379">
        <f t="shared" si="0"/>
        <v>0</v>
      </c>
    </row>
    <row r="14" spans="1:6" ht="19.5" thickTop="1" x14ac:dyDescent="0.3">
      <c r="A14" s="342" t="s">
        <v>6232</v>
      </c>
      <c r="B14" s="277"/>
      <c r="C14" s="277"/>
      <c r="D14" s="350"/>
      <c r="E14" s="366"/>
      <c r="F14" s="367"/>
    </row>
    <row r="15" spans="1:6" ht="19.5" thickBot="1" x14ac:dyDescent="0.35">
      <c r="A15" s="342" t="s">
        <v>927</v>
      </c>
      <c r="B15" s="277" t="s">
        <v>5990</v>
      </c>
      <c r="C15" s="277" t="s">
        <v>2632</v>
      </c>
      <c r="D15" s="351">
        <f>D17+D16+D18+D19+D20+D21</f>
        <v>697000</v>
      </c>
      <c r="E15" s="351">
        <f t="shared" ref="E15:F15" si="1">E17+E16+E18+E19+E20+E21</f>
        <v>0</v>
      </c>
      <c r="F15" s="379">
        <f t="shared" si="1"/>
        <v>0</v>
      </c>
    </row>
    <row r="16" spans="1:6" ht="16.5" thickTop="1" x14ac:dyDescent="0.25">
      <c r="A16" s="332" t="s">
        <v>6823</v>
      </c>
      <c r="B16" s="277" t="s">
        <v>6454</v>
      </c>
      <c r="C16" s="277" t="s">
        <v>3705</v>
      </c>
      <c r="D16" s="397">
        <v>697000</v>
      </c>
      <c r="E16" s="397"/>
      <c r="F16" s="411"/>
    </row>
    <row r="17" spans="1:6" ht="16.5" thickBot="1" x14ac:dyDescent="0.3">
      <c r="A17" s="345"/>
      <c r="B17" s="346"/>
      <c r="C17" s="346"/>
      <c r="D17" s="504"/>
      <c r="E17" s="504"/>
      <c r="F17" s="505"/>
    </row>
    <row r="19" spans="1:6" x14ac:dyDescent="0.25">
      <c r="D19" s="290"/>
    </row>
  </sheetData>
  <mergeCells count="1">
    <mergeCell ref="A1:F1"/>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F17"/>
  <sheetViews>
    <sheetView workbookViewId="0">
      <selection activeCell="D17" sqref="D17"/>
    </sheetView>
  </sheetViews>
  <sheetFormatPr defaultRowHeight="15" x14ac:dyDescent="0.25"/>
  <cols>
    <col min="1" max="1" width="101.28515625" customWidth="1"/>
    <col min="2" max="2" width="39.42578125" customWidth="1"/>
    <col min="3" max="3" width="36.85546875" customWidth="1"/>
    <col min="4" max="5" width="11.42578125" customWidth="1"/>
    <col min="6" max="6" width="12.140625" customWidth="1"/>
  </cols>
  <sheetData>
    <row r="1" spans="1:6" ht="21" x14ac:dyDescent="0.35">
      <c r="A1" s="681" t="s">
        <v>5780</v>
      </c>
      <c r="B1" s="681"/>
      <c r="C1" s="681"/>
      <c r="D1" s="681"/>
      <c r="E1" s="681"/>
      <c r="F1" s="681"/>
    </row>
    <row r="2" spans="1:6" x14ac:dyDescent="0.25">
      <c r="A2" s="2" t="s">
        <v>6824</v>
      </c>
      <c r="B2" t="s">
        <v>6825</v>
      </c>
      <c r="C2" t="s">
        <v>2673</v>
      </c>
    </row>
    <row r="3" spans="1:6" ht="18.75" x14ac:dyDescent="0.3">
      <c r="A3" s="317" t="s">
        <v>6549</v>
      </c>
      <c r="B3" s="277" t="s">
        <v>6406</v>
      </c>
      <c r="C3" s="277" t="s">
        <v>5739</v>
      </c>
      <c r="D3" s="482"/>
      <c r="E3" s="482"/>
      <c r="F3" s="482"/>
    </row>
    <row r="4" spans="1:6" ht="18.75" x14ac:dyDescent="0.3">
      <c r="A4" s="317" t="s">
        <v>6550</v>
      </c>
      <c r="B4" s="277" t="s">
        <v>6407</v>
      </c>
      <c r="C4" s="277" t="s">
        <v>991</v>
      </c>
      <c r="D4" s="482"/>
      <c r="E4" s="482"/>
      <c r="F4" s="482"/>
    </row>
    <row r="5" spans="1:6" ht="18.75" x14ac:dyDescent="0.3">
      <c r="A5" s="317" t="s">
        <v>6545</v>
      </c>
      <c r="B5" s="277" t="s">
        <v>6347</v>
      </c>
      <c r="C5" s="277" t="s">
        <v>6348</v>
      </c>
      <c r="D5" s="482"/>
      <c r="E5" s="482"/>
      <c r="F5" s="482"/>
    </row>
    <row r="6" spans="1:6" ht="18.75" x14ac:dyDescent="0.3">
      <c r="A6" s="317" t="s">
        <v>6712</v>
      </c>
      <c r="B6" s="277"/>
      <c r="C6" s="277"/>
      <c r="D6" s="482"/>
      <c r="E6" s="482"/>
      <c r="F6" s="482"/>
    </row>
    <row r="7" spans="1:6" ht="18.75" x14ac:dyDescent="0.3">
      <c r="A7" s="317" t="s">
        <v>6609</v>
      </c>
      <c r="B7" s="277" t="s">
        <v>6610</v>
      </c>
      <c r="C7" s="277" t="s">
        <v>4367</v>
      </c>
      <c r="D7" s="482"/>
      <c r="E7" s="482"/>
      <c r="F7" s="482"/>
    </row>
    <row r="8" spans="1:6" ht="15.75" thickBot="1" x14ac:dyDescent="0.3">
      <c r="A8" s="299" t="s">
        <v>6833</v>
      </c>
    </row>
    <row r="9" spans="1:6" ht="15.75" x14ac:dyDescent="0.25">
      <c r="A9" s="326" t="s">
        <v>6291</v>
      </c>
      <c r="B9" s="327" t="s">
        <v>6289</v>
      </c>
      <c r="C9" s="327" t="s">
        <v>653</v>
      </c>
      <c r="D9" s="328" t="s">
        <v>6241</v>
      </c>
      <c r="E9" s="328" t="s">
        <v>6308</v>
      </c>
      <c r="F9" s="405" t="s">
        <v>6319</v>
      </c>
    </row>
    <row r="11" spans="1:6" ht="15.75" x14ac:dyDescent="0.25">
      <c r="A11" s="332" t="s">
        <v>6453</v>
      </c>
      <c r="B11" s="277" t="s">
        <v>6454</v>
      </c>
      <c r="C11" s="277" t="s">
        <v>3705</v>
      </c>
      <c r="D11" s="414">
        <v>602500</v>
      </c>
      <c r="E11" s="414"/>
      <c r="F11" s="419"/>
    </row>
    <row r="12" spans="1:6" x14ac:dyDescent="0.25">
      <c r="A12" s="332"/>
      <c r="B12" s="277"/>
      <c r="C12" s="277"/>
      <c r="D12" s="277"/>
      <c r="E12" s="277"/>
      <c r="F12" s="338"/>
    </row>
    <row r="13" spans="1:6" ht="16.5" thickBot="1" x14ac:dyDescent="0.3">
      <c r="A13" s="344" t="s">
        <v>6251</v>
      </c>
      <c r="B13" s="277"/>
      <c r="C13" s="277"/>
      <c r="D13" s="351">
        <f>D11</f>
        <v>602500</v>
      </c>
      <c r="E13" s="351">
        <f t="shared" ref="E13:F13" si="0">E11</f>
        <v>0</v>
      </c>
      <c r="F13" s="379">
        <f t="shared" si="0"/>
        <v>0</v>
      </c>
    </row>
    <row r="14" spans="1:6" ht="19.5" thickTop="1" x14ac:dyDescent="0.3">
      <c r="A14" s="342" t="s">
        <v>6232</v>
      </c>
      <c r="B14" s="277"/>
      <c r="C14" s="277"/>
      <c r="D14" s="350"/>
      <c r="E14" s="366"/>
      <c r="F14" s="367"/>
    </row>
    <row r="15" spans="1:6" ht="19.5" thickBot="1" x14ac:dyDescent="0.35">
      <c r="A15" s="342" t="s">
        <v>927</v>
      </c>
      <c r="B15" s="277" t="s">
        <v>5990</v>
      </c>
      <c r="C15" s="277" t="s">
        <v>2632</v>
      </c>
      <c r="D15" s="351">
        <f>D17+D16+D18+D19+D20+D21</f>
        <v>602500</v>
      </c>
      <c r="E15" s="351">
        <f t="shared" ref="E15:F15" si="1">E17+E16+E18+E19+E20+E21</f>
        <v>0</v>
      </c>
      <c r="F15" s="379">
        <f t="shared" si="1"/>
        <v>0</v>
      </c>
    </row>
    <row r="16" spans="1:6" ht="16.5" thickTop="1" x14ac:dyDescent="0.25">
      <c r="A16" s="332" t="s">
        <v>6823</v>
      </c>
      <c r="B16" s="277" t="s">
        <v>6454</v>
      </c>
      <c r="C16" s="277" t="s">
        <v>3705</v>
      </c>
      <c r="D16" s="397">
        <v>602500</v>
      </c>
      <c r="E16" s="397"/>
      <c r="F16" s="411"/>
    </row>
    <row r="17" spans="1:6" ht="16.5" thickBot="1" x14ac:dyDescent="0.3">
      <c r="A17" s="345"/>
      <c r="B17" s="346"/>
      <c r="C17" s="346"/>
      <c r="D17" s="504"/>
      <c r="E17" s="504"/>
      <c r="F17" s="505"/>
    </row>
  </sheetData>
  <mergeCells count="1">
    <mergeCell ref="A1:F1"/>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H40"/>
  <sheetViews>
    <sheetView topLeftCell="A19" workbookViewId="0">
      <selection activeCell="F37" sqref="F37"/>
    </sheetView>
  </sheetViews>
  <sheetFormatPr defaultRowHeight="15" x14ac:dyDescent="0.25"/>
  <cols>
    <col min="1" max="1" width="118.140625" customWidth="1"/>
    <col min="2" max="2" width="28" customWidth="1"/>
    <col min="3" max="3" width="36.28515625" customWidth="1"/>
    <col min="4" max="4" width="12.42578125" customWidth="1"/>
    <col min="5" max="5" width="12" customWidth="1"/>
    <col min="6" max="6" width="12.7109375" customWidth="1"/>
  </cols>
  <sheetData>
    <row r="1" spans="1:8" ht="21" x14ac:dyDescent="0.35">
      <c r="A1" s="681" t="s">
        <v>5780</v>
      </c>
      <c r="B1" s="681"/>
      <c r="C1" s="681"/>
      <c r="D1" s="681"/>
      <c r="E1" s="681"/>
      <c r="F1" s="681"/>
      <c r="G1" s="393"/>
      <c r="H1" s="393"/>
    </row>
    <row r="2" spans="1:8" ht="18.75" x14ac:dyDescent="0.3">
      <c r="A2" s="317" t="s">
        <v>6551</v>
      </c>
      <c r="B2" s="277" t="s">
        <v>6408</v>
      </c>
      <c r="C2" s="277" t="s">
        <v>6409</v>
      </c>
      <c r="D2" s="482"/>
      <c r="E2" s="482"/>
      <c r="F2" s="482"/>
      <c r="G2" s="394"/>
      <c r="H2" s="394"/>
    </row>
    <row r="3" spans="1:8" ht="18.75" x14ac:dyDescent="0.3">
      <c r="A3" s="317" t="s">
        <v>6549</v>
      </c>
      <c r="B3" s="277" t="s">
        <v>6406</v>
      </c>
      <c r="C3" s="277" t="s">
        <v>5739</v>
      </c>
      <c r="D3" s="482"/>
      <c r="E3" s="482"/>
      <c r="F3" s="482"/>
      <c r="G3" s="394"/>
      <c r="H3" s="394"/>
    </row>
    <row r="4" spans="1:8" ht="18.75" x14ac:dyDescent="0.3">
      <c r="A4" s="317" t="s">
        <v>6550</v>
      </c>
      <c r="B4" s="277" t="s">
        <v>6407</v>
      </c>
      <c r="C4" s="277" t="s">
        <v>991</v>
      </c>
      <c r="D4" s="482"/>
      <c r="E4" s="482"/>
      <c r="F4" s="482"/>
      <c r="G4" s="394"/>
      <c r="H4" s="394"/>
    </row>
    <row r="5" spans="1:8" ht="18.75" x14ac:dyDescent="0.3">
      <c r="A5" s="317" t="s">
        <v>6545</v>
      </c>
      <c r="B5" s="277" t="s">
        <v>6347</v>
      </c>
      <c r="C5" s="277" t="s">
        <v>6348</v>
      </c>
      <c r="D5" s="482"/>
      <c r="E5" s="482"/>
      <c r="F5" s="482"/>
      <c r="G5" s="394"/>
      <c r="H5" s="394"/>
    </row>
    <row r="6" spans="1:8" ht="18.75" x14ac:dyDescent="0.3">
      <c r="A6" s="317" t="s">
        <v>6712</v>
      </c>
      <c r="B6" s="277"/>
      <c r="C6" s="277"/>
      <c r="D6" s="482"/>
      <c r="E6" s="482"/>
      <c r="F6" s="482"/>
      <c r="G6" s="394"/>
      <c r="H6" s="394"/>
    </row>
    <row r="7" spans="1:8" ht="18.75" x14ac:dyDescent="0.3">
      <c r="A7" s="317" t="s">
        <v>6609</v>
      </c>
      <c r="B7" s="277" t="s">
        <v>6610</v>
      </c>
      <c r="C7" s="277" t="s">
        <v>4367</v>
      </c>
      <c r="D7" s="482"/>
      <c r="E7" s="482"/>
      <c r="F7" s="482"/>
      <c r="G7" s="394"/>
      <c r="H7" s="394"/>
    </row>
    <row r="8" spans="1:8" ht="15.75" thickBot="1" x14ac:dyDescent="0.3">
      <c r="A8" s="299">
        <v>1022</v>
      </c>
    </row>
    <row r="9" spans="1:8" ht="14.25" customHeight="1" x14ac:dyDescent="0.25">
      <c r="A9" s="326" t="s">
        <v>6291</v>
      </c>
      <c r="B9" s="327" t="s">
        <v>6289</v>
      </c>
      <c r="C9" s="327" t="s">
        <v>653</v>
      </c>
      <c r="D9" s="328" t="s">
        <v>6241</v>
      </c>
      <c r="E9" s="328" t="s">
        <v>6308</v>
      </c>
      <c r="F9" s="405" t="s">
        <v>6319</v>
      </c>
    </row>
    <row r="10" spans="1:8" ht="14.25" customHeight="1" x14ac:dyDescent="0.25">
      <c r="A10" s="373"/>
      <c r="B10" s="309"/>
      <c r="C10" s="309"/>
      <c r="D10" s="310"/>
      <c r="E10" s="277"/>
      <c r="F10" s="338"/>
    </row>
    <row r="11" spans="1:8" ht="19.5" thickBot="1" x14ac:dyDescent="0.35">
      <c r="A11" s="342" t="s">
        <v>5884</v>
      </c>
      <c r="B11" s="280" t="s">
        <v>6325</v>
      </c>
      <c r="C11" s="280" t="s">
        <v>1848</v>
      </c>
      <c r="D11" s="351">
        <f>SUM(D12:D20)</f>
        <v>927290</v>
      </c>
      <c r="E11" s="351">
        <f>SUM(E12:E20)</f>
        <v>992210.29999999993</v>
      </c>
      <c r="F11" s="379">
        <f>SUM(F12:F20)+1</f>
        <v>1061690.0209999999</v>
      </c>
    </row>
    <row r="12" spans="1:8" ht="16.5" thickTop="1" x14ac:dyDescent="0.25">
      <c r="A12" s="332" t="s">
        <v>45</v>
      </c>
      <c r="B12" s="277" t="s">
        <v>5795</v>
      </c>
      <c r="C12" s="280" t="s">
        <v>1853</v>
      </c>
      <c r="D12" s="349">
        <v>584000</v>
      </c>
      <c r="E12" s="349">
        <f>D12+(D12*7/100)</f>
        <v>624880</v>
      </c>
      <c r="F12" s="399">
        <f>E12+(E12*7/100)-2</f>
        <v>668619.6</v>
      </c>
    </row>
    <row r="13" spans="1:8" ht="15.75" x14ac:dyDescent="0.25">
      <c r="A13" s="332" t="s">
        <v>49</v>
      </c>
      <c r="B13" s="277" t="s">
        <v>5797</v>
      </c>
      <c r="C13" s="280" t="s">
        <v>1858</v>
      </c>
      <c r="D13" s="349">
        <v>48700</v>
      </c>
      <c r="E13" s="349">
        <f>D13+(D13*7/100)+1</f>
        <v>52110</v>
      </c>
      <c r="F13" s="399">
        <f>E13+(E13*7/100)+2</f>
        <v>55759.7</v>
      </c>
    </row>
    <row r="14" spans="1:8" ht="15.75" x14ac:dyDescent="0.25">
      <c r="A14" s="332" t="s">
        <v>5801</v>
      </c>
      <c r="B14" s="277" t="s">
        <v>5811</v>
      </c>
      <c r="C14" s="308" t="s">
        <v>1875</v>
      </c>
      <c r="D14" s="349">
        <v>3600</v>
      </c>
      <c r="E14" s="349">
        <f>D14+(D14*7/100)+8</f>
        <v>3860</v>
      </c>
      <c r="F14" s="432">
        <f>E14+(E14*7/100)</f>
        <v>4130.2</v>
      </c>
    </row>
    <row r="15" spans="1:8" ht="15.75" x14ac:dyDescent="0.25">
      <c r="A15" s="332" t="s">
        <v>5821</v>
      </c>
      <c r="B15" s="277" t="s">
        <v>5822</v>
      </c>
      <c r="C15" s="316" t="s">
        <v>1897</v>
      </c>
      <c r="D15" s="349">
        <v>50000</v>
      </c>
      <c r="E15" s="349">
        <f>D15+(D15*7/100)</f>
        <v>53500</v>
      </c>
      <c r="F15" s="432">
        <f>E15+(E15*7/100)+5</f>
        <v>57250</v>
      </c>
    </row>
    <row r="16" spans="1:8" ht="15.75" x14ac:dyDescent="0.25">
      <c r="A16" s="332" t="s">
        <v>5828</v>
      </c>
      <c r="B16" s="277" t="s">
        <v>5829</v>
      </c>
      <c r="C16" s="316" t="s">
        <v>1918</v>
      </c>
      <c r="D16" s="349">
        <v>18730</v>
      </c>
      <c r="E16" s="400">
        <f>D16+(D16*7/100)+9</f>
        <v>20050.099999999999</v>
      </c>
      <c r="F16" s="432">
        <f>E16+(E16*7/100)+6</f>
        <v>21459.607</v>
      </c>
    </row>
    <row r="17" spans="1:6" ht="15.75" x14ac:dyDescent="0.25">
      <c r="A17" s="332" t="s">
        <v>5830</v>
      </c>
      <c r="B17" s="277" t="s">
        <v>5831</v>
      </c>
      <c r="C17" s="316" t="s">
        <v>1928</v>
      </c>
      <c r="D17" s="349">
        <v>66000</v>
      </c>
      <c r="E17" s="349">
        <f t="shared" ref="E17" si="0">D17+(D17*7/100)</f>
        <v>70620</v>
      </c>
      <c r="F17" s="399">
        <f>E17+(E17*7/100)+7</f>
        <v>75570.399999999994</v>
      </c>
    </row>
    <row r="18" spans="1:6" ht="15.75" x14ac:dyDescent="0.25">
      <c r="A18" s="332" t="s">
        <v>65</v>
      </c>
      <c r="B18" s="277" t="s">
        <v>5839</v>
      </c>
      <c r="C18" s="316" t="s">
        <v>1944</v>
      </c>
      <c r="D18" s="349">
        <v>31200</v>
      </c>
      <c r="E18" s="349">
        <f>D18+(D18*7/100)-4</f>
        <v>33380</v>
      </c>
      <c r="F18" s="399">
        <f>E18+(E18*7/100)+3</f>
        <v>35719.599999999999</v>
      </c>
    </row>
    <row r="19" spans="1:6" ht="15.75" x14ac:dyDescent="0.25">
      <c r="A19" s="332" t="s">
        <v>60</v>
      </c>
      <c r="B19" s="277" t="s">
        <v>5840</v>
      </c>
      <c r="C19" s="316" t="s">
        <v>1947</v>
      </c>
      <c r="D19" s="349">
        <v>104300</v>
      </c>
      <c r="E19" s="349">
        <f>D19+(D19*7/100)-1</f>
        <v>111600</v>
      </c>
      <c r="F19" s="399">
        <f>E19+(E19*7/100)-2</f>
        <v>119410</v>
      </c>
    </row>
    <row r="20" spans="1:6" ht="15.75" x14ac:dyDescent="0.25">
      <c r="A20" s="332" t="s">
        <v>5836</v>
      </c>
      <c r="B20" s="277" t="s">
        <v>5841</v>
      </c>
      <c r="C20" s="316" t="s">
        <v>1951</v>
      </c>
      <c r="D20" s="349">
        <v>20760</v>
      </c>
      <c r="E20" s="400">
        <f>D20+(D20*7/100)-3</f>
        <v>22210.2</v>
      </c>
      <c r="F20" s="399">
        <f>E20+(E20*7/100)+5</f>
        <v>23769.914000000001</v>
      </c>
    </row>
    <row r="21" spans="1:6" ht="15.75" x14ac:dyDescent="0.25">
      <c r="A21" s="332"/>
      <c r="B21" s="277"/>
      <c r="C21" s="277"/>
      <c r="D21" s="349"/>
      <c r="E21" s="378"/>
      <c r="F21" s="384"/>
    </row>
    <row r="22" spans="1:6" ht="19.5" thickBot="1" x14ac:dyDescent="0.35">
      <c r="A22" s="342" t="s">
        <v>5943</v>
      </c>
      <c r="B22" s="277" t="s">
        <v>6336</v>
      </c>
      <c r="C22" s="277" t="s">
        <v>2037</v>
      </c>
      <c r="D22" s="351">
        <f>D23</f>
        <v>545000</v>
      </c>
      <c r="E22" s="351">
        <f t="shared" ref="E22:F22" si="1">E23</f>
        <v>583150</v>
      </c>
      <c r="F22" s="379">
        <f t="shared" si="1"/>
        <v>623969.5</v>
      </c>
    </row>
    <row r="23" spans="1:6" ht="16.5" thickTop="1" x14ac:dyDescent="0.25">
      <c r="A23" s="332" t="s">
        <v>5944</v>
      </c>
      <c r="B23" s="277" t="s">
        <v>5945</v>
      </c>
      <c r="C23" s="277" t="s">
        <v>2055</v>
      </c>
      <c r="D23" s="350">
        <v>545000</v>
      </c>
      <c r="E23" s="400">
        <f>D23+(D23*7/100)</f>
        <v>583150</v>
      </c>
      <c r="F23" s="432">
        <f>E23+(E23*7/100)-1</f>
        <v>623969.5</v>
      </c>
    </row>
    <row r="24" spans="1:6" ht="15.75" x14ac:dyDescent="0.25">
      <c r="A24" s="332"/>
      <c r="B24" s="277"/>
      <c r="C24" s="277"/>
      <c r="D24" s="349"/>
      <c r="E24" s="378"/>
      <c r="F24" s="384"/>
    </row>
    <row r="25" spans="1:6" ht="19.5" thickBot="1" x14ac:dyDescent="0.35">
      <c r="A25" s="342" t="s">
        <v>5879</v>
      </c>
      <c r="B25" s="277" t="s">
        <v>6326</v>
      </c>
      <c r="C25" s="277" t="s">
        <v>2157</v>
      </c>
      <c r="D25" s="351">
        <f>SUM(D26:D29)</f>
        <v>57800</v>
      </c>
      <c r="E25" s="351">
        <f t="shared" ref="E25:F25" si="2">SUM(E26:E29)</f>
        <v>61850</v>
      </c>
      <c r="F25" s="379">
        <f t="shared" si="2"/>
        <v>66199.5</v>
      </c>
    </row>
    <row r="26" spans="1:6" ht="16.5" thickTop="1" x14ac:dyDescent="0.25">
      <c r="A26" s="332" t="s">
        <v>5869</v>
      </c>
      <c r="B26" s="277" t="s">
        <v>5870</v>
      </c>
      <c r="C26" s="277" t="s">
        <v>2466</v>
      </c>
      <c r="D26" s="350">
        <v>5800</v>
      </c>
      <c r="E26" s="349">
        <f>D26+(D26*7/100)+4</f>
        <v>6210</v>
      </c>
      <c r="F26" s="399">
        <f>E26+(E26*7/100)+5</f>
        <v>6649.7</v>
      </c>
    </row>
    <row r="27" spans="1:6" ht="15.75" x14ac:dyDescent="0.25">
      <c r="A27" s="332" t="s">
        <v>5940</v>
      </c>
      <c r="B27" s="277" t="s">
        <v>5941</v>
      </c>
      <c r="C27" s="277" t="s">
        <v>2557</v>
      </c>
      <c r="D27" s="349">
        <v>7000</v>
      </c>
      <c r="E27" s="349">
        <f t="shared" ref="E27" si="3">D27+(D27*7/100)</f>
        <v>7490</v>
      </c>
      <c r="F27" s="399">
        <f>E27+(E27*7/100)+6</f>
        <v>8020.3</v>
      </c>
    </row>
    <row r="28" spans="1:6" ht="15.75" x14ac:dyDescent="0.25">
      <c r="A28" s="332" t="s">
        <v>524</v>
      </c>
      <c r="B28" s="277" t="s">
        <v>5942</v>
      </c>
      <c r="C28" s="277" t="s">
        <v>2565</v>
      </c>
      <c r="D28" s="349">
        <v>45000</v>
      </c>
      <c r="E28" s="349">
        <f t="shared" ref="E28" si="4">D28+(D28*7/100)</f>
        <v>48150</v>
      </c>
      <c r="F28" s="399">
        <f>E28+(E28*7/100)+9</f>
        <v>51529.5</v>
      </c>
    </row>
    <row r="29" spans="1:6" ht="15.75" x14ac:dyDescent="0.25">
      <c r="A29" s="332" t="s">
        <v>5874</v>
      </c>
      <c r="B29" s="277" t="s">
        <v>5875</v>
      </c>
      <c r="C29" s="277" t="s">
        <v>2568</v>
      </c>
      <c r="D29" s="349"/>
      <c r="E29" s="378"/>
      <c r="F29" s="384"/>
    </row>
    <row r="30" spans="1:6" ht="15.75" x14ac:dyDescent="0.25">
      <c r="A30" s="332"/>
      <c r="B30" s="277"/>
      <c r="C30" s="277"/>
      <c r="D30" s="349"/>
      <c r="E30" s="378"/>
      <c r="F30" s="384"/>
    </row>
    <row r="31" spans="1:6" ht="16.5" thickBot="1" x14ac:dyDescent="0.3">
      <c r="A31" s="344" t="s">
        <v>6251</v>
      </c>
      <c r="B31" s="277"/>
      <c r="C31" s="277"/>
      <c r="D31" s="351">
        <f>D11+D22+D25</f>
        <v>1530090</v>
      </c>
      <c r="E31" s="351">
        <f>E11+E22+E25</f>
        <v>1637210.2999999998</v>
      </c>
      <c r="F31" s="379">
        <f>F11+F22+F25+1</f>
        <v>1751860.0209999999</v>
      </c>
    </row>
    <row r="32" spans="1:6" ht="16.5" thickTop="1" x14ac:dyDescent="0.25">
      <c r="A32" s="344"/>
      <c r="B32" s="277"/>
      <c r="C32" s="277"/>
      <c r="D32" s="381"/>
      <c r="E32" s="381"/>
      <c r="F32" s="382"/>
    </row>
    <row r="33" spans="1:6" ht="18.75" x14ac:dyDescent="0.3">
      <c r="A33" s="342" t="s">
        <v>5989</v>
      </c>
      <c r="B33" s="277"/>
      <c r="C33" s="277"/>
      <c r="D33" s="349"/>
      <c r="E33" s="378"/>
      <c r="F33" s="384"/>
    </row>
    <row r="34" spans="1:6" ht="19.5" thickBot="1" x14ac:dyDescent="0.35">
      <c r="A34" s="342" t="s">
        <v>927</v>
      </c>
      <c r="B34" s="277" t="s">
        <v>5990</v>
      </c>
      <c r="C34" s="277" t="s">
        <v>2632</v>
      </c>
      <c r="D34" s="351">
        <f>D35+D36+D37+D38+D39</f>
        <v>1636890</v>
      </c>
      <c r="E34" s="351">
        <f t="shared" ref="E34:F34" si="5">E35+E36+E37+E38+E39</f>
        <v>1751480.3</v>
      </c>
      <c r="F34" s="379">
        <f t="shared" si="5"/>
        <v>1874089.9210000001</v>
      </c>
    </row>
    <row r="35" spans="1:6" ht="16.5" thickTop="1" x14ac:dyDescent="0.25">
      <c r="A35" s="332" t="s">
        <v>6447</v>
      </c>
      <c r="B35" s="277" t="s">
        <v>6448</v>
      </c>
      <c r="C35" s="277" t="s">
        <v>2822</v>
      </c>
      <c r="D35" s="350">
        <v>0</v>
      </c>
      <c r="E35" s="350">
        <v>0</v>
      </c>
      <c r="F35" s="350">
        <v>0</v>
      </c>
    </row>
    <row r="36" spans="1:6" ht="15.75" x14ac:dyDescent="0.25">
      <c r="A36" s="332" t="s">
        <v>6449</v>
      </c>
      <c r="B36" s="277" t="s">
        <v>6450</v>
      </c>
      <c r="C36" s="277" t="s">
        <v>3694</v>
      </c>
      <c r="D36" s="349">
        <v>50000</v>
      </c>
      <c r="E36" s="349">
        <f t="shared" ref="E36" si="6">D36+(D36*7/100)</f>
        <v>53500</v>
      </c>
      <c r="F36" s="399">
        <f>E36+(E36*7/100)+5</f>
        <v>57250</v>
      </c>
    </row>
    <row r="37" spans="1:6" ht="15.75" x14ac:dyDescent="0.25">
      <c r="A37" s="385" t="s">
        <v>6453</v>
      </c>
      <c r="B37" s="386" t="s">
        <v>6454</v>
      </c>
      <c r="C37" s="386" t="s">
        <v>3705</v>
      </c>
      <c r="D37" s="417">
        <f>1300630-30500+209960+106800</f>
        <v>1586890</v>
      </c>
      <c r="E37" s="400">
        <f>D37+(D37*7/100)+8</f>
        <v>1697980.3</v>
      </c>
      <c r="F37" s="399">
        <f>E37+(E37*7/100)+1</f>
        <v>1816839.9210000001</v>
      </c>
    </row>
    <row r="38" spans="1:6" ht="15.75" x14ac:dyDescent="0.25">
      <c r="A38" s="385" t="s">
        <v>6451</v>
      </c>
      <c r="B38" s="386" t="s">
        <v>6452</v>
      </c>
      <c r="C38" s="386" t="s">
        <v>3717</v>
      </c>
      <c r="D38" s="417"/>
      <c r="E38" s="400"/>
      <c r="F38" s="399"/>
    </row>
    <row r="39" spans="1:6" ht="15.75" x14ac:dyDescent="0.25">
      <c r="A39" s="332" t="s">
        <v>6474</v>
      </c>
      <c r="B39" s="277" t="s">
        <v>6027</v>
      </c>
      <c r="C39" s="277" t="s">
        <v>3912</v>
      </c>
      <c r="D39" s="417">
        <v>0</v>
      </c>
      <c r="E39" s="400">
        <v>0</v>
      </c>
      <c r="F39" s="399">
        <v>0</v>
      </c>
    </row>
    <row r="40" spans="1:6" ht="15.75" thickBot="1" x14ac:dyDescent="0.3">
      <c r="A40" s="345"/>
      <c r="B40" s="346"/>
      <c r="C40" s="346"/>
      <c r="D40" s="346"/>
      <c r="E40" s="346"/>
      <c r="F40" s="347"/>
    </row>
  </sheetData>
  <mergeCells count="1">
    <mergeCell ref="A1:F1"/>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FF"/>
  </sheetPr>
  <dimension ref="A1:H58"/>
  <sheetViews>
    <sheetView topLeftCell="A34" workbookViewId="0">
      <selection activeCell="F53" sqref="F53"/>
    </sheetView>
  </sheetViews>
  <sheetFormatPr defaultRowHeight="15" x14ac:dyDescent="0.25"/>
  <cols>
    <col min="1" max="1" width="107.7109375" customWidth="1"/>
    <col min="2" max="2" width="32.42578125" customWidth="1"/>
    <col min="3" max="3" width="37" customWidth="1"/>
    <col min="4" max="4" width="13.28515625" customWidth="1"/>
    <col min="5" max="5" width="12.140625" customWidth="1"/>
    <col min="6" max="6" width="12.42578125" customWidth="1"/>
  </cols>
  <sheetData>
    <row r="1" spans="1:8" ht="21" x14ac:dyDescent="0.35">
      <c r="A1" s="681" t="s">
        <v>5780</v>
      </c>
      <c r="B1" s="681"/>
      <c r="C1" s="681"/>
      <c r="D1" s="681"/>
      <c r="E1" s="681"/>
      <c r="F1" s="681"/>
      <c r="G1" s="393"/>
      <c r="H1" s="393"/>
    </row>
    <row r="2" spans="1:8" ht="18.75" x14ac:dyDescent="0.3">
      <c r="A2" s="317" t="s">
        <v>6597</v>
      </c>
      <c r="B2" s="277" t="s">
        <v>6410</v>
      </c>
      <c r="C2" s="277" t="s">
        <v>6411</v>
      </c>
      <c r="D2" s="482"/>
      <c r="E2" s="482"/>
      <c r="F2" s="482"/>
      <c r="G2" s="394"/>
      <c r="H2" s="394"/>
    </row>
    <row r="3" spans="1:8" ht="18.75" x14ac:dyDescent="0.3">
      <c r="A3" s="317" t="s">
        <v>6598</v>
      </c>
      <c r="B3" s="277" t="s">
        <v>6412</v>
      </c>
      <c r="C3" s="277" t="s">
        <v>5376</v>
      </c>
      <c r="D3" s="482"/>
      <c r="E3" s="482"/>
      <c r="F3" s="482"/>
      <c r="G3" s="394"/>
      <c r="H3" s="394"/>
    </row>
    <row r="4" spans="1:8" ht="18.75" x14ac:dyDescent="0.3">
      <c r="A4" s="317" t="s">
        <v>6599</v>
      </c>
      <c r="B4" s="277" t="s">
        <v>6413</v>
      </c>
      <c r="C4" s="277" t="s">
        <v>979</v>
      </c>
      <c r="D4" s="482"/>
      <c r="E4" s="482"/>
      <c r="F4" s="482"/>
      <c r="G4" s="394"/>
      <c r="H4" s="394"/>
    </row>
    <row r="5" spans="1:8" ht="18.75" x14ac:dyDescent="0.3">
      <c r="A5" s="317" t="s">
        <v>6545</v>
      </c>
      <c r="B5" s="277" t="s">
        <v>6347</v>
      </c>
      <c r="C5" s="277" t="s">
        <v>6348</v>
      </c>
      <c r="D5" s="482"/>
      <c r="E5" s="482"/>
      <c r="F5" s="482"/>
      <c r="G5" s="394"/>
      <c r="H5" s="394"/>
    </row>
    <row r="6" spans="1:8" ht="18.75" x14ac:dyDescent="0.3">
      <c r="A6" s="317" t="s">
        <v>6713</v>
      </c>
      <c r="B6" s="277"/>
      <c r="C6" s="277"/>
      <c r="D6" s="482"/>
      <c r="E6" s="482"/>
      <c r="F6" s="482"/>
      <c r="G6" s="394"/>
      <c r="H6" s="394"/>
    </row>
    <row r="7" spans="1:8" ht="18.75" x14ac:dyDescent="0.3">
      <c r="A7" s="317" t="s">
        <v>6609</v>
      </c>
      <c r="B7" s="277" t="s">
        <v>6610</v>
      </c>
      <c r="C7" s="277" t="s">
        <v>4367</v>
      </c>
      <c r="D7" s="482"/>
      <c r="E7" s="482"/>
      <c r="F7" s="482"/>
      <c r="G7" s="394"/>
      <c r="H7" s="394"/>
    </row>
    <row r="8" spans="1:8" ht="15.75" thickBot="1" x14ac:dyDescent="0.3">
      <c r="A8" s="299">
        <v>1023</v>
      </c>
    </row>
    <row r="9" spans="1:8" ht="15.75" x14ac:dyDescent="0.25">
      <c r="A9" s="326" t="s">
        <v>6291</v>
      </c>
      <c r="B9" s="327" t="s">
        <v>6289</v>
      </c>
      <c r="C9" s="327" t="s">
        <v>653</v>
      </c>
      <c r="D9" s="328" t="s">
        <v>6241</v>
      </c>
      <c r="E9" s="328" t="s">
        <v>6308</v>
      </c>
      <c r="F9" s="405" t="s">
        <v>6319</v>
      </c>
    </row>
    <row r="10" spans="1:8" ht="15.75" x14ac:dyDescent="0.25">
      <c r="A10" s="373"/>
      <c r="B10" s="309"/>
      <c r="C10" s="309"/>
      <c r="D10" s="310"/>
      <c r="E10" s="277"/>
      <c r="F10" s="338"/>
    </row>
    <row r="11" spans="1:8" ht="19.5" thickBot="1" x14ac:dyDescent="0.35">
      <c r="A11" s="342" t="s">
        <v>1168</v>
      </c>
      <c r="B11" s="277" t="s">
        <v>6334</v>
      </c>
      <c r="C11" s="277" t="s">
        <v>1169</v>
      </c>
      <c r="D11" s="351">
        <f>D12</f>
        <v>260000</v>
      </c>
      <c r="E11" s="351">
        <f t="shared" ref="E11:F11" si="0">E12</f>
        <v>278200</v>
      </c>
      <c r="F11" s="379">
        <f t="shared" si="0"/>
        <v>297679</v>
      </c>
    </row>
    <row r="12" spans="1:8" ht="16.5" thickTop="1" x14ac:dyDescent="0.25">
      <c r="A12" s="332" t="s">
        <v>5953</v>
      </c>
      <c r="B12" s="277" t="s">
        <v>6293</v>
      </c>
      <c r="C12" s="277" t="s">
        <v>1172</v>
      </c>
      <c r="D12" s="350">
        <v>260000</v>
      </c>
      <c r="E12" s="350">
        <f>D12+(D12*7/100)</f>
        <v>278200</v>
      </c>
      <c r="F12" s="412">
        <f>E12+(E12*7/100)+5</f>
        <v>297679</v>
      </c>
    </row>
    <row r="13" spans="1:8" ht="15.75" x14ac:dyDescent="0.25">
      <c r="A13" s="332"/>
      <c r="B13" s="277"/>
      <c r="C13" s="277"/>
      <c r="D13" s="349"/>
      <c r="E13" s="378"/>
      <c r="F13" s="384"/>
    </row>
    <row r="14" spans="1:8" ht="19.5" thickBot="1" x14ac:dyDescent="0.35">
      <c r="A14" s="342" t="s">
        <v>5954</v>
      </c>
      <c r="B14" s="277" t="s">
        <v>6337</v>
      </c>
      <c r="C14" s="277" t="s">
        <v>1187</v>
      </c>
      <c r="D14" s="351">
        <f>D15</f>
        <v>8474000</v>
      </c>
      <c r="E14" s="351">
        <f t="shared" ref="E14:F14" si="1">E15</f>
        <v>9067180</v>
      </c>
      <c r="F14" s="379">
        <f t="shared" si="1"/>
        <v>9701879.5999999996</v>
      </c>
    </row>
    <row r="15" spans="1:8" ht="16.5" thickTop="1" x14ac:dyDescent="0.25">
      <c r="A15" s="332" t="s">
        <v>5958</v>
      </c>
      <c r="B15" s="277" t="s">
        <v>5959</v>
      </c>
      <c r="C15" s="277" t="s">
        <v>1193</v>
      </c>
      <c r="D15" s="350">
        <v>8474000</v>
      </c>
      <c r="E15" s="350">
        <f>D15+(D15*7/100)</f>
        <v>9067180</v>
      </c>
      <c r="F15" s="435">
        <f>E15+(E15*7/100)-3</f>
        <v>9701879.5999999996</v>
      </c>
    </row>
    <row r="16" spans="1:8" ht="15.75" x14ac:dyDescent="0.25">
      <c r="A16" s="332"/>
      <c r="B16" s="277"/>
      <c r="C16" s="277"/>
      <c r="D16" s="349"/>
      <c r="E16" s="378"/>
      <c r="F16" s="384"/>
    </row>
    <row r="17" spans="1:6" ht="19.5" thickBot="1" x14ac:dyDescent="0.35">
      <c r="A17" s="342" t="s">
        <v>462</v>
      </c>
      <c r="B17" s="277" t="s">
        <v>6327</v>
      </c>
      <c r="C17" s="277" t="s">
        <v>1510</v>
      </c>
      <c r="D17" s="351">
        <f>SUM(D18:D38)</f>
        <v>70000</v>
      </c>
      <c r="E17" s="351">
        <f t="shared" ref="E17:F17" si="2">SUM(E18:E38)</f>
        <v>74900</v>
      </c>
      <c r="F17" s="379">
        <f t="shared" si="2"/>
        <v>80151</v>
      </c>
    </row>
    <row r="18" spans="1:6" ht="16.5" thickTop="1" x14ac:dyDescent="0.25">
      <c r="A18" s="332" t="s">
        <v>481</v>
      </c>
      <c r="B18" s="277" t="s">
        <v>5960</v>
      </c>
      <c r="C18" s="277" t="s">
        <v>1553</v>
      </c>
      <c r="D18" s="360">
        <v>70000</v>
      </c>
      <c r="E18" s="350">
        <f>D18+(D18*7/100)</f>
        <v>74900</v>
      </c>
      <c r="F18" s="412">
        <f>E18+(E18*7/100)+8</f>
        <v>80151</v>
      </c>
    </row>
    <row r="19" spans="1:6" ht="15.75" x14ac:dyDescent="0.25">
      <c r="A19" s="332" t="s">
        <v>482</v>
      </c>
      <c r="B19" s="277" t="s">
        <v>5961</v>
      </c>
      <c r="C19" s="277" t="s">
        <v>1555</v>
      </c>
      <c r="D19" s="349"/>
      <c r="E19" s="378"/>
      <c r="F19" s="384"/>
    </row>
    <row r="20" spans="1:6" ht="15.75" x14ac:dyDescent="0.25">
      <c r="A20" s="332" t="s">
        <v>483</v>
      </c>
      <c r="B20" s="277" t="s">
        <v>5962</v>
      </c>
      <c r="C20" s="277" t="s">
        <v>1557</v>
      </c>
      <c r="D20" s="349"/>
      <c r="E20" s="378"/>
      <c r="F20" s="384"/>
    </row>
    <row r="21" spans="1:6" ht="15.75" x14ac:dyDescent="0.25">
      <c r="A21" s="332" t="s">
        <v>484</v>
      </c>
      <c r="B21" s="277" t="s">
        <v>5963</v>
      </c>
      <c r="C21" s="277" t="s">
        <v>1559</v>
      </c>
      <c r="D21" s="349"/>
      <c r="E21" s="378"/>
      <c r="F21" s="384"/>
    </row>
    <row r="22" spans="1:6" ht="15.75" x14ac:dyDescent="0.25">
      <c r="A22" s="332" t="s">
        <v>485</v>
      </c>
      <c r="B22" s="277" t="s">
        <v>5964</v>
      </c>
      <c r="C22" s="277" t="s">
        <v>1561</v>
      </c>
      <c r="D22" s="349"/>
      <c r="E22" s="378"/>
      <c r="F22" s="384"/>
    </row>
    <row r="23" spans="1:6" ht="15.75" x14ac:dyDescent="0.25">
      <c r="A23" s="332" t="s">
        <v>486</v>
      </c>
      <c r="B23" s="277" t="s">
        <v>5965</v>
      </c>
      <c r="C23" s="277" t="s">
        <v>1563</v>
      </c>
      <c r="D23" s="349"/>
      <c r="E23" s="378"/>
      <c r="F23" s="384"/>
    </row>
    <row r="24" spans="1:6" ht="15.75" x14ac:dyDescent="0.25">
      <c r="A24" s="332" t="s">
        <v>487</v>
      </c>
      <c r="B24" s="277" t="s">
        <v>5966</v>
      </c>
      <c r="C24" s="277" t="s">
        <v>1565</v>
      </c>
      <c r="D24" s="349"/>
      <c r="E24" s="378"/>
      <c r="F24" s="384"/>
    </row>
    <row r="25" spans="1:6" ht="15.75" x14ac:dyDescent="0.25">
      <c r="A25" s="332" t="s">
        <v>488</v>
      </c>
      <c r="B25" s="277" t="s">
        <v>5967</v>
      </c>
      <c r="C25" s="277" t="s">
        <v>1567</v>
      </c>
      <c r="D25" s="349"/>
      <c r="E25" s="378"/>
      <c r="F25" s="384"/>
    </row>
    <row r="26" spans="1:6" ht="15.75" x14ac:dyDescent="0.25">
      <c r="A26" s="332" t="s">
        <v>489</v>
      </c>
      <c r="B26" s="277" t="s">
        <v>5968</v>
      </c>
      <c r="C26" s="277" t="s">
        <v>1569</v>
      </c>
      <c r="D26" s="349"/>
      <c r="E26" s="378"/>
      <c r="F26" s="384"/>
    </row>
    <row r="27" spans="1:6" ht="15.75" x14ac:dyDescent="0.25">
      <c r="A27" s="332" t="s">
        <v>490</v>
      </c>
      <c r="B27" s="277" t="s">
        <v>5969</v>
      </c>
      <c r="C27" s="277" t="s">
        <v>1571</v>
      </c>
      <c r="D27" s="349"/>
      <c r="E27" s="378"/>
      <c r="F27" s="384"/>
    </row>
    <row r="28" spans="1:6" ht="15.75" x14ac:dyDescent="0.25">
      <c r="A28" s="332" t="s">
        <v>491</v>
      </c>
      <c r="B28" s="277" t="s">
        <v>5970</v>
      </c>
      <c r="C28" s="277" t="s">
        <v>1573</v>
      </c>
      <c r="D28" s="349"/>
      <c r="E28" s="378"/>
      <c r="F28" s="384"/>
    </row>
    <row r="29" spans="1:6" ht="15.75" x14ac:dyDescent="0.25">
      <c r="A29" s="332" t="s">
        <v>492</v>
      </c>
      <c r="B29" s="277" t="s">
        <v>5971</v>
      </c>
      <c r="C29" s="277" t="s">
        <v>1575</v>
      </c>
      <c r="D29" s="349"/>
      <c r="E29" s="378"/>
      <c r="F29" s="384"/>
    </row>
    <row r="30" spans="1:6" ht="15.75" x14ac:dyDescent="0.25">
      <c r="A30" s="332" t="s">
        <v>493</v>
      </c>
      <c r="B30" s="277" t="s">
        <v>5972</v>
      </c>
      <c r="C30" s="277" t="s">
        <v>1577</v>
      </c>
      <c r="D30" s="349"/>
      <c r="E30" s="378"/>
      <c r="F30" s="384"/>
    </row>
    <row r="31" spans="1:6" ht="15.75" x14ac:dyDescent="0.25">
      <c r="A31" s="332" t="s">
        <v>494</v>
      </c>
      <c r="B31" s="277" t="s">
        <v>5973</v>
      </c>
      <c r="C31" s="277" t="s">
        <v>1578</v>
      </c>
      <c r="D31" s="349"/>
      <c r="E31" s="378"/>
      <c r="F31" s="384"/>
    </row>
    <row r="32" spans="1:6" ht="15.75" x14ac:dyDescent="0.25">
      <c r="A32" s="332" t="s">
        <v>495</v>
      </c>
      <c r="B32" s="277" t="s">
        <v>5974</v>
      </c>
      <c r="C32" s="277" t="s">
        <v>1581</v>
      </c>
      <c r="D32" s="349"/>
      <c r="E32" s="378"/>
      <c r="F32" s="384"/>
    </row>
    <row r="33" spans="1:6" ht="15.75" x14ac:dyDescent="0.25">
      <c r="A33" s="332" t="s">
        <v>496</v>
      </c>
      <c r="B33" s="277" t="s">
        <v>5975</v>
      </c>
      <c r="C33" s="277" t="s">
        <v>1583</v>
      </c>
      <c r="D33" s="349"/>
      <c r="E33" s="378"/>
      <c r="F33" s="384"/>
    </row>
    <row r="34" spans="1:6" ht="15.75" x14ac:dyDescent="0.25">
      <c r="A34" s="332" t="s">
        <v>507</v>
      </c>
      <c r="B34" s="277" t="s">
        <v>5976</v>
      </c>
      <c r="C34" s="277" t="s">
        <v>1612</v>
      </c>
      <c r="D34" s="349"/>
      <c r="E34" s="378"/>
      <c r="F34" s="384"/>
    </row>
    <row r="35" spans="1:6" ht="15.75" x14ac:dyDescent="0.25">
      <c r="A35" s="332" t="s">
        <v>508</v>
      </c>
      <c r="B35" s="277" t="s">
        <v>5977</v>
      </c>
      <c r="C35" s="277" t="s">
        <v>1614</v>
      </c>
      <c r="D35" s="349"/>
      <c r="E35" s="378"/>
      <c r="F35" s="384"/>
    </row>
    <row r="36" spans="1:6" ht="15.75" x14ac:dyDescent="0.25">
      <c r="A36" s="332" t="s">
        <v>509</v>
      </c>
      <c r="B36" s="277" t="s">
        <v>5889</v>
      </c>
      <c r="C36" s="277" t="s">
        <v>1616</v>
      </c>
      <c r="D36" s="349"/>
      <c r="E36" s="378"/>
      <c r="F36" s="384"/>
    </row>
    <row r="37" spans="1:6" ht="15.75" x14ac:dyDescent="0.25">
      <c r="A37" s="332" t="s">
        <v>510</v>
      </c>
      <c r="B37" s="277" t="s">
        <v>5978</v>
      </c>
      <c r="C37" s="277" t="s">
        <v>1617</v>
      </c>
      <c r="D37" s="349"/>
      <c r="E37" s="378"/>
      <c r="F37" s="384"/>
    </row>
    <row r="38" spans="1:6" ht="15.75" x14ac:dyDescent="0.25">
      <c r="A38" s="332" t="s">
        <v>511</v>
      </c>
      <c r="B38" s="277" t="s">
        <v>5979</v>
      </c>
      <c r="C38" s="277" t="s">
        <v>1619</v>
      </c>
      <c r="D38" s="349"/>
      <c r="E38" s="378"/>
      <c r="F38" s="384"/>
    </row>
    <row r="39" spans="1:6" ht="15.75" x14ac:dyDescent="0.25">
      <c r="A39" s="332"/>
      <c r="B39" s="277"/>
      <c r="C39" s="277"/>
      <c r="D39" s="349"/>
      <c r="E39" s="378"/>
      <c r="F39" s="384"/>
    </row>
    <row r="40" spans="1:6" ht="15.75" x14ac:dyDescent="0.25">
      <c r="A40" s="332"/>
      <c r="B40" s="277"/>
      <c r="C40" s="277"/>
      <c r="D40" s="349"/>
      <c r="E40" s="378"/>
      <c r="F40" s="384"/>
    </row>
    <row r="41" spans="1:6" ht="19.5" thickBot="1" x14ac:dyDescent="0.35">
      <c r="A41" s="342" t="s">
        <v>5879</v>
      </c>
      <c r="B41" s="277" t="s">
        <v>6326</v>
      </c>
      <c r="C41" s="277" t="s">
        <v>2157</v>
      </c>
      <c r="D41" s="351">
        <f>SUM(D42:D44)</f>
        <v>259000</v>
      </c>
      <c r="E41" s="351">
        <f>SUM(E42:E44)</f>
        <v>277130</v>
      </c>
      <c r="F41" s="379">
        <f>SUM(F42:F44)+1</f>
        <v>296540.09999999998</v>
      </c>
    </row>
    <row r="42" spans="1:6" ht="16.5" thickTop="1" x14ac:dyDescent="0.25">
      <c r="A42" s="332" t="s">
        <v>5980</v>
      </c>
      <c r="B42" s="277" t="s">
        <v>5981</v>
      </c>
      <c r="C42" s="277" t="s">
        <v>2240</v>
      </c>
      <c r="D42" s="349">
        <v>235000</v>
      </c>
      <c r="E42" s="350">
        <f>D42+(D42*7/100)</f>
        <v>251450</v>
      </c>
      <c r="F42" s="435">
        <f>E42+(E42*7/100)+8</f>
        <v>269059.5</v>
      </c>
    </row>
    <row r="43" spans="1:6" ht="15.75" x14ac:dyDescent="0.25">
      <c r="A43" s="332" t="s">
        <v>5902</v>
      </c>
      <c r="B43" s="277" t="s">
        <v>5903</v>
      </c>
      <c r="C43" s="277" t="s">
        <v>2276</v>
      </c>
      <c r="D43" s="349">
        <v>0</v>
      </c>
      <c r="E43" s="350">
        <v>0</v>
      </c>
      <c r="F43" s="435">
        <v>0</v>
      </c>
    </row>
    <row r="44" spans="1:6" ht="15.75" x14ac:dyDescent="0.25">
      <c r="A44" s="332" t="s">
        <v>532</v>
      </c>
      <c r="B44" s="277" t="s">
        <v>5863</v>
      </c>
      <c r="C44" s="277" t="s">
        <v>2392</v>
      </c>
      <c r="D44" s="349">
        <v>24000</v>
      </c>
      <c r="E44" s="350">
        <f>D44+(D44*7/100)</f>
        <v>25680</v>
      </c>
      <c r="F44" s="435">
        <f>E44+(E44*7/100)+2</f>
        <v>27479.599999999999</v>
      </c>
    </row>
    <row r="45" spans="1:6" ht="15.75" x14ac:dyDescent="0.25">
      <c r="A45" s="332"/>
      <c r="B45" s="277"/>
      <c r="C45" s="277"/>
      <c r="D45" s="349"/>
      <c r="E45" s="378"/>
      <c r="F45" s="384"/>
    </row>
    <row r="46" spans="1:6" ht="16.5" thickBot="1" x14ac:dyDescent="0.3">
      <c r="A46" s="344" t="s">
        <v>6251</v>
      </c>
      <c r="B46" s="277"/>
      <c r="C46" s="277"/>
      <c r="D46" s="351">
        <f>D11+D14+D17+D41</f>
        <v>9063000</v>
      </c>
      <c r="E46" s="351">
        <f t="shared" ref="E46:F46" si="3">E11+E14+E17+E41</f>
        <v>9697410</v>
      </c>
      <c r="F46" s="351">
        <f t="shared" si="3"/>
        <v>10376249.699999999</v>
      </c>
    </row>
    <row r="47" spans="1:6" ht="16.5" thickTop="1" x14ac:dyDescent="0.25">
      <c r="A47" s="344"/>
      <c r="B47" s="277"/>
      <c r="C47" s="277"/>
      <c r="D47" s="381"/>
      <c r="E47" s="366"/>
      <c r="F47" s="367"/>
    </row>
    <row r="48" spans="1:6" ht="18.75" x14ac:dyDescent="0.3">
      <c r="A48" s="342" t="s">
        <v>5989</v>
      </c>
      <c r="B48" s="277"/>
      <c r="C48" s="277"/>
      <c r="D48" s="349"/>
      <c r="E48" s="378"/>
      <c r="F48" s="384"/>
    </row>
    <row r="49" spans="1:6" ht="19.5" thickBot="1" x14ac:dyDescent="0.35">
      <c r="A49" s="434" t="s">
        <v>927</v>
      </c>
      <c r="B49" s="386" t="s">
        <v>5990</v>
      </c>
      <c r="C49" s="386" t="s">
        <v>2632</v>
      </c>
      <c r="D49" s="351">
        <f>SUM(D50:D56)</f>
        <v>12997200</v>
      </c>
      <c r="E49" s="351">
        <f t="shared" ref="E49:F49" si="4">SUM(E50:E56)</f>
        <v>14261590</v>
      </c>
      <c r="F49" s="379">
        <f t="shared" si="4"/>
        <v>15260759.800000001</v>
      </c>
    </row>
    <row r="50" spans="1:6" ht="16.5" thickTop="1" x14ac:dyDescent="0.25">
      <c r="A50" s="332" t="s">
        <v>6427</v>
      </c>
      <c r="B50" s="277" t="s">
        <v>6438</v>
      </c>
      <c r="C50" s="277" t="s">
        <v>2788</v>
      </c>
      <c r="D50" s="350">
        <v>92000</v>
      </c>
      <c r="E50" s="350">
        <v>98440</v>
      </c>
      <c r="F50" s="412">
        <v>105329.8</v>
      </c>
    </row>
    <row r="51" spans="1:6" ht="15.75" x14ac:dyDescent="0.25">
      <c r="A51" s="332" t="s">
        <v>6432</v>
      </c>
      <c r="B51" s="277" t="s">
        <v>6437</v>
      </c>
      <c r="C51" s="277" t="s">
        <v>3497</v>
      </c>
      <c r="D51" s="349">
        <v>0</v>
      </c>
      <c r="E51" s="349">
        <v>0</v>
      </c>
      <c r="F51" s="432">
        <v>0</v>
      </c>
    </row>
    <row r="52" spans="1:6" ht="15.75" x14ac:dyDescent="0.25">
      <c r="A52" s="332" t="s">
        <v>6431</v>
      </c>
      <c r="B52" s="277" t="s">
        <v>6436</v>
      </c>
      <c r="C52" s="277" t="s">
        <v>3506</v>
      </c>
      <c r="D52" s="349">
        <v>0</v>
      </c>
      <c r="E52" s="349">
        <v>0</v>
      </c>
      <c r="F52" s="432">
        <v>0</v>
      </c>
    </row>
    <row r="53" spans="1:6" ht="15.75" x14ac:dyDescent="0.25">
      <c r="A53" s="332" t="s">
        <v>6428</v>
      </c>
      <c r="B53" s="277" t="s">
        <v>6435</v>
      </c>
      <c r="C53" s="277" t="s">
        <v>3554</v>
      </c>
      <c r="D53" s="349">
        <f>5600000+120000</f>
        <v>5720000</v>
      </c>
      <c r="E53" s="349">
        <f>5938500+130000</f>
        <v>6068500</v>
      </c>
      <c r="F53" s="432">
        <f>6354200+140000</f>
        <v>6494200</v>
      </c>
    </row>
    <row r="54" spans="1:6" ht="15.75" x14ac:dyDescent="0.25">
      <c r="A54" s="332" t="s">
        <v>6429</v>
      </c>
      <c r="B54" s="277" t="s">
        <v>6433</v>
      </c>
      <c r="C54" s="277" t="s">
        <v>3547</v>
      </c>
      <c r="D54" s="349">
        <f>5200000</f>
        <v>5200000</v>
      </c>
      <c r="E54" s="349">
        <f>6473500-500760</f>
        <v>5972740</v>
      </c>
      <c r="F54" s="432">
        <f>6926650-535810</f>
        <v>6390840</v>
      </c>
    </row>
    <row r="55" spans="1:6" ht="15.75" x14ac:dyDescent="0.25">
      <c r="A55" s="332" t="s">
        <v>6430</v>
      </c>
      <c r="B55" s="277" t="s">
        <v>6434</v>
      </c>
      <c r="C55" s="277" t="s">
        <v>3614</v>
      </c>
      <c r="D55" s="349">
        <f>1935200+50000</f>
        <v>1985200</v>
      </c>
      <c r="E55" s="349">
        <f>3242100-1120190</f>
        <v>2121910</v>
      </c>
      <c r="F55" s="432">
        <f>3469050-1198660</f>
        <v>2270390</v>
      </c>
    </row>
    <row r="56" spans="1:6" ht="15.75" x14ac:dyDescent="0.25">
      <c r="A56" s="332" t="s">
        <v>6474</v>
      </c>
      <c r="B56" s="277" t="s">
        <v>6027</v>
      </c>
      <c r="C56" s="277" t="s">
        <v>3912</v>
      </c>
      <c r="D56" s="368">
        <v>0</v>
      </c>
      <c r="E56" s="368">
        <v>0</v>
      </c>
      <c r="F56" s="456">
        <v>0</v>
      </c>
    </row>
    <row r="57" spans="1:6" ht="15.75" thickBot="1" x14ac:dyDescent="0.3">
      <c r="A57" s="345"/>
      <c r="B57" s="346"/>
      <c r="C57" s="346"/>
      <c r="D57" s="346"/>
      <c r="E57" s="346"/>
      <c r="F57" s="347"/>
    </row>
    <row r="58" spans="1:6" x14ac:dyDescent="0.25">
      <c r="C58" s="430" t="s">
        <v>6548</v>
      </c>
      <c r="D58" s="431">
        <f>D49-D46</f>
        <v>3934200</v>
      </c>
      <c r="E58" s="431">
        <f t="shared" ref="E58:F58" si="5">E49-E46</f>
        <v>4564180</v>
      </c>
      <c r="F58" s="431">
        <f t="shared" si="5"/>
        <v>4884510.1000000015</v>
      </c>
    </row>
  </sheetData>
  <mergeCells count="1">
    <mergeCell ref="A1:F1"/>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F18"/>
  <sheetViews>
    <sheetView workbookViewId="0">
      <selection activeCell="D15" sqref="D15:F16"/>
    </sheetView>
  </sheetViews>
  <sheetFormatPr defaultRowHeight="15" x14ac:dyDescent="0.25"/>
  <cols>
    <col min="1" max="1" width="103.7109375" customWidth="1"/>
    <col min="2" max="2" width="35.5703125" customWidth="1"/>
    <col min="3" max="3" width="37.85546875" customWidth="1"/>
    <col min="4" max="4" width="11.42578125" customWidth="1"/>
    <col min="5" max="5" width="11.28515625" customWidth="1"/>
    <col min="6" max="6" width="10.85546875" customWidth="1"/>
  </cols>
  <sheetData>
    <row r="1" spans="1:6" ht="21" x14ac:dyDescent="0.35">
      <c r="A1" s="681" t="s">
        <v>5780</v>
      </c>
      <c r="B1" s="681"/>
      <c r="C1" s="681"/>
      <c r="D1" s="681"/>
      <c r="E1" s="681"/>
      <c r="F1" s="681"/>
    </row>
    <row r="2" spans="1:6" ht="18.75" x14ac:dyDescent="0.3">
      <c r="A2" s="317" t="s">
        <v>6826</v>
      </c>
      <c r="B2" s="277" t="s">
        <v>6827</v>
      </c>
      <c r="C2" s="277" t="s">
        <v>2641</v>
      </c>
      <c r="D2" s="482"/>
      <c r="E2" s="482"/>
      <c r="F2" s="482"/>
    </row>
    <row r="3" spans="1:6" ht="18.75" x14ac:dyDescent="0.3">
      <c r="A3" s="317" t="s">
        <v>6598</v>
      </c>
      <c r="B3" s="277" t="s">
        <v>6412</v>
      </c>
      <c r="C3" s="277" t="s">
        <v>5376</v>
      </c>
      <c r="D3" s="482"/>
      <c r="E3" s="482"/>
      <c r="F3" s="482"/>
    </row>
    <row r="4" spans="1:6" ht="18.75" x14ac:dyDescent="0.3">
      <c r="A4" s="317" t="s">
        <v>6599</v>
      </c>
      <c r="B4" s="277" t="s">
        <v>6413</v>
      </c>
      <c r="C4" s="277" t="s">
        <v>979</v>
      </c>
      <c r="D4" s="482"/>
      <c r="E4" s="482"/>
      <c r="F4" s="482"/>
    </row>
    <row r="5" spans="1:6" ht="18.75" x14ac:dyDescent="0.3">
      <c r="A5" s="317" t="s">
        <v>6545</v>
      </c>
      <c r="B5" s="277" t="s">
        <v>6347</v>
      </c>
      <c r="C5" s="277" t="s">
        <v>6348</v>
      </c>
      <c r="D5" s="482"/>
      <c r="E5" s="482"/>
      <c r="F5" s="482"/>
    </row>
    <row r="6" spans="1:6" ht="18.75" x14ac:dyDescent="0.3">
      <c r="A6" s="317" t="s">
        <v>6713</v>
      </c>
      <c r="B6" s="277"/>
      <c r="C6" s="277"/>
      <c r="D6" s="482"/>
      <c r="E6" s="482"/>
      <c r="F6" s="482"/>
    </row>
    <row r="7" spans="1:6" ht="18.75" x14ac:dyDescent="0.3">
      <c r="A7" s="317" t="s">
        <v>6609</v>
      </c>
      <c r="B7" s="277" t="s">
        <v>6610</v>
      </c>
      <c r="C7" s="277" t="s">
        <v>4367</v>
      </c>
      <c r="D7" s="482"/>
      <c r="E7" s="482"/>
      <c r="F7" s="482"/>
    </row>
    <row r="8" spans="1:6" ht="15.75" thickBot="1" x14ac:dyDescent="0.3">
      <c r="A8" s="299" t="s">
        <v>6836</v>
      </c>
    </row>
    <row r="9" spans="1:6" ht="15.75" x14ac:dyDescent="0.25">
      <c r="A9" s="326" t="s">
        <v>6291</v>
      </c>
      <c r="B9" s="327" t="s">
        <v>6289</v>
      </c>
      <c r="C9" s="327" t="s">
        <v>653</v>
      </c>
      <c r="D9" s="328" t="s">
        <v>6241</v>
      </c>
      <c r="E9" s="328" t="s">
        <v>6308</v>
      </c>
      <c r="F9" s="405" t="s">
        <v>6319</v>
      </c>
    </row>
    <row r="10" spans="1:6" x14ac:dyDescent="0.25">
      <c r="A10" s="332"/>
      <c r="B10" s="277"/>
      <c r="C10" s="277"/>
      <c r="D10" s="277"/>
      <c r="E10" s="277"/>
      <c r="F10" s="338"/>
    </row>
    <row r="11" spans="1:6" ht="15.75" x14ac:dyDescent="0.25">
      <c r="A11" s="332" t="s">
        <v>6429</v>
      </c>
      <c r="B11" s="277" t="s">
        <v>6433</v>
      </c>
      <c r="C11" s="277" t="s">
        <v>3547</v>
      </c>
      <c r="D11" s="414">
        <v>491100</v>
      </c>
      <c r="E11" s="349">
        <f>D11+(D11*7/100)+3</f>
        <v>525480</v>
      </c>
      <c r="F11" s="399">
        <f>E11+(E11*7/100)-4</f>
        <v>562259.6</v>
      </c>
    </row>
    <row r="12" spans="1:6" x14ac:dyDescent="0.25">
      <c r="A12" s="332"/>
      <c r="B12" s="277"/>
      <c r="C12" s="277"/>
      <c r="D12" s="277"/>
      <c r="E12" s="277"/>
      <c r="F12" s="338"/>
    </row>
    <row r="13" spans="1:6" ht="16.5" thickBot="1" x14ac:dyDescent="0.3">
      <c r="A13" s="344" t="s">
        <v>6251</v>
      </c>
      <c r="B13" s="277"/>
      <c r="C13" s="277"/>
      <c r="D13" s="351">
        <f>D11</f>
        <v>491100</v>
      </c>
      <c r="E13" s="351">
        <f t="shared" ref="E13:F13" si="0">E11</f>
        <v>525480</v>
      </c>
      <c r="F13" s="379">
        <f t="shared" si="0"/>
        <v>562259.6</v>
      </c>
    </row>
    <row r="14" spans="1:6" ht="19.5" thickTop="1" x14ac:dyDescent="0.3">
      <c r="A14" s="342" t="s">
        <v>6232</v>
      </c>
      <c r="B14" s="277"/>
      <c r="C14" s="277"/>
      <c r="D14" s="350"/>
      <c r="E14" s="366"/>
      <c r="F14" s="367"/>
    </row>
    <row r="15" spans="1:6" ht="19.5" thickBot="1" x14ac:dyDescent="0.35">
      <c r="A15" s="342" t="s">
        <v>927</v>
      </c>
      <c r="B15" s="277" t="s">
        <v>5990</v>
      </c>
      <c r="C15" s="277" t="s">
        <v>2632</v>
      </c>
      <c r="D15" s="351">
        <f>D17+D16+D18+D19+D20+D21</f>
        <v>491100</v>
      </c>
      <c r="E15" s="351">
        <f t="shared" ref="E15:F15" si="1">E17+E16+E18+E19+E20+E21</f>
        <v>525480</v>
      </c>
      <c r="F15" s="379">
        <f t="shared" si="1"/>
        <v>562260</v>
      </c>
    </row>
    <row r="16" spans="1:6" ht="16.5" thickTop="1" x14ac:dyDescent="0.25">
      <c r="A16" s="332" t="s">
        <v>6429</v>
      </c>
      <c r="B16" s="277" t="s">
        <v>6433</v>
      </c>
      <c r="C16" s="277" t="s">
        <v>3547</v>
      </c>
      <c r="D16" s="397">
        <v>491100</v>
      </c>
      <c r="E16" s="397">
        <v>525480</v>
      </c>
      <c r="F16" s="411">
        <v>562260</v>
      </c>
    </row>
    <row r="17" spans="1:6" ht="15.75" x14ac:dyDescent="0.25">
      <c r="A17" s="332"/>
      <c r="B17" s="277"/>
      <c r="C17" s="277"/>
      <c r="D17" s="414"/>
      <c r="E17" s="414"/>
      <c r="F17" s="419"/>
    </row>
    <row r="18" spans="1:6" ht="15.75" thickBot="1" x14ac:dyDescent="0.3">
      <c r="A18" s="345"/>
      <c r="B18" s="346"/>
      <c r="C18" s="346"/>
      <c r="D18" s="346"/>
      <c r="E18" s="346"/>
      <c r="F18" s="347"/>
    </row>
  </sheetData>
  <mergeCells count="1">
    <mergeCell ref="A1:F1"/>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33CC"/>
  </sheetPr>
  <dimension ref="A1:H44"/>
  <sheetViews>
    <sheetView topLeftCell="A19" workbookViewId="0">
      <selection activeCell="E23" sqref="E23:F23"/>
    </sheetView>
  </sheetViews>
  <sheetFormatPr defaultRowHeight="15" x14ac:dyDescent="0.25"/>
  <cols>
    <col min="1" max="1" width="111.140625" customWidth="1"/>
    <col min="2" max="2" width="32.140625" customWidth="1"/>
    <col min="3" max="3" width="36.85546875" customWidth="1"/>
    <col min="4" max="4" width="14" customWidth="1"/>
    <col min="5" max="6" width="13.28515625" customWidth="1"/>
  </cols>
  <sheetData>
    <row r="1" spans="1:8" ht="21" x14ac:dyDescent="0.35">
      <c r="A1" s="681" t="s">
        <v>5780</v>
      </c>
      <c r="B1" s="681"/>
      <c r="C1" s="681"/>
      <c r="D1" s="681"/>
      <c r="E1" s="681"/>
      <c r="F1" s="681"/>
      <c r="G1" s="393"/>
      <c r="H1" s="393"/>
    </row>
    <row r="2" spans="1:8" ht="18.75" x14ac:dyDescent="0.3">
      <c r="A2" s="317" t="s">
        <v>6600</v>
      </c>
      <c r="B2" s="277" t="s">
        <v>6414</v>
      </c>
      <c r="C2" s="277" t="s">
        <v>6415</v>
      </c>
      <c r="D2" s="482"/>
      <c r="E2" s="482"/>
      <c r="F2" s="482"/>
      <c r="G2" s="394"/>
      <c r="H2" s="394"/>
    </row>
    <row r="3" spans="1:8" ht="18.75" x14ac:dyDescent="0.3">
      <c r="A3" s="317" t="s">
        <v>6598</v>
      </c>
      <c r="B3" s="277" t="s">
        <v>6412</v>
      </c>
      <c r="C3" s="277" t="s">
        <v>5376</v>
      </c>
      <c r="D3" s="482"/>
      <c r="E3" s="482"/>
      <c r="F3" s="482"/>
      <c r="G3" s="394"/>
      <c r="H3" s="394"/>
    </row>
    <row r="4" spans="1:8" ht="18.75" x14ac:dyDescent="0.3">
      <c r="A4" s="317" t="s">
        <v>6599</v>
      </c>
      <c r="B4" s="277" t="s">
        <v>6413</v>
      </c>
      <c r="C4" s="277" t="s">
        <v>979</v>
      </c>
      <c r="D4" s="482"/>
      <c r="E4" s="482"/>
      <c r="F4" s="482"/>
      <c r="G4" s="394"/>
      <c r="H4" s="394"/>
    </row>
    <row r="5" spans="1:8" ht="18.75" x14ac:dyDescent="0.3">
      <c r="A5" s="317" t="s">
        <v>6545</v>
      </c>
      <c r="B5" s="277" t="s">
        <v>6347</v>
      </c>
      <c r="C5" s="277" t="s">
        <v>6348</v>
      </c>
      <c r="D5" s="482"/>
      <c r="E5" s="482"/>
      <c r="F5" s="482"/>
      <c r="G5" s="394"/>
      <c r="H5" s="394"/>
    </row>
    <row r="6" spans="1:8" ht="18.75" x14ac:dyDescent="0.3">
      <c r="A6" s="317" t="s">
        <v>6713</v>
      </c>
      <c r="B6" s="277"/>
      <c r="C6" s="277"/>
      <c r="D6" s="482"/>
      <c r="E6" s="482"/>
      <c r="F6" s="482"/>
      <c r="G6" s="394"/>
      <c r="H6" s="394"/>
    </row>
    <row r="7" spans="1:8" ht="18.75" x14ac:dyDescent="0.3">
      <c r="A7" s="317" t="s">
        <v>6609</v>
      </c>
      <c r="B7" s="277" t="s">
        <v>6610</v>
      </c>
      <c r="C7" s="277" t="s">
        <v>4367</v>
      </c>
      <c r="D7" s="482"/>
      <c r="E7" s="482"/>
      <c r="F7" s="482"/>
      <c r="G7" s="394"/>
      <c r="H7" s="394"/>
    </row>
    <row r="8" spans="1:8" ht="15.75" thickBot="1" x14ac:dyDescent="0.3">
      <c r="A8" s="299">
        <v>1024</v>
      </c>
    </row>
    <row r="9" spans="1:8" ht="15.75" x14ac:dyDescent="0.25">
      <c r="A9" s="326" t="s">
        <v>6291</v>
      </c>
      <c r="B9" s="327" t="s">
        <v>6289</v>
      </c>
      <c r="C9" s="327" t="s">
        <v>653</v>
      </c>
      <c r="D9" s="328" t="s">
        <v>6241</v>
      </c>
      <c r="E9" s="328" t="s">
        <v>6308</v>
      </c>
      <c r="F9" s="405" t="s">
        <v>6319</v>
      </c>
    </row>
    <row r="10" spans="1:8" ht="15.75" x14ac:dyDescent="0.25">
      <c r="A10" s="373"/>
      <c r="B10" s="309"/>
      <c r="C10" s="309"/>
      <c r="D10" s="310"/>
      <c r="E10" s="277"/>
      <c r="F10" s="338"/>
    </row>
    <row r="11" spans="1:8" ht="19.5" thickBot="1" x14ac:dyDescent="0.35">
      <c r="A11" s="342" t="s">
        <v>420</v>
      </c>
      <c r="B11" s="277" t="s">
        <v>6292</v>
      </c>
      <c r="C11" s="277" t="s">
        <v>1403</v>
      </c>
      <c r="D11" s="351">
        <f>SUM(D12:D14)</f>
        <v>370000</v>
      </c>
      <c r="E11" s="351">
        <f>SUM(E12:E14)</f>
        <v>395900</v>
      </c>
      <c r="F11" s="379">
        <f>SUM(F12:F14)</f>
        <v>423620</v>
      </c>
    </row>
    <row r="12" spans="1:8" ht="16.5" thickTop="1" x14ac:dyDescent="0.25">
      <c r="A12" s="332" t="s">
        <v>228</v>
      </c>
      <c r="B12" s="277" t="s">
        <v>5948</v>
      </c>
      <c r="C12" s="277" t="s">
        <v>1431</v>
      </c>
      <c r="D12" s="349">
        <v>220000</v>
      </c>
      <c r="E12" s="349">
        <f>D12+(D12*7/100)</f>
        <v>235400</v>
      </c>
      <c r="F12" s="432">
        <f>E12+(E12*7/100)+2</f>
        <v>251880</v>
      </c>
    </row>
    <row r="13" spans="1:8" ht="15.75" x14ac:dyDescent="0.25">
      <c r="A13" s="332" t="s">
        <v>242</v>
      </c>
      <c r="B13" s="277" t="s">
        <v>5946</v>
      </c>
      <c r="C13" s="277" t="s">
        <v>1458</v>
      </c>
      <c r="D13" s="349">
        <v>100000</v>
      </c>
      <c r="E13" s="349">
        <f>D13+(D13*7/100)</f>
        <v>107000</v>
      </c>
      <c r="F13" s="432">
        <f>E13+(E13*7/100)</f>
        <v>114490</v>
      </c>
    </row>
    <row r="14" spans="1:8" ht="15.75" x14ac:dyDescent="0.25">
      <c r="A14" s="332" t="s">
        <v>254</v>
      </c>
      <c r="B14" s="277" t="s">
        <v>5949</v>
      </c>
      <c r="C14" s="277" t="s">
        <v>1482</v>
      </c>
      <c r="D14" s="349">
        <v>50000</v>
      </c>
      <c r="E14" s="349">
        <f>D14+(D14*7/100)</f>
        <v>53500</v>
      </c>
      <c r="F14" s="432">
        <f>E14+(E14*7/100)+5</f>
        <v>57250</v>
      </c>
    </row>
    <row r="15" spans="1:8" ht="15.75" x14ac:dyDescent="0.25">
      <c r="A15" s="332"/>
      <c r="B15" s="277"/>
      <c r="C15" s="277"/>
      <c r="D15" s="349"/>
      <c r="E15" s="378"/>
      <c r="F15" s="384"/>
    </row>
    <row r="16" spans="1:8" ht="19.5" thickBot="1" x14ac:dyDescent="0.35">
      <c r="A16" s="342" t="s">
        <v>5884</v>
      </c>
      <c r="B16" s="280" t="s">
        <v>6325</v>
      </c>
      <c r="C16" s="280" t="s">
        <v>1848</v>
      </c>
      <c r="D16" s="351">
        <f>SUM(D17:D23)</f>
        <v>316900</v>
      </c>
      <c r="E16" s="351">
        <f>SUM(E17:E23)</f>
        <v>339090</v>
      </c>
      <c r="F16" s="379">
        <f>SUM(F17:F23)+1</f>
        <v>362860.3</v>
      </c>
    </row>
    <row r="17" spans="1:6" ht="16.5" thickTop="1" x14ac:dyDescent="0.25">
      <c r="A17" s="332" t="s">
        <v>45</v>
      </c>
      <c r="B17" s="277" t="s">
        <v>5795</v>
      </c>
      <c r="C17" s="280" t="s">
        <v>1853</v>
      </c>
      <c r="D17" s="349">
        <v>185000</v>
      </c>
      <c r="E17" s="349">
        <f>D17+(D17*7/100)</f>
        <v>197950</v>
      </c>
      <c r="F17" s="399">
        <f>E17+(E17*7/100)+3</f>
        <v>211809.5</v>
      </c>
    </row>
    <row r="18" spans="1:6" ht="15.75" x14ac:dyDescent="0.25">
      <c r="A18" s="332" t="s">
        <v>49</v>
      </c>
      <c r="B18" s="277" t="s">
        <v>5797</v>
      </c>
      <c r="C18" s="280" t="s">
        <v>1858</v>
      </c>
      <c r="D18" s="349">
        <v>15500</v>
      </c>
      <c r="E18" s="349">
        <f>D18+(D18*7/100)+5</f>
        <v>16590</v>
      </c>
      <c r="F18" s="399">
        <f>E18+(E18*7/100)+9</f>
        <v>17760.3</v>
      </c>
    </row>
    <row r="19" spans="1:6" ht="15.75" x14ac:dyDescent="0.25">
      <c r="A19" s="332" t="s">
        <v>5821</v>
      </c>
      <c r="B19" s="277" t="s">
        <v>5822</v>
      </c>
      <c r="C19" s="316" t="s">
        <v>1897</v>
      </c>
      <c r="D19" s="349">
        <v>18000</v>
      </c>
      <c r="E19" s="349">
        <f>D19+(D19*7/100)</f>
        <v>19260</v>
      </c>
      <c r="F19" s="399">
        <f>E19+(E19*7/100)+2</f>
        <v>20610.2</v>
      </c>
    </row>
    <row r="20" spans="1:6" ht="15.75" x14ac:dyDescent="0.25">
      <c r="A20" s="332" t="s">
        <v>5830</v>
      </c>
      <c r="B20" s="277" t="s">
        <v>5831</v>
      </c>
      <c r="C20" s="316" t="s">
        <v>1928</v>
      </c>
      <c r="D20" s="349">
        <v>11000</v>
      </c>
      <c r="E20" s="349">
        <f>D20+(D20*7/100)</f>
        <v>11770</v>
      </c>
      <c r="F20" s="399">
        <f>E20+(E20*7/100)+6</f>
        <v>12599.9</v>
      </c>
    </row>
    <row r="21" spans="1:6" ht="15.75" x14ac:dyDescent="0.25">
      <c r="A21" s="332" t="s">
        <v>65</v>
      </c>
      <c r="B21" s="277" t="s">
        <v>5839</v>
      </c>
      <c r="C21" s="316" t="s">
        <v>1944</v>
      </c>
      <c r="D21" s="349">
        <v>52000</v>
      </c>
      <c r="E21" s="349">
        <f t="shared" ref="E21" si="0">D21+(D21*7/100)</f>
        <v>55640</v>
      </c>
      <c r="F21" s="399">
        <f>E21+(E21*7/100)+5</f>
        <v>59539.8</v>
      </c>
    </row>
    <row r="22" spans="1:6" ht="15.75" x14ac:dyDescent="0.25">
      <c r="A22" s="332" t="s">
        <v>60</v>
      </c>
      <c r="B22" s="277" t="s">
        <v>5840</v>
      </c>
      <c r="C22" s="316" t="s">
        <v>1947</v>
      </c>
      <c r="D22" s="349">
        <v>33500</v>
      </c>
      <c r="E22" s="349">
        <f>D22+(D22*7/100)+5</f>
        <v>35850</v>
      </c>
      <c r="F22" s="399">
        <f>E22+(E22*7/100)</f>
        <v>38359.5</v>
      </c>
    </row>
    <row r="23" spans="1:6" ht="15.75" x14ac:dyDescent="0.25">
      <c r="A23" s="332" t="s">
        <v>5836</v>
      </c>
      <c r="B23" s="277" t="s">
        <v>5841</v>
      </c>
      <c r="C23" s="316" t="s">
        <v>1951</v>
      </c>
      <c r="D23" s="349">
        <v>1900</v>
      </c>
      <c r="E23" s="349">
        <f>D23+(D23*7/100)-3</f>
        <v>2030</v>
      </c>
      <c r="F23" s="399">
        <f>E23+(E23*7/100)+8</f>
        <v>2180.1</v>
      </c>
    </row>
    <row r="24" spans="1:6" ht="15.75" x14ac:dyDescent="0.25">
      <c r="A24" s="332"/>
      <c r="B24" s="277"/>
      <c r="C24" s="277"/>
      <c r="D24" s="349"/>
      <c r="E24" s="378"/>
      <c r="F24" s="384"/>
    </row>
    <row r="25" spans="1:6" ht="19.5" thickBot="1" x14ac:dyDescent="0.35">
      <c r="A25" s="342" t="s">
        <v>5943</v>
      </c>
      <c r="B25" s="277" t="s">
        <v>6336</v>
      </c>
      <c r="C25" s="277" t="s">
        <v>2037</v>
      </c>
      <c r="D25" s="351">
        <f>D26</f>
        <v>300000</v>
      </c>
      <c r="E25" s="351">
        <f t="shared" ref="E25:F25" si="1">E26</f>
        <v>321000</v>
      </c>
      <c r="F25" s="379">
        <f t="shared" si="1"/>
        <v>343470</v>
      </c>
    </row>
    <row r="26" spans="1:6" ht="16.5" thickTop="1" x14ac:dyDescent="0.25">
      <c r="A26" s="332" t="s">
        <v>5944</v>
      </c>
      <c r="B26" s="277" t="s">
        <v>5945</v>
      </c>
      <c r="C26" s="277" t="s">
        <v>2055</v>
      </c>
      <c r="D26" s="350">
        <v>300000</v>
      </c>
      <c r="E26" s="349">
        <f>D26+(D26*7/100)</f>
        <v>321000</v>
      </c>
      <c r="F26" s="432">
        <f>E26+(E26*7/100)</f>
        <v>343470</v>
      </c>
    </row>
    <row r="27" spans="1:6" ht="15.75" x14ac:dyDescent="0.25">
      <c r="A27" s="332"/>
      <c r="B27" s="277"/>
      <c r="C27" s="277"/>
      <c r="D27" s="349"/>
      <c r="E27" s="378"/>
      <c r="F27" s="384"/>
    </row>
    <row r="28" spans="1:6" ht="19.5" thickBot="1" x14ac:dyDescent="0.35">
      <c r="A28" s="342" t="s">
        <v>5879</v>
      </c>
      <c r="B28" s="277" t="s">
        <v>6326</v>
      </c>
      <c r="C28" s="277" t="s">
        <v>2157</v>
      </c>
      <c r="D28" s="351">
        <f>SUM(D29:D31)</f>
        <v>39900</v>
      </c>
      <c r="E28" s="351">
        <f>SUM(E29:E31)</f>
        <v>42690</v>
      </c>
      <c r="F28" s="379">
        <f>SUM(F29:F31)</f>
        <v>45680.3</v>
      </c>
    </row>
    <row r="29" spans="1:6" ht="16.5" thickTop="1" x14ac:dyDescent="0.25">
      <c r="A29" s="332" t="s">
        <v>5869</v>
      </c>
      <c r="B29" s="277" t="s">
        <v>5870</v>
      </c>
      <c r="C29" s="277" t="s">
        <v>2466</v>
      </c>
      <c r="D29" s="349">
        <v>1900</v>
      </c>
      <c r="E29" s="349">
        <f>D29+(D29*7/100)-3</f>
        <v>2030</v>
      </c>
      <c r="F29" s="399">
        <f>E29+(E29*7/100)-2</f>
        <v>2170.1</v>
      </c>
    </row>
    <row r="30" spans="1:6" ht="15.75" x14ac:dyDescent="0.25">
      <c r="A30" s="332" t="s">
        <v>5940</v>
      </c>
      <c r="B30" s="277" t="s">
        <v>5941</v>
      </c>
      <c r="C30" s="277" t="s">
        <v>2557</v>
      </c>
      <c r="D30" s="349">
        <v>10000</v>
      </c>
      <c r="E30" s="349">
        <f t="shared" ref="E30" si="2">D30+(D30*7/100)</f>
        <v>10700</v>
      </c>
      <c r="F30" s="399">
        <f>E30+(E30*7/100)+1</f>
        <v>11450</v>
      </c>
    </row>
    <row r="31" spans="1:6" ht="15.75" x14ac:dyDescent="0.25">
      <c r="A31" s="332" t="s">
        <v>524</v>
      </c>
      <c r="B31" s="277" t="s">
        <v>5942</v>
      </c>
      <c r="C31" s="277" t="s">
        <v>2565</v>
      </c>
      <c r="D31" s="349">
        <v>28000</v>
      </c>
      <c r="E31" s="349">
        <f t="shared" ref="E31" si="3">D31+(D31*7/100)</f>
        <v>29960</v>
      </c>
      <c r="F31" s="399">
        <f>E31+(E31*7/100)+3</f>
        <v>32060.2</v>
      </c>
    </row>
    <row r="32" spans="1:6" ht="15.75" x14ac:dyDescent="0.25">
      <c r="A32" s="344"/>
      <c r="B32" s="277"/>
      <c r="C32" s="277"/>
      <c r="D32" s="349"/>
      <c r="E32" s="378"/>
      <c r="F32" s="384"/>
    </row>
    <row r="33" spans="1:6" ht="16.5" thickBot="1" x14ac:dyDescent="0.3">
      <c r="A33" s="344" t="s">
        <v>6251</v>
      </c>
      <c r="B33" s="277"/>
      <c r="C33" s="277"/>
      <c r="D33" s="351">
        <f>D11+D16+D25+D28</f>
        <v>1026800</v>
      </c>
      <c r="E33" s="351">
        <f>E11+E16+E25+E28</f>
        <v>1098680</v>
      </c>
      <c r="F33" s="379">
        <f>F11+F16+F25+F28-1</f>
        <v>1175629.6000000001</v>
      </c>
    </row>
    <row r="34" spans="1:6" ht="16.5" thickTop="1" x14ac:dyDescent="0.25">
      <c r="A34" s="344"/>
      <c r="B34" s="277"/>
      <c r="C34" s="277"/>
      <c r="D34" s="381"/>
      <c r="E34" s="366"/>
      <c r="F34" s="367"/>
    </row>
    <row r="35" spans="1:6" ht="18.75" x14ac:dyDescent="0.3">
      <c r="A35" s="342" t="s">
        <v>5989</v>
      </c>
      <c r="B35" s="277"/>
      <c r="C35" s="277"/>
      <c r="D35" s="349"/>
      <c r="E35" s="378"/>
      <c r="F35" s="384"/>
    </row>
    <row r="36" spans="1:6" ht="19.5" thickBot="1" x14ac:dyDescent="0.35">
      <c r="A36" s="342" t="s">
        <v>927</v>
      </c>
      <c r="B36" s="277" t="s">
        <v>5990</v>
      </c>
      <c r="C36" s="277" t="s">
        <v>2632</v>
      </c>
      <c r="D36" s="351">
        <f>SUM(D37:D42)</f>
        <v>1026800</v>
      </c>
      <c r="E36" s="351">
        <f t="shared" ref="E36:F36" si="4">SUM(E37:E42)</f>
        <v>1098680</v>
      </c>
      <c r="F36" s="379">
        <f t="shared" si="4"/>
        <v>1175629.8</v>
      </c>
    </row>
    <row r="37" spans="1:6" ht="16.5" thickTop="1" x14ac:dyDescent="0.25">
      <c r="A37" s="332" t="s">
        <v>6427</v>
      </c>
      <c r="B37" s="277" t="s">
        <v>6438</v>
      </c>
      <c r="C37" s="277" t="s">
        <v>2788</v>
      </c>
      <c r="D37" s="349">
        <v>0</v>
      </c>
      <c r="E37" s="349">
        <v>0</v>
      </c>
      <c r="F37" s="432">
        <v>0</v>
      </c>
    </row>
    <row r="38" spans="1:6" ht="15.75" x14ac:dyDescent="0.25">
      <c r="A38" s="332" t="s">
        <v>6432</v>
      </c>
      <c r="B38" s="277" t="s">
        <v>6437</v>
      </c>
      <c r="C38" s="277" t="s">
        <v>3497</v>
      </c>
      <c r="D38" s="349">
        <v>100000</v>
      </c>
      <c r="E38" s="349">
        <v>53500</v>
      </c>
      <c r="F38" s="432">
        <v>57250</v>
      </c>
    </row>
    <row r="39" spans="1:6" ht="15.75" x14ac:dyDescent="0.25">
      <c r="A39" s="332" t="s">
        <v>6431</v>
      </c>
      <c r="B39" s="277" t="s">
        <v>6436</v>
      </c>
      <c r="C39" s="277" t="s">
        <v>3506</v>
      </c>
      <c r="D39" s="349">
        <v>12000</v>
      </c>
      <c r="E39" s="349">
        <v>12840</v>
      </c>
      <c r="F39" s="432">
        <v>13739.8</v>
      </c>
    </row>
    <row r="40" spans="1:6" ht="15.75" x14ac:dyDescent="0.25">
      <c r="A40" s="332" t="s">
        <v>6428</v>
      </c>
      <c r="B40" s="277" t="s">
        <v>6435</v>
      </c>
      <c r="C40" s="277" t="s">
        <v>3554</v>
      </c>
      <c r="D40" s="349">
        <v>0</v>
      </c>
      <c r="E40" s="349">
        <v>0</v>
      </c>
      <c r="F40" s="432">
        <v>0</v>
      </c>
    </row>
    <row r="41" spans="1:6" ht="15.75" x14ac:dyDescent="0.25">
      <c r="A41" s="332" t="s">
        <v>6429</v>
      </c>
      <c r="B41" s="277" t="s">
        <v>6433</v>
      </c>
      <c r="C41" s="277" t="s">
        <v>3547</v>
      </c>
      <c r="D41" s="349">
        <v>0</v>
      </c>
      <c r="E41" s="349">
        <v>0</v>
      </c>
      <c r="F41" s="432">
        <v>0</v>
      </c>
    </row>
    <row r="42" spans="1:6" ht="15.75" x14ac:dyDescent="0.25">
      <c r="A42" s="332" t="s">
        <v>6430</v>
      </c>
      <c r="B42" s="277" t="s">
        <v>6434</v>
      </c>
      <c r="C42" s="277" t="s">
        <v>3614</v>
      </c>
      <c r="D42" s="349">
        <f>984900-20100-50000</f>
        <v>914800</v>
      </c>
      <c r="E42" s="349">
        <f>1053850-21510</f>
        <v>1032340</v>
      </c>
      <c r="F42" s="432">
        <f>1127670-23030</f>
        <v>1104640</v>
      </c>
    </row>
    <row r="43" spans="1:6" ht="16.5" thickBot="1" x14ac:dyDescent="0.3">
      <c r="A43" s="345"/>
      <c r="B43" s="346"/>
      <c r="C43" s="346"/>
      <c r="D43" s="375"/>
      <c r="E43" s="346"/>
      <c r="F43" s="347"/>
    </row>
    <row r="44" spans="1:6" x14ac:dyDescent="0.25">
      <c r="E44" s="290">
        <f>E36-E33</f>
        <v>0</v>
      </c>
      <c r="F44" s="290">
        <f>F36-F33</f>
        <v>0.19999999995343387</v>
      </c>
    </row>
  </sheetData>
  <mergeCells count="1">
    <mergeCell ref="A1:F1"/>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H23"/>
  <sheetViews>
    <sheetView workbookViewId="0">
      <selection activeCell="D15" sqref="D15:F15"/>
    </sheetView>
  </sheetViews>
  <sheetFormatPr defaultRowHeight="15" x14ac:dyDescent="0.25"/>
  <cols>
    <col min="1" max="1" width="107.5703125" customWidth="1"/>
    <col min="2" max="2" width="29" customWidth="1"/>
    <col min="3" max="3" width="39.42578125" customWidth="1"/>
    <col min="4" max="4" width="13.7109375" customWidth="1"/>
    <col min="5" max="5" width="11.85546875" customWidth="1"/>
    <col min="6" max="6" width="13" customWidth="1"/>
  </cols>
  <sheetData>
    <row r="1" spans="1:8" ht="21" x14ac:dyDescent="0.35">
      <c r="A1" s="681" t="s">
        <v>5780</v>
      </c>
      <c r="B1" s="681"/>
      <c r="C1" s="681"/>
      <c r="D1" s="681"/>
      <c r="E1" s="681"/>
      <c r="F1" s="681"/>
      <c r="G1" s="393"/>
      <c r="H1" s="393"/>
    </row>
    <row r="2" spans="1:8" ht="18.75" x14ac:dyDescent="0.3">
      <c r="A2" s="485" t="s">
        <v>6601</v>
      </c>
      <c r="B2" s="486" t="s">
        <v>6416</v>
      </c>
      <c r="C2" s="486" t="s">
        <v>6417</v>
      </c>
      <c r="D2" s="482"/>
      <c r="E2" s="482"/>
      <c r="F2" s="482"/>
      <c r="G2" s="394"/>
      <c r="H2" s="394"/>
    </row>
    <row r="3" spans="1:8" ht="18.75" x14ac:dyDescent="0.3">
      <c r="A3" s="485" t="s">
        <v>6754</v>
      </c>
      <c r="B3" s="486" t="s">
        <v>6368</v>
      </c>
      <c r="C3" s="486" t="s">
        <v>5284</v>
      </c>
      <c r="D3" s="482"/>
      <c r="E3" s="482"/>
      <c r="F3" s="482"/>
      <c r="G3" s="394"/>
      <c r="H3" s="394"/>
    </row>
    <row r="4" spans="1:8" ht="18.75" x14ac:dyDescent="0.3">
      <c r="A4" s="485" t="s">
        <v>6585</v>
      </c>
      <c r="B4" s="486" t="s">
        <v>6388</v>
      </c>
      <c r="C4" s="486" t="s">
        <v>1003</v>
      </c>
      <c r="D4" s="482"/>
      <c r="E4" s="482"/>
      <c r="F4" s="482"/>
      <c r="G4" s="394"/>
      <c r="H4" s="394"/>
    </row>
    <row r="5" spans="1:8" ht="18.75" x14ac:dyDescent="0.3">
      <c r="A5" s="317" t="s">
        <v>6545</v>
      </c>
      <c r="B5" s="378" t="s">
        <v>6347</v>
      </c>
      <c r="C5" s="378" t="s">
        <v>6348</v>
      </c>
      <c r="D5" s="482"/>
      <c r="E5" s="482"/>
      <c r="F5" s="482"/>
      <c r="G5" s="394"/>
      <c r="H5" s="394"/>
    </row>
    <row r="6" spans="1:8" ht="18.75" x14ac:dyDescent="0.3">
      <c r="A6" s="317" t="s">
        <v>6714</v>
      </c>
      <c r="B6" s="277"/>
      <c r="C6" s="277"/>
      <c r="D6" s="482"/>
      <c r="E6" s="482"/>
      <c r="F6" s="482"/>
      <c r="G6" s="394"/>
      <c r="H6" s="394"/>
    </row>
    <row r="7" spans="1:8" ht="18.75" x14ac:dyDescent="0.3">
      <c r="A7" s="317" t="s">
        <v>6609</v>
      </c>
      <c r="B7" s="277" t="s">
        <v>6610</v>
      </c>
      <c r="C7" s="277" t="s">
        <v>4367</v>
      </c>
      <c r="D7" s="482"/>
      <c r="E7" s="482"/>
      <c r="F7" s="482"/>
      <c r="G7" s="394"/>
      <c r="H7" s="394"/>
    </row>
    <row r="8" spans="1:8" ht="15.75" thickBot="1" x14ac:dyDescent="0.3">
      <c r="A8" s="299">
        <v>1025</v>
      </c>
    </row>
    <row r="9" spans="1:8" ht="15.75" x14ac:dyDescent="0.25">
      <c r="A9" s="326" t="s">
        <v>6291</v>
      </c>
      <c r="B9" s="327" t="s">
        <v>6289</v>
      </c>
      <c r="C9" s="327" t="s">
        <v>653</v>
      </c>
      <c r="D9" s="328" t="s">
        <v>6241</v>
      </c>
      <c r="E9" s="328" t="s">
        <v>6308</v>
      </c>
      <c r="F9" s="405" t="s">
        <v>6319</v>
      </c>
    </row>
    <row r="10" spans="1:8" ht="15.75" x14ac:dyDescent="0.25">
      <c r="A10" s="373"/>
      <c r="B10" s="309"/>
      <c r="C10" s="309"/>
      <c r="D10" s="310"/>
      <c r="E10" s="277"/>
      <c r="F10" s="338"/>
    </row>
    <row r="11" spans="1:8" ht="19.5" thickBot="1" x14ac:dyDescent="0.35">
      <c r="A11" s="342" t="s">
        <v>420</v>
      </c>
      <c r="B11" s="277" t="s">
        <v>6292</v>
      </c>
      <c r="C11" s="277" t="s">
        <v>1403</v>
      </c>
      <c r="D11" s="353">
        <f>SUM(D12:D12)</f>
        <v>50000</v>
      </c>
      <c r="E11" s="353">
        <f>SUM(E12:E12)</f>
        <v>53500</v>
      </c>
      <c r="F11" s="358">
        <f>SUM(F12:F12)</f>
        <v>57245</v>
      </c>
    </row>
    <row r="12" spans="1:8" ht="16.5" thickTop="1" x14ac:dyDescent="0.25">
      <c r="A12" s="332" t="s">
        <v>241</v>
      </c>
      <c r="B12" s="277" t="s">
        <v>5951</v>
      </c>
      <c r="C12" s="277" t="s">
        <v>1456</v>
      </c>
      <c r="D12" s="349">
        <v>50000</v>
      </c>
      <c r="E12" s="349">
        <f>D12+(D12*7/100)</f>
        <v>53500</v>
      </c>
      <c r="F12" s="349">
        <f>E12+(E12*7/100)</f>
        <v>57245</v>
      </c>
    </row>
    <row r="13" spans="1:8" ht="15.75" x14ac:dyDescent="0.25">
      <c r="A13" s="332"/>
      <c r="B13" s="277"/>
      <c r="C13" s="277"/>
      <c r="D13" s="349"/>
      <c r="E13" s="277"/>
      <c r="F13" s="338"/>
    </row>
    <row r="14" spans="1:8" ht="19.5" thickBot="1" x14ac:dyDescent="0.35">
      <c r="A14" s="342" t="s">
        <v>5943</v>
      </c>
      <c r="B14" s="277" t="s">
        <v>6336</v>
      </c>
      <c r="C14" s="277" t="s">
        <v>2037</v>
      </c>
      <c r="D14" s="353">
        <f>D15</f>
        <v>115000</v>
      </c>
      <c r="E14" s="353">
        <f t="shared" ref="E14:F14" si="0">E15</f>
        <v>123050</v>
      </c>
      <c r="F14" s="358">
        <f t="shared" si="0"/>
        <v>131664.5</v>
      </c>
    </row>
    <row r="15" spans="1:8" ht="16.5" thickTop="1" x14ac:dyDescent="0.25">
      <c r="A15" s="332" t="s">
        <v>5944</v>
      </c>
      <c r="B15" s="277" t="s">
        <v>5945</v>
      </c>
      <c r="C15" s="277" t="s">
        <v>2055</v>
      </c>
      <c r="D15" s="350">
        <v>115000</v>
      </c>
      <c r="E15" s="349">
        <f>D15+(D15*7/100)</f>
        <v>123050</v>
      </c>
      <c r="F15" s="400">
        <f>E15+(E15*7/100)+1</f>
        <v>131664.5</v>
      </c>
    </row>
    <row r="16" spans="1:8" ht="15.75" x14ac:dyDescent="0.25">
      <c r="A16" s="332"/>
      <c r="B16" s="277"/>
      <c r="C16" s="277"/>
      <c r="D16" s="349"/>
      <c r="E16" s="277"/>
      <c r="F16" s="338"/>
    </row>
    <row r="17" spans="1:6" ht="15.75" x14ac:dyDescent="0.25">
      <c r="A17" s="344"/>
      <c r="B17" s="277"/>
      <c r="C17" s="277"/>
      <c r="D17" s="349"/>
      <c r="E17" s="277"/>
      <c r="F17" s="338"/>
    </row>
    <row r="18" spans="1:6" ht="16.5" thickBot="1" x14ac:dyDescent="0.3">
      <c r="A18" s="344" t="s">
        <v>6251</v>
      </c>
      <c r="B18" s="277"/>
      <c r="C18" s="277"/>
      <c r="D18" s="351">
        <f>D11+D14</f>
        <v>165000</v>
      </c>
      <c r="E18" s="351">
        <f t="shared" ref="E18:F18" si="1">E11+E14</f>
        <v>176550</v>
      </c>
      <c r="F18" s="351">
        <f t="shared" si="1"/>
        <v>188909.5</v>
      </c>
    </row>
    <row r="19" spans="1:6" ht="16.5" thickTop="1" x14ac:dyDescent="0.25">
      <c r="A19" s="344"/>
      <c r="B19" s="277"/>
      <c r="C19" s="277"/>
      <c r="D19" s="381"/>
      <c r="E19" s="307"/>
      <c r="F19" s="343"/>
    </row>
    <row r="20" spans="1:6" ht="18.75" x14ac:dyDescent="0.3">
      <c r="A20" s="342" t="s">
        <v>5989</v>
      </c>
      <c r="B20" s="277"/>
      <c r="C20" s="277"/>
      <c r="D20" s="349"/>
      <c r="E20" s="277"/>
      <c r="F20" s="338"/>
    </row>
    <row r="21" spans="1:6" ht="19.5" thickBot="1" x14ac:dyDescent="0.35">
      <c r="A21" s="342" t="s">
        <v>927</v>
      </c>
      <c r="B21" s="277" t="s">
        <v>5990</v>
      </c>
      <c r="C21" s="277" t="s">
        <v>2632</v>
      </c>
      <c r="D21" s="351">
        <f>D22</f>
        <v>0</v>
      </c>
      <c r="E21" s="351">
        <f t="shared" ref="E21:F21" si="2">E22</f>
        <v>0</v>
      </c>
      <c r="F21" s="379">
        <f t="shared" si="2"/>
        <v>0</v>
      </c>
    </row>
    <row r="22" spans="1:6" ht="16.5" thickTop="1" x14ac:dyDescent="0.25">
      <c r="A22" s="332" t="s">
        <v>6474</v>
      </c>
      <c r="B22" s="277" t="s">
        <v>6027</v>
      </c>
      <c r="C22" s="277" t="s">
        <v>3912</v>
      </c>
      <c r="D22" s="350">
        <v>0</v>
      </c>
      <c r="E22" s="349">
        <f>D22+(D22*7/100)</f>
        <v>0</v>
      </c>
      <c r="F22" s="400">
        <v>0</v>
      </c>
    </row>
    <row r="23" spans="1:6" ht="15.75" thickBot="1" x14ac:dyDescent="0.3">
      <c r="A23" s="345"/>
      <c r="B23" s="346"/>
      <c r="C23" s="346"/>
      <c r="D23" s="346"/>
      <c r="E23" s="346"/>
      <c r="F23" s="347"/>
    </row>
  </sheetData>
  <mergeCells count="1">
    <mergeCell ref="A1:F1"/>
  </mergeCell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66"/>
  </sheetPr>
  <dimension ref="A1:H19"/>
  <sheetViews>
    <sheetView workbookViewId="0">
      <selection activeCell="F19" sqref="F19"/>
    </sheetView>
  </sheetViews>
  <sheetFormatPr defaultRowHeight="15" x14ac:dyDescent="0.25"/>
  <cols>
    <col min="1" max="1" width="101.42578125" customWidth="1"/>
    <col min="2" max="2" width="40" customWidth="1"/>
    <col min="3" max="3" width="36.7109375" customWidth="1"/>
    <col min="4" max="4" width="15" customWidth="1"/>
    <col min="5" max="5" width="13.5703125" customWidth="1"/>
    <col min="6" max="6" width="12.42578125" customWidth="1"/>
  </cols>
  <sheetData>
    <row r="1" spans="1:8" ht="21" x14ac:dyDescent="0.35">
      <c r="A1" s="681" t="s">
        <v>5780</v>
      </c>
      <c r="B1" s="681"/>
      <c r="C1" s="681"/>
      <c r="D1" s="681"/>
      <c r="E1" s="681"/>
      <c r="F1" s="681"/>
      <c r="G1" s="393"/>
      <c r="H1" s="393"/>
    </row>
    <row r="2" spans="1:8" ht="18.75" x14ac:dyDescent="0.3">
      <c r="A2" s="485" t="s">
        <v>6602</v>
      </c>
      <c r="B2" s="487" t="s">
        <v>6418</v>
      </c>
      <c r="C2" s="487" t="s">
        <v>6419</v>
      </c>
      <c r="D2" s="482"/>
      <c r="E2" s="482"/>
      <c r="F2" s="482"/>
      <c r="G2" s="394"/>
      <c r="H2" s="394"/>
    </row>
    <row r="3" spans="1:8" ht="18.75" x14ac:dyDescent="0.3">
      <c r="A3" s="485" t="s">
        <v>6755</v>
      </c>
      <c r="B3" s="487" t="s">
        <v>6420</v>
      </c>
      <c r="C3" s="487" t="s">
        <v>844</v>
      </c>
      <c r="D3" s="482"/>
      <c r="E3" s="482"/>
      <c r="F3" s="482"/>
      <c r="G3" s="394"/>
      <c r="H3" s="394"/>
    </row>
    <row r="4" spans="1:8" ht="18.75" x14ac:dyDescent="0.3">
      <c r="A4" s="485" t="s">
        <v>6585</v>
      </c>
      <c r="B4" s="487" t="s">
        <v>6388</v>
      </c>
      <c r="C4" s="487" t="s">
        <v>1003</v>
      </c>
      <c r="D4" s="482"/>
      <c r="E4" s="482"/>
      <c r="F4" s="482"/>
      <c r="G4" s="394"/>
      <c r="H4" s="394"/>
    </row>
    <row r="5" spans="1:8" ht="18.75" x14ac:dyDescent="0.3">
      <c r="A5" s="317" t="s">
        <v>6545</v>
      </c>
      <c r="B5" s="280" t="s">
        <v>6347</v>
      </c>
      <c r="C5" s="280" t="s">
        <v>6348</v>
      </c>
      <c r="D5" s="482"/>
      <c r="E5" s="482"/>
      <c r="F5" s="482"/>
      <c r="G5" s="394"/>
      <c r="H5" s="394"/>
    </row>
    <row r="6" spans="1:8" ht="18.75" x14ac:dyDescent="0.3">
      <c r="A6" s="317" t="s">
        <v>6715</v>
      </c>
      <c r="B6" s="280"/>
      <c r="C6" s="280"/>
      <c r="D6" s="482"/>
      <c r="E6" s="482"/>
      <c r="F6" s="482"/>
      <c r="G6" s="394"/>
      <c r="H6" s="394"/>
    </row>
    <row r="7" spans="1:8" ht="18.75" x14ac:dyDescent="0.3">
      <c r="A7" s="317" t="s">
        <v>6609</v>
      </c>
      <c r="B7" s="280" t="s">
        <v>6610</v>
      </c>
      <c r="C7" s="280" t="s">
        <v>4367</v>
      </c>
      <c r="D7" s="482"/>
      <c r="E7" s="482"/>
      <c r="F7" s="482"/>
      <c r="G7" s="394"/>
      <c r="H7" s="394"/>
    </row>
    <row r="8" spans="1:8" ht="15.75" thickBot="1" x14ac:dyDescent="0.3">
      <c r="A8" s="299">
        <v>1026</v>
      </c>
    </row>
    <row r="9" spans="1:8" ht="15.75" x14ac:dyDescent="0.25">
      <c r="A9" s="326" t="s">
        <v>6291</v>
      </c>
      <c r="B9" s="327" t="s">
        <v>6289</v>
      </c>
      <c r="C9" s="327" t="s">
        <v>653</v>
      </c>
      <c r="D9" s="328" t="s">
        <v>6241</v>
      </c>
      <c r="E9" s="328" t="s">
        <v>6308</v>
      </c>
      <c r="F9" s="405" t="s">
        <v>6319</v>
      </c>
    </row>
    <row r="10" spans="1:8" ht="15.75" x14ac:dyDescent="0.25">
      <c r="A10" s="373"/>
      <c r="B10" s="309"/>
      <c r="C10" s="309"/>
      <c r="D10" s="310"/>
      <c r="E10" s="277"/>
      <c r="F10" s="338"/>
    </row>
    <row r="11" spans="1:8" ht="19.5" thickBot="1" x14ac:dyDescent="0.35">
      <c r="A11" s="342" t="s">
        <v>420</v>
      </c>
      <c r="B11" s="277" t="s">
        <v>6292</v>
      </c>
      <c r="C11" s="277" t="s">
        <v>1403</v>
      </c>
      <c r="D11" s="351">
        <f>SUM(D12:D12)</f>
        <v>681060</v>
      </c>
      <c r="E11" s="351">
        <f>SUM(E12:E12)</f>
        <v>728730.2</v>
      </c>
      <c r="F11" s="379">
        <f>SUM(F12:F12)</f>
        <v>779740.3139999999</v>
      </c>
    </row>
    <row r="12" spans="1:8" ht="16.5" thickTop="1" x14ac:dyDescent="0.25">
      <c r="A12" s="332" t="s">
        <v>243</v>
      </c>
      <c r="B12" s="277" t="s">
        <v>5952</v>
      </c>
      <c r="C12" s="277" t="s">
        <v>1460</v>
      </c>
      <c r="D12" s="349">
        <f>421110-950+260900</f>
        <v>681060</v>
      </c>
      <c r="E12" s="400">
        <f>D12+(D12*7/100)-4</f>
        <v>728730.2</v>
      </c>
      <c r="F12" s="440">
        <f>E12+(E12*7/100)-1</f>
        <v>779740.3139999999</v>
      </c>
    </row>
    <row r="13" spans="1:8" ht="15.75" x14ac:dyDescent="0.25">
      <c r="A13" s="332"/>
      <c r="B13" s="277"/>
      <c r="C13" s="277"/>
      <c r="D13" s="349"/>
      <c r="E13" s="378"/>
      <c r="F13" s="384"/>
    </row>
    <row r="14" spans="1:8" ht="16.5" thickBot="1" x14ac:dyDescent="0.3">
      <c r="A14" s="344" t="s">
        <v>6251</v>
      </c>
      <c r="B14" s="277"/>
      <c r="C14" s="277"/>
      <c r="D14" s="351">
        <f>D11</f>
        <v>681060</v>
      </c>
      <c r="E14" s="351">
        <f>E11</f>
        <v>728730.2</v>
      </c>
      <c r="F14" s="379">
        <f>F11</f>
        <v>779740.3139999999</v>
      </c>
    </row>
    <row r="15" spans="1:8" ht="16.5" thickTop="1" x14ac:dyDescent="0.25">
      <c r="A15" s="332"/>
      <c r="B15" s="277"/>
      <c r="C15" s="277"/>
      <c r="D15" s="350"/>
      <c r="E15" s="378"/>
      <c r="F15" s="384"/>
    </row>
    <row r="16" spans="1:8" ht="18.75" x14ac:dyDescent="0.3">
      <c r="A16" s="342" t="s">
        <v>5989</v>
      </c>
      <c r="B16" s="277"/>
      <c r="C16" s="277"/>
      <c r="D16" s="349"/>
      <c r="E16" s="378"/>
      <c r="F16" s="384"/>
    </row>
    <row r="17" spans="1:6" ht="19.5" thickBot="1" x14ac:dyDescent="0.35">
      <c r="A17" s="342" t="s">
        <v>927</v>
      </c>
      <c r="B17" s="277" t="s">
        <v>5990</v>
      </c>
      <c r="C17" s="277" t="s">
        <v>2632</v>
      </c>
      <c r="D17" s="351">
        <f>D18</f>
        <v>0</v>
      </c>
      <c r="E17" s="351">
        <f t="shared" ref="E17:F17" si="0">E18</f>
        <v>0</v>
      </c>
      <c r="F17" s="379">
        <f t="shared" si="0"/>
        <v>0</v>
      </c>
    </row>
    <row r="18" spans="1:6" ht="16.5" thickTop="1" x14ac:dyDescent="0.25">
      <c r="A18" s="332" t="s">
        <v>6474</v>
      </c>
      <c r="B18" s="277" t="s">
        <v>6027</v>
      </c>
      <c r="C18" s="277" t="s">
        <v>3912</v>
      </c>
      <c r="D18" s="350">
        <v>0</v>
      </c>
      <c r="E18" s="349">
        <v>0</v>
      </c>
      <c r="F18" s="399">
        <v>0</v>
      </c>
    </row>
    <row r="19" spans="1:6" ht="16.5" thickBot="1" x14ac:dyDescent="0.3">
      <c r="A19" s="345"/>
      <c r="B19" s="346"/>
      <c r="C19" s="346"/>
      <c r="D19" s="346"/>
      <c r="E19" s="402"/>
      <c r="F19" s="403"/>
    </row>
  </sheetData>
  <mergeCells count="1">
    <mergeCell ref="A1:F1"/>
  </mergeCell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H17"/>
  <sheetViews>
    <sheetView workbookViewId="0">
      <selection activeCell="A25" sqref="A25"/>
    </sheetView>
  </sheetViews>
  <sheetFormatPr defaultRowHeight="15" x14ac:dyDescent="0.25"/>
  <cols>
    <col min="1" max="1" width="109.28515625" customWidth="1"/>
    <col min="2" max="2" width="36.28515625" customWidth="1"/>
    <col min="3" max="3" width="35.85546875" customWidth="1"/>
    <col min="4" max="4" width="13" customWidth="1"/>
    <col min="5" max="5" width="11.85546875" customWidth="1"/>
    <col min="6" max="6" width="11.5703125" customWidth="1"/>
  </cols>
  <sheetData>
    <row r="1" spans="1:8" ht="21" x14ac:dyDescent="0.35">
      <c r="A1" s="681" t="s">
        <v>5780</v>
      </c>
      <c r="B1" s="681"/>
      <c r="C1" s="681"/>
      <c r="D1" s="681"/>
      <c r="E1" s="681"/>
      <c r="F1" s="681"/>
      <c r="G1" s="393"/>
      <c r="H1" s="393"/>
    </row>
    <row r="2" spans="1:8" ht="18.75" x14ac:dyDescent="0.3">
      <c r="A2" s="485" t="s">
        <v>6603</v>
      </c>
      <c r="B2" s="487" t="s">
        <v>6421</v>
      </c>
      <c r="C2" s="487" t="s">
        <v>6422</v>
      </c>
      <c r="D2" s="482"/>
      <c r="E2" s="482"/>
      <c r="F2" s="482"/>
      <c r="G2" s="394"/>
      <c r="H2" s="394"/>
    </row>
    <row r="3" spans="1:8" ht="18.75" x14ac:dyDescent="0.3">
      <c r="A3" s="485" t="s">
        <v>6756</v>
      </c>
      <c r="B3" s="487" t="s">
        <v>6423</v>
      </c>
      <c r="C3" s="487" t="s">
        <v>808</v>
      </c>
      <c r="D3" s="482"/>
      <c r="E3" s="482"/>
      <c r="F3" s="482"/>
      <c r="G3" s="394"/>
      <c r="H3" s="394"/>
    </row>
    <row r="4" spans="1:8" ht="18.75" x14ac:dyDescent="0.3">
      <c r="A4" s="485" t="s">
        <v>6585</v>
      </c>
      <c r="B4" s="487" t="s">
        <v>6388</v>
      </c>
      <c r="C4" s="487" t="s">
        <v>1003</v>
      </c>
      <c r="D4" s="482"/>
      <c r="E4" s="482"/>
      <c r="F4" s="482"/>
      <c r="G4" s="394"/>
      <c r="H4" s="394"/>
    </row>
    <row r="5" spans="1:8" ht="18.75" x14ac:dyDescent="0.3">
      <c r="A5" s="317" t="s">
        <v>6545</v>
      </c>
      <c r="B5" s="280" t="s">
        <v>6347</v>
      </c>
      <c r="C5" s="280" t="s">
        <v>6348</v>
      </c>
      <c r="D5" s="482"/>
      <c r="E5" s="482"/>
      <c r="F5" s="482"/>
      <c r="G5" s="394"/>
      <c r="H5" s="394"/>
    </row>
    <row r="6" spans="1:8" ht="18.75" x14ac:dyDescent="0.3">
      <c r="A6" s="317" t="s">
        <v>6716</v>
      </c>
      <c r="B6" s="277"/>
      <c r="C6" s="277"/>
      <c r="D6" s="482"/>
      <c r="E6" s="482"/>
      <c r="F6" s="482"/>
      <c r="G6" s="394"/>
      <c r="H6" s="394"/>
    </row>
    <row r="7" spans="1:8" ht="18.75" x14ac:dyDescent="0.3">
      <c r="A7" s="317" t="s">
        <v>6609</v>
      </c>
      <c r="B7" s="277" t="s">
        <v>6610</v>
      </c>
      <c r="C7" s="277" t="s">
        <v>4367</v>
      </c>
      <c r="D7" s="482"/>
      <c r="E7" s="482"/>
      <c r="F7" s="482"/>
      <c r="G7" s="394"/>
      <c r="H7" s="394"/>
    </row>
    <row r="8" spans="1:8" ht="15.75" thickBot="1" x14ac:dyDescent="0.3">
      <c r="A8" s="299">
        <v>1027</v>
      </c>
    </row>
    <row r="9" spans="1:8" ht="15.75" x14ac:dyDescent="0.25">
      <c r="A9" s="326" t="s">
        <v>6291</v>
      </c>
      <c r="B9" s="327" t="s">
        <v>6289</v>
      </c>
      <c r="C9" s="327" t="s">
        <v>653</v>
      </c>
      <c r="D9" s="328" t="s">
        <v>6241</v>
      </c>
      <c r="E9" s="328" t="s">
        <v>6308</v>
      </c>
      <c r="F9" s="405" t="s">
        <v>6319</v>
      </c>
    </row>
    <row r="10" spans="1:8" ht="15.75" x14ac:dyDescent="0.25">
      <c r="A10" s="332"/>
      <c r="B10" s="277"/>
      <c r="C10" s="277"/>
      <c r="D10" s="310"/>
      <c r="E10" s="277"/>
      <c r="F10" s="338"/>
    </row>
    <row r="11" spans="1:8" ht="19.5" thickBot="1" x14ac:dyDescent="0.35">
      <c r="A11" s="342" t="s">
        <v>420</v>
      </c>
      <c r="B11" s="277" t="s">
        <v>6292</v>
      </c>
      <c r="C11" s="277" t="s">
        <v>1403</v>
      </c>
      <c r="D11" s="353">
        <f>SUM(D12:D12)</f>
        <v>140910</v>
      </c>
      <c r="E11" s="353">
        <f>SUM(E12:E12)</f>
        <v>150769.70000000001</v>
      </c>
      <c r="F11" s="358">
        <f>SUM(F12:F12)</f>
        <v>161319.57900000003</v>
      </c>
    </row>
    <row r="12" spans="1:8" ht="16.5" thickTop="1" x14ac:dyDescent="0.25">
      <c r="A12" s="332" t="s">
        <v>243</v>
      </c>
      <c r="B12" s="277" t="s">
        <v>5952</v>
      </c>
      <c r="C12" s="277" t="s">
        <v>1460</v>
      </c>
      <c r="D12" s="349">
        <f>197000-56090</f>
        <v>140910</v>
      </c>
      <c r="E12" s="400">
        <f>D12+(D12*7/100)-4</f>
        <v>150769.70000000001</v>
      </c>
      <c r="F12" s="399">
        <f>E12+(E12*7/100)-4</f>
        <v>161319.57900000003</v>
      </c>
    </row>
    <row r="13" spans="1:8" ht="15.75" x14ac:dyDescent="0.25">
      <c r="A13" s="332"/>
      <c r="B13" s="277"/>
      <c r="C13" s="277"/>
      <c r="D13" s="349"/>
      <c r="E13" s="378"/>
      <c r="F13" s="384"/>
    </row>
    <row r="14" spans="1:8" ht="18.75" x14ac:dyDescent="0.3">
      <c r="A14" s="342" t="s">
        <v>5989</v>
      </c>
      <c r="B14" s="277"/>
      <c r="C14" s="277"/>
      <c r="D14" s="349"/>
      <c r="E14" s="378"/>
      <c r="F14" s="384"/>
    </row>
    <row r="15" spans="1:8" ht="19.5" thickBot="1" x14ac:dyDescent="0.35">
      <c r="A15" s="342" t="s">
        <v>927</v>
      </c>
      <c r="B15" s="277" t="s">
        <v>5990</v>
      </c>
      <c r="C15" s="277" t="s">
        <v>2632</v>
      </c>
      <c r="D15" s="351">
        <f>D16</f>
        <v>0</v>
      </c>
      <c r="E15" s="351">
        <f t="shared" ref="E15:F15" si="0">E16</f>
        <v>0</v>
      </c>
      <c r="F15" s="379">
        <f t="shared" si="0"/>
        <v>0</v>
      </c>
    </row>
    <row r="16" spans="1:8" ht="16.5" thickTop="1" x14ac:dyDescent="0.25">
      <c r="A16" s="332" t="s">
        <v>6474</v>
      </c>
      <c r="B16" s="277" t="s">
        <v>6027</v>
      </c>
      <c r="C16" s="277" t="s">
        <v>3912</v>
      </c>
      <c r="D16" s="350">
        <v>0</v>
      </c>
      <c r="E16" s="400">
        <v>0</v>
      </c>
      <c r="F16" s="399">
        <v>0</v>
      </c>
    </row>
    <row r="17" spans="1:6" ht="16.5" thickBot="1" x14ac:dyDescent="0.3">
      <c r="A17" s="345"/>
      <c r="B17" s="346"/>
      <c r="C17" s="346"/>
      <c r="D17" s="346"/>
      <c r="E17" s="402"/>
      <c r="F17" s="403"/>
    </row>
  </sheetData>
  <mergeCells count="1">
    <mergeCell ref="A1:F1"/>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A5" sqref="A5:C5"/>
    </sheetView>
  </sheetViews>
  <sheetFormatPr defaultRowHeight="15" x14ac:dyDescent="0.25"/>
  <cols>
    <col min="1" max="1" width="108" customWidth="1"/>
    <col min="2" max="2" width="34.28515625" customWidth="1"/>
    <col min="3" max="3" width="36.28515625" customWidth="1"/>
    <col min="4" max="4" width="14.5703125" customWidth="1"/>
    <col min="5" max="5" width="14.42578125" customWidth="1"/>
    <col min="6" max="6" width="11.5703125" customWidth="1"/>
  </cols>
  <sheetData>
    <row r="1" spans="1:6" ht="21" x14ac:dyDescent="0.35">
      <c r="A1" s="681" t="s">
        <v>5780</v>
      </c>
      <c r="B1" s="681"/>
      <c r="C1" s="681"/>
      <c r="D1" s="681"/>
      <c r="E1" s="681"/>
      <c r="F1" s="681"/>
    </row>
    <row r="2" spans="1:6" ht="15.75" x14ac:dyDescent="0.25">
      <c r="A2" s="317" t="s">
        <v>6785</v>
      </c>
      <c r="B2" s="277" t="s">
        <v>6787</v>
      </c>
      <c r="C2" s="277" t="s">
        <v>6786</v>
      </c>
      <c r="D2" s="277"/>
      <c r="E2" s="277"/>
      <c r="F2" s="277"/>
    </row>
    <row r="3" spans="1:6" ht="15.75" x14ac:dyDescent="0.25">
      <c r="A3" s="317" t="s">
        <v>6788</v>
      </c>
      <c r="B3" s="277" t="s">
        <v>6789</v>
      </c>
      <c r="C3" s="277" t="s">
        <v>5452</v>
      </c>
      <c r="D3" s="277"/>
      <c r="E3" s="277"/>
      <c r="F3" s="277"/>
    </row>
    <row r="4" spans="1:6" ht="15.75" x14ac:dyDescent="0.25">
      <c r="A4" s="317" t="s">
        <v>6790</v>
      </c>
      <c r="B4" s="277" t="s">
        <v>6792</v>
      </c>
      <c r="C4" s="277" t="s">
        <v>6791</v>
      </c>
      <c r="D4" s="277"/>
      <c r="E4" s="277"/>
      <c r="F4" s="277"/>
    </row>
    <row r="5" spans="1:6" ht="15.75" x14ac:dyDescent="0.25">
      <c r="A5" s="317" t="s">
        <v>6545</v>
      </c>
      <c r="B5" s="280" t="s">
        <v>6347</v>
      </c>
      <c r="C5" s="280" t="s">
        <v>6348</v>
      </c>
      <c r="D5" s="277"/>
      <c r="E5" s="277"/>
      <c r="F5" s="277"/>
    </row>
    <row r="6" spans="1:6" ht="15.75" x14ac:dyDescent="0.25">
      <c r="A6" s="317" t="s">
        <v>6793</v>
      </c>
      <c r="B6" s="277"/>
      <c r="C6" s="277"/>
      <c r="D6" s="277"/>
      <c r="E6" s="277"/>
      <c r="F6" s="277"/>
    </row>
    <row r="7" spans="1:6" ht="15.75" x14ac:dyDescent="0.25">
      <c r="A7" s="499" t="s">
        <v>6609</v>
      </c>
      <c r="B7" s="386" t="s">
        <v>6610</v>
      </c>
      <c r="C7" s="386" t="s">
        <v>4367</v>
      </c>
      <c r="D7" s="386"/>
      <c r="E7" s="386"/>
      <c r="F7" s="386"/>
    </row>
    <row r="8" spans="1:6" ht="16.5" thickBot="1" x14ac:dyDescent="0.3">
      <c r="A8" s="507">
        <v>1028</v>
      </c>
      <c r="B8" s="369"/>
      <c r="C8" s="369"/>
      <c r="D8" s="369"/>
      <c r="E8" s="369"/>
      <c r="F8" s="506"/>
    </row>
    <row r="9" spans="1:6" ht="15.75" x14ac:dyDescent="0.25">
      <c r="A9" s="326" t="s">
        <v>6291</v>
      </c>
      <c r="B9" s="327" t="s">
        <v>6289</v>
      </c>
      <c r="C9" s="327" t="s">
        <v>653</v>
      </c>
      <c r="D9" s="328" t="s">
        <v>6241</v>
      </c>
      <c r="E9" s="328" t="s">
        <v>6308</v>
      </c>
      <c r="F9" s="405" t="s">
        <v>6319</v>
      </c>
    </row>
    <row r="10" spans="1:6" ht="15.75" x14ac:dyDescent="0.25">
      <c r="A10" s="373"/>
      <c r="B10" s="309"/>
      <c r="C10" s="309"/>
      <c r="D10" s="310"/>
      <c r="E10" s="310"/>
      <c r="F10" s="501"/>
    </row>
    <row r="11" spans="1:6" ht="19.5" thickBot="1" x14ac:dyDescent="0.35">
      <c r="A11" s="342" t="s">
        <v>420</v>
      </c>
      <c r="B11" s="277" t="s">
        <v>6292</v>
      </c>
      <c r="C11" s="277" t="s">
        <v>1403</v>
      </c>
      <c r="D11" s="530">
        <f>D12</f>
        <v>10739000</v>
      </c>
      <c r="E11" s="528"/>
      <c r="F11" s="529"/>
    </row>
    <row r="12" spans="1:6" ht="16.5" thickTop="1" x14ac:dyDescent="0.25">
      <c r="A12" s="362" t="s">
        <v>6794</v>
      </c>
      <c r="B12" s="378" t="s">
        <v>6796</v>
      </c>
      <c r="C12" s="378" t="s">
        <v>6795</v>
      </c>
      <c r="D12" s="397">
        <v>10739000</v>
      </c>
      <c r="E12" s="397"/>
      <c r="F12" s="411"/>
    </row>
    <row r="13" spans="1:6" ht="15.75" x14ac:dyDescent="0.25">
      <c r="A13" s="362"/>
      <c r="B13" s="378"/>
      <c r="C13" s="378"/>
      <c r="D13" s="378"/>
      <c r="E13" s="378"/>
      <c r="F13" s="384"/>
    </row>
    <row r="14" spans="1:6" ht="16.5" thickBot="1" x14ac:dyDescent="0.3">
      <c r="A14" s="344" t="s">
        <v>6251</v>
      </c>
      <c r="B14" s="378"/>
      <c r="C14" s="378"/>
      <c r="D14" s="525">
        <f>D11</f>
        <v>10739000</v>
      </c>
      <c r="E14" s="526"/>
      <c r="F14" s="527"/>
    </row>
    <row r="15" spans="1:6" ht="16.5" thickTop="1" x14ac:dyDescent="0.25">
      <c r="A15" s="362"/>
      <c r="B15" s="378"/>
      <c r="C15" s="378"/>
      <c r="D15" s="366"/>
      <c r="E15" s="366"/>
      <c r="F15" s="367"/>
    </row>
    <row r="16" spans="1:6" ht="18.75" x14ac:dyDescent="0.3">
      <c r="A16" s="342" t="s">
        <v>5989</v>
      </c>
      <c r="B16" s="277"/>
      <c r="C16" s="277"/>
      <c r="D16" s="378"/>
      <c r="E16" s="378"/>
      <c r="F16" s="384"/>
    </row>
    <row r="17" spans="1:6" ht="19.5" thickBot="1" x14ac:dyDescent="0.35">
      <c r="A17" s="342" t="s">
        <v>927</v>
      </c>
      <c r="B17" s="277" t="s">
        <v>5990</v>
      </c>
      <c r="C17" s="277" t="s">
        <v>2632</v>
      </c>
      <c r="D17" s="416">
        <f>D18</f>
        <v>10739000</v>
      </c>
      <c r="E17" s="416"/>
      <c r="F17" s="462"/>
    </row>
    <row r="18" spans="1:6" ht="16.5" thickTop="1" x14ac:dyDescent="0.25">
      <c r="A18" s="362" t="s">
        <v>6779</v>
      </c>
      <c r="B18" s="378" t="s">
        <v>6781</v>
      </c>
      <c r="C18" s="378" t="s">
        <v>6780</v>
      </c>
      <c r="D18" s="397">
        <v>10739000</v>
      </c>
      <c r="E18" s="397"/>
      <c r="F18" s="411"/>
    </row>
    <row r="19" spans="1:6" ht="16.5" thickBot="1" x14ac:dyDescent="0.3">
      <c r="A19" s="503"/>
      <c r="B19" s="402"/>
      <c r="C19" s="402"/>
      <c r="D19" s="504"/>
      <c r="E19" s="504"/>
      <c r="F19" s="505"/>
    </row>
    <row r="20" spans="1:6" ht="15.75" x14ac:dyDescent="0.25">
      <c r="A20" s="396"/>
      <c r="B20" s="396"/>
      <c r="C20" s="396"/>
      <c r="D20" s="408"/>
      <c r="E20" s="408"/>
      <c r="F20" s="408"/>
    </row>
    <row r="21" spans="1:6" ht="15.75" x14ac:dyDescent="0.25">
      <c r="A21" s="396"/>
      <c r="B21" s="396"/>
      <c r="C21" s="396"/>
      <c r="D21" s="396"/>
      <c r="E21" s="396"/>
      <c r="F21" s="396"/>
    </row>
    <row r="22" spans="1:6" ht="15.75" x14ac:dyDescent="0.25">
      <c r="A22" s="396"/>
      <c r="B22" s="396"/>
      <c r="C22" s="396"/>
      <c r="D22" s="396"/>
      <c r="E22" s="396"/>
      <c r="F22" s="396"/>
    </row>
    <row r="23" spans="1:6" ht="15.75" x14ac:dyDescent="0.25">
      <c r="A23" s="396"/>
      <c r="B23" s="396"/>
      <c r="C23" s="396"/>
      <c r="D23" s="396"/>
      <c r="E23" s="396"/>
      <c r="F23" s="396"/>
    </row>
    <row r="24" spans="1:6" ht="15.75" x14ac:dyDescent="0.25">
      <c r="A24" s="396"/>
      <c r="B24" s="396"/>
      <c r="C24" s="396"/>
      <c r="D24" s="396"/>
      <c r="E24" s="396"/>
      <c r="F24" s="396"/>
    </row>
    <row r="25" spans="1:6" ht="15.75" x14ac:dyDescent="0.25">
      <c r="A25" s="396"/>
      <c r="B25" s="396"/>
      <c r="C25" s="396"/>
      <c r="D25" s="396"/>
      <c r="E25" s="396"/>
      <c r="F25" s="396"/>
    </row>
  </sheetData>
  <mergeCells count="1">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349"/>
  <sheetViews>
    <sheetView workbookViewId="0">
      <selection activeCell="U352" sqref="U352"/>
    </sheetView>
  </sheetViews>
  <sheetFormatPr defaultRowHeight="15" x14ac:dyDescent="0.25"/>
  <cols>
    <col min="1" max="1" width="6" customWidth="1"/>
    <col min="2" max="2" width="6.28515625" customWidth="1"/>
    <col min="3" max="3" width="7.42578125" customWidth="1"/>
    <col min="4" max="4" width="6" customWidth="1"/>
    <col min="5" max="5" width="5.42578125" customWidth="1"/>
    <col min="6" max="6" width="5.28515625" customWidth="1"/>
    <col min="7" max="8" width="4.85546875" customWidth="1"/>
    <col min="9" max="9" width="4.42578125" customWidth="1"/>
    <col min="10" max="10" width="4.7109375" customWidth="1"/>
    <col min="11" max="11" width="5.28515625" customWidth="1"/>
    <col min="12" max="12" width="4.5703125" customWidth="1"/>
    <col min="13" max="13" width="5" customWidth="1"/>
    <col min="14" max="14" width="5.28515625" customWidth="1"/>
    <col min="15" max="15" width="5.140625" customWidth="1"/>
    <col min="16" max="16" width="4.7109375" customWidth="1"/>
    <col min="17" max="17" width="6" customWidth="1"/>
    <col min="18" max="18" width="6.140625" customWidth="1"/>
    <col min="19" max="19" width="11.28515625" customWidth="1"/>
    <col min="20" max="20" width="3.5703125" customWidth="1"/>
    <col min="21" max="21" width="44" customWidth="1"/>
    <col min="22" max="32" width="4.5703125" customWidth="1"/>
    <col min="33" max="33" width="8.42578125" customWidth="1"/>
    <col min="34" max="34" width="30.85546875" customWidth="1"/>
    <col min="35" max="35" width="6.28515625" customWidth="1"/>
    <col min="36" max="36" width="23.7109375" customWidth="1"/>
  </cols>
  <sheetData>
    <row r="1" spans="1:67" x14ac:dyDescent="0.25">
      <c r="A1" s="596" t="s">
        <v>669</v>
      </c>
      <c r="B1" s="597"/>
      <c r="C1" s="597"/>
      <c r="D1" s="597"/>
      <c r="E1" s="597"/>
      <c r="F1" s="597"/>
      <c r="G1" s="597"/>
      <c r="H1" s="597"/>
      <c r="I1" s="597"/>
      <c r="J1" s="597"/>
      <c r="K1" s="597"/>
      <c r="L1" s="597"/>
      <c r="M1" s="597"/>
      <c r="N1" s="597"/>
      <c r="O1" s="597"/>
      <c r="P1" s="597"/>
      <c r="Q1" s="597"/>
      <c r="R1" s="597"/>
      <c r="S1" s="597"/>
      <c r="T1" s="597"/>
      <c r="U1" s="597"/>
      <c r="V1" s="597"/>
      <c r="W1" s="597"/>
      <c r="X1" s="597"/>
      <c r="Y1" s="597"/>
      <c r="Z1" s="597"/>
      <c r="AA1" s="597"/>
      <c r="AB1" s="597"/>
      <c r="AC1" s="597"/>
      <c r="AD1" s="597"/>
      <c r="AE1" s="597"/>
      <c r="AF1" s="597"/>
      <c r="AG1" s="597"/>
      <c r="AH1" s="597"/>
      <c r="AI1" s="597"/>
      <c r="AJ1" s="597"/>
      <c r="AK1" s="597"/>
      <c r="AL1" s="597"/>
      <c r="AM1" s="597"/>
      <c r="AN1" s="597"/>
      <c r="AO1" s="597"/>
      <c r="AP1" s="597"/>
      <c r="AQ1" s="597"/>
      <c r="AR1" s="597"/>
      <c r="AS1" s="597"/>
      <c r="AT1" s="597"/>
      <c r="AU1" s="597"/>
      <c r="AV1" s="597"/>
      <c r="AW1" s="597"/>
      <c r="AX1" s="597"/>
      <c r="AY1" s="597"/>
      <c r="AZ1" s="597"/>
      <c r="BA1" s="597"/>
      <c r="BB1" s="597"/>
      <c r="BC1" s="597"/>
      <c r="BD1" s="597"/>
      <c r="BE1" s="597"/>
      <c r="BF1" s="597"/>
      <c r="BG1" s="597"/>
      <c r="BH1" s="597"/>
      <c r="BI1" s="597"/>
      <c r="BJ1" s="597"/>
      <c r="BK1" s="597"/>
      <c r="BL1" s="597"/>
      <c r="BM1" s="597"/>
      <c r="BN1" s="597"/>
      <c r="BO1" s="597"/>
    </row>
    <row r="2" spans="1:67" x14ac:dyDescent="0.25">
      <c r="A2" s="598" t="s">
        <v>670</v>
      </c>
      <c r="B2" s="599"/>
      <c r="C2" s="599"/>
      <c r="D2" s="599"/>
      <c r="E2" s="599"/>
      <c r="F2" s="599"/>
      <c r="G2" s="599"/>
      <c r="H2" s="599"/>
      <c r="I2" s="599"/>
      <c r="J2" s="599"/>
      <c r="K2" s="599"/>
      <c r="L2" s="599"/>
      <c r="M2" s="599"/>
      <c r="N2" s="599"/>
      <c r="O2" s="599"/>
      <c r="P2" s="599"/>
      <c r="Q2" s="599"/>
      <c r="R2" s="599"/>
      <c r="S2" s="599"/>
      <c r="T2" s="599"/>
      <c r="U2" s="599"/>
      <c r="V2" s="599"/>
      <c r="W2" s="599"/>
      <c r="X2" s="599"/>
      <c r="Y2" s="599"/>
      <c r="Z2" s="599"/>
      <c r="AA2" s="599"/>
      <c r="AB2" s="599"/>
      <c r="AC2" s="599"/>
      <c r="AD2" s="599"/>
      <c r="AE2" s="599"/>
      <c r="AF2" s="599"/>
      <c r="AG2" s="599"/>
      <c r="AH2" s="599"/>
      <c r="AI2" s="599"/>
      <c r="AJ2" s="599"/>
      <c r="AK2" s="599"/>
      <c r="AL2" s="599"/>
      <c r="AM2" s="599"/>
      <c r="AN2" s="599"/>
      <c r="AO2" s="599"/>
      <c r="AP2" s="599"/>
      <c r="AQ2" s="599"/>
      <c r="AR2" s="599"/>
      <c r="AS2" s="599"/>
      <c r="AT2" s="599"/>
      <c r="AU2" s="599"/>
      <c r="AV2" s="599"/>
      <c r="AW2" s="599"/>
      <c r="AX2" s="599"/>
      <c r="AY2" s="599"/>
      <c r="AZ2" s="599"/>
      <c r="BA2" s="599"/>
      <c r="BB2" s="599"/>
      <c r="BC2" s="599"/>
      <c r="BD2" s="599"/>
      <c r="BE2" s="599"/>
      <c r="BF2" s="599"/>
      <c r="BG2" s="599"/>
      <c r="BH2" s="599"/>
      <c r="BI2" s="599"/>
      <c r="BJ2" s="599"/>
      <c r="BK2" s="599"/>
      <c r="BL2" s="599"/>
      <c r="BM2" s="599"/>
      <c r="BN2" s="599"/>
      <c r="BO2" s="599"/>
    </row>
    <row r="3" spans="1:67" x14ac:dyDescent="0.25">
      <c r="A3" s="600" t="s">
        <v>671</v>
      </c>
      <c r="B3" s="601"/>
      <c r="C3" s="601"/>
      <c r="D3" s="601"/>
      <c r="E3" s="601"/>
      <c r="F3" s="601"/>
      <c r="G3" s="601"/>
      <c r="H3" s="601"/>
      <c r="I3" s="601"/>
      <c r="J3" s="601"/>
      <c r="K3" s="601"/>
      <c r="L3" s="601"/>
      <c r="M3" s="601"/>
      <c r="N3" s="601"/>
      <c r="O3" s="601"/>
      <c r="P3" s="601"/>
      <c r="Q3" s="601"/>
      <c r="R3" s="601"/>
      <c r="S3" s="601"/>
      <c r="T3" s="601"/>
      <c r="U3" s="602" t="s">
        <v>672</v>
      </c>
      <c r="V3" s="203"/>
      <c r="W3" s="203"/>
      <c r="X3" s="203"/>
      <c r="Y3" s="203"/>
      <c r="Z3" s="203"/>
      <c r="AA3" s="203"/>
      <c r="AB3" s="203"/>
      <c r="AC3" s="203"/>
      <c r="AD3" s="203"/>
      <c r="AE3" s="203"/>
      <c r="AF3" s="203"/>
      <c r="AG3" s="203"/>
      <c r="AH3" s="602" t="s">
        <v>653</v>
      </c>
      <c r="AI3" s="605" t="s">
        <v>673</v>
      </c>
      <c r="AJ3" s="204"/>
      <c r="AK3" s="205"/>
      <c r="AL3" s="205"/>
      <c r="AM3" s="205"/>
      <c r="AN3" s="205"/>
      <c r="AO3" s="205"/>
      <c r="AP3" s="205"/>
      <c r="AQ3" s="205"/>
      <c r="AR3" s="205"/>
      <c r="AS3" s="205"/>
      <c r="AT3" s="205"/>
      <c r="AU3" s="205"/>
      <c r="AV3" s="205"/>
      <c r="AW3" s="205"/>
      <c r="AX3" s="205"/>
      <c r="AY3" s="205"/>
      <c r="AZ3" s="205"/>
      <c r="BA3" s="205"/>
      <c r="BB3" s="205"/>
      <c r="BC3" s="205"/>
      <c r="BD3" s="205"/>
      <c r="BE3" s="205"/>
      <c r="BF3" s="205"/>
      <c r="BG3" s="205"/>
      <c r="BH3" s="205"/>
      <c r="BI3" s="205"/>
      <c r="BJ3" s="205"/>
      <c r="BK3" s="205"/>
      <c r="BL3" s="205"/>
      <c r="BM3" s="205"/>
      <c r="BN3" s="205"/>
      <c r="BO3" s="205"/>
    </row>
    <row r="4" spans="1:67" x14ac:dyDescent="0.25">
      <c r="A4" s="602" t="s">
        <v>674</v>
      </c>
      <c r="B4" s="602" t="s">
        <v>675</v>
      </c>
      <c r="C4" s="600" t="s">
        <v>676</v>
      </c>
      <c r="D4" s="601"/>
      <c r="E4" s="601"/>
      <c r="F4" s="601"/>
      <c r="G4" s="601"/>
      <c r="H4" s="601"/>
      <c r="I4" s="601"/>
      <c r="J4" s="601"/>
      <c r="K4" s="601"/>
      <c r="L4" s="601"/>
      <c r="M4" s="601"/>
      <c r="N4" s="601"/>
      <c r="O4" s="601"/>
      <c r="P4" s="608" t="s">
        <v>677</v>
      </c>
      <c r="Q4" s="608" t="s">
        <v>678</v>
      </c>
      <c r="R4" s="608" t="s">
        <v>679</v>
      </c>
      <c r="S4" s="608" t="s">
        <v>680</v>
      </c>
      <c r="T4" s="605" t="s">
        <v>681</v>
      </c>
      <c r="U4" s="603"/>
      <c r="V4" s="610" t="s">
        <v>682</v>
      </c>
      <c r="W4" s="611"/>
      <c r="X4" s="611"/>
      <c r="Y4" s="611"/>
      <c r="Z4" s="611"/>
      <c r="AA4" s="611"/>
      <c r="AB4" s="611"/>
      <c r="AC4" s="611"/>
      <c r="AD4" s="611"/>
      <c r="AE4" s="611"/>
      <c r="AF4" s="611"/>
      <c r="AG4" s="611"/>
      <c r="AH4" s="603"/>
      <c r="AI4" s="606"/>
      <c r="AJ4" s="206"/>
      <c r="AK4" s="207"/>
      <c r="AL4" s="207"/>
      <c r="AM4" s="207"/>
      <c r="AN4" s="207"/>
      <c r="AO4" s="207"/>
      <c r="AP4" s="207"/>
      <c r="AQ4" s="207"/>
      <c r="AR4" s="207"/>
      <c r="AS4" s="207"/>
      <c r="AT4" s="207"/>
      <c r="AU4" s="207"/>
      <c r="AV4" s="207"/>
      <c r="AW4" s="207"/>
      <c r="AX4" s="207"/>
      <c r="AY4" s="207"/>
      <c r="AZ4" s="207"/>
      <c r="BA4" s="207"/>
      <c r="BB4" s="207"/>
      <c r="BC4" s="207"/>
      <c r="BD4" s="207"/>
      <c r="BE4" s="207"/>
      <c r="BF4" s="207"/>
      <c r="BG4" s="207"/>
      <c r="BH4" s="207"/>
      <c r="BI4" s="207"/>
      <c r="BJ4" s="207"/>
      <c r="BK4" s="207"/>
      <c r="BL4" s="207"/>
      <c r="BM4" s="207"/>
      <c r="BN4" s="207"/>
      <c r="BO4" s="207"/>
    </row>
    <row r="5" spans="1:67" ht="18" customHeight="1" x14ac:dyDescent="0.25">
      <c r="A5" s="604"/>
      <c r="B5" s="604"/>
      <c r="C5" s="208" t="s">
        <v>683</v>
      </c>
      <c r="D5" s="208" t="s">
        <v>684</v>
      </c>
      <c r="E5" s="208" t="s">
        <v>685</v>
      </c>
      <c r="F5" s="208" t="s">
        <v>686</v>
      </c>
      <c r="G5" s="208" t="s">
        <v>687</v>
      </c>
      <c r="H5" s="209" t="s">
        <v>688</v>
      </c>
      <c r="I5" s="209" t="s">
        <v>689</v>
      </c>
      <c r="J5" s="208" t="s">
        <v>690</v>
      </c>
      <c r="K5" s="208" t="s">
        <v>691</v>
      </c>
      <c r="L5" s="208" t="s">
        <v>692</v>
      </c>
      <c r="M5" s="210">
        <v>10</v>
      </c>
      <c r="N5" s="210" t="s">
        <v>1104</v>
      </c>
      <c r="O5" s="210" t="s">
        <v>1105</v>
      </c>
      <c r="P5" s="609"/>
      <c r="Q5" s="609"/>
      <c r="R5" s="609"/>
      <c r="S5" s="609"/>
      <c r="T5" s="607"/>
      <c r="U5" s="604"/>
      <c r="V5" s="211">
        <v>1</v>
      </c>
      <c r="W5" s="212">
        <v>2</v>
      </c>
      <c r="X5" s="212">
        <v>3</v>
      </c>
      <c r="Y5" s="212">
        <v>4</v>
      </c>
      <c r="Z5" s="212">
        <v>5</v>
      </c>
      <c r="AA5" s="212">
        <v>6</v>
      </c>
      <c r="AB5" s="212">
        <v>7</v>
      </c>
      <c r="AC5" s="212">
        <v>8</v>
      </c>
      <c r="AD5" s="212">
        <v>9</v>
      </c>
      <c r="AE5" s="212">
        <v>10</v>
      </c>
      <c r="AF5" s="212">
        <v>11</v>
      </c>
      <c r="AG5" s="212">
        <v>12</v>
      </c>
      <c r="AH5" s="604"/>
      <c r="AI5" s="607"/>
      <c r="AJ5" s="213" t="s">
        <v>693</v>
      </c>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BN5" s="214"/>
      <c r="BO5" s="214"/>
    </row>
    <row r="6" spans="1:67" ht="15" customHeight="1" x14ac:dyDescent="0.25">
      <c r="A6" s="215"/>
      <c r="B6" s="215" t="s">
        <v>694</v>
      </c>
      <c r="C6" s="216" t="s">
        <v>695</v>
      </c>
      <c r="D6" s="217" t="s">
        <v>696</v>
      </c>
      <c r="E6" s="216" t="s">
        <v>697</v>
      </c>
      <c r="F6" s="216" t="s">
        <v>697</v>
      </c>
      <c r="G6" s="216" t="s">
        <v>697</v>
      </c>
      <c r="H6" s="218" t="s">
        <v>697</v>
      </c>
      <c r="I6" s="218" t="s">
        <v>697</v>
      </c>
      <c r="J6" s="216" t="s">
        <v>697</v>
      </c>
      <c r="K6" s="216" t="s">
        <v>697</v>
      </c>
      <c r="L6" s="216" t="s">
        <v>697</v>
      </c>
      <c r="M6" s="219" t="s">
        <v>697</v>
      </c>
      <c r="N6" s="219" t="s">
        <v>697</v>
      </c>
      <c r="O6" s="219" t="s">
        <v>697</v>
      </c>
      <c r="P6" s="220">
        <v>0</v>
      </c>
      <c r="Q6" s="215" t="s">
        <v>698</v>
      </c>
      <c r="R6" s="215" t="s">
        <v>698</v>
      </c>
      <c r="S6" s="215" t="s">
        <v>694</v>
      </c>
      <c r="T6" s="221"/>
      <c r="U6" s="220" t="s">
        <v>699</v>
      </c>
      <c r="V6" s="222" t="s">
        <v>700</v>
      </c>
      <c r="W6" s="215"/>
      <c r="X6" s="215"/>
      <c r="Y6" s="215"/>
      <c r="Z6" s="215"/>
      <c r="AA6" s="215"/>
      <c r="AB6" s="215"/>
      <c r="AC6" s="215"/>
      <c r="AD6" s="215"/>
      <c r="AE6" s="215"/>
      <c r="AF6" s="215"/>
      <c r="AG6" s="215"/>
      <c r="AH6" s="220" t="s">
        <v>701</v>
      </c>
      <c r="AI6" s="221" t="s">
        <v>694</v>
      </c>
      <c r="AJ6" s="220"/>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row>
    <row r="7" spans="1:67" ht="15" customHeight="1" x14ac:dyDescent="0.25">
      <c r="A7" s="220"/>
      <c r="B7" s="220" t="s">
        <v>694</v>
      </c>
      <c r="C7" s="224" t="s">
        <v>695</v>
      </c>
      <c r="D7" s="217" t="s">
        <v>696</v>
      </c>
      <c r="E7" s="225" t="s">
        <v>702</v>
      </c>
      <c r="F7" s="225" t="s">
        <v>697</v>
      </c>
      <c r="G7" s="225" t="s">
        <v>697</v>
      </c>
      <c r="H7" s="226" t="s">
        <v>697</v>
      </c>
      <c r="I7" s="226" t="s">
        <v>697</v>
      </c>
      <c r="J7" s="225" t="s">
        <v>697</v>
      </c>
      <c r="K7" s="225" t="s">
        <v>697</v>
      </c>
      <c r="L7" s="225" t="s">
        <v>697</v>
      </c>
      <c r="M7" s="225" t="s">
        <v>697</v>
      </c>
      <c r="N7" s="225" t="s">
        <v>697</v>
      </c>
      <c r="O7" s="225" t="s">
        <v>697</v>
      </c>
      <c r="P7" s="220">
        <v>0</v>
      </c>
      <c r="Q7" s="215" t="s">
        <v>698</v>
      </c>
      <c r="R7" s="215" t="s">
        <v>698</v>
      </c>
      <c r="S7" s="215" t="s">
        <v>694</v>
      </c>
      <c r="T7" s="221"/>
      <c r="U7" s="227" t="s">
        <v>5254</v>
      </c>
      <c r="V7" s="220"/>
      <c r="W7" s="222" t="s">
        <v>5255</v>
      </c>
      <c r="X7" s="222"/>
      <c r="Y7" s="222"/>
      <c r="Z7" s="222"/>
      <c r="AA7" s="222"/>
      <c r="AB7" s="222"/>
      <c r="AC7" s="222"/>
      <c r="AD7" s="222"/>
      <c r="AE7" s="222"/>
      <c r="AF7" s="222"/>
      <c r="AG7" s="222"/>
      <c r="AH7" s="222" t="s">
        <v>5256</v>
      </c>
      <c r="AI7" s="228" t="s">
        <v>694</v>
      </c>
      <c r="AJ7" s="220"/>
      <c r="AK7" s="229"/>
      <c r="AL7" s="229"/>
      <c r="AM7" s="229"/>
      <c r="AN7" s="229"/>
      <c r="AO7" s="229"/>
      <c r="AP7" s="229"/>
      <c r="AQ7" s="229"/>
      <c r="AR7" s="229"/>
      <c r="AS7" s="229"/>
      <c r="AT7" s="229"/>
      <c r="AU7" s="229"/>
      <c r="AV7" s="229"/>
      <c r="AW7" s="229"/>
      <c r="AX7" s="229"/>
      <c r="AY7" s="229"/>
      <c r="AZ7" s="229"/>
      <c r="BA7" s="229"/>
      <c r="BB7" s="229"/>
      <c r="BC7" s="229"/>
      <c r="BD7" s="229"/>
      <c r="BE7" s="229"/>
      <c r="BF7" s="229"/>
      <c r="BG7" s="229"/>
      <c r="BH7" s="229"/>
      <c r="BI7" s="229"/>
      <c r="BJ7" s="229"/>
      <c r="BK7" s="229"/>
      <c r="BL7" s="229"/>
      <c r="BM7" s="229"/>
      <c r="BN7" s="229"/>
      <c r="BO7" s="229"/>
    </row>
    <row r="8" spans="1:67" ht="15" customHeight="1" x14ac:dyDescent="0.25">
      <c r="A8" s="220"/>
      <c r="B8" s="220" t="s">
        <v>694</v>
      </c>
      <c r="C8" s="224" t="s">
        <v>695</v>
      </c>
      <c r="D8" s="217" t="s">
        <v>696</v>
      </c>
      <c r="E8" s="225" t="s">
        <v>702</v>
      </c>
      <c r="F8" s="225" t="s">
        <v>702</v>
      </c>
      <c r="G8" s="225" t="s">
        <v>697</v>
      </c>
      <c r="H8" s="226" t="s">
        <v>697</v>
      </c>
      <c r="I8" s="226" t="s">
        <v>697</v>
      </c>
      <c r="J8" s="225" t="s">
        <v>697</v>
      </c>
      <c r="K8" s="225" t="s">
        <v>697</v>
      </c>
      <c r="L8" s="225" t="s">
        <v>697</v>
      </c>
      <c r="M8" s="225" t="s">
        <v>697</v>
      </c>
      <c r="N8" s="225" t="s">
        <v>697</v>
      </c>
      <c r="O8" s="225" t="s">
        <v>697</v>
      </c>
      <c r="P8" s="220">
        <v>0</v>
      </c>
      <c r="Q8" s="215" t="s">
        <v>698</v>
      </c>
      <c r="R8" s="215" t="s">
        <v>698</v>
      </c>
      <c r="S8" s="215" t="s">
        <v>694</v>
      </c>
      <c r="T8" s="221"/>
      <c r="U8" s="228" t="s">
        <v>5257</v>
      </c>
      <c r="V8" s="220"/>
      <c r="W8" s="222"/>
      <c r="X8" s="222" t="s">
        <v>703</v>
      </c>
      <c r="Y8" s="222"/>
      <c r="Z8" s="222"/>
      <c r="AA8" s="222"/>
      <c r="AB8" s="222"/>
      <c r="AC8" s="222"/>
      <c r="AD8" s="222"/>
      <c r="AE8" s="222"/>
      <c r="AF8" s="222"/>
      <c r="AG8" s="222"/>
      <c r="AH8" s="222" t="s">
        <v>5258</v>
      </c>
      <c r="AI8" s="228" t="s">
        <v>694</v>
      </c>
      <c r="AJ8" s="228"/>
      <c r="AK8" s="229"/>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row>
    <row r="9" spans="1:67" ht="15" customHeight="1" x14ac:dyDescent="0.25">
      <c r="A9" s="222"/>
      <c r="B9" s="220" t="s">
        <v>5259</v>
      </c>
      <c r="C9" s="230" t="s">
        <v>5260</v>
      </c>
      <c r="D9" s="217" t="s">
        <v>696</v>
      </c>
      <c r="E9" s="225" t="s">
        <v>702</v>
      </c>
      <c r="F9" s="225" t="s">
        <v>702</v>
      </c>
      <c r="G9" s="225" t="s">
        <v>702</v>
      </c>
      <c r="H9" s="226" t="s">
        <v>697</v>
      </c>
      <c r="I9" s="226" t="s">
        <v>697</v>
      </c>
      <c r="J9" s="225" t="s">
        <v>697</v>
      </c>
      <c r="K9" s="225" t="s">
        <v>697</v>
      </c>
      <c r="L9" s="225" t="s">
        <v>697</v>
      </c>
      <c r="M9" s="225" t="s">
        <v>697</v>
      </c>
      <c r="N9" s="225" t="s">
        <v>697</v>
      </c>
      <c r="O9" s="225" t="s">
        <v>697</v>
      </c>
      <c r="P9" s="220">
        <v>0</v>
      </c>
      <c r="Q9" s="221" t="s">
        <v>698</v>
      </c>
      <c r="R9" s="221" t="s">
        <v>704</v>
      </c>
      <c r="S9" s="228" t="s">
        <v>705</v>
      </c>
      <c r="T9" s="221"/>
      <c r="U9" s="228" t="s">
        <v>5261</v>
      </c>
      <c r="V9" s="228"/>
      <c r="W9" s="231"/>
      <c r="X9" s="231"/>
      <c r="Y9" s="231" t="s">
        <v>5262</v>
      </c>
      <c r="Z9" s="231"/>
      <c r="AA9" s="231"/>
      <c r="AB9" s="231"/>
      <c r="AC9" s="231"/>
      <c r="AD9" s="231"/>
      <c r="AE9" s="231"/>
      <c r="AF9" s="231"/>
      <c r="AG9" s="231"/>
      <c r="AH9" s="232" t="s">
        <v>5263</v>
      </c>
      <c r="AI9" s="228" t="s">
        <v>704</v>
      </c>
      <c r="AJ9" s="220" t="s">
        <v>5264</v>
      </c>
      <c r="AK9" s="229"/>
      <c r="AL9" s="229"/>
      <c r="AM9" s="229"/>
      <c r="AN9" s="229"/>
      <c r="AO9" s="229"/>
      <c r="AP9" s="229"/>
      <c r="AQ9" s="229"/>
      <c r="AR9" s="229"/>
      <c r="AS9" s="229"/>
      <c r="AT9" s="229"/>
      <c r="AU9" s="229"/>
      <c r="AV9" s="229"/>
      <c r="AW9" s="229"/>
      <c r="AX9" s="229"/>
      <c r="AY9" s="229"/>
      <c r="AZ9" s="229"/>
      <c r="BA9" s="229"/>
      <c r="BB9" s="229"/>
      <c r="BC9" s="229"/>
      <c r="BD9" s="229"/>
      <c r="BE9" s="229"/>
      <c r="BF9" s="229"/>
      <c r="BG9" s="229"/>
      <c r="BH9" s="229"/>
      <c r="BI9" s="229"/>
      <c r="BJ9" s="229"/>
      <c r="BK9" s="229"/>
      <c r="BL9" s="229"/>
      <c r="BM9" s="229"/>
      <c r="BN9" s="229"/>
      <c r="BO9" s="229"/>
    </row>
    <row r="10" spans="1:67" ht="15" customHeight="1" x14ac:dyDescent="0.25">
      <c r="A10" s="231"/>
      <c r="B10" s="228"/>
      <c r="C10" s="233" t="s">
        <v>5260</v>
      </c>
      <c r="D10" s="217" t="s">
        <v>696</v>
      </c>
      <c r="E10" s="234" t="s">
        <v>702</v>
      </c>
      <c r="F10" s="234" t="s">
        <v>702</v>
      </c>
      <c r="G10" s="234" t="s">
        <v>702</v>
      </c>
      <c r="H10" s="235" t="s">
        <v>702</v>
      </c>
      <c r="I10" s="235" t="s">
        <v>697</v>
      </c>
      <c r="J10" s="234" t="s">
        <v>697</v>
      </c>
      <c r="K10" s="234" t="s">
        <v>697</v>
      </c>
      <c r="L10" s="234" t="s">
        <v>697</v>
      </c>
      <c r="M10" s="234" t="s">
        <v>697</v>
      </c>
      <c r="N10" s="234" t="s">
        <v>697</v>
      </c>
      <c r="O10" s="234" t="s">
        <v>697</v>
      </c>
      <c r="P10" s="228">
        <v>0</v>
      </c>
      <c r="Q10" s="221" t="s">
        <v>704</v>
      </c>
      <c r="R10" s="221" t="s">
        <v>698</v>
      </c>
      <c r="S10" s="236" t="s">
        <v>706</v>
      </c>
      <c r="T10" s="221"/>
      <c r="U10" s="228" t="s">
        <v>5261</v>
      </c>
      <c r="V10" s="228"/>
      <c r="W10" s="231"/>
      <c r="X10" s="231"/>
      <c r="Y10" s="231"/>
      <c r="Z10" s="231" t="s">
        <v>5262</v>
      </c>
      <c r="AA10" s="231"/>
      <c r="AB10" s="231"/>
      <c r="AC10" s="231"/>
      <c r="AD10" s="231"/>
      <c r="AE10" s="231"/>
      <c r="AF10" s="231"/>
      <c r="AG10" s="231"/>
      <c r="AH10" s="228" t="s">
        <v>5265</v>
      </c>
      <c r="AI10" s="228" t="s">
        <v>694</v>
      </c>
      <c r="AJ10" s="228"/>
      <c r="AK10" s="229"/>
      <c r="AL10" s="229"/>
      <c r="AM10" s="229"/>
      <c r="AN10" s="229"/>
      <c r="AO10" s="229"/>
      <c r="AP10" s="229"/>
      <c r="AQ10" s="229"/>
      <c r="AR10" s="229"/>
      <c r="AS10" s="229"/>
      <c r="AT10" s="229"/>
      <c r="AU10" s="229"/>
      <c r="AV10" s="229"/>
      <c r="AW10" s="229"/>
      <c r="AX10" s="229"/>
      <c r="AY10" s="229"/>
      <c r="AZ10" s="229"/>
      <c r="BA10" s="229"/>
      <c r="BB10" s="229"/>
      <c r="BC10" s="229"/>
      <c r="BD10" s="229"/>
      <c r="BE10" s="229"/>
      <c r="BF10" s="229"/>
      <c r="BG10" s="229"/>
      <c r="BH10" s="229"/>
      <c r="BI10" s="229"/>
      <c r="BJ10" s="229"/>
      <c r="BK10" s="229"/>
      <c r="BL10" s="229"/>
      <c r="BM10" s="229"/>
      <c r="BN10" s="229"/>
      <c r="BO10" s="229"/>
    </row>
    <row r="11" spans="1:67" ht="15" customHeight="1" x14ac:dyDescent="0.25">
      <c r="A11" s="222"/>
      <c r="B11" s="220" t="s">
        <v>5259</v>
      </c>
      <c r="C11" s="230" t="s">
        <v>5266</v>
      </c>
      <c r="D11" s="217" t="s">
        <v>696</v>
      </c>
      <c r="E11" s="225" t="s">
        <v>702</v>
      </c>
      <c r="F11" s="224" t="s">
        <v>702</v>
      </c>
      <c r="G11" s="225" t="s">
        <v>707</v>
      </c>
      <c r="H11" s="226" t="s">
        <v>697</v>
      </c>
      <c r="I11" s="226" t="s">
        <v>697</v>
      </c>
      <c r="J11" s="225" t="s">
        <v>697</v>
      </c>
      <c r="K11" s="225" t="s">
        <v>697</v>
      </c>
      <c r="L11" s="225" t="s">
        <v>697</v>
      </c>
      <c r="M11" s="225" t="s">
        <v>697</v>
      </c>
      <c r="N11" s="225" t="s">
        <v>697</v>
      </c>
      <c r="O11" s="225" t="s">
        <v>697</v>
      </c>
      <c r="P11" s="220">
        <v>0</v>
      </c>
      <c r="Q11" s="221" t="s">
        <v>698</v>
      </c>
      <c r="R11" s="221" t="s">
        <v>704</v>
      </c>
      <c r="S11" s="228" t="s">
        <v>705</v>
      </c>
      <c r="T11" s="221"/>
      <c r="U11" s="228" t="s">
        <v>5267</v>
      </c>
      <c r="V11" s="220"/>
      <c r="W11" s="222"/>
      <c r="X11" s="222"/>
      <c r="Y11" s="222" t="s">
        <v>708</v>
      </c>
      <c r="Z11" s="222"/>
      <c r="AA11" s="222"/>
      <c r="AB11" s="222"/>
      <c r="AC11" s="222"/>
      <c r="AD11" s="222"/>
      <c r="AE11" s="222"/>
      <c r="AF11" s="222"/>
      <c r="AG11" s="222"/>
      <c r="AH11" s="222" t="s">
        <v>5268</v>
      </c>
      <c r="AI11" s="228" t="s">
        <v>704</v>
      </c>
      <c r="AJ11" s="220" t="s">
        <v>5269</v>
      </c>
      <c r="AK11" s="229"/>
      <c r="AL11" s="229"/>
      <c r="AM11" s="229"/>
      <c r="AN11" s="229"/>
      <c r="AO11" s="229"/>
      <c r="AP11" s="229"/>
      <c r="AQ11" s="229"/>
      <c r="AR11" s="229"/>
      <c r="AS11" s="229"/>
      <c r="AT11" s="229"/>
      <c r="AU11" s="229"/>
      <c r="AV11" s="229"/>
      <c r="AW11" s="229"/>
      <c r="AX11" s="229"/>
      <c r="AY11" s="229"/>
      <c r="AZ11" s="229"/>
      <c r="BA11" s="229"/>
      <c r="BB11" s="229"/>
      <c r="BC11" s="229"/>
      <c r="BD11" s="229"/>
      <c r="BE11" s="229"/>
      <c r="BF11" s="229"/>
      <c r="BG11" s="229"/>
      <c r="BH11" s="229"/>
      <c r="BI11" s="229"/>
      <c r="BJ11" s="229"/>
      <c r="BK11" s="229"/>
      <c r="BL11" s="229"/>
      <c r="BM11" s="229"/>
      <c r="BN11" s="229"/>
      <c r="BO11" s="229"/>
    </row>
    <row r="12" spans="1:67" ht="15" customHeight="1" x14ac:dyDescent="0.25">
      <c r="A12" s="231"/>
      <c r="B12" s="228"/>
      <c r="C12" s="233" t="s">
        <v>5266</v>
      </c>
      <c r="D12" s="217" t="s">
        <v>696</v>
      </c>
      <c r="E12" s="234" t="s">
        <v>702</v>
      </c>
      <c r="F12" s="234" t="s">
        <v>702</v>
      </c>
      <c r="G12" s="234" t="s">
        <v>707</v>
      </c>
      <c r="H12" s="235" t="s">
        <v>702</v>
      </c>
      <c r="I12" s="235" t="s">
        <v>697</v>
      </c>
      <c r="J12" s="234" t="s">
        <v>697</v>
      </c>
      <c r="K12" s="234" t="s">
        <v>697</v>
      </c>
      <c r="L12" s="234" t="s">
        <v>697</v>
      </c>
      <c r="M12" s="234" t="s">
        <v>697</v>
      </c>
      <c r="N12" s="234" t="s">
        <v>697</v>
      </c>
      <c r="O12" s="234" t="s">
        <v>697</v>
      </c>
      <c r="P12" s="228">
        <v>0</v>
      </c>
      <c r="Q12" s="221" t="s">
        <v>704</v>
      </c>
      <c r="R12" s="221" t="s">
        <v>698</v>
      </c>
      <c r="S12" s="236" t="s">
        <v>706</v>
      </c>
      <c r="T12" s="221"/>
      <c r="U12" s="228" t="s">
        <v>5267</v>
      </c>
      <c r="V12" s="228"/>
      <c r="W12" s="231"/>
      <c r="X12" s="231"/>
      <c r="Y12" s="231"/>
      <c r="Z12" s="231" t="s">
        <v>708</v>
      </c>
      <c r="AA12" s="231"/>
      <c r="AB12" s="231"/>
      <c r="AC12" s="231"/>
      <c r="AD12" s="231"/>
      <c r="AE12" s="231"/>
      <c r="AF12" s="231"/>
      <c r="AG12" s="231"/>
      <c r="AH12" s="228" t="s">
        <v>5270</v>
      </c>
      <c r="AI12" s="228" t="s">
        <v>694</v>
      </c>
      <c r="AJ12" s="228"/>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N12" s="229"/>
      <c r="BO12" s="229"/>
    </row>
    <row r="13" spans="1:67" ht="15" customHeight="1" x14ac:dyDescent="0.25">
      <c r="A13" s="222"/>
      <c r="B13" s="220" t="s">
        <v>709</v>
      </c>
      <c r="C13" s="230" t="s">
        <v>5271</v>
      </c>
      <c r="D13" s="217" t="s">
        <v>696</v>
      </c>
      <c r="E13" s="225" t="s">
        <v>702</v>
      </c>
      <c r="F13" s="225" t="s">
        <v>702</v>
      </c>
      <c r="G13" s="225" t="s">
        <v>710</v>
      </c>
      <c r="H13" s="226" t="s">
        <v>697</v>
      </c>
      <c r="I13" s="226" t="s">
        <v>697</v>
      </c>
      <c r="J13" s="225" t="s">
        <v>697</v>
      </c>
      <c r="K13" s="225" t="s">
        <v>697</v>
      </c>
      <c r="L13" s="225" t="s">
        <v>697</v>
      </c>
      <c r="M13" s="225" t="s">
        <v>697</v>
      </c>
      <c r="N13" s="225" t="s">
        <v>697</v>
      </c>
      <c r="O13" s="225" t="s">
        <v>697</v>
      </c>
      <c r="P13" s="220">
        <v>0</v>
      </c>
      <c r="Q13" s="221" t="s">
        <v>698</v>
      </c>
      <c r="R13" s="221" t="s">
        <v>704</v>
      </c>
      <c r="S13" s="228" t="s">
        <v>705</v>
      </c>
      <c r="T13" s="221"/>
      <c r="U13" s="228" t="s">
        <v>5272</v>
      </c>
      <c r="V13" s="220"/>
      <c r="W13" s="222"/>
      <c r="X13" s="222"/>
      <c r="Y13" s="222" t="s">
        <v>5273</v>
      </c>
      <c r="Z13" s="222"/>
      <c r="AA13" s="222"/>
      <c r="AB13" s="222"/>
      <c r="AC13" s="222"/>
      <c r="AD13" s="222"/>
      <c r="AE13" s="222"/>
      <c r="AF13" s="222"/>
      <c r="AG13" s="222"/>
      <c r="AH13" s="222" t="s">
        <v>5274</v>
      </c>
      <c r="AI13" s="228" t="s">
        <v>704</v>
      </c>
      <c r="AJ13" s="220" t="s">
        <v>5275</v>
      </c>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N13" s="229"/>
      <c r="BO13" s="229"/>
    </row>
    <row r="14" spans="1:67" ht="15" customHeight="1" x14ac:dyDescent="0.25">
      <c r="A14" s="231"/>
      <c r="B14" s="228"/>
      <c r="C14" s="233" t="s">
        <v>5271</v>
      </c>
      <c r="D14" s="217" t="s">
        <v>696</v>
      </c>
      <c r="E14" s="234" t="s">
        <v>702</v>
      </c>
      <c r="F14" s="234" t="s">
        <v>702</v>
      </c>
      <c r="G14" s="234" t="s">
        <v>710</v>
      </c>
      <c r="H14" s="235" t="s">
        <v>702</v>
      </c>
      <c r="I14" s="235" t="s">
        <v>697</v>
      </c>
      <c r="J14" s="234" t="s">
        <v>697</v>
      </c>
      <c r="K14" s="234" t="s">
        <v>697</v>
      </c>
      <c r="L14" s="234" t="s">
        <v>697</v>
      </c>
      <c r="M14" s="234" t="s">
        <v>697</v>
      </c>
      <c r="N14" s="234" t="s">
        <v>697</v>
      </c>
      <c r="O14" s="234" t="s">
        <v>697</v>
      </c>
      <c r="P14" s="228">
        <v>0</v>
      </c>
      <c r="Q14" s="221" t="s">
        <v>704</v>
      </c>
      <c r="R14" s="221" t="s">
        <v>698</v>
      </c>
      <c r="S14" s="236" t="s">
        <v>706</v>
      </c>
      <c r="T14" s="221"/>
      <c r="U14" s="228" t="s">
        <v>5272</v>
      </c>
      <c r="V14" s="228"/>
      <c r="W14" s="231"/>
      <c r="X14" s="231"/>
      <c r="Y14" s="231"/>
      <c r="Z14" s="231" t="s">
        <v>5273</v>
      </c>
      <c r="AA14" s="231"/>
      <c r="AB14" s="231"/>
      <c r="AC14" s="231"/>
      <c r="AD14" s="231"/>
      <c r="AE14" s="231"/>
      <c r="AF14" s="231"/>
      <c r="AG14" s="231"/>
      <c r="AH14" s="228" t="s">
        <v>5276</v>
      </c>
      <c r="AI14" s="228" t="s">
        <v>694</v>
      </c>
      <c r="AJ14" s="228"/>
      <c r="AK14" s="229"/>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229"/>
      <c r="BJ14" s="229"/>
      <c r="BK14" s="229"/>
      <c r="BL14" s="229"/>
      <c r="BM14" s="229"/>
      <c r="BN14" s="229"/>
      <c r="BO14" s="229"/>
    </row>
    <row r="15" spans="1:67" ht="15" customHeight="1" x14ac:dyDescent="0.25">
      <c r="A15" s="222"/>
      <c r="B15" s="220" t="s">
        <v>5259</v>
      </c>
      <c r="C15" s="230" t="s">
        <v>5277</v>
      </c>
      <c r="D15" s="217" t="s">
        <v>696</v>
      </c>
      <c r="E15" s="225" t="s">
        <v>702</v>
      </c>
      <c r="F15" s="225" t="s">
        <v>702</v>
      </c>
      <c r="G15" s="225" t="s">
        <v>711</v>
      </c>
      <c r="H15" s="226" t="s">
        <v>697</v>
      </c>
      <c r="I15" s="226" t="s">
        <v>697</v>
      </c>
      <c r="J15" s="225" t="s">
        <v>697</v>
      </c>
      <c r="K15" s="225" t="s">
        <v>697</v>
      </c>
      <c r="L15" s="225" t="s">
        <v>697</v>
      </c>
      <c r="M15" s="225" t="s">
        <v>697</v>
      </c>
      <c r="N15" s="225" t="s">
        <v>697</v>
      </c>
      <c r="O15" s="225" t="s">
        <v>697</v>
      </c>
      <c r="P15" s="220">
        <v>0</v>
      </c>
      <c r="Q15" s="221" t="s">
        <v>698</v>
      </c>
      <c r="R15" s="221" t="s">
        <v>704</v>
      </c>
      <c r="S15" s="228" t="s">
        <v>705</v>
      </c>
      <c r="T15" s="221"/>
      <c r="U15" s="228" t="s">
        <v>5278</v>
      </c>
      <c r="V15" s="220"/>
      <c r="W15" s="222"/>
      <c r="X15" s="222"/>
      <c r="Y15" s="222" t="s">
        <v>712</v>
      </c>
      <c r="Z15" s="222"/>
      <c r="AA15" s="222"/>
      <c r="AB15" s="222"/>
      <c r="AC15" s="222"/>
      <c r="AD15" s="222"/>
      <c r="AE15" s="222"/>
      <c r="AF15" s="222"/>
      <c r="AG15" s="222"/>
      <c r="AH15" s="222" t="s">
        <v>5279</v>
      </c>
      <c r="AI15" s="228" t="s">
        <v>704</v>
      </c>
      <c r="AJ15" s="220"/>
      <c r="AK15" s="229"/>
      <c r="AL15" s="229"/>
      <c r="AM15" s="229"/>
      <c r="AN15" s="229"/>
      <c r="AO15" s="229"/>
      <c r="AP15" s="229"/>
      <c r="AQ15" s="229"/>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row>
    <row r="16" spans="1:67" ht="15" customHeight="1" x14ac:dyDescent="0.25">
      <c r="A16" s="231"/>
      <c r="B16" s="228"/>
      <c r="C16" s="233" t="s">
        <v>5277</v>
      </c>
      <c r="D16" s="217" t="s">
        <v>696</v>
      </c>
      <c r="E16" s="234" t="s">
        <v>702</v>
      </c>
      <c r="F16" s="234" t="s">
        <v>702</v>
      </c>
      <c r="G16" s="234" t="s">
        <v>711</v>
      </c>
      <c r="H16" s="235" t="s">
        <v>702</v>
      </c>
      <c r="I16" s="235" t="s">
        <v>697</v>
      </c>
      <c r="J16" s="234" t="s">
        <v>697</v>
      </c>
      <c r="K16" s="234" t="s">
        <v>697</v>
      </c>
      <c r="L16" s="234" t="s">
        <v>697</v>
      </c>
      <c r="M16" s="234" t="s">
        <v>697</v>
      </c>
      <c r="N16" s="234" t="s">
        <v>697</v>
      </c>
      <c r="O16" s="234" t="s">
        <v>697</v>
      </c>
      <c r="P16" s="228">
        <v>0</v>
      </c>
      <c r="Q16" s="221" t="s">
        <v>704</v>
      </c>
      <c r="R16" s="221" t="s">
        <v>698</v>
      </c>
      <c r="S16" s="236" t="s">
        <v>706</v>
      </c>
      <c r="T16" s="221"/>
      <c r="U16" s="228" t="s">
        <v>5278</v>
      </c>
      <c r="V16" s="228"/>
      <c r="W16" s="231"/>
      <c r="X16" s="231"/>
      <c r="Y16" s="231"/>
      <c r="Z16" s="231" t="s">
        <v>712</v>
      </c>
      <c r="AA16" s="231"/>
      <c r="AB16" s="231"/>
      <c r="AC16" s="231"/>
      <c r="AD16" s="231"/>
      <c r="AE16" s="231"/>
      <c r="AF16" s="231"/>
      <c r="AG16" s="231"/>
      <c r="AH16" s="228" t="s">
        <v>5280</v>
      </c>
      <c r="AI16" s="228" t="s">
        <v>694</v>
      </c>
      <c r="AJ16" s="228"/>
      <c r="AK16" s="229"/>
      <c r="AL16" s="229"/>
      <c r="AM16" s="229"/>
      <c r="AN16" s="229"/>
      <c r="AO16" s="229"/>
      <c r="AP16" s="229"/>
      <c r="AQ16" s="229"/>
      <c r="AR16" s="229"/>
      <c r="AS16" s="229"/>
      <c r="AT16" s="229"/>
      <c r="AU16" s="229"/>
      <c r="AV16" s="229"/>
      <c r="AW16" s="229"/>
      <c r="AX16" s="229"/>
      <c r="AY16" s="229"/>
      <c r="AZ16" s="229"/>
      <c r="BA16" s="229"/>
      <c r="BB16" s="229"/>
      <c r="BC16" s="229"/>
      <c r="BD16" s="229"/>
      <c r="BE16" s="229"/>
      <c r="BF16" s="229"/>
      <c r="BG16" s="229"/>
      <c r="BH16" s="229"/>
      <c r="BI16" s="229"/>
      <c r="BJ16" s="229"/>
      <c r="BK16" s="229"/>
      <c r="BL16" s="229"/>
      <c r="BM16" s="229"/>
      <c r="BN16" s="229"/>
      <c r="BO16" s="229"/>
    </row>
    <row r="17" spans="1:67" ht="15" customHeight="1" x14ac:dyDescent="0.25">
      <c r="A17" s="222"/>
      <c r="B17" s="220" t="s">
        <v>709</v>
      </c>
      <c r="C17" s="230" t="s">
        <v>5281</v>
      </c>
      <c r="D17" s="217" t="s">
        <v>696</v>
      </c>
      <c r="E17" s="225" t="s">
        <v>702</v>
      </c>
      <c r="F17" s="225" t="s">
        <v>702</v>
      </c>
      <c r="G17" s="225" t="s">
        <v>713</v>
      </c>
      <c r="H17" s="226" t="s">
        <v>697</v>
      </c>
      <c r="I17" s="226" t="s">
        <v>697</v>
      </c>
      <c r="J17" s="225" t="s">
        <v>697</v>
      </c>
      <c r="K17" s="225" t="s">
        <v>697</v>
      </c>
      <c r="L17" s="225" t="s">
        <v>697</v>
      </c>
      <c r="M17" s="225" t="s">
        <v>697</v>
      </c>
      <c r="N17" s="225" t="s">
        <v>697</v>
      </c>
      <c r="O17" s="225" t="s">
        <v>697</v>
      </c>
      <c r="P17" s="220">
        <v>0</v>
      </c>
      <c r="Q17" s="221" t="s">
        <v>698</v>
      </c>
      <c r="R17" s="221" t="s">
        <v>704</v>
      </c>
      <c r="S17" s="228" t="s">
        <v>705</v>
      </c>
      <c r="T17" s="221"/>
      <c r="U17" s="228" t="s">
        <v>5282</v>
      </c>
      <c r="V17" s="220"/>
      <c r="W17" s="222"/>
      <c r="X17" s="222"/>
      <c r="Y17" s="222" t="s">
        <v>714</v>
      </c>
      <c r="Z17" s="222"/>
      <c r="AA17" s="222"/>
      <c r="AB17" s="222"/>
      <c r="AC17" s="222"/>
      <c r="AD17" s="222"/>
      <c r="AE17" s="222"/>
      <c r="AF17" s="222"/>
      <c r="AG17" s="222"/>
      <c r="AH17" s="222" t="s">
        <v>5283</v>
      </c>
      <c r="AI17" s="228" t="s">
        <v>704</v>
      </c>
      <c r="AJ17" s="220"/>
      <c r="AK17" s="229"/>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N17" s="229"/>
      <c r="BO17" s="229"/>
    </row>
    <row r="18" spans="1:67" ht="15" customHeight="1" x14ac:dyDescent="0.25">
      <c r="A18" s="231"/>
      <c r="B18" s="228"/>
      <c r="C18" s="233" t="s">
        <v>5281</v>
      </c>
      <c r="D18" s="217" t="s">
        <v>696</v>
      </c>
      <c r="E18" s="234" t="s">
        <v>702</v>
      </c>
      <c r="F18" s="234" t="s">
        <v>702</v>
      </c>
      <c r="G18" s="234" t="s">
        <v>713</v>
      </c>
      <c r="H18" s="235" t="s">
        <v>702</v>
      </c>
      <c r="I18" s="235" t="s">
        <v>697</v>
      </c>
      <c r="J18" s="234" t="s">
        <v>697</v>
      </c>
      <c r="K18" s="234" t="s">
        <v>697</v>
      </c>
      <c r="L18" s="234" t="s">
        <v>697</v>
      </c>
      <c r="M18" s="234" t="s">
        <v>697</v>
      </c>
      <c r="N18" s="234" t="s">
        <v>697</v>
      </c>
      <c r="O18" s="234" t="s">
        <v>697</v>
      </c>
      <c r="P18" s="228">
        <v>0</v>
      </c>
      <c r="Q18" s="221" t="s">
        <v>704</v>
      </c>
      <c r="R18" s="221" t="s">
        <v>698</v>
      </c>
      <c r="S18" s="236" t="s">
        <v>706</v>
      </c>
      <c r="T18" s="221"/>
      <c r="U18" s="228" t="s">
        <v>5282</v>
      </c>
      <c r="V18" s="228"/>
      <c r="W18" s="231"/>
      <c r="X18" s="231"/>
      <c r="Y18" s="231"/>
      <c r="Z18" s="231" t="s">
        <v>714</v>
      </c>
      <c r="AA18" s="231"/>
      <c r="AB18" s="231"/>
      <c r="AC18" s="231"/>
      <c r="AD18" s="231"/>
      <c r="AE18" s="231"/>
      <c r="AF18" s="231"/>
      <c r="AG18" s="231"/>
      <c r="AH18" s="228" t="s">
        <v>5284</v>
      </c>
      <c r="AI18" s="228" t="s">
        <v>694</v>
      </c>
      <c r="AJ18" s="228"/>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row>
    <row r="19" spans="1:67" ht="15" customHeight="1" x14ac:dyDescent="0.25">
      <c r="A19" s="222"/>
      <c r="B19" s="220" t="s">
        <v>5259</v>
      </c>
      <c r="C19" s="230" t="s">
        <v>5285</v>
      </c>
      <c r="D19" s="217" t="s">
        <v>696</v>
      </c>
      <c r="E19" s="225" t="s">
        <v>702</v>
      </c>
      <c r="F19" s="225" t="s">
        <v>702</v>
      </c>
      <c r="G19" s="225" t="s">
        <v>715</v>
      </c>
      <c r="H19" s="226" t="s">
        <v>697</v>
      </c>
      <c r="I19" s="226" t="s">
        <v>697</v>
      </c>
      <c r="J19" s="225" t="s">
        <v>697</v>
      </c>
      <c r="K19" s="225" t="s">
        <v>697</v>
      </c>
      <c r="L19" s="225" t="s">
        <v>697</v>
      </c>
      <c r="M19" s="225" t="s">
        <v>697</v>
      </c>
      <c r="N19" s="225" t="s">
        <v>697</v>
      </c>
      <c r="O19" s="225" t="s">
        <v>697</v>
      </c>
      <c r="P19" s="220">
        <v>0</v>
      </c>
      <c r="Q19" s="221" t="s">
        <v>698</v>
      </c>
      <c r="R19" s="221" t="s">
        <v>704</v>
      </c>
      <c r="S19" s="228" t="s">
        <v>705</v>
      </c>
      <c r="T19" s="221"/>
      <c r="U19" s="228" t="s">
        <v>5286</v>
      </c>
      <c r="V19" s="220"/>
      <c r="W19" s="222"/>
      <c r="X19" s="222"/>
      <c r="Y19" s="222" t="s">
        <v>716</v>
      </c>
      <c r="Z19" s="222"/>
      <c r="AA19" s="222"/>
      <c r="AB19" s="222"/>
      <c r="AC19" s="222"/>
      <c r="AD19" s="222"/>
      <c r="AE19" s="222"/>
      <c r="AF19" s="222"/>
      <c r="AG19" s="222"/>
      <c r="AH19" s="222" t="s">
        <v>5287</v>
      </c>
      <c r="AI19" s="228" t="s">
        <v>704</v>
      </c>
      <c r="AJ19" s="220" t="s">
        <v>5264</v>
      </c>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N19" s="229"/>
      <c r="BO19" s="229"/>
    </row>
    <row r="20" spans="1:67" ht="15" customHeight="1" x14ac:dyDescent="0.25">
      <c r="A20" s="231"/>
      <c r="B20" s="228"/>
      <c r="C20" s="233" t="s">
        <v>5285</v>
      </c>
      <c r="D20" s="217" t="s">
        <v>696</v>
      </c>
      <c r="E20" s="234" t="s">
        <v>702</v>
      </c>
      <c r="F20" s="234" t="s">
        <v>702</v>
      </c>
      <c r="G20" s="234" t="s">
        <v>715</v>
      </c>
      <c r="H20" s="235" t="s">
        <v>702</v>
      </c>
      <c r="I20" s="235" t="s">
        <v>697</v>
      </c>
      <c r="J20" s="234" t="s">
        <v>697</v>
      </c>
      <c r="K20" s="234" t="s">
        <v>697</v>
      </c>
      <c r="L20" s="234" t="s">
        <v>697</v>
      </c>
      <c r="M20" s="234" t="s">
        <v>697</v>
      </c>
      <c r="N20" s="234" t="s">
        <v>697</v>
      </c>
      <c r="O20" s="234" t="s">
        <v>697</v>
      </c>
      <c r="P20" s="228">
        <v>0</v>
      </c>
      <c r="Q20" s="221" t="s">
        <v>704</v>
      </c>
      <c r="R20" s="221" t="s">
        <v>698</v>
      </c>
      <c r="S20" s="236" t="s">
        <v>706</v>
      </c>
      <c r="T20" s="221"/>
      <c r="U20" s="228" t="s">
        <v>5286</v>
      </c>
      <c r="V20" s="228"/>
      <c r="W20" s="231"/>
      <c r="X20" s="231"/>
      <c r="Y20" s="231"/>
      <c r="Z20" s="231" t="s">
        <v>716</v>
      </c>
      <c r="AA20" s="231"/>
      <c r="AB20" s="231"/>
      <c r="AC20" s="231"/>
      <c r="AD20" s="231"/>
      <c r="AE20" s="231"/>
      <c r="AF20" s="231"/>
      <c r="AG20" s="231"/>
      <c r="AH20" s="228" t="s">
        <v>5288</v>
      </c>
      <c r="AI20" s="228" t="s">
        <v>694</v>
      </c>
      <c r="AJ20" s="228"/>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N20" s="229"/>
      <c r="BO20" s="229"/>
    </row>
    <row r="21" spans="1:67" ht="18" customHeight="1" x14ac:dyDescent="0.25">
      <c r="A21" s="222"/>
      <c r="B21" s="220" t="s">
        <v>717</v>
      </c>
      <c r="C21" s="230" t="s">
        <v>5266</v>
      </c>
      <c r="D21" s="217" t="s">
        <v>696</v>
      </c>
      <c r="E21" s="225" t="s">
        <v>702</v>
      </c>
      <c r="F21" s="224" t="s">
        <v>702</v>
      </c>
      <c r="G21" s="225" t="s">
        <v>718</v>
      </c>
      <c r="H21" s="226" t="s">
        <v>697</v>
      </c>
      <c r="I21" s="226" t="s">
        <v>697</v>
      </c>
      <c r="J21" s="225" t="s">
        <v>697</v>
      </c>
      <c r="K21" s="225" t="s">
        <v>697</v>
      </c>
      <c r="L21" s="225" t="s">
        <v>697</v>
      </c>
      <c r="M21" s="225" t="s">
        <v>697</v>
      </c>
      <c r="N21" s="225" t="s">
        <v>697</v>
      </c>
      <c r="O21" s="225" t="s">
        <v>697</v>
      </c>
      <c r="P21" s="220">
        <v>0</v>
      </c>
      <c r="Q21" s="221" t="s">
        <v>698</v>
      </c>
      <c r="R21" s="221" t="s">
        <v>704</v>
      </c>
      <c r="S21" s="228" t="s">
        <v>705</v>
      </c>
      <c r="T21" s="221"/>
      <c r="U21" s="228" t="s">
        <v>5289</v>
      </c>
      <c r="V21" s="220"/>
      <c r="W21" s="222"/>
      <c r="X21" s="222"/>
      <c r="Y21" s="222" t="s">
        <v>719</v>
      </c>
      <c r="Z21" s="222"/>
      <c r="AA21" s="222"/>
      <c r="AB21" s="222"/>
      <c r="AC21" s="222"/>
      <c r="AD21" s="222"/>
      <c r="AE21" s="222"/>
      <c r="AF21" s="222"/>
      <c r="AG21" s="222"/>
      <c r="AH21" s="232" t="s">
        <v>5290</v>
      </c>
      <c r="AI21" s="228" t="s">
        <v>704</v>
      </c>
      <c r="AJ21" s="220" t="s">
        <v>5264</v>
      </c>
      <c r="AK21" s="229"/>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c r="BN21" s="229"/>
      <c r="BO21" s="229"/>
    </row>
    <row r="22" spans="1:67" ht="15" customHeight="1" x14ac:dyDescent="0.25">
      <c r="A22" s="231"/>
      <c r="B22" s="228"/>
      <c r="C22" s="233" t="s">
        <v>5266</v>
      </c>
      <c r="D22" s="217" t="s">
        <v>696</v>
      </c>
      <c r="E22" s="234" t="s">
        <v>702</v>
      </c>
      <c r="F22" s="234" t="s">
        <v>702</v>
      </c>
      <c r="G22" s="234" t="s">
        <v>718</v>
      </c>
      <c r="H22" s="235" t="s">
        <v>702</v>
      </c>
      <c r="I22" s="235" t="s">
        <v>697</v>
      </c>
      <c r="J22" s="234" t="s">
        <v>697</v>
      </c>
      <c r="K22" s="234" t="s">
        <v>697</v>
      </c>
      <c r="L22" s="234" t="s">
        <v>697</v>
      </c>
      <c r="M22" s="234" t="s">
        <v>697</v>
      </c>
      <c r="N22" s="234" t="s">
        <v>697</v>
      </c>
      <c r="O22" s="234" t="s">
        <v>697</v>
      </c>
      <c r="P22" s="228">
        <v>0</v>
      </c>
      <c r="Q22" s="221" t="s">
        <v>704</v>
      </c>
      <c r="R22" s="221" t="s">
        <v>698</v>
      </c>
      <c r="S22" s="236" t="s">
        <v>706</v>
      </c>
      <c r="T22" s="221"/>
      <c r="U22" s="228" t="s">
        <v>5289</v>
      </c>
      <c r="V22" s="228"/>
      <c r="W22" s="231"/>
      <c r="X22" s="231"/>
      <c r="Y22" s="231"/>
      <c r="Z22" s="231" t="s">
        <v>719</v>
      </c>
      <c r="AA22" s="231"/>
      <c r="AB22" s="231"/>
      <c r="AC22" s="231"/>
      <c r="AD22" s="231"/>
      <c r="AE22" s="231"/>
      <c r="AF22" s="231"/>
      <c r="AG22" s="231"/>
      <c r="AH22" s="228" t="s">
        <v>5291</v>
      </c>
      <c r="AI22" s="228" t="s">
        <v>694</v>
      </c>
      <c r="AJ22" s="228"/>
      <c r="AK22" s="229"/>
      <c r="AL22" s="229"/>
      <c r="AM22" s="229"/>
      <c r="AN22" s="229"/>
      <c r="AO22" s="229"/>
      <c r="AP22" s="229"/>
      <c r="AQ22" s="229"/>
      <c r="AR22" s="229"/>
      <c r="AS22" s="229"/>
      <c r="AT22" s="229"/>
      <c r="AU22" s="229"/>
      <c r="AV22" s="229"/>
      <c r="AW22" s="229"/>
      <c r="AX22" s="229"/>
      <c r="AY22" s="229"/>
      <c r="AZ22" s="229"/>
      <c r="BA22" s="229"/>
      <c r="BB22" s="229"/>
      <c r="BC22" s="229"/>
      <c r="BD22" s="229"/>
      <c r="BE22" s="229"/>
      <c r="BF22" s="229"/>
      <c r="BG22" s="229"/>
      <c r="BH22" s="229"/>
      <c r="BI22" s="229"/>
      <c r="BJ22" s="229"/>
      <c r="BK22" s="229"/>
      <c r="BL22" s="229"/>
      <c r="BM22" s="229"/>
      <c r="BN22" s="229"/>
      <c r="BO22" s="229"/>
    </row>
    <row r="23" spans="1:67" ht="13.5" customHeight="1" x14ac:dyDescent="0.25">
      <c r="A23" s="222"/>
      <c r="B23" s="220" t="s">
        <v>709</v>
      </c>
      <c r="C23" s="230" t="s">
        <v>5292</v>
      </c>
      <c r="D23" s="217" t="s">
        <v>696</v>
      </c>
      <c r="E23" s="225" t="s">
        <v>702</v>
      </c>
      <c r="F23" s="225" t="s">
        <v>702</v>
      </c>
      <c r="G23" s="225" t="s">
        <v>720</v>
      </c>
      <c r="H23" s="226" t="s">
        <v>697</v>
      </c>
      <c r="I23" s="226" t="s">
        <v>697</v>
      </c>
      <c r="J23" s="225" t="s">
        <v>697</v>
      </c>
      <c r="K23" s="225" t="s">
        <v>697</v>
      </c>
      <c r="L23" s="225" t="s">
        <v>697</v>
      </c>
      <c r="M23" s="225" t="s">
        <v>697</v>
      </c>
      <c r="N23" s="225" t="s">
        <v>697</v>
      </c>
      <c r="O23" s="225" t="s">
        <v>697</v>
      </c>
      <c r="P23" s="220">
        <v>0</v>
      </c>
      <c r="Q23" s="221" t="s">
        <v>698</v>
      </c>
      <c r="R23" s="221" t="s">
        <v>704</v>
      </c>
      <c r="S23" s="228" t="s">
        <v>705</v>
      </c>
      <c r="T23" s="221"/>
      <c r="U23" s="228" t="s">
        <v>5293</v>
      </c>
      <c r="V23" s="220"/>
      <c r="W23" s="222"/>
      <c r="X23" s="222"/>
      <c r="Y23" s="222" t="s">
        <v>721</v>
      </c>
      <c r="Z23" s="222"/>
      <c r="AA23" s="222"/>
      <c r="AB23" s="222"/>
      <c r="AC23" s="222"/>
      <c r="AD23" s="222"/>
      <c r="AE23" s="222"/>
      <c r="AF23" s="222"/>
      <c r="AG23" s="222"/>
      <c r="AH23" s="222" t="s">
        <v>5294</v>
      </c>
      <c r="AI23" s="228" t="s">
        <v>704</v>
      </c>
      <c r="AJ23" s="220" t="s">
        <v>5264</v>
      </c>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row>
    <row r="24" spans="1:67" ht="15" customHeight="1" x14ac:dyDescent="0.25">
      <c r="A24" s="231"/>
      <c r="B24" s="228"/>
      <c r="C24" s="233" t="s">
        <v>5292</v>
      </c>
      <c r="D24" s="217" t="s">
        <v>696</v>
      </c>
      <c r="E24" s="234" t="s">
        <v>702</v>
      </c>
      <c r="F24" s="234" t="s">
        <v>702</v>
      </c>
      <c r="G24" s="234" t="s">
        <v>720</v>
      </c>
      <c r="H24" s="235" t="s">
        <v>702</v>
      </c>
      <c r="I24" s="235" t="s">
        <v>697</v>
      </c>
      <c r="J24" s="234" t="s">
        <v>697</v>
      </c>
      <c r="K24" s="234" t="s">
        <v>697</v>
      </c>
      <c r="L24" s="234" t="s">
        <v>697</v>
      </c>
      <c r="M24" s="234" t="s">
        <v>697</v>
      </c>
      <c r="N24" s="234" t="s">
        <v>697</v>
      </c>
      <c r="O24" s="234" t="s">
        <v>697</v>
      </c>
      <c r="P24" s="228">
        <v>0</v>
      </c>
      <c r="Q24" s="221" t="s">
        <v>704</v>
      </c>
      <c r="R24" s="221" t="s">
        <v>698</v>
      </c>
      <c r="S24" s="236" t="s">
        <v>706</v>
      </c>
      <c r="T24" s="221"/>
      <c r="U24" s="228" t="s">
        <v>5293</v>
      </c>
      <c r="V24" s="228"/>
      <c r="W24" s="231"/>
      <c r="X24" s="231"/>
      <c r="Y24" s="231"/>
      <c r="Z24" s="231" t="s">
        <v>721</v>
      </c>
      <c r="AA24" s="231"/>
      <c r="AB24" s="231"/>
      <c r="AC24" s="231"/>
      <c r="AD24" s="231"/>
      <c r="AE24" s="231"/>
      <c r="AF24" s="231"/>
      <c r="AG24" s="231"/>
      <c r="AH24" s="228" t="s">
        <v>5295</v>
      </c>
      <c r="AI24" s="228" t="s">
        <v>694</v>
      </c>
      <c r="AJ24" s="228"/>
      <c r="AK24" s="229"/>
      <c r="AL24" s="229"/>
      <c r="AM24" s="229"/>
      <c r="AN24" s="229"/>
      <c r="AO24" s="229"/>
      <c r="AP24" s="229"/>
      <c r="AQ24" s="229"/>
      <c r="AR24" s="229"/>
      <c r="AS24" s="229"/>
      <c r="AT24" s="229"/>
      <c r="AU24" s="229"/>
      <c r="AV24" s="229"/>
      <c r="AW24" s="229"/>
      <c r="AX24" s="229"/>
      <c r="AY24" s="229"/>
      <c r="AZ24" s="229"/>
      <c r="BA24" s="229"/>
      <c r="BB24" s="229"/>
      <c r="BC24" s="229"/>
      <c r="BD24" s="229"/>
      <c r="BE24" s="229"/>
      <c r="BF24" s="229"/>
      <c r="BG24" s="229"/>
      <c r="BH24" s="229"/>
      <c r="BI24" s="229"/>
      <c r="BJ24" s="229"/>
      <c r="BK24" s="229"/>
      <c r="BL24" s="229"/>
      <c r="BM24" s="229"/>
      <c r="BN24" s="229"/>
      <c r="BO24" s="229"/>
    </row>
    <row r="25" spans="1:67" ht="15" customHeight="1" x14ac:dyDescent="0.25">
      <c r="A25" s="222"/>
      <c r="B25" s="220" t="s">
        <v>709</v>
      </c>
      <c r="C25" s="230" t="s">
        <v>5296</v>
      </c>
      <c r="D25" s="217" t="s">
        <v>696</v>
      </c>
      <c r="E25" s="225" t="s">
        <v>702</v>
      </c>
      <c r="F25" s="225" t="s">
        <v>702</v>
      </c>
      <c r="G25" s="225" t="s">
        <v>722</v>
      </c>
      <c r="H25" s="226" t="s">
        <v>697</v>
      </c>
      <c r="I25" s="226" t="s">
        <v>697</v>
      </c>
      <c r="J25" s="225" t="s">
        <v>697</v>
      </c>
      <c r="K25" s="225" t="s">
        <v>697</v>
      </c>
      <c r="L25" s="225" t="s">
        <v>697</v>
      </c>
      <c r="M25" s="225" t="s">
        <v>697</v>
      </c>
      <c r="N25" s="225" t="s">
        <v>697</v>
      </c>
      <c r="O25" s="225" t="s">
        <v>697</v>
      </c>
      <c r="P25" s="220">
        <v>0</v>
      </c>
      <c r="Q25" s="221" t="s">
        <v>698</v>
      </c>
      <c r="R25" s="221" t="s">
        <v>704</v>
      </c>
      <c r="S25" s="228" t="s">
        <v>705</v>
      </c>
      <c r="T25" s="221"/>
      <c r="U25" s="228" t="s">
        <v>5297</v>
      </c>
      <c r="V25" s="220"/>
      <c r="W25" s="222"/>
      <c r="X25" s="222"/>
      <c r="Y25" s="222" t="s">
        <v>723</v>
      </c>
      <c r="Z25" s="222"/>
      <c r="AA25" s="222"/>
      <c r="AB25" s="222"/>
      <c r="AC25" s="222"/>
      <c r="AD25" s="222"/>
      <c r="AE25" s="222"/>
      <c r="AF25" s="222"/>
      <c r="AG25" s="222"/>
      <c r="AH25" s="222" t="s">
        <v>5298</v>
      </c>
      <c r="AI25" s="228" t="s">
        <v>704</v>
      </c>
      <c r="AJ25" s="220" t="s">
        <v>5299</v>
      </c>
      <c r="AK25" s="229"/>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row>
    <row r="26" spans="1:67" ht="15" customHeight="1" x14ac:dyDescent="0.25">
      <c r="A26" s="231"/>
      <c r="B26" s="228"/>
      <c r="C26" s="233" t="s">
        <v>5296</v>
      </c>
      <c r="D26" s="217" t="s">
        <v>696</v>
      </c>
      <c r="E26" s="234" t="s">
        <v>702</v>
      </c>
      <c r="F26" s="234" t="s">
        <v>702</v>
      </c>
      <c r="G26" s="234" t="s">
        <v>722</v>
      </c>
      <c r="H26" s="235" t="s">
        <v>702</v>
      </c>
      <c r="I26" s="235" t="s">
        <v>697</v>
      </c>
      <c r="J26" s="234" t="s">
        <v>697</v>
      </c>
      <c r="K26" s="234" t="s">
        <v>697</v>
      </c>
      <c r="L26" s="234" t="s">
        <v>697</v>
      </c>
      <c r="M26" s="234" t="s">
        <v>697</v>
      </c>
      <c r="N26" s="234" t="s">
        <v>697</v>
      </c>
      <c r="O26" s="234" t="s">
        <v>697</v>
      </c>
      <c r="P26" s="228">
        <v>0</v>
      </c>
      <c r="Q26" s="221" t="s">
        <v>704</v>
      </c>
      <c r="R26" s="221" t="s">
        <v>698</v>
      </c>
      <c r="S26" s="236" t="s">
        <v>706</v>
      </c>
      <c r="T26" s="221"/>
      <c r="U26" s="228" t="s">
        <v>5297</v>
      </c>
      <c r="V26" s="228"/>
      <c r="W26" s="231"/>
      <c r="X26" s="231"/>
      <c r="Y26" s="231"/>
      <c r="Z26" s="231" t="s">
        <v>723</v>
      </c>
      <c r="AA26" s="231"/>
      <c r="AB26" s="231"/>
      <c r="AC26" s="231"/>
      <c r="AD26" s="231"/>
      <c r="AE26" s="231"/>
      <c r="AF26" s="231"/>
      <c r="AG26" s="231"/>
      <c r="AH26" s="228" t="s">
        <v>5300</v>
      </c>
      <c r="AI26" s="228" t="s">
        <v>694</v>
      </c>
      <c r="AJ26" s="228"/>
      <c r="AK26" s="229"/>
      <c r="AL26" s="229"/>
      <c r="AM26" s="229"/>
      <c r="AN26" s="229"/>
      <c r="AO26" s="229"/>
      <c r="AP26" s="229"/>
      <c r="AQ26" s="229"/>
      <c r="AR26" s="229"/>
      <c r="AS26" s="229"/>
      <c r="AT26" s="229"/>
      <c r="AU26" s="229"/>
      <c r="AV26" s="229"/>
      <c r="AW26" s="229"/>
      <c r="AX26" s="229"/>
      <c r="AY26" s="229"/>
      <c r="AZ26" s="229"/>
      <c r="BA26" s="229"/>
      <c r="BB26" s="229"/>
      <c r="BC26" s="229"/>
      <c r="BD26" s="229"/>
      <c r="BE26" s="229"/>
      <c r="BF26" s="229"/>
      <c r="BG26" s="229"/>
      <c r="BH26" s="229"/>
      <c r="BI26" s="229"/>
      <c r="BJ26" s="229"/>
      <c r="BK26" s="229"/>
      <c r="BL26" s="229"/>
      <c r="BM26" s="229"/>
      <c r="BN26" s="229"/>
      <c r="BO26" s="229"/>
    </row>
    <row r="27" spans="1:67" ht="15" customHeight="1" x14ac:dyDescent="0.25">
      <c r="A27" s="222"/>
      <c r="B27" s="220" t="s">
        <v>709</v>
      </c>
      <c r="C27" s="230" t="s">
        <v>5296</v>
      </c>
      <c r="D27" s="217" t="s">
        <v>696</v>
      </c>
      <c r="E27" s="225" t="s">
        <v>702</v>
      </c>
      <c r="F27" s="225" t="s">
        <v>702</v>
      </c>
      <c r="G27" s="225" t="s">
        <v>724</v>
      </c>
      <c r="H27" s="226" t="s">
        <v>697</v>
      </c>
      <c r="I27" s="226" t="s">
        <v>697</v>
      </c>
      <c r="J27" s="225" t="s">
        <v>697</v>
      </c>
      <c r="K27" s="225" t="s">
        <v>697</v>
      </c>
      <c r="L27" s="225" t="s">
        <v>697</v>
      </c>
      <c r="M27" s="225" t="s">
        <v>697</v>
      </c>
      <c r="N27" s="225" t="s">
        <v>697</v>
      </c>
      <c r="O27" s="225" t="s">
        <v>697</v>
      </c>
      <c r="P27" s="220">
        <v>0</v>
      </c>
      <c r="Q27" s="221" t="s">
        <v>698</v>
      </c>
      <c r="R27" s="221" t="s">
        <v>704</v>
      </c>
      <c r="S27" s="228" t="s">
        <v>705</v>
      </c>
      <c r="T27" s="221"/>
      <c r="U27" s="228" t="s">
        <v>5301</v>
      </c>
      <c r="V27" s="220"/>
      <c r="W27" s="222"/>
      <c r="X27" s="222"/>
      <c r="Y27" s="222" t="s">
        <v>725</v>
      </c>
      <c r="Z27" s="222"/>
      <c r="AA27" s="222"/>
      <c r="AB27" s="222"/>
      <c r="AC27" s="222"/>
      <c r="AD27" s="222"/>
      <c r="AE27" s="222"/>
      <c r="AF27" s="222"/>
      <c r="AG27" s="222"/>
      <c r="AH27" s="222" t="s">
        <v>5302</v>
      </c>
      <c r="AI27" s="228" t="s">
        <v>704</v>
      </c>
      <c r="AJ27" s="220" t="s">
        <v>5303</v>
      </c>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row>
    <row r="28" spans="1:67" ht="15" customHeight="1" x14ac:dyDescent="0.25">
      <c r="A28" s="231"/>
      <c r="B28" s="228"/>
      <c r="C28" s="233" t="s">
        <v>5296</v>
      </c>
      <c r="D28" s="217" t="s">
        <v>696</v>
      </c>
      <c r="E28" s="234" t="s">
        <v>702</v>
      </c>
      <c r="F28" s="234" t="s">
        <v>702</v>
      </c>
      <c r="G28" s="234" t="s">
        <v>724</v>
      </c>
      <c r="H28" s="235" t="s">
        <v>702</v>
      </c>
      <c r="I28" s="235" t="s">
        <v>697</v>
      </c>
      <c r="J28" s="234" t="s">
        <v>697</v>
      </c>
      <c r="K28" s="234" t="s">
        <v>697</v>
      </c>
      <c r="L28" s="234" t="s">
        <v>697</v>
      </c>
      <c r="M28" s="234" t="s">
        <v>697</v>
      </c>
      <c r="N28" s="234" t="s">
        <v>697</v>
      </c>
      <c r="O28" s="234" t="s">
        <v>697</v>
      </c>
      <c r="P28" s="228">
        <v>0</v>
      </c>
      <c r="Q28" s="221" t="s">
        <v>704</v>
      </c>
      <c r="R28" s="221" t="s">
        <v>698</v>
      </c>
      <c r="S28" s="236" t="s">
        <v>706</v>
      </c>
      <c r="T28" s="221"/>
      <c r="U28" s="228" t="s">
        <v>5301</v>
      </c>
      <c r="V28" s="228"/>
      <c r="W28" s="231"/>
      <c r="X28" s="231"/>
      <c r="Y28" s="231"/>
      <c r="Z28" s="231" t="s">
        <v>725</v>
      </c>
      <c r="AA28" s="231"/>
      <c r="AB28" s="231"/>
      <c r="AC28" s="231"/>
      <c r="AD28" s="231"/>
      <c r="AE28" s="231"/>
      <c r="AF28" s="231"/>
      <c r="AG28" s="231"/>
      <c r="AH28" s="228" t="s">
        <v>5304</v>
      </c>
      <c r="AI28" s="228" t="s">
        <v>694</v>
      </c>
      <c r="AJ28" s="228"/>
      <c r="AK28" s="229"/>
      <c r="AL28" s="229"/>
      <c r="AM28" s="229"/>
      <c r="AN28" s="229"/>
      <c r="AO28" s="229"/>
      <c r="AP28" s="229"/>
      <c r="AQ28" s="229"/>
      <c r="AR28" s="229"/>
      <c r="AS28" s="229"/>
      <c r="AT28" s="229"/>
      <c r="AU28" s="229"/>
      <c r="AV28" s="229"/>
      <c r="AW28" s="229"/>
      <c r="AX28" s="229"/>
      <c r="AY28" s="229"/>
      <c r="AZ28" s="229"/>
      <c r="BA28" s="229"/>
      <c r="BB28" s="229"/>
      <c r="BC28" s="229"/>
      <c r="BD28" s="229"/>
      <c r="BE28" s="229"/>
      <c r="BF28" s="229"/>
      <c r="BG28" s="229"/>
      <c r="BH28" s="229"/>
      <c r="BI28" s="229"/>
      <c r="BJ28" s="229"/>
      <c r="BK28" s="229"/>
      <c r="BL28" s="229"/>
      <c r="BM28" s="229"/>
      <c r="BN28" s="229"/>
      <c r="BO28" s="229"/>
    </row>
    <row r="29" spans="1:67" ht="15" customHeight="1" x14ac:dyDescent="0.25">
      <c r="A29" s="220"/>
      <c r="B29" s="220" t="s">
        <v>694</v>
      </c>
      <c r="C29" s="224" t="s">
        <v>695</v>
      </c>
      <c r="D29" s="217" t="s">
        <v>696</v>
      </c>
      <c r="E29" s="225" t="s">
        <v>702</v>
      </c>
      <c r="F29" s="225" t="s">
        <v>707</v>
      </c>
      <c r="G29" s="225" t="s">
        <v>697</v>
      </c>
      <c r="H29" s="226" t="s">
        <v>697</v>
      </c>
      <c r="I29" s="226" t="s">
        <v>697</v>
      </c>
      <c r="J29" s="225" t="s">
        <v>697</v>
      </c>
      <c r="K29" s="225" t="s">
        <v>697</v>
      </c>
      <c r="L29" s="225" t="s">
        <v>697</v>
      </c>
      <c r="M29" s="225" t="s">
        <v>697</v>
      </c>
      <c r="N29" s="225" t="s">
        <v>697</v>
      </c>
      <c r="O29" s="225" t="s">
        <v>697</v>
      </c>
      <c r="P29" s="220">
        <v>0</v>
      </c>
      <c r="Q29" s="215" t="s">
        <v>698</v>
      </c>
      <c r="R29" s="215" t="s">
        <v>698</v>
      </c>
      <c r="S29" s="215" t="s">
        <v>694</v>
      </c>
      <c r="T29" s="221"/>
      <c r="U29" s="228" t="s">
        <v>726</v>
      </c>
      <c r="V29" s="220"/>
      <c r="W29" s="222"/>
      <c r="X29" s="222" t="s">
        <v>727</v>
      </c>
      <c r="Y29" s="222"/>
      <c r="Z29" s="222"/>
      <c r="AA29" s="222"/>
      <c r="AB29" s="222"/>
      <c r="AC29" s="222"/>
      <c r="AD29" s="222"/>
      <c r="AE29" s="222"/>
      <c r="AF29" s="222"/>
      <c r="AG29" s="222"/>
      <c r="AH29" s="222" t="s">
        <v>5305</v>
      </c>
      <c r="AI29" s="220" t="s">
        <v>694</v>
      </c>
      <c r="AJ29" s="220"/>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row>
    <row r="30" spans="1:67" ht="15" customHeight="1" x14ac:dyDescent="0.25">
      <c r="A30" s="222"/>
      <c r="B30" s="220" t="s">
        <v>5259</v>
      </c>
      <c r="C30" s="230" t="s">
        <v>5260</v>
      </c>
      <c r="D30" s="217" t="s">
        <v>696</v>
      </c>
      <c r="E30" s="225" t="s">
        <v>702</v>
      </c>
      <c r="F30" s="225" t="s">
        <v>707</v>
      </c>
      <c r="G30" s="225" t="s">
        <v>702</v>
      </c>
      <c r="H30" s="226" t="s">
        <v>697</v>
      </c>
      <c r="I30" s="226" t="s">
        <v>697</v>
      </c>
      <c r="J30" s="225" t="s">
        <v>697</v>
      </c>
      <c r="K30" s="225" t="s">
        <v>697</v>
      </c>
      <c r="L30" s="225" t="s">
        <v>697</v>
      </c>
      <c r="M30" s="225" t="s">
        <v>697</v>
      </c>
      <c r="N30" s="225" t="s">
        <v>697</v>
      </c>
      <c r="O30" s="225" t="s">
        <v>697</v>
      </c>
      <c r="P30" s="220">
        <v>0</v>
      </c>
      <c r="Q30" s="221" t="s">
        <v>698</v>
      </c>
      <c r="R30" s="221" t="s">
        <v>704</v>
      </c>
      <c r="S30" s="228" t="s">
        <v>705</v>
      </c>
      <c r="T30" s="221"/>
      <c r="U30" s="228" t="s">
        <v>5306</v>
      </c>
      <c r="V30" s="228"/>
      <c r="W30" s="231"/>
      <c r="X30" s="231"/>
      <c r="Y30" s="231" t="s">
        <v>5262</v>
      </c>
      <c r="Z30" s="231"/>
      <c r="AA30" s="231"/>
      <c r="AB30" s="231"/>
      <c r="AC30" s="231"/>
      <c r="AD30" s="231"/>
      <c r="AE30" s="231"/>
      <c r="AF30" s="231"/>
      <c r="AG30" s="231"/>
      <c r="AH30" s="222" t="s">
        <v>5307</v>
      </c>
      <c r="AI30" s="228" t="s">
        <v>704</v>
      </c>
      <c r="AJ30" s="220" t="s">
        <v>5308</v>
      </c>
      <c r="AK30" s="229"/>
      <c r="AL30" s="229"/>
      <c r="AM30" s="229"/>
      <c r="AN30" s="229"/>
      <c r="AO30" s="229"/>
      <c r="AP30" s="229"/>
      <c r="AQ30" s="229"/>
      <c r="AR30" s="229"/>
      <c r="AS30" s="229"/>
      <c r="AT30" s="229"/>
      <c r="AU30" s="229"/>
      <c r="AV30" s="229"/>
      <c r="AW30" s="229"/>
      <c r="AX30" s="229"/>
      <c r="AY30" s="229"/>
      <c r="AZ30" s="229"/>
      <c r="BA30" s="229"/>
      <c r="BB30" s="229"/>
      <c r="BC30" s="229"/>
      <c r="BD30" s="229"/>
      <c r="BE30" s="229"/>
      <c r="BF30" s="229"/>
      <c r="BG30" s="229"/>
      <c r="BH30" s="229"/>
      <c r="BI30" s="229"/>
      <c r="BJ30" s="229"/>
      <c r="BK30" s="229"/>
      <c r="BL30" s="229"/>
      <c r="BM30" s="229"/>
      <c r="BN30" s="229"/>
      <c r="BO30" s="229"/>
    </row>
    <row r="31" spans="1:67" ht="15" customHeight="1" x14ac:dyDescent="0.25">
      <c r="A31" s="231"/>
      <c r="B31" s="228"/>
      <c r="C31" s="233" t="s">
        <v>5260</v>
      </c>
      <c r="D31" s="217" t="s">
        <v>696</v>
      </c>
      <c r="E31" s="234" t="s">
        <v>702</v>
      </c>
      <c r="F31" s="234" t="s">
        <v>707</v>
      </c>
      <c r="G31" s="234" t="s">
        <v>702</v>
      </c>
      <c r="H31" s="235" t="s">
        <v>702</v>
      </c>
      <c r="I31" s="235" t="s">
        <v>697</v>
      </c>
      <c r="J31" s="234" t="s">
        <v>697</v>
      </c>
      <c r="K31" s="234" t="s">
        <v>697</v>
      </c>
      <c r="L31" s="234" t="s">
        <v>697</v>
      </c>
      <c r="M31" s="234" t="s">
        <v>697</v>
      </c>
      <c r="N31" s="234" t="s">
        <v>697</v>
      </c>
      <c r="O31" s="234" t="s">
        <v>697</v>
      </c>
      <c r="P31" s="228">
        <v>0</v>
      </c>
      <c r="Q31" s="221" t="s">
        <v>704</v>
      </c>
      <c r="R31" s="221" t="s">
        <v>698</v>
      </c>
      <c r="S31" s="236" t="s">
        <v>706</v>
      </c>
      <c r="T31" s="221"/>
      <c r="U31" s="228" t="s">
        <v>5306</v>
      </c>
      <c r="V31" s="228"/>
      <c r="W31" s="231"/>
      <c r="X31" s="231"/>
      <c r="Y31" s="231"/>
      <c r="Z31" s="231" t="s">
        <v>5262</v>
      </c>
      <c r="AA31" s="231"/>
      <c r="AB31" s="231"/>
      <c r="AC31" s="231"/>
      <c r="AD31" s="231"/>
      <c r="AE31" s="231"/>
      <c r="AF31" s="231"/>
      <c r="AG31" s="231"/>
      <c r="AH31" s="228" t="s">
        <v>5309</v>
      </c>
      <c r="AI31" s="228" t="s">
        <v>694</v>
      </c>
      <c r="AJ31" s="228"/>
      <c r="AK31" s="229"/>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row>
    <row r="32" spans="1:67" ht="15" customHeight="1" x14ac:dyDescent="0.25">
      <c r="A32" s="222"/>
      <c r="B32" s="220" t="s">
        <v>709</v>
      </c>
      <c r="C32" s="225" t="s">
        <v>5266</v>
      </c>
      <c r="D32" s="217" t="s">
        <v>696</v>
      </c>
      <c r="E32" s="225" t="s">
        <v>702</v>
      </c>
      <c r="F32" s="225" t="s">
        <v>707</v>
      </c>
      <c r="G32" s="225" t="s">
        <v>707</v>
      </c>
      <c r="H32" s="226" t="s">
        <v>697</v>
      </c>
      <c r="I32" s="226" t="s">
        <v>697</v>
      </c>
      <c r="J32" s="225" t="s">
        <v>697</v>
      </c>
      <c r="K32" s="225" t="s">
        <v>697</v>
      </c>
      <c r="L32" s="225" t="s">
        <v>697</v>
      </c>
      <c r="M32" s="225" t="s">
        <v>697</v>
      </c>
      <c r="N32" s="225" t="s">
        <v>697</v>
      </c>
      <c r="O32" s="225" t="s">
        <v>697</v>
      </c>
      <c r="P32" s="220">
        <v>0</v>
      </c>
      <c r="Q32" s="221" t="s">
        <v>698</v>
      </c>
      <c r="R32" s="221" t="s">
        <v>704</v>
      </c>
      <c r="S32" s="228" t="s">
        <v>705</v>
      </c>
      <c r="T32" s="221"/>
      <c r="U32" s="228" t="s">
        <v>5310</v>
      </c>
      <c r="V32" s="220"/>
      <c r="W32" s="222"/>
      <c r="X32" s="222"/>
      <c r="Y32" s="222" t="s">
        <v>728</v>
      </c>
      <c r="Z32" s="222"/>
      <c r="AA32" s="222"/>
      <c r="AB32" s="222"/>
      <c r="AC32" s="222"/>
      <c r="AD32" s="222"/>
      <c r="AE32" s="222"/>
      <c r="AF32" s="222"/>
      <c r="AG32" s="222"/>
      <c r="AH32" s="222" t="s">
        <v>5311</v>
      </c>
      <c r="AI32" s="228" t="s">
        <v>704</v>
      </c>
      <c r="AJ32" s="220"/>
      <c r="AK32" s="229"/>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row>
    <row r="33" spans="1:67" ht="15" customHeight="1" x14ac:dyDescent="0.25">
      <c r="A33" s="231"/>
      <c r="B33" s="228"/>
      <c r="C33" s="233" t="s">
        <v>5266</v>
      </c>
      <c r="D33" s="217" t="s">
        <v>696</v>
      </c>
      <c r="E33" s="234" t="s">
        <v>702</v>
      </c>
      <c r="F33" s="234" t="s">
        <v>707</v>
      </c>
      <c r="G33" s="234" t="s">
        <v>707</v>
      </c>
      <c r="H33" s="235" t="s">
        <v>702</v>
      </c>
      <c r="I33" s="235" t="s">
        <v>697</v>
      </c>
      <c r="J33" s="234" t="s">
        <v>697</v>
      </c>
      <c r="K33" s="234" t="s">
        <v>697</v>
      </c>
      <c r="L33" s="234" t="s">
        <v>697</v>
      </c>
      <c r="M33" s="234" t="s">
        <v>697</v>
      </c>
      <c r="N33" s="234" t="s">
        <v>697</v>
      </c>
      <c r="O33" s="234" t="s">
        <v>697</v>
      </c>
      <c r="P33" s="228">
        <v>0</v>
      </c>
      <c r="Q33" s="221" t="s">
        <v>704</v>
      </c>
      <c r="R33" s="221" t="s">
        <v>698</v>
      </c>
      <c r="S33" s="236" t="s">
        <v>706</v>
      </c>
      <c r="T33" s="221"/>
      <c r="U33" s="228" t="s">
        <v>5310</v>
      </c>
      <c r="V33" s="228"/>
      <c r="W33" s="231"/>
      <c r="X33" s="231"/>
      <c r="Y33" s="231"/>
      <c r="Z33" s="231" t="s">
        <v>728</v>
      </c>
      <c r="AA33" s="231"/>
      <c r="AB33" s="231"/>
      <c r="AC33" s="231"/>
      <c r="AD33" s="231"/>
      <c r="AE33" s="231"/>
      <c r="AF33" s="231"/>
      <c r="AG33" s="231"/>
      <c r="AH33" s="228" t="s">
        <v>5312</v>
      </c>
      <c r="AI33" s="228" t="s">
        <v>694</v>
      </c>
      <c r="AJ33" s="228"/>
      <c r="AK33" s="229"/>
      <c r="AL33" s="229"/>
      <c r="AM33" s="229"/>
      <c r="AN33" s="229"/>
      <c r="AO33" s="229"/>
      <c r="AP33" s="229"/>
      <c r="AQ33" s="229"/>
      <c r="AR33" s="229"/>
      <c r="AS33" s="229"/>
      <c r="AT33" s="229"/>
      <c r="AU33" s="229"/>
      <c r="AV33" s="229"/>
      <c r="AW33" s="229"/>
      <c r="AX33" s="229"/>
      <c r="AY33" s="229"/>
      <c r="AZ33" s="229"/>
      <c r="BA33" s="229"/>
      <c r="BB33" s="229"/>
      <c r="BC33" s="229"/>
      <c r="BD33" s="229"/>
      <c r="BE33" s="229"/>
      <c r="BF33" s="229"/>
      <c r="BG33" s="229"/>
      <c r="BH33" s="229"/>
      <c r="BI33" s="229"/>
      <c r="BJ33" s="229"/>
      <c r="BK33" s="229"/>
      <c r="BL33" s="229"/>
      <c r="BM33" s="229"/>
      <c r="BN33" s="229"/>
      <c r="BO33" s="229"/>
    </row>
    <row r="34" spans="1:67" ht="15" customHeight="1" x14ac:dyDescent="0.25">
      <c r="A34" s="222"/>
      <c r="B34" s="220" t="s">
        <v>5259</v>
      </c>
      <c r="C34" s="230" t="s">
        <v>5266</v>
      </c>
      <c r="D34" s="217" t="s">
        <v>696</v>
      </c>
      <c r="E34" s="225" t="s">
        <v>702</v>
      </c>
      <c r="F34" s="224" t="s">
        <v>707</v>
      </c>
      <c r="G34" s="225" t="s">
        <v>710</v>
      </c>
      <c r="H34" s="226" t="s">
        <v>697</v>
      </c>
      <c r="I34" s="226" t="s">
        <v>697</v>
      </c>
      <c r="J34" s="225" t="s">
        <v>697</v>
      </c>
      <c r="K34" s="225" t="s">
        <v>697</v>
      </c>
      <c r="L34" s="225" t="s">
        <v>697</v>
      </c>
      <c r="M34" s="225" t="s">
        <v>697</v>
      </c>
      <c r="N34" s="225" t="s">
        <v>697</v>
      </c>
      <c r="O34" s="225" t="s">
        <v>697</v>
      </c>
      <c r="P34" s="220">
        <v>0</v>
      </c>
      <c r="Q34" s="221" t="s">
        <v>698</v>
      </c>
      <c r="R34" s="221" t="s">
        <v>704</v>
      </c>
      <c r="S34" s="228" t="s">
        <v>705</v>
      </c>
      <c r="T34" s="221"/>
      <c r="U34" s="228" t="s">
        <v>5313</v>
      </c>
      <c r="V34" s="228"/>
      <c r="W34" s="231"/>
      <c r="X34" s="231"/>
      <c r="Y34" s="231" t="s">
        <v>708</v>
      </c>
      <c r="Z34" s="231"/>
      <c r="AA34" s="231"/>
      <c r="AB34" s="231"/>
      <c r="AC34" s="231"/>
      <c r="AD34" s="231"/>
      <c r="AE34" s="231"/>
      <c r="AF34" s="231"/>
      <c r="AG34" s="231"/>
      <c r="AH34" s="222" t="s">
        <v>5314</v>
      </c>
      <c r="AI34" s="228" t="s">
        <v>704</v>
      </c>
      <c r="AJ34" s="220" t="s">
        <v>5315</v>
      </c>
      <c r="AK34" s="229"/>
      <c r="AL34" s="229"/>
      <c r="AM34" s="229"/>
      <c r="AN34" s="229"/>
      <c r="AO34" s="229"/>
      <c r="AP34" s="229"/>
      <c r="AQ34" s="229"/>
      <c r="AR34" s="229"/>
      <c r="AS34" s="229"/>
      <c r="AT34" s="229"/>
      <c r="AU34" s="229"/>
      <c r="AV34" s="229"/>
      <c r="AW34" s="229"/>
      <c r="AX34" s="229"/>
      <c r="AY34" s="229"/>
      <c r="AZ34" s="229"/>
      <c r="BA34" s="229"/>
      <c r="BB34" s="229"/>
      <c r="BC34" s="229"/>
      <c r="BD34" s="229"/>
      <c r="BE34" s="229"/>
      <c r="BF34" s="229"/>
      <c r="BG34" s="229"/>
      <c r="BH34" s="229"/>
      <c r="BI34" s="229"/>
      <c r="BJ34" s="229"/>
      <c r="BK34" s="229"/>
      <c r="BL34" s="229"/>
      <c r="BM34" s="229"/>
      <c r="BN34" s="229"/>
      <c r="BO34" s="229"/>
    </row>
    <row r="35" spans="1:67" ht="15" customHeight="1" x14ac:dyDescent="0.25">
      <c r="A35" s="231"/>
      <c r="B35" s="228"/>
      <c r="C35" s="233" t="s">
        <v>5266</v>
      </c>
      <c r="D35" s="217" t="s">
        <v>696</v>
      </c>
      <c r="E35" s="234" t="s">
        <v>702</v>
      </c>
      <c r="F35" s="234" t="s">
        <v>707</v>
      </c>
      <c r="G35" s="234" t="s">
        <v>710</v>
      </c>
      <c r="H35" s="235" t="s">
        <v>702</v>
      </c>
      <c r="I35" s="235" t="s">
        <v>697</v>
      </c>
      <c r="J35" s="234" t="s">
        <v>697</v>
      </c>
      <c r="K35" s="234" t="s">
        <v>697</v>
      </c>
      <c r="L35" s="234" t="s">
        <v>697</v>
      </c>
      <c r="M35" s="234" t="s">
        <v>697</v>
      </c>
      <c r="N35" s="234" t="s">
        <v>697</v>
      </c>
      <c r="O35" s="234" t="s">
        <v>697</v>
      </c>
      <c r="P35" s="228">
        <v>0</v>
      </c>
      <c r="Q35" s="221" t="s">
        <v>704</v>
      </c>
      <c r="R35" s="221" t="s">
        <v>698</v>
      </c>
      <c r="S35" s="236" t="s">
        <v>706</v>
      </c>
      <c r="T35" s="221"/>
      <c r="U35" s="228" t="s">
        <v>5313</v>
      </c>
      <c r="V35" s="228"/>
      <c r="W35" s="231"/>
      <c r="X35" s="231"/>
      <c r="Y35" s="231"/>
      <c r="Z35" s="231" t="s">
        <v>708</v>
      </c>
      <c r="AA35" s="231"/>
      <c r="AB35" s="231"/>
      <c r="AC35" s="231"/>
      <c r="AD35" s="231"/>
      <c r="AE35" s="231"/>
      <c r="AF35" s="231"/>
      <c r="AG35" s="231"/>
      <c r="AH35" s="228" t="s">
        <v>5316</v>
      </c>
      <c r="AI35" s="228" t="s">
        <v>694</v>
      </c>
      <c r="AJ35" s="228"/>
      <c r="AK35" s="229"/>
      <c r="AL35" s="229"/>
      <c r="AM35" s="229"/>
      <c r="AN35" s="229"/>
      <c r="AO35" s="229"/>
      <c r="AP35" s="229"/>
      <c r="AQ35" s="229"/>
      <c r="AR35" s="229"/>
      <c r="AS35" s="229"/>
      <c r="AT35" s="229"/>
      <c r="AU35" s="229"/>
      <c r="AV35" s="229"/>
      <c r="AW35" s="229"/>
      <c r="AX35" s="229"/>
      <c r="AY35" s="229"/>
      <c r="AZ35" s="229"/>
      <c r="BA35" s="229"/>
      <c r="BB35" s="229"/>
      <c r="BC35" s="229"/>
      <c r="BD35" s="229"/>
      <c r="BE35" s="229"/>
      <c r="BF35" s="229"/>
      <c r="BG35" s="229"/>
      <c r="BH35" s="229"/>
      <c r="BI35" s="229"/>
      <c r="BJ35" s="229"/>
      <c r="BK35" s="229"/>
      <c r="BL35" s="229"/>
      <c r="BM35" s="229"/>
      <c r="BN35" s="229"/>
      <c r="BO35" s="229"/>
    </row>
    <row r="36" spans="1:67" ht="15" customHeight="1" x14ac:dyDescent="0.25">
      <c r="A36" s="222"/>
      <c r="B36" s="220" t="s">
        <v>5259</v>
      </c>
      <c r="C36" s="230" t="s">
        <v>5277</v>
      </c>
      <c r="D36" s="217" t="s">
        <v>696</v>
      </c>
      <c r="E36" s="225" t="s">
        <v>702</v>
      </c>
      <c r="F36" s="225" t="s">
        <v>707</v>
      </c>
      <c r="G36" s="225" t="s">
        <v>711</v>
      </c>
      <c r="H36" s="226" t="s">
        <v>697</v>
      </c>
      <c r="I36" s="226" t="s">
        <v>697</v>
      </c>
      <c r="J36" s="225" t="s">
        <v>697</v>
      </c>
      <c r="K36" s="225" t="s">
        <v>697</v>
      </c>
      <c r="L36" s="225" t="s">
        <v>697</v>
      </c>
      <c r="M36" s="225" t="s">
        <v>697</v>
      </c>
      <c r="N36" s="225" t="s">
        <v>697</v>
      </c>
      <c r="O36" s="225" t="s">
        <v>697</v>
      </c>
      <c r="P36" s="220">
        <v>0</v>
      </c>
      <c r="Q36" s="221" t="s">
        <v>698</v>
      </c>
      <c r="R36" s="221" t="s">
        <v>704</v>
      </c>
      <c r="S36" s="228" t="s">
        <v>705</v>
      </c>
      <c r="T36" s="221"/>
      <c r="U36" s="228" t="s">
        <v>5317</v>
      </c>
      <c r="V36" s="220"/>
      <c r="W36" s="222"/>
      <c r="X36" s="222"/>
      <c r="Y36" s="222" t="s">
        <v>712</v>
      </c>
      <c r="Z36" s="222"/>
      <c r="AA36" s="222"/>
      <c r="AB36" s="222"/>
      <c r="AC36" s="222"/>
      <c r="AD36" s="222"/>
      <c r="AE36" s="222"/>
      <c r="AF36" s="222"/>
      <c r="AG36" s="222"/>
      <c r="AH36" s="222" t="s">
        <v>5318</v>
      </c>
      <c r="AI36" s="228" t="s">
        <v>704</v>
      </c>
      <c r="AJ36" s="220"/>
      <c r="AK36" s="229"/>
      <c r="AL36" s="229"/>
      <c r="AM36" s="229"/>
      <c r="AN36" s="229"/>
      <c r="AO36" s="229"/>
      <c r="AP36" s="229"/>
      <c r="AQ36" s="229"/>
      <c r="AR36" s="229"/>
      <c r="AS36" s="229"/>
      <c r="AT36" s="229"/>
      <c r="AU36" s="229"/>
      <c r="AV36" s="229"/>
      <c r="AW36" s="229"/>
      <c r="AX36" s="229"/>
      <c r="AY36" s="229"/>
      <c r="AZ36" s="229"/>
      <c r="BA36" s="229"/>
      <c r="BB36" s="229"/>
      <c r="BC36" s="229"/>
      <c r="BD36" s="229"/>
      <c r="BE36" s="229"/>
      <c r="BF36" s="229"/>
      <c r="BG36" s="229"/>
      <c r="BH36" s="229"/>
      <c r="BI36" s="229"/>
      <c r="BJ36" s="229"/>
      <c r="BK36" s="229"/>
      <c r="BL36" s="229"/>
      <c r="BM36" s="229"/>
      <c r="BN36" s="229"/>
      <c r="BO36" s="229"/>
    </row>
    <row r="37" spans="1:67" ht="15" customHeight="1" x14ac:dyDescent="0.25">
      <c r="A37" s="231"/>
      <c r="B37" s="228"/>
      <c r="C37" s="233" t="s">
        <v>5277</v>
      </c>
      <c r="D37" s="217" t="s">
        <v>696</v>
      </c>
      <c r="E37" s="234" t="s">
        <v>702</v>
      </c>
      <c r="F37" s="234" t="s">
        <v>707</v>
      </c>
      <c r="G37" s="234" t="s">
        <v>711</v>
      </c>
      <c r="H37" s="235" t="s">
        <v>702</v>
      </c>
      <c r="I37" s="235" t="s">
        <v>697</v>
      </c>
      <c r="J37" s="234" t="s">
        <v>697</v>
      </c>
      <c r="K37" s="234" t="s">
        <v>697</v>
      </c>
      <c r="L37" s="234" t="s">
        <v>697</v>
      </c>
      <c r="M37" s="234" t="s">
        <v>697</v>
      </c>
      <c r="N37" s="234" t="s">
        <v>697</v>
      </c>
      <c r="O37" s="234" t="s">
        <v>697</v>
      </c>
      <c r="P37" s="228">
        <v>0</v>
      </c>
      <c r="Q37" s="221" t="s">
        <v>704</v>
      </c>
      <c r="R37" s="221" t="s">
        <v>698</v>
      </c>
      <c r="S37" s="236" t="s">
        <v>706</v>
      </c>
      <c r="T37" s="221"/>
      <c r="U37" s="228" t="s">
        <v>5317</v>
      </c>
      <c r="V37" s="228"/>
      <c r="W37" s="231"/>
      <c r="X37" s="231"/>
      <c r="Y37" s="231"/>
      <c r="Z37" s="231" t="s">
        <v>712</v>
      </c>
      <c r="AA37" s="231"/>
      <c r="AB37" s="231"/>
      <c r="AC37" s="231"/>
      <c r="AD37" s="231"/>
      <c r="AE37" s="231"/>
      <c r="AF37" s="231"/>
      <c r="AG37" s="231"/>
      <c r="AH37" s="228" t="s">
        <v>5319</v>
      </c>
      <c r="AI37" s="228" t="s">
        <v>694</v>
      </c>
      <c r="AJ37" s="228"/>
      <c r="AK37" s="229"/>
      <c r="AL37" s="229"/>
      <c r="AM37" s="229"/>
      <c r="AN37" s="229"/>
      <c r="AO37" s="229"/>
      <c r="AP37" s="229"/>
      <c r="AQ37" s="229"/>
      <c r="AR37" s="229"/>
      <c r="AS37" s="229"/>
      <c r="AT37" s="229"/>
      <c r="AU37" s="229"/>
      <c r="AV37" s="229"/>
      <c r="AW37" s="229"/>
      <c r="AX37" s="229"/>
      <c r="AY37" s="229"/>
      <c r="AZ37" s="229"/>
      <c r="BA37" s="229"/>
      <c r="BB37" s="229"/>
      <c r="BC37" s="229"/>
      <c r="BD37" s="229"/>
      <c r="BE37" s="229"/>
      <c r="BF37" s="229"/>
      <c r="BG37" s="229"/>
      <c r="BH37" s="229"/>
      <c r="BI37" s="229"/>
      <c r="BJ37" s="229"/>
      <c r="BK37" s="229"/>
      <c r="BL37" s="229"/>
      <c r="BM37" s="229"/>
      <c r="BN37" s="229"/>
      <c r="BO37" s="229"/>
    </row>
    <row r="38" spans="1:67" ht="15" customHeight="1" x14ac:dyDescent="0.25">
      <c r="A38" s="222"/>
      <c r="B38" s="220" t="s">
        <v>709</v>
      </c>
      <c r="C38" s="230" t="s">
        <v>5281</v>
      </c>
      <c r="D38" s="217" t="s">
        <v>696</v>
      </c>
      <c r="E38" s="225" t="s">
        <v>702</v>
      </c>
      <c r="F38" s="225" t="s">
        <v>707</v>
      </c>
      <c r="G38" s="225" t="s">
        <v>713</v>
      </c>
      <c r="H38" s="226" t="s">
        <v>697</v>
      </c>
      <c r="I38" s="226" t="s">
        <v>697</v>
      </c>
      <c r="J38" s="225" t="s">
        <v>697</v>
      </c>
      <c r="K38" s="225" t="s">
        <v>697</v>
      </c>
      <c r="L38" s="225" t="s">
        <v>697</v>
      </c>
      <c r="M38" s="225" t="s">
        <v>697</v>
      </c>
      <c r="N38" s="225" t="s">
        <v>697</v>
      </c>
      <c r="O38" s="225" t="s">
        <v>697</v>
      </c>
      <c r="P38" s="220">
        <v>0</v>
      </c>
      <c r="Q38" s="221" t="s">
        <v>698</v>
      </c>
      <c r="R38" s="221" t="s">
        <v>704</v>
      </c>
      <c r="S38" s="228" t="s">
        <v>705</v>
      </c>
      <c r="T38" s="221"/>
      <c r="U38" s="228" t="s">
        <v>5320</v>
      </c>
      <c r="V38" s="220"/>
      <c r="W38" s="222"/>
      <c r="X38" s="222"/>
      <c r="Y38" s="222" t="s">
        <v>714</v>
      </c>
      <c r="Z38" s="222"/>
      <c r="AA38" s="222"/>
      <c r="AB38" s="222"/>
      <c r="AC38" s="222"/>
      <c r="AD38" s="222"/>
      <c r="AE38" s="222"/>
      <c r="AF38" s="222"/>
      <c r="AG38" s="222"/>
      <c r="AH38" s="222" t="s">
        <v>5321</v>
      </c>
      <c r="AI38" s="228" t="s">
        <v>704</v>
      </c>
      <c r="AJ38" s="220"/>
      <c r="AK38" s="229"/>
      <c r="AL38" s="229"/>
      <c r="AM38" s="229"/>
      <c r="AN38" s="229"/>
      <c r="AO38" s="229"/>
      <c r="AP38" s="229"/>
      <c r="AQ38" s="229"/>
      <c r="AR38" s="229"/>
      <c r="AS38" s="229"/>
      <c r="AT38" s="229"/>
      <c r="AU38" s="229"/>
      <c r="AV38" s="229"/>
      <c r="AW38" s="229"/>
      <c r="AX38" s="229"/>
      <c r="AY38" s="229"/>
      <c r="AZ38" s="229"/>
      <c r="BA38" s="229"/>
      <c r="BB38" s="229"/>
      <c r="BC38" s="229"/>
      <c r="BD38" s="229"/>
      <c r="BE38" s="229"/>
      <c r="BF38" s="229"/>
      <c r="BG38" s="229"/>
      <c r="BH38" s="229"/>
      <c r="BI38" s="229"/>
      <c r="BJ38" s="229"/>
      <c r="BK38" s="229"/>
      <c r="BL38" s="229"/>
      <c r="BM38" s="229"/>
      <c r="BN38" s="229"/>
      <c r="BO38" s="229"/>
    </row>
    <row r="39" spans="1:67" ht="15" customHeight="1" x14ac:dyDescent="0.25">
      <c r="A39" s="231"/>
      <c r="B39" s="228"/>
      <c r="C39" s="233" t="s">
        <v>5281</v>
      </c>
      <c r="D39" s="217" t="s">
        <v>696</v>
      </c>
      <c r="E39" s="234" t="s">
        <v>702</v>
      </c>
      <c r="F39" s="234" t="s">
        <v>707</v>
      </c>
      <c r="G39" s="234" t="s">
        <v>713</v>
      </c>
      <c r="H39" s="235" t="s">
        <v>702</v>
      </c>
      <c r="I39" s="235" t="s">
        <v>697</v>
      </c>
      <c r="J39" s="234" t="s">
        <v>697</v>
      </c>
      <c r="K39" s="234" t="s">
        <v>697</v>
      </c>
      <c r="L39" s="234" t="s">
        <v>697</v>
      </c>
      <c r="M39" s="234" t="s">
        <v>697</v>
      </c>
      <c r="N39" s="234" t="s">
        <v>697</v>
      </c>
      <c r="O39" s="234" t="s">
        <v>697</v>
      </c>
      <c r="P39" s="228">
        <v>0</v>
      </c>
      <c r="Q39" s="221" t="s">
        <v>704</v>
      </c>
      <c r="R39" s="221" t="s">
        <v>698</v>
      </c>
      <c r="S39" s="236" t="s">
        <v>706</v>
      </c>
      <c r="T39" s="221"/>
      <c r="U39" s="228" t="s">
        <v>5320</v>
      </c>
      <c r="V39" s="228"/>
      <c r="W39" s="231"/>
      <c r="X39" s="231"/>
      <c r="Y39" s="231"/>
      <c r="Z39" s="231" t="s">
        <v>714</v>
      </c>
      <c r="AA39" s="231"/>
      <c r="AB39" s="231"/>
      <c r="AC39" s="231"/>
      <c r="AD39" s="231"/>
      <c r="AE39" s="231"/>
      <c r="AF39" s="231"/>
      <c r="AG39" s="231"/>
      <c r="AH39" s="228" t="s">
        <v>5322</v>
      </c>
      <c r="AI39" s="228" t="s">
        <v>694</v>
      </c>
      <c r="AJ39" s="228"/>
      <c r="AK39" s="229"/>
      <c r="AL39" s="229"/>
      <c r="AM39" s="229"/>
      <c r="AN39" s="229"/>
      <c r="AO39" s="229"/>
      <c r="AP39" s="229"/>
      <c r="AQ39" s="229"/>
      <c r="AR39" s="229"/>
      <c r="AS39" s="229"/>
      <c r="AT39" s="229"/>
      <c r="AU39" s="229"/>
      <c r="AV39" s="229"/>
      <c r="AW39" s="229"/>
      <c r="AX39" s="229"/>
      <c r="AY39" s="229"/>
      <c r="AZ39" s="229"/>
      <c r="BA39" s="229"/>
      <c r="BB39" s="229"/>
      <c r="BC39" s="229"/>
      <c r="BD39" s="229"/>
      <c r="BE39" s="229"/>
      <c r="BF39" s="229"/>
      <c r="BG39" s="229"/>
      <c r="BH39" s="229"/>
      <c r="BI39" s="229"/>
      <c r="BJ39" s="229"/>
      <c r="BK39" s="229"/>
      <c r="BL39" s="229"/>
      <c r="BM39" s="229"/>
      <c r="BN39" s="229"/>
      <c r="BO39" s="229"/>
    </row>
    <row r="40" spans="1:67" ht="15" customHeight="1" x14ac:dyDescent="0.25">
      <c r="A40" s="222"/>
      <c r="B40" s="220" t="s">
        <v>709</v>
      </c>
      <c r="C40" s="225" t="s">
        <v>5266</v>
      </c>
      <c r="D40" s="217" t="s">
        <v>696</v>
      </c>
      <c r="E40" s="225" t="s">
        <v>702</v>
      </c>
      <c r="F40" s="225" t="s">
        <v>707</v>
      </c>
      <c r="G40" s="225" t="s">
        <v>715</v>
      </c>
      <c r="H40" s="226" t="s">
        <v>697</v>
      </c>
      <c r="I40" s="226" t="s">
        <v>697</v>
      </c>
      <c r="J40" s="225" t="s">
        <v>697</v>
      </c>
      <c r="K40" s="225" t="s">
        <v>697</v>
      </c>
      <c r="L40" s="225" t="s">
        <v>697</v>
      </c>
      <c r="M40" s="225" t="s">
        <v>697</v>
      </c>
      <c r="N40" s="225" t="s">
        <v>697</v>
      </c>
      <c r="O40" s="225" t="s">
        <v>697</v>
      </c>
      <c r="P40" s="220">
        <v>0</v>
      </c>
      <c r="Q40" s="221" t="s">
        <v>698</v>
      </c>
      <c r="R40" s="221" t="s">
        <v>704</v>
      </c>
      <c r="S40" s="228" t="s">
        <v>705</v>
      </c>
      <c r="T40" s="221"/>
      <c r="U40" s="228" t="s">
        <v>5323</v>
      </c>
      <c r="V40" s="220"/>
      <c r="W40" s="222"/>
      <c r="X40" s="222"/>
      <c r="Y40" s="222" t="s">
        <v>729</v>
      </c>
      <c r="Z40" s="222"/>
      <c r="AA40" s="222"/>
      <c r="AB40" s="222"/>
      <c r="AC40" s="222"/>
      <c r="AD40" s="222"/>
      <c r="AE40" s="222"/>
      <c r="AF40" s="222"/>
      <c r="AG40" s="222"/>
      <c r="AH40" s="222" t="s">
        <v>5324</v>
      </c>
      <c r="AI40" s="228" t="s">
        <v>704</v>
      </c>
      <c r="AJ40" s="220"/>
      <c r="AK40" s="229"/>
      <c r="AL40" s="229"/>
      <c r="AM40" s="229"/>
      <c r="AN40" s="229"/>
      <c r="AO40" s="229"/>
      <c r="AP40" s="229"/>
      <c r="AQ40" s="229"/>
      <c r="AR40" s="229"/>
      <c r="AS40" s="229"/>
      <c r="AT40" s="229"/>
      <c r="AU40" s="229"/>
      <c r="AV40" s="229"/>
      <c r="AW40" s="229"/>
      <c r="AX40" s="229"/>
      <c r="AY40" s="229"/>
      <c r="AZ40" s="229"/>
      <c r="BA40" s="229"/>
      <c r="BB40" s="229"/>
      <c r="BC40" s="229"/>
      <c r="BD40" s="229"/>
      <c r="BE40" s="229"/>
      <c r="BF40" s="229"/>
      <c r="BG40" s="229"/>
      <c r="BH40" s="229"/>
      <c r="BI40" s="229"/>
      <c r="BJ40" s="229"/>
      <c r="BK40" s="229"/>
      <c r="BL40" s="229"/>
      <c r="BM40" s="229"/>
      <c r="BN40" s="229"/>
      <c r="BO40" s="229"/>
    </row>
    <row r="41" spans="1:67" ht="15" customHeight="1" x14ac:dyDescent="0.25">
      <c r="A41" s="231"/>
      <c r="B41" s="228"/>
      <c r="C41" s="233" t="s">
        <v>5266</v>
      </c>
      <c r="D41" s="217" t="s">
        <v>696</v>
      </c>
      <c r="E41" s="234" t="s">
        <v>702</v>
      </c>
      <c r="F41" s="234" t="s">
        <v>707</v>
      </c>
      <c r="G41" s="234" t="s">
        <v>715</v>
      </c>
      <c r="H41" s="235" t="s">
        <v>702</v>
      </c>
      <c r="I41" s="235" t="s">
        <v>697</v>
      </c>
      <c r="J41" s="234" t="s">
        <v>697</v>
      </c>
      <c r="K41" s="234" t="s">
        <v>697</v>
      </c>
      <c r="L41" s="234" t="s">
        <v>697</v>
      </c>
      <c r="M41" s="234" t="s">
        <v>697</v>
      </c>
      <c r="N41" s="234" t="s">
        <v>697</v>
      </c>
      <c r="O41" s="234" t="s">
        <v>697</v>
      </c>
      <c r="P41" s="228">
        <v>0</v>
      </c>
      <c r="Q41" s="221" t="s">
        <v>704</v>
      </c>
      <c r="R41" s="221" t="s">
        <v>698</v>
      </c>
      <c r="S41" s="236" t="s">
        <v>706</v>
      </c>
      <c r="T41" s="221"/>
      <c r="U41" s="228" t="s">
        <v>5323</v>
      </c>
      <c r="V41" s="228"/>
      <c r="W41" s="231"/>
      <c r="X41" s="231"/>
      <c r="Y41" s="231"/>
      <c r="Z41" s="231" t="s">
        <v>729</v>
      </c>
      <c r="AA41" s="231"/>
      <c r="AB41" s="231"/>
      <c r="AC41" s="231"/>
      <c r="AD41" s="231"/>
      <c r="AE41" s="231"/>
      <c r="AF41" s="231"/>
      <c r="AG41" s="231"/>
      <c r="AH41" s="228" t="s">
        <v>5325</v>
      </c>
      <c r="AI41" s="228" t="s">
        <v>694</v>
      </c>
      <c r="AJ41" s="228"/>
      <c r="AK41" s="229"/>
      <c r="AL41" s="229"/>
      <c r="AM41" s="229"/>
      <c r="AN41" s="229"/>
      <c r="AO41" s="229"/>
      <c r="AP41" s="229"/>
      <c r="AQ41" s="229"/>
      <c r="AR41" s="229"/>
      <c r="AS41" s="229"/>
      <c r="AT41" s="229"/>
      <c r="AU41" s="229"/>
      <c r="AV41" s="229"/>
      <c r="AW41" s="229"/>
      <c r="AX41" s="229"/>
      <c r="AY41" s="229"/>
      <c r="AZ41" s="229"/>
      <c r="BA41" s="229"/>
      <c r="BB41" s="229"/>
      <c r="BC41" s="229"/>
      <c r="BD41" s="229"/>
      <c r="BE41" s="229"/>
      <c r="BF41" s="229"/>
      <c r="BG41" s="229"/>
      <c r="BH41" s="229"/>
      <c r="BI41" s="229"/>
      <c r="BJ41" s="229"/>
      <c r="BK41" s="229"/>
      <c r="BL41" s="229"/>
      <c r="BM41" s="229"/>
      <c r="BN41" s="229"/>
      <c r="BO41" s="229"/>
    </row>
    <row r="42" spans="1:67" ht="15" customHeight="1" x14ac:dyDescent="0.25">
      <c r="A42" s="222"/>
      <c r="B42" s="220" t="s">
        <v>709</v>
      </c>
      <c r="C42" s="225" t="s">
        <v>5266</v>
      </c>
      <c r="D42" s="217" t="s">
        <v>696</v>
      </c>
      <c r="E42" s="225" t="s">
        <v>702</v>
      </c>
      <c r="F42" s="225" t="s">
        <v>707</v>
      </c>
      <c r="G42" s="225" t="s">
        <v>718</v>
      </c>
      <c r="H42" s="226" t="s">
        <v>697</v>
      </c>
      <c r="I42" s="226" t="s">
        <v>697</v>
      </c>
      <c r="J42" s="225" t="s">
        <v>697</v>
      </c>
      <c r="K42" s="225" t="s">
        <v>697</v>
      </c>
      <c r="L42" s="225" t="s">
        <v>697</v>
      </c>
      <c r="M42" s="225" t="s">
        <v>697</v>
      </c>
      <c r="N42" s="225" t="s">
        <v>697</v>
      </c>
      <c r="O42" s="225" t="s">
        <v>697</v>
      </c>
      <c r="P42" s="220">
        <v>0</v>
      </c>
      <c r="Q42" s="221" t="s">
        <v>698</v>
      </c>
      <c r="R42" s="221" t="s">
        <v>704</v>
      </c>
      <c r="S42" s="228" t="s">
        <v>705</v>
      </c>
      <c r="T42" s="221"/>
      <c r="U42" s="228" t="s">
        <v>5326</v>
      </c>
      <c r="V42" s="220"/>
      <c r="W42" s="222"/>
      <c r="X42" s="222"/>
      <c r="Y42" s="222" t="s">
        <v>730</v>
      </c>
      <c r="Z42" s="222"/>
      <c r="AA42" s="222"/>
      <c r="AB42" s="222"/>
      <c r="AC42" s="222"/>
      <c r="AD42" s="222"/>
      <c r="AE42" s="222"/>
      <c r="AF42" s="222"/>
      <c r="AG42" s="222"/>
      <c r="AH42" s="222" t="s">
        <v>5327</v>
      </c>
      <c r="AI42" s="228" t="s">
        <v>704</v>
      </c>
      <c r="AJ42" s="220"/>
      <c r="AK42" s="229"/>
      <c r="AL42" s="229"/>
      <c r="AM42" s="229"/>
      <c r="AN42" s="229"/>
      <c r="AO42" s="229"/>
      <c r="AP42" s="229"/>
      <c r="AQ42" s="229"/>
      <c r="AR42" s="229"/>
      <c r="AS42" s="229"/>
      <c r="AT42" s="229"/>
      <c r="AU42" s="229"/>
      <c r="AV42" s="229"/>
      <c r="AW42" s="229"/>
      <c r="AX42" s="229"/>
      <c r="AY42" s="229"/>
      <c r="AZ42" s="229"/>
      <c r="BA42" s="229"/>
      <c r="BB42" s="229"/>
      <c r="BC42" s="229"/>
      <c r="BD42" s="229"/>
      <c r="BE42" s="229"/>
      <c r="BF42" s="229"/>
      <c r="BG42" s="229"/>
      <c r="BH42" s="229"/>
      <c r="BI42" s="229"/>
      <c r="BJ42" s="229"/>
      <c r="BK42" s="229"/>
      <c r="BL42" s="229"/>
      <c r="BM42" s="229"/>
      <c r="BN42" s="229"/>
      <c r="BO42" s="229"/>
    </row>
    <row r="43" spans="1:67" ht="15" customHeight="1" x14ac:dyDescent="0.25">
      <c r="A43" s="231"/>
      <c r="B43" s="228"/>
      <c r="C43" s="233" t="s">
        <v>5266</v>
      </c>
      <c r="D43" s="217" t="s">
        <v>696</v>
      </c>
      <c r="E43" s="234" t="s">
        <v>702</v>
      </c>
      <c r="F43" s="234" t="s">
        <v>707</v>
      </c>
      <c r="G43" s="234" t="s">
        <v>718</v>
      </c>
      <c r="H43" s="235" t="s">
        <v>702</v>
      </c>
      <c r="I43" s="235" t="s">
        <v>697</v>
      </c>
      <c r="J43" s="234" t="s">
        <v>697</v>
      </c>
      <c r="K43" s="234" t="s">
        <v>697</v>
      </c>
      <c r="L43" s="234" t="s">
        <v>697</v>
      </c>
      <c r="M43" s="234" t="s">
        <v>697</v>
      </c>
      <c r="N43" s="234" t="s">
        <v>697</v>
      </c>
      <c r="O43" s="234" t="s">
        <v>697</v>
      </c>
      <c r="P43" s="228">
        <v>0</v>
      </c>
      <c r="Q43" s="221" t="s">
        <v>704</v>
      </c>
      <c r="R43" s="221" t="s">
        <v>698</v>
      </c>
      <c r="S43" s="236" t="s">
        <v>706</v>
      </c>
      <c r="T43" s="221"/>
      <c r="U43" s="228" t="s">
        <v>5326</v>
      </c>
      <c r="V43" s="228"/>
      <c r="W43" s="231"/>
      <c r="X43" s="231"/>
      <c r="Y43" s="231"/>
      <c r="Z43" s="231" t="s">
        <v>730</v>
      </c>
      <c r="AA43" s="231"/>
      <c r="AB43" s="231"/>
      <c r="AC43" s="231"/>
      <c r="AD43" s="231"/>
      <c r="AE43" s="231"/>
      <c r="AF43" s="231"/>
      <c r="AG43" s="231"/>
      <c r="AH43" s="228" t="s">
        <v>5328</v>
      </c>
      <c r="AI43" s="228" t="s">
        <v>694</v>
      </c>
      <c r="AJ43" s="228"/>
      <c r="AK43" s="229"/>
      <c r="AL43" s="229"/>
      <c r="AM43" s="229"/>
      <c r="AN43" s="229"/>
      <c r="AO43" s="229"/>
      <c r="AP43" s="229"/>
      <c r="AQ43" s="229"/>
      <c r="AR43" s="229"/>
      <c r="AS43" s="229"/>
      <c r="AT43" s="229"/>
      <c r="AU43" s="229"/>
      <c r="AV43" s="229"/>
      <c r="AW43" s="229"/>
      <c r="AX43" s="229"/>
      <c r="AY43" s="229"/>
      <c r="AZ43" s="229"/>
      <c r="BA43" s="229"/>
      <c r="BB43" s="229"/>
      <c r="BC43" s="229"/>
      <c r="BD43" s="229"/>
      <c r="BE43" s="229"/>
      <c r="BF43" s="229"/>
      <c r="BG43" s="229"/>
      <c r="BH43" s="229"/>
      <c r="BI43" s="229"/>
      <c r="BJ43" s="229"/>
      <c r="BK43" s="229"/>
      <c r="BL43" s="229"/>
      <c r="BM43" s="229"/>
      <c r="BN43" s="229"/>
      <c r="BO43" s="229"/>
    </row>
    <row r="44" spans="1:67" ht="15" customHeight="1" x14ac:dyDescent="0.25">
      <c r="A44" s="222"/>
      <c r="B44" s="220" t="s">
        <v>709</v>
      </c>
      <c r="C44" s="225" t="s">
        <v>5266</v>
      </c>
      <c r="D44" s="217" t="s">
        <v>696</v>
      </c>
      <c r="E44" s="225" t="s">
        <v>702</v>
      </c>
      <c r="F44" s="225" t="s">
        <v>707</v>
      </c>
      <c r="G44" s="225" t="s">
        <v>720</v>
      </c>
      <c r="H44" s="226" t="s">
        <v>697</v>
      </c>
      <c r="I44" s="226" t="s">
        <v>697</v>
      </c>
      <c r="J44" s="225" t="s">
        <v>697</v>
      </c>
      <c r="K44" s="225" t="s">
        <v>697</v>
      </c>
      <c r="L44" s="225" t="s">
        <v>697</v>
      </c>
      <c r="M44" s="225" t="s">
        <v>697</v>
      </c>
      <c r="N44" s="225" t="s">
        <v>697</v>
      </c>
      <c r="O44" s="225" t="s">
        <v>697</v>
      </c>
      <c r="P44" s="220">
        <v>0</v>
      </c>
      <c r="Q44" s="221" t="s">
        <v>698</v>
      </c>
      <c r="R44" s="221" t="s">
        <v>704</v>
      </c>
      <c r="S44" s="228" t="s">
        <v>705</v>
      </c>
      <c r="T44" s="221"/>
      <c r="U44" s="228" t="s">
        <v>5329</v>
      </c>
      <c r="V44" s="220"/>
      <c r="W44" s="222"/>
      <c r="X44" s="222"/>
      <c r="Y44" s="222" t="s">
        <v>731</v>
      </c>
      <c r="Z44" s="222"/>
      <c r="AA44" s="222"/>
      <c r="AB44" s="222"/>
      <c r="AC44" s="222"/>
      <c r="AD44" s="222"/>
      <c r="AE44" s="222"/>
      <c r="AF44" s="222"/>
      <c r="AG44" s="222"/>
      <c r="AH44" s="222" t="s">
        <v>5330</v>
      </c>
      <c r="AI44" s="228" t="s">
        <v>704</v>
      </c>
      <c r="AJ44" s="220"/>
      <c r="AK44" s="229"/>
      <c r="AL44" s="229"/>
      <c r="AM44" s="229"/>
      <c r="AN44" s="229"/>
      <c r="AO44" s="229"/>
      <c r="AP44" s="229"/>
      <c r="AQ44" s="229"/>
      <c r="AR44" s="229"/>
      <c r="AS44" s="229"/>
      <c r="AT44" s="229"/>
      <c r="AU44" s="229"/>
      <c r="AV44" s="229"/>
      <c r="AW44" s="229"/>
      <c r="AX44" s="229"/>
      <c r="AY44" s="229"/>
      <c r="AZ44" s="229"/>
      <c r="BA44" s="229"/>
      <c r="BB44" s="229"/>
      <c r="BC44" s="229"/>
      <c r="BD44" s="229"/>
      <c r="BE44" s="229"/>
      <c r="BF44" s="229"/>
      <c r="BG44" s="229"/>
      <c r="BH44" s="229"/>
      <c r="BI44" s="229"/>
      <c r="BJ44" s="229"/>
      <c r="BK44" s="229"/>
      <c r="BL44" s="229"/>
      <c r="BM44" s="229"/>
      <c r="BN44" s="229"/>
      <c r="BO44" s="229"/>
    </row>
    <row r="45" spans="1:67" ht="15" customHeight="1" x14ac:dyDescent="0.25">
      <c r="A45" s="231"/>
      <c r="B45" s="228"/>
      <c r="C45" s="233" t="s">
        <v>5266</v>
      </c>
      <c r="D45" s="217" t="s">
        <v>696</v>
      </c>
      <c r="E45" s="234" t="s">
        <v>702</v>
      </c>
      <c r="F45" s="234" t="s">
        <v>707</v>
      </c>
      <c r="G45" s="234" t="s">
        <v>720</v>
      </c>
      <c r="H45" s="235" t="s">
        <v>702</v>
      </c>
      <c r="I45" s="235" t="s">
        <v>697</v>
      </c>
      <c r="J45" s="234" t="s">
        <v>697</v>
      </c>
      <c r="K45" s="234" t="s">
        <v>697</v>
      </c>
      <c r="L45" s="234" t="s">
        <v>697</v>
      </c>
      <c r="M45" s="234" t="s">
        <v>697</v>
      </c>
      <c r="N45" s="234" t="s">
        <v>697</v>
      </c>
      <c r="O45" s="234" t="s">
        <v>697</v>
      </c>
      <c r="P45" s="228">
        <v>0</v>
      </c>
      <c r="Q45" s="221" t="s">
        <v>704</v>
      </c>
      <c r="R45" s="221" t="s">
        <v>698</v>
      </c>
      <c r="S45" s="236" t="s">
        <v>706</v>
      </c>
      <c r="T45" s="221"/>
      <c r="U45" s="228" t="s">
        <v>5329</v>
      </c>
      <c r="V45" s="228"/>
      <c r="W45" s="231"/>
      <c r="X45" s="231"/>
      <c r="Y45" s="231"/>
      <c r="Z45" s="231" t="s">
        <v>731</v>
      </c>
      <c r="AA45" s="231"/>
      <c r="AB45" s="231"/>
      <c r="AC45" s="231"/>
      <c r="AD45" s="231"/>
      <c r="AE45" s="231"/>
      <c r="AF45" s="231"/>
      <c r="AG45" s="231"/>
      <c r="AH45" s="228" t="s">
        <v>5331</v>
      </c>
      <c r="AI45" s="228" t="s">
        <v>694</v>
      </c>
      <c r="AJ45" s="228"/>
      <c r="AK45" s="229"/>
      <c r="AL45" s="229"/>
      <c r="AM45" s="229"/>
      <c r="AN45" s="229"/>
      <c r="AO45" s="229"/>
      <c r="AP45" s="229"/>
      <c r="AQ45" s="229"/>
      <c r="AR45" s="229"/>
      <c r="AS45" s="229"/>
      <c r="AT45" s="229"/>
      <c r="AU45" s="229"/>
      <c r="AV45" s="229"/>
      <c r="AW45" s="229"/>
      <c r="AX45" s="229"/>
      <c r="AY45" s="229"/>
      <c r="AZ45" s="229"/>
      <c r="BA45" s="229"/>
      <c r="BB45" s="229"/>
      <c r="BC45" s="229"/>
      <c r="BD45" s="229"/>
      <c r="BE45" s="229"/>
      <c r="BF45" s="229"/>
      <c r="BG45" s="229"/>
      <c r="BH45" s="229"/>
      <c r="BI45" s="229"/>
      <c r="BJ45" s="229"/>
      <c r="BK45" s="229"/>
      <c r="BL45" s="229"/>
      <c r="BM45" s="229"/>
      <c r="BN45" s="229"/>
      <c r="BO45" s="229"/>
    </row>
    <row r="46" spans="1:67" ht="15" customHeight="1" x14ac:dyDescent="0.25">
      <c r="A46" s="222"/>
      <c r="B46" s="220" t="s">
        <v>717</v>
      </c>
      <c r="C46" s="225" t="s">
        <v>5266</v>
      </c>
      <c r="D46" s="217" t="s">
        <v>696</v>
      </c>
      <c r="E46" s="225" t="s">
        <v>702</v>
      </c>
      <c r="F46" s="225" t="s">
        <v>707</v>
      </c>
      <c r="G46" s="225" t="s">
        <v>722</v>
      </c>
      <c r="H46" s="226" t="s">
        <v>697</v>
      </c>
      <c r="I46" s="226" t="s">
        <v>697</v>
      </c>
      <c r="J46" s="225" t="s">
        <v>697</v>
      </c>
      <c r="K46" s="225" t="s">
        <v>697</v>
      </c>
      <c r="L46" s="225" t="s">
        <v>697</v>
      </c>
      <c r="M46" s="225" t="s">
        <v>697</v>
      </c>
      <c r="N46" s="225" t="s">
        <v>697</v>
      </c>
      <c r="O46" s="225" t="s">
        <v>697</v>
      </c>
      <c r="P46" s="220">
        <v>0</v>
      </c>
      <c r="Q46" s="221" t="s">
        <v>698</v>
      </c>
      <c r="R46" s="221" t="s">
        <v>704</v>
      </c>
      <c r="S46" s="228" t="s">
        <v>705</v>
      </c>
      <c r="T46" s="221"/>
      <c r="U46" s="228" t="s">
        <v>5332</v>
      </c>
      <c r="V46" s="220"/>
      <c r="W46" s="222"/>
      <c r="X46" s="222"/>
      <c r="Y46" s="222" t="s">
        <v>732</v>
      </c>
      <c r="Z46" s="222"/>
      <c r="AA46" s="222"/>
      <c r="AB46" s="222"/>
      <c r="AC46" s="222"/>
      <c r="AD46" s="222"/>
      <c r="AE46" s="222"/>
      <c r="AF46" s="222"/>
      <c r="AG46" s="222"/>
      <c r="AH46" s="222" t="s">
        <v>5333</v>
      </c>
      <c r="AI46" s="228" t="s">
        <v>704</v>
      </c>
      <c r="AJ46" s="220" t="s">
        <v>5334</v>
      </c>
      <c r="AK46" s="229"/>
      <c r="AL46" s="229"/>
      <c r="AM46" s="229"/>
      <c r="AN46" s="229"/>
      <c r="AO46" s="229"/>
      <c r="AP46" s="229"/>
      <c r="AQ46" s="229"/>
      <c r="AR46" s="229"/>
      <c r="AS46" s="229"/>
      <c r="AT46" s="229"/>
      <c r="AU46" s="229"/>
      <c r="AV46" s="229"/>
      <c r="AW46" s="229"/>
      <c r="AX46" s="229"/>
      <c r="AY46" s="229"/>
      <c r="AZ46" s="229"/>
      <c r="BA46" s="229"/>
      <c r="BB46" s="229"/>
      <c r="BC46" s="229"/>
      <c r="BD46" s="229"/>
      <c r="BE46" s="229"/>
      <c r="BF46" s="229"/>
      <c r="BG46" s="229"/>
      <c r="BH46" s="229"/>
      <c r="BI46" s="229"/>
      <c r="BJ46" s="229"/>
      <c r="BK46" s="229"/>
      <c r="BL46" s="229"/>
      <c r="BM46" s="229"/>
      <c r="BN46" s="229"/>
      <c r="BO46" s="229"/>
    </row>
    <row r="47" spans="1:67" ht="15" customHeight="1" x14ac:dyDescent="0.25">
      <c r="A47" s="231"/>
      <c r="B47" s="228"/>
      <c r="C47" s="233" t="s">
        <v>5266</v>
      </c>
      <c r="D47" s="217" t="s">
        <v>696</v>
      </c>
      <c r="E47" s="234" t="s">
        <v>702</v>
      </c>
      <c r="F47" s="234" t="s">
        <v>707</v>
      </c>
      <c r="G47" s="234" t="s">
        <v>722</v>
      </c>
      <c r="H47" s="235" t="s">
        <v>702</v>
      </c>
      <c r="I47" s="235" t="s">
        <v>697</v>
      </c>
      <c r="J47" s="234" t="s">
        <v>697</v>
      </c>
      <c r="K47" s="234" t="s">
        <v>697</v>
      </c>
      <c r="L47" s="234" t="s">
        <v>697</v>
      </c>
      <c r="M47" s="234" t="s">
        <v>697</v>
      </c>
      <c r="N47" s="234" t="s">
        <v>697</v>
      </c>
      <c r="O47" s="234" t="s">
        <v>697</v>
      </c>
      <c r="P47" s="228">
        <v>0</v>
      </c>
      <c r="Q47" s="221" t="s">
        <v>704</v>
      </c>
      <c r="R47" s="221" t="s">
        <v>698</v>
      </c>
      <c r="S47" s="236" t="s">
        <v>706</v>
      </c>
      <c r="T47" s="221"/>
      <c r="U47" s="228" t="s">
        <v>5332</v>
      </c>
      <c r="V47" s="228"/>
      <c r="W47" s="231"/>
      <c r="X47" s="231"/>
      <c r="Y47" s="231"/>
      <c r="Z47" s="231" t="s">
        <v>732</v>
      </c>
      <c r="AA47" s="231"/>
      <c r="AB47" s="231"/>
      <c r="AC47" s="231"/>
      <c r="AD47" s="231"/>
      <c r="AE47" s="231"/>
      <c r="AF47" s="231"/>
      <c r="AG47" s="231"/>
      <c r="AH47" s="228" t="s">
        <v>5335</v>
      </c>
      <c r="AI47" s="228" t="s">
        <v>694</v>
      </c>
      <c r="AJ47" s="228"/>
      <c r="AK47" s="229"/>
      <c r="AL47" s="229"/>
      <c r="AM47" s="229"/>
      <c r="AN47" s="229"/>
      <c r="AO47" s="229"/>
      <c r="AP47" s="229"/>
      <c r="AQ47" s="229"/>
      <c r="AR47" s="229"/>
      <c r="AS47" s="229"/>
      <c r="AT47" s="229"/>
      <c r="AU47" s="229"/>
      <c r="AV47" s="229"/>
      <c r="AW47" s="229"/>
      <c r="AX47" s="229"/>
      <c r="AY47" s="229"/>
      <c r="AZ47" s="229"/>
      <c r="BA47" s="229"/>
      <c r="BB47" s="229"/>
      <c r="BC47" s="229"/>
      <c r="BD47" s="229"/>
      <c r="BE47" s="229"/>
      <c r="BF47" s="229"/>
      <c r="BG47" s="229"/>
      <c r="BH47" s="229"/>
      <c r="BI47" s="229"/>
      <c r="BJ47" s="229"/>
      <c r="BK47" s="229"/>
      <c r="BL47" s="229"/>
      <c r="BM47" s="229"/>
      <c r="BN47" s="229"/>
      <c r="BO47" s="229"/>
    </row>
    <row r="48" spans="1:67" ht="15" customHeight="1" x14ac:dyDescent="0.25">
      <c r="A48" s="222"/>
      <c r="B48" s="220" t="s">
        <v>717</v>
      </c>
      <c r="C48" s="225" t="s">
        <v>5266</v>
      </c>
      <c r="D48" s="217" t="s">
        <v>696</v>
      </c>
      <c r="E48" s="225" t="s">
        <v>702</v>
      </c>
      <c r="F48" s="225" t="s">
        <v>707</v>
      </c>
      <c r="G48" s="225" t="s">
        <v>724</v>
      </c>
      <c r="H48" s="226" t="s">
        <v>697</v>
      </c>
      <c r="I48" s="226" t="s">
        <v>697</v>
      </c>
      <c r="J48" s="225" t="s">
        <v>697</v>
      </c>
      <c r="K48" s="225" t="s">
        <v>697</v>
      </c>
      <c r="L48" s="225" t="s">
        <v>697</v>
      </c>
      <c r="M48" s="225" t="s">
        <v>697</v>
      </c>
      <c r="N48" s="225" t="s">
        <v>697</v>
      </c>
      <c r="O48" s="225" t="s">
        <v>697</v>
      </c>
      <c r="P48" s="220">
        <v>0</v>
      </c>
      <c r="Q48" s="221" t="s">
        <v>698</v>
      </c>
      <c r="R48" s="221" t="s">
        <v>704</v>
      </c>
      <c r="S48" s="228" t="s">
        <v>705</v>
      </c>
      <c r="T48" s="221"/>
      <c r="U48" s="227" t="s">
        <v>5336</v>
      </c>
      <c r="V48" s="220"/>
      <c r="W48" s="222"/>
      <c r="X48" s="222"/>
      <c r="Y48" s="222" t="s">
        <v>733</v>
      </c>
      <c r="Z48" s="222"/>
      <c r="AA48" s="222"/>
      <c r="AB48" s="222"/>
      <c r="AC48" s="222"/>
      <c r="AD48" s="222"/>
      <c r="AE48" s="222"/>
      <c r="AF48" s="222"/>
      <c r="AG48" s="222"/>
      <c r="AH48" s="222" t="s">
        <v>5337</v>
      </c>
      <c r="AI48" s="228" t="s">
        <v>704</v>
      </c>
      <c r="AJ48" s="220"/>
      <c r="AK48" s="229"/>
      <c r="AL48" s="229"/>
      <c r="AM48" s="229"/>
      <c r="AN48" s="229"/>
      <c r="AO48" s="229"/>
      <c r="AP48" s="229"/>
      <c r="AQ48" s="229"/>
      <c r="AR48" s="229"/>
      <c r="AS48" s="229"/>
      <c r="AT48" s="229"/>
      <c r="AU48" s="229"/>
      <c r="AV48" s="229"/>
      <c r="AW48" s="229"/>
      <c r="AX48" s="229"/>
      <c r="AY48" s="229"/>
      <c r="AZ48" s="229"/>
      <c r="BA48" s="229"/>
      <c r="BB48" s="229"/>
      <c r="BC48" s="229"/>
      <c r="BD48" s="229"/>
      <c r="BE48" s="229"/>
      <c r="BF48" s="229"/>
      <c r="BG48" s="229"/>
      <c r="BH48" s="229"/>
      <c r="BI48" s="229"/>
      <c r="BJ48" s="229"/>
      <c r="BK48" s="229"/>
      <c r="BL48" s="229"/>
      <c r="BM48" s="229"/>
      <c r="BN48" s="229"/>
      <c r="BO48" s="229"/>
    </row>
    <row r="49" spans="1:67" ht="15" customHeight="1" x14ac:dyDescent="0.25">
      <c r="A49" s="231"/>
      <c r="B49" s="228"/>
      <c r="C49" s="233" t="s">
        <v>5266</v>
      </c>
      <c r="D49" s="217" t="s">
        <v>696</v>
      </c>
      <c r="E49" s="234" t="s">
        <v>702</v>
      </c>
      <c r="F49" s="234" t="s">
        <v>707</v>
      </c>
      <c r="G49" s="234" t="s">
        <v>724</v>
      </c>
      <c r="H49" s="235" t="s">
        <v>702</v>
      </c>
      <c r="I49" s="235" t="s">
        <v>697</v>
      </c>
      <c r="J49" s="234" t="s">
        <v>697</v>
      </c>
      <c r="K49" s="234" t="s">
        <v>697</v>
      </c>
      <c r="L49" s="234" t="s">
        <v>697</v>
      </c>
      <c r="M49" s="234" t="s">
        <v>697</v>
      </c>
      <c r="N49" s="234" t="s">
        <v>697</v>
      </c>
      <c r="O49" s="234" t="s">
        <v>697</v>
      </c>
      <c r="P49" s="228">
        <v>0</v>
      </c>
      <c r="Q49" s="221" t="s">
        <v>704</v>
      </c>
      <c r="R49" s="221" t="s">
        <v>698</v>
      </c>
      <c r="S49" s="236" t="s">
        <v>706</v>
      </c>
      <c r="T49" s="221"/>
      <c r="U49" s="227" t="s">
        <v>5336</v>
      </c>
      <c r="V49" s="228"/>
      <c r="W49" s="231"/>
      <c r="X49" s="231"/>
      <c r="Y49" s="231"/>
      <c r="Z49" s="231" t="s">
        <v>733</v>
      </c>
      <c r="AA49" s="231"/>
      <c r="AB49" s="231"/>
      <c r="AC49" s="231"/>
      <c r="AD49" s="231"/>
      <c r="AE49" s="231"/>
      <c r="AF49" s="231"/>
      <c r="AG49" s="231"/>
      <c r="AH49" s="237" t="s">
        <v>5338</v>
      </c>
      <c r="AI49" s="228" t="s">
        <v>694</v>
      </c>
      <c r="AJ49" s="228"/>
      <c r="AK49" s="229"/>
      <c r="AL49" s="229"/>
      <c r="AM49" s="229"/>
      <c r="AN49" s="229"/>
      <c r="AO49" s="229"/>
      <c r="AP49" s="229"/>
      <c r="AQ49" s="229"/>
      <c r="AR49" s="229"/>
      <c r="AS49" s="229"/>
      <c r="AT49" s="229"/>
      <c r="AU49" s="229"/>
      <c r="AV49" s="229"/>
      <c r="AW49" s="229"/>
      <c r="AX49" s="229"/>
      <c r="AY49" s="229"/>
      <c r="AZ49" s="229"/>
      <c r="BA49" s="229"/>
      <c r="BB49" s="229"/>
      <c r="BC49" s="229"/>
      <c r="BD49" s="229"/>
      <c r="BE49" s="229"/>
      <c r="BF49" s="229"/>
      <c r="BG49" s="229"/>
      <c r="BH49" s="229"/>
      <c r="BI49" s="229"/>
      <c r="BJ49" s="229"/>
      <c r="BK49" s="229"/>
      <c r="BL49" s="229"/>
      <c r="BM49" s="229"/>
      <c r="BN49" s="229"/>
      <c r="BO49" s="229"/>
    </row>
    <row r="50" spans="1:67" ht="15" customHeight="1" x14ac:dyDescent="0.25">
      <c r="A50" s="222"/>
      <c r="B50" s="220" t="s">
        <v>717</v>
      </c>
      <c r="C50" s="225" t="s">
        <v>5266</v>
      </c>
      <c r="D50" s="217" t="s">
        <v>696</v>
      </c>
      <c r="E50" s="225" t="s">
        <v>702</v>
      </c>
      <c r="F50" s="225" t="s">
        <v>707</v>
      </c>
      <c r="G50" s="225" t="s">
        <v>734</v>
      </c>
      <c r="H50" s="226" t="s">
        <v>697</v>
      </c>
      <c r="I50" s="226" t="s">
        <v>697</v>
      </c>
      <c r="J50" s="225" t="s">
        <v>697</v>
      </c>
      <c r="K50" s="225" t="s">
        <v>697</v>
      </c>
      <c r="L50" s="225" t="s">
        <v>697</v>
      </c>
      <c r="M50" s="225" t="s">
        <v>697</v>
      </c>
      <c r="N50" s="225" t="s">
        <v>697</v>
      </c>
      <c r="O50" s="225" t="s">
        <v>697</v>
      </c>
      <c r="P50" s="220">
        <v>0</v>
      </c>
      <c r="Q50" s="221" t="s">
        <v>698</v>
      </c>
      <c r="R50" s="221" t="s">
        <v>704</v>
      </c>
      <c r="S50" s="228" t="s">
        <v>705</v>
      </c>
      <c r="T50" s="221"/>
      <c r="U50" s="227" t="s">
        <v>5339</v>
      </c>
      <c r="V50" s="220"/>
      <c r="W50" s="222"/>
      <c r="X50" s="222"/>
      <c r="Y50" s="222" t="s">
        <v>735</v>
      </c>
      <c r="Z50" s="222"/>
      <c r="AA50" s="222"/>
      <c r="AB50" s="222"/>
      <c r="AC50" s="222"/>
      <c r="AD50" s="222"/>
      <c r="AE50" s="222"/>
      <c r="AF50" s="222"/>
      <c r="AG50" s="222"/>
      <c r="AH50" s="222" t="s">
        <v>5340</v>
      </c>
      <c r="AI50" s="228" t="s">
        <v>704</v>
      </c>
      <c r="AJ50" s="220"/>
      <c r="AK50" s="229"/>
      <c r="AL50" s="229"/>
      <c r="AM50" s="229"/>
      <c r="AN50" s="229"/>
      <c r="AO50" s="229"/>
      <c r="AP50" s="229"/>
      <c r="AQ50" s="229"/>
      <c r="AR50" s="229"/>
      <c r="AS50" s="229"/>
      <c r="AT50" s="229"/>
      <c r="AU50" s="229"/>
      <c r="AV50" s="229"/>
      <c r="AW50" s="229"/>
      <c r="AX50" s="229"/>
      <c r="AY50" s="229"/>
      <c r="AZ50" s="229"/>
      <c r="BA50" s="229"/>
      <c r="BB50" s="229"/>
      <c r="BC50" s="229"/>
      <c r="BD50" s="229"/>
      <c r="BE50" s="229"/>
      <c r="BF50" s="229"/>
      <c r="BG50" s="229"/>
      <c r="BH50" s="229"/>
      <c r="BI50" s="229"/>
      <c r="BJ50" s="229"/>
      <c r="BK50" s="229"/>
      <c r="BL50" s="229"/>
      <c r="BM50" s="229"/>
      <c r="BN50" s="229"/>
      <c r="BO50" s="229"/>
    </row>
    <row r="51" spans="1:67" ht="15" customHeight="1" x14ac:dyDescent="0.25">
      <c r="A51" s="231"/>
      <c r="B51" s="228"/>
      <c r="C51" s="233" t="s">
        <v>5266</v>
      </c>
      <c r="D51" s="217" t="s">
        <v>696</v>
      </c>
      <c r="E51" s="234" t="s">
        <v>702</v>
      </c>
      <c r="F51" s="234" t="s">
        <v>707</v>
      </c>
      <c r="G51" s="234" t="s">
        <v>734</v>
      </c>
      <c r="H51" s="235" t="s">
        <v>702</v>
      </c>
      <c r="I51" s="235" t="s">
        <v>697</v>
      </c>
      <c r="J51" s="234" t="s">
        <v>697</v>
      </c>
      <c r="K51" s="234" t="s">
        <v>697</v>
      </c>
      <c r="L51" s="234" t="s">
        <v>697</v>
      </c>
      <c r="M51" s="234" t="s">
        <v>697</v>
      </c>
      <c r="N51" s="234" t="s">
        <v>697</v>
      </c>
      <c r="O51" s="234" t="s">
        <v>697</v>
      </c>
      <c r="P51" s="228">
        <v>0</v>
      </c>
      <c r="Q51" s="221" t="s">
        <v>704</v>
      </c>
      <c r="R51" s="221" t="s">
        <v>698</v>
      </c>
      <c r="S51" s="236" t="s">
        <v>706</v>
      </c>
      <c r="T51" s="221"/>
      <c r="U51" s="227" t="s">
        <v>5339</v>
      </c>
      <c r="V51" s="228"/>
      <c r="W51" s="231"/>
      <c r="X51" s="231"/>
      <c r="Y51" s="231"/>
      <c r="Z51" s="231" t="s">
        <v>735</v>
      </c>
      <c r="AA51" s="231"/>
      <c r="AB51" s="231"/>
      <c r="AC51" s="231"/>
      <c r="AD51" s="231"/>
      <c r="AE51" s="231"/>
      <c r="AF51" s="231"/>
      <c r="AG51" s="231"/>
      <c r="AH51" s="228" t="s">
        <v>5341</v>
      </c>
      <c r="AI51" s="228" t="s">
        <v>694</v>
      </c>
      <c r="AJ51" s="228"/>
      <c r="AK51" s="229"/>
      <c r="AL51" s="229"/>
      <c r="AM51" s="229"/>
      <c r="AN51" s="229"/>
      <c r="AO51" s="229"/>
      <c r="AP51" s="229"/>
      <c r="AQ51" s="229"/>
      <c r="AR51" s="229"/>
      <c r="AS51" s="229"/>
      <c r="AT51" s="229"/>
      <c r="AU51" s="229"/>
      <c r="AV51" s="229"/>
      <c r="AW51" s="229"/>
      <c r="AX51" s="229"/>
      <c r="AY51" s="229"/>
      <c r="AZ51" s="229"/>
      <c r="BA51" s="229"/>
      <c r="BB51" s="229"/>
      <c r="BC51" s="229"/>
      <c r="BD51" s="229"/>
      <c r="BE51" s="229"/>
      <c r="BF51" s="229"/>
      <c r="BG51" s="229"/>
      <c r="BH51" s="229"/>
      <c r="BI51" s="229"/>
      <c r="BJ51" s="229"/>
      <c r="BK51" s="229"/>
      <c r="BL51" s="229"/>
      <c r="BM51" s="229"/>
      <c r="BN51" s="229"/>
      <c r="BO51" s="229"/>
    </row>
    <row r="52" spans="1:67" ht="15" customHeight="1" x14ac:dyDescent="0.25">
      <c r="A52" s="222"/>
      <c r="B52" s="220" t="s">
        <v>5259</v>
      </c>
      <c r="C52" s="225" t="s">
        <v>5266</v>
      </c>
      <c r="D52" s="217" t="s">
        <v>696</v>
      </c>
      <c r="E52" s="225" t="s">
        <v>702</v>
      </c>
      <c r="F52" s="225" t="s">
        <v>707</v>
      </c>
      <c r="G52" s="225" t="s">
        <v>736</v>
      </c>
      <c r="H52" s="226" t="s">
        <v>697</v>
      </c>
      <c r="I52" s="226" t="s">
        <v>697</v>
      </c>
      <c r="J52" s="225" t="s">
        <v>697</v>
      </c>
      <c r="K52" s="225" t="s">
        <v>697</v>
      </c>
      <c r="L52" s="225" t="s">
        <v>697</v>
      </c>
      <c r="M52" s="225" t="s">
        <v>697</v>
      </c>
      <c r="N52" s="225" t="s">
        <v>697</v>
      </c>
      <c r="O52" s="225" t="s">
        <v>697</v>
      </c>
      <c r="P52" s="220">
        <v>0</v>
      </c>
      <c r="Q52" s="221" t="s">
        <v>698</v>
      </c>
      <c r="R52" s="221" t="s">
        <v>704</v>
      </c>
      <c r="S52" s="228" t="s">
        <v>705</v>
      </c>
      <c r="T52" s="221"/>
      <c r="U52" s="227" t="s">
        <v>5342</v>
      </c>
      <c r="V52" s="220"/>
      <c r="W52" s="222"/>
      <c r="X52" s="222"/>
      <c r="Y52" s="222" t="s">
        <v>737</v>
      </c>
      <c r="Z52" s="222"/>
      <c r="AA52" s="222"/>
      <c r="AB52" s="222"/>
      <c r="AC52" s="222"/>
      <c r="AD52" s="222"/>
      <c r="AE52" s="222"/>
      <c r="AF52" s="222"/>
      <c r="AG52" s="222"/>
      <c r="AH52" s="222" t="s">
        <v>5343</v>
      </c>
      <c r="AI52" s="228" t="s">
        <v>704</v>
      </c>
      <c r="AJ52" s="220"/>
      <c r="AK52" s="229"/>
      <c r="AL52" s="229"/>
      <c r="AM52" s="229"/>
      <c r="AN52" s="229"/>
      <c r="AO52" s="229"/>
      <c r="AP52" s="229"/>
      <c r="AQ52" s="229"/>
      <c r="AR52" s="229"/>
      <c r="AS52" s="229"/>
      <c r="AT52" s="229"/>
      <c r="AU52" s="229"/>
      <c r="AV52" s="229"/>
      <c r="AW52" s="229"/>
      <c r="AX52" s="229"/>
      <c r="AY52" s="229"/>
      <c r="AZ52" s="229"/>
      <c r="BA52" s="229"/>
      <c r="BB52" s="229"/>
      <c r="BC52" s="229"/>
      <c r="BD52" s="229"/>
      <c r="BE52" s="229"/>
      <c r="BF52" s="229"/>
      <c r="BG52" s="229"/>
      <c r="BH52" s="229"/>
      <c r="BI52" s="229"/>
      <c r="BJ52" s="229"/>
      <c r="BK52" s="229"/>
      <c r="BL52" s="229"/>
      <c r="BM52" s="229"/>
      <c r="BN52" s="229"/>
      <c r="BO52" s="229"/>
    </row>
    <row r="53" spans="1:67" ht="15" customHeight="1" x14ac:dyDescent="0.25">
      <c r="A53" s="231"/>
      <c r="B53" s="228"/>
      <c r="C53" s="233" t="s">
        <v>5266</v>
      </c>
      <c r="D53" s="217" t="s">
        <v>696</v>
      </c>
      <c r="E53" s="234" t="s">
        <v>702</v>
      </c>
      <c r="F53" s="234" t="s">
        <v>707</v>
      </c>
      <c r="G53" s="234" t="s">
        <v>736</v>
      </c>
      <c r="H53" s="235" t="s">
        <v>702</v>
      </c>
      <c r="I53" s="235" t="s">
        <v>697</v>
      </c>
      <c r="J53" s="234" t="s">
        <v>697</v>
      </c>
      <c r="K53" s="234" t="s">
        <v>697</v>
      </c>
      <c r="L53" s="234" t="s">
        <v>697</v>
      </c>
      <c r="M53" s="234" t="s">
        <v>697</v>
      </c>
      <c r="N53" s="234" t="s">
        <v>697</v>
      </c>
      <c r="O53" s="234" t="s">
        <v>697</v>
      </c>
      <c r="P53" s="228">
        <v>0</v>
      </c>
      <c r="Q53" s="221" t="s">
        <v>704</v>
      </c>
      <c r="R53" s="221" t="s">
        <v>698</v>
      </c>
      <c r="S53" s="236" t="s">
        <v>706</v>
      </c>
      <c r="T53" s="221"/>
      <c r="U53" s="227" t="s">
        <v>5342</v>
      </c>
      <c r="V53" s="228"/>
      <c r="W53" s="231"/>
      <c r="X53" s="231"/>
      <c r="Y53" s="231"/>
      <c r="Z53" s="231" t="s">
        <v>737</v>
      </c>
      <c r="AA53" s="231"/>
      <c r="AB53" s="231"/>
      <c r="AC53" s="231"/>
      <c r="AD53" s="231"/>
      <c r="AE53" s="231"/>
      <c r="AF53" s="231"/>
      <c r="AG53" s="231"/>
      <c r="AH53" s="228" t="s">
        <v>5344</v>
      </c>
      <c r="AI53" s="228" t="s">
        <v>694</v>
      </c>
      <c r="AJ53" s="228"/>
      <c r="AK53" s="229"/>
      <c r="AL53" s="229"/>
      <c r="AM53" s="229"/>
      <c r="AN53" s="229"/>
      <c r="AO53" s="229"/>
      <c r="AP53" s="229"/>
      <c r="AQ53" s="229"/>
      <c r="AR53" s="229"/>
      <c r="AS53" s="229"/>
      <c r="AT53" s="229"/>
      <c r="AU53" s="229"/>
      <c r="AV53" s="229"/>
      <c r="AW53" s="229"/>
      <c r="AX53" s="229"/>
      <c r="AY53" s="229"/>
      <c r="AZ53" s="229"/>
      <c r="BA53" s="229"/>
      <c r="BB53" s="229"/>
      <c r="BC53" s="229"/>
      <c r="BD53" s="229"/>
      <c r="BE53" s="229"/>
      <c r="BF53" s="229"/>
      <c r="BG53" s="229"/>
      <c r="BH53" s="229"/>
      <c r="BI53" s="229"/>
      <c r="BJ53" s="229"/>
      <c r="BK53" s="229"/>
      <c r="BL53" s="229"/>
      <c r="BM53" s="229"/>
      <c r="BN53" s="229"/>
      <c r="BO53" s="229"/>
    </row>
    <row r="54" spans="1:67" ht="15" customHeight="1" x14ac:dyDescent="0.25">
      <c r="A54" s="222"/>
      <c r="B54" s="220" t="s">
        <v>709</v>
      </c>
      <c r="C54" s="230" t="s">
        <v>5285</v>
      </c>
      <c r="D54" s="217" t="s">
        <v>696</v>
      </c>
      <c r="E54" s="225" t="s">
        <v>702</v>
      </c>
      <c r="F54" s="225" t="s">
        <v>707</v>
      </c>
      <c r="G54" s="225" t="s">
        <v>738</v>
      </c>
      <c r="H54" s="226" t="s">
        <v>697</v>
      </c>
      <c r="I54" s="226" t="s">
        <v>697</v>
      </c>
      <c r="J54" s="225" t="s">
        <v>697</v>
      </c>
      <c r="K54" s="225" t="s">
        <v>697</v>
      </c>
      <c r="L54" s="225" t="s">
        <v>697</v>
      </c>
      <c r="M54" s="225" t="s">
        <v>697</v>
      </c>
      <c r="N54" s="225" t="s">
        <v>697</v>
      </c>
      <c r="O54" s="225" t="s">
        <v>697</v>
      </c>
      <c r="P54" s="220">
        <v>0</v>
      </c>
      <c r="Q54" s="221" t="s">
        <v>698</v>
      </c>
      <c r="R54" s="221" t="s">
        <v>704</v>
      </c>
      <c r="S54" s="228" t="s">
        <v>705</v>
      </c>
      <c r="T54" s="221"/>
      <c r="U54" s="228" t="s">
        <v>5345</v>
      </c>
      <c r="V54" s="220"/>
      <c r="W54" s="222"/>
      <c r="X54" s="222"/>
      <c r="Y54" s="222" t="s">
        <v>716</v>
      </c>
      <c r="Z54" s="222"/>
      <c r="AA54" s="222"/>
      <c r="AB54" s="222"/>
      <c r="AC54" s="222"/>
      <c r="AD54" s="222"/>
      <c r="AE54" s="222"/>
      <c r="AF54" s="222"/>
      <c r="AG54" s="222"/>
      <c r="AH54" s="222" t="s">
        <v>5346</v>
      </c>
      <c r="AI54" s="228" t="s">
        <v>704</v>
      </c>
      <c r="AJ54" s="220" t="s">
        <v>5264</v>
      </c>
      <c r="AK54" s="229"/>
      <c r="AL54" s="229"/>
      <c r="AM54" s="229"/>
      <c r="AN54" s="229"/>
      <c r="AO54" s="229"/>
      <c r="AP54" s="229"/>
      <c r="AQ54" s="229"/>
      <c r="AR54" s="229"/>
      <c r="AS54" s="229"/>
      <c r="AT54" s="229"/>
      <c r="AU54" s="229"/>
      <c r="AV54" s="229"/>
      <c r="AW54" s="229"/>
      <c r="AX54" s="229"/>
      <c r="AY54" s="229"/>
      <c r="AZ54" s="229"/>
      <c r="BA54" s="229"/>
      <c r="BB54" s="229"/>
      <c r="BC54" s="229"/>
      <c r="BD54" s="229"/>
      <c r="BE54" s="229"/>
      <c r="BF54" s="229"/>
      <c r="BG54" s="229"/>
      <c r="BH54" s="229"/>
      <c r="BI54" s="229"/>
      <c r="BJ54" s="229"/>
      <c r="BK54" s="229"/>
      <c r="BL54" s="229"/>
      <c r="BM54" s="229"/>
      <c r="BN54" s="229"/>
      <c r="BO54" s="229"/>
    </row>
    <row r="55" spans="1:67" ht="15" customHeight="1" x14ac:dyDescent="0.25">
      <c r="A55" s="231"/>
      <c r="B55" s="228"/>
      <c r="C55" s="233" t="s">
        <v>5285</v>
      </c>
      <c r="D55" s="217" t="s">
        <v>696</v>
      </c>
      <c r="E55" s="234" t="s">
        <v>702</v>
      </c>
      <c r="F55" s="234" t="s">
        <v>707</v>
      </c>
      <c r="G55" s="234" t="s">
        <v>738</v>
      </c>
      <c r="H55" s="235" t="s">
        <v>702</v>
      </c>
      <c r="I55" s="235" t="s">
        <v>697</v>
      </c>
      <c r="J55" s="234" t="s">
        <v>697</v>
      </c>
      <c r="K55" s="234" t="s">
        <v>697</v>
      </c>
      <c r="L55" s="234" t="s">
        <v>697</v>
      </c>
      <c r="M55" s="234" t="s">
        <v>697</v>
      </c>
      <c r="N55" s="234" t="s">
        <v>697</v>
      </c>
      <c r="O55" s="234" t="s">
        <v>697</v>
      </c>
      <c r="P55" s="228">
        <v>0</v>
      </c>
      <c r="Q55" s="221" t="s">
        <v>704</v>
      </c>
      <c r="R55" s="221" t="s">
        <v>698</v>
      </c>
      <c r="S55" s="236" t="s">
        <v>706</v>
      </c>
      <c r="T55" s="221"/>
      <c r="U55" s="228" t="s">
        <v>5345</v>
      </c>
      <c r="V55" s="228"/>
      <c r="W55" s="231"/>
      <c r="X55" s="231"/>
      <c r="Y55" s="231"/>
      <c r="Z55" s="231" t="s">
        <v>716</v>
      </c>
      <c r="AA55" s="231"/>
      <c r="AB55" s="231"/>
      <c r="AC55" s="231"/>
      <c r="AD55" s="231"/>
      <c r="AE55" s="231"/>
      <c r="AF55" s="231"/>
      <c r="AG55" s="231"/>
      <c r="AH55" s="228" t="s">
        <v>5347</v>
      </c>
      <c r="AI55" s="228" t="s">
        <v>694</v>
      </c>
      <c r="AJ55" s="228"/>
      <c r="AK55" s="229"/>
      <c r="AL55" s="229"/>
      <c r="AM55" s="229"/>
      <c r="AN55" s="229"/>
      <c r="AO55" s="229"/>
      <c r="AP55" s="229"/>
      <c r="AQ55" s="229"/>
      <c r="AR55" s="229"/>
      <c r="AS55" s="229"/>
      <c r="AT55" s="229"/>
      <c r="AU55" s="229"/>
      <c r="AV55" s="229"/>
      <c r="AW55" s="229"/>
      <c r="AX55" s="229"/>
      <c r="AY55" s="229"/>
      <c r="AZ55" s="229"/>
      <c r="BA55" s="229"/>
      <c r="BB55" s="229"/>
      <c r="BC55" s="229"/>
      <c r="BD55" s="229"/>
      <c r="BE55" s="229"/>
      <c r="BF55" s="229"/>
      <c r="BG55" s="229"/>
      <c r="BH55" s="229"/>
      <c r="BI55" s="229"/>
      <c r="BJ55" s="229"/>
      <c r="BK55" s="229"/>
      <c r="BL55" s="229"/>
      <c r="BM55" s="229"/>
      <c r="BN55" s="229"/>
      <c r="BO55" s="229"/>
    </row>
    <row r="56" spans="1:67" ht="15" customHeight="1" x14ac:dyDescent="0.25">
      <c r="A56" s="222"/>
      <c r="B56" s="220" t="s">
        <v>717</v>
      </c>
      <c r="C56" s="230" t="s">
        <v>5266</v>
      </c>
      <c r="D56" s="217" t="s">
        <v>696</v>
      </c>
      <c r="E56" s="225" t="s">
        <v>702</v>
      </c>
      <c r="F56" s="224" t="s">
        <v>707</v>
      </c>
      <c r="G56" s="225" t="s">
        <v>739</v>
      </c>
      <c r="H56" s="226" t="s">
        <v>697</v>
      </c>
      <c r="I56" s="226" t="s">
        <v>697</v>
      </c>
      <c r="J56" s="225" t="s">
        <v>697</v>
      </c>
      <c r="K56" s="225" t="s">
        <v>697</v>
      </c>
      <c r="L56" s="225" t="s">
        <v>697</v>
      </c>
      <c r="M56" s="225" t="s">
        <v>697</v>
      </c>
      <c r="N56" s="225" t="s">
        <v>697</v>
      </c>
      <c r="O56" s="225" t="s">
        <v>697</v>
      </c>
      <c r="P56" s="220">
        <v>0</v>
      </c>
      <c r="Q56" s="221" t="s">
        <v>698</v>
      </c>
      <c r="R56" s="221" t="s">
        <v>704</v>
      </c>
      <c r="S56" s="228" t="s">
        <v>705</v>
      </c>
      <c r="T56" s="221"/>
      <c r="U56" s="228" t="s">
        <v>5332</v>
      </c>
      <c r="V56" s="220"/>
      <c r="W56" s="222"/>
      <c r="X56" s="222"/>
      <c r="Y56" s="222" t="s">
        <v>719</v>
      </c>
      <c r="Z56" s="222"/>
      <c r="AA56" s="222"/>
      <c r="AB56" s="222"/>
      <c r="AC56" s="222"/>
      <c r="AD56" s="222"/>
      <c r="AE56" s="222"/>
      <c r="AF56" s="222"/>
      <c r="AG56" s="222"/>
      <c r="AH56" s="222" t="s">
        <v>5348</v>
      </c>
      <c r="AI56" s="228" t="s">
        <v>704</v>
      </c>
      <c r="AJ56" s="220" t="s">
        <v>5349</v>
      </c>
      <c r="AK56" s="229"/>
      <c r="AL56" s="229"/>
      <c r="AM56" s="229"/>
      <c r="AN56" s="229"/>
      <c r="AO56" s="229"/>
      <c r="AP56" s="229"/>
      <c r="AQ56" s="229"/>
      <c r="AR56" s="229"/>
      <c r="AS56" s="229"/>
      <c r="AT56" s="229"/>
      <c r="AU56" s="229"/>
      <c r="AV56" s="229"/>
      <c r="AW56" s="229"/>
      <c r="AX56" s="229"/>
      <c r="AY56" s="229"/>
      <c r="AZ56" s="229"/>
      <c r="BA56" s="229"/>
      <c r="BB56" s="229"/>
      <c r="BC56" s="229"/>
      <c r="BD56" s="229"/>
      <c r="BE56" s="229"/>
      <c r="BF56" s="229"/>
      <c r="BG56" s="229"/>
      <c r="BH56" s="229"/>
      <c r="BI56" s="229"/>
      <c r="BJ56" s="229"/>
      <c r="BK56" s="229"/>
      <c r="BL56" s="229"/>
      <c r="BM56" s="229"/>
      <c r="BN56" s="229"/>
      <c r="BO56" s="229"/>
    </row>
    <row r="57" spans="1:67" ht="15" customHeight="1" x14ac:dyDescent="0.25">
      <c r="A57" s="231"/>
      <c r="B57" s="228"/>
      <c r="C57" s="233" t="s">
        <v>5266</v>
      </c>
      <c r="D57" s="217" t="s">
        <v>696</v>
      </c>
      <c r="E57" s="234" t="s">
        <v>702</v>
      </c>
      <c r="F57" s="234" t="s">
        <v>707</v>
      </c>
      <c r="G57" s="234" t="s">
        <v>739</v>
      </c>
      <c r="H57" s="235" t="s">
        <v>702</v>
      </c>
      <c r="I57" s="235" t="s">
        <v>697</v>
      </c>
      <c r="J57" s="234" t="s">
        <v>697</v>
      </c>
      <c r="K57" s="234" t="s">
        <v>697</v>
      </c>
      <c r="L57" s="234" t="s">
        <v>697</v>
      </c>
      <c r="M57" s="234" t="s">
        <v>697</v>
      </c>
      <c r="N57" s="234" t="s">
        <v>697</v>
      </c>
      <c r="O57" s="234" t="s">
        <v>697</v>
      </c>
      <c r="P57" s="228">
        <v>0</v>
      </c>
      <c r="Q57" s="221" t="s">
        <v>704</v>
      </c>
      <c r="R57" s="221" t="s">
        <v>698</v>
      </c>
      <c r="S57" s="236" t="s">
        <v>706</v>
      </c>
      <c r="T57" s="221"/>
      <c r="U57" s="228" t="s">
        <v>5332</v>
      </c>
      <c r="V57" s="228"/>
      <c r="W57" s="231"/>
      <c r="X57" s="231"/>
      <c r="Y57" s="231"/>
      <c r="Z57" s="231" t="s">
        <v>719</v>
      </c>
      <c r="AA57" s="231"/>
      <c r="AB57" s="231"/>
      <c r="AC57" s="231"/>
      <c r="AD57" s="231"/>
      <c r="AE57" s="231"/>
      <c r="AF57" s="231"/>
      <c r="AG57" s="231"/>
      <c r="AH57" s="228" t="s">
        <v>5350</v>
      </c>
      <c r="AI57" s="228" t="s">
        <v>694</v>
      </c>
      <c r="AJ57" s="228"/>
      <c r="AK57" s="229"/>
      <c r="AL57" s="229"/>
      <c r="AM57" s="229"/>
      <c r="AN57" s="229"/>
      <c r="AO57" s="229"/>
      <c r="AP57" s="229"/>
      <c r="AQ57" s="229"/>
      <c r="AR57" s="229"/>
      <c r="AS57" s="229"/>
      <c r="AT57" s="229"/>
      <c r="AU57" s="229"/>
      <c r="AV57" s="229"/>
      <c r="AW57" s="229"/>
      <c r="AX57" s="229"/>
      <c r="AY57" s="229"/>
      <c r="AZ57" s="229"/>
      <c r="BA57" s="229"/>
      <c r="BB57" s="229"/>
      <c r="BC57" s="229"/>
      <c r="BD57" s="229"/>
      <c r="BE57" s="229"/>
      <c r="BF57" s="229"/>
      <c r="BG57" s="229"/>
      <c r="BH57" s="229"/>
      <c r="BI57" s="229"/>
      <c r="BJ57" s="229"/>
      <c r="BK57" s="229"/>
      <c r="BL57" s="229"/>
      <c r="BM57" s="229"/>
      <c r="BN57" s="229"/>
      <c r="BO57" s="229"/>
    </row>
    <row r="58" spans="1:67" ht="15" customHeight="1" x14ac:dyDescent="0.25">
      <c r="A58" s="222"/>
      <c r="B58" s="220" t="s">
        <v>717</v>
      </c>
      <c r="C58" s="225" t="s">
        <v>5266</v>
      </c>
      <c r="D58" s="217" t="s">
        <v>696</v>
      </c>
      <c r="E58" s="225" t="s">
        <v>702</v>
      </c>
      <c r="F58" s="225" t="s">
        <v>707</v>
      </c>
      <c r="G58" s="225" t="s">
        <v>740</v>
      </c>
      <c r="H58" s="226" t="s">
        <v>697</v>
      </c>
      <c r="I58" s="226" t="s">
        <v>697</v>
      </c>
      <c r="J58" s="225" t="s">
        <v>697</v>
      </c>
      <c r="K58" s="225" t="s">
        <v>697</v>
      </c>
      <c r="L58" s="225" t="s">
        <v>697</v>
      </c>
      <c r="M58" s="225" t="s">
        <v>697</v>
      </c>
      <c r="N58" s="225" t="s">
        <v>697</v>
      </c>
      <c r="O58" s="225" t="s">
        <v>697</v>
      </c>
      <c r="P58" s="220">
        <v>0</v>
      </c>
      <c r="Q58" s="221" t="s">
        <v>698</v>
      </c>
      <c r="R58" s="221" t="s">
        <v>704</v>
      </c>
      <c r="S58" s="228" t="s">
        <v>705</v>
      </c>
      <c r="T58" s="221"/>
      <c r="U58" s="228" t="s">
        <v>5351</v>
      </c>
      <c r="V58" s="220"/>
      <c r="W58" s="222"/>
      <c r="X58" s="222"/>
      <c r="Y58" s="222" t="s">
        <v>741</v>
      </c>
      <c r="Z58" s="222"/>
      <c r="AA58" s="222"/>
      <c r="AB58" s="222"/>
      <c r="AC58" s="222"/>
      <c r="AD58" s="222"/>
      <c r="AE58" s="222"/>
      <c r="AF58" s="222"/>
      <c r="AG58" s="222"/>
      <c r="AH58" s="222" t="s">
        <v>5352</v>
      </c>
      <c r="AI58" s="228" t="s">
        <v>704</v>
      </c>
      <c r="AJ58" s="220" t="s">
        <v>5353</v>
      </c>
      <c r="AK58" s="229"/>
      <c r="AL58" s="229"/>
      <c r="AM58" s="229"/>
      <c r="AN58" s="229"/>
      <c r="AO58" s="229"/>
      <c r="AP58" s="229"/>
      <c r="AQ58" s="229"/>
      <c r="AR58" s="229"/>
      <c r="AS58" s="229"/>
      <c r="AT58" s="229"/>
      <c r="AU58" s="229"/>
      <c r="AV58" s="229"/>
      <c r="AW58" s="229"/>
      <c r="AX58" s="229"/>
      <c r="AY58" s="229"/>
      <c r="AZ58" s="229"/>
      <c r="BA58" s="229"/>
      <c r="BB58" s="229"/>
      <c r="BC58" s="229"/>
      <c r="BD58" s="229"/>
      <c r="BE58" s="229"/>
      <c r="BF58" s="229"/>
      <c r="BG58" s="229"/>
      <c r="BH58" s="229"/>
      <c r="BI58" s="229"/>
      <c r="BJ58" s="229"/>
      <c r="BK58" s="229"/>
      <c r="BL58" s="229"/>
      <c r="BM58" s="229"/>
      <c r="BN58" s="229"/>
      <c r="BO58" s="229"/>
    </row>
    <row r="59" spans="1:67" ht="15" customHeight="1" x14ac:dyDescent="0.25">
      <c r="A59" s="231"/>
      <c r="B59" s="228"/>
      <c r="C59" s="233" t="s">
        <v>5266</v>
      </c>
      <c r="D59" s="217" t="s">
        <v>696</v>
      </c>
      <c r="E59" s="234" t="s">
        <v>702</v>
      </c>
      <c r="F59" s="234" t="s">
        <v>707</v>
      </c>
      <c r="G59" s="234" t="s">
        <v>740</v>
      </c>
      <c r="H59" s="235" t="s">
        <v>702</v>
      </c>
      <c r="I59" s="235" t="s">
        <v>697</v>
      </c>
      <c r="J59" s="234" t="s">
        <v>697</v>
      </c>
      <c r="K59" s="234" t="s">
        <v>697</v>
      </c>
      <c r="L59" s="234" t="s">
        <v>697</v>
      </c>
      <c r="M59" s="234" t="s">
        <v>697</v>
      </c>
      <c r="N59" s="234" t="s">
        <v>697</v>
      </c>
      <c r="O59" s="234" t="s">
        <v>697</v>
      </c>
      <c r="P59" s="228">
        <v>0</v>
      </c>
      <c r="Q59" s="221" t="s">
        <v>704</v>
      </c>
      <c r="R59" s="221" t="s">
        <v>698</v>
      </c>
      <c r="S59" s="236" t="s">
        <v>706</v>
      </c>
      <c r="T59" s="221"/>
      <c r="U59" s="228" t="s">
        <v>5351</v>
      </c>
      <c r="V59" s="228"/>
      <c r="W59" s="231"/>
      <c r="X59" s="231"/>
      <c r="Y59" s="231"/>
      <c r="Z59" s="231" t="s">
        <v>741</v>
      </c>
      <c r="AA59" s="231"/>
      <c r="AB59" s="231"/>
      <c r="AC59" s="231"/>
      <c r="AD59" s="231"/>
      <c r="AE59" s="231"/>
      <c r="AF59" s="231"/>
      <c r="AG59" s="231"/>
      <c r="AH59" s="237" t="s">
        <v>5354</v>
      </c>
      <c r="AI59" s="228" t="s">
        <v>694</v>
      </c>
      <c r="AJ59" s="228"/>
      <c r="AK59" s="229"/>
      <c r="AL59" s="229"/>
      <c r="AM59" s="229"/>
      <c r="AN59" s="229"/>
      <c r="AO59" s="229"/>
      <c r="AP59" s="229"/>
      <c r="AQ59" s="229"/>
      <c r="AR59" s="229"/>
      <c r="AS59" s="229"/>
      <c r="AT59" s="229"/>
      <c r="AU59" s="229"/>
      <c r="AV59" s="229"/>
      <c r="AW59" s="229"/>
      <c r="AX59" s="229"/>
      <c r="AY59" s="229"/>
      <c r="AZ59" s="229"/>
      <c r="BA59" s="229"/>
      <c r="BB59" s="229"/>
      <c r="BC59" s="229"/>
      <c r="BD59" s="229"/>
      <c r="BE59" s="229"/>
      <c r="BF59" s="229"/>
      <c r="BG59" s="229"/>
      <c r="BH59" s="229"/>
      <c r="BI59" s="229"/>
      <c r="BJ59" s="229"/>
      <c r="BK59" s="229"/>
      <c r="BL59" s="229"/>
      <c r="BM59" s="229"/>
      <c r="BN59" s="229"/>
      <c r="BO59" s="229"/>
    </row>
    <row r="60" spans="1:67" ht="15" customHeight="1" x14ac:dyDescent="0.25">
      <c r="A60" s="222"/>
      <c r="B60" s="220" t="s">
        <v>709</v>
      </c>
      <c r="C60" s="230" t="s">
        <v>5292</v>
      </c>
      <c r="D60" s="217" t="s">
        <v>696</v>
      </c>
      <c r="E60" s="225" t="s">
        <v>702</v>
      </c>
      <c r="F60" s="225" t="s">
        <v>707</v>
      </c>
      <c r="G60" s="225" t="s">
        <v>742</v>
      </c>
      <c r="H60" s="226" t="s">
        <v>697</v>
      </c>
      <c r="I60" s="226" t="s">
        <v>697</v>
      </c>
      <c r="J60" s="225" t="s">
        <v>697</v>
      </c>
      <c r="K60" s="225" t="s">
        <v>697</v>
      </c>
      <c r="L60" s="225" t="s">
        <v>697</v>
      </c>
      <c r="M60" s="225" t="s">
        <v>697</v>
      </c>
      <c r="N60" s="225" t="s">
        <v>697</v>
      </c>
      <c r="O60" s="225" t="s">
        <v>697</v>
      </c>
      <c r="P60" s="220">
        <v>0</v>
      </c>
      <c r="Q60" s="221" t="s">
        <v>698</v>
      </c>
      <c r="R60" s="221" t="s">
        <v>704</v>
      </c>
      <c r="S60" s="228" t="s">
        <v>705</v>
      </c>
      <c r="T60" s="221"/>
      <c r="U60" s="228" t="s">
        <v>5355</v>
      </c>
      <c r="V60" s="220"/>
      <c r="W60" s="222"/>
      <c r="X60" s="222"/>
      <c r="Y60" s="222" t="s">
        <v>721</v>
      </c>
      <c r="Z60" s="222"/>
      <c r="AA60" s="222"/>
      <c r="AB60" s="222"/>
      <c r="AC60" s="222"/>
      <c r="AD60" s="222"/>
      <c r="AE60" s="222"/>
      <c r="AF60" s="222"/>
      <c r="AG60" s="222"/>
      <c r="AH60" s="222" t="s">
        <v>5356</v>
      </c>
      <c r="AI60" s="228" t="s">
        <v>704</v>
      </c>
      <c r="AJ60" s="220" t="s">
        <v>5264</v>
      </c>
      <c r="AK60" s="229"/>
      <c r="AL60" s="229"/>
      <c r="AM60" s="229"/>
      <c r="AN60" s="229"/>
      <c r="AO60" s="229"/>
      <c r="AP60" s="229"/>
      <c r="AQ60" s="229"/>
      <c r="AR60" s="229"/>
      <c r="AS60" s="229"/>
      <c r="AT60" s="229"/>
      <c r="AU60" s="229"/>
      <c r="AV60" s="229"/>
      <c r="AW60" s="229"/>
      <c r="AX60" s="229"/>
      <c r="AY60" s="229"/>
      <c r="AZ60" s="229"/>
      <c r="BA60" s="229"/>
      <c r="BB60" s="229"/>
      <c r="BC60" s="229"/>
      <c r="BD60" s="229"/>
      <c r="BE60" s="229"/>
      <c r="BF60" s="229"/>
      <c r="BG60" s="229"/>
      <c r="BH60" s="229"/>
      <c r="BI60" s="229"/>
      <c r="BJ60" s="229"/>
      <c r="BK60" s="229"/>
      <c r="BL60" s="229"/>
      <c r="BM60" s="229"/>
      <c r="BN60" s="229"/>
      <c r="BO60" s="229"/>
    </row>
    <row r="61" spans="1:67" ht="15" customHeight="1" x14ac:dyDescent="0.25">
      <c r="A61" s="231"/>
      <c r="B61" s="228"/>
      <c r="C61" s="233" t="s">
        <v>5292</v>
      </c>
      <c r="D61" s="217" t="s">
        <v>696</v>
      </c>
      <c r="E61" s="234" t="s">
        <v>702</v>
      </c>
      <c r="F61" s="234" t="s">
        <v>707</v>
      </c>
      <c r="G61" s="234" t="s">
        <v>742</v>
      </c>
      <c r="H61" s="235" t="s">
        <v>702</v>
      </c>
      <c r="I61" s="235" t="s">
        <v>697</v>
      </c>
      <c r="J61" s="234" t="s">
        <v>697</v>
      </c>
      <c r="K61" s="234" t="s">
        <v>697</v>
      </c>
      <c r="L61" s="234" t="s">
        <v>697</v>
      </c>
      <c r="M61" s="234" t="s">
        <v>697</v>
      </c>
      <c r="N61" s="234" t="s">
        <v>697</v>
      </c>
      <c r="O61" s="234" t="s">
        <v>697</v>
      </c>
      <c r="P61" s="228">
        <v>0</v>
      </c>
      <c r="Q61" s="221" t="s">
        <v>704</v>
      </c>
      <c r="R61" s="221" t="s">
        <v>698</v>
      </c>
      <c r="S61" s="236" t="s">
        <v>706</v>
      </c>
      <c r="T61" s="221"/>
      <c r="U61" s="228" t="s">
        <v>5355</v>
      </c>
      <c r="V61" s="228"/>
      <c r="W61" s="231"/>
      <c r="X61" s="231"/>
      <c r="Y61" s="231"/>
      <c r="Z61" s="231" t="s">
        <v>721</v>
      </c>
      <c r="AA61" s="231"/>
      <c r="AB61" s="231"/>
      <c r="AC61" s="231"/>
      <c r="AD61" s="231"/>
      <c r="AE61" s="231"/>
      <c r="AF61" s="231"/>
      <c r="AG61" s="231"/>
      <c r="AH61" s="228" t="s">
        <v>5357</v>
      </c>
      <c r="AI61" s="228" t="s">
        <v>694</v>
      </c>
      <c r="AJ61" s="228"/>
      <c r="AK61" s="229"/>
      <c r="AL61" s="229"/>
      <c r="AM61" s="229"/>
      <c r="AN61" s="229"/>
      <c r="AO61" s="229"/>
      <c r="AP61" s="229"/>
      <c r="AQ61" s="229"/>
      <c r="AR61" s="229"/>
      <c r="AS61" s="229"/>
      <c r="AT61" s="229"/>
      <c r="AU61" s="229"/>
      <c r="AV61" s="229"/>
      <c r="AW61" s="229"/>
      <c r="AX61" s="229"/>
      <c r="AY61" s="229"/>
      <c r="AZ61" s="229"/>
      <c r="BA61" s="229"/>
      <c r="BB61" s="229"/>
      <c r="BC61" s="229"/>
      <c r="BD61" s="229"/>
      <c r="BE61" s="229"/>
      <c r="BF61" s="229"/>
      <c r="BG61" s="229"/>
      <c r="BH61" s="229"/>
      <c r="BI61" s="229"/>
      <c r="BJ61" s="229"/>
      <c r="BK61" s="229"/>
      <c r="BL61" s="229"/>
      <c r="BM61" s="229"/>
      <c r="BN61" s="229"/>
      <c r="BO61" s="229"/>
    </row>
    <row r="62" spans="1:67" ht="15" customHeight="1" x14ac:dyDescent="0.25">
      <c r="A62" s="222"/>
      <c r="B62" s="220" t="s">
        <v>717</v>
      </c>
      <c r="C62" s="225" t="s">
        <v>5266</v>
      </c>
      <c r="D62" s="217" t="s">
        <v>696</v>
      </c>
      <c r="E62" s="225" t="s">
        <v>702</v>
      </c>
      <c r="F62" s="225" t="s">
        <v>707</v>
      </c>
      <c r="G62" s="225" t="s">
        <v>743</v>
      </c>
      <c r="H62" s="226" t="s">
        <v>697</v>
      </c>
      <c r="I62" s="226" t="s">
        <v>697</v>
      </c>
      <c r="J62" s="225" t="s">
        <v>697</v>
      </c>
      <c r="K62" s="225" t="s">
        <v>697</v>
      </c>
      <c r="L62" s="225" t="s">
        <v>697</v>
      </c>
      <c r="M62" s="225" t="s">
        <v>697</v>
      </c>
      <c r="N62" s="225" t="s">
        <v>697</v>
      </c>
      <c r="O62" s="225" t="s">
        <v>697</v>
      </c>
      <c r="P62" s="220">
        <v>0</v>
      </c>
      <c r="Q62" s="221" t="s">
        <v>698</v>
      </c>
      <c r="R62" s="221" t="s">
        <v>704</v>
      </c>
      <c r="S62" s="228" t="s">
        <v>705</v>
      </c>
      <c r="T62" s="221"/>
      <c r="U62" s="228" t="s">
        <v>5358</v>
      </c>
      <c r="V62" s="220"/>
      <c r="W62" s="222"/>
      <c r="X62" s="222"/>
      <c r="Y62" s="222" t="s">
        <v>744</v>
      </c>
      <c r="Z62" s="222"/>
      <c r="AA62" s="222"/>
      <c r="AB62" s="222"/>
      <c r="AC62" s="222"/>
      <c r="AD62" s="222"/>
      <c r="AE62" s="222"/>
      <c r="AF62" s="222"/>
      <c r="AG62" s="222"/>
      <c r="AH62" s="222" t="s">
        <v>5359</v>
      </c>
      <c r="AI62" s="228" t="s">
        <v>704</v>
      </c>
      <c r="AJ62" s="220" t="s">
        <v>5264</v>
      </c>
      <c r="AK62" s="229"/>
      <c r="AL62" s="229"/>
      <c r="AM62" s="229"/>
      <c r="AN62" s="229"/>
      <c r="AO62" s="229"/>
      <c r="AP62" s="229"/>
      <c r="AQ62" s="229"/>
      <c r="AR62" s="229"/>
      <c r="AS62" s="229"/>
      <c r="AT62" s="229"/>
      <c r="AU62" s="229"/>
      <c r="AV62" s="229"/>
      <c r="AW62" s="229"/>
      <c r="AX62" s="229"/>
      <c r="AY62" s="229"/>
      <c r="AZ62" s="229"/>
      <c r="BA62" s="229"/>
      <c r="BB62" s="229"/>
      <c r="BC62" s="229"/>
      <c r="BD62" s="229"/>
      <c r="BE62" s="229"/>
      <c r="BF62" s="229"/>
      <c r="BG62" s="229"/>
      <c r="BH62" s="229"/>
      <c r="BI62" s="229"/>
      <c r="BJ62" s="229"/>
      <c r="BK62" s="229"/>
      <c r="BL62" s="229"/>
      <c r="BM62" s="229"/>
      <c r="BN62" s="229"/>
      <c r="BO62" s="229"/>
    </row>
    <row r="63" spans="1:67" ht="15" customHeight="1" x14ac:dyDescent="0.25">
      <c r="A63" s="231"/>
      <c r="B63" s="228"/>
      <c r="C63" s="233" t="s">
        <v>5266</v>
      </c>
      <c r="D63" s="217" t="s">
        <v>696</v>
      </c>
      <c r="E63" s="234" t="s">
        <v>702</v>
      </c>
      <c r="F63" s="234" t="s">
        <v>707</v>
      </c>
      <c r="G63" s="234" t="s">
        <v>743</v>
      </c>
      <c r="H63" s="235" t="s">
        <v>702</v>
      </c>
      <c r="I63" s="235" t="s">
        <v>697</v>
      </c>
      <c r="J63" s="234" t="s">
        <v>697</v>
      </c>
      <c r="K63" s="234" t="s">
        <v>697</v>
      </c>
      <c r="L63" s="234" t="s">
        <v>697</v>
      </c>
      <c r="M63" s="234" t="s">
        <v>697</v>
      </c>
      <c r="N63" s="234" t="s">
        <v>697</v>
      </c>
      <c r="O63" s="234" t="s">
        <v>697</v>
      </c>
      <c r="P63" s="228">
        <v>0</v>
      </c>
      <c r="Q63" s="221" t="s">
        <v>704</v>
      </c>
      <c r="R63" s="221" t="s">
        <v>698</v>
      </c>
      <c r="S63" s="236" t="s">
        <v>706</v>
      </c>
      <c r="T63" s="221"/>
      <c r="U63" s="228" t="s">
        <v>5358</v>
      </c>
      <c r="V63" s="228"/>
      <c r="W63" s="231"/>
      <c r="X63" s="231"/>
      <c r="Y63" s="231"/>
      <c r="Z63" s="231" t="s">
        <v>744</v>
      </c>
      <c r="AA63" s="231"/>
      <c r="AB63" s="231"/>
      <c r="AC63" s="231"/>
      <c r="AD63" s="231"/>
      <c r="AE63" s="231"/>
      <c r="AF63" s="231"/>
      <c r="AG63" s="231"/>
      <c r="AH63" s="228" t="s">
        <v>5360</v>
      </c>
      <c r="AI63" s="228" t="s">
        <v>694</v>
      </c>
      <c r="AJ63" s="228"/>
      <c r="AK63" s="229"/>
      <c r="AL63" s="229"/>
      <c r="AM63" s="229"/>
      <c r="AN63" s="229"/>
      <c r="AO63" s="229"/>
      <c r="AP63" s="229"/>
      <c r="AQ63" s="229"/>
      <c r="AR63" s="229"/>
      <c r="AS63" s="229"/>
      <c r="AT63" s="229"/>
      <c r="AU63" s="229"/>
      <c r="AV63" s="229"/>
      <c r="AW63" s="229"/>
      <c r="AX63" s="229"/>
      <c r="AY63" s="229"/>
      <c r="AZ63" s="229"/>
      <c r="BA63" s="229"/>
      <c r="BB63" s="229"/>
      <c r="BC63" s="229"/>
      <c r="BD63" s="229"/>
      <c r="BE63" s="229"/>
      <c r="BF63" s="229"/>
      <c r="BG63" s="229"/>
      <c r="BH63" s="229"/>
      <c r="BI63" s="229"/>
      <c r="BJ63" s="229"/>
      <c r="BK63" s="229"/>
      <c r="BL63" s="229"/>
      <c r="BM63" s="229"/>
      <c r="BN63" s="229"/>
      <c r="BO63" s="229"/>
    </row>
    <row r="64" spans="1:67" ht="15" customHeight="1" x14ac:dyDescent="0.25">
      <c r="A64" s="222"/>
      <c r="B64" s="220" t="s">
        <v>717</v>
      </c>
      <c r="C64" s="225" t="s">
        <v>5266</v>
      </c>
      <c r="D64" s="217" t="s">
        <v>696</v>
      </c>
      <c r="E64" s="225" t="s">
        <v>702</v>
      </c>
      <c r="F64" s="225" t="s">
        <v>707</v>
      </c>
      <c r="G64" s="225" t="s">
        <v>745</v>
      </c>
      <c r="H64" s="226" t="s">
        <v>697</v>
      </c>
      <c r="I64" s="226" t="s">
        <v>697</v>
      </c>
      <c r="J64" s="225" t="s">
        <v>697</v>
      </c>
      <c r="K64" s="225" t="s">
        <v>697</v>
      </c>
      <c r="L64" s="225" t="s">
        <v>697</v>
      </c>
      <c r="M64" s="225" t="s">
        <v>697</v>
      </c>
      <c r="N64" s="225" t="s">
        <v>697</v>
      </c>
      <c r="O64" s="225" t="s">
        <v>697</v>
      </c>
      <c r="P64" s="220">
        <v>0</v>
      </c>
      <c r="Q64" s="221" t="s">
        <v>698</v>
      </c>
      <c r="R64" s="221" t="s">
        <v>704</v>
      </c>
      <c r="S64" s="228" t="s">
        <v>705</v>
      </c>
      <c r="T64" s="221"/>
      <c r="U64" s="228" t="s">
        <v>5361</v>
      </c>
      <c r="V64" s="220"/>
      <c r="W64" s="222"/>
      <c r="X64" s="222"/>
      <c r="Y64" s="222" t="s">
        <v>746</v>
      </c>
      <c r="Z64" s="222"/>
      <c r="AA64" s="222"/>
      <c r="AB64" s="222"/>
      <c r="AC64" s="222"/>
      <c r="AD64" s="222"/>
      <c r="AE64" s="222"/>
      <c r="AF64" s="222"/>
      <c r="AG64" s="222"/>
      <c r="AH64" s="222" t="s">
        <v>5362</v>
      </c>
      <c r="AI64" s="228" t="s">
        <v>704</v>
      </c>
      <c r="AJ64" s="220" t="s">
        <v>5264</v>
      </c>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row>
    <row r="65" spans="1:67" ht="15" customHeight="1" x14ac:dyDescent="0.25">
      <c r="A65" s="231"/>
      <c r="B65" s="228"/>
      <c r="C65" s="233" t="s">
        <v>5266</v>
      </c>
      <c r="D65" s="217" t="s">
        <v>696</v>
      </c>
      <c r="E65" s="234" t="s">
        <v>702</v>
      </c>
      <c r="F65" s="234" t="s">
        <v>707</v>
      </c>
      <c r="G65" s="234" t="s">
        <v>745</v>
      </c>
      <c r="H65" s="235" t="s">
        <v>702</v>
      </c>
      <c r="I65" s="235" t="s">
        <v>697</v>
      </c>
      <c r="J65" s="234" t="s">
        <v>697</v>
      </c>
      <c r="K65" s="234" t="s">
        <v>697</v>
      </c>
      <c r="L65" s="234" t="s">
        <v>697</v>
      </c>
      <c r="M65" s="234" t="s">
        <v>697</v>
      </c>
      <c r="N65" s="234" t="s">
        <v>697</v>
      </c>
      <c r="O65" s="234" t="s">
        <v>697</v>
      </c>
      <c r="P65" s="228">
        <v>0</v>
      </c>
      <c r="Q65" s="221" t="s">
        <v>704</v>
      </c>
      <c r="R65" s="221" t="s">
        <v>698</v>
      </c>
      <c r="S65" s="236" t="s">
        <v>706</v>
      </c>
      <c r="T65" s="221"/>
      <c r="U65" s="228" t="s">
        <v>5361</v>
      </c>
      <c r="V65" s="228"/>
      <c r="W65" s="231"/>
      <c r="X65" s="231"/>
      <c r="Y65" s="231"/>
      <c r="Z65" s="231" t="s">
        <v>746</v>
      </c>
      <c r="AA65" s="231"/>
      <c r="AB65" s="231"/>
      <c r="AC65" s="231"/>
      <c r="AD65" s="231"/>
      <c r="AE65" s="231"/>
      <c r="AF65" s="231"/>
      <c r="AG65" s="231"/>
      <c r="AH65" s="228" t="s">
        <v>5363</v>
      </c>
      <c r="AI65" s="228" t="s">
        <v>694</v>
      </c>
      <c r="AJ65" s="228"/>
      <c r="AK65" s="229"/>
      <c r="AL65" s="229"/>
      <c r="AM65" s="229"/>
      <c r="AN65" s="229"/>
      <c r="AO65" s="229"/>
      <c r="AP65" s="229"/>
      <c r="AQ65" s="229"/>
      <c r="AR65" s="229"/>
      <c r="AS65" s="229"/>
      <c r="AT65" s="229"/>
      <c r="AU65" s="229"/>
      <c r="AV65" s="229"/>
      <c r="AW65" s="229"/>
      <c r="AX65" s="229"/>
      <c r="AY65" s="229"/>
      <c r="AZ65" s="229"/>
      <c r="BA65" s="229"/>
      <c r="BB65" s="229"/>
      <c r="BC65" s="229"/>
      <c r="BD65" s="229"/>
      <c r="BE65" s="229"/>
      <c r="BF65" s="229"/>
      <c r="BG65" s="229"/>
      <c r="BH65" s="229"/>
      <c r="BI65" s="229"/>
      <c r="BJ65" s="229"/>
      <c r="BK65" s="229"/>
      <c r="BL65" s="229"/>
      <c r="BM65" s="229"/>
      <c r="BN65" s="229"/>
      <c r="BO65" s="229"/>
    </row>
    <row r="66" spans="1:67" ht="15" customHeight="1" x14ac:dyDescent="0.25">
      <c r="A66" s="222"/>
      <c r="B66" s="220" t="s">
        <v>709</v>
      </c>
      <c r="C66" s="230" t="s">
        <v>5296</v>
      </c>
      <c r="D66" s="217" t="s">
        <v>696</v>
      </c>
      <c r="E66" s="225" t="s">
        <v>702</v>
      </c>
      <c r="F66" s="225" t="s">
        <v>707</v>
      </c>
      <c r="G66" s="225" t="s">
        <v>747</v>
      </c>
      <c r="H66" s="226" t="s">
        <v>697</v>
      </c>
      <c r="I66" s="226" t="s">
        <v>697</v>
      </c>
      <c r="J66" s="225" t="s">
        <v>697</v>
      </c>
      <c r="K66" s="225" t="s">
        <v>697</v>
      </c>
      <c r="L66" s="225" t="s">
        <v>697</v>
      </c>
      <c r="M66" s="225" t="s">
        <v>697</v>
      </c>
      <c r="N66" s="225" t="s">
        <v>697</v>
      </c>
      <c r="O66" s="225" t="s">
        <v>697</v>
      </c>
      <c r="P66" s="220">
        <v>0</v>
      </c>
      <c r="Q66" s="221" t="s">
        <v>698</v>
      </c>
      <c r="R66" s="221" t="s">
        <v>704</v>
      </c>
      <c r="S66" s="228" t="s">
        <v>705</v>
      </c>
      <c r="T66" s="221"/>
      <c r="U66" s="228" t="s">
        <v>5364</v>
      </c>
      <c r="V66" s="220"/>
      <c r="W66" s="222"/>
      <c r="X66" s="222"/>
      <c r="Y66" s="222" t="s">
        <v>723</v>
      </c>
      <c r="Z66" s="222"/>
      <c r="AA66" s="222"/>
      <c r="AB66" s="222"/>
      <c r="AC66" s="222"/>
      <c r="AD66" s="222"/>
      <c r="AE66" s="222"/>
      <c r="AF66" s="222"/>
      <c r="AG66" s="222"/>
      <c r="AH66" s="222" t="s">
        <v>5365</v>
      </c>
      <c r="AI66" s="228" t="s">
        <v>704</v>
      </c>
      <c r="AJ66" s="220" t="s">
        <v>5299</v>
      </c>
      <c r="AK66" s="229"/>
      <c r="AL66" s="229"/>
      <c r="AM66" s="229"/>
      <c r="AN66" s="229"/>
      <c r="AO66" s="229"/>
      <c r="AP66" s="229"/>
      <c r="AQ66" s="229"/>
      <c r="AR66" s="229"/>
      <c r="AS66" s="229"/>
      <c r="AT66" s="229"/>
      <c r="AU66" s="229"/>
      <c r="AV66" s="229"/>
      <c r="AW66" s="229"/>
      <c r="AX66" s="229"/>
      <c r="AY66" s="229"/>
      <c r="AZ66" s="229"/>
      <c r="BA66" s="229"/>
      <c r="BB66" s="229"/>
      <c r="BC66" s="229"/>
      <c r="BD66" s="229"/>
      <c r="BE66" s="229"/>
      <c r="BF66" s="229"/>
      <c r="BG66" s="229"/>
      <c r="BH66" s="229"/>
      <c r="BI66" s="229"/>
      <c r="BJ66" s="229"/>
      <c r="BK66" s="229"/>
      <c r="BL66" s="229"/>
      <c r="BM66" s="229"/>
      <c r="BN66" s="229"/>
      <c r="BO66" s="229"/>
    </row>
    <row r="67" spans="1:67" ht="15" customHeight="1" x14ac:dyDescent="0.25">
      <c r="A67" s="231"/>
      <c r="B67" s="228"/>
      <c r="C67" s="233" t="s">
        <v>5296</v>
      </c>
      <c r="D67" s="217" t="s">
        <v>696</v>
      </c>
      <c r="E67" s="234" t="s">
        <v>702</v>
      </c>
      <c r="F67" s="234" t="s">
        <v>707</v>
      </c>
      <c r="G67" s="234" t="s">
        <v>747</v>
      </c>
      <c r="H67" s="235" t="s">
        <v>702</v>
      </c>
      <c r="I67" s="235" t="s">
        <v>697</v>
      </c>
      <c r="J67" s="234" t="s">
        <v>697</v>
      </c>
      <c r="K67" s="234" t="s">
        <v>697</v>
      </c>
      <c r="L67" s="234" t="s">
        <v>697</v>
      </c>
      <c r="M67" s="234" t="s">
        <v>697</v>
      </c>
      <c r="N67" s="234" t="s">
        <v>697</v>
      </c>
      <c r="O67" s="234" t="s">
        <v>697</v>
      </c>
      <c r="P67" s="228">
        <v>0</v>
      </c>
      <c r="Q67" s="221" t="s">
        <v>704</v>
      </c>
      <c r="R67" s="221" t="s">
        <v>698</v>
      </c>
      <c r="S67" s="236" t="s">
        <v>706</v>
      </c>
      <c r="T67" s="221"/>
      <c r="U67" s="228" t="s">
        <v>5364</v>
      </c>
      <c r="V67" s="228"/>
      <c r="W67" s="231"/>
      <c r="X67" s="231"/>
      <c r="Y67" s="231"/>
      <c r="Z67" s="231" t="s">
        <v>723</v>
      </c>
      <c r="AA67" s="231"/>
      <c r="AB67" s="231"/>
      <c r="AC67" s="231"/>
      <c r="AD67" s="231"/>
      <c r="AE67" s="231"/>
      <c r="AF67" s="231"/>
      <c r="AG67" s="231"/>
      <c r="AH67" s="228" t="s">
        <v>5366</v>
      </c>
      <c r="AI67" s="228" t="s">
        <v>694</v>
      </c>
      <c r="AJ67" s="228"/>
      <c r="AK67" s="229"/>
      <c r="AL67" s="229"/>
      <c r="AM67" s="229"/>
      <c r="AN67" s="229"/>
      <c r="AO67" s="229"/>
      <c r="AP67" s="229"/>
      <c r="AQ67" s="229"/>
      <c r="AR67" s="229"/>
      <c r="AS67" s="229"/>
      <c r="AT67" s="229"/>
      <c r="AU67" s="229"/>
      <c r="AV67" s="229"/>
      <c r="AW67" s="229"/>
      <c r="AX67" s="229"/>
      <c r="AY67" s="229"/>
      <c r="AZ67" s="229"/>
      <c r="BA67" s="229"/>
      <c r="BB67" s="229"/>
      <c r="BC67" s="229"/>
      <c r="BD67" s="229"/>
      <c r="BE67" s="229"/>
      <c r="BF67" s="229"/>
      <c r="BG67" s="229"/>
      <c r="BH67" s="229"/>
      <c r="BI67" s="229"/>
      <c r="BJ67" s="229"/>
      <c r="BK67" s="229"/>
      <c r="BL67" s="229"/>
      <c r="BM67" s="229"/>
      <c r="BN67" s="229"/>
      <c r="BO67" s="229"/>
    </row>
    <row r="68" spans="1:67" ht="15" customHeight="1" x14ac:dyDescent="0.25">
      <c r="A68" s="222"/>
      <c r="B68" s="220" t="s">
        <v>709</v>
      </c>
      <c r="C68" s="230" t="s">
        <v>5296</v>
      </c>
      <c r="D68" s="217" t="s">
        <v>696</v>
      </c>
      <c r="E68" s="225" t="s">
        <v>702</v>
      </c>
      <c r="F68" s="225" t="s">
        <v>707</v>
      </c>
      <c r="G68" s="225" t="s">
        <v>748</v>
      </c>
      <c r="H68" s="226" t="s">
        <v>697</v>
      </c>
      <c r="I68" s="226" t="s">
        <v>697</v>
      </c>
      <c r="J68" s="225" t="s">
        <v>697</v>
      </c>
      <c r="K68" s="225" t="s">
        <v>697</v>
      </c>
      <c r="L68" s="225" t="s">
        <v>697</v>
      </c>
      <c r="M68" s="225" t="s">
        <v>697</v>
      </c>
      <c r="N68" s="225" t="s">
        <v>697</v>
      </c>
      <c r="O68" s="225" t="s">
        <v>697</v>
      </c>
      <c r="P68" s="220">
        <v>0</v>
      </c>
      <c r="Q68" s="221" t="s">
        <v>698</v>
      </c>
      <c r="R68" s="221" t="s">
        <v>704</v>
      </c>
      <c r="S68" s="228" t="s">
        <v>705</v>
      </c>
      <c r="T68" s="221"/>
      <c r="U68" s="228" t="s">
        <v>5367</v>
      </c>
      <c r="V68" s="220"/>
      <c r="W68" s="222"/>
      <c r="X68" s="222"/>
      <c r="Y68" s="222" t="s">
        <v>725</v>
      </c>
      <c r="Z68" s="222"/>
      <c r="AA68" s="222"/>
      <c r="AB68" s="222"/>
      <c r="AC68" s="222"/>
      <c r="AD68" s="222"/>
      <c r="AE68" s="222"/>
      <c r="AF68" s="222"/>
      <c r="AG68" s="222"/>
      <c r="AH68" s="222" t="s">
        <v>5368</v>
      </c>
      <c r="AI68" s="228" t="s">
        <v>704</v>
      </c>
      <c r="AJ68" s="220" t="s">
        <v>5303</v>
      </c>
      <c r="AK68" s="229"/>
      <c r="AL68" s="229"/>
      <c r="AM68" s="229"/>
      <c r="AN68" s="229"/>
      <c r="AO68" s="229"/>
      <c r="AP68" s="229"/>
      <c r="AQ68" s="229"/>
      <c r="AR68" s="229"/>
      <c r="AS68" s="229"/>
      <c r="AT68" s="229"/>
      <c r="AU68" s="229"/>
      <c r="AV68" s="229"/>
      <c r="AW68" s="229"/>
      <c r="AX68" s="229"/>
      <c r="AY68" s="229"/>
      <c r="AZ68" s="229"/>
      <c r="BA68" s="229"/>
      <c r="BB68" s="229"/>
      <c r="BC68" s="229"/>
      <c r="BD68" s="229"/>
      <c r="BE68" s="229"/>
      <c r="BF68" s="229"/>
      <c r="BG68" s="229"/>
      <c r="BH68" s="229"/>
      <c r="BI68" s="229"/>
      <c r="BJ68" s="229"/>
      <c r="BK68" s="229"/>
      <c r="BL68" s="229"/>
      <c r="BM68" s="229"/>
      <c r="BN68" s="229"/>
      <c r="BO68" s="229"/>
    </row>
    <row r="69" spans="1:67" ht="15" customHeight="1" x14ac:dyDescent="0.25">
      <c r="A69" s="231"/>
      <c r="B69" s="228"/>
      <c r="C69" s="233" t="s">
        <v>5296</v>
      </c>
      <c r="D69" s="217" t="s">
        <v>696</v>
      </c>
      <c r="E69" s="234" t="s">
        <v>702</v>
      </c>
      <c r="F69" s="234" t="s">
        <v>707</v>
      </c>
      <c r="G69" s="234" t="s">
        <v>748</v>
      </c>
      <c r="H69" s="235" t="s">
        <v>702</v>
      </c>
      <c r="I69" s="235" t="s">
        <v>697</v>
      </c>
      <c r="J69" s="234" t="s">
        <v>697</v>
      </c>
      <c r="K69" s="234" t="s">
        <v>697</v>
      </c>
      <c r="L69" s="234" t="s">
        <v>697</v>
      </c>
      <c r="M69" s="234" t="s">
        <v>697</v>
      </c>
      <c r="N69" s="234" t="s">
        <v>697</v>
      </c>
      <c r="O69" s="234" t="s">
        <v>697</v>
      </c>
      <c r="P69" s="228">
        <v>0</v>
      </c>
      <c r="Q69" s="221" t="s">
        <v>704</v>
      </c>
      <c r="R69" s="221" t="s">
        <v>698</v>
      </c>
      <c r="S69" s="236" t="s">
        <v>706</v>
      </c>
      <c r="T69" s="221"/>
      <c r="U69" s="228" t="s">
        <v>5367</v>
      </c>
      <c r="V69" s="228"/>
      <c r="W69" s="231"/>
      <c r="X69" s="231"/>
      <c r="Y69" s="231"/>
      <c r="Z69" s="231" t="s">
        <v>725</v>
      </c>
      <c r="AA69" s="231"/>
      <c r="AB69" s="231"/>
      <c r="AC69" s="231"/>
      <c r="AD69" s="231"/>
      <c r="AE69" s="231"/>
      <c r="AF69" s="231"/>
      <c r="AG69" s="231"/>
      <c r="AH69" s="228" t="s">
        <v>5369</v>
      </c>
      <c r="AI69" s="228" t="s">
        <v>694</v>
      </c>
      <c r="AJ69" s="228"/>
      <c r="AK69" s="229"/>
      <c r="AL69" s="229"/>
      <c r="AM69" s="229"/>
      <c r="AN69" s="229"/>
      <c r="AO69" s="229"/>
      <c r="AP69" s="229"/>
      <c r="AQ69" s="229"/>
      <c r="AR69" s="229"/>
      <c r="AS69" s="229"/>
      <c r="AT69" s="229"/>
      <c r="AU69" s="229"/>
      <c r="AV69" s="229"/>
      <c r="AW69" s="229"/>
      <c r="AX69" s="229"/>
      <c r="AY69" s="229"/>
      <c r="AZ69" s="229"/>
      <c r="BA69" s="229"/>
      <c r="BB69" s="229"/>
      <c r="BC69" s="229"/>
      <c r="BD69" s="229"/>
      <c r="BE69" s="229"/>
      <c r="BF69" s="229"/>
      <c r="BG69" s="229"/>
      <c r="BH69" s="229"/>
      <c r="BI69" s="229"/>
      <c r="BJ69" s="229"/>
      <c r="BK69" s="229"/>
      <c r="BL69" s="229"/>
      <c r="BM69" s="229"/>
      <c r="BN69" s="229"/>
      <c r="BO69" s="229"/>
    </row>
    <row r="70" spans="1:67" ht="15" customHeight="1" x14ac:dyDescent="0.25">
      <c r="A70" s="220"/>
      <c r="B70" s="220" t="s">
        <v>694</v>
      </c>
      <c r="C70" s="224" t="s">
        <v>695</v>
      </c>
      <c r="D70" s="217" t="s">
        <v>696</v>
      </c>
      <c r="E70" s="225" t="s">
        <v>707</v>
      </c>
      <c r="F70" s="225" t="s">
        <v>697</v>
      </c>
      <c r="G70" s="225" t="s">
        <v>697</v>
      </c>
      <c r="H70" s="226" t="s">
        <v>697</v>
      </c>
      <c r="I70" s="226" t="s">
        <v>697</v>
      </c>
      <c r="J70" s="225" t="s">
        <v>697</v>
      </c>
      <c r="K70" s="225" t="s">
        <v>697</v>
      </c>
      <c r="L70" s="225" t="s">
        <v>697</v>
      </c>
      <c r="M70" s="225" t="s">
        <v>697</v>
      </c>
      <c r="N70" s="225" t="s">
        <v>697</v>
      </c>
      <c r="O70" s="225" t="s">
        <v>697</v>
      </c>
      <c r="P70" s="220">
        <v>0</v>
      </c>
      <c r="Q70" s="215" t="s">
        <v>698</v>
      </c>
      <c r="R70" s="215" t="s">
        <v>698</v>
      </c>
      <c r="S70" s="215" t="s">
        <v>694</v>
      </c>
      <c r="T70" s="221"/>
      <c r="U70" s="238" t="s">
        <v>5370</v>
      </c>
      <c r="V70" s="220"/>
      <c r="W70" s="222" t="s">
        <v>749</v>
      </c>
      <c r="X70" s="222"/>
      <c r="Y70" s="222"/>
      <c r="Z70" s="222"/>
      <c r="AA70" s="222"/>
      <c r="AB70" s="222"/>
      <c r="AC70" s="222"/>
      <c r="AD70" s="222"/>
      <c r="AE70" s="222"/>
      <c r="AF70" s="222"/>
      <c r="AG70" s="222"/>
      <c r="AH70" s="222" t="s">
        <v>5371</v>
      </c>
      <c r="AI70" s="220" t="s">
        <v>694</v>
      </c>
      <c r="AJ70" s="239"/>
      <c r="AK70" s="229"/>
      <c r="AL70" s="229"/>
      <c r="AM70" s="229"/>
      <c r="AN70" s="229"/>
      <c r="AO70" s="229"/>
      <c r="AP70" s="229"/>
      <c r="AQ70" s="229"/>
      <c r="AR70" s="229"/>
      <c r="AS70" s="229"/>
      <c r="AT70" s="229"/>
      <c r="AU70" s="229"/>
      <c r="AV70" s="229"/>
      <c r="AW70" s="229"/>
      <c r="AX70" s="229"/>
      <c r="AY70" s="229"/>
      <c r="AZ70" s="229"/>
      <c r="BA70" s="229"/>
      <c r="BB70" s="229"/>
      <c r="BC70" s="229"/>
      <c r="BD70" s="229"/>
      <c r="BE70" s="229"/>
      <c r="BF70" s="229"/>
      <c r="BG70" s="229"/>
      <c r="BH70" s="229"/>
      <c r="BI70" s="229"/>
      <c r="BJ70" s="229"/>
      <c r="BK70" s="229"/>
      <c r="BL70" s="229"/>
      <c r="BM70" s="229"/>
      <c r="BN70" s="229"/>
      <c r="BO70" s="229"/>
    </row>
    <row r="71" spans="1:67" ht="15" customHeight="1" x14ac:dyDescent="0.25">
      <c r="A71" s="220"/>
      <c r="B71" s="220" t="s">
        <v>694</v>
      </c>
      <c r="C71" s="224" t="s">
        <v>695</v>
      </c>
      <c r="D71" s="217" t="s">
        <v>696</v>
      </c>
      <c r="E71" s="225" t="s">
        <v>707</v>
      </c>
      <c r="F71" s="225" t="s">
        <v>702</v>
      </c>
      <c r="G71" s="225" t="s">
        <v>697</v>
      </c>
      <c r="H71" s="226" t="s">
        <v>697</v>
      </c>
      <c r="I71" s="226" t="s">
        <v>697</v>
      </c>
      <c r="J71" s="225" t="s">
        <v>697</v>
      </c>
      <c r="K71" s="225" t="s">
        <v>697</v>
      </c>
      <c r="L71" s="225" t="s">
        <v>697</v>
      </c>
      <c r="M71" s="225" t="s">
        <v>697</v>
      </c>
      <c r="N71" s="225" t="s">
        <v>697</v>
      </c>
      <c r="O71" s="225" t="s">
        <v>697</v>
      </c>
      <c r="P71" s="220">
        <v>0</v>
      </c>
      <c r="Q71" s="215" t="s">
        <v>698</v>
      </c>
      <c r="R71" s="215" t="s">
        <v>698</v>
      </c>
      <c r="S71" s="215" t="s">
        <v>694</v>
      </c>
      <c r="T71" s="221"/>
      <c r="U71" s="228" t="s">
        <v>750</v>
      </c>
      <c r="V71" s="220"/>
      <c r="W71" s="222"/>
      <c r="X71" s="222" t="s">
        <v>703</v>
      </c>
      <c r="Y71" s="222"/>
      <c r="Z71" s="222"/>
      <c r="AA71" s="222"/>
      <c r="AB71" s="222"/>
      <c r="AC71" s="222"/>
      <c r="AD71" s="222"/>
      <c r="AE71" s="222"/>
      <c r="AF71" s="222"/>
      <c r="AG71" s="222"/>
      <c r="AH71" s="222" t="s">
        <v>5372</v>
      </c>
      <c r="AI71" s="228" t="s">
        <v>694</v>
      </c>
      <c r="AJ71" s="240"/>
      <c r="AK71" s="229"/>
      <c r="AL71" s="229"/>
      <c r="AM71" s="229"/>
      <c r="AN71" s="229"/>
      <c r="AO71" s="229"/>
      <c r="AP71" s="229"/>
      <c r="AQ71" s="229"/>
      <c r="AR71" s="229"/>
      <c r="AS71" s="229"/>
      <c r="AT71" s="229"/>
      <c r="AU71" s="229"/>
      <c r="AV71" s="229"/>
      <c r="AW71" s="229"/>
      <c r="AX71" s="229"/>
      <c r="AY71" s="229"/>
      <c r="AZ71" s="229"/>
      <c r="BA71" s="229"/>
      <c r="BB71" s="229"/>
      <c r="BC71" s="229"/>
      <c r="BD71" s="229"/>
      <c r="BE71" s="229"/>
      <c r="BF71" s="229"/>
      <c r="BG71" s="229"/>
      <c r="BH71" s="229"/>
      <c r="BI71" s="229"/>
      <c r="BJ71" s="229"/>
      <c r="BK71" s="229"/>
      <c r="BL71" s="229"/>
      <c r="BM71" s="229"/>
      <c r="BN71" s="229"/>
      <c r="BO71" s="229"/>
    </row>
    <row r="72" spans="1:67" ht="15" customHeight="1" x14ac:dyDescent="0.25">
      <c r="A72" s="241"/>
      <c r="B72" s="242" t="s">
        <v>709</v>
      </c>
      <c r="C72" s="243" t="s">
        <v>5373</v>
      </c>
      <c r="D72" s="217" t="s">
        <v>696</v>
      </c>
      <c r="E72" s="243" t="s">
        <v>707</v>
      </c>
      <c r="F72" s="243" t="s">
        <v>702</v>
      </c>
      <c r="G72" s="243" t="s">
        <v>702</v>
      </c>
      <c r="H72" s="244" t="s">
        <v>697</v>
      </c>
      <c r="I72" s="244" t="s">
        <v>697</v>
      </c>
      <c r="J72" s="243" t="s">
        <v>697</v>
      </c>
      <c r="K72" s="243" t="s">
        <v>697</v>
      </c>
      <c r="L72" s="243" t="s">
        <v>697</v>
      </c>
      <c r="M72" s="243" t="s">
        <v>697</v>
      </c>
      <c r="N72" s="243" t="s">
        <v>697</v>
      </c>
      <c r="O72" s="243" t="s">
        <v>697</v>
      </c>
      <c r="P72" s="242">
        <v>0</v>
      </c>
      <c r="Q72" s="221" t="s">
        <v>698</v>
      </c>
      <c r="R72" s="221" t="s">
        <v>704</v>
      </c>
      <c r="S72" s="228" t="s">
        <v>705</v>
      </c>
      <c r="T72" s="221"/>
      <c r="U72" s="228" t="s">
        <v>5374</v>
      </c>
      <c r="V72" s="261"/>
      <c r="W72" s="262"/>
      <c r="X72" s="262"/>
      <c r="Y72" s="262" t="s">
        <v>749</v>
      </c>
      <c r="Z72" s="262"/>
      <c r="AA72" s="262"/>
      <c r="AB72" s="262"/>
      <c r="AC72" s="262"/>
      <c r="AD72" s="262"/>
      <c r="AE72" s="262"/>
      <c r="AF72" s="262"/>
      <c r="AG72" s="262"/>
      <c r="AH72" s="262" t="s">
        <v>5375</v>
      </c>
      <c r="AI72" s="228" t="s">
        <v>704</v>
      </c>
      <c r="AJ72" s="242"/>
      <c r="AK72" s="245"/>
      <c r="AL72" s="245"/>
      <c r="AM72" s="245"/>
      <c r="AN72" s="245"/>
      <c r="AO72" s="245"/>
      <c r="AP72" s="245"/>
      <c r="AQ72" s="245"/>
      <c r="AR72" s="245"/>
      <c r="AS72" s="245"/>
      <c r="AT72" s="245"/>
      <c r="AU72" s="245"/>
      <c r="AV72" s="245"/>
      <c r="AW72" s="245"/>
      <c r="AX72" s="245"/>
      <c r="AY72" s="245"/>
      <c r="AZ72" s="245"/>
      <c r="BA72" s="245"/>
      <c r="BB72" s="245"/>
      <c r="BC72" s="245"/>
      <c r="BD72" s="245"/>
      <c r="BE72" s="245"/>
      <c r="BF72" s="245"/>
      <c r="BG72" s="245"/>
      <c r="BH72" s="245"/>
      <c r="BI72" s="245"/>
      <c r="BJ72" s="245"/>
      <c r="BK72" s="245"/>
      <c r="BL72" s="245"/>
      <c r="BM72" s="245"/>
      <c r="BN72" s="245"/>
      <c r="BO72" s="245"/>
    </row>
    <row r="73" spans="1:67" ht="15" customHeight="1" x14ac:dyDescent="0.25">
      <c r="A73" s="231"/>
      <c r="B73" s="228"/>
      <c r="C73" s="233" t="s">
        <v>5373</v>
      </c>
      <c r="D73" s="217" t="s">
        <v>696</v>
      </c>
      <c r="E73" s="234" t="s">
        <v>707</v>
      </c>
      <c r="F73" s="234" t="s">
        <v>702</v>
      </c>
      <c r="G73" s="234" t="s">
        <v>702</v>
      </c>
      <c r="H73" s="235" t="s">
        <v>702</v>
      </c>
      <c r="I73" s="235" t="s">
        <v>697</v>
      </c>
      <c r="J73" s="234" t="s">
        <v>697</v>
      </c>
      <c r="K73" s="234" t="s">
        <v>697</v>
      </c>
      <c r="L73" s="234" t="s">
        <v>697</v>
      </c>
      <c r="M73" s="234" t="s">
        <v>697</v>
      </c>
      <c r="N73" s="234" t="s">
        <v>697</v>
      </c>
      <c r="O73" s="234" t="s">
        <v>697</v>
      </c>
      <c r="P73" s="228">
        <v>0</v>
      </c>
      <c r="Q73" s="221" t="s">
        <v>704</v>
      </c>
      <c r="R73" s="221" t="s">
        <v>698</v>
      </c>
      <c r="S73" s="228" t="s">
        <v>706</v>
      </c>
      <c r="T73" s="221"/>
      <c r="U73" s="228" t="s">
        <v>5374</v>
      </c>
      <c r="V73" s="228"/>
      <c r="W73" s="231"/>
      <c r="X73" s="231"/>
      <c r="Y73" s="231"/>
      <c r="Z73" s="231" t="s">
        <v>751</v>
      </c>
      <c r="AA73" s="231"/>
      <c r="AB73" s="231"/>
      <c r="AC73" s="231"/>
      <c r="AD73" s="231"/>
      <c r="AE73" s="231"/>
      <c r="AF73" s="231"/>
      <c r="AG73" s="231"/>
      <c r="AH73" s="228" t="s">
        <v>5376</v>
      </c>
      <c r="AI73" s="228" t="s">
        <v>694</v>
      </c>
      <c r="AJ73" s="228"/>
      <c r="AK73" s="245"/>
      <c r="AL73" s="245"/>
      <c r="AM73" s="245"/>
      <c r="AN73" s="245"/>
      <c r="AO73" s="245"/>
      <c r="AP73" s="245"/>
      <c r="AQ73" s="245"/>
      <c r="AR73" s="245"/>
      <c r="AS73" s="245"/>
      <c r="AT73" s="245"/>
      <c r="AU73" s="245"/>
      <c r="AV73" s="245"/>
      <c r="AW73" s="245"/>
      <c r="AX73" s="245"/>
      <c r="AY73" s="245"/>
      <c r="AZ73" s="245"/>
      <c r="BA73" s="245"/>
      <c r="BB73" s="245"/>
      <c r="BC73" s="245"/>
      <c r="BD73" s="245"/>
      <c r="BE73" s="245"/>
      <c r="BF73" s="245"/>
      <c r="BG73" s="245"/>
      <c r="BH73" s="245"/>
      <c r="BI73" s="245"/>
      <c r="BJ73" s="245"/>
      <c r="BK73" s="245"/>
      <c r="BL73" s="245"/>
      <c r="BM73" s="245"/>
      <c r="BN73" s="245"/>
      <c r="BO73" s="245"/>
    </row>
    <row r="74" spans="1:67" ht="15" customHeight="1" x14ac:dyDescent="0.25">
      <c r="A74" s="222"/>
      <c r="B74" s="220" t="s">
        <v>709</v>
      </c>
      <c r="C74" s="225" t="s">
        <v>5377</v>
      </c>
      <c r="D74" s="217" t="s">
        <v>696</v>
      </c>
      <c r="E74" s="225" t="s">
        <v>707</v>
      </c>
      <c r="F74" s="225" t="s">
        <v>702</v>
      </c>
      <c r="G74" s="225" t="s">
        <v>707</v>
      </c>
      <c r="H74" s="226" t="s">
        <v>697</v>
      </c>
      <c r="I74" s="226" t="s">
        <v>697</v>
      </c>
      <c r="J74" s="225" t="s">
        <v>697</v>
      </c>
      <c r="K74" s="225" t="s">
        <v>697</v>
      </c>
      <c r="L74" s="225" t="s">
        <v>697</v>
      </c>
      <c r="M74" s="225" t="s">
        <v>697</v>
      </c>
      <c r="N74" s="225" t="s">
        <v>697</v>
      </c>
      <c r="O74" s="225" t="s">
        <v>697</v>
      </c>
      <c r="P74" s="220">
        <v>0</v>
      </c>
      <c r="Q74" s="221" t="s">
        <v>698</v>
      </c>
      <c r="R74" s="221" t="s">
        <v>704</v>
      </c>
      <c r="S74" s="228" t="s">
        <v>705</v>
      </c>
      <c r="T74" s="221"/>
      <c r="U74" s="228" t="s">
        <v>5378</v>
      </c>
      <c r="V74" s="220"/>
      <c r="W74" s="222"/>
      <c r="X74" s="222"/>
      <c r="Y74" s="222" t="s">
        <v>752</v>
      </c>
      <c r="Z74" s="222"/>
      <c r="AA74" s="222"/>
      <c r="AB74" s="222"/>
      <c r="AC74" s="222"/>
      <c r="AD74" s="222"/>
      <c r="AE74" s="222"/>
      <c r="AF74" s="222"/>
      <c r="AG74" s="222"/>
      <c r="AH74" s="222" t="s">
        <v>5379</v>
      </c>
      <c r="AI74" s="228" t="s">
        <v>704</v>
      </c>
      <c r="AJ74" s="239"/>
      <c r="AK74" s="229"/>
      <c r="AL74" s="229"/>
      <c r="AM74" s="229"/>
      <c r="AN74" s="229"/>
      <c r="AO74" s="229"/>
      <c r="AP74" s="229"/>
      <c r="AQ74" s="229"/>
      <c r="AR74" s="229"/>
      <c r="AS74" s="229"/>
      <c r="AT74" s="229"/>
      <c r="AU74" s="229"/>
      <c r="AV74" s="229"/>
      <c r="AW74" s="229"/>
      <c r="AX74" s="229"/>
      <c r="AY74" s="229"/>
      <c r="AZ74" s="229"/>
      <c r="BA74" s="229"/>
      <c r="BB74" s="229"/>
      <c r="BC74" s="229"/>
      <c r="BD74" s="229"/>
      <c r="BE74" s="229"/>
      <c r="BF74" s="229"/>
      <c r="BG74" s="229"/>
      <c r="BH74" s="229"/>
      <c r="BI74" s="229"/>
      <c r="BJ74" s="229"/>
      <c r="BK74" s="229"/>
      <c r="BL74" s="229"/>
      <c r="BM74" s="229"/>
      <c r="BN74" s="229"/>
      <c r="BO74" s="229"/>
    </row>
    <row r="75" spans="1:67" ht="15" customHeight="1" x14ac:dyDescent="0.25">
      <c r="A75" s="231"/>
      <c r="B75" s="228"/>
      <c r="C75" s="233" t="s">
        <v>5377</v>
      </c>
      <c r="D75" s="217" t="s">
        <v>696</v>
      </c>
      <c r="E75" s="234" t="s">
        <v>707</v>
      </c>
      <c r="F75" s="234" t="s">
        <v>702</v>
      </c>
      <c r="G75" s="234" t="s">
        <v>707</v>
      </c>
      <c r="H75" s="235" t="s">
        <v>702</v>
      </c>
      <c r="I75" s="235" t="s">
        <v>697</v>
      </c>
      <c r="J75" s="234" t="s">
        <v>697</v>
      </c>
      <c r="K75" s="234" t="s">
        <v>697</v>
      </c>
      <c r="L75" s="234" t="s">
        <v>697</v>
      </c>
      <c r="M75" s="234" t="s">
        <v>697</v>
      </c>
      <c r="N75" s="234" t="s">
        <v>697</v>
      </c>
      <c r="O75" s="234" t="s">
        <v>697</v>
      </c>
      <c r="P75" s="228">
        <v>0</v>
      </c>
      <c r="Q75" s="221" t="s">
        <v>704</v>
      </c>
      <c r="R75" s="221" t="s">
        <v>698</v>
      </c>
      <c r="S75" s="236" t="s">
        <v>706</v>
      </c>
      <c r="T75" s="221"/>
      <c r="U75" s="228" t="s">
        <v>5378</v>
      </c>
      <c r="V75" s="228"/>
      <c r="W75" s="231"/>
      <c r="X75" s="231"/>
      <c r="Y75" s="231"/>
      <c r="Z75" s="231" t="s">
        <v>752</v>
      </c>
      <c r="AA75" s="231"/>
      <c r="AB75" s="231"/>
      <c r="AC75" s="231"/>
      <c r="AD75" s="231"/>
      <c r="AE75" s="231"/>
      <c r="AF75" s="231"/>
      <c r="AG75" s="231"/>
      <c r="AH75" s="228" t="s">
        <v>5380</v>
      </c>
      <c r="AI75" s="228" t="s">
        <v>694</v>
      </c>
      <c r="AJ75" s="240"/>
      <c r="AK75" s="229"/>
      <c r="AL75" s="229"/>
      <c r="AM75" s="229"/>
      <c r="AN75" s="229"/>
      <c r="AO75" s="229"/>
      <c r="AP75" s="229"/>
      <c r="AQ75" s="229"/>
      <c r="AR75" s="229"/>
      <c r="AS75" s="229"/>
      <c r="AT75" s="229"/>
      <c r="AU75" s="229"/>
      <c r="AV75" s="229"/>
      <c r="AW75" s="229"/>
      <c r="AX75" s="229"/>
      <c r="AY75" s="229"/>
      <c r="AZ75" s="229"/>
      <c r="BA75" s="229"/>
      <c r="BB75" s="229"/>
      <c r="BC75" s="229"/>
      <c r="BD75" s="229"/>
      <c r="BE75" s="229"/>
      <c r="BF75" s="229"/>
      <c r="BG75" s="229"/>
      <c r="BH75" s="229"/>
      <c r="BI75" s="229"/>
      <c r="BJ75" s="229"/>
      <c r="BK75" s="229"/>
      <c r="BL75" s="229"/>
      <c r="BM75" s="229"/>
      <c r="BN75" s="229"/>
      <c r="BO75" s="229"/>
    </row>
    <row r="76" spans="1:67" ht="15" customHeight="1" x14ac:dyDescent="0.25">
      <c r="A76" s="231"/>
      <c r="B76" s="228"/>
      <c r="C76" s="246" t="s">
        <v>5377</v>
      </c>
      <c r="D76" s="217" t="s">
        <v>696</v>
      </c>
      <c r="E76" s="234" t="s">
        <v>707</v>
      </c>
      <c r="F76" s="234" t="s">
        <v>702</v>
      </c>
      <c r="G76" s="234" t="s">
        <v>710</v>
      </c>
      <c r="H76" s="235" t="s">
        <v>697</v>
      </c>
      <c r="I76" s="235" t="s">
        <v>697</v>
      </c>
      <c r="J76" s="234" t="s">
        <v>697</v>
      </c>
      <c r="K76" s="234" t="s">
        <v>697</v>
      </c>
      <c r="L76" s="234" t="s">
        <v>697</v>
      </c>
      <c r="M76" s="234" t="s">
        <v>697</v>
      </c>
      <c r="N76" s="234" t="s">
        <v>697</v>
      </c>
      <c r="O76" s="234" t="s">
        <v>697</v>
      </c>
      <c r="P76" s="228">
        <v>0</v>
      </c>
      <c r="Q76" s="221" t="s">
        <v>698</v>
      </c>
      <c r="R76" s="221" t="s">
        <v>704</v>
      </c>
      <c r="S76" s="228" t="s">
        <v>705</v>
      </c>
      <c r="T76" s="221"/>
      <c r="U76" s="228" t="s">
        <v>5381</v>
      </c>
      <c r="V76" s="228"/>
      <c r="W76" s="231"/>
      <c r="X76" s="231"/>
      <c r="Y76" s="231" t="s">
        <v>5382</v>
      </c>
      <c r="Z76" s="231"/>
      <c r="AA76" s="231"/>
      <c r="AB76" s="231"/>
      <c r="AC76" s="231"/>
      <c r="AD76" s="231"/>
      <c r="AE76" s="231"/>
      <c r="AF76" s="231"/>
      <c r="AG76" s="231"/>
      <c r="AH76" s="228" t="s">
        <v>5383</v>
      </c>
      <c r="AI76" s="228"/>
      <c r="AJ76" s="228"/>
      <c r="AK76" s="245"/>
      <c r="AL76" s="245"/>
      <c r="AM76" s="245"/>
      <c r="AN76" s="245"/>
      <c r="AO76" s="245"/>
      <c r="AP76" s="245"/>
      <c r="AQ76" s="245"/>
      <c r="AR76" s="245"/>
      <c r="AS76" s="245"/>
      <c r="AT76" s="245"/>
      <c r="AU76" s="245"/>
      <c r="AV76" s="245"/>
      <c r="AW76" s="245"/>
      <c r="AX76" s="245"/>
      <c r="AY76" s="245"/>
      <c r="AZ76" s="245"/>
      <c r="BA76" s="245"/>
      <c r="BB76" s="245"/>
      <c r="BC76" s="245"/>
      <c r="BD76" s="245"/>
      <c r="BE76" s="245"/>
      <c r="BF76" s="245"/>
      <c r="BG76" s="245"/>
      <c r="BH76" s="245"/>
      <c r="BI76" s="245"/>
      <c r="BJ76" s="245"/>
      <c r="BK76" s="245"/>
      <c r="BL76" s="245"/>
      <c r="BM76" s="245"/>
      <c r="BN76" s="245"/>
      <c r="BO76" s="245"/>
    </row>
    <row r="77" spans="1:67" ht="15" customHeight="1" x14ac:dyDescent="0.25">
      <c r="A77" s="231"/>
      <c r="B77" s="228"/>
      <c r="C77" s="246" t="s">
        <v>5377</v>
      </c>
      <c r="D77" s="217" t="s">
        <v>696</v>
      </c>
      <c r="E77" s="234" t="s">
        <v>707</v>
      </c>
      <c r="F77" s="234" t="s">
        <v>702</v>
      </c>
      <c r="G77" s="234" t="s">
        <v>710</v>
      </c>
      <c r="H77" s="235" t="s">
        <v>702</v>
      </c>
      <c r="I77" s="235" t="s">
        <v>697</v>
      </c>
      <c r="J77" s="234" t="s">
        <v>697</v>
      </c>
      <c r="K77" s="234" t="s">
        <v>697</v>
      </c>
      <c r="L77" s="234" t="s">
        <v>697</v>
      </c>
      <c r="M77" s="234" t="s">
        <v>697</v>
      </c>
      <c r="N77" s="234" t="s">
        <v>697</v>
      </c>
      <c r="O77" s="234" t="s">
        <v>697</v>
      </c>
      <c r="P77" s="228">
        <v>0</v>
      </c>
      <c r="Q77" s="221" t="s">
        <v>704</v>
      </c>
      <c r="R77" s="221" t="s">
        <v>698</v>
      </c>
      <c r="S77" s="236" t="s">
        <v>706</v>
      </c>
      <c r="T77" s="221"/>
      <c r="U77" s="228" t="s">
        <v>5381</v>
      </c>
      <c r="V77" s="228"/>
      <c r="W77" s="231"/>
      <c r="X77" s="231"/>
      <c r="Y77" s="231"/>
      <c r="Z77" s="231" t="s">
        <v>5382</v>
      </c>
      <c r="AA77" s="231"/>
      <c r="AB77" s="231"/>
      <c r="AC77" s="231"/>
      <c r="AD77" s="231"/>
      <c r="AE77" s="231"/>
      <c r="AF77" s="231"/>
      <c r="AG77" s="231"/>
      <c r="AH77" s="228" t="s">
        <v>5384</v>
      </c>
      <c r="AI77" s="228"/>
      <c r="AJ77" s="228"/>
      <c r="AK77" s="245"/>
      <c r="AL77" s="245"/>
      <c r="AM77" s="245"/>
      <c r="AN77" s="245"/>
      <c r="AO77" s="245"/>
      <c r="AP77" s="245"/>
      <c r="AQ77" s="245"/>
      <c r="AR77" s="245"/>
      <c r="AS77" s="245"/>
      <c r="AT77" s="245"/>
      <c r="AU77" s="245"/>
      <c r="AV77" s="245"/>
      <c r="AW77" s="245"/>
      <c r="AX77" s="245"/>
      <c r="AY77" s="245"/>
      <c r="AZ77" s="245"/>
      <c r="BA77" s="245"/>
      <c r="BB77" s="245"/>
      <c r="BC77" s="245"/>
      <c r="BD77" s="245"/>
      <c r="BE77" s="245"/>
      <c r="BF77" s="245"/>
      <c r="BG77" s="245"/>
      <c r="BH77" s="245"/>
      <c r="BI77" s="245"/>
      <c r="BJ77" s="245"/>
      <c r="BK77" s="245"/>
      <c r="BL77" s="245"/>
      <c r="BM77" s="245"/>
      <c r="BN77" s="245"/>
      <c r="BO77" s="245"/>
    </row>
    <row r="78" spans="1:67" ht="15" customHeight="1" x14ac:dyDescent="0.25">
      <c r="A78" s="220"/>
      <c r="B78" s="220" t="s">
        <v>694</v>
      </c>
      <c r="C78" s="224" t="s">
        <v>695</v>
      </c>
      <c r="D78" s="217" t="s">
        <v>696</v>
      </c>
      <c r="E78" s="225" t="s">
        <v>707</v>
      </c>
      <c r="F78" s="225" t="s">
        <v>707</v>
      </c>
      <c r="G78" s="225" t="s">
        <v>697</v>
      </c>
      <c r="H78" s="226" t="s">
        <v>697</v>
      </c>
      <c r="I78" s="226" t="s">
        <v>697</v>
      </c>
      <c r="J78" s="225" t="s">
        <v>697</v>
      </c>
      <c r="K78" s="225" t="s">
        <v>697</v>
      </c>
      <c r="L78" s="225" t="s">
        <v>697</v>
      </c>
      <c r="M78" s="225" t="s">
        <v>697</v>
      </c>
      <c r="N78" s="225" t="s">
        <v>697</v>
      </c>
      <c r="O78" s="225" t="s">
        <v>697</v>
      </c>
      <c r="P78" s="220">
        <v>0</v>
      </c>
      <c r="Q78" s="215" t="s">
        <v>698</v>
      </c>
      <c r="R78" s="215" t="s">
        <v>698</v>
      </c>
      <c r="S78" s="215" t="s">
        <v>694</v>
      </c>
      <c r="T78" s="221"/>
      <c r="U78" s="228" t="s">
        <v>726</v>
      </c>
      <c r="V78" s="220"/>
      <c r="W78" s="222"/>
      <c r="X78" s="222" t="s">
        <v>727</v>
      </c>
      <c r="Y78" s="222"/>
      <c r="Z78" s="222"/>
      <c r="AA78" s="222"/>
      <c r="AB78" s="222"/>
      <c r="AC78" s="222"/>
      <c r="AD78" s="222"/>
      <c r="AE78" s="222"/>
      <c r="AF78" s="222"/>
      <c r="AG78" s="222"/>
      <c r="AH78" s="222" t="s">
        <v>5385</v>
      </c>
      <c r="AI78" s="228" t="s">
        <v>694</v>
      </c>
      <c r="AJ78" s="239"/>
      <c r="AK78" s="229"/>
      <c r="AL78" s="229"/>
      <c r="AM78" s="229"/>
      <c r="AN78" s="229"/>
      <c r="AO78" s="229"/>
      <c r="AP78" s="229"/>
      <c r="AQ78" s="229"/>
      <c r="AR78" s="229"/>
      <c r="AS78" s="229"/>
      <c r="AT78" s="229"/>
      <c r="AU78" s="229"/>
      <c r="AV78" s="229"/>
      <c r="AW78" s="229"/>
      <c r="AX78" s="229"/>
      <c r="AY78" s="229"/>
      <c r="AZ78" s="229"/>
      <c r="BA78" s="229"/>
      <c r="BB78" s="229"/>
      <c r="BC78" s="229"/>
      <c r="BD78" s="229"/>
      <c r="BE78" s="229"/>
      <c r="BF78" s="229"/>
      <c r="BG78" s="229"/>
      <c r="BH78" s="229"/>
      <c r="BI78" s="229"/>
      <c r="BJ78" s="229"/>
      <c r="BK78" s="229"/>
      <c r="BL78" s="229"/>
      <c r="BM78" s="229"/>
      <c r="BN78" s="229"/>
      <c r="BO78" s="229"/>
    </row>
    <row r="79" spans="1:67" ht="15" customHeight="1" x14ac:dyDescent="0.25">
      <c r="A79" s="26"/>
      <c r="B79" s="196" t="s">
        <v>709</v>
      </c>
      <c r="C79" s="197" t="s">
        <v>5386</v>
      </c>
      <c r="D79" s="217" t="s">
        <v>696</v>
      </c>
      <c r="E79" s="197" t="s">
        <v>707</v>
      </c>
      <c r="F79" s="197" t="s">
        <v>707</v>
      </c>
      <c r="G79" s="197" t="s">
        <v>702</v>
      </c>
      <c r="H79" s="198" t="s">
        <v>697</v>
      </c>
      <c r="I79" s="198" t="s">
        <v>697</v>
      </c>
      <c r="J79" s="197" t="s">
        <v>697</v>
      </c>
      <c r="K79" s="197" t="s">
        <v>697</v>
      </c>
      <c r="L79" s="197" t="s">
        <v>697</v>
      </c>
      <c r="M79" s="197" t="s">
        <v>697</v>
      </c>
      <c r="N79" s="197" t="s">
        <v>697</v>
      </c>
      <c r="O79" s="197" t="s">
        <v>697</v>
      </c>
      <c r="P79" s="196">
        <v>0</v>
      </c>
      <c r="Q79" s="199" t="s">
        <v>698</v>
      </c>
      <c r="R79" s="199" t="s">
        <v>704</v>
      </c>
      <c r="S79" s="200" t="s">
        <v>705</v>
      </c>
      <c r="T79" s="221"/>
      <c r="U79" s="228" t="s">
        <v>5374</v>
      </c>
      <c r="V79" s="228"/>
      <c r="W79" s="231"/>
      <c r="X79" s="231"/>
      <c r="Y79" s="231" t="s">
        <v>751</v>
      </c>
      <c r="Z79" s="231"/>
      <c r="AA79" s="231"/>
      <c r="AB79" s="231"/>
      <c r="AC79" s="231"/>
      <c r="AD79" s="231"/>
      <c r="AE79" s="231"/>
      <c r="AF79" s="231"/>
      <c r="AG79" s="231"/>
      <c r="AH79" s="228" t="s">
        <v>5387</v>
      </c>
      <c r="AI79" s="228" t="s">
        <v>704</v>
      </c>
      <c r="AJ79" s="240"/>
      <c r="AK79" s="201"/>
      <c r="AL79" s="201"/>
      <c r="AM79" s="201"/>
      <c r="AN79" s="201"/>
      <c r="AO79" s="201"/>
      <c r="AP79" s="201"/>
      <c r="AQ79" s="201"/>
      <c r="AR79" s="201"/>
      <c r="AS79" s="201"/>
      <c r="AT79" s="201"/>
      <c r="AU79" s="201"/>
      <c r="AV79" s="201"/>
      <c r="AW79" s="201"/>
      <c r="AX79" s="201"/>
      <c r="AY79" s="201"/>
      <c r="AZ79" s="201"/>
      <c r="BA79" s="201"/>
      <c r="BB79" s="201"/>
      <c r="BC79" s="201"/>
      <c r="BD79" s="201"/>
      <c r="BE79" s="201"/>
      <c r="BF79" s="201"/>
      <c r="BG79" s="201"/>
      <c r="BH79" s="201"/>
      <c r="BI79" s="201"/>
      <c r="BJ79" s="201"/>
      <c r="BK79" s="201"/>
      <c r="BL79" s="201"/>
      <c r="BM79" s="201"/>
      <c r="BN79" s="201"/>
      <c r="BO79" s="201"/>
    </row>
    <row r="80" spans="1:67" ht="15" customHeight="1" x14ac:dyDescent="0.25">
      <c r="A80" s="231"/>
      <c r="B80" s="228"/>
      <c r="C80" s="233" t="s">
        <v>5386</v>
      </c>
      <c r="D80" s="217" t="s">
        <v>696</v>
      </c>
      <c r="E80" s="234" t="s">
        <v>707</v>
      </c>
      <c r="F80" s="234" t="s">
        <v>707</v>
      </c>
      <c r="G80" s="234" t="s">
        <v>702</v>
      </c>
      <c r="H80" s="235" t="s">
        <v>702</v>
      </c>
      <c r="I80" s="235" t="s">
        <v>697</v>
      </c>
      <c r="J80" s="234" t="s">
        <v>697</v>
      </c>
      <c r="K80" s="234" t="s">
        <v>697</v>
      </c>
      <c r="L80" s="234" t="s">
        <v>697</v>
      </c>
      <c r="M80" s="234" t="s">
        <v>697</v>
      </c>
      <c r="N80" s="234" t="s">
        <v>697</v>
      </c>
      <c r="O80" s="234" t="s">
        <v>697</v>
      </c>
      <c r="P80" s="228">
        <v>0</v>
      </c>
      <c r="Q80" s="221" t="s">
        <v>704</v>
      </c>
      <c r="R80" s="221" t="s">
        <v>698</v>
      </c>
      <c r="S80" s="236" t="s">
        <v>706</v>
      </c>
      <c r="T80" s="221"/>
      <c r="U80" s="228" t="s">
        <v>5374</v>
      </c>
      <c r="V80" s="228"/>
      <c r="W80" s="231"/>
      <c r="X80" s="231"/>
      <c r="Y80" s="231"/>
      <c r="Z80" s="231" t="s">
        <v>751</v>
      </c>
      <c r="AA80" s="231"/>
      <c r="AB80" s="231"/>
      <c r="AC80" s="231"/>
      <c r="AD80" s="231"/>
      <c r="AE80" s="231"/>
      <c r="AF80" s="231"/>
      <c r="AG80" s="231"/>
      <c r="AH80" s="247" t="s">
        <v>5388</v>
      </c>
      <c r="AI80" s="228" t="s">
        <v>694</v>
      </c>
      <c r="AJ80" s="240"/>
      <c r="AK80" s="229"/>
      <c r="AL80" s="229"/>
      <c r="AM80" s="229"/>
      <c r="AN80" s="229"/>
      <c r="AO80" s="229"/>
      <c r="AP80" s="229"/>
      <c r="AQ80" s="229"/>
      <c r="AR80" s="229"/>
      <c r="AS80" s="229"/>
      <c r="AT80" s="229"/>
      <c r="AU80" s="229"/>
      <c r="AV80" s="229"/>
      <c r="AW80" s="229"/>
      <c r="AX80" s="229"/>
      <c r="AY80" s="229"/>
      <c r="AZ80" s="229"/>
      <c r="BA80" s="229"/>
      <c r="BB80" s="229"/>
      <c r="BC80" s="229"/>
      <c r="BD80" s="229"/>
      <c r="BE80" s="229"/>
      <c r="BF80" s="229"/>
      <c r="BG80" s="229"/>
      <c r="BH80" s="229"/>
      <c r="BI80" s="229"/>
      <c r="BJ80" s="229"/>
      <c r="BK80" s="229"/>
      <c r="BL80" s="229"/>
      <c r="BM80" s="229"/>
      <c r="BN80" s="229"/>
      <c r="BO80" s="229"/>
    </row>
    <row r="81" spans="1:67" ht="15" customHeight="1" x14ac:dyDescent="0.25">
      <c r="A81" s="231"/>
      <c r="B81" s="228"/>
      <c r="C81" s="246" t="s">
        <v>5377</v>
      </c>
      <c r="D81" s="217" t="s">
        <v>696</v>
      </c>
      <c r="E81" s="234" t="s">
        <v>707</v>
      </c>
      <c r="F81" s="234" t="s">
        <v>707</v>
      </c>
      <c r="G81" s="234" t="s">
        <v>707</v>
      </c>
      <c r="H81" s="235" t="s">
        <v>697</v>
      </c>
      <c r="I81" s="235" t="s">
        <v>697</v>
      </c>
      <c r="J81" s="234" t="s">
        <v>697</v>
      </c>
      <c r="K81" s="234" t="s">
        <v>697</v>
      </c>
      <c r="L81" s="234" t="s">
        <v>697</v>
      </c>
      <c r="M81" s="234" t="s">
        <v>697</v>
      </c>
      <c r="N81" s="234" t="s">
        <v>697</v>
      </c>
      <c r="O81" s="234" t="s">
        <v>697</v>
      </c>
      <c r="P81" s="228">
        <v>0</v>
      </c>
      <c r="Q81" s="221" t="s">
        <v>698</v>
      </c>
      <c r="R81" s="221" t="s">
        <v>704</v>
      </c>
      <c r="S81" s="228" t="s">
        <v>705</v>
      </c>
      <c r="T81" s="221"/>
      <c r="U81" s="228" t="s">
        <v>5381</v>
      </c>
      <c r="V81" s="228"/>
      <c r="W81" s="231"/>
      <c r="X81" s="231"/>
      <c r="Y81" s="231" t="s">
        <v>5382</v>
      </c>
      <c r="Z81" s="231"/>
      <c r="AA81" s="231"/>
      <c r="AB81" s="231"/>
      <c r="AC81" s="231"/>
      <c r="AD81" s="231"/>
      <c r="AE81" s="231"/>
      <c r="AF81" s="231"/>
      <c r="AG81" s="231"/>
      <c r="AH81" s="228" t="s">
        <v>5389</v>
      </c>
      <c r="AI81" s="228"/>
      <c r="AJ81" s="228"/>
      <c r="AK81" s="248"/>
      <c r="AL81" s="248"/>
      <c r="AM81" s="248"/>
      <c r="AN81" s="248"/>
      <c r="AO81" s="248"/>
      <c r="AP81" s="248"/>
      <c r="AQ81" s="248"/>
      <c r="AR81" s="248"/>
      <c r="AS81" s="248"/>
      <c r="AT81" s="248"/>
      <c r="AU81" s="248"/>
      <c r="AV81" s="248"/>
      <c r="AW81" s="248"/>
      <c r="AX81" s="248"/>
      <c r="AY81" s="248"/>
      <c r="AZ81" s="248"/>
      <c r="BA81" s="248"/>
      <c r="BB81" s="248"/>
      <c r="BC81" s="248"/>
      <c r="BD81" s="248"/>
      <c r="BE81" s="248"/>
      <c r="BF81" s="248"/>
      <c r="BG81" s="248"/>
      <c r="BH81" s="248"/>
      <c r="BI81" s="248"/>
      <c r="BJ81" s="248"/>
      <c r="BK81" s="248"/>
      <c r="BL81" s="248"/>
      <c r="BM81" s="248"/>
      <c r="BN81" s="248"/>
      <c r="BO81" s="248"/>
    </row>
    <row r="82" spans="1:67" ht="15" customHeight="1" x14ac:dyDescent="0.25">
      <c r="A82" s="231"/>
      <c r="B82" s="228"/>
      <c r="C82" s="246" t="s">
        <v>5377</v>
      </c>
      <c r="D82" s="217" t="s">
        <v>696</v>
      </c>
      <c r="E82" s="234" t="s">
        <v>707</v>
      </c>
      <c r="F82" s="234" t="s">
        <v>707</v>
      </c>
      <c r="G82" s="234" t="s">
        <v>707</v>
      </c>
      <c r="H82" s="235" t="s">
        <v>702</v>
      </c>
      <c r="I82" s="235" t="s">
        <v>697</v>
      </c>
      <c r="J82" s="234" t="s">
        <v>697</v>
      </c>
      <c r="K82" s="234" t="s">
        <v>697</v>
      </c>
      <c r="L82" s="234" t="s">
        <v>697</v>
      </c>
      <c r="M82" s="234" t="s">
        <v>697</v>
      </c>
      <c r="N82" s="234" t="s">
        <v>697</v>
      </c>
      <c r="O82" s="234" t="s">
        <v>697</v>
      </c>
      <c r="P82" s="228">
        <v>0</v>
      </c>
      <c r="Q82" s="221" t="s">
        <v>704</v>
      </c>
      <c r="R82" s="221" t="s">
        <v>698</v>
      </c>
      <c r="S82" s="236" t="s">
        <v>706</v>
      </c>
      <c r="T82" s="221"/>
      <c r="U82" s="228" t="s">
        <v>5381</v>
      </c>
      <c r="V82" s="228"/>
      <c r="W82" s="231"/>
      <c r="X82" s="231"/>
      <c r="Y82" s="231"/>
      <c r="Z82" s="231" t="s">
        <v>5382</v>
      </c>
      <c r="AA82" s="231"/>
      <c r="AB82" s="231"/>
      <c r="AC82" s="231"/>
      <c r="AD82" s="231"/>
      <c r="AE82" s="231"/>
      <c r="AF82" s="231"/>
      <c r="AG82" s="231"/>
      <c r="AH82" s="228" t="s">
        <v>5390</v>
      </c>
      <c r="AI82" s="228"/>
      <c r="AJ82" s="228"/>
      <c r="AK82" s="248"/>
      <c r="AL82" s="248"/>
      <c r="AM82" s="248"/>
      <c r="AN82" s="248"/>
      <c r="AO82" s="248"/>
      <c r="AP82" s="248"/>
      <c r="AQ82" s="248"/>
      <c r="AR82" s="248"/>
      <c r="AS82" s="248"/>
      <c r="AT82" s="248"/>
      <c r="AU82" s="248"/>
      <c r="AV82" s="248"/>
      <c r="AW82" s="248"/>
      <c r="AX82" s="248"/>
      <c r="AY82" s="248"/>
      <c r="AZ82" s="248"/>
      <c r="BA82" s="248"/>
      <c r="BB82" s="248"/>
      <c r="BC82" s="248"/>
      <c r="BD82" s="248"/>
      <c r="BE82" s="248"/>
      <c r="BF82" s="248"/>
      <c r="BG82" s="248"/>
      <c r="BH82" s="248"/>
      <c r="BI82" s="248"/>
      <c r="BJ82" s="248"/>
      <c r="BK82" s="248"/>
      <c r="BL82" s="248"/>
      <c r="BM82" s="248"/>
      <c r="BN82" s="248"/>
      <c r="BO82" s="248"/>
    </row>
    <row r="83" spans="1:67" ht="15" customHeight="1" x14ac:dyDescent="0.25">
      <c r="A83" s="220"/>
      <c r="B83" s="220" t="s">
        <v>694</v>
      </c>
      <c r="C83" s="224" t="s">
        <v>695</v>
      </c>
      <c r="D83" s="217" t="s">
        <v>696</v>
      </c>
      <c r="E83" s="225" t="s">
        <v>710</v>
      </c>
      <c r="F83" s="225" t="s">
        <v>697</v>
      </c>
      <c r="G83" s="225" t="s">
        <v>697</v>
      </c>
      <c r="H83" s="226" t="s">
        <v>697</v>
      </c>
      <c r="I83" s="226" t="s">
        <v>697</v>
      </c>
      <c r="J83" s="225" t="s">
        <v>697</v>
      </c>
      <c r="K83" s="225" t="s">
        <v>697</v>
      </c>
      <c r="L83" s="225" t="s">
        <v>697</v>
      </c>
      <c r="M83" s="225" t="s">
        <v>697</v>
      </c>
      <c r="N83" s="225" t="s">
        <v>697</v>
      </c>
      <c r="O83" s="225" t="s">
        <v>697</v>
      </c>
      <c r="P83" s="220">
        <v>0</v>
      </c>
      <c r="Q83" s="215" t="s">
        <v>698</v>
      </c>
      <c r="R83" s="215" t="s">
        <v>698</v>
      </c>
      <c r="S83" s="215" t="s">
        <v>694</v>
      </c>
      <c r="T83" s="221"/>
      <c r="U83" s="249" t="s">
        <v>5391</v>
      </c>
      <c r="V83" s="220"/>
      <c r="W83" s="222" t="s">
        <v>753</v>
      </c>
      <c r="X83" s="222"/>
      <c r="Y83" s="222"/>
      <c r="Z83" s="222"/>
      <c r="AA83" s="222"/>
      <c r="AB83" s="222"/>
      <c r="AC83" s="222"/>
      <c r="AD83" s="222"/>
      <c r="AE83" s="222"/>
      <c r="AF83" s="222"/>
      <c r="AG83" s="222"/>
      <c r="AH83" s="222" t="s">
        <v>5392</v>
      </c>
      <c r="AI83" s="228" t="s">
        <v>694</v>
      </c>
      <c r="AJ83" s="220"/>
      <c r="AK83" s="229"/>
      <c r="AL83" s="229"/>
      <c r="AM83" s="229"/>
      <c r="AN83" s="229"/>
      <c r="AO83" s="229"/>
      <c r="AP83" s="229"/>
      <c r="AQ83" s="229"/>
      <c r="AR83" s="229"/>
      <c r="AS83" s="229"/>
      <c r="AT83" s="229"/>
      <c r="AU83" s="229"/>
      <c r="AV83" s="229"/>
      <c r="AW83" s="229"/>
      <c r="AX83" s="229"/>
      <c r="AY83" s="229"/>
      <c r="AZ83" s="229"/>
      <c r="BA83" s="229"/>
      <c r="BB83" s="229"/>
      <c r="BC83" s="229"/>
      <c r="BD83" s="229"/>
      <c r="BE83" s="229"/>
      <c r="BF83" s="229"/>
      <c r="BG83" s="229"/>
      <c r="BH83" s="229"/>
      <c r="BI83" s="229"/>
      <c r="BJ83" s="229"/>
      <c r="BK83" s="229"/>
      <c r="BL83" s="229"/>
      <c r="BM83" s="229"/>
      <c r="BN83" s="229"/>
      <c r="BO83" s="229"/>
    </row>
    <row r="84" spans="1:67" ht="15" customHeight="1" x14ac:dyDescent="0.25">
      <c r="A84" s="220"/>
      <c r="B84" s="220" t="s">
        <v>694</v>
      </c>
      <c r="C84" s="224" t="s">
        <v>695</v>
      </c>
      <c r="D84" s="217" t="s">
        <v>696</v>
      </c>
      <c r="E84" s="225" t="s">
        <v>710</v>
      </c>
      <c r="F84" s="225" t="s">
        <v>702</v>
      </c>
      <c r="G84" s="225" t="s">
        <v>697</v>
      </c>
      <c r="H84" s="226" t="s">
        <v>697</v>
      </c>
      <c r="I84" s="226" t="s">
        <v>697</v>
      </c>
      <c r="J84" s="225" t="s">
        <v>697</v>
      </c>
      <c r="K84" s="225" t="s">
        <v>697</v>
      </c>
      <c r="L84" s="225" t="s">
        <v>697</v>
      </c>
      <c r="M84" s="225" t="s">
        <v>697</v>
      </c>
      <c r="N84" s="225" t="s">
        <v>697</v>
      </c>
      <c r="O84" s="225" t="s">
        <v>697</v>
      </c>
      <c r="P84" s="220">
        <v>0</v>
      </c>
      <c r="Q84" s="215" t="s">
        <v>698</v>
      </c>
      <c r="R84" s="215" t="s">
        <v>698</v>
      </c>
      <c r="S84" s="215" t="s">
        <v>694</v>
      </c>
      <c r="T84" s="221"/>
      <c r="U84" s="228" t="s">
        <v>750</v>
      </c>
      <c r="V84" s="220"/>
      <c r="W84" s="222"/>
      <c r="X84" s="222" t="s">
        <v>703</v>
      </c>
      <c r="Y84" s="222"/>
      <c r="Z84" s="222"/>
      <c r="AA84" s="222"/>
      <c r="AB84" s="222"/>
      <c r="AC84" s="222"/>
      <c r="AD84" s="222"/>
      <c r="AE84" s="222"/>
      <c r="AF84" s="222"/>
      <c r="AG84" s="222"/>
      <c r="AH84" s="222" t="s">
        <v>5393</v>
      </c>
      <c r="AI84" s="228" t="s">
        <v>694</v>
      </c>
      <c r="AJ84" s="228"/>
      <c r="AK84" s="229"/>
      <c r="AL84" s="229"/>
      <c r="AM84" s="229"/>
      <c r="AN84" s="229"/>
      <c r="AO84" s="229"/>
      <c r="AP84" s="229"/>
      <c r="AQ84" s="229"/>
      <c r="AR84" s="229"/>
      <c r="AS84" s="229"/>
      <c r="AT84" s="229"/>
      <c r="AU84" s="229"/>
      <c r="AV84" s="229"/>
      <c r="AW84" s="229"/>
      <c r="AX84" s="229"/>
      <c r="AY84" s="229"/>
      <c r="AZ84" s="229"/>
      <c r="BA84" s="229"/>
      <c r="BB84" s="229"/>
      <c r="BC84" s="229"/>
      <c r="BD84" s="229"/>
      <c r="BE84" s="229"/>
      <c r="BF84" s="229"/>
      <c r="BG84" s="229"/>
      <c r="BH84" s="229"/>
      <c r="BI84" s="229"/>
      <c r="BJ84" s="229"/>
      <c r="BK84" s="229"/>
      <c r="BL84" s="229"/>
      <c r="BM84" s="229"/>
      <c r="BN84" s="229"/>
      <c r="BO84" s="229"/>
    </row>
    <row r="85" spans="1:67" ht="15" customHeight="1" x14ac:dyDescent="0.25">
      <c r="A85" s="222"/>
      <c r="B85" s="220" t="s">
        <v>709</v>
      </c>
      <c r="C85" s="225" t="s">
        <v>5394</v>
      </c>
      <c r="D85" s="217" t="s">
        <v>696</v>
      </c>
      <c r="E85" s="225" t="s">
        <v>710</v>
      </c>
      <c r="F85" s="225" t="s">
        <v>702</v>
      </c>
      <c r="G85" s="225" t="s">
        <v>702</v>
      </c>
      <c r="H85" s="226" t="s">
        <v>697</v>
      </c>
      <c r="I85" s="226" t="s">
        <v>697</v>
      </c>
      <c r="J85" s="225" t="s">
        <v>697</v>
      </c>
      <c r="K85" s="225" t="s">
        <v>697</v>
      </c>
      <c r="L85" s="225" t="s">
        <v>697</v>
      </c>
      <c r="M85" s="225" t="s">
        <v>697</v>
      </c>
      <c r="N85" s="225" t="s">
        <v>697</v>
      </c>
      <c r="O85" s="225" t="s">
        <v>697</v>
      </c>
      <c r="P85" s="220">
        <v>0</v>
      </c>
      <c r="Q85" s="221" t="s">
        <v>698</v>
      </c>
      <c r="R85" s="221" t="s">
        <v>704</v>
      </c>
      <c r="S85" s="228" t="s">
        <v>705</v>
      </c>
      <c r="T85" s="221"/>
      <c r="U85" s="228" t="s">
        <v>5395</v>
      </c>
      <c r="V85" s="220"/>
      <c r="W85" s="222"/>
      <c r="X85" s="222"/>
      <c r="Y85" s="222" t="s">
        <v>754</v>
      </c>
      <c r="Z85" s="222"/>
      <c r="AA85" s="222"/>
      <c r="AB85" s="222"/>
      <c r="AC85" s="222"/>
      <c r="AD85" s="222"/>
      <c r="AE85" s="222"/>
      <c r="AF85" s="222"/>
      <c r="AG85" s="222"/>
      <c r="AH85" s="222" t="s">
        <v>5396</v>
      </c>
      <c r="AI85" s="228" t="s">
        <v>704</v>
      </c>
      <c r="AJ85" s="220" t="s">
        <v>5264</v>
      </c>
      <c r="AK85" s="229"/>
      <c r="AL85" s="229"/>
      <c r="AM85" s="229"/>
      <c r="AN85" s="229"/>
      <c r="AO85" s="229"/>
      <c r="AP85" s="229"/>
      <c r="AQ85" s="229"/>
      <c r="AR85" s="229"/>
      <c r="AS85" s="229"/>
      <c r="AT85" s="229"/>
      <c r="AU85" s="229"/>
      <c r="AV85" s="229"/>
      <c r="AW85" s="229"/>
      <c r="AX85" s="229"/>
      <c r="AY85" s="229"/>
      <c r="AZ85" s="229"/>
      <c r="BA85" s="229"/>
      <c r="BB85" s="229"/>
      <c r="BC85" s="229"/>
      <c r="BD85" s="229"/>
      <c r="BE85" s="229"/>
      <c r="BF85" s="229"/>
      <c r="BG85" s="229"/>
      <c r="BH85" s="229"/>
      <c r="BI85" s="229"/>
      <c r="BJ85" s="229"/>
      <c r="BK85" s="229"/>
      <c r="BL85" s="229"/>
      <c r="BM85" s="229"/>
      <c r="BN85" s="229"/>
      <c r="BO85" s="229"/>
    </row>
    <row r="86" spans="1:67" ht="15" customHeight="1" x14ac:dyDescent="0.25">
      <c r="A86" s="231"/>
      <c r="B86" s="228"/>
      <c r="C86" s="233" t="s">
        <v>5394</v>
      </c>
      <c r="D86" s="217" t="s">
        <v>696</v>
      </c>
      <c r="E86" s="234" t="s">
        <v>710</v>
      </c>
      <c r="F86" s="234" t="s">
        <v>702</v>
      </c>
      <c r="G86" s="234" t="s">
        <v>702</v>
      </c>
      <c r="H86" s="235" t="s">
        <v>702</v>
      </c>
      <c r="I86" s="235" t="s">
        <v>697</v>
      </c>
      <c r="J86" s="234" t="s">
        <v>697</v>
      </c>
      <c r="K86" s="234" t="s">
        <v>697</v>
      </c>
      <c r="L86" s="234" t="s">
        <v>697</v>
      </c>
      <c r="M86" s="234" t="s">
        <v>697</v>
      </c>
      <c r="N86" s="234" t="s">
        <v>697</v>
      </c>
      <c r="O86" s="234" t="s">
        <v>697</v>
      </c>
      <c r="P86" s="228">
        <v>0</v>
      </c>
      <c r="Q86" s="221" t="s">
        <v>704</v>
      </c>
      <c r="R86" s="221" t="s">
        <v>698</v>
      </c>
      <c r="S86" s="236" t="s">
        <v>706</v>
      </c>
      <c r="T86" s="221"/>
      <c r="U86" s="228" t="s">
        <v>5395</v>
      </c>
      <c r="V86" s="228"/>
      <c r="W86" s="231"/>
      <c r="X86" s="231"/>
      <c r="Y86" s="231"/>
      <c r="Z86" s="231" t="s">
        <v>754</v>
      </c>
      <c r="AA86" s="231"/>
      <c r="AB86" s="231"/>
      <c r="AC86" s="231"/>
      <c r="AD86" s="231"/>
      <c r="AE86" s="231"/>
      <c r="AF86" s="231"/>
      <c r="AG86" s="231"/>
      <c r="AH86" s="228" t="s">
        <v>5397</v>
      </c>
      <c r="AI86" s="228" t="s">
        <v>694</v>
      </c>
      <c r="AJ86" s="228"/>
      <c r="AK86" s="229"/>
      <c r="AL86" s="229"/>
      <c r="AM86" s="229"/>
      <c r="AN86" s="229"/>
      <c r="AO86" s="229"/>
      <c r="AP86" s="229"/>
      <c r="AQ86" s="229"/>
      <c r="AR86" s="229"/>
      <c r="AS86" s="229"/>
      <c r="AT86" s="229"/>
      <c r="AU86" s="229"/>
      <c r="AV86" s="229"/>
      <c r="AW86" s="229"/>
      <c r="AX86" s="229"/>
      <c r="AY86" s="229"/>
      <c r="AZ86" s="229"/>
      <c r="BA86" s="229"/>
      <c r="BB86" s="229"/>
      <c r="BC86" s="229"/>
      <c r="BD86" s="229"/>
      <c r="BE86" s="229"/>
      <c r="BF86" s="229"/>
      <c r="BG86" s="229"/>
      <c r="BH86" s="229"/>
      <c r="BI86" s="229"/>
      <c r="BJ86" s="229"/>
      <c r="BK86" s="229"/>
      <c r="BL86" s="229"/>
      <c r="BM86" s="229"/>
      <c r="BN86" s="229"/>
      <c r="BO86" s="229"/>
    </row>
    <row r="87" spans="1:67" ht="15" customHeight="1" x14ac:dyDescent="0.25">
      <c r="A87" s="222"/>
      <c r="B87" s="220" t="s">
        <v>709</v>
      </c>
      <c r="C87" s="225" t="s">
        <v>5398</v>
      </c>
      <c r="D87" s="217" t="s">
        <v>696</v>
      </c>
      <c r="E87" s="225" t="s">
        <v>710</v>
      </c>
      <c r="F87" s="225" t="s">
        <v>702</v>
      </c>
      <c r="G87" s="225" t="s">
        <v>707</v>
      </c>
      <c r="H87" s="226" t="s">
        <v>697</v>
      </c>
      <c r="I87" s="226" t="s">
        <v>697</v>
      </c>
      <c r="J87" s="225" t="s">
        <v>697</v>
      </c>
      <c r="K87" s="225" t="s">
        <v>697</v>
      </c>
      <c r="L87" s="225" t="s">
        <v>697</v>
      </c>
      <c r="M87" s="225" t="s">
        <v>697</v>
      </c>
      <c r="N87" s="225" t="s">
        <v>697</v>
      </c>
      <c r="O87" s="225" t="s">
        <v>697</v>
      </c>
      <c r="P87" s="220">
        <v>0</v>
      </c>
      <c r="Q87" s="221" t="s">
        <v>698</v>
      </c>
      <c r="R87" s="221" t="s">
        <v>704</v>
      </c>
      <c r="S87" s="228" t="s">
        <v>705</v>
      </c>
      <c r="T87" s="221"/>
      <c r="U87" s="228" t="s">
        <v>5399</v>
      </c>
      <c r="V87" s="220"/>
      <c r="W87" s="222"/>
      <c r="X87" s="222"/>
      <c r="Y87" s="222" t="s">
        <v>755</v>
      </c>
      <c r="Z87" s="222"/>
      <c r="AA87" s="222"/>
      <c r="AB87" s="222"/>
      <c r="AC87" s="222"/>
      <c r="AD87" s="222"/>
      <c r="AE87" s="222"/>
      <c r="AF87" s="222"/>
      <c r="AG87" s="222"/>
      <c r="AH87" s="222" t="s">
        <v>5400</v>
      </c>
      <c r="AI87" s="228" t="s">
        <v>704</v>
      </c>
      <c r="AJ87" s="220"/>
      <c r="AK87" s="229"/>
      <c r="AL87" s="229"/>
      <c r="AM87" s="229"/>
      <c r="AN87" s="229"/>
      <c r="AO87" s="229"/>
      <c r="AP87" s="229"/>
      <c r="AQ87" s="229"/>
      <c r="AR87" s="229"/>
      <c r="AS87" s="229"/>
      <c r="AT87" s="229"/>
      <c r="AU87" s="229"/>
      <c r="AV87" s="229"/>
      <c r="AW87" s="229"/>
      <c r="AX87" s="229"/>
      <c r="AY87" s="229"/>
      <c r="AZ87" s="229"/>
      <c r="BA87" s="229"/>
      <c r="BB87" s="229"/>
      <c r="BC87" s="229"/>
      <c r="BD87" s="229"/>
      <c r="BE87" s="229"/>
      <c r="BF87" s="229"/>
      <c r="BG87" s="229"/>
      <c r="BH87" s="229"/>
      <c r="BI87" s="229"/>
      <c r="BJ87" s="229"/>
      <c r="BK87" s="229"/>
      <c r="BL87" s="229"/>
      <c r="BM87" s="229"/>
      <c r="BN87" s="229"/>
      <c r="BO87" s="229"/>
    </row>
    <row r="88" spans="1:67" ht="15" customHeight="1" x14ac:dyDescent="0.25">
      <c r="A88" s="231"/>
      <c r="B88" s="228"/>
      <c r="C88" s="233" t="s">
        <v>5398</v>
      </c>
      <c r="D88" s="217" t="s">
        <v>696</v>
      </c>
      <c r="E88" s="234" t="s">
        <v>710</v>
      </c>
      <c r="F88" s="234" t="s">
        <v>702</v>
      </c>
      <c r="G88" s="234" t="s">
        <v>707</v>
      </c>
      <c r="H88" s="235" t="s">
        <v>702</v>
      </c>
      <c r="I88" s="235" t="s">
        <v>697</v>
      </c>
      <c r="J88" s="234" t="s">
        <v>697</v>
      </c>
      <c r="K88" s="234" t="s">
        <v>697</v>
      </c>
      <c r="L88" s="234" t="s">
        <v>697</v>
      </c>
      <c r="M88" s="234" t="s">
        <v>697</v>
      </c>
      <c r="N88" s="234" t="s">
        <v>697</v>
      </c>
      <c r="O88" s="234" t="s">
        <v>697</v>
      </c>
      <c r="P88" s="228">
        <v>0</v>
      </c>
      <c r="Q88" s="221" t="s">
        <v>704</v>
      </c>
      <c r="R88" s="221" t="s">
        <v>698</v>
      </c>
      <c r="S88" s="236" t="s">
        <v>706</v>
      </c>
      <c r="T88" s="221"/>
      <c r="U88" s="228" t="s">
        <v>5399</v>
      </c>
      <c r="V88" s="228"/>
      <c r="W88" s="231"/>
      <c r="X88" s="231"/>
      <c r="Y88" s="231"/>
      <c r="Z88" s="231" t="s">
        <v>755</v>
      </c>
      <c r="AA88" s="231"/>
      <c r="AB88" s="231"/>
      <c r="AC88" s="231"/>
      <c r="AD88" s="231"/>
      <c r="AE88" s="231"/>
      <c r="AF88" s="231"/>
      <c r="AG88" s="231"/>
      <c r="AH88" s="228" t="s">
        <v>5401</v>
      </c>
      <c r="AI88" s="228" t="s">
        <v>694</v>
      </c>
      <c r="AJ88" s="228"/>
      <c r="AK88" s="229"/>
      <c r="AL88" s="229"/>
      <c r="AM88" s="229"/>
      <c r="AN88" s="229"/>
      <c r="AO88" s="229"/>
      <c r="AP88" s="229"/>
      <c r="AQ88" s="229"/>
      <c r="AR88" s="229"/>
      <c r="AS88" s="229"/>
      <c r="AT88" s="229"/>
      <c r="AU88" s="229"/>
      <c r="AV88" s="229"/>
      <c r="AW88" s="229"/>
      <c r="AX88" s="229"/>
      <c r="AY88" s="229"/>
      <c r="AZ88" s="229"/>
      <c r="BA88" s="229"/>
      <c r="BB88" s="229"/>
      <c r="BC88" s="229"/>
      <c r="BD88" s="229"/>
      <c r="BE88" s="229"/>
      <c r="BF88" s="229"/>
      <c r="BG88" s="229"/>
      <c r="BH88" s="229"/>
      <c r="BI88" s="229"/>
      <c r="BJ88" s="229"/>
      <c r="BK88" s="229"/>
      <c r="BL88" s="229"/>
      <c r="BM88" s="229"/>
      <c r="BN88" s="229"/>
      <c r="BO88" s="229"/>
    </row>
    <row r="89" spans="1:67" ht="15" customHeight="1" x14ac:dyDescent="0.25">
      <c r="A89" s="222"/>
      <c r="B89" s="220" t="s">
        <v>709</v>
      </c>
      <c r="C89" s="225" t="s">
        <v>5394</v>
      </c>
      <c r="D89" s="217" t="s">
        <v>696</v>
      </c>
      <c r="E89" s="225" t="s">
        <v>710</v>
      </c>
      <c r="F89" s="225" t="s">
        <v>702</v>
      </c>
      <c r="G89" s="225" t="s">
        <v>710</v>
      </c>
      <c r="H89" s="226" t="s">
        <v>697</v>
      </c>
      <c r="I89" s="226" t="s">
        <v>697</v>
      </c>
      <c r="J89" s="225" t="s">
        <v>697</v>
      </c>
      <c r="K89" s="225" t="s">
        <v>697</v>
      </c>
      <c r="L89" s="225" t="s">
        <v>697</v>
      </c>
      <c r="M89" s="225" t="s">
        <v>697</v>
      </c>
      <c r="N89" s="225" t="s">
        <v>697</v>
      </c>
      <c r="O89" s="225" t="s">
        <v>697</v>
      </c>
      <c r="P89" s="220">
        <v>0</v>
      </c>
      <c r="Q89" s="221" t="s">
        <v>698</v>
      </c>
      <c r="R89" s="221" t="s">
        <v>704</v>
      </c>
      <c r="S89" s="228" t="s">
        <v>705</v>
      </c>
      <c r="T89" s="221"/>
      <c r="U89" s="228" t="s">
        <v>5402</v>
      </c>
      <c r="V89" s="220"/>
      <c r="W89" s="222"/>
      <c r="X89" s="222"/>
      <c r="Y89" s="222" t="s">
        <v>756</v>
      </c>
      <c r="Z89" s="222"/>
      <c r="AA89" s="222"/>
      <c r="AB89" s="222"/>
      <c r="AC89" s="222"/>
      <c r="AD89" s="222"/>
      <c r="AE89" s="222"/>
      <c r="AF89" s="222"/>
      <c r="AG89" s="222"/>
      <c r="AH89" s="222" t="s">
        <v>5403</v>
      </c>
      <c r="AI89" s="228" t="s">
        <v>704</v>
      </c>
      <c r="AJ89" s="220"/>
      <c r="AK89" s="229"/>
      <c r="AL89" s="229"/>
      <c r="AM89" s="229"/>
      <c r="AN89" s="229"/>
      <c r="AO89" s="229"/>
      <c r="AP89" s="229"/>
      <c r="AQ89" s="229"/>
      <c r="AR89" s="229"/>
      <c r="AS89" s="229"/>
      <c r="AT89" s="229"/>
      <c r="AU89" s="229"/>
      <c r="AV89" s="229"/>
      <c r="AW89" s="229"/>
      <c r="AX89" s="229"/>
      <c r="AY89" s="229"/>
      <c r="AZ89" s="229"/>
      <c r="BA89" s="229"/>
      <c r="BB89" s="229"/>
      <c r="BC89" s="229"/>
      <c r="BD89" s="229"/>
      <c r="BE89" s="229"/>
      <c r="BF89" s="229"/>
      <c r="BG89" s="229"/>
      <c r="BH89" s="229"/>
      <c r="BI89" s="229"/>
      <c r="BJ89" s="229"/>
      <c r="BK89" s="229"/>
      <c r="BL89" s="229"/>
      <c r="BM89" s="229"/>
      <c r="BN89" s="229"/>
      <c r="BO89" s="229"/>
    </row>
    <row r="90" spans="1:67" ht="15" customHeight="1" x14ac:dyDescent="0.25">
      <c r="A90" s="231"/>
      <c r="B90" s="228"/>
      <c r="C90" s="233" t="s">
        <v>5394</v>
      </c>
      <c r="D90" s="217" t="s">
        <v>696</v>
      </c>
      <c r="E90" s="234" t="s">
        <v>710</v>
      </c>
      <c r="F90" s="234" t="s">
        <v>702</v>
      </c>
      <c r="G90" s="234" t="s">
        <v>710</v>
      </c>
      <c r="H90" s="235" t="s">
        <v>702</v>
      </c>
      <c r="I90" s="235" t="s">
        <v>697</v>
      </c>
      <c r="J90" s="234" t="s">
        <v>697</v>
      </c>
      <c r="K90" s="234" t="s">
        <v>697</v>
      </c>
      <c r="L90" s="234" t="s">
        <v>697</v>
      </c>
      <c r="M90" s="234" t="s">
        <v>697</v>
      </c>
      <c r="N90" s="234" t="s">
        <v>697</v>
      </c>
      <c r="O90" s="234" t="s">
        <v>697</v>
      </c>
      <c r="P90" s="228">
        <v>0</v>
      </c>
      <c r="Q90" s="221" t="s">
        <v>704</v>
      </c>
      <c r="R90" s="221" t="s">
        <v>698</v>
      </c>
      <c r="S90" s="236" t="s">
        <v>706</v>
      </c>
      <c r="T90" s="221"/>
      <c r="U90" s="228" t="s">
        <v>5402</v>
      </c>
      <c r="V90" s="228"/>
      <c r="W90" s="231"/>
      <c r="X90" s="231"/>
      <c r="Y90" s="231"/>
      <c r="Z90" s="231" t="s">
        <v>756</v>
      </c>
      <c r="AA90" s="231"/>
      <c r="AB90" s="231"/>
      <c r="AC90" s="231"/>
      <c r="AD90" s="231"/>
      <c r="AE90" s="231"/>
      <c r="AF90" s="231"/>
      <c r="AG90" s="231"/>
      <c r="AH90" s="228" t="s">
        <v>5404</v>
      </c>
      <c r="AI90" s="228" t="s">
        <v>694</v>
      </c>
      <c r="AJ90" s="228"/>
      <c r="AK90" s="229"/>
      <c r="AL90" s="229"/>
      <c r="AM90" s="229"/>
      <c r="AN90" s="229"/>
      <c r="AO90" s="229"/>
      <c r="AP90" s="229"/>
      <c r="AQ90" s="229"/>
      <c r="AR90" s="229"/>
      <c r="AS90" s="229"/>
      <c r="AT90" s="229"/>
      <c r="AU90" s="229"/>
      <c r="AV90" s="229"/>
      <c r="AW90" s="229"/>
      <c r="AX90" s="229"/>
      <c r="AY90" s="229"/>
      <c r="AZ90" s="229"/>
      <c r="BA90" s="229"/>
      <c r="BB90" s="229"/>
      <c r="BC90" s="229"/>
      <c r="BD90" s="229"/>
      <c r="BE90" s="229"/>
      <c r="BF90" s="229"/>
      <c r="BG90" s="229"/>
      <c r="BH90" s="229"/>
      <c r="BI90" s="229"/>
      <c r="BJ90" s="229"/>
      <c r="BK90" s="229"/>
      <c r="BL90" s="229"/>
      <c r="BM90" s="229"/>
      <c r="BN90" s="229"/>
      <c r="BO90" s="229"/>
    </row>
    <row r="91" spans="1:67" ht="15" customHeight="1" x14ac:dyDescent="0.25">
      <c r="A91" s="220"/>
      <c r="B91" s="220" t="s">
        <v>694</v>
      </c>
      <c r="C91" s="224" t="s">
        <v>695</v>
      </c>
      <c r="D91" s="217" t="s">
        <v>696</v>
      </c>
      <c r="E91" s="225" t="s">
        <v>710</v>
      </c>
      <c r="F91" s="225" t="s">
        <v>707</v>
      </c>
      <c r="G91" s="225" t="s">
        <v>697</v>
      </c>
      <c r="H91" s="226" t="s">
        <v>697</v>
      </c>
      <c r="I91" s="226" t="s">
        <v>697</v>
      </c>
      <c r="J91" s="225" t="s">
        <v>697</v>
      </c>
      <c r="K91" s="225" t="s">
        <v>697</v>
      </c>
      <c r="L91" s="225" t="s">
        <v>697</v>
      </c>
      <c r="M91" s="225" t="s">
        <v>697</v>
      </c>
      <c r="N91" s="225" t="s">
        <v>697</v>
      </c>
      <c r="O91" s="225" t="s">
        <v>697</v>
      </c>
      <c r="P91" s="220">
        <v>0</v>
      </c>
      <c r="Q91" s="215" t="s">
        <v>698</v>
      </c>
      <c r="R91" s="215" t="s">
        <v>698</v>
      </c>
      <c r="S91" s="215" t="s">
        <v>694</v>
      </c>
      <c r="T91" s="221"/>
      <c r="U91" s="228" t="s">
        <v>726</v>
      </c>
      <c r="V91" s="220"/>
      <c r="W91" s="222"/>
      <c r="X91" s="222" t="s">
        <v>727</v>
      </c>
      <c r="Y91" s="222"/>
      <c r="Z91" s="222"/>
      <c r="AA91" s="222"/>
      <c r="AB91" s="222"/>
      <c r="AC91" s="222"/>
      <c r="AD91" s="222"/>
      <c r="AE91" s="222"/>
      <c r="AF91" s="222"/>
      <c r="AG91" s="222"/>
      <c r="AH91" s="222" t="s">
        <v>5405</v>
      </c>
      <c r="AI91" s="215" t="s">
        <v>694</v>
      </c>
      <c r="AJ91" s="220"/>
      <c r="AK91" s="229"/>
      <c r="AL91" s="229"/>
      <c r="AM91" s="229"/>
      <c r="AN91" s="229"/>
      <c r="AO91" s="229"/>
      <c r="AP91" s="229"/>
      <c r="AQ91" s="229"/>
      <c r="AR91" s="229"/>
      <c r="AS91" s="229"/>
      <c r="AT91" s="229"/>
      <c r="AU91" s="229"/>
      <c r="AV91" s="229"/>
      <c r="AW91" s="229"/>
      <c r="AX91" s="229"/>
      <c r="AY91" s="229"/>
      <c r="AZ91" s="229"/>
      <c r="BA91" s="229"/>
      <c r="BB91" s="229"/>
      <c r="BC91" s="229"/>
      <c r="BD91" s="229"/>
      <c r="BE91" s="229"/>
      <c r="BF91" s="229"/>
      <c r="BG91" s="229"/>
      <c r="BH91" s="229"/>
      <c r="BI91" s="229"/>
      <c r="BJ91" s="229"/>
      <c r="BK91" s="229"/>
      <c r="BL91" s="229"/>
      <c r="BM91" s="229"/>
      <c r="BN91" s="229"/>
      <c r="BO91" s="229"/>
    </row>
    <row r="92" spans="1:67" ht="15" customHeight="1" x14ac:dyDescent="0.25">
      <c r="A92" s="222"/>
      <c r="B92" s="220" t="s">
        <v>709</v>
      </c>
      <c r="C92" s="250" t="s">
        <v>5394</v>
      </c>
      <c r="D92" s="217" t="s">
        <v>696</v>
      </c>
      <c r="E92" s="225" t="s">
        <v>710</v>
      </c>
      <c r="F92" s="225" t="s">
        <v>707</v>
      </c>
      <c r="G92" s="225" t="s">
        <v>702</v>
      </c>
      <c r="H92" s="226" t="s">
        <v>697</v>
      </c>
      <c r="I92" s="226" t="s">
        <v>697</v>
      </c>
      <c r="J92" s="225" t="s">
        <v>697</v>
      </c>
      <c r="K92" s="225" t="s">
        <v>697</v>
      </c>
      <c r="L92" s="225" t="s">
        <v>697</v>
      </c>
      <c r="M92" s="225" t="s">
        <v>697</v>
      </c>
      <c r="N92" s="225" t="s">
        <v>697</v>
      </c>
      <c r="O92" s="225" t="s">
        <v>697</v>
      </c>
      <c r="P92" s="220">
        <v>0</v>
      </c>
      <c r="Q92" s="221" t="s">
        <v>698</v>
      </c>
      <c r="R92" s="221" t="s">
        <v>704</v>
      </c>
      <c r="S92" s="228" t="s">
        <v>705</v>
      </c>
      <c r="T92" s="221"/>
      <c r="U92" s="228" t="s">
        <v>5406</v>
      </c>
      <c r="V92" s="220"/>
      <c r="W92" s="222"/>
      <c r="X92" s="222"/>
      <c r="Y92" s="222" t="s">
        <v>757</v>
      </c>
      <c r="Z92" s="222"/>
      <c r="AA92" s="222"/>
      <c r="AB92" s="222"/>
      <c r="AC92" s="222"/>
      <c r="AD92" s="222"/>
      <c r="AE92" s="222"/>
      <c r="AF92" s="222"/>
      <c r="AG92" s="222"/>
      <c r="AH92" s="222" t="s">
        <v>5407</v>
      </c>
      <c r="AI92" s="228" t="s">
        <v>704</v>
      </c>
      <c r="AJ92" s="220"/>
      <c r="AK92" s="229"/>
      <c r="AL92" s="229"/>
      <c r="AM92" s="229"/>
      <c r="AN92" s="229"/>
      <c r="AO92" s="229"/>
      <c r="AP92" s="229"/>
      <c r="AQ92" s="229"/>
      <c r="AR92" s="229"/>
      <c r="AS92" s="229"/>
      <c r="AT92" s="229"/>
      <c r="AU92" s="229"/>
      <c r="AV92" s="229"/>
      <c r="AW92" s="229"/>
      <c r="AX92" s="229"/>
      <c r="AY92" s="229"/>
      <c r="AZ92" s="229"/>
      <c r="BA92" s="229"/>
      <c r="BB92" s="229"/>
      <c r="BC92" s="229"/>
      <c r="BD92" s="229"/>
      <c r="BE92" s="229"/>
      <c r="BF92" s="229"/>
      <c r="BG92" s="229"/>
      <c r="BH92" s="229"/>
      <c r="BI92" s="229"/>
      <c r="BJ92" s="229"/>
      <c r="BK92" s="229"/>
      <c r="BL92" s="229"/>
      <c r="BM92" s="229"/>
      <c r="BN92" s="229"/>
      <c r="BO92" s="229"/>
    </row>
    <row r="93" spans="1:67" ht="15" customHeight="1" x14ac:dyDescent="0.25">
      <c r="A93" s="231"/>
      <c r="B93" s="228"/>
      <c r="C93" s="233" t="s">
        <v>5394</v>
      </c>
      <c r="D93" s="217" t="s">
        <v>696</v>
      </c>
      <c r="E93" s="234" t="s">
        <v>710</v>
      </c>
      <c r="F93" s="234" t="s">
        <v>707</v>
      </c>
      <c r="G93" s="234" t="s">
        <v>702</v>
      </c>
      <c r="H93" s="235" t="s">
        <v>702</v>
      </c>
      <c r="I93" s="235" t="s">
        <v>697</v>
      </c>
      <c r="J93" s="234" t="s">
        <v>697</v>
      </c>
      <c r="K93" s="234" t="s">
        <v>697</v>
      </c>
      <c r="L93" s="234" t="s">
        <v>697</v>
      </c>
      <c r="M93" s="234" t="s">
        <v>697</v>
      </c>
      <c r="N93" s="234" t="s">
        <v>697</v>
      </c>
      <c r="O93" s="234" t="s">
        <v>697</v>
      </c>
      <c r="P93" s="228">
        <v>0</v>
      </c>
      <c r="Q93" s="221" t="s">
        <v>704</v>
      </c>
      <c r="R93" s="221" t="s">
        <v>698</v>
      </c>
      <c r="S93" s="236" t="s">
        <v>706</v>
      </c>
      <c r="T93" s="221"/>
      <c r="U93" s="228" t="s">
        <v>5406</v>
      </c>
      <c r="V93" s="228"/>
      <c r="W93" s="231"/>
      <c r="X93" s="231"/>
      <c r="Y93" s="231"/>
      <c r="Z93" s="231" t="s">
        <v>757</v>
      </c>
      <c r="AA93" s="231"/>
      <c r="AB93" s="231"/>
      <c r="AC93" s="231"/>
      <c r="AD93" s="231"/>
      <c r="AE93" s="231"/>
      <c r="AF93" s="231"/>
      <c r="AG93" s="231"/>
      <c r="AH93" s="228" t="s">
        <v>5408</v>
      </c>
      <c r="AI93" s="228" t="s">
        <v>694</v>
      </c>
      <c r="AJ93" s="228"/>
      <c r="AK93" s="229"/>
      <c r="AL93" s="229"/>
      <c r="AM93" s="229"/>
      <c r="AN93" s="229"/>
      <c r="AO93" s="229"/>
      <c r="AP93" s="229"/>
      <c r="AQ93" s="229"/>
      <c r="AR93" s="229"/>
      <c r="AS93" s="229"/>
      <c r="AT93" s="229"/>
      <c r="AU93" s="229"/>
      <c r="AV93" s="229"/>
      <c r="AW93" s="229"/>
      <c r="AX93" s="229"/>
      <c r="AY93" s="229"/>
      <c r="AZ93" s="229"/>
      <c r="BA93" s="229"/>
      <c r="BB93" s="229"/>
      <c r="BC93" s="229"/>
      <c r="BD93" s="229"/>
      <c r="BE93" s="229"/>
      <c r="BF93" s="229"/>
      <c r="BG93" s="229"/>
      <c r="BH93" s="229"/>
      <c r="BI93" s="229"/>
      <c r="BJ93" s="229"/>
      <c r="BK93" s="229"/>
      <c r="BL93" s="229"/>
      <c r="BM93" s="229"/>
      <c r="BN93" s="229"/>
      <c r="BO93" s="229"/>
    </row>
    <row r="94" spans="1:67" ht="15" customHeight="1" x14ac:dyDescent="0.25">
      <c r="A94" s="222"/>
      <c r="B94" s="220" t="s">
        <v>709</v>
      </c>
      <c r="C94" s="250" t="s">
        <v>5394</v>
      </c>
      <c r="D94" s="217" t="s">
        <v>696</v>
      </c>
      <c r="E94" s="225" t="s">
        <v>710</v>
      </c>
      <c r="F94" s="225" t="s">
        <v>707</v>
      </c>
      <c r="G94" s="225" t="s">
        <v>707</v>
      </c>
      <c r="H94" s="226" t="s">
        <v>697</v>
      </c>
      <c r="I94" s="226" t="s">
        <v>697</v>
      </c>
      <c r="J94" s="225" t="s">
        <v>697</v>
      </c>
      <c r="K94" s="225" t="s">
        <v>697</v>
      </c>
      <c r="L94" s="225" t="s">
        <v>697</v>
      </c>
      <c r="M94" s="225" t="s">
        <v>697</v>
      </c>
      <c r="N94" s="225" t="s">
        <v>697</v>
      </c>
      <c r="O94" s="225" t="s">
        <v>697</v>
      </c>
      <c r="P94" s="220">
        <v>0</v>
      </c>
      <c r="Q94" s="221" t="s">
        <v>698</v>
      </c>
      <c r="R94" s="221" t="s">
        <v>704</v>
      </c>
      <c r="S94" s="228" t="s">
        <v>705</v>
      </c>
      <c r="T94" s="221"/>
      <c r="U94" s="228" t="s">
        <v>5409</v>
      </c>
      <c r="V94" s="220"/>
      <c r="W94" s="222"/>
      <c r="X94" s="222"/>
      <c r="Y94" s="222" t="s">
        <v>758</v>
      </c>
      <c r="Z94" s="222"/>
      <c r="AA94" s="222"/>
      <c r="AB94" s="222"/>
      <c r="AC94" s="222"/>
      <c r="AD94" s="222"/>
      <c r="AE94" s="222"/>
      <c r="AF94" s="222"/>
      <c r="AG94" s="222"/>
      <c r="AH94" s="222" t="s">
        <v>5410</v>
      </c>
      <c r="AI94" s="228" t="s">
        <v>704</v>
      </c>
      <c r="AJ94" s="220"/>
      <c r="AK94" s="229"/>
      <c r="AL94" s="229"/>
      <c r="AM94" s="229"/>
      <c r="AN94" s="229"/>
      <c r="AO94" s="229"/>
      <c r="AP94" s="229"/>
      <c r="AQ94" s="229"/>
      <c r="AR94" s="229"/>
      <c r="AS94" s="229"/>
      <c r="AT94" s="229"/>
      <c r="AU94" s="229"/>
      <c r="AV94" s="229"/>
      <c r="AW94" s="229"/>
      <c r="AX94" s="229"/>
      <c r="AY94" s="229"/>
      <c r="AZ94" s="229"/>
      <c r="BA94" s="229"/>
      <c r="BB94" s="229"/>
      <c r="BC94" s="229"/>
      <c r="BD94" s="229"/>
      <c r="BE94" s="229"/>
      <c r="BF94" s="229"/>
      <c r="BG94" s="229"/>
      <c r="BH94" s="229"/>
      <c r="BI94" s="229"/>
      <c r="BJ94" s="229"/>
      <c r="BK94" s="229"/>
      <c r="BL94" s="229"/>
      <c r="BM94" s="229"/>
      <c r="BN94" s="229"/>
      <c r="BO94" s="229"/>
    </row>
    <row r="95" spans="1:67" ht="15" customHeight="1" x14ac:dyDescent="0.25">
      <c r="A95" s="231"/>
      <c r="B95" s="228"/>
      <c r="C95" s="233" t="s">
        <v>5394</v>
      </c>
      <c r="D95" s="217" t="s">
        <v>696</v>
      </c>
      <c r="E95" s="234" t="s">
        <v>710</v>
      </c>
      <c r="F95" s="234" t="s">
        <v>707</v>
      </c>
      <c r="G95" s="234" t="s">
        <v>707</v>
      </c>
      <c r="H95" s="235" t="s">
        <v>702</v>
      </c>
      <c r="I95" s="235" t="s">
        <v>697</v>
      </c>
      <c r="J95" s="234" t="s">
        <v>697</v>
      </c>
      <c r="K95" s="234" t="s">
        <v>697</v>
      </c>
      <c r="L95" s="234" t="s">
        <v>697</v>
      </c>
      <c r="M95" s="234" t="s">
        <v>697</v>
      </c>
      <c r="N95" s="234" t="s">
        <v>697</v>
      </c>
      <c r="O95" s="234" t="s">
        <v>697</v>
      </c>
      <c r="P95" s="228">
        <v>0</v>
      </c>
      <c r="Q95" s="221" t="s">
        <v>704</v>
      </c>
      <c r="R95" s="221" t="s">
        <v>698</v>
      </c>
      <c r="S95" s="236" t="s">
        <v>706</v>
      </c>
      <c r="T95" s="221"/>
      <c r="U95" s="228" t="s">
        <v>5409</v>
      </c>
      <c r="V95" s="228"/>
      <c r="W95" s="231"/>
      <c r="X95" s="231"/>
      <c r="Y95" s="231"/>
      <c r="Z95" s="231" t="s">
        <v>758</v>
      </c>
      <c r="AA95" s="231"/>
      <c r="AB95" s="231"/>
      <c r="AC95" s="231"/>
      <c r="AD95" s="231"/>
      <c r="AE95" s="231"/>
      <c r="AF95" s="231"/>
      <c r="AG95" s="231"/>
      <c r="AH95" s="228" t="s">
        <v>5411</v>
      </c>
      <c r="AI95" s="228" t="s">
        <v>694</v>
      </c>
      <c r="AJ95" s="228"/>
      <c r="AK95" s="229"/>
      <c r="AL95" s="229"/>
      <c r="AM95" s="229"/>
      <c r="AN95" s="229"/>
      <c r="AO95" s="229"/>
      <c r="AP95" s="229"/>
      <c r="AQ95" s="229"/>
      <c r="AR95" s="229"/>
      <c r="AS95" s="229"/>
      <c r="AT95" s="229"/>
      <c r="AU95" s="229"/>
      <c r="AV95" s="229"/>
      <c r="AW95" s="229"/>
      <c r="AX95" s="229"/>
      <c r="AY95" s="229"/>
      <c r="AZ95" s="229"/>
      <c r="BA95" s="229"/>
      <c r="BB95" s="229"/>
      <c r="BC95" s="229"/>
      <c r="BD95" s="229"/>
      <c r="BE95" s="229"/>
      <c r="BF95" s="229"/>
      <c r="BG95" s="229"/>
      <c r="BH95" s="229"/>
      <c r="BI95" s="229"/>
      <c r="BJ95" s="229"/>
      <c r="BK95" s="229"/>
      <c r="BL95" s="229"/>
      <c r="BM95" s="229"/>
      <c r="BN95" s="229"/>
      <c r="BO95" s="229"/>
    </row>
    <row r="96" spans="1:67" ht="15" customHeight="1" x14ac:dyDescent="0.25">
      <c r="A96" s="222"/>
      <c r="B96" s="220" t="s">
        <v>709</v>
      </c>
      <c r="C96" s="250" t="s">
        <v>5394</v>
      </c>
      <c r="D96" s="217" t="s">
        <v>696</v>
      </c>
      <c r="E96" s="225" t="s">
        <v>710</v>
      </c>
      <c r="F96" s="225" t="s">
        <v>707</v>
      </c>
      <c r="G96" s="225" t="s">
        <v>710</v>
      </c>
      <c r="H96" s="226" t="s">
        <v>697</v>
      </c>
      <c r="I96" s="226" t="s">
        <v>697</v>
      </c>
      <c r="J96" s="225" t="s">
        <v>697</v>
      </c>
      <c r="K96" s="225" t="s">
        <v>697</v>
      </c>
      <c r="L96" s="225" t="s">
        <v>697</v>
      </c>
      <c r="M96" s="225" t="s">
        <v>697</v>
      </c>
      <c r="N96" s="225" t="s">
        <v>697</v>
      </c>
      <c r="O96" s="225" t="s">
        <v>697</v>
      </c>
      <c r="P96" s="220">
        <v>0</v>
      </c>
      <c r="Q96" s="221" t="s">
        <v>698</v>
      </c>
      <c r="R96" s="221" t="s">
        <v>704</v>
      </c>
      <c r="S96" s="228" t="s">
        <v>705</v>
      </c>
      <c r="T96" s="221"/>
      <c r="U96" s="228" t="s">
        <v>5412</v>
      </c>
      <c r="V96" s="220"/>
      <c r="W96" s="222"/>
      <c r="X96" s="222"/>
      <c r="Y96" s="222" t="s">
        <v>756</v>
      </c>
      <c r="Z96" s="222"/>
      <c r="AA96" s="222"/>
      <c r="AB96" s="222"/>
      <c r="AC96" s="222"/>
      <c r="AD96" s="222"/>
      <c r="AE96" s="222"/>
      <c r="AF96" s="222"/>
      <c r="AG96" s="222"/>
      <c r="AH96" s="222" t="s">
        <v>5413</v>
      </c>
      <c r="AI96" s="228" t="s">
        <v>704</v>
      </c>
      <c r="AJ96" s="220"/>
      <c r="AK96" s="229"/>
      <c r="AL96" s="229"/>
      <c r="AM96" s="229"/>
      <c r="AN96" s="229"/>
      <c r="AO96" s="229"/>
      <c r="AP96" s="229"/>
      <c r="AQ96" s="229"/>
      <c r="AR96" s="229"/>
      <c r="AS96" s="229"/>
      <c r="AT96" s="229"/>
      <c r="AU96" s="229"/>
      <c r="AV96" s="229"/>
      <c r="AW96" s="229"/>
      <c r="AX96" s="229"/>
      <c r="AY96" s="229"/>
      <c r="AZ96" s="229"/>
      <c r="BA96" s="229"/>
      <c r="BB96" s="229"/>
      <c r="BC96" s="229"/>
      <c r="BD96" s="229"/>
      <c r="BE96" s="229"/>
      <c r="BF96" s="229"/>
      <c r="BG96" s="229"/>
      <c r="BH96" s="229"/>
      <c r="BI96" s="229"/>
      <c r="BJ96" s="229"/>
      <c r="BK96" s="229"/>
      <c r="BL96" s="229"/>
      <c r="BM96" s="229"/>
      <c r="BN96" s="229"/>
      <c r="BO96" s="229"/>
    </row>
    <row r="97" spans="1:67" ht="15" customHeight="1" x14ac:dyDescent="0.25">
      <c r="A97" s="231"/>
      <c r="B97" s="228"/>
      <c r="C97" s="233" t="s">
        <v>5394</v>
      </c>
      <c r="D97" s="217" t="s">
        <v>696</v>
      </c>
      <c r="E97" s="234" t="s">
        <v>710</v>
      </c>
      <c r="F97" s="234" t="s">
        <v>707</v>
      </c>
      <c r="G97" s="234" t="s">
        <v>710</v>
      </c>
      <c r="H97" s="235" t="s">
        <v>702</v>
      </c>
      <c r="I97" s="235" t="s">
        <v>697</v>
      </c>
      <c r="J97" s="234" t="s">
        <v>697</v>
      </c>
      <c r="K97" s="234" t="s">
        <v>697</v>
      </c>
      <c r="L97" s="234" t="s">
        <v>697</v>
      </c>
      <c r="M97" s="234" t="s">
        <v>697</v>
      </c>
      <c r="N97" s="234" t="s">
        <v>697</v>
      </c>
      <c r="O97" s="234" t="s">
        <v>697</v>
      </c>
      <c r="P97" s="228">
        <v>0</v>
      </c>
      <c r="Q97" s="221" t="s">
        <v>704</v>
      </c>
      <c r="R97" s="221" t="s">
        <v>698</v>
      </c>
      <c r="S97" s="236" t="s">
        <v>706</v>
      </c>
      <c r="T97" s="221"/>
      <c r="U97" s="228" t="s">
        <v>5412</v>
      </c>
      <c r="V97" s="228"/>
      <c r="W97" s="231"/>
      <c r="X97" s="231"/>
      <c r="Y97" s="231"/>
      <c r="Z97" s="231" t="s">
        <v>756</v>
      </c>
      <c r="AA97" s="231"/>
      <c r="AB97" s="231"/>
      <c r="AC97" s="231"/>
      <c r="AD97" s="231"/>
      <c r="AE97" s="231"/>
      <c r="AF97" s="231"/>
      <c r="AG97" s="231"/>
      <c r="AH97" s="228" t="s">
        <v>5414</v>
      </c>
      <c r="AI97" s="228" t="s">
        <v>694</v>
      </c>
      <c r="AJ97" s="228"/>
      <c r="AK97" s="229"/>
      <c r="AL97" s="229"/>
      <c r="AM97" s="229"/>
      <c r="AN97" s="229"/>
      <c r="AO97" s="229"/>
      <c r="AP97" s="229"/>
      <c r="AQ97" s="229"/>
      <c r="AR97" s="229"/>
      <c r="AS97" s="229"/>
      <c r="AT97" s="229"/>
      <c r="AU97" s="229"/>
      <c r="AV97" s="229"/>
      <c r="AW97" s="229"/>
      <c r="AX97" s="229"/>
      <c r="AY97" s="229"/>
      <c r="AZ97" s="229"/>
      <c r="BA97" s="229"/>
      <c r="BB97" s="229"/>
      <c r="BC97" s="229"/>
      <c r="BD97" s="229"/>
      <c r="BE97" s="229"/>
      <c r="BF97" s="229"/>
      <c r="BG97" s="229"/>
      <c r="BH97" s="229"/>
      <c r="BI97" s="229"/>
      <c r="BJ97" s="229"/>
      <c r="BK97" s="229"/>
      <c r="BL97" s="229"/>
      <c r="BM97" s="229"/>
      <c r="BN97" s="229"/>
      <c r="BO97" s="229"/>
    </row>
    <row r="98" spans="1:67" ht="15" customHeight="1" x14ac:dyDescent="0.25">
      <c r="A98" s="222"/>
      <c r="B98" s="220" t="s">
        <v>709</v>
      </c>
      <c r="C98" s="250" t="s">
        <v>5394</v>
      </c>
      <c r="D98" s="217" t="s">
        <v>696</v>
      </c>
      <c r="E98" s="225" t="s">
        <v>710</v>
      </c>
      <c r="F98" s="225" t="s">
        <v>707</v>
      </c>
      <c r="G98" s="225" t="s">
        <v>711</v>
      </c>
      <c r="H98" s="226" t="s">
        <v>697</v>
      </c>
      <c r="I98" s="226" t="s">
        <v>697</v>
      </c>
      <c r="J98" s="225" t="s">
        <v>697</v>
      </c>
      <c r="K98" s="225" t="s">
        <v>697</v>
      </c>
      <c r="L98" s="225" t="s">
        <v>697</v>
      </c>
      <c r="M98" s="225" t="s">
        <v>697</v>
      </c>
      <c r="N98" s="225" t="s">
        <v>697</v>
      </c>
      <c r="O98" s="225" t="s">
        <v>697</v>
      </c>
      <c r="P98" s="220">
        <v>0</v>
      </c>
      <c r="Q98" s="221" t="s">
        <v>698</v>
      </c>
      <c r="R98" s="221" t="s">
        <v>704</v>
      </c>
      <c r="S98" s="228" t="s">
        <v>705</v>
      </c>
      <c r="T98" s="221"/>
      <c r="U98" s="228" t="s">
        <v>5415</v>
      </c>
      <c r="V98" s="220"/>
      <c r="W98" s="222"/>
      <c r="X98" s="222"/>
      <c r="Y98" s="222" t="s">
        <v>759</v>
      </c>
      <c r="Z98" s="222"/>
      <c r="AA98" s="222"/>
      <c r="AB98" s="222"/>
      <c r="AC98" s="222"/>
      <c r="AD98" s="222"/>
      <c r="AE98" s="222"/>
      <c r="AF98" s="222"/>
      <c r="AG98" s="222"/>
      <c r="AH98" s="222" t="s">
        <v>5416</v>
      </c>
      <c r="AI98" s="228" t="s">
        <v>704</v>
      </c>
      <c r="AJ98" s="220"/>
      <c r="AK98" s="229"/>
      <c r="AL98" s="229"/>
      <c r="AM98" s="229"/>
      <c r="AN98" s="229"/>
      <c r="AO98" s="229"/>
      <c r="AP98" s="229"/>
      <c r="AQ98" s="229"/>
      <c r="AR98" s="229"/>
      <c r="AS98" s="229"/>
      <c r="AT98" s="229"/>
      <c r="AU98" s="229"/>
      <c r="AV98" s="229"/>
      <c r="AW98" s="229"/>
      <c r="AX98" s="229"/>
      <c r="AY98" s="229"/>
      <c r="AZ98" s="229"/>
      <c r="BA98" s="229"/>
      <c r="BB98" s="229"/>
      <c r="BC98" s="229"/>
      <c r="BD98" s="229"/>
      <c r="BE98" s="229"/>
      <c r="BF98" s="229"/>
      <c r="BG98" s="229"/>
      <c r="BH98" s="229"/>
      <c r="BI98" s="229"/>
      <c r="BJ98" s="229"/>
      <c r="BK98" s="229"/>
      <c r="BL98" s="229"/>
      <c r="BM98" s="229"/>
      <c r="BN98" s="229"/>
      <c r="BO98" s="229"/>
    </row>
    <row r="99" spans="1:67" ht="15" customHeight="1" x14ac:dyDescent="0.25">
      <c r="A99" s="231"/>
      <c r="B99" s="228"/>
      <c r="C99" s="233" t="s">
        <v>5394</v>
      </c>
      <c r="D99" s="217" t="s">
        <v>696</v>
      </c>
      <c r="E99" s="234" t="s">
        <v>710</v>
      </c>
      <c r="F99" s="234" t="s">
        <v>707</v>
      </c>
      <c r="G99" s="234" t="s">
        <v>711</v>
      </c>
      <c r="H99" s="235" t="s">
        <v>702</v>
      </c>
      <c r="I99" s="235" t="s">
        <v>697</v>
      </c>
      <c r="J99" s="234" t="s">
        <v>697</v>
      </c>
      <c r="K99" s="234" t="s">
        <v>697</v>
      </c>
      <c r="L99" s="234" t="s">
        <v>697</v>
      </c>
      <c r="M99" s="234" t="s">
        <v>697</v>
      </c>
      <c r="N99" s="234" t="s">
        <v>697</v>
      </c>
      <c r="O99" s="234" t="s">
        <v>697</v>
      </c>
      <c r="P99" s="228">
        <v>0</v>
      </c>
      <c r="Q99" s="221" t="s">
        <v>704</v>
      </c>
      <c r="R99" s="221" t="s">
        <v>698</v>
      </c>
      <c r="S99" s="236" t="s">
        <v>706</v>
      </c>
      <c r="T99" s="221"/>
      <c r="U99" s="228" t="s">
        <v>5415</v>
      </c>
      <c r="V99" s="228"/>
      <c r="W99" s="231"/>
      <c r="X99" s="231"/>
      <c r="Y99" s="231"/>
      <c r="Z99" s="231" t="s">
        <v>759</v>
      </c>
      <c r="AA99" s="231"/>
      <c r="AB99" s="231"/>
      <c r="AC99" s="231"/>
      <c r="AD99" s="231"/>
      <c r="AE99" s="231"/>
      <c r="AF99" s="231"/>
      <c r="AG99" s="231"/>
      <c r="AH99" s="228" t="s">
        <v>5417</v>
      </c>
      <c r="AI99" s="228" t="s">
        <v>694</v>
      </c>
      <c r="AJ99" s="228"/>
      <c r="AK99" s="229"/>
      <c r="AL99" s="229"/>
      <c r="AM99" s="229"/>
      <c r="AN99" s="229"/>
      <c r="AO99" s="229"/>
      <c r="AP99" s="229"/>
      <c r="AQ99" s="229"/>
      <c r="AR99" s="229"/>
      <c r="AS99" s="229"/>
      <c r="AT99" s="229"/>
      <c r="AU99" s="229"/>
      <c r="AV99" s="229"/>
      <c r="AW99" s="229"/>
      <c r="AX99" s="229"/>
      <c r="AY99" s="229"/>
      <c r="AZ99" s="229"/>
      <c r="BA99" s="229"/>
      <c r="BB99" s="229"/>
      <c r="BC99" s="229"/>
      <c r="BD99" s="229"/>
      <c r="BE99" s="229"/>
      <c r="BF99" s="229"/>
      <c r="BG99" s="229"/>
      <c r="BH99" s="229"/>
      <c r="BI99" s="229"/>
      <c r="BJ99" s="229"/>
      <c r="BK99" s="229"/>
      <c r="BL99" s="229"/>
      <c r="BM99" s="229"/>
      <c r="BN99" s="229"/>
      <c r="BO99" s="229"/>
    </row>
    <row r="100" spans="1:67" ht="15" customHeight="1" x14ac:dyDescent="0.25">
      <c r="A100" s="220"/>
      <c r="B100" s="220" t="s">
        <v>694</v>
      </c>
      <c r="C100" s="224" t="s">
        <v>695</v>
      </c>
      <c r="D100" s="217" t="s">
        <v>696</v>
      </c>
      <c r="E100" s="225" t="s">
        <v>711</v>
      </c>
      <c r="F100" s="225" t="s">
        <v>697</v>
      </c>
      <c r="G100" s="225" t="s">
        <v>697</v>
      </c>
      <c r="H100" s="226" t="s">
        <v>697</v>
      </c>
      <c r="I100" s="226" t="s">
        <v>697</v>
      </c>
      <c r="J100" s="225" t="s">
        <v>697</v>
      </c>
      <c r="K100" s="225" t="s">
        <v>697</v>
      </c>
      <c r="L100" s="225" t="s">
        <v>697</v>
      </c>
      <c r="M100" s="225" t="s">
        <v>697</v>
      </c>
      <c r="N100" s="225" t="s">
        <v>697</v>
      </c>
      <c r="O100" s="225" t="s">
        <v>697</v>
      </c>
      <c r="P100" s="220">
        <v>0</v>
      </c>
      <c r="Q100" s="215" t="s">
        <v>698</v>
      </c>
      <c r="R100" s="215" t="s">
        <v>698</v>
      </c>
      <c r="S100" s="215" t="s">
        <v>694</v>
      </c>
      <c r="T100" s="221"/>
      <c r="U100" s="227" t="s">
        <v>760</v>
      </c>
      <c r="V100" s="220"/>
      <c r="W100" s="222" t="s">
        <v>28</v>
      </c>
      <c r="X100" s="222"/>
      <c r="Y100" s="222"/>
      <c r="Z100" s="222"/>
      <c r="AA100" s="222"/>
      <c r="AB100" s="222"/>
      <c r="AC100" s="222"/>
      <c r="AD100" s="222"/>
      <c r="AE100" s="222"/>
      <c r="AF100" s="222"/>
      <c r="AG100" s="222"/>
      <c r="AH100" s="222" t="s">
        <v>761</v>
      </c>
      <c r="AI100" s="220" t="s">
        <v>694</v>
      </c>
      <c r="AJ100" s="220"/>
      <c r="AK100" s="229"/>
      <c r="AL100" s="229"/>
      <c r="AM100" s="229"/>
      <c r="AN100" s="229"/>
      <c r="AO100" s="229"/>
      <c r="AP100" s="229"/>
      <c r="AQ100" s="229"/>
      <c r="AR100" s="229"/>
      <c r="AS100" s="229"/>
      <c r="AT100" s="229"/>
      <c r="AU100" s="229"/>
      <c r="AV100" s="229"/>
      <c r="AW100" s="229"/>
      <c r="AX100" s="229"/>
      <c r="AY100" s="229"/>
      <c r="AZ100" s="229"/>
      <c r="BA100" s="229"/>
      <c r="BB100" s="229"/>
      <c r="BC100" s="229"/>
      <c r="BD100" s="229"/>
      <c r="BE100" s="229"/>
      <c r="BF100" s="229"/>
      <c r="BG100" s="229"/>
      <c r="BH100" s="229"/>
      <c r="BI100" s="229"/>
      <c r="BJ100" s="229"/>
      <c r="BK100" s="229"/>
      <c r="BL100" s="229"/>
      <c r="BM100" s="229"/>
      <c r="BN100" s="229"/>
      <c r="BO100" s="229"/>
    </row>
    <row r="101" spans="1:67" ht="15" customHeight="1" x14ac:dyDescent="0.25">
      <c r="A101" s="220"/>
      <c r="B101" s="220" t="s">
        <v>694</v>
      </c>
      <c r="C101" s="224" t="s">
        <v>695</v>
      </c>
      <c r="D101" s="217" t="s">
        <v>696</v>
      </c>
      <c r="E101" s="225" t="s">
        <v>711</v>
      </c>
      <c r="F101" s="225" t="s">
        <v>702</v>
      </c>
      <c r="G101" s="225" t="s">
        <v>697</v>
      </c>
      <c r="H101" s="226" t="s">
        <v>697</v>
      </c>
      <c r="I101" s="226" t="s">
        <v>697</v>
      </c>
      <c r="J101" s="225" t="s">
        <v>697</v>
      </c>
      <c r="K101" s="225" t="s">
        <v>697</v>
      </c>
      <c r="L101" s="225" t="s">
        <v>697</v>
      </c>
      <c r="M101" s="225" t="s">
        <v>697</v>
      </c>
      <c r="N101" s="225" t="s">
        <v>697</v>
      </c>
      <c r="O101" s="225" t="s">
        <v>697</v>
      </c>
      <c r="P101" s="220">
        <v>0</v>
      </c>
      <c r="Q101" s="215" t="s">
        <v>698</v>
      </c>
      <c r="R101" s="215" t="s">
        <v>698</v>
      </c>
      <c r="S101" s="215" t="s">
        <v>694</v>
      </c>
      <c r="T101" s="221"/>
      <c r="U101" s="228" t="s">
        <v>750</v>
      </c>
      <c r="V101" s="220"/>
      <c r="W101" s="222"/>
      <c r="X101" s="222" t="s">
        <v>703</v>
      </c>
      <c r="Y101" s="222"/>
      <c r="Z101" s="222"/>
      <c r="AA101" s="222"/>
      <c r="AB101" s="222"/>
      <c r="AC101" s="222"/>
      <c r="AD101" s="222"/>
      <c r="AE101" s="222"/>
      <c r="AF101" s="222"/>
      <c r="AG101" s="222"/>
      <c r="AH101" s="222" t="s">
        <v>762</v>
      </c>
      <c r="AI101" s="228" t="s">
        <v>694</v>
      </c>
      <c r="AJ101" s="228"/>
      <c r="AK101" s="229"/>
      <c r="AL101" s="229"/>
      <c r="AM101" s="229"/>
      <c r="AN101" s="229"/>
      <c r="AO101" s="229"/>
      <c r="AP101" s="229"/>
      <c r="AQ101" s="229"/>
      <c r="AR101" s="229"/>
      <c r="AS101" s="229"/>
      <c r="AT101" s="229"/>
      <c r="AU101" s="229"/>
      <c r="AV101" s="229"/>
      <c r="AW101" s="229"/>
      <c r="AX101" s="229"/>
      <c r="AY101" s="229"/>
      <c r="AZ101" s="229"/>
      <c r="BA101" s="229"/>
      <c r="BB101" s="229"/>
      <c r="BC101" s="229"/>
      <c r="BD101" s="229"/>
      <c r="BE101" s="229"/>
      <c r="BF101" s="229"/>
      <c r="BG101" s="229"/>
      <c r="BH101" s="229"/>
      <c r="BI101" s="229"/>
      <c r="BJ101" s="229"/>
      <c r="BK101" s="229"/>
      <c r="BL101" s="229"/>
      <c r="BM101" s="229"/>
      <c r="BN101" s="229"/>
      <c r="BO101" s="229"/>
    </row>
    <row r="102" spans="1:67" ht="15" customHeight="1" x14ac:dyDescent="0.25">
      <c r="A102" s="222"/>
      <c r="B102" s="220" t="s">
        <v>717</v>
      </c>
      <c r="C102" s="225" t="s">
        <v>763</v>
      </c>
      <c r="D102" s="217" t="s">
        <v>696</v>
      </c>
      <c r="E102" s="225" t="s">
        <v>711</v>
      </c>
      <c r="F102" s="225" t="s">
        <v>702</v>
      </c>
      <c r="G102" s="225" t="s">
        <v>702</v>
      </c>
      <c r="H102" s="226" t="s">
        <v>697</v>
      </c>
      <c r="I102" s="226" t="s">
        <v>697</v>
      </c>
      <c r="J102" s="225" t="s">
        <v>697</v>
      </c>
      <c r="K102" s="225" t="s">
        <v>697</v>
      </c>
      <c r="L102" s="225" t="s">
        <v>697</v>
      </c>
      <c r="M102" s="225" t="s">
        <v>697</v>
      </c>
      <c r="N102" s="225" t="s">
        <v>697</v>
      </c>
      <c r="O102" s="225" t="s">
        <v>697</v>
      </c>
      <c r="P102" s="220">
        <v>0</v>
      </c>
      <c r="Q102" s="221" t="s">
        <v>698</v>
      </c>
      <c r="R102" s="221" t="s">
        <v>704</v>
      </c>
      <c r="S102" s="228" t="s">
        <v>705</v>
      </c>
      <c r="T102" s="221"/>
      <c r="U102" s="251" t="s">
        <v>764</v>
      </c>
      <c r="V102" s="252"/>
      <c r="W102" s="222"/>
      <c r="X102" s="222"/>
      <c r="Y102" s="222" t="s">
        <v>765</v>
      </c>
      <c r="Z102" s="222"/>
      <c r="AA102" s="222"/>
      <c r="AB102" s="222"/>
      <c r="AC102" s="222"/>
      <c r="AD102" s="222"/>
      <c r="AE102" s="222"/>
      <c r="AF102" s="222"/>
      <c r="AG102" s="222"/>
      <c r="AH102" s="222" t="s">
        <v>766</v>
      </c>
      <c r="AI102" s="228" t="s">
        <v>704</v>
      </c>
      <c r="AJ102" s="252"/>
      <c r="AK102" s="229"/>
      <c r="AL102" s="229"/>
      <c r="AM102" s="229"/>
      <c r="AN102" s="229"/>
      <c r="AO102" s="229"/>
      <c r="AP102" s="229"/>
      <c r="AQ102" s="229"/>
      <c r="AR102" s="229"/>
      <c r="AS102" s="229"/>
      <c r="AT102" s="229"/>
      <c r="AU102" s="229"/>
      <c r="AV102" s="229"/>
      <c r="AW102" s="229"/>
      <c r="AX102" s="229"/>
      <c r="AY102" s="229"/>
      <c r="AZ102" s="229"/>
      <c r="BA102" s="229"/>
      <c r="BB102" s="229"/>
      <c r="BC102" s="229"/>
      <c r="BD102" s="229"/>
      <c r="BE102" s="229"/>
      <c r="BF102" s="229"/>
      <c r="BG102" s="229"/>
      <c r="BH102" s="229"/>
      <c r="BI102" s="229"/>
      <c r="BJ102" s="229"/>
      <c r="BK102" s="229"/>
      <c r="BL102" s="229"/>
      <c r="BM102" s="229"/>
      <c r="BN102" s="229"/>
      <c r="BO102" s="229"/>
    </row>
    <row r="103" spans="1:67" ht="15" customHeight="1" x14ac:dyDescent="0.25">
      <c r="A103" s="231"/>
      <c r="B103" s="228"/>
      <c r="C103" s="233" t="s">
        <v>763</v>
      </c>
      <c r="D103" s="217" t="s">
        <v>696</v>
      </c>
      <c r="E103" s="234" t="s">
        <v>711</v>
      </c>
      <c r="F103" s="234" t="s">
        <v>702</v>
      </c>
      <c r="G103" s="234" t="s">
        <v>702</v>
      </c>
      <c r="H103" s="235" t="s">
        <v>702</v>
      </c>
      <c r="I103" s="235" t="s">
        <v>697</v>
      </c>
      <c r="J103" s="234" t="s">
        <v>697</v>
      </c>
      <c r="K103" s="234" t="s">
        <v>697</v>
      </c>
      <c r="L103" s="234" t="s">
        <v>697</v>
      </c>
      <c r="M103" s="234" t="s">
        <v>697</v>
      </c>
      <c r="N103" s="234" t="s">
        <v>697</v>
      </c>
      <c r="O103" s="234" t="s">
        <v>697</v>
      </c>
      <c r="P103" s="228">
        <v>0</v>
      </c>
      <c r="Q103" s="221" t="s">
        <v>704</v>
      </c>
      <c r="R103" s="221" t="s">
        <v>698</v>
      </c>
      <c r="S103" s="236" t="s">
        <v>706</v>
      </c>
      <c r="T103" s="221"/>
      <c r="U103" s="251" t="s">
        <v>764</v>
      </c>
      <c r="V103" s="228"/>
      <c r="W103" s="231"/>
      <c r="X103" s="231"/>
      <c r="Y103" s="231"/>
      <c r="Z103" s="231" t="s">
        <v>765</v>
      </c>
      <c r="AA103" s="231"/>
      <c r="AB103" s="231"/>
      <c r="AC103" s="231"/>
      <c r="AD103" s="231"/>
      <c r="AE103" s="231"/>
      <c r="AF103" s="231"/>
      <c r="AG103" s="231"/>
      <c r="AH103" s="228" t="s">
        <v>767</v>
      </c>
      <c r="AI103" s="228" t="s">
        <v>694</v>
      </c>
      <c r="AJ103" s="228"/>
      <c r="AK103" s="229"/>
      <c r="AL103" s="229"/>
      <c r="AM103" s="229"/>
      <c r="AN103" s="229"/>
      <c r="AO103" s="229"/>
      <c r="AP103" s="229"/>
      <c r="AQ103" s="229"/>
      <c r="AR103" s="229"/>
      <c r="AS103" s="229"/>
      <c r="AT103" s="229"/>
      <c r="AU103" s="229"/>
      <c r="AV103" s="229"/>
      <c r="AW103" s="229"/>
      <c r="AX103" s="229"/>
      <c r="AY103" s="229"/>
      <c r="AZ103" s="229"/>
      <c r="BA103" s="229"/>
      <c r="BB103" s="229"/>
      <c r="BC103" s="229"/>
      <c r="BD103" s="229"/>
      <c r="BE103" s="229"/>
      <c r="BF103" s="229"/>
      <c r="BG103" s="229"/>
      <c r="BH103" s="229"/>
      <c r="BI103" s="229"/>
      <c r="BJ103" s="229"/>
      <c r="BK103" s="229"/>
      <c r="BL103" s="229"/>
      <c r="BM103" s="229"/>
      <c r="BN103" s="229"/>
      <c r="BO103" s="229"/>
    </row>
    <row r="104" spans="1:67" ht="15" customHeight="1" x14ac:dyDescent="0.25">
      <c r="A104" s="222"/>
      <c r="B104" s="220" t="s">
        <v>717</v>
      </c>
      <c r="C104" s="225" t="s">
        <v>768</v>
      </c>
      <c r="D104" s="217" t="s">
        <v>696</v>
      </c>
      <c r="E104" s="225" t="s">
        <v>711</v>
      </c>
      <c r="F104" s="225" t="s">
        <v>702</v>
      </c>
      <c r="G104" s="225" t="s">
        <v>707</v>
      </c>
      <c r="H104" s="226" t="s">
        <v>697</v>
      </c>
      <c r="I104" s="226" t="s">
        <v>697</v>
      </c>
      <c r="J104" s="225" t="s">
        <v>697</v>
      </c>
      <c r="K104" s="225" t="s">
        <v>697</v>
      </c>
      <c r="L104" s="225" t="s">
        <v>697</v>
      </c>
      <c r="M104" s="225" t="s">
        <v>697</v>
      </c>
      <c r="N104" s="225" t="s">
        <v>697</v>
      </c>
      <c r="O104" s="225" t="s">
        <v>697</v>
      </c>
      <c r="P104" s="220">
        <v>0</v>
      </c>
      <c r="Q104" s="221" t="s">
        <v>698</v>
      </c>
      <c r="R104" s="221" t="s">
        <v>704</v>
      </c>
      <c r="S104" s="228" t="s">
        <v>705</v>
      </c>
      <c r="T104" s="221"/>
      <c r="U104" s="228" t="s">
        <v>769</v>
      </c>
      <c r="V104" s="220"/>
      <c r="W104" s="222"/>
      <c r="X104" s="222"/>
      <c r="Y104" s="222" t="s">
        <v>770</v>
      </c>
      <c r="Z104" s="222"/>
      <c r="AA104" s="222"/>
      <c r="AB104" s="222"/>
      <c r="AC104" s="222"/>
      <c r="AD104" s="222"/>
      <c r="AE104" s="222"/>
      <c r="AF104" s="222"/>
      <c r="AG104" s="222"/>
      <c r="AH104" s="222" t="s">
        <v>771</v>
      </c>
      <c r="AI104" s="228" t="s">
        <v>704</v>
      </c>
      <c r="AJ104" s="220"/>
      <c r="AK104" s="229"/>
      <c r="AL104" s="229"/>
      <c r="AM104" s="229"/>
      <c r="AN104" s="229"/>
      <c r="AO104" s="229"/>
      <c r="AP104" s="229"/>
      <c r="AQ104" s="229"/>
      <c r="AR104" s="229"/>
      <c r="AS104" s="229"/>
      <c r="AT104" s="229"/>
      <c r="AU104" s="229"/>
      <c r="AV104" s="229"/>
      <c r="AW104" s="229"/>
      <c r="AX104" s="229"/>
      <c r="AY104" s="229"/>
      <c r="AZ104" s="229"/>
      <c r="BA104" s="229"/>
      <c r="BB104" s="229"/>
      <c r="BC104" s="229"/>
      <c r="BD104" s="229"/>
      <c r="BE104" s="229"/>
      <c r="BF104" s="229"/>
      <c r="BG104" s="229"/>
      <c r="BH104" s="229"/>
      <c r="BI104" s="229"/>
      <c r="BJ104" s="229"/>
      <c r="BK104" s="229"/>
      <c r="BL104" s="229"/>
      <c r="BM104" s="229"/>
      <c r="BN104" s="229"/>
      <c r="BO104" s="229"/>
    </row>
    <row r="105" spans="1:67" ht="15" customHeight="1" x14ac:dyDescent="0.25">
      <c r="A105" s="231"/>
      <c r="B105" s="228"/>
      <c r="C105" s="233" t="s">
        <v>768</v>
      </c>
      <c r="D105" s="217" t="s">
        <v>696</v>
      </c>
      <c r="E105" s="234" t="s">
        <v>711</v>
      </c>
      <c r="F105" s="234" t="s">
        <v>702</v>
      </c>
      <c r="G105" s="234" t="s">
        <v>707</v>
      </c>
      <c r="H105" s="235" t="s">
        <v>702</v>
      </c>
      <c r="I105" s="235" t="s">
        <v>697</v>
      </c>
      <c r="J105" s="234" t="s">
        <v>697</v>
      </c>
      <c r="K105" s="234" t="s">
        <v>697</v>
      </c>
      <c r="L105" s="234" t="s">
        <v>697</v>
      </c>
      <c r="M105" s="234" t="s">
        <v>697</v>
      </c>
      <c r="N105" s="234" t="s">
        <v>697</v>
      </c>
      <c r="O105" s="234" t="s">
        <v>697</v>
      </c>
      <c r="P105" s="228">
        <v>0</v>
      </c>
      <c r="Q105" s="221" t="s">
        <v>704</v>
      </c>
      <c r="R105" s="221" t="s">
        <v>698</v>
      </c>
      <c r="S105" s="236" t="s">
        <v>706</v>
      </c>
      <c r="T105" s="221"/>
      <c r="U105" s="228" t="s">
        <v>769</v>
      </c>
      <c r="V105" s="228"/>
      <c r="W105" s="231"/>
      <c r="X105" s="231"/>
      <c r="Y105" s="231"/>
      <c r="Z105" s="231" t="s">
        <v>770</v>
      </c>
      <c r="AA105" s="231"/>
      <c r="AB105" s="231"/>
      <c r="AC105" s="231"/>
      <c r="AD105" s="231"/>
      <c r="AE105" s="231"/>
      <c r="AF105" s="231"/>
      <c r="AG105" s="231"/>
      <c r="AH105" s="228" t="s">
        <v>772</v>
      </c>
      <c r="AI105" s="228" t="s">
        <v>694</v>
      </c>
      <c r="AJ105" s="228"/>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row>
    <row r="106" spans="1:67" ht="15" customHeight="1" x14ac:dyDescent="0.25">
      <c r="A106" s="215"/>
      <c r="B106" s="215" t="s">
        <v>694</v>
      </c>
      <c r="C106" s="224" t="s">
        <v>695</v>
      </c>
      <c r="D106" s="217" t="s">
        <v>696</v>
      </c>
      <c r="E106" s="225" t="s">
        <v>713</v>
      </c>
      <c r="F106" s="225" t="s">
        <v>697</v>
      </c>
      <c r="G106" s="225" t="s">
        <v>697</v>
      </c>
      <c r="H106" s="226" t="s">
        <v>697</v>
      </c>
      <c r="I106" s="226" t="s">
        <v>697</v>
      </c>
      <c r="J106" s="225" t="s">
        <v>697</v>
      </c>
      <c r="K106" s="225" t="s">
        <v>697</v>
      </c>
      <c r="L106" s="225" t="s">
        <v>697</v>
      </c>
      <c r="M106" s="225" t="s">
        <v>697</v>
      </c>
      <c r="N106" s="225" t="s">
        <v>697</v>
      </c>
      <c r="O106" s="225" t="s">
        <v>697</v>
      </c>
      <c r="P106" s="220">
        <v>0</v>
      </c>
      <c r="Q106" s="215" t="s">
        <v>698</v>
      </c>
      <c r="R106" s="215" t="s">
        <v>698</v>
      </c>
      <c r="S106" s="215" t="s">
        <v>694</v>
      </c>
      <c r="T106" s="221"/>
      <c r="U106" s="228" t="s">
        <v>773</v>
      </c>
      <c r="V106" s="252"/>
      <c r="W106" s="253" t="s">
        <v>774</v>
      </c>
      <c r="X106" s="215"/>
      <c r="Y106" s="215"/>
      <c r="Z106" s="215"/>
      <c r="AA106" s="215"/>
      <c r="AB106" s="215"/>
      <c r="AC106" s="215"/>
      <c r="AD106" s="215"/>
      <c r="AE106" s="215"/>
      <c r="AF106" s="215"/>
      <c r="AG106" s="215"/>
      <c r="AH106" s="220" t="s">
        <v>775</v>
      </c>
      <c r="AI106" s="220" t="s">
        <v>694</v>
      </c>
      <c r="AJ106" s="252"/>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row>
    <row r="107" spans="1:67" ht="15" customHeight="1" x14ac:dyDescent="0.25">
      <c r="A107" s="215"/>
      <c r="B107" s="215" t="s">
        <v>694</v>
      </c>
      <c r="C107" s="224" t="s">
        <v>695</v>
      </c>
      <c r="D107" s="217" t="s">
        <v>696</v>
      </c>
      <c r="E107" s="225" t="s">
        <v>713</v>
      </c>
      <c r="F107" s="225" t="s">
        <v>702</v>
      </c>
      <c r="G107" s="225" t="s">
        <v>697</v>
      </c>
      <c r="H107" s="226" t="s">
        <v>697</v>
      </c>
      <c r="I107" s="226" t="s">
        <v>697</v>
      </c>
      <c r="J107" s="225" t="s">
        <v>697</v>
      </c>
      <c r="K107" s="225" t="s">
        <v>697</v>
      </c>
      <c r="L107" s="225" t="s">
        <v>697</v>
      </c>
      <c r="M107" s="225" t="s">
        <v>697</v>
      </c>
      <c r="N107" s="225" t="s">
        <v>697</v>
      </c>
      <c r="O107" s="225" t="s">
        <v>697</v>
      </c>
      <c r="P107" s="220">
        <v>0</v>
      </c>
      <c r="Q107" s="215" t="s">
        <v>698</v>
      </c>
      <c r="R107" s="215" t="s">
        <v>698</v>
      </c>
      <c r="S107" s="215" t="s">
        <v>694</v>
      </c>
      <c r="T107" s="221"/>
      <c r="U107" s="228" t="s">
        <v>750</v>
      </c>
      <c r="V107" s="220"/>
      <c r="W107" s="253"/>
      <c r="X107" s="253" t="s">
        <v>703</v>
      </c>
      <c r="Y107" s="215"/>
      <c r="Z107" s="215"/>
      <c r="AA107" s="215"/>
      <c r="AB107" s="215"/>
      <c r="AC107" s="215"/>
      <c r="AD107" s="215"/>
      <c r="AE107" s="215"/>
      <c r="AF107" s="215"/>
      <c r="AG107" s="215"/>
      <c r="AH107" s="220" t="s">
        <v>776</v>
      </c>
      <c r="AI107" s="228" t="s">
        <v>694</v>
      </c>
      <c r="AJ107" s="228"/>
      <c r="AK107" s="223"/>
      <c r="AL107" s="223"/>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3"/>
      <c r="BI107" s="223"/>
      <c r="BJ107" s="223"/>
      <c r="BK107" s="223"/>
      <c r="BL107" s="223"/>
      <c r="BM107" s="223"/>
      <c r="BN107" s="223"/>
      <c r="BO107" s="223"/>
    </row>
    <row r="108" spans="1:67" ht="15" customHeight="1" x14ac:dyDescent="0.25">
      <c r="A108" s="253"/>
      <c r="B108" s="220" t="s">
        <v>709</v>
      </c>
      <c r="C108" s="224" t="s">
        <v>695</v>
      </c>
      <c r="D108" s="217" t="s">
        <v>696</v>
      </c>
      <c r="E108" s="225" t="s">
        <v>713</v>
      </c>
      <c r="F108" s="225" t="s">
        <v>702</v>
      </c>
      <c r="G108" s="225" t="s">
        <v>702</v>
      </c>
      <c r="H108" s="226" t="s">
        <v>697</v>
      </c>
      <c r="I108" s="226" t="s">
        <v>697</v>
      </c>
      <c r="J108" s="225" t="s">
        <v>697</v>
      </c>
      <c r="K108" s="225" t="s">
        <v>697</v>
      </c>
      <c r="L108" s="225" t="s">
        <v>697</v>
      </c>
      <c r="M108" s="225" t="s">
        <v>697</v>
      </c>
      <c r="N108" s="225" t="s">
        <v>697</v>
      </c>
      <c r="O108" s="225" t="s">
        <v>697</v>
      </c>
      <c r="P108" s="220">
        <v>0</v>
      </c>
      <c r="Q108" s="221" t="s">
        <v>698</v>
      </c>
      <c r="R108" s="221" t="s">
        <v>704</v>
      </c>
      <c r="S108" s="228" t="s">
        <v>705</v>
      </c>
      <c r="T108" s="221"/>
      <c r="U108" s="221" t="s">
        <v>777</v>
      </c>
      <c r="V108" s="220"/>
      <c r="W108" s="253"/>
      <c r="X108" s="253"/>
      <c r="Y108" s="253" t="s">
        <v>778</v>
      </c>
      <c r="Z108" s="215"/>
      <c r="AA108" s="215"/>
      <c r="AB108" s="215"/>
      <c r="AC108" s="215"/>
      <c r="AD108" s="215"/>
      <c r="AE108" s="215"/>
      <c r="AF108" s="215"/>
      <c r="AG108" s="215"/>
      <c r="AH108" s="220" t="s">
        <v>779</v>
      </c>
      <c r="AI108" s="228" t="s">
        <v>704</v>
      </c>
      <c r="AJ108" s="215"/>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3"/>
      <c r="BI108" s="223"/>
      <c r="BJ108" s="223"/>
      <c r="BK108" s="223"/>
      <c r="BL108" s="223"/>
      <c r="BM108" s="223"/>
      <c r="BN108" s="223"/>
      <c r="BO108" s="223"/>
    </row>
    <row r="109" spans="1:67" ht="15" customHeight="1" x14ac:dyDescent="0.25">
      <c r="A109" s="231"/>
      <c r="B109" s="228"/>
      <c r="C109" s="233" t="s">
        <v>695</v>
      </c>
      <c r="D109" s="217" t="s">
        <v>696</v>
      </c>
      <c r="E109" s="234" t="s">
        <v>713</v>
      </c>
      <c r="F109" s="234" t="s">
        <v>702</v>
      </c>
      <c r="G109" s="234" t="s">
        <v>702</v>
      </c>
      <c r="H109" s="235" t="s">
        <v>702</v>
      </c>
      <c r="I109" s="235" t="s">
        <v>697</v>
      </c>
      <c r="J109" s="234" t="s">
        <v>697</v>
      </c>
      <c r="K109" s="234" t="s">
        <v>697</v>
      </c>
      <c r="L109" s="234" t="s">
        <v>697</v>
      </c>
      <c r="M109" s="234" t="s">
        <v>697</v>
      </c>
      <c r="N109" s="234" t="s">
        <v>697</v>
      </c>
      <c r="O109" s="234" t="s">
        <v>697</v>
      </c>
      <c r="P109" s="228">
        <v>0</v>
      </c>
      <c r="Q109" s="221" t="s">
        <v>704</v>
      </c>
      <c r="R109" s="221" t="s">
        <v>698</v>
      </c>
      <c r="S109" s="236" t="s">
        <v>706</v>
      </c>
      <c r="T109" s="221"/>
      <c r="U109" s="221" t="s">
        <v>777</v>
      </c>
      <c r="V109" s="228"/>
      <c r="W109" s="231"/>
      <c r="X109" s="231"/>
      <c r="Y109" s="231"/>
      <c r="Z109" s="254" t="s">
        <v>778</v>
      </c>
      <c r="AA109" s="231"/>
      <c r="AB109" s="231"/>
      <c r="AC109" s="231"/>
      <c r="AD109" s="231"/>
      <c r="AE109" s="231"/>
      <c r="AF109" s="231"/>
      <c r="AG109" s="231"/>
      <c r="AH109" s="228" t="s">
        <v>780</v>
      </c>
      <c r="AI109" s="228" t="s">
        <v>694</v>
      </c>
      <c r="AJ109" s="228"/>
      <c r="AK109" s="229"/>
      <c r="AL109" s="229"/>
      <c r="AM109" s="229"/>
      <c r="AN109" s="229"/>
      <c r="AO109" s="229"/>
      <c r="AP109" s="229"/>
      <c r="AQ109" s="229"/>
      <c r="AR109" s="229"/>
      <c r="AS109" s="229"/>
      <c r="AT109" s="229"/>
      <c r="AU109" s="229"/>
      <c r="AV109" s="229"/>
      <c r="AW109" s="229"/>
      <c r="AX109" s="229"/>
      <c r="AY109" s="229"/>
      <c r="AZ109" s="229"/>
      <c r="BA109" s="229"/>
      <c r="BB109" s="229"/>
      <c r="BC109" s="229"/>
      <c r="BD109" s="229"/>
      <c r="BE109" s="229"/>
      <c r="BF109" s="229"/>
      <c r="BG109" s="229"/>
      <c r="BH109" s="229"/>
      <c r="BI109" s="229"/>
      <c r="BJ109" s="229"/>
      <c r="BK109" s="229"/>
      <c r="BL109" s="229"/>
      <c r="BM109" s="229"/>
      <c r="BN109" s="229"/>
      <c r="BO109" s="229"/>
    </row>
    <row r="110" spans="1:67" ht="15" customHeight="1" x14ac:dyDescent="0.25">
      <c r="A110" s="222"/>
      <c r="B110" s="220" t="s">
        <v>709</v>
      </c>
      <c r="C110" s="225" t="s">
        <v>781</v>
      </c>
      <c r="D110" s="217" t="s">
        <v>696</v>
      </c>
      <c r="E110" s="225" t="s">
        <v>713</v>
      </c>
      <c r="F110" s="225" t="s">
        <v>702</v>
      </c>
      <c r="G110" s="225" t="s">
        <v>707</v>
      </c>
      <c r="H110" s="226" t="s">
        <v>697</v>
      </c>
      <c r="I110" s="226" t="s">
        <v>697</v>
      </c>
      <c r="J110" s="225" t="s">
        <v>697</v>
      </c>
      <c r="K110" s="225" t="s">
        <v>697</v>
      </c>
      <c r="L110" s="225" t="s">
        <v>697</v>
      </c>
      <c r="M110" s="225" t="s">
        <v>697</v>
      </c>
      <c r="N110" s="225" t="s">
        <v>697</v>
      </c>
      <c r="O110" s="225" t="s">
        <v>697</v>
      </c>
      <c r="P110" s="220">
        <v>0</v>
      </c>
      <c r="Q110" s="221" t="s">
        <v>698</v>
      </c>
      <c r="R110" s="221" t="s">
        <v>704</v>
      </c>
      <c r="S110" s="228" t="s">
        <v>705</v>
      </c>
      <c r="T110" s="221"/>
      <c r="U110" s="228" t="s">
        <v>782</v>
      </c>
      <c r="V110" s="220"/>
      <c r="W110" s="222"/>
      <c r="X110" s="222"/>
      <c r="Y110" s="222" t="s">
        <v>783</v>
      </c>
      <c r="Z110" s="222"/>
      <c r="AA110" s="222"/>
      <c r="AB110" s="222"/>
      <c r="AC110" s="222"/>
      <c r="AD110" s="222"/>
      <c r="AE110" s="222"/>
      <c r="AF110" s="222"/>
      <c r="AG110" s="222"/>
      <c r="AH110" s="222" t="s">
        <v>784</v>
      </c>
      <c r="AI110" s="228" t="s">
        <v>704</v>
      </c>
      <c r="AJ110" s="220"/>
      <c r="AK110" s="229"/>
      <c r="AL110" s="229"/>
      <c r="AM110" s="229"/>
      <c r="AN110" s="229"/>
      <c r="AO110" s="229"/>
      <c r="AP110" s="229"/>
      <c r="AQ110" s="229"/>
      <c r="AR110" s="229"/>
      <c r="AS110" s="229"/>
      <c r="AT110" s="229"/>
      <c r="AU110" s="229"/>
      <c r="AV110" s="229"/>
      <c r="AW110" s="229"/>
      <c r="AX110" s="229"/>
      <c r="AY110" s="229"/>
      <c r="AZ110" s="229"/>
      <c r="BA110" s="229"/>
      <c r="BB110" s="229"/>
      <c r="BC110" s="229"/>
      <c r="BD110" s="229"/>
      <c r="BE110" s="229"/>
      <c r="BF110" s="229"/>
      <c r="BG110" s="229"/>
      <c r="BH110" s="229"/>
      <c r="BI110" s="229"/>
      <c r="BJ110" s="229"/>
      <c r="BK110" s="229"/>
      <c r="BL110" s="229"/>
      <c r="BM110" s="229"/>
      <c r="BN110" s="229"/>
      <c r="BO110" s="229"/>
    </row>
    <row r="111" spans="1:67" ht="15" customHeight="1" x14ac:dyDescent="0.25">
      <c r="A111" s="231"/>
      <c r="B111" s="228"/>
      <c r="C111" s="233" t="s">
        <v>781</v>
      </c>
      <c r="D111" s="217" t="s">
        <v>696</v>
      </c>
      <c r="E111" s="234" t="s">
        <v>713</v>
      </c>
      <c r="F111" s="234" t="s">
        <v>702</v>
      </c>
      <c r="G111" s="234" t="s">
        <v>707</v>
      </c>
      <c r="H111" s="235" t="s">
        <v>702</v>
      </c>
      <c r="I111" s="235" t="s">
        <v>697</v>
      </c>
      <c r="J111" s="234" t="s">
        <v>697</v>
      </c>
      <c r="K111" s="234" t="s">
        <v>697</v>
      </c>
      <c r="L111" s="234" t="s">
        <v>697</v>
      </c>
      <c r="M111" s="234" t="s">
        <v>697</v>
      </c>
      <c r="N111" s="234" t="s">
        <v>697</v>
      </c>
      <c r="O111" s="234" t="s">
        <v>697</v>
      </c>
      <c r="P111" s="228">
        <v>0</v>
      </c>
      <c r="Q111" s="221" t="s">
        <v>704</v>
      </c>
      <c r="R111" s="221" t="s">
        <v>698</v>
      </c>
      <c r="S111" s="236" t="s">
        <v>706</v>
      </c>
      <c r="T111" s="221"/>
      <c r="U111" s="228" t="s">
        <v>782</v>
      </c>
      <c r="V111" s="228"/>
      <c r="W111" s="231"/>
      <c r="X111" s="231"/>
      <c r="Y111" s="231"/>
      <c r="Z111" s="231" t="s">
        <v>783</v>
      </c>
      <c r="AA111" s="231"/>
      <c r="AB111" s="231"/>
      <c r="AC111" s="231"/>
      <c r="AD111" s="231"/>
      <c r="AE111" s="231"/>
      <c r="AF111" s="231"/>
      <c r="AG111" s="231"/>
      <c r="AH111" s="228" t="s">
        <v>785</v>
      </c>
      <c r="AI111" s="228" t="s">
        <v>694</v>
      </c>
      <c r="AJ111" s="228"/>
      <c r="AK111" s="229"/>
      <c r="AL111" s="229"/>
      <c r="AM111" s="229"/>
      <c r="AN111" s="229"/>
      <c r="AO111" s="229"/>
      <c r="AP111" s="229"/>
      <c r="AQ111" s="229"/>
      <c r="AR111" s="229"/>
      <c r="AS111" s="229"/>
      <c r="AT111" s="229"/>
      <c r="AU111" s="229"/>
      <c r="AV111" s="229"/>
      <c r="AW111" s="229"/>
      <c r="AX111" s="229"/>
      <c r="AY111" s="229"/>
      <c r="AZ111" s="229"/>
      <c r="BA111" s="229"/>
      <c r="BB111" s="229"/>
      <c r="BC111" s="229"/>
      <c r="BD111" s="229"/>
      <c r="BE111" s="229"/>
      <c r="BF111" s="229"/>
      <c r="BG111" s="229"/>
      <c r="BH111" s="229"/>
      <c r="BI111" s="229"/>
      <c r="BJ111" s="229"/>
      <c r="BK111" s="229"/>
      <c r="BL111" s="229"/>
      <c r="BM111" s="229"/>
      <c r="BN111" s="229"/>
      <c r="BO111" s="229"/>
    </row>
    <row r="112" spans="1:67" ht="15" customHeight="1" x14ac:dyDescent="0.25">
      <c r="A112" s="253"/>
      <c r="B112" s="220" t="s">
        <v>709</v>
      </c>
      <c r="C112" s="225" t="s">
        <v>786</v>
      </c>
      <c r="D112" s="217" t="s">
        <v>696</v>
      </c>
      <c r="E112" s="225" t="s">
        <v>713</v>
      </c>
      <c r="F112" s="225" t="s">
        <v>702</v>
      </c>
      <c r="G112" s="225" t="s">
        <v>710</v>
      </c>
      <c r="H112" s="226" t="s">
        <v>697</v>
      </c>
      <c r="I112" s="226" t="s">
        <v>697</v>
      </c>
      <c r="J112" s="225" t="s">
        <v>697</v>
      </c>
      <c r="K112" s="225" t="s">
        <v>697</v>
      </c>
      <c r="L112" s="225" t="s">
        <v>697</v>
      </c>
      <c r="M112" s="225" t="s">
        <v>697</v>
      </c>
      <c r="N112" s="225" t="s">
        <v>697</v>
      </c>
      <c r="O112" s="225" t="s">
        <v>697</v>
      </c>
      <c r="P112" s="220">
        <v>0</v>
      </c>
      <c r="Q112" s="221" t="s">
        <v>698</v>
      </c>
      <c r="R112" s="221" t="s">
        <v>704</v>
      </c>
      <c r="S112" s="228" t="s">
        <v>705</v>
      </c>
      <c r="T112" s="221"/>
      <c r="U112" s="228" t="s">
        <v>787</v>
      </c>
      <c r="V112" s="220"/>
      <c r="W112" s="222"/>
      <c r="X112" s="222"/>
      <c r="Y112" s="253" t="s">
        <v>788</v>
      </c>
      <c r="Z112" s="222"/>
      <c r="AA112" s="222"/>
      <c r="AB112" s="222"/>
      <c r="AC112" s="222"/>
      <c r="AD112" s="222"/>
      <c r="AE112" s="222"/>
      <c r="AF112" s="222"/>
      <c r="AG112" s="222"/>
      <c r="AH112" s="222" t="s">
        <v>789</v>
      </c>
      <c r="AI112" s="228" t="s">
        <v>704</v>
      </c>
      <c r="AJ112" s="220"/>
      <c r="AK112" s="229"/>
      <c r="AL112" s="229"/>
      <c r="AM112" s="229"/>
      <c r="AN112" s="229"/>
      <c r="AO112" s="229"/>
      <c r="AP112" s="229"/>
      <c r="AQ112" s="229"/>
      <c r="AR112" s="229"/>
      <c r="AS112" s="229"/>
      <c r="AT112" s="229"/>
      <c r="AU112" s="229"/>
      <c r="AV112" s="229"/>
      <c r="AW112" s="229"/>
      <c r="AX112" s="229"/>
      <c r="AY112" s="229"/>
      <c r="AZ112" s="229"/>
      <c r="BA112" s="229"/>
      <c r="BB112" s="229"/>
      <c r="BC112" s="229"/>
      <c r="BD112" s="229"/>
      <c r="BE112" s="229"/>
      <c r="BF112" s="229"/>
      <c r="BG112" s="229"/>
      <c r="BH112" s="229"/>
      <c r="BI112" s="229"/>
      <c r="BJ112" s="229"/>
      <c r="BK112" s="229"/>
      <c r="BL112" s="229"/>
      <c r="BM112" s="229"/>
      <c r="BN112" s="229"/>
      <c r="BO112" s="229"/>
    </row>
    <row r="113" spans="1:67" ht="15" customHeight="1" x14ac:dyDescent="0.25">
      <c r="A113" s="231"/>
      <c r="B113" s="228"/>
      <c r="C113" s="233" t="s">
        <v>786</v>
      </c>
      <c r="D113" s="217" t="s">
        <v>696</v>
      </c>
      <c r="E113" s="234" t="s">
        <v>713</v>
      </c>
      <c r="F113" s="234" t="s">
        <v>702</v>
      </c>
      <c r="G113" s="234" t="s">
        <v>710</v>
      </c>
      <c r="H113" s="235" t="s">
        <v>702</v>
      </c>
      <c r="I113" s="235" t="s">
        <v>697</v>
      </c>
      <c r="J113" s="234" t="s">
        <v>697</v>
      </c>
      <c r="K113" s="234" t="s">
        <v>697</v>
      </c>
      <c r="L113" s="234" t="s">
        <v>697</v>
      </c>
      <c r="M113" s="234" t="s">
        <v>697</v>
      </c>
      <c r="N113" s="234" t="s">
        <v>697</v>
      </c>
      <c r="O113" s="234" t="s">
        <v>697</v>
      </c>
      <c r="P113" s="228">
        <v>0</v>
      </c>
      <c r="Q113" s="221" t="s">
        <v>704</v>
      </c>
      <c r="R113" s="221" t="s">
        <v>698</v>
      </c>
      <c r="S113" s="236" t="s">
        <v>706</v>
      </c>
      <c r="T113" s="221"/>
      <c r="U113" s="228" t="s">
        <v>787</v>
      </c>
      <c r="V113" s="228"/>
      <c r="W113" s="231"/>
      <c r="X113" s="231"/>
      <c r="Y113" s="231"/>
      <c r="Z113" s="254" t="s">
        <v>788</v>
      </c>
      <c r="AA113" s="231"/>
      <c r="AB113" s="231"/>
      <c r="AC113" s="231"/>
      <c r="AD113" s="231"/>
      <c r="AE113" s="231"/>
      <c r="AF113" s="231"/>
      <c r="AG113" s="231"/>
      <c r="AH113" s="228" t="s">
        <v>790</v>
      </c>
      <c r="AI113" s="228" t="s">
        <v>694</v>
      </c>
      <c r="AJ113" s="228"/>
      <c r="AK113" s="229"/>
      <c r="AL113" s="229"/>
      <c r="AM113" s="229"/>
      <c r="AN113" s="229"/>
      <c r="AO113" s="229"/>
      <c r="AP113" s="229"/>
      <c r="AQ113" s="229"/>
      <c r="AR113" s="229"/>
      <c r="AS113" s="229"/>
      <c r="AT113" s="229"/>
      <c r="AU113" s="229"/>
      <c r="AV113" s="229"/>
      <c r="AW113" s="229"/>
      <c r="AX113" s="229"/>
      <c r="AY113" s="229"/>
      <c r="AZ113" s="229"/>
      <c r="BA113" s="229"/>
      <c r="BB113" s="229"/>
      <c r="BC113" s="229"/>
      <c r="BD113" s="229"/>
      <c r="BE113" s="229"/>
      <c r="BF113" s="229"/>
      <c r="BG113" s="229"/>
      <c r="BH113" s="229"/>
      <c r="BI113" s="229"/>
      <c r="BJ113" s="229"/>
      <c r="BK113" s="229"/>
      <c r="BL113" s="229"/>
      <c r="BM113" s="229"/>
      <c r="BN113" s="229"/>
      <c r="BO113" s="229"/>
    </row>
    <row r="114" spans="1:67" ht="15" customHeight="1" x14ac:dyDescent="0.25">
      <c r="A114" s="253"/>
      <c r="B114" s="220" t="s">
        <v>709</v>
      </c>
      <c r="C114" s="225" t="s">
        <v>786</v>
      </c>
      <c r="D114" s="217" t="s">
        <v>696</v>
      </c>
      <c r="E114" s="225" t="s">
        <v>713</v>
      </c>
      <c r="F114" s="225" t="s">
        <v>702</v>
      </c>
      <c r="G114" s="225" t="s">
        <v>711</v>
      </c>
      <c r="H114" s="226" t="s">
        <v>697</v>
      </c>
      <c r="I114" s="226" t="s">
        <v>697</v>
      </c>
      <c r="J114" s="225" t="s">
        <v>697</v>
      </c>
      <c r="K114" s="225" t="s">
        <v>697</v>
      </c>
      <c r="L114" s="225" t="s">
        <v>697</v>
      </c>
      <c r="M114" s="225" t="s">
        <v>697</v>
      </c>
      <c r="N114" s="225" t="s">
        <v>697</v>
      </c>
      <c r="O114" s="225" t="s">
        <v>697</v>
      </c>
      <c r="P114" s="220">
        <v>0</v>
      </c>
      <c r="Q114" s="221" t="s">
        <v>698</v>
      </c>
      <c r="R114" s="221" t="s">
        <v>704</v>
      </c>
      <c r="S114" s="228" t="s">
        <v>705</v>
      </c>
      <c r="T114" s="221"/>
      <c r="U114" s="227" t="s">
        <v>791</v>
      </c>
      <c r="V114" s="255"/>
      <c r="W114" s="222"/>
      <c r="X114" s="222"/>
      <c r="Y114" s="253" t="s">
        <v>792</v>
      </c>
      <c r="Z114" s="222"/>
      <c r="AA114" s="222"/>
      <c r="AB114" s="222"/>
      <c r="AC114" s="222"/>
      <c r="AD114" s="222"/>
      <c r="AE114" s="222"/>
      <c r="AF114" s="222"/>
      <c r="AG114" s="222"/>
      <c r="AH114" s="222" t="s">
        <v>793</v>
      </c>
      <c r="AI114" s="228" t="s">
        <v>704</v>
      </c>
      <c r="AJ114" s="255"/>
      <c r="AK114" s="229"/>
      <c r="AL114" s="229"/>
      <c r="AM114" s="229"/>
      <c r="AN114" s="229"/>
      <c r="AO114" s="229"/>
      <c r="AP114" s="229"/>
      <c r="AQ114" s="229"/>
      <c r="AR114" s="229"/>
      <c r="AS114" s="229"/>
      <c r="AT114" s="229"/>
      <c r="AU114" s="229"/>
      <c r="AV114" s="229"/>
      <c r="AW114" s="229"/>
      <c r="AX114" s="229"/>
      <c r="AY114" s="229"/>
      <c r="AZ114" s="229"/>
      <c r="BA114" s="229"/>
      <c r="BB114" s="229"/>
      <c r="BC114" s="229"/>
      <c r="BD114" s="229"/>
      <c r="BE114" s="229"/>
      <c r="BF114" s="229"/>
      <c r="BG114" s="229"/>
      <c r="BH114" s="229"/>
      <c r="BI114" s="229"/>
      <c r="BJ114" s="229"/>
      <c r="BK114" s="229"/>
      <c r="BL114" s="229"/>
      <c r="BM114" s="229"/>
      <c r="BN114" s="229"/>
      <c r="BO114" s="229"/>
    </row>
    <row r="115" spans="1:67" ht="15" customHeight="1" x14ac:dyDescent="0.25">
      <c r="A115" s="231"/>
      <c r="B115" s="228"/>
      <c r="C115" s="233" t="s">
        <v>786</v>
      </c>
      <c r="D115" s="217" t="s">
        <v>696</v>
      </c>
      <c r="E115" s="234" t="s">
        <v>713</v>
      </c>
      <c r="F115" s="234" t="s">
        <v>702</v>
      </c>
      <c r="G115" s="234" t="s">
        <v>711</v>
      </c>
      <c r="H115" s="235" t="s">
        <v>702</v>
      </c>
      <c r="I115" s="235" t="s">
        <v>697</v>
      </c>
      <c r="J115" s="234" t="s">
        <v>697</v>
      </c>
      <c r="K115" s="234" t="s">
        <v>697</v>
      </c>
      <c r="L115" s="234" t="s">
        <v>697</v>
      </c>
      <c r="M115" s="234" t="s">
        <v>697</v>
      </c>
      <c r="N115" s="234" t="s">
        <v>697</v>
      </c>
      <c r="O115" s="234" t="s">
        <v>697</v>
      </c>
      <c r="P115" s="228">
        <v>0</v>
      </c>
      <c r="Q115" s="221" t="s">
        <v>704</v>
      </c>
      <c r="R115" s="221" t="s">
        <v>698</v>
      </c>
      <c r="S115" s="236" t="s">
        <v>706</v>
      </c>
      <c r="T115" s="221"/>
      <c r="U115" s="227" t="s">
        <v>791</v>
      </c>
      <c r="V115" s="228"/>
      <c r="W115" s="231"/>
      <c r="X115" s="231"/>
      <c r="Y115" s="231"/>
      <c r="Z115" s="254" t="s">
        <v>792</v>
      </c>
      <c r="AA115" s="231"/>
      <c r="AB115" s="231"/>
      <c r="AC115" s="231"/>
      <c r="AD115" s="231"/>
      <c r="AE115" s="231"/>
      <c r="AF115" s="231"/>
      <c r="AG115" s="231"/>
      <c r="AH115" s="228" t="s">
        <v>794</v>
      </c>
      <c r="AI115" s="228" t="s">
        <v>694</v>
      </c>
      <c r="AJ115" s="228"/>
      <c r="AK115" s="229"/>
      <c r="AL115" s="229"/>
      <c r="AM115" s="229"/>
      <c r="AN115" s="229"/>
      <c r="AO115" s="229"/>
      <c r="AP115" s="229"/>
      <c r="AQ115" s="229"/>
      <c r="AR115" s="229"/>
      <c r="AS115" s="229"/>
      <c r="AT115" s="229"/>
      <c r="AU115" s="229"/>
      <c r="AV115" s="229"/>
      <c r="AW115" s="229"/>
      <c r="AX115" s="229"/>
      <c r="AY115" s="229"/>
      <c r="AZ115" s="229"/>
      <c r="BA115" s="229"/>
      <c r="BB115" s="229"/>
      <c r="BC115" s="229"/>
      <c r="BD115" s="229"/>
      <c r="BE115" s="229"/>
      <c r="BF115" s="229"/>
      <c r="BG115" s="229"/>
      <c r="BH115" s="229"/>
      <c r="BI115" s="229"/>
      <c r="BJ115" s="229"/>
      <c r="BK115" s="229"/>
      <c r="BL115" s="229"/>
      <c r="BM115" s="229"/>
      <c r="BN115" s="229"/>
      <c r="BO115" s="229"/>
    </row>
    <row r="116" spans="1:67" ht="15" customHeight="1" x14ac:dyDescent="0.25">
      <c r="A116" s="222"/>
      <c r="B116" s="220" t="s">
        <v>709</v>
      </c>
      <c r="C116" s="225" t="s">
        <v>781</v>
      </c>
      <c r="D116" s="217" t="s">
        <v>696</v>
      </c>
      <c r="E116" s="225" t="s">
        <v>713</v>
      </c>
      <c r="F116" s="225" t="s">
        <v>702</v>
      </c>
      <c r="G116" s="225" t="s">
        <v>713</v>
      </c>
      <c r="H116" s="226" t="s">
        <v>697</v>
      </c>
      <c r="I116" s="226" t="s">
        <v>697</v>
      </c>
      <c r="J116" s="225" t="s">
        <v>697</v>
      </c>
      <c r="K116" s="225" t="s">
        <v>697</v>
      </c>
      <c r="L116" s="225" t="s">
        <v>697</v>
      </c>
      <c r="M116" s="225" t="s">
        <v>697</v>
      </c>
      <c r="N116" s="225" t="s">
        <v>697</v>
      </c>
      <c r="O116" s="225" t="s">
        <v>697</v>
      </c>
      <c r="P116" s="220">
        <v>0</v>
      </c>
      <c r="Q116" s="221" t="s">
        <v>698</v>
      </c>
      <c r="R116" s="221" t="s">
        <v>704</v>
      </c>
      <c r="S116" s="228" t="s">
        <v>705</v>
      </c>
      <c r="T116" s="221"/>
      <c r="U116" s="228" t="s">
        <v>795</v>
      </c>
      <c r="V116" s="220"/>
      <c r="W116" s="222"/>
      <c r="X116" s="222"/>
      <c r="Y116" s="222" t="s">
        <v>796</v>
      </c>
      <c r="Z116" s="222"/>
      <c r="AA116" s="222"/>
      <c r="AB116" s="222"/>
      <c r="AC116" s="222"/>
      <c r="AD116" s="222"/>
      <c r="AE116" s="222"/>
      <c r="AF116" s="222"/>
      <c r="AG116" s="222"/>
      <c r="AH116" s="222" t="s">
        <v>797</v>
      </c>
      <c r="AI116" s="228" t="s">
        <v>704</v>
      </c>
      <c r="AJ116" s="220"/>
      <c r="AK116" s="229"/>
      <c r="AL116" s="229"/>
      <c r="AM116" s="229"/>
      <c r="AN116" s="229"/>
      <c r="AO116" s="229"/>
      <c r="AP116" s="229"/>
      <c r="AQ116" s="229"/>
      <c r="AR116" s="229"/>
      <c r="AS116" s="229"/>
      <c r="AT116" s="229"/>
      <c r="AU116" s="229"/>
      <c r="AV116" s="229"/>
      <c r="AW116" s="229"/>
      <c r="AX116" s="229"/>
      <c r="AY116" s="229"/>
      <c r="AZ116" s="229"/>
      <c r="BA116" s="229"/>
      <c r="BB116" s="229"/>
      <c r="BC116" s="229"/>
      <c r="BD116" s="229"/>
      <c r="BE116" s="229"/>
      <c r="BF116" s="229"/>
      <c r="BG116" s="229"/>
      <c r="BH116" s="229"/>
      <c r="BI116" s="229"/>
      <c r="BJ116" s="229"/>
      <c r="BK116" s="229"/>
      <c r="BL116" s="229"/>
      <c r="BM116" s="229"/>
      <c r="BN116" s="229"/>
      <c r="BO116" s="229"/>
    </row>
    <row r="117" spans="1:67" ht="15" customHeight="1" x14ac:dyDescent="0.25">
      <c r="A117" s="231"/>
      <c r="B117" s="228"/>
      <c r="C117" s="233" t="s">
        <v>781</v>
      </c>
      <c r="D117" s="217" t="s">
        <v>696</v>
      </c>
      <c r="E117" s="234" t="s">
        <v>713</v>
      </c>
      <c r="F117" s="234" t="s">
        <v>702</v>
      </c>
      <c r="G117" s="234" t="s">
        <v>713</v>
      </c>
      <c r="H117" s="235" t="s">
        <v>702</v>
      </c>
      <c r="I117" s="235" t="s">
        <v>697</v>
      </c>
      <c r="J117" s="234" t="s">
        <v>697</v>
      </c>
      <c r="K117" s="234" t="s">
        <v>697</v>
      </c>
      <c r="L117" s="234" t="s">
        <v>697</v>
      </c>
      <c r="M117" s="234" t="s">
        <v>697</v>
      </c>
      <c r="N117" s="234" t="s">
        <v>697</v>
      </c>
      <c r="O117" s="234" t="s">
        <v>697</v>
      </c>
      <c r="P117" s="228">
        <v>0</v>
      </c>
      <c r="Q117" s="221" t="s">
        <v>704</v>
      </c>
      <c r="R117" s="221" t="s">
        <v>698</v>
      </c>
      <c r="S117" s="236" t="s">
        <v>706</v>
      </c>
      <c r="T117" s="221"/>
      <c r="U117" s="228" t="s">
        <v>795</v>
      </c>
      <c r="V117" s="228"/>
      <c r="W117" s="231"/>
      <c r="X117" s="231"/>
      <c r="Y117" s="231"/>
      <c r="Z117" s="231" t="s">
        <v>796</v>
      </c>
      <c r="AA117" s="231"/>
      <c r="AB117" s="231"/>
      <c r="AC117" s="231"/>
      <c r="AD117" s="231"/>
      <c r="AE117" s="231"/>
      <c r="AF117" s="231"/>
      <c r="AG117" s="231"/>
      <c r="AH117" s="228" t="s">
        <v>798</v>
      </c>
      <c r="AI117" s="228" t="s">
        <v>694</v>
      </c>
      <c r="AJ117" s="228"/>
      <c r="AK117" s="229"/>
      <c r="AL117" s="229"/>
      <c r="AM117" s="229"/>
      <c r="AN117" s="229"/>
      <c r="AO117" s="229"/>
      <c r="AP117" s="229"/>
      <c r="AQ117" s="229"/>
      <c r="AR117" s="229"/>
      <c r="AS117" s="229"/>
      <c r="AT117" s="229"/>
      <c r="AU117" s="229"/>
      <c r="AV117" s="229"/>
      <c r="AW117" s="229"/>
      <c r="AX117" s="229"/>
      <c r="AY117" s="229"/>
      <c r="AZ117" s="229"/>
      <c r="BA117" s="229"/>
      <c r="BB117" s="229"/>
      <c r="BC117" s="229"/>
      <c r="BD117" s="229"/>
      <c r="BE117" s="229"/>
      <c r="BF117" s="229"/>
      <c r="BG117" s="229"/>
      <c r="BH117" s="229"/>
      <c r="BI117" s="229"/>
      <c r="BJ117" s="229"/>
      <c r="BK117" s="229"/>
      <c r="BL117" s="229"/>
      <c r="BM117" s="229"/>
      <c r="BN117" s="229"/>
      <c r="BO117" s="229"/>
    </row>
    <row r="118" spans="1:67" ht="15" customHeight="1" x14ac:dyDescent="0.25">
      <c r="A118" s="253"/>
      <c r="B118" s="220" t="s">
        <v>709</v>
      </c>
      <c r="C118" s="225" t="s">
        <v>799</v>
      </c>
      <c r="D118" s="217" t="s">
        <v>696</v>
      </c>
      <c r="E118" s="225" t="s">
        <v>713</v>
      </c>
      <c r="F118" s="225" t="s">
        <v>702</v>
      </c>
      <c r="G118" s="225" t="s">
        <v>715</v>
      </c>
      <c r="H118" s="226" t="s">
        <v>697</v>
      </c>
      <c r="I118" s="226" t="s">
        <v>697</v>
      </c>
      <c r="J118" s="225" t="s">
        <v>697</v>
      </c>
      <c r="K118" s="225" t="s">
        <v>697</v>
      </c>
      <c r="L118" s="225" t="s">
        <v>697</v>
      </c>
      <c r="M118" s="225" t="s">
        <v>697</v>
      </c>
      <c r="N118" s="225" t="s">
        <v>697</v>
      </c>
      <c r="O118" s="225" t="s">
        <v>697</v>
      </c>
      <c r="P118" s="220">
        <v>0</v>
      </c>
      <c r="Q118" s="221" t="s">
        <v>698</v>
      </c>
      <c r="R118" s="221" t="s">
        <v>704</v>
      </c>
      <c r="S118" s="228" t="s">
        <v>705</v>
      </c>
      <c r="T118" s="221"/>
      <c r="U118" s="227" t="s">
        <v>800</v>
      </c>
      <c r="V118" s="255"/>
      <c r="W118" s="222"/>
      <c r="X118" s="222"/>
      <c r="Y118" s="253" t="s">
        <v>801</v>
      </c>
      <c r="Z118" s="222"/>
      <c r="AA118" s="222"/>
      <c r="AB118" s="222"/>
      <c r="AC118" s="222"/>
      <c r="AD118" s="222"/>
      <c r="AE118" s="222"/>
      <c r="AF118" s="222"/>
      <c r="AG118" s="222"/>
      <c r="AH118" s="222" t="s">
        <v>802</v>
      </c>
      <c r="AI118" s="228" t="s">
        <v>704</v>
      </c>
      <c r="AJ118" s="255"/>
      <c r="AK118" s="229"/>
      <c r="AL118" s="229"/>
      <c r="AM118" s="229"/>
      <c r="AN118" s="229"/>
      <c r="AO118" s="229"/>
      <c r="AP118" s="229"/>
      <c r="AQ118" s="229"/>
      <c r="AR118" s="229"/>
      <c r="AS118" s="229"/>
      <c r="AT118" s="229"/>
      <c r="AU118" s="229"/>
      <c r="AV118" s="229"/>
      <c r="AW118" s="229"/>
      <c r="AX118" s="229"/>
      <c r="AY118" s="229"/>
      <c r="AZ118" s="229"/>
      <c r="BA118" s="229"/>
      <c r="BB118" s="229"/>
      <c r="BC118" s="229"/>
      <c r="BD118" s="229"/>
      <c r="BE118" s="229"/>
      <c r="BF118" s="229"/>
      <c r="BG118" s="229"/>
      <c r="BH118" s="229"/>
      <c r="BI118" s="229"/>
      <c r="BJ118" s="229"/>
      <c r="BK118" s="229"/>
      <c r="BL118" s="229"/>
      <c r="BM118" s="229"/>
      <c r="BN118" s="229"/>
      <c r="BO118" s="229"/>
    </row>
    <row r="119" spans="1:67" ht="15" customHeight="1" x14ac:dyDescent="0.25">
      <c r="A119" s="231"/>
      <c r="B119" s="228"/>
      <c r="C119" s="233" t="s">
        <v>799</v>
      </c>
      <c r="D119" s="217" t="s">
        <v>696</v>
      </c>
      <c r="E119" s="234" t="s">
        <v>713</v>
      </c>
      <c r="F119" s="234" t="s">
        <v>702</v>
      </c>
      <c r="G119" s="234" t="s">
        <v>715</v>
      </c>
      <c r="H119" s="235" t="s">
        <v>702</v>
      </c>
      <c r="I119" s="235" t="s">
        <v>697</v>
      </c>
      <c r="J119" s="234" t="s">
        <v>697</v>
      </c>
      <c r="K119" s="234" t="s">
        <v>697</v>
      </c>
      <c r="L119" s="234" t="s">
        <v>697</v>
      </c>
      <c r="M119" s="234" t="s">
        <v>697</v>
      </c>
      <c r="N119" s="234" t="s">
        <v>697</v>
      </c>
      <c r="O119" s="234" t="s">
        <v>697</v>
      </c>
      <c r="P119" s="228">
        <v>0</v>
      </c>
      <c r="Q119" s="221" t="s">
        <v>704</v>
      </c>
      <c r="R119" s="221" t="s">
        <v>698</v>
      </c>
      <c r="S119" s="236" t="s">
        <v>706</v>
      </c>
      <c r="T119" s="221"/>
      <c r="U119" s="227" t="s">
        <v>800</v>
      </c>
      <c r="V119" s="228"/>
      <c r="W119" s="231"/>
      <c r="X119" s="231"/>
      <c r="Y119" s="231"/>
      <c r="Z119" s="254" t="s">
        <v>801</v>
      </c>
      <c r="AA119" s="231"/>
      <c r="AB119" s="231"/>
      <c r="AC119" s="231"/>
      <c r="AD119" s="231"/>
      <c r="AE119" s="231"/>
      <c r="AF119" s="231"/>
      <c r="AG119" s="231"/>
      <c r="AH119" s="228" t="s">
        <v>803</v>
      </c>
      <c r="AI119" s="228" t="s">
        <v>694</v>
      </c>
      <c r="AJ119" s="228"/>
      <c r="AK119" s="229"/>
      <c r="AL119" s="229"/>
      <c r="AM119" s="229"/>
      <c r="AN119" s="229"/>
      <c r="AO119" s="229"/>
      <c r="AP119" s="229"/>
      <c r="AQ119" s="229"/>
      <c r="AR119" s="229"/>
      <c r="AS119" s="229"/>
      <c r="AT119" s="229"/>
      <c r="AU119" s="229"/>
      <c r="AV119" s="229"/>
      <c r="AW119" s="229"/>
      <c r="AX119" s="229"/>
      <c r="AY119" s="229"/>
      <c r="AZ119" s="229"/>
      <c r="BA119" s="229"/>
      <c r="BB119" s="229"/>
      <c r="BC119" s="229"/>
      <c r="BD119" s="229"/>
      <c r="BE119" s="229"/>
      <c r="BF119" s="229"/>
      <c r="BG119" s="229"/>
      <c r="BH119" s="229"/>
      <c r="BI119" s="229"/>
      <c r="BJ119" s="229"/>
      <c r="BK119" s="229"/>
      <c r="BL119" s="229"/>
      <c r="BM119" s="229"/>
      <c r="BN119" s="229"/>
      <c r="BO119" s="229"/>
    </row>
    <row r="120" spans="1:67" ht="15" customHeight="1" x14ac:dyDescent="0.25">
      <c r="A120" s="253"/>
      <c r="B120" s="220" t="s">
        <v>709</v>
      </c>
      <c r="C120" s="225" t="s">
        <v>804</v>
      </c>
      <c r="D120" s="217" t="s">
        <v>696</v>
      </c>
      <c r="E120" s="225" t="s">
        <v>713</v>
      </c>
      <c r="F120" s="225" t="s">
        <v>702</v>
      </c>
      <c r="G120" s="225" t="s">
        <v>718</v>
      </c>
      <c r="H120" s="226" t="s">
        <v>697</v>
      </c>
      <c r="I120" s="226" t="s">
        <v>697</v>
      </c>
      <c r="J120" s="225" t="s">
        <v>697</v>
      </c>
      <c r="K120" s="225" t="s">
        <v>697</v>
      </c>
      <c r="L120" s="225" t="s">
        <v>697</v>
      </c>
      <c r="M120" s="225" t="s">
        <v>697</v>
      </c>
      <c r="N120" s="225" t="s">
        <v>697</v>
      </c>
      <c r="O120" s="225" t="s">
        <v>697</v>
      </c>
      <c r="P120" s="220">
        <v>0</v>
      </c>
      <c r="Q120" s="221" t="s">
        <v>698</v>
      </c>
      <c r="R120" s="221" t="s">
        <v>704</v>
      </c>
      <c r="S120" s="228" t="s">
        <v>705</v>
      </c>
      <c r="T120" s="221"/>
      <c r="U120" s="227" t="s">
        <v>805</v>
      </c>
      <c r="V120" s="255"/>
      <c r="W120" s="222"/>
      <c r="X120" s="222"/>
      <c r="Y120" s="253" t="s">
        <v>806</v>
      </c>
      <c r="Z120" s="222"/>
      <c r="AA120" s="222"/>
      <c r="AB120" s="222"/>
      <c r="AC120" s="222"/>
      <c r="AD120" s="222"/>
      <c r="AE120" s="222"/>
      <c r="AF120" s="222"/>
      <c r="AG120" s="222"/>
      <c r="AH120" s="222" t="s">
        <v>807</v>
      </c>
      <c r="AI120" s="228" t="s">
        <v>704</v>
      </c>
      <c r="AJ120" s="255"/>
      <c r="AK120" s="229"/>
      <c r="AL120" s="229"/>
      <c r="AM120" s="229"/>
      <c r="AN120" s="229"/>
      <c r="AO120" s="229"/>
      <c r="AP120" s="229"/>
      <c r="AQ120" s="229"/>
      <c r="AR120" s="229"/>
      <c r="AS120" s="229"/>
      <c r="AT120" s="229"/>
      <c r="AU120" s="229"/>
      <c r="AV120" s="229"/>
      <c r="AW120" s="229"/>
      <c r="AX120" s="229"/>
      <c r="AY120" s="229"/>
      <c r="AZ120" s="229"/>
      <c r="BA120" s="229"/>
      <c r="BB120" s="229"/>
      <c r="BC120" s="229"/>
      <c r="BD120" s="229"/>
      <c r="BE120" s="229"/>
      <c r="BF120" s="229"/>
      <c r="BG120" s="229"/>
      <c r="BH120" s="229"/>
      <c r="BI120" s="229"/>
      <c r="BJ120" s="229"/>
      <c r="BK120" s="229"/>
      <c r="BL120" s="229"/>
      <c r="BM120" s="229"/>
      <c r="BN120" s="229"/>
      <c r="BO120" s="229"/>
    </row>
    <row r="121" spans="1:67" ht="15" customHeight="1" x14ac:dyDescent="0.25">
      <c r="A121" s="231"/>
      <c r="B121" s="228"/>
      <c r="C121" s="233" t="s">
        <v>804</v>
      </c>
      <c r="D121" s="217" t="s">
        <v>696</v>
      </c>
      <c r="E121" s="234" t="s">
        <v>713</v>
      </c>
      <c r="F121" s="234" t="s">
        <v>702</v>
      </c>
      <c r="G121" s="234" t="s">
        <v>718</v>
      </c>
      <c r="H121" s="235" t="s">
        <v>702</v>
      </c>
      <c r="I121" s="235" t="s">
        <v>697</v>
      </c>
      <c r="J121" s="234" t="s">
        <v>697</v>
      </c>
      <c r="K121" s="234" t="s">
        <v>697</v>
      </c>
      <c r="L121" s="234" t="s">
        <v>697</v>
      </c>
      <c r="M121" s="234" t="s">
        <v>697</v>
      </c>
      <c r="N121" s="234" t="s">
        <v>697</v>
      </c>
      <c r="O121" s="234" t="s">
        <v>697</v>
      </c>
      <c r="P121" s="228">
        <v>0</v>
      </c>
      <c r="Q121" s="221" t="s">
        <v>704</v>
      </c>
      <c r="R121" s="221" t="s">
        <v>698</v>
      </c>
      <c r="S121" s="236" t="s">
        <v>706</v>
      </c>
      <c r="T121" s="221"/>
      <c r="U121" s="227" t="s">
        <v>805</v>
      </c>
      <c r="V121" s="228"/>
      <c r="W121" s="231"/>
      <c r="X121" s="231"/>
      <c r="Y121" s="231"/>
      <c r="Z121" s="254" t="s">
        <v>806</v>
      </c>
      <c r="AA121" s="231"/>
      <c r="AB121" s="231"/>
      <c r="AC121" s="231"/>
      <c r="AD121" s="231"/>
      <c r="AE121" s="231"/>
      <c r="AF121" s="231"/>
      <c r="AG121" s="231"/>
      <c r="AH121" s="228" t="s">
        <v>808</v>
      </c>
      <c r="AI121" s="228" t="s">
        <v>694</v>
      </c>
      <c r="AJ121" s="228"/>
      <c r="AK121" s="229"/>
      <c r="AL121" s="229"/>
      <c r="AM121" s="229"/>
      <c r="AN121" s="229"/>
      <c r="AO121" s="229"/>
      <c r="AP121" s="229"/>
      <c r="AQ121" s="229"/>
      <c r="AR121" s="229"/>
      <c r="AS121" s="229"/>
      <c r="AT121" s="229"/>
      <c r="AU121" s="229"/>
      <c r="AV121" s="229"/>
      <c r="AW121" s="229"/>
      <c r="AX121" s="229"/>
      <c r="AY121" s="229"/>
      <c r="AZ121" s="229"/>
      <c r="BA121" s="229"/>
      <c r="BB121" s="229"/>
      <c r="BC121" s="229"/>
      <c r="BD121" s="229"/>
      <c r="BE121" s="229"/>
      <c r="BF121" s="229"/>
      <c r="BG121" s="229"/>
      <c r="BH121" s="229"/>
      <c r="BI121" s="229"/>
      <c r="BJ121" s="229"/>
      <c r="BK121" s="229"/>
      <c r="BL121" s="229"/>
      <c r="BM121" s="229"/>
      <c r="BN121" s="229"/>
      <c r="BO121" s="229"/>
    </row>
    <row r="122" spans="1:67" ht="15" customHeight="1" x14ac:dyDescent="0.25">
      <c r="A122" s="222"/>
      <c r="B122" s="220" t="s">
        <v>709</v>
      </c>
      <c r="C122" s="225" t="s">
        <v>781</v>
      </c>
      <c r="D122" s="217" t="s">
        <v>696</v>
      </c>
      <c r="E122" s="225" t="s">
        <v>713</v>
      </c>
      <c r="F122" s="225" t="s">
        <v>702</v>
      </c>
      <c r="G122" s="225" t="s">
        <v>720</v>
      </c>
      <c r="H122" s="226" t="s">
        <v>697</v>
      </c>
      <c r="I122" s="226" t="s">
        <v>697</v>
      </c>
      <c r="J122" s="225" t="s">
        <v>697</v>
      </c>
      <c r="K122" s="225" t="s">
        <v>697</v>
      </c>
      <c r="L122" s="225" t="s">
        <v>697</v>
      </c>
      <c r="M122" s="225" t="s">
        <v>697</v>
      </c>
      <c r="N122" s="225" t="s">
        <v>697</v>
      </c>
      <c r="O122" s="225" t="s">
        <v>697</v>
      </c>
      <c r="P122" s="220">
        <v>0</v>
      </c>
      <c r="Q122" s="221" t="s">
        <v>698</v>
      </c>
      <c r="R122" s="221" t="s">
        <v>704</v>
      </c>
      <c r="S122" s="228" t="s">
        <v>705</v>
      </c>
      <c r="T122" s="221"/>
      <c r="U122" s="228" t="s">
        <v>809</v>
      </c>
      <c r="V122" s="220"/>
      <c r="W122" s="222"/>
      <c r="X122" s="222"/>
      <c r="Y122" s="222" t="s">
        <v>810</v>
      </c>
      <c r="Z122" s="222"/>
      <c r="AA122" s="222"/>
      <c r="AB122" s="222"/>
      <c r="AC122" s="222"/>
      <c r="AD122" s="222"/>
      <c r="AE122" s="222"/>
      <c r="AF122" s="222"/>
      <c r="AG122" s="222"/>
      <c r="AH122" s="222" t="s">
        <v>811</v>
      </c>
      <c r="AI122" s="228" t="s">
        <v>704</v>
      </c>
      <c r="AJ122" s="220"/>
      <c r="AK122" s="229"/>
      <c r="AL122" s="229"/>
      <c r="AM122" s="229"/>
      <c r="AN122" s="229"/>
      <c r="AO122" s="229"/>
      <c r="AP122" s="229"/>
      <c r="AQ122" s="229"/>
      <c r="AR122" s="229"/>
      <c r="AS122" s="229"/>
      <c r="AT122" s="229"/>
      <c r="AU122" s="229"/>
      <c r="AV122" s="229"/>
      <c r="AW122" s="229"/>
      <c r="AX122" s="229"/>
      <c r="AY122" s="229"/>
      <c r="AZ122" s="229"/>
      <c r="BA122" s="229"/>
      <c r="BB122" s="229"/>
      <c r="BC122" s="229"/>
      <c r="BD122" s="229"/>
      <c r="BE122" s="229"/>
      <c r="BF122" s="229"/>
      <c r="BG122" s="229"/>
      <c r="BH122" s="229"/>
      <c r="BI122" s="229"/>
      <c r="BJ122" s="229"/>
      <c r="BK122" s="229"/>
      <c r="BL122" s="229"/>
      <c r="BM122" s="229"/>
      <c r="BN122" s="229"/>
      <c r="BO122" s="229"/>
    </row>
    <row r="123" spans="1:67" ht="15" customHeight="1" x14ac:dyDescent="0.25">
      <c r="A123" s="231"/>
      <c r="B123" s="228"/>
      <c r="C123" s="233" t="s">
        <v>781</v>
      </c>
      <c r="D123" s="217" t="s">
        <v>696</v>
      </c>
      <c r="E123" s="234" t="s">
        <v>713</v>
      </c>
      <c r="F123" s="234" t="s">
        <v>702</v>
      </c>
      <c r="G123" s="234" t="s">
        <v>720</v>
      </c>
      <c r="H123" s="235" t="s">
        <v>702</v>
      </c>
      <c r="I123" s="235" t="s">
        <v>697</v>
      </c>
      <c r="J123" s="234" t="s">
        <v>697</v>
      </c>
      <c r="K123" s="234" t="s">
        <v>697</v>
      </c>
      <c r="L123" s="234" t="s">
        <v>697</v>
      </c>
      <c r="M123" s="234" t="s">
        <v>697</v>
      </c>
      <c r="N123" s="234" t="s">
        <v>697</v>
      </c>
      <c r="O123" s="234" t="s">
        <v>697</v>
      </c>
      <c r="P123" s="228">
        <v>0</v>
      </c>
      <c r="Q123" s="221" t="s">
        <v>704</v>
      </c>
      <c r="R123" s="221" t="s">
        <v>698</v>
      </c>
      <c r="S123" s="236" t="s">
        <v>706</v>
      </c>
      <c r="T123" s="221"/>
      <c r="U123" s="228" t="s">
        <v>809</v>
      </c>
      <c r="V123" s="228"/>
      <c r="W123" s="231"/>
      <c r="X123" s="231"/>
      <c r="Y123" s="231"/>
      <c r="Z123" s="231" t="s">
        <v>810</v>
      </c>
      <c r="AA123" s="231"/>
      <c r="AB123" s="231"/>
      <c r="AC123" s="231"/>
      <c r="AD123" s="231"/>
      <c r="AE123" s="231"/>
      <c r="AF123" s="231"/>
      <c r="AG123" s="231"/>
      <c r="AH123" s="228" t="s">
        <v>812</v>
      </c>
      <c r="AI123" s="228" t="s">
        <v>694</v>
      </c>
      <c r="AJ123" s="228"/>
      <c r="AK123" s="229"/>
      <c r="AL123" s="229"/>
      <c r="AM123" s="229"/>
      <c r="AN123" s="229"/>
      <c r="AO123" s="229"/>
      <c r="AP123" s="229"/>
      <c r="AQ123" s="229"/>
      <c r="AR123" s="229"/>
      <c r="AS123" s="229"/>
      <c r="AT123" s="229"/>
      <c r="AU123" s="229"/>
      <c r="AV123" s="229"/>
      <c r="AW123" s="229"/>
      <c r="AX123" s="229"/>
      <c r="AY123" s="229"/>
      <c r="AZ123" s="229"/>
      <c r="BA123" s="229"/>
      <c r="BB123" s="229"/>
      <c r="BC123" s="229"/>
      <c r="BD123" s="229"/>
      <c r="BE123" s="229"/>
      <c r="BF123" s="229"/>
      <c r="BG123" s="229"/>
      <c r="BH123" s="229"/>
      <c r="BI123" s="229"/>
      <c r="BJ123" s="229"/>
      <c r="BK123" s="229"/>
      <c r="BL123" s="229"/>
      <c r="BM123" s="229"/>
      <c r="BN123" s="229"/>
      <c r="BO123" s="229"/>
    </row>
    <row r="124" spans="1:67" ht="15" customHeight="1" x14ac:dyDescent="0.25">
      <c r="A124" s="222"/>
      <c r="B124" s="220" t="s">
        <v>709</v>
      </c>
      <c r="C124" s="225" t="s">
        <v>781</v>
      </c>
      <c r="D124" s="217" t="s">
        <v>696</v>
      </c>
      <c r="E124" s="225" t="s">
        <v>713</v>
      </c>
      <c r="F124" s="225" t="s">
        <v>702</v>
      </c>
      <c r="G124" s="225" t="s">
        <v>722</v>
      </c>
      <c r="H124" s="226" t="s">
        <v>697</v>
      </c>
      <c r="I124" s="226" t="s">
        <v>697</v>
      </c>
      <c r="J124" s="225" t="s">
        <v>697</v>
      </c>
      <c r="K124" s="225" t="s">
        <v>697</v>
      </c>
      <c r="L124" s="225" t="s">
        <v>697</v>
      </c>
      <c r="M124" s="225" t="s">
        <v>697</v>
      </c>
      <c r="N124" s="225" t="s">
        <v>697</v>
      </c>
      <c r="O124" s="225" t="s">
        <v>697</v>
      </c>
      <c r="P124" s="220">
        <v>0</v>
      </c>
      <c r="Q124" s="221" t="s">
        <v>698</v>
      </c>
      <c r="R124" s="221" t="s">
        <v>704</v>
      </c>
      <c r="S124" s="228" t="s">
        <v>705</v>
      </c>
      <c r="T124" s="221"/>
      <c r="U124" s="228" t="s">
        <v>813</v>
      </c>
      <c r="V124" s="220"/>
      <c r="W124" s="222"/>
      <c r="X124" s="222"/>
      <c r="Y124" s="222" t="s">
        <v>814</v>
      </c>
      <c r="Z124" s="222"/>
      <c r="AA124" s="222"/>
      <c r="AB124" s="222"/>
      <c r="AC124" s="222"/>
      <c r="AD124" s="222"/>
      <c r="AE124" s="222"/>
      <c r="AF124" s="222"/>
      <c r="AG124" s="222"/>
      <c r="AH124" s="222" t="s">
        <v>815</v>
      </c>
      <c r="AI124" s="228" t="s">
        <v>704</v>
      </c>
      <c r="AJ124" s="220"/>
      <c r="AK124" s="229"/>
      <c r="AL124" s="229"/>
      <c r="AM124" s="229"/>
      <c r="AN124" s="229"/>
      <c r="AO124" s="229"/>
      <c r="AP124" s="229"/>
      <c r="AQ124" s="229"/>
      <c r="AR124" s="229"/>
      <c r="AS124" s="229"/>
      <c r="AT124" s="229"/>
      <c r="AU124" s="229"/>
      <c r="AV124" s="229"/>
      <c r="AW124" s="229"/>
      <c r="AX124" s="229"/>
      <c r="AY124" s="229"/>
      <c r="AZ124" s="229"/>
      <c r="BA124" s="229"/>
      <c r="BB124" s="229"/>
      <c r="BC124" s="229"/>
      <c r="BD124" s="229"/>
      <c r="BE124" s="229"/>
      <c r="BF124" s="229"/>
      <c r="BG124" s="229"/>
      <c r="BH124" s="229"/>
      <c r="BI124" s="229"/>
      <c r="BJ124" s="229"/>
      <c r="BK124" s="229"/>
      <c r="BL124" s="229"/>
      <c r="BM124" s="229"/>
      <c r="BN124" s="229"/>
      <c r="BO124" s="229"/>
    </row>
    <row r="125" spans="1:67" ht="15" customHeight="1" x14ac:dyDescent="0.25">
      <c r="A125" s="231"/>
      <c r="B125" s="228"/>
      <c r="C125" s="233" t="s">
        <v>781</v>
      </c>
      <c r="D125" s="217" t="s">
        <v>696</v>
      </c>
      <c r="E125" s="234" t="s">
        <v>713</v>
      </c>
      <c r="F125" s="234" t="s">
        <v>702</v>
      </c>
      <c r="G125" s="234" t="s">
        <v>722</v>
      </c>
      <c r="H125" s="235" t="s">
        <v>702</v>
      </c>
      <c r="I125" s="235" t="s">
        <v>697</v>
      </c>
      <c r="J125" s="234" t="s">
        <v>697</v>
      </c>
      <c r="K125" s="234" t="s">
        <v>697</v>
      </c>
      <c r="L125" s="234" t="s">
        <v>697</v>
      </c>
      <c r="M125" s="234" t="s">
        <v>697</v>
      </c>
      <c r="N125" s="234" t="s">
        <v>697</v>
      </c>
      <c r="O125" s="234" t="s">
        <v>697</v>
      </c>
      <c r="P125" s="228">
        <v>0</v>
      </c>
      <c r="Q125" s="221" t="s">
        <v>704</v>
      </c>
      <c r="R125" s="221" t="s">
        <v>698</v>
      </c>
      <c r="S125" s="236" t="s">
        <v>706</v>
      </c>
      <c r="T125" s="221"/>
      <c r="U125" s="228" t="s">
        <v>813</v>
      </c>
      <c r="V125" s="228"/>
      <c r="W125" s="231"/>
      <c r="X125" s="231"/>
      <c r="Y125" s="231"/>
      <c r="Z125" s="231" t="s">
        <v>814</v>
      </c>
      <c r="AA125" s="231"/>
      <c r="AB125" s="231"/>
      <c r="AC125" s="231"/>
      <c r="AD125" s="231"/>
      <c r="AE125" s="231"/>
      <c r="AF125" s="231"/>
      <c r="AG125" s="231"/>
      <c r="AH125" s="228" t="s">
        <v>816</v>
      </c>
      <c r="AI125" s="228" t="s">
        <v>694</v>
      </c>
      <c r="AJ125" s="228"/>
      <c r="AK125" s="229"/>
      <c r="AL125" s="229"/>
      <c r="AM125" s="229"/>
      <c r="AN125" s="229"/>
      <c r="AO125" s="229"/>
      <c r="AP125" s="229"/>
      <c r="AQ125" s="229"/>
      <c r="AR125" s="229"/>
      <c r="AS125" s="229"/>
      <c r="AT125" s="229"/>
      <c r="AU125" s="229"/>
      <c r="AV125" s="229"/>
      <c r="AW125" s="229"/>
      <c r="AX125" s="229"/>
      <c r="AY125" s="229"/>
      <c r="AZ125" s="229"/>
      <c r="BA125" s="229"/>
      <c r="BB125" s="229"/>
      <c r="BC125" s="229"/>
      <c r="BD125" s="229"/>
      <c r="BE125" s="229"/>
      <c r="BF125" s="229"/>
      <c r="BG125" s="229"/>
      <c r="BH125" s="229"/>
      <c r="BI125" s="229"/>
      <c r="BJ125" s="229"/>
      <c r="BK125" s="229"/>
      <c r="BL125" s="229"/>
      <c r="BM125" s="229"/>
      <c r="BN125" s="229"/>
      <c r="BO125" s="229"/>
    </row>
    <row r="126" spans="1:67" ht="15" customHeight="1" x14ac:dyDescent="0.25">
      <c r="A126" s="253"/>
      <c r="B126" s="220" t="s">
        <v>709</v>
      </c>
      <c r="C126" s="225" t="s">
        <v>817</v>
      </c>
      <c r="D126" s="217" t="s">
        <v>696</v>
      </c>
      <c r="E126" s="225" t="s">
        <v>713</v>
      </c>
      <c r="F126" s="225" t="s">
        <v>702</v>
      </c>
      <c r="G126" s="225" t="s">
        <v>724</v>
      </c>
      <c r="H126" s="226" t="s">
        <v>697</v>
      </c>
      <c r="I126" s="226" t="s">
        <v>697</v>
      </c>
      <c r="J126" s="225" t="s">
        <v>697</v>
      </c>
      <c r="K126" s="225" t="s">
        <v>697</v>
      </c>
      <c r="L126" s="225" t="s">
        <v>697</v>
      </c>
      <c r="M126" s="225" t="s">
        <v>697</v>
      </c>
      <c r="N126" s="225" t="s">
        <v>697</v>
      </c>
      <c r="O126" s="225" t="s">
        <v>697</v>
      </c>
      <c r="P126" s="220">
        <v>0</v>
      </c>
      <c r="Q126" s="221" t="s">
        <v>698</v>
      </c>
      <c r="R126" s="221" t="s">
        <v>704</v>
      </c>
      <c r="S126" s="228" t="s">
        <v>705</v>
      </c>
      <c r="T126" s="221"/>
      <c r="U126" s="227" t="s">
        <v>818</v>
      </c>
      <c r="V126" s="255"/>
      <c r="W126" s="222"/>
      <c r="X126" s="222"/>
      <c r="Y126" s="253" t="s">
        <v>819</v>
      </c>
      <c r="Z126" s="222"/>
      <c r="AA126" s="222"/>
      <c r="AB126" s="222"/>
      <c r="AC126" s="222"/>
      <c r="AD126" s="222"/>
      <c r="AE126" s="222"/>
      <c r="AF126" s="222"/>
      <c r="AG126" s="222"/>
      <c r="AH126" s="222" t="s">
        <v>820</v>
      </c>
      <c r="AI126" s="228" t="s">
        <v>704</v>
      </c>
      <c r="AJ126" s="255"/>
      <c r="AK126" s="229"/>
      <c r="AL126" s="229"/>
      <c r="AM126" s="229"/>
      <c r="AN126" s="229"/>
      <c r="AO126" s="229"/>
      <c r="AP126" s="229"/>
      <c r="AQ126" s="229"/>
      <c r="AR126" s="229"/>
      <c r="AS126" s="229"/>
      <c r="AT126" s="229"/>
      <c r="AU126" s="229"/>
      <c r="AV126" s="229"/>
      <c r="AW126" s="229"/>
      <c r="AX126" s="229"/>
      <c r="AY126" s="229"/>
      <c r="AZ126" s="229"/>
      <c r="BA126" s="229"/>
      <c r="BB126" s="229"/>
      <c r="BC126" s="229"/>
      <c r="BD126" s="229"/>
      <c r="BE126" s="229"/>
      <c r="BF126" s="229"/>
      <c r="BG126" s="229"/>
      <c r="BH126" s="229"/>
      <c r="BI126" s="229"/>
      <c r="BJ126" s="229"/>
      <c r="BK126" s="229"/>
      <c r="BL126" s="229"/>
      <c r="BM126" s="229"/>
      <c r="BN126" s="229"/>
      <c r="BO126" s="229"/>
    </row>
    <row r="127" spans="1:67" ht="15" customHeight="1" x14ac:dyDescent="0.25">
      <c r="A127" s="231"/>
      <c r="B127" s="228"/>
      <c r="C127" s="233" t="s">
        <v>817</v>
      </c>
      <c r="D127" s="217" t="s">
        <v>696</v>
      </c>
      <c r="E127" s="234" t="s">
        <v>713</v>
      </c>
      <c r="F127" s="234" t="s">
        <v>702</v>
      </c>
      <c r="G127" s="234" t="s">
        <v>724</v>
      </c>
      <c r="H127" s="235" t="s">
        <v>702</v>
      </c>
      <c r="I127" s="235" t="s">
        <v>697</v>
      </c>
      <c r="J127" s="234" t="s">
        <v>697</v>
      </c>
      <c r="K127" s="234" t="s">
        <v>697</v>
      </c>
      <c r="L127" s="234" t="s">
        <v>697</v>
      </c>
      <c r="M127" s="234" t="s">
        <v>697</v>
      </c>
      <c r="N127" s="234" t="s">
        <v>697</v>
      </c>
      <c r="O127" s="234" t="s">
        <v>697</v>
      </c>
      <c r="P127" s="228">
        <v>0</v>
      </c>
      <c r="Q127" s="221" t="s">
        <v>704</v>
      </c>
      <c r="R127" s="221" t="s">
        <v>698</v>
      </c>
      <c r="S127" s="236" t="s">
        <v>706</v>
      </c>
      <c r="T127" s="221"/>
      <c r="U127" s="227" t="s">
        <v>818</v>
      </c>
      <c r="V127" s="228"/>
      <c r="W127" s="231"/>
      <c r="X127" s="231"/>
      <c r="Y127" s="231"/>
      <c r="Z127" s="254" t="s">
        <v>819</v>
      </c>
      <c r="AA127" s="231"/>
      <c r="AB127" s="231"/>
      <c r="AC127" s="231"/>
      <c r="AD127" s="231"/>
      <c r="AE127" s="231"/>
      <c r="AF127" s="231"/>
      <c r="AG127" s="231"/>
      <c r="AH127" s="228" t="s">
        <v>821</v>
      </c>
      <c r="AI127" s="228" t="s">
        <v>694</v>
      </c>
      <c r="AJ127" s="228"/>
      <c r="AK127" s="229"/>
      <c r="AL127" s="229"/>
      <c r="AM127" s="229"/>
      <c r="AN127" s="229"/>
      <c r="AO127" s="229"/>
      <c r="AP127" s="229"/>
      <c r="AQ127" s="229"/>
      <c r="AR127" s="229"/>
      <c r="AS127" s="229"/>
      <c r="AT127" s="229"/>
      <c r="AU127" s="229"/>
      <c r="AV127" s="229"/>
      <c r="AW127" s="229"/>
      <c r="AX127" s="229"/>
      <c r="AY127" s="229"/>
      <c r="AZ127" s="229"/>
      <c r="BA127" s="229"/>
      <c r="BB127" s="229"/>
      <c r="BC127" s="229"/>
      <c r="BD127" s="229"/>
      <c r="BE127" s="229"/>
      <c r="BF127" s="229"/>
      <c r="BG127" s="229"/>
      <c r="BH127" s="229"/>
      <c r="BI127" s="229"/>
      <c r="BJ127" s="229"/>
      <c r="BK127" s="229"/>
      <c r="BL127" s="229"/>
      <c r="BM127" s="229"/>
      <c r="BN127" s="229"/>
      <c r="BO127" s="229"/>
    </row>
    <row r="128" spans="1:67" ht="15" customHeight="1" x14ac:dyDescent="0.25">
      <c r="A128" s="222"/>
      <c r="B128" s="220" t="s">
        <v>709</v>
      </c>
      <c r="C128" s="225" t="s">
        <v>781</v>
      </c>
      <c r="D128" s="217" t="s">
        <v>696</v>
      </c>
      <c r="E128" s="225" t="s">
        <v>713</v>
      </c>
      <c r="F128" s="225" t="s">
        <v>702</v>
      </c>
      <c r="G128" s="225" t="s">
        <v>734</v>
      </c>
      <c r="H128" s="226" t="s">
        <v>697</v>
      </c>
      <c r="I128" s="226" t="s">
        <v>697</v>
      </c>
      <c r="J128" s="225" t="s">
        <v>697</v>
      </c>
      <c r="K128" s="225" t="s">
        <v>697</v>
      </c>
      <c r="L128" s="225" t="s">
        <v>697</v>
      </c>
      <c r="M128" s="225" t="s">
        <v>697</v>
      </c>
      <c r="N128" s="225" t="s">
        <v>697</v>
      </c>
      <c r="O128" s="225" t="s">
        <v>697</v>
      </c>
      <c r="P128" s="220">
        <v>0</v>
      </c>
      <c r="Q128" s="221" t="s">
        <v>698</v>
      </c>
      <c r="R128" s="221" t="s">
        <v>704</v>
      </c>
      <c r="S128" s="228" t="s">
        <v>705</v>
      </c>
      <c r="T128" s="221"/>
      <c r="U128" s="228" t="s">
        <v>822</v>
      </c>
      <c r="V128" s="220"/>
      <c r="W128" s="222"/>
      <c r="X128" s="222"/>
      <c r="Y128" s="222" t="s">
        <v>823</v>
      </c>
      <c r="Z128" s="222"/>
      <c r="AA128" s="222"/>
      <c r="AB128" s="222"/>
      <c r="AC128" s="222"/>
      <c r="AD128" s="222"/>
      <c r="AE128" s="222"/>
      <c r="AF128" s="222"/>
      <c r="AG128" s="222"/>
      <c r="AH128" s="222" t="s">
        <v>824</v>
      </c>
      <c r="AI128" s="228" t="s">
        <v>704</v>
      </c>
      <c r="AJ128" s="220"/>
      <c r="AK128" s="229"/>
      <c r="AL128" s="229"/>
      <c r="AM128" s="229"/>
      <c r="AN128" s="229"/>
      <c r="AO128" s="229"/>
      <c r="AP128" s="229"/>
      <c r="AQ128" s="229"/>
      <c r="AR128" s="229"/>
      <c r="AS128" s="229"/>
      <c r="AT128" s="229"/>
      <c r="AU128" s="229"/>
      <c r="AV128" s="229"/>
      <c r="AW128" s="229"/>
      <c r="AX128" s="229"/>
      <c r="AY128" s="229"/>
      <c r="AZ128" s="229"/>
      <c r="BA128" s="229"/>
      <c r="BB128" s="229"/>
      <c r="BC128" s="229"/>
      <c r="BD128" s="229"/>
      <c r="BE128" s="229"/>
      <c r="BF128" s="229"/>
      <c r="BG128" s="229"/>
      <c r="BH128" s="229"/>
      <c r="BI128" s="229"/>
      <c r="BJ128" s="229"/>
      <c r="BK128" s="229"/>
      <c r="BL128" s="229"/>
      <c r="BM128" s="229"/>
      <c r="BN128" s="229"/>
      <c r="BO128" s="229"/>
    </row>
    <row r="129" spans="1:67" ht="15" customHeight="1" x14ac:dyDescent="0.25">
      <c r="A129" s="231"/>
      <c r="B129" s="228"/>
      <c r="C129" s="233" t="s">
        <v>781</v>
      </c>
      <c r="D129" s="217" t="s">
        <v>696</v>
      </c>
      <c r="E129" s="234" t="s">
        <v>713</v>
      </c>
      <c r="F129" s="234" t="s">
        <v>702</v>
      </c>
      <c r="G129" s="234" t="s">
        <v>734</v>
      </c>
      <c r="H129" s="235" t="s">
        <v>702</v>
      </c>
      <c r="I129" s="235" t="s">
        <v>697</v>
      </c>
      <c r="J129" s="234" t="s">
        <v>697</v>
      </c>
      <c r="K129" s="234" t="s">
        <v>697</v>
      </c>
      <c r="L129" s="234" t="s">
        <v>697</v>
      </c>
      <c r="M129" s="234" t="s">
        <v>697</v>
      </c>
      <c r="N129" s="234" t="s">
        <v>697</v>
      </c>
      <c r="O129" s="234" t="s">
        <v>697</v>
      </c>
      <c r="P129" s="228">
        <v>0</v>
      </c>
      <c r="Q129" s="221" t="s">
        <v>704</v>
      </c>
      <c r="R129" s="221" t="s">
        <v>698</v>
      </c>
      <c r="S129" s="236" t="s">
        <v>706</v>
      </c>
      <c r="T129" s="221"/>
      <c r="U129" s="228" t="s">
        <v>822</v>
      </c>
      <c r="V129" s="228"/>
      <c r="W129" s="231"/>
      <c r="X129" s="231"/>
      <c r="Y129" s="231"/>
      <c r="Z129" s="231" t="s">
        <v>823</v>
      </c>
      <c r="AA129" s="231"/>
      <c r="AB129" s="231"/>
      <c r="AC129" s="231"/>
      <c r="AD129" s="231"/>
      <c r="AE129" s="231"/>
      <c r="AF129" s="231"/>
      <c r="AG129" s="231"/>
      <c r="AH129" s="228" t="s">
        <v>825</v>
      </c>
      <c r="AI129" s="228" t="s">
        <v>694</v>
      </c>
      <c r="AJ129" s="228"/>
      <c r="AK129" s="229"/>
      <c r="AL129" s="229"/>
      <c r="AM129" s="229"/>
      <c r="AN129" s="229"/>
      <c r="AO129" s="229"/>
      <c r="AP129" s="229"/>
      <c r="AQ129" s="229"/>
      <c r="AR129" s="229"/>
      <c r="AS129" s="229"/>
      <c r="AT129" s="229"/>
      <c r="AU129" s="229"/>
      <c r="AV129" s="229"/>
      <c r="AW129" s="229"/>
      <c r="AX129" s="229"/>
      <c r="AY129" s="229"/>
      <c r="AZ129" s="229"/>
      <c r="BA129" s="229"/>
      <c r="BB129" s="229"/>
      <c r="BC129" s="229"/>
      <c r="BD129" s="229"/>
      <c r="BE129" s="229"/>
      <c r="BF129" s="229"/>
      <c r="BG129" s="229"/>
      <c r="BH129" s="229"/>
      <c r="BI129" s="229"/>
      <c r="BJ129" s="229"/>
      <c r="BK129" s="229"/>
      <c r="BL129" s="229"/>
      <c r="BM129" s="229"/>
      <c r="BN129" s="229"/>
      <c r="BO129" s="229"/>
    </row>
    <row r="130" spans="1:67" ht="15" customHeight="1" x14ac:dyDescent="0.25">
      <c r="A130" s="222"/>
      <c r="B130" s="220" t="s">
        <v>709</v>
      </c>
      <c r="C130" s="225" t="s">
        <v>781</v>
      </c>
      <c r="D130" s="217" t="s">
        <v>696</v>
      </c>
      <c r="E130" s="225" t="s">
        <v>713</v>
      </c>
      <c r="F130" s="225" t="s">
        <v>702</v>
      </c>
      <c r="G130" s="225" t="s">
        <v>736</v>
      </c>
      <c r="H130" s="226" t="s">
        <v>697</v>
      </c>
      <c r="I130" s="226" t="s">
        <v>697</v>
      </c>
      <c r="J130" s="225" t="s">
        <v>697</v>
      </c>
      <c r="K130" s="225" t="s">
        <v>697</v>
      </c>
      <c r="L130" s="225" t="s">
        <v>697</v>
      </c>
      <c r="M130" s="225" t="s">
        <v>697</v>
      </c>
      <c r="N130" s="225" t="s">
        <v>697</v>
      </c>
      <c r="O130" s="225" t="s">
        <v>697</v>
      </c>
      <c r="P130" s="220">
        <v>0</v>
      </c>
      <c r="Q130" s="221" t="s">
        <v>698</v>
      </c>
      <c r="R130" s="221" t="s">
        <v>704</v>
      </c>
      <c r="S130" s="228" t="s">
        <v>705</v>
      </c>
      <c r="T130" s="221"/>
      <c r="U130" s="228" t="s">
        <v>826</v>
      </c>
      <c r="V130" s="220"/>
      <c r="W130" s="222"/>
      <c r="X130" s="222"/>
      <c r="Y130" s="222" t="s">
        <v>827</v>
      </c>
      <c r="Z130" s="222"/>
      <c r="AA130" s="222"/>
      <c r="AB130" s="222"/>
      <c r="AC130" s="222"/>
      <c r="AD130" s="222"/>
      <c r="AE130" s="222"/>
      <c r="AF130" s="222"/>
      <c r="AG130" s="222"/>
      <c r="AH130" s="222" t="s">
        <v>828</v>
      </c>
      <c r="AI130" s="228" t="s">
        <v>704</v>
      </c>
      <c r="AJ130" s="220"/>
      <c r="AK130" s="229"/>
      <c r="AL130" s="229"/>
      <c r="AM130" s="229"/>
      <c r="AN130" s="229"/>
      <c r="AO130" s="229"/>
      <c r="AP130" s="229"/>
      <c r="AQ130" s="229"/>
      <c r="AR130" s="229"/>
      <c r="AS130" s="229"/>
      <c r="AT130" s="229"/>
      <c r="AU130" s="229"/>
      <c r="AV130" s="229"/>
      <c r="AW130" s="229"/>
      <c r="AX130" s="229"/>
      <c r="AY130" s="229"/>
      <c r="AZ130" s="229"/>
      <c r="BA130" s="229"/>
      <c r="BB130" s="229"/>
      <c r="BC130" s="229"/>
      <c r="BD130" s="229"/>
      <c r="BE130" s="229"/>
      <c r="BF130" s="229"/>
      <c r="BG130" s="229"/>
      <c r="BH130" s="229"/>
      <c r="BI130" s="229"/>
      <c r="BJ130" s="229"/>
      <c r="BK130" s="229"/>
      <c r="BL130" s="229"/>
      <c r="BM130" s="229"/>
      <c r="BN130" s="229"/>
      <c r="BO130" s="229"/>
    </row>
    <row r="131" spans="1:67" ht="15" customHeight="1" x14ac:dyDescent="0.25">
      <c r="A131" s="231"/>
      <c r="B131" s="228"/>
      <c r="C131" s="233" t="s">
        <v>781</v>
      </c>
      <c r="D131" s="217" t="s">
        <v>696</v>
      </c>
      <c r="E131" s="234" t="s">
        <v>713</v>
      </c>
      <c r="F131" s="234" t="s">
        <v>702</v>
      </c>
      <c r="G131" s="234" t="s">
        <v>736</v>
      </c>
      <c r="H131" s="235" t="s">
        <v>702</v>
      </c>
      <c r="I131" s="235" t="s">
        <v>697</v>
      </c>
      <c r="J131" s="234" t="s">
        <v>697</v>
      </c>
      <c r="K131" s="234" t="s">
        <v>697</v>
      </c>
      <c r="L131" s="234" t="s">
        <v>697</v>
      </c>
      <c r="M131" s="234" t="s">
        <v>697</v>
      </c>
      <c r="N131" s="234" t="s">
        <v>697</v>
      </c>
      <c r="O131" s="234" t="s">
        <v>697</v>
      </c>
      <c r="P131" s="228">
        <v>0</v>
      </c>
      <c r="Q131" s="221" t="s">
        <v>704</v>
      </c>
      <c r="R131" s="221" t="s">
        <v>698</v>
      </c>
      <c r="S131" s="236" t="s">
        <v>706</v>
      </c>
      <c r="T131" s="221"/>
      <c r="U131" s="228" t="s">
        <v>826</v>
      </c>
      <c r="V131" s="228"/>
      <c r="W131" s="231"/>
      <c r="X131" s="231"/>
      <c r="Y131" s="231"/>
      <c r="Z131" s="231" t="s">
        <v>827</v>
      </c>
      <c r="AA131" s="231"/>
      <c r="AB131" s="231"/>
      <c r="AC131" s="231"/>
      <c r="AD131" s="231"/>
      <c r="AE131" s="231"/>
      <c r="AF131" s="231"/>
      <c r="AG131" s="231"/>
      <c r="AH131" s="228" t="s">
        <v>829</v>
      </c>
      <c r="AI131" s="228" t="s">
        <v>694</v>
      </c>
      <c r="AJ131" s="228"/>
      <c r="AK131" s="229"/>
      <c r="AL131" s="229"/>
      <c r="AM131" s="229"/>
      <c r="AN131" s="229"/>
      <c r="AO131" s="229"/>
      <c r="AP131" s="229"/>
      <c r="AQ131" s="229"/>
      <c r="AR131" s="229"/>
      <c r="AS131" s="229"/>
      <c r="AT131" s="229"/>
      <c r="AU131" s="229"/>
      <c r="AV131" s="229"/>
      <c r="AW131" s="229"/>
      <c r="AX131" s="229"/>
      <c r="AY131" s="229"/>
      <c r="AZ131" s="229"/>
      <c r="BA131" s="229"/>
      <c r="BB131" s="229"/>
      <c r="BC131" s="229"/>
      <c r="BD131" s="229"/>
      <c r="BE131" s="229"/>
      <c r="BF131" s="229"/>
      <c r="BG131" s="229"/>
      <c r="BH131" s="229"/>
      <c r="BI131" s="229"/>
      <c r="BJ131" s="229"/>
      <c r="BK131" s="229"/>
      <c r="BL131" s="229"/>
      <c r="BM131" s="229"/>
      <c r="BN131" s="229"/>
      <c r="BO131" s="229"/>
    </row>
    <row r="132" spans="1:67" ht="15" customHeight="1" x14ac:dyDescent="0.25">
      <c r="A132" s="253"/>
      <c r="B132" s="220" t="s">
        <v>709</v>
      </c>
      <c r="C132" s="225" t="s">
        <v>786</v>
      </c>
      <c r="D132" s="217" t="s">
        <v>696</v>
      </c>
      <c r="E132" s="225" t="s">
        <v>713</v>
      </c>
      <c r="F132" s="225" t="s">
        <v>702</v>
      </c>
      <c r="G132" s="225" t="s">
        <v>738</v>
      </c>
      <c r="H132" s="226" t="s">
        <v>697</v>
      </c>
      <c r="I132" s="226" t="s">
        <v>697</v>
      </c>
      <c r="J132" s="225" t="s">
        <v>697</v>
      </c>
      <c r="K132" s="225" t="s">
        <v>697</v>
      </c>
      <c r="L132" s="225" t="s">
        <v>697</v>
      </c>
      <c r="M132" s="225" t="s">
        <v>697</v>
      </c>
      <c r="N132" s="225" t="s">
        <v>697</v>
      </c>
      <c r="O132" s="225" t="s">
        <v>697</v>
      </c>
      <c r="P132" s="220">
        <v>0</v>
      </c>
      <c r="Q132" s="221" t="s">
        <v>698</v>
      </c>
      <c r="R132" s="221" t="s">
        <v>704</v>
      </c>
      <c r="S132" s="228" t="s">
        <v>705</v>
      </c>
      <c r="T132" s="221"/>
      <c r="U132" s="228" t="s">
        <v>830</v>
      </c>
      <c r="V132" s="220"/>
      <c r="W132" s="222"/>
      <c r="X132" s="222"/>
      <c r="Y132" s="253" t="s">
        <v>831</v>
      </c>
      <c r="Z132" s="222"/>
      <c r="AA132" s="222"/>
      <c r="AB132" s="222"/>
      <c r="AC132" s="222"/>
      <c r="AD132" s="222"/>
      <c r="AE132" s="222"/>
      <c r="AF132" s="222"/>
      <c r="AG132" s="222"/>
      <c r="AH132" s="222" t="s">
        <v>832</v>
      </c>
      <c r="AI132" s="228" t="s">
        <v>704</v>
      </c>
      <c r="AJ132" s="220"/>
      <c r="AK132" s="229"/>
      <c r="AL132" s="229"/>
      <c r="AM132" s="229"/>
      <c r="AN132" s="229"/>
      <c r="AO132" s="229"/>
      <c r="AP132" s="229"/>
      <c r="AQ132" s="229"/>
      <c r="AR132" s="229"/>
      <c r="AS132" s="229"/>
      <c r="AT132" s="229"/>
      <c r="AU132" s="229"/>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row>
    <row r="133" spans="1:67" ht="15" customHeight="1" x14ac:dyDescent="0.25">
      <c r="A133" s="231"/>
      <c r="B133" s="228"/>
      <c r="C133" s="233" t="s">
        <v>786</v>
      </c>
      <c r="D133" s="217" t="s">
        <v>696</v>
      </c>
      <c r="E133" s="234" t="s">
        <v>713</v>
      </c>
      <c r="F133" s="234" t="s">
        <v>702</v>
      </c>
      <c r="G133" s="234" t="s">
        <v>738</v>
      </c>
      <c r="H133" s="235" t="s">
        <v>702</v>
      </c>
      <c r="I133" s="235" t="s">
        <v>697</v>
      </c>
      <c r="J133" s="234" t="s">
        <v>697</v>
      </c>
      <c r="K133" s="234" t="s">
        <v>697</v>
      </c>
      <c r="L133" s="234" t="s">
        <v>697</v>
      </c>
      <c r="M133" s="234" t="s">
        <v>697</v>
      </c>
      <c r="N133" s="234" t="s">
        <v>697</v>
      </c>
      <c r="O133" s="234" t="s">
        <v>697</v>
      </c>
      <c r="P133" s="228">
        <v>0</v>
      </c>
      <c r="Q133" s="221" t="s">
        <v>704</v>
      </c>
      <c r="R133" s="221" t="s">
        <v>698</v>
      </c>
      <c r="S133" s="236" t="s">
        <v>706</v>
      </c>
      <c r="T133" s="221"/>
      <c r="U133" s="228" t="s">
        <v>830</v>
      </c>
      <c r="V133" s="228"/>
      <c r="W133" s="231"/>
      <c r="X133" s="231"/>
      <c r="Y133" s="231"/>
      <c r="Z133" s="254" t="s">
        <v>831</v>
      </c>
      <c r="AA133" s="231"/>
      <c r="AB133" s="231"/>
      <c r="AC133" s="231"/>
      <c r="AD133" s="231"/>
      <c r="AE133" s="231"/>
      <c r="AF133" s="231"/>
      <c r="AG133" s="231"/>
      <c r="AH133" s="228" t="s">
        <v>833</v>
      </c>
      <c r="AI133" s="228" t="s">
        <v>694</v>
      </c>
      <c r="AJ133" s="228"/>
      <c r="AK133" s="229"/>
      <c r="AL133" s="229"/>
      <c r="AM133" s="229"/>
      <c r="AN133" s="229"/>
      <c r="AO133" s="229"/>
      <c r="AP133" s="229"/>
      <c r="AQ133" s="229"/>
      <c r="AR133" s="229"/>
      <c r="AS133" s="229"/>
      <c r="AT133" s="229"/>
      <c r="AU133" s="229"/>
      <c r="AV133" s="229"/>
      <c r="AW133" s="229"/>
      <c r="AX133" s="229"/>
      <c r="AY133" s="229"/>
      <c r="AZ133" s="229"/>
      <c r="BA133" s="229"/>
      <c r="BB133" s="229"/>
      <c r="BC133" s="229"/>
      <c r="BD133" s="229"/>
      <c r="BE133" s="229"/>
      <c r="BF133" s="229"/>
      <c r="BG133" s="229"/>
      <c r="BH133" s="229"/>
      <c r="BI133" s="229"/>
      <c r="BJ133" s="229"/>
      <c r="BK133" s="229"/>
      <c r="BL133" s="229"/>
      <c r="BM133" s="229"/>
      <c r="BN133" s="229"/>
      <c r="BO133" s="229"/>
    </row>
    <row r="134" spans="1:67" ht="15" customHeight="1" x14ac:dyDescent="0.25">
      <c r="A134" s="253"/>
      <c r="B134" s="220" t="s">
        <v>709</v>
      </c>
      <c r="C134" s="225" t="s">
        <v>817</v>
      </c>
      <c r="D134" s="217" t="s">
        <v>696</v>
      </c>
      <c r="E134" s="225" t="s">
        <v>713</v>
      </c>
      <c r="F134" s="225" t="s">
        <v>702</v>
      </c>
      <c r="G134" s="225" t="s">
        <v>739</v>
      </c>
      <c r="H134" s="226" t="s">
        <v>697</v>
      </c>
      <c r="I134" s="226" t="s">
        <v>697</v>
      </c>
      <c r="J134" s="225" t="s">
        <v>697</v>
      </c>
      <c r="K134" s="225" t="s">
        <v>697</v>
      </c>
      <c r="L134" s="225" t="s">
        <v>697</v>
      </c>
      <c r="M134" s="225" t="s">
        <v>697</v>
      </c>
      <c r="N134" s="225" t="s">
        <v>697</v>
      </c>
      <c r="O134" s="225" t="s">
        <v>697</v>
      </c>
      <c r="P134" s="220">
        <v>0</v>
      </c>
      <c r="Q134" s="221" t="s">
        <v>698</v>
      </c>
      <c r="R134" s="221" t="s">
        <v>704</v>
      </c>
      <c r="S134" s="228" t="s">
        <v>705</v>
      </c>
      <c r="T134" s="221"/>
      <c r="U134" s="251" t="s">
        <v>834</v>
      </c>
      <c r="V134" s="252"/>
      <c r="W134" s="222"/>
      <c r="X134" s="222"/>
      <c r="Y134" s="253" t="s">
        <v>835</v>
      </c>
      <c r="Z134" s="222"/>
      <c r="AA134" s="222"/>
      <c r="AB134" s="222"/>
      <c r="AC134" s="222"/>
      <c r="AD134" s="222"/>
      <c r="AE134" s="222"/>
      <c r="AF134" s="222"/>
      <c r="AG134" s="222"/>
      <c r="AH134" s="222" t="s">
        <v>836</v>
      </c>
      <c r="AI134" s="228" t="s">
        <v>704</v>
      </c>
      <c r="AJ134" s="252"/>
      <c r="AK134" s="229"/>
      <c r="AL134" s="229"/>
      <c r="AM134" s="229"/>
      <c r="AN134" s="229"/>
      <c r="AO134" s="229"/>
      <c r="AP134" s="229"/>
      <c r="AQ134" s="229"/>
      <c r="AR134" s="229"/>
      <c r="AS134" s="229"/>
      <c r="AT134" s="229"/>
      <c r="AU134" s="229"/>
      <c r="AV134" s="229"/>
      <c r="AW134" s="229"/>
      <c r="AX134" s="229"/>
      <c r="AY134" s="229"/>
      <c r="AZ134" s="229"/>
      <c r="BA134" s="229"/>
      <c r="BB134" s="229"/>
      <c r="BC134" s="229"/>
      <c r="BD134" s="229"/>
      <c r="BE134" s="229"/>
      <c r="BF134" s="229"/>
      <c r="BG134" s="229"/>
      <c r="BH134" s="229"/>
      <c r="BI134" s="229"/>
      <c r="BJ134" s="229"/>
      <c r="BK134" s="229"/>
      <c r="BL134" s="229"/>
      <c r="BM134" s="229"/>
      <c r="BN134" s="229"/>
      <c r="BO134" s="229"/>
    </row>
    <row r="135" spans="1:67" ht="15" customHeight="1" x14ac:dyDescent="0.25">
      <c r="A135" s="231"/>
      <c r="B135" s="228"/>
      <c r="C135" s="233" t="s">
        <v>817</v>
      </c>
      <c r="D135" s="217" t="s">
        <v>696</v>
      </c>
      <c r="E135" s="234" t="s">
        <v>713</v>
      </c>
      <c r="F135" s="234" t="s">
        <v>702</v>
      </c>
      <c r="G135" s="234" t="s">
        <v>739</v>
      </c>
      <c r="H135" s="235" t="s">
        <v>702</v>
      </c>
      <c r="I135" s="235" t="s">
        <v>697</v>
      </c>
      <c r="J135" s="234" t="s">
        <v>697</v>
      </c>
      <c r="K135" s="234" t="s">
        <v>697</v>
      </c>
      <c r="L135" s="234" t="s">
        <v>697</v>
      </c>
      <c r="M135" s="234" t="s">
        <v>697</v>
      </c>
      <c r="N135" s="234" t="s">
        <v>697</v>
      </c>
      <c r="O135" s="234" t="s">
        <v>697</v>
      </c>
      <c r="P135" s="228">
        <v>0</v>
      </c>
      <c r="Q135" s="221" t="s">
        <v>704</v>
      </c>
      <c r="R135" s="221" t="s">
        <v>698</v>
      </c>
      <c r="S135" s="236" t="s">
        <v>706</v>
      </c>
      <c r="T135" s="221"/>
      <c r="U135" s="251" t="s">
        <v>834</v>
      </c>
      <c r="V135" s="228"/>
      <c r="W135" s="231"/>
      <c r="X135" s="231"/>
      <c r="Y135" s="231"/>
      <c r="Z135" s="254" t="s">
        <v>835</v>
      </c>
      <c r="AA135" s="231"/>
      <c r="AB135" s="231"/>
      <c r="AC135" s="231"/>
      <c r="AD135" s="231"/>
      <c r="AE135" s="231"/>
      <c r="AF135" s="231"/>
      <c r="AG135" s="231"/>
      <c r="AH135" s="228" t="s">
        <v>837</v>
      </c>
      <c r="AI135" s="228" t="s">
        <v>694</v>
      </c>
      <c r="AJ135" s="228"/>
      <c r="AK135" s="229"/>
      <c r="AL135" s="229"/>
      <c r="AM135" s="229"/>
      <c r="AN135" s="229"/>
      <c r="AO135" s="229"/>
      <c r="AP135" s="229"/>
      <c r="AQ135" s="229"/>
      <c r="AR135" s="229"/>
      <c r="AS135" s="229"/>
      <c r="AT135" s="229"/>
      <c r="AU135" s="229"/>
      <c r="AV135" s="229"/>
      <c r="AW135" s="229"/>
      <c r="AX135" s="229"/>
      <c r="AY135" s="229"/>
      <c r="AZ135" s="229"/>
      <c r="BA135" s="229"/>
      <c r="BB135" s="229"/>
      <c r="BC135" s="229"/>
      <c r="BD135" s="229"/>
      <c r="BE135" s="229"/>
      <c r="BF135" s="229"/>
      <c r="BG135" s="229"/>
      <c r="BH135" s="229"/>
      <c r="BI135" s="229"/>
      <c r="BJ135" s="229"/>
      <c r="BK135" s="229"/>
      <c r="BL135" s="229"/>
      <c r="BM135" s="229"/>
      <c r="BN135" s="229"/>
      <c r="BO135" s="229"/>
    </row>
    <row r="136" spans="1:67" ht="15" customHeight="1" x14ac:dyDescent="0.25">
      <c r="A136" s="215"/>
      <c r="B136" s="215" t="s">
        <v>694</v>
      </c>
      <c r="C136" s="225" t="s">
        <v>695</v>
      </c>
      <c r="D136" s="217" t="s">
        <v>696</v>
      </c>
      <c r="E136" s="225" t="s">
        <v>713</v>
      </c>
      <c r="F136" s="225" t="s">
        <v>707</v>
      </c>
      <c r="G136" s="225" t="s">
        <v>697</v>
      </c>
      <c r="H136" s="226" t="s">
        <v>697</v>
      </c>
      <c r="I136" s="226" t="s">
        <v>697</v>
      </c>
      <c r="J136" s="225" t="s">
        <v>697</v>
      </c>
      <c r="K136" s="225" t="s">
        <v>697</v>
      </c>
      <c r="L136" s="225" t="s">
        <v>697</v>
      </c>
      <c r="M136" s="225" t="s">
        <v>697</v>
      </c>
      <c r="N136" s="225" t="s">
        <v>697</v>
      </c>
      <c r="O136" s="225" t="s">
        <v>697</v>
      </c>
      <c r="P136" s="220">
        <v>0</v>
      </c>
      <c r="Q136" s="215" t="s">
        <v>698</v>
      </c>
      <c r="R136" s="215" t="s">
        <v>698</v>
      </c>
      <c r="S136" s="215" t="s">
        <v>694</v>
      </c>
      <c r="T136" s="221"/>
      <c r="U136" s="228" t="s">
        <v>726</v>
      </c>
      <c r="V136" s="252"/>
      <c r="W136" s="222"/>
      <c r="X136" s="253" t="s">
        <v>727</v>
      </c>
      <c r="Y136" s="253"/>
      <c r="Z136" s="222"/>
      <c r="AA136" s="222"/>
      <c r="AB136" s="222"/>
      <c r="AC136" s="222"/>
      <c r="AD136" s="222"/>
      <c r="AE136" s="222"/>
      <c r="AF136" s="222"/>
      <c r="AG136" s="222"/>
      <c r="AH136" s="222" t="s">
        <v>838</v>
      </c>
      <c r="AI136" s="220" t="s">
        <v>694</v>
      </c>
      <c r="AJ136" s="220"/>
      <c r="AK136" s="229"/>
      <c r="AL136" s="229"/>
      <c r="AM136" s="229"/>
      <c r="AN136" s="229"/>
      <c r="AO136" s="229"/>
      <c r="AP136" s="229"/>
      <c r="AQ136" s="229"/>
      <c r="AR136" s="229"/>
      <c r="AS136" s="229"/>
      <c r="AT136" s="229"/>
      <c r="AU136" s="229"/>
      <c r="AV136" s="229"/>
      <c r="AW136" s="229"/>
      <c r="AX136" s="229"/>
      <c r="AY136" s="229"/>
      <c r="AZ136" s="229"/>
      <c r="BA136" s="229"/>
      <c r="BB136" s="229"/>
      <c r="BC136" s="229"/>
      <c r="BD136" s="229"/>
      <c r="BE136" s="229"/>
      <c r="BF136" s="229"/>
      <c r="BG136" s="229"/>
      <c r="BH136" s="229"/>
      <c r="BI136" s="229"/>
      <c r="BJ136" s="229"/>
      <c r="BK136" s="229"/>
      <c r="BL136" s="229"/>
      <c r="BM136" s="229"/>
      <c r="BN136" s="229"/>
      <c r="BO136" s="229"/>
    </row>
    <row r="137" spans="1:67" ht="15" customHeight="1" x14ac:dyDescent="0.25">
      <c r="A137" s="222"/>
      <c r="B137" s="220" t="s">
        <v>709</v>
      </c>
      <c r="C137" s="225" t="s">
        <v>781</v>
      </c>
      <c r="D137" s="217" t="s">
        <v>696</v>
      </c>
      <c r="E137" s="225" t="s">
        <v>713</v>
      </c>
      <c r="F137" s="225" t="s">
        <v>707</v>
      </c>
      <c r="G137" s="225" t="s">
        <v>702</v>
      </c>
      <c r="H137" s="226" t="s">
        <v>697</v>
      </c>
      <c r="I137" s="226" t="s">
        <v>697</v>
      </c>
      <c r="J137" s="225" t="s">
        <v>697</v>
      </c>
      <c r="K137" s="225" t="s">
        <v>697</v>
      </c>
      <c r="L137" s="225" t="s">
        <v>697</v>
      </c>
      <c r="M137" s="225" t="s">
        <v>697</v>
      </c>
      <c r="N137" s="225" t="s">
        <v>697</v>
      </c>
      <c r="O137" s="225" t="s">
        <v>697</v>
      </c>
      <c r="P137" s="220">
        <v>0</v>
      </c>
      <c r="Q137" s="221" t="s">
        <v>698</v>
      </c>
      <c r="R137" s="221" t="s">
        <v>704</v>
      </c>
      <c r="S137" s="228" t="s">
        <v>705</v>
      </c>
      <c r="T137" s="221"/>
      <c r="U137" s="228" t="s">
        <v>839</v>
      </c>
      <c r="V137" s="220"/>
      <c r="W137" s="222"/>
      <c r="X137" s="222"/>
      <c r="Y137" s="222" t="s">
        <v>783</v>
      </c>
      <c r="Z137" s="222"/>
      <c r="AA137" s="222"/>
      <c r="AB137" s="222"/>
      <c r="AC137" s="222"/>
      <c r="AD137" s="222"/>
      <c r="AE137" s="222"/>
      <c r="AF137" s="222"/>
      <c r="AG137" s="222"/>
      <c r="AH137" s="222" t="s">
        <v>840</v>
      </c>
      <c r="AI137" s="228" t="s">
        <v>704</v>
      </c>
      <c r="AJ137" s="220"/>
      <c r="AK137" s="229"/>
      <c r="AL137" s="229"/>
      <c r="AM137" s="229"/>
      <c r="AN137" s="229"/>
      <c r="AO137" s="229"/>
      <c r="AP137" s="229"/>
      <c r="AQ137" s="229"/>
      <c r="AR137" s="229"/>
      <c r="AS137" s="229"/>
      <c r="AT137" s="229"/>
      <c r="AU137" s="229"/>
      <c r="AV137" s="229"/>
      <c r="AW137" s="229"/>
      <c r="AX137" s="229"/>
      <c r="AY137" s="229"/>
      <c r="AZ137" s="229"/>
      <c r="BA137" s="229"/>
      <c r="BB137" s="229"/>
      <c r="BC137" s="229"/>
      <c r="BD137" s="229"/>
      <c r="BE137" s="229"/>
      <c r="BF137" s="229"/>
      <c r="BG137" s="229"/>
      <c r="BH137" s="229"/>
      <c r="BI137" s="229"/>
      <c r="BJ137" s="229"/>
      <c r="BK137" s="229"/>
      <c r="BL137" s="229"/>
      <c r="BM137" s="229"/>
      <c r="BN137" s="229"/>
      <c r="BO137" s="229"/>
    </row>
    <row r="138" spans="1:67" ht="15" customHeight="1" x14ac:dyDescent="0.25">
      <c r="A138" s="231"/>
      <c r="B138" s="228"/>
      <c r="C138" s="233" t="s">
        <v>781</v>
      </c>
      <c r="D138" s="217" t="s">
        <v>696</v>
      </c>
      <c r="E138" s="234" t="s">
        <v>713</v>
      </c>
      <c r="F138" s="234" t="s">
        <v>707</v>
      </c>
      <c r="G138" s="234" t="s">
        <v>702</v>
      </c>
      <c r="H138" s="235" t="s">
        <v>702</v>
      </c>
      <c r="I138" s="235" t="s">
        <v>697</v>
      </c>
      <c r="J138" s="234" t="s">
        <v>697</v>
      </c>
      <c r="K138" s="234" t="s">
        <v>697</v>
      </c>
      <c r="L138" s="234" t="s">
        <v>697</v>
      </c>
      <c r="M138" s="234" t="s">
        <v>697</v>
      </c>
      <c r="N138" s="234" t="s">
        <v>697</v>
      </c>
      <c r="O138" s="234" t="s">
        <v>697</v>
      </c>
      <c r="P138" s="228">
        <v>0</v>
      </c>
      <c r="Q138" s="221" t="s">
        <v>704</v>
      </c>
      <c r="R138" s="221" t="s">
        <v>698</v>
      </c>
      <c r="S138" s="236" t="s">
        <v>706</v>
      </c>
      <c r="T138" s="221"/>
      <c r="U138" s="228" t="s">
        <v>839</v>
      </c>
      <c r="V138" s="228"/>
      <c r="W138" s="231"/>
      <c r="X138" s="231"/>
      <c r="Y138" s="231"/>
      <c r="Z138" s="231" t="s">
        <v>783</v>
      </c>
      <c r="AA138" s="231"/>
      <c r="AB138" s="231"/>
      <c r="AC138" s="231"/>
      <c r="AD138" s="231"/>
      <c r="AE138" s="231"/>
      <c r="AF138" s="231"/>
      <c r="AG138" s="231"/>
      <c r="AH138" s="228" t="s">
        <v>841</v>
      </c>
      <c r="AI138" s="228" t="s">
        <v>694</v>
      </c>
      <c r="AJ138" s="228"/>
      <c r="AK138" s="229"/>
      <c r="AL138" s="229"/>
      <c r="AM138" s="229"/>
      <c r="AN138" s="229"/>
      <c r="AO138" s="229"/>
      <c r="AP138" s="229"/>
      <c r="AQ138" s="229"/>
      <c r="AR138" s="229"/>
      <c r="AS138" s="229"/>
      <c r="AT138" s="229"/>
      <c r="AU138" s="229"/>
      <c r="AV138" s="229"/>
      <c r="AW138" s="229"/>
      <c r="AX138" s="229"/>
      <c r="AY138" s="229"/>
      <c r="AZ138" s="229"/>
      <c r="BA138" s="229"/>
      <c r="BB138" s="229"/>
      <c r="BC138" s="229"/>
      <c r="BD138" s="229"/>
      <c r="BE138" s="229"/>
      <c r="BF138" s="229"/>
      <c r="BG138" s="229"/>
      <c r="BH138" s="229"/>
      <c r="BI138" s="229"/>
      <c r="BJ138" s="229"/>
      <c r="BK138" s="229"/>
      <c r="BL138" s="229"/>
      <c r="BM138" s="229"/>
      <c r="BN138" s="229"/>
      <c r="BO138" s="229"/>
    </row>
    <row r="139" spans="1:67" ht="15" customHeight="1" x14ac:dyDescent="0.25">
      <c r="A139" s="222"/>
      <c r="B139" s="220" t="s">
        <v>709</v>
      </c>
      <c r="C139" s="225" t="s">
        <v>781</v>
      </c>
      <c r="D139" s="217" t="s">
        <v>696</v>
      </c>
      <c r="E139" s="225" t="s">
        <v>713</v>
      </c>
      <c r="F139" s="225" t="s">
        <v>707</v>
      </c>
      <c r="G139" s="225" t="s">
        <v>707</v>
      </c>
      <c r="H139" s="226" t="s">
        <v>697</v>
      </c>
      <c r="I139" s="226" t="s">
        <v>697</v>
      </c>
      <c r="J139" s="225" t="s">
        <v>697</v>
      </c>
      <c r="K139" s="225" t="s">
        <v>697</v>
      </c>
      <c r="L139" s="225" t="s">
        <v>697</v>
      </c>
      <c r="M139" s="225" t="s">
        <v>697</v>
      </c>
      <c r="N139" s="225" t="s">
        <v>697</v>
      </c>
      <c r="O139" s="225" t="s">
        <v>697</v>
      </c>
      <c r="P139" s="220">
        <v>0</v>
      </c>
      <c r="Q139" s="221" t="s">
        <v>698</v>
      </c>
      <c r="R139" s="221" t="s">
        <v>704</v>
      </c>
      <c r="S139" s="228" t="s">
        <v>705</v>
      </c>
      <c r="T139" s="221"/>
      <c r="U139" s="228" t="s">
        <v>842</v>
      </c>
      <c r="V139" s="220"/>
      <c r="W139" s="222"/>
      <c r="X139" s="222"/>
      <c r="Y139" s="222" t="s">
        <v>796</v>
      </c>
      <c r="Z139" s="222"/>
      <c r="AA139" s="222"/>
      <c r="AB139" s="222"/>
      <c r="AC139" s="222"/>
      <c r="AD139" s="222"/>
      <c r="AE139" s="222"/>
      <c r="AF139" s="222"/>
      <c r="AG139" s="222"/>
      <c r="AH139" s="222" t="s">
        <v>843</v>
      </c>
      <c r="AI139" s="228" t="s">
        <v>704</v>
      </c>
      <c r="AJ139" s="220"/>
      <c r="AK139" s="229"/>
      <c r="AL139" s="229"/>
      <c r="AM139" s="229"/>
      <c r="AN139" s="229"/>
      <c r="AO139" s="229"/>
      <c r="AP139" s="229"/>
      <c r="AQ139" s="229"/>
      <c r="AR139" s="229"/>
      <c r="AS139" s="229"/>
      <c r="AT139" s="229"/>
      <c r="AU139" s="229"/>
      <c r="AV139" s="229"/>
      <c r="AW139" s="229"/>
      <c r="AX139" s="229"/>
      <c r="AY139" s="229"/>
      <c r="AZ139" s="229"/>
      <c r="BA139" s="229"/>
      <c r="BB139" s="229"/>
      <c r="BC139" s="229"/>
      <c r="BD139" s="229"/>
      <c r="BE139" s="229"/>
      <c r="BF139" s="229"/>
      <c r="BG139" s="229"/>
      <c r="BH139" s="229"/>
      <c r="BI139" s="229"/>
      <c r="BJ139" s="229"/>
      <c r="BK139" s="229"/>
      <c r="BL139" s="229"/>
      <c r="BM139" s="229"/>
      <c r="BN139" s="229"/>
      <c r="BO139" s="229"/>
    </row>
    <row r="140" spans="1:67" ht="15" customHeight="1" x14ac:dyDescent="0.25">
      <c r="A140" s="231"/>
      <c r="B140" s="228"/>
      <c r="C140" s="233" t="s">
        <v>781</v>
      </c>
      <c r="D140" s="217" t="s">
        <v>696</v>
      </c>
      <c r="E140" s="234" t="s">
        <v>713</v>
      </c>
      <c r="F140" s="234" t="s">
        <v>707</v>
      </c>
      <c r="G140" s="234" t="s">
        <v>707</v>
      </c>
      <c r="H140" s="235" t="s">
        <v>702</v>
      </c>
      <c r="I140" s="235" t="s">
        <v>697</v>
      </c>
      <c r="J140" s="234" t="s">
        <v>697</v>
      </c>
      <c r="K140" s="234" t="s">
        <v>697</v>
      </c>
      <c r="L140" s="234" t="s">
        <v>697</v>
      </c>
      <c r="M140" s="234" t="s">
        <v>697</v>
      </c>
      <c r="N140" s="234" t="s">
        <v>697</v>
      </c>
      <c r="O140" s="234" t="s">
        <v>697</v>
      </c>
      <c r="P140" s="228">
        <v>0</v>
      </c>
      <c r="Q140" s="221" t="s">
        <v>704</v>
      </c>
      <c r="R140" s="221" t="s">
        <v>698</v>
      </c>
      <c r="S140" s="236" t="s">
        <v>706</v>
      </c>
      <c r="T140" s="221"/>
      <c r="U140" s="228" t="s">
        <v>842</v>
      </c>
      <c r="V140" s="228"/>
      <c r="W140" s="231"/>
      <c r="X140" s="231"/>
      <c r="Y140" s="231"/>
      <c r="Z140" s="231" t="s">
        <v>796</v>
      </c>
      <c r="AA140" s="231"/>
      <c r="AB140" s="231"/>
      <c r="AC140" s="231"/>
      <c r="AD140" s="231"/>
      <c r="AE140" s="231"/>
      <c r="AF140" s="231"/>
      <c r="AG140" s="231"/>
      <c r="AH140" s="228" t="s">
        <v>844</v>
      </c>
      <c r="AI140" s="228" t="s">
        <v>694</v>
      </c>
      <c r="AJ140" s="228"/>
      <c r="AK140" s="229"/>
      <c r="AL140" s="229"/>
      <c r="AM140" s="229"/>
      <c r="AN140" s="229"/>
      <c r="AO140" s="229"/>
      <c r="AP140" s="229"/>
      <c r="AQ140" s="229"/>
      <c r="AR140" s="229"/>
      <c r="AS140" s="229"/>
      <c r="AT140" s="229"/>
      <c r="AU140" s="229"/>
      <c r="AV140" s="229"/>
      <c r="AW140" s="229"/>
      <c r="AX140" s="229"/>
      <c r="AY140" s="229"/>
      <c r="AZ140" s="229"/>
      <c r="BA140" s="229"/>
      <c r="BB140" s="229"/>
      <c r="BC140" s="229"/>
      <c r="BD140" s="229"/>
      <c r="BE140" s="229"/>
      <c r="BF140" s="229"/>
      <c r="BG140" s="229"/>
      <c r="BH140" s="229"/>
      <c r="BI140" s="229"/>
      <c r="BJ140" s="229"/>
      <c r="BK140" s="229"/>
      <c r="BL140" s="229"/>
      <c r="BM140" s="229"/>
      <c r="BN140" s="229"/>
      <c r="BO140" s="229"/>
    </row>
    <row r="141" spans="1:67" ht="15" customHeight="1" x14ac:dyDescent="0.25">
      <c r="A141" s="253"/>
      <c r="B141" s="220" t="s">
        <v>709</v>
      </c>
      <c r="C141" s="225" t="s">
        <v>799</v>
      </c>
      <c r="D141" s="217" t="s">
        <v>696</v>
      </c>
      <c r="E141" s="225" t="s">
        <v>713</v>
      </c>
      <c r="F141" s="225" t="s">
        <v>707</v>
      </c>
      <c r="G141" s="225" t="s">
        <v>710</v>
      </c>
      <c r="H141" s="226" t="s">
        <v>697</v>
      </c>
      <c r="I141" s="226" t="s">
        <v>697</v>
      </c>
      <c r="J141" s="225" t="s">
        <v>697</v>
      </c>
      <c r="K141" s="225" t="s">
        <v>697</v>
      </c>
      <c r="L141" s="225" t="s">
        <v>697</v>
      </c>
      <c r="M141" s="225" t="s">
        <v>697</v>
      </c>
      <c r="N141" s="225" t="s">
        <v>697</v>
      </c>
      <c r="O141" s="225" t="s">
        <v>697</v>
      </c>
      <c r="P141" s="220">
        <v>0</v>
      </c>
      <c r="Q141" s="221" t="s">
        <v>698</v>
      </c>
      <c r="R141" s="221" t="s">
        <v>704</v>
      </c>
      <c r="S141" s="228" t="s">
        <v>705</v>
      </c>
      <c r="T141" s="221"/>
      <c r="U141" s="227" t="s">
        <v>845</v>
      </c>
      <c r="V141" s="255"/>
      <c r="W141" s="222"/>
      <c r="X141" s="222"/>
      <c r="Y141" s="253" t="s">
        <v>801</v>
      </c>
      <c r="Z141" s="222"/>
      <c r="AA141" s="222"/>
      <c r="AB141" s="222"/>
      <c r="AC141" s="222"/>
      <c r="AD141" s="222"/>
      <c r="AE141" s="222"/>
      <c r="AF141" s="222"/>
      <c r="AG141" s="222"/>
      <c r="AH141" s="222" t="s">
        <v>846</v>
      </c>
      <c r="AI141" s="228" t="s">
        <v>704</v>
      </c>
      <c r="AJ141" s="255"/>
      <c r="AK141" s="229"/>
      <c r="AL141" s="229"/>
      <c r="AM141" s="229"/>
      <c r="AN141" s="229"/>
      <c r="AO141" s="229"/>
      <c r="AP141" s="229"/>
      <c r="AQ141" s="229"/>
      <c r="AR141" s="229"/>
      <c r="AS141" s="229"/>
      <c r="AT141" s="229"/>
      <c r="AU141" s="229"/>
      <c r="AV141" s="229"/>
      <c r="AW141" s="229"/>
      <c r="AX141" s="229"/>
      <c r="AY141" s="229"/>
      <c r="AZ141" s="229"/>
      <c r="BA141" s="229"/>
      <c r="BB141" s="229"/>
      <c r="BC141" s="229"/>
      <c r="BD141" s="229"/>
      <c r="BE141" s="229"/>
      <c r="BF141" s="229"/>
      <c r="BG141" s="229"/>
      <c r="BH141" s="229"/>
      <c r="BI141" s="229"/>
      <c r="BJ141" s="229"/>
      <c r="BK141" s="229"/>
      <c r="BL141" s="229"/>
      <c r="BM141" s="229"/>
      <c r="BN141" s="229"/>
      <c r="BO141" s="229"/>
    </row>
    <row r="142" spans="1:67" ht="15" customHeight="1" x14ac:dyDescent="0.25">
      <c r="A142" s="231"/>
      <c r="B142" s="228"/>
      <c r="C142" s="233" t="s">
        <v>799</v>
      </c>
      <c r="D142" s="217" t="s">
        <v>696</v>
      </c>
      <c r="E142" s="234" t="s">
        <v>713</v>
      </c>
      <c r="F142" s="234" t="s">
        <v>707</v>
      </c>
      <c r="G142" s="234" t="s">
        <v>710</v>
      </c>
      <c r="H142" s="235" t="s">
        <v>702</v>
      </c>
      <c r="I142" s="235" t="s">
        <v>697</v>
      </c>
      <c r="J142" s="234" t="s">
        <v>697</v>
      </c>
      <c r="K142" s="234" t="s">
        <v>697</v>
      </c>
      <c r="L142" s="234" t="s">
        <v>697</v>
      </c>
      <c r="M142" s="234" t="s">
        <v>697</v>
      </c>
      <c r="N142" s="234" t="s">
        <v>697</v>
      </c>
      <c r="O142" s="234" t="s">
        <v>697</v>
      </c>
      <c r="P142" s="228">
        <v>0</v>
      </c>
      <c r="Q142" s="221" t="s">
        <v>704</v>
      </c>
      <c r="R142" s="221" t="s">
        <v>698</v>
      </c>
      <c r="S142" s="236" t="s">
        <v>706</v>
      </c>
      <c r="T142" s="221"/>
      <c r="U142" s="227" t="s">
        <v>845</v>
      </c>
      <c r="V142" s="228"/>
      <c r="W142" s="231"/>
      <c r="X142" s="231"/>
      <c r="Y142" s="231"/>
      <c r="Z142" s="254" t="s">
        <v>801</v>
      </c>
      <c r="AA142" s="231"/>
      <c r="AB142" s="231"/>
      <c r="AC142" s="231"/>
      <c r="AD142" s="231"/>
      <c r="AE142" s="231"/>
      <c r="AF142" s="231"/>
      <c r="AG142" s="231"/>
      <c r="AH142" s="228" t="s">
        <v>847</v>
      </c>
      <c r="AI142" s="228" t="s">
        <v>694</v>
      </c>
      <c r="AJ142" s="228"/>
      <c r="AK142" s="229"/>
      <c r="AL142" s="229"/>
      <c r="AM142" s="229"/>
      <c r="AN142" s="229"/>
      <c r="AO142" s="229"/>
      <c r="AP142" s="229"/>
      <c r="AQ142" s="229"/>
      <c r="AR142" s="229"/>
      <c r="AS142" s="229"/>
      <c r="AT142" s="229"/>
      <c r="AU142" s="229"/>
      <c r="AV142" s="229"/>
      <c r="AW142" s="229"/>
      <c r="AX142" s="229"/>
      <c r="AY142" s="229"/>
      <c r="AZ142" s="229"/>
      <c r="BA142" s="229"/>
      <c r="BB142" s="229"/>
      <c r="BC142" s="229"/>
      <c r="BD142" s="229"/>
      <c r="BE142" s="229"/>
      <c r="BF142" s="229"/>
      <c r="BG142" s="229"/>
      <c r="BH142" s="229"/>
      <c r="BI142" s="229"/>
      <c r="BJ142" s="229"/>
      <c r="BK142" s="229"/>
      <c r="BL142" s="229"/>
      <c r="BM142" s="229"/>
      <c r="BN142" s="229"/>
      <c r="BO142" s="229"/>
    </row>
    <row r="143" spans="1:67" ht="15" customHeight="1" x14ac:dyDescent="0.25">
      <c r="A143" s="253"/>
      <c r="B143" s="220" t="s">
        <v>709</v>
      </c>
      <c r="C143" s="225" t="s">
        <v>804</v>
      </c>
      <c r="D143" s="217" t="s">
        <v>696</v>
      </c>
      <c r="E143" s="225" t="s">
        <v>713</v>
      </c>
      <c r="F143" s="225" t="s">
        <v>707</v>
      </c>
      <c r="G143" s="225" t="s">
        <v>711</v>
      </c>
      <c r="H143" s="226" t="s">
        <v>697</v>
      </c>
      <c r="I143" s="226" t="s">
        <v>697</v>
      </c>
      <c r="J143" s="225" t="s">
        <v>697</v>
      </c>
      <c r="K143" s="225" t="s">
        <v>697</v>
      </c>
      <c r="L143" s="225" t="s">
        <v>697</v>
      </c>
      <c r="M143" s="225" t="s">
        <v>697</v>
      </c>
      <c r="N143" s="225" t="s">
        <v>697</v>
      </c>
      <c r="O143" s="225" t="s">
        <v>697</v>
      </c>
      <c r="P143" s="220">
        <v>0</v>
      </c>
      <c r="Q143" s="221" t="s">
        <v>698</v>
      </c>
      <c r="R143" s="221" t="s">
        <v>704</v>
      </c>
      <c r="S143" s="228" t="s">
        <v>705</v>
      </c>
      <c r="T143" s="221"/>
      <c r="U143" s="227" t="s">
        <v>848</v>
      </c>
      <c r="V143" s="255"/>
      <c r="W143" s="222"/>
      <c r="X143" s="222"/>
      <c r="Y143" s="253" t="s">
        <v>806</v>
      </c>
      <c r="Z143" s="222"/>
      <c r="AA143" s="222"/>
      <c r="AB143" s="222"/>
      <c r="AC143" s="222"/>
      <c r="AD143" s="222"/>
      <c r="AE143" s="222"/>
      <c r="AF143" s="222"/>
      <c r="AG143" s="222"/>
      <c r="AH143" s="222" t="s">
        <v>849</v>
      </c>
      <c r="AI143" s="228" t="s">
        <v>704</v>
      </c>
      <c r="AJ143" s="255"/>
      <c r="AK143" s="229"/>
      <c r="AL143" s="229"/>
      <c r="AM143" s="229"/>
      <c r="AN143" s="229"/>
      <c r="AO143" s="229"/>
      <c r="AP143" s="229"/>
      <c r="AQ143" s="229"/>
      <c r="AR143" s="229"/>
      <c r="AS143" s="229"/>
      <c r="AT143" s="229"/>
      <c r="AU143" s="229"/>
      <c r="AV143" s="229"/>
      <c r="AW143" s="229"/>
      <c r="AX143" s="229"/>
      <c r="AY143" s="229"/>
      <c r="AZ143" s="229"/>
      <c r="BA143" s="229"/>
      <c r="BB143" s="229"/>
      <c r="BC143" s="229"/>
      <c r="BD143" s="229"/>
      <c r="BE143" s="229"/>
      <c r="BF143" s="229"/>
      <c r="BG143" s="229"/>
      <c r="BH143" s="229"/>
      <c r="BI143" s="229"/>
      <c r="BJ143" s="229"/>
      <c r="BK143" s="229"/>
      <c r="BL143" s="229"/>
      <c r="BM143" s="229"/>
      <c r="BN143" s="229"/>
      <c r="BO143" s="229"/>
    </row>
    <row r="144" spans="1:67" ht="15" customHeight="1" x14ac:dyDescent="0.25">
      <c r="A144" s="231"/>
      <c r="B144" s="228"/>
      <c r="C144" s="233" t="s">
        <v>804</v>
      </c>
      <c r="D144" s="217" t="s">
        <v>696</v>
      </c>
      <c r="E144" s="234" t="s">
        <v>713</v>
      </c>
      <c r="F144" s="234" t="s">
        <v>707</v>
      </c>
      <c r="G144" s="234" t="s">
        <v>711</v>
      </c>
      <c r="H144" s="235" t="s">
        <v>702</v>
      </c>
      <c r="I144" s="235" t="s">
        <v>697</v>
      </c>
      <c r="J144" s="234" t="s">
        <v>697</v>
      </c>
      <c r="K144" s="234" t="s">
        <v>697</v>
      </c>
      <c r="L144" s="234" t="s">
        <v>697</v>
      </c>
      <c r="M144" s="234" t="s">
        <v>697</v>
      </c>
      <c r="N144" s="234" t="s">
        <v>697</v>
      </c>
      <c r="O144" s="234" t="s">
        <v>697</v>
      </c>
      <c r="P144" s="228">
        <v>0</v>
      </c>
      <c r="Q144" s="221" t="s">
        <v>704</v>
      </c>
      <c r="R144" s="221" t="s">
        <v>698</v>
      </c>
      <c r="S144" s="236" t="s">
        <v>706</v>
      </c>
      <c r="T144" s="221"/>
      <c r="U144" s="227" t="s">
        <v>848</v>
      </c>
      <c r="V144" s="228"/>
      <c r="W144" s="231"/>
      <c r="X144" s="231"/>
      <c r="Y144" s="231"/>
      <c r="Z144" s="254" t="s">
        <v>806</v>
      </c>
      <c r="AA144" s="231"/>
      <c r="AB144" s="231"/>
      <c r="AC144" s="231"/>
      <c r="AD144" s="231"/>
      <c r="AE144" s="231"/>
      <c r="AF144" s="231"/>
      <c r="AG144" s="231"/>
      <c r="AH144" s="228" t="s">
        <v>850</v>
      </c>
      <c r="AI144" s="228" t="s">
        <v>694</v>
      </c>
      <c r="AJ144" s="228"/>
      <c r="AK144" s="229"/>
      <c r="AL144" s="229"/>
      <c r="AM144" s="229"/>
      <c r="AN144" s="229"/>
      <c r="AO144" s="229"/>
      <c r="AP144" s="229"/>
      <c r="AQ144" s="229"/>
      <c r="AR144" s="229"/>
      <c r="AS144" s="229"/>
      <c r="AT144" s="229"/>
      <c r="AU144" s="229"/>
      <c r="AV144" s="229"/>
      <c r="AW144" s="229"/>
      <c r="AX144" s="229"/>
      <c r="AY144" s="229"/>
      <c r="AZ144" s="229"/>
      <c r="BA144" s="229"/>
      <c r="BB144" s="229"/>
      <c r="BC144" s="229"/>
      <c r="BD144" s="229"/>
      <c r="BE144" s="229"/>
      <c r="BF144" s="229"/>
      <c r="BG144" s="229"/>
      <c r="BH144" s="229"/>
      <c r="BI144" s="229"/>
      <c r="BJ144" s="229"/>
      <c r="BK144" s="229"/>
      <c r="BL144" s="229"/>
      <c r="BM144" s="229"/>
      <c r="BN144" s="229"/>
      <c r="BO144" s="229"/>
    </row>
    <row r="145" spans="1:67" ht="15" customHeight="1" x14ac:dyDescent="0.25">
      <c r="A145" s="222"/>
      <c r="B145" s="220" t="s">
        <v>709</v>
      </c>
      <c r="C145" s="225" t="s">
        <v>781</v>
      </c>
      <c r="D145" s="217" t="s">
        <v>696</v>
      </c>
      <c r="E145" s="225" t="s">
        <v>713</v>
      </c>
      <c r="F145" s="225" t="s">
        <v>707</v>
      </c>
      <c r="G145" s="225" t="s">
        <v>713</v>
      </c>
      <c r="H145" s="226" t="s">
        <v>697</v>
      </c>
      <c r="I145" s="226" t="s">
        <v>697</v>
      </c>
      <c r="J145" s="225" t="s">
        <v>697</v>
      </c>
      <c r="K145" s="225" t="s">
        <v>697</v>
      </c>
      <c r="L145" s="225" t="s">
        <v>697</v>
      </c>
      <c r="M145" s="225" t="s">
        <v>697</v>
      </c>
      <c r="N145" s="225" t="s">
        <v>697</v>
      </c>
      <c r="O145" s="225" t="s">
        <v>697</v>
      </c>
      <c r="P145" s="220">
        <v>0</v>
      </c>
      <c r="Q145" s="221" t="s">
        <v>698</v>
      </c>
      <c r="R145" s="221" t="s">
        <v>704</v>
      </c>
      <c r="S145" s="228" t="s">
        <v>705</v>
      </c>
      <c r="T145" s="221"/>
      <c r="U145" s="228" t="s">
        <v>851</v>
      </c>
      <c r="V145" s="220"/>
      <c r="W145" s="222"/>
      <c r="X145" s="222"/>
      <c r="Y145" s="222" t="s">
        <v>810</v>
      </c>
      <c r="Z145" s="222"/>
      <c r="AA145" s="222"/>
      <c r="AB145" s="222"/>
      <c r="AC145" s="222"/>
      <c r="AD145" s="222"/>
      <c r="AE145" s="222"/>
      <c r="AF145" s="222"/>
      <c r="AG145" s="222"/>
      <c r="AH145" s="222" t="s">
        <v>852</v>
      </c>
      <c r="AI145" s="228" t="s">
        <v>704</v>
      </c>
      <c r="AJ145" s="220"/>
      <c r="AK145" s="229"/>
      <c r="AL145" s="229"/>
      <c r="AM145" s="229"/>
      <c r="AN145" s="229"/>
      <c r="AO145" s="229"/>
      <c r="AP145" s="229"/>
      <c r="AQ145" s="229"/>
      <c r="AR145" s="229"/>
      <c r="AS145" s="229"/>
      <c r="AT145" s="229"/>
      <c r="AU145" s="229"/>
      <c r="AV145" s="229"/>
      <c r="AW145" s="229"/>
      <c r="AX145" s="229"/>
      <c r="AY145" s="229"/>
      <c r="AZ145" s="229"/>
      <c r="BA145" s="229"/>
      <c r="BB145" s="229"/>
      <c r="BC145" s="229"/>
      <c r="BD145" s="229"/>
      <c r="BE145" s="229"/>
      <c r="BF145" s="229"/>
      <c r="BG145" s="229"/>
      <c r="BH145" s="229"/>
      <c r="BI145" s="229"/>
      <c r="BJ145" s="229"/>
      <c r="BK145" s="229"/>
      <c r="BL145" s="229"/>
      <c r="BM145" s="229"/>
      <c r="BN145" s="229"/>
      <c r="BO145" s="229"/>
    </row>
    <row r="146" spans="1:67" ht="15" customHeight="1" x14ac:dyDescent="0.25">
      <c r="A146" s="231"/>
      <c r="B146" s="228"/>
      <c r="C146" s="233" t="s">
        <v>781</v>
      </c>
      <c r="D146" s="217" t="s">
        <v>696</v>
      </c>
      <c r="E146" s="234" t="s">
        <v>713</v>
      </c>
      <c r="F146" s="234" t="s">
        <v>707</v>
      </c>
      <c r="G146" s="234" t="s">
        <v>713</v>
      </c>
      <c r="H146" s="235" t="s">
        <v>702</v>
      </c>
      <c r="I146" s="235" t="s">
        <v>697</v>
      </c>
      <c r="J146" s="234" t="s">
        <v>697</v>
      </c>
      <c r="K146" s="234" t="s">
        <v>697</v>
      </c>
      <c r="L146" s="234" t="s">
        <v>697</v>
      </c>
      <c r="M146" s="234" t="s">
        <v>697</v>
      </c>
      <c r="N146" s="234" t="s">
        <v>697</v>
      </c>
      <c r="O146" s="234" t="s">
        <v>697</v>
      </c>
      <c r="P146" s="228">
        <v>0</v>
      </c>
      <c r="Q146" s="221" t="s">
        <v>704</v>
      </c>
      <c r="R146" s="221" t="s">
        <v>698</v>
      </c>
      <c r="S146" s="236" t="s">
        <v>706</v>
      </c>
      <c r="T146" s="221"/>
      <c r="U146" s="228" t="s">
        <v>851</v>
      </c>
      <c r="V146" s="228"/>
      <c r="W146" s="231"/>
      <c r="X146" s="231"/>
      <c r="Y146" s="231"/>
      <c r="Z146" s="231" t="s">
        <v>810</v>
      </c>
      <c r="AA146" s="231"/>
      <c r="AB146" s="231"/>
      <c r="AC146" s="231"/>
      <c r="AD146" s="231"/>
      <c r="AE146" s="231"/>
      <c r="AF146" s="231"/>
      <c r="AG146" s="231"/>
      <c r="AH146" s="228" t="s">
        <v>853</v>
      </c>
      <c r="AI146" s="228" t="s">
        <v>694</v>
      </c>
      <c r="AJ146" s="228"/>
      <c r="AK146" s="229"/>
      <c r="AL146" s="229"/>
      <c r="AM146" s="229"/>
      <c r="AN146" s="229"/>
      <c r="AO146" s="229"/>
      <c r="AP146" s="229"/>
      <c r="AQ146" s="229"/>
      <c r="AR146" s="229"/>
      <c r="AS146" s="229"/>
      <c r="AT146" s="229"/>
      <c r="AU146" s="229"/>
      <c r="AV146" s="229"/>
      <c r="AW146" s="229"/>
      <c r="AX146" s="229"/>
      <c r="AY146" s="229"/>
      <c r="AZ146" s="229"/>
      <c r="BA146" s="229"/>
      <c r="BB146" s="229"/>
      <c r="BC146" s="229"/>
      <c r="BD146" s="229"/>
      <c r="BE146" s="229"/>
      <c r="BF146" s="229"/>
      <c r="BG146" s="229"/>
      <c r="BH146" s="229"/>
      <c r="BI146" s="229"/>
      <c r="BJ146" s="229"/>
      <c r="BK146" s="229"/>
      <c r="BL146" s="229"/>
      <c r="BM146" s="229"/>
      <c r="BN146" s="229"/>
      <c r="BO146" s="229"/>
    </row>
    <row r="147" spans="1:67" ht="15" customHeight="1" x14ac:dyDescent="0.25">
      <c r="A147" s="222"/>
      <c r="B147" s="220" t="s">
        <v>709</v>
      </c>
      <c r="C147" s="225" t="s">
        <v>781</v>
      </c>
      <c r="D147" s="217" t="s">
        <v>696</v>
      </c>
      <c r="E147" s="225" t="s">
        <v>713</v>
      </c>
      <c r="F147" s="225" t="s">
        <v>707</v>
      </c>
      <c r="G147" s="225" t="s">
        <v>715</v>
      </c>
      <c r="H147" s="226" t="s">
        <v>697</v>
      </c>
      <c r="I147" s="226" t="s">
        <v>697</v>
      </c>
      <c r="J147" s="225" t="s">
        <v>697</v>
      </c>
      <c r="K147" s="225" t="s">
        <v>697</v>
      </c>
      <c r="L147" s="225" t="s">
        <v>697</v>
      </c>
      <c r="M147" s="225" t="s">
        <v>697</v>
      </c>
      <c r="N147" s="225" t="s">
        <v>697</v>
      </c>
      <c r="O147" s="225" t="s">
        <v>697</v>
      </c>
      <c r="P147" s="220">
        <v>0</v>
      </c>
      <c r="Q147" s="221" t="s">
        <v>698</v>
      </c>
      <c r="R147" s="221" t="s">
        <v>704</v>
      </c>
      <c r="S147" s="228" t="s">
        <v>705</v>
      </c>
      <c r="T147" s="221"/>
      <c r="U147" s="228" t="s">
        <v>854</v>
      </c>
      <c r="V147" s="220"/>
      <c r="W147" s="222"/>
      <c r="X147" s="222"/>
      <c r="Y147" s="222" t="s">
        <v>814</v>
      </c>
      <c r="Z147" s="222"/>
      <c r="AA147" s="222"/>
      <c r="AB147" s="222"/>
      <c r="AC147" s="222"/>
      <c r="AD147" s="222"/>
      <c r="AE147" s="222"/>
      <c r="AF147" s="222"/>
      <c r="AG147" s="222"/>
      <c r="AH147" s="222" t="s">
        <v>855</v>
      </c>
      <c r="AI147" s="228" t="s">
        <v>704</v>
      </c>
      <c r="AJ147" s="220"/>
      <c r="AK147" s="229"/>
      <c r="AL147" s="229"/>
      <c r="AM147" s="229"/>
      <c r="AN147" s="229"/>
      <c r="AO147" s="229"/>
      <c r="AP147" s="229"/>
      <c r="AQ147" s="229"/>
      <c r="AR147" s="229"/>
      <c r="AS147" s="229"/>
      <c r="AT147" s="229"/>
      <c r="AU147" s="229"/>
      <c r="AV147" s="229"/>
      <c r="AW147" s="229"/>
      <c r="AX147" s="229"/>
      <c r="AY147" s="229"/>
      <c r="AZ147" s="229"/>
      <c r="BA147" s="229"/>
      <c r="BB147" s="229"/>
      <c r="BC147" s="229"/>
      <c r="BD147" s="229"/>
      <c r="BE147" s="229"/>
      <c r="BF147" s="229"/>
      <c r="BG147" s="229"/>
      <c r="BH147" s="229"/>
      <c r="BI147" s="229"/>
      <c r="BJ147" s="229"/>
      <c r="BK147" s="229"/>
      <c r="BL147" s="229"/>
      <c r="BM147" s="229"/>
      <c r="BN147" s="229"/>
      <c r="BO147" s="229"/>
    </row>
    <row r="148" spans="1:67" ht="15" customHeight="1" x14ac:dyDescent="0.25">
      <c r="A148" s="231"/>
      <c r="B148" s="228"/>
      <c r="C148" s="233" t="s">
        <v>781</v>
      </c>
      <c r="D148" s="217" t="s">
        <v>696</v>
      </c>
      <c r="E148" s="234" t="s">
        <v>713</v>
      </c>
      <c r="F148" s="234" t="s">
        <v>707</v>
      </c>
      <c r="G148" s="234" t="s">
        <v>715</v>
      </c>
      <c r="H148" s="235" t="s">
        <v>702</v>
      </c>
      <c r="I148" s="235" t="s">
        <v>697</v>
      </c>
      <c r="J148" s="234" t="s">
        <v>697</v>
      </c>
      <c r="K148" s="234" t="s">
        <v>697</v>
      </c>
      <c r="L148" s="234" t="s">
        <v>697</v>
      </c>
      <c r="M148" s="234" t="s">
        <v>697</v>
      </c>
      <c r="N148" s="234" t="s">
        <v>697</v>
      </c>
      <c r="O148" s="234" t="s">
        <v>697</v>
      </c>
      <c r="P148" s="228">
        <v>0</v>
      </c>
      <c r="Q148" s="221" t="s">
        <v>704</v>
      </c>
      <c r="R148" s="221" t="s">
        <v>698</v>
      </c>
      <c r="S148" s="236" t="s">
        <v>706</v>
      </c>
      <c r="T148" s="221"/>
      <c r="U148" s="228" t="s">
        <v>854</v>
      </c>
      <c r="V148" s="228"/>
      <c r="W148" s="231"/>
      <c r="X148" s="231"/>
      <c r="Y148" s="231"/>
      <c r="Z148" s="231" t="s">
        <v>814</v>
      </c>
      <c r="AA148" s="231"/>
      <c r="AB148" s="231"/>
      <c r="AC148" s="231"/>
      <c r="AD148" s="231"/>
      <c r="AE148" s="231"/>
      <c r="AF148" s="231"/>
      <c r="AG148" s="231"/>
      <c r="AH148" s="228" t="s">
        <v>856</v>
      </c>
      <c r="AI148" s="228" t="s">
        <v>694</v>
      </c>
      <c r="AJ148" s="228"/>
      <c r="AK148" s="229"/>
      <c r="AL148" s="229"/>
      <c r="AM148" s="229"/>
      <c r="AN148" s="229"/>
      <c r="AO148" s="229"/>
      <c r="AP148" s="229"/>
      <c r="AQ148" s="229"/>
      <c r="AR148" s="229"/>
      <c r="AS148" s="229"/>
      <c r="AT148" s="229"/>
      <c r="AU148" s="229"/>
      <c r="AV148" s="229"/>
      <c r="AW148" s="229"/>
      <c r="AX148" s="229"/>
      <c r="AY148" s="229"/>
      <c r="AZ148" s="229"/>
      <c r="BA148" s="229"/>
      <c r="BB148" s="229"/>
      <c r="BC148" s="229"/>
      <c r="BD148" s="229"/>
      <c r="BE148" s="229"/>
      <c r="BF148" s="229"/>
      <c r="BG148" s="229"/>
      <c r="BH148" s="229"/>
      <c r="BI148" s="229"/>
      <c r="BJ148" s="229"/>
      <c r="BK148" s="229"/>
      <c r="BL148" s="229"/>
      <c r="BM148" s="229"/>
      <c r="BN148" s="229"/>
      <c r="BO148" s="229"/>
    </row>
    <row r="149" spans="1:67" ht="15" customHeight="1" x14ac:dyDescent="0.25">
      <c r="A149" s="253"/>
      <c r="B149" s="220" t="s">
        <v>709</v>
      </c>
      <c r="C149" s="225" t="s">
        <v>817</v>
      </c>
      <c r="D149" s="217" t="s">
        <v>696</v>
      </c>
      <c r="E149" s="225" t="s">
        <v>713</v>
      </c>
      <c r="F149" s="225" t="s">
        <v>707</v>
      </c>
      <c r="G149" s="225" t="s">
        <v>718</v>
      </c>
      <c r="H149" s="226" t="s">
        <v>697</v>
      </c>
      <c r="I149" s="226" t="s">
        <v>697</v>
      </c>
      <c r="J149" s="225" t="s">
        <v>697</v>
      </c>
      <c r="K149" s="225" t="s">
        <v>697</v>
      </c>
      <c r="L149" s="225" t="s">
        <v>697</v>
      </c>
      <c r="M149" s="225" t="s">
        <v>697</v>
      </c>
      <c r="N149" s="225" t="s">
        <v>697</v>
      </c>
      <c r="O149" s="225" t="s">
        <v>697</v>
      </c>
      <c r="P149" s="220">
        <v>0</v>
      </c>
      <c r="Q149" s="221" t="s">
        <v>698</v>
      </c>
      <c r="R149" s="221" t="s">
        <v>704</v>
      </c>
      <c r="S149" s="228" t="s">
        <v>705</v>
      </c>
      <c r="T149" s="221"/>
      <c r="U149" s="227" t="s">
        <v>857</v>
      </c>
      <c r="V149" s="255"/>
      <c r="W149" s="222"/>
      <c r="X149" s="222"/>
      <c r="Y149" s="253" t="s">
        <v>819</v>
      </c>
      <c r="Z149" s="222"/>
      <c r="AA149" s="222"/>
      <c r="AB149" s="222"/>
      <c r="AC149" s="222"/>
      <c r="AD149" s="222"/>
      <c r="AE149" s="222"/>
      <c r="AF149" s="222"/>
      <c r="AG149" s="222"/>
      <c r="AH149" s="222" t="s">
        <v>858</v>
      </c>
      <c r="AI149" s="228" t="s">
        <v>704</v>
      </c>
      <c r="AJ149" s="255"/>
      <c r="AK149" s="229"/>
      <c r="AL149" s="229"/>
      <c r="AM149" s="229"/>
      <c r="AN149" s="229"/>
      <c r="AO149" s="229"/>
      <c r="AP149" s="229"/>
      <c r="AQ149" s="229"/>
      <c r="AR149" s="229"/>
      <c r="AS149" s="229"/>
      <c r="AT149" s="229"/>
      <c r="AU149" s="229"/>
      <c r="AV149" s="229"/>
      <c r="AW149" s="229"/>
      <c r="AX149" s="229"/>
      <c r="AY149" s="229"/>
      <c r="AZ149" s="229"/>
      <c r="BA149" s="229"/>
      <c r="BB149" s="229"/>
      <c r="BC149" s="229"/>
      <c r="BD149" s="229"/>
      <c r="BE149" s="229"/>
      <c r="BF149" s="229"/>
      <c r="BG149" s="229"/>
      <c r="BH149" s="229"/>
      <c r="BI149" s="229"/>
      <c r="BJ149" s="229"/>
      <c r="BK149" s="229"/>
      <c r="BL149" s="229"/>
      <c r="BM149" s="229"/>
      <c r="BN149" s="229"/>
      <c r="BO149" s="229"/>
    </row>
    <row r="150" spans="1:67" ht="15" customHeight="1" x14ac:dyDescent="0.25">
      <c r="A150" s="231"/>
      <c r="B150" s="228"/>
      <c r="C150" s="233" t="s">
        <v>817</v>
      </c>
      <c r="D150" s="217" t="s">
        <v>696</v>
      </c>
      <c r="E150" s="234" t="s">
        <v>713</v>
      </c>
      <c r="F150" s="234" t="s">
        <v>707</v>
      </c>
      <c r="G150" s="234" t="s">
        <v>718</v>
      </c>
      <c r="H150" s="235" t="s">
        <v>702</v>
      </c>
      <c r="I150" s="235" t="s">
        <v>697</v>
      </c>
      <c r="J150" s="234" t="s">
        <v>697</v>
      </c>
      <c r="K150" s="234" t="s">
        <v>697</v>
      </c>
      <c r="L150" s="234" t="s">
        <v>697</v>
      </c>
      <c r="M150" s="234" t="s">
        <v>697</v>
      </c>
      <c r="N150" s="234" t="s">
        <v>697</v>
      </c>
      <c r="O150" s="234" t="s">
        <v>697</v>
      </c>
      <c r="P150" s="228">
        <v>0</v>
      </c>
      <c r="Q150" s="221" t="s">
        <v>704</v>
      </c>
      <c r="R150" s="221" t="s">
        <v>698</v>
      </c>
      <c r="S150" s="236" t="s">
        <v>706</v>
      </c>
      <c r="T150" s="221"/>
      <c r="U150" s="227" t="s">
        <v>857</v>
      </c>
      <c r="V150" s="228"/>
      <c r="W150" s="231"/>
      <c r="X150" s="231"/>
      <c r="Y150" s="231"/>
      <c r="Z150" s="254" t="s">
        <v>819</v>
      </c>
      <c r="AA150" s="231"/>
      <c r="AB150" s="231"/>
      <c r="AC150" s="231"/>
      <c r="AD150" s="231"/>
      <c r="AE150" s="231"/>
      <c r="AF150" s="231"/>
      <c r="AG150" s="231"/>
      <c r="AH150" s="228" t="s">
        <v>859</v>
      </c>
      <c r="AI150" s="228" t="s">
        <v>694</v>
      </c>
      <c r="AJ150" s="228"/>
      <c r="AK150" s="229"/>
      <c r="AL150" s="229"/>
      <c r="AM150" s="229"/>
      <c r="AN150" s="229"/>
      <c r="AO150" s="229"/>
      <c r="AP150" s="229"/>
      <c r="AQ150" s="229"/>
      <c r="AR150" s="229"/>
      <c r="AS150" s="229"/>
      <c r="AT150" s="229"/>
      <c r="AU150" s="229"/>
      <c r="AV150" s="229"/>
      <c r="AW150" s="229"/>
      <c r="AX150" s="229"/>
      <c r="AY150" s="229"/>
      <c r="AZ150" s="229"/>
      <c r="BA150" s="229"/>
      <c r="BB150" s="229"/>
      <c r="BC150" s="229"/>
      <c r="BD150" s="229"/>
      <c r="BE150" s="229"/>
      <c r="BF150" s="229"/>
      <c r="BG150" s="229"/>
      <c r="BH150" s="229"/>
      <c r="BI150" s="229"/>
      <c r="BJ150" s="229"/>
      <c r="BK150" s="229"/>
      <c r="BL150" s="229"/>
      <c r="BM150" s="229"/>
      <c r="BN150" s="229"/>
      <c r="BO150" s="229"/>
    </row>
    <row r="151" spans="1:67" ht="15" customHeight="1" x14ac:dyDescent="0.25">
      <c r="A151" s="222"/>
      <c r="B151" s="220" t="s">
        <v>709</v>
      </c>
      <c r="C151" s="225" t="s">
        <v>781</v>
      </c>
      <c r="D151" s="217" t="s">
        <v>696</v>
      </c>
      <c r="E151" s="225" t="s">
        <v>713</v>
      </c>
      <c r="F151" s="225" t="s">
        <v>707</v>
      </c>
      <c r="G151" s="225" t="s">
        <v>720</v>
      </c>
      <c r="H151" s="226" t="s">
        <v>697</v>
      </c>
      <c r="I151" s="226" t="s">
        <v>697</v>
      </c>
      <c r="J151" s="225" t="s">
        <v>697</v>
      </c>
      <c r="K151" s="225" t="s">
        <v>697</v>
      </c>
      <c r="L151" s="225" t="s">
        <v>697</v>
      </c>
      <c r="M151" s="225" t="s">
        <v>697</v>
      </c>
      <c r="N151" s="225" t="s">
        <v>697</v>
      </c>
      <c r="O151" s="225" t="s">
        <v>697</v>
      </c>
      <c r="P151" s="220">
        <v>0</v>
      </c>
      <c r="Q151" s="221" t="s">
        <v>698</v>
      </c>
      <c r="R151" s="221" t="s">
        <v>704</v>
      </c>
      <c r="S151" s="228" t="s">
        <v>705</v>
      </c>
      <c r="T151" s="221"/>
      <c r="U151" s="228" t="s">
        <v>860</v>
      </c>
      <c r="V151" s="220"/>
      <c r="W151" s="222"/>
      <c r="X151" s="222"/>
      <c r="Y151" s="222" t="s">
        <v>823</v>
      </c>
      <c r="Z151" s="222"/>
      <c r="AA151" s="222"/>
      <c r="AB151" s="222"/>
      <c r="AC151" s="222"/>
      <c r="AD151" s="222"/>
      <c r="AE151" s="222"/>
      <c r="AF151" s="222"/>
      <c r="AG151" s="222"/>
      <c r="AH151" s="222" t="s">
        <v>861</v>
      </c>
      <c r="AI151" s="228" t="s">
        <v>704</v>
      </c>
      <c r="AJ151" s="220"/>
      <c r="AK151" s="229"/>
      <c r="AL151" s="229"/>
      <c r="AM151" s="229"/>
      <c r="AN151" s="229"/>
      <c r="AO151" s="229"/>
      <c r="AP151" s="229"/>
      <c r="AQ151" s="229"/>
      <c r="AR151" s="229"/>
      <c r="AS151" s="229"/>
      <c r="AT151" s="229"/>
      <c r="AU151" s="229"/>
      <c r="AV151" s="229"/>
      <c r="AW151" s="229"/>
      <c r="AX151" s="229"/>
      <c r="AY151" s="229"/>
      <c r="AZ151" s="229"/>
      <c r="BA151" s="229"/>
      <c r="BB151" s="229"/>
      <c r="BC151" s="229"/>
      <c r="BD151" s="229"/>
      <c r="BE151" s="229"/>
      <c r="BF151" s="229"/>
      <c r="BG151" s="229"/>
      <c r="BH151" s="229"/>
      <c r="BI151" s="229"/>
      <c r="BJ151" s="229"/>
      <c r="BK151" s="229"/>
      <c r="BL151" s="229"/>
      <c r="BM151" s="229"/>
      <c r="BN151" s="229"/>
      <c r="BO151" s="229"/>
    </row>
    <row r="152" spans="1:67" ht="15" customHeight="1" x14ac:dyDescent="0.25">
      <c r="A152" s="231"/>
      <c r="B152" s="228"/>
      <c r="C152" s="233" t="s">
        <v>781</v>
      </c>
      <c r="D152" s="217" t="s">
        <v>696</v>
      </c>
      <c r="E152" s="234" t="s">
        <v>713</v>
      </c>
      <c r="F152" s="234" t="s">
        <v>707</v>
      </c>
      <c r="G152" s="234" t="s">
        <v>720</v>
      </c>
      <c r="H152" s="235" t="s">
        <v>702</v>
      </c>
      <c r="I152" s="235" t="s">
        <v>697</v>
      </c>
      <c r="J152" s="234" t="s">
        <v>697</v>
      </c>
      <c r="K152" s="234" t="s">
        <v>697</v>
      </c>
      <c r="L152" s="234" t="s">
        <v>697</v>
      </c>
      <c r="M152" s="234" t="s">
        <v>697</v>
      </c>
      <c r="N152" s="234" t="s">
        <v>697</v>
      </c>
      <c r="O152" s="234" t="s">
        <v>697</v>
      </c>
      <c r="P152" s="228">
        <v>0</v>
      </c>
      <c r="Q152" s="221" t="s">
        <v>704</v>
      </c>
      <c r="R152" s="221" t="s">
        <v>698</v>
      </c>
      <c r="S152" s="236" t="s">
        <v>706</v>
      </c>
      <c r="T152" s="221"/>
      <c r="U152" s="228" t="s">
        <v>860</v>
      </c>
      <c r="V152" s="228"/>
      <c r="W152" s="231"/>
      <c r="X152" s="231"/>
      <c r="Y152" s="231"/>
      <c r="Z152" s="231" t="s">
        <v>823</v>
      </c>
      <c r="AA152" s="231"/>
      <c r="AB152" s="231"/>
      <c r="AC152" s="231"/>
      <c r="AD152" s="231"/>
      <c r="AE152" s="231"/>
      <c r="AF152" s="231"/>
      <c r="AG152" s="231"/>
      <c r="AH152" s="228" t="s">
        <v>862</v>
      </c>
      <c r="AI152" s="228" t="s">
        <v>694</v>
      </c>
      <c r="AJ152" s="228"/>
      <c r="AK152" s="229"/>
      <c r="AL152" s="229"/>
      <c r="AM152" s="229"/>
      <c r="AN152" s="229"/>
      <c r="AO152" s="229"/>
      <c r="AP152" s="229"/>
      <c r="AQ152" s="229"/>
      <c r="AR152" s="229"/>
      <c r="AS152" s="229"/>
      <c r="AT152" s="229"/>
      <c r="AU152" s="229"/>
      <c r="AV152" s="229"/>
      <c r="AW152" s="229"/>
      <c r="AX152" s="229"/>
      <c r="AY152" s="229"/>
      <c r="AZ152" s="229"/>
      <c r="BA152" s="229"/>
      <c r="BB152" s="229"/>
      <c r="BC152" s="229"/>
      <c r="BD152" s="229"/>
      <c r="BE152" s="229"/>
      <c r="BF152" s="229"/>
      <c r="BG152" s="229"/>
      <c r="BH152" s="229"/>
      <c r="BI152" s="229"/>
      <c r="BJ152" s="229"/>
      <c r="BK152" s="229"/>
      <c r="BL152" s="229"/>
      <c r="BM152" s="229"/>
      <c r="BN152" s="229"/>
      <c r="BO152" s="229"/>
    </row>
    <row r="153" spans="1:67" ht="15" customHeight="1" x14ac:dyDescent="0.25">
      <c r="A153" s="222"/>
      <c r="B153" s="220" t="s">
        <v>709</v>
      </c>
      <c r="C153" s="225" t="s">
        <v>781</v>
      </c>
      <c r="D153" s="217" t="s">
        <v>696</v>
      </c>
      <c r="E153" s="225" t="s">
        <v>713</v>
      </c>
      <c r="F153" s="225" t="s">
        <v>707</v>
      </c>
      <c r="G153" s="225" t="s">
        <v>722</v>
      </c>
      <c r="H153" s="226" t="s">
        <v>697</v>
      </c>
      <c r="I153" s="226" t="s">
        <v>697</v>
      </c>
      <c r="J153" s="225" t="s">
        <v>697</v>
      </c>
      <c r="K153" s="225" t="s">
        <v>697</v>
      </c>
      <c r="L153" s="225" t="s">
        <v>697</v>
      </c>
      <c r="M153" s="225" t="s">
        <v>697</v>
      </c>
      <c r="N153" s="225" t="s">
        <v>697</v>
      </c>
      <c r="O153" s="225" t="s">
        <v>697</v>
      </c>
      <c r="P153" s="220">
        <v>0</v>
      </c>
      <c r="Q153" s="221" t="s">
        <v>698</v>
      </c>
      <c r="R153" s="221" t="s">
        <v>704</v>
      </c>
      <c r="S153" s="228" t="s">
        <v>705</v>
      </c>
      <c r="T153" s="221"/>
      <c r="U153" s="228" t="s">
        <v>863</v>
      </c>
      <c r="V153" s="220"/>
      <c r="W153" s="222"/>
      <c r="X153" s="222"/>
      <c r="Y153" s="222" t="s">
        <v>827</v>
      </c>
      <c r="Z153" s="222"/>
      <c r="AA153" s="222"/>
      <c r="AB153" s="222"/>
      <c r="AC153" s="222"/>
      <c r="AD153" s="222"/>
      <c r="AE153" s="222"/>
      <c r="AF153" s="222"/>
      <c r="AG153" s="222"/>
      <c r="AH153" s="222" t="s">
        <v>864</v>
      </c>
      <c r="AI153" s="228" t="s">
        <v>704</v>
      </c>
      <c r="AJ153" s="220"/>
      <c r="AK153" s="229"/>
      <c r="AL153" s="229"/>
      <c r="AM153" s="229"/>
      <c r="AN153" s="229"/>
      <c r="AO153" s="229"/>
      <c r="AP153" s="229"/>
      <c r="AQ153" s="229"/>
      <c r="AR153" s="229"/>
      <c r="AS153" s="229"/>
      <c r="AT153" s="229"/>
      <c r="AU153" s="229"/>
      <c r="AV153" s="229"/>
      <c r="AW153" s="229"/>
      <c r="AX153" s="229"/>
      <c r="AY153" s="229"/>
      <c r="AZ153" s="229"/>
      <c r="BA153" s="229"/>
      <c r="BB153" s="229"/>
      <c r="BC153" s="229"/>
      <c r="BD153" s="229"/>
      <c r="BE153" s="229"/>
      <c r="BF153" s="229"/>
      <c r="BG153" s="229"/>
      <c r="BH153" s="229"/>
      <c r="BI153" s="229"/>
      <c r="BJ153" s="229"/>
      <c r="BK153" s="229"/>
      <c r="BL153" s="229"/>
      <c r="BM153" s="229"/>
      <c r="BN153" s="229"/>
      <c r="BO153" s="229"/>
    </row>
    <row r="154" spans="1:67" ht="15" customHeight="1" x14ac:dyDescent="0.25">
      <c r="A154" s="231"/>
      <c r="B154" s="228"/>
      <c r="C154" s="233" t="s">
        <v>781</v>
      </c>
      <c r="D154" s="217" t="s">
        <v>696</v>
      </c>
      <c r="E154" s="234" t="s">
        <v>713</v>
      </c>
      <c r="F154" s="234" t="s">
        <v>707</v>
      </c>
      <c r="G154" s="234" t="s">
        <v>722</v>
      </c>
      <c r="H154" s="235" t="s">
        <v>702</v>
      </c>
      <c r="I154" s="235" t="s">
        <v>697</v>
      </c>
      <c r="J154" s="234" t="s">
        <v>697</v>
      </c>
      <c r="K154" s="234" t="s">
        <v>697</v>
      </c>
      <c r="L154" s="234" t="s">
        <v>697</v>
      </c>
      <c r="M154" s="234" t="s">
        <v>697</v>
      </c>
      <c r="N154" s="234" t="s">
        <v>697</v>
      </c>
      <c r="O154" s="234" t="s">
        <v>697</v>
      </c>
      <c r="P154" s="228">
        <v>0</v>
      </c>
      <c r="Q154" s="221" t="s">
        <v>704</v>
      </c>
      <c r="R154" s="221" t="s">
        <v>698</v>
      </c>
      <c r="S154" s="236" t="s">
        <v>706</v>
      </c>
      <c r="T154" s="221"/>
      <c r="U154" s="228" t="s">
        <v>863</v>
      </c>
      <c r="V154" s="228"/>
      <c r="W154" s="231"/>
      <c r="X154" s="231"/>
      <c r="Y154" s="231"/>
      <c r="Z154" s="231" t="s">
        <v>827</v>
      </c>
      <c r="AA154" s="231"/>
      <c r="AB154" s="231"/>
      <c r="AC154" s="231"/>
      <c r="AD154" s="231"/>
      <c r="AE154" s="231"/>
      <c r="AF154" s="231"/>
      <c r="AG154" s="231"/>
      <c r="AH154" s="228" t="s">
        <v>865</v>
      </c>
      <c r="AI154" s="228" t="s">
        <v>694</v>
      </c>
      <c r="AJ154" s="228"/>
      <c r="AK154" s="229"/>
      <c r="AL154" s="229"/>
      <c r="AM154" s="229"/>
      <c r="AN154" s="229"/>
      <c r="AO154" s="229"/>
      <c r="AP154" s="229"/>
      <c r="AQ154" s="229"/>
      <c r="AR154" s="229"/>
      <c r="AS154" s="229"/>
      <c r="AT154" s="229"/>
      <c r="AU154" s="229"/>
      <c r="AV154" s="229"/>
      <c r="AW154" s="229"/>
      <c r="AX154" s="229"/>
      <c r="AY154" s="229"/>
      <c r="AZ154" s="229"/>
      <c r="BA154" s="229"/>
      <c r="BB154" s="229"/>
      <c r="BC154" s="229"/>
      <c r="BD154" s="229"/>
      <c r="BE154" s="229"/>
      <c r="BF154" s="229"/>
      <c r="BG154" s="229"/>
      <c r="BH154" s="229"/>
      <c r="BI154" s="229"/>
      <c r="BJ154" s="229"/>
      <c r="BK154" s="229"/>
      <c r="BL154" s="229"/>
      <c r="BM154" s="229"/>
      <c r="BN154" s="229"/>
      <c r="BO154" s="229"/>
    </row>
    <row r="155" spans="1:67" ht="15" customHeight="1" x14ac:dyDescent="0.25">
      <c r="A155" s="220"/>
      <c r="B155" s="220" t="s">
        <v>694</v>
      </c>
      <c r="C155" s="224" t="s">
        <v>695</v>
      </c>
      <c r="D155" s="217" t="s">
        <v>696</v>
      </c>
      <c r="E155" s="225" t="s">
        <v>715</v>
      </c>
      <c r="F155" s="225" t="s">
        <v>697</v>
      </c>
      <c r="G155" s="225" t="s">
        <v>697</v>
      </c>
      <c r="H155" s="226" t="s">
        <v>697</v>
      </c>
      <c r="I155" s="226" t="s">
        <v>697</v>
      </c>
      <c r="J155" s="225" t="s">
        <v>697</v>
      </c>
      <c r="K155" s="225" t="s">
        <v>697</v>
      </c>
      <c r="L155" s="225" t="s">
        <v>697</v>
      </c>
      <c r="M155" s="225" t="s">
        <v>697</v>
      </c>
      <c r="N155" s="225" t="s">
        <v>697</v>
      </c>
      <c r="O155" s="225" t="s">
        <v>697</v>
      </c>
      <c r="P155" s="220">
        <v>0</v>
      </c>
      <c r="Q155" s="215" t="s">
        <v>698</v>
      </c>
      <c r="R155" s="215" t="s">
        <v>698</v>
      </c>
      <c r="S155" s="215" t="s">
        <v>694</v>
      </c>
      <c r="T155" s="221"/>
      <c r="U155" s="228" t="s">
        <v>5418</v>
      </c>
      <c r="V155" s="220"/>
      <c r="W155" s="222" t="s">
        <v>866</v>
      </c>
      <c r="X155" s="222"/>
      <c r="Y155" s="222"/>
      <c r="Z155" s="222"/>
      <c r="AA155" s="222"/>
      <c r="AB155" s="222"/>
      <c r="AC155" s="222"/>
      <c r="AD155" s="222"/>
      <c r="AE155" s="222"/>
      <c r="AF155" s="222"/>
      <c r="AG155" s="222"/>
      <c r="AH155" s="222" t="s">
        <v>5419</v>
      </c>
      <c r="AI155" s="220" t="s">
        <v>694</v>
      </c>
      <c r="AJ155" s="220"/>
      <c r="AK155" s="229"/>
      <c r="AL155" s="229"/>
      <c r="AM155" s="229"/>
      <c r="AN155" s="229"/>
      <c r="AO155" s="229"/>
      <c r="AP155" s="229"/>
      <c r="AQ155" s="229"/>
      <c r="AR155" s="229"/>
      <c r="AS155" s="229"/>
      <c r="AT155" s="229"/>
      <c r="AU155" s="229"/>
      <c r="AV155" s="229"/>
      <c r="AW155" s="229"/>
      <c r="AX155" s="229"/>
      <c r="AY155" s="229"/>
      <c r="AZ155" s="229"/>
      <c r="BA155" s="229"/>
      <c r="BB155" s="229"/>
      <c r="BC155" s="229"/>
      <c r="BD155" s="229"/>
      <c r="BE155" s="229"/>
      <c r="BF155" s="229"/>
      <c r="BG155" s="229"/>
      <c r="BH155" s="229"/>
      <c r="BI155" s="229"/>
      <c r="BJ155" s="229"/>
      <c r="BK155" s="229"/>
      <c r="BL155" s="229"/>
      <c r="BM155" s="229"/>
      <c r="BN155" s="229"/>
      <c r="BO155" s="229"/>
    </row>
    <row r="156" spans="1:67" ht="15" customHeight="1" x14ac:dyDescent="0.25">
      <c r="A156" s="220"/>
      <c r="B156" s="220" t="s">
        <v>694</v>
      </c>
      <c r="C156" s="224" t="s">
        <v>695</v>
      </c>
      <c r="D156" s="217" t="s">
        <v>696</v>
      </c>
      <c r="E156" s="225" t="s">
        <v>715</v>
      </c>
      <c r="F156" s="225" t="s">
        <v>702</v>
      </c>
      <c r="G156" s="225" t="s">
        <v>697</v>
      </c>
      <c r="H156" s="226" t="s">
        <v>697</v>
      </c>
      <c r="I156" s="226" t="s">
        <v>697</v>
      </c>
      <c r="J156" s="225" t="s">
        <v>697</v>
      </c>
      <c r="K156" s="225" t="s">
        <v>697</v>
      </c>
      <c r="L156" s="225" t="s">
        <v>697</v>
      </c>
      <c r="M156" s="225" t="s">
        <v>697</v>
      </c>
      <c r="N156" s="225" t="s">
        <v>697</v>
      </c>
      <c r="O156" s="225" t="s">
        <v>697</v>
      </c>
      <c r="P156" s="220">
        <v>0</v>
      </c>
      <c r="Q156" s="215" t="s">
        <v>698</v>
      </c>
      <c r="R156" s="215" t="s">
        <v>698</v>
      </c>
      <c r="S156" s="215" t="s">
        <v>694</v>
      </c>
      <c r="T156" s="221"/>
      <c r="U156" s="228" t="s">
        <v>750</v>
      </c>
      <c r="V156" s="220"/>
      <c r="W156" s="222"/>
      <c r="X156" s="222" t="s">
        <v>703</v>
      </c>
      <c r="Y156" s="222"/>
      <c r="Z156" s="222"/>
      <c r="AA156" s="222"/>
      <c r="AB156" s="222"/>
      <c r="AC156" s="222"/>
      <c r="AD156" s="222"/>
      <c r="AE156" s="222"/>
      <c r="AF156" s="222"/>
      <c r="AG156" s="222"/>
      <c r="AH156" s="222" t="s">
        <v>5420</v>
      </c>
      <c r="AI156" s="228" t="s">
        <v>694</v>
      </c>
      <c r="AJ156" s="228"/>
      <c r="AK156" s="229"/>
      <c r="AL156" s="229"/>
      <c r="AM156" s="229"/>
      <c r="AN156" s="229"/>
      <c r="AO156" s="229"/>
      <c r="AP156" s="229"/>
      <c r="AQ156" s="229"/>
      <c r="AR156" s="229"/>
      <c r="AS156" s="229"/>
      <c r="AT156" s="229"/>
      <c r="AU156" s="229"/>
      <c r="AV156" s="229"/>
      <c r="AW156" s="229"/>
      <c r="AX156" s="229"/>
      <c r="AY156" s="229"/>
      <c r="AZ156" s="229"/>
      <c r="BA156" s="229"/>
      <c r="BB156" s="229"/>
      <c r="BC156" s="229"/>
      <c r="BD156" s="229"/>
      <c r="BE156" s="229"/>
      <c r="BF156" s="229"/>
      <c r="BG156" s="229"/>
      <c r="BH156" s="229"/>
      <c r="BI156" s="229"/>
      <c r="BJ156" s="229"/>
      <c r="BK156" s="229"/>
      <c r="BL156" s="229"/>
      <c r="BM156" s="229"/>
      <c r="BN156" s="229"/>
      <c r="BO156" s="229"/>
    </row>
    <row r="157" spans="1:67" ht="15" customHeight="1" x14ac:dyDescent="0.25">
      <c r="A157" s="222"/>
      <c r="B157" s="220" t="s">
        <v>709</v>
      </c>
      <c r="C157" s="225" t="s">
        <v>5421</v>
      </c>
      <c r="D157" s="217" t="s">
        <v>696</v>
      </c>
      <c r="E157" s="225" t="s">
        <v>715</v>
      </c>
      <c r="F157" s="225" t="s">
        <v>702</v>
      </c>
      <c r="G157" s="225" t="s">
        <v>702</v>
      </c>
      <c r="H157" s="226" t="s">
        <v>697</v>
      </c>
      <c r="I157" s="226" t="s">
        <v>697</v>
      </c>
      <c r="J157" s="225" t="s">
        <v>697</v>
      </c>
      <c r="K157" s="225" t="s">
        <v>697</v>
      </c>
      <c r="L157" s="225" t="s">
        <v>697</v>
      </c>
      <c r="M157" s="225" t="s">
        <v>697</v>
      </c>
      <c r="N157" s="225" t="s">
        <v>697</v>
      </c>
      <c r="O157" s="225" t="s">
        <v>697</v>
      </c>
      <c r="P157" s="220">
        <v>0</v>
      </c>
      <c r="Q157" s="221" t="s">
        <v>698</v>
      </c>
      <c r="R157" s="221" t="s">
        <v>704</v>
      </c>
      <c r="S157" s="228" t="s">
        <v>705</v>
      </c>
      <c r="T157" s="221"/>
      <c r="U157" s="228" t="s">
        <v>5422</v>
      </c>
      <c r="V157" s="220"/>
      <c r="W157" s="222"/>
      <c r="X157" s="222"/>
      <c r="Y157" s="222" t="s">
        <v>867</v>
      </c>
      <c r="Z157" s="222"/>
      <c r="AA157" s="222"/>
      <c r="AB157" s="222"/>
      <c r="AC157" s="222"/>
      <c r="AD157" s="222"/>
      <c r="AE157" s="222"/>
      <c r="AF157" s="222"/>
      <c r="AG157" s="222"/>
      <c r="AH157" s="222" t="s">
        <v>5423</v>
      </c>
      <c r="AI157" s="228" t="s">
        <v>704</v>
      </c>
      <c r="AJ157" s="220"/>
      <c r="AK157" s="229"/>
      <c r="AL157" s="229"/>
      <c r="AM157" s="229"/>
      <c r="AN157" s="229"/>
      <c r="AO157" s="229"/>
      <c r="AP157" s="229"/>
      <c r="AQ157" s="229"/>
      <c r="AR157" s="229"/>
      <c r="AS157" s="229"/>
      <c r="AT157" s="229"/>
      <c r="AU157" s="229"/>
      <c r="AV157" s="229"/>
      <c r="AW157" s="229"/>
      <c r="AX157" s="229"/>
      <c r="AY157" s="229"/>
      <c r="AZ157" s="229"/>
      <c r="BA157" s="229"/>
      <c r="BB157" s="229"/>
      <c r="BC157" s="229"/>
      <c r="BD157" s="229"/>
      <c r="BE157" s="229"/>
      <c r="BF157" s="229"/>
      <c r="BG157" s="229"/>
      <c r="BH157" s="229"/>
      <c r="BI157" s="229"/>
      <c r="BJ157" s="229"/>
      <c r="BK157" s="229"/>
      <c r="BL157" s="229"/>
      <c r="BM157" s="229"/>
      <c r="BN157" s="229"/>
      <c r="BO157" s="229"/>
    </row>
    <row r="158" spans="1:67" ht="15" customHeight="1" x14ac:dyDescent="0.25">
      <c r="A158" s="231"/>
      <c r="B158" s="228"/>
      <c r="C158" s="233" t="s">
        <v>5421</v>
      </c>
      <c r="D158" s="217" t="s">
        <v>696</v>
      </c>
      <c r="E158" s="234" t="s">
        <v>715</v>
      </c>
      <c r="F158" s="234" t="s">
        <v>702</v>
      </c>
      <c r="G158" s="234" t="s">
        <v>702</v>
      </c>
      <c r="H158" s="235" t="s">
        <v>702</v>
      </c>
      <c r="I158" s="235" t="s">
        <v>697</v>
      </c>
      <c r="J158" s="234" t="s">
        <v>697</v>
      </c>
      <c r="K158" s="234" t="s">
        <v>697</v>
      </c>
      <c r="L158" s="234" t="s">
        <v>697</v>
      </c>
      <c r="M158" s="234" t="s">
        <v>697</v>
      </c>
      <c r="N158" s="234" t="s">
        <v>697</v>
      </c>
      <c r="O158" s="234" t="s">
        <v>697</v>
      </c>
      <c r="P158" s="228">
        <v>0</v>
      </c>
      <c r="Q158" s="221" t="s">
        <v>704</v>
      </c>
      <c r="R158" s="221" t="s">
        <v>698</v>
      </c>
      <c r="S158" s="236" t="s">
        <v>706</v>
      </c>
      <c r="T158" s="221"/>
      <c r="U158" s="228" t="s">
        <v>5422</v>
      </c>
      <c r="V158" s="228"/>
      <c r="W158" s="231"/>
      <c r="X158" s="231"/>
      <c r="Y158" s="231"/>
      <c r="Z158" s="231" t="s">
        <v>867</v>
      </c>
      <c r="AA158" s="231"/>
      <c r="AB158" s="231"/>
      <c r="AC158" s="231"/>
      <c r="AD158" s="231"/>
      <c r="AE158" s="231"/>
      <c r="AF158" s="231"/>
      <c r="AG158" s="231"/>
      <c r="AH158" s="228" t="s">
        <v>5424</v>
      </c>
      <c r="AI158" s="228" t="s">
        <v>694</v>
      </c>
      <c r="AJ158" s="228"/>
      <c r="AK158" s="229"/>
      <c r="AL158" s="229"/>
      <c r="AM158" s="229"/>
      <c r="AN158" s="229"/>
      <c r="AO158" s="229"/>
      <c r="AP158" s="229"/>
      <c r="AQ158" s="229"/>
      <c r="AR158" s="229"/>
      <c r="AS158" s="229"/>
      <c r="AT158" s="229"/>
      <c r="AU158" s="229"/>
      <c r="AV158" s="229"/>
      <c r="AW158" s="229"/>
      <c r="AX158" s="229"/>
      <c r="AY158" s="229"/>
      <c r="AZ158" s="229"/>
      <c r="BA158" s="229"/>
      <c r="BB158" s="229"/>
      <c r="BC158" s="229"/>
      <c r="BD158" s="229"/>
      <c r="BE158" s="229"/>
      <c r="BF158" s="229"/>
      <c r="BG158" s="229"/>
      <c r="BH158" s="229"/>
      <c r="BI158" s="229"/>
      <c r="BJ158" s="229"/>
      <c r="BK158" s="229"/>
      <c r="BL158" s="229"/>
      <c r="BM158" s="229"/>
      <c r="BN158" s="229"/>
      <c r="BO158" s="229"/>
    </row>
    <row r="159" spans="1:67" ht="15" customHeight="1" x14ac:dyDescent="0.25">
      <c r="A159" s="222"/>
      <c r="B159" s="220" t="s">
        <v>709</v>
      </c>
      <c r="C159" s="225" t="s">
        <v>5421</v>
      </c>
      <c r="D159" s="217" t="s">
        <v>696</v>
      </c>
      <c r="E159" s="225" t="s">
        <v>715</v>
      </c>
      <c r="F159" s="225" t="s">
        <v>702</v>
      </c>
      <c r="G159" s="225" t="s">
        <v>707</v>
      </c>
      <c r="H159" s="226" t="s">
        <v>697</v>
      </c>
      <c r="I159" s="226" t="s">
        <v>697</v>
      </c>
      <c r="J159" s="225" t="s">
        <v>697</v>
      </c>
      <c r="K159" s="225" t="s">
        <v>697</v>
      </c>
      <c r="L159" s="225" t="s">
        <v>697</v>
      </c>
      <c r="M159" s="225" t="s">
        <v>697</v>
      </c>
      <c r="N159" s="225" t="s">
        <v>697</v>
      </c>
      <c r="O159" s="225" t="s">
        <v>697</v>
      </c>
      <c r="P159" s="220">
        <v>0</v>
      </c>
      <c r="Q159" s="221" t="s">
        <v>698</v>
      </c>
      <c r="R159" s="221" t="s">
        <v>704</v>
      </c>
      <c r="S159" s="228" t="s">
        <v>705</v>
      </c>
      <c r="T159" s="221"/>
      <c r="U159" s="228" t="s">
        <v>5425</v>
      </c>
      <c r="V159" s="220"/>
      <c r="W159" s="222"/>
      <c r="X159" s="222"/>
      <c r="Y159" s="222" t="s">
        <v>868</v>
      </c>
      <c r="Z159" s="222"/>
      <c r="AA159" s="222"/>
      <c r="AB159" s="222"/>
      <c r="AC159" s="222"/>
      <c r="AD159" s="222"/>
      <c r="AE159" s="222"/>
      <c r="AF159" s="222"/>
      <c r="AG159" s="222"/>
      <c r="AH159" s="222" t="s">
        <v>5426</v>
      </c>
      <c r="AI159" s="228" t="s">
        <v>704</v>
      </c>
      <c r="AJ159" s="220" t="s">
        <v>5427</v>
      </c>
      <c r="AK159" s="229"/>
      <c r="AL159" s="229"/>
      <c r="AM159" s="229"/>
      <c r="AN159" s="229"/>
      <c r="AO159" s="229"/>
      <c r="AP159" s="229"/>
      <c r="AQ159" s="229"/>
      <c r="AR159" s="229"/>
      <c r="AS159" s="229"/>
      <c r="AT159" s="229"/>
      <c r="AU159" s="229"/>
      <c r="AV159" s="229"/>
      <c r="AW159" s="229"/>
      <c r="AX159" s="229"/>
      <c r="AY159" s="229"/>
      <c r="AZ159" s="229"/>
      <c r="BA159" s="229"/>
      <c r="BB159" s="229"/>
      <c r="BC159" s="229"/>
      <c r="BD159" s="229"/>
      <c r="BE159" s="229"/>
      <c r="BF159" s="229"/>
      <c r="BG159" s="229"/>
      <c r="BH159" s="229"/>
      <c r="BI159" s="229"/>
      <c r="BJ159" s="229"/>
      <c r="BK159" s="229"/>
      <c r="BL159" s="229"/>
      <c r="BM159" s="229"/>
      <c r="BN159" s="229"/>
      <c r="BO159" s="229"/>
    </row>
    <row r="160" spans="1:67" ht="15" customHeight="1" x14ac:dyDescent="0.25">
      <c r="A160" s="231"/>
      <c r="B160" s="228"/>
      <c r="C160" s="233" t="s">
        <v>5421</v>
      </c>
      <c r="D160" s="217" t="s">
        <v>696</v>
      </c>
      <c r="E160" s="234" t="s">
        <v>715</v>
      </c>
      <c r="F160" s="234" t="s">
        <v>702</v>
      </c>
      <c r="G160" s="234" t="s">
        <v>707</v>
      </c>
      <c r="H160" s="235" t="s">
        <v>702</v>
      </c>
      <c r="I160" s="235" t="s">
        <v>697</v>
      </c>
      <c r="J160" s="234" t="s">
        <v>697</v>
      </c>
      <c r="K160" s="234" t="s">
        <v>697</v>
      </c>
      <c r="L160" s="234" t="s">
        <v>697</v>
      </c>
      <c r="M160" s="234" t="s">
        <v>697</v>
      </c>
      <c r="N160" s="234" t="s">
        <v>697</v>
      </c>
      <c r="O160" s="234" t="s">
        <v>697</v>
      </c>
      <c r="P160" s="228">
        <v>0</v>
      </c>
      <c r="Q160" s="221" t="s">
        <v>704</v>
      </c>
      <c r="R160" s="221" t="s">
        <v>698</v>
      </c>
      <c r="S160" s="236" t="s">
        <v>706</v>
      </c>
      <c r="T160" s="221"/>
      <c r="U160" s="228" t="s">
        <v>5425</v>
      </c>
      <c r="V160" s="228"/>
      <c r="W160" s="231"/>
      <c r="X160" s="231"/>
      <c r="Y160" s="231"/>
      <c r="Z160" s="231" t="s">
        <v>868</v>
      </c>
      <c r="AA160" s="231"/>
      <c r="AB160" s="231"/>
      <c r="AC160" s="231"/>
      <c r="AD160" s="231"/>
      <c r="AE160" s="231"/>
      <c r="AF160" s="231"/>
      <c r="AG160" s="231"/>
      <c r="AH160" s="228" t="s">
        <v>5428</v>
      </c>
      <c r="AI160" s="228" t="s">
        <v>694</v>
      </c>
      <c r="AJ160" s="228"/>
      <c r="AK160" s="229"/>
      <c r="AL160" s="229"/>
      <c r="AM160" s="229"/>
      <c r="AN160" s="229"/>
      <c r="AO160" s="229"/>
      <c r="AP160" s="229"/>
      <c r="AQ160" s="229"/>
      <c r="AR160" s="229"/>
      <c r="AS160" s="229"/>
      <c r="AT160" s="229"/>
      <c r="AU160" s="229"/>
      <c r="AV160" s="229"/>
      <c r="AW160" s="229"/>
      <c r="AX160" s="229"/>
      <c r="AY160" s="229"/>
      <c r="AZ160" s="229"/>
      <c r="BA160" s="229"/>
      <c r="BB160" s="229"/>
      <c r="BC160" s="229"/>
      <c r="BD160" s="229"/>
      <c r="BE160" s="229"/>
      <c r="BF160" s="229"/>
      <c r="BG160" s="229"/>
      <c r="BH160" s="229"/>
      <c r="BI160" s="229"/>
      <c r="BJ160" s="229"/>
      <c r="BK160" s="229"/>
      <c r="BL160" s="229"/>
      <c r="BM160" s="229"/>
      <c r="BN160" s="229"/>
      <c r="BO160" s="229"/>
    </row>
    <row r="161" spans="1:67" ht="15" customHeight="1" x14ac:dyDescent="0.25">
      <c r="A161" s="220"/>
      <c r="B161" s="220" t="s">
        <v>694</v>
      </c>
      <c r="C161" s="224" t="s">
        <v>695</v>
      </c>
      <c r="D161" s="217" t="s">
        <v>696</v>
      </c>
      <c r="E161" s="225" t="s">
        <v>715</v>
      </c>
      <c r="F161" s="225" t="s">
        <v>707</v>
      </c>
      <c r="G161" s="225" t="s">
        <v>697</v>
      </c>
      <c r="H161" s="226" t="s">
        <v>697</v>
      </c>
      <c r="I161" s="226" t="s">
        <v>697</v>
      </c>
      <c r="J161" s="225" t="s">
        <v>697</v>
      </c>
      <c r="K161" s="225" t="s">
        <v>697</v>
      </c>
      <c r="L161" s="225" t="s">
        <v>697</v>
      </c>
      <c r="M161" s="225" t="s">
        <v>697</v>
      </c>
      <c r="N161" s="225" t="s">
        <v>697</v>
      </c>
      <c r="O161" s="225" t="s">
        <v>697</v>
      </c>
      <c r="P161" s="220">
        <v>0</v>
      </c>
      <c r="Q161" s="215" t="s">
        <v>698</v>
      </c>
      <c r="R161" s="215" t="s">
        <v>698</v>
      </c>
      <c r="S161" s="215" t="s">
        <v>694</v>
      </c>
      <c r="T161" s="221"/>
      <c r="U161" s="228" t="s">
        <v>726</v>
      </c>
      <c r="V161" s="220"/>
      <c r="W161" s="222"/>
      <c r="X161" s="222" t="s">
        <v>727</v>
      </c>
      <c r="Y161" s="222"/>
      <c r="Z161" s="222"/>
      <c r="AA161" s="222"/>
      <c r="AB161" s="222"/>
      <c r="AC161" s="222"/>
      <c r="AD161" s="222"/>
      <c r="AE161" s="222"/>
      <c r="AF161" s="222"/>
      <c r="AG161" s="222"/>
      <c r="AH161" s="222" t="s">
        <v>5429</v>
      </c>
      <c r="AI161" s="215" t="s">
        <v>694</v>
      </c>
      <c r="AJ161" s="220"/>
      <c r="AK161" s="229"/>
      <c r="AL161" s="229"/>
      <c r="AM161" s="229"/>
      <c r="AN161" s="229"/>
      <c r="AO161" s="229"/>
      <c r="AP161" s="229"/>
      <c r="AQ161" s="229"/>
      <c r="AR161" s="229"/>
      <c r="AS161" s="229"/>
      <c r="AT161" s="229"/>
      <c r="AU161" s="229"/>
      <c r="AV161" s="229"/>
      <c r="AW161" s="229"/>
      <c r="AX161" s="229"/>
      <c r="AY161" s="229"/>
      <c r="AZ161" s="229"/>
      <c r="BA161" s="229"/>
      <c r="BB161" s="229"/>
      <c r="BC161" s="229"/>
      <c r="BD161" s="229"/>
      <c r="BE161" s="229"/>
      <c r="BF161" s="229"/>
      <c r="BG161" s="229"/>
      <c r="BH161" s="229"/>
      <c r="BI161" s="229"/>
      <c r="BJ161" s="229"/>
      <c r="BK161" s="229"/>
      <c r="BL161" s="229"/>
      <c r="BM161" s="229"/>
      <c r="BN161" s="229"/>
      <c r="BO161" s="229"/>
    </row>
    <row r="162" spans="1:67" ht="15" customHeight="1" x14ac:dyDescent="0.25">
      <c r="A162" s="222"/>
      <c r="B162" s="220" t="s">
        <v>709</v>
      </c>
      <c r="C162" s="225" t="s">
        <v>5430</v>
      </c>
      <c r="D162" s="217" t="s">
        <v>696</v>
      </c>
      <c r="E162" s="225" t="s">
        <v>715</v>
      </c>
      <c r="F162" s="225" t="s">
        <v>707</v>
      </c>
      <c r="G162" s="225" t="s">
        <v>702</v>
      </c>
      <c r="H162" s="226" t="s">
        <v>697</v>
      </c>
      <c r="I162" s="226" t="s">
        <v>697</v>
      </c>
      <c r="J162" s="225" t="s">
        <v>697</v>
      </c>
      <c r="K162" s="225" t="s">
        <v>697</v>
      </c>
      <c r="L162" s="225" t="s">
        <v>697</v>
      </c>
      <c r="M162" s="225" t="s">
        <v>697</v>
      </c>
      <c r="N162" s="225" t="s">
        <v>697</v>
      </c>
      <c r="O162" s="225" t="s">
        <v>697</v>
      </c>
      <c r="P162" s="220">
        <v>0</v>
      </c>
      <c r="Q162" s="221" t="s">
        <v>698</v>
      </c>
      <c r="R162" s="221" t="s">
        <v>704</v>
      </c>
      <c r="S162" s="228" t="s">
        <v>705</v>
      </c>
      <c r="T162" s="221"/>
      <c r="U162" s="228" t="s">
        <v>5431</v>
      </c>
      <c r="V162" s="220"/>
      <c r="W162" s="222"/>
      <c r="X162" s="222"/>
      <c r="Y162" s="222" t="s">
        <v>869</v>
      </c>
      <c r="Z162" s="222"/>
      <c r="AA162" s="222"/>
      <c r="AB162" s="222"/>
      <c r="AC162" s="222"/>
      <c r="AD162" s="222"/>
      <c r="AE162" s="222"/>
      <c r="AF162" s="222"/>
      <c r="AG162" s="222"/>
      <c r="AH162" s="222" t="s">
        <v>5432</v>
      </c>
      <c r="AI162" s="228" t="s">
        <v>704</v>
      </c>
      <c r="AJ162" s="220"/>
      <c r="AK162" s="229"/>
      <c r="AL162" s="229"/>
      <c r="AM162" s="229"/>
      <c r="AN162" s="229"/>
      <c r="AO162" s="229"/>
      <c r="AP162" s="229"/>
      <c r="AQ162" s="229"/>
      <c r="AR162" s="229"/>
      <c r="AS162" s="229"/>
      <c r="AT162" s="229"/>
      <c r="AU162" s="229"/>
      <c r="AV162" s="229"/>
      <c r="AW162" s="229"/>
      <c r="AX162" s="229"/>
      <c r="AY162" s="229"/>
      <c r="AZ162" s="229"/>
      <c r="BA162" s="229"/>
      <c r="BB162" s="229"/>
      <c r="BC162" s="229"/>
      <c r="BD162" s="229"/>
      <c r="BE162" s="229"/>
      <c r="BF162" s="229"/>
      <c r="BG162" s="229"/>
      <c r="BH162" s="229"/>
      <c r="BI162" s="229"/>
      <c r="BJ162" s="229"/>
      <c r="BK162" s="229"/>
      <c r="BL162" s="229"/>
      <c r="BM162" s="229"/>
      <c r="BN162" s="229"/>
      <c r="BO162" s="229"/>
    </row>
    <row r="163" spans="1:67" ht="15" customHeight="1" x14ac:dyDescent="0.25">
      <c r="A163" s="231"/>
      <c r="B163" s="228"/>
      <c r="C163" s="233" t="s">
        <v>5430</v>
      </c>
      <c r="D163" s="217" t="s">
        <v>696</v>
      </c>
      <c r="E163" s="234" t="s">
        <v>715</v>
      </c>
      <c r="F163" s="234" t="s">
        <v>707</v>
      </c>
      <c r="G163" s="234" t="s">
        <v>702</v>
      </c>
      <c r="H163" s="235" t="s">
        <v>702</v>
      </c>
      <c r="I163" s="235" t="s">
        <v>697</v>
      </c>
      <c r="J163" s="234" t="s">
        <v>697</v>
      </c>
      <c r="K163" s="234" t="s">
        <v>697</v>
      </c>
      <c r="L163" s="234" t="s">
        <v>697</v>
      </c>
      <c r="M163" s="234" t="s">
        <v>697</v>
      </c>
      <c r="N163" s="234" t="s">
        <v>697</v>
      </c>
      <c r="O163" s="234" t="s">
        <v>697</v>
      </c>
      <c r="P163" s="228">
        <v>0</v>
      </c>
      <c r="Q163" s="221" t="s">
        <v>704</v>
      </c>
      <c r="R163" s="221" t="s">
        <v>698</v>
      </c>
      <c r="S163" s="236" t="s">
        <v>706</v>
      </c>
      <c r="T163" s="221"/>
      <c r="U163" s="228" t="s">
        <v>5431</v>
      </c>
      <c r="V163" s="228"/>
      <c r="W163" s="231"/>
      <c r="X163" s="231"/>
      <c r="Y163" s="231"/>
      <c r="Z163" s="231" t="s">
        <v>869</v>
      </c>
      <c r="AA163" s="231"/>
      <c r="AB163" s="231"/>
      <c r="AC163" s="231"/>
      <c r="AD163" s="231"/>
      <c r="AE163" s="231"/>
      <c r="AF163" s="231"/>
      <c r="AG163" s="231"/>
      <c r="AH163" s="228" t="s">
        <v>5433</v>
      </c>
      <c r="AI163" s="228" t="s">
        <v>694</v>
      </c>
      <c r="AJ163" s="228"/>
      <c r="AK163" s="229"/>
      <c r="AL163" s="229"/>
      <c r="AM163" s="229"/>
      <c r="AN163" s="229"/>
      <c r="AO163" s="229"/>
      <c r="AP163" s="229"/>
      <c r="AQ163" s="229"/>
      <c r="AR163" s="229"/>
      <c r="AS163" s="229"/>
      <c r="AT163" s="229"/>
      <c r="AU163" s="229"/>
      <c r="AV163" s="229"/>
      <c r="AW163" s="229"/>
      <c r="AX163" s="229"/>
      <c r="AY163" s="229"/>
      <c r="AZ163" s="229"/>
      <c r="BA163" s="229"/>
      <c r="BB163" s="229"/>
      <c r="BC163" s="229"/>
      <c r="BD163" s="229"/>
      <c r="BE163" s="229"/>
      <c r="BF163" s="229"/>
      <c r="BG163" s="229"/>
      <c r="BH163" s="229"/>
      <c r="BI163" s="229"/>
      <c r="BJ163" s="229"/>
      <c r="BK163" s="229"/>
      <c r="BL163" s="229"/>
      <c r="BM163" s="229"/>
      <c r="BN163" s="229"/>
      <c r="BO163" s="229"/>
    </row>
    <row r="164" spans="1:67" ht="15" customHeight="1" x14ac:dyDescent="0.25">
      <c r="A164" s="222"/>
      <c r="B164" s="220" t="s">
        <v>709</v>
      </c>
      <c r="C164" s="230" t="s">
        <v>5434</v>
      </c>
      <c r="D164" s="217" t="s">
        <v>696</v>
      </c>
      <c r="E164" s="225" t="s">
        <v>715</v>
      </c>
      <c r="F164" s="225" t="s">
        <v>707</v>
      </c>
      <c r="G164" s="225" t="s">
        <v>707</v>
      </c>
      <c r="H164" s="226" t="s">
        <v>697</v>
      </c>
      <c r="I164" s="226" t="s">
        <v>697</v>
      </c>
      <c r="J164" s="225" t="s">
        <v>697</v>
      </c>
      <c r="K164" s="225" t="s">
        <v>697</v>
      </c>
      <c r="L164" s="225" t="s">
        <v>697</v>
      </c>
      <c r="M164" s="225" t="s">
        <v>697</v>
      </c>
      <c r="N164" s="225" t="s">
        <v>697</v>
      </c>
      <c r="O164" s="225" t="s">
        <v>697</v>
      </c>
      <c r="P164" s="220">
        <v>0</v>
      </c>
      <c r="Q164" s="221" t="s">
        <v>698</v>
      </c>
      <c r="R164" s="221" t="s">
        <v>704</v>
      </c>
      <c r="S164" s="228" t="s">
        <v>705</v>
      </c>
      <c r="T164" s="221"/>
      <c r="U164" s="228" t="s">
        <v>5435</v>
      </c>
      <c r="V164" s="220"/>
      <c r="W164" s="222"/>
      <c r="X164" s="222"/>
      <c r="Y164" s="222" t="s">
        <v>867</v>
      </c>
      <c r="Z164" s="222"/>
      <c r="AA164" s="222"/>
      <c r="AB164" s="222"/>
      <c r="AC164" s="222"/>
      <c r="AD164" s="222"/>
      <c r="AE164" s="222"/>
      <c r="AF164" s="222"/>
      <c r="AG164" s="222"/>
      <c r="AH164" s="222" t="s">
        <v>5436</v>
      </c>
      <c r="AI164" s="228" t="s">
        <v>704</v>
      </c>
      <c r="AJ164" s="220"/>
      <c r="AK164" s="229"/>
      <c r="AL164" s="229"/>
      <c r="AM164" s="229"/>
      <c r="AN164" s="229"/>
      <c r="AO164" s="229"/>
      <c r="AP164" s="229"/>
      <c r="AQ164" s="229"/>
      <c r="AR164" s="229"/>
      <c r="AS164" s="229"/>
      <c r="AT164" s="229"/>
      <c r="AU164" s="229"/>
      <c r="AV164" s="229"/>
      <c r="AW164" s="229"/>
      <c r="AX164" s="229"/>
      <c r="AY164" s="229"/>
      <c r="AZ164" s="229"/>
      <c r="BA164" s="229"/>
      <c r="BB164" s="229"/>
      <c r="BC164" s="229"/>
      <c r="BD164" s="229"/>
      <c r="BE164" s="229"/>
      <c r="BF164" s="229"/>
      <c r="BG164" s="229"/>
      <c r="BH164" s="229"/>
      <c r="BI164" s="229"/>
      <c r="BJ164" s="229"/>
      <c r="BK164" s="229"/>
      <c r="BL164" s="229"/>
      <c r="BM164" s="229"/>
      <c r="BN164" s="229"/>
      <c r="BO164" s="229"/>
    </row>
    <row r="165" spans="1:67" ht="15" customHeight="1" x14ac:dyDescent="0.25">
      <c r="A165" s="231"/>
      <c r="B165" s="228"/>
      <c r="C165" s="233" t="s">
        <v>5434</v>
      </c>
      <c r="D165" s="217" t="s">
        <v>696</v>
      </c>
      <c r="E165" s="234" t="s">
        <v>715</v>
      </c>
      <c r="F165" s="234" t="s">
        <v>707</v>
      </c>
      <c r="G165" s="234" t="s">
        <v>707</v>
      </c>
      <c r="H165" s="235" t="s">
        <v>702</v>
      </c>
      <c r="I165" s="235" t="s">
        <v>697</v>
      </c>
      <c r="J165" s="234" t="s">
        <v>697</v>
      </c>
      <c r="K165" s="234" t="s">
        <v>697</v>
      </c>
      <c r="L165" s="234" t="s">
        <v>697</v>
      </c>
      <c r="M165" s="234" t="s">
        <v>697</v>
      </c>
      <c r="N165" s="234" t="s">
        <v>697</v>
      </c>
      <c r="O165" s="234" t="s">
        <v>697</v>
      </c>
      <c r="P165" s="228">
        <v>0</v>
      </c>
      <c r="Q165" s="221" t="s">
        <v>704</v>
      </c>
      <c r="R165" s="221" t="s">
        <v>698</v>
      </c>
      <c r="S165" s="236" t="s">
        <v>706</v>
      </c>
      <c r="T165" s="221"/>
      <c r="U165" s="228" t="s">
        <v>5435</v>
      </c>
      <c r="V165" s="228"/>
      <c r="W165" s="231"/>
      <c r="X165" s="231"/>
      <c r="Y165" s="231"/>
      <c r="Z165" s="231" t="s">
        <v>867</v>
      </c>
      <c r="AA165" s="231"/>
      <c r="AB165" s="231"/>
      <c r="AC165" s="231"/>
      <c r="AD165" s="231"/>
      <c r="AE165" s="231"/>
      <c r="AF165" s="231"/>
      <c r="AG165" s="231"/>
      <c r="AH165" s="228" t="s">
        <v>5437</v>
      </c>
      <c r="AI165" s="228" t="s">
        <v>694</v>
      </c>
      <c r="AJ165" s="228"/>
      <c r="AK165" s="229"/>
      <c r="AL165" s="229"/>
      <c r="AM165" s="229"/>
      <c r="AN165" s="229"/>
      <c r="AO165" s="229"/>
      <c r="AP165" s="229"/>
      <c r="AQ165" s="229"/>
      <c r="AR165" s="229"/>
      <c r="AS165" s="229"/>
      <c r="AT165" s="229"/>
      <c r="AU165" s="229"/>
      <c r="AV165" s="229"/>
      <c r="AW165" s="229"/>
      <c r="AX165" s="229"/>
      <c r="AY165" s="229"/>
      <c r="AZ165" s="229"/>
      <c r="BA165" s="229"/>
      <c r="BB165" s="229"/>
      <c r="BC165" s="229"/>
      <c r="BD165" s="229"/>
      <c r="BE165" s="229"/>
      <c r="BF165" s="229"/>
      <c r="BG165" s="229"/>
      <c r="BH165" s="229"/>
      <c r="BI165" s="229"/>
      <c r="BJ165" s="229"/>
      <c r="BK165" s="229"/>
      <c r="BL165" s="229"/>
      <c r="BM165" s="229"/>
      <c r="BN165" s="229"/>
      <c r="BO165" s="229"/>
    </row>
    <row r="166" spans="1:67" ht="15" customHeight="1" x14ac:dyDescent="0.25">
      <c r="A166" s="220"/>
      <c r="B166" s="220" t="s">
        <v>694</v>
      </c>
      <c r="C166" s="224" t="s">
        <v>695</v>
      </c>
      <c r="D166" s="217" t="s">
        <v>696</v>
      </c>
      <c r="E166" s="225" t="s">
        <v>718</v>
      </c>
      <c r="F166" s="225" t="s">
        <v>697</v>
      </c>
      <c r="G166" s="225" t="s">
        <v>697</v>
      </c>
      <c r="H166" s="226" t="s">
        <v>697</v>
      </c>
      <c r="I166" s="226" t="s">
        <v>697</v>
      </c>
      <c r="J166" s="225" t="s">
        <v>697</v>
      </c>
      <c r="K166" s="225" t="s">
        <v>697</v>
      </c>
      <c r="L166" s="225" t="s">
        <v>697</v>
      </c>
      <c r="M166" s="225" t="s">
        <v>697</v>
      </c>
      <c r="N166" s="225" t="s">
        <v>697</v>
      </c>
      <c r="O166" s="225" t="s">
        <v>697</v>
      </c>
      <c r="P166" s="220">
        <v>0</v>
      </c>
      <c r="Q166" s="215" t="s">
        <v>698</v>
      </c>
      <c r="R166" s="215" t="s">
        <v>698</v>
      </c>
      <c r="S166" s="215" t="s">
        <v>694</v>
      </c>
      <c r="T166" s="221"/>
      <c r="U166" s="220" t="s">
        <v>5438</v>
      </c>
      <c r="V166" s="220"/>
      <c r="W166" s="222" t="s">
        <v>870</v>
      </c>
      <c r="X166" s="222"/>
      <c r="Y166" s="222"/>
      <c r="Z166" s="222"/>
      <c r="AA166" s="222"/>
      <c r="AB166" s="222"/>
      <c r="AC166" s="222"/>
      <c r="AD166" s="222"/>
      <c r="AE166" s="222"/>
      <c r="AF166" s="222"/>
      <c r="AG166" s="222"/>
      <c r="AH166" s="222" t="s">
        <v>5439</v>
      </c>
      <c r="AI166" s="220" t="s">
        <v>694</v>
      </c>
      <c r="AJ166" s="220"/>
      <c r="AK166" s="229"/>
      <c r="AL166" s="229"/>
      <c r="AM166" s="229"/>
      <c r="AN166" s="229"/>
      <c r="AO166" s="229"/>
      <c r="AP166" s="229"/>
      <c r="AQ166" s="229"/>
      <c r="AR166" s="229"/>
      <c r="AS166" s="229"/>
      <c r="AT166" s="229"/>
      <c r="AU166" s="229"/>
      <c r="AV166" s="229"/>
      <c r="AW166" s="229"/>
      <c r="AX166" s="229"/>
      <c r="AY166" s="229"/>
      <c r="AZ166" s="229"/>
      <c r="BA166" s="229"/>
      <c r="BB166" s="229"/>
      <c r="BC166" s="229"/>
      <c r="BD166" s="229"/>
      <c r="BE166" s="229"/>
      <c r="BF166" s="229"/>
      <c r="BG166" s="229"/>
      <c r="BH166" s="229"/>
      <c r="BI166" s="229"/>
      <c r="BJ166" s="229"/>
      <c r="BK166" s="229"/>
      <c r="BL166" s="229"/>
      <c r="BM166" s="229"/>
      <c r="BN166" s="229"/>
      <c r="BO166" s="229"/>
    </row>
    <row r="167" spans="1:67" ht="15" customHeight="1" x14ac:dyDescent="0.25">
      <c r="A167" s="220"/>
      <c r="B167" s="220" t="s">
        <v>694</v>
      </c>
      <c r="C167" s="224" t="s">
        <v>695</v>
      </c>
      <c r="D167" s="217" t="s">
        <v>696</v>
      </c>
      <c r="E167" s="225" t="s">
        <v>718</v>
      </c>
      <c r="F167" s="225" t="s">
        <v>702</v>
      </c>
      <c r="G167" s="225" t="s">
        <v>697</v>
      </c>
      <c r="H167" s="226" t="s">
        <v>697</v>
      </c>
      <c r="I167" s="226" t="s">
        <v>697</v>
      </c>
      <c r="J167" s="225" t="s">
        <v>697</v>
      </c>
      <c r="K167" s="225" t="s">
        <v>697</v>
      </c>
      <c r="L167" s="225" t="s">
        <v>697</v>
      </c>
      <c r="M167" s="225" t="s">
        <v>697</v>
      </c>
      <c r="N167" s="225" t="s">
        <v>697</v>
      </c>
      <c r="O167" s="225" t="s">
        <v>697</v>
      </c>
      <c r="P167" s="220">
        <v>0</v>
      </c>
      <c r="Q167" s="215" t="s">
        <v>698</v>
      </c>
      <c r="R167" s="215" t="s">
        <v>698</v>
      </c>
      <c r="S167" s="215" t="s">
        <v>694</v>
      </c>
      <c r="T167" s="221"/>
      <c r="U167" s="228" t="s">
        <v>750</v>
      </c>
      <c r="V167" s="220"/>
      <c r="W167" s="222"/>
      <c r="X167" s="222" t="s">
        <v>703</v>
      </c>
      <c r="Y167" s="222"/>
      <c r="Z167" s="222"/>
      <c r="AA167" s="222"/>
      <c r="AB167" s="222"/>
      <c r="AC167" s="222"/>
      <c r="AD167" s="222"/>
      <c r="AE167" s="222"/>
      <c r="AF167" s="222"/>
      <c r="AG167" s="222"/>
      <c r="AH167" s="222" t="s">
        <v>5440</v>
      </c>
      <c r="AI167" s="228" t="s">
        <v>694</v>
      </c>
      <c r="AJ167" s="228"/>
      <c r="AK167" s="229"/>
      <c r="AL167" s="229"/>
      <c r="AM167" s="229"/>
      <c r="AN167" s="229"/>
      <c r="AO167" s="229"/>
      <c r="AP167" s="229"/>
      <c r="AQ167" s="229"/>
      <c r="AR167" s="229"/>
      <c r="AS167" s="229"/>
      <c r="AT167" s="229"/>
      <c r="AU167" s="229"/>
      <c r="AV167" s="229"/>
      <c r="AW167" s="229"/>
      <c r="AX167" s="229"/>
      <c r="AY167" s="229"/>
      <c r="AZ167" s="229"/>
      <c r="BA167" s="229"/>
      <c r="BB167" s="229"/>
      <c r="BC167" s="229"/>
      <c r="BD167" s="229"/>
      <c r="BE167" s="229"/>
      <c r="BF167" s="229"/>
      <c r="BG167" s="229"/>
      <c r="BH167" s="229"/>
      <c r="BI167" s="229"/>
      <c r="BJ167" s="229"/>
      <c r="BK167" s="229"/>
      <c r="BL167" s="229"/>
      <c r="BM167" s="229"/>
      <c r="BN167" s="229"/>
      <c r="BO167" s="229"/>
    </row>
    <row r="168" spans="1:67" ht="15" customHeight="1" x14ac:dyDescent="0.25">
      <c r="A168" s="222"/>
      <c r="B168" s="220" t="s">
        <v>709</v>
      </c>
      <c r="C168" s="230" t="s">
        <v>5441</v>
      </c>
      <c r="D168" s="217" t="s">
        <v>696</v>
      </c>
      <c r="E168" s="225" t="s">
        <v>718</v>
      </c>
      <c r="F168" s="225" t="s">
        <v>702</v>
      </c>
      <c r="G168" s="225" t="s">
        <v>702</v>
      </c>
      <c r="H168" s="226" t="s">
        <v>697</v>
      </c>
      <c r="I168" s="226" t="s">
        <v>697</v>
      </c>
      <c r="J168" s="225" t="s">
        <v>697</v>
      </c>
      <c r="K168" s="225" t="s">
        <v>697</v>
      </c>
      <c r="L168" s="225" t="s">
        <v>697</v>
      </c>
      <c r="M168" s="225" t="s">
        <v>697</v>
      </c>
      <c r="N168" s="225" t="s">
        <v>697</v>
      </c>
      <c r="O168" s="225" t="s">
        <v>697</v>
      </c>
      <c r="P168" s="220">
        <v>0</v>
      </c>
      <c r="Q168" s="221" t="s">
        <v>698</v>
      </c>
      <c r="R168" s="221" t="s">
        <v>704</v>
      </c>
      <c r="S168" s="228" t="s">
        <v>705</v>
      </c>
      <c r="T168" s="221"/>
      <c r="U168" s="228" t="s">
        <v>5442</v>
      </c>
      <c r="V168" s="220"/>
      <c r="W168" s="222"/>
      <c r="X168" s="222"/>
      <c r="Y168" s="222" t="s">
        <v>870</v>
      </c>
      <c r="Z168" s="222"/>
      <c r="AA168" s="222"/>
      <c r="AB168" s="222"/>
      <c r="AC168" s="222"/>
      <c r="AD168" s="222"/>
      <c r="AE168" s="222"/>
      <c r="AF168" s="222"/>
      <c r="AG168" s="222"/>
      <c r="AH168" s="222" t="s">
        <v>5443</v>
      </c>
      <c r="AI168" s="228" t="s">
        <v>704</v>
      </c>
      <c r="AJ168" s="220" t="s">
        <v>5444</v>
      </c>
      <c r="AK168" s="229"/>
      <c r="AL168" s="229"/>
      <c r="AM168" s="229"/>
      <c r="AN168" s="229"/>
      <c r="AO168" s="229"/>
      <c r="AP168" s="229"/>
      <c r="AQ168" s="229"/>
      <c r="AR168" s="229"/>
      <c r="AS168" s="229"/>
      <c r="AT168" s="229"/>
      <c r="AU168" s="229"/>
      <c r="AV168" s="229"/>
      <c r="AW168" s="229"/>
      <c r="AX168" s="229"/>
      <c r="AY168" s="229"/>
      <c r="AZ168" s="229"/>
      <c r="BA168" s="229"/>
      <c r="BB168" s="229"/>
      <c r="BC168" s="229"/>
      <c r="BD168" s="229"/>
      <c r="BE168" s="229"/>
      <c r="BF168" s="229"/>
      <c r="BG168" s="229"/>
      <c r="BH168" s="229"/>
      <c r="BI168" s="229"/>
      <c r="BJ168" s="229"/>
      <c r="BK168" s="229"/>
      <c r="BL168" s="229"/>
      <c r="BM168" s="229"/>
      <c r="BN168" s="229"/>
      <c r="BO168" s="229"/>
    </row>
    <row r="169" spans="1:67" ht="15" customHeight="1" x14ac:dyDescent="0.25">
      <c r="A169" s="231"/>
      <c r="B169" s="228"/>
      <c r="C169" s="233" t="s">
        <v>5441</v>
      </c>
      <c r="D169" s="217" t="s">
        <v>696</v>
      </c>
      <c r="E169" s="234" t="s">
        <v>718</v>
      </c>
      <c r="F169" s="234" t="s">
        <v>702</v>
      </c>
      <c r="G169" s="234" t="s">
        <v>702</v>
      </c>
      <c r="H169" s="235" t="s">
        <v>702</v>
      </c>
      <c r="I169" s="235" t="s">
        <v>697</v>
      </c>
      <c r="J169" s="234" t="s">
        <v>697</v>
      </c>
      <c r="K169" s="234" t="s">
        <v>697</v>
      </c>
      <c r="L169" s="234" t="s">
        <v>697</v>
      </c>
      <c r="M169" s="234" t="s">
        <v>697</v>
      </c>
      <c r="N169" s="234" t="s">
        <v>697</v>
      </c>
      <c r="O169" s="234" t="s">
        <v>697</v>
      </c>
      <c r="P169" s="228">
        <v>0</v>
      </c>
      <c r="Q169" s="221" t="s">
        <v>704</v>
      </c>
      <c r="R169" s="221" t="s">
        <v>698</v>
      </c>
      <c r="S169" s="236" t="s">
        <v>706</v>
      </c>
      <c r="T169" s="221"/>
      <c r="U169" s="228" t="s">
        <v>5442</v>
      </c>
      <c r="V169" s="228"/>
      <c r="W169" s="231"/>
      <c r="X169" s="231"/>
      <c r="Y169" s="231"/>
      <c r="Z169" s="231" t="s">
        <v>870</v>
      </c>
      <c r="AA169" s="231"/>
      <c r="AB169" s="231"/>
      <c r="AC169" s="231"/>
      <c r="AD169" s="231"/>
      <c r="AE169" s="231"/>
      <c r="AF169" s="231"/>
      <c r="AG169" s="231"/>
      <c r="AH169" s="228" t="s">
        <v>5445</v>
      </c>
      <c r="AI169" s="228" t="s">
        <v>694</v>
      </c>
      <c r="AJ169" s="228"/>
      <c r="AK169" s="229"/>
      <c r="AL169" s="229"/>
      <c r="AM169" s="229"/>
      <c r="AN169" s="229"/>
      <c r="AO169" s="229"/>
      <c r="AP169" s="229"/>
      <c r="AQ169" s="229"/>
      <c r="AR169" s="229"/>
      <c r="AS169" s="229"/>
      <c r="AT169" s="229"/>
      <c r="AU169" s="229"/>
      <c r="AV169" s="229"/>
      <c r="AW169" s="229"/>
      <c r="AX169" s="229"/>
      <c r="AY169" s="229"/>
      <c r="AZ169" s="229"/>
      <c r="BA169" s="229"/>
      <c r="BB169" s="229"/>
      <c r="BC169" s="229"/>
      <c r="BD169" s="229"/>
      <c r="BE169" s="229"/>
      <c r="BF169" s="229"/>
      <c r="BG169" s="229"/>
      <c r="BH169" s="229"/>
      <c r="BI169" s="229"/>
      <c r="BJ169" s="229"/>
      <c r="BK169" s="229"/>
      <c r="BL169" s="229"/>
      <c r="BM169" s="229"/>
      <c r="BN169" s="229"/>
      <c r="BO169" s="229"/>
    </row>
    <row r="170" spans="1:67" ht="15" customHeight="1" x14ac:dyDescent="0.25">
      <c r="A170" s="222"/>
      <c r="B170" s="220" t="s">
        <v>709</v>
      </c>
      <c r="C170" s="230" t="s">
        <v>5441</v>
      </c>
      <c r="D170" s="217" t="s">
        <v>696</v>
      </c>
      <c r="E170" s="225" t="s">
        <v>718</v>
      </c>
      <c r="F170" s="225" t="s">
        <v>702</v>
      </c>
      <c r="G170" s="225" t="s">
        <v>707</v>
      </c>
      <c r="H170" s="226" t="s">
        <v>697</v>
      </c>
      <c r="I170" s="226" t="s">
        <v>697</v>
      </c>
      <c r="J170" s="225" t="s">
        <v>697</v>
      </c>
      <c r="K170" s="225" t="s">
        <v>697</v>
      </c>
      <c r="L170" s="225" t="s">
        <v>697</v>
      </c>
      <c r="M170" s="225" t="s">
        <v>697</v>
      </c>
      <c r="N170" s="225" t="s">
        <v>697</v>
      </c>
      <c r="O170" s="225" t="s">
        <v>697</v>
      </c>
      <c r="P170" s="220">
        <v>0</v>
      </c>
      <c r="Q170" s="221" t="s">
        <v>698</v>
      </c>
      <c r="R170" s="221" t="s">
        <v>704</v>
      </c>
      <c r="S170" s="228" t="s">
        <v>705</v>
      </c>
      <c r="T170" s="221"/>
      <c r="U170" s="228" t="s">
        <v>5446</v>
      </c>
      <c r="V170" s="220"/>
      <c r="W170" s="222"/>
      <c r="X170" s="222"/>
      <c r="Y170" s="222" t="s">
        <v>871</v>
      </c>
      <c r="Z170" s="222"/>
      <c r="AA170" s="222"/>
      <c r="AB170" s="222"/>
      <c r="AC170" s="222"/>
      <c r="AD170" s="222"/>
      <c r="AE170" s="222"/>
      <c r="AF170" s="222"/>
      <c r="AG170" s="222"/>
      <c r="AH170" s="222" t="s">
        <v>5447</v>
      </c>
      <c r="AI170" s="228" t="s">
        <v>704</v>
      </c>
      <c r="AJ170" s="220" t="s">
        <v>5444</v>
      </c>
      <c r="AK170" s="229"/>
      <c r="AL170" s="229"/>
      <c r="AM170" s="229"/>
      <c r="AN170" s="229"/>
      <c r="AO170" s="229"/>
      <c r="AP170" s="229"/>
      <c r="AQ170" s="229"/>
      <c r="AR170" s="229"/>
      <c r="AS170" s="229"/>
      <c r="AT170" s="229"/>
      <c r="AU170" s="229"/>
      <c r="AV170" s="229"/>
      <c r="AW170" s="229"/>
      <c r="AX170" s="229"/>
      <c r="AY170" s="229"/>
      <c r="AZ170" s="229"/>
      <c r="BA170" s="229"/>
      <c r="BB170" s="229"/>
      <c r="BC170" s="229"/>
      <c r="BD170" s="229"/>
      <c r="BE170" s="229"/>
      <c r="BF170" s="229"/>
      <c r="BG170" s="229"/>
      <c r="BH170" s="229"/>
      <c r="BI170" s="229"/>
      <c r="BJ170" s="229"/>
      <c r="BK170" s="229"/>
      <c r="BL170" s="229"/>
      <c r="BM170" s="229"/>
      <c r="BN170" s="229"/>
      <c r="BO170" s="229"/>
    </row>
    <row r="171" spans="1:67" ht="15" customHeight="1" x14ac:dyDescent="0.25">
      <c r="A171" s="231"/>
      <c r="B171" s="228"/>
      <c r="C171" s="233" t="s">
        <v>5441</v>
      </c>
      <c r="D171" s="217" t="s">
        <v>696</v>
      </c>
      <c r="E171" s="234" t="s">
        <v>718</v>
      </c>
      <c r="F171" s="234" t="s">
        <v>702</v>
      </c>
      <c r="G171" s="234" t="s">
        <v>707</v>
      </c>
      <c r="H171" s="235" t="s">
        <v>702</v>
      </c>
      <c r="I171" s="235" t="s">
        <v>697</v>
      </c>
      <c r="J171" s="234" t="s">
        <v>697</v>
      </c>
      <c r="K171" s="234" t="s">
        <v>697</v>
      </c>
      <c r="L171" s="234" t="s">
        <v>697</v>
      </c>
      <c r="M171" s="234" t="s">
        <v>697</v>
      </c>
      <c r="N171" s="234" t="s">
        <v>697</v>
      </c>
      <c r="O171" s="234" t="s">
        <v>697</v>
      </c>
      <c r="P171" s="228">
        <v>0</v>
      </c>
      <c r="Q171" s="221" t="s">
        <v>704</v>
      </c>
      <c r="R171" s="221" t="s">
        <v>698</v>
      </c>
      <c r="S171" s="236" t="s">
        <v>706</v>
      </c>
      <c r="T171" s="221"/>
      <c r="U171" s="228" t="s">
        <v>5446</v>
      </c>
      <c r="V171" s="228"/>
      <c r="W171" s="231"/>
      <c r="X171" s="231"/>
      <c r="Y171" s="231"/>
      <c r="Z171" s="231" t="s">
        <v>871</v>
      </c>
      <c r="AA171" s="231"/>
      <c r="AB171" s="231"/>
      <c r="AC171" s="231"/>
      <c r="AD171" s="231"/>
      <c r="AE171" s="231"/>
      <c r="AF171" s="231"/>
      <c r="AG171" s="231"/>
      <c r="AH171" s="228" t="s">
        <v>5448</v>
      </c>
      <c r="AI171" s="228" t="s">
        <v>694</v>
      </c>
      <c r="AJ171" s="228"/>
      <c r="AK171" s="229"/>
      <c r="AL171" s="229"/>
      <c r="AM171" s="229"/>
      <c r="AN171" s="229"/>
      <c r="AO171" s="229"/>
      <c r="AP171" s="229"/>
      <c r="AQ171" s="229"/>
      <c r="AR171" s="229"/>
      <c r="AS171" s="229"/>
      <c r="AT171" s="229"/>
      <c r="AU171" s="229"/>
      <c r="AV171" s="229"/>
      <c r="AW171" s="229"/>
      <c r="AX171" s="229"/>
      <c r="AY171" s="229"/>
      <c r="AZ171" s="229"/>
      <c r="BA171" s="229"/>
      <c r="BB171" s="229"/>
      <c r="BC171" s="229"/>
      <c r="BD171" s="229"/>
      <c r="BE171" s="229"/>
      <c r="BF171" s="229"/>
      <c r="BG171" s="229"/>
      <c r="BH171" s="229"/>
      <c r="BI171" s="229"/>
      <c r="BJ171" s="229"/>
      <c r="BK171" s="229"/>
      <c r="BL171" s="229"/>
      <c r="BM171" s="229"/>
      <c r="BN171" s="229"/>
      <c r="BO171" s="229"/>
    </row>
    <row r="172" spans="1:67" ht="15" customHeight="1" x14ac:dyDescent="0.25">
      <c r="A172" s="220"/>
      <c r="B172" s="220" t="s">
        <v>694</v>
      </c>
      <c r="C172" s="224" t="s">
        <v>695</v>
      </c>
      <c r="D172" s="217" t="s">
        <v>696</v>
      </c>
      <c r="E172" s="225" t="s">
        <v>718</v>
      </c>
      <c r="F172" s="225" t="s">
        <v>707</v>
      </c>
      <c r="G172" s="225" t="s">
        <v>697</v>
      </c>
      <c r="H172" s="226" t="s">
        <v>697</v>
      </c>
      <c r="I172" s="226" t="s">
        <v>697</v>
      </c>
      <c r="J172" s="225" t="s">
        <v>697</v>
      </c>
      <c r="K172" s="225" t="s">
        <v>697</v>
      </c>
      <c r="L172" s="225" t="s">
        <v>697</v>
      </c>
      <c r="M172" s="225" t="s">
        <v>697</v>
      </c>
      <c r="N172" s="225" t="s">
        <v>697</v>
      </c>
      <c r="O172" s="225" t="s">
        <v>697</v>
      </c>
      <c r="P172" s="220">
        <v>0</v>
      </c>
      <c r="Q172" s="215" t="s">
        <v>698</v>
      </c>
      <c r="R172" s="215" t="s">
        <v>698</v>
      </c>
      <c r="S172" s="215" t="s">
        <v>694</v>
      </c>
      <c r="T172" s="221"/>
      <c r="U172" s="228" t="s">
        <v>726</v>
      </c>
      <c r="V172" s="220"/>
      <c r="W172" s="222"/>
      <c r="X172" s="222" t="s">
        <v>727</v>
      </c>
      <c r="Y172" s="222"/>
      <c r="Z172" s="222"/>
      <c r="AA172" s="222"/>
      <c r="AB172" s="222"/>
      <c r="AC172" s="222"/>
      <c r="AD172" s="222"/>
      <c r="AE172" s="222"/>
      <c r="AF172" s="222"/>
      <c r="AG172" s="222"/>
      <c r="AH172" s="222" t="s">
        <v>5449</v>
      </c>
      <c r="AI172" s="215" t="s">
        <v>694</v>
      </c>
      <c r="AJ172" s="220"/>
      <c r="AK172" s="229"/>
      <c r="AL172" s="229"/>
      <c r="AM172" s="229"/>
      <c r="AN172" s="229"/>
      <c r="AO172" s="229"/>
      <c r="AP172" s="229"/>
      <c r="AQ172" s="229"/>
      <c r="AR172" s="229"/>
      <c r="AS172" s="229"/>
      <c r="AT172" s="229"/>
      <c r="AU172" s="229"/>
      <c r="AV172" s="229"/>
      <c r="AW172" s="229"/>
      <c r="AX172" s="229"/>
      <c r="AY172" s="229"/>
      <c r="AZ172" s="229"/>
      <c r="BA172" s="229"/>
      <c r="BB172" s="229"/>
      <c r="BC172" s="229"/>
      <c r="BD172" s="229"/>
      <c r="BE172" s="229"/>
      <c r="BF172" s="229"/>
      <c r="BG172" s="229"/>
      <c r="BH172" s="229"/>
      <c r="BI172" s="229"/>
      <c r="BJ172" s="229"/>
      <c r="BK172" s="229"/>
      <c r="BL172" s="229"/>
      <c r="BM172" s="229"/>
      <c r="BN172" s="229"/>
      <c r="BO172" s="229"/>
    </row>
    <row r="173" spans="1:67" ht="15" customHeight="1" x14ac:dyDescent="0.25">
      <c r="A173" s="222"/>
      <c r="B173" s="220" t="s">
        <v>709</v>
      </c>
      <c r="C173" s="230" t="s">
        <v>5441</v>
      </c>
      <c r="D173" s="217" t="s">
        <v>696</v>
      </c>
      <c r="E173" s="225" t="s">
        <v>718</v>
      </c>
      <c r="F173" s="225" t="s">
        <v>707</v>
      </c>
      <c r="G173" s="225" t="s">
        <v>702</v>
      </c>
      <c r="H173" s="226" t="s">
        <v>697</v>
      </c>
      <c r="I173" s="226" t="s">
        <v>697</v>
      </c>
      <c r="J173" s="225" t="s">
        <v>697</v>
      </c>
      <c r="K173" s="225" t="s">
        <v>697</v>
      </c>
      <c r="L173" s="225" t="s">
        <v>697</v>
      </c>
      <c r="M173" s="225" t="s">
        <v>697</v>
      </c>
      <c r="N173" s="225" t="s">
        <v>697</v>
      </c>
      <c r="O173" s="225" t="s">
        <v>697</v>
      </c>
      <c r="P173" s="220">
        <v>0</v>
      </c>
      <c r="Q173" s="221" t="s">
        <v>698</v>
      </c>
      <c r="R173" s="221" t="s">
        <v>704</v>
      </c>
      <c r="S173" s="228" t="s">
        <v>705</v>
      </c>
      <c r="T173" s="221"/>
      <c r="U173" s="228" t="s">
        <v>5450</v>
      </c>
      <c r="V173" s="220"/>
      <c r="W173" s="222"/>
      <c r="X173" s="222"/>
      <c r="Y173" s="222" t="s">
        <v>870</v>
      </c>
      <c r="Z173" s="222"/>
      <c r="AA173" s="222"/>
      <c r="AB173" s="222"/>
      <c r="AC173" s="222"/>
      <c r="AD173" s="222"/>
      <c r="AE173" s="222"/>
      <c r="AF173" s="222"/>
      <c r="AG173" s="222"/>
      <c r="AH173" s="222" t="s">
        <v>5451</v>
      </c>
      <c r="AI173" s="228" t="s">
        <v>704</v>
      </c>
      <c r="AJ173" s="220" t="s">
        <v>5444</v>
      </c>
      <c r="AK173" s="229"/>
      <c r="AL173" s="229"/>
      <c r="AM173" s="229"/>
      <c r="AN173" s="229"/>
      <c r="AO173" s="229"/>
      <c r="AP173" s="229"/>
      <c r="AQ173" s="229"/>
      <c r="AR173" s="229"/>
      <c r="AS173" s="229"/>
      <c r="AT173" s="229"/>
      <c r="AU173" s="229"/>
      <c r="AV173" s="229"/>
      <c r="AW173" s="229"/>
      <c r="AX173" s="229"/>
      <c r="AY173" s="229"/>
      <c r="AZ173" s="229"/>
      <c r="BA173" s="229"/>
      <c r="BB173" s="229"/>
      <c r="BC173" s="229"/>
      <c r="BD173" s="229"/>
      <c r="BE173" s="229"/>
      <c r="BF173" s="229"/>
      <c r="BG173" s="229"/>
      <c r="BH173" s="229"/>
      <c r="BI173" s="229"/>
      <c r="BJ173" s="229"/>
      <c r="BK173" s="229"/>
      <c r="BL173" s="229"/>
      <c r="BM173" s="229"/>
      <c r="BN173" s="229"/>
      <c r="BO173" s="229"/>
    </row>
    <row r="174" spans="1:67" ht="15" customHeight="1" x14ac:dyDescent="0.25">
      <c r="A174" s="231"/>
      <c r="B174" s="228"/>
      <c r="C174" s="233" t="s">
        <v>5441</v>
      </c>
      <c r="D174" s="217" t="s">
        <v>696</v>
      </c>
      <c r="E174" s="234" t="s">
        <v>718</v>
      </c>
      <c r="F174" s="234" t="s">
        <v>707</v>
      </c>
      <c r="G174" s="234" t="s">
        <v>702</v>
      </c>
      <c r="H174" s="235" t="s">
        <v>702</v>
      </c>
      <c r="I174" s="235" t="s">
        <v>697</v>
      </c>
      <c r="J174" s="234" t="s">
        <v>697</v>
      </c>
      <c r="K174" s="234" t="s">
        <v>697</v>
      </c>
      <c r="L174" s="234" t="s">
        <v>697</v>
      </c>
      <c r="M174" s="234" t="s">
        <v>697</v>
      </c>
      <c r="N174" s="234" t="s">
        <v>697</v>
      </c>
      <c r="O174" s="234" t="s">
        <v>697</v>
      </c>
      <c r="P174" s="228">
        <v>0</v>
      </c>
      <c r="Q174" s="221" t="s">
        <v>704</v>
      </c>
      <c r="R174" s="221" t="s">
        <v>698</v>
      </c>
      <c r="S174" s="236" t="s">
        <v>706</v>
      </c>
      <c r="T174" s="221"/>
      <c r="U174" s="228" t="s">
        <v>5450</v>
      </c>
      <c r="V174" s="228"/>
      <c r="W174" s="231"/>
      <c r="X174" s="231"/>
      <c r="Y174" s="231"/>
      <c r="Z174" s="231" t="s">
        <v>870</v>
      </c>
      <c r="AA174" s="231"/>
      <c r="AB174" s="231"/>
      <c r="AC174" s="231"/>
      <c r="AD174" s="231"/>
      <c r="AE174" s="231"/>
      <c r="AF174" s="231"/>
      <c r="AG174" s="231"/>
      <c r="AH174" s="228" t="s">
        <v>5452</v>
      </c>
      <c r="AI174" s="228" t="s">
        <v>694</v>
      </c>
      <c r="AJ174" s="228"/>
      <c r="AK174" s="229"/>
      <c r="AL174" s="229"/>
      <c r="AM174" s="229"/>
      <c r="AN174" s="229"/>
      <c r="AO174" s="229"/>
      <c r="AP174" s="229"/>
      <c r="AQ174" s="229"/>
      <c r="AR174" s="229"/>
      <c r="AS174" s="229"/>
      <c r="AT174" s="229"/>
      <c r="AU174" s="229"/>
      <c r="AV174" s="229"/>
      <c r="AW174" s="229"/>
      <c r="AX174" s="229"/>
      <c r="AY174" s="229"/>
      <c r="AZ174" s="229"/>
      <c r="BA174" s="229"/>
      <c r="BB174" s="229"/>
      <c r="BC174" s="229"/>
      <c r="BD174" s="229"/>
      <c r="BE174" s="229"/>
      <c r="BF174" s="229"/>
      <c r="BG174" s="229"/>
      <c r="BH174" s="229"/>
      <c r="BI174" s="229"/>
      <c r="BJ174" s="229"/>
      <c r="BK174" s="229"/>
      <c r="BL174" s="229"/>
      <c r="BM174" s="229"/>
      <c r="BN174" s="229"/>
      <c r="BO174" s="229"/>
    </row>
    <row r="175" spans="1:67" ht="15" customHeight="1" x14ac:dyDescent="0.25">
      <c r="A175" s="222"/>
      <c r="B175" s="220" t="s">
        <v>709</v>
      </c>
      <c r="C175" s="230" t="s">
        <v>5441</v>
      </c>
      <c r="D175" s="217" t="s">
        <v>696</v>
      </c>
      <c r="E175" s="225" t="s">
        <v>718</v>
      </c>
      <c r="F175" s="225" t="s">
        <v>707</v>
      </c>
      <c r="G175" s="225" t="s">
        <v>707</v>
      </c>
      <c r="H175" s="226" t="s">
        <v>697</v>
      </c>
      <c r="I175" s="226" t="s">
        <v>697</v>
      </c>
      <c r="J175" s="225" t="s">
        <v>697</v>
      </c>
      <c r="K175" s="225" t="s">
        <v>697</v>
      </c>
      <c r="L175" s="225" t="s">
        <v>697</v>
      </c>
      <c r="M175" s="225" t="s">
        <v>697</v>
      </c>
      <c r="N175" s="225" t="s">
        <v>697</v>
      </c>
      <c r="O175" s="225" t="s">
        <v>697</v>
      </c>
      <c r="P175" s="220">
        <v>0</v>
      </c>
      <c r="Q175" s="221" t="s">
        <v>698</v>
      </c>
      <c r="R175" s="221" t="s">
        <v>704</v>
      </c>
      <c r="S175" s="228" t="s">
        <v>705</v>
      </c>
      <c r="T175" s="221"/>
      <c r="U175" s="228" t="s">
        <v>5453</v>
      </c>
      <c r="V175" s="220"/>
      <c r="W175" s="222"/>
      <c r="X175" s="222"/>
      <c r="Y175" s="222" t="s">
        <v>871</v>
      </c>
      <c r="Z175" s="222"/>
      <c r="AA175" s="222"/>
      <c r="AB175" s="222"/>
      <c r="AC175" s="222"/>
      <c r="AD175" s="222"/>
      <c r="AE175" s="222"/>
      <c r="AF175" s="222"/>
      <c r="AG175" s="222"/>
      <c r="AH175" s="222" t="s">
        <v>5454</v>
      </c>
      <c r="AI175" s="228" t="s">
        <v>704</v>
      </c>
      <c r="AJ175" s="220" t="s">
        <v>5444</v>
      </c>
      <c r="AK175" s="229"/>
      <c r="AL175" s="229"/>
      <c r="AM175" s="229"/>
      <c r="AN175" s="229"/>
      <c r="AO175" s="229"/>
      <c r="AP175" s="229"/>
      <c r="AQ175" s="229"/>
      <c r="AR175" s="229"/>
      <c r="AS175" s="229"/>
      <c r="AT175" s="229"/>
      <c r="AU175" s="229"/>
      <c r="AV175" s="229"/>
      <c r="AW175" s="229"/>
      <c r="AX175" s="229"/>
      <c r="AY175" s="229"/>
      <c r="AZ175" s="229"/>
      <c r="BA175" s="229"/>
      <c r="BB175" s="229"/>
      <c r="BC175" s="229"/>
      <c r="BD175" s="229"/>
      <c r="BE175" s="229"/>
      <c r="BF175" s="229"/>
      <c r="BG175" s="229"/>
      <c r="BH175" s="229"/>
      <c r="BI175" s="229"/>
      <c r="BJ175" s="229"/>
      <c r="BK175" s="229"/>
      <c r="BL175" s="229"/>
      <c r="BM175" s="229"/>
      <c r="BN175" s="229"/>
      <c r="BO175" s="229"/>
    </row>
    <row r="176" spans="1:67" ht="15" customHeight="1" x14ac:dyDescent="0.25">
      <c r="A176" s="231"/>
      <c r="B176" s="228"/>
      <c r="C176" s="233" t="s">
        <v>5441</v>
      </c>
      <c r="D176" s="217" t="s">
        <v>696</v>
      </c>
      <c r="E176" s="234" t="s">
        <v>718</v>
      </c>
      <c r="F176" s="234" t="s">
        <v>707</v>
      </c>
      <c r="G176" s="234" t="s">
        <v>707</v>
      </c>
      <c r="H176" s="235" t="s">
        <v>702</v>
      </c>
      <c r="I176" s="235" t="s">
        <v>697</v>
      </c>
      <c r="J176" s="234" t="s">
        <v>697</v>
      </c>
      <c r="K176" s="234" t="s">
        <v>697</v>
      </c>
      <c r="L176" s="234" t="s">
        <v>697</v>
      </c>
      <c r="M176" s="234" t="s">
        <v>697</v>
      </c>
      <c r="N176" s="234" t="s">
        <v>697</v>
      </c>
      <c r="O176" s="234" t="s">
        <v>697</v>
      </c>
      <c r="P176" s="228">
        <v>0</v>
      </c>
      <c r="Q176" s="221" t="s">
        <v>704</v>
      </c>
      <c r="R176" s="221" t="s">
        <v>698</v>
      </c>
      <c r="S176" s="236" t="s">
        <v>706</v>
      </c>
      <c r="T176" s="221"/>
      <c r="U176" s="228" t="s">
        <v>5453</v>
      </c>
      <c r="V176" s="228"/>
      <c r="W176" s="231"/>
      <c r="X176" s="231"/>
      <c r="Y176" s="231"/>
      <c r="Z176" s="231" t="s">
        <v>871</v>
      </c>
      <c r="AA176" s="231"/>
      <c r="AB176" s="231"/>
      <c r="AC176" s="231"/>
      <c r="AD176" s="231"/>
      <c r="AE176" s="231"/>
      <c r="AF176" s="231"/>
      <c r="AG176" s="231"/>
      <c r="AH176" s="228" t="s">
        <v>5455</v>
      </c>
      <c r="AI176" s="228" t="s">
        <v>694</v>
      </c>
      <c r="AJ176" s="228"/>
      <c r="AK176" s="229"/>
      <c r="AL176" s="229"/>
      <c r="AM176" s="229"/>
      <c r="AN176" s="229"/>
      <c r="AO176" s="229"/>
      <c r="AP176" s="229"/>
      <c r="AQ176" s="229"/>
      <c r="AR176" s="229"/>
      <c r="AS176" s="229"/>
      <c r="AT176" s="229"/>
      <c r="AU176" s="229"/>
      <c r="AV176" s="229"/>
      <c r="AW176" s="229"/>
      <c r="AX176" s="229"/>
      <c r="AY176" s="229"/>
      <c r="AZ176" s="229"/>
      <c r="BA176" s="229"/>
      <c r="BB176" s="229"/>
      <c r="BC176" s="229"/>
      <c r="BD176" s="229"/>
      <c r="BE176" s="229"/>
      <c r="BF176" s="229"/>
      <c r="BG176" s="229"/>
      <c r="BH176" s="229"/>
      <c r="BI176" s="229"/>
      <c r="BJ176" s="229"/>
      <c r="BK176" s="229"/>
      <c r="BL176" s="229"/>
      <c r="BM176" s="229"/>
      <c r="BN176" s="229"/>
      <c r="BO176" s="229"/>
    </row>
    <row r="177" spans="1:67" ht="15" customHeight="1" x14ac:dyDescent="0.25">
      <c r="A177" s="220"/>
      <c r="B177" s="220" t="s">
        <v>694</v>
      </c>
      <c r="C177" s="225" t="s">
        <v>695</v>
      </c>
      <c r="D177" s="217" t="s">
        <v>696</v>
      </c>
      <c r="E177" s="225" t="s">
        <v>720</v>
      </c>
      <c r="F177" s="225" t="s">
        <v>697</v>
      </c>
      <c r="G177" s="225" t="s">
        <v>697</v>
      </c>
      <c r="H177" s="226" t="s">
        <v>697</v>
      </c>
      <c r="I177" s="226" t="s">
        <v>697</v>
      </c>
      <c r="J177" s="225" t="s">
        <v>697</v>
      </c>
      <c r="K177" s="225" t="s">
        <v>697</v>
      </c>
      <c r="L177" s="225" t="s">
        <v>697</v>
      </c>
      <c r="M177" s="225" t="s">
        <v>697</v>
      </c>
      <c r="N177" s="225" t="s">
        <v>697</v>
      </c>
      <c r="O177" s="225" t="s">
        <v>697</v>
      </c>
      <c r="P177" s="220">
        <v>0</v>
      </c>
      <c r="Q177" s="215" t="s">
        <v>698</v>
      </c>
      <c r="R177" s="215" t="s">
        <v>698</v>
      </c>
      <c r="S177" s="215" t="s">
        <v>694</v>
      </c>
      <c r="T177" s="221"/>
      <c r="U177" s="220" t="s">
        <v>5456</v>
      </c>
      <c r="V177" s="220"/>
      <c r="W177" s="222" t="s">
        <v>872</v>
      </c>
      <c r="X177" s="222"/>
      <c r="Y177" s="222"/>
      <c r="Z177" s="222"/>
      <c r="AA177" s="222"/>
      <c r="AB177" s="222"/>
      <c r="AC177" s="222"/>
      <c r="AD177" s="222"/>
      <c r="AE177" s="222"/>
      <c r="AF177" s="222"/>
      <c r="AG177" s="222"/>
      <c r="AH177" s="222" t="s">
        <v>5457</v>
      </c>
      <c r="AI177" s="220" t="s">
        <v>694</v>
      </c>
      <c r="AJ177" s="220"/>
      <c r="AK177" s="229"/>
      <c r="AL177" s="229"/>
      <c r="AM177" s="229"/>
      <c r="AN177" s="229"/>
      <c r="AO177" s="229"/>
      <c r="AP177" s="229"/>
      <c r="AQ177" s="229"/>
      <c r="AR177" s="229"/>
      <c r="AS177" s="229"/>
      <c r="AT177" s="229"/>
      <c r="AU177" s="229"/>
      <c r="AV177" s="229"/>
      <c r="AW177" s="229"/>
      <c r="AX177" s="229"/>
      <c r="AY177" s="229"/>
      <c r="AZ177" s="229"/>
      <c r="BA177" s="229"/>
      <c r="BB177" s="229"/>
      <c r="BC177" s="229"/>
      <c r="BD177" s="229"/>
      <c r="BE177" s="229"/>
      <c r="BF177" s="229"/>
      <c r="BG177" s="229"/>
      <c r="BH177" s="229"/>
      <c r="BI177" s="229"/>
      <c r="BJ177" s="229"/>
      <c r="BK177" s="229"/>
      <c r="BL177" s="229"/>
      <c r="BM177" s="229"/>
      <c r="BN177" s="229"/>
      <c r="BO177" s="229"/>
    </row>
    <row r="178" spans="1:67" ht="15" customHeight="1" x14ac:dyDescent="0.25">
      <c r="A178" s="220"/>
      <c r="B178" s="220" t="s">
        <v>694</v>
      </c>
      <c r="C178" s="225" t="s">
        <v>695</v>
      </c>
      <c r="D178" s="217" t="s">
        <v>696</v>
      </c>
      <c r="E178" s="225" t="s">
        <v>720</v>
      </c>
      <c r="F178" s="225" t="s">
        <v>702</v>
      </c>
      <c r="G178" s="225" t="s">
        <v>697</v>
      </c>
      <c r="H178" s="226" t="s">
        <v>697</v>
      </c>
      <c r="I178" s="226" t="s">
        <v>697</v>
      </c>
      <c r="J178" s="225" t="s">
        <v>697</v>
      </c>
      <c r="K178" s="225" t="s">
        <v>697</v>
      </c>
      <c r="L178" s="225" t="s">
        <v>697</v>
      </c>
      <c r="M178" s="225" t="s">
        <v>697</v>
      </c>
      <c r="N178" s="225" t="s">
        <v>697</v>
      </c>
      <c r="O178" s="225" t="s">
        <v>697</v>
      </c>
      <c r="P178" s="220">
        <v>0</v>
      </c>
      <c r="Q178" s="215" t="s">
        <v>698</v>
      </c>
      <c r="R178" s="215" t="s">
        <v>698</v>
      </c>
      <c r="S178" s="215" t="s">
        <v>694</v>
      </c>
      <c r="T178" s="221"/>
      <c r="U178" s="228" t="s">
        <v>750</v>
      </c>
      <c r="V178" s="220"/>
      <c r="W178" s="222"/>
      <c r="X178" s="222" t="s">
        <v>703</v>
      </c>
      <c r="Y178" s="222"/>
      <c r="Z178" s="222"/>
      <c r="AA178" s="222"/>
      <c r="AB178" s="222"/>
      <c r="AC178" s="222"/>
      <c r="AD178" s="222"/>
      <c r="AE178" s="222"/>
      <c r="AF178" s="222"/>
      <c r="AG178" s="222"/>
      <c r="AH178" s="222" t="s">
        <v>5458</v>
      </c>
      <c r="AI178" s="228" t="s">
        <v>694</v>
      </c>
      <c r="AJ178" s="220"/>
      <c r="AK178" s="229"/>
      <c r="AL178" s="229"/>
      <c r="AM178" s="229"/>
      <c r="AN178" s="229"/>
      <c r="AO178" s="229"/>
      <c r="AP178" s="229"/>
      <c r="AQ178" s="229"/>
      <c r="AR178" s="229"/>
      <c r="AS178" s="229"/>
      <c r="AT178" s="229"/>
      <c r="AU178" s="229"/>
      <c r="AV178" s="229"/>
      <c r="AW178" s="229"/>
      <c r="AX178" s="229"/>
      <c r="AY178" s="229"/>
      <c r="AZ178" s="229"/>
      <c r="BA178" s="229"/>
      <c r="BB178" s="229"/>
      <c r="BC178" s="229"/>
      <c r="BD178" s="229"/>
      <c r="BE178" s="229"/>
      <c r="BF178" s="229"/>
      <c r="BG178" s="229"/>
      <c r="BH178" s="229"/>
      <c r="BI178" s="229"/>
      <c r="BJ178" s="229"/>
      <c r="BK178" s="229"/>
      <c r="BL178" s="229"/>
      <c r="BM178" s="229"/>
      <c r="BN178" s="229"/>
      <c r="BO178" s="229"/>
    </row>
    <row r="179" spans="1:67" ht="15" customHeight="1" x14ac:dyDescent="0.25">
      <c r="A179" s="222"/>
      <c r="B179" s="220" t="s">
        <v>709</v>
      </c>
      <c r="C179" s="225" t="s">
        <v>768</v>
      </c>
      <c r="D179" s="217" t="s">
        <v>696</v>
      </c>
      <c r="E179" s="225" t="s">
        <v>720</v>
      </c>
      <c r="F179" s="225" t="s">
        <v>702</v>
      </c>
      <c r="G179" s="225" t="s">
        <v>702</v>
      </c>
      <c r="H179" s="226" t="s">
        <v>697</v>
      </c>
      <c r="I179" s="226" t="s">
        <v>697</v>
      </c>
      <c r="J179" s="225" t="s">
        <v>697</v>
      </c>
      <c r="K179" s="225" t="s">
        <v>697</v>
      </c>
      <c r="L179" s="225" t="s">
        <v>697</v>
      </c>
      <c r="M179" s="225" t="s">
        <v>697</v>
      </c>
      <c r="N179" s="225" t="s">
        <v>697</v>
      </c>
      <c r="O179" s="225" t="s">
        <v>697</v>
      </c>
      <c r="P179" s="220">
        <v>0</v>
      </c>
      <c r="Q179" s="221" t="s">
        <v>698</v>
      </c>
      <c r="R179" s="221" t="s">
        <v>704</v>
      </c>
      <c r="S179" s="228" t="s">
        <v>705</v>
      </c>
      <c r="T179" s="221"/>
      <c r="U179" s="228" t="s">
        <v>5456</v>
      </c>
      <c r="V179" s="220"/>
      <c r="W179" s="222"/>
      <c r="X179" s="222"/>
      <c r="Y179" s="222" t="s">
        <v>873</v>
      </c>
      <c r="Z179" s="222"/>
      <c r="AA179" s="222"/>
      <c r="AB179" s="222"/>
      <c r="AC179" s="222"/>
      <c r="AD179" s="222"/>
      <c r="AE179" s="222"/>
      <c r="AF179" s="222"/>
      <c r="AG179" s="222"/>
      <c r="AH179" s="222" t="s">
        <v>5459</v>
      </c>
      <c r="AI179" s="228" t="s">
        <v>704</v>
      </c>
      <c r="AJ179" s="220"/>
      <c r="AK179" s="229"/>
      <c r="AL179" s="229"/>
      <c r="AM179" s="229"/>
      <c r="AN179" s="229"/>
      <c r="AO179" s="229"/>
      <c r="AP179" s="229"/>
      <c r="AQ179" s="229"/>
      <c r="AR179" s="229"/>
      <c r="AS179" s="229"/>
      <c r="AT179" s="229"/>
      <c r="AU179" s="229"/>
      <c r="AV179" s="229"/>
      <c r="AW179" s="229"/>
      <c r="AX179" s="229"/>
      <c r="AY179" s="229"/>
      <c r="AZ179" s="229"/>
      <c r="BA179" s="229"/>
      <c r="BB179" s="229"/>
      <c r="BC179" s="229"/>
      <c r="BD179" s="229"/>
      <c r="BE179" s="229"/>
      <c r="BF179" s="229"/>
      <c r="BG179" s="229"/>
      <c r="BH179" s="229"/>
      <c r="BI179" s="229"/>
      <c r="BJ179" s="229"/>
      <c r="BK179" s="229"/>
      <c r="BL179" s="229"/>
      <c r="BM179" s="229"/>
      <c r="BN179" s="229"/>
      <c r="BO179" s="229"/>
    </row>
    <row r="180" spans="1:67" ht="15" customHeight="1" x14ac:dyDescent="0.25">
      <c r="A180" s="231"/>
      <c r="B180" s="228"/>
      <c r="C180" s="233" t="s">
        <v>768</v>
      </c>
      <c r="D180" s="217" t="s">
        <v>696</v>
      </c>
      <c r="E180" s="234" t="s">
        <v>720</v>
      </c>
      <c r="F180" s="234" t="s">
        <v>702</v>
      </c>
      <c r="G180" s="234" t="s">
        <v>702</v>
      </c>
      <c r="H180" s="235" t="s">
        <v>702</v>
      </c>
      <c r="I180" s="235" t="s">
        <v>697</v>
      </c>
      <c r="J180" s="234" t="s">
        <v>697</v>
      </c>
      <c r="K180" s="234" t="s">
        <v>697</v>
      </c>
      <c r="L180" s="234" t="s">
        <v>697</v>
      </c>
      <c r="M180" s="234" t="s">
        <v>697</v>
      </c>
      <c r="N180" s="234" t="s">
        <v>697</v>
      </c>
      <c r="O180" s="234" t="s">
        <v>697</v>
      </c>
      <c r="P180" s="228">
        <v>0</v>
      </c>
      <c r="Q180" s="221" t="s">
        <v>704</v>
      </c>
      <c r="R180" s="221" t="s">
        <v>698</v>
      </c>
      <c r="S180" s="236" t="s">
        <v>706</v>
      </c>
      <c r="T180" s="221"/>
      <c r="U180" s="228" t="s">
        <v>5456</v>
      </c>
      <c r="V180" s="228"/>
      <c r="W180" s="231"/>
      <c r="X180" s="231"/>
      <c r="Y180" s="231"/>
      <c r="Z180" s="231" t="s">
        <v>873</v>
      </c>
      <c r="AA180" s="231"/>
      <c r="AB180" s="231"/>
      <c r="AC180" s="231"/>
      <c r="AD180" s="231"/>
      <c r="AE180" s="231"/>
      <c r="AF180" s="231"/>
      <c r="AG180" s="231"/>
      <c r="AH180" s="228" t="s">
        <v>5460</v>
      </c>
      <c r="AI180" s="228" t="s">
        <v>694</v>
      </c>
      <c r="AJ180" s="228"/>
      <c r="AK180" s="229"/>
      <c r="AL180" s="229"/>
      <c r="AM180" s="229"/>
      <c r="AN180" s="229"/>
      <c r="AO180" s="229"/>
      <c r="AP180" s="229"/>
      <c r="AQ180" s="229"/>
      <c r="AR180" s="229"/>
      <c r="AS180" s="229"/>
      <c r="AT180" s="229"/>
      <c r="AU180" s="229"/>
      <c r="AV180" s="229"/>
      <c r="AW180" s="229"/>
      <c r="AX180" s="229"/>
      <c r="AY180" s="229"/>
      <c r="AZ180" s="229"/>
      <c r="BA180" s="229"/>
      <c r="BB180" s="229"/>
      <c r="BC180" s="229"/>
      <c r="BD180" s="229"/>
      <c r="BE180" s="229"/>
      <c r="BF180" s="229"/>
      <c r="BG180" s="229"/>
      <c r="BH180" s="229"/>
      <c r="BI180" s="229"/>
      <c r="BJ180" s="229"/>
      <c r="BK180" s="229"/>
      <c r="BL180" s="229"/>
      <c r="BM180" s="229"/>
      <c r="BN180" s="229"/>
      <c r="BO180" s="229"/>
    </row>
    <row r="181" spans="1:67" ht="15" customHeight="1" x14ac:dyDescent="0.25">
      <c r="A181" s="220"/>
      <c r="B181" s="220" t="s">
        <v>694</v>
      </c>
      <c r="C181" s="225" t="s">
        <v>768</v>
      </c>
      <c r="D181" s="217" t="s">
        <v>696</v>
      </c>
      <c r="E181" s="225" t="s">
        <v>720</v>
      </c>
      <c r="F181" s="225" t="s">
        <v>707</v>
      </c>
      <c r="G181" s="225" t="s">
        <v>697</v>
      </c>
      <c r="H181" s="226" t="s">
        <v>697</v>
      </c>
      <c r="I181" s="226" t="s">
        <v>697</v>
      </c>
      <c r="J181" s="225" t="s">
        <v>697</v>
      </c>
      <c r="K181" s="225" t="s">
        <v>697</v>
      </c>
      <c r="L181" s="225" t="s">
        <v>697</v>
      </c>
      <c r="M181" s="225" t="s">
        <v>697</v>
      </c>
      <c r="N181" s="225" t="s">
        <v>697</v>
      </c>
      <c r="O181" s="225" t="s">
        <v>697</v>
      </c>
      <c r="P181" s="220">
        <v>0</v>
      </c>
      <c r="Q181" s="215" t="s">
        <v>698</v>
      </c>
      <c r="R181" s="215" t="s">
        <v>698</v>
      </c>
      <c r="S181" s="215" t="s">
        <v>694</v>
      </c>
      <c r="T181" s="221"/>
      <c r="U181" s="228" t="s">
        <v>726</v>
      </c>
      <c r="V181" s="220"/>
      <c r="W181" s="222"/>
      <c r="X181" s="222" t="s">
        <v>727</v>
      </c>
      <c r="Y181" s="222"/>
      <c r="Z181" s="222"/>
      <c r="AA181" s="222"/>
      <c r="AB181" s="222"/>
      <c r="AC181" s="222"/>
      <c r="AD181" s="222"/>
      <c r="AE181" s="222"/>
      <c r="AF181" s="222"/>
      <c r="AG181" s="222"/>
      <c r="AH181" s="222" t="s">
        <v>5461</v>
      </c>
      <c r="AI181" s="220" t="s">
        <v>694</v>
      </c>
      <c r="AJ181" s="220"/>
      <c r="AK181" s="229"/>
      <c r="AL181" s="229"/>
      <c r="AM181" s="229"/>
      <c r="AN181" s="229"/>
      <c r="AO181" s="229"/>
      <c r="AP181" s="229"/>
      <c r="AQ181" s="229"/>
      <c r="AR181" s="229"/>
      <c r="AS181" s="229"/>
      <c r="AT181" s="229"/>
      <c r="AU181" s="229"/>
      <c r="AV181" s="229"/>
      <c r="AW181" s="229"/>
      <c r="AX181" s="229"/>
      <c r="AY181" s="229"/>
      <c r="AZ181" s="229"/>
      <c r="BA181" s="229"/>
      <c r="BB181" s="229"/>
      <c r="BC181" s="229"/>
      <c r="BD181" s="229"/>
      <c r="BE181" s="229"/>
      <c r="BF181" s="229"/>
      <c r="BG181" s="229"/>
      <c r="BH181" s="229"/>
      <c r="BI181" s="229"/>
      <c r="BJ181" s="229"/>
      <c r="BK181" s="229"/>
      <c r="BL181" s="229"/>
      <c r="BM181" s="229"/>
      <c r="BN181" s="229"/>
      <c r="BO181" s="229"/>
    </row>
    <row r="182" spans="1:67" ht="15" customHeight="1" x14ac:dyDescent="0.25">
      <c r="A182" s="215"/>
      <c r="B182" s="215" t="s">
        <v>694</v>
      </c>
      <c r="C182" s="224" t="s">
        <v>695</v>
      </c>
      <c r="D182" s="217" t="s">
        <v>696</v>
      </c>
      <c r="E182" s="225" t="s">
        <v>722</v>
      </c>
      <c r="F182" s="225" t="s">
        <v>697</v>
      </c>
      <c r="G182" s="225" t="s">
        <v>697</v>
      </c>
      <c r="H182" s="226" t="s">
        <v>697</v>
      </c>
      <c r="I182" s="226" t="s">
        <v>697</v>
      </c>
      <c r="J182" s="225" t="s">
        <v>697</v>
      </c>
      <c r="K182" s="225" t="s">
        <v>697</v>
      </c>
      <c r="L182" s="225" t="s">
        <v>697</v>
      </c>
      <c r="M182" s="225" t="s">
        <v>697</v>
      </c>
      <c r="N182" s="225" t="s">
        <v>697</v>
      </c>
      <c r="O182" s="225" t="s">
        <v>697</v>
      </c>
      <c r="P182" s="220">
        <v>0</v>
      </c>
      <c r="Q182" s="215" t="s">
        <v>698</v>
      </c>
      <c r="R182" s="215" t="s">
        <v>698</v>
      </c>
      <c r="S182" s="215" t="s">
        <v>694</v>
      </c>
      <c r="T182" s="221"/>
      <c r="U182" s="228" t="s">
        <v>5462</v>
      </c>
      <c r="V182" s="220"/>
      <c r="W182" s="253" t="s">
        <v>874</v>
      </c>
      <c r="X182" s="253"/>
      <c r="Y182" s="253"/>
      <c r="Z182" s="253"/>
      <c r="AA182" s="253"/>
      <c r="AB182" s="253"/>
      <c r="AC182" s="253"/>
      <c r="AD182" s="253"/>
      <c r="AE182" s="253"/>
      <c r="AF182" s="253"/>
      <c r="AG182" s="253"/>
      <c r="AH182" s="222" t="s">
        <v>5463</v>
      </c>
      <c r="AI182" s="220" t="s">
        <v>694</v>
      </c>
      <c r="AJ182" s="220"/>
      <c r="AK182" s="229"/>
      <c r="AL182" s="229"/>
      <c r="AM182" s="229"/>
      <c r="AN182" s="229"/>
      <c r="AO182" s="229"/>
      <c r="AP182" s="229"/>
      <c r="AQ182" s="229"/>
      <c r="AR182" s="229"/>
      <c r="AS182" s="229"/>
      <c r="AT182" s="229"/>
      <c r="AU182" s="229"/>
      <c r="AV182" s="229"/>
      <c r="AW182" s="229"/>
      <c r="AX182" s="229"/>
      <c r="AY182" s="229"/>
      <c r="AZ182" s="229"/>
      <c r="BA182" s="229"/>
      <c r="BB182" s="229"/>
      <c r="BC182" s="229"/>
      <c r="BD182" s="229"/>
      <c r="BE182" s="229"/>
      <c r="BF182" s="229"/>
      <c r="BG182" s="229"/>
      <c r="BH182" s="229"/>
      <c r="BI182" s="229"/>
      <c r="BJ182" s="229"/>
      <c r="BK182" s="229"/>
      <c r="BL182" s="229"/>
      <c r="BM182" s="229"/>
      <c r="BN182" s="229"/>
      <c r="BO182" s="229"/>
    </row>
    <row r="183" spans="1:67" ht="15" customHeight="1" x14ac:dyDescent="0.25">
      <c r="A183" s="215"/>
      <c r="B183" s="215" t="s">
        <v>694</v>
      </c>
      <c r="C183" s="224" t="s">
        <v>695</v>
      </c>
      <c r="D183" s="217" t="s">
        <v>696</v>
      </c>
      <c r="E183" s="225" t="s">
        <v>722</v>
      </c>
      <c r="F183" s="225" t="s">
        <v>702</v>
      </c>
      <c r="G183" s="225" t="s">
        <v>697</v>
      </c>
      <c r="H183" s="226" t="s">
        <v>697</v>
      </c>
      <c r="I183" s="226" t="s">
        <v>697</v>
      </c>
      <c r="J183" s="225" t="s">
        <v>697</v>
      </c>
      <c r="K183" s="225" t="s">
        <v>697</v>
      </c>
      <c r="L183" s="225" t="s">
        <v>697</v>
      </c>
      <c r="M183" s="225" t="s">
        <v>697</v>
      </c>
      <c r="N183" s="225" t="s">
        <v>697</v>
      </c>
      <c r="O183" s="225" t="s">
        <v>697</v>
      </c>
      <c r="P183" s="220">
        <v>0</v>
      </c>
      <c r="Q183" s="215" t="s">
        <v>698</v>
      </c>
      <c r="R183" s="215" t="s">
        <v>698</v>
      </c>
      <c r="S183" s="215" t="s">
        <v>694</v>
      </c>
      <c r="T183" s="221"/>
      <c r="U183" s="228" t="s">
        <v>750</v>
      </c>
      <c r="V183" s="220"/>
      <c r="W183" s="253"/>
      <c r="X183" s="253" t="s">
        <v>703</v>
      </c>
      <c r="Y183" s="253"/>
      <c r="Z183" s="253"/>
      <c r="AA183" s="253"/>
      <c r="AB183" s="253"/>
      <c r="AC183" s="253"/>
      <c r="AD183" s="253"/>
      <c r="AE183" s="253"/>
      <c r="AF183" s="253"/>
      <c r="AG183" s="253"/>
      <c r="AH183" s="222" t="s">
        <v>5464</v>
      </c>
      <c r="AI183" s="220" t="s">
        <v>694</v>
      </c>
      <c r="AJ183" s="220"/>
      <c r="AK183" s="229"/>
      <c r="AL183" s="229"/>
      <c r="AM183" s="229"/>
      <c r="AN183" s="229"/>
      <c r="AO183" s="229"/>
      <c r="AP183" s="229"/>
      <c r="AQ183" s="229"/>
      <c r="AR183" s="229"/>
      <c r="AS183" s="229"/>
      <c r="AT183" s="229"/>
      <c r="AU183" s="229"/>
      <c r="AV183" s="229"/>
      <c r="AW183" s="229"/>
      <c r="AX183" s="229"/>
      <c r="AY183" s="229"/>
      <c r="AZ183" s="229"/>
      <c r="BA183" s="229"/>
      <c r="BB183" s="229"/>
      <c r="BC183" s="229"/>
      <c r="BD183" s="229"/>
      <c r="BE183" s="229"/>
      <c r="BF183" s="229"/>
      <c r="BG183" s="229"/>
      <c r="BH183" s="229"/>
      <c r="BI183" s="229"/>
      <c r="BJ183" s="229"/>
      <c r="BK183" s="229"/>
      <c r="BL183" s="229"/>
      <c r="BM183" s="229"/>
      <c r="BN183" s="229"/>
      <c r="BO183" s="229"/>
    </row>
    <row r="184" spans="1:67" ht="15" customHeight="1" x14ac:dyDescent="0.25">
      <c r="A184" s="222"/>
      <c r="B184" s="220" t="s">
        <v>709</v>
      </c>
      <c r="C184" s="225" t="s">
        <v>5465</v>
      </c>
      <c r="D184" s="217" t="s">
        <v>696</v>
      </c>
      <c r="E184" s="225" t="s">
        <v>722</v>
      </c>
      <c r="F184" s="225" t="s">
        <v>702</v>
      </c>
      <c r="G184" s="225" t="s">
        <v>702</v>
      </c>
      <c r="H184" s="226" t="s">
        <v>697</v>
      </c>
      <c r="I184" s="226" t="s">
        <v>697</v>
      </c>
      <c r="J184" s="225" t="s">
        <v>697</v>
      </c>
      <c r="K184" s="225" t="s">
        <v>697</v>
      </c>
      <c r="L184" s="225" t="s">
        <v>697</v>
      </c>
      <c r="M184" s="225" t="s">
        <v>697</v>
      </c>
      <c r="N184" s="225" t="s">
        <v>697</v>
      </c>
      <c r="O184" s="225" t="s">
        <v>697</v>
      </c>
      <c r="P184" s="220">
        <v>0</v>
      </c>
      <c r="Q184" s="221" t="s">
        <v>698</v>
      </c>
      <c r="R184" s="221" t="s">
        <v>704</v>
      </c>
      <c r="S184" s="228" t="s">
        <v>705</v>
      </c>
      <c r="T184" s="221"/>
      <c r="U184" s="228" t="s">
        <v>5466</v>
      </c>
      <c r="V184" s="220"/>
      <c r="W184" s="256"/>
      <c r="X184" s="222"/>
      <c r="Y184" s="222" t="s">
        <v>875</v>
      </c>
      <c r="Z184" s="222"/>
      <c r="AA184" s="222"/>
      <c r="AB184" s="222"/>
      <c r="AC184" s="222"/>
      <c r="AD184" s="222"/>
      <c r="AE184" s="222"/>
      <c r="AF184" s="222"/>
      <c r="AG184" s="222"/>
      <c r="AH184" s="222" t="s">
        <v>5467</v>
      </c>
      <c r="AI184" s="228" t="s">
        <v>704</v>
      </c>
      <c r="AJ184" s="220"/>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row>
    <row r="185" spans="1:67" ht="15" customHeight="1" x14ac:dyDescent="0.25">
      <c r="A185" s="231"/>
      <c r="B185" s="228"/>
      <c r="C185" s="233" t="s">
        <v>5465</v>
      </c>
      <c r="D185" s="217" t="s">
        <v>696</v>
      </c>
      <c r="E185" s="234" t="s">
        <v>722</v>
      </c>
      <c r="F185" s="234" t="s">
        <v>702</v>
      </c>
      <c r="G185" s="234" t="s">
        <v>702</v>
      </c>
      <c r="H185" s="235" t="s">
        <v>702</v>
      </c>
      <c r="I185" s="235" t="s">
        <v>697</v>
      </c>
      <c r="J185" s="234" t="s">
        <v>697</v>
      </c>
      <c r="K185" s="234" t="s">
        <v>697</v>
      </c>
      <c r="L185" s="234" t="s">
        <v>697</v>
      </c>
      <c r="M185" s="234" t="s">
        <v>697</v>
      </c>
      <c r="N185" s="234" t="s">
        <v>697</v>
      </c>
      <c r="O185" s="234" t="s">
        <v>697</v>
      </c>
      <c r="P185" s="228">
        <v>0</v>
      </c>
      <c r="Q185" s="221" t="s">
        <v>704</v>
      </c>
      <c r="R185" s="221" t="s">
        <v>698</v>
      </c>
      <c r="S185" s="236" t="s">
        <v>706</v>
      </c>
      <c r="T185" s="221"/>
      <c r="U185" s="228" t="s">
        <v>5466</v>
      </c>
      <c r="V185" s="228"/>
      <c r="W185" s="231"/>
      <c r="X185" s="231"/>
      <c r="Y185" s="231"/>
      <c r="Z185" s="231" t="s">
        <v>875</v>
      </c>
      <c r="AA185" s="231"/>
      <c r="AB185" s="231"/>
      <c r="AC185" s="231"/>
      <c r="AD185" s="231"/>
      <c r="AE185" s="231"/>
      <c r="AF185" s="231"/>
      <c r="AG185" s="231"/>
      <c r="AH185" s="228" t="s">
        <v>5468</v>
      </c>
      <c r="AI185" s="228" t="s">
        <v>694</v>
      </c>
      <c r="AJ185" s="228"/>
      <c r="AK185" s="229"/>
      <c r="AL185" s="229"/>
      <c r="AM185" s="229"/>
      <c r="AN185" s="229"/>
      <c r="AO185" s="229"/>
      <c r="AP185" s="229"/>
      <c r="AQ185" s="229"/>
      <c r="AR185" s="229"/>
      <c r="AS185" s="229"/>
      <c r="AT185" s="229"/>
      <c r="AU185" s="229"/>
      <c r="AV185" s="229"/>
      <c r="AW185" s="229"/>
      <c r="AX185" s="229"/>
      <c r="AY185" s="229"/>
      <c r="AZ185" s="229"/>
      <c r="BA185" s="229"/>
      <c r="BB185" s="229"/>
      <c r="BC185" s="229"/>
      <c r="BD185" s="229"/>
      <c r="BE185" s="229"/>
      <c r="BF185" s="229"/>
      <c r="BG185" s="229"/>
      <c r="BH185" s="229"/>
      <c r="BI185" s="229"/>
      <c r="BJ185" s="229"/>
      <c r="BK185" s="229"/>
      <c r="BL185" s="229"/>
      <c r="BM185" s="229"/>
      <c r="BN185" s="229"/>
      <c r="BO185" s="229"/>
    </row>
    <row r="186" spans="1:67" ht="15" customHeight="1" x14ac:dyDescent="0.25">
      <c r="A186" s="222"/>
      <c r="B186" s="220" t="s">
        <v>709</v>
      </c>
      <c r="C186" s="225" t="s">
        <v>5469</v>
      </c>
      <c r="D186" s="217" t="s">
        <v>696</v>
      </c>
      <c r="E186" s="225" t="s">
        <v>722</v>
      </c>
      <c r="F186" s="225" t="s">
        <v>702</v>
      </c>
      <c r="G186" s="225" t="s">
        <v>707</v>
      </c>
      <c r="H186" s="226" t="s">
        <v>697</v>
      </c>
      <c r="I186" s="226" t="s">
        <v>697</v>
      </c>
      <c r="J186" s="225" t="s">
        <v>697</v>
      </c>
      <c r="K186" s="225" t="s">
        <v>697</v>
      </c>
      <c r="L186" s="225" t="s">
        <v>697</v>
      </c>
      <c r="M186" s="225" t="s">
        <v>697</v>
      </c>
      <c r="N186" s="225" t="s">
        <v>697</v>
      </c>
      <c r="O186" s="225" t="s">
        <v>697</v>
      </c>
      <c r="P186" s="220">
        <v>0</v>
      </c>
      <c r="Q186" s="221" t="s">
        <v>698</v>
      </c>
      <c r="R186" s="221" t="s">
        <v>704</v>
      </c>
      <c r="S186" s="228" t="s">
        <v>705</v>
      </c>
      <c r="T186" s="221"/>
      <c r="U186" s="228" t="s">
        <v>5470</v>
      </c>
      <c r="V186" s="220"/>
      <c r="W186" s="256"/>
      <c r="X186" s="256"/>
      <c r="Y186" s="222" t="s">
        <v>876</v>
      </c>
      <c r="Z186" s="222"/>
      <c r="AA186" s="222"/>
      <c r="AB186" s="222"/>
      <c r="AC186" s="222"/>
      <c r="AD186" s="222"/>
      <c r="AE186" s="222"/>
      <c r="AF186" s="222"/>
      <c r="AG186" s="222"/>
      <c r="AH186" s="222" t="s">
        <v>5471</v>
      </c>
      <c r="AI186" s="228" t="s">
        <v>704</v>
      </c>
      <c r="AJ186" s="220"/>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row>
    <row r="187" spans="1:67" ht="15" customHeight="1" x14ac:dyDescent="0.25">
      <c r="A187" s="231"/>
      <c r="B187" s="228"/>
      <c r="C187" s="233" t="s">
        <v>5469</v>
      </c>
      <c r="D187" s="217" t="s">
        <v>696</v>
      </c>
      <c r="E187" s="234" t="s">
        <v>722</v>
      </c>
      <c r="F187" s="234" t="s">
        <v>702</v>
      </c>
      <c r="G187" s="234" t="s">
        <v>707</v>
      </c>
      <c r="H187" s="235" t="s">
        <v>702</v>
      </c>
      <c r="I187" s="235" t="s">
        <v>697</v>
      </c>
      <c r="J187" s="234" t="s">
        <v>697</v>
      </c>
      <c r="K187" s="234" t="s">
        <v>697</v>
      </c>
      <c r="L187" s="234" t="s">
        <v>697</v>
      </c>
      <c r="M187" s="234" t="s">
        <v>697</v>
      </c>
      <c r="N187" s="234" t="s">
        <v>697</v>
      </c>
      <c r="O187" s="234" t="s">
        <v>697</v>
      </c>
      <c r="P187" s="228">
        <v>0</v>
      </c>
      <c r="Q187" s="221" t="s">
        <v>704</v>
      </c>
      <c r="R187" s="221" t="s">
        <v>698</v>
      </c>
      <c r="S187" s="236" t="s">
        <v>706</v>
      </c>
      <c r="T187" s="221"/>
      <c r="U187" s="228" t="s">
        <v>5470</v>
      </c>
      <c r="V187" s="228"/>
      <c r="W187" s="231"/>
      <c r="X187" s="231"/>
      <c r="Y187" s="231"/>
      <c r="Z187" s="231" t="s">
        <v>876</v>
      </c>
      <c r="AA187" s="231"/>
      <c r="AB187" s="231"/>
      <c r="AC187" s="231"/>
      <c r="AD187" s="231"/>
      <c r="AE187" s="231"/>
      <c r="AF187" s="231"/>
      <c r="AG187" s="231"/>
      <c r="AH187" s="228" t="s">
        <v>5472</v>
      </c>
      <c r="AI187" s="228" t="s">
        <v>694</v>
      </c>
      <c r="AJ187" s="228"/>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row>
    <row r="188" spans="1:67" ht="15" customHeight="1" x14ac:dyDescent="0.25">
      <c r="A188" s="222"/>
      <c r="B188" s="220" t="s">
        <v>709</v>
      </c>
      <c r="C188" s="225" t="s">
        <v>5473</v>
      </c>
      <c r="D188" s="217" t="s">
        <v>696</v>
      </c>
      <c r="E188" s="225" t="s">
        <v>722</v>
      </c>
      <c r="F188" s="225" t="s">
        <v>702</v>
      </c>
      <c r="G188" s="225" t="s">
        <v>710</v>
      </c>
      <c r="H188" s="226" t="s">
        <v>697</v>
      </c>
      <c r="I188" s="226" t="s">
        <v>697</v>
      </c>
      <c r="J188" s="225" t="s">
        <v>697</v>
      </c>
      <c r="K188" s="225" t="s">
        <v>697</v>
      </c>
      <c r="L188" s="225" t="s">
        <v>697</v>
      </c>
      <c r="M188" s="225" t="s">
        <v>697</v>
      </c>
      <c r="N188" s="225" t="s">
        <v>697</v>
      </c>
      <c r="O188" s="225" t="s">
        <v>697</v>
      </c>
      <c r="P188" s="220">
        <v>0</v>
      </c>
      <c r="Q188" s="221" t="s">
        <v>698</v>
      </c>
      <c r="R188" s="221" t="s">
        <v>704</v>
      </c>
      <c r="S188" s="228" t="s">
        <v>705</v>
      </c>
      <c r="T188" s="221"/>
      <c r="U188" s="228" t="s">
        <v>5474</v>
      </c>
      <c r="V188" s="220"/>
      <c r="W188" s="256"/>
      <c r="X188" s="256"/>
      <c r="Y188" s="222" t="s">
        <v>5475</v>
      </c>
      <c r="Z188" s="222"/>
      <c r="AA188" s="222"/>
      <c r="AB188" s="222"/>
      <c r="AC188" s="222"/>
      <c r="AD188" s="222"/>
      <c r="AE188" s="222"/>
      <c r="AF188" s="222"/>
      <c r="AG188" s="222"/>
      <c r="AH188" s="222" t="s">
        <v>5476</v>
      </c>
      <c r="AI188" s="228" t="s">
        <v>704</v>
      </c>
      <c r="AJ188" s="220" t="s">
        <v>5477</v>
      </c>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row>
    <row r="189" spans="1:67" ht="15" customHeight="1" x14ac:dyDescent="0.25">
      <c r="A189" s="231"/>
      <c r="B189" s="228"/>
      <c r="C189" s="233" t="s">
        <v>5473</v>
      </c>
      <c r="D189" s="217" t="s">
        <v>696</v>
      </c>
      <c r="E189" s="234" t="s">
        <v>722</v>
      </c>
      <c r="F189" s="234" t="s">
        <v>702</v>
      </c>
      <c r="G189" s="234" t="s">
        <v>710</v>
      </c>
      <c r="H189" s="235" t="s">
        <v>702</v>
      </c>
      <c r="I189" s="235" t="s">
        <v>697</v>
      </c>
      <c r="J189" s="234" t="s">
        <v>697</v>
      </c>
      <c r="K189" s="234" t="s">
        <v>697</v>
      </c>
      <c r="L189" s="234" t="s">
        <v>697</v>
      </c>
      <c r="M189" s="234" t="s">
        <v>697</v>
      </c>
      <c r="N189" s="234" t="s">
        <v>697</v>
      </c>
      <c r="O189" s="234" t="s">
        <v>697</v>
      </c>
      <c r="P189" s="228">
        <v>0</v>
      </c>
      <c r="Q189" s="221" t="s">
        <v>704</v>
      </c>
      <c r="R189" s="221" t="s">
        <v>698</v>
      </c>
      <c r="S189" s="236" t="s">
        <v>706</v>
      </c>
      <c r="T189" s="221"/>
      <c r="U189" s="228" t="s">
        <v>5474</v>
      </c>
      <c r="V189" s="228"/>
      <c r="W189" s="231"/>
      <c r="X189" s="231"/>
      <c r="Y189" s="231"/>
      <c r="Z189" s="231" t="s">
        <v>5475</v>
      </c>
      <c r="AA189" s="231"/>
      <c r="AB189" s="231"/>
      <c r="AC189" s="231"/>
      <c r="AD189" s="231"/>
      <c r="AE189" s="231"/>
      <c r="AF189" s="231"/>
      <c r="AG189" s="231"/>
      <c r="AH189" s="228" t="s">
        <v>5478</v>
      </c>
      <c r="AI189" s="228" t="s">
        <v>694</v>
      </c>
      <c r="AJ189" s="228"/>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row>
    <row r="190" spans="1:67" ht="15" customHeight="1" x14ac:dyDescent="0.25">
      <c r="A190" s="222"/>
      <c r="B190" s="220" t="s">
        <v>709</v>
      </c>
      <c r="C190" s="225" t="s">
        <v>5479</v>
      </c>
      <c r="D190" s="217" t="s">
        <v>696</v>
      </c>
      <c r="E190" s="225" t="s">
        <v>722</v>
      </c>
      <c r="F190" s="225" t="s">
        <v>702</v>
      </c>
      <c r="G190" s="225" t="s">
        <v>711</v>
      </c>
      <c r="H190" s="226" t="s">
        <v>697</v>
      </c>
      <c r="I190" s="226" t="s">
        <v>697</v>
      </c>
      <c r="J190" s="225" t="s">
        <v>697</v>
      </c>
      <c r="K190" s="225" t="s">
        <v>697</v>
      </c>
      <c r="L190" s="225" t="s">
        <v>697</v>
      </c>
      <c r="M190" s="225" t="s">
        <v>697</v>
      </c>
      <c r="N190" s="225" t="s">
        <v>697</v>
      </c>
      <c r="O190" s="225" t="s">
        <v>697</v>
      </c>
      <c r="P190" s="220">
        <v>0</v>
      </c>
      <c r="Q190" s="221" t="s">
        <v>698</v>
      </c>
      <c r="R190" s="221" t="s">
        <v>704</v>
      </c>
      <c r="S190" s="228" t="s">
        <v>705</v>
      </c>
      <c r="T190" s="221"/>
      <c r="U190" s="228" t="s">
        <v>5480</v>
      </c>
      <c r="V190" s="220"/>
      <c r="W190" s="222"/>
      <c r="X190" s="222"/>
      <c r="Y190" s="222" t="s">
        <v>877</v>
      </c>
      <c r="Z190" s="222"/>
      <c r="AA190" s="222"/>
      <c r="AB190" s="222"/>
      <c r="AC190" s="222"/>
      <c r="AD190" s="222"/>
      <c r="AE190" s="222"/>
      <c r="AF190" s="222"/>
      <c r="AG190" s="222"/>
      <c r="AH190" s="222" t="s">
        <v>5481</v>
      </c>
      <c r="AI190" s="228" t="s">
        <v>704</v>
      </c>
      <c r="AJ190" s="220"/>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row>
    <row r="191" spans="1:67" ht="15" customHeight="1" x14ac:dyDescent="0.25">
      <c r="A191" s="231"/>
      <c r="B191" s="228"/>
      <c r="C191" s="233" t="s">
        <v>5479</v>
      </c>
      <c r="D191" s="217" t="s">
        <v>696</v>
      </c>
      <c r="E191" s="234" t="s">
        <v>722</v>
      </c>
      <c r="F191" s="234" t="s">
        <v>702</v>
      </c>
      <c r="G191" s="234" t="s">
        <v>711</v>
      </c>
      <c r="H191" s="235" t="s">
        <v>702</v>
      </c>
      <c r="I191" s="235" t="s">
        <v>697</v>
      </c>
      <c r="J191" s="234" t="s">
        <v>697</v>
      </c>
      <c r="K191" s="234" t="s">
        <v>697</v>
      </c>
      <c r="L191" s="234" t="s">
        <v>697</v>
      </c>
      <c r="M191" s="234" t="s">
        <v>697</v>
      </c>
      <c r="N191" s="234" t="s">
        <v>697</v>
      </c>
      <c r="O191" s="234" t="s">
        <v>697</v>
      </c>
      <c r="P191" s="228">
        <v>0</v>
      </c>
      <c r="Q191" s="221" t="s">
        <v>704</v>
      </c>
      <c r="R191" s="221" t="s">
        <v>698</v>
      </c>
      <c r="S191" s="236" t="s">
        <v>706</v>
      </c>
      <c r="T191" s="221"/>
      <c r="U191" s="228" t="s">
        <v>5480</v>
      </c>
      <c r="V191" s="228"/>
      <c r="W191" s="231"/>
      <c r="X191" s="231"/>
      <c r="Y191" s="231"/>
      <c r="Z191" s="231" t="s">
        <v>877</v>
      </c>
      <c r="AA191" s="231"/>
      <c r="AB191" s="231"/>
      <c r="AC191" s="231"/>
      <c r="AD191" s="231"/>
      <c r="AE191" s="231"/>
      <c r="AF191" s="231"/>
      <c r="AG191" s="231"/>
      <c r="AH191" s="228" t="s">
        <v>5482</v>
      </c>
      <c r="AI191" s="228" t="s">
        <v>694</v>
      </c>
      <c r="AJ191" s="228"/>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row>
    <row r="192" spans="1:67" ht="15" customHeight="1" x14ac:dyDescent="0.25">
      <c r="A192" s="222"/>
      <c r="B192" s="220" t="s">
        <v>709</v>
      </c>
      <c r="C192" s="224" t="s">
        <v>695</v>
      </c>
      <c r="D192" s="217" t="s">
        <v>696</v>
      </c>
      <c r="E192" s="225" t="s">
        <v>722</v>
      </c>
      <c r="F192" s="225" t="s">
        <v>702</v>
      </c>
      <c r="G192" s="225" t="s">
        <v>713</v>
      </c>
      <c r="H192" s="226" t="s">
        <v>697</v>
      </c>
      <c r="I192" s="226" t="s">
        <v>697</v>
      </c>
      <c r="J192" s="225" t="s">
        <v>697</v>
      </c>
      <c r="K192" s="225" t="s">
        <v>697</v>
      </c>
      <c r="L192" s="225" t="s">
        <v>697</v>
      </c>
      <c r="M192" s="225" t="s">
        <v>697</v>
      </c>
      <c r="N192" s="225" t="s">
        <v>697</v>
      </c>
      <c r="O192" s="225" t="s">
        <v>697</v>
      </c>
      <c r="P192" s="220">
        <v>0</v>
      </c>
      <c r="Q192" s="221" t="s">
        <v>698</v>
      </c>
      <c r="R192" s="221" t="s">
        <v>704</v>
      </c>
      <c r="S192" s="228" t="s">
        <v>705</v>
      </c>
      <c r="T192" s="221"/>
      <c r="U192" s="228" t="s">
        <v>5483</v>
      </c>
      <c r="V192" s="220"/>
      <c r="W192" s="222"/>
      <c r="X192" s="222"/>
      <c r="Y192" s="222" t="s">
        <v>5484</v>
      </c>
      <c r="Z192" s="222"/>
      <c r="AA192" s="222"/>
      <c r="AB192" s="222"/>
      <c r="AC192" s="222"/>
      <c r="AD192" s="222"/>
      <c r="AE192" s="222"/>
      <c r="AF192" s="222"/>
      <c r="AG192" s="222"/>
      <c r="AH192" s="222" t="s">
        <v>5485</v>
      </c>
      <c r="AI192" s="228" t="s">
        <v>704</v>
      </c>
      <c r="AJ192" s="220"/>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row>
    <row r="193" spans="1:67" ht="15" customHeight="1" x14ac:dyDescent="0.25">
      <c r="A193" s="231"/>
      <c r="B193" s="228"/>
      <c r="C193" s="233" t="s">
        <v>695</v>
      </c>
      <c r="D193" s="217" t="s">
        <v>696</v>
      </c>
      <c r="E193" s="234" t="s">
        <v>722</v>
      </c>
      <c r="F193" s="234" t="s">
        <v>702</v>
      </c>
      <c r="G193" s="234" t="s">
        <v>713</v>
      </c>
      <c r="H193" s="235" t="s">
        <v>702</v>
      </c>
      <c r="I193" s="235" t="s">
        <v>697</v>
      </c>
      <c r="J193" s="234" t="s">
        <v>697</v>
      </c>
      <c r="K193" s="234" t="s">
        <v>697</v>
      </c>
      <c r="L193" s="234" t="s">
        <v>697</v>
      </c>
      <c r="M193" s="234" t="s">
        <v>697</v>
      </c>
      <c r="N193" s="234" t="s">
        <v>697</v>
      </c>
      <c r="O193" s="234" t="s">
        <v>697</v>
      </c>
      <c r="P193" s="228">
        <v>0</v>
      </c>
      <c r="Q193" s="221" t="s">
        <v>704</v>
      </c>
      <c r="R193" s="221" t="s">
        <v>698</v>
      </c>
      <c r="S193" s="236" t="s">
        <v>706</v>
      </c>
      <c r="T193" s="221"/>
      <c r="U193" s="228" t="s">
        <v>5483</v>
      </c>
      <c r="V193" s="228"/>
      <c r="W193" s="231"/>
      <c r="X193" s="231"/>
      <c r="Y193" s="231"/>
      <c r="Z193" s="231" t="s">
        <v>5484</v>
      </c>
      <c r="AA193" s="231"/>
      <c r="AB193" s="231"/>
      <c r="AC193" s="231"/>
      <c r="AD193" s="231"/>
      <c r="AE193" s="231"/>
      <c r="AF193" s="231"/>
      <c r="AG193" s="231"/>
      <c r="AH193" s="228" t="s">
        <v>5486</v>
      </c>
      <c r="AI193" s="228" t="s">
        <v>694</v>
      </c>
      <c r="AJ193" s="228"/>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row>
    <row r="194" spans="1:67" ht="15" customHeight="1" x14ac:dyDescent="0.25">
      <c r="A194" s="222"/>
      <c r="B194" s="220" t="s">
        <v>709</v>
      </c>
      <c r="C194" s="225" t="s">
        <v>5487</v>
      </c>
      <c r="D194" s="217" t="s">
        <v>696</v>
      </c>
      <c r="E194" s="225" t="s">
        <v>722</v>
      </c>
      <c r="F194" s="225" t="s">
        <v>702</v>
      </c>
      <c r="G194" s="225" t="s">
        <v>715</v>
      </c>
      <c r="H194" s="226" t="s">
        <v>697</v>
      </c>
      <c r="I194" s="226" t="s">
        <v>697</v>
      </c>
      <c r="J194" s="225" t="s">
        <v>697</v>
      </c>
      <c r="K194" s="225" t="s">
        <v>697</v>
      </c>
      <c r="L194" s="225" t="s">
        <v>697</v>
      </c>
      <c r="M194" s="225" t="s">
        <v>697</v>
      </c>
      <c r="N194" s="225" t="s">
        <v>697</v>
      </c>
      <c r="O194" s="225" t="s">
        <v>697</v>
      </c>
      <c r="P194" s="220">
        <v>0</v>
      </c>
      <c r="Q194" s="221" t="s">
        <v>698</v>
      </c>
      <c r="R194" s="221" t="s">
        <v>704</v>
      </c>
      <c r="S194" s="228" t="s">
        <v>705</v>
      </c>
      <c r="T194" s="221"/>
      <c r="U194" s="228" t="s">
        <v>5488</v>
      </c>
      <c r="V194" s="220"/>
      <c r="W194" s="222"/>
      <c r="X194" s="222"/>
      <c r="Y194" s="222" t="s">
        <v>878</v>
      </c>
      <c r="Z194" s="222"/>
      <c r="AA194" s="222"/>
      <c r="AB194" s="222"/>
      <c r="AC194" s="222"/>
      <c r="AD194" s="222"/>
      <c r="AE194" s="222"/>
      <c r="AF194" s="222"/>
      <c r="AG194" s="222"/>
      <c r="AH194" s="222" t="s">
        <v>5489</v>
      </c>
      <c r="AI194" s="228" t="s">
        <v>704</v>
      </c>
      <c r="AJ194" s="220"/>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row>
    <row r="195" spans="1:67" ht="15" customHeight="1" x14ac:dyDescent="0.25">
      <c r="A195" s="231"/>
      <c r="B195" s="228"/>
      <c r="C195" s="233" t="s">
        <v>5487</v>
      </c>
      <c r="D195" s="217" t="s">
        <v>696</v>
      </c>
      <c r="E195" s="234" t="s">
        <v>722</v>
      </c>
      <c r="F195" s="234" t="s">
        <v>702</v>
      </c>
      <c r="G195" s="234" t="s">
        <v>715</v>
      </c>
      <c r="H195" s="235" t="s">
        <v>702</v>
      </c>
      <c r="I195" s="235" t="s">
        <v>697</v>
      </c>
      <c r="J195" s="234" t="s">
        <v>697</v>
      </c>
      <c r="K195" s="234" t="s">
        <v>697</v>
      </c>
      <c r="L195" s="234" t="s">
        <v>697</v>
      </c>
      <c r="M195" s="234" t="s">
        <v>697</v>
      </c>
      <c r="N195" s="234" t="s">
        <v>697</v>
      </c>
      <c r="O195" s="234" t="s">
        <v>697</v>
      </c>
      <c r="P195" s="228">
        <v>0</v>
      </c>
      <c r="Q195" s="221" t="s">
        <v>704</v>
      </c>
      <c r="R195" s="221" t="s">
        <v>698</v>
      </c>
      <c r="S195" s="236" t="s">
        <v>706</v>
      </c>
      <c r="T195" s="221"/>
      <c r="U195" s="228" t="s">
        <v>5488</v>
      </c>
      <c r="V195" s="228"/>
      <c r="W195" s="231"/>
      <c r="X195" s="231"/>
      <c r="Y195" s="231"/>
      <c r="Z195" s="231" t="s">
        <v>878</v>
      </c>
      <c r="AA195" s="231"/>
      <c r="AB195" s="231"/>
      <c r="AC195" s="231"/>
      <c r="AD195" s="231"/>
      <c r="AE195" s="231"/>
      <c r="AF195" s="231"/>
      <c r="AG195" s="231"/>
      <c r="AH195" s="228" t="s">
        <v>5490</v>
      </c>
      <c r="AI195" s="228" t="s">
        <v>694</v>
      </c>
      <c r="AJ195" s="228"/>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row>
    <row r="196" spans="1:67" ht="15" customHeight="1" x14ac:dyDescent="0.25">
      <c r="A196" s="215"/>
      <c r="B196" s="215" t="s">
        <v>694</v>
      </c>
      <c r="C196" s="224" t="s">
        <v>695</v>
      </c>
      <c r="D196" s="217" t="s">
        <v>696</v>
      </c>
      <c r="E196" s="225" t="s">
        <v>722</v>
      </c>
      <c r="F196" s="225" t="s">
        <v>707</v>
      </c>
      <c r="G196" s="225" t="s">
        <v>697</v>
      </c>
      <c r="H196" s="226" t="s">
        <v>697</v>
      </c>
      <c r="I196" s="226" t="s">
        <v>697</v>
      </c>
      <c r="J196" s="225" t="s">
        <v>697</v>
      </c>
      <c r="K196" s="225" t="s">
        <v>697</v>
      </c>
      <c r="L196" s="225" t="s">
        <v>697</v>
      </c>
      <c r="M196" s="225" t="s">
        <v>697</v>
      </c>
      <c r="N196" s="225" t="s">
        <v>697</v>
      </c>
      <c r="O196" s="225" t="s">
        <v>697</v>
      </c>
      <c r="P196" s="220">
        <v>0</v>
      </c>
      <c r="Q196" s="215" t="s">
        <v>698</v>
      </c>
      <c r="R196" s="215" t="s">
        <v>698</v>
      </c>
      <c r="S196" s="215" t="s">
        <v>694</v>
      </c>
      <c r="T196" s="221"/>
      <c r="U196" s="228" t="s">
        <v>726</v>
      </c>
      <c r="V196" s="220"/>
      <c r="W196" s="253"/>
      <c r="X196" s="253" t="s">
        <v>727</v>
      </c>
      <c r="Y196" s="253"/>
      <c r="Z196" s="253"/>
      <c r="AA196" s="253"/>
      <c r="AB196" s="253"/>
      <c r="AC196" s="253"/>
      <c r="AD196" s="253"/>
      <c r="AE196" s="253"/>
      <c r="AF196" s="253"/>
      <c r="AG196" s="253"/>
      <c r="AH196" s="222" t="s">
        <v>5491</v>
      </c>
      <c r="AI196" s="228" t="s">
        <v>694</v>
      </c>
      <c r="AJ196" s="220"/>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row>
    <row r="197" spans="1:67" ht="15" customHeight="1" x14ac:dyDescent="0.25">
      <c r="A197" s="222"/>
      <c r="B197" s="220" t="s">
        <v>709</v>
      </c>
      <c r="C197" s="225" t="s">
        <v>5465</v>
      </c>
      <c r="D197" s="217" t="s">
        <v>696</v>
      </c>
      <c r="E197" s="225" t="s">
        <v>722</v>
      </c>
      <c r="F197" s="225" t="s">
        <v>707</v>
      </c>
      <c r="G197" s="225" t="s">
        <v>702</v>
      </c>
      <c r="H197" s="226" t="s">
        <v>697</v>
      </c>
      <c r="I197" s="226" t="s">
        <v>697</v>
      </c>
      <c r="J197" s="225" t="s">
        <v>697</v>
      </c>
      <c r="K197" s="225" t="s">
        <v>697</v>
      </c>
      <c r="L197" s="225" t="s">
        <v>697</v>
      </c>
      <c r="M197" s="225" t="s">
        <v>697</v>
      </c>
      <c r="N197" s="225" t="s">
        <v>697</v>
      </c>
      <c r="O197" s="225" t="s">
        <v>697</v>
      </c>
      <c r="P197" s="220">
        <v>0</v>
      </c>
      <c r="Q197" s="221" t="s">
        <v>698</v>
      </c>
      <c r="R197" s="221" t="s">
        <v>704</v>
      </c>
      <c r="S197" s="228" t="s">
        <v>705</v>
      </c>
      <c r="T197" s="221"/>
      <c r="U197" s="228" t="s">
        <v>5492</v>
      </c>
      <c r="V197" s="220"/>
      <c r="W197" s="222"/>
      <c r="X197" s="222"/>
      <c r="Y197" s="222" t="s">
        <v>875</v>
      </c>
      <c r="Z197" s="222"/>
      <c r="AA197" s="222"/>
      <c r="AB197" s="222"/>
      <c r="AC197" s="222"/>
      <c r="AD197" s="222"/>
      <c r="AE197" s="222"/>
      <c r="AF197" s="222"/>
      <c r="AG197" s="222"/>
      <c r="AH197" s="222" t="s">
        <v>5493</v>
      </c>
      <c r="AI197" s="228" t="s">
        <v>704</v>
      </c>
      <c r="AJ197" s="220"/>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row>
    <row r="198" spans="1:67" ht="15" customHeight="1" x14ac:dyDescent="0.25">
      <c r="A198" s="231"/>
      <c r="B198" s="228"/>
      <c r="C198" s="233" t="s">
        <v>5465</v>
      </c>
      <c r="D198" s="217" t="s">
        <v>696</v>
      </c>
      <c r="E198" s="234" t="s">
        <v>722</v>
      </c>
      <c r="F198" s="234" t="s">
        <v>707</v>
      </c>
      <c r="G198" s="234" t="s">
        <v>702</v>
      </c>
      <c r="H198" s="235" t="s">
        <v>702</v>
      </c>
      <c r="I198" s="235" t="s">
        <v>697</v>
      </c>
      <c r="J198" s="234" t="s">
        <v>697</v>
      </c>
      <c r="K198" s="234" t="s">
        <v>697</v>
      </c>
      <c r="L198" s="234" t="s">
        <v>697</v>
      </c>
      <c r="M198" s="234" t="s">
        <v>697</v>
      </c>
      <c r="N198" s="234" t="s">
        <v>697</v>
      </c>
      <c r="O198" s="234" t="s">
        <v>697</v>
      </c>
      <c r="P198" s="228">
        <v>0</v>
      </c>
      <c r="Q198" s="221" t="s">
        <v>704</v>
      </c>
      <c r="R198" s="221" t="s">
        <v>698</v>
      </c>
      <c r="S198" s="236" t="s">
        <v>706</v>
      </c>
      <c r="T198" s="221"/>
      <c r="U198" s="228" t="s">
        <v>5492</v>
      </c>
      <c r="V198" s="228"/>
      <c r="W198" s="231"/>
      <c r="X198" s="231"/>
      <c r="Y198" s="231"/>
      <c r="Z198" s="231" t="s">
        <v>875</v>
      </c>
      <c r="AA198" s="231"/>
      <c r="AB198" s="231"/>
      <c r="AC198" s="231"/>
      <c r="AD198" s="231"/>
      <c r="AE198" s="231"/>
      <c r="AF198" s="231"/>
      <c r="AG198" s="231"/>
      <c r="AH198" s="228" t="s">
        <v>5494</v>
      </c>
      <c r="AI198" s="228" t="s">
        <v>694</v>
      </c>
      <c r="AJ198" s="228"/>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row>
    <row r="199" spans="1:67" ht="15" customHeight="1" x14ac:dyDescent="0.25">
      <c r="A199" s="222"/>
      <c r="B199" s="220" t="s">
        <v>709</v>
      </c>
      <c r="C199" s="225" t="s">
        <v>5469</v>
      </c>
      <c r="D199" s="217" t="s">
        <v>696</v>
      </c>
      <c r="E199" s="225" t="s">
        <v>722</v>
      </c>
      <c r="F199" s="225" t="s">
        <v>707</v>
      </c>
      <c r="G199" s="225" t="s">
        <v>707</v>
      </c>
      <c r="H199" s="226" t="s">
        <v>697</v>
      </c>
      <c r="I199" s="226" t="s">
        <v>697</v>
      </c>
      <c r="J199" s="225" t="s">
        <v>697</v>
      </c>
      <c r="K199" s="225" t="s">
        <v>697</v>
      </c>
      <c r="L199" s="225" t="s">
        <v>697</v>
      </c>
      <c r="M199" s="225" t="s">
        <v>697</v>
      </c>
      <c r="N199" s="225" t="s">
        <v>697</v>
      </c>
      <c r="O199" s="225" t="s">
        <v>697</v>
      </c>
      <c r="P199" s="220">
        <v>0</v>
      </c>
      <c r="Q199" s="221" t="s">
        <v>698</v>
      </c>
      <c r="R199" s="221" t="s">
        <v>704</v>
      </c>
      <c r="S199" s="228" t="s">
        <v>705</v>
      </c>
      <c r="T199" s="221"/>
      <c r="U199" s="228" t="s">
        <v>5495</v>
      </c>
      <c r="V199" s="220"/>
      <c r="W199" s="222"/>
      <c r="X199" s="222"/>
      <c r="Y199" s="222" t="s">
        <v>876</v>
      </c>
      <c r="Z199" s="222"/>
      <c r="AA199" s="222"/>
      <c r="AB199" s="222"/>
      <c r="AC199" s="222"/>
      <c r="AD199" s="222"/>
      <c r="AE199" s="222"/>
      <c r="AF199" s="222"/>
      <c r="AG199" s="222"/>
      <c r="AH199" s="222" t="s">
        <v>5496</v>
      </c>
      <c r="AI199" s="228" t="s">
        <v>704</v>
      </c>
      <c r="AJ199" s="220"/>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row>
    <row r="200" spans="1:67" ht="15" customHeight="1" x14ac:dyDescent="0.25">
      <c r="A200" s="231"/>
      <c r="B200" s="228"/>
      <c r="C200" s="233" t="s">
        <v>5469</v>
      </c>
      <c r="D200" s="217" t="s">
        <v>696</v>
      </c>
      <c r="E200" s="234" t="s">
        <v>722</v>
      </c>
      <c r="F200" s="234" t="s">
        <v>707</v>
      </c>
      <c r="G200" s="234" t="s">
        <v>707</v>
      </c>
      <c r="H200" s="235" t="s">
        <v>702</v>
      </c>
      <c r="I200" s="235" t="s">
        <v>697</v>
      </c>
      <c r="J200" s="234" t="s">
        <v>697</v>
      </c>
      <c r="K200" s="234" t="s">
        <v>697</v>
      </c>
      <c r="L200" s="234" t="s">
        <v>697</v>
      </c>
      <c r="M200" s="234" t="s">
        <v>697</v>
      </c>
      <c r="N200" s="234" t="s">
        <v>697</v>
      </c>
      <c r="O200" s="234" t="s">
        <v>697</v>
      </c>
      <c r="P200" s="228">
        <v>0</v>
      </c>
      <c r="Q200" s="221" t="s">
        <v>704</v>
      </c>
      <c r="R200" s="221" t="s">
        <v>698</v>
      </c>
      <c r="S200" s="236" t="s">
        <v>706</v>
      </c>
      <c r="T200" s="221"/>
      <c r="U200" s="228" t="s">
        <v>5495</v>
      </c>
      <c r="V200" s="228"/>
      <c r="W200" s="231"/>
      <c r="X200" s="231"/>
      <c r="Y200" s="231"/>
      <c r="Z200" s="231" t="s">
        <v>876</v>
      </c>
      <c r="AA200" s="231"/>
      <c r="AB200" s="231"/>
      <c r="AC200" s="231"/>
      <c r="AD200" s="231"/>
      <c r="AE200" s="231"/>
      <c r="AF200" s="231"/>
      <c r="AG200" s="231"/>
      <c r="AH200" s="228" t="s">
        <v>5497</v>
      </c>
      <c r="AI200" s="228" t="s">
        <v>694</v>
      </c>
      <c r="AJ200" s="228"/>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row>
    <row r="201" spans="1:67" ht="15" customHeight="1" x14ac:dyDescent="0.25">
      <c r="A201" s="222"/>
      <c r="B201" s="220" t="s">
        <v>709</v>
      </c>
      <c r="C201" s="225" t="s">
        <v>5473</v>
      </c>
      <c r="D201" s="217" t="s">
        <v>696</v>
      </c>
      <c r="E201" s="225" t="s">
        <v>722</v>
      </c>
      <c r="F201" s="225" t="s">
        <v>707</v>
      </c>
      <c r="G201" s="225" t="s">
        <v>710</v>
      </c>
      <c r="H201" s="226" t="s">
        <v>697</v>
      </c>
      <c r="I201" s="226" t="s">
        <v>697</v>
      </c>
      <c r="J201" s="225" t="s">
        <v>697</v>
      </c>
      <c r="K201" s="225" t="s">
        <v>697</v>
      </c>
      <c r="L201" s="225" t="s">
        <v>697</v>
      </c>
      <c r="M201" s="225" t="s">
        <v>697</v>
      </c>
      <c r="N201" s="225" t="s">
        <v>697</v>
      </c>
      <c r="O201" s="225" t="s">
        <v>697</v>
      </c>
      <c r="P201" s="220">
        <v>0</v>
      </c>
      <c r="Q201" s="221" t="s">
        <v>698</v>
      </c>
      <c r="R201" s="221" t="s">
        <v>704</v>
      </c>
      <c r="S201" s="228" t="s">
        <v>705</v>
      </c>
      <c r="T201" s="221"/>
      <c r="U201" s="228" t="s">
        <v>5474</v>
      </c>
      <c r="V201" s="220"/>
      <c r="W201" s="222"/>
      <c r="X201" s="222"/>
      <c r="Y201" s="222" t="s">
        <v>879</v>
      </c>
      <c r="Z201" s="222"/>
      <c r="AA201" s="222"/>
      <c r="AB201" s="222"/>
      <c r="AC201" s="222"/>
      <c r="AD201" s="222"/>
      <c r="AE201" s="222"/>
      <c r="AF201" s="222"/>
      <c r="AG201" s="222"/>
      <c r="AH201" s="222" t="s">
        <v>5498</v>
      </c>
      <c r="AI201" s="228" t="s">
        <v>704</v>
      </c>
      <c r="AJ201" s="220" t="s">
        <v>5477</v>
      </c>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row>
    <row r="202" spans="1:67" ht="15" customHeight="1" x14ac:dyDescent="0.25">
      <c r="A202" s="231"/>
      <c r="B202" s="228"/>
      <c r="C202" s="233" t="s">
        <v>5473</v>
      </c>
      <c r="D202" s="217" t="s">
        <v>696</v>
      </c>
      <c r="E202" s="234" t="s">
        <v>722</v>
      </c>
      <c r="F202" s="234" t="s">
        <v>707</v>
      </c>
      <c r="G202" s="234" t="s">
        <v>710</v>
      </c>
      <c r="H202" s="235" t="s">
        <v>702</v>
      </c>
      <c r="I202" s="235" t="s">
        <v>697</v>
      </c>
      <c r="J202" s="234" t="s">
        <v>697</v>
      </c>
      <c r="K202" s="234" t="s">
        <v>697</v>
      </c>
      <c r="L202" s="234" t="s">
        <v>697</v>
      </c>
      <c r="M202" s="234" t="s">
        <v>697</v>
      </c>
      <c r="N202" s="234" t="s">
        <v>697</v>
      </c>
      <c r="O202" s="234" t="s">
        <v>697</v>
      </c>
      <c r="P202" s="228">
        <v>0</v>
      </c>
      <c r="Q202" s="221" t="s">
        <v>704</v>
      </c>
      <c r="R202" s="221" t="s">
        <v>698</v>
      </c>
      <c r="S202" s="236" t="s">
        <v>706</v>
      </c>
      <c r="T202" s="221"/>
      <c r="U202" s="228" t="s">
        <v>5474</v>
      </c>
      <c r="V202" s="228"/>
      <c r="W202" s="231"/>
      <c r="X202" s="231"/>
      <c r="Y202" s="231"/>
      <c r="Z202" s="231" t="s">
        <v>879</v>
      </c>
      <c r="AA202" s="231"/>
      <c r="AB202" s="231"/>
      <c r="AC202" s="231"/>
      <c r="AD202" s="231"/>
      <c r="AE202" s="231"/>
      <c r="AF202" s="231"/>
      <c r="AG202" s="231"/>
      <c r="AH202" s="228" t="s">
        <v>5499</v>
      </c>
      <c r="AI202" s="228" t="s">
        <v>694</v>
      </c>
      <c r="AJ202" s="228"/>
      <c r="AK202" s="229"/>
      <c r="AL202" s="229"/>
      <c r="AM202" s="229"/>
      <c r="AN202" s="229"/>
      <c r="AO202" s="229"/>
      <c r="AP202" s="229"/>
      <c r="AQ202" s="229"/>
      <c r="AR202" s="229"/>
      <c r="AS202" s="229"/>
      <c r="AT202" s="229"/>
      <c r="AU202" s="229"/>
      <c r="AV202" s="229"/>
      <c r="AW202" s="229"/>
      <c r="AX202" s="229"/>
      <c r="AY202" s="229"/>
      <c r="AZ202" s="229"/>
      <c r="BA202" s="229"/>
      <c r="BB202" s="229"/>
      <c r="BC202" s="229"/>
      <c r="BD202" s="229"/>
      <c r="BE202" s="229"/>
      <c r="BF202" s="229"/>
      <c r="BG202" s="229"/>
      <c r="BH202" s="229"/>
      <c r="BI202" s="229"/>
      <c r="BJ202" s="229"/>
      <c r="BK202" s="229"/>
      <c r="BL202" s="229"/>
      <c r="BM202" s="229"/>
      <c r="BN202" s="229"/>
      <c r="BO202" s="229"/>
    </row>
    <row r="203" spans="1:67" ht="15" customHeight="1" x14ac:dyDescent="0.25">
      <c r="A203" s="222"/>
      <c r="B203" s="220" t="s">
        <v>709</v>
      </c>
      <c r="C203" s="224" t="s">
        <v>695</v>
      </c>
      <c r="D203" s="217" t="s">
        <v>696</v>
      </c>
      <c r="E203" s="225" t="s">
        <v>722</v>
      </c>
      <c r="F203" s="225" t="s">
        <v>707</v>
      </c>
      <c r="G203" s="225" t="s">
        <v>711</v>
      </c>
      <c r="H203" s="226" t="s">
        <v>697</v>
      </c>
      <c r="I203" s="226" t="s">
        <v>697</v>
      </c>
      <c r="J203" s="225" t="s">
        <v>697</v>
      </c>
      <c r="K203" s="225" t="s">
        <v>697</v>
      </c>
      <c r="L203" s="225" t="s">
        <v>697</v>
      </c>
      <c r="M203" s="225" t="s">
        <v>697</v>
      </c>
      <c r="N203" s="225" t="s">
        <v>697</v>
      </c>
      <c r="O203" s="225" t="s">
        <v>697</v>
      </c>
      <c r="P203" s="220">
        <v>0</v>
      </c>
      <c r="Q203" s="221" t="s">
        <v>698</v>
      </c>
      <c r="R203" s="221" t="s">
        <v>704</v>
      </c>
      <c r="S203" s="228" t="s">
        <v>705</v>
      </c>
      <c r="T203" s="221"/>
      <c r="U203" s="228" t="s">
        <v>5500</v>
      </c>
      <c r="V203" s="220"/>
      <c r="W203" s="222"/>
      <c r="X203" s="222"/>
      <c r="Y203" s="222" t="s">
        <v>877</v>
      </c>
      <c r="Z203" s="222"/>
      <c r="AA203" s="222"/>
      <c r="AB203" s="222"/>
      <c r="AC203" s="222"/>
      <c r="AD203" s="222"/>
      <c r="AE203" s="222"/>
      <c r="AF203" s="222"/>
      <c r="AG203" s="222"/>
      <c r="AH203" s="222" t="s">
        <v>5501</v>
      </c>
      <c r="AI203" s="228" t="s">
        <v>704</v>
      </c>
      <c r="AJ203" s="220"/>
      <c r="AK203" s="229"/>
      <c r="AL203" s="229"/>
      <c r="AM203" s="229"/>
      <c r="AN203" s="229"/>
      <c r="AO203" s="229"/>
      <c r="AP203" s="229"/>
      <c r="AQ203" s="229"/>
      <c r="AR203" s="229"/>
      <c r="AS203" s="229"/>
      <c r="AT203" s="229"/>
      <c r="AU203" s="229"/>
      <c r="AV203" s="229"/>
      <c r="AW203" s="229"/>
      <c r="AX203" s="229"/>
      <c r="AY203" s="229"/>
      <c r="AZ203" s="229"/>
      <c r="BA203" s="229"/>
      <c r="BB203" s="229"/>
      <c r="BC203" s="229"/>
      <c r="BD203" s="229"/>
      <c r="BE203" s="229"/>
      <c r="BF203" s="229"/>
      <c r="BG203" s="229"/>
      <c r="BH203" s="229"/>
      <c r="BI203" s="229"/>
      <c r="BJ203" s="229"/>
      <c r="BK203" s="229"/>
      <c r="BL203" s="229"/>
      <c r="BM203" s="229"/>
      <c r="BN203" s="229"/>
      <c r="BO203" s="229"/>
    </row>
    <row r="204" spans="1:67" ht="15" customHeight="1" x14ac:dyDescent="0.25">
      <c r="A204" s="231"/>
      <c r="B204" s="228"/>
      <c r="C204" s="233" t="s">
        <v>695</v>
      </c>
      <c r="D204" s="217" t="s">
        <v>696</v>
      </c>
      <c r="E204" s="234" t="s">
        <v>722</v>
      </c>
      <c r="F204" s="234" t="s">
        <v>707</v>
      </c>
      <c r="G204" s="234" t="s">
        <v>711</v>
      </c>
      <c r="H204" s="235" t="s">
        <v>702</v>
      </c>
      <c r="I204" s="235" t="s">
        <v>697</v>
      </c>
      <c r="J204" s="234" t="s">
        <v>697</v>
      </c>
      <c r="K204" s="234" t="s">
        <v>697</v>
      </c>
      <c r="L204" s="234" t="s">
        <v>697</v>
      </c>
      <c r="M204" s="234" t="s">
        <v>697</v>
      </c>
      <c r="N204" s="234" t="s">
        <v>697</v>
      </c>
      <c r="O204" s="234" t="s">
        <v>697</v>
      </c>
      <c r="P204" s="228">
        <v>0</v>
      </c>
      <c r="Q204" s="221" t="s">
        <v>704</v>
      </c>
      <c r="R204" s="221" t="s">
        <v>698</v>
      </c>
      <c r="S204" s="236" t="s">
        <v>706</v>
      </c>
      <c r="T204" s="221"/>
      <c r="U204" s="228" t="s">
        <v>5500</v>
      </c>
      <c r="V204" s="228"/>
      <c r="W204" s="231"/>
      <c r="X204" s="231"/>
      <c r="Y204" s="231"/>
      <c r="Z204" s="231" t="s">
        <v>877</v>
      </c>
      <c r="AA204" s="231"/>
      <c r="AB204" s="231"/>
      <c r="AC204" s="231"/>
      <c r="AD204" s="231"/>
      <c r="AE204" s="231"/>
      <c r="AF204" s="231"/>
      <c r="AG204" s="231"/>
      <c r="AH204" s="228" t="s">
        <v>5502</v>
      </c>
      <c r="AI204" s="228" t="s">
        <v>694</v>
      </c>
      <c r="AJ204" s="228"/>
      <c r="AK204" s="229"/>
      <c r="AL204" s="229"/>
      <c r="AM204" s="229"/>
      <c r="AN204" s="229"/>
      <c r="AO204" s="229"/>
      <c r="AP204" s="229"/>
      <c r="AQ204" s="229"/>
      <c r="AR204" s="229"/>
      <c r="AS204" s="229"/>
      <c r="AT204" s="229"/>
      <c r="AU204" s="229"/>
      <c r="AV204" s="229"/>
      <c r="AW204" s="229"/>
      <c r="AX204" s="229"/>
      <c r="AY204" s="229"/>
      <c r="AZ204" s="229"/>
      <c r="BA204" s="229"/>
      <c r="BB204" s="229"/>
      <c r="BC204" s="229"/>
      <c r="BD204" s="229"/>
      <c r="BE204" s="229"/>
      <c r="BF204" s="229"/>
      <c r="BG204" s="229"/>
      <c r="BH204" s="229"/>
      <c r="BI204" s="229"/>
      <c r="BJ204" s="229"/>
      <c r="BK204" s="229"/>
      <c r="BL204" s="229"/>
      <c r="BM204" s="229"/>
      <c r="BN204" s="229"/>
      <c r="BO204" s="229"/>
    </row>
    <row r="205" spans="1:67" ht="15" customHeight="1" x14ac:dyDescent="0.25">
      <c r="A205" s="222"/>
      <c r="B205" s="220" t="s">
        <v>709</v>
      </c>
      <c r="C205" s="224" t="s">
        <v>695</v>
      </c>
      <c r="D205" s="217" t="s">
        <v>696</v>
      </c>
      <c r="E205" s="225" t="s">
        <v>722</v>
      </c>
      <c r="F205" s="225" t="s">
        <v>707</v>
      </c>
      <c r="G205" s="225" t="s">
        <v>713</v>
      </c>
      <c r="H205" s="226" t="s">
        <v>697</v>
      </c>
      <c r="I205" s="226" t="s">
        <v>697</v>
      </c>
      <c r="J205" s="225" t="s">
        <v>697</v>
      </c>
      <c r="K205" s="225" t="s">
        <v>697</v>
      </c>
      <c r="L205" s="225" t="s">
        <v>697</v>
      </c>
      <c r="M205" s="225" t="s">
        <v>697</v>
      </c>
      <c r="N205" s="225" t="s">
        <v>697</v>
      </c>
      <c r="O205" s="225" t="s">
        <v>697</v>
      </c>
      <c r="P205" s="220">
        <v>0</v>
      </c>
      <c r="Q205" s="221" t="s">
        <v>698</v>
      </c>
      <c r="R205" s="221" t="s">
        <v>704</v>
      </c>
      <c r="S205" s="228" t="s">
        <v>705</v>
      </c>
      <c r="T205" s="221"/>
      <c r="U205" s="228" t="s">
        <v>5503</v>
      </c>
      <c r="V205" s="220"/>
      <c r="W205" s="222"/>
      <c r="X205" s="222"/>
      <c r="Y205" s="222" t="s">
        <v>5484</v>
      </c>
      <c r="Z205" s="222"/>
      <c r="AA205" s="222"/>
      <c r="AB205" s="222"/>
      <c r="AC205" s="222"/>
      <c r="AD205" s="222"/>
      <c r="AE205" s="222"/>
      <c r="AF205" s="222"/>
      <c r="AG205" s="222"/>
      <c r="AH205" s="222" t="s">
        <v>5504</v>
      </c>
      <c r="AI205" s="228" t="s">
        <v>704</v>
      </c>
      <c r="AJ205" s="220"/>
      <c r="AK205" s="229"/>
      <c r="AL205" s="229"/>
      <c r="AM205" s="229"/>
      <c r="AN205" s="229"/>
      <c r="AO205" s="229"/>
      <c r="AP205" s="229"/>
      <c r="AQ205" s="229"/>
      <c r="AR205" s="229"/>
      <c r="AS205" s="229"/>
      <c r="AT205" s="229"/>
      <c r="AU205" s="229"/>
      <c r="AV205" s="229"/>
      <c r="AW205" s="229"/>
      <c r="AX205" s="229"/>
      <c r="AY205" s="229"/>
      <c r="AZ205" s="229"/>
      <c r="BA205" s="229"/>
      <c r="BB205" s="229"/>
      <c r="BC205" s="229"/>
      <c r="BD205" s="229"/>
      <c r="BE205" s="229"/>
      <c r="BF205" s="229"/>
      <c r="BG205" s="229"/>
      <c r="BH205" s="229"/>
      <c r="BI205" s="229"/>
      <c r="BJ205" s="229"/>
      <c r="BK205" s="229"/>
      <c r="BL205" s="229"/>
      <c r="BM205" s="229"/>
      <c r="BN205" s="229"/>
      <c r="BO205" s="229"/>
    </row>
    <row r="206" spans="1:67" ht="15" customHeight="1" x14ac:dyDescent="0.25">
      <c r="A206" s="231"/>
      <c r="B206" s="228"/>
      <c r="C206" s="233" t="s">
        <v>695</v>
      </c>
      <c r="D206" s="217" t="s">
        <v>696</v>
      </c>
      <c r="E206" s="234" t="s">
        <v>722</v>
      </c>
      <c r="F206" s="234" t="s">
        <v>707</v>
      </c>
      <c r="G206" s="234" t="s">
        <v>713</v>
      </c>
      <c r="H206" s="235" t="s">
        <v>702</v>
      </c>
      <c r="I206" s="235" t="s">
        <v>697</v>
      </c>
      <c r="J206" s="234" t="s">
        <v>697</v>
      </c>
      <c r="K206" s="234" t="s">
        <v>697</v>
      </c>
      <c r="L206" s="234" t="s">
        <v>697</v>
      </c>
      <c r="M206" s="234" t="s">
        <v>697</v>
      </c>
      <c r="N206" s="234" t="s">
        <v>697</v>
      </c>
      <c r="O206" s="234" t="s">
        <v>697</v>
      </c>
      <c r="P206" s="228">
        <v>0</v>
      </c>
      <c r="Q206" s="221" t="s">
        <v>704</v>
      </c>
      <c r="R206" s="221" t="s">
        <v>698</v>
      </c>
      <c r="S206" s="236" t="s">
        <v>706</v>
      </c>
      <c r="T206" s="221"/>
      <c r="U206" s="228" t="s">
        <v>5503</v>
      </c>
      <c r="V206" s="228"/>
      <c r="W206" s="231"/>
      <c r="X206" s="231"/>
      <c r="Y206" s="231"/>
      <c r="Z206" s="231" t="s">
        <v>5484</v>
      </c>
      <c r="AA206" s="231"/>
      <c r="AB206" s="231"/>
      <c r="AC206" s="231"/>
      <c r="AD206" s="231"/>
      <c r="AE206" s="231"/>
      <c r="AF206" s="231"/>
      <c r="AG206" s="231"/>
      <c r="AH206" s="228" t="s">
        <v>5505</v>
      </c>
      <c r="AI206" s="228" t="s">
        <v>694</v>
      </c>
      <c r="AJ206" s="228"/>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row>
    <row r="207" spans="1:67" ht="15" customHeight="1" x14ac:dyDescent="0.25">
      <c r="A207" s="222"/>
      <c r="B207" s="220" t="s">
        <v>709</v>
      </c>
      <c r="C207" s="225" t="s">
        <v>5487</v>
      </c>
      <c r="D207" s="217" t="s">
        <v>696</v>
      </c>
      <c r="E207" s="225" t="s">
        <v>722</v>
      </c>
      <c r="F207" s="225" t="s">
        <v>707</v>
      </c>
      <c r="G207" s="225" t="s">
        <v>715</v>
      </c>
      <c r="H207" s="226" t="s">
        <v>697</v>
      </c>
      <c r="I207" s="226" t="s">
        <v>697</v>
      </c>
      <c r="J207" s="225" t="s">
        <v>697</v>
      </c>
      <c r="K207" s="225" t="s">
        <v>697</v>
      </c>
      <c r="L207" s="225" t="s">
        <v>697</v>
      </c>
      <c r="M207" s="225" t="s">
        <v>697</v>
      </c>
      <c r="N207" s="225" t="s">
        <v>697</v>
      </c>
      <c r="O207" s="225" t="s">
        <v>697</v>
      </c>
      <c r="P207" s="220">
        <v>0</v>
      </c>
      <c r="Q207" s="221" t="s">
        <v>698</v>
      </c>
      <c r="R207" s="221" t="s">
        <v>704</v>
      </c>
      <c r="S207" s="228" t="s">
        <v>705</v>
      </c>
      <c r="T207" s="221"/>
      <c r="U207" s="228" t="s">
        <v>5506</v>
      </c>
      <c r="V207" s="220"/>
      <c r="W207" s="222"/>
      <c r="X207" s="222"/>
      <c r="Y207" s="222" t="s">
        <v>878</v>
      </c>
      <c r="Z207" s="222"/>
      <c r="AA207" s="222"/>
      <c r="AB207" s="222"/>
      <c r="AC207" s="222"/>
      <c r="AD207" s="222"/>
      <c r="AE207" s="222"/>
      <c r="AF207" s="222"/>
      <c r="AG207" s="222"/>
      <c r="AH207" s="222" t="s">
        <v>5507</v>
      </c>
      <c r="AI207" s="228" t="s">
        <v>704</v>
      </c>
      <c r="AJ207" s="220"/>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row>
    <row r="208" spans="1:67" ht="15" customHeight="1" x14ac:dyDescent="0.25">
      <c r="A208" s="231"/>
      <c r="B208" s="228"/>
      <c r="C208" s="233" t="s">
        <v>5487</v>
      </c>
      <c r="D208" s="217" t="s">
        <v>696</v>
      </c>
      <c r="E208" s="234" t="s">
        <v>722</v>
      </c>
      <c r="F208" s="234" t="s">
        <v>707</v>
      </c>
      <c r="G208" s="234" t="s">
        <v>715</v>
      </c>
      <c r="H208" s="235" t="s">
        <v>702</v>
      </c>
      <c r="I208" s="235" t="s">
        <v>697</v>
      </c>
      <c r="J208" s="234" t="s">
        <v>697</v>
      </c>
      <c r="K208" s="234" t="s">
        <v>697</v>
      </c>
      <c r="L208" s="234" t="s">
        <v>697</v>
      </c>
      <c r="M208" s="234" t="s">
        <v>697</v>
      </c>
      <c r="N208" s="234" t="s">
        <v>697</v>
      </c>
      <c r="O208" s="234" t="s">
        <v>697</v>
      </c>
      <c r="P208" s="228">
        <v>0</v>
      </c>
      <c r="Q208" s="221" t="s">
        <v>704</v>
      </c>
      <c r="R208" s="221" t="s">
        <v>698</v>
      </c>
      <c r="S208" s="236" t="s">
        <v>706</v>
      </c>
      <c r="T208" s="221"/>
      <c r="U208" s="228" t="s">
        <v>5506</v>
      </c>
      <c r="V208" s="228"/>
      <c r="W208" s="231"/>
      <c r="X208" s="231"/>
      <c r="Y208" s="231"/>
      <c r="Z208" s="231" t="s">
        <v>878</v>
      </c>
      <c r="AA208" s="231"/>
      <c r="AB208" s="231"/>
      <c r="AC208" s="231"/>
      <c r="AD208" s="231"/>
      <c r="AE208" s="231"/>
      <c r="AF208" s="231"/>
      <c r="AG208" s="231"/>
      <c r="AH208" s="228" t="s">
        <v>5508</v>
      </c>
      <c r="AI208" s="228" t="s">
        <v>694</v>
      </c>
      <c r="AJ208" s="228"/>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row>
    <row r="209" spans="1:67" ht="15" customHeight="1" x14ac:dyDescent="0.25">
      <c r="A209" s="220"/>
      <c r="B209" s="220" t="s">
        <v>694</v>
      </c>
      <c r="C209" s="224" t="s">
        <v>695</v>
      </c>
      <c r="D209" s="217" t="s">
        <v>696</v>
      </c>
      <c r="E209" s="225" t="s">
        <v>724</v>
      </c>
      <c r="F209" s="225" t="s">
        <v>697</v>
      </c>
      <c r="G209" s="225" t="s">
        <v>697</v>
      </c>
      <c r="H209" s="226" t="s">
        <v>697</v>
      </c>
      <c r="I209" s="226" t="s">
        <v>697</v>
      </c>
      <c r="J209" s="225" t="s">
        <v>697</v>
      </c>
      <c r="K209" s="225" t="s">
        <v>697</v>
      </c>
      <c r="L209" s="225" t="s">
        <v>697</v>
      </c>
      <c r="M209" s="225" t="s">
        <v>697</v>
      </c>
      <c r="N209" s="225" t="s">
        <v>697</v>
      </c>
      <c r="O209" s="225" t="s">
        <v>697</v>
      </c>
      <c r="P209" s="220">
        <v>0</v>
      </c>
      <c r="Q209" s="215" t="s">
        <v>698</v>
      </c>
      <c r="R209" s="215" t="s">
        <v>698</v>
      </c>
      <c r="S209" s="215" t="s">
        <v>694</v>
      </c>
      <c r="T209" s="221"/>
      <c r="U209" s="228" t="s">
        <v>5509</v>
      </c>
      <c r="V209" s="220"/>
      <c r="W209" s="222" t="s">
        <v>880</v>
      </c>
      <c r="X209" s="222"/>
      <c r="Y209" s="222"/>
      <c r="Z209" s="222"/>
      <c r="AA209" s="222"/>
      <c r="AB209" s="222"/>
      <c r="AC209" s="222"/>
      <c r="AD209" s="222"/>
      <c r="AE209" s="222"/>
      <c r="AF209" s="222"/>
      <c r="AG209" s="222"/>
      <c r="AH209" s="222" t="s">
        <v>5510</v>
      </c>
      <c r="AI209" s="220" t="s">
        <v>694</v>
      </c>
      <c r="AJ209" s="220"/>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row>
    <row r="210" spans="1:67" ht="15" customHeight="1" x14ac:dyDescent="0.25">
      <c r="A210" s="220"/>
      <c r="B210" s="220" t="s">
        <v>694</v>
      </c>
      <c r="C210" s="224" t="s">
        <v>695</v>
      </c>
      <c r="D210" s="217" t="s">
        <v>696</v>
      </c>
      <c r="E210" s="225" t="s">
        <v>724</v>
      </c>
      <c r="F210" s="225" t="s">
        <v>702</v>
      </c>
      <c r="G210" s="225" t="s">
        <v>697</v>
      </c>
      <c r="H210" s="226" t="s">
        <v>697</v>
      </c>
      <c r="I210" s="226" t="s">
        <v>697</v>
      </c>
      <c r="J210" s="225" t="s">
        <v>697</v>
      </c>
      <c r="K210" s="225" t="s">
        <v>697</v>
      </c>
      <c r="L210" s="225" t="s">
        <v>697</v>
      </c>
      <c r="M210" s="225" t="s">
        <v>697</v>
      </c>
      <c r="N210" s="225" t="s">
        <v>697</v>
      </c>
      <c r="O210" s="225" t="s">
        <v>697</v>
      </c>
      <c r="P210" s="220">
        <v>0</v>
      </c>
      <c r="Q210" s="215" t="s">
        <v>698</v>
      </c>
      <c r="R210" s="215" t="s">
        <v>698</v>
      </c>
      <c r="S210" s="215" t="s">
        <v>694</v>
      </c>
      <c r="T210" s="221"/>
      <c r="U210" s="228" t="s">
        <v>750</v>
      </c>
      <c r="V210" s="220"/>
      <c r="W210" s="222"/>
      <c r="X210" s="222" t="s">
        <v>703</v>
      </c>
      <c r="Y210" s="222"/>
      <c r="Z210" s="222"/>
      <c r="AA210" s="222"/>
      <c r="AB210" s="222"/>
      <c r="AC210" s="222"/>
      <c r="AD210" s="222"/>
      <c r="AE210" s="222"/>
      <c r="AF210" s="222"/>
      <c r="AG210" s="222"/>
      <c r="AH210" s="222" t="s">
        <v>5511</v>
      </c>
      <c r="AI210" s="228" t="s">
        <v>694</v>
      </c>
      <c r="AJ210" s="228"/>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row>
    <row r="211" spans="1:67" ht="15" customHeight="1" x14ac:dyDescent="0.25">
      <c r="A211" s="222"/>
      <c r="B211" s="220" t="s">
        <v>709</v>
      </c>
      <c r="C211" s="230" t="s">
        <v>5512</v>
      </c>
      <c r="D211" s="217" t="s">
        <v>696</v>
      </c>
      <c r="E211" s="225" t="s">
        <v>724</v>
      </c>
      <c r="F211" s="225" t="s">
        <v>702</v>
      </c>
      <c r="G211" s="230" t="s">
        <v>702</v>
      </c>
      <c r="H211" s="226" t="s">
        <v>697</v>
      </c>
      <c r="I211" s="226" t="s">
        <v>697</v>
      </c>
      <c r="J211" s="225" t="s">
        <v>697</v>
      </c>
      <c r="K211" s="225" t="s">
        <v>697</v>
      </c>
      <c r="L211" s="225" t="s">
        <v>697</v>
      </c>
      <c r="M211" s="225" t="s">
        <v>697</v>
      </c>
      <c r="N211" s="225" t="s">
        <v>697</v>
      </c>
      <c r="O211" s="225" t="s">
        <v>697</v>
      </c>
      <c r="P211" s="220">
        <v>0</v>
      </c>
      <c r="Q211" s="221" t="s">
        <v>698</v>
      </c>
      <c r="R211" s="221" t="s">
        <v>704</v>
      </c>
      <c r="S211" s="228" t="s">
        <v>705</v>
      </c>
      <c r="T211" s="221"/>
      <c r="U211" s="228" t="s">
        <v>5513</v>
      </c>
      <c r="V211" s="220"/>
      <c r="W211" s="222"/>
      <c r="X211" s="222"/>
      <c r="Y211" s="222" t="s">
        <v>5514</v>
      </c>
      <c r="Z211" s="222"/>
      <c r="AA211" s="222"/>
      <c r="AB211" s="222"/>
      <c r="AC211" s="222"/>
      <c r="AD211" s="222"/>
      <c r="AE211" s="222"/>
      <c r="AF211" s="222"/>
      <c r="AG211" s="222"/>
      <c r="AH211" s="222" t="s">
        <v>5515</v>
      </c>
      <c r="AI211" s="228" t="s">
        <v>704</v>
      </c>
      <c r="AJ211" s="220"/>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row>
    <row r="212" spans="1:67" ht="15" customHeight="1" x14ac:dyDescent="0.25">
      <c r="A212" s="231"/>
      <c r="B212" s="228"/>
      <c r="C212" s="233" t="s">
        <v>5512</v>
      </c>
      <c r="D212" s="217" t="s">
        <v>696</v>
      </c>
      <c r="E212" s="234" t="s">
        <v>724</v>
      </c>
      <c r="F212" s="234" t="s">
        <v>702</v>
      </c>
      <c r="G212" s="234" t="s">
        <v>702</v>
      </c>
      <c r="H212" s="235" t="s">
        <v>702</v>
      </c>
      <c r="I212" s="235" t="s">
        <v>697</v>
      </c>
      <c r="J212" s="234" t="s">
        <v>697</v>
      </c>
      <c r="K212" s="234" t="s">
        <v>697</v>
      </c>
      <c r="L212" s="234" t="s">
        <v>697</v>
      </c>
      <c r="M212" s="234" t="s">
        <v>697</v>
      </c>
      <c r="N212" s="234" t="s">
        <v>697</v>
      </c>
      <c r="O212" s="234" t="s">
        <v>697</v>
      </c>
      <c r="P212" s="228">
        <v>0</v>
      </c>
      <c r="Q212" s="221" t="s">
        <v>704</v>
      </c>
      <c r="R212" s="221" t="s">
        <v>698</v>
      </c>
      <c r="S212" s="236" t="s">
        <v>706</v>
      </c>
      <c r="T212" s="221"/>
      <c r="U212" s="228" t="s">
        <v>5513</v>
      </c>
      <c r="V212" s="228"/>
      <c r="W212" s="231"/>
      <c r="X212" s="231"/>
      <c r="Y212" s="231"/>
      <c r="Z212" s="231" t="s">
        <v>5514</v>
      </c>
      <c r="AA212" s="231"/>
      <c r="AB212" s="231"/>
      <c r="AC212" s="231"/>
      <c r="AD212" s="231"/>
      <c r="AE212" s="231"/>
      <c r="AF212" s="231"/>
      <c r="AG212" s="231"/>
      <c r="AH212" s="228" t="s">
        <v>5516</v>
      </c>
      <c r="AI212" s="228" t="s">
        <v>694</v>
      </c>
      <c r="AJ212" s="228"/>
      <c r="AK212" s="229"/>
      <c r="AL212" s="229"/>
      <c r="AM212" s="229"/>
      <c r="AN212" s="229"/>
      <c r="AO212" s="229"/>
      <c r="AP212" s="229"/>
      <c r="AQ212" s="229"/>
      <c r="AR212" s="229"/>
      <c r="AS212" s="229"/>
      <c r="AT212" s="229"/>
      <c r="AU212" s="229"/>
      <c r="AV212" s="229"/>
      <c r="AW212" s="229"/>
      <c r="AX212" s="229"/>
      <c r="AY212" s="229"/>
      <c r="AZ212" s="229"/>
      <c r="BA212" s="229"/>
      <c r="BB212" s="229"/>
      <c r="BC212" s="229"/>
      <c r="BD212" s="229"/>
      <c r="BE212" s="229"/>
      <c r="BF212" s="229"/>
      <c r="BG212" s="229"/>
      <c r="BH212" s="229"/>
      <c r="BI212" s="229"/>
      <c r="BJ212" s="229"/>
      <c r="BK212" s="229"/>
      <c r="BL212" s="229"/>
      <c r="BM212" s="229"/>
      <c r="BN212" s="229"/>
      <c r="BO212" s="229"/>
    </row>
    <row r="213" spans="1:67" ht="15" customHeight="1" x14ac:dyDescent="0.25">
      <c r="A213" s="222"/>
      <c r="B213" s="220" t="s">
        <v>5517</v>
      </c>
      <c r="C213" s="225" t="s">
        <v>5518</v>
      </c>
      <c r="D213" s="217" t="s">
        <v>696</v>
      </c>
      <c r="E213" s="225" t="s">
        <v>724</v>
      </c>
      <c r="F213" s="225" t="s">
        <v>702</v>
      </c>
      <c r="G213" s="225" t="s">
        <v>707</v>
      </c>
      <c r="H213" s="226" t="s">
        <v>697</v>
      </c>
      <c r="I213" s="226" t="s">
        <v>697</v>
      </c>
      <c r="J213" s="225" t="s">
        <v>697</v>
      </c>
      <c r="K213" s="225" t="s">
        <v>697</v>
      </c>
      <c r="L213" s="225" t="s">
        <v>697</v>
      </c>
      <c r="M213" s="225" t="s">
        <v>697</v>
      </c>
      <c r="N213" s="225" t="s">
        <v>697</v>
      </c>
      <c r="O213" s="225" t="s">
        <v>697</v>
      </c>
      <c r="P213" s="220">
        <v>0</v>
      </c>
      <c r="Q213" s="221" t="s">
        <v>698</v>
      </c>
      <c r="R213" s="221" t="s">
        <v>704</v>
      </c>
      <c r="S213" s="228" t="s">
        <v>705</v>
      </c>
      <c r="T213" s="221"/>
      <c r="U213" s="228" t="s">
        <v>5519</v>
      </c>
      <c r="V213" s="220"/>
      <c r="W213" s="222"/>
      <c r="X213" s="222"/>
      <c r="Y213" s="222" t="s">
        <v>881</v>
      </c>
      <c r="Z213" s="222"/>
      <c r="AA213" s="222"/>
      <c r="AB213" s="222"/>
      <c r="AC213" s="222"/>
      <c r="AD213" s="222"/>
      <c r="AE213" s="222"/>
      <c r="AF213" s="222"/>
      <c r="AG213" s="222"/>
      <c r="AH213" s="222" t="s">
        <v>5520</v>
      </c>
      <c r="AI213" s="228" t="s">
        <v>704</v>
      </c>
      <c r="AJ213" s="220"/>
      <c r="AK213" s="229"/>
      <c r="AL213" s="229"/>
      <c r="AM213" s="229"/>
      <c r="AN213" s="229"/>
      <c r="AO213" s="229"/>
      <c r="AP213" s="229"/>
      <c r="AQ213" s="229"/>
      <c r="AR213" s="229"/>
      <c r="AS213" s="229"/>
      <c r="AT213" s="229"/>
      <c r="AU213" s="229"/>
      <c r="AV213" s="229"/>
      <c r="AW213" s="229"/>
      <c r="AX213" s="229"/>
      <c r="AY213" s="229"/>
      <c r="AZ213" s="229"/>
      <c r="BA213" s="229"/>
      <c r="BB213" s="229"/>
      <c r="BC213" s="229"/>
      <c r="BD213" s="229"/>
      <c r="BE213" s="229"/>
      <c r="BF213" s="229"/>
      <c r="BG213" s="229"/>
      <c r="BH213" s="229"/>
      <c r="BI213" s="229"/>
      <c r="BJ213" s="229"/>
      <c r="BK213" s="229"/>
      <c r="BL213" s="229"/>
      <c r="BM213" s="229"/>
      <c r="BN213" s="229"/>
      <c r="BO213" s="229"/>
    </row>
    <row r="214" spans="1:67" ht="15" customHeight="1" x14ac:dyDescent="0.25">
      <c r="A214" s="231"/>
      <c r="B214" s="228"/>
      <c r="C214" s="233" t="s">
        <v>5518</v>
      </c>
      <c r="D214" s="217" t="s">
        <v>696</v>
      </c>
      <c r="E214" s="234" t="s">
        <v>724</v>
      </c>
      <c r="F214" s="234" t="s">
        <v>702</v>
      </c>
      <c r="G214" s="234" t="s">
        <v>707</v>
      </c>
      <c r="H214" s="235" t="s">
        <v>702</v>
      </c>
      <c r="I214" s="235" t="s">
        <v>697</v>
      </c>
      <c r="J214" s="234" t="s">
        <v>697</v>
      </c>
      <c r="K214" s="234" t="s">
        <v>697</v>
      </c>
      <c r="L214" s="234" t="s">
        <v>697</v>
      </c>
      <c r="M214" s="234" t="s">
        <v>697</v>
      </c>
      <c r="N214" s="234" t="s">
        <v>697</v>
      </c>
      <c r="O214" s="234" t="s">
        <v>697</v>
      </c>
      <c r="P214" s="228">
        <v>0</v>
      </c>
      <c r="Q214" s="221" t="s">
        <v>704</v>
      </c>
      <c r="R214" s="221" t="s">
        <v>698</v>
      </c>
      <c r="S214" s="236" t="s">
        <v>706</v>
      </c>
      <c r="T214" s="221"/>
      <c r="U214" s="228" t="s">
        <v>5519</v>
      </c>
      <c r="V214" s="228"/>
      <c r="W214" s="231"/>
      <c r="X214" s="231"/>
      <c r="Y214" s="231"/>
      <c r="Z214" s="231" t="s">
        <v>881</v>
      </c>
      <c r="AA214" s="231"/>
      <c r="AB214" s="231"/>
      <c r="AC214" s="231"/>
      <c r="AD214" s="231"/>
      <c r="AE214" s="231"/>
      <c r="AF214" s="231"/>
      <c r="AG214" s="231"/>
      <c r="AH214" s="228" t="s">
        <v>5521</v>
      </c>
      <c r="AI214" s="228" t="s">
        <v>694</v>
      </c>
      <c r="AJ214" s="228"/>
      <c r="AK214" s="229"/>
      <c r="AL214" s="229"/>
      <c r="AM214" s="229"/>
      <c r="AN214" s="229"/>
      <c r="AO214" s="229"/>
      <c r="AP214" s="229"/>
      <c r="AQ214" s="229"/>
      <c r="AR214" s="229"/>
      <c r="AS214" s="229"/>
      <c r="AT214" s="229"/>
      <c r="AU214" s="229"/>
      <c r="AV214" s="229"/>
      <c r="AW214" s="229"/>
      <c r="AX214" s="229"/>
      <c r="AY214" s="229"/>
      <c r="AZ214" s="229"/>
      <c r="BA214" s="229"/>
      <c r="BB214" s="229"/>
      <c r="BC214" s="229"/>
      <c r="BD214" s="229"/>
      <c r="BE214" s="229"/>
      <c r="BF214" s="229"/>
      <c r="BG214" s="229"/>
      <c r="BH214" s="229"/>
      <c r="BI214" s="229"/>
      <c r="BJ214" s="229"/>
      <c r="BK214" s="229"/>
      <c r="BL214" s="229"/>
      <c r="BM214" s="229"/>
      <c r="BN214" s="229"/>
      <c r="BO214" s="229"/>
    </row>
    <row r="215" spans="1:67" ht="15" customHeight="1" x14ac:dyDescent="0.25">
      <c r="A215" s="222"/>
      <c r="B215" s="220" t="s">
        <v>5517</v>
      </c>
      <c r="C215" s="225" t="s">
        <v>5518</v>
      </c>
      <c r="D215" s="217" t="s">
        <v>696</v>
      </c>
      <c r="E215" s="225" t="s">
        <v>724</v>
      </c>
      <c r="F215" s="225" t="s">
        <v>702</v>
      </c>
      <c r="G215" s="225" t="s">
        <v>710</v>
      </c>
      <c r="H215" s="226" t="s">
        <v>697</v>
      </c>
      <c r="I215" s="226" t="s">
        <v>697</v>
      </c>
      <c r="J215" s="225" t="s">
        <v>697</v>
      </c>
      <c r="K215" s="225" t="s">
        <v>697</v>
      </c>
      <c r="L215" s="225" t="s">
        <v>697</v>
      </c>
      <c r="M215" s="225" t="s">
        <v>697</v>
      </c>
      <c r="N215" s="225" t="s">
        <v>697</v>
      </c>
      <c r="O215" s="225" t="s">
        <v>697</v>
      </c>
      <c r="P215" s="220">
        <v>0</v>
      </c>
      <c r="Q215" s="221" t="s">
        <v>698</v>
      </c>
      <c r="R215" s="221" t="s">
        <v>704</v>
      </c>
      <c r="S215" s="228" t="s">
        <v>705</v>
      </c>
      <c r="T215" s="221"/>
      <c r="U215" s="228" t="s">
        <v>5522</v>
      </c>
      <c r="V215" s="228"/>
      <c r="W215" s="231"/>
      <c r="X215" s="231"/>
      <c r="Y215" s="231" t="s">
        <v>5523</v>
      </c>
      <c r="Z215" s="231"/>
      <c r="AA215" s="231"/>
      <c r="AB215" s="231"/>
      <c r="AC215" s="231"/>
      <c r="AD215" s="231"/>
      <c r="AE215" s="231"/>
      <c r="AF215" s="231"/>
      <c r="AG215" s="231"/>
      <c r="AH215" s="222" t="s">
        <v>5524</v>
      </c>
      <c r="AI215" s="228" t="s">
        <v>704</v>
      </c>
      <c r="AJ215" s="220"/>
      <c r="AK215" s="229"/>
      <c r="AL215" s="229"/>
      <c r="AM215" s="229"/>
      <c r="AN215" s="229"/>
      <c r="AO215" s="229"/>
      <c r="AP215" s="229"/>
      <c r="AQ215" s="229"/>
      <c r="AR215" s="229"/>
      <c r="AS215" s="229"/>
      <c r="AT215" s="229"/>
      <c r="AU215" s="229"/>
      <c r="AV215" s="229"/>
      <c r="AW215" s="229"/>
      <c r="AX215" s="229"/>
      <c r="AY215" s="229"/>
      <c r="AZ215" s="229"/>
      <c r="BA215" s="229"/>
      <c r="BB215" s="229"/>
      <c r="BC215" s="229"/>
      <c r="BD215" s="229"/>
      <c r="BE215" s="229"/>
      <c r="BF215" s="229"/>
      <c r="BG215" s="229"/>
      <c r="BH215" s="229"/>
      <c r="BI215" s="229"/>
      <c r="BJ215" s="229"/>
      <c r="BK215" s="229"/>
      <c r="BL215" s="229"/>
      <c r="BM215" s="229"/>
      <c r="BN215" s="229"/>
      <c r="BO215" s="229"/>
    </row>
    <row r="216" spans="1:67" ht="15" customHeight="1" x14ac:dyDescent="0.25">
      <c r="A216" s="231"/>
      <c r="B216" s="228"/>
      <c r="C216" s="233" t="s">
        <v>5518</v>
      </c>
      <c r="D216" s="217" t="s">
        <v>696</v>
      </c>
      <c r="E216" s="234" t="s">
        <v>724</v>
      </c>
      <c r="F216" s="234" t="s">
        <v>702</v>
      </c>
      <c r="G216" s="234" t="s">
        <v>710</v>
      </c>
      <c r="H216" s="235" t="s">
        <v>702</v>
      </c>
      <c r="I216" s="235" t="s">
        <v>697</v>
      </c>
      <c r="J216" s="234" t="s">
        <v>697</v>
      </c>
      <c r="K216" s="234" t="s">
        <v>697</v>
      </c>
      <c r="L216" s="234" t="s">
        <v>697</v>
      </c>
      <c r="M216" s="234" t="s">
        <v>697</v>
      </c>
      <c r="N216" s="234" t="s">
        <v>697</v>
      </c>
      <c r="O216" s="234" t="s">
        <v>697</v>
      </c>
      <c r="P216" s="228">
        <v>0</v>
      </c>
      <c r="Q216" s="221" t="s">
        <v>704</v>
      </c>
      <c r="R216" s="221" t="s">
        <v>698</v>
      </c>
      <c r="S216" s="236" t="s">
        <v>706</v>
      </c>
      <c r="T216" s="221"/>
      <c r="U216" s="228" t="s">
        <v>5522</v>
      </c>
      <c r="V216" s="228"/>
      <c r="W216" s="231"/>
      <c r="X216" s="231"/>
      <c r="Y216" s="231"/>
      <c r="Z216" s="231" t="s">
        <v>5523</v>
      </c>
      <c r="AA216" s="231"/>
      <c r="AB216" s="231"/>
      <c r="AC216" s="231"/>
      <c r="AD216" s="231"/>
      <c r="AE216" s="231"/>
      <c r="AF216" s="231"/>
      <c r="AG216" s="231"/>
      <c r="AH216" s="228" t="s">
        <v>5525</v>
      </c>
      <c r="AI216" s="228" t="s">
        <v>694</v>
      </c>
      <c r="AJ216" s="228"/>
      <c r="AK216" s="229"/>
      <c r="AL216" s="229"/>
      <c r="AM216" s="229"/>
      <c r="AN216" s="229"/>
      <c r="AO216" s="229"/>
      <c r="AP216" s="229"/>
      <c r="AQ216" s="229"/>
      <c r="AR216" s="229"/>
      <c r="AS216" s="229"/>
      <c r="AT216" s="229"/>
      <c r="AU216" s="229"/>
      <c r="AV216" s="229"/>
      <c r="AW216" s="229"/>
      <c r="AX216" s="229"/>
      <c r="AY216" s="229"/>
      <c r="AZ216" s="229"/>
      <c r="BA216" s="229"/>
      <c r="BB216" s="229"/>
      <c r="BC216" s="229"/>
      <c r="BD216" s="229"/>
      <c r="BE216" s="229"/>
      <c r="BF216" s="229"/>
      <c r="BG216" s="229"/>
      <c r="BH216" s="229"/>
      <c r="BI216" s="229"/>
      <c r="BJ216" s="229"/>
      <c r="BK216" s="229"/>
      <c r="BL216" s="229"/>
      <c r="BM216" s="229"/>
      <c r="BN216" s="229"/>
      <c r="BO216" s="229"/>
    </row>
    <row r="217" spans="1:67" ht="15" customHeight="1" x14ac:dyDescent="0.25">
      <c r="A217" s="222"/>
      <c r="B217" s="220" t="s">
        <v>5517</v>
      </c>
      <c r="C217" s="225" t="s">
        <v>5518</v>
      </c>
      <c r="D217" s="217" t="s">
        <v>696</v>
      </c>
      <c r="E217" s="225" t="s">
        <v>724</v>
      </c>
      <c r="F217" s="225" t="s">
        <v>702</v>
      </c>
      <c r="G217" s="225" t="s">
        <v>711</v>
      </c>
      <c r="H217" s="226" t="s">
        <v>697</v>
      </c>
      <c r="I217" s="226" t="s">
        <v>697</v>
      </c>
      <c r="J217" s="225" t="s">
        <v>697</v>
      </c>
      <c r="K217" s="225" t="s">
        <v>697</v>
      </c>
      <c r="L217" s="225" t="s">
        <v>697</v>
      </c>
      <c r="M217" s="225" t="s">
        <v>697</v>
      </c>
      <c r="N217" s="225" t="s">
        <v>697</v>
      </c>
      <c r="O217" s="225" t="s">
        <v>697</v>
      </c>
      <c r="P217" s="220">
        <v>0</v>
      </c>
      <c r="Q217" s="221" t="s">
        <v>698</v>
      </c>
      <c r="R217" s="221" t="s">
        <v>704</v>
      </c>
      <c r="S217" s="228" t="s">
        <v>705</v>
      </c>
      <c r="T217" s="221"/>
      <c r="U217" s="228" t="s">
        <v>5526</v>
      </c>
      <c r="V217" s="220"/>
      <c r="W217" s="222"/>
      <c r="X217" s="222"/>
      <c r="Y217" s="222" t="s">
        <v>5527</v>
      </c>
      <c r="Z217" s="222"/>
      <c r="AA217" s="222"/>
      <c r="AB217" s="222"/>
      <c r="AC217" s="222"/>
      <c r="AD217" s="222"/>
      <c r="AE217" s="222"/>
      <c r="AF217" s="222"/>
      <c r="AG217" s="222"/>
      <c r="AH217" s="222" t="s">
        <v>5528</v>
      </c>
      <c r="AI217" s="228" t="s">
        <v>704</v>
      </c>
      <c r="AJ217" s="220"/>
      <c r="AK217" s="229"/>
      <c r="AL217" s="229"/>
      <c r="AM217" s="229"/>
      <c r="AN217" s="229"/>
      <c r="AO217" s="229"/>
      <c r="AP217" s="229"/>
      <c r="AQ217" s="229"/>
      <c r="AR217" s="229"/>
      <c r="AS217" s="229"/>
      <c r="AT217" s="229"/>
      <c r="AU217" s="229"/>
      <c r="AV217" s="229"/>
      <c r="AW217" s="229"/>
      <c r="AX217" s="229"/>
      <c r="AY217" s="229"/>
      <c r="AZ217" s="229"/>
      <c r="BA217" s="229"/>
      <c r="BB217" s="229"/>
      <c r="BC217" s="229"/>
      <c r="BD217" s="229"/>
      <c r="BE217" s="229"/>
      <c r="BF217" s="229"/>
      <c r="BG217" s="229"/>
      <c r="BH217" s="229"/>
      <c r="BI217" s="229"/>
      <c r="BJ217" s="229"/>
      <c r="BK217" s="229"/>
      <c r="BL217" s="229"/>
      <c r="BM217" s="229"/>
      <c r="BN217" s="229"/>
      <c r="BO217" s="229"/>
    </row>
    <row r="218" spans="1:67" ht="15" customHeight="1" x14ac:dyDescent="0.25">
      <c r="A218" s="231"/>
      <c r="B218" s="228"/>
      <c r="C218" s="233" t="s">
        <v>5518</v>
      </c>
      <c r="D218" s="217" t="s">
        <v>696</v>
      </c>
      <c r="E218" s="234" t="s">
        <v>724</v>
      </c>
      <c r="F218" s="234" t="s">
        <v>702</v>
      </c>
      <c r="G218" s="234" t="s">
        <v>711</v>
      </c>
      <c r="H218" s="235" t="s">
        <v>702</v>
      </c>
      <c r="I218" s="235" t="s">
        <v>697</v>
      </c>
      <c r="J218" s="234" t="s">
        <v>697</v>
      </c>
      <c r="K218" s="234" t="s">
        <v>697</v>
      </c>
      <c r="L218" s="234" t="s">
        <v>697</v>
      </c>
      <c r="M218" s="234" t="s">
        <v>697</v>
      </c>
      <c r="N218" s="234" t="s">
        <v>697</v>
      </c>
      <c r="O218" s="234" t="s">
        <v>697</v>
      </c>
      <c r="P218" s="228">
        <v>0</v>
      </c>
      <c r="Q218" s="221" t="s">
        <v>704</v>
      </c>
      <c r="R218" s="221" t="s">
        <v>698</v>
      </c>
      <c r="S218" s="236" t="s">
        <v>706</v>
      </c>
      <c r="T218" s="221"/>
      <c r="U218" s="228" t="s">
        <v>5526</v>
      </c>
      <c r="V218" s="228"/>
      <c r="W218" s="231"/>
      <c r="X218" s="231"/>
      <c r="Y218" s="231"/>
      <c r="Z218" s="231" t="s">
        <v>5527</v>
      </c>
      <c r="AA218" s="231"/>
      <c r="AB218" s="231"/>
      <c r="AC218" s="231"/>
      <c r="AD218" s="231"/>
      <c r="AE218" s="231"/>
      <c r="AF218" s="231"/>
      <c r="AG218" s="231"/>
      <c r="AH218" s="228" t="s">
        <v>5529</v>
      </c>
      <c r="AI218" s="228" t="s">
        <v>694</v>
      </c>
      <c r="AJ218" s="228"/>
      <c r="AK218" s="229"/>
      <c r="AL218" s="229"/>
      <c r="AM218" s="229"/>
      <c r="AN218" s="229"/>
      <c r="AO218" s="229"/>
      <c r="AP218" s="229"/>
      <c r="AQ218" s="229"/>
      <c r="AR218" s="229"/>
      <c r="AS218" s="229"/>
      <c r="AT218" s="229"/>
      <c r="AU218" s="229"/>
      <c r="AV218" s="229"/>
      <c r="AW218" s="229"/>
      <c r="AX218" s="229"/>
      <c r="AY218" s="229"/>
      <c r="AZ218" s="229"/>
      <c r="BA218" s="229"/>
      <c r="BB218" s="229"/>
      <c r="BC218" s="229"/>
      <c r="BD218" s="229"/>
      <c r="BE218" s="229"/>
      <c r="BF218" s="229"/>
      <c r="BG218" s="229"/>
      <c r="BH218" s="229"/>
      <c r="BI218" s="229"/>
      <c r="BJ218" s="229"/>
      <c r="BK218" s="229"/>
      <c r="BL218" s="229"/>
      <c r="BM218" s="229"/>
      <c r="BN218" s="229"/>
      <c r="BO218" s="229"/>
    </row>
    <row r="219" spans="1:67" ht="15" customHeight="1" x14ac:dyDescent="0.25">
      <c r="A219" s="222"/>
      <c r="B219" s="220" t="s">
        <v>5517</v>
      </c>
      <c r="C219" s="225" t="s">
        <v>5518</v>
      </c>
      <c r="D219" s="217" t="s">
        <v>696</v>
      </c>
      <c r="E219" s="225" t="s">
        <v>724</v>
      </c>
      <c r="F219" s="225" t="s">
        <v>702</v>
      </c>
      <c r="G219" s="225" t="s">
        <v>713</v>
      </c>
      <c r="H219" s="226" t="s">
        <v>697</v>
      </c>
      <c r="I219" s="226" t="s">
        <v>697</v>
      </c>
      <c r="J219" s="225" t="s">
        <v>697</v>
      </c>
      <c r="K219" s="225" t="s">
        <v>697</v>
      </c>
      <c r="L219" s="225" t="s">
        <v>697</v>
      </c>
      <c r="M219" s="225" t="s">
        <v>697</v>
      </c>
      <c r="N219" s="225" t="s">
        <v>697</v>
      </c>
      <c r="O219" s="225" t="s">
        <v>697</v>
      </c>
      <c r="P219" s="220">
        <v>0</v>
      </c>
      <c r="Q219" s="221" t="s">
        <v>698</v>
      </c>
      <c r="R219" s="221" t="s">
        <v>704</v>
      </c>
      <c r="S219" s="228" t="s">
        <v>705</v>
      </c>
      <c r="T219" s="221"/>
      <c r="U219" s="228" t="s">
        <v>5530</v>
      </c>
      <c r="V219" s="220"/>
      <c r="W219" s="222"/>
      <c r="X219" s="222"/>
      <c r="Y219" s="222" t="s">
        <v>882</v>
      </c>
      <c r="Z219" s="222"/>
      <c r="AA219" s="222"/>
      <c r="AB219" s="222"/>
      <c r="AC219" s="222"/>
      <c r="AD219" s="222"/>
      <c r="AE219" s="222"/>
      <c r="AF219" s="222"/>
      <c r="AG219" s="222"/>
      <c r="AH219" s="222" t="s">
        <v>5531</v>
      </c>
      <c r="AI219" s="228" t="s">
        <v>704</v>
      </c>
      <c r="AJ219" s="220"/>
      <c r="AK219" s="229"/>
      <c r="AL219" s="229"/>
      <c r="AM219" s="229"/>
      <c r="AN219" s="229"/>
      <c r="AO219" s="229"/>
      <c r="AP219" s="229"/>
      <c r="AQ219" s="229"/>
      <c r="AR219" s="229"/>
      <c r="AS219" s="229"/>
      <c r="AT219" s="229"/>
      <c r="AU219" s="229"/>
      <c r="AV219" s="229"/>
      <c r="AW219" s="229"/>
      <c r="AX219" s="229"/>
      <c r="AY219" s="229"/>
      <c r="AZ219" s="229"/>
      <c r="BA219" s="229"/>
      <c r="BB219" s="229"/>
      <c r="BC219" s="229"/>
      <c r="BD219" s="229"/>
      <c r="BE219" s="229"/>
      <c r="BF219" s="229"/>
      <c r="BG219" s="229"/>
      <c r="BH219" s="229"/>
      <c r="BI219" s="229"/>
      <c r="BJ219" s="229"/>
      <c r="BK219" s="229"/>
      <c r="BL219" s="229"/>
      <c r="BM219" s="229"/>
      <c r="BN219" s="229"/>
      <c r="BO219" s="229"/>
    </row>
    <row r="220" spans="1:67" ht="15" customHeight="1" x14ac:dyDescent="0.25">
      <c r="A220" s="231"/>
      <c r="B220" s="228"/>
      <c r="C220" s="233" t="s">
        <v>5518</v>
      </c>
      <c r="D220" s="217" t="s">
        <v>696</v>
      </c>
      <c r="E220" s="234" t="s">
        <v>724</v>
      </c>
      <c r="F220" s="234" t="s">
        <v>702</v>
      </c>
      <c r="G220" s="234" t="s">
        <v>713</v>
      </c>
      <c r="H220" s="235" t="s">
        <v>702</v>
      </c>
      <c r="I220" s="235" t="s">
        <v>697</v>
      </c>
      <c r="J220" s="234" t="s">
        <v>697</v>
      </c>
      <c r="K220" s="234" t="s">
        <v>697</v>
      </c>
      <c r="L220" s="234" t="s">
        <v>697</v>
      </c>
      <c r="M220" s="234" t="s">
        <v>697</v>
      </c>
      <c r="N220" s="234" t="s">
        <v>697</v>
      </c>
      <c r="O220" s="234" t="s">
        <v>697</v>
      </c>
      <c r="P220" s="228">
        <v>0</v>
      </c>
      <c r="Q220" s="221" t="s">
        <v>704</v>
      </c>
      <c r="R220" s="221" t="s">
        <v>698</v>
      </c>
      <c r="S220" s="236" t="s">
        <v>706</v>
      </c>
      <c r="T220" s="221"/>
      <c r="U220" s="228" t="s">
        <v>5530</v>
      </c>
      <c r="V220" s="228"/>
      <c r="W220" s="231"/>
      <c r="X220" s="231"/>
      <c r="Y220" s="231"/>
      <c r="Z220" s="231" t="s">
        <v>882</v>
      </c>
      <c r="AA220" s="231"/>
      <c r="AB220" s="231"/>
      <c r="AC220" s="231"/>
      <c r="AD220" s="231"/>
      <c r="AE220" s="231"/>
      <c r="AF220" s="231"/>
      <c r="AG220" s="231"/>
      <c r="AH220" s="228" t="s">
        <v>5532</v>
      </c>
      <c r="AI220" s="228" t="s">
        <v>694</v>
      </c>
      <c r="AJ220" s="228"/>
      <c r="AK220" s="229"/>
      <c r="AL220" s="229"/>
      <c r="AM220" s="229"/>
      <c r="AN220" s="229"/>
      <c r="AO220" s="229"/>
      <c r="AP220" s="229"/>
      <c r="AQ220" s="229"/>
      <c r="AR220" s="229"/>
      <c r="AS220" s="229"/>
      <c r="AT220" s="229"/>
      <c r="AU220" s="229"/>
      <c r="AV220" s="229"/>
      <c r="AW220" s="229"/>
      <c r="AX220" s="229"/>
      <c r="AY220" s="229"/>
      <c r="AZ220" s="229"/>
      <c r="BA220" s="229"/>
      <c r="BB220" s="229"/>
      <c r="BC220" s="229"/>
      <c r="BD220" s="229"/>
      <c r="BE220" s="229"/>
      <c r="BF220" s="229"/>
      <c r="BG220" s="229"/>
      <c r="BH220" s="229"/>
      <c r="BI220" s="229"/>
      <c r="BJ220" s="229"/>
      <c r="BK220" s="229"/>
      <c r="BL220" s="229"/>
      <c r="BM220" s="229"/>
      <c r="BN220" s="229"/>
      <c r="BO220" s="229"/>
    </row>
    <row r="221" spans="1:67" ht="15" customHeight="1" x14ac:dyDescent="0.25">
      <c r="A221" s="222"/>
      <c r="B221" s="220" t="s">
        <v>709</v>
      </c>
      <c r="C221" s="225" t="s">
        <v>5533</v>
      </c>
      <c r="D221" s="217" t="s">
        <v>696</v>
      </c>
      <c r="E221" s="225" t="s">
        <v>724</v>
      </c>
      <c r="F221" s="225" t="s">
        <v>702</v>
      </c>
      <c r="G221" s="225" t="s">
        <v>715</v>
      </c>
      <c r="H221" s="226" t="s">
        <v>697</v>
      </c>
      <c r="I221" s="226" t="s">
        <v>697</v>
      </c>
      <c r="J221" s="225" t="s">
        <v>697</v>
      </c>
      <c r="K221" s="225" t="s">
        <v>697</v>
      </c>
      <c r="L221" s="225" t="s">
        <v>697</v>
      </c>
      <c r="M221" s="225" t="s">
        <v>697</v>
      </c>
      <c r="N221" s="225" t="s">
        <v>697</v>
      </c>
      <c r="O221" s="225" t="s">
        <v>697</v>
      </c>
      <c r="P221" s="220">
        <v>0</v>
      </c>
      <c r="Q221" s="221" t="s">
        <v>698</v>
      </c>
      <c r="R221" s="221" t="s">
        <v>704</v>
      </c>
      <c r="S221" s="228" t="s">
        <v>705</v>
      </c>
      <c r="T221" s="221"/>
      <c r="U221" s="228" t="s">
        <v>5534</v>
      </c>
      <c r="V221" s="220"/>
      <c r="W221" s="222"/>
      <c r="X221" s="222"/>
      <c r="Y221" s="222" t="s">
        <v>5535</v>
      </c>
      <c r="Z221" s="222"/>
      <c r="AA221" s="222"/>
      <c r="AB221" s="222"/>
      <c r="AC221" s="222"/>
      <c r="AD221" s="222"/>
      <c r="AE221" s="222"/>
      <c r="AF221" s="222"/>
      <c r="AG221" s="222"/>
      <c r="AH221" s="222" t="s">
        <v>5536</v>
      </c>
      <c r="AI221" s="228" t="s">
        <v>704</v>
      </c>
      <c r="AJ221" s="220"/>
      <c r="AK221" s="229"/>
      <c r="AL221" s="229"/>
      <c r="AM221" s="229"/>
      <c r="AN221" s="229"/>
      <c r="AO221" s="229"/>
      <c r="AP221" s="229"/>
      <c r="AQ221" s="229"/>
      <c r="AR221" s="229"/>
      <c r="AS221" s="229"/>
      <c r="AT221" s="229"/>
      <c r="AU221" s="229"/>
      <c r="AV221" s="229"/>
      <c r="AW221" s="229"/>
      <c r="AX221" s="229"/>
      <c r="AY221" s="229"/>
      <c r="AZ221" s="229"/>
      <c r="BA221" s="229"/>
      <c r="BB221" s="229"/>
      <c r="BC221" s="229"/>
      <c r="BD221" s="229"/>
      <c r="BE221" s="229"/>
      <c r="BF221" s="229"/>
      <c r="BG221" s="229"/>
      <c r="BH221" s="229"/>
      <c r="BI221" s="229"/>
      <c r="BJ221" s="229"/>
      <c r="BK221" s="229"/>
      <c r="BL221" s="229"/>
      <c r="BM221" s="229"/>
      <c r="BN221" s="229"/>
      <c r="BO221" s="229"/>
    </row>
    <row r="222" spans="1:67" ht="15" customHeight="1" x14ac:dyDescent="0.25">
      <c r="A222" s="231"/>
      <c r="B222" s="228"/>
      <c r="C222" s="233" t="s">
        <v>5533</v>
      </c>
      <c r="D222" s="217" t="s">
        <v>696</v>
      </c>
      <c r="E222" s="234" t="s">
        <v>724</v>
      </c>
      <c r="F222" s="234" t="s">
        <v>702</v>
      </c>
      <c r="G222" s="234" t="s">
        <v>715</v>
      </c>
      <c r="H222" s="235" t="s">
        <v>702</v>
      </c>
      <c r="I222" s="235" t="s">
        <v>697</v>
      </c>
      <c r="J222" s="234" t="s">
        <v>697</v>
      </c>
      <c r="K222" s="234" t="s">
        <v>697</v>
      </c>
      <c r="L222" s="234" t="s">
        <v>697</v>
      </c>
      <c r="M222" s="234" t="s">
        <v>697</v>
      </c>
      <c r="N222" s="234" t="s">
        <v>697</v>
      </c>
      <c r="O222" s="234" t="s">
        <v>697</v>
      </c>
      <c r="P222" s="228">
        <v>0</v>
      </c>
      <c r="Q222" s="221" t="s">
        <v>704</v>
      </c>
      <c r="R222" s="221" t="s">
        <v>698</v>
      </c>
      <c r="S222" s="236" t="s">
        <v>706</v>
      </c>
      <c r="T222" s="221"/>
      <c r="U222" s="228" t="s">
        <v>5534</v>
      </c>
      <c r="V222" s="228"/>
      <c r="W222" s="231"/>
      <c r="X222" s="231"/>
      <c r="Y222" s="231"/>
      <c r="Z222" s="231" t="s">
        <v>5535</v>
      </c>
      <c r="AA222" s="231"/>
      <c r="AB222" s="231"/>
      <c r="AC222" s="231"/>
      <c r="AD222" s="231"/>
      <c r="AE222" s="231"/>
      <c r="AF222" s="231"/>
      <c r="AG222" s="231"/>
      <c r="AH222" s="228" t="s">
        <v>5537</v>
      </c>
      <c r="AI222" s="228" t="s">
        <v>694</v>
      </c>
      <c r="AJ222" s="228"/>
      <c r="AK222" s="229"/>
      <c r="AL222" s="229"/>
      <c r="AM222" s="229"/>
      <c r="AN222" s="229"/>
      <c r="AO222" s="229"/>
      <c r="AP222" s="229"/>
      <c r="AQ222" s="229"/>
      <c r="AR222" s="229"/>
      <c r="AS222" s="229"/>
      <c r="AT222" s="229"/>
      <c r="AU222" s="229"/>
      <c r="AV222" s="229"/>
      <c r="AW222" s="229"/>
      <c r="AX222" s="229"/>
      <c r="AY222" s="229"/>
      <c r="AZ222" s="229"/>
      <c r="BA222" s="229"/>
      <c r="BB222" s="229"/>
      <c r="BC222" s="229"/>
      <c r="BD222" s="229"/>
      <c r="BE222" s="229"/>
      <c r="BF222" s="229"/>
      <c r="BG222" s="229"/>
      <c r="BH222" s="229"/>
      <c r="BI222" s="229"/>
      <c r="BJ222" s="229"/>
      <c r="BK222" s="229"/>
      <c r="BL222" s="229"/>
      <c r="BM222" s="229"/>
      <c r="BN222" s="229"/>
      <c r="BO222" s="229"/>
    </row>
    <row r="223" spans="1:67" ht="15" customHeight="1" x14ac:dyDescent="0.25">
      <c r="A223" s="222"/>
      <c r="B223" s="220" t="s">
        <v>5517</v>
      </c>
      <c r="C223" s="225" t="s">
        <v>5518</v>
      </c>
      <c r="D223" s="217" t="s">
        <v>696</v>
      </c>
      <c r="E223" s="225" t="s">
        <v>724</v>
      </c>
      <c r="F223" s="225" t="s">
        <v>702</v>
      </c>
      <c r="G223" s="225" t="s">
        <v>718</v>
      </c>
      <c r="H223" s="226" t="s">
        <v>697</v>
      </c>
      <c r="I223" s="226" t="s">
        <v>697</v>
      </c>
      <c r="J223" s="225" t="s">
        <v>697</v>
      </c>
      <c r="K223" s="225" t="s">
        <v>697</v>
      </c>
      <c r="L223" s="225" t="s">
        <v>697</v>
      </c>
      <c r="M223" s="225" t="s">
        <v>697</v>
      </c>
      <c r="N223" s="225" t="s">
        <v>697</v>
      </c>
      <c r="O223" s="225" t="s">
        <v>697</v>
      </c>
      <c r="P223" s="220">
        <v>0</v>
      </c>
      <c r="Q223" s="221" t="s">
        <v>698</v>
      </c>
      <c r="R223" s="221" t="s">
        <v>704</v>
      </c>
      <c r="S223" s="228" t="s">
        <v>705</v>
      </c>
      <c r="T223" s="221"/>
      <c r="U223" s="228" t="s">
        <v>5538</v>
      </c>
      <c r="V223" s="220"/>
      <c r="W223" s="222"/>
      <c r="X223" s="222"/>
      <c r="Y223" s="222" t="s">
        <v>5539</v>
      </c>
      <c r="Z223" s="222"/>
      <c r="AA223" s="222"/>
      <c r="AB223" s="222"/>
      <c r="AC223" s="222"/>
      <c r="AD223" s="222"/>
      <c r="AE223" s="222"/>
      <c r="AF223" s="222"/>
      <c r="AG223" s="222"/>
      <c r="AH223" s="222" t="s">
        <v>5540</v>
      </c>
      <c r="AI223" s="228" t="s">
        <v>704</v>
      </c>
      <c r="AJ223" s="220"/>
      <c r="AK223" s="229"/>
      <c r="AL223" s="229"/>
      <c r="AM223" s="229"/>
      <c r="AN223" s="229"/>
      <c r="AO223" s="229"/>
      <c r="AP223" s="229"/>
      <c r="AQ223" s="229"/>
      <c r="AR223" s="229"/>
      <c r="AS223" s="229"/>
      <c r="AT223" s="229"/>
      <c r="AU223" s="229"/>
      <c r="AV223" s="229"/>
      <c r="AW223" s="229"/>
      <c r="AX223" s="229"/>
      <c r="AY223" s="229"/>
      <c r="AZ223" s="229"/>
      <c r="BA223" s="229"/>
      <c r="BB223" s="229"/>
      <c r="BC223" s="229"/>
      <c r="BD223" s="229"/>
      <c r="BE223" s="229"/>
      <c r="BF223" s="229"/>
      <c r="BG223" s="229"/>
      <c r="BH223" s="229"/>
      <c r="BI223" s="229"/>
      <c r="BJ223" s="229"/>
      <c r="BK223" s="229"/>
      <c r="BL223" s="229"/>
      <c r="BM223" s="229"/>
      <c r="BN223" s="229"/>
      <c r="BO223" s="229"/>
    </row>
    <row r="224" spans="1:67" ht="15" customHeight="1" x14ac:dyDescent="0.25">
      <c r="A224" s="231"/>
      <c r="B224" s="228"/>
      <c r="C224" s="233" t="s">
        <v>5518</v>
      </c>
      <c r="D224" s="217" t="s">
        <v>696</v>
      </c>
      <c r="E224" s="234" t="s">
        <v>724</v>
      </c>
      <c r="F224" s="234" t="s">
        <v>702</v>
      </c>
      <c r="G224" s="234" t="s">
        <v>718</v>
      </c>
      <c r="H224" s="235" t="s">
        <v>702</v>
      </c>
      <c r="I224" s="235" t="s">
        <v>697</v>
      </c>
      <c r="J224" s="234" t="s">
        <v>697</v>
      </c>
      <c r="K224" s="234" t="s">
        <v>697</v>
      </c>
      <c r="L224" s="234" t="s">
        <v>697</v>
      </c>
      <c r="M224" s="234" t="s">
        <v>697</v>
      </c>
      <c r="N224" s="234" t="s">
        <v>697</v>
      </c>
      <c r="O224" s="234" t="s">
        <v>697</v>
      </c>
      <c r="P224" s="228">
        <v>0</v>
      </c>
      <c r="Q224" s="221" t="s">
        <v>704</v>
      </c>
      <c r="R224" s="221" t="s">
        <v>698</v>
      </c>
      <c r="S224" s="236" t="s">
        <v>706</v>
      </c>
      <c r="T224" s="221"/>
      <c r="U224" s="228" t="s">
        <v>5538</v>
      </c>
      <c r="V224" s="228"/>
      <c r="W224" s="231"/>
      <c r="X224" s="231"/>
      <c r="Y224" s="231"/>
      <c r="Z224" s="231" t="s">
        <v>5539</v>
      </c>
      <c r="AA224" s="231"/>
      <c r="AB224" s="231"/>
      <c r="AC224" s="231"/>
      <c r="AD224" s="231"/>
      <c r="AE224" s="231"/>
      <c r="AF224" s="231"/>
      <c r="AG224" s="231"/>
      <c r="AH224" s="228" t="s">
        <v>5541</v>
      </c>
      <c r="AI224" s="228" t="s">
        <v>694</v>
      </c>
      <c r="AJ224" s="228"/>
      <c r="AK224" s="229"/>
      <c r="AL224" s="229"/>
      <c r="AM224" s="229"/>
      <c r="AN224" s="229"/>
      <c r="AO224" s="229"/>
      <c r="AP224" s="229"/>
      <c r="AQ224" s="229"/>
      <c r="AR224" s="229"/>
      <c r="AS224" s="229"/>
      <c r="AT224" s="229"/>
      <c r="AU224" s="229"/>
      <c r="AV224" s="229"/>
      <c r="AW224" s="229"/>
      <c r="AX224" s="229"/>
      <c r="AY224" s="229"/>
      <c r="AZ224" s="229"/>
      <c r="BA224" s="229"/>
      <c r="BB224" s="229"/>
      <c r="BC224" s="229"/>
      <c r="BD224" s="229"/>
      <c r="BE224" s="229"/>
      <c r="BF224" s="229"/>
      <c r="BG224" s="229"/>
      <c r="BH224" s="229"/>
      <c r="BI224" s="229"/>
      <c r="BJ224" s="229"/>
      <c r="BK224" s="229"/>
      <c r="BL224" s="229"/>
      <c r="BM224" s="229"/>
      <c r="BN224" s="229"/>
      <c r="BO224" s="229"/>
    </row>
    <row r="225" spans="1:67" ht="15" customHeight="1" x14ac:dyDescent="0.25">
      <c r="A225" s="222"/>
      <c r="B225" s="220" t="s">
        <v>5517</v>
      </c>
      <c r="C225" s="225" t="s">
        <v>5518</v>
      </c>
      <c r="D225" s="217" t="s">
        <v>696</v>
      </c>
      <c r="E225" s="225" t="s">
        <v>724</v>
      </c>
      <c r="F225" s="225" t="s">
        <v>702</v>
      </c>
      <c r="G225" s="225" t="s">
        <v>720</v>
      </c>
      <c r="H225" s="226" t="s">
        <v>697</v>
      </c>
      <c r="I225" s="226" t="s">
        <v>697</v>
      </c>
      <c r="J225" s="225" t="s">
        <v>697</v>
      </c>
      <c r="K225" s="225" t="s">
        <v>697</v>
      </c>
      <c r="L225" s="225" t="s">
        <v>697</v>
      </c>
      <c r="M225" s="225" t="s">
        <v>697</v>
      </c>
      <c r="N225" s="225" t="s">
        <v>697</v>
      </c>
      <c r="O225" s="225" t="s">
        <v>697</v>
      </c>
      <c r="P225" s="220">
        <v>0</v>
      </c>
      <c r="Q225" s="221" t="s">
        <v>698</v>
      </c>
      <c r="R225" s="221" t="s">
        <v>704</v>
      </c>
      <c r="S225" s="228" t="s">
        <v>705</v>
      </c>
      <c r="T225" s="221"/>
      <c r="U225" s="228" t="s">
        <v>5542</v>
      </c>
      <c r="V225" s="220"/>
      <c r="W225" s="222"/>
      <c r="X225" s="222"/>
      <c r="Y225" s="222" t="s">
        <v>5543</v>
      </c>
      <c r="Z225" s="222"/>
      <c r="AA225" s="222"/>
      <c r="AB225" s="222"/>
      <c r="AC225" s="222"/>
      <c r="AD225" s="222"/>
      <c r="AE225" s="222"/>
      <c r="AF225" s="222"/>
      <c r="AG225" s="222"/>
      <c r="AH225" s="222" t="s">
        <v>5544</v>
      </c>
      <c r="AI225" s="228" t="s">
        <v>704</v>
      </c>
      <c r="AJ225" s="220"/>
      <c r="AK225" s="229"/>
      <c r="AL225" s="229"/>
      <c r="AM225" s="229"/>
      <c r="AN225" s="229"/>
      <c r="AO225" s="229"/>
      <c r="AP225" s="229"/>
      <c r="AQ225" s="229"/>
      <c r="AR225" s="229"/>
      <c r="AS225" s="229"/>
      <c r="AT225" s="229"/>
      <c r="AU225" s="229"/>
      <c r="AV225" s="229"/>
      <c r="AW225" s="229"/>
      <c r="AX225" s="229"/>
      <c r="AY225" s="229"/>
      <c r="AZ225" s="229"/>
      <c r="BA225" s="229"/>
      <c r="BB225" s="229"/>
      <c r="BC225" s="229"/>
      <c r="BD225" s="229"/>
      <c r="BE225" s="229"/>
      <c r="BF225" s="229"/>
      <c r="BG225" s="229"/>
      <c r="BH225" s="229"/>
      <c r="BI225" s="229"/>
      <c r="BJ225" s="229"/>
      <c r="BK225" s="229"/>
      <c r="BL225" s="229"/>
      <c r="BM225" s="229"/>
      <c r="BN225" s="229"/>
      <c r="BO225" s="229"/>
    </row>
    <row r="226" spans="1:67" ht="15" customHeight="1" x14ac:dyDescent="0.25">
      <c r="A226" s="231"/>
      <c r="B226" s="228"/>
      <c r="C226" s="233" t="s">
        <v>5518</v>
      </c>
      <c r="D226" s="217" t="s">
        <v>696</v>
      </c>
      <c r="E226" s="234" t="s">
        <v>724</v>
      </c>
      <c r="F226" s="234" t="s">
        <v>702</v>
      </c>
      <c r="G226" s="234" t="s">
        <v>720</v>
      </c>
      <c r="H226" s="235" t="s">
        <v>702</v>
      </c>
      <c r="I226" s="235" t="s">
        <v>697</v>
      </c>
      <c r="J226" s="234" t="s">
        <v>697</v>
      </c>
      <c r="K226" s="234" t="s">
        <v>697</v>
      </c>
      <c r="L226" s="234" t="s">
        <v>697</v>
      </c>
      <c r="M226" s="234" t="s">
        <v>697</v>
      </c>
      <c r="N226" s="234" t="s">
        <v>697</v>
      </c>
      <c r="O226" s="234" t="s">
        <v>697</v>
      </c>
      <c r="P226" s="228">
        <v>0</v>
      </c>
      <c r="Q226" s="221" t="s">
        <v>704</v>
      </c>
      <c r="R226" s="221" t="s">
        <v>698</v>
      </c>
      <c r="S226" s="236" t="s">
        <v>706</v>
      </c>
      <c r="T226" s="221"/>
      <c r="U226" s="228" t="s">
        <v>5542</v>
      </c>
      <c r="V226" s="228"/>
      <c r="W226" s="231"/>
      <c r="X226" s="231"/>
      <c r="Y226" s="231"/>
      <c r="Z226" s="231" t="s">
        <v>5543</v>
      </c>
      <c r="AA226" s="231"/>
      <c r="AB226" s="231"/>
      <c r="AC226" s="231"/>
      <c r="AD226" s="231"/>
      <c r="AE226" s="231"/>
      <c r="AF226" s="231"/>
      <c r="AG226" s="231"/>
      <c r="AH226" s="228" t="s">
        <v>5545</v>
      </c>
      <c r="AI226" s="228" t="s">
        <v>694</v>
      </c>
      <c r="AJ226" s="228"/>
      <c r="AK226" s="229"/>
      <c r="AL226" s="229"/>
      <c r="AM226" s="229"/>
      <c r="AN226" s="229"/>
      <c r="AO226" s="229"/>
      <c r="AP226" s="229"/>
      <c r="AQ226" s="229"/>
      <c r="AR226" s="229"/>
      <c r="AS226" s="229"/>
      <c r="AT226" s="229"/>
      <c r="AU226" s="229"/>
      <c r="AV226" s="229"/>
      <c r="AW226" s="229"/>
      <c r="AX226" s="229"/>
      <c r="AY226" s="229"/>
      <c r="AZ226" s="229"/>
      <c r="BA226" s="229"/>
      <c r="BB226" s="229"/>
      <c r="BC226" s="229"/>
      <c r="BD226" s="229"/>
      <c r="BE226" s="229"/>
      <c r="BF226" s="229"/>
      <c r="BG226" s="229"/>
      <c r="BH226" s="229"/>
      <c r="BI226" s="229"/>
      <c r="BJ226" s="229"/>
      <c r="BK226" s="229"/>
      <c r="BL226" s="229"/>
      <c r="BM226" s="229"/>
      <c r="BN226" s="229"/>
      <c r="BO226" s="229"/>
    </row>
    <row r="227" spans="1:67" ht="15" customHeight="1" x14ac:dyDescent="0.25">
      <c r="A227" s="220"/>
      <c r="B227" s="220" t="s">
        <v>694</v>
      </c>
      <c r="C227" s="224" t="s">
        <v>695</v>
      </c>
      <c r="D227" s="217" t="s">
        <v>696</v>
      </c>
      <c r="E227" s="225" t="s">
        <v>724</v>
      </c>
      <c r="F227" s="225" t="s">
        <v>707</v>
      </c>
      <c r="G227" s="225" t="s">
        <v>697</v>
      </c>
      <c r="H227" s="226" t="s">
        <v>697</v>
      </c>
      <c r="I227" s="226" t="s">
        <v>697</v>
      </c>
      <c r="J227" s="225" t="s">
        <v>697</v>
      </c>
      <c r="K227" s="225" t="s">
        <v>697</v>
      </c>
      <c r="L227" s="225" t="s">
        <v>697</v>
      </c>
      <c r="M227" s="225" t="s">
        <v>697</v>
      </c>
      <c r="N227" s="225" t="s">
        <v>697</v>
      </c>
      <c r="O227" s="225" t="s">
        <v>697</v>
      </c>
      <c r="P227" s="220">
        <v>0</v>
      </c>
      <c r="Q227" s="215" t="s">
        <v>698</v>
      </c>
      <c r="R227" s="215" t="s">
        <v>698</v>
      </c>
      <c r="S227" s="215" t="s">
        <v>694</v>
      </c>
      <c r="T227" s="221"/>
      <c r="U227" s="228" t="s">
        <v>726</v>
      </c>
      <c r="V227" s="220"/>
      <c r="W227" s="222"/>
      <c r="X227" s="222" t="s">
        <v>727</v>
      </c>
      <c r="Y227" s="222"/>
      <c r="Z227" s="222"/>
      <c r="AA227" s="222"/>
      <c r="AB227" s="222"/>
      <c r="AC227" s="222"/>
      <c r="AD227" s="222"/>
      <c r="AE227" s="222"/>
      <c r="AF227" s="222"/>
      <c r="AG227" s="222"/>
      <c r="AH227" s="222" t="s">
        <v>5546</v>
      </c>
      <c r="AI227" s="215" t="s">
        <v>694</v>
      </c>
      <c r="AJ227" s="220"/>
      <c r="AK227" s="229"/>
      <c r="AL227" s="229"/>
      <c r="AM227" s="229"/>
      <c r="AN227" s="229"/>
      <c r="AO227" s="229"/>
      <c r="AP227" s="229"/>
      <c r="AQ227" s="229"/>
      <c r="AR227" s="229"/>
      <c r="AS227" s="229"/>
      <c r="AT227" s="229"/>
      <c r="AU227" s="229"/>
      <c r="AV227" s="229"/>
      <c r="AW227" s="229"/>
      <c r="AX227" s="229"/>
      <c r="AY227" s="229"/>
      <c r="AZ227" s="229"/>
      <c r="BA227" s="229"/>
      <c r="BB227" s="229"/>
      <c r="BC227" s="229"/>
      <c r="BD227" s="229"/>
      <c r="BE227" s="229"/>
      <c r="BF227" s="229"/>
      <c r="BG227" s="229"/>
      <c r="BH227" s="229"/>
      <c r="BI227" s="229"/>
      <c r="BJ227" s="229"/>
      <c r="BK227" s="229"/>
      <c r="BL227" s="229"/>
      <c r="BM227" s="229"/>
      <c r="BN227" s="229"/>
      <c r="BO227" s="229"/>
    </row>
    <row r="228" spans="1:67" ht="15" customHeight="1" x14ac:dyDescent="0.25">
      <c r="A228" s="222"/>
      <c r="B228" s="220" t="s">
        <v>5517</v>
      </c>
      <c r="C228" s="230" t="s">
        <v>5518</v>
      </c>
      <c r="D228" s="217" t="s">
        <v>696</v>
      </c>
      <c r="E228" s="225" t="s">
        <v>724</v>
      </c>
      <c r="F228" s="225" t="s">
        <v>707</v>
      </c>
      <c r="G228" s="225" t="s">
        <v>702</v>
      </c>
      <c r="H228" s="226" t="s">
        <v>697</v>
      </c>
      <c r="I228" s="226" t="s">
        <v>697</v>
      </c>
      <c r="J228" s="225" t="s">
        <v>697</v>
      </c>
      <c r="K228" s="225" t="s">
        <v>697</v>
      </c>
      <c r="L228" s="225" t="s">
        <v>697</v>
      </c>
      <c r="M228" s="225" t="s">
        <v>697</v>
      </c>
      <c r="N228" s="225" t="s">
        <v>697</v>
      </c>
      <c r="O228" s="225" t="s">
        <v>697</v>
      </c>
      <c r="P228" s="220">
        <v>0</v>
      </c>
      <c r="Q228" s="221" t="s">
        <v>698</v>
      </c>
      <c r="R228" s="221" t="s">
        <v>704</v>
      </c>
      <c r="S228" s="228" t="s">
        <v>705</v>
      </c>
      <c r="T228" s="221"/>
      <c r="U228" s="228" t="s">
        <v>5547</v>
      </c>
      <c r="V228" s="222"/>
      <c r="W228" s="222"/>
      <c r="X228" s="222"/>
      <c r="Y228" s="222" t="s">
        <v>883</v>
      </c>
      <c r="Z228" s="222"/>
      <c r="AA228" s="222"/>
      <c r="AB228" s="222"/>
      <c r="AC228" s="222"/>
      <c r="AD228" s="222"/>
      <c r="AE228" s="222"/>
      <c r="AF228" s="222"/>
      <c r="AG228" s="222"/>
      <c r="AH228" s="232" t="s">
        <v>5548</v>
      </c>
      <c r="AI228" s="228" t="s">
        <v>704</v>
      </c>
      <c r="AJ228" s="220"/>
      <c r="AK228" s="229"/>
      <c r="AL228" s="229"/>
      <c r="AM228" s="229"/>
      <c r="AN228" s="229"/>
      <c r="AO228" s="229"/>
      <c r="AP228" s="229"/>
      <c r="AQ228" s="229"/>
      <c r="AR228" s="229"/>
      <c r="AS228" s="229"/>
      <c r="AT228" s="229"/>
      <c r="AU228" s="229"/>
      <c r="AV228" s="229"/>
      <c r="AW228" s="229"/>
      <c r="AX228" s="229"/>
      <c r="AY228" s="229"/>
      <c r="AZ228" s="229"/>
      <c r="BA228" s="229"/>
      <c r="BB228" s="229"/>
      <c r="BC228" s="229"/>
      <c r="BD228" s="229"/>
      <c r="BE228" s="229"/>
      <c r="BF228" s="229"/>
      <c r="BG228" s="229"/>
      <c r="BH228" s="229"/>
      <c r="BI228" s="229"/>
      <c r="BJ228" s="229"/>
      <c r="BK228" s="229"/>
      <c r="BL228" s="229"/>
      <c r="BM228" s="229"/>
      <c r="BN228" s="229"/>
      <c r="BO228" s="229"/>
    </row>
    <row r="229" spans="1:67" ht="15" customHeight="1" x14ac:dyDescent="0.25">
      <c r="A229" s="231"/>
      <c r="B229" s="228"/>
      <c r="C229" s="233" t="s">
        <v>5518</v>
      </c>
      <c r="D229" s="217" t="s">
        <v>696</v>
      </c>
      <c r="E229" s="234" t="s">
        <v>724</v>
      </c>
      <c r="F229" s="234" t="s">
        <v>707</v>
      </c>
      <c r="G229" s="234" t="s">
        <v>702</v>
      </c>
      <c r="H229" s="235" t="s">
        <v>702</v>
      </c>
      <c r="I229" s="235" t="s">
        <v>697</v>
      </c>
      <c r="J229" s="234" t="s">
        <v>697</v>
      </c>
      <c r="K229" s="234" t="s">
        <v>697</v>
      </c>
      <c r="L229" s="234" t="s">
        <v>697</v>
      </c>
      <c r="M229" s="234" t="s">
        <v>697</v>
      </c>
      <c r="N229" s="234" t="s">
        <v>697</v>
      </c>
      <c r="O229" s="234" t="s">
        <v>697</v>
      </c>
      <c r="P229" s="228">
        <v>0</v>
      </c>
      <c r="Q229" s="221" t="s">
        <v>704</v>
      </c>
      <c r="R229" s="221" t="s">
        <v>698</v>
      </c>
      <c r="S229" s="236" t="s">
        <v>706</v>
      </c>
      <c r="T229" s="221"/>
      <c r="U229" s="228" t="s">
        <v>5547</v>
      </c>
      <c r="V229" s="228"/>
      <c r="W229" s="231"/>
      <c r="X229" s="231"/>
      <c r="Y229" s="231"/>
      <c r="Z229" s="231" t="s">
        <v>883</v>
      </c>
      <c r="AA229" s="231"/>
      <c r="AB229" s="231"/>
      <c r="AC229" s="231"/>
      <c r="AD229" s="231"/>
      <c r="AE229" s="231"/>
      <c r="AF229" s="231"/>
      <c r="AG229" s="231"/>
      <c r="AH229" s="228" t="s">
        <v>5549</v>
      </c>
      <c r="AI229" s="228" t="s">
        <v>694</v>
      </c>
      <c r="AJ229" s="228"/>
      <c r="AK229" s="229"/>
      <c r="AL229" s="229"/>
      <c r="AM229" s="229"/>
      <c r="AN229" s="229"/>
      <c r="AO229" s="229"/>
      <c r="AP229" s="229"/>
      <c r="AQ229" s="229"/>
      <c r="AR229" s="229"/>
      <c r="AS229" s="229"/>
      <c r="AT229" s="229"/>
      <c r="AU229" s="229"/>
      <c r="AV229" s="229"/>
      <c r="AW229" s="229"/>
      <c r="AX229" s="229"/>
      <c r="AY229" s="229"/>
      <c r="AZ229" s="229"/>
      <c r="BA229" s="229"/>
      <c r="BB229" s="229"/>
      <c r="BC229" s="229"/>
      <c r="BD229" s="229"/>
      <c r="BE229" s="229"/>
      <c r="BF229" s="229"/>
      <c r="BG229" s="229"/>
      <c r="BH229" s="229"/>
      <c r="BI229" s="229"/>
      <c r="BJ229" s="229"/>
      <c r="BK229" s="229"/>
      <c r="BL229" s="229"/>
      <c r="BM229" s="229"/>
      <c r="BN229" s="229"/>
      <c r="BO229" s="229"/>
    </row>
    <row r="230" spans="1:67" ht="15" customHeight="1" x14ac:dyDescent="0.25">
      <c r="A230" s="222"/>
      <c r="B230" s="220" t="s">
        <v>5517</v>
      </c>
      <c r="C230" s="230" t="s">
        <v>5518</v>
      </c>
      <c r="D230" s="217" t="s">
        <v>696</v>
      </c>
      <c r="E230" s="225" t="s">
        <v>724</v>
      </c>
      <c r="F230" s="225" t="s">
        <v>707</v>
      </c>
      <c r="G230" s="225" t="s">
        <v>707</v>
      </c>
      <c r="H230" s="226" t="s">
        <v>697</v>
      </c>
      <c r="I230" s="226" t="s">
        <v>697</v>
      </c>
      <c r="J230" s="225" t="s">
        <v>697</v>
      </c>
      <c r="K230" s="225" t="s">
        <v>697</v>
      </c>
      <c r="L230" s="225" t="s">
        <v>697</v>
      </c>
      <c r="M230" s="225" t="s">
        <v>697</v>
      </c>
      <c r="N230" s="225" t="s">
        <v>697</v>
      </c>
      <c r="O230" s="225" t="s">
        <v>697</v>
      </c>
      <c r="P230" s="220">
        <v>0</v>
      </c>
      <c r="Q230" s="221" t="s">
        <v>698</v>
      </c>
      <c r="R230" s="221" t="s">
        <v>704</v>
      </c>
      <c r="S230" s="228" t="s">
        <v>705</v>
      </c>
      <c r="T230" s="221"/>
      <c r="U230" s="228" t="s">
        <v>5550</v>
      </c>
      <c r="V230" s="220"/>
      <c r="W230" s="222"/>
      <c r="X230" s="222"/>
      <c r="Y230" s="222" t="s">
        <v>884</v>
      </c>
      <c r="Z230" s="222"/>
      <c r="AA230" s="222"/>
      <c r="AB230" s="222"/>
      <c r="AC230" s="222"/>
      <c r="AD230" s="222"/>
      <c r="AE230" s="222"/>
      <c r="AF230" s="222"/>
      <c r="AG230" s="222"/>
      <c r="AH230" s="222" t="s">
        <v>5551</v>
      </c>
      <c r="AI230" s="228" t="s">
        <v>704</v>
      </c>
      <c r="AJ230" s="220"/>
      <c r="AK230" s="229"/>
      <c r="AL230" s="229"/>
      <c r="AM230" s="229"/>
      <c r="AN230" s="229"/>
      <c r="AO230" s="229"/>
      <c r="AP230" s="229"/>
      <c r="AQ230" s="229"/>
      <c r="AR230" s="229"/>
      <c r="AS230" s="229"/>
      <c r="AT230" s="229"/>
      <c r="AU230" s="229"/>
      <c r="AV230" s="229"/>
      <c r="AW230" s="229"/>
      <c r="AX230" s="229"/>
      <c r="AY230" s="229"/>
      <c r="AZ230" s="229"/>
      <c r="BA230" s="229"/>
      <c r="BB230" s="229"/>
      <c r="BC230" s="229"/>
      <c r="BD230" s="229"/>
      <c r="BE230" s="229"/>
      <c r="BF230" s="229"/>
      <c r="BG230" s="229"/>
      <c r="BH230" s="229"/>
      <c r="BI230" s="229"/>
      <c r="BJ230" s="229"/>
      <c r="BK230" s="229"/>
      <c r="BL230" s="229"/>
      <c r="BM230" s="229"/>
      <c r="BN230" s="229"/>
      <c r="BO230" s="229"/>
    </row>
    <row r="231" spans="1:67" ht="15" customHeight="1" x14ac:dyDescent="0.25">
      <c r="A231" s="231"/>
      <c r="B231" s="228"/>
      <c r="C231" s="233" t="s">
        <v>5518</v>
      </c>
      <c r="D231" s="217" t="s">
        <v>696</v>
      </c>
      <c r="E231" s="234" t="s">
        <v>724</v>
      </c>
      <c r="F231" s="234" t="s">
        <v>707</v>
      </c>
      <c r="G231" s="234" t="s">
        <v>707</v>
      </c>
      <c r="H231" s="235" t="s">
        <v>702</v>
      </c>
      <c r="I231" s="235" t="s">
        <v>697</v>
      </c>
      <c r="J231" s="234" t="s">
        <v>697</v>
      </c>
      <c r="K231" s="234" t="s">
        <v>697</v>
      </c>
      <c r="L231" s="234" t="s">
        <v>697</v>
      </c>
      <c r="M231" s="234" t="s">
        <v>697</v>
      </c>
      <c r="N231" s="234" t="s">
        <v>697</v>
      </c>
      <c r="O231" s="234" t="s">
        <v>697</v>
      </c>
      <c r="P231" s="228">
        <v>0</v>
      </c>
      <c r="Q231" s="221" t="s">
        <v>704</v>
      </c>
      <c r="R231" s="221" t="s">
        <v>698</v>
      </c>
      <c r="S231" s="236" t="s">
        <v>706</v>
      </c>
      <c r="T231" s="221"/>
      <c r="U231" s="228" t="s">
        <v>5550</v>
      </c>
      <c r="V231" s="228"/>
      <c r="W231" s="231"/>
      <c r="X231" s="231"/>
      <c r="Y231" s="231"/>
      <c r="Z231" s="231" t="s">
        <v>884</v>
      </c>
      <c r="AA231" s="231"/>
      <c r="AB231" s="231"/>
      <c r="AC231" s="231"/>
      <c r="AD231" s="231"/>
      <c r="AE231" s="231"/>
      <c r="AF231" s="231"/>
      <c r="AG231" s="231"/>
      <c r="AH231" s="228" t="s">
        <v>5552</v>
      </c>
      <c r="AI231" s="228" t="s">
        <v>694</v>
      </c>
      <c r="AJ231" s="228"/>
      <c r="AK231" s="229"/>
      <c r="AL231" s="229"/>
      <c r="AM231" s="229"/>
      <c r="AN231" s="229"/>
      <c r="AO231" s="229"/>
      <c r="AP231" s="229"/>
      <c r="AQ231" s="229"/>
      <c r="AR231" s="229"/>
      <c r="AS231" s="229"/>
      <c r="AT231" s="229"/>
      <c r="AU231" s="229"/>
      <c r="AV231" s="229"/>
      <c r="AW231" s="229"/>
      <c r="AX231" s="229"/>
      <c r="AY231" s="229"/>
      <c r="AZ231" s="229"/>
      <c r="BA231" s="229"/>
      <c r="BB231" s="229"/>
      <c r="BC231" s="229"/>
      <c r="BD231" s="229"/>
      <c r="BE231" s="229"/>
      <c r="BF231" s="229"/>
      <c r="BG231" s="229"/>
      <c r="BH231" s="229"/>
      <c r="BI231" s="229"/>
      <c r="BJ231" s="229"/>
      <c r="BK231" s="229"/>
      <c r="BL231" s="229"/>
      <c r="BM231" s="229"/>
      <c r="BN231" s="229"/>
      <c r="BO231" s="229"/>
    </row>
    <row r="232" spans="1:67" ht="15" customHeight="1" x14ac:dyDescent="0.25">
      <c r="A232" s="222"/>
      <c r="B232" s="220" t="s">
        <v>5517</v>
      </c>
      <c r="C232" s="225" t="s">
        <v>5518</v>
      </c>
      <c r="D232" s="217" t="s">
        <v>696</v>
      </c>
      <c r="E232" s="225" t="s">
        <v>724</v>
      </c>
      <c r="F232" s="225" t="s">
        <v>707</v>
      </c>
      <c r="G232" s="225" t="s">
        <v>710</v>
      </c>
      <c r="H232" s="226" t="s">
        <v>697</v>
      </c>
      <c r="I232" s="226" t="s">
        <v>697</v>
      </c>
      <c r="J232" s="225" t="s">
        <v>697</v>
      </c>
      <c r="K232" s="225" t="s">
        <v>697</v>
      </c>
      <c r="L232" s="225" t="s">
        <v>697</v>
      </c>
      <c r="M232" s="225" t="s">
        <v>697</v>
      </c>
      <c r="N232" s="225" t="s">
        <v>697</v>
      </c>
      <c r="O232" s="225" t="s">
        <v>697</v>
      </c>
      <c r="P232" s="220">
        <v>0</v>
      </c>
      <c r="Q232" s="221" t="s">
        <v>698</v>
      </c>
      <c r="R232" s="221" t="s">
        <v>704</v>
      </c>
      <c r="S232" s="228" t="s">
        <v>705</v>
      </c>
      <c r="T232" s="221"/>
      <c r="U232" s="228" t="s">
        <v>5553</v>
      </c>
      <c r="V232" s="228"/>
      <c r="W232" s="231"/>
      <c r="X232" s="231"/>
      <c r="Y232" s="231" t="s">
        <v>5523</v>
      </c>
      <c r="Z232" s="231"/>
      <c r="AA232" s="231"/>
      <c r="AB232" s="231"/>
      <c r="AC232" s="231"/>
      <c r="AD232" s="231"/>
      <c r="AE232" s="231"/>
      <c r="AF232" s="231"/>
      <c r="AG232" s="231"/>
      <c r="AH232" s="231" t="s">
        <v>5554</v>
      </c>
      <c r="AI232" s="228" t="s">
        <v>704</v>
      </c>
      <c r="AJ232" s="228"/>
      <c r="AK232" s="248"/>
      <c r="AL232" s="248"/>
      <c r="AM232" s="248"/>
      <c r="AN232" s="248"/>
      <c r="AO232" s="248"/>
      <c r="AP232" s="248"/>
      <c r="AQ232" s="248"/>
      <c r="AR232" s="248"/>
      <c r="AS232" s="248"/>
      <c r="AT232" s="248"/>
      <c r="AU232" s="248"/>
      <c r="AV232" s="248"/>
      <c r="AW232" s="248"/>
      <c r="AX232" s="248"/>
      <c r="AY232" s="248"/>
      <c r="AZ232" s="248"/>
      <c r="BA232" s="248"/>
      <c r="BB232" s="248"/>
      <c r="BC232" s="248"/>
      <c r="BD232" s="248"/>
      <c r="BE232" s="248"/>
      <c r="BF232" s="248"/>
      <c r="BG232" s="248"/>
      <c r="BH232" s="248"/>
      <c r="BI232" s="248"/>
      <c r="BJ232" s="248"/>
      <c r="BK232" s="248"/>
      <c r="BL232" s="248"/>
      <c r="BM232" s="248"/>
      <c r="BN232" s="248"/>
      <c r="BO232" s="248"/>
    </row>
    <row r="233" spans="1:67" ht="15" customHeight="1" x14ac:dyDescent="0.25">
      <c r="A233" s="231"/>
      <c r="B233" s="228"/>
      <c r="C233" s="233" t="s">
        <v>5518</v>
      </c>
      <c r="D233" s="217" t="s">
        <v>696</v>
      </c>
      <c r="E233" s="234" t="s">
        <v>724</v>
      </c>
      <c r="F233" s="234" t="s">
        <v>707</v>
      </c>
      <c r="G233" s="234" t="s">
        <v>710</v>
      </c>
      <c r="H233" s="235" t="s">
        <v>702</v>
      </c>
      <c r="I233" s="235" t="s">
        <v>697</v>
      </c>
      <c r="J233" s="234" t="s">
        <v>697</v>
      </c>
      <c r="K233" s="234" t="s">
        <v>697</v>
      </c>
      <c r="L233" s="234" t="s">
        <v>697</v>
      </c>
      <c r="M233" s="234" t="s">
        <v>697</v>
      </c>
      <c r="N233" s="234" t="s">
        <v>697</v>
      </c>
      <c r="O233" s="234" t="s">
        <v>697</v>
      </c>
      <c r="P233" s="228">
        <v>0</v>
      </c>
      <c r="Q233" s="221" t="s">
        <v>704</v>
      </c>
      <c r="R233" s="221" t="s">
        <v>698</v>
      </c>
      <c r="S233" s="236" t="s">
        <v>706</v>
      </c>
      <c r="T233" s="221"/>
      <c r="U233" s="228" t="s">
        <v>5553</v>
      </c>
      <c r="V233" s="228"/>
      <c r="W233" s="231"/>
      <c r="X233" s="231"/>
      <c r="Y233" s="231"/>
      <c r="Z233" s="231" t="s">
        <v>5523</v>
      </c>
      <c r="AA233" s="231"/>
      <c r="AB233" s="231"/>
      <c r="AC233" s="231"/>
      <c r="AD233" s="231"/>
      <c r="AE233" s="231"/>
      <c r="AF233" s="231"/>
      <c r="AG233" s="231"/>
      <c r="AH233" s="247" t="s">
        <v>5555</v>
      </c>
      <c r="AI233" s="228" t="s">
        <v>694</v>
      </c>
      <c r="AJ233" s="228"/>
      <c r="AK233" s="229"/>
      <c r="AL233" s="229"/>
      <c r="AM233" s="229"/>
      <c r="AN233" s="229"/>
      <c r="AO233" s="229"/>
      <c r="AP233" s="229"/>
      <c r="AQ233" s="229"/>
      <c r="AR233" s="229"/>
      <c r="AS233" s="229"/>
      <c r="AT233" s="229"/>
      <c r="AU233" s="229"/>
      <c r="AV233" s="229"/>
      <c r="AW233" s="229"/>
      <c r="AX233" s="229"/>
      <c r="AY233" s="229"/>
      <c r="AZ233" s="229"/>
      <c r="BA233" s="229"/>
      <c r="BB233" s="229"/>
      <c r="BC233" s="229"/>
      <c r="BD233" s="229"/>
      <c r="BE233" s="229"/>
      <c r="BF233" s="229"/>
      <c r="BG233" s="229"/>
      <c r="BH233" s="229"/>
      <c r="BI233" s="229"/>
      <c r="BJ233" s="229"/>
      <c r="BK233" s="229"/>
      <c r="BL233" s="229"/>
      <c r="BM233" s="229"/>
      <c r="BN233" s="229"/>
      <c r="BO233" s="229"/>
    </row>
    <row r="234" spans="1:67" ht="15" customHeight="1" x14ac:dyDescent="0.25">
      <c r="A234" s="220"/>
      <c r="B234" s="220" t="s">
        <v>694</v>
      </c>
      <c r="C234" s="224" t="s">
        <v>695</v>
      </c>
      <c r="D234" s="217" t="s">
        <v>696</v>
      </c>
      <c r="E234" s="225" t="s">
        <v>734</v>
      </c>
      <c r="F234" s="230" t="s">
        <v>697</v>
      </c>
      <c r="G234" s="225" t="s">
        <v>697</v>
      </c>
      <c r="H234" s="226" t="s">
        <v>697</v>
      </c>
      <c r="I234" s="226" t="s">
        <v>697</v>
      </c>
      <c r="J234" s="225" t="s">
        <v>697</v>
      </c>
      <c r="K234" s="225" t="s">
        <v>697</v>
      </c>
      <c r="L234" s="225" t="s">
        <v>697</v>
      </c>
      <c r="M234" s="225" t="s">
        <v>697</v>
      </c>
      <c r="N234" s="225" t="s">
        <v>697</v>
      </c>
      <c r="O234" s="225" t="s">
        <v>697</v>
      </c>
      <c r="P234" s="220">
        <v>0</v>
      </c>
      <c r="Q234" s="215" t="s">
        <v>698</v>
      </c>
      <c r="R234" s="215" t="s">
        <v>698</v>
      </c>
      <c r="S234" s="215" t="s">
        <v>694</v>
      </c>
      <c r="T234" s="221"/>
      <c r="U234" s="228" t="s">
        <v>5556</v>
      </c>
      <c r="V234" s="220"/>
      <c r="W234" s="222" t="s">
        <v>885</v>
      </c>
      <c r="X234" s="222"/>
      <c r="Y234" s="222"/>
      <c r="Z234" s="222"/>
      <c r="AA234" s="222"/>
      <c r="AB234" s="222"/>
      <c r="AC234" s="222"/>
      <c r="AD234" s="222"/>
      <c r="AE234" s="222"/>
      <c r="AF234" s="222"/>
      <c r="AG234" s="222"/>
      <c r="AH234" s="222" t="s">
        <v>5557</v>
      </c>
      <c r="AI234" s="215" t="s">
        <v>694</v>
      </c>
      <c r="AJ234" s="220"/>
      <c r="AK234" s="229"/>
      <c r="AL234" s="229"/>
      <c r="AM234" s="229"/>
      <c r="AN234" s="229"/>
      <c r="AO234" s="229"/>
      <c r="AP234" s="229"/>
      <c r="AQ234" s="229"/>
      <c r="AR234" s="229"/>
      <c r="AS234" s="229"/>
      <c r="AT234" s="229"/>
      <c r="AU234" s="229"/>
      <c r="AV234" s="229"/>
      <c r="AW234" s="229"/>
      <c r="AX234" s="229"/>
      <c r="AY234" s="229"/>
      <c r="AZ234" s="229"/>
      <c r="BA234" s="229"/>
      <c r="BB234" s="229"/>
      <c r="BC234" s="229"/>
      <c r="BD234" s="229"/>
      <c r="BE234" s="229"/>
      <c r="BF234" s="229"/>
      <c r="BG234" s="229"/>
      <c r="BH234" s="229"/>
      <c r="BI234" s="229"/>
      <c r="BJ234" s="229"/>
      <c r="BK234" s="229"/>
      <c r="BL234" s="229"/>
      <c r="BM234" s="229"/>
      <c r="BN234" s="229"/>
      <c r="BO234" s="229"/>
    </row>
    <row r="235" spans="1:67" ht="15" customHeight="1" x14ac:dyDescent="0.25">
      <c r="A235" s="220"/>
      <c r="B235" s="220" t="s">
        <v>694</v>
      </c>
      <c r="C235" s="224" t="s">
        <v>695</v>
      </c>
      <c r="D235" s="217" t="s">
        <v>696</v>
      </c>
      <c r="E235" s="230" t="s">
        <v>734</v>
      </c>
      <c r="F235" s="230" t="s">
        <v>702</v>
      </c>
      <c r="G235" s="225" t="s">
        <v>697</v>
      </c>
      <c r="H235" s="226" t="s">
        <v>697</v>
      </c>
      <c r="I235" s="226" t="s">
        <v>697</v>
      </c>
      <c r="J235" s="225" t="s">
        <v>697</v>
      </c>
      <c r="K235" s="225" t="s">
        <v>697</v>
      </c>
      <c r="L235" s="225" t="s">
        <v>697</v>
      </c>
      <c r="M235" s="225" t="s">
        <v>697</v>
      </c>
      <c r="N235" s="225" t="s">
        <v>697</v>
      </c>
      <c r="O235" s="225" t="s">
        <v>697</v>
      </c>
      <c r="P235" s="220">
        <v>0</v>
      </c>
      <c r="Q235" s="215" t="s">
        <v>698</v>
      </c>
      <c r="R235" s="215" t="s">
        <v>698</v>
      </c>
      <c r="S235" s="215" t="s">
        <v>694</v>
      </c>
      <c r="T235" s="221"/>
      <c r="U235" s="228" t="s">
        <v>750</v>
      </c>
      <c r="V235" s="220"/>
      <c r="W235" s="222"/>
      <c r="X235" s="222" t="s">
        <v>703</v>
      </c>
      <c r="Y235" s="222"/>
      <c r="Z235" s="222"/>
      <c r="AA235" s="222"/>
      <c r="AB235" s="222"/>
      <c r="AC235" s="222"/>
      <c r="AD235" s="222"/>
      <c r="AE235" s="222"/>
      <c r="AF235" s="222"/>
      <c r="AG235" s="222"/>
      <c r="AH235" s="222" t="s">
        <v>5558</v>
      </c>
      <c r="AI235" s="228" t="s">
        <v>694</v>
      </c>
      <c r="AJ235" s="228"/>
      <c r="AK235" s="229"/>
      <c r="AL235" s="229"/>
      <c r="AM235" s="229"/>
      <c r="AN235" s="229"/>
      <c r="AO235" s="229"/>
      <c r="AP235" s="229"/>
      <c r="AQ235" s="229"/>
      <c r="AR235" s="229"/>
      <c r="AS235" s="229"/>
      <c r="AT235" s="229"/>
      <c r="AU235" s="229"/>
      <c r="AV235" s="229"/>
      <c r="AW235" s="229"/>
      <c r="AX235" s="229"/>
      <c r="AY235" s="229"/>
      <c r="AZ235" s="229"/>
      <c r="BA235" s="229"/>
      <c r="BB235" s="229"/>
      <c r="BC235" s="229"/>
      <c r="BD235" s="229"/>
      <c r="BE235" s="229"/>
      <c r="BF235" s="229"/>
      <c r="BG235" s="229"/>
      <c r="BH235" s="229"/>
      <c r="BI235" s="229"/>
      <c r="BJ235" s="229"/>
      <c r="BK235" s="229"/>
      <c r="BL235" s="229"/>
      <c r="BM235" s="229"/>
      <c r="BN235" s="229"/>
      <c r="BO235" s="229"/>
    </row>
    <row r="236" spans="1:67" ht="15" customHeight="1" x14ac:dyDescent="0.25">
      <c r="A236" s="222"/>
      <c r="B236" s="220" t="s">
        <v>717</v>
      </c>
      <c r="C236" s="230" t="s">
        <v>5559</v>
      </c>
      <c r="D236" s="217" t="s">
        <v>696</v>
      </c>
      <c r="E236" s="230" t="s">
        <v>734</v>
      </c>
      <c r="F236" s="230" t="s">
        <v>702</v>
      </c>
      <c r="G236" s="225" t="s">
        <v>702</v>
      </c>
      <c r="H236" s="226" t="s">
        <v>697</v>
      </c>
      <c r="I236" s="226" t="s">
        <v>697</v>
      </c>
      <c r="J236" s="225" t="s">
        <v>697</v>
      </c>
      <c r="K236" s="225" t="s">
        <v>697</v>
      </c>
      <c r="L236" s="225" t="s">
        <v>697</v>
      </c>
      <c r="M236" s="225" t="s">
        <v>697</v>
      </c>
      <c r="N236" s="225" t="s">
        <v>697</v>
      </c>
      <c r="O236" s="225" t="s">
        <v>697</v>
      </c>
      <c r="P236" s="220">
        <v>0</v>
      </c>
      <c r="Q236" s="221" t="s">
        <v>698</v>
      </c>
      <c r="R236" s="221" t="s">
        <v>704</v>
      </c>
      <c r="S236" s="228" t="s">
        <v>705</v>
      </c>
      <c r="T236" s="221"/>
      <c r="U236" s="228" t="s">
        <v>5560</v>
      </c>
      <c r="V236" s="263"/>
      <c r="W236" s="264"/>
      <c r="X236" s="264"/>
      <c r="Y236" s="264" t="s">
        <v>5561</v>
      </c>
      <c r="Z236" s="264"/>
      <c r="AA236" s="264"/>
      <c r="AB236" s="264"/>
      <c r="AC236" s="264"/>
      <c r="AD236" s="264"/>
      <c r="AE236" s="264"/>
      <c r="AF236" s="264"/>
      <c r="AG236" s="264"/>
      <c r="AH236" s="222" t="s">
        <v>5562</v>
      </c>
      <c r="AI236" s="228" t="s">
        <v>704</v>
      </c>
      <c r="AJ236" s="263" t="s">
        <v>5563</v>
      </c>
      <c r="AK236" s="229"/>
      <c r="AL236" s="229"/>
      <c r="AM236" s="229"/>
      <c r="AN236" s="229"/>
      <c r="AO236" s="229"/>
      <c r="AP236" s="229"/>
      <c r="AQ236" s="229"/>
      <c r="AR236" s="229"/>
      <c r="AS236" s="229"/>
      <c r="AT236" s="229"/>
      <c r="AU236" s="229"/>
      <c r="AV236" s="229"/>
      <c r="AW236" s="229"/>
      <c r="AX236" s="229"/>
      <c r="AY236" s="229"/>
      <c r="AZ236" s="229"/>
      <c r="BA236" s="229"/>
      <c r="BB236" s="229"/>
      <c r="BC236" s="229"/>
      <c r="BD236" s="229"/>
      <c r="BE236" s="229"/>
      <c r="BF236" s="229"/>
      <c r="BG236" s="229"/>
      <c r="BH236" s="229"/>
      <c r="BI236" s="229"/>
      <c r="BJ236" s="229"/>
      <c r="BK236" s="229"/>
      <c r="BL236" s="229"/>
      <c r="BM236" s="229"/>
      <c r="BN236" s="229"/>
      <c r="BO236" s="229"/>
    </row>
    <row r="237" spans="1:67" ht="15" customHeight="1" x14ac:dyDescent="0.25">
      <c r="A237" s="231"/>
      <c r="B237" s="228"/>
      <c r="C237" s="233" t="s">
        <v>5559</v>
      </c>
      <c r="D237" s="217" t="s">
        <v>696</v>
      </c>
      <c r="E237" s="234" t="s">
        <v>734</v>
      </c>
      <c r="F237" s="234" t="s">
        <v>702</v>
      </c>
      <c r="G237" s="234" t="s">
        <v>702</v>
      </c>
      <c r="H237" s="235" t="s">
        <v>702</v>
      </c>
      <c r="I237" s="235" t="s">
        <v>697</v>
      </c>
      <c r="J237" s="234" t="s">
        <v>697</v>
      </c>
      <c r="K237" s="234" t="s">
        <v>697</v>
      </c>
      <c r="L237" s="234" t="s">
        <v>697</v>
      </c>
      <c r="M237" s="234" t="s">
        <v>697</v>
      </c>
      <c r="N237" s="234" t="s">
        <v>697</v>
      </c>
      <c r="O237" s="234" t="s">
        <v>697</v>
      </c>
      <c r="P237" s="228">
        <v>0</v>
      </c>
      <c r="Q237" s="221" t="s">
        <v>704</v>
      </c>
      <c r="R237" s="221" t="s">
        <v>698</v>
      </c>
      <c r="S237" s="236" t="s">
        <v>706</v>
      </c>
      <c r="T237" s="221"/>
      <c r="U237" s="228" t="s">
        <v>5560</v>
      </c>
      <c r="V237" s="228"/>
      <c r="W237" s="231"/>
      <c r="X237" s="231"/>
      <c r="Y237" s="231"/>
      <c r="Z237" s="231" t="s">
        <v>5561</v>
      </c>
      <c r="AA237" s="231"/>
      <c r="AB237" s="231"/>
      <c r="AC237" s="231"/>
      <c r="AD237" s="231"/>
      <c r="AE237" s="231"/>
      <c r="AF237" s="231"/>
      <c r="AG237" s="231"/>
      <c r="AH237" s="228" t="s">
        <v>5564</v>
      </c>
      <c r="AI237" s="228" t="s">
        <v>694</v>
      </c>
      <c r="AJ237" s="228"/>
      <c r="AK237" s="229"/>
      <c r="AL237" s="229"/>
      <c r="AM237" s="229"/>
      <c r="AN237" s="229"/>
      <c r="AO237" s="229"/>
      <c r="AP237" s="229"/>
      <c r="AQ237" s="229"/>
      <c r="AR237" s="229"/>
      <c r="AS237" s="229"/>
      <c r="AT237" s="229"/>
      <c r="AU237" s="229"/>
      <c r="AV237" s="229"/>
      <c r="AW237" s="229"/>
      <c r="AX237" s="229"/>
      <c r="AY237" s="229"/>
      <c r="AZ237" s="229"/>
      <c r="BA237" s="229"/>
      <c r="BB237" s="229"/>
      <c r="BC237" s="229"/>
      <c r="BD237" s="229"/>
      <c r="BE237" s="229"/>
      <c r="BF237" s="229"/>
      <c r="BG237" s="229"/>
      <c r="BH237" s="229"/>
      <c r="BI237" s="229"/>
      <c r="BJ237" s="229"/>
      <c r="BK237" s="229"/>
      <c r="BL237" s="229"/>
      <c r="BM237" s="229"/>
      <c r="BN237" s="229"/>
      <c r="BO237" s="229"/>
    </row>
    <row r="238" spans="1:67" ht="15" customHeight="1" x14ac:dyDescent="0.25">
      <c r="A238" s="222"/>
      <c r="B238" s="220" t="s">
        <v>709</v>
      </c>
      <c r="C238" s="230" t="s">
        <v>5565</v>
      </c>
      <c r="D238" s="217" t="s">
        <v>696</v>
      </c>
      <c r="E238" s="230" t="s">
        <v>734</v>
      </c>
      <c r="F238" s="230" t="s">
        <v>702</v>
      </c>
      <c r="G238" s="230" t="s">
        <v>707</v>
      </c>
      <c r="H238" s="226" t="s">
        <v>697</v>
      </c>
      <c r="I238" s="226" t="s">
        <v>697</v>
      </c>
      <c r="J238" s="225" t="s">
        <v>697</v>
      </c>
      <c r="K238" s="225" t="s">
        <v>697</v>
      </c>
      <c r="L238" s="225" t="s">
        <v>697</v>
      </c>
      <c r="M238" s="225" t="s">
        <v>697</v>
      </c>
      <c r="N238" s="225" t="s">
        <v>697</v>
      </c>
      <c r="O238" s="225" t="s">
        <v>697</v>
      </c>
      <c r="P238" s="220">
        <v>0</v>
      </c>
      <c r="Q238" s="221" t="s">
        <v>698</v>
      </c>
      <c r="R238" s="221" t="s">
        <v>704</v>
      </c>
      <c r="S238" s="228" t="s">
        <v>705</v>
      </c>
      <c r="T238" s="221"/>
      <c r="U238" s="228" t="s">
        <v>5566</v>
      </c>
      <c r="V238" s="220"/>
      <c r="W238" s="222"/>
      <c r="X238" s="222"/>
      <c r="Y238" s="222" t="s">
        <v>5567</v>
      </c>
      <c r="Z238" s="222"/>
      <c r="AA238" s="222"/>
      <c r="AB238" s="222"/>
      <c r="AC238" s="222"/>
      <c r="AD238" s="222"/>
      <c r="AE238" s="222"/>
      <c r="AF238" s="222"/>
      <c r="AG238" s="222"/>
      <c r="AH238" s="222" t="s">
        <v>5568</v>
      </c>
      <c r="AI238" s="228" t="s">
        <v>704</v>
      </c>
      <c r="AJ238" s="220"/>
      <c r="AK238" s="229"/>
      <c r="AL238" s="229"/>
      <c r="AM238" s="229"/>
      <c r="AN238" s="229"/>
      <c r="AO238" s="229"/>
      <c r="AP238" s="229"/>
      <c r="AQ238" s="229"/>
      <c r="AR238" s="229"/>
      <c r="AS238" s="229"/>
      <c r="AT238" s="229"/>
      <c r="AU238" s="229"/>
      <c r="AV238" s="229"/>
      <c r="AW238" s="229"/>
      <c r="AX238" s="229"/>
      <c r="AY238" s="229"/>
      <c r="AZ238" s="229"/>
      <c r="BA238" s="229"/>
      <c r="BB238" s="229"/>
      <c r="BC238" s="229"/>
      <c r="BD238" s="229"/>
      <c r="BE238" s="229"/>
      <c r="BF238" s="229"/>
      <c r="BG238" s="229"/>
      <c r="BH238" s="229"/>
      <c r="BI238" s="229"/>
      <c r="BJ238" s="229"/>
      <c r="BK238" s="229"/>
      <c r="BL238" s="229"/>
      <c r="BM238" s="229"/>
      <c r="BN238" s="229"/>
      <c r="BO238" s="229"/>
    </row>
    <row r="239" spans="1:67" ht="15" customHeight="1" x14ac:dyDescent="0.25">
      <c r="A239" s="231"/>
      <c r="B239" s="228"/>
      <c r="C239" s="233" t="s">
        <v>5565</v>
      </c>
      <c r="D239" s="217" t="s">
        <v>696</v>
      </c>
      <c r="E239" s="234" t="s">
        <v>734</v>
      </c>
      <c r="F239" s="234" t="s">
        <v>702</v>
      </c>
      <c r="G239" s="234" t="s">
        <v>707</v>
      </c>
      <c r="H239" s="235" t="s">
        <v>702</v>
      </c>
      <c r="I239" s="235" t="s">
        <v>697</v>
      </c>
      <c r="J239" s="234" t="s">
        <v>697</v>
      </c>
      <c r="K239" s="234" t="s">
        <v>697</v>
      </c>
      <c r="L239" s="234" t="s">
        <v>697</v>
      </c>
      <c r="M239" s="234" t="s">
        <v>697</v>
      </c>
      <c r="N239" s="234" t="s">
        <v>697</v>
      </c>
      <c r="O239" s="234" t="s">
        <v>697</v>
      </c>
      <c r="P239" s="228">
        <v>0</v>
      </c>
      <c r="Q239" s="221" t="s">
        <v>704</v>
      </c>
      <c r="R239" s="221" t="s">
        <v>698</v>
      </c>
      <c r="S239" s="236" t="s">
        <v>706</v>
      </c>
      <c r="T239" s="221"/>
      <c r="U239" s="228" t="s">
        <v>5566</v>
      </c>
      <c r="V239" s="228"/>
      <c r="W239" s="231"/>
      <c r="X239" s="231"/>
      <c r="Y239" s="231"/>
      <c r="Z239" s="231" t="s">
        <v>5567</v>
      </c>
      <c r="AA239" s="231"/>
      <c r="AB239" s="231"/>
      <c r="AC239" s="231"/>
      <c r="AD239" s="231"/>
      <c r="AE239" s="231"/>
      <c r="AF239" s="231"/>
      <c r="AG239" s="231"/>
      <c r="AH239" s="228" t="s">
        <v>5569</v>
      </c>
      <c r="AI239" s="228" t="s">
        <v>694</v>
      </c>
      <c r="AJ239" s="228"/>
      <c r="AK239" s="229"/>
      <c r="AL239" s="229"/>
      <c r="AM239" s="229"/>
      <c r="AN239" s="229"/>
      <c r="AO239" s="229"/>
      <c r="AP239" s="229"/>
      <c r="AQ239" s="229"/>
      <c r="AR239" s="229"/>
      <c r="AS239" s="229"/>
      <c r="AT239" s="229"/>
      <c r="AU239" s="229"/>
      <c r="AV239" s="229"/>
      <c r="AW239" s="229"/>
      <c r="AX239" s="229"/>
      <c r="AY239" s="229"/>
      <c r="AZ239" s="229"/>
      <c r="BA239" s="229"/>
      <c r="BB239" s="229"/>
      <c r="BC239" s="229"/>
      <c r="BD239" s="229"/>
      <c r="BE239" s="229"/>
      <c r="BF239" s="229"/>
      <c r="BG239" s="229"/>
      <c r="BH239" s="229"/>
      <c r="BI239" s="229"/>
      <c r="BJ239" s="229"/>
      <c r="BK239" s="229"/>
      <c r="BL239" s="229"/>
      <c r="BM239" s="229"/>
      <c r="BN239" s="229"/>
      <c r="BO239" s="229"/>
    </row>
    <row r="240" spans="1:67" ht="15" customHeight="1" x14ac:dyDescent="0.25">
      <c r="A240" s="222"/>
      <c r="B240" s="220" t="s">
        <v>717</v>
      </c>
      <c r="C240" s="230" t="s">
        <v>5565</v>
      </c>
      <c r="D240" s="217" t="s">
        <v>696</v>
      </c>
      <c r="E240" s="230" t="s">
        <v>734</v>
      </c>
      <c r="F240" s="230" t="s">
        <v>702</v>
      </c>
      <c r="G240" s="230" t="s">
        <v>710</v>
      </c>
      <c r="H240" s="226" t="s">
        <v>697</v>
      </c>
      <c r="I240" s="226" t="s">
        <v>697</v>
      </c>
      <c r="J240" s="225" t="s">
        <v>697</v>
      </c>
      <c r="K240" s="225" t="s">
        <v>697</v>
      </c>
      <c r="L240" s="225" t="s">
        <v>697</v>
      </c>
      <c r="M240" s="225" t="s">
        <v>697</v>
      </c>
      <c r="N240" s="225" t="s">
        <v>697</v>
      </c>
      <c r="O240" s="225" t="s">
        <v>697</v>
      </c>
      <c r="P240" s="220">
        <v>0</v>
      </c>
      <c r="Q240" s="221" t="s">
        <v>698</v>
      </c>
      <c r="R240" s="221" t="s">
        <v>704</v>
      </c>
      <c r="S240" s="228" t="s">
        <v>705</v>
      </c>
      <c r="T240" s="221"/>
      <c r="U240" s="228" t="s">
        <v>5570</v>
      </c>
      <c r="V240" s="220"/>
      <c r="W240" s="222"/>
      <c r="X240" s="222"/>
      <c r="Y240" s="222" t="s">
        <v>5571</v>
      </c>
      <c r="Z240" s="222"/>
      <c r="AA240" s="222"/>
      <c r="AB240" s="222"/>
      <c r="AC240" s="222"/>
      <c r="AD240" s="222"/>
      <c r="AE240" s="222"/>
      <c r="AF240" s="222"/>
      <c r="AG240" s="222"/>
      <c r="AH240" s="222" t="s">
        <v>5572</v>
      </c>
      <c r="AI240" s="228" t="s">
        <v>704</v>
      </c>
      <c r="AJ240" s="220"/>
      <c r="AK240" s="229"/>
      <c r="AL240" s="229"/>
      <c r="AM240" s="229"/>
      <c r="AN240" s="229"/>
      <c r="AO240" s="229"/>
      <c r="AP240" s="229"/>
      <c r="AQ240" s="229"/>
      <c r="AR240" s="229"/>
      <c r="AS240" s="229"/>
      <c r="AT240" s="229"/>
      <c r="AU240" s="229"/>
      <c r="AV240" s="229"/>
      <c r="AW240" s="229"/>
      <c r="AX240" s="229"/>
      <c r="AY240" s="229"/>
      <c r="AZ240" s="229"/>
      <c r="BA240" s="229"/>
      <c r="BB240" s="229"/>
      <c r="BC240" s="229"/>
      <c r="BD240" s="229"/>
      <c r="BE240" s="229"/>
      <c r="BF240" s="229"/>
      <c r="BG240" s="229"/>
      <c r="BH240" s="229"/>
      <c r="BI240" s="229"/>
      <c r="BJ240" s="229"/>
      <c r="BK240" s="229"/>
      <c r="BL240" s="229"/>
      <c r="BM240" s="229"/>
      <c r="BN240" s="229"/>
      <c r="BO240" s="229"/>
    </row>
    <row r="241" spans="1:67" ht="15" customHeight="1" x14ac:dyDescent="0.25">
      <c r="A241" s="231"/>
      <c r="B241" s="228"/>
      <c r="C241" s="233" t="s">
        <v>5565</v>
      </c>
      <c r="D241" s="217" t="s">
        <v>696</v>
      </c>
      <c r="E241" s="234" t="s">
        <v>734</v>
      </c>
      <c r="F241" s="234" t="s">
        <v>702</v>
      </c>
      <c r="G241" s="234" t="s">
        <v>710</v>
      </c>
      <c r="H241" s="235" t="s">
        <v>702</v>
      </c>
      <c r="I241" s="235" t="s">
        <v>697</v>
      </c>
      <c r="J241" s="234" t="s">
        <v>697</v>
      </c>
      <c r="K241" s="234" t="s">
        <v>697</v>
      </c>
      <c r="L241" s="234" t="s">
        <v>697</v>
      </c>
      <c r="M241" s="234" t="s">
        <v>697</v>
      </c>
      <c r="N241" s="234" t="s">
        <v>697</v>
      </c>
      <c r="O241" s="234" t="s">
        <v>697</v>
      </c>
      <c r="P241" s="228">
        <v>0</v>
      </c>
      <c r="Q241" s="221" t="s">
        <v>704</v>
      </c>
      <c r="R241" s="221" t="s">
        <v>698</v>
      </c>
      <c r="S241" s="236" t="s">
        <v>706</v>
      </c>
      <c r="T241" s="221"/>
      <c r="U241" s="228" t="s">
        <v>5570</v>
      </c>
      <c r="V241" s="228"/>
      <c r="W241" s="231"/>
      <c r="X241" s="231"/>
      <c r="Y241" s="231"/>
      <c r="Z241" s="231" t="s">
        <v>5571</v>
      </c>
      <c r="AA241" s="231"/>
      <c r="AB241" s="231"/>
      <c r="AC241" s="231"/>
      <c r="AD241" s="231"/>
      <c r="AE241" s="231"/>
      <c r="AF241" s="231"/>
      <c r="AG241" s="231"/>
      <c r="AH241" s="228" t="s">
        <v>5573</v>
      </c>
      <c r="AI241" s="228" t="s">
        <v>694</v>
      </c>
      <c r="AJ241" s="228"/>
      <c r="AK241" s="229"/>
      <c r="AL241" s="229"/>
      <c r="AM241" s="229"/>
      <c r="AN241" s="229"/>
      <c r="AO241" s="229"/>
      <c r="AP241" s="229"/>
      <c r="AQ241" s="229"/>
      <c r="AR241" s="229"/>
      <c r="AS241" s="229"/>
      <c r="AT241" s="229"/>
      <c r="AU241" s="229"/>
      <c r="AV241" s="229"/>
      <c r="AW241" s="229"/>
      <c r="AX241" s="229"/>
      <c r="AY241" s="229"/>
      <c r="AZ241" s="229"/>
      <c r="BA241" s="229"/>
      <c r="BB241" s="229"/>
      <c r="BC241" s="229"/>
      <c r="BD241" s="229"/>
      <c r="BE241" s="229"/>
      <c r="BF241" s="229"/>
      <c r="BG241" s="229"/>
      <c r="BH241" s="229"/>
      <c r="BI241" s="229"/>
      <c r="BJ241" s="229"/>
      <c r="BK241" s="229"/>
      <c r="BL241" s="229"/>
      <c r="BM241" s="229"/>
      <c r="BN241" s="229"/>
      <c r="BO241" s="229"/>
    </row>
    <row r="242" spans="1:67" ht="15" customHeight="1" x14ac:dyDescent="0.25">
      <c r="A242" s="222"/>
      <c r="B242" s="220" t="s">
        <v>709</v>
      </c>
      <c r="C242" s="230" t="s">
        <v>5565</v>
      </c>
      <c r="D242" s="217" t="s">
        <v>696</v>
      </c>
      <c r="E242" s="230" t="s">
        <v>734</v>
      </c>
      <c r="F242" s="230" t="s">
        <v>702</v>
      </c>
      <c r="G242" s="230" t="s">
        <v>711</v>
      </c>
      <c r="H242" s="226" t="s">
        <v>697</v>
      </c>
      <c r="I242" s="226" t="s">
        <v>697</v>
      </c>
      <c r="J242" s="225" t="s">
        <v>697</v>
      </c>
      <c r="K242" s="225" t="s">
        <v>697</v>
      </c>
      <c r="L242" s="225" t="s">
        <v>697</v>
      </c>
      <c r="M242" s="225" t="s">
        <v>697</v>
      </c>
      <c r="N242" s="225" t="s">
        <v>697</v>
      </c>
      <c r="O242" s="225" t="s">
        <v>697</v>
      </c>
      <c r="P242" s="220">
        <v>0</v>
      </c>
      <c r="Q242" s="221" t="s">
        <v>698</v>
      </c>
      <c r="R242" s="221" t="s">
        <v>704</v>
      </c>
      <c r="S242" s="228" t="s">
        <v>705</v>
      </c>
      <c r="T242" s="221"/>
      <c r="U242" s="228" t="s">
        <v>5574</v>
      </c>
      <c r="V242" s="220"/>
      <c r="W242" s="222"/>
      <c r="X242" s="222"/>
      <c r="Y242" s="222" t="s">
        <v>5575</v>
      </c>
      <c r="Z242" s="222"/>
      <c r="AA242" s="222"/>
      <c r="AB242" s="222"/>
      <c r="AC242" s="222"/>
      <c r="AD242" s="222"/>
      <c r="AE242" s="222"/>
      <c r="AF242" s="222"/>
      <c r="AG242" s="222"/>
      <c r="AH242" s="222" t="s">
        <v>5576</v>
      </c>
      <c r="AI242" s="228" t="s">
        <v>704</v>
      </c>
      <c r="AJ242" s="220"/>
      <c r="AK242" s="229"/>
      <c r="AL242" s="229"/>
      <c r="AM242" s="229"/>
      <c r="AN242" s="229"/>
      <c r="AO242" s="229"/>
      <c r="AP242" s="229"/>
      <c r="AQ242" s="229"/>
      <c r="AR242" s="229"/>
      <c r="AS242" s="229"/>
      <c r="AT242" s="229"/>
      <c r="AU242" s="229"/>
      <c r="AV242" s="229"/>
      <c r="AW242" s="229"/>
      <c r="AX242" s="229"/>
      <c r="AY242" s="229"/>
      <c r="AZ242" s="229"/>
      <c r="BA242" s="229"/>
      <c r="BB242" s="229"/>
      <c r="BC242" s="229"/>
      <c r="BD242" s="229"/>
      <c r="BE242" s="229"/>
      <c r="BF242" s="229"/>
      <c r="BG242" s="229"/>
      <c r="BH242" s="229"/>
      <c r="BI242" s="229"/>
      <c r="BJ242" s="229"/>
      <c r="BK242" s="229"/>
      <c r="BL242" s="229"/>
      <c r="BM242" s="229"/>
      <c r="BN242" s="229"/>
      <c r="BO242" s="229"/>
    </row>
    <row r="243" spans="1:67" ht="15" customHeight="1" x14ac:dyDescent="0.25">
      <c r="A243" s="231"/>
      <c r="B243" s="228"/>
      <c r="C243" s="233" t="s">
        <v>5565</v>
      </c>
      <c r="D243" s="217" t="s">
        <v>696</v>
      </c>
      <c r="E243" s="234" t="s">
        <v>734</v>
      </c>
      <c r="F243" s="234" t="s">
        <v>702</v>
      </c>
      <c r="G243" s="234" t="s">
        <v>711</v>
      </c>
      <c r="H243" s="235" t="s">
        <v>702</v>
      </c>
      <c r="I243" s="235" t="s">
        <v>697</v>
      </c>
      <c r="J243" s="234" t="s">
        <v>697</v>
      </c>
      <c r="K243" s="234" t="s">
        <v>697</v>
      </c>
      <c r="L243" s="234" t="s">
        <v>697</v>
      </c>
      <c r="M243" s="234" t="s">
        <v>697</v>
      </c>
      <c r="N243" s="234" t="s">
        <v>697</v>
      </c>
      <c r="O243" s="234" t="s">
        <v>697</v>
      </c>
      <c r="P243" s="228">
        <v>0</v>
      </c>
      <c r="Q243" s="221" t="s">
        <v>704</v>
      </c>
      <c r="R243" s="221" t="s">
        <v>698</v>
      </c>
      <c r="S243" s="236" t="s">
        <v>706</v>
      </c>
      <c r="T243" s="221"/>
      <c r="U243" s="228" t="s">
        <v>5574</v>
      </c>
      <c r="V243" s="228"/>
      <c r="W243" s="231"/>
      <c r="X243" s="231"/>
      <c r="Y243" s="231"/>
      <c r="Z243" s="231" t="s">
        <v>5575</v>
      </c>
      <c r="AA243" s="231"/>
      <c r="AB243" s="231"/>
      <c r="AC243" s="231"/>
      <c r="AD243" s="231"/>
      <c r="AE243" s="231"/>
      <c r="AF243" s="231"/>
      <c r="AG243" s="231"/>
      <c r="AH243" s="228" t="s">
        <v>5577</v>
      </c>
      <c r="AI243" s="228" t="s">
        <v>694</v>
      </c>
      <c r="AJ243" s="228"/>
      <c r="AK243" s="229"/>
      <c r="AL243" s="229"/>
      <c r="AM243" s="229"/>
      <c r="AN243" s="229"/>
      <c r="AO243" s="229"/>
      <c r="AP243" s="229"/>
      <c r="AQ243" s="229"/>
      <c r="AR243" s="229"/>
      <c r="AS243" s="229"/>
      <c r="AT243" s="229"/>
      <c r="AU243" s="229"/>
      <c r="AV243" s="229"/>
      <c r="AW243" s="229"/>
      <c r="AX243" s="229"/>
      <c r="AY243" s="229"/>
      <c r="AZ243" s="229"/>
      <c r="BA243" s="229"/>
      <c r="BB243" s="229"/>
      <c r="BC243" s="229"/>
      <c r="BD243" s="229"/>
      <c r="BE243" s="229"/>
      <c r="BF243" s="229"/>
      <c r="BG243" s="229"/>
      <c r="BH243" s="229"/>
      <c r="BI243" s="229"/>
      <c r="BJ243" s="229"/>
      <c r="BK243" s="229"/>
      <c r="BL243" s="229"/>
      <c r="BM243" s="229"/>
      <c r="BN243" s="229"/>
      <c r="BO243" s="229"/>
    </row>
    <row r="244" spans="1:67" ht="15" customHeight="1" x14ac:dyDescent="0.25">
      <c r="A244" s="222"/>
      <c r="B244" s="220" t="s">
        <v>709</v>
      </c>
      <c r="C244" s="230" t="s">
        <v>5578</v>
      </c>
      <c r="D244" s="217" t="s">
        <v>696</v>
      </c>
      <c r="E244" s="230" t="s">
        <v>734</v>
      </c>
      <c r="F244" s="230" t="s">
        <v>702</v>
      </c>
      <c r="G244" s="225" t="s">
        <v>713</v>
      </c>
      <c r="H244" s="226" t="s">
        <v>697</v>
      </c>
      <c r="I244" s="226" t="s">
        <v>697</v>
      </c>
      <c r="J244" s="225" t="s">
        <v>697</v>
      </c>
      <c r="K244" s="225" t="s">
        <v>697</v>
      </c>
      <c r="L244" s="225" t="s">
        <v>697</v>
      </c>
      <c r="M244" s="225" t="s">
        <v>697</v>
      </c>
      <c r="N244" s="225" t="s">
        <v>697</v>
      </c>
      <c r="O244" s="225" t="s">
        <v>697</v>
      </c>
      <c r="P244" s="220">
        <v>0</v>
      </c>
      <c r="Q244" s="221" t="s">
        <v>698</v>
      </c>
      <c r="R244" s="221" t="s">
        <v>704</v>
      </c>
      <c r="S244" s="228" t="s">
        <v>705</v>
      </c>
      <c r="T244" s="221"/>
      <c r="U244" s="228" t="s">
        <v>5579</v>
      </c>
      <c r="V244" s="220"/>
      <c r="W244" s="222"/>
      <c r="X244" s="222"/>
      <c r="Y244" s="222" t="s">
        <v>886</v>
      </c>
      <c r="Z244" s="222"/>
      <c r="AA244" s="222"/>
      <c r="AB244" s="222"/>
      <c r="AC244" s="222"/>
      <c r="AD244" s="222"/>
      <c r="AE244" s="222"/>
      <c r="AF244" s="222"/>
      <c r="AG244" s="222"/>
      <c r="AH244" s="222" t="s">
        <v>5580</v>
      </c>
      <c r="AI244" s="228" t="s">
        <v>704</v>
      </c>
      <c r="AJ244" s="220"/>
      <c r="AK244" s="229"/>
      <c r="AL244" s="229"/>
      <c r="AM244" s="229"/>
      <c r="AN244" s="229"/>
      <c r="AO244" s="229"/>
      <c r="AP244" s="229"/>
      <c r="AQ244" s="229"/>
      <c r="AR244" s="229"/>
      <c r="AS244" s="229"/>
      <c r="AT244" s="229"/>
      <c r="AU244" s="229"/>
      <c r="AV244" s="229"/>
      <c r="AW244" s="229"/>
      <c r="AX244" s="229"/>
      <c r="AY244" s="229"/>
      <c r="AZ244" s="229"/>
      <c r="BA244" s="229"/>
      <c r="BB244" s="229"/>
      <c r="BC244" s="229"/>
      <c r="BD244" s="229"/>
      <c r="BE244" s="229"/>
      <c r="BF244" s="229"/>
      <c r="BG244" s="229"/>
      <c r="BH244" s="229"/>
      <c r="BI244" s="229"/>
      <c r="BJ244" s="229"/>
      <c r="BK244" s="229"/>
      <c r="BL244" s="229"/>
      <c r="BM244" s="229"/>
      <c r="BN244" s="229"/>
      <c r="BO244" s="229"/>
    </row>
    <row r="245" spans="1:67" ht="15" customHeight="1" x14ac:dyDescent="0.25">
      <c r="A245" s="231"/>
      <c r="B245" s="228"/>
      <c r="C245" s="233" t="s">
        <v>5578</v>
      </c>
      <c r="D245" s="217" t="s">
        <v>696</v>
      </c>
      <c r="E245" s="234" t="s">
        <v>734</v>
      </c>
      <c r="F245" s="234" t="s">
        <v>702</v>
      </c>
      <c r="G245" s="234" t="s">
        <v>713</v>
      </c>
      <c r="H245" s="235" t="s">
        <v>702</v>
      </c>
      <c r="I245" s="235" t="s">
        <v>697</v>
      </c>
      <c r="J245" s="234" t="s">
        <v>697</v>
      </c>
      <c r="K245" s="234" t="s">
        <v>697</v>
      </c>
      <c r="L245" s="234" t="s">
        <v>697</v>
      </c>
      <c r="M245" s="234" t="s">
        <v>697</v>
      </c>
      <c r="N245" s="234" t="s">
        <v>697</v>
      </c>
      <c r="O245" s="234" t="s">
        <v>697</v>
      </c>
      <c r="P245" s="228">
        <v>0</v>
      </c>
      <c r="Q245" s="221" t="s">
        <v>704</v>
      </c>
      <c r="R245" s="221" t="s">
        <v>698</v>
      </c>
      <c r="S245" s="236" t="s">
        <v>706</v>
      </c>
      <c r="T245" s="221"/>
      <c r="U245" s="228" t="s">
        <v>5579</v>
      </c>
      <c r="V245" s="228"/>
      <c r="W245" s="231"/>
      <c r="X245" s="231"/>
      <c r="Y245" s="231"/>
      <c r="Z245" s="231" t="s">
        <v>886</v>
      </c>
      <c r="AA245" s="231"/>
      <c r="AB245" s="231"/>
      <c r="AC245" s="231"/>
      <c r="AD245" s="231"/>
      <c r="AE245" s="231"/>
      <c r="AF245" s="231"/>
      <c r="AG245" s="231"/>
      <c r="AH245" s="228" t="s">
        <v>5581</v>
      </c>
      <c r="AI245" s="228" t="s">
        <v>694</v>
      </c>
      <c r="AJ245" s="228"/>
      <c r="AK245" s="229"/>
      <c r="AL245" s="229"/>
      <c r="AM245" s="229"/>
      <c r="AN245" s="229"/>
      <c r="AO245" s="229"/>
      <c r="AP245" s="229"/>
      <c r="AQ245" s="229"/>
      <c r="AR245" s="229"/>
      <c r="AS245" s="229"/>
      <c r="AT245" s="229"/>
      <c r="AU245" s="229"/>
      <c r="AV245" s="229"/>
      <c r="AW245" s="229"/>
      <c r="AX245" s="229"/>
      <c r="AY245" s="229"/>
      <c r="AZ245" s="229"/>
      <c r="BA245" s="229"/>
      <c r="BB245" s="229"/>
      <c r="BC245" s="229"/>
      <c r="BD245" s="229"/>
      <c r="BE245" s="229"/>
      <c r="BF245" s="229"/>
      <c r="BG245" s="229"/>
      <c r="BH245" s="229"/>
      <c r="BI245" s="229"/>
      <c r="BJ245" s="229"/>
      <c r="BK245" s="229"/>
      <c r="BL245" s="229"/>
      <c r="BM245" s="229"/>
      <c r="BN245" s="229"/>
      <c r="BO245" s="229"/>
    </row>
    <row r="246" spans="1:67" ht="15" customHeight="1" x14ac:dyDescent="0.25">
      <c r="A246" s="222"/>
      <c r="B246" s="220" t="s">
        <v>709</v>
      </c>
      <c r="C246" s="230" t="s">
        <v>5565</v>
      </c>
      <c r="D246" s="217" t="s">
        <v>696</v>
      </c>
      <c r="E246" s="230" t="s">
        <v>734</v>
      </c>
      <c r="F246" s="230" t="s">
        <v>702</v>
      </c>
      <c r="G246" s="230" t="s">
        <v>715</v>
      </c>
      <c r="H246" s="226" t="s">
        <v>697</v>
      </c>
      <c r="I246" s="226" t="s">
        <v>697</v>
      </c>
      <c r="J246" s="225" t="s">
        <v>697</v>
      </c>
      <c r="K246" s="225" t="s">
        <v>697</v>
      </c>
      <c r="L246" s="225" t="s">
        <v>697</v>
      </c>
      <c r="M246" s="225" t="s">
        <v>697</v>
      </c>
      <c r="N246" s="225" t="s">
        <v>697</v>
      </c>
      <c r="O246" s="225" t="s">
        <v>697</v>
      </c>
      <c r="P246" s="220">
        <v>0</v>
      </c>
      <c r="Q246" s="221" t="s">
        <v>698</v>
      </c>
      <c r="R246" s="221" t="s">
        <v>704</v>
      </c>
      <c r="S246" s="228" t="s">
        <v>705</v>
      </c>
      <c r="T246" s="221"/>
      <c r="U246" s="228" t="s">
        <v>5582</v>
      </c>
      <c r="V246" s="220"/>
      <c r="W246" s="222"/>
      <c r="X246" s="222"/>
      <c r="Y246" s="222" t="s">
        <v>5583</v>
      </c>
      <c r="Z246" s="222"/>
      <c r="AA246" s="222"/>
      <c r="AB246" s="222"/>
      <c r="AC246" s="222"/>
      <c r="AD246" s="222"/>
      <c r="AE246" s="222"/>
      <c r="AF246" s="222"/>
      <c r="AG246" s="222"/>
      <c r="AH246" s="228" t="s">
        <v>5584</v>
      </c>
      <c r="AI246" s="228" t="s">
        <v>704</v>
      </c>
      <c r="AJ246" s="220"/>
      <c r="AK246" s="229"/>
      <c r="AL246" s="229"/>
      <c r="AM246" s="229"/>
      <c r="AN246" s="229"/>
      <c r="AO246" s="229"/>
      <c r="AP246" s="229"/>
      <c r="AQ246" s="229"/>
      <c r="AR246" s="229"/>
      <c r="AS246" s="229"/>
      <c r="AT246" s="229"/>
      <c r="AU246" s="229"/>
      <c r="AV246" s="229"/>
      <c r="AW246" s="229"/>
      <c r="AX246" s="229"/>
      <c r="AY246" s="229"/>
      <c r="AZ246" s="229"/>
      <c r="BA246" s="229"/>
      <c r="BB246" s="229"/>
      <c r="BC246" s="229"/>
      <c r="BD246" s="229"/>
      <c r="BE246" s="229"/>
      <c r="BF246" s="229"/>
      <c r="BG246" s="229"/>
      <c r="BH246" s="229"/>
      <c r="BI246" s="229"/>
      <c r="BJ246" s="229"/>
      <c r="BK246" s="229"/>
      <c r="BL246" s="229"/>
      <c r="BM246" s="229"/>
      <c r="BN246" s="229"/>
      <c r="BO246" s="229"/>
    </row>
    <row r="247" spans="1:67" ht="15" customHeight="1" x14ac:dyDescent="0.25">
      <c r="A247" s="231"/>
      <c r="B247" s="228"/>
      <c r="C247" s="233" t="s">
        <v>5565</v>
      </c>
      <c r="D247" s="217" t="s">
        <v>696</v>
      </c>
      <c r="E247" s="234" t="s">
        <v>734</v>
      </c>
      <c r="F247" s="234" t="s">
        <v>702</v>
      </c>
      <c r="G247" s="234" t="s">
        <v>715</v>
      </c>
      <c r="H247" s="235" t="s">
        <v>702</v>
      </c>
      <c r="I247" s="235" t="s">
        <v>697</v>
      </c>
      <c r="J247" s="234" t="s">
        <v>697</v>
      </c>
      <c r="K247" s="234" t="s">
        <v>697</v>
      </c>
      <c r="L247" s="234" t="s">
        <v>697</v>
      </c>
      <c r="M247" s="234" t="s">
        <v>697</v>
      </c>
      <c r="N247" s="234" t="s">
        <v>697</v>
      </c>
      <c r="O247" s="234" t="s">
        <v>697</v>
      </c>
      <c r="P247" s="228">
        <v>0</v>
      </c>
      <c r="Q247" s="221" t="s">
        <v>704</v>
      </c>
      <c r="R247" s="221" t="s">
        <v>698</v>
      </c>
      <c r="S247" s="236" t="s">
        <v>706</v>
      </c>
      <c r="T247" s="221"/>
      <c r="U247" s="228" t="s">
        <v>5582</v>
      </c>
      <c r="V247" s="228"/>
      <c r="W247" s="231"/>
      <c r="X247" s="231"/>
      <c r="Y247" s="231"/>
      <c r="Z247" s="231" t="s">
        <v>5583</v>
      </c>
      <c r="AA247" s="231"/>
      <c r="AB247" s="231"/>
      <c r="AC247" s="231"/>
      <c r="AD247" s="231"/>
      <c r="AE247" s="231"/>
      <c r="AF247" s="231"/>
      <c r="AG247" s="231"/>
      <c r="AH247" s="228" t="s">
        <v>5585</v>
      </c>
      <c r="AI247" s="228" t="s">
        <v>694</v>
      </c>
      <c r="AJ247" s="228"/>
      <c r="AK247" s="229"/>
      <c r="AL247" s="229"/>
      <c r="AM247" s="229"/>
      <c r="AN247" s="229"/>
      <c r="AO247" s="229"/>
      <c r="AP247" s="229"/>
      <c r="AQ247" s="229"/>
      <c r="AR247" s="229"/>
      <c r="AS247" s="229"/>
      <c r="AT247" s="229"/>
      <c r="AU247" s="229"/>
      <c r="AV247" s="229"/>
      <c r="AW247" s="229"/>
      <c r="AX247" s="229"/>
      <c r="AY247" s="229"/>
      <c r="AZ247" s="229"/>
      <c r="BA247" s="229"/>
      <c r="BB247" s="229"/>
      <c r="BC247" s="229"/>
      <c r="BD247" s="229"/>
      <c r="BE247" s="229"/>
      <c r="BF247" s="229"/>
      <c r="BG247" s="229"/>
      <c r="BH247" s="229"/>
      <c r="BI247" s="229"/>
      <c r="BJ247" s="229"/>
      <c r="BK247" s="229"/>
      <c r="BL247" s="229"/>
      <c r="BM247" s="229"/>
      <c r="BN247" s="229"/>
      <c r="BO247" s="229"/>
    </row>
    <row r="248" spans="1:67" ht="15" customHeight="1" x14ac:dyDescent="0.25">
      <c r="A248" s="222"/>
      <c r="B248" s="220" t="s">
        <v>717</v>
      </c>
      <c r="C248" s="230" t="s">
        <v>5586</v>
      </c>
      <c r="D248" s="217" t="s">
        <v>696</v>
      </c>
      <c r="E248" s="230" t="s">
        <v>734</v>
      </c>
      <c r="F248" s="230" t="s">
        <v>702</v>
      </c>
      <c r="G248" s="230" t="s">
        <v>718</v>
      </c>
      <c r="H248" s="226" t="s">
        <v>697</v>
      </c>
      <c r="I248" s="226" t="s">
        <v>697</v>
      </c>
      <c r="J248" s="225" t="s">
        <v>697</v>
      </c>
      <c r="K248" s="225" t="s">
        <v>697</v>
      </c>
      <c r="L248" s="225" t="s">
        <v>697</v>
      </c>
      <c r="M248" s="225" t="s">
        <v>697</v>
      </c>
      <c r="N248" s="225" t="s">
        <v>697</v>
      </c>
      <c r="O248" s="225" t="s">
        <v>697</v>
      </c>
      <c r="P248" s="220">
        <v>0</v>
      </c>
      <c r="Q248" s="221" t="s">
        <v>698</v>
      </c>
      <c r="R248" s="221" t="s">
        <v>704</v>
      </c>
      <c r="S248" s="228" t="s">
        <v>705</v>
      </c>
      <c r="T248" s="221"/>
      <c r="U248" s="228" t="s">
        <v>5587</v>
      </c>
      <c r="V248" s="220"/>
      <c r="W248" s="222"/>
      <c r="X248" s="222"/>
      <c r="Y248" s="222" t="s">
        <v>5588</v>
      </c>
      <c r="Z248" s="222"/>
      <c r="AA248" s="222"/>
      <c r="AB248" s="222"/>
      <c r="AC248" s="222"/>
      <c r="AD248" s="222"/>
      <c r="AE248" s="222"/>
      <c r="AF248" s="222"/>
      <c r="AG248" s="222"/>
      <c r="AH248" s="228" t="s">
        <v>5589</v>
      </c>
      <c r="AI248" s="228" t="s">
        <v>704</v>
      </c>
      <c r="AJ248" s="220"/>
      <c r="AK248" s="229"/>
      <c r="AL248" s="229"/>
      <c r="AM248" s="229"/>
      <c r="AN248" s="229"/>
      <c r="AO248" s="229"/>
      <c r="AP248" s="229"/>
      <c r="AQ248" s="229"/>
      <c r="AR248" s="229"/>
      <c r="AS248" s="229"/>
      <c r="AT248" s="229"/>
      <c r="AU248" s="229"/>
      <c r="AV248" s="229"/>
      <c r="AW248" s="229"/>
      <c r="AX248" s="229"/>
      <c r="AY248" s="229"/>
      <c r="AZ248" s="229"/>
      <c r="BA248" s="229"/>
      <c r="BB248" s="229"/>
      <c r="BC248" s="229"/>
      <c r="BD248" s="229"/>
      <c r="BE248" s="229"/>
      <c r="BF248" s="229"/>
      <c r="BG248" s="229"/>
      <c r="BH248" s="229"/>
      <c r="BI248" s="229"/>
      <c r="BJ248" s="229"/>
      <c r="BK248" s="229"/>
      <c r="BL248" s="229"/>
      <c r="BM248" s="229"/>
      <c r="BN248" s="229"/>
      <c r="BO248" s="229"/>
    </row>
    <row r="249" spans="1:67" ht="15" customHeight="1" x14ac:dyDescent="0.25">
      <c r="A249" s="231"/>
      <c r="B249" s="228"/>
      <c r="C249" s="233" t="s">
        <v>5586</v>
      </c>
      <c r="D249" s="217" t="s">
        <v>696</v>
      </c>
      <c r="E249" s="234" t="s">
        <v>734</v>
      </c>
      <c r="F249" s="234" t="s">
        <v>702</v>
      </c>
      <c r="G249" s="234" t="s">
        <v>718</v>
      </c>
      <c r="H249" s="235" t="s">
        <v>702</v>
      </c>
      <c r="I249" s="235" t="s">
        <v>697</v>
      </c>
      <c r="J249" s="234" t="s">
        <v>697</v>
      </c>
      <c r="K249" s="234" t="s">
        <v>697</v>
      </c>
      <c r="L249" s="234" t="s">
        <v>697</v>
      </c>
      <c r="M249" s="234" t="s">
        <v>697</v>
      </c>
      <c r="N249" s="234" t="s">
        <v>697</v>
      </c>
      <c r="O249" s="234" t="s">
        <v>697</v>
      </c>
      <c r="P249" s="228">
        <v>0</v>
      </c>
      <c r="Q249" s="221" t="s">
        <v>704</v>
      </c>
      <c r="R249" s="221" t="s">
        <v>698</v>
      </c>
      <c r="S249" s="236" t="s">
        <v>706</v>
      </c>
      <c r="T249" s="221"/>
      <c r="U249" s="228" t="s">
        <v>5587</v>
      </c>
      <c r="V249" s="228"/>
      <c r="W249" s="231"/>
      <c r="X249" s="231"/>
      <c r="Y249" s="231"/>
      <c r="Z249" s="231" t="s">
        <v>5588</v>
      </c>
      <c r="AA249" s="231"/>
      <c r="AB249" s="231"/>
      <c r="AC249" s="231"/>
      <c r="AD249" s="231"/>
      <c r="AE249" s="231"/>
      <c r="AF249" s="231"/>
      <c r="AG249" s="231"/>
      <c r="AH249" s="228" t="s">
        <v>5590</v>
      </c>
      <c r="AI249" s="228" t="s">
        <v>694</v>
      </c>
      <c r="AJ249" s="228"/>
      <c r="AK249" s="229"/>
      <c r="AL249" s="229"/>
      <c r="AM249" s="229"/>
      <c r="AN249" s="229"/>
      <c r="AO249" s="229"/>
      <c r="AP249" s="229"/>
      <c r="AQ249" s="229"/>
      <c r="AR249" s="229"/>
      <c r="AS249" s="229"/>
      <c r="AT249" s="229"/>
      <c r="AU249" s="229"/>
      <c r="AV249" s="229"/>
      <c r="AW249" s="229"/>
      <c r="AX249" s="229"/>
      <c r="AY249" s="229"/>
      <c r="AZ249" s="229"/>
      <c r="BA249" s="229"/>
      <c r="BB249" s="229"/>
      <c r="BC249" s="229"/>
      <c r="BD249" s="229"/>
      <c r="BE249" s="229"/>
      <c r="BF249" s="229"/>
      <c r="BG249" s="229"/>
      <c r="BH249" s="229"/>
      <c r="BI249" s="229"/>
      <c r="BJ249" s="229"/>
      <c r="BK249" s="229"/>
      <c r="BL249" s="229"/>
      <c r="BM249" s="229"/>
      <c r="BN249" s="229"/>
      <c r="BO249" s="229"/>
    </row>
    <row r="250" spans="1:67" ht="15" customHeight="1" x14ac:dyDescent="0.25">
      <c r="A250" s="220"/>
      <c r="B250" s="220" t="s">
        <v>694</v>
      </c>
      <c r="C250" s="224" t="s">
        <v>695</v>
      </c>
      <c r="D250" s="217" t="s">
        <v>696</v>
      </c>
      <c r="E250" s="230" t="s">
        <v>734</v>
      </c>
      <c r="F250" s="230" t="s">
        <v>707</v>
      </c>
      <c r="G250" s="230" t="s">
        <v>697</v>
      </c>
      <c r="H250" s="226" t="s">
        <v>697</v>
      </c>
      <c r="I250" s="226" t="s">
        <v>697</v>
      </c>
      <c r="J250" s="225" t="s">
        <v>697</v>
      </c>
      <c r="K250" s="225" t="s">
        <v>697</v>
      </c>
      <c r="L250" s="225" t="s">
        <v>697</v>
      </c>
      <c r="M250" s="225" t="s">
        <v>697</v>
      </c>
      <c r="N250" s="225" t="s">
        <v>697</v>
      </c>
      <c r="O250" s="225" t="s">
        <v>697</v>
      </c>
      <c r="P250" s="220">
        <v>0</v>
      </c>
      <c r="Q250" s="215" t="s">
        <v>698</v>
      </c>
      <c r="R250" s="215" t="s">
        <v>698</v>
      </c>
      <c r="S250" s="215" t="s">
        <v>694</v>
      </c>
      <c r="T250" s="221"/>
      <c r="U250" s="228" t="s">
        <v>726</v>
      </c>
      <c r="V250" s="220"/>
      <c r="W250" s="222"/>
      <c r="X250" s="222" t="s">
        <v>727</v>
      </c>
      <c r="Y250" s="222"/>
      <c r="Z250" s="222"/>
      <c r="AA250" s="222"/>
      <c r="AB250" s="222"/>
      <c r="AC250" s="222"/>
      <c r="AD250" s="222"/>
      <c r="AE250" s="222"/>
      <c r="AF250" s="222"/>
      <c r="AG250" s="222"/>
      <c r="AH250" s="222" t="s">
        <v>5591</v>
      </c>
      <c r="AI250" s="215" t="s">
        <v>694</v>
      </c>
      <c r="AJ250" s="220"/>
      <c r="AK250" s="229"/>
      <c r="AL250" s="229"/>
      <c r="AM250" s="229"/>
      <c r="AN250" s="229"/>
      <c r="AO250" s="229"/>
      <c r="AP250" s="229"/>
      <c r="AQ250" s="229"/>
      <c r="AR250" s="229"/>
      <c r="AS250" s="229"/>
      <c r="AT250" s="229"/>
      <c r="AU250" s="229"/>
      <c r="AV250" s="229"/>
      <c r="AW250" s="229"/>
      <c r="AX250" s="229"/>
      <c r="AY250" s="229"/>
      <c r="AZ250" s="229"/>
      <c r="BA250" s="229"/>
      <c r="BB250" s="229"/>
      <c r="BC250" s="229"/>
      <c r="BD250" s="229"/>
      <c r="BE250" s="229"/>
      <c r="BF250" s="229"/>
      <c r="BG250" s="229"/>
      <c r="BH250" s="229"/>
      <c r="BI250" s="229"/>
      <c r="BJ250" s="229"/>
      <c r="BK250" s="229"/>
      <c r="BL250" s="229"/>
      <c r="BM250" s="229"/>
      <c r="BN250" s="229"/>
      <c r="BO250" s="229"/>
    </row>
    <row r="251" spans="1:67" ht="15" customHeight="1" x14ac:dyDescent="0.25">
      <c r="A251" s="222"/>
      <c r="B251" s="220" t="s">
        <v>709</v>
      </c>
      <c r="C251" s="230" t="s">
        <v>5565</v>
      </c>
      <c r="D251" s="217" t="s">
        <v>696</v>
      </c>
      <c r="E251" s="230" t="s">
        <v>734</v>
      </c>
      <c r="F251" s="230" t="s">
        <v>707</v>
      </c>
      <c r="G251" s="230" t="s">
        <v>702</v>
      </c>
      <c r="H251" s="226" t="s">
        <v>697</v>
      </c>
      <c r="I251" s="226" t="s">
        <v>697</v>
      </c>
      <c r="J251" s="225" t="s">
        <v>697</v>
      </c>
      <c r="K251" s="225" t="s">
        <v>697</v>
      </c>
      <c r="L251" s="225" t="s">
        <v>697</v>
      </c>
      <c r="M251" s="225" t="s">
        <v>697</v>
      </c>
      <c r="N251" s="225" t="s">
        <v>697</v>
      </c>
      <c r="O251" s="225" t="s">
        <v>697</v>
      </c>
      <c r="P251" s="220">
        <v>0</v>
      </c>
      <c r="Q251" s="221" t="s">
        <v>698</v>
      </c>
      <c r="R251" s="221" t="s">
        <v>704</v>
      </c>
      <c r="S251" s="228" t="s">
        <v>705</v>
      </c>
      <c r="T251" s="221"/>
      <c r="U251" s="228" t="s">
        <v>5592</v>
      </c>
      <c r="V251" s="220"/>
      <c r="W251" s="222"/>
      <c r="X251" s="222"/>
      <c r="Y251" s="222" t="s">
        <v>5567</v>
      </c>
      <c r="Z251" s="222"/>
      <c r="AA251" s="222"/>
      <c r="AB251" s="222"/>
      <c r="AC251" s="222"/>
      <c r="AD251" s="222"/>
      <c r="AE251" s="222"/>
      <c r="AF251" s="222"/>
      <c r="AG251" s="222"/>
      <c r="AH251" s="228" t="s">
        <v>5593</v>
      </c>
      <c r="AI251" s="228" t="s">
        <v>704</v>
      </c>
      <c r="AJ251" s="220"/>
      <c r="AK251" s="229"/>
      <c r="AL251" s="229"/>
      <c r="AM251" s="229"/>
      <c r="AN251" s="229"/>
      <c r="AO251" s="229"/>
      <c r="AP251" s="229"/>
      <c r="AQ251" s="229"/>
      <c r="AR251" s="229"/>
      <c r="AS251" s="229"/>
      <c r="AT251" s="229"/>
      <c r="AU251" s="229"/>
      <c r="AV251" s="229"/>
      <c r="AW251" s="229"/>
      <c r="AX251" s="229"/>
      <c r="AY251" s="229"/>
      <c r="AZ251" s="229"/>
      <c r="BA251" s="229"/>
      <c r="BB251" s="229"/>
      <c r="BC251" s="229"/>
      <c r="BD251" s="229"/>
      <c r="BE251" s="229"/>
      <c r="BF251" s="229"/>
      <c r="BG251" s="229"/>
      <c r="BH251" s="229"/>
      <c r="BI251" s="229"/>
      <c r="BJ251" s="229"/>
      <c r="BK251" s="229"/>
      <c r="BL251" s="229"/>
      <c r="BM251" s="229"/>
      <c r="BN251" s="229"/>
      <c r="BO251" s="229"/>
    </row>
    <row r="252" spans="1:67" ht="15" customHeight="1" x14ac:dyDescent="0.25">
      <c r="A252" s="231"/>
      <c r="B252" s="228"/>
      <c r="C252" s="233" t="s">
        <v>5565</v>
      </c>
      <c r="D252" s="217" t="s">
        <v>696</v>
      </c>
      <c r="E252" s="234" t="s">
        <v>734</v>
      </c>
      <c r="F252" s="234" t="s">
        <v>707</v>
      </c>
      <c r="G252" s="234" t="s">
        <v>702</v>
      </c>
      <c r="H252" s="235" t="s">
        <v>702</v>
      </c>
      <c r="I252" s="235" t="s">
        <v>697</v>
      </c>
      <c r="J252" s="234" t="s">
        <v>697</v>
      </c>
      <c r="K252" s="234" t="s">
        <v>697</v>
      </c>
      <c r="L252" s="234" t="s">
        <v>697</v>
      </c>
      <c r="M252" s="234" t="s">
        <v>697</v>
      </c>
      <c r="N252" s="234" t="s">
        <v>697</v>
      </c>
      <c r="O252" s="234" t="s">
        <v>697</v>
      </c>
      <c r="P252" s="228">
        <v>0</v>
      </c>
      <c r="Q252" s="221" t="s">
        <v>704</v>
      </c>
      <c r="R252" s="221" t="s">
        <v>698</v>
      </c>
      <c r="S252" s="236" t="s">
        <v>706</v>
      </c>
      <c r="T252" s="221"/>
      <c r="U252" s="228" t="s">
        <v>5592</v>
      </c>
      <c r="V252" s="228"/>
      <c r="W252" s="231"/>
      <c r="X252" s="231"/>
      <c r="Y252" s="231"/>
      <c r="Z252" s="231" t="s">
        <v>5567</v>
      </c>
      <c r="AA252" s="231"/>
      <c r="AB252" s="231"/>
      <c r="AC252" s="231"/>
      <c r="AD252" s="231"/>
      <c r="AE252" s="231"/>
      <c r="AF252" s="231"/>
      <c r="AG252" s="231"/>
      <c r="AH252" s="228" t="s">
        <v>5594</v>
      </c>
      <c r="AI252" s="228" t="s">
        <v>694</v>
      </c>
      <c r="AJ252" s="228"/>
      <c r="AK252" s="229"/>
      <c r="AL252" s="229"/>
      <c r="AM252" s="229"/>
      <c r="AN252" s="229"/>
      <c r="AO252" s="229"/>
      <c r="AP252" s="229"/>
      <c r="AQ252" s="229"/>
      <c r="AR252" s="229"/>
      <c r="AS252" s="229"/>
      <c r="AT252" s="229"/>
      <c r="AU252" s="229"/>
      <c r="AV252" s="229"/>
      <c r="AW252" s="229"/>
      <c r="AX252" s="229"/>
      <c r="AY252" s="229"/>
      <c r="AZ252" s="229"/>
      <c r="BA252" s="229"/>
      <c r="BB252" s="229"/>
      <c r="BC252" s="229"/>
      <c r="BD252" s="229"/>
      <c r="BE252" s="229"/>
      <c r="BF252" s="229"/>
      <c r="BG252" s="229"/>
      <c r="BH252" s="229"/>
      <c r="BI252" s="229"/>
      <c r="BJ252" s="229"/>
      <c r="BK252" s="229"/>
      <c r="BL252" s="229"/>
      <c r="BM252" s="229"/>
      <c r="BN252" s="229"/>
      <c r="BO252" s="229"/>
    </row>
    <row r="253" spans="1:67" ht="15" customHeight="1" x14ac:dyDescent="0.25">
      <c r="A253" s="222"/>
      <c r="B253" s="220" t="s">
        <v>709</v>
      </c>
      <c r="C253" s="230" t="s">
        <v>5578</v>
      </c>
      <c r="D253" s="217" t="s">
        <v>696</v>
      </c>
      <c r="E253" s="230" t="s">
        <v>734</v>
      </c>
      <c r="F253" s="230" t="s">
        <v>707</v>
      </c>
      <c r="G253" s="225" t="s">
        <v>707</v>
      </c>
      <c r="H253" s="226" t="s">
        <v>697</v>
      </c>
      <c r="I253" s="226" t="s">
        <v>697</v>
      </c>
      <c r="J253" s="225" t="s">
        <v>697</v>
      </c>
      <c r="K253" s="225" t="s">
        <v>697</v>
      </c>
      <c r="L253" s="225" t="s">
        <v>697</v>
      </c>
      <c r="M253" s="225" t="s">
        <v>697</v>
      </c>
      <c r="N253" s="225" t="s">
        <v>697</v>
      </c>
      <c r="O253" s="225" t="s">
        <v>697</v>
      </c>
      <c r="P253" s="220">
        <v>0</v>
      </c>
      <c r="Q253" s="221" t="s">
        <v>698</v>
      </c>
      <c r="R253" s="221" t="s">
        <v>704</v>
      </c>
      <c r="S253" s="228" t="s">
        <v>705</v>
      </c>
      <c r="T253" s="221"/>
      <c r="U253" s="228" t="s">
        <v>5579</v>
      </c>
      <c r="V253" s="220"/>
      <c r="W253" s="222"/>
      <c r="X253" s="222"/>
      <c r="Y253" s="222" t="s">
        <v>886</v>
      </c>
      <c r="Z253" s="222"/>
      <c r="AA253" s="222"/>
      <c r="AB253" s="222"/>
      <c r="AC253" s="222"/>
      <c r="AD253" s="222"/>
      <c r="AE253" s="222"/>
      <c r="AF253" s="222"/>
      <c r="AG253" s="222"/>
      <c r="AH253" s="228" t="s">
        <v>5595</v>
      </c>
      <c r="AI253" s="228" t="s">
        <v>704</v>
      </c>
      <c r="AJ253" s="220"/>
      <c r="AK253" s="229"/>
      <c r="AL253" s="229"/>
      <c r="AM253" s="229"/>
      <c r="AN253" s="229"/>
      <c r="AO253" s="229"/>
      <c r="AP253" s="229"/>
      <c r="AQ253" s="229"/>
      <c r="AR253" s="229"/>
      <c r="AS253" s="229"/>
      <c r="AT253" s="229"/>
      <c r="AU253" s="229"/>
      <c r="AV253" s="229"/>
      <c r="AW253" s="229"/>
      <c r="AX253" s="229"/>
      <c r="AY253" s="229"/>
      <c r="AZ253" s="229"/>
      <c r="BA253" s="229"/>
      <c r="BB253" s="229"/>
      <c r="BC253" s="229"/>
      <c r="BD253" s="229"/>
      <c r="BE253" s="229"/>
      <c r="BF253" s="229"/>
      <c r="BG253" s="229"/>
      <c r="BH253" s="229"/>
      <c r="BI253" s="229"/>
      <c r="BJ253" s="229"/>
      <c r="BK253" s="229"/>
      <c r="BL253" s="229"/>
      <c r="BM253" s="229"/>
      <c r="BN253" s="229"/>
      <c r="BO253" s="229"/>
    </row>
    <row r="254" spans="1:67" ht="15" customHeight="1" x14ac:dyDescent="0.25">
      <c r="A254" s="231"/>
      <c r="B254" s="228"/>
      <c r="C254" s="233" t="s">
        <v>5578</v>
      </c>
      <c r="D254" s="217" t="s">
        <v>696</v>
      </c>
      <c r="E254" s="234" t="s">
        <v>734</v>
      </c>
      <c r="F254" s="234" t="s">
        <v>707</v>
      </c>
      <c r="G254" s="234" t="s">
        <v>707</v>
      </c>
      <c r="H254" s="235" t="s">
        <v>702</v>
      </c>
      <c r="I254" s="235" t="s">
        <v>697</v>
      </c>
      <c r="J254" s="234" t="s">
        <v>697</v>
      </c>
      <c r="K254" s="234" t="s">
        <v>697</v>
      </c>
      <c r="L254" s="234" t="s">
        <v>697</v>
      </c>
      <c r="M254" s="234" t="s">
        <v>697</v>
      </c>
      <c r="N254" s="234" t="s">
        <v>697</v>
      </c>
      <c r="O254" s="234" t="s">
        <v>697</v>
      </c>
      <c r="P254" s="228">
        <v>0</v>
      </c>
      <c r="Q254" s="221" t="s">
        <v>704</v>
      </c>
      <c r="R254" s="221" t="s">
        <v>698</v>
      </c>
      <c r="S254" s="236" t="s">
        <v>706</v>
      </c>
      <c r="T254" s="221"/>
      <c r="U254" s="228" t="s">
        <v>5579</v>
      </c>
      <c r="V254" s="228"/>
      <c r="W254" s="231"/>
      <c r="X254" s="231"/>
      <c r="Y254" s="231"/>
      <c r="Z254" s="231" t="s">
        <v>886</v>
      </c>
      <c r="AA254" s="231"/>
      <c r="AB254" s="231"/>
      <c r="AC254" s="231"/>
      <c r="AD254" s="231"/>
      <c r="AE254" s="231"/>
      <c r="AF254" s="231"/>
      <c r="AG254" s="231"/>
      <c r="AH254" s="228" t="s">
        <v>5596</v>
      </c>
      <c r="AI254" s="228" t="s">
        <v>694</v>
      </c>
      <c r="AJ254" s="228"/>
      <c r="AK254" s="229"/>
      <c r="AL254" s="229"/>
      <c r="AM254" s="229"/>
      <c r="AN254" s="229"/>
      <c r="AO254" s="229"/>
      <c r="AP254" s="229"/>
      <c r="AQ254" s="229"/>
      <c r="AR254" s="229"/>
      <c r="AS254" s="229"/>
      <c r="AT254" s="229"/>
      <c r="AU254" s="229"/>
      <c r="AV254" s="229"/>
      <c r="AW254" s="229"/>
      <c r="AX254" s="229"/>
      <c r="AY254" s="229"/>
      <c r="AZ254" s="229"/>
      <c r="BA254" s="229"/>
      <c r="BB254" s="229"/>
      <c r="BC254" s="229"/>
      <c r="BD254" s="229"/>
      <c r="BE254" s="229"/>
      <c r="BF254" s="229"/>
      <c r="BG254" s="229"/>
      <c r="BH254" s="229"/>
      <c r="BI254" s="229"/>
      <c r="BJ254" s="229"/>
      <c r="BK254" s="229"/>
      <c r="BL254" s="229"/>
      <c r="BM254" s="229"/>
      <c r="BN254" s="229"/>
      <c r="BO254" s="229"/>
    </row>
    <row r="255" spans="1:67" ht="15" customHeight="1" x14ac:dyDescent="0.25">
      <c r="A255" s="220"/>
      <c r="B255" s="220" t="s">
        <v>694</v>
      </c>
      <c r="C255" s="224" t="s">
        <v>695</v>
      </c>
      <c r="D255" s="217" t="s">
        <v>696</v>
      </c>
      <c r="E255" s="225" t="s">
        <v>736</v>
      </c>
      <c r="F255" s="230" t="s">
        <v>697</v>
      </c>
      <c r="G255" s="230" t="s">
        <v>697</v>
      </c>
      <c r="H255" s="226" t="s">
        <v>697</v>
      </c>
      <c r="I255" s="226" t="s">
        <v>697</v>
      </c>
      <c r="J255" s="225" t="s">
        <v>697</v>
      </c>
      <c r="K255" s="225" t="s">
        <v>697</v>
      </c>
      <c r="L255" s="225" t="s">
        <v>697</v>
      </c>
      <c r="M255" s="225" t="s">
        <v>697</v>
      </c>
      <c r="N255" s="225" t="s">
        <v>697</v>
      </c>
      <c r="O255" s="225" t="s">
        <v>697</v>
      </c>
      <c r="P255" s="220">
        <v>0</v>
      </c>
      <c r="Q255" s="215" t="s">
        <v>698</v>
      </c>
      <c r="R255" s="215" t="s">
        <v>698</v>
      </c>
      <c r="S255" s="215" t="s">
        <v>694</v>
      </c>
      <c r="T255" s="221"/>
      <c r="U255" s="228" t="s">
        <v>5597</v>
      </c>
      <c r="V255" s="220"/>
      <c r="W255" s="222" t="s">
        <v>887</v>
      </c>
      <c r="X255" s="222"/>
      <c r="Y255" s="222"/>
      <c r="Z255" s="222"/>
      <c r="AA255" s="222"/>
      <c r="AB255" s="222"/>
      <c r="AC255" s="222"/>
      <c r="AD255" s="222"/>
      <c r="AE255" s="222"/>
      <c r="AF255" s="222"/>
      <c r="AG255" s="222"/>
      <c r="AH255" s="222" t="s">
        <v>5598</v>
      </c>
      <c r="AI255" s="220" t="s">
        <v>694</v>
      </c>
      <c r="AJ255" s="220"/>
      <c r="AK255" s="229"/>
      <c r="AL255" s="229"/>
      <c r="AM255" s="229"/>
      <c r="AN255" s="229"/>
      <c r="AO255" s="229"/>
      <c r="AP255" s="229"/>
      <c r="AQ255" s="229"/>
      <c r="AR255" s="229"/>
      <c r="AS255" s="229"/>
      <c r="AT255" s="229"/>
      <c r="AU255" s="229"/>
      <c r="AV255" s="229"/>
      <c r="AW255" s="229"/>
      <c r="AX255" s="229"/>
      <c r="AY255" s="229"/>
      <c r="AZ255" s="229"/>
      <c r="BA255" s="229"/>
      <c r="BB255" s="229"/>
      <c r="BC255" s="229"/>
      <c r="BD255" s="229"/>
      <c r="BE255" s="229"/>
      <c r="BF255" s="229"/>
      <c r="BG255" s="229"/>
      <c r="BH255" s="229"/>
      <c r="BI255" s="229"/>
      <c r="BJ255" s="229"/>
      <c r="BK255" s="229"/>
      <c r="BL255" s="229"/>
      <c r="BM255" s="229"/>
      <c r="BN255" s="229"/>
      <c r="BO255" s="229"/>
    </row>
    <row r="256" spans="1:67" ht="15" customHeight="1" x14ac:dyDescent="0.25">
      <c r="A256" s="220"/>
      <c r="B256" s="220" t="s">
        <v>694</v>
      </c>
      <c r="C256" s="224" t="s">
        <v>695</v>
      </c>
      <c r="D256" s="217" t="s">
        <v>696</v>
      </c>
      <c r="E256" s="225" t="s">
        <v>736</v>
      </c>
      <c r="F256" s="230" t="s">
        <v>702</v>
      </c>
      <c r="G256" s="230" t="s">
        <v>697</v>
      </c>
      <c r="H256" s="226" t="s">
        <v>697</v>
      </c>
      <c r="I256" s="226" t="s">
        <v>697</v>
      </c>
      <c r="J256" s="225" t="s">
        <v>697</v>
      </c>
      <c r="K256" s="225" t="s">
        <v>697</v>
      </c>
      <c r="L256" s="225" t="s">
        <v>697</v>
      </c>
      <c r="M256" s="225" t="s">
        <v>697</v>
      </c>
      <c r="N256" s="225" t="s">
        <v>697</v>
      </c>
      <c r="O256" s="225" t="s">
        <v>697</v>
      </c>
      <c r="P256" s="220">
        <v>0</v>
      </c>
      <c r="Q256" s="215" t="s">
        <v>698</v>
      </c>
      <c r="R256" s="215" t="s">
        <v>698</v>
      </c>
      <c r="S256" s="215" t="s">
        <v>694</v>
      </c>
      <c r="T256" s="221"/>
      <c r="U256" s="228" t="s">
        <v>750</v>
      </c>
      <c r="V256" s="220"/>
      <c r="W256" s="222"/>
      <c r="X256" s="222" t="s">
        <v>703</v>
      </c>
      <c r="Y256" s="222"/>
      <c r="Z256" s="222"/>
      <c r="AA256" s="222"/>
      <c r="AB256" s="222"/>
      <c r="AC256" s="222"/>
      <c r="AD256" s="222"/>
      <c r="AE256" s="222"/>
      <c r="AF256" s="222"/>
      <c r="AG256" s="222"/>
      <c r="AH256" s="222" t="s">
        <v>5599</v>
      </c>
      <c r="AI256" s="228" t="s">
        <v>694</v>
      </c>
      <c r="AJ256" s="228"/>
      <c r="AK256" s="229"/>
      <c r="AL256" s="229"/>
      <c r="AM256" s="229"/>
      <c r="AN256" s="229"/>
      <c r="AO256" s="229"/>
      <c r="AP256" s="229"/>
      <c r="AQ256" s="229"/>
      <c r="AR256" s="229"/>
      <c r="AS256" s="229"/>
      <c r="AT256" s="229"/>
      <c r="AU256" s="229"/>
      <c r="AV256" s="229"/>
      <c r="AW256" s="229"/>
      <c r="AX256" s="229"/>
      <c r="AY256" s="229"/>
      <c r="AZ256" s="229"/>
      <c r="BA256" s="229"/>
      <c r="BB256" s="229"/>
      <c r="BC256" s="229"/>
      <c r="BD256" s="229"/>
      <c r="BE256" s="229"/>
      <c r="BF256" s="229"/>
      <c r="BG256" s="229"/>
      <c r="BH256" s="229"/>
      <c r="BI256" s="229"/>
      <c r="BJ256" s="229"/>
      <c r="BK256" s="229"/>
      <c r="BL256" s="229"/>
      <c r="BM256" s="229"/>
      <c r="BN256" s="229"/>
      <c r="BO256" s="229"/>
    </row>
    <row r="257" spans="1:67" ht="15" customHeight="1" x14ac:dyDescent="0.25">
      <c r="A257" s="222"/>
      <c r="B257" s="220" t="s">
        <v>709</v>
      </c>
      <c r="C257" s="225" t="s">
        <v>5600</v>
      </c>
      <c r="D257" s="217" t="s">
        <v>696</v>
      </c>
      <c r="E257" s="225" t="s">
        <v>736</v>
      </c>
      <c r="F257" s="225" t="s">
        <v>702</v>
      </c>
      <c r="G257" s="230" t="s">
        <v>702</v>
      </c>
      <c r="H257" s="226" t="s">
        <v>697</v>
      </c>
      <c r="I257" s="226" t="s">
        <v>697</v>
      </c>
      <c r="J257" s="225" t="s">
        <v>697</v>
      </c>
      <c r="K257" s="225" t="s">
        <v>697</v>
      </c>
      <c r="L257" s="225" t="s">
        <v>697</v>
      </c>
      <c r="M257" s="225" t="s">
        <v>697</v>
      </c>
      <c r="N257" s="225" t="s">
        <v>697</v>
      </c>
      <c r="O257" s="225" t="s">
        <v>697</v>
      </c>
      <c r="P257" s="220">
        <v>0</v>
      </c>
      <c r="Q257" s="221" t="s">
        <v>698</v>
      </c>
      <c r="R257" s="221" t="s">
        <v>704</v>
      </c>
      <c r="S257" s="228" t="s">
        <v>705</v>
      </c>
      <c r="T257" s="221"/>
      <c r="U257" s="228" t="s">
        <v>5601</v>
      </c>
      <c r="V257" s="228"/>
      <c r="W257" s="231"/>
      <c r="X257" s="231"/>
      <c r="Y257" s="231" t="s">
        <v>5588</v>
      </c>
      <c r="Z257" s="231"/>
      <c r="AA257" s="231"/>
      <c r="AB257" s="231"/>
      <c r="AC257" s="231"/>
      <c r="AD257" s="231"/>
      <c r="AE257" s="231"/>
      <c r="AF257" s="231"/>
      <c r="AG257" s="231"/>
      <c r="AH257" s="228" t="s">
        <v>5602</v>
      </c>
      <c r="AI257" s="228" t="s">
        <v>704</v>
      </c>
      <c r="AJ257" s="220" t="s">
        <v>5603</v>
      </c>
      <c r="AK257" s="229"/>
      <c r="AL257" s="229"/>
      <c r="AM257" s="229"/>
      <c r="AN257" s="229"/>
      <c r="AO257" s="229"/>
      <c r="AP257" s="229"/>
      <c r="AQ257" s="229"/>
      <c r="AR257" s="229"/>
      <c r="AS257" s="229"/>
      <c r="AT257" s="229"/>
      <c r="AU257" s="229"/>
      <c r="AV257" s="229"/>
      <c r="AW257" s="229"/>
      <c r="AX257" s="229"/>
      <c r="AY257" s="229"/>
      <c r="AZ257" s="229"/>
      <c r="BA257" s="229"/>
      <c r="BB257" s="229"/>
      <c r="BC257" s="229"/>
      <c r="BD257" s="229"/>
      <c r="BE257" s="229"/>
      <c r="BF257" s="229"/>
      <c r="BG257" s="229"/>
      <c r="BH257" s="229"/>
      <c r="BI257" s="229"/>
      <c r="BJ257" s="229"/>
      <c r="BK257" s="229"/>
      <c r="BL257" s="229"/>
      <c r="BM257" s="229"/>
      <c r="BN257" s="229"/>
      <c r="BO257" s="229"/>
    </row>
    <row r="258" spans="1:67" ht="15" customHeight="1" x14ac:dyDescent="0.25">
      <c r="A258" s="231"/>
      <c r="B258" s="228"/>
      <c r="C258" s="233" t="s">
        <v>5600</v>
      </c>
      <c r="D258" s="217" t="s">
        <v>696</v>
      </c>
      <c r="E258" s="234" t="s">
        <v>736</v>
      </c>
      <c r="F258" s="234" t="s">
        <v>702</v>
      </c>
      <c r="G258" s="234" t="s">
        <v>702</v>
      </c>
      <c r="H258" s="235" t="s">
        <v>702</v>
      </c>
      <c r="I258" s="235" t="s">
        <v>697</v>
      </c>
      <c r="J258" s="234" t="s">
        <v>697</v>
      </c>
      <c r="K258" s="234" t="s">
        <v>697</v>
      </c>
      <c r="L258" s="234" t="s">
        <v>697</v>
      </c>
      <c r="M258" s="234" t="s">
        <v>697</v>
      </c>
      <c r="N258" s="234" t="s">
        <v>697</v>
      </c>
      <c r="O258" s="234" t="s">
        <v>697</v>
      </c>
      <c r="P258" s="228">
        <v>0</v>
      </c>
      <c r="Q258" s="221" t="s">
        <v>704</v>
      </c>
      <c r="R258" s="221" t="s">
        <v>698</v>
      </c>
      <c r="S258" s="236" t="s">
        <v>706</v>
      </c>
      <c r="T258" s="221"/>
      <c r="U258" s="228" t="s">
        <v>5601</v>
      </c>
      <c r="V258" s="228"/>
      <c r="W258" s="231"/>
      <c r="X258" s="231"/>
      <c r="Y258" s="231"/>
      <c r="Z258" s="231" t="s">
        <v>5588</v>
      </c>
      <c r="AA258" s="231"/>
      <c r="AB258" s="231"/>
      <c r="AC258" s="231"/>
      <c r="AD258" s="231"/>
      <c r="AE258" s="231"/>
      <c r="AF258" s="231"/>
      <c r="AG258" s="231"/>
      <c r="AH258" s="228" t="s">
        <v>5604</v>
      </c>
      <c r="AI258" s="228" t="s">
        <v>694</v>
      </c>
      <c r="AJ258" s="228"/>
      <c r="AK258" s="229"/>
      <c r="AL258" s="229"/>
      <c r="AM258" s="229"/>
      <c r="AN258" s="229"/>
      <c r="AO258" s="229"/>
      <c r="AP258" s="229"/>
      <c r="AQ258" s="229"/>
      <c r="AR258" s="229"/>
      <c r="AS258" s="229"/>
      <c r="AT258" s="229"/>
      <c r="AU258" s="229"/>
      <c r="AV258" s="229"/>
      <c r="AW258" s="229"/>
      <c r="AX258" s="229"/>
      <c r="AY258" s="229"/>
      <c r="AZ258" s="229"/>
      <c r="BA258" s="229"/>
      <c r="BB258" s="229"/>
      <c r="BC258" s="229"/>
      <c r="BD258" s="229"/>
      <c r="BE258" s="229"/>
      <c r="BF258" s="229"/>
      <c r="BG258" s="229"/>
      <c r="BH258" s="229"/>
      <c r="BI258" s="229"/>
      <c r="BJ258" s="229"/>
      <c r="BK258" s="229"/>
      <c r="BL258" s="229"/>
      <c r="BM258" s="229"/>
      <c r="BN258" s="229"/>
      <c r="BO258" s="229"/>
    </row>
    <row r="259" spans="1:67" ht="15" customHeight="1" x14ac:dyDescent="0.25">
      <c r="A259" s="222"/>
      <c r="B259" s="220" t="s">
        <v>717</v>
      </c>
      <c r="C259" s="225" t="s">
        <v>5605</v>
      </c>
      <c r="D259" s="217" t="s">
        <v>696</v>
      </c>
      <c r="E259" s="225" t="s">
        <v>736</v>
      </c>
      <c r="F259" s="225" t="s">
        <v>702</v>
      </c>
      <c r="G259" s="230" t="s">
        <v>707</v>
      </c>
      <c r="H259" s="226" t="s">
        <v>697</v>
      </c>
      <c r="I259" s="226" t="s">
        <v>697</v>
      </c>
      <c r="J259" s="225" t="s">
        <v>697</v>
      </c>
      <c r="K259" s="225" t="s">
        <v>697</v>
      </c>
      <c r="L259" s="225" t="s">
        <v>697</v>
      </c>
      <c r="M259" s="225" t="s">
        <v>697</v>
      </c>
      <c r="N259" s="225" t="s">
        <v>697</v>
      </c>
      <c r="O259" s="225" t="s">
        <v>697</v>
      </c>
      <c r="P259" s="220">
        <v>0</v>
      </c>
      <c r="Q259" s="221" t="s">
        <v>698</v>
      </c>
      <c r="R259" s="221" t="s">
        <v>704</v>
      </c>
      <c r="S259" s="220" t="s">
        <v>5606</v>
      </c>
      <c r="T259" s="221"/>
      <c r="U259" s="228" t="s">
        <v>5607</v>
      </c>
      <c r="V259" s="220"/>
      <c r="W259" s="222"/>
      <c r="X259" s="222"/>
      <c r="Y259" s="222" t="s">
        <v>888</v>
      </c>
      <c r="Z259" s="222"/>
      <c r="AA259" s="222"/>
      <c r="AB259" s="222"/>
      <c r="AC259" s="222"/>
      <c r="AD259" s="222"/>
      <c r="AE259" s="222"/>
      <c r="AF259" s="222"/>
      <c r="AG259" s="222"/>
      <c r="AH259" s="228" t="s">
        <v>5608</v>
      </c>
      <c r="AI259" s="228" t="s">
        <v>704</v>
      </c>
      <c r="AJ259" s="220" t="s">
        <v>5609</v>
      </c>
      <c r="AK259" s="229"/>
      <c r="AL259" s="229"/>
      <c r="AM259" s="229"/>
      <c r="AN259" s="229"/>
      <c r="AO259" s="229"/>
      <c r="AP259" s="229"/>
      <c r="AQ259" s="229"/>
      <c r="AR259" s="229"/>
      <c r="AS259" s="229"/>
      <c r="AT259" s="229"/>
      <c r="AU259" s="229"/>
      <c r="AV259" s="229"/>
      <c r="AW259" s="229"/>
      <c r="AX259" s="229"/>
      <c r="AY259" s="229"/>
      <c r="AZ259" s="229"/>
      <c r="BA259" s="229"/>
      <c r="BB259" s="229"/>
      <c r="BC259" s="229"/>
      <c r="BD259" s="229"/>
      <c r="BE259" s="229"/>
      <c r="BF259" s="229"/>
      <c r="BG259" s="229"/>
      <c r="BH259" s="229"/>
      <c r="BI259" s="229"/>
      <c r="BJ259" s="229"/>
      <c r="BK259" s="229"/>
      <c r="BL259" s="229"/>
      <c r="BM259" s="229"/>
      <c r="BN259" s="229"/>
      <c r="BO259" s="229"/>
    </row>
    <row r="260" spans="1:67" ht="15" customHeight="1" x14ac:dyDescent="0.25">
      <c r="A260" s="231"/>
      <c r="B260" s="228"/>
      <c r="C260" s="233" t="s">
        <v>5605</v>
      </c>
      <c r="D260" s="217" t="s">
        <v>696</v>
      </c>
      <c r="E260" s="234" t="s">
        <v>736</v>
      </c>
      <c r="F260" s="234" t="s">
        <v>702</v>
      </c>
      <c r="G260" s="234" t="s">
        <v>707</v>
      </c>
      <c r="H260" s="235" t="s">
        <v>702</v>
      </c>
      <c r="I260" s="235" t="s">
        <v>697</v>
      </c>
      <c r="J260" s="234" t="s">
        <v>697</v>
      </c>
      <c r="K260" s="234" t="s">
        <v>697</v>
      </c>
      <c r="L260" s="234" t="s">
        <v>697</v>
      </c>
      <c r="M260" s="234" t="s">
        <v>697</v>
      </c>
      <c r="N260" s="234" t="s">
        <v>697</v>
      </c>
      <c r="O260" s="234" t="s">
        <v>697</v>
      </c>
      <c r="P260" s="228">
        <v>0</v>
      </c>
      <c r="Q260" s="221" t="s">
        <v>704</v>
      </c>
      <c r="R260" s="221" t="s">
        <v>698</v>
      </c>
      <c r="S260" s="236" t="s">
        <v>706</v>
      </c>
      <c r="T260" s="221"/>
      <c r="U260" s="228" t="s">
        <v>5607</v>
      </c>
      <c r="V260" s="228"/>
      <c r="W260" s="231"/>
      <c r="X260" s="231"/>
      <c r="Y260" s="231"/>
      <c r="Z260" s="231" t="s">
        <v>888</v>
      </c>
      <c r="AA260" s="231"/>
      <c r="AB260" s="231"/>
      <c r="AC260" s="231"/>
      <c r="AD260" s="231"/>
      <c r="AE260" s="231"/>
      <c r="AF260" s="231"/>
      <c r="AG260" s="231"/>
      <c r="AH260" s="228" t="s">
        <v>5610</v>
      </c>
      <c r="AI260" s="228" t="s">
        <v>694</v>
      </c>
      <c r="AJ260" s="228"/>
      <c r="AK260" s="229"/>
      <c r="AL260" s="229"/>
      <c r="AM260" s="229"/>
      <c r="AN260" s="229"/>
      <c r="AO260" s="229"/>
      <c r="AP260" s="229"/>
      <c r="AQ260" s="229"/>
      <c r="AR260" s="229"/>
      <c r="AS260" s="229"/>
      <c r="AT260" s="229"/>
      <c r="AU260" s="229"/>
      <c r="AV260" s="229"/>
      <c r="AW260" s="229"/>
      <c r="AX260" s="229"/>
      <c r="AY260" s="229"/>
      <c r="AZ260" s="229"/>
      <c r="BA260" s="229"/>
      <c r="BB260" s="229"/>
      <c r="BC260" s="229"/>
      <c r="BD260" s="229"/>
      <c r="BE260" s="229"/>
      <c r="BF260" s="229"/>
      <c r="BG260" s="229"/>
      <c r="BH260" s="229"/>
      <c r="BI260" s="229"/>
      <c r="BJ260" s="229"/>
      <c r="BK260" s="229"/>
      <c r="BL260" s="229"/>
      <c r="BM260" s="229"/>
      <c r="BN260" s="229"/>
      <c r="BO260" s="229"/>
    </row>
    <row r="261" spans="1:67" ht="15" customHeight="1" x14ac:dyDescent="0.25">
      <c r="A261" s="222"/>
      <c r="B261" s="220" t="s">
        <v>717</v>
      </c>
      <c r="C261" s="225" t="s">
        <v>5611</v>
      </c>
      <c r="D261" s="217" t="s">
        <v>696</v>
      </c>
      <c r="E261" s="225" t="s">
        <v>736</v>
      </c>
      <c r="F261" s="225" t="s">
        <v>702</v>
      </c>
      <c r="G261" s="230" t="s">
        <v>710</v>
      </c>
      <c r="H261" s="226" t="s">
        <v>697</v>
      </c>
      <c r="I261" s="226" t="s">
        <v>697</v>
      </c>
      <c r="J261" s="225" t="s">
        <v>697</v>
      </c>
      <c r="K261" s="225" t="s">
        <v>697</v>
      </c>
      <c r="L261" s="225" t="s">
        <v>697</v>
      </c>
      <c r="M261" s="225" t="s">
        <v>697</v>
      </c>
      <c r="N261" s="225" t="s">
        <v>697</v>
      </c>
      <c r="O261" s="225" t="s">
        <v>697</v>
      </c>
      <c r="P261" s="220">
        <v>0</v>
      </c>
      <c r="Q261" s="221" t="s">
        <v>698</v>
      </c>
      <c r="R261" s="221" t="s">
        <v>704</v>
      </c>
      <c r="S261" s="220" t="s">
        <v>5606</v>
      </c>
      <c r="T261" s="221"/>
      <c r="U261" s="228" t="s">
        <v>5612</v>
      </c>
      <c r="V261" s="220"/>
      <c r="W261" s="222"/>
      <c r="X261" s="222"/>
      <c r="Y261" s="222" t="s">
        <v>889</v>
      </c>
      <c r="Z261" s="222"/>
      <c r="AA261" s="222"/>
      <c r="AB261" s="222"/>
      <c r="AC261" s="222"/>
      <c r="AD261" s="222"/>
      <c r="AE261" s="222"/>
      <c r="AF261" s="222"/>
      <c r="AG261" s="222"/>
      <c r="AH261" s="228" t="s">
        <v>5613</v>
      </c>
      <c r="AI261" s="228" t="s">
        <v>704</v>
      </c>
      <c r="AJ261" s="220"/>
      <c r="AK261" s="229"/>
      <c r="AL261" s="229"/>
      <c r="AM261" s="229"/>
      <c r="AN261" s="229"/>
      <c r="AO261" s="229"/>
      <c r="AP261" s="229"/>
      <c r="AQ261" s="229"/>
      <c r="AR261" s="229"/>
      <c r="AS261" s="229"/>
      <c r="AT261" s="229"/>
      <c r="AU261" s="229"/>
      <c r="AV261" s="229"/>
      <c r="AW261" s="229"/>
      <c r="AX261" s="229"/>
      <c r="AY261" s="229"/>
      <c r="AZ261" s="229"/>
      <c r="BA261" s="229"/>
      <c r="BB261" s="229"/>
      <c r="BC261" s="229"/>
      <c r="BD261" s="229"/>
      <c r="BE261" s="229"/>
      <c r="BF261" s="229"/>
      <c r="BG261" s="229"/>
      <c r="BH261" s="229"/>
      <c r="BI261" s="229"/>
      <c r="BJ261" s="229"/>
      <c r="BK261" s="229"/>
      <c r="BL261" s="229"/>
      <c r="BM261" s="229"/>
      <c r="BN261" s="229"/>
      <c r="BO261" s="229"/>
    </row>
    <row r="262" spans="1:67" ht="15" customHeight="1" x14ac:dyDescent="0.25">
      <c r="A262" s="231"/>
      <c r="B262" s="228"/>
      <c r="C262" s="233" t="s">
        <v>5611</v>
      </c>
      <c r="D262" s="217" t="s">
        <v>696</v>
      </c>
      <c r="E262" s="234" t="s">
        <v>736</v>
      </c>
      <c r="F262" s="234" t="s">
        <v>702</v>
      </c>
      <c r="G262" s="234" t="s">
        <v>710</v>
      </c>
      <c r="H262" s="235" t="s">
        <v>702</v>
      </c>
      <c r="I262" s="235" t="s">
        <v>697</v>
      </c>
      <c r="J262" s="234" t="s">
        <v>697</v>
      </c>
      <c r="K262" s="234" t="s">
        <v>697</v>
      </c>
      <c r="L262" s="234" t="s">
        <v>697</v>
      </c>
      <c r="M262" s="234" t="s">
        <v>697</v>
      </c>
      <c r="N262" s="234" t="s">
        <v>697</v>
      </c>
      <c r="O262" s="234" t="s">
        <v>697</v>
      </c>
      <c r="P262" s="228">
        <v>0</v>
      </c>
      <c r="Q262" s="221" t="s">
        <v>704</v>
      </c>
      <c r="R262" s="221" t="s">
        <v>698</v>
      </c>
      <c r="S262" s="236" t="s">
        <v>706</v>
      </c>
      <c r="T262" s="221"/>
      <c r="U262" s="228" t="s">
        <v>5612</v>
      </c>
      <c r="V262" s="228"/>
      <c r="W262" s="231"/>
      <c r="X262" s="231"/>
      <c r="Y262" s="231"/>
      <c r="Z262" s="231" t="s">
        <v>889</v>
      </c>
      <c r="AA262" s="231"/>
      <c r="AB262" s="231"/>
      <c r="AC262" s="231"/>
      <c r="AD262" s="231"/>
      <c r="AE262" s="231"/>
      <c r="AF262" s="231"/>
      <c r="AG262" s="231"/>
      <c r="AH262" s="228" t="s">
        <v>5614</v>
      </c>
      <c r="AI262" s="228" t="s">
        <v>694</v>
      </c>
      <c r="AJ262" s="228"/>
      <c r="AK262" s="229"/>
      <c r="AL262" s="229"/>
      <c r="AM262" s="229"/>
      <c r="AN262" s="229"/>
      <c r="AO262" s="229"/>
      <c r="AP262" s="229"/>
      <c r="AQ262" s="229"/>
      <c r="AR262" s="229"/>
      <c r="AS262" s="229"/>
      <c r="AT262" s="229"/>
      <c r="AU262" s="229"/>
      <c r="AV262" s="229"/>
      <c r="AW262" s="229"/>
      <c r="AX262" s="229"/>
      <c r="AY262" s="229"/>
      <c r="AZ262" s="229"/>
      <c r="BA262" s="229"/>
      <c r="BB262" s="229"/>
      <c r="BC262" s="229"/>
      <c r="BD262" s="229"/>
      <c r="BE262" s="229"/>
      <c r="BF262" s="229"/>
      <c r="BG262" s="229"/>
      <c r="BH262" s="229"/>
      <c r="BI262" s="229"/>
      <c r="BJ262" s="229"/>
      <c r="BK262" s="229"/>
      <c r="BL262" s="229"/>
      <c r="BM262" s="229"/>
      <c r="BN262" s="229"/>
      <c r="BO262" s="229"/>
    </row>
    <row r="263" spans="1:67" ht="15" customHeight="1" x14ac:dyDescent="0.25">
      <c r="A263" s="222"/>
      <c r="B263" s="220" t="s">
        <v>709</v>
      </c>
      <c r="C263" s="225" t="s">
        <v>5615</v>
      </c>
      <c r="D263" s="217" t="s">
        <v>696</v>
      </c>
      <c r="E263" s="225" t="s">
        <v>736</v>
      </c>
      <c r="F263" s="225" t="s">
        <v>702</v>
      </c>
      <c r="G263" s="225" t="s">
        <v>711</v>
      </c>
      <c r="H263" s="226" t="s">
        <v>697</v>
      </c>
      <c r="I263" s="226" t="s">
        <v>697</v>
      </c>
      <c r="J263" s="225" t="s">
        <v>697</v>
      </c>
      <c r="K263" s="225" t="s">
        <v>697</v>
      </c>
      <c r="L263" s="225" t="s">
        <v>697</v>
      </c>
      <c r="M263" s="225" t="s">
        <v>697</v>
      </c>
      <c r="N263" s="225" t="s">
        <v>697</v>
      </c>
      <c r="O263" s="225" t="s">
        <v>697</v>
      </c>
      <c r="P263" s="220">
        <v>0</v>
      </c>
      <c r="Q263" s="221" t="s">
        <v>698</v>
      </c>
      <c r="R263" s="221" t="s">
        <v>704</v>
      </c>
      <c r="S263" s="220" t="s">
        <v>5606</v>
      </c>
      <c r="T263" s="221"/>
      <c r="U263" s="228" t="s">
        <v>5616</v>
      </c>
      <c r="V263" s="220"/>
      <c r="W263" s="220"/>
      <c r="X263" s="220"/>
      <c r="Y263" s="222" t="s">
        <v>890</v>
      </c>
      <c r="Z263" s="220"/>
      <c r="AA263" s="220"/>
      <c r="AB263" s="220"/>
      <c r="AC263" s="220"/>
      <c r="AD263" s="220"/>
      <c r="AE263" s="220"/>
      <c r="AF263" s="220"/>
      <c r="AG263" s="220"/>
      <c r="AH263" s="228" t="s">
        <v>5617</v>
      </c>
      <c r="AI263" s="228" t="s">
        <v>704</v>
      </c>
      <c r="AJ263" s="220"/>
      <c r="AK263" s="223"/>
      <c r="AL263" s="223"/>
      <c r="AM263" s="223"/>
      <c r="AN263" s="223"/>
      <c r="AO263" s="223"/>
      <c r="AP263" s="223"/>
      <c r="AQ263" s="223"/>
      <c r="AR263" s="223"/>
      <c r="AS263" s="223"/>
      <c r="AT263" s="223"/>
      <c r="AU263" s="223"/>
      <c r="AV263" s="223"/>
      <c r="AW263" s="223"/>
      <c r="AX263" s="223"/>
      <c r="AY263" s="223"/>
      <c r="AZ263" s="223"/>
      <c r="BA263" s="223"/>
      <c r="BB263" s="223"/>
      <c r="BC263" s="223"/>
      <c r="BD263" s="223"/>
      <c r="BE263" s="223"/>
      <c r="BF263" s="223"/>
      <c r="BG263" s="223"/>
      <c r="BH263" s="223"/>
      <c r="BI263" s="223"/>
      <c r="BJ263" s="223"/>
      <c r="BK263" s="223"/>
      <c r="BL263" s="223"/>
      <c r="BM263" s="223"/>
      <c r="BN263" s="223"/>
      <c r="BO263" s="223"/>
    </row>
    <row r="264" spans="1:67" ht="15" customHeight="1" x14ac:dyDescent="0.25">
      <c r="A264" s="231"/>
      <c r="B264" s="228"/>
      <c r="C264" s="233" t="s">
        <v>5615</v>
      </c>
      <c r="D264" s="217" t="s">
        <v>696</v>
      </c>
      <c r="E264" s="234" t="s">
        <v>736</v>
      </c>
      <c r="F264" s="234" t="s">
        <v>702</v>
      </c>
      <c r="G264" s="234" t="s">
        <v>711</v>
      </c>
      <c r="H264" s="235" t="s">
        <v>702</v>
      </c>
      <c r="I264" s="235" t="s">
        <v>697</v>
      </c>
      <c r="J264" s="234" t="s">
        <v>697</v>
      </c>
      <c r="K264" s="234" t="s">
        <v>697</v>
      </c>
      <c r="L264" s="234" t="s">
        <v>697</v>
      </c>
      <c r="M264" s="234" t="s">
        <v>697</v>
      </c>
      <c r="N264" s="234" t="s">
        <v>697</v>
      </c>
      <c r="O264" s="234" t="s">
        <v>697</v>
      </c>
      <c r="P264" s="228">
        <v>0</v>
      </c>
      <c r="Q264" s="221" t="s">
        <v>704</v>
      </c>
      <c r="R264" s="221" t="s">
        <v>698</v>
      </c>
      <c r="S264" s="236" t="s">
        <v>706</v>
      </c>
      <c r="T264" s="221"/>
      <c r="U264" s="228" t="s">
        <v>5616</v>
      </c>
      <c r="V264" s="228"/>
      <c r="W264" s="231"/>
      <c r="X264" s="231"/>
      <c r="Y264" s="248"/>
      <c r="Z264" s="231" t="s">
        <v>890</v>
      </c>
      <c r="AA264" s="231"/>
      <c r="AB264" s="231"/>
      <c r="AC264" s="231"/>
      <c r="AD264" s="231"/>
      <c r="AE264" s="231"/>
      <c r="AF264" s="231"/>
      <c r="AG264" s="231"/>
      <c r="AH264" s="228" t="s">
        <v>5618</v>
      </c>
      <c r="AI264" s="228" t="s">
        <v>694</v>
      </c>
      <c r="AJ264" s="228"/>
      <c r="AK264" s="229"/>
      <c r="AL264" s="229"/>
      <c r="AM264" s="229"/>
      <c r="AN264" s="229"/>
      <c r="AO264" s="229"/>
      <c r="AP264" s="229"/>
      <c r="AQ264" s="229"/>
      <c r="AR264" s="229"/>
      <c r="AS264" s="229"/>
      <c r="AT264" s="229"/>
      <c r="AU264" s="229"/>
      <c r="AV264" s="229"/>
      <c r="AW264" s="229"/>
      <c r="AX264" s="229"/>
      <c r="AY264" s="229"/>
      <c r="AZ264" s="229"/>
      <c r="BA264" s="229"/>
      <c r="BB264" s="229"/>
      <c r="BC264" s="229"/>
      <c r="BD264" s="229"/>
      <c r="BE264" s="229"/>
      <c r="BF264" s="229"/>
      <c r="BG264" s="229"/>
      <c r="BH264" s="229"/>
      <c r="BI264" s="229"/>
      <c r="BJ264" s="229"/>
      <c r="BK264" s="229"/>
      <c r="BL264" s="229"/>
      <c r="BM264" s="229"/>
      <c r="BN264" s="229"/>
      <c r="BO264" s="229"/>
    </row>
    <row r="265" spans="1:67" ht="15" customHeight="1" x14ac:dyDescent="0.25">
      <c r="A265" s="222"/>
      <c r="B265" s="220" t="s">
        <v>717</v>
      </c>
      <c r="C265" s="225" t="s">
        <v>5605</v>
      </c>
      <c r="D265" s="217" t="s">
        <v>696</v>
      </c>
      <c r="E265" s="225" t="s">
        <v>736</v>
      </c>
      <c r="F265" s="225" t="s">
        <v>702</v>
      </c>
      <c r="G265" s="225" t="s">
        <v>713</v>
      </c>
      <c r="H265" s="226" t="s">
        <v>697</v>
      </c>
      <c r="I265" s="226" t="s">
        <v>697</v>
      </c>
      <c r="J265" s="225" t="s">
        <v>697</v>
      </c>
      <c r="K265" s="225" t="s">
        <v>697</v>
      </c>
      <c r="L265" s="225" t="s">
        <v>697</v>
      </c>
      <c r="M265" s="225" t="s">
        <v>697</v>
      </c>
      <c r="N265" s="225" t="s">
        <v>697</v>
      </c>
      <c r="O265" s="225" t="s">
        <v>697</v>
      </c>
      <c r="P265" s="220">
        <v>0</v>
      </c>
      <c r="Q265" s="221" t="s">
        <v>698</v>
      </c>
      <c r="R265" s="221" t="s">
        <v>704</v>
      </c>
      <c r="S265" s="220" t="s">
        <v>5606</v>
      </c>
      <c r="T265" s="221"/>
      <c r="U265" s="228" t="s">
        <v>5619</v>
      </c>
      <c r="V265" s="220"/>
      <c r="W265" s="222"/>
      <c r="X265" s="222"/>
      <c r="Y265" s="222" t="s">
        <v>5620</v>
      </c>
      <c r="Z265" s="222"/>
      <c r="AA265" s="222"/>
      <c r="AB265" s="222"/>
      <c r="AC265" s="222"/>
      <c r="AD265" s="222"/>
      <c r="AE265" s="222"/>
      <c r="AF265" s="222"/>
      <c r="AG265" s="222"/>
      <c r="AH265" s="228" t="s">
        <v>5621</v>
      </c>
      <c r="AI265" s="228" t="s">
        <v>704</v>
      </c>
      <c r="AJ265" s="220"/>
      <c r="AK265" s="229"/>
      <c r="AL265" s="229"/>
      <c r="AM265" s="229"/>
      <c r="AN265" s="229"/>
      <c r="AO265" s="229"/>
      <c r="AP265" s="229"/>
      <c r="AQ265" s="229"/>
      <c r="AR265" s="229"/>
      <c r="AS265" s="229"/>
      <c r="AT265" s="229"/>
      <c r="AU265" s="229"/>
      <c r="AV265" s="229"/>
      <c r="AW265" s="229"/>
      <c r="AX265" s="229"/>
      <c r="AY265" s="229"/>
      <c r="AZ265" s="229"/>
      <c r="BA265" s="229"/>
      <c r="BB265" s="229"/>
      <c r="BC265" s="229"/>
      <c r="BD265" s="229"/>
      <c r="BE265" s="229"/>
      <c r="BF265" s="229"/>
      <c r="BG265" s="229"/>
      <c r="BH265" s="229"/>
      <c r="BI265" s="229"/>
      <c r="BJ265" s="229"/>
      <c r="BK265" s="229"/>
      <c r="BL265" s="229"/>
      <c r="BM265" s="229"/>
      <c r="BN265" s="229"/>
      <c r="BO265" s="229"/>
    </row>
    <row r="266" spans="1:67" ht="15" customHeight="1" x14ac:dyDescent="0.25">
      <c r="A266" s="231"/>
      <c r="B266" s="228"/>
      <c r="C266" s="233" t="s">
        <v>5605</v>
      </c>
      <c r="D266" s="217" t="s">
        <v>696</v>
      </c>
      <c r="E266" s="234" t="s">
        <v>736</v>
      </c>
      <c r="F266" s="234" t="s">
        <v>702</v>
      </c>
      <c r="G266" s="234" t="s">
        <v>713</v>
      </c>
      <c r="H266" s="235" t="s">
        <v>702</v>
      </c>
      <c r="I266" s="235" t="s">
        <v>697</v>
      </c>
      <c r="J266" s="234" t="s">
        <v>697</v>
      </c>
      <c r="K266" s="234" t="s">
        <v>697</v>
      </c>
      <c r="L266" s="234" t="s">
        <v>697</v>
      </c>
      <c r="M266" s="234" t="s">
        <v>697</v>
      </c>
      <c r="N266" s="234" t="s">
        <v>697</v>
      </c>
      <c r="O266" s="234" t="s">
        <v>697</v>
      </c>
      <c r="P266" s="228">
        <v>0</v>
      </c>
      <c r="Q266" s="221" t="s">
        <v>704</v>
      </c>
      <c r="R266" s="221" t="s">
        <v>698</v>
      </c>
      <c r="S266" s="236" t="s">
        <v>706</v>
      </c>
      <c r="T266" s="221"/>
      <c r="U266" s="228" t="s">
        <v>5619</v>
      </c>
      <c r="V266" s="228"/>
      <c r="W266" s="231"/>
      <c r="X266" s="231"/>
      <c r="Y266" s="231"/>
      <c r="Z266" s="231" t="s">
        <v>5620</v>
      </c>
      <c r="AA266" s="231"/>
      <c r="AB266" s="231"/>
      <c r="AC266" s="231"/>
      <c r="AD266" s="231"/>
      <c r="AE266" s="231"/>
      <c r="AF266" s="231"/>
      <c r="AG266" s="231"/>
      <c r="AH266" s="228" t="s">
        <v>5622</v>
      </c>
      <c r="AI266" s="228" t="s">
        <v>694</v>
      </c>
      <c r="AJ266" s="228"/>
      <c r="AK266" s="229"/>
      <c r="AL266" s="229"/>
      <c r="AM266" s="229"/>
      <c r="AN266" s="229"/>
      <c r="AO266" s="229"/>
      <c r="AP266" s="229"/>
      <c r="AQ266" s="229"/>
      <c r="AR266" s="229"/>
      <c r="AS266" s="229"/>
      <c r="AT266" s="229"/>
      <c r="AU266" s="229"/>
      <c r="AV266" s="229"/>
      <c r="AW266" s="229"/>
      <c r="AX266" s="229"/>
      <c r="AY266" s="229"/>
      <c r="AZ266" s="229"/>
      <c r="BA266" s="229"/>
      <c r="BB266" s="229"/>
      <c r="BC266" s="229"/>
      <c r="BD266" s="229"/>
      <c r="BE266" s="229"/>
      <c r="BF266" s="229"/>
      <c r="BG266" s="229"/>
      <c r="BH266" s="229"/>
      <c r="BI266" s="229"/>
      <c r="BJ266" s="229"/>
      <c r="BK266" s="229"/>
      <c r="BL266" s="229"/>
      <c r="BM266" s="229"/>
      <c r="BN266" s="229"/>
      <c r="BO266" s="229"/>
    </row>
    <row r="267" spans="1:67" ht="15" customHeight="1" x14ac:dyDescent="0.25">
      <c r="A267" s="220"/>
      <c r="B267" s="220" t="s">
        <v>694</v>
      </c>
      <c r="C267" s="224" t="s">
        <v>695</v>
      </c>
      <c r="D267" s="217" t="s">
        <v>696</v>
      </c>
      <c r="E267" s="225" t="s">
        <v>736</v>
      </c>
      <c r="F267" s="225" t="s">
        <v>707</v>
      </c>
      <c r="G267" s="230" t="s">
        <v>697</v>
      </c>
      <c r="H267" s="226" t="s">
        <v>697</v>
      </c>
      <c r="I267" s="226" t="s">
        <v>697</v>
      </c>
      <c r="J267" s="225" t="s">
        <v>697</v>
      </c>
      <c r="K267" s="225" t="s">
        <v>697</v>
      </c>
      <c r="L267" s="225" t="s">
        <v>697</v>
      </c>
      <c r="M267" s="225" t="s">
        <v>697</v>
      </c>
      <c r="N267" s="225" t="s">
        <v>697</v>
      </c>
      <c r="O267" s="225" t="s">
        <v>697</v>
      </c>
      <c r="P267" s="220">
        <v>0</v>
      </c>
      <c r="Q267" s="215" t="s">
        <v>698</v>
      </c>
      <c r="R267" s="215" t="s">
        <v>698</v>
      </c>
      <c r="S267" s="215" t="s">
        <v>694</v>
      </c>
      <c r="T267" s="221"/>
      <c r="U267" s="228" t="s">
        <v>726</v>
      </c>
      <c r="V267" s="220"/>
      <c r="W267" s="222"/>
      <c r="X267" s="222" t="s">
        <v>727</v>
      </c>
      <c r="Y267" s="222"/>
      <c r="Z267" s="222"/>
      <c r="AA267" s="222"/>
      <c r="AB267" s="222"/>
      <c r="AC267" s="222"/>
      <c r="AD267" s="222"/>
      <c r="AE267" s="222"/>
      <c r="AF267" s="222"/>
      <c r="AG267" s="222"/>
      <c r="AH267" s="222" t="s">
        <v>5623</v>
      </c>
      <c r="AI267" s="215" t="s">
        <v>694</v>
      </c>
      <c r="AJ267" s="220"/>
      <c r="AK267" s="229"/>
      <c r="AL267" s="229"/>
      <c r="AM267" s="229"/>
      <c r="AN267" s="229"/>
      <c r="AO267" s="229"/>
      <c r="AP267" s="229"/>
      <c r="AQ267" s="229"/>
      <c r="AR267" s="229"/>
      <c r="AS267" s="229"/>
      <c r="AT267" s="229"/>
      <c r="AU267" s="229"/>
      <c r="AV267" s="229"/>
      <c r="AW267" s="229"/>
      <c r="AX267" s="229"/>
      <c r="AY267" s="229"/>
      <c r="AZ267" s="229"/>
      <c r="BA267" s="229"/>
      <c r="BB267" s="229"/>
      <c r="BC267" s="229"/>
      <c r="BD267" s="229"/>
      <c r="BE267" s="229"/>
      <c r="BF267" s="229"/>
      <c r="BG267" s="229"/>
      <c r="BH267" s="229"/>
      <c r="BI267" s="229"/>
      <c r="BJ267" s="229"/>
      <c r="BK267" s="229"/>
      <c r="BL267" s="229"/>
      <c r="BM267" s="229"/>
      <c r="BN267" s="229"/>
      <c r="BO267" s="229"/>
    </row>
    <row r="268" spans="1:67" ht="15" customHeight="1" x14ac:dyDescent="0.25">
      <c r="A268" s="222"/>
      <c r="B268" s="220" t="s">
        <v>709</v>
      </c>
      <c r="C268" s="225" t="s">
        <v>5615</v>
      </c>
      <c r="D268" s="217" t="s">
        <v>696</v>
      </c>
      <c r="E268" s="225" t="s">
        <v>736</v>
      </c>
      <c r="F268" s="225" t="s">
        <v>707</v>
      </c>
      <c r="G268" s="230" t="s">
        <v>702</v>
      </c>
      <c r="H268" s="226" t="s">
        <v>697</v>
      </c>
      <c r="I268" s="226" t="s">
        <v>697</v>
      </c>
      <c r="J268" s="225" t="s">
        <v>697</v>
      </c>
      <c r="K268" s="225" t="s">
        <v>697</v>
      </c>
      <c r="L268" s="225" t="s">
        <v>697</v>
      </c>
      <c r="M268" s="225" t="s">
        <v>697</v>
      </c>
      <c r="N268" s="225" t="s">
        <v>697</v>
      </c>
      <c r="O268" s="225" t="s">
        <v>697</v>
      </c>
      <c r="P268" s="220">
        <v>0</v>
      </c>
      <c r="Q268" s="221" t="s">
        <v>698</v>
      </c>
      <c r="R268" s="221" t="s">
        <v>704</v>
      </c>
      <c r="S268" s="220" t="s">
        <v>5606</v>
      </c>
      <c r="T268" s="221"/>
      <c r="U268" s="228" t="s">
        <v>5624</v>
      </c>
      <c r="V268" s="220"/>
      <c r="W268" s="222"/>
      <c r="X268" s="222"/>
      <c r="Y268" s="222" t="s">
        <v>5625</v>
      </c>
      <c r="Z268" s="222"/>
      <c r="AA268" s="222"/>
      <c r="AB268" s="222"/>
      <c r="AC268" s="222"/>
      <c r="AD268" s="222"/>
      <c r="AE268" s="222"/>
      <c r="AF268" s="222"/>
      <c r="AG268" s="222"/>
      <c r="AH268" s="228" t="s">
        <v>5626</v>
      </c>
      <c r="AI268" s="228" t="s">
        <v>704</v>
      </c>
      <c r="AJ268" s="220"/>
      <c r="AK268" s="229"/>
      <c r="AL268" s="229"/>
      <c r="AM268" s="229"/>
      <c r="AN268" s="229"/>
      <c r="AO268" s="229"/>
      <c r="AP268" s="229"/>
      <c r="AQ268" s="229"/>
      <c r="AR268" s="229"/>
      <c r="AS268" s="229"/>
      <c r="AT268" s="229"/>
      <c r="AU268" s="229"/>
      <c r="AV268" s="229"/>
      <c r="AW268" s="229"/>
      <c r="AX268" s="229"/>
      <c r="AY268" s="229"/>
      <c r="AZ268" s="229"/>
      <c r="BA268" s="229"/>
      <c r="BB268" s="229"/>
      <c r="BC268" s="229"/>
      <c r="BD268" s="229"/>
      <c r="BE268" s="229"/>
      <c r="BF268" s="229"/>
      <c r="BG268" s="229"/>
      <c r="BH268" s="229"/>
      <c r="BI268" s="229"/>
      <c r="BJ268" s="229"/>
      <c r="BK268" s="229"/>
      <c r="BL268" s="229"/>
      <c r="BM268" s="229"/>
      <c r="BN268" s="229"/>
      <c r="BO268" s="229"/>
    </row>
    <row r="269" spans="1:67" ht="15" customHeight="1" x14ac:dyDescent="0.25">
      <c r="A269" s="231"/>
      <c r="B269" s="228"/>
      <c r="C269" s="233" t="s">
        <v>5615</v>
      </c>
      <c r="D269" s="217" t="s">
        <v>696</v>
      </c>
      <c r="E269" s="234" t="s">
        <v>736</v>
      </c>
      <c r="F269" s="234" t="s">
        <v>707</v>
      </c>
      <c r="G269" s="234" t="s">
        <v>702</v>
      </c>
      <c r="H269" s="235" t="s">
        <v>702</v>
      </c>
      <c r="I269" s="235" t="s">
        <v>697</v>
      </c>
      <c r="J269" s="234" t="s">
        <v>697</v>
      </c>
      <c r="K269" s="234" t="s">
        <v>697</v>
      </c>
      <c r="L269" s="234" t="s">
        <v>697</v>
      </c>
      <c r="M269" s="234" t="s">
        <v>697</v>
      </c>
      <c r="N269" s="234" t="s">
        <v>697</v>
      </c>
      <c r="O269" s="234" t="s">
        <v>697</v>
      </c>
      <c r="P269" s="228">
        <v>0</v>
      </c>
      <c r="Q269" s="221" t="s">
        <v>704</v>
      </c>
      <c r="R269" s="221" t="s">
        <v>698</v>
      </c>
      <c r="S269" s="236" t="s">
        <v>706</v>
      </c>
      <c r="T269" s="221"/>
      <c r="U269" s="228" t="s">
        <v>5624</v>
      </c>
      <c r="V269" s="228"/>
      <c r="W269" s="231"/>
      <c r="X269" s="231"/>
      <c r="Y269" s="231"/>
      <c r="Z269" s="231" t="s">
        <v>5625</v>
      </c>
      <c r="AA269" s="231"/>
      <c r="AB269" s="231"/>
      <c r="AC269" s="231"/>
      <c r="AD269" s="231"/>
      <c r="AE269" s="231"/>
      <c r="AF269" s="231"/>
      <c r="AG269" s="231"/>
      <c r="AH269" s="237" t="s">
        <v>5627</v>
      </c>
      <c r="AI269" s="228" t="s">
        <v>694</v>
      </c>
      <c r="AJ269" s="228"/>
      <c r="AK269" s="229"/>
      <c r="AL269" s="229"/>
      <c r="AM269" s="229"/>
      <c r="AN269" s="229"/>
      <c r="AO269" s="229"/>
      <c r="AP269" s="229"/>
      <c r="AQ269" s="229"/>
      <c r="AR269" s="229"/>
      <c r="AS269" s="229"/>
      <c r="AT269" s="229"/>
      <c r="AU269" s="229"/>
      <c r="AV269" s="229"/>
      <c r="AW269" s="229"/>
      <c r="AX269" s="229"/>
      <c r="AY269" s="229"/>
      <c r="AZ269" s="229"/>
      <c r="BA269" s="229"/>
      <c r="BB269" s="229"/>
      <c r="BC269" s="229"/>
      <c r="BD269" s="229"/>
      <c r="BE269" s="229"/>
      <c r="BF269" s="229"/>
      <c r="BG269" s="229"/>
      <c r="BH269" s="229"/>
      <c r="BI269" s="229"/>
      <c r="BJ269" s="229"/>
      <c r="BK269" s="229"/>
      <c r="BL269" s="229"/>
      <c r="BM269" s="229"/>
      <c r="BN269" s="229"/>
      <c r="BO269" s="229"/>
    </row>
    <row r="270" spans="1:67" ht="15" customHeight="1" x14ac:dyDescent="0.25">
      <c r="A270" s="222"/>
      <c r="B270" s="220" t="s">
        <v>717</v>
      </c>
      <c r="C270" s="225" t="s">
        <v>5611</v>
      </c>
      <c r="D270" s="217" t="s">
        <v>696</v>
      </c>
      <c r="E270" s="225" t="s">
        <v>736</v>
      </c>
      <c r="F270" s="225" t="s">
        <v>707</v>
      </c>
      <c r="G270" s="230" t="s">
        <v>707</v>
      </c>
      <c r="H270" s="226" t="s">
        <v>697</v>
      </c>
      <c r="I270" s="226" t="s">
        <v>697</v>
      </c>
      <c r="J270" s="225" t="s">
        <v>697</v>
      </c>
      <c r="K270" s="225" t="s">
        <v>697</v>
      </c>
      <c r="L270" s="225" t="s">
        <v>697</v>
      </c>
      <c r="M270" s="225" t="s">
        <v>697</v>
      </c>
      <c r="N270" s="225" t="s">
        <v>697</v>
      </c>
      <c r="O270" s="225" t="s">
        <v>697</v>
      </c>
      <c r="P270" s="220">
        <v>0</v>
      </c>
      <c r="Q270" s="221" t="s">
        <v>698</v>
      </c>
      <c r="R270" s="221" t="s">
        <v>704</v>
      </c>
      <c r="S270" s="220" t="s">
        <v>5606</v>
      </c>
      <c r="T270" s="221"/>
      <c r="U270" s="228" t="s">
        <v>5628</v>
      </c>
      <c r="V270" s="220"/>
      <c r="W270" s="222"/>
      <c r="X270" s="222"/>
      <c r="Y270" s="222" t="s">
        <v>889</v>
      </c>
      <c r="Z270" s="222"/>
      <c r="AA270" s="222"/>
      <c r="AB270" s="222"/>
      <c r="AC270" s="222"/>
      <c r="AD270" s="222"/>
      <c r="AE270" s="222"/>
      <c r="AF270" s="222"/>
      <c r="AG270" s="222"/>
      <c r="AH270" s="228" t="s">
        <v>5629</v>
      </c>
      <c r="AI270" s="228" t="s">
        <v>704</v>
      </c>
      <c r="AJ270" s="220"/>
      <c r="AK270" s="229"/>
      <c r="AL270" s="229"/>
      <c r="AM270" s="229"/>
      <c r="AN270" s="229"/>
      <c r="AO270" s="229"/>
      <c r="AP270" s="229"/>
      <c r="AQ270" s="229"/>
      <c r="AR270" s="229"/>
      <c r="AS270" s="229"/>
      <c r="AT270" s="229"/>
      <c r="AU270" s="229"/>
      <c r="AV270" s="229"/>
      <c r="AW270" s="229"/>
      <c r="AX270" s="229"/>
      <c r="AY270" s="229"/>
      <c r="AZ270" s="229"/>
      <c r="BA270" s="229"/>
      <c r="BB270" s="229"/>
      <c r="BC270" s="229"/>
      <c r="BD270" s="229"/>
      <c r="BE270" s="229"/>
      <c r="BF270" s="229"/>
      <c r="BG270" s="229"/>
      <c r="BH270" s="229"/>
      <c r="BI270" s="229"/>
      <c r="BJ270" s="229"/>
      <c r="BK270" s="229"/>
      <c r="BL270" s="229"/>
      <c r="BM270" s="229"/>
      <c r="BN270" s="229"/>
      <c r="BO270" s="229"/>
    </row>
    <row r="271" spans="1:67" ht="15" customHeight="1" x14ac:dyDescent="0.25">
      <c r="A271" s="231"/>
      <c r="B271" s="228"/>
      <c r="C271" s="233" t="s">
        <v>5611</v>
      </c>
      <c r="D271" s="217" t="s">
        <v>696</v>
      </c>
      <c r="E271" s="234" t="s">
        <v>736</v>
      </c>
      <c r="F271" s="234" t="s">
        <v>707</v>
      </c>
      <c r="G271" s="234" t="s">
        <v>707</v>
      </c>
      <c r="H271" s="235" t="s">
        <v>702</v>
      </c>
      <c r="I271" s="235" t="s">
        <v>697</v>
      </c>
      <c r="J271" s="234" t="s">
        <v>697</v>
      </c>
      <c r="K271" s="234" t="s">
        <v>697</v>
      </c>
      <c r="L271" s="234" t="s">
        <v>697</v>
      </c>
      <c r="M271" s="234" t="s">
        <v>697</v>
      </c>
      <c r="N271" s="234" t="s">
        <v>697</v>
      </c>
      <c r="O271" s="234" t="s">
        <v>697</v>
      </c>
      <c r="P271" s="228">
        <v>0</v>
      </c>
      <c r="Q271" s="221" t="s">
        <v>704</v>
      </c>
      <c r="R271" s="221" t="s">
        <v>698</v>
      </c>
      <c r="S271" s="236" t="s">
        <v>706</v>
      </c>
      <c r="T271" s="221"/>
      <c r="U271" s="228" t="s">
        <v>5628</v>
      </c>
      <c r="V271" s="228"/>
      <c r="W271" s="231"/>
      <c r="X271" s="231"/>
      <c r="Y271" s="231"/>
      <c r="Z271" s="231" t="s">
        <v>889</v>
      </c>
      <c r="AA271" s="231"/>
      <c r="AB271" s="231"/>
      <c r="AC271" s="231"/>
      <c r="AD271" s="231"/>
      <c r="AE271" s="231"/>
      <c r="AF271" s="231"/>
      <c r="AG271" s="231"/>
      <c r="AH271" s="228" t="s">
        <v>5630</v>
      </c>
      <c r="AI271" s="228" t="s">
        <v>694</v>
      </c>
      <c r="AJ271" s="228"/>
      <c r="AK271" s="229"/>
      <c r="AL271" s="229"/>
      <c r="AM271" s="229"/>
      <c r="AN271" s="229"/>
      <c r="AO271" s="229"/>
      <c r="AP271" s="229"/>
      <c r="AQ271" s="229"/>
      <c r="AR271" s="229"/>
      <c r="AS271" s="229"/>
      <c r="AT271" s="229"/>
      <c r="AU271" s="229"/>
      <c r="AV271" s="229"/>
      <c r="AW271" s="229"/>
      <c r="AX271" s="229"/>
      <c r="AY271" s="229"/>
      <c r="AZ271" s="229"/>
      <c r="BA271" s="229"/>
      <c r="BB271" s="229"/>
      <c r="BC271" s="229"/>
      <c r="BD271" s="229"/>
      <c r="BE271" s="229"/>
      <c r="BF271" s="229"/>
      <c r="BG271" s="229"/>
      <c r="BH271" s="229"/>
      <c r="BI271" s="229"/>
      <c r="BJ271" s="229"/>
      <c r="BK271" s="229"/>
      <c r="BL271" s="229"/>
      <c r="BM271" s="229"/>
      <c r="BN271" s="229"/>
      <c r="BO271" s="229"/>
    </row>
    <row r="272" spans="1:67" ht="15" customHeight="1" x14ac:dyDescent="0.25">
      <c r="A272" s="222"/>
      <c r="B272" s="220" t="s">
        <v>709</v>
      </c>
      <c r="C272" s="225" t="s">
        <v>5615</v>
      </c>
      <c r="D272" s="217" t="s">
        <v>696</v>
      </c>
      <c r="E272" s="225" t="s">
        <v>736</v>
      </c>
      <c r="F272" s="225" t="s">
        <v>707</v>
      </c>
      <c r="G272" s="230" t="s">
        <v>710</v>
      </c>
      <c r="H272" s="226" t="s">
        <v>697</v>
      </c>
      <c r="I272" s="226" t="s">
        <v>697</v>
      </c>
      <c r="J272" s="225" t="s">
        <v>697</v>
      </c>
      <c r="K272" s="225" t="s">
        <v>697</v>
      </c>
      <c r="L272" s="225" t="s">
        <v>697</v>
      </c>
      <c r="M272" s="225" t="s">
        <v>697</v>
      </c>
      <c r="N272" s="225" t="s">
        <v>697</v>
      </c>
      <c r="O272" s="225" t="s">
        <v>697</v>
      </c>
      <c r="P272" s="220">
        <v>0</v>
      </c>
      <c r="Q272" s="221" t="s">
        <v>698</v>
      </c>
      <c r="R272" s="221" t="s">
        <v>704</v>
      </c>
      <c r="S272" s="220" t="s">
        <v>5606</v>
      </c>
      <c r="T272" s="221"/>
      <c r="U272" s="228" t="s">
        <v>5631</v>
      </c>
      <c r="V272" s="220"/>
      <c r="W272" s="222"/>
      <c r="X272" s="222"/>
      <c r="Y272" s="222" t="s">
        <v>890</v>
      </c>
      <c r="Z272" s="222"/>
      <c r="AA272" s="222"/>
      <c r="AB272" s="222"/>
      <c r="AC272" s="222"/>
      <c r="AD272" s="222"/>
      <c r="AE272" s="222"/>
      <c r="AF272" s="222"/>
      <c r="AG272" s="222"/>
      <c r="AH272" s="228" t="s">
        <v>5632</v>
      </c>
      <c r="AI272" s="228" t="s">
        <v>704</v>
      </c>
      <c r="AJ272" s="220"/>
      <c r="AK272" s="229"/>
      <c r="AL272" s="229"/>
      <c r="AM272" s="229"/>
      <c r="AN272" s="229"/>
      <c r="AO272" s="229"/>
      <c r="AP272" s="229"/>
      <c r="AQ272" s="229"/>
      <c r="AR272" s="229"/>
      <c r="AS272" s="229"/>
      <c r="AT272" s="229"/>
      <c r="AU272" s="229"/>
      <c r="AV272" s="229"/>
      <c r="AW272" s="229"/>
      <c r="AX272" s="229"/>
      <c r="AY272" s="229"/>
      <c r="AZ272" s="229"/>
      <c r="BA272" s="229"/>
      <c r="BB272" s="229"/>
      <c r="BC272" s="229"/>
      <c r="BD272" s="229"/>
      <c r="BE272" s="229"/>
      <c r="BF272" s="229"/>
      <c r="BG272" s="229"/>
      <c r="BH272" s="229"/>
      <c r="BI272" s="229"/>
      <c r="BJ272" s="229"/>
      <c r="BK272" s="229"/>
      <c r="BL272" s="229"/>
      <c r="BM272" s="229"/>
      <c r="BN272" s="229"/>
      <c r="BO272" s="229"/>
    </row>
    <row r="273" spans="1:67" ht="15" customHeight="1" x14ac:dyDescent="0.25">
      <c r="A273" s="231"/>
      <c r="B273" s="228"/>
      <c r="C273" s="233" t="s">
        <v>5615</v>
      </c>
      <c r="D273" s="217" t="s">
        <v>696</v>
      </c>
      <c r="E273" s="234" t="s">
        <v>736</v>
      </c>
      <c r="F273" s="234" t="s">
        <v>707</v>
      </c>
      <c r="G273" s="234" t="s">
        <v>710</v>
      </c>
      <c r="H273" s="235" t="s">
        <v>702</v>
      </c>
      <c r="I273" s="235" t="s">
        <v>697</v>
      </c>
      <c r="J273" s="234" t="s">
        <v>697</v>
      </c>
      <c r="K273" s="234" t="s">
        <v>697</v>
      </c>
      <c r="L273" s="234" t="s">
        <v>697</v>
      </c>
      <c r="M273" s="234" t="s">
        <v>697</v>
      </c>
      <c r="N273" s="234" t="s">
        <v>697</v>
      </c>
      <c r="O273" s="234" t="s">
        <v>697</v>
      </c>
      <c r="P273" s="228">
        <v>0</v>
      </c>
      <c r="Q273" s="221" t="s">
        <v>704</v>
      </c>
      <c r="R273" s="221" t="s">
        <v>698</v>
      </c>
      <c r="S273" s="236" t="s">
        <v>706</v>
      </c>
      <c r="T273" s="221"/>
      <c r="U273" s="228" t="s">
        <v>5631</v>
      </c>
      <c r="V273" s="228"/>
      <c r="W273" s="231"/>
      <c r="X273" s="231"/>
      <c r="Y273" s="231"/>
      <c r="Z273" s="231" t="s">
        <v>890</v>
      </c>
      <c r="AA273" s="231"/>
      <c r="AB273" s="231"/>
      <c r="AC273" s="231"/>
      <c r="AD273" s="231"/>
      <c r="AE273" s="231"/>
      <c r="AF273" s="231"/>
      <c r="AG273" s="231"/>
      <c r="AH273" s="228" t="s">
        <v>5633</v>
      </c>
      <c r="AI273" s="228" t="s">
        <v>694</v>
      </c>
      <c r="AJ273" s="228"/>
      <c r="AK273" s="229"/>
      <c r="AL273" s="229"/>
      <c r="AM273" s="229"/>
      <c r="AN273" s="229"/>
      <c r="AO273" s="229"/>
      <c r="AP273" s="229"/>
      <c r="AQ273" s="229"/>
      <c r="AR273" s="229"/>
      <c r="AS273" s="229"/>
      <c r="AT273" s="229"/>
      <c r="AU273" s="229"/>
      <c r="AV273" s="229"/>
      <c r="AW273" s="229"/>
      <c r="AX273" s="229"/>
      <c r="AY273" s="229"/>
      <c r="AZ273" s="229"/>
      <c r="BA273" s="229"/>
      <c r="BB273" s="229"/>
      <c r="BC273" s="229"/>
      <c r="BD273" s="229"/>
      <c r="BE273" s="229"/>
      <c r="BF273" s="229"/>
      <c r="BG273" s="229"/>
      <c r="BH273" s="229"/>
      <c r="BI273" s="229"/>
      <c r="BJ273" s="229"/>
      <c r="BK273" s="229"/>
      <c r="BL273" s="229"/>
      <c r="BM273" s="229"/>
      <c r="BN273" s="229"/>
      <c r="BO273" s="229"/>
    </row>
    <row r="274" spans="1:67" ht="15" customHeight="1" x14ac:dyDescent="0.25">
      <c r="A274" s="222"/>
      <c r="B274" s="220" t="s">
        <v>717</v>
      </c>
      <c r="C274" s="225" t="s">
        <v>5605</v>
      </c>
      <c r="D274" s="217" t="s">
        <v>696</v>
      </c>
      <c r="E274" s="225" t="s">
        <v>736</v>
      </c>
      <c r="F274" s="225" t="s">
        <v>707</v>
      </c>
      <c r="G274" s="225" t="s">
        <v>711</v>
      </c>
      <c r="H274" s="226" t="s">
        <v>697</v>
      </c>
      <c r="I274" s="226" t="s">
        <v>697</v>
      </c>
      <c r="J274" s="225" t="s">
        <v>697</v>
      </c>
      <c r="K274" s="225" t="s">
        <v>697</v>
      </c>
      <c r="L274" s="225" t="s">
        <v>697</v>
      </c>
      <c r="M274" s="225" t="s">
        <v>697</v>
      </c>
      <c r="N274" s="225" t="s">
        <v>697</v>
      </c>
      <c r="O274" s="225" t="s">
        <v>697</v>
      </c>
      <c r="P274" s="220">
        <v>0</v>
      </c>
      <c r="Q274" s="221" t="s">
        <v>698</v>
      </c>
      <c r="R274" s="221" t="s">
        <v>704</v>
      </c>
      <c r="S274" s="220" t="s">
        <v>5606</v>
      </c>
      <c r="T274" s="221"/>
      <c r="U274" s="228" t="s">
        <v>5634</v>
      </c>
      <c r="V274" s="220"/>
      <c r="W274" s="222"/>
      <c r="X274" s="222"/>
      <c r="Y274" s="222" t="s">
        <v>5620</v>
      </c>
      <c r="Z274" s="222"/>
      <c r="AA274" s="222"/>
      <c r="AB274" s="222"/>
      <c r="AC274" s="222"/>
      <c r="AD274" s="222"/>
      <c r="AE274" s="222"/>
      <c r="AF274" s="222"/>
      <c r="AG274" s="222"/>
      <c r="AH274" s="228" t="s">
        <v>5635</v>
      </c>
      <c r="AI274" s="228" t="s">
        <v>704</v>
      </c>
      <c r="AJ274" s="220"/>
      <c r="AK274" s="229"/>
      <c r="AL274" s="229"/>
      <c r="AM274" s="229"/>
      <c r="AN274" s="229"/>
      <c r="AO274" s="229"/>
      <c r="AP274" s="229"/>
      <c r="AQ274" s="229"/>
      <c r="AR274" s="229"/>
      <c r="AS274" s="229"/>
      <c r="AT274" s="229"/>
      <c r="AU274" s="229"/>
      <c r="AV274" s="229"/>
      <c r="AW274" s="229"/>
      <c r="AX274" s="229"/>
      <c r="AY274" s="229"/>
      <c r="AZ274" s="229"/>
      <c r="BA274" s="229"/>
      <c r="BB274" s="229"/>
      <c r="BC274" s="229"/>
      <c r="BD274" s="229"/>
      <c r="BE274" s="229"/>
      <c r="BF274" s="229"/>
      <c r="BG274" s="229"/>
      <c r="BH274" s="229"/>
      <c r="BI274" s="229"/>
      <c r="BJ274" s="229"/>
      <c r="BK274" s="229"/>
      <c r="BL274" s="229"/>
      <c r="BM274" s="229"/>
      <c r="BN274" s="229"/>
      <c r="BO274" s="229"/>
    </row>
    <row r="275" spans="1:67" ht="15" customHeight="1" x14ac:dyDescent="0.25">
      <c r="A275" s="231"/>
      <c r="B275" s="228"/>
      <c r="C275" s="233" t="s">
        <v>5605</v>
      </c>
      <c r="D275" s="217" t="s">
        <v>696</v>
      </c>
      <c r="E275" s="234" t="s">
        <v>736</v>
      </c>
      <c r="F275" s="234" t="s">
        <v>707</v>
      </c>
      <c r="G275" s="234" t="s">
        <v>711</v>
      </c>
      <c r="H275" s="235" t="s">
        <v>702</v>
      </c>
      <c r="I275" s="235" t="s">
        <v>697</v>
      </c>
      <c r="J275" s="234" t="s">
        <v>697</v>
      </c>
      <c r="K275" s="234" t="s">
        <v>697</v>
      </c>
      <c r="L275" s="234" t="s">
        <v>697</v>
      </c>
      <c r="M275" s="234" t="s">
        <v>697</v>
      </c>
      <c r="N275" s="234" t="s">
        <v>697</v>
      </c>
      <c r="O275" s="234" t="s">
        <v>697</v>
      </c>
      <c r="P275" s="228">
        <v>0</v>
      </c>
      <c r="Q275" s="221" t="s">
        <v>704</v>
      </c>
      <c r="R275" s="221" t="s">
        <v>698</v>
      </c>
      <c r="S275" s="236" t="s">
        <v>706</v>
      </c>
      <c r="T275" s="221"/>
      <c r="U275" s="228" t="s">
        <v>5634</v>
      </c>
      <c r="V275" s="228"/>
      <c r="W275" s="231"/>
      <c r="X275" s="231"/>
      <c r="Y275" s="231"/>
      <c r="Z275" s="231" t="s">
        <v>5620</v>
      </c>
      <c r="AA275" s="231"/>
      <c r="AB275" s="231"/>
      <c r="AC275" s="231"/>
      <c r="AD275" s="231"/>
      <c r="AE275" s="231"/>
      <c r="AF275" s="231"/>
      <c r="AG275" s="231"/>
      <c r="AH275" s="228" t="s">
        <v>5636</v>
      </c>
      <c r="AI275" s="228" t="s">
        <v>694</v>
      </c>
      <c r="AJ275" s="228"/>
      <c r="AK275" s="229"/>
      <c r="AL275" s="229"/>
      <c r="AM275" s="229"/>
      <c r="AN275" s="229"/>
      <c r="AO275" s="229"/>
      <c r="AP275" s="229"/>
      <c r="AQ275" s="229"/>
      <c r="AR275" s="229"/>
      <c r="AS275" s="229"/>
      <c r="AT275" s="229"/>
      <c r="AU275" s="229"/>
      <c r="AV275" s="229"/>
      <c r="AW275" s="229"/>
      <c r="AX275" s="229"/>
      <c r="AY275" s="229"/>
      <c r="AZ275" s="229"/>
      <c r="BA275" s="229"/>
      <c r="BB275" s="229"/>
      <c r="BC275" s="229"/>
      <c r="BD275" s="229"/>
      <c r="BE275" s="229"/>
      <c r="BF275" s="229"/>
      <c r="BG275" s="229"/>
      <c r="BH275" s="229"/>
      <c r="BI275" s="229"/>
      <c r="BJ275" s="229"/>
      <c r="BK275" s="229"/>
      <c r="BL275" s="229"/>
      <c r="BM275" s="229"/>
      <c r="BN275" s="229"/>
      <c r="BO275" s="229"/>
    </row>
    <row r="276" spans="1:67" ht="15" customHeight="1" x14ac:dyDescent="0.25">
      <c r="A276" s="220"/>
      <c r="B276" s="220" t="s">
        <v>694</v>
      </c>
      <c r="C276" s="224" t="s">
        <v>695</v>
      </c>
      <c r="D276" s="217" t="s">
        <v>696</v>
      </c>
      <c r="E276" s="225" t="s">
        <v>738</v>
      </c>
      <c r="F276" s="230" t="s">
        <v>697</v>
      </c>
      <c r="G276" s="230" t="s">
        <v>697</v>
      </c>
      <c r="H276" s="226" t="s">
        <v>697</v>
      </c>
      <c r="I276" s="226" t="s">
        <v>697</v>
      </c>
      <c r="J276" s="225" t="s">
        <v>697</v>
      </c>
      <c r="K276" s="225" t="s">
        <v>697</v>
      </c>
      <c r="L276" s="225" t="s">
        <v>697</v>
      </c>
      <c r="M276" s="225" t="s">
        <v>697</v>
      </c>
      <c r="N276" s="225" t="s">
        <v>697</v>
      </c>
      <c r="O276" s="225" t="s">
        <v>697</v>
      </c>
      <c r="P276" s="220">
        <v>0</v>
      </c>
      <c r="Q276" s="215" t="s">
        <v>698</v>
      </c>
      <c r="R276" s="215" t="s">
        <v>698</v>
      </c>
      <c r="S276" s="215" t="s">
        <v>694</v>
      </c>
      <c r="T276" s="221"/>
      <c r="U276" s="228" t="s">
        <v>5637</v>
      </c>
      <c r="V276" s="220"/>
      <c r="W276" s="222" t="s">
        <v>891</v>
      </c>
      <c r="X276" s="222"/>
      <c r="Y276" s="222"/>
      <c r="Z276" s="222"/>
      <c r="AA276" s="222"/>
      <c r="AB276" s="222"/>
      <c r="AC276" s="222"/>
      <c r="AD276" s="222"/>
      <c r="AE276" s="222"/>
      <c r="AF276" s="222"/>
      <c r="AG276" s="222"/>
      <c r="AH276" s="202" t="s">
        <v>5638</v>
      </c>
      <c r="AI276" s="215" t="s">
        <v>694</v>
      </c>
      <c r="AJ276" s="220"/>
      <c r="AK276" s="229"/>
      <c r="AL276" s="229"/>
      <c r="AM276" s="229"/>
      <c r="AN276" s="229"/>
      <c r="AO276" s="229"/>
      <c r="AP276" s="229"/>
      <c r="AQ276" s="229"/>
      <c r="AR276" s="229"/>
      <c r="AS276" s="229"/>
      <c r="AT276" s="229"/>
      <c r="AU276" s="229"/>
      <c r="AV276" s="229"/>
      <c r="AW276" s="229"/>
      <c r="AX276" s="229"/>
      <c r="AY276" s="229"/>
      <c r="AZ276" s="229"/>
      <c r="BA276" s="229"/>
      <c r="BB276" s="229"/>
      <c r="BC276" s="229"/>
      <c r="BD276" s="229"/>
      <c r="BE276" s="229"/>
      <c r="BF276" s="229"/>
      <c r="BG276" s="229"/>
      <c r="BH276" s="229"/>
      <c r="BI276" s="229"/>
      <c r="BJ276" s="229"/>
      <c r="BK276" s="229"/>
      <c r="BL276" s="229"/>
      <c r="BM276" s="229"/>
      <c r="BN276" s="229"/>
      <c r="BO276" s="229"/>
    </row>
    <row r="277" spans="1:67" ht="15" customHeight="1" x14ac:dyDescent="0.25">
      <c r="A277" s="220"/>
      <c r="B277" s="220" t="s">
        <v>694</v>
      </c>
      <c r="C277" s="224" t="s">
        <v>695</v>
      </c>
      <c r="D277" s="217" t="s">
        <v>696</v>
      </c>
      <c r="E277" s="225" t="s">
        <v>738</v>
      </c>
      <c r="F277" s="225" t="s">
        <v>702</v>
      </c>
      <c r="G277" s="230" t="s">
        <v>697</v>
      </c>
      <c r="H277" s="226" t="s">
        <v>697</v>
      </c>
      <c r="I277" s="226" t="s">
        <v>697</v>
      </c>
      <c r="J277" s="225" t="s">
        <v>697</v>
      </c>
      <c r="K277" s="225" t="s">
        <v>697</v>
      </c>
      <c r="L277" s="225" t="s">
        <v>697</v>
      </c>
      <c r="M277" s="225" t="s">
        <v>697</v>
      </c>
      <c r="N277" s="225" t="s">
        <v>697</v>
      </c>
      <c r="O277" s="225" t="s">
        <v>697</v>
      </c>
      <c r="P277" s="220">
        <v>0</v>
      </c>
      <c r="Q277" s="215" t="s">
        <v>698</v>
      </c>
      <c r="R277" s="215" t="s">
        <v>698</v>
      </c>
      <c r="S277" s="215" t="s">
        <v>694</v>
      </c>
      <c r="T277" s="221"/>
      <c r="U277" s="228" t="s">
        <v>750</v>
      </c>
      <c r="V277" s="220"/>
      <c r="W277" s="222"/>
      <c r="X277" s="222" t="s">
        <v>703</v>
      </c>
      <c r="Y277" s="222"/>
      <c r="Z277" s="222"/>
      <c r="AA277" s="222"/>
      <c r="AB277" s="222"/>
      <c r="AC277" s="222"/>
      <c r="AD277" s="222"/>
      <c r="AE277" s="222"/>
      <c r="AF277" s="222"/>
      <c r="AG277" s="222"/>
      <c r="AH277" s="26" t="s">
        <v>5639</v>
      </c>
      <c r="AI277" s="228" t="s">
        <v>694</v>
      </c>
      <c r="AJ277" s="228"/>
      <c r="AK277" s="229"/>
      <c r="AL277" s="229"/>
      <c r="AM277" s="229"/>
      <c r="AN277" s="229"/>
      <c r="AO277" s="229"/>
      <c r="AP277" s="229"/>
      <c r="AQ277" s="229"/>
      <c r="AR277" s="229"/>
      <c r="AS277" s="229"/>
      <c r="AT277" s="229"/>
      <c r="AU277" s="229"/>
      <c r="AV277" s="229"/>
      <c r="AW277" s="229"/>
      <c r="AX277" s="229"/>
      <c r="AY277" s="229"/>
      <c r="AZ277" s="229"/>
      <c r="BA277" s="229"/>
      <c r="BB277" s="229"/>
      <c r="BC277" s="229"/>
      <c r="BD277" s="229"/>
      <c r="BE277" s="229"/>
      <c r="BF277" s="229"/>
      <c r="BG277" s="229"/>
      <c r="BH277" s="229"/>
      <c r="BI277" s="229"/>
      <c r="BJ277" s="229"/>
      <c r="BK277" s="229"/>
      <c r="BL277" s="229"/>
      <c r="BM277" s="229"/>
      <c r="BN277" s="229"/>
      <c r="BO277" s="229"/>
    </row>
    <row r="278" spans="1:67" ht="15" customHeight="1" x14ac:dyDescent="0.25">
      <c r="A278" s="222"/>
      <c r="B278" s="220" t="s">
        <v>709</v>
      </c>
      <c r="C278" s="225" t="s">
        <v>5512</v>
      </c>
      <c r="D278" s="217" t="s">
        <v>696</v>
      </c>
      <c r="E278" s="225" t="s">
        <v>738</v>
      </c>
      <c r="F278" s="225" t="s">
        <v>702</v>
      </c>
      <c r="G278" s="225" t="s">
        <v>702</v>
      </c>
      <c r="H278" s="226" t="s">
        <v>697</v>
      </c>
      <c r="I278" s="226" t="s">
        <v>697</v>
      </c>
      <c r="J278" s="225" t="s">
        <v>697</v>
      </c>
      <c r="K278" s="225" t="s">
        <v>697</v>
      </c>
      <c r="L278" s="225" t="s">
        <v>697</v>
      </c>
      <c r="M278" s="225" t="s">
        <v>697</v>
      </c>
      <c r="N278" s="225" t="s">
        <v>697</v>
      </c>
      <c r="O278" s="225" t="s">
        <v>697</v>
      </c>
      <c r="P278" s="220">
        <v>0</v>
      </c>
      <c r="Q278" s="221" t="s">
        <v>698</v>
      </c>
      <c r="R278" s="221" t="s">
        <v>704</v>
      </c>
      <c r="S278" s="220" t="s">
        <v>5606</v>
      </c>
      <c r="T278" s="221"/>
      <c r="U278" s="228" t="s">
        <v>5640</v>
      </c>
      <c r="V278" s="220"/>
      <c r="W278" s="220"/>
      <c r="X278" s="220"/>
      <c r="Y278" s="222" t="s">
        <v>5641</v>
      </c>
      <c r="Z278" s="220"/>
      <c r="AA278" s="220"/>
      <c r="AB278" s="220"/>
      <c r="AC278" s="220"/>
      <c r="AD278" s="220"/>
      <c r="AE278" s="220"/>
      <c r="AF278" s="220"/>
      <c r="AG278" s="220"/>
      <c r="AH278" s="196" t="s">
        <v>5642</v>
      </c>
      <c r="AI278" s="228" t="s">
        <v>704</v>
      </c>
      <c r="AJ278" s="220"/>
      <c r="AK278" s="223"/>
      <c r="AL278" s="223"/>
      <c r="AM278" s="223"/>
      <c r="AN278" s="223"/>
      <c r="AO278" s="223"/>
      <c r="AP278" s="223"/>
      <c r="AQ278" s="223"/>
      <c r="AR278" s="223"/>
      <c r="AS278" s="223"/>
      <c r="AT278" s="223"/>
      <c r="AU278" s="223"/>
      <c r="AV278" s="223"/>
      <c r="AW278" s="223"/>
      <c r="AX278" s="223"/>
      <c r="AY278" s="223"/>
      <c r="AZ278" s="223"/>
      <c r="BA278" s="223"/>
      <c r="BB278" s="223"/>
      <c r="BC278" s="223"/>
      <c r="BD278" s="223"/>
      <c r="BE278" s="223"/>
      <c r="BF278" s="223"/>
      <c r="BG278" s="223"/>
      <c r="BH278" s="223"/>
      <c r="BI278" s="223"/>
      <c r="BJ278" s="223"/>
      <c r="BK278" s="223"/>
      <c r="BL278" s="223"/>
      <c r="BM278" s="223"/>
      <c r="BN278" s="223"/>
      <c r="BO278" s="223"/>
    </row>
    <row r="279" spans="1:67" ht="15" customHeight="1" x14ac:dyDescent="0.25">
      <c r="A279" s="231"/>
      <c r="B279" s="228"/>
      <c r="C279" s="233" t="s">
        <v>5512</v>
      </c>
      <c r="D279" s="217" t="s">
        <v>696</v>
      </c>
      <c r="E279" s="234" t="s">
        <v>738</v>
      </c>
      <c r="F279" s="234" t="s">
        <v>702</v>
      </c>
      <c r="G279" s="234" t="s">
        <v>702</v>
      </c>
      <c r="H279" s="235" t="s">
        <v>702</v>
      </c>
      <c r="I279" s="235" t="s">
        <v>697</v>
      </c>
      <c r="J279" s="234" t="s">
        <v>697</v>
      </c>
      <c r="K279" s="234" t="s">
        <v>697</v>
      </c>
      <c r="L279" s="234" t="s">
        <v>697</v>
      </c>
      <c r="M279" s="234" t="s">
        <v>697</v>
      </c>
      <c r="N279" s="234" t="s">
        <v>697</v>
      </c>
      <c r="O279" s="234" t="s">
        <v>697</v>
      </c>
      <c r="P279" s="228">
        <v>0</v>
      </c>
      <c r="Q279" s="221" t="s">
        <v>704</v>
      </c>
      <c r="R279" s="221" t="s">
        <v>698</v>
      </c>
      <c r="S279" s="236" t="s">
        <v>706</v>
      </c>
      <c r="T279" s="221"/>
      <c r="U279" s="228" t="s">
        <v>5640</v>
      </c>
      <c r="V279" s="228"/>
      <c r="W279" s="231"/>
      <c r="X279" s="231"/>
      <c r="Y279" s="231"/>
      <c r="Z279" s="231" t="s">
        <v>5641</v>
      </c>
      <c r="AA279" s="231"/>
      <c r="AB279" s="231"/>
      <c r="AC279" s="231"/>
      <c r="AD279" s="231"/>
      <c r="AE279" s="231"/>
      <c r="AF279" s="231"/>
      <c r="AG279" s="231"/>
      <c r="AH279" s="228" t="s">
        <v>5643</v>
      </c>
      <c r="AI279" s="228" t="s">
        <v>694</v>
      </c>
      <c r="AJ279" s="228"/>
      <c r="AK279" s="229"/>
      <c r="AL279" s="229"/>
      <c r="AM279" s="229"/>
      <c r="AN279" s="229"/>
      <c r="AO279" s="229"/>
      <c r="AP279" s="229"/>
      <c r="AQ279" s="229"/>
      <c r="AR279" s="229"/>
      <c r="AS279" s="229"/>
      <c r="AT279" s="229"/>
      <c r="AU279" s="229"/>
      <c r="AV279" s="229"/>
      <c r="AW279" s="229"/>
      <c r="AX279" s="229"/>
      <c r="AY279" s="229"/>
      <c r="AZ279" s="229"/>
      <c r="BA279" s="229"/>
      <c r="BB279" s="229"/>
      <c r="BC279" s="229"/>
      <c r="BD279" s="229"/>
      <c r="BE279" s="229"/>
      <c r="BF279" s="229"/>
      <c r="BG279" s="229"/>
      <c r="BH279" s="229"/>
      <c r="BI279" s="229"/>
      <c r="BJ279" s="229"/>
      <c r="BK279" s="229"/>
      <c r="BL279" s="229"/>
      <c r="BM279" s="229"/>
      <c r="BN279" s="229"/>
      <c r="BO279" s="229"/>
    </row>
    <row r="280" spans="1:67" ht="15" customHeight="1" x14ac:dyDescent="0.25">
      <c r="A280" s="222"/>
      <c r="B280" s="220" t="s">
        <v>709</v>
      </c>
      <c r="C280" s="230" t="s">
        <v>5512</v>
      </c>
      <c r="D280" s="217" t="s">
        <v>696</v>
      </c>
      <c r="E280" s="225" t="s">
        <v>738</v>
      </c>
      <c r="F280" s="225" t="s">
        <v>702</v>
      </c>
      <c r="G280" s="230" t="s">
        <v>707</v>
      </c>
      <c r="H280" s="226" t="s">
        <v>697</v>
      </c>
      <c r="I280" s="226" t="s">
        <v>697</v>
      </c>
      <c r="J280" s="225" t="s">
        <v>697</v>
      </c>
      <c r="K280" s="225" t="s">
        <v>697</v>
      </c>
      <c r="L280" s="225" t="s">
        <v>697</v>
      </c>
      <c r="M280" s="225" t="s">
        <v>697</v>
      </c>
      <c r="N280" s="225" t="s">
        <v>697</v>
      </c>
      <c r="O280" s="225" t="s">
        <v>697</v>
      </c>
      <c r="P280" s="220">
        <v>0</v>
      </c>
      <c r="Q280" s="221" t="s">
        <v>698</v>
      </c>
      <c r="R280" s="221" t="s">
        <v>704</v>
      </c>
      <c r="S280" s="220" t="s">
        <v>5606</v>
      </c>
      <c r="T280" s="221"/>
      <c r="U280" s="228" t="s">
        <v>5644</v>
      </c>
      <c r="V280" s="220"/>
      <c r="W280" s="222"/>
      <c r="X280" s="222"/>
      <c r="Y280" s="222" t="s">
        <v>892</v>
      </c>
      <c r="Z280" s="222"/>
      <c r="AA280" s="222"/>
      <c r="AB280" s="222"/>
      <c r="AC280" s="222"/>
      <c r="AD280" s="222"/>
      <c r="AE280" s="222"/>
      <c r="AF280" s="222"/>
      <c r="AG280" s="222"/>
      <c r="AH280" s="196" t="s">
        <v>5645</v>
      </c>
      <c r="AI280" s="228" t="s">
        <v>704</v>
      </c>
      <c r="AJ280" s="220"/>
      <c r="AK280" s="229"/>
      <c r="AL280" s="229"/>
      <c r="AM280" s="229"/>
      <c r="AN280" s="229"/>
      <c r="AO280" s="229"/>
      <c r="AP280" s="229"/>
      <c r="AQ280" s="229"/>
      <c r="AR280" s="229"/>
      <c r="AS280" s="229"/>
      <c r="AT280" s="229"/>
      <c r="AU280" s="229"/>
      <c r="AV280" s="229"/>
      <c r="AW280" s="229"/>
      <c r="AX280" s="229"/>
      <c r="AY280" s="229"/>
      <c r="AZ280" s="229"/>
      <c r="BA280" s="229"/>
      <c r="BB280" s="229"/>
      <c r="BC280" s="229"/>
      <c r="BD280" s="229"/>
      <c r="BE280" s="229"/>
      <c r="BF280" s="229"/>
      <c r="BG280" s="229"/>
      <c r="BH280" s="229"/>
      <c r="BI280" s="229"/>
      <c r="BJ280" s="229"/>
      <c r="BK280" s="229"/>
      <c r="BL280" s="229"/>
      <c r="BM280" s="229"/>
      <c r="BN280" s="229"/>
      <c r="BO280" s="229"/>
    </row>
    <row r="281" spans="1:67" ht="15" customHeight="1" x14ac:dyDescent="0.25">
      <c r="A281" s="231"/>
      <c r="B281" s="228"/>
      <c r="C281" s="233" t="s">
        <v>5512</v>
      </c>
      <c r="D281" s="217" t="s">
        <v>696</v>
      </c>
      <c r="E281" s="234" t="s">
        <v>738</v>
      </c>
      <c r="F281" s="234" t="s">
        <v>702</v>
      </c>
      <c r="G281" s="234" t="s">
        <v>707</v>
      </c>
      <c r="H281" s="235" t="s">
        <v>702</v>
      </c>
      <c r="I281" s="235" t="s">
        <v>697</v>
      </c>
      <c r="J281" s="234" t="s">
        <v>697</v>
      </c>
      <c r="K281" s="234" t="s">
        <v>697</v>
      </c>
      <c r="L281" s="234" t="s">
        <v>697</v>
      </c>
      <c r="M281" s="234" t="s">
        <v>697</v>
      </c>
      <c r="N281" s="234" t="s">
        <v>697</v>
      </c>
      <c r="O281" s="234" t="s">
        <v>697</v>
      </c>
      <c r="P281" s="228">
        <v>0</v>
      </c>
      <c r="Q281" s="221" t="s">
        <v>704</v>
      </c>
      <c r="R281" s="221" t="s">
        <v>698</v>
      </c>
      <c r="S281" s="236" t="s">
        <v>706</v>
      </c>
      <c r="T281" s="221"/>
      <c r="U281" s="228" t="s">
        <v>5644</v>
      </c>
      <c r="V281" s="228"/>
      <c r="W281" s="231"/>
      <c r="X281" s="231"/>
      <c r="Y281" s="231"/>
      <c r="Z281" s="231" t="s">
        <v>892</v>
      </c>
      <c r="AA281" s="231"/>
      <c r="AB281" s="231"/>
      <c r="AC281" s="231"/>
      <c r="AD281" s="231"/>
      <c r="AE281" s="231"/>
      <c r="AF281" s="231"/>
      <c r="AG281" s="231"/>
      <c r="AH281" s="228" t="s">
        <v>5646</v>
      </c>
      <c r="AI281" s="228" t="s">
        <v>694</v>
      </c>
      <c r="AJ281" s="228"/>
      <c r="AK281" s="229"/>
      <c r="AL281" s="229"/>
      <c r="AM281" s="229"/>
      <c r="AN281" s="229"/>
      <c r="AO281" s="229"/>
      <c r="AP281" s="229"/>
      <c r="AQ281" s="229"/>
      <c r="AR281" s="229"/>
      <c r="AS281" s="229"/>
      <c r="AT281" s="229"/>
      <c r="AU281" s="229"/>
      <c r="AV281" s="229"/>
      <c r="AW281" s="229"/>
      <c r="AX281" s="229"/>
      <c r="AY281" s="229"/>
      <c r="AZ281" s="229"/>
      <c r="BA281" s="229"/>
      <c r="BB281" s="229"/>
      <c r="BC281" s="229"/>
      <c r="BD281" s="229"/>
      <c r="BE281" s="229"/>
      <c r="BF281" s="229"/>
      <c r="BG281" s="229"/>
      <c r="BH281" s="229"/>
      <c r="BI281" s="229"/>
      <c r="BJ281" s="229"/>
      <c r="BK281" s="229"/>
      <c r="BL281" s="229"/>
      <c r="BM281" s="229"/>
      <c r="BN281" s="229"/>
      <c r="BO281" s="229"/>
    </row>
    <row r="282" spans="1:67" ht="15" customHeight="1" x14ac:dyDescent="0.25">
      <c r="A282" s="222"/>
      <c r="B282" s="220" t="s">
        <v>709</v>
      </c>
      <c r="C282" s="230" t="s">
        <v>5512</v>
      </c>
      <c r="D282" s="217" t="s">
        <v>696</v>
      </c>
      <c r="E282" s="225" t="s">
        <v>738</v>
      </c>
      <c r="F282" s="225" t="s">
        <v>702</v>
      </c>
      <c r="G282" s="230" t="s">
        <v>710</v>
      </c>
      <c r="H282" s="226" t="s">
        <v>697</v>
      </c>
      <c r="I282" s="226" t="s">
        <v>697</v>
      </c>
      <c r="J282" s="225" t="s">
        <v>697</v>
      </c>
      <c r="K282" s="225" t="s">
        <v>697</v>
      </c>
      <c r="L282" s="225" t="s">
        <v>697</v>
      </c>
      <c r="M282" s="225" t="s">
        <v>697</v>
      </c>
      <c r="N282" s="225" t="s">
        <v>697</v>
      </c>
      <c r="O282" s="225" t="s">
        <v>697</v>
      </c>
      <c r="P282" s="220">
        <v>0</v>
      </c>
      <c r="Q282" s="221" t="s">
        <v>698</v>
      </c>
      <c r="R282" s="221" t="s">
        <v>704</v>
      </c>
      <c r="S282" s="220" t="s">
        <v>5606</v>
      </c>
      <c r="T282" s="221"/>
      <c r="U282" s="228" t="s">
        <v>5647</v>
      </c>
      <c r="V282" s="220"/>
      <c r="W282" s="222"/>
      <c r="X282" s="222"/>
      <c r="Y282" s="222" t="s">
        <v>5648</v>
      </c>
      <c r="Z282" s="222"/>
      <c r="AA282" s="222"/>
      <c r="AB282" s="222"/>
      <c r="AC282" s="222"/>
      <c r="AD282" s="222"/>
      <c r="AE282" s="222"/>
      <c r="AF282" s="222"/>
      <c r="AG282" s="222"/>
      <c r="AH282" s="196" t="s">
        <v>5649</v>
      </c>
      <c r="AI282" s="228" t="s">
        <v>704</v>
      </c>
      <c r="AJ282" s="220"/>
      <c r="AK282" s="229"/>
      <c r="AL282" s="229"/>
      <c r="AM282" s="229"/>
      <c r="AN282" s="229"/>
      <c r="AO282" s="229"/>
      <c r="AP282" s="229"/>
      <c r="AQ282" s="229"/>
      <c r="AR282" s="229"/>
      <c r="AS282" s="229"/>
      <c r="AT282" s="229"/>
      <c r="AU282" s="229"/>
      <c r="AV282" s="229"/>
      <c r="AW282" s="229"/>
      <c r="AX282" s="229"/>
      <c r="AY282" s="229"/>
      <c r="AZ282" s="229"/>
      <c r="BA282" s="229"/>
      <c r="BB282" s="229"/>
      <c r="BC282" s="229"/>
      <c r="BD282" s="229"/>
      <c r="BE282" s="229"/>
      <c r="BF282" s="229"/>
      <c r="BG282" s="229"/>
      <c r="BH282" s="229"/>
      <c r="BI282" s="229"/>
      <c r="BJ282" s="229"/>
      <c r="BK282" s="229"/>
      <c r="BL282" s="229"/>
      <c r="BM282" s="229"/>
      <c r="BN282" s="229"/>
      <c r="BO282" s="229"/>
    </row>
    <row r="283" spans="1:67" ht="15" customHeight="1" x14ac:dyDescent="0.25">
      <c r="A283" s="231"/>
      <c r="B283" s="228"/>
      <c r="C283" s="233" t="s">
        <v>5512</v>
      </c>
      <c r="D283" s="217" t="s">
        <v>696</v>
      </c>
      <c r="E283" s="234" t="s">
        <v>738</v>
      </c>
      <c r="F283" s="234" t="s">
        <v>702</v>
      </c>
      <c r="G283" s="234" t="s">
        <v>710</v>
      </c>
      <c r="H283" s="235" t="s">
        <v>702</v>
      </c>
      <c r="I283" s="235" t="s">
        <v>697</v>
      </c>
      <c r="J283" s="234" t="s">
        <v>697</v>
      </c>
      <c r="K283" s="234" t="s">
        <v>697</v>
      </c>
      <c r="L283" s="234" t="s">
        <v>697</v>
      </c>
      <c r="M283" s="234" t="s">
        <v>697</v>
      </c>
      <c r="N283" s="234" t="s">
        <v>697</v>
      </c>
      <c r="O283" s="234" t="s">
        <v>697</v>
      </c>
      <c r="P283" s="228">
        <v>0</v>
      </c>
      <c r="Q283" s="221" t="s">
        <v>704</v>
      </c>
      <c r="R283" s="221" t="s">
        <v>698</v>
      </c>
      <c r="S283" s="236" t="s">
        <v>706</v>
      </c>
      <c r="T283" s="221"/>
      <c r="U283" s="228" t="s">
        <v>5647</v>
      </c>
      <c r="V283" s="228"/>
      <c r="W283" s="231"/>
      <c r="X283" s="231"/>
      <c r="Y283" s="231"/>
      <c r="Z283" s="231" t="s">
        <v>5648</v>
      </c>
      <c r="AA283" s="231"/>
      <c r="AB283" s="231"/>
      <c r="AC283" s="231"/>
      <c r="AD283" s="231"/>
      <c r="AE283" s="231"/>
      <c r="AF283" s="231"/>
      <c r="AG283" s="231"/>
      <c r="AH283" s="228" t="s">
        <v>5650</v>
      </c>
      <c r="AI283" s="228" t="s">
        <v>694</v>
      </c>
      <c r="AJ283" s="228"/>
      <c r="AK283" s="229"/>
      <c r="AL283" s="229"/>
      <c r="AM283" s="229"/>
      <c r="AN283" s="229"/>
      <c r="AO283" s="229"/>
      <c r="AP283" s="229"/>
      <c r="AQ283" s="229"/>
      <c r="AR283" s="229"/>
      <c r="AS283" s="229"/>
      <c r="AT283" s="229"/>
      <c r="AU283" s="229"/>
      <c r="AV283" s="229"/>
      <c r="AW283" s="229"/>
      <c r="AX283" s="229"/>
      <c r="AY283" s="229"/>
      <c r="AZ283" s="229"/>
      <c r="BA283" s="229"/>
      <c r="BB283" s="229"/>
      <c r="BC283" s="229"/>
      <c r="BD283" s="229"/>
      <c r="BE283" s="229"/>
      <c r="BF283" s="229"/>
      <c r="BG283" s="229"/>
      <c r="BH283" s="229"/>
      <c r="BI283" s="229"/>
      <c r="BJ283" s="229"/>
      <c r="BK283" s="229"/>
      <c r="BL283" s="229"/>
      <c r="BM283" s="229"/>
      <c r="BN283" s="229"/>
      <c r="BO283" s="229"/>
    </row>
    <row r="284" spans="1:67" ht="15" customHeight="1" x14ac:dyDescent="0.25">
      <c r="A284" s="222"/>
      <c r="B284" s="220" t="s">
        <v>709</v>
      </c>
      <c r="C284" s="230" t="s">
        <v>5512</v>
      </c>
      <c r="D284" s="217" t="s">
        <v>696</v>
      </c>
      <c r="E284" s="225" t="s">
        <v>738</v>
      </c>
      <c r="F284" s="225" t="s">
        <v>702</v>
      </c>
      <c r="G284" s="230" t="s">
        <v>711</v>
      </c>
      <c r="H284" s="226" t="s">
        <v>697</v>
      </c>
      <c r="I284" s="226" t="s">
        <v>697</v>
      </c>
      <c r="J284" s="225" t="s">
        <v>697</v>
      </c>
      <c r="K284" s="225" t="s">
        <v>697</v>
      </c>
      <c r="L284" s="225" t="s">
        <v>697</v>
      </c>
      <c r="M284" s="225" t="s">
        <v>697</v>
      </c>
      <c r="N284" s="225" t="s">
        <v>697</v>
      </c>
      <c r="O284" s="225" t="s">
        <v>697</v>
      </c>
      <c r="P284" s="220">
        <v>0</v>
      </c>
      <c r="Q284" s="221" t="s">
        <v>698</v>
      </c>
      <c r="R284" s="221" t="s">
        <v>704</v>
      </c>
      <c r="S284" s="220" t="s">
        <v>5606</v>
      </c>
      <c r="T284" s="221"/>
      <c r="U284" s="228" t="s">
        <v>5651</v>
      </c>
      <c r="V284" s="220"/>
      <c r="W284" s="222"/>
      <c r="X284" s="222"/>
      <c r="Y284" s="222" t="s">
        <v>5652</v>
      </c>
      <c r="Z284" s="222"/>
      <c r="AA284" s="222"/>
      <c r="AB284" s="222"/>
      <c r="AC284" s="222"/>
      <c r="AD284" s="222"/>
      <c r="AE284" s="222"/>
      <c r="AF284" s="222"/>
      <c r="AG284" s="222"/>
      <c r="AH284" s="196" t="s">
        <v>5653</v>
      </c>
      <c r="AI284" s="228" t="s">
        <v>704</v>
      </c>
      <c r="AJ284" s="220"/>
      <c r="AK284" s="229"/>
      <c r="AL284" s="229"/>
      <c r="AM284" s="229"/>
      <c r="AN284" s="229"/>
      <c r="AO284" s="229"/>
      <c r="AP284" s="229"/>
      <c r="AQ284" s="229"/>
      <c r="AR284" s="229"/>
      <c r="AS284" s="229"/>
      <c r="AT284" s="229"/>
      <c r="AU284" s="229"/>
      <c r="AV284" s="229"/>
      <c r="AW284" s="229"/>
      <c r="AX284" s="229"/>
      <c r="AY284" s="229"/>
      <c r="AZ284" s="229"/>
      <c r="BA284" s="229"/>
      <c r="BB284" s="229"/>
      <c r="BC284" s="229"/>
      <c r="BD284" s="229"/>
      <c r="BE284" s="229"/>
      <c r="BF284" s="229"/>
      <c r="BG284" s="229"/>
      <c r="BH284" s="229"/>
      <c r="BI284" s="229"/>
      <c r="BJ284" s="229"/>
      <c r="BK284" s="229"/>
      <c r="BL284" s="229"/>
      <c r="BM284" s="229"/>
      <c r="BN284" s="229"/>
      <c r="BO284" s="229"/>
    </row>
    <row r="285" spans="1:67" ht="15" customHeight="1" x14ac:dyDescent="0.25">
      <c r="A285" s="231"/>
      <c r="B285" s="228"/>
      <c r="C285" s="233" t="s">
        <v>5512</v>
      </c>
      <c r="D285" s="217" t="s">
        <v>696</v>
      </c>
      <c r="E285" s="234" t="s">
        <v>738</v>
      </c>
      <c r="F285" s="234" t="s">
        <v>702</v>
      </c>
      <c r="G285" s="234" t="s">
        <v>711</v>
      </c>
      <c r="H285" s="235" t="s">
        <v>702</v>
      </c>
      <c r="I285" s="235" t="s">
        <v>697</v>
      </c>
      <c r="J285" s="234" t="s">
        <v>697</v>
      </c>
      <c r="K285" s="234" t="s">
        <v>697</v>
      </c>
      <c r="L285" s="234" t="s">
        <v>697</v>
      </c>
      <c r="M285" s="234" t="s">
        <v>697</v>
      </c>
      <c r="N285" s="234" t="s">
        <v>697</v>
      </c>
      <c r="O285" s="234" t="s">
        <v>697</v>
      </c>
      <c r="P285" s="228">
        <v>0</v>
      </c>
      <c r="Q285" s="221" t="s">
        <v>704</v>
      </c>
      <c r="R285" s="221" t="s">
        <v>698</v>
      </c>
      <c r="S285" s="236" t="s">
        <v>706</v>
      </c>
      <c r="T285" s="221"/>
      <c r="U285" s="228" t="s">
        <v>5651</v>
      </c>
      <c r="V285" s="228"/>
      <c r="W285" s="231"/>
      <c r="X285" s="231"/>
      <c r="Y285" s="231"/>
      <c r="Z285" s="231" t="s">
        <v>5652</v>
      </c>
      <c r="AA285" s="231"/>
      <c r="AB285" s="231"/>
      <c r="AC285" s="231"/>
      <c r="AD285" s="231"/>
      <c r="AE285" s="231"/>
      <c r="AF285" s="231"/>
      <c r="AG285" s="231"/>
      <c r="AH285" s="228" t="s">
        <v>5654</v>
      </c>
      <c r="AI285" s="228" t="s">
        <v>694</v>
      </c>
      <c r="AJ285" s="228"/>
      <c r="AK285" s="229"/>
      <c r="AL285" s="229"/>
      <c r="AM285" s="229"/>
      <c r="AN285" s="229"/>
      <c r="AO285" s="229"/>
      <c r="AP285" s="229"/>
      <c r="AQ285" s="229"/>
      <c r="AR285" s="229"/>
      <c r="AS285" s="229"/>
      <c r="AT285" s="229"/>
      <c r="AU285" s="229"/>
      <c r="AV285" s="229"/>
      <c r="AW285" s="229"/>
      <c r="AX285" s="229"/>
      <c r="AY285" s="229"/>
      <c r="AZ285" s="229"/>
      <c r="BA285" s="229"/>
      <c r="BB285" s="229"/>
      <c r="BC285" s="229"/>
      <c r="BD285" s="229"/>
      <c r="BE285" s="229"/>
      <c r="BF285" s="229"/>
      <c r="BG285" s="229"/>
      <c r="BH285" s="229"/>
      <c r="BI285" s="229"/>
      <c r="BJ285" s="229"/>
      <c r="BK285" s="229"/>
      <c r="BL285" s="229"/>
      <c r="BM285" s="229"/>
      <c r="BN285" s="229"/>
      <c r="BO285" s="229"/>
    </row>
    <row r="286" spans="1:67" ht="15" customHeight="1" x14ac:dyDescent="0.25">
      <c r="A286" s="220"/>
      <c r="B286" s="220" t="s">
        <v>694</v>
      </c>
      <c r="C286" s="224" t="s">
        <v>695</v>
      </c>
      <c r="D286" s="217" t="s">
        <v>696</v>
      </c>
      <c r="E286" s="225" t="s">
        <v>738</v>
      </c>
      <c r="F286" s="225" t="s">
        <v>707</v>
      </c>
      <c r="G286" s="230" t="s">
        <v>697</v>
      </c>
      <c r="H286" s="226" t="s">
        <v>697</v>
      </c>
      <c r="I286" s="226" t="s">
        <v>697</v>
      </c>
      <c r="J286" s="225" t="s">
        <v>697</v>
      </c>
      <c r="K286" s="225" t="s">
        <v>697</v>
      </c>
      <c r="L286" s="225" t="s">
        <v>697</v>
      </c>
      <c r="M286" s="225" t="s">
        <v>697</v>
      </c>
      <c r="N286" s="225" t="s">
        <v>697</v>
      </c>
      <c r="O286" s="225" t="s">
        <v>697</v>
      </c>
      <c r="P286" s="220">
        <v>0</v>
      </c>
      <c r="Q286" s="215" t="s">
        <v>698</v>
      </c>
      <c r="R286" s="215" t="s">
        <v>698</v>
      </c>
      <c r="S286" s="215" t="s">
        <v>694</v>
      </c>
      <c r="T286" s="221"/>
      <c r="U286" s="228" t="s">
        <v>726</v>
      </c>
      <c r="V286" s="220"/>
      <c r="W286" s="222"/>
      <c r="X286" s="222" t="s">
        <v>727</v>
      </c>
      <c r="Y286" s="222"/>
      <c r="Z286" s="222"/>
      <c r="AA286" s="222"/>
      <c r="AB286" s="222"/>
      <c r="AC286" s="222"/>
      <c r="AD286" s="222"/>
      <c r="AE286" s="222"/>
      <c r="AF286" s="222"/>
      <c r="AG286" s="222"/>
      <c r="AH286" s="26" t="s">
        <v>5655</v>
      </c>
      <c r="AI286" s="220" t="s">
        <v>694</v>
      </c>
      <c r="AJ286" s="220"/>
      <c r="AK286" s="229"/>
      <c r="AL286" s="229"/>
      <c r="AM286" s="229"/>
      <c r="AN286" s="229"/>
      <c r="AO286" s="229"/>
      <c r="AP286" s="229"/>
      <c r="AQ286" s="229"/>
      <c r="AR286" s="229"/>
      <c r="AS286" s="229"/>
      <c r="AT286" s="229"/>
      <c r="AU286" s="229"/>
      <c r="AV286" s="229"/>
      <c r="AW286" s="229"/>
      <c r="AX286" s="229"/>
      <c r="AY286" s="229"/>
      <c r="AZ286" s="229"/>
      <c r="BA286" s="229"/>
      <c r="BB286" s="229"/>
      <c r="BC286" s="229"/>
      <c r="BD286" s="229"/>
      <c r="BE286" s="229"/>
      <c r="BF286" s="229"/>
      <c r="BG286" s="229"/>
      <c r="BH286" s="229"/>
      <c r="BI286" s="229"/>
      <c r="BJ286" s="229"/>
      <c r="BK286" s="229"/>
      <c r="BL286" s="229"/>
      <c r="BM286" s="229"/>
      <c r="BN286" s="229"/>
      <c r="BO286" s="229"/>
    </row>
    <row r="287" spans="1:67" ht="15" customHeight="1" x14ac:dyDescent="0.25">
      <c r="A287" s="222"/>
      <c r="B287" s="220" t="s">
        <v>709</v>
      </c>
      <c r="C287" s="230" t="s">
        <v>5512</v>
      </c>
      <c r="D287" s="217" t="s">
        <v>696</v>
      </c>
      <c r="E287" s="225" t="s">
        <v>738</v>
      </c>
      <c r="F287" s="225" t="s">
        <v>707</v>
      </c>
      <c r="G287" s="230" t="s">
        <v>702</v>
      </c>
      <c r="H287" s="226" t="s">
        <v>697</v>
      </c>
      <c r="I287" s="226" t="s">
        <v>697</v>
      </c>
      <c r="J287" s="225" t="s">
        <v>697</v>
      </c>
      <c r="K287" s="225" t="s">
        <v>697</v>
      </c>
      <c r="L287" s="225" t="s">
        <v>697</v>
      </c>
      <c r="M287" s="225" t="s">
        <v>697</v>
      </c>
      <c r="N287" s="225" t="s">
        <v>697</v>
      </c>
      <c r="O287" s="225" t="s">
        <v>697</v>
      </c>
      <c r="P287" s="220">
        <v>0</v>
      </c>
      <c r="Q287" s="221" t="s">
        <v>698</v>
      </c>
      <c r="R287" s="221" t="s">
        <v>704</v>
      </c>
      <c r="S287" s="220" t="s">
        <v>5606</v>
      </c>
      <c r="T287" s="221"/>
      <c r="U287" s="228" t="s">
        <v>5656</v>
      </c>
      <c r="V287" s="220"/>
      <c r="W287" s="222"/>
      <c r="X287" s="222"/>
      <c r="Y287" s="222" t="s">
        <v>5657</v>
      </c>
      <c r="Z287" s="222"/>
      <c r="AA287" s="222"/>
      <c r="AB287" s="222"/>
      <c r="AC287" s="222"/>
      <c r="AD287" s="222"/>
      <c r="AE287" s="222"/>
      <c r="AF287" s="222"/>
      <c r="AG287" s="222"/>
      <c r="AH287" s="196" t="s">
        <v>5658</v>
      </c>
      <c r="AI287" s="228" t="s">
        <v>704</v>
      </c>
      <c r="AJ287" s="220"/>
      <c r="AK287" s="229"/>
      <c r="AL287" s="229"/>
      <c r="AM287" s="229"/>
      <c r="AN287" s="229"/>
      <c r="AO287" s="229"/>
      <c r="AP287" s="229"/>
      <c r="AQ287" s="229"/>
      <c r="AR287" s="229"/>
      <c r="AS287" s="229"/>
      <c r="AT287" s="229"/>
      <c r="AU287" s="229"/>
      <c r="AV287" s="229"/>
      <c r="AW287" s="229"/>
      <c r="AX287" s="229"/>
      <c r="AY287" s="229"/>
      <c r="AZ287" s="229"/>
      <c r="BA287" s="229"/>
      <c r="BB287" s="229"/>
      <c r="BC287" s="229"/>
      <c r="BD287" s="229"/>
      <c r="BE287" s="229"/>
      <c r="BF287" s="229"/>
      <c r="BG287" s="229"/>
      <c r="BH287" s="229"/>
      <c r="BI287" s="229"/>
      <c r="BJ287" s="229"/>
      <c r="BK287" s="229"/>
      <c r="BL287" s="229"/>
      <c r="BM287" s="229"/>
      <c r="BN287" s="229"/>
      <c r="BO287" s="229"/>
    </row>
    <row r="288" spans="1:67" ht="15" customHeight="1" x14ac:dyDescent="0.25">
      <c r="A288" s="231"/>
      <c r="B288" s="228"/>
      <c r="C288" s="233" t="s">
        <v>5512</v>
      </c>
      <c r="D288" s="217" t="s">
        <v>696</v>
      </c>
      <c r="E288" s="234" t="s">
        <v>738</v>
      </c>
      <c r="F288" s="234" t="s">
        <v>707</v>
      </c>
      <c r="G288" s="234" t="s">
        <v>702</v>
      </c>
      <c r="H288" s="235" t="s">
        <v>702</v>
      </c>
      <c r="I288" s="235" t="s">
        <v>697</v>
      </c>
      <c r="J288" s="234" t="s">
        <v>697</v>
      </c>
      <c r="K288" s="234" t="s">
        <v>697</v>
      </c>
      <c r="L288" s="234" t="s">
        <v>697</v>
      </c>
      <c r="M288" s="234" t="s">
        <v>697</v>
      </c>
      <c r="N288" s="234" t="s">
        <v>697</v>
      </c>
      <c r="O288" s="234" t="s">
        <v>697</v>
      </c>
      <c r="P288" s="228">
        <v>0</v>
      </c>
      <c r="Q288" s="221" t="s">
        <v>704</v>
      </c>
      <c r="R288" s="221" t="s">
        <v>698</v>
      </c>
      <c r="S288" s="236" t="s">
        <v>706</v>
      </c>
      <c r="T288" s="221"/>
      <c r="U288" s="228" t="s">
        <v>5656</v>
      </c>
      <c r="V288" s="228"/>
      <c r="W288" s="231"/>
      <c r="X288" s="231"/>
      <c r="Y288" s="231"/>
      <c r="Z288" s="231" t="s">
        <v>5657</v>
      </c>
      <c r="AA288" s="231"/>
      <c r="AB288" s="231"/>
      <c r="AC288" s="231"/>
      <c r="AD288" s="231"/>
      <c r="AE288" s="231"/>
      <c r="AF288" s="231"/>
      <c r="AG288" s="231"/>
      <c r="AH288" s="237" t="s">
        <v>5659</v>
      </c>
      <c r="AI288" s="228" t="s">
        <v>694</v>
      </c>
      <c r="AJ288" s="228"/>
      <c r="AK288" s="229"/>
      <c r="AL288" s="229"/>
      <c r="AM288" s="229"/>
      <c r="AN288" s="229"/>
      <c r="AO288" s="229"/>
      <c r="AP288" s="229"/>
      <c r="AQ288" s="229"/>
      <c r="AR288" s="229"/>
      <c r="AS288" s="229"/>
      <c r="AT288" s="229"/>
      <c r="AU288" s="229"/>
      <c r="AV288" s="229"/>
      <c r="AW288" s="229"/>
      <c r="AX288" s="229"/>
      <c r="AY288" s="229"/>
      <c r="AZ288" s="229"/>
      <c r="BA288" s="229"/>
      <c r="BB288" s="229"/>
      <c r="BC288" s="229"/>
      <c r="BD288" s="229"/>
      <c r="BE288" s="229"/>
      <c r="BF288" s="229"/>
      <c r="BG288" s="229"/>
      <c r="BH288" s="229"/>
      <c r="BI288" s="229"/>
      <c r="BJ288" s="229"/>
      <c r="BK288" s="229"/>
      <c r="BL288" s="229"/>
      <c r="BM288" s="229"/>
      <c r="BN288" s="229"/>
      <c r="BO288" s="229"/>
    </row>
    <row r="289" spans="1:67" ht="15" customHeight="1" x14ac:dyDescent="0.25">
      <c r="A289" s="222"/>
      <c r="B289" s="220" t="s">
        <v>709</v>
      </c>
      <c r="C289" s="230" t="s">
        <v>5512</v>
      </c>
      <c r="D289" s="217" t="s">
        <v>696</v>
      </c>
      <c r="E289" s="225" t="s">
        <v>738</v>
      </c>
      <c r="F289" s="225" t="s">
        <v>707</v>
      </c>
      <c r="G289" s="230" t="s">
        <v>707</v>
      </c>
      <c r="H289" s="226" t="s">
        <v>697</v>
      </c>
      <c r="I289" s="226" t="s">
        <v>697</v>
      </c>
      <c r="J289" s="225" t="s">
        <v>697</v>
      </c>
      <c r="K289" s="225" t="s">
        <v>697</v>
      </c>
      <c r="L289" s="225" t="s">
        <v>697</v>
      </c>
      <c r="M289" s="225" t="s">
        <v>697</v>
      </c>
      <c r="N289" s="225" t="s">
        <v>697</v>
      </c>
      <c r="O289" s="225" t="s">
        <v>697</v>
      </c>
      <c r="P289" s="220">
        <v>0</v>
      </c>
      <c r="Q289" s="221" t="s">
        <v>698</v>
      </c>
      <c r="R289" s="221" t="s">
        <v>704</v>
      </c>
      <c r="S289" s="220" t="s">
        <v>5606</v>
      </c>
      <c r="T289" s="221"/>
      <c r="U289" s="228" t="s">
        <v>5660</v>
      </c>
      <c r="V289" s="220"/>
      <c r="W289" s="222"/>
      <c r="X289" s="222"/>
      <c r="Y289" s="222" t="s">
        <v>892</v>
      </c>
      <c r="Z289" s="222"/>
      <c r="AA289" s="222"/>
      <c r="AB289" s="222"/>
      <c r="AC289" s="222"/>
      <c r="AD289" s="222"/>
      <c r="AE289" s="222"/>
      <c r="AF289" s="222"/>
      <c r="AG289" s="222"/>
      <c r="AH289" s="196" t="s">
        <v>5661</v>
      </c>
      <c r="AI289" s="228" t="s">
        <v>704</v>
      </c>
      <c r="AJ289" s="220"/>
      <c r="AK289" s="229"/>
      <c r="AL289" s="229"/>
      <c r="AM289" s="229"/>
      <c r="AN289" s="229"/>
      <c r="AO289" s="229"/>
      <c r="AP289" s="229"/>
      <c r="AQ289" s="229"/>
      <c r="AR289" s="229"/>
      <c r="AS289" s="229"/>
      <c r="AT289" s="229"/>
      <c r="AU289" s="229"/>
      <c r="AV289" s="229"/>
      <c r="AW289" s="229"/>
      <c r="AX289" s="229"/>
      <c r="AY289" s="229"/>
      <c r="AZ289" s="229"/>
      <c r="BA289" s="229"/>
      <c r="BB289" s="229"/>
      <c r="BC289" s="229"/>
      <c r="BD289" s="229"/>
      <c r="BE289" s="229"/>
      <c r="BF289" s="229"/>
      <c r="BG289" s="229"/>
      <c r="BH289" s="229"/>
      <c r="BI289" s="229"/>
      <c r="BJ289" s="229"/>
      <c r="BK289" s="229"/>
      <c r="BL289" s="229"/>
      <c r="BM289" s="229"/>
      <c r="BN289" s="229"/>
      <c r="BO289" s="229"/>
    </row>
    <row r="290" spans="1:67" ht="15" customHeight="1" x14ac:dyDescent="0.25">
      <c r="A290" s="231"/>
      <c r="B290" s="228"/>
      <c r="C290" s="233" t="s">
        <v>5512</v>
      </c>
      <c r="D290" s="217" t="s">
        <v>696</v>
      </c>
      <c r="E290" s="234" t="s">
        <v>738</v>
      </c>
      <c r="F290" s="234" t="s">
        <v>707</v>
      </c>
      <c r="G290" s="234" t="s">
        <v>707</v>
      </c>
      <c r="H290" s="235" t="s">
        <v>702</v>
      </c>
      <c r="I290" s="235" t="s">
        <v>697</v>
      </c>
      <c r="J290" s="234" t="s">
        <v>697</v>
      </c>
      <c r="K290" s="234" t="s">
        <v>697</v>
      </c>
      <c r="L290" s="234" t="s">
        <v>697</v>
      </c>
      <c r="M290" s="234" t="s">
        <v>697</v>
      </c>
      <c r="N290" s="234" t="s">
        <v>697</v>
      </c>
      <c r="O290" s="234" t="s">
        <v>697</v>
      </c>
      <c r="P290" s="228">
        <v>0</v>
      </c>
      <c r="Q290" s="221" t="s">
        <v>704</v>
      </c>
      <c r="R290" s="221" t="s">
        <v>698</v>
      </c>
      <c r="S290" s="236" t="s">
        <v>706</v>
      </c>
      <c r="T290" s="221"/>
      <c r="U290" s="228" t="s">
        <v>5660</v>
      </c>
      <c r="V290" s="228"/>
      <c r="W290" s="231"/>
      <c r="X290" s="231"/>
      <c r="Y290" s="231"/>
      <c r="Z290" s="231" t="s">
        <v>892</v>
      </c>
      <c r="AA290" s="231"/>
      <c r="AB290" s="231"/>
      <c r="AC290" s="231"/>
      <c r="AD290" s="231"/>
      <c r="AE290" s="231"/>
      <c r="AF290" s="231"/>
      <c r="AG290" s="231"/>
      <c r="AH290" s="228" t="s">
        <v>5662</v>
      </c>
      <c r="AI290" s="228" t="s">
        <v>694</v>
      </c>
      <c r="AJ290" s="228"/>
      <c r="AK290" s="229"/>
      <c r="AL290" s="229"/>
      <c r="AM290" s="229"/>
      <c r="AN290" s="229"/>
      <c r="AO290" s="229"/>
      <c r="AP290" s="229"/>
      <c r="AQ290" s="229"/>
      <c r="AR290" s="229"/>
      <c r="AS290" s="229"/>
      <c r="AT290" s="229"/>
      <c r="AU290" s="229"/>
      <c r="AV290" s="229"/>
      <c r="AW290" s="229"/>
      <c r="AX290" s="229"/>
      <c r="AY290" s="229"/>
      <c r="AZ290" s="229"/>
      <c r="BA290" s="229"/>
      <c r="BB290" s="229"/>
      <c r="BC290" s="229"/>
      <c r="BD290" s="229"/>
      <c r="BE290" s="229"/>
      <c r="BF290" s="229"/>
      <c r="BG290" s="229"/>
      <c r="BH290" s="229"/>
      <c r="BI290" s="229"/>
      <c r="BJ290" s="229"/>
      <c r="BK290" s="229"/>
      <c r="BL290" s="229"/>
      <c r="BM290" s="229"/>
      <c r="BN290" s="229"/>
      <c r="BO290" s="229"/>
    </row>
    <row r="291" spans="1:67" ht="15" customHeight="1" x14ac:dyDescent="0.25">
      <c r="A291" s="222"/>
      <c r="B291" s="220" t="s">
        <v>709</v>
      </c>
      <c r="C291" s="230" t="s">
        <v>5512</v>
      </c>
      <c r="D291" s="217" t="s">
        <v>696</v>
      </c>
      <c r="E291" s="225" t="s">
        <v>738</v>
      </c>
      <c r="F291" s="225" t="s">
        <v>707</v>
      </c>
      <c r="G291" s="230" t="s">
        <v>710</v>
      </c>
      <c r="H291" s="226" t="s">
        <v>697</v>
      </c>
      <c r="I291" s="226" t="s">
        <v>697</v>
      </c>
      <c r="J291" s="225" t="s">
        <v>697</v>
      </c>
      <c r="K291" s="225" t="s">
        <v>697</v>
      </c>
      <c r="L291" s="225" t="s">
        <v>697</v>
      </c>
      <c r="M291" s="225" t="s">
        <v>697</v>
      </c>
      <c r="N291" s="225" t="s">
        <v>697</v>
      </c>
      <c r="O291" s="225" t="s">
        <v>697</v>
      </c>
      <c r="P291" s="220">
        <v>0</v>
      </c>
      <c r="Q291" s="221" t="s">
        <v>698</v>
      </c>
      <c r="R291" s="221" t="s">
        <v>704</v>
      </c>
      <c r="S291" s="220" t="s">
        <v>5606</v>
      </c>
      <c r="T291" s="221"/>
      <c r="U291" s="228" t="s">
        <v>5663</v>
      </c>
      <c r="V291" s="220"/>
      <c r="W291" s="222"/>
      <c r="X291" s="222"/>
      <c r="Y291" s="222" t="s">
        <v>5648</v>
      </c>
      <c r="Z291" s="222"/>
      <c r="AA291" s="222"/>
      <c r="AB291" s="222"/>
      <c r="AC291" s="222"/>
      <c r="AD291" s="222"/>
      <c r="AE291" s="222"/>
      <c r="AF291" s="222"/>
      <c r="AG291" s="222"/>
      <c r="AH291" s="196" t="s">
        <v>5664</v>
      </c>
      <c r="AI291" s="228" t="s">
        <v>704</v>
      </c>
      <c r="AJ291" s="220"/>
      <c r="AK291" s="229"/>
      <c r="AL291" s="229"/>
      <c r="AM291" s="229"/>
      <c r="AN291" s="229"/>
      <c r="AO291" s="229"/>
      <c r="AP291" s="229"/>
      <c r="AQ291" s="229"/>
      <c r="AR291" s="229"/>
      <c r="AS291" s="229"/>
      <c r="AT291" s="229"/>
      <c r="AU291" s="229"/>
      <c r="AV291" s="229"/>
      <c r="AW291" s="229"/>
      <c r="AX291" s="229"/>
      <c r="AY291" s="229"/>
      <c r="AZ291" s="229"/>
      <c r="BA291" s="229"/>
      <c r="BB291" s="229"/>
      <c r="BC291" s="229"/>
      <c r="BD291" s="229"/>
      <c r="BE291" s="229"/>
      <c r="BF291" s="229"/>
      <c r="BG291" s="229"/>
      <c r="BH291" s="229"/>
      <c r="BI291" s="229"/>
      <c r="BJ291" s="229"/>
      <c r="BK291" s="229"/>
      <c r="BL291" s="229"/>
      <c r="BM291" s="229"/>
      <c r="BN291" s="229"/>
      <c r="BO291" s="229"/>
    </row>
    <row r="292" spans="1:67" ht="15" customHeight="1" x14ac:dyDescent="0.25">
      <c r="A292" s="231"/>
      <c r="B292" s="228"/>
      <c r="C292" s="233" t="s">
        <v>5512</v>
      </c>
      <c r="D292" s="217" t="s">
        <v>696</v>
      </c>
      <c r="E292" s="234" t="s">
        <v>738</v>
      </c>
      <c r="F292" s="234" t="s">
        <v>707</v>
      </c>
      <c r="G292" s="234" t="s">
        <v>710</v>
      </c>
      <c r="H292" s="235" t="s">
        <v>702</v>
      </c>
      <c r="I292" s="235" t="s">
        <v>697</v>
      </c>
      <c r="J292" s="234" t="s">
        <v>697</v>
      </c>
      <c r="K292" s="234" t="s">
        <v>697</v>
      </c>
      <c r="L292" s="234" t="s">
        <v>697</v>
      </c>
      <c r="M292" s="234" t="s">
        <v>697</v>
      </c>
      <c r="N292" s="234" t="s">
        <v>697</v>
      </c>
      <c r="O292" s="234" t="s">
        <v>697</v>
      </c>
      <c r="P292" s="228">
        <v>0</v>
      </c>
      <c r="Q292" s="221" t="s">
        <v>704</v>
      </c>
      <c r="R292" s="221" t="s">
        <v>698</v>
      </c>
      <c r="S292" s="236" t="s">
        <v>706</v>
      </c>
      <c r="T292" s="221"/>
      <c r="U292" s="228" t="s">
        <v>5663</v>
      </c>
      <c r="V292" s="228"/>
      <c r="W292" s="231"/>
      <c r="X292" s="231"/>
      <c r="Y292" s="231"/>
      <c r="Z292" s="231" t="s">
        <v>5648</v>
      </c>
      <c r="AA292" s="231"/>
      <c r="AB292" s="231"/>
      <c r="AC292" s="231"/>
      <c r="AD292" s="231"/>
      <c r="AE292" s="231"/>
      <c r="AF292" s="231"/>
      <c r="AG292" s="231"/>
      <c r="AH292" s="228" t="s">
        <v>5665</v>
      </c>
      <c r="AI292" s="228" t="s">
        <v>694</v>
      </c>
      <c r="AJ292" s="228"/>
      <c r="AK292" s="229"/>
      <c r="AL292" s="229"/>
      <c r="AM292" s="229"/>
      <c r="AN292" s="229"/>
      <c r="AO292" s="229"/>
      <c r="AP292" s="229"/>
      <c r="AQ292" s="229"/>
      <c r="AR292" s="229"/>
      <c r="AS292" s="229"/>
      <c r="AT292" s="229"/>
      <c r="AU292" s="229"/>
      <c r="AV292" s="229"/>
      <c r="AW292" s="229"/>
      <c r="AX292" s="229"/>
      <c r="AY292" s="229"/>
      <c r="AZ292" s="229"/>
      <c r="BA292" s="229"/>
      <c r="BB292" s="229"/>
      <c r="BC292" s="229"/>
      <c r="BD292" s="229"/>
      <c r="BE292" s="229"/>
      <c r="BF292" s="229"/>
      <c r="BG292" s="229"/>
      <c r="BH292" s="229"/>
      <c r="BI292" s="229"/>
      <c r="BJ292" s="229"/>
      <c r="BK292" s="229"/>
      <c r="BL292" s="229"/>
      <c r="BM292" s="229"/>
      <c r="BN292" s="229"/>
      <c r="BO292" s="229"/>
    </row>
    <row r="293" spans="1:67" ht="15" customHeight="1" x14ac:dyDescent="0.25">
      <c r="A293" s="222"/>
      <c r="B293" s="220" t="s">
        <v>709</v>
      </c>
      <c r="C293" s="230" t="s">
        <v>5512</v>
      </c>
      <c r="D293" s="217" t="s">
        <v>696</v>
      </c>
      <c r="E293" s="225" t="s">
        <v>738</v>
      </c>
      <c r="F293" s="225" t="s">
        <v>707</v>
      </c>
      <c r="G293" s="230" t="s">
        <v>711</v>
      </c>
      <c r="H293" s="226" t="s">
        <v>697</v>
      </c>
      <c r="I293" s="226" t="s">
        <v>697</v>
      </c>
      <c r="J293" s="225" t="s">
        <v>697</v>
      </c>
      <c r="K293" s="225" t="s">
        <v>697</v>
      </c>
      <c r="L293" s="225" t="s">
        <v>697</v>
      </c>
      <c r="M293" s="225" t="s">
        <v>697</v>
      </c>
      <c r="N293" s="225" t="s">
        <v>697</v>
      </c>
      <c r="O293" s="225" t="s">
        <v>697</v>
      </c>
      <c r="P293" s="220">
        <v>0</v>
      </c>
      <c r="Q293" s="221" t="s">
        <v>698</v>
      </c>
      <c r="R293" s="221" t="s">
        <v>704</v>
      </c>
      <c r="S293" s="220" t="s">
        <v>5606</v>
      </c>
      <c r="T293" s="221"/>
      <c r="U293" s="228" t="s">
        <v>5666</v>
      </c>
      <c r="V293" s="220"/>
      <c r="W293" s="222"/>
      <c r="X293" s="222"/>
      <c r="Y293" s="222" t="s">
        <v>5652</v>
      </c>
      <c r="Z293" s="222"/>
      <c r="AA293" s="222"/>
      <c r="AB293" s="222"/>
      <c r="AC293" s="222"/>
      <c r="AD293" s="222"/>
      <c r="AE293" s="222"/>
      <c r="AF293" s="222"/>
      <c r="AG293" s="222"/>
      <c r="AH293" s="196" t="s">
        <v>5667</v>
      </c>
      <c r="AI293" s="228" t="s">
        <v>704</v>
      </c>
      <c r="AJ293" s="220"/>
      <c r="AK293" s="229"/>
      <c r="AL293" s="229"/>
      <c r="AM293" s="229"/>
      <c r="AN293" s="229"/>
      <c r="AO293" s="229"/>
      <c r="AP293" s="229"/>
      <c r="AQ293" s="229"/>
      <c r="AR293" s="229"/>
      <c r="AS293" s="229"/>
      <c r="AT293" s="229"/>
      <c r="AU293" s="229"/>
      <c r="AV293" s="229"/>
      <c r="AW293" s="229"/>
      <c r="AX293" s="229"/>
      <c r="AY293" s="229"/>
      <c r="AZ293" s="229"/>
      <c r="BA293" s="229"/>
      <c r="BB293" s="229"/>
      <c r="BC293" s="229"/>
      <c r="BD293" s="229"/>
      <c r="BE293" s="229"/>
      <c r="BF293" s="229"/>
      <c r="BG293" s="229"/>
      <c r="BH293" s="229"/>
      <c r="BI293" s="229"/>
      <c r="BJ293" s="229"/>
      <c r="BK293" s="229"/>
      <c r="BL293" s="229"/>
      <c r="BM293" s="229"/>
      <c r="BN293" s="229"/>
      <c r="BO293" s="229"/>
    </row>
    <row r="294" spans="1:67" ht="15" customHeight="1" x14ac:dyDescent="0.25">
      <c r="A294" s="231"/>
      <c r="B294" s="228"/>
      <c r="C294" s="233" t="s">
        <v>5512</v>
      </c>
      <c r="D294" s="217" t="s">
        <v>696</v>
      </c>
      <c r="E294" s="234" t="s">
        <v>738</v>
      </c>
      <c r="F294" s="234" t="s">
        <v>707</v>
      </c>
      <c r="G294" s="234" t="s">
        <v>711</v>
      </c>
      <c r="H294" s="235" t="s">
        <v>702</v>
      </c>
      <c r="I294" s="235" t="s">
        <v>697</v>
      </c>
      <c r="J294" s="234" t="s">
        <v>697</v>
      </c>
      <c r="K294" s="234" t="s">
        <v>697</v>
      </c>
      <c r="L294" s="234" t="s">
        <v>697</v>
      </c>
      <c r="M294" s="234" t="s">
        <v>697</v>
      </c>
      <c r="N294" s="234" t="s">
        <v>697</v>
      </c>
      <c r="O294" s="234" t="s">
        <v>697</v>
      </c>
      <c r="P294" s="228">
        <v>0</v>
      </c>
      <c r="Q294" s="221" t="s">
        <v>704</v>
      </c>
      <c r="R294" s="221" t="s">
        <v>698</v>
      </c>
      <c r="S294" s="236" t="s">
        <v>706</v>
      </c>
      <c r="T294" s="221"/>
      <c r="U294" s="228" t="s">
        <v>5666</v>
      </c>
      <c r="V294" s="228"/>
      <c r="W294" s="231"/>
      <c r="X294" s="231"/>
      <c r="Y294" s="231"/>
      <c r="Z294" s="231" t="s">
        <v>5652</v>
      </c>
      <c r="AA294" s="231"/>
      <c r="AB294" s="231"/>
      <c r="AC294" s="231"/>
      <c r="AD294" s="231"/>
      <c r="AE294" s="231"/>
      <c r="AF294" s="231"/>
      <c r="AG294" s="231"/>
      <c r="AH294" s="228" t="s">
        <v>5668</v>
      </c>
      <c r="AI294" s="228" t="s">
        <v>694</v>
      </c>
      <c r="AJ294" s="228"/>
      <c r="AK294" s="229"/>
      <c r="AL294" s="229"/>
      <c r="AM294" s="229"/>
      <c r="AN294" s="229"/>
      <c r="AO294" s="229"/>
      <c r="AP294" s="229"/>
      <c r="AQ294" s="229"/>
      <c r="AR294" s="229"/>
      <c r="AS294" s="229"/>
      <c r="AT294" s="229"/>
      <c r="AU294" s="229"/>
      <c r="AV294" s="229"/>
      <c r="AW294" s="229"/>
      <c r="AX294" s="229"/>
      <c r="AY294" s="229"/>
      <c r="AZ294" s="229"/>
      <c r="BA294" s="229"/>
      <c r="BB294" s="229"/>
      <c r="BC294" s="229"/>
      <c r="BD294" s="229"/>
      <c r="BE294" s="229"/>
      <c r="BF294" s="229"/>
      <c r="BG294" s="229"/>
      <c r="BH294" s="229"/>
      <c r="BI294" s="229"/>
      <c r="BJ294" s="229"/>
      <c r="BK294" s="229"/>
      <c r="BL294" s="229"/>
      <c r="BM294" s="229"/>
      <c r="BN294" s="229"/>
      <c r="BO294" s="229"/>
    </row>
    <row r="295" spans="1:67" ht="15" customHeight="1" x14ac:dyDescent="0.25">
      <c r="A295" s="241"/>
      <c r="B295" s="242" t="s">
        <v>709</v>
      </c>
      <c r="C295" s="258" t="s">
        <v>5512</v>
      </c>
      <c r="D295" s="217" t="s">
        <v>696</v>
      </c>
      <c r="E295" s="243" t="s">
        <v>738</v>
      </c>
      <c r="F295" s="243" t="s">
        <v>707</v>
      </c>
      <c r="G295" s="258" t="s">
        <v>713</v>
      </c>
      <c r="H295" s="244" t="s">
        <v>697</v>
      </c>
      <c r="I295" s="244" t="s">
        <v>697</v>
      </c>
      <c r="J295" s="243" t="s">
        <v>697</v>
      </c>
      <c r="K295" s="243" t="s">
        <v>697</v>
      </c>
      <c r="L295" s="243" t="s">
        <v>697</v>
      </c>
      <c r="M295" s="243" t="s">
        <v>697</v>
      </c>
      <c r="N295" s="243" t="s">
        <v>697</v>
      </c>
      <c r="O295" s="243" t="s">
        <v>697</v>
      </c>
      <c r="P295" s="242">
        <v>0</v>
      </c>
      <c r="Q295" s="221" t="s">
        <v>698</v>
      </c>
      <c r="R295" s="221" t="s">
        <v>704</v>
      </c>
      <c r="S295" s="242" t="s">
        <v>5606</v>
      </c>
      <c r="T295" s="221"/>
      <c r="U295" s="228" t="s">
        <v>5669</v>
      </c>
      <c r="V295" s="242"/>
      <c r="W295" s="241"/>
      <c r="X295" s="241"/>
      <c r="Y295" s="241" t="s">
        <v>893</v>
      </c>
      <c r="Z295" s="241"/>
      <c r="AA295" s="241"/>
      <c r="AB295" s="241"/>
      <c r="AC295" s="241"/>
      <c r="AD295" s="241"/>
      <c r="AE295" s="241"/>
      <c r="AF295" s="241"/>
      <c r="AG295" s="241"/>
      <c r="AH295" s="242" t="s">
        <v>5670</v>
      </c>
      <c r="AI295" s="228" t="s">
        <v>704</v>
      </c>
      <c r="AJ295" s="242"/>
      <c r="AK295" s="245"/>
      <c r="AL295" s="245"/>
      <c r="AM295" s="245"/>
      <c r="AN295" s="245"/>
      <c r="AO295" s="245"/>
      <c r="AP295" s="245"/>
      <c r="AQ295" s="245"/>
      <c r="AR295" s="245"/>
      <c r="AS295" s="245"/>
      <c r="AT295" s="245"/>
      <c r="AU295" s="245"/>
      <c r="AV295" s="245"/>
      <c r="AW295" s="245"/>
      <c r="AX295" s="245"/>
      <c r="AY295" s="245"/>
      <c r="AZ295" s="245"/>
      <c r="BA295" s="245"/>
      <c r="BB295" s="245"/>
      <c r="BC295" s="245"/>
      <c r="BD295" s="245"/>
      <c r="BE295" s="245"/>
      <c r="BF295" s="245"/>
      <c r="BG295" s="245"/>
      <c r="BH295" s="245"/>
      <c r="BI295" s="245"/>
      <c r="BJ295" s="245"/>
      <c r="BK295" s="245"/>
      <c r="BL295" s="245"/>
      <c r="BM295" s="245"/>
      <c r="BN295" s="245"/>
      <c r="BO295" s="245"/>
    </row>
    <row r="296" spans="1:67" ht="15" customHeight="1" x14ac:dyDescent="0.25">
      <c r="A296" s="231"/>
      <c r="B296" s="228"/>
      <c r="C296" s="233" t="s">
        <v>5512</v>
      </c>
      <c r="D296" s="217" t="s">
        <v>696</v>
      </c>
      <c r="E296" s="234" t="s">
        <v>738</v>
      </c>
      <c r="F296" s="234" t="s">
        <v>707</v>
      </c>
      <c r="G296" s="234" t="s">
        <v>713</v>
      </c>
      <c r="H296" s="235" t="s">
        <v>702</v>
      </c>
      <c r="I296" s="235" t="s">
        <v>697</v>
      </c>
      <c r="J296" s="234" t="s">
        <v>697</v>
      </c>
      <c r="K296" s="234" t="s">
        <v>697</v>
      </c>
      <c r="L296" s="234" t="s">
        <v>697</v>
      </c>
      <c r="M296" s="234" t="s">
        <v>697</v>
      </c>
      <c r="N296" s="234" t="s">
        <v>697</v>
      </c>
      <c r="O296" s="234" t="s">
        <v>697</v>
      </c>
      <c r="P296" s="228">
        <v>0</v>
      </c>
      <c r="Q296" s="221" t="s">
        <v>704</v>
      </c>
      <c r="R296" s="221" t="s">
        <v>698</v>
      </c>
      <c r="S296" s="228" t="s">
        <v>706</v>
      </c>
      <c r="T296" s="221"/>
      <c r="U296" s="228" t="s">
        <v>5669</v>
      </c>
      <c r="V296" s="228"/>
      <c r="W296" s="231"/>
      <c r="X296" s="231"/>
      <c r="Y296" s="231"/>
      <c r="Z296" s="231" t="s">
        <v>893</v>
      </c>
      <c r="AA296" s="231"/>
      <c r="AB296" s="231"/>
      <c r="AC296" s="231"/>
      <c r="AD296" s="231"/>
      <c r="AE296" s="231"/>
      <c r="AF296" s="231"/>
      <c r="AG296" s="231"/>
      <c r="AH296" s="228" t="s">
        <v>5671</v>
      </c>
      <c r="AI296" s="228" t="s">
        <v>694</v>
      </c>
      <c r="AJ296" s="228"/>
      <c r="AK296" s="245"/>
      <c r="AL296" s="245"/>
      <c r="AM296" s="245"/>
      <c r="AN296" s="245"/>
      <c r="AO296" s="245"/>
      <c r="AP296" s="245"/>
      <c r="AQ296" s="245"/>
      <c r="AR296" s="245"/>
      <c r="AS296" s="245"/>
      <c r="AT296" s="245"/>
      <c r="AU296" s="245"/>
      <c r="AV296" s="245"/>
      <c r="AW296" s="245"/>
      <c r="AX296" s="245"/>
      <c r="AY296" s="245"/>
      <c r="AZ296" s="245"/>
      <c r="BA296" s="245"/>
      <c r="BB296" s="245"/>
      <c r="BC296" s="245"/>
      <c r="BD296" s="245"/>
      <c r="BE296" s="245"/>
      <c r="BF296" s="245"/>
      <c r="BG296" s="245"/>
      <c r="BH296" s="245"/>
      <c r="BI296" s="245"/>
      <c r="BJ296" s="245"/>
      <c r="BK296" s="245"/>
      <c r="BL296" s="245"/>
      <c r="BM296" s="245"/>
      <c r="BN296" s="245"/>
      <c r="BO296" s="245"/>
    </row>
    <row r="297" spans="1:67" ht="15" customHeight="1" x14ac:dyDescent="0.25">
      <c r="A297" s="220"/>
      <c r="B297" s="220" t="s">
        <v>694</v>
      </c>
      <c r="C297" s="224" t="s">
        <v>695</v>
      </c>
      <c r="D297" s="217" t="s">
        <v>696</v>
      </c>
      <c r="E297" s="225" t="s">
        <v>739</v>
      </c>
      <c r="F297" s="230" t="s">
        <v>697</v>
      </c>
      <c r="G297" s="230" t="s">
        <v>697</v>
      </c>
      <c r="H297" s="226" t="s">
        <v>697</v>
      </c>
      <c r="I297" s="226" t="s">
        <v>697</v>
      </c>
      <c r="J297" s="225" t="s">
        <v>697</v>
      </c>
      <c r="K297" s="225" t="s">
        <v>697</v>
      </c>
      <c r="L297" s="225" t="s">
        <v>697</v>
      </c>
      <c r="M297" s="225" t="s">
        <v>697</v>
      </c>
      <c r="N297" s="225" t="s">
        <v>697</v>
      </c>
      <c r="O297" s="225" t="s">
        <v>697</v>
      </c>
      <c r="P297" s="220">
        <v>0</v>
      </c>
      <c r="Q297" s="215" t="s">
        <v>698</v>
      </c>
      <c r="R297" s="215" t="s">
        <v>698</v>
      </c>
      <c r="S297" s="215" t="s">
        <v>694</v>
      </c>
      <c r="T297" s="221"/>
      <c r="U297" s="228" t="s">
        <v>5672</v>
      </c>
      <c r="V297" s="220"/>
      <c r="W297" s="222" t="s">
        <v>894</v>
      </c>
      <c r="X297" s="222"/>
      <c r="Y297" s="222"/>
      <c r="Z297" s="222"/>
      <c r="AA297" s="222"/>
      <c r="AB297" s="222"/>
      <c r="AC297" s="222"/>
      <c r="AD297" s="222"/>
      <c r="AE297" s="222"/>
      <c r="AF297" s="222"/>
      <c r="AG297" s="222"/>
      <c r="AH297" s="202" t="s">
        <v>5673</v>
      </c>
      <c r="AI297" s="220" t="s">
        <v>694</v>
      </c>
      <c r="AJ297" s="220"/>
      <c r="AK297" s="229"/>
      <c r="AL297" s="229"/>
      <c r="AM297" s="229"/>
      <c r="AN297" s="229"/>
      <c r="AO297" s="229"/>
      <c r="AP297" s="229"/>
      <c r="AQ297" s="229"/>
      <c r="AR297" s="229"/>
      <c r="AS297" s="229"/>
      <c r="AT297" s="229"/>
      <c r="AU297" s="229"/>
      <c r="AV297" s="229"/>
      <c r="AW297" s="229"/>
      <c r="AX297" s="229"/>
      <c r="AY297" s="229"/>
      <c r="AZ297" s="229"/>
      <c r="BA297" s="229"/>
      <c r="BB297" s="229"/>
      <c r="BC297" s="229"/>
      <c r="BD297" s="229"/>
      <c r="BE297" s="229"/>
      <c r="BF297" s="229"/>
      <c r="BG297" s="229"/>
      <c r="BH297" s="229"/>
      <c r="BI297" s="229"/>
      <c r="BJ297" s="229"/>
      <c r="BK297" s="229"/>
      <c r="BL297" s="229"/>
      <c r="BM297" s="229"/>
      <c r="BN297" s="229"/>
      <c r="BO297" s="229"/>
    </row>
    <row r="298" spans="1:67" ht="15" customHeight="1" x14ac:dyDescent="0.25">
      <c r="A298" s="220"/>
      <c r="B298" s="220" t="s">
        <v>694</v>
      </c>
      <c r="C298" s="224" t="s">
        <v>695</v>
      </c>
      <c r="D298" s="217" t="s">
        <v>696</v>
      </c>
      <c r="E298" s="225" t="s">
        <v>739</v>
      </c>
      <c r="F298" s="225" t="s">
        <v>702</v>
      </c>
      <c r="G298" s="230" t="s">
        <v>697</v>
      </c>
      <c r="H298" s="226" t="s">
        <v>697</v>
      </c>
      <c r="I298" s="226" t="s">
        <v>697</v>
      </c>
      <c r="J298" s="225" t="s">
        <v>697</v>
      </c>
      <c r="K298" s="225" t="s">
        <v>697</v>
      </c>
      <c r="L298" s="225" t="s">
        <v>697</v>
      </c>
      <c r="M298" s="225" t="s">
        <v>697</v>
      </c>
      <c r="N298" s="225" t="s">
        <v>697</v>
      </c>
      <c r="O298" s="225" t="s">
        <v>697</v>
      </c>
      <c r="P298" s="220">
        <v>0</v>
      </c>
      <c r="Q298" s="215" t="s">
        <v>698</v>
      </c>
      <c r="R298" s="215" t="s">
        <v>698</v>
      </c>
      <c r="S298" s="215" t="s">
        <v>694</v>
      </c>
      <c r="T298" s="221"/>
      <c r="U298" s="228" t="s">
        <v>750</v>
      </c>
      <c r="V298" s="220"/>
      <c r="W298" s="222"/>
      <c r="X298" s="222" t="s">
        <v>703</v>
      </c>
      <c r="Y298" s="222"/>
      <c r="Z298" s="222"/>
      <c r="AA298" s="222"/>
      <c r="AB298" s="222"/>
      <c r="AC298" s="222"/>
      <c r="AD298" s="222"/>
      <c r="AE298" s="222"/>
      <c r="AF298" s="222"/>
      <c r="AG298" s="222"/>
      <c r="AH298" s="26" t="s">
        <v>5674</v>
      </c>
      <c r="AI298" s="228" t="s">
        <v>694</v>
      </c>
      <c r="AJ298" s="228"/>
      <c r="AK298" s="229"/>
      <c r="AL298" s="229"/>
      <c r="AM298" s="229"/>
      <c r="AN298" s="229"/>
      <c r="AO298" s="229"/>
      <c r="AP298" s="229"/>
      <c r="AQ298" s="229"/>
      <c r="AR298" s="229"/>
      <c r="AS298" s="229"/>
      <c r="AT298" s="229"/>
      <c r="AU298" s="229"/>
      <c r="AV298" s="229"/>
      <c r="AW298" s="229"/>
      <c r="AX298" s="229"/>
      <c r="AY298" s="229"/>
      <c r="AZ298" s="229"/>
      <c r="BA298" s="229"/>
      <c r="BB298" s="229"/>
      <c r="BC298" s="229"/>
      <c r="BD298" s="229"/>
      <c r="BE298" s="229"/>
      <c r="BF298" s="229"/>
      <c r="BG298" s="229"/>
      <c r="BH298" s="229"/>
      <c r="BI298" s="229"/>
      <c r="BJ298" s="229"/>
      <c r="BK298" s="229"/>
      <c r="BL298" s="229"/>
      <c r="BM298" s="229"/>
      <c r="BN298" s="229"/>
      <c r="BO298" s="229"/>
    </row>
    <row r="299" spans="1:67" ht="15" customHeight="1" x14ac:dyDescent="0.25">
      <c r="A299" s="222"/>
      <c r="B299" s="220" t="s">
        <v>709</v>
      </c>
      <c r="C299" s="230" t="s">
        <v>5675</v>
      </c>
      <c r="D299" s="217" t="s">
        <v>696</v>
      </c>
      <c r="E299" s="225" t="s">
        <v>739</v>
      </c>
      <c r="F299" s="225" t="s">
        <v>702</v>
      </c>
      <c r="G299" s="230" t="s">
        <v>702</v>
      </c>
      <c r="H299" s="226" t="s">
        <v>697</v>
      </c>
      <c r="I299" s="226" t="s">
        <v>697</v>
      </c>
      <c r="J299" s="225" t="s">
        <v>697</v>
      </c>
      <c r="K299" s="225" t="s">
        <v>697</v>
      </c>
      <c r="L299" s="225" t="s">
        <v>697</v>
      </c>
      <c r="M299" s="225" t="s">
        <v>697</v>
      </c>
      <c r="N299" s="225" t="s">
        <v>697</v>
      </c>
      <c r="O299" s="225" t="s">
        <v>697</v>
      </c>
      <c r="P299" s="220">
        <v>0</v>
      </c>
      <c r="Q299" s="221" t="s">
        <v>698</v>
      </c>
      <c r="R299" s="221" t="s">
        <v>704</v>
      </c>
      <c r="S299" s="220" t="s">
        <v>5606</v>
      </c>
      <c r="T299" s="221"/>
      <c r="U299" s="228" t="s">
        <v>5676</v>
      </c>
      <c r="V299" s="220"/>
      <c r="W299" s="222"/>
      <c r="X299" s="222"/>
      <c r="Y299" s="222" t="s">
        <v>895</v>
      </c>
      <c r="Z299" s="222"/>
      <c r="AA299" s="222"/>
      <c r="AB299" s="222"/>
      <c r="AC299" s="222"/>
      <c r="AD299" s="222"/>
      <c r="AE299" s="222"/>
      <c r="AF299" s="222"/>
      <c r="AG299" s="222"/>
      <c r="AH299" s="228" t="s">
        <v>5677</v>
      </c>
      <c r="AI299" s="228" t="s">
        <v>704</v>
      </c>
      <c r="AJ299" s="220"/>
      <c r="AK299" s="229"/>
      <c r="AL299" s="229"/>
      <c r="AM299" s="229"/>
      <c r="AN299" s="229"/>
      <c r="AO299" s="229"/>
      <c r="AP299" s="229"/>
      <c r="AQ299" s="229"/>
      <c r="AR299" s="229"/>
      <c r="AS299" s="229"/>
      <c r="AT299" s="229"/>
      <c r="AU299" s="229"/>
      <c r="AV299" s="229"/>
      <c r="AW299" s="229"/>
      <c r="AX299" s="229"/>
      <c r="AY299" s="229"/>
      <c r="AZ299" s="229"/>
      <c r="BA299" s="229"/>
      <c r="BB299" s="229"/>
      <c r="BC299" s="229"/>
      <c r="BD299" s="229"/>
      <c r="BE299" s="229"/>
      <c r="BF299" s="229"/>
      <c r="BG299" s="229"/>
      <c r="BH299" s="229"/>
      <c r="BI299" s="229"/>
      <c r="BJ299" s="229"/>
      <c r="BK299" s="229"/>
      <c r="BL299" s="229"/>
      <c r="BM299" s="229"/>
      <c r="BN299" s="229"/>
      <c r="BO299" s="229"/>
    </row>
    <row r="300" spans="1:67" ht="15" customHeight="1" x14ac:dyDescent="0.25">
      <c r="A300" s="231"/>
      <c r="B300" s="228"/>
      <c r="C300" s="233" t="s">
        <v>5675</v>
      </c>
      <c r="D300" s="217" t="s">
        <v>696</v>
      </c>
      <c r="E300" s="234" t="s">
        <v>739</v>
      </c>
      <c r="F300" s="234" t="s">
        <v>702</v>
      </c>
      <c r="G300" s="234" t="s">
        <v>702</v>
      </c>
      <c r="H300" s="235" t="s">
        <v>702</v>
      </c>
      <c r="I300" s="235" t="s">
        <v>697</v>
      </c>
      <c r="J300" s="234" t="s">
        <v>697</v>
      </c>
      <c r="K300" s="234" t="s">
        <v>697</v>
      </c>
      <c r="L300" s="234" t="s">
        <v>697</v>
      </c>
      <c r="M300" s="234" t="s">
        <v>697</v>
      </c>
      <c r="N300" s="234" t="s">
        <v>697</v>
      </c>
      <c r="O300" s="234" t="s">
        <v>697</v>
      </c>
      <c r="P300" s="228">
        <v>0</v>
      </c>
      <c r="Q300" s="221" t="s">
        <v>704</v>
      </c>
      <c r="R300" s="221" t="s">
        <v>698</v>
      </c>
      <c r="S300" s="236" t="s">
        <v>706</v>
      </c>
      <c r="T300" s="221"/>
      <c r="U300" s="228" t="s">
        <v>5676</v>
      </c>
      <c r="V300" s="228"/>
      <c r="W300" s="231"/>
      <c r="X300" s="231"/>
      <c r="Y300" s="231"/>
      <c r="Z300" s="231" t="s">
        <v>895</v>
      </c>
      <c r="AA300" s="231"/>
      <c r="AB300" s="231"/>
      <c r="AC300" s="231"/>
      <c r="AD300" s="231"/>
      <c r="AE300" s="231"/>
      <c r="AF300" s="231"/>
      <c r="AG300" s="231"/>
      <c r="AH300" s="228" t="s">
        <v>5678</v>
      </c>
      <c r="AI300" s="228" t="s">
        <v>694</v>
      </c>
      <c r="AJ300" s="228"/>
      <c r="AK300" s="229"/>
      <c r="AL300" s="229"/>
      <c r="AM300" s="229"/>
      <c r="AN300" s="229"/>
      <c r="AO300" s="229"/>
      <c r="AP300" s="229"/>
      <c r="AQ300" s="229"/>
      <c r="AR300" s="229"/>
      <c r="AS300" s="229"/>
      <c r="AT300" s="229"/>
      <c r="AU300" s="229"/>
      <c r="AV300" s="229"/>
      <c r="AW300" s="229"/>
      <c r="AX300" s="229"/>
      <c r="AY300" s="229"/>
      <c r="AZ300" s="229"/>
      <c r="BA300" s="229"/>
      <c r="BB300" s="229"/>
      <c r="BC300" s="229"/>
      <c r="BD300" s="229"/>
      <c r="BE300" s="229"/>
      <c r="BF300" s="229"/>
      <c r="BG300" s="229"/>
      <c r="BH300" s="229"/>
      <c r="BI300" s="229"/>
      <c r="BJ300" s="229"/>
      <c r="BK300" s="229"/>
      <c r="BL300" s="229"/>
      <c r="BM300" s="229"/>
      <c r="BN300" s="229"/>
      <c r="BO300" s="229"/>
    </row>
    <row r="301" spans="1:67" ht="15" customHeight="1" x14ac:dyDescent="0.25">
      <c r="A301" s="222"/>
      <c r="B301" s="220" t="s">
        <v>709</v>
      </c>
      <c r="C301" s="230" t="s">
        <v>5675</v>
      </c>
      <c r="D301" s="217" t="s">
        <v>696</v>
      </c>
      <c r="E301" s="225" t="s">
        <v>739</v>
      </c>
      <c r="F301" s="225" t="s">
        <v>702</v>
      </c>
      <c r="G301" s="230" t="s">
        <v>707</v>
      </c>
      <c r="H301" s="226" t="s">
        <v>697</v>
      </c>
      <c r="I301" s="226" t="s">
        <v>697</v>
      </c>
      <c r="J301" s="225" t="s">
        <v>697</v>
      </c>
      <c r="K301" s="225" t="s">
        <v>697</v>
      </c>
      <c r="L301" s="225" t="s">
        <v>697</v>
      </c>
      <c r="M301" s="225" t="s">
        <v>697</v>
      </c>
      <c r="N301" s="225" t="s">
        <v>697</v>
      </c>
      <c r="O301" s="225" t="s">
        <v>697</v>
      </c>
      <c r="P301" s="220">
        <v>0</v>
      </c>
      <c r="Q301" s="221" t="s">
        <v>698</v>
      </c>
      <c r="R301" s="221" t="s">
        <v>704</v>
      </c>
      <c r="S301" s="220" t="s">
        <v>5606</v>
      </c>
      <c r="T301" s="221"/>
      <c r="U301" s="228" t="s">
        <v>5679</v>
      </c>
      <c r="V301" s="220"/>
      <c r="W301" s="222"/>
      <c r="X301" s="222"/>
      <c r="Y301" s="222" t="s">
        <v>896</v>
      </c>
      <c r="Z301" s="222"/>
      <c r="AA301" s="222"/>
      <c r="AB301" s="222"/>
      <c r="AC301" s="222"/>
      <c r="AD301" s="222"/>
      <c r="AE301" s="222"/>
      <c r="AF301" s="222"/>
      <c r="AG301" s="222"/>
      <c r="AH301" s="196" t="s">
        <v>5680</v>
      </c>
      <c r="AI301" s="228" t="s">
        <v>704</v>
      </c>
      <c r="AJ301" s="220"/>
      <c r="AK301" s="229"/>
      <c r="AL301" s="229"/>
      <c r="AM301" s="229"/>
      <c r="AN301" s="229"/>
      <c r="AO301" s="229"/>
      <c r="AP301" s="229"/>
      <c r="AQ301" s="229"/>
      <c r="AR301" s="229"/>
      <c r="AS301" s="229"/>
      <c r="AT301" s="229"/>
      <c r="AU301" s="229"/>
      <c r="AV301" s="229"/>
      <c r="AW301" s="229"/>
      <c r="AX301" s="229"/>
      <c r="AY301" s="229"/>
      <c r="AZ301" s="229"/>
      <c r="BA301" s="229"/>
      <c r="BB301" s="229"/>
      <c r="BC301" s="229"/>
      <c r="BD301" s="229"/>
      <c r="BE301" s="229"/>
      <c r="BF301" s="229"/>
      <c r="BG301" s="229"/>
      <c r="BH301" s="229"/>
      <c r="BI301" s="229"/>
      <c r="BJ301" s="229"/>
      <c r="BK301" s="229"/>
      <c r="BL301" s="229"/>
      <c r="BM301" s="229"/>
      <c r="BN301" s="229"/>
      <c r="BO301" s="229"/>
    </row>
    <row r="302" spans="1:67" ht="15" customHeight="1" x14ac:dyDescent="0.25">
      <c r="A302" s="231"/>
      <c r="B302" s="228"/>
      <c r="C302" s="233" t="s">
        <v>5675</v>
      </c>
      <c r="D302" s="217" t="s">
        <v>696</v>
      </c>
      <c r="E302" s="234" t="s">
        <v>739</v>
      </c>
      <c r="F302" s="234" t="s">
        <v>702</v>
      </c>
      <c r="G302" s="234" t="s">
        <v>707</v>
      </c>
      <c r="H302" s="235" t="s">
        <v>702</v>
      </c>
      <c r="I302" s="235" t="s">
        <v>697</v>
      </c>
      <c r="J302" s="234" t="s">
        <v>697</v>
      </c>
      <c r="K302" s="234" t="s">
        <v>697</v>
      </c>
      <c r="L302" s="234" t="s">
        <v>697</v>
      </c>
      <c r="M302" s="234" t="s">
        <v>697</v>
      </c>
      <c r="N302" s="234" t="s">
        <v>697</v>
      </c>
      <c r="O302" s="234" t="s">
        <v>697</v>
      </c>
      <c r="P302" s="228">
        <v>0</v>
      </c>
      <c r="Q302" s="221" t="s">
        <v>704</v>
      </c>
      <c r="R302" s="221" t="s">
        <v>698</v>
      </c>
      <c r="S302" s="236" t="s">
        <v>706</v>
      </c>
      <c r="T302" s="221"/>
      <c r="U302" s="228" t="s">
        <v>5679</v>
      </c>
      <c r="V302" s="228"/>
      <c r="W302" s="231"/>
      <c r="X302" s="231"/>
      <c r="Y302" s="231"/>
      <c r="Z302" s="231" t="s">
        <v>896</v>
      </c>
      <c r="AA302" s="231"/>
      <c r="AB302" s="231"/>
      <c r="AC302" s="231"/>
      <c r="AD302" s="231"/>
      <c r="AE302" s="231"/>
      <c r="AF302" s="231"/>
      <c r="AG302" s="231"/>
      <c r="AH302" s="228" t="s">
        <v>5681</v>
      </c>
      <c r="AI302" s="228" t="s">
        <v>694</v>
      </c>
      <c r="AJ302" s="228"/>
      <c r="AK302" s="229"/>
      <c r="AL302" s="229"/>
      <c r="AM302" s="229"/>
      <c r="AN302" s="229"/>
      <c r="AO302" s="229"/>
      <c r="AP302" s="229"/>
      <c r="AQ302" s="229"/>
      <c r="AR302" s="229"/>
      <c r="AS302" s="229"/>
      <c r="AT302" s="229"/>
      <c r="AU302" s="229"/>
      <c r="AV302" s="229"/>
      <c r="AW302" s="229"/>
      <c r="AX302" s="229"/>
      <c r="AY302" s="229"/>
      <c r="AZ302" s="229"/>
      <c r="BA302" s="229"/>
      <c r="BB302" s="229"/>
      <c r="BC302" s="229"/>
      <c r="BD302" s="229"/>
      <c r="BE302" s="229"/>
      <c r="BF302" s="229"/>
      <c r="BG302" s="229"/>
      <c r="BH302" s="229"/>
      <c r="BI302" s="229"/>
      <c r="BJ302" s="229"/>
      <c r="BK302" s="229"/>
      <c r="BL302" s="229"/>
      <c r="BM302" s="229"/>
      <c r="BN302" s="229"/>
      <c r="BO302" s="229"/>
    </row>
    <row r="303" spans="1:67" ht="15" customHeight="1" x14ac:dyDescent="0.25">
      <c r="A303" s="222"/>
      <c r="B303" s="220" t="s">
        <v>709</v>
      </c>
      <c r="C303" s="230" t="s">
        <v>5675</v>
      </c>
      <c r="D303" s="217" t="s">
        <v>696</v>
      </c>
      <c r="E303" s="225" t="s">
        <v>739</v>
      </c>
      <c r="F303" s="225" t="s">
        <v>702</v>
      </c>
      <c r="G303" s="230" t="s">
        <v>710</v>
      </c>
      <c r="H303" s="226" t="s">
        <v>697</v>
      </c>
      <c r="I303" s="226" t="s">
        <v>697</v>
      </c>
      <c r="J303" s="225" t="s">
        <v>697</v>
      </c>
      <c r="K303" s="225" t="s">
        <v>697</v>
      </c>
      <c r="L303" s="225" t="s">
        <v>697</v>
      </c>
      <c r="M303" s="225" t="s">
        <v>697</v>
      </c>
      <c r="N303" s="225" t="s">
        <v>697</v>
      </c>
      <c r="O303" s="225" t="s">
        <v>697</v>
      </c>
      <c r="P303" s="220">
        <v>0</v>
      </c>
      <c r="Q303" s="221" t="s">
        <v>698</v>
      </c>
      <c r="R303" s="221" t="s">
        <v>704</v>
      </c>
      <c r="S303" s="220" t="s">
        <v>5606</v>
      </c>
      <c r="T303" s="221"/>
      <c r="U303" s="228" t="s">
        <v>5682</v>
      </c>
      <c r="V303" s="220"/>
      <c r="W303" s="222"/>
      <c r="X303" s="222"/>
      <c r="Y303" s="222" t="s">
        <v>897</v>
      </c>
      <c r="Z303" s="222"/>
      <c r="AA303" s="222"/>
      <c r="AB303" s="222"/>
      <c r="AC303" s="222"/>
      <c r="AD303" s="222"/>
      <c r="AE303" s="222"/>
      <c r="AF303" s="222"/>
      <c r="AG303" s="222"/>
      <c r="AH303" s="196" t="s">
        <v>5683</v>
      </c>
      <c r="AI303" s="228" t="s">
        <v>704</v>
      </c>
      <c r="AJ303" s="220"/>
      <c r="AK303" s="229"/>
      <c r="AL303" s="229"/>
      <c r="AM303" s="229"/>
      <c r="AN303" s="229"/>
      <c r="AO303" s="229"/>
      <c r="AP303" s="229"/>
      <c r="AQ303" s="229"/>
      <c r="AR303" s="229"/>
      <c r="AS303" s="229"/>
      <c r="AT303" s="229"/>
      <c r="AU303" s="229"/>
      <c r="AV303" s="229"/>
      <c r="AW303" s="229"/>
      <c r="AX303" s="229"/>
      <c r="AY303" s="229"/>
      <c r="AZ303" s="229"/>
      <c r="BA303" s="229"/>
      <c r="BB303" s="229"/>
      <c r="BC303" s="229"/>
      <c r="BD303" s="229"/>
      <c r="BE303" s="229"/>
      <c r="BF303" s="229"/>
      <c r="BG303" s="229"/>
      <c r="BH303" s="229"/>
      <c r="BI303" s="229"/>
      <c r="BJ303" s="229"/>
      <c r="BK303" s="229"/>
      <c r="BL303" s="229"/>
      <c r="BM303" s="229"/>
      <c r="BN303" s="229"/>
      <c r="BO303" s="229"/>
    </row>
    <row r="304" spans="1:67" ht="15" customHeight="1" x14ac:dyDescent="0.25">
      <c r="A304" s="231"/>
      <c r="B304" s="228"/>
      <c r="C304" s="233" t="s">
        <v>5675</v>
      </c>
      <c r="D304" s="217" t="s">
        <v>696</v>
      </c>
      <c r="E304" s="234" t="s">
        <v>739</v>
      </c>
      <c r="F304" s="234" t="s">
        <v>702</v>
      </c>
      <c r="G304" s="234" t="s">
        <v>710</v>
      </c>
      <c r="H304" s="235" t="s">
        <v>702</v>
      </c>
      <c r="I304" s="235" t="s">
        <v>697</v>
      </c>
      <c r="J304" s="234" t="s">
        <v>697</v>
      </c>
      <c r="K304" s="234" t="s">
        <v>697</v>
      </c>
      <c r="L304" s="234" t="s">
        <v>697</v>
      </c>
      <c r="M304" s="234" t="s">
        <v>697</v>
      </c>
      <c r="N304" s="234" t="s">
        <v>697</v>
      </c>
      <c r="O304" s="234" t="s">
        <v>697</v>
      </c>
      <c r="P304" s="228">
        <v>0</v>
      </c>
      <c r="Q304" s="221" t="s">
        <v>704</v>
      </c>
      <c r="R304" s="221" t="s">
        <v>698</v>
      </c>
      <c r="S304" s="236" t="s">
        <v>706</v>
      </c>
      <c r="T304" s="221"/>
      <c r="U304" s="228" t="s">
        <v>5682</v>
      </c>
      <c r="V304" s="228"/>
      <c r="W304" s="231"/>
      <c r="X304" s="231"/>
      <c r="Y304" s="231"/>
      <c r="Z304" s="231" t="s">
        <v>897</v>
      </c>
      <c r="AA304" s="231"/>
      <c r="AB304" s="231"/>
      <c r="AC304" s="231"/>
      <c r="AD304" s="231"/>
      <c r="AE304" s="231"/>
      <c r="AF304" s="231"/>
      <c r="AG304" s="231"/>
      <c r="AH304" s="228" t="s">
        <v>5684</v>
      </c>
      <c r="AI304" s="228" t="s">
        <v>694</v>
      </c>
      <c r="AJ304" s="228"/>
      <c r="AK304" s="229"/>
      <c r="AL304" s="229"/>
      <c r="AM304" s="229"/>
      <c r="AN304" s="229"/>
      <c r="AO304" s="229"/>
      <c r="AP304" s="229"/>
      <c r="AQ304" s="229"/>
      <c r="AR304" s="229"/>
      <c r="AS304" s="229"/>
      <c r="AT304" s="229"/>
      <c r="AU304" s="229"/>
      <c r="AV304" s="229"/>
      <c r="AW304" s="229"/>
      <c r="AX304" s="229"/>
      <c r="AY304" s="229"/>
      <c r="AZ304" s="229"/>
      <c r="BA304" s="229"/>
      <c r="BB304" s="229"/>
      <c r="BC304" s="229"/>
      <c r="BD304" s="229"/>
      <c r="BE304" s="229"/>
      <c r="BF304" s="229"/>
      <c r="BG304" s="229"/>
      <c r="BH304" s="229"/>
      <c r="BI304" s="229"/>
      <c r="BJ304" s="229"/>
      <c r="BK304" s="229"/>
      <c r="BL304" s="229"/>
      <c r="BM304" s="229"/>
      <c r="BN304" s="229"/>
      <c r="BO304" s="229"/>
    </row>
    <row r="305" spans="1:67" ht="15" customHeight="1" x14ac:dyDescent="0.25">
      <c r="A305" s="222"/>
      <c r="B305" s="220" t="s">
        <v>709</v>
      </c>
      <c r="C305" s="230" t="s">
        <v>5675</v>
      </c>
      <c r="D305" s="217" t="s">
        <v>696</v>
      </c>
      <c r="E305" s="225" t="s">
        <v>739</v>
      </c>
      <c r="F305" s="225" t="s">
        <v>702</v>
      </c>
      <c r="G305" s="230" t="s">
        <v>711</v>
      </c>
      <c r="H305" s="226" t="s">
        <v>697</v>
      </c>
      <c r="I305" s="226" t="s">
        <v>697</v>
      </c>
      <c r="J305" s="225" t="s">
        <v>697</v>
      </c>
      <c r="K305" s="225" t="s">
        <v>697</v>
      </c>
      <c r="L305" s="225" t="s">
        <v>697</v>
      </c>
      <c r="M305" s="225" t="s">
        <v>697</v>
      </c>
      <c r="N305" s="225" t="s">
        <v>697</v>
      </c>
      <c r="O305" s="225" t="s">
        <v>697</v>
      </c>
      <c r="P305" s="220">
        <v>0</v>
      </c>
      <c r="Q305" s="221" t="s">
        <v>698</v>
      </c>
      <c r="R305" s="221" t="s">
        <v>704</v>
      </c>
      <c r="S305" s="220" t="s">
        <v>5606</v>
      </c>
      <c r="T305" s="221"/>
      <c r="U305" s="228" t="s">
        <v>5685</v>
      </c>
      <c r="V305" s="228"/>
      <c r="W305" s="231"/>
      <c r="X305" s="231"/>
      <c r="Y305" s="231" t="s">
        <v>898</v>
      </c>
      <c r="Z305" s="231"/>
      <c r="AA305" s="231"/>
      <c r="AB305" s="231"/>
      <c r="AC305" s="231"/>
      <c r="AD305" s="231"/>
      <c r="AE305" s="231"/>
      <c r="AF305" s="222"/>
      <c r="AG305" s="222"/>
      <c r="AH305" s="196" t="s">
        <v>5686</v>
      </c>
      <c r="AI305" s="228" t="s">
        <v>704</v>
      </c>
      <c r="AJ305" s="220"/>
      <c r="AK305" s="229"/>
      <c r="AL305" s="229"/>
      <c r="AM305" s="229"/>
      <c r="AN305" s="229"/>
      <c r="AO305" s="229"/>
      <c r="AP305" s="229"/>
      <c r="AQ305" s="229"/>
      <c r="AR305" s="229"/>
      <c r="AS305" s="229"/>
      <c r="AT305" s="229"/>
      <c r="AU305" s="229"/>
      <c r="AV305" s="229"/>
      <c r="AW305" s="229"/>
      <c r="AX305" s="229"/>
      <c r="AY305" s="229"/>
      <c r="AZ305" s="229"/>
      <c r="BA305" s="229"/>
      <c r="BB305" s="229"/>
      <c r="BC305" s="229"/>
      <c r="BD305" s="229"/>
      <c r="BE305" s="229"/>
      <c r="BF305" s="229"/>
      <c r="BG305" s="229"/>
      <c r="BH305" s="229"/>
      <c r="BI305" s="229"/>
      <c r="BJ305" s="229"/>
      <c r="BK305" s="229"/>
      <c r="BL305" s="229"/>
      <c r="BM305" s="229"/>
      <c r="BN305" s="229"/>
      <c r="BO305" s="229"/>
    </row>
    <row r="306" spans="1:67" ht="15" customHeight="1" x14ac:dyDescent="0.25">
      <c r="A306" s="231"/>
      <c r="B306" s="228"/>
      <c r="C306" s="233" t="s">
        <v>5675</v>
      </c>
      <c r="D306" s="217" t="s">
        <v>696</v>
      </c>
      <c r="E306" s="234" t="s">
        <v>739</v>
      </c>
      <c r="F306" s="234" t="s">
        <v>702</v>
      </c>
      <c r="G306" s="234" t="s">
        <v>711</v>
      </c>
      <c r="H306" s="235" t="s">
        <v>702</v>
      </c>
      <c r="I306" s="235" t="s">
        <v>697</v>
      </c>
      <c r="J306" s="234" t="s">
        <v>697</v>
      </c>
      <c r="K306" s="234" t="s">
        <v>697</v>
      </c>
      <c r="L306" s="234" t="s">
        <v>697</v>
      </c>
      <c r="M306" s="234" t="s">
        <v>697</v>
      </c>
      <c r="N306" s="234" t="s">
        <v>697</v>
      </c>
      <c r="O306" s="234" t="s">
        <v>697</v>
      </c>
      <c r="P306" s="228">
        <v>0</v>
      </c>
      <c r="Q306" s="221" t="s">
        <v>704</v>
      </c>
      <c r="R306" s="221" t="s">
        <v>698</v>
      </c>
      <c r="S306" s="236" t="s">
        <v>706</v>
      </c>
      <c r="T306" s="221"/>
      <c r="U306" s="228" t="s">
        <v>5685</v>
      </c>
      <c r="V306" s="228"/>
      <c r="W306" s="231"/>
      <c r="X306" s="231"/>
      <c r="Y306" s="231"/>
      <c r="Z306" s="231" t="s">
        <v>898</v>
      </c>
      <c r="AA306" s="231"/>
      <c r="AB306" s="231"/>
      <c r="AC306" s="231"/>
      <c r="AD306" s="231"/>
      <c r="AE306" s="231"/>
      <c r="AF306" s="231"/>
      <c r="AG306" s="231"/>
      <c r="AH306" s="228" t="s">
        <v>5687</v>
      </c>
      <c r="AI306" s="228" t="s">
        <v>694</v>
      </c>
      <c r="AJ306" s="228"/>
      <c r="AK306" s="229"/>
      <c r="AL306" s="229"/>
      <c r="AM306" s="229"/>
      <c r="AN306" s="229"/>
      <c r="AO306" s="229"/>
      <c r="AP306" s="229"/>
      <c r="AQ306" s="229"/>
      <c r="AR306" s="229"/>
      <c r="AS306" s="229"/>
      <c r="AT306" s="229"/>
      <c r="AU306" s="229"/>
      <c r="AV306" s="229"/>
      <c r="AW306" s="229"/>
      <c r="AX306" s="229"/>
      <c r="AY306" s="229"/>
      <c r="AZ306" s="229"/>
      <c r="BA306" s="229"/>
      <c r="BB306" s="229"/>
      <c r="BC306" s="229"/>
      <c r="BD306" s="229"/>
      <c r="BE306" s="229"/>
      <c r="BF306" s="229"/>
      <c r="BG306" s="229"/>
      <c r="BH306" s="229"/>
      <c r="BI306" s="229"/>
      <c r="BJ306" s="229"/>
      <c r="BK306" s="229"/>
      <c r="BL306" s="229"/>
      <c r="BM306" s="229"/>
      <c r="BN306" s="229"/>
      <c r="BO306" s="229"/>
    </row>
    <row r="307" spans="1:67" ht="15" customHeight="1" x14ac:dyDescent="0.25">
      <c r="A307" s="220"/>
      <c r="B307" s="220" t="s">
        <v>694</v>
      </c>
      <c r="C307" s="224" t="s">
        <v>695</v>
      </c>
      <c r="D307" s="217" t="s">
        <v>696</v>
      </c>
      <c r="E307" s="225" t="s">
        <v>739</v>
      </c>
      <c r="F307" s="225" t="s">
        <v>707</v>
      </c>
      <c r="G307" s="230" t="s">
        <v>697</v>
      </c>
      <c r="H307" s="226" t="s">
        <v>697</v>
      </c>
      <c r="I307" s="226" t="s">
        <v>697</v>
      </c>
      <c r="J307" s="225" t="s">
        <v>697</v>
      </c>
      <c r="K307" s="225" t="s">
        <v>697</v>
      </c>
      <c r="L307" s="225" t="s">
        <v>697</v>
      </c>
      <c r="M307" s="225" t="s">
        <v>697</v>
      </c>
      <c r="N307" s="225" t="s">
        <v>697</v>
      </c>
      <c r="O307" s="225" t="s">
        <v>697</v>
      </c>
      <c r="P307" s="220">
        <v>0</v>
      </c>
      <c r="Q307" s="221" t="s">
        <v>698</v>
      </c>
      <c r="R307" s="221" t="s">
        <v>698</v>
      </c>
      <c r="S307" s="215" t="s">
        <v>694</v>
      </c>
      <c r="T307" s="221"/>
      <c r="U307" s="228" t="s">
        <v>726</v>
      </c>
      <c r="V307" s="220"/>
      <c r="W307" s="222"/>
      <c r="X307" s="222" t="s">
        <v>727</v>
      </c>
      <c r="Y307" s="222"/>
      <c r="Z307" s="222"/>
      <c r="AA307" s="222"/>
      <c r="AB307" s="222"/>
      <c r="AC307" s="222"/>
      <c r="AD307" s="222"/>
      <c r="AE307" s="222"/>
      <c r="AF307" s="222"/>
      <c r="AG307" s="222"/>
      <c r="AH307" s="26" t="s">
        <v>5688</v>
      </c>
      <c r="AI307" s="220" t="s">
        <v>694</v>
      </c>
      <c r="AJ307" s="220"/>
      <c r="AK307" s="229"/>
      <c r="AL307" s="229"/>
      <c r="AM307" s="229"/>
      <c r="AN307" s="229"/>
      <c r="AO307" s="229"/>
      <c r="AP307" s="229"/>
      <c r="AQ307" s="229"/>
      <c r="AR307" s="229"/>
      <c r="AS307" s="229"/>
      <c r="AT307" s="229"/>
      <c r="AU307" s="229"/>
      <c r="AV307" s="229"/>
      <c r="AW307" s="229"/>
      <c r="AX307" s="229"/>
      <c r="AY307" s="229"/>
      <c r="AZ307" s="229"/>
      <c r="BA307" s="229"/>
      <c r="BB307" s="229"/>
      <c r="BC307" s="229"/>
      <c r="BD307" s="229"/>
      <c r="BE307" s="229"/>
      <c r="BF307" s="229"/>
      <c r="BG307" s="229"/>
      <c r="BH307" s="229"/>
      <c r="BI307" s="229"/>
      <c r="BJ307" s="229"/>
      <c r="BK307" s="229"/>
      <c r="BL307" s="229"/>
      <c r="BM307" s="229"/>
      <c r="BN307" s="229"/>
      <c r="BO307" s="229"/>
    </row>
    <row r="308" spans="1:67" ht="15" customHeight="1" x14ac:dyDescent="0.25">
      <c r="A308" s="222"/>
      <c r="B308" s="220" t="s">
        <v>709</v>
      </c>
      <c r="C308" s="230" t="s">
        <v>5675</v>
      </c>
      <c r="D308" s="217" t="s">
        <v>696</v>
      </c>
      <c r="E308" s="225" t="s">
        <v>739</v>
      </c>
      <c r="F308" s="225" t="s">
        <v>707</v>
      </c>
      <c r="G308" s="230" t="s">
        <v>702</v>
      </c>
      <c r="H308" s="226" t="s">
        <v>697</v>
      </c>
      <c r="I308" s="226" t="s">
        <v>697</v>
      </c>
      <c r="J308" s="225" t="s">
        <v>697</v>
      </c>
      <c r="K308" s="225" t="s">
        <v>697</v>
      </c>
      <c r="L308" s="225" t="s">
        <v>697</v>
      </c>
      <c r="M308" s="225" t="s">
        <v>697</v>
      </c>
      <c r="N308" s="225" t="s">
        <v>697</v>
      </c>
      <c r="O308" s="225" t="s">
        <v>697</v>
      </c>
      <c r="P308" s="220">
        <v>0</v>
      </c>
      <c r="Q308" s="221" t="s">
        <v>698</v>
      </c>
      <c r="R308" s="221" t="s">
        <v>704</v>
      </c>
      <c r="S308" s="220" t="s">
        <v>5606</v>
      </c>
      <c r="T308" s="221"/>
      <c r="U308" s="228" t="s">
        <v>5634</v>
      </c>
      <c r="V308" s="220"/>
      <c r="W308" s="222"/>
      <c r="X308" s="222"/>
      <c r="Y308" s="222" t="s">
        <v>895</v>
      </c>
      <c r="Z308" s="222"/>
      <c r="AA308" s="222"/>
      <c r="AB308" s="222"/>
      <c r="AC308" s="222"/>
      <c r="AD308" s="222"/>
      <c r="AE308" s="222"/>
      <c r="AF308" s="222"/>
      <c r="AG308" s="222"/>
      <c r="AH308" s="196" t="s">
        <v>5689</v>
      </c>
      <c r="AI308" s="228" t="s">
        <v>704</v>
      </c>
      <c r="AJ308" s="220"/>
      <c r="AK308" s="229"/>
      <c r="AL308" s="229"/>
      <c r="AM308" s="229"/>
      <c r="AN308" s="229"/>
      <c r="AO308" s="229"/>
      <c r="AP308" s="229"/>
      <c r="AQ308" s="229"/>
      <c r="AR308" s="229"/>
      <c r="AS308" s="229"/>
      <c r="AT308" s="229"/>
      <c r="AU308" s="229"/>
      <c r="AV308" s="229"/>
      <c r="AW308" s="229"/>
      <c r="AX308" s="229"/>
      <c r="AY308" s="229"/>
      <c r="AZ308" s="229"/>
      <c r="BA308" s="229"/>
      <c r="BB308" s="229"/>
      <c r="BC308" s="229"/>
      <c r="BD308" s="229"/>
      <c r="BE308" s="229"/>
      <c r="BF308" s="229"/>
      <c r="BG308" s="229"/>
      <c r="BH308" s="229"/>
      <c r="BI308" s="229"/>
      <c r="BJ308" s="229"/>
      <c r="BK308" s="229"/>
      <c r="BL308" s="229"/>
      <c r="BM308" s="229"/>
      <c r="BN308" s="229"/>
      <c r="BO308" s="229"/>
    </row>
    <row r="309" spans="1:67" ht="15" customHeight="1" x14ac:dyDescent="0.25">
      <c r="A309" s="231"/>
      <c r="B309" s="228"/>
      <c r="C309" s="233" t="s">
        <v>5675</v>
      </c>
      <c r="D309" s="217" t="s">
        <v>696</v>
      </c>
      <c r="E309" s="234" t="s">
        <v>739</v>
      </c>
      <c r="F309" s="234" t="s">
        <v>707</v>
      </c>
      <c r="G309" s="234" t="s">
        <v>702</v>
      </c>
      <c r="H309" s="235" t="s">
        <v>702</v>
      </c>
      <c r="I309" s="235" t="s">
        <v>697</v>
      </c>
      <c r="J309" s="234" t="s">
        <v>697</v>
      </c>
      <c r="K309" s="234" t="s">
        <v>697</v>
      </c>
      <c r="L309" s="234" t="s">
        <v>697</v>
      </c>
      <c r="M309" s="234" t="s">
        <v>697</v>
      </c>
      <c r="N309" s="234" t="s">
        <v>697</v>
      </c>
      <c r="O309" s="234" t="s">
        <v>697</v>
      </c>
      <c r="P309" s="228">
        <v>0</v>
      </c>
      <c r="Q309" s="221" t="s">
        <v>704</v>
      </c>
      <c r="R309" s="221" t="s">
        <v>698</v>
      </c>
      <c r="S309" s="236" t="s">
        <v>706</v>
      </c>
      <c r="T309" s="221"/>
      <c r="U309" s="228" t="s">
        <v>5634</v>
      </c>
      <c r="V309" s="228"/>
      <c r="W309" s="231"/>
      <c r="X309" s="231"/>
      <c r="Y309" s="231"/>
      <c r="Z309" s="231" t="s">
        <v>895</v>
      </c>
      <c r="AA309" s="231"/>
      <c r="AB309" s="231"/>
      <c r="AC309" s="231"/>
      <c r="AD309" s="231"/>
      <c r="AE309" s="231"/>
      <c r="AF309" s="231"/>
      <c r="AG309" s="231"/>
      <c r="AH309" s="228" t="s">
        <v>5690</v>
      </c>
      <c r="AI309" s="228" t="s">
        <v>694</v>
      </c>
      <c r="AJ309" s="228"/>
      <c r="AK309" s="229"/>
      <c r="AL309" s="229"/>
      <c r="AM309" s="229"/>
      <c r="AN309" s="229"/>
      <c r="AO309" s="229"/>
      <c r="AP309" s="229"/>
      <c r="AQ309" s="229"/>
      <c r="AR309" s="229"/>
      <c r="AS309" s="229"/>
      <c r="AT309" s="229"/>
      <c r="AU309" s="229"/>
      <c r="AV309" s="229"/>
      <c r="AW309" s="229"/>
      <c r="AX309" s="229"/>
      <c r="AY309" s="229"/>
      <c r="AZ309" s="229"/>
      <c r="BA309" s="229"/>
      <c r="BB309" s="229"/>
      <c r="BC309" s="229"/>
      <c r="BD309" s="229"/>
      <c r="BE309" s="229"/>
      <c r="BF309" s="229"/>
      <c r="BG309" s="229"/>
      <c r="BH309" s="229"/>
      <c r="BI309" s="229"/>
      <c r="BJ309" s="229"/>
      <c r="BK309" s="229"/>
      <c r="BL309" s="229"/>
      <c r="BM309" s="229"/>
      <c r="BN309" s="229"/>
      <c r="BO309" s="229"/>
    </row>
    <row r="310" spans="1:67" ht="15" customHeight="1" x14ac:dyDescent="0.25">
      <c r="A310" s="222"/>
      <c r="B310" s="220" t="s">
        <v>709</v>
      </c>
      <c r="C310" s="230" t="s">
        <v>5675</v>
      </c>
      <c r="D310" s="217" t="s">
        <v>696</v>
      </c>
      <c r="E310" s="225" t="s">
        <v>739</v>
      </c>
      <c r="F310" s="225" t="s">
        <v>707</v>
      </c>
      <c r="G310" s="230" t="s">
        <v>707</v>
      </c>
      <c r="H310" s="226" t="s">
        <v>697</v>
      </c>
      <c r="I310" s="226" t="s">
        <v>697</v>
      </c>
      <c r="J310" s="225" t="s">
        <v>697</v>
      </c>
      <c r="K310" s="225" t="s">
        <v>697</v>
      </c>
      <c r="L310" s="225" t="s">
        <v>697</v>
      </c>
      <c r="M310" s="225" t="s">
        <v>697</v>
      </c>
      <c r="N310" s="225" t="s">
        <v>697</v>
      </c>
      <c r="O310" s="225" t="s">
        <v>697</v>
      </c>
      <c r="P310" s="220">
        <v>0</v>
      </c>
      <c r="Q310" s="221" t="s">
        <v>698</v>
      </c>
      <c r="R310" s="221" t="s">
        <v>704</v>
      </c>
      <c r="S310" s="220" t="s">
        <v>5606</v>
      </c>
      <c r="T310" s="221"/>
      <c r="U310" s="228" t="s">
        <v>5634</v>
      </c>
      <c r="V310" s="220"/>
      <c r="W310" s="222"/>
      <c r="X310" s="222"/>
      <c r="Y310" s="222" t="s">
        <v>896</v>
      </c>
      <c r="Z310" s="222"/>
      <c r="AA310" s="222"/>
      <c r="AB310" s="222"/>
      <c r="AC310" s="222"/>
      <c r="AD310" s="222"/>
      <c r="AE310" s="222"/>
      <c r="AF310" s="222"/>
      <c r="AG310" s="222"/>
      <c r="AH310" s="196" t="s">
        <v>5691</v>
      </c>
      <c r="AI310" s="228" t="s">
        <v>704</v>
      </c>
      <c r="AJ310" s="220"/>
      <c r="AK310" s="229"/>
      <c r="AL310" s="229"/>
      <c r="AM310" s="229"/>
      <c r="AN310" s="229"/>
      <c r="AO310" s="229"/>
      <c r="AP310" s="229"/>
      <c r="AQ310" s="229"/>
      <c r="AR310" s="229"/>
      <c r="AS310" s="229"/>
      <c r="AT310" s="229"/>
      <c r="AU310" s="229"/>
      <c r="AV310" s="229"/>
      <c r="AW310" s="229"/>
      <c r="AX310" s="229"/>
      <c r="AY310" s="229"/>
      <c r="AZ310" s="229"/>
      <c r="BA310" s="229"/>
      <c r="BB310" s="229"/>
      <c r="BC310" s="229"/>
      <c r="BD310" s="229"/>
      <c r="BE310" s="229"/>
      <c r="BF310" s="229"/>
      <c r="BG310" s="229"/>
      <c r="BH310" s="229"/>
      <c r="BI310" s="229"/>
      <c r="BJ310" s="229"/>
      <c r="BK310" s="229"/>
      <c r="BL310" s="229"/>
      <c r="BM310" s="229"/>
      <c r="BN310" s="229"/>
      <c r="BO310" s="229"/>
    </row>
    <row r="311" spans="1:67" ht="15" customHeight="1" x14ac:dyDescent="0.25">
      <c r="A311" s="231"/>
      <c r="B311" s="228"/>
      <c r="C311" s="233" t="s">
        <v>5675</v>
      </c>
      <c r="D311" s="217" t="s">
        <v>696</v>
      </c>
      <c r="E311" s="234" t="s">
        <v>739</v>
      </c>
      <c r="F311" s="234" t="s">
        <v>707</v>
      </c>
      <c r="G311" s="234" t="s">
        <v>707</v>
      </c>
      <c r="H311" s="235" t="s">
        <v>702</v>
      </c>
      <c r="I311" s="235" t="s">
        <v>697</v>
      </c>
      <c r="J311" s="234" t="s">
        <v>697</v>
      </c>
      <c r="K311" s="234" t="s">
        <v>697</v>
      </c>
      <c r="L311" s="234" t="s">
        <v>697</v>
      </c>
      <c r="M311" s="234" t="s">
        <v>697</v>
      </c>
      <c r="N311" s="234" t="s">
        <v>697</v>
      </c>
      <c r="O311" s="234" t="s">
        <v>697</v>
      </c>
      <c r="P311" s="228">
        <v>0</v>
      </c>
      <c r="Q311" s="221" t="s">
        <v>704</v>
      </c>
      <c r="R311" s="221" t="s">
        <v>698</v>
      </c>
      <c r="S311" s="236" t="s">
        <v>706</v>
      </c>
      <c r="T311" s="221"/>
      <c r="U311" s="228" t="s">
        <v>5634</v>
      </c>
      <c r="V311" s="228"/>
      <c r="W311" s="231"/>
      <c r="X311" s="231"/>
      <c r="Y311" s="231"/>
      <c r="Z311" s="231" t="s">
        <v>896</v>
      </c>
      <c r="AA311" s="231"/>
      <c r="AB311" s="231"/>
      <c r="AC311" s="231"/>
      <c r="AD311" s="231"/>
      <c r="AE311" s="231"/>
      <c r="AF311" s="231"/>
      <c r="AG311" s="231"/>
      <c r="AH311" s="228" t="s">
        <v>5692</v>
      </c>
      <c r="AI311" s="228" t="s">
        <v>694</v>
      </c>
      <c r="AJ311" s="228"/>
      <c r="AK311" s="229"/>
      <c r="AL311" s="229"/>
      <c r="AM311" s="229"/>
      <c r="AN311" s="229"/>
      <c r="AO311" s="229"/>
      <c r="AP311" s="229"/>
      <c r="AQ311" s="229"/>
      <c r="AR311" s="229"/>
      <c r="AS311" s="229"/>
      <c r="AT311" s="229"/>
      <c r="AU311" s="229"/>
      <c r="AV311" s="229"/>
      <c r="AW311" s="229"/>
      <c r="AX311" s="229"/>
      <c r="AY311" s="229"/>
      <c r="AZ311" s="229"/>
      <c r="BA311" s="229"/>
      <c r="BB311" s="229"/>
      <c r="BC311" s="229"/>
      <c r="BD311" s="229"/>
      <c r="BE311" s="229"/>
      <c r="BF311" s="229"/>
      <c r="BG311" s="229"/>
      <c r="BH311" s="229"/>
      <c r="BI311" s="229"/>
      <c r="BJ311" s="229"/>
      <c r="BK311" s="229"/>
      <c r="BL311" s="229"/>
      <c r="BM311" s="229"/>
      <c r="BN311" s="229"/>
      <c r="BO311" s="229"/>
    </row>
    <row r="312" spans="1:67" ht="15" customHeight="1" x14ac:dyDescent="0.25">
      <c r="A312" s="222"/>
      <c r="B312" s="220" t="s">
        <v>709</v>
      </c>
      <c r="C312" s="230" t="s">
        <v>5675</v>
      </c>
      <c r="D312" s="217" t="s">
        <v>696</v>
      </c>
      <c r="E312" s="225" t="s">
        <v>739</v>
      </c>
      <c r="F312" s="225" t="s">
        <v>707</v>
      </c>
      <c r="G312" s="230" t="s">
        <v>710</v>
      </c>
      <c r="H312" s="226" t="s">
        <v>697</v>
      </c>
      <c r="I312" s="226" t="s">
        <v>697</v>
      </c>
      <c r="J312" s="225" t="s">
        <v>697</v>
      </c>
      <c r="K312" s="225" t="s">
        <v>697</v>
      </c>
      <c r="L312" s="225" t="s">
        <v>697</v>
      </c>
      <c r="M312" s="225" t="s">
        <v>697</v>
      </c>
      <c r="N312" s="225" t="s">
        <v>697</v>
      </c>
      <c r="O312" s="225" t="s">
        <v>697</v>
      </c>
      <c r="P312" s="220">
        <v>0</v>
      </c>
      <c r="Q312" s="221" t="s">
        <v>698</v>
      </c>
      <c r="R312" s="221" t="s">
        <v>704</v>
      </c>
      <c r="S312" s="220" t="s">
        <v>5606</v>
      </c>
      <c r="T312" s="221"/>
      <c r="U312" s="228" t="s">
        <v>5634</v>
      </c>
      <c r="V312" s="220"/>
      <c r="W312" s="222"/>
      <c r="X312" s="222"/>
      <c r="Y312" s="222" t="s">
        <v>897</v>
      </c>
      <c r="Z312" s="222"/>
      <c r="AA312" s="222"/>
      <c r="AB312" s="222"/>
      <c r="AC312" s="222"/>
      <c r="AD312" s="222"/>
      <c r="AE312" s="222"/>
      <c r="AF312" s="222"/>
      <c r="AG312" s="222"/>
      <c r="AH312" s="196" t="s">
        <v>5693</v>
      </c>
      <c r="AI312" s="228" t="s">
        <v>704</v>
      </c>
      <c r="AJ312" s="220"/>
      <c r="AK312" s="229"/>
      <c r="AL312" s="229"/>
      <c r="AM312" s="229"/>
      <c r="AN312" s="229"/>
      <c r="AO312" s="229"/>
      <c r="AP312" s="229"/>
      <c r="AQ312" s="229"/>
      <c r="AR312" s="229"/>
      <c r="AS312" s="229"/>
      <c r="AT312" s="229"/>
      <c r="AU312" s="229"/>
      <c r="AV312" s="229"/>
      <c r="AW312" s="229"/>
      <c r="AX312" s="229"/>
      <c r="AY312" s="229"/>
      <c r="AZ312" s="229"/>
      <c r="BA312" s="229"/>
      <c r="BB312" s="229"/>
      <c r="BC312" s="229"/>
      <c r="BD312" s="229"/>
      <c r="BE312" s="229"/>
      <c r="BF312" s="229"/>
      <c r="BG312" s="229"/>
      <c r="BH312" s="229"/>
      <c r="BI312" s="229"/>
      <c r="BJ312" s="229"/>
      <c r="BK312" s="229"/>
      <c r="BL312" s="229"/>
      <c r="BM312" s="229"/>
      <c r="BN312" s="229"/>
      <c r="BO312" s="229"/>
    </row>
    <row r="313" spans="1:67" ht="15" customHeight="1" x14ac:dyDescent="0.25">
      <c r="A313" s="231"/>
      <c r="B313" s="228"/>
      <c r="C313" s="233" t="s">
        <v>5675</v>
      </c>
      <c r="D313" s="217" t="s">
        <v>696</v>
      </c>
      <c r="E313" s="234" t="s">
        <v>739</v>
      </c>
      <c r="F313" s="234" t="s">
        <v>707</v>
      </c>
      <c r="G313" s="234" t="s">
        <v>710</v>
      </c>
      <c r="H313" s="235" t="s">
        <v>702</v>
      </c>
      <c r="I313" s="235" t="s">
        <v>697</v>
      </c>
      <c r="J313" s="234" t="s">
        <v>697</v>
      </c>
      <c r="K313" s="234" t="s">
        <v>697</v>
      </c>
      <c r="L313" s="234" t="s">
        <v>697</v>
      </c>
      <c r="M313" s="234" t="s">
        <v>697</v>
      </c>
      <c r="N313" s="234" t="s">
        <v>697</v>
      </c>
      <c r="O313" s="234" t="s">
        <v>697</v>
      </c>
      <c r="P313" s="228">
        <v>0</v>
      </c>
      <c r="Q313" s="221" t="s">
        <v>704</v>
      </c>
      <c r="R313" s="221" t="s">
        <v>698</v>
      </c>
      <c r="S313" s="236" t="s">
        <v>706</v>
      </c>
      <c r="T313" s="221"/>
      <c r="U313" s="228" t="s">
        <v>5634</v>
      </c>
      <c r="V313" s="228"/>
      <c r="W313" s="231"/>
      <c r="X313" s="231"/>
      <c r="Y313" s="231"/>
      <c r="Z313" s="231" t="s">
        <v>897</v>
      </c>
      <c r="AA313" s="231"/>
      <c r="AB313" s="231"/>
      <c r="AC313" s="231"/>
      <c r="AD313" s="231"/>
      <c r="AE313" s="231"/>
      <c r="AF313" s="231"/>
      <c r="AG313" s="231"/>
      <c r="AH313" s="228" t="s">
        <v>5694</v>
      </c>
      <c r="AI313" s="228" t="s">
        <v>694</v>
      </c>
      <c r="AJ313" s="228"/>
      <c r="AK313" s="229"/>
      <c r="AL313" s="229"/>
      <c r="AM313" s="229"/>
      <c r="AN313" s="229"/>
      <c r="AO313" s="229"/>
      <c r="AP313" s="229"/>
      <c r="AQ313" s="229"/>
      <c r="AR313" s="229"/>
      <c r="AS313" s="229"/>
      <c r="AT313" s="229"/>
      <c r="AU313" s="229"/>
      <c r="AV313" s="229"/>
      <c r="AW313" s="229"/>
      <c r="AX313" s="229"/>
      <c r="AY313" s="229"/>
      <c r="AZ313" s="229"/>
      <c r="BA313" s="229"/>
      <c r="BB313" s="229"/>
      <c r="BC313" s="229"/>
      <c r="BD313" s="229"/>
      <c r="BE313" s="229"/>
      <c r="BF313" s="229"/>
      <c r="BG313" s="229"/>
      <c r="BH313" s="229"/>
      <c r="BI313" s="229"/>
      <c r="BJ313" s="229"/>
      <c r="BK313" s="229"/>
      <c r="BL313" s="229"/>
      <c r="BM313" s="229"/>
      <c r="BN313" s="229"/>
      <c r="BO313" s="229"/>
    </row>
    <row r="314" spans="1:67" ht="15" customHeight="1" x14ac:dyDescent="0.25">
      <c r="A314" s="222"/>
      <c r="B314" s="220" t="s">
        <v>709</v>
      </c>
      <c r="C314" s="230" t="s">
        <v>5675</v>
      </c>
      <c r="D314" s="217" t="s">
        <v>696</v>
      </c>
      <c r="E314" s="225" t="s">
        <v>739</v>
      </c>
      <c r="F314" s="225" t="s">
        <v>707</v>
      </c>
      <c r="G314" s="230" t="s">
        <v>711</v>
      </c>
      <c r="H314" s="226" t="s">
        <v>697</v>
      </c>
      <c r="I314" s="226" t="s">
        <v>697</v>
      </c>
      <c r="J314" s="225" t="s">
        <v>697</v>
      </c>
      <c r="K314" s="225" t="s">
        <v>697</v>
      </c>
      <c r="L314" s="225" t="s">
        <v>697</v>
      </c>
      <c r="M314" s="225" t="s">
        <v>697</v>
      </c>
      <c r="N314" s="225" t="s">
        <v>697</v>
      </c>
      <c r="O314" s="225" t="s">
        <v>697</v>
      </c>
      <c r="P314" s="220">
        <v>0</v>
      </c>
      <c r="Q314" s="221" t="s">
        <v>698</v>
      </c>
      <c r="R314" s="221" t="s">
        <v>704</v>
      </c>
      <c r="S314" s="220" t="s">
        <v>5606</v>
      </c>
      <c r="T314" s="221"/>
      <c r="U314" s="228" t="s">
        <v>5634</v>
      </c>
      <c r="V314" s="228"/>
      <c r="W314" s="231"/>
      <c r="X314" s="231"/>
      <c r="Y314" s="231" t="s">
        <v>898</v>
      </c>
      <c r="Z314" s="231"/>
      <c r="AA314" s="231"/>
      <c r="AB314" s="231"/>
      <c r="AC314" s="231"/>
      <c r="AD314" s="231"/>
      <c r="AE314" s="231"/>
      <c r="AF314" s="222"/>
      <c r="AG314" s="222"/>
      <c r="AH314" s="196" t="s">
        <v>5695</v>
      </c>
      <c r="AI314" s="228" t="s">
        <v>704</v>
      </c>
      <c r="AJ314" s="220"/>
      <c r="AK314" s="229"/>
      <c r="AL314" s="229"/>
      <c r="AM314" s="229"/>
      <c r="AN314" s="229"/>
      <c r="AO314" s="229"/>
      <c r="AP314" s="229"/>
      <c r="AQ314" s="229"/>
      <c r="AR314" s="229"/>
      <c r="AS314" s="229"/>
      <c r="AT314" s="229"/>
      <c r="AU314" s="229"/>
      <c r="AV314" s="229"/>
      <c r="AW314" s="229"/>
      <c r="AX314" s="229"/>
      <c r="AY314" s="229"/>
      <c r="AZ314" s="229"/>
      <c r="BA314" s="229"/>
      <c r="BB314" s="229"/>
      <c r="BC314" s="229"/>
      <c r="BD314" s="229"/>
      <c r="BE314" s="229"/>
      <c r="BF314" s="229"/>
      <c r="BG314" s="229"/>
      <c r="BH314" s="229"/>
      <c r="BI314" s="229"/>
      <c r="BJ314" s="229"/>
      <c r="BK314" s="229"/>
      <c r="BL314" s="229"/>
      <c r="BM314" s="229"/>
      <c r="BN314" s="229"/>
      <c r="BO314" s="229"/>
    </row>
    <row r="315" spans="1:67" ht="15" customHeight="1" x14ac:dyDescent="0.25">
      <c r="A315" s="231"/>
      <c r="B315" s="228"/>
      <c r="C315" s="233" t="s">
        <v>5675</v>
      </c>
      <c r="D315" s="217" t="s">
        <v>696</v>
      </c>
      <c r="E315" s="234" t="s">
        <v>739</v>
      </c>
      <c r="F315" s="234" t="s">
        <v>707</v>
      </c>
      <c r="G315" s="234" t="s">
        <v>711</v>
      </c>
      <c r="H315" s="235" t="s">
        <v>702</v>
      </c>
      <c r="I315" s="235" t="s">
        <v>697</v>
      </c>
      <c r="J315" s="234" t="s">
        <v>697</v>
      </c>
      <c r="K315" s="234" t="s">
        <v>697</v>
      </c>
      <c r="L315" s="234" t="s">
        <v>697</v>
      </c>
      <c r="M315" s="234" t="s">
        <v>697</v>
      </c>
      <c r="N315" s="234" t="s">
        <v>697</v>
      </c>
      <c r="O315" s="234" t="s">
        <v>697</v>
      </c>
      <c r="P315" s="228">
        <v>0</v>
      </c>
      <c r="Q315" s="221" t="s">
        <v>704</v>
      </c>
      <c r="R315" s="221" t="s">
        <v>698</v>
      </c>
      <c r="S315" s="236" t="s">
        <v>706</v>
      </c>
      <c r="T315" s="221"/>
      <c r="U315" s="228" t="s">
        <v>5634</v>
      </c>
      <c r="V315" s="228"/>
      <c r="W315" s="231"/>
      <c r="X315" s="231"/>
      <c r="Y315" s="231"/>
      <c r="Z315" s="231" t="s">
        <v>898</v>
      </c>
      <c r="AA315" s="231"/>
      <c r="AB315" s="231"/>
      <c r="AC315" s="231"/>
      <c r="AD315" s="231"/>
      <c r="AE315" s="231"/>
      <c r="AF315" s="231"/>
      <c r="AG315" s="231"/>
      <c r="AH315" s="228" t="s">
        <v>5696</v>
      </c>
      <c r="AI315" s="228" t="s">
        <v>694</v>
      </c>
      <c r="AJ315" s="228"/>
      <c r="AK315" s="229"/>
      <c r="AL315" s="229"/>
      <c r="AM315" s="229"/>
      <c r="AN315" s="229"/>
      <c r="AO315" s="229"/>
      <c r="AP315" s="229"/>
      <c r="AQ315" s="229"/>
      <c r="AR315" s="229"/>
      <c r="AS315" s="229"/>
      <c r="AT315" s="229"/>
      <c r="AU315" s="229"/>
      <c r="AV315" s="229"/>
      <c r="AW315" s="229"/>
      <c r="AX315" s="229"/>
      <c r="AY315" s="229"/>
      <c r="AZ315" s="229"/>
      <c r="BA315" s="229"/>
      <c r="BB315" s="229"/>
      <c r="BC315" s="229"/>
      <c r="BD315" s="229"/>
      <c r="BE315" s="229"/>
      <c r="BF315" s="229"/>
      <c r="BG315" s="229"/>
      <c r="BH315" s="229"/>
      <c r="BI315" s="229"/>
      <c r="BJ315" s="229"/>
      <c r="BK315" s="229"/>
      <c r="BL315" s="229"/>
      <c r="BM315" s="229"/>
      <c r="BN315" s="229"/>
      <c r="BO315" s="229"/>
    </row>
    <row r="316" spans="1:67" ht="15" customHeight="1" x14ac:dyDescent="0.25">
      <c r="A316" s="220"/>
      <c r="B316" s="220" t="s">
        <v>694</v>
      </c>
      <c r="C316" s="224" t="s">
        <v>695</v>
      </c>
      <c r="D316" s="217" t="s">
        <v>696</v>
      </c>
      <c r="E316" s="225" t="s">
        <v>740</v>
      </c>
      <c r="F316" s="225" t="s">
        <v>697</v>
      </c>
      <c r="G316" s="230" t="s">
        <v>697</v>
      </c>
      <c r="H316" s="226" t="s">
        <v>697</v>
      </c>
      <c r="I316" s="226" t="s">
        <v>697</v>
      </c>
      <c r="J316" s="225" t="s">
        <v>697</v>
      </c>
      <c r="K316" s="225" t="s">
        <v>697</v>
      </c>
      <c r="L316" s="225" t="s">
        <v>697</v>
      </c>
      <c r="M316" s="225" t="s">
        <v>697</v>
      </c>
      <c r="N316" s="225" t="s">
        <v>697</v>
      </c>
      <c r="O316" s="225" t="s">
        <v>697</v>
      </c>
      <c r="P316" s="220">
        <v>0</v>
      </c>
      <c r="Q316" s="215" t="s">
        <v>698</v>
      </c>
      <c r="R316" s="215" t="s">
        <v>698</v>
      </c>
      <c r="S316" s="215" t="s">
        <v>694</v>
      </c>
      <c r="T316" s="221"/>
      <c r="U316" s="228" t="s">
        <v>5697</v>
      </c>
      <c r="V316" s="220"/>
      <c r="W316" s="222" t="s">
        <v>899</v>
      </c>
      <c r="X316" s="222"/>
      <c r="Y316" s="222"/>
      <c r="Z316" s="222"/>
      <c r="AA316" s="222"/>
      <c r="AB316" s="222"/>
      <c r="AC316" s="222"/>
      <c r="AD316" s="222"/>
      <c r="AE316" s="222"/>
      <c r="AF316" s="222"/>
      <c r="AG316" s="222"/>
      <c r="AH316" s="26" t="s">
        <v>5698</v>
      </c>
      <c r="AI316" s="220" t="s">
        <v>694</v>
      </c>
      <c r="AJ316" s="220"/>
      <c r="AK316" s="229"/>
      <c r="AL316" s="229"/>
      <c r="AM316" s="229"/>
      <c r="AN316" s="229"/>
      <c r="AO316" s="229"/>
      <c r="AP316" s="229"/>
      <c r="AQ316" s="229"/>
      <c r="AR316" s="229"/>
      <c r="AS316" s="229"/>
      <c r="AT316" s="229"/>
      <c r="AU316" s="229"/>
      <c r="AV316" s="229"/>
      <c r="AW316" s="229"/>
      <c r="AX316" s="229"/>
      <c r="AY316" s="229"/>
      <c r="AZ316" s="229"/>
      <c r="BA316" s="229"/>
      <c r="BB316" s="229"/>
      <c r="BC316" s="229"/>
      <c r="BD316" s="229"/>
      <c r="BE316" s="229"/>
      <c r="BF316" s="229"/>
      <c r="BG316" s="229"/>
      <c r="BH316" s="229"/>
      <c r="BI316" s="229"/>
      <c r="BJ316" s="229"/>
      <c r="BK316" s="229"/>
      <c r="BL316" s="229"/>
      <c r="BM316" s="229"/>
      <c r="BN316" s="229"/>
      <c r="BO316" s="229"/>
    </row>
    <row r="317" spans="1:67" ht="15" customHeight="1" x14ac:dyDescent="0.25">
      <c r="A317" s="220"/>
      <c r="B317" s="220" t="s">
        <v>694</v>
      </c>
      <c r="C317" s="224" t="s">
        <v>695</v>
      </c>
      <c r="D317" s="217" t="s">
        <v>696</v>
      </c>
      <c r="E317" s="225" t="s">
        <v>740</v>
      </c>
      <c r="F317" s="225" t="s">
        <v>702</v>
      </c>
      <c r="G317" s="230" t="s">
        <v>697</v>
      </c>
      <c r="H317" s="226" t="s">
        <v>697</v>
      </c>
      <c r="I317" s="226" t="s">
        <v>697</v>
      </c>
      <c r="J317" s="225" t="s">
        <v>697</v>
      </c>
      <c r="K317" s="225" t="s">
        <v>697</v>
      </c>
      <c r="L317" s="225" t="s">
        <v>697</v>
      </c>
      <c r="M317" s="225" t="s">
        <v>697</v>
      </c>
      <c r="N317" s="225" t="s">
        <v>697</v>
      </c>
      <c r="O317" s="225" t="s">
        <v>697</v>
      </c>
      <c r="P317" s="220">
        <v>0</v>
      </c>
      <c r="Q317" s="215" t="s">
        <v>698</v>
      </c>
      <c r="R317" s="215" t="s">
        <v>698</v>
      </c>
      <c r="S317" s="215" t="s">
        <v>694</v>
      </c>
      <c r="T317" s="221"/>
      <c r="U317" s="228" t="s">
        <v>750</v>
      </c>
      <c r="V317" s="220"/>
      <c r="W317" s="222"/>
      <c r="X317" s="222" t="s">
        <v>703</v>
      </c>
      <c r="Y317" s="222"/>
      <c r="Z317" s="222"/>
      <c r="AA317" s="222"/>
      <c r="AB317" s="222"/>
      <c r="AC317" s="222"/>
      <c r="AD317" s="222"/>
      <c r="AE317" s="222"/>
      <c r="AF317" s="222"/>
      <c r="AG317" s="222"/>
      <c r="AH317" s="26" t="s">
        <v>5699</v>
      </c>
      <c r="AI317" s="228" t="s">
        <v>694</v>
      </c>
      <c r="AJ317" s="228"/>
      <c r="AK317" s="229"/>
      <c r="AL317" s="229"/>
      <c r="AM317" s="229"/>
      <c r="AN317" s="229"/>
      <c r="AO317" s="229"/>
      <c r="AP317" s="229"/>
      <c r="AQ317" s="229"/>
      <c r="AR317" s="229"/>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row>
    <row r="318" spans="1:67" ht="15" customHeight="1" x14ac:dyDescent="0.25">
      <c r="A318" s="222"/>
      <c r="B318" s="220" t="s">
        <v>709</v>
      </c>
      <c r="C318" s="225" t="s">
        <v>5700</v>
      </c>
      <c r="D318" s="217" t="s">
        <v>696</v>
      </c>
      <c r="E318" s="225" t="s">
        <v>740</v>
      </c>
      <c r="F318" s="225" t="s">
        <v>702</v>
      </c>
      <c r="G318" s="230" t="s">
        <v>702</v>
      </c>
      <c r="H318" s="226" t="s">
        <v>697</v>
      </c>
      <c r="I318" s="226" t="s">
        <v>697</v>
      </c>
      <c r="J318" s="225" t="s">
        <v>697</v>
      </c>
      <c r="K318" s="225" t="s">
        <v>697</v>
      </c>
      <c r="L318" s="225" t="s">
        <v>697</v>
      </c>
      <c r="M318" s="225" t="s">
        <v>697</v>
      </c>
      <c r="N318" s="225" t="s">
        <v>697</v>
      </c>
      <c r="O318" s="225" t="s">
        <v>697</v>
      </c>
      <c r="P318" s="220">
        <v>0</v>
      </c>
      <c r="Q318" s="221" t="s">
        <v>698</v>
      </c>
      <c r="R318" s="221" t="s">
        <v>704</v>
      </c>
      <c r="S318" s="220" t="s">
        <v>5606</v>
      </c>
      <c r="T318" s="221"/>
      <c r="U318" s="228" t="s">
        <v>5701</v>
      </c>
      <c r="V318" s="220"/>
      <c r="W318" s="222"/>
      <c r="X318" s="222"/>
      <c r="Y318" s="222" t="s">
        <v>900</v>
      </c>
      <c r="Z318" s="220"/>
      <c r="AA318" s="222"/>
      <c r="AB318" s="222"/>
      <c r="AC318" s="222"/>
      <c r="AD318" s="222"/>
      <c r="AE318" s="222"/>
      <c r="AF318" s="222"/>
      <c r="AG318" s="222"/>
      <c r="AH318" s="196" t="s">
        <v>5702</v>
      </c>
      <c r="AI318" s="228" t="s">
        <v>704</v>
      </c>
      <c r="AJ318" s="220"/>
      <c r="AK318" s="229"/>
      <c r="AL318" s="229"/>
      <c r="AM318" s="229"/>
      <c r="AN318" s="229"/>
      <c r="AO318" s="229"/>
      <c r="AP318" s="229"/>
      <c r="AQ318" s="229"/>
      <c r="AR318" s="229"/>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row>
    <row r="319" spans="1:67" ht="15" customHeight="1" x14ac:dyDescent="0.25">
      <c r="A319" s="231"/>
      <c r="B319" s="228"/>
      <c r="C319" s="233" t="s">
        <v>5700</v>
      </c>
      <c r="D319" s="217" t="s">
        <v>696</v>
      </c>
      <c r="E319" s="234" t="s">
        <v>740</v>
      </c>
      <c r="F319" s="234" t="s">
        <v>702</v>
      </c>
      <c r="G319" s="234" t="s">
        <v>702</v>
      </c>
      <c r="H319" s="235" t="s">
        <v>702</v>
      </c>
      <c r="I319" s="235" t="s">
        <v>697</v>
      </c>
      <c r="J319" s="234" t="s">
        <v>697</v>
      </c>
      <c r="K319" s="234" t="s">
        <v>697</v>
      </c>
      <c r="L319" s="234" t="s">
        <v>697</v>
      </c>
      <c r="M319" s="234" t="s">
        <v>697</v>
      </c>
      <c r="N319" s="234" t="s">
        <v>697</v>
      </c>
      <c r="O319" s="234" t="s">
        <v>697</v>
      </c>
      <c r="P319" s="228">
        <v>0</v>
      </c>
      <c r="Q319" s="221" t="s">
        <v>704</v>
      </c>
      <c r="R319" s="221" t="s">
        <v>698</v>
      </c>
      <c r="S319" s="236" t="s">
        <v>706</v>
      </c>
      <c r="T319" s="221"/>
      <c r="U319" s="228" t="s">
        <v>5701</v>
      </c>
      <c r="V319" s="228"/>
      <c r="W319" s="231"/>
      <c r="X319" s="231"/>
      <c r="Y319" s="231"/>
      <c r="Z319" s="231" t="s">
        <v>900</v>
      </c>
      <c r="AA319" s="231"/>
      <c r="AB319" s="231"/>
      <c r="AC319" s="231"/>
      <c r="AD319" s="231"/>
      <c r="AE319" s="231"/>
      <c r="AF319" s="231"/>
      <c r="AG319" s="231"/>
      <c r="AH319" s="228" t="s">
        <v>5703</v>
      </c>
      <c r="AI319" s="228" t="s">
        <v>694</v>
      </c>
      <c r="AJ319" s="228"/>
      <c r="AK319" s="229"/>
      <c r="AL319" s="229"/>
      <c r="AM319" s="229"/>
      <c r="AN319" s="229"/>
      <c r="AO319" s="229"/>
      <c r="AP319" s="229"/>
      <c r="AQ319" s="229"/>
      <c r="AR319" s="229"/>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row>
    <row r="320" spans="1:67" ht="15" customHeight="1" x14ac:dyDescent="0.25">
      <c r="A320" s="222"/>
      <c r="B320" s="220" t="s">
        <v>709</v>
      </c>
      <c r="C320" s="225" t="s">
        <v>5704</v>
      </c>
      <c r="D320" s="217" t="s">
        <v>696</v>
      </c>
      <c r="E320" s="225" t="s">
        <v>740</v>
      </c>
      <c r="F320" s="225" t="s">
        <v>702</v>
      </c>
      <c r="G320" s="230" t="s">
        <v>707</v>
      </c>
      <c r="H320" s="226" t="s">
        <v>697</v>
      </c>
      <c r="I320" s="226" t="s">
        <v>697</v>
      </c>
      <c r="J320" s="225" t="s">
        <v>697</v>
      </c>
      <c r="K320" s="225" t="s">
        <v>697</v>
      </c>
      <c r="L320" s="225" t="s">
        <v>697</v>
      </c>
      <c r="M320" s="225" t="s">
        <v>697</v>
      </c>
      <c r="N320" s="225" t="s">
        <v>697</v>
      </c>
      <c r="O320" s="225" t="s">
        <v>697</v>
      </c>
      <c r="P320" s="220">
        <v>0</v>
      </c>
      <c r="Q320" s="221" t="s">
        <v>698</v>
      </c>
      <c r="R320" s="221" t="s">
        <v>704</v>
      </c>
      <c r="S320" s="220" t="s">
        <v>5606</v>
      </c>
      <c r="T320" s="221"/>
      <c r="U320" s="228" t="s">
        <v>5705</v>
      </c>
      <c r="V320" s="220"/>
      <c r="W320" s="222"/>
      <c r="X320" s="222"/>
      <c r="Y320" s="222" t="s">
        <v>901</v>
      </c>
      <c r="Z320" s="222"/>
      <c r="AA320" s="222"/>
      <c r="AB320" s="222"/>
      <c r="AC320" s="222"/>
      <c r="AD320" s="222"/>
      <c r="AE320" s="222"/>
      <c r="AF320" s="222"/>
      <c r="AG320" s="222"/>
      <c r="AH320" s="196" t="s">
        <v>5706</v>
      </c>
      <c r="AI320" s="228" t="s">
        <v>704</v>
      </c>
      <c r="AJ320" s="220"/>
      <c r="AK320" s="229"/>
      <c r="AL320" s="229"/>
      <c r="AM320" s="229"/>
      <c r="AN320" s="229"/>
      <c r="AO320" s="229"/>
      <c r="AP320" s="229"/>
      <c r="AQ320" s="229"/>
      <c r="AR320" s="229"/>
      <c r="AS320" s="229"/>
      <c r="AT320" s="229"/>
      <c r="AU320" s="229"/>
      <c r="AV320" s="229"/>
      <c r="AW320" s="229"/>
      <c r="AX320" s="229"/>
      <c r="AY320" s="229"/>
      <c r="AZ320" s="229"/>
      <c r="BA320" s="229"/>
      <c r="BB320" s="229"/>
      <c r="BC320" s="229"/>
      <c r="BD320" s="229"/>
      <c r="BE320" s="229"/>
      <c r="BF320" s="229"/>
      <c r="BG320" s="229"/>
      <c r="BH320" s="229"/>
      <c r="BI320" s="229"/>
      <c r="BJ320" s="229"/>
      <c r="BK320" s="229"/>
      <c r="BL320" s="229"/>
      <c r="BM320" s="229"/>
      <c r="BN320" s="229"/>
      <c r="BO320" s="229"/>
    </row>
    <row r="321" spans="1:67" ht="15" customHeight="1" x14ac:dyDescent="0.25">
      <c r="A321" s="231"/>
      <c r="B321" s="228"/>
      <c r="C321" s="233" t="s">
        <v>5704</v>
      </c>
      <c r="D321" s="217" t="s">
        <v>696</v>
      </c>
      <c r="E321" s="234" t="s">
        <v>740</v>
      </c>
      <c r="F321" s="234" t="s">
        <v>702</v>
      </c>
      <c r="G321" s="234" t="s">
        <v>707</v>
      </c>
      <c r="H321" s="235" t="s">
        <v>702</v>
      </c>
      <c r="I321" s="235" t="s">
        <v>697</v>
      </c>
      <c r="J321" s="234" t="s">
        <v>697</v>
      </c>
      <c r="K321" s="234" t="s">
        <v>697</v>
      </c>
      <c r="L321" s="234" t="s">
        <v>697</v>
      </c>
      <c r="M321" s="234" t="s">
        <v>697</v>
      </c>
      <c r="N321" s="234" t="s">
        <v>697</v>
      </c>
      <c r="O321" s="234" t="s">
        <v>697</v>
      </c>
      <c r="P321" s="228">
        <v>0</v>
      </c>
      <c r="Q321" s="221" t="s">
        <v>704</v>
      </c>
      <c r="R321" s="221" t="s">
        <v>698</v>
      </c>
      <c r="S321" s="236" t="s">
        <v>706</v>
      </c>
      <c r="T321" s="221"/>
      <c r="U321" s="228" t="s">
        <v>5705</v>
      </c>
      <c r="V321" s="228"/>
      <c r="W321" s="231"/>
      <c r="X321" s="231"/>
      <c r="Y321" s="231"/>
      <c r="Z321" s="231" t="s">
        <v>901</v>
      </c>
      <c r="AA321" s="231"/>
      <c r="AB321" s="231"/>
      <c r="AC321" s="231"/>
      <c r="AD321" s="231"/>
      <c r="AE321" s="231"/>
      <c r="AF321" s="231"/>
      <c r="AG321" s="231"/>
      <c r="AH321" s="228" t="s">
        <v>5707</v>
      </c>
      <c r="AI321" s="228" t="s">
        <v>694</v>
      </c>
      <c r="AJ321" s="228"/>
      <c r="AK321" s="229"/>
      <c r="AL321" s="229"/>
      <c r="AM321" s="229"/>
      <c r="AN321" s="229"/>
      <c r="AO321" s="229"/>
      <c r="AP321" s="229"/>
      <c r="AQ321" s="229"/>
      <c r="AR321" s="229"/>
      <c r="AS321" s="229"/>
      <c r="AT321" s="229"/>
      <c r="AU321" s="229"/>
      <c r="AV321" s="229"/>
      <c r="AW321" s="229"/>
      <c r="AX321" s="229"/>
      <c r="AY321" s="229"/>
      <c r="AZ321" s="229"/>
      <c r="BA321" s="229"/>
      <c r="BB321" s="229"/>
      <c r="BC321" s="229"/>
      <c r="BD321" s="229"/>
      <c r="BE321" s="229"/>
      <c r="BF321" s="229"/>
      <c r="BG321" s="229"/>
      <c r="BH321" s="229"/>
      <c r="BI321" s="229"/>
      <c r="BJ321" s="229"/>
      <c r="BK321" s="229"/>
      <c r="BL321" s="229"/>
      <c r="BM321" s="229"/>
      <c r="BN321" s="229"/>
      <c r="BO321" s="229"/>
    </row>
    <row r="322" spans="1:67" ht="15" customHeight="1" x14ac:dyDescent="0.25">
      <c r="A322" s="222"/>
      <c r="B322" s="220" t="s">
        <v>709</v>
      </c>
      <c r="C322" s="225" t="s">
        <v>5708</v>
      </c>
      <c r="D322" s="217" t="s">
        <v>696</v>
      </c>
      <c r="E322" s="225" t="s">
        <v>740</v>
      </c>
      <c r="F322" s="225" t="s">
        <v>702</v>
      </c>
      <c r="G322" s="230" t="s">
        <v>710</v>
      </c>
      <c r="H322" s="226" t="s">
        <v>697</v>
      </c>
      <c r="I322" s="226" t="s">
        <v>697</v>
      </c>
      <c r="J322" s="225" t="s">
        <v>697</v>
      </c>
      <c r="K322" s="225" t="s">
        <v>697</v>
      </c>
      <c r="L322" s="225" t="s">
        <v>697</v>
      </c>
      <c r="M322" s="225" t="s">
        <v>697</v>
      </c>
      <c r="N322" s="225" t="s">
        <v>697</v>
      </c>
      <c r="O322" s="225" t="s">
        <v>697</v>
      </c>
      <c r="P322" s="220">
        <v>0</v>
      </c>
      <c r="Q322" s="221" t="s">
        <v>698</v>
      </c>
      <c r="R322" s="221" t="s">
        <v>704</v>
      </c>
      <c r="S322" s="220" t="s">
        <v>5606</v>
      </c>
      <c r="T322" s="221"/>
      <c r="U322" s="228" t="s">
        <v>5709</v>
      </c>
      <c r="V322" s="220"/>
      <c r="W322" s="222"/>
      <c r="X322" s="222"/>
      <c r="Y322" s="222" t="s">
        <v>902</v>
      </c>
      <c r="Z322" s="222"/>
      <c r="AA322" s="222"/>
      <c r="AB322" s="222"/>
      <c r="AC322" s="222"/>
      <c r="AD322" s="222"/>
      <c r="AE322" s="222"/>
      <c r="AF322" s="222"/>
      <c r="AG322" s="222"/>
      <c r="AH322" s="26" t="s">
        <v>5710</v>
      </c>
      <c r="AI322" s="228" t="s">
        <v>704</v>
      </c>
      <c r="AJ322" s="220"/>
      <c r="AK322" s="229"/>
      <c r="AL322" s="229"/>
      <c r="AM322" s="229"/>
      <c r="AN322" s="229"/>
      <c r="AO322" s="229"/>
      <c r="AP322" s="229"/>
      <c r="AQ322" s="229"/>
      <c r="AR322" s="229"/>
      <c r="AS322" s="229"/>
      <c r="AT322" s="229"/>
      <c r="AU322" s="229"/>
      <c r="AV322" s="229"/>
      <c r="AW322" s="229"/>
      <c r="AX322" s="229"/>
      <c r="AY322" s="229"/>
      <c r="AZ322" s="229"/>
      <c r="BA322" s="229"/>
      <c r="BB322" s="229"/>
      <c r="BC322" s="229"/>
      <c r="BD322" s="229"/>
      <c r="BE322" s="229"/>
      <c r="BF322" s="229"/>
      <c r="BG322" s="229"/>
      <c r="BH322" s="229"/>
      <c r="BI322" s="229"/>
      <c r="BJ322" s="229"/>
      <c r="BK322" s="229"/>
      <c r="BL322" s="229"/>
      <c r="BM322" s="229"/>
      <c r="BN322" s="229"/>
      <c r="BO322" s="229"/>
    </row>
    <row r="323" spans="1:67" ht="15" customHeight="1" x14ac:dyDescent="0.25">
      <c r="A323" s="231"/>
      <c r="B323" s="228"/>
      <c r="C323" s="233" t="s">
        <v>5708</v>
      </c>
      <c r="D323" s="217" t="s">
        <v>696</v>
      </c>
      <c r="E323" s="234" t="s">
        <v>740</v>
      </c>
      <c r="F323" s="234" t="s">
        <v>702</v>
      </c>
      <c r="G323" s="234" t="s">
        <v>710</v>
      </c>
      <c r="H323" s="235" t="s">
        <v>702</v>
      </c>
      <c r="I323" s="235" t="s">
        <v>697</v>
      </c>
      <c r="J323" s="234" t="s">
        <v>697</v>
      </c>
      <c r="K323" s="234" t="s">
        <v>697</v>
      </c>
      <c r="L323" s="234" t="s">
        <v>697</v>
      </c>
      <c r="M323" s="234" t="s">
        <v>697</v>
      </c>
      <c r="N323" s="234" t="s">
        <v>697</v>
      </c>
      <c r="O323" s="234" t="s">
        <v>697</v>
      </c>
      <c r="P323" s="228">
        <v>0</v>
      </c>
      <c r="Q323" s="221" t="s">
        <v>704</v>
      </c>
      <c r="R323" s="221" t="s">
        <v>698</v>
      </c>
      <c r="S323" s="236" t="s">
        <v>706</v>
      </c>
      <c r="T323" s="221"/>
      <c r="U323" s="228" t="s">
        <v>5709</v>
      </c>
      <c r="V323" s="228"/>
      <c r="W323" s="231"/>
      <c r="X323" s="231"/>
      <c r="Y323" s="231"/>
      <c r="Z323" s="231" t="s">
        <v>902</v>
      </c>
      <c r="AA323" s="231"/>
      <c r="AB323" s="231"/>
      <c r="AC323" s="231"/>
      <c r="AD323" s="231"/>
      <c r="AE323" s="231"/>
      <c r="AF323" s="231"/>
      <c r="AG323" s="231"/>
      <c r="AH323" s="228" t="s">
        <v>5711</v>
      </c>
      <c r="AI323" s="228" t="s">
        <v>694</v>
      </c>
      <c r="AJ323" s="228"/>
      <c r="AK323" s="229"/>
      <c r="AL323" s="229"/>
      <c r="AM323" s="229"/>
      <c r="AN323" s="229"/>
      <c r="AO323" s="229"/>
      <c r="AP323" s="229"/>
      <c r="AQ323" s="229"/>
      <c r="AR323" s="229"/>
      <c r="AS323" s="229"/>
      <c r="AT323" s="229"/>
      <c r="AU323" s="229"/>
      <c r="AV323" s="229"/>
      <c r="AW323" s="229"/>
      <c r="AX323" s="229"/>
      <c r="AY323" s="229"/>
      <c r="AZ323" s="229"/>
      <c r="BA323" s="229"/>
      <c r="BB323" s="229"/>
      <c r="BC323" s="229"/>
      <c r="BD323" s="229"/>
      <c r="BE323" s="229"/>
      <c r="BF323" s="229"/>
      <c r="BG323" s="229"/>
      <c r="BH323" s="229"/>
      <c r="BI323" s="229"/>
      <c r="BJ323" s="229"/>
      <c r="BK323" s="229"/>
      <c r="BL323" s="229"/>
      <c r="BM323" s="229"/>
      <c r="BN323" s="229"/>
      <c r="BO323" s="229"/>
    </row>
    <row r="324" spans="1:67" ht="15" customHeight="1" x14ac:dyDescent="0.25">
      <c r="A324" s="222"/>
      <c r="B324" s="220" t="s">
        <v>709</v>
      </c>
      <c r="C324" s="225" t="s">
        <v>5704</v>
      </c>
      <c r="D324" s="217" t="s">
        <v>696</v>
      </c>
      <c r="E324" s="225" t="s">
        <v>740</v>
      </c>
      <c r="F324" s="225" t="s">
        <v>702</v>
      </c>
      <c r="G324" s="230" t="s">
        <v>711</v>
      </c>
      <c r="H324" s="226" t="s">
        <v>697</v>
      </c>
      <c r="I324" s="226" t="s">
        <v>697</v>
      </c>
      <c r="J324" s="225" t="s">
        <v>697</v>
      </c>
      <c r="K324" s="225" t="s">
        <v>697</v>
      </c>
      <c r="L324" s="225" t="s">
        <v>697</v>
      </c>
      <c r="M324" s="225" t="s">
        <v>697</v>
      </c>
      <c r="N324" s="225" t="s">
        <v>697</v>
      </c>
      <c r="O324" s="225" t="s">
        <v>697</v>
      </c>
      <c r="P324" s="220">
        <v>0</v>
      </c>
      <c r="Q324" s="221" t="s">
        <v>698</v>
      </c>
      <c r="R324" s="221" t="s">
        <v>704</v>
      </c>
      <c r="S324" s="220" t="s">
        <v>5606</v>
      </c>
      <c r="T324" s="221"/>
      <c r="U324" s="228" t="s">
        <v>5712</v>
      </c>
      <c r="V324" s="228"/>
      <c r="W324" s="231"/>
      <c r="X324" s="231"/>
      <c r="Y324" s="231" t="s">
        <v>5713</v>
      </c>
      <c r="Z324" s="231"/>
      <c r="AA324" s="231"/>
      <c r="AB324" s="231"/>
      <c r="AC324" s="231"/>
      <c r="AD324" s="231"/>
      <c r="AE324" s="231"/>
      <c r="AF324" s="231"/>
      <c r="AG324" s="231"/>
      <c r="AH324" s="26" t="s">
        <v>5714</v>
      </c>
      <c r="AI324" s="228" t="s">
        <v>704</v>
      </c>
      <c r="AJ324" s="220"/>
      <c r="AK324" s="229"/>
      <c r="AL324" s="229"/>
      <c r="AM324" s="229"/>
      <c r="AN324" s="229"/>
      <c r="AO324" s="229"/>
      <c r="AP324" s="229"/>
      <c r="AQ324" s="229"/>
      <c r="AR324" s="229"/>
      <c r="AS324" s="229"/>
      <c r="AT324" s="229"/>
      <c r="AU324" s="229"/>
      <c r="AV324" s="229"/>
      <c r="AW324" s="229"/>
      <c r="AX324" s="229"/>
      <c r="AY324" s="229"/>
      <c r="AZ324" s="229"/>
      <c r="BA324" s="229"/>
      <c r="BB324" s="229"/>
      <c r="BC324" s="229"/>
      <c r="BD324" s="229"/>
      <c r="BE324" s="229"/>
      <c r="BF324" s="229"/>
      <c r="BG324" s="229"/>
      <c r="BH324" s="229"/>
      <c r="BI324" s="229"/>
      <c r="BJ324" s="229"/>
      <c r="BK324" s="229"/>
      <c r="BL324" s="229"/>
      <c r="BM324" s="229"/>
      <c r="BN324" s="229"/>
      <c r="BO324" s="229"/>
    </row>
    <row r="325" spans="1:67" ht="15" customHeight="1" x14ac:dyDescent="0.25">
      <c r="A325" s="231"/>
      <c r="B325" s="228"/>
      <c r="C325" s="233" t="s">
        <v>5704</v>
      </c>
      <c r="D325" s="217" t="s">
        <v>696</v>
      </c>
      <c r="E325" s="234" t="s">
        <v>740</v>
      </c>
      <c r="F325" s="234" t="s">
        <v>702</v>
      </c>
      <c r="G325" s="234" t="s">
        <v>711</v>
      </c>
      <c r="H325" s="235" t="s">
        <v>702</v>
      </c>
      <c r="I325" s="235" t="s">
        <v>697</v>
      </c>
      <c r="J325" s="234" t="s">
        <v>697</v>
      </c>
      <c r="K325" s="234" t="s">
        <v>697</v>
      </c>
      <c r="L325" s="234" t="s">
        <v>697</v>
      </c>
      <c r="M325" s="234" t="s">
        <v>697</v>
      </c>
      <c r="N325" s="234" t="s">
        <v>697</v>
      </c>
      <c r="O325" s="234" t="s">
        <v>697</v>
      </c>
      <c r="P325" s="228">
        <v>0</v>
      </c>
      <c r="Q325" s="221" t="s">
        <v>704</v>
      </c>
      <c r="R325" s="221" t="s">
        <v>698</v>
      </c>
      <c r="S325" s="236" t="s">
        <v>706</v>
      </c>
      <c r="T325" s="221"/>
      <c r="U325" s="228" t="s">
        <v>5712</v>
      </c>
      <c r="V325" s="228"/>
      <c r="W325" s="231"/>
      <c r="X325" s="231"/>
      <c r="Y325" s="231"/>
      <c r="Z325" s="231" t="s">
        <v>5713</v>
      </c>
      <c r="AA325" s="231"/>
      <c r="AB325" s="231"/>
      <c r="AC325" s="231"/>
      <c r="AD325" s="231"/>
      <c r="AE325" s="231"/>
      <c r="AF325" s="231"/>
      <c r="AG325" s="231"/>
      <c r="AH325" s="228" t="s">
        <v>5715</v>
      </c>
      <c r="AI325" s="228" t="s">
        <v>694</v>
      </c>
      <c r="AJ325" s="228"/>
      <c r="AK325" s="229"/>
      <c r="AL325" s="229"/>
      <c r="AM325" s="229"/>
      <c r="AN325" s="229"/>
      <c r="AO325" s="229"/>
      <c r="AP325" s="229"/>
      <c r="AQ325" s="229"/>
      <c r="AR325" s="229"/>
      <c r="AS325" s="229"/>
      <c r="AT325" s="229"/>
      <c r="AU325" s="229"/>
      <c r="AV325" s="229"/>
      <c r="AW325" s="229"/>
      <c r="AX325" s="229"/>
      <c r="AY325" s="229"/>
      <c r="AZ325" s="229"/>
      <c r="BA325" s="229"/>
      <c r="BB325" s="229"/>
      <c r="BC325" s="229"/>
      <c r="BD325" s="229"/>
      <c r="BE325" s="229"/>
      <c r="BF325" s="229"/>
      <c r="BG325" s="229"/>
      <c r="BH325" s="229"/>
      <c r="BI325" s="229"/>
      <c r="BJ325" s="229"/>
      <c r="BK325" s="229"/>
      <c r="BL325" s="229"/>
      <c r="BM325" s="229"/>
      <c r="BN325" s="229"/>
      <c r="BO325" s="229"/>
    </row>
    <row r="326" spans="1:67" ht="15" customHeight="1" x14ac:dyDescent="0.25">
      <c r="A326" s="220"/>
      <c r="B326" s="220" t="s">
        <v>694</v>
      </c>
      <c r="C326" s="224" t="s">
        <v>695</v>
      </c>
      <c r="D326" s="217" t="s">
        <v>696</v>
      </c>
      <c r="E326" s="225" t="s">
        <v>740</v>
      </c>
      <c r="F326" s="225" t="s">
        <v>707</v>
      </c>
      <c r="G326" s="230" t="s">
        <v>697</v>
      </c>
      <c r="H326" s="226" t="s">
        <v>697</v>
      </c>
      <c r="I326" s="226" t="s">
        <v>697</v>
      </c>
      <c r="J326" s="225" t="s">
        <v>697</v>
      </c>
      <c r="K326" s="225" t="s">
        <v>697</v>
      </c>
      <c r="L326" s="225" t="s">
        <v>697</v>
      </c>
      <c r="M326" s="225" t="s">
        <v>697</v>
      </c>
      <c r="N326" s="225" t="s">
        <v>697</v>
      </c>
      <c r="O326" s="225" t="s">
        <v>697</v>
      </c>
      <c r="P326" s="220">
        <v>0</v>
      </c>
      <c r="Q326" s="215" t="s">
        <v>698</v>
      </c>
      <c r="R326" s="215" t="s">
        <v>698</v>
      </c>
      <c r="S326" s="215" t="s">
        <v>694</v>
      </c>
      <c r="T326" s="221"/>
      <c r="U326" s="228" t="s">
        <v>726</v>
      </c>
      <c r="V326" s="220"/>
      <c r="W326" s="222"/>
      <c r="X326" s="222" t="s">
        <v>727</v>
      </c>
      <c r="Y326" s="222"/>
      <c r="Z326" s="222"/>
      <c r="AA326" s="222"/>
      <c r="AB326" s="222"/>
      <c r="AC326" s="222"/>
      <c r="AD326" s="222"/>
      <c r="AE326" s="222"/>
      <c r="AF326" s="222"/>
      <c r="AG326" s="222"/>
      <c r="AH326" s="26" t="s">
        <v>5716</v>
      </c>
      <c r="AI326" s="220" t="s">
        <v>694</v>
      </c>
      <c r="AJ326" s="220"/>
      <c r="AK326" s="229"/>
      <c r="AL326" s="229"/>
      <c r="AM326" s="229"/>
      <c r="AN326" s="229"/>
      <c r="AO326" s="229"/>
      <c r="AP326" s="229"/>
      <c r="AQ326" s="229"/>
      <c r="AR326" s="229"/>
      <c r="AS326" s="229"/>
      <c r="AT326" s="229"/>
      <c r="AU326" s="229"/>
      <c r="AV326" s="229"/>
      <c r="AW326" s="229"/>
      <c r="AX326" s="229"/>
      <c r="AY326" s="229"/>
      <c r="AZ326" s="229"/>
      <c r="BA326" s="229"/>
      <c r="BB326" s="229"/>
      <c r="BC326" s="229"/>
      <c r="BD326" s="229"/>
      <c r="BE326" s="229"/>
      <c r="BF326" s="229"/>
      <c r="BG326" s="229"/>
      <c r="BH326" s="229"/>
      <c r="BI326" s="229"/>
      <c r="BJ326" s="229"/>
      <c r="BK326" s="229"/>
      <c r="BL326" s="229"/>
      <c r="BM326" s="229"/>
      <c r="BN326" s="229"/>
      <c r="BO326" s="229"/>
    </row>
    <row r="327" spans="1:67" ht="15" customHeight="1" x14ac:dyDescent="0.25">
      <c r="A327" s="222"/>
      <c r="B327" s="220" t="s">
        <v>709</v>
      </c>
      <c r="C327" s="225" t="s">
        <v>5700</v>
      </c>
      <c r="D327" s="217" t="s">
        <v>696</v>
      </c>
      <c r="E327" s="225" t="s">
        <v>740</v>
      </c>
      <c r="F327" s="225" t="s">
        <v>707</v>
      </c>
      <c r="G327" s="230" t="s">
        <v>702</v>
      </c>
      <c r="H327" s="226" t="s">
        <v>697</v>
      </c>
      <c r="I327" s="226" t="s">
        <v>697</v>
      </c>
      <c r="J327" s="225" t="s">
        <v>697</v>
      </c>
      <c r="K327" s="225" t="s">
        <v>697</v>
      </c>
      <c r="L327" s="225" t="s">
        <v>697</v>
      </c>
      <c r="M327" s="225" t="s">
        <v>697</v>
      </c>
      <c r="N327" s="225" t="s">
        <v>697</v>
      </c>
      <c r="O327" s="225" t="s">
        <v>697</v>
      </c>
      <c r="P327" s="220">
        <v>0</v>
      </c>
      <c r="Q327" s="221" t="s">
        <v>698</v>
      </c>
      <c r="R327" s="221" t="s">
        <v>704</v>
      </c>
      <c r="S327" s="220" t="s">
        <v>5606</v>
      </c>
      <c r="T327" s="221"/>
      <c r="U327" s="228" t="s">
        <v>5717</v>
      </c>
      <c r="V327" s="220"/>
      <c r="W327" s="222"/>
      <c r="X327" s="222"/>
      <c r="Y327" s="222" t="s">
        <v>900</v>
      </c>
      <c r="Z327" s="222"/>
      <c r="AA327" s="222"/>
      <c r="AB327" s="222"/>
      <c r="AC327" s="222"/>
      <c r="AD327" s="222"/>
      <c r="AE327" s="222"/>
      <c r="AF327" s="222"/>
      <c r="AG327" s="222"/>
      <c r="AH327" s="26" t="s">
        <v>5718</v>
      </c>
      <c r="AI327" s="228" t="s">
        <v>704</v>
      </c>
      <c r="AJ327" s="220"/>
      <c r="AK327" s="229"/>
      <c r="AL327" s="229"/>
      <c r="AM327" s="229"/>
      <c r="AN327" s="229"/>
      <c r="AO327" s="229"/>
      <c r="AP327" s="229"/>
      <c r="AQ327" s="229"/>
      <c r="AR327" s="229"/>
      <c r="AS327" s="229"/>
      <c r="AT327" s="229"/>
      <c r="AU327" s="229"/>
      <c r="AV327" s="229"/>
      <c r="AW327" s="229"/>
      <c r="AX327" s="229"/>
      <c r="AY327" s="229"/>
      <c r="AZ327" s="229"/>
      <c r="BA327" s="229"/>
      <c r="BB327" s="229"/>
      <c r="BC327" s="229"/>
      <c r="BD327" s="229"/>
      <c r="BE327" s="229"/>
      <c r="BF327" s="229"/>
      <c r="BG327" s="229"/>
      <c r="BH327" s="229"/>
      <c r="BI327" s="229"/>
      <c r="BJ327" s="229"/>
      <c r="BK327" s="229"/>
      <c r="BL327" s="229"/>
      <c r="BM327" s="229"/>
      <c r="BN327" s="229"/>
      <c r="BO327" s="229"/>
    </row>
    <row r="328" spans="1:67" ht="15" customHeight="1" x14ac:dyDescent="0.25">
      <c r="A328" s="231"/>
      <c r="B328" s="228"/>
      <c r="C328" s="233" t="s">
        <v>5700</v>
      </c>
      <c r="D328" s="217" t="s">
        <v>696</v>
      </c>
      <c r="E328" s="234" t="s">
        <v>740</v>
      </c>
      <c r="F328" s="234" t="s">
        <v>707</v>
      </c>
      <c r="G328" s="234" t="s">
        <v>702</v>
      </c>
      <c r="H328" s="235" t="s">
        <v>702</v>
      </c>
      <c r="I328" s="235" t="s">
        <v>697</v>
      </c>
      <c r="J328" s="234" t="s">
        <v>697</v>
      </c>
      <c r="K328" s="234" t="s">
        <v>697</v>
      </c>
      <c r="L328" s="234" t="s">
        <v>697</v>
      </c>
      <c r="M328" s="234" t="s">
        <v>697</v>
      </c>
      <c r="N328" s="234" t="s">
        <v>697</v>
      </c>
      <c r="O328" s="234" t="s">
        <v>697</v>
      </c>
      <c r="P328" s="228">
        <v>0</v>
      </c>
      <c r="Q328" s="221" t="s">
        <v>704</v>
      </c>
      <c r="R328" s="221" t="s">
        <v>698</v>
      </c>
      <c r="S328" s="236" t="s">
        <v>706</v>
      </c>
      <c r="T328" s="221"/>
      <c r="U328" s="228" t="s">
        <v>5717</v>
      </c>
      <c r="V328" s="228"/>
      <c r="W328" s="231"/>
      <c r="X328" s="231"/>
      <c r="Y328" s="231"/>
      <c r="Z328" s="231" t="s">
        <v>900</v>
      </c>
      <c r="AA328" s="231"/>
      <c r="AB328" s="231"/>
      <c r="AC328" s="231"/>
      <c r="AD328" s="231"/>
      <c r="AE328" s="231"/>
      <c r="AF328" s="231"/>
      <c r="AG328" s="231"/>
      <c r="AH328" s="228" t="s">
        <v>5719</v>
      </c>
      <c r="AI328" s="228" t="s">
        <v>694</v>
      </c>
      <c r="AJ328" s="228"/>
      <c r="AK328" s="229"/>
      <c r="AL328" s="229"/>
      <c r="AM328" s="229"/>
      <c r="AN328" s="229"/>
      <c r="AO328" s="229"/>
      <c r="AP328" s="229"/>
      <c r="AQ328" s="229"/>
      <c r="AR328" s="229"/>
      <c r="AS328" s="229"/>
      <c r="AT328" s="229"/>
      <c r="AU328" s="229"/>
      <c r="AV328" s="229"/>
      <c r="AW328" s="229"/>
      <c r="AX328" s="229"/>
      <c r="AY328" s="229"/>
      <c r="AZ328" s="229"/>
      <c r="BA328" s="229"/>
      <c r="BB328" s="229"/>
      <c r="BC328" s="229"/>
      <c r="BD328" s="229"/>
      <c r="BE328" s="229"/>
      <c r="BF328" s="229"/>
      <c r="BG328" s="229"/>
      <c r="BH328" s="229"/>
      <c r="BI328" s="229"/>
      <c r="BJ328" s="229"/>
      <c r="BK328" s="229"/>
      <c r="BL328" s="229"/>
      <c r="BM328" s="229"/>
      <c r="BN328" s="229"/>
      <c r="BO328" s="229"/>
    </row>
    <row r="329" spans="1:67" ht="15" customHeight="1" x14ac:dyDescent="0.25">
      <c r="A329" s="222"/>
      <c r="B329" s="220" t="s">
        <v>709</v>
      </c>
      <c r="C329" s="225" t="s">
        <v>5704</v>
      </c>
      <c r="D329" s="217" t="s">
        <v>696</v>
      </c>
      <c r="E329" s="225" t="s">
        <v>740</v>
      </c>
      <c r="F329" s="225" t="s">
        <v>707</v>
      </c>
      <c r="G329" s="230" t="s">
        <v>707</v>
      </c>
      <c r="H329" s="226" t="s">
        <v>697</v>
      </c>
      <c r="I329" s="226" t="s">
        <v>697</v>
      </c>
      <c r="J329" s="225" t="s">
        <v>697</v>
      </c>
      <c r="K329" s="225" t="s">
        <v>697</v>
      </c>
      <c r="L329" s="225" t="s">
        <v>697</v>
      </c>
      <c r="M329" s="225" t="s">
        <v>697</v>
      </c>
      <c r="N329" s="225" t="s">
        <v>697</v>
      </c>
      <c r="O329" s="225" t="s">
        <v>697</v>
      </c>
      <c r="P329" s="220">
        <v>0</v>
      </c>
      <c r="Q329" s="221" t="s">
        <v>698</v>
      </c>
      <c r="R329" s="221" t="s">
        <v>704</v>
      </c>
      <c r="S329" s="220" t="s">
        <v>5606</v>
      </c>
      <c r="T329" s="221"/>
      <c r="U329" s="228" t="s">
        <v>5717</v>
      </c>
      <c r="V329" s="220"/>
      <c r="W329" s="222"/>
      <c r="X329" s="222"/>
      <c r="Y329" s="222" t="s">
        <v>901</v>
      </c>
      <c r="Z329" s="222"/>
      <c r="AA329" s="222"/>
      <c r="AB329" s="222"/>
      <c r="AC329" s="222"/>
      <c r="AD329" s="222"/>
      <c r="AE329" s="222"/>
      <c r="AF329" s="222"/>
      <c r="AG329" s="222"/>
      <c r="AH329" s="26" t="s">
        <v>5720</v>
      </c>
      <c r="AI329" s="228" t="s">
        <v>704</v>
      </c>
      <c r="AJ329" s="220"/>
      <c r="AK329" s="229"/>
      <c r="AL329" s="229"/>
      <c r="AM329" s="229"/>
      <c r="AN329" s="229"/>
      <c r="AO329" s="229"/>
      <c r="AP329" s="229"/>
      <c r="AQ329" s="229"/>
      <c r="AR329" s="229"/>
      <c r="AS329" s="229"/>
      <c r="AT329" s="229"/>
      <c r="AU329" s="229"/>
      <c r="AV329" s="229"/>
      <c r="AW329" s="229"/>
      <c r="AX329" s="229"/>
      <c r="AY329" s="229"/>
      <c r="AZ329" s="229"/>
      <c r="BA329" s="229"/>
      <c r="BB329" s="229"/>
      <c r="BC329" s="229"/>
      <c r="BD329" s="229"/>
      <c r="BE329" s="229"/>
      <c r="BF329" s="229"/>
      <c r="BG329" s="229"/>
      <c r="BH329" s="229"/>
      <c r="BI329" s="229"/>
      <c r="BJ329" s="229"/>
      <c r="BK329" s="229"/>
      <c r="BL329" s="229"/>
      <c r="BM329" s="229"/>
      <c r="BN329" s="229"/>
      <c r="BO329" s="229"/>
    </row>
    <row r="330" spans="1:67" ht="15" customHeight="1" x14ac:dyDescent="0.25">
      <c r="A330" s="231"/>
      <c r="B330" s="228"/>
      <c r="C330" s="233" t="s">
        <v>5704</v>
      </c>
      <c r="D330" s="217" t="s">
        <v>696</v>
      </c>
      <c r="E330" s="234" t="s">
        <v>740</v>
      </c>
      <c r="F330" s="234" t="s">
        <v>707</v>
      </c>
      <c r="G330" s="234" t="s">
        <v>707</v>
      </c>
      <c r="H330" s="235" t="s">
        <v>702</v>
      </c>
      <c r="I330" s="235" t="s">
        <v>697</v>
      </c>
      <c r="J330" s="234" t="s">
        <v>697</v>
      </c>
      <c r="K330" s="234" t="s">
        <v>697</v>
      </c>
      <c r="L330" s="234" t="s">
        <v>697</v>
      </c>
      <c r="M330" s="234" t="s">
        <v>697</v>
      </c>
      <c r="N330" s="234" t="s">
        <v>697</v>
      </c>
      <c r="O330" s="234" t="s">
        <v>697</v>
      </c>
      <c r="P330" s="228">
        <v>0</v>
      </c>
      <c r="Q330" s="221" t="s">
        <v>704</v>
      </c>
      <c r="R330" s="221" t="s">
        <v>698</v>
      </c>
      <c r="S330" s="236" t="s">
        <v>706</v>
      </c>
      <c r="T330" s="221"/>
      <c r="U330" s="228" t="s">
        <v>5717</v>
      </c>
      <c r="V330" s="228"/>
      <c r="W330" s="231"/>
      <c r="X330" s="231"/>
      <c r="Y330" s="231"/>
      <c r="Z330" s="231" t="s">
        <v>901</v>
      </c>
      <c r="AA330" s="231"/>
      <c r="AB330" s="231"/>
      <c r="AC330" s="231"/>
      <c r="AD330" s="231"/>
      <c r="AE330" s="231"/>
      <c r="AF330" s="231"/>
      <c r="AG330" s="231"/>
      <c r="AH330" s="228" t="s">
        <v>5721</v>
      </c>
      <c r="AI330" s="228" t="s">
        <v>694</v>
      </c>
      <c r="AJ330" s="228"/>
      <c r="AK330" s="229"/>
      <c r="AL330" s="229"/>
      <c r="AM330" s="229"/>
      <c r="AN330" s="229"/>
      <c r="AO330" s="229"/>
      <c r="AP330" s="229"/>
      <c r="AQ330" s="229"/>
      <c r="AR330" s="229"/>
      <c r="AS330" s="229"/>
      <c r="AT330" s="229"/>
      <c r="AU330" s="229"/>
      <c r="AV330" s="229"/>
      <c r="AW330" s="229"/>
      <c r="AX330" s="229"/>
      <c r="AY330" s="229"/>
      <c r="AZ330" s="229"/>
      <c r="BA330" s="229"/>
      <c r="BB330" s="229"/>
      <c r="BC330" s="229"/>
      <c r="BD330" s="229"/>
      <c r="BE330" s="229"/>
      <c r="BF330" s="229"/>
      <c r="BG330" s="229"/>
      <c r="BH330" s="229"/>
      <c r="BI330" s="229"/>
      <c r="BJ330" s="229"/>
      <c r="BK330" s="229"/>
      <c r="BL330" s="229"/>
      <c r="BM330" s="229"/>
      <c r="BN330" s="229"/>
      <c r="BO330" s="229"/>
    </row>
    <row r="331" spans="1:67" ht="15" customHeight="1" x14ac:dyDescent="0.25">
      <c r="A331" s="222"/>
      <c r="B331" s="220" t="s">
        <v>709</v>
      </c>
      <c r="C331" s="225" t="s">
        <v>5708</v>
      </c>
      <c r="D331" s="217" t="s">
        <v>696</v>
      </c>
      <c r="E331" s="225" t="s">
        <v>740</v>
      </c>
      <c r="F331" s="225" t="s">
        <v>707</v>
      </c>
      <c r="G331" s="230" t="s">
        <v>710</v>
      </c>
      <c r="H331" s="226" t="s">
        <v>697</v>
      </c>
      <c r="I331" s="226" t="s">
        <v>697</v>
      </c>
      <c r="J331" s="225" t="s">
        <v>697</v>
      </c>
      <c r="K331" s="225" t="s">
        <v>697</v>
      </c>
      <c r="L331" s="225" t="s">
        <v>697</v>
      </c>
      <c r="M331" s="225" t="s">
        <v>697</v>
      </c>
      <c r="N331" s="225" t="s">
        <v>697</v>
      </c>
      <c r="O331" s="225" t="s">
        <v>697</v>
      </c>
      <c r="P331" s="220">
        <v>0</v>
      </c>
      <c r="Q331" s="221" t="s">
        <v>698</v>
      </c>
      <c r="R331" s="221" t="s">
        <v>704</v>
      </c>
      <c r="S331" s="220" t="s">
        <v>5606</v>
      </c>
      <c r="T331" s="221"/>
      <c r="U331" s="228" t="s">
        <v>5717</v>
      </c>
      <c r="V331" s="220"/>
      <c r="W331" s="222"/>
      <c r="X331" s="222"/>
      <c r="Y331" s="222" t="s">
        <v>902</v>
      </c>
      <c r="Z331" s="222"/>
      <c r="AA331" s="222"/>
      <c r="AB331" s="222"/>
      <c r="AC331" s="222"/>
      <c r="AD331" s="222"/>
      <c r="AE331" s="222"/>
      <c r="AF331" s="222"/>
      <c r="AG331" s="222"/>
      <c r="AH331" s="26" t="s">
        <v>5722</v>
      </c>
      <c r="AI331" s="228" t="s">
        <v>704</v>
      </c>
      <c r="AJ331" s="220"/>
      <c r="AK331" s="229"/>
      <c r="AL331" s="229"/>
      <c r="AM331" s="229"/>
      <c r="AN331" s="229"/>
      <c r="AO331" s="229"/>
      <c r="AP331" s="229"/>
      <c r="AQ331" s="229"/>
      <c r="AR331" s="229"/>
      <c r="AS331" s="229"/>
      <c r="AT331" s="229"/>
      <c r="AU331" s="229"/>
      <c r="AV331" s="229"/>
      <c r="AW331" s="229"/>
      <c r="AX331" s="229"/>
      <c r="AY331" s="229"/>
      <c r="AZ331" s="229"/>
      <c r="BA331" s="229"/>
      <c r="BB331" s="229"/>
      <c r="BC331" s="229"/>
      <c r="BD331" s="229"/>
      <c r="BE331" s="229"/>
      <c r="BF331" s="229"/>
      <c r="BG331" s="229"/>
      <c r="BH331" s="229"/>
      <c r="BI331" s="229"/>
      <c r="BJ331" s="229"/>
      <c r="BK331" s="229"/>
      <c r="BL331" s="229"/>
      <c r="BM331" s="229"/>
      <c r="BN331" s="229"/>
      <c r="BO331" s="229"/>
    </row>
    <row r="332" spans="1:67" ht="15" customHeight="1" x14ac:dyDescent="0.25">
      <c r="A332" s="231"/>
      <c r="B332" s="228"/>
      <c r="C332" s="233" t="s">
        <v>5708</v>
      </c>
      <c r="D332" s="217" t="s">
        <v>696</v>
      </c>
      <c r="E332" s="234" t="s">
        <v>740</v>
      </c>
      <c r="F332" s="234" t="s">
        <v>707</v>
      </c>
      <c r="G332" s="234" t="s">
        <v>710</v>
      </c>
      <c r="H332" s="235" t="s">
        <v>702</v>
      </c>
      <c r="I332" s="235" t="s">
        <v>697</v>
      </c>
      <c r="J332" s="234" t="s">
        <v>697</v>
      </c>
      <c r="K332" s="234" t="s">
        <v>697</v>
      </c>
      <c r="L332" s="234" t="s">
        <v>697</v>
      </c>
      <c r="M332" s="234" t="s">
        <v>697</v>
      </c>
      <c r="N332" s="234" t="s">
        <v>697</v>
      </c>
      <c r="O332" s="234" t="s">
        <v>697</v>
      </c>
      <c r="P332" s="228">
        <v>0</v>
      </c>
      <c r="Q332" s="221" t="s">
        <v>704</v>
      </c>
      <c r="R332" s="221" t="s">
        <v>698</v>
      </c>
      <c r="S332" s="236" t="s">
        <v>706</v>
      </c>
      <c r="T332" s="221"/>
      <c r="U332" s="228" t="s">
        <v>5717</v>
      </c>
      <c r="V332" s="228"/>
      <c r="W332" s="231"/>
      <c r="X332" s="231"/>
      <c r="Y332" s="231"/>
      <c r="Z332" s="231" t="s">
        <v>902</v>
      </c>
      <c r="AA332" s="231"/>
      <c r="AB332" s="231"/>
      <c r="AC332" s="231"/>
      <c r="AD332" s="231"/>
      <c r="AE332" s="231"/>
      <c r="AF332" s="231"/>
      <c r="AG332" s="231"/>
      <c r="AH332" s="228" t="s">
        <v>5723</v>
      </c>
      <c r="AI332" s="228" t="s">
        <v>694</v>
      </c>
      <c r="AJ332" s="228"/>
      <c r="AK332" s="229"/>
      <c r="AL332" s="229"/>
      <c r="AM332" s="229"/>
      <c r="AN332" s="229"/>
      <c r="AO332" s="229"/>
      <c r="AP332" s="229"/>
      <c r="AQ332" s="229"/>
      <c r="AR332" s="229"/>
      <c r="AS332" s="229"/>
      <c r="AT332" s="229"/>
      <c r="AU332" s="229"/>
      <c r="AV332" s="229"/>
      <c r="AW332" s="229"/>
      <c r="AX332" s="229"/>
      <c r="AY332" s="229"/>
      <c r="AZ332" s="229"/>
      <c r="BA332" s="229"/>
      <c r="BB332" s="229"/>
      <c r="BC332" s="229"/>
      <c r="BD332" s="229"/>
      <c r="BE332" s="229"/>
      <c r="BF332" s="229"/>
      <c r="BG332" s="229"/>
      <c r="BH332" s="229"/>
      <c r="BI332" s="229"/>
      <c r="BJ332" s="229"/>
      <c r="BK332" s="229"/>
      <c r="BL332" s="229"/>
      <c r="BM332" s="229"/>
      <c r="BN332" s="229"/>
      <c r="BO332" s="229"/>
    </row>
    <row r="333" spans="1:67" ht="15" customHeight="1" x14ac:dyDescent="0.25">
      <c r="A333" s="222"/>
      <c r="B333" s="220" t="s">
        <v>709</v>
      </c>
      <c r="C333" s="225" t="s">
        <v>5704</v>
      </c>
      <c r="D333" s="217" t="s">
        <v>696</v>
      </c>
      <c r="E333" s="225" t="s">
        <v>740</v>
      </c>
      <c r="F333" s="225" t="s">
        <v>707</v>
      </c>
      <c r="G333" s="230" t="s">
        <v>711</v>
      </c>
      <c r="H333" s="226" t="s">
        <v>697</v>
      </c>
      <c r="I333" s="226" t="s">
        <v>697</v>
      </c>
      <c r="J333" s="225" t="s">
        <v>697</v>
      </c>
      <c r="K333" s="225" t="s">
        <v>697</v>
      </c>
      <c r="L333" s="225" t="s">
        <v>697</v>
      </c>
      <c r="M333" s="225" t="s">
        <v>697</v>
      </c>
      <c r="N333" s="225" t="s">
        <v>697</v>
      </c>
      <c r="O333" s="225" t="s">
        <v>697</v>
      </c>
      <c r="P333" s="220">
        <v>0</v>
      </c>
      <c r="Q333" s="221" t="s">
        <v>698</v>
      </c>
      <c r="R333" s="221" t="s">
        <v>704</v>
      </c>
      <c r="S333" s="220" t="s">
        <v>5606</v>
      </c>
      <c r="T333" s="221"/>
      <c r="U333" s="228" t="s">
        <v>5717</v>
      </c>
      <c r="V333" s="220"/>
      <c r="W333" s="222"/>
      <c r="X333" s="222"/>
      <c r="Y333" s="222" t="s">
        <v>5713</v>
      </c>
      <c r="Z333" s="222"/>
      <c r="AA333" s="222"/>
      <c r="AB333" s="222"/>
      <c r="AC333" s="222"/>
      <c r="AD333" s="222"/>
      <c r="AE333" s="222"/>
      <c r="AF333" s="222"/>
      <c r="AG333" s="222"/>
      <c r="AH333" s="26" t="s">
        <v>5724</v>
      </c>
      <c r="AI333" s="228" t="s">
        <v>704</v>
      </c>
      <c r="AJ333" s="220"/>
      <c r="AK333" s="229"/>
      <c r="AL333" s="229"/>
      <c r="AM333" s="229"/>
      <c r="AN333" s="229"/>
      <c r="AO333" s="229"/>
      <c r="AP333" s="229"/>
      <c r="AQ333" s="229"/>
      <c r="AR333" s="229"/>
      <c r="AS333" s="229"/>
      <c r="AT333" s="229"/>
      <c r="AU333" s="229"/>
      <c r="AV333" s="229"/>
      <c r="AW333" s="229"/>
      <c r="AX333" s="229"/>
      <c r="AY333" s="229"/>
      <c r="AZ333" s="229"/>
      <c r="BA333" s="229"/>
      <c r="BB333" s="229"/>
      <c r="BC333" s="229"/>
      <c r="BD333" s="229"/>
      <c r="BE333" s="229"/>
      <c r="BF333" s="229"/>
      <c r="BG333" s="229"/>
      <c r="BH333" s="229"/>
      <c r="BI333" s="229"/>
      <c r="BJ333" s="229"/>
      <c r="BK333" s="229"/>
      <c r="BL333" s="229"/>
      <c r="BM333" s="229"/>
      <c r="BN333" s="229"/>
      <c r="BO333" s="229"/>
    </row>
    <row r="334" spans="1:67" ht="15" customHeight="1" x14ac:dyDescent="0.25">
      <c r="A334" s="231"/>
      <c r="B334" s="228"/>
      <c r="C334" s="233" t="s">
        <v>5704</v>
      </c>
      <c r="D334" s="217" t="s">
        <v>696</v>
      </c>
      <c r="E334" s="234" t="s">
        <v>740</v>
      </c>
      <c r="F334" s="234" t="s">
        <v>707</v>
      </c>
      <c r="G334" s="234" t="s">
        <v>711</v>
      </c>
      <c r="H334" s="235" t="s">
        <v>702</v>
      </c>
      <c r="I334" s="235" t="s">
        <v>697</v>
      </c>
      <c r="J334" s="234" t="s">
        <v>697</v>
      </c>
      <c r="K334" s="234" t="s">
        <v>697</v>
      </c>
      <c r="L334" s="234" t="s">
        <v>697</v>
      </c>
      <c r="M334" s="234" t="s">
        <v>697</v>
      </c>
      <c r="N334" s="234" t="s">
        <v>697</v>
      </c>
      <c r="O334" s="234" t="s">
        <v>697</v>
      </c>
      <c r="P334" s="228">
        <v>0</v>
      </c>
      <c r="Q334" s="221" t="s">
        <v>704</v>
      </c>
      <c r="R334" s="221" t="s">
        <v>698</v>
      </c>
      <c r="S334" s="236" t="s">
        <v>706</v>
      </c>
      <c r="T334" s="221"/>
      <c r="U334" s="228" t="s">
        <v>5717</v>
      </c>
      <c r="V334" s="228"/>
      <c r="W334" s="231"/>
      <c r="X334" s="231"/>
      <c r="Y334" s="231"/>
      <c r="Z334" s="231" t="s">
        <v>5713</v>
      </c>
      <c r="AA334" s="231"/>
      <c r="AB334" s="231"/>
      <c r="AC334" s="231"/>
      <c r="AD334" s="231"/>
      <c r="AE334" s="231"/>
      <c r="AF334" s="231"/>
      <c r="AG334" s="231"/>
      <c r="AH334" s="228" t="s">
        <v>5725</v>
      </c>
      <c r="AI334" s="228" t="s">
        <v>694</v>
      </c>
      <c r="AJ334" s="228"/>
      <c r="AK334" s="229"/>
      <c r="AL334" s="229"/>
      <c r="AM334" s="229"/>
      <c r="AN334" s="229"/>
      <c r="AO334" s="229"/>
      <c r="AP334" s="229"/>
      <c r="AQ334" s="229"/>
      <c r="AR334" s="229"/>
      <c r="AS334" s="229"/>
      <c r="AT334" s="229"/>
      <c r="AU334" s="229"/>
      <c r="AV334" s="229"/>
      <c r="AW334" s="229"/>
      <c r="AX334" s="229"/>
      <c r="AY334" s="229"/>
      <c r="AZ334" s="229"/>
      <c r="BA334" s="229"/>
      <c r="BB334" s="229"/>
      <c r="BC334" s="229"/>
      <c r="BD334" s="229"/>
      <c r="BE334" s="229"/>
      <c r="BF334" s="229"/>
      <c r="BG334" s="229"/>
      <c r="BH334" s="229"/>
      <c r="BI334" s="229"/>
      <c r="BJ334" s="229"/>
      <c r="BK334" s="229"/>
      <c r="BL334" s="229"/>
      <c r="BM334" s="229"/>
      <c r="BN334" s="229"/>
      <c r="BO334" s="229"/>
    </row>
    <row r="335" spans="1:67" ht="15" customHeight="1" x14ac:dyDescent="0.25">
      <c r="A335" s="220"/>
      <c r="B335" s="220" t="s">
        <v>694</v>
      </c>
      <c r="C335" s="224" t="s">
        <v>695</v>
      </c>
      <c r="D335" s="217" t="s">
        <v>696</v>
      </c>
      <c r="E335" s="225" t="s">
        <v>742</v>
      </c>
      <c r="F335" s="225" t="s">
        <v>697</v>
      </c>
      <c r="G335" s="230" t="s">
        <v>697</v>
      </c>
      <c r="H335" s="226" t="s">
        <v>697</v>
      </c>
      <c r="I335" s="226" t="s">
        <v>697</v>
      </c>
      <c r="J335" s="225" t="s">
        <v>697</v>
      </c>
      <c r="K335" s="225" t="s">
        <v>697</v>
      </c>
      <c r="L335" s="225" t="s">
        <v>697</v>
      </c>
      <c r="M335" s="225" t="s">
        <v>697</v>
      </c>
      <c r="N335" s="225" t="s">
        <v>697</v>
      </c>
      <c r="O335" s="225" t="s">
        <v>697</v>
      </c>
      <c r="P335" s="220">
        <v>0</v>
      </c>
      <c r="Q335" s="215" t="s">
        <v>698</v>
      </c>
      <c r="R335" s="215" t="s">
        <v>698</v>
      </c>
      <c r="S335" s="215" t="s">
        <v>694</v>
      </c>
      <c r="T335" s="221"/>
      <c r="U335" s="228" t="s">
        <v>5726</v>
      </c>
      <c r="V335" s="259"/>
      <c r="W335" s="222" t="s">
        <v>5727</v>
      </c>
      <c r="X335" s="222"/>
      <c r="Y335" s="222"/>
      <c r="Z335" s="222"/>
      <c r="AA335" s="222"/>
      <c r="AB335" s="260"/>
      <c r="AC335" s="260"/>
      <c r="AD335" s="260"/>
      <c r="AE335" s="260"/>
      <c r="AF335" s="260"/>
      <c r="AG335" s="260"/>
      <c r="AH335" s="26" t="s">
        <v>5728</v>
      </c>
      <c r="AI335" s="220" t="s">
        <v>694</v>
      </c>
      <c r="AJ335" s="220"/>
      <c r="AK335" s="229"/>
      <c r="AL335" s="229"/>
      <c r="AM335" s="229"/>
      <c r="AN335" s="229"/>
      <c r="AO335" s="229"/>
      <c r="AP335" s="229"/>
      <c r="AQ335" s="229"/>
      <c r="AR335" s="229"/>
      <c r="AS335" s="229"/>
      <c r="AT335" s="229"/>
      <c r="AU335" s="229"/>
      <c r="AV335" s="229"/>
      <c r="AW335" s="229"/>
      <c r="AX335" s="229"/>
      <c r="AY335" s="229"/>
      <c r="AZ335" s="229"/>
      <c r="BA335" s="229"/>
      <c r="BB335" s="229"/>
      <c r="BC335" s="229"/>
      <c r="BD335" s="229"/>
      <c r="BE335" s="229"/>
      <c r="BF335" s="229"/>
      <c r="BG335" s="229"/>
      <c r="BH335" s="229"/>
      <c r="BI335" s="229"/>
      <c r="BJ335" s="229"/>
      <c r="BK335" s="229"/>
      <c r="BL335" s="229"/>
      <c r="BM335" s="229"/>
      <c r="BN335" s="229"/>
      <c r="BO335" s="229"/>
    </row>
    <row r="336" spans="1:67" ht="15" customHeight="1" x14ac:dyDescent="0.25">
      <c r="A336" s="220"/>
      <c r="B336" s="220" t="s">
        <v>694</v>
      </c>
      <c r="C336" s="224" t="s">
        <v>695</v>
      </c>
      <c r="D336" s="217" t="s">
        <v>696</v>
      </c>
      <c r="E336" s="225" t="s">
        <v>742</v>
      </c>
      <c r="F336" s="225" t="s">
        <v>702</v>
      </c>
      <c r="G336" s="230" t="s">
        <v>697</v>
      </c>
      <c r="H336" s="226" t="s">
        <v>697</v>
      </c>
      <c r="I336" s="226" t="s">
        <v>697</v>
      </c>
      <c r="J336" s="225" t="s">
        <v>697</v>
      </c>
      <c r="K336" s="225" t="s">
        <v>697</v>
      </c>
      <c r="L336" s="225" t="s">
        <v>697</v>
      </c>
      <c r="M336" s="225" t="s">
        <v>697</v>
      </c>
      <c r="N336" s="225" t="s">
        <v>697</v>
      </c>
      <c r="O336" s="225" t="s">
        <v>697</v>
      </c>
      <c r="P336" s="220">
        <v>0</v>
      </c>
      <c r="Q336" s="215" t="s">
        <v>698</v>
      </c>
      <c r="R336" s="215" t="s">
        <v>698</v>
      </c>
      <c r="S336" s="215" t="s">
        <v>694</v>
      </c>
      <c r="T336" s="221"/>
      <c r="U336" s="228" t="s">
        <v>750</v>
      </c>
      <c r="V336" s="220"/>
      <c r="W336" s="222"/>
      <c r="X336" s="222" t="s">
        <v>703</v>
      </c>
      <c r="Y336" s="222"/>
      <c r="Z336" s="222"/>
      <c r="AA336" s="222"/>
      <c r="AB336" s="222"/>
      <c r="AC336" s="222"/>
      <c r="AD336" s="222"/>
      <c r="AE336" s="222"/>
      <c r="AF336" s="222"/>
      <c r="AG336" s="222"/>
      <c r="AH336" s="26" t="s">
        <v>5729</v>
      </c>
      <c r="AI336" s="228" t="s">
        <v>694</v>
      </c>
      <c r="AJ336" s="228"/>
      <c r="AK336" s="229"/>
      <c r="AL336" s="229"/>
      <c r="AM336" s="229"/>
      <c r="AN336" s="229"/>
      <c r="AO336" s="229"/>
      <c r="AP336" s="229"/>
      <c r="AQ336" s="229"/>
      <c r="AR336" s="229"/>
      <c r="AS336" s="229"/>
      <c r="AT336" s="229"/>
      <c r="AU336" s="229"/>
      <c r="AV336" s="229"/>
      <c r="AW336" s="229"/>
      <c r="AX336" s="229"/>
      <c r="AY336" s="229"/>
      <c r="AZ336" s="229"/>
      <c r="BA336" s="229"/>
      <c r="BB336" s="229"/>
      <c r="BC336" s="229"/>
      <c r="BD336" s="229"/>
      <c r="BE336" s="229"/>
      <c r="BF336" s="229"/>
      <c r="BG336" s="229"/>
      <c r="BH336" s="229"/>
      <c r="BI336" s="229"/>
      <c r="BJ336" s="229"/>
      <c r="BK336" s="229"/>
      <c r="BL336" s="229"/>
      <c r="BM336" s="229"/>
      <c r="BN336" s="229"/>
      <c r="BO336" s="229"/>
    </row>
    <row r="337" spans="1:67" ht="15" customHeight="1" x14ac:dyDescent="0.25">
      <c r="A337" s="222"/>
      <c r="B337" s="220" t="s">
        <v>709</v>
      </c>
      <c r="C337" s="225" t="s">
        <v>5730</v>
      </c>
      <c r="D337" s="217" t="s">
        <v>696</v>
      </c>
      <c r="E337" s="225" t="s">
        <v>742</v>
      </c>
      <c r="F337" s="225" t="s">
        <v>702</v>
      </c>
      <c r="G337" s="230" t="s">
        <v>702</v>
      </c>
      <c r="H337" s="226" t="s">
        <v>697</v>
      </c>
      <c r="I337" s="226" t="s">
        <v>697</v>
      </c>
      <c r="J337" s="225" t="s">
        <v>697</v>
      </c>
      <c r="K337" s="225" t="s">
        <v>697</v>
      </c>
      <c r="L337" s="225" t="s">
        <v>697</v>
      </c>
      <c r="M337" s="225" t="s">
        <v>697</v>
      </c>
      <c r="N337" s="225" t="s">
        <v>697</v>
      </c>
      <c r="O337" s="225" t="s">
        <v>697</v>
      </c>
      <c r="P337" s="220">
        <v>0</v>
      </c>
      <c r="Q337" s="221" t="s">
        <v>698</v>
      </c>
      <c r="R337" s="221" t="s">
        <v>704</v>
      </c>
      <c r="S337" s="220" t="s">
        <v>5606</v>
      </c>
      <c r="T337" s="221"/>
      <c r="U337" s="228" t="s">
        <v>5731</v>
      </c>
      <c r="V337" s="228"/>
      <c r="W337" s="231"/>
      <c r="X337" s="231"/>
      <c r="Y337" s="231" t="s">
        <v>5732</v>
      </c>
      <c r="Z337" s="231"/>
      <c r="AA337" s="231"/>
      <c r="AB337" s="231"/>
      <c r="AC337" s="231"/>
      <c r="AD337" s="231"/>
      <c r="AE337" s="231"/>
      <c r="AF337" s="231"/>
      <c r="AG337" s="231"/>
      <c r="AH337" s="26" t="s">
        <v>5733</v>
      </c>
      <c r="AI337" s="228" t="s">
        <v>704</v>
      </c>
      <c r="AJ337" s="239"/>
      <c r="AK337" s="229"/>
      <c r="AL337" s="229"/>
      <c r="AM337" s="229"/>
      <c r="AN337" s="229"/>
      <c r="AO337" s="229"/>
      <c r="AP337" s="229"/>
      <c r="AQ337" s="229"/>
      <c r="AR337" s="229"/>
      <c r="AS337" s="229"/>
      <c r="AT337" s="229"/>
      <c r="AU337" s="229"/>
      <c r="AV337" s="229"/>
      <c r="AW337" s="229"/>
      <c r="AX337" s="229"/>
      <c r="AY337" s="229"/>
      <c r="AZ337" s="229"/>
      <c r="BA337" s="229"/>
      <c r="BB337" s="229"/>
      <c r="BC337" s="229"/>
      <c r="BD337" s="229"/>
      <c r="BE337" s="229"/>
      <c r="BF337" s="229"/>
      <c r="BG337" s="229"/>
      <c r="BH337" s="229"/>
      <c r="BI337" s="229"/>
      <c r="BJ337" s="229"/>
      <c r="BK337" s="229"/>
      <c r="BL337" s="229"/>
      <c r="BM337" s="229"/>
      <c r="BN337" s="229"/>
      <c r="BO337" s="229"/>
    </row>
    <row r="338" spans="1:67" ht="15" customHeight="1" x14ac:dyDescent="0.25">
      <c r="A338" s="231"/>
      <c r="B338" s="228"/>
      <c r="C338" s="233" t="s">
        <v>5730</v>
      </c>
      <c r="D338" s="217" t="s">
        <v>696</v>
      </c>
      <c r="E338" s="234" t="s">
        <v>742</v>
      </c>
      <c r="F338" s="234" t="s">
        <v>702</v>
      </c>
      <c r="G338" s="234" t="s">
        <v>702</v>
      </c>
      <c r="H338" s="235" t="s">
        <v>702</v>
      </c>
      <c r="I338" s="235" t="s">
        <v>697</v>
      </c>
      <c r="J338" s="234" t="s">
        <v>697</v>
      </c>
      <c r="K338" s="234" t="s">
        <v>697</v>
      </c>
      <c r="L338" s="234" t="s">
        <v>697</v>
      </c>
      <c r="M338" s="234" t="s">
        <v>697</v>
      </c>
      <c r="N338" s="234" t="s">
        <v>697</v>
      </c>
      <c r="O338" s="234" t="s">
        <v>697</v>
      </c>
      <c r="P338" s="228">
        <v>0</v>
      </c>
      <c r="Q338" s="221" t="s">
        <v>704</v>
      </c>
      <c r="R338" s="221" t="s">
        <v>698</v>
      </c>
      <c r="S338" s="236" t="s">
        <v>5734</v>
      </c>
      <c r="T338" s="221"/>
      <c r="U338" s="228" t="s">
        <v>5731</v>
      </c>
      <c r="V338" s="228"/>
      <c r="W338" s="231"/>
      <c r="X338" s="231"/>
      <c r="Y338" s="231"/>
      <c r="Z338" s="231" t="s">
        <v>5732</v>
      </c>
      <c r="AA338" s="231"/>
      <c r="AB338" s="231"/>
      <c r="AC338" s="231"/>
      <c r="AD338" s="231"/>
      <c r="AE338" s="231"/>
      <c r="AF338" s="231"/>
      <c r="AG338" s="231"/>
      <c r="AH338" s="228" t="s">
        <v>5735</v>
      </c>
      <c r="AI338" s="228" t="s">
        <v>694</v>
      </c>
      <c r="AJ338" s="240"/>
      <c r="AK338" s="229"/>
      <c r="AL338" s="229"/>
      <c r="AM338" s="229"/>
      <c r="AN338" s="229"/>
      <c r="AO338" s="229"/>
      <c r="AP338" s="229"/>
      <c r="AQ338" s="229"/>
      <c r="AR338" s="229"/>
      <c r="AS338" s="229"/>
      <c r="AT338" s="229"/>
      <c r="AU338" s="229"/>
      <c r="AV338" s="229"/>
      <c r="AW338" s="229"/>
      <c r="AX338" s="229"/>
      <c r="AY338" s="229"/>
      <c r="AZ338" s="229"/>
      <c r="BA338" s="229"/>
      <c r="BB338" s="229"/>
      <c r="BC338" s="229"/>
      <c r="BD338" s="229"/>
      <c r="BE338" s="229"/>
      <c r="BF338" s="229"/>
      <c r="BG338" s="229"/>
      <c r="BH338" s="229"/>
      <c r="BI338" s="229"/>
      <c r="BJ338" s="229"/>
      <c r="BK338" s="229"/>
      <c r="BL338" s="229"/>
      <c r="BM338" s="229"/>
      <c r="BN338" s="229"/>
      <c r="BO338" s="229"/>
    </row>
    <row r="339" spans="1:67" ht="15" customHeight="1" x14ac:dyDescent="0.25">
      <c r="A339" s="222"/>
      <c r="B339" s="220" t="s">
        <v>709</v>
      </c>
      <c r="C339" s="225" t="s">
        <v>5736</v>
      </c>
      <c r="D339" s="217" t="s">
        <v>696</v>
      </c>
      <c r="E339" s="225" t="s">
        <v>742</v>
      </c>
      <c r="F339" s="225" t="s">
        <v>702</v>
      </c>
      <c r="G339" s="230" t="s">
        <v>707</v>
      </c>
      <c r="H339" s="226" t="s">
        <v>697</v>
      </c>
      <c r="I339" s="226" t="s">
        <v>697</v>
      </c>
      <c r="J339" s="225" t="s">
        <v>697</v>
      </c>
      <c r="K339" s="225" t="s">
        <v>697</v>
      </c>
      <c r="L339" s="225" t="s">
        <v>697</v>
      </c>
      <c r="M339" s="225" t="s">
        <v>697</v>
      </c>
      <c r="N339" s="225" t="s">
        <v>697</v>
      </c>
      <c r="O339" s="225" t="s">
        <v>697</v>
      </c>
      <c r="P339" s="220">
        <v>0</v>
      </c>
      <c r="Q339" s="221" t="s">
        <v>698</v>
      </c>
      <c r="R339" s="221" t="s">
        <v>704</v>
      </c>
      <c r="S339" s="220" t="s">
        <v>5606</v>
      </c>
      <c r="T339" s="221"/>
      <c r="U339" s="228" t="s">
        <v>5737</v>
      </c>
      <c r="V339" s="220"/>
      <c r="W339" s="222"/>
      <c r="X339" s="222"/>
      <c r="Y339" s="222" t="s">
        <v>903</v>
      </c>
      <c r="Z339" s="222"/>
      <c r="AA339" s="222"/>
      <c r="AB339" s="222"/>
      <c r="AC339" s="222"/>
      <c r="AD339" s="222"/>
      <c r="AE339" s="222"/>
      <c r="AF339" s="222"/>
      <c r="AG339" s="222"/>
      <c r="AH339" s="26" t="s">
        <v>5738</v>
      </c>
      <c r="AI339" s="228" t="s">
        <v>704</v>
      </c>
      <c r="AJ339" s="239"/>
      <c r="AK339" s="229"/>
      <c r="AL339" s="229"/>
      <c r="AM339" s="229"/>
      <c r="AN339" s="229"/>
      <c r="AO339" s="229"/>
      <c r="AP339" s="229"/>
      <c r="AQ339" s="229"/>
      <c r="AR339" s="229"/>
      <c r="AS339" s="229"/>
      <c r="AT339" s="229"/>
      <c r="AU339" s="229"/>
      <c r="AV339" s="229"/>
      <c r="AW339" s="229"/>
      <c r="AX339" s="229"/>
      <c r="AY339" s="229"/>
      <c r="AZ339" s="229"/>
      <c r="BA339" s="229"/>
      <c r="BB339" s="229"/>
      <c r="BC339" s="229"/>
      <c r="BD339" s="229"/>
      <c r="BE339" s="229"/>
      <c r="BF339" s="229"/>
      <c r="BG339" s="229"/>
      <c r="BH339" s="229"/>
      <c r="BI339" s="229"/>
      <c r="BJ339" s="229"/>
      <c r="BK339" s="229"/>
      <c r="BL339" s="229"/>
      <c r="BM339" s="229"/>
      <c r="BN339" s="229"/>
      <c r="BO339" s="229"/>
    </row>
    <row r="340" spans="1:67" ht="15" customHeight="1" x14ac:dyDescent="0.25">
      <c r="A340" s="231"/>
      <c r="B340" s="228"/>
      <c r="C340" s="233" t="s">
        <v>5736</v>
      </c>
      <c r="D340" s="217" t="s">
        <v>696</v>
      </c>
      <c r="E340" s="234" t="s">
        <v>742</v>
      </c>
      <c r="F340" s="234" t="s">
        <v>702</v>
      </c>
      <c r="G340" s="234" t="s">
        <v>707</v>
      </c>
      <c r="H340" s="235" t="s">
        <v>702</v>
      </c>
      <c r="I340" s="235" t="s">
        <v>697</v>
      </c>
      <c r="J340" s="234" t="s">
        <v>697</v>
      </c>
      <c r="K340" s="234" t="s">
        <v>697</v>
      </c>
      <c r="L340" s="234" t="s">
        <v>697</v>
      </c>
      <c r="M340" s="234" t="s">
        <v>697</v>
      </c>
      <c r="N340" s="234" t="s">
        <v>697</v>
      </c>
      <c r="O340" s="234" t="s">
        <v>697</v>
      </c>
      <c r="P340" s="228">
        <v>0</v>
      </c>
      <c r="Q340" s="221" t="s">
        <v>704</v>
      </c>
      <c r="R340" s="221" t="s">
        <v>698</v>
      </c>
      <c r="S340" s="236" t="s">
        <v>706</v>
      </c>
      <c r="T340" s="221"/>
      <c r="U340" s="228" t="s">
        <v>5737</v>
      </c>
      <c r="V340" s="228"/>
      <c r="W340" s="231"/>
      <c r="X340" s="231"/>
      <c r="Y340" s="231"/>
      <c r="Z340" s="231" t="s">
        <v>903</v>
      </c>
      <c r="AA340" s="231"/>
      <c r="AB340" s="231"/>
      <c r="AC340" s="231"/>
      <c r="AD340" s="231"/>
      <c r="AE340" s="231"/>
      <c r="AF340" s="231"/>
      <c r="AG340" s="231"/>
      <c r="AH340" s="228" t="s">
        <v>5739</v>
      </c>
      <c r="AI340" s="228" t="s">
        <v>694</v>
      </c>
      <c r="AJ340" s="240"/>
      <c r="AK340" s="229"/>
      <c r="AL340" s="229"/>
      <c r="AM340" s="229"/>
      <c r="AN340" s="229"/>
      <c r="AO340" s="229"/>
      <c r="AP340" s="229"/>
      <c r="AQ340" s="229"/>
      <c r="AR340" s="229"/>
      <c r="AS340" s="229"/>
      <c r="AT340" s="229"/>
      <c r="AU340" s="229"/>
      <c r="AV340" s="229"/>
      <c r="AW340" s="229"/>
      <c r="AX340" s="229"/>
      <c r="AY340" s="229"/>
      <c r="AZ340" s="229"/>
      <c r="BA340" s="229"/>
      <c r="BB340" s="229"/>
      <c r="BC340" s="229"/>
      <c r="BD340" s="229"/>
      <c r="BE340" s="229"/>
      <c r="BF340" s="229"/>
      <c r="BG340" s="229"/>
      <c r="BH340" s="229"/>
      <c r="BI340" s="229"/>
      <c r="BJ340" s="229"/>
      <c r="BK340" s="229"/>
      <c r="BL340" s="229"/>
      <c r="BM340" s="229"/>
      <c r="BN340" s="229"/>
      <c r="BO340" s="229"/>
    </row>
    <row r="341" spans="1:67" ht="15" customHeight="1" x14ac:dyDescent="0.25">
      <c r="A341" s="222"/>
      <c r="B341" s="220" t="s">
        <v>709</v>
      </c>
      <c r="C341" s="225" t="s">
        <v>5730</v>
      </c>
      <c r="D341" s="217" t="s">
        <v>696</v>
      </c>
      <c r="E341" s="225" t="s">
        <v>742</v>
      </c>
      <c r="F341" s="225" t="s">
        <v>702</v>
      </c>
      <c r="G341" s="230" t="s">
        <v>710</v>
      </c>
      <c r="H341" s="226" t="s">
        <v>697</v>
      </c>
      <c r="I341" s="226" t="s">
        <v>697</v>
      </c>
      <c r="J341" s="225" t="s">
        <v>697</v>
      </c>
      <c r="K341" s="225" t="s">
        <v>697</v>
      </c>
      <c r="L341" s="225" t="s">
        <v>697</v>
      </c>
      <c r="M341" s="225" t="s">
        <v>697</v>
      </c>
      <c r="N341" s="225" t="s">
        <v>697</v>
      </c>
      <c r="O341" s="225" t="s">
        <v>697</v>
      </c>
      <c r="P341" s="220">
        <v>0</v>
      </c>
      <c r="Q341" s="221" t="s">
        <v>698</v>
      </c>
      <c r="R341" s="221" t="s">
        <v>704</v>
      </c>
      <c r="S341" s="220" t="s">
        <v>5606</v>
      </c>
      <c r="T341" s="221"/>
      <c r="U341" s="228" t="s">
        <v>5740</v>
      </c>
      <c r="V341" s="220"/>
      <c r="W341" s="222"/>
      <c r="X341" s="222"/>
      <c r="Y341" s="222" t="s">
        <v>904</v>
      </c>
      <c r="Z341" s="222"/>
      <c r="AA341" s="222"/>
      <c r="AB341" s="222"/>
      <c r="AC341" s="222"/>
      <c r="AD341" s="222"/>
      <c r="AE341" s="222"/>
      <c r="AF341" s="222"/>
      <c r="AG341" s="222"/>
      <c r="AH341" s="26" t="s">
        <v>5741</v>
      </c>
      <c r="AI341" s="228" t="s">
        <v>704</v>
      </c>
      <c r="AJ341" s="239"/>
      <c r="AK341" s="229"/>
      <c r="AL341" s="229"/>
      <c r="AM341" s="229"/>
      <c r="AN341" s="229"/>
      <c r="AO341" s="229"/>
      <c r="AP341" s="229"/>
      <c r="AQ341" s="229"/>
      <c r="AR341" s="229"/>
      <c r="AS341" s="229"/>
      <c r="AT341" s="229"/>
      <c r="AU341" s="229"/>
      <c r="AV341" s="229"/>
      <c r="AW341" s="229"/>
      <c r="AX341" s="229"/>
      <c r="AY341" s="229"/>
      <c r="AZ341" s="229"/>
      <c r="BA341" s="229"/>
      <c r="BB341" s="229"/>
      <c r="BC341" s="229"/>
      <c r="BD341" s="229"/>
      <c r="BE341" s="229"/>
      <c r="BF341" s="229"/>
      <c r="BG341" s="229"/>
      <c r="BH341" s="229"/>
      <c r="BI341" s="229"/>
      <c r="BJ341" s="229"/>
      <c r="BK341" s="229"/>
      <c r="BL341" s="229"/>
      <c r="BM341" s="229"/>
      <c r="BN341" s="229"/>
      <c r="BO341" s="229"/>
    </row>
    <row r="342" spans="1:67" ht="15" customHeight="1" x14ac:dyDescent="0.25">
      <c r="A342" s="231"/>
      <c r="B342" s="228"/>
      <c r="C342" s="233" t="s">
        <v>5730</v>
      </c>
      <c r="D342" s="217" t="s">
        <v>696</v>
      </c>
      <c r="E342" s="234" t="s">
        <v>742</v>
      </c>
      <c r="F342" s="234" t="s">
        <v>702</v>
      </c>
      <c r="G342" s="234" t="s">
        <v>710</v>
      </c>
      <c r="H342" s="235" t="s">
        <v>702</v>
      </c>
      <c r="I342" s="235" t="s">
        <v>697</v>
      </c>
      <c r="J342" s="234" t="s">
        <v>697</v>
      </c>
      <c r="K342" s="234" t="s">
        <v>697</v>
      </c>
      <c r="L342" s="234" t="s">
        <v>697</v>
      </c>
      <c r="M342" s="234" t="s">
        <v>697</v>
      </c>
      <c r="N342" s="234" t="s">
        <v>697</v>
      </c>
      <c r="O342" s="234" t="s">
        <v>697</v>
      </c>
      <c r="P342" s="228">
        <v>0</v>
      </c>
      <c r="Q342" s="221" t="s">
        <v>704</v>
      </c>
      <c r="R342" s="221" t="s">
        <v>698</v>
      </c>
      <c r="S342" s="236" t="s">
        <v>706</v>
      </c>
      <c r="T342" s="221"/>
      <c r="U342" s="228" t="s">
        <v>5740</v>
      </c>
      <c r="V342" s="228"/>
      <c r="W342" s="231"/>
      <c r="X342" s="231"/>
      <c r="Y342" s="231"/>
      <c r="Z342" s="231" t="s">
        <v>904</v>
      </c>
      <c r="AA342" s="231"/>
      <c r="AB342" s="231"/>
      <c r="AC342" s="231"/>
      <c r="AD342" s="231"/>
      <c r="AE342" s="231"/>
      <c r="AF342" s="231"/>
      <c r="AG342" s="231"/>
      <c r="AH342" s="237" t="s">
        <v>5742</v>
      </c>
      <c r="AI342" s="228" t="s">
        <v>694</v>
      </c>
      <c r="AJ342" s="240"/>
      <c r="AK342" s="229"/>
      <c r="AL342" s="229"/>
      <c r="AM342" s="229"/>
      <c r="AN342" s="229"/>
      <c r="AO342" s="229"/>
      <c r="AP342" s="229"/>
      <c r="AQ342" s="229"/>
      <c r="AR342" s="229"/>
      <c r="AS342" s="229"/>
      <c r="AT342" s="229"/>
      <c r="AU342" s="229"/>
      <c r="AV342" s="229"/>
      <c r="AW342" s="229"/>
      <c r="AX342" s="229"/>
      <c r="AY342" s="229"/>
      <c r="AZ342" s="229"/>
      <c r="BA342" s="229"/>
      <c r="BB342" s="229"/>
      <c r="BC342" s="229"/>
      <c r="BD342" s="229"/>
      <c r="BE342" s="229"/>
      <c r="BF342" s="229"/>
      <c r="BG342" s="229"/>
      <c r="BH342" s="229"/>
      <c r="BI342" s="229"/>
      <c r="BJ342" s="229"/>
      <c r="BK342" s="229"/>
      <c r="BL342" s="229"/>
      <c r="BM342" s="229"/>
      <c r="BN342" s="229"/>
      <c r="BO342" s="229"/>
    </row>
    <row r="343" spans="1:67" ht="15" customHeight="1" x14ac:dyDescent="0.25">
      <c r="A343" s="220"/>
      <c r="B343" s="220" t="s">
        <v>694</v>
      </c>
      <c r="C343" s="224" t="s">
        <v>5730</v>
      </c>
      <c r="D343" s="217" t="s">
        <v>696</v>
      </c>
      <c r="E343" s="225" t="s">
        <v>742</v>
      </c>
      <c r="F343" s="225" t="s">
        <v>707</v>
      </c>
      <c r="G343" s="230" t="s">
        <v>697</v>
      </c>
      <c r="H343" s="226" t="s">
        <v>697</v>
      </c>
      <c r="I343" s="226" t="s">
        <v>697</v>
      </c>
      <c r="J343" s="225" t="s">
        <v>697</v>
      </c>
      <c r="K343" s="225" t="s">
        <v>697</v>
      </c>
      <c r="L343" s="225" t="s">
        <v>697</v>
      </c>
      <c r="M343" s="225" t="s">
        <v>697</v>
      </c>
      <c r="N343" s="225" t="s">
        <v>697</v>
      </c>
      <c r="O343" s="225" t="s">
        <v>697</v>
      </c>
      <c r="P343" s="220">
        <v>0</v>
      </c>
      <c r="Q343" s="215" t="s">
        <v>698</v>
      </c>
      <c r="R343" s="215" t="s">
        <v>698</v>
      </c>
      <c r="S343" s="215" t="s">
        <v>694</v>
      </c>
      <c r="T343" s="221"/>
      <c r="U343" s="228" t="s">
        <v>726</v>
      </c>
      <c r="V343" s="220"/>
      <c r="W343" s="222"/>
      <c r="X343" s="222" t="s">
        <v>727</v>
      </c>
      <c r="Y343" s="222"/>
      <c r="Z343" s="222"/>
      <c r="AA343" s="222"/>
      <c r="AB343" s="222"/>
      <c r="AC343" s="222"/>
      <c r="AD343" s="222"/>
      <c r="AE343" s="222"/>
      <c r="AF343" s="222"/>
      <c r="AG343" s="222"/>
      <c r="AH343" s="26" t="s">
        <v>5743</v>
      </c>
      <c r="AI343" s="220" t="s">
        <v>694</v>
      </c>
      <c r="AJ343" s="239"/>
      <c r="AK343" s="229"/>
      <c r="AL343" s="229"/>
      <c r="AM343" s="229"/>
      <c r="AN343" s="229"/>
      <c r="AO343" s="229"/>
      <c r="AP343" s="229"/>
      <c r="AQ343" s="229"/>
      <c r="AR343" s="229"/>
      <c r="AS343" s="229"/>
      <c r="AT343" s="229"/>
      <c r="AU343" s="229"/>
      <c r="AV343" s="229"/>
      <c r="AW343" s="229"/>
      <c r="AX343" s="229"/>
      <c r="AY343" s="229"/>
      <c r="AZ343" s="229"/>
      <c r="BA343" s="229"/>
      <c r="BB343" s="229"/>
      <c r="BC343" s="229"/>
      <c r="BD343" s="229"/>
      <c r="BE343" s="229"/>
      <c r="BF343" s="229"/>
      <c r="BG343" s="229"/>
      <c r="BH343" s="229"/>
      <c r="BI343" s="229"/>
      <c r="BJ343" s="229"/>
      <c r="BK343" s="229"/>
      <c r="BL343" s="229"/>
      <c r="BM343" s="229"/>
      <c r="BN343" s="229"/>
      <c r="BO343" s="229"/>
    </row>
    <row r="344" spans="1:67" ht="15" customHeight="1" x14ac:dyDescent="0.25">
      <c r="A344" s="222"/>
      <c r="B344" s="220"/>
      <c r="C344" s="225" t="s">
        <v>5730</v>
      </c>
      <c r="D344" s="217" t="s">
        <v>696</v>
      </c>
      <c r="E344" s="225" t="s">
        <v>742</v>
      </c>
      <c r="F344" s="225" t="s">
        <v>707</v>
      </c>
      <c r="G344" s="230" t="s">
        <v>702</v>
      </c>
      <c r="H344" s="226" t="s">
        <v>697</v>
      </c>
      <c r="I344" s="226" t="s">
        <v>697</v>
      </c>
      <c r="J344" s="225" t="s">
        <v>697</v>
      </c>
      <c r="K344" s="225" t="s">
        <v>697</v>
      </c>
      <c r="L344" s="225" t="s">
        <v>697</v>
      </c>
      <c r="M344" s="225" t="s">
        <v>697</v>
      </c>
      <c r="N344" s="225" t="s">
        <v>697</v>
      </c>
      <c r="O344" s="225" t="s">
        <v>697</v>
      </c>
      <c r="P344" s="220">
        <v>0</v>
      </c>
      <c r="Q344" s="221" t="s">
        <v>698</v>
      </c>
      <c r="R344" s="221" t="s">
        <v>704</v>
      </c>
      <c r="S344" s="220" t="s">
        <v>5606</v>
      </c>
      <c r="T344" s="221"/>
      <c r="U344" s="228" t="s">
        <v>5717</v>
      </c>
      <c r="V344" s="228"/>
      <c r="W344" s="231"/>
      <c r="X344" s="231"/>
      <c r="Y344" s="231" t="s">
        <v>5732</v>
      </c>
      <c r="Z344" s="231"/>
      <c r="AA344" s="231"/>
      <c r="AB344" s="231"/>
      <c r="AC344" s="231"/>
      <c r="AD344" s="231"/>
      <c r="AE344" s="231"/>
      <c r="AF344" s="231"/>
      <c r="AG344" s="231"/>
      <c r="AH344" s="228" t="s">
        <v>5744</v>
      </c>
      <c r="AI344" s="228" t="s">
        <v>704</v>
      </c>
      <c r="AJ344" s="239"/>
      <c r="AK344" s="229"/>
      <c r="AL344" s="229"/>
      <c r="AM344" s="229"/>
      <c r="AN344" s="229"/>
      <c r="AO344" s="229"/>
      <c r="AP344" s="229"/>
      <c r="AQ344" s="229"/>
      <c r="AR344" s="229"/>
      <c r="AS344" s="229"/>
      <c r="AT344" s="229"/>
      <c r="AU344" s="229"/>
      <c r="AV344" s="229"/>
      <c r="AW344" s="229"/>
      <c r="AX344" s="229"/>
      <c r="AY344" s="229"/>
      <c r="AZ344" s="229"/>
      <c r="BA344" s="229"/>
      <c r="BB344" s="229"/>
      <c r="BC344" s="229"/>
      <c r="BD344" s="229"/>
      <c r="BE344" s="229"/>
      <c r="BF344" s="229"/>
      <c r="BG344" s="229"/>
      <c r="BH344" s="229"/>
      <c r="BI344" s="229"/>
      <c r="BJ344" s="229"/>
      <c r="BK344" s="229"/>
      <c r="BL344" s="229"/>
      <c r="BM344" s="229"/>
      <c r="BN344" s="229"/>
      <c r="BO344" s="229"/>
    </row>
    <row r="345" spans="1:67" ht="15" customHeight="1" x14ac:dyDescent="0.25">
      <c r="A345" s="231"/>
      <c r="B345" s="228"/>
      <c r="C345" s="233" t="s">
        <v>5730</v>
      </c>
      <c r="D345" s="217" t="s">
        <v>696</v>
      </c>
      <c r="E345" s="234" t="s">
        <v>742</v>
      </c>
      <c r="F345" s="234" t="s">
        <v>707</v>
      </c>
      <c r="G345" s="234" t="s">
        <v>702</v>
      </c>
      <c r="H345" s="235" t="s">
        <v>702</v>
      </c>
      <c r="I345" s="235" t="s">
        <v>697</v>
      </c>
      <c r="J345" s="234" t="s">
        <v>697</v>
      </c>
      <c r="K345" s="234" t="s">
        <v>697</v>
      </c>
      <c r="L345" s="234" t="s">
        <v>697</v>
      </c>
      <c r="M345" s="234" t="s">
        <v>697</v>
      </c>
      <c r="N345" s="234" t="s">
        <v>697</v>
      </c>
      <c r="O345" s="234" t="s">
        <v>697</v>
      </c>
      <c r="P345" s="228">
        <v>0</v>
      </c>
      <c r="Q345" s="221" t="s">
        <v>704</v>
      </c>
      <c r="R345" s="221" t="s">
        <v>698</v>
      </c>
      <c r="S345" s="236" t="s">
        <v>706</v>
      </c>
      <c r="T345" s="221"/>
      <c r="U345" s="228" t="s">
        <v>5717</v>
      </c>
      <c r="V345" s="228"/>
      <c r="W345" s="231"/>
      <c r="X345" s="231"/>
      <c r="Y345" s="231"/>
      <c r="Z345" s="231" t="s">
        <v>5732</v>
      </c>
      <c r="AA345" s="231"/>
      <c r="AB345" s="231"/>
      <c r="AC345" s="231"/>
      <c r="AD345" s="231"/>
      <c r="AE345" s="231"/>
      <c r="AF345" s="231"/>
      <c r="AG345" s="231"/>
      <c r="AH345" s="228" t="s">
        <v>5745</v>
      </c>
      <c r="AI345" s="228" t="s">
        <v>694</v>
      </c>
      <c r="AJ345" s="240"/>
      <c r="AK345" s="229"/>
      <c r="AL345" s="229"/>
      <c r="AM345" s="229"/>
      <c r="AN345" s="229"/>
      <c r="AO345" s="229"/>
      <c r="AP345" s="229"/>
      <c r="AQ345" s="229"/>
      <c r="AR345" s="229"/>
      <c r="AS345" s="229"/>
      <c r="AT345" s="229"/>
      <c r="AU345" s="229"/>
      <c r="AV345" s="229"/>
      <c r="AW345" s="229"/>
      <c r="AX345" s="229"/>
      <c r="AY345" s="229"/>
      <c r="AZ345" s="229"/>
      <c r="BA345" s="229"/>
      <c r="BB345" s="229"/>
      <c r="BC345" s="229"/>
      <c r="BD345" s="229"/>
      <c r="BE345" s="229"/>
      <c r="BF345" s="229"/>
      <c r="BG345" s="229"/>
      <c r="BH345" s="229"/>
      <c r="BI345" s="229"/>
      <c r="BJ345" s="229"/>
      <c r="BK345" s="229"/>
      <c r="BL345" s="229"/>
      <c r="BM345" s="229"/>
      <c r="BN345" s="229"/>
      <c r="BO345" s="229"/>
    </row>
    <row r="346" spans="1:67" ht="15" customHeight="1" x14ac:dyDescent="0.25">
      <c r="A346" s="222"/>
      <c r="B346" s="220"/>
      <c r="C346" s="225" t="s">
        <v>5730</v>
      </c>
      <c r="D346" s="217" t="s">
        <v>696</v>
      </c>
      <c r="E346" s="225" t="s">
        <v>742</v>
      </c>
      <c r="F346" s="225" t="s">
        <v>707</v>
      </c>
      <c r="G346" s="230" t="s">
        <v>707</v>
      </c>
      <c r="H346" s="226" t="s">
        <v>697</v>
      </c>
      <c r="I346" s="226" t="s">
        <v>697</v>
      </c>
      <c r="J346" s="225" t="s">
        <v>697</v>
      </c>
      <c r="K346" s="225" t="s">
        <v>697</v>
      </c>
      <c r="L346" s="225" t="s">
        <v>697</v>
      </c>
      <c r="M346" s="225" t="s">
        <v>697</v>
      </c>
      <c r="N346" s="225" t="s">
        <v>697</v>
      </c>
      <c r="O346" s="225" t="s">
        <v>697</v>
      </c>
      <c r="P346" s="220">
        <v>0</v>
      </c>
      <c r="Q346" s="221" t="s">
        <v>698</v>
      </c>
      <c r="R346" s="221" t="s">
        <v>704</v>
      </c>
      <c r="S346" s="220" t="s">
        <v>5606</v>
      </c>
      <c r="T346" s="228"/>
      <c r="U346" s="228" t="s">
        <v>5717</v>
      </c>
      <c r="V346" s="220"/>
      <c r="W346" s="222"/>
      <c r="X346" s="222"/>
      <c r="Y346" s="222" t="s">
        <v>903</v>
      </c>
      <c r="Z346" s="222"/>
      <c r="AA346" s="222"/>
      <c r="AB346" s="222"/>
      <c r="AC346" s="222"/>
      <c r="AD346" s="222"/>
      <c r="AE346" s="222"/>
      <c r="AF346" s="222"/>
      <c r="AG346" s="222"/>
      <c r="AH346" s="228" t="s">
        <v>5746</v>
      </c>
      <c r="AI346" s="228" t="s">
        <v>704</v>
      </c>
      <c r="AJ346" s="239"/>
      <c r="AK346" s="229"/>
      <c r="AL346" s="229"/>
      <c r="AM346" s="229"/>
      <c r="AN346" s="229"/>
      <c r="AO346" s="229"/>
      <c r="AP346" s="229"/>
      <c r="AQ346" s="229"/>
      <c r="AR346" s="229"/>
      <c r="AS346" s="229"/>
      <c r="AT346" s="229"/>
      <c r="AU346" s="229"/>
      <c r="AV346" s="229"/>
      <c r="AW346" s="229"/>
      <c r="AX346" s="229"/>
      <c r="AY346" s="229"/>
      <c r="AZ346" s="229"/>
      <c r="BA346" s="229"/>
      <c r="BB346" s="229"/>
      <c r="BC346" s="229"/>
      <c r="BD346" s="229"/>
      <c r="BE346" s="229"/>
      <c r="BF346" s="229"/>
      <c r="BG346" s="229"/>
      <c r="BH346" s="229"/>
      <c r="BI346" s="229"/>
      <c r="BJ346" s="229"/>
      <c r="BK346" s="229"/>
      <c r="BL346" s="229"/>
      <c r="BM346" s="229"/>
      <c r="BN346" s="229"/>
      <c r="BO346" s="229"/>
    </row>
    <row r="347" spans="1:67" ht="15" customHeight="1" x14ac:dyDescent="0.25">
      <c r="A347" s="231"/>
      <c r="B347" s="228"/>
      <c r="C347" s="233" t="s">
        <v>5730</v>
      </c>
      <c r="D347" s="217" t="s">
        <v>696</v>
      </c>
      <c r="E347" s="234" t="s">
        <v>742</v>
      </c>
      <c r="F347" s="234" t="s">
        <v>707</v>
      </c>
      <c r="G347" s="234" t="s">
        <v>707</v>
      </c>
      <c r="H347" s="235" t="s">
        <v>702</v>
      </c>
      <c r="I347" s="235" t="s">
        <v>697</v>
      </c>
      <c r="J347" s="234" t="s">
        <v>697</v>
      </c>
      <c r="K347" s="234" t="s">
        <v>697</v>
      </c>
      <c r="L347" s="234" t="s">
        <v>697</v>
      </c>
      <c r="M347" s="234" t="s">
        <v>697</v>
      </c>
      <c r="N347" s="234" t="s">
        <v>697</v>
      </c>
      <c r="O347" s="234" t="s">
        <v>697</v>
      </c>
      <c r="P347" s="228">
        <v>0</v>
      </c>
      <c r="Q347" s="221" t="s">
        <v>704</v>
      </c>
      <c r="R347" s="221" t="s">
        <v>698</v>
      </c>
      <c r="S347" s="236" t="s">
        <v>706</v>
      </c>
      <c r="T347" s="228"/>
      <c r="U347" s="228" t="s">
        <v>5717</v>
      </c>
      <c r="V347" s="228"/>
      <c r="W347" s="231"/>
      <c r="X347" s="231"/>
      <c r="Y347" s="231"/>
      <c r="Z347" s="231" t="s">
        <v>903</v>
      </c>
      <c r="AA347" s="231"/>
      <c r="AB347" s="231"/>
      <c r="AC347" s="231"/>
      <c r="AD347" s="231"/>
      <c r="AE347" s="231"/>
      <c r="AF347" s="231"/>
      <c r="AG347" s="231"/>
      <c r="AH347" s="228" t="s">
        <v>5747</v>
      </c>
      <c r="AI347" s="228" t="s">
        <v>694</v>
      </c>
      <c r="AJ347" s="240"/>
      <c r="AK347" s="229"/>
      <c r="AL347" s="229"/>
      <c r="AM347" s="229"/>
      <c r="AN347" s="229"/>
      <c r="AO347" s="229"/>
      <c r="AP347" s="229"/>
      <c r="AQ347" s="229"/>
      <c r="AR347" s="229"/>
      <c r="AS347" s="229"/>
      <c r="AT347" s="229"/>
      <c r="AU347" s="229"/>
      <c r="AV347" s="229"/>
      <c r="AW347" s="229"/>
      <c r="AX347" s="229"/>
      <c r="AY347" s="229"/>
      <c r="AZ347" s="229"/>
      <c r="BA347" s="229"/>
      <c r="BB347" s="229"/>
      <c r="BC347" s="229"/>
      <c r="BD347" s="229"/>
      <c r="BE347" s="229"/>
      <c r="BF347" s="229"/>
      <c r="BG347" s="229"/>
      <c r="BH347" s="229"/>
      <c r="BI347" s="229"/>
      <c r="BJ347" s="229"/>
      <c r="BK347" s="229"/>
      <c r="BL347" s="229"/>
      <c r="BM347" s="229"/>
      <c r="BN347" s="229"/>
      <c r="BO347" s="229"/>
    </row>
    <row r="348" spans="1:67" ht="15" customHeight="1" x14ac:dyDescent="0.25">
      <c r="A348" s="222"/>
      <c r="B348" s="220"/>
      <c r="C348" s="225" t="s">
        <v>5730</v>
      </c>
      <c r="D348" s="217" t="s">
        <v>696</v>
      </c>
      <c r="E348" s="225" t="s">
        <v>742</v>
      </c>
      <c r="F348" s="225" t="s">
        <v>707</v>
      </c>
      <c r="G348" s="230" t="s">
        <v>710</v>
      </c>
      <c r="H348" s="226" t="s">
        <v>697</v>
      </c>
      <c r="I348" s="226" t="s">
        <v>697</v>
      </c>
      <c r="J348" s="225" t="s">
        <v>697</v>
      </c>
      <c r="K348" s="225" t="s">
        <v>697</v>
      </c>
      <c r="L348" s="225" t="s">
        <v>697</v>
      </c>
      <c r="M348" s="225" t="s">
        <v>697</v>
      </c>
      <c r="N348" s="225" t="s">
        <v>697</v>
      </c>
      <c r="O348" s="225" t="s">
        <v>697</v>
      </c>
      <c r="P348" s="220">
        <v>0</v>
      </c>
      <c r="Q348" s="221" t="s">
        <v>698</v>
      </c>
      <c r="R348" s="221" t="s">
        <v>704</v>
      </c>
      <c r="S348" s="220" t="s">
        <v>5606</v>
      </c>
      <c r="T348" s="228"/>
      <c r="U348" s="228" t="s">
        <v>5717</v>
      </c>
      <c r="V348" s="220"/>
      <c r="W348" s="222"/>
      <c r="X348" s="222"/>
      <c r="Y348" s="222" t="s">
        <v>904</v>
      </c>
      <c r="Z348" s="222"/>
      <c r="AA348" s="222"/>
      <c r="AB348" s="222"/>
      <c r="AC348" s="222"/>
      <c r="AD348" s="222"/>
      <c r="AE348" s="222"/>
      <c r="AF348" s="222"/>
      <c r="AG348" s="222"/>
      <c r="AH348" s="228" t="s">
        <v>5748</v>
      </c>
      <c r="AI348" s="228" t="s">
        <v>704</v>
      </c>
      <c r="AJ348" s="239"/>
      <c r="AK348" s="229"/>
      <c r="AL348" s="229"/>
      <c r="AM348" s="229"/>
      <c r="AN348" s="229"/>
      <c r="AO348" s="229"/>
      <c r="AP348" s="229"/>
      <c r="AQ348" s="229"/>
      <c r="AR348" s="229"/>
      <c r="AS348" s="229"/>
      <c r="AT348" s="229"/>
      <c r="AU348" s="229"/>
      <c r="AV348" s="229"/>
      <c r="AW348" s="229"/>
      <c r="AX348" s="229"/>
      <c r="AY348" s="229"/>
      <c r="AZ348" s="229"/>
      <c r="BA348" s="229"/>
      <c r="BB348" s="229"/>
      <c r="BC348" s="229"/>
      <c r="BD348" s="229"/>
      <c r="BE348" s="229"/>
      <c r="BF348" s="229"/>
      <c r="BG348" s="229"/>
      <c r="BH348" s="229"/>
      <c r="BI348" s="229"/>
      <c r="BJ348" s="229"/>
      <c r="BK348" s="229"/>
      <c r="BL348" s="229"/>
      <c r="BM348" s="229"/>
      <c r="BN348" s="229"/>
      <c r="BO348" s="229"/>
    </row>
    <row r="349" spans="1:67" ht="15" customHeight="1" x14ac:dyDescent="0.25">
      <c r="A349" s="231"/>
      <c r="B349" s="228"/>
      <c r="C349" s="233" t="s">
        <v>5730</v>
      </c>
      <c r="D349" s="217" t="s">
        <v>696</v>
      </c>
      <c r="E349" s="234" t="s">
        <v>742</v>
      </c>
      <c r="F349" s="234" t="s">
        <v>707</v>
      </c>
      <c r="G349" s="234" t="s">
        <v>710</v>
      </c>
      <c r="H349" s="235" t="s">
        <v>702</v>
      </c>
      <c r="I349" s="235" t="s">
        <v>697</v>
      </c>
      <c r="J349" s="234" t="s">
        <v>697</v>
      </c>
      <c r="K349" s="234" t="s">
        <v>697</v>
      </c>
      <c r="L349" s="234" t="s">
        <v>697</v>
      </c>
      <c r="M349" s="234" t="s">
        <v>697</v>
      </c>
      <c r="N349" s="234" t="s">
        <v>697</v>
      </c>
      <c r="O349" s="234" t="s">
        <v>697</v>
      </c>
      <c r="P349" s="228">
        <v>0</v>
      </c>
      <c r="Q349" s="221" t="s">
        <v>704</v>
      </c>
      <c r="R349" s="221" t="s">
        <v>698</v>
      </c>
      <c r="S349" s="236" t="s">
        <v>706</v>
      </c>
      <c r="T349" s="228"/>
      <c r="U349" s="228" t="s">
        <v>5717</v>
      </c>
      <c r="V349" s="228"/>
      <c r="W349" s="231"/>
      <c r="X349" s="231"/>
      <c r="Y349" s="231"/>
      <c r="Z349" s="231" t="s">
        <v>904</v>
      </c>
      <c r="AA349" s="231"/>
      <c r="AB349" s="231"/>
      <c r="AC349" s="231"/>
      <c r="AD349" s="231"/>
      <c r="AE349" s="231"/>
      <c r="AF349" s="231"/>
      <c r="AG349" s="231"/>
      <c r="AH349" s="228" t="s">
        <v>5749</v>
      </c>
      <c r="AI349" s="228" t="s">
        <v>694</v>
      </c>
      <c r="AJ349" s="240"/>
      <c r="AK349" s="229"/>
      <c r="AL349" s="229"/>
      <c r="AM349" s="229"/>
      <c r="AN349" s="229"/>
      <c r="AO349" s="229"/>
      <c r="AP349" s="229"/>
      <c r="AQ349" s="229"/>
      <c r="AR349" s="229"/>
      <c r="AS349" s="229"/>
      <c r="AT349" s="229"/>
      <c r="AU349" s="229"/>
      <c r="AV349" s="229"/>
      <c r="AW349" s="229"/>
      <c r="AX349" s="229"/>
      <c r="AY349" s="229"/>
      <c r="AZ349" s="229"/>
      <c r="BA349" s="229"/>
      <c r="BB349" s="229"/>
      <c r="BC349" s="229"/>
      <c r="BD349" s="229"/>
      <c r="BE349" s="229"/>
      <c r="BF349" s="229"/>
      <c r="BG349" s="229"/>
      <c r="BH349" s="229"/>
      <c r="BI349" s="229"/>
      <c r="BJ349" s="229"/>
      <c r="BK349" s="229"/>
      <c r="BL349" s="229"/>
      <c r="BM349" s="229"/>
      <c r="BN349" s="229"/>
      <c r="BO349" s="229"/>
    </row>
  </sheetData>
  <mergeCells count="15">
    <mergeCell ref="A1:BO1"/>
    <mergeCell ref="A2:BO2"/>
    <mergeCell ref="A3:T3"/>
    <mergeCell ref="U3:U5"/>
    <mergeCell ref="AH3:AH5"/>
    <mergeCell ref="AI3:AI5"/>
    <mergeCell ref="A4:A5"/>
    <mergeCell ref="B4:B5"/>
    <mergeCell ref="C4:O4"/>
    <mergeCell ref="P4:P5"/>
    <mergeCell ref="Q4:Q5"/>
    <mergeCell ref="R4:R5"/>
    <mergeCell ref="S4:S5"/>
    <mergeCell ref="T4:T5"/>
    <mergeCell ref="V4:AG4"/>
  </mergeCells>
  <hyperlinks>
    <hyperlink ref="U232" r:id="rId1" display="http://www.capetownccid.co.za/"/>
    <hyperlink ref="U100" r:id="rId2" tooltip="Municipality" display="http://en.wikipedia.org/wiki/Municipality"/>
    <hyperlink ref="U233" r:id="rId3" display="http://www.capetownccid.co.za/"/>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A5" sqref="A5:C5"/>
    </sheetView>
  </sheetViews>
  <sheetFormatPr defaultRowHeight="15" x14ac:dyDescent="0.25"/>
  <cols>
    <col min="1" max="1" width="100.28515625" customWidth="1"/>
    <col min="2" max="2" width="39.28515625" customWidth="1"/>
    <col min="3" max="3" width="36" customWidth="1"/>
    <col min="4" max="4" width="14.140625" customWidth="1"/>
    <col min="5" max="5" width="13.140625" customWidth="1"/>
    <col min="6" max="6" width="13.28515625" customWidth="1"/>
  </cols>
  <sheetData>
    <row r="1" spans="1:6" ht="21" x14ac:dyDescent="0.35">
      <c r="A1" s="681" t="s">
        <v>5780</v>
      </c>
      <c r="B1" s="681"/>
      <c r="C1" s="681"/>
      <c r="D1" s="681"/>
      <c r="E1" s="681"/>
      <c r="F1" s="681"/>
    </row>
    <row r="2" spans="1:6" ht="15.75" x14ac:dyDescent="0.25">
      <c r="A2" s="317" t="s">
        <v>6611</v>
      </c>
      <c r="B2" s="476" t="s">
        <v>6614</v>
      </c>
      <c r="C2" s="476" t="s">
        <v>6613</v>
      </c>
      <c r="D2" s="277"/>
      <c r="E2" s="277"/>
      <c r="F2" s="277"/>
    </row>
    <row r="3" spans="1:6" ht="15.75" x14ac:dyDescent="0.25">
      <c r="A3" s="317" t="s">
        <v>6612</v>
      </c>
      <c r="B3" s="476" t="s">
        <v>6387</v>
      </c>
      <c r="C3" s="476" t="s">
        <v>5618</v>
      </c>
      <c r="D3" s="277"/>
      <c r="E3" s="277"/>
      <c r="F3" s="277"/>
    </row>
    <row r="4" spans="1:6" ht="15.75" x14ac:dyDescent="0.25">
      <c r="A4" s="317" t="s">
        <v>6615</v>
      </c>
      <c r="B4" s="476" t="s">
        <v>6616</v>
      </c>
      <c r="C4" s="476" t="s">
        <v>6617</v>
      </c>
      <c r="D4" s="277"/>
      <c r="E4" s="277"/>
      <c r="F4" s="277"/>
    </row>
    <row r="5" spans="1:6" ht="15.75" x14ac:dyDescent="0.25">
      <c r="A5" s="317" t="s">
        <v>6618</v>
      </c>
      <c r="B5" s="476" t="s">
        <v>6620</v>
      </c>
      <c r="C5" s="476" t="s">
        <v>6619</v>
      </c>
      <c r="D5" s="277"/>
      <c r="E5" s="277"/>
      <c r="F5" s="277"/>
    </row>
    <row r="6" spans="1:6" ht="18.75" x14ac:dyDescent="0.3">
      <c r="A6" s="317" t="s">
        <v>6631</v>
      </c>
      <c r="B6" s="475"/>
      <c r="C6" s="475"/>
      <c r="D6" s="277"/>
      <c r="E6" s="277"/>
      <c r="F6" s="277"/>
    </row>
    <row r="7" spans="1:6" ht="15.75" x14ac:dyDescent="0.25">
      <c r="A7" s="317" t="s">
        <v>6609</v>
      </c>
      <c r="B7" s="476" t="s">
        <v>6610</v>
      </c>
      <c r="C7" s="476" t="s">
        <v>4367</v>
      </c>
      <c r="D7" s="277"/>
      <c r="E7" s="277"/>
      <c r="F7" s="277"/>
    </row>
    <row r="8" spans="1:6" ht="15.75" thickBot="1" x14ac:dyDescent="0.3">
      <c r="B8" s="386"/>
      <c r="C8" s="386"/>
      <c r="D8" s="386"/>
      <c r="E8" s="386"/>
      <c r="F8" s="386"/>
    </row>
    <row r="9" spans="1:6" ht="15.75" x14ac:dyDescent="0.25">
      <c r="A9" s="326" t="s">
        <v>6291</v>
      </c>
      <c r="B9" s="327" t="s">
        <v>6289</v>
      </c>
      <c r="C9" s="327" t="s">
        <v>653</v>
      </c>
      <c r="D9" s="328" t="s">
        <v>6241</v>
      </c>
      <c r="E9" s="328" t="s">
        <v>6308</v>
      </c>
      <c r="F9" s="405" t="s">
        <v>6319</v>
      </c>
    </row>
    <row r="10" spans="1:6" ht="18.75" x14ac:dyDescent="0.3">
      <c r="A10" s="473" t="s">
        <v>6621</v>
      </c>
      <c r="B10" s="277"/>
      <c r="C10" s="277"/>
      <c r="D10" s="277"/>
      <c r="E10" s="277"/>
      <c r="F10" s="338"/>
    </row>
    <row r="11" spans="1:6" x14ac:dyDescent="0.25">
      <c r="A11" s="332" t="s">
        <v>6632</v>
      </c>
      <c r="B11" s="277" t="s">
        <v>6634</v>
      </c>
      <c r="C11" s="277" t="s">
        <v>6633</v>
      </c>
      <c r="D11" s="472">
        <v>1677380</v>
      </c>
      <c r="E11" s="472"/>
      <c r="F11" s="474"/>
    </row>
    <row r="12" spans="1:6" x14ac:dyDescent="0.25">
      <c r="A12" s="332"/>
      <c r="B12" s="277"/>
      <c r="C12" s="277"/>
      <c r="D12" s="472"/>
      <c r="E12" s="472"/>
      <c r="F12" s="474"/>
    </row>
    <row r="13" spans="1:6" ht="18.75" x14ac:dyDescent="0.3">
      <c r="A13" s="471" t="s">
        <v>6607</v>
      </c>
      <c r="B13" s="277"/>
      <c r="C13" s="277"/>
      <c r="D13" s="472"/>
      <c r="E13" s="472"/>
      <c r="F13" s="474"/>
    </row>
    <row r="14" spans="1:6" x14ac:dyDescent="0.25">
      <c r="A14" s="332" t="s">
        <v>6622</v>
      </c>
      <c r="B14" s="277" t="s">
        <v>6624</v>
      </c>
      <c r="C14" s="277" t="s">
        <v>6623</v>
      </c>
      <c r="D14" s="472">
        <v>1677380</v>
      </c>
      <c r="E14" s="472"/>
      <c r="F14" s="474"/>
    </row>
    <row r="15" spans="1:6" ht="15.75" thickBot="1" x14ac:dyDescent="0.3">
      <c r="A15" s="345"/>
      <c r="B15" s="346"/>
      <c r="C15" s="346"/>
      <c r="D15" s="346"/>
      <c r="E15" s="346"/>
      <c r="F15" s="347"/>
    </row>
  </sheetData>
  <mergeCells count="1">
    <mergeCell ref="A1:F1"/>
  </mergeCell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A14" sqref="A14:C14"/>
    </sheetView>
  </sheetViews>
  <sheetFormatPr defaultRowHeight="15" x14ac:dyDescent="0.25"/>
  <cols>
    <col min="1" max="1" width="103.28515625" customWidth="1"/>
    <col min="2" max="2" width="37" customWidth="1"/>
    <col min="3" max="3" width="36.7109375" customWidth="1"/>
    <col min="4" max="4" width="13.5703125" customWidth="1"/>
    <col min="5" max="5" width="13" customWidth="1"/>
    <col min="6" max="6" width="12.5703125" customWidth="1"/>
  </cols>
  <sheetData>
    <row r="1" spans="1:6" ht="21" x14ac:dyDescent="0.35">
      <c r="A1" s="681" t="s">
        <v>5780</v>
      </c>
      <c r="B1" s="681"/>
      <c r="C1" s="681"/>
      <c r="D1" s="681"/>
      <c r="E1" s="681"/>
      <c r="F1" s="681"/>
    </row>
    <row r="2" spans="1:6" ht="15.75" x14ac:dyDescent="0.25">
      <c r="A2" s="317" t="s">
        <v>6625</v>
      </c>
      <c r="B2" s="476" t="s">
        <v>6627</v>
      </c>
      <c r="C2" s="476" t="s">
        <v>6626</v>
      </c>
      <c r="D2" s="280"/>
      <c r="E2" s="280"/>
      <c r="F2" s="277"/>
    </row>
    <row r="3" spans="1:6" ht="15.75" x14ac:dyDescent="0.25">
      <c r="A3" s="317" t="s">
        <v>6628</v>
      </c>
      <c r="B3" s="476" t="s">
        <v>6629</v>
      </c>
      <c r="C3" s="476" t="s">
        <v>5711</v>
      </c>
      <c r="D3" s="280"/>
      <c r="E3" s="280"/>
      <c r="F3" s="277"/>
    </row>
    <row r="4" spans="1:6" ht="15.75" x14ac:dyDescent="0.25">
      <c r="A4" s="317" t="s">
        <v>6615</v>
      </c>
      <c r="B4" s="476" t="s">
        <v>6616</v>
      </c>
      <c r="C4" s="476" t="s">
        <v>6617</v>
      </c>
      <c r="D4" s="280"/>
      <c r="E4" s="280"/>
      <c r="F4" s="277"/>
    </row>
    <row r="5" spans="1:6" ht="15.75" x14ac:dyDescent="0.25">
      <c r="A5" s="317" t="s">
        <v>6618</v>
      </c>
      <c r="B5" s="476" t="s">
        <v>6620</v>
      </c>
      <c r="C5" s="476" t="s">
        <v>6619</v>
      </c>
      <c r="D5" s="280"/>
      <c r="E5" s="280"/>
      <c r="F5" s="277"/>
    </row>
    <row r="6" spans="1:6" ht="18.75" x14ac:dyDescent="0.3">
      <c r="A6" s="317" t="s">
        <v>6630</v>
      </c>
      <c r="B6" s="475"/>
      <c r="C6" s="475"/>
      <c r="D6" s="277"/>
      <c r="E6" s="277"/>
      <c r="F6" s="277"/>
    </row>
    <row r="7" spans="1:6" ht="15.75" x14ac:dyDescent="0.25">
      <c r="A7" s="480" t="s">
        <v>6609</v>
      </c>
      <c r="B7" s="476" t="s">
        <v>6610</v>
      </c>
      <c r="C7" s="476" t="s">
        <v>4367</v>
      </c>
      <c r="D7" s="277"/>
      <c r="E7" s="277"/>
      <c r="F7" s="277"/>
    </row>
    <row r="8" spans="1:6" ht="15.75" thickBot="1" x14ac:dyDescent="0.3">
      <c r="B8" s="386"/>
      <c r="C8" s="386"/>
      <c r="D8" s="386"/>
      <c r="E8" s="386"/>
      <c r="F8" s="386"/>
    </row>
    <row r="9" spans="1:6" ht="15.75" x14ac:dyDescent="0.25">
      <c r="A9" s="326" t="s">
        <v>6291</v>
      </c>
      <c r="B9" s="327" t="s">
        <v>6289</v>
      </c>
      <c r="C9" s="327" t="s">
        <v>653</v>
      </c>
      <c r="D9" s="328" t="s">
        <v>6241</v>
      </c>
      <c r="E9" s="328" t="s">
        <v>6308</v>
      </c>
      <c r="F9" s="405" t="s">
        <v>6319</v>
      </c>
    </row>
    <row r="10" spans="1:6" ht="18.75" x14ac:dyDescent="0.3">
      <c r="A10" s="473" t="s">
        <v>6621</v>
      </c>
      <c r="B10" s="277"/>
      <c r="C10" s="277"/>
      <c r="D10" s="277"/>
      <c r="E10" s="277"/>
      <c r="F10" s="338"/>
    </row>
    <row r="11" spans="1:6" x14ac:dyDescent="0.25">
      <c r="A11" s="332" t="s">
        <v>6632</v>
      </c>
      <c r="B11" s="277" t="s">
        <v>6634</v>
      </c>
      <c r="C11" s="277" t="s">
        <v>6633</v>
      </c>
      <c r="D11" s="472">
        <v>718870</v>
      </c>
      <c r="E11" s="472"/>
      <c r="F11" s="474"/>
    </row>
    <row r="12" spans="1:6" x14ac:dyDescent="0.25">
      <c r="A12" s="332"/>
      <c r="B12" s="277"/>
      <c r="C12" s="277"/>
      <c r="D12" s="472"/>
      <c r="E12" s="472"/>
      <c r="F12" s="474"/>
    </row>
    <row r="13" spans="1:6" ht="18.75" x14ac:dyDescent="0.3">
      <c r="A13" s="471" t="s">
        <v>6607</v>
      </c>
      <c r="B13" s="277"/>
      <c r="C13" s="277"/>
      <c r="D13" s="472"/>
      <c r="E13" s="472"/>
      <c r="F13" s="474"/>
    </row>
    <row r="14" spans="1:6" x14ac:dyDescent="0.25">
      <c r="A14" s="332" t="s">
        <v>6622</v>
      </c>
      <c r="B14" s="277" t="s">
        <v>6624</v>
      </c>
      <c r="C14" s="277" t="s">
        <v>6623</v>
      </c>
      <c r="D14" s="472">
        <v>718870</v>
      </c>
      <c r="E14" s="472"/>
      <c r="F14" s="474"/>
    </row>
    <row r="15" spans="1:6" ht="15.75" thickBot="1" x14ac:dyDescent="0.3">
      <c r="A15" s="345"/>
      <c r="B15" s="346"/>
      <c r="C15" s="346"/>
      <c r="D15" s="346"/>
      <c r="E15" s="346"/>
      <c r="F15" s="347"/>
    </row>
  </sheetData>
  <mergeCells count="1">
    <mergeCell ref="A1:F1"/>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D14" sqref="D14"/>
    </sheetView>
  </sheetViews>
  <sheetFormatPr defaultRowHeight="15" x14ac:dyDescent="0.25"/>
  <cols>
    <col min="1" max="1" width="108" customWidth="1"/>
    <col min="2" max="2" width="39.28515625" customWidth="1"/>
    <col min="3" max="3" width="37.140625" customWidth="1"/>
    <col min="4" max="4" width="11.140625" customWidth="1"/>
    <col min="5" max="5" width="11.42578125" customWidth="1"/>
    <col min="6" max="6" width="11.140625" customWidth="1"/>
  </cols>
  <sheetData>
    <row r="1" spans="1:6" ht="21" x14ac:dyDescent="0.35">
      <c r="A1" s="681" t="s">
        <v>5780</v>
      </c>
      <c r="B1" s="681"/>
      <c r="C1" s="681"/>
      <c r="D1" s="681"/>
      <c r="E1" s="681"/>
      <c r="F1" s="681"/>
    </row>
    <row r="2" spans="1:6" ht="15.75" x14ac:dyDescent="0.25">
      <c r="A2" s="317" t="s">
        <v>6635</v>
      </c>
      <c r="B2" s="476" t="s">
        <v>6636</v>
      </c>
      <c r="C2" s="476" t="s">
        <v>6637</v>
      </c>
      <c r="D2" s="277"/>
      <c r="E2" s="277"/>
      <c r="F2" s="277"/>
    </row>
    <row r="3" spans="1:6" ht="15.75" x14ac:dyDescent="0.25">
      <c r="A3" s="317" t="s">
        <v>6628</v>
      </c>
      <c r="B3" s="476" t="s">
        <v>6629</v>
      </c>
      <c r="C3" s="476" t="s">
        <v>5711</v>
      </c>
      <c r="D3" s="277"/>
      <c r="E3" s="277"/>
      <c r="F3" s="277"/>
    </row>
    <row r="4" spans="1:6" ht="15.75" x14ac:dyDescent="0.25">
      <c r="A4" s="317" t="s">
        <v>6615</v>
      </c>
      <c r="B4" s="476" t="s">
        <v>6616</v>
      </c>
      <c r="C4" s="476" t="s">
        <v>6617</v>
      </c>
      <c r="D4" s="277"/>
      <c r="E4" s="277"/>
      <c r="F4" s="277"/>
    </row>
    <row r="5" spans="1:6" ht="15.75" x14ac:dyDescent="0.25">
      <c r="A5" s="317" t="s">
        <v>6638</v>
      </c>
      <c r="B5" s="476" t="s">
        <v>6640</v>
      </c>
      <c r="C5" s="476" t="s">
        <v>6639</v>
      </c>
      <c r="D5" s="277"/>
      <c r="E5" s="277"/>
      <c r="F5" s="277"/>
    </row>
    <row r="6" spans="1:6" ht="18.75" x14ac:dyDescent="0.3">
      <c r="A6" s="317" t="s">
        <v>6720</v>
      </c>
      <c r="B6" s="475"/>
      <c r="C6" s="475"/>
      <c r="D6" s="277"/>
      <c r="E6" s="277"/>
      <c r="F6" s="277"/>
    </row>
    <row r="7" spans="1:6" ht="15.75" x14ac:dyDescent="0.25">
      <c r="A7" s="480" t="s">
        <v>6609</v>
      </c>
      <c r="B7" s="476" t="s">
        <v>6610</v>
      </c>
      <c r="C7" s="476" t="s">
        <v>4367</v>
      </c>
      <c r="D7" s="277"/>
      <c r="E7" s="277"/>
      <c r="F7" s="277"/>
    </row>
    <row r="8" spans="1:6" ht="15.75" thickBot="1" x14ac:dyDescent="0.3">
      <c r="B8" s="386"/>
      <c r="C8" s="386"/>
      <c r="D8" s="386"/>
      <c r="E8" s="386"/>
      <c r="F8" s="386"/>
    </row>
    <row r="9" spans="1:6" ht="15.75" x14ac:dyDescent="0.25">
      <c r="A9" s="326" t="s">
        <v>6291</v>
      </c>
      <c r="B9" s="327" t="s">
        <v>6289</v>
      </c>
      <c r="C9" s="327" t="s">
        <v>653</v>
      </c>
      <c r="D9" s="328" t="s">
        <v>6241</v>
      </c>
      <c r="E9" s="328" t="s">
        <v>6308</v>
      </c>
      <c r="F9" s="405" t="s">
        <v>6319</v>
      </c>
    </row>
    <row r="10" spans="1:6" ht="18.75" x14ac:dyDescent="0.3">
      <c r="A10" s="473" t="s">
        <v>6621</v>
      </c>
      <c r="B10" s="277"/>
      <c r="C10" s="277"/>
      <c r="D10" s="277"/>
      <c r="E10" s="277"/>
      <c r="F10" s="338"/>
    </row>
    <row r="11" spans="1:6" x14ac:dyDescent="0.25">
      <c r="A11" s="332" t="s">
        <v>6632</v>
      </c>
      <c r="B11" s="277" t="s">
        <v>6634</v>
      </c>
      <c r="C11" s="277" t="s">
        <v>6633</v>
      </c>
      <c r="D11" s="472">
        <v>778560</v>
      </c>
      <c r="E11" s="472"/>
      <c r="F11" s="474"/>
    </row>
    <row r="12" spans="1:6" x14ac:dyDescent="0.25">
      <c r="A12" s="332"/>
      <c r="B12" s="277"/>
      <c r="C12" s="277"/>
      <c r="D12" s="472"/>
      <c r="E12" s="472"/>
      <c r="F12" s="474"/>
    </row>
    <row r="13" spans="1:6" ht="18.75" x14ac:dyDescent="0.3">
      <c r="A13" s="471" t="s">
        <v>6607</v>
      </c>
      <c r="B13" s="277"/>
      <c r="C13" s="277"/>
      <c r="D13" s="472"/>
      <c r="E13" s="472"/>
      <c r="F13" s="474"/>
    </row>
    <row r="14" spans="1:6" x14ac:dyDescent="0.25">
      <c r="A14" s="332" t="s">
        <v>6622</v>
      </c>
      <c r="B14" s="277" t="s">
        <v>6624</v>
      </c>
      <c r="C14" s="277" t="s">
        <v>6623</v>
      </c>
      <c r="D14" s="472">
        <v>796610</v>
      </c>
      <c r="E14" s="472"/>
      <c r="F14" s="474"/>
    </row>
    <row r="15" spans="1:6" ht="15.75" thickBot="1" x14ac:dyDescent="0.3">
      <c r="A15" s="345"/>
      <c r="B15" s="346"/>
      <c r="C15" s="346"/>
      <c r="D15" s="346"/>
      <c r="E15" s="346"/>
      <c r="F15" s="347"/>
    </row>
  </sheetData>
  <mergeCells count="1">
    <mergeCell ref="A1:F1"/>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A5" sqref="A5"/>
    </sheetView>
  </sheetViews>
  <sheetFormatPr defaultRowHeight="15" x14ac:dyDescent="0.25"/>
  <cols>
    <col min="1" max="1" width="103.42578125" customWidth="1"/>
    <col min="2" max="2" width="38.85546875" customWidth="1"/>
    <col min="3" max="3" width="36.42578125" customWidth="1"/>
    <col min="4" max="4" width="11.85546875" customWidth="1"/>
    <col min="5" max="5" width="11.5703125" customWidth="1"/>
    <col min="6" max="6" width="11.42578125" customWidth="1"/>
  </cols>
  <sheetData>
    <row r="1" spans="1:6" ht="21" x14ac:dyDescent="0.35">
      <c r="A1" s="681" t="s">
        <v>5780</v>
      </c>
      <c r="B1" s="681"/>
      <c r="C1" s="681"/>
      <c r="D1" s="681"/>
      <c r="E1" s="681"/>
      <c r="F1" s="681"/>
    </row>
    <row r="2" spans="1:6" ht="15.75" x14ac:dyDescent="0.25">
      <c r="A2" s="317" t="s">
        <v>6625</v>
      </c>
      <c r="B2" s="476" t="s">
        <v>6627</v>
      </c>
      <c r="C2" s="476" t="s">
        <v>6626</v>
      </c>
      <c r="D2" s="280"/>
      <c r="E2" s="280"/>
      <c r="F2" s="277"/>
    </row>
    <row r="3" spans="1:6" ht="15.75" x14ac:dyDescent="0.25">
      <c r="A3" s="317" t="s">
        <v>6628</v>
      </c>
      <c r="B3" s="476" t="s">
        <v>6629</v>
      </c>
      <c r="C3" s="476" t="s">
        <v>5711</v>
      </c>
      <c r="D3" s="280"/>
      <c r="E3" s="280"/>
      <c r="F3" s="277"/>
    </row>
    <row r="4" spans="1:6" ht="15.75" x14ac:dyDescent="0.25">
      <c r="A4" s="317" t="s">
        <v>6615</v>
      </c>
      <c r="B4" s="476" t="s">
        <v>6616</v>
      </c>
      <c r="C4" s="476" t="s">
        <v>6617</v>
      </c>
      <c r="D4" s="280"/>
      <c r="E4" s="280"/>
      <c r="F4" s="277"/>
    </row>
    <row r="5" spans="1:6" ht="15.75" x14ac:dyDescent="0.25">
      <c r="A5" s="317" t="s">
        <v>6618</v>
      </c>
      <c r="B5" s="476" t="s">
        <v>6620</v>
      </c>
      <c r="C5" s="476" t="s">
        <v>6619</v>
      </c>
      <c r="D5" s="280"/>
      <c r="E5" s="280"/>
      <c r="F5" s="277"/>
    </row>
    <row r="6" spans="1:6" ht="18.75" x14ac:dyDescent="0.3">
      <c r="A6" s="317" t="s">
        <v>6721</v>
      </c>
      <c r="B6" s="475"/>
      <c r="C6" s="475"/>
      <c r="D6" s="277"/>
      <c r="E6" s="277"/>
      <c r="F6" s="277"/>
    </row>
    <row r="7" spans="1:6" ht="15.75" x14ac:dyDescent="0.25">
      <c r="A7" s="480" t="s">
        <v>6609</v>
      </c>
      <c r="B7" s="476" t="s">
        <v>6610</v>
      </c>
      <c r="C7" s="476" t="s">
        <v>4367</v>
      </c>
      <c r="D7" s="277"/>
      <c r="E7" s="277"/>
      <c r="F7" s="277"/>
    </row>
    <row r="8" spans="1:6" ht="15.75" thickBot="1" x14ac:dyDescent="0.3">
      <c r="B8" s="386"/>
      <c r="C8" s="386"/>
      <c r="D8" s="386"/>
      <c r="E8" s="386"/>
      <c r="F8" s="386"/>
    </row>
    <row r="9" spans="1:6" ht="15.75" x14ac:dyDescent="0.25">
      <c r="A9" s="326" t="s">
        <v>6291</v>
      </c>
      <c r="B9" s="327" t="s">
        <v>6289</v>
      </c>
      <c r="C9" s="327" t="s">
        <v>653</v>
      </c>
      <c r="D9" s="328" t="s">
        <v>6241</v>
      </c>
      <c r="E9" s="328" t="s">
        <v>6308</v>
      </c>
      <c r="F9" s="405" t="s">
        <v>6319</v>
      </c>
    </row>
    <row r="10" spans="1:6" ht="18.75" x14ac:dyDescent="0.3">
      <c r="A10" s="473" t="s">
        <v>6621</v>
      </c>
      <c r="B10" s="277"/>
      <c r="C10" s="277"/>
      <c r="D10" s="277"/>
      <c r="E10" s="277"/>
      <c r="F10" s="338"/>
    </row>
    <row r="11" spans="1:6" x14ac:dyDescent="0.25">
      <c r="A11" s="332" t="s">
        <v>6632</v>
      </c>
      <c r="B11" s="277" t="s">
        <v>6634</v>
      </c>
      <c r="C11" s="277" t="s">
        <v>6633</v>
      </c>
      <c r="D11" s="472">
        <v>642170</v>
      </c>
      <c r="E11" s="472"/>
      <c r="F11" s="474"/>
    </row>
    <row r="12" spans="1:6" x14ac:dyDescent="0.25">
      <c r="A12" s="332"/>
      <c r="B12" s="277"/>
      <c r="C12" s="277"/>
      <c r="D12" s="472"/>
      <c r="E12" s="472"/>
      <c r="F12" s="474"/>
    </row>
    <row r="13" spans="1:6" ht="18.75" x14ac:dyDescent="0.3">
      <c r="A13" s="471" t="s">
        <v>6607</v>
      </c>
      <c r="B13" s="277"/>
      <c r="C13" s="277"/>
      <c r="D13" s="472"/>
      <c r="E13" s="472"/>
      <c r="F13" s="474"/>
    </row>
    <row r="14" spans="1:6" x14ac:dyDescent="0.25">
      <c r="A14" s="332" t="s">
        <v>6622</v>
      </c>
      <c r="B14" s="277" t="s">
        <v>6624</v>
      </c>
      <c r="C14" s="277" t="s">
        <v>6623</v>
      </c>
      <c r="D14" s="472">
        <v>642170</v>
      </c>
      <c r="E14" s="472"/>
      <c r="F14" s="474"/>
    </row>
    <row r="15" spans="1:6" ht="15.75" thickBot="1" x14ac:dyDescent="0.3">
      <c r="A15" s="345"/>
      <c r="B15" s="346"/>
      <c r="C15" s="346"/>
      <c r="D15" s="346"/>
      <c r="E15" s="346"/>
      <c r="F15" s="347"/>
    </row>
  </sheetData>
  <mergeCells count="1">
    <mergeCell ref="A1:F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A3" sqref="A3:C3"/>
    </sheetView>
  </sheetViews>
  <sheetFormatPr defaultRowHeight="15" x14ac:dyDescent="0.25"/>
  <cols>
    <col min="1" max="1" width="108.5703125" customWidth="1"/>
    <col min="2" max="2" width="38.85546875" customWidth="1"/>
    <col min="3" max="3" width="36.42578125" customWidth="1"/>
    <col min="4" max="4" width="11.85546875" customWidth="1"/>
    <col min="5" max="5" width="11.140625" customWidth="1"/>
    <col min="6" max="6" width="11.28515625" customWidth="1"/>
  </cols>
  <sheetData>
    <row r="1" spans="1:6" ht="21" x14ac:dyDescent="0.35">
      <c r="A1" s="681" t="s">
        <v>5780</v>
      </c>
      <c r="B1" s="681"/>
      <c r="C1" s="681"/>
      <c r="D1" s="681"/>
      <c r="E1" s="681"/>
      <c r="F1" s="681"/>
    </row>
    <row r="2" spans="1:6" ht="15.75" x14ac:dyDescent="0.25">
      <c r="A2" s="317" t="s">
        <v>6641</v>
      </c>
      <c r="B2" s="476" t="s">
        <v>6643</v>
      </c>
      <c r="C2" s="476" t="s">
        <v>6642</v>
      </c>
      <c r="D2" s="280"/>
      <c r="E2" s="280"/>
      <c r="F2" s="277"/>
    </row>
    <row r="3" spans="1:6" ht="15.75" x14ac:dyDescent="0.25">
      <c r="A3" s="317" t="s">
        <v>6644</v>
      </c>
      <c r="B3" s="476" t="s">
        <v>6395</v>
      </c>
      <c r="C3" s="476" t="s">
        <v>5681</v>
      </c>
      <c r="D3" s="280"/>
      <c r="E3" s="280"/>
      <c r="F3" s="277"/>
    </row>
    <row r="4" spans="1:6" ht="15.75" x14ac:dyDescent="0.25">
      <c r="A4" s="317" t="s">
        <v>6615</v>
      </c>
      <c r="B4" s="476" t="s">
        <v>6616</v>
      </c>
      <c r="C4" s="476" t="s">
        <v>6617</v>
      </c>
      <c r="D4" s="280"/>
      <c r="E4" s="280"/>
      <c r="F4" s="277"/>
    </row>
    <row r="5" spans="1:6" ht="15.75" x14ac:dyDescent="0.25">
      <c r="A5" s="317" t="s">
        <v>6618</v>
      </c>
      <c r="B5" s="476" t="s">
        <v>6620</v>
      </c>
      <c r="C5" s="476" t="s">
        <v>6619</v>
      </c>
      <c r="D5" s="280"/>
      <c r="E5" s="280"/>
      <c r="F5" s="277"/>
    </row>
    <row r="6" spans="1:6" ht="18.75" x14ac:dyDescent="0.3">
      <c r="A6" s="317" t="s">
        <v>6645</v>
      </c>
      <c r="B6" s="475"/>
      <c r="C6" s="475"/>
      <c r="D6" s="277"/>
      <c r="E6" s="277"/>
      <c r="F6" s="277"/>
    </row>
    <row r="7" spans="1:6" ht="15.75" x14ac:dyDescent="0.25">
      <c r="A7" s="480" t="s">
        <v>6609</v>
      </c>
      <c r="B7" s="476" t="s">
        <v>6610</v>
      </c>
      <c r="C7" s="476" t="s">
        <v>4367</v>
      </c>
      <c r="D7" s="277"/>
      <c r="E7" s="277"/>
      <c r="F7" s="277"/>
    </row>
    <row r="8" spans="1:6" ht="15.75" thickBot="1" x14ac:dyDescent="0.3">
      <c r="B8" s="386"/>
      <c r="C8" s="386"/>
      <c r="D8" s="386"/>
      <c r="E8" s="386"/>
      <c r="F8" s="386"/>
    </row>
    <row r="9" spans="1:6" ht="15.75" x14ac:dyDescent="0.25">
      <c r="A9" s="326" t="s">
        <v>6291</v>
      </c>
      <c r="B9" s="327" t="s">
        <v>6289</v>
      </c>
      <c r="C9" s="327" t="s">
        <v>653</v>
      </c>
      <c r="D9" s="328" t="s">
        <v>6241</v>
      </c>
      <c r="E9" s="328" t="s">
        <v>6308</v>
      </c>
      <c r="F9" s="405" t="s">
        <v>6319</v>
      </c>
    </row>
    <row r="10" spans="1:6" ht="18.75" x14ac:dyDescent="0.3">
      <c r="A10" s="473" t="s">
        <v>6621</v>
      </c>
      <c r="B10" s="277"/>
      <c r="C10" s="277"/>
      <c r="D10" s="277"/>
      <c r="E10" s="277"/>
      <c r="F10" s="338"/>
    </row>
    <row r="11" spans="1:6" x14ac:dyDescent="0.25">
      <c r="A11" s="332" t="s">
        <v>6646</v>
      </c>
      <c r="B11" s="277" t="s">
        <v>6648</v>
      </c>
      <c r="C11" s="277" t="s">
        <v>6647</v>
      </c>
      <c r="D11" s="472">
        <v>588060</v>
      </c>
      <c r="E11" s="472"/>
      <c r="F11" s="474"/>
    </row>
    <row r="12" spans="1:6" x14ac:dyDescent="0.25">
      <c r="A12" s="332"/>
      <c r="B12" s="277"/>
      <c r="C12" s="277"/>
      <c r="D12" s="472"/>
      <c r="E12" s="472"/>
      <c r="F12" s="474"/>
    </row>
    <row r="13" spans="1:6" ht="18.75" x14ac:dyDescent="0.3">
      <c r="A13" s="471" t="s">
        <v>6607</v>
      </c>
      <c r="B13" s="277"/>
      <c r="C13" s="277"/>
      <c r="D13" s="472"/>
      <c r="E13" s="472"/>
      <c r="F13" s="474"/>
    </row>
    <row r="14" spans="1:6" x14ac:dyDescent="0.25">
      <c r="A14" s="332" t="s">
        <v>6622</v>
      </c>
      <c r="B14" s="277" t="s">
        <v>6624</v>
      </c>
      <c r="C14" s="277" t="s">
        <v>6623</v>
      </c>
      <c r="D14" s="472">
        <v>588060</v>
      </c>
      <c r="E14" s="472"/>
      <c r="F14" s="474"/>
    </row>
    <row r="15" spans="1:6" ht="15.75" thickBot="1" x14ac:dyDescent="0.3">
      <c r="A15" s="345"/>
      <c r="B15" s="346"/>
      <c r="C15" s="346"/>
      <c r="D15" s="346"/>
      <c r="E15" s="346"/>
      <c r="F15" s="347"/>
    </row>
  </sheetData>
  <mergeCells count="1">
    <mergeCell ref="A1:F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A15" sqref="A15"/>
    </sheetView>
  </sheetViews>
  <sheetFormatPr defaultRowHeight="15" x14ac:dyDescent="0.25"/>
  <cols>
    <col min="1" max="1" width="94.140625" customWidth="1"/>
    <col min="2" max="2" width="39.28515625" customWidth="1"/>
    <col min="3" max="3" width="36.42578125" customWidth="1"/>
    <col min="4" max="4" width="12" customWidth="1"/>
    <col min="5" max="5" width="11.28515625" customWidth="1"/>
    <col min="6" max="6" width="10.7109375" customWidth="1"/>
  </cols>
  <sheetData>
    <row r="1" spans="1:6" ht="21" x14ac:dyDescent="0.35">
      <c r="A1" s="681" t="s">
        <v>5780</v>
      </c>
      <c r="B1" s="681"/>
      <c r="C1" s="681"/>
      <c r="D1" s="681"/>
      <c r="E1" s="681"/>
      <c r="F1" s="681"/>
    </row>
    <row r="2" spans="1:6" ht="15.75" x14ac:dyDescent="0.25">
      <c r="A2" s="317" t="s">
        <v>6611</v>
      </c>
      <c r="B2" s="476" t="s">
        <v>6614</v>
      </c>
      <c r="C2" s="476" t="s">
        <v>6613</v>
      </c>
      <c r="D2" s="280"/>
      <c r="E2" s="280"/>
      <c r="F2" s="277"/>
    </row>
    <row r="3" spans="1:6" ht="15.75" x14ac:dyDescent="0.25">
      <c r="A3" s="317" t="s">
        <v>6612</v>
      </c>
      <c r="B3" s="476" t="s">
        <v>6387</v>
      </c>
      <c r="C3" s="476" t="s">
        <v>5618</v>
      </c>
      <c r="D3" s="280"/>
      <c r="E3" s="280"/>
      <c r="F3" s="277"/>
    </row>
    <row r="4" spans="1:6" ht="15.75" x14ac:dyDescent="0.25">
      <c r="A4" s="317" t="s">
        <v>6615</v>
      </c>
      <c r="B4" s="476" t="s">
        <v>6616</v>
      </c>
      <c r="C4" s="476" t="s">
        <v>6617</v>
      </c>
      <c r="D4" s="280"/>
      <c r="E4" s="280"/>
      <c r="F4" s="277"/>
    </row>
    <row r="5" spans="1:6" ht="15.75" x14ac:dyDescent="0.25">
      <c r="A5" s="317" t="s">
        <v>6649</v>
      </c>
      <c r="B5" s="476" t="s">
        <v>6651</v>
      </c>
      <c r="C5" s="476" t="s">
        <v>6650</v>
      </c>
      <c r="D5" s="280"/>
      <c r="E5" s="280"/>
      <c r="F5" s="277"/>
    </row>
    <row r="6" spans="1:6" ht="18.75" x14ac:dyDescent="0.3">
      <c r="A6" s="317" t="s">
        <v>6652</v>
      </c>
      <c r="B6" s="475"/>
      <c r="C6" s="475"/>
      <c r="D6" s="277"/>
      <c r="E6" s="277"/>
      <c r="F6" s="277"/>
    </row>
    <row r="7" spans="1:6" ht="15.75" x14ac:dyDescent="0.25">
      <c r="A7" s="480" t="s">
        <v>6609</v>
      </c>
      <c r="B7" s="476" t="s">
        <v>6610</v>
      </c>
      <c r="C7" s="476" t="s">
        <v>4367</v>
      </c>
      <c r="D7" s="277"/>
      <c r="E7" s="277"/>
      <c r="F7" s="277"/>
    </row>
    <row r="8" spans="1:6" ht="15.75" thickBot="1" x14ac:dyDescent="0.3">
      <c r="B8" s="386"/>
      <c r="C8" s="386"/>
      <c r="D8" s="386"/>
      <c r="E8" s="386"/>
      <c r="F8" s="386"/>
    </row>
    <row r="9" spans="1:6" ht="15.75" x14ac:dyDescent="0.25">
      <c r="A9" s="326" t="s">
        <v>6291</v>
      </c>
      <c r="B9" s="327" t="s">
        <v>6289</v>
      </c>
      <c r="C9" s="327" t="s">
        <v>653</v>
      </c>
      <c r="D9" s="328" t="s">
        <v>6241</v>
      </c>
      <c r="E9" s="328" t="s">
        <v>6308</v>
      </c>
      <c r="F9" s="405" t="s">
        <v>6319</v>
      </c>
    </row>
    <row r="10" spans="1:6" ht="18.75" x14ac:dyDescent="0.3">
      <c r="A10" s="473" t="s">
        <v>6621</v>
      </c>
      <c r="B10" s="277"/>
      <c r="C10" s="277"/>
      <c r="D10" s="277"/>
      <c r="E10" s="277"/>
      <c r="F10" s="338"/>
    </row>
    <row r="11" spans="1:6" x14ac:dyDescent="0.25">
      <c r="A11" s="332" t="s">
        <v>6653</v>
      </c>
      <c r="B11" s="277" t="s">
        <v>6655</v>
      </c>
      <c r="C11" s="277" t="s">
        <v>6654</v>
      </c>
      <c r="D11" s="472">
        <v>250000</v>
      </c>
      <c r="E11" s="472"/>
      <c r="F11" s="474"/>
    </row>
    <row r="12" spans="1:6" x14ac:dyDescent="0.25">
      <c r="A12" s="332"/>
      <c r="B12" s="277"/>
      <c r="C12" s="277"/>
      <c r="D12" s="472"/>
      <c r="E12" s="472"/>
      <c r="F12" s="474"/>
    </row>
    <row r="13" spans="1:6" ht="18.75" x14ac:dyDescent="0.3">
      <c r="A13" s="471" t="s">
        <v>6607</v>
      </c>
      <c r="B13" s="277"/>
      <c r="C13" s="277"/>
      <c r="D13" s="472"/>
      <c r="E13" s="472"/>
      <c r="F13" s="474"/>
    </row>
    <row r="14" spans="1:6" x14ac:dyDescent="0.25">
      <c r="A14" s="332" t="s">
        <v>6622</v>
      </c>
      <c r="B14" s="277" t="s">
        <v>6624</v>
      </c>
      <c r="C14" s="277" t="s">
        <v>6623</v>
      </c>
      <c r="D14" s="472">
        <v>250000</v>
      </c>
      <c r="E14" s="472"/>
      <c r="F14" s="474"/>
    </row>
    <row r="15" spans="1:6" ht="15.75" thickBot="1" x14ac:dyDescent="0.3">
      <c r="A15" s="345"/>
      <c r="B15" s="346"/>
      <c r="C15" s="346"/>
      <c r="D15" s="346"/>
      <c r="E15" s="346"/>
      <c r="F15" s="347"/>
    </row>
  </sheetData>
  <mergeCells count="1">
    <mergeCell ref="A1:F1"/>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16"/>
  <sheetViews>
    <sheetView workbookViewId="0">
      <selection activeCell="A11" sqref="A11"/>
    </sheetView>
  </sheetViews>
  <sheetFormatPr defaultRowHeight="15" x14ac:dyDescent="0.25"/>
  <cols>
    <col min="1" max="1" width="102.42578125" customWidth="1"/>
    <col min="2" max="2" width="37" customWidth="1"/>
    <col min="3" max="3" width="37.5703125" customWidth="1"/>
    <col min="4" max="5" width="12.140625" customWidth="1"/>
    <col min="6" max="6" width="10.7109375" customWidth="1"/>
  </cols>
  <sheetData>
    <row r="1" spans="1:6" ht="21" x14ac:dyDescent="0.35">
      <c r="A1" s="681" t="s">
        <v>5780</v>
      </c>
      <c r="B1" s="681"/>
      <c r="C1" s="681"/>
      <c r="D1" s="681"/>
      <c r="E1" s="681"/>
      <c r="F1" s="681"/>
    </row>
    <row r="2" spans="1:6" ht="15.75" x14ac:dyDescent="0.25">
      <c r="A2" s="317" t="s">
        <v>6863</v>
      </c>
      <c r="B2" s="476" t="s">
        <v>6865</v>
      </c>
      <c r="C2" s="476" t="s">
        <v>6864</v>
      </c>
      <c r="D2" s="280"/>
      <c r="E2" s="280"/>
      <c r="F2" s="277"/>
    </row>
    <row r="3" spans="1:6" ht="15.75" x14ac:dyDescent="0.25">
      <c r="A3" s="317" t="s">
        <v>6866</v>
      </c>
      <c r="B3" s="476" t="s">
        <v>6867</v>
      </c>
      <c r="C3" s="476" t="s">
        <v>5654</v>
      </c>
      <c r="D3" s="280"/>
      <c r="E3" s="280"/>
      <c r="F3" s="277"/>
    </row>
    <row r="4" spans="1:6" ht="15.75" x14ac:dyDescent="0.25">
      <c r="A4" s="317" t="s">
        <v>6615</v>
      </c>
      <c r="B4" s="476" t="s">
        <v>6616</v>
      </c>
      <c r="C4" s="476" t="s">
        <v>6617</v>
      </c>
      <c r="D4" s="280"/>
      <c r="E4" s="280"/>
      <c r="F4" s="277"/>
    </row>
    <row r="5" spans="1:6" ht="15.75" x14ac:dyDescent="0.25">
      <c r="A5" s="317" t="s">
        <v>6649</v>
      </c>
      <c r="B5" s="476" t="s">
        <v>6651</v>
      </c>
      <c r="C5" s="476" t="s">
        <v>6650</v>
      </c>
      <c r="D5" s="280"/>
      <c r="E5" s="280"/>
      <c r="F5" s="277"/>
    </row>
    <row r="6" spans="1:6" ht="18.75" x14ac:dyDescent="0.3">
      <c r="A6" s="317" t="s">
        <v>6868</v>
      </c>
      <c r="B6" s="475"/>
      <c r="C6" s="475"/>
      <c r="D6" s="277"/>
      <c r="E6" s="277"/>
      <c r="F6" s="277"/>
    </row>
    <row r="7" spans="1:6" ht="15.75" x14ac:dyDescent="0.25">
      <c r="A7" s="480" t="s">
        <v>6609</v>
      </c>
      <c r="B7" s="476" t="s">
        <v>6610</v>
      </c>
      <c r="C7" s="476" t="s">
        <v>4367</v>
      </c>
      <c r="D7" s="277"/>
      <c r="E7" s="277"/>
      <c r="F7" s="277"/>
    </row>
    <row r="8" spans="1:6" ht="15.75" thickBot="1" x14ac:dyDescent="0.3">
      <c r="B8" s="386"/>
      <c r="C8" s="386"/>
      <c r="D8" s="386"/>
      <c r="E8" s="386"/>
      <c r="F8" s="386"/>
    </row>
    <row r="9" spans="1:6" ht="16.5" thickBot="1" x14ac:dyDescent="0.3">
      <c r="A9" s="541" t="s">
        <v>6291</v>
      </c>
      <c r="B9" s="542" t="s">
        <v>6289</v>
      </c>
      <c r="C9" s="542" t="s">
        <v>653</v>
      </c>
      <c r="D9" s="543" t="s">
        <v>6241</v>
      </c>
      <c r="E9" s="543" t="s">
        <v>6308</v>
      </c>
      <c r="F9" s="545" t="s">
        <v>6319</v>
      </c>
    </row>
    <row r="10" spans="1:6" x14ac:dyDescent="0.25">
      <c r="A10" s="355"/>
      <c r="B10" s="356"/>
      <c r="C10" s="356"/>
      <c r="D10" s="356"/>
      <c r="E10" s="356"/>
      <c r="F10" s="546"/>
    </row>
    <row r="11" spans="1:6" ht="18.75" x14ac:dyDescent="0.3">
      <c r="A11" s="473" t="s">
        <v>6621</v>
      </c>
      <c r="B11" s="277"/>
      <c r="C11" s="277"/>
      <c r="D11" s="277"/>
      <c r="E11" s="277"/>
      <c r="F11" s="338"/>
    </row>
    <row r="12" spans="1:6" x14ac:dyDescent="0.25">
      <c r="A12" s="332" t="s">
        <v>6869</v>
      </c>
      <c r="B12" s="277" t="s">
        <v>6871</v>
      </c>
      <c r="C12" s="277" t="s">
        <v>6870</v>
      </c>
      <c r="D12" s="472">
        <v>250000</v>
      </c>
      <c r="E12" s="472"/>
      <c r="F12" s="474"/>
    </row>
    <row r="13" spans="1:6" x14ac:dyDescent="0.25">
      <c r="A13" s="332"/>
      <c r="B13" s="277"/>
      <c r="C13" s="277"/>
      <c r="D13" s="472"/>
      <c r="E13" s="472"/>
      <c r="F13" s="474"/>
    </row>
    <row r="14" spans="1:6" ht="18.75" x14ac:dyDescent="0.3">
      <c r="A14" s="471" t="s">
        <v>6607</v>
      </c>
      <c r="B14" s="277"/>
      <c r="C14" s="277"/>
      <c r="D14" s="472"/>
      <c r="E14" s="472"/>
      <c r="F14" s="474"/>
    </row>
    <row r="15" spans="1:6" x14ac:dyDescent="0.25">
      <c r="A15" s="332" t="s">
        <v>6622</v>
      </c>
      <c r="B15" s="277" t="s">
        <v>6624</v>
      </c>
      <c r="C15" s="277" t="s">
        <v>6623</v>
      </c>
      <c r="D15" s="472">
        <v>250000</v>
      </c>
      <c r="E15" s="472"/>
      <c r="F15" s="474"/>
    </row>
    <row r="16" spans="1:6" ht="15.75" thickBot="1" x14ac:dyDescent="0.3">
      <c r="A16" s="345"/>
      <c r="B16" s="346"/>
      <c r="C16" s="346"/>
      <c r="D16" s="561"/>
      <c r="E16" s="561"/>
      <c r="F16" s="562"/>
    </row>
  </sheetData>
  <mergeCells count="1">
    <mergeCell ref="A1:F1"/>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A3" sqref="A3:C3"/>
    </sheetView>
  </sheetViews>
  <sheetFormatPr defaultRowHeight="15" x14ac:dyDescent="0.25"/>
  <cols>
    <col min="1" max="1" width="110.28515625" customWidth="1"/>
    <col min="2" max="2" width="39.140625" customWidth="1"/>
    <col min="3" max="3" width="37.7109375" customWidth="1"/>
    <col min="4" max="4" width="11.42578125" customWidth="1"/>
    <col min="5" max="5" width="10.85546875" customWidth="1"/>
    <col min="6" max="6" width="11.140625" customWidth="1"/>
  </cols>
  <sheetData>
    <row r="1" spans="1:6" ht="21" x14ac:dyDescent="0.35">
      <c r="A1" s="681" t="s">
        <v>5780</v>
      </c>
      <c r="B1" s="681"/>
      <c r="C1" s="681"/>
      <c r="D1" s="681"/>
      <c r="E1" s="681"/>
      <c r="F1" s="681"/>
    </row>
    <row r="2" spans="1:6" ht="15.75" x14ac:dyDescent="0.25">
      <c r="A2" s="317" t="s">
        <v>6611</v>
      </c>
      <c r="B2" s="476" t="s">
        <v>6614</v>
      </c>
      <c r="C2" s="476" t="s">
        <v>6613</v>
      </c>
      <c r="D2" s="280"/>
      <c r="E2" s="280"/>
      <c r="F2" s="277"/>
    </row>
    <row r="3" spans="1:6" ht="15.75" x14ac:dyDescent="0.25">
      <c r="A3" s="317" t="s">
        <v>6612</v>
      </c>
      <c r="B3" s="476" t="s">
        <v>6387</v>
      </c>
      <c r="C3" s="476" t="s">
        <v>5618</v>
      </c>
      <c r="D3" s="280"/>
      <c r="E3" s="280"/>
      <c r="F3" s="277"/>
    </row>
    <row r="4" spans="1:6" ht="15.75" x14ac:dyDescent="0.25">
      <c r="A4" s="317" t="s">
        <v>6615</v>
      </c>
      <c r="B4" s="476" t="s">
        <v>6616</v>
      </c>
      <c r="C4" s="476" t="s">
        <v>6617</v>
      </c>
      <c r="D4" s="280"/>
      <c r="E4" s="280"/>
      <c r="F4" s="277"/>
    </row>
    <row r="5" spans="1:6" ht="15.75" x14ac:dyDescent="0.25">
      <c r="A5" s="317" t="s">
        <v>6638</v>
      </c>
      <c r="B5" s="476" t="s">
        <v>6640</v>
      </c>
      <c r="C5" s="476" t="s">
        <v>6639</v>
      </c>
      <c r="D5" s="280"/>
      <c r="E5" s="280"/>
      <c r="F5" s="277"/>
    </row>
    <row r="6" spans="1:6" ht="18.75" x14ac:dyDescent="0.3">
      <c r="A6" s="317" t="s">
        <v>6657</v>
      </c>
      <c r="B6" s="475"/>
      <c r="C6" s="475"/>
      <c r="D6" s="277"/>
      <c r="E6" s="277"/>
      <c r="F6" s="277"/>
    </row>
    <row r="7" spans="1:6" ht="15.75" x14ac:dyDescent="0.25">
      <c r="A7" s="480" t="s">
        <v>6609</v>
      </c>
      <c r="B7" s="476" t="s">
        <v>6610</v>
      </c>
      <c r="C7" s="476" t="s">
        <v>4367</v>
      </c>
      <c r="D7" s="277"/>
      <c r="E7" s="277"/>
      <c r="F7" s="277"/>
    </row>
    <row r="8" spans="1:6" ht="15.75" thickBot="1" x14ac:dyDescent="0.3">
      <c r="B8" s="386"/>
      <c r="C8" s="386"/>
      <c r="D8" s="386"/>
      <c r="E8" s="386"/>
      <c r="F8" s="386"/>
    </row>
    <row r="9" spans="1:6" ht="15.75" x14ac:dyDescent="0.25">
      <c r="A9" s="326" t="s">
        <v>6291</v>
      </c>
      <c r="B9" s="327" t="s">
        <v>6289</v>
      </c>
      <c r="C9" s="327" t="s">
        <v>653</v>
      </c>
      <c r="D9" s="328" t="s">
        <v>6241</v>
      </c>
      <c r="E9" s="328" t="s">
        <v>6308</v>
      </c>
      <c r="F9" s="405" t="s">
        <v>6319</v>
      </c>
    </row>
    <row r="10" spans="1:6" ht="18.75" x14ac:dyDescent="0.3">
      <c r="A10" s="473" t="s">
        <v>6621</v>
      </c>
      <c r="B10" s="277"/>
      <c r="C10" s="277"/>
      <c r="D10" s="277"/>
      <c r="E10" s="277"/>
      <c r="F10" s="338"/>
    </row>
    <row r="11" spans="1:6" x14ac:dyDescent="0.25">
      <c r="A11" s="332" t="s">
        <v>6653</v>
      </c>
      <c r="B11" s="277" t="s">
        <v>6655</v>
      </c>
      <c r="C11" s="277" t="s">
        <v>6654</v>
      </c>
      <c r="D11" s="472">
        <v>400000</v>
      </c>
      <c r="E11" s="472"/>
      <c r="F11" s="474"/>
    </row>
    <row r="12" spans="1:6" x14ac:dyDescent="0.25">
      <c r="A12" s="332"/>
      <c r="B12" s="277"/>
      <c r="C12" s="277"/>
      <c r="D12" s="472"/>
      <c r="E12" s="472"/>
      <c r="F12" s="474"/>
    </row>
    <row r="13" spans="1:6" ht="18.75" x14ac:dyDescent="0.3">
      <c r="A13" s="471" t="s">
        <v>6607</v>
      </c>
      <c r="B13" s="277"/>
      <c r="C13" s="277"/>
      <c r="D13" s="472"/>
      <c r="E13" s="472"/>
      <c r="F13" s="474"/>
    </row>
    <row r="14" spans="1:6" x14ac:dyDescent="0.25">
      <c r="A14" s="332" t="s">
        <v>6622</v>
      </c>
      <c r="B14" s="277" t="s">
        <v>6624</v>
      </c>
      <c r="C14" s="277" t="s">
        <v>6623</v>
      </c>
      <c r="D14" s="472">
        <v>400000</v>
      </c>
      <c r="E14" s="472"/>
      <c r="F14" s="474"/>
    </row>
    <row r="15" spans="1:6" ht="15.75" thickBot="1" x14ac:dyDescent="0.3">
      <c r="A15" s="345"/>
      <c r="B15" s="346"/>
      <c r="C15" s="346"/>
      <c r="D15" s="346"/>
      <c r="E15" s="346"/>
      <c r="F15" s="347"/>
    </row>
  </sheetData>
  <mergeCells count="1">
    <mergeCell ref="A1:F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A3" sqref="A3:C3"/>
    </sheetView>
  </sheetViews>
  <sheetFormatPr defaultRowHeight="15" x14ac:dyDescent="0.25"/>
  <cols>
    <col min="1" max="1" width="104.85546875" customWidth="1"/>
    <col min="2" max="2" width="39.7109375" customWidth="1"/>
    <col min="3" max="3" width="36.85546875" customWidth="1"/>
    <col min="4" max="4" width="11.7109375" customWidth="1"/>
    <col min="5" max="5" width="10.7109375" customWidth="1"/>
    <col min="6" max="6" width="11.42578125" customWidth="1"/>
  </cols>
  <sheetData>
    <row r="1" spans="1:6" ht="21" x14ac:dyDescent="0.35">
      <c r="A1" s="681" t="s">
        <v>5780</v>
      </c>
      <c r="B1" s="681"/>
      <c r="C1" s="681"/>
      <c r="D1" s="681"/>
      <c r="E1" s="681"/>
      <c r="F1" s="681"/>
    </row>
    <row r="2" spans="1:6" ht="15.75" x14ac:dyDescent="0.25">
      <c r="A2" s="317" t="s">
        <v>6611</v>
      </c>
      <c r="B2" s="476" t="s">
        <v>6614</v>
      </c>
      <c r="C2" s="476" t="s">
        <v>6613</v>
      </c>
      <c r="D2" s="280"/>
      <c r="E2" s="280"/>
      <c r="F2" s="277"/>
    </row>
    <row r="3" spans="1:6" ht="15.75" x14ac:dyDescent="0.25">
      <c r="A3" s="317" t="s">
        <v>6612</v>
      </c>
      <c r="B3" s="476" t="s">
        <v>6387</v>
      </c>
      <c r="C3" s="476" t="s">
        <v>5618</v>
      </c>
      <c r="D3" s="280"/>
      <c r="E3" s="280"/>
      <c r="F3" s="277"/>
    </row>
    <row r="4" spans="1:6" ht="15.75" x14ac:dyDescent="0.25">
      <c r="A4" s="317" t="s">
        <v>6615</v>
      </c>
      <c r="B4" s="476" t="s">
        <v>6616</v>
      </c>
      <c r="C4" s="476" t="s">
        <v>6617</v>
      </c>
      <c r="D4" s="280"/>
      <c r="E4" s="280"/>
      <c r="F4" s="277"/>
    </row>
    <row r="5" spans="1:6" ht="15.75" x14ac:dyDescent="0.25">
      <c r="A5" s="317" t="s">
        <v>6618</v>
      </c>
      <c r="B5" s="476" t="s">
        <v>6620</v>
      </c>
      <c r="C5" s="476" t="s">
        <v>6619</v>
      </c>
      <c r="D5" s="280"/>
      <c r="E5" s="280"/>
      <c r="F5" s="277"/>
    </row>
    <row r="6" spans="1:6" ht="18.75" x14ac:dyDescent="0.3">
      <c r="A6" s="317" t="s">
        <v>6656</v>
      </c>
      <c r="B6" s="475"/>
      <c r="C6" s="475"/>
      <c r="D6" s="277"/>
      <c r="E6" s="277"/>
      <c r="F6" s="277"/>
    </row>
    <row r="7" spans="1:6" ht="15.75" x14ac:dyDescent="0.25">
      <c r="A7" s="480" t="s">
        <v>6609</v>
      </c>
      <c r="B7" s="476" t="s">
        <v>6610</v>
      </c>
      <c r="C7" s="476" t="s">
        <v>4367</v>
      </c>
      <c r="D7" s="277"/>
      <c r="E7" s="277"/>
      <c r="F7" s="277"/>
    </row>
    <row r="8" spans="1:6" ht="15.75" thickBot="1" x14ac:dyDescent="0.3">
      <c r="B8" s="386"/>
      <c r="C8" s="386"/>
      <c r="D8" s="386"/>
      <c r="E8" s="386"/>
      <c r="F8" s="386"/>
    </row>
    <row r="9" spans="1:6" ht="15.75" x14ac:dyDescent="0.25">
      <c r="A9" s="326" t="s">
        <v>6291</v>
      </c>
      <c r="B9" s="327" t="s">
        <v>6289</v>
      </c>
      <c r="C9" s="327" t="s">
        <v>653</v>
      </c>
      <c r="D9" s="328" t="s">
        <v>6241</v>
      </c>
      <c r="E9" s="328" t="s">
        <v>6308</v>
      </c>
      <c r="F9" s="405" t="s">
        <v>6319</v>
      </c>
    </row>
    <row r="10" spans="1:6" ht="18.75" x14ac:dyDescent="0.3">
      <c r="A10" s="473" t="s">
        <v>6621</v>
      </c>
      <c r="B10" s="277"/>
      <c r="C10" s="277"/>
      <c r="D10" s="277"/>
      <c r="E10" s="277"/>
      <c r="F10" s="338"/>
    </row>
    <row r="11" spans="1:6" x14ac:dyDescent="0.25">
      <c r="A11" s="332" t="s">
        <v>6653</v>
      </c>
      <c r="B11" s="277" t="s">
        <v>6655</v>
      </c>
      <c r="C11" s="277" t="s">
        <v>6654</v>
      </c>
      <c r="D11" s="472">
        <v>423510</v>
      </c>
      <c r="E11" s="472"/>
      <c r="F11" s="474"/>
    </row>
    <row r="12" spans="1:6" x14ac:dyDescent="0.25">
      <c r="A12" s="332"/>
      <c r="B12" s="277"/>
      <c r="C12" s="277"/>
      <c r="D12" s="472"/>
      <c r="E12" s="472"/>
      <c r="F12" s="474"/>
    </row>
    <row r="13" spans="1:6" ht="18.75" x14ac:dyDescent="0.3">
      <c r="A13" s="471" t="s">
        <v>6607</v>
      </c>
      <c r="B13" s="277"/>
      <c r="C13" s="277"/>
      <c r="D13" s="472"/>
      <c r="E13" s="472"/>
      <c r="F13" s="474"/>
    </row>
    <row r="14" spans="1:6" x14ac:dyDescent="0.25">
      <c r="A14" s="332" t="s">
        <v>6622</v>
      </c>
      <c r="B14" s="277" t="s">
        <v>6624</v>
      </c>
      <c r="C14" s="277" t="s">
        <v>6623</v>
      </c>
      <c r="D14" s="472">
        <v>423510</v>
      </c>
      <c r="E14" s="472"/>
      <c r="F14" s="474"/>
    </row>
    <row r="15" spans="1:6" ht="15.75" thickBot="1" x14ac:dyDescent="0.3">
      <c r="A15" s="345"/>
      <c r="B15" s="346"/>
      <c r="C15" s="346"/>
      <c r="D15" s="346"/>
      <c r="E15" s="346"/>
      <c r="F15" s="347"/>
    </row>
  </sheetData>
  <mergeCells count="1">
    <mergeCell ref="A1:F1"/>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A5" sqref="A5:C5"/>
    </sheetView>
  </sheetViews>
  <sheetFormatPr defaultRowHeight="15" x14ac:dyDescent="0.25"/>
  <cols>
    <col min="1" max="1" width="108.7109375" customWidth="1"/>
    <col min="2" max="2" width="39.85546875" customWidth="1"/>
    <col min="3" max="3" width="36.85546875" customWidth="1"/>
    <col min="4" max="4" width="11.7109375" customWidth="1"/>
    <col min="5" max="5" width="10.5703125" customWidth="1"/>
    <col min="6" max="6" width="10.28515625" customWidth="1"/>
  </cols>
  <sheetData>
    <row r="1" spans="1:6" ht="21" x14ac:dyDescent="0.35">
      <c r="A1" s="681" t="s">
        <v>5780</v>
      </c>
      <c r="B1" s="681"/>
      <c r="C1" s="681"/>
      <c r="D1" s="681"/>
      <c r="E1" s="681"/>
      <c r="F1" s="681"/>
    </row>
    <row r="2" spans="1:6" ht="15.75" x14ac:dyDescent="0.25">
      <c r="A2" s="317" t="s">
        <v>6658</v>
      </c>
      <c r="B2" s="476" t="s">
        <v>6660</v>
      </c>
      <c r="C2" s="476" t="s">
        <v>6659</v>
      </c>
      <c r="D2" s="280"/>
      <c r="E2" s="280"/>
      <c r="F2" s="277"/>
    </row>
    <row r="3" spans="1:6" ht="15.75" x14ac:dyDescent="0.25">
      <c r="A3" s="317" t="s">
        <v>6661</v>
      </c>
      <c r="B3" s="476" t="s">
        <v>6662</v>
      </c>
      <c r="C3" s="476" t="s">
        <v>5742</v>
      </c>
      <c r="D3" s="280"/>
      <c r="E3" s="280"/>
      <c r="F3" s="277"/>
    </row>
    <row r="4" spans="1:6" ht="15.75" x14ac:dyDescent="0.25">
      <c r="A4" s="317" t="s">
        <v>6615</v>
      </c>
      <c r="B4" s="476" t="s">
        <v>6616</v>
      </c>
      <c r="C4" s="476" t="s">
        <v>6617</v>
      </c>
      <c r="D4" s="280"/>
      <c r="E4" s="280"/>
      <c r="F4" s="277"/>
    </row>
    <row r="5" spans="1:6" ht="15.75" x14ac:dyDescent="0.25">
      <c r="A5" s="317" t="s">
        <v>6618</v>
      </c>
      <c r="B5" s="476" t="s">
        <v>6620</v>
      </c>
      <c r="C5" s="476" t="s">
        <v>6619</v>
      </c>
      <c r="D5" s="280"/>
      <c r="E5" s="280"/>
      <c r="F5" s="277"/>
    </row>
    <row r="6" spans="1:6" ht="18.75" x14ac:dyDescent="0.3">
      <c r="A6" s="317" t="s">
        <v>6663</v>
      </c>
      <c r="B6" s="475"/>
      <c r="C6" s="475"/>
      <c r="D6" s="277"/>
      <c r="E6" s="277"/>
      <c r="F6" s="277"/>
    </row>
    <row r="7" spans="1:6" ht="15.75" x14ac:dyDescent="0.25">
      <c r="A7" s="480" t="s">
        <v>6609</v>
      </c>
      <c r="B7" s="476" t="s">
        <v>6610</v>
      </c>
      <c r="C7" s="476" t="s">
        <v>4367</v>
      </c>
      <c r="D7" s="277"/>
      <c r="E7" s="277"/>
      <c r="F7" s="277"/>
    </row>
    <row r="8" spans="1:6" ht="15.75" thickBot="1" x14ac:dyDescent="0.3">
      <c r="B8" s="386"/>
      <c r="C8" s="386"/>
      <c r="D8" s="386"/>
      <c r="E8" s="386"/>
      <c r="F8" s="386"/>
    </row>
    <row r="9" spans="1:6" ht="15.75" x14ac:dyDescent="0.25">
      <c r="A9" s="326" t="s">
        <v>6291</v>
      </c>
      <c r="B9" s="327" t="s">
        <v>6289</v>
      </c>
      <c r="C9" s="327" t="s">
        <v>653</v>
      </c>
      <c r="D9" s="328" t="s">
        <v>6241</v>
      </c>
      <c r="E9" s="328" t="s">
        <v>6308</v>
      </c>
      <c r="F9" s="405" t="s">
        <v>6319</v>
      </c>
    </row>
    <row r="10" spans="1:6" ht="18.75" x14ac:dyDescent="0.3">
      <c r="A10" s="473" t="s">
        <v>6621</v>
      </c>
      <c r="B10" s="277"/>
      <c r="C10" s="277"/>
      <c r="D10" s="277"/>
      <c r="E10" s="277"/>
      <c r="F10" s="338"/>
    </row>
    <row r="11" spans="1:6" x14ac:dyDescent="0.25">
      <c r="A11" s="332" t="s">
        <v>6664</v>
      </c>
      <c r="B11" s="277" t="s">
        <v>6666</v>
      </c>
      <c r="C11" s="277" t="s">
        <v>6665</v>
      </c>
      <c r="D11" s="472">
        <v>1500000</v>
      </c>
      <c r="E11" s="472"/>
      <c r="F11" s="474"/>
    </row>
    <row r="12" spans="1:6" x14ac:dyDescent="0.25">
      <c r="A12" s="332"/>
      <c r="B12" s="277"/>
      <c r="C12" s="277"/>
      <c r="D12" s="472"/>
      <c r="E12" s="472"/>
      <c r="F12" s="474"/>
    </row>
    <row r="13" spans="1:6" ht="18.75" x14ac:dyDescent="0.3">
      <c r="A13" s="471" t="s">
        <v>6607</v>
      </c>
      <c r="B13" s="277"/>
      <c r="C13" s="277"/>
      <c r="D13" s="472"/>
      <c r="E13" s="472"/>
      <c r="F13" s="474"/>
    </row>
    <row r="14" spans="1:6" x14ac:dyDescent="0.25">
      <c r="A14" s="332" t="s">
        <v>6622</v>
      </c>
      <c r="B14" s="277" t="s">
        <v>6624</v>
      </c>
      <c r="C14" s="277" t="s">
        <v>6623</v>
      </c>
      <c r="D14" s="472">
        <v>1500000</v>
      </c>
      <c r="E14" s="472"/>
      <c r="F14" s="474"/>
    </row>
    <row r="15" spans="1:6" ht="15.75" thickBot="1" x14ac:dyDescent="0.3">
      <c r="A15" s="345"/>
      <c r="B15" s="346"/>
      <c r="C15" s="346"/>
      <c r="D15" s="346"/>
      <c r="E15" s="346"/>
      <c r="F15" s="347"/>
    </row>
  </sheetData>
  <mergeCells count="1">
    <mergeCell ref="A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36"/>
  <sheetViews>
    <sheetView topLeftCell="A7" workbookViewId="0">
      <selection activeCell="AB18" sqref="AB18"/>
    </sheetView>
  </sheetViews>
  <sheetFormatPr defaultRowHeight="15" x14ac:dyDescent="0.25"/>
  <cols>
    <col min="1" max="1" width="63.7109375" bestFit="1" customWidth="1"/>
    <col min="2" max="2" width="1.7109375" style="32" customWidth="1"/>
    <col min="3" max="3" width="33.5703125" style="32" bestFit="1" customWidth="1"/>
    <col min="4" max="16" width="3.5703125" style="32" hidden="1" customWidth="1"/>
    <col min="17" max="17" width="5.42578125" style="32" hidden="1" customWidth="1"/>
    <col min="18" max="18" width="6.7109375" hidden="1" customWidth="1"/>
    <col min="19" max="19" width="10.5703125" style="32" hidden="1" customWidth="1"/>
    <col min="20" max="20" width="8.5703125" style="32" hidden="1" customWidth="1"/>
    <col min="21" max="21" width="11" style="32" hidden="1" customWidth="1"/>
    <col min="22" max="22" width="50.7109375" style="32" customWidth="1"/>
    <col min="23" max="31" width="1.7109375" customWidth="1"/>
    <col min="32" max="32" width="2.42578125" customWidth="1"/>
    <col min="33" max="33" width="3" customWidth="1"/>
    <col min="34" max="34" width="16.85546875" customWidth="1"/>
    <col min="35" max="35" width="37.7109375" style="32" customWidth="1"/>
    <col min="36" max="36" width="11" customWidth="1"/>
    <col min="37" max="38" width="25" style="32" customWidth="1"/>
  </cols>
  <sheetData>
    <row r="1" spans="1:68" ht="15" customHeight="1" x14ac:dyDescent="0.25">
      <c r="A1" s="57" t="s">
        <v>669</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row>
    <row r="2" spans="1:68" x14ac:dyDescent="0.25">
      <c r="A2" s="612" t="s">
        <v>912</v>
      </c>
      <c r="B2" s="613"/>
      <c r="C2" s="613"/>
      <c r="D2" s="613"/>
      <c r="E2" s="613"/>
      <c r="F2" s="613"/>
      <c r="G2" s="613"/>
      <c r="H2" s="613"/>
      <c r="I2" s="613"/>
      <c r="J2" s="613"/>
      <c r="K2" s="613"/>
      <c r="L2" s="613"/>
      <c r="M2" s="613"/>
      <c r="N2" s="613"/>
      <c r="O2" s="613"/>
      <c r="P2" s="613"/>
      <c r="Q2" s="613"/>
      <c r="R2" s="613"/>
      <c r="S2" s="613"/>
      <c r="T2" s="613"/>
      <c r="U2" s="613"/>
      <c r="V2" s="613"/>
      <c r="W2" s="613"/>
      <c r="X2" s="613"/>
      <c r="Y2" s="613"/>
      <c r="Z2" s="613"/>
      <c r="AA2" s="613"/>
      <c r="AB2" s="613"/>
      <c r="AC2" s="613"/>
      <c r="AD2" s="613"/>
      <c r="AE2" s="613"/>
      <c r="AF2" s="613"/>
      <c r="AG2" s="613"/>
      <c r="AH2" s="613"/>
      <c r="AI2" s="613"/>
      <c r="AJ2" s="613"/>
      <c r="AK2" s="613"/>
      <c r="AL2" s="613"/>
      <c r="AM2" s="613"/>
      <c r="AN2" s="613"/>
      <c r="AO2" s="613"/>
      <c r="AP2" s="613"/>
      <c r="AQ2" s="613"/>
      <c r="AR2" s="613"/>
      <c r="AS2" s="613"/>
      <c r="AT2" s="613"/>
      <c r="AU2" s="613"/>
      <c r="AV2" s="613"/>
      <c r="AW2" s="613"/>
      <c r="AX2" s="613"/>
      <c r="AY2" s="613"/>
      <c r="AZ2" s="613"/>
      <c r="BA2" s="613"/>
      <c r="BB2" s="613"/>
      <c r="BC2" s="613"/>
      <c r="BD2" s="613"/>
      <c r="BE2" s="613"/>
      <c r="BF2" s="613"/>
      <c r="BG2" s="613"/>
      <c r="BH2" s="613"/>
      <c r="BI2" s="613"/>
      <c r="BJ2" s="613"/>
      <c r="BK2" s="613"/>
      <c r="BL2" s="613"/>
      <c r="BM2" s="613"/>
      <c r="BN2" s="613"/>
      <c r="BO2" s="613"/>
      <c r="BP2" s="613"/>
    </row>
    <row r="3" spans="1:68" x14ac:dyDescent="0.25">
      <c r="A3" s="614" t="s">
        <v>671</v>
      </c>
      <c r="B3" s="615"/>
      <c r="C3" s="615"/>
      <c r="D3" s="615"/>
      <c r="E3" s="615"/>
      <c r="F3" s="615"/>
      <c r="G3" s="615"/>
      <c r="H3" s="615"/>
      <c r="I3" s="615"/>
      <c r="J3" s="615"/>
      <c r="K3" s="615"/>
      <c r="L3" s="615"/>
      <c r="M3" s="615"/>
      <c r="N3" s="615"/>
      <c r="O3" s="615"/>
      <c r="P3" s="615"/>
      <c r="Q3" s="615"/>
      <c r="R3" s="615"/>
      <c r="S3" s="615"/>
      <c r="T3" s="615"/>
      <c r="U3" s="616"/>
      <c r="V3" s="617" t="s">
        <v>672</v>
      </c>
      <c r="W3" s="614" t="s">
        <v>682</v>
      </c>
      <c r="X3" s="615"/>
      <c r="Y3" s="615"/>
      <c r="Z3" s="615"/>
      <c r="AA3" s="615"/>
      <c r="AB3" s="615"/>
      <c r="AC3" s="615"/>
      <c r="AD3" s="615"/>
      <c r="AE3" s="615"/>
      <c r="AF3" s="615"/>
      <c r="AG3" s="615"/>
      <c r="AH3" s="616"/>
      <c r="AI3" s="617" t="s">
        <v>653</v>
      </c>
      <c r="AJ3" s="35"/>
      <c r="AK3" s="620" t="s">
        <v>913</v>
      </c>
      <c r="AL3" s="620"/>
      <c r="AM3" s="36" t="s">
        <v>914</v>
      </c>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row>
    <row r="4" spans="1:68" x14ac:dyDescent="0.25">
      <c r="A4" s="621" t="s">
        <v>674</v>
      </c>
      <c r="B4" s="617" t="s">
        <v>915</v>
      </c>
      <c r="C4" s="65"/>
      <c r="D4" s="623" t="s">
        <v>916</v>
      </c>
      <c r="E4" s="624"/>
      <c r="F4" s="624"/>
      <c r="G4" s="624"/>
      <c r="H4" s="624"/>
      <c r="I4" s="624"/>
      <c r="J4" s="624"/>
      <c r="K4" s="624"/>
      <c r="L4" s="624"/>
      <c r="M4" s="624"/>
      <c r="N4" s="624"/>
      <c r="O4" s="624"/>
      <c r="P4" s="625"/>
      <c r="Q4" s="617" t="s">
        <v>677</v>
      </c>
      <c r="R4" s="621" t="s">
        <v>678</v>
      </c>
      <c r="S4" s="617" t="s">
        <v>679</v>
      </c>
      <c r="T4" s="617" t="s">
        <v>680</v>
      </c>
      <c r="U4" s="626" t="s">
        <v>681</v>
      </c>
      <c r="V4" s="618"/>
      <c r="W4" s="621">
        <v>1</v>
      </c>
      <c r="X4" s="621">
        <v>2</v>
      </c>
      <c r="Y4" s="621">
        <v>3</v>
      </c>
      <c r="Z4" s="621">
        <v>4</v>
      </c>
      <c r="AA4" s="621">
        <v>5</v>
      </c>
      <c r="AB4" s="621">
        <v>6</v>
      </c>
      <c r="AC4" s="621">
        <v>7</v>
      </c>
      <c r="AD4" s="621">
        <v>8</v>
      </c>
      <c r="AE4" s="621">
        <v>9</v>
      </c>
      <c r="AF4" s="621">
        <v>10</v>
      </c>
      <c r="AG4" s="621">
        <v>11</v>
      </c>
      <c r="AH4" s="621">
        <v>12</v>
      </c>
      <c r="AI4" s="618"/>
      <c r="AJ4" s="628" t="s">
        <v>917</v>
      </c>
      <c r="AK4" s="620" t="s">
        <v>918</v>
      </c>
      <c r="AL4" s="620" t="s">
        <v>919</v>
      </c>
      <c r="AM4" s="38"/>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row>
    <row r="5" spans="1:68" x14ac:dyDescent="0.25">
      <c r="A5" s="622"/>
      <c r="B5" s="619"/>
      <c r="C5" s="66"/>
      <c r="D5" s="59">
        <v>1</v>
      </c>
      <c r="E5" s="60">
        <v>2</v>
      </c>
      <c r="F5" s="60">
        <v>3</v>
      </c>
      <c r="G5" s="60">
        <v>4</v>
      </c>
      <c r="H5" s="60">
        <v>5</v>
      </c>
      <c r="I5" s="60">
        <v>6</v>
      </c>
      <c r="J5" s="60">
        <v>7</v>
      </c>
      <c r="K5" s="60">
        <v>8</v>
      </c>
      <c r="L5" s="60">
        <v>9</v>
      </c>
      <c r="M5" s="60" t="s">
        <v>920</v>
      </c>
      <c r="N5" s="60">
        <v>11</v>
      </c>
      <c r="O5" s="60">
        <v>12</v>
      </c>
      <c r="P5" s="60">
        <v>13</v>
      </c>
      <c r="Q5" s="619"/>
      <c r="R5" s="622"/>
      <c r="S5" s="619"/>
      <c r="T5" s="619"/>
      <c r="U5" s="627"/>
      <c r="V5" s="619"/>
      <c r="W5" s="622"/>
      <c r="X5" s="622"/>
      <c r="Y5" s="622"/>
      <c r="Z5" s="622"/>
      <c r="AA5" s="622"/>
      <c r="AB5" s="622"/>
      <c r="AC5" s="622"/>
      <c r="AD5" s="622"/>
      <c r="AE5" s="622"/>
      <c r="AF5" s="622"/>
      <c r="AG5" s="622"/>
      <c r="AH5" s="622"/>
      <c r="AI5" s="619"/>
      <c r="AJ5" s="629"/>
      <c r="AK5" s="620"/>
      <c r="AL5" s="620"/>
      <c r="AM5" s="38"/>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row>
    <row r="6" spans="1:68" x14ac:dyDescent="0.25">
      <c r="A6" s="67" t="str">
        <f>CONCATENATE($W$6)</f>
        <v>Fund</v>
      </c>
      <c r="B6" s="20" t="s">
        <v>694</v>
      </c>
      <c r="C6" s="20" t="str">
        <f>CONCATENATE(D6,E6,F6,G6,H6,I6,J6,K6,L6,M6,N6,O6,P6)</f>
        <v>FD000000000000000000000000000000000000</v>
      </c>
      <c r="D6" s="25" t="s">
        <v>921</v>
      </c>
      <c r="E6" s="61" t="s">
        <v>697</v>
      </c>
      <c r="F6" s="61" t="s">
        <v>697</v>
      </c>
      <c r="G6" s="61" t="s">
        <v>697</v>
      </c>
      <c r="H6" s="61" t="s">
        <v>697</v>
      </c>
      <c r="I6" s="61" t="s">
        <v>697</v>
      </c>
      <c r="J6" s="61" t="s">
        <v>697</v>
      </c>
      <c r="K6" s="61" t="s">
        <v>697</v>
      </c>
      <c r="L6" s="61" t="s">
        <v>697</v>
      </c>
      <c r="M6" s="61" t="s">
        <v>697</v>
      </c>
      <c r="N6" s="61" t="s">
        <v>697</v>
      </c>
      <c r="O6" s="61" t="s">
        <v>697</v>
      </c>
      <c r="P6" s="61" t="s">
        <v>697</v>
      </c>
      <c r="Q6" s="26">
        <f t="shared" ref="Q6:Q35" si="0">LEN(A6)</f>
        <v>4</v>
      </c>
      <c r="R6" s="22" t="s">
        <v>698</v>
      </c>
      <c r="S6" s="20" t="s">
        <v>698</v>
      </c>
      <c r="T6" s="20" t="s">
        <v>694</v>
      </c>
      <c r="U6" s="24" t="s">
        <v>922</v>
      </c>
      <c r="V6" s="20" t="s">
        <v>923</v>
      </c>
      <c r="W6" s="20" t="s">
        <v>924</v>
      </c>
      <c r="X6" s="40"/>
      <c r="Y6" s="40"/>
      <c r="Z6" s="40"/>
      <c r="AA6" s="40"/>
      <c r="AB6" s="40"/>
      <c r="AC6" s="40"/>
      <c r="AD6" s="40"/>
      <c r="AE6" s="40"/>
      <c r="AF6" s="40"/>
      <c r="AG6" s="40"/>
      <c r="AH6" s="40"/>
      <c r="AI6" s="27" t="s">
        <v>925</v>
      </c>
      <c r="AJ6" s="22" t="s">
        <v>698</v>
      </c>
      <c r="AK6" s="20" t="s">
        <v>698</v>
      </c>
      <c r="AL6" s="20" t="s">
        <v>698</v>
      </c>
      <c r="AM6" s="17" t="s">
        <v>694</v>
      </c>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row>
    <row r="7" spans="1:68" x14ac:dyDescent="0.25">
      <c r="A7" s="18" t="str">
        <f>CONCATENATE($W$6,": ",$X$7)</f>
        <v>Fund: Revenue</v>
      </c>
      <c r="B7" s="20" t="s">
        <v>694</v>
      </c>
      <c r="C7" s="20" t="str">
        <f t="shared" ref="C7:C35" si="1">CONCATENATE(D7,E7,F7,G7,H7,I7,J7,K7,L7,M7,N7,O7,P7)</f>
        <v>FD001000000000000000000000000000000000</v>
      </c>
      <c r="D7" s="25" t="s">
        <v>921</v>
      </c>
      <c r="E7" s="23" t="s">
        <v>702</v>
      </c>
      <c r="F7" s="23" t="s">
        <v>697</v>
      </c>
      <c r="G7" s="23" t="s">
        <v>697</v>
      </c>
      <c r="H7" s="23" t="s">
        <v>697</v>
      </c>
      <c r="I7" s="23" t="s">
        <v>697</v>
      </c>
      <c r="J7" s="23" t="s">
        <v>697</v>
      </c>
      <c r="K7" s="23" t="s">
        <v>697</v>
      </c>
      <c r="L7" s="23" t="s">
        <v>697</v>
      </c>
      <c r="M7" s="23" t="s">
        <v>697</v>
      </c>
      <c r="N7" s="23" t="s">
        <v>697</v>
      </c>
      <c r="O7" s="23" t="s">
        <v>697</v>
      </c>
      <c r="P7" s="23" t="s">
        <v>697</v>
      </c>
      <c r="Q7" s="26">
        <f t="shared" si="0"/>
        <v>13</v>
      </c>
      <c r="R7" s="18" t="s">
        <v>698</v>
      </c>
      <c r="S7" s="20" t="s">
        <v>698</v>
      </c>
      <c r="T7" s="20" t="s">
        <v>694</v>
      </c>
      <c r="U7" s="24" t="s">
        <v>922</v>
      </c>
      <c r="V7" s="20" t="s">
        <v>926</v>
      </c>
      <c r="W7" s="18" t="s">
        <v>905</v>
      </c>
      <c r="X7" s="20" t="s">
        <v>927</v>
      </c>
      <c r="Y7" s="18"/>
      <c r="Z7" s="18"/>
      <c r="AA7" s="18"/>
      <c r="AB7" s="18"/>
      <c r="AC7" s="18"/>
      <c r="AD7" s="18"/>
      <c r="AE7" s="18"/>
      <c r="AF7" s="18"/>
      <c r="AG7" s="17"/>
      <c r="AH7" s="17"/>
      <c r="AI7" s="27" t="s">
        <v>928</v>
      </c>
      <c r="AJ7" s="22" t="s">
        <v>698</v>
      </c>
      <c r="AK7" s="20" t="s">
        <v>698</v>
      </c>
      <c r="AL7" s="20" t="s">
        <v>698</v>
      </c>
      <c r="AM7" s="17" t="s">
        <v>694</v>
      </c>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row>
    <row r="8" spans="1:68" x14ac:dyDescent="0.25">
      <c r="A8" s="18" t="str">
        <f>CONCATENATE($W$6,": ",$X$7," - ",$Y$8)</f>
        <v>Fund: Revenue - General Revenue</v>
      </c>
      <c r="B8" s="20" t="s">
        <v>694</v>
      </c>
      <c r="C8" s="20" t="str">
        <f t="shared" si="1"/>
        <v>FD001001000000000000000000000000000000</v>
      </c>
      <c r="D8" s="25" t="s">
        <v>921</v>
      </c>
      <c r="E8" s="23" t="s">
        <v>702</v>
      </c>
      <c r="F8" s="23" t="s">
        <v>702</v>
      </c>
      <c r="G8" s="23" t="s">
        <v>697</v>
      </c>
      <c r="H8" s="23" t="s">
        <v>697</v>
      </c>
      <c r="I8" s="23" t="s">
        <v>697</v>
      </c>
      <c r="J8" s="23" t="s">
        <v>697</v>
      </c>
      <c r="K8" s="23" t="s">
        <v>697</v>
      </c>
      <c r="L8" s="23" t="s">
        <v>697</v>
      </c>
      <c r="M8" s="23" t="s">
        <v>697</v>
      </c>
      <c r="N8" s="23" t="s">
        <v>697</v>
      </c>
      <c r="O8" s="23" t="s">
        <v>697</v>
      </c>
      <c r="P8" s="23" t="s">
        <v>697</v>
      </c>
      <c r="Q8" s="26">
        <f t="shared" si="0"/>
        <v>31</v>
      </c>
      <c r="R8" s="18" t="s">
        <v>698</v>
      </c>
      <c r="S8" s="20" t="s">
        <v>698</v>
      </c>
      <c r="T8" s="20" t="s">
        <v>694</v>
      </c>
      <c r="U8" s="24" t="s">
        <v>922</v>
      </c>
      <c r="V8" s="20" t="s">
        <v>929</v>
      </c>
      <c r="W8" s="18" t="s">
        <v>905</v>
      </c>
      <c r="X8" s="20"/>
      <c r="Y8" s="20" t="s">
        <v>930</v>
      </c>
      <c r="Z8" s="18"/>
      <c r="AA8" s="18"/>
      <c r="AB8" s="18"/>
      <c r="AC8" s="18"/>
      <c r="AD8" s="18"/>
      <c r="AE8" s="18"/>
      <c r="AF8" s="18"/>
      <c r="AG8" s="17"/>
      <c r="AH8" s="17"/>
      <c r="AI8" s="27" t="s">
        <v>931</v>
      </c>
      <c r="AJ8" s="22" t="s">
        <v>698</v>
      </c>
      <c r="AK8" s="20" t="s">
        <v>698</v>
      </c>
      <c r="AL8" s="20" t="s">
        <v>698</v>
      </c>
      <c r="AM8" s="17" t="s">
        <v>694</v>
      </c>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row>
    <row r="9" spans="1:68" x14ac:dyDescent="0.25">
      <c r="A9" s="20" t="str">
        <f>CONCATENATE($W$6,": ",$X$7," - ",$Y$8,": ",Z9)</f>
        <v>Fund: Revenue - General Revenue: Disposal of Property, Plant and Equipment</v>
      </c>
      <c r="B9" s="20" t="s">
        <v>694</v>
      </c>
      <c r="C9" s="20" t="str">
        <f t="shared" si="1"/>
        <v>FD001001001000000000000000000000000000</v>
      </c>
      <c r="D9" s="25" t="s">
        <v>921</v>
      </c>
      <c r="E9" s="23" t="s">
        <v>702</v>
      </c>
      <c r="F9" s="23" t="s">
        <v>702</v>
      </c>
      <c r="G9" s="23" t="s">
        <v>702</v>
      </c>
      <c r="H9" s="23" t="s">
        <v>697</v>
      </c>
      <c r="I9" s="23" t="s">
        <v>697</v>
      </c>
      <c r="J9" s="23" t="s">
        <v>697</v>
      </c>
      <c r="K9" s="23" t="s">
        <v>697</v>
      </c>
      <c r="L9" s="23" t="s">
        <v>697</v>
      </c>
      <c r="M9" s="23" t="s">
        <v>697</v>
      </c>
      <c r="N9" s="23" t="s">
        <v>697</v>
      </c>
      <c r="O9" s="23" t="s">
        <v>697</v>
      </c>
      <c r="P9" s="23" t="s">
        <v>697</v>
      </c>
      <c r="Q9" s="26">
        <f t="shared" si="0"/>
        <v>74</v>
      </c>
      <c r="R9" s="18" t="s">
        <v>704</v>
      </c>
      <c r="S9" s="20" t="s">
        <v>698</v>
      </c>
      <c r="T9" s="20" t="s">
        <v>694</v>
      </c>
      <c r="U9" s="24" t="s">
        <v>922</v>
      </c>
      <c r="V9" s="20" t="s">
        <v>932</v>
      </c>
      <c r="W9" s="18" t="s">
        <v>905</v>
      </c>
      <c r="X9" s="20"/>
      <c r="Y9" s="20"/>
      <c r="Z9" s="20" t="s">
        <v>933</v>
      </c>
      <c r="AA9" s="20"/>
      <c r="AB9" s="20"/>
      <c r="AC9" s="20"/>
      <c r="AD9" s="20"/>
      <c r="AE9" s="20"/>
      <c r="AF9" s="20"/>
      <c r="AG9" s="27"/>
      <c r="AH9" s="17"/>
      <c r="AI9" s="27" t="s">
        <v>934</v>
      </c>
      <c r="AJ9" s="22" t="s">
        <v>704</v>
      </c>
      <c r="AK9" s="20" t="s">
        <v>935</v>
      </c>
      <c r="AL9" s="20" t="s">
        <v>698</v>
      </c>
      <c r="AM9" s="20" t="s">
        <v>936</v>
      </c>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row>
    <row r="10" spans="1:68" x14ac:dyDescent="0.25">
      <c r="A10" s="20" t="str">
        <f t="shared" ref="A10:A22" si="2">CONCATENATE($W$6,": ",$X$7," - ",$Y$8,": ",Z10)</f>
        <v>Fund: Revenue - General Revenue: Equitable Share</v>
      </c>
      <c r="B10" s="20" t="s">
        <v>694</v>
      </c>
      <c r="C10" s="20" t="str">
        <f t="shared" si="1"/>
        <v>FD001001002000000000000000000000000000</v>
      </c>
      <c r="D10" s="25" t="s">
        <v>921</v>
      </c>
      <c r="E10" s="23" t="s">
        <v>702</v>
      </c>
      <c r="F10" s="23" t="s">
        <v>702</v>
      </c>
      <c r="G10" s="23" t="s">
        <v>707</v>
      </c>
      <c r="H10" s="23" t="s">
        <v>697</v>
      </c>
      <c r="I10" s="23" t="s">
        <v>697</v>
      </c>
      <c r="J10" s="23" t="s">
        <v>697</v>
      </c>
      <c r="K10" s="23" t="s">
        <v>697</v>
      </c>
      <c r="L10" s="23" t="s">
        <v>697</v>
      </c>
      <c r="M10" s="23" t="s">
        <v>697</v>
      </c>
      <c r="N10" s="23" t="s">
        <v>697</v>
      </c>
      <c r="O10" s="23" t="s">
        <v>697</v>
      </c>
      <c r="P10" s="23" t="s">
        <v>697</v>
      </c>
      <c r="Q10" s="26">
        <f t="shared" si="0"/>
        <v>48</v>
      </c>
      <c r="R10" s="18" t="s">
        <v>698</v>
      </c>
      <c r="S10" s="20" t="s">
        <v>698</v>
      </c>
      <c r="T10" s="20" t="s">
        <v>694</v>
      </c>
      <c r="U10" s="24" t="s">
        <v>922</v>
      </c>
      <c r="V10" s="20" t="s">
        <v>937</v>
      </c>
      <c r="W10" s="18" t="s">
        <v>905</v>
      </c>
      <c r="X10" s="20"/>
      <c r="Y10" s="20"/>
      <c r="Z10" s="20" t="s">
        <v>938</v>
      </c>
      <c r="AA10" s="20"/>
      <c r="AB10" s="20"/>
      <c r="AC10" s="20"/>
      <c r="AD10" s="20"/>
      <c r="AE10" s="20"/>
      <c r="AF10" s="20"/>
      <c r="AG10" s="27"/>
      <c r="AH10" s="17"/>
      <c r="AI10" s="27" t="s">
        <v>939</v>
      </c>
      <c r="AJ10" s="22" t="s">
        <v>698</v>
      </c>
      <c r="AK10" s="20" t="s">
        <v>935</v>
      </c>
      <c r="AL10" s="20" t="s">
        <v>698</v>
      </c>
      <c r="AM10" s="17" t="s">
        <v>694</v>
      </c>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row>
    <row r="11" spans="1:68" x14ac:dyDescent="0.25">
      <c r="A11" s="18" t="str">
        <f>CONCATENATE($W$6,": ",$X$7," - ",$Y$8,": ",Z10," - ",AA11)</f>
        <v>Fund: Revenue - General Revenue: Equitable Share - Administration</v>
      </c>
      <c r="B11" s="20" t="s">
        <v>694</v>
      </c>
      <c r="C11" s="20" t="str">
        <f t="shared" si="1"/>
        <v>FD001001002001000000000000000000000000</v>
      </c>
      <c r="D11" s="25" t="s">
        <v>921</v>
      </c>
      <c r="E11" s="23" t="s">
        <v>702</v>
      </c>
      <c r="F11" s="23" t="s">
        <v>702</v>
      </c>
      <c r="G11" s="23" t="s">
        <v>707</v>
      </c>
      <c r="H11" s="23" t="s">
        <v>702</v>
      </c>
      <c r="I11" s="23" t="s">
        <v>697</v>
      </c>
      <c r="J11" s="23" t="s">
        <v>697</v>
      </c>
      <c r="K11" s="23" t="s">
        <v>697</v>
      </c>
      <c r="L11" s="23" t="s">
        <v>697</v>
      </c>
      <c r="M11" s="23" t="s">
        <v>697</v>
      </c>
      <c r="N11" s="23" t="s">
        <v>697</v>
      </c>
      <c r="O11" s="23" t="s">
        <v>697</v>
      </c>
      <c r="P11" s="23" t="s">
        <v>697</v>
      </c>
      <c r="Q11" s="26">
        <f t="shared" si="0"/>
        <v>65</v>
      </c>
      <c r="R11" s="18" t="s">
        <v>704</v>
      </c>
      <c r="S11" s="20" t="s">
        <v>698</v>
      </c>
      <c r="T11" s="20" t="s">
        <v>694</v>
      </c>
      <c r="U11" s="24" t="s">
        <v>922</v>
      </c>
      <c r="V11" s="20" t="s">
        <v>940</v>
      </c>
      <c r="W11" s="18" t="s">
        <v>905</v>
      </c>
      <c r="X11" s="20"/>
      <c r="Y11" s="20"/>
      <c r="Z11" s="20"/>
      <c r="AA11" s="20" t="s">
        <v>30</v>
      </c>
      <c r="AB11" s="20"/>
      <c r="AC11" s="20"/>
      <c r="AD11" s="20"/>
      <c r="AE11" s="20"/>
      <c r="AF11" s="20"/>
      <c r="AG11" s="27"/>
      <c r="AH11" s="17"/>
      <c r="AI11" s="27" t="s">
        <v>941</v>
      </c>
      <c r="AJ11" s="22" t="s">
        <v>704</v>
      </c>
      <c r="AK11" s="20"/>
      <c r="AL11" s="20"/>
      <c r="AM11" s="20" t="s">
        <v>936</v>
      </c>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row>
    <row r="12" spans="1:68" x14ac:dyDescent="0.25">
      <c r="A12" s="18" t="str">
        <f t="shared" ref="A12:A13" si="3">CONCATENATE($W$6,": ",$X$7," - ",$Y$8,": ",Z11," - ",AA12)</f>
        <v>Fund: Revenue - General Revenue:  - Basic Services</v>
      </c>
      <c r="B12" s="20" t="s">
        <v>694</v>
      </c>
      <c r="C12" s="20" t="str">
        <f t="shared" si="1"/>
        <v>FD001001002002000000000000000000000000</v>
      </c>
      <c r="D12" s="25" t="s">
        <v>921</v>
      </c>
      <c r="E12" s="23" t="s">
        <v>702</v>
      </c>
      <c r="F12" s="23" t="s">
        <v>702</v>
      </c>
      <c r="G12" s="23" t="s">
        <v>707</v>
      </c>
      <c r="H12" s="23" t="s">
        <v>707</v>
      </c>
      <c r="I12" s="23" t="s">
        <v>697</v>
      </c>
      <c r="J12" s="23" t="s">
        <v>697</v>
      </c>
      <c r="K12" s="23" t="s">
        <v>697</v>
      </c>
      <c r="L12" s="23" t="s">
        <v>697</v>
      </c>
      <c r="M12" s="23" t="s">
        <v>697</v>
      </c>
      <c r="N12" s="23" t="s">
        <v>697</v>
      </c>
      <c r="O12" s="23" t="s">
        <v>697</v>
      </c>
      <c r="P12" s="23" t="s">
        <v>697</v>
      </c>
      <c r="Q12" s="26">
        <f t="shared" si="0"/>
        <v>50</v>
      </c>
      <c r="R12" s="18" t="s">
        <v>704</v>
      </c>
      <c r="S12" s="20" t="s">
        <v>698</v>
      </c>
      <c r="T12" s="20" t="s">
        <v>694</v>
      </c>
      <c r="U12" s="24" t="s">
        <v>922</v>
      </c>
      <c r="V12" s="20" t="s">
        <v>942</v>
      </c>
      <c r="W12" s="18" t="s">
        <v>905</v>
      </c>
      <c r="X12" s="20"/>
      <c r="Y12" s="20"/>
      <c r="Z12" s="20"/>
      <c r="AA12" s="20" t="s">
        <v>943</v>
      </c>
      <c r="AB12" s="20"/>
      <c r="AC12" s="20"/>
      <c r="AD12" s="20"/>
      <c r="AE12" s="20"/>
      <c r="AF12" s="20"/>
      <c r="AG12" s="27"/>
      <c r="AH12" s="17"/>
      <c r="AI12" s="27" t="s">
        <v>944</v>
      </c>
      <c r="AJ12" s="22" t="s">
        <v>704</v>
      </c>
      <c r="AK12" s="20"/>
      <c r="AL12" s="20"/>
      <c r="AM12" s="20" t="s">
        <v>936</v>
      </c>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row>
    <row r="13" spans="1:68" x14ac:dyDescent="0.25">
      <c r="A13" s="18" t="str">
        <f t="shared" si="3"/>
        <v>Fund: Revenue - General Revenue:  - Community Services</v>
      </c>
      <c r="B13" s="20" t="s">
        <v>694</v>
      </c>
      <c r="C13" s="20" t="str">
        <f t="shared" si="1"/>
        <v>FD001001002003000000000000000000000000</v>
      </c>
      <c r="D13" s="25" t="s">
        <v>921</v>
      </c>
      <c r="E13" s="23" t="s">
        <v>702</v>
      </c>
      <c r="F13" s="23" t="s">
        <v>702</v>
      </c>
      <c r="G13" s="23" t="s">
        <v>707</v>
      </c>
      <c r="H13" s="23" t="s">
        <v>710</v>
      </c>
      <c r="I13" s="23" t="s">
        <v>697</v>
      </c>
      <c r="J13" s="23" t="s">
        <v>697</v>
      </c>
      <c r="K13" s="23" t="s">
        <v>697</v>
      </c>
      <c r="L13" s="23" t="s">
        <v>697</v>
      </c>
      <c r="M13" s="23" t="s">
        <v>697</v>
      </c>
      <c r="N13" s="23" t="s">
        <v>697</v>
      </c>
      <c r="O13" s="23" t="s">
        <v>697</v>
      </c>
      <c r="P13" s="23" t="s">
        <v>697</v>
      </c>
      <c r="Q13" s="26">
        <f t="shared" si="0"/>
        <v>54</v>
      </c>
      <c r="R13" s="18" t="s">
        <v>704</v>
      </c>
      <c r="S13" s="20" t="s">
        <v>698</v>
      </c>
      <c r="T13" s="20" t="s">
        <v>694</v>
      </c>
      <c r="U13" s="24" t="s">
        <v>922</v>
      </c>
      <c r="V13" s="20" t="s">
        <v>945</v>
      </c>
      <c r="W13" s="18" t="s">
        <v>905</v>
      </c>
      <c r="X13" s="20"/>
      <c r="Y13" s="20"/>
      <c r="Z13" s="20"/>
      <c r="AA13" s="20" t="s">
        <v>946</v>
      </c>
      <c r="AB13" s="20"/>
      <c r="AC13" s="20"/>
      <c r="AD13" s="20"/>
      <c r="AE13" s="20"/>
      <c r="AF13" s="20"/>
      <c r="AG13" s="27"/>
      <c r="AH13" s="17"/>
      <c r="AI13" s="27" t="s">
        <v>947</v>
      </c>
      <c r="AJ13" s="22" t="s">
        <v>704</v>
      </c>
      <c r="AK13" s="20"/>
      <c r="AL13" s="20"/>
      <c r="AM13" s="20" t="s">
        <v>936</v>
      </c>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row>
    <row r="14" spans="1:68" x14ac:dyDescent="0.25">
      <c r="A14" s="20" t="str">
        <f t="shared" si="2"/>
        <v>Fund: Revenue - General Revenue: Fines, Penalties and Forfeits</v>
      </c>
      <c r="B14" s="20" t="s">
        <v>694</v>
      </c>
      <c r="C14" s="20" t="str">
        <f t="shared" si="1"/>
        <v>FD001001003000000000000000000000000000</v>
      </c>
      <c r="D14" s="25" t="s">
        <v>921</v>
      </c>
      <c r="E14" s="23" t="s">
        <v>702</v>
      </c>
      <c r="F14" s="23" t="s">
        <v>702</v>
      </c>
      <c r="G14" s="23" t="s">
        <v>710</v>
      </c>
      <c r="H14" s="23" t="s">
        <v>697</v>
      </c>
      <c r="I14" s="23" t="s">
        <v>697</v>
      </c>
      <c r="J14" s="23" t="s">
        <v>697</v>
      </c>
      <c r="K14" s="23" t="s">
        <v>697</v>
      </c>
      <c r="L14" s="23" t="s">
        <v>697</v>
      </c>
      <c r="M14" s="23" t="s">
        <v>697</v>
      </c>
      <c r="N14" s="23" t="s">
        <v>697</v>
      </c>
      <c r="O14" s="23" t="s">
        <v>697</v>
      </c>
      <c r="P14" s="23" t="s">
        <v>697</v>
      </c>
      <c r="Q14" s="26">
        <f t="shared" si="0"/>
        <v>62</v>
      </c>
      <c r="R14" s="18" t="s">
        <v>704</v>
      </c>
      <c r="S14" s="20" t="s">
        <v>698</v>
      </c>
      <c r="T14" s="20" t="s">
        <v>694</v>
      </c>
      <c r="U14" s="24" t="s">
        <v>922</v>
      </c>
      <c r="V14" s="20" t="s">
        <v>948</v>
      </c>
      <c r="W14" s="18" t="s">
        <v>905</v>
      </c>
      <c r="X14" s="20"/>
      <c r="Y14" s="20"/>
      <c r="Z14" s="20" t="s">
        <v>949</v>
      </c>
      <c r="AA14" s="20"/>
      <c r="AB14" s="20"/>
      <c r="AC14" s="20"/>
      <c r="AD14" s="20"/>
      <c r="AE14" s="20"/>
      <c r="AF14" s="20"/>
      <c r="AG14" s="27"/>
      <c r="AH14" s="17"/>
      <c r="AI14" s="27" t="s">
        <v>950</v>
      </c>
      <c r="AJ14" s="22" t="s">
        <v>704</v>
      </c>
      <c r="AK14" s="20" t="s">
        <v>935</v>
      </c>
      <c r="AL14" s="20" t="s">
        <v>698</v>
      </c>
      <c r="AM14" s="20" t="s">
        <v>936</v>
      </c>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row>
    <row r="15" spans="1:68" x14ac:dyDescent="0.25">
      <c r="A15" s="18" t="str">
        <f t="shared" si="2"/>
        <v>Fund: Revenue - General Revenue: Interest and Dividends</v>
      </c>
      <c r="B15" s="20" t="s">
        <v>694</v>
      </c>
      <c r="C15" s="20" t="str">
        <f t="shared" si="1"/>
        <v>FD001001004000000000000000000000000000</v>
      </c>
      <c r="D15" s="25" t="s">
        <v>921</v>
      </c>
      <c r="E15" s="23" t="s">
        <v>702</v>
      </c>
      <c r="F15" s="23" t="s">
        <v>702</v>
      </c>
      <c r="G15" s="23" t="s">
        <v>711</v>
      </c>
      <c r="H15" s="23" t="s">
        <v>697</v>
      </c>
      <c r="I15" s="23" t="s">
        <v>697</v>
      </c>
      <c r="J15" s="23" t="s">
        <v>697</v>
      </c>
      <c r="K15" s="23" t="s">
        <v>697</v>
      </c>
      <c r="L15" s="23" t="s">
        <v>697</v>
      </c>
      <c r="M15" s="23" t="s">
        <v>697</v>
      </c>
      <c r="N15" s="23" t="s">
        <v>697</v>
      </c>
      <c r="O15" s="23" t="s">
        <v>697</v>
      </c>
      <c r="P15" s="23" t="s">
        <v>697</v>
      </c>
      <c r="Q15" s="26">
        <f t="shared" si="0"/>
        <v>55</v>
      </c>
      <c r="R15" s="18" t="s">
        <v>698</v>
      </c>
      <c r="S15" s="20" t="s">
        <v>698</v>
      </c>
      <c r="T15" s="20" t="s">
        <v>694</v>
      </c>
      <c r="U15" s="24" t="s">
        <v>922</v>
      </c>
      <c r="V15" s="20" t="s">
        <v>951</v>
      </c>
      <c r="W15" s="18" t="s">
        <v>905</v>
      </c>
      <c r="X15" s="20"/>
      <c r="Y15" s="20"/>
      <c r="Z15" s="20" t="s">
        <v>952</v>
      </c>
      <c r="AA15" s="20"/>
      <c r="AB15" s="20"/>
      <c r="AC15" s="20"/>
      <c r="AD15" s="20"/>
      <c r="AE15" s="20"/>
      <c r="AF15" s="20"/>
      <c r="AG15" s="27"/>
      <c r="AH15" s="17"/>
      <c r="AI15" s="27" t="s">
        <v>953</v>
      </c>
      <c r="AJ15" s="22" t="s">
        <v>698</v>
      </c>
      <c r="AK15" s="20"/>
      <c r="AL15" s="20" t="s">
        <v>698</v>
      </c>
      <c r="AM15" s="17" t="s">
        <v>694</v>
      </c>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row>
    <row r="16" spans="1:68" x14ac:dyDescent="0.25">
      <c r="A16" s="18" t="str">
        <f>CONCATENATE($W$6,": ",$X$7," - ",$Y$8,": ",$Z$15," - ",$AA$16)</f>
        <v>Fund: Revenue - General Revenue: Interest and Dividends - Interest</v>
      </c>
      <c r="B16" s="20" t="s">
        <v>694</v>
      </c>
      <c r="C16" s="20" t="str">
        <f t="shared" si="1"/>
        <v>FD001001004001000000000000000000000000</v>
      </c>
      <c r="D16" s="25" t="s">
        <v>921</v>
      </c>
      <c r="E16" s="23" t="s">
        <v>702</v>
      </c>
      <c r="F16" s="23" t="s">
        <v>702</v>
      </c>
      <c r="G16" s="23" t="s">
        <v>711</v>
      </c>
      <c r="H16" s="23" t="s">
        <v>702</v>
      </c>
      <c r="I16" s="23" t="s">
        <v>697</v>
      </c>
      <c r="J16" s="23" t="s">
        <v>697</v>
      </c>
      <c r="K16" s="23" t="s">
        <v>697</v>
      </c>
      <c r="L16" s="23" t="s">
        <v>697</v>
      </c>
      <c r="M16" s="23" t="s">
        <v>697</v>
      </c>
      <c r="N16" s="23" t="s">
        <v>697</v>
      </c>
      <c r="O16" s="23" t="s">
        <v>697</v>
      </c>
      <c r="P16" s="23" t="s">
        <v>697</v>
      </c>
      <c r="Q16" s="26">
        <f t="shared" si="0"/>
        <v>66</v>
      </c>
      <c r="R16" s="18" t="s">
        <v>698</v>
      </c>
      <c r="S16" s="20" t="s">
        <v>698</v>
      </c>
      <c r="T16" s="20" t="s">
        <v>694</v>
      </c>
      <c r="U16" s="24" t="s">
        <v>922</v>
      </c>
      <c r="V16" s="20" t="s">
        <v>954</v>
      </c>
      <c r="W16" s="18" t="s">
        <v>905</v>
      </c>
      <c r="X16" s="20"/>
      <c r="Y16" s="20"/>
      <c r="Z16" s="20"/>
      <c r="AA16" s="20" t="s">
        <v>955</v>
      </c>
      <c r="AB16" s="20"/>
      <c r="AC16" s="20"/>
      <c r="AD16" s="20"/>
      <c r="AE16" s="20"/>
      <c r="AF16" s="20"/>
      <c r="AG16" s="27"/>
      <c r="AH16" s="17"/>
      <c r="AI16" s="27" t="s">
        <v>956</v>
      </c>
      <c r="AJ16" s="22" t="s">
        <v>698</v>
      </c>
      <c r="AK16" s="20"/>
      <c r="AL16" s="20" t="s">
        <v>698</v>
      </c>
      <c r="AM16" s="17" t="s">
        <v>694</v>
      </c>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row>
    <row r="17" spans="1:68" x14ac:dyDescent="0.25">
      <c r="A17" s="20" t="str">
        <f>CONCATENATE($W$6,": ",$X$7," - ",$Y$8,": ",$Z$15," - ",$AA$16,": ",AB17)</f>
        <v>Fund: Revenue - General Revenue: Interest and Dividends - Interest: External Investment</v>
      </c>
      <c r="B17" s="20" t="s">
        <v>694</v>
      </c>
      <c r="C17" s="20" t="str">
        <f t="shared" si="1"/>
        <v>FD001001004001001000000000000000000000</v>
      </c>
      <c r="D17" s="25" t="s">
        <v>921</v>
      </c>
      <c r="E17" s="23" t="s">
        <v>702</v>
      </c>
      <c r="F17" s="23" t="s">
        <v>702</v>
      </c>
      <c r="G17" s="23" t="s">
        <v>711</v>
      </c>
      <c r="H17" s="23" t="s">
        <v>702</v>
      </c>
      <c r="I17" s="23" t="s">
        <v>702</v>
      </c>
      <c r="J17" s="23" t="s">
        <v>697</v>
      </c>
      <c r="K17" s="23" t="s">
        <v>697</v>
      </c>
      <c r="L17" s="23" t="s">
        <v>697</v>
      </c>
      <c r="M17" s="23" t="s">
        <v>697</v>
      </c>
      <c r="N17" s="23" t="s">
        <v>697</v>
      </c>
      <c r="O17" s="23" t="s">
        <v>697</v>
      </c>
      <c r="P17" s="23" t="s">
        <v>697</v>
      </c>
      <c r="Q17" s="26">
        <f t="shared" si="0"/>
        <v>87</v>
      </c>
      <c r="R17" s="18" t="s">
        <v>704</v>
      </c>
      <c r="S17" s="20" t="s">
        <v>698</v>
      </c>
      <c r="T17" s="20" t="s">
        <v>694</v>
      </c>
      <c r="U17" s="24" t="s">
        <v>922</v>
      </c>
      <c r="V17" s="20" t="s">
        <v>957</v>
      </c>
      <c r="W17" s="18" t="s">
        <v>905</v>
      </c>
      <c r="X17" s="20"/>
      <c r="Y17" s="20"/>
      <c r="Z17" s="20"/>
      <c r="AA17" s="20"/>
      <c r="AB17" s="20" t="s">
        <v>958</v>
      </c>
      <c r="AC17" s="20"/>
      <c r="AD17" s="20"/>
      <c r="AE17" s="20"/>
      <c r="AF17" s="20"/>
      <c r="AG17" s="27"/>
      <c r="AH17" s="17"/>
      <c r="AI17" s="27" t="s">
        <v>959</v>
      </c>
      <c r="AJ17" s="22" t="s">
        <v>704</v>
      </c>
      <c r="AK17" s="20" t="s">
        <v>935</v>
      </c>
      <c r="AL17" s="20" t="s">
        <v>698</v>
      </c>
      <c r="AM17" s="20" t="s">
        <v>936</v>
      </c>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row>
    <row r="18" spans="1:68" x14ac:dyDescent="0.25">
      <c r="A18" s="20" t="str">
        <f>CONCATENATE($W$6,": ",$X$7," - ",$Y$8,": ",$Z$15," - ",$AA$16,": ",AB18)</f>
        <v>Fund: Revenue - General Revenue: Interest and Dividends - Interest: Outstanding Debtors</v>
      </c>
      <c r="B18" s="20" t="s">
        <v>694</v>
      </c>
      <c r="C18" s="20" t="str">
        <f t="shared" si="1"/>
        <v>FD001001004001002000000000000000000000</v>
      </c>
      <c r="D18" s="25" t="s">
        <v>921</v>
      </c>
      <c r="E18" s="23" t="s">
        <v>702</v>
      </c>
      <c r="F18" s="23" t="s">
        <v>702</v>
      </c>
      <c r="G18" s="23" t="s">
        <v>711</v>
      </c>
      <c r="H18" s="23" t="s">
        <v>702</v>
      </c>
      <c r="I18" s="23" t="s">
        <v>707</v>
      </c>
      <c r="J18" s="23" t="s">
        <v>697</v>
      </c>
      <c r="K18" s="23" t="s">
        <v>697</v>
      </c>
      <c r="L18" s="23" t="s">
        <v>697</v>
      </c>
      <c r="M18" s="23" t="s">
        <v>697</v>
      </c>
      <c r="N18" s="23" t="s">
        <v>697</v>
      </c>
      <c r="O18" s="23" t="s">
        <v>697</v>
      </c>
      <c r="P18" s="23" t="s">
        <v>697</v>
      </c>
      <c r="Q18" s="26">
        <f t="shared" si="0"/>
        <v>87</v>
      </c>
      <c r="R18" s="18" t="s">
        <v>704</v>
      </c>
      <c r="S18" s="20" t="s">
        <v>698</v>
      </c>
      <c r="T18" s="20" t="s">
        <v>694</v>
      </c>
      <c r="U18" s="24" t="s">
        <v>922</v>
      </c>
      <c r="V18" s="20" t="s">
        <v>960</v>
      </c>
      <c r="W18" s="18" t="s">
        <v>905</v>
      </c>
      <c r="X18" s="20"/>
      <c r="Y18" s="20"/>
      <c r="Z18" s="20"/>
      <c r="AA18" s="20"/>
      <c r="AB18" s="20" t="s">
        <v>961</v>
      </c>
      <c r="AC18" s="20"/>
      <c r="AD18" s="20"/>
      <c r="AE18" s="20"/>
      <c r="AF18" s="20"/>
      <c r="AG18" s="27"/>
      <c r="AH18" s="17"/>
      <c r="AI18" s="27" t="s">
        <v>962</v>
      </c>
      <c r="AJ18" s="22" t="s">
        <v>704</v>
      </c>
      <c r="AK18" s="20" t="s">
        <v>935</v>
      </c>
      <c r="AL18" s="20" t="s">
        <v>698</v>
      </c>
      <c r="AM18" s="20" t="s">
        <v>936</v>
      </c>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row>
    <row r="19" spans="1:68" x14ac:dyDescent="0.25">
      <c r="A19" s="20" t="str">
        <f t="shared" ref="A19" si="4">CONCATENATE($W$6,": ",$X$7," - ",$Y$8,": ",Z18," - ",AA19)</f>
        <v>Fund: Revenue - General Revenue:  - Dividends Received</v>
      </c>
      <c r="B19" s="20" t="s">
        <v>694</v>
      </c>
      <c r="C19" s="20" t="str">
        <f t="shared" si="1"/>
        <v>FD001001004002000000000000000000000000</v>
      </c>
      <c r="D19" s="25" t="s">
        <v>921</v>
      </c>
      <c r="E19" s="23" t="s">
        <v>702</v>
      </c>
      <c r="F19" s="23" t="s">
        <v>702</v>
      </c>
      <c r="G19" s="23" t="s">
        <v>711</v>
      </c>
      <c r="H19" s="23" t="s">
        <v>707</v>
      </c>
      <c r="I19" s="23" t="s">
        <v>697</v>
      </c>
      <c r="J19" s="23" t="s">
        <v>697</v>
      </c>
      <c r="K19" s="23" t="s">
        <v>697</v>
      </c>
      <c r="L19" s="23" t="s">
        <v>697</v>
      </c>
      <c r="M19" s="23" t="s">
        <v>697</v>
      </c>
      <c r="N19" s="23" t="s">
        <v>697</v>
      </c>
      <c r="O19" s="23" t="s">
        <v>697</v>
      </c>
      <c r="P19" s="23" t="s">
        <v>697</v>
      </c>
      <c r="Q19" s="26">
        <f t="shared" si="0"/>
        <v>54</v>
      </c>
      <c r="R19" s="18" t="s">
        <v>704</v>
      </c>
      <c r="S19" s="20" t="s">
        <v>698</v>
      </c>
      <c r="T19" s="20" t="s">
        <v>694</v>
      </c>
      <c r="U19" s="24" t="s">
        <v>922</v>
      </c>
      <c r="V19" s="20" t="s">
        <v>963</v>
      </c>
      <c r="W19" s="18" t="s">
        <v>905</v>
      </c>
      <c r="X19" s="20"/>
      <c r="Y19" s="20"/>
      <c r="Z19" s="20"/>
      <c r="AA19" s="20" t="s">
        <v>964</v>
      </c>
      <c r="AB19" s="20"/>
      <c r="AC19" s="20"/>
      <c r="AD19" s="20"/>
      <c r="AE19" s="20"/>
      <c r="AF19" s="20"/>
      <c r="AG19" s="27"/>
      <c r="AH19" s="17"/>
      <c r="AI19" s="27" t="s">
        <v>965</v>
      </c>
      <c r="AJ19" s="22" t="s">
        <v>704</v>
      </c>
      <c r="AK19" s="20" t="s">
        <v>935</v>
      </c>
      <c r="AL19" s="20" t="s">
        <v>698</v>
      </c>
      <c r="AM19" s="20" t="s">
        <v>936</v>
      </c>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row>
    <row r="20" spans="1:68" x14ac:dyDescent="0.25">
      <c r="A20" s="20" t="str">
        <f t="shared" si="2"/>
        <v>Fund: Revenue - General Revenue: Licences and Permits</v>
      </c>
      <c r="B20" s="20" t="s">
        <v>694</v>
      </c>
      <c r="C20" s="20" t="str">
        <f t="shared" si="1"/>
        <v>FD001001005000000000000000000000000000</v>
      </c>
      <c r="D20" s="25" t="s">
        <v>921</v>
      </c>
      <c r="E20" s="23" t="s">
        <v>702</v>
      </c>
      <c r="F20" s="23" t="s">
        <v>702</v>
      </c>
      <c r="G20" s="23" t="s">
        <v>713</v>
      </c>
      <c r="H20" s="23" t="s">
        <v>697</v>
      </c>
      <c r="I20" s="23" t="s">
        <v>697</v>
      </c>
      <c r="J20" s="23" t="s">
        <v>697</v>
      </c>
      <c r="K20" s="23" t="s">
        <v>697</v>
      </c>
      <c r="L20" s="23" t="s">
        <v>697</v>
      </c>
      <c r="M20" s="23" t="s">
        <v>697</v>
      </c>
      <c r="N20" s="23" t="s">
        <v>697</v>
      </c>
      <c r="O20" s="23" t="s">
        <v>697</v>
      </c>
      <c r="P20" s="23" t="s">
        <v>697</v>
      </c>
      <c r="Q20" s="26">
        <f t="shared" si="0"/>
        <v>53</v>
      </c>
      <c r="R20" s="18" t="s">
        <v>704</v>
      </c>
      <c r="S20" s="20" t="s">
        <v>698</v>
      </c>
      <c r="T20" s="20" t="s">
        <v>694</v>
      </c>
      <c r="U20" s="24" t="s">
        <v>922</v>
      </c>
      <c r="V20" s="20" t="s">
        <v>966</v>
      </c>
      <c r="W20" s="18" t="s">
        <v>905</v>
      </c>
      <c r="X20" s="20"/>
      <c r="Y20" s="20"/>
      <c r="Z20" s="20" t="s">
        <v>967</v>
      </c>
      <c r="AA20" s="20"/>
      <c r="AB20" s="20"/>
      <c r="AC20" s="20"/>
      <c r="AD20" s="20"/>
      <c r="AE20" s="20"/>
      <c r="AF20" s="20"/>
      <c r="AG20" s="27"/>
      <c r="AH20" s="17"/>
      <c r="AI20" s="27" t="s">
        <v>968</v>
      </c>
      <c r="AJ20" s="22" t="s">
        <v>704</v>
      </c>
      <c r="AK20" s="20" t="s">
        <v>935</v>
      </c>
      <c r="AL20" s="20" t="s">
        <v>698</v>
      </c>
      <c r="AM20" s="20" t="s">
        <v>936</v>
      </c>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row>
    <row r="21" spans="1:68" x14ac:dyDescent="0.25">
      <c r="A21" s="20" t="str">
        <f t="shared" si="2"/>
        <v>Fund: Revenue - General Revenue: Rental of Facilities and Equipment</v>
      </c>
      <c r="B21" s="20" t="s">
        <v>694</v>
      </c>
      <c r="C21" s="20" t="str">
        <f t="shared" si="1"/>
        <v>FD001001006000000000000000000000000000</v>
      </c>
      <c r="D21" s="25" t="s">
        <v>921</v>
      </c>
      <c r="E21" s="23" t="s">
        <v>702</v>
      </c>
      <c r="F21" s="23" t="s">
        <v>702</v>
      </c>
      <c r="G21" s="23" t="s">
        <v>715</v>
      </c>
      <c r="H21" s="23" t="s">
        <v>697</v>
      </c>
      <c r="I21" s="23" t="s">
        <v>697</v>
      </c>
      <c r="J21" s="23" t="s">
        <v>697</v>
      </c>
      <c r="K21" s="23" t="s">
        <v>697</v>
      </c>
      <c r="L21" s="23" t="s">
        <v>697</v>
      </c>
      <c r="M21" s="23" t="s">
        <v>697</v>
      </c>
      <c r="N21" s="23" t="s">
        <v>697</v>
      </c>
      <c r="O21" s="23" t="s">
        <v>697</v>
      </c>
      <c r="P21" s="23" t="s">
        <v>697</v>
      </c>
      <c r="Q21" s="26">
        <f t="shared" si="0"/>
        <v>67</v>
      </c>
      <c r="R21" s="18" t="s">
        <v>704</v>
      </c>
      <c r="S21" s="20" t="s">
        <v>698</v>
      </c>
      <c r="T21" s="20" t="s">
        <v>694</v>
      </c>
      <c r="U21" s="24" t="s">
        <v>922</v>
      </c>
      <c r="V21" s="20" t="s">
        <v>969</v>
      </c>
      <c r="W21" s="18" t="s">
        <v>905</v>
      </c>
      <c r="X21" s="20"/>
      <c r="Y21" s="20"/>
      <c r="Z21" s="20" t="s">
        <v>970</v>
      </c>
      <c r="AA21" s="20"/>
      <c r="AB21" s="20"/>
      <c r="AC21" s="20"/>
      <c r="AD21" s="20"/>
      <c r="AE21" s="20"/>
      <c r="AF21" s="20"/>
      <c r="AG21" s="27"/>
      <c r="AH21" s="17"/>
      <c r="AI21" s="27" t="s">
        <v>971</v>
      </c>
      <c r="AJ21" s="22" t="s">
        <v>704</v>
      </c>
      <c r="AK21" s="20" t="s">
        <v>935</v>
      </c>
      <c r="AL21" s="20" t="s">
        <v>698</v>
      </c>
      <c r="AM21" s="20" t="s">
        <v>936</v>
      </c>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row>
    <row r="22" spans="1:68" x14ac:dyDescent="0.25">
      <c r="A22" s="20" t="str">
        <f t="shared" si="2"/>
        <v>Fund: Revenue - General Revenue: Agency Services</v>
      </c>
      <c r="B22" s="20" t="s">
        <v>694</v>
      </c>
      <c r="C22" s="20" t="str">
        <f t="shared" si="1"/>
        <v>FD001001007000000000000000000000000000</v>
      </c>
      <c r="D22" s="25" t="s">
        <v>921</v>
      </c>
      <c r="E22" s="23" t="s">
        <v>702</v>
      </c>
      <c r="F22" s="23" t="s">
        <v>702</v>
      </c>
      <c r="G22" s="23" t="s">
        <v>718</v>
      </c>
      <c r="H22" s="23" t="s">
        <v>697</v>
      </c>
      <c r="I22" s="23" t="s">
        <v>697</v>
      </c>
      <c r="J22" s="23" t="s">
        <v>697</v>
      </c>
      <c r="K22" s="23" t="s">
        <v>697</v>
      </c>
      <c r="L22" s="23" t="s">
        <v>697</v>
      </c>
      <c r="M22" s="23" t="s">
        <v>697</v>
      </c>
      <c r="N22" s="23" t="s">
        <v>697</v>
      </c>
      <c r="O22" s="23" t="s">
        <v>697</v>
      </c>
      <c r="P22" s="23" t="s">
        <v>697</v>
      </c>
      <c r="Q22" s="26">
        <f t="shared" si="0"/>
        <v>48</v>
      </c>
      <c r="R22" s="18" t="s">
        <v>704</v>
      </c>
      <c r="S22" s="20" t="s">
        <v>698</v>
      </c>
      <c r="T22" s="20" t="s">
        <v>694</v>
      </c>
      <c r="U22" s="24" t="s">
        <v>922</v>
      </c>
      <c r="V22" s="20" t="s">
        <v>972</v>
      </c>
      <c r="W22" s="18" t="s">
        <v>905</v>
      </c>
      <c r="X22" s="20"/>
      <c r="Y22" s="20"/>
      <c r="Z22" s="20" t="s">
        <v>973</v>
      </c>
      <c r="AA22" s="20"/>
      <c r="AB22" s="20"/>
      <c r="AC22" s="20"/>
      <c r="AD22" s="20"/>
      <c r="AE22" s="20"/>
      <c r="AF22" s="20"/>
      <c r="AG22" s="27"/>
      <c r="AH22" s="17"/>
      <c r="AI22" s="27" t="s">
        <v>974</v>
      </c>
      <c r="AJ22" s="22" t="s">
        <v>704</v>
      </c>
      <c r="AK22" s="20"/>
      <c r="AL22" s="20"/>
      <c r="AM22" s="20" t="s">
        <v>936</v>
      </c>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row>
    <row r="23" spans="1:68" x14ac:dyDescent="0.25">
      <c r="A23" s="20" t="str">
        <f>CONCATENATE($W$6,": ",$X$7," - ",$Y$23)</f>
        <v xml:space="preserve">Fund: Revenue - Municipal Services </v>
      </c>
      <c r="B23" s="20" t="s">
        <v>694</v>
      </c>
      <c r="C23" s="20" t="str">
        <f t="shared" si="1"/>
        <v>FD001002000000000000000000000000000000</v>
      </c>
      <c r="D23" s="25" t="s">
        <v>921</v>
      </c>
      <c r="E23" s="23" t="s">
        <v>702</v>
      </c>
      <c r="F23" s="23" t="s">
        <v>707</v>
      </c>
      <c r="G23" s="23" t="s">
        <v>697</v>
      </c>
      <c r="H23" s="23" t="s">
        <v>697</v>
      </c>
      <c r="I23" s="23" t="s">
        <v>697</v>
      </c>
      <c r="J23" s="23" t="s">
        <v>697</v>
      </c>
      <c r="K23" s="23" t="s">
        <v>697</v>
      </c>
      <c r="L23" s="23" t="s">
        <v>697</v>
      </c>
      <c r="M23" s="23" t="s">
        <v>697</v>
      </c>
      <c r="N23" s="23" t="s">
        <v>697</v>
      </c>
      <c r="O23" s="23" t="s">
        <v>697</v>
      </c>
      <c r="P23" s="23" t="s">
        <v>697</v>
      </c>
      <c r="Q23" s="26">
        <f t="shared" si="0"/>
        <v>35</v>
      </c>
      <c r="R23" s="18" t="s">
        <v>698</v>
      </c>
      <c r="S23" s="20" t="s">
        <v>698</v>
      </c>
      <c r="T23" s="20" t="s">
        <v>694</v>
      </c>
      <c r="U23" s="24" t="s">
        <v>922</v>
      </c>
      <c r="V23" s="20" t="s">
        <v>975</v>
      </c>
      <c r="W23" s="18" t="s">
        <v>905</v>
      </c>
      <c r="X23" s="20"/>
      <c r="Y23" s="20" t="s">
        <v>976</v>
      </c>
      <c r="Z23" s="20"/>
      <c r="AA23" s="20"/>
      <c r="AB23" s="20"/>
      <c r="AC23" s="20"/>
      <c r="AD23" s="20"/>
      <c r="AE23" s="20"/>
      <c r="AF23" s="20"/>
      <c r="AG23" s="27"/>
      <c r="AH23" s="17"/>
      <c r="AI23" s="27" t="s">
        <v>977</v>
      </c>
      <c r="AJ23" s="22" t="s">
        <v>698</v>
      </c>
      <c r="AK23" s="20"/>
      <c r="AL23" s="20" t="s">
        <v>698</v>
      </c>
      <c r="AM23" s="17" t="s">
        <v>694</v>
      </c>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row>
    <row r="24" spans="1:68" x14ac:dyDescent="0.25">
      <c r="A24" s="20" t="str">
        <f>CONCATENATE($W$6,": ",$X$7," - ",$Y$23,": ",Z24)</f>
        <v>Fund: Revenue - Municipal Services : Electricity</v>
      </c>
      <c r="B24" s="20" t="s">
        <v>694</v>
      </c>
      <c r="C24" s="20" t="str">
        <f t="shared" si="1"/>
        <v>FD001002001000000000000000000000000000</v>
      </c>
      <c r="D24" s="25" t="s">
        <v>921</v>
      </c>
      <c r="E24" s="23" t="s">
        <v>702</v>
      </c>
      <c r="F24" s="23" t="s">
        <v>707</v>
      </c>
      <c r="G24" s="23" t="s">
        <v>702</v>
      </c>
      <c r="H24" s="23" t="s">
        <v>697</v>
      </c>
      <c r="I24" s="23" t="s">
        <v>697</v>
      </c>
      <c r="J24" s="23" t="s">
        <v>697</v>
      </c>
      <c r="K24" s="23" t="s">
        <v>697</v>
      </c>
      <c r="L24" s="23" t="s">
        <v>697</v>
      </c>
      <c r="M24" s="23" t="s">
        <v>697</v>
      </c>
      <c r="N24" s="23" t="s">
        <v>697</v>
      </c>
      <c r="O24" s="23" t="s">
        <v>697</v>
      </c>
      <c r="P24" s="23" t="s">
        <v>697</v>
      </c>
      <c r="Q24" s="26">
        <f t="shared" si="0"/>
        <v>48</v>
      </c>
      <c r="R24" s="18" t="s">
        <v>704</v>
      </c>
      <c r="S24" s="20" t="s">
        <v>698</v>
      </c>
      <c r="T24" s="20" t="s">
        <v>694</v>
      </c>
      <c r="U24" s="24" t="s">
        <v>922</v>
      </c>
      <c r="V24" s="20" t="s">
        <v>978</v>
      </c>
      <c r="W24" s="18" t="s">
        <v>905</v>
      </c>
      <c r="X24" s="20"/>
      <c r="Y24" s="20"/>
      <c r="Z24" s="20" t="s">
        <v>749</v>
      </c>
      <c r="AA24" s="20"/>
      <c r="AB24" s="20"/>
      <c r="AC24" s="20"/>
      <c r="AD24" s="20"/>
      <c r="AE24" s="20"/>
      <c r="AF24" s="20"/>
      <c r="AG24" s="27"/>
      <c r="AH24" s="17"/>
      <c r="AI24" s="27" t="s">
        <v>979</v>
      </c>
      <c r="AJ24" s="22" t="s">
        <v>704</v>
      </c>
      <c r="AK24" s="20" t="s">
        <v>935</v>
      </c>
      <c r="AL24" s="20" t="s">
        <v>698</v>
      </c>
      <c r="AM24" s="20" t="s">
        <v>936</v>
      </c>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row>
    <row r="25" spans="1:68" x14ac:dyDescent="0.25">
      <c r="A25" s="20" t="str">
        <f t="shared" ref="A25:A28" si="5">CONCATENATE($W$6,": ",$X$7," - ",$Y$23,": ",Z25)</f>
        <v>Fund: Revenue - Municipal Services : Other (less material sources)</v>
      </c>
      <c r="B25" s="20" t="s">
        <v>694</v>
      </c>
      <c r="C25" s="20" t="str">
        <f t="shared" si="1"/>
        <v>FD001002002000000000000000000000000000</v>
      </c>
      <c r="D25" s="25" t="s">
        <v>921</v>
      </c>
      <c r="E25" s="23" t="s">
        <v>702</v>
      </c>
      <c r="F25" s="23" t="s">
        <v>707</v>
      </c>
      <c r="G25" s="23" t="s">
        <v>707</v>
      </c>
      <c r="H25" s="23" t="s">
        <v>697</v>
      </c>
      <c r="I25" s="23" t="s">
        <v>697</v>
      </c>
      <c r="J25" s="23" t="s">
        <v>697</v>
      </c>
      <c r="K25" s="23" t="s">
        <v>697</v>
      </c>
      <c r="L25" s="23" t="s">
        <v>697</v>
      </c>
      <c r="M25" s="23" t="s">
        <v>697</v>
      </c>
      <c r="N25" s="23" t="s">
        <v>697</v>
      </c>
      <c r="O25" s="23" t="s">
        <v>697</v>
      </c>
      <c r="P25" s="23" t="s">
        <v>697</v>
      </c>
      <c r="Q25" s="26">
        <f t="shared" si="0"/>
        <v>66</v>
      </c>
      <c r="R25" s="18" t="s">
        <v>704</v>
      </c>
      <c r="S25" s="20" t="s">
        <v>698</v>
      </c>
      <c r="T25" s="20" t="s">
        <v>694</v>
      </c>
      <c r="U25" s="24" t="s">
        <v>922</v>
      </c>
      <c r="V25" s="20" t="s">
        <v>980</v>
      </c>
      <c r="W25" s="18" t="s">
        <v>905</v>
      </c>
      <c r="X25" s="20"/>
      <c r="Y25" s="20"/>
      <c r="Z25" s="20" t="s">
        <v>981</v>
      </c>
      <c r="AA25" s="20"/>
      <c r="AB25" s="20"/>
      <c r="AC25" s="20"/>
      <c r="AD25" s="20"/>
      <c r="AE25" s="20"/>
      <c r="AF25" s="20"/>
      <c r="AG25" s="27"/>
      <c r="AH25" s="17"/>
      <c r="AI25" s="27" t="s">
        <v>982</v>
      </c>
      <c r="AJ25" s="22" t="s">
        <v>704</v>
      </c>
      <c r="AK25" s="20" t="s">
        <v>935</v>
      </c>
      <c r="AL25" s="20" t="s">
        <v>698</v>
      </c>
      <c r="AM25" s="20" t="s">
        <v>936</v>
      </c>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row>
    <row r="26" spans="1:68" x14ac:dyDescent="0.25">
      <c r="A26" s="20" t="str">
        <f t="shared" si="5"/>
        <v>Fund: Revenue - Municipal Services : Waste</v>
      </c>
      <c r="B26" s="20" t="s">
        <v>694</v>
      </c>
      <c r="C26" s="20" t="str">
        <f t="shared" si="1"/>
        <v>FD001002003000000000000000000000000000</v>
      </c>
      <c r="D26" s="25" t="s">
        <v>921</v>
      </c>
      <c r="E26" s="23" t="s">
        <v>702</v>
      </c>
      <c r="F26" s="23" t="s">
        <v>707</v>
      </c>
      <c r="G26" s="23" t="s">
        <v>710</v>
      </c>
      <c r="H26" s="23" t="s">
        <v>697</v>
      </c>
      <c r="I26" s="23" t="s">
        <v>697</v>
      </c>
      <c r="J26" s="23" t="s">
        <v>697</v>
      </c>
      <c r="K26" s="23" t="s">
        <v>697</v>
      </c>
      <c r="L26" s="23" t="s">
        <v>697</v>
      </c>
      <c r="M26" s="23" t="s">
        <v>697</v>
      </c>
      <c r="N26" s="23" t="s">
        <v>697</v>
      </c>
      <c r="O26" s="23" t="s">
        <v>697</v>
      </c>
      <c r="P26" s="23" t="s">
        <v>697</v>
      </c>
      <c r="Q26" s="26">
        <f t="shared" si="0"/>
        <v>42</v>
      </c>
      <c r="R26" s="18" t="s">
        <v>704</v>
      </c>
      <c r="S26" s="20" t="s">
        <v>698</v>
      </c>
      <c r="T26" s="20" t="s">
        <v>694</v>
      </c>
      <c r="U26" s="24" t="s">
        <v>922</v>
      </c>
      <c r="V26" s="20" t="s">
        <v>983</v>
      </c>
      <c r="W26" s="18" t="s">
        <v>905</v>
      </c>
      <c r="X26" s="20"/>
      <c r="Y26" s="20"/>
      <c r="Z26" s="20" t="s">
        <v>984</v>
      </c>
      <c r="AA26" s="20"/>
      <c r="AB26" s="20"/>
      <c r="AC26" s="20"/>
      <c r="AD26" s="20"/>
      <c r="AE26" s="20"/>
      <c r="AF26" s="20"/>
      <c r="AG26" s="27"/>
      <c r="AH26" s="17"/>
      <c r="AI26" s="27" t="s">
        <v>985</v>
      </c>
      <c r="AJ26" s="22" t="s">
        <v>704</v>
      </c>
      <c r="AK26" s="20" t="s">
        <v>935</v>
      </c>
      <c r="AL26" s="20" t="s">
        <v>698</v>
      </c>
      <c r="AM26" s="20" t="s">
        <v>936</v>
      </c>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row>
    <row r="27" spans="1:68" x14ac:dyDescent="0.25">
      <c r="A27" s="20" t="str">
        <f t="shared" si="5"/>
        <v>Fund: Revenue - Municipal Services : Waste Water</v>
      </c>
      <c r="B27" s="20" t="s">
        <v>694</v>
      </c>
      <c r="C27" s="20" t="str">
        <f t="shared" si="1"/>
        <v>FD001002004000000000000000000000000000</v>
      </c>
      <c r="D27" s="25" t="s">
        <v>921</v>
      </c>
      <c r="E27" s="23" t="s">
        <v>702</v>
      </c>
      <c r="F27" s="23" t="s">
        <v>707</v>
      </c>
      <c r="G27" s="23" t="s">
        <v>711</v>
      </c>
      <c r="H27" s="23" t="s">
        <v>697</v>
      </c>
      <c r="I27" s="23" t="s">
        <v>697</v>
      </c>
      <c r="J27" s="23" t="s">
        <v>697</v>
      </c>
      <c r="K27" s="23" t="s">
        <v>697</v>
      </c>
      <c r="L27" s="23" t="s">
        <v>697</v>
      </c>
      <c r="M27" s="23" t="s">
        <v>697</v>
      </c>
      <c r="N27" s="23" t="s">
        <v>697</v>
      </c>
      <c r="O27" s="23" t="s">
        <v>697</v>
      </c>
      <c r="P27" s="23" t="s">
        <v>697</v>
      </c>
      <c r="Q27" s="26">
        <f t="shared" si="0"/>
        <v>48</v>
      </c>
      <c r="R27" s="18" t="s">
        <v>704</v>
      </c>
      <c r="S27" s="20" t="s">
        <v>698</v>
      </c>
      <c r="T27" s="20" t="s">
        <v>694</v>
      </c>
      <c r="U27" s="24" t="s">
        <v>922</v>
      </c>
      <c r="V27" s="20" t="s">
        <v>986</v>
      </c>
      <c r="W27" s="18" t="s">
        <v>905</v>
      </c>
      <c r="X27" s="20"/>
      <c r="Y27" s="20"/>
      <c r="Z27" s="20" t="s">
        <v>987</v>
      </c>
      <c r="AA27" s="20"/>
      <c r="AB27" s="20"/>
      <c r="AC27" s="20"/>
      <c r="AD27" s="20"/>
      <c r="AE27" s="20"/>
      <c r="AF27" s="20"/>
      <c r="AG27" s="27"/>
      <c r="AH27" s="17"/>
      <c r="AI27" s="27" t="s">
        <v>988</v>
      </c>
      <c r="AJ27" s="22" t="s">
        <v>704</v>
      </c>
      <c r="AK27" s="20" t="s">
        <v>935</v>
      </c>
      <c r="AL27" s="20" t="s">
        <v>698</v>
      </c>
      <c r="AM27" s="20" t="s">
        <v>936</v>
      </c>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row>
    <row r="28" spans="1:68" x14ac:dyDescent="0.25">
      <c r="A28" s="20" t="str">
        <f t="shared" si="5"/>
        <v>Fund: Revenue - Municipal Services : Water</v>
      </c>
      <c r="B28" s="20" t="s">
        <v>694</v>
      </c>
      <c r="C28" s="20" t="str">
        <f t="shared" si="1"/>
        <v>FD001002005000000000000000000000000000</v>
      </c>
      <c r="D28" s="25" t="s">
        <v>921</v>
      </c>
      <c r="E28" s="23" t="s">
        <v>702</v>
      </c>
      <c r="F28" s="23" t="s">
        <v>707</v>
      </c>
      <c r="G28" s="23" t="s">
        <v>713</v>
      </c>
      <c r="H28" s="23" t="s">
        <v>697</v>
      </c>
      <c r="I28" s="23" t="s">
        <v>697</v>
      </c>
      <c r="J28" s="23" t="s">
        <v>697</v>
      </c>
      <c r="K28" s="23" t="s">
        <v>697</v>
      </c>
      <c r="L28" s="23" t="s">
        <v>697</v>
      </c>
      <c r="M28" s="23" t="s">
        <v>697</v>
      </c>
      <c r="N28" s="23" t="s">
        <v>697</v>
      </c>
      <c r="O28" s="23" t="s">
        <v>697</v>
      </c>
      <c r="P28" s="23" t="s">
        <v>697</v>
      </c>
      <c r="Q28" s="26">
        <f t="shared" si="0"/>
        <v>42</v>
      </c>
      <c r="R28" s="18" t="s">
        <v>704</v>
      </c>
      <c r="S28" s="20" t="s">
        <v>698</v>
      </c>
      <c r="T28" s="20" t="s">
        <v>694</v>
      </c>
      <c r="U28" s="24" t="s">
        <v>922</v>
      </c>
      <c r="V28" s="20" t="s">
        <v>989</v>
      </c>
      <c r="W28" s="18" t="s">
        <v>905</v>
      </c>
      <c r="X28" s="20"/>
      <c r="Y28" s="20"/>
      <c r="Z28" s="20" t="s">
        <v>990</v>
      </c>
      <c r="AA28" s="20"/>
      <c r="AB28" s="20"/>
      <c r="AC28" s="20"/>
      <c r="AD28" s="20"/>
      <c r="AE28" s="20"/>
      <c r="AF28" s="20"/>
      <c r="AG28" s="27"/>
      <c r="AH28" s="17"/>
      <c r="AI28" s="27" t="s">
        <v>991</v>
      </c>
      <c r="AJ28" s="22" t="s">
        <v>704</v>
      </c>
      <c r="AK28" s="20" t="s">
        <v>935</v>
      </c>
      <c r="AL28" s="20" t="s">
        <v>698</v>
      </c>
      <c r="AM28" s="20" t="s">
        <v>936</v>
      </c>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row>
    <row r="29" spans="1:68" x14ac:dyDescent="0.25">
      <c r="A29" s="18" t="str">
        <f>CONCATENATE($W$6,": ",$X$7," - ",$Y$29)</f>
        <v>Fund: Revenue - Taxes</v>
      </c>
      <c r="B29" s="20" t="s">
        <v>694</v>
      </c>
      <c r="C29" s="20" t="str">
        <f t="shared" si="1"/>
        <v>FD001003000000000000000000000000000000</v>
      </c>
      <c r="D29" s="25" t="s">
        <v>921</v>
      </c>
      <c r="E29" s="23" t="s">
        <v>702</v>
      </c>
      <c r="F29" s="23" t="s">
        <v>710</v>
      </c>
      <c r="G29" s="23" t="s">
        <v>697</v>
      </c>
      <c r="H29" s="23" t="s">
        <v>697</v>
      </c>
      <c r="I29" s="23" t="s">
        <v>697</v>
      </c>
      <c r="J29" s="23" t="s">
        <v>697</v>
      </c>
      <c r="K29" s="23" t="s">
        <v>697</v>
      </c>
      <c r="L29" s="23" t="s">
        <v>697</v>
      </c>
      <c r="M29" s="23" t="s">
        <v>697</v>
      </c>
      <c r="N29" s="23" t="s">
        <v>697</v>
      </c>
      <c r="O29" s="23" t="s">
        <v>697</v>
      </c>
      <c r="P29" s="23" t="s">
        <v>697</v>
      </c>
      <c r="Q29" s="26">
        <f t="shared" si="0"/>
        <v>21</v>
      </c>
      <c r="R29" s="18" t="s">
        <v>698</v>
      </c>
      <c r="S29" s="20" t="s">
        <v>698</v>
      </c>
      <c r="T29" s="20" t="s">
        <v>694</v>
      </c>
      <c r="U29" s="24" t="s">
        <v>922</v>
      </c>
      <c r="V29" s="20" t="s">
        <v>992</v>
      </c>
      <c r="W29" s="18" t="s">
        <v>905</v>
      </c>
      <c r="X29" s="20"/>
      <c r="Y29" s="20" t="s">
        <v>993</v>
      </c>
      <c r="Z29" s="20"/>
      <c r="AA29" s="20"/>
      <c r="AB29" s="20"/>
      <c r="AC29" s="20"/>
      <c r="AD29" s="20"/>
      <c r="AE29" s="20"/>
      <c r="AF29" s="20"/>
      <c r="AG29" s="27"/>
      <c r="AH29" s="17"/>
      <c r="AI29" s="27" t="s">
        <v>994</v>
      </c>
      <c r="AJ29" s="22" t="s">
        <v>698</v>
      </c>
      <c r="AK29" s="20"/>
      <c r="AL29" s="20" t="s">
        <v>698</v>
      </c>
      <c r="AM29" s="17" t="s">
        <v>694</v>
      </c>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row>
    <row r="30" spans="1:68" x14ac:dyDescent="0.25">
      <c r="A30" s="18" t="str">
        <f>CONCATENATE($W$6,": ",$X$7," - ",$Y$29,": ",$Z$30)</f>
        <v>Fund: Revenue - Taxes: Property Rates</v>
      </c>
      <c r="B30" s="20" t="s">
        <v>694</v>
      </c>
      <c r="C30" s="20" t="str">
        <f t="shared" si="1"/>
        <v>FD001003001000000000000000000000000000</v>
      </c>
      <c r="D30" s="25" t="s">
        <v>921</v>
      </c>
      <c r="E30" s="23" t="s">
        <v>702</v>
      </c>
      <c r="F30" s="23" t="s">
        <v>710</v>
      </c>
      <c r="G30" s="23" t="s">
        <v>702</v>
      </c>
      <c r="H30" s="23" t="s">
        <v>697</v>
      </c>
      <c r="I30" s="23" t="s">
        <v>697</v>
      </c>
      <c r="J30" s="23" t="s">
        <v>697</v>
      </c>
      <c r="K30" s="23" t="s">
        <v>697</v>
      </c>
      <c r="L30" s="23" t="s">
        <v>697</v>
      </c>
      <c r="M30" s="23" t="s">
        <v>697</v>
      </c>
      <c r="N30" s="23" t="s">
        <v>697</v>
      </c>
      <c r="O30" s="23" t="s">
        <v>697</v>
      </c>
      <c r="P30" s="23" t="s">
        <v>697</v>
      </c>
      <c r="Q30" s="26">
        <f t="shared" si="0"/>
        <v>37</v>
      </c>
      <c r="R30" s="18" t="s">
        <v>698</v>
      </c>
      <c r="S30" s="20" t="s">
        <v>698</v>
      </c>
      <c r="T30" s="20" t="s">
        <v>694</v>
      </c>
      <c r="U30" s="24" t="s">
        <v>922</v>
      </c>
      <c r="V30" s="20" t="s">
        <v>995</v>
      </c>
      <c r="W30" s="18" t="s">
        <v>905</v>
      </c>
      <c r="X30" s="20"/>
      <c r="Y30" s="20"/>
      <c r="Z30" s="20" t="s">
        <v>996</v>
      </c>
      <c r="AA30" s="20"/>
      <c r="AB30" s="20"/>
      <c r="AC30" s="20"/>
      <c r="AD30" s="20"/>
      <c r="AE30" s="20"/>
      <c r="AF30" s="20"/>
      <c r="AG30" s="27"/>
      <c r="AH30" s="17"/>
      <c r="AI30" s="27" t="s">
        <v>997</v>
      </c>
      <c r="AJ30" s="22" t="s">
        <v>698</v>
      </c>
      <c r="AK30" s="20"/>
      <c r="AL30" s="20" t="s">
        <v>698</v>
      </c>
      <c r="AM30" s="17" t="s">
        <v>694</v>
      </c>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row>
    <row r="31" spans="1:68" x14ac:dyDescent="0.25">
      <c r="A31" s="20" t="str">
        <f>CONCATENATE($W$6,": ",$X$7," - ",$Y$29,": ",$Z$30," - ",AA31)</f>
        <v>Fund: Revenue - Taxes: Property Rates - Special Rating Areas</v>
      </c>
      <c r="B31" s="20" t="s">
        <v>694</v>
      </c>
      <c r="C31" s="20" t="str">
        <f t="shared" si="1"/>
        <v>FD001003001001000000000000000000000000</v>
      </c>
      <c r="D31" s="25" t="s">
        <v>921</v>
      </c>
      <c r="E31" s="23" t="s">
        <v>702</v>
      </c>
      <c r="F31" s="23" t="s">
        <v>710</v>
      </c>
      <c r="G31" s="23" t="s">
        <v>702</v>
      </c>
      <c r="H31" s="23" t="s">
        <v>702</v>
      </c>
      <c r="I31" s="23" t="s">
        <v>697</v>
      </c>
      <c r="J31" s="23" t="s">
        <v>697</v>
      </c>
      <c r="K31" s="23" t="s">
        <v>697</v>
      </c>
      <c r="L31" s="23" t="s">
        <v>697</v>
      </c>
      <c r="M31" s="23" t="s">
        <v>697</v>
      </c>
      <c r="N31" s="23" t="s">
        <v>697</v>
      </c>
      <c r="O31" s="23" t="s">
        <v>697</v>
      </c>
      <c r="P31" s="23" t="s">
        <v>697</v>
      </c>
      <c r="Q31" s="26">
        <f t="shared" si="0"/>
        <v>60</v>
      </c>
      <c r="R31" s="22" t="s">
        <v>704</v>
      </c>
      <c r="S31" s="24" t="s">
        <v>698</v>
      </c>
      <c r="T31" s="20" t="s">
        <v>694</v>
      </c>
      <c r="U31" s="24" t="s">
        <v>922</v>
      </c>
      <c r="V31" s="20" t="s">
        <v>998</v>
      </c>
      <c r="W31" s="18" t="s">
        <v>905</v>
      </c>
      <c r="X31" s="20"/>
      <c r="Y31" s="20"/>
      <c r="Z31" s="20"/>
      <c r="AA31" s="20" t="s">
        <v>999</v>
      </c>
      <c r="AB31" s="20"/>
      <c r="AC31" s="20"/>
      <c r="AD31" s="20"/>
      <c r="AE31" s="20"/>
      <c r="AF31" s="20"/>
      <c r="AG31" s="27"/>
      <c r="AH31" s="17"/>
      <c r="AI31" s="27" t="s">
        <v>1000</v>
      </c>
      <c r="AJ31" s="22" t="s">
        <v>704</v>
      </c>
      <c r="AK31" s="20" t="s">
        <v>935</v>
      </c>
      <c r="AL31" s="20" t="s">
        <v>698</v>
      </c>
      <c r="AM31" s="17" t="s">
        <v>694</v>
      </c>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row>
    <row r="32" spans="1:68" x14ac:dyDescent="0.25">
      <c r="A32" s="20" t="str">
        <f t="shared" ref="A32" si="6">CONCATENATE($W$6,": ",$X$7," - ",$Y$29,": ",$Z$30," - ",AA32)</f>
        <v>Fund: Revenue - Taxes: Property Rates - Levies</v>
      </c>
      <c r="B32" s="20" t="s">
        <v>694</v>
      </c>
      <c r="C32" s="20" t="str">
        <f t="shared" si="1"/>
        <v>FD001003001002000000000000000000000000</v>
      </c>
      <c r="D32" s="25" t="s">
        <v>921</v>
      </c>
      <c r="E32" s="23" t="s">
        <v>702</v>
      </c>
      <c r="F32" s="23" t="s">
        <v>710</v>
      </c>
      <c r="G32" s="23" t="s">
        <v>702</v>
      </c>
      <c r="H32" s="23" t="s">
        <v>707</v>
      </c>
      <c r="I32" s="23" t="s">
        <v>697</v>
      </c>
      <c r="J32" s="23" t="s">
        <v>697</v>
      </c>
      <c r="K32" s="23" t="s">
        <v>697</v>
      </c>
      <c r="L32" s="23" t="s">
        <v>697</v>
      </c>
      <c r="M32" s="23" t="s">
        <v>697</v>
      </c>
      <c r="N32" s="23" t="s">
        <v>697</v>
      </c>
      <c r="O32" s="23" t="s">
        <v>697</v>
      </c>
      <c r="P32" s="23" t="s">
        <v>697</v>
      </c>
      <c r="Q32" s="26">
        <f t="shared" si="0"/>
        <v>46</v>
      </c>
      <c r="R32" s="18" t="s">
        <v>704</v>
      </c>
      <c r="S32" s="20" t="s">
        <v>698</v>
      </c>
      <c r="T32" s="20" t="s">
        <v>694</v>
      </c>
      <c r="U32" s="24" t="s">
        <v>922</v>
      </c>
      <c r="V32" s="20" t="s">
        <v>1001</v>
      </c>
      <c r="W32" s="18" t="s">
        <v>905</v>
      </c>
      <c r="X32" s="20"/>
      <c r="Y32" s="20"/>
      <c r="Z32" s="20"/>
      <c r="AA32" s="20" t="s">
        <v>1002</v>
      </c>
      <c r="AB32" s="20"/>
      <c r="AC32" s="20"/>
      <c r="AD32" s="20"/>
      <c r="AE32" s="20"/>
      <c r="AF32" s="20"/>
      <c r="AG32" s="27"/>
      <c r="AH32" s="17"/>
      <c r="AI32" s="27" t="s">
        <v>1003</v>
      </c>
      <c r="AJ32" s="22" t="s">
        <v>704</v>
      </c>
      <c r="AK32" s="20" t="s">
        <v>935</v>
      </c>
      <c r="AL32" s="20" t="s">
        <v>698</v>
      </c>
      <c r="AM32" s="20" t="s">
        <v>936</v>
      </c>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row>
    <row r="33" spans="1:68" x14ac:dyDescent="0.25">
      <c r="A33" s="18" t="str">
        <f>CONCATENATE($W$6,": ",$X$7," - ",$Y$29,": ",Z33)</f>
        <v>Fund: Revenue - Taxes: Other Taxes and Surcharges</v>
      </c>
      <c r="B33" s="20" t="s">
        <v>694</v>
      </c>
      <c r="C33" s="20" t="str">
        <f t="shared" si="1"/>
        <v>FD001003002000000000000000000000000000</v>
      </c>
      <c r="D33" s="25" t="s">
        <v>921</v>
      </c>
      <c r="E33" s="23" t="s">
        <v>702</v>
      </c>
      <c r="F33" s="23" t="s">
        <v>710</v>
      </c>
      <c r="G33" s="23" t="s">
        <v>707</v>
      </c>
      <c r="H33" s="23" t="s">
        <v>697</v>
      </c>
      <c r="I33" s="23" t="s">
        <v>697</v>
      </c>
      <c r="J33" s="23" t="s">
        <v>697</v>
      </c>
      <c r="K33" s="23" t="s">
        <v>697</v>
      </c>
      <c r="L33" s="23" t="s">
        <v>697</v>
      </c>
      <c r="M33" s="23" t="s">
        <v>697</v>
      </c>
      <c r="N33" s="23" t="s">
        <v>697</v>
      </c>
      <c r="O33" s="23" t="s">
        <v>697</v>
      </c>
      <c r="P33" s="23" t="s">
        <v>697</v>
      </c>
      <c r="Q33" s="26">
        <f t="shared" si="0"/>
        <v>49</v>
      </c>
      <c r="R33" s="22" t="s">
        <v>704</v>
      </c>
      <c r="S33" s="24" t="s">
        <v>698</v>
      </c>
      <c r="T33" s="20" t="s">
        <v>1004</v>
      </c>
      <c r="U33" s="24" t="s">
        <v>922</v>
      </c>
      <c r="V33" s="20" t="s">
        <v>1005</v>
      </c>
      <c r="W33" s="18" t="s">
        <v>905</v>
      </c>
      <c r="X33" s="20"/>
      <c r="Y33" s="20"/>
      <c r="Z33" s="20" t="s">
        <v>1006</v>
      </c>
      <c r="AA33" s="20"/>
      <c r="AB33" s="20"/>
      <c r="AC33" s="20"/>
      <c r="AD33" s="20"/>
      <c r="AE33" s="20"/>
      <c r="AF33" s="20"/>
      <c r="AG33" s="27"/>
      <c r="AH33" s="17"/>
      <c r="AI33" s="27" t="s">
        <v>1007</v>
      </c>
      <c r="AJ33" s="22" t="s">
        <v>704</v>
      </c>
      <c r="AK33" s="20"/>
      <c r="AL33" s="20" t="s">
        <v>698</v>
      </c>
      <c r="AM33" s="17" t="s">
        <v>694</v>
      </c>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row>
    <row r="34" spans="1:68" x14ac:dyDescent="0.25">
      <c r="A34" s="18" t="str">
        <f t="shared" ref="A34" si="7">CONCATENATE($W$6,": ",$X$7," - ",Y34)</f>
        <v>Fund: Revenue - Fuel Levy</v>
      </c>
      <c r="B34" s="20" t="s">
        <v>694</v>
      </c>
      <c r="C34" s="20" t="str">
        <f t="shared" si="1"/>
        <v>FD001004000000000000000000000000000000</v>
      </c>
      <c r="D34" s="25" t="s">
        <v>921</v>
      </c>
      <c r="E34" s="23" t="s">
        <v>702</v>
      </c>
      <c r="F34" s="23" t="s">
        <v>711</v>
      </c>
      <c r="G34" s="23" t="s">
        <v>697</v>
      </c>
      <c r="H34" s="23" t="s">
        <v>697</v>
      </c>
      <c r="I34" s="23" t="s">
        <v>697</v>
      </c>
      <c r="J34" s="23" t="s">
        <v>697</v>
      </c>
      <c r="K34" s="23" t="s">
        <v>697</v>
      </c>
      <c r="L34" s="23" t="s">
        <v>697</v>
      </c>
      <c r="M34" s="23" t="s">
        <v>697</v>
      </c>
      <c r="N34" s="23" t="s">
        <v>697</v>
      </c>
      <c r="O34" s="23" t="s">
        <v>697</v>
      </c>
      <c r="P34" s="23" t="s">
        <v>697</v>
      </c>
      <c r="Q34" s="26">
        <f t="shared" si="0"/>
        <v>25</v>
      </c>
      <c r="R34" s="22" t="s">
        <v>704</v>
      </c>
      <c r="S34" s="24" t="s">
        <v>698</v>
      </c>
      <c r="T34" s="24" t="s">
        <v>694</v>
      </c>
      <c r="U34" s="24" t="s">
        <v>922</v>
      </c>
      <c r="V34" s="20" t="s">
        <v>1008</v>
      </c>
      <c r="W34" s="18" t="s">
        <v>905</v>
      </c>
      <c r="X34" s="20"/>
      <c r="Y34" s="20" t="s">
        <v>1009</v>
      </c>
      <c r="Z34" s="20"/>
      <c r="AA34" s="20"/>
      <c r="AB34" s="20"/>
      <c r="AC34" s="20"/>
      <c r="AD34" s="20"/>
      <c r="AE34" s="20"/>
      <c r="AF34" s="20"/>
      <c r="AG34" s="27"/>
      <c r="AH34" s="17"/>
      <c r="AI34" s="27" t="s">
        <v>1010</v>
      </c>
      <c r="AJ34" s="22" t="s">
        <v>704</v>
      </c>
      <c r="AK34" s="20"/>
      <c r="AL34" s="20"/>
      <c r="AM34" s="17"/>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row>
    <row r="35" spans="1:68" x14ac:dyDescent="0.25">
      <c r="A35" s="18" t="str">
        <f t="shared" ref="A35" si="8">CONCATENATE($W$6,": ",X35)</f>
        <v>Fund: Commercial Services</v>
      </c>
      <c r="B35" s="20" t="s">
        <v>694</v>
      </c>
      <c r="C35" s="20" t="str">
        <f t="shared" si="1"/>
        <v>FD002000000000000000000000000000000000</v>
      </c>
      <c r="D35" s="25" t="s">
        <v>921</v>
      </c>
      <c r="E35" s="23" t="s">
        <v>707</v>
      </c>
      <c r="F35" s="23" t="s">
        <v>697</v>
      </c>
      <c r="G35" s="23" t="s">
        <v>697</v>
      </c>
      <c r="H35" s="23" t="s">
        <v>697</v>
      </c>
      <c r="I35" s="23" t="s">
        <v>697</v>
      </c>
      <c r="J35" s="23" t="s">
        <v>697</v>
      </c>
      <c r="K35" s="23" t="s">
        <v>697</v>
      </c>
      <c r="L35" s="23" t="s">
        <v>697</v>
      </c>
      <c r="M35" s="23" t="s">
        <v>697</v>
      </c>
      <c r="N35" s="23" t="s">
        <v>697</v>
      </c>
      <c r="O35" s="23" t="s">
        <v>697</v>
      </c>
      <c r="P35" s="23" t="s">
        <v>697</v>
      </c>
      <c r="Q35" s="26">
        <f t="shared" si="0"/>
        <v>25</v>
      </c>
      <c r="R35" s="18" t="s">
        <v>698</v>
      </c>
      <c r="S35" s="20" t="s">
        <v>698</v>
      </c>
      <c r="T35" s="24" t="s">
        <v>1004</v>
      </c>
      <c r="U35" s="24" t="s">
        <v>922</v>
      </c>
      <c r="V35" s="20" t="s">
        <v>1011</v>
      </c>
      <c r="W35" s="18" t="s">
        <v>905</v>
      </c>
      <c r="X35" s="20" t="s">
        <v>1012</v>
      </c>
      <c r="Y35" s="20"/>
      <c r="Z35" s="20"/>
      <c r="AA35" s="20"/>
      <c r="AB35" s="20"/>
      <c r="AC35" s="20"/>
      <c r="AD35" s="20"/>
      <c r="AE35" s="20"/>
      <c r="AF35" s="20"/>
      <c r="AG35" s="27"/>
      <c r="AH35" s="17"/>
      <c r="AI35" s="27" t="s">
        <v>1013</v>
      </c>
      <c r="AJ35" s="22" t="s">
        <v>698</v>
      </c>
      <c r="AK35" s="20"/>
      <c r="AL35" s="20" t="s">
        <v>698</v>
      </c>
      <c r="AM35" s="17" t="s">
        <v>694</v>
      </c>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row>
    <row r="36" spans="1:68" x14ac:dyDescent="0.25">
      <c r="A36" s="18" t="str">
        <f t="shared" ref="A36" si="9">CONCATENATE($W$6,": ",X36)</f>
        <v>Fund: Non-funding Transactions</v>
      </c>
      <c r="B36" s="20" t="s">
        <v>694</v>
      </c>
      <c r="C36" s="20" t="str">
        <f>CONCATENATE(D36,E36,F36,G36,H36,I36,J36,K36,L36,M36,N36,O36,P36)</f>
        <v>FD006000000000000000000000000000000000</v>
      </c>
      <c r="D36" s="25" t="s">
        <v>921</v>
      </c>
      <c r="E36" s="23" t="s">
        <v>715</v>
      </c>
      <c r="F36" s="23" t="s">
        <v>697</v>
      </c>
      <c r="G36" s="23" t="s">
        <v>697</v>
      </c>
      <c r="H36" s="23" t="s">
        <v>697</v>
      </c>
      <c r="I36" s="23" t="s">
        <v>697</v>
      </c>
      <c r="J36" s="23" t="s">
        <v>697</v>
      </c>
      <c r="K36" s="23" t="s">
        <v>697</v>
      </c>
      <c r="L36" s="23" t="s">
        <v>697</v>
      </c>
      <c r="M36" s="23" t="s">
        <v>697</v>
      </c>
      <c r="N36" s="23" t="s">
        <v>697</v>
      </c>
      <c r="O36" s="23" t="s">
        <v>697</v>
      </c>
      <c r="P36" s="23" t="s">
        <v>697</v>
      </c>
      <c r="Q36" s="26">
        <f t="shared" ref="Q36" si="10">LEN(A36)</f>
        <v>30</v>
      </c>
      <c r="R36" s="18" t="s">
        <v>704</v>
      </c>
      <c r="S36" s="20" t="s">
        <v>698</v>
      </c>
      <c r="T36" s="20" t="s">
        <v>694</v>
      </c>
      <c r="U36" s="24" t="s">
        <v>922</v>
      </c>
      <c r="V36" s="20" t="s">
        <v>1084</v>
      </c>
      <c r="W36" s="18" t="s">
        <v>905</v>
      </c>
      <c r="X36" s="20" t="s">
        <v>1085</v>
      </c>
      <c r="Y36" s="20"/>
      <c r="Z36" s="20"/>
      <c r="AA36" s="20"/>
      <c r="AB36" s="20"/>
      <c r="AC36" s="20"/>
      <c r="AD36" s="20"/>
      <c r="AE36" s="20"/>
      <c r="AF36" s="20"/>
      <c r="AG36" s="27"/>
      <c r="AH36" s="17"/>
      <c r="AI36" s="27" t="s">
        <v>1086</v>
      </c>
      <c r="AJ36" s="19" t="s">
        <v>704</v>
      </c>
      <c r="AK36" s="20" t="s">
        <v>698</v>
      </c>
      <c r="AL36" s="20" t="s">
        <v>698</v>
      </c>
      <c r="AM36" s="20" t="s">
        <v>694</v>
      </c>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row>
  </sheetData>
  <autoFilter ref="A1:BP36"/>
  <mergeCells count="29">
    <mergeCell ref="AK4:AK5"/>
    <mergeCell ref="AL4:AL5"/>
    <mergeCell ref="AD4:AD5"/>
    <mergeCell ref="AE4:AE5"/>
    <mergeCell ref="AF4:AF5"/>
    <mergeCell ref="AG4:AG5"/>
    <mergeCell ref="AH4:AH5"/>
    <mergeCell ref="AJ4:AJ5"/>
    <mergeCell ref="X4:X5"/>
    <mergeCell ref="Y4:Y5"/>
    <mergeCell ref="Z4:Z5"/>
    <mergeCell ref="AA4:AA5"/>
    <mergeCell ref="AB4:AB5"/>
    <mergeCell ref="A2:BP2"/>
    <mergeCell ref="A3:U3"/>
    <mergeCell ref="V3:V5"/>
    <mergeCell ref="W3:AH3"/>
    <mergeCell ref="AI3:AI5"/>
    <mergeCell ref="AK3:AL3"/>
    <mergeCell ref="A4:A5"/>
    <mergeCell ref="B4:B5"/>
    <mergeCell ref="D4:P4"/>
    <mergeCell ref="AC4:AC5"/>
    <mergeCell ref="Q4:Q5"/>
    <mergeCell ref="R4:R5"/>
    <mergeCell ref="S4:S5"/>
    <mergeCell ref="T4:T5"/>
    <mergeCell ref="U4:U5"/>
    <mergeCell ref="W4:W5"/>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A3" sqref="A3:C3"/>
    </sheetView>
  </sheetViews>
  <sheetFormatPr defaultRowHeight="15" x14ac:dyDescent="0.25"/>
  <cols>
    <col min="1" max="1" width="99.85546875" customWidth="1"/>
    <col min="2" max="2" width="39.7109375" customWidth="1"/>
    <col min="3" max="3" width="37.140625" customWidth="1"/>
    <col min="4" max="4" width="12.7109375" customWidth="1"/>
    <col min="5" max="5" width="11.140625" customWidth="1"/>
    <col min="6" max="6" width="11.7109375" customWidth="1"/>
  </cols>
  <sheetData>
    <row r="1" spans="1:6" ht="21" x14ac:dyDescent="0.35">
      <c r="A1" s="681" t="s">
        <v>5780</v>
      </c>
      <c r="B1" s="681"/>
      <c r="C1" s="681"/>
      <c r="D1" s="681"/>
      <c r="E1" s="681"/>
      <c r="F1" s="681"/>
    </row>
    <row r="2" spans="1:6" ht="15.75" x14ac:dyDescent="0.25">
      <c r="A2" s="317" t="s">
        <v>6667</v>
      </c>
      <c r="B2" s="476" t="s">
        <v>6669</v>
      </c>
      <c r="C2" s="476" t="s">
        <v>6668</v>
      </c>
      <c r="D2" s="280"/>
      <c r="E2" s="280"/>
      <c r="F2" s="277"/>
    </row>
    <row r="3" spans="1:6" ht="15.75" x14ac:dyDescent="0.25">
      <c r="A3" s="317" t="s">
        <v>6670</v>
      </c>
      <c r="B3" s="476" t="s">
        <v>6412</v>
      </c>
      <c r="C3" s="476" t="s">
        <v>5376</v>
      </c>
      <c r="D3" s="280"/>
      <c r="E3" s="280"/>
      <c r="F3" s="277"/>
    </row>
    <row r="4" spans="1:6" ht="15.75" x14ac:dyDescent="0.25">
      <c r="A4" s="317" t="s">
        <v>6671</v>
      </c>
      <c r="B4" s="476" t="s">
        <v>6673</v>
      </c>
      <c r="C4" s="476" t="s">
        <v>6672</v>
      </c>
      <c r="D4" s="280"/>
      <c r="E4" s="280"/>
      <c r="F4" s="277"/>
    </row>
    <row r="5" spans="1:6" ht="15.75" x14ac:dyDescent="0.25">
      <c r="A5" s="317" t="s">
        <v>6618</v>
      </c>
      <c r="B5" s="476" t="s">
        <v>6620</v>
      </c>
      <c r="C5" s="476" t="s">
        <v>6619</v>
      </c>
      <c r="D5" s="280"/>
      <c r="E5" s="280"/>
      <c r="F5" s="277"/>
    </row>
    <row r="6" spans="1:6" ht="18.75" x14ac:dyDescent="0.3">
      <c r="A6" s="317" t="s">
        <v>6674</v>
      </c>
      <c r="B6" s="475"/>
      <c r="C6" s="475"/>
      <c r="D6" s="277"/>
      <c r="E6" s="277"/>
      <c r="F6" s="277"/>
    </row>
    <row r="7" spans="1:6" ht="15.75" x14ac:dyDescent="0.25">
      <c r="A7" s="480" t="s">
        <v>6609</v>
      </c>
      <c r="B7" s="476" t="s">
        <v>6610</v>
      </c>
      <c r="C7" s="476" t="s">
        <v>4367</v>
      </c>
      <c r="D7" s="277"/>
      <c r="E7" s="277"/>
      <c r="F7" s="277"/>
    </row>
    <row r="8" spans="1:6" ht="15.75" thickBot="1" x14ac:dyDescent="0.3">
      <c r="B8" s="386"/>
      <c r="C8" s="386"/>
      <c r="D8" s="386"/>
      <c r="E8" s="386"/>
      <c r="F8" s="386"/>
    </row>
    <row r="9" spans="1:6" ht="15.75" x14ac:dyDescent="0.25">
      <c r="A9" s="326" t="s">
        <v>6291</v>
      </c>
      <c r="B9" s="327" t="s">
        <v>6289</v>
      </c>
      <c r="C9" s="327" t="s">
        <v>653</v>
      </c>
      <c r="D9" s="328" t="s">
        <v>6241</v>
      </c>
      <c r="E9" s="328" t="s">
        <v>6308</v>
      </c>
      <c r="F9" s="405" t="s">
        <v>6319</v>
      </c>
    </row>
    <row r="10" spans="1:6" ht="18.75" x14ac:dyDescent="0.3">
      <c r="A10" s="473" t="s">
        <v>6621</v>
      </c>
      <c r="B10" s="277"/>
      <c r="C10" s="277"/>
      <c r="D10" s="277"/>
      <c r="E10" s="277"/>
      <c r="F10" s="338"/>
    </row>
    <row r="11" spans="1:6" x14ac:dyDescent="0.25">
      <c r="A11" s="332" t="s">
        <v>6675</v>
      </c>
      <c r="B11" s="277" t="s">
        <v>6677</v>
      </c>
      <c r="C11" s="277" t="s">
        <v>6676</v>
      </c>
      <c r="D11" s="472">
        <v>1000000</v>
      </c>
      <c r="E11" s="472"/>
      <c r="F11" s="474"/>
    </row>
    <row r="12" spans="1:6" x14ac:dyDescent="0.25">
      <c r="A12" s="332"/>
      <c r="B12" s="277"/>
      <c r="C12" s="277"/>
      <c r="D12" s="472"/>
      <c r="E12" s="472"/>
      <c r="F12" s="474"/>
    </row>
    <row r="13" spans="1:6" ht="18.75" x14ac:dyDescent="0.3">
      <c r="A13" s="471" t="s">
        <v>6607</v>
      </c>
      <c r="B13" s="277"/>
      <c r="C13" s="277"/>
      <c r="D13" s="472"/>
      <c r="E13" s="472"/>
      <c r="F13" s="474"/>
    </row>
    <row r="14" spans="1:6" x14ac:dyDescent="0.25">
      <c r="A14" s="332" t="s">
        <v>6678</v>
      </c>
      <c r="B14" s="277" t="s">
        <v>6680</v>
      </c>
      <c r="C14" s="277" t="s">
        <v>6679</v>
      </c>
      <c r="D14" s="472">
        <v>1000000</v>
      </c>
      <c r="E14" s="472"/>
      <c r="F14" s="474"/>
    </row>
    <row r="15" spans="1:6" ht="15.75" thickBot="1" x14ac:dyDescent="0.3">
      <c r="A15" s="345"/>
      <c r="B15" s="346"/>
      <c r="C15" s="346"/>
      <c r="D15" s="346"/>
      <c r="E15" s="346"/>
      <c r="F15" s="347"/>
    </row>
  </sheetData>
  <mergeCells count="1">
    <mergeCell ref="A1:F1"/>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A14" sqref="A14:D14"/>
    </sheetView>
  </sheetViews>
  <sheetFormatPr defaultRowHeight="15" x14ac:dyDescent="0.25"/>
  <cols>
    <col min="1" max="1" width="109" customWidth="1"/>
    <col min="2" max="2" width="39.140625" customWidth="1"/>
    <col min="3" max="3" width="36.140625" customWidth="1"/>
    <col min="4" max="4" width="11.5703125" customWidth="1"/>
    <col min="5" max="5" width="11.140625" customWidth="1"/>
    <col min="6" max="6" width="11.7109375" customWidth="1"/>
  </cols>
  <sheetData>
    <row r="1" spans="1:6" ht="21" x14ac:dyDescent="0.35">
      <c r="A1" s="681" t="s">
        <v>5780</v>
      </c>
      <c r="B1" s="681"/>
      <c r="C1" s="681"/>
      <c r="D1" s="681"/>
      <c r="E1" s="681"/>
      <c r="F1" s="681"/>
    </row>
    <row r="2" spans="1:6" ht="15.75" x14ac:dyDescent="0.25">
      <c r="A2" s="317" t="s">
        <v>6683</v>
      </c>
      <c r="B2" s="476" t="s">
        <v>6682</v>
      </c>
      <c r="C2" s="476" t="s">
        <v>6681</v>
      </c>
      <c r="D2" s="280"/>
      <c r="E2" s="280"/>
      <c r="F2" s="277"/>
    </row>
    <row r="3" spans="1:6" ht="15.75" x14ac:dyDescent="0.25">
      <c r="A3" s="317" t="s">
        <v>6684</v>
      </c>
      <c r="B3" s="476" t="s">
        <v>6685</v>
      </c>
      <c r="C3" s="476" t="s">
        <v>798</v>
      </c>
      <c r="D3" s="280"/>
      <c r="E3" s="280"/>
      <c r="F3" s="277"/>
    </row>
    <row r="4" spans="1:6" ht="15.75" x14ac:dyDescent="0.25">
      <c r="A4" s="317" t="s">
        <v>6697</v>
      </c>
      <c r="B4" s="476" t="s">
        <v>6687</v>
      </c>
      <c r="C4" s="476" t="s">
        <v>6686</v>
      </c>
      <c r="D4" s="280"/>
      <c r="E4" s="280"/>
      <c r="F4" s="277"/>
    </row>
    <row r="5" spans="1:6" ht="15.75" x14ac:dyDescent="0.25">
      <c r="A5" s="317" t="s">
        <v>6688</v>
      </c>
      <c r="B5" s="476" t="s">
        <v>6690</v>
      </c>
      <c r="C5" s="476" t="s">
        <v>6689</v>
      </c>
      <c r="D5" s="280"/>
      <c r="E5" s="280"/>
      <c r="F5" s="277"/>
    </row>
    <row r="6" spans="1:6" ht="18.75" x14ac:dyDescent="0.3">
      <c r="A6" s="317" t="s">
        <v>6698</v>
      </c>
      <c r="B6" s="475"/>
      <c r="C6" s="475"/>
      <c r="D6" s="277"/>
      <c r="E6" s="277"/>
      <c r="F6" s="277"/>
    </row>
    <row r="7" spans="1:6" ht="15.75" x14ac:dyDescent="0.25">
      <c r="A7" s="480" t="s">
        <v>6609</v>
      </c>
      <c r="B7" s="476" t="s">
        <v>6610</v>
      </c>
      <c r="C7" s="476" t="s">
        <v>4367</v>
      </c>
      <c r="D7" s="277"/>
      <c r="E7" s="277"/>
      <c r="F7" s="277"/>
    </row>
    <row r="8" spans="1:6" ht="15.75" thickBot="1" x14ac:dyDescent="0.3">
      <c r="B8" s="386"/>
      <c r="C8" s="386"/>
      <c r="D8" s="386"/>
      <c r="E8" s="386"/>
      <c r="F8" s="386"/>
    </row>
    <row r="9" spans="1:6" ht="15.75" x14ac:dyDescent="0.25">
      <c r="A9" s="326" t="s">
        <v>6291</v>
      </c>
      <c r="B9" s="327" t="s">
        <v>6289</v>
      </c>
      <c r="C9" s="327" t="s">
        <v>653</v>
      </c>
      <c r="D9" s="328" t="s">
        <v>6241</v>
      </c>
      <c r="E9" s="328" t="s">
        <v>6308</v>
      </c>
      <c r="F9" s="405" t="s">
        <v>6319</v>
      </c>
    </row>
    <row r="10" spans="1:6" ht="18.75" x14ac:dyDescent="0.3">
      <c r="A10" s="473" t="s">
        <v>6621</v>
      </c>
      <c r="B10" s="277"/>
      <c r="C10" s="277"/>
      <c r="D10" s="277"/>
      <c r="E10" s="277"/>
      <c r="F10" s="338"/>
    </row>
    <row r="11" spans="1:6" x14ac:dyDescent="0.25">
      <c r="A11" s="332" t="s">
        <v>6691</v>
      </c>
      <c r="B11" s="277" t="s">
        <v>6693</v>
      </c>
      <c r="C11" s="277" t="s">
        <v>6692</v>
      </c>
      <c r="D11" s="472">
        <v>300000</v>
      </c>
      <c r="E11" s="472"/>
      <c r="F11" s="474"/>
    </row>
    <row r="12" spans="1:6" x14ac:dyDescent="0.25">
      <c r="A12" s="332"/>
      <c r="B12" s="277"/>
      <c r="C12" s="277"/>
      <c r="D12" s="472"/>
      <c r="E12" s="472"/>
      <c r="F12" s="474"/>
    </row>
    <row r="13" spans="1:6" ht="18.75" x14ac:dyDescent="0.3">
      <c r="A13" s="471" t="s">
        <v>6607</v>
      </c>
      <c r="B13" s="277"/>
      <c r="C13" s="277"/>
      <c r="D13" s="472"/>
      <c r="E13" s="472"/>
      <c r="F13" s="474"/>
    </row>
    <row r="14" spans="1:6" x14ac:dyDescent="0.25">
      <c r="A14" s="332" t="s">
        <v>6694</v>
      </c>
      <c r="B14" s="277" t="s">
        <v>6696</v>
      </c>
      <c r="C14" s="277" t="s">
        <v>6695</v>
      </c>
      <c r="D14" s="472">
        <v>300000</v>
      </c>
      <c r="E14" s="472"/>
      <c r="F14" s="474"/>
    </row>
    <row r="15" spans="1:6" ht="15.75" thickBot="1" x14ac:dyDescent="0.3">
      <c r="A15" s="345"/>
      <c r="B15" s="346"/>
      <c r="C15" s="346"/>
      <c r="D15" s="346"/>
      <c r="E15" s="346"/>
      <c r="F15" s="347"/>
    </row>
  </sheetData>
  <mergeCells count="1">
    <mergeCell ref="A1:F1"/>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G645"/>
  <sheetViews>
    <sheetView workbookViewId="0">
      <selection activeCell="Y12" sqref="Y12"/>
    </sheetView>
  </sheetViews>
  <sheetFormatPr defaultRowHeight="15" x14ac:dyDescent="0.25"/>
  <cols>
    <col min="1" max="1" width="33.5703125" style="32" customWidth="1"/>
    <col min="2" max="2" width="6.5703125" style="32" customWidth="1"/>
    <col min="3" max="3" width="2.140625" style="32" customWidth="1"/>
    <col min="4" max="4" width="3.5703125" style="32" customWidth="1"/>
    <col min="5" max="5" width="3.85546875" style="32" customWidth="1"/>
    <col min="6" max="6" width="3.42578125" style="32" customWidth="1"/>
    <col min="7" max="7" width="0.5703125" style="32" customWidth="1"/>
    <col min="8" max="8" width="3.7109375" style="32" hidden="1" customWidth="1"/>
    <col min="9" max="10" width="3.140625" style="32" hidden="1" customWidth="1"/>
    <col min="11" max="11" width="3.7109375" style="32" hidden="1" customWidth="1"/>
    <col min="12" max="12" width="3.140625" style="32" hidden="1" customWidth="1"/>
    <col min="13" max="13" width="3.85546875" style="32" hidden="1" customWidth="1"/>
    <col min="14" max="14" width="3.7109375" style="32" hidden="1" customWidth="1"/>
    <col min="15" max="15" width="3.42578125" style="32" hidden="1" customWidth="1"/>
    <col min="16" max="16" width="4.42578125" style="32" hidden="1" customWidth="1"/>
    <col min="17" max="19" width="9.85546875" style="32" customWidth="1"/>
    <col min="20" max="20" width="12.140625" style="32" customWidth="1"/>
    <col min="21" max="21" width="28.7109375" style="32" customWidth="1"/>
    <col min="22" max="32" width="2.5703125" style="32" customWidth="1"/>
    <col min="33" max="33" width="10.5703125" style="32" customWidth="1"/>
    <col min="34" max="34" width="30.7109375" style="32" customWidth="1"/>
    <col min="35" max="35" width="12.140625" style="32" customWidth="1"/>
    <col min="36" max="36" width="6.28515625" style="32" customWidth="1"/>
    <col min="37" max="152" width="2" style="32" customWidth="1"/>
    <col min="153" max="153" width="22.28515625" style="32" customWidth="1"/>
    <col min="154" max="160" width="7.140625" style="32" customWidth="1"/>
    <col min="161" max="161" width="11.140625" style="32" customWidth="1"/>
    <col min="162" max="163" width="9.140625" style="32"/>
  </cols>
  <sheetData>
    <row r="1" spans="1:163" x14ac:dyDescent="0.25">
      <c r="A1" s="57" t="s">
        <v>669</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133"/>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134"/>
      <c r="FG1" s="134"/>
    </row>
    <row r="2" spans="1:163" x14ac:dyDescent="0.25">
      <c r="A2" s="630" t="s">
        <v>2601</v>
      </c>
      <c r="B2" s="631"/>
      <c r="C2" s="631"/>
      <c r="D2" s="631"/>
      <c r="E2" s="631"/>
      <c r="F2" s="631"/>
      <c r="G2" s="631"/>
      <c r="H2" s="631"/>
      <c r="I2" s="631"/>
      <c r="J2" s="631"/>
      <c r="K2" s="631"/>
      <c r="L2" s="631"/>
      <c r="M2" s="631"/>
      <c r="N2" s="631"/>
      <c r="O2" s="631"/>
      <c r="P2" s="631"/>
      <c r="Q2" s="631"/>
      <c r="R2" s="631"/>
      <c r="S2" s="631"/>
      <c r="T2" s="631"/>
      <c r="U2" s="63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135"/>
      <c r="BR2" s="135"/>
      <c r="BS2" s="135"/>
      <c r="BT2" s="135"/>
      <c r="BU2" s="135"/>
      <c r="BV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47"/>
      <c r="CU2" s="135"/>
      <c r="CV2" s="135"/>
      <c r="CW2" s="135"/>
      <c r="CX2" s="135"/>
      <c r="CY2" s="135"/>
      <c r="CZ2" s="135"/>
      <c r="DA2" s="135"/>
      <c r="DB2" s="135"/>
      <c r="DC2" s="135"/>
      <c r="DD2" s="135"/>
      <c r="DE2" s="135"/>
      <c r="DF2" s="135"/>
      <c r="DG2" s="135"/>
      <c r="DH2" s="135"/>
      <c r="DI2" s="135"/>
      <c r="DJ2" s="135"/>
      <c r="DK2" s="135"/>
      <c r="DL2" s="135"/>
      <c r="DM2" s="135"/>
      <c r="DN2" s="135"/>
      <c r="DO2" s="135"/>
      <c r="DP2" s="135"/>
      <c r="DQ2" s="135"/>
      <c r="DR2" s="135"/>
      <c r="DS2" s="135"/>
      <c r="DT2" s="135"/>
      <c r="DU2" s="135"/>
      <c r="DV2" s="135"/>
      <c r="DW2" s="135"/>
      <c r="DX2" s="135"/>
      <c r="DY2" s="135"/>
      <c r="DZ2" s="135"/>
      <c r="EA2" s="135"/>
      <c r="EB2" s="135"/>
      <c r="EC2" s="135"/>
      <c r="ED2" s="135"/>
      <c r="EE2" s="135"/>
      <c r="EF2" s="135"/>
      <c r="EG2" s="135"/>
      <c r="EH2" s="135"/>
      <c r="EI2" s="135"/>
      <c r="EJ2" s="135"/>
      <c r="EK2" s="135"/>
      <c r="EL2" s="135"/>
      <c r="EM2" s="135"/>
      <c r="EN2" s="135"/>
      <c r="EO2" s="135"/>
      <c r="EP2" s="135"/>
      <c r="EQ2" s="135"/>
      <c r="ER2" s="135"/>
      <c r="ES2" s="135"/>
      <c r="ET2" s="135"/>
      <c r="EU2" s="135"/>
      <c r="EV2" s="135"/>
      <c r="EW2" s="135"/>
      <c r="EX2" s="135"/>
      <c r="EY2" s="135"/>
      <c r="EZ2" s="135"/>
      <c r="FA2" s="135"/>
      <c r="FB2" s="135"/>
      <c r="FC2" s="135"/>
      <c r="FD2" s="135"/>
      <c r="FE2" s="135"/>
      <c r="FF2" s="135"/>
      <c r="FG2" s="135"/>
    </row>
    <row r="3" spans="1:163" x14ac:dyDescent="0.25">
      <c r="A3" s="632" t="s">
        <v>671</v>
      </c>
      <c r="B3" s="633"/>
      <c r="C3" s="633"/>
      <c r="D3" s="633"/>
      <c r="E3" s="633"/>
      <c r="F3" s="633"/>
      <c r="G3" s="633"/>
      <c r="H3" s="633"/>
      <c r="I3" s="633"/>
      <c r="J3" s="633"/>
      <c r="K3" s="633"/>
      <c r="L3" s="633"/>
      <c r="M3" s="633"/>
      <c r="N3" s="633"/>
      <c r="O3" s="633"/>
      <c r="P3" s="633"/>
      <c r="Q3" s="633"/>
      <c r="R3" s="633"/>
      <c r="S3" s="633"/>
      <c r="T3" s="634"/>
      <c r="U3" s="617" t="s">
        <v>2602</v>
      </c>
      <c r="V3" s="638" t="s">
        <v>682</v>
      </c>
      <c r="W3" s="638"/>
      <c r="X3" s="638"/>
      <c r="Y3" s="638"/>
      <c r="Z3" s="638"/>
      <c r="AA3" s="638"/>
      <c r="AB3" s="638"/>
      <c r="AC3" s="638"/>
      <c r="AD3" s="638"/>
      <c r="AE3" s="638"/>
      <c r="AF3" s="638"/>
      <c r="AG3" s="638"/>
      <c r="AH3" s="148" t="s">
        <v>653</v>
      </c>
      <c r="AI3" s="148"/>
      <c r="AJ3" s="638" t="s">
        <v>2603</v>
      </c>
      <c r="AK3" s="639"/>
      <c r="AL3" s="639"/>
      <c r="AM3" s="639"/>
      <c r="AN3" s="639"/>
      <c r="AO3" s="639"/>
      <c r="AP3" s="639"/>
      <c r="AQ3" s="639"/>
      <c r="AR3" s="639"/>
      <c r="AS3" s="639"/>
      <c r="AT3" s="639"/>
      <c r="AU3" s="639"/>
      <c r="AV3" s="639"/>
      <c r="AW3" s="639"/>
      <c r="AX3" s="639"/>
      <c r="AY3" s="639"/>
      <c r="AZ3" s="639"/>
      <c r="BA3" s="639"/>
      <c r="BB3" s="639"/>
      <c r="BC3" s="639"/>
      <c r="BD3" s="639"/>
      <c r="BE3" s="639"/>
      <c r="BF3" s="639"/>
      <c r="BG3" s="639"/>
      <c r="BH3" s="639"/>
      <c r="BI3" s="639"/>
      <c r="BJ3" s="639"/>
      <c r="BK3" s="639"/>
      <c r="BL3" s="639"/>
      <c r="BM3" s="639"/>
      <c r="BN3" s="639"/>
      <c r="BO3" s="639"/>
      <c r="BP3" s="639"/>
      <c r="BQ3" s="639"/>
      <c r="BR3" s="639"/>
      <c r="BS3" s="639"/>
      <c r="BT3" s="639"/>
      <c r="BU3" s="639"/>
      <c r="BV3" s="639"/>
      <c r="BW3" s="639"/>
      <c r="BX3" s="639"/>
      <c r="BY3" s="639"/>
      <c r="BZ3" s="639"/>
      <c r="CA3" s="639"/>
      <c r="CB3" s="639"/>
      <c r="CC3" s="639"/>
      <c r="CD3" s="639"/>
      <c r="CE3" s="639"/>
      <c r="CF3" s="639"/>
      <c r="CG3" s="639"/>
      <c r="CH3" s="639"/>
      <c r="CI3" s="639"/>
      <c r="CJ3" s="639"/>
      <c r="CK3" s="639"/>
      <c r="CL3" s="639"/>
      <c r="CM3" s="639"/>
      <c r="CN3" s="639"/>
      <c r="CO3" s="639"/>
      <c r="CP3" s="639"/>
      <c r="CQ3" s="639"/>
      <c r="CR3" s="639"/>
      <c r="CS3" s="639"/>
      <c r="CT3" s="639"/>
      <c r="CU3" s="639"/>
      <c r="CV3" s="639"/>
      <c r="CW3" s="639"/>
      <c r="CX3" s="639"/>
      <c r="CY3" s="639"/>
      <c r="CZ3" s="639"/>
      <c r="DA3" s="639"/>
      <c r="DB3" s="639"/>
      <c r="DC3" s="639"/>
      <c r="DD3" s="639"/>
      <c r="DE3" s="639"/>
      <c r="DF3" s="639"/>
      <c r="DG3" s="639"/>
      <c r="DH3" s="639"/>
      <c r="DI3" s="639"/>
      <c r="DJ3" s="639"/>
      <c r="DK3" s="639"/>
      <c r="DL3" s="639"/>
      <c r="DM3" s="639"/>
      <c r="DN3" s="639"/>
      <c r="DO3" s="639"/>
      <c r="DP3" s="639"/>
      <c r="DQ3" s="639"/>
      <c r="DR3" s="639"/>
      <c r="DS3" s="639"/>
      <c r="DT3" s="639"/>
      <c r="DU3" s="639"/>
      <c r="DV3" s="639"/>
      <c r="DW3" s="639"/>
      <c r="DX3" s="639"/>
      <c r="DY3" s="639"/>
      <c r="DZ3" s="639"/>
      <c r="EA3" s="639"/>
      <c r="EB3" s="639"/>
      <c r="EC3" s="639"/>
      <c r="ED3" s="639"/>
      <c r="EE3" s="639"/>
      <c r="EF3" s="639"/>
      <c r="EG3" s="639"/>
      <c r="EH3" s="639"/>
      <c r="EI3" s="639"/>
      <c r="EJ3" s="639"/>
      <c r="EK3" s="639"/>
      <c r="EL3" s="639"/>
      <c r="EM3" s="639"/>
      <c r="EN3" s="639"/>
      <c r="EO3" s="639"/>
      <c r="EP3" s="639"/>
      <c r="EQ3" s="639"/>
      <c r="ER3" s="639"/>
      <c r="ES3" s="639"/>
      <c r="ET3" s="639"/>
      <c r="EU3" s="639"/>
      <c r="EV3" s="639"/>
      <c r="EW3" s="638" t="s">
        <v>2604</v>
      </c>
      <c r="EX3" s="638"/>
      <c r="EY3" s="638"/>
      <c r="EZ3" s="638"/>
      <c r="FA3" s="638"/>
      <c r="FB3" s="638"/>
      <c r="FC3" s="638"/>
      <c r="FD3" s="638"/>
      <c r="FE3" s="638" t="s">
        <v>914</v>
      </c>
      <c r="FF3" s="136"/>
      <c r="FG3" s="136"/>
    </row>
    <row r="4" spans="1:163" x14ac:dyDescent="0.25">
      <c r="A4" s="635"/>
      <c r="B4" s="636"/>
      <c r="C4" s="636"/>
      <c r="D4" s="636"/>
      <c r="E4" s="636"/>
      <c r="F4" s="636"/>
      <c r="G4" s="636"/>
      <c r="H4" s="636"/>
      <c r="I4" s="636"/>
      <c r="J4" s="636"/>
      <c r="K4" s="636"/>
      <c r="L4" s="636"/>
      <c r="M4" s="636"/>
      <c r="N4" s="636"/>
      <c r="O4" s="636"/>
      <c r="P4" s="636"/>
      <c r="Q4" s="636"/>
      <c r="R4" s="636"/>
      <c r="S4" s="636"/>
      <c r="T4" s="637"/>
      <c r="U4" s="618"/>
      <c r="V4" s="638"/>
      <c r="W4" s="638"/>
      <c r="X4" s="638"/>
      <c r="Y4" s="638"/>
      <c r="Z4" s="638"/>
      <c r="AA4" s="638"/>
      <c r="AB4" s="638"/>
      <c r="AC4" s="638"/>
      <c r="AD4" s="638"/>
      <c r="AE4" s="638"/>
      <c r="AF4" s="638"/>
      <c r="AG4" s="638"/>
      <c r="AH4" s="148"/>
      <c r="AI4" s="148"/>
      <c r="AJ4" s="638" t="s">
        <v>1094</v>
      </c>
      <c r="AK4" s="639"/>
      <c r="AL4" s="639"/>
      <c r="AM4" s="639"/>
      <c r="AN4" s="639"/>
      <c r="AO4" s="639"/>
      <c r="AP4" s="639"/>
      <c r="AQ4" s="639"/>
      <c r="AR4" s="639"/>
      <c r="AS4" s="639"/>
      <c r="AT4" s="639"/>
      <c r="AU4" s="639"/>
      <c r="AV4" s="639"/>
      <c r="AW4" s="639"/>
      <c r="AX4" s="639"/>
      <c r="AY4" s="639"/>
      <c r="AZ4" s="639"/>
      <c r="BA4" s="639"/>
      <c r="BB4" s="639"/>
      <c r="BC4" s="639"/>
      <c r="BD4" s="639"/>
      <c r="BE4" s="639"/>
      <c r="BF4" s="639"/>
      <c r="BG4" s="639"/>
      <c r="BH4" s="639"/>
      <c r="BI4" s="640" t="s">
        <v>749</v>
      </c>
      <c r="BJ4" s="640"/>
      <c r="BK4" s="640"/>
      <c r="BL4" s="640" t="s">
        <v>753</v>
      </c>
      <c r="BM4" s="640"/>
      <c r="BN4" s="640"/>
      <c r="BO4" s="640"/>
      <c r="BP4" s="640"/>
      <c r="BQ4" s="640"/>
      <c r="BR4" s="640"/>
      <c r="BS4" s="640" t="s">
        <v>28</v>
      </c>
      <c r="BT4" s="640"/>
      <c r="BU4" s="640" t="s">
        <v>774</v>
      </c>
      <c r="BV4" s="640"/>
      <c r="BW4" s="640"/>
      <c r="BX4" s="640"/>
      <c r="BY4" s="640"/>
      <c r="BZ4" s="640"/>
      <c r="CA4" s="640"/>
      <c r="CB4" s="640"/>
      <c r="CC4" s="640"/>
      <c r="CD4" s="640"/>
      <c r="CE4" s="640"/>
      <c r="CF4" s="640"/>
      <c r="CG4" s="640"/>
      <c r="CH4" s="640" t="s">
        <v>866</v>
      </c>
      <c r="CI4" s="640"/>
      <c r="CJ4" s="640"/>
      <c r="CK4" s="640" t="s">
        <v>870</v>
      </c>
      <c r="CL4" s="640"/>
      <c r="CM4" s="640" t="s">
        <v>872</v>
      </c>
      <c r="CN4" s="640"/>
      <c r="CO4" s="640" t="s">
        <v>874</v>
      </c>
      <c r="CP4" s="640"/>
      <c r="CQ4" s="640"/>
      <c r="CR4" s="640"/>
      <c r="CS4" s="640"/>
      <c r="CT4" s="640"/>
      <c r="CU4" s="640"/>
      <c r="CV4" s="640"/>
      <c r="CW4" s="640"/>
      <c r="CX4" s="640"/>
      <c r="CY4" s="640"/>
      <c r="CZ4" s="640"/>
      <c r="DA4" s="640" t="s">
        <v>880</v>
      </c>
      <c r="DB4" s="640"/>
      <c r="DC4" s="640"/>
      <c r="DD4" s="640"/>
      <c r="DE4" s="640"/>
      <c r="DF4" s="640"/>
      <c r="DG4" s="640" t="s">
        <v>885</v>
      </c>
      <c r="DH4" s="640"/>
      <c r="DI4" s="640"/>
      <c r="DJ4" s="640"/>
      <c r="DK4" s="640"/>
      <c r="DL4" s="640"/>
      <c r="DM4" s="640"/>
      <c r="DN4" s="640"/>
      <c r="DO4" s="640"/>
      <c r="DP4" s="640" t="s">
        <v>887</v>
      </c>
      <c r="DQ4" s="640"/>
      <c r="DR4" s="640"/>
      <c r="DS4" s="640"/>
      <c r="DT4" s="640"/>
      <c r="DU4" s="640"/>
      <c r="DV4" s="640"/>
      <c r="DW4" s="640"/>
      <c r="DX4" s="640"/>
      <c r="DY4" s="640" t="s">
        <v>891</v>
      </c>
      <c r="DZ4" s="640"/>
      <c r="EA4" s="640"/>
      <c r="EB4" s="640"/>
      <c r="EC4" s="640"/>
      <c r="ED4" s="640"/>
      <c r="EE4" s="640"/>
      <c r="EF4" s="640"/>
      <c r="EG4" s="640"/>
      <c r="EH4" s="640"/>
      <c r="EI4" s="640" t="s">
        <v>894</v>
      </c>
      <c r="EJ4" s="640"/>
      <c r="EK4" s="640"/>
      <c r="EL4" s="640"/>
      <c r="EM4" s="640"/>
      <c r="EN4" s="640" t="s">
        <v>899</v>
      </c>
      <c r="EO4" s="640"/>
      <c r="EP4" s="640"/>
      <c r="EQ4" s="640"/>
      <c r="ER4" s="640"/>
      <c r="ES4" s="640" t="s">
        <v>990</v>
      </c>
      <c r="ET4" s="640"/>
      <c r="EU4" s="640"/>
      <c r="EV4" s="640"/>
      <c r="EW4" s="638"/>
      <c r="EX4" s="638"/>
      <c r="EY4" s="638"/>
      <c r="EZ4" s="638"/>
      <c r="FA4" s="638"/>
      <c r="FB4" s="638"/>
      <c r="FC4" s="638"/>
      <c r="FD4" s="638"/>
      <c r="FE4" s="638"/>
      <c r="FF4" s="136"/>
      <c r="FG4" s="136"/>
    </row>
    <row r="5" spans="1:163" x14ac:dyDescent="0.25">
      <c r="A5" s="617" t="s">
        <v>1096</v>
      </c>
      <c r="B5" s="617" t="s">
        <v>915</v>
      </c>
      <c r="C5" s="642" t="s">
        <v>916</v>
      </c>
      <c r="D5" s="643"/>
      <c r="E5" s="643"/>
      <c r="F5" s="643"/>
      <c r="G5" s="643"/>
      <c r="H5" s="643"/>
      <c r="I5" s="643"/>
      <c r="J5" s="643"/>
      <c r="K5" s="643"/>
      <c r="L5" s="643"/>
      <c r="M5" s="643"/>
      <c r="N5" s="643"/>
      <c r="O5" s="644"/>
      <c r="P5" s="617" t="s">
        <v>2605</v>
      </c>
      <c r="Q5" s="617" t="s">
        <v>678</v>
      </c>
      <c r="R5" s="645" t="s">
        <v>679</v>
      </c>
      <c r="S5" s="617" t="s">
        <v>680</v>
      </c>
      <c r="T5" s="626" t="s">
        <v>681</v>
      </c>
      <c r="U5" s="618"/>
      <c r="V5" s="640">
        <v>1</v>
      </c>
      <c r="W5" s="640">
        <v>2</v>
      </c>
      <c r="X5" s="640">
        <v>3</v>
      </c>
      <c r="Y5" s="640">
        <v>4</v>
      </c>
      <c r="Z5" s="641">
        <v>5</v>
      </c>
      <c r="AA5" s="640">
        <v>6</v>
      </c>
      <c r="AB5" s="640">
        <v>7</v>
      </c>
      <c r="AC5" s="641">
        <v>8</v>
      </c>
      <c r="AD5" s="640">
        <v>9</v>
      </c>
      <c r="AE5" s="640">
        <v>10</v>
      </c>
      <c r="AF5" s="640">
        <v>11</v>
      </c>
      <c r="AG5" s="640">
        <v>12</v>
      </c>
      <c r="AH5" s="148"/>
      <c r="AI5" s="626" t="s">
        <v>673</v>
      </c>
      <c r="AJ5" s="149" t="s">
        <v>703</v>
      </c>
      <c r="AK5" s="150" t="s">
        <v>703</v>
      </c>
      <c r="AL5" s="150" t="s">
        <v>703</v>
      </c>
      <c r="AM5" s="150" t="s">
        <v>703</v>
      </c>
      <c r="AN5" s="150" t="s">
        <v>703</v>
      </c>
      <c r="AO5" s="150" t="s">
        <v>703</v>
      </c>
      <c r="AP5" s="150" t="s">
        <v>703</v>
      </c>
      <c r="AQ5" s="150" t="s">
        <v>703</v>
      </c>
      <c r="AR5" s="150" t="s">
        <v>703</v>
      </c>
      <c r="AS5" s="150" t="s">
        <v>703</v>
      </c>
      <c r="AT5" s="150" t="s">
        <v>1098</v>
      </c>
      <c r="AU5" s="150" t="s">
        <v>1098</v>
      </c>
      <c r="AV5" s="150" t="s">
        <v>1098</v>
      </c>
      <c r="AW5" s="150" t="s">
        <v>1098</v>
      </c>
      <c r="AX5" s="150" t="s">
        <v>1098</v>
      </c>
      <c r="AY5" s="150" t="s">
        <v>1098</v>
      </c>
      <c r="AZ5" s="150" t="s">
        <v>1098</v>
      </c>
      <c r="BA5" s="150" t="s">
        <v>1098</v>
      </c>
      <c r="BB5" s="150" t="s">
        <v>1098</v>
      </c>
      <c r="BC5" s="150" t="s">
        <v>1098</v>
      </c>
      <c r="BD5" s="150" t="s">
        <v>1098</v>
      </c>
      <c r="BE5" s="150" t="s">
        <v>1098</v>
      </c>
      <c r="BF5" s="150" t="s">
        <v>1098</v>
      </c>
      <c r="BG5" s="150" t="s">
        <v>1098</v>
      </c>
      <c r="BH5" s="150" t="s">
        <v>1098</v>
      </c>
      <c r="BI5" s="150" t="s">
        <v>703</v>
      </c>
      <c r="BJ5" s="150" t="s">
        <v>703</v>
      </c>
      <c r="BK5" s="150" t="s">
        <v>1098</v>
      </c>
      <c r="BL5" s="150" t="s">
        <v>703</v>
      </c>
      <c r="BM5" s="150" t="s">
        <v>703</v>
      </c>
      <c r="BN5" s="150" t="s">
        <v>703</v>
      </c>
      <c r="BO5" s="150" t="s">
        <v>1098</v>
      </c>
      <c r="BP5" s="150" t="s">
        <v>1098</v>
      </c>
      <c r="BQ5" s="150" t="s">
        <v>1098</v>
      </c>
      <c r="BR5" s="150" t="s">
        <v>1098</v>
      </c>
      <c r="BS5" s="150" t="s">
        <v>703</v>
      </c>
      <c r="BT5" s="150" t="s">
        <v>703</v>
      </c>
      <c r="BU5" s="150" t="s">
        <v>703</v>
      </c>
      <c r="BV5" s="150" t="s">
        <v>703</v>
      </c>
      <c r="BW5" s="150" t="s">
        <v>703</v>
      </c>
      <c r="BX5" s="150" t="s">
        <v>703</v>
      </c>
      <c r="BY5" s="150" t="s">
        <v>703</v>
      </c>
      <c r="BZ5" s="150" t="s">
        <v>703</v>
      </c>
      <c r="CA5" s="150" t="s">
        <v>703</v>
      </c>
      <c r="CB5" s="150" t="s">
        <v>703</v>
      </c>
      <c r="CC5" s="150" t="s">
        <v>703</v>
      </c>
      <c r="CD5" s="150" t="s">
        <v>703</v>
      </c>
      <c r="CE5" s="150" t="s">
        <v>703</v>
      </c>
      <c r="CF5" s="150" t="s">
        <v>703</v>
      </c>
      <c r="CG5" s="150" t="s">
        <v>703</v>
      </c>
      <c r="CH5" s="150" t="s">
        <v>703</v>
      </c>
      <c r="CI5" s="150" t="s">
        <v>1098</v>
      </c>
      <c r="CJ5" s="150" t="s">
        <v>1098</v>
      </c>
      <c r="CK5" s="150" t="s">
        <v>703</v>
      </c>
      <c r="CL5" s="150" t="s">
        <v>1098</v>
      </c>
      <c r="CM5" s="150" t="s">
        <v>703</v>
      </c>
      <c r="CN5" s="150" t="s">
        <v>1098</v>
      </c>
      <c r="CO5" s="150" t="s">
        <v>703</v>
      </c>
      <c r="CP5" s="150" t="s">
        <v>703</v>
      </c>
      <c r="CQ5" s="150" t="s">
        <v>703</v>
      </c>
      <c r="CR5" s="150" t="s">
        <v>703</v>
      </c>
      <c r="CS5" s="150" t="s">
        <v>703</v>
      </c>
      <c r="CT5" s="150" t="s">
        <v>703</v>
      </c>
      <c r="CU5" s="150" t="s">
        <v>1098</v>
      </c>
      <c r="CV5" s="150" t="s">
        <v>1098</v>
      </c>
      <c r="CW5" s="150" t="s">
        <v>1098</v>
      </c>
      <c r="CX5" s="150" t="s">
        <v>1098</v>
      </c>
      <c r="CY5" s="150" t="s">
        <v>1098</v>
      </c>
      <c r="CZ5" s="150" t="s">
        <v>1098</v>
      </c>
      <c r="DA5" s="150" t="s">
        <v>703</v>
      </c>
      <c r="DB5" s="150" t="s">
        <v>703</v>
      </c>
      <c r="DC5" s="150" t="s">
        <v>703</v>
      </c>
      <c r="DD5" s="150" t="s">
        <v>1098</v>
      </c>
      <c r="DE5" s="150" t="s">
        <v>1098</v>
      </c>
      <c r="DF5" s="150" t="s">
        <v>1098</v>
      </c>
      <c r="DG5" s="150" t="s">
        <v>703</v>
      </c>
      <c r="DH5" s="150" t="s">
        <v>703</v>
      </c>
      <c r="DI5" s="150" t="s">
        <v>703</v>
      </c>
      <c r="DJ5" s="150" t="s">
        <v>703</v>
      </c>
      <c r="DK5" s="150" t="s">
        <v>703</v>
      </c>
      <c r="DL5" s="150" t="s">
        <v>703</v>
      </c>
      <c r="DM5" s="150" t="s">
        <v>703</v>
      </c>
      <c r="DN5" s="150" t="s">
        <v>703</v>
      </c>
      <c r="DO5" s="150" t="s">
        <v>1098</v>
      </c>
      <c r="DP5" s="150" t="s">
        <v>703</v>
      </c>
      <c r="DQ5" s="150" t="s">
        <v>703</v>
      </c>
      <c r="DR5" s="150" t="s">
        <v>703</v>
      </c>
      <c r="DS5" s="150" t="s">
        <v>703</v>
      </c>
      <c r="DT5" s="150" t="s">
        <v>703</v>
      </c>
      <c r="DU5" s="150" t="s">
        <v>1098</v>
      </c>
      <c r="DV5" s="150" t="s">
        <v>1098</v>
      </c>
      <c r="DW5" s="150" t="s">
        <v>1098</v>
      </c>
      <c r="DX5" s="150" t="s">
        <v>1098</v>
      </c>
      <c r="DY5" s="150" t="s">
        <v>703</v>
      </c>
      <c r="DZ5" s="150" t="s">
        <v>703</v>
      </c>
      <c r="EA5" s="150" t="s">
        <v>703</v>
      </c>
      <c r="EB5" s="150" t="s">
        <v>703</v>
      </c>
      <c r="EC5" s="150" t="s">
        <v>703</v>
      </c>
      <c r="ED5" s="150" t="s">
        <v>703</v>
      </c>
      <c r="EE5" s="150" t="s">
        <v>703</v>
      </c>
      <c r="EF5" s="150" t="s">
        <v>1098</v>
      </c>
      <c r="EG5" s="150" t="s">
        <v>1098</v>
      </c>
      <c r="EH5" s="150" t="s">
        <v>1098</v>
      </c>
      <c r="EI5" s="150" t="s">
        <v>703</v>
      </c>
      <c r="EJ5" s="150" t="s">
        <v>703</v>
      </c>
      <c r="EK5" s="150" t="s">
        <v>703</v>
      </c>
      <c r="EL5" s="150" t="s">
        <v>703</v>
      </c>
      <c r="EM5" s="150" t="s">
        <v>1098</v>
      </c>
      <c r="EN5" s="150" t="s">
        <v>703</v>
      </c>
      <c r="EO5" s="150" t="s">
        <v>703</v>
      </c>
      <c r="EP5" s="150" t="s">
        <v>703</v>
      </c>
      <c r="EQ5" s="150" t="s">
        <v>703</v>
      </c>
      <c r="ER5" s="150" t="s">
        <v>1098</v>
      </c>
      <c r="ES5" s="150" t="s">
        <v>703</v>
      </c>
      <c r="ET5" s="150" t="s">
        <v>703</v>
      </c>
      <c r="EU5" s="150" t="s">
        <v>703</v>
      </c>
      <c r="EV5" s="150" t="s">
        <v>1098</v>
      </c>
      <c r="EW5" s="640" t="s">
        <v>918</v>
      </c>
      <c r="EX5" s="640" t="s">
        <v>1146</v>
      </c>
      <c r="EY5" s="640" t="s">
        <v>1145</v>
      </c>
      <c r="EZ5" s="640" t="s">
        <v>1147</v>
      </c>
      <c r="FA5" s="640" t="s">
        <v>2606</v>
      </c>
      <c r="FB5" s="640" t="s">
        <v>2607</v>
      </c>
      <c r="FC5" s="640" t="s">
        <v>2608</v>
      </c>
      <c r="FD5" s="640" t="s">
        <v>2609</v>
      </c>
      <c r="FE5" s="640" t="s">
        <v>1162</v>
      </c>
      <c r="FF5" s="33"/>
      <c r="FG5" s="33"/>
    </row>
    <row r="6" spans="1:163" x14ac:dyDescent="0.25">
      <c r="A6" s="619"/>
      <c r="B6" s="619"/>
      <c r="C6" s="60" t="s">
        <v>684</v>
      </c>
      <c r="D6" s="151" t="s">
        <v>685</v>
      </c>
      <c r="E6" s="60" t="s">
        <v>686</v>
      </c>
      <c r="F6" s="60" t="s">
        <v>687</v>
      </c>
      <c r="G6" s="60" t="s">
        <v>688</v>
      </c>
      <c r="H6" s="60" t="s">
        <v>689</v>
      </c>
      <c r="I6" s="60" t="s">
        <v>690</v>
      </c>
      <c r="J6" s="60" t="s">
        <v>691</v>
      </c>
      <c r="K6" s="60" t="s">
        <v>692</v>
      </c>
      <c r="L6" s="60" t="s">
        <v>920</v>
      </c>
      <c r="M6" s="60" t="s">
        <v>1104</v>
      </c>
      <c r="N6" s="60" t="s">
        <v>1105</v>
      </c>
      <c r="O6" s="60" t="s">
        <v>1106</v>
      </c>
      <c r="P6" s="619"/>
      <c r="Q6" s="619"/>
      <c r="R6" s="646"/>
      <c r="S6" s="619"/>
      <c r="T6" s="627"/>
      <c r="U6" s="619"/>
      <c r="V6" s="640"/>
      <c r="W6" s="640"/>
      <c r="X6" s="640"/>
      <c r="Y6" s="640"/>
      <c r="Z6" s="641"/>
      <c r="AA6" s="640"/>
      <c r="AB6" s="640"/>
      <c r="AC6" s="641"/>
      <c r="AD6" s="640"/>
      <c r="AE6" s="640"/>
      <c r="AF6" s="640"/>
      <c r="AG6" s="640"/>
      <c r="AH6" s="148"/>
      <c r="AI6" s="627"/>
      <c r="AJ6" s="149" t="s">
        <v>1107</v>
      </c>
      <c r="AK6" s="150" t="s">
        <v>2610</v>
      </c>
      <c r="AL6" s="150" t="s">
        <v>712</v>
      </c>
      <c r="AM6" s="150" t="s">
        <v>714</v>
      </c>
      <c r="AN6" s="150" t="s">
        <v>716</v>
      </c>
      <c r="AO6" s="150" t="s">
        <v>721</v>
      </c>
      <c r="AP6" s="150" t="s">
        <v>2611</v>
      </c>
      <c r="AQ6" s="150" t="s">
        <v>2612</v>
      </c>
      <c r="AR6" s="150" t="s">
        <v>2613</v>
      </c>
      <c r="AS6" s="150" t="s">
        <v>2614</v>
      </c>
      <c r="AT6" s="150" t="s">
        <v>728</v>
      </c>
      <c r="AU6" s="150" t="s">
        <v>2615</v>
      </c>
      <c r="AV6" s="150" t="s">
        <v>2616</v>
      </c>
      <c r="AW6" s="150" t="s">
        <v>730</v>
      </c>
      <c r="AX6" s="150" t="s">
        <v>729</v>
      </c>
      <c r="AY6" s="150" t="s">
        <v>731</v>
      </c>
      <c r="AZ6" s="150" t="s">
        <v>732</v>
      </c>
      <c r="BA6" s="150" t="s">
        <v>733</v>
      </c>
      <c r="BB6" s="150" t="s">
        <v>735</v>
      </c>
      <c r="BC6" s="150" t="s">
        <v>737</v>
      </c>
      <c r="BD6" s="150" t="s">
        <v>1620</v>
      </c>
      <c r="BE6" s="150" t="s">
        <v>741</v>
      </c>
      <c r="BF6" s="150" t="s">
        <v>2584</v>
      </c>
      <c r="BG6" s="150" t="s">
        <v>744</v>
      </c>
      <c r="BH6" s="150" t="s">
        <v>746</v>
      </c>
      <c r="BI6" s="150" t="s">
        <v>2617</v>
      </c>
      <c r="BJ6" s="150" t="s">
        <v>1111</v>
      </c>
      <c r="BK6" s="150" t="s">
        <v>1112</v>
      </c>
      <c r="BL6" s="150" t="s">
        <v>754</v>
      </c>
      <c r="BM6" s="150" t="s">
        <v>2618</v>
      </c>
      <c r="BN6" s="150" t="s">
        <v>756</v>
      </c>
      <c r="BO6" s="150" t="s">
        <v>757</v>
      </c>
      <c r="BP6" s="150" t="s">
        <v>758</v>
      </c>
      <c r="BQ6" s="150" t="s">
        <v>756</v>
      </c>
      <c r="BR6" s="150" t="s">
        <v>759</v>
      </c>
      <c r="BS6" s="150" t="s">
        <v>765</v>
      </c>
      <c r="BT6" s="150" t="s">
        <v>25</v>
      </c>
      <c r="BU6" s="150" t="s">
        <v>2619</v>
      </c>
      <c r="BV6" s="150" t="s">
        <v>792</v>
      </c>
      <c r="BW6" s="150" t="s">
        <v>801</v>
      </c>
      <c r="BX6" s="150" t="s">
        <v>806</v>
      </c>
      <c r="BY6" s="150" t="s">
        <v>819</v>
      </c>
      <c r="BZ6" s="150" t="s">
        <v>2620</v>
      </c>
      <c r="CA6" s="150" t="s">
        <v>2621</v>
      </c>
      <c r="CB6" s="150" t="s">
        <v>2622</v>
      </c>
      <c r="CC6" s="150" t="s">
        <v>2623</v>
      </c>
      <c r="CD6" s="150" t="s">
        <v>2624</v>
      </c>
      <c r="CE6" s="150" t="s">
        <v>2625</v>
      </c>
      <c r="CF6" s="150" t="s">
        <v>1113</v>
      </c>
      <c r="CG6" s="150" t="s">
        <v>2626</v>
      </c>
      <c r="CH6" s="150" t="s">
        <v>2627</v>
      </c>
      <c r="CI6" s="150" t="s">
        <v>869</v>
      </c>
      <c r="CJ6" s="150" t="s">
        <v>1115</v>
      </c>
      <c r="CK6" s="150" t="s">
        <v>1127</v>
      </c>
      <c r="CL6" s="150" t="s">
        <v>1127</v>
      </c>
      <c r="CM6" s="150" t="s">
        <v>873</v>
      </c>
      <c r="CN6" s="150" t="s">
        <v>1127</v>
      </c>
      <c r="CO6" s="150" t="s">
        <v>875</v>
      </c>
      <c r="CP6" s="150" t="s">
        <v>876</v>
      </c>
      <c r="CQ6" s="150" t="s">
        <v>879</v>
      </c>
      <c r="CR6" s="150" t="s">
        <v>877</v>
      </c>
      <c r="CS6" s="150" t="s">
        <v>1117</v>
      </c>
      <c r="CT6" s="150" t="s">
        <v>878</v>
      </c>
      <c r="CU6" s="150" t="s">
        <v>875</v>
      </c>
      <c r="CV6" s="150" t="s">
        <v>876</v>
      </c>
      <c r="CW6" s="150" t="s">
        <v>879</v>
      </c>
      <c r="CX6" s="150" t="s">
        <v>2628</v>
      </c>
      <c r="CY6" s="150" t="s">
        <v>2629</v>
      </c>
      <c r="CZ6" s="150" t="s">
        <v>878</v>
      </c>
      <c r="DA6" s="150" t="s">
        <v>881</v>
      </c>
      <c r="DB6" s="150" t="s">
        <v>882</v>
      </c>
      <c r="DC6" s="150" t="s">
        <v>1118</v>
      </c>
      <c r="DD6" s="150" t="s">
        <v>883</v>
      </c>
      <c r="DE6" s="150" t="s">
        <v>884</v>
      </c>
      <c r="DF6" s="150" t="s">
        <v>1119</v>
      </c>
      <c r="DG6" s="150" t="s">
        <v>1120</v>
      </c>
      <c r="DH6" s="150" t="s">
        <v>886</v>
      </c>
      <c r="DI6" s="150" t="s">
        <v>1121</v>
      </c>
      <c r="DJ6" s="150" t="s">
        <v>1122</v>
      </c>
      <c r="DK6" s="150" t="s">
        <v>1123</v>
      </c>
      <c r="DL6" s="150" t="s">
        <v>1124</v>
      </c>
      <c r="DM6" s="150" t="s">
        <v>1125</v>
      </c>
      <c r="DN6" s="150" t="s">
        <v>1126</v>
      </c>
      <c r="DO6" s="150" t="s">
        <v>1127</v>
      </c>
      <c r="DP6" s="150" t="s">
        <v>1128</v>
      </c>
      <c r="DQ6" s="150" t="s">
        <v>1129</v>
      </c>
      <c r="DR6" s="150" t="s">
        <v>890</v>
      </c>
      <c r="DS6" s="150" t="s">
        <v>1130</v>
      </c>
      <c r="DT6" s="150" t="s">
        <v>888</v>
      </c>
      <c r="DU6" s="150" t="s">
        <v>1131</v>
      </c>
      <c r="DV6" s="150" t="s">
        <v>889</v>
      </c>
      <c r="DW6" s="150" t="s">
        <v>1132</v>
      </c>
      <c r="DX6" s="150" t="s">
        <v>1133</v>
      </c>
      <c r="DY6" s="150" t="s">
        <v>1134</v>
      </c>
      <c r="DZ6" s="150" t="s">
        <v>1135</v>
      </c>
      <c r="EA6" s="150" t="s">
        <v>1136</v>
      </c>
      <c r="EB6" s="150" t="s">
        <v>892</v>
      </c>
      <c r="EC6" s="150" t="s">
        <v>1137</v>
      </c>
      <c r="ED6" s="150" t="s">
        <v>1138</v>
      </c>
      <c r="EE6" s="150" t="s">
        <v>893</v>
      </c>
      <c r="EF6" s="150" t="s">
        <v>1139</v>
      </c>
      <c r="EG6" s="150" t="s">
        <v>1140</v>
      </c>
      <c r="EH6" s="150" t="s">
        <v>1141</v>
      </c>
      <c r="EI6" s="150" t="s">
        <v>895</v>
      </c>
      <c r="EJ6" s="150" t="s">
        <v>896</v>
      </c>
      <c r="EK6" s="150" t="s">
        <v>897</v>
      </c>
      <c r="EL6" s="150" t="s">
        <v>898</v>
      </c>
      <c r="EM6" s="150" t="s">
        <v>1127</v>
      </c>
      <c r="EN6" s="150" t="s">
        <v>901</v>
      </c>
      <c r="EO6" s="150" t="s">
        <v>902</v>
      </c>
      <c r="EP6" s="150" t="s">
        <v>900</v>
      </c>
      <c r="EQ6" s="150" t="s">
        <v>1142</v>
      </c>
      <c r="ER6" s="150" t="s">
        <v>1143</v>
      </c>
      <c r="ES6" s="150" t="s">
        <v>903</v>
      </c>
      <c r="ET6" s="150" t="s">
        <v>904</v>
      </c>
      <c r="EU6" s="150" t="s">
        <v>1142</v>
      </c>
      <c r="EV6" s="150" t="s">
        <v>1127</v>
      </c>
      <c r="EW6" s="640"/>
      <c r="EX6" s="640"/>
      <c r="EY6" s="640"/>
      <c r="EZ6" s="640"/>
      <c r="FA6" s="640"/>
      <c r="FB6" s="640"/>
      <c r="FC6" s="640"/>
      <c r="FD6" s="640"/>
      <c r="FE6" s="640"/>
      <c r="FF6" s="33"/>
      <c r="FG6" s="33"/>
    </row>
    <row r="7" spans="1:163" x14ac:dyDescent="0.25">
      <c r="A7" s="27" t="str">
        <f>CONCATENATE(C7,D7,E7,F7,G7,H7,I7,J7,K7,L7,M7,N7,O7)</f>
        <v>IR000000000000000000000000000000000000</v>
      </c>
      <c r="B7" s="27" t="s">
        <v>694</v>
      </c>
      <c r="C7" s="23" t="s">
        <v>2630</v>
      </c>
      <c r="D7" s="23" t="s">
        <v>697</v>
      </c>
      <c r="E7" s="23" t="s">
        <v>697</v>
      </c>
      <c r="F7" s="23" t="s">
        <v>697</v>
      </c>
      <c r="G7" s="23" t="s">
        <v>697</v>
      </c>
      <c r="H7" s="23" t="s">
        <v>697</v>
      </c>
      <c r="I7" s="23" t="s">
        <v>697</v>
      </c>
      <c r="J7" s="23" t="s">
        <v>697</v>
      </c>
      <c r="K7" s="64" t="s">
        <v>697</v>
      </c>
      <c r="L7" s="23" t="s">
        <v>697</v>
      </c>
      <c r="M7" s="23" t="s">
        <v>697</v>
      </c>
      <c r="N7" s="23" t="s">
        <v>697</v>
      </c>
      <c r="O7" s="23" t="s">
        <v>697</v>
      </c>
      <c r="P7" s="27">
        <v>0</v>
      </c>
      <c r="Q7" s="27" t="s">
        <v>698</v>
      </c>
      <c r="R7" s="27" t="s">
        <v>698</v>
      </c>
      <c r="S7" s="28" t="s">
        <v>694</v>
      </c>
      <c r="T7" s="28" t="s">
        <v>922</v>
      </c>
      <c r="U7" s="20" t="s">
        <v>2631</v>
      </c>
      <c r="V7" s="137" t="s">
        <v>927</v>
      </c>
      <c r="W7" s="20"/>
      <c r="X7" s="20"/>
      <c r="Y7" s="20"/>
      <c r="Z7" s="20"/>
      <c r="AA7" s="20"/>
      <c r="AB7" s="20"/>
      <c r="AC7" s="20"/>
      <c r="AD7" s="20"/>
      <c r="AE7" s="20"/>
      <c r="AF7" s="20"/>
      <c r="AG7" s="20"/>
      <c r="AH7" s="27" t="s">
        <v>2632</v>
      </c>
      <c r="AI7" s="28" t="s">
        <v>698</v>
      </c>
      <c r="AJ7" s="27" t="s">
        <v>694</v>
      </c>
      <c r="AK7" s="27" t="s">
        <v>694</v>
      </c>
      <c r="AL7" s="27" t="s">
        <v>694</v>
      </c>
      <c r="AM7" s="27" t="s">
        <v>694</v>
      </c>
      <c r="AN7" s="27" t="s">
        <v>694</v>
      </c>
      <c r="AO7" s="27" t="s">
        <v>694</v>
      </c>
      <c r="AP7" s="27" t="s">
        <v>694</v>
      </c>
      <c r="AQ7" s="27" t="s">
        <v>694</v>
      </c>
      <c r="AR7" s="27" t="s">
        <v>694</v>
      </c>
      <c r="AS7" s="27" t="s">
        <v>694</v>
      </c>
      <c r="AT7" s="27" t="s">
        <v>694</v>
      </c>
      <c r="AU7" s="27" t="s">
        <v>694</v>
      </c>
      <c r="AV7" s="27" t="s">
        <v>694</v>
      </c>
      <c r="AW7" s="27" t="s">
        <v>694</v>
      </c>
      <c r="AX7" s="27" t="s">
        <v>694</v>
      </c>
      <c r="AY7" s="27" t="s">
        <v>694</v>
      </c>
      <c r="AZ7" s="27" t="s">
        <v>694</v>
      </c>
      <c r="BA7" s="27" t="s">
        <v>694</v>
      </c>
      <c r="BB7" s="27" t="s">
        <v>694</v>
      </c>
      <c r="BC7" s="27" t="s">
        <v>694</v>
      </c>
      <c r="BD7" s="27" t="s">
        <v>694</v>
      </c>
      <c r="BE7" s="27" t="s">
        <v>694</v>
      </c>
      <c r="BF7" s="27" t="s">
        <v>694</v>
      </c>
      <c r="BG7" s="27" t="s">
        <v>694</v>
      </c>
      <c r="BH7" s="27" t="s">
        <v>694</v>
      </c>
      <c r="BI7" s="27" t="s">
        <v>694</v>
      </c>
      <c r="BJ7" s="27" t="s">
        <v>694</v>
      </c>
      <c r="BK7" s="27" t="s">
        <v>694</v>
      </c>
      <c r="BL7" s="27" t="s">
        <v>694</v>
      </c>
      <c r="BM7" s="27" t="s">
        <v>694</v>
      </c>
      <c r="BN7" s="27" t="s">
        <v>694</v>
      </c>
      <c r="BO7" s="27" t="s">
        <v>694</v>
      </c>
      <c r="BP7" s="27" t="s">
        <v>694</v>
      </c>
      <c r="BQ7" s="27" t="s">
        <v>694</v>
      </c>
      <c r="BR7" s="27" t="s">
        <v>694</v>
      </c>
      <c r="BS7" s="27" t="s">
        <v>694</v>
      </c>
      <c r="BT7" s="27" t="s">
        <v>694</v>
      </c>
      <c r="BU7" s="27" t="s">
        <v>694</v>
      </c>
      <c r="BV7" s="27" t="s">
        <v>694</v>
      </c>
      <c r="BW7" s="27" t="s">
        <v>694</v>
      </c>
      <c r="BX7" s="27" t="s">
        <v>694</v>
      </c>
      <c r="BY7" s="27" t="s">
        <v>694</v>
      </c>
      <c r="BZ7" s="27" t="s">
        <v>694</v>
      </c>
      <c r="CA7" s="27" t="s">
        <v>694</v>
      </c>
      <c r="CB7" s="27" t="s">
        <v>694</v>
      </c>
      <c r="CC7" s="27" t="s">
        <v>694</v>
      </c>
      <c r="CD7" s="27" t="s">
        <v>694</v>
      </c>
      <c r="CE7" s="27" t="s">
        <v>694</v>
      </c>
      <c r="CF7" s="27" t="s">
        <v>694</v>
      </c>
      <c r="CG7" s="27" t="s">
        <v>694</v>
      </c>
      <c r="CH7" s="27" t="s">
        <v>694</v>
      </c>
      <c r="CI7" s="27" t="s">
        <v>694</v>
      </c>
      <c r="CJ7" s="27" t="s">
        <v>694</v>
      </c>
      <c r="CK7" s="27" t="s">
        <v>694</v>
      </c>
      <c r="CL7" s="27" t="s">
        <v>694</v>
      </c>
      <c r="CM7" s="27" t="s">
        <v>694</v>
      </c>
      <c r="CN7" s="27" t="s">
        <v>694</v>
      </c>
      <c r="CO7" s="27" t="s">
        <v>694</v>
      </c>
      <c r="CP7" s="27" t="s">
        <v>694</v>
      </c>
      <c r="CQ7" s="27" t="s">
        <v>694</v>
      </c>
      <c r="CR7" s="27" t="s">
        <v>694</v>
      </c>
      <c r="CS7" s="27" t="s">
        <v>694</v>
      </c>
      <c r="CT7" s="27" t="s">
        <v>694</v>
      </c>
      <c r="CU7" s="27" t="s">
        <v>694</v>
      </c>
      <c r="CV7" s="27" t="s">
        <v>694</v>
      </c>
      <c r="CW7" s="27" t="s">
        <v>694</v>
      </c>
      <c r="CX7" s="27" t="s">
        <v>694</v>
      </c>
      <c r="CY7" s="27" t="s">
        <v>694</v>
      </c>
      <c r="CZ7" s="27" t="s">
        <v>694</v>
      </c>
      <c r="DA7" s="27" t="s">
        <v>694</v>
      </c>
      <c r="DB7" s="27" t="s">
        <v>694</v>
      </c>
      <c r="DC7" s="27" t="s">
        <v>694</v>
      </c>
      <c r="DD7" s="27" t="s">
        <v>694</v>
      </c>
      <c r="DE7" s="27" t="s">
        <v>694</v>
      </c>
      <c r="DF7" s="27" t="s">
        <v>694</v>
      </c>
      <c r="DG7" s="27" t="s">
        <v>694</v>
      </c>
      <c r="DH7" s="27" t="s">
        <v>694</v>
      </c>
      <c r="DI7" s="27" t="s">
        <v>694</v>
      </c>
      <c r="DJ7" s="27" t="s">
        <v>694</v>
      </c>
      <c r="DK7" s="27" t="s">
        <v>694</v>
      </c>
      <c r="DL7" s="27" t="s">
        <v>694</v>
      </c>
      <c r="DM7" s="27" t="s">
        <v>694</v>
      </c>
      <c r="DN7" s="27" t="s">
        <v>694</v>
      </c>
      <c r="DO7" s="27" t="s">
        <v>694</v>
      </c>
      <c r="DP7" s="27" t="s">
        <v>694</v>
      </c>
      <c r="DQ7" s="27" t="s">
        <v>694</v>
      </c>
      <c r="DR7" s="27" t="s">
        <v>694</v>
      </c>
      <c r="DS7" s="27" t="s">
        <v>694</v>
      </c>
      <c r="DT7" s="27" t="s">
        <v>694</v>
      </c>
      <c r="DU7" s="27" t="s">
        <v>694</v>
      </c>
      <c r="DV7" s="27" t="s">
        <v>694</v>
      </c>
      <c r="DW7" s="27" t="s">
        <v>694</v>
      </c>
      <c r="DX7" s="27" t="s">
        <v>694</v>
      </c>
      <c r="DY7" s="27" t="s">
        <v>694</v>
      </c>
      <c r="DZ7" s="27" t="s">
        <v>694</v>
      </c>
      <c r="EA7" s="27" t="s">
        <v>694</v>
      </c>
      <c r="EB7" s="27" t="s">
        <v>694</v>
      </c>
      <c r="EC7" s="27" t="s">
        <v>694</v>
      </c>
      <c r="ED7" s="27" t="s">
        <v>694</v>
      </c>
      <c r="EE7" s="27" t="s">
        <v>694</v>
      </c>
      <c r="EF7" s="27" t="s">
        <v>694</v>
      </c>
      <c r="EG7" s="27" t="s">
        <v>694</v>
      </c>
      <c r="EH7" s="27" t="s">
        <v>694</v>
      </c>
      <c r="EI7" s="27" t="s">
        <v>694</v>
      </c>
      <c r="EJ7" s="27" t="s">
        <v>694</v>
      </c>
      <c r="EK7" s="27" t="s">
        <v>694</v>
      </c>
      <c r="EL7" s="27" t="s">
        <v>694</v>
      </c>
      <c r="EM7" s="27" t="s">
        <v>694</v>
      </c>
      <c r="EN7" s="27" t="s">
        <v>694</v>
      </c>
      <c r="EO7" s="27" t="s">
        <v>694</v>
      </c>
      <c r="EP7" s="27" t="s">
        <v>694</v>
      </c>
      <c r="EQ7" s="27" t="s">
        <v>694</v>
      </c>
      <c r="ER7" s="27" t="s">
        <v>694</v>
      </c>
      <c r="ES7" s="27" t="s">
        <v>694</v>
      </c>
      <c r="ET7" s="27" t="s">
        <v>694</v>
      </c>
      <c r="EU7" s="27" t="s">
        <v>694</v>
      </c>
      <c r="EV7" s="27" t="s">
        <v>694</v>
      </c>
      <c r="EW7" s="27" t="s">
        <v>694</v>
      </c>
      <c r="EX7" s="27" t="s">
        <v>694</v>
      </c>
      <c r="EY7" s="27" t="s">
        <v>694</v>
      </c>
      <c r="EZ7" s="27" t="s">
        <v>694</v>
      </c>
      <c r="FA7" s="27" t="s">
        <v>694</v>
      </c>
      <c r="FB7" s="27" t="s">
        <v>694</v>
      </c>
      <c r="FC7" s="27" t="s">
        <v>694</v>
      </c>
      <c r="FD7" s="27" t="s">
        <v>694</v>
      </c>
      <c r="FE7" s="27" t="s">
        <v>694</v>
      </c>
      <c r="FF7" s="42"/>
      <c r="FG7" s="42"/>
    </row>
    <row r="8" spans="1:163" x14ac:dyDescent="0.25">
      <c r="A8" s="27" t="str">
        <f t="shared" ref="A8:A71" si="0">CONCATENATE(C8,D8,E8,F8,G8,H8,I8,J8,K8,L8,M8,N8,O8)</f>
        <v>IR001000000000000000000000000000000000</v>
      </c>
      <c r="B8" s="27" t="s">
        <v>694</v>
      </c>
      <c r="C8" s="23" t="s">
        <v>2630</v>
      </c>
      <c r="D8" s="23" t="s">
        <v>702</v>
      </c>
      <c r="E8" s="23" t="s">
        <v>697</v>
      </c>
      <c r="F8" s="23" t="s">
        <v>697</v>
      </c>
      <c r="G8" s="23" t="s">
        <v>697</v>
      </c>
      <c r="H8" s="23" t="s">
        <v>697</v>
      </c>
      <c r="I8" s="21" t="s">
        <v>697</v>
      </c>
      <c r="J8" s="23" t="s">
        <v>697</v>
      </c>
      <c r="K8" s="64" t="s">
        <v>697</v>
      </c>
      <c r="L8" s="23" t="s">
        <v>697</v>
      </c>
      <c r="M8" s="23" t="s">
        <v>697</v>
      </c>
      <c r="N8" s="23" t="s">
        <v>697</v>
      </c>
      <c r="O8" s="23" t="s">
        <v>697</v>
      </c>
      <c r="P8" s="27">
        <v>0</v>
      </c>
      <c r="Q8" s="27" t="s">
        <v>698</v>
      </c>
      <c r="R8" s="27" t="s">
        <v>698</v>
      </c>
      <c r="S8" s="28" t="s">
        <v>694</v>
      </c>
      <c r="T8" s="28" t="s">
        <v>922</v>
      </c>
      <c r="U8" s="20" t="s">
        <v>2633</v>
      </c>
      <c r="V8" s="52" t="s">
        <v>905</v>
      </c>
      <c r="W8" s="20" t="s">
        <v>2634</v>
      </c>
      <c r="X8" s="20"/>
      <c r="Y8" s="20"/>
      <c r="Z8" s="20"/>
      <c r="AA8" s="20"/>
      <c r="AB8" s="20"/>
      <c r="AC8" s="20"/>
      <c r="AD8" s="20"/>
      <c r="AE8" s="20"/>
      <c r="AF8" s="20"/>
      <c r="AG8" s="20"/>
      <c r="AH8" s="27" t="s">
        <v>2635</v>
      </c>
      <c r="AI8" s="28" t="s">
        <v>698</v>
      </c>
      <c r="AJ8" s="27" t="s">
        <v>694</v>
      </c>
      <c r="AK8" s="27" t="s">
        <v>694</v>
      </c>
      <c r="AL8" s="27" t="s">
        <v>694</v>
      </c>
      <c r="AM8" s="27" t="s">
        <v>694</v>
      </c>
      <c r="AN8" s="27" t="s">
        <v>694</v>
      </c>
      <c r="AO8" s="27" t="s">
        <v>694</v>
      </c>
      <c r="AP8" s="27" t="s">
        <v>694</v>
      </c>
      <c r="AQ8" s="27" t="s">
        <v>694</v>
      </c>
      <c r="AR8" s="27" t="s">
        <v>694</v>
      </c>
      <c r="AS8" s="27" t="s">
        <v>694</v>
      </c>
      <c r="AT8" s="27" t="s">
        <v>694</v>
      </c>
      <c r="AU8" s="27" t="s">
        <v>694</v>
      </c>
      <c r="AV8" s="27" t="s">
        <v>694</v>
      </c>
      <c r="AW8" s="27" t="s">
        <v>694</v>
      </c>
      <c r="AX8" s="27" t="s">
        <v>694</v>
      </c>
      <c r="AY8" s="27" t="s">
        <v>694</v>
      </c>
      <c r="AZ8" s="27" t="s">
        <v>694</v>
      </c>
      <c r="BA8" s="27" t="s">
        <v>694</v>
      </c>
      <c r="BB8" s="27" t="s">
        <v>694</v>
      </c>
      <c r="BC8" s="27" t="s">
        <v>694</v>
      </c>
      <c r="BD8" s="27" t="s">
        <v>694</v>
      </c>
      <c r="BE8" s="27" t="s">
        <v>694</v>
      </c>
      <c r="BF8" s="27" t="s">
        <v>694</v>
      </c>
      <c r="BG8" s="27" t="s">
        <v>694</v>
      </c>
      <c r="BH8" s="27" t="s">
        <v>694</v>
      </c>
      <c r="BI8" s="27" t="s">
        <v>694</v>
      </c>
      <c r="BJ8" s="27" t="s">
        <v>694</v>
      </c>
      <c r="BK8" s="27" t="s">
        <v>694</v>
      </c>
      <c r="BL8" s="27" t="s">
        <v>694</v>
      </c>
      <c r="BM8" s="27" t="s">
        <v>694</v>
      </c>
      <c r="BN8" s="27" t="s">
        <v>694</v>
      </c>
      <c r="BO8" s="27" t="s">
        <v>694</v>
      </c>
      <c r="BP8" s="27" t="s">
        <v>694</v>
      </c>
      <c r="BQ8" s="27" t="s">
        <v>694</v>
      </c>
      <c r="BR8" s="27" t="s">
        <v>694</v>
      </c>
      <c r="BS8" s="27" t="s">
        <v>694</v>
      </c>
      <c r="BT8" s="27" t="s">
        <v>694</v>
      </c>
      <c r="BU8" s="27" t="s">
        <v>694</v>
      </c>
      <c r="BV8" s="27" t="s">
        <v>694</v>
      </c>
      <c r="BW8" s="27" t="s">
        <v>694</v>
      </c>
      <c r="BX8" s="27" t="s">
        <v>694</v>
      </c>
      <c r="BY8" s="27" t="s">
        <v>694</v>
      </c>
      <c r="BZ8" s="27" t="s">
        <v>694</v>
      </c>
      <c r="CA8" s="27" t="s">
        <v>694</v>
      </c>
      <c r="CB8" s="27" t="s">
        <v>694</v>
      </c>
      <c r="CC8" s="27" t="s">
        <v>694</v>
      </c>
      <c r="CD8" s="27" t="s">
        <v>694</v>
      </c>
      <c r="CE8" s="27" t="s">
        <v>694</v>
      </c>
      <c r="CF8" s="27" t="s">
        <v>694</v>
      </c>
      <c r="CG8" s="27" t="s">
        <v>694</v>
      </c>
      <c r="CH8" s="27" t="s">
        <v>694</v>
      </c>
      <c r="CI8" s="27" t="s">
        <v>694</v>
      </c>
      <c r="CJ8" s="27" t="s">
        <v>694</v>
      </c>
      <c r="CK8" s="27" t="s">
        <v>694</v>
      </c>
      <c r="CL8" s="27" t="s">
        <v>694</v>
      </c>
      <c r="CM8" s="27" t="s">
        <v>694</v>
      </c>
      <c r="CN8" s="27" t="s">
        <v>694</v>
      </c>
      <c r="CO8" s="27" t="s">
        <v>694</v>
      </c>
      <c r="CP8" s="27" t="s">
        <v>694</v>
      </c>
      <c r="CQ8" s="27" t="s">
        <v>694</v>
      </c>
      <c r="CR8" s="27" t="s">
        <v>694</v>
      </c>
      <c r="CS8" s="27" t="s">
        <v>694</v>
      </c>
      <c r="CT8" s="27" t="s">
        <v>694</v>
      </c>
      <c r="CU8" s="27" t="s">
        <v>694</v>
      </c>
      <c r="CV8" s="27" t="s">
        <v>694</v>
      </c>
      <c r="CW8" s="27" t="s">
        <v>694</v>
      </c>
      <c r="CX8" s="27" t="s">
        <v>694</v>
      </c>
      <c r="CY8" s="27" t="s">
        <v>694</v>
      </c>
      <c r="CZ8" s="27" t="s">
        <v>694</v>
      </c>
      <c r="DA8" s="27" t="s">
        <v>694</v>
      </c>
      <c r="DB8" s="27" t="s">
        <v>694</v>
      </c>
      <c r="DC8" s="27" t="s">
        <v>694</v>
      </c>
      <c r="DD8" s="27" t="s">
        <v>694</v>
      </c>
      <c r="DE8" s="27" t="s">
        <v>694</v>
      </c>
      <c r="DF8" s="27" t="s">
        <v>694</v>
      </c>
      <c r="DG8" s="27" t="s">
        <v>694</v>
      </c>
      <c r="DH8" s="27" t="s">
        <v>694</v>
      </c>
      <c r="DI8" s="27" t="s">
        <v>694</v>
      </c>
      <c r="DJ8" s="27" t="s">
        <v>694</v>
      </c>
      <c r="DK8" s="27" t="s">
        <v>694</v>
      </c>
      <c r="DL8" s="27" t="s">
        <v>694</v>
      </c>
      <c r="DM8" s="27" t="s">
        <v>694</v>
      </c>
      <c r="DN8" s="27" t="s">
        <v>694</v>
      </c>
      <c r="DO8" s="27" t="s">
        <v>694</v>
      </c>
      <c r="DP8" s="27" t="s">
        <v>694</v>
      </c>
      <c r="DQ8" s="27" t="s">
        <v>694</v>
      </c>
      <c r="DR8" s="27" t="s">
        <v>694</v>
      </c>
      <c r="DS8" s="27" t="s">
        <v>694</v>
      </c>
      <c r="DT8" s="27" t="s">
        <v>694</v>
      </c>
      <c r="DU8" s="27" t="s">
        <v>694</v>
      </c>
      <c r="DV8" s="27" t="s">
        <v>694</v>
      </c>
      <c r="DW8" s="27" t="s">
        <v>694</v>
      </c>
      <c r="DX8" s="27" t="s">
        <v>694</v>
      </c>
      <c r="DY8" s="27" t="s">
        <v>694</v>
      </c>
      <c r="DZ8" s="27" t="s">
        <v>694</v>
      </c>
      <c r="EA8" s="27" t="s">
        <v>694</v>
      </c>
      <c r="EB8" s="27" t="s">
        <v>694</v>
      </c>
      <c r="EC8" s="27" t="s">
        <v>694</v>
      </c>
      <c r="ED8" s="27" t="s">
        <v>694</v>
      </c>
      <c r="EE8" s="27" t="s">
        <v>694</v>
      </c>
      <c r="EF8" s="27" t="s">
        <v>694</v>
      </c>
      <c r="EG8" s="27" t="s">
        <v>694</v>
      </c>
      <c r="EH8" s="27" t="s">
        <v>694</v>
      </c>
      <c r="EI8" s="27" t="s">
        <v>694</v>
      </c>
      <c r="EJ8" s="27" t="s">
        <v>694</v>
      </c>
      <c r="EK8" s="27" t="s">
        <v>694</v>
      </c>
      <c r="EL8" s="27" t="s">
        <v>694</v>
      </c>
      <c r="EM8" s="27" t="s">
        <v>694</v>
      </c>
      <c r="EN8" s="27" t="s">
        <v>694</v>
      </c>
      <c r="EO8" s="27" t="s">
        <v>694</v>
      </c>
      <c r="EP8" s="27" t="s">
        <v>694</v>
      </c>
      <c r="EQ8" s="27" t="s">
        <v>694</v>
      </c>
      <c r="ER8" s="27" t="s">
        <v>694</v>
      </c>
      <c r="ES8" s="27" t="s">
        <v>694</v>
      </c>
      <c r="ET8" s="27" t="s">
        <v>694</v>
      </c>
      <c r="EU8" s="27" t="s">
        <v>694</v>
      </c>
      <c r="EV8" s="27" t="s">
        <v>694</v>
      </c>
      <c r="EW8" s="27" t="s">
        <v>694</v>
      </c>
      <c r="EX8" s="27" t="s">
        <v>694</v>
      </c>
      <c r="EY8" s="27" t="s">
        <v>694</v>
      </c>
      <c r="EZ8" s="27" t="s">
        <v>694</v>
      </c>
      <c r="FA8" s="27" t="s">
        <v>694</v>
      </c>
      <c r="FB8" s="27" t="s">
        <v>694</v>
      </c>
      <c r="FC8" s="27" t="s">
        <v>694</v>
      </c>
      <c r="FD8" s="27" t="s">
        <v>694</v>
      </c>
      <c r="FE8" s="27" t="s">
        <v>694</v>
      </c>
      <c r="FF8" s="42"/>
      <c r="FG8" s="42"/>
    </row>
    <row r="9" spans="1:163" x14ac:dyDescent="0.25">
      <c r="A9" s="27" t="str">
        <f t="shared" si="0"/>
        <v>IR001001000000000000000000000000000000</v>
      </c>
      <c r="B9" s="27" t="s">
        <v>694</v>
      </c>
      <c r="C9" s="23" t="s">
        <v>2630</v>
      </c>
      <c r="D9" s="23" t="s">
        <v>702</v>
      </c>
      <c r="E9" s="23" t="s">
        <v>702</v>
      </c>
      <c r="F9" s="23" t="s">
        <v>697</v>
      </c>
      <c r="G9" s="23" t="s">
        <v>697</v>
      </c>
      <c r="H9" s="23" t="s">
        <v>697</v>
      </c>
      <c r="I9" s="21" t="s">
        <v>697</v>
      </c>
      <c r="J9" s="23" t="s">
        <v>697</v>
      </c>
      <c r="K9" s="64" t="s">
        <v>697</v>
      </c>
      <c r="L9" s="23" t="s">
        <v>697</v>
      </c>
      <c r="M9" s="23" t="s">
        <v>697</v>
      </c>
      <c r="N9" s="23" t="s">
        <v>697</v>
      </c>
      <c r="O9" s="23" t="s">
        <v>697</v>
      </c>
      <c r="P9" s="27">
        <v>0</v>
      </c>
      <c r="Q9" s="27" t="s">
        <v>698</v>
      </c>
      <c r="R9" s="27" t="s">
        <v>698</v>
      </c>
      <c r="S9" s="28" t="s">
        <v>694</v>
      </c>
      <c r="T9" s="28" t="s">
        <v>922</v>
      </c>
      <c r="U9" s="20" t="s">
        <v>2636</v>
      </c>
      <c r="V9" s="52" t="s">
        <v>905</v>
      </c>
      <c r="W9" s="20"/>
      <c r="X9" s="20" t="s">
        <v>2637</v>
      </c>
      <c r="Y9" s="20"/>
      <c r="Z9" s="20"/>
      <c r="AA9" s="20"/>
      <c r="AB9" s="20"/>
      <c r="AC9" s="20"/>
      <c r="AD9" s="20"/>
      <c r="AE9" s="20"/>
      <c r="AF9" s="20"/>
      <c r="AG9" s="20"/>
      <c r="AH9" s="27" t="s">
        <v>2638</v>
      </c>
      <c r="AI9" s="28" t="s">
        <v>698</v>
      </c>
      <c r="AJ9" s="27" t="s">
        <v>694</v>
      </c>
      <c r="AK9" s="27" t="s">
        <v>694</v>
      </c>
      <c r="AL9" s="27" t="s">
        <v>694</v>
      </c>
      <c r="AM9" s="27" t="s">
        <v>694</v>
      </c>
      <c r="AN9" s="27" t="s">
        <v>694</v>
      </c>
      <c r="AO9" s="27" t="s">
        <v>694</v>
      </c>
      <c r="AP9" s="27" t="s">
        <v>694</v>
      </c>
      <c r="AQ9" s="27" t="s">
        <v>694</v>
      </c>
      <c r="AR9" s="27" t="s">
        <v>694</v>
      </c>
      <c r="AS9" s="27" t="s">
        <v>694</v>
      </c>
      <c r="AT9" s="27" t="s">
        <v>694</v>
      </c>
      <c r="AU9" s="27" t="s">
        <v>694</v>
      </c>
      <c r="AV9" s="27" t="s">
        <v>694</v>
      </c>
      <c r="AW9" s="27" t="s">
        <v>694</v>
      </c>
      <c r="AX9" s="27" t="s">
        <v>694</v>
      </c>
      <c r="AY9" s="27" t="s">
        <v>694</v>
      </c>
      <c r="AZ9" s="27" t="s">
        <v>694</v>
      </c>
      <c r="BA9" s="27" t="s">
        <v>694</v>
      </c>
      <c r="BB9" s="27" t="s">
        <v>694</v>
      </c>
      <c r="BC9" s="27" t="s">
        <v>694</v>
      </c>
      <c r="BD9" s="27" t="s">
        <v>694</v>
      </c>
      <c r="BE9" s="27" t="s">
        <v>694</v>
      </c>
      <c r="BF9" s="27" t="s">
        <v>694</v>
      </c>
      <c r="BG9" s="27" t="s">
        <v>694</v>
      </c>
      <c r="BH9" s="27" t="s">
        <v>694</v>
      </c>
      <c r="BI9" s="27" t="s">
        <v>694</v>
      </c>
      <c r="BJ9" s="27" t="s">
        <v>694</v>
      </c>
      <c r="BK9" s="27" t="s">
        <v>694</v>
      </c>
      <c r="BL9" s="27" t="s">
        <v>694</v>
      </c>
      <c r="BM9" s="27" t="s">
        <v>694</v>
      </c>
      <c r="BN9" s="27" t="s">
        <v>694</v>
      </c>
      <c r="BO9" s="27" t="s">
        <v>694</v>
      </c>
      <c r="BP9" s="27" t="s">
        <v>694</v>
      </c>
      <c r="BQ9" s="27" t="s">
        <v>694</v>
      </c>
      <c r="BR9" s="27" t="s">
        <v>694</v>
      </c>
      <c r="BS9" s="27" t="s">
        <v>694</v>
      </c>
      <c r="BT9" s="27" t="s">
        <v>694</v>
      </c>
      <c r="BU9" s="27" t="s">
        <v>694</v>
      </c>
      <c r="BV9" s="27" t="s">
        <v>694</v>
      </c>
      <c r="BW9" s="27" t="s">
        <v>694</v>
      </c>
      <c r="BX9" s="27" t="s">
        <v>694</v>
      </c>
      <c r="BY9" s="27" t="s">
        <v>694</v>
      </c>
      <c r="BZ9" s="27" t="s">
        <v>694</v>
      </c>
      <c r="CA9" s="27" t="s">
        <v>694</v>
      </c>
      <c r="CB9" s="27" t="s">
        <v>694</v>
      </c>
      <c r="CC9" s="27" t="s">
        <v>694</v>
      </c>
      <c r="CD9" s="27" t="s">
        <v>694</v>
      </c>
      <c r="CE9" s="27" t="s">
        <v>694</v>
      </c>
      <c r="CF9" s="27" t="s">
        <v>694</v>
      </c>
      <c r="CG9" s="27" t="s">
        <v>694</v>
      </c>
      <c r="CH9" s="27" t="s">
        <v>694</v>
      </c>
      <c r="CI9" s="27" t="s">
        <v>694</v>
      </c>
      <c r="CJ9" s="27" t="s">
        <v>694</v>
      </c>
      <c r="CK9" s="27" t="s">
        <v>694</v>
      </c>
      <c r="CL9" s="27" t="s">
        <v>694</v>
      </c>
      <c r="CM9" s="27" t="s">
        <v>694</v>
      </c>
      <c r="CN9" s="27" t="s">
        <v>694</v>
      </c>
      <c r="CO9" s="27" t="s">
        <v>694</v>
      </c>
      <c r="CP9" s="27" t="s">
        <v>694</v>
      </c>
      <c r="CQ9" s="27" t="s">
        <v>694</v>
      </c>
      <c r="CR9" s="27" t="s">
        <v>694</v>
      </c>
      <c r="CS9" s="27" t="s">
        <v>694</v>
      </c>
      <c r="CT9" s="27" t="s">
        <v>694</v>
      </c>
      <c r="CU9" s="27" t="s">
        <v>694</v>
      </c>
      <c r="CV9" s="27" t="s">
        <v>694</v>
      </c>
      <c r="CW9" s="27" t="s">
        <v>694</v>
      </c>
      <c r="CX9" s="27" t="s">
        <v>694</v>
      </c>
      <c r="CY9" s="27" t="s">
        <v>694</v>
      </c>
      <c r="CZ9" s="27" t="s">
        <v>694</v>
      </c>
      <c r="DA9" s="27" t="s">
        <v>694</v>
      </c>
      <c r="DB9" s="27" t="s">
        <v>694</v>
      </c>
      <c r="DC9" s="27" t="s">
        <v>694</v>
      </c>
      <c r="DD9" s="27" t="s">
        <v>694</v>
      </c>
      <c r="DE9" s="27" t="s">
        <v>694</v>
      </c>
      <c r="DF9" s="27" t="s">
        <v>694</v>
      </c>
      <c r="DG9" s="27" t="s">
        <v>694</v>
      </c>
      <c r="DH9" s="27" t="s">
        <v>694</v>
      </c>
      <c r="DI9" s="27" t="s">
        <v>694</v>
      </c>
      <c r="DJ9" s="27" t="s">
        <v>694</v>
      </c>
      <c r="DK9" s="27" t="s">
        <v>694</v>
      </c>
      <c r="DL9" s="27" t="s">
        <v>694</v>
      </c>
      <c r="DM9" s="27" t="s">
        <v>694</v>
      </c>
      <c r="DN9" s="27" t="s">
        <v>694</v>
      </c>
      <c r="DO9" s="27" t="s">
        <v>694</v>
      </c>
      <c r="DP9" s="27" t="s">
        <v>694</v>
      </c>
      <c r="DQ9" s="27" t="s">
        <v>694</v>
      </c>
      <c r="DR9" s="27" t="s">
        <v>694</v>
      </c>
      <c r="DS9" s="27" t="s">
        <v>694</v>
      </c>
      <c r="DT9" s="27" t="s">
        <v>694</v>
      </c>
      <c r="DU9" s="27" t="s">
        <v>694</v>
      </c>
      <c r="DV9" s="27" t="s">
        <v>694</v>
      </c>
      <c r="DW9" s="27" t="s">
        <v>694</v>
      </c>
      <c r="DX9" s="27" t="s">
        <v>694</v>
      </c>
      <c r="DY9" s="27" t="s">
        <v>694</v>
      </c>
      <c r="DZ9" s="27" t="s">
        <v>694</v>
      </c>
      <c r="EA9" s="27" t="s">
        <v>694</v>
      </c>
      <c r="EB9" s="27" t="s">
        <v>694</v>
      </c>
      <c r="EC9" s="27" t="s">
        <v>694</v>
      </c>
      <c r="ED9" s="27" t="s">
        <v>694</v>
      </c>
      <c r="EE9" s="27" t="s">
        <v>694</v>
      </c>
      <c r="EF9" s="27" t="s">
        <v>694</v>
      </c>
      <c r="EG9" s="27" t="s">
        <v>694</v>
      </c>
      <c r="EH9" s="27" t="s">
        <v>694</v>
      </c>
      <c r="EI9" s="27" t="s">
        <v>694</v>
      </c>
      <c r="EJ9" s="27" t="s">
        <v>694</v>
      </c>
      <c r="EK9" s="27" t="s">
        <v>694</v>
      </c>
      <c r="EL9" s="27" t="s">
        <v>694</v>
      </c>
      <c r="EM9" s="27" t="s">
        <v>694</v>
      </c>
      <c r="EN9" s="27" t="s">
        <v>694</v>
      </c>
      <c r="EO9" s="27" t="s">
        <v>694</v>
      </c>
      <c r="EP9" s="27" t="s">
        <v>694</v>
      </c>
      <c r="EQ9" s="27" t="s">
        <v>694</v>
      </c>
      <c r="ER9" s="27" t="s">
        <v>694</v>
      </c>
      <c r="ES9" s="27" t="s">
        <v>694</v>
      </c>
      <c r="ET9" s="27" t="s">
        <v>694</v>
      </c>
      <c r="EU9" s="27" t="s">
        <v>694</v>
      </c>
      <c r="EV9" s="27" t="s">
        <v>694</v>
      </c>
      <c r="EW9" s="27" t="s">
        <v>694</v>
      </c>
      <c r="EX9" s="27" t="s">
        <v>694</v>
      </c>
      <c r="EY9" s="27" t="s">
        <v>694</v>
      </c>
      <c r="EZ9" s="27" t="s">
        <v>694</v>
      </c>
      <c r="FA9" s="27" t="s">
        <v>694</v>
      </c>
      <c r="FB9" s="27" t="s">
        <v>694</v>
      </c>
      <c r="FC9" s="27" t="s">
        <v>694</v>
      </c>
      <c r="FD9" s="27" t="s">
        <v>694</v>
      </c>
      <c r="FE9" s="27" t="s">
        <v>694</v>
      </c>
      <c r="FF9" s="42"/>
      <c r="FG9" s="42"/>
    </row>
    <row r="10" spans="1:163" x14ac:dyDescent="0.25">
      <c r="A10" s="27" t="str">
        <f t="shared" si="0"/>
        <v>IR001001001000000000000000000000000000</v>
      </c>
      <c r="B10" s="20" t="s">
        <v>2599</v>
      </c>
      <c r="C10" s="23" t="s">
        <v>2630</v>
      </c>
      <c r="D10" s="23" t="s">
        <v>702</v>
      </c>
      <c r="E10" s="23" t="s">
        <v>702</v>
      </c>
      <c r="F10" s="21" t="s">
        <v>702</v>
      </c>
      <c r="G10" s="23" t="s">
        <v>697</v>
      </c>
      <c r="H10" s="23" t="s">
        <v>697</v>
      </c>
      <c r="I10" s="21" t="s">
        <v>697</v>
      </c>
      <c r="J10" s="23" t="s">
        <v>697</v>
      </c>
      <c r="K10" s="64" t="s">
        <v>697</v>
      </c>
      <c r="L10" s="23" t="s">
        <v>697</v>
      </c>
      <c r="M10" s="23" t="s">
        <v>697</v>
      </c>
      <c r="N10" s="23" t="s">
        <v>697</v>
      </c>
      <c r="O10" s="23" t="s">
        <v>697</v>
      </c>
      <c r="P10" s="27">
        <v>0</v>
      </c>
      <c r="Q10" s="27" t="s">
        <v>704</v>
      </c>
      <c r="R10" s="27" t="s">
        <v>698</v>
      </c>
      <c r="S10" s="28" t="s">
        <v>694</v>
      </c>
      <c r="T10" s="28" t="s">
        <v>922</v>
      </c>
      <c r="U10" s="20" t="s">
        <v>2639</v>
      </c>
      <c r="V10" s="52" t="s">
        <v>905</v>
      </c>
      <c r="W10" s="20"/>
      <c r="X10" s="20"/>
      <c r="Y10" s="20" t="s">
        <v>2640</v>
      </c>
      <c r="Z10" s="20"/>
      <c r="AA10" s="20"/>
      <c r="AB10" s="20"/>
      <c r="AC10" s="20"/>
      <c r="AD10" s="20"/>
      <c r="AE10" s="20"/>
      <c r="AF10" s="20"/>
      <c r="AG10" s="20"/>
      <c r="AH10" s="27" t="s">
        <v>2641</v>
      </c>
      <c r="AI10" s="28" t="s">
        <v>704</v>
      </c>
      <c r="AJ10" s="27" t="s">
        <v>698</v>
      </c>
      <c r="AK10" s="27" t="s">
        <v>698</v>
      </c>
      <c r="AL10" s="27" t="s">
        <v>698</v>
      </c>
      <c r="AM10" s="27" t="s">
        <v>698</v>
      </c>
      <c r="AN10" s="27" t="s">
        <v>698</v>
      </c>
      <c r="AO10" s="27" t="s">
        <v>698</v>
      </c>
      <c r="AP10" s="27" t="s">
        <v>698</v>
      </c>
      <c r="AQ10" s="27" t="s">
        <v>698</v>
      </c>
      <c r="AR10" s="27" t="s">
        <v>698</v>
      </c>
      <c r="AS10" s="27" t="s">
        <v>698</v>
      </c>
      <c r="AT10" s="27" t="s">
        <v>698</v>
      </c>
      <c r="AU10" s="27" t="s">
        <v>698</v>
      </c>
      <c r="AV10" s="27" t="s">
        <v>698</v>
      </c>
      <c r="AW10" s="27" t="s">
        <v>698</v>
      </c>
      <c r="AX10" s="27" t="s">
        <v>698</v>
      </c>
      <c r="AY10" s="27" t="s">
        <v>698</v>
      </c>
      <c r="AZ10" s="27" t="s">
        <v>698</v>
      </c>
      <c r="BA10" s="27" t="s">
        <v>698</v>
      </c>
      <c r="BB10" s="27" t="s">
        <v>698</v>
      </c>
      <c r="BC10" s="27" t="s">
        <v>698</v>
      </c>
      <c r="BD10" s="27" t="s">
        <v>698</v>
      </c>
      <c r="BE10" s="27" t="s">
        <v>698</v>
      </c>
      <c r="BF10" s="27" t="s">
        <v>698</v>
      </c>
      <c r="BG10" s="27" t="s">
        <v>698</v>
      </c>
      <c r="BH10" s="27" t="s">
        <v>698</v>
      </c>
      <c r="BI10" s="27" t="s">
        <v>704</v>
      </c>
      <c r="BJ10" s="27" t="s">
        <v>704</v>
      </c>
      <c r="BK10" s="27" t="s">
        <v>704</v>
      </c>
      <c r="BL10" s="27" t="s">
        <v>698</v>
      </c>
      <c r="BM10" s="27" t="s">
        <v>698</v>
      </c>
      <c r="BN10" s="27" t="s">
        <v>698</v>
      </c>
      <c r="BO10" s="27" t="s">
        <v>698</v>
      </c>
      <c r="BP10" s="27" t="s">
        <v>698</v>
      </c>
      <c r="BQ10" s="27" t="s">
        <v>698</v>
      </c>
      <c r="BR10" s="27" t="s">
        <v>698</v>
      </c>
      <c r="BS10" s="27" t="s">
        <v>698</v>
      </c>
      <c r="BT10" s="27" t="s">
        <v>698</v>
      </c>
      <c r="BU10" s="27" t="s">
        <v>698</v>
      </c>
      <c r="BV10" s="27" t="s">
        <v>698</v>
      </c>
      <c r="BW10" s="27" t="s">
        <v>698</v>
      </c>
      <c r="BX10" s="27" t="s">
        <v>698</v>
      </c>
      <c r="BY10" s="27" t="s">
        <v>698</v>
      </c>
      <c r="BZ10" s="27" t="s">
        <v>698</v>
      </c>
      <c r="CA10" s="27" t="s">
        <v>698</v>
      </c>
      <c r="CB10" s="27" t="s">
        <v>698</v>
      </c>
      <c r="CC10" s="27" t="s">
        <v>698</v>
      </c>
      <c r="CD10" s="27" t="s">
        <v>698</v>
      </c>
      <c r="CE10" s="27" t="s">
        <v>698</v>
      </c>
      <c r="CF10" s="27" t="s">
        <v>698</v>
      </c>
      <c r="CG10" s="27" t="s">
        <v>698</v>
      </c>
      <c r="CH10" s="27" t="s">
        <v>698</v>
      </c>
      <c r="CI10" s="27" t="s">
        <v>698</v>
      </c>
      <c r="CJ10" s="27" t="s">
        <v>698</v>
      </c>
      <c r="CK10" s="27" t="s">
        <v>694</v>
      </c>
      <c r="CL10" s="27" t="s">
        <v>694</v>
      </c>
      <c r="CM10" s="27" t="s">
        <v>698</v>
      </c>
      <c r="CN10" s="27" t="s">
        <v>698</v>
      </c>
      <c r="CO10" s="27" t="s">
        <v>698</v>
      </c>
      <c r="CP10" s="27" t="s">
        <v>698</v>
      </c>
      <c r="CQ10" s="27" t="s">
        <v>698</v>
      </c>
      <c r="CR10" s="27" t="s">
        <v>698</v>
      </c>
      <c r="CS10" s="27" t="s">
        <v>698</v>
      </c>
      <c r="CT10" s="27" t="s">
        <v>698</v>
      </c>
      <c r="CU10" s="27" t="s">
        <v>698</v>
      </c>
      <c r="CV10" s="27" t="s">
        <v>698</v>
      </c>
      <c r="CW10" s="27" t="s">
        <v>698</v>
      </c>
      <c r="CX10" s="27" t="s">
        <v>698</v>
      </c>
      <c r="CY10" s="27" t="s">
        <v>698</v>
      </c>
      <c r="CZ10" s="27" t="s">
        <v>698</v>
      </c>
      <c r="DA10" s="27" t="s">
        <v>698</v>
      </c>
      <c r="DB10" s="27" t="s">
        <v>698</v>
      </c>
      <c r="DC10" s="27" t="s">
        <v>698</v>
      </c>
      <c r="DD10" s="27" t="s">
        <v>698</v>
      </c>
      <c r="DE10" s="27" t="s">
        <v>698</v>
      </c>
      <c r="DF10" s="27" t="s">
        <v>698</v>
      </c>
      <c r="DG10" s="27" t="s">
        <v>698</v>
      </c>
      <c r="DH10" s="27" t="s">
        <v>698</v>
      </c>
      <c r="DI10" s="27" t="s">
        <v>698</v>
      </c>
      <c r="DJ10" s="27" t="s">
        <v>698</v>
      </c>
      <c r="DK10" s="27" t="s">
        <v>698</v>
      </c>
      <c r="DL10" s="27" t="s">
        <v>698</v>
      </c>
      <c r="DM10" s="27" t="s">
        <v>698</v>
      </c>
      <c r="DN10" s="27" t="s">
        <v>698</v>
      </c>
      <c r="DO10" s="27" t="s">
        <v>698</v>
      </c>
      <c r="DP10" s="27" t="s">
        <v>698</v>
      </c>
      <c r="DQ10" s="27" t="s">
        <v>698</v>
      </c>
      <c r="DR10" s="27" t="s">
        <v>698</v>
      </c>
      <c r="DS10" s="27" t="s">
        <v>698</v>
      </c>
      <c r="DT10" s="27" t="s">
        <v>698</v>
      </c>
      <c r="DU10" s="27" t="s">
        <v>698</v>
      </c>
      <c r="DV10" s="27" t="s">
        <v>698</v>
      </c>
      <c r="DW10" s="27" t="s">
        <v>698</v>
      </c>
      <c r="DX10" s="27" t="s">
        <v>698</v>
      </c>
      <c r="DY10" s="27" t="s">
        <v>698</v>
      </c>
      <c r="DZ10" s="27" t="s">
        <v>698</v>
      </c>
      <c r="EA10" s="27" t="s">
        <v>698</v>
      </c>
      <c r="EB10" s="27" t="s">
        <v>698</v>
      </c>
      <c r="EC10" s="27" t="s">
        <v>698</v>
      </c>
      <c r="ED10" s="27" t="s">
        <v>698</v>
      </c>
      <c r="EE10" s="27" t="s">
        <v>698</v>
      </c>
      <c r="EF10" s="27" t="s">
        <v>698</v>
      </c>
      <c r="EG10" s="27" t="s">
        <v>698</v>
      </c>
      <c r="EH10" s="27" t="s">
        <v>698</v>
      </c>
      <c r="EI10" s="27" t="s">
        <v>698</v>
      </c>
      <c r="EJ10" s="27" t="s">
        <v>698</v>
      </c>
      <c r="EK10" s="27" t="s">
        <v>698</v>
      </c>
      <c r="EL10" s="27" t="s">
        <v>698</v>
      </c>
      <c r="EM10" s="27" t="s">
        <v>698</v>
      </c>
      <c r="EN10" s="27" t="s">
        <v>698</v>
      </c>
      <c r="EO10" s="27" t="s">
        <v>698</v>
      </c>
      <c r="EP10" s="27" t="s">
        <v>698</v>
      </c>
      <c r="EQ10" s="27" t="s">
        <v>698</v>
      </c>
      <c r="ER10" s="27" t="s">
        <v>698</v>
      </c>
      <c r="ES10" s="27" t="s">
        <v>698</v>
      </c>
      <c r="ET10" s="27" t="s">
        <v>698</v>
      </c>
      <c r="EU10" s="27" t="s">
        <v>698</v>
      </c>
      <c r="EV10" s="27" t="s">
        <v>698</v>
      </c>
      <c r="EW10" s="27" t="s">
        <v>2642</v>
      </c>
      <c r="EX10" s="27" t="s">
        <v>694</v>
      </c>
      <c r="EY10" s="27" t="s">
        <v>694</v>
      </c>
      <c r="EZ10" s="27" t="s">
        <v>694</v>
      </c>
      <c r="FA10" s="27" t="s">
        <v>694</v>
      </c>
      <c r="FB10" s="27" t="s">
        <v>694</v>
      </c>
      <c r="FC10" s="27" t="s">
        <v>694</v>
      </c>
      <c r="FD10" s="27" t="s">
        <v>694</v>
      </c>
      <c r="FE10" s="27" t="s">
        <v>2586</v>
      </c>
      <c r="FF10" s="42"/>
      <c r="FG10" s="42"/>
    </row>
    <row r="11" spans="1:163" x14ac:dyDescent="0.25">
      <c r="A11" s="27" t="str">
        <f t="shared" si="0"/>
        <v>IR001001002000000000000000000000000000</v>
      </c>
      <c r="B11" s="20" t="s">
        <v>2599</v>
      </c>
      <c r="C11" s="23" t="s">
        <v>2630</v>
      </c>
      <c r="D11" s="23" t="s">
        <v>702</v>
      </c>
      <c r="E11" s="23" t="s">
        <v>702</v>
      </c>
      <c r="F11" s="21" t="s">
        <v>707</v>
      </c>
      <c r="G11" s="23" t="s">
        <v>697</v>
      </c>
      <c r="H11" s="23" t="s">
        <v>697</v>
      </c>
      <c r="I11" s="21" t="s">
        <v>697</v>
      </c>
      <c r="J11" s="23" t="s">
        <v>697</v>
      </c>
      <c r="K11" s="64" t="s">
        <v>697</v>
      </c>
      <c r="L11" s="23" t="s">
        <v>697</v>
      </c>
      <c r="M11" s="23" t="s">
        <v>697</v>
      </c>
      <c r="N11" s="23" t="s">
        <v>697</v>
      </c>
      <c r="O11" s="23" t="s">
        <v>697</v>
      </c>
      <c r="P11" s="27">
        <v>0</v>
      </c>
      <c r="Q11" s="27" t="s">
        <v>704</v>
      </c>
      <c r="R11" s="27" t="s">
        <v>698</v>
      </c>
      <c r="S11" s="28" t="s">
        <v>694</v>
      </c>
      <c r="T11" s="28" t="s">
        <v>922</v>
      </c>
      <c r="U11" s="20" t="s">
        <v>2643</v>
      </c>
      <c r="V11" s="52" t="s">
        <v>905</v>
      </c>
      <c r="W11" s="20"/>
      <c r="X11" s="20"/>
      <c r="Y11" s="20" t="s">
        <v>2644</v>
      </c>
      <c r="Z11" s="20"/>
      <c r="AA11" s="20"/>
      <c r="AB11" s="20"/>
      <c r="AC11" s="20"/>
      <c r="AD11" s="20"/>
      <c r="AE11" s="20"/>
      <c r="AF11" s="20"/>
      <c r="AG11" s="20"/>
      <c r="AH11" s="27" t="s">
        <v>2645</v>
      </c>
      <c r="AI11" s="28" t="s">
        <v>704</v>
      </c>
      <c r="AJ11" s="27" t="s">
        <v>698</v>
      </c>
      <c r="AK11" s="27" t="s">
        <v>698</v>
      </c>
      <c r="AL11" s="27" t="s">
        <v>698</v>
      </c>
      <c r="AM11" s="27" t="s">
        <v>698</v>
      </c>
      <c r="AN11" s="27" t="s">
        <v>698</v>
      </c>
      <c r="AO11" s="27" t="s">
        <v>698</v>
      </c>
      <c r="AP11" s="27" t="s">
        <v>698</v>
      </c>
      <c r="AQ11" s="27" t="s">
        <v>698</v>
      </c>
      <c r="AR11" s="27" t="s">
        <v>698</v>
      </c>
      <c r="AS11" s="27" t="s">
        <v>698</v>
      </c>
      <c r="AT11" s="27" t="s">
        <v>698</v>
      </c>
      <c r="AU11" s="27" t="s">
        <v>698</v>
      </c>
      <c r="AV11" s="27" t="s">
        <v>698</v>
      </c>
      <c r="AW11" s="27" t="s">
        <v>698</v>
      </c>
      <c r="AX11" s="27" t="s">
        <v>698</v>
      </c>
      <c r="AY11" s="27" t="s">
        <v>698</v>
      </c>
      <c r="AZ11" s="27" t="s">
        <v>698</v>
      </c>
      <c r="BA11" s="27" t="s">
        <v>698</v>
      </c>
      <c r="BB11" s="27" t="s">
        <v>698</v>
      </c>
      <c r="BC11" s="27" t="s">
        <v>698</v>
      </c>
      <c r="BD11" s="27" t="s">
        <v>698</v>
      </c>
      <c r="BE11" s="27" t="s">
        <v>698</v>
      </c>
      <c r="BF11" s="27" t="s">
        <v>698</v>
      </c>
      <c r="BG11" s="27" t="s">
        <v>698</v>
      </c>
      <c r="BH11" s="27" t="s">
        <v>698</v>
      </c>
      <c r="BI11" s="27" t="s">
        <v>698</v>
      </c>
      <c r="BJ11" s="27" t="s">
        <v>698</v>
      </c>
      <c r="BK11" s="27" t="s">
        <v>698</v>
      </c>
      <c r="BL11" s="27" t="s">
        <v>698</v>
      </c>
      <c r="BM11" s="27" t="s">
        <v>698</v>
      </c>
      <c r="BN11" s="27" t="s">
        <v>698</v>
      </c>
      <c r="BO11" s="27" t="s">
        <v>698</v>
      </c>
      <c r="BP11" s="27" t="s">
        <v>698</v>
      </c>
      <c r="BQ11" s="27" t="s">
        <v>698</v>
      </c>
      <c r="BR11" s="27" t="s">
        <v>698</v>
      </c>
      <c r="BS11" s="27" t="s">
        <v>698</v>
      </c>
      <c r="BT11" s="27" t="s">
        <v>698</v>
      </c>
      <c r="BU11" s="27" t="s">
        <v>698</v>
      </c>
      <c r="BV11" s="27" t="s">
        <v>698</v>
      </c>
      <c r="BW11" s="27" t="s">
        <v>698</v>
      </c>
      <c r="BX11" s="27" t="s">
        <v>698</v>
      </c>
      <c r="BY11" s="27" t="s">
        <v>698</v>
      </c>
      <c r="BZ11" s="27" t="s">
        <v>698</v>
      </c>
      <c r="CA11" s="27" t="s">
        <v>698</v>
      </c>
      <c r="CB11" s="27" t="s">
        <v>698</v>
      </c>
      <c r="CC11" s="27" t="s">
        <v>698</v>
      </c>
      <c r="CD11" s="27" t="s">
        <v>698</v>
      </c>
      <c r="CE11" s="27" t="s">
        <v>698</v>
      </c>
      <c r="CF11" s="27" t="s">
        <v>698</v>
      </c>
      <c r="CG11" s="27" t="s">
        <v>698</v>
      </c>
      <c r="CH11" s="27" t="s">
        <v>698</v>
      </c>
      <c r="CI11" s="27" t="s">
        <v>698</v>
      </c>
      <c r="CJ11" s="27" t="s">
        <v>698</v>
      </c>
      <c r="CK11" s="27" t="s">
        <v>694</v>
      </c>
      <c r="CL11" s="27" t="s">
        <v>694</v>
      </c>
      <c r="CM11" s="27" t="s">
        <v>698</v>
      </c>
      <c r="CN11" s="27" t="s">
        <v>698</v>
      </c>
      <c r="CO11" s="27" t="s">
        <v>698</v>
      </c>
      <c r="CP11" s="27" t="s">
        <v>698</v>
      </c>
      <c r="CQ11" s="27" t="s">
        <v>698</v>
      </c>
      <c r="CR11" s="27" t="s">
        <v>698</v>
      </c>
      <c r="CS11" s="27" t="s">
        <v>698</v>
      </c>
      <c r="CT11" s="27" t="s">
        <v>698</v>
      </c>
      <c r="CU11" s="27" t="s">
        <v>698</v>
      </c>
      <c r="CV11" s="27" t="s">
        <v>698</v>
      </c>
      <c r="CW11" s="27" t="s">
        <v>698</v>
      </c>
      <c r="CX11" s="27" t="s">
        <v>698</v>
      </c>
      <c r="CY11" s="27" t="s">
        <v>698</v>
      </c>
      <c r="CZ11" s="27" t="s">
        <v>698</v>
      </c>
      <c r="DA11" s="27" t="s">
        <v>698</v>
      </c>
      <c r="DB11" s="27" t="s">
        <v>698</v>
      </c>
      <c r="DC11" s="27" t="s">
        <v>698</v>
      </c>
      <c r="DD11" s="27" t="s">
        <v>698</v>
      </c>
      <c r="DE11" s="27" t="s">
        <v>698</v>
      </c>
      <c r="DF11" s="27" t="s">
        <v>698</v>
      </c>
      <c r="DG11" s="27" t="s">
        <v>698</v>
      </c>
      <c r="DH11" s="27" t="s">
        <v>698</v>
      </c>
      <c r="DI11" s="27" t="s">
        <v>698</v>
      </c>
      <c r="DJ11" s="27" t="s">
        <v>698</v>
      </c>
      <c r="DK11" s="27" t="s">
        <v>698</v>
      </c>
      <c r="DL11" s="27" t="s">
        <v>698</v>
      </c>
      <c r="DM11" s="27" t="s">
        <v>698</v>
      </c>
      <c r="DN11" s="27" t="s">
        <v>698</v>
      </c>
      <c r="DO11" s="27" t="s">
        <v>698</v>
      </c>
      <c r="DP11" s="27" t="s">
        <v>698</v>
      </c>
      <c r="DQ11" s="27" t="s">
        <v>698</v>
      </c>
      <c r="DR11" s="27" t="s">
        <v>698</v>
      </c>
      <c r="DS11" s="27" t="s">
        <v>698</v>
      </c>
      <c r="DT11" s="27" t="s">
        <v>698</v>
      </c>
      <c r="DU11" s="27" t="s">
        <v>698</v>
      </c>
      <c r="DV11" s="27" t="s">
        <v>698</v>
      </c>
      <c r="DW11" s="27" t="s">
        <v>698</v>
      </c>
      <c r="DX11" s="27" t="s">
        <v>698</v>
      </c>
      <c r="DY11" s="27" t="s">
        <v>698</v>
      </c>
      <c r="DZ11" s="27" t="s">
        <v>698</v>
      </c>
      <c r="EA11" s="27" t="s">
        <v>698</v>
      </c>
      <c r="EB11" s="27" t="s">
        <v>698</v>
      </c>
      <c r="EC11" s="27" t="s">
        <v>698</v>
      </c>
      <c r="ED11" s="27" t="s">
        <v>698</v>
      </c>
      <c r="EE11" s="27" t="s">
        <v>698</v>
      </c>
      <c r="EF11" s="27" t="s">
        <v>698</v>
      </c>
      <c r="EG11" s="27" t="s">
        <v>698</v>
      </c>
      <c r="EH11" s="27" t="s">
        <v>698</v>
      </c>
      <c r="EI11" s="27" t="s">
        <v>698</v>
      </c>
      <c r="EJ11" s="27" t="s">
        <v>698</v>
      </c>
      <c r="EK11" s="27" t="s">
        <v>698</v>
      </c>
      <c r="EL11" s="27" t="s">
        <v>698</v>
      </c>
      <c r="EM11" s="27" t="s">
        <v>698</v>
      </c>
      <c r="EN11" s="27" t="s">
        <v>704</v>
      </c>
      <c r="EO11" s="27" t="s">
        <v>704</v>
      </c>
      <c r="EP11" s="27" t="s">
        <v>704</v>
      </c>
      <c r="EQ11" s="27" t="s">
        <v>704</v>
      </c>
      <c r="ER11" s="27" t="s">
        <v>704</v>
      </c>
      <c r="ES11" s="27" t="s">
        <v>698</v>
      </c>
      <c r="ET11" s="27" t="s">
        <v>698</v>
      </c>
      <c r="EU11" s="27" t="s">
        <v>698</v>
      </c>
      <c r="EV11" s="27" t="s">
        <v>698</v>
      </c>
      <c r="EW11" s="27" t="s">
        <v>2642</v>
      </c>
      <c r="EX11" s="27" t="s">
        <v>694</v>
      </c>
      <c r="EY11" s="27" t="s">
        <v>694</v>
      </c>
      <c r="EZ11" s="27" t="s">
        <v>694</v>
      </c>
      <c r="FA11" s="27" t="s">
        <v>694</v>
      </c>
      <c r="FB11" s="27" t="s">
        <v>694</v>
      </c>
      <c r="FC11" s="27" t="s">
        <v>694</v>
      </c>
      <c r="FD11" s="27" t="s">
        <v>694</v>
      </c>
      <c r="FE11" s="27" t="s">
        <v>2586</v>
      </c>
      <c r="FF11" s="42"/>
      <c r="FG11" s="42"/>
    </row>
    <row r="12" spans="1:163" x14ac:dyDescent="0.25">
      <c r="A12" s="27" t="str">
        <f t="shared" si="0"/>
        <v>IR001001003000000000000000000000000000</v>
      </c>
      <c r="B12" s="20" t="s">
        <v>2599</v>
      </c>
      <c r="C12" s="23" t="s">
        <v>2630</v>
      </c>
      <c r="D12" s="23" t="s">
        <v>702</v>
      </c>
      <c r="E12" s="23" t="s">
        <v>702</v>
      </c>
      <c r="F12" s="21" t="s">
        <v>710</v>
      </c>
      <c r="G12" s="23" t="s">
        <v>697</v>
      </c>
      <c r="H12" s="23" t="s">
        <v>697</v>
      </c>
      <c r="I12" s="21" t="s">
        <v>697</v>
      </c>
      <c r="J12" s="23" t="s">
        <v>697</v>
      </c>
      <c r="K12" s="64" t="s">
        <v>697</v>
      </c>
      <c r="L12" s="23" t="s">
        <v>697</v>
      </c>
      <c r="M12" s="23" t="s">
        <v>697</v>
      </c>
      <c r="N12" s="23" t="s">
        <v>697</v>
      </c>
      <c r="O12" s="23" t="s">
        <v>697</v>
      </c>
      <c r="P12" s="27">
        <v>0</v>
      </c>
      <c r="Q12" s="27" t="s">
        <v>704</v>
      </c>
      <c r="R12" s="27" t="s">
        <v>698</v>
      </c>
      <c r="S12" s="28" t="s">
        <v>694</v>
      </c>
      <c r="T12" s="28" t="s">
        <v>922</v>
      </c>
      <c r="U12" s="20" t="s">
        <v>2646</v>
      </c>
      <c r="V12" s="52" t="s">
        <v>905</v>
      </c>
      <c r="W12" s="20"/>
      <c r="X12" s="20"/>
      <c r="Y12" s="20" t="s">
        <v>2647</v>
      </c>
      <c r="Z12" s="20"/>
      <c r="AA12" s="20"/>
      <c r="AB12" s="20"/>
      <c r="AC12" s="20"/>
      <c r="AD12" s="20"/>
      <c r="AE12" s="20"/>
      <c r="AF12" s="20"/>
      <c r="AG12" s="20"/>
      <c r="AH12" s="27" t="s">
        <v>2648</v>
      </c>
      <c r="AI12" s="28" t="s">
        <v>704</v>
      </c>
      <c r="AJ12" s="27" t="s">
        <v>698</v>
      </c>
      <c r="AK12" s="27" t="s">
        <v>698</v>
      </c>
      <c r="AL12" s="27" t="s">
        <v>698</v>
      </c>
      <c r="AM12" s="27" t="s">
        <v>698</v>
      </c>
      <c r="AN12" s="27" t="s">
        <v>698</v>
      </c>
      <c r="AO12" s="27" t="s">
        <v>698</v>
      </c>
      <c r="AP12" s="27" t="s">
        <v>698</v>
      </c>
      <c r="AQ12" s="27" t="s">
        <v>698</v>
      </c>
      <c r="AR12" s="27" t="s">
        <v>698</v>
      </c>
      <c r="AS12" s="27" t="s">
        <v>698</v>
      </c>
      <c r="AT12" s="27" t="s">
        <v>698</v>
      </c>
      <c r="AU12" s="27" t="s">
        <v>698</v>
      </c>
      <c r="AV12" s="27" t="s">
        <v>698</v>
      </c>
      <c r="AW12" s="27" t="s">
        <v>698</v>
      </c>
      <c r="AX12" s="27" t="s">
        <v>698</v>
      </c>
      <c r="AY12" s="27" t="s">
        <v>698</v>
      </c>
      <c r="AZ12" s="27" t="s">
        <v>698</v>
      </c>
      <c r="BA12" s="27" t="s">
        <v>698</v>
      </c>
      <c r="BB12" s="27" t="s">
        <v>698</v>
      </c>
      <c r="BC12" s="27" t="s">
        <v>698</v>
      </c>
      <c r="BD12" s="27" t="s">
        <v>698</v>
      </c>
      <c r="BE12" s="27" t="s">
        <v>698</v>
      </c>
      <c r="BF12" s="27" t="s">
        <v>698</v>
      </c>
      <c r="BG12" s="27" t="s">
        <v>698</v>
      </c>
      <c r="BH12" s="27" t="s">
        <v>698</v>
      </c>
      <c r="BI12" s="27" t="s">
        <v>698</v>
      </c>
      <c r="BJ12" s="27" t="s">
        <v>698</v>
      </c>
      <c r="BK12" s="27" t="s">
        <v>698</v>
      </c>
      <c r="BL12" s="27" t="s">
        <v>698</v>
      </c>
      <c r="BM12" s="27" t="s">
        <v>698</v>
      </c>
      <c r="BN12" s="27" t="s">
        <v>698</v>
      </c>
      <c r="BO12" s="27" t="s">
        <v>698</v>
      </c>
      <c r="BP12" s="27" t="s">
        <v>698</v>
      </c>
      <c r="BQ12" s="27" t="s">
        <v>698</v>
      </c>
      <c r="BR12" s="27" t="s">
        <v>698</v>
      </c>
      <c r="BS12" s="27" t="s">
        <v>698</v>
      </c>
      <c r="BT12" s="27" t="s">
        <v>698</v>
      </c>
      <c r="BU12" s="27" t="s">
        <v>698</v>
      </c>
      <c r="BV12" s="27" t="s">
        <v>698</v>
      </c>
      <c r="BW12" s="27" t="s">
        <v>698</v>
      </c>
      <c r="BX12" s="27" t="s">
        <v>698</v>
      </c>
      <c r="BY12" s="27" t="s">
        <v>698</v>
      </c>
      <c r="BZ12" s="27" t="s">
        <v>698</v>
      </c>
      <c r="CA12" s="27" t="s">
        <v>698</v>
      </c>
      <c r="CB12" s="27" t="s">
        <v>698</v>
      </c>
      <c r="CC12" s="27" t="s">
        <v>698</v>
      </c>
      <c r="CD12" s="27" t="s">
        <v>698</v>
      </c>
      <c r="CE12" s="27" t="s">
        <v>698</v>
      </c>
      <c r="CF12" s="27" t="s">
        <v>698</v>
      </c>
      <c r="CG12" s="27" t="s">
        <v>698</v>
      </c>
      <c r="CH12" s="27" t="s">
        <v>698</v>
      </c>
      <c r="CI12" s="27" t="s">
        <v>698</v>
      </c>
      <c r="CJ12" s="27" t="s">
        <v>698</v>
      </c>
      <c r="CK12" s="27" t="s">
        <v>694</v>
      </c>
      <c r="CL12" s="27" t="s">
        <v>694</v>
      </c>
      <c r="CM12" s="27" t="s">
        <v>698</v>
      </c>
      <c r="CN12" s="27" t="s">
        <v>698</v>
      </c>
      <c r="CO12" s="27" t="s">
        <v>698</v>
      </c>
      <c r="CP12" s="27" t="s">
        <v>698</v>
      </c>
      <c r="CQ12" s="27" t="s">
        <v>698</v>
      </c>
      <c r="CR12" s="27" t="s">
        <v>698</v>
      </c>
      <c r="CS12" s="27" t="s">
        <v>698</v>
      </c>
      <c r="CT12" s="27" t="s">
        <v>698</v>
      </c>
      <c r="CU12" s="27" t="s">
        <v>698</v>
      </c>
      <c r="CV12" s="27" t="s">
        <v>698</v>
      </c>
      <c r="CW12" s="27" t="s">
        <v>698</v>
      </c>
      <c r="CX12" s="27" t="s">
        <v>698</v>
      </c>
      <c r="CY12" s="27" t="s">
        <v>698</v>
      </c>
      <c r="CZ12" s="27" t="s">
        <v>698</v>
      </c>
      <c r="DA12" s="27" t="s">
        <v>698</v>
      </c>
      <c r="DB12" s="27" t="s">
        <v>698</v>
      </c>
      <c r="DC12" s="27" t="s">
        <v>698</v>
      </c>
      <c r="DD12" s="27" t="s">
        <v>698</v>
      </c>
      <c r="DE12" s="27" t="s">
        <v>698</v>
      </c>
      <c r="DF12" s="27" t="s">
        <v>698</v>
      </c>
      <c r="DG12" s="27" t="s">
        <v>698</v>
      </c>
      <c r="DH12" s="27" t="s">
        <v>698</v>
      </c>
      <c r="DI12" s="27" t="s">
        <v>698</v>
      </c>
      <c r="DJ12" s="27" t="s">
        <v>698</v>
      </c>
      <c r="DK12" s="27" t="s">
        <v>698</v>
      </c>
      <c r="DL12" s="27" t="s">
        <v>698</v>
      </c>
      <c r="DM12" s="27" t="s">
        <v>698</v>
      </c>
      <c r="DN12" s="27" t="s">
        <v>698</v>
      </c>
      <c r="DO12" s="27" t="s">
        <v>698</v>
      </c>
      <c r="DP12" s="27" t="s">
        <v>698</v>
      </c>
      <c r="DQ12" s="27" t="s">
        <v>698</v>
      </c>
      <c r="DR12" s="27" t="s">
        <v>698</v>
      </c>
      <c r="DS12" s="27" t="s">
        <v>698</v>
      </c>
      <c r="DT12" s="27" t="s">
        <v>698</v>
      </c>
      <c r="DU12" s="27" t="s">
        <v>698</v>
      </c>
      <c r="DV12" s="27" t="s">
        <v>698</v>
      </c>
      <c r="DW12" s="27" t="s">
        <v>698</v>
      </c>
      <c r="DX12" s="27" t="s">
        <v>698</v>
      </c>
      <c r="DY12" s="27" t="s">
        <v>698</v>
      </c>
      <c r="DZ12" s="27" t="s">
        <v>698</v>
      </c>
      <c r="EA12" s="27" t="s">
        <v>698</v>
      </c>
      <c r="EB12" s="27" t="s">
        <v>698</v>
      </c>
      <c r="EC12" s="27" t="s">
        <v>698</v>
      </c>
      <c r="ED12" s="27" t="s">
        <v>698</v>
      </c>
      <c r="EE12" s="27" t="s">
        <v>698</v>
      </c>
      <c r="EF12" s="27" t="s">
        <v>698</v>
      </c>
      <c r="EG12" s="27" t="s">
        <v>698</v>
      </c>
      <c r="EH12" s="27" t="s">
        <v>698</v>
      </c>
      <c r="EI12" s="27" t="s">
        <v>698</v>
      </c>
      <c r="EJ12" s="27" t="s">
        <v>704</v>
      </c>
      <c r="EK12" s="27" t="s">
        <v>704</v>
      </c>
      <c r="EL12" s="27" t="s">
        <v>704</v>
      </c>
      <c r="EM12" s="27" t="s">
        <v>704</v>
      </c>
      <c r="EN12" s="27" t="s">
        <v>698</v>
      </c>
      <c r="EO12" s="27" t="s">
        <v>698</v>
      </c>
      <c r="EP12" s="27" t="s">
        <v>698</v>
      </c>
      <c r="EQ12" s="27" t="s">
        <v>698</v>
      </c>
      <c r="ER12" s="27" t="s">
        <v>698</v>
      </c>
      <c r="ES12" s="27" t="s">
        <v>698</v>
      </c>
      <c r="ET12" s="27" t="s">
        <v>698</v>
      </c>
      <c r="EU12" s="27" t="s">
        <v>698</v>
      </c>
      <c r="EV12" s="27" t="s">
        <v>698</v>
      </c>
      <c r="EW12" s="27" t="s">
        <v>2642</v>
      </c>
      <c r="EX12" s="27" t="s">
        <v>694</v>
      </c>
      <c r="EY12" s="27" t="s">
        <v>694</v>
      </c>
      <c r="EZ12" s="27" t="s">
        <v>694</v>
      </c>
      <c r="FA12" s="27" t="s">
        <v>694</v>
      </c>
      <c r="FB12" s="27" t="s">
        <v>694</v>
      </c>
      <c r="FC12" s="27" t="s">
        <v>694</v>
      </c>
      <c r="FD12" s="27" t="s">
        <v>694</v>
      </c>
      <c r="FE12" s="27" t="s">
        <v>2586</v>
      </c>
      <c r="FF12" s="42"/>
      <c r="FG12" s="42"/>
    </row>
    <row r="13" spans="1:163" x14ac:dyDescent="0.25">
      <c r="A13" s="27" t="str">
        <f t="shared" si="0"/>
        <v>IR001001004000000000000000000000000000</v>
      </c>
      <c r="B13" s="20" t="s">
        <v>2599</v>
      </c>
      <c r="C13" s="23" t="s">
        <v>2630</v>
      </c>
      <c r="D13" s="23" t="s">
        <v>702</v>
      </c>
      <c r="E13" s="23" t="s">
        <v>702</v>
      </c>
      <c r="F13" s="21" t="s">
        <v>711</v>
      </c>
      <c r="G13" s="23" t="s">
        <v>697</v>
      </c>
      <c r="H13" s="23" t="s">
        <v>697</v>
      </c>
      <c r="I13" s="21" t="s">
        <v>697</v>
      </c>
      <c r="J13" s="23" t="s">
        <v>697</v>
      </c>
      <c r="K13" s="64" t="s">
        <v>697</v>
      </c>
      <c r="L13" s="23" t="s">
        <v>697</v>
      </c>
      <c r="M13" s="23" t="s">
        <v>697</v>
      </c>
      <c r="N13" s="23" t="s">
        <v>697</v>
      </c>
      <c r="O13" s="23" t="s">
        <v>697</v>
      </c>
      <c r="P13" s="27">
        <v>0</v>
      </c>
      <c r="Q13" s="27" t="s">
        <v>704</v>
      </c>
      <c r="R13" s="27" t="s">
        <v>698</v>
      </c>
      <c r="S13" s="28" t="s">
        <v>694</v>
      </c>
      <c r="T13" s="28" t="s">
        <v>922</v>
      </c>
      <c r="U13" s="20" t="s">
        <v>2649</v>
      </c>
      <c r="V13" s="52" t="s">
        <v>905</v>
      </c>
      <c r="W13" s="20"/>
      <c r="X13" s="20"/>
      <c r="Y13" s="20" t="s">
        <v>2650</v>
      </c>
      <c r="Z13" s="20"/>
      <c r="AA13" s="20"/>
      <c r="AB13" s="20"/>
      <c r="AC13" s="20"/>
      <c r="AD13" s="20"/>
      <c r="AE13" s="20"/>
      <c r="AF13" s="20"/>
      <c r="AG13" s="20"/>
      <c r="AH13" s="27" t="s">
        <v>2651</v>
      </c>
      <c r="AI13" s="28" t="s">
        <v>704</v>
      </c>
      <c r="AJ13" s="27" t="s">
        <v>698</v>
      </c>
      <c r="AK13" s="27" t="s">
        <v>698</v>
      </c>
      <c r="AL13" s="27" t="s">
        <v>698</v>
      </c>
      <c r="AM13" s="27" t="s">
        <v>698</v>
      </c>
      <c r="AN13" s="27" t="s">
        <v>698</v>
      </c>
      <c r="AO13" s="27" t="s">
        <v>698</v>
      </c>
      <c r="AP13" s="27" t="s">
        <v>698</v>
      </c>
      <c r="AQ13" s="27" t="s">
        <v>698</v>
      </c>
      <c r="AR13" s="27" t="s">
        <v>698</v>
      </c>
      <c r="AS13" s="27" t="s">
        <v>698</v>
      </c>
      <c r="AT13" s="27" t="s">
        <v>698</v>
      </c>
      <c r="AU13" s="27" t="s">
        <v>698</v>
      </c>
      <c r="AV13" s="27" t="s">
        <v>698</v>
      </c>
      <c r="AW13" s="27" t="s">
        <v>698</v>
      </c>
      <c r="AX13" s="27" t="s">
        <v>698</v>
      </c>
      <c r="AY13" s="27" t="s">
        <v>698</v>
      </c>
      <c r="AZ13" s="27" t="s">
        <v>698</v>
      </c>
      <c r="BA13" s="27" t="s">
        <v>698</v>
      </c>
      <c r="BB13" s="27" t="s">
        <v>698</v>
      </c>
      <c r="BC13" s="27" t="s">
        <v>698</v>
      </c>
      <c r="BD13" s="27" t="s">
        <v>698</v>
      </c>
      <c r="BE13" s="27" t="s">
        <v>698</v>
      </c>
      <c r="BF13" s="27" t="s">
        <v>698</v>
      </c>
      <c r="BG13" s="27" t="s">
        <v>698</v>
      </c>
      <c r="BH13" s="27" t="s">
        <v>698</v>
      </c>
      <c r="BI13" s="27" t="s">
        <v>698</v>
      </c>
      <c r="BJ13" s="27" t="s">
        <v>698</v>
      </c>
      <c r="BK13" s="27" t="s">
        <v>698</v>
      </c>
      <c r="BL13" s="27" t="s">
        <v>698</v>
      </c>
      <c r="BM13" s="27" t="s">
        <v>698</v>
      </c>
      <c r="BN13" s="27" t="s">
        <v>698</v>
      </c>
      <c r="BO13" s="27" t="s">
        <v>698</v>
      </c>
      <c r="BP13" s="27" t="s">
        <v>698</v>
      </c>
      <c r="BQ13" s="27" t="s">
        <v>698</v>
      </c>
      <c r="BR13" s="27" t="s">
        <v>698</v>
      </c>
      <c r="BS13" s="27" t="s">
        <v>698</v>
      </c>
      <c r="BT13" s="27" t="s">
        <v>698</v>
      </c>
      <c r="BU13" s="27" t="s">
        <v>698</v>
      </c>
      <c r="BV13" s="27" t="s">
        <v>698</v>
      </c>
      <c r="BW13" s="27" t="s">
        <v>698</v>
      </c>
      <c r="BX13" s="27" t="s">
        <v>698</v>
      </c>
      <c r="BY13" s="27" t="s">
        <v>698</v>
      </c>
      <c r="BZ13" s="27" t="s">
        <v>698</v>
      </c>
      <c r="CA13" s="27" t="s">
        <v>698</v>
      </c>
      <c r="CB13" s="27" t="s">
        <v>698</v>
      </c>
      <c r="CC13" s="27" t="s">
        <v>698</v>
      </c>
      <c r="CD13" s="27" t="s">
        <v>698</v>
      </c>
      <c r="CE13" s="27" t="s">
        <v>698</v>
      </c>
      <c r="CF13" s="27" t="s">
        <v>698</v>
      </c>
      <c r="CG13" s="27" t="s">
        <v>698</v>
      </c>
      <c r="CH13" s="27" t="s">
        <v>698</v>
      </c>
      <c r="CI13" s="27" t="s">
        <v>698</v>
      </c>
      <c r="CJ13" s="27" t="s">
        <v>698</v>
      </c>
      <c r="CK13" s="27" t="s">
        <v>694</v>
      </c>
      <c r="CL13" s="27" t="s">
        <v>694</v>
      </c>
      <c r="CM13" s="27" t="s">
        <v>698</v>
      </c>
      <c r="CN13" s="27" t="s">
        <v>698</v>
      </c>
      <c r="CO13" s="27" t="s">
        <v>698</v>
      </c>
      <c r="CP13" s="27" t="s">
        <v>698</v>
      </c>
      <c r="CQ13" s="27" t="s">
        <v>698</v>
      </c>
      <c r="CR13" s="27" t="s">
        <v>698</v>
      </c>
      <c r="CS13" s="27" t="s">
        <v>698</v>
      </c>
      <c r="CT13" s="27" t="s">
        <v>698</v>
      </c>
      <c r="CU13" s="27" t="s">
        <v>698</v>
      </c>
      <c r="CV13" s="27" t="s">
        <v>698</v>
      </c>
      <c r="CW13" s="27" t="s">
        <v>698</v>
      </c>
      <c r="CX13" s="27" t="s">
        <v>698</v>
      </c>
      <c r="CY13" s="27" t="s">
        <v>698</v>
      </c>
      <c r="CZ13" s="27" t="s">
        <v>698</v>
      </c>
      <c r="DA13" s="27" t="s">
        <v>698</v>
      </c>
      <c r="DB13" s="27" t="s">
        <v>698</v>
      </c>
      <c r="DC13" s="27" t="s">
        <v>698</v>
      </c>
      <c r="DD13" s="27" t="s">
        <v>698</v>
      </c>
      <c r="DE13" s="27" t="s">
        <v>698</v>
      </c>
      <c r="DF13" s="27" t="s">
        <v>698</v>
      </c>
      <c r="DG13" s="27" t="s">
        <v>698</v>
      </c>
      <c r="DH13" s="27" t="s">
        <v>698</v>
      </c>
      <c r="DI13" s="27" t="s">
        <v>698</v>
      </c>
      <c r="DJ13" s="27" t="s">
        <v>698</v>
      </c>
      <c r="DK13" s="27" t="s">
        <v>698</v>
      </c>
      <c r="DL13" s="27" t="s">
        <v>698</v>
      </c>
      <c r="DM13" s="27" t="s">
        <v>698</v>
      </c>
      <c r="DN13" s="27" t="s">
        <v>698</v>
      </c>
      <c r="DO13" s="27" t="s">
        <v>698</v>
      </c>
      <c r="DP13" s="27" t="s">
        <v>698</v>
      </c>
      <c r="DQ13" s="27" t="s">
        <v>698</v>
      </c>
      <c r="DR13" s="27" t="s">
        <v>698</v>
      </c>
      <c r="DS13" s="27" t="s">
        <v>698</v>
      </c>
      <c r="DT13" s="27" t="s">
        <v>698</v>
      </c>
      <c r="DU13" s="27" t="s">
        <v>698</v>
      </c>
      <c r="DV13" s="27" t="s">
        <v>698</v>
      </c>
      <c r="DW13" s="27" t="s">
        <v>698</v>
      </c>
      <c r="DX13" s="27" t="s">
        <v>698</v>
      </c>
      <c r="DY13" s="27" t="s">
        <v>698</v>
      </c>
      <c r="DZ13" s="27" t="s">
        <v>698</v>
      </c>
      <c r="EA13" s="27" t="s">
        <v>698</v>
      </c>
      <c r="EB13" s="27" t="s">
        <v>698</v>
      </c>
      <c r="EC13" s="27" t="s">
        <v>698</v>
      </c>
      <c r="ED13" s="27" t="s">
        <v>698</v>
      </c>
      <c r="EE13" s="27" t="s">
        <v>698</v>
      </c>
      <c r="EF13" s="27" t="s">
        <v>698</v>
      </c>
      <c r="EG13" s="27" t="s">
        <v>698</v>
      </c>
      <c r="EH13" s="27" t="s">
        <v>698</v>
      </c>
      <c r="EI13" s="27" t="s">
        <v>698</v>
      </c>
      <c r="EJ13" s="27" t="s">
        <v>698</v>
      </c>
      <c r="EK13" s="27" t="s">
        <v>698</v>
      </c>
      <c r="EL13" s="27" t="s">
        <v>698</v>
      </c>
      <c r="EM13" s="27" t="s">
        <v>698</v>
      </c>
      <c r="EN13" s="27" t="s">
        <v>698</v>
      </c>
      <c r="EO13" s="27" t="s">
        <v>698</v>
      </c>
      <c r="EP13" s="27" t="s">
        <v>698</v>
      </c>
      <c r="EQ13" s="27" t="s">
        <v>698</v>
      </c>
      <c r="ER13" s="27" t="s">
        <v>698</v>
      </c>
      <c r="ES13" s="27" t="s">
        <v>704</v>
      </c>
      <c r="ET13" s="27" t="s">
        <v>704</v>
      </c>
      <c r="EU13" s="27" t="s">
        <v>704</v>
      </c>
      <c r="EV13" s="27" t="s">
        <v>704</v>
      </c>
      <c r="EW13" s="27" t="s">
        <v>2642</v>
      </c>
      <c r="EX13" s="27" t="s">
        <v>694</v>
      </c>
      <c r="EY13" s="27" t="s">
        <v>694</v>
      </c>
      <c r="EZ13" s="27" t="s">
        <v>694</v>
      </c>
      <c r="FA13" s="27" t="s">
        <v>694</v>
      </c>
      <c r="FB13" s="27" t="s">
        <v>694</v>
      </c>
      <c r="FC13" s="27" t="s">
        <v>694</v>
      </c>
      <c r="FD13" s="27" t="s">
        <v>694</v>
      </c>
      <c r="FE13" s="27" t="s">
        <v>2586</v>
      </c>
      <c r="FF13" s="42"/>
      <c r="FG13" s="42"/>
    </row>
    <row r="14" spans="1:163" x14ac:dyDescent="0.25">
      <c r="A14" s="27" t="str">
        <f t="shared" si="0"/>
        <v>IR001002000000000000000000000000000000</v>
      </c>
      <c r="B14" s="27" t="s">
        <v>694</v>
      </c>
      <c r="C14" s="23" t="s">
        <v>2630</v>
      </c>
      <c r="D14" s="23" t="s">
        <v>702</v>
      </c>
      <c r="E14" s="23" t="s">
        <v>707</v>
      </c>
      <c r="F14" s="23" t="s">
        <v>697</v>
      </c>
      <c r="G14" s="23" t="s">
        <v>697</v>
      </c>
      <c r="H14" s="23" t="s">
        <v>697</v>
      </c>
      <c r="I14" s="21" t="s">
        <v>697</v>
      </c>
      <c r="J14" s="23" t="s">
        <v>697</v>
      </c>
      <c r="K14" s="64" t="s">
        <v>697</v>
      </c>
      <c r="L14" s="23" t="s">
        <v>697</v>
      </c>
      <c r="M14" s="23" t="s">
        <v>697</v>
      </c>
      <c r="N14" s="23" t="s">
        <v>697</v>
      </c>
      <c r="O14" s="23" t="s">
        <v>697</v>
      </c>
      <c r="P14" s="27">
        <v>0</v>
      </c>
      <c r="Q14" s="27" t="s">
        <v>698</v>
      </c>
      <c r="R14" s="27" t="s">
        <v>698</v>
      </c>
      <c r="S14" s="28" t="s">
        <v>694</v>
      </c>
      <c r="T14" s="28" t="s">
        <v>922</v>
      </c>
      <c r="U14" s="34" t="s">
        <v>2652</v>
      </c>
      <c r="V14" s="52" t="s">
        <v>905</v>
      </c>
      <c r="W14" s="20"/>
      <c r="X14" s="20" t="s">
        <v>2653</v>
      </c>
      <c r="Y14" s="20"/>
      <c r="Z14" s="20"/>
      <c r="AA14" s="20"/>
      <c r="AB14" s="20"/>
      <c r="AC14" s="20"/>
      <c r="AD14" s="20"/>
      <c r="AE14" s="20"/>
      <c r="AF14" s="20"/>
      <c r="AG14" s="20"/>
      <c r="AH14" s="27" t="s">
        <v>2654</v>
      </c>
      <c r="AI14" s="28" t="s">
        <v>698</v>
      </c>
      <c r="AJ14" s="27" t="s">
        <v>694</v>
      </c>
      <c r="AK14" s="27" t="s">
        <v>694</v>
      </c>
      <c r="AL14" s="27" t="s">
        <v>694</v>
      </c>
      <c r="AM14" s="27" t="s">
        <v>694</v>
      </c>
      <c r="AN14" s="27" t="s">
        <v>694</v>
      </c>
      <c r="AO14" s="27" t="s">
        <v>694</v>
      </c>
      <c r="AP14" s="27" t="s">
        <v>694</v>
      </c>
      <c r="AQ14" s="27" t="s">
        <v>694</v>
      </c>
      <c r="AR14" s="27" t="s">
        <v>694</v>
      </c>
      <c r="AS14" s="27" t="s">
        <v>694</v>
      </c>
      <c r="AT14" s="27" t="s">
        <v>694</v>
      </c>
      <c r="AU14" s="27" t="s">
        <v>694</v>
      </c>
      <c r="AV14" s="27" t="s">
        <v>694</v>
      </c>
      <c r="AW14" s="27" t="s">
        <v>694</v>
      </c>
      <c r="AX14" s="27" t="s">
        <v>694</v>
      </c>
      <c r="AY14" s="27" t="s">
        <v>694</v>
      </c>
      <c r="AZ14" s="27" t="s">
        <v>694</v>
      </c>
      <c r="BA14" s="27" t="s">
        <v>694</v>
      </c>
      <c r="BB14" s="27" t="s">
        <v>694</v>
      </c>
      <c r="BC14" s="27" t="s">
        <v>694</v>
      </c>
      <c r="BD14" s="27" t="s">
        <v>694</v>
      </c>
      <c r="BE14" s="27" t="s">
        <v>694</v>
      </c>
      <c r="BF14" s="27" t="s">
        <v>694</v>
      </c>
      <c r="BG14" s="27" t="s">
        <v>694</v>
      </c>
      <c r="BH14" s="27" t="s">
        <v>694</v>
      </c>
      <c r="BI14" s="27" t="s">
        <v>694</v>
      </c>
      <c r="BJ14" s="27" t="s">
        <v>694</v>
      </c>
      <c r="BK14" s="27" t="s">
        <v>694</v>
      </c>
      <c r="BL14" s="27" t="s">
        <v>694</v>
      </c>
      <c r="BM14" s="27" t="s">
        <v>694</v>
      </c>
      <c r="BN14" s="27" t="s">
        <v>694</v>
      </c>
      <c r="BO14" s="27" t="s">
        <v>694</v>
      </c>
      <c r="BP14" s="27" t="s">
        <v>694</v>
      </c>
      <c r="BQ14" s="27" t="s">
        <v>694</v>
      </c>
      <c r="BR14" s="27" t="s">
        <v>694</v>
      </c>
      <c r="BS14" s="27" t="s">
        <v>694</v>
      </c>
      <c r="BT14" s="27" t="s">
        <v>694</v>
      </c>
      <c r="BU14" s="27" t="s">
        <v>694</v>
      </c>
      <c r="BV14" s="27" t="s">
        <v>694</v>
      </c>
      <c r="BW14" s="27" t="s">
        <v>694</v>
      </c>
      <c r="BX14" s="27" t="s">
        <v>694</v>
      </c>
      <c r="BY14" s="27" t="s">
        <v>694</v>
      </c>
      <c r="BZ14" s="27" t="s">
        <v>694</v>
      </c>
      <c r="CA14" s="27" t="s">
        <v>694</v>
      </c>
      <c r="CB14" s="27" t="s">
        <v>694</v>
      </c>
      <c r="CC14" s="27" t="s">
        <v>694</v>
      </c>
      <c r="CD14" s="27" t="s">
        <v>694</v>
      </c>
      <c r="CE14" s="27" t="s">
        <v>694</v>
      </c>
      <c r="CF14" s="27" t="s">
        <v>694</v>
      </c>
      <c r="CG14" s="27" t="s">
        <v>694</v>
      </c>
      <c r="CH14" s="27" t="s">
        <v>694</v>
      </c>
      <c r="CI14" s="27" t="s">
        <v>694</v>
      </c>
      <c r="CJ14" s="27" t="s">
        <v>694</v>
      </c>
      <c r="CK14" s="27" t="s">
        <v>694</v>
      </c>
      <c r="CL14" s="27" t="s">
        <v>694</v>
      </c>
      <c r="CM14" s="27" t="s">
        <v>694</v>
      </c>
      <c r="CN14" s="27" t="s">
        <v>694</v>
      </c>
      <c r="CO14" s="27" t="s">
        <v>694</v>
      </c>
      <c r="CP14" s="27" t="s">
        <v>694</v>
      </c>
      <c r="CQ14" s="27" t="s">
        <v>694</v>
      </c>
      <c r="CR14" s="27" t="s">
        <v>694</v>
      </c>
      <c r="CS14" s="27" t="s">
        <v>694</v>
      </c>
      <c r="CT14" s="27" t="s">
        <v>694</v>
      </c>
      <c r="CU14" s="27" t="s">
        <v>694</v>
      </c>
      <c r="CV14" s="27" t="s">
        <v>694</v>
      </c>
      <c r="CW14" s="27" t="s">
        <v>694</v>
      </c>
      <c r="CX14" s="27" t="s">
        <v>694</v>
      </c>
      <c r="CY14" s="27" t="s">
        <v>694</v>
      </c>
      <c r="CZ14" s="27" t="s">
        <v>694</v>
      </c>
      <c r="DA14" s="27" t="s">
        <v>694</v>
      </c>
      <c r="DB14" s="27" t="s">
        <v>694</v>
      </c>
      <c r="DC14" s="27" t="s">
        <v>694</v>
      </c>
      <c r="DD14" s="27" t="s">
        <v>694</v>
      </c>
      <c r="DE14" s="27" t="s">
        <v>694</v>
      </c>
      <c r="DF14" s="27" t="s">
        <v>694</v>
      </c>
      <c r="DG14" s="27" t="s">
        <v>694</v>
      </c>
      <c r="DH14" s="27" t="s">
        <v>694</v>
      </c>
      <c r="DI14" s="27" t="s">
        <v>694</v>
      </c>
      <c r="DJ14" s="27" t="s">
        <v>694</v>
      </c>
      <c r="DK14" s="27" t="s">
        <v>694</v>
      </c>
      <c r="DL14" s="27" t="s">
        <v>694</v>
      </c>
      <c r="DM14" s="27" t="s">
        <v>694</v>
      </c>
      <c r="DN14" s="27" t="s">
        <v>694</v>
      </c>
      <c r="DO14" s="27" t="s">
        <v>694</v>
      </c>
      <c r="DP14" s="27" t="s">
        <v>694</v>
      </c>
      <c r="DQ14" s="27" t="s">
        <v>694</v>
      </c>
      <c r="DR14" s="27" t="s">
        <v>694</v>
      </c>
      <c r="DS14" s="27" t="s">
        <v>694</v>
      </c>
      <c r="DT14" s="27" t="s">
        <v>694</v>
      </c>
      <c r="DU14" s="27" t="s">
        <v>694</v>
      </c>
      <c r="DV14" s="27" t="s">
        <v>694</v>
      </c>
      <c r="DW14" s="27" t="s">
        <v>694</v>
      </c>
      <c r="DX14" s="27" t="s">
        <v>694</v>
      </c>
      <c r="DY14" s="27" t="s">
        <v>694</v>
      </c>
      <c r="DZ14" s="27" t="s">
        <v>694</v>
      </c>
      <c r="EA14" s="27" t="s">
        <v>694</v>
      </c>
      <c r="EB14" s="27" t="s">
        <v>694</v>
      </c>
      <c r="EC14" s="27" t="s">
        <v>694</v>
      </c>
      <c r="ED14" s="27" t="s">
        <v>694</v>
      </c>
      <c r="EE14" s="27" t="s">
        <v>694</v>
      </c>
      <c r="EF14" s="27" t="s">
        <v>694</v>
      </c>
      <c r="EG14" s="27" t="s">
        <v>694</v>
      </c>
      <c r="EH14" s="27" t="s">
        <v>694</v>
      </c>
      <c r="EI14" s="27" t="s">
        <v>694</v>
      </c>
      <c r="EJ14" s="27" t="s">
        <v>694</v>
      </c>
      <c r="EK14" s="27" t="s">
        <v>694</v>
      </c>
      <c r="EL14" s="27" t="s">
        <v>694</v>
      </c>
      <c r="EM14" s="27" t="s">
        <v>694</v>
      </c>
      <c r="EN14" s="27" t="s">
        <v>694</v>
      </c>
      <c r="EO14" s="27" t="s">
        <v>694</v>
      </c>
      <c r="EP14" s="27" t="s">
        <v>694</v>
      </c>
      <c r="EQ14" s="27" t="s">
        <v>694</v>
      </c>
      <c r="ER14" s="27" t="s">
        <v>694</v>
      </c>
      <c r="ES14" s="27" t="s">
        <v>694</v>
      </c>
      <c r="ET14" s="27" t="s">
        <v>694</v>
      </c>
      <c r="EU14" s="27" t="s">
        <v>694</v>
      </c>
      <c r="EV14" s="27" t="s">
        <v>694</v>
      </c>
      <c r="EW14" s="27" t="s">
        <v>694</v>
      </c>
      <c r="EX14" s="27" t="s">
        <v>694</v>
      </c>
      <c r="EY14" s="27" t="s">
        <v>694</v>
      </c>
      <c r="EZ14" s="27" t="s">
        <v>694</v>
      </c>
      <c r="FA14" s="27" t="s">
        <v>694</v>
      </c>
      <c r="FB14" s="27" t="s">
        <v>694</v>
      </c>
      <c r="FC14" s="27" t="s">
        <v>694</v>
      </c>
      <c r="FD14" s="27" t="s">
        <v>694</v>
      </c>
      <c r="FE14" s="27" t="s">
        <v>694</v>
      </c>
      <c r="FF14" s="42"/>
      <c r="FG14" s="42"/>
    </row>
    <row r="15" spans="1:163" x14ac:dyDescent="0.25">
      <c r="A15" s="27" t="str">
        <f t="shared" si="0"/>
        <v>IR001002001000000000000000000000000000</v>
      </c>
      <c r="B15" s="20" t="s">
        <v>2599</v>
      </c>
      <c r="C15" s="23" t="s">
        <v>2630</v>
      </c>
      <c r="D15" s="23" t="s">
        <v>702</v>
      </c>
      <c r="E15" s="23" t="s">
        <v>707</v>
      </c>
      <c r="F15" s="21" t="s">
        <v>702</v>
      </c>
      <c r="G15" s="23" t="s">
        <v>697</v>
      </c>
      <c r="H15" s="23" t="s">
        <v>697</v>
      </c>
      <c r="I15" s="21" t="s">
        <v>697</v>
      </c>
      <c r="J15" s="23" t="s">
        <v>697</v>
      </c>
      <c r="K15" s="64" t="s">
        <v>697</v>
      </c>
      <c r="L15" s="23" t="s">
        <v>697</v>
      </c>
      <c r="M15" s="23" t="s">
        <v>697</v>
      </c>
      <c r="N15" s="23" t="s">
        <v>697</v>
      </c>
      <c r="O15" s="23" t="s">
        <v>697</v>
      </c>
      <c r="P15" s="27">
        <v>0</v>
      </c>
      <c r="Q15" s="27" t="s">
        <v>704</v>
      </c>
      <c r="R15" s="27" t="s">
        <v>698</v>
      </c>
      <c r="S15" s="28" t="s">
        <v>694</v>
      </c>
      <c r="T15" s="28" t="s">
        <v>922</v>
      </c>
      <c r="U15" s="34" t="s">
        <v>2655</v>
      </c>
      <c r="V15" s="52" t="s">
        <v>905</v>
      </c>
      <c r="W15" s="20"/>
      <c r="X15" s="20"/>
      <c r="Y15" s="20" t="s">
        <v>2656</v>
      </c>
      <c r="Z15" s="20"/>
      <c r="AA15" s="20"/>
      <c r="AB15" s="20"/>
      <c r="AC15" s="20"/>
      <c r="AD15" s="20"/>
      <c r="AE15" s="20"/>
      <c r="AF15" s="20"/>
      <c r="AG15" s="20"/>
      <c r="AH15" s="27" t="s">
        <v>2657</v>
      </c>
      <c r="AI15" s="28" t="s">
        <v>704</v>
      </c>
      <c r="AJ15" s="27" t="s">
        <v>698</v>
      </c>
      <c r="AK15" s="27" t="s">
        <v>698</v>
      </c>
      <c r="AL15" s="27" t="s">
        <v>698</v>
      </c>
      <c r="AM15" s="27" t="s">
        <v>698</v>
      </c>
      <c r="AN15" s="27" t="s">
        <v>698</v>
      </c>
      <c r="AO15" s="27" t="s">
        <v>698</v>
      </c>
      <c r="AP15" s="27" t="s">
        <v>698</v>
      </c>
      <c r="AQ15" s="27" t="s">
        <v>698</v>
      </c>
      <c r="AR15" s="27" t="s">
        <v>698</v>
      </c>
      <c r="AS15" s="27" t="s">
        <v>698</v>
      </c>
      <c r="AT15" s="27" t="s">
        <v>698</v>
      </c>
      <c r="AU15" s="27" t="s">
        <v>698</v>
      </c>
      <c r="AV15" s="27" t="s">
        <v>698</v>
      </c>
      <c r="AW15" s="27" t="s">
        <v>698</v>
      </c>
      <c r="AX15" s="27" t="s">
        <v>698</v>
      </c>
      <c r="AY15" s="27" t="s">
        <v>698</v>
      </c>
      <c r="AZ15" s="27" t="s">
        <v>698</v>
      </c>
      <c r="BA15" s="27" t="s">
        <v>698</v>
      </c>
      <c r="BB15" s="27" t="s">
        <v>698</v>
      </c>
      <c r="BC15" s="27" t="s">
        <v>698</v>
      </c>
      <c r="BD15" s="27" t="s">
        <v>698</v>
      </c>
      <c r="BE15" s="27" t="s">
        <v>698</v>
      </c>
      <c r="BF15" s="27" t="s">
        <v>698</v>
      </c>
      <c r="BG15" s="27" t="s">
        <v>698</v>
      </c>
      <c r="BH15" s="27" t="s">
        <v>698</v>
      </c>
      <c r="BI15" s="27" t="s">
        <v>704</v>
      </c>
      <c r="BJ15" s="27" t="s">
        <v>704</v>
      </c>
      <c r="BK15" s="27" t="s">
        <v>704</v>
      </c>
      <c r="BL15" s="27" t="s">
        <v>698</v>
      </c>
      <c r="BM15" s="27" t="s">
        <v>698</v>
      </c>
      <c r="BN15" s="27" t="s">
        <v>698</v>
      </c>
      <c r="BO15" s="27" t="s">
        <v>698</v>
      </c>
      <c r="BP15" s="27" t="s">
        <v>698</v>
      </c>
      <c r="BQ15" s="27" t="s">
        <v>698</v>
      </c>
      <c r="BR15" s="27" t="s">
        <v>698</v>
      </c>
      <c r="BS15" s="27" t="s">
        <v>698</v>
      </c>
      <c r="BT15" s="27" t="s">
        <v>698</v>
      </c>
      <c r="BU15" s="27" t="s">
        <v>698</v>
      </c>
      <c r="BV15" s="27" t="s">
        <v>698</v>
      </c>
      <c r="BW15" s="27" t="s">
        <v>698</v>
      </c>
      <c r="BX15" s="27" t="s">
        <v>698</v>
      </c>
      <c r="BY15" s="27" t="s">
        <v>698</v>
      </c>
      <c r="BZ15" s="27" t="s">
        <v>698</v>
      </c>
      <c r="CA15" s="27" t="s">
        <v>698</v>
      </c>
      <c r="CB15" s="27" t="s">
        <v>698</v>
      </c>
      <c r="CC15" s="27" t="s">
        <v>698</v>
      </c>
      <c r="CD15" s="27" t="s">
        <v>698</v>
      </c>
      <c r="CE15" s="27" t="s">
        <v>698</v>
      </c>
      <c r="CF15" s="27" t="s">
        <v>698</v>
      </c>
      <c r="CG15" s="27" t="s">
        <v>698</v>
      </c>
      <c r="CH15" s="27" t="s">
        <v>698</v>
      </c>
      <c r="CI15" s="27" t="s">
        <v>698</v>
      </c>
      <c r="CJ15" s="27" t="s">
        <v>698</v>
      </c>
      <c r="CK15" s="27" t="s">
        <v>694</v>
      </c>
      <c r="CL15" s="27" t="s">
        <v>694</v>
      </c>
      <c r="CM15" s="27" t="s">
        <v>698</v>
      </c>
      <c r="CN15" s="27" t="s">
        <v>694</v>
      </c>
      <c r="CO15" s="27" t="s">
        <v>698</v>
      </c>
      <c r="CP15" s="27" t="s">
        <v>698</v>
      </c>
      <c r="CQ15" s="27" t="s">
        <v>698</v>
      </c>
      <c r="CR15" s="27" t="s">
        <v>698</v>
      </c>
      <c r="CS15" s="27" t="s">
        <v>698</v>
      </c>
      <c r="CT15" s="27" t="s">
        <v>698</v>
      </c>
      <c r="CU15" s="27" t="s">
        <v>698</v>
      </c>
      <c r="CV15" s="27" t="s">
        <v>698</v>
      </c>
      <c r="CW15" s="27" t="s">
        <v>698</v>
      </c>
      <c r="CX15" s="27" t="s">
        <v>698</v>
      </c>
      <c r="CY15" s="27" t="s">
        <v>698</v>
      </c>
      <c r="CZ15" s="27" t="s">
        <v>698</v>
      </c>
      <c r="DA15" s="27" t="s">
        <v>698</v>
      </c>
      <c r="DB15" s="27" t="s">
        <v>698</v>
      </c>
      <c r="DC15" s="27" t="s">
        <v>698</v>
      </c>
      <c r="DD15" s="27" t="s">
        <v>698</v>
      </c>
      <c r="DE15" s="27" t="s">
        <v>698</v>
      </c>
      <c r="DF15" s="27" t="s">
        <v>698</v>
      </c>
      <c r="DG15" s="27" t="s">
        <v>698</v>
      </c>
      <c r="DH15" s="27" t="s">
        <v>698</v>
      </c>
      <c r="DI15" s="27" t="s">
        <v>698</v>
      </c>
      <c r="DJ15" s="27" t="s">
        <v>698</v>
      </c>
      <c r="DK15" s="27" t="s">
        <v>698</v>
      </c>
      <c r="DL15" s="27" t="s">
        <v>698</v>
      </c>
      <c r="DM15" s="27" t="s">
        <v>698</v>
      </c>
      <c r="DN15" s="27" t="s">
        <v>698</v>
      </c>
      <c r="DO15" s="27" t="s">
        <v>698</v>
      </c>
      <c r="DP15" s="27" t="s">
        <v>698</v>
      </c>
      <c r="DQ15" s="27" t="s">
        <v>698</v>
      </c>
      <c r="DR15" s="27" t="s">
        <v>698</v>
      </c>
      <c r="DS15" s="27" t="s">
        <v>698</v>
      </c>
      <c r="DT15" s="27" t="s">
        <v>698</v>
      </c>
      <c r="DU15" s="27" t="s">
        <v>698</v>
      </c>
      <c r="DV15" s="27" t="s">
        <v>698</v>
      </c>
      <c r="DW15" s="27" t="s">
        <v>698</v>
      </c>
      <c r="DX15" s="27" t="s">
        <v>698</v>
      </c>
      <c r="DY15" s="27" t="s">
        <v>698</v>
      </c>
      <c r="DZ15" s="27" t="s">
        <v>698</v>
      </c>
      <c r="EA15" s="27" t="s">
        <v>698</v>
      </c>
      <c r="EB15" s="27" t="s">
        <v>698</v>
      </c>
      <c r="EC15" s="27" t="s">
        <v>698</v>
      </c>
      <c r="ED15" s="27" t="s">
        <v>698</v>
      </c>
      <c r="EE15" s="27" t="s">
        <v>698</v>
      </c>
      <c r="EF15" s="27" t="s">
        <v>698</v>
      </c>
      <c r="EG15" s="27" t="s">
        <v>698</v>
      </c>
      <c r="EH15" s="27" t="s">
        <v>698</v>
      </c>
      <c r="EI15" s="27" t="s">
        <v>698</v>
      </c>
      <c r="EJ15" s="27" t="s">
        <v>698</v>
      </c>
      <c r="EK15" s="27" t="s">
        <v>698</v>
      </c>
      <c r="EL15" s="27" t="s">
        <v>698</v>
      </c>
      <c r="EM15" s="27" t="s">
        <v>698</v>
      </c>
      <c r="EN15" s="27" t="s">
        <v>698</v>
      </c>
      <c r="EO15" s="27" t="s">
        <v>698</v>
      </c>
      <c r="EP15" s="27" t="s">
        <v>698</v>
      </c>
      <c r="EQ15" s="27" t="s">
        <v>698</v>
      </c>
      <c r="ER15" s="27" t="s">
        <v>698</v>
      </c>
      <c r="ES15" s="27" t="s">
        <v>698</v>
      </c>
      <c r="ET15" s="27" t="s">
        <v>698</v>
      </c>
      <c r="EU15" s="27" t="s">
        <v>698</v>
      </c>
      <c r="EV15" s="27" t="s">
        <v>698</v>
      </c>
      <c r="EW15" s="27" t="s">
        <v>2658</v>
      </c>
      <c r="EX15" s="27" t="s">
        <v>694</v>
      </c>
      <c r="EY15" s="27" t="s">
        <v>694</v>
      </c>
      <c r="EZ15" s="27" t="s">
        <v>2659</v>
      </c>
      <c r="FA15" s="27" t="s">
        <v>694</v>
      </c>
      <c r="FB15" s="27" t="s">
        <v>694</v>
      </c>
      <c r="FC15" s="27" t="s">
        <v>694</v>
      </c>
      <c r="FD15" s="27" t="s">
        <v>694</v>
      </c>
      <c r="FE15" s="27" t="s">
        <v>2586</v>
      </c>
      <c r="FF15" s="42"/>
      <c r="FG15" s="42"/>
    </row>
    <row r="16" spans="1:163" x14ac:dyDescent="0.25">
      <c r="A16" s="27" t="str">
        <f t="shared" si="0"/>
        <v>IR001002002000000000000000000000000000</v>
      </c>
      <c r="B16" s="20" t="s">
        <v>2599</v>
      </c>
      <c r="C16" s="23" t="s">
        <v>2630</v>
      </c>
      <c r="D16" s="23" t="s">
        <v>702</v>
      </c>
      <c r="E16" s="23" t="s">
        <v>707</v>
      </c>
      <c r="F16" s="21" t="s">
        <v>707</v>
      </c>
      <c r="G16" s="23" t="s">
        <v>697</v>
      </c>
      <c r="H16" s="23" t="s">
        <v>697</v>
      </c>
      <c r="I16" s="21" t="s">
        <v>697</v>
      </c>
      <c r="J16" s="23" t="s">
        <v>697</v>
      </c>
      <c r="K16" s="64" t="s">
        <v>697</v>
      </c>
      <c r="L16" s="23" t="s">
        <v>697</v>
      </c>
      <c r="M16" s="23" t="s">
        <v>697</v>
      </c>
      <c r="N16" s="23" t="s">
        <v>697</v>
      </c>
      <c r="O16" s="23" t="s">
        <v>697</v>
      </c>
      <c r="P16" s="27">
        <v>0</v>
      </c>
      <c r="Q16" s="27" t="s">
        <v>704</v>
      </c>
      <c r="R16" s="27" t="s">
        <v>698</v>
      </c>
      <c r="S16" s="28" t="s">
        <v>694</v>
      </c>
      <c r="T16" s="28" t="s">
        <v>922</v>
      </c>
      <c r="U16" s="34" t="s">
        <v>2660</v>
      </c>
      <c r="V16" s="52" t="s">
        <v>905</v>
      </c>
      <c r="W16" s="20"/>
      <c r="X16" s="20"/>
      <c r="Y16" s="20" t="s">
        <v>2661</v>
      </c>
      <c r="Z16" s="20"/>
      <c r="AA16" s="20"/>
      <c r="AB16" s="20"/>
      <c r="AC16" s="20"/>
      <c r="AD16" s="20"/>
      <c r="AE16" s="20"/>
      <c r="AF16" s="20"/>
      <c r="AG16" s="20"/>
      <c r="AH16" s="27" t="s">
        <v>2662</v>
      </c>
      <c r="AI16" s="28" t="s">
        <v>704</v>
      </c>
      <c r="AJ16" s="27" t="s">
        <v>698</v>
      </c>
      <c r="AK16" s="27" t="s">
        <v>698</v>
      </c>
      <c r="AL16" s="27" t="s">
        <v>698</v>
      </c>
      <c r="AM16" s="27" t="s">
        <v>698</v>
      </c>
      <c r="AN16" s="27" t="s">
        <v>698</v>
      </c>
      <c r="AO16" s="27" t="s">
        <v>698</v>
      </c>
      <c r="AP16" s="27" t="s">
        <v>698</v>
      </c>
      <c r="AQ16" s="27" t="s">
        <v>698</v>
      </c>
      <c r="AR16" s="27" t="s">
        <v>698</v>
      </c>
      <c r="AS16" s="27" t="s">
        <v>698</v>
      </c>
      <c r="AT16" s="27" t="s">
        <v>698</v>
      </c>
      <c r="AU16" s="27" t="s">
        <v>698</v>
      </c>
      <c r="AV16" s="27" t="s">
        <v>698</v>
      </c>
      <c r="AW16" s="27" t="s">
        <v>698</v>
      </c>
      <c r="AX16" s="27" t="s">
        <v>698</v>
      </c>
      <c r="AY16" s="27" t="s">
        <v>698</v>
      </c>
      <c r="AZ16" s="27" t="s">
        <v>698</v>
      </c>
      <c r="BA16" s="27" t="s">
        <v>698</v>
      </c>
      <c r="BB16" s="27" t="s">
        <v>698</v>
      </c>
      <c r="BC16" s="27" t="s">
        <v>698</v>
      </c>
      <c r="BD16" s="27" t="s">
        <v>698</v>
      </c>
      <c r="BE16" s="27" t="s">
        <v>698</v>
      </c>
      <c r="BF16" s="27" t="s">
        <v>698</v>
      </c>
      <c r="BG16" s="27" t="s">
        <v>698</v>
      </c>
      <c r="BH16" s="27" t="s">
        <v>698</v>
      </c>
      <c r="BI16" s="27" t="s">
        <v>698</v>
      </c>
      <c r="BJ16" s="27" t="s">
        <v>698</v>
      </c>
      <c r="BK16" s="27" t="s">
        <v>698</v>
      </c>
      <c r="BL16" s="27" t="s">
        <v>698</v>
      </c>
      <c r="BM16" s="27" t="s">
        <v>698</v>
      </c>
      <c r="BN16" s="27" t="s">
        <v>698</v>
      </c>
      <c r="BO16" s="27" t="s">
        <v>698</v>
      </c>
      <c r="BP16" s="27" t="s">
        <v>698</v>
      </c>
      <c r="BQ16" s="27" t="s">
        <v>698</v>
      </c>
      <c r="BR16" s="27" t="s">
        <v>698</v>
      </c>
      <c r="BS16" s="27" t="s">
        <v>698</v>
      </c>
      <c r="BT16" s="27" t="s">
        <v>698</v>
      </c>
      <c r="BU16" s="27" t="s">
        <v>698</v>
      </c>
      <c r="BV16" s="27" t="s">
        <v>698</v>
      </c>
      <c r="BW16" s="27" t="s">
        <v>698</v>
      </c>
      <c r="BX16" s="27" t="s">
        <v>698</v>
      </c>
      <c r="BY16" s="27" t="s">
        <v>698</v>
      </c>
      <c r="BZ16" s="27" t="s">
        <v>698</v>
      </c>
      <c r="CA16" s="27" t="s">
        <v>698</v>
      </c>
      <c r="CB16" s="27" t="s">
        <v>698</v>
      </c>
      <c r="CC16" s="27" t="s">
        <v>698</v>
      </c>
      <c r="CD16" s="27" t="s">
        <v>698</v>
      </c>
      <c r="CE16" s="27" t="s">
        <v>698</v>
      </c>
      <c r="CF16" s="27" t="s">
        <v>698</v>
      </c>
      <c r="CG16" s="27" t="s">
        <v>698</v>
      </c>
      <c r="CH16" s="27" t="s">
        <v>698</v>
      </c>
      <c r="CI16" s="27" t="s">
        <v>698</v>
      </c>
      <c r="CJ16" s="27" t="s">
        <v>698</v>
      </c>
      <c r="CK16" s="27" t="s">
        <v>694</v>
      </c>
      <c r="CL16" s="27" t="s">
        <v>694</v>
      </c>
      <c r="CM16" s="27" t="s">
        <v>698</v>
      </c>
      <c r="CN16" s="27" t="s">
        <v>694</v>
      </c>
      <c r="CO16" s="27" t="s">
        <v>698</v>
      </c>
      <c r="CP16" s="27" t="s">
        <v>698</v>
      </c>
      <c r="CQ16" s="27" t="s">
        <v>698</v>
      </c>
      <c r="CR16" s="27" t="s">
        <v>698</v>
      </c>
      <c r="CS16" s="27" t="s">
        <v>698</v>
      </c>
      <c r="CT16" s="27" t="s">
        <v>698</v>
      </c>
      <c r="CU16" s="27" t="s">
        <v>698</v>
      </c>
      <c r="CV16" s="27" t="s">
        <v>698</v>
      </c>
      <c r="CW16" s="27" t="s">
        <v>698</v>
      </c>
      <c r="CX16" s="27" t="s">
        <v>698</v>
      </c>
      <c r="CY16" s="27" t="s">
        <v>698</v>
      </c>
      <c r="CZ16" s="27" t="s">
        <v>698</v>
      </c>
      <c r="DA16" s="27" t="s">
        <v>698</v>
      </c>
      <c r="DB16" s="27" t="s">
        <v>698</v>
      </c>
      <c r="DC16" s="27" t="s">
        <v>698</v>
      </c>
      <c r="DD16" s="27" t="s">
        <v>698</v>
      </c>
      <c r="DE16" s="27" t="s">
        <v>698</v>
      </c>
      <c r="DF16" s="27" t="s">
        <v>698</v>
      </c>
      <c r="DG16" s="27" t="s">
        <v>698</v>
      </c>
      <c r="DH16" s="27" t="s">
        <v>698</v>
      </c>
      <c r="DI16" s="27" t="s">
        <v>698</v>
      </c>
      <c r="DJ16" s="27" t="s">
        <v>698</v>
      </c>
      <c r="DK16" s="27" t="s">
        <v>698</v>
      </c>
      <c r="DL16" s="27" t="s">
        <v>698</v>
      </c>
      <c r="DM16" s="27" t="s">
        <v>698</v>
      </c>
      <c r="DN16" s="27" t="s">
        <v>698</v>
      </c>
      <c r="DO16" s="27" t="s">
        <v>698</v>
      </c>
      <c r="DP16" s="27" t="s">
        <v>698</v>
      </c>
      <c r="DQ16" s="27" t="s">
        <v>698</v>
      </c>
      <c r="DR16" s="27" t="s">
        <v>698</v>
      </c>
      <c r="DS16" s="27" t="s">
        <v>698</v>
      </c>
      <c r="DT16" s="27" t="s">
        <v>698</v>
      </c>
      <c r="DU16" s="27" t="s">
        <v>698</v>
      </c>
      <c r="DV16" s="27" t="s">
        <v>698</v>
      </c>
      <c r="DW16" s="27" t="s">
        <v>698</v>
      </c>
      <c r="DX16" s="27" t="s">
        <v>698</v>
      </c>
      <c r="DY16" s="27" t="s">
        <v>698</v>
      </c>
      <c r="DZ16" s="27" t="s">
        <v>698</v>
      </c>
      <c r="EA16" s="27" t="s">
        <v>698</v>
      </c>
      <c r="EB16" s="27" t="s">
        <v>698</v>
      </c>
      <c r="EC16" s="27" t="s">
        <v>698</v>
      </c>
      <c r="ED16" s="27" t="s">
        <v>698</v>
      </c>
      <c r="EE16" s="27" t="s">
        <v>698</v>
      </c>
      <c r="EF16" s="27" t="s">
        <v>698</v>
      </c>
      <c r="EG16" s="27" t="s">
        <v>698</v>
      </c>
      <c r="EH16" s="27" t="s">
        <v>698</v>
      </c>
      <c r="EI16" s="27" t="s">
        <v>698</v>
      </c>
      <c r="EJ16" s="27" t="s">
        <v>698</v>
      </c>
      <c r="EK16" s="27" t="s">
        <v>698</v>
      </c>
      <c r="EL16" s="27" t="s">
        <v>698</v>
      </c>
      <c r="EM16" s="27" t="s">
        <v>698</v>
      </c>
      <c r="EN16" s="27" t="s">
        <v>698</v>
      </c>
      <c r="EO16" s="27" t="s">
        <v>698</v>
      </c>
      <c r="EP16" s="27" t="s">
        <v>698</v>
      </c>
      <c r="EQ16" s="27" t="s">
        <v>698</v>
      </c>
      <c r="ER16" s="27" t="s">
        <v>698</v>
      </c>
      <c r="ES16" s="27" t="s">
        <v>698</v>
      </c>
      <c r="ET16" s="27" t="s">
        <v>698</v>
      </c>
      <c r="EU16" s="27" t="s">
        <v>698</v>
      </c>
      <c r="EV16" s="27" t="s">
        <v>698</v>
      </c>
      <c r="EW16" s="27" t="s">
        <v>2658</v>
      </c>
      <c r="EX16" s="27" t="s">
        <v>694</v>
      </c>
      <c r="EY16" s="27" t="s">
        <v>694</v>
      </c>
      <c r="EZ16" s="27"/>
      <c r="FA16" s="27" t="s">
        <v>694</v>
      </c>
      <c r="FB16" s="27" t="s">
        <v>694</v>
      </c>
      <c r="FC16" s="27" t="s">
        <v>694</v>
      </c>
      <c r="FD16" s="27" t="s">
        <v>694</v>
      </c>
      <c r="FE16" s="27" t="s">
        <v>2586</v>
      </c>
      <c r="FF16" s="42"/>
      <c r="FG16" s="42"/>
    </row>
    <row r="17" spans="1:163" x14ac:dyDescent="0.25">
      <c r="A17" s="27" t="str">
        <f t="shared" si="0"/>
        <v>IR001002003000000000000000000000000000</v>
      </c>
      <c r="B17" s="20" t="s">
        <v>2599</v>
      </c>
      <c r="C17" s="23" t="s">
        <v>2630</v>
      </c>
      <c r="D17" s="23" t="s">
        <v>702</v>
      </c>
      <c r="E17" s="23" t="s">
        <v>707</v>
      </c>
      <c r="F17" s="21" t="s">
        <v>710</v>
      </c>
      <c r="G17" s="23" t="s">
        <v>697</v>
      </c>
      <c r="H17" s="23" t="s">
        <v>697</v>
      </c>
      <c r="I17" s="21" t="s">
        <v>697</v>
      </c>
      <c r="J17" s="23" t="s">
        <v>697</v>
      </c>
      <c r="K17" s="64" t="s">
        <v>697</v>
      </c>
      <c r="L17" s="23" t="s">
        <v>697</v>
      </c>
      <c r="M17" s="23" t="s">
        <v>697</v>
      </c>
      <c r="N17" s="23" t="s">
        <v>697</v>
      </c>
      <c r="O17" s="23" t="s">
        <v>697</v>
      </c>
      <c r="P17" s="27">
        <v>0</v>
      </c>
      <c r="Q17" s="27" t="s">
        <v>704</v>
      </c>
      <c r="R17" s="27" t="s">
        <v>698</v>
      </c>
      <c r="S17" s="28" t="s">
        <v>694</v>
      </c>
      <c r="T17" s="28" t="s">
        <v>922</v>
      </c>
      <c r="U17" s="34" t="s">
        <v>2663</v>
      </c>
      <c r="V17" s="52" t="s">
        <v>905</v>
      </c>
      <c r="W17" s="20"/>
      <c r="X17" s="20"/>
      <c r="Y17" s="20" t="s">
        <v>2664</v>
      </c>
      <c r="Z17" s="20"/>
      <c r="AA17" s="20"/>
      <c r="AB17" s="20"/>
      <c r="AC17" s="20"/>
      <c r="AD17" s="20"/>
      <c r="AE17" s="20"/>
      <c r="AF17" s="20"/>
      <c r="AG17" s="20"/>
      <c r="AH17" s="27" t="s">
        <v>2665</v>
      </c>
      <c r="AI17" s="28" t="s">
        <v>704</v>
      </c>
      <c r="AJ17" s="27" t="s">
        <v>698</v>
      </c>
      <c r="AK17" s="27" t="s">
        <v>698</v>
      </c>
      <c r="AL17" s="27" t="s">
        <v>698</v>
      </c>
      <c r="AM17" s="27" t="s">
        <v>698</v>
      </c>
      <c r="AN17" s="27" t="s">
        <v>698</v>
      </c>
      <c r="AO17" s="27" t="s">
        <v>698</v>
      </c>
      <c r="AP17" s="27" t="s">
        <v>698</v>
      </c>
      <c r="AQ17" s="27" t="s">
        <v>698</v>
      </c>
      <c r="AR17" s="27" t="s">
        <v>698</v>
      </c>
      <c r="AS17" s="27" t="s">
        <v>698</v>
      </c>
      <c r="AT17" s="27" t="s">
        <v>698</v>
      </c>
      <c r="AU17" s="27" t="s">
        <v>698</v>
      </c>
      <c r="AV17" s="27" t="s">
        <v>698</v>
      </c>
      <c r="AW17" s="27" t="s">
        <v>698</v>
      </c>
      <c r="AX17" s="27" t="s">
        <v>698</v>
      </c>
      <c r="AY17" s="27" t="s">
        <v>698</v>
      </c>
      <c r="AZ17" s="27" t="s">
        <v>698</v>
      </c>
      <c r="BA17" s="27" t="s">
        <v>698</v>
      </c>
      <c r="BB17" s="27" t="s">
        <v>698</v>
      </c>
      <c r="BC17" s="27" t="s">
        <v>698</v>
      </c>
      <c r="BD17" s="27" t="s">
        <v>698</v>
      </c>
      <c r="BE17" s="27" t="s">
        <v>698</v>
      </c>
      <c r="BF17" s="27" t="s">
        <v>698</v>
      </c>
      <c r="BG17" s="27" t="s">
        <v>698</v>
      </c>
      <c r="BH17" s="27" t="s">
        <v>698</v>
      </c>
      <c r="BI17" s="27" t="s">
        <v>698</v>
      </c>
      <c r="BJ17" s="27" t="s">
        <v>698</v>
      </c>
      <c r="BK17" s="27" t="s">
        <v>698</v>
      </c>
      <c r="BL17" s="27" t="s">
        <v>698</v>
      </c>
      <c r="BM17" s="27" t="s">
        <v>698</v>
      </c>
      <c r="BN17" s="27" t="s">
        <v>698</v>
      </c>
      <c r="BO17" s="27" t="s">
        <v>698</v>
      </c>
      <c r="BP17" s="27" t="s">
        <v>698</v>
      </c>
      <c r="BQ17" s="27" t="s">
        <v>698</v>
      </c>
      <c r="BR17" s="27" t="s">
        <v>698</v>
      </c>
      <c r="BS17" s="27" t="s">
        <v>698</v>
      </c>
      <c r="BT17" s="27" t="s">
        <v>698</v>
      </c>
      <c r="BU17" s="27" t="s">
        <v>698</v>
      </c>
      <c r="BV17" s="27" t="s">
        <v>698</v>
      </c>
      <c r="BW17" s="27" t="s">
        <v>698</v>
      </c>
      <c r="BX17" s="27" t="s">
        <v>698</v>
      </c>
      <c r="BY17" s="27" t="s">
        <v>698</v>
      </c>
      <c r="BZ17" s="27" t="s">
        <v>698</v>
      </c>
      <c r="CA17" s="27" t="s">
        <v>698</v>
      </c>
      <c r="CB17" s="27" t="s">
        <v>698</v>
      </c>
      <c r="CC17" s="27" t="s">
        <v>698</v>
      </c>
      <c r="CD17" s="27" t="s">
        <v>698</v>
      </c>
      <c r="CE17" s="27" t="s">
        <v>698</v>
      </c>
      <c r="CF17" s="27" t="s">
        <v>698</v>
      </c>
      <c r="CG17" s="27" t="s">
        <v>698</v>
      </c>
      <c r="CH17" s="27" t="s">
        <v>698</v>
      </c>
      <c r="CI17" s="27" t="s">
        <v>698</v>
      </c>
      <c r="CJ17" s="27" t="s">
        <v>698</v>
      </c>
      <c r="CK17" s="27" t="s">
        <v>694</v>
      </c>
      <c r="CL17" s="27" t="s">
        <v>694</v>
      </c>
      <c r="CM17" s="27" t="s">
        <v>698</v>
      </c>
      <c r="CN17" s="27" t="s">
        <v>694</v>
      </c>
      <c r="CO17" s="27" t="s">
        <v>698</v>
      </c>
      <c r="CP17" s="27" t="s">
        <v>698</v>
      </c>
      <c r="CQ17" s="27" t="s">
        <v>698</v>
      </c>
      <c r="CR17" s="27" t="s">
        <v>698</v>
      </c>
      <c r="CS17" s="27" t="s">
        <v>698</v>
      </c>
      <c r="CT17" s="27" t="s">
        <v>698</v>
      </c>
      <c r="CU17" s="27" t="s">
        <v>698</v>
      </c>
      <c r="CV17" s="27" t="s">
        <v>698</v>
      </c>
      <c r="CW17" s="27" t="s">
        <v>698</v>
      </c>
      <c r="CX17" s="27" t="s">
        <v>698</v>
      </c>
      <c r="CY17" s="27" t="s">
        <v>698</v>
      </c>
      <c r="CZ17" s="27" t="s">
        <v>698</v>
      </c>
      <c r="DA17" s="27" t="s">
        <v>698</v>
      </c>
      <c r="DB17" s="27" t="s">
        <v>698</v>
      </c>
      <c r="DC17" s="27" t="s">
        <v>698</v>
      </c>
      <c r="DD17" s="27" t="s">
        <v>698</v>
      </c>
      <c r="DE17" s="27" t="s">
        <v>698</v>
      </c>
      <c r="DF17" s="27" t="s">
        <v>698</v>
      </c>
      <c r="DG17" s="27" t="s">
        <v>698</v>
      </c>
      <c r="DH17" s="27" t="s">
        <v>698</v>
      </c>
      <c r="DI17" s="27" t="s">
        <v>698</v>
      </c>
      <c r="DJ17" s="27" t="s">
        <v>698</v>
      </c>
      <c r="DK17" s="27" t="s">
        <v>698</v>
      </c>
      <c r="DL17" s="27" t="s">
        <v>698</v>
      </c>
      <c r="DM17" s="27" t="s">
        <v>698</v>
      </c>
      <c r="DN17" s="27" t="s">
        <v>698</v>
      </c>
      <c r="DO17" s="27" t="s">
        <v>698</v>
      </c>
      <c r="DP17" s="27" t="s">
        <v>698</v>
      </c>
      <c r="DQ17" s="27" t="s">
        <v>698</v>
      </c>
      <c r="DR17" s="27" t="s">
        <v>698</v>
      </c>
      <c r="DS17" s="27" t="s">
        <v>698</v>
      </c>
      <c r="DT17" s="27" t="s">
        <v>698</v>
      </c>
      <c r="DU17" s="27" t="s">
        <v>698</v>
      </c>
      <c r="DV17" s="27" t="s">
        <v>698</v>
      </c>
      <c r="DW17" s="27" t="s">
        <v>698</v>
      </c>
      <c r="DX17" s="27" t="s">
        <v>698</v>
      </c>
      <c r="DY17" s="27" t="s">
        <v>698</v>
      </c>
      <c r="DZ17" s="27" t="s">
        <v>698</v>
      </c>
      <c r="EA17" s="27" t="s">
        <v>698</v>
      </c>
      <c r="EB17" s="27" t="s">
        <v>698</v>
      </c>
      <c r="EC17" s="27" t="s">
        <v>698</v>
      </c>
      <c r="ED17" s="27" t="s">
        <v>698</v>
      </c>
      <c r="EE17" s="27" t="s">
        <v>698</v>
      </c>
      <c r="EF17" s="27" t="s">
        <v>698</v>
      </c>
      <c r="EG17" s="27" t="s">
        <v>698</v>
      </c>
      <c r="EH17" s="27" t="s">
        <v>698</v>
      </c>
      <c r="EI17" s="27" t="s">
        <v>698</v>
      </c>
      <c r="EJ17" s="27" t="s">
        <v>698</v>
      </c>
      <c r="EK17" s="27" t="s">
        <v>698</v>
      </c>
      <c r="EL17" s="27" t="s">
        <v>698</v>
      </c>
      <c r="EM17" s="27" t="s">
        <v>698</v>
      </c>
      <c r="EN17" s="27" t="s">
        <v>698</v>
      </c>
      <c r="EO17" s="27" t="s">
        <v>698</v>
      </c>
      <c r="EP17" s="27" t="s">
        <v>698</v>
      </c>
      <c r="EQ17" s="27" t="s">
        <v>698</v>
      </c>
      <c r="ER17" s="27" t="s">
        <v>698</v>
      </c>
      <c r="ES17" s="27" t="s">
        <v>698</v>
      </c>
      <c r="ET17" s="27" t="s">
        <v>698</v>
      </c>
      <c r="EU17" s="27" t="s">
        <v>698</v>
      </c>
      <c r="EV17" s="27" t="s">
        <v>698</v>
      </c>
      <c r="EW17" s="27" t="s">
        <v>2658</v>
      </c>
      <c r="EX17" s="27" t="s">
        <v>694</v>
      </c>
      <c r="EY17" s="27" t="s">
        <v>694</v>
      </c>
      <c r="EZ17" s="27"/>
      <c r="FA17" s="27" t="s">
        <v>694</v>
      </c>
      <c r="FB17" s="27" t="s">
        <v>694</v>
      </c>
      <c r="FC17" s="27" t="s">
        <v>694</v>
      </c>
      <c r="FD17" s="27" t="s">
        <v>694</v>
      </c>
      <c r="FE17" s="27" t="s">
        <v>2586</v>
      </c>
      <c r="FF17" s="42"/>
      <c r="FG17" s="42"/>
    </row>
    <row r="18" spans="1:163" x14ac:dyDescent="0.25">
      <c r="A18" s="27" t="str">
        <f t="shared" si="0"/>
        <v>IR001002004000000000000000000000000000</v>
      </c>
      <c r="B18" s="20" t="s">
        <v>2599</v>
      </c>
      <c r="C18" s="23" t="s">
        <v>2630</v>
      </c>
      <c r="D18" s="23" t="s">
        <v>702</v>
      </c>
      <c r="E18" s="23" t="s">
        <v>707</v>
      </c>
      <c r="F18" s="21" t="s">
        <v>711</v>
      </c>
      <c r="G18" s="23" t="s">
        <v>697</v>
      </c>
      <c r="H18" s="23" t="s">
        <v>697</v>
      </c>
      <c r="I18" s="21" t="s">
        <v>697</v>
      </c>
      <c r="J18" s="23" t="s">
        <v>697</v>
      </c>
      <c r="K18" s="64" t="s">
        <v>697</v>
      </c>
      <c r="L18" s="23" t="s">
        <v>697</v>
      </c>
      <c r="M18" s="23" t="s">
        <v>697</v>
      </c>
      <c r="N18" s="23" t="s">
        <v>697</v>
      </c>
      <c r="O18" s="23" t="s">
        <v>697</v>
      </c>
      <c r="P18" s="27">
        <v>0</v>
      </c>
      <c r="Q18" s="27" t="s">
        <v>704</v>
      </c>
      <c r="R18" s="27" t="s">
        <v>698</v>
      </c>
      <c r="S18" s="28" t="s">
        <v>694</v>
      </c>
      <c r="T18" s="28" t="s">
        <v>922</v>
      </c>
      <c r="U18" s="34" t="s">
        <v>2666</v>
      </c>
      <c r="V18" s="52" t="s">
        <v>905</v>
      </c>
      <c r="W18" s="20"/>
      <c r="X18" s="20"/>
      <c r="Y18" s="20" t="s">
        <v>894</v>
      </c>
      <c r="Z18" s="20"/>
      <c r="AA18" s="20"/>
      <c r="AB18" s="20"/>
      <c r="AC18" s="20"/>
      <c r="AD18" s="20"/>
      <c r="AE18" s="20"/>
      <c r="AF18" s="20"/>
      <c r="AG18" s="20"/>
      <c r="AH18" s="27" t="s">
        <v>2667</v>
      </c>
      <c r="AI18" s="28" t="s">
        <v>704</v>
      </c>
      <c r="AJ18" s="27" t="s">
        <v>698</v>
      </c>
      <c r="AK18" s="27" t="s">
        <v>698</v>
      </c>
      <c r="AL18" s="27" t="s">
        <v>698</v>
      </c>
      <c r="AM18" s="27" t="s">
        <v>698</v>
      </c>
      <c r="AN18" s="27" t="s">
        <v>698</v>
      </c>
      <c r="AO18" s="27" t="s">
        <v>698</v>
      </c>
      <c r="AP18" s="27" t="s">
        <v>698</v>
      </c>
      <c r="AQ18" s="27" t="s">
        <v>698</v>
      </c>
      <c r="AR18" s="27" t="s">
        <v>698</v>
      </c>
      <c r="AS18" s="27" t="s">
        <v>698</v>
      </c>
      <c r="AT18" s="27" t="s">
        <v>698</v>
      </c>
      <c r="AU18" s="27" t="s">
        <v>698</v>
      </c>
      <c r="AV18" s="27" t="s">
        <v>698</v>
      </c>
      <c r="AW18" s="27" t="s">
        <v>698</v>
      </c>
      <c r="AX18" s="27" t="s">
        <v>698</v>
      </c>
      <c r="AY18" s="27" t="s">
        <v>698</v>
      </c>
      <c r="AZ18" s="27" t="s">
        <v>698</v>
      </c>
      <c r="BA18" s="27" t="s">
        <v>698</v>
      </c>
      <c r="BB18" s="27" t="s">
        <v>698</v>
      </c>
      <c r="BC18" s="27" t="s">
        <v>698</v>
      </c>
      <c r="BD18" s="27" t="s">
        <v>698</v>
      </c>
      <c r="BE18" s="27" t="s">
        <v>698</v>
      </c>
      <c r="BF18" s="27" t="s">
        <v>698</v>
      </c>
      <c r="BG18" s="27" t="s">
        <v>698</v>
      </c>
      <c r="BH18" s="27" t="s">
        <v>698</v>
      </c>
      <c r="BI18" s="27" t="s">
        <v>698</v>
      </c>
      <c r="BJ18" s="27" t="s">
        <v>698</v>
      </c>
      <c r="BK18" s="27" t="s">
        <v>698</v>
      </c>
      <c r="BL18" s="27" t="s">
        <v>698</v>
      </c>
      <c r="BM18" s="27" t="s">
        <v>698</v>
      </c>
      <c r="BN18" s="27" t="s">
        <v>698</v>
      </c>
      <c r="BO18" s="27" t="s">
        <v>698</v>
      </c>
      <c r="BP18" s="27" t="s">
        <v>698</v>
      </c>
      <c r="BQ18" s="27" t="s">
        <v>698</v>
      </c>
      <c r="BR18" s="27" t="s">
        <v>698</v>
      </c>
      <c r="BS18" s="27" t="s">
        <v>698</v>
      </c>
      <c r="BT18" s="27" t="s">
        <v>698</v>
      </c>
      <c r="BU18" s="27" t="s">
        <v>698</v>
      </c>
      <c r="BV18" s="27" t="s">
        <v>698</v>
      </c>
      <c r="BW18" s="27" t="s">
        <v>698</v>
      </c>
      <c r="BX18" s="27" t="s">
        <v>698</v>
      </c>
      <c r="BY18" s="27" t="s">
        <v>698</v>
      </c>
      <c r="BZ18" s="27" t="s">
        <v>698</v>
      </c>
      <c r="CA18" s="27" t="s">
        <v>698</v>
      </c>
      <c r="CB18" s="27" t="s">
        <v>698</v>
      </c>
      <c r="CC18" s="27" t="s">
        <v>698</v>
      </c>
      <c r="CD18" s="27" t="s">
        <v>698</v>
      </c>
      <c r="CE18" s="27" t="s">
        <v>698</v>
      </c>
      <c r="CF18" s="27" t="s">
        <v>698</v>
      </c>
      <c r="CG18" s="27" t="s">
        <v>698</v>
      </c>
      <c r="CH18" s="27" t="s">
        <v>698</v>
      </c>
      <c r="CI18" s="27" t="s">
        <v>698</v>
      </c>
      <c r="CJ18" s="27" t="s">
        <v>698</v>
      </c>
      <c r="CK18" s="27" t="s">
        <v>694</v>
      </c>
      <c r="CL18" s="27" t="s">
        <v>694</v>
      </c>
      <c r="CM18" s="27" t="s">
        <v>698</v>
      </c>
      <c r="CN18" s="27" t="s">
        <v>694</v>
      </c>
      <c r="CO18" s="27" t="s">
        <v>698</v>
      </c>
      <c r="CP18" s="27" t="s">
        <v>698</v>
      </c>
      <c r="CQ18" s="27" t="s">
        <v>698</v>
      </c>
      <c r="CR18" s="27" t="s">
        <v>698</v>
      </c>
      <c r="CS18" s="27" t="s">
        <v>698</v>
      </c>
      <c r="CT18" s="27" t="s">
        <v>698</v>
      </c>
      <c r="CU18" s="27" t="s">
        <v>698</v>
      </c>
      <c r="CV18" s="27" t="s">
        <v>698</v>
      </c>
      <c r="CW18" s="27" t="s">
        <v>698</v>
      </c>
      <c r="CX18" s="27" t="s">
        <v>698</v>
      </c>
      <c r="CY18" s="27" t="s">
        <v>698</v>
      </c>
      <c r="CZ18" s="27" t="s">
        <v>698</v>
      </c>
      <c r="DA18" s="27" t="s">
        <v>698</v>
      </c>
      <c r="DB18" s="27" t="s">
        <v>698</v>
      </c>
      <c r="DC18" s="27" t="s">
        <v>698</v>
      </c>
      <c r="DD18" s="27" t="s">
        <v>698</v>
      </c>
      <c r="DE18" s="27" t="s">
        <v>698</v>
      </c>
      <c r="DF18" s="27" t="s">
        <v>698</v>
      </c>
      <c r="DG18" s="27" t="s">
        <v>698</v>
      </c>
      <c r="DH18" s="27" t="s">
        <v>698</v>
      </c>
      <c r="DI18" s="27" t="s">
        <v>698</v>
      </c>
      <c r="DJ18" s="27" t="s">
        <v>698</v>
      </c>
      <c r="DK18" s="27" t="s">
        <v>698</v>
      </c>
      <c r="DL18" s="27" t="s">
        <v>698</v>
      </c>
      <c r="DM18" s="27" t="s">
        <v>698</v>
      </c>
      <c r="DN18" s="27" t="s">
        <v>698</v>
      </c>
      <c r="DO18" s="27" t="s">
        <v>698</v>
      </c>
      <c r="DP18" s="27" t="s">
        <v>698</v>
      </c>
      <c r="DQ18" s="27" t="s">
        <v>698</v>
      </c>
      <c r="DR18" s="27" t="s">
        <v>698</v>
      </c>
      <c r="DS18" s="27" t="s">
        <v>698</v>
      </c>
      <c r="DT18" s="27" t="s">
        <v>698</v>
      </c>
      <c r="DU18" s="27" t="s">
        <v>698</v>
      </c>
      <c r="DV18" s="27" t="s">
        <v>698</v>
      </c>
      <c r="DW18" s="27" t="s">
        <v>698</v>
      </c>
      <c r="DX18" s="27" t="s">
        <v>698</v>
      </c>
      <c r="DY18" s="27" t="s">
        <v>698</v>
      </c>
      <c r="DZ18" s="27" t="s">
        <v>698</v>
      </c>
      <c r="EA18" s="27" t="s">
        <v>698</v>
      </c>
      <c r="EB18" s="27" t="s">
        <v>698</v>
      </c>
      <c r="EC18" s="27" t="s">
        <v>698</v>
      </c>
      <c r="ED18" s="27" t="s">
        <v>698</v>
      </c>
      <c r="EE18" s="27" t="s">
        <v>698</v>
      </c>
      <c r="EF18" s="27" t="s">
        <v>698</v>
      </c>
      <c r="EG18" s="27" t="s">
        <v>698</v>
      </c>
      <c r="EH18" s="27" t="s">
        <v>698</v>
      </c>
      <c r="EI18" s="27" t="s">
        <v>704</v>
      </c>
      <c r="EJ18" s="27" t="s">
        <v>704</v>
      </c>
      <c r="EK18" s="27" t="s">
        <v>704</v>
      </c>
      <c r="EL18" s="27" t="s">
        <v>704</v>
      </c>
      <c r="EM18" s="27" t="s">
        <v>704</v>
      </c>
      <c r="EN18" s="27" t="s">
        <v>698</v>
      </c>
      <c r="EO18" s="27" t="s">
        <v>698</v>
      </c>
      <c r="EP18" s="27" t="s">
        <v>698</v>
      </c>
      <c r="EQ18" s="27" t="s">
        <v>698</v>
      </c>
      <c r="ER18" s="27" t="s">
        <v>698</v>
      </c>
      <c r="ES18" s="27" t="s">
        <v>698</v>
      </c>
      <c r="ET18" s="27" t="s">
        <v>698</v>
      </c>
      <c r="EU18" s="27" t="s">
        <v>698</v>
      </c>
      <c r="EV18" s="27" t="s">
        <v>698</v>
      </c>
      <c r="EW18" s="27" t="s">
        <v>2658</v>
      </c>
      <c r="EX18" s="27" t="s">
        <v>694</v>
      </c>
      <c r="EY18" s="27" t="s">
        <v>694</v>
      </c>
      <c r="EZ18" s="27" t="s">
        <v>2668</v>
      </c>
      <c r="FA18" s="27" t="s">
        <v>694</v>
      </c>
      <c r="FB18" s="27" t="s">
        <v>694</v>
      </c>
      <c r="FC18" s="27" t="s">
        <v>694</v>
      </c>
      <c r="FD18" s="27" t="s">
        <v>694</v>
      </c>
      <c r="FE18" s="27" t="s">
        <v>2586</v>
      </c>
      <c r="FF18" s="42"/>
      <c r="FG18" s="42"/>
    </row>
    <row r="19" spans="1:163" x14ac:dyDescent="0.25">
      <c r="A19" s="27" t="str">
        <f t="shared" si="0"/>
        <v>IR001002005000000000000000000000000000</v>
      </c>
      <c r="B19" s="20" t="s">
        <v>2599</v>
      </c>
      <c r="C19" s="23" t="s">
        <v>2630</v>
      </c>
      <c r="D19" s="23" t="s">
        <v>702</v>
      </c>
      <c r="E19" s="23" t="s">
        <v>707</v>
      </c>
      <c r="F19" s="21" t="s">
        <v>713</v>
      </c>
      <c r="G19" s="23" t="s">
        <v>697</v>
      </c>
      <c r="H19" s="23" t="s">
        <v>697</v>
      </c>
      <c r="I19" s="21" t="s">
        <v>697</v>
      </c>
      <c r="J19" s="23" t="s">
        <v>697</v>
      </c>
      <c r="K19" s="64" t="s">
        <v>697</v>
      </c>
      <c r="L19" s="23" t="s">
        <v>697</v>
      </c>
      <c r="M19" s="23" t="s">
        <v>697</v>
      </c>
      <c r="N19" s="23" t="s">
        <v>697</v>
      </c>
      <c r="O19" s="23" t="s">
        <v>697</v>
      </c>
      <c r="P19" s="27">
        <v>0</v>
      </c>
      <c r="Q19" s="27" t="s">
        <v>704</v>
      </c>
      <c r="R19" s="27" t="s">
        <v>698</v>
      </c>
      <c r="S19" s="28" t="s">
        <v>694</v>
      </c>
      <c r="T19" s="28" t="s">
        <v>922</v>
      </c>
      <c r="U19" s="34" t="s">
        <v>2669</v>
      </c>
      <c r="V19" s="52" t="s">
        <v>905</v>
      </c>
      <c r="W19" s="20"/>
      <c r="X19" s="20"/>
      <c r="Y19" s="20" t="s">
        <v>899</v>
      </c>
      <c r="Z19" s="20"/>
      <c r="AA19" s="20"/>
      <c r="AB19" s="20"/>
      <c r="AC19" s="20"/>
      <c r="AD19" s="20"/>
      <c r="AE19" s="20"/>
      <c r="AF19" s="20"/>
      <c r="AG19" s="20"/>
      <c r="AH19" s="27" t="s">
        <v>2670</v>
      </c>
      <c r="AI19" s="28" t="s">
        <v>704</v>
      </c>
      <c r="AJ19" s="27" t="s">
        <v>698</v>
      </c>
      <c r="AK19" s="27" t="s">
        <v>698</v>
      </c>
      <c r="AL19" s="27" t="s">
        <v>698</v>
      </c>
      <c r="AM19" s="27" t="s">
        <v>698</v>
      </c>
      <c r="AN19" s="27" t="s">
        <v>698</v>
      </c>
      <c r="AO19" s="27" t="s">
        <v>698</v>
      </c>
      <c r="AP19" s="27" t="s">
        <v>698</v>
      </c>
      <c r="AQ19" s="27" t="s">
        <v>698</v>
      </c>
      <c r="AR19" s="27" t="s">
        <v>698</v>
      </c>
      <c r="AS19" s="27" t="s">
        <v>698</v>
      </c>
      <c r="AT19" s="27" t="s">
        <v>698</v>
      </c>
      <c r="AU19" s="27" t="s">
        <v>698</v>
      </c>
      <c r="AV19" s="27" t="s">
        <v>698</v>
      </c>
      <c r="AW19" s="27" t="s">
        <v>698</v>
      </c>
      <c r="AX19" s="27" t="s">
        <v>698</v>
      </c>
      <c r="AY19" s="27" t="s">
        <v>698</v>
      </c>
      <c r="AZ19" s="27" t="s">
        <v>698</v>
      </c>
      <c r="BA19" s="27" t="s">
        <v>698</v>
      </c>
      <c r="BB19" s="27" t="s">
        <v>698</v>
      </c>
      <c r="BC19" s="27" t="s">
        <v>698</v>
      </c>
      <c r="BD19" s="27" t="s">
        <v>698</v>
      </c>
      <c r="BE19" s="27" t="s">
        <v>698</v>
      </c>
      <c r="BF19" s="27" t="s">
        <v>698</v>
      </c>
      <c r="BG19" s="27" t="s">
        <v>698</v>
      </c>
      <c r="BH19" s="27" t="s">
        <v>698</v>
      </c>
      <c r="BI19" s="27" t="s">
        <v>698</v>
      </c>
      <c r="BJ19" s="27" t="s">
        <v>698</v>
      </c>
      <c r="BK19" s="27" t="s">
        <v>698</v>
      </c>
      <c r="BL19" s="27" t="s">
        <v>698</v>
      </c>
      <c r="BM19" s="27" t="s">
        <v>698</v>
      </c>
      <c r="BN19" s="27" t="s">
        <v>698</v>
      </c>
      <c r="BO19" s="27" t="s">
        <v>698</v>
      </c>
      <c r="BP19" s="27" t="s">
        <v>698</v>
      </c>
      <c r="BQ19" s="27" t="s">
        <v>698</v>
      </c>
      <c r="BR19" s="27" t="s">
        <v>698</v>
      </c>
      <c r="BS19" s="27" t="s">
        <v>698</v>
      </c>
      <c r="BT19" s="27" t="s">
        <v>698</v>
      </c>
      <c r="BU19" s="27" t="s">
        <v>698</v>
      </c>
      <c r="BV19" s="27" t="s">
        <v>698</v>
      </c>
      <c r="BW19" s="27" t="s">
        <v>698</v>
      </c>
      <c r="BX19" s="27" t="s">
        <v>698</v>
      </c>
      <c r="BY19" s="27" t="s">
        <v>698</v>
      </c>
      <c r="BZ19" s="27" t="s">
        <v>698</v>
      </c>
      <c r="CA19" s="27" t="s">
        <v>698</v>
      </c>
      <c r="CB19" s="27" t="s">
        <v>698</v>
      </c>
      <c r="CC19" s="27" t="s">
        <v>698</v>
      </c>
      <c r="CD19" s="27" t="s">
        <v>698</v>
      </c>
      <c r="CE19" s="27" t="s">
        <v>698</v>
      </c>
      <c r="CF19" s="27" t="s">
        <v>698</v>
      </c>
      <c r="CG19" s="27" t="s">
        <v>698</v>
      </c>
      <c r="CH19" s="27" t="s">
        <v>698</v>
      </c>
      <c r="CI19" s="27" t="s">
        <v>698</v>
      </c>
      <c r="CJ19" s="27" t="s">
        <v>698</v>
      </c>
      <c r="CK19" s="27" t="s">
        <v>694</v>
      </c>
      <c r="CL19" s="27" t="s">
        <v>694</v>
      </c>
      <c r="CM19" s="27" t="s">
        <v>698</v>
      </c>
      <c r="CN19" s="27" t="s">
        <v>694</v>
      </c>
      <c r="CO19" s="27" t="s">
        <v>698</v>
      </c>
      <c r="CP19" s="27" t="s">
        <v>698</v>
      </c>
      <c r="CQ19" s="27" t="s">
        <v>698</v>
      </c>
      <c r="CR19" s="27" t="s">
        <v>698</v>
      </c>
      <c r="CS19" s="27" t="s">
        <v>698</v>
      </c>
      <c r="CT19" s="27" t="s">
        <v>698</v>
      </c>
      <c r="CU19" s="27" t="s">
        <v>698</v>
      </c>
      <c r="CV19" s="27" t="s">
        <v>698</v>
      </c>
      <c r="CW19" s="27" t="s">
        <v>698</v>
      </c>
      <c r="CX19" s="27" t="s">
        <v>698</v>
      </c>
      <c r="CY19" s="27" t="s">
        <v>698</v>
      </c>
      <c r="CZ19" s="27" t="s">
        <v>698</v>
      </c>
      <c r="DA19" s="27" t="s">
        <v>698</v>
      </c>
      <c r="DB19" s="27" t="s">
        <v>698</v>
      </c>
      <c r="DC19" s="27" t="s">
        <v>698</v>
      </c>
      <c r="DD19" s="27" t="s">
        <v>698</v>
      </c>
      <c r="DE19" s="27" t="s">
        <v>698</v>
      </c>
      <c r="DF19" s="27" t="s">
        <v>698</v>
      </c>
      <c r="DG19" s="27" t="s">
        <v>698</v>
      </c>
      <c r="DH19" s="27" t="s">
        <v>698</v>
      </c>
      <c r="DI19" s="27" t="s">
        <v>698</v>
      </c>
      <c r="DJ19" s="27" t="s">
        <v>698</v>
      </c>
      <c r="DK19" s="27" t="s">
        <v>698</v>
      </c>
      <c r="DL19" s="27" t="s">
        <v>698</v>
      </c>
      <c r="DM19" s="27" t="s">
        <v>698</v>
      </c>
      <c r="DN19" s="27" t="s">
        <v>698</v>
      </c>
      <c r="DO19" s="27" t="s">
        <v>698</v>
      </c>
      <c r="DP19" s="27" t="s">
        <v>698</v>
      </c>
      <c r="DQ19" s="27" t="s">
        <v>698</v>
      </c>
      <c r="DR19" s="27" t="s">
        <v>698</v>
      </c>
      <c r="DS19" s="27" t="s">
        <v>698</v>
      </c>
      <c r="DT19" s="27" t="s">
        <v>698</v>
      </c>
      <c r="DU19" s="27" t="s">
        <v>698</v>
      </c>
      <c r="DV19" s="27" t="s">
        <v>698</v>
      </c>
      <c r="DW19" s="27" t="s">
        <v>698</v>
      </c>
      <c r="DX19" s="27" t="s">
        <v>698</v>
      </c>
      <c r="DY19" s="27" t="s">
        <v>698</v>
      </c>
      <c r="DZ19" s="27" t="s">
        <v>698</v>
      </c>
      <c r="EA19" s="27" t="s">
        <v>698</v>
      </c>
      <c r="EB19" s="27" t="s">
        <v>698</v>
      </c>
      <c r="EC19" s="27" t="s">
        <v>698</v>
      </c>
      <c r="ED19" s="27" t="s">
        <v>698</v>
      </c>
      <c r="EE19" s="27" t="s">
        <v>698</v>
      </c>
      <c r="EF19" s="27" t="s">
        <v>698</v>
      </c>
      <c r="EG19" s="27" t="s">
        <v>698</v>
      </c>
      <c r="EH19" s="27" t="s">
        <v>698</v>
      </c>
      <c r="EI19" s="27" t="s">
        <v>698</v>
      </c>
      <c r="EJ19" s="27" t="s">
        <v>698</v>
      </c>
      <c r="EK19" s="27" t="s">
        <v>698</v>
      </c>
      <c r="EL19" s="27" t="s">
        <v>698</v>
      </c>
      <c r="EM19" s="27" t="s">
        <v>698</v>
      </c>
      <c r="EN19" s="27" t="s">
        <v>704</v>
      </c>
      <c r="EO19" s="27" t="s">
        <v>704</v>
      </c>
      <c r="EP19" s="27" t="s">
        <v>704</v>
      </c>
      <c r="EQ19" s="27" t="s">
        <v>704</v>
      </c>
      <c r="ER19" s="27" t="s">
        <v>704</v>
      </c>
      <c r="ES19" s="27" t="s">
        <v>698</v>
      </c>
      <c r="ET19" s="27" t="s">
        <v>698</v>
      </c>
      <c r="EU19" s="27" t="s">
        <v>698</v>
      </c>
      <c r="EV19" s="27" t="s">
        <v>698</v>
      </c>
      <c r="EW19" s="27" t="s">
        <v>2658</v>
      </c>
      <c r="EX19" s="27" t="s">
        <v>694</v>
      </c>
      <c r="EY19" s="27" t="s">
        <v>694</v>
      </c>
      <c r="EZ19" s="27" t="s">
        <v>2671</v>
      </c>
      <c r="FA19" s="27" t="s">
        <v>694</v>
      </c>
      <c r="FB19" s="27" t="s">
        <v>694</v>
      </c>
      <c r="FC19" s="27" t="s">
        <v>694</v>
      </c>
      <c r="FD19" s="27" t="s">
        <v>694</v>
      </c>
      <c r="FE19" s="27" t="s">
        <v>2586</v>
      </c>
      <c r="FF19" s="42"/>
      <c r="FG19" s="42"/>
    </row>
    <row r="20" spans="1:163" x14ac:dyDescent="0.25">
      <c r="A20" s="27" t="str">
        <f t="shared" si="0"/>
        <v>IR001002006000000000000000000000000000</v>
      </c>
      <c r="B20" s="20" t="s">
        <v>2599</v>
      </c>
      <c r="C20" s="23" t="s">
        <v>2630</v>
      </c>
      <c r="D20" s="23" t="s">
        <v>702</v>
      </c>
      <c r="E20" s="23" t="s">
        <v>707</v>
      </c>
      <c r="F20" s="21" t="s">
        <v>715</v>
      </c>
      <c r="G20" s="23" t="s">
        <v>697</v>
      </c>
      <c r="H20" s="23" t="s">
        <v>697</v>
      </c>
      <c r="I20" s="21" t="s">
        <v>697</v>
      </c>
      <c r="J20" s="23" t="s">
        <v>697</v>
      </c>
      <c r="K20" s="64" t="s">
        <v>697</v>
      </c>
      <c r="L20" s="23" t="s">
        <v>697</v>
      </c>
      <c r="M20" s="23" t="s">
        <v>697</v>
      </c>
      <c r="N20" s="23" t="s">
        <v>697</v>
      </c>
      <c r="O20" s="23" t="s">
        <v>697</v>
      </c>
      <c r="P20" s="27">
        <v>0</v>
      </c>
      <c r="Q20" s="27" t="s">
        <v>704</v>
      </c>
      <c r="R20" s="27" t="s">
        <v>698</v>
      </c>
      <c r="S20" s="28" t="s">
        <v>694</v>
      </c>
      <c r="T20" s="28" t="s">
        <v>922</v>
      </c>
      <c r="U20" s="34" t="s">
        <v>2672</v>
      </c>
      <c r="V20" s="52" t="s">
        <v>905</v>
      </c>
      <c r="W20" s="20"/>
      <c r="X20" s="20"/>
      <c r="Y20" s="20" t="s">
        <v>990</v>
      </c>
      <c r="Z20" s="20"/>
      <c r="AA20" s="20"/>
      <c r="AB20" s="20"/>
      <c r="AC20" s="20"/>
      <c r="AD20" s="20"/>
      <c r="AE20" s="20"/>
      <c r="AF20" s="20"/>
      <c r="AG20" s="20"/>
      <c r="AH20" s="27" t="s">
        <v>2673</v>
      </c>
      <c r="AI20" s="28" t="s">
        <v>704</v>
      </c>
      <c r="AJ20" s="27" t="s">
        <v>698</v>
      </c>
      <c r="AK20" s="27" t="s">
        <v>698</v>
      </c>
      <c r="AL20" s="27" t="s">
        <v>698</v>
      </c>
      <c r="AM20" s="27" t="s">
        <v>698</v>
      </c>
      <c r="AN20" s="27" t="s">
        <v>698</v>
      </c>
      <c r="AO20" s="27" t="s">
        <v>698</v>
      </c>
      <c r="AP20" s="27" t="s">
        <v>698</v>
      </c>
      <c r="AQ20" s="27" t="s">
        <v>698</v>
      </c>
      <c r="AR20" s="27" t="s">
        <v>698</v>
      </c>
      <c r="AS20" s="27" t="s">
        <v>698</v>
      </c>
      <c r="AT20" s="27" t="s">
        <v>698</v>
      </c>
      <c r="AU20" s="27" t="s">
        <v>698</v>
      </c>
      <c r="AV20" s="27" t="s">
        <v>698</v>
      </c>
      <c r="AW20" s="27" t="s">
        <v>698</v>
      </c>
      <c r="AX20" s="27" t="s">
        <v>698</v>
      </c>
      <c r="AY20" s="27" t="s">
        <v>698</v>
      </c>
      <c r="AZ20" s="27" t="s">
        <v>698</v>
      </c>
      <c r="BA20" s="27" t="s">
        <v>698</v>
      </c>
      <c r="BB20" s="27" t="s">
        <v>698</v>
      </c>
      <c r="BC20" s="27" t="s">
        <v>698</v>
      </c>
      <c r="BD20" s="27" t="s">
        <v>698</v>
      </c>
      <c r="BE20" s="27" t="s">
        <v>698</v>
      </c>
      <c r="BF20" s="27" t="s">
        <v>698</v>
      </c>
      <c r="BG20" s="27" t="s">
        <v>698</v>
      </c>
      <c r="BH20" s="27" t="s">
        <v>698</v>
      </c>
      <c r="BI20" s="27" t="s">
        <v>698</v>
      </c>
      <c r="BJ20" s="27" t="s">
        <v>698</v>
      </c>
      <c r="BK20" s="27" t="s">
        <v>698</v>
      </c>
      <c r="BL20" s="27" t="s">
        <v>698</v>
      </c>
      <c r="BM20" s="27" t="s">
        <v>698</v>
      </c>
      <c r="BN20" s="27" t="s">
        <v>698</v>
      </c>
      <c r="BO20" s="27" t="s">
        <v>698</v>
      </c>
      <c r="BP20" s="27" t="s">
        <v>698</v>
      </c>
      <c r="BQ20" s="27" t="s">
        <v>698</v>
      </c>
      <c r="BR20" s="27" t="s">
        <v>698</v>
      </c>
      <c r="BS20" s="27" t="s">
        <v>698</v>
      </c>
      <c r="BT20" s="27" t="s">
        <v>698</v>
      </c>
      <c r="BU20" s="27" t="s">
        <v>698</v>
      </c>
      <c r="BV20" s="27" t="s">
        <v>698</v>
      </c>
      <c r="BW20" s="27" t="s">
        <v>698</v>
      </c>
      <c r="BX20" s="27" t="s">
        <v>698</v>
      </c>
      <c r="BY20" s="27" t="s">
        <v>698</v>
      </c>
      <c r="BZ20" s="27" t="s">
        <v>698</v>
      </c>
      <c r="CA20" s="27" t="s">
        <v>698</v>
      </c>
      <c r="CB20" s="27" t="s">
        <v>698</v>
      </c>
      <c r="CC20" s="27" t="s">
        <v>698</v>
      </c>
      <c r="CD20" s="27" t="s">
        <v>698</v>
      </c>
      <c r="CE20" s="27" t="s">
        <v>698</v>
      </c>
      <c r="CF20" s="27" t="s">
        <v>698</v>
      </c>
      <c r="CG20" s="27" t="s">
        <v>698</v>
      </c>
      <c r="CH20" s="27" t="s">
        <v>698</v>
      </c>
      <c r="CI20" s="27" t="s">
        <v>698</v>
      </c>
      <c r="CJ20" s="27" t="s">
        <v>698</v>
      </c>
      <c r="CK20" s="27" t="s">
        <v>694</v>
      </c>
      <c r="CL20" s="27" t="s">
        <v>694</v>
      </c>
      <c r="CM20" s="27" t="s">
        <v>698</v>
      </c>
      <c r="CN20" s="27" t="s">
        <v>694</v>
      </c>
      <c r="CO20" s="27" t="s">
        <v>698</v>
      </c>
      <c r="CP20" s="27" t="s">
        <v>698</v>
      </c>
      <c r="CQ20" s="27" t="s">
        <v>698</v>
      </c>
      <c r="CR20" s="27" t="s">
        <v>698</v>
      </c>
      <c r="CS20" s="27" t="s">
        <v>698</v>
      </c>
      <c r="CT20" s="27" t="s">
        <v>698</v>
      </c>
      <c r="CU20" s="27" t="s">
        <v>698</v>
      </c>
      <c r="CV20" s="27" t="s">
        <v>698</v>
      </c>
      <c r="CW20" s="27" t="s">
        <v>698</v>
      </c>
      <c r="CX20" s="27" t="s">
        <v>698</v>
      </c>
      <c r="CY20" s="27" t="s">
        <v>698</v>
      </c>
      <c r="CZ20" s="27" t="s">
        <v>698</v>
      </c>
      <c r="DA20" s="27" t="s">
        <v>698</v>
      </c>
      <c r="DB20" s="27" t="s">
        <v>698</v>
      </c>
      <c r="DC20" s="27" t="s">
        <v>698</v>
      </c>
      <c r="DD20" s="27" t="s">
        <v>698</v>
      </c>
      <c r="DE20" s="27" t="s">
        <v>698</v>
      </c>
      <c r="DF20" s="27" t="s">
        <v>698</v>
      </c>
      <c r="DG20" s="27" t="s">
        <v>698</v>
      </c>
      <c r="DH20" s="27" t="s">
        <v>698</v>
      </c>
      <c r="DI20" s="27" t="s">
        <v>698</v>
      </c>
      <c r="DJ20" s="27" t="s">
        <v>698</v>
      </c>
      <c r="DK20" s="27" t="s">
        <v>698</v>
      </c>
      <c r="DL20" s="27" t="s">
        <v>698</v>
      </c>
      <c r="DM20" s="27" t="s">
        <v>698</v>
      </c>
      <c r="DN20" s="27" t="s">
        <v>698</v>
      </c>
      <c r="DO20" s="27" t="s">
        <v>698</v>
      </c>
      <c r="DP20" s="27" t="s">
        <v>698</v>
      </c>
      <c r="DQ20" s="27" t="s">
        <v>698</v>
      </c>
      <c r="DR20" s="27" t="s">
        <v>698</v>
      </c>
      <c r="DS20" s="27" t="s">
        <v>698</v>
      </c>
      <c r="DT20" s="27" t="s">
        <v>698</v>
      </c>
      <c r="DU20" s="27" t="s">
        <v>698</v>
      </c>
      <c r="DV20" s="27" t="s">
        <v>698</v>
      </c>
      <c r="DW20" s="27" t="s">
        <v>698</v>
      </c>
      <c r="DX20" s="27" t="s">
        <v>698</v>
      </c>
      <c r="DY20" s="27" t="s">
        <v>698</v>
      </c>
      <c r="DZ20" s="27" t="s">
        <v>698</v>
      </c>
      <c r="EA20" s="27" t="s">
        <v>698</v>
      </c>
      <c r="EB20" s="27" t="s">
        <v>698</v>
      </c>
      <c r="EC20" s="27" t="s">
        <v>698</v>
      </c>
      <c r="ED20" s="27" t="s">
        <v>698</v>
      </c>
      <c r="EE20" s="27" t="s">
        <v>698</v>
      </c>
      <c r="EF20" s="27" t="s">
        <v>698</v>
      </c>
      <c r="EG20" s="27" t="s">
        <v>698</v>
      </c>
      <c r="EH20" s="27" t="s">
        <v>698</v>
      </c>
      <c r="EI20" s="27" t="s">
        <v>698</v>
      </c>
      <c r="EJ20" s="27" t="s">
        <v>698</v>
      </c>
      <c r="EK20" s="27" t="s">
        <v>698</v>
      </c>
      <c r="EL20" s="27" t="s">
        <v>698</v>
      </c>
      <c r="EM20" s="27" t="s">
        <v>698</v>
      </c>
      <c r="EN20" s="27" t="s">
        <v>698</v>
      </c>
      <c r="EO20" s="27" t="s">
        <v>698</v>
      </c>
      <c r="EP20" s="27" t="s">
        <v>698</v>
      </c>
      <c r="EQ20" s="27" t="s">
        <v>698</v>
      </c>
      <c r="ER20" s="27" t="s">
        <v>698</v>
      </c>
      <c r="ES20" s="27" t="s">
        <v>704</v>
      </c>
      <c r="ET20" s="27" t="s">
        <v>704</v>
      </c>
      <c r="EU20" s="27" t="s">
        <v>704</v>
      </c>
      <c r="EV20" s="27" t="s">
        <v>704</v>
      </c>
      <c r="EW20" s="27" t="s">
        <v>2658</v>
      </c>
      <c r="EX20" s="27" t="s">
        <v>694</v>
      </c>
      <c r="EY20" s="27" t="s">
        <v>694</v>
      </c>
      <c r="EZ20" s="27" t="s">
        <v>2674</v>
      </c>
      <c r="FA20" s="27" t="s">
        <v>694</v>
      </c>
      <c r="FB20" s="27" t="s">
        <v>694</v>
      </c>
      <c r="FC20" s="27" t="s">
        <v>694</v>
      </c>
      <c r="FD20" s="27" t="s">
        <v>694</v>
      </c>
      <c r="FE20" s="27" t="s">
        <v>2586</v>
      </c>
      <c r="FF20" s="42"/>
      <c r="FG20" s="42"/>
    </row>
    <row r="21" spans="1:163" x14ac:dyDescent="0.25">
      <c r="A21" s="27" t="str">
        <f t="shared" si="0"/>
        <v>IR001003000000000000000000000000000000</v>
      </c>
      <c r="B21" s="27" t="s">
        <v>694</v>
      </c>
      <c r="C21" s="23" t="s">
        <v>2630</v>
      </c>
      <c r="D21" s="23" t="s">
        <v>702</v>
      </c>
      <c r="E21" s="23" t="s">
        <v>710</v>
      </c>
      <c r="F21" s="23" t="s">
        <v>697</v>
      </c>
      <c r="G21" s="23" t="s">
        <v>697</v>
      </c>
      <c r="H21" s="23" t="s">
        <v>697</v>
      </c>
      <c r="I21" s="21" t="s">
        <v>697</v>
      </c>
      <c r="J21" s="23" t="s">
        <v>697</v>
      </c>
      <c r="K21" s="64" t="s">
        <v>697</v>
      </c>
      <c r="L21" s="23" t="s">
        <v>697</v>
      </c>
      <c r="M21" s="23" t="s">
        <v>697</v>
      </c>
      <c r="N21" s="23" t="s">
        <v>697</v>
      </c>
      <c r="O21" s="23" t="s">
        <v>697</v>
      </c>
      <c r="P21" s="27">
        <v>0</v>
      </c>
      <c r="Q21" s="27" t="s">
        <v>698</v>
      </c>
      <c r="R21" s="27" t="s">
        <v>698</v>
      </c>
      <c r="S21" s="28" t="s">
        <v>694</v>
      </c>
      <c r="T21" s="28" t="s">
        <v>922</v>
      </c>
      <c r="U21" s="20" t="s">
        <v>2675</v>
      </c>
      <c r="V21" s="52" t="s">
        <v>905</v>
      </c>
      <c r="W21" s="20"/>
      <c r="X21" s="20" t="s">
        <v>2587</v>
      </c>
      <c r="Y21" s="20"/>
      <c r="Z21" s="20"/>
      <c r="AA21" s="20"/>
      <c r="AB21" s="20"/>
      <c r="AC21" s="20"/>
      <c r="AD21" s="20"/>
      <c r="AE21" s="20"/>
      <c r="AF21" s="20"/>
      <c r="AG21" s="20"/>
      <c r="AH21" s="27" t="s">
        <v>2676</v>
      </c>
      <c r="AI21" s="28" t="s">
        <v>698</v>
      </c>
      <c r="AJ21" s="27" t="s">
        <v>694</v>
      </c>
      <c r="AK21" s="27" t="s">
        <v>694</v>
      </c>
      <c r="AL21" s="27" t="s">
        <v>694</v>
      </c>
      <c r="AM21" s="27" t="s">
        <v>694</v>
      </c>
      <c r="AN21" s="27" t="s">
        <v>694</v>
      </c>
      <c r="AO21" s="27" t="s">
        <v>694</v>
      </c>
      <c r="AP21" s="27" t="s">
        <v>694</v>
      </c>
      <c r="AQ21" s="27" t="s">
        <v>694</v>
      </c>
      <c r="AR21" s="27" t="s">
        <v>694</v>
      </c>
      <c r="AS21" s="27" t="s">
        <v>694</v>
      </c>
      <c r="AT21" s="27" t="s">
        <v>694</v>
      </c>
      <c r="AU21" s="27" t="s">
        <v>694</v>
      </c>
      <c r="AV21" s="27" t="s">
        <v>694</v>
      </c>
      <c r="AW21" s="27" t="s">
        <v>694</v>
      </c>
      <c r="AX21" s="27" t="s">
        <v>694</v>
      </c>
      <c r="AY21" s="27" t="s">
        <v>694</v>
      </c>
      <c r="AZ21" s="27" t="s">
        <v>694</v>
      </c>
      <c r="BA21" s="27" t="s">
        <v>694</v>
      </c>
      <c r="BB21" s="27" t="s">
        <v>694</v>
      </c>
      <c r="BC21" s="27" t="s">
        <v>694</v>
      </c>
      <c r="BD21" s="27" t="s">
        <v>694</v>
      </c>
      <c r="BE21" s="27" t="s">
        <v>694</v>
      </c>
      <c r="BF21" s="27" t="s">
        <v>694</v>
      </c>
      <c r="BG21" s="27" t="s">
        <v>694</v>
      </c>
      <c r="BH21" s="27" t="s">
        <v>694</v>
      </c>
      <c r="BI21" s="27" t="s">
        <v>694</v>
      </c>
      <c r="BJ21" s="27" t="s">
        <v>694</v>
      </c>
      <c r="BK21" s="27" t="s">
        <v>694</v>
      </c>
      <c r="BL21" s="27" t="s">
        <v>694</v>
      </c>
      <c r="BM21" s="27" t="s">
        <v>694</v>
      </c>
      <c r="BN21" s="27" t="s">
        <v>694</v>
      </c>
      <c r="BO21" s="27" t="s">
        <v>694</v>
      </c>
      <c r="BP21" s="27" t="s">
        <v>694</v>
      </c>
      <c r="BQ21" s="27" t="s">
        <v>694</v>
      </c>
      <c r="BR21" s="27" t="s">
        <v>694</v>
      </c>
      <c r="BS21" s="27" t="s">
        <v>694</v>
      </c>
      <c r="BT21" s="27" t="s">
        <v>694</v>
      </c>
      <c r="BU21" s="27" t="s">
        <v>694</v>
      </c>
      <c r="BV21" s="27" t="s">
        <v>694</v>
      </c>
      <c r="BW21" s="27" t="s">
        <v>694</v>
      </c>
      <c r="BX21" s="27" t="s">
        <v>694</v>
      </c>
      <c r="BY21" s="27" t="s">
        <v>694</v>
      </c>
      <c r="BZ21" s="27" t="s">
        <v>694</v>
      </c>
      <c r="CA21" s="27" t="s">
        <v>694</v>
      </c>
      <c r="CB21" s="27" t="s">
        <v>694</v>
      </c>
      <c r="CC21" s="27" t="s">
        <v>694</v>
      </c>
      <c r="CD21" s="27" t="s">
        <v>694</v>
      </c>
      <c r="CE21" s="27" t="s">
        <v>694</v>
      </c>
      <c r="CF21" s="27" t="s">
        <v>694</v>
      </c>
      <c r="CG21" s="27" t="s">
        <v>694</v>
      </c>
      <c r="CH21" s="27" t="s">
        <v>694</v>
      </c>
      <c r="CI21" s="27" t="s">
        <v>694</v>
      </c>
      <c r="CJ21" s="27" t="s">
        <v>694</v>
      </c>
      <c r="CK21" s="27" t="s">
        <v>694</v>
      </c>
      <c r="CL21" s="27" t="s">
        <v>694</v>
      </c>
      <c r="CM21" s="27" t="s">
        <v>694</v>
      </c>
      <c r="CN21" s="27" t="s">
        <v>694</v>
      </c>
      <c r="CO21" s="27" t="s">
        <v>694</v>
      </c>
      <c r="CP21" s="27" t="s">
        <v>694</v>
      </c>
      <c r="CQ21" s="27" t="s">
        <v>694</v>
      </c>
      <c r="CR21" s="27" t="s">
        <v>694</v>
      </c>
      <c r="CS21" s="27" t="s">
        <v>694</v>
      </c>
      <c r="CT21" s="27" t="s">
        <v>694</v>
      </c>
      <c r="CU21" s="27" t="s">
        <v>694</v>
      </c>
      <c r="CV21" s="27" t="s">
        <v>694</v>
      </c>
      <c r="CW21" s="27" t="s">
        <v>694</v>
      </c>
      <c r="CX21" s="27" t="s">
        <v>694</v>
      </c>
      <c r="CY21" s="27" t="s">
        <v>694</v>
      </c>
      <c r="CZ21" s="27" t="s">
        <v>694</v>
      </c>
      <c r="DA21" s="27" t="s">
        <v>694</v>
      </c>
      <c r="DB21" s="27" t="s">
        <v>694</v>
      </c>
      <c r="DC21" s="27" t="s">
        <v>694</v>
      </c>
      <c r="DD21" s="27" t="s">
        <v>694</v>
      </c>
      <c r="DE21" s="27" t="s">
        <v>694</v>
      </c>
      <c r="DF21" s="27" t="s">
        <v>694</v>
      </c>
      <c r="DG21" s="27" t="s">
        <v>694</v>
      </c>
      <c r="DH21" s="27" t="s">
        <v>694</v>
      </c>
      <c r="DI21" s="27" t="s">
        <v>694</v>
      </c>
      <c r="DJ21" s="27" t="s">
        <v>694</v>
      </c>
      <c r="DK21" s="27" t="s">
        <v>694</v>
      </c>
      <c r="DL21" s="27" t="s">
        <v>694</v>
      </c>
      <c r="DM21" s="27" t="s">
        <v>694</v>
      </c>
      <c r="DN21" s="27" t="s">
        <v>694</v>
      </c>
      <c r="DO21" s="27" t="s">
        <v>694</v>
      </c>
      <c r="DP21" s="27" t="s">
        <v>694</v>
      </c>
      <c r="DQ21" s="27" t="s">
        <v>694</v>
      </c>
      <c r="DR21" s="27" t="s">
        <v>694</v>
      </c>
      <c r="DS21" s="27" t="s">
        <v>694</v>
      </c>
      <c r="DT21" s="27" t="s">
        <v>694</v>
      </c>
      <c r="DU21" s="27" t="s">
        <v>694</v>
      </c>
      <c r="DV21" s="27" t="s">
        <v>694</v>
      </c>
      <c r="DW21" s="27" t="s">
        <v>694</v>
      </c>
      <c r="DX21" s="27" t="s">
        <v>694</v>
      </c>
      <c r="DY21" s="27" t="s">
        <v>694</v>
      </c>
      <c r="DZ21" s="27" t="s">
        <v>694</v>
      </c>
      <c r="EA21" s="27" t="s">
        <v>694</v>
      </c>
      <c r="EB21" s="27" t="s">
        <v>694</v>
      </c>
      <c r="EC21" s="27" t="s">
        <v>694</v>
      </c>
      <c r="ED21" s="27" t="s">
        <v>694</v>
      </c>
      <c r="EE21" s="27" t="s">
        <v>694</v>
      </c>
      <c r="EF21" s="27" t="s">
        <v>694</v>
      </c>
      <c r="EG21" s="27" t="s">
        <v>694</v>
      </c>
      <c r="EH21" s="27" t="s">
        <v>694</v>
      </c>
      <c r="EI21" s="27" t="s">
        <v>694</v>
      </c>
      <c r="EJ21" s="27" t="s">
        <v>694</v>
      </c>
      <c r="EK21" s="27" t="s">
        <v>694</v>
      </c>
      <c r="EL21" s="27" t="s">
        <v>694</v>
      </c>
      <c r="EM21" s="27" t="s">
        <v>694</v>
      </c>
      <c r="EN21" s="27" t="s">
        <v>694</v>
      </c>
      <c r="EO21" s="27" t="s">
        <v>694</v>
      </c>
      <c r="EP21" s="27" t="s">
        <v>694</v>
      </c>
      <c r="EQ21" s="27" t="s">
        <v>694</v>
      </c>
      <c r="ER21" s="27" t="s">
        <v>694</v>
      </c>
      <c r="ES21" s="27" t="s">
        <v>694</v>
      </c>
      <c r="ET21" s="27" t="s">
        <v>694</v>
      </c>
      <c r="EU21" s="27" t="s">
        <v>694</v>
      </c>
      <c r="EV21" s="27" t="s">
        <v>694</v>
      </c>
      <c r="EW21" s="27" t="s">
        <v>694</v>
      </c>
      <c r="EX21" s="27" t="s">
        <v>694</v>
      </c>
      <c r="EY21" s="27" t="s">
        <v>694</v>
      </c>
      <c r="EZ21" s="27" t="s">
        <v>694</v>
      </c>
      <c r="FA21" s="27" t="s">
        <v>694</v>
      </c>
      <c r="FB21" s="27" t="s">
        <v>694</v>
      </c>
      <c r="FC21" s="27" t="s">
        <v>694</v>
      </c>
      <c r="FD21" s="27" t="s">
        <v>694</v>
      </c>
      <c r="FE21" s="27" t="s">
        <v>694</v>
      </c>
      <c r="FF21" s="42"/>
      <c r="FG21" s="42"/>
    </row>
    <row r="22" spans="1:163" x14ac:dyDescent="0.25">
      <c r="A22" s="27" t="str">
        <f t="shared" si="0"/>
        <v>IR001003001000000000000000000000000000</v>
      </c>
      <c r="B22" s="20" t="s">
        <v>2599</v>
      </c>
      <c r="C22" s="23" t="s">
        <v>2630</v>
      </c>
      <c r="D22" s="23" t="s">
        <v>702</v>
      </c>
      <c r="E22" s="23" t="s">
        <v>710</v>
      </c>
      <c r="F22" s="23" t="s">
        <v>702</v>
      </c>
      <c r="G22" s="23" t="s">
        <v>697</v>
      </c>
      <c r="H22" s="23" t="s">
        <v>697</v>
      </c>
      <c r="I22" s="21" t="s">
        <v>697</v>
      </c>
      <c r="J22" s="23" t="s">
        <v>697</v>
      </c>
      <c r="K22" s="64" t="s">
        <v>697</v>
      </c>
      <c r="L22" s="23" t="s">
        <v>697</v>
      </c>
      <c r="M22" s="23" t="s">
        <v>697</v>
      </c>
      <c r="N22" s="23" t="s">
        <v>697</v>
      </c>
      <c r="O22" s="23" t="s">
        <v>697</v>
      </c>
      <c r="P22" s="27">
        <v>0</v>
      </c>
      <c r="Q22" s="27" t="s">
        <v>704</v>
      </c>
      <c r="R22" s="27" t="s">
        <v>698</v>
      </c>
      <c r="S22" s="28" t="s">
        <v>694</v>
      </c>
      <c r="T22" s="28" t="s">
        <v>922</v>
      </c>
      <c r="U22" s="20" t="s">
        <v>2588</v>
      </c>
      <c r="V22" s="52" t="s">
        <v>905</v>
      </c>
      <c r="W22" s="20"/>
      <c r="X22" s="20"/>
      <c r="Y22" s="20" t="s">
        <v>2589</v>
      </c>
      <c r="Z22" s="20"/>
      <c r="AA22" s="20"/>
      <c r="AB22" s="20"/>
      <c r="AC22" s="20"/>
      <c r="AD22" s="20"/>
      <c r="AE22" s="20"/>
      <c r="AF22" s="20"/>
      <c r="AG22" s="20"/>
      <c r="AH22" s="27" t="s">
        <v>2677</v>
      </c>
      <c r="AI22" s="28" t="s">
        <v>704</v>
      </c>
      <c r="AJ22" s="27" t="s">
        <v>698</v>
      </c>
      <c r="AK22" s="27" t="s">
        <v>698</v>
      </c>
      <c r="AL22" s="27" t="s">
        <v>698</v>
      </c>
      <c r="AM22" s="27" t="s">
        <v>698</v>
      </c>
      <c r="AN22" s="27" t="s">
        <v>698</v>
      </c>
      <c r="AO22" s="27" t="s">
        <v>698</v>
      </c>
      <c r="AP22" s="27" t="s">
        <v>698</v>
      </c>
      <c r="AQ22" s="27" t="s">
        <v>698</v>
      </c>
      <c r="AR22" s="27" t="s">
        <v>698</v>
      </c>
      <c r="AS22" s="27" t="s">
        <v>698</v>
      </c>
      <c r="AT22" s="27" t="s">
        <v>698</v>
      </c>
      <c r="AU22" s="27" t="s">
        <v>698</v>
      </c>
      <c r="AV22" s="27" t="s">
        <v>698</v>
      </c>
      <c r="AW22" s="27" t="s">
        <v>698</v>
      </c>
      <c r="AX22" s="27" t="s">
        <v>698</v>
      </c>
      <c r="AY22" s="27" t="s">
        <v>698</v>
      </c>
      <c r="AZ22" s="27" t="s">
        <v>698</v>
      </c>
      <c r="BA22" s="27" t="s">
        <v>698</v>
      </c>
      <c r="BB22" s="27" t="s">
        <v>698</v>
      </c>
      <c r="BC22" s="27" t="s">
        <v>698</v>
      </c>
      <c r="BD22" s="27" t="s">
        <v>698</v>
      </c>
      <c r="BE22" s="27" t="s">
        <v>698</v>
      </c>
      <c r="BF22" s="27" t="s">
        <v>698</v>
      </c>
      <c r="BG22" s="27" t="s">
        <v>698</v>
      </c>
      <c r="BH22" s="27" t="s">
        <v>698</v>
      </c>
      <c r="BI22" s="27" t="s">
        <v>698</v>
      </c>
      <c r="BJ22" s="27" t="s">
        <v>698</v>
      </c>
      <c r="BK22" s="27" t="s">
        <v>698</v>
      </c>
      <c r="BL22" s="27" t="s">
        <v>698</v>
      </c>
      <c r="BM22" s="27" t="s">
        <v>698</v>
      </c>
      <c r="BN22" s="27" t="s">
        <v>698</v>
      </c>
      <c r="BO22" s="27" t="s">
        <v>698</v>
      </c>
      <c r="BP22" s="27" t="s">
        <v>698</v>
      </c>
      <c r="BQ22" s="27" t="s">
        <v>698</v>
      </c>
      <c r="BR22" s="27" t="s">
        <v>698</v>
      </c>
      <c r="BS22" s="27" t="s">
        <v>698</v>
      </c>
      <c r="BT22" s="27" t="s">
        <v>698</v>
      </c>
      <c r="BU22" s="27" t="s">
        <v>698</v>
      </c>
      <c r="BV22" s="27" t="s">
        <v>698</v>
      </c>
      <c r="BW22" s="27" t="s">
        <v>698</v>
      </c>
      <c r="BX22" s="27" t="s">
        <v>698</v>
      </c>
      <c r="BY22" s="27" t="s">
        <v>704</v>
      </c>
      <c r="BZ22" s="27" t="s">
        <v>698</v>
      </c>
      <c r="CA22" s="27" t="s">
        <v>698</v>
      </c>
      <c r="CB22" s="27" t="s">
        <v>698</v>
      </c>
      <c r="CC22" s="27" t="s">
        <v>698</v>
      </c>
      <c r="CD22" s="27" t="s">
        <v>698</v>
      </c>
      <c r="CE22" s="27" t="s">
        <v>698</v>
      </c>
      <c r="CF22" s="27" t="s">
        <v>698</v>
      </c>
      <c r="CG22" s="27" t="s">
        <v>698</v>
      </c>
      <c r="CH22" s="27" t="s">
        <v>698</v>
      </c>
      <c r="CI22" s="27" t="s">
        <v>698</v>
      </c>
      <c r="CJ22" s="27" t="s">
        <v>698</v>
      </c>
      <c r="CK22" s="27" t="s">
        <v>698</v>
      </c>
      <c r="CL22" s="27" t="s">
        <v>698</v>
      </c>
      <c r="CM22" s="27" t="s">
        <v>698</v>
      </c>
      <c r="CN22" s="27" t="s">
        <v>698</v>
      </c>
      <c r="CO22" s="27" t="s">
        <v>698</v>
      </c>
      <c r="CP22" s="27" t="s">
        <v>698</v>
      </c>
      <c r="CQ22" s="27" t="s">
        <v>698</v>
      </c>
      <c r="CR22" s="27" t="s">
        <v>698</v>
      </c>
      <c r="CS22" s="27" t="s">
        <v>698</v>
      </c>
      <c r="CT22" s="27" t="s">
        <v>698</v>
      </c>
      <c r="CU22" s="27" t="s">
        <v>698</v>
      </c>
      <c r="CV22" s="27" t="s">
        <v>698</v>
      </c>
      <c r="CW22" s="27" t="s">
        <v>698</v>
      </c>
      <c r="CX22" s="27" t="s">
        <v>698</v>
      </c>
      <c r="CY22" s="27" t="s">
        <v>698</v>
      </c>
      <c r="CZ22" s="27" t="s">
        <v>698</v>
      </c>
      <c r="DA22" s="27" t="s">
        <v>698</v>
      </c>
      <c r="DB22" s="27" t="s">
        <v>698</v>
      </c>
      <c r="DC22" s="27" t="s">
        <v>698</v>
      </c>
      <c r="DD22" s="27" t="s">
        <v>698</v>
      </c>
      <c r="DE22" s="27" t="s">
        <v>698</v>
      </c>
      <c r="DF22" s="27" t="s">
        <v>698</v>
      </c>
      <c r="DG22" s="27" t="s">
        <v>698</v>
      </c>
      <c r="DH22" s="27" t="s">
        <v>698</v>
      </c>
      <c r="DI22" s="27" t="s">
        <v>698</v>
      </c>
      <c r="DJ22" s="27" t="s">
        <v>698</v>
      </c>
      <c r="DK22" s="27" t="s">
        <v>698</v>
      </c>
      <c r="DL22" s="27" t="s">
        <v>698</v>
      </c>
      <c r="DM22" s="27" t="s">
        <v>698</v>
      </c>
      <c r="DN22" s="27" t="s">
        <v>698</v>
      </c>
      <c r="DO22" s="27" t="s">
        <v>698</v>
      </c>
      <c r="DP22" s="27" t="s">
        <v>698</v>
      </c>
      <c r="DQ22" s="27" t="s">
        <v>698</v>
      </c>
      <c r="DR22" s="27" t="s">
        <v>698</v>
      </c>
      <c r="DS22" s="27" t="s">
        <v>698</v>
      </c>
      <c r="DT22" s="27" t="s">
        <v>698</v>
      </c>
      <c r="DU22" s="27" t="s">
        <v>698</v>
      </c>
      <c r="DV22" s="27" t="s">
        <v>698</v>
      </c>
      <c r="DW22" s="27" t="s">
        <v>698</v>
      </c>
      <c r="DX22" s="27" t="s">
        <v>698</v>
      </c>
      <c r="DY22" s="27" t="s">
        <v>698</v>
      </c>
      <c r="DZ22" s="27" t="s">
        <v>698</v>
      </c>
      <c r="EA22" s="27" t="s">
        <v>698</v>
      </c>
      <c r="EB22" s="27" t="s">
        <v>698</v>
      </c>
      <c r="EC22" s="27" t="s">
        <v>698</v>
      </c>
      <c r="ED22" s="27" t="s">
        <v>698</v>
      </c>
      <c r="EE22" s="27" t="s">
        <v>698</v>
      </c>
      <c r="EF22" s="27" t="s">
        <v>698</v>
      </c>
      <c r="EG22" s="27" t="s">
        <v>698</v>
      </c>
      <c r="EH22" s="27" t="s">
        <v>698</v>
      </c>
      <c r="EI22" s="27" t="s">
        <v>698</v>
      </c>
      <c r="EJ22" s="27" t="s">
        <v>698</v>
      </c>
      <c r="EK22" s="27" t="s">
        <v>698</v>
      </c>
      <c r="EL22" s="27" t="s">
        <v>698</v>
      </c>
      <c r="EM22" s="27" t="s">
        <v>698</v>
      </c>
      <c r="EN22" s="27" t="s">
        <v>698</v>
      </c>
      <c r="EO22" s="27" t="s">
        <v>698</v>
      </c>
      <c r="EP22" s="27" t="s">
        <v>698</v>
      </c>
      <c r="EQ22" s="27" t="s">
        <v>698</v>
      </c>
      <c r="ER22" s="27" t="s">
        <v>698</v>
      </c>
      <c r="ES22" s="27" t="s">
        <v>698</v>
      </c>
      <c r="ET22" s="27" t="s">
        <v>698</v>
      </c>
      <c r="EU22" s="27" t="s">
        <v>698</v>
      </c>
      <c r="EV22" s="27" t="s">
        <v>698</v>
      </c>
      <c r="EW22" s="27" t="s">
        <v>694</v>
      </c>
      <c r="EX22" s="27" t="s">
        <v>694</v>
      </c>
      <c r="EY22" s="27" t="s">
        <v>694</v>
      </c>
      <c r="EZ22" s="27" t="s">
        <v>2678</v>
      </c>
      <c r="FA22" s="27" t="s">
        <v>2679</v>
      </c>
      <c r="FB22" s="27" t="s">
        <v>694</v>
      </c>
      <c r="FC22" s="27" t="s">
        <v>2680</v>
      </c>
      <c r="FD22" s="27" t="s">
        <v>694</v>
      </c>
      <c r="FE22" s="27" t="s">
        <v>2586</v>
      </c>
      <c r="FF22" s="42"/>
      <c r="FG22" s="42"/>
    </row>
    <row r="23" spans="1:163" x14ac:dyDescent="0.25">
      <c r="A23" s="27" t="str">
        <f t="shared" si="0"/>
        <v>IR001003002000000000000000000000000000</v>
      </c>
      <c r="B23" s="45" t="s">
        <v>2599</v>
      </c>
      <c r="C23" s="23" t="s">
        <v>2630</v>
      </c>
      <c r="D23" s="62" t="s">
        <v>702</v>
      </c>
      <c r="E23" s="62" t="s">
        <v>710</v>
      </c>
      <c r="F23" s="62" t="s">
        <v>707</v>
      </c>
      <c r="G23" s="62" t="s">
        <v>697</v>
      </c>
      <c r="H23" s="62" t="s">
        <v>697</v>
      </c>
      <c r="I23" s="152" t="s">
        <v>697</v>
      </c>
      <c r="J23" s="62" t="s">
        <v>697</v>
      </c>
      <c r="K23" s="153" t="s">
        <v>697</v>
      </c>
      <c r="L23" s="62" t="s">
        <v>697</v>
      </c>
      <c r="M23" s="62" t="s">
        <v>697</v>
      </c>
      <c r="N23" s="62" t="s">
        <v>697</v>
      </c>
      <c r="O23" s="62" t="s">
        <v>697</v>
      </c>
      <c r="P23" s="46">
        <v>0</v>
      </c>
      <c r="Q23" s="46" t="s">
        <v>698</v>
      </c>
      <c r="R23" s="46" t="s">
        <v>698</v>
      </c>
      <c r="S23" s="46" t="s">
        <v>694</v>
      </c>
      <c r="T23" s="28" t="s">
        <v>922</v>
      </c>
      <c r="U23" s="45" t="s">
        <v>1063</v>
      </c>
      <c r="V23" s="138" t="s">
        <v>905</v>
      </c>
      <c r="W23" s="45"/>
      <c r="X23" s="45"/>
      <c r="Y23" s="45" t="s">
        <v>1063</v>
      </c>
      <c r="Z23" s="45"/>
      <c r="AA23" s="45"/>
      <c r="AB23" s="45"/>
      <c r="AC23" s="45"/>
      <c r="AD23" s="45"/>
      <c r="AE23" s="45"/>
      <c r="AF23" s="45"/>
      <c r="AG23" s="45"/>
      <c r="AH23" s="46" t="s">
        <v>2681</v>
      </c>
      <c r="AI23" s="28" t="s">
        <v>698</v>
      </c>
      <c r="AJ23" s="46" t="s">
        <v>698</v>
      </c>
      <c r="AK23" s="46" t="s">
        <v>698</v>
      </c>
      <c r="AL23" s="46" t="s">
        <v>698</v>
      </c>
      <c r="AM23" s="46" t="s">
        <v>698</v>
      </c>
      <c r="AN23" s="46" t="s">
        <v>698</v>
      </c>
      <c r="AO23" s="46" t="s">
        <v>698</v>
      </c>
      <c r="AP23" s="46" t="s">
        <v>698</v>
      </c>
      <c r="AQ23" s="46" t="s">
        <v>698</v>
      </c>
      <c r="AR23" s="46" t="s">
        <v>698</v>
      </c>
      <c r="AS23" s="46" t="s">
        <v>698</v>
      </c>
      <c r="AT23" s="46" t="s">
        <v>698</v>
      </c>
      <c r="AU23" s="46" t="s">
        <v>698</v>
      </c>
      <c r="AV23" s="46" t="s">
        <v>698</v>
      </c>
      <c r="AW23" s="46" t="s">
        <v>698</v>
      </c>
      <c r="AX23" s="46" t="s">
        <v>698</v>
      </c>
      <c r="AY23" s="46" t="s">
        <v>698</v>
      </c>
      <c r="AZ23" s="46" t="s">
        <v>698</v>
      </c>
      <c r="BA23" s="46" t="s">
        <v>698</v>
      </c>
      <c r="BB23" s="46" t="s">
        <v>698</v>
      </c>
      <c r="BC23" s="46" t="s">
        <v>698</v>
      </c>
      <c r="BD23" s="46" t="s">
        <v>698</v>
      </c>
      <c r="BE23" s="46" t="s">
        <v>698</v>
      </c>
      <c r="BF23" s="46" t="s">
        <v>698</v>
      </c>
      <c r="BG23" s="46" t="s">
        <v>698</v>
      </c>
      <c r="BH23" s="46" t="s">
        <v>698</v>
      </c>
      <c r="BI23" s="46" t="s">
        <v>698</v>
      </c>
      <c r="BJ23" s="46" t="s">
        <v>698</v>
      </c>
      <c r="BK23" s="46" t="s">
        <v>698</v>
      </c>
      <c r="BL23" s="46" t="s">
        <v>698</v>
      </c>
      <c r="BM23" s="46" t="s">
        <v>698</v>
      </c>
      <c r="BN23" s="46" t="s">
        <v>698</v>
      </c>
      <c r="BO23" s="46" t="s">
        <v>698</v>
      </c>
      <c r="BP23" s="46" t="s">
        <v>698</v>
      </c>
      <c r="BQ23" s="46" t="s">
        <v>698</v>
      </c>
      <c r="BR23" s="46" t="s">
        <v>698</v>
      </c>
      <c r="BS23" s="46" t="s">
        <v>698</v>
      </c>
      <c r="BT23" s="46" t="s">
        <v>698</v>
      </c>
      <c r="BU23" s="46" t="s">
        <v>698</v>
      </c>
      <c r="BV23" s="46" t="s">
        <v>698</v>
      </c>
      <c r="BW23" s="46" t="s">
        <v>698</v>
      </c>
      <c r="BX23" s="46" t="s">
        <v>698</v>
      </c>
      <c r="BY23" s="46" t="s">
        <v>704</v>
      </c>
      <c r="BZ23" s="46" t="s">
        <v>698</v>
      </c>
      <c r="CA23" s="46" t="s">
        <v>698</v>
      </c>
      <c r="CB23" s="46" t="s">
        <v>698</v>
      </c>
      <c r="CC23" s="46" t="s">
        <v>698</v>
      </c>
      <c r="CD23" s="46" t="s">
        <v>698</v>
      </c>
      <c r="CE23" s="46" t="s">
        <v>698</v>
      </c>
      <c r="CF23" s="46" t="s">
        <v>698</v>
      </c>
      <c r="CG23" s="46" t="s">
        <v>698</v>
      </c>
      <c r="CH23" s="46" t="s">
        <v>698</v>
      </c>
      <c r="CI23" s="46" t="s">
        <v>698</v>
      </c>
      <c r="CJ23" s="46" t="s">
        <v>698</v>
      </c>
      <c r="CK23" s="46" t="s">
        <v>698</v>
      </c>
      <c r="CL23" s="46" t="s">
        <v>698</v>
      </c>
      <c r="CM23" s="46" t="s">
        <v>698</v>
      </c>
      <c r="CN23" s="46" t="s">
        <v>698</v>
      </c>
      <c r="CO23" s="46" t="s">
        <v>698</v>
      </c>
      <c r="CP23" s="46" t="s">
        <v>698</v>
      </c>
      <c r="CQ23" s="46" t="s">
        <v>698</v>
      </c>
      <c r="CR23" s="46" t="s">
        <v>698</v>
      </c>
      <c r="CS23" s="46" t="s">
        <v>698</v>
      </c>
      <c r="CT23" s="46" t="s">
        <v>698</v>
      </c>
      <c r="CU23" s="46" t="s">
        <v>698</v>
      </c>
      <c r="CV23" s="46" t="s">
        <v>698</v>
      </c>
      <c r="CW23" s="46" t="s">
        <v>698</v>
      </c>
      <c r="CX23" s="46" t="s">
        <v>698</v>
      </c>
      <c r="CY23" s="46" t="s">
        <v>698</v>
      </c>
      <c r="CZ23" s="46" t="s">
        <v>698</v>
      </c>
      <c r="DA23" s="46" t="s">
        <v>698</v>
      </c>
      <c r="DB23" s="46" t="s">
        <v>698</v>
      </c>
      <c r="DC23" s="46" t="s">
        <v>698</v>
      </c>
      <c r="DD23" s="46" t="s">
        <v>698</v>
      </c>
      <c r="DE23" s="46" t="s">
        <v>698</v>
      </c>
      <c r="DF23" s="46" t="s">
        <v>698</v>
      </c>
      <c r="DG23" s="46" t="s">
        <v>698</v>
      </c>
      <c r="DH23" s="46" t="s">
        <v>698</v>
      </c>
      <c r="DI23" s="46" t="s">
        <v>698</v>
      </c>
      <c r="DJ23" s="46" t="s">
        <v>698</v>
      </c>
      <c r="DK23" s="46" t="s">
        <v>698</v>
      </c>
      <c r="DL23" s="46" t="s">
        <v>698</v>
      </c>
      <c r="DM23" s="46" t="s">
        <v>698</v>
      </c>
      <c r="DN23" s="46" t="s">
        <v>698</v>
      </c>
      <c r="DO23" s="46" t="s">
        <v>698</v>
      </c>
      <c r="DP23" s="46" t="s">
        <v>698</v>
      </c>
      <c r="DQ23" s="46" t="s">
        <v>698</v>
      </c>
      <c r="DR23" s="46" t="s">
        <v>698</v>
      </c>
      <c r="DS23" s="46" t="s">
        <v>698</v>
      </c>
      <c r="DT23" s="46" t="s">
        <v>698</v>
      </c>
      <c r="DU23" s="46" t="s">
        <v>698</v>
      </c>
      <c r="DV23" s="46" t="s">
        <v>698</v>
      </c>
      <c r="DW23" s="46" t="s">
        <v>698</v>
      </c>
      <c r="DX23" s="46" t="s">
        <v>698</v>
      </c>
      <c r="DY23" s="46" t="s">
        <v>698</v>
      </c>
      <c r="DZ23" s="46" t="s">
        <v>698</v>
      </c>
      <c r="EA23" s="46" t="s">
        <v>698</v>
      </c>
      <c r="EB23" s="46" t="s">
        <v>698</v>
      </c>
      <c r="EC23" s="46" t="s">
        <v>698</v>
      </c>
      <c r="ED23" s="46" t="s">
        <v>698</v>
      </c>
      <c r="EE23" s="46" t="s">
        <v>698</v>
      </c>
      <c r="EF23" s="46" t="s">
        <v>698</v>
      </c>
      <c r="EG23" s="46" t="s">
        <v>698</v>
      </c>
      <c r="EH23" s="46" t="s">
        <v>698</v>
      </c>
      <c r="EI23" s="46" t="s">
        <v>698</v>
      </c>
      <c r="EJ23" s="46" t="s">
        <v>698</v>
      </c>
      <c r="EK23" s="46" t="s">
        <v>698</v>
      </c>
      <c r="EL23" s="46" t="s">
        <v>698</v>
      </c>
      <c r="EM23" s="46" t="s">
        <v>698</v>
      </c>
      <c r="EN23" s="46" t="s">
        <v>698</v>
      </c>
      <c r="EO23" s="46" t="s">
        <v>698</v>
      </c>
      <c r="EP23" s="46" t="s">
        <v>698</v>
      </c>
      <c r="EQ23" s="46" t="s">
        <v>698</v>
      </c>
      <c r="ER23" s="46" t="s">
        <v>698</v>
      </c>
      <c r="ES23" s="46" t="s">
        <v>698</v>
      </c>
      <c r="ET23" s="46" t="s">
        <v>698</v>
      </c>
      <c r="EU23" s="46" t="s">
        <v>698</v>
      </c>
      <c r="EV23" s="46" t="s">
        <v>698</v>
      </c>
      <c r="EW23" s="46" t="s">
        <v>694</v>
      </c>
      <c r="EX23" s="46" t="s">
        <v>694</v>
      </c>
      <c r="EY23" s="46" t="s">
        <v>694</v>
      </c>
      <c r="EZ23" s="46" t="s">
        <v>2678</v>
      </c>
      <c r="FA23" s="46"/>
      <c r="FB23" s="46" t="s">
        <v>694</v>
      </c>
      <c r="FC23" s="46" t="s">
        <v>2682</v>
      </c>
      <c r="FD23" s="46" t="s">
        <v>694</v>
      </c>
      <c r="FE23" s="46" t="s">
        <v>2586</v>
      </c>
      <c r="FF23" s="47"/>
      <c r="FG23" s="47"/>
    </row>
    <row r="24" spans="1:163" x14ac:dyDescent="0.25">
      <c r="A24" s="27" t="str">
        <f t="shared" si="0"/>
        <v>IR001003003000000000000000000000000000</v>
      </c>
      <c r="B24" s="20" t="s">
        <v>2599</v>
      </c>
      <c r="C24" s="23" t="s">
        <v>2630</v>
      </c>
      <c r="D24" s="23" t="s">
        <v>702</v>
      </c>
      <c r="E24" s="23" t="s">
        <v>710</v>
      </c>
      <c r="F24" s="23" t="s">
        <v>710</v>
      </c>
      <c r="G24" s="23" t="s">
        <v>697</v>
      </c>
      <c r="H24" s="23" t="s">
        <v>697</v>
      </c>
      <c r="I24" s="21" t="s">
        <v>697</v>
      </c>
      <c r="J24" s="23" t="s">
        <v>697</v>
      </c>
      <c r="K24" s="64" t="s">
        <v>697</v>
      </c>
      <c r="L24" s="23" t="s">
        <v>697</v>
      </c>
      <c r="M24" s="23" t="s">
        <v>697</v>
      </c>
      <c r="N24" s="23" t="s">
        <v>697</v>
      </c>
      <c r="O24" s="23" t="s">
        <v>697</v>
      </c>
      <c r="P24" s="27">
        <v>0</v>
      </c>
      <c r="Q24" s="27" t="s">
        <v>704</v>
      </c>
      <c r="R24" s="27" t="s">
        <v>698</v>
      </c>
      <c r="S24" s="28" t="s">
        <v>694</v>
      </c>
      <c r="T24" s="28" t="s">
        <v>922</v>
      </c>
      <c r="U24" s="20" t="s">
        <v>2590</v>
      </c>
      <c r="V24" s="52" t="s">
        <v>905</v>
      </c>
      <c r="W24" s="20"/>
      <c r="X24" s="20"/>
      <c r="Y24" s="20" t="s">
        <v>2591</v>
      </c>
      <c r="Z24" s="20"/>
      <c r="AA24" s="20"/>
      <c r="AB24" s="20"/>
      <c r="AC24" s="20"/>
      <c r="AD24" s="20"/>
      <c r="AE24" s="20"/>
      <c r="AF24" s="20"/>
      <c r="AG24" s="20"/>
      <c r="AH24" s="27" t="s">
        <v>2683</v>
      </c>
      <c r="AI24" s="28" t="s">
        <v>704</v>
      </c>
      <c r="AJ24" s="27" t="s">
        <v>698</v>
      </c>
      <c r="AK24" s="27" t="s">
        <v>698</v>
      </c>
      <c r="AL24" s="27" t="s">
        <v>698</v>
      </c>
      <c r="AM24" s="27" t="s">
        <v>698</v>
      </c>
      <c r="AN24" s="27" t="s">
        <v>698</v>
      </c>
      <c r="AO24" s="27" t="s">
        <v>698</v>
      </c>
      <c r="AP24" s="27" t="s">
        <v>698</v>
      </c>
      <c r="AQ24" s="27" t="s">
        <v>698</v>
      </c>
      <c r="AR24" s="27" t="s">
        <v>698</v>
      </c>
      <c r="AS24" s="27" t="s">
        <v>698</v>
      </c>
      <c r="AT24" s="27" t="s">
        <v>698</v>
      </c>
      <c r="AU24" s="27" t="s">
        <v>698</v>
      </c>
      <c r="AV24" s="27" t="s">
        <v>698</v>
      </c>
      <c r="AW24" s="27" t="s">
        <v>698</v>
      </c>
      <c r="AX24" s="27" t="s">
        <v>698</v>
      </c>
      <c r="AY24" s="27" t="s">
        <v>698</v>
      </c>
      <c r="AZ24" s="27" t="s">
        <v>698</v>
      </c>
      <c r="BA24" s="27" t="s">
        <v>698</v>
      </c>
      <c r="BB24" s="27" t="s">
        <v>698</v>
      </c>
      <c r="BC24" s="27" t="s">
        <v>698</v>
      </c>
      <c r="BD24" s="27" t="s">
        <v>698</v>
      </c>
      <c r="BE24" s="27" t="s">
        <v>698</v>
      </c>
      <c r="BF24" s="27" t="s">
        <v>698</v>
      </c>
      <c r="BG24" s="27" t="s">
        <v>698</v>
      </c>
      <c r="BH24" s="27" t="s">
        <v>698</v>
      </c>
      <c r="BI24" s="27" t="s">
        <v>698</v>
      </c>
      <c r="BJ24" s="27" t="s">
        <v>698</v>
      </c>
      <c r="BK24" s="27" t="s">
        <v>698</v>
      </c>
      <c r="BL24" s="27" t="s">
        <v>698</v>
      </c>
      <c r="BM24" s="27" t="s">
        <v>698</v>
      </c>
      <c r="BN24" s="27" t="s">
        <v>698</v>
      </c>
      <c r="BO24" s="27" t="s">
        <v>698</v>
      </c>
      <c r="BP24" s="27" t="s">
        <v>698</v>
      </c>
      <c r="BQ24" s="27" t="s">
        <v>698</v>
      </c>
      <c r="BR24" s="27" t="s">
        <v>698</v>
      </c>
      <c r="BS24" s="27" t="s">
        <v>698</v>
      </c>
      <c r="BT24" s="27" t="s">
        <v>698</v>
      </c>
      <c r="BU24" s="27" t="s">
        <v>698</v>
      </c>
      <c r="BV24" s="27" t="s">
        <v>698</v>
      </c>
      <c r="BW24" s="27" t="s">
        <v>698</v>
      </c>
      <c r="BX24" s="27" t="s">
        <v>698</v>
      </c>
      <c r="BY24" s="27" t="s">
        <v>704</v>
      </c>
      <c r="BZ24" s="27" t="s">
        <v>698</v>
      </c>
      <c r="CA24" s="27" t="s">
        <v>698</v>
      </c>
      <c r="CB24" s="27" t="s">
        <v>698</v>
      </c>
      <c r="CC24" s="27" t="s">
        <v>698</v>
      </c>
      <c r="CD24" s="27" t="s">
        <v>698</v>
      </c>
      <c r="CE24" s="27" t="s">
        <v>698</v>
      </c>
      <c r="CF24" s="27" t="s">
        <v>698</v>
      </c>
      <c r="CG24" s="27" t="s">
        <v>698</v>
      </c>
      <c r="CH24" s="27" t="s">
        <v>698</v>
      </c>
      <c r="CI24" s="27" t="s">
        <v>698</v>
      </c>
      <c r="CJ24" s="27" t="s">
        <v>698</v>
      </c>
      <c r="CK24" s="27" t="s">
        <v>698</v>
      </c>
      <c r="CL24" s="27" t="s">
        <v>698</v>
      </c>
      <c r="CM24" s="27" t="s">
        <v>698</v>
      </c>
      <c r="CN24" s="27" t="s">
        <v>698</v>
      </c>
      <c r="CO24" s="27" t="s">
        <v>698</v>
      </c>
      <c r="CP24" s="27" t="s">
        <v>698</v>
      </c>
      <c r="CQ24" s="27" t="s">
        <v>698</v>
      </c>
      <c r="CR24" s="27" t="s">
        <v>698</v>
      </c>
      <c r="CS24" s="27" t="s">
        <v>698</v>
      </c>
      <c r="CT24" s="27" t="s">
        <v>698</v>
      </c>
      <c r="CU24" s="27" t="s">
        <v>698</v>
      </c>
      <c r="CV24" s="27" t="s">
        <v>698</v>
      </c>
      <c r="CW24" s="27" t="s">
        <v>698</v>
      </c>
      <c r="CX24" s="27" t="s">
        <v>698</v>
      </c>
      <c r="CY24" s="27" t="s">
        <v>698</v>
      </c>
      <c r="CZ24" s="27" t="s">
        <v>698</v>
      </c>
      <c r="DA24" s="27" t="s">
        <v>698</v>
      </c>
      <c r="DB24" s="27" t="s">
        <v>698</v>
      </c>
      <c r="DC24" s="27" t="s">
        <v>698</v>
      </c>
      <c r="DD24" s="27" t="s">
        <v>698</v>
      </c>
      <c r="DE24" s="27" t="s">
        <v>698</v>
      </c>
      <c r="DF24" s="27" t="s">
        <v>698</v>
      </c>
      <c r="DG24" s="27" t="s">
        <v>698</v>
      </c>
      <c r="DH24" s="27" t="s">
        <v>698</v>
      </c>
      <c r="DI24" s="27" t="s">
        <v>698</v>
      </c>
      <c r="DJ24" s="27" t="s">
        <v>698</v>
      </c>
      <c r="DK24" s="27" t="s">
        <v>698</v>
      </c>
      <c r="DL24" s="27" t="s">
        <v>698</v>
      </c>
      <c r="DM24" s="27" t="s">
        <v>698</v>
      </c>
      <c r="DN24" s="27" t="s">
        <v>698</v>
      </c>
      <c r="DO24" s="27" t="s">
        <v>698</v>
      </c>
      <c r="DP24" s="27" t="s">
        <v>698</v>
      </c>
      <c r="DQ24" s="27" t="s">
        <v>698</v>
      </c>
      <c r="DR24" s="27" t="s">
        <v>698</v>
      </c>
      <c r="DS24" s="27" t="s">
        <v>698</v>
      </c>
      <c r="DT24" s="27" t="s">
        <v>698</v>
      </c>
      <c r="DU24" s="27" t="s">
        <v>698</v>
      </c>
      <c r="DV24" s="27" t="s">
        <v>698</v>
      </c>
      <c r="DW24" s="27" t="s">
        <v>698</v>
      </c>
      <c r="DX24" s="27" t="s">
        <v>698</v>
      </c>
      <c r="DY24" s="27" t="s">
        <v>698</v>
      </c>
      <c r="DZ24" s="27" t="s">
        <v>698</v>
      </c>
      <c r="EA24" s="27" t="s">
        <v>698</v>
      </c>
      <c r="EB24" s="27" t="s">
        <v>698</v>
      </c>
      <c r="EC24" s="27" t="s">
        <v>698</v>
      </c>
      <c r="ED24" s="27" t="s">
        <v>698</v>
      </c>
      <c r="EE24" s="27" t="s">
        <v>698</v>
      </c>
      <c r="EF24" s="27" t="s">
        <v>698</v>
      </c>
      <c r="EG24" s="27" t="s">
        <v>698</v>
      </c>
      <c r="EH24" s="27" t="s">
        <v>698</v>
      </c>
      <c r="EI24" s="27" t="s">
        <v>698</v>
      </c>
      <c r="EJ24" s="27" t="s">
        <v>698</v>
      </c>
      <c r="EK24" s="27" t="s">
        <v>698</v>
      </c>
      <c r="EL24" s="27" t="s">
        <v>698</v>
      </c>
      <c r="EM24" s="27" t="s">
        <v>698</v>
      </c>
      <c r="EN24" s="27" t="s">
        <v>698</v>
      </c>
      <c r="EO24" s="27" t="s">
        <v>698</v>
      </c>
      <c r="EP24" s="27" t="s">
        <v>698</v>
      </c>
      <c r="EQ24" s="27" t="s">
        <v>698</v>
      </c>
      <c r="ER24" s="27" t="s">
        <v>698</v>
      </c>
      <c r="ES24" s="27" t="s">
        <v>698</v>
      </c>
      <c r="ET24" s="27" t="s">
        <v>698</v>
      </c>
      <c r="EU24" s="27" t="s">
        <v>698</v>
      </c>
      <c r="EV24" s="27" t="s">
        <v>698</v>
      </c>
      <c r="EW24" s="27" t="s">
        <v>694</v>
      </c>
      <c r="EX24" s="27" t="s">
        <v>694</v>
      </c>
      <c r="EY24" s="27" t="s">
        <v>694</v>
      </c>
      <c r="EZ24" s="27" t="s">
        <v>2678</v>
      </c>
      <c r="FA24" s="27" t="s">
        <v>2684</v>
      </c>
      <c r="FB24" s="27" t="s">
        <v>694</v>
      </c>
      <c r="FC24" s="27" t="s">
        <v>2685</v>
      </c>
      <c r="FD24" s="27" t="s">
        <v>694</v>
      </c>
      <c r="FE24" s="27" t="s">
        <v>2586</v>
      </c>
      <c r="FF24" s="42"/>
      <c r="FG24" s="42"/>
    </row>
    <row r="25" spans="1:163" x14ac:dyDescent="0.25">
      <c r="A25" s="27" t="str">
        <f t="shared" si="0"/>
        <v>IR001003004000000000000000000000000000</v>
      </c>
      <c r="B25" s="20" t="s">
        <v>2599</v>
      </c>
      <c r="C25" s="23" t="s">
        <v>2630</v>
      </c>
      <c r="D25" s="23" t="s">
        <v>702</v>
      </c>
      <c r="E25" s="23" t="s">
        <v>710</v>
      </c>
      <c r="F25" s="23" t="s">
        <v>711</v>
      </c>
      <c r="G25" s="23" t="s">
        <v>697</v>
      </c>
      <c r="H25" s="23" t="s">
        <v>697</v>
      </c>
      <c r="I25" s="21" t="s">
        <v>697</v>
      </c>
      <c r="J25" s="23" t="s">
        <v>697</v>
      </c>
      <c r="K25" s="64" t="s">
        <v>697</v>
      </c>
      <c r="L25" s="23" t="s">
        <v>697</v>
      </c>
      <c r="M25" s="23" t="s">
        <v>697</v>
      </c>
      <c r="N25" s="23" t="s">
        <v>697</v>
      </c>
      <c r="O25" s="23" t="s">
        <v>697</v>
      </c>
      <c r="P25" s="27">
        <v>0</v>
      </c>
      <c r="Q25" s="27" t="s">
        <v>704</v>
      </c>
      <c r="R25" s="27" t="s">
        <v>698</v>
      </c>
      <c r="S25" s="28" t="s">
        <v>694</v>
      </c>
      <c r="T25" s="28" t="s">
        <v>922</v>
      </c>
      <c r="U25" s="20" t="s">
        <v>2592</v>
      </c>
      <c r="V25" s="52" t="s">
        <v>905</v>
      </c>
      <c r="W25" s="20"/>
      <c r="X25" s="20"/>
      <c r="Y25" s="20" t="s">
        <v>2593</v>
      </c>
      <c r="Z25" s="20"/>
      <c r="AA25" s="20"/>
      <c r="AB25" s="20"/>
      <c r="AC25" s="20"/>
      <c r="AD25" s="20"/>
      <c r="AE25" s="20"/>
      <c r="AF25" s="20"/>
      <c r="AG25" s="20"/>
      <c r="AH25" s="27" t="s">
        <v>2686</v>
      </c>
      <c r="AI25" s="28" t="s">
        <v>704</v>
      </c>
      <c r="AJ25" s="27" t="s">
        <v>698</v>
      </c>
      <c r="AK25" s="27" t="s">
        <v>698</v>
      </c>
      <c r="AL25" s="27" t="s">
        <v>698</v>
      </c>
      <c r="AM25" s="27" t="s">
        <v>698</v>
      </c>
      <c r="AN25" s="27" t="s">
        <v>698</v>
      </c>
      <c r="AO25" s="27" t="s">
        <v>698</v>
      </c>
      <c r="AP25" s="27" t="s">
        <v>698</v>
      </c>
      <c r="AQ25" s="27" t="s">
        <v>698</v>
      </c>
      <c r="AR25" s="27" t="s">
        <v>698</v>
      </c>
      <c r="AS25" s="27" t="s">
        <v>698</v>
      </c>
      <c r="AT25" s="27" t="s">
        <v>698</v>
      </c>
      <c r="AU25" s="27" t="s">
        <v>698</v>
      </c>
      <c r="AV25" s="27" t="s">
        <v>698</v>
      </c>
      <c r="AW25" s="27" t="s">
        <v>698</v>
      </c>
      <c r="AX25" s="27" t="s">
        <v>698</v>
      </c>
      <c r="AY25" s="27" t="s">
        <v>698</v>
      </c>
      <c r="AZ25" s="27" t="s">
        <v>698</v>
      </c>
      <c r="BA25" s="27" t="s">
        <v>698</v>
      </c>
      <c r="BB25" s="27" t="s">
        <v>698</v>
      </c>
      <c r="BC25" s="27" t="s">
        <v>698</v>
      </c>
      <c r="BD25" s="27" t="s">
        <v>698</v>
      </c>
      <c r="BE25" s="27" t="s">
        <v>698</v>
      </c>
      <c r="BF25" s="27" t="s">
        <v>698</v>
      </c>
      <c r="BG25" s="27" t="s">
        <v>698</v>
      </c>
      <c r="BH25" s="27" t="s">
        <v>698</v>
      </c>
      <c r="BI25" s="27" t="s">
        <v>698</v>
      </c>
      <c r="BJ25" s="27" t="s">
        <v>698</v>
      </c>
      <c r="BK25" s="27" t="s">
        <v>698</v>
      </c>
      <c r="BL25" s="27" t="s">
        <v>698</v>
      </c>
      <c r="BM25" s="27" t="s">
        <v>698</v>
      </c>
      <c r="BN25" s="27" t="s">
        <v>698</v>
      </c>
      <c r="BO25" s="27" t="s">
        <v>698</v>
      </c>
      <c r="BP25" s="27" t="s">
        <v>698</v>
      </c>
      <c r="BQ25" s="27" t="s">
        <v>698</v>
      </c>
      <c r="BR25" s="27" t="s">
        <v>698</v>
      </c>
      <c r="BS25" s="27" t="s">
        <v>698</v>
      </c>
      <c r="BT25" s="27" t="s">
        <v>698</v>
      </c>
      <c r="BU25" s="27" t="s">
        <v>698</v>
      </c>
      <c r="BV25" s="27" t="s">
        <v>698</v>
      </c>
      <c r="BW25" s="27" t="s">
        <v>698</v>
      </c>
      <c r="BX25" s="27" t="s">
        <v>698</v>
      </c>
      <c r="BY25" s="27" t="s">
        <v>704</v>
      </c>
      <c r="BZ25" s="27" t="s">
        <v>698</v>
      </c>
      <c r="CA25" s="27" t="s">
        <v>698</v>
      </c>
      <c r="CB25" s="27" t="s">
        <v>698</v>
      </c>
      <c r="CC25" s="27" t="s">
        <v>698</v>
      </c>
      <c r="CD25" s="27" t="s">
        <v>698</v>
      </c>
      <c r="CE25" s="27" t="s">
        <v>698</v>
      </c>
      <c r="CF25" s="27" t="s">
        <v>698</v>
      </c>
      <c r="CG25" s="27" t="s">
        <v>698</v>
      </c>
      <c r="CH25" s="27" t="s">
        <v>698</v>
      </c>
      <c r="CI25" s="27" t="s">
        <v>698</v>
      </c>
      <c r="CJ25" s="27" t="s">
        <v>698</v>
      </c>
      <c r="CK25" s="27" t="s">
        <v>698</v>
      </c>
      <c r="CL25" s="27" t="s">
        <v>698</v>
      </c>
      <c r="CM25" s="27" t="s">
        <v>698</v>
      </c>
      <c r="CN25" s="27" t="s">
        <v>698</v>
      </c>
      <c r="CO25" s="27" t="s">
        <v>698</v>
      </c>
      <c r="CP25" s="27" t="s">
        <v>698</v>
      </c>
      <c r="CQ25" s="27" t="s">
        <v>698</v>
      </c>
      <c r="CR25" s="27" t="s">
        <v>698</v>
      </c>
      <c r="CS25" s="27" t="s">
        <v>698</v>
      </c>
      <c r="CT25" s="27" t="s">
        <v>698</v>
      </c>
      <c r="CU25" s="27" t="s">
        <v>698</v>
      </c>
      <c r="CV25" s="27" t="s">
        <v>698</v>
      </c>
      <c r="CW25" s="27" t="s">
        <v>698</v>
      </c>
      <c r="CX25" s="27" t="s">
        <v>698</v>
      </c>
      <c r="CY25" s="27" t="s">
        <v>698</v>
      </c>
      <c r="CZ25" s="27" t="s">
        <v>698</v>
      </c>
      <c r="DA25" s="27" t="s">
        <v>698</v>
      </c>
      <c r="DB25" s="27" t="s">
        <v>698</v>
      </c>
      <c r="DC25" s="27" t="s">
        <v>698</v>
      </c>
      <c r="DD25" s="27" t="s">
        <v>698</v>
      </c>
      <c r="DE25" s="27" t="s">
        <v>698</v>
      </c>
      <c r="DF25" s="27" t="s">
        <v>698</v>
      </c>
      <c r="DG25" s="27" t="s">
        <v>698</v>
      </c>
      <c r="DH25" s="27" t="s">
        <v>698</v>
      </c>
      <c r="DI25" s="27" t="s">
        <v>698</v>
      </c>
      <c r="DJ25" s="27" t="s">
        <v>698</v>
      </c>
      <c r="DK25" s="27" t="s">
        <v>698</v>
      </c>
      <c r="DL25" s="27" t="s">
        <v>698</v>
      </c>
      <c r="DM25" s="27" t="s">
        <v>698</v>
      </c>
      <c r="DN25" s="27" t="s">
        <v>698</v>
      </c>
      <c r="DO25" s="27" t="s">
        <v>698</v>
      </c>
      <c r="DP25" s="27" t="s">
        <v>698</v>
      </c>
      <c r="DQ25" s="27" t="s">
        <v>698</v>
      </c>
      <c r="DR25" s="27" t="s">
        <v>698</v>
      </c>
      <c r="DS25" s="27" t="s">
        <v>698</v>
      </c>
      <c r="DT25" s="27" t="s">
        <v>698</v>
      </c>
      <c r="DU25" s="27" t="s">
        <v>698</v>
      </c>
      <c r="DV25" s="27" t="s">
        <v>698</v>
      </c>
      <c r="DW25" s="27" t="s">
        <v>698</v>
      </c>
      <c r="DX25" s="27" t="s">
        <v>698</v>
      </c>
      <c r="DY25" s="27" t="s">
        <v>698</v>
      </c>
      <c r="DZ25" s="27" t="s">
        <v>698</v>
      </c>
      <c r="EA25" s="27" t="s">
        <v>698</v>
      </c>
      <c r="EB25" s="27" t="s">
        <v>698</v>
      </c>
      <c r="EC25" s="27" t="s">
        <v>698</v>
      </c>
      <c r="ED25" s="27" t="s">
        <v>698</v>
      </c>
      <c r="EE25" s="27" t="s">
        <v>698</v>
      </c>
      <c r="EF25" s="27" t="s">
        <v>698</v>
      </c>
      <c r="EG25" s="27" t="s">
        <v>698</v>
      </c>
      <c r="EH25" s="27" t="s">
        <v>698</v>
      </c>
      <c r="EI25" s="27" t="s">
        <v>698</v>
      </c>
      <c r="EJ25" s="27" t="s">
        <v>698</v>
      </c>
      <c r="EK25" s="27" t="s">
        <v>698</v>
      </c>
      <c r="EL25" s="27" t="s">
        <v>698</v>
      </c>
      <c r="EM25" s="27" t="s">
        <v>698</v>
      </c>
      <c r="EN25" s="27" t="s">
        <v>698</v>
      </c>
      <c r="EO25" s="27" t="s">
        <v>698</v>
      </c>
      <c r="EP25" s="27" t="s">
        <v>698</v>
      </c>
      <c r="EQ25" s="27" t="s">
        <v>698</v>
      </c>
      <c r="ER25" s="27" t="s">
        <v>698</v>
      </c>
      <c r="ES25" s="27" t="s">
        <v>698</v>
      </c>
      <c r="ET25" s="27" t="s">
        <v>698</v>
      </c>
      <c r="EU25" s="27" t="s">
        <v>698</v>
      </c>
      <c r="EV25" s="27" t="s">
        <v>698</v>
      </c>
      <c r="EW25" s="27" t="s">
        <v>694</v>
      </c>
      <c r="EX25" s="27" t="s">
        <v>694</v>
      </c>
      <c r="EY25" s="27" t="s">
        <v>694</v>
      </c>
      <c r="EZ25" s="27" t="s">
        <v>2678</v>
      </c>
      <c r="FA25" s="27" t="s">
        <v>2687</v>
      </c>
      <c r="FB25" s="27" t="s">
        <v>694</v>
      </c>
      <c r="FC25" s="27" t="s">
        <v>2688</v>
      </c>
      <c r="FD25" s="27" t="s">
        <v>694</v>
      </c>
      <c r="FE25" s="27" t="s">
        <v>2586</v>
      </c>
      <c r="FF25" s="42"/>
      <c r="FG25" s="42"/>
    </row>
    <row r="26" spans="1:163" x14ac:dyDescent="0.25">
      <c r="A26" s="27" t="str">
        <f t="shared" si="0"/>
        <v>IR001003005000000000000000000000000000</v>
      </c>
      <c r="B26" s="20" t="s">
        <v>2599</v>
      </c>
      <c r="C26" s="23" t="s">
        <v>2630</v>
      </c>
      <c r="D26" s="23" t="s">
        <v>702</v>
      </c>
      <c r="E26" s="23" t="s">
        <v>710</v>
      </c>
      <c r="F26" s="23" t="s">
        <v>713</v>
      </c>
      <c r="G26" s="23" t="s">
        <v>697</v>
      </c>
      <c r="H26" s="23" t="s">
        <v>697</v>
      </c>
      <c r="I26" s="21" t="s">
        <v>697</v>
      </c>
      <c r="J26" s="23" t="s">
        <v>697</v>
      </c>
      <c r="K26" s="64" t="s">
        <v>697</v>
      </c>
      <c r="L26" s="23" t="s">
        <v>697</v>
      </c>
      <c r="M26" s="23" t="s">
        <v>697</v>
      </c>
      <c r="N26" s="23" t="s">
        <v>697</v>
      </c>
      <c r="O26" s="23" t="s">
        <v>697</v>
      </c>
      <c r="P26" s="27">
        <v>0</v>
      </c>
      <c r="Q26" s="27" t="s">
        <v>704</v>
      </c>
      <c r="R26" s="27" t="s">
        <v>698</v>
      </c>
      <c r="S26" s="28" t="s">
        <v>694</v>
      </c>
      <c r="T26" s="28" t="s">
        <v>922</v>
      </c>
      <c r="U26" s="20" t="s">
        <v>2689</v>
      </c>
      <c r="V26" s="52" t="s">
        <v>905</v>
      </c>
      <c r="W26" s="20"/>
      <c r="X26" s="20"/>
      <c r="Y26" s="20" t="s">
        <v>2594</v>
      </c>
      <c r="Z26" s="20"/>
      <c r="AA26" s="20"/>
      <c r="AB26" s="20"/>
      <c r="AC26" s="20"/>
      <c r="AD26" s="20"/>
      <c r="AE26" s="20"/>
      <c r="AF26" s="20"/>
      <c r="AG26" s="20"/>
      <c r="AH26" s="27" t="s">
        <v>2690</v>
      </c>
      <c r="AI26" s="28" t="s">
        <v>704</v>
      </c>
      <c r="AJ26" s="27" t="s">
        <v>698</v>
      </c>
      <c r="AK26" s="27" t="s">
        <v>698</v>
      </c>
      <c r="AL26" s="27" t="s">
        <v>698</v>
      </c>
      <c r="AM26" s="27" t="s">
        <v>698</v>
      </c>
      <c r="AN26" s="27" t="s">
        <v>698</v>
      </c>
      <c r="AO26" s="27" t="s">
        <v>698</v>
      </c>
      <c r="AP26" s="27" t="s">
        <v>698</v>
      </c>
      <c r="AQ26" s="27" t="s">
        <v>698</v>
      </c>
      <c r="AR26" s="27" t="s">
        <v>698</v>
      </c>
      <c r="AS26" s="27" t="s">
        <v>698</v>
      </c>
      <c r="AT26" s="27" t="s">
        <v>698</v>
      </c>
      <c r="AU26" s="27" t="s">
        <v>698</v>
      </c>
      <c r="AV26" s="27" t="s">
        <v>698</v>
      </c>
      <c r="AW26" s="27" t="s">
        <v>698</v>
      </c>
      <c r="AX26" s="27" t="s">
        <v>698</v>
      </c>
      <c r="AY26" s="27" t="s">
        <v>698</v>
      </c>
      <c r="AZ26" s="27" t="s">
        <v>698</v>
      </c>
      <c r="BA26" s="27" t="s">
        <v>698</v>
      </c>
      <c r="BB26" s="27" t="s">
        <v>698</v>
      </c>
      <c r="BC26" s="27" t="s">
        <v>698</v>
      </c>
      <c r="BD26" s="27" t="s">
        <v>698</v>
      </c>
      <c r="BE26" s="27" t="s">
        <v>698</v>
      </c>
      <c r="BF26" s="27" t="s">
        <v>698</v>
      </c>
      <c r="BG26" s="27" t="s">
        <v>698</v>
      </c>
      <c r="BH26" s="27" t="s">
        <v>698</v>
      </c>
      <c r="BI26" s="27" t="s">
        <v>698</v>
      </c>
      <c r="BJ26" s="27" t="s">
        <v>698</v>
      </c>
      <c r="BK26" s="27" t="s">
        <v>698</v>
      </c>
      <c r="BL26" s="27" t="s">
        <v>698</v>
      </c>
      <c r="BM26" s="27" t="s">
        <v>698</v>
      </c>
      <c r="BN26" s="27" t="s">
        <v>698</v>
      </c>
      <c r="BO26" s="27" t="s">
        <v>698</v>
      </c>
      <c r="BP26" s="27" t="s">
        <v>698</v>
      </c>
      <c r="BQ26" s="27" t="s">
        <v>698</v>
      </c>
      <c r="BR26" s="27" t="s">
        <v>698</v>
      </c>
      <c r="BS26" s="27" t="s">
        <v>698</v>
      </c>
      <c r="BT26" s="27" t="s">
        <v>698</v>
      </c>
      <c r="BU26" s="27" t="s">
        <v>698</v>
      </c>
      <c r="BV26" s="27" t="s">
        <v>698</v>
      </c>
      <c r="BW26" s="27" t="s">
        <v>698</v>
      </c>
      <c r="BX26" s="27" t="s">
        <v>698</v>
      </c>
      <c r="BY26" s="27" t="s">
        <v>704</v>
      </c>
      <c r="BZ26" s="27" t="s">
        <v>698</v>
      </c>
      <c r="CA26" s="27" t="s">
        <v>698</v>
      </c>
      <c r="CB26" s="27" t="s">
        <v>698</v>
      </c>
      <c r="CC26" s="27" t="s">
        <v>698</v>
      </c>
      <c r="CD26" s="27" t="s">
        <v>698</v>
      </c>
      <c r="CE26" s="27" t="s">
        <v>698</v>
      </c>
      <c r="CF26" s="27" t="s">
        <v>698</v>
      </c>
      <c r="CG26" s="27" t="s">
        <v>698</v>
      </c>
      <c r="CH26" s="27" t="s">
        <v>698</v>
      </c>
      <c r="CI26" s="27" t="s">
        <v>698</v>
      </c>
      <c r="CJ26" s="27" t="s">
        <v>698</v>
      </c>
      <c r="CK26" s="27" t="s">
        <v>698</v>
      </c>
      <c r="CL26" s="27" t="s">
        <v>698</v>
      </c>
      <c r="CM26" s="27" t="s">
        <v>698</v>
      </c>
      <c r="CN26" s="27" t="s">
        <v>698</v>
      </c>
      <c r="CO26" s="27" t="s">
        <v>698</v>
      </c>
      <c r="CP26" s="27" t="s">
        <v>698</v>
      </c>
      <c r="CQ26" s="27" t="s">
        <v>698</v>
      </c>
      <c r="CR26" s="27" t="s">
        <v>698</v>
      </c>
      <c r="CS26" s="27" t="s">
        <v>698</v>
      </c>
      <c r="CT26" s="27" t="s">
        <v>698</v>
      </c>
      <c r="CU26" s="27" t="s">
        <v>698</v>
      </c>
      <c r="CV26" s="27" t="s">
        <v>698</v>
      </c>
      <c r="CW26" s="27" t="s">
        <v>698</v>
      </c>
      <c r="CX26" s="27" t="s">
        <v>698</v>
      </c>
      <c r="CY26" s="27" t="s">
        <v>698</v>
      </c>
      <c r="CZ26" s="27" t="s">
        <v>698</v>
      </c>
      <c r="DA26" s="27" t="s">
        <v>698</v>
      </c>
      <c r="DB26" s="27" t="s">
        <v>698</v>
      </c>
      <c r="DC26" s="27" t="s">
        <v>698</v>
      </c>
      <c r="DD26" s="27" t="s">
        <v>698</v>
      </c>
      <c r="DE26" s="27" t="s">
        <v>698</v>
      </c>
      <c r="DF26" s="27" t="s">
        <v>698</v>
      </c>
      <c r="DG26" s="27" t="s">
        <v>698</v>
      </c>
      <c r="DH26" s="27" t="s">
        <v>698</v>
      </c>
      <c r="DI26" s="27" t="s">
        <v>698</v>
      </c>
      <c r="DJ26" s="27" t="s">
        <v>698</v>
      </c>
      <c r="DK26" s="27" t="s">
        <v>698</v>
      </c>
      <c r="DL26" s="27" t="s">
        <v>698</v>
      </c>
      <c r="DM26" s="27" t="s">
        <v>698</v>
      </c>
      <c r="DN26" s="27" t="s">
        <v>698</v>
      </c>
      <c r="DO26" s="27" t="s">
        <v>698</v>
      </c>
      <c r="DP26" s="27" t="s">
        <v>698</v>
      </c>
      <c r="DQ26" s="27" t="s">
        <v>698</v>
      </c>
      <c r="DR26" s="27" t="s">
        <v>698</v>
      </c>
      <c r="DS26" s="27" t="s">
        <v>698</v>
      </c>
      <c r="DT26" s="27" t="s">
        <v>698</v>
      </c>
      <c r="DU26" s="27" t="s">
        <v>698</v>
      </c>
      <c r="DV26" s="27" t="s">
        <v>698</v>
      </c>
      <c r="DW26" s="27" t="s">
        <v>698</v>
      </c>
      <c r="DX26" s="27" t="s">
        <v>698</v>
      </c>
      <c r="DY26" s="27" t="s">
        <v>698</v>
      </c>
      <c r="DZ26" s="27" t="s">
        <v>698</v>
      </c>
      <c r="EA26" s="27" t="s">
        <v>698</v>
      </c>
      <c r="EB26" s="27" t="s">
        <v>698</v>
      </c>
      <c r="EC26" s="27" t="s">
        <v>698</v>
      </c>
      <c r="ED26" s="27" t="s">
        <v>698</v>
      </c>
      <c r="EE26" s="27" t="s">
        <v>698</v>
      </c>
      <c r="EF26" s="27" t="s">
        <v>698</v>
      </c>
      <c r="EG26" s="27" t="s">
        <v>698</v>
      </c>
      <c r="EH26" s="27" t="s">
        <v>698</v>
      </c>
      <c r="EI26" s="27" t="s">
        <v>698</v>
      </c>
      <c r="EJ26" s="27" t="s">
        <v>698</v>
      </c>
      <c r="EK26" s="27" t="s">
        <v>698</v>
      </c>
      <c r="EL26" s="27" t="s">
        <v>698</v>
      </c>
      <c r="EM26" s="27" t="s">
        <v>698</v>
      </c>
      <c r="EN26" s="27" t="s">
        <v>698</v>
      </c>
      <c r="EO26" s="27" t="s">
        <v>698</v>
      </c>
      <c r="EP26" s="27" t="s">
        <v>698</v>
      </c>
      <c r="EQ26" s="27" t="s">
        <v>698</v>
      </c>
      <c r="ER26" s="27" t="s">
        <v>698</v>
      </c>
      <c r="ES26" s="27" t="s">
        <v>698</v>
      </c>
      <c r="ET26" s="27" t="s">
        <v>698</v>
      </c>
      <c r="EU26" s="27" t="s">
        <v>698</v>
      </c>
      <c r="EV26" s="27" t="s">
        <v>698</v>
      </c>
      <c r="EW26" s="27" t="s">
        <v>694</v>
      </c>
      <c r="EX26" s="27" t="s">
        <v>694</v>
      </c>
      <c r="EY26" s="27" t="s">
        <v>694</v>
      </c>
      <c r="EZ26" s="27" t="s">
        <v>2678</v>
      </c>
      <c r="FA26" s="27" t="s">
        <v>2691</v>
      </c>
      <c r="FB26" s="27" t="s">
        <v>694</v>
      </c>
      <c r="FC26" s="27" t="s">
        <v>2692</v>
      </c>
      <c r="FD26" s="27" t="s">
        <v>694</v>
      </c>
      <c r="FE26" s="27" t="s">
        <v>2586</v>
      </c>
      <c r="FF26" s="42"/>
      <c r="FG26" s="42"/>
    </row>
    <row r="27" spans="1:163" x14ac:dyDescent="0.25">
      <c r="A27" s="27" t="str">
        <f t="shared" si="0"/>
        <v>IR001003006000000000000000000000000000</v>
      </c>
      <c r="B27" s="20" t="s">
        <v>2599</v>
      </c>
      <c r="C27" s="23" t="s">
        <v>2630</v>
      </c>
      <c r="D27" s="23" t="s">
        <v>702</v>
      </c>
      <c r="E27" s="23" t="s">
        <v>710</v>
      </c>
      <c r="F27" s="23" t="s">
        <v>715</v>
      </c>
      <c r="G27" s="23" t="s">
        <v>697</v>
      </c>
      <c r="H27" s="23" t="s">
        <v>697</v>
      </c>
      <c r="I27" s="21" t="s">
        <v>697</v>
      </c>
      <c r="J27" s="23" t="s">
        <v>697</v>
      </c>
      <c r="K27" s="64" t="s">
        <v>697</v>
      </c>
      <c r="L27" s="23" t="s">
        <v>697</v>
      </c>
      <c r="M27" s="23" t="s">
        <v>697</v>
      </c>
      <c r="N27" s="23" t="s">
        <v>697</v>
      </c>
      <c r="O27" s="23" t="s">
        <v>697</v>
      </c>
      <c r="P27" s="27">
        <v>0</v>
      </c>
      <c r="Q27" s="27" t="s">
        <v>704</v>
      </c>
      <c r="R27" s="27" t="s">
        <v>698</v>
      </c>
      <c r="S27" s="28" t="s">
        <v>694</v>
      </c>
      <c r="T27" s="28" t="s">
        <v>922</v>
      </c>
      <c r="U27" s="20" t="s">
        <v>2693</v>
      </c>
      <c r="V27" s="52" t="s">
        <v>905</v>
      </c>
      <c r="W27" s="20"/>
      <c r="X27" s="20"/>
      <c r="Y27" s="20" t="s">
        <v>2595</v>
      </c>
      <c r="Z27" s="20"/>
      <c r="AA27" s="20"/>
      <c r="AB27" s="20"/>
      <c r="AC27" s="20"/>
      <c r="AD27" s="20"/>
      <c r="AE27" s="20"/>
      <c r="AF27" s="20"/>
      <c r="AG27" s="20"/>
      <c r="AH27" s="27" t="s">
        <v>2694</v>
      </c>
      <c r="AI27" s="28" t="s">
        <v>704</v>
      </c>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c r="DH27" s="27"/>
      <c r="DI27" s="27"/>
      <c r="DJ27" s="27"/>
      <c r="DK27" s="27"/>
      <c r="DL27" s="27"/>
      <c r="DM27" s="27"/>
      <c r="DN27" s="27"/>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t="s">
        <v>694</v>
      </c>
      <c r="EX27" s="27" t="s">
        <v>694</v>
      </c>
      <c r="EY27" s="27" t="s">
        <v>694</v>
      </c>
      <c r="EZ27" s="27" t="s">
        <v>2678</v>
      </c>
      <c r="FA27" s="27" t="s">
        <v>2695</v>
      </c>
      <c r="FB27" s="27" t="s">
        <v>694</v>
      </c>
      <c r="FC27" s="27" t="s">
        <v>2696</v>
      </c>
      <c r="FD27" s="27" t="s">
        <v>694</v>
      </c>
      <c r="FE27" s="27" t="s">
        <v>2586</v>
      </c>
      <c r="FF27" s="42"/>
      <c r="FG27" s="42"/>
    </row>
    <row r="28" spans="1:163" x14ac:dyDescent="0.25">
      <c r="A28" s="27" t="str">
        <f t="shared" si="0"/>
        <v>IR001003007000000000000000000000000000</v>
      </c>
      <c r="B28" s="20" t="s">
        <v>2599</v>
      </c>
      <c r="C28" s="23" t="s">
        <v>2630</v>
      </c>
      <c r="D28" s="23" t="s">
        <v>702</v>
      </c>
      <c r="E28" s="23" t="s">
        <v>710</v>
      </c>
      <c r="F28" s="23" t="s">
        <v>718</v>
      </c>
      <c r="G28" s="23" t="s">
        <v>697</v>
      </c>
      <c r="H28" s="23" t="s">
        <v>697</v>
      </c>
      <c r="I28" s="21" t="s">
        <v>697</v>
      </c>
      <c r="J28" s="23" t="s">
        <v>697</v>
      </c>
      <c r="K28" s="64" t="s">
        <v>697</v>
      </c>
      <c r="L28" s="23" t="s">
        <v>697</v>
      </c>
      <c r="M28" s="23" t="s">
        <v>697</v>
      </c>
      <c r="N28" s="23" t="s">
        <v>697</v>
      </c>
      <c r="O28" s="23" t="s">
        <v>697</v>
      </c>
      <c r="P28" s="27"/>
      <c r="Q28" s="27" t="s">
        <v>704</v>
      </c>
      <c r="R28" s="27" t="s">
        <v>698</v>
      </c>
      <c r="S28" s="28" t="s">
        <v>694</v>
      </c>
      <c r="T28" s="28" t="s">
        <v>922</v>
      </c>
      <c r="U28" s="20" t="s">
        <v>2697</v>
      </c>
      <c r="V28" s="52" t="s">
        <v>905</v>
      </c>
      <c r="W28" s="20"/>
      <c r="X28" s="20"/>
      <c r="Y28" s="20" t="s">
        <v>2698</v>
      </c>
      <c r="Z28" s="20"/>
      <c r="AA28" s="20"/>
      <c r="AB28" s="20"/>
      <c r="AC28" s="20"/>
      <c r="AD28" s="20"/>
      <c r="AE28" s="20"/>
      <c r="AF28" s="20"/>
      <c r="AG28" s="20"/>
      <c r="AH28" s="27" t="s">
        <v>2699</v>
      </c>
      <c r="AI28" s="28" t="s">
        <v>704</v>
      </c>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t="s">
        <v>694</v>
      </c>
      <c r="EX28" s="27" t="s">
        <v>694</v>
      </c>
      <c r="EY28" s="27" t="s">
        <v>694</v>
      </c>
      <c r="EZ28" s="27" t="s">
        <v>2678</v>
      </c>
      <c r="FA28" s="27" t="s">
        <v>2695</v>
      </c>
      <c r="FB28" s="27" t="s">
        <v>694</v>
      </c>
      <c r="FC28" s="27" t="s">
        <v>2696</v>
      </c>
      <c r="FD28" s="27" t="s">
        <v>694</v>
      </c>
      <c r="FE28" s="27" t="s">
        <v>2586</v>
      </c>
      <c r="FF28" s="42"/>
      <c r="FG28" s="42"/>
    </row>
    <row r="29" spans="1:163" x14ac:dyDescent="0.25">
      <c r="A29" s="27" t="str">
        <f t="shared" si="0"/>
        <v>IR001003008000000000000000000000000000</v>
      </c>
      <c r="B29" s="28" t="s">
        <v>2599</v>
      </c>
      <c r="C29" s="23" t="s">
        <v>2630</v>
      </c>
      <c r="D29" s="25" t="s">
        <v>702</v>
      </c>
      <c r="E29" s="25" t="s">
        <v>710</v>
      </c>
      <c r="F29" s="25" t="s">
        <v>720</v>
      </c>
      <c r="G29" s="25" t="s">
        <v>697</v>
      </c>
      <c r="H29" s="25" t="s">
        <v>697</v>
      </c>
      <c r="I29" s="50" t="s">
        <v>697</v>
      </c>
      <c r="J29" s="25" t="s">
        <v>697</v>
      </c>
      <c r="K29" s="63" t="s">
        <v>697</v>
      </c>
      <c r="L29" s="25" t="s">
        <v>697</v>
      </c>
      <c r="M29" s="25" t="s">
        <v>697</v>
      </c>
      <c r="N29" s="25" t="s">
        <v>697</v>
      </c>
      <c r="O29" s="25" t="s">
        <v>697</v>
      </c>
      <c r="P29" s="28"/>
      <c r="Q29" s="28" t="s">
        <v>704</v>
      </c>
      <c r="R29" s="28" t="s">
        <v>698</v>
      </c>
      <c r="S29" s="28" t="s">
        <v>694</v>
      </c>
      <c r="T29" s="28" t="s">
        <v>922</v>
      </c>
      <c r="U29" s="24" t="s">
        <v>2596</v>
      </c>
      <c r="V29" s="139" t="s">
        <v>905</v>
      </c>
      <c r="W29" s="24"/>
      <c r="X29" s="24"/>
      <c r="Y29" s="24" t="s">
        <v>2597</v>
      </c>
      <c r="Z29" s="24"/>
      <c r="AA29" s="24"/>
      <c r="AB29" s="24"/>
      <c r="AC29" s="24"/>
      <c r="AD29" s="24"/>
      <c r="AE29" s="24"/>
      <c r="AF29" s="24"/>
      <c r="AG29" s="24"/>
      <c r="AH29" s="28" t="s">
        <v>2700</v>
      </c>
      <c r="AI29" s="28" t="s">
        <v>704</v>
      </c>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140"/>
      <c r="FG29" s="28"/>
    </row>
    <row r="30" spans="1:163" x14ac:dyDescent="0.25">
      <c r="A30" s="27" t="str">
        <f t="shared" si="0"/>
        <v>IR001003009000000000000000000000000000</v>
      </c>
      <c r="B30" s="28" t="s">
        <v>2599</v>
      </c>
      <c r="C30" s="23" t="s">
        <v>2630</v>
      </c>
      <c r="D30" s="25" t="s">
        <v>702</v>
      </c>
      <c r="E30" s="25" t="s">
        <v>710</v>
      </c>
      <c r="F30" s="25" t="s">
        <v>722</v>
      </c>
      <c r="G30" s="25" t="s">
        <v>697</v>
      </c>
      <c r="H30" s="25" t="s">
        <v>697</v>
      </c>
      <c r="I30" s="50" t="s">
        <v>697</v>
      </c>
      <c r="J30" s="25" t="s">
        <v>697</v>
      </c>
      <c r="K30" s="63" t="s">
        <v>697</v>
      </c>
      <c r="L30" s="25" t="s">
        <v>697</v>
      </c>
      <c r="M30" s="25" t="s">
        <v>697</v>
      </c>
      <c r="N30" s="25" t="s">
        <v>697</v>
      </c>
      <c r="O30" s="25" t="s">
        <v>697</v>
      </c>
      <c r="P30" s="28"/>
      <c r="Q30" s="28" t="s">
        <v>704</v>
      </c>
      <c r="R30" s="28" t="s">
        <v>698</v>
      </c>
      <c r="S30" s="28" t="s">
        <v>694</v>
      </c>
      <c r="T30" s="28" t="s">
        <v>922</v>
      </c>
      <c r="U30" s="24" t="s">
        <v>2701</v>
      </c>
      <c r="V30" s="139" t="s">
        <v>905</v>
      </c>
      <c r="W30" s="24"/>
      <c r="X30" s="24"/>
      <c r="Y30" s="24" t="s">
        <v>2702</v>
      </c>
      <c r="Z30" s="24"/>
      <c r="AA30" s="24"/>
      <c r="AB30" s="24"/>
      <c r="AC30" s="24"/>
      <c r="AD30" s="24"/>
      <c r="AE30" s="24"/>
      <c r="AF30" s="24"/>
      <c r="AG30" s="24"/>
      <c r="AH30" s="28" t="s">
        <v>2703</v>
      </c>
      <c r="AI30" s="28" t="s">
        <v>704</v>
      </c>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43"/>
      <c r="FG30" s="43"/>
    </row>
    <row r="31" spans="1:163" x14ac:dyDescent="0.25">
      <c r="A31" s="27" t="str">
        <f t="shared" si="0"/>
        <v>IR002000000000000000000000000000000000</v>
      </c>
      <c r="B31" s="27" t="s">
        <v>694</v>
      </c>
      <c r="C31" s="23" t="s">
        <v>2630</v>
      </c>
      <c r="D31" s="23" t="s">
        <v>707</v>
      </c>
      <c r="E31" s="23" t="s">
        <v>697</v>
      </c>
      <c r="F31" s="23" t="s">
        <v>697</v>
      </c>
      <c r="G31" s="23" t="s">
        <v>697</v>
      </c>
      <c r="H31" s="23" t="s">
        <v>697</v>
      </c>
      <c r="I31" s="23" t="s">
        <v>697</v>
      </c>
      <c r="J31" s="23" t="s">
        <v>697</v>
      </c>
      <c r="K31" s="64" t="s">
        <v>697</v>
      </c>
      <c r="L31" s="23" t="s">
        <v>697</v>
      </c>
      <c r="M31" s="23" t="s">
        <v>697</v>
      </c>
      <c r="N31" s="23" t="s">
        <v>697</v>
      </c>
      <c r="O31" s="23" t="s">
        <v>697</v>
      </c>
      <c r="P31" s="27">
        <v>0</v>
      </c>
      <c r="Q31" s="28" t="s">
        <v>704</v>
      </c>
      <c r="R31" s="27" t="s">
        <v>698</v>
      </c>
      <c r="S31" s="28" t="s">
        <v>694</v>
      </c>
      <c r="T31" s="28" t="s">
        <v>922</v>
      </c>
      <c r="U31" s="20" t="s">
        <v>2598</v>
      </c>
      <c r="V31" s="20" t="s">
        <v>905</v>
      </c>
      <c r="W31" s="20" t="s">
        <v>2585</v>
      </c>
      <c r="X31" s="20"/>
      <c r="Y31" s="20"/>
      <c r="Z31" s="20"/>
      <c r="AA31" s="20"/>
      <c r="AB31" s="20"/>
      <c r="AC31" s="20"/>
      <c r="AD31" s="20"/>
      <c r="AE31" s="20"/>
      <c r="AF31" s="20"/>
      <c r="AG31" s="20"/>
      <c r="AH31" s="27" t="s">
        <v>2704</v>
      </c>
      <c r="AI31" s="28" t="s">
        <v>704</v>
      </c>
      <c r="AJ31" s="27" t="s">
        <v>694</v>
      </c>
      <c r="AK31" s="27" t="s">
        <v>694</v>
      </c>
      <c r="AL31" s="27" t="s">
        <v>694</v>
      </c>
      <c r="AM31" s="27" t="s">
        <v>694</v>
      </c>
      <c r="AN31" s="27" t="s">
        <v>694</v>
      </c>
      <c r="AO31" s="27" t="s">
        <v>694</v>
      </c>
      <c r="AP31" s="27" t="s">
        <v>694</v>
      </c>
      <c r="AQ31" s="27" t="s">
        <v>694</v>
      </c>
      <c r="AR31" s="27" t="s">
        <v>694</v>
      </c>
      <c r="AS31" s="27" t="s">
        <v>694</v>
      </c>
      <c r="AT31" s="27" t="s">
        <v>694</v>
      </c>
      <c r="AU31" s="27" t="s">
        <v>694</v>
      </c>
      <c r="AV31" s="27" t="s">
        <v>694</v>
      </c>
      <c r="AW31" s="27" t="s">
        <v>694</v>
      </c>
      <c r="AX31" s="27" t="s">
        <v>694</v>
      </c>
      <c r="AY31" s="27" t="s">
        <v>694</v>
      </c>
      <c r="AZ31" s="27" t="s">
        <v>694</v>
      </c>
      <c r="BA31" s="27" t="s">
        <v>694</v>
      </c>
      <c r="BB31" s="27" t="s">
        <v>694</v>
      </c>
      <c r="BC31" s="27" t="s">
        <v>694</v>
      </c>
      <c r="BD31" s="27" t="s">
        <v>694</v>
      </c>
      <c r="BE31" s="27" t="s">
        <v>694</v>
      </c>
      <c r="BF31" s="27" t="s">
        <v>694</v>
      </c>
      <c r="BG31" s="27" t="s">
        <v>694</v>
      </c>
      <c r="BH31" s="27" t="s">
        <v>694</v>
      </c>
      <c r="BI31" s="27" t="s">
        <v>694</v>
      </c>
      <c r="BJ31" s="27" t="s">
        <v>694</v>
      </c>
      <c r="BK31" s="27" t="s">
        <v>694</v>
      </c>
      <c r="BL31" s="27" t="s">
        <v>694</v>
      </c>
      <c r="BM31" s="27" t="s">
        <v>694</v>
      </c>
      <c r="BN31" s="27" t="s">
        <v>694</v>
      </c>
      <c r="BO31" s="27" t="s">
        <v>694</v>
      </c>
      <c r="BP31" s="27" t="s">
        <v>694</v>
      </c>
      <c r="BQ31" s="27" t="s">
        <v>694</v>
      </c>
      <c r="BR31" s="27" t="s">
        <v>694</v>
      </c>
      <c r="BS31" s="27" t="s">
        <v>694</v>
      </c>
      <c r="BT31" s="27" t="s">
        <v>694</v>
      </c>
      <c r="BU31" s="27" t="s">
        <v>694</v>
      </c>
      <c r="BV31" s="27" t="s">
        <v>694</v>
      </c>
      <c r="BW31" s="27" t="s">
        <v>694</v>
      </c>
      <c r="BX31" s="27" t="s">
        <v>694</v>
      </c>
      <c r="BY31" s="27" t="s">
        <v>694</v>
      </c>
      <c r="BZ31" s="27" t="s">
        <v>694</v>
      </c>
      <c r="CA31" s="27" t="s">
        <v>694</v>
      </c>
      <c r="CB31" s="27" t="s">
        <v>694</v>
      </c>
      <c r="CC31" s="27" t="s">
        <v>694</v>
      </c>
      <c r="CD31" s="27" t="s">
        <v>694</v>
      </c>
      <c r="CE31" s="27" t="s">
        <v>694</v>
      </c>
      <c r="CF31" s="27" t="s">
        <v>694</v>
      </c>
      <c r="CG31" s="27" t="s">
        <v>694</v>
      </c>
      <c r="CH31" s="27" t="s">
        <v>694</v>
      </c>
      <c r="CI31" s="27" t="s">
        <v>694</v>
      </c>
      <c r="CJ31" s="27" t="s">
        <v>694</v>
      </c>
      <c r="CK31" s="27" t="s">
        <v>694</v>
      </c>
      <c r="CL31" s="27" t="s">
        <v>694</v>
      </c>
      <c r="CM31" s="27" t="s">
        <v>694</v>
      </c>
      <c r="CN31" s="27" t="s">
        <v>694</v>
      </c>
      <c r="CO31" s="27" t="s">
        <v>694</v>
      </c>
      <c r="CP31" s="27" t="s">
        <v>694</v>
      </c>
      <c r="CQ31" s="27" t="s">
        <v>694</v>
      </c>
      <c r="CR31" s="27" t="s">
        <v>694</v>
      </c>
      <c r="CS31" s="27" t="s">
        <v>694</v>
      </c>
      <c r="CT31" s="27" t="s">
        <v>694</v>
      </c>
      <c r="CU31" s="27" t="s">
        <v>694</v>
      </c>
      <c r="CV31" s="27" t="s">
        <v>694</v>
      </c>
      <c r="CW31" s="27" t="s">
        <v>694</v>
      </c>
      <c r="CX31" s="27" t="s">
        <v>694</v>
      </c>
      <c r="CY31" s="27" t="s">
        <v>694</v>
      </c>
      <c r="CZ31" s="27" t="s">
        <v>694</v>
      </c>
      <c r="DA31" s="27" t="s">
        <v>694</v>
      </c>
      <c r="DB31" s="27" t="s">
        <v>694</v>
      </c>
      <c r="DC31" s="27" t="s">
        <v>694</v>
      </c>
      <c r="DD31" s="27" t="s">
        <v>694</v>
      </c>
      <c r="DE31" s="27" t="s">
        <v>694</v>
      </c>
      <c r="DF31" s="27" t="s">
        <v>694</v>
      </c>
      <c r="DG31" s="27" t="s">
        <v>694</v>
      </c>
      <c r="DH31" s="27" t="s">
        <v>694</v>
      </c>
      <c r="DI31" s="27" t="s">
        <v>694</v>
      </c>
      <c r="DJ31" s="27" t="s">
        <v>694</v>
      </c>
      <c r="DK31" s="27" t="s">
        <v>694</v>
      </c>
      <c r="DL31" s="27" t="s">
        <v>694</v>
      </c>
      <c r="DM31" s="27" t="s">
        <v>694</v>
      </c>
      <c r="DN31" s="27" t="s">
        <v>694</v>
      </c>
      <c r="DO31" s="27" t="s">
        <v>694</v>
      </c>
      <c r="DP31" s="27" t="s">
        <v>694</v>
      </c>
      <c r="DQ31" s="27" t="s">
        <v>694</v>
      </c>
      <c r="DR31" s="27" t="s">
        <v>694</v>
      </c>
      <c r="DS31" s="27" t="s">
        <v>694</v>
      </c>
      <c r="DT31" s="27" t="s">
        <v>694</v>
      </c>
      <c r="DU31" s="27" t="s">
        <v>694</v>
      </c>
      <c r="DV31" s="27" t="s">
        <v>694</v>
      </c>
      <c r="DW31" s="27" t="s">
        <v>694</v>
      </c>
      <c r="DX31" s="27" t="s">
        <v>694</v>
      </c>
      <c r="DY31" s="27" t="s">
        <v>694</v>
      </c>
      <c r="DZ31" s="27" t="s">
        <v>694</v>
      </c>
      <c r="EA31" s="27" t="s">
        <v>694</v>
      </c>
      <c r="EB31" s="27" t="s">
        <v>694</v>
      </c>
      <c r="EC31" s="27" t="s">
        <v>694</v>
      </c>
      <c r="ED31" s="27" t="s">
        <v>694</v>
      </c>
      <c r="EE31" s="27" t="s">
        <v>694</v>
      </c>
      <c r="EF31" s="27" t="s">
        <v>694</v>
      </c>
      <c r="EG31" s="27" t="s">
        <v>694</v>
      </c>
      <c r="EH31" s="27" t="s">
        <v>694</v>
      </c>
      <c r="EI31" s="27" t="s">
        <v>694</v>
      </c>
      <c r="EJ31" s="27" t="s">
        <v>694</v>
      </c>
      <c r="EK31" s="27" t="s">
        <v>694</v>
      </c>
      <c r="EL31" s="27" t="s">
        <v>694</v>
      </c>
      <c r="EM31" s="27" t="s">
        <v>694</v>
      </c>
      <c r="EN31" s="27" t="s">
        <v>694</v>
      </c>
      <c r="EO31" s="27" t="s">
        <v>694</v>
      </c>
      <c r="EP31" s="27" t="s">
        <v>694</v>
      </c>
      <c r="EQ31" s="27" t="s">
        <v>694</v>
      </c>
      <c r="ER31" s="27" t="s">
        <v>694</v>
      </c>
      <c r="ES31" s="27" t="s">
        <v>694</v>
      </c>
      <c r="ET31" s="27" t="s">
        <v>694</v>
      </c>
      <c r="EU31" s="27" t="s">
        <v>694</v>
      </c>
      <c r="EV31" s="27" t="s">
        <v>694</v>
      </c>
      <c r="EW31" s="27" t="s">
        <v>2705</v>
      </c>
      <c r="EX31" s="27" t="s">
        <v>2706</v>
      </c>
      <c r="EY31" s="27" t="s">
        <v>2707</v>
      </c>
      <c r="EZ31" s="27" t="s">
        <v>2708</v>
      </c>
      <c r="FA31" s="27" t="s">
        <v>694</v>
      </c>
      <c r="FB31" s="27" t="s">
        <v>694</v>
      </c>
      <c r="FC31" s="27" t="s">
        <v>694</v>
      </c>
      <c r="FD31" s="27" t="s">
        <v>694</v>
      </c>
      <c r="FE31" s="27" t="s">
        <v>2709</v>
      </c>
      <c r="FF31" s="42"/>
      <c r="FG31" s="42"/>
    </row>
    <row r="32" spans="1:163" x14ac:dyDescent="0.25">
      <c r="A32" s="27" t="str">
        <f t="shared" si="0"/>
        <v>IR003000000000000000000000000000000000</v>
      </c>
      <c r="B32" s="27" t="s">
        <v>694</v>
      </c>
      <c r="C32" s="23" t="s">
        <v>2630</v>
      </c>
      <c r="D32" s="23" t="s">
        <v>710</v>
      </c>
      <c r="E32" s="23" t="s">
        <v>697</v>
      </c>
      <c r="F32" s="23" t="s">
        <v>697</v>
      </c>
      <c r="G32" s="23" t="s">
        <v>697</v>
      </c>
      <c r="H32" s="23" t="s">
        <v>697</v>
      </c>
      <c r="I32" s="23" t="s">
        <v>697</v>
      </c>
      <c r="J32" s="23" t="s">
        <v>697</v>
      </c>
      <c r="K32" s="64" t="s">
        <v>697</v>
      </c>
      <c r="L32" s="23" t="s">
        <v>697</v>
      </c>
      <c r="M32" s="23" t="s">
        <v>697</v>
      </c>
      <c r="N32" s="23" t="s">
        <v>697</v>
      </c>
      <c r="O32" s="23" t="s">
        <v>697</v>
      </c>
      <c r="P32" s="27">
        <v>0</v>
      </c>
      <c r="Q32" s="27" t="s">
        <v>698</v>
      </c>
      <c r="R32" s="27" t="s">
        <v>698</v>
      </c>
      <c r="S32" s="28" t="s">
        <v>694</v>
      </c>
      <c r="T32" s="28" t="s">
        <v>922</v>
      </c>
      <c r="U32" s="20" t="s">
        <v>2710</v>
      </c>
      <c r="V32" s="52" t="s">
        <v>905</v>
      </c>
      <c r="W32" s="20" t="s">
        <v>2711</v>
      </c>
      <c r="X32" s="20"/>
      <c r="Y32" s="20"/>
      <c r="Z32" s="20"/>
      <c r="AA32" s="20"/>
      <c r="AB32" s="20"/>
      <c r="AC32" s="20"/>
      <c r="AD32" s="20"/>
      <c r="AE32" s="20"/>
      <c r="AF32" s="20"/>
      <c r="AG32" s="20"/>
      <c r="AH32" s="27" t="s">
        <v>2712</v>
      </c>
      <c r="AI32" s="28" t="s">
        <v>698</v>
      </c>
      <c r="AJ32" s="27" t="s">
        <v>694</v>
      </c>
      <c r="AK32" s="27" t="s">
        <v>694</v>
      </c>
      <c r="AL32" s="27" t="s">
        <v>694</v>
      </c>
      <c r="AM32" s="27" t="s">
        <v>694</v>
      </c>
      <c r="AN32" s="27" t="s">
        <v>694</v>
      </c>
      <c r="AO32" s="27" t="s">
        <v>694</v>
      </c>
      <c r="AP32" s="27" t="s">
        <v>694</v>
      </c>
      <c r="AQ32" s="27" t="s">
        <v>694</v>
      </c>
      <c r="AR32" s="27" t="s">
        <v>694</v>
      </c>
      <c r="AS32" s="27" t="s">
        <v>694</v>
      </c>
      <c r="AT32" s="27" t="s">
        <v>694</v>
      </c>
      <c r="AU32" s="27" t="s">
        <v>694</v>
      </c>
      <c r="AV32" s="27" t="s">
        <v>694</v>
      </c>
      <c r="AW32" s="27" t="s">
        <v>694</v>
      </c>
      <c r="AX32" s="27" t="s">
        <v>694</v>
      </c>
      <c r="AY32" s="27" t="s">
        <v>694</v>
      </c>
      <c r="AZ32" s="27" t="s">
        <v>694</v>
      </c>
      <c r="BA32" s="27" t="s">
        <v>694</v>
      </c>
      <c r="BB32" s="27" t="s">
        <v>694</v>
      </c>
      <c r="BC32" s="27" t="s">
        <v>694</v>
      </c>
      <c r="BD32" s="27" t="s">
        <v>694</v>
      </c>
      <c r="BE32" s="27" t="s">
        <v>694</v>
      </c>
      <c r="BF32" s="27" t="s">
        <v>694</v>
      </c>
      <c r="BG32" s="27" t="s">
        <v>694</v>
      </c>
      <c r="BH32" s="27" t="s">
        <v>694</v>
      </c>
      <c r="BI32" s="27" t="s">
        <v>694</v>
      </c>
      <c r="BJ32" s="27" t="s">
        <v>694</v>
      </c>
      <c r="BK32" s="27" t="s">
        <v>694</v>
      </c>
      <c r="BL32" s="27" t="s">
        <v>694</v>
      </c>
      <c r="BM32" s="27" t="s">
        <v>694</v>
      </c>
      <c r="BN32" s="27" t="s">
        <v>694</v>
      </c>
      <c r="BO32" s="27" t="s">
        <v>694</v>
      </c>
      <c r="BP32" s="27" t="s">
        <v>694</v>
      </c>
      <c r="BQ32" s="27" t="s">
        <v>694</v>
      </c>
      <c r="BR32" s="27" t="s">
        <v>694</v>
      </c>
      <c r="BS32" s="27" t="s">
        <v>694</v>
      </c>
      <c r="BT32" s="27" t="s">
        <v>694</v>
      </c>
      <c r="BU32" s="27" t="s">
        <v>694</v>
      </c>
      <c r="BV32" s="27" t="s">
        <v>694</v>
      </c>
      <c r="BW32" s="27" t="s">
        <v>694</v>
      </c>
      <c r="BX32" s="27" t="s">
        <v>694</v>
      </c>
      <c r="BY32" s="27" t="s">
        <v>694</v>
      </c>
      <c r="BZ32" s="27" t="s">
        <v>694</v>
      </c>
      <c r="CA32" s="27" t="s">
        <v>694</v>
      </c>
      <c r="CB32" s="27" t="s">
        <v>694</v>
      </c>
      <c r="CC32" s="27" t="s">
        <v>694</v>
      </c>
      <c r="CD32" s="27" t="s">
        <v>694</v>
      </c>
      <c r="CE32" s="27" t="s">
        <v>694</v>
      </c>
      <c r="CF32" s="27" t="s">
        <v>694</v>
      </c>
      <c r="CG32" s="27" t="s">
        <v>694</v>
      </c>
      <c r="CH32" s="27" t="s">
        <v>694</v>
      </c>
      <c r="CI32" s="27" t="s">
        <v>694</v>
      </c>
      <c r="CJ32" s="27" t="s">
        <v>694</v>
      </c>
      <c r="CK32" s="27" t="s">
        <v>694</v>
      </c>
      <c r="CL32" s="27" t="s">
        <v>694</v>
      </c>
      <c r="CM32" s="27" t="s">
        <v>694</v>
      </c>
      <c r="CN32" s="27" t="s">
        <v>694</v>
      </c>
      <c r="CO32" s="27" t="s">
        <v>694</v>
      </c>
      <c r="CP32" s="27" t="s">
        <v>694</v>
      </c>
      <c r="CQ32" s="27" t="s">
        <v>694</v>
      </c>
      <c r="CR32" s="27" t="s">
        <v>694</v>
      </c>
      <c r="CS32" s="27" t="s">
        <v>694</v>
      </c>
      <c r="CT32" s="27" t="s">
        <v>694</v>
      </c>
      <c r="CU32" s="27" t="s">
        <v>694</v>
      </c>
      <c r="CV32" s="27" t="s">
        <v>694</v>
      </c>
      <c r="CW32" s="27" t="s">
        <v>694</v>
      </c>
      <c r="CX32" s="27" t="s">
        <v>694</v>
      </c>
      <c r="CY32" s="27" t="s">
        <v>694</v>
      </c>
      <c r="CZ32" s="27" t="s">
        <v>694</v>
      </c>
      <c r="DA32" s="27" t="s">
        <v>694</v>
      </c>
      <c r="DB32" s="27" t="s">
        <v>694</v>
      </c>
      <c r="DC32" s="27" t="s">
        <v>694</v>
      </c>
      <c r="DD32" s="27" t="s">
        <v>694</v>
      </c>
      <c r="DE32" s="27" t="s">
        <v>694</v>
      </c>
      <c r="DF32" s="27" t="s">
        <v>694</v>
      </c>
      <c r="DG32" s="27" t="s">
        <v>694</v>
      </c>
      <c r="DH32" s="27" t="s">
        <v>694</v>
      </c>
      <c r="DI32" s="27" t="s">
        <v>694</v>
      </c>
      <c r="DJ32" s="27" t="s">
        <v>694</v>
      </c>
      <c r="DK32" s="27" t="s">
        <v>694</v>
      </c>
      <c r="DL32" s="27" t="s">
        <v>694</v>
      </c>
      <c r="DM32" s="27" t="s">
        <v>694</v>
      </c>
      <c r="DN32" s="27" t="s">
        <v>694</v>
      </c>
      <c r="DO32" s="27" t="s">
        <v>694</v>
      </c>
      <c r="DP32" s="27" t="s">
        <v>694</v>
      </c>
      <c r="DQ32" s="27" t="s">
        <v>694</v>
      </c>
      <c r="DR32" s="27" t="s">
        <v>694</v>
      </c>
      <c r="DS32" s="27" t="s">
        <v>694</v>
      </c>
      <c r="DT32" s="27" t="s">
        <v>694</v>
      </c>
      <c r="DU32" s="27" t="s">
        <v>694</v>
      </c>
      <c r="DV32" s="27" t="s">
        <v>694</v>
      </c>
      <c r="DW32" s="27" t="s">
        <v>694</v>
      </c>
      <c r="DX32" s="27" t="s">
        <v>694</v>
      </c>
      <c r="DY32" s="27" t="s">
        <v>694</v>
      </c>
      <c r="DZ32" s="27" t="s">
        <v>694</v>
      </c>
      <c r="EA32" s="27" t="s">
        <v>694</v>
      </c>
      <c r="EB32" s="27" t="s">
        <v>694</v>
      </c>
      <c r="EC32" s="27" t="s">
        <v>694</v>
      </c>
      <c r="ED32" s="27" t="s">
        <v>694</v>
      </c>
      <c r="EE32" s="27" t="s">
        <v>694</v>
      </c>
      <c r="EF32" s="27" t="s">
        <v>694</v>
      </c>
      <c r="EG32" s="27" t="s">
        <v>694</v>
      </c>
      <c r="EH32" s="27" t="s">
        <v>694</v>
      </c>
      <c r="EI32" s="27" t="s">
        <v>694</v>
      </c>
      <c r="EJ32" s="27" t="s">
        <v>694</v>
      </c>
      <c r="EK32" s="27" t="s">
        <v>694</v>
      </c>
      <c r="EL32" s="27" t="s">
        <v>694</v>
      </c>
      <c r="EM32" s="27" t="s">
        <v>694</v>
      </c>
      <c r="EN32" s="27" t="s">
        <v>694</v>
      </c>
      <c r="EO32" s="27" t="s">
        <v>694</v>
      </c>
      <c r="EP32" s="27" t="s">
        <v>694</v>
      </c>
      <c r="EQ32" s="27" t="s">
        <v>694</v>
      </c>
      <c r="ER32" s="27" t="s">
        <v>694</v>
      </c>
      <c r="ES32" s="27" t="s">
        <v>694</v>
      </c>
      <c r="ET32" s="27" t="s">
        <v>694</v>
      </c>
      <c r="EU32" s="27" t="s">
        <v>694</v>
      </c>
      <c r="EV32" s="27" t="s">
        <v>694</v>
      </c>
      <c r="EW32" s="27" t="s">
        <v>694</v>
      </c>
      <c r="EX32" s="27" t="s">
        <v>694</v>
      </c>
      <c r="EY32" s="27" t="s">
        <v>694</v>
      </c>
      <c r="EZ32" s="27" t="s">
        <v>694</v>
      </c>
      <c r="FA32" s="27" t="s">
        <v>694</v>
      </c>
      <c r="FB32" s="27" t="s">
        <v>694</v>
      </c>
      <c r="FC32" s="27" t="s">
        <v>694</v>
      </c>
      <c r="FD32" s="27" t="s">
        <v>694</v>
      </c>
      <c r="FE32" s="27" t="s">
        <v>694</v>
      </c>
      <c r="FF32" s="42"/>
      <c r="FG32" s="42"/>
    </row>
    <row r="33" spans="1:163" x14ac:dyDescent="0.25">
      <c r="A33" s="27" t="str">
        <f t="shared" si="0"/>
        <v>IR003001000000000000000000000000000000</v>
      </c>
      <c r="B33" s="27" t="s">
        <v>694</v>
      </c>
      <c r="C33" s="23" t="s">
        <v>2630</v>
      </c>
      <c r="D33" s="23" t="s">
        <v>710</v>
      </c>
      <c r="E33" s="23" t="s">
        <v>702</v>
      </c>
      <c r="F33" s="23" t="s">
        <v>697</v>
      </c>
      <c r="G33" s="23" t="s">
        <v>697</v>
      </c>
      <c r="H33" s="23" t="s">
        <v>697</v>
      </c>
      <c r="I33" s="23" t="s">
        <v>697</v>
      </c>
      <c r="J33" s="23" t="s">
        <v>697</v>
      </c>
      <c r="K33" s="64" t="s">
        <v>697</v>
      </c>
      <c r="L33" s="23" t="s">
        <v>697</v>
      </c>
      <c r="M33" s="23" t="s">
        <v>697</v>
      </c>
      <c r="N33" s="23" t="s">
        <v>697</v>
      </c>
      <c r="O33" s="23" t="s">
        <v>697</v>
      </c>
      <c r="P33" s="27">
        <v>0</v>
      </c>
      <c r="Q33" s="27" t="s">
        <v>698</v>
      </c>
      <c r="R33" s="27" t="s">
        <v>698</v>
      </c>
      <c r="S33" s="28" t="s">
        <v>694</v>
      </c>
      <c r="T33" s="28" t="s">
        <v>922</v>
      </c>
      <c r="U33" s="24" t="s">
        <v>2713</v>
      </c>
      <c r="V33" s="52" t="s">
        <v>905</v>
      </c>
      <c r="W33" s="20"/>
      <c r="X33" s="20" t="s">
        <v>973</v>
      </c>
      <c r="Y33" s="20"/>
      <c r="Z33" s="20"/>
      <c r="AA33" s="20"/>
      <c r="AB33" s="20"/>
      <c r="AC33" s="20"/>
      <c r="AD33" s="20"/>
      <c r="AE33" s="20"/>
      <c r="AF33" s="20"/>
      <c r="AG33" s="20"/>
      <c r="AH33" s="27" t="s">
        <v>2714</v>
      </c>
      <c r="AI33" s="28" t="s">
        <v>698</v>
      </c>
      <c r="AJ33" s="27" t="s">
        <v>694</v>
      </c>
      <c r="AK33" s="27" t="s">
        <v>694</v>
      </c>
      <c r="AL33" s="27" t="s">
        <v>694</v>
      </c>
      <c r="AM33" s="27" t="s">
        <v>694</v>
      </c>
      <c r="AN33" s="27" t="s">
        <v>694</v>
      </c>
      <c r="AO33" s="27" t="s">
        <v>694</v>
      </c>
      <c r="AP33" s="27" t="s">
        <v>694</v>
      </c>
      <c r="AQ33" s="27" t="s">
        <v>694</v>
      </c>
      <c r="AR33" s="27" t="s">
        <v>694</v>
      </c>
      <c r="AS33" s="27" t="s">
        <v>694</v>
      </c>
      <c r="AT33" s="27" t="s">
        <v>694</v>
      </c>
      <c r="AU33" s="27" t="s">
        <v>694</v>
      </c>
      <c r="AV33" s="27" t="s">
        <v>694</v>
      </c>
      <c r="AW33" s="27" t="s">
        <v>694</v>
      </c>
      <c r="AX33" s="27" t="s">
        <v>694</v>
      </c>
      <c r="AY33" s="27" t="s">
        <v>694</v>
      </c>
      <c r="AZ33" s="27" t="s">
        <v>694</v>
      </c>
      <c r="BA33" s="27" t="s">
        <v>694</v>
      </c>
      <c r="BB33" s="27" t="s">
        <v>694</v>
      </c>
      <c r="BC33" s="27" t="s">
        <v>694</v>
      </c>
      <c r="BD33" s="27" t="s">
        <v>694</v>
      </c>
      <c r="BE33" s="27" t="s">
        <v>694</v>
      </c>
      <c r="BF33" s="27" t="s">
        <v>694</v>
      </c>
      <c r="BG33" s="27" t="s">
        <v>694</v>
      </c>
      <c r="BH33" s="27" t="s">
        <v>694</v>
      </c>
      <c r="BI33" s="27" t="s">
        <v>694</v>
      </c>
      <c r="BJ33" s="27" t="s">
        <v>694</v>
      </c>
      <c r="BK33" s="27" t="s">
        <v>694</v>
      </c>
      <c r="BL33" s="27" t="s">
        <v>694</v>
      </c>
      <c r="BM33" s="27" t="s">
        <v>694</v>
      </c>
      <c r="BN33" s="27" t="s">
        <v>694</v>
      </c>
      <c r="BO33" s="27" t="s">
        <v>694</v>
      </c>
      <c r="BP33" s="27" t="s">
        <v>694</v>
      </c>
      <c r="BQ33" s="27" t="s">
        <v>694</v>
      </c>
      <c r="BR33" s="27" t="s">
        <v>694</v>
      </c>
      <c r="BS33" s="27" t="s">
        <v>694</v>
      </c>
      <c r="BT33" s="27" t="s">
        <v>694</v>
      </c>
      <c r="BU33" s="27" t="s">
        <v>694</v>
      </c>
      <c r="BV33" s="27" t="s">
        <v>694</v>
      </c>
      <c r="BW33" s="27" t="s">
        <v>694</v>
      </c>
      <c r="BX33" s="27" t="s">
        <v>694</v>
      </c>
      <c r="BY33" s="27" t="s">
        <v>694</v>
      </c>
      <c r="BZ33" s="27" t="s">
        <v>694</v>
      </c>
      <c r="CA33" s="27" t="s">
        <v>694</v>
      </c>
      <c r="CB33" s="27" t="s">
        <v>694</v>
      </c>
      <c r="CC33" s="27" t="s">
        <v>694</v>
      </c>
      <c r="CD33" s="27" t="s">
        <v>694</v>
      </c>
      <c r="CE33" s="27" t="s">
        <v>694</v>
      </c>
      <c r="CF33" s="27" t="s">
        <v>694</v>
      </c>
      <c r="CG33" s="27" t="s">
        <v>694</v>
      </c>
      <c r="CH33" s="27" t="s">
        <v>694</v>
      </c>
      <c r="CI33" s="27" t="s">
        <v>694</v>
      </c>
      <c r="CJ33" s="27" t="s">
        <v>694</v>
      </c>
      <c r="CK33" s="27" t="s">
        <v>694</v>
      </c>
      <c r="CL33" s="27" t="s">
        <v>694</v>
      </c>
      <c r="CM33" s="27" t="s">
        <v>694</v>
      </c>
      <c r="CN33" s="27" t="s">
        <v>694</v>
      </c>
      <c r="CO33" s="27" t="s">
        <v>694</v>
      </c>
      <c r="CP33" s="27" t="s">
        <v>694</v>
      </c>
      <c r="CQ33" s="27" t="s">
        <v>694</v>
      </c>
      <c r="CR33" s="27" t="s">
        <v>694</v>
      </c>
      <c r="CS33" s="27" t="s">
        <v>694</v>
      </c>
      <c r="CT33" s="27" t="s">
        <v>694</v>
      </c>
      <c r="CU33" s="27" t="s">
        <v>694</v>
      </c>
      <c r="CV33" s="27" t="s">
        <v>694</v>
      </c>
      <c r="CW33" s="27" t="s">
        <v>694</v>
      </c>
      <c r="CX33" s="27" t="s">
        <v>694</v>
      </c>
      <c r="CY33" s="27" t="s">
        <v>694</v>
      </c>
      <c r="CZ33" s="27" t="s">
        <v>694</v>
      </c>
      <c r="DA33" s="27" t="s">
        <v>694</v>
      </c>
      <c r="DB33" s="27" t="s">
        <v>694</v>
      </c>
      <c r="DC33" s="27" t="s">
        <v>694</v>
      </c>
      <c r="DD33" s="27" t="s">
        <v>694</v>
      </c>
      <c r="DE33" s="27" t="s">
        <v>694</v>
      </c>
      <c r="DF33" s="27" t="s">
        <v>694</v>
      </c>
      <c r="DG33" s="27" t="s">
        <v>694</v>
      </c>
      <c r="DH33" s="27" t="s">
        <v>694</v>
      </c>
      <c r="DI33" s="27" t="s">
        <v>694</v>
      </c>
      <c r="DJ33" s="27" t="s">
        <v>694</v>
      </c>
      <c r="DK33" s="27" t="s">
        <v>694</v>
      </c>
      <c r="DL33" s="27" t="s">
        <v>694</v>
      </c>
      <c r="DM33" s="27" t="s">
        <v>694</v>
      </c>
      <c r="DN33" s="27" t="s">
        <v>694</v>
      </c>
      <c r="DO33" s="27" t="s">
        <v>694</v>
      </c>
      <c r="DP33" s="27" t="s">
        <v>694</v>
      </c>
      <c r="DQ33" s="27" t="s">
        <v>694</v>
      </c>
      <c r="DR33" s="27" t="s">
        <v>694</v>
      </c>
      <c r="DS33" s="27" t="s">
        <v>694</v>
      </c>
      <c r="DT33" s="27" t="s">
        <v>694</v>
      </c>
      <c r="DU33" s="27" t="s">
        <v>694</v>
      </c>
      <c r="DV33" s="27" t="s">
        <v>694</v>
      </c>
      <c r="DW33" s="27" t="s">
        <v>694</v>
      </c>
      <c r="DX33" s="27" t="s">
        <v>694</v>
      </c>
      <c r="DY33" s="27" t="s">
        <v>694</v>
      </c>
      <c r="DZ33" s="27" t="s">
        <v>694</v>
      </c>
      <c r="EA33" s="27" t="s">
        <v>694</v>
      </c>
      <c r="EB33" s="27" t="s">
        <v>694</v>
      </c>
      <c r="EC33" s="27" t="s">
        <v>694</v>
      </c>
      <c r="ED33" s="27" t="s">
        <v>694</v>
      </c>
      <c r="EE33" s="27" t="s">
        <v>694</v>
      </c>
      <c r="EF33" s="27" t="s">
        <v>694</v>
      </c>
      <c r="EG33" s="27" t="s">
        <v>694</v>
      </c>
      <c r="EH33" s="27" t="s">
        <v>694</v>
      </c>
      <c r="EI33" s="27" t="s">
        <v>694</v>
      </c>
      <c r="EJ33" s="27" t="s">
        <v>694</v>
      </c>
      <c r="EK33" s="27" t="s">
        <v>694</v>
      </c>
      <c r="EL33" s="27" t="s">
        <v>694</v>
      </c>
      <c r="EM33" s="27" t="s">
        <v>694</v>
      </c>
      <c r="EN33" s="27" t="s">
        <v>694</v>
      </c>
      <c r="EO33" s="27" t="s">
        <v>694</v>
      </c>
      <c r="EP33" s="27" t="s">
        <v>694</v>
      </c>
      <c r="EQ33" s="27" t="s">
        <v>694</v>
      </c>
      <c r="ER33" s="27" t="s">
        <v>694</v>
      </c>
      <c r="ES33" s="27" t="s">
        <v>694</v>
      </c>
      <c r="ET33" s="27" t="s">
        <v>694</v>
      </c>
      <c r="EU33" s="27" t="s">
        <v>694</v>
      </c>
      <c r="EV33" s="27" t="s">
        <v>694</v>
      </c>
      <c r="EW33" s="27" t="s">
        <v>694</v>
      </c>
      <c r="EX33" s="27" t="s">
        <v>694</v>
      </c>
      <c r="EY33" s="27" t="s">
        <v>694</v>
      </c>
      <c r="EZ33" s="27" t="s">
        <v>2708</v>
      </c>
      <c r="FA33" s="27" t="s">
        <v>694</v>
      </c>
      <c r="FB33" s="27" t="s">
        <v>694</v>
      </c>
      <c r="FC33" s="27" t="s">
        <v>694</v>
      </c>
      <c r="FD33" s="27" t="s">
        <v>694</v>
      </c>
      <c r="FE33" s="27" t="s">
        <v>694</v>
      </c>
      <c r="FF33" s="42"/>
      <c r="FG33" s="42"/>
    </row>
    <row r="34" spans="1:163" x14ac:dyDescent="0.25">
      <c r="A34" s="27" t="str">
        <f t="shared" si="0"/>
        <v>IR003001001000000000000000000000000000</v>
      </c>
      <c r="B34" s="20" t="s">
        <v>2599</v>
      </c>
      <c r="C34" s="23" t="s">
        <v>2630</v>
      </c>
      <c r="D34" s="23" t="s">
        <v>710</v>
      </c>
      <c r="E34" s="23" t="s">
        <v>702</v>
      </c>
      <c r="F34" s="23" t="s">
        <v>702</v>
      </c>
      <c r="G34" s="23" t="s">
        <v>697</v>
      </c>
      <c r="H34" s="23" t="s">
        <v>697</v>
      </c>
      <c r="I34" s="23" t="s">
        <v>697</v>
      </c>
      <c r="J34" s="23" t="s">
        <v>697</v>
      </c>
      <c r="K34" s="64" t="s">
        <v>697</v>
      </c>
      <c r="L34" s="23" t="s">
        <v>697</v>
      </c>
      <c r="M34" s="23" t="s">
        <v>697</v>
      </c>
      <c r="N34" s="23" t="s">
        <v>697</v>
      </c>
      <c r="O34" s="23" t="s">
        <v>697</v>
      </c>
      <c r="P34" s="27">
        <v>0</v>
      </c>
      <c r="Q34" s="27" t="s">
        <v>698</v>
      </c>
      <c r="R34" s="27" t="s">
        <v>698</v>
      </c>
      <c r="S34" s="28" t="s">
        <v>694</v>
      </c>
      <c r="T34" s="28" t="s">
        <v>922</v>
      </c>
      <c r="U34" s="24" t="s">
        <v>2715</v>
      </c>
      <c r="V34" s="52" t="s">
        <v>905</v>
      </c>
      <c r="W34" s="20"/>
      <c r="X34" s="20"/>
      <c r="Y34" s="20" t="s">
        <v>1064</v>
      </c>
      <c r="Z34" s="20"/>
      <c r="AA34" s="20"/>
      <c r="AB34" s="20"/>
      <c r="AC34" s="20"/>
      <c r="AD34" s="20"/>
      <c r="AE34" s="20"/>
      <c r="AF34" s="20"/>
      <c r="AG34" s="20"/>
      <c r="AH34" s="27" t="s">
        <v>2716</v>
      </c>
      <c r="AI34" s="28" t="s">
        <v>698</v>
      </c>
      <c r="AJ34" s="27" t="s">
        <v>694</v>
      </c>
      <c r="AK34" s="27" t="s">
        <v>694</v>
      </c>
      <c r="AL34" s="27" t="s">
        <v>694</v>
      </c>
      <c r="AM34" s="27" t="s">
        <v>694</v>
      </c>
      <c r="AN34" s="27" t="s">
        <v>694</v>
      </c>
      <c r="AO34" s="27" t="s">
        <v>694</v>
      </c>
      <c r="AP34" s="27" t="s">
        <v>694</v>
      </c>
      <c r="AQ34" s="27" t="s">
        <v>694</v>
      </c>
      <c r="AR34" s="27" t="s">
        <v>694</v>
      </c>
      <c r="AS34" s="27" t="s">
        <v>694</v>
      </c>
      <c r="AT34" s="27" t="s">
        <v>694</v>
      </c>
      <c r="AU34" s="27" t="s">
        <v>694</v>
      </c>
      <c r="AV34" s="27" t="s">
        <v>694</v>
      </c>
      <c r="AW34" s="27" t="s">
        <v>694</v>
      </c>
      <c r="AX34" s="27" t="s">
        <v>694</v>
      </c>
      <c r="AY34" s="27" t="s">
        <v>694</v>
      </c>
      <c r="AZ34" s="27" t="s">
        <v>694</v>
      </c>
      <c r="BA34" s="27" t="s">
        <v>694</v>
      </c>
      <c r="BB34" s="27" t="s">
        <v>694</v>
      </c>
      <c r="BC34" s="27" t="s">
        <v>694</v>
      </c>
      <c r="BD34" s="27" t="s">
        <v>694</v>
      </c>
      <c r="BE34" s="27" t="s">
        <v>694</v>
      </c>
      <c r="BF34" s="27" t="s">
        <v>694</v>
      </c>
      <c r="BG34" s="27" t="s">
        <v>694</v>
      </c>
      <c r="BH34" s="27" t="s">
        <v>694</v>
      </c>
      <c r="BI34" s="27" t="s">
        <v>694</v>
      </c>
      <c r="BJ34" s="27" t="s">
        <v>694</v>
      </c>
      <c r="BK34" s="27" t="s">
        <v>694</v>
      </c>
      <c r="BL34" s="27" t="s">
        <v>694</v>
      </c>
      <c r="BM34" s="27" t="s">
        <v>694</v>
      </c>
      <c r="BN34" s="27" t="s">
        <v>694</v>
      </c>
      <c r="BO34" s="27" t="s">
        <v>694</v>
      </c>
      <c r="BP34" s="27" t="s">
        <v>694</v>
      </c>
      <c r="BQ34" s="27" t="s">
        <v>694</v>
      </c>
      <c r="BR34" s="27" t="s">
        <v>694</v>
      </c>
      <c r="BS34" s="27" t="s">
        <v>694</v>
      </c>
      <c r="BT34" s="27" t="s">
        <v>694</v>
      </c>
      <c r="BU34" s="27" t="s">
        <v>694</v>
      </c>
      <c r="BV34" s="27" t="s">
        <v>694</v>
      </c>
      <c r="BW34" s="27" t="s">
        <v>694</v>
      </c>
      <c r="BX34" s="27" t="s">
        <v>694</v>
      </c>
      <c r="BY34" s="27" t="s">
        <v>694</v>
      </c>
      <c r="BZ34" s="27" t="s">
        <v>694</v>
      </c>
      <c r="CA34" s="27" t="s">
        <v>694</v>
      </c>
      <c r="CB34" s="27" t="s">
        <v>694</v>
      </c>
      <c r="CC34" s="27" t="s">
        <v>694</v>
      </c>
      <c r="CD34" s="27" t="s">
        <v>694</v>
      </c>
      <c r="CE34" s="27" t="s">
        <v>694</v>
      </c>
      <c r="CF34" s="27" t="s">
        <v>694</v>
      </c>
      <c r="CG34" s="27" t="s">
        <v>694</v>
      </c>
      <c r="CH34" s="27" t="s">
        <v>694</v>
      </c>
      <c r="CI34" s="27" t="s">
        <v>694</v>
      </c>
      <c r="CJ34" s="27" t="s">
        <v>694</v>
      </c>
      <c r="CK34" s="27" t="s">
        <v>694</v>
      </c>
      <c r="CL34" s="27" t="s">
        <v>694</v>
      </c>
      <c r="CM34" s="27" t="s">
        <v>694</v>
      </c>
      <c r="CN34" s="27" t="s">
        <v>694</v>
      </c>
      <c r="CO34" s="27" t="s">
        <v>694</v>
      </c>
      <c r="CP34" s="27" t="s">
        <v>694</v>
      </c>
      <c r="CQ34" s="27" t="s">
        <v>694</v>
      </c>
      <c r="CR34" s="27" t="s">
        <v>694</v>
      </c>
      <c r="CS34" s="27" t="s">
        <v>694</v>
      </c>
      <c r="CT34" s="27" t="s">
        <v>694</v>
      </c>
      <c r="CU34" s="27" t="s">
        <v>694</v>
      </c>
      <c r="CV34" s="27" t="s">
        <v>694</v>
      </c>
      <c r="CW34" s="27" t="s">
        <v>694</v>
      </c>
      <c r="CX34" s="27" t="s">
        <v>694</v>
      </c>
      <c r="CY34" s="27" t="s">
        <v>694</v>
      </c>
      <c r="CZ34" s="27" t="s">
        <v>694</v>
      </c>
      <c r="DA34" s="27" t="s">
        <v>694</v>
      </c>
      <c r="DB34" s="27" t="s">
        <v>694</v>
      </c>
      <c r="DC34" s="27" t="s">
        <v>694</v>
      </c>
      <c r="DD34" s="27" t="s">
        <v>694</v>
      </c>
      <c r="DE34" s="27" t="s">
        <v>694</v>
      </c>
      <c r="DF34" s="27" t="s">
        <v>694</v>
      </c>
      <c r="DG34" s="27" t="s">
        <v>694</v>
      </c>
      <c r="DH34" s="27" t="s">
        <v>694</v>
      </c>
      <c r="DI34" s="27" t="s">
        <v>694</v>
      </c>
      <c r="DJ34" s="27" t="s">
        <v>694</v>
      </c>
      <c r="DK34" s="27" t="s">
        <v>694</v>
      </c>
      <c r="DL34" s="27" t="s">
        <v>694</v>
      </c>
      <c r="DM34" s="27" t="s">
        <v>694</v>
      </c>
      <c r="DN34" s="27" t="s">
        <v>694</v>
      </c>
      <c r="DO34" s="27" t="s">
        <v>694</v>
      </c>
      <c r="DP34" s="27" t="s">
        <v>694</v>
      </c>
      <c r="DQ34" s="27" t="s">
        <v>694</v>
      </c>
      <c r="DR34" s="27" t="s">
        <v>694</v>
      </c>
      <c r="DS34" s="27" t="s">
        <v>694</v>
      </c>
      <c r="DT34" s="27" t="s">
        <v>694</v>
      </c>
      <c r="DU34" s="27" t="s">
        <v>694</v>
      </c>
      <c r="DV34" s="27" t="s">
        <v>694</v>
      </c>
      <c r="DW34" s="27" t="s">
        <v>694</v>
      </c>
      <c r="DX34" s="27" t="s">
        <v>694</v>
      </c>
      <c r="DY34" s="27" t="s">
        <v>694</v>
      </c>
      <c r="DZ34" s="27" t="s">
        <v>694</v>
      </c>
      <c r="EA34" s="27" t="s">
        <v>694</v>
      </c>
      <c r="EB34" s="27" t="s">
        <v>694</v>
      </c>
      <c r="EC34" s="27" t="s">
        <v>694</v>
      </c>
      <c r="ED34" s="27" t="s">
        <v>694</v>
      </c>
      <c r="EE34" s="27" t="s">
        <v>694</v>
      </c>
      <c r="EF34" s="27" t="s">
        <v>694</v>
      </c>
      <c r="EG34" s="27" t="s">
        <v>694</v>
      </c>
      <c r="EH34" s="27" t="s">
        <v>694</v>
      </c>
      <c r="EI34" s="27" t="s">
        <v>694</v>
      </c>
      <c r="EJ34" s="27" t="s">
        <v>694</v>
      </c>
      <c r="EK34" s="27" t="s">
        <v>694</v>
      </c>
      <c r="EL34" s="27" t="s">
        <v>694</v>
      </c>
      <c r="EM34" s="27" t="s">
        <v>694</v>
      </c>
      <c r="EN34" s="27" t="s">
        <v>694</v>
      </c>
      <c r="EO34" s="27" t="s">
        <v>694</v>
      </c>
      <c r="EP34" s="27" t="s">
        <v>694</v>
      </c>
      <c r="EQ34" s="27" t="s">
        <v>694</v>
      </c>
      <c r="ER34" s="27" t="s">
        <v>694</v>
      </c>
      <c r="ES34" s="27" t="s">
        <v>694</v>
      </c>
      <c r="ET34" s="27" t="s">
        <v>694</v>
      </c>
      <c r="EU34" s="27" t="s">
        <v>694</v>
      </c>
      <c r="EV34" s="27" t="s">
        <v>694</v>
      </c>
      <c r="EW34" s="27" t="s">
        <v>2705</v>
      </c>
      <c r="EX34" s="27" t="s">
        <v>2717</v>
      </c>
      <c r="EY34" s="27" t="s">
        <v>2707</v>
      </c>
      <c r="EZ34" s="27" t="s">
        <v>694</v>
      </c>
      <c r="FA34" s="27" t="s">
        <v>694</v>
      </c>
      <c r="FB34" s="27" t="s">
        <v>694</v>
      </c>
      <c r="FC34" s="27" t="s">
        <v>694</v>
      </c>
      <c r="FD34" s="27" t="s">
        <v>694</v>
      </c>
      <c r="FE34" s="27" t="s">
        <v>694</v>
      </c>
      <c r="FF34" s="42"/>
      <c r="FG34" s="42"/>
    </row>
    <row r="35" spans="1:163" x14ac:dyDescent="0.25">
      <c r="A35" s="27" t="str">
        <f t="shared" si="0"/>
        <v>IR003001001001000000000000000000000000</v>
      </c>
      <c r="B35" s="24" t="s">
        <v>2599</v>
      </c>
      <c r="C35" s="23" t="s">
        <v>2630</v>
      </c>
      <c r="D35" s="25" t="s">
        <v>710</v>
      </c>
      <c r="E35" s="25" t="s">
        <v>702</v>
      </c>
      <c r="F35" s="25" t="s">
        <v>702</v>
      </c>
      <c r="G35" s="25" t="s">
        <v>702</v>
      </c>
      <c r="H35" s="25" t="s">
        <v>697</v>
      </c>
      <c r="I35" s="25" t="s">
        <v>697</v>
      </c>
      <c r="J35" s="25" t="s">
        <v>697</v>
      </c>
      <c r="K35" s="63" t="s">
        <v>697</v>
      </c>
      <c r="L35" s="25" t="s">
        <v>697</v>
      </c>
      <c r="M35" s="25" t="s">
        <v>697</v>
      </c>
      <c r="N35" s="25" t="s">
        <v>697</v>
      </c>
      <c r="O35" s="25" t="s">
        <v>697</v>
      </c>
      <c r="P35" s="28"/>
      <c r="Q35" s="28" t="s">
        <v>698</v>
      </c>
      <c r="R35" s="28" t="s">
        <v>698</v>
      </c>
      <c r="S35" s="28" t="s">
        <v>694</v>
      </c>
      <c r="T35" s="28" t="s">
        <v>922</v>
      </c>
      <c r="U35" s="24" t="s">
        <v>2715</v>
      </c>
      <c r="V35" s="139" t="s">
        <v>905</v>
      </c>
      <c r="W35" s="24"/>
      <c r="X35" s="24"/>
      <c r="Y35" s="24"/>
      <c r="Z35" s="24" t="s">
        <v>1065</v>
      </c>
      <c r="AA35" s="24"/>
      <c r="AB35" s="24"/>
      <c r="AC35" s="24"/>
      <c r="AD35" s="24"/>
      <c r="AE35" s="24"/>
      <c r="AF35" s="24"/>
      <c r="AG35" s="24"/>
      <c r="AH35" s="28" t="s">
        <v>2718</v>
      </c>
      <c r="AI35" s="28" t="s">
        <v>698</v>
      </c>
      <c r="AJ35" s="28"/>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c r="EH35" s="27"/>
      <c r="EI35" s="27"/>
      <c r="EJ35" s="27"/>
      <c r="EK35" s="27"/>
      <c r="EL35" s="27"/>
      <c r="EM35" s="27"/>
      <c r="EN35" s="27"/>
      <c r="EO35" s="27"/>
      <c r="EP35" s="27"/>
      <c r="EQ35" s="27"/>
      <c r="ER35" s="27"/>
      <c r="ES35" s="27"/>
      <c r="ET35" s="27"/>
      <c r="EU35" s="27"/>
      <c r="EV35" s="27"/>
      <c r="EW35" s="28"/>
      <c r="EX35" s="28"/>
      <c r="EY35" s="28"/>
      <c r="EZ35" s="28"/>
      <c r="FA35" s="28"/>
      <c r="FB35" s="28"/>
      <c r="FC35" s="28"/>
      <c r="FD35" s="28"/>
      <c r="FE35" s="28"/>
      <c r="FF35" s="43"/>
      <c r="FG35" s="43"/>
    </row>
    <row r="36" spans="1:163" x14ac:dyDescent="0.25">
      <c r="A36" s="27" t="str">
        <f t="shared" si="0"/>
        <v>IR003001001001001000000000000000000000</v>
      </c>
      <c r="B36" s="24" t="s">
        <v>2599</v>
      </c>
      <c r="C36" s="23" t="s">
        <v>2630</v>
      </c>
      <c r="D36" s="25" t="s">
        <v>710</v>
      </c>
      <c r="E36" s="25" t="s">
        <v>702</v>
      </c>
      <c r="F36" s="25" t="s">
        <v>702</v>
      </c>
      <c r="G36" s="25" t="s">
        <v>702</v>
      </c>
      <c r="H36" s="25" t="s">
        <v>702</v>
      </c>
      <c r="I36" s="25" t="s">
        <v>697</v>
      </c>
      <c r="J36" s="25" t="s">
        <v>697</v>
      </c>
      <c r="K36" s="63" t="s">
        <v>697</v>
      </c>
      <c r="L36" s="25" t="s">
        <v>697</v>
      </c>
      <c r="M36" s="25" t="s">
        <v>697</v>
      </c>
      <c r="N36" s="25" t="s">
        <v>697</v>
      </c>
      <c r="O36" s="25" t="s">
        <v>697</v>
      </c>
      <c r="P36" s="28"/>
      <c r="Q36" s="28" t="s">
        <v>698</v>
      </c>
      <c r="R36" s="28" t="s">
        <v>698</v>
      </c>
      <c r="S36" s="28" t="s">
        <v>694</v>
      </c>
      <c r="T36" s="28" t="s">
        <v>922</v>
      </c>
      <c r="U36" s="24" t="s">
        <v>2715</v>
      </c>
      <c r="V36" s="139" t="s">
        <v>905</v>
      </c>
      <c r="W36" s="24"/>
      <c r="X36" s="24"/>
      <c r="Y36" s="24"/>
      <c r="Z36" s="24"/>
      <c r="AA36" s="24" t="s">
        <v>2583</v>
      </c>
      <c r="AB36" s="24"/>
      <c r="AC36" s="24"/>
      <c r="AD36" s="24"/>
      <c r="AE36" s="24"/>
      <c r="AF36" s="24"/>
      <c r="AG36" s="24"/>
      <c r="AH36" s="28" t="s">
        <v>2719</v>
      </c>
      <c r="AI36" s="28" t="s">
        <v>698</v>
      </c>
      <c r="AJ36" s="28"/>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c r="EH36" s="27"/>
      <c r="EI36" s="27"/>
      <c r="EJ36" s="27"/>
      <c r="EK36" s="27"/>
      <c r="EL36" s="27"/>
      <c r="EM36" s="27"/>
      <c r="EN36" s="27"/>
      <c r="EO36" s="27"/>
      <c r="EP36" s="27"/>
      <c r="EQ36" s="27"/>
      <c r="ER36" s="27"/>
      <c r="ES36" s="27"/>
      <c r="ET36" s="27"/>
      <c r="EU36" s="27"/>
      <c r="EV36" s="27"/>
      <c r="EW36" s="28"/>
      <c r="EX36" s="28"/>
      <c r="EY36" s="28"/>
      <c r="EZ36" s="28"/>
      <c r="FA36" s="28"/>
      <c r="FB36" s="28"/>
      <c r="FC36" s="28"/>
      <c r="FD36" s="28"/>
      <c r="FE36" s="28"/>
      <c r="FF36" s="43"/>
      <c r="FG36" s="43"/>
    </row>
    <row r="37" spans="1:163" x14ac:dyDescent="0.25">
      <c r="A37" s="27" t="str">
        <f t="shared" si="0"/>
        <v>IR003001001001001001000000000000000000</v>
      </c>
      <c r="B37" s="24" t="s">
        <v>2599</v>
      </c>
      <c r="C37" s="23" t="s">
        <v>2630</v>
      </c>
      <c r="D37" s="25" t="s">
        <v>710</v>
      </c>
      <c r="E37" s="25" t="s">
        <v>702</v>
      </c>
      <c r="F37" s="25" t="s">
        <v>702</v>
      </c>
      <c r="G37" s="25" t="s">
        <v>702</v>
      </c>
      <c r="H37" s="25" t="s">
        <v>702</v>
      </c>
      <c r="I37" s="25" t="s">
        <v>702</v>
      </c>
      <c r="J37" s="25" t="s">
        <v>697</v>
      </c>
      <c r="K37" s="63" t="s">
        <v>697</v>
      </c>
      <c r="L37" s="25" t="s">
        <v>697</v>
      </c>
      <c r="M37" s="25" t="s">
        <v>697</v>
      </c>
      <c r="N37" s="25" t="s">
        <v>697</v>
      </c>
      <c r="O37" s="25" t="s">
        <v>697</v>
      </c>
      <c r="P37" s="28"/>
      <c r="Q37" s="28" t="s">
        <v>704</v>
      </c>
      <c r="R37" s="28" t="s">
        <v>698</v>
      </c>
      <c r="S37" s="28" t="s">
        <v>694</v>
      </c>
      <c r="T37" s="28" t="s">
        <v>922</v>
      </c>
      <c r="U37" s="24" t="s">
        <v>2720</v>
      </c>
      <c r="V37" s="139" t="s">
        <v>905</v>
      </c>
      <c r="W37" s="24"/>
      <c r="X37" s="24"/>
      <c r="Y37" s="24"/>
      <c r="Z37" s="24"/>
      <c r="AA37" s="24"/>
      <c r="AB37" s="24" t="s">
        <v>2721</v>
      </c>
      <c r="AC37" s="24"/>
      <c r="AD37" s="24"/>
      <c r="AE37" s="24"/>
      <c r="AF37" s="24"/>
      <c r="AG37" s="24"/>
      <c r="AH37" s="28" t="s">
        <v>2722</v>
      </c>
      <c r="AI37" s="28" t="s">
        <v>704</v>
      </c>
      <c r="AJ37" s="28"/>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c r="CZ37" s="27"/>
      <c r="DA37" s="27"/>
      <c r="DB37" s="27"/>
      <c r="DC37" s="27"/>
      <c r="DD37" s="27"/>
      <c r="DE37" s="27"/>
      <c r="DF37" s="27"/>
      <c r="DG37" s="27"/>
      <c r="DH37" s="27"/>
      <c r="DI37" s="27"/>
      <c r="DJ37" s="27"/>
      <c r="DK37" s="27"/>
      <c r="DL37" s="27"/>
      <c r="DM37" s="27"/>
      <c r="DN37" s="27"/>
      <c r="DO37" s="27"/>
      <c r="DP37" s="27"/>
      <c r="DQ37" s="27"/>
      <c r="DR37" s="27"/>
      <c r="DS37" s="27"/>
      <c r="DT37" s="27"/>
      <c r="DU37" s="27"/>
      <c r="DV37" s="27"/>
      <c r="DW37" s="27"/>
      <c r="DX37" s="27"/>
      <c r="DY37" s="27"/>
      <c r="DZ37" s="27"/>
      <c r="EA37" s="27"/>
      <c r="EB37" s="27"/>
      <c r="EC37" s="27"/>
      <c r="ED37" s="27"/>
      <c r="EE37" s="27"/>
      <c r="EF37" s="27"/>
      <c r="EG37" s="27"/>
      <c r="EH37" s="27"/>
      <c r="EI37" s="27"/>
      <c r="EJ37" s="27"/>
      <c r="EK37" s="27"/>
      <c r="EL37" s="27"/>
      <c r="EM37" s="27"/>
      <c r="EN37" s="27"/>
      <c r="EO37" s="27"/>
      <c r="EP37" s="27"/>
      <c r="EQ37" s="27"/>
      <c r="ER37" s="27"/>
      <c r="ES37" s="27"/>
      <c r="ET37" s="27"/>
      <c r="EU37" s="27"/>
      <c r="EV37" s="27"/>
      <c r="EW37" s="28"/>
      <c r="EX37" s="28"/>
      <c r="EY37" s="28"/>
      <c r="EZ37" s="28"/>
      <c r="FA37" s="28"/>
      <c r="FB37" s="28"/>
      <c r="FC37" s="28"/>
      <c r="FD37" s="28"/>
      <c r="FE37" s="28"/>
      <c r="FF37" s="43"/>
      <c r="FG37" s="43"/>
    </row>
    <row r="38" spans="1:163" x14ac:dyDescent="0.25">
      <c r="A38" s="27" t="str">
        <f t="shared" si="0"/>
        <v>IR003001001002000000000000000000000000</v>
      </c>
      <c r="B38" s="24" t="s">
        <v>2599</v>
      </c>
      <c r="C38" s="23" t="s">
        <v>2630</v>
      </c>
      <c r="D38" s="25" t="s">
        <v>710</v>
      </c>
      <c r="E38" s="25" t="s">
        <v>702</v>
      </c>
      <c r="F38" s="25" t="s">
        <v>702</v>
      </c>
      <c r="G38" s="25" t="s">
        <v>707</v>
      </c>
      <c r="H38" s="25" t="s">
        <v>697</v>
      </c>
      <c r="I38" s="25" t="s">
        <v>697</v>
      </c>
      <c r="J38" s="25" t="s">
        <v>697</v>
      </c>
      <c r="K38" s="63" t="s">
        <v>697</v>
      </c>
      <c r="L38" s="25" t="s">
        <v>697</v>
      </c>
      <c r="M38" s="25" t="s">
        <v>697</v>
      </c>
      <c r="N38" s="25" t="s">
        <v>697</v>
      </c>
      <c r="O38" s="25" t="s">
        <v>697</v>
      </c>
      <c r="P38" s="28"/>
      <c r="Q38" s="28" t="s">
        <v>698</v>
      </c>
      <c r="R38" s="28" t="s">
        <v>698</v>
      </c>
      <c r="S38" s="28" t="s">
        <v>694</v>
      </c>
      <c r="T38" s="28" t="s">
        <v>922</v>
      </c>
      <c r="U38" s="24" t="s">
        <v>2715</v>
      </c>
      <c r="V38" s="139" t="s">
        <v>905</v>
      </c>
      <c r="W38" s="24"/>
      <c r="X38" s="24"/>
      <c r="Y38" s="24"/>
      <c r="Z38" s="24" t="s">
        <v>1066</v>
      </c>
      <c r="AA38" s="24"/>
      <c r="AB38" s="24"/>
      <c r="AC38" s="24"/>
      <c r="AD38" s="24"/>
      <c r="AE38" s="24"/>
      <c r="AF38" s="24"/>
      <c r="AG38" s="24"/>
      <c r="AH38" s="28" t="s">
        <v>2723</v>
      </c>
      <c r="AI38" s="28" t="s">
        <v>698</v>
      </c>
      <c r="AJ38" s="28"/>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c r="DA38" s="27"/>
      <c r="DB38" s="27"/>
      <c r="DC38" s="27"/>
      <c r="DD38" s="27"/>
      <c r="DE38" s="27"/>
      <c r="DF38" s="27"/>
      <c r="DG38" s="27"/>
      <c r="DH38" s="27"/>
      <c r="DI38" s="27"/>
      <c r="DJ38" s="27"/>
      <c r="DK38" s="27"/>
      <c r="DL38" s="27"/>
      <c r="DM38" s="27"/>
      <c r="DN38" s="27"/>
      <c r="DO38" s="27"/>
      <c r="DP38" s="27"/>
      <c r="DQ38" s="27"/>
      <c r="DR38" s="27"/>
      <c r="DS38" s="27"/>
      <c r="DT38" s="27"/>
      <c r="DU38" s="27"/>
      <c r="DV38" s="27"/>
      <c r="DW38" s="27"/>
      <c r="DX38" s="27"/>
      <c r="DY38" s="27"/>
      <c r="DZ38" s="27"/>
      <c r="EA38" s="27"/>
      <c r="EB38" s="27"/>
      <c r="EC38" s="27"/>
      <c r="ED38" s="27"/>
      <c r="EE38" s="27"/>
      <c r="EF38" s="27"/>
      <c r="EG38" s="27"/>
      <c r="EH38" s="27"/>
      <c r="EI38" s="27"/>
      <c r="EJ38" s="27"/>
      <c r="EK38" s="27"/>
      <c r="EL38" s="27"/>
      <c r="EM38" s="27"/>
      <c r="EN38" s="27"/>
      <c r="EO38" s="27"/>
      <c r="EP38" s="27"/>
      <c r="EQ38" s="27"/>
      <c r="ER38" s="27"/>
      <c r="ES38" s="27"/>
      <c r="ET38" s="27"/>
      <c r="EU38" s="27"/>
      <c r="EV38" s="27"/>
      <c r="EW38" s="28"/>
      <c r="EX38" s="28"/>
      <c r="EY38" s="28"/>
      <c r="EZ38" s="28"/>
      <c r="FA38" s="28"/>
      <c r="FB38" s="28"/>
      <c r="FC38" s="28"/>
      <c r="FD38" s="28"/>
      <c r="FE38" s="28"/>
      <c r="FF38" s="43"/>
      <c r="FG38" s="43"/>
    </row>
    <row r="39" spans="1:163" x14ac:dyDescent="0.25">
      <c r="A39" s="27" t="str">
        <f t="shared" si="0"/>
        <v>IR003001001003000000000000000000000000</v>
      </c>
      <c r="B39" s="24" t="s">
        <v>2599</v>
      </c>
      <c r="C39" s="23" t="s">
        <v>2630</v>
      </c>
      <c r="D39" s="25" t="s">
        <v>710</v>
      </c>
      <c r="E39" s="25" t="s">
        <v>702</v>
      </c>
      <c r="F39" s="25" t="s">
        <v>702</v>
      </c>
      <c r="G39" s="25" t="s">
        <v>710</v>
      </c>
      <c r="H39" s="25" t="s">
        <v>697</v>
      </c>
      <c r="I39" s="25" t="s">
        <v>697</v>
      </c>
      <c r="J39" s="25" t="s">
        <v>697</v>
      </c>
      <c r="K39" s="63" t="s">
        <v>697</v>
      </c>
      <c r="L39" s="25" t="s">
        <v>697</v>
      </c>
      <c r="M39" s="25" t="s">
        <v>697</v>
      </c>
      <c r="N39" s="25" t="s">
        <v>697</v>
      </c>
      <c r="O39" s="25" t="s">
        <v>697</v>
      </c>
      <c r="P39" s="28"/>
      <c r="Q39" s="28" t="s">
        <v>698</v>
      </c>
      <c r="R39" s="28" t="s">
        <v>698</v>
      </c>
      <c r="S39" s="28" t="s">
        <v>694</v>
      </c>
      <c r="T39" s="28" t="s">
        <v>922</v>
      </c>
      <c r="U39" s="24" t="s">
        <v>2715</v>
      </c>
      <c r="V39" s="139" t="s">
        <v>905</v>
      </c>
      <c r="W39" s="24"/>
      <c r="X39" s="24"/>
      <c r="Y39" s="24"/>
      <c r="Z39" s="24" t="s">
        <v>1067</v>
      </c>
      <c r="AA39" s="24"/>
      <c r="AB39" s="24"/>
      <c r="AC39" s="24"/>
      <c r="AD39" s="24"/>
      <c r="AE39" s="24"/>
      <c r="AF39" s="24"/>
      <c r="AG39" s="24"/>
      <c r="AH39" s="28" t="s">
        <v>2724</v>
      </c>
      <c r="AI39" s="28" t="s">
        <v>698</v>
      </c>
      <c r="AJ39" s="28"/>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c r="DA39" s="27"/>
      <c r="DB39" s="27"/>
      <c r="DC39" s="27"/>
      <c r="DD39" s="27"/>
      <c r="DE39" s="27"/>
      <c r="DF39" s="27"/>
      <c r="DG39" s="27"/>
      <c r="DH39" s="27"/>
      <c r="DI39" s="27"/>
      <c r="DJ39" s="27"/>
      <c r="DK39" s="27"/>
      <c r="DL39" s="27"/>
      <c r="DM39" s="27"/>
      <c r="DN39" s="27"/>
      <c r="DO39" s="27"/>
      <c r="DP39" s="27"/>
      <c r="DQ39" s="27"/>
      <c r="DR39" s="27"/>
      <c r="DS39" s="27"/>
      <c r="DT39" s="27"/>
      <c r="DU39" s="27"/>
      <c r="DV39" s="27"/>
      <c r="DW39" s="27"/>
      <c r="DX39" s="27"/>
      <c r="DY39" s="27"/>
      <c r="DZ39" s="27"/>
      <c r="EA39" s="27"/>
      <c r="EB39" s="27"/>
      <c r="EC39" s="27"/>
      <c r="ED39" s="27"/>
      <c r="EE39" s="27"/>
      <c r="EF39" s="27"/>
      <c r="EG39" s="27"/>
      <c r="EH39" s="27"/>
      <c r="EI39" s="27"/>
      <c r="EJ39" s="27"/>
      <c r="EK39" s="27"/>
      <c r="EL39" s="27"/>
      <c r="EM39" s="27"/>
      <c r="EN39" s="27"/>
      <c r="EO39" s="27"/>
      <c r="EP39" s="27"/>
      <c r="EQ39" s="27"/>
      <c r="ER39" s="27"/>
      <c r="ES39" s="27"/>
      <c r="ET39" s="27"/>
      <c r="EU39" s="27"/>
      <c r="EV39" s="27"/>
      <c r="EW39" s="28"/>
      <c r="EX39" s="28"/>
      <c r="EY39" s="28"/>
      <c r="EZ39" s="28"/>
      <c r="FA39" s="28"/>
      <c r="FB39" s="28"/>
      <c r="FC39" s="28"/>
      <c r="FD39" s="28"/>
      <c r="FE39" s="28"/>
      <c r="FF39" s="43"/>
      <c r="FG39" s="43"/>
    </row>
    <row r="40" spans="1:163" x14ac:dyDescent="0.25">
      <c r="A40" s="27" t="str">
        <f t="shared" si="0"/>
        <v>IR003001001004000000000000000000000000</v>
      </c>
      <c r="B40" s="24" t="s">
        <v>2599</v>
      </c>
      <c r="C40" s="23" t="s">
        <v>2630</v>
      </c>
      <c r="D40" s="25" t="s">
        <v>710</v>
      </c>
      <c r="E40" s="25" t="s">
        <v>702</v>
      </c>
      <c r="F40" s="25" t="s">
        <v>702</v>
      </c>
      <c r="G40" s="25" t="s">
        <v>711</v>
      </c>
      <c r="H40" s="25" t="s">
        <v>697</v>
      </c>
      <c r="I40" s="25" t="s">
        <v>697</v>
      </c>
      <c r="J40" s="25" t="s">
        <v>697</v>
      </c>
      <c r="K40" s="63" t="s">
        <v>697</v>
      </c>
      <c r="L40" s="25" t="s">
        <v>697</v>
      </c>
      <c r="M40" s="25" t="s">
        <v>697</v>
      </c>
      <c r="N40" s="25" t="s">
        <v>697</v>
      </c>
      <c r="O40" s="25" t="s">
        <v>697</v>
      </c>
      <c r="P40" s="28"/>
      <c r="Q40" s="28" t="s">
        <v>698</v>
      </c>
      <c r="R40" s="28" t="s">
        <v>698</v>
      </c>
      <c r="S40" s="28" t="s">
        <v>694</v>
      </c>
      <c r="T40" s="28" t="s">
        <v>922</v>
      </c>
      <c r="U40" s="24" t="s">
        <v>2715</v>
      </c>
      <c r="V40" s="139" t="s">
        <v>905</v>
      </c>
      <c r="W40" s="24"/>
      <c r="X40" s="24"/>
      <c r="Y40" s="24"/>
      <c r="Z40" s="24" t="s">
        <v>1073</v>
      </c>
      <c r="AA40" s="24"/>
      <c r="AB40" s="24"/>
      <c r="AC40" s="24"/>
      <c r="AD40" s="24"/>
      <c r="AE40" s="24"/>
      <c r="AF40" s="24"/>
      <c r="AG40" s="24"/>
      <c r="AH40" s="28" t="s">
        <v>2725</v>
      </c>
      <c r="AI40" s="28" t="s">
        <v>698</v>
      </c>
      <c r="AJ40" s="28"/>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c r="CW40" s="27"/>
      <c r="CX40" s="27"/>
      <c r="CY40" s="27"/>
      <c r="CZ40" s="27"/>
      <c r="DA40" s="27"/>
      <c r="DB40" s="27"/>
      <c r="DC40" s="27"/>
      <c r="DD40" s="27"/>
      <c r="DE40" s="27"/>
      <c r="DF40" s="27"/>
      <c r="DG40" s="27"/>
      <c r="DH40" s="27"/>
      <c r="DI40" s="27"/>
      <c r="DJ40" s="27"/>
      <c r="DK40" s="27"/>
      <c r="DL40" s="27"/>
      <c r="DM40" s="27"/>
      <c r="DN40" s="27"/>
      <c r="DO40" s="27"/>
      <c r="DP40" s="27"/>
      <c r="DQ40" s="27"/>
      <c r="DR40" s="27"/>
      <c r="DS40" s="27"/>
      <c r="DT40" s="27"/>
      <c r="DU40" s="27"/>
      <c r="DV40" s="27"/>
      <c r="DW40" s="27"/>
      <c r="DX40" s="27"/>
      <c r="DY40" s="27"/>
      <c r="DZ40" s="27"/>
      <c r="EA40" s="27"/>
      <c r="EB40" s="27"/>
      <c r="EC40" s="27"/>
      <c r="ED40" s="27"/>
      <c r="EE40" s="27"/>
      <c r="EF40" s="27"/>
      <c r="EG40" s="27"/>
      <c r="EH40" s="27"/>
      <c r="EI40" s="27"/>
      <c r="EJ40" s="27"/>
      <c r="EK40" s="27"/>
      <c r="EL40" s="27"/>
      <c r="EM40" s="27"/>
      <c r="EN40" s="27"/>
      <c r="EO40" s="27"/>
      <c r="EP40" s="27"/>
      <c r="EQ40" s="27"/>
      <c r="ER40" s="27"/>
      <c r="ES40" s="27"/>
      <c r="ET40" s="27"/>
      <c r="EU40" s="27"/>
      <c r="EV40" s="27"/>
      <c r="EW40" s="28"/>
      <c r="EX40" s="28"/>
      <c r="EY40" s="28"/>
      <c r="EZ40" s="28"/>
      <c r="FA40" s="28"/>
      <c r="FB40" s="28"/>
      <c r="FC40" s="28"/>
      <c r="FD40" s="28"/>
      <c r="FE40" s="28"/>
      <c r="FF40" s="43"/>
      <c r="FG40" s="43"/>
    </row>
    <row r="41" spans="1:163" x14ac:dyDescent="0.25">
      <c r="A41" s="27" t="str">
        <f t="shared" si="0"/>
        <v>IR003001001005000000000000000000000000</v>
      </c>
      <c r="B41" s="24" t="s">
        <v>2599</v>
      </c>
      <c r="C41" s="23" t="s">
        <v>2630</v>
      </c>
      <c r="D41" s="25" t="s">
        <v>710</v>
      </c>
      <c r="E41" s="25" t="s">
        <v>702</v>
      </c>
      <c r="F41" s="25" t="s">
        <v>702</v>
      </c>
      <c r="G41" s="25" t="s">
        <v>713</v>
      </c>
      <c r="H41" s="25" t="s">
        <v>697</v>
      </c>
      <c r="I41" s="25" t="s">
        <v>697</v>
      </c>
      <c r="J41" s="25" t="s">
        <v>697</v>
      </c>
      <c r="K41" s="63" t="s">
        <v>697</v>
      </c>
      <c r="L41" s="25" t="s">
        <v>697</v>
      </c>
      <c r="M41" s="25" t="s">
        <v>697</v>
      </c>
      <c r="N41" s="25" t="s">
        <v>697</v>
      </c>
      <c r="O41" s="25" t="s">
        <v>697</v>
      </c>
      <c r="P41" s="28"/>
      <c r="Q41" s="28" t="s">
        <v>698</v>
      </c>
      <c r="R41" s="28" t="s">
        <v>698</v>
      </c>
      <c r="S41" s="28" t="s">
        <v>694</v>
      </c>
      <c r="T41" s="28" t="s">
        <v>922</v>
      </c>
      <c r="U41" s="24" t="s">
        <v>2715</v>
      </c>
      <c r="V41" s="139" t="s">
        <v>905</v>
      </c>
      <c r="W41" s="24"/>
      <c r="X41" s="24"/>
      <c r="Y41" s="24"/>
      <c r="Z41" s="24" t="s">
        <v>1068</v>
      </c>
      <c r="AA41" s="24"/>
      <c r="AB41" s="24"/>
      <c r="AC41" s="24"/>
      <c r="AD41" s="24"/>
      <c r="AE41" s="24"/>
      <c r="AF41" s="24"/>
      <c r="AG41" s="24"/>
      <c r="AH41" s="28" t="s">
        <v>2726</v>
      </c>
      <c r="AI41" s="28" t="s">
        <v>698</v>
      </c>
      <c r="AJ41" s="28"/>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c r="CW41" s="27"/>
      <c r="CX41" s="27"/>
      <c r="CY41" s="27"/>
      <c r="CZ41" s="27"/>
      <c r="DA41" s="27"/>
      <c r="DB41" s="27"/>
      <c r="DC41" s="27"/>
      <c r="DD41" s="27"/>
      <c r="DE41" s="27"/>
      <c r="DF41" s="27"/>
      <c r="DG41" s="27"/>
      <c r="DH41" s="27"/>
      <c r="DI41" s="27"/>
      <c r="DJ41" s="27"/>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8"/>
      <c r="EX41" s="28"/>
      <c r="EY41" s="28"/>
      <c r="EZ41" s="28"/>
      <c r="FA41" s="28"/>
      <c r="FB41" s="28"/>
      <c r="FC41" s="28"/>
      <c r="FD41" s="28"/>
      <c r="FE41" s="28"/>
      <c r="FF41" s="43"/>
      <c r="FG41" s="43"/>
    </row>
    <row r="42" spans="1:163" x14ac:dyDescent="0.25">
      <c r="A42" s="27" t="str">
        <f t="shared" si="0"/>
        <v>IR003001001006000000000000000000000000</v>
      </c>
      <c r="B42" s="24" t="s">
        <v>2599</v>
      </c>
      <c r="C42" s="23" t="s">
        <v>2630</v>
      </c>
      <c r="D42" s="25" t="s">
        <v>710</v>
      </c>
      <c r="E42" s="25" t="s">
        <v>702</v>
      </c>
      <c r="F42" s="25" t="s">
        <v>702</v>
      </c>
      <c r="G42" s="25" t="s">
        <v>715</v>
      </c>
      <c r="H42" s="25" t="s">
        <v>697</v>
      </c>
      <c r="I42" s="25" t="s">
        <v>697</v>
      </c>
      <c r="J42" s="25" t="s">
        <v>697</v>
      </c>
      <c r="K42" s="63" t="s">
        <v>697</v>
      </c>
      <c r="L42" s="25" t="s">
        <v>697</v>
      </c>
      <c r="M42" s="25" t="s">
        <v>697</v>
      </c>
      <c r="N42" s="25" t="s">
        <v>697</v>
      </c>
      <c r="O42" s="25" t="s">
        <v>697</v>
      </c>
      <c r="P42" s="28"/>
      <c r="Q42" s="28" t="s">
        <v>698</v>
      </c>
      <c r="R42" s="28" t="s">
        <v>698</v>
      </c>
      <c r="S42" s="28" t="s">
        <v>694</v>
      </c>
      <c r="T42" s="28" t="s">
        <v>922</v>
      </c>
      <c r="U42" s="24" t="s">
        <v>2715</v>
      </c>
      <c r="V42" s="139" t="s">
        <v>905</v>
      </c>
      <c r="W42" s="24"/>
      <c r="X42" s="24"/>
      <c r="Y42" s="24"/>
      <c r="Z42" s="24" t="s">
        <v>1069</v>
      </c>
      <c r="AA42" s="24"/>
      <c r="AB42" s="24"/>
      <c r="AC42" s="24"/>
      <c r="AD42" s="24"/>
      <c r="AE42" s="24"/>
      <c r="AF42" s="24"/>
      <c r="AG42" s="24"/>
      <c r="AH42" s="28" t="s">
        <v>2727</v>
      </c>
      <c r="AI42" s="28" t="s">
        <v>698</v>
      </c>
      <c r="AJ42" s="28"/>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c r="DA42" s="27"/>
      <c r="DB42" s="27"/>
      <c r="DC42" s="27"/>
      <c r="DD42" s="27"/>
      <c r="DE42" s="27"/>
      <c r="DF42" s="27"/>
      <c r="DG42" s="27"/>
      <c r="DH42" s="27"/>
      <c r="DI42" s="27"/>
      <c r="DJ42" s="27"/>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8"/>
      <c r="EX42" s="28"/>
      <c r="EY42" s="28"/>
      <c r="EZ42" s="28"/>
      <c r="FA42" s="28"/>
      <c r="FB42" s="28"/>
      <c r="FC42" s="28"/>
      <c r="FD42" s="28"/>
      <c r="FE42" s="28"/>
      <c r="FF42" s="43"/>
      <c r="FG42" s="43"/>
    </row>
    <row r="43" spans="1:163" x14ac:dyDescent="0.25">
      <c r="A43" s="27" t="str">
        <f t="shared" si="0"/>
        <v>IR003001001007000000000000000000000000</v>
      </c>
      <c r="B43" s="24" t="s">
        <v>2599</v>
      </c>
      <c r="C43" s="23" t="s">
        <v>2630</v>
      </c>
      <c r="D43" s="25" t="s">
        <v>710</v>
      </c>
      <c r="E43" s="25" t="s">
        <v>702</v>
      </c>
      <c r="F43" s="25" t="s">
        <v>702</v>
      </c>
      <c r="G43" s="25" t="s">
        <v>718</v>
      </c>
      <c r="H43" s="25" t="s">
        <v>697</v>
      </c>
      <c r="I43" s="25" t="s">
        <v>697</v>
      </c>
      <c r="J43" s="25" t="s">
        <v>697</v>
      </c>
      <c r="K43" s="63" t="s">
        <v>697</v>
      </c>
      <c r="L43" s="25" t="s">
        <v>697</v>
      </c>
      <c r="M43" s="25" t="s">
        <v>697</v>
      </c>
      <c r="N43" s="25" t="s">
        <v>697</v>
      </c>
      <c r="O43" s="25" t="s">
        <v>697</v>
      </c>
      <c r="P43" s="28"/>
      <c r="Q43" s="28" t="s">
        <v>698</v>
      </c>
      <c r="R43" s="28" t="s">
        <v>698</v>
      </c>
      <c r="S43" s="28" t="s">
        <v>694</v>
      </c>
      <c r="T43" s="28" t="s">
        <v>922</v>
      </c>
      <c r="U43" s="24" t="s">
        <v>2715</v>
      </c>
      <c r="V43" s="139" t="s">
        <v>905</v>
      </c>
      <c r="W43" s="24"/>
      <c r="X43" s="24"/>
      <c r="Y43" s="24"/>
      <c r="Z43" s="24" t="s">
        <v>1070</v>
      </c>
      <c r="AA43" s="24"/>
      <c r="AB43" s="24"/>
      <c r="AC43" s="24"/>
      <c r="AD43" s="24"/>
      <c r="AE43" s="24"/>
      <c r="AF43" s="24"/>
      <c r="AG43" s="24"/>
      <c r="AH43" s="28" t="s">
        <v>2728</v>
      </c>
      <c r="AI43" s="28" t="s">
        <v>698</v>
      </c>
      <c r="AJ43" s="28"/>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c r="DA43" s="27"/>
      <c r="DB43" s="27"/>
      <c r="DC43" s="27"/>
      <c r="DD43" s="27"/>
      <c r="DE43" s="27"/>
      <c r="DF43" s="27"/>
      <c r="DG43" s="27"/>
      <c r="DH43" s="27"/>
      <c r="DI43" s="27"/>
      <c r="DJ43" s="27"/>
      <c r="DK43" s="27"/>
      <c r="DL43" s="27"/>
      <c r="DM43" s="27"/>
      <c r="DN43" s="27"/>
      <c r="DO43" s="27"/>
      <c r="DP43" s="27"/>
      <c r="DQ43" s="27"/>
      <c r="DR43" s="27"/>
      <c r="DS43" s="27"/>
      <c r="DT43" s="27"/>
      <c r="DU43" s="27"/>
      <c r="DV43" s="27"/>
      <c r="DW43" s="27"/>
      <c r="DX43" s="27"/>
      <c r="DY43" s="27"/>
      <c r="DZ43" s="27"/>
      <c r="EA43" s="27"/>
      <c r="EB43" s="27"/>
      <c r="EC43" s="27"/>
      <c r="ED43" s="27"/>
      <c r="EE43" s="27"/>
      <c r="EF43" s="27"/>
      <c r="EG43" s="27"/>
      <c r="EH43" s="27"/>
      <c r="EI43" s="27"/>
      <c r="EJ43" s="27"/>
      <c r="EK43" s="27"/>
      <c r="EL43" s="27"/>
      <c r="EM43" s="27"/>
      <c r="EN43" s="27"/>
      <c r="EO43" s="27"/>
      <c r="EP43" s="27"/>
      <c r="EQ43" s="27"/>
      <c r="ER43" s="27"/>
      <c r="ES43" s="27"/>
      <c r="ET43" s="27"/>
      <c r="EU43" s="27"/>
      <c r="EV43" s="27"/>
      <c r="EW43" s="28"/>
      <c r="EX43" s="28"/>
      <c r="EY43" s="28"/>
      <c r="EZ43" s="28"/>
      <c r="FA43" s="28"/>
      <c r="FB43" s="28"/>
      <c r="FC43" s="28"/>
      <c r="FD43" s="28"/>
      <c r="FE43" s="28"/>
      <c r="FF43" s="43"/>
      <c r="FG43" s="43"/>
    </row>
    <row r="44" spans="1:163" x14ac:dyDescent="0.25">
      <c r="A44" s="27" t="str">
        <f t="shared" si="0"/>
        <v>IR003001001008000000000000000000000000</v>
      </c>
      <c r="B44" s="24" t="s">
        <v>2599</v>
      </c>
      <c r="C44" s="23" t="s">
        <v>2630</v>
      </c>
      <c r="D44" s="25" t="s">
        <v>710</v>
      </c>
      <c r="E44" s="25" t="s">
        <v>702</v>
      </c>
      <c r="F44" s="25" t="s">
        <v>702</v>
      </c>
      <c r="G44" s="25" t="s">
        <v>720</v>
      </c>
      <c r="H44" s="25" t="s">
        <v>697</v>
      </c>
      <c r="I44" s="25" t="s">
        <v>697</v>
      </c>
      <c r="J44" s="25" t="s">
        <v>697</v>
      </c>
      <c r="K44" s="63" t="s">
        <v>697</v>
      </c>
      <c r="L44" s="25" t="s">
        <v>697</v>
      </c>
      <c r="M44" s="25" t="s">
        <v>697</v>
      </c>
      <c r="N44" s="25" t="s">
        <v>697</v>
      </c>
      <c r="O44" s="25" t="s">
        <v>697</v>
      </c>
      <c r="P44" s="28"/>
      <c r="Q44" s="28" t="s">
        <v>698</v>
      </c>
      <c r="R44" s="28" t="s">
        <v>698</v>
      </c>
      <c r="S44" s="28" t="s">
        <v>694</v>
      </c>
      <c r="T44" s="28" t="s">
        <v>922</v>
      </c>
      <c r="U44" s="24" t="s">
        <v>2715</v>
      </c>
      <c r="V44" s="139" t="s">
        <v>905</v>
      </c>
      <c r="W44" s="24"/>
      <c r="X44" s="24"/>
      <c r="Y44" s="24"/>
      <c r="Z44" s="24" t="s">
        <v>2729</v>
      </c>
      <c r="AA44" s="24"/>
      <c r="AB44" s="24"/>
      <c r="AC44" s="24"/>
      <c r="AD44" s="24"/>
      <c r="AE44" s="24"/>
      <c r="AF44" s="24"/>
      <c r="AG44" s="24"/>
      <c r="AH44" s="28" t="s">
        <v>2730</v>
      </c>
      <c r="AI44" s="28" t="s">
        <v>698</v>
      </c>
      <c r="AJ44" s="28"/>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c r="DA44" s="27"/>
      <c r="DB44" s="27"/>
      <c r="DC44" s="27"/>
      <c r="DD44" s="27"/>
      <c r="DE44" s="27"/>
      <c r="DF44" s="27"/>
      <c r="DG44" s="27"/>
      <c r="DH44" s="27"/>
      <c r="DI44" s="27"/>
      <c r="DJ44" s="27"/>
      <c r="DK44" s="27"/>
      <c r="DL44" s="27"/>
      <c r="DM44" s="27"/>
      <c r="DN44" s="27"/>
      <c r="DO44" s="27"/>
      <c r="DP44" s="27"/>
      <c r="DQ44" s="27"/>
      <c r="DR44" s="27"/>
      <c r="DS44" s="27"/>
      <c r="DT44" s="27"/>
      <c r="DU44" s="27"/>
      <c r="DV44" s="27"/>
      <c r="DW44" s="27"/>
      <c r="DX44" s="27"/>
      <c r="DY44" s="27"/>
      <c r="DZ44" s="27"/>
      <c r="EA44" s="27"/>
      <c r="EB44" s="27"/>
      <c r="EC44" s="27"/>
      <c r="ED44" s="27"/>
      <c r="EE44" s="27"/>
      <c r="EF44" s="27"/>
      <c r="EG44" s="27"/>
      <c r="EH44" s="27"/>
      <c r="EI44" s="27"/>
      <c r="EJ44" s="27"/>
      <c r="EK44" s="27"/>
      <c r="EL44" s="27"/>
      <c r="EM44" s="27"/>
      <c r="EN44" s="27"/>
      <c r="EO44" s="27"/>
      <c r="EP44" s="27"/>
      <c r="EQ44" s="27"/>
      <c r="ER44" s="27"/>
      <c r="ES44" s="27"/>
      <c r="ET44" s="27"/>
      <c r="EU44" s="27"/>
      <c r="EV44" s="27"/>
      <c r="EW44" s="28"/>
      <c r="EX44" s="28"/>
      <c r="EY44" s="28"/>
      <c r="EZ44" s="28"/>
      <c r="FA44" s="28"/>
      <c r="FB44" s="28"/>
      <c r="FC44" s="28"/>
      <c r="FD44" s="28"/>
      <c r="FE44" s="28"/>
      <c r="FF44" s="43"/>
      <c r="FG44" s="43"/>
    </row>
    <row r="45" spans="1:163" x14ac:dyDescent="0.25">
      <c r="A45" s="27" t="str">
        <f t="shared" si="0"/>
        <v>IR003001001009000000000000000000000000</v>
      </c>
      <c r="B45" s="24" t="s">
        <v>2599</v>
      </c>
      <c r="C45" s="23" t="s">
        <v>2630</v>
      </c>
      <c r="D45" s="25" t="s">
        <v>710</v>
      </c>
      <c r="E45" s="25" t="s">
        <v>702</v>
      </c>
      <c r="F45" s="25" t="s">
        <v>702</v>
      </c>
      <c r="G45" s="25" t="s">
        <v>722</v>
      </c>
      <c r="H45" s="25" t="s">
        <v>697</v>
      </c>
      <c r="I45" s="25" t="s">
        <v>697</v>
      </c>
      <c r="J45" s="25" t="s">
        <v>697</v>
      </c>
      <c r="K45" s="63" t="s">
        <v>697</v>
      </c>
      <c r="L45" s="25" t="s">
        <v>697</v>
      </c>
      <c r="M45" s="25" t="s">
        <v>697</v>
      </c>
      <c r="N45" s="25" t="s">
        <v>697</v>
      </c>
      <c r="O45" s="25" t="s">
        <v>697</v>
      </c>
      <c r="P45" s="28"/>
      <c r="Q45" s="28" t="s">
        <v>698</v>
      </c>
      <c r="R45" s="28" t="s">
        <v>698</v>
      </c>
      <c r="S45" s="28" t="s">
        <v>694</v>
      </c>
      <c r="T45" s="28" t="s">
        <v>922</v>
      </c>
      <c r="U45" s="24" t="s">
        <v>2715</v>
      </c>
      <c r="V45" s="139" t="s">
        <v>905</v>
      </c>
      <c r="W45" s="24"/>
      <c r="X45" s="24"/>
      <c r="Y45" s="24"/>
      <c r="Z45" s="24" t="s">
        <v>1071</v>
      </c>
      <c r="AA45" s="24"/>
      <c r="AB45" s="24"/>
      <c r="AC45" s="24"/>
      <c r="AD45" s="24"/>
      <c r="AE45" s="24"/>
      <c r="AF45" s="24"/>
      <c r="AG45" s="24"/>
      <c r="AH45" s="28" t="s">
        <v>2731</v>
      </c>
      <c r="AI45" s="28" t="s">
        <v>698</v>
      </c>
      <c r="AJ45" s="28"/>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c r="DA45" s="27"/>
      <c r="DB45" s="27"/>
      <c r="DC45" s="27"/>
      <c r="DD45" s="27"/>
      <c r="DE45" s="27"/>
      <c r="DF45" s="27"/>
      <c r="DG45" s="27"/>
      <c r="DH45" s="27"/>
      <c r="DI45" s="27"/>
      <c r="DJ45" s="27"/>
      <c r="DK45" s="27"/>
      <c r="DL45" s="27"/>
      <c r="DM45" s="27"/>
      <c r="DN45" s="27"/>
      <c r="DO45" s="27"/>
      <c r="DP45" s="27"/>
      <c r="DQ45" s="27"/>
      <c r="DR45" s="27"/>
      <c r="DS45" s="27"/>
      <c r="DT45" s="27"/>
      <c r="DU45" s="27"/>
      <c r="DV45" s="27"/>
      <c r="DW45" s="27"/>
      <c r="DX45" s="27"/>
      <c r="DY45" s="27"/>
      <c r="DZ45" s="27"/>
      <c r="EA45" s="27"/>
      <c r="EB45" s="27"/>
      <c r="EC45" s="27"/>
      <c r="ED45" s="27"/>
      <c r="EE45" s="27"/>
      <c r="EF45" s="27"/>
      <c r="EG45" s="27"/>
      <c r="EH45" s="27"/>
      <c r="EI45" s="27"/>
      <c r="EJ45" s="27"/>
      <c r="EK45" s="27"/>
      <c r="EL45" s="27"/>
      <c r="EM45" s="27"/>
      <c r="EN45" s="27"/>
      <c r="EO45" s="27"/>
      <c r="EP45" s="27"/>
      <c r="EQ45" s="27"/>
      <c r="ER45" s="27"/>
      <c r="ES45" s="27"/>
      <c r="ET45" s="27"/>
      <c r="EU45" s="27"/>
      <c r="EV45" s="27"/>
      <c r="EW45" s="28"/>
      <c r="EX45" s="28"/>
      <c r="EY45" s="28"/>
      <c r="EZ45" s="28"/>
      <c r="FA45" s="28"/>
      <c r="FB45" s="28"/>
      <c r="FC45" s="28"/>
      <c r="FD45" s="28"/>
      <c r="FE45" s="28"/>
      <c r="FF45" s="43"/>
      <c r="FG45" s="43"/>
    </row>
    <row r="46" spans="1:163" x14ac:dyDescent="0.25">
      <c r="A46" s="27" t="str">
        <f t="shared" si="0"/>
        <v>IR003001002000000000000000000000000000</v>
      </c>
      <c r="B46" s="20" t="s">
        <v>2599</v>
      </c>
      <c r="C46" s="23" t="s">
        <v>2630</v>
      </c>
      <c r="D46" s="23" t="s">
        <v>710</v>
      </c>
      <c r="E46" s="23" t="s">
        <v>702</v>
      </c>
      <c r="F46" s="21" t="s">
        <v>707</v>
      </c>
      <c r="G46" s="23" t="s">
        <v>697</v>
      </c>
      <c r="H46" s="23" t="s">
        <v>697</v>
      </c>
      <c r="I46" s="23" t="s">
        <v>697</v>
      </c>
      <c r="J46" s="23" t="s">
        <v>697</v>
      </c>
      <c r="K46" s="64" t="s">
        <v>697</v>
      </c>
      <c r="L46" s="23" t="s">
        <v>697</v>
      </c>
      <c r="M46" s="23" t="s">
        <v>697</v>
      </c>
      <c r="N46" s="23" t="s">
        <v>697</v>
      </c>
      <c r="O46" s="23" t="s">
        <v>697</v>
      </c>
      <c r="P46" s="27">
        <v>0</v>
      </c>
      <c r="Q46" s="27" t="s">
        <v>698</v>
      </c>
      <c r="R46" s="27" t="s">
        <v>698</v>
      </c>
      <c r="S46" s="28" t="s">
        <v>694</v>
      </c>
      <c r="T46" s="28" t="s">
        <v>922</v>
      </c>
      <c r="U46" s="20" t="s">
        <v>2732</v>
      </c>
      <c r="V46" s="52" t="s">
        <v>905</v>
      </c>
      <c r="W46" s="20"/>
      <c r="X46" s="20"/>
      <c r="Y46" s="20" t="s">
        <v>2433</v>
      </c>
      <c r="Z46" s="20"/>
      <c r="AA46" s="20"/>
      <c r="AB46" s="20"/>
      <c r="AC46" s="20"/>
      <c r="AD46" s="20"/>
      <c r="AE46" s="20"/>
      <c r="AF46" s="20"/>
      <c r="AG46" s="20"/>
      <c r="AH46" s="27" t="s">
        <v>2733</v>
      </c>
      <c r="AI46" s="28" t="s">
        <v>698</v>
      </c>
      <c r="AJ46" s="27" t="s">
        <v>694</v>
      </c>
      <c r="AK46" s="27" t="s">
        <v>694</v>
      </c>
      <c r="AL46" s="27" t="s">
        <v>694</v>
      </c>
      <c r="AM46" s="27" t="s">
        <v>694</v>
      </c>
      <c r="AN46" s="27" t="s">
        <v>694</v>
      </c>
      <c r="AO46" s="27" t="s">
        <v>694</v>
      </c>
      <c r="AP46" s="27" t="s">
        <v>694</v>
      </c>
      <c r="AQ46" s="27" t="s">
        <v>694</v>
      </c>
      <c r="AR46" s="27" t="s">
        <v>694</v>
      </c>
      <c r="AS46" s="27" t="s">
        <v>694</v>
      </c>
      <c r="AT46" s="27" t="s">
        <v>694</v>
      </c>
      <c r="AU46" s="27" t="s">
        <v>694</v>
      </c>
      <c r="AV46" s="27" t="s">
        <v>694</v>
      </c>
      <c r="AW46" s="27" t="s">
        <v>694</v>
      </c>
      <c r="AX46" s="27" t="s">
        <v>694</v>
      </c>
      <c r="AY46" s="27" t="s">
        <v>694</v>
      </c>
      <c r="AZ46" s="27" t="s">
        <v>694</v>
      </c>
      <c r="BA46" s="27" t="s">
        <v>694</v>
      </c>
      <c r="BB46" s="27" t="s">
        <v>694</v>
      </c>
      <c r="BC46" s="27" t="s">
        <v>694</v>
      </c>
      <c r="BD46" s="27" t="s">
        <v>694</v>
      </c>
      <c r="BE46" s="27" t="s">
        <v>694</v>
      </c>
      <c r="BF46" s="27" t="s">
        <v>694</v>
      </c>
      <c r="BG46" s="27" t="s">
        <v>694</v>
      </c>
      <c r="BH46" s="27" t="s">
        <v>694</v>
      </c>
      <c r="BI46" s="27" t="s">
        <v>694</v>
      </c>
      <c r="BJ46" s="27" t="s">
        <v>694</v>
      </c>
      <c r="BK46" s="27" t="s">
        <v>694</v>
      </c>
      <c r="BL46" s="27" t="s">
        <v>694</v>
      </c>
      <c r="BM46" s="27" t="s">
        <v>694</v>
      </c>
      <c r="BN46" s="27" t="s">
        <v>694</v>
      </c>
      <c r="BO46" s="27" t="s">
        <v>694</v>
      </c>
      <c r="BP46" s="27" t="s">
        <v>694</v>
      </c>
      <c r="BQ46" s="27" t="s">
        <v>694</v>
      </c>
      <c r="BR46" s="27" t="s">
        <v>694</v>
      </c>
      <c r="BS46" s="27" t="s">
        <v>694</v>
      </c>
      <c r="BT46" s="27" t="s">
        <v>694</v>
      </c>
      <c r="BU46" s="27" t="s">
        <v>694</v>
      </c>
      <c r="BV46" s="27" t="s">
        <v>694</v>
      </c>
      <c r="BW46" s="27" t="s">
        <v>694</v>
      </c>
      <c r="BX46" s="27" t="s">
        <v>694</v>
      </c>
      <c r="BY46" s="27" t="s">
        <v>694</v>
      </c>
      <c r="BZ46" s="27" t="s">
        <v>694</v>
      </c>
      <c r="CA46" s="27" t="s">
        <v>694</v>
      </c>
      <c r="CB46" s="27" t="s">
        <v>694</v>
      </c>
      <c r="CC46" s="27" t="s">
        <v>694</v>
      </c>
      <c r="CD46" s="27" t="s">
        <v>694</v>
      </c>
      <c r="CE46" s="27" t="s">
        <v>694</v>
      </c>
      <c r="CF46" s="27" t="s">
        <v>694</v>
      </c>
      <c r="CG46" s="27" t="s">
        <v>694</v>
      </c>
      <c r="CH46" s="27" t="s">
        <v>694</v>
      </c>
      <c r="CI46" s="27" t="s">
        <v>694</v>
      </c>
      <c r="CJ46" s="27" t="s">
        <v>694</v>
      </c>
      <c r="CK46" s="27" t="s">
        <v>694</v>
      </c>
      <c r="CL46" s="27" t="s">
        <v>694</v>
      </c>
      <c r="CM46" s="27" t="s">
        <v>694</v>
      </c>
      <c r="CN46" s="27" t="s">
        <v>694</v>
      </c>
      <c r="CO46" s="27" t="s">
        <v>694</v>
      </c>
      <c r="CP46" s="27" t="s">
        <v>694</v>
      </c>
      <c r="CQ46" s="27" t="s">
        <v>694</v>
      </c>
      <c r="CR46" s="27" t="s">
        <v>694</v>
      </c>
      <c r="CS46" s="27" t="s">
        <v>694</v>
      </c>
      <c r="CT46" s="27" t="s">
        <v>694</v>
      </c>
      <c r="CU46" s="27" t="s">
        <v>694</v>
      </c>
      <c r="CV46" s="27" t="s">
        <v>694</v>
      </c>
      <c r="CW46" s="27" t="s">
        <v>694</v>
      </c>
      <c r="CX46" s="27" t="s">
        <v>694</v>
      </c>
      <c r="CY46" s="27" t="s">
        <v>694</v>
      </c>
      <c r="CZ46" s="27" t="s">
        <v>694</v>
      </c>
      <c r="DA46" s="27" t="s">
        <v>694</v>
      </c>
      <c r="DB46" s="27" t="s">
        <v>694</v>
      </c>
      <c r="DC46" s="27" t="s">
        <v>694</v>
      </c>
      <c r="DD46" s="27" t="s">
        <v>694</v>
      </c>
      <c r="DE46" s="27" t="s">
        <v>694</v>
      </c>
      <c r="DF46" s="27" t="s">
        <v>694</v>
      </c>
      <c r="DG46" s="27" t="s">
        <v>694</v>
      </c>
      <c r="DH46" s="27" t="s">
        <v>694</v>
      </c>
      <c r="DI46" s="27" t="s">
        <v>694</v>
      </c>
      <c r="DJ46" s="27" t="s">
        <v>694</v>
      </c>
      <c r="DK46" s="27" t="s">
        <v>694</v>
      </c>
      <c r="DL46" s="27" t="s">
        <v>694</v>
      </c>
      <c r="DM46" s="27" t="s">
        <v>694</v>
      </c>
      <c r="DN46" s="27" t="s">
        <v>694</v>
      </c>
      <c r="DO46" s="27" t="s">
        <v>694</v>
      </c>
      <c r="DP46" s="27" t="s">
        <v>694</v>
      </c>
      <c r="DQ46" s="27" t="s">
        <v>694</v>
      </c>
      <c r="DR46" s="27" t="s">
        <v>694</v>
      </c>
      <c r="DS46" s="27" t="s">
        <v>694</v>
      </c>
      <c r="DT46" s="27" t="s">
        <v>694</v>
      </c>
      <c r="DU46" s="27" t="s">
        <v>694</v>
      </c>
      <c r="DV46" s="27" t="s">
        <v>694</v>
      </c>
      <c r="DW46" s="27" t="s">
        <v>694</v>
      </c>
      <c r="DX46" s="27" t="s">
        <v>694</v>
      </c>
      <c r="DY46" s="27" t="s">
        <v>694</v>
      </c>
      <c r="DZ46" s="27" t="s">
        <v>694</v>
      </c>
      <c r="EA46" s="27" t="s">
        <v>694</v>
      </c>
      <c r="EB46" s="27" t="s">
        <v>694</v>
      </c>
      <c r="EC46" s="27" t="s">
        <v>694</v>
      </c>
      <c r="ED46" s="27" t="s">
        <v>694</v>
      </c>
      <c r="EE46" s="27" t="s">
        <v>694</v>
      </c>
      <c r="EF46" s="27" t="s">
        <v>694</v>
      </c>
      <c r="EG46" s="27" t="s">
        <v>694</v>
      </c>
      <c r="EH46" s="27" t="s">
        <v>694</v>
      </c>
      <c r="EI46" s="27" t="s">
        <v>694</v>
      </c>
      <c r="EJ46" s="27" t="s">
        <v>694</v>
      </c>
      <c r="EK46" s="27" t="s">
        <v>694</v>
      </c>
      <c r="EL46" s="27" t="s">
        <v>694</v>
      </c>
      <c r="EM46" s="27" t="s">
        <v>694</v>
      </c>
      <c r="EN46" s="27" t="s">
        <v>694</v>
      </c>
      <c r="EO46" s="27" t="s">
        <v>694</v>
      </c>
      <c r="EP46" s="27" t="s">
        <v>694</v>
      </c>
      <c r="EQ46" s="27" t="s">
        <v>694</v>
      </c>
      <c r="ER46" s="27" t="s">
        <v>694</v>
      </c>
      <c r="ES46" s="27" t="s">
        <v>694</v>
      </c>
      <c r="ET46" s="27" t="s">
        <v>694</v>
      </c>
      <c r="EU46" s="27" t="s">
        <v>694</v>
      </c>
      <c r="EV46" s="27" t="s">
        <v>694</v>
      </c>
      <c r="EW46" s="27" t="s">
        <v>2705</v>
      </c>
      <c r="EX46" s="27" t="s">
        <v>2717</v>
      </c>
      <c r="EY46" s="27" t="s">
        <v>2707</v>
      </c>
      <c r="EZ46" s="27" t="s">
        <v>694</v>
      </c>
      <c r="FA46" s="27" t="s">
        <v>694</v>
      </c>
      <c r="FB46" s="27" t="s">
        <v>694</v>
      </c>
      <c r="FC46" s="27" t="s">
        <v>694</v>
      </c>
      <c r="FD46" s="27" t="s">
        <v>694</v>
      </c>
      <c r="FE46" s="27" t="s">
        <v>694</v>
      </c>
      <c r="FF46" s="42"/>
      <c r="FG46" s="42"/>
    </row>
    <row r="47" spans="1:163" x14ac:dyDescent="0.25">
      <c r="A47" s="27" t="str">
        <f t="shared" si="0"/>
        <v>IR003001003000000000000000000000000000</v>
      </c>
      <c r="B47" s="20" t="s">
        <v>2599</v>
      </c>
      <c r="C47" s="23" t="s">
        <v>2630</v>
      </c>
      <c r="D47" s="23" t="s">
        <v>710</v>
      </c>
      <c r="E47" s="23" t="s">
        <v>702</v>
      </c>
      <c r="F47" s="21" t="s">
        <v>710</v>
      </c>
      <c r="G47" s="23" t="s">
        <v>697</v>
      </c>
      <c r="H47" s="23" t="s">
        <v>697</v>
      </c>
      <c r="I47" s="23" t="s">
        <v>697</v>
      </c>
      <c r="J47" s="23" t="s">
        <v>697</v>
      </c>
      <c r="K47" s="64" t="s">
        <v>697</v>
      </c>
      <c r="L47" s="23" t="s">
        <v>697</v>
      </c>
      <c r="M47" s="23" t="s">
        <v>697</v>
      </c>
      <c r="N47" s="23" t="s">
        <v>697</v>
      </c>
      <c r="O47" s="23" t="s">
        <v>697</v>
      </c>
      <c r="P47" s="27">
        <v>0</v>
      </c>
      <c r="Q47" s="27" t="s">
        <v>698</v>
      </c>
      <c r="R47" s="27" t="s">
        <v>698</v>
      </c>
      <c r="S47" s="28" t="s">
        <v>694</v>
      </c>
      <c r="T47" s="28" t="s">
        <v>922</v>
      </c>
      <c r="U47" s="20" t="s">
        <v>2734</v>
      </c>
      <c r="V47" s="52" t="s">
        <v>905</v>
      </c>
      <c r="W47" s="20"/>
      <c r="X47" s="20"/>
      <c r="Y47" s="20" t="s">
        <v>2735</v>
      </c>
      <c r="Z47" s="20"/>
      <c r="AA47" s="20"/>
      <c r="AB47" s="20"/>
      <c r="AC47" s="20"/>
      <c r="AD47" s="20"/>
      <c r="AE47" s="20"/>
      <c r="AF47" s="20"/>
      <c r="AG47" s="20"/>
      <c r="AH47" s="27" t="s">
        <v>2736</v>
      </c>
      <c r="AI47" s="28" t="s">
        <v>698</v>
      </c>
      <c r="AJ47" s="27" t="s">
        <v>694</v>
      </c>
      <c r="AK47" s="27" t="s">
        <v>694</v>
      </c>
      <c r="AL47" s="27" t="s">
        <v>694</v>
      </c>
      <c r="AM47" s="27" t="s">
        <v>694</v>
      </c>
      <c r="AN47" s="27" t="s">
        <v>694</v>
      </c>
      <c r="AO47" s="27" t="s">
        <v>694</v>
      </c>
      <c r="AP47" s="27" t="s">
        <v>694</v>
      </c>
      <c r="AQ47" s="27" t="s">
        <v>694</v>
      </c>
      <c r="AR47" s="27" t="s">
        <v>694</v>
      </c>
      <c r="AS47" s="27" t="s">
        <v>694</v>
      </c>
      <c r="AT47" s="27" t="s">
        <v>694</v>
      </c>
      <c r="AU47" s="27" t="s">
        <v>694</v>
      </c>
      <c r="AV47" s="27" t="s">
        <v>694</v>
      </c>
      <c r="AW47" s="27" t="s">
        <v>694</v>
      </c>
      <c r="AX47" s="27" t="s">
        <v>694</v>
      </c>
      <c r="AY47" s="27" t="s">
        <v>694</v>
      </c>
      <c r="AZ47" s="27" t="s">
        <v>694</v>
      </c>
      <c r="BA47" s="27" t="s">
        <v>694</v>
      </c>
      <c r="BB47" s="27" t="s">
        <v>694</v>
      </c>
      <c r="BC47" s="27" t="s">
        <v>694</v>
      </c>
      <c r="BD47" s="27" t="s">
        <v>694</v>
      </c>
      <c r="BE47" s="27" t="s">
        <v>694</v>
      </c>
      <c r="BF47" s="27" t="s">
        <v>694</v>
      </c>
      <c r="BG47" s="27" t="s">
        <v>694</v>
      </c>
      <c r="BH47" s="27" t="s">
        <v>694</v>
      </c>
      <c r="BI47" s="27" t="s">
        <v>694</v>
      </c>
      <c r="BJ47" s="27" t="s">
        <v>694</v>
      </c>
      <c r="BK47" s="27" t="s">
        <v>694</v>
      </c>
      <c r="BL47" s="27" t="s">
        <v>694</v>
      </c>
      <c r="BM47" s="27" t="s">
        <v>694</v>
      </c>
      <c r="BN47" s="27" t="s">
        <v>694</v>
      </c>
      <c r="BO47" s="27" t="s">
        <v>694</v>
      </c>
      <c r="BP47" s="27" t="s">
        <v>694</v>
      </c>
      <c r="BQ47" s="27" t="s">
        <v>694</v>
      </c>
      <c r="BR47" s="27" t="s">
        <v>694</v>
      </c>
      <c r="BS47" s="27" t="s">
        <v>694</v>
      </c>
      <c r="BT47" s="27" t="s">
        <v>694</v>
      </c>
      <c r="BU47" s="27" t="s">
        <v>694</v>
      </c>
      <c r="BV47" s="27" t="s">
        <v>694</v>
      </c>
      <c r="BW47" s="27" t="s">
        <v>694</v>
      </c>
      <c r="BX47" s="27" t="s">
        <v>694</v>
      </c>
      <c r="BY47" s="27" t="s">
        <v>694</v>
      </c>
      <c r="BZ47" s="27" t="s">
        <v>694</v>
      </c>
      <c r="CA47" s="27" t="s">
        <v>694</v>
      </c>
      <c r="CB47" s="27" t="s">
        <v>694</v>
      </c>
      <c r="CC47" s="27" t="s">
        <v>694</v>
      </c>
      <c r="CD47" s="27" t="s">
        <v>694</v>
      </c>
      <c r="CE47" s="27" t="s">
        <v>694</v>
      </c>
      <c r="CF47" s="27" t="s">
        <v>694</v>
      </c>
      <c r="CG47" s="27" t="s">
        <v>694</v>
      </c>
      <c r="CH47" s="27" t="s">
        <v>694</v>
      </c>
      <c r="CI47" s="27" t="s">
        <v>694</v>
      </c>
      <c r="CJ47" s="27" t="s">
        <v>694</v>
      </c>
      <c r="CK47" s="27" t="s">
        <v>694</v>
      </c>
      <c r="CL47" s="27" t="s">
        <v>694</v>
      </c>
      <c r="CM47" s="27" t="s">
        <v>694</v>
      </c>
      <c r="CN47" s="27" t="s">
        <v>694</v>
      </c>
      <c r="CO47" s="27" t="s">
        <v>694</v>
      </c>
      <c r="CP47" s="27" t="s">
        <v>694</v>
      </c>
      <c r="CQ47" s="27" t="s">
        <v>694</v>
      </c>
      <c r="CR47" s="27" t="s">
        <v>694</v>
      </c>
      <c r="CS47" s="27" t="s">
        <v>694</v>
      </c>
      <c r="CT47" s="27" t="s">
        <v>694</v>
      </c>
      <c r="CU47" s="27" t="s">
        <v>694</v>
      </c>
      <c r="CV47" s="27" t="s">
        <v>694</v>
      </c>
      <c r="CW47" s="27" t="s">
        <v>694</v>
      </c>
      <c r="CX47" s="27" t="s">
        <v>694</v>
      </c>
      <c r="CY47" s="27" t="s">
        <v>694</v>
      </c>
      <c r="CZ47" s="27" t="s">
        <v>694</v>
      </c>
      <c r="DA47" s="27" t="s">
        <v>694</v>
      </c>
      <c r="DB47" s="27" t="s">
        <v>694</v>
      </c>
      <c r="DC47" s="27" t="s">
        <v>694</v>
      </c>
      <c r="DD47" s="27" t="s">
        <v>694</v>
      </c>
      <c r="DE47" s="27" t="s">
        <v>694</v>
      </c>
      <c r="DF47" s="27" t="s">
        <v>694</v>
      </c>
      <c r="DG47" s="27" t="s">
        <v>694</v>
      </c>
      <c r="DH47" s="27" t="s">
        <v>694</v>
      </c>
      <c r="DI47" s="27" t="s">
        <v>694</v>
      </c>
      <c r="DJ47" s="27" t="s">
        <v>694</v>
      </c>
      <c r="DK47" s="27" t="s">
        <v>694</v>
      </c>
      <c r="DL47" s="27" t="s">
        <v>694</v>
      </c>
      <c r="DM47" s="27" t="s">
        <v>694</v>
      </c>
      <c r="DN47" s="27" t="s">
        <v>694</v>
      </c>
      <c r="DO47" s="27" t="s">
        <v>694</v>
      </c>
      <c r="DP47" s="27" t="s">
        <v>694</v>
      </c>
      <c r="DQ47" s="27" t="s">
        <v>694</v>
      </c>
      <c r="DR47" s="27" t="s">
        <v>694</v>
      </c>
      <c r="DS47" s="27" t="s">
        <v>694</v>
      </c>
      <c r="DT47" s="27" t="s">
        <v>694</v>
      </c>
      <c r="DU47" s="27" t="s">
        <v>694</v>
      </c>
      <c r="DV47" s="27" t="s">
        <v>694</v>
      </c>
      <c r="DW47" s="27" t="s">
        <v>694</v>
      </c>
      <c r="DX47" s="27" t="s">
        <v>694</v>
      </c>
      <c r="DY47" s="27" t="s">
        <v>694</v>
      </c>
      <c r="DZ47" s="27" t="s">
        <v>694</v>
      </c>
      <c r="EA47" s="27" t="s">
        <v>694</v>
      </c>
      <c r="EB47" s="27" t="s">
        <v>694</v>
      </c>
      <c r="EC47" s="27" t="s">
        <v>694</v>
      </c>
      <c r="ED47" s="27" t="s">
        <v>694</v>
      </c>
      <c r="EE47" s="27" t="s">
        <v>694</v>
      </c>
      <c r="EF47" s="27" t="s">
        <v>694</v>
      </c>
      <c r="EG47" s="27" t="s">
        <v>694</v>
      </c>
      <c r="EH47" s="27" t="s">
        <v>694</v>
      </c>
      <c r="EI47" s="27" t="s">
        <v>694</v>
      </c>
      <c r="EJ47" s="27" t="s">
        <v>694</v>
      </c>
      <c r="EK47" s="27" t="s">
        <v>694</v>
      </c>
      <c r="EL47" s="27" t="s">
        <v>694</v>
      </c>
      <c r="EM47" s="27" t="s">
        <v>694</v>
      </c>
      <c r="EN47" s="27" t="s">
        <v>694</v>
      </c>
      <c r="EO47" s="27" t="s">
        <v>694</v>
      </c>
      <c r="EP47" s="27" t="s">
        <v>694</v>
      </c>
      <c r="EQ47" s="27" t="s">
        <v>694</v>
      </c>
      <c r="ER47" s="27" t="s">
        <v>694</v>
      </c>
      <c r="ES47" s="27" t="s">
        <v>694</v>
      </c>
      <c r="ET47" s="27" t="s">
        <v>694</v>
      </c>
      <c r="EU47" s="27" t="s">
        <v>694</v>
      </c>
      <c r="EV47" s="27" t="s">
        <v>694</v>
      </c>
      <c r="EW47" s="27" t="s">
        <v>694</v>
      </c>
      <c r="EX47" s="27" t="s">
        <v>694</v>
      </c>
      <c r="EY47" s="27" t="s">
        <v>694</v>
      </c>
      <c r="EZ47" s="27" t="s">
        <v>694</v>
      </c>
      <c r="FA47" s="27" t="s">
        <v>694</v>
      </c>
      <c r="FB47" s="27" t="s">
        <v>694</v>
      </c>
      <c r="FC47" s="27" t="s">
        <v>694</v>
      </c>
      <c r="FD47" s="27" t="s">
        <v>694</v>
      </c>
      <c r="FE47" s="27" t="s">
        <v>694</v>
      </c>
      <c r="FF47" s="42"/>
      <c r="FG47" s="42"/>
    </row>
    <row r="48" spans="1:163" x14ac:dyDescent="0.25">
      <c r="A48" s="27" t="str">
        <f t="shared" si="0"/>
        <v>IR003001003001000000000000000000000000</v>
      </c>
      <c r="B48" s="24" t="s">
        <v>2599</v>
      </c>
      <c r="C48" s="23" t="s">
        <v>2630</v>
      </c>
      <c r="D48" s="25" t="s">
        <v>710</v>
      </c>
      <c r="E48" s="25" t="s">
        <v>702</v>
      </c>
      <c r="F48" s="50" t="s">
        <v>710</v>
      </c>
      <c r="G48" s="25" t="s">
        <v>702</v>
      </c>
      <c r="H48" s="25" t="s">
        <v>697</v>
      </c>
      <c r="I48" s="25" t="s">
        <v>697</v>
      </c>
      <c r="J48" s="25" t="s">
        <v>697</v>
      </c>
      <c r="K48" s="63" t="s">
        <v>697</v>
      </c>
      <c r="L48" s="25" t="s">
        <v>697</v>
      </c>
      <c r="M48" s="25" t="s">
        <v>697</v>
      </c>
      <c r="N48" s="25" t="s">
        <v>697</v>
      </c>
      <c r="O48" s="25" t="s">
        <v>697</v>
      </c>
      <c r="P48" s="28"/>
      <c r="Q48" s="28" t="s">
        <v>698</v>
      </c>
      <c r="R48" s="28" t="s">
        <v>698</v>
      </c>
      <c r="S48" s="28" t="s">
        <v>694</v>
      </c>
      <c r="T48" s="28" t="s">
        <v>922</v>
      </c>
      <c r="U48" s="24" t="s">
        <v>2734</v>
      </c>
      <c r="V48" s="139" t="s">
        <v>905</v>
      </c>
      <c r="W48" s="24"/>
      <c r="X48" s="24"/>
      <c r="Y48" s="24"/>
      <c r="Z48" s="24" t="s">
        <v>1065</v>
      </c>
      <c r="AA48" s="24"/>
      <c r="AB48" s="24"/>
      <c r="AC48" s="24"/>
      <c r="AD48" s="24"/>
      <c r="AE48" s="24"/>
      <c r="AF48" s="24"/>
      <c r="AG48" s="24"/>
      <c r="AH48" s="28" t="s">
        <v>2737</v>
      </c>
      <c r="AI48" s="28" t="s">
        <v>698</v>
      </c>
      <c r="AJ48" s="28"/>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c r="DB48" s="27"/>
      <c r="DC48" s="27"/>
      <c r="DD48" s="27"/>
      <c r="DE48" s="27"/>
      <c r="DF48" s="27"/>
      <c r="DG48" s="27"/>
      <c r="DH48" s="27"/>
      <c r="DI48" s="27"/>
      <c r="DJ48" s="27"/>
      <c r="DK48" s="27"/>
      <c r="DL48" s="27"/>
      <c r="DM48" s="27"/>
      <c r="DN48" s="27"/>
      <c r="DO48" s="27"/>
      <c r="DP48" s="27"/>
      <c r="DQ48" s="27"/>
      <c r="DR48" s="27"/>
      <c r="DS48" s="27"/>
      <c r="DT48" s="27"/>
      <c r="DU48" s="27"/>
      <c r="DV48" s="27"/>
      <c r="DW48" s="27"/>
      <c r="DX48" s="27"/>
      <c r="DY48" s="27"/>
      <c r="DZ48" s="27"/>
      <c r="EA48" s="27"/>
      <c r="EB48" s="27"/>
      <c r="EC48" s="27"/>
      <c r="ED48" s="27"/>
      <c r="EE48" s="27"/>
      <c r="EF48" s="27"/>
      <c r="EG48" s="27"/>
      <c r="EH48" s="27"/>
      <c r="EI48" s="27"/>
      <c r="EJ48" s="27"/>
      <c r="EK48" s="27"/>
      <c r="EL48" s="27"/>
      <c r="EM48" s="27"/>
      <c r="EN48" s="27"/>
      <c r="EO48" s="27"/>
      <c r="EP48" s="27"/>
      <c r="EQ48" s="27"/>
      <c r="ER48" s="27"/>
      <c r="ES48" s="27"/>
      <c r="ET48" s="27"/>
      <c r="EU48" s="27"/>
      <c r="EV48" s="27"/>
      <c r="EW48" s="28"/>
      <c r="EX48" s="28"/>
      <c r="EY48" s="28"/>
      <c r="EZ48" s="28"/>
      <c r="FA48" s="28"/>
      <c r="FB48" s="28"/>
      <c r="FC48" s="28"/>
      <c r="FD48" s="28"/>
      <c r="FE48" s="28"/>
      <c r="FF48" s="43"/>
      <c r="FG48" s="43"/>
    </row>
    <row r="49" spans="1:163" x14ac:dyDescent="0.25">
      <c r="A49" s="27" t="str">
        <f t="shared" si="0"/>
        <v>IR003001003001001000000000000000000000</v>
      </c>
      <c r="B49" s="24" t="s">
        <v>2599</v>
      </c>
      <c r="C49" s="23" t="s">
        <v>2630</v>
      </c>
      <c r="D49" s="25" t="s">
        <v>710</v>
      </c>
      <c r="E49" s="25" t="s">
        <v>702</v>
      </c>
      <c r="F49" s="50" t="s">
        <v>710</v>
      </c>
      <c r="G49" s="25" t="s">
        <v>702</v>
      </c>
      <c r="H49" s="25" t="s">
        <v>702</v>
      </c>
      <c r="I49" s="25" t="s">
        <v>697</v>
      </c>
      <c r="J49" s="25" t="s">
        <v>697</v>
      </c>
      <c r="K49" s="63" t="s">
        <v>697</v>
      </c>
      <c r="L49" s="25" t="s">
        <v>697</v>
      </c>
      <c r="M49" s="25" t="s">
        <v>697</v>
      </c>
      <c r="N49" s="25" t="s">
        <v>697</v>
      </c>
      <c r="O49" s="25" t="s">
        <v>697</v>
      </c>
      <c r="P49" s="28"/>
      <c r="Q49" s="28" t="s">
        <v>698</v>
      </c>
      <c r="R49" s="28" t="s">
        <v>698</v>
      </c>
      <c r="S49" s="28" t="s">
        <v>694</v>
      </c>
      <c r="T49" s="28" t="s">
        <v>922</v>
      </c>
      <c r="U49" s="24" t="s">
        <v>2738</v>
      </c>
      <c r="V49" s="139" t="s">
        <v>905</v>
      </c>
      <c r="W49" s="24"/>
      <c r="X49" s="24"/>
      <c r="Y49" s="24"/>
      <c r="Z49" s="24"/>
      <c r="AA49" s="24" t="s">
        <v>2739</v>
      </c>
      <c r="AB49" s="24"/>
      <c r="AC49" s="24"/>
      <c r="AD49" s="24"/>
      <c r="AE49" s="24"/>
      <c r="AF49" s="24"/>
      <c r="AG49" s="24"/>
      <c r="AH49" s="28" t="s">
        <v>2740</v>
      </c>
      <c r="AI49" s="28" t="s">
        <v>698</v>
      </c>
      <c r="AJ49" s="28"/>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c r="DA49" s="27"/>
      <c r="DB49" s="27"/>
      <c r="DC49" s="27"/>
      <c r="DD49" s="27"/>
      <c r="DE49" s="27"/>
      <c r="DF49" s="27"/>
      <c r="DG49" s="27"/>
      <c r="DH49" s="27"/>
      <c r="DI49" s="27"/>
      <c r="DJ49" s="27"/>
      <c r="DK49" s="27"/>
      <c r="DL49" s="27"/>
      <c r="DM49" s="27"/>
      <c r="DN49" s="27"/>
      <c r="DO49" s="27"/>
      <c r="DP49" s="27"/>
      <c r="DQ49" s="27"/>
      <c r="DR49" s="27"/>
      <c r="DS49" s="27"/>
      <c r="DT49" s="27"/>
      <c r="DU49" s="27"/>
      <c r="DV49" s="27"/>
      <c r="DW49" s="27"/>
      <c r="DX49" s="27"/>
      <c r="DY49" s="27"/>
      <c r="DZ49" s="27"/>
      <c r="EA49" s="27"/>
      <c r="EB49" s="27"/>
      <c r="EC49" s="27"/>
      <c r="ED49" s="27"/>
      <c r="EE49" s="27"/>
      <c r="EF49" s="27"/>
      <c r="EG49" s="27"/>
      <c r="EH49" s="27"/>
      <c r="EI49" s="27"/>
      <c r="EJ49" s="27"/>
      <c r="EK49" s="27"/>
      <c r="EL49" s="27"/>
      <c r="EM49" s="27"/>
      <c r="EN49" s="27"/>
      <c r="EO49" s="27"/>
      <c r="EP49" s="27"/>
      <c r="EQ49" s="27"/>
      <c r="ER49" s="27"/>
      <c r="ES49" s="27"/>
      <c r="ET49" s="27"/>
      <c r="EU49" s="27"/>
      <c r="EV49" s="27"/>
      <c r="EW49" s="28"/>
      <c r="EX49" s="28"/>
      <c r="EY49" s="28"/>
      <c r="EZ49" s="28"/>
      <c r="FA49" s="28"/>
      <c r="FB49" s="28"/>
      <c r="FC49" s="28"/>
      <c r="FD49" s="28"/>
      <c r="FE49" s="28"/>
      <c r="FF49" s="43"/>
      <c r="FG49" s="43"/>
    </row>
    <row r="50" spans="1:163" x14ac:dyDescent="0.25">
      <c r="A50" s="27" t="str">
        <f t="shared" si="0"/>
        <v>IR003001003001001001000000000000000000</v>
      </c>
      <c r="B50" s="24" t="s">
        <v>2599</v>
      </c>
      <c r="C50" s="23" t="s">
        <v>2630</v>
      </c>
      <c r="D50" s="25" t="s">
        <v>710</v>
      </c>
      <c r="E50" s="25" t="s">
        <v>702</v>
      </c>
      <c r="F50" s="50" t="s">
        <v>710</v>
      </c>
      <c r="G50" s="25" t="s">
        <v>702</v>
      </c>
      <c r="H50" s="25" t="s">
        <v>702</v>
      </c>
      <c r="I50" s="25" t="s">
        <v>702</v>
      </c>
      <c r="J50" s="25" t="s">
        <v>697</v>
      </c>
      <c r="K50" s="63" t="s">
        <v>697</v>
      </c>
      <c r="L50" s="25" t="s">
        <v>697</v>
      </c>
      <c r="M50" s="25" t="s">
        <v>697</v>
      </c>
      <c r="N50" s="25" t="s">
        <v>697</v>
      </c>
      <c r="O50" s="25" t="s">
        <v>697</v>
      </c>
      <c r="P50" s="28"/>
      <c r="Q50" s="28" t="s">
        <v>698</v>
      </c>
      <c r="R50" s="28" t="s">
        <v>698</v>
      </c>
      <c r="S50" s="28" t="s">
        <v>694</v>
      </c>
      <c r="T50" s="28" t="s">
        <v>922</v>
      </c>
      <c r="U50" s="24" t="s">
        <v>2738</v>
      </c>
      <c r="V50" s="139" t="s">
        <v>905</v>
      </c>
      <c r="W50" s="24"/>
      <c r="X50" s="24"/>
      <c r="Y50" s="24"/>
      <c r="Z50" s="24"/>
      <c r="AA50" s="24"/>
      <c r="AB50" s="24" t="s">
        <v>2741</v>
      </c>
      <c r="AC50" s="24"/>
      <c r="AD50" s="24"/>
      <c r="AE50" s="24"/>
      <c r="AF50" s="24"/>
      <c r="AG50" s="24"/>
      <c r="AH50" s="49" t="s">
        <v>2742</v>
      </c>
      <c r="AI50" s="28" t="s">
        <v>698</v>
      </c>
      <c r="AJ50" s="28"/>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c r="CZ50" s="27"/>
      <c r="DA50" s="27"/>
      <c r="DB50" s="27"/>
      <c r="DC50" s="27"/>
      <c r="DD50" s="27"/>
      <c r="DE50" s="27"/>
      <c r="DF50" s="27"/>
      <c r="DG50" s="27"/>
      <c r="DH50" s="27"/>
      <c r="DI50" s="27"/>
      <c r="DJ50" s="27"/>
      <c r="DK50" s="27"/>
      <c r="DL50" s="27"/>
      <c r="DM50" s="27"/>
      <c r="DN50" s="27"/>
      <c r="DO50" s="27"/>
      <c r="DP50" s="27"/>
      <c r="DQ50" s="27"/>
      <c r="DR50" s="27"/>
      <c r="DS50" s="27"/>
      <c r="DT50" s="27"/>
      <c r="DU50" s="27"/>
      <c r="DV50" s="27"/>
      <c r="DW50" s="27"/>
      <c r="DX50" s="27"/>
      <c r="DY50" s="27"/>
      <c r="DZ50" s="27"/>
      <c r="EA50" s="27"/>
      <c r="EB50" s="27"/>
      <c r="EC50" s="27"/>
      <c r="ED50" s="27"/>
      <c r="EE50" s="27"/>
      <c r="EF50" s="27"/>
      <c r="EG50" s="27"/>
      <c r="EH50" s="27"/>
      <c r="EI50" s="27"/>
      <c r="EJ50" s="27"/>
      <c r="EK50" s="27"/>
      <c r="EL50" s="27"/>
      <c r="EM50" s="27"/>
      <c r="EN50" s="27"/>
      <c r="EO50" s="27"/>
      <c r="EP50" s="27"/>
      <c r="EQ50" s="27"/>
      <c r="ER50" s="27"/>
      <c r="ES50" s="27"/>
      <c r="ET50" s="27"/>
      <c r="EU50" s="27"/>
      <c r="EV50" s="27"/>
      <c r="EW50" s="28"/>
      <c r="EX50" s="28"/>
      <c r="EY50" s="28"/>
      <c r="EZ50" s="28"/>
      <c r="FA50" s="28"/>
      <c r="FB50" s="28"/>
      <c r="FC50" s="28"/>
      <c r="FD50" s="28"/>
      <c r="FE50" s="28"/>
      <c r="FF50" s="43"/>
      <c r="FG50" s="43"/>
    </row>
    <row r="51" spans="1:163" x14ac:dyDescent="0.25">
      <c r="A51" s="27" t="str">
        <f t="shared" si="0"/>
        <v>IR003001003001001001001000000000000000</v>
      </c>
      <c r="B51" s="24" t="s">
        <v>2599</v>
      </c>
      <c r="C51" s="23" t="s">
        <v>2630</v>
      </c>
      <c r="D51" s="25" t="s">
        <v>710</v>
      </c>
      <c r="E51" s="25" t="s">
        <v>702</v>
      </c>
      <c r="F51" s="50" t="s">
        <v>710</v>
      </c>
      <c r="G51" s="25" t="s">
        <v>702</v>
      </c>
      <c r="H51" s="25" t="s">
        <v>702</v>
      </c>
      <c r="I51" s="25" t="s">
        <v>702</v>
      </c>
      <c r="J51" s="25" t="s">
        <v>702</v>
      </c>
      <c r="K51" s="63" t="s">
        <v>697</v>
      </c>
      <c r="L51" s="25" t="s">
        <v>697</v>
      </c>
      <c r="M51" s="25" t="s">
        <v>697</v>
      </c>
      <c r="N51" s="25" t="s">
        <v>697</v>
      </c>
      <c r="O51" s="25" t="s">
        <v>697</v>
      </c>
      <c r="P51" s="28"/>
      <c r="Q51" s="28" t="s">
        <v>704</v>
      </c>
      <c r="R51" s="28" t="s">
        <v>698</v>
      </c>
      <c r="S51" s="28" t="s">
        <v>694</v>
      </c>
      <c r="T51" s="28" t="s">
        <v>922</v>
      </c>
      <c r="U51" s="24" t="s">
        <v>2743</v>
      </c>
      <c r="V51" s="139" t="s">
        <v>905</v>
      </c>
      <c r="W51" s="24"/>
      <c r="X51" s="24"/>
      <c r="Y51" s="24"/>
      <c r="Z51" s="24"/>
      <c r="AA51" s="24"/>
      <c r="AB51" s="24"/>
      <c r="AC51" s="24" t="s">
        <v>2744</v>
      </c>
      <c r="AD51" s="24"/>
      <c r="AE51" s="24"/>
      <c r="AF51" s="24"/>
      <c r="AG51" s="24"/>
      <c r="AH51" s="28" t="s">
        <v>2745</v>
      </c>
      <c r="AI51" s="28" t="s">
        <v>704</v>
      </c>
      <c r="AJ51" s="28"/>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c r="DA51" s="27"/>
      <c r="DB51" s="27"/>
      <c r="DC51" s="27"/>
      <c r="DD51" s="27"/>
      <c r="DE51" s="27"/>
      <c r="DF51" s="27"/>
      <c r="DG51" s="27"/>
      <c r="DH51" s="27"/>
      <c r="DI51" s="27"/>
      <c r="DJ51" s="27"/>
      <c r="DK51" s="27"/>
      <c r="DL51" s="27"/>
      <c r="DM51" s="27"/>
      <c r="DN51" s="27"/>
      <c r="DO51" s="27"/>
      <c r="DP51" s="27"/>
      <c r="DQ51" s="27"/>
      <c r="DR51" s="27"/>
      <c r="DS51" s="27"/>
      <c r="DT51" s="27"/>
      <c r="DU51" s="27"/>
      <c r="DV51" s="27"/>
      <c r="DW51" s="27"/>
      <c r="DX51" s="27"/>
      <c r="DY51" s="27"/>
      <c r="DZ51" s="27"/>
      <c r="EA51" s="27"/>
      <c r="EB51" s="27"/>
      <c r="EC51" s="27"/>
      <c r="ED51" s="27"/>
      <c r="EE51" s="27"/>
      <c r="EF51" s="27"/>
      <c r="EG51" s="27"/>
      <c r="EH51" s="27"/>
      <c r="EI51" s="27"/>
      <c r="EJ51" s="27"/>
      <c r="EK51" s="27"/>
      <c r="EL51" s="27"/>
      <c r="EM51" s="27"/>
      <c r="EN51" s="27"/>
      <c r="EO51" s="27"/>
      <c r="EP51" s="27"/>
      <c r="EQ51" s="27"/>
      <c r="ER51" s="27"/>
      <c r="ES51" s="27"/>
      <c r="ET51" s="27"/>
      <c r="EU51" s="27"/>
      <c r="EV51" s="27"/>
      <c r="EW51" s="28"/>
      <c r="EX51" s="28"/>
      <c r="EY51" s="28"/>
      <c r="EZ51" s="28"/>
      <c r="FA51" s="28"/>
      <c r="FB51" s="28"/>
      <c r="FC51" s="28"/>
      <c r="FD51" s="28"/>
      <c r="FE51" s="28"/>
      <c r="FF51" s="43"/>
      <c r="FG51" s="43"/>
    </row>
    <row r="52" spans="1:163" x14ac:dyDescent="0.25">
      <c r="A52" s="27" t="str">
        <f t="shared" si="0"/>
        <v>IR003001003001001001002000000000000000</v>
      </c>
      <c r="B52" s="24" t="s">
        <v>2599</v>
      </c>
      <c r="C52" s="23" t="s">
        <v>2630</v>
      </c>
      <c r="D52" s="25" t="s">
        <v>710</v>
      </c>
      <c r="E52" s="25" t="s">
        <v>702</v>
      </c>
      <c r="F52" s="50" t="s">
        <v>710</v>
      </c>
      <c r="G52" s="25" t="s">
        <v>702</v>
      </c>
      <c r="H52" s="25" t="s">
        <v>702</v>
      </c>
      <c r="I52" s="25" t="s">
        <v>702</v>
      </c>
      <c r="J52" s="25" t="s">
        <v>707</v>
      </c>
      <c r="K52" s="63" t="s">
        <v>697</v>
      </c>
      <c r="L52" s="25" t="s">
        <v>697</v>
      </c>
      <c r="M52" s="25" t="s">
        <v>697</v>
      </c>
      <c r="N52" s="25" t="s">
        <v>697</v>
      </c>
      <c r="O52" s="25" t="s">
        <v>697</v>
      </c>
      <c r="P52" s="28"/>
      <c r="Q52" s="28" t="s">
        <v>704</v>
      </c>
      <c r="R52" s="28" t="s">
        <v>698</v>
      </c>
      <c r="S52" s="28" t="s">
        <v>694</v>
      </c>
      <c r="T52" s="28" t="s">
        <v>922</v>
      </c>
      <c r="U52" s="24" t="s">
        <v>2743</v>
      </c>
      <c r="V52" s="139" t="s">
        <v>905</v>
      </c>
      <c r="W52" s="24"/>
      <c r="X52" s="24"/>
      <c r="Y52" s="24"/>
      <c r="Z52" s="24"/>
      <c r="AA52" s="24"/>
      <c r="AB52" s="24"/>
      <c r="AC52" s="24" t="s">
        <v>2746</v>
      </c>
      <c r="AD52" s="24"/>
      <c r="AE52" s="24"/>
      <c r="AF52" s="24"/>
      <c r="AG52" s="24"/>
      <c r="AH52" s="28" t="s">
        <v>2747</v>
      </c>
      <c r="AI52" s="28" t="s">
        <v>704</v>
      </c>
      <c r="AJ52" s="28"/>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c r="CZ52" s="27"/>
      <c r="DA52" s="27"/>
      <c r="DB52" s="27"/>
      <c r="DC52" s="27"/>
      <c r="DD52" s="27"/>
      <c r="DE52" s="27"/>
      <c r="DF52" s="27"/>
      <c r="DG52" s="27"/>
      <c r="DH52" s="27"/>
      <c r="DI52" s="27"/>
      <c r="DJ52" s="27"/>
      <c r="DK52" s="27"/>
      <c r="DL52" s="27"/>
      <c r="DM52" s="27"/>
      <c r="DN52" s="27"/>
      <c r="DO52" s="27"/>
      <c r="DP52" s="27"/>
      <c r="DQ52" s="27"/>
      <c r="DR52" s="27"/>
      <c r="DS52" s="27"/>
      <c r="DT52" s="27"/>
      <c r="DU52" s="27"/>
      <c r="DV52" s="27"/>
      <c r="DW52" s="27"/>
      <c r="DX52" s="27"/>
      <c r="DY52" s="27"/>
      <c r="DZ52" s="27"/>
      <c r="EA52" s="27"/>
      <c r="EB52" s="27"/>
      <c r="EC52" s="27"/>
      <c r="ED52" s="27"/>
      <c r="EE52" s="27"/>
      <c r="EF52" s="27"/>
      <c r="EG52" s="27"/>
      <c r="EH52" s="27"/>
      <c r="EI52" s="27"/>
      <c r="EJ52" s="27"/>
      <c r="EK52" s="27"/>
      <c r="EL52" s="27"/>
      <c r="EM52" s="27"/>
      <c r="EN52" s="27"/>
      <c r="EO52" s="27"/>
      <c r="EP52" s="27"/>
      <c r="EQ52" s="27"/>
      <c r="ER52" s="27"/>
      <c r="ES52" s="27"/>
      <c r="ET52" s="27"/>
      <c r="EU52" s="27"/>
      <c r="EV52" s="27"/>
      <c r="EW52" s="28"/>
      <c r="EX52" s="28"/>
      <c r="EY52" s="28"/>
      <c r="EZ52" s="28"/>
      <c r="FA52" s="28"/>
      <c r="FB52" s="28"/>
      <c r="FC52" s="28"/>
      <c r="FD52" s="28"/>
      <c r="FE52" s="28"/>
      <c r="FF52" s="43"/>
      <c r="FG52" s="43"/>
    </row>
    <row r="53" spans="1:163" x14ac:dyDescent="0.25">
      <c r="A53" s="27" t="str">
        <f t="shared" si="0"/>
        <v>IR003001003002000000000000000000000000</v>
      </c>
      <c r="B53" s="24" t="s">
        <v>2599</v>
      </c>
      <c r="C53" s="23" t="s">
        <v>2630</v>
      </c>
      <c r="D53" s="25" t="s">
        <v>710</v>
      </c>
      <c r="E53" s="25" t="s">
        <v>702</v>
      </c>
      <c r="F53" s="50" t="s">
        <v>710</v>
      </c>
      <c r="G53" s="25" t="s">
        <v>707</v>
      </c>
      <c r="H53" s="25" t="s">
        <v>697</v>
      </c>
      <c r="I53" s="25" t="s">
        <v>697</v>
      </c>
      <c r="J53" s="25" t="s">
        <v>697</v>
      </c>
      <c r="K53" s="63" t="s">
        <v>697</v>
      </c>
      <c r="L53" s="25" t="s">
        <v>697</v>
      </c>
      <c r="M53" s="25" t="s">
        <v>697</v>
      </c>
      <c r="N53" s="25" t="s">
        <v>697</v>
      </c>
      <c r="O53" s="25" t="s">
        <v>697</v>
      </c>
      <c r="P53" s="28"/>
      <c r="Q53" s="28" t="s">
        <v>698</v>
      </c>
      <c r="R53" s="28" t="s">
        <v>698</v>
      </c>
      <c r="S53" s="28" t="s">
        <v>694</v>
      </c>
      <c r="T53" s="28" t="s">
        <v>922</v>
      </c>
      <c r="U53" s="24" t="s">
        <v>2734</v>
      </c>
      <c r="V53" s="139" t="s">
        <v>905</v>
      </c>
      <c r="W53" s="24"/>
      <c r="X53" s="24"/>
      <c r="Y53" s="24"/>
      <c r="Z53" s="24" t="s">
        <v>1066</v>
      </c>
      <c r="AA53" s="24"/>
      <c r="AB53" s="24"/>
      <c r="AC53" s="24"/>
      <c r="AD53" s="24"/>
      <c r="AE53" s="24"/>
      <c r="AF53" s="24"/>
      <c r="AG53" s="24"/>
      <c r="AH53" s="28" t="s">
        <v>2748</v>
      </c>
      <c r="AI53" s="28" t="s">
        <v>698</v>
      </c>
      <c r="AJ53" s="28"/>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c r="CZ53" s="27"/>
      <c r="DA53" s="27"/>
      <c r="DB53" s="27"/>
      <c r="DC53" s="27"/>
      <c r="DD53" s="27"/>
      <c r="DE53" s="27"/>
      <c r="DF53" s="27"/>
      <c r="DG53" s="27"/>
      <c r="DH53" s="27"/>
      <c r="DI53" s="27"/>
      <c r="DJ53" s="27"/>
      <c r="DK53" s="27"/>
      <c r="DL53" s="27"/>
      <c r="DM53" s="27"/>
      <c r="DN53" s="27"/>
      <c r="DO53" s="27"/>
      <c r="DP53" s="27"/>
      <c r="DQ53" s="27"/>
      <c r="DR53" s="27"/>
      <c r="DS53" s="27"/>
      <c r="DT53" s="27"/>
      <c r="DU53" s="27"/>
      <c r="DV53" s="27"/>
      <c r="DW53" s="27"/>
      <c r="DX53" s="27"/>
      <c r="DY53" s="27"/>
      <c r="DZ53" s="27"/>
      <c r="EA53" s="27"/>
      <c r="EB53" s="27"/>
      <c r="EC53" s="27"/>
      <c r="ED53" s="27"/>
      <c r="EE53" s="27"/>
      <c r="EF53" s="27"/>
      <c r="EG53" s="27"/>
      <c r="EH53" s="27"/>
      <c r="EI53" s="27"/>
      <c r="EJ53" s="27"/>
      <c r="EK53" s="27"/>
      <c r="EL53" s="27"/>
      <c r="EM53" s="27"/>
      <c r="EN53" s="27"/>
      <c r="EO53" s="27"/>
      <c r="EP53" s="27"/>
      <c r="EQ53" s="27"/>
      <c r="ER53" s="27"/>
      <c r="ES53" s="27"/>
      <c r="ET53" s="27"/>
      <c r="EU53" s="27"/>
      <c r="EV53" s="27"/>
      <c r="EW53" s="28"/>
      <c r="EX53" s="28"/>
      <c r="EY53" s="28"/>
      <c r="EZ53" s="28"/>
      <c r="FA53" s="28"/>
      <c r="FB53" s="28"/>
      <c r="FC53" s="28"/>
      <c r="FD53" s="28"/>
      <c r="FE53" s="28"/>
      <c r="FF53" s="43"/>
      <c r="FG53" s="43"/>
    </row>
    <row r="54" spans="1:163" x14ac:dyDescent="0.25">
      <c r="A54" s="27" t="str">
        <f t="shared" si="0"/>
        <v>IR003001003003000000000000000000000000</v>
      </c>
      <c r="B54" s="24" t="s">
        <v>2599</v>
      </c>
      <c r="C54" s="23" t="s">
        <v>2630</v>
      </c>
      <c r="D54" s="25" t="s">
        <v>710</v>
      </c>
      <c r="E54" s="25" t="s">
        <v>702</v>
      </c>
      <c r="F54" s="50" t="s">
        <v>710</v>
      </c>
      <c r="G54" s="25" t="s">
        <v>710</v>
      </c>
      <c r="H54" s="25" t="s">
        <v>697</v>
      </c>
      <c r="I54" s="25" t="s">
        <v>697</v>
      </c>
      <c r="J54" s="25" t="s">
        <v>697</v>
      </c>
      <c r="K54" s="63" t="s">
        <v>697</v>
      </c>
      <c r="L54" s="25" t="s">
        <v>697</v>
      </c>
      <c r="M54" s="25" t="s">
        <v>697</v>
      </c>
      <c r="N54" s="25" t="s">
        <v>697</v>
      </c>
      <c r="O54" s="25" t="s">
        <v>697</v>
      </c>
      <c r="P54" s="28"/>
      <c r="Q54" s="28" t="s">
        <v>698</v>
      </c>
      <c r="R54" s="28" t="s">
        <v>698</v>
      </c>
      <c r="S54" s="28" t="s">
        <v>694</v>
      </c>
      <c r="T54" s="28" t="s">
        <v>922</v>
      </c>
      <c r="U54" s="24" t="s">
        <v>2734</v>
      </c>
      <c r="V54" s="139" t="s">
        <v>905</v>
      </c>
      <c r="W54" s="24"/>
      <c r="X54" s="24"/>
      <c r="Y54" s="24"/>
      <c r="Z54" s="24" t="s">
        <v>1067</v>
      </c>
      <c r="AA54" s="24"/>
      <c r="AB54" s="24"/>
      <c r="AC54" s="24"/>
      <c r="AD54" s="24"/>
      <c r="AE54" s="24"/>
      <c r="AF54" s="24"/>
      <c r="AG54" s="24"/>
      <c r="AH54" s="28" t="s">
        <v>2749</v>
      </c>
      <c r="AI54" s="28" t="s">
        <v>698</v>
      </c>
      <c r="AJ54" s="28"/>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27"/>
      <c r="DW54" s="27"/>
      <c r="DX54" s="27"/>
      <c r="DY54" s="27"/>
      <c r="DZ54" s="27"/>
      <c r="EA54" s="27"/>
      <c r="EB54" s="27"/>
      <c r="EC54" s="27"/>
      <c r="ED54" s="27"/>
      <c r="EE54" s="27"/>
      <c r="EF54" s="27"/>
      <c r="EG54" s="27"/>
      <c r="EH54" s="27"/>
      <c r="EI54" s="27"/>
      <c r="EJ54" s="27"/>
      <c r="EK54" s="27"/>
      <c r="EL54" s="27"/>
      <c r="EM54" s="27"/>
      <c r="EN54" s="27"/>
      <c r="EO54" s="27"/>
      <c r="EP54" s="27"/>
      <c r="EQ54" s="27"/>
      <c r="ER54" s="27"/>
      <c r="ES54" s="27"/>
      <c r="ET54" s="27"/>
      <c r="EU54" s="27"/>
      <c r="EV54" s="27"/>
      <c r="EW54" s="28"/>
      <c r="EX54" s="28"/>
      <c r="EY54" s="28"/>
      <c r="EZ54" s="28"/>
      <c r="FA54" s="28"/>
      <c r="FB54" s="28"/>
      <c r="FC54" s="28"/>
      <c r="FD54" s="28"/>
      <c r="FE54" s="28"/>
      <c r="FF54" s="43"/>
      <c r="FG54" s="43"/>
    </row>
    <row r="55" spans="1:163" x14ac:dyDescent="0.25">
      <c r="A55" s="27" t="str">
        <f t="shared" si="0"/>
        <v>IR003001003004000000000000000000000000</v>
      </c>
      <c r="B55" s="24" t="s">
        <v>2599</v>
      </c>
      <c r="C55" s="23" t="s">
        <v>2630</v>
      </c>
      <c r="D55" s="25" t="s">
        <v>710</v>
      </c>
      <c r="E55" s="25" t="s">
        <v>702</v>
      </c>
      <c r="F55" s="50" t="s">
        <v>710</v>
      </c>
      <c r="G55" s="25" t="s">
        <v>711</v>
      </c>
      <c r="H55" s="25" t="s">
        <v>697</v>
      </c>
      <c r="I55" s="25" t="s">
        <v>697</v>
      </c>
      <c r="J55" s="25" t="s">
        <v>697</v>
      </c>
      <c r="K55" s="63" t="s">
        <v>697</v>
      </c>
      <c r="L55" s="25" t="s">
        <v>697</v>
      </c>
      <c r="M55" s="25" t="s">
        <v>697</v>
      </c>
      <c r="N55" s="25" t="s">
        <v>697</v>
      </c>
      <c r="O55" s="25" t="s">
        <v>697</v>
      </c>
      <c r="P55" s="28"/>
      <c r="Q55" s="28" t="s">
        <v>698</v>
      </c>
      <c r="R55" s="28" t="s">
        <v>698</v>
      </c>
      <c r="S55" s="28" t="s">
        <v>694</v>
      </c>
      <c r="T55" s="28" t="s">
        <v>922</v>
      </c>
      <c r="U55" s="24" t="s">
        <v>2734</v>
      </c>
      <c r="V55" s="139" t="s">
        <v>905</v>
      </c>
      <c r="W55" s="24"/>
      <c r="X55" s="24"/>
      <c r="Y55" s="24"/>
      <c r="Z55" s="24" t="s">
        <v>1073</v>
      </c>
      <c r="AA55" s="24"/>
      <c r="AB55" s="24"/>
      <c r="AC55" s="24"/>
      <c r="AD55" s="24"/>
      <c r="AE55" s="24"/>
      <c r="AF55" s="24"/>
      <c r="AG55" s="24"/>
      <c r="AH55" s="28" t="s">
        <v>2750</v>
      </c>
      <c r="AI55" s="28" t="s">
        <v>698</v>
      </c>
      <c r="AJ55" s="28"/>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7"/>
      <c r="CY55" s="27"/>
      <c r="CZ55" s="27"/>
      <c r="DA55" s="27"/>
      <c r="DB55" s="27"/>
      <c r="DC55" s="27"/>
      <c r="DD55" s="27"/>
      <c r="DE55" s="27"/>
      <c r="DF55" s="27"/>
      <c r="DG55" s="27"/>
      <c r="DH55" s="27"/>
      <c r="DI55" s="27"/>
      <c r="DJ55" s="27"/>
      <c r="DK55" s="27"/>
      <c r="DL55" s="27"/>
      <c r="DM55" s="27"/>
      <c r="DN55" s="27"/>
      <c r="DO55" s="27"/>
      <c r="DP55" s="27"/>
      <c r="DQ55" s="27"/>
      <c r="DR55" s="27"/>
      <c r="DS55" s="27"/>
      <c r="DT55" s="27"/>
      <c r="DU55" s="27"/>
      <c r="DV55" s="27"/>
      <c r="DW55" s="27"/>
      <c r="DX55" s="27"/>
      <c r="DY55" s="27"/>
      <c r="DZ55" s="27"/>
      <c r="EA55" s="27"/>
      <c r="EB55" s="27"/>
      <c r="EC55" s="27"/>
      <c r="ED55" s="27"/>
      <c r="EE55" s="27"/>
      <c r="EF55" s="27"/>
      <c r="EG55" s="27"/>
      <c r="EH55" s="27"/>
      <c r="EI55" s="27"/>
      <c r="EJ55" s="27"/>
      <c r="EK55" s="27"/>
      <c r="EL55" s="27"/>
      <c r="EM55" s="27"/>
      <c r="EN55" s="27"/>
      <c r="EO55" s="27"/>
      <c r="EP55" s="27"/>
      <c r="EQ55" s="27"/>
      <c r="ER55" s="27"/>
      <c r="ES55" s="27"/>
      <c r="ET55" s="27"/>
      <c r="EU55" s="27"/>
      <c r="EV55" s="27"/>
      <c r="EW55" s="28"/>
      <c r="EX55" s="28"/>
      <c r="EY55" s="28"/>
      <c r="EZ55" s="28"/>
      <c r="FA55" s="28"/>
      <c r="FB55" s="28"/>
      <c r="FC55" s="28"/>
      <c r="FD55" s="28"/>
      <c r="FE55" s="28"/>
      <c r="FF55" s="43"/>
      <c r="FG55" s="43"/>
    </row>
    <row r="56" spans="1:163" x14ac:dyDescent="0.25">
      <c r="A56" s="27" t="str">
        <f t="shared" si="0"/>
        <v>IR003001003004001000000000000000000000</v>
      </c>
      <c r="B56" s="24" t="s">
        <v>2599</v>
      </c>
      <c r="C56" s="23" t="s">
        <v>2630</v>
      </c>
      <c r="D56" s="25" t="s">
        <v>710</v>
      </c>
      <c r="E56" s="25" t="s">
        <v>702</v>
      </c>
      <c r="F56" s="50" t="s">
        <v>710</v>
      </c>
      <c r="G56" s="25" t="s">
        <v>711</v>
      </c>
      <c r="H56" s="25" t="s">
        <v>702</v>
      </c>
      <c r="I56" s="25" t="s">
        <v>697</v>
      </c>
      <c r="J56" s="25" t="s">
        <v>697</v>
      </c>
      <c r="K56" s="63" t="s">
        <v>697</v>
      </c>
      <c r="L56" s="25" t="s">
        <v>697</v>
      </c>
      <c r="M56" s="25" t="s">
        <v>697</v>
      </c>
      <c r="N56" s="25" t="s">
        <v>697</v>
      </c>
      <c r="O56" s="25" t="s">
        <v>697</v>
      </c>
      <c r="P56" s="28"/>
      <c r="Q56" s="28" t="s">
        <v>698</v>
      </c>
      <c r="R56" s="28" t="s">
        <v>698</v>
      </c>
      <c r="S56" s="28" t="s">
        <v>694</v>
      </c>
      <c r="T56" s="28" t="s">
        <v>922</v>
      </c>
      <c r="U56" s="24" t="s">
        <v>2751</v>
      </c>
      <c r="V56" s="139" t="s">
        <v>905</v>
      </c>
      <c r="W56" s="24"/>
      <c r="X56" s="24"/>
      <c r="Y56" s="24"/>
      <c r="Z56" s="24"/>
      <c r="AA56" s="24" t="s">
        <v>2752</v>
      </c>
      <c r="AB56" s="24"/>
      <c r="AC56" s="24"/>
      <c r="AD56" s="24"/>
      <c r="AE56" s="24"/>
      <c r="AF56" s="24"/>
      <c r="AG56" s="24"/>
      <c r="AH56" s="28" t="s">
        <v>2753</v>
      </c>
      <c r="AI56" s="28" t="s">
        <v>698</v>
      </c>
      <c r="AJ56" s="28"/>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c r="DA56" s="27"/>
      <c r="DB56" s="27"/>
      <c r="DC56" s="27"/>
      <c r="DD56" s="27"/>
      <c r="DE56" s="27"/>
      <c r="DF56" s="27"/>
      <c r="DG56" s="27"/>
      <c r="DH56" s="27"/>
      <c r="DI56" s="27"/>
      <c r="DJ56" s="27"/>
      <c r="DK56" s="27"/>
      <c r="DL56" s="27"/>
      <c r="DM56" s="27"/>
      <c r="DN56" s="27"/>
      <c r="DO56" s="27"/>
      <c r="DP56" s="27"/>
      <c r="DQ56" s="27"/>
      <c r="DR56" s="27"/>
      <c r="DS56" s="27"/>
      <c r="DT56" s="27"/>
      <c r="DU56" s="27"/>
      <c r="DV56" s="27"/>
      <c r="DW56" s="27"/>
      <c r="DX56" s="27"/>
      <c r="DY56" s="27"/>
      <c r="DZ56" s="27"/>
      <c r="EA56" s="27"/>
      <c r="EB56" s="27"/>
      <c r="EC56" s="27"/>
      <c r="ED56" s="27"/>
      <c r="EE56" s="27"/>
      <c r="EF56" s="27"/>
      <c r="EG56" s="27"/>
      <c r="EH56" s="27"/>
      <c r="EI56" s="27"/>
      <c r="EJ56" s="27"/>
      <c r="EK56" s="27"/>
      <c r="EL56" s="27"/>
      <c r="EM56" s="27"/>
      <c r="EN56" s="27"/>
      <c r="EO56" s="27"/>
      <c r="EP56" s="27"/>
      <c r="EQ56" s="27"/>
      <c r="ER56" s="27"/>
      <c r="ES56" s="27"/>
      <c r="ET56" s="27"/>
      <c r="EU56" s="27"/>
      <c r="EV56" s="27"/>
      <c r="EW56" s="28"/>
      <c r="EX56" s="28"/>
      <c r="EY56" s="28"/>
      <c r="EZ56" s="28"/>
      <c r="FA56" s="28"/>
      <c r="FB56" s="28"/>
      <c r="FC56" s="28"/>
      <c r="FD56" s="28"/>
      <c r="FE56" s="28"/>
      <c r="FF56" s="43"/>
      <c r="FG56" s="43"/>
    </row>
    <row r="57" spans="1:163" x14ac:dyDescent="0.25">
      <c r="A57" s="27" t="str">
        <f t="shared" si="0"/>
        <v>IR003001003004001001000000000000000000</v>
      </c>
      <c r="B57" s="24" t="s">
        <v>2599</v>
      </c>
      <c r="C57" s="23" t="s">
        <v>2630</v>
      </c>
      <c r="D57" s="25" t="s">
        <v>710</v>
      </c>
      <c r="E57" s="25" t="s">
        <v>702</v>
      </c>
      <c r="F57" s="50" t="s">
        <v>710</v>
      </c>
      <c r="G57" s="25" t="s">
        <v>711</v>
      </c>
      <c r="H57" s="25" t="s">
        <v>702</v>
      </c>
      <c r="I57" s="25" t="s">
        <v>702</v>
      </c>
      <c r="J57" s="25" t="s">
        <v>697</v>
      </c>
      <c r="K57" s="63" t="s">
        <v>697</v>
      </c>
      <c r="L57" s="25" t="s">
        <v>697</v>
      </c>
      <c r="M57" s="25" t="s">
        <v>697</v>
      </c>
      <c r="N57" s="25" t="s">
        <v>697</v>
      </c>
      <c r="O57" s="25" t="s">
        <v>697</v>
      </c>
      <c r="P57" s="28"/>
      <c r="Q57" s="28" t="s">
        <v>698</v>
      </c>
      <c r="R57" s="28" t="s">
        <v>698</v>
      </c>
      <c r="S57" s="28" t="s">
        <v>694</v>
      </c>
      <c r="T57" s="28" t="s">
        <v>922</v>
      </c>
      <c r="U57" s="24" t="s">
        <v>2754</v>
      </c>
      <c r="V57" s="139" t="s">
        <v>905</v>
      </c>
      <c r="W57" s="24"/>
      <c r="X57" s="24"/>
      <c r="Y57" s="24"/>
      <c r="Z57" s="24"/>
      <c r="AA57" s="24"/>
      <c r="AB57" s="24" t="s">
        <v>2741</v>
      </c>
      <c r="AC57" s="24"/>
      <c r="AD57" s="24"/>
      <c r="AE57" s="24"/>
      <c r="AF57" s="24"/>
      <c r="AG57" s="24"/>
      <c r="AH57" s="28" t="s">
        <v>2755</v>
      </c>
      <c r="AI57" s="28" t="s">
        <v>698</v>
      </c>
      <c r="AJ57" s="28"/>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c r="DA57" s="27"/>
      <c r="DB57" s="27"/>
      <c r="DC57" s="27"/>
      <c r="DD57" s="27"/>
      <c r="DE57" s="27"/>
      <c r="DF57" s="27"/>
      <c r="DG57" s="27"/>
      <c r="DH57" s="27"/>
      <c r="DI57" s="27"/>
      <c r="DJ57" s="27"/>
      <c r="DK57" s="27"/>
      <c r="DL57" s="27"/>
      <c r="DM57" s="27"/>
      <c r="DN57" s="27"/>
      <c r="DO57" s="27"/>
      <c r="DP57" s="27"/>
      <c r="DQ57" s="27"/>
      <c r="DR57" s="27"/>
      <c r="DS57" s="27"/>
      <c r="DT57" s="27"/>
      <c r="DU57" s="27"/>
      <c r="DV57" s="27"/>
      <c r="DW57" s="27"/>
      <c r="DX57" s="27"/>
      <c r="DY57" s="27"/>
      <c r="DZ57" s="27"/>
      <c r="EA57" s="27"/>
      <c r="EB57" s="27"/>
      <c r="EC57" s="27"/>
      <c r="ED57" s="27"/>
      <c r="EE57" s="27"/>
      <c r="EF57" s="27"/>
      <c r="EG57" s="27"/>
      <c r="EH57" s="27"/>
      <c r="EI57" s="27"/>
      <c r="EJ57" s="27"/>
      <c r="EK57" s="27"/>
      <c r="EL57" s="27"/>
      <c r="EM57" s="27"/>
      <c r="EN57" s="27"/>
      <c r="EO57" s="27"/>
      <c r="EP57" s="27"/>
      <c r="EQ57" s="27"/>
      <c r="ER57" s="27"/>
      <c r="ES57" s="27"/>
      <c r="ET57" s="27"/>
      <c r="EU57" s="27"/>
      <c r="EV57" s="27"/>
      <c r="EW57" s="28"/>
      <c r="EX57" s="28"/>
      <c r="EY57" s="28"/>
      <c r="EZ57" s="28"/>
      <c r="FA57" s="28"/>
      <c r="FB57" s="28"/>
      <c r="FC57" s="28"/>
      <c r="FD57" s="28"/>
      <c r="FE57" s="28"/>
      <c r="FF57" s="43"/>
      <c r="FG57" s="43"/>
    </row>
    <row r="58" spans="1:163" x14ac:dyDescent="0.25">
      <c r="A58" s="27" t="str">
        <f t="shared" si="0"/>
        <v>IR003001003004001001001000000000000000</v>
      </c>
      <c r="B58" s="24" t="s">
        <v>2599</v>
      </c>
      <c r="C58" s="23" t="s">
        <v>2630</v>
      </c>
      <c r="D58" s="25" t="s">
        <v>710</v>
      </c>
      <c r="E58" s="25" t="s">
        <v>702</v>
      </c>
      <c r="F58" s="50" t="s">
        <v>710</v>
      </c>
      <c r="G58" s="25" t="s">
        <v>711</v>
      </c>
      <c r="H58" s="25" t="s">
        <v>702</v>
      </c>
      <c r="I58" s="25" t="s">
        <v>702</v>
      </c>
      <c r="J58" s="25" t="s">
        <v>702</v>
      </c>
      <c r="K58" s="63" t="s">
        <v>697</v>
      </c>
      <c r="L58" s="25" t="s">
        <v>697</v>
      </c>
      <c r="M58" s="25" t="s">
        <v>697</v>
      </c>
      <c r="N58" s="25" t="s">
        <v>697</v>
      </c>
      <c r="O58" s="25" t="s">
        <v>697</v>
      </c>
      <c r="P58" s="28"/>
      <c r="Q58" s="28" t="s">
        <v>704</v>
      </c>
      <c r="R58" s="28" t="s">
        <v>698</v>
      </c>
      <c r="S58" s="28" t="s">
        <v>694</v>
      </c>
      <c r="T58" s="28" t="s">
        <v>922</v>
      </c>
      <c r="U58" s="24" t="s">
        <v>2756</v>
      </c>
      <c r="V58" s="139" t="s">
        <v>905</v>
      </c>
      <c r="W58" s="24"/>
      <c r="X58" s="24"/>
      <c r="Y58" s="24"/>
      <c r="Z58" s="24"/>
      <c r="AA58" s="24"/>
      <c r="AB58" s="24"/>
      <c r="AC58" s="24" t="s">
        <v>2744</v>
      </c>
      <c r="AD58" s="24"/>
      <c r="AE58" s="24"/>
      <c r="AF58" s="24"/>
      <c r="AG58" s="24"/>
      <c r="AH58" s="28" t="s">
        <v>2757</v>
      </c>
      <c r="AI58" s="28" t="s">
        <v>704</v>
      </c>
      <c r="AJ58" s="28"/>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c r="DA58" s="27"/>
      <c r="DB58" s="27"/>
      <c r="DC58" s="27"/>
      <c r="DD58" s="27"/>
      <c r="DE58" s="27"/>
      <c r="DF58" s="27"/>
      <c r="DG58" s="27"/>
      <c r="DH58" s="27"/>
      <c r="DI58" s="27"/>
      <c r="DJ58" s="27"/>
      <c r="DK58" s="27"/>
      <c r="DL58" s="27"/>
      <c r="DM58" s="27"/>
      <c r="DN58" s="27"/>
      <c r="DO58" s="27"/>
      <c r="DP58" s="27"/>
      <c r="DQ58" s="27"/>
      <c r="DR58" s="27"/>
      <c r="DS58" s="27"/>
      <c r="DT58" s="27"/>
      <c r="DU58" s="27"/>
      <c r="DV58" s="27"/>
      <c r="DW58" s="27"/>
      <c r="DX58" s="27"/>
      <c r="DY58" s="27"/>
      <c r="DZ58" s="27"/>
      <c r="EA58" s="27"/>
      <c r="EB58" s="27"/>
      <c r="EC58" s="27"/>
      <c r="ED58" s="27"/>
      <c r="EE58" s="27"/>
      <c r="EF58" s="27"/>
      <c r="EG58" s="27"/>
      <c r="EH58" s="27"/>
      <c r="EI58" s="27"/>
      <c r="EJ58" s="27"/>
      <c r="EK58" s="27"/>
      <c r="EL58" s="27"/>
      <c r="EM58" s="27"/>
      <c r="EN58" s="27"/>
      <c r="EO58" s="27"/>
      <c r="EP58" s="27"/>
      <c r="EQ58" s="27"/>
      <c r="ER58" s="27"/>
      <c r="ES58" s="27"/>
      <c r="ET58" s="27"/>
      <c r="EU58" s="27"/>
      <c r="EV58" s="27"/>
      <c r="EW58" s="28"/>
      <c r="EX58" s="28"/>
      <c r="EY58" s="28"/>
      <c r="EZ58" s="28"/>
      <c r="FA58" s="28"/>
      <c r="FB58" s="28"/>
      <c r="FC58" s="28"/>
      <c r="FD58" s="28"/>
      <c r="FE58" s="28"/>
      <c r="FF58" s="43"/>
      <c r="FG58" s="43"/>
    </row>
    <row r="59" spans="1:163" x14ac:dyDescent="0.25">
      <c r="A59" s="27" t="str">
        <f t="shared" si="0"/>
        <v>IR003001003004001001002000000000000000</v>
      </c>
      <c r="B59" s="24" t="s">
        <v>2599</v>
      </c>
      <c r="C59" s="23" t="s">
        <v>2630</v>
      </c>
      <c r="D59" s="25" t="s">
        <v>710</v>
      </c>
      <c r="E59" s="25" t="s">
        <v>702</v>
      </c>
      <c r="F59" s="50" t="s">
        <v>710</v>
      </c>
      <c r="G59" s="25" t="s">
        <v>711</v>
      </c>
      <c r="H59" s="25" t="s">
        <v>702</v>
      </c>
      <c r="I59" s="25" t="s">
        <v>702</v>
      </c>
      <c r="J59" s="25" t="s">
        <v>707</v>
      </c>
      <c r="K59" s="63" t="s">
        <v>697</v>
      </c>
      <c r="L59" s="25" t="s">
        <v>697</v>
      </c>
      <c r="M59" s="25" t="s">
        <v>697</v>
      </c>
      <c r="N59" s="25" t="s">
        <v>697</v>
      </c>
      <c r="O59" s="25" t="s">
        <v>697</v>
      </c>
      <c r="P59" s="28"/>
      <c r="Q59" s="28" t="s">
        <v>704</v>
      </c>
      <c r="R59" s="28" t="s">
        <v>698</v>
      </c>
      <c r="S59" s="28" t="s">
        <v>694</v>
      </c>
      <c r="T59" s="28" t="s">
        <v>922</v>
      </c>
      <c r="U59" s="24" t="s">
        <v>2758</v>
      </c>
      <c r="V59" s="139" t="s">
        <v>905</v>
      </c>
      <c r="W59" s="24"/>
      <c r="X59" s="24"/>
      <c r="Y59" s="24"/>
      <c r="Z59" s="24"/>
      <c r="AA59" s="24"/>
      <c r="AB59" s="24"/>
      <c r="AC59" s="24" t="s">
        <v>2746</v>
      </c>
      <c r="AD59" s="24"/>
      <c r="AE59" s="24"/>
      <c r="AF59" s="24"/>
      <c r="AG59" s="24"/>
      <c r="AH59" s="28" t="s">
        <v>2759</v>
      </c>
      <c r="AI59" s="28" t="s">
        <v>704</v>
      </c>
      <c r="AJ59" s="28"/>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c r="DA59" s="27"/>
      <c r="DB59" s="27"/>
      <c r="DC59" s="27"/>
      <c r="DD59" s="27"/>
      <c r="DE59" s="27"/>
      <c r="DF59" s="27"/>
      <c r="DG59" s="27"/>
      <c r="DH59" s="27"/>
      <c r="DI59" s="27"/>
      <c r="DJ59" s="27"/>
      <c r="DK59" s="27"/>
      <c r="DL59" s="27"/>
      <c r="DM59" s="27"/>
      <c r="DN59" s="27"/>
      <c r="DO59" s="27"/>
      <c r="DP59" s="27"/>
      <c r="DQ59" s="27"/>
      <c r="DR59" s="27"/>
      <c r="DS59" s="27"/>
      <c r="DT59" s="27"/>
      <c r="DU59" s="27"/>
      <c r="DV59" s="27"/>
      <c r="DW59" s="27"/>
      <c r="DX59" s="27"/>
      <c r="DY59" s="27"/>
      <c r="DZ59" s="27"/>
      <c r="EA59" s="27"/>
      <c r="EB59" s="27"/>
      <c r="EC59" s="27"/>
      <c r="ED59" s="27"/>
      <c r="EE59" s="27"/>
      <c r="EF59" s="27"/>
      <c r="EG59" s="27"/>
      <c r="EH59" s="27"/>
      <c r="EI59" s="27"/>
      <c r="EJ59" s="27"/>
      <c r="EK59" s="27"/>
      <c r="EL59" s="27"/>
      <c r="EM59" s="27"/>
      <c r="EN59" s="27"/>
      <c r="EO59" s="27"/>
      <c r="EP59" s="27"/>
      <c r="EQ59" s="27"/>
      <c r="ER59" s="27"/>
      <c r="ES59" s="27"/>
      <c r="ET59" s="27"/>
      <c r="EU59" s="27"/>
      <c r="EV59" s="27"/>
      <c r="EW59" s="28"/>
      <c r="EX59" s="28"/>
      <c r="EY59" s="28"/>
      <c r="EZ59" s="28"/>
      <c r="FA59" s="28"/>
      <c r="FB59" s="28"/>
      <c r="FC59" s="28"/>
      <c r="FD59" s="28"/>
      <c r="FE59" s="28"/>
      <c r="FF59" s="43"/>
      <c r="FG59" s="43"/>
    </row>
    <row r="60" spans="1:163" x14ac:dyDescent="0.25">
      <c r="A60" s="27" t="str">
        <f t="shared" si="0"/>
        <v>IR003001003005000000000000000000000000</v>
      </c>
      <c r="B60" s="24" t="s">
        <v>2599</v>
      </c>
      <c r="C60" s="23" t="s">
        <v>2630</v>
      </c>
      <c r="D60" s="25" t="s">
        <v>710</v>
      </c>
      <c r="E60" s="25" t="s">
        <v>702</v>
      </c>
      <c r="F60" s="50" t="s">
        <v>710</v>
      </c>
      <c r="G60" s="25" t="s">
        <v>713</v>
      </c>
      <c r="H60" s="25" t="s">
        <v>697</v>
      </c>
      <c r="I60" s="25" t="s">
        <v>697</v>
      </c>
      <c r="J60" s="25" t="s">
        <v>697</v>
      </c>
      <c r="K60" s="63" t="s">
        <v>697</v>
      </c>
      <c r="L60" s="25" t="s">
        <v>697</v>
      </c>
      <c r="M60" s="25" t="s">
        <v>697</v>
      </c>
      <c r="N60" s="25" t="s">
        <v>697</v>
      </c>
      <c r="O60" s="25" t="s">
        <v>697</v>
      </c>
      <c r="P60" s="28"/>
      <c r="Q60" s="28" t="s">
        <v>698</v>
      </c>
      <c r="R60" s="28" t="s">
        <v>698</v>
      </c>
      <c r="S60" s="28" t="s">
        <v>694</v>
      </c>
      <c r="T60" s="28" t="s">
        <v>922</v>
      </c>
      <c r="U60" s="24" t="s">
        <v>2734</v>
      </c>
      <c r="V60" s="139" t="s">
        <v>905</v>
      </c>
      <c r="W60" s="24"/>
      <c r="X60" s="24"/>
      <c r="Y60" s="24"/>
      <c r="Z60" s="24" t="s">
        <v>1068</v>
      </c>
      <c r="AA60" s="24"/>
      <c r="AB60" s="24"/>
      <c r="AC60" s="24"/>
      <c r="AD60" s="24"/>
      <c r="AE60" s="24"/>
      <c r="AF60" s="24"/>
      <c r="AG60" s="24"/>
      <c r="AH60" s="28" t="s">
        <v>2760</v>
      </c>
      <c r="AI60" s="28" t="s">
        <v>698</v>
      </c>
      <c r="AJ60" s="28"/>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c r="DA60" s="27"/>
      <c r="DB60" s="27"/>
      <c r="DC60" s="27"/>
      <c r="DD60" s="27"/>
      <c r="DE60" s="27"/>
      <c r="DF60" s="27"/>
      <c r="DG60" s="27"/>
      <c r="DH60" s="27"/>
      <c r="DI60" s="27"/>
      <c r="DJ60" s="27"/>
      <c r="DK60" s="27"/>
      <c r="DL60" s="27"/>
      <c r="DM60" s="27"/>
      <c r="DN60" s="27"/>
      <c r="DO60" s="27"/>
      <c r="DP60" s="27"/>
      <c r="DQ60" s="27"/>
      <c r="DR60" s="27"/>
      <c r="DS60" s="27"/>
      <c r="DT60" s="27"/>
      <c r="DU60" s="27"/>
      <c r="DV60" s="27"/>
      <c r="DW60" s="27"/>
      <c r="DX60" s="27"/>
      <c r="DY60" s="27"/>
      <c r="DZ60" s="27"/>
      <c r="EA60" s="27"/>
      <c r="EB60" s="27"/>
      <c r="EC60" s="27"/>
      <c r="ED60" s="27"/>
      <c r="EE60" s="27"/>
      <c r="EF60" s="27"/>
      <c r="EG60" s="27"/>
      <c r="EH60" s="27"/>
      <c r="EI60" s="27"/>
      <c r="EJ60" s="27"/>
      <c r="EK60" s="27"/>
      <c r="EL60" s="27"/>
      <c r="EM60" s="27"/>
      <c r="EN60" s="27"/>
      <c r="EO60" s="27"/>
      <c r="EP60" s="27"/>
      <c r="EQ60" s="27"/>
      <c r="ER60" s="27"/>
      <c r="ES60" s="27"/>
      <c r="ET60" s="27"/>
      <c r="EU60" s="27"/>
      <c r="EV60" s="27"/>
      <c r="EW60" s="28"/>
      <c r="EX60" s="28"/>
      <c r="EY60" s="28"/>
      <c r="EZ60" s="28"/>
      <c r="FA60" s="28"/>
      <c r="FB60" s="28"/>
      <c r="FC60" s="28"/>
      <c r="FD60" s="28"/>
      <c r="FE60" s="28"/>
      <c r="FF60" s="43"/>
      <c r="FG60" s="43"/>
    </row>
    <row r="61" spans="1:163" x14ac:dyDescent="0.25">
      <c r="A61" s="27" t="str">
        <f t="shared" si="0"/>
        <v>IR003001003006000000000000000000000000</v>
      </c>
      <c r="B61" s="24" t="s">
        <v>2599</v>
      </c>
      <c r="C61" s="23" t="s">
        <v>2630</v>
      </c>
      <c r="D61" s="25" t="s">
        <v>710</v>
      </c>
      <c r="E61" s="25" t="s">
        <v>702</v>
      </c>
      <c r="F61" s="50" t="s">
        <v>710</v>
      </c>
      <c r="G61" s="25" t="s">
        <v>715</v>
      </c>
      <c r="H61" s="25" t="s">
        <v>697</v>
      </c>
      <c r="I61" s="25" t="s">
        <v>697</v>
      </c>
      <c r="J61" s="25" t="s">
        <v>697</v>
      </c>
      <c r="K61" s="63" t="s">
        <v>697</v>
      </c>
      <c r="L61" s="25" t="s">
        <v>697</v>
      </c>
      <c r="M61" s="25" t="s">
        <v>697</v>
      </c>
      <c r="N61" s="25" t="s">
        <v>697</v>
      </c>
      <c r="O61" s="25" t="s">
        <v>697</v>
      </c>
      <c r="P61" s="28"/>
      <c r="Q61" s="28" t="s">
        <v>698</v>
      </c>
      <c r="R61" s="28" t="s">
        <v>698</v>
      </c>
      <c r="S61" s="28" t="s">
        <v>694</v>
      </c>
      <c r="T61" s="28" t="s">
        <v>922</v>
      </c>
      <c r="U61" s="24" t="s">
        <v>2734</v>
      </c>
      <c r="V61" s="139" t="s">
        <v>905</v>
      </c>
      <c r="W61" s="24"/>
      <c r="X61" s="24"/>
      <c r="Y61" s="24"/>
      <c r="Z61" s="24" t="s">
        <v>1069</v>
      </c>
      <c r="AA61" s="24"/>
      <c r="AB61" s="24"/>
      <c r="AC61" s="24"/>
      <c r="AD61" s="24"/>
      <c r="AE61" s="24"/>
      <c r="AF61" s="24"/>
      <c r="AG61" s="24"/>
      <c r="AH61" s="28" t="s">
        <v>2761</v>
      </c>
      <c r="AI61" s="28" t="s">
        <v>698</v>
      </c>
      <c r="AJ61" s="28"/>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c r="DA61" s="27"/>
      <c r="DB61" s="27"/>
      <c r="DC61" s="27"/>
      <c r="DD61" s="27"/>
      <c r="DE61" s="27"/>
      <c r="DF61" s="27"/>
      <c r="DG61" s="27"/>
      <c r="DH61" s="27"/>
      <c r="DI61" s="27"/>
      <c r="DJ61" s="27"/>
      <c r="DK61" s="27"/>
      <c r="DL61" s="27"/>
      <c r="DM61" s="27"/>
      <c r="DN61" s="27"/>
      <c r="DO61" s="27"/>
      <c r="DP61" s="27"/>
      <c r="DQ61" s="27"/>
      <c r="DR61" s="27"/>
      <c r="DS61" s="27"/>
      <c r="DT61" s="27"/>
      <c r="DU61" s="27"/>
      <c r="DV61" s="27"/>
      <c r="DW61" s="27"/>
      <c r="DX61" s="27"/>
      <c r="DY61" s="27"/>
      <c r="DZ61" s="27"/>
      <c r="EA61" s="27"/>
      <c r="EB61" s="27"/>
      <c r="EC61" s="27"/>
      <c r="ED61" s="27"/>
      <c r="EE61" s="27"/>
      <c r="EF61" s="27"/>
      <c r="EG61" s="27"/>
      <c r="EH61" s="27"/>
      <c r="EI61" s="27"/>
      <c r="EJ61" s="27"/>
      <c r="EK61" s="27"/>
      <c r="EL61" s="27"/>
      <c r="EM61" s="27"/>
      <c r="EN61" s="27"/>
      <c r="EO61" s="27"/>
      <c r="EP61" s="27"/>
      <c r="EQ61" s="27"/>
      <c r="ER61" s="27"/>
      <c r="ES61" s="27"/>
      <c r="ET61" s="27"/>
      <c r="EU61" s="27"/>
      <c r="EV61" s="27"/>
      <c r="EW61" s="28"/>
      <c r="EX61" s="28"/>
      <c r="EY61" s="28"/>
      <c r="EZ61" s="28"/>
      <c r="FA61" s="28"/>
      <c r="FB61" s="28"/>
      <c r="FC61" s="28"/>
      <c r="FD61" s="28"/>
      <c r="FE61" s="28"/>
      <c r="FF61" s="43"/>
      <c r="FG61" s="43"/>
    </row>
    <row r="62" spans="1:163" x14ac:dyDescent="0.25">
      <c r="A62" s="27" t="str">
        <f t="shared" si="0"/>
        <v>IR003001003007000000000000000000000000</v>
      </c>
      <c r="B62" s="24" t="s">
        <v>2599</v>
      </c>
      <c r="C62" s="23" t="s">
        <v>2630</v>
      </c>
      <c r="D62" s="25" t="s">
        <v>710</v>
      </c>
      <c r="E62" s="25" t="s">
        <v>702</v>
      </c>
      <c r="F62" s="50" t="s">
        <v>710</v>
      </c>
      <c r="G62" s="25" t="s">
        <v>718</v>
      </c>
      <c r="H62" s="25" t="s">
        <v>697</v>
      </c>
      <c r="I62" s="25" t="s">
        <v>697</v>
      </c>
      <c r="J62" s="25" t="s">
        <v>697</v>
      </c>
      <c r="K62" s="63" t="s">
        <v>697</v>
      </c>
      <c r="L62" s="25" t="s">
        <v>697</v>
      </c>
      <c r="M62" s="25" t="s">
        <v>697</v>
      </c>
      <c r="N62" s="25" t="s">
        <v>697</v>
      </c>
      <c r="O62" s="25" t="s">
        <v>697</v>
      </c>
      <c r="P62" s="28"/>
      <c r="Q62" s="28" t="s">
        <v>698</v>
      </c>
      <c r="R62" s="28" t="s">
        <v>698</v>
      </c>
      <c r="S62" s="28" t="s">
        <v>694</v>
      </c>
      <c r="T62" s="28" t="s">
        <v>922</v>
      </c>
      <c r="U62" s="24" t="s">
        <v>2734</v>
      </c>
      <c r="V62" s="139" t="s">
        <v>905</v>
      </c>
      <c r="W62" s="24"/>
      <c r="X62" s="24"/>
      <c r="Y62" s="24"/>
      <c r="Z62" s="24" t="s">
        <v>1070</v>
      </c>
      <c r="AA62" s="24"/>
      <c r="AB62" s="24"/>
      <c r="AC62" s="24"/>
      <c r="AD62" s="24"/>
      <c r="AE62" s="24"/>
      <c r="AF62" s="24"/>
      <c r="AG62" s="24"/>
      <c r="AH62" s="28" t="s">
        <v>2762</v>
      </c>
      <c r="AI62" s="28" t="s">
        <v>698</v>
      </c>
      <c r="AJ62" s="28"/>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27"/>
      <c r="CZ62" s="27"/>
      <c r="DA62" s="27"/>
      <c r="DB62" s="27"/>
      <c r="DC62" s="27"/>
      <c r="DD62" s="27"/>
      <c r="DE62" s="27"/>
      <c r="DF62" s="27"/>
      <c r="DG62" s="27"/>
      <c r="DH62" s="27"/>
      <c r="DI62" s="27"/>
      <c r="DJ62" s="27"/>
      <c r="DK62" s="27"/>
      <c r="DL62" s="27"/>
      <c r="DM62" s="27"/>
      <c r="DN62" s="27"/>
      <c r="DO62" s="27"/>
      <c r="DP62" s="27"/>
      <c r="DQ62" s="27"/>
      <c r="DR62" s="27"/>
      <c r="DS62" s="27"/>
      <c r="DT62" s="27"/>
      <c r="DU62" s="27"/>
      <c r="DV62" s="27"/>
      <c r="DW62" s="27"/>
      <c r="DX62" s="27"/>
      <c r="DY62" s="27"/>
      <c r="DZ62" s="27"/>
      <c r="EA62" s="27"/>
      <c r="EB62" s="27"/>
      <c r="EC62" s="27"/>
      <c r="ED62" s="27"/>
      <c r="EE62" s="27"/>
      <c r="EF62" s="27"/>
      <c r="EG62" s="27"/>
      <c r="EH62" s="27"/>
      <c r="EI62" s="27"/>
      <c r="EJ62" s="27"/>
      <c r="EK62" s="27"/>
      <c r="EL62" s="27"/>
      <c r="EM62" s="27"/>
      <c r="EN62" s="27"/>
      <c r="EO62" s="27"/>
      <c r="EP62" s="27"/>
      <c r="EQ62" s="27"/>
      <c r="ER62" s="27"/>
      <c r="ES62" s="27"/>
      <c r="ET62" s="27"/>
      <c r="EU62" s="27"/>
      <c r="EV62" s="27"/>
      <c r="EW62" s="28"/>
      <c r="EX62" s="28"/>
      <c r="EY62" s="28"/>
      <c r="EZ62" s="28"/>
      <c r="FA62" s="28"/>
      <c r="FB62" s="28"/>
      <c r="FC62" s="28"/>
      <c r="FD62" s="28"/>
      <c r="FE62" s="28"/>
      <c r="FF62" s="43"/>
      <c r="FG62" s="43"/>
    </row>
    <row r="63" spans="1:163" x14ac:dyDescent="0.25">
      <c r="A63" s="27" t="str">
        <f t="shared" si="0"/>
        <v>IR003001003008000000000000000000000000</v>
      </c>
      <c r="B63" s="24" t="s">
        <v>2599</v>
      </c>
      <c r="C63" s="23" t="s">
        <v>2630</v>
      </c>
      <c r="D63" s="25" t="s">
        <v>710</v>
      </c>
      <c r="E63" s="25" t="s">
        <v>702</v>
      </c>
      <c r="F63" s="50" t="s">
        <v>710</v>
      </c>
      <c r="G63" s="25" t="s">
        <v>720</v>
      </c>
      <c r="H63" s="25" t="s">
        <v>697</v>
      </c>
      <c r="I63" s="25" t="s">
        <v>697</v>
      </c>
      <c r="J63" s="25" t="s">
        <v>697</v>
      </c>
      <c r="K63" s="63" t="s">
        <v>697</v>
      </c>
      <c r="L63" s="25" t="s">
        <v>697</v>
      </c>
      <c r="M63" s="25" t="s">
        <v>697</v>
      </c>
      <c r="N63" s="25" t="s">
        <v>697</v>
      </c>
      <c r="O63" s="25" t="s">
        <v>697</v>
      </c>
      <c r="P63" s="28"/>
      <c r="Q63" s="28" t="s">
        <v>698</v>
      </c>
      <c r="R63" s="28" t="s">
        <v>698</v>
      </c>
      <c r="S63" s="28" t="s">
        <v>694</v>
      </c>
      <c r="T63" s="28" t="s">
        <v>922</v>
      </c>
      <c r="U63" s="24" t="s">
        <v>2734</v>
      </c>
      <c r="V63" s="139" t="s">
        <v>905</v>
      </c>
      <c r="W63" s="24"/>
      <c r="X63" s="24"/>
      <c r="Y63" s="24"/>
      <c r="Z63" s="24" t="s">
        <v>2729</v>
      </c>
      <c r="AA63" s="24"/>
      <c r="AB63" s="24"/>
      <c r="AC63" s="24"/>
      <c r="AD63" s="24"/>
      <c r="AE63" s="24"/>
      <c r="AF63" s="24"/>
      <c r="AG63" s="24"/>
      <c r="AH63" s="28" t="s">
        <v>2763</v>
      </c>
      <c r="AI63" s="28" t="s">
        <v>698</v>
      </c>
      <c r="AJ63" s="28"/>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c r="CW63" s="27"/>
      <c r="CX63" s="27"/>
      <c r="CY63" s="27"/>
      <c r="CZ63" s="27"/>
      <c r="DA63" s="27"/>
      <c r="DB63" s="27"/>
      <c r="DC63" s="27"/>
      <c r="DD63" s="27"/>
      <c r="DE63" s="27"/>
      <c r="DF63" s="27"/>
      <c r="DG63" s="27"/>
      <c r="DH63" s="27"/>
      <c r="DI63" s="27"/>
      <c r="DJ63" s="27"/>
      <c r="DK63" s="27"/>
      <c r="DL63" s="27"/>
      <c r="DM63" s="27"/>
      <c r="DN63" s="27"/>
      <c r="DO63" s="27"/>
      <c r="DP63" s="27"/>
      <c r="DQ63" s="27"/>
      <c r="DR63" s="27"/>
      <c r="DS63" s="27"/>
      <c r="DT63" s="27"/>
      <c r="DU63" s="27"/>
      <c r="DV63" s="27"/>
      <c r="DW63" s="27"/>
      <c r="DX63" s="27"/>
      <c r="DY63" s="27"/>
      <c r="DZ63" s="27"/>
      <c r="EA63" s="27"/>
      <c r="EB63" s="27"/>
      <c r="EC63" s="27"/>
      <c r="ED63" s="27"/>
      <c r="EE63" s="27"/>
      <c r="EF63" s="27"/>
      <c r="EG63" s="27"/>
      <c r="EH63" s="27"/>
      <c r="EI63" s="27"/>
      <c r="EJ63" s="27"/>
      <c r="EK63" s="27"/>
      <c r="EL63" s="27"/>
      <c r="EM63" s="27"/>
      <c r="EN63" s="27"/>
      <c r="EO63" s="27"/>
      <c r="EP63" s="27"/>
      <c r="EQ63" s="27"/>
      <c r="ER63" s="27"/>
      <c r="ES63" s="27"/>
      <c r="ET63" s="27"/>
      <c r="EU63" s="27"/>
      <c r="EV63" s="27"/>
      <c r="EW63" s="28"/>
      <c r="EX63" s="28"/>
      <c r="EY63" s="28"/>
      <c r="EZ63" s="28"/>
      <c r="FA63" s="28"/>
      <c r="FB63" s="28"/>
      <c r="FC63" s="28"/>
      <c r="FD63" s="28"/>
      <c r="FE63" s="28"/>
      <c r="FF63" s="43"/>
      <c r="FG63" s="43"/>
    </row>
    <row r="64" spans="1:163" x14ac:dyDescent="0.25">
      <c r="A64" s="27" t="str">
        <f t="shared" si="0"/>
        <v>IR003001003009000000000000000000000000</v>
      </c>
      <c r="B64" s="24" t="s">
        <v>2599</v>
      </c>
      <c r="C64" s="23" t="s">
        <v>2630</v>
      </c>
      <c r="D64" s="25" t="s">
        <v>710</v>
      </c>
      <c r="E64" s="25" t="s">
        <v>702</v>
      </c>
      <c r="F64" s="50" t="s">
        <v>710</v>
      </c>
      <c r="G64" s="25" t="s">
        <v>722</v>
      </c>
      <c r="H64" s="25" t="s">
        <v>697</v>
      </c>
      <c r="I64" s="25" t="s">
        <v>697</v>
      </c>
      <c r="J64" s="25" t="s">
        <v>697</v>
      </c>
      <c r="K64" s="63" t="s">
        <v>697</v>
      </c>
      <c r="L64" s="25" t="s">
        <v>697</v>
      </c>
      <c r="M64" s="25" t="s">
        <v>697</v>
      </c>
      <c r="N64" s="25" t="s">
        <v>697</v>
      </c>
      <c r="O64" s="25" t="s">
        <v>697</v>
      </c>
      <c r="P64" s="28"/>
      <c r="Q64" s="28" t="s">
        <v>698</v>
      </c>
      <c r="R64" s="28" t="s">
        <v>698</v>
      </c>
      <c r="S64" s="28" t="s">
        <v>694</v>
      </c>
      <c r="T64" s="28" t="s">
        <v>922</v>
      </c>
      <c r="U64" s="24" t="s">
        <v>2734</v>
      </c>
      <c r="V64" s="139" t="s">
        <v>905</v>
      </c>
      <c r="W64" s="24"/>
      <c r="X64" s="24"/>
      <c r="Y64" s="24"/>
      <c r="Z64" s="24" t="s">
        <v>1071</v>
      </c>
      <c r="AA64" s="24"/>
      <c r="AB64" s="24"/>
      <c r="AC64" s="24"/>
      <c r="AD64" s="24"/>
      <c r="AE64" s="24"/>
      <c r="AF64" s="24"/>
      <c r="AG64" s="24"/>
      <c r="AH64" s="28" t="s">
        <v>2764</v>
      </c>
      <c r="AI64" s="28" t="s">
        <v>698</v>
      </c>
      <c r="AJ64" s="28"/>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c r="DA64" s="27"/>
      <c r="DB64" s="27"/>
      <c r="DC64" s="27"/>
      <c r="DD64" s="27"/>
      <c r="DE64" s="27"/>
      <c r="DF64" s="27"/>
      <c r="DG64" s="27"/>
      <c r="DH64" s="27"/>
      <c r="DI64" s="27"/>
      <c r="DJ64" s="27"/>
      <c r="DK64" s="27"/>
      <c r="DL64" s="27"/>
      <c r="DM64" s="27"/>
      <c r="DN64" s="27"/>
      <c r="DO64" s="27"/>
      <c r="DP64" s="27"/>
      <c r="DQ64" s="27"/>
      <c r="DR64" s="27"/>
      <c r="DS64" s="27"/>
      <c r="DT64" s="27"/>
      <c r="DU64" s="27"/>
      <c r="DV64" s="27"/>
      <c r="DW64" s="27"/>
      <c r="DX64" s="27"/>
      <c r="DY64" s="27"/>
      <c r="DZ64" s="27"/>
      <c r="EA64" s="27"/>
      <c r="EB64" s="27"/>
      <c r="EC64" s="27"/>
      <c r="ED64" s="27"/>
      <c r="EE64" s="27"/>
      <c r="EF64" s="27"/>
      <c r="EG64" s="27"/>
      <c r="EH64" s="27"/>
      <c r="EI64" s="27"/>
      <c r="EJ64" s="27"/>
      <c r="EK64" s="27"/>
      <c r="EL64" s="27"/>
      <c r="EM64" s="27"/>
      <c r="EN64" s="27"/>
      <c r="EO64" s="27"/>
      <c r="EP64" s="27"/>
      <c r="EQ64" s="27"/>
      <c r="ER64" s="27"/>
      <c r="ES64" s="27"/>
      <c r="ET64" s="27"/>
      <c r="EU64" s="27"/>
      <c r="EV64" s="27"/>
      <c r="EW64" s="28"/>
      <c r="EX64" s="28"/>
      <c r="EY64" s="28"/>
      <c r="EZ64" s="28"/>
      <c r="FA64" s="28"/>
      <c r="FB64" s="28"/>
      <c r="FC64" s="28"/>
      <c r="FD64" s="28"/>
      <c r="FE64" s="28"/>
      <c r="FF64" s="43"/>
      <c r="FG64" s="43"/>
    </row>
    <row r="65" spans="1:163" x14ac:dyDescent="0.25">
      <c r="A65" s="27" t="str">
        <f t="shared" si="0"/>
        <v>IR003001003009001000000000000000000000</v>
      </c>
      <c r="B65" s="24" t="s">
        <v>2599</v>
      </c>
      <c r="C65" s="23" t="s">
        <v>2630</v>
      </c>
      <c r="D65" s="25" t="s">
        <v>710</v>
      </c>
      <c r="E65" s="25" t="s">
        <v>702</v>
      </c>
      <c r="F65" s="50" t="s">
        <v>710</v>
      </c>
      <c r="G65" s="25" t="s">
        <v>722</v>
      </c>
      <c r="H65" s="25" t="s">
        <v>702</v>
      </c>
      <c r="I65" s="25" t="s">
        <v>697</v>
      </c>
      <c r="J65" s="25" t="s">
        <v>697</v>
      </c>
      <c r="K65" s="63" t="s">
        <v>697</v>
      </c>
      <c r="L65" s="25" t="s">
        <v>697</v>
      </c>
      <c r="M65" s="25" t="s">
        <v>697</v>
      </c>
      <c r="N65" s="25" t="s">
        <v>697</v>
      </c>
      <c r="O65" s="25" t="s">
        <v>697</v>
      </c>
      <c r="P65" s="28"/>
      <c r="Q65" s="28" t="s">
        <v>698</v>
      </c>
      <c r="R65" s="28" t="s">
        <v>698</v>
      </c>
      <c r="S65" s="28" t="s">
        <v>694</v>
      </c>
      <c r="T65" s="28" t="s">
        <v>922</v>
      </c>
      <c r="U65" s="24" t="s">
        <v>2765</v>
      </c>
      <c r="V65" s="139" t="s">
        <v>905</v>
      </c>
      <c r="W65" s="24"/>
      <c r="X65" s="24"/>
      <c r="Y65" s="24"/>
      <c r="Z65" s="28"/>
      <c r="AA65" s="24" t="s">
        <v>2739</v>
      </c>
      <c r="AB65" s="24"/>
      <c r="AC65" s="24"/>
      <c r="AD65" s="24"/>
      <c r="AE65" s="24"/>
      <c r="AF65" s="24"/>
      <c r="AG65" s="24"/>
      <c r="AH65" s="28" t="s">
        <v>2766</v>
      </c>
      <c r="AI65" s="28" t="s">
        <v>698</v>
      </c>
      <c r="AJ65" s="28"/>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c r="DA65" s="27"/>
      <c r="DB65" s="27"/>
      <c r="DC65" s="27"/>
      <c r="DD65" s="27"/>
      <c r="DE65" s="27"/>
      <c r="DF65" s="27"/>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8"/>
      <c r="EX65" s="28"/>
      <c r="EY65" s="28"/>
      <c r="EZ65" s="28"/>
      <c r="FA65" s="28"/>
      <c r="FB65" s="28" t="s">
        <v>694</v>
      </c>
      <c r="FC65" s="28"/>
      <c r="FD65" s="28"/>
      <c r="FE65" s="28" t="s">
        <v>694</v>
      </c>
      <c r="FF65" s="43"/>
      <c r="FG65" s="43"/>
    </row>
    <row r="66" spans="1:163" x14ac:dyDescent="0.25">
      <c r="A66" s="27" t="str">
        <f t="shared" si="0"/>
        <v>IR003001003009001001000000000000000000</v>
      </c>
      <c r="B66" s="24" t="s">
        <v>2599</v>
      </c>
      <c r="C66" s="23" t="s">
        <v>2630</v>
      </c>
      <c r="D66" s="25" t="s">
        <v>710</v>
      </c>
      <c r="E66" s="25" t="s">
        <v>702</v>
      </c>
      <c r="F66" s="50" t="s">
        <v>710</v>
      </c>
      <c r="G66" s="25" t="s">
        <v>722</v>
      </c>
      <c r="H66" s="25" t="s">
        <v>702</v>
      </c>
      <c r="I66" s="25" t="s">
        <v>702</v>
      </c>
      <c r="J66" s="25" t="s">
        <v>697</v>
      </c>
      <c r="K66" s="63" t="s">
        <v>697</v>
      </c>
      <c r="L66" s="25" t="s">
        <v>697</v>
      </c>
      <c r="M66" s="25" t="s">
        <v>697</v>
      </c>
      <c r="N66" s="25" t="s">
        <v>697</v>
      </c>
      <c r="O66" s="25" t="s">
        <v>697</v>
      </c>
      <c r="P66" s="28"/>
      <c r="Q66" s="28" t="s">
        <v>698</v>
      </c>
      <c r="R66" s="28" t="s">
        <v>698</v>
      </c>
      <c r="S66" s="28" t="s">
        <v>694</v>
      </c>
      <c r="T66" s="28" t="s">
        <v>922</v>
      </c>
      <c r="U66" s="24" t="s">
        <v>2767</v>
      </c>
      <c r="V66" s="139" t="s">
        <v>905</v>
      </c>
      <c r="W66" s="24"/>
      <c r="X66" s="24"/>
      <c r="Y66" s="24"/>
      <c r="Z66" s="28"/>
      <c r="AA66" s="24"/>
      <c r="AB66" s="24" t="s">
        <v>2741</v>
      </c>
      <c r="AC66" s="24"/>
      <c r="AD66" s="24"/>
      <c r="AE66" s="24"/>
      <c r="AF66" s="24"/>
      <c r="AG66" s="24"/>
      <c r="AH66" s="28" t="s">
        <v>2768</v>
      </c>
      <c r="AI66" s="28" t="s">
        <v>698</v>
      </c>
      <c r="AJ66" s="28"/>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c r="DA66" s="27"/>
      <c r="DB66" s="27"/>
      <c r="DC66" s="27"/>
      <c r="DD66" s="27"/>
      <c r="DE66" s="27"/>
      <c r="DF66" s="27"/>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8"/>
      <c r="EX66" s="28"/>
      <c r="EY66" s="28"/>
      <c r="EZ66" s="28"/>
      <c r="FA66" s="28"/>
      <c r="FB66" s="28" t="s">
        <v>694</v>
      </c>
      <c r="FC66" s="28"/>
      <c r="FD66" s="28"/>
      <c r="FE66" s="28" t="s">
        <v>694</v>
      </c>
      <c r="FF66" s="43"/>
      <c r="FG66" s="43"/>
    </row>
    <row r="67" spans="1:163" x14ac:dyDescent="0.25">
      <c r="A67" s="27" t="str">
        <f t="shared" si="0"/>
        <v>IR003001003009001001001000000000000000</v>
      </c>
      <c r="B67" s="24" t="s">
        <v>2599</v>
      </c>
      <c r="C67" s="23" t="s">
        <v>2630</v>
      </c>
      <c r="D67" s="25" t="s">
        <v>710</v>
      </c>
      <c r="E67" s="25" t="s">
        <v>702</v>
      </c>
      <c r="F67" s="50" t="s">
        <v>710</v>
      </c>
      <c r="G67" s="25" t="s">
        <v>722</v>
      </c>
      <c r="H67" s="25" t="s">
        <v>702</v>
      </c>
      <c r="I67" s="25" t="s">
        <v>702</v>
      </c>
      <c r="J67" s="25" t="s">
        <v>702</v>
      </c>
      <c r="K67" s="63" t="s">
        <v>697</v>
      </c>
      <c r="L67" s="25" t="s">
        <v>697</v>
      </c>
      <c r="M67" s="25" t="s">
        <v>697</v>
      </c>
      <c r="N67" s="25" t="s">
        <v>697</v>
      </c>
      <c r="O67" s="25" t="s">
        <v>697</v>
      </c>
      <c r="P67" s="28"/>
      <c r="Q67" s="28" t="s">
        <v>704</v>
      </c>
      <c r="R67" s="28" t="s">
        <v>698</v>
      </c>
      <c r="S67" s="28" t="s">
        <v>694</v>
      </c>
      <c r="T67" s="28" t="s">
        <v>922</v>
      </c>
      <c r="U67" s="24" t="s">
        <v>2769</v>
      </c>
      <c r="V67" s="139" t="s">
        <v>905</v>
      </c>
      <c r="W67" s="24"/>
      <c r="X67" s="24"/>
      <c r="Y67" s="24"/>
      <c r="Z67" s="28"/>
      <c r="AA67" s="24"/>
      <c r="AB67" s="24"/>
      <c r="AC67" s="24" t="s">
        <v>2744</v>
      </c>
      <c r="AD67" s="24"/>
      <c r="AE67" s="24"/>
      <c r="AF67" s="24"/>
      <c r="AG67" s="24"/>
      <c r="AH67" s="28" t="s">
        <v>2770</v>
      </c>
      <c r="AI67" s="28" t="s">
        <v>704</v>
      </c>
      <c r="AJ67" s="28"/>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c r="DA67" s="27"/>
      <c r="DB67" s="27"/>
      <c r="DC67" s="27"/>
      <c r="DD67" s="27"/>
      <c r="DE67" s="27"/>
      <c r="DF67" s="27"/>
      <c r="DG67" s="27"/>
      <c r="DH67" s="27"/>
      <c r="DI67" s="27"/>
      <c r="DJ67" s="27"/>
      <c r="DK67" s="27"/>
      <c r="DL67" s="27"/>
      <c r="DM67" s="27"/>
      <c r="DN67" s="27"/>
      <c r="DO67" s="27"/>
      <c r="DP67" s="27"/>
      <c r="DQ67" s="27"/>
      <c r="DR67" s="27"/>
      <c r="DS67" s="27"/>
      <c r="DT67" s="27"/>
      <c r="DU67" s="27"/>
      <c r="DV67" s="27"/>
      <c r="DW67" s="27"/>
      <c r="DX67" s="27"/>
      <c r="DY67" s="27"/>
      <c r="DZ67" s="27"/>
      <c r="EA67" s="27"/>
      <c r="EB67" s="27"/>
      <c r="EC67" s="27"/>
      <c r="ED67" s="27"/>
      <c r="EE67" s="27"/>
      <c r="EF67" s="27"/>
      <c r="EG67" s="27"/>
      <c r="EH67" s="27"/>
      <c r="EI67" s="27"/>
      <c r="EJ67" s="27"/>
      <c r="EK67" s="27"/>
      <c r="EL67" s="27"/>
      <c r="EM67" s="27"/>
      <c r="EN67" s="27"/>
      <c r="EO67" s="27"/>
      <c r="EP67" s="27"/>
      <c r="EQ67" s="27"/>
      <c r="ER67" s="27"/>
      <c r="ES67" s="27"/>
      <c r="ET67" s="27"/>
      <c r="EU67" s="27"/>
      <c r="EV67" s="27"/>
      <c r="EW67" s="28" t="s">
        <v>2705</v>
      </c>
      <c r="EX67" s="28" t="s">
        <v>2717</v>
      </c>
      <c r="EY67" s="28" t="s">
        <v>2707</v>
      </c>
      <c r="EZ67" s="28" t="s">
        <v>694</v>
      </c>
      <c r="FA67" s="28" t="s">
        <v>694</v>
      </c>
      <c r="FB67" s="28" t="s">
        <v>694</v>
      </c>
      <c r="FC67" s="28" t="s">
        <v>694</v>
      </c>
      <c r="FD67" s="28" t="s">
        <v>694</v>
      </c>
      <c r="FE67" s="28" t="s">
        <v>2771</v>
      </c>
      <c r="FF67" s="43"/>
      <c r="FG67" s="43"/>
    </row>
    <row r="68" spans="1:163" x14ac:dyDescent="0.25">
      <c r="A68" s="27" t="str">
        <f t="shared" si="0"/>
        <v>IR003001003009001001002000000000000000</v>
      </c>
      <c r="B68" s="24" t="s">
        <v>2599</v>
      </c>
      <c r="C68" s="23" t="s">
        <v>2630</v>
      </c>
      <c r="D68" s="25" t="s">
        <v>710</v>
      </c>
      <c r="E68" s="25" t="s">
        <v>702</v>
      </c>
      <c r="F68" s="50" t="s">
        <v>710</v>
      </c>
      <c r="G68" s="25" t="s">
        <v>722</v>
      </c>
      <c r="H68" s="25" t="s">
        <v>702</v>
      </c>
      <c r="I68" s="25" t="s">
        <v>702</v>
      </c>
      <c r="J68" s="25" t="s">
        <v>707</v>
      </c>
      <c r="K68" s="63" t="s">
        <v>697</v>
      </c>
      <c r="L68" s="25" t="s">
        <v>697</v>
      </c>
      <c r="M68" s="25" t="s">
        <v>697</v>
      </c>
      <c r="N68" s="25" t="s">
        <v>697</v>
      </c>
      <c r="O68" s="25" t="s">
        <v>697</v>
      </c>
      <c r="P68" s="28"/>
      <c r="Q68" s="28" t="s">
        <v>704</v>
      </c>
      <c r="R68" s="28" t="s">
        <v>698</v>
      </c>
      <c r="S68" s="28" t="s">
        <v>694</v>
      </c>
      <c r="T68" s="28" t="s">
        <v>922</v>
      </c>
      <c r="U68" s="24" t="s">
        <v>2772</v>
      </c>
      <c r="V68" s="139" t="s">
        <v>905</v>
      </c>
      <c r="W68" s="24"/>
      <c r="X68" s="24"/>
      <c r="Y68" s="24"/>
      <c r="Z68" s="28"/>
      <c r="AA68" s="24"/>
      <c r="AB68" s="24"/>
      <c r="AC68" s="24" t="s">
        <v>2746</v>
      </c>
      <c r="AD68" s="24"/>
      <c r="AE68" s="24"/>
      <c r="AF68" s="24"/>
      <c r="AG68" s="24"/>
      <c r="AH68" s="28" t="s">
        <v>2773</v>
      </c>
      <c r="AI68" s="28" t="s">
        <v>704</v>
      </c>
      <c r="AJ68" s="28"/>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c r="CZ68" s="27"/>
      <c r="DA68" s="27"/>
      <c r="DB68" s="27"/>
      <c r="DC68" s="27"/>
      <c r="DD68" s="27"/>
      <c r="DE68" s="27"/>
      <c r="DF68" s="27"/>
      <c r="DG68" s="27"/>
      <c r="DH68" s="27"/>
      <c r="DI68" s="27"/>
      <c r="DJ68" s="27"/>
      <c r="DK68" s="27"/>
      <c r="DL68" s="27"/>
      <c r="DM68" s="27"/>
      <c r="DN68" s="27"/>
      <c r="DO68" s="27"/>
      <c r="DP68" s="27"/>
      <c r="DQ68" s="27"/>
      <c r="DR68" s="27"/>
      <c r="DS68" s="27"/>
      <c r="DT68" s="27"/>
      <c r="DU68" s="27"/>
      <c r="DV68" s="27"/>
      <c r="DW68" s="27"/>
      <c r="DX68" s="27"/>
      <c r="DY68" s="27"/>
      <c r="DZ68" s="27"/>
      <c r="EA68" s="27"/>
      <c r="EB68" s="27"/>
      <c r="EC68" s="27"/>
      <c r="ED68" s="27"/>
      <c r="EE68" s="27"/>
      <c r="EF68" s="27"/>
      <c r="EG68" s="27"/>
      <c r="EH68" s="27"/>
      <c r="EI68" s="27"/>
      <c r="EJ68" s="27"/>
      <c r="EK68" s="27"/>
      <c r="EL68" s="27"/>
      <c r="EM68" s="27"/>
      <c r="EN68" s="27"/>
      <c r="EO68" s="27"/>
      <c r="EP68" s="27"/>
      <c r="EQ68" s="27"/>
      <c r="ER68" s="27"/>
      <c r="ES68" s="27"/>
      <c r="ET68" s="27"/>
      <c r="EU68" s="27"/>
      <c r="EV68" s="27"/>
      <c r="EW68" s="28" t="s">
        <v>2705</v>
      </c>
      <c r="EX68" s="28" t="s">
        <v>2717</v>
      </c>
      <c r="EY68" s="28" t="s">
        <v>2707</v>
      </c>
      <c r="EZ68" s="28" t="s">
        <v>694</v>
      </c>
      <c r="FA68" s="28" t="s">
        <v>694</v>
      </c>
      <c r="FB68" s="28" t="s">
        <v>694</v>
      </c>
      <c r="FC68" s="28" t="s">
        <v>694</v>
      </c>
      <c r="FD68" s="28" t="s">
        <v>694</v>
      </c>
      <c r="FE68" s="28" t="s">
        <v>2771</v>
      </c>
      <c r="FF68" s="43"/>
      <c r="FG68" s="43"/>
    </row>
    <row r="69" spans="1:163" x14ac:dyDescent="0.25">
      <c r="A69" s="27" t="str">
        <f t="shared" si="0"/>
        <v>IR003002000000000000000000000000000000</v>
      </c>
      <c r="B69" s="27" t="s">
        <v>2599</v>
      </c>
      <c r="C69" s="23" t="s">
        <v>2630</v>
      </c>
      <c r="D69" s="23" t="s">
        <v>710</v>
      </c>
      <c r="E69" s="23" t="s">
        <v>707</v>
      </c>
      <c r="F69" s="23" t="s">
        <v>697</v>
      </c>
      <c r="G69" s="23" t="s">
        <v>697</v>
      </c>
      <c r="H69" s="23" t="s">
        <v>697</v>
      </c>
      <c r="I69" s="23" t="s">
        <v>697</v>
      </c>
      <c r="J69" s="23" t="s">
        <v>697</v>
      </c>
      <c r="K69" s="64" t="s">
        <v>697</v>
      </c>
      <c r="L69" s="23" t="s">
        <v>697</v>
      </c>
      <c r="M69" s="23" t="s">
        <v>697</v>
      </c>
      <c r="N69" s="23" t="s">
        <v>697</v>
      </c>
      <c r="O69" s="23" t="s">
        <v>697</v>
      </c>
      <c r="P69" s="27">
        <v>0</v>
      </c>
      <c r="Q69" s="27" t="s">
        <v>698</v>
      </c>
      <c r="R69" s="27" t="s">
        <v>698</v>
      </c>
      <c r="S69" s="28" t="s">
        <v>694</v>
      </c>
      <c r="T69" s="28" t="s">
        <v>922</v>
      </c>
      <c r="U69" s="20" t="s">
        <v>2774</v>
      </c>
      <c r="V69" s="52" t="s">
        <v>905</v>
      </c>
      <c r="W69" s="20"/>
      <c r="X69" s="20" t="s">
        <v>2775</v>
      </c>
      <c r="Y69" s="20"/>
      <c r="Z69" s="20"/>
      <c r="AA69" s="20"/>
      <c r="AB69" s="20"/>
      <c r="AC69" s="20"/>
      <c r="AD69" s="20"/>
      <c r="AE69" s="20"/>
      <c r="AF69" s="20"/>
      <c r="AG69" s="20"/>
      <c r="AH69" s="27" t="s">
        <v>2776</v>
      </c>
      <c r="AI69" s="28" t="s">
        <v>698</v>
      </c>
      <c r="AJ69" s="27" t="s">
        <v>694</v>
      </c>
      <c r="AK69" s="27" t="s">
        <v>694</v>
      </c>
      <c r="AL69" s="27" t="s">
        <v>694</v>
      </c>
      <c r="AM69" s="27" t="s">
        <v>694</v>
      </c>
      <c r="AN69" s="27" t="s">
        <v>694</v>
      </c>
      <c r="AO69" s="27" t="s">
        <v>694</v>
      </c>
      <c r="AP69" s="27" t="s">
        <v>694</v>
      </c>
      <c r="AQ69" s="27" t="s">
        <v>694</v>
      </c>
      <c r="AR69" s="27" t="s">
        <v>694</v>
      </c>
      <c r="AS69" s="27" t="s">
        <v>694</v>
      </c>
      <c r="AT69" s="27" t="s">
        <v>694</v>
      </c>
      <c r="AU69" s="27" t="s">
        <v>694</v>
      </c>
      <c r="AV69" s="27" t="s">
        <v>694</v>
      </c>
      <c r="AW69" s="27" t="s">
        <v>694</v>
      </c>
      <c r="AX69" s="27" t="s">
        <v>694</v>
      </c>
      <c r="AY69" s="27" t="s">
        <v>694</v>
      </c>
      <c r="AZ69" s="27" t="s">
        <v>694</v>
      </c>
      <c r="BA69" s="27" t="s">
        <v>694</v>
      </c>
      <c r="BB69" s="27" t="s">
        <v>694</v>
      </c>
      <c r="BC69" s="27" t="s">
        <v>694</v>
      </c>
      <c r="BD69" s="27" t="s">
        <v>694</v>
      </c>
      <c r="BE69" s="27" t="s">
        <v>694</v>
      </c>
      <c r="BF69" s="27" t="s">
        <v>694</v>
      </c>
      <c r="BG69" s="27" t="s">
        <v>694</v>
      </c>
      <c r="BH69" s="27" t="s">
        <v>694</v>
      </c>
      <c r="BI69" s="27" t="s">
        <v>694</v>
      </c>
      <c r="BJ69" s="27" t="s">
        <v>694</v>
      </c>
      <c r="BK69" s="27" t="s">
        <v>694</v>
      </c>
      <c r="BL69" s="27" t="s">
        <v>694</v>
      </c>
      <c r="BM69" s="27" t="s">
        <v>694</v>
      </c>
      <c r="BN69" s="27" t="s">
        <v>694</v>
      </c>
      <c r="BO69" s="27" t="s">
        <v>694</v>
      </c>
      <c r="BP69" s="27" t="s">
        <v>694</v>
      </c>
      <c r="BQ69" s="27" t="s">
        <v>694</v>
      </c>
      <c r="BR69" s="27" t="s">
        <v>694</v>
      </c>
      <c r="BS69" s="27" t="s">
        <v>694</v>
      </c>
      <c r="BT69" s="27" t="s">
        <v>694</v>
      </c>
      <c r="BU69" s="27" t="s">
        <v>694</v>
      </c>
      <c r="BV69" s="27" t="s">
        <v>694</v>
      </c>
      <c r="BW69" s="27" t="s">
        <v>694</v>
      </c>
      <c r="BX69" s="27" t="s">
        <v>694</v>
      </c>
      <c r="BY69" s="27" t="s">
        <v>694</v>
      </c>
      <c r="BZ69" s="27" t="s">
        <v>694</v>
      </c>
      <c r="CA69" s="27" t="s">
        <v>694</v>
      </c>
      <c r="CB69" s="27" t="s">
        <v>694</v>
      </c>
      <c r="CC69" s="27" t="s">
        <v>694</v>
      </c>
      <c r="CD69" s="27" t="s">
        <v>694</v>
      </c>
      <c r="CE69" s="27" t="s">
        <v>694</v>
      </c>
      <c r="CF69" s="27" t="s">
        <v>694</v>
      </c>
      <c r="CG69" s="27" t="s">
        <v>694</v>
      </c>
      <c r="CH69" s="27" t="s">
        <v>694</v>
      </c>
      <c r="CI69" s="27" t="s">
        <v>694</v>
      </c>
      <c r="CJ69" s="27" t="s">
        <v>694</v>
      </c>
      <c r="CK69" s="27" t="s">
        <v>694</v>
      </c>
      <c r="CL69" s="27" t="s">
        <v>694</v>
      </c>
      <c r="CM69" s="27" t="s">
        <v>694</v>
      </c>
      <c r="CN69" s="27" t="s">
        <v>694</v>
      </c>
      <c r="CO69" s="27" t="s">
        <v>694</v>
      </c>
      <c r="CP69" s="27" t="s">
        <v>694</v>
      </c>
      <c r="CQ69" s="27" t="s">
        <v>694</v>
      </c>
      <c r="CR69" s="27" t="s">
        <v>694</v>
      </c>
      <c r="CS69" s="27" t="s">
        <v>694</v>
      </c>
      <c r="CT69" s="27" t="s">
        <v>694</v>
      </c>
      <c r="CU69" s="27" t="s">
        <v>694</v>
      </c>
      <c r="CV69" s="27" t="s">
        <v>694</v>
      </c>
      <c r="CW69" s="27" t="s">
        <v>694</v>
      </c>
      <c r="CX69" s="27" t="s">
        <v>694</v>
      </c>
      <c r="CY69" s="27" t="s">
        <v>694</v>
      </c>
      <c r="CZ69" s="27" t="s">
        <v>694</v>
      </c>
      <c r="DA69" s="27" t="s">
        <v>694</v>
      </c>
      <c r="DB69" s="27" t="s">
        <v>694</v>
      </c>
      <c r="DC69" s="27" t="s">
        <v>694</v>
      </c>
      <c r="DD69" s="27" t="s">
        <v>694</v>
      </c>
      <c r="DE69" s="27" t="s">
        <v>694</v>
      </c>
      <c r="DF69" s="27" t="s">
        <v>694</v>
      </c>
      <c r="DG69" s="27" t="s">
        <v>694</v>
      </c>
      <c r="DH69" s="27" t="s">
        <v>694</v>
      </c>
      <c r="DI69" s="27" t="s">
        <v>694</v>
      </c>
      <c r="DJ69" s="27" t="s">
        <v>694</v>
      </c>
      <c r="DK69" s="27" t="s">
        <v>694</v>
      </c>
      <c r="DL69" s="27" t="s">
        <v>694</v>
      </c>
      <c r="DM69" s="27" t="s">
        <v>694</v>
      </c>
      <c r="DN69" s="27" t="s">
        <v>694</v>
      </c>
      <c r="DO69" s="27" t="s">
        <v>694</v>
      </c>
      <c r="DP69" s="27" t="s">
        <v>694</v>
      </c>
      <c r="DQ69" s="27" t="s">
        <v>694</v>
      </c>
      <c r="DR69" s="27" t="s">
        <v>694</v>
      </c>
      <c r="DS69" s="27" t="s">
        <v>694</v>
      </c>
      <c r="DT69" s="27" t="s">
        <v>694</v>
      </c>
      <c r="DU69" s="27" t="s">
        <v>694</v>
      </c>
      <c r="DV69" s="27" t="s">
        <v>694</v>
      </c>
      <c r="DW69" s="27" t="s">
        <v>694</v>
      </c>
      <c r="DX69" s="27" t="s">
        <v>694</v>
      </c>
      <c r="DY69" s="27" t="s">
        <v>694</v>
      </c>
      <c r="DZ69" s="27" t="s">
        <v>694</v>
      </c>
      <c r="EA69" s="27" t="s">
        <v>694</v>
      </c>
      <c r="EB69" s="27" t="s">
        <v>694</v>
      </c>
      <c r="EC69" s="27" t="s">
        <v>694</v>
      </c>
      <c r="ED69" s="27" t="s">
        <v>694</v>
      </c>
      <c r="EE69" s="27" t="s">
        <v>694</v>
      </c>
      <c r="EF69" s="27" t="s">
        <v>694</v>
      </c>
      <c r="EG69" s="27" t="s">
        <v>694</v>
      </c>
      <c r="EH69" s="27" t="s">
        <v>694</v>
      </c>
      <c r="EI69" s="27" t="s">
        <v>694</v>
      </c>
      <c r="EJ69" s="27" t="s">
        <v>694</v>
      </c>
      <c r="EK69" s="27" t="s">
        <v>694</v>
      </c>
      <c r="EL69" s="27" t="s">
        <v>694</v>
      </c>
      <c r="EM69" s="27" t="s">
        <v>694</v>
      </c>
      <c r="EN69" s="27" t="s">
        <v>694</v>
      </c>
      <c r="EO69" s="27" t="s">
        <v>694</v>
      </c>
      <c r="EP69" s="27" t="s">
        <v>694</v>
      </c>
      <c r="EQ69" s="27" t="s">
        <v>694</v>
      </c>
      <c r="ER69" s="27" t="s">
        <v>694</v>
      </c>
      <c r="ES69" s="27" t="s">
        <v>694</v>
      </c>
      <c r="ET69" s="27" t="s">
        <v>694</v>
      </c>
      <c r="EU69" s="27" t="s">
        <v>694</v>
      </c>
      <c r="EV69" s="27" t="s">
        <v>694</v>
      </c>
      <c r="EW69" s="27" t="s">
        <v>694</v>
      </c>
      <c r="EX69" s="27" t="s">
        <v>694</v>
      </c>
      <c r="EY69" s="27" t="s">
        <v>694</v>
      </c>
      <c r="EZ69" s="27" t="s">
        <v>2708</v>
      </c>
      <c r="FA69" s="27" t="s">
        <v>694</v>
      </c>
      <c r="FB69" s="27" t="s">
        <v>694</v>
      </c>
      <c r="FC69" s="27" t="s">
        <v>694</v>
      </c>
      <c r="FD69" s="27" t="s">
        <v>694</v>
      </c>
      <c r="FE69" s="27" t="s">
        <v>694</v>
      </c>
      <c r="FF69" s="42"/>
      <c r="FG69" s="42"/>
    </row>
    <row r="70" spans="1:163" x14ac:dyDescent="0.25">
      <c r="A70" s="27" t="str">
        <f t="shared" si="0"/>
        <v>IR003002001000000000000000000000000000</v>
      </c>
      <c r="B70" s="27" t="s">
        <v>2599</v>
      </c>
      <c r="C70" s="23" t="s">
        <v>2630</v>
      </c>
      <c r="D70" s="23" t="s">
        <v>710</v>
      </c>
      <c r="E70" s="23" t="s">
        <v>707</v>
      </c>
      <c r="F70" s="23" t="s">
        <v>702</v>
      </c>
      <c r="G70" s="23" t="s">
        <v>697</v>
      </c>
      <c r="H70" s="23" t="s">
        <v>697</v>
      </c>
      <c r="I70" s="23" t="s">
        <v>697</v>
      </c>
      <c r="J70" s="23" t="s">
        <v>697</v>
      </c>
      <c r="K70" s="64" t="s">
        <v>697</v>
      </c>
      <c r="L70" s="23" t="s">
        <v>697</v>
      </c>
      <c r="M70" s="23" t="s">
        <v>697</v>
      </c>
      <c r="N70" s="23" t="s">
        <v>697</v>
      </c>
      <c r="O70" s="23" t="s">
        <v>697</v>
      </c>
      <c r="P70" s="27">
        <v>0</v>
      </c>
      <c r="Q70" s="27" t="s">
        <v>698</v>
      </c>
      <c r="R70" s="27" t="s">
        <v>698</v>
      </c>
      <c r="S70" s="28" t="s">
        <v>694</v>
      </c>
      <c r="T70" s="28" t="s">
        <v>922</v>
      </c>
      <c r="U70" s="31" t="s">
        <v>2777</v>
      </c>
      <c r="V70" s="52" t="s">
        <v>905</v>
      </c>
      <c r="W70" s="20"/>
      <c r="X70" s="20"/>
      <c r="Y70" s="20" t="s">
        <v>955</v>
      </c>
      <c r="Z70" s="20"/>
      <c r="AA70" s="20"/>
      <c r="AB70" s="20"/>
      <c r="AC70" s="20"/>
      <c r="AD70" s="20"/>
      <c r="AE70" s="20"/>
      <c r="AF70" s="20"/>
      <c r="AG70" s="20"/>
      <c r="AH70" s="44" t="s">
        <v>2778</v>
      </c>
      <c r="AI70" s="28" t="s">
        <v>698</v>
      </c>
      <c r="AJ70" s="27" t="s">
        <v>694</v>
      </c>
      <c r="AK70" s="27" t="s">
        <v>694</v>
      </c>
      <c r="AL70" s="27" t="s">
        <v>694</v>
      </c>
      <c r="AM70" s="27" t="s">
        <v>694</v>
      </c>
      <c r="AN70" s="27" t="s">
        <v>694</v>
      </c>
      <c r="AO70" s="27" t="s">
        <v>694</v>
      </c>
      <c r="AP70" s="27" t="s">
        <v>694</v>
      </c>
      <c r="AQ70" s="27" t="s">
        <v>694</v>
      </c>
      <c r="AR70" s="27" t="s">
        <v>694</v>
      </c>
      <c r="AS70" s="27" t="s">
        <v>694</v>
      </c>
      <c r="AT70" s="27" t="s">
        <v>694</v>
      </c>
      <c r="AU70" s="27" t="s">
        <v>694</v>
      </c>
      <c r="AV70" s="27" t="s">
        <v>694</v>
      </c>
      <c r="AW70" s="27" t="s">
        <v>694</v>
      </c>
      <c r="AX70" s="27" t="s">
        <v>694</v>
      </c>
      <c r="AY70" s="27" t="s">
        <v>694</v>
      </c>
      <c r="AZ70" s="27" t="s">
        <v>694</v>
      </c>
      <c r="BA70" s="27" t="s">
        <v>694</v>
      </c>
      <c r="BB70" s="27" t="s">
        <v>694</v>
      </c>
      <c r="BC70" s="27" t="s">
        <v>694</v>
      </c>
      <c r="BD70" s="27" t="s">
        <v>694</v>
      </c>
      <c r="BE70" s="27" t="s">
        <v>694</v>
      </c>
      <c r="BF70" s="27" t="s">
        <v>694</v>
      </c>
      <c r="BG70" s="27" t="s">
        <v>694</v>
      </c>
      <c r="BH70" s="27" t="s">
        <v>694</v>
      </c>
      <c r="BI70" s="27" t="s">
        <v>694</v>
      </c>
      <c r="BJ70" s="27" t="s">
        <v>694</v>
      </c>
      <c r="BK70" s="27" t="s">
        <v>694</v>
      </c>
      <c r="BL70" s="27" t="s">
        <v>694</v>
      </c>
      <c r="BM70" s="27" t="s">
        <v>694</v>
      </c>
      <c r="BN70" s="27" t="s">
        <v>694</v>
      </c>
      <c r="BO70" s="27" t="s">
        <v>694</v>
      </c>
      <c r="BP70" s="27" t="s">
        <v>694</v>
      </c>
      <c r="BQ70" s="27" t="s">
        <v>694</v>
      </c>
      <c r="BR70" s="27" t="s">
        <v>694</v>
      </c>
      <c r="BS70" s="27" t="s">
        <v>694</v>
      </c>
      <c r="BT70" s="27" t="s">
        <v>694</v>
      </c>
      <c r="BU70" s="27" t="s">
        <v>694</v>
      </c>
      <c r="BV70" s="27" t="s">
        <v>694</v>
      </c>
      <c r="BW70" s="27" t="s">
        <v>694</v>
      </c>
      <c r="BX70" s="27" t="s">
        <v>694</v>
      </c>
      <c r="BY70" s="27" t="s">
        <v>694</v>
      </c>
      <c r="BZ70" s="27" t="s">
        <v>694</v>
      </c>
      <c r="CA70" s="27" t="s">
        <v>694</v>
      </c>
      <c r="CB70" s="27" t="s">
        <v>694</v>
      </c>
      <c r="CC70" s="27" t="s">
        <v>694</v>
      </c>
      <c r="CD70" s="27" t="s">
        <v>694</v>
      </c>
      <c r="CE70" s="27" t="s">
        <v>694</v>
      </c>
      <c r="CF70" s="27" t="s">
        <v>694</v>
      </c>
      <c r="CG70" s="27" t="s">
        <v>694</v>
      </c>
      <c r="CH70" s="27" t="s">
        <v>694</v>
      </c>
      <c r="CI70" s="27" t="s">
        <v>694</v>
      </c>
      <c r="CJ70" s="27" t="s">
        <v>694</v>
      </c>
      <c r="CK70" s="27" t="s">
        <v>694</v>
      </c>
      <c r="CL70" s="27" t="s">
        <v>694</v>
      </c>
      <c r="CM70" s="27" t="s">
        <v>694</v>
      </c>
      <c r="CN70" s="27" t="s">
        <v>694</v>
      </c>
      <c r="CO70" s="27" t="s">
        <v>694</v>
      </c>
      <c r="CP70" s="27" t="s">
        <v>694</v>
      </c>
      <c r="CQ70" s="27" t="s">
        <v>694</v>
      </c>
      <c r="CR70" s="27" t="s">
        <v>694</v>
      </c>
      <c r="CS70" s="27" t="s">
        <v>694</v>
      </c>
      <c r="CT70" s="27" t="s">
        <v>694</v>
      </c>
      <c r="CU70" s="27" t="s">
        <v>694</v>
      </c>
      <c r="CV70" s="27" t="s">
        <v>694</v>
      </c>
      <c r="CW70" s="27" t="s">
        <v>694</v>
      </c>
      <c r="CX70" s="27" t="s">
        <v>694</v>
      </c>
      <c r="CY70" s="27" t="s">
        <v>694</v>
      </c>
      <c r="CZ70" s="27" t="s">
        <v>694</v>
      </c>
      <c r="DA70" s="27" t="s">
        <v>694</v>
      </c>
      <c r="DB70" s="27" t="s">
        <v>694</v>
      </c>
      <c r="DC70" s="27" t="s">
        <v>694</v>
      </c>
      <c r="DD70" s="27" t="s">
        <v>694</v>
      </c>
      <c r="DE70" s="27" t="s">
        <v>694</v>
      </c>
      <c r="DF70" s="27" t="s">
        <v>694</v>
      </c>
      <c r="DG70" s="27" t="s">
        <v>694</v>
      </c>
      <c r="DH70" s="27" t="s">
        <v>694</v>
      </c>
      <c r="DI70" s="27" t="s">
        <v>694</v>
      </c>
      <c r="DJ70" s="27" t="s">
        <v>694</v>
      </c>
      <c r="DK70" s="27" t="s">
        <v>694</v>
      </c>
      <c r="DL70" s="27" t="s">
        <v>694</v>
      </c>
      <c r="DM70" s="27" t="s">
        <v>694</v>
      </c>
      <c r="DN70" s="27" t="s">
        <v>694</v>
      </c>
      <c r="DO70" s="27" t="s">
        <v>694</v>
      </c>
      <c r="DP70" s="27" t="s">
        <v>694</v>
      </c>
      <c r="DQ70" s="27" t="s">
        <v>694</v>
      </c>
      <c r="DR70" s="27" t="s">
        <v>694</v>
      </c>
      <c r="DS70" s="27" t="s">
        <v>694</v>
      </c>
      <c r="DT70" s="27" t="s">
        <v>694</v>
      </c>
      <c r="DU70" s="27" t="s">
        <v>694</v>
      </c>
      <c r="DV70" s="27" t="s">
        <v>694</v>
      </c>
      <c r="DW70" s="27" t="s">
        <v>694</v>
      </c>
      <c r="DX70" s="27" t="s">
        <v>694</v>
      </c>
      <c r="DY70" s="27" t="s">
        <v>694</v>
      </c>
      <c r="DZ70" s="27" t="s">
        <v>694</v>
      </c>
      <c r="EA70" s="27" t="s">
        <v>694</v>
      </c>
      <c r="EB70" s="27" t="s">
        <v>694</v>
      </c>
      <c r="EC70" s="27" t="s">
        <v>694</v>
      </c>
      <c r="ED70" s="27" t="s">
        <v>694</v>
      </c>
      <c r="EE70" s="27" t="s">
        <v>694</v>
      </c>
      <c r="EF70" s="27" t="s">
        <v>694</v>
      </c>
      <c r="EG70" s="27" t="s">
        <v>694</v>
      </c>
      <c r="EH70" s="27" t="s">
        <v>694</v>
      </c>
      <c r="EI70" s="27" t="s">
        <v>694</v>
      </c>
      <c r="EJ70" s="27" t="s">
        <v>694</v>
      </c>
      <c r="EK70" s="27" t="s">
        <v>694</v>
      </c>
      <c r="EL70" s="27" t="s">
        <v>694</v>
      </c>
      <c r="EM70" s="27" t="s">
        <v>694</v>
      </c>
      <c r="EN70" s="27" t="s">
        <v>694</v>
      </c>
      <c r="EO70" s="27" t="s">
        <v>694</v>
      </c>
      <c r="EP70" s="27" t="s">
        <v>694</v>
      </c>
      <c r="EQ70" s="27" t="s">
        <v>694</v>
      </c>
      <c r="ER70" s="27" t="s">
        <v>694</v>
      </c>
      <c r="ES70" s="27" t="s">
        <v>694</v>
      </c>
      <c r="ET70" s="27" t="s">
        <v>694</v>
      </c>
      <c r="EU70" s="27" t="s">
        <v>694</v>
      </c>
      <c r="EV70" s="27" t="s">
        <v>694</v>
      </c>
      <c r="EW70" s="27" t="s">
        <v>694</v>
      </c>
      <c r="EX70" s="27" t="s">
        <v>694</v>
      </c>
      <c r="EY70" s="27" t="s">
        <v>694</v>
      </c>
      <c r="EZ70" s="27" t="s">
        <v>694</v>
      </c>
      <c r="FA70" s="27" t="s">
        <v>694</v>
      </c>
      <c r="FB70" s="27" t="s">
        <v>694</v>
      </c>
      <c r="FC70" s="27" t="s">
        <v>694</v>
      </c>
      <c r="FD70" s="27" t="s">
        <v>694</v>
      </c>
      <c r="FE70" s="27" t="s">
        <v>694</v>
      </c>
      <c r="FF70" s="42"/>
      <c r="FG70" s="42"/>
    </row>
    <row r="71" spans="1:163" x14ac:dyDescent="0.25">
      <c r="A71" s="27" t="str">
        <f t="shared" si="0"/>
        <v>IR003002001001000000000000000000000000</v>
      </c>
      <c r="B71" s="27" t="s">
        <v>2599</v>
      </c>
      <c r="C71" s="23" t="s">
        <v>2630</v>
      </c>
      <c r="D71" s="23" t="s">
        <v>710</v>
      </c>
      <c r="E71" s="23" t="s">
        <v>707</v>
      </c>
      <c r="F71" s="23" t="s">
        <v>702</v>
      </c>
      <c r="G71" s="23" t="s">
        <v>702</v>
      </c>
      <c r="H71" s="23" t="s">
        <v>697</v>
      </c>
      <c r="I71" s="23" t="s">
        <v>697</v>
      </c>
      <c r="J71" s="23" t="s">
        <v>697</v>
      </c>
      <c r="K71" s="64" t="s">
        <v>697</v>
      </c>
      <c r="L71" s="23" t="s">
        <v>697</v>
      </c>
      <c r="M71" s="23" t="s">
        <v>697</v>
      </c>
      <c r="N71" s="23" t="s">
        <v>697</v>
      </c>
      <c r="O71" s="23" t="s">
        <v>697</v>
      </c>
      <c r="P71" s="27">
        <v>0</v>
      </c>
      <c r="Q71" s="27" t="s">
        <v>698</v>
      </c>
      <c r="R71" s="27" t="s">
        <v>698</v>
      </c>
      <c r="S71" s="28" t="s">
        <v>694</v>
      </c>
      <c r="T71" s="28" t="s">
        <v>922</v>
      </c>
      <c r="U71" s="34" t="s">
        <v>2779</v>
      </c>
      <c r="V71" s="52" t="s">
        <v>905</v>
      </c>
      <c r="W71" s="20"/>
      <c r="X71" s="20"/>
      <c r="Y71" s="20"/>
      <c r="Z71" s="20" t="s">
        <v>2780</v>
      </c>
      <c r="AA71" s="20"/>
      <c r="AB71" s="20"/>
      <c r="AC71" s="20"/>
      <c r="AD71" s="20"/>
      <c r="AE71" s="20"/>
      <c r="AF71" s="20"/>
      <c r="AG71" s="20"/>
      <c r="AH71" s="27" t="s">
        <v>2781</v>
      </c>
      <c r="AI71" s="28" t="s">
        <v>698</v>
      </c>
      <c r="AJ71" s="27" t="s">
        <v>694</v>
      </c>
      <c r="AK71" s="27" t="s">
        <v>694</v>
      </c>
      <c r="AL71" s="27" t="s">
        <v>694</v>
      </c>
      <c r="AM71" s="27" t="s">
        <v>694</v>
      </c>
      <c r="AN71" s="27" t="s">
        <v>694</v>
      </c>
      <c r="AO71" s="27" t="s">
        <v>694</v>
      </c>
      <c r="AP71" s="27" t="s">
        <v>694</v>
      </c>
      <c r="AQ71" s="27" t="s">
        <v>694</v>
      </c>
      <c r="AR71" s="27" t="s">
        <v>694</v>
      </c>
      <c r="AS71" s="27" t="s">
        <v>694</v>
      </c>
      <c r="AT71" s="27" t="s">
        <v>694</v>
      </c>
      <c r="AU71" s="27" t="s">
        <v>694</v>
      </c>
      <c r="AV71" s="27" t="s">
        <v>694</v>
      </c>
      <c r="AW71" s="27" t="s">
        <v>694</v>
      </c>
      <c r="AX71" s="27" t="s">
        <v>694</v>
      </c>
      <c r="AY71" s="27" t="s">
        <v>694</v>
      </c>
      <c r="AZ71" s="27" t="s">
        <v>694</v>
      </c>
      <c r="BA71" s="27" t="s">
        <v>694</v>
      </c>
      <c r="BB71" s="27" t="s">
        <v>694</v>
      </c>
      <c r="BC71" s="27" t="s">
        <v>694</v>
      </c>
      <c r="BD71" s="27" t="s">
        <v>694</v>
      </c>
      <c r="BE71" s="27" t="s">
        <v>694</v>
      </c>
      <c r="BF71" s="27" t="s">
        <v>694</v>
      </c>
      <c r="BG71" s="27" t="s">
        <v>694</v>
      </c>
      <c r="BH71" s="27" t="s">
        <v>694</v>
      </c>
      <c r="BI71" s="27" t="s">
        <v>694</v>
      </c>
      <c r="BJ71" s="27" t="s">
        <v>694</v>
      </c>
      <c r="BK71" s="27" t="s">
        <v>694</v>
      </c>
      <c r="BL71" s="27" t="s">
        <v>694</v>
      </c>
      <c r="BM71" s="27" t="s">
        <v>694</v>
      </c>
      <c r="BN71" s="27" t="s">
        <v>694</v>
      </c>
      <c r="BO71" s="27" t="s">
        <v>694</v>
      </c>
      <c r="BP71" s="27" t="s">
        <v>694</v>
      </c>
      <c r="BQ71" s="27" t="s">
        <v>694</v>
      </c>
      <c r="BR71" s="27" t="s">
        <v>694</v>
      </c>
      <c r="BS71" s="27" t="s">
        <v>694</v>
      </c>
      <c r="BT71" s="27" t="s">
        <v>694</v>
      </c>
      <c r="BU71" s="27" t="s">
        <v>694</v>
      </c>
      <c r="BV71" s="27" t="s">
        <v>694</v>
      </c>
      <c r="BW71" s="27" t="s">
        <v>694</v>
      </c>
      <c r="BX71" s="27" t="s">
        <v>694</v>
      </c>
      <c r="BY71" s="27" t="s">
        <v>694</v>
      </c>
      <c r="BZ71" s="27" t="s">
        <v>694</v>
      </c>
      <c r="CA71" s="27" t="s">
        <v>694</v>
      </c>
      <c r="CB71" s="27" t="s">
        <v>694</v>
      </c>
      <c r="CC71" s="27" t="s">
        <v>694</v>
      </c>
      <c r="CD71" s="27" t="s">
        <v>694</v>
      </c>
      <c r="CE71" s="27" t="s">
        <v>694</v>
      </c>
      <c r="CF71" s="27" t="s">
        <v>694</v>
      </c>
      <c r="CG71" s="27" t="s">
        <v>694</v>
      </c>
      <c r="CH71" s="27" t="s">
        <v>694</v>
      </c>
      <c r="CI71" s="27" t="s">
        <v>694</v>
      </c>
      <c r="CJ71" s="27" t="s">
        <v>694</v>
      </c>
      <c r="CK71" s="27" t="s">
        <v>694</v>
      </c>
      <c r="CL71" s="27" t="s">
        <v>694</v>
      </c>
      <c r="CM71" s="27" t="s">
        <v>694</v>
      </c>
      <c r="CN71" s="27" t="s">
        <v>694</v>
      </c>
      <c r="CO71" s="27" t="s">
        <v>694</v>
      </c>
      <c r="CP71" s="27" t="s">
        <v>694</v>
      </c>
      <c r="CQ71" s="27" t="s">
        <v>694</v>
      </c>
      <c r="CR71" s="27" t="s">
        <v>694</v>
      </c>
      <c r="CS71" s="27" t="s">
        <v>694</v>
      </c>
      <c r="CT71" s="27" t="s">
        <v>694</v>
      </c>
      <c r="CU71" s="27" t="s">
        <v>694</v>
      </c>
      <c r="CV71" s="27" t="s">
        <v>694</v>
      </c>
      <c r="CW71" s="27" t="s">
        <v>694</v>
      </c>
      <c r="CX71" s="27" t="s">
        <v>694</v>
      </c>
      <c r="CY71" s="27" t="s">
        <v>694</v>
      </c>
      <c r="CZ71" s="27" t="s">
        <v>694</v>
      </c>
      <c r="DA71" s="27" t="s">
        <v>694</v>
      </c>
      <c r="DB71" s="27" t="s">
        <v>694</v>
      </c>
      <c r="DC71" s="27" t="s">
        <v>694</v>
      </c>
      <c r="DD71" s="27" t="s">
        <v>694</v>
      </c>
      <c r="DE71" s="27" t="s">
        <v>694</v>
      </c>
      <c r="DF71" s="27" t="s">
        <v>694</v>
      </c>
      <c r="DG71" s="27" t="s">
        <v>694</v>
      </c>
      <c r="DH71" s="27" t="s">
        <v>694</v>
      </c>
      <c r="DI71" s="27" t="s">
        <v>694</v>
      </c>
      <c r="DJ71" s="27" t="s">
        <v>694</v>
      </c>
      <c r="DK71" s="27" t="s">
        <v>694</v>
      </c>
      <c r="DL71" s="27" t="s">
        <v>694</v>
      </c>
      <c r="DM71" s="27" t="s">
        <v>694</v>
      </c>
      <c r="DN71" s="27" t="s">
        <v>694</v>
      </c>
      <c r="DO71" s="27" t="s">
        <v>694</v>
      </c>
      <c r="DP71" s="27" t="s">
        <v>694</v>
      </c>
      <c r="DQ71" s="27" t="s">
        <v>694</v>
      </c>
      <c r="DR71" s="27" t="s">
        <v>694</v>
      </c>
      <c r="DS71" s="27" t="s">
        <v>694</v>
      </c>
      <c r="DT71" s="27" t="s">
        <v>694</v>
      </c>
      <c r="DU71" s="27" t="s">
        <v>694</v>
      </c>
      <c r="DV71" s="27" t="s">
        <v>694</v>
      </c>
      <c r="DW71" s="27" t="s">
        <v>694</v>
      </c>
      <c r="DX71" s="27" t="s">
        <v>694</v>
      </c>
      <c r="DY71" s="27" t="s">
        <v>694</v>
      </c>
      <c r="DZ71" s="27" t="s">
        <v>694</v>
      </c>
      <c r="EA71" s="27" t="s">
        <v>694</v>
      </c>
      <c r="EB71" s="27" t="s">
        <v>694</v>
      </c>
      <c r="EC71" s="27" t="s">
        <v>694</v>
      </c>
      <c r="ED71" s="27" t="s">
        <v>694</v>
      </c>
      <c r="EE71" s="27" t="s">
        <v>694</v>
      </c>
      <c r="EF71" s="27" t="s">
        <v>694</v>
      </c>
      <c r="EG71" s="27" t="s">
        <v>694</v>
      </c>
      <c r="EH71" s="27" t="s">
        <v>694</v>
      </c>
      <c r="EI71" s="27" t="s">
        <v>694</v>
      </c>
      <c r="EJ71" s="27" t="s">
        <v>694</v>
      </c>
      <c r="EK71" s="27" t="s">
        <v>694</v>
      </c>
      <c r="EL71" s="27" t="s">
        <v>694</v>
      </c>
      <c r="EM71" s="27" t="s">
        <v>694</v>
      </c>
      <c r="EN71" s="27" t="s">
        <v>694</v>
      </c>
      <c r="EO71" s="27" t="s">
        <v>694</v>
      </c>
      <c r="EP71" s="27" t="s">
        <v>694</v>
      </c>
      <c r="EQ71" s="27" t="s">
        <v>694</v>
      </c>
      <c r="ER71" s="27" t="s">
        <v>694</v>
      </c>
      <c r="ES71" s="27" t="s">
        <v>694</v>
      </c>
      <c r="ET71" s="27" t="s">
        <v>694</v>
      </c>
      <c r="EU71" s="27" t="s">
        <v>694</v>
      </c>
      <c r="EV71" s="27" t="s">
        <v>694</v>
      </c>
      <c r="EW71" s="27" t="s">
        <v>694</v>
      </c>
      <c r="EX71" s="27" t="s">
        <v>694</v>
      </c>
      <c r="EY71" s="27" t="s">
        <v>694</v>
      </c>
      <c r="EZ71" s="27" t="s">
        <v>694</v>
      </c>
      <c r="FA71" s="27" t="s">
        <v>694</v>
      </c>
      <c r="FB71" s="27" t="s">
        <v>694</v>
      </c>
      <c r="FC71" s="27" t="s">
        <v>694</v>
      </c>
      <c r="FD71" s="27" t="s">
        <v>694</v>
      </c>
      <c r="FE71" s="27" t="s">
        <v>694</v>
      </c>
      <c r="FF71" s="42"/>
      <c r="FG71" s="42"/>
    </row>
    <row r="72" spans="1:163" x14ac:dyDescent="0.25">
      <c r="A72" s="27" t="str">
        <f t="shared" ref="A72:A135" si="1">CONCATENATE(C72,D72,E72,F72,G72,H72,I72,J72,K72,L72,M72,N72,O72)</f>
        <v>IR003002001001001000000000000000000000</v>
      </c>
      <c r="B72" s="20" t="s">
        <v>2599</v>
      </c>
      <c r="C72" s="23" t="s">
        <v>2630</v>
      </c>
      <c r="D72" s="23" t="s">
        <v>710</v>
      </c>
      <c r="E72" s="23" t="s">
        <v>707</v>
      </c>
      <c r="F72" s="23" t="s">
        <v>702</v>
      </c>
      <c r="G72" s="23" t="s">
        <v>702</v>
      </c>
      <c r="H72" s="21" t="s">
        <v>702</v>
      </c>
      <c r="I72" s="23" t="s">
        <v>697</v>
      </c>
      <c r="J72" s="23" t="s">
        <v>697</v>
      </c>
      <c r="K72" s="64" t="s">
        <v>697</v>
      </c>
      <c r="L72" s="23" t="s">
        <v>697</v>
      </c>
      <c r="M72" s="23" t="s">
        <v>697</v>
      </c>
      <c r="N72" s="23" t="s">
        <v>697</v>
      </c>
      <c r="O72" s="23" t="s">
        <v>697</v>
      </c>
      <c r="P72" s="27">
        <v>0</v>
      </c>
      <c r="Q72" s="27" t="s">
        <v>704</v>
      </c>
      <c r="R72" s="27" t="s">
        <v>698</v>
      </c>
      <c r="S72" s="28" t="s">
        <v>694</v>
      </c>
      <c r="T72" s="28" t="s">
        <v>922</v>
      </c>
      <c r="U72" s="34" t="s">
        <v>2782</v>
      </c>
      <c r="V72" s="52" t="s">
        <v>905</v>
      </c>
      <c r="W72" s="20"/>
      <c r="X72" s="20"/>
      <c r="Y72" s="20"/>
      <c r="Z72" s="20"/>
      <c r="AA72" s="20" t="s">
        <v>2783</v>
      </c>
      <c r="AB72" s="20"/>
      <c r="AC72" s="20"/>
      <c r="AD72" s="20"/>
      <c r="AE72" s="20"/>
      <c r="AF72" s="20"/>
      <c r="AG72" s="20"/>
      <c r="AH72" s="27" t="s">
        <v>2784</v>
      </c>
      <c r="AI72" s="28" t="s">
        <v>704</v>
      </c>
      <c r="AJ72" s="27" t="s">
        <v>698</v>
      </c>
      <c r="AK72" s="27" t="s">
        <v>698</v>
      </c>
      <c r="AL72" s="27" t="s">
        <v>698</v>
      </c>
      <c r="AM72" s="27" t="s">
        <v>698</v>
      </c>
      <c r="AN72" s="27" t="s">
        <v>698</v>
      </c>
      <c r="AO72" s="27" t="s">
        <v>698</v>
      </c>
      <c r="AP72" s="27" t="s">
        <v>698</v>
      </c>
      <c r="AQ72" s="27" t="s">
        <v>698</v>
      </c>
      <c r="AR72" s="27" t="s">
        <v>698</v>
      </c>
      <c r="AS72" s="27" t="s">
        <v>698</v>
      </c>
      <c r="AT72" s="27" t="s">
        <v>698</v>
      </c>
      <c r="AU72" s="27" t="s">
        <v>698</v>
      </c>
      <c r="AV72" s="27" t="s">
        <v>698</v>
      </c>
      <c r="AW72" s="27" t="s">
        <v>698</v>
      </c>
      <c r="AX72" s="27" t="s">
        <v>698</v>
      </c>
      <c r="AY72" s="27" t="s">
        <v>698</v>
      </c>
      <c r="AZ72" s="27" t="s">
        <v>698</v>
      </c>
      <c r="BA72" s="27" t="s">
        <v>698</v>
      </c>
      <c r="BB72" s="27" t="s">
        <v>698</v>
      </c>
      <c r="BC72" s="27" t="s">
        <v>698</v>
      </c>
      <c r="BD72" s="27" t="s">
        <v>698</v>
      </c>
      <c r="BE72" s="27" t="s">
        <v>698</v>
      </c>
      <c r="BF72" s="27" t="s">
        <v>698</v>
      </c>
      <c r="BG72" s="27" t="s">
        <v>698</v>
      </c>
      <c r="BH72" s="27" t="s">
        <v>698</v>
      </c>
      <c r="BI72" s="27" t="s">
        <v>698</v>
      </c>
      <c r="BJ72" s="27" t="s">
        <v>698</v>
      </c>
      <c r="BK72" s="27" t="s">
        <v>698</v>
      </c>
      <c r="BL72" s="27" t="s">
        <v>698</v>
      </c>
      <c r="BM72" s="27" t="s">
        <v>698</v>
      </c>
      <c r="BN72" s="27" t="s">
        <v>698</v>
      </c>
      <c r="BO72" s="27" t="s">
        <v>698</v>
      </c>
      <c r="BP72" s="27" t="s">
        <v>698</v>
      </c>
      <c r="BQ72" s="27" t="s">
        <v>698</v>
      </c>
      <c r="BR72" s="27" t="s">
        <v>698</v>
      </c>
      <c r="BS72" s="27" t="s">
        <v>698</v>
      </c>
      <c r="BT72" s="27" t="s">
        <v>698</v>
      </c>
      <c r="BU72" s="27" t="s">
        <v>698</v>
      </c>
      <c r="BV72" s="27" t="s">
        <v>704</v>
      </c>
      <c r="BW72" s="27" t="s">
        <v>698</v>
      </c>
      <c r="BX72" s="27" t="s">
        <v>698</v>
      </c>
      <c r="BY72" s="27" t="s">
        <v>698</v>
      </c>
      <c r="BZ72" s="27" t="s">
        <v>698</v>
      </c>
      <c r="CA72" s="27" t="s">
        <v>698</v>
      </c>
      <c r="CB72" s="27" t="s">
        <v>698</v>
      </c>
      <c r="CC72" s="27" t="s">
        <v>698</v>
      </c>
      <c r="CD72" s="27" t="s">
        <v>698</v>
      </c>
      <c r="CE72" s="27" t="s">
        <v>698</v>
      </c>
      <c r="CF72" s="27" t="s">
        <v>698</v>
      </c>
      <c r="CG72" s="27" t="s">
        <v>698</v>
      </c>
      <c r="CH72" s="27" t="s">
        <v>698</v>
      </c>
      <c r="CI72" s="27" t="s">
        <v>698</v>
      </c>
      <c r="CJ72" s="27" t="s">
        <v>698</v>
      </c>
      <c r="CK72" s="27" t="s">
        <v>698</v>
      </c>
      <c r="CL72" s="27" t="s">
        <v>698</v>
      </c>
      <c r="CM72" s="27" t="s">
        <v>698</v>
      </c>
      <c r="CN72" s="27" t="s">
        <v>698</v>
      </c>
      <c r="CO72" s="27" t="s">
        <v>698</v>
      </c>
      <c r="CP72" s="27" t="s">
        <v>698</v>
      </c>
      <c r="CQ72" s="27" t="s">
        <v>698</v>
      </c>
      <c r="CR72" s="27" t="s">
        <v>698</v>
      </c>
      <c r="CS72" s="27" t="s">
        <v>698</v>
      </c>
      <c r="CT72" s="27" t="s">
        <v>698</v>
      </c>
      <c r="CU72" s="27" t="s">
        <v>698</v>
      </c>
      <c r="CV72" s="27" t="s">
        <v>698</v>
      </c>
      <c r="CW72" s="27" t="s">
        <v>698</v>
      </c>
      <c r="CX72" s="27" t="s">
        <v>698</v>
      </c>
      <c r="CY72" s="27" t="s">
        <v>698</v>
      </c>
      <c r="CZ72" s="27" t="s">
        <v>698</v>
      </c>
      <c r="DA72" s="27" t="s">
        <v>698</v>
      </c>
      <c r="DB72" s="27" t="s">
        <v>698</v>
      </c>
      <c r="DC72" s="27" t="s">
        <v>698</v>
      </c>
      <c r="DD72" s="27" t="s">
        <v>698</v>
      </c>
      <c r="DE72" s="27" t="s">
        <v>698</v>
      </c>
      <c r="DF72" s="27" t="s">
        <v>698</v>
      </c>
      <c r="DG72" s="27" t="s">
        <v>698</v>
      </c>
      <c r="DH72" s="27" t="s">
        <v>698</v>
      </c>
      <c r="DI72" s="27" t="s">
        <v>698</v>
      </c>
      <c r="DJ72" s="27" t="s">
        <v>698</v>
      </c>
      <c r="DK72" s="27" t="s">
        <v>698</v>
      </c>
      <c r="DL72" s="27" t="s">
        <v>698</v>
      </c>
      <c r="DM72" s="27" t="s">
        <v>698</v>
      </c>
      <c r="DN72" s="27" t="s">
        <v>698</v>
      </c>
      <c r="DO72" s="27" t="s">
        <v>698</v>
      </c>
      <c r="DP72" s="27" t="s">
        <v>698</v>
      </c>
      <c r="DQ72" s="27" t="s">
        <v>698</v>
      </c>
      <c r="DR72" s="27" t="s">
        <v>698</v>
      </c>
      <c r="DS72" s="27" t="s">
        <v>698</v>
      </c>
      <c r="DT72" s="27" t="s">
        <v>698</v>
      </c>
      <c r="DU72" s="27" t="s">
        <v>698</v>
      </c>
      <c r="DV72" s="27" t="s">
        <v>698</v>
      </c>
      <c r="DW72" s="27" t="s">
        <v>698</v>
      </c>
      <c r="DX72" s="27" t="s">
        <v>698</v>
      </c>
      <c r="DY72" s="27" t="s">
        <v>698</v>
      </c>
      <c r="DZ72" s="27" t="s">
        <v>698</v>
      </c>
      <c r="EA72" s="27" t="s">
        <v>698</v>
      </c>
      <c r="EB72" s="27" t="s">
        <v>698</v>
      </c>
      <c r="EC72" s="27" t="s">
        <v>698</v>
      </c>
      <c r="ED72" s="27" t="s">
        <v>698</v>
      </c>
      <c r="EE72" s="27" t="s">
        <v>698</v>
      </c>
      <c r="EF72" s="27" t="s">
        <v>698</v>
      </c>
      <c r="EG72" s="27" t="s">
        <v>698</v>
      </c>
      <c r="EH72" s="27" t="s">
        <v>698</v>
      </c>
      <c r="EI72" s="27" t="s">
        <v>698</v>
      </c>
      <c r="EJ72" s="27" t="s">
        <v>698</v>
      </c>
      <c r="EK72" s="27" t="s">
        <v>698</v>
      </c>
      <c r="EL72" s="27" t="s">
        <v>698</v>
      </c>
      <c r="EM72" s="27" t="s">
        <v>698</v>
      </c>
      <c r="EN72" s="27" t="s">
        <v>698</v>
      </c>
      <c r="EO72" s="27" t="s">
        <v>698</v>
      </c>
      <c r="EP72" s="27" t="s">
        <v>698</v>
      </c>
      <c r="EQ72" s="27" t="s">
        <v>698</v>
      </c>
      <c r="ER72" s="27" t="s">
        <v>698</v>
      </c>
      <c r="ES72" s="27" t="s">
        <v>698</v>
      </c>
      <c r="ET72" s="27" t="s">
        <v>698</v>
      </c>
      <c r="EU72" s="27" t="s">
        <v>698</v>
      </c>
      <c r="EV72" s="27" t="s">
        <v>698</v>
      </c>
      <c r="EW72" s="27" t="s">
        <v>2705</v>
      </c>
      <c r="EX72" s="27" t="s">
        <v>2785</v>
      </c>
      <c r="EY72" s="27" t="s">
        <v>2707</v>
      </c>
      <c r="EZ72" s="27" t="s">
        <v>694</v>
      </c>
      <c r="FA72" s="27" t="s">
        <v>694</v>
      </c>
      <c r="FB72" s="27" t="s">
        <v>694</v>
      </c>
      <c r="FC72" s="27" t="s">
        <v>694</v>
      </c>
      <c r="FD72" s="27" t="s">
        <v>694</v>
      </c>
      <c r="FE72" s="27" t="s">
        <v>2786</v>
      </c>
      <c r="FF72" s="42"/>
      <c r="FG72" s="42"/>
    </row>
    <row r="73" spans="1:163" x14ac:dyDescent="0.25">
      <c r="A73" s="27" t="str">
        <f t="shared" si="1"/>
        <v>IR003002001001002000000000000000000000</v>
      </c>
      <c r="B73" s="20" t="s">
        <v>2599</v>
      </c>
      <c r="C73" s="23" t="s">
        <v>2630</v>
      </c>
      <c r="D73" s="23" t="s">
        <v>710</v>
      </c>
      <c r="E73" s="23" t="s">
        <v>707</v>
      </c>
      <c r="F73" s="23" t="s">
        <v>702</v>
      </c>
      <c r="G73" s="23" t="s">
        <v>702</v>
      </c>
      <c r="H73" s="21" t="s">
        <v>707</v>
      </c>
      <c r="I73" s="23" t="s">
        <v>697</v>
      </c>
      <c r="J73" s="23" t="s">
        <v>697</v>
      </c>
      <c r="K73" s="64" t="s">
        <v>697</v>
      </c>
      <c r="L73" s="23" t="s">
        <v>697</v>
      </c>
      <c r="M73" s="23" t="s">
        <v>697</v>
      </c>
      <c r="N73" s="23" t="s">
        <v>697</v>
      </c>
      <c r="O73" s="23" t="s">
        <v>697</v>
      </c>
      <c r="P73" s="27">
        <v>0</v>
      </c>
      <c r="Q73" s="27" t="s">
        <v>704</v>
      </c>
      <c r="R73" s="27" t="s">
        <v>698</v>
      </c>
      <c r="S73" s="28" t="s">
        <v>694</v>
      </c>
      <c r="T73" s="28" t="s">
        <v>922</v>
      </c>
      <c r="U73" s="34" t="s">
        <v>2787</v>
      </c>
      <c r="V73" s="52" t="s">
        <v>905</v>
      </c>
      <c r="W73" s="20"/>
      <c r="X73" s="20"/>
      <c r="Y73" s="20"/>
      <c r="Z73" s="20"/>
      <c r="AA73" s="20" t="s">
        <v>749</v>
      </c>
      <c r="AB73" s="20"/>
      <c r="AC73" s="20"/>
      <c r="AD73" s="20"/>
      <c r="AE73" s="20"/>
      <c r="AF73" s="20"/>
      <c r="AG73" s="20"/>
      <c r="AH73" s="27" t="s">
        <v>2788</v>
      </c>
      <c r="AI73" s="28" t="s">
        <v>704</v>
      </c>
      <c r="AJ73" s="27" t="s">
        <v>698</v>
      </c>
      <c r="AK73" s="27" t="s">
        <v>698</v>
      </c>
      <c r="AL73" s="27" t="s">
        <v>698</v>
      </c>
      <c r="AM73" s="27" t="s">
        <v>698</v>
      </c>
      <c r="AN73" s="27" t="s">
        <v>698</v>
      </c>
      <c r="AO73" s="27" t="s">
        <v>698</v>
      </c>
      <c r="AP73" s="27" t="s">
        <v>698</v>
      </c>
      <c r="AQ73" s="27" t="s">
        <v>698</v>
      </c>
      <c r="AR73" s="27" t="s">
        <v>698</v>
      </c>
      <c r="AS73" s="27" t="s">
        <v>698</v>
      </c>
      <c r="AT73" s="27" t="s">
        <v>698</v>
      </c>
      <c r="AU73" s="27" t="s">
        <v>698</v>
      </c>
      <c r="AV73" s="27" t="s">
        <v>698</v>
      </c>
      <c r="AW73" s="27" t="s">
        <v>698</v>
      </c>
      <c r="AX73" s="27" t="s">
        <v>698</v>
      </c>
      <c r="AY73" s="27" t="s">
        <v>698</v>
      </c>
      <c r="AZ73" s="27" t="s">
        <v>698</v>
      </c>
      <c r="BA73" s="27" t="s">
        <v>698</v>
      </c>
      <c r="BB73" s="27" t="s">
        <v>698</v>
      </c>
      <c r="BC73" s="27" t="s">
        <v>698</v>
      </c>
      <c r="BD73" s="27" t="s">
        <v>698</v>
      </c>
      <c r="BE73" s="27" t="s">
        <v>698</v>
      </c>
      <c r="BF73" s="27" t="s">
        <v>698</v>
      </c>
      <c r="BG73" s="27" t="s">
        <v>698</v>
      </c>
      <c r="BH73" s="27" t="s">
        <v>698</v>
      </c>
      <c r="BI73" s="27" t="s">
        <v>704</v>
      </c>
      <c r="BJ73" s="27" t="s">
        <v>704</v>
      </c>
      <c r="BK73" s="27" t="s">
        <v>704</v>
      </c>
      <c r="BL73" s="27" t="s">
        <v>698</v>
      </c>
      <c r="BM73" s="27" t="s">
        <v>698</v>
      </c>
      <c r="BN73" s="27" t="s">
        <v>698</v>
      </c>
      <c r="BO73" s="27" t="s">
        <v>698</v>
      </c>
      <c r="BP73" s="27" t="s">
        <v>698</v>
      </c>
      <c r="BQ73" s="27" t="s">
        <v>698</v>
      </c>
      <c r="BR73" s="27" t="s">
        <v>698</v>
      </c>
      <c r="BS73" s="27" t="s">
        <v>698</v>
      </c>
      <c r="BT73" s="27" t="s">
        <v>698</v>
      </c>
      <c r="BU73" s="27" t="s">
        <v>698</v>
      </c>
      <c r="BV73" s="27" t="s">
        <v>698</v>
      </c>
      <c r="BW73" s="27" t="s">
        <v>698</v>
      </c>
      <c r="BX73" s="27" t="s">
        <v>698</v>
      </c>
      <c r="BY73" s="27" t="s">
        <v>698</v>
      </c>
      <c r="BZ73" s="27" t="s">
        <v>698</v>
      </c>
      <c r="CA73" s="27" t="s">
        <v>698</v>
      </c>
      <c r="CB73" s="27" t="s">
        <v>698</v>
      </c>
      <c r="CC73" s="27" t="s">
        <v>698</v>
      </c>
      <c r="CD73" s="27" t="s">
        <v>698</v>
      </c>
      <c r="CE73" s="27" t="s">
        <v>698</v>
      </c>
      <c r="CF73" s="27" t="s">
        <v>698</v>
      </c>
      <c r="CG73" s="27" t="s">
        <v>698</v>
      </c>
      <c r="CH73" s="27" t="s">
        <v>698</v>
      </c>
      <c r="CI73" s="27" t="s">
        <v>698</v>
      </c>
      <c r="CJ73" s="27" t="s">
        <v>698</v>
      </c>
      <c r="CK73" s="27" t="s">
        <v>698</v>
      </c>
      <c r="CL73" s="27" t="s">
        <v>698</v>
      </c>
      <c r="CM73" s="27" t="s">
        <v>698</v>
      </c>
      <c r="CN73" s="27" t="s">
        <v>698</v>
      </c>
      <c r="CO73" s="27" t="s">
        <v>698</v>
      </c>
      <c r="CP73" s="27" t="s">
        <v>698</v>
      </c>
      <c r="CQ73" s="27" t="s">
        <v>698</v>
      </c>
      <c r="CR73" s="27" t="s">
        <v>698</v>
      </c>
      <c r="CS73" s="27" t="s">
        <v>698</v>
      </c>
      <c r="CT73" s="27" t="s">
        <v>698</v>
      </c>
      <c r="CU73" s="27" t="s">
        <v>698</v>
      </c>
      <c r="CV73" s="27" t="s">
        <v>698</v>
      </c>
      <c r="CW73" s="27" t="s">
        <v>698</v>
      </c>
      <c r="CX73" s="27" t="s">
        <v>698</v>
      </c>
      <c r="CY73" s="27" t="s">
        <v>698</v>
      </c>
      <c r="CZ73" s="27" t="s">
        <v>698</v>
      </c>
      <c r="DA73" s="27" t="s">
        <v>698</v>
      </c>
      <c r="DB73" s="27" t="s">
        <v>698</v>
      </c>
      <c r="DC73" s="27" t="s">
        <v>698</v>
      </c>
      <c r="DD73" s="27" t="s">
        <v>698</v>
      </c>
      <c r="DE73" s="27" t="s">
        <v>698</v>
      </c>
      <c r="DF73" s="27" t="s">
        <v>698</v>
      </c>
      <c r="DG73" s="27" t="s">
        <v>698</v>
      </c>
      <c r="DH73" s="27" t="s">
        <v>698</v>
      </c>
      <c r="DI73" s="27" t="s">
        <v>698</v>
      </c>
      <c r="DJ73" s="27" t="s">
        <v>698</v>
      </c>
      <c r="DK73" s="27" t="s">
        <v>698</v>
      </c>
      <c r="DL73" s="27" t="s">
        <v>698</v>
      </c>
      <c r="DM73" s="27" t="s">
        <v>698</v>
      </c>
      <c r="DN73" s="27" t="s">
        <v>698</v>
      </c>
      <c r="DO73" s="27" t="s">
        <v>698</v>
      </c>
      <c r="DP73" s="27" t="s">
        <v>698</v>
      </c>
      <c r="DQ73" s="27" t="s">
        <v>698</v>
      </c>
      <c r="DR73" s="27" t="s">
        <v>698</v>
      </c>
      <c r="DS73" s="27" t="s">
        <v>698</v>
      </c>
      <c r="DT73" s="27" t="s">
        <v>698</v>
      </c>
      <c r="DU73" s="27" t="s">
        <v>698</v>
      </c>
      <c r="DV73" s="27" t="s">
        <v>698</v>
      </c>
      <c r="DW73" s="27" t="s">
        <v>698</v>
      </c>
      <c r="DX73" s="27" t="s">
        <v>698</v>
      </c>
      <c r="DY73" s="27" t="s">
        <v>698</v>
      </c>
      <c r="DZ73" s="27" t="s">
        <v>698</v>
      </c>
      <c r="EA73" s="27" t="s">
        <v>698</v>
      </c>
      <c r="EB73" s="27" t="s">
        <v>698</v>
      </c>
      <c r="EC73" s="27" t="s">
        <v>698</v>
      </c>
      <c r="ED73" s="27" t="s">
        <v>698</v>
      </c>
      <c r="EE73" s="27" t="s">
        <v>698</v>
      </c>
      <c r="EF73" s="27" t="s">
        <v>698</v>
      </c>
      <c r="EG73" s="27" t="s">
        <v>698</v>
      </c>
      <c r="EH73" s="27" t="s">
        <v>698</v>
      </c>
      <c r="EI73" s="27" t="s">
        <v>698</v>
      </c>
      <c r="EJ73" s="27" t="s">
        <v>698</v>
      </c>
      <c r="EK73" s="27" t="s">
        <v>698</v>
      </c>
      <c r="EL73" s="27" t="s">
        <v>698</v>
      </c>
      <c r="EM73" s="27" t="s">
        <v>698</v>
      </c>
      <c r="EN73" s="27" t="s">
        <v>698</v>
      </c>
      <c r="EO73" s="27" t="s">
        <v>698</v>
      </c>
      <c r="EP73" s="27" t="s">
        <v>698</v>
      </c>
      <c r="EQ73" s="27" t="s">
        <v>698</v>
      </c>
      <c r="ER73" s="27" t="s">
        <v>698</v>
      </c>
      <c r="ES73" s="27" t="s">
        <v>698</v>
      </c>
      <c r="ET73" s="27" t="s">
        <v>698</v>
      </c>
      <c r="EU73" s="27" t="s">
        <v>698</v>
      </c>
      <c r="EV73" s="27" t="s">
        <v>698</v>
      </c>
      <c r="EW73" s="27" t="s">
        <v>2705</v>
      </c>
      <c r="EX73" s="27" t="s">
        <v>2785</v>
      </c>
      <c r="EY73" s="27" t="s">
        <v>2707</v>
      </c>
      <c r="EZ73" s="27" t="s">
        <v>694</v>
      </c>
      <c r="FA73" s="27" t="s">
        <v>694</v>
      </c>
      <c r="FB73" s="27" t="s">
        <v>694</v>
      </c>
      <c r="FC73" s="27" t="s">
        <v>694</v>
      </c>
      <c r="FD73" s="27" t="s">
        <v>694</v>
      </c>
      <c r="FE73" s="27" t="s">
        <v>2786</v>
      </c>
      <c r="FF73" s="42"/>
      <c r="FG73" s="42"/>
    </row>
    <row r="74" spans="1:163" x14ac:dyDescent="0.25">
      <c r="A74" s="27" t="str">
        <f t="shared" si="1"/>
        <v>IR003002001001003000000000000000000000</v>
      </c>
      <c r="B74" s="20" t="s">
        <v>2599</v>
      </c>
      <c r="C74" s="23" t="s">
        <v>2630</v>
      </c>
      <c r="D74" s="23" t="s">
        <v>710</v>
      </c>
      <c r="E74" s="23" t="s">
        <v>707</v>
      </c>
      <c r="F74" s="23" t="s">
        <v>702</v>
      </c>
      <c r="G74" s="23" t="s">
        <v>702</v>
      </c>
      <c r="H74" s="21" t="s">
        <v>710</v>
      </c>
      <c r="I74" s="23" t="s">
        <v>697</v>
      </c>
      <c r="J74" s="23" t="s">
        <v>697</v>
      </c>
      <c r="K74" s="64" t="s">
        <v>697</v>
      </c>
      <c r="L74" s="23" t="s">
        <v>697</v>
      </c>
      <c r="M74" s="23" t="s">
        <v>697</v>
      </c>
      <c r="N74" s="23" t="s">
        <v>697</v>
      </c>
      <c r="O74" s="23" t="s">
        <v>697</v>
      </c>
      <c r="P74" s="27">
        <v>0</v>
      </c>
      <c r="Q74" s="27" t="s">
        <v>704</v>
      </c>
      <c r="R74" s="27" t="s">
        <v>698</v>
      </c>
      <c r="S74" s="28" t="s">
        <v>694</v>
      </c>
      <c r="T74" s="28" t="s">
        <v>922</v>
      </c>
      <c r="U74" s="34" t="s">
        <v>2789</v>
      </c>
      <c r="V74" s="52" t="s">
        <v>905</v>
      </c>
      <c r="W74" s="20"/>
      <c r="X74" s="20"/>
      <c r="Y74" s="20"/>
      <c r="Z74" s="20"/>
      <c r="AA74" s="20" t="s">
        <v>2790</v>
      </c>
      <c r="AB74" s="20"/>
      <c r="AC74" s="20"/>
      <c r="AD74" s="20"/>
      <c r="AE74" s="20"/>
      <c r="AF74" s="20"/>
      <c r="AG74" s="20"/>
      <c r="AH74" s="27" t="s">
        <v>2791</v>
      </c>
      <c r="AI74" s="28" t="s">
        <v>704</v>
      </c>
      <c r="AJ74" s="27" t="s">
        <v>698</v>
      </c>
      <c r="AK74" s="27" t="s">
        <v>698</v>
      </c>
      <c r="AL74" s="27" t="s">
        <v>698</v>
      </c>
      <c r="AM74" s="27" t="s">
        <v>698</v>
      </c>
      <c r="AN74" s="27" t="s">
        <v>698</v>
      </c>
      <c r="AO74" s="27" t="s">
        <v>698</v>
      </c>
      <c r="AP74" s="27" t="s">
        <v>698</v>
      </c>
      <c r="AQ74" s="27" t="s">
        <v>698</v>
      </c>
      <c r="AR74" s="27" t="s">
        <v>698</v>
      </c>
      <c r="AS74" s="27" t="s">
        <v>698</v>
      </c>
      <c r="AT74" s="27" t="s">
        <v>698</v>
      </c>
      <c r="AU74" s="27" t="s">
        <v>698</v>
      </c>
      <c r="AV74" s="27" t="s">
        <v>698</v>
      </c>
      <c r="AW74" s="27" t="s">
        <v>698</v>
      </c>
      <c r="AX74" s="27" t="s">
        <v>698</v>
      </c>
      <c r="AY74" s="27" t="s">
        <v>698</v>
      </c>
      <c r="AZ74" s="27" t="s">
        <v>698</v>
      </c>
      <c r="BA74" s="27" t="s">
        <v>698</v>
      </c>
      <c r="BB74" s="27" t="s">
        <v>698</v>
      </c>
      <c r="BC74" s="27" t="s">
        <v>698</v>
      </c>
      <c r="BD74" s="27" t="s">
        <v>698</v>
      </c>
      <c r="BE74" s="27" t="s">
        <v>698</v>
      </c>
      <c r="BF74" s="27" t="s">
        <v>698</v>
      </c>
      <c r="BG74" s="27" t="s">
        <v>698</v>
      </c>
      <c r="BH74" s="27" t="s">
        <v>698</v>
      </c>
      <c r="BI74" s="27" t="s">
        <v>698</v>
      </c>
      <c r="BJ74" s="27" t="s">
        <v>698</v>
      </c>
      <c r="BK74" s="27" t="s">
        <v>698</v>
      </c>
      <c r="BL74" s="27" t="s">
        <v>698</v>
      </c>
      <c r="BM74" s="27" t="s">
        <v>698</v>
      </c>
      <c r="BN74" s="27" t="s">
        <v>698</v>
      </c>
      <c r="BO74" s="27" t="s">
        <v>698</v>
      </c>
      <c r="BP74" s="27" t="s">
        <v>698</v>
      </c>
      <c r="BQ74" s="27" t="s">
        <v>698</v>
      </c>
      <c r="BR74" s="27" t="s">
        <v>698</v>
      </c>
      <c r="BS74" s="27" t="s">
        <v>698</v>
      </c>
      <c r="BT74" s="27" t="s">
        <v>698</v>
      </c>
      <c r="BU74" s="27" t="s">
        <v>698</v>
      </c>
      <c r="BV74" s="27" t="s">
        <v>698</v>
      </c>
      <c r="BW74" s="27" t="s">
        <v>698</v>
      </c>
      <c r="BX74" s="27" t="s">
        <v>698</v>
      </c>
      <c r="BY74" s="27" t="s">
        <v>704</v>
      </c>
      <c r="BZ74" s="27" t="s">
        <v>698</v>
      </c>
      <c r="CA74" s="27" t="s">
        <v>698</v>
      </c>
      <c r="CB74" s="27" t="s">
        <v>698</v>
      </c>
      <c r="CC74" s="27" t="s">
        <v>698</v>
      </c>
      <c r="CD74" s="27" t="s">
        <v>698</v>
      </c>
      <c r="CE74" s="27" t="s">
        <v>698</v>
      </c>
      <c r="CF74" s="27" t="s">
        <v>698</v>
      </c>
      <c r="CG74" s="27" t="s">
        <v>698</v>
      </c>
      <c r="CH74" s="27" t="s">
        <v>698</v>
      </c>
      <c r="CI74" s="27" t="s">
        <v>698</v>
      </c>
      <c r="CJ74" s="27" t="s">
        <v>698</v>
      </c>
      <c r="CK74" s="27" t="s">
        <v>698</v>
      </c>
      <c r="CL74" s="27" t="s">
        <v>698</v>
      </c>
      <c r="CM74" s="27" t="s">
        <v>698</v>
      </c>
      <c r="CN74" s="27" t="s">
        <v>698</v>
      </c>
      <c r="CO74" s="27" t="s">
        <v>698</v>
      </c>
      <c r="CP74" s="27" t="s">
        <v>698</v>
      </c>
      <c r="CQ74" s="27" t="s">
        <v>698</v>
      </c>
      <c r="CR74" s="27" t="s">
        <v>698</v>
      </c>
      <c r="CS74" s="27" t="s">
        <v>698</v>
      </c>
      <c r="CT74" s="27" t="s">
        <v>698</v>
      </c>
      <c r="CU74" s="27" t="s">
        <v>698</v>
      </c>
      <c r="CV74" s="27" t="s">
        <v>698</v>
      </c>
      <c r="CW74" s="27" t="s">
        <v>698</v>
      </c>
      <c r="CX74" s="27" t="s">
        <v>698</v>
      </c>
      <c r="CY74" s="27" t="s">
        <v>698</v>
      </c>
      <c r="CZ74" s="27" t="s">
        <v>698</v>
      </c>
      <c r="DA74" s="27" t="s">
        <v>698</v>
      </c>
      <c r="DB74" s="27" t="s">
        <v>698</v>
      </c>
      <c r="DC74" s="27" t="s">
        <v>698</v>
      </c>
      <c r="DD74" s="27" t="s">
        <v>698</v>
      </c>
      <c r="DE74" s="27" t="s">
        <v>698</v>
      </c>
      <c r="DF74" s="27" t="s">
        <v>698</v>
      </c>
      <c r="DG74" s="27" t="s">
        <v>698</v>
      </c>
      <c r="DH74" s="27" t="s">
        <v>698</v>
      </c>
      <c r="DI74" s="27" t="s">
        <v>698</v>
      </c>
      <c r="DJ74" s="27" t="s">
        <v>698</v>
      </c>
      <c r="DK74" s="27" t="s">
        <v>698</v>
      </c>
      <c r="DL74" s="27" t="s">
        <v>698</v>
      </c>
      <c r="DM74" s="27" t="s">
        <v>698</v>
      </c>
      <c r="DN74" s="27" t="s">
        <v>698</v>
      </c>
      <c r="DO74" s="27" t="s">
        <v>698</v>
      </c>
      <c r="DP74" s="27" t="s">
        <v>698</v>
      </c>
      <c r="DQ74" s="27" t="s">
        <v>698</v>
      </c>
      <c r="DR74" s="27" t="s">
        <v>698</v>
      </c>
      <c r="DS74" s="27" t="s">
        <v>698</v>
      </c>
      <c r="DT74" s="27" t="s">
        <v>698</v>
      </c>
      <c r="DU74" s="27" t="s">
        <v>698</v>
      </c>
      <c r="DV74" s="27" t="s">
        <v>698</v>
      </c>
      <c r="DW74" s="27" t="s">
        <v>698</v>
      </c>
      <c r="DX74" s="27" t="s">
        <v>698</v>
      </c>
      <c r="DY74" s="27" t="s">
        <v>698</v>
      </c>
      <c r="DZ74" s="27" t="s">
        <v>698</v>
      </c>
      <c r="EA74" s="27" t="s">
        <v>698</v>
      </c>
      <c r="EB74" s="27" t="s">
        <v>698</v>
      </c>
      <c r="EC74" s="27" t="s">
        <v>698</v>
      </c>
      <c r="ED74" s="27" t="s">
        <v>698</v>
      </c>
      <c r="EE74" s="27" t="s">
        <v>698</v>
      </c>
      <c r="EF74" s="27" t="s">
        <v>698</v>
      </c>
      <c r="EG74" s="27" t="s">
        <v>698</v>
      </c>
      <c r="EH74" s="27" t="s">
        <v>698</v>
      </c>
      <c r="EI74" s="27" t="s">
        <v>698</v>
      </c>
      <c r="EJ74" s="27" t="s">
        <v>698</v>
      </c>
      <c r="EK74" s="27" t="s">
        <v>698</v>
      </c>
      <c r="EL74" s="27" t="s">
        <v>698</v>
      </c>
      <c r="EM74" s="27" t="s">
        <v>698</v>
      </c>
      <c r="EN74" s="27" t="s">
        <v>698</v>
      </c>
      <c r="EO74" s="27" t="s">
        <v>698</v>
      </c>
      <c r="EP74" s="27" t="s">
        <v>698</v>
      </c>
      <c r="EQ74" s="27" t="s">
        <v>698</v>
      </c>
      <c r="ER74" s="27" t="s">
        <v>698</v>
      </c>
      <c r="ES74" s="27" t="s">
        <v>698</v>
      </c>
      <c r="ET74" s="27" t="s">
        <v>698</v>
      </c>
      <c r="EU74" s="27" t="s">
        <v>698</v>
      </c>
      <c r="EV74" s="27" t="s">
        <v>698</v>
      </c>
      <c r="EW74" s="27" t="s">
        <v>2705</v>
      </c>
      <c r="EX74" s="27" t="s">
        <v>2785</v>
      </c>
      <c r="EY74" s="27" t="s">
        <v>2707</v>
      </c>
      <c r="EZ74" s="27" t="s">
        <v>694</v>
      </c>
      <c r="FA74" s="27" t="s">
        <v>694</v>
      </c>
      <c r="FB74" s="27" t="s">
        <v>694</v>
      </c>
      <c r="FC74" s="27" t="s">
        <v>694</v>
      </c>
      <c r="FD74" s="27" t="s">
        <v>694</v>
      </c>
      <c r="FE74" s="27" t="s">
        <v>2786</v>
      </c>
      <c r="FF74" s="42"/>
      <c r="FG74" s="42"/>
    </row>
    <row r="75" spans="1:163" x14ac:dyDescent="0.25">
      <c r="A75" s="27" t="str">
        <f t="shared" si="1"/>
        <v>IR003002001001004000000000000000000000</v>
      </c>
      <c r="B75" s="20" t="s">
        <v>2599</v>
      </c>
      <c r="C75" s="23" t="s">
        <v>2630</v>
      </c>
      <c r="D75" s="23" t="s">
        <v>710</v>
      </c>
      <c r="E75" s="23" t="s">
        <v>707</v>
      </c>
      <c r="F75" s="23" t="s">
        <v>702</v>
      </c>
      <c r="G75" s="23" t="s">
        <v>702</v>
      </c>
      <c r="H75" s="21" t="s">
        <v>711</v>
      </c>
      <c r="I75" s="23" t="s">
        <v>697</v>
      </c>
      <c r="J75" s="23" t="s">
        <v>697</v>
      </c>
      <c r="K75" s="64" t="s">
        <v>697</v>
      </c>
      <c r="L75" s="23" t="s">
        <v>697</v>
      </c>
      <c r="M75" s="23" t="s">
        <v>697</v>
      </c>
      <c r="N75" s="23" t="s">
        <v>697</v>
      </c>
      <c r="O75" s="23" t="s">
        <v>697</v>
      </c>
      <c r="P75" s="27">
        <v>0</v>
      </c>
      <c r="Q75" s="27" t="s">
        <v>704</v>
      </c>
      <c r="R75" s="27" t="s">
        <v>698</v>
      </c>
      <c r="S75" s="28" t="s">
        <v>694</v>
      </c>
      <c r="T75" s="28" t="s">
        <v>922</v>
      </c>
      <c r="U75" s="34" t="s">
        <v>2792</v>
      </c>
      <c r="V75" s="52" t="s">
        <v>905</v>
      </c>
      <c r="W75" s="20"/>
      <c r="X75" s="20"/>
      <c r="Y75" s="20"/>
      <c r="Z75" s="20"/>
      <c r="AA75" s="20" t="s">
        <v>2793</v>
      </c>
      <c r="AB75" s="20"/>
      <c r="AC75" s="20"/>
      <c r="AD75" s="20"/>
      <c r="AE75" s="20"/>
      <c r="AF75" s="20"/>
      <c r="AG75" s="20"/>
      <c r="AH75" s="27" t="s">
        <v>2794</v>
      </c>
      <c r="AI75" s="28" t="s">
        <v>704</v>
      </c>
      <c r="AJ75" s="27" t="s">
        <v>698</v>
      </c>
      <c r="AK75" s="27" t="s">
        <v>698</v>
      </c>
      <c r="AL75" s="27" t="s">
        <v>698</v>
      </c>
      <c r="AM75" s="27" t="s">
        <v>698</v>
      </c>
      <c r="AN75" s="27" t="s">
        <v>698</v>
      </c>
      <c r="AO75" s="27" t="s">
        <v>698</v>
      </c>
      <c r="AP75" s="27" t="s">
        <v>698</v>
      </c>
      <c r="AQ75" s="27" t="s">
        <v>698</v>
      </c>
      <c r="AR75" s="27" t="s">
        <v>698</v>
      </c>
      <c r="AS75" s="27" t="s">
        <v>698</v>
      </c>
      <c r="AT75" s="27" t="s">
        <v>698</v>
      </c>
      <c r="AU75" s="27" t="s">
        <v>698</v>
      </c>
      <c r="AV75" s="27" t="s">
        <v>698</v>
      </c>
      <c r="AW75" s="27" t="s">
        <v>698</v>
      </c>
      <c r="AX75" s="27" t="s">
        <v>698</v>
      </c>
      <c r="AY75" s="27" t="s">
        <v>698</v>
      </c>
      <c r="AZ75" s="27" t="s">
        <v>698</v>
      </c>
      <c r="BA75" s="27" t="s">
        <v>698</v>
      </c>
      <c r="BB75" s="27" t="s">
        <v>698</v>
      </c>
      <c r="BC75" s="27" t="s">
        <v>698</v>
      </c>
      <c r="BD75" s="27" t="s">
        <v>698</v>
      </c>
      <c r="BE75" s="27" t="s">
        <v>698</v>
      </c>
      <c r="BF75" s="27" t="s">
        <v>698</v>
      </c>
      <c r="BG75" s="27" t="s">
        <v>698</v>
      </c>
      <c r="BH75" s="27" t="s">
        <v>698</v>
      </c>
      <c r="BI75" s="27" t="s">
        <v>698</v>
      </c>
      <c r="BJ75" s="27" t="s">
        <v>698</v>
      </c>
      <c r="BK75" s="27" t="s">
        <v>698</v>
      </c>
      <c r="BL75" s="27" t="s">
        <v>698</v>
      </c>
      <c r="BM75" s="27" t="s">
        <v>698</v>
      </c>
      <c r="BN75" s="27" t="s">
        <v>698</v>
      </c>
      <c r="BO75" s="27" t="s">
        <v>698</v>
      </c>
      <c r="BP75" s="27" t="s">
        <v>698</v>
      </c>
      <c r="BQ75" s="27" t="s">
        <v>698</v>
      </c>
      <c r="BR75" s="27" t="s">
        <v>698</v>
      </c>
      <c r="BS75" s="27" t="s">
        <v>698</v>
      </c>
      <c r="BT75" s="27" t="s">
        <v>698</v>
      </c>
      <c r="BU75" s="27" t="s">
        <v>698</v>
      </c>
      <c r="BV75" s="27" t="s">
        <v>698</v>
      </c>
      <c r="BW75" s="27" t="s">
        <v>698</v>
      </c>
      <c r="BX75" s="27" t="s">
        <v>698</v>
      </c>
      <c r="BY75" s="27" t="s">
        <v>704</v>
      </c>
      <c r="BZ75" s="27" t="s">
        <v>698</v>
      </c>
      <c r="CA75" s="27" t="s">
        <v>698</v>
      </c>
      <c r="CB75" s="27" t="s">
        <v>698</v>
      </c>
      <c r="CC75" s="27" t="s">
        <v>698</v>
      </c>
      <c r="CD75" s="27" t="s">
        <v>698</v>
      </c>
      <c r="CE75" s="27" t="s">
        <v>698</v>
      </c>
      <c r="CF75" s="27" t="s">
        <v>698</v>
      </c>
      <c r="CG75" s="27" t="s">
        <v>698</v>
      </c>
      <c r="CH75" s="27" t="s">
        <v>698</v>
      </c>
      <c r="CI75" s="27" t="s">
        <v>698</v>
      </c>
      <c r="CJ75" s="27" t="s">
        <v>698</v>
      </c>
      <c r="CK75" s="27" t="s">
        <v>698</v>
      </c>
      <c r="CL75" s="27" t="s">
        <v>698</v>
      </c>
      <c r="CM75" s="27" t="s">
        <v>698</v>
      </c>
      <c r="CN75" s="27" t="s">
        <v>698</v>
      </c>
      <c r="CO75" s="27" t="s">
        <v>698</v>
      </c>
      <c r="CP75" s="27" t="s">
        <v>698</v>
      </c>
      <c r="CQ75" s="27" t="s">
        <v>698</v>
      </c>
      <c r="CR75" s="27" t="s">
        <v>698</v>
      </c>
      <c r="CS75" s="27" t="s">
        <v>698</v>
      </c>
      <c r="CT75" s="27" t="s">
        <v>698</v>
      </c>
      <c r="CU75" s="27" t="s">
        <v>698</v>
      </c>
      <c r="CV75" s="27" t="s">
        <v>698</v>
      </c>
      <c r="CW75" s="27" t="s">
        <v>698</v>
      </c>
      <c r="CX75" s="27" t="s">
        <v>698</v>
      </c>
      <c r="CY75" s="27" t="s">
        <v>698</v>
      </c>
      <c r="CZ75" s="27" t="s">
        <v>698</v>
      </c>
      <c r="DA75" s="27" t="s">
        <v>698</v>
      </c>
      <c r="DB75" s="27" t="s">
        <v>698</v>
      </c>
      <c r="DC75" s="27" t="s">
        <v>698</v>
      </c>
      <c r="DD75" s="27" t="s">
        <v>698</v>
      </c>
      <c r="DE75" s="27" t="s">
        <v>698</v>
      </c>
      <c r="DF75" s="27" t="s">
        <v>698</v>
      </c>
      <c r="DG75" s="27" t="s">
        <v>698</v>
      </c>
      <c r="DH75" s="27" t="s">
        <v>698</v>
      </c>
      <c r="DI75" s="27" t="s">
        <v>698</v>
      </c>
      <c r="DJ75" s="27" t="s">
        <v>698</v>
      </c>
      <c r="DK75" s="27" t="s">
        <v>698</v>
      </c>
      <c r="DL75" s="27" t="s">
        <v>698</v>
      </c>
      <c r="DM75" s="27" t="s">
        <v>698</v>
      </c>
      <c r="DN75" s="27" t="s">
        <v>698</v>
      </c>
      <c r="DO75" s="27" t="s">
        <v>698</v>
      </c>
      <c r="DP75" s="27" t="s">
        <v>698</v>
      </c>
      <c r="DQ75" s="27" t="s">
        <v>698</v>
      </c>
      <c r="DR75" s="27" t="s">
        <v>698</v>
      </c>
      <c r="DS75" s="27" t="s">
        <v>698</v>
      </c>
      <c r="DT75" s="27" t="s">
        <v>698</v>
      </c>
      <c r="DU75" s="27" t="s">
        <v>698</v>
      </c>
      <c r="DV75" s="27" t="s">
        <v>698</v>
      </c>
      <c r="DW75" s="27" t="s">
        <v>698</v>
      </c>
      <c r="DX75" s="27" t="s">
        <v>698</v>
      </c>
      <c r="DY75" s="27" t="s">
        <v>698</v>
      </c>
      <c r="DZ75" s="27" t="s">
        <v>698</v>
      </c>
      <c r="EA75" s="27" t="s">
        <v>698</v>
      </c>
      <c r="EB75" s="27" t="s">
        <v>698</v>
      </c>
      <c r="EC75" s="27" t="s">
        <v>698</v>
      </c>
      <c r="ED75" s="27" t="s">
        <v>698</v>
      </c>
      <c r="EE75" s="27" t="s">
        <v>698</v>
      </c>
      <c r="EF75" s="27" t="s">
        <v>698</v>
      </c>
      <c r="EG75" s="27" t="s">
        <v>698</v>
      </c>
      <c r="EH75" s="27" t="s">
        <v>698</v>
      </c>
      <c r="EI75" s="27" t="s">
        <v>698</v>
      </c>
      <c r="EJ75" s="27" t="s">
        <v>698</v>
      </c>
      <c r="EK75" s="27" t="s">
        <v>698</v>
      </c>
      <c r="EL75" s="27" t="s">
        <v>698</v>
      </c>
      <c r="EM75" s="27" t="s">
        <v>698</v>
      </c>
      <c r="EN75" s="27" t="s">
        <v>698</v>
      </c>
      <c r="EO75" s="27" t="s">
        <v>698</v>
      </c>
      <c r="EP75" s="27" t="s">
        <v>698</v>
      </c>
      <c r="EQ75" s="27" t="s">
        <v>698</v>
      </c>
      <c r="ER75" s="27" t="s">
        <v>698</v>
      </c>
      <c r="ES75" s="27" t="s">
        <v>698</v>
      </c>
      <c r="ET75" s="27" t="s">
        <v>698</v>
      </c>
      <c r="EU75" s="27" t="s">
        <v>698</v>
      </c>
      <c r="EV75" s="27" t="s">
        <v>698</v>
      </c>
      <c r="EW75" s="27" t="s">
        <v>2705</v>
      </c>
      <c r="EX75" s="27" t="s">
        <v>2785</v>
      </c>
      <c r="EY75" s="27" t="s">
        <v>2707</v>
      </c>
      <c r="EZ75" s="27" t="s">
        <v>694</v>
      </c>
      <c r="FA75" s="27" t="s">
        <v>694</v>
      </c>
      <c r="FB75" s="27" t="s">
        <v>694</v>
      </c>
      <c r="FC75" s="27" t="s">
        <v>694</v>
      </c>
      <c r="FD75" s="27" t="s">
        <v>694</v>
      </c>
      <c r="FE75" s="27" t="s">
        <v>2786</v>
      </c>
      <c r="FF75" s="42"/>
      <c r="FG75" s="42"/>
    </row>
    <row r="76" spans="1:163" x14ac:dyDescent="0.25">
      <c r="A76" s="27" t="str">
        <f t="shared" si="1"/>
        <v>IR003002001001005000000000000000000000</v>
      </c>
      <c r="B76" s="20" t="s">
        <v>2599</v>
      </c>
      <c r="C76" s="23" t="s">
        <v>2630</v>
      </c>
      <c r="D76" s="23" t="s">
        <v>710</v>
      </c>
      <c r="E76" s="23" t="s">
        <v>707</v>
      </c>
      <c r="F76" s="23" t="s">
        <v>702</v>
      </c>
      <c r="G76" s="23" t="s">
        <v>702</v>
      </c>
      <c r="H76" s="21" t="s">
        <v>713</v>
      </c>
      <c r="I76" s="23" t="s">
        <v>697</v>
      </c>
      <c r="J76" s="23" t="s">
        <v>697</v>
      </c>
      <c r="K76" s="64" t="s">
        <v>697</v>
      </c>
      <c r="L76" s="23" t="s">
        <v>697</v>
      </c>
      <c r="M76" s="23" t="s">
        <v>697</v>
      </c>
      <c r="N76" s="23" t="s">
        <v>697</v>
      </c>
      <c r="O76" s="23" t="s">
        <v>697</v>
      </c>
      <c r="P76" s="27">
        <v>0</v>
      </c>
      <c r="Q76" s="27" t="s">
        <v>704</v>
      </c>
      <c r="R76" s="27" t="s">
        <v>698</v>
      </c>
      <c r="S76" s="28" t="s">
        <v>694</v>
      </c>
      <c r="T76" s="28" t="s">
        <v>922</v>
      </c>
      <c r="U76" s="34" t="s">
        <v>2795</v>
      </c>
      <c r="V76" s="52" t="s">
        <v>905</v>
      </c>
      <c r="W76" s="20"/>
      <c r="X76" s="20"/>
      <c r="Y76" s="20"/>
      <c r="Z76" s="20"/>
      <c r="AA76" s="20" t="s">
        <v>2796</v>
      </c>
      <c r="AB76" s="20"/>
      <c r="AC76" s="20"/>
      <c r="AD76" s="20"/>
      <c r="AE76" s="20"/>
      <c r="AF76" s="20"/>
      <c r="AG76" s="20"/>
      <c r="AH76" s="27" t="s">
        <v>2797</v>
      </c>
      <c r="AI76" s="28" t="s">
        <v>704</v>
      </c>
      <c r="AJ76" s="27" t="s">
        <v>698</v>
      </c>
      <c r="AK76" s="27" t="s">
        <v>698</v>
      </c>
      <c r="AL76" s="27" t="s">
        <v>698</v>
      </c>
      <c r="AM76" s="27" t="s">
        <v>698</v>
      </c>
      <c r="AN76" s="27" t="s">
        <v>698</v>
      </c>
      <c r="AO76" s="27" t="s">
        <v>698</v>
      </c>
      <c r="AP76" s="27" t="s">
        <v>698</v>
      </c>
      <c r="AQ76" s="27" t="s">
        <v>698</v>
      </c>
      <c r="AR76" s="27" t="s">
        <v>698</v>
      </c>
      <c r="AS76" s="27" t="s">
        <v>698</v>
      </c>
      <c r="AT76" s="27" t="s">
        <v>698</v>
      </c>
      <c r="AU76" s="27" t="s">
        <v>698</v>
      </c>
      <c r="AV76" s="27" t="s">
        <v>698</v>
      </c>
      <c r="AW76" s="27" t="s">
        <v>698</v>
      </c>
      <c r="AX76" s="27" t="s">
        <v>698</v>
      </c>
      <c r="AY76" s="27" t="s">
        <v>698</v>
      </c>
      <c r="AZ76" s="27" t="s">
        <v>698</v>
      </c>
      <c r="BA76" s="27" t="s">
        <v>698</v>
      </c>
      <c r="BB76" s="27" t="s">
        <v>698</v>
      </c>
      <c r="BC76" s="27" t="s">
        <v>698</v>
      </c>
      <c r="BD76" s="27" t="s">
        <v>698</v>
      </c>
      <c r="BE76" s="27" t="s">
        <v>698</v>
      </c>
      <c r="BF76" s="27" t="s">
        <v>698</v>
      </c>
      <c r="BG76" s="27" t="s">
        <v>698</v>
      </c>
      <c r="BH76" s="27" t="s">
        <v>698</v>
      </c>
      <c r="BI76" s="27" t="s">
        <v>698</v>
      </c>
      <c r="BJ76" s="27" t="s">
        <v>698</v>
      </c>
      <c r="BK76" s="27" t="s">
        <v>698</v>
      </c>
      <c r="BL76" s="27" t="s">
        <v>698</v>
      </c>
      <c r="BM76" s="27" t="s">
        <v>698</v>
      </c>
      <c r="BN76" s="27" t="s">
        <v>698</v>
      </c>
      <c r="BO76" s="27" t="s">
        <v>698</v>
      </c>
      <c r="BP76" s="27" t="s">
        <v>698</v>
      </c>
      <c r="BQ76" s="27" t="s">
        <v>698</v>
      </c>
      <c r="BR76" s="27" t="s">
        <v>698</v>
      </c>
      <c r="BS76" s="27" t="s">
        <v>698</v>
      </c>
      <c r="BT76" s="27" t="s">
        <v>698</v>
      </c>
      <c r="BU76" s="27" t="s">
        <v>698</v>
      </c>
      <c r="BV76" s="27" t="s">
        <v>698</v>
      </c>
      <c r="BW76" s="27" t="s">
        <v>698</v>
      </c>
      <c r="BX76" s="27" t="s">
        <v>698</v>
      </c>
      <c r="BY76" s="27" t="s">
        <v>704</v>
      </c>
      <c r="BZ76" s="27" t="s">
        <v>698</v>
      </c>
      <c r="CA76" s="27" t="s">
        <v>698</v>
      </c>
      <c r="CB76" s="27" t="s">
        <v>698</v>
      </c>
      <c r="CC76" s="27" t="s">
        <v>698</v>
      </c>
      <c r="CD76" s="27" t="s">
        <v>698</v>
      </c>
      <c r="CE76" s="27" t="s">
        <v>698</v>
      </c>
      <c r="CF76" s="27" t="s">
        <v>698</v>
      </c>
      <c r="CG76" s="27" t="s">
        <v>698</v>
      </c>
      <c r="CH76" s="27" t="s">
        <v>698</v>
      </c>
      <c r="CI76" s="27" t="s">
        <v>698</v>
      </c>
      <c r="CJ76" s="27" t="s">
        <v>698</v>
      </c>
      <c r="CK76" s="27" t="s">
        <v>698</v>
      </c>
      <c r="CL76" s="27" t="s">
        <v>698</v>
      </c>
      <c r="CM76" s="27" t="s">
        <v>698</v>
      </c>
      <c r="CN76" s="27" t="s">
        <v>698</v>
      </c>
      <c r="CO76" s="27" t="s">
        <v>698</v>
      </c>
      <c r="CP76" s="27" t="s">
        <v>698</v>
      </c>
      <c r="CQ76" s="27" t="s">
        <v>698</v>
      </c>
      <c r="CR76" s="27" t="s">
        <v>698</v>
      </c>
      <c r="CS76" s="27" t="s">
        <v>698</v>
      </c>
      <c r="CT76" s="27" t="s">
        <v>698</v>
      </c>
      <c r="CU76" s="27" t="s">
        <v>698</v>
      </c>
      <c r="CV76" s="27" t="s">
        <v>698</v>
      </c>
      <c r="CW76" s="27" t="s">
        <v>698</v>
      </c>
      <c r="CX76" s="27" t="s">
        <v>698</v>
      </c>
      <c r="CY76" s="27" t="s">
        <v>698</v>
      </c>
      <c r="CZ76" s="27" t="s">
        <v>698</v>
      </c>
      <c r="DA76" s="27" t="s">
        <v>698</v>
      </c>
      <c r="DB76" s="27" t="s">
        <v>698</v>
      </c>
      <c r="DC76" s="27" t="s">
        <v>698</v>
      </c>
      <c r="DD76" s="27" t="s">
        <v>698</v>
      </c>
      <c r="DE76" s="27" t="s">
        <v>698</v>
      </c>
      <c r="DF76" s="27" t="s">
        <v>698</v>
      </c>
      <c r="DG76" s="27" t="s">
        <v>698</v>
      </c>
      <c r="DH76" s="27" t="s">
        <v>698</v>
      </c>
      <c r="DI76" s="27" t="s">
        <v>698</v>
      </c>
      <c r="DJ76" s="27" t="s">
        <v>698</v>
      </c>
      <c r="DK76" s="27" t="s">
        <v>698</v>
      </c>
      <c r="DL76" s="27" t="s">
        <v>698</v>
      </c>
      <c r="DM76" s="27" t="s">
        <v>698</v>
      </c>
      <c r="DN76" s="27" t="s">
        <v>698</v>
      </c>
      <c r="DO76" s="27" t="s">
        <v>698</v>
      </c>
      <c r="DP76" s="27" t="s">
        <v>698</v>
      </c>
      <c r="DQ76" s="27" t="s">
        <v>698</v>
      </c>
      <c r="DR76" s="27" t="s">
        <v>698</v>
      </c>
      <c r="DS76" s="27" t="s">
        <v>698</v>
      </c>
      <c r="DT76" s="27" t="s">
        <v>698</v>
      </c>
      <c r="DU76" s="27" t="s">
        <v>698</v>
      </c>
      <c r="DV76" s="27" t="s">
        <v>698</v>
      </c>
      <c r="DW76" s="27" t="s">
        <v>698</v>
      </c>
      <c r="DX76" s="27" t="s">
        <v>698</v>
      </c>
      <c r="DY76" s="27" t="s">
        <v>698</v>
      </c>
      <c r="DZ76" s="27" t="s">
        <v>698</v>
      </c>
      <c r="EA76" s="27" t="s">
        <v>698</v>
      </c>
      <c r="EB76" s="27" t="s">
        <v>698</v>
      </c>
      <c r="EC76" s="27" t="s">
        <v>698</v>
      </c>
      <c r="ED76" s="27" t="s">
        <v>698</v>
      </c>
      <c r="EE76" s="27" t="s">
        <v>698</v>
      </c>
      <c r="EF76" s="27" t="s">
        <v>698</v>
      </c>
      <c r="EG76" s="27" t="s">
        <v>698</v>
      </c>
      <c r="EH76" s="27" t="s">
        <v>698</v>
      </c>
      <c r="EI76" s="27" t="s">
        <v>698</v>
      </c>
      <c r="EJ76" s="27" t="s">
        <v>698</v>
      </c>
      <c r="EK76" s="27" t="s">
        <v>698</v>
      </c>
      <c r="EL76" s="27" t="s">
        <v>698</v>
      </c>
      <c r="EM76" s="27" t="s">
        <v>698</v>
      </c>
      <c r="EN76" s="27" t="s">
        <v>698</v>
      </c>
      <c r="EO76" s="27" t="s">
        <v>698</v>
      </c>
      <c r="EP76" s="27" t="s">
        <v>698</v>
      </c>
      <c r="EQ76" s="27" t="s">
        <v>698</v>
      </c>
      <c r="ER76" s="27" t="s">
        <v>698</v>
      </c>
      <c r="ES76" s="27" t="s">
        <v>698</v>
      </c>
      <c r="ET76" s="27" t="s">
        <v>698</v>
      </c>
      <c r="EU76" s="27" t="s">
        <v>698</v>
      </c>
      <c r="EV76" s="27" t="s">
        <v>698</v>
      </c>
      <c r="EW76" s="27" t="s">
        <v>2705</v>
      </c>
      <c r="EX76" s="27" t="s">
        <v>2785</v>
      </c>
      <c r="EY76" s="27" t="s">
        <v>2707</v>
      </c>
      <c r="EZ76" s="27" t="s">
        <v>694</v>
      </c>
      <c r="FA76" s="27" t="s">
        <v>694</v>
      </c>
      <c r="FB76" s="27" t="s">
        <v>694</v>
      </c>
      <c r="FC76" s="27" t="s">
        <v>694</v>
      </c>
      <c r="FD76" s="27" t="s">
        <v>694</v>
      </c>
      <c r="FE76" s="27" t="s">
        <v>2786</v>
      </c>
      <c r="FF76" s="42"/>
      <c r="FG76" s="42"/>
    </row>
    <row r="77" spans="1:163" x14ac:dyDescent="0.25">
      <c r="A77" s="27" t="str">
        <f t="shared" si="1"/>
        <v>IR003002001001006000000000000000000000</v>
      </c>
      <c r="B77" s="20" t="s">
        <v>2599</v>
      </c>
      <c r="C77" s="23" t="s">
        <v>2630</v>
      </c>
      <c r="D77" s="23" t="s">
        <v>710</v>
      </c>
      <c r="E77" s="23" t="s">
        <v>707</v>
      </c>
      <c r="F77" s="23" t="s">
        <v>702</v>
      </c>
      <c r="G77" s="23" t="s">
        <v>702</v>
      </c>
      <c r="H77" s="21" t="s">
        <v>715</v>
      </c>
      <c r="I77" s="23" t="s">
        <v>697</v>
      </c>
      <c r="J77" s="23" t="s">
        <v>697</v>
      </c>
      <c r="K77" s="64" t="s">
        <v>697</v>
      </c>
      <c r="L77" s="23" t="s">
        <v>697</v>
      </c>
      <c r="M77" s="23" t="s">
        <v>697</v>
      </c>
      <c r="N77" s="23" t="s">
        <v>697</v>
      </c>
      <c r="O77" s="23" t="s">
        <v>697</v>
      </c>
      <c r="P77" s="27">
        <v>0</v>
      </c>
      <c r="Q77" s="27" t="s">
        <v>704</v>
      </c>
      <c r="R77" s="27" t="s">
        <v>698</v>
      </c>
      <c r="S77" s="28" t="s">
        <v>694</v>
      </c>
      <c r="T77" s="28" t="s">
        <v>922</v>
      </c>
      <c r="U77" s="34" t="s">
        <v>2798</v>
      </c>
      <c r="V77" s="52" t="s">
        <v>905</v>
      </c>
      <c r="W77" s="20"/>
      <c r="X77" s="20"/>
      <c r="Y77" s="20"/>
      <c r="Z77" s="20"/>
      <c r="AA77" s="20" t="s">
        <v>2799</v>
      </c>
      <c r="AB77" s="20"/>
      <c r="AC77" s="20"/>
      <c r="AD77" s="20"/>
      <c r="AE77" s="20"/>
      <c r="AF77" s="20"/>
      <c r="AG77" s="20"/>
      <c r="AH77" s="27" t="s">
        <v>2800</v>
      </c>
      <c r="AI77" s="28" t="s">
        <v>704</v>
      </c>
      <c r="AJ77" s="27" t="s">
        <v>704</v>
      </c>
      <c r="AK77" s="27" t="s">
        <v>704</v>
      </c>
      <c r="AL77" s="27" t="s">
        <v>704</v>
      </c>
      <c r="AM77" s="27" t="s">
        <v>704</v>
      </c>
      <c r="AN77" s="27" t="s">
        <v>704</v>
      </c>
      <c r="AO77" s="27" t="s">
        <v>704</v>
      </c>
      <c r="AP77" s="27" t="s">
        <v>704</v>
      </c>
      <c r="AQ77" s="27" t="s">
        <v>704</v>
      </c>
      <c r="AR77" s="27" t="s">
        <v>704</v>
      </c>
      <c r="AS77" s="27" t="s">
        <v>704</v>
      </c>
      <c r="AT77" s="27" t="s">
        <v>704</v>
      </c>
      <c r="AU77" s="27" t="s">
        <v>704</v>
      </c>
      <c r="AV77" s="27" t="s">
        <v>704</v>
      </c>
      <c r="AW77" s="27" t="s">
        <v>704</v>
      </c>
      <c r="AX77" s="27" t="s">
        <v>704</v>
      </c>
      <c r="AY77" s="27" t="s">
        <v>704</v>
      </c>
      <c r="AZ77" s="27" t="s">
        <v>704</v>
      </c>
      <c r="BA77" s="27" t="s">
        <v>704</v>
      </c>
      <c r="BB77" s="27" t="s">
        <v>704</v>
      </c>
      <c r="BC77" s="27" t="s">
        <v>704</v>
      </c>
      <c r="BD77" s="27" t="s">
        <v>704</v>
      </c>
      <c r="BE77" s="27" t="s">
        <v>704</v>
      </c>
      <c r="BF77" s="27" t="s">
        <v>704</v>
      </c>
      <c r="BG77" s="27" t="s">
        <v>704</v>
      </c>
      <c r="BH77" s="27" t="s">
        <v>704</v>
      </c>
      <c r="BI77" s="27" t="s">
        <v>704</v>
      </c>
      <c r="BJ77" s="27" t="s">
        <v>704</v>
      </c>
      <c r="BK77" s="27" t="s">
        <v>704</v>
      </c>
      <c r="BL77" s="27" t="s">
        <v>704</v>
      </c>
      <c r="BM77" s="27" t="s">
        <v>704</v>
      </c>
      <c r="BN77" s="27" t="s">
        <v>704</v>
      </c>
      <c r="BO77" s="27" t="s">
        <v>704</v>
      </c>
      <c r="BP77" s="27" t="s">
        <v>704</v>
      </c>
      <c r="BQ77" s="27" t="s">
        <v>704</v>
      </c>
      <c r="BR77" s="27" t="s">
        <v>704</v>
      </c>
      <c r="BS77" s="27" t="s">
        <v>704</v>
      </c>
      <c r="BT77" s="27" t="s">
        <v>704</v>
      </c>
      <c r="BU77" s="27" t="s">
        <v>704</v>
      </c>
      <c r="BV77" s="27" t="s">
        <v>704</v>
      </c>
      <c r="BW77" s="27" t="s">
        <v>704</v>
      </c>
      <c r="BX77" s="27" t="s">
        <v>704</v>
      </c>
      <c r="BY77" s="27" t="s">
        <v>704</v>
      </c>
      <c r="BZ77" s="27" t="s">
        <v>704</v>
      </c>
      <c r="CA77" s="27" t="s">
        <v>704</v>
      </c>
      <c r="CB77" s="27" t="s">
        <v>704</v>
      </c>
      <c r="CC77" s="27" t="s">
        <v>704</v>
      </c>
      <c r="CD77" s="27" t="s">
        <v>704</v>
      </c>
      <c r="CE77" s="27" t="s">
        <v>704</v>
      </c>
      <c r="CF77" s="27" t="s">
        <v>704</v>
      </c>
      <c r="CG77" s="27" t="s">
        <v>704</v>
      </c>
      <c r="CH77" s="27" t="s">
        <v>704</v>
      </c>
      <c r="CI77" s="27" t="s">
        <v>704</v>
      </c>
      <c r="CJ77" s="27" t="s">
        <v>704</v>
      </c>
      <c r="CK77" s="27" t="s">
        <v>704</v>
      </c>
      <c r="CL77" s="27" t="s">
        <v>704</v>
      </c>
      <c r="CM77" s="27" t="s">
        <v>704</v>
      </c>
      <c r="CN77" s="27" t="s">
        <v>704</v>
      </c>
      <c r="CO77" s="27" t="s">
        <v>704</v>
      </c>
      <c r="CP77" s="27" t="s">
        <v>704</v>
      </c>
      <c r="CQ77" s="27" t="s">
        <v>704</v>
      </c>
      <c r="CR77" s="27" t="s">
        <v>704</v>
      </c>
      <c r="CS77" s="27" t="s">
        <v>704</v>
      </c>
      <c r="CT77" s="27" t="s">
        <v>704</v>
      </c>
      <c r="CU77" s="27" t="s">
        <v>704</v>
      </c>
      <c r="CV77" s="27" t="s">
        <v>704</v>
      </c>
      <c r="CW77" s="27" t="s">
        <v>704</v>
      </c>
      <c r="CX77" s="27" t="s">
        <v>704</v>
      </c>
      <c r="CY77" s="27" t="s">
        <v>704</v>
      </c>
      <c r="CZ77" s="27" t="s">
        <v>704</v>
      </c>
      <c r="DA77" s="27" t="s">
        <v>704</v>
      </c>
      <c r="DB77" s="27" t="s">
        <v>704</v>
      </c>
      <c r="DC77" s="27" t="s">
        <v>704</v>
      </c>
      <c r="DD77" s="27" t="s">
        <v>704</v>
      </c>
      <c r="DE77" s="27" t="s">
        <v>704</v>
      </c>
      <c r="DF77" s="27" t="s">
        <v>704</v>
      </c>
      <c r="DG77" s="27" t="s">
        <v>704</v>
      </c>
      <c r="DH77" s="27" t="s">
        <v>704</v>
      </c>
      <c r="DI77" s="27" t="s">
        <v>704</v>
      </c>
      <c r="DJ77" s="27" t="s">
        <v>704</v>
      </c>
      <c r="DK77" s="27" t="s">
        <v>704</v>
      </c>
      <c r="DL77" s="27" t="s">
        <v>704</v>
      </c>
      <c r="DM77" s="27" t="s">
        <v>704</v>
      </c>
      <c r="DN77" s="27" t="s">
        <v>704</v>
      </c>
      <c r="DO77" s="27" t="s">
        <v>704</v>
      </c>
      <c r="DP77" s="27" t="s">
        <v>704</v>
      </c>
      <c r="DQ77" s="27" t="s">
        <v>704</v>
      </c>
      <c r="DR77" s="27" t="s">
        <v>704</v>
      </c>
      <c r="DS77" s="27" t="s">
        <v>704</v>
      </c>
      <c r="DT77" s="27" t="s">
        <v>704</v>
      </c>
      <c r="DU77" s="27" t="s">
        <v>704</v>
      </c>
      <c r="DV77" s="27" t="s">
        <v>704</v>
      </c>
      <c r="DW77" s="27" t="s">
        <v>704</v>
      </c>
      <c r="DX77" s="27" t="s">
        <v>704</v>
      </c>
      <c r="DY77" s="27" t="s">
        <v>704</v>
      </c>
      <c r="DZ77" s="27" t="s">
        <v>704</v>
      </c>
      <c r="EA77" s="27" t="s">
        <v>704</v>
      </c>
      <c r="EB77" s="27" t="s">
        <v>704</v>
      </c>
      <c r="EC77" s="27" t="s">
        <v>704</v>
      </c>
      <c r="ED77" s="27" t="s">
        <v>704</v>
      </c>
      <c r="EE77" s="27" t="s">
        <v>704</v>
      </c>
      <c r="EF77" s="27" t="s">
        <v>704</v>
      </c>
      <c r="EG77" s="27" t="s">
        <v>704</v>
      </c>
      <c r="EH77" s="27" t="s">
        <v>704</v>
      </c>
      <c r="EI77" s="27" t="s">
        <v>704</v>
      </c>
      <c r="EJ77" s="27" t="s">
        <v>704</v>
      </c>
      <c r="EK77" s="27" t="s">
        <v>704</v>
      </c>
      <c r="EL77" s="27" t="s">
        <v>704</v>
      </c>
      <c r="EM77" s="27" t="s">
        <v>704</v>
      </c>
      <c r="EN77" s="27" t="s">
        <v>704</v>
      </c>
      <c r="EO77" s="27" t="s">
        <v>704</v>
      </c>
      <c r="EP77" s="27" t="s">
        <v>704</v>
      </c>
      <c r="EQ77" s="27" t="s">
        <v>704</v>
      </c>
      <c r="ER77" s="27" t="s">
        <v>704</v>
      </c>
      <c r="ES77" s="27" t="s">
        <v>704</v>
      </c>
      <c r="ET77" s="27" t="s">
        <v>704</v>
      </c>
      <c r="EU77" s="27" t="s">
        <v>704</v>
      </c>
      <c r="EV77" s="27" t="s">
        <v>704</v>
      </c>
      <c r="EW77" s="27" t="s">
        <v>2705</v>
      </c>
      <c r="EX77" s="27" t="s">
        <v>2785</v>
      </c>
      <c r="EY77" s="27" t="s">
        <v>2707</v>
      </c>
      <c r="EZ77" s="27" t="s">
        <v>694</v>
      </c>
      <c r="FA77" s="27" t="s">
        <v>694</v>
      </c>
      <c r="FB77" s="27" t="s">
        <v>694</v>
      </c>
      <c r="FC77" s="27" t="s">
        <v>694</v>
      </c>
      <c r="FD77" s="27" t="s">
        <v>694</v>
      </c>
      <c r="FE77" s="27" t="s">
        <v>2786</v>
      </c>
      <c r="FF77" s="42"/>
      <c r="FG77" s="42"/>
    </row>
    <row r="78" spans="1:163" x14ac:dyDescent="0.25">
      <c r="A78" s="27" t="str">
        <f t="shared" si="1"/>
        <v>IR003002001001007000000000000000000000</v>
      </c>
      <c r="B78" s="45" t="s">
        <v>2599</v>
      </c>
      <c r="C78" s="23" t="s">
        <v>2630</v>
      </c>
      <c r="D78" s="62" t="s">
        <v>710</v>
      </c>
      <c r="E78" s="62" t="s">
        <v>707</v>
      </c>
      <c r="F78" s="62" t="s">
        <v>702</v>
      </c>
      <c r="G78" s="62" t="s">
        <v>702</v>
      </c>
      <c r="H78" s="152" t="s">
        <v>718</v>
      </c>
      <c r="I78" s="62" t="s">
        <v>697</v>
      </c>
      <c r="J78" s="62" t="s">
        <v>697</v>
      </c>
      <c r="K78" s="153" t="s">
        <v>697</v>
      </c>
      <c r="L78" s="62" t="s">
        <v>697</v>
      </c>
      <c r="M78" s="62" t="s">
        <v>697</v>
      </c>
      <c r="N78" s="62" t="s">
        <v>697</v>
      </c>
      <c r="O78" s="62" t="s">
        <v>697</v>
      </c>
      <c r="P78" s="46">
        <v>0</v>
      </c>
      <c r="Q78" s="45" t="s">
        <v>698</v>
      </c>
      <c r="R78" s="45" t="s">
        <v>698</v>
      </c>
      <c r="S78" s="45" t="s">
        <v>694</v>
      </c>
      <c r="T78" s="28" t="s">
        <v>922</v>
      </c>
      <c r="U78" s="45" t="s">
        <v>1063</v>
      </c>
      <c r="V78" s="138" t="s">
        <v>905</v>
      </c>
      <c r="W78" s="45"/>
      <c r="X78" s="45"/>
      <c r="Y78" s="45"/>
      <c r="Z78" s="45"/>
      <c r="AA78" s="45" t="s">
        <v>1063</v>
      </c>
      <c r="AB78" s="45"/>
      <c r="AC78" s="45"/>
      <c r="AD78" s="45"/>
      <c r="AE78" s="45"/>
      <c r="AF78" s="45"/>
      <c r="AG78" s="45"/>
      <c r="AH78" s="46" t="s">
        <v>2801</v>
      </c>
      <c r="AI78" s="28" t="s">
        <v>698</v>
      </c>
      <c r="AJ78" s="46" t="s">
        <v>698</v>
      </c>
      <c r="AK78" s="46" t="s">
        <v>698</v>
      </c>
      <c r="AL78" s="46" t="s">
        <v>698</v>
      </c>
      <c r="AM78" s="46" t="s">
        <v>698</v>
      </c>
      <c r="AN78" s="46" t="s">
        <v>698</v>
      </c>
      <c r="AO78" s="46" t="s">
        <v>698</v>
      </c>
      <c r="AP78" s="46" t="s">
        <v>698</v>
      </c>
      <c r="AQ78" s="46" t="s">
        <v>698</v>
      </c>
      <c r="AR78" s="46" t="s">
        <v>698</v>
      </c>
      <c r="AS78" s="46" t="s">
        <v>698</v>
      </c>
      <c r="AT78" s="46" t="s">
        <v>698</v>
      </c>
      <c r="AU78" s="46" t="s">
        <v>698</v>
      </c>
      <c r="AV78" s="46" t="s">
        <v>698</v>
      </c>
      <c r="AW78" s="46" t="s">
        <v>698</v>
      </c>
      <c r="AX78" s="46" t="s">
        <v>698</v>
      </c>
      <c r="AY78" s="46" t="s">
        <v>698</v>
      </c>
      <c r="AZ78" s="46" t="s">
        <v>698</v>
      </c>
      <c r="BA78" s="46" t="s">
        <v>698</v>
      </c>
      <c r="BB78" s="46" t="s">
        <v>698</v>
      </c>
      <c r="BC78" s="46" t="s">
        <v>698</v>
      </c>
      <c r="BD78" s="46" t="s">
        <v>698</v>
      </c>
      <c r="BE78" s="46" t="s">
        <v>698</v>
      </c>
      <c r="BF78" s="46" t="s">
        <v>698</v>
      </c>
      <c r="BG78" s="46" t="s">
        <v>698</v>
      </c>
      <c r="BH78" s="46" t="s">
        <v>698</v>
      </c>
      <c r="BI78" s="46" t="s">
        <v>698</v>
      </c>
      <c r="BJ78" s="46" t="s">
        <v>698</v>
      </c>
      <c r="BK78" s="46" t="s">
        <v>698</v>
      </c>
      <c r="BL78" s="46" t="s">
        <v>698</v>
      </c>
      <c r="BM78" s="46" t="s">
        <v>698</v>
      </c>
      <c r="BN78" s="46" t="s">
        <v>698</v>
      </c>
      <c r="BO78" s="46" t="s">
        <v>698</v>
      </c>
      <c r="BP78" s="46" t="s">
        <v>698</v>
      </c>
      <c r="BQ78" s="46" t="s">
        <v>698</v>
      </c>
      <c r="BR78" s="46" t="s">
        <v>698</v>
      </c>
      <c r="BS78" s="46" t="s">
        <v>698</v>
      </c>
      <c r="BT78" s="46" t="s">
        <v>698</v>
      </c>
      <c r="BU78" s="46" t="s">
        <v>698</v>
      </c>
      <c r="BV78" s="46" t="s">
        <v>698</v>
      </c>
      <c r="BW78" s="46" t="s">
        <v>698</v>
      </c>
      <c r="BX78" s="46" t="s">
        <v>698</v>
      </c>
      <c r="BY78" s="46" t="s">
        <v>704</v>
      </c>
      <c r="BZ78" s="46" t="s">
        <v>698</v>
      </c>
      <c r="CA78" s="46" t="s">
        <v>698</v>
      </c>
      <c r="CB78" s="46" t="s">
        <v>698</v>
      </c>
      <c r="CC78" s="46" t="s">
        <v>698</v>
      </c>
      <c r="CD78" s="46" t="s">
        <v>698</v>
      </c>
      <c r="CE78" s="46" t="s">
        <v>698</v>
      </c>
      <c r="CF78" s="46" t="s">
        <v>698</v>
      </c>
      <c r="CG78" s="46" t="s">
        <v>698</v>
      </c>
      <c r="CH78" s="46" t="s">
        <v>698</v>
      </c>
      <c r="CI78" s="46" t="s">
        <v>698</v>
      </c>
      <c r="CJ78" s="46" t="s">
        <v>698</v>
      </c>
      <c r="CK78" s="46" t="s">
        <v>698</v>
      </c>
      <c r="CL78" s="46" t="s">
        <v>698</v>
      </c>
      <c r="CM78" s="46" t="s">
        <v>698</v>
      </c>
      <c r="CN78" s="46" t="s">
        <v>698</v>
      </c>
      <c r="CO78" s="46" t="s">
        <v>698</v>
      </c>
      <c r="CP78" s="46" t="s">
        <v>698</v>
      </c>
      <c r="CQ78" s="46" t="s">
        <v>698</v>
      </c>
      <c r="CR78" s="46" t="s">
        <v>698</v>
      </c>
      <c r="CS78" s="46" t="s">
        <v>698</v>
      </c>
      <c r="CT78" s="46" t="s">
        <v>698</v>
      </c>
      <c r="CU78" s="46" t="s">
        <v>698</v>
      </c>
      <c r="CV78" s="46" t="s">
        <v>698</v>
      </c>
      <c r="CW78" s="46" t="s">
        <v>698</v>
      </c>
      <c r="CX78" s="46" t="s">
        <v>698</v>
      </c>
      <c r="CY78" s="46" t="s">
        <v>698</v>
      </c>
      <c r="CZ78" s="46" t="s">
        <v>698</v>
      </c>
      <c r="DA78" s="46" t="s">
        <v>698</v>
      </c>
      <c r="DB78" s="46" t="s">
        <v>698</v>
      </c>
      <c r="DC78" s="46" t="s">
        <v>698</v>
      </c>
      <c r="DD78" s="46" t="s">
        <v>698</v>
      </c>
      <c r="DE78" s="46" t="s">
        <v>698</v>
      </c>
      <c r="DF78" s="46" t="s">
        <v>698</v>
      </c>
      <c r="DG78" s="46" t="s">
        <v>698</v>
      </c>
      <c r="DH78" s="46" t="s">
        <v>698</v>
      </c>
      <c r="DI78" s="46" t="s">
        <v>698</v>
      </c>
      <c r="DJ78" s="46" t="s">
        <v>698</v>
      </c>
      <c r="DK78" s="46" t="s">
        <v>698</v>
      </c>
      <c r="DL78" s="46" t="s">
        <v>698</v>
      </c>
      <c r="DM78" s="46" t="s">
        <v>698</v>
      </c>
      <c r="DN78" s="46" t="s">
        <v>698</v>
      </c>
      <c r="DO78" s="46" t="s">
        <v>698</v>
      </c>
      <c r="DP78" s="46" t="s">
        <v>698</v>
      </c>
      <c r="DQ78" s="46" t="s">
        <v>698</v>
      </c>
      <c r="DR78" s="46" t="s">
        <v>698</v>
      </c>
      <c r="DS78" s="46" t="s">
        <v>698</v>
      </c>
      <c r="DT78" s="46" t="s">
        <v>698</v>
      </c>
      <c r="DU78" s="46" t="s">
        <v>698</v>
      </c>
      <c r="DV78" s="46" t="s">
        <v>698</v>
      </c>
      <c r="DW78" s="46" t="s">
        <v>698</v>
      </c>
      <c r="DX78" s="46" t="s">
        <v>698</v>
      </c>
      <c r="DY78" s="46" t="s">
        <v>698</v>
      </c>
      <c r="DZ78" s="46" t="s">
        <v>698</v>
      </c>
      <c r="EA78" s="46" t="s">
        <v>698</v>
      </c>
      <c r="EB78" s="46" t="s">
        <v>698</v>
      </c>
      <c r="EC78" s="46" t="s">
        <v>698</v>
      </c>
      <c r="ED78" s="46" t="s">
        <v>698</v>
      </c>
      <c r="EE78" s="46" t="s">
        <v>698</v>
      </c>
      <c r="EF78" s="46" t="s">
        <v>698</v>
      </c>
      <c r="EG78" s="46" t="s">
        <v>698</v>
      </c>
      <c r="EH78" s="46" t="s">
        <v>698</v>
      </c>
      <c r="EI78" s="46" t="s">
        <v>698</v>
      </c>
      <c r="EJ78" s="46" t="s">
        <v>698</v>
      </c>
      <c r="EK78" s="46" t="s">
        <v>698</v>
      </c>
      <c r="EL78" s="46" t="s">
        <v>698</v>
      </c>
      <c r="EM78" s="46" t="s">
        <v>698</v>
      </c>
      <c r="EN78" s="46" t="s">
        <v>698</v>
      </c>
      <c r="EO78" s="46" t="s">
        <v>698</v>
      </c>
      <c r="EP78" s="46" t="s">
        <v>698</v>
      </c>
      <c r="EQ78" s="46" t="s">
        <v>698</v>
      </c>
      <c r="ER78" s="46" t="s">
        <v>698</v>
      </c>
      <c r="ES78" s="46" t="s">
        <v>698</v>
      </c>
      <c r="ET78" s="46" t="s">
        <v>698</v>
      </c>
      <c r="EU78" s="46" t="s">
        <v>698</v>
      </c>
      <c r="EV78" s="46" t="s">
        <v>698</v>
      </c>
      <c r="EW78" s="46" t="s">
        <v>2705</v>
      </c>
      <c r="EX78" s="46" t="s">
        <v>2785</v>
      </c>
      <c r="EY78" s="46" t="s">
        <v>2707</v>
      </c>
      <c r="EZ78" s="46" t="s">
        <v>694</v>
      </c>
      <c r="FA78" s="46" t="s">
        <v>694</v>
      </c>
      <c r="FB78" s="46" t="s">
        <v>694</v>
      </c>
      <c r="FC78" s="46" t="s">
        <v>694</v>
      </c>
      <c r="FD78" s="46" t="s">
        <v>694</v>
      </c>
      <c r="FE78" s="46" t="s">
        <v>2786</v>
      </c>
      <c r="FF78" s="47"/>
      <c r="FG78" s="47"/>
    </row>
    <row r="79" spans="1:163" x14ac:dyDescent="0.25">
      <c r="A79" s="27" t="str">
        <f t="shared" si="1"/>
        <v>IR003002001001008000000000000000000000</v>
      </c>
      <c r="B79" s="20" t="s">
        <v>2599</v>
      </c>
      <c r="C79" s="23" t="s">
        <v>2630</v>
      </c>
      <c r="D79" s="23" t="s">
        <v>710</v>
      </c>
      <c r="E79" s="23" t="s">
        <v>707</v>
      </c>
      <c r="F79" s="23" t="s">
        <v>702</v>
      </c>
      <c r="G79" s="23" t="s">
        <v>702</v>
      </c>
      <c r="H79" s="21" t="s">
        <v>720</v>
      </c>
      <c r="I79" s="23" t="s">
        <v>697</v>
      </c>
      <c r="J79" s="23" t="s">
        <v>697</v>
      </c>
      <c r="K79" s="64" t="s">
        <v>697</v>
      </c>
      <c r="L79" s="23" t="s">
        <v>697</v>
      </c>
      <c r="M79" s="23" t="s">
        <v>697</v>
      </c>
      <c r="N79" s="23" t="s">
        <v>697</v>
      </c>
      <c r="O79" s="23" t="s">
        <v>697</v>
      </c>
      <c r="P79" s="27">
        <v>0</v>
      </c>
      <c r="Q79" s="27" t="s">
        <v>704</v>
      </c>
      <c r="R79" s="27" t="s">
        <v>698</v>
      </c>
      <c r="S79" s="28" t="s">
        <v>694</v>
      </c>
      <c r="T79" s="28" t="s">
        <v>922</v>
      </c>
      <c r="U79" s="34" t="s">
        <v>2802</v>
      </c>
      <c r="V79" s="52" t="s">
        <v>905</v>
      </c>
      <c r="W79" s="20"/>
      <c r="X79" s="20"/>
      <c r="Y79" s="20"/>
      <c r="Z79" s="20"/>
      <c r="AA79" s="20" t="s">
        <v>2803</v>
      </c>
      <c r="AB79" s="20"/>
      <c r="AC79" s="20"/>
      <c r="AD79" s="20"/>
      <c r="AE79" s="20"/>
      <c r="AF79" s="20"/>
      <c r="AG79" s="20"/>
      <c r="AH79" s="27" t="s">
        <v>2804</v>
      </c>
      <c r="AI79" s="28" t="s">
        <v>704</v>
      </c>
      <c r="AJ79" s="27" t="s">
        <v>698</v>
      </c>
      <c r="AK79" s="27" t="s">
        <v>698</v>
      </c>
      <c r="AL79" s="27" t="s">
        <v>698</v>
      </c>
      <c r="AM79" s="27" t="s">
        <v>698</v>
      </c>
      <c r="AN79" s="27" t="s">
        <v>698</v>
      </c>
      <c r="AO79" s="27" t="s">
        <v>698</v>
      </c>
      <c r="AP79" s="27" t="s">
        <v>698</v>
      </c>
      <c r="AQ79" s="27" t="s">
        <v>698</v>
      </c>
      <c r="AR79" s="27" t="s">
        <v>698</v>
      </c>
      <c r="AS79" s="27" t="s">
        <v>698</v>
      </c>
      <c r="AT79" s="27" t="s">
        <v>698</v>
      </c>
      <c r="AU79" s="27" t="s">
        <v>698</v>
      </c>
      <c r="AV79" s="27" t="s">
        <v>698</v>
      </c>
      <c r="AW79" s="27" t="s">
        <v>698</v>
      </c>
      <c r="AX79" s="27" t="s">
        <v>698</v>
      </c>
      <c r="AY79" s="27" t="s">
        <v>698</v>
      </c>
      <c r="AZ79" s="27" t="s">
        <v>698</v>
      </c>
      <c r="BA79" s="27" t="s">
        <v>698</v>
      </c>
      <c r="BB79" s="27" t="s">
        <v>698</v>
      </c>
      <c r="BC79" s="27" t="s">
        <v>698</v>
      </c>
      <c r="BD79" s="27" t="s">
        <v>698</v>
      </c>
      <c r="BE79" s="27" t="s">
        <v>698</v>
      </c>
      <c r="BF79" s="27" t="s">
        <v>698</v>
      </c>
      <c r="BG79" s="27" t="s">
        <v>698</v>
      </c>
      <c r="BH79" s="27" t="s">
        <v>698</v>
      </c>
      <c r="BI79" s="27" t="s">
        <v>698</v>
      </c>
      <c r="BJ79" s="27" t="s">
        <v>698</v>
      </c>
      <c r="BK79" s="27" t="s">
        <v>698</v>
      </c>
      <c r="BL79" s="27" t="s">
        <v>698</v>
      </c>
      <c r="BM79" s="27" t="s">
        <v>698</v>
      </c>
      <c r="BN79" s="27" t="s">
        <v>698</v>
      </c>
      <c r="BO79" s="27" t="s">
        <v>698</v>
      </c>
      <c r="BP79" s="27" t="s">
        <v>698</v>
      </c>
      <c r="BQ79" s="27" t="s">
        <v>698</v>
      </c>
      <c r="BR79" s="27" t="s">
        <v>698</v>
      </c>
      <c r="BS79" s="27" t="s">
        <v>698</v>
      </c>
      <c r="BT79" s="27" t="s">
        <v>698</v>
      </c>
      <c r="BU79" s="27" t="s">
        <v>698</v>
      </c>
      <c r="BV79" s="27" t="s">
        <v>698</v>
      </c>
      <c r="BW79" s="27" t="s">
        <v>698</v>
      </c>
      <c r="BX79" s="27" t="s">
        <v>698</v>
      </c>
      <c r="BY79" s="27" t="s">
        <v>704</v>
      </c>
      <c r="BZ79" s="27" t="s">
        <v>698</v>
      </c>
      <c r="CA79" s="27" t="s">
        <v>698</v>
      </c>
      <c r="CB79" s="27" t="s">
        <v>698</v>
      </c>
      <c r="CC79" s="27" t="s">
        <v>698</v>
      </c>
      <c r="CD79" s="27" t="s">
        <v>698</v>
      </c>
      <c r="CE79" s="27" t="s">
        <v>698</v>
      </c>
      <c r="CF79" s="27" t="s">
        <v>698</v>
      </c>
      <c r="CG79" s="27" t="s">
        <v>698</v>
      </c>
      <c r="CH79" s="27" t="s">
        <v>698</v>
      </c>
      <c r="CI79" s="27" t="s">
        <v>698</v>
      </c>
      <c r="CJ79" s="27" t="s">
        <v>698</v>
      </c>
      <c r="CK79" s="27" t="s">
        <v>698</v>
      </c>
      <c r="CL79" s="27" t="s">
        <v>698</v>
      </c>
      <c r="CM79" s="27" t="s">
        <v>698</v>
      </c>
      <c r="CN79" s="27" t="s">
        <v>698</v>
      </c>
      <c r="CO79" s="27" t="s">
        <v>698</v>
      </c>
      <c r="CP79" s="27" t="s">
        <v>698</v>
      </c>
      <c r="CQ79" s="27" t="s">
        <v>698</v>
      </c>
      <c r="CR79" s="27" t="s">
        <v>698</v>
      </c>
      <c r="CS79" s="27" t="s">
        <v>698</v>
      </c>
      <c r="CT79" s="27" t="s">
        <v>698</v>
      </c>
      <c r="CU79" s="27" t="s">
        <v>698</v>
      </c>
      <c r="CV79" s="27" t="s">
        <v>698</v>
      </c>
      <c r="CW79" s="27" t="s">
        <v>698</v>
      </c>
      <c r="CX79" s="27" t="s">
        <v>698</v>
      </c>
      <c r="CY79" s="27" t="s">
        <v>698</v>
      </c>
      <c r="CZ79" s="27" t="s">
        <v>698</v>
      </c>
      <c r="DA79" s="27" t="s">
        <v>698</v>
      </c>
      <c r="DB79" s="27" t="s">
        <v>698</v>
      </c>
      <c r="DC79" s="27" t="s">
        <v>698</v>
      </c>
      <c r="DD79" s="27" t="s">
        <v>698</v>
      </c>
      <c r="DE79" s="27" t="s">
        <v>698</v>
      </c>
      <c r="DF79" s="27" t="s">
        <v>698</v>
      </c>
      <c r="DG79" s="27" t="s">
        <v>698</v>
      </c>
      <c r="DH79" s="27" t="s">
        <v>698</v>
      </c>
      <c r="DI79" s="27" t="s">
        <v>698</v>
      </c>
      <c r="DJ79" s="27" t="s">
        <v>698</v>
      </c>
      <c r="DK79" s="27" t="s">
        <v>698</v>
      </c>
      <c r="DL79" s="27" t="s">
        <v>698</v>
      </c>
      <c r="DM79" s="27" t="s">
        <v>698</v>
      </c>
      <c r="DN79" s="27" t="s">
        <v>698</v>
      </c>
      <c r="DO79" s="27" t="s">
        <v>698</v>
      </c>
      <c r="DP79" s="27" t="s">
        <v>698</v>
      </c>
      <c r="DQ79" s="27" t="s">
        <v>698</v>
      </c>
      <c r="DR79" s="27" t="s">
        <v>698</v>
      </c>
      <c r="DS79" s="27" t="s">
        <v>698</v>
      </c>
      <c r="DT79" s="27" t="s">
        <v>698</v>
      </c>
      <c r="DU79" s="27" t="s">
        <v>698</v>
      </c>
      <c r="DV79" s="27" t="s">
        <v>698</v>
      </c>
      <c r="DW79" s="27" t="s">
        <v>698</v>
      </c>
      <c r="DX79" s="27" t="s">
        <v>698</v>
      </c>
      <c r="DY79" s="27" t="s">
        <v>698</v>
      </c>
      <c r="DZ79" s="27" t="s">
        <v>698</v>
      </c>
      <c r="EA79" s="27" t="s">
        <v>698</v>
      </c>
      <c r="EB79" s="27" t="s">
        <v>698</v>
      </c>
      <c r="EC79" s="27" t="s">
        <v>698</v>
      </c>
      <c r="ED79" s="27" t="s">
        <v>698</v>
      </c>
      <c r="EE79" s="27" t="s">
        <v>698</v>
      </c>
      <c r="EF79" s="27" t="s">
        <v>698</v>
      </c>
      <c r="EG79" s="27" t="s">
        <v>698</v>
      </c>
      <c r="EH79" s="27" t="s">
        <v>698</v>
      </c>
      <c r="EI79" s="27" t="s">
        <v>698</v>
      </c>
      <c r="EJ79" s="27" t="s">
        <v>698</v>
      </c>
      <c r="EK79" s="27" t="s">
        <v>698</v>
      </c>
      <c r="EL79" s="27" t="s">
        <v>698</v>
      </c>
      <c r="EM79" s="27" t="s">
        <v>698</v>
      </c>
      <c r="EN79" s="27" t="s">
        <v>698</v>
      </c>
      <c r="EO79" s="27" t="s">
        <v>698</v>
      </c>
      <c r="EP79" s="27" t="s">
        <v>698</v>
      </c>
      <c r="EQ79" s="27" t="s">
        <v>698</v>
      </c>
      <c r="ER79" s="27" t="s">
        <v>698</v>
      </c>
      <c r="ES79" s="27" t="s">
        <v>698</v>
      </c>
      <c r="ET79" s="27" t="s">
        <v>698</v>
      </c>
      <c r="EU79" s="27" t="s">
        <v>698</v>
      </c>
      <c r="EV79" s="27" t="s">
        <v>698</v>
      </c>
      <c r="EW79" s="27" t="s">
        <v>2705</v>
      </c>
      <c r="EX79" s="27" t="s">
        <v>2785</v>
      </c>
      <c r="EY79" s="27" t="s">
        <v>2707</v>
      </c>
      <c r="EZ79" s="27" t="s">
        <v>694</v>
      </c>
      <c r="FA79" s="27" t="s">
        <v>694</v>
      </c>
      <c r="FB79" s="27" t="s">
        <v>694</v>
      </c>
      <c r="FC79" s="27" t="s">
        <v>694</v>
      </c>
      <c r="FD79" s="27" t="s">
        <v>694</v>
      </c>
      <c r="FE79" s="27" t="s">
        <v>2786</v>
      </c>
      <c r="FF79" s="42"/>
      <c r="FG79" s="42"/>
    </row>
    <row r="80" spans="1:163" x14ac:dyDescent="0.25">
      <c r="A80" s="27" t="str">
        <f t="shared" si="1"/>
        <v>IR003002001001009000000000000000000000</v>
      </c>
      <c r="B80" s="20" t="s">
        <v>2599</v>
      </c>
      <c r="C80" s="23" t="s">
        <v>2630</v>
      </c>
      <c r="D80" s="23" t="s">
        <v>710</v>
      </c>
      <c r="E80" s="23" t="s">
        <v>707</v>
      </c>
      <c r="F80" s="23" t="s">
        <v>702</v>
      </c>
      <c r="G80" s="23" t="s">
        <v>702</v>
      </c>
      <c r="H80" s="21" t="s">
        <v>722</v>
      </c>
      <c r="I80" s="23" t="s">
        <v>697</v>
      </c>
      <c r="J80" s="23" t="s">
        <v>697</v>
      </c>
      <c r="K80" s="64" t="s">
        <v>697</v>
      </c>
      <c r="L80" s="23" t="s">
        <v>697</v>
      </c>
      <c r="M80" s="23" t="s">
        <v>697</v>
      </c>
      <c r="N80" s="23" t="s">
        <v>697</v>
      </c>
      <c r="O80" s="23" t="s">
        <v>697</v>
      </c>
      <c r="P80" s="27">
        <v>0</v>
      </c>
      <c r="Q80" s="27" t="s">
        <v>704</v>
      </c>
      <c r="R80" s="27" t="s">
        <v>698</v>
      </c>
      <c r="S80" s="28" t="s">
        <v>694</v>
      </c>
      <c r="T80" s="28" t="s">
        <v>922</v>
      </c>
      <c r="U80" s="34" t="s">
        <v>2805</v>
      </c>
      <c r="V80" s="52" t="s">
        <v>905</v>
      </c>
      <c r="W80" s="20"/>
      <c r="X80" s="20"/>
      <c r="Y80" s="20"/>
      <c r="Z80" s="20"/>
      <c r="AA80" s="20" t="s">
        <v>2806</v>
      </c>
      <c r="AB80" s="20"/>
      <c r="AC80" s="20"/>
      <c r="AD80" s="20"/>
      <c r="AE80" s="20"/>
      <c r="AF80" s="20"/>
      <c r="AG80" s="20"/>
      <c r="AH80" s="27" t="s">
        <v>2807</v>
      </c>
      <c r="AI80" s="28" t="s">
        <v>704</v>
      </c>
      <c r="AJ80" s="27" t="s">
        <v>698</v>
      </c>
      <c r="AK80" s="27" t="s">
        <v>698</v>
      </c>
      <c r="AL80" s="27" t="s">
        <v>698</v>
      </c>
      <c r="AM80" s="27" t="s">
        <v>698</v>
      </c>
      <c r="AN80" s="27" t="s">
        <v>698</v>
      </c>
      <c r="AO80" s="27" t="s">
        <v>698</v>
      </c>
      <c r="AP80" s="27" t="s">
        <v>698</v>
      </c>
      <c r="AQ80" s="27" t="s">
        <v>698</v>
      </c>
      <c r="AR80" s="27" t="s">
        <v>698</v>
      </c>
      <c r="AS80" s="27" t="s">
        <v>698</v>
      </c>
      <c r="AT80" s="27" t="s">
        <v>698</v>
      </c>
      <c r="AU80" s="27" t="s">
        <v>698</v>
      </c>
      <c r="AV80" s="27" t="s">
        <v>698</v>
      </c>
      <c r="AW80" s="27" t="s">
        <v>698</v>
      </c>
      <c r="AX80" s="27" t="s">
        <v>698</v>
      </c>
      <c r="AY80" s="27" t="s">
        <v>698</v>
      </c>
      <c r="AZ80" s="27" t="s">
        <v>698</v>
      </c>
      <c r="BA80" s="27" t="s">
        <v>698</v>
      </c>
      <c r="BB80" s="27" t="s">
        <v>698</v>
      </c>
      <c r="BC80" s="27" t="s">
        <v>698</v>
      </c>
      <c r="BD80" s="27" t="s">
        <v>698</v>
      </c>
      <c r="BE80" s="27" t="s">
        <v>698</v>
      </c>
      <c r="BF80" s="27" t="s">
        <v>698</v>
      </c>
      <c r="BG80" s="27" t="s">
        <v>698</v>
      </c>
      <c r="BH80" s="27" t="s">
        <v>698</v>
      </c>
      <c r="BI80" s="27" t="s">
        <v>698</v>
      </c>
      <c r="BJ80" s="27" t="s">
        <v>698</v>
      </c>
      <c r="BK80" s="27" t="s">
        <v>698</v>
      </c>
      <c r="BL80" s="27" t="s">
        <v>698</v>
      </c>
      <c r="BM80" s="27" t="s">
        <v>698</v>
      </c>
      <c r="BN80" s="27" t="s">
        <v>698</v>
      </c>
      <c r="BO80" s="27" t="s">
        <v>698</v>
      </c>
      <c r="BP80" s="27" t="s">
        <v>698</v>
      </c>
      <c r="BQ80" s="27" t="s">
        <v>698</v>
      </c>
      <c r="BR80" s="27" t="s">
        <v>698</v>
      </c>
      <c r="BS80" s="27" t="s">
        <v>698</v>
      </c>
      <c r="BT80" s="27" t="s">
        <v>698</v>
      </c>
      <c r="BU80" s="27" t="s">
        <v>698</v>
      </c>
      <c r="BV80" s="27" t="s">
        <v>698</v>
      </c>
      <c r="BW80" s="27" t="s">
        <v>698</v>
      </c>
      <c r="BX80" s="27" t="s">
        <v>698</v>
      </c>
      <c r="BY80" s="27" t="s">
        <v>698</v>
      </c>
      <c r="BZ80" s="27" t="s">
        <v>698</v>
      </c>
      <c r="CA80" s="27" t="s">
        <v>698</v>
      </c>
      <c r="CB80" s="27" t="s">
        <v>698</v>
      </c>
      <c r="CC80" s="27" t="s">
        <v>698</v>
      </c>
      <c r="CD80" s="27" t="s">
        <v>698</v>
      </c>
      <c r="CE80" s="27" t="s">
        <v>698</v>
      </c>
      <c r="CF80" s="27" t="s">
        <v>698</v>
      </c>
      <c r="CG80" s="27" t="s">
        <v>698</v>
      </c>
      <c r="CH80" s="27" t="s">
        <v>698</v>
      </c>
      <c r="CI80" s="27" t="s">
        <v>698</v>
      </c>
      <c r="CJ80" s="27" t="s">
        <v>698</v>
      </c>
      <c r="CK80" s="27" t="s">
        <v>698</v>
      </c>
      <c r="CL80" s="27" t="s">
        <v>698</v>
      </c>
      <c r="CM80" s="27" t="s">
        <v>698</v>
      </c>
      <c r="CN80" s="27" t="s">
        <v>698</v>
      </c>
      <c r="CO80" s="27" t="s">
        <v>698</v>
      </c>
      <c r="CP80" s="27" t="s">
        <v>698</v>
      </c>
      <c r="CQ80" s="27" t="s">
        <v>698</v>
      </c>
      <c r="CR80" s="27" t="s">
        <v>698</v>
      </c>
      <c r="CS80" s="27" t="s">
        <v>698</v>
      </c>
      <c r="CT80" s="27" t="s">
        <v>698</v>
      </c>
      <c r="CU80" s="27" t="s">
        <v>698</v>
      </c>
      <c r="CV80" s="27" t="s">
        <v>698</v>
      </c>
      <c r="CW80" s="27" t="s">
        <v>698</v>
      </c>
      <c r="CX80" s="27" t="s">
        <v>698</v>
      </c>
      <c r="CY80" s="27" t="s">
        <v>698</v>
      </c>
      <c r="CZ80" s="27" t="s">
        <v>698</v>
      </c>
      <c r="DA80" s="27" t="s">
        <v>698</v>
      </c>
      <c r="DB80" s="27" t="s">
        <v>698</v>
      </c>
      <c r="DC80" s="27" t="s">
        <v>698</v>
      </c>
      <c r="DD80" s="27" t="s">
        <v>698</v>
      </c>
      <c r="DE80" s="27" t="s">
        <v>698</v>
      </c>
      <c r="DF80" s="27" t="s">
        <v>698</v>
      </c>
      <c r="DG80" s="27" t="s">
        <v>698</v>
      </c>
      <c r="DH80" s="27" t="s">
        <v>698</v>
      </c>
      <c r="DI80" s="27" t="s">
        <v>698</v>
      </c>
      <c r="DJ80" s="27" t="s">
        <v>698</v>
      </c>
      <c r="DK80" s="27" t="s">
        <v>698</v>
      </c>
      <c r="DL80" s="27" t="s">
        <v>698</v>
      </c>
      <c r="DM80" s="27" t="s">
        <v>698</v>
      </c>
      <c r="DN80" s="27" t="s">
        <v>698</v>
      </c>
      <c r="DO80" s="27" t="s">
        <v>698</v>
      </c>
      <c r="DP80" s="27" t="s">
        <v>698</v>
      </c>
      <c r="DQ80" s="27" t="s">
        <v>698</v>
      </c>
      <c r="DR80" s="27" t="s">
        <v>698</v>
      </c>
      <c r="DS80" s="27" t="s">
        <v>698</v>
      </c>
      <c r="DT80" s="27" t="s">
        <v>698</v>
      </c>
      <c r="DU80" s="27" t="s">
        <v>698</v>
      </c>
      <c r="DV80" s="27" t="s">
        <v>698</v>
      </c>
      <c r="DW80" s="27" t="s">
        <v>698</v>
      </c>
      <c r="DX80" s="27" t="s">
        <v>698</v>
      </c>
      <c r="DY80" s="27" t="s">
        <v>698</v>
      </c>
      <c r="DZ80" s="27" t="s">
        <v>698</v>
      </c>
      <c r="EA80" s="27" t="s">
        <v>698</v>
      </c>
      <c r="EB80" s="27" t="s">
        <v>698</v>
      </c>
      <c r="EC80" s="27" t="s">
        <v>698</v>
      </c>
      <c r="ED80" s="27" t="s">
        <v>698</v>
      </c>
      <c r="EE80" s="27" t="s">
        <v>698</v>
      </c>
      <c r="EF80" s="27" t="s">
        <v>698</v>
      </c>
      <c r="EG80" s="27" t="s">
        <v>698</v>
      </c>
      <c r="EH80" s="27" t="s">
        <v>698</v>
      </c>
      <c r="EI80" s="27" t="s">
        <v>698</v>
      </c>
      <c r="EJ80" s="27" t="s">
        <v>698</v>
      </c>
      <c r="EK80" s="27" t="s">
        <v>698</v>
      </c>
      <c r="EL80" s="27" t="s">
        <v>698</v>
      </c>
      <c r="EM80" s="27" t="s">
        <v>698</v>
      </c>
      <c r="EN80" s="27" t="s">
        <v>698</v>
      </c>
      <c r="EO80" s="27" t="s">
        <v>698</v>
      </c>
      <c r="EP80" s="27" t="s">
        <v>698</v>
      </c>
      <c r="EQ80" s="27" t="s">
        <v>698</v>
      </c>
      <c r="ER80" s="27" t="s">
        <v>698</v>
      </c>
      <c r="ES80" s="27" t="s">
        <v>698</v>
      </c>
      <c r="ET80" s="27" t="s">
        <v>698</v>
      </c>
      <c r="EU80" s="27" t="s">
        <v>698</v>
      </c>
      <c r="EV80" s="27" t="s">
        <v>698</v>
      </c>
      <c r="EW80" s="27" t="s">
        <v>2705</v>
      </c>
      <c r="EX80" s="27" t="s">
        <v>2785</v>
      </c>
      <c r="EY80" s="27" t="s">
        <v>2707</v>
      </c>
      <c r="EZ80" s="27" t="s">
        <v>694</v>
      </c>
      <c r="FA80" s="27" t="s">
        <v>694</v>
      </c>
      <c r="FB80" s="27" t="s">
        <v>694</v>
      </c>
      <c r="FC80" s="27" t="s">
        <v>694</v>
      </c>
      <c r="FD80" s="27" t="s">
        <v>694</v>
      </c>
      <c r="FE80" s="27" t="s">
        <v>2786</v>
      </c>
      <c r="FF80" s="42"/>
      <c r="FG80" s="42"/>
    </row>
    <row r="81" spans="1:163" x14ac:dyDescent="0.25">
      <c r="A81" s="27" t="str">
        <f t="shared" si="1"/>
        <v>IR003002001001010000000000000000000000</v>
      </c>
      <c r="B81" s="20" t="s">
        <v>2599</v>
      </c>
      <c r="C81" s="23" t="s">
        <v>2630</v>
      </c>
      <c r="D81" s="23" t="s">
        <v>710</v>
      </c>
      <c r="E81" s="23" t="s">
        <v>707</v>
      </c>
      <c r="F81" s="23" t="s">
        <v>702</v>
      </c>
      <c r="G81" s="23" t="s">
        <v>702</v>
      </c>
      <c r="H81" s="21" t="s">
        <v>724</v>
      </c>
      <c r="I81" s="23" t="s">
        <v>697</v>
      </c>
      <c r="J81" s="23" t="s">
        <v>697</v>
      </c>
      <c r="K81" s="64" t="s">
        <v>697</v>
      </c>
      <c r="L81" s="23" t="s">
        <v>697</v>
      </c>
      <c r="M81" s="23" t="s">
        <v>697</v>
      </c>
      <c r="N81" s="23" t="s">
        <v>697</v>
      </c>
      <c r="O81" s="23" t="s">
        <v>697</v>
      </c>
      <c r="P81" s="27">
        <v>0</v>
      </c>
      <c r="Q81" s="27" t="s">
        <v>704</v>
      </c>
      <c r="R81" s="27" t="s">
        <v>698</v>
      </c>
      <c r="S81" s="28" t="s">
        <v>694</v>
      </c>
      <c r="T81" s="28" t="s">
        <v>922</v>
      </c>
      <c r="U81" s="34" t="s">
        <v>2808</v>
      </c>
      <c r="V81" s="52" t="s">
        <v>905</v>
      </c>
      <c r="W81" s="20"/>
      <c r="X81" s="20"/>
      <c r="Y81" s="20"/>
      <c r="Z81" s="20"/>
      <c r="AA81" s="20" t="s">
        <v>2809</v>
      </c>
      <c r="AB81" s="20"/>
      <c r="AC81" s="20"/>
      <c r="AD81" s="20"/>
      <c r="AE81" s="20"/>
      <c r="AF81" s="20"/>
      <c r="AG81" s="20"/>
      <c r="AH81" s="27" t="s">
        <v>2810</v>
      </c>
      <c r="AI81" s="28" t="s">
        <v>704</v>
      </c>
      <c r="AJ81" s="27" t="s">
        <v>698</v>
      </c>
      <c r="AK81" s="27" t="s">
        <v>698</v>
      </c>
      <c r="AL81" s="27" t="s">
        <v>698</v>
      </c>
      <c r="AM81" s="27" t="s">
        <v>698</v>
      </c>
      <c r="AN81" s="27" t="s">
        <v>698</v>
      </c>
      <c r="AO81" s="27" t="s">
        <v>698</v>
      </c>
      <c r="AP81" s="27" t="s">
        <v>698</v>
      </c>
      <c r="AQ81" s="27" t="s">
        <v>698</v>
      </c>
      <c r="AR81" s="27" t="s">
        <v>698</v>
      </c>
      <c r="AS81" s="27" t="s">
        <v>698</v>
      </c>
      <c r="AT81" s="27" t="s">
        <v>698</v>
      </c>
      <c r="AU81" s="27" t="s">
        <v>698</v>
      </c>
      <c r="AV81" s="27" t="s">
        <v>698</v>
      </c>
      <c r="AW81" s="27" t="s">
        <v>698</v>
      </c>
      <c r="AX81" s="27" t="s">
        <v>698</v>
      </c>
      <c r="AY81" s="27" t="s">
        <v>698</v>
      </c>
      <c r="AZ81" s="27" t="s">
        <v>698</v>
      </c>
      <c r="BA81" s="27" t="s">
        <v>698</v>
      </c>
      <c r="BB81" s="27" t="s">
        <v>698</v>
      </c>
      <c r="BC81" s="27" t="s">
        <v>698</v>
      </c>
      <c r="BD81" s="27" t="s">
        <v>698</v>
      </c>
      <c r="BE81" s="27" t="s">
        <v>698</v>
      </c>
      <c r="BF81" s="27" t="s">
        <v>698</v>
      </c>
      <c r="BG81" s="27" t="s">
        <v>698</v>
      </c>
      <c r="BH81" s="27" t="s">
        <v>698</v>
      </c>
      <c r="BI81" s="27" t="s">
        <v>698</v>
      </c>
      <c r="BJ81" s="27" t="s">
        <v>698</v>
      </c>
      <c r="BK81" s="27" t="s">
        <v>698</v>
      </c>
      <c r="BL81" s="27" t="s">
        <v>698</v>
      </c>
      <c r="BM81" s="27" t="s">
        <v>698</v>
      </c>
      <c r="BN81" s="27" t="s">
        <v>698</v>
      </c>
      <c r="BO81" s="27" t="s">
        <v>698</v>
      </c>
      <c r="BP81" s="27" t="s">
        <v>698</v>
      </c>
      <c r="BQ81" s="27" t="s">
        <v>698</v>
      </c>
      <c r="BR81" s="27" t="s">
        <v>698</v>
      </c>
      <c r="BS81" s="27" t="s">
        <v>698</v>
      </c>
      <c r="BT81" s="27" t="s">
        <v>698</v>
      </c>
      <c r="BU81" s="27" t="s">
        <v>698</v>
      </c>
      <c r="BV81" s="27" t="s">
        <v>698</v>
      </c>
      <c r="BW81" s="27" t="s">
        <v>698</v>
      </c>
      <c r="BX81" s="27" t="s">
        <v>698</v>
      </c>
      <c r="BY81" s="27" t="s">
        <v>698</v>
      </c>
      <c r="BZ81" s="27" t="s">
        <v>698</v>
      </c>
      <c r="CA81" s="27" t="s">
        <v>698</v>
      </c>
      <c r="CB81" s="27" t="s">
        <v>698</v>
      </c>
      <c r="CC81" s="27" t="s">
        <v>698</v>
      </c>
      <c r="CD81" s="27" t="s">
        <v>698</v>
      </c>
      <c r="CE81" s="27" t="s">
        <v>698</v>
      </c>
      <c r="CF81" s="27" t="s">
        <v>698</v>
      </c>
      <c r="CG81" s="27" t="s">
        <v>698</v>
      </c>
      <c r="CH81" s="27" t="s">
        <v>698</v>
      </c>
      <c r="CI81" s="27" t="s">
        <v>698</v>
      </c>
      <c r="CJ81" s="27" t="s">
        <v>698</v>
      </c>
      <c r="CK81" s="27" t="s">
        <v>698</v>
      </c>
      <c r="CL81" s="27" t="s">
        <v>698</v>
      </c>
      <c r="CM81" s="27" t="s">
        <v>698</v>
      </c>
      <c r="CN81" s="27" t="s">
        <v>698</v>
      </c>
      <c r="CO81" s="27" t="s">
        <v>698</v>
      </c>
      <c r="CP81" s="27" t="s">
        <v>698</v>
      </c>
      <c r="CQ81" s="27" t="s">
        <v>698</v>
      </c>
      <c r="CR81" s="27" t="s">
        <v>698</v>
      </c>
      <c r="CS81" s="27" t="s">
        <v>698</v>
      </c>
      <c r="CT81" s="27" t="s">
        <v>698</v>
      </c>
      <c r="CU81" s="27" t="s">
        <v>698</v>
      </c>
      <c r="CV81" s="27" t="s">
        <v>698</v>
      </c>
      <c r="CW81" s="27" t="s">
        <v>698</v>
      </c>
      <c r="CX81" s="27" t="s">
        <v>698</v>
      </c>
      <c r="CY81" s="27" t="s">
        <v>698</v>
      </c>
      <c r="CZ81" s="27" t="s">
        <v>698</v>
      </c>
      <c r="DA81" s="27" t="s">
        <v>698</v>
      </c>
      <c r="DB81" s="27" t="s">
        <v>698</v>
      </c>
      <c r="DC81" s="27" t="s">
        <v>698</v>
      </c>
      <c r="DD81" s="27" t="s">
        <v>698</v>
      </c>
      <c r="DE81" s="27" t="s">
        <v>698</v>
      </c>
      <c r="DF81" s="27" t="s">
        <v>698</v>
      </c>
      <c r="DG81" s="27" t="s">
        <v>698</v>
      </c>
      <c r="DH81" s="27" t="s">
        <v>698</v>
      </c>
      <c r="DI81" s="27" t="s">
        <v>698</v>
      </c>
      <c r="DJ81" s="27" t="s">
        <v>698</v>
      </c>
      <c r="DK81" s="27" t="s">
        <v>698</v>
      </c>
      <c r="DL81" s="27" t="s">
        <v>698</v>
      </c>
      <c r="DM81" s="27" t="s">
        <v>698</v>
      </c>
      <c r="DN81" s="27" t="s">
        <v>698</v>
      </c>
      <c r="DO81" s="27" t="s">
        <v>698</v>
      </c>
      <c r="DP81" s="27" t="s">
        <v>698</v>
      </c>
      <c r="DQ81" s="27" t="s">
        <v>698</v>
      </c>
      <c r="DR81" s="27" t="s">
        <v>698</v>
      </c>
      <c r="DS81" s="27" t="s">
        <v>698</v>
      </c>
      <c r="DT81" s="27" t="s">
        <v>698</v>
      </c>
      <c r="DU81" s="27" t="s">
        <v>698</v>
      </c>
      <c r="DV81" s="27" t="s">
        <v>698</v>
      </c>
      <c r="DW81" s="27" t="s">
        <v>698</v>
      </c>
      <c r="DX81" s="27" t="s">
        <v>698</v>
      </c>
      <c r="DY81" s="27" t="s">
        <v>698</v>
      </c>
      <c r="DZ81" s="27" t="s">
        <v>698</v>
      </c>
      <c r="EA81" s="27" t="s">
        <v>698</v>
      </c>
      <c r="EB81" s="27" t="s">
        <v>698</v>
      </c>
      <c r="EC81" s="27" t="s">
        <v>698</v>
      </c>
      <c r="ED81" s="27" t="s">
        <v>698</v>
      </c>
      <c r="EE81" s="27" t="s">
        <v>698</v>
      </c>
      <c r="EF81" s="27" t="s">
        <v>698</v>
      </c>
      <c r="EG81" s="27" t="s">
        <v>698</v>
      </c>
      <c r="EH81" s="27" t="s">
        <v>698</v>
      </c>
      <c r="EI81" s="27" t="s">
        <v>698</v>
      </c>
      <c r="EJ81" s="27" t="s">
        <v>698</v>
      </c>
      <c r="EK81" s="27" t="s">
        <v>698</v>
      </c>
      <c r="EL81" s="27" t="s">
        <v>698</v>
      </c>
      <c r="EM81" s="27" t="s">
        <v>698</v>
      </c>
      <c r="EN81" s="27" t="s">
        <v>698</v>
      </c>
      <c r="EO81" s="27" t="s">
        <v>698</v>
      </c>
      <c r="EP81" s="27" t="s">
        <v>698</v>
      </c>
      <c r="EQ81" s="27" t="s">
        <v>698</v>
      </c>
      <c r="ER81" s="27" t="s">
        <v>698</v>
      </c>
      <c r="ES81" s="27" t="s">
        <v>698</v>
      </c>
      <c r="ET81" s="27" t="s">
        <v>698</v>
      </c>
      <c r="EU81" s="27" t="s">
        <v>698</v>
      </c>
      <c r="EV81" s="27" t="s">
        <v>698</v>
      </c>
      <c r="EW81" s="27" t="s">
        <v>2705</v>
      </c>
      <c r="EX81" s="27" t="s">
        <v>2785</v>
      </c>
      <c r="EY81" s="27" t="s">
        <v>2707</v>
      </c>
      <c r="EZ81" s="27" t="s">
        <v>694</v>
      </c>
      <c r="FA81" s="27" t="s">
        <v>694</v>
      </c>
      <c r="FB81" s="27" t="s">
        <v>694</v>
      </c>
      <c r="FC81" s="27" t="s">
        <v>694</v>
      </c>
      <c r="FD81" s="27" t="s">
        <v>694</v>
      </c>
      <c r="FE81" s="27" t="s">
        <v>2786</v>
      </c>
      <c r="FF81" s="42"/>
      <c r="FG81" s="42"/>
    </row>
    <row r="82" spans="1:163" x14ac:dyDescent="0.25">
      <c r="A82" s="27" t="str">
        <f t="shared" si="1"/>
        <v>IR003002001001011000000000000000000000</v>
      </c>
      <c r="B82" s="20" t="s">
        <v>2599</v>
      </c>
      <c r="C82" s="23" t="s">
        <v>2630</v>
      </c>
      <c r="D82" s="23" t="s">
        <v>710</v>
      </c>
      <c r="E82" s="23" t="s">
        <v>707</v>
      </c>
      <c r="F82" s="23" t="s">
        <v>702</v>
      </c>
      <c r="G82" s="23" t="s">
        <v>702</v>
      </c>
      <c r="H82" s="21" t="s">
        <v>734</v>
      </c>
      <c r="I82" s="23" t="s">
        <v>697</v>
      </c>
      <c r="J82" s="23" t="s">
        <v>697</v>
      </c>
      <c r="K82" s="64" t="s">
        <v>697</v>
      </c>
      <c r="L82" s="23" t="s">
        <v>697</v>
      </c>
      <c r="M82" s="23" t="s">
        <v>697</v>
      </c>
      <c r="N82" s="23" t="s">
        <v>697</v>
      </c>
      <c r="O82" s="23" t="s">
        <v>697</v>
      </c>
      <c r="P82" s="27">
        <v>0</v>
      </c>
      <c r="Q82" s="27" t="s">
        <v>704</v>
      </c>
      <c r="R82" s="27" t="s">
        <v>698</v>
      </c>
      <c r="S82" s="28" t="s">
        <v>694</v>
      </c>
      <c r="T82" s="28" t="s">
        <v>922</v>
      </c>
      <c r="U82" s="34" t="s">
        <v>2811</v>
      </c>
      <c r="V82" s="52" t="s">
        <v>905</v>
      </c>
      <c r="W82" s="20"/>
      <c r="X82" s="20"/>
      <c r="Y82" s="20"/>
      <c r="Z82" s="20"/>
      <c r="AA82" s="20" t="s">
        <v>2812</v>
      </c>
      <c r="AB82" s="20"/>
      <c r="AC82" s="20"/>
      <c r="AD82" s="20"/>
      <c r="AE82" s="20"/>
      <c r="AF82" s="20"/>
      <c r="AG82" s="20"/>
      <c r="AH82" s="27" t="s">
        <v>2813</v>
      </c>
      <c r="AI82" s="28" t="s">
        <v>704</v>
      </c>
      <c r="AJ82" s="27" t="s">
        <v>698</v>
      </c>
      <c r="AK82" s="27" t="s">
        <v>698</v>
      </c>
      <c r="AL82" s="27" t="s">
        <v>698</v>
      </c>
      <c r="AM82" s="27" t="s">
        <v>698</v>
      </c>
      <c r="AN82" s="27" t="s">
        <v>698</v>
      </c>
      <c r="AO82" s="27" t="s">
        <v>698</v>
      </c>
      <c r="AP82" s="27" t="s">
        <v>698</v>
      </c>
      <c r="AQ82" s="27" t="s">
        <v>698</v>
      </c>
      <c r="AR82" s="27" t="s">
        <v>698</v>
      </c>
      <c r="AS82" s="27" t="s">
        <v>698</v>
      </c>
      <c r="AT82" s="27" t="s">
        <v>698</v>
      </c>
      <c r="AU82" s="27" t="s">
        <v>698</v>
      </c>
      <c r="AV82" s="27" t="s">
        <v>698</v>
      </c>
      <c r="AW82" s="27" t="s">
        <v>698</v>
      </c>
      <c r="AX82" s="27" t="s">
        <v>698</v>
      </c>
      <c r="AY82" s="27" t="s">
        <v>698</v>
      </c>
      <c r="AZ82" s="27" t="s">
        <v>698</v>
      </c>
      <c r="BA82" s="27" t="s">
        <v>698</v>
      </c>
      <c r="BB82" s="27" t="s">
        <v>698</v>
      </c>
      <c r="BC82" s="27" t="s">
        <v>698</v>
      </c>
      <c r="BD82" s="27" t="s">
        <v>698</v>
      </c>
      <c r="BE82" s="27" t="s">
        <v>698</v>
      </c>
      <c r="BF82" s="27" t="s">
        <v>698</v>
      </c>
      <c r="BG82" s="27" t="s">
        <v>698</v>
      </c>
      <c r="BH82" s="27" t="s">
        <v>698</v>
      </c>
      <c r="BI82" s="27" t="s">
        <v>698</v>
      </c>
      <c r="BJ82" s="27" t="s">
        <v>698</v>
      </c>
      <c r="BK82" s="27" t="s">
        <v>698</v>
      </c>
      <c r="BL82" s="27" t="s">
        <v>698</v>
      </c>
      <c r="BM82" s="27" t="s">
        <v>698</v>
      </c>
      <c r="BN82" s="27" t="s">
        <v>698</v>
      </c>
      <c r="BO82" s="27" t="s">
        <v>698</v>
      </c>
      <c r="BP82" s="27" t="s">
        <v>698</v>
      </c>
      <c r="BQ82" s="27" t="s">
        <v>698</v>
      </c>
      <c r="BR82" s="27" t="s">
        <v>698</v>
      </c>
      <c r="BS82" s="27" t="s">
        <v>698</v>
      </c>
      <c r="BT82" s="27" t="s">
        <v>698</v>
      </c>
      <c r="BU82" s="27" t="s">
        <v>698</v>
      </c>
      <c r="BV82" s="27" t="s">
        <v>698</v>
      </c>
      <c r="BW82" s="27" t="s">
        <v>698</v>
      </c>
      <c r="BX82" s="27" t="s">
        <v>698</v>
      </c>
      <c r="BY82" s="27" t="s">
        <v>698</v>
      </c>
      <c r="BZ82" s="27" t="s">
        <v>698</v>
      </c>
      <c r="CA82" s="27" t="s">
        <v>698</v>
      </c>
      <c r="CB82" s="27" t="s">
        <v>698</v>
      </c>
      <c r="CC82" s="27" t="s">
        <v>698</v>
      </c>
      <c r="CD82" s="27" t="s">
        <v>698</v>
      </c>
      <c r="CE82" s="27" t="s">
        <v>698</v>
      </c>
      <c r="CF82" s="27" t="s">
        <v>698</v>
      </c>
      <c r="CG82" s="27" t="s">
        <v>698</v>
      </c>
      <c r="CH82" s="27" t="s">
        <v>698</v>
      </c>
      <c r="CI82" s="27" t="s">
        <v>698</v>
      </c>
      <c r="CJ82" s="27" t="s">
        <v>698</v>
      </c>
      <c r="CK82" s="27" t="s">
        <v>698</v>
      </c>
      <c r="CL82" s="27" t="s">
        <v>698</v>
      </c>
      <c r="CM82" s="27" t="s">
        <v>698</v>
      </c>
      <c r="CN82" s="27" t="s">
        <v>698</v>
      </c>
      <c r="CO82" s="27" t="s">
        <v>698</v>
      </c>
      <c r="CP82" s="27" t="s">
        <v>698</v>
      </c>
      <c r="CQ82" s="27" t="s">
        <v>698</v>
      </c>
      <c r="CR82" s="27" t="s">
        <v>698</v>
      </c>
      <c r="CS82" s="27" t="s">
        <v>698</v>
      </c>
      <c r="CT82" s="27" t="s">
        <v>698</v>
      </c>
      <c r="CU82" s="27" t="s">
        <v>698</v>
      </c>
      <c r="CV82" s="27" t="s">
        <v>698</v>
      </c>
      <c r="CW82" s="27" t="s">
        <v>698</v>
      </c>
      <c r="CX82" s="27" t="s">
        <v>698</v>
      </c>
      <c r="CY82" s="27" t="s">
        <v>698</v>
      </c>
      <c r="CZ82" s="27" t="s">
        <v>698</v>
      </c>
      <c r="DA82" s="27" t="s">
        <v>698</v>
      </c>
      <c r="DB82" s="27" t="s">
        <v>698</v>
      </c>
      <c r="DC82" s="27" t="s">
        <v>698</v>
      </c>
      <c r="DD82" s="27" t="s">
        <v>698</v>
      </c>
      <c r="DE82" s="27" t="s">
        <v>698</v>
      </c>
      <c r="DF82" s="27" t="s">
        <v>698</v>
      </c>
      <c r="DG82" s="27" t="s">
        <v>698</v>
      </c>
      <c r="DH82" s="27" t="s">
        <v>698</v>
      </c>
      <c r="DI82" s="27" t="s">
        <v>698</v>
      </c>
      <c r="DJ82" s="27" t="s">
        <v>698</v>
      </c>
      <c r="DK82" s="27" t="s">
        <v>698</v>
      </c>
      <c r="DL82" s="27" t="s">
        <v>698</v>
      </c>
      <c r="DM82" s="27" t="s">
        <v>698</v>
      </c>
      <c r="DN82" s="27" t="s">
        <v>698</v>
      </c>
      <c r="DO82" s="27" t="s">
        <v>698</v>
      </c>
      <c r="DP82" s="27" t="s">
        <v>698</v>
      </c>
      <c r="DQ82" s="27" t="s">
        <v>698</v>
      </c>
      <c r="DR82" s="27" t="s">
        <v>698</v>
      </c>
      <c r="DS82" s="27" t="s">
        <v>698</v>
      </c>
      <c r="DT82" s="27" t="s">
        <v>698</v>
      </c>
      <c r="DU82" s="27" t="s">
        <v>698</v>
      </c>
      <c r="DV82" s="27" t="s">
        <v>698</v>
      </c>
      <c r="DW82" s="27" t="s">
        <v>698</v>
      </c>
      <c r="DX82" s="27" t="s">
        <v>698</v>
      </c>
      <c r="DY82" s="27" t="s">
        <v>698</v>
      </c>
      <c r="DZ82" s="27" t="s">
        <v>698</v>
      </c>
      <c r="EA82" s="27" t="s">
        <v>698</v>
      </c>
      <c r="EB82" s="27" t="s">
        <v>698</v>
      </c>
      <c r="EC82" s="27" t="s">
        <v>698</v>
      </c>
      <c r="ED82" s="27" t="s">
        <v>698</v>
      </c>
      <c r="EE82" s="27" t="s">
        <v>698</v>
      </c>
      <c r="EF82" s="27" t="s">
        <v>698</v>
      </c>
      <c r="EG82" s="27" t="s">
        <v>698</v>
      </c>
      <c r="EH82" s="27" t="s">
        <v>698</v>
      </c>
      <c r="EI82" s="27" t="s">
        <v>698</v>
      </c>
      <c r="EJ82" s="27" t="s">
        <v>698</v>
      </c>
      <c r="EK82" s="27" t="s">
        <v>698</v>
      </c>
      <c r="EL82" s="27" t="s">
        <v>698</v>
      </c>
      <c r="EM82" s="27" t="s">
        <v>698</v>
      </c>
      <c r="EN82" s="27" t="s">
        <v>698</v>
      </c>
      <c r="EO82" s="27" t="s">
        <v>698</v>
      </c>
      <c r="EP82" s="27" t="s">
        <v>698</v>
      </c>
      <c r="EQ82" s="27" t="s">
        <v>698</v>
      </c>
      <c r="ER82" s="27" t="s">
        <v>698</v>
      </c>
      <c r="ES82" s="27" t="s">
        <v>698</v>
      </c>
      <c r="ET82" s="27" t="s">
        <v>698</v>
      </c>
      <c r="EU82" s="27" t="s">
        <v>698</v>
      </c>
      <c r="EV82" s="27" t="s">
        <v>698</v>
      </c>
      <c r="EW82" s="27" t="s">
        <v>2705</v>
      </c>
      <c r="EX82" s="27" t="s">
        <v>2785</v>
      </c>
      <c r="EY82" s="27" t="s">
        <v>2707</v>
      </c>
      <c r="EZ82" s="27" t="s">
        <v>694</v>
      </c>
      <c r="FA82" s="27" t="s">
        <v>694</v>
      </c>
      <c r="FB82" s="27" t="s">
        <v>694</v>
      </c>
      <c r="FC82" s="27" t="s">
        <v>694</v>
      </c>
      <c r="FD82" s="27" t="s">
        <v>694</v>
      </c>
      <c r="FE82" s="27" t="s">
        <v>2786</v>
      </c>
      <c r="FF82" s="42"/>
      <c r="FG82" s="42"/>
    </row>
    <row r="83" spans="1:163" x14ac:dyDescent="0.25">
      <c r="A83" s="27" t="str">
        <f t="shared" si="1"/>
        <v>IR003002001001012000000000000000000000</v>
      </c>
      <c r="B83" s="20" t="s">
        <v>2599</v>
      </c>
      <c r="C83" s="23" t="s">
        <v>2630</v>
      </c>
      <c r="D83" s="23" t="s">
        <v>710</v>
      </c>
      <c r="E83" s="23" t="s">
        <v>707</v>
      </c>
      <c r="F83" s="23" t="s">
        <v>702</v>
      </c>
      <c r="G83" s="23" t="s">
        <v>702</v>
      </c>
      <c r="H83" s="21" t="s">
        <v>736</v>
      </c>
      <c r="I83" s="23" t="s">
        <v>697</v>
      </c>
      <c r="J83" s="23" t="s">
        <v>697</v>
      </c>
      <c r="K83" s="64" t="s">
        <v>697</v>
      </c>
      <c r="L83" s="23" t="s">
        <v>697</v>
      </c>
      <c r="M83" s="23" t="s">
        <v>697</v>
      </c>
      <c r="N83" s="23" t="s">
        <v>697</v>
      </c>
      <c r="O83" s="23" t="s">
        <v>697</v>
      </c>
      <c r="P83" s="27">
        <v>0</v>
      </c>
      <c r="Q83" s="27" t="s">
        <v>704</v>
      </c>
      <c r="R83" s="27" t="s">
        <v>698</v>
      </c>
      <c r="S83" s="28" t="s">
        <v>694</v>
      </c>
      <c r="T83" s="28" t="s">
        <v>922</v>
      </c>
      <c r="U83" s="34" t="s">
        <v>2814</v>
      </c>
      <c r="V83" s="52" t="s">
        <v>905</v>
      </c>
      <c r="W83" s="20"/>
      <c r="X83" s="20"/>
      <c r="Y83" s="20"/>
      <c r="Z83" s="20"/>
      <c r="AA83" s="20" t="s">
        <v>2815</v>
      </c>
      <c r="AB83" s="20"/>
      <c r="AC83" s="20"/>
      <c r="AD83" s="20"/>
      <c r="AE83" s="20"/>
      <c r="AF83" s="20"/>
      <c r="AG83" s="20"/>
      <c r="AH83" s="27" t="s">
        <v>2816</v>
      </c>
      <c r="AI83" s="28" t="s">
        <v>704</v>
      </c>
      <c r="AJ83" s="27" t="s">
        <v>698</v>
      </c>
      <c r="AK83" s="27" t="s">
        <v>698</v>
      </c>
      <c r="AL83" s="27" t="s">
        <v>698</v>
      </c>
      <c r="AM83" s="27" t="s">
        <v>698</v>
      </c>
      <c r="AN83" s="27" t="s">
        <v>698</v>
      </c>
      <c r="AO83" s="27" t="s">
        <v>698</v>
      </c>
      <c r="AP83" s="27" t="s">
        <v>698</v>
      </c>
      <c r="AQ83" s="27" t="s">
        <v>698</v>
      </c>
      <c r="AR83" s="27" t="s">
        <v>698</v>
      </c>
      <c r="AS83" s="27" t="s">
        <v>698</v>
      </c>
      <c r="AT83" s="27" t="s">
        <v>698</v>
      </c>
      <c r="AU83" s="27" t="s">
        <v>698</v>
      </c>
      <c r="AV83" s="27" t="s">
        <v>698</v>
      </c>
      <c r="AW83" s="27" t="s">
        <v>698</v>
      </c>
      <c r="AX83" s="27" t="s">
        <v>698</v>
      </c>
      <c r="AY83" s="27" t="s">
        <v>698</v>
      </c>
      <c r="AZ83" s="27" t="s">
        <v>698</v>
      </c>
      <c r="BA83" s="27" t="s">
        <v>698</v>
      </c>
      <c r="BB83" s="27" t="s">
        <v>698</v>
      </c>
      <c r="BC83" s="27" t="s">
        <v>698</v>
      </c>
      <c r="BD83" s="27" t="s">
        <v>698</v>
      </c>
      <c r="BE83" s="27" t="s">
        <v>698</v>
      </c>
      <c r="BF83" s="27" t="s">
        <v>698</v>
      </c>
      <c r="BG83" s="27" t="s">
        <v>698</v>
      </c>
      <c r="BH83" s="27" t="s">
        <v>698</v>
      </c>
      <c r="BI83" s="27" t="s">
        <v>698</v>
      </c>
      <c r="BJ83" s="27" t="s">
        <v>698</v>
      </c>
      <c r="BK83" s="27" t="s">
        <v>698</v>
      </c>
      <c r="BL83" s="27" t="s">
        <v>698</v>
      </c>
      <c r="BM83" s="27" t="s">
        <v>698</v>
      </c>
      <c r="BN83" s="27" t="s">
        <v>698</v>
      </c>
      <c r="BO83" s="27" t="s">
        <v>698</v>
      </c>
      <c r="BP83" s="27" t="s">
        <v>698</v>
      </c>
      <c r="BQ83" s="27" t="s">
        <v>698</v>
      </c>
      <c r="BR83" s="27" t="s">
        <v>698</v>
      </c>
      <c r="BS83" s="27" t="s">
        <v>698</v>
      </c>
      <c r="BT83" s="27" t="s">
        <v>698</v>
      </c>
      <c r="BU83" s="27" t="s">
        <v>698</v>
      </c>
      <c r="BV83" s="27" t="s">
        <v>698</v>
      </c>
      <c r="BW83" s="27" t="s">
        <v>704</v>
      </c>
      <c r="BX83" s="27" t="s">
        <v>698</v>
      </c>
      <c r="BY83" s="27" t="s">
        <v>698</v>
      </c>
      <c r="BZ83" s="27" t="s">
        <v>698</v>
      </c>
      <c r="CA83" s="27" t="s">
        <v>698</v>
      </c>
      <c r="CB83" s="27" t="s">
        <v>698</v>
      </c>
      <c r="CC83" s="27" t="s">
        <v>698</v>
      </c>
      <c r="CD83" s="27" t="s">
        <v>698</v>
      </c>
      <c r="CE83" s="27" t="s">
        <v>698</v>
      </c>
      <c r="CF83" s="27" t="s">
        <v>698</v>
      </c>
      <c r="CG83" s="27" t="s">
        <v>698</v>
      </c>
      <c r="CH83" s="27" t="s">
        <v>698</v>
      </c>
      <c r="CI83" s="27" t="s">
        <v>698</v>
      </c>
      <c r="CJ83" s="27" t="s">
        <v>698</v>
      </c>
      <c r="CK83" s="27" t="s">
        <v>698</v>
      </c>
      <c r="CL83" s="27" t="s">
        <v>698</v>
      </c>
      <c r="CM83" s="27" t="s">
        <v>698</v>
      </c>
      <c r="CN83" s="27" t="s">
        <v>698</v>
      </c>
      <c r="CO83" s="27" t="s">
        <v>698</v>
      </c>
      <c r="CP83" s="27" t="s">
        <v>698</v>
      </c>
      <c r="CQ83" s="27" t="s">
        <v>698</v>
      </c>
      <c r="CR83" s="27" t="s">
        <v>698</v>
      </c>
      <c r="CS83" s="27" t="s">
        <v>698</v>
      </c>
      <c r="CT83" s="27" t="s">
        <v>698</v>
      </c>
      <c r="CU83" s="27" t="s">
        <v>698</v>
      </c>
      <c r="CV83" s="27" t="s">
        <v>698</v>
      </c>
      <c r="CW83" s="27" t="s">
        <v>698</v>
      </c>
      <c r="CX83" s="27" t="s">
        <v>698</v>
      </c>
      <c r="CY83" s="27" t="s">
        <v>698</v>
      </c>
      <c r="CZ83" s="27" t="s">
        <v>698</v>
      </c>
      <c r="DA83" s="27" t="s">
        <v>698</v>
      </c>
      <c r="DB83" s="27" t="s">
        <v>698</v>
      </c>
      <c r="DC83" s="27" t="s">
        <v>698</v>
      </c>
      <c r="DD83" s="27" t="s">
        <v>698</v>
      </c>
      <c r="DE83" s="27" t="s">
        <v>698</v>
      </c>
      <c r="DF83" s="27" t="s">
        <v>698</v>
      </c>
      <c r="DG83" s="27" t="s">
        <v>698</v>
      </c>
      <c r="DH83" s="27" t="s">
        <v>698</v>
      </c>
      <c r="DI83" s="27" t="s">
        <v>698</v>
      </c>
      <c r="DJ83" s="27" t="s">
        <v>698</v>
      </c>
      <c r="DK83" s="27" t="s">
        <v>698</v>
      </c>
      <c r="DL83" s="27" t="s">
        <v>698</v>
      </c>
      <c r="DM83" s="27" t="s">
        <v>698</v>
      </c>
      <c r="DN83" s="27" t="s">
        <v>698</v>
      </c>
      <c r="DO83" s="27" t="s">
        <v>698</v>
      </c>
      <c r="DP83" s="27" t="s">
        <v>698</v>
      </c>
      <c r="DQ83" s="27" t="s">
        <v>698</v>
      </c>
      <c r="DR83" s="27" t="s">
        <v>698</v>
      </c>
      <c r="DS83" s="27" t="s">
        <v>698</v>
      </c>
      <c r="DT83" s="27" t="s">
        <v>698</v>
      </c>
      <c r="DU83" s="27" t="s">
        <v>698</v>
      </c>
      <c r="DV83" s="27" t="s">
        <v>698</v>
      </c>
      <c r="DW83" s="27" t="s">
        <v>698</v>
      </c>
      <c r="DX83" s="27" t="s">
        <v>698</v>
      </c>
      <c r="DY83" s="27" t="s">
        <v>698</v>
      </c>
      <c r="DZ83" s="27" t="s">
        <v>698</v>
      </c>
      <c r="EA83" s="27" t="s">
        <v>698</v>
      </c>
      <c r="EB83" s="27" t="s">
        <v>698</v>
      </c>
      <c r="EC83" s="27" t="s">
        <v>698</v>
      </c>
      <c r="ED83" s="27" t="s">
        <v>698</v>
      </c>
      <c r="EE83" s="27" t="s">
        <v>698</v>
      </c>
      <c r="EF83" s="27" t="s">
        <v>698</v>
      </c>
      <c r="EG83" s="27" t="s">
        <v>698</v>
      </c>
      <c r="EH83" s="27" t="s">
        <v>698</v>
      </c>
      <c r="EI83" s="27" t="s">
        <v>698</v>
      </c>
      <c r="EJ83" s="27" t="s">
        <v>698</v>
      </c>
      <c r="EK83" s="27" t="s">
        <v>698</v>
      </c>
      <c r="EL83" s="27" t="s">
        <v>698</v>
      </c>
      <c r="EM83" s="27" t="s">
        <v>698</v>
      </c>
      <c r="EN83" s="27" t="s">
        <v>698</v>
      </c>
      <c r="EO83" s="27" t="s">
        <v>698</v>
      </c>
      <c r="EP83" s="27" t="s">
        <v>698</v>
      </c>
      <c r="EQ83" s="27" t="s">
        <v>698</v>
      </c>
      <c r="ER83" s="27" t="s">
        <v>698</v>
      </c>
      <c r="ES83" s="27" t="s">
        <v>698</v>
      </c>
      <c r="ET83" s="27" t="s">
        <v>698</v>
      </c>
      <c r="EU83" s="27" t="s">
        <v>698</v>
      </c>
      <c r="EV83" s="27" t="s">
        <v>698</v>
      </c>
      <c r="EW83" s="27" t="s">
        <v>2705</v>
      </c>
      <c r="EX83" s="27" t="s">
        <v>2785</v>
      </c>
      <c r="EY83" s="27" t="s">
        <v>2707</v>
      </c>
      <c r="EZ83" s="27" t="s">
        <v>694</v>
      </c>
      <c r="FA83" s="27" t="s">
        <v>694</v>
      </c>
      <c r="FB83" s="27" t="s">
        <v>694</v>
      </c>
      <c r="FC83" s="27" t="s">
        <v>694</v>
      </c>
      <c r="FD83" s="27" t="s">
        <v>694</v>
      </c>
      <c r="FE83" s="27" t="s">
        <v>2786</v>
      </c>
      <c r="FF83" s="42"/>
      <c r="FG83" s="42"/>
    </row>
    <row r="84" spans="1:163" x14ac:dyDescent="0.25">
      <c r="A84" s="27" t="str">
        <f t="shared" si="1"/>
        <v>IR003002001001013000000000000000000000</v>
      </c>
      <c r="B84" s="20" t="s">
        <v>2599</v>
      </c>
      <c r="C84" s="23" t="s">
        <v>2630</v>
      </c>
      <c r="D84" s="23" t="s">
        <v>710</v>
      </c>
      <c r="E84" s="23" t="s">
        <v>707</v>
      </c>
      <c r="F84" s="23" t="s">
        <v>702</v>
      </c>
      <c r="G84" s="23" t="s">
        <v>702</v>
      </c>
      <c r="H84" s="21" t="s">
        <v>738</v>
      </c>
      <c r="I84" s="23" t="s">
        <v>697</v>
      </c>
      <c r="J84" s="23" t="s">
        <v>697</v>
      </c>
      <c r="K84" s="64" t="s">
        <v>697</v>
      </c>
      <c r="L84" s="23" t="s">
        <v>697</v>
      </c>
      <c r="M84" s="23" t="s">
        <v>697</v>
      </c>
      <c r="N84" s="23" t="s">
        <v>697</v>
      </c>
      <c r="O84" s="23" t="s">
        <v>697</v>
      </c>
      <c r="P84" s="27">
        <v>0</v>
      </c>
      <c r="Q84" s="27" t="s">
        <v>704</v>
      </c>
      <c r="R84" s="27" t="s">
        <v>698</v>
      </c>
      <c r="S84" s="28" t="s">
        <v>694</v>
      </c>
      <c r="T84" s="28" t="s">
        <v>922</v>
      </c>
      <c r="U84" s="34" t="s">
        <v>2817</v>
      </c>
      <c r="V84" s="52" t="s">
        <v>905</v>
      </c>
      <c r="W84" s="20"/>
      <c r="X84" s="20"/>
      <c r="Y84" s="20"/>
      <c r="Z84" s="20"/>
      <c r="AA84" s="20" t="s">
        <v>894</v>
      </c>
      <c r="AB84" s="20"/>
      <c r="AC84" s="20"/>
      <c r="AD84" s="20"/>
      <c r="AE84" s="20"/>
      <c r="AF84" s="20"/>
      <c r="AG84" s="20"/>
      <c r="AH84" s="27" t="s">
        <v>2818</v>
      </c>
      <c r="AI84" s="28" t="s">
        <v>704</v>
      </c>
      <c r="AJ84" s="27" t="s">
        <v>698</v>
      </c>
      <c r="AK84" s="27" t="s">
        <v>698</v>
      </c>
      <c r="AL84" s="27" t="s">
        <v>698</v>
      </c>
      <c r="AM84" s="27" t="s">
        <v>698</v>
      </c>
      <c r="AN84" s="27" t="s">
        <v>698</v>
      </c>
      <c r="AO84" s="27" t="s">
        <v>698</v>
      </c>
      <c r="AP84" s="27" t="s">
        <v>698</v>
      </c>
      <c r="AQ84" s="27" t="s">
        <v>698</v>
      </c>
      <c r="AR84" s="27" t="s">
        <v>698</v>
      </c>
      <c r="AS84" s="27" t="s">
        <v>698</v>
      </c>
      <c r="AT84" s="27" t="s">
        <v>698</v>
      </c>
      <c r="AU84" s="27" t="s">
        <v>698</v>
      </c>
      <c r="AV84" s="27" t="s">
        <v>698</v>
      </c>
      <c r="AW84" s="27" t="s">
        <v>698</v>
      </c>
      <c r="AX84" s="27" t="s">
        <v>698</v>
      </c>
      <c r="AY84" s="27" t="s">
        <v>698</v>
      </c>
      <c r="AZ84" s="27" t="s">
        <v>698</v>
      </c>
      <c r="BA84" s="27" t="s">
        <v>698</v>
      </c>
      <c r="BB84" s="27" t="s">
        <v>698</v>
      </c>
      <c r="BC84" s="27" t="s">
        <v>698</v>
      </c>
      <c r="BD84" s="27" t="s">
        <v>698</v>
      </c>
      <c r="BE84" s="27" t="s">
        <v>698</v>
      </c>
      <c r="BF84" s="27" t="s">
        <v>698</v>
      </c>
      <c r="BG84" s="27" t="s">
        <v>698</v>
      </c>
      <c r="BH84" s="27" t="s">
        <v>698</v>
      </c>
      <c r="BI84" s="27" t="s">
        <v>698</v>
      </c>
      <c r="BJ84" s="27" t="s">
        <v>698</v>
      </c>
      <c r="BK84" s="27" t="s">
        <v>698</v>
      </c>
      <c r="BL84" s="27" t="s">
        <v>698</v>
      </c>
      <c r="BM84" s="27" t="s">
        <v>698</v>
      </c>
      <c r="BN84" s="27" t="s">
        <v>698</v>
      </c>
      <c r="BO84" s="27" t="s">
        <v>698</v>
      </c>
      <c r="BP84" s="27" t="s">
        <v>698</v>
      </c>
      <c r="BQ84" s="27" t="s">
        <v>698</v>
      </c>
      <c r="BR84" s="27" t="s">
        <v>698</v>
      </c>
      <c r="BS84" s="27" t="s">
        <v>698</v>
      </c>
      <c r="BT84" s="27" t="s">
        <v>698</v>
      </c>
      <c r="BU84" s="27" t="s">
        <v>698</v>
      </c>
      <c r="BV84" s="27" t="s">
        <v>698</v>
      </c>
      <c r="BW84" s="27" t="s">
        <v>698</v>
      </c>
      <c r="BX84" s="27" t="s">
        <v>698</v>
      </c>
      <c r="BY84" s="27" t="s">
        <v>698</v>
      </c>
      <c r="BZ84" s="27" t="s">
        <v>698</v>
      </c>
      <c r="CA84" s="27" t="s">
        <v>698</v>
      </c>
      <c r="CB84" s="27" t="s">
        <v>698</v>
      </c>
      <c r="CC84" s="27" t="s">
        <v>698</v>
      </c>
      <c r="CD84" s="27" t="s">
        <v>698</v>
      </c>
      <c r="CE84" s="27" t="s">
        <v>698</v>
      </c>
      <c r="CF84" s="27" t="s">
        <v>698</v>
      </c>
      <c r="CG84" s="27" t="s">
        <v>698</v>
      </c>
      <c r="CH84" s="27" t="s">
        <v>698</v>
      </c>
      <c r="CI84" s="27" t="s">
        <v>698</v>
      </c>
      <c r="CJ84" s="27" t="s">
        <v>698</v>
      </c>
      <c r="CK84" s="27" t="s">
        <v>698</v>
      </c>
      <c r="CL84" s="27" t="s">
        <v>698</v>
      </c>
      <c r="CM84" s="27" t="s">
        <v>698</v>
      </c>
      <c r="CN84" s="27" t="s">
        <v>698</v>
      </c>
      <c r="CO84" s="27" t="s">
        <v>698</v>
      </c>
      <c r="CP84" s="27" t="s">
        <v>698</v>
      </c>
      <c r="CQ84" s="27" t="s">
        <v>698</v>
      </c>
      <c r="CR84" s="27" t="s">
        <v>698</v>
      </c>
      <c r="CS84" s="27" t="s">
        <v>698</v>
      </c>
      <c r="CT84" s="27" t="s">
        <v>698</v>
      </c>
      <c r="CU84" s="27" t="s">
        <v>698</v>
      </c>
      <c r="CV84" s="27" t="s">
        <v>698</v>
      </c>
      <c r="CW84" s="27" t="s">
        <v>698</v>
      </c>
      <c r="CX84" s="27" t="s">
        <v>698</v>
      </c>
      <c r="CY84" s="27" t="s">
        <v>698</v>
      </c>
      <c r="CZ84" s="27" t="s">
        <v>698</v>
      </c>
      <c r="DA84" s="27" t="s">
        <v>698</v>
      </c>
      <c r="DB84" s="27" t="s">
        <v>698</v>
      </c>
      <c r="DC84" s="27" t="s">
        <v>698</v>
      </c>
      <c r="DD84" s="27" t="s">
        <v>698</v>
      </c>
      <c r="DE84" s="27" t="s">
        <v>698</v>
      </c>
      <c r="DF84" s="27" t="s">
        <v>698</v>
      </c>
      <c r="DG84" s="27" t="s">
        <v>698</v>
      </c>
      <c r="DH84" s="27" t="s">
        <v>698</v>
      </c>
      <c r="DI84" s="27" t="s">
        <v>698</v>
      </c>
      <c r="DJ84" s="27" t="s">
        <v>698</v>
      </c>
      <c r="DK84" s="27" t="s">
        <v>698</v>
      </c>
      <c r="DL84" s="27" t="s">
        <v>698</v>
      </c>
      <c r="DM84" s="27" t="s">
        <v>698</v>
      </c>
      <c r="DN84" s="27" t="s">
        <v>698</v>
      </c>
      <c r="DO84" s="27" t="s">
        <v>698</v>
      </c>
      <c r="DP84" s="27" t="s">
        <v>698</v>
      </c>
      <c r="DQ84" s="27" t="s">
        <v>698</v>
      </c>
      <c r="DR84" s="27" t="s">
        <v>698</v>
      </c>
      <c r="DS84" s="27" t="s">
        <v>698</v>
      </c>
      <c r="DT84" s="27" t="s">
        <v>698</v>
      </c>
      <c r="DU84" s="27" t="s">
        <v>698</v>
      </c>
      <c r="DV84" s="27" t="s">
        <v>698</v>
      </c>
      <c r="DW84" s="27" t="s">
        <v>698</v>
      </c>
      <c r="DX84" s="27" t="s">
        <v>698</v>
      </c>
      <c r="DY84" s="27" t="s">
        <v>698</v>
      </c>
      <c r="DZ84" s="27" t="s">
        <v>698</v>
      </c>
      <c r="EA84" s="27" t="s">
        <v>698</v>
      </c>
      <c r="EB84" s="27" t="s">
        <v>698</v>
      </c>
      <c r="EC84" s="27" t="s">
        <v>698</v>
      </c>
      <c r="ED84" s="27" t="s">
        <v>698</v>
      </c>
      <c r="EE84" s="27" t="s">
        <v>698</v>
      </c>
      <c r="EF84" s="27" t="s">
        <v>698</v>
      </c>
      <c r="EG84" s="27" t="s">
        <v>698</v>
      </c>
      <c r="EH84" s="27" t="s">
        <v>698</v>
      </c>
      <c r="EI84" s="27" t="s">
        <v>704</v>
      </c>
      <c r="EJ84" s="27" t="s">
        <v>704</v>
      </c>
      <c r="EK84" s="27" t="s">
        <v>704</v>
      </c>
      <c r="EL84" s="27" t="s">
        <v>704</v>
      </c>
      <c r="EM84" s="27" t="s">
        <v>704</v>
      </c>
      <c r="EN84" s="27" t="s">
        <v>698</v>
      </c>
      <c r="EO84" s="27" t="s">
        <v>698</v>
      </c>
      <c r="EP84" s="27" t="s">
        <v>698</v>
      </c>
      <c r="EQ84" s="27" t="s">
        <v>698</v>
      </c>
      <c r="ER84" s="27" t="s">
        <v>698</v>
      </c>
      <c r="ES84" s="27" t="s">
        <v>698</v>
      </c>
      <c r="ET84" s="27" t="s">
        <v>698</v>
      </c>
      <c r="EU84" s="27" t="s">
        <v>698</v>
      </c>
      <c r="EV84" s="27" t="s">
        <v>698</v>
      </c>
      <c r="EW84" s="27" t="s">
        <v>2705</v>
      </c>
      <c r="EX84" s="27" t="s">
        <v>2785</v>
      </c>
      <c r="EY84" s="27" t="s">
        <v>2707</v>
      </c>
      <c r="EZ84" s="27" t="s">
        <v>694</v>
      </c>
      <c r="FA84" s="27" t="s">
        <v>694</v>
      </c>
      <c r="FB84" s="27" t="s">
        <v>694</v>
      </c>
      <c r="FC84" s="27" t="s">
        <v>694</v>
      </c>
      <c r="FD84" s="27" t="s">
        <v>694</v>
      </c>
      <c r="FE84" s="27" t="s">
        <v>2786</v>
      </c>
      <c r="FF84" s="42"/>
      <c r="FG84" s="42"/>
    </row>
    <row r="85" spans="1:163" x14ac:dyDescent="0.25">
      <c r="A85" s="27" t="str">
        <f t="shared" si="1"/>
        <v>IR003002001001014000000000000000000000</v>
      </c>
      <c r="B85" s="20" t="s">
        <v>2599</v>
      </c>
      <c r="C85" s="23" t="s">
        <v>2630</v>
      </c>
      <c r="D85" s="23" t="s">
        <v>710</v>
      </c>
      <c r="E85" s="23" t="s">
        <v>707</v>
      </c>
      <c r="F85" s="23" t="s">
        <v>702</v>
      </c>
      <c r="G85" s="23" t="s">
        <v>702</v>
      </c>
      <c r="H85" s="21" t="s">
        <v>739</v>
      </c>
      <c r="I85" s="23" t="s">
        <v>697</v>
      </c>
      <c r="J85" s="23" t="s">
        <v>697</v>
      </c>
      <c r="K85" s="64" t="s">
        <v>697</v>
      </c>
      <c r="L85" s="23" t="s">
        <v>697</v>
      </c>
      <c r="M85" s="23" t="s">
        <v>697</v>
      </c>
      <c r="N85" s="23" t="s">
        <v>697</v>
      </c>
      <c r="O85" s="23" t="s">
        <v>697</v>
      </c>
      <c r="P85" s="27">
        <v>0</v>
      </c>
      <c r="Q85" s="27" t="s">
        <v>704</v>
      </c>
      <c r="R85" s="27" t="s">
        <v>698</v>
      </c>
      <c r="S85" s="28" t="s">
        <v>694</v>
      </c>
      <c r="T85" s="28" t="s">
        <v>922</v>
      </c>
      <c r="U85" s="34" t="s">
        <v>2819</v>
      </c>
      <c r="V85" s="52" t="s">
        <v>905</v>
      </c>
      <c r="W85" s="20"/>
      <c r="X85" s="20"/>
      <c r="Y85" s="20"/>
      <c r="Z85" s="20"/>
      <c r="AA85" s="20" t="s">
        <v>899</v>
      </c>
      <c r="AB85" s="20"/>
      <c r="AC85" s="20"/>
      <c r="AD85" s="20"/>
      <c r="AE85" s="20"/>
      <c r="AF85" s="20"/>
      <c r="AG85" s="20"/>
      <c r="AH85" s="27" t="s">
        <v>2820</v>
      </c>
      <c r="AI85" s="28" t="s">
        <v>704</v>
      </c>
      <c r="AJ85" s="27" t="s">
        <v>698</v>
      </c>
      <c r="AK85" s="27" t="s">
        <v>698</v>
      </c>
      <c r="AL85" s="27" t="s">
        <v>698</v>
      </c>
      <c r="AM85" s="27" t="s">
        <v>698</v>
      </c>
      <c r="AN85" s="27" t="s">
        <v>698</v>
      </c>
      <c r="AO85" s="27" t="s">
        <v>698</v>
      </c>
      <c r="AP85" s="27" t="s">
        <v>698</v>
      </c>
      <c r="AQ85" s="27" t="s">
        <v>698</v>
      </c>
      <c r="AR85" s="27" t="s">
        <v>698</v>
      </c>
      <c r="AS85" s="27" t="s">
        <v>698</v>
      </c>
      <c r="AT85" s="27" t="s">
        <v>698</v>
      </c>
      <c r="AU85" s="27" t="s">
        <v>698</v>
      </c>
      <c r="AV85" s="27" t="s">
        <v>698</v>
      </c>
      <c r="AW85" s="27" t="s">
        <v>698</v>
      </c>
      <c r="AX85" s="27" t="s">
        <v>698</v>
      </c>
      <c r="AY85" s="27" t="s">
        <v>698</v>
      </c>
      <c r="AZ85" s="27" t="s">
        <v>698</v>
      </c>
      <c r="BA85" s="27" t="s">
        <v>698</v>
      </c>
      <c r="BB85" s="27" t="s">
        <v>698</v>
      </c>
      <c r="BC85" s="27" t="s">
        <v>698</v>
      </c>
      <c r="BD85" s="27" t="s">
        <v>698</v>
      </c>
      <c r="BE85" s="27" t="s">
        <v>698</v>
      </c>
      <c r="BF85" s="27" t="s">
        <v>698</v>
      </c>
      <c r="BG85" s="27" t="s">
        <v>698</v>
      </c>
      <c r="BH85" s="27" t="s">
        <v>698</v>
      </c>
      <c r="BI85" s="27" t="s">
        <v>698</v>
      </c>
      <c r="BJ85" s="27" t="s">
        <v>698</v>
      </c>
      <c r="BK85" s="27" t="s">
        <v>698</v>
      </c>
      <c r="BL85" s="27" t="s">
        <v>698</v>
      </c>
      <c r="BM85" s="27" t="s">
        <v>698</v>
      </c>
      <c r="BN85" s="27" t="s">
        <v>698</v>
      </c>
      <c r="BO85" s="27" t="s">
        <v>698</v>
      </c>
      <c r="BP85" s="27" t="s">
        <v>698</v>
      </c>
      <c r="BQ85" s="27" t="s">
        <v>698</v>
      </c>
      <c r="BR85" s="27" t="s">
        <v>698</v>
      </c>
      <c r="BS85" s="27" t="s">
        <v>698</v>
      </c>
      <c r="BT85" s="27" t="s">
        <v>698</v>
      </c>
      <c r="BU85" s="27" t="s">
        <v>698</v>
      </c>
      <c r="BV85" s="27" t="s">
        <v>698</v>
      </c>
      <c r="BW85" s="27" t="s">
        <v>698</v>
      </c>
      <c r="BX85" s="27" t="s">
        <v>698</v>
      </c>
      <c r="BY85" s="27" t="s">
        <v>698</v>
      </c>
      <c r="BZ85" s="27" t="s">
        <v>698</v>
      </c>
      <c r="CA85" s="27" t="s">
        <v>698</v>
      </c>
      <c r="CB85" s="27" t="s">
        <v>698</v>
      </c>
      <c r="CC85" s="27" t="s">
        <v>698</v>
      </c>
      <c r="CD85" s="27" t="s">
        <v>698</v>
      </c>
      <c r="CE85" s="27" t="s">
        <v>698</v>
      </c>
      <c r="CF85" s="27" t="s">
        <v>698</v>
      </c>
      <c r="CG85" s="27" t="s">
        <v>698</v>
      </c>
      <c r="CH85" s="27" t="s">
        <v>698</v>
      </c>
      <c r="CI85" s="27" t="s">
        <v>698</v>
      </c>
      <c r="CJ85" s="27" t="s">
        <v>698</v>
      </c>
      <c r="CK85" s="27" t="s">
        <v>698</v>
      </c>
      <c r="CL85" s="27" t="s">
        <v>698</v>
      </c>
      <c r="CM85" s="27" t="s">
        <v>698</v>
      </c>
      <c r="CN85" s="27" t="s">
        <v>698</v>
      </c>
      <c r="CO85" s="27" t="s">
        <v>698</v>
      </c>
      <c r="CP85" s="27" t="s">
        <v>698</v>
      </c>
      <c r="CQ85" s="27" t="s">
        <v>698</v>
      </c>
      <c r="CR85" s="27" t="s">
        <v>698</v>
      </c>
      <c r="CS85" s="27" t="s">
        <v>698</v>
      </c>
      <c r="CT85" s="27" t="s">
        <v>698</v>
      </c>
      <c r="CU85" s="27" t="s">
        <v>698</v>
      </c>
      <c r="CV85" s="27" t="s">
        <v>698</v>
      </c>
      <c r="CW85" s="27" t="s">
        <v>698</v>
      </c>
      <c r="CX85" s="27" t="s">
        <v>698</v>
      </c>
      <c r="CY85" s="27" t="s">
        <v>698</v>
      </c>
      <c r="CZ85" s="27" t="s">
        <v>698</v>
      </c>
      <c r="DA85" s="27" t="s">
        <v>698</v>
      </c>
      <c r="DB85" s="27" t="s">
        <v>698</v>
      </c>
      <c r="DC85" s="27" t="s">
        <v>698</v>
      </c>
      <c r="DD85" s="27" t="s">
        <v>698</v>
      </c>
      <c r="DE85" s="27" t="s">
        <v>698</v>
      </c>
      <c r="DF85" s="27" t="s">
        <v>698</v>
      </c>
      <c r="DG85" s="27" t="s">
        <v>698</v>
      </c>
      <c r="DH85" s="27" t="s">
        <v>698</v>
      </c>
      <c r="DI85" s="27" t="s">
        <v>698</v>
      </c>
      <c r="DJ85" s="27" t="s">
        <v>698</v>
      </c>
      <c r="DK85" s="27" t="s">
        <v>698</v>
      </c>
      <c r="DL85" s="27" t="s">
        <v>698</v>
      </c>
      <c r="DM85" s="27" t="s">
        <v>698</v>
      </c>
      <c r="DN85" s="27" t="s">
        <v>698</v>
      </c>
      <c r="DO85" s="27" t="s">
        <v>698</v>
      </c>
      <c r="DP85" s="27" t="s">
        <v>698</v>
      </c>
      <c r="DQ85" s="27" t="s">
        <v>698</v>
      </c>
      <c r="DR85" s="27" t="s">
        <v>698</v>
      </c>
      <c r="DS85" s="27" t="s">
        <v>698</v>
      </c>
      <c r="DT85" s="27" t="s">
        <v>698</v>
      </c>
      <c r="DU85" s="27" t="s">
        <v>698</v>
      </c>
      <c r="DV85" s="27" t="s">
        <v>698</v>
      </c>
      <c r="DW85" s="27" t="s">
        <v>698</v>
      </c>
      <c r="DX85" s="27" t="s">
        <v>698</v>
      </c>
      <c r="DY85" s="27" t="s">
        <v>698</v>
      </c>
      <c r="DZ85" s="27" t="s">
        <v>698</v>
      </c>
      <c r="EA85" s="27" t="s">
        <v>698</v>
      </c>
      <c r="EB85" s="27" t="s">
        <v>698</v>
      </c>
      <c r="EC85" s="27" t="s">
        <v>698</v>
      </c>
      <c r="ED85" s="27" t="s">
        <v>698</v>
      </c>
      <c r="EE85" s="27" t="s">
        <v>698</v>
      </c>
      <c r="EF85" s="27" t="s">
        <v>698</v>
      </c>
      <c r="EG85" s="27" t="s">
        <v>698</v>
      </c>
      <c r="EH85" s="27" t="s">
        <v>698</v>
      </c>
      <c r="EI85" s="27" t="s">
        <v>698</v>
      </c>
      <c r="EJ85" s="27" t="s">
        <v>698</v>
      </c>
      <c r="EK85" s="27" t="s">
        <v>698</v>
      </c>
      <c r="EL85" s="27" t="s">
        <v>698</v>
      </c>
      <c r="EM85" s="27" t="s">
        <v>698</v>
      </c>
      <c r="EN85" s="27" t="s">
        <v>704</v>
      </c>
      <c r="EO85" s="27" t="s">
        <v>704</v>
      </c>
      <c r="EP85" s="27" t="s">
        <v>704</v>
      </c>
      <c r="EQ85" s="27" t="s">
        <v>704</v>
      </c>
      <c r="ER85" s="27" t="s">
        <v>704</v>
      </c>
      <c r="ES85" s="27" t="s">
        <v>698</v>
      </c>
      <c r="ET85" s="27" t="s">
        <v>698</v>
      </c>
      <c r="EU85" s="27" t="s">
        <v>698</v>
      </c>
      <c r="EV85" s="27" t="s">
        <v>698</v>
      </c>
      <c r="EW85" s="27" t="s">
        <v>2705</v>
      </c>
      <c r="EX85" s="27" t="s">
        <v>2785</v>
      </c>
      <c r="EY85" s="27" t="s">
        <v>2707</v>
      </c>
      <c r="EZ85" s="27" t="s">
        <v>694</v>
      </c>
      <c r="FA85" s="27" t="s">
        <v>694</v>
      </c>
      <c r="FB85" s="27" t="s">
        <v>694</v>
      </c>
      <c r="FC85" s="27" t="s">
        <v>694</v>
      </c>
      <c r="FD85" s="27" t="s">
        <v>694</v>
      </c>
      <c r="FE85" s="27" t="s">
        <v>2786</v>
      </c>
      <c r="FF85" s="42"/>
      <c r="FG85" s="42"/>
    </row>
    <row r="86" spans="1:163" x14ac:dyDescent="0.25">
      <c r="A86" s="27" t="str">
        <f t="shared" si="1"/>
        <v>IR003002001001015000000000000000000000</v>
      </c>
      <c r="B86" s="20" t="s">
        <v>2599</v>
      </c>
      <c r="C86" s="23" t="s">
        <v>2630</v>
      </c>
      <c r="D86" s="23" t="s">
        <v>710</v>
      </c>
      <c r="E86" s="23" t="s">
        <v>707</v>
      </c>
      <c r="F86" s="23" t="s">
        <v>702</v>
      </c>
      <c r="G86" s="23" t="s">
        <v>702</v>
      </c>
      <c r="H86" s="21" t="s">
        <v>740</v>
      </c>
      <c r="I86" s="23" t="s">
        <v>697</v>
      </c>
      <c r="J86" s="23" t="s">
        <v>697</v>
      </c>
      <c r="K86" s="64" t="s">
        <v>697</v>
      </c>
      <c r="L86" s="23" t="s">
        <v>697</v>
      </c>
      <c r="M86" s="23" t="s">
        <v>697</v>
      </c>
      <c r="N86" s="23" t="s">
        <v>697</v>
      </c>
      <c r="O86" s="23" t="s">
        <v>697</v>
      </c>
      <c r="P86" s="27">
        <v>0</v>
      </c>
      <c r="Q86" s="27" t="s">
        <v>704</v>
      </c>
      <c r="R86" s="27" t="s">
        <v>698</v>
      </c>
      <c r="S86" s="28" t="s">
        <v>694</v>
      </c>
      <c r="T86" s="28" t="s">
        <v>922</v>
      </c>
      <c r="U86" s="34" t="s">
        <v>2821</v>
      </c>
      <c r="V86" s="52" t="s">
        <v>905</v>
      </c>
      <c r="W86" s="20"/>
      <c r="X86" s="20"/>
      <c r="Y86" s="20"/>
      <c r="Z86" s="20"/>
      <c r="AA86" s="20" t="s">
        <v>1074</v>
      </c>
      <c r="AB86" s="20"/>
      <c r="AC86" s="20"/>
      <c r="AD86" s="20"/>
      <c r="AE86" s="20"/>
      <c r="AF86" s="20"/>
      <c r="AG86" s="20"/>
      <c r="AH86" s="27" t="s">
        <v>2822</v>
      </c>
      <c r="AI86" s="28" t="s">
        <v>704</v>
      </c>
      <c r="AJ86" s="27" t="s">
        <v>698</v>
      </c>
      <c r="AK86" s="27" t="s">
        <v>698</v>
      </c>
      <c r="AL86" s="27" t="s">
        <v>698</v>
      </c>
      <c r="AM86" s="27" t="s">
        <v>698</v>
      </c>
      <c r="AN86" s="27" t="s">
        <v>698</v>
      </c>
      <c r="AO86" s="27" t="s">
        <v>698</v>
      </c>
      <c r="AP86" s="27" t="s">
        <v>698</v>
      </c>
      <c r="AQ86" s="27" t="s">
        <v>698</v>
      </c>
      <c r="AR86" s="27" t="s">
        <v>698</v>
      </c>
      <c r="AS86" s="27" t="s">
        <v>698</v>
      </c>
      <c r="AT86" s="27" t="s">
        <v>698</v>
      </c>
      <c r="AU86" s="27" t="s">
        <v>698</v>
      </c>
      <c r="AV86" s="27" t="s">
        <v>698</v>
      </c>
      <c r="AW86" s="27" t="s">
        <v>698</v>
      </c>
      <c r="AX86" s="27" t="s">
        <v>698</v>
      </c>
      <c r="AY86" s="27" t="s">
        <v>698</v>
      </c>
      <c r="AZ86" s="27" t="s">
        <v>698</v>
      </c>
      <c r="BA86" s="27" t="s">
        <v>698</v>
      </c>
      <c r="BB86" s="27" t="s">
        <v>698</v>
      </c>
      <c r="BC86" s="27" t="s">
        <v>698</v>
      </c>
      <c r="BD86" s="27" t="s">
        <v>698</v>
      </c>
      <c r="BE86" s="27" t="s">
        <v>698</v>
      </c>
      <c r="BF86" s="27" t="s">
        <v>698</v>
      </c>
      <c r="BG86" s="27" t="s">
        <v>698</v>
      </c>
      <c r="BH86" s="27" t="s">
        <v>698</v>
      </c>
      <c r="BI86" s="27" t="s">
        <v>698</v>
      </c>
      <c r="BJ86" s="27" t="s">
        <v>698</v>
      </c>
      <c r="BK86" s="27" t="s">
        <v>698</v>
      </c>
      <c r="BL86" s="27" t="s">
        <v>698</v>
      </c>
      <c r="BM86" s="27" t="s">
        <v>698</v>
      </c>
      <c r="BN86" s="27" t="s">
        <v>698</v>
      </c>
      <c r="BO86" s="27" t="s">
        <v>698</v>
      </c>
      <c r="BP86" s="27" t="s">
        <v>698</v>
      </c>
      <c r="BQ86" s="27" t="s">
        <v>698</v>
      </c>
      <c r="BR86" s="27" t="s">
        <v>698</v>
      </c>
      <c r="BS86" s="27" t="s">
        <v>698</v>
      </c>
      <c r="BT86" s="27" t="s">
        <v>698</v>
      </c>
      <c r="BU86" s="27" t="s">
        <v>698</v>
      </c>
      <c r="BV86" s="27" t="s">
        <v>698</v>
      </c>
      <c r="BW86" s="27" t="s">
        <v>698</v>
      </c>
      <c r="BX86" s="27" t="s">
        <v>698</v>
      </c>
      <c r="BY86" s="27" t="s">
        <v>698</v>
      </c>
      <c r="BZ86" s="27" t="s">
        <v>698</v>
      </c>
      <c r="CA86" s="27" t="s">
        <v>698</v>
      </c>
      <c r="CB86" s="27" t="s">
        <v>698</v>
      </c>
      <c r="CC86" s="27" t="s">
        <v>698</v>
      </c>
      <c r="CD86" s="27" t="s">
        <v>698</v>
      </c>
      <c r="CE86" s="27" t="s">
        <v>698</v>
      </c>
      <c r="CF86" s="27" t="s">
        <v>698</v>
      </c>
      <c r="CG86" s="27" t="s">
        <v>698</v>
      </c>
      <c r="CH86" s="27" t="s">
        <v>698</v>
      </c>
      <c r="CI86" s="27" t="s">
        <v>698</v>
      </c>
      <c r="CJ86" s="27" t="s">
        <v>698</v>
      </c>
      <c r="CK86" s="27" t="s">
        <v>698</v>
      </c>
      <c r="CL86" s="27" t="s">
        <v>698</v>
      </c>
      <c r="CM86" s="27" t="s">
        <v>698</v>
      </c>
      <c r="CN86" s="27" t="s">
        <v>698</v>
      </c>
      <c r="CO86" s="27" t="s">
        <v>698</v>
      </c>
      <c r="CP86" s="27" t="s">
        <v>698</v>
      </c>
      <c r="CQ86" s="27" t="s">
        <v>698</v>
      </c>
      <c r="CR86" s="27" t="s">
        <v>698</v>
      </c>
      <c r="CS86" s="27" t="s">
        <v>698</v>
      </c>
      <c r="CT86" s="27" t="s">
        <v>698</v>
      </c>
      <c r="CU86" s="27" t="s">
        <v>698</v>
      </c>
      <c r="CV86" s="27" t="s">
        <v>698</v>
      </c>
      <c r="CW86" s="27" t="s">
        <v>698</v>
      </c>
      <c r="CX86" s="27" t="s">
        <v>698</v>
      </c>
      <c r="CY86" s="27" t="s">
        <v>698</v>
      </c>
      <c r="CZ86" s="27" t="s">
        <v>698</v>
      </c>
      <c r="DA86" s="27" t="s">
        <v>698</v>
      </c>
      <c r="DB86" s="27" t="s">
        <v>698</v>
      </c>
      <c r="DC86" s="27" t="s">
        <v>698</v>
      </c>
      <c r="DD86" s="27" t="s">
        <v>698</v>
      </c>
      <c r="DE86" s="27" t="s">
        <v>698</v>
      </c>
      <c r="DF86" s="27" t="s">
        <v>698</v>
      </c>
      <c r="DG86" s="27" t="s">
        <v>698</v>
      </c>
      <c r="DH86" s="27" t="s">
        <v>698</v>
      </c>
      <c r="DI86" s="27" t="s">
        <v>698</v>
      </c>
      <c r="DJ86" s="27" t="s">
        <v>698</v>
      </c>
      <c r="DK86" s="27" t="s">
        <v>698</v>
      </c>
      <c r="DL86" s="27" t="s">
        <v>698</v>
      </c>
      <c r="DM86" s="27" t="s">
        <v>698</v>
      </c>
      <c r="DN86" s="27" t="s">
        <v>698</v>
      </c>
      <c r="DO86" s="27" t="s">
        <v>698</v>
      </c>
      <c r="DP86" s="27" t="s">
        <v>698</v>
      </c>
      <c r="DQ86" s="27" t="s">
        <v>698</v>
      </c>
      <c r="DR86" s="27" t="s">
        <v>698</v>
      </c>
      <c r="DS86" s="27" t="s">
        <v>698</v>
      </c>
      <c r="DT86" s="27" t="s">
        <v>698</v>
      </c>
      <c r="DU86" s="27" t="s">
        <v>698</v>
      </c>
      <c r="DV86" s="27" t="s">
        <v>698</v>
      </c>
      <c r="DW86" s="27" t="s">
        <v>698</v>
      </c>
      <c r="DX86" s="27" t="s">
        <v>698</v>
      </c>
      <c r="DY86" s="27" t="s">
        <v>698</v>
      </c>
      <c r="DZ86" s="27" t="s">
        <v>698</v>
      </c>
      <c r="EA86" s="27" t="s">
        <v>698</v>
      </c>
      <c r="EB86" s="27" t="s">
        <v>698</v>
      </c>
      <c r="EC86" s="27" t="s">
        <v>698</v>
      </c>
      <c r="ED86" s="27" t="s">
        <v>698</v>
      </c>
      <c r="EE86" s="27" t="s">
        <v>698</v>
      </c>
      <c r="EF86" s="27" t="s">
        <v>698</v>
      </c>
      <c r="EG86" s="27" t="s">
        <v>698</v>
      </c>
      <c r="EH86" s="27" t="s">
        <v>698</v>
      </c>
      <c r="EI86" s="27" t="s">
        <v>698</v>
      </c>
      <c r="EJ86" s="27" t="s">
        <v>698</v>
      </c>
      <c r="EK86" s="27" t="s">
        <v>698</v>
      </c>
      <c r="EL86" s="27" t="s">
        <v>698</v>
      </c>
      <c r="EM86" s="27" t="s">
        <v>698</v>
      </c>
      <c r="EN86" s="27" t="s">
        <v>698</v>
      </c>
      <c r="EO86" s="27" t="s">
        <v>698</v>
      </c>
      <c r="EP86" s="27" t="s">
        <v>698</v>
      </c>
      <c r="EQ86" s="27" t="s">
        <v>698</v>
      </c>
      <c r="ER86" s="27" t="s">
        <v>698</v>
      </c>
      <c r="ES86" s="27" t="s">
        <v>704</v>
      </c>
      <c r="ET86" s="27" t="s">
        <v>704</v>
      </c>
      <c r="EU86" s="27" t="s">
        <v>704</v>
      </c>
      <c r="EV86" s="27" t="s">
        <v>704</v>
      </c>
      <c r="EW86" s="27" t="s">
        <v>2705</v>
      </c>
      <c r="EX86" s="27" t="s">
        <v>2785</v>
      </c>
      <c r="EY86" s="27" t="s">
        <v>2707</v>
      </c>
      <c r="EZ86" s="27" t="s">
        <v>694</v>
      </c>
      <c r="FA86" s="27" t="s">
        <v>694</v>
      </c>
      <c r="FB86" s="27" t="s">
        <v>694</v>
      </c>
      <c r="FC86" s="27" t="s">
        <v>694</v>
      </c>
      <c r="FD86" s="27" t="s">
        <v>694</v>
      </c>
      <c r="FE86" s="27" t="s">
        <v>2786</v>
      </c>
      <c r="FF86" s="42"/>
      <c r="FG86" s="42"/>
    </row>
    <row r="87" spans="1:163" x14ac:dyDescent="0.25">
      <c r="A87" s="27" t="str">
        <f t="shared" si="1"/>
        <v>IR003002001002000000000000000000000000</v>
      </c>
      <c r="B87" s="27" t="s">
        <v>694</v>
      </c>
      <c r="C87" s="23" t="s">
        <v>2630</v>
      </c>
      <c r="D87" s="23" t="s">
        <v>710</v>
      </c>
      <c r="E87" s="23" t="s">
        <v>707</v>
      </c>
      <c r="F87" s="23" t="s">
        <v>702</v>
      </c>
      <c r="G87" s="23" t="s">
        <v>707</v>
      </c>
      <c r="H87" s="23" t="s">
        <v>697</v>
      </c>
      <c r="I87" s="23" t="s">
        <v>697</v>
      </c>
      <c r="J87" s="23" t="s">
        <v>697</v>
      </c>
      <c r="K87" s="64" t="s">
        <v>697</v>
      </c>
      <c r="L87" s="23" t="s">
        <v>697</v>
      </c>
      <c r="M87" s="23" t="s">
        <v>697</v>
      </c>
      <c r="N87" s="23" t="s">
        <v>697</v>
      </c>
      <c r="O87" s="23" t="s">
        <v>697</v>
      </c>
      <c r="P87" s="27">
        <v>0</v>
      </c>
      <c r="Q87" s="27" t="s">
        <v>698</v>
      </c>
      <c r="R87" s="27" t="s">
        <v>698</v>
      </c>
      <c r="S87" s="28" t="s">
        <v>694</v>
      </c>
      <c r="T87" s="28" t="s">
        <v>922</v>
      </c>
      <c r="U87" s="34" t="s">
        <v>2823</v>
      </c>
      <c r="V87" s="52" t="s">
        <v>905</v>
      </c>
      <c r="W87" s="20"/>
      <c r="X87" s="20"/>
      <c r="Y87" s="20"/>
      <c r="Z87" s="20" t="s">
        <v>2824</v>
      </c>
      <c r="AA87" s="20"/>
      <c r="AB87" s="20"/>
      <c r="AC87" s="20"/>
      <c r="AD87" s="20"/>
      <c r="AE87" s="20"/>
      <c r="AF87" s="20"/>
      <c r="AG87" s="20"/>
      <c r="AH87" s="27" t="s">
        <v>2825</v>
      </c>
      <c r="AI87" s="28" t="s">
        <v>698</v>
      </c>
      <c r="AJ87" s="27" t="s">
        <v>694</v>
      </c>
      <c r="AK87" s="27" t="s">
        <v>694</v>
      </c>
      <c r="AL87" s="27" t="s">
        <v>694</v>
      </c>
      <c r="AM87" s="27" t="s">
        <v>694</v>
      </c>
      <c r="AN87" s="27" t="s">
        <v>694</v>
      </c>
      <c r="AO87" s="27" t="s">
        <v>694</v>
      </c>
      <c r="AP87" s="27" t="s">
        <v>694</v>
      </c>
      <c r="AQ87" s="27" t="s">
        <v>694</v>
      </c>
      <c r="AR87" s="27" t="s">
        <v>694</v>
      </c>
      <c r="AS87" s="27" t="s">
        <v>694</v>
      </c>
      <c r="AT87" s="27" t="s">
        <v>694</v>
      </c>
      <c r="AU87" s="27" t="s">
        <v>694</v>
      </c>
      <c r="AV87" s="27" t="s">
        <v>694</v>
      </c>
      <c r="AW87" s="27" t="s">
        <v>694</v>
      </c>
      <c r="AX87" s="27" t="s">
        <v>694</v>
      </c>
      <c r="AY87" s="27" t="s">
        <v>694</v>
      </c>
      <c r="AZ87" s="27" t="s">
        <v>694</v>
      </c>
      <c r="BA87" s="27" t="s">
        <v>694</v>
      </c>
      <c r="BB87" s="27" t="s">
        <v>694</v>
      </c>
      <c r="BC87" s="27" t="s">
        <v>694</v>
      </c>
      <c r="BD87" s="27" t="s">
        <v>694</v>
      </c>
      <c r="BE87" s="27" t="s">
        <v>694</v>
      </c>
      <c r="BF87" s="27" t="s">
        <v>694</v>
      </c>
      <c r="BG87" s="27" t="s">
        <v>694</v>
      </c>
      <c r="BH87" s="27" t="s">
        <v>694</v>
      </c>
      <c r="BI87" s="27" t="s">
        <v>694</v>
      </c>
      <c r="BJ87" s="27" t="s">
        <v>694</v>
      </c>
      <c r="BK87" s="27" t="s">
        <v>694</v>
      </c>
      <c r="BL87" s="27" t="s">
        <v>694</v>
      </c>
      <c r="BM87" s="27" t="s">
        <v>694</v>
      </c>
      <c r="BN87" s="27" t="s">
        <v>694</v>
      </c>
      <c r="BO87" s="27" t="s">
        <v>694</v>
      </c>
      <c r="BP87" s="27" t="s">
        <v>694</v>
      </c>
      <c r="BQ87" s="27" t="s">
        <v>694</v>
      </c>
      <c r="BR87" s="27" t="s">
        <v>694</v>
      </c>
      <c r="BS87" s="27" t="s">
        <v>694</v>
      </c>
      <c r="BT87" s="27" t="s">
        <v>694</v>
      </c>
      <c r="BU87" s="27" t="s">
        <v>694</v>
      </c>
      <c r="BV87" s="27" t="s">
        <v>694</v>
      </c>
      <c r="BW87" s="27" t="s">
        <v>694</v>
      </c>
      <c r="BX87" s="27" t="s">
        <v>694</v>
      </c>
      <c r="BY87" s="27" t="s">
        <v>694</v>
      </c>
      <c r="BZ87" s="27" t="s">
        <v>694</v>
      </c>
      <c r="CA87" s="27" t="s">
        <v>694</v>
      </c>
      <c r="CB87" s="27" t="s">
        <v>694</v>
      </c>
      <c r="CC87" s="27" t="s">
        <v>694</v>
      </c>
      <c r="CD87" s="27" t="s">
        <v>694</v>
      </c>
      <c r="CE87" s="27" t="s">
        <v>694</v>
      </c>
      <c r="CF87" s="27" t="s">
        <v>694</v>
      </c>
      <c r="CG87" s="27" t="s">
        <v>694</v>
      </c>
      <c r="CH87" s="27" t="s">
        <v>694</v>
      </c>
      <c r="CI87" s="27" t="s">
        <v>694</v>
      </c>
      <c r="CJ87" s="27" t="s">
        <v>694</v>
      </c>
      <c r="CK87" s="27" t="s">
        <v>694</v>
      </c>
      <c r="CL87" s="27" t="s">
        <v>694</v>
      </c>
      <c r="CM87" s="27" t="s">
        <v>694</v>
      </c>
      <c r="CN87" s="27" t="s">
        <v>694</v>
      </c>
      <c r="CO87" s="27" t="s">
        <v>694</v>
      </c>
      <c r="CP87" s="27" t="s">
        <v>694</v>
      </c>
      <c r="CQ87" s="27" t="s">
        <v>694</v>
      </c>
      <c r="CR87" s="27" t="s">
        <v>694</v>
      </c>
      <c r="CS87" s="27" t="s">
        <v>694</v>
      </c>
      <c r="CT87" s="27" t="s">
        <v>694</v>
      </c>
      <c r="CU87" s="27" t="s">
        <v>694</v>
      </c>
      <c r="CV87" s="27" t="s">
        <v>694</v>
      </c>
      <c r="CW87" s="27" t="s">
        <v>694</v>
      </c>
      <c r="CX87" s="27" t="s">
        <v>694</v>
      </c>
      <c r="CY87" s="27" t="s">
        <v>694</v>
      </c>
      <c r="CZ87" s="27" t="s">
        <v>694</v>
      </c>
      <c r="DA87" s="27" t="s">
        <v>694</v>
      </c>
      <c r="DB87" s="27" t="s">
        <v>694</v>
      </c>
      <c r="DC87" s="27" t="s">
        <v>694</v>
      </c>
      <c r="DD87" s="27" t="s">
        <v>694</v>
      </c>
      <c r="DE87" s="27" t="s">
        <v>694</v>
      </c>
      <c r="DF87" s="27" t="s">
        <v>694</v>
      </c>
      <c r="DG87" s="27" t="s">
        <v>694</v>
      </c>
      <c r="DH87" s="27" t="s">
        <v>694</v>
      </c>
      <c r="DI87" s="27" t="s">
        <v>694</v>
      </c>
      <c r="DJ87" s="27" t="s">
        <v>694</v>
      </c>
      <c r="DK87" s="27" t="s">
        <v>694</v>
      </c>
      <c r="DL87" s="27" t="s">
        <v>694</v>
      </c>
      <c r="DM87" s="27" t="s">
        <v>694</v>
      </c>
      <c r="DN87" s="27" t="s">
        <v>694</v>
      </c>
      <c r="DO87" s="27" t="s">
        <v>694</v>
      </c>
      <c r="DP87" s="27" t="s">
        <v>694</v>
      </c>
      <c r="DQ87" s="27" t="s">
        <v>694</v>
      </c>
      <c r="DR87" s="27" t="s">
        <v>694</v>
      </c>
      <c r="DS87" s="27" t="s">
        <v>694</v>
      </c>
      <c r="DT87" s="27" t="s">
        <v>694</v>
      </c>
      <c r="DU87" s="27" t="s">
        <v>694</v>
      </c>
      <c r="DV87" s="27" t="s">
        <v>694</v>
      </c>
      <c r="DW87" s="27" t="s">
        <v>694</v>
      </c>
      <c r="DX87" s="27" t="s">
        <v>694</v>
      </c>
      <c r="DY87" s="27" t="s">
        <v>694</v>
      </c>
      <c r="DZ87" s="27" t="s">
        <v>694</v>
      </c>
      <c r="EA87" s="27" t="s">
        <v>694</v>
      </c>
      <c r="EB87" s="27" t="s">
        <v>694</v>
      </c>
      <c r="EC87" s="27" t="s">
        <v>694</v>
      </c>
      <c r="ED87" s="27" t="s">
        <v>694</v>
      </c>
      <c r="EE87" s="27" t="s">
        <v>694</v>
      </c>
      <c r="EF87" s="27" t="s">
        <v>694</v>
      </c>
      <c r="EG87" s="27" t="s">
        <v>694</v>
      </c>
      <c r="EH87" s="27" t="s">
        <v>694</v>
      </c>
      <c r="EI87" s="27" t="s">
        <v>694</v>
      </c>
      <c r="EJ87" s="27" t="s">
        <v>694</v>
      </c>
      <c r="EK87" s="27" t="s">
        <v>694</v>
      </c>
      <c r="EL87" s="27" t="s">
        <v>694</v>
      </c>
      <c r="EM87" s="27" t="s">
        <v>694</v>
      </c>
      <c r="EN87" s="27" t="s">
        <v>694</v>
      </c>
      <c r="EO87" s="27" t="s">
        <v>694</v>
      </c>
      <c r="EP87" s="27" t="s">
        <v>694</v>
      </c>
      <c r="EQ87" s="27" t="s">
        <v>694</v>
      </c>
      <c r="ER87" s="27" t="s">
        <v>694</v>
      </c>
      <c r="ES87" s="27" t="s">
        <v>694</v>
      </c>
      <c r="ET87" s="27" t="s">
        <v>694</v>
      </c>
      <c r="EU87" s="27" t="s">
        <v>694</v>
      </c>
      <c r="EV87" s="27" t="s">
        <v>694</v>
      </c>
      <c r="EW87" s="27" t="s">
        <v>694</v>
      </c>
      <c r="EX87" s="27" t="s">
        <v>694</v>
      </c>
      <c r="EY87" s="27" t="s">
        <v>694</v>
      </c>
      <c r="EZ87" s="27" t="s">
        <v>694</v>
      </c>
      <c r="FA87" s="27" t="s">
        <v>694</v>
      </c>
      <c r="FB87" s="27" t="s">
        <v>694</v>
      </c>
      <c r="FC87" s="27" t="s">
        <v>694</v>
      </c>
      <c r="FD87" s="27" t="s">
        <v>694</v>
      </c>
      <c r="FE87" s="27" t="s">
        <v>694</v>
      </c>
      <c r="FF87" s="42"/>
      <c r="FG87" s="42"/>
    </row>
    <row r="88" spans="1:163" x14ac:dyDescent="0.25">
      <c r="A88" s="27" t="str">
        <f t="shared" si="1"/>
        <v>IR003002001002001000000000000000000000</v>
      </c>
      <c r="B88" s="20" t="s">
        <v>2599</v>
      </c>
      <c r="C88" s="23" t="s">
        <v>2630</v>
      </c>
      <c r="D88" s="23" t="s">
        <v>710</v>
      </c>
      <c r="E88" s="23" t="s">
        <v>707</v>
      </c>
      <c r="F88" s="23" t="s">
        <v>702</v>
      </c>
      <c r="G88" s="23" t="s">
        <v>707</v>
      </c>
      <c r="H88" s="23" t="s">
        <v>702</v>
      </c>
      <c r="I88" s="23" t="s">
        <v>697</v>
      </c>
      <c r="J88" s="23" t="s">
        <v>697</v>
      </c>
      <c r="K88" s="64" t="s">
        <v>697</v>
      </c>
      <c r="L88" s="23" t="s">
        <v>697</v>
      </c>
      <c r="M88" s="23" t="s">
        <v>697</v>
      </c>
      <c r="N88" s="23" t="s">
        <v>697</v>
      </c>
      <c r="O88" s="23" t="s">
        <v>697</v>
      </c>
      <c r="P88" s="27">
        <v>0</v>
      </c>
      <c r="Q88" s="27" t="s">
        <v>704</v>
      </c>
      <c r="R88" s="27" t="s">
        <v>698</v>
      </c>
      <c r="S88" s="28" t="s">
        <v>694</v>
      </c>
      <c r="T88" s="28" t="s">
        <v>922</v>
      </c>
      <c r="U88" s="34" t="s">
        <v>2826</v>
      </c>
      <c r="V88" s="52" t="s">
        <v>905</v>
      </c>
      <c r="W88" s="20"/>
      <c r="X88" s="20"/>
      <c r="Y88" s="20"/>
      <c r="Z88" s="20"/>
      <c r="AA88" s="20" t="s">
        <v>2192</v>
      </c>
      <c r="AB88" s="20"/>
      <c r="AC88" s="20"/>
      <c r="AD88" s="20"/>
      <c r="AE88" s="20"/>
      <c r="AF88" s="20"/>
      <c r="AG88" s="20"/>
      <c r="AH88" s="27" t="s">
        <v>2827</v>
      </c>
      <c r="AI88" s="28" t="s">
        <v>704</v>
      </c>
      <c r="AJ88" s="27" t="s">
        <v>698</v>
      </c>
      <c r="AK88" s="27" t="s">
        <v>698</v>
      </c>
      <c r="AL88" s="27" t="s">
        <v>698</v>
      </c>
      <c r="AM88" s="27" t="s">
        <v>698</v>
      </c>
      <c r="AN88" s="27" t="s">
        <v>698</v>
      </c>
      <c r="AO88" s="27" t="s">
        <v>698</v>
      </c>
      <c r="AP88" s="27" t="s">
        <v>698</v>
      </c>
      <c r="AQ88" s="27" t="s">
        <v>698</v>
      </c>
      <c r="AR88" s="27" t="s">
        <v>698</v>
      </c>
      <c r="AS88" s="27" t="s">
        <v>698</v>
      </c>
      <c r="AT88" s="27" t="s">
        <v>698</v>
      </c>
      <c r="AU88" s="27" t="s">
        <v>698</v>
      </c>
      <c r="AV88" s="27" t="s">
        <v>698</v>
      </c>
      <c r="AW88" s="27" t="s">
        <v>698</v>
      </c>
      <c r="AX88" s="27" t="s">
        <v>698</v>
      </c>
      <c r="AY88" s="27" t="s">
        <v>698</v>
      </c>
      <c r="AZ88" s="27" t="s">
        <v>698</v>
      </c>
      <c r="BA88" s="27" t="s">
        <v>698</v>
      </c>
      <c r="BB88" s="27" t="s">
        <v>698</v>
      </c>
      <c r="BC88" s="27" t="s">
        <v>698</v>
      </c>
      <c r="BD88" s="27" t="s">
        <v>698</v>
      </c>
      <c r="BE88" s="27" t="s">
        <v>698</v>
      </c>
      <c r="BF88" s="27" t="s">
        <v>698</v>
      </c>
      <c r="BG88" s="27" t="s">
        <v>698</v>
      </c>
      <c r="BH88" s="27" t="s">
        <v>698</v>
      </c>
      <c r="BI88" s="27" t="s">
        <v>698</v>
      </c>
      <c r="BJ88" s="27" t="s">
        <v>698</v>
      </c>
      <c r="BK88" s="27" t="s">
        <v>698</v>
      </c>
      <c r="BL88" s="27" t="s">
        <v>698</v>
      </c>
      <c r="BM88" s="27" t="s">
        <v>698</v>
      </c>
      <c r="BN88" s="27" t="s">
        <v>698</v>
      </c>
      <c r="BO88" s="27" t="s">
        <v>698</v>
      </c>
      <c r="BP88" s="27" t="s">
        <v>698</v>
      </c>
      <c r="BQ88" s="27" t="s">
        <v>698</v>
      </c>
      <c r="BR88" s="27" t="s">
        <v>698</v>
      </c>
      <c r="BS88" s="27" t="s">
        <v>698</v>
      </c>
      <c r="BT88" s="27" t="s">
        <v>698</v>
      </c>
      <c r="BU88" s="27" t="s">
        <v>698</v>
      </c>
      <c r="BV88" s="27" t="s">
        <v>698</v>
      </c>
      <c r="BW88" s="27" t="s">
        <v>698</v>
      </c>
      <c r="BX88" s="27" t="s">
        <v>698</v>
      </c>
      <c r="BY88" s="27" t="s">
        <v>698</v>
      </c>
      <c r="BZ88" s="27" t="s">
        <v>698</v>
      </c>
      <c r="CA88" s="27" t="s">
        <v>698</v>
      </c>
      <c r="CB88" s="27" t="s">
        <v>698</v>
      </c>
      <c r="CC88" s="27" t="s">
        <v>698</v>
      </c>
      <c r="CD88" s="27" t="s">
        <v>698</v>
      </c>
      <c r="CE88" s="27" t="s">
        <v>698</v>
      </c>
      <c r="CF88" s="27" t="s">
        <v>698</v>
      </c>
      <c r="CG88" s="27" t="s">
        <v>704</v>
      </c>
      <c r="CH88" s="27" t="s">
        <v>698</v>
      </c>
      <c r="CI88" s="27" t="s">
        <v>698</v>
      </c>
      <c r="CJ88" s="27" t="s">
        <v>698</v>
      </c>
      <c r="CK88" s="27" t="s">
        <v>698</v>
      </c>
      <c r="CL88" s="27" t="s">
        <v>698</v>
      </c>
      <c r="CM88" s="27" t="s">
        <v>698</v>
      </c>
      <c r="CN88" s="27" t="s">
        <v>698</v>
      </c>
      <c r="CO88" s="27" t="s">
        <v>698</v>
      </c>
      <c r="CP88" s="27" t="s">
        <v>698</v>
      </c>
      <c r="CQ88" s="27" t="s">
        <v>698</v>
      </c>
      <c r="CR88" s="27" t="s">
        <v>698</v>
      </c>
      <c r="CS88" s="27" t="s">
        <v>698</v>
      </c>
      <c r="CT88" s="27" t="s">
        <v>698</v>
      </c>
      <c r="CU88" s="27" t="s">
        <v>698</v>
      </c>
      <c r="CV88" s="27" t="s">
        <v>698</v>
      </c>
      <c r="CW88" s="27" t="s">
        <v>698</v>
      </c>
      <c r="CX88" s="27" t="s">
        <v>698</v>
      </c>
      <c r="CY88" s="27" t="s">
        <v>698</v>
      </c>
      <c r="CZ88" s="27" t="s">
        <v>698</v>
      </c>
      <c r="DA88" s="27" t="s">
        <v>698</v>
      </c>
      <c r="DB88" s="27" t="s">
        <v>698</v>
      </c>
      <c r="DC88" s="27" t="s">
        <v>698</v>
      </c>
      <c r="DD88" s="27" t="s">
        <v>698</v>
      </c>
      <c r="DE88" s="27" t="s">
        <v>698</v>
      </c>
      <c r="DF88" s="27" t="s">
        <v>698</v>
      </c>
      <c r="DG88" s="27" t="s">
        <v>698</v>
      </c>
      <c r="DH88" s="27" t="s">
        <v>698</v>
      </c>
      <c r="DI88" s="27" t="s">
        <v>698</v>
      </c>
      <c r="DJ88" s="27" t="s">
        <v>698</v>
      </c>
      <c r="DK88" s="27" t="s">
        <v>698</v>
      </c>
      <c r="DL88" s="27" t="s">
        <v>698</v>
      </c>
      <c r="DM88" s="27" t="s">
        <v>698</v>
      </c>
      <c r="DN88" s="27" t="s">
        <v>698</v>
      </c>
      <c r="DO88" s="27" t="s">
        <v>698</v>
      </c>
      <c r="DP88" s="27" t="s">
        <v>698</v>
      </c>
      <c r="DQ88" s="27" t="s">
        <v>698</v>
      </c>
      <c r="DR88" s="27" t="s">
        <v>698</v>
      </c>
      <c r="DS88" s="27" t="s">
        <v>698</v>
      </c>
      <c r="DT88" s="27" t="s">
        <v>698</v>
      </c>
      <c r="DU88" s="27" t="s">
        <v>698</v>
      </c>
      <c r="DV88" s="27" t="s">
        <v>698</v>
      </c>
      <c r="DW88" s="27" t="s">
        <v>698</v>
      </c>
      <c r="DX88" s="27" t="s">
        <v>698</v>
      </c>
      <c r="DY88" s="27" t="s">
        <v>698</v>
      </c>
      <c r="DZ88" s="27" t="s">
        <v>698</v>
      </c>
      <c r="EA88" s="27" t="s">
        <v>698</v>
      </c>
      <c r="EB88" s="27" t="s">
        <v>698</v>
      </c>
      <c r="EC88" s="27" t="s">
        <v>698</v>
      </c>
      <c r="ED88" s="27" t="s">
        <v>698</v>
      </c>
      <c r="EE88" s="27" t="s">
        <v>698</v>
      </c>
      <c r="EF88" s="27" t="s">
        <v>698</v>
      </c>
      <c r="EG88" s="27" t="s">
        <v>698</v>
      </c>
      <c r="EH88" s="27" t="s">
        <v>698</v>
      </c>
      <c r="EI88" s="27" t="s">
        <v>698</v>
      </c>
      <c r="EJ88" s="27" t="s">
        <v>698</v>
      </c>
      <c r="EK88" s="27" t="s">
        <v>698</v>
      </c>
      <c r="EL88" s="27" t="s">
        <v>698</v>
      </c>
      <c r="EM88" s="27" t="s">
        <v>698</v>
      </c>
      <c r="EN88" s="27" t="s">
        <v>698</v>
      </c>
      <c r="EO88" s="27" t="s">
        <v>698</v>
      </c>
      <c r="EP88" s="27" t="s">
        <v>698</v>
      </c>
      <c r="EQ88" s="27" t="s">
        <v>698</v>
      </c>
      <c r="ER88" s="27" t="s">
        <v>698</v>
      </c>
      <c r="ES88" s="27" t="s">
        <v>698</v>
      </c>
      <c r="ET88" s="27" t="s">
        <v>698</v>
      </c>
      <c r="EU88" s="27" t="s">
        <v>698</v>
      </c>
      <c r="EV88" s="27" t="s">
        <v>698</v>
      </c>
      <c r="EW88" s="27" t="s">
        <v>2828</v>
      </c>
      <c r="EX88" s="27" t="s">
        <v>2829</v>
      </c>
      <c r="EY88" s="27" t="s">
        <v>2707</v>
      </c>
      <c r="EZ88" s="27" t="s">
        <v>694</v>
      </c>
      <c r="FA88" s="27" t="s">
        <v>694</v>
      </c>
      <c r="FB88" s="27" t="s">
        <v>694</v>
      </c>
      <c r="FC88" s="27" t="s">
        <v>694</v>
      </c>
      <c r="FD88" s="27" t="s">
        <v>694</v>
      </c>
      <c r="FE88" s="27" t="s">
        <v>2830</v>
      </c>
      <c r="FF88" s="42"/>
      <c r="FG88" s="42"/>
    </row>
    <row r="89" spans="1:163" x14ac:dyDescent="0.25">
      <c r="A89" s="27" t="str">
        <f t="shared" si="1"/>
        <v>IR003002001002002000000000000000000000</v>
      </c>
      <c r="B89" s="20" t="s">
        <v>2599</v>
      </c>
      <c r="C89" s="23" t="s">
        <v>2630</v>
      </c>
      <c r="D89" s="23" t="s">
        <v>710</v>
      </c>
      <c r="E89" s="23" t="s">
        <v>707</v>
      </c>
      <c r="F89" s="23" t="s">
        <v>702</v>
      </c>
      <c r="G89" s="23" t="s">
        <v>707</v>
      </c>
      <c r="H89" s="23" t="s">
        <v>707</v>
      </c>
      <c r="I89" s="23" t="s">
        <v>697</v>
      </c>
      <c r="J89" s="23" t="s">
        <v>697</v>
      </c>
      <c r="K89" s="64" t="s">
        <v>697</v>
      </c>
      <c r="L89" s="23" t="s">
        <v>697</v>
      </c>
      <c r="M89" s="23" t="s">
        <v>697</v>
      </c>
      <c r="N89" s="23" t="s">
        <v>697</v>
      </c>
      <c r="O89" s="23" t="s">
        <v>697</v>
      </c>
      <c r="P89" s="27">
        <v>0</v>
      </c>
      <c r="Q89" s="27" t="s">
        <v>704</v>
      </c>
      <c r="R89" s="27" t="s">
        <v>698</v>
      </c>
      <c r="S89" s="28" t="s">
        <v>694</v>
      </c>
      <c r="T89" s="28" t="s">
        <v>922</v>
      </c>
      <c r="U89" s="34" t="s">
        <v>2831</v>
      </c>
      <c r="V89" s="52" t="s">
        <v>905</v>
      </c>
      <c r="W89" s="20"/>
      <c r="X89" s="20"/>
      <c r="Y89" s="20"/>
      <c r="Z89" s="20"/>
      <c r="AA89" s="20" t="s">
        <v>2832</v>
      </c>
      <c r="AB89" s="20"/>
      <c r="AC89" s="20"/>
      <c r="AD89" s="20"/>
      <c r="AE89" s="20"/>
      <c r="AF89" s="20"/>
      <c r="AG89" s="20"/>
      <c r="AH89" s="27" t="s">
        <v>2833</v>
      </c>
      <c r="AI89" s="28" t="s">
        <v>704</v>
      </c>
      <c r="AJ89" s="27" t="s">
        <v>698</v>
      </c>
      <c r="AK89" s="27" t="s">
        <v>698</v>
      </c>
      <c r="AL89" s="27" t="s">
        <v>698</v>
      </c>
      <c r="AM89" s="27" t="s">
        <v>698</v>
      </c>
      <c r="AN89" s="27" t="s">
        <v>698</v>
      </c>
      <c r="AO89" s="27" t="s">
        <v>698</v>
      </c>
      <c r="AP89" s="27" t="s">
        <v>698</v>
      </c>
      <c r="AQ89" s="27" t="s">
        <v>698</v>
      </c>
      <c r="AR89" s="27" t="s">
        <v>698</v>
      </c>
      <c r="AS89" s="27" t="s">
        <v>698</v>
      </c>
      <c r="AT89" s="27" t="s">
        <v>698</v>
      </c>
      <c r="AU89" s="27" t="s">
        <v>698</v>
      </c>
      <c r="AV89" s="27" t="s">
        <v>698</v>
      </c>
      <c r="AW89" s="27" t="s">
        <v>698</v>
      </c>
      <c r="AX89" s="27" t="s">
        <v>698</v>
      </c>
      <c r="AY89" s="27" t="s">
        <v>698</v>
      </c>
      <c r="AZ89" s="27" t="s">
        <v>698</v>
      </c>
      <c r="BA89" s="27" t="s">
        <v>698</v>
      </c>
      <c r="BB89" s="27" t="s">
        <v>698</v>
      </c>
      <c r="BC89" s="27" t="s">
        <v>698</v>
      </c>
      <c r="BD89" s="27" t="s">
        <v>698</v>
      </c>
      <c r="BE89" s="27" t="s">
        <v>698</v>
      </c>
      <c r="BF89" s="27" t="s">
        <v>698</v>
      </c>
      <c r="BG89" s="27" t="s">
        <v>698</v>
      </c>
      <c r="BH89" s="27" t="s">
        <v>698</v>
      </c>
      <c r="BI89" s="27" t="s">
        <v>698</v>
      </c>
      <c r="BJ89" s="27" t="s">
        <v>698</v>
      </c>
      <c r="BK89" s="27" t="s">
        <v>698</v>
      </c>
      <c r="BL89" s="27" t="s">
        <v>698</v>
      </c>
      <c r="BM89" s="27" t="s">
        <v>698</v>
      </c>
      <c r="BN89" s="27" t="s">
        <v>698</v>
      </c>
      <c r="BO89" s="27" t="s">
        <v>698</v>
      </c>
      <c r="BP89" s="27" t="s">
        <v>698</v>
      </c>
      <c r="BQ89" s="27" t="s">
        <v>698</v>
      </c>
      <c r="BR89" s="27" t="s">
        <v>698</v>
      </c>
      <c r="BS89" s="27" t="s">
        <v>698</v>
      </c>
      <c r="BT89" s="27" t="s">
        <v>698</v>
      </c>
      <c r="BU89" s="27" t="s">
        <v>698</v>
      </c>
      <c r="BV89" s="27" t="s">
        <v>698</v>
      </c>
      <c r="BW89" s="27" t="s">
        <v>698</v>
      </c>
      <c r="BX89" s="27" t="s">
        <v>698</v>
      </c>
      <c r="BY89" s="27" t="s">
        <v>698</v>
      </c>
      <c r="BZ89" s="27" t="s">
        <v>698</v>
      </c>
      <c r="CA89" s="27" t="s">
        <v>698</v>
      </c>
      <c r="CB89" s="27" t="s">
        <v>698</v>
      </c>
      <c r="CC89" s="27" t="s">
        <v>698</v>
      </c>
      <c r="CD89" s="27" t="s">
        <v>698</v>
      </c>
      <c r="CE89" s="27" t="s">
        <v>698</v>
      </c>
      <c r="CF89" s="27" t="s">
        <v>698</v>
      </c>
      <c r="CG89" s="27" t="s">
        <v>704</v>
      </c>
      <c r="CH89" s="27" t="s">
        <v>698</v>
      </c>
      <c r="CI89" s="27" t="s">
        <v>698</v>
      </c>
      <c r="CJ89" s="27" t="s">
        <v>698</v>
      </c>
      <c r="CK89" s="27" t="s">
        <v>698</v>
      </c>
      <c r="CL89" s="27" t="s">
        <v>698</v>
      </c>
      <c r="CM89" s="27" t="s">
        <v>698</v>
      </c>
      <c r="CN89" s="27" t="s">
        <v>698</v>
      </c>
      <c r="CO89" s="27" t="s">
        <v>698</v>
      </c>
      <c r="CP89" s="27" t="s">
        <v>698</v>
      </c>
      <c r="CQ89" s="27" t="s">
        <v>698</v>
      </c>
      <c r="CR89" s="27" t="s">
        <v>698</v>
      </c>
      <c r="CS89" s="27" t="s">
        <v>698</v>
      </c>
      <c r="CT89" s="27" t="s">
        <v>698</v>
      </c>
      <c r="CU89" s="27" t="s">
        <v>698</v>
      </c>
      <c r="CV89" s="27" t="s">
        <v>698</v>
      </c>
      <c r="CW89" s="27" t="s">
        <v>698</v>
      </c>
      <c r="CX89" s="27" t="s">
        <v>698</v>
      </c>
      <c r="CY89" s="27" t="s">
        <v>698</v>
      </c>
      <c r="CZ89" s="27" t="s">
        <v>698</v>
      </c>
      <c r="DA89" s="27" t="s">
        <v>698</v>
      </c>
      <c r="DB89" s="27" t="s">
        <v>698</v>
      </c>
      <c r="DC89" s="27" t="s">
        <v>698</v>
      </c>
      <c r="DD89" s="27" t="s">
        <v>698</v>
      </c>
      <c r="DE89" s="27" t="s">
        <v>698</v>
      </c>
      <c r="DF89" s="27" t="s">
        <v>698</v>
      </c>
      <c r="DG89" s="27" t="s">
        <v>698</v>
      </c>
      <c r="DH89" s="27" t="s">
        <v>698</v>
      </c>
      <c r="DI89" s="27" t="s">
        <v>698</v>
      </c>
      <c r="DJ89" s="27" t="s">
        <v>698</v>
      </c>
      <c r="DK89" s="27" t="s">
        <v>698</v>
      </c>
      <c r="DL89" s="27" t="s">
        <v>698</v>
      </c>
      <c r="DM89" s="27" t="s">
        <v>698</v>
      </c>
      <c r="DN89" s="27" t="s">
        <v>698</v>
      </c>
      <c r="DO89" s="27" t="s">
        <v>698</v>
      </c>
      <c r="DP89" s="27" t="s">
        <v>698</v>
      </c>
      <c r="DQ89" s="27" t="s">
        <v>698</v>
      </c>
      <c r="DR89" s="27" t="s">
        <v>698</v>
      </c>
      <c r="DS89" s="27" t="s">
        <v>698</v>
      </c>
      <c r="DT89" s="27" t="s">
        <v>698</v>
      </c>
      <c r="DU89" s="27" t="s">
        <v>698</v>
      </c>
      <c r="DV89" s="27" t="s">
        <v>698</v>
      </c>
      <c r="DW89" s="27" t="s">
        <v>698</v>
      </c>
      <c r="DX89" s="27" t="s">
        <v>698</v>
      </c>
      <c r="DY89" s="27" t="s">
        <v>698</v>
      </c>
      <c r="DZ89" s="27" t="s">
        <v>698</v>
      </c>
      <c r="EA89" s="27" t="s">
        <v>698</v>
      </c>
      <c r="EB89" s="27" t="s">
        <v>698</v>
      </c>
      <c r="EC89" s="27" t="s">
        <v>698</v>
      </c>
      <c r="ED89" s="27" t="s">
        <v>698</v>
      </c>
      <c r="EE89" s="27" t="s">
        <v>698</v>
      </c>
      <c r="EF89" s="27" t="s">
        <v>698</v>
      </c>
      <c r="EG89" s="27" t="s">
        <v>698</v>
      </c>
      <c r="EH89" s="27" t="s">
        <v>698</v>
      </c>
      <c r="EI89" s="27" t="s">
        <v>698</v>
      </c>
      <c r="EJ89" s="27" t="s">
        <v>698</v>
      </c>
      <c r="EK89" s="27" t="s">
        <v>698</v>
      </c>
      <c r="EL89" s="27" t="s">
        <v>698</v>
      </c>
      <c r="EM89" s="27" t="s">
        <v>698</v>
      </c>
      <c r="EN89" s="27" t="s">
        <v>698</v>
      </c>
      <c r="EO89" s="27" t="s">
        <v>698</v>
      </c>
      <c r="EP89" s="27" t="s">
        <v>698</v>
      </c>
      <c r="EQ89" s="27" t="s">
        <v>698</v>
      </c>
      <c r="ER89" s="27" t="s">
        <v>698</v>
      </c>
      <c r="ES89" s="27" t="s">
        <v>698</v>
      </c>
      <c r="ET89" s="27" t="s">
        <v>698</v>
      </c>
      <c r="EU89" s="27" t="s">
        <v>698</v>
      </c>
      <c r="EV89" s="27" t="s">
        <v>698</v>
      </c>
      <c r="EW89" s="27" t="s">
        <v>2828</v>
      </c>
      <c r="EX89" s="27" t="s">
        <v>2829</v>
      </c>
      <c r="EY89" s="27" t="s">
        <v>2707</v>
      </c>
      <c r="EZ89" s="27" t="s">
        <v>694</v>
      </c>
      <c r="FA89" s="27" t="s">
        <v>694</v>
      </c>
      <c r="FB89" s="27" t="s">
        <v>694</v>
      </c>
      <c r="FC89" s="27" t="s">
        <v>694</v>
      </c>
      <c r="FD89" s="27" t="s">
        <v>694</v>
      </c>
      <c r="FE89" s="27" t="s">
        <v>2830</v>
      </c>
      <c r="FF89" s="42"/>
      <c r="FG89" s="42"/>
    </row>
    <row r="90" spans="1:163" x14ac:dyDescent="0.25">
      <c r="A90" s="27" t="str">
        <f t="shared" si="1"/>
        <v>IR003002001002003000000000000000000000</v>
      </c>
      <c r="B90" s="20" t="s">
        <v>2599</v>
      </c>
      <c r="C90" s="23" t="s">
        <v>2630</v>
      </c>
      <c r="D90" s="23" t="s">
        <v>710</v>
      </c>
      <c r="E90" s="23" t="s">
        <v>707</v>
      </c>
      <c r="F90" s="23" t="s">
        <v>702</v>
      </c>
      <c r="G90" s="23" t="s">
        <v>707</v>
      </c>
      <c r="H90" s="23" t="s">
        <v>710</v>
      </c>
      <c r="I90" s="23" t="s">
        <v>697</v>
      </c>
      <c r="J90" s="23" t="s">
        <v>697</v>
      </c>
      <c r="K90" s="64" t="s">
        <v>697</v>
      </c>
      <c r="L90" s="23" t="s">
        <v>697</v>
      </c>
      <c r="M90" s="23" t="s">
        <v>697</v>
      </c>
      <c r="N90" s="23" t="s">
        <v>697</v>
      </c>
      <c r="O90" s="23" t="s">
        <v>697</v>
      </c>
      <c r="P90" s="27">
        <v>0</v>
      </c>
      <c r="Q90" s="27" t="s">
        <v>704</v>
      </c>
      <c r="R90" s="27" t="s">
        <v>698</v>
      </c>
      <c r="S90" s="28" t="s">
        <v>694</v>
      </c>
      <c r="T90" s="28" t="s">
        <v>922</v>
      </c>
      <c r="U90" s="34" t="s">
        <v>2834</v>
      </c>
      <c r="V90" s="52" t="s">
        <v>905</v>
      </c>
      <c r="W90" s="20"/>
      <c r="X90" s="20"/>
      <c r="Y90" s="20"/>
      <c r="Z90" s="20"/>
      <c r="AA90" s="20" t="s">
        <v>2835</v>
      </c>
      <c r="AB90" s="20"/>
      <c r="AC90" s="20"/>
      <c r="AD90" s="20"/>
      <c r="AE90" s="20"/>
      <c r="AF90" s="20"/>
      <c r="AG90" s="20"/>
      <c r="AH90" s="27" t="s">
        <v>2836</v>
      </c>
      <c r="AI90" s="28" t="s">
        <v>704</v>
      </c>
      <c r="AJ90" s="27" t="s">
        <v>698</v>
      </c>
      <c r="AK90" s="27" t="s">
        <v>698</v>
      </c>
      <c r="AL90" s="27" t="s">
        <v>698</v>
      </c>
      <c r="AM90" s="27" t="s">
        <v>698</v>
      </c>
      <c r="AN90" s="27" t="s">
        <v>698</v>
      </c>
      <c r="AO90" s="27" t="s">
        <v>698</v>
      </c>
      <c r="AP90" s="27" t="s">
        <v>698</v>
      </c>
      <c r="AQ90" s="27" t="s">
        <v>698</v>
      </c>
      <c r="AR90" s="27" t="s">
        <v>698</v>
      </c>
      <c r="AS90" s="27" t="s">
        <v>698</v>
      </c>
      <c r="AT90" s="27" t="s">
        <v>698</v>
      </c>
      <c r="AU90" s="27" t="s">
        <v>698</v>
      </c>
      <c r="AV90" s="27" t="s">
        <v>698</v>
      </c>
      <c r="AW90" s="27" t="s">
        <v>698</v>
      </c>
      <c r="AX90" s="27" t="s">
        <v>698</v>
      </c>
      <c r="AY90" s="27" t="s">
        <v>698</v>
      </c>
      <c r="AZ90" s="27" t="s">
        <v>698</v>
      </c>
      <c r="BA90" s="27" t="s">
        <v>698</v>
      </c>
      <c r="BB90" s="27" t="s">
        <v>698</v>
      </c>
      <c r="BC90" s="27" t="s">
        <v>698</v>
      </c>
      <c r="BD90" s="27" t="s">
        <v>698</v>
      </c>
      <c r="BE90" s="27" t="s">
        <v>698</v>
      </c>
      <c r="BF90" s="27" t="s">
        <v>698</v>
      </c>
      <c r="BG90" s="27" t="s">
        <v>698</v>
      </c>
      <c r="BH90" s="27" t="s">
        <v>698</v>
      </c>
      <c r="BI90" s="27" t="s">
        <v>698</v>
      </c>
      <c r="BJ90" s="27" t="s">
        <v>698</v>
      </c>
      <c r="BK90" s="27" t="s">
        <v>698</v>
      </c>
      <c r="BL90" s="27" t="s">
        <v>698</v>
      </c>
      <c r="BM90" s="27" t="s">
        <v>698</v>
      </c>
      <c r="BN90" s="27" t="s">
        <v>698</v>
      </c>
      <c r="BO90" s="27" t="s">
        <v>698</v>
      </c>
      <c r="BP90" s="27" t="s">
        <v>698</v>
      </c>
      <c r="BQ90" s="27" t="s">
        <v>698</v>
      </c>
      <c r="BR90" s="27" t="s">
        <v>698</v>
      </c>
      <c r="BS90" s="27" t="s">
        <v>698</v>
      </c>
      <c r="BT90" s="27" t="s">
        <v>698</v>
      </c>
      <c r="BU90" s="27" t="s">
        <v>698</v>
      </c>
      <c r="BV90" s="27" t="s">
        <v>698</v>
      </c>
      <c r="BW90" s="27" t="s">
        <v>698</v>
      </c>
      <c r="BX90" s="27" t="s">
        <v>698</v>
      </c>
      <c r="BY90" s="27" t="s">
        <v>698</v>
      </c>
      <c r="BZ90" s="27" t="s">
        <v>698</v>
      </c>
      <c r="CA90" s="27" t="s">
        <v>698</v>
      </c>
      <c r="CB90" s="27" t="s">
        <v>698</v>
      </c>
      <c r="CC90" s="27" t="s">
        <v>698</v>
      </c>
      <c r="CD90" s="27" t="s">
        <v>698</v>
      </c>
      <c r="CE90" s="27" t="s">
        <v>698</v>
      </c>
      <c r="CF90" s="27" t="s">
        <v>698</v>
      </c>
      <c r="CG90" s="27" t="s">
        <v>704</v>
      </c>
      <c r="CH90" s="27" t="s">
        <v>698</v>
      </c>
      <c r="CI90" s="27" t="s">
        <v>698</v>
      </c>
      <c r="CJ90" s="27" t="s">
        <v>698</v>
      </c>
      <c r="CK90" s="27" t="s">
        <v>698</v>
      </c>
      <c r="CL90" s="27" t="s">
        <v>698</v>
      </c>
      <c r="CM90" s="27" t="s">
        <v>698</v>
      </c>
      <c r="CN90" s="27" t="s">
        <v>698</v>
      </c>
      <c r="CO90" s="27" t="s">
        <v>698</v>
      </c>
      <c r="CP90" s="27" t="s">
        <v>698</v>
      </c>
      <c r="CQ90" s="27" t="s">
        <v>698</v>
      </c>
      <c r="CR90" s="27" t="s">
        <v>698</v>
      </c>
      <c r="CS90" s="27" t="s">
        <v>698</v>
      </c>
      <c r="CT90" s="27" t="s">
        <v>698</v>
      </c>
      <c r="CU90" s="27" t="s">
        <v>698</v>
      </c>
      <c r="CV90" s="27" t="s">
        <v>698</v>
      </c>
      <c r="CW90" s="27" t="s">
        <v>698</v>
      </c>
      <c r="CX90" s="27" t="s">
        <v>698</v>
      </c>
      <c r="CY90" s="27" t="s">
        <v>698</v>
      </c>
      <c r="CZ90" s="27" t="s">
        <v>698</v>
      </c>
      <c r="DA90" s="27" t="s">
        <v>698</v>
      </c>
      <c r="DB90" s="27" t="s">
        <v>698</v>
      </c>
      <c r="DC90" s="27" t="s">
        <v>698</v>
      </c>
      <c r="DD90" s="27" t="s">
        <v>698</v>
      </c>
      <c r="DE90" s="27" t="s">
        <v>698</v>
      </c>
      <c r="DF90" s="27" t="s">
        <v>698</v>
      </c>
      <c r="DG90" s="27" t="s">
        <v>698</v>
      </c>
      <c r="DH90" s="27" t="s">
        <v>698</v>
      </c>
      <c r="DI90" s="27" t="s">
        <v>698</v>
      </c>
      <c r="DJ90" s="27" t="s">
        <v>698</v>
      </c>
      <c r="DK90" s="27" t="s">
        <v>698</v>
      </c>
      <c r="DL90" s="27" t="s">
        <v>698</v>
      </c>
      <c r="DM90" s="27" t="s">
        <v>698</v>
      </c>
      <c r="DN90" s="27" t="s">
        <v>698</v>
      </c>
      <c r="DO90" s="27" t="s">
        <v>698</v>
      </c>
      <c r="DP90" s="27" t="s">
        <v>698</v>
      </c>
      <c r="DQ90" s="27" t="s">
        <v>698</v>
      </c>
      <c r="DR90" s="27" t="s">
        <v>698</v>
      </c>
      <c r="DS90" s="27" t="s">
        <v>698</v>
      </c>
      <c r="DT90" s="27" t="s">
        <v>698</v>
      </c>
      <c r="DU90" s="27" t="s">
        <v>698</v>
      </c>
      <c r="DV90" s="27" t="s">
        <v>698</v>
      </c>
      <c r="DW90" s="27" t="s">
        <v>698</v>
      </c>
      <c r="DX90" s="27" t="s">
        <v>698</v>
      </c>
      <c r="DY90" s="27" t="s">
        <v>698</v>
      </c>
      <c r="DZ90" s="27" t="s">
        <v>698</v>
      </c>
      <c r="EA90" s="27" t="s">
        <v>698</v>
      </c>
      <c r="EB90" s="27" t="s">
        <v>698</v>
      </c>
      <c r="EC90" s="27" t="s">
        <v>698</v>
      </c>
      <c r="ED90" s="27" t="s">
        <v>698</v>
      </c>
      <c r="EE90" s="27" t="s">
        <v>698</v>
      </c>
      <c r="EF90" s="27" t="s">
        <v>698</v>
      </c>
      <c r="EG90" s="27" t="s">
        <v>698</v>
      </c>
      <c r="EH90" s="27" t="s">
        <v>698</v>
      </c>
      <c r="EI90" s="27" t="s">
        <v>698</v>
      </c>
      <c r="EJ90" s="27" t="s">
        <v>698</v>
      </c>
      <c r="EK90" s="27" t="s">
        <v>698</v>
      </c>
      <c r="EL90" s="27" t="s">
        <v>698</v>
      </c>
      <c r="EM90" s="27" t="s">
        <v>698</v>
      </c>
      <c r="EN90" s="27" t="s">
        <v>698</v>
      </c>
      <c r="EO90" s="27" t="s">
        <v>698</v>
      </c>
      <c r="EP90" s="27" t="s">
        <v>698</v>
      </c>
      <c r="EQ90" s="27" t="s">
        <v>698</v>
      </c>
      <c r="ER90" s="27" t="s">
        <v>698</v>
      </c>
      <c r="ES90" s="27" t="s">
        <v>698</v>
      </c>
      <c r="ET90" s="27" t="s">
        <v>698</v>
      </c>
      <c r="EU90" s="27" t="s">
        <v>698</v>
      </c>
      <c r="EV90" s="27" t="s">
        <v>698</v>
      </c>
      <c r="EW90" s="27" t="s">
        <v>2828</v>
      </c>
      <c r="EX90" s="27" t="s">
        <v>2829</v>
      </c>
      <c r="EY90" s="27" t="s">
        <v>2707</v>
      </c>
      <c r="EZ90" s="27" t="s">
        <v>694</v>
      </c>
      <c r="FA90" s="27" t="s">
        <v>694</v>
      </c>
      <c r="FB90" s="27" t="s">
        <v>694</v>
      </c>
      <c r="FC90" s="27" t="s">
        <v>694</v>
      </c>
      <c r="FD90" s="27" t="s">
        <v>694</v>
      </c>
      <c r="FE90" s="27" t="s">
        <v>2830</v>
      </c>
      <c r="FF90" s="42"/>
      <c r="FG90" s="42"/>
    </row>
    <row r="91" spans="1:163" x14ac:dyDescent="0.25">
      <c r="A91" s="27" t="str">
        <f t="shared" si="1"/>
        <v>IR003002001003000000000000000000000000</v>
      </c>
      <c r="B91" s="20" t="s">
        <v>2599</v>
      </c>
      <c r="C91" s="23" t="s">
        <v>2630</v>
      </c>
      <c r="D91" s="23" t="s">
        <v>710</v>
      </c>
      <c r="E91" s="23" t="s">
        <v>707</v>
      </c>
      <c r="F91" s="23" t="s">
        <v>702</v>
      </c>
      <c r="G91" s="23" t="s">
        <v>710</v>
      </c>
      <c r="H91" s="23" t="s">
        <v>697</v>
      </c>
      <c r="I91" s="23" t="s">
        <v>697</v>
      </c>
      <c r="J91" s="23" t="s">
        <v>697</v>
      </c>
      <c r="K91" s="64" t="s">
        <v>697</v>
      </c>
      <c r="L91" s="23" t="s">
        <v>697</v>
      </c>
      <c r="M91" s="23" t="s">
        <v>697</v>
      </c>
      <c r="N91" s="23" t="s">
        <v>697</v>
      </c>
      <c r="O91" s="23" t="s">
        <v>697</v>
      </c>
      <c r="P91" s="27">
        <v>0</v>
      </c>
      <c r="Q91" s="27" t="s">
        <v>704</v>
      </c>
      <c r="R91" s="27" t="s">
        <v>698</v>
      </c>
      <c r="S91" s="28" t="s">
        <v>694</v>
      </c>
      <c r="T91" s="28" t="s">
        <v>922</v>
      </c>
      <c r="U91" s="34" t="s">
        <v>2837</v>
      </c>
      <c r="V91" s="52" t="s">
        <v>905</v>
      </c>
      <c r="W91" s="20"/>
      <c r="X91" s="20"/>
      <c r="Y91" s="20"/>
      <c r="Z91" s="20" t="s">
        <v>2838</v>
      </c>
      <c r="AA91" s="20"/>
      <c r="AB91" s="20"/>
      <c r="AC91" s="20"/>
      <c r="AD91" s="20"/>
      <c r="AE91" s="20"/>
      <c r="AF91" s="20"/>
      <c r="AG91" s="20"/>
      <c r="AH91" s="27" t="s">
        <v>2839</v>
      </c>
      <c r="AI91" s="28" t="s">
        <v>704</v>
      </c>
      <c r="AJ91" s="27" t="s">
        <v>698</v>
      </c>
      <c r="AK91" s="27" t="s">
        <v>698</v>
      </c>
      <c r="AL91" s="27" t="s">
        <v>698</v>
      </c>
      <c r="AM91" s="27" t="s">
        <v>698</v>
      </c>
      <c r="AN91" s="27" t="s">
        <v>698</v>
      </c>
      <c r="AO91" s="27" t="s">
        <v>698</v>
      </c>
      <c r="AP91" s="27" t="s">
        <v>698</v>
      </c>
      <c r="AQ91" s="27" t="s">
        <v>698</v>
      </c>
      <c r="AR91" s="27" t="s">
        <v>698</v>
      </c>
      <c r="AS91" s="27" t="s">
        <v>698</v>
      </c>
      <c r="AT91" s="27" t="s">
        <v>698</v>
      </c>
      <c r="AU91" s="27" t="s">
        <v>698</v>
      </c>
      <c r="AV91" s="27" t="s">
        <v>698</v>
      </c>
      <c r="AW91" s="27" t="s">
        <v>698</v>
      </c>
      <c r="AX91" s="27" t="s">
        <v>698</v>
      </c>
      <c r="AY91" s="27" t="s">
        <v>698</v>
      </c>
      <c r="AZ91" s="27" t="s">
        <v>698</v>
      </c>
      <c r="BA91" s="27" t="s">
        <v>698</v>
      </c>
      <c r="BB91" s="27" t="s">
        <v>698</v>
      </c>
      <c r="BC91" s="27" t="s">
        <v>698</v>
      </c>
      <c r="BD91" s="27" t="s">
        <v>698</v>
      </c>
      <c r="BE91" s="27" t="s">
        <v>698</v>
      </c>
      <c r="BF91" s="27" t="s">
        <v>698</v>
      </c>
      <c r="BG91" s="27" t="s">
        <v>698</v>
      </c>
      <c r="BH91" s="27" t="s">
        <v>698</v>
      </c>
      <c r="BI91" s="27" t="s">
        <v>698</v>
      </c>
      <c r="BJ91" s="27" t="s">
        <v>698</v>
      </c>
      <c r="BK91" s="27" t="s">
        <v>698</v>
      </c>
      <c r="BL91" s="27" t="s">
        <v>698</v>
      </c>
      <c r="BM91" s="27" t="s">
        <v>698</v>
      </c>
      <c r="BN91" s="27" t="s">
        <v>698</v>
      </c>
      <c r="BO91" s="27" t="s">
        <v>698</v>
      </c>
      <c r="BP91" s="27" t="s">
        <v>698</v>
      </c>
      <c r="BQ91" s="27" t="s">
        <v>698</v>
      </c>
      <c r="BR91" s="27" t="s">
        <v>698</v>
      </c>
      <c r="BS91" s="27" t="s">
        <v>698</v>
      </c>
      <c r="BT91" s="27" t="s">
        <v>698</v>
      </c>
      <c r="BU91" s="27" t="s">
        <v>698</v>
      </c>
      <c r="BV91" s="27" t="s">
        <v>698</v>
      </c>
      <c r="BW91" s="27" t="s">
        <v>698</v>
      </c>
      <c r="BX91" s="27" t="s">
        <v>698</v>
      </c>
      <c r="BY91" s="27" t="s">
        <v>698</v>
      </c>
      <c r="BZ91" s="27" t="s">
        <v>698</v>
      </c>
      <c r="CA91" s="27" t="s">
        <v>698</v>
      </c>
      <c r="CB91" s="27" t="s">
        <v>698</v>
      </c>
      <c r="CC91" s="27" t="s">
        <v>698</v>
      </c>
      <c r="CD91" s="27" t="s">
        <v>698</v>
      </c>
      <c r="CE91" s="27" t="s">
        <v>698</v>
      </c>
      <c r="CF91" s="27" t="s">
        <v>698</v>
      </c>
      <c r="CG91" s="27" t="s">
        <v>704</v>
      </c>
      <c r="CH91" s="27" t="s">
        <v>698</v>
      </c>
      <c r="CI91" s="27" t="s">
        <v>698</v>
      </c>
      <c r="CJ91" s="27" t="s">
        <v>698</v>
      </c>
      <c r="CK91" s="27" t="s">
        <v>698</v>
      </c>
      <c r="CL91" s="27" t="s">
        <v>698</v>
      </c>
      <c r="CM91" s="27" t="s">
        <v>698</v>
      </c>
      <c r="CN91" s="27" t="s">
        <v>698</v>
      </c>
      <c r="CO91" s="27" t="s">
        <v>698</v>
      </c>
      <c r="CP91" s="27" t="s">
        <v>698</v>
      </c>
      <c r="CQ91" s="27" t="s">
        <v>698</v>
      </c>
      <c r="CR91" s="27" t="s">
        <v>698</v>
      </c>
      <c r="CS91" s="27" t="s">
        <v>698</v>
      </c>
      <c r="CT91" s="27" t="s">
        <v>698</v>
      </c>
      <c r="CU91" s="27" t="s">
        <v>698</v>
      </c>
      <c r="CV91" s="27" t="s">
        <v>698</v>
      </c>
      <c r="CW91" s="27" t="s">
        <v>698</v>
      </c>
      <c r="CX91" s="27" t="s">
        <v>698</v>
      </c>
      <c r="CY91" s="27" t="s">
        <v>698</v>
      </c>
      <c r="CZ91" s="27" t="s">
        <v>698</v>
      </c>
      <c r="DA91" s="27" t="s">
        <v>698</v>
      </c>
      <c r="DB91" s="27" t="s">
        <v>698</v>
      </c>
      <c r="DC91" s="27" t="s">
        <v>698</v>
      </c>
      <c r="DD91" s="27" t="s">
        <v>698</v>
      </c>
      <c r="DE91" s="27" t="s">
        <v>698</v>
      </c>
      <c r="DF91" s="27" t="s">
        <v>698</v>
      </c>
      <c r="DG91" s="27" t="s">
        <v>698</v>
      </c>
      <c r="DH91" s="27" t="s">
        <v>698</v>
      </c>
      <c r="DI91" s="27" t="s">
        <v>698</v>
      </c>
      <c r="DJ91" s="27" t="s">
        <v>698</v>
      </c>
      <c r="DK91" s="27" t="s">
        <v>698</v>
      </c>
      <c r="DL91" s="27" t="s">
        <v>698</v>
      </c>
      <c r="DM91" s="27" t="s">
        <v>698</v>
      </c>
      <c r="DN91" s="27" t="s">
        <v>698</v>
      </c>
      <c r="DO91" s="27" t="s">
        <v>698</v>
      </c>
      <c r="DP91" s="27" t="s">
        <v>698</v>
      </c>
      <c r="DQ91" s="27" t="s">
        <v>698</v>
      </c>
      <c r="DR91" s="27" t="s">
        <v>698</v>
      </c>
      <c r="DS91" s="27" t="s">
        <v>698</v>
      </c>
      <c r="DT91" s="27" t="s">
        <v>698</v>
      </c>
      <c r="DU91" s="27" t="s">
        <v>698</v>
      </c>
      <c r="DV91" s="27" t="s">
        <v>698</v>
      </c>
      <c r="DW91" s="27" t="s">
        <v>698</v>
      </c>
      <c r="DX91" s="27" t="s">
        <v>698</v>
      </c>
      <c r="DY91" s="27" t="s">
        <v>698</v>
      </c>
      <c r="DZ91" s="27" t="s">
        <v>698</v>
      </c>
      <c r="EA91" s="27" t="s">
        <v>698</v>
      </c>
      <c r="EB91" s="27" t="s">
        <v>698</v>
      </c>
      <c r="EC91" s="27" t="s">
        <v>698</v>
      </c>
      <c r="ED91" s="27" t="s">
        <v>698</v>
      </c>
      <c r="EE91" s="27" t="s">
        <v>698</v>
      </c>
      <c r="EF91" s="27" t="s">
        <v>698</v>
      </c>
      <c r="EG91" s="27" t="s">
        <v>698</v>
      </c>
      <c r="EH91" s="27" t="s">
        <v>698</v>
      </c>
      <c r="EI91" s="27" t="s">
        <v>698</v>
      </c>
      <c r="EJ91" s="27" t="s">
        <v>698</v>
      </c>
      <c r="EK91" s="27" t="s">
        <v>698</v>
      </c>
      <c r="EL91" s="27" t="s">
        <v>698</v>
      </c>
      <c r="EM91" s="27" t="s">
        <v>698</v>
      </c>
      <c r="EN91" s="27" t="s">
        <v>698</v>
      </c>
      <c r="EO91" s="27" t="s">
        <v>698</v>
      </c>
      <c r="EP91" s="27" t="s">
        <v>698</v>
      </c>
      <c r="EQ91" s="27" t="s">
        <v>698</v>
      </c>
      <c r="ER91" s="27" t="s">
        <v>698</v>
      </c>
      <c r="ES91" s="27" t="s">
        <v>698</v>
      </c>
      <c r="ET91" s="27" t="s">
        <v>698</v>
      </c>
      <c r="EU91" s="27" t="s">
        <v>698</v>
      </c>
      <c r="EV91" s="27" t="s">
        <v>698</v>
      </c>
      <c r="EW91" s="27" t="s">
        <v>2828</v>
      </c>
      <c r="EX91" s="27" t="s">
        <v>2829</v>
      </c>
      <c r="EY91" s="27" t="s">
        <v>2707</v>
      </c>
      <c r="EZ91" s="27" t="s">
        <v>694</v>
      </c>
      <c r="FA91" s="27" t="s">
        <v>694</v>
      </c>
      <c r="FB91" s="27" t="s">
        <v>694</v>
      </c>
      <c r="FC91" s="27" t="s">
        <v>694</v>
      </c>
      <c r="FD91" s="27" t="s">
        <v>694</v>
      </c>
      <c r="FE91" s="27" t="s">
        <v>2786</v>
      </c>
      <c r="FF91" s="42"/>
      <c r="FG91" s="42"/>
    </row>
    <row r="92" spans="1:163" x14ac:dyDescent="0.25">
      <c r="A92" s="27" t="str">
        <f t="shared" si="1"/>
        <v>IR003002002000000000000000000000000000</v>
      </c>
      <c r="B92" s="20" t="s">
        <v>2599</v>
      </c>
      <c r="C92" s="23" t="s">
        <v>2630</v>
      </c>
      <c r="D92" s="23" t="s">
        <v>710</v>
      </c>
      <c r="E92" s="23" t="s">
        <v>707</v>
      </c>
      <c r="F92" s="21" t="s">
        <v>707</v>
      </c>
      <c r="G92" s="21" t="s">
        <v>697</v>
      </c>
      <c r="H92" s="23" t="s">
        <v>697</v>
      </c>
      <c r="I92" s="23" t="s">
        <v>697</v>
      </c>
      <c r="J92" s="23" t="s">
        <v>697</v>
      </c>
      <c r="K92" s="64" t="s">
        <v>697</v>
      </c>
      <c r="L92" s="23" t="s">
        <v>697</v>
      </c>
      <c r="M92" s="23" t="s">
        <v>697</v>
      </c>
      <c r="N92" s="23" t="s">
        <v>697</v>
      </c>
      <c r="O92" s="23" t="s">
        <v>697</v>
      </c>
      <c r="P92" s="27">
        <v>0</v>
      </c>
      <c r="Q92" s="27" t="s">
        <v>698</v>
      </c>
      <c r="R92" s="27" t="s">
        <v>698</v>
      </c>
      <c r="S92" s="28" t="s">
        <v>694</v>
      </c>
      <c r="T92" s="28" t="s">
        <v>922</v>
      </c>
      <c r="U92" s="34" t="s">
        <v>2840</v>
      </c>
      <c r="V92" s="52" t="s">
        <v>905</v>
      </c>
      <c r="W92" s="20"/>
      <c r="X92" s="20"/>
      <c r="Y92" s="20" t="s">
        <v>2841</v>
      </c>
      <c r="Z92" s="20"/>
      <c r="AA92" s="20"/>
      <c r="AB92" s="20"/>
      <c r="AC92" s="20"/>
      <c r="AD92" s="20"/>
      <c r="AE92" s="20"/>
      <c r="AF92" s="20"/>
      <c r="AG92" s="20"/>
      <c r="AH92" s="27" t="s">
        <v>2842</v>
      </c>
      <c r="AI92" s="28" t="s">
        <v>698</v>
      </c>
      <c r="AJ92" s="27" t="s">
        <v>698</v>
      </c>
      <c r="AK92" s="27" t="s">
        <v>698</v>
      </c>
      <c r="AL92" s="27" t="s">
        <v>698</v>
      </c>
      <c r="AM92" s="27" t="s">
        <v>698</v>
      </c>
      <c r="AN92" s="27" t="s">
        <v>698</v>
      </c>
      <c r="AO92" s="27" t="s">
        <v>698</v>
      </c>
      <c r="AP92" s="27" t="s">
        <v>698</v>
      </c>
      <c r="AQ92" s="27" t="s">
        <v>698</v>
      </c>
      <c r="AR92" s="27" t="s">
        <v>698</v>
      </c>
      <c r="AS92" s="27" t="s">
        <v>698</v>
      </c>
      <c r="AT92" s="27" t="s">
        <v>698</v>
      </c>
      <c r="AU92" s="27" t="s">
        <v>698</v>
      </c>
      <c r="AV92" s="27" t="s">
        <v>698</v>
      </c>
      <c r="AW92" s="27" t="s">
        <v>698</v>
      </c>
      <c r="AX92" s="27" t="s">
        <v>698</v>
      </c>
      <c r="AY92" s="27" t="s">
        <v>698</v>
      </c>
      <c r="AZ92" s="27" t="s">
        <v>698</v>
      </c>
      <c r="BA92" s="27" t="s">
        <v>698</v>
      </c>
      <c r="BB92" s="27" t="s">
        <v>698</v>
      </c>
      <c r="BC92" s="27" t="s">
        <v>698</v>
      </c>
      <c r="BD92" s="27" t="s">
        <v>698</v>
      </c>
      <c r="BE92" s="27" t="s">
        <v>698</v>
      </c>
      <c r="BF92" s="27" t="s">
        <v>698</v>
      </c>
      <c r="BG92" s="27" t="s">
        <v>698</v>
      </c>
      <c r="BH92" s="27" t="s">
        <v>698</v>
      </c>
      <c r="BI92" s="27" t="s">
        <v>698</v>
      </c>
      <c r="BJ92" s="27" t="s">
        <v>698</v>
      </c>
      <c r="BK92" s="27" t="s">
        <v>698</v>
      </c>
      <c r="BL92" s="27" t="s">
        <v>698</v>
      </c>
      <c r="BM92" s="27" t="s">
        <v>698</v>
      </c>
      <c r="BN92" s="27" t="s">
        <v>698</v>
      </c>
      <c r="BO92" s="27" t="s">
        <v>698</v>
      </c>
      <c r="BP92" s="27" t="s">
        <v>698</v>
      </c>
      <c r="BQ92" s="27" t="s">
        <v>698</v>
      </c>
      <c r="BR92" s="27" t="s">
        <v>698</v>
      </c>
      <c r="BS92" s="27" t="s">
        <v>698</v>
      </c>
      <c r="BT92" s="27" t="s">
        <v>698</v>
      </c>
      <c r="BU92" s="27" t="s">
        <v>698</v>
      </c>
      <c r="BV92" s="27" t="s">
        <v>698</v>
      </c>
      <c r="BW92" s="27" t="s">
        <v>698</v>
      </c>
      <c r="BX92" s="27" t="s">
        <v>698</v>
      </c>
      <c r="BY92" s="27" t="s">
        <v>698</v>
      </c>
      <c r="BZ92" s="27" t="s">
        <v>698</v>
      </c>
      <c r="CA92" s="27" t="s">
        <v>698</v>
      </c>
      <c r="CB92" s="27" t="s">
        <v>698</v>
      </c>
      <c r="CC92" s="27" t="s">
        <v>698</v>
      </c>
      <c r="CD92" s="27" t="s">
        <v>698</v>
      </c>
      <c r="CE92" s="27" t="s">
        <v>698</v>
      </c>
      <c r="CF92" s="27" t="s">
        <v>698</v>
      </c>
      <c r="CG92" s="27" t="s">
        <v>704</v>
      </c>
      <c r="CH92" s="27" t="s">
        <v>698</v>
      </c>
      <c r="CI92" s="27" t="s">
        <v>698</v>
      </c>
      <c r="CJ92" s="27" t="s">
        <v>698</v>
      </c>
      <c r="CK92" s="27" t="s">
        <v>698</v>
      </c>
      <c r="CL92" s="27" t="s">
        <v>698</v>
      </c>
      <c r="CM92" s="27" t="s">
        <v>698</v>
      </c>
      <c r="CN92" s="27" t="s">
        <v>698</v>
      </c>
      <c r="CO92" s="27" t="s">
        <v>698</v>
      </c>
      <c r="CP92" s="27" t="s">
        <v>698</v>
      </c>
      <c r="CQ92" s="27" t="s">
        <v>698</v>
      </c>
      <c r="CR92" s="27" t="s">
        <v>698</v>
      </c>
      <c r="CS92" s="27" t="s">
        <v>698</v>
      </c>
      <c r="CT92" s="27" t="s">
        <v>698</v>
      </c>
      <c r="CU92" s="27" t="s">
        <v>698</v>
      </c>
      <c r="CV92" s="27" t="s">
        <v>698</v>
      </c>
      <c r="CW92" s="27" t="s">
        <v>698</v>
      </c>
      <c r="CX92" s="27" t="s">
        <v>698</v>
      </c>
      <c r="CY92" s="27" t="s">
        <v>698</v>
      </c>
      <c r="CZ92" s="27" t="s">
        <v>698</v>
      </c>
      <c r="DA92" s="27" t="s">
        <v>698</v>
      </c>
      <c r="DB92" s="27" t="s">
        <v>698</v>
      </c>
      <c r="DC92" s="27" t="s">
        <v>698</v>
      </c>
      <c r="DD92" s="27" t="s">
        <v>698</v>
      </c>
      <c r="DE92" s="27" t="s">
        <v>698</v>
      </c>
      <c r="DF92" s="27" t="s">
        <v>698</v>
      </c>
      <c r="DG92" s="27" t="s">
        <v>698</v>
      </c>
      <c r="DH92" s="27" t="s">
        <v>698</v>
      </c>
      <c r="DI92" s="27" t="s">
        <v>698</v>
      </c>
      <c r="DJ92" s="27" t="s">
        <v>698</v>
      </c>
      <c r="DK92" s="27" t="s">
        <v>698</v>
      </c>
      <c r="DL92" s="27" t="s">
        <v>698</v>
      </c>
      <c r="DM92" s="27" t="s">
        <v>698</v>
      </c>
      <c r="DN92" s="27" t="s">
        <v>698</v>
      </c>
      <c r="DO92" s="27" t="s">
        <v>698</v>
      </c>
      <c r="DP92" s="27" t="s">
        <v>698</v>
      </c>
      <c r="DQ92" s="27" t="s">
        <v>698</v>
      </c>
      <c r="DR92" s="27" t="s">
        <v>698</v>
      </c>
      <c r="DS92" s="27" t="s">
        <v>698</v>
      </c>
      <c r="DT92" s="27" t="s">
        <v>698</v>
      </c>
      <c r="DU92" s="27" t="s">
        <v>698</v>
      </c>
      <c r="DV92" s="27" t="s">
        <v>698</v>
      </c>
      <c r="DW92" s="27" t="s">
        <v>698</v>
      </c>
      <c r="DX92" s="27" t="s">
        <v>698</v>
      </c>
      <c r="DY92" s="27" t="s">
        <v>698</v>
      </c>
      <c r="DZ92" s="27" t="s">
        <v>698</v>
      </c>
      <c r="EA92" s="27" t="s">
        <v>698</v>
      </c>
      <c r="EB92" s="27" t="s">
        <v>698</v>
      </c>
      <c r="EC92" s="27" t="s">
        <v>698</v>
      </c>
      <c r="ED92" s="27" t="s">
        <v>698</v>
      </c>
      <c r="EE92" s="27" t="s">
        <v>698</v>
      </c>
      <c r="EF92" s="27" t="s">
        <v>698</v>
      </c>
      <c r="EG92" s="27" t="s">
        <v>698</v>
      </c>
      <c r="EH92" s="27" t="s">
        <v>698</v>
      </c>
      <c r="EI92" s="27" t="s">
        <v>698</v>
      </c>
      <c r="EJ92" s="27" t="s">
        <v>698</v>
      </c>
      <c r="EK92" s="27" t="s">
        <v>698</v>
      </c>
      <c r="EL92" s="27" t="s">
        <v>698</v>
      </c>
      <c r="EM92" s="27" t="s">
        <v>698</v>
      </c>
      <c r="EN92" s="27" t="s">
        <v>698</v>
      </c>
      <c r="EO92" s="27" t="s">
        <v>698</v>
      </c>
      <c r="EP92" s="27" t="s">
        <v>698</v>
      </c>
      <c r="EQ92" s="27" t="s">
        <v>698</v>
      </c>
      <c r="ER92" s="27" t="s">
        <v>698</v>
      </c>
      <c r="ES92" s="27" t="s">
        <v>698</v>
      </c>
      <c r="ET92" s="27" t="s">
        <v>698</v>
      </c>
      <c r="EU92" s="27" t="s">
        <v>698</v>
      </c>
      <c r="EV92" s="27" t="s">
        <v>698</v>
      </c>
      <c r="EW92" s="27" t="s">
        <v>2828</v>
      </c>
      <c r="EX92" s="27" t="s">
        <v>2843</v>
      </c>
      <c r="EY92" s="27" t="s">
        <v>2707</v>
      </c>
      <c r="EZ92" s="27" t="s">
        <v>694</v>
      </c>
      <c r="FA92" s="27" t="s">
        <v>694</v>
      </c>
      <c r="FB92" s="27" t="s">
        <v>694</v>
      </c>
      <c r="FC92" s="27" t="s">
        <v>694</v>
      </c>
      <c r="FD92" s="27" t="s">
        <v>694</v>
      </c>
      <c r="FE92" s="27" t="s">
        <v>694</v>
      </c>
      <c r="FF92" s="42"/>
      <c r="FG92" s="42"/>
    </row>
    <row r="93" spans="1:163" x14ac:dyDescent="0.25">
      <c r="A93" s="27" t="str">
        <f t="shared" si="1"/>
        <v>IR003002002001000000000000000000000000</v>
      </c>
      <c r="B93" s="20" t="s">
        <v>2599</v>
      </c>
      <c r="C93" s="23" t="s">
        <v>2630</v>
      </c>
      <c r="D93" s="23" t="s">
        <v>710</v>
      </c>
      <c r="E93" s="23" t="s">
        <v>707</v>
      </c>
      <c r="F93" s="21" t="s">
        <v>707</v>
      </c>
      <c r="G93" s="21" t="s">
        <v>702</v>
      </c>
      <c r="H93" s="23" t="s">
        <v>697</v>
      </c>
      <c r="I93" s="23" t="s">
        <v>697</v>
      </c>
      <c r="J93" s="23" t="s">
        <v>697</v>
      </c>
      <c r="K93" s="64" t="s">
        <v>697</v>
      </c>
      <c r="L93" s="23" t="s">
        <v>697</v>
      </c>
      <c r="M93" s="23" t="s">
        <v>697</v>
      </c>
      <c r="N93" s="23" t="s">
        <v>697</v>
      </c>
      <c r="O93" s="23" t="s">
        <v>697</v>
      </c>
      <c r="P93" s="27">
        <v>0</v>
      </c>
      <c r="Q93" s="27" t="s">
        <v>704</v>
      </c>
      <c r="R93" s="27" t="s">
        <v>698</v>
      </c>
      <c r="S93" s="28" t="s">
        <v>694</v>
      </c>
      <c r="T93" s="28" t="s">
        <v>922</v>
      </c>
      <c r="U93" s="34" t="s">
        <v>2844</v>
      </c>
      <c r="V93" s="52" t="s">
        <v>905</v>
      </c>
      <c r="W93" s="20"/>
      <c r="X93" s="20"/>
      <c r="Y93" s="20"/>
      <c r="Z93" s="20" t="s">
        <v>958</v>
      </c>
      <c r="AA93" s="20"/>
      <c r="AB93" s="20"/>
      <c r="AC93" s="20"/>
      <c r="AD93" s="20"/>
      <c r="AE93" s="20"/>
      <c r="AF93" s="20"/>
      <c r="AG93" s="20"/>
      <c r="AH93" s="27" t="s">
        <v>2845</v>
      </c>
      <c r="AI93" s="28" t="s">
        <v>704</v>
      </c>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c r="DA93" s="27"/>
      <c r="DB93" s="27"/>
      <c r="DC93" s="27"/>
      <c r="DD93" s="27"/>
      <c r="DE93" s="27"/>
      <c r="DF93" s="27"/>
      <c r="DG93" s="27"/>
      <c r="DH93" s="27"/>
      <c r="DI93" s="27"/>
      <c r="DJ93" s="27"/>
      <c r="DK93" s="27"/>
      <c r="DL93" s="27"/>
      <c r="DM93" s="27"/>
      <c r="DN93" s="27"/>
      <c r="DO93" s="27"/>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7"/>
      <c r="EY93" s="27"/>
      <c r="EZ93" s="27"/>
      <c r="FA93" s="27"/>
      <c r="FB93" s="27" t="s">
        <v>694</v>
      </c>
      <c r="FC93" s="27"/>
      <c r="FD93" s="27"/>
      <c r="FE93" s="27" t="s">
        <v>2846</v>
      </c>
      <c r="FF93" s="42"/>
      <c r="FG93" s="42"/>
    </row>
    <row r="94" spans="1:163" x14ac:dyDescent="0.25">
      <c r="A94" s="27" t="str">
        <f t="shared" si="1"/>
        <v>IR003002002002000000000000000000000000</v>
      </c>
      <c r="B94" s="20" t="s">
        <v>2599</v>
      </c>
      <c r="C94" s="23" t="s">
        <v>2630</v>
      </c>
      <c r="D94" s="23" t="s">
        <v>710</v>
      </c>
      <c r="E94" s="23" t="s">
        <v>707</v>
      </c>
      <c r="F94" s="21" t="s">
        <v>707</v>
      </c>
      <c r="G94" s="21" t="s">
        <v>707</v>
      </c>
      <c r="H94" s="23" t="s">
        <v>697</v>
      </c>
      <c r="I94" s="23" t="s">
        <v>697</v>
      </c>
      <c r="J94" s="23" t="s">
        <v>697</v>
      </c>
      <c r="K94" s="64" t="s">
        <v>697</v>
      </c>
      <c r="L94" s="23" t="s">
        <v>697</v>
      </c>
      <c r="M94" s="23" t="s">
        <v>697</v>
      </c>
      <c r="N94" s="23" t="s">
        <v>697</v>
      </c>
      <c r="O94" s="23" t="s">
        <v>697</v>
      </c>
      <c r="P94" s="27">
        <v>0</v>
      </c>
      <c r="Q94" s="27" t="s">
        <v>704</v>
      </c>
      <c r="R94" s="27" t="s">
        <v>698</v>
      </c>
      <c r="S94" s="28" t="s">
        <v>694</v>
      </c>
      <c r="T94" s="28" t="s">
        <v>922</v>
      </c>
      <c r="U94" s="34" t="s">
        <v>2847</v>
      </c>
      <c r="V94" s="52" t="s">
        <v>905</v>
      </c>
      <c r="W94" s="20"/>
      <c r="X94" s="20"/>
      <c r="Y94" s="20"/>
      <c r="Z94" s="20" t="s">
        <v>2848</v>
      </c>
      <c r="AA94" s="20"/>
      <c r="AB94" s="20"/>
      <c r="AC94" s="20"/>
      <c r="AD94" s="20"/>
      <c r="AE94" s="20"/>
      <c r="AF94" s="20"/>
      <c r="AG94" s="20"/>
      <c r="AH94" s="27" t="s">
        <v>2849</v>
      </c>
      <c r="AI94" s="28" t="s">
        <v>704</v>
      </c>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c r="DA94" s="27"/>
      <c r="DB94" s="27"/>
      <c r="DC94" s="27"/>
      <c r="DD94" s="27"/>
      <c r="DE94" s="27"/>
      <c r="DF94" s="27"/>
      <c r="DG94" s="27"/>
      <c r="DH94" s="27"/>
      <c r="DI94" s="27"/>
      <c r="DJ94" s="27"/>
      <c r="DK94" s="27"/>
      <c r="DL94" s="27"/>
      <c r="DM94" s="27"/>
      <c r="DN94" s="27"/>
      <c r="DO94" s="27"/>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7"/>
      <c r="EY94" s="27"/>
      <c r="EZ94" s="27"/>
      <c r="FA94" s="27"/>
      <c r="FB94" s="27" t="s">
        <v>694</v>
      </c>
      <c r="FC94" s="27"/>
      <c r="FD94" s="27"/>
      <c r="FE94" s="27" t="s">
        <v>2850</v>
      </c>
      <c r="FF94" s="42"/>
      <c r="FG94" s="42"/>
    </row>
    <row r="95" spans="1:163" x14ac:dyDescent="0.25">
      <c r="A95" s="27" t="str">
        <f t="shared" si="1"/>
        <v>IR003002003000000000000000000000000000</v>
      </c>
      <c r="B95" s="27" t="s">
        <v>694</v>
      </c>
      <c r="C95" s="23" t="s">
        <v>2630</v>
      </c>
      <c r="D95" s="23" t="s">
        <v>710</v>
      </c>
      <c r="E95" s="23" t="s">
        <v>707</v>
      </c>
      <c r="F95" s="23" t="s">
        <v>710</v>
      </c>
      <c r="G95" s="23" t="s">
        <v>697</v>
      </c>
      <c r="H95" s="23" t="s">
        <v>697</v>
      </c>
      <c r="I95" s="23" t="s">
        <v>697</v>
      </c>
      <c r="J95" s="23" t="s">
        <v>697</v>
      </c>
      <c r="K95" s="64" t="s">
        <v>697</v>
      </c>
      <c r="L95" s="23" t="s">
        <v>697</v>
      </c>
      <c r="M95" s="23" t="s">
        <v>697</v>
      </c>
      <c r="N95" s="23" t="s">
        <v>697</v>
      </c>
      <c r="O95" s="23" t="s">
        <v>697</v>
      </c>
      <c r="P95" s="27">
        <v>0</v>
      </c>
      <c r="Q95" s="27" t="s">
        <v>698</v>
      </c>
      <c r="R95" s="27" t="s">
        <v>698</v>
      </c>
      <c r="S95" s="28" t="s">
        <v>694</v>
      </c>
      <c r="T95" s="28" t="s">
        <v>922</v>
      </c>
      <c r="U95" s="34" t="s">
        <v>2851</v>
      </c>
      <c r="V95" s="52" t="s">
        <v>905</v>
      </c>
      <c r="W95" s="20"/>
      <c r="X95" s="20"/>
      <c r="Y95" s="20" t="s">
        <v>2033</v>
      </c>
      <c r="Z95" s="20"/>
      <c r="AA95" s="20"/>
      <c r="AB95" s="20"/>
      <c r="AC95" s="20"/>
      <c r="AD95" s="20"/>
      <c r="AE95" s="20"/>
      <c r="AF95" s="20"/>
      <c r="AG95" s="20"/>
      <c r="AH95" s="44" t="s">
        <v>2852</v>
      </c>
      <c r="AI95" s="28" t="s">
        <v>698</v>
      </c>
      <c r="AJ95" s="27" t="s">
        <v>694</v>
      </c>
      <c r="AK95" s="27" t="s">
        <v>694</v>
      </c>
      <c r="AL95" s="27" t="s">
        <v>694</v>
      </c>
      <c r="AM95" s="27" t="s">
        <v>694</v>
      </c>
      <c r="AN95" s="27" t="s">
        <v>694</v>
      </c>
      <c r="AO95" s="27" t="s">
        <v>694</v>
      </c>
      <c r="AP95" s="27" t="s">
        <v>694</v>
      </c>
      <c r="AQ95" s="27" t="s">
        <v>694</v>
      </c>
      <c r="AR95" s="27" t="s">
        <v>694</v>
      </c>
      <c r="AS95" s="27" t="s">
        <v>694</v>
      </c>
      <c r="AT95" s="27" t="s">
        <v>694</v>
      </c>
      <c r="AU95" s="27" t="s">
        <v>694</v>
      </c>
      <c r="AV95" s="27" t="s">
        <v>694</v>
      </c>
      <c r="AW95" s="27" t="s">
        <v>694</v>
      </c>
      <c r="AX95" s="27" t="s">
        <v>694</v>
      </c>
      <c r="AY95" s="27" t="s">
        <v>694</v>
      </c>
      <c r="AZ95" s="27" t="s">
        <v>694</v>
      </c>
      <c r="BA95" s="27" t="s">
        <v>694</v>
      </c>
      <c r="BB95" s="27" t="s">
        <v>694</v>
      </c>
      <c r="BC95" s="27" t="s">
        <v>694</v>
      </c>
      <c r="BD95" s="27" t="s">
        <v>694</v>
      </c>
      <c r="BE95" s="27" t="s">
        <v>694</v>
      </c>
      <c r="BF95" s="27" t="s">
        <v>694</v>
      </c>
      <c r="BG95" s="27" t="s">
        <v>694</v>
      </c>
      <c r="BH95" s="27" t="s">
        <v>694</v>
      </c>
      <c r="BI95" s="27" t="s">
        <v>694</v>
      </c>
      <c r="BJ95" s="27" t="s">
        <v>694</v>
      </c>
      <c r="BK95" s="27" t="s">
        <v>694</v>
      </c>
      <c r="BL95" s="27" t="s">
        <v>694</v>
      </c>
      <c r="BM95" s="27" t="s">
        <v>694</v>
      </c>
      <c r="BN95" s="27" t="s">
        <v>694</v>
      </c>
      <c r="BO95" s="27" t="s">
        <v>694</v>
      </c>
      <c r="BP95" s="27" t="s">
        <v>694</v>
      </c>
      <c r="BQ95" s="27" t="s">
        <v>694</v>
      </c>
      <c r="BR95" s="27" t="s">
        <v>694</v>
      </c>
      <c r="BS95" s="27" t="s">
        <v>694</v>
      </c>
      <c r="BT95" s="27" t="s">
        <v>694</v>
      </c>
      <c r="BU95" s="27" t="s">
        <v>694</v>
      </c>
      <c r="BV95" s="27" t="s">
        <v>694</v>
      </c>
      <c r="BW95" s="27" t="s">
        <v>694</v>
      </c>
      <c r="BX95" s="27" t="s">
        <v>694</v>
      </c>
      <c r="BY95" s="27" t="s">
        <v>694</v>
      </c>
      <c r="BZ95" s="27" t="s">
        <v>694</v>
      </c>
      <c r="CA95" s="27" t="s">
        <v>694</v>
      </c>
      <c r="CB95" s="27" t="s">
        <v>694</v>
      </c>
      <c r="CC95" s="27" t="s">
        <v>694</v>
      </c>
      <c r="CD95" s="27" t="s">
        <v>694</v>
      </c>
      <c r="CE95" s="27" t="s">
        <v>694</v>
      </c>
      <c r="CF95" s="27" t="s">
        <v>694</v>
      </c>
      <c r="CG95" s="27" t="s">
        <v>694</v>
      </c>
      <c r="CH95" s="27" t="s">
        <v>694</v>
      </c>
      <c r="CI95" s="27" t="s">
        <v>694</v>
      </c>
      <c r="CJ95" s="27" t="s">
        <v>694</v>
      </c>
      <c r="CK95" s="27" t="s">
        <v>694</v>
      </c>
      <c r="CL95" s="27" t="s">
        <v>694</v>
      </c>
      <c r="CM95" s="27" t="s">
        <v>694</v>
      </c>
      <c r="CN95" s="27" t="s">
        <v>694</v>
      </c>
      <c r="CO95" s="27" t="s">
        <v>694</v>
      </c>
      <c r="CP95" s="27" t="s">
        <v>694</v>
      </c>
      <c r="CQ95" s="27" t="s">
        <v>694</v>
      </c>
      <c r="CR95" s="27" t="s">
        <v>694</v>
      </c>
      <c r="CS95" s="27" t="s">
        <v>694</v>
      </c>
      <c r="CT95" s="27" t="s">
        <v>694</v>
      </c>
      <c r="CU95" s="27" t="s">
        <v>694</v>
      </c>
      <c r="CV95" s="27" t="s">
        <v>694</v>
      </c>
      <c r="CW95" s="27" t="s">
        <v>694</v>
      </c>
      <c r="CX95" s="27" t="s">
        <v>694</v>
      </c>
      <c r="CY95" s="27" t="s">
        <v>694</v>
      </c>
      <c r="CZ95" s="27" t="s">
        <v>694</v>
      </c>
      <c r="DA95" s="27" t="s">
        <v>694</v>
      </c>
      <c r="DB95" s="27" t="s">
        <v>694</v>
      </c>
      <c r="DC95" s="27" t="s">
        <v>694</v>
      </c>
      <c r="DD95" s="27" t="s">
        <v>694</v>
      </c>
      <c r="DE95" s="27" t="s">
        <v>694</v>
      </c>
      <c r="DF95" s="27" t="s">
        <v>694</v>
      </c>
      <c r="DG95" s="27" t="s">
        <v>694</v>
      </c>
      <c r="DH95" s="27" t="s">
        <v>694</v>
      </c>
      <c r="DI95" s="27" t="s">
        <v>694</v>
      </c>
      <c r="DJ95" s="27" t="s">
        <v>694</v>
      </c>
      <c r="DK95" s="27" t="s">
        <v>694</v>
      </c>
      <c r="DL95" s="27" t="s">
        <v>694</v>
      </c>
      <c r="DM95" s="27" t="s">
        <v>694</v>
      </c>
      <c r="DN95" s="27" t="s">
        <v>694</v>
      </c>
      <c r="DO95" s="27" t="s">
        <v>694</v>
      </c>
      <c r="DP95" s="27" t="s">
        <v>694</v>
      </c>
      <c r="DQ95" s="27" t="s">
        <v>694</v>
      </c>
      <c r="DR95" s="27" t="s">
        <v>694</v>
      </c>
      <c r="DS95" s="27" t="s">
        <v>694</v>
      </c>
      <c r="DT95" s="27" t="s">
        <v>694</v>
      </c>
      <c r="DU95" s="27" t="s">
        <v>694</v>
      </c>
      <c r="DV95" s="27" t="s">
        <v>694</v>
      </c>
      <c r="DW95" s="27" t="s">
        <v>694</v>
      </c>
      <c r="DX95" s="27" t="s">
        <v>694</v>
      </c>
      <c r="DY95" s="27" t="s">
        <v>694</v>
      </c>
      <c r="DZ95" s="27" t="s">
        <v>694</v>
      </c>
      <c r="EA95" s="27" t="s">
        <v>694</v>
      </c>
      <c r="EB95" s="27" t="s">
        <v>694</v>
      </c>
      <c r="EC95" s="27" t="s">
        <v>694</v>
      </c>
      <c r="ED95" s="27" t="s">
        <v>694</v>
      </c>
      <c r="EE95" s="27" t="s">
        <v>694</v>
      </c>
      <c r="EF95" s="27" t="s">
        <v>694</v>
      </c>
      <c r="EG95" s="27" t="s">
        <v>694</v>
      </c>
      <c r="EH95" s="27" t="s">
        <v>694</v>
      </c>
      <c r="EI95" s="27" t="s">
        <v>694</v>
      </c>
      <c r="EJ95" s="27" t="s">
        <v>694</v>
      </c>
      <c r="EK95" s="27" t="s">
        <v>694</v>
      </c>
      <c r="EL95" s="27" t="s">
        <v>694</v>
      </c>
      <c r="EM95" s="27" t="s">
        <v>694</v>
      </c>
      <c r="EN95" s="27" t="s">
        <v>694</v>
      </c>
      <c r="EO95" s="27" t="s">
        <v>694</v>
      </c>
      <c r="EP95" s="27" t="s">
        <v>694</v>
      </c>
      <c r="EQ95" s="27" t="s">
        <v>694</v>
      </c>
      <c r="ER95" s="27" t="s">
        <v>694</v>
      </c>
      <c r="ES95" s="27" t="s">
        <v>694</v>
      </c>
      <c r="ET95" s="27" t="s">
        <v>694</v>
      </c>
      <c r="EU95" s="27" t="s">
        <v>694</v>
      </c>
      <c r="EV95" s="27" t="s">
        <v>694</v>
      </c>
      <c r="EW95" s="27" t="s">
        <v>694</v>
      </c>
      <c r="EX95" s="27" t="s">
        <v>694</v>
      </c>
      <c r="EY95" s="27" t="s">
        <v>694</v>
      </c>
      <c r="EZ95" s="27" t="s">
        <v>694</v>
      </c>
      <c r="FA95" s="27" t="s">
        <v>694</v>
      </c>
      <c r="FB95" s="27" t="s">
        <v>694</v>
      </c>
      <c r="FC95" s="27" t="s">
        <v>694</v>
      </c>
      <c r="FD95" s="27" t="s">
        <v>694</v>
      </c>
      <c r="FE95" s="27" t="s">
        <v>694</v>
      </c>
      <c r="FF95" s="42"/>
      <c r="FG95" s="42"/>
    </row>
    <row r="96" spans="1:163" x14ac:dyDescent="0.25">
      <c r="A96" s="27" t="str">
        <f t="shared" si="1"/>
        <v>IR003002003001000000000000000000000000</v>
      </c>
      <c r="B96" s="27" t="s">
        <v>694</v>
      </c>
      <c r="C96" s="23" t="s">
        <v>2630</v>
      </c>
      <c r="D96" s="23" t="s">
        <v>710</v>
      </c>
      <c r="E96" s="23" t="s">
        <v>707</v>
      </c>
      <c r="F96" s="23" t="s">
        <v>710</v>
      </c>
      <c r="G96" s="23" t="s">
        <v>702</v>
      </c>
      <c r="H96" s="23" t="s">
        <v>697</v>
      </c>
      <c r="I96" s="23" t="s">
        <v>697</v>
      </c>
      <c r="J96" s="23" t="s">
        <v>697</v>
      </c>
      <c r="K96" s="64" t="s">
        <v>697</v>
      </c>
      <c r="L96" s="23" t="s">
        <v>697</v>
      </c>
      <c r="M96" s="23" t="s">
        <v>697</v>
      </c>
      <c r="N96" s="23" t="s">
        <v>697</v>
      </c>
      <c r="O96" s="23" t="s">
        <v>697</v>
      </c>
      <c r="P96" s="27">
        <v>0</v>
      </c>
      <c r="Q96" s="27" t="s">
        <v>698</v>
      </c>
      <c r="R96" s="27" t="s">
        <v>698</v>
      </c>
      <c r="S96" s="28" t="s">
        <v>694</v>
      </c>
      <c r="T96" s="28" t="s">
        <v>922</v>
      </c>
      <c r="U96" s="34" t="s">
        <v>2853</v>
      </c>
      <c r="V96" s="52" t="s">
        <v>905</v>
      </c>
      <c r="W96" s="20"/>
      <c r="X96" s="20"/>
      <c r="Y96" s="20"/>
      <c r="Z96" s="20" t="s">
        <v>2068</v>
      </c>
      <c r="AA96" s="20"/>
      <c r="AB96" s="20"/>
      <c r="AC96" s="20"/>
      <c r="AD96" s="20"/>
      <c r="AE96" s="20"/>
      <c r="AF96" s="20"/>
      <c r="AG96" s="20"/>
      <c r="AH96" s="27" t="s">
        <v>2854</v>
      </c>
      <c r="AI96" s="28" t="s">
        <v>698</v>
      </c>
      <c r="AJ96" s="27" t="s">
        <v>694</v>
      </c>
      <c r="AK96" s="27" t="s">
        <v>694</v>
      </c>
      <c r="AL96" s="27" t="s">
        <v>694</v>
      </c>
      <c r="AM96" s="27" t="s">
        <v>694</v>
      </c>
      <c r="AN96" s="27" t="s">
        <v>694</v>
      </c>
      <c r="AO96" s="27" t="s">
        <v>694</v>
      </c>
      <c r="AP96" s="27" t="s">
        <v>694</v>
      </c>
      <c r="AQ96" s="27" t="s">
        <v>694</v>
      </c>
      <c r="AR96" s="27" t="s">
        <v>694</v>
      </c>
      <c r="AS96" s="27" t="s">
        <v>694</v>
      </c>
      <c r="AT96" s="27" t="s">
        <v>694</v>
      </c>
      <c r="AU96" s="27" t="s">
        <v>694</v>
      </c>
      <c r="AV96" s="27" t="s">
        <v>694</v>
      </c>
      <c r="AW96" s="27" t="s">
        <v>694</v>
      </c>
      <c r="AX96" s="27" t="s">
        <v>694</v>
      </c>
      <c r="AY96" s="27" t="s">
        <v>694</v>
      </c>
      <c r="AZ96" s="27" t="s">
        <v>694</v>
      </c>
      <c r="BA96" s="27" t="s">
        <v>694</v>
      </c>
      <c r="BB96" s="27" t="s">
        <v>694</v>
      </c>
      <c r="BC96" s="27" t="s">
        <v>694</v>
      </c>
      <c r="BD96" s="27" t="s">
        <v>694</v>
      </c>
      <c r="BE96" s="27" t="s">
        <v>694</v>
      </c>
      <c r="BF96" s="27" t="s">
        <v>694</v>
      </c>
      <c r="BG96" s="27" t="s">
        <v>694</v>
      </c>
      <c r="BH96" s="27" t="s">
        <v>694</v>
      </c>
      <c r="BI96" s="27" t="s">
        <v>694</v>
      </c>
      <c r="BJ96" s="27" t="s">
        <v>694</v>
      </c>
      <c r="BK96" s="27" t="s">
        <v>694</v>
      </c>
      <c r="BL96" s="27" t="s">
        <v>694</v>
      </c>
      <c r="BM96" s="27" t="s">
        <v>694</v>
      </c>
      <c r="BN96" s="27" t="s">
        <v>694</v>
      </c>
      <c r="BO96" s="27" t="s">
        <v>694</v>
      </c>
      <c r="BP96" s="27" t="s">
        <v>694</v>
      </c>
      <c r="BQ96" s="27" t="s">
        <v>694</v>
      </c>
      <c r="BR96" s="27" t="s">
        <v>694</v>
      </c>
      <c r="BS96" s="27" t="s">
        <v>694</v>
      </c>
      <c r="BT96" s="27" t="s">
        <v>694</v>
      </c>
      <c r="BU96" s="27" t="s">
        <v>694</v>
      </c>
      <c r="BV96" s="27" t="s">
        <v>694</v>
      </c>
      <c r="BW96" s="27" t="s">
        <v>694</v>
      </c>
      <c r="BX96" s="27" t="s">
        <v>694</v>
      </c>
      <c r="BY96" s="27" t="s">
        <v>694</v>
      </c>
      <c r="BZ96" s="27" t="s">
        <v>694</v>
      </c>
      <c r="CA96" s="27" t="s">
        <v>694</v>
      </c>
      <c r="CB96" s="27" t="s">
        <v>694</v>
      </c>
      <c r="CC96" s="27" t="s">
        <v>694</v>
      </c>
      <c r="CD96" s="27" t="s">
        <v>694</v>
      </c>
      <c r="CE96" s="27" t="s">
        <v>694</v>
      </c>
      <c r="CF96" s="27" t="s">
        <v>694</v>
      </c>
      <c r="CG96" s="27" t="s">
        <v>694</v>
      </c>
      <c r="CH96" s="27" t="s">
        <v>694</v>
      </c>
      <c r="CI96" s="27" t="s">
        <v>694</v>
      </c>
      <c r="CJ96" s="27" t="s">
        <v>694</v>
      </c>
      <c r="CK96" s="27" t="s">
        <v>694</v>
      </c>
      <c r="CL96" s="27" t="s">
        <v>694</v>
      </c>
      <c r="CM96" s="27" t="s">
        <v>694</v>
      </c>
      <c r="CN96" s="27" t="s">
        <v>694</v>
      </c>
      <c r="CO96" s="27" t="s">
        <v>694</v>
      </c>
      <c r="CP96" s="27" t="s">
        <v>694</v>
      </c>
      <c r="CQ96" s="27" t="s">
        <v>694</v>
      </c>
      <c r="CR96" s="27" t="s">
        <v>694</v>
      </c>
      <c r="CS96" s="27" t="s">
        <v>694</v>
      </c>
      <c r="CT96" s="27" t="s">
        <v>694</v>
      </c>
      <c r="CU96" s="27" t="s">
        <v>694</v>
      </c>
      <c r="CV96" s="27" t="s">
        <v>694</v>
      </c>
      <c r="CW96" s="27" t="s">
        <v>694</v>
      </c>
      <c r="CX96" s="27" t="s">
        <v>694</v>
      </c>
      <c r="CY96" s="27" t="s">
        <v>694</v>
      </c>
      <c r="CZ96" s="27" t="s">
        <v>694</v>
      </c>
      <c r="DA96" s="27" t="s">
        <v>694</v>
      </c>
      <c r="DB96" s="27" t="s">
        <v>694</v>
      </c>
      <c r="DC96" s="27" t="s">
        <v>694</v>
      </c>
      <c r="DD96" s="27" t="s">
        <v>694</v>
      </c>
      <c r="DE96" s="27" t="s">
        <v>694</v>
      </c>
      <c r="DF96" s="27" t="s">
        <v>694</v>
      </c>
      <c r="DG96" s="27" t="s">
        <v>694</v>
      </c>
      <c r="DH96" s="27" t="s">
        <v>694</v>
      </c>
      <c r="DI96" s="27" t="s">
        <v>694</v>
      </c>
      <c r="DJ96" s="27" t="s">
        <v>694</v>
      </c>
      <c r="DK96" s="27" t="s">
        <v>694</v>
      </c>
      <c r="DL96" s="27" t="s">
        <v>694</v>
      </c>
      <c r="DM96" s="27" t="s">
        <v>694</v>
      </c>
      <c r="DN96" s="27" t="s">
        <v>694</v>
      </c>
      <c r="DO96" s="27" t="s">
        <v>694</v>
      </c>
      <c r="DP96" s="27" t="s">
        <v>694</v>
      </c>
      <c r="DQ96" s="27" t="s">
        <v>694</v>
      </c>
      <c r="DR96" s="27" t="s">
        <v>694</v>
      </c>
      <c r="DS96" s="27" t="s">
        <v>694</v>
      </c>
      <c r="DT96" s="27" t="s">
        <v>694</v>
      </c>
      <c r="DU96" s="27" t="s">
        <v>694</v>
      </c>
      <c r="DV96" s="27" t="s">
        <v>694</v>
      </c>
      <c r="DW96" s="27" t="s">
        <v>694</v>
      </c>
      <c r="DX96" s="27" t="s">
        <v>694</v>
      </c>
      <c r="DY96" s="27" t="s">
        <v>694</v>
      </c>
      <c r="DZ96" s="27" t="s">
        <v>694</v>
      </c>
      <c r="EA96" s="27" t="s">
        <v>694</v>
      </c>
      <c r="EB96" s="27" t="s">
        <v>694</v>
      </c>
      <c r="EC96" s="27" t="s">
        <v>694</v>
      </c>
      <c r="ED96" s="27" t="s">
        <v>694</v>
      </c>
      <c r="EE96" s="27" t="s">
        <v>694</v>
      </c>
      <c r="EF96" s="27" t="s">
        <v>694</v>
      </c>
      <c r="EG96" s="27" t="s">
        <v>694</v>
      </c>
      <c r="EH96" s="27" t="s">
        <v>694</v>
      </c>
      <c r="EI96" s="27" t="s">
        <v>694</v>
      </c>
      <c r="EJ96" s="27" t="s">
        <v>694</v>
      </c>
      <c r="EK96" s="27" t="s">
        <v>694</v>
      </c>
      <c r="EL96" s="27" t="s">
        <v>694</v>
      </c>
      <c r="EM96" s="27" t="s">
        <v>694</v>
      </c>
      <c r="EN96" s="27" t="s">
        <v>694</v>
      </c>
      <c r="EO96" s="27" t="s">
        <v>694</v>
      </c>
      <c r="EP96" s="27" t="s">
        <v>694</v>
      </c>
      <c r="EQ96" s="27" t="s">
        <v>694</v>
      </c>
      <c r="ER96" s="27" t="s">
        <v>694</v>
      </c>
      <c r="ES96" s="27" t="s">
        <v>694</v>
      </c>
      <c r="ET96" s="27" t="s">
        <v>694</v>
      </c>
      <c r="EU96" s="27" t="s">
        <v>694</v>
      </c>
      <c r="EV96" s="27" t="s">
        <v>694</v>
      </c>
      <c r="EW96" s="27" t="s">
        <v>694</v>
      </c>
      <c r="EX96" s="27" t="s">
        <v>694</v>
      </c>
      <c r="EY96" s="27" t="s">
        <v>694</v>
      </c>
      <c r="EZ96" s="27" t="s">
        <v>694</v>
      </c>
      <c r="FA96" s="27" t="s">
        <v>694</v>
      </c>
      <c r="FB96" s="27" t="s">
        <v>694</v>
      </c>
      <c r="FC96" s="27" t="s">
        <v>694</v>
      </c>
      <c r="FD96" s="27" t="s">
        <v>694</v>
      </c>
      <c r="FE96" s="27" t="s">
        <v>694</v>
      </c>
      <c r="FF96" s="42"/>
      <c r="FG96" s="42"/>
    </row>
    <row r="97" spans="1:163" x14ac:dyDescent="0.25">
      <c r="A97" s="27" t="str">
        <f t="shared" si="1"/>
        <v>IR003002003001001000000000000000000000</v>
      </c>
      <c r="B97" s="20" t="s">
        <v>2599</v>
      </c>
      <c r="C97" s="23" t="s">
        <v>2630</v>
      </c>
      <c r="D97" s="23" t="s">
        <v>710</v>
      </c>
      <c r="E97" s="23" t="s">
        <v>707</v>
      </c>
      <c r="F97" s="23" t="s">
        <v>710</v>
      </c>
      <c r="G97" s="23" t="s">
        <v>702</v>
      </c>
      <c r="H97" s="21" t="s">
        <v>702</v>
      </c>
      <c r="I97" s="23" t="s">
        <v>697</v>
      </c>
      <c r="J97" s="23" t="s">
        <v>697</v>
      </c>
      <c r="K97" s="64" t="s">
        <v>697</v>
      </c>
      <c r="L97" s="23" t="s">
        <v>697</v>
      </c>
      <c r="M97" s="23" t="s">
        <v>697</v>
      </c>
      <c r="N97" s="23" t="s">
        <v>697</v>
      </c>
      <c r="O97" s="23" t="s">
        <v>697</v>
      </c>
      <c r="P97" s="27">
        <v>0</v>
      </c>
      <c r="Q97" s="27" t="s">
        <v>704</v>
      </c>
      <c r="R97" s="27" t="s">
        <v>698</v>
      </c>
      <c r="S97" s="28" t="s">
        <v>694</v>
      </c>
      <c r="T97" s="28" t="s">
        <v>922</v>
      </c>
      <c r="U97" s="34" t="s">
        <v>2855</v>
      </c>
      <c r="V97" s="52" t="s">
        <v>905</v>
      </c>
      <c r="W97" s="20"/>
      <c r="X97" s="20"/>
      <c r="Y97" s="20"/>
      <c r="Z97" s="20"/>
      <c r="AA97" s="20" t="s">
        <v>2856</v>
      </c>
      <c r="AB97" s="20"/>
      <c r="AC97" s="20"/>
      <c r="AD97" s="20"/>
      <c r="AE97" s="20"/>
      <c r="AF97" s="20"/>
      <c r="AG97" s="20"/>
      <c r="AH97" s="27" t="s">
        <v>2857</v>
      </c>
      <c r="AI97" s="28" t="s">
        <v>704</v>
      </c>
      <c r="AJ97" s="27" t="s">
        <v>698</v>
      </c>
      <c r="AK97" s="27" t="s">
        <v>698</v>
      </c>
      <c r="AL97" s="27" t="s">
        <v>698</v>
      </c>
      <c r="AM97" s="27" t="s">
        <v>698</v>
      </c>
      <c r="AN97" s="27" t="s">
        <v>698</v>
      </c>
      <c r="AO97" s="27" t="s">
        <v>698</v>
      </c>
      <c r="AP97" s="27" t="s">
        <v>698</v>
      </c>
      <c r="AQ97" s="27" t="s">
        <v>698</v>
      </c>
      <c r="AR97" s="27" t="s">
        <v>698</v>
      </c>
      <c r="AS97" s="27" t="s">
        <v>698</v>
      </c>
      <c r="AT97" s="27" t="s">
        <v>698</v>
      </c>
      <c r="AU97" s="27" t="s">
        <v>698</v>
      </c>
      <c r="AV97" s="27" t="s">
        <v>698</v>
      </c>
      <c r="AW97" s="27" t="s">
        <v>698</v>
      </c>
      <c r="AX97" s="27" t="s">
        <v>698</v>
      </c>
      <c r="AY97" s="27" t="s">
        <v>698</v>
      </c>
      <c r="AZ97" s="27" t="s">
        <v>698</v>
      </c>
      <c r="BA97" s="27" t="s">
        <v>698</v>
      </c>
      <c r="BB97" s="27" t="s">
        <v>698</v>
      </c>
      <c r="BC97" s="27" t="s">
        <v>698</v>
      </c>
      <c r="BD97" s="27" t="s">
        <v>698</v>
      </c>
      <c r="BE97" s="27" t="s">
        <v>698</v>
      </c>
      <c r="BF97" s="27" t="s">
        <v>698</v>
      </c>
      <c r="BG97" s="27" t="s">
        <v>698</v>
      </c>
      <c r="BH97" s="27" t="s">
        <v>698</v>
      </c>
      <c r="BI97" s="27" t="s">
        <v>698</v>
      </c>
      <c r="BJ97" s="27" t="s">
        <v>698</v>
      </c>
      <c r="BK97" s="27" t="s">
        <v>698</v>
      </c>
      <c r="BL97" s="27" t="s">
        <v>698</v>
      </c>
      <c r="BM97" s="27" t="s">
        <v>698</v>
      </c>
      <c r="BN97" s="27" t="s">
        <v>698</v>
      </c>
      <c r="BO97" s="27" t="s">
        <v>698</v>
      </c>
      <c r="BP97" s="27" t="s">
        <v>698</v>
      </c>
      <c r="BQ97" s="27" t="s">
        <v>698</v>
      </c>
      <c r="BR97" s="27" t="s">
        <v>698</v>
      </c>
      <c r="BS97" s="27" t="s">
        <v>698</v>
      </c>
      <c r="BT97" s="27" t="s">
        <v>698</v>
      </c>
      <c r="BU97" s="27" t="s">
        <v>698</v>
      </c>
      <c r="BV97" s="27" t="s">
        <v>698</v>
      </c>
      <c r="BW97" s="27" t="s">
        <v>698</v>
      </c>
      <c r="BX97" s="27" t="s">
        <v>698</v>
      </c>
      <c r="BY97" s="27" t="s">
        <v>704</v>
      </c>
      <c r="BZ97" s="27" t="s">
        <v>698</v>
      </c>
      <c r="CA97" s="27" t="s">
        <v>698</v>
      </c>
      <c r="CB97" s="27" t="s">
        <v>698</v>
      </c>
      <c r="CC97" s="27" t="s">
        <v>698</v>
      </c>
      <c r="CD97" s="27" t="s">
        <v>698</v>
      </c>
      <c r="CE97" s="27" t="s">
        <v>698</v>
      </c>
      <c r="CF97" s="27" t="s">
        <v>698</v>
      </c>
      <c r="CG97" s="27" t="s">
        <v>698</v>
      </c>
      <c r="CH97" s="27" t="s">
        <v>698</v>
      </c>
      <c r="CI97" s="27" t="s">
        <v>698</v>
      </c>
      <c r="CJ97" s="27" t="s">
        <v>698</v>
      </c>
      <c r="CK97" s="27" t="s">
        <v>698</v>
      </c>
      <c r="CL97" s="27" t="s">
        <v>698</v>
      </c>
      <c r="CM97" s="27" t="s">
        <v>698</v>
      </c>
      <c r="CN97" s="27" t="s">
        <v>698</v>
      </c>
      <c r="CO97" s="27" t="s">
        <v>698</v>
      </c>
      <c r="CP97" s="27" t="s">
        <v>698</v>
      </c>
      <c r="CQ97" s="27" t="s">
        <v>698</v>
      </c>
      <c r="CR97" s="27" t="s">
        <v>698</v>
      </c>
      <c r="CS97" s="27" t="s">
        <v>698</v>
      </c>
      <c r="CT97" s="27" t="s">
        <v>698</v>
      </c>
      <c r="CU97" s="27" t="s">
        <v>698</v>
      </c>
      <c r="CV97" s="27" t="s">
        <v>698</v>
      </c>
      <c r="CW97" s="27" t="s">
        <v>698</v>
      </c>
      <c r="CX97" s="27" t="s">
        <v>698</v>
      </c>
      <c r="CY97" s="27" t="s">
        <v>698</v>
      </c>
      <c r="CZ97" s="27" t="s">
        <v>698</v>
      </c>
      <c r="DA97" s="27" t="s">
        <v>698</v>
      </c>
      <c r="DB97" s="27" t="s">
        <v>698</v>
      </c>
      <c r="DC97" s="27" t="s">
        <v>698</v>
      </c>
      <c r="DD97" s="27" t="s">
        <v>698</v>
      </c>
      <c r="DE97" s="27" t="s">
        <v>698</v>
      </c>
      <c r="DF97" s="27" t="s">
        <v>698</v>
      </c>
      <c r="DG97" s="27" t="s">
        <v>698</v>
      </c>
      <c r="DH97" s="27" t="s">
        <v>698</v>
      </c>
      <c r="DI97" s="27" t="s">
        <v>698</v>
      </c>
      <c r="DJ97" s="27" t="s">
        <v>698</v>
      </c>
      <c r="DK97" s="27" t="s">
        <v>698</v>
      </c>
      <c r="DL97" s="27" t="s">
        <v>698</v>
      </c>
      <c r="DM97" s="27" t="s">
        <v>698</v>
      </c>
      <c r="DN97" s="27" t="s">
        <v>698</v>
      </c>
      <c r="DO97" s="27" t="s">
        <v>698</v>
      </c>
      <c r="DP97" s="27" t="s">
        <v>698</v>
      </c>
      <c r="DQ97" s="27" t="s">
        <v>698</v>
      </c>
      <c r="DR97" s="27" t="s">
        <v>698</v>
      </c>
      <c r="DS97" s="27" t="s">
        <v>698</v>
      </c>
      <c r="DT97" s="27" t="s">
        <v>698</v>
      </c>
      <c r="DU97" s="27" t="s">
        <v>698</v>
      </c>
      <c r="DV97" s="27" t="s">
        <v>698</v>
      </c>
      <c r="DW97" s="27" t="s">
        <v>698</v>
      </c>
      <c r="DX97" s="27" t="s">
        <v>698</v>
      </c>
      <c r="DY97" s="27" t="s">
        <v>698</v>
      </c>
      <c r="DZ97" s="27" t="s">
        <v>698</v>
      </c>
      <c r="EA97" s="27" t="s">
        <v>698</v>
      </c>
      <c r="EB97" s="27" t="s">
        <v>698</v>
      </c>
      <c r="EC97" s="27" t="s">
        <v>698</v>
      </c>
      <c r="ED97" s="27" t="s">
        <v>698</v>
      </c>
      <c r="EE97" s="27" t="s">
        <v>698</v>
      </c>
      <c r="EF97" s="27" t="s">
        <v>698</v>
      </c>
      <c r="EG97" s="27" t="s">
        <v>698</v>
      </c>
      <c r="EH97" s="27" t="s">
        <v>698</v>
      </c>
      <c r="EI97" s="27" t="s">
        <v>698</v>
      </c>
      <c r="EJ97" s="27" t="s">
        <v>698</v>
      </c>
      <c r="EK97" s="27" t="s">
        <v>698</v>
      </c>
      <c r="EL97" s="27" t="s">
        <v>698</v>
      </c>
      <c r="EM97" s="27" t="s">
        <v>698</v>
      </c>
      <c r="EN97" s="27" t="s">
        <v>698</v>
      </c>
      <c r="EO97" s="27" t="s">
        <v>698</v>
      </c>
      <c r="EP97" s="27" t="s">
        <v>698</v>
      </c>
      <c r="EQ97" s="27" t="s">
        <v>698</v>
      </c>
      <c r="ER97" s="27" t="s">
        <v>698</v>
      </c>
      <c r="ES97" s="27" t="s">
        <v>698</v>
      </c>
      <c r="ET97" s="27" t="s">
        <v>698</v>
      </c>
      <c r="EU97" s="27" t="s">
        <v>698</v>
      </c>
      <c r="EV97" s="27" t="s">
        <v>698</v>
      </c>
      <c r="EW97" s="27" t="s">
        <v>2828</v>
      </c>
      <c r="EX97" s="27" t="s">
        <v>2829</v>
      </c>
      <c r="EY97" s="27" t="s">
        <v>2707</v>
      </c>
      <c r="EZ97" s="27" t="s">
        <v>694</v>
      </c>
      <c r="FA97" s="27" t="s">
        <v>694</v>
      </c>
      <c r="FB97" s="27" t="s">
        <v>694</v>
      </c>
      <c r="FC97" s="27" t="s">
        <v>694</v>
      </c>
      <c r="FD97" s="27" t="s">
        <v>694</v>
      </c>
      <c r="FE97" s="27" t="s">
        <v>2858</v>
      </c>
      <c r="FF97" s="42"/>
      <c r="FG97" s="42"/>
    </row>
    <row r="98" spans="1:163" x14ac:dyDescent="0.25">
      <c r="A98" s="27" t="str">
        <f t="shared" si="1"/>
        <v>IR003002003001002000000000000000000000</v>
      </c>
      <c r="B98" s="20" t="s">
        <v>2599</v>
      </c>
      <c r="C98" s="23" t="s">
        <v>2630</v>
      </c>
      <c r="D98" s="23" t="s">
        <v>710</v>
      </c>
      <c r="E98" s="23" t="s">
        <v>707</v>
      </c>
      <c r="F98" s="23" t="s">
        <v>710</v>
      </c>
      <c r="G98" s="23" t="s">
        <v>702</v>
      </c>
      <c r="H98" s="21" t="s">
        <v>707</v>
      </c>
      <c r="I98" s="23" t="s">
        <v>697</v>
      </c>
      <c r="J98" s="23" t="s">
        <v>697</v>
      </c>
      <c r="K98" s="64" t="s">
        <v>697</v>
      </c>
      <c r="L98" s="23" t="s">
        <v>697</v>
      </c>
      <c r="M98" s="23" t="s">
        <v>697</v>
      </c>
      <c r="N98" s="23" t="s">
        <v>697</v>
      </c>
      <c r="O98" s="23" t="s">
        <v>697</v>
      </c>
      <c r="P98" s="27">
        <v>0</v>
      </c>
      <c r="Q98" s="27" t="s">
        <v>704</v>
      </c>
      <c r="R98" s="27" t="s">
        <v>698</v>
      </c>
      <c r="S98" s="28" t="s">
        <v>694</v>
      </c>
      <c r="T98" s="28" t="s">
        <v>922</v>
      </c>
      <c r="U98" s="34" t="s">
        <v>2859</v>
      </c>
      <c r="V98" s="52" t="s">
        <v>905</v>
      </c>
      <c r="W98" s="20"/>
      <c r="X98" s="20"/>
      <c r="Y98" s="20"/>
      <c r="Z98" s="20"/>
      <c r="AA98" s="20" t="s">
        <v>2860</v>
      </c>
      <c r="AB98" s="20"/>
      <c r="AC98" s="20"/>
      <c r="AD98" s="20"/>
      <c r="AE98" s="20"/>
      <c r="AF98" s="20"/>
      <c r="AG98" s="20"/>
      <c r="AH98" s="27" t="s">
        <v>2861</v>
      </c>
      <c r="AI98" s="28" t="s">
        <v>704</v>
      </c>
      <c r="AJ98" s="27" t="s">
        <v>698</v>
      </c>
      <c r="AK98" s="27" t="s">
        <v>698</v>
      </c>
      <c r="AL98" s="27" t="s">
        <v>698</v>
      </c>
      <c r="AM98" s="27" t="s">
        <v>698</v>
      </c>
      <c r="AN98" s="27" t="s">
        <v>698</v>
      </c>
      <c r="AO98" s="27" t="s">
        <v>698</v>
      </c>
      <c r="AP98" s="27" t="s">
        <v>698</v>
      </c>
      <c r="AQ98" s="27" t="s">
        <v>698</v>
      </c>
      <c r="AR98" s="27" t="s">
        <v>698</v>
      </c>
      <c r="AS98" s="27" t="s">
        <v>698</v>
      </c>
      <c r="AT98" s="27" t="s">
        <v>698</v>
      </c>
      <c r="AU98" s="27" t="s">
        <v>698</v>
      </c>
      <c r="AV98" s="27" t="s">
        <v>698</v>
      </c>
      <c r="AW98" s="27" t="s">
        <v>698</v>
      </c>
      <c r="AX98" s="27" t="s">
        <v>698</v>
      </c>
      <c r="AY98" s="27" t="s">
        <v>698</v>
      </c>
      <c r="AZ98" s="27" t="s">
        <v>698</v>
      </c>
      <c r="BA98" s="27" t="s">
        <v>698</v>
      </c>
      <c r="BB98" s="27" t="s">
        <v>698</v>
      </c>
      <c r="BC98" s="27" t="s">
        <v>698</v>
      </c>
      <c r="BD98" s="27" t="s">
        <v>698</v>
      </c>
      <c r="BE98" s="27" t="s">
        <v>698</v>
      </c>
      <c r="BF98" s="27" t="s">
        <v>698</v>
      </c>
      <c r="BG98" s="27" t="s">
        <v>698</v>
      </c>
      <c r="BH98" s="27" t="s">
        <v>698</v>
      </c>
      <c r="BI98" s="27" t="s">
        <v>698</v>
      </c>
      <c r="BJ98" s="27" t="s">
        <v>698</v>
      </c>
      <c r="BK98" s="27" t="s">
        <v>698</v>
      </c>
      <c r="BL98" s="27" t="s">
        <v>698</v>
      </c>
      <c r="BM98" s="27" t="s">
        <v>698</v>
      </c>
      <c r="BN98" s="27" t="s">
        <v>698</v>
      </c>
      <c r="BO98" s="27" t="s">
        <v>698</v>
      </c>
      <c r="BP98" s="27" t="s">
        <v>698</v>
      </c>
      <c r="BQ98" s="27" t="s">
        <v>698</v>
      </c>
      <c r="BR98" s="27" t="s">
        <v>698</v>
      </c>
      <c r="BS98" s="27" t="s">
        <v>698</v>
      </c>
      <c r="BT98" s="27" t="s">
        <v>698</v>
      </c>
      <c r="BU98" s="27" t="s">
        <v>698</v>
      </c>
      <c r="BV98" s="27" t="s">
        <v>698</v>
      </c>
      <c r="BW98" s="27" t="s">
        <v>698</v>
      </c>
      <c r="BX98" s="27" t="s">
        <v>698</v>
      </c>
      <c r="BY98" s="27" t="s">
        <v>704</v>
      </c>
      <c r="BZ98" s="27" t="s">
        <v>698</v>
      </c>
      <c r="CA98" s="27" t="s">
        <v>698</v>
      </c>
      <c r="CB98" s="27" t="s">
        <v>698</v>
      </c>
      <c r="CC98" s="27" t="s">
        <v>698</v>
      </c>
      <c r="CD98" s="27" t="s">
        <v>698</v>
      </c>
      <c r="CE98" s="27" t="s">
        <v>698</v>
      </c>
      <c r="CF98" s="27" t="s">
        <v>698</v>
      </c>
      <c r="CG98" s="27" t="s">
        <v>698</v>
      </c>
      <c r="CH98" s="27" t="s">
        <v>698</v>
      </c>
      <c r="CI98" s="27" t="s">
        <v>698</v>
      </c>
      <c r="CJ98" s="27" t="s">
        <v>698</v>
      </c>
      <c r="CK98" s="27" t="s">
        <v>698</v>
      </c>
      <c r="CL98" s="27" t="s">
        <v>698</v>
      </c>
      <c r="CM98" s="27" t="s">
        <v>698</v>
      </c>
      <c r="CN98" s="27" t="s">
        <v>698</v>
      </c>
      <c r="CO98" s="27" t="s">
        <v>698</v>
      </c>
      <c r="CP98" s="27" t="s">
        <v>698</v>
      </c>
      <c r="CQ98" s="27" t="s">
        <v>698</v>
      </c>
      <c r="CR98" s="27" t="s">
        <v>698</v>
      </c>
      <c r="CS98" s="27" t="s">
        <v>698</v>
      </c>
      <c r="CT98" s="27" t="s">
        <v>698</v>
      </c>
      <c r="CU98" s="27" t="s">
        <v>698</v>
      </c>
      <c r="CV98" s="27" t="s">
        <v>698</v>
      </c>
      <c r="CW98" s="27" t="s">
        <v>698</v>
      </c>
      <c r="CX98" s="27" t="s">
        <v>698</v>
      </c>
      <c r="CY98" s="27" t="s">
        <v>698</v>
      </c>
      <c r="CZ98" s="27" t="s">
        <v>698</v>
      </c>
      <c r="DA98" s="27" t="s">
        <v>698</v>
      </c>
      <c r="DB98" s="27" t="s">
        <v>698</v>
      </c>
      <c r="DC98" s="27" t="s">
        <v>698</v>
      </c>
      <c r="DD98" s="27" t="s">
        <v>698</v>
      </c>
      <c r="DE98" s="27" t="s">
        <v>698</v>
      </c>
      <c r="DF98" s="27" t="s">
        <v>698</v>
      </c>
      <c r="DG98" s="27" t="s">
        <v>698</v>
      </c>
      <c r="DH98" s="27" t="s">
        <v>698</v>
      </c>
      <c r="DI98" s="27" t="s">
        <v>698</v>
      </c>
      <c r="DJ98" s="27" t="s">
        <v>698</v>
      </c>
      <c r="DK98" s="27" t="s">
        <v>698</v>
      </c>
      <c r="DL98" s="27" t="s">
        <v>698</v>
      </c>
      <c r="DM98" s="27" t="s">
        <v>698</v>
      </c>
      <c r="DN98" s="27" t="s">
        <v>698</v>
      </c>
      <c r="DO98" s="27" t="s">
        <v>698</v>
      </c>
      <c r="DP98" s="27" t="s">
        <v>698</v>
      </c>
      <c r="DQ98" s="27" t="s">
        <v>698</v>
      </c>
      <c r="DR98" s="27" t="s">
        <v>698</v>
      </c>
      <c r="DS98" s="27" t="s">
        <v>698</v>
      </c>
      <c r="DT98" s="27" t="s">
        <v>698</v>
      </c>
      <c r="DU98" s="27" t="s">
        <v>698</v>
      </c>
      <c r="DV98" s="27" t="s">
        <v>698</v>
      </c>
      <c r="DW98" s="27" t="s">
        <v>698</v>
      </c>
      <c r="DX98" s="27" t="s">
        <v>698</v>
      </c>
      <c r="DY98" s="27" t="s">
        <v>698</v>
      </c>
      <c r="DZ98" s="27" t="s">
        <v>698</v>
      </c>
      <c r="EA98" s="27" t="s">
        <v>698</v>
      </c>
      <c r="EB98" s="27" t="s">
        <v>698</v>
      </c>
      <c r="EC98" s="27" t="s">
        <v>698</v>
      </c>
      <c r="ED98" s="27" t="s">
        <v>698</v>
      </c>
      <c r="EE98" s="27" t="s">
        <v>698</v>
      </c>
      <c r="EF98" s="27" t="s">
        <v>698</v>
      </c>
      <c r="EG98" s="27" t="s">
        <v>698</v>
      </c>
      <c r="EH98" s="27" t="s">
        <v>698</v>
      </c>
      <c r="EI98" s="27" t="s">
        <v>698</v>
      </c>
      <c r="EJ98" s="27" t="s">
        <v>698</v>
      </c>
      <c r="EK98" s="27" t="s">
        <v>698</v>
      </c>
      <c r="EL98" s="27" t="s">
        <v>698</v>
      </c>
      <c r="EM98" s="27" t="s">
        <v>698</v>
      </c>
      <c r="EN98" s="27" t="s">
        <v>698</v>
      </c>
      <c r="EO98" s="27" t="s">
        <v>698</v>
      </c>
      <c r="EP98" s="27" t="s">
        <v>698</v>
      </c>
      <c r="EQ98" s="27" t="s">
        <v>698</v>
      </c>
      <c r="ER98" s="27" t="s">
        <v>698</v>
      </c>
      <c r="ES98" s="27" t="s">
        <v>698</v>
      </c>
      <c r="ET98" s="27" t="s">
        <v>698</v>
      </c>
      <c r="EU98" s="27" t="s">
        <v>698</v>
      </c>
      <c r="EV98" s="27" t="s">
        <v>698</v>
      </c>
      <c r="EW98" s="27" t="s">
        <v>2828</v>
      </c>
      <c r="EX98" s="27" t="s">
        <v>2829</v>
      </c>
      <c r="EY98" s="27" t="s">
        <v>2707</v>
      </c>
      <c r="EZ98" s="27" t="s">
        <v>694</v>
      </c>
      <c r="FA98" s="27" t="s">
        <v>694</v>
      </c>
      <c r="FB98" s="27" t="s">
        <v>694</v>
      </c>
      <c r="FC98" s="27" t="s">
        <v>694</v>
      </c>
      <c r="FD98" s="27" t="s">
        <v>694</v>
      </c>
      <c r="FE98" s="27" t="s">
        <v>2858</v>
      </c>
      <c r="FF98" s="42"/>
      <c r="FG98" s="42"/>
    </row>
    <row r="99" spans="1:163" x14ac:dyDescent="0.25">
      <c r="A99" s="27" t="str">
        <f t="shared" si="1"/>
        <v>IR003002003002000000000000000000000000</v>
      </c>
      <c r="B99" s="27" t="s">
        <v>694</v>
      </c>
      <c r="C99" s="23" t="s">
        <v>2630</v>
      </c>
      <c r="D99" s="23" t="s">
        <v>710</v>
      </c>
      <c r="E99" s="23" t="s">
        <v>707</v>
      </c>
      <c r="F99" s="23" t="s">
        <v>710</v>
      </c>
      <c r="G99" s="23" t="s">
        <v>707</v>
      </c>
      <c r="H99" s="23" t="s">
        <v>697</v>
      </c>
      <c r="I99" s="23" t="s">
        <v>697</v>
      </c>
      <c r="J99" s="23" t="s">
        <v>697</v>
      </c>
      <c r="K99" s="64" t="s">
        <v>697</v>
      </c>
      <c r="L99" s="23" t="s">
        <v>697</v>
      </c>
      <c r="M99" s="23" t="s">
        <v>697</v>
      </c>
      <c r="N99" s="23" t="s">
        <v>697</v>
      </c>
      <c r="O99" s="23" t="s">
        <v>697</v>
      </c>
      <c r="P99" s="27">
        <v>0</v>
      </c>
      <c r="Q99" s="27" t="s">
        <v>698</v>
      </c>
      <c r="R99" s="27" t="s">
        <v>698</v>
      </c>
      <c r="S99" s="28" t="s">
        <v>694</v>
      </c>
      <c r="T99" s="28" t="s">
        <v>922</v>
      </c>
      <c r="U99" s="34" t="s">
        <v>2862</v>
      </c>
      <c r="V99" s="52" t="s">
        <v>905</v>
      </c>
      <c r="W99" s="20"/>
      <c r="X99" s="20"/>
      <c r="Y99" s="20"/>
      <c r="Z99" s="20" t="s">
        <v>2863</v>
      </c>
      <c r="AA99" s="20"/>
      <c r="AB99" s="20"/>
      <c r="AC99" s="20"/>
      <c r="AD99" s="20"/>
      <c r="AE99" s="20"/>
      <c r="AF99" s="20"/>
      <c r="AG99" s="20"/>
      <c r="AH99" s="27" t="s">
        <v>2864</v>
      </c>
      <c r="AI99" s="28" t="s">
        <v>698</v>
      </c>
      <c r="AJ99" s="27" t="s">
        <v>694</v>
      </c>
      <c r="AK99" s="27" t="s">
        <v>694</v>
      </c>
      <c r="AL99" s="27" t="s">
        <v>694</v>
      </c>
      <c r="AM99" s="27" t="s">
        <v>694</v>
      </c>
      <c r="AN99" s="27" t="s">
        <v>694</v>
      </c>
      <c r="AO99" s="27" t="s">
        <v>694</v>
      </c>
      <c r="AP99" s="27" t="s">
        <v>694</v>
      </c>
      <c r="AQ99" s="27" t="s">
        <v>694</v>
      </c>
      <c r="AR99" s="27" t="s">
        <v>694</v>
      </c>
      <c r="AS99" s="27" t="s">
        <v>694</v>
      </c>
      <c r="AT99" s="27" t="s">
        <v>694</v>
      </c>
      <c r="AU99" s="27" t="s">
        <v>694</v>
      </c>
      <c r="AV99" s="27" t="s">
        <v>694</v>
      </c>
      <c r="AW99" s="27" t="s">
        <v>694</v>
      </c>
      <c r="AX99" s="27" t="s">
        <v>694</v>
      </c>
      <c r="AY99" s="27" t="s">
        <v>694</v>
      </c>
      <c r="AZ99" s="27" t="s">
        <v>694</v>
      </c>
      <c r="BA99" s="27" t="s">
        <v>694</v>
      </c>
      <c r="BB99" s="27" t="s">
        <v>694</v>
      </c>
      <c r="BC99" s="27" t="s">
        <v>694</v>
      </c>
      <c r="BD99" s="27" t="s">
        <v>694</v>
      </c>
      <c r="BE99" s="27" t="s">
        <v>694</v>
      </c>
      <c r="BF99" s="27" t="s">
        <v>694</v>
      </c>
      <c r="BG99" s="27" t="s">
        <v>694</v>
      </c>
      <c r="BH99" s="27" t="s">
        <v>694</v>
      </c>
      <c r="BI99" s="27" t="s">
        <v>694</v>
      </c>
      <c r="BJ99" s="27" t="s">
        <v>694</v>
      </c>
      <c r="BK99" s="27" t="s">
        <v>694</v>
      </c>
      <c r="BL99" s="27" t="s">
        <v>694</v>
      </c>
      <c r="BM99" s="27" t="s">
        <v>694</v>
      </c>
      <c r="BN99" s="27" t="s">
        <v>694</v>
      </c>
      <c r="BO99" s="27" t="s">
        <v>694</v>
      </c>
      <c r="BP99" s="27" t="s">
        <v>694</v>
      </c>
      <c r="BQ99" s="27" t="s">
        <v>694</v>
      </c>
      <c r="BR99" s="27" t="s">
        <v>694</v>
      </c>
      <c r="BS99" s="27" t="s">
        <v>694</v>
      </c>
      <c r="BT99" s="27" t="s">
        <v>694</v>
      </c>
      <c r="BU99" s="27" t="s">
        <v>694</v>
      </c>
      <c r="BV99" s="27" t="s">
        <v>694</v>
      </c>
      <c r="BW99" s="27" t="s">
        <v>694</v>
      </c>
      <c r="BX99" s="27" t="s">
        <v>694</v>
      </c>
      <c r="BY99" s="27" t="s">
        <v>694</v>
      </c>
      <c r="BZ99" s="27" t="s">
        <v>694</v>
      </c>
      <c r="CA99" s="27" t="s">
        <v>694</v>
      </c>
      <c r="CB99" s="27" t="s">
        <v>694</v>
      </c>
      <c r="CC99" s="27" t="s">
        <v>694</v>
      </c>
      <c r="CD99" s="27" t="s">
        <v>694</v>
      </c>
      <c r="CE99" s="27" t="s">
        <v>694</v>
      </c>
      <c r="CF99" s="27" t="s">
        <v>694</v>
      </c>
      <c r="CG99" s="27" t="s">
        <v>694</v>
      </c>
      <c r="CH99" s="27" t="s">
        <v>694</v>
      </c>
      <c r="CI99" s="27" t="s">
        <v>694</v>
      </c>
      <c r="CJ99" s="27" t="s">
        <v>694</v>
      </c>
      <c r="CK99" s="27" t="s">
        <v>694</v>
      </c>
      <c r="CL99" s="27" t="s">
        <v>694</v>
      </c>
      <c r="CM99" s="27" t="s">
        <v>694</v>
      </c>
      <c r="CN99" s="27" t="s">
        <v>694</v>
      </c>
      <c r="CO99" s="27" t="s">
        <v>694</v>
      </c>
      <c r="CP99" s="27" t="s">
        <v>694</v>
      </c>
      <c r="CQ99" s="27" t="s">
        <v>694</v>
      </c>
      <c r="CR99" s="27" t="s">
        <v>694</v>
      </c>
      <c r="CS99" s="27" t="s">
        <v>694</v>
      </c>
      <c r="CT99" s="27" t="s">
        <v>694</v>
      </c>
      <c r="CU99" s="27" t="s">
        <v>694</v>
      </c>
      <c r="CV99" s="27" t="s">
        <v>694</v>
      </c>
      <c r="CW99" s="27" t="s">
        <v>694</v>
      </c>
      <c r="CX99" s="27" t="s">
        <v>694</v>
      </c>
      <c r="CY99" s="27" t="s">
        <v>694</v>
      </c>
      <c r="CZ99" s="27" t="s">
        <v>694</v>
      </c>
      <c r="DA99" s="27" t="s">
        <v>694</v>
      </c>
      <c r="DB99" s="27" t="s">
        <v>694</v>
      </c>
      <c r="DC99" s="27" t="s">
        <v>694</v>
      </c>
      <c r="DD99" s="27" t="s">
        <v>694</v>
      </c>
      <c r="DE99" s="27" t="s">
        <v>694</v>
      </c>
      <c r="DF99" s="27" t="s">
        <v>694</v>
      </c>
      <c r="DG99" s="27" t="s">
        <v>694</v>
      </c>
      <c r="DH99" s="27" t="s">
        <v>694</v>
      </c>
      <c r="DI99" s="27" t="s">
        <v>694</v>
      </c>
      <c r="DJ99" s="27" t="s">
        <v>694</v>
      </c>
      <c r="DK99" s="27" t="s">
        <v>694</v>
      </c>
      <c r="DL99" s="27" t="s">
        <v>694</v>
      </c>
      <c r="DM99" s="27" t="s">
        <v>694</v>
      </c>
      <c r="DN99" s="27" t="s">
        <v>694</v>
      </c>
      <c r="DO99" s="27" t="s">
        <v>694</v>
      </c>
      <c r="DP99" s="27" t="s">
        <v>694</v>
      </c>
      <c r="DQ99" s="27" t="s">
        <v>694</v>
      </c>
      <c r="DR99" s="27" t="s">
        <v>694</v>
      </c>
      <c r="DS99" s="27" t="s">
        <v>694</v>
      </c>
      <c r="DT99" s="27" t="s">
        <v>694</v>
      </c>
      <c r="DU99" s="27" t="s">
        <v>694</v>
      </c>
      <c r="DV99" s="27" t="s">
        <v>694</v>
      </c>
      <c r="DW99" s="27" t="s">
        <v>694</v>
      </c>
      <c r="DX99" s="27" t="s">
        <v>694</v>
      </c>
      <c r="DY99" s="27" t="s">
        <v>694</v>
      </c>
      <c r="DZ99" s="27" t="s">
        <v>694</v>
      </c>
      <c r="EA99" s="27" t="s">
        <v>694</v>
      </c>
      <c r="EB99" s="27" t="s">
        <v>694</v>
      </c>
      <c r="EC99" s="27" t="s">
        <v>694</v>
      </c>
      <c r="ED99" s="27" t="s">
        <v>694</v>
      </c>
      <c r="EE99" s="27" t="s">
        <v>694</v>
      </c>
      <c r="EF99" s="27" t="s">
        <v>694</v>
      </c>
      <c r="EG99" s="27" t="s">
        <v>694</v>
      </c>
      <c r="EH99" s="27" t="s">
        <v>694</v>
      </c>
      <c r="EI99" s="27" t="s">
        <v>694</v>
      </c>
      <c r="EJ99" s="27" t="s">
        <v>694</v>
      </c>
      <c r="EK99" s="27" t="s">
        <v>694</v>
      </c>
      <c r="EL99" s="27" t="s">
        <v>694</v>
      </c>
      <c r="EM99" s="27" t="s">
        <v>694</v>
      </c>
      <c r="EN99" s="27" t="s">
        <v>694</v>
      </c>
      <c r="EO99" s="27" t="s">
        <v>694</v>
      </c>
      <c r="EP99" s="27" t="s">
        <v>694</v>
      </c>
      <c r="EQ99" s="27" t="s">
        <v>694</v>
      </c>
      <c r="ER99" s="27" t="s">
        <v>694</v>
      </c>
      <c r="ES99" s="27" t="s">
        <v>694</v>
      </c>
      <c r="ET99" s="27" t="s">
        <v>694</v>
      </c>
      <c r="EU99" s="27" t="s">
        <v>694</v>
      </c>
      <c r="EV99" s="27" t="s">
        <v>694</v>
      </c>
      <c r="EW99" s="27" t="s">
        <v>694</v>
      </c>
      <c r="EX99" s="27" t="s">
        <v>694</v>
      </c>
      <c r="EY99" s="27" t="s">
        <v>694</v>
      </c>
      <c r="EZ99" s="27" t="s">
        <v>694</v>
      </c>
      <c r="FA99" s="27" t="s">
        <v>694</v>
      </c>
      <c r="FB99" s="27" t="s">
        <v>694</v>
      </c>
      <c r="FC99" s="27" t="s">
        <v>694</v>
      </c>
      <c r="FD99" s="27" t="s">
        <v>694</v>
      </c>
      <c r="FE99" s="27" t="s">
        <v>694</v>
      </c>
      <c r="FF99" s="42"/>
      <c r="FG99" s="42"/>
    </row>
    <row r="100" spans="1:163" x14ac:dyDescent="0.25">
      <c r="A100" s="27" t="str">
        <f t="shared" si="1"/>
        <v>IR003002003002001000000000000000000000</v>
      </c>
      <c r="B100" s="20" t="s">
        <v>2599</v>
      </c>
      <c r="C100" s="23" t="s">
        <v>2630</v>
      </c>
      <c r="D100" s="23" t="s">
        <v>710</v>
      </c>
      <c r="E100" s="23" t="s">
        <v>707</v>
      </c>
      <c r="F100" s="23" t="s">
        <v>710</v>
      </c>
      <c r="G100" s="23" t="s">
        <v>707</v>
      </c>
      <c r="H100" s="21" t="s">
        <v>702</v>
      </c>
      <c r="I100" s="23" t="s">
        <v>697</v>
      </c>
      <c r="J100" s="23" t="s">
        <v>697</v>
      </c>
      <c r="K100" s="64" t="s">
        <v>697</v>
      </c>
      <c r="L100" s="23" t="s">
        <v>697</v>
      </c>
      <c r="M100" s="23" t="s">
        <v>697</v>
      </c>
      <c r="N100" s="23" t="s">
        <v>697</v>
      </c>
      <c r="O100" s="23" t="s">
        <v>697</v>
      </c>
      <c r="P100" s="27">
        <v>0</v>
      </c>
      <c r="Q100" s="27" t="s">
        <v>704</v>
      </c>
      <c r="R100" s="27" t="s">
        <v>698</v>
      </c>
      <c r="S100" s="28" t="s">
        <v>694</v>
      </c>
      <c r="T100" s="28" t="s">
        <v>922</v>
      </c>
      <c r="U100" s="34" t="s">
        <v>2865</v>
      </c>
      <c r="V100" s="52" t="s">
        <v>905</v>
      </c>
      <c r="W100" s="20"/>
      <c r="X100" s="20"/>
      <c r="Y100" s="20"/>
      <c r="Z100" s="20"/>
      <c r="AA100" s="20" t="s">
        <v>2866</v>
      </c>
      <c r="AB100" s="27"/>
      <c r="AC100" s="20"/>
      <c r="AD100" s="20"/>
      <c r="AE100" s="20"/>
      <c r="AF100" s="20"/>
      <c r="AG100" s="20"/>
      <c r="AH100" s="27" t="s">
        <v>2867</v>
      </c>
      <c r="AI100" s="28" t="s">
        <v>704</v>
      </c>
      <c r="AJ100" s="27" t="s">
        <v>698</v>
      </c>
      <c r="AK100" s="27" t="s">
        <v>698</v>
      </c>
      <c r="AL100" s="27" t="s">
        <v>698</v>
      </c>
      <c r="AM100" s="27" t="s">
        <v>698</v>
      </c>
      <c r="AN100" s="27" t="s">
        <v>698</v>
      </c>
      <c r="AO100" s="27" t="s">
        <v>698</v>
      </c>
      <c r="AP100" s="27" t="s">
        <v>698</v>
      </c>
      <c r="AQ100" s="27" t="s">
        <v>698</v>
      </c>
      <c r="AR100" s="27" t="s">
        <v>698</v>
      </c>
      <c r="AS100" s="27" t="s">
        <v>698</v>
      </c>
      <c r="AT100" s="27" t="s">
        <v>698</v>
      </c>
      <c r="AU100" s="27" t="s">
        <v>698</v>
      </c>
      <c r="AV100" s="27" t="s">
        <v>698</v>
      </c>
      <c r="AW100" s="27" t="s">
        <v>698</v>
      </c>
      <c r="AX100" s="27" t="s">
        <v>698</v>
      </c>
      <c r="AY100" s="27" t="s">
        <v>698</v>
      </c>
      <c r="AZ100" s="27" t="s">
        <v>698</v>
      </c>
      <c r="BA100" s="27" t="s">
        <v>698</v>
      </c>
      <c r="BB100" s="27" t="s">
        <v>698</v>
      </c>
      <c r="BC100" s="27" t="s">
        <v>698</v>
      </c>
      <c r="BD100" s="27" t="s">
        <v>698</v>
      </c>
      <c r="BE100" s="27" t="s">
        <v>698</v>
      </c>
      <c r="BF100" s="27" t="s">
        <v>698</v>
      </c>
      <c r="BG100" s="27" t="s">
        <v>698</v>
      </c>
      <c r="BH100" s="27" t="s">
        <v>698</v>
      </c>
      <c r="BI100" s="27" t="s">
        <v>698</v>
      </c>
      <c r="BJ100" s="27" t="s">
        <v>698</v>
      </c>
      <c r="BK100" s="27" t="s">
        <v>698</v>
      </c>
      <c r="BL100" s="27" t="s">
        <v>698</v>
      </c>
      <c r="BM100" s="27" t="s">
        <v>698</v>
      </c>
      <c r="BN100" s="27" t="s">
        <v>698</v>
      </c>
      <c r="BO100" s="27" t="s">
        <v>698</v>
      </c>
      <c r="BP100" s="27" t="s">
        <v>698</v>
      </c>
      <c r="BQ100" s="27" t="s">
        <v>698</v>
      </c>
      <c r="BR100" s="27" t="s">
        <v>698</v>
      </c>
      <c r="BS100" s="27" t="s">
        <v>698</v>
      </c>
      <c r="BT100" s="27" t="s">
        <v>698</v>
      </c>
      <c r="BU100" s="27" t="s">
        <v>698</v>
      </c>
      <c r="BV100" s="27" t="s">
        <v>698</v>
      </c>
      <c r="BW100" s="27" t="s">
        <v>698</v>
      </c>
      <c r="BX100" s="27" t="s">
        <v>698</v>
      </c>
      <c r="BY100" s="27" t="s">
        <v>704</v>
      </c>
      <c r="BZ100" s="27" t="s">
        <v>698</v>
      </c>
      <c r="CA100" s="27" t="s">
        <v>698</v>
      </c>
      <c r="CB100" s="27" t="s">
        <v>698</v>
      </c>
      <c r="CC100" s="27" t="s">
        <v>698</v>
      </c>
      <c r="CD100" s="27" t="s">
        <v>698</v>
      </c>
      <c r="CE100" s="27" t="s">
        <v>698</v>
      </c>
      <c r="CF100" s="27" t="s">
        <v>698</v>
      </c>
      <c r="CG100" s="27" t="s">
        <v>698</v>
      </c>
      <c r="CH100" s="27" t="s">
        <v>698</v>
      </c>
      <c r="CI100" s="27" t="s">
        <v>698</v>
      </c>
      <c r="CJ100" s="27" t="s">
        <v>698</v>
      </c>
      <c r="CK100" s="27" t="s">
        <v>698</v>
      </c>
      <c r="CL100" s="27" t="s">
        <v>698</v>
      </c>
      <c r="CM100" s="27" t="s">
        <v>698</v>
      </c>
      <c r="CN100" s="27" t="s">
        <v>698</v>
      </c>
      <c r="CO100" s="27" t="s">
        <v>698</v>
      </c>
      <c r="CP100" s="27" t="s">
        <v>698</v>
      </c>
      <c r="CQ100" s="27" t="s">
        <v>698</v>
      </c>
      <c r="CR100" s="27" t="s">
        <v>698</v>
      </c>
      <c r="CS100" s="27" t="s">
        <v>698</v>
      </c>
      <c r="CT100" s="27" t="s">
        <v>698</v>
      </c>
      <c r="CU100" s="27" t="s">
        <v>698</v>
      </c>
      <c r="CV100" s="27" t="s">
        <v>698</v>
      </c>
      <c r="CW100" s="27" t="s">
        <v>698</v>
      </c>
      <c r="CX100" s="27" t="s">
        <v>698</v>
      </c>
      <c r="CY100" s="27" t="s">
        <v>698</v>
      </c>
      <c r="CZ100" s="27" t="s">
        <v>698</v>
      </c>
      <c r="DA100" s="27" t="s">
        <v>698</v>
      </c>
      <c r="DB100" s="27" t="s">
        <v>698</v>
      </c>
      <c r="DC100" s="27" t="s">
        <v>698</v>
      </c>
      <c r="DD100" s="27" t="s">
        <v>698</v>
      </c>
      <c r="DE100" s="27" t="s">
        <v>698</v>
      </c>
      <c r="DF100" s="27" t="s">
        <v>698</v>
      </c>
      <c r="DG100" s="27" t="s">
        <v>698</v>
      </c>
      <c r="DH100" s="27" t="s">
        <v>698</v>
      </c>
      <c r="DI100" s="27" t="s">
        <v>698</v>
      </c>
      <c r="DJ100" s="27" t="s">
        <v>698</v>
      </c>
      <c r="DK100" s="27" t="s">
        <v>698</v>
      </c>
      <c r="DL100" s="27" t="s">
        <v>698</v>
      </c>
      <c r="DM100" s="27" t="s">
        <v>698</v>
      </c>
      <c r="DN100" s="27" t="s">
        <v>698</v>
      </c>
      <c r="DO100" s="27" t="s">
        <v>698</v>
      </c>
      <c r="DP100" s="27" t="s">
        <v>698</v>
      </c>
      <c r="DQ100" s="27" t="s">
        <v>698</v>
      </c>
      <c r="DR100" s="27" t="s">
        <v>698</v>
      </c>
      <c r="DS100" s="27" t="s">
        <v>698</v>
      </c>
      <c r="DT100" s="27" t="s">
        <v>698</v>
      </c>
      <c r="DU100" s="27" t="s">
        <v>698</v>
      </c>
      <c r="DV100" s="27" t="s">
        <v>698</v>
      </c>
      <c r="DW100" s="27" t="s">
        <v>698</v>
      </c>
      <c r="DX100" s="27" t="s">
        <v>698</v>
      </c>
      <c r="DY100" s="27" t="s">
        <v>698</v>
      </c>
      <c r="DZ100" s="27" t="s">
        <v>698</v>
      </c>
      <c r="EA100" s="27" t="s">
        <v>698</v>
      </c>
      <c r="EB100" s="27" t="s">
        <v>698</v>
      </c>
      <c r="EC100" s="27" t="s">
        <v>698</v>
      </c>
      <c r="ED100" s="27" t="s">
        <v>698</v>
      </c>
      <c r="EE100" s="27" t="s">
        <v>698</v>
      </c>
      <c r="EF100" s="27" t="s">
        <v>698</v>
      </c>
      <c r="EG100" s="27" t="s">
        <v>698</v>
      </c>
      <c r="EH100" s="27" t="s">
        <v>698</v>
      </c>
      <c r="EI100" s="27" t="s">
        <v>698</v>
      </c>
      <c r="EJ100" s="27" t="s">
        <v>698</v>
      </c>
      <c r="EK100" s="27" t="s">
        <v>698</v>
      </c>
      <c r="EL100" s="27" t="s">
        <v>698</v>
      </c>
      <c r="EM100" s="27" t="s">
        <v>698</v>
      </c>
      <c r="EN100" s="27" t="s">
        <v>698</v>
      </c>
      <c r="EO100" s="27" t="s">
        <v>698</v>
      </c>
      <c r="EP100" s="27" t="s">
        <v>698</v>
      </c>
      <c r="EQ100" s="27" t="s">
        <v>698</v>
      </c>
      <c r="ER100" s="27" t="s">
        <v>698</v>
      </c>
      <c r="ES100" s="27" t="s">
        <v>698</v>
      </c>
      <c r="ET100" s="27" t="s">
        <v>698</v>
      </c>
      <c r="EU100" s="27" t="s">
        <v>698</v>
      </c>
      <c r="EV100" s="27" t="s">
        <v>698</v>
      </c>
      <c r="EW100" s="27" t="s">
        <v>2828</v>
      </c>
      <c r="EX100" s="27" t="s">
        <v>2829</v>
      </c>
      <c r="EY100" s="27" t="s">
        <v>2707</v>
      </c>
      <c r="EZ100" s="27" t="s">
        <v>694</v>
      </c>
      <c r="FA100" s="27" t="s">
        <v>694</v>
      </c>
      <c r="FB100" s="27" t="s">
        <v>694</v>
      </c>
      <c r="FC100" s="27" t="s">
        <v>694</v>
      </c>
      <c r="FD100" s="27" t="s">
        <v>694</v>
      </c>
      <c r="FE100" s="27" t="s">
        <v>2858</v>
      </c>
      <c r="FF100" s="42"/>
      <c r="FG100" s="42"/>
    </row>
    <row r="101" spans="1:163" x14ac:dyDescent="0.25">
      <c r="A101" s="27" t="str">
        <f t="shared" si="1"/>
        <v>IR003002003002002000000000000000000000</v>
      </c>
      <c r="B101" s="20" t="s">
        <v>2599</v>
      </c>
      <c r="C101" s="23" t="s">
        <v>2630</v>
      </c>
      <c r="D101" s="23" t="s">
        <v>710</v>
      </c>
      <c r="E101" s="23" t="s">
        <v>707</v>
      </c>
      <c r="F101" s="23" t="s">
        <v>710</v>
      </c>
      <c r="G101" s="23" t="s">
        <v>707</v>
      </c>
      <c r="H101" s="21" t="s">
        <v>707</v>
      </c>
      <c r="I101" s="23" t="s">
        <v>697</v>
      </c>
      <c r="J101" s="23" t="s">
        <v>697</v>
      </c>
      <c r="K101" s="64" t="s">
        <v>697</v>
      </c>
      <c r="L101" s="23" t="s">
        <v>697</v>
      </c>
      <c r="M101" s="23" t="s">
        <v>697</v>
      </c>
      <c r="N101" s="23" t="s">
        <v>697</v>
      </c>
      <c r="O101" s="23" t="s">
        <v>697</v>
      </c>
      <c r="P101" s="27">
        <v>0</v>
      </c>
      <c r="Q101" s="27" t="s">
        <v>704</v>
      </c>
      <c r="R101" s="27" t="s">
        <v>698</v>
      </c>
      <c r="S101" s="28" t="s">
        <v>694</v>
      </c>
      <c r="T101" s="28" t="s">
        <v>922</v>
      </c>
      <c r="U101" s="34" t="s">
        <v>2868</v>
      </c>
      <c r="V101" s="52" t="s">
        <v>905</v>
      </c>
      <c r="W101" s="20"/>
      <c r="X101" s="20"/>
      <c r="Y101" s="20"/>
      <c r="Z101" s="20"/>
      <c r="AA101" s="20" t="s">
        <v>2869</v>
      </c>
      <c r="AB101" s="20"/>
      <c r="AC101" s="20"/>
      <c r="AD101" s="20"/>
      <c r="AE101" s="20"/>
      <c r="AF101" s="20"/>
      <c r="AG101" s="20"/>
      <c r="AH101" s="27" t="s">
        <v>2870</v>
      </c>
      <c r="AI101" s="28" t="s">
        <v>704</v>
      </c>
      <c r="AJ101" s="27" t="s">
        <v>698</v>
      </c>
      <c r="AK101" s="27" t="s">
        <v>698</v>
      </c>
      <c r="AL101" s="27" t="s">
        <v>698</v>
      </c>
      <c r="AM101" s="27" t="s">
        <v>698</v>
      </c>
      <c r="AN101" s="27" t="s">
        <v>698</v>
      </c>
      <c r="AO101" s="27" t="s">
        <v>698</v>
      </c>
      <c r="AP101" s="27" t="s">
        <v>698</v>
      </c>
      <c r="AQ101" s="27" t="s">
        <v>698</v>
      </c>
      <c r="AR101" s="27" t="s">
        <v>698</v>
      </c>
      <c r="AS101" s="27" t="s">
        <v>698</v>
      </c>
      <c r="AT101" s="27" t="s">
        <v>698</v>
      </c>
      <c r="AU101" s="27" t="s">
        <v>698</v>
      </c>
      <c r="AV101" s="27" t="s">
        <v>698</v>
      </c>
      <c r="AW101" s="27" t="s">
        <v>698</v>
      </c>
      <c r="AX101" s="27" t="s">
        <v>698</v>
      </c>
      <c r="AY101" s="27" t="s">
        <v>698</v>
      </c>
      <c r="AZ101" s="27" t="s">
        <v>698</v>
      </c>
      <c r="BA101" s="27" t="s">
        <v>698</v>
      </c>
      <c r="BB101" s="27" t="s">
        <v>698</v>
      </c>
      <c r="BC101" s="27" t="s">
        <v>698</v>
      </c>
      <c r="BD101" s="27" t="s">
        <v>698</v>
      </c>
      <c r="BE101" s="27" t="s">
        <v>698</v>
      </c>
      <c r="BF101" s="27" t="s">
        <v>698</v>
      </c>
      <c r="BG101" s="27" t="s">
        <v>698</v>
      </c>
      <c r="BH101" s="27" t="s">
        <v>698</v>
      </c>
      <c r="BI101" s="27" t="s">
        <v>698</v>
      </c>
      <c r="BJ101" s="27" t="s">
        <v>698</v>
      </c>
      <c r="BK101" s="27" t="s">
        <v>698</v>
      </c>
      <c r="BL101" s="27" t="s">
        <v>698</v>
      </c>
      <c r="BM101" s="27" t="s">
        <v>698</v>
      </c>
      <c r="BN101" s="27" t="s">
        <v>698</v>
      </c>
      <c r="BO101" s="27" t="s">
        <v>698</v>
      </c>
      <c r="BP101" s="27" t="s">
        <v>698</v>
      </c>
      <c r="BQ101" s="27" t="s">
        <v>698</v>
      </c>
      <c r="BR101" s="27" t="s">
        <v>698</v>
      </c>
      <c r="BS101" s="27" t="s">
        <v>698</v>
      </c>
      <c r="BT101" s="27" t="s">
        <v>698</v>
      </c>
      <c r="BU101" s="27" t="s">
        <v>698</v>
      </c>
      <c r="BV101" s="27" t="s">
        <v>698</v>
      </c>
      <c r="BW101" s="27" t="s">
        <v>698</v>
      </c>
      <c r="BX101" s="27" t="s">
        <v>698</v>
      </c>
      <c r="BY101" s="27" t="s">
        <v>704</v>
      </c>
      <c r="BZ101" s="27" t="s">
        <v>698</v>
      </c>
      <c r="CA101" s="27" t="s">
        <v>698</v>
      </c>
      <c r="CB101" s="27" t="s">
        <v>698</v>
      </c>
      <c r="CC101" s="27" t="s">
        <v>698</v>
      </c>
      <c r="CD101" s="27" t="s">
        <v>698</v>
      </c>
      <c r="CE101" s="27" t="s">
        <v>698</v>
      </c>
      <c r="CF101" s="27" t="s">
        <v>698</v>
      </c>
      <c r="CG101" s="27" t="s">
        <v>698</v>
      </c>
      <c r="CH101" s="27" t="s">
        <v>698</v>
      </c>
      <c r="CI101" s="27" t="s">
        <v>698</v>
      </c>
      <c r="CJ101" s="27" t="s">
        <v>698</v>
      </c>
      <c r="CK101" s="27" t="s">
        <v>698</v>
      </c>
      <c r="CL101" s="27" t="s">
        <v>698</v>
      </c>
      <c r="CM101" s="27" t="s">
        <v>698</v>
      </c>
      <c r="CN101" s="27" t="s">
        <v>698</v>
      </c>
      <c r="CO101" s="27" t="s">
        <v>698</v>
      </c>
      <c r="CP101" s="27" t="s">
        <v>698</v>
      </c>
      <c r="CQ101" s="27" t="s">
        <v>698</v>
      </c>
      <c r="CR101" s="27" t="s">
        <v>698</v>
      </c>
      <c r="CS101" s="27" t="s">
        <v>698</v>
      </c>
      <c r="CT101" s="27" t="s">
        <v>698</v>
      </c>
      <c r="CU101" s="27" t="s">
        <v>698</v>
      </c>
      <c r="CV101" s="27" t="s">
        <v>698</v>
      </c>
      <c r="CW101" s="27" t="s">
        <v>698</v>
      </c>
      <c r="CX101" s="27" t="s">
        <v>698</v>
      </c>
      <c r="CY101" s="27" t="s">
        <v>698</v>
      </c>
      <c r="CZ101" s="27" t="s">
        <v>698</v>
      </c>
      <c r="DA101" s="27" t="s">
        <v>698</v>
      </c>
      <c r="DB101" s="27" t="s">
        <v>698</v>
      </c>
      <c r="DC101" s="27" t="s">
        <v>698</v>
      </c>
      <c r="DD101" s="27" t="s">
        <v>698</v>
      </c>
      <c r="DE101" s="27" t="s">
        <v>698</v>
      </c>
      <c r="DF101" s="27" t="s">
        <v>698</v>
      </c>
      <c r="DG101" s="27" t="s">
        <v>698</v>
      </c>
      <c r="DH101" s="27" t="s">
        <v>698</v>
      </c>
      <c r="DI101" s="27" t="s">
        <v>698</v>
      </c>
      <c r="DJ101" s="27" t="s">
        <v>698</v>
      </c>
      <c r="DK101" s="27" t="s">
        <v>698</v>
      </c>
      <c r="DL101" s="27" t="s">
        <v>698</v>
      </c>
      <c r="DM101" s="27" t="s">
        <v>698</v>
      </c>
      <c r="DN101" s="27" t="s">
        <v>698</v>
      </c>
      <c r="DO101" s="27" t="s">
        <v>698</v>
      </c>
      <c r="DP101" s="27" t="s">
        <v>698</v>
      </c>
      <c r="DQ101" s="27" t="s">
        <v>698</v>
      </c>
      <c r="DR101" s="27" t="s">
        <v>698</v>
      </c>
      <c r="DS101" s="27" t="s">
        <v>698</v>
      </c>
      <c r="DT101" s="27" t="s">
        <v>698</v>
      </c>
      <c r="DU101" s="27" t="s">
        <v>698</v>
      </c>
      <c r="DV101" s="27" t="s">
        <v>698</v>
      </c>
      <c r="DW101" s="27" t="s">
        <v>698</v>
      </c>
      <c r="DX101" s="27" t="s">
        <v>698</v>
      </c>
      <c r="DY101" s="27" t="s">
        <v>698</v>
      </c>
      <c r="DZ101" s="27" t="s">
        <v>698</v>
      </c>
      <c r="EA101" s="27" t="s">
        <v>698</v>
      </c>
      <c r="EB101" s="27" t="s">
        <v>698</v>
      </c>
      <c r="EC101" s="27" t="s">
        <v>698</v>
      </c>
      <c r="ED101" s="27" t="s">
        <v>698</v>
      </c>
      <c r="EE101" s="27" t="s">
        <v>698</v>
      </c>
      <c r="EF101" s="27" t="s">
        <v>698</v>
      </c>
      <c r="EG101" s="27" t="s">
        <v>698</v>
      </c>
      <c r="EH101" s="27" t="s">
        <v>698</v>
      </c>
      <c r="EI101" s="27" t="s">
        <v>698</v>
      </c>
      <c r="EJ101" s="27" t="s">
        <v>698</v>
      </c>
      <c r="EK101" s="27" t="s">
        <v>698</v>
      </c>
      <c r="EL101" s="27" t="s">
        <v>698</v>
      </c>
      <c r="EM101" s="27" t="s">
        <v>698</v>
      </c>
      <c r="EN101" s="27" t="s">
        <v>698</v>
      </c>
      <c r="EO101" s="27" t="s">
        <v>698</v>
      </c>
      <c r="EP101" s="27" t="s">
        <v>698</v>
      </c>
      <c r="EQ101" s="27" t="s">
        <v>698</v>
      </c>
      <c r="ER101" s="27" t="s">
        <v>698</v>
      </c>
      <c r="ES101" s="27" t="s">
        <v>698</v>
      </c>
      <c r="ET101" s="27" t="s">
        <v>698</v>
      </c>
      <c r="EU101" s="27" t="s">
        <v>698</v>
      </c>
      <c r="EV101" s="27" t="s">
        <v>698</v>
      </c>
      <c r="EW101" s="27" t="s">
        <v>2828</v>
      </c>
      <c r="EX101" s="27" t="s">
        <v>2829</v>
      </c>
      <c r="EY101" s="27" t="s">
        <v>2707</v>
      </c>
      <c r="EZ101" s="27" t="s">
        <v>694</v>
      </c>
      <c r="FA101" s="27" t="s">
        <v>694</v>
      </c>
      <c r="FB101" s="27" t="s">
        <v>694</v>
      </c>
      <c r="FC101" s="27" t="s">
        <v>694</v>
      </c>
      <c r="FD101" s="27" t="s">
        <v>694</v>
      </c>
      <c r="FE101" s="27" t="s">
        <v>2858</v>
      </c>
      <c r="FF101" s="42"/>
      <c r="FG101" s="42"/>
    </row>
    <row r="102" spans="1:163" x14ac:dyDescent="0.25">
      <c r="A102" s="27" t="str">
        <f t="shared" si="1"/>
        <v>IR003002003003000000000000000000000000</v>
      </c>
      <c r="B102" s="20" t="s">
        <v>2599</v>
      </c>
      <c r="C102" s="23" t="s">
        <v>2630</v>
      </c>
      <c r="D102" s="23" t="s">
        <v>710</v>
      </c>
      <c r="E102" s="23" t="s">
        <v>707</v>
      </c>
      <c r="F102" s="23" t="s">
        <v>710</v>
      </c>
      <c r="G102" s="21" t="s">
        <v>710</v>
      </c>
      <c r="H102" s="21" t="s">
        <v>697</v>
      </c>
      <c r="I102" s="23" t="s">
        <v>697</v>
      </c>
      <c r="J102" s="23" t="s">
        <v>697</v>
      </c>
      <c r="K102" s="64" t="s">
        <v>697</v>
      </c>
      <c r="L102" s="23" t="s">
        <v>697</v>
      </c>
      <c r="M102" s="23" t="s">
        <v>697</v>
      </c>
      <c r="N102" s="23" t="s">
        <v>697</v>
      </c>
      <c r="O102" s="23" t="s">
        <v>697</v>
      </c>
      <c r="P102" s="27">
        <v>0</v>
      </c>
      <c r="Q102" s="27" t="s">
        <v>704</v>
      </c>
      <c r="R102" s="27" t="s">
        <v>698</v>
      </c>
      <c r="S102" s="28" t="s">
        <v>694</v>
      </c>
      <c r="T102" s="28" t="s">
        <v>922</v>
      </c>
      <c r="U102" s="34" t="s">
        <v>2871</v>
      </c>
      <c r="V102" s="52" t="s">
        <v>905</v>
      </c>
      <c r="W102" s="20"/>
      <c r="X102" s="20"/>
      <c r="Y102" s="20"/>
      <c r="Z102" s="20" t="s">
        <v>2872</v>
      </c>
      <c r="AA102" s="20"/>
      <c r="AB102" s="20"/>
      <c r="AC102" s="20"/>
      <c r="AD102" s="20"/>
      <c r="AE102" s="20"/>
      <c r="AF102" s="20"/>
      <c r="AG102" s="20"/>
      <c r="AH102" s="27" t="s">
        <v>2873</v>
      </c>
      <c r="AI102" s="28" t="s">
        <v>704</v>
      </c>
      <c r="AJ102" s="27" t="s">
        <v>698</v>
      </c>
      <c r="AK102" s="27" t="s">
        <v>698</v>
      </c>
      <c r="AL102" s="27" t="s">
        <v>698</v>
      </c>
      <c r="AM102" s="27" t="s">
        <v>698</v>
      </c>
      <c r="AN102" s="27" t="s">
        <v>698</v>
      </c>
      <c r="AO102" s="27" t="s">
        <v>698</v>
      </c>
      <c r="AP102" s="27" t="s">
        <v>698</v>
      </c>
      <c r="AQ102" s="27" t="s">
        <v>698</v>
      </c>
      <c r="AR102" s="27" t="s">
        <v>698</v>
      </c>
      <c r="AS102" s="27" t="s">
        <v>698</v>
      </c>
      <c r="AT102" s="27" t="s">
        <v>698</v>
      </c>
      <c r="AU102" s="27" t="s">
        <v>698</v>
      </c>
      <c r="AV102" s="27" t="s">
        <v>698</v>
      </c>
      <c r="AW102" s="27" t="s">
        <v>698</v>
      </c>
      <c r="AX102" s="27" t="s">
        <v>698</v>
      </c>
      <c r="AY102" s="27" t="s">
        <v>698</v>
      </c>
      <c r="AZ102" s="27" t="s">
        <v>698</v>
      </c>
      <c r="BA102" s="27" t="s">
        <v>698</v>
      </c>
      <c r="BB102" s="27" t="s">
        <v>698</v>
      </c>
      <c r="BC102" s="27" t="s">
        <v>698</v>
      </c>
      <c r="BD102" s="27" t="s">
        <v>698</v>
      </c>
      <c r="BE102" s="27" t="s">
        <v>698</v>
      </c>
      <c r="BF102" s="27" t="s">
        <v>698</v>
      </c>
      <c r="BG102" s="27" t="s">
        <v>698</v>
      </c>
      <c r="BH102" s="27" t="s">
        <v>698</v>
      </c>
      <c r="BI102" s="27" t="s">
        <v>698</v>
      </c>
      <c r="BJ102" s="27" t="s">
        <v>698</v>
      </c>
      <c r="BK102" s="27" t="s">
        <v>698</v>
      </c>
      <c r="BL102" s="27" t="s">
        <v>698</v>
      </c>
      <c r="BM102" s="27" t="s">
        <v>698</v>
      </c>
      <c r="BN102" s="27" t="s">
        <v>698</v>
      </c>
      <c r="BO102" s="27" t="s">
        <v>698</v>
      </c>
      <c r="BP102" s="27" t="s">
        <v>698</v>
      </c>
      <c r="BQ102" s="27" t="s">
        <v>698</v>
      </c>
      <c r="BR102" s="27" t="s">
        <v>698</v>
      </c>
      <c r="BS102" s="27" t="s">
        <v>698</v>
      </c>
      <c r="BT102" s="27" t="s">
        <v>698</v>
      </c>
      <c r="BU102" s="27" t="s">
        <v>698</v>
      </c>
      <c r="BV102" s="27" t="s">
        <v>698</v>
      </c>
      <c r="BW102" s="27" t="s">
        <v>698</v>
      </c>
      <c r="BX102" s="27" t="s">
        <v>698</v>
      </c>
      <c r="BY102" s="27" t="s">
        <v>698</v>
      </c>
      <c r="BZ102" s="27" t="s">
        <v>698</v>
      </c>
      <c r="CA102" s="27" t="s">
        <v>698</v>
      </c>
      <c r="CB102" s="27" t="s">
        <v>698</v>
      </c>
      <c r="CC102" s="27" t="s">
        <v>698</v>
      </c>
      <c r="CD102" s="27" t="s">
        <v>698</v>
      </c>
      <c r="CE102" s="27" t="s">
        <v>698</v>
      </c>
      <c r="CF102" s="27" t="s">
        <v>698</v>
      </c>
      <c r="CG102" s="27" t="s">
        <v>698</v>
      </c>
      <c r="CH102" s="27" t="s">
        <v>698</v>
      </c>
      <c r="CI102" s="27" t="s">
        <v>698</v>
      </c>
      <c r="CJ102" s="27" t="s">
        <v>698</v>
      </c>
      <c r="CK102" s="27" t="s">
        <v>698</v>
      </c>
      <c r="CL102" s="27" t="s">
        <v>698</v>
      </c>
      <c r="CM102" s="27" t="s">
        <v>698</v>
      </c>
      <c r="CN102" s="27" t="s">
        <v>698</v>
      </c>
      <c r="CO102" s="27" t="s">
        <v>698</v>
      </c>
      <c r="CP102" s="27" t="s">
        <v>698</v>
      </c>
      <c r="CQ102" s="27" t="s">
        <v>698</v>
      </c>
      <c r="CR102" s="27" t="s">
        <v>698</v>
      </c>
      <c r="CS102" s="27" t="s">
        <v>698</v>
      </c>
      <c r="CT102" s="27" t="s">
        <v>698</v>
      </c>
      <c r="CU102" s="27" t="s">
        <v>698</v>
      </c>
      <c r="CV102" s="27" t="s">
        <v>698</v>
      </c>
      <c r="CW102" s="27" t="s">
        <v>698</v>
      </c>
      <c r="CX102" s="27" t="s">
        <v>698</v>
      </c>
      <c r="CY102" s="27" t="s">
        <v>698</v>
      </c>
      <c r="CZ102" s="27" t="s">
        <v>698</v>
      </c>
      <c r="DA102" s="27" t="s">
        <v>698</v>
      </c>
      <c r="DB102" s="27" t="s">
        <v>698</v>
      </c>
      <c r="DC102" s="27" t="s">
        <v>698</v>
      </c>
      <c r="DD102" s="27" t="s">
        <v>698</v>
      </c>
      <c r="DE102" s="27" t="s">
        <v>698</v>
      </c>
      <c r="DF102" s="27" t="s">
        <v>698</v>
      </c>
      <c r="DG102" s="27" t="s">
        <v>698</v>
      </c>
      <c r="DH102" s="27" t="s">
        <v>698</v>
      </c>
      <c r="DI102" s="27" t="s">
        <v>698</v>
      </c>
      <c r="DJ102" s="27" t="s">
        <v>698</v>
      </c>
      <c r="DK102" s="27" t="s">
        <v>698</v>
      </c>
      <c r="DL102" s="27" t="s">
        <v>698</v>
      </c>
      <c r="DM102" s="27" t="s">
        <v>698</v>
      </c>
      <c r="DN102" s="27" t="s">
        <v>698</v>
      </c>
      <c r="DO102" s="27" t="s">
        <v>698</v>
      </c>
      <c r="DP102" s="27" t="s">
        <v>698</v>
      </c>
      <c r="DQ102" s="27" t="s">
        <v>698</v>
      </c>
      <c r="DR102" s="27" t="s">
        <v>698</v>
      </c>
      <c r="DS102" s="27" t="s">
        <v>698</v>
      </c>
      <c r="DT102" s="27" t="s">
        <v>698</v>
      </c>
      <c r="DU102" s="27" t="s">
        <v>698</v>
      </c>
      <c r="DV102" s="27" t="s">
        <v>698</v>
      </c>
      <c r="DW102" s="27" t="s">
        <v>698</v>
      </c>
      <c r="DX102" s="27" t="s">
        <v>698</v>
      </c>
      <c r="DY102" s="27" t="s">
        <v>698</v>
      </c>
      <c r="DZ102" s="27" t="s">
        <v>698</v>
      </c>
      <c r="EA102" s="27" t="s">
        <v>698</v>
      </c>
      <c r="EB102" s="27" t="s">
        <v>698</v>
      </c>
      <c r="EC102" s="27" t="s">
        <v>698</v>
      </c>
      <c r="ED102" s="27" t="s">
        <v>698</v>
      </c>
      <c r="EE102" s="27" t="s">
        <v>698</v>
      </c>
      <c r="EF102" s="27" t="s">
        <v>698</v>
      </c>
      <c r="EG102" s="27" t="s">
        <v>698</v>
      </c>
      <c r="EH102" s="27" t="s">
        <v>698</v>
      </c>
      <c r="EI102" s="27" t="s">
        <v>698</v>
      </c>
      <c r="EJ102" s="27" t="s">
        <v>698</v>
      </c>
      <c r="EK102" s="27" t="s">
        <v>698</v>
      </c>
      <c r="EL102" s="27" t="s">
        <v>698</v>
      </c>
      <c r="EM102" s="27" t="s">
        <v>698</v>
      </c>
      <c r="EN102" s="27" t="s">
        <v>698</v>
      </c>
      <c r="EO102" s="27" t="s">
        <v>698</v>
      </c>
      <c r="EP102" s="27" t="s">
        <v>698</v>
      </c>
      <c r="EQ102" s="27" t="s">
        <v>698</v>
      </c>
      <c r="ER102" s="27" t="s">
        <v>698</v>
      </c>
      <c r="ES102" s="27" t="s">
        <v>698</v>
      </c>
      <c r="ET102" s="27" t="s">
        <v>698</v>
      </c>
      <c r="EU102" s="27" t="s">
        <v>698</v>
      </c>
      <c r="EV102" s="27" t="s">
        <v>698</v>
      </c>
      <c r="EW102" s="27" t="s">
        <v>2828</v>
      </c>
      <c r="EX102" s="27" t="s">
        <v>2829</v>
      </c>
      <c r="EY102" s="27" t="s">
        <v>2707</v>
      </c>
      <c r="EZ102" s="27" t="s">
        <v>694</v>
      </c>
      <c r="FA102" s="27" t="s">
        <v>694</v>
      </c>
      <c r="FB102" s="27" t="s">
        <v>694</v>
      </c>
      <c r="FC102" s="27" t="s">
        <v>694</v>
      </c>
      <c r="FD102" s="27" t="s">
        <v>694</v>
      </c>
      <c r="FE102" s="27" t="s">
        <v>2858</v>
      </c>
      <c r="FF102" s="42"/>
      <c r="FG102" s="42"/>
    </row>
    <row r="103" spans="1:163" x14ac:dyDescent="0.25">
      <c r="A103" s="27" t="str">
        <f t="shared" si="1"/>
        <v>IR003003000000000000000000000000000000</v>
      </c>
      <c r="B103" s="27" t="s">
        <v>694</v>
      </c>
      <c r="C103" s="23" t="s">
        <v>2630</v>
      </c>
      <c r="D103" s="23" t="s">
        <v>710</v>
      </c>
      <c r="E103" s="23" t="s">
        <v>710</v>
      </c>
      <c r="F103" s="23" t="s">
        <v>697</v>
      </c>
      <c r="G103" s="23" t="s">
        <v>697</v>
      </c>
      <c r="H103" s="23" t="s">
        <v>697</v>
      </c>
      <c r="I103" s="23" t="s">
        <v>697</v>
      </c>
      <c r="J103" s="23" t="s">
        <v>697</v>
      </c>
      <c r="K103" s="64" t="s">
        <v>697</v>
      </c>
      <c r="L103" s="23" t="s">
        <v>697</v>
      </c>
      <c r="M103" s="23" t="s">
        <v>697</v>
      </c>
      <c r="N103" s="23" t="s">
        <v>697</v>
      </c>
      <c r="O103" s="23" t="s">
        <v>697</v>
      </c>
      <c r="P103" s="27">
        <v>0</v>
      </c>
      <c r="Q103" s="27" t="s">
        <v>698</v>
      </c>
      <c r="R103" s="27" t="s">
        <v>698</v>
      </c>
      <c r="S103" s="28" t="s">
        <v>694</v>
      </c>
      <c r="T103" s="28" t="s">
        <v>922</v>
      </c>
      <c r="U103" s="20" t="s">
        <v>2874</v>
      </c>
      <c r="V103" s="52" t="s">
        <v>905</v>
      </c>
      <c r="W103" s="20"/>
      <c r="X103" s="20" t="s">
        <v>2875</v>
      </c>
      <c r="Y103" s="20"/>
      <c r="Z103" s="20"/>
      <c r="AA103" s="20"/>
      <c r="AB103" s="20"/>
      <c r="AC103" s="20"/>
      <c r="AD103" s="20"/>
      <c r="AE103" s="20"/>
      <c r="AF103" s="20"/>
      <c r="AG103" s="20"/>
      <c r="AH103" s="27" t="s">
        <v>2876</v>
      </c>
      <c r="AI103" s="28" t="s">
        <v>698</v>
      </c>
      <c r="AJ103" s="27" t="s">
        <v>694</v>
      </c>
      <c r="AK103" s="27" t="s">
        <v>694</v>
      </c>
      <c r="AL103" s="27" t="s">
        <v>694</v>
      </c>
      <c r="AM103" s="27" t="s">
        <v>694</v>
      </c>
      <c r="AN103" s="27" t="s">
        <v>694</v>
      </c>
      <c r="AO103" s="27" t="s">
        <v>694</v>
      </c>
      <c r="AP103" s="27" t="s">
        <v>694</v>
      </c>
      <c r="AQ103" s="27" t="s">
        <v>694</v>
      </c>
      <c r="AR103" s="27" t="s">
        <v>694</v>
      </c>
      <c r="AS103" s="27" t="s">
        <v>694</v>
      </c>
      <c r="AT103" s="27" t="s">
        <v>694</v>
      </c>
      <c r="AU103" s="27" t="s">
        <v>694</v>
      </c>
      <c r="AV103" s="27" t="s">
        <v>694</v>
      </c>
      <c r="AW103" s="27" t="s">
        <v>694</v>
      </c>
      <c r="AX103" s="27" t="s">
        <v>694</v>
      </c>
      <c r="AY103" s="27" t="s">
        <v>694</v>
      </c>
      <c r="AZ103" s="27" t="s">
        <v>694</v>
      </c>
      <c r="BA103" s="27" t="s">
        <v>694</v>
      </c>
      <c r="BB103" s="27" t="s">
        <v>694</v>
      </c>
      <c r="BC103" s="27" t="s">
        <v>694</v>
      </c>
      <c r="BD103" s="27" t="s">
        <v>694</v>
      </c>
      <c r="BE103" s="27" t="s">
        <v>694</v>
      </c>
      <c r="BF103" s="27" t="s">
        <v>694</v>
      </c>
      <c r="BG103" s="27" t="s">
        <v>694</v>
      </c>
      <c r="BH103" s="27" t="s">
        <v>694</v>
      </c>
      <c r="BI103" s="27" t="s">
        <v>694</v>
      </c>
      <c r="BJ103" s="27" t="s">
        <v>694</v>
      </c>
      <c r="BK103" s="27" t="s">
        <v>694</v>
      </c>
      <c r="BL103" s="27" t="s">
        <v>694</v>
      </c>
      <c r="BM103" s="27" t="s">
        <v>694</v>
      </c>
      <c r="BN103" s="27" t="s">
        <v>694</v>
      </c>
      <c r="BO103" s="27" t="s">
        <v>694</v>
      </c>
      <c r="BP103" s="27" t="s">
        <v>694</v>
      </c>
      <c r="BQ103" s="27" t="s">
        <v>694</v>
      </c>
      <c r="BR103" s="27" t="s">
        <v>694</v>
      </c>
      <c r="BS103" s="27" t="s">
        <v>694</v>
      </c>
      <c r="BT103" s="27" t="s">
        <v>694</v>
      </c>
      <c r="BU103" s="27" t="s">
        <v>694</v>
      </c>
      <c r="BV103" s="27" t="s">
        <v>694</v>
      </c>
      <c r="BW103" s="27" t="s">
        <v>694</v>
      </c>
      <c r="BX103" s="27" t="s">
        <v>694</v>
      </c>
      <c r="BY103" s="27" t="s">
        <v>694</v>
      </c>
      <c r="BZ103" s="27" t="s">
        <v>694</v>
      </c>
      <c r="CA103" s="27" t="s">
        <v>694</v>
      </c>
      <c r="CB103" s="27" t="s">
        <v>694</v>
      </c>
      <c r="CC103" s="27" t="s">
        <v>694</v>
      </c>
      <c r="CD103" s="27" t="s">
        <v>694</v>
      </c>
      <c r="CE103" s="27" t="s">
        <v>694</v>
      </c>
      <c r="CF103" s="27" t="s">
        <v>694</v>
      </c>
      <c r="CG103" s="27" t="s">
        <v>694</v>
      </c>
      <c r="CH103" s="27" t="s">
        <v>694</v>
      </c>
      <c r="CI103" s="27" t="s">
        <v>694</v>
      </c>
      <c r="CJ103" s="27" t="s">
        <v>694</v>
      </c>
      <c r="CK103" s="27" t="s">
        <v>694</v>
      </c>
      <c r="CL103" s="27" t="s">
        <v>694</v>
      </c>
      <c r="CM103" s="27" t="s">
        <v>694</v>
      </c>
      <c r="CN103" s="27" t="s">
        <v>694</v>
      </c>
      <c r="CO103" s="27" t="s">
        <v>694</v>
      </c>
      <c r="CP103" s="27" t="s">
        <v>694</v>
      </c>
      <c r="CQ103" s="27" t="s">
        <v>694</v>
      </c>
      <c r="CR103" s="27" t="s">
        <v>694</v>
      </c>
      <c r="CS103" s="27" t="s">
        <v>694</v>
      </c>
      <c r="CT103" s="27" t="s">
        <v>694</v>
      </c>
      <c r="CU103" s="27" t="s">
        <v>694</v>
      </c>
      <c r="CV103" s="27" t="s">
        <v>694</v>
      </c>
      <c r="CW103" s="27" t="s">
        <v>694</v>
      </c>
      <c r="CX103" s="27" t="s">
        <v>694</v>
      </c>
      <c r="CY103" s="27" t="s">
        <v>694</v>
      </c>
      <c r="CZ103" s="27" t="s">
        <v>694</v>
      </c>
      <c r="DA103" s="27" t="s">
        <v>694</v>
      </c>
      <c r="DB103" s="27" t="s">
        <v>694</v>
      </c>
      <c r="DC103" s="27" t="s">
        <v>694</v>
      </c>
      <c r="DD103" s="27" t="s">
        <v>694</v>
      </c>
      <c r="DE103" s="27" t="s">
        <v>694</v>
      </c>
      <c r="DF103" s="27" t="s">
        <v>694</v>
      </c>
      <c r="DG103" s="27" t="s">
        <v>694</v>
      </c>
      <c r="DH103" s="27" t="s">
        <v>694</v>
      </c>
      <c r="DI103" s="27" t="s">
        <v>694</v>
      </c>
      <c r="DJ103" s="27" t="s">
        <v>694</v>
      </c>
      <c r="DK103" s="27" t="s">
        <v>694</v>
      </c>
      <c r="DL103" s="27" t="s">
        <v>694</v>
      </c>
      <c r="DM103" s="27" t="s">
        <v>694</v>
      </c>
      <c r="DN103" s="27" t="s">
        <v>694</v>
      </c>
      <c r="DO103" s="27" t="s">
        <v>694</v>
      </c>
      <c r="DP103" s="27" t="s">
        <v>694</v>
      </c>
      <c r="DQ103" s="27" t="s">
        <v>694</v>
      </c>
      <c r="DR103" s="27" t="s">
        <v>694</v>
      </c>
      <c r="DS103" s="27" t="s">
        <v>694</v>
      </c>
      <c r="DT103" s="27" t="s">
        <v>694</v>
      </c>
      <c r="DU103" s="27" t="s">
        <v>694</v>
      </c>
      <c r="DV103" s="27" t="s">
        <v>694</v>
      </c>
      <c r="DW103" s="27" t="s">
        <v>694</v>
      </c>
      <c r="DX103" s="27" t="s">
        <v>694</v>
      </c>
      <c r="DY103" s="27" t="s">
        <v>694</v>
      </c>
      <c r="DZ103" s="27" t="s">
        <v>694</v>
      </c>
      <c r="EA103" s="27" t="s">
        <v>694</v>
      </c>
      <c r="EB103" s="27" t="s">
        <v>694</v>
      </c>
      <c r="EC103" s="27" t="s">
        <v>694</v>
      </c>
      <c r="ED103" s="27" t="s">
        <v>694</v>
      </c>
      <c r="EE103" s="27" t="s">
        <v>694</v>
      </c>
      <c r="EF103" s="27" t="s">
        <v>694</v>
      </c>
      <c r="EG103" s="27" t="s">
        <v>694</v>
      </c>
      <c r="EH103" s="27" t="s">
        <v>694</v>
      </c>
      <c r="EI103" s="27" t="s">
        <v>694</v>
      </c>
      <c r="EJ103" s="27" t="s">
        <v>694</v>
      </c>
      <c r="EK103" s="27" t="s">
        <v>694</v>
      </c>
      <c r="EL103" s="27" t="s">
        <v>694</v>
      </c>
      <c r="EM103" s="27" t="s">
        <v>694</v>
      </c>
      <c r="EN103" s="27" t="s">
        <v>694</v>
      </c>
      <c r="EO103" s="27" t="s">
        <v>694</v>
      </c>
      <c r="EP103" s="27" t="s">
        <v>694</v>
      </c>
      <c r="EQ103" s="27" t="s">
        <v>694</v>
      </c>
      <c r="ER103" s="27" t="s">
        <v>694</v>
      </c>
      <c r="ES103" s="27" t="s">
        <v>694</v>
      </c>
      <c r="ET103" s="27" t="s">
        <v>694</v>
      </c>
      <c r="EU103" s="27" t="s">
        <v>694</v>
      </c>
      <c r="EV103" s="27" t="s">
        <v>694</v>
      </c>
      <c r="EW103" s="27" t="s">
        <v>694</v>
      </c>
      <c r="EX103" s="27" t="s">
        <v>694</v>
      </c>
      <c r="EY103" s="27" t="s">
        <v>694</v>
      </c>
      <c r="EZ103" s="27" t="s">
        <v>2708</v>
      </c>
      <c r="FA103" s="27" t="s">
        <v>694</v>
      </c>
      <c r="FB103" s="27" t="s">
        <v>694</v>
      </c>
      <c r="FC103" s="27" t="s">
        <v>694</v>
      </c>
      <c r="FD103" s="27" t="s">
        <v>694</v>
      </c>
      <c r="FE103" s="27" t="s">
        <v>2858</v>
      </c>
      <c r="FF103" s="42"/>
      <c r="FG103" s="42"/>
    </row>
    <row r="104" spans="1:163" x14ac:dyDescent="0.25">
      <c r="A104" s="27" t="str">
        <f t="shared" si="1"/>
        <v>IR003003001000000000000000000000000000</v>
      </c>
      <c r="B104" s="20" t="s">
        <v>2877</v>
      </c>
      <c r="C104" s="23" t="s">
        <v>2630</v>
      </c>
      <c r="D104" s="23" t="s">
        <v>710</v>
      </c>
      <c r="E104" s="23" t="s">
        <v>710</v>
      </c>
      <c r="F104" s="21" t="s">
        <v>702</v>
      </c>
      <c r="G104" s="21" t="s">
        <v>697</v>
      </c>
      <c r="H104" s="23" t="s">
        <v>697</v>
      </c>
      <c r="I104" s="23" t="s">
        <v>697</v>
      </c>
      <c r="J104" s="23" t="s">
        <v>697</v>
      </c>
      <c r="K104" s="64" t="s">
        <v>697</v>
      </c>
      <c r="L104" s="23" t="s">
        <v>697</v>
      </c>
      <c r="M104" s="23" t="s">
        <v>697</v>
      </c>
      <c r="N104" s="23" t="s">
        <v>697</v>
      </c>
      <c r="O104" s="23" t="s">
        <v>697</v>
      </c>
      <c r="P104" s="27">
        <v>0</v>
      </c>
      <c r="Q104" s="27" t="s">
        <v>704</v>
      </c>
      <c r="R104" s="27" t="s">
        <v>698</v>
      </c>
      <c r="S104" s="28" t="s">
        <v>694</v>
      </c>
      <c r="T104" s="28" t="s">
        <v>922</v>
      </c>
      <c r="U104" s="24" t="s">
        <v>2878</v>
      </c>
      <c r="V104" s="52" t="s">
        <v>905</v>
      </c>
      <c r="W104" s="20"/>
      <c r="X104" s="20"/>
      <c r="Y104" s="20" t="s">
        <v>2879</v>
      </c>
      <c r="Z104" s="20"/>
      <c r="AA104" s="20"/>
      <c r="AB104" s="20"/>
      <c r="AC104" s="20"/>
      <c r="AD104" s="20"/>
      <c r="AE104" s="20"/>
      <c r="AF104" s="20"/>
      <c r="AG104" s="20"/>
      <c r="AH104" s="27" t="s">
        <v>2880</v>
      </c>
      <c r="AI104" s="28" t="s">
        <v>704</v>
      </c>
      <c r="AJ104" s="27" t="s">
        <v>704</v>
      </c>
      <c r="AK104" s="27" t="s">
        <v>704</v>
      </c>
      <c r="AL104" s="27" t="s">
        <v>704</v>
      </c>
      <c r="AM104" s="27" t="s">
        <v>704</v>
      </c>
      <c r="AN104" s="27" t="s">
        <v>704</v>
      </c>
      <c r="AO104" s="27" t="s">
        <v>704</v>
      </c>
      <c r="AP104" s="27" t="s">
        <v>704</v>
      </c>
      <c r="AQ104" s="27" t="s">
        <v>704</v>
      </c>
      <c r="AR104" s="27" t="s">
        <v>704</v>
      </c>
      <c r="AS104" s="27" t="s">
        <v>704</v>
      </c>
      <c r="AT104" s="27" t="s">
        <v>704</v>
      </c>
      <c r="AU104" s="27" t="s">
        <v>704</v>
      </c>
      <c r="AV104" s="27" t="s">
        <v>704</v>
      </c>
      <c r="AW104" s="27" t="s">
        <v>704</v>
      </c>
      <c r="AX104" s="27" t="s">
        <v>704</v>
      </c>
      <c r="AY104" s="27" t="s">
        <v>704</v>
      </c>
      <c r="AZ104" s="27" t="s">
        <v>704</v>
      </c>
      <c r="BA104" s="27" t="s">
        <v>704</v>
      </c>
      <c r="BB104" s="27" t="s">
        <v>704</v>
      </c>
      <c r="BC104" s="27" t="s">
        <v>704</v>
      </c>
      <c r="BD104" s="27" t="s">
        <v>704</v>
      </c>
      <c r="BE104" s="27" t="s">
        <v>704</v>
      </c>
      <c r="BF104" s="27" t="s">
        <v>704</v>
      </c>
      <c r="BG104" s="27" t="s">
        <v>704</v>
      </c>
      <c r="BH104" s="27" t="s">
        <v>704</v>
      </c>
      <c r="BI104" s="27" t="s">
        <v>704</v>
      </c>
      <c r="BJ104" s="27" t="s">
        <v>704</v>
      </c>
      <c r="BK104" s="27" t="s">
        <v>704</v>
      </c>
      <c r="BL104" s="27" t="s">
        <v>704</v>
      </c>
      <c r="BM104" s="27" t="s">
        <v>704</v>
      </c>
      <c r="BN104" s="27" t="s">
        <v>704</v>
      </c>
      <c r="BO104" s="27" t="s">
        <v>704</v>
      </c>
      <c r="BP104" s="27" t="s">
        <v>704</v>
      </c>
      <c r="BQ104" s="27" t="s">
        <v>704</v>
      </c>
      <c r="BR104" s="27" t="s">
        <v>704</v>
      </c>
      <c r="BS104" s="27" t="s">
        <v>704</v>
      </c>
      <c r="BT104" s="27" t="s">
        <v>704</v>
      </c>
      <c r="BU104" s="27" t="s">
        <v>704</v>
      </c>
      <c r="BV104" s="27" t="s">
        <v>704</v>
      </c>
      <c r="BW104" s="27" t="s">
        <v>704</v>
      </c>
      <c r="BX104" s="27" t="s">
        <v>704</v>
      </c>
      <c r="BY104" s="27" t="s">
        <v>704</v>
      </c>
      <c r="BZ104" s="27" t="s">
        <v>704</v>
      </c>
      <c r="CA104" s="27" t="s">
        <v>704</v>
      </c>
      <c r="CB104" s="27" t="s">
        <v>704</v>
      </c>
      <c r="CC104" s="27" t="s">
        <v>704</v>
      </c>
      <c r="CD104" s="27" t="s">
        <v>704</v>
      </c>
      <c r="CE104" s="27" t="s">
        <v>704</v>
      </c>
      <c r="CF104" s="27" t="s">
        <v>704</v>
      </c>
      <c r="CG104" s="27" t="s">
        <v>704</v>
      </c>
      <c r="CH104" s="27" t="s">
        <v>704</v>
      </c>
      <c r="CI104" s="27" t="s">
        <v>704</v>
      </c>
      <c r="CJ104" s="27" t="s">
        <v>704</v>
      </c>
      <c r="CK104" s="27" t="s">
        <v>704</v>
      </c>
      <c r="CL104" s="27" t="s">
        <v>704</v>
      </c>
      <c r="CM104" s="27" t="s">
        <v>704</v>
      </c>
      <c r="CN104" s="27" t="s">
        <v>704</v>
      </c>
      <c r="CO104" s="27" t="s">
        <v>704</v>
      </c>
      <c r="CP104" s="27" t="s">
        <v>704</v>
      </c>
      <c r="CQ104" s="27" t="s">
        <v>704</v>
      </c>
      <c r="CR104" s="27" t="s">
        <v>704</v>
      </c>
      <c r="CS104" s="27" t="s">
        <v>704</v>
      </c>
      <c r="CT104" s="27" t="s">
        <v>704</v>
      </c>
      <c r="CU104" s="27" t="s">
        <v>704</v>
      </c>
      <c r="CV104" s="27" t="s">
        <v>704</v>
      </c>
      <c r="CW104" s="27" t="s">
        <v>704</v>
      </c>
      <c r="CX104" s="27" t="s">
        <v>704</v>
      </c>
      <c r="CY104" s="27" t="s">
        <v>704</v>
      </c>
      <c r="CZ104" s="27" t="s">
        <v>704</v>
      </c>
      <c r="DA104" s="27" t="s">
        <v>704</v>
      </c>
      <c r="DB104" s="27" t="s">
        <v>704</v>
      </c>
      <c r="DC104" s="27" t="s">
        <v>704</v>
      </c>
      <c r="DD104" s="27" t="s">
        <v>704</v>
      </c>
      <c r="DE104" s="27" t="s">
        <v>704</v>
      </c>
      <c r="DF104" s="27" t="s">
        <v>704</v>
      </c>
      <c r="DG104" s="27" t="s">
        <v>704</v>
      </c>
      <c r="DH104" s="27" t="s">
        <v>704</v>
      </c>
      <c r="DI104" s="27" t="s">
        <v>704</v>
      </c>
      <c r="DJ104" s="27" t="s">
        <v>704</v>
      </c>
      <c r="DK104" s="27" t="s">
        <v>704</v>
      </c>
      <c r="DL104" s="27" t="s">
        <v>704</v>
      </c>
      <c r="DM104" s="27" t="s">
        <v>704</v>
      </c>
      <c r="DN104" s="27" t="s">
        <v>704</v>
      </c>
      <c r="DO104" s="27" t="s">
        <v>704</v>
      </c>
      <c r="DP104" s="27" t="s">
        <v>704</v>
      </c>
      <c r="DQ104" s="27" t="s">
        <v>704</v>
      </c>
      <c r="DR104" s="27" t="s">
        <v>704</v>
      </c>
      <c r="DS104" s="27" t="s">
        <v>704</v>
      </c>
      <c r="DT104" s="27" t="s">
        <v>704</v>
      </c>
      <c r="DU104" s="27" t="s">
        <v>704</v>
      </c>
      <c r="DV104" s="27" t="s">
        <v>704</v>
      </c>
      <c r="DW104" s="27" t="s">
        <v>704</v>
      </c>
      <c r="DX104" s="27" t="s">
        <v>704</v>
      </c>
      <c r="DY104" s="27" t="s">
        <v>704</v>
      </c>
      <c r="DZ104" s="27" t="s">
        <v>704</v>
      </c>
      <c r="EA104" s="27" t="s">
        <v>704</v>
      </c>
      <c r="EB104" s="27" t="s">
        <v>704</v>
      </c>
      <c r="EC104" s="27" t="s">
        <v>704</v>
      </c>
      <c r="ED104" s="27" t="s">
        <v>704</v>
      </c>
      <c r="EE104" s="27" t="s">
        <v>704</v>
      </c>
      <c r="EF104" s="27" t="s">
        <v>704</v>
      </c>
      <c r="EG104" s="27" t="s">
        <v>704</v>
      </c>
      <c r="EH104" s="27" t="s">
        <v>704</v>
      </c>
      <c r="EI104" s="27" t="s">
        <v>704</v>
      </c>
      <c r="EJ104" s="27" t="s">
        <v>704</v>
      </c>
      <c r="EK104" s="27" t="s">
        <v>704</v>
      </c>
      <c r="EL104" s="27" t="s">
        <v>704</v>
      </c>
      <c r="EM104" s="27" t="s">
        <v>704</v>
      </c>
      <c r="EN104" s="27" t="s">
        <v>704</v>
      </c>
      <c r="EO104" s="27" t="s">
        <v>704</v>
      </c>
      <c r="EP104" s="27" t="s">
        <v>704</v>
      </c>
      <c r="EQ104" s="27" t="s">
        <v>704</v>
      </c>
      <c r="ER104" s="27" t="s">
        <v>704</v>
      </c>
      <c r="ES104" s="27" t="s">
        <v>704</v>
      </c>
      <c r="ET104" s="27" t="s">
        <v>704</v>
      </c>
      <c r="EU104" s="27" t="s">
        <v>704</v>
      </c>
      <c r="EV104" s="27" t="s">
        <v>704</v>
      </c>
      <c r="EW104" s="27" t="s">
        <v>2705</v>
      </c>
      <c r="EX104" s="27" t="s">
        <v>2706</v>
      </c>
      <c r="EY104" s="27" t="s">
        <v>2707</v>
      </c>
      <c r="EZ104" s="27" t="s">
        <v>694</v>
      </c>
      <c r="FA104" s="27" t="s">
        <v>694</v>
      </c>
      <c r="FB104" s="27" t="s">
        <v>694</v>
      </c>
      <c r="FC104" s="27" t="s">
        <v>694</v>
      </c>
      <c r="FD104" s="27" t="s">
        <v>694</v>
      </c>
      <c r="FE104" s="27" t="s">
        <v>694</v>
      </c>
      <c r="FF104" s="42"/>
      <c r="FG104" s="42"/>
    </row>
    <row r="105" spans="1:163" x14ac:dyDescent="0.25">
      <c r="A105" s="27" t="str">
        <f t="shared" si="1"/>
        <v>IR003003002000000000000000000000000000</v>
      </c>
      <c r="B105" s="20" t="s">
        <v>1173</v>
      </c>
      <c r="C105" s="23" t="s">
        <v>2630</v>
      </c>
      <c r="D105" s="23" t="s">
        <v>710</v>
      </c>
      <c r="E105" s="23" t="s">
        <v>710</v>
      </c>
      <c r="F105" s="21" t="s">
        <v>707</v>
      </c>
      <c r="G105" s="21" t="s">
        <v>697</v>
      </c>
      <c r="H105" s="23" t="s">
        <v>697</v>
      </c>
      <c r="I105" s="23" t="s">
        <v>697</v>
      </c>
      <c r="J105" s="23" t="s">
        <v>697</v>
      </c>
      <c r="K105" s="64" t="s">
        <v>697</v>
      </c>
      <c r="L105" s="23" t="s">
        <v>697</v>
      </c>
      <c r="M105" s="23" t="s">
        <v>697</v>
      </c>
      <c r="N105" s="23" t="s">
        <v>697</v>
      </c>
      <c r="O105" s="23" t="s">
        <v>697</v>
      </c>
      <c r="P105" s="27">
        <v>0</v>
      </c>
      <c r="Q105" s="27" t="s">
        <v>704</v>
      </c>
      <c r="R105" s="27" t="s">
        <v>698</v>
      </c>
      <c r="S105" s="28" t="s">
        <v>694</v>
      </c>
      <c r="T105" s="28" t="s">
        <v>922</v>
      </c>
      <c r="U105" s="20" t="s">
        <v>2881</v>
      </c>
      <c r="V105" s="52" t="s">
        <v>905</v>
      </c>
      <c r="W105" s="20"/>
      <c r="X105" s="20"/>
      <c r="Y105" s="20" t="s">
        <v>2882</v>
      </c>
      <c r="Z105" s="20"/>
      <c r="AA105" s="20"/>
      <c r="AB105" s="20"/>
      <c r="AC105" s="20"/>
      <c r="AD105" s="20"/>
      <c r="AE105" s="20"/>
      <c r="AF105" s="20"/>
      <c r="AG105" s="20"/>
      <c r="AH105" s="27" t="s">
        <v>2883</v>
      </c>
      <c r="AI105" s="28" t="s">
        <v>704</v>
      </c>
      <c r="AJ105" s="27" t="s">
        <v>704</v>
      </c>
      <c r="AK105" s="27" t="s">
        <v>704</v>
      </c>
      <c r="AL105" s="27" t="s">
        <v>704</v>
      </c>
      <c r="AM105" s="27" t="s">
        <v>704</v>
      </c>
      <c r="AN105" s="27" t="s">
        <v>704</v>
      </c>
      <c r="AO105" s="27" t="s">
        <v>704</v>
      </c>
      <c r="AP105" s="27" t="s">
        <v>704</v>
      </c>
      <c r="AQ105" s="27" t="s">
        <v>704</v>
      </c>
      <c r="AR105" s="27" t="s">
        <v>704</v>
      </c>
      <c r="AS105" s="27" t="s">
        <v>704</v>
      </c>
      <c r="AT105" s="27" t="s">
        <v>704</v>
      </c>
      <c r="AU105" s="27" t="s">
        <v>704</v>
      </c>
      <c r="AV105" s="27" t="s">
        <v>704</v>
      </c>
      <c r="AW105" s="27" t="s">
        <v>704</v>
      </c>
      <c r="AX105" s="27" t="s">
        <v>704</v>
      </c>
      <c r="AY105" s="27" t="s">
        <v>704</v>
      </c>
      <c r="AZ105" s="27" t="s">
        <v>704</v>
      </c>
      <c r="BA105" s="27" t="s">
        <v>704</v>
      </c>
      <c r="BB105" s="27" t="s">
        <v>704</v>
      </c>
      <c r="BC105" s="27" t="s">
        <v>704</v>
      </c>
      <c r="BD105" s="27" t="s">
        <v>704</v>
      </c>
      <c r="BE105" s="27" t="s">
        <v>704</v>
      </c>
      <c r="BF105" s="27" t="s">
        <v>704</v>
      </c>
      <c r="BG105" s="27" t="s">
        <v>704</v>
      </c>
      <c r="BH105" s="27" t="s">
        <v>704</v>
      </c>
      <c r="BI105" s="27" t="s">
        <v>704</v>
      </c>
      <c r="BJ105" s="27" t="s">
        <v>704</v>
      </c>
      <c r="BK105" s="27" t="s">
        <v>704</v>
      </c>
      <c r="BL105" s="27" t="s">
        <v>704</v>
      </c>
      <c r="BM105" s="27" t="s">
        <v>704</v>
      </c>
      <c r="BN105" s="27" t="s">
        <v>704</v>
      </c>
      <c r="BO105" s="27" t="s">
        <v>704</v>
      </c>
      <c r="BP105" s="27" t="s">
        <v>704</v>
      </c>
      <c r="BQ105" s="27" t="s">
        <v>704</v>
      </c>
      <c r="BR105" s="27" t="s">
        <v>704</v>
      </c>
      <c r="BS105" s="27" t="s">
        <v>704</v>
      </c>
      <c r="BT105" s="27" t="s">
        <v>704</v>
      </c>
      <c r="BU105" s="27" t="s">
        <v>704</v>
      </c>
      <c r="BV105" s="27" t="s">
        <v>704</v>
      </c>
      <c r="BW105" s="27" t="s">
        <v>704</v>
      </c>
      <c r="BX105" s="27" t="s">
        <v>704</v>
      </c>
      <c r="BY105" s="27" t="s">
        <v>704</v>
      </c>
      <c r="BZ105" s="27" t="s">
        <v>704</v>
      </c>
      <c r="CA105" s="27" t="s">
        <v>704</v>
      </c>
      <c r="CB105" s="27" t="s">
        <v>704</v>
      </c>
      <c r="CC105" s="27" t="s">
        <v>704</v>
      </c>
      <c r="CD105" s="27" t="s">
        <v>704</v>
      </c>
      <c r="CE105" s="27" t="s">
        <v>704</v>
      </c>
      <c r="CF105" s="27" t="s">
        <v>704</v>
      </c>
      <c r="CG105" s="27" t="s">
        <v>704</v>
      </c>
      <c r="CH105" s="27" t="s">
        <v>704</v>
      </c>
      <c r="CI105" s="27" t="s">
        <v>704</v>
      </c>
      <c r="CJ105" s="27" t="s">
        <v>704</v>
      </c>
      <c r="CK105" s="27" t="s">
        <v>704</v>
      </c>
      <c r="CL105" s="27" t="s">
        <v>704</v>
      </c>
      <c r="CM105" s="27" t="s">
        <v>704</v>
      </c>
      <c r="CN105" s="27" t="s">
        <v>704</v>
      </c>
      <c r="CO105" s="27" t="s">
        <v>704</v>
      </c>
      <c r="CP105" s="27" t="s">
        <v>704</v>
      </c>
      <c r="CQ105" s="27" t="s">
        <v>704</v>
      </c>
      <c r="CR105" s="27" t="s">
        <v>704</v>
      </c>
      <c r="CS105" s="27" t="s">
        <v>704</v>
      </c>
      <c r="CT105" s="27" t="s">
        <v>704</v>
      </c>
      <c r="CU105" s="27" t="s">
        <v>704</v>
      </c>
      <c r="CV105" s="27" t="s">
        <v>704</v>
      </c>
      <c r="CW105" s="27" t="s">
        <v>704</v>
      </c>
      <c r="CX105" s="27" t="s">
        <v>704</v>
      </c>
      <c r="CY105" s="27" t="s">
        <v>704</v>
      </c>
      <c r="CZ105" s="27" t="s">
        <v>704</v>
      </c>
      <c r="DA105" s="27" t="s">
        <v>704</v>
      </c>
      <c r="DB105" s="27" t="s">
        <v>704</v>
      </c>
      <c r="DC105" s="27" t="s">
        <v>704</v>
      </c>
      <c r="DD105" s="27" t="s">
        <v>704</v>
      </c>
      <c r="DE105" s="27" t="s">
        <v>704</v>
      </c>
      <c r="DF105" s="27" t="s">
        <v>704</v>
      </c>
      <c r="DG105" s="27" t="s">
        <v>704</v>
      </c>
      <c r="DH105" s="27" t="s">
        <v>704</v>
      </c>
      <c r="DI105" s="27" t="s">
        <v>704</v>
      </c>
      <c r="DJ105" s="27" t="s">
        <v>704</v>
      </c>
      <c r="DK105" s="27" t="s">
        <v>704</v>
      </c>
      <c r="DL105" s="27" t="s">
        <v>704</v>
      </c>
      <c r="DM105" s="27" t="s">
        <v>704</v>
      </c>
      <c r="DN105" s="27" t="s">
        <v>704</v>
      </c>
      <c r="DO105" s="27" t="s">
        <v>704</v>
      </c>
      <c r="DP105" s="27" t="s">
        <v>704</v>
      </c>
      <c r="DQ105" s="27" t="s">
        <v>704</v>
      </c>
      <c r="DR105" s="27" t="s">
        <v>704</v>
      </c>
      <c r="DS105" s="27" t="s">
        <v>704</v>
      </c>
      <c r="DT105" s="27" t="s">
        <v>704</v>
      </c>
      <c r="DU105" s="27" t="s">
        <v>704</v>
      </c>
      <c r="DV105" s="27" t="s">
        <v>704</v>
      </c>
      <c r="DW105" s="27" t="s">
        <v>704</v>
      </c>
      <c r="DX105" s="27" t="s">
        <v>704</v>
      </c>
      <c r="DY105" s="27" t="s">
        <v>704</v>
      </c>
      <c r="DZ105" s="27" t="s">
        <v>704</v>
      </c>
      <c r="EA105" s="27" t="s">
        <v>704</v>
      </c>
      <c r="EB105" s="27" t="s">
        <v>704</v>
      </c>
      <c r="EC105" s="27" t="s">
        <v>704</v>
      </c>
      <c r="ED105" s="27" t="s">
        <v>704</v>
      </c>
      <c r="EE105" s="27" t="s">
        <v>704</v>
      </c>
      <c r="EF105" s="27" t="s">
        <v>704</v>
      </c>
      <c r="EG105" s="27" t="s">
        <v>704</v>
      </c>
      <c r="EH105" s="27" t="s">
        <v>704</v>
      </c>
      <c r="EI105" s="27" t="s">
        <v>704</v>
      </c>
      <c r="EJ105" s="27" t="s">
        <v>704</v>
      </c>
      <c r="EK105" s="27" t="s">
        <v>704</v>
      </c>
      <c r="EL105" s="27" t="s">
        <v>704</v>
      </c>
      <c r="EM105" s="27" t="s">
        <v>704</v>
      </c>
      <c r="EN105" s="27" t="s">
        <v>704</v>
      </c>
      <c r="EO105" s="27" t="s">
        <v>704</v>
      </c>
      <c r="EP105" s="27" t="s">
        <v>704</v>
      </c>
      <c r="EQ105" s="27" t="s">
        <v>704</v>
      </c>
      <c r="ER105" s="27" t="s">
        <v>704</v>
      </c>
      <c r="ES105" s="27" t="s">
        <v>704</v>
      </c>
      <c r="ET105" s="27" t="s">
        <v>704</v>
      </c>
      <c r="EU105" s="27" t="s">
        <v>704</v>
      </c>
      <c r="EV105" s="27" t="s">
        <v>704</v>
      </c>
      <c r="EW105" s="27" t="s">
        <v>2705</v>
      </c>
      <c r="EX105" s="27" t="s">
        <v>2706</v>
      </c>
      <c r="EY105" s="27" t="s">
        <v>2707</v>
      </c>
      <c r="EZ105" s="27" t="s">
        <v>694</v>
      </c>
      <c r="FA105" s="27" t="s">
        <v>694</v>
      </c>
      <c r="FB105" s="27" t="s">
        <v>694</v>
      </c>
      <c r="FC105" s="27" t="s">
        <v>694</v>
      </c>
      <c r="FD105" s="27" t="s">
        <v>694</v>
      </c>
      <c r="FE105" s="27" t="s">
        <v>2709</v>
      </c>
      <c r="FF105" s="42"/>
      <c r="FG105" s="42"/>
    </row>
    <row r="106" spans="1:163" x14ac:dyDescent="0.25">
      <c r="A106" s="27" t="str">
        <f t="shared" si="1"/>
        <v>IR003003003000000000000000000000000000</v>
      </c>
      <c r="B106" s="20" t="s">
        <v>2877</v>
      </c>
      <c r="C106" s="23" t="s">
        <v>2630</v>
      </c>
      <c r="D106" s="23" t="s">
        <v>710</v>
      </c>
      <c r="E106" s="23" t="s">
        <v>710</v>
      </c>
      <c r="F106" s="21" t="s">
        <v>710</v>
      </c>
      <c r="G106" s="21" t="s">
        <v>697</v>
      </c>
      <c r="H106" s="23" t="s">
        <v>697</v>
      </c>
      <c r="I106" s="23" t="s">
        <v>697</v>
      </c>
      <c r="J106" s="23" t="s">
        <v>697</v>
      </c>
      <c r="K106" s="64" t="s">
        <v>697</v>
      </c>
      <c r="L106" s="23" t="s">
        <v>697</v>
      </c>
      <c r="M106" s="23" t="s">
        <v>697</v>
      </c>
      <c r="N106" s="23" t="s">
        <v>697</v>
      </c>
      <c r="O106" s="23" t="s">
        <v>697</v>
      </c>
      <c r="P106" s="27">
        <v>0</v>
      </c>
      <c r="Q106" s="27" t="s">
        <v>704</v>
      </c>
      <c r="R106" s="27" t="s">
        <v>698</v>
      </c>
      <c r="S106" s="28" t="s">
        <v>694</v>
      </c>
      <c r="T106" s="28" t="s">
        <v>922</v>
      </c>
      <c r="U106" s="31" t="s">
        <v>2884</v>
      </c>
      <c r="V106" s="139" t="s">
        <v>905</v>
      </c>
      <c r="W106" s="24"/>
      <c r="X106" s="24"/>
      <c r="Y106" s="24" t="s">
        <v>2885</v>
      </c>
      <c r="Z106" s="24"/>
      <c r="AA106" s="24"/>
      <c r="AB106" s="24"/>
      <c r="AC106" s="24"/>
      <c r="AD106" s="24"/>
      <c r="AE106" s="24"/>
      <c r="AF106" s="24"/>
      <c r="AG106" s="24"/>
      <c r="AH106" s="27" t="s">
        <v>2886</v>
      </c>
      <c r="AI106" s="28" t="s">
        <v>704</v>
      </c>
      <c r="AJ106" s="27" t="s">
        <v>704</v>
      </c>
      <c r="AK106" s="27" t="s">
        <v>704</v>
      </c>
      <c r="AL106" s="27" t="s">
        <v>704</v>
      </c>
      <c r="AM106" s="27" t="s">
        <v>704</v>
      </c>
      <c r="AN106" s="27" t="s">
        <v>704</v>
      </c>
      <c r="AO106" s="27" t="s">
        <v>704</v>
      </c>
      <c r="AP106" s="27" t="s">
        <v>704</v>
      </c>
      <c r="AQ106" s="27" t="s">
        <v>704</v>
      </c>
      <c r="AR106" s="27" t="s">
        <v>704</v>
      </c>
      <c r="AS106" s="27" t="s">
        <v>704</v>
      </c>
      <c r="AT106" s="27" t="s">
        <v>704</v>
      </c>
      <c r="AU106" s="27" t="s">
        <v>704</v>
      </c>
      <c r="AV106" s="27" t="s">
        <v>704</v>
      </c>
      <c r="AW106" s="27" t="s">
        <v>704</v>
      </c>
      <c r="AX106" s="27" t="s">
        <v>704</v>
      </c>
      <c r="AY106" s="27" t="s">
        <v>704</v>
      </c>
      <c r="AZ106" s="27" t="s">
        <v>704</v>
      </c>
      <c r="BA106" s="27" t="s">
        <v>704</v>
      </c>
      <c r="BB106" s="27" t="s">
        <v>704</v>
      </c>
      <c r="BC106" s="27" t="s">
        <v>704</v>
      </c>
      <c r="BD106" s="27" t="s">
        <v>704</v>
      </c>
      <c r="BE106" s="27" t="s">
        <v>704</v>
      </c>
      <c r="BF106" s="27" t="s">
        <v>704</v>
      </c>
      <c r="BG106" s="27" t="s">
        <v>704</v>
      </c>
      <c r="BH106" s="27" t="s">
        <v>704</v>
      </c>
      <c r="BI106" s="27" t="s">
        <v>704</v>
      </c>
      <c r="BJ106" s="27" t="s">
        <v>704</v>
      </c>
      <c r="BK106" s="27" t="s">
        <v>704</v>
      </c>
      <c r="BL106" s="27" t="s">
        <v>704</v>
      </c>
      <c r="BM106" s="27" t="s">
        <v>704</v>
      </c>
      <c r="BN106" s="27" t="s">
        <v>704</v>
      </c>
      <c r="BO106" s="27" t="s">
        <v>704</v>
      </c>
      <c r="BP106" s="27" t="s">
        <v>704</v>
      </c>
      <c r="BQ106" s="27" t="s">
        <v>704</v>
      </c>
      <c r="BR106" s="27" t="s">
        <v>704</v>
      </c>
      <c r="BS106" s="27" t="s">
        <v>704</v>
      </c>
      <c r="BT106" s="27" t="s">
        <v>704</v>
      </c>
      <c r="BU106" s="27" t="s">
        <v>704</v>
      </c>
      <c r="BV106" s="27" t="s">
        <v>704</v>
      </c>
      <c r="BW106" s="27" t="s">
        <v>704</v>
      </c>
      <c r="BX106" s="27" t="s">
        <v>704</v>
      </c>
      <c r="BY106" s="27" t="s">
        <v>704</v>
      </c>
      <c r="BZ106" s="27" t="s">
        <v>704</v>
      </c>
      <c r="CA106" s="27" t="s">
        <v>704</v>
      </c>
      <c r="CB106" s="27" t="s">
        <v>704</v>
      </c>
      <c r="CC106" s="27" t="s">
        <v>704</v>
      </c>
      <c r="CD106" s="27" t="s">
        <v>704</v>
      </c>
      <c r="CE106" s="27" t="s">
        <v>704</v>
      </c>
      <c r="CF106" s="27" t="s">
        <v>704</v>
      </c>
      <c r="CG106" s="27" t="s">
        <v>704</v>
      </c>
      <c r="CH106" s="27" t="s">
        <v>704</v>
      </c>
      <c r="CI106" s="27" t="s">
        <v>704</v>
      </c>
      <c r="CJ106" s="27" t="s">
        <v>704</v>
      </c>
      <c r="CK106" s="27" t="s">
        <v>704</v>
      </c>
      <c r="CL106" s="27" t="s">
        <v>704</v>
      </c>
      <c r="CM106" s="27" t="s">
        <v>704</v>
      </c>
      <c r="CN106" s="27" t="s">
        <v>704</v>
      </c>
      <c r="CO106" s="27" t="s">
        <v>704</v>
      </c>
      <c r="CP106" s="27" t="s">
        <v>704</v>
      </c>
      <c r="CQ106" s="27" t="s">
        <v>704</v>
      </c>
      <c r="CR106" s="27" t="s">
        <v>704</v>
      </c>
      <c r="CS106" s="27" t="s">
        <v>704</v>
      </c>
      <c r="CT106" s="27" t="s">
        <v>704</v>
      </c>
      <c r="CU106" s="27" t="s">
        <v>704</v>
      </c>
      <c r="CV106" s="27" t="s">
        <v>704</v>
      </c>
      <c r="CW106" s="27" t="s">
        <v>704</v>
      </c>
      <c r="CX106" s="27" t="s">
        <v>704</v>
      </c>
      <c r="CY106" s="27" t="s">
        <v>704</v>
      </c>
      <c r="CZ106" s="27" t="s">
        <v>704</v>
      </c>
      <c r="DA106" s="27" t="s">
        <v>704</v>
      </c>
      <c r="DB106" s="27" t="s">
        <v>704</v>
      </c>
      <c r="DC106" s="27" t="s">
        <v>704</v>
      </c>
      <c r="DD106" s="27" t="s">
        <v>704</v>
      </c>
      <c r="DE106" s="27" t="s">
        <v>704</v>
      </c>
      <c r="DF106" s="27" t="s">
        <v>704</v>
      </c>
      <c r="DG106" s="27" t="s">
        <v>704</v>
      </c>
      <c r="DH106" s="27" t="s">
        <v>704</v>
      </c>
      <c r="DI106" s="27" t="s">
        <v>704</v>
      </c>
      <c r="DJ106" s="27" t="s">
        <v>704</v>
      </c>
      <c r="DK106" s="27" t="s">
        <v>704</v>
      </c>
      <c r="DL106" s="27" t="s">
        <v>704</v>
      </c>
      <c r="DM106" s="27" t="s">
        <v>704</v>
      </c>
      <c r="DN106" s="27" t="s">
        <v>704</v>
      </c>
      <c r="DO106" s="27" t="s">
        <v>704</v>
      </c>
      <c r="DP106" s="27" t="s">
        <v>704</v>
      </c>
      <c r="DQ106" s="27" t="s">
        <v>704</v>
      </c>
      <c r="DR106" s="27" t="s">
        <v>704</v>
      </c>
      <c r="DS106" s="27" t="s">
        <v>704</v>
      </c>
      <c r="DT106" s="27" t="s">
        <v>704</v>
      </c>
      <c r="DU106" s="27" t="s">
        <v>704</v>
      </c>
      <c r="DV106" s="27" t="s">
        <v>704</v>
      </c>
      <c r="DW106" s="27" t="s">
        <v>704</v>
      </c>
      <c r="DX106" s="27" t="s">
        <v>704</v>
      </c>
      <c r="DY106" s="27" t="s">
        <v>704</v>
      </c>
      <c r="DZ106" s="27" t="s">
        <v>704</v>
      </c>
      <c r="EA106" s="27" t="s">
        <v>704</v>
      </c>
      <c r="EB106" s="27" t="s">
        <v>704</v>
      </c>
      <c r="EC106" s="27" t="s">
        <v>704</v>
      </c>
      <c r="ED106" s="27" t="s">
        <v>704</v>
      </c>
      <c r="EE106" s="27" t="s">
        <v>704</v>
      </c>
      <c r="EF106" s="27" t="s">
        <v>704</v>
      </c>
      <c r="EG106" s="27" t="s">
        <v>704</v>
      </c>
      <c r="EH106" s="27" t="s">
        <v>704</v>
      </c>
      <c r="EI106" s="27" t="s">
        <v>704</v>
      </c>
      <c r="EJ106" s="27" t="s">
        <v>704</v>
      </c>
      <c r="EK106" s="27" t="s">
        <v>704</v>
      </c>
      <c r="EL106" s="27" t="s">
        <v>704</v>
      </c>
      <c r="EM106" s="27" t="s">
        <v>704</v>
      </c>
      <c r="EN106" s="27" t="s">
        <v>704</v>
      </c>
      <c r="EO106" s="27" t="s">
        <v>704</v>
      </c>
      <c r="EP106" s="27" t="s">
        <v>704</v>
      </c>
      <c r="EQ106" s="27" t="s">
        <v>704</v>
      </c>
      <c r="ER106" s="27" t="s">
        <v>704</v>
      </c>
      <c r="ES106" s="27" t="s">
        <v>704</v>
      </c>
      <c r="ET106" s="27" t="s">
        <v>704</v>
      </c>
      <c r="EU106" s="27" t="s">
        <v>704</v>
      </c>
      <c r="EV106" s="27" t="s">
        <v>704</v>
      </c>
      <c r="EW106" s="27" t="s">
        <v>2705</v>
      </c>
      <c r="EX106" s="27" t="s">
        <v>2706</v>
      </c>
      <c r="EY106" s="27" t="s">
        <v>2707</v>
      </c>
      <c r="EZ106" s="27" t="s">
        <v>694</v>
      </c>
      <c r="FA106" s="27" t="s">
        <v>694</v>
      </c>
      <c r="FB106" s="27" t="s">
        <v>694</v>
      </c>
      <c r="FC106" s="27" t="s">
        <v>694</v>
      </c>
      <c r="FD106" s="27" t="s">
        <v>694</v>
      </c>
      <c r="FE106" s="27" t="s">
        <v>2709</v>
      </c>
      <c r="FF106" s="42"/>
      <c r="FG106" s="42"/>
    </row>
    <row r="107" spans="1:163" x14ac:dyDescent="0.25">
      <c r="A107" s="27" t="str">
        <f t="shared" si="1"/>
        <v>IR003003004000000000000000000000000000</v>
      </c>
      <c r="B107" s="20" t="s">
        <v>2877</v>
      </c>
      <c r="C107" s="23" t="s">
        <v>2630</v>
      </c>
      <c r="D107" s="23" t="s">
        <v>710</v>
      </c>
      <c r="E107" s="23" t="s">
        <v>710</v>
      </c>
      <c r="F107" s="21" t="s">
        <v>711</v>
      </c>
      <c r="G107" s="21" t="s">
        <v>697</v>
      </c>
      <c r="H107" s="23" t="s">
        <v>697</v>
      </c>
      <c r="I107" s="23" t="s">
        <v>697</v>
      </c>
      <c r="J107" s="23" t="s">
        <v>697</v>
      </c>
      <c r="K107" s="64" t="s">
        <v>697</v>
      </c>
      <c r="L107" s="23" t="s">
        <v>697</v>
      </c>
      <c r="M107" s="23" t="s">
        <v>697</v>
      </c>
      <c r="N107" s="23" t="s">
        <v>697</v>
      </c>
      <c r="O107" s="23" t="s">
        <v>697</v>
      </c>
      <c r="P107" s="27">
        <v>0</v>
      </c>
      <c r="Q107" s="27" t="s">
        <v>704</v>
      </c>
      <c r="R107" s="27" t="s">
        <v>698</v>
      </c>
      <c r="S107" s="28" t="s">
        <v>694</v>
      </c>
      <c r="T107" s="28" t="s">
        <v>922</v>
      </c>
      <c r="U107" s="31" t="s">
        <v>2887</v>
      </c>
      <c r="V107" s="52" t="s">
        <v>905</v>
      </c>
      <c r="W107" s="20"/>
      <c r="X107" s="20"/>
      <c r="Y107" s="20" t="s">
        <v>2888</v>
      </c>
      <c r="Z107" s="20"/>
      <c r="AA107" s="20"/>
      <c r="AB107" s="20"/>
      <c r="AC107" s="20"/>
      <c r="AD107" s="20"/>
      <c r="AE107" s="20"/>
      <c r="AF107" s="20"/>
      <c r="AG107" s="20"/>
      <c r="AH107" s="27" t="s">
        <v>2889</v>
      </c>
      <c r="AI107" s="28" t="s">
        <v>704</v>
      </c>
      <c r="AJ107" s="27" t="s">
        <v>704</v>
      </c>
      <c r="AK107" s="27" t="s">
        <v>704</v>
      </c>
      <c r="AL107" s="27" t="s">
        <v>704</v>
      </c>
      <c r="AM107" s="27" t="s">
        <v>704</v>
      </c>
      <c r="AN107" s="27" t="s">
        <v>704</v>
      </c>
      <c r="AO107" s="27" t="s">
        <v>704</v>
      </c>
      <c r="AP107" s="27" t="s">
        <v>704</v>
      </c>
      <c r="AQ107" s="27" t="s">
        <v>704</v>
      </c>
      <c r="AR107" s="27" t="s">
        <v>704</v>
      </c>
      <c r="AS107" s="27" t="s">
        <v>704</v>
      </c>
      <c r="AT107" s="27" t="s">
        <v>704</v>
      </c>
      <c r="AU107" s="27" t="s">
        <v>704</v>
      </c>
      <c r="AV107" s="27" t="s">
        <v>704</v>
      </c>
      <c r="AW107" s="27" t="s">
        <v>704</v>
      </c>
      <c r="AX107" s="27" t="s">
        <v>704</v>
      </c>
      <c r="AY107" s="27" t="s">
        <v>704</v>
      </c>
      <c r="AZ107" s="27" t="s">
        <v>704</v>
      </c>
      <c r="BA107" s="27" t="s">
        <v>704</v>
      </c>
      <c r="BB107" s="27" t="s">
        <v>704</v>
      </c>
      <c r="BC107" s="27" t="s">
        <v>704</v>
      </c>
      <c r="BD107" s="27" t="s">
        <v>704</v>
      </c>
      <c r="BE107" s="27" t="s">
        <v>704</v>
      </c>
      <c r="BF107" s="27" t="s">
        <v>704</v>
      </c>
      <c r="BG107" s="27" t="s">
        <v>704</v>
      </c>
      <c r="BH107" s="27" t="s">
        <v>704</v>
      </c>
      <c r="BI107" s="27" t="s">
        <v>704</v>
      </c>
      <c r="BJ107" s="27" t="s">
        <v>704</v>
      </c>
      <c r="BK107" s="27" t="s">
        <v>704</v>
      </c>
      <c r="BL107" s="27" t="s">
        <v>704</v>
      </c>
      <c r="BM107" s="27" t="s">
        <v>704</v>
      </c>
      <c r="BN107" s="27" t="s">
        <v>704</v>
      </c>
      <c r="BO107" s="27" t="s">
        <v>704</v>
      </c>
      <c r="BP107" s="27" t="s">
        <v>704</v>
      </c>
      <c r="BQ107" s="27" t="s">
        <v>704</v>
      </c>
      <c r="BR107" s="27" t="s">
        <v>704</v>
      </c>
      <c r="BS107" s="27" t="s">
        <v>704</v>
      </c>
      <c r="BT107" s="27" t="s">
        <v>704</v>
      </c>
      <c r="BU107" s="27" t="s">
        <v>704</v>
      </c>
      <c r="BV107" s="27" t="s">
        <v>704</v>
      </c>
      <c r="BW107" s="27" t="s">
        <v>704</v>
      </c>
      <c r="BX107" s="27" t="s">
        <v>704</v>
      </c>
      <c r="BY107" s="27" t="s">
        <v>704</v>
      </c>
      <c r="BZ107" s="27" t="s">
        <v>704</v>
      </c>
      <c r="CA107" s="27" t="s">
        <v>704</v>
      </c>
      <c r="CB107" s="27" t="s">
        <v>704</v>
      </c>
      <c r="CC107" s="27" t="s">
        <v>704</v>
      </c>
      <c r="CD107" s="27" t="s">
        <v>704</v>
      </c>
      <c r="CE107" s="27" t="s">
        <v>704</v>
      </c>
      <c r="CF107" s="27" t="s">
        <v>704</v>
      </c>
      <c r="CG107" s="27" t="s">
        <v>704</v>
      </c>
      <c r="CH107" s="27" t="s">
        <v>704</v>
      </c>
      <c r="CI107" s="27" t="s">
        <v>704</v>
      </c>
      <c r="CJ107" s="27" t="s">
        <v>704</v>
      </c>
      <c r="CK107" s="27" t="s">
        <v>704</v>
      </c>
      <c r="CL107" s="27" t="s">
        <v>704</v>
      </c>
      <c r="CM107" s="27" t="s">
        <v>704</v>
      </c>
      <c r="CN107" s="27" t="s">
        <v>704</v>
      </c>
      <c r="CO107" s="27" t="s">
        <v>704</v>
      </c>
      <c r="CP107" s="27" t="s">
        <v>704</v>
      </c>
      <c r="CQ107" s="27" t="s">
        <v>704</v>
      </c>
      <c r="CR107" s="27" t="s">
        <v>704</v>
      </c>
      <c r="CS107" s="27" t="s">
        <v>704</v>
      </c>
      <c r="CT107" s="27" t="s">
        <v>704</v>
      </c>
      <c r="CU107" s="27" t="s">
        <v>704</v>
      </c>
      <c r="CV107" s="27" t="s">
        <v>704</v>
      </c>
      <c r="CW107" s="27" t="s">
        <v>704</v>
      </c>
      <c r="CX107" s="27" t="s">
        <v>704</v>
      </c>
      <c r="CY107" s="27" t="s">
        <v>704</v>
      </c>
      <c r="CZ107" s="27" t="s">
        <v>704</v>
      </c>
      <c r="DA107" s="27" t="s">
        <v>704</v>
      </c>
      <c r="DB107" s="27" t="s">
        <v>704</v>
      </c>
      <c r="DC107" s="27" t="s">
        <v>704</v>
      </c>
      <c r="DD107" s="27" t="s">
        <v>704</v>
      </c>
      <c r="DE107" s="27" t="s">
        <v>704</v>
      </c>
      <c r="DF107" s="27" t="s">
        <v>704</v>
      </c>
      <c r="DG107" s="27" t="s">
        <v>704</v>
      </c>
      <c r="DH107" s="27" t="s">
        <v>704</v>
      </c>
      <c r="DI107" s="27" t="s">
        <v>704</v>
      </c>
      <c r="DJ107" s="27" t="s">
        <v>704</v>
      </c>
      <c r="DK107" s="27" t="s">
        <v>704</v>
      </c>
      <c r="DL107" s="27" t="s">
        <v>704</v>
      </c>
      <c r="DM107" s="27" t="s">
        <v>704</v>
      </c>
      <c r="DN107" s="27" t="s">
        <v>704</v>
      </c>
      <c r="DO107" s="27" t="s">
        <v>704</v>
      </c>
      <c r="DP107" s="27" t="s">
        <v>704</v>
      </c>
      <c r="DQ107" s="27" t="s">
        <v>704</v>
      </c>
      <c r="DR107" s="27" t="s">
        <v>704</v>
      </c>
      <c r="DS107" s="27" t="s">
        <v>704</v>
      </c>
      <c r="DT107" s="27" t="s">
        <v>704</v>
      </c>
      <c r="DU107" s="27" t="s">
        <v>704</v>
      </c>
      <c r="DV107" s="27" t="s">
        <v>704</v>
      </c>
      <c r="DW107" s="27" t="s">
        <v>704</v>
      </c>
      <c r="DX107" s="27" t="s">
        <v>704</v>
      </c>
      <c r="DY107" s="27" t="s">
        <v>704</v>
      </c>
      <c r="DZ107" s="27" t="s">
        <v>704</v>
      </c>
      <c r="EA107" s="27" t="s">
        <v>704</v>
      </c>
      <c r="EB107" s="27" t="s">
        <v>704</v>
      </c>
      <c r="EC107" s="27" t="s">
        <v>704</v>
      </c>
      <c r="ED107" s="27" t="s">
        <v>704</v>
      </c>
      <c r="EE107" s="27" t="s">
        <v>704</v>
      </c>
      <c r="EF107" s="27" t="s">
        <v>704</v>
      </c>
      <c r="EG107" s="27" t="s">
        <v>704</v>
      </c>
      <c r="EH107" s="27" t="s">
        <v>704</v>
      </c>
      <c r="EI107" s="27" t="s">
        <v>704</v>
      </c>
      <c r="EJ107" s="27" t="s">
        <v>704</v>
      </c>
      <c r="EK107" s="27" t="s">
        <v>704</v>
      </c>
      <c r="EL107" s="27" t="s">
        <v>704</v>
      </c>
      <c r="EM107" s="27" t="s">
        <v>704</v>
      </c>
      <c r="EN107" s="27" t="s">
        <v>704</v>
      </c>
      <c r="EO107" s="27" t="s">
        <v>704</v>
      </c>
      <c r="EP107" s="27" t="s">
        <v>704</v>
      </c>
      <c r="EQ107" s="27" t="s">
        <v>704</v>
      </c>
      <c r="ER107" s="27" t="s">
        <v>704</v>
      </c>
      <c r="ES107" s="27" t="s">
        <v>704</v>
      </c>
      <c r="ET107" s="27" t="s">
        <v>704</v>
      </c>
      <c r="EU107" s="27" t="s">
        <v>704</v>
      </c>
      <c r="EV107" s="27" t="s">
        <v>704</v>
      </c>
      <c r="EW107" s="27" t="s">
        <v>2705</v>
      </c>
      <c r="EX107" s="27" t="s">
        <v>2706</v>
      </c>
      <c r="EY107" s="27" t="s">
        <v>2707</v>
      </c>
      <c r="EZ107" s="27" t="s">
        <v>694</v>
      </c>
      <c r="FA107" s="27" t="s">
        <v>694</v>
      </c>
      <c r="FB107" s="27" t="s">
        <v>694</v>
      </c>
      <c r="FC107" s="27" t="s">
        <v>694</v>
      </c>
      <c r="FD107" s="27" t="s">
        <v>694</v>
      </c>
      <c r="FE107" s="27" t="s">
        <v>2709</v>
      </c>
      <c r="FF107" s="42"/>
      <c r="FG107" s="42"/>
    </row>
    <row r="108" spans="1:163" x14ac:dyDescent="0.25">
      <c r="A108" s="27" t="str">
        <f t="shared" si="1"/>
        <v>IR003003005000000000000000000000000000</v>
      </c>
      <c r="B108" s="27" t="s">
        <v>694</v>
      </c>
      <c r="C108" s="23" t="s">
        <v>2630</v>
      </c>
      <c r="D108" s="23" t="s">
        <v>710</v>
      </c>
      <c r="E108" s="23" t="s">
        <v>710</v>
      </c>
      <c r="F108" s="21" t="s">
        <v>713</v>
      </c>
      <c r="G108" s="21" t="s">
        <v>697</v>
      </c>
      <c r="H108" s="23" t="s">
        <v>697</v>
      </c>
      <c r="I108" s="23" t="s">
        <v>697</v>
      </c>
      <c r="J108" s="23" t="s">
        <v>697</v>
      </c>
      <c r="K108" s="64" t="s">
        <v>697</v>
      </c>
      <c r="L108" s="23" t="s">
        <v>697</v>
      </c>
      <c r="M108" s="23" t="s">
        <v>697</v>
      </c>
      <c r="N108" s="23" t="s">
        <v>697</v>
      </c>
      <c r="O108" s="23" t="s">
        <v>697</v>
      </c>
      <c r="P108" s="27">
        <v>0</v>
      </c>
      <c r="Q108" s="27" t="s">
        <v>698</v>
      </c>
      <c r="R108" s="27" t="s">
        <v>698</v>
      </c>
      <c r="S108" s="28" t="s">
        <v>694</v>
      </c>
      <c r="T108" s="28" t="s">
        <v>922</v>
      </c>
      <c r="U108" s="34" t="s">
        <v>2890</v>
      </c>
      <c r="V108" s="52" t="s">
        <v>905</v>
      </c>
      <c r="W108" s="20"/>
      <c r="X108" s="20"/>
      <c r="Y108" s="20" t="s">
        <v>2236</v>
      </c>
      <c r="Z108" s="20"/>
      <c r="AA108" s="20"/>
      <c r="AB108" s="20"/>
      <c r="AC108" s="20"/>
      <c r="AD108" s="20"/>
      <c r="AE108" s="20"/>
      <c r="AF108" s="20"/>
      <c r="AG108" s="20"/>
      <c r="AH108" s="27" t="s">
        <v>2891</v>
      </c>
      <c r="AI108" s="28" t="s">
        <v>698</v>
      </c>
      <c r="AJ108" s="27" t="s">
        <v>694</v>
      </c>
      <c r="AK108" s="27" t="s">
        <v>694</v>
      </c>
      <c r="AL108" s="27" t="s">
        <v>694</v>
      </c>
      <c r="AM108" s="27" t="s">
        <v>694</v>
      </c>
      <c r="AN108" s="27" t="s">
        <v>694</v>
      </c>
      <c r="AO108" s="27" t="s">
        <v>694</v>
      </c>
      <c r="AP108" s="27" t="s">
        <v>694</v>
      </c>
      <c r="AQ108" s="27" t="s">
        <v>694</v>
      </c>
      <c r="AR108" s="27" t="s">
        <v>694</v>
      </c>
      <c r="AS108" s="27" t="s">
        <v>694</v>
      </c>
      <c r="AT108" s="27" t="s">
        <v>694</v>
      </c>
      <c r="AU108" s="27" t="s">
        <v>694</v>
      </c>
      <c r="AV108" s="27" t="s">
        <v>694</v>
      </c>
      <c r="AW108" s="27" t="s">
        <v>694</v>
      </c>
      <c r="AX108" s="27" t="s">
        <v>694</v>
      </c>
      <c r="AY108" s="27" t="s">
        <v>694</v>
      </c>
      <c r="AZ108" s="27" t="s">
        <v>694</v>
      </c>
      <c r="BA108" s="27" t="s">
        <v>694</v>
      </c>
      <c r="BB108" s="27" t="s">
        <v>694</v>
      </c>
      <c r="BC108" s="27" t="s">
        <v>694</v>
      </c>
      <c r="BD108" s="27" t="s">
        <v>694</v>
      </c>
      <c r="BE108" s="27" t="s">
        <v>694</v>
      </c>
      <c r="BF108" s="27" t="s">
        <v>694</v>
      </c>
      <c r="BG108" s="27" t="s">
        <v>694</v>
      </c>
      <c r="BH108" s="27" t="s">
        <v>694</v>
      </c>
      <c r="BI108" s="27" t="s">
        <v>694</v>
      </c>
      <c r="BJ108" s="27" t="s">
        <v>694</v>
      </c>
      <c r="BK108" s="27" t="s">
        <v>694</v>
      </c>
      <c r="BL108" s="27" t="s">
        <v>694</v>
      </c>
      <c r="BM108" s="27" t="s">
        <v>694</v>
      </c>
      <c r="BN108" s="27" t="s">
        <v>694</v>
      </c>
      <c r="BO108" s="27" t="s">
        <v>694</v>
      </c>
      <c r="BP108" s="27" t="s">
        <v>694</v>
      </c>
      <c r="BQ108" s="27" t="s">
        <v>694</v>
      </c>
      <c r="BR108" s="27" t="s">
        <v>694</v>
      </c>
      <c r="BS108" s="27" t="s">
        <v>694</v>
      </c>
      <c r="BT108" s="27" t="s">
        <v>694</v>
      </c>
      <c r="BU108" s="27" t="s">
        <v>694</v>
      </c>
      <c r="BV108" s="27" t="s">
        <v>694</v>
      </c>
      <c r="BW108" s="27" t="s">
        <v>694</v>
      </c>
      <c r="BX108" s="27" t="s">
        <v>694</v>
      </c>
      <c r="BY108" s="27" t="s">
        <v>694</v>
      </c>
      <c r="BZ108" s="27" t="s">
        <v>694</v>
      </c>
      <c r="CA108" s="27" t="s">
        <v>694</v>
      </c>
      <c r="CB108" s="27" t="s">
        <v>694</v>
      </c>
      <c r="CC108" s="27" t="s">
        <v>694</v>
      </c>
      <c r="CD108" s="27" t="s">
        <v>694</v>
      </c>
      <c r="CE108" s="27" t="s">
        <v>694</v>
      </c>
      <c r="CF108" s="27" t="s">
        <v>694</v>
      </c>
      <c r="CG108" s="27" t="s">
        <v>694</v>
      </c>
      <c r="CH108" s="27" t="s">
        <v>694</v>
      </c>
      <c r="CI108" s="27" t="s">
        <v>694</v>
      </c>
      <c r="CJ108" s="27" t="s">
        <v>694</v>
      </c>
      <c r="CK108" s="27" t="s">
        <v>694</v>
      </c>
      <c r="CL108" s="27" t="s">
        <v>694</v>
      </c>
      <c r="CM108" s="27" t="s">
        <v>694</v>
      </c>
      <c r="CN108" s="27" t="s">
        <v>694</v>
      </c>
      <c r="CO108" s="27" t="s">
        <v>694</v>
      </c>
      <c r="CP108" s="27" t="s">
        <v>694</v>
      </c>
      <c r="CQ108" s="27" t="s">
        <v>694</v>
      </c>
      <c r="CR108" s="27" t="s">
        <v>694</v>
      </c>
      <c r="CS108" s="27" t="s">
        <v>694</v>
      </c>
      <c r="CT108" s="27" t="s">
        <v>694</v>
      </c>
      <c r="CU108" s="27" t="s">
        <v>694</v>
      </c>
      <c r="CV108" s="27" t="s">
        <v>694</v>
      </c>
      <c r="CW108" s="27" t="s">
        <v>694</v>
      </c>
      <c r="CX108" s="27" t="s">
        <v>694</v>
      </c>
      <c r="CY108" s="27" t="s">
        <v>694</v>
      </c>
      <c r="CZ108" s="27" t="s">
        <v>694</v>
      </c>
      <c r="DA108" s="27" t="s">
        <v>694</v>
      </c>
      <c r="DB108" s="27" t="s">
        <v>694</v>
      </c>
      <c r="DC108" s="27" t="s">
        <v>694</v>
      </c>
      <c r="DD108" s="27" t="s">
        <v>694</v>
      </c>
      <c r="DE108" s="27" t="s">
        <v>694</v>
      </c>
      <c r="DF108" s="27" t="s">
        <v>694</v>
      </c>
      <c r="DG108" s="27" t="s">
        <v>694</v>
      </c>
      <c r="DH108" s="27" t="s">
        <v>694</v>
      </c>
      <c r="DI108" s="27" t="s">
        <v>694</v>
      </c>
      <c r="DJ108" s="27" t="s">
        <v>694</v>
      </c>
      <c r="DK108" s="27" t="s">
        <v>694</v>
      </c>
      <c r="DL108" s="27" t="s">
        <v>694</v>
      </c>
      <c r="DM108" s="27" t="s">
        <v>694</v>
      </c>
      <c r="DN108" s="27" t="s">
        <v>694</v>
      </c>
      <c r="DO108" s="27" t="s">
        <v>694</v>
      </c>
      <c r="DP108" s="27" t="s">
        <v>694</v>
      </c>
      <c r="DQ108" s="27" t="s">
        <v>694</v>
      </c>
      <c r="DR108" s="27" t="s">
        <v>694</v>
      </c>
      <c r="DS108" s="27" t="s">
        <v>694</v>
      </c>
      <c r="DT108" s="27" t="s">
        <v>694</v>
      </c>
      <c r="DU108" s="27" t="s">
        <v>694</v>
      </c>
      <c r="DV108" s="27" t="s">
        <v>694</v>
      </c>
      <c r="DW108" s="27" t="s">
        <v>694</v>
      </c>
      <c r="DX108" s="27" t="s">
        <v>694</v>
      </c>
      <c r="DY108" s="27" t="s">
        <v>694</v>
      </c>
      <c r="DZ108" s="27" t="s">
        <v>694</v>
      </c>
      <c r="EA108" s="27" t="s">
        <v>694</v>
      </c>
      <c r="EB108" s="27" t="s">
        <v>694</v>
      </c>
      <c r="EC108" s="27" t="s">
        <v>694</v>
      </c>
      <c r="ED108" s="27" t="s">
        <v>694</v>
      </c>
      <c r="EE108" s="27" t="s">
        <v>694</v>
      </c>
      <c r="EF108" s="27" t="s">
        <v>694</v>
      </c>
      <c r="EG108" s="27" t="s">
        <v>694</v>
      </c>
      <c r="EH108" s="27" t="s">
        <v>694</v>
      </c>
      <c r="EI108" s="27" t="s">
        <v>694</v>
      </c>
      <c r="EJ108" s="27" t="s">
        <v>694</v>
      </c>
      <c r="EK108" s="27" t="s">
        <v>694</v>
      </c>
      <c r="EL108" s="27" t="s">
        <v>694</v>
      </c>
      <c r="EM108" s="27" t="s">
        <v>694</v>
      </c>
      <c r="EN108" s="27" t="s">
        <v>694</v>
      </c>
      <c r="EO108" s="27" t="s">
        <v>694</v>
      </c>
      <c r="EP108" s="27" t="s">
        <v>694</v>
      </c>
      <c r="EQ108" s="27" t="s">
        <v>694</v>
      </c>
      <c r="ER108" s="27" t="s">
        <v>694</v>
      </c>
      <c r="ES108" s="27" t="s">
        <v>694</v>
      </c>
      <c r="ET108" s="27" t="s">
        <v>694</v>
      </c>
      <c r="EU108" s="27" t="s">
        <v>694</v>
      </c>
      <c r="EV108" s="27" t="s">
        <v>694</v>
      </c>
      <c r="EW108" s="27" t="s">
        <v>694</v>
      </c>
      <c r="EX108" s="27" t="s">
        <v>694</v>
      </c>
      <c r="EY108" s="27" t="s">
        <v>694</v>
      </c>
      <c r="EZ108" s="27" t="s">
        <v>694</v>
      </c>
      <c r="FA108" s="27" t="s">
        <v>694</v>
      </c>
      <c r="FB108" s="27" t="s">
        <v>694</v>
      </c>
      <c r="FC108" s="27" t="s">
        <v>694</v>
      </c>
      <c r="FD108" s="27" t="s">
        <v>694</v>
      </c>
      <c r="FE108" s="27" t="s">
        <v>694</v>
      </c>
      <c r="FF108" s="42"/>
      <c r="FG108" s="42"/>
    </row>
    <row r="109" spans="1:163" x14ac:dyDescent="0.25">
      <c r="A109" s="27" t="str">
        <f t="shared" si="1"/>
        <v>IR003003005001000000000000000000000000</v>
      </c>
      <c r="B109" s="20" t="s">
        <v>2877</v>
      </c>
      <c r="C109" s="23" t="s">
        <v>2630</v>
      </c>
      <c r="D109" s="23" t="s">
        <v>710</v>
      </c>
      <c r="E109" s="23" t="s">
        <v>710</v>
      </c>
      <c r="F109" s="21" t="s">
        <v>713</v>
      </c>
      <c r="G109" s="21" t="s">
        <v>702</v>
      </c>
      <c r="H109" s="23" t="s">
        <v>697</v>
      </c>
      <c r="I109" s="23" t="s">
        <v>697</v>
      </c>
      <c r="J109" s="23" t="s">
        <v>697</v>
      </c>
      <c r="K109" s="64" t="s">
        <v>697</v>
      </c>
      <c r="L109" s="23" t="s">
        <v>697</v>
      </c>
      <c r="M109" s="23" t="s">
        <v>697</v>
      </c>
      <c r="N109" s="23" t="s">
        <v>697</v>
      </c>
      <c r="O109" s="23" t="s">
        <v>697</v>
      </c>
      <c r="P109" s="27">
        <v>0</v>
      </c>
      <c r="Q109" s="27" t="s">
        <v>704</v>
      </c>
      <c r="R109" s="27" t="s">
        <v>698</v>
      </c>
      <c r="S109" s="28" t="s">
        <v>694</v>
      </c>
      <c r="T109" s="28" t="s">
        <v>922</v>
      </c>
      <c r="U109" s="34" t="s">
        <v>2892</v>
      </c>
      <c r="V109" s="52" t="s">
        <v>905</v>
      </c>
      <c r="W109" s="20"/>
      <c r="X109" s="20"/>
      <c r="Y109" s="20"/>
      <c r="Z109" s="20" t="s">
        <v>13</v>
      </c>
      <c r="AA109" s="20"/>
      <c r="AB109" s="20"/>
      <c r="AC109" s="20"/>
      <c r="AD109" s="20"/>
      <c r="AE109" s="20"/>
      <c r="AF109" s="20"/>
      <c r="AG109" s="20"/>
      <c r="AH109" s="27" t="s">
        <v>2893</v>
      </c>
      <c r="AI109" s="28" t="s">
        <v>704</v>
      </c>
      <c r="AJ109" s="27" t="s">
        <v>698</v>
      </c>
      <c r="AK109" s="27" t="s">
        <v>698</v>
      </c>
      <c r="AL109" s="27" t="s">
        <v>698</v>
      </c>
      <c r="AM109" s="27" t="s">
        <v>698</v>
      </c>
      <c r="AN109" s="27" t="s">
        <v>698</v>
      </c>
      <c r="AO109" s="27" t="s">
        <v>698</v>
      </c>
      <c r="AP109" s="27" t="s">
        <v>698</v>
      </c>
      <c r="AQ109" s="27" t="s">
        <v>698</v>
      </c>
      <c r="AR109" s="27" t="s">
        <v>698</v>
      </c>
      <c r="AS109" s="27" t="s">
        <v>698</v>
      </c>
      <c r="AT109" s="27" t="s">
        <v>698</v>
      </c>
      <c r="AU109" s="27" t="s">
        <v>698</v>
      </c>
      <c r="AV109" s="27" t="s">
        <v>698</v>
      </c>
      <c r="AW109" s="27" t="s">
        <v>698</v>
      </c>
      <c r="AX109" s="27" t="s">
        <v>698</v>
      </c>
      <c r="AY109" s="27" t="s">
        <v>698</v>
      </c>
      <c r="AZ109" s="27" t="s">
        <v>698</v>
      </c>
      <c r="BA109" s="27" t="s">
        <v>698</v>
      </c>
      <c r="BB109" s="27" t="s">
        <v>698</v>
      </c>
      <c r="BC109" s="27" t="s">
        <v>698</v>
      </c>
      <c r="BD109" s="27" t="s">
        <v>698</v>
      </c>
      <c r="BE109" s="27" t="s">
        <v>698</v>
      </c>
      <c r="BF109" s="27" t="s">
        <v>698</v>
      </c>
      <c r="BG109" s="27" t="s">
        <v>698</v>
      </c>
      <c r="BH109" s="27" t="s">
        <v>698</v>
      </c>
      <c r="BI109" s="27" t="s">
        <v>698</v>
      </c>
      <c r="BJ109" s="27" t="s">
        <v>698</v>
      </c>
      <c r="BK109" s="27" t="s">
        <v>698</v>
      </c>
      <c r="BL109" s="27" t="s">
        <v>698</v>
      </c>
      <c r="BM109" s="27" t="s">
        <v>698</v>
      </c>
      <c r="BN109" s="27" t="s">
        <v>698</v>
      </c>
      <c r="BO109" s="27" t="s">
        <v>698</v>
      </c>
      <c r="BP109" s="27" t="s">
        <v>698</v>
      </c>
      <c r="BQ109" s="27" t="s">
        <v>698</v>
      </c>
      <c r="BR109" s="27" t="s">
        <v>698</v>
      </c>
      <c r="BS109" s="27" t="s">
        <v>698</v>
      </c>
      <c r="BT109" s="27" t="s">
        <v>698</v>
      </c>
      <c r="BU109" s="27" t="s">
        <v>698</v>
      </c>
      <c r="BV109" s="27" t="s">
        <v>698</v>
      </c>
      <c r="BW109" s="27" t="s">
        <v>698</v>
      </c>
      <c r="BX109" s="27" t="s">
        <v>698</v>
      </c>
      <c r="BY109" s="27" t="s">
        <v>698</v>
      </c>
      <c r="BZ109" s="27" t="s">
        <v>698</v>
      </c>
      <c r="CA109" s="27" t="s">
        <v>698</v>
      </c>
      <c r="CB109" s="27" t="s">
        <v>698</v>
      </c>
      <c r="CC109" s="27" t="s">
        <v>698</v>
      </c>
      <c r="CD109" s="27" t="s">
        <v>704</v>
      </c>
      <c r="CE109" s="27" t="s">
        <v>698</v>
      </c>
      <c r="CF109" s="27" t="s">
        <v>698</v>
      </c>
      <c r="CG109" s="27" t="s">
        <v>698</v>
      </c>
      <c r="CH109" s="27" t="s">
        <v>698</v>
      </c>
      <c r="CI109" s="27" t="s">
        <v>698</v>
      </c>
      <c r="CJ109" s="27" t="s">
        <v>698</v>
      </c>
      <c r="CK109" s="27" t="s">
        <v>698</v>
      </c>
      <c r="CL109" s="27" t="s">
        <v>698</v>
      </c>
      <c r="CM109" s="27" t="s">
        <v>698</v>
      </c>
      <c r="CN109" s="27" t="s">
        <v>698</v>
      </c>
      <c r="CO109" s="27" t="s">
        <v>698</v>
      </c>
      <c r="CP109" s="27" t="s">
        <v>698</v>
      </c>
      <c r="CQ109" s="27" t="s">
        <v>698</v>
      </c>
      <c r="CR109" s="27" t="s">
        <v>698</v>
      </c>
      <c r="CS109" s="27" t="s">
        <v>698</v>
      </c>
      <c r="CT109" s="27" t="s">
        <v>698</v>
      </c>
      <c r="CU109" s="27" t="s">
        <v>698</v>
      </c>
      <c r="CV109" s="27" t="s">
        <v>698</v>
      </c>
      <c r="CW109" s="27" t="s">
        <v>698</v>
      </c>
      <c r="CX109" s="27" t="s">
        <v>698</v>
      </c>
      <c r="CY109" s="27" t="s">
        <v>698</v>
      </c>
      <c r="CZ109" s="27" t="s">
        <v>698</v>
      </c>
      <c r="DA109" s="27" t="s">
        <v>698</v>
      </c>
      <c r="DB109" s="27" t="s">
        <v>698</v>
      </c>
      <c r="DC109" s="27" t="s">
        <v>698</v>
      </c>
      <c r="DD109" s="27" t="s">
        <v>698</v>
      </c>
      <c r="DE109" s="27" t="s">
        <v>698</v>
      </c>
      <c r="DF109" s="27" t="s">
        <v>698</v>
      </c>
      <c r="DG109" s="27" t="s">
        <v>698</v>
      </c>
      <c r="DH109" s="27" t="s">
        <v>698</v>
      </c>
      <c r="DI109" s="27" t="s">
        <v>698</v>
      </c>
      <c r="DJ109" s="27" t="s">
        <v>698</v>
      </c>
      <c r="DK109" s="27" t="s">
        <v>698</v>
      </c>
      <c r="DL109" s="27" t="s">
        <v>698</v>
      </c>
      <c r="DM109" s="27" t="s">
        <v>698</v>
      </c>
      <c r="DN109" s="27" t="s">
        <v>698</v>
      </c>
      <c r="DO109" s="27" t="s">
        <v>698</v>
      </c>
      <c r="DP109" s="27" t="s">
        <v>698</v>
      </c>
      <c r="DQ109" s="27" t="s">
        <v>698</v>
      </c>
      <c r="DR109" s="27" t="s">
        <v>698</v>
      </c>
      <c r="DS109" s="27" t="s">
        <v>698</v>
      </c>
      <c r="DT109" s="27" t="s">
        <v>698</v>
      </c>
      <c r="DU109" s="27" t="s">
        <v>698</v>
      </c>
      <c r="DV109" s="27" t="s">
        <v>698</v>
      </c>
      <c r="DW109" s="27" t="s">
        <v>698</v>
      </c>
      <c r="DX109" s="27" t="s">
        <v>698</v>
      </c>
      <c r="DY109" s="27" t="s">
        <v>698</v>
      </c>
      <c r="DZ109" s="27" t="s">
        <v>698</v>
      </c>
      <c r="EA109" s="27" t="s">
        <v>698</v>
      </c>
      <c r="EB109" s="27" t="s">
        <v>698</v>
      </c>
      <c r="EC109" s="27" t="s">
        <v>698</v>
      </c>
      <c r="ED109" s="27" t="s">
        <v>698</v>
      </c>
      <c r="EE109" s="27" t="s">
        <v>698</v>
      </c>
      <c r="EF109" s="27" t="s">
        <v>698</v>
      </c>
      <c r="EG109" s="27" t="s">
        <v>698</v>
      </c>
      <c r="EH109" s="27" t="s">
        <v>698</v>
      </c>
      <c r="EI109" s="27" t="s">
        <v>698</v>
      </c>
      <c r="EJ109" s="27" t="s">
        <v>698</v>
      </c>
      <c r="EK109" s="27" t="s">
        <v>698</v>
      </c>
      <c r="EL109" s="27" t="s">
        <v>698</v>
      </c>
      <c r="EM109" s="27" t="s">
        <v>698</v>
      </c>
      <c r="EN109" s="27" t="s">
        <v>698</v>
      </c>
      <c r="EO109" s="27" t="s">
        <v>698</v>
      </c>
      <c r="EP109" s="27" t="s">
        <v>698</v>
      </c>
      <c r="EQ109" s="27" t="s">
        <v>698</v>
      </c>
      <c r="ER109" s="27" t="s">
        <v>698</v>
      </c>
      <c r="ES109" s="27" t="s">
        <v>698</v>
      </c>
      <c r="ET109" s="27" t="s">
        <v>698</v>
      </c>
      <c r="EU109" s="27" t="s">
        <v>698</v>
      </c>
      <c r="EV109" s="27" t="s">
        <v>698</v>
      </c>
      <c r="EW109" s="27" t="s">
        <v>2705</v>
      </c>
      <c r="EX109" s="27" t="s">
        <v>2706</v>
      </c>
      <c r="EY109" s="27" t="s">
        <v>2707</v>
      </c>
      <c r="EZ109" s="27" t="s">
        <v>694</v>
      </c>
      <c r="FA109" s="27" t="s">
        <v>694</v>
      </c>
      <c r="FB109" s="27" t="s">
        <v>694</v>
      </c>
      <c r="FC109" s="27" t="s">
        <v>694</v>
      </c>
      <c r="FD109" s="27" t="s">
        <v>694</v>
      </c>
      <c r="FE109" s="27" t="s">
        <v>2709</v>
      </c>
      <c r="FF109" s="42"/>
      <c r="FG109" s="42"/>
    </row>
    <row r="110" spans="1:163" x14ac:dyDescent="0.25">
      <c r="A110" s="27" t="str">
        <f t="shared" si="1"/>
        <v>IR003003005002000000000000000000000000</v>
      </c>
      <c r="B110" s="20" t="s">
        <v>2877</v>
      </c>
      <c r="C110" s="23" t="s">
        <v>2630</v>
      </c>
      <c r="D110" s="23" t="s">
        <v>710</v>
      </c>
      <c r="E110" s="23" t="s">
        <v>710</v>
      </c>
      <c r="F110" s="21" t="s">
        <v>713</v>
      </c>
      <c r="G110" s="21" t="s">
        <v>707</v>
      </c>
      <c r="H110" s="23" t="s">
        <v>697</v>
      </c>
      <c r="I110" s="23" t="s">
        <v>697</v>
      </c>
      <c r="J110" s="23" t="s">
        <v>697</v>
      </c>
      <c r="K110" s="64" t="s">
        <v>697</v>
      </c>
      <c r="L110" s="23" t="s">
        <v>697</v>
      </c>
      <c r="M110" s="23" t="s">
        <v>697</v>
      </c>
      <c r="N110" s="23" t="s">
        <v>697</v>
      </c>
      <c r="O110" s="23" t="s">
        <v>697</v>
      </c>
      <c r="P110" s="27">
        <v>0</v>
      </c>
      <c r="Q110" s="27" t="s">
        <v>704</v>
      </c>
      <c r="R110" s="27" t="s">
        <v>698</v>
      </c>
      <c r="S110" s="28" t="s">
        <v>694</v>
      </c>
      <c r="T110" s="28" t="s">
        <v>922</v>
      </c>
      <c r="U110" s="20" t="s">
        <v>2894</v>
      </c>
      <c r="V110" s="52" t="s">
        <v>905</v>
      </c>
      <c r="W110" s="20"/>
      <c r="X110" s="20"/>
      <c r="Y110" s="20"/>
      <c r="Z110" s="20" t="s">
        <v>2895</v>
      </c>
      <c r="AA110" s="20"/>
      <c r="AB110" s="20"/>
      <c r="AC110" s="20"/>
      <c r="AD110" s="20"/>
      <c r="AE110" s="20"/>
      <c r="AF110" s="20"/>
      <c r="AG110" s="20"/>
      <c r="AH110" s="27" t="s">
        <v>2896</v>
      </c>
      <c r="AI110" s="28" t="s">
        <v>704</v>
      </c>
      <c r="AJ110" s="27" t="s">
        <v>698</v>
      </c>
      <c r="AK110" s="27" t="s">
        <v>698</v>
      </c>
      <c r="AL110" s="27" t="s">
        <v>698</v>
      </c>
      <c r="AM110" s="27" t="s">
        <v>698</v>
      </c>
      <c r="AN110" s="27" t="s">
        <v>698</v>
      </c>
      <c r="AO110" s="27" t="s">
        <v>698</v>
      </c>
      <c r="AP110" s="27" t="s">
        <v>698</v>
      </c>
      <c r="AQ110" s="27" t="s">
        <v>698</v>
      </c>
      <c r="AR110" s="27" t="s">
        <v>698</v>
      </c>
      <c r="AS110" s="27" t="s">
        <v>698</v>
      </c>
      <c r="AT110" s="27" t="s">
        <v>698</v>
      </c>
      <c r="AU110" s="27" t="s">
        <v>698</v>
      </c>
      <c r="AV110" s="27" t="s">
        <v>698</v>
      </c>
      <c r="AW110" s="27" t="s">
        <v>698</v>
      </c>
      <c r="AX110" s="27" t="s">
        <v>698</v>
      </c>
      <c r="AY110" s="27" t="s">
        <v>698</v>
      </c>
      <c r="AZ110" s="27" t="s">
        <v>698</v>
      </c>
      <c r="BA110" s="27" t="s">
        <v>698</v>
      </c>
      <c r="BB110" s="27" t="s">
        <v>698</v>
      </c>
      <c r="BC110" s="27" t="s">
        <v>698</v>
      </c>
      <c r="BD110" s="27" t="s">
        <v>698</v>
      </c>
      <c r="BE110" s="27" t="s">
        <v>698</v>
      </c>
      <c r="BF110" s="27" t="s">
        <v>698</v>
      </c>
      <c r="BG110" s="27" t="s">
        <v>698</v>
      </c>
      <c r="BH110" s="27" t="s">
        <v>698</v>
      </c>
      <c r="BI110" s="27" t="s">
        <v>698</v>
      </c>
      <c r="BJ110" s="27" t="s">
        <v>698</v>
      </c>
      <c r="BK110" s="27" t="s">
        <v>698</v>
      </c>
      <c r="BL110" s="27" t="s">
        <v>698</v>
      </c>
      <c r="BM110" s="27" t="s">
        <v>698</v>
      </c>
      <c r="BN110" s="27" t="s">
        <v>698</v>
      </c>
      <c r="BO110" s="27" t="s">
        <v>698</v>
      </c>
      <c r="BP110" s="27" t="s">
        <v>698</v>
      </c>
      <c r="BQ110" s="27" t="s">
        <v>698</v>
      </c>
      <c r="BR110" s="27" t="s">
        <v>698</v>
      </c>
      <c r="BS110" s="27" t="s">
        <v>698</v>
      </c>
      <c r="BT110" s="27" t="s">
        <v>698</v>
      </c>
      <c r="BU110" s="27" t="s">
        <v>698</v>
      </c>
      <c r="BV110" s="27" t="s">
        <v>698</v>
      </c>
      <c r="BW110" s="27" t="s">
        <v>698</v>
      </c>
      <c r="BX110" s="27" t="s">
        <v>698</v>
      </c>
      <c r="BY110" s="27" t="s">
        <v>698</v>
      </c>
      <c r="BZ110" s="27" t="s">
        <v>698</v>
      </c>
      <c r="CA110" s="27" t="s">
        <v>698</v>
      </c>
      <c r="CB110" s="27" t="s">
        <v>698</v>
      </c>
      <c r="CC110" s="27" t="s">
        <v>698</v>
      </c>
      <c r="CD110" s="27" t="s">
        <v>704</v>
      </c>
      <c r="CE110" s="27" t="s">
        <v>698</v>
      </c>
      <c r="CF110" s="27" t="s">
        <v>698</v>
      </c>
      <c r="CG110" s="27" t="s">
        <v>698</v>
      </c>
      <c r="CH110" s="27" t="s">
        <v>698</v>
      </c>
      <c r="CI110" s="27" t="s">
        <v>698</v>
      </c>
      <c r="CJ110" s="27" t="s">
        <v>698</v>
      </c>
      <c r="CK110" s="27" t="s">
        <v>698</v>
      </c>
      <c r="CL110" s="27" t="s">
        <v>698</v>
      </c>
      <c r="CM110" s="27" t="s">
        <v>698</v>
      </c>
      <c r="CN110" s="27" t="s">
        <v>698</v>
      </c>
      <c r="CO110" s="27" t="s">
        <v>698</v>
      </c>
      <c r="CP110" s="27" t="s">
        <v>698</v>
      </c>
      <c r="CQ110" s="27" t="s">
        <v>698</v>
      </c>
      <c r="CR110" s="27" t="s">
        <v>698</v>
      </c>
      <c r="CS110" s="27" t="s">
        <v>698</v>
      </c>
      <c r="CT110" s="27" t="s">
        <v>698</v>
      </c>
      <c r="CU110" s="27" t="s">
        <v>698</v>
      </c>
      <c r="CV110" s="27" t="s">
        <v>698</v>
      </c>
      <c r="CW110" s="27" t="s">
        <v>698</v>
      </c>
      <c r="CX110" s="27" t="s">
        <v>698</v>
      </c>
      <c r="CY110" s="27" t="s">
        <v>698</v>
      </c>
      <c r="CZ110" s="27" t="s">
        <v>698</v>
      </c>
      <c r="DA110" s="27" t="s">
        <v>698</v>
      </c>
      <c r="DB110" s="27" t="s">
        <v>698</v>
      </c>
      <c r="DC110" s="27" t="s">
        <v>698</v>
      </c>
      <c r="DD110" s="27" t="s">
        <v>698</v>
      </c>
      <c r="DE110" s="27" t="s">
        <v>698</v>
      </c>
      <c r="DF110" s="27" t="s">
        <v>698</v>
      </c>
      <c r="DG110" s="27" t="s">
        <v>698</v>
      </c>
      <c r="DH110" s="27" t="s">
        <v>698</v>
      </c>
      <c r="DI110" s="27" t="s">
        <v>698</v>
      </c>
      <c r="DJ110" s="27" t="s">
        <v>698</v>
      </c>
      <c r="DK110" s="27" t="s">
        <v>698</v>
      </c>
      <c r="DL110" s="27" t="s">
        <v>698</v>
      </c>
      <c r="DM110" s="27" t="s">
        <v>698</v>
      </c>
      <c r="DN110" s="27" t="s">
        <v>698</v>
      </c>
      <c r="DO110" s="27" t="s">
        <v>698</v>
      </c>
      <c r="DP110" s="27" t="s">
        <v>698</v>
      </c>
      <c r="DQ110" s="27" t="s">
        <v>698</v>
      </c>
      <c r="DR110" s="27" t="s">
        <v>698</v>
      </c>
      <c r="DS110" s="27" t="s">
        <v>698</v>
      </c>
      <c r="DT110" s="27" t="s">
        <v>698</v>
      </c>
      <c r="DU110" s="27" t="s">
        <v>698</v>
      </c>
      <c r="DV110" s="27" t="s">
        <v>698</v>
      </c>
      <c r="DW110" s="27" t="s">
        <v>698</v>
      </c>
      <c r="DX110" s="27" t="s">
        <v>698</v>
      </c>
      <c r="DY110" s="27" t="s">
        <v>698</v>
      </c>
      <c r="DZ110" s="27" t="s">
        <v>698</v>
      </c>
      <c r="EA110" s="27" t="s">
        <v>698</v>
      </c>
      <c r="EB110" s="27" t="s">
        <v>698</v>
      </c>
      <c r="EC110" s="27" t="s">
        <v>698</v>
      </c>
      <c r="ED110" s="27" t="s">
        <v>698</v>
      </c>
      <c r="EE110" s="27" t="s">
        <v>698</v>
      </c>
      <c r="EF110" s="27" t="s">
        <v>698</v>
      </c>
      <c r="EG110" s="27" t="s">
        <v>698</v>
      </c>
      <c r="EH110" s="27" t="s">
        <v>698</v>
      </c>
      <c r="EI110" s="27" t="s">
        <v>698</v>
      </c>
      <c r="EJ110" s="27" t="s">
        <v>698</v>
      </c>
      <c r="EK110" s="27" t="s">
        <v>698</v>
      </c>
      <c r="EL110" s="27" t="s">
        <v>698</v>
      </c>
      <c r="EM110" s="27" t="s">
        <v>698</v>
      </c>
      <c r="EN110" s="27" t="s">
        <v>698</v>
      </c>
      <c r="EO110" s="27" t="s">
        <v>698</v>
      </c>
      <c r="EP110" s="27" t="s">
        <v>698</v>
      </c>
      <c r="EQ110" s="27" t="s">
        <v>698</v>
      </c>
      <c r="ER110" s="27" t="s">
        <v>698</v>
      </c>
      <c r="ES110" s="27" t="s">
        <v>698</v>
      </c>
      <c r="ET110" s="27" t="s">
        <v>698</v>
      </c>
      <c r="EU110" s="27" t="s">
        <v>698</v>
      </c>
      <c r="EV110" s="27" t="s">
        <v>698</v>
      </c>
      <c r="EW110" s="27" t="s">
        <v>2705</v>
      </c>
      <c r="EX110" s="27" t="s">
        <v>2706</v>
      </c>
      <c r="EY110" s="27" t="s">
        <v>2707</v>
      </c>
      <c r="EZ110" s="27" t="s">
        <v>694</v>
      </c>
      <c r="FA110" s="27" t="s">
        <v>694</v>
      </c>
      <c r="FB110" s="27" t="s">
        <v>694</v>
      </c>
      <c r="FC110" s="27" t="s">
        <v>694</v>
      </c>
      <c r="FD110" s="27" t="s">
        <v>694</v>
      </c>
      <c r="FE110" s="27" t="s">
        <v>2709</v>
      </c>
      <c r="FF110" s="42"/>
      <c r="FG110" s="42"/>
    </row>
    <row r="111" spans="1:163" x14ac:dyDescent="0.25">
      <c r="A111" s="27" t="str">
        <f t="shared" si="1"/>
        <v>IR003003006000000000000000000000000000</v>
      </c>
      <c r="B111" s="20" t="s">
        <v>2599</v>
      </c>
      <c r="C111" s="23" t="s">
        <v>2630</v>
      </c>
      <c r="D111" s="23" t="s">
        <v>710</v>
      </c>
      <c r="E111" s="23" t="s">
        <v>710</v>
      </c>
      <c r="F111" s="21" t="s">
        <v>715</v>
      </c>
      <c r="G111" s="21" t="s">
        <v>697</v>
      </c>
      <c r="H111" s="23" t="s">
        <v>697</v>
      </c>
      <c r="I111" s="23" t="s">
        <v>697</v>
      </c>
      <c r="J111" s="23" t="s">
        <v>697</v>
      </c>
      <c r="K111" s="64" t="s">
        <v>697</v>
      </c>
      <c r="L111" s="23" t="s">
        <v>697</v>
      </c>
      <c r="M111" s="23" t="s">
        <v>697</v>
      </c>
      <c r="N111" s="23" t="s">
        <v>697</v>
      </c>
      <c r="O111" s="23" t="s">
        <v>697</v>
      </c>
      <c r="P111" s="27">
        <v>0</v>
      </c>
      <c r="Q111" s="27" t="s">
        <v>704</v>
      </c>
      <c r="R111" s="27" t="s">
        <v>698</v>
      </c>
      <c r="S111" s="28" t="s">
        <v>694</v>
      </c>
      <c r="T111" s="28" t="s">
        <v>922</v>
      </c>
      <c r="U111" s="20" t="s">
        <v>2897</v>
      </c>
      <c r="V111" s="52" t="s">
        <v>905</v>
      </c>
      <c r="W111" s="20"/>
      <c r="X111" s="20"/>
      <c r="Y111" s="20" t="s">
        <v>2898</v>
      </c>
      <c r="Z111" s="20"/>
      <c r="AA111" s="20"/>
      <c r="AB111" s="20"/>
      <c r="AC111" s="20"/>
      <c r="AD111" s="20"/>
      <c r="AE111" s="20"/>
      <c r="AF111" s="20"/>
      <c r="AG111" s="20"/>
      <c r="AH111" s="27" t="s">
        <v>2899</v>
      </c>
      <c r="AI111" s="28" t="s">
        <v>704</v>
      </c>
      <c r="AJ111" s="27" t="s">
        <v>698</v>
      </c>
      <c r="AK111" s="27" t="s">
        <v>698</v>
      </c>
      <c r="AL111" s="27" t="s">
        <v>698</v>
      </c>
      <c r="AM111" s="27" t="s">
        <v>698</v>
      </c>
      <c r="AN111" s="27" t="s">
        <v>698</v>
      </c>
      <c r="AO111" s="27" t="s">
        <v>698</v>
      </c>
      <c r="AP111" s="27" t="s">
        <v>698</v>
      </c>
      <c r="AQ111" s="27" t="s">
        <v>698</v>
      </c>
      <c r="AR111" s="27" t="s">
        <v>698</v>
      </c>
      <c r="AS111" s="27" t="s">
        <v>698</v>
      </c>
      <c r="AT111" s="27" t="s">
        <v>698</v>
      </c>
      <c r="AU111" s="27" t="s">
        <v>698</v>
      </c>
      <c r="AV111" s="27" t="s">
        <v>698</v>
      </c>
      <c r="AW111" s="27" t="s">
        <v>698</v>
      </c>
      <c r="AX111" s="27" t="s">
        <v>698</v>
      </c>
      <c r="AY111" s="27" t="s">
        <v>698</v>
      </c>
      <c r="AZ111" s="27" t="s">
        <v>698</v>
      </c>
      <c r="BA111" s="27" t="s">
        <v>698</v>
      </c>
      <c r="BB111" s="27" t="s">
        <v>698</v>
      </c>
      <c r="BC111" s="27" t="s">
        <v>698</v>
      </c>
      <c r="BD111" s="27" t="s">
        <v>698</v>
      </c>
      <c r="BE111" s="27" t="s">
        <v>698</v>
      </c>
      <c r="BF111" s="27" t="s">
        <v>698</v>
      </c>
      <c r="BG111" s="27" t="s">
        <v>698</v>
      </c>
      <c r="BH111" s="27" t="s">
        <v>698</v>
      </c>
      <c r="BI111" s="27" t="s">
        <v>698</v>
      </c>
      <c r="BJ111" s="27" t="s">
        <v>698</v>
      </c>
      <c r="BK111" s="27" t="s">
        <v>698</v>
      </c>
      <c r="BL111" s="27" t="s">
        <v>698</v>
      </c>
      <c r="BM111" s="27" t="s">
        <v>698</v>
      </c>
      <c r="BN111" s="27" t="s">
        <v>698</v>
      </c>
      <c r="BO111" s="27" t="s">
        <v>698</v>
      </c>
      <c r="BP111" s="27" t="s">
        <v>698</v>
      </c>
      <c r="BQ111" s="27" t="s">
        <v>698</v>
      </c>
      <c r="BR111" s="27" t="s">
        <v>698</v>
      </c>
      <c r="BS111" s="27" t="s">
        <v>698</v>
      </c>
      <c r="BT111" s="27" t="s">
        <v>698</v>
      </c>
      <c r="BU111" s="27" t="s">
        <v>698</v>
      </c>
      <c r="BV111" s="27" t="s">
        <v>704</v>
      </c>
      <c r="BW111" s="27" t="s">
        <v>698</v>
      </c>
      <c r="BX111" s="27" t="s">
        <v>698</v>
      </c>
      <c r="BY111" s="27" t="s">
        <v>698</v>
      </c>
      <c r="BZ111" s="27" t="s">
        <v>698</v>
      </c>
      <c r="CA111" s="27" t="s">
        <v>698</v>
      </c>
      <c r="CB111" s="27" t="s">
        <v>698</v>
      </c>
      <c r="CC111" s="27" t="s">
        <v>698</v>
      </c>
      <c r="CD111" s="27" t="s">
        <v>698</v>
      </c>
      <c r="CE111" s="27" t="s">
        <v>698</v>
      </c>
      <c r="CF111" s="27" t="s">
        <v>698</v>
      </c>
      <c r="CG111" s="27" t="s">
        <v>698</v>
      </c>
      <c r="CH111" s="27" t="s">
        <v>698</v>
      </c>
      <c r="CI111" s="27" t="s">
        <v>698</v>
      </c>
      <c r="CJ111" s="27" t="s">
        <v>698</v>
      </c>
      <c r="CK111" s="27" t="s">
        <v>698</v>
      </c>
      <c r="CL111" s="27" t="s">
        <v>698</v>
      </c>
      <c r="CM111" s="27" t="s">
        <v>698</v>
      </c>
      <c r="CN111" s="27" t="s">
        <v>698</v>
      </c>
      <c r="CO111" s="27" t="s">
        <v>698</v>
      </c>
      <c r="CP111" s="27" t="s">
        <v>698</v>
      </c>
      <c r="CQ111" s="27" t="s">
        <v>698</v>
      </c>
      <c r="CR111" s="27" t="s">
        <v>698</v>
      </c>
      <c r="CS111" s="27" t="s">
        <v>698</v>
      </c>
      <c r="CT111" s="27" t="s">
        <v>698</v>
      </c>
      <c r="CU111" s="27" t="s">
        <v>698</v>
      </c>
      <c r="CV111" s="27" t="s">
        <v>698</v>
      </c>
      <c r="CW111" s="27" t="s">
        <v>698</v>
      </c>
      <c r="CX111" s="27" t="s">
        <v>698</v>
      </c>
      <c r="CY111" s="27" t="s">
        <v>698</v>
      </c>
      <c r="CZ111" s="27" t="s">
        <v>698</v>
      </c>
      <c r="DA111" s="27" t="s">
        <v>698</v>
      </c>
      <c r="DB111" s="27" t="s">
        <v>698</v>
      </c>
      <c r="DC111" s="27" t="s">
        <v>698</v>
      </c>
      <c r="DD111" s="27" t="s">
        <v>698</v>
      </c>
      <c r="DE111" s="27" t="s">
        <v>698</v>
      </c>
      <c r="DF111" s="27" t="s">
        <v>698</v>
      </c>
      <c r="DG111" s="27" t="s">
        <v>698</v>
      </c>
      <c r="DH111" s="27" t="s">
        <v>698</v>
      </c>
      <c r="DI111" s="27" t="s">
        <v>698</v>
      </c>
      <c r="DJ111" s="27" t="s">
        <v>698</v>
      </c>
      <c r="DK111" s="27" t="s">
        <v>698</v>
      </c>
      <c r="DL111" s="27" t="s">
        <v>698</v>
      </c>
      <c r="DM111" s="27" t="s">
        <v>698</v>
      </c>
      <c r="DN111" s="27" t="s">
        <v>698</v>
      </c>
      <c r="DO111" s="27" t="s">
        <v>698</v>
      </c>
      <c r="DP111" s="27" t="s">
        <v>698</v>
      </c>
      <c r="DQ111" s="27" t="s">
        <v>698</v>
      </c>
      <c r="DR111" s="27" t="s">
        <v>698</v>
      </c>
      <c r="DS111" s="27" t="s">
        <v>698</v>
      </c>
      <c r="DT111" s="27" t="s">
        <v>698</v>
      </c>
      <c r="DU111" s="27" t="s">
        <v>698</v>
      </c>
      <c r="DV111" s="27" t="s">
        <v>698</v>
      </c>
      <c r="DW111" s="27" t="s">
        <v>698</v>
      </c>
      <c r="DX111" s="27" t="s">
        <v>698</v>
      </c>
      <c r="DY111" s="27" t="s">
        <v>698</v>
      </c>
      <c r="DZ111" s="27" t="s">
        <v>698</v>
      </c>
      <c r="EA111" s="27" t="s">
        <v>698</v>
      </c>
      <c r="EB111" s="27" t="s">
        <v>698</v>
      </c>
      <c r="EC111" s="27" t="s">
        <v>698</v>
      </c>
      <c r="ED111" s="27" t="s">
        <v>698</v>
      </c>
      <c r="EE111" s="27" t="s">
        <v>698</v>
      </c>
      <c r="EF111" s="27" t="s">
        <v>698</v>
      </c>
      <c r="EG111" s="27" t="s">
        <v>698</v>
      </c>
      <c r="EH111" s="27" t="s">
        <v>698</v>
      </c>
      <c r="EI111" s="27" t="s">
        <v>698</v>
      </c>
      <c r="EJ111" s="27" t="s">
        <v>698</v>
      </c>
      <c r="EK111" s="27" t="s">
        <v>698</v>
      </c>
      <c r="EL111" s="27" t="s">
        <v>698</v>
      </c>
      <c r="EM111" s="27" t="s">
        <v>698</v>
      </c>
      <c r="EN111" s="27" t="s">
        <v>698</v>
      </c>
      <c r="EO111" s="27" t="s">
        <v>698</v>
      </c>
      <c r="EP111" s="27" t="s">
        <v>698</v>
      </c>
      <c r="EQ111" s="27" t="s">
        <v>698</v>
      </c>
      <c r="ER111" s="27" t="s">
        <v>698</v>
      </c>
      <c r="ES111" s="27" t="s">
        <v>698</v>
      </c>
      <c r="ET111" s="27" t="s">
        <v>698</v>
      </c>
      <c r="EU111" s="27" t="s">
        <v>698</v>
      </c>
      <c r="EV111" s="27" t="s">
        <v>698</v>
      </c>
      <c r="EW111" s="27" t="s">
        <v>2705</v>
      </c>
      <c r="EX111" s="27" t="s">
        <v>2706</v>
      </c>
      <c r="EY111" s="27" t="s">
        <v>2707</v>
      </c>
      <c r="EZ111" s="27" t="s">
        <v>694</v>
      </c>
      <c r="FA111" s="27" t="s">
        <v>694</v>
      </c>
      <c r="FB111" s="27" t="s">
        <v>694</v>
      </c>
      <c r="FC111" s="27" t="s">
        <v>694</v>
      </c>
      <c r="FD111" s="27" t="s">
        <v>694</v>
      </c>
      <c r="FE111" s="27" t="s">
        <v>2709</v>
      </c>
      <c r="FF111" s="42"/>
      <c r="FG111" s="42"/>
    </row>
    <row r="112" spans="1:163" x14ac:dyDescent="0.25">
      <c r="A112" s="27" t="str">
        <f t="shared" si="1"/>
        <v>IR003003007000000000000000000000000000</v>
      </c>
      <c r="B112" s="20" t="s">
        <v>2599</v>
      </c>
      <c r="C112" s="23" t="s">
        <v>2630</v>
      </c>
      <c r="D112" s="23" t="s">
        <v>710</v>
      </c>
      <c r="E112" s="23" t="s">
        <v>710</v>
      </c>
      <c r="F112" s="21" t="s">
        <v>718</v>
      </c>
      <c r="G112" s="21" t="s">
        <v>697</v>
      </c>
      <c r="H112" s="23" t="s">
        <v>697</v>
      </c>
      <c r="I112" s="23" t="s">
        <v>697</v>
      </c>
      <c r="J112" s="23" t="s">
        <v>697</v>
      </c>
      <c r="K112" s="64" t="s">
        <v>697</v>
      </c>
      <c r="L112" s="23" t="s">
        <v>697</v>
      </c>
      <c r="M112" s="23" t="s">
        <v>697</v>
      </c>
      <c r="N112" s="23" t="s">
        <v>697</v>
      </c>
      <c r="O112" s="23" t="s">
        <v>697</v>
      </c>
      <c r="P112" s="27">
        <v>0</v>
      </c>
      <c r="Q112" s="27" t="s">
        <v>704</v>
      </c>
      <c r="R112" s="27" t="s">
        <v>698</v>
      </c>
      <c r="S112" s="28" t="s">
        <v>694</v>
      </c>
      <c r="T112" s="28" t="s">
        <v>922</v>
      </c>
      <c r="U112" s="34" t="s">
        <v>2900</v>
      </c>
      <c r="V112" s="52" t="s">
        <v>905</v>
      </c>
      <c r="W112" s="20"/>
      <c r="X112" s="20"/>
      <c r="Y112" s="20" t="s">
        <v>2901</v>
      </c>
      <c r="Z112" s="20"/>
      <c r="AA112" s="20"/>
      <c r="AB112" s="20"/>
      <c r="AC112" s="20"/>
      <c r="AD112" s="20"/>
      <c r="AE112" s="20"/>
      <c r="AF112" s="20"/>
      <c r="AG112" s="20"/>
      <c r="AH112" s="27" t="s">
        <v>2902</v>
      </c>
      <c r="AI112" s="28" t="s">
        <v>704</v>
      </c>
      <c r="AJ112" s="27" t="s">
        <v>698</v>
      </c>
      <c r="AK112" s="27" t="s">
        <v>698</v>
      </c>
      <c r="AL112" s="27" t="s">
        <v>698</v>
      </c>
      <c r="AM112" s="27" t="s">
        <v>698</v>
      </c>
      <c r="AN112" s="27" t="s">
        <v>698</v>
      </c>
      <c r="AO112" s="27" t="s">
        <v>698</v>
      </c>
      <c r="AP112" s="27" t="s">
        <v>698</v>
      </c>
      <c r="AQ112" s="27" t="s">
        <v>698</v>
      </c>
      <c r="AR112" s="27" t="s">
        <v>698</v>
      </c>
      <c r="AS112" s="27" t="s">
        <v>698</v>
      </c>
      <c r="AT112" s="27" t="s">
        <v>698</v>
      </c>
      <c r="AU112" s="27" t="s">
        <v>698</v>
      </c>
      <c r="AV112" s="27" t="s">
        <v>698</v>
      </c>
      <c r="AW112" s="27" t="s">
        <v>698</v>
      </c>
      <c r="AX112" s="27" t="s">
        <v>698</v>
      </c>
      <c r="AY112" s="27" t="s">
        <v>698</v>
      </c>
      <c r="AZ112" s="27" t="s">
        <v>698</v>
      </c>
      <c r="BA112" s="27" t="s">
        <v>698</v>
      </c>
      <c r="BB112" s="27" t="s">
        <v>698</v>
      </c>
      <c r="BC112" s="27" t="s">
        <v>698</v>
      </c>
      <c r="BD112" s="27" t="s">
        <v>698</v>
      </c>
      <c r="BE112" s="27" t="s">
        <v>698</v>
      </c>
      <c r="BF112" s="27" t="s">
        <v>698</v>
      </c>
      <c r="BG112" s="27" t="s">
        <v>698</v>
      </c>
      <c r="BH112" s="27" t="s">
        <v>698</v>
      </c>
      <c r="BI112" s="27" t="s">
        <v>698</v>
      </c>
      <c r="BJ112" s="27" t="s">
        <v>698</v>
      </c>
      <c r="BK112" s="27" t="s">
        <v>698</v>
      </c>
      <c r="BL112" s="27" t="s">
        <v>698</v>
      </c>
      <c r="BM112" s="27" t="s">
        <v>698</v>
      </c>
      <c r="BN112" s="27" t="s">
        <v>698</v>
      </c>
      <c r="BO112" s="27" t="s">
        <v>698</v>
      </c>
      <c r="BP112" s="27" t="s">
        <v>698</v>
      </c>
      <c r="BQ112" s="27" t="s">
        <v>698</v>
      </c>
      <c r="BR112" s="27" t="s">
        <v>698</v>
      </c>
      <c r="BS112" s="27" t="s">
        <v>698</v>
      </c>
      <c r="BT112" s="27" t="s">
        <v>698</v>
      </c>
      <c r="BU112" s="27" t="s">
        <v>698</v>
      </c>
      <c r="BV112" s="27" t="s">
        <v>704</v>
      </c>
      <c r="BW112" s="27" t="s">
        <v>698</v>
      </c>
      <c r="BX112" s="27" t="s">
        <v>698</v>
      </c>
      <c r="BY112" s="27" t="s">
        <v>698</v>
      </c>
      <c r="BZ112" s="27" t="s">
        <v>698</v>
      </c>
      <c r="CA112" s="27" t="s">
        <v>698</v>
      </c>
      <c r="CB112" s="27" t="s">
        <v>698</v>
      </c>
      <c r="CC112" s="27" t="s">
        <v>698</v>
      </c>
      <c r="CD112" s="27" t="s">
        <v>698</v>
      </c>
      <c r="CE112" s="27" t="s">
        <v>698</v>
      </c>
      <c r="CF112" s="27" t="s">
        <v>698</v>
      </c>
      <c r="CG112" s="27" t="s">
        <v>698</v>
      </c>
      <c r="CH112" s="27" t="s">
        <v>698</v>
      </c>
      <c r="CI112" s="27" t="s">
        <v>698</v>
      </c>
      <c r="CJ112" s="27" t="s">
        <v>698</v>
      </c>
      <c r="CK112" s="27" t="s">
        <v>698</v>
      </c>
      <c r="CL112" s="27" t="s">
        <v>698</v>
      </c>
      <c r="CM112" s="27" t="s">
        <v>698</v>
      </c>
      <c r="CN112" s="27" t="s">
        <v>698</v>
      </c>
      <c r="CO112" s="27" t="s">
        <v>698</v>
      </c>
      <c r="CP112" s="27" t="s">
        <v>698</v>
      </c>
      <c r="CQ112" s="27" t="s">
        <v>698</v>
      </c>
      <c r="CR112" s="27" t="s">
        <v>698</v>
      </c>
      <c r="CS112" s="27" t="s">
        <v>698</v>
      </c>
      <c r="CT112" s="27" t="s">
        <v>698</v>
      </c>
      <c r="CU112" s="27" t="s">
        <v>698</v>
      </c>
      <c r="CV112" s="27" t="s">
        <v>698</v>
      </c>
      <c r="CW112" s="27" t="s">
        <v>698</v>
      </c>
      <c r="CX112" s="27" t="s">
        <v>698</v>
      </c>
      <c r="CY112" s="27" t="s">
        <v>698</v>
      </c>
      <c r="CZ112" s="27" t="s">
        <v>698</v>
      </c>
      <c r="DA112" s="27" t="s">
        <v>698</v>
      </c>
      <c r="DB112" s="27" t="s">
        <v>698</v>
      </c>
      <c r="DC112" s="27" t="s">
        <v>698</v>
      </c>
      <c r="DD112" s="27" t="s">
        <v>698</v>
      </c>
      <c r="DE112" s="27" t="s">
        <v>698</v>
      </c>
      <c r="DF112" s="27" t="s">
        <v>698</v>
      </c>
      <c r="DG112" s="27" t="s">
        <v>698</v>
      </c>
      <c r="DH112" s="27" t="s">
        <v>698</v>
      </c>
      <c r="DI112" s="27" t="s">
        <v>698</v>
      </c>
      <c r="DJ112" s="27" t="s">
        <v>698</v>
      </c>
      <c r="DK112" s="27" t="s">
        <v>698</v>
      </c>
      <c r="DL112" s="27" t="s">
        <v>698</v>
      </c>
      <c r="DM112" s="27" t="s">
        <v>698</v>
      </c>
      <c r="DN112" s="27" t="s">
        <v>698</v>
      </c>
      <c r="DO112" s="27" t="s">
        <v>698</v>
      </c>
      <c r="DP112" s="27" t="s">
        <v>698</v>
      </c>
      <c r="DQ112" s="27" t="s">
        <v>698</v>
      </c>
      <c r="DR112" s="27" t="s">
        <v>698</v>
      </c>
      <c r="DS112" s="27" t="s">
        <v>698</v>
      </c>
      <c r="DT112" s="27" t="s">
        <v>698</v>
      </c>
      <c r="DU112" s="27" t="s">
        <v>698</v>
      </c>
      <c r="DV112" s="27" t="s">
        <v>698</v>
      </c>
      <c r="DW112" s="27" t="s">
        <v>698</v>
      </c>
      <c r="DX112" s="27" t="s">
        <v>698</v>
      </c>
      <c r="DY112" s="27" t="s">
        <v>698</v>
      </c>
      <c r="DZ112" s="27" t="s">
        <v>698</v>
      </c>
      <c r="EA112" s="27" t="s">
        <v>698</v>
      </c>
      <c r="EB112" s="27" t="s">
        <v>698</v>
      </c>
      <c r="EC112" s="27" t="s">
        <v>698</v>
      </c>
      <c r="ED112" s="27" t="s">
        <v>698</v>
      </c>
      <c r="EE112" s="27" t="s">
        <v>698</v>
      </c>
      <c r="EF112" s="27" t="s">
        <v>698</v>
      </c>
      <c r="EG112" s="27" t="s">
        <v>698</v>
      </c>
      <c r="EH112" s="27" t="s">
        <v>698</v>
      </c>
      <c r="EI112" s="27" t="s">
        <v>698</v>
      </c>
      <c r="EJ112" s="27" t="s">
        <v>698</v>
      </c>
      <c r="EK112" s="27" t="s">
        <v>698</v>
      </c>
      <c r="EL112" s="27" t="s">
        <v>698</v>
      </c>
      <c r="EM112" s="27" t="s">
        <v>698</v>
      </c>
      <c r="EN112" s="27" t="s">
        <v>698</v>
      </c>
      <c r="EO112" s="27" t="s">
        <v>698</v>
      </c>
      <c r="EP112" s="27" t="s">
        <v>698</v>
      </c>
      <c r="EQ112" s="27" t="s">
        <v>698</v>
      </c>
      <c r="ER112" s="27" t="s">
        <v>698</v>
      </c>
      <c r="ES112" s="27" t="s">
        <v>698</v>
      </c>
      <c r="ET112" s="27" t="s">
        <v>698</v>
      </c>
      <c r="EU112" s="27" t="s">
        <v>698</v>
      </c>
      <c r="EV112" s="27" t="s">
        <v>698</v>
      </c>
      <c r="EW112" s="27" t="s">
        <v>2705</v>
      </c>
      <c r="EX112" s="27" t="s">
        <v>2706</v>
      </c>
      <c r="EY112" s="27" t="s">
        <v>2707</v>
      </c>
      <c r="EZ112" s="27" t="s">
        <v>694</v>
      </c>
      <c r="FA112" s="27" t="s">
        <v>694</v>
      </c>
      <c r="FB112" s="27" t="s">
        <v>694</v>
      </c>
      <c r="FC112" s="27" t="s">
        <v>694</v>
      </c>
      <c r="FD112" s="27" t="s">
        <v>694</v>
      </c>
      <c r="FE112" s="27" t="s">
        <v>2709</v>
      </c>
      <c r="FF112" s="42"/>
      <c r="FG112" s="42"/>
    </row>
    <row r="113" spans="1:163" x14ac:dyDescent="0.25">
      <c r="A113" s="27" t="str">
        <f t="shared" si="1"/>
        <v>IR003003008000000000000000000000000000</v>
      </c>
      <c r="B113" s="27" t="s">
        <v>694</v>
      </c>
      <c r="C113" s="23" t="s">
        <v>2630</v>
      </c>
      <c r="D113" s="23" t="s">
        <v>710</v>
      </c>
      <c r="E113" s="23" t="s">
        <v>710</v>
      </c>
      <c r="F113" s="23" t="s">
        <v>720</v>
      </c>
      <c r="G113" s="21" t="s">
        <v>697</v>
      </c>
      <c r="H113" s="23" t="s">
        <v>697</v>
      </c>
      <c r="I113" s="23" t="s">
        <v>697</v>
      </c>
      <c r="J113" s="23" t="s">
        <v>697</v>
      </c>
      <c r="K113" s="64" t="s">
        <v>697</v>
      </c>
      <c r="L113" s="23" t="s">
        <v>697</v>
      </c>
      <c r="M113" s="23" t="s">
        <v>697</v>
      </c>
      <c r="N113" s="23" t="s">
        <v>697</v>
      </c>
      <c r="O113" s="23" t="s">
        <v>697</v>
      </c>
      <c r="P113" s="27">
        <v>0</v>
      </c>
      <c r="Q113" s="27" t="s">
        <v>698</v>
      </c>
      <c r="R113" s="27" t="s">
        <v>698</v>
      </c>
      <c r="S113" s="28" t="s">
        <v>694</v>
      </c>
      <c r="T113" s="28" t="s">
        <v>922</v>
      </c>
      <c r="U113" s="27" t="s">
        <v>2903</v>
      </c>
      <c r="V113" s="52" t="s">
        <v>905</v>
      </c>
      <c r="W113" s="20"/>
      <c r="X113" s="20"/>
      <c r="Y113" s="20" t="s">
        <v>1453</v>
      </c>
      <c r="Z113" s="20"/>
      <c r="AA113" s="20"/>
      <c r="AB113" s="20"/>
      <c r="AC113" s="20"/>
      <c r="AD113" s="20"/>
      <c r="AE113" s="20"/>
      <c r="AF113" s="20"/>
      <c r="AG113" s="20"/>
      <c r="AH113" s="27" t="s">
        <v>2904</v>
      </c>
      <c r="AI113" s="28" t="s">
        <v>698</v>
      </c>
      <c r="AJ113" s="27" t="s">
        <v>694</v>
      </c>
      <c r="AK113" s="27" t="s">
        <v>694</v>
      </c>
      <c r="AL113" s="27" t="s">
        <v>694</v>
      </c>
      <c r="AM113" s="27" t="s">
        <v>694</v>
      </c>
      <c r="AN113" s="27" t="s">
        <v>694</v>
      </c>
      <c r="AO113" s="27" t="s">
        <v>694</v>
      </c>
      <c r="AP113" s="27" t="s">
        <v>694</v>
      </c>
      <c r="AQ113" s="27" t="s">
        <v>694</v>
      </c>
      <c r="AR113" s="27" t="s">
        <v>694</v>
      </c>
      <c r="AS113" s="27" t="s">
        <v>694</v>
      </c>
      <c r="AT113" s="27" t="s">
        <v>694</v>
      </c>
      <c r="AU113" s="27" t="s">
        <v>694</v>
      </c>
      <c r="AV113" s="27" t="s">
        <v>694</v>
      </c>
      <c r="AW113" s="27" t="s">
        <v>694</v>
      </c>
      <c r="AX113" s="27" t="s">
        <v>694</v>
      </c>
      <c r="AY113" s="27" t="s">
        <v>694</v>
      </c>
      <c r="AZ113" s="27" t="s">
        <v>694</v>
      </c>
      <c r="BA113" s="27" t="s">
        <v>694</v>
      </c>
      <c r="BB113" s="27" t="s">
        <v>694</v>
      </c>
      <c r="BC113" s="27" t="s">
        <v>694</v>
      </c>
      <c r="BD113" s="27" t="s">
        <v>694</v>
      </c>
      <c r="BE113" s="27" t="s">
        <v>694</v>
      </c>
      <c r="BF113" s="27" t="s">
        <v>694</v>
      </c>
      <c r="BG113" s="27" t="s">
        <v>694</v>
      </c>
      <c r="BH113" s="27" t="s">
        <v>694</v>
      </c>
      <c r="BI113" s="27" t="s">
        <v>694</v>
      </c>
      <c r="BJ113" s="27" t="s">
        <v>694</v>
      </c>
      <c r="BK113" s="27" t="s">
        <v>694</v>
      </c>
      <c r="BL113" s="27" t="s">
        <v>694</v>
      </c>
      <c r="BM113" s="27" t="s">
        <v>694</v>
      </c>
      <c r="BN113" s="27" t="s">
        <v>694</v>
      </c>
      <c r="BO113" s="27" t="s">
        <v>694</v>
      </c>
      <c r="BP113" s="27" t="s">
        <v>694</v>
      </c>
      <c r="BQ113" s="27" t="s">
        <v>694</v>
      </c>
      <c r="BR113" s="27" t="s">
        <v>694</v>
      </c>
      <c r="BS113" s="27" t="s">
        <v>694</v>
      </c>
      <c r="BT113" s="27" t="s">
        <v>694</v>
      </c>
      <c r="BU113" s="27" t="s">
        <v>694</v>
      </c>
      <c r="BV113" s="27" t="s">
        <v>694</v>
      </c>
      <c r="BW113" s="27" t="s">
        <v>694</v>
      </c>
      <c r="BX113" s="27" t="s">
        <v>694</v>
      </c>
      <c r="BY113" s="27" t="s">
        <v>694</v>
      </c>
      <c r="BZ113" s="27" t="s">
        <v>694</v>
      </c>
      <c r="CA113" s="27" t="s">
        <v>694</v>
      </c>
      <c r="CB113" s="27" t="s">
        <v>694</v>
      </c>
      <c r="CC113" s="27" t="s">
        <v>694</v>
      </c>
      <c r="CD113" s="27" t="s">
        <v>694</v>
      </c>
      <c r="CE113" s="27" t="s">
        <v>694</v>
      </c>
      <c r="CF113" s="27" t="s">
        <v>694</v>
      </c>
      <c r="CG113" s="27" t="s">
        <v>694</v>
      </c>
      <c r="CH113" s="27" t="s">
        <v>694</v>
      </c>
      <c r="CI113" s="27" t="s">
        <v>694</v>
      </c>
      <c r="CJ113" s="27" t="s">
        <v>694</v>
      </c>
      <c r="CK113" s="27" t="s">
        <v>694</v>
      </c>
      <c r="CL113" s="27" t="s">
        <v>694</v>
      </c>
      <c r="CM113" s="27" t="s">
        <v>694</v>
      </c>
      <c r="CN113" s="27" t="s">
        <v>694</v>
      </c>
      <c r="CO113" s="27" t="s">
        <v>694</v>
      </c>
      <c r="CP113" s="27" t="s">
        <v>694</v>
      </c>
      <c r="CQ113" s="27" t="s">
        <v>694</v>
      </c>
      <c r="CR113" s="27" t="s">
        <v>694</v>
      </c>
      <c r="CS113" s="27" t="s">
        <v>694</v>
      </c>
      <c r="CT113" s="27" t="s">
        <v>694</v>
      </c>
      <c r="CU113" s="27" t="s">
        <v>694</v>
      </c>
      <c r="CV113" s="27" t="s">
        <v>694</v>
      </c>
      <c r="CW113" s="27" t="s">
        <v>694</v>
      </c>
      <c r="CX113" s="27" t="s">
        <v>694</v>
      </c>
      <c r="CY113" s="27" t="s">
        <v>694</v>
      </c>
      <c r="CZ113" s="27" t="s">
        <v>694</v>
      </c>
      <c r="DA113" s="27" t="s">
        <v>694</v>
      </c>
      <c r="DB113" s="27" t="s">
        <v>694</v>
      </c>
      <c r="DC113" s="27" t="s">
        <v>694</v>
      </c>
      <c r="DD113" s="27" t="s">
        <v>694</v>
      </c>
      <c r="DE113" s="27" t="s">
        <v>694</v>
      </c>
      <c r="DF113" s="27" t="s">
        <v>694</v>
      </c>
      <c r="DG113" s="27" t="s">
        <v>694</v>
      </c>
      <c r="DH113" s="27" t="s">
        <v>694</v>
      </c>
      <c r="DI113" s="27" t="s">
        <v>694</v>
      </c>
      <c r="DJ113" s="27" t="s">
        <v>694</v>
      </c>
      <c r="DK113" s="27" t="s">
        <v>694</v>
      </c>
      <c r="DL113" s="27" t="s">
        <v>694</v>
      </c>
      <c r="DM113" s="27" t="s">
        <v>694</v>
      </c>
      <c r="DN113" s="27" t="s">
        <v>694</v>
      </c>
      <c r="DO113" s="27" t="s">
        <v>694</v>
      </c>
      <c r="DP113" s="27" t="s">
        <v>694</v>
      </c>
      <c r="DQ113" s="27" t="s">
        <v>694</v>
      </c>
      <c r="DR113" s="27" t="s">
        <v>694</v>
      </c>
      <c r="DS113" s="27" t="s">
        <v>694</v>
      </c>
      <c r="DT113" s="27" t="s">
        <v>694</v>
      </c>
      <c r="DU113" s="27" t="s">
        <v>694</v>
      </c>
      <c r="DV113" s="27" t="s">
        <v>694</v>
      </c>
      <c r="DW113" s="27" t="s">
        <v>694</v>
      </c>
      <c r="DX113" s="27" t="s">
        <v>694</v>
      </c>
      <c r="DY113" s="27" t="s">
        <v>694</v>
      </c>
      <c r="DZ113" s="27" t="s">
        <v>694</v>
      </c>
      <c r="EA113" s="27" t="s">
        <v>694</v>
      </c>
      <c r="EB113" s="27" t="s">
        <v>694</v>
      </c>
      <c r="EC113" s="27" t="s">
        <v>694</v>
      </c>
      <c r="ED113" s="27" t="s">
        <v>694</v>
      </c>
      <c r="EE113" s="27" t="s">
        <v>694</v>
      </c>
      <c r="EF113" s="27" t="s">
        <v>694</v>
      </c>
      <c r="EG113" s="27" t="s">
        <v>694</v>
      </c>
      <c r="EH113" s="27" t="s">
        <v>694</v>
      </c>
      <c r="EI113" s="27" t="s">
        <v>694</v>
      </c>
      <c r="EJ113" s="27" t="s">
        <v>694</v>
      </c>
      <c r="EK113" s="27" t="s">
        <v>694</v>
      </c>
      <c r="EL113" s="27" t="s">
        <v>694</v>
      </c>
      <c r="EM113" s="27" t="s">
        <v>694</v>
      </c>
      <c r="EN113" s="27" t="s">
        <v>694</v>
      </c>
      <c r="EO113" s="27" t="s">
        <v>694</v>
      </c>
      <c r="EP113" s="27" t="s">
        <v>694</v>
      </c>
      <c r="EQ113" s="27" t="s">
        <v>694</v>
      </c>
      <c r="ER113" s="27" t="s">
        <v>694</v>
      </c>
      <c r="ES113" s="27" t="s">
        <v>694</v>
      </c>
      <c r="ET113" s="27" t="s">
        <v>694</v>
      </c>
      <c r="EU113" s="27" t="s">
        <v>694</v>
      </c>
      <c r="EV113" s="27" t="s">
        <v>694</v>
      </c>
      <c r="EW113" s="27" t="s">
        <v>694</v>
      </c>
      <c r="EX113" s="27" t="s">
        <v>694</v>
      </c>
      <c r="EY113" s="27" t="s">
        <v>694</v>
      </c>
      <c r="EZ113" s="27" t="s">
        <v>694</v>
      </c>
      <c r="FA113" s="27" t="s">
        <v>694</v>
      </c>
      <c r="FB113" s="27" t="s">
        <v>694</v>
      </c>
      <c r="FC113" s="27" t="s">
        <v>694</v>
      </c>
      <c r="FD113" s="27" t="s">
        <v>694</v>
      </c>
      <c r="FE113" s="27" t="s">
        <v>694</v>
      </c>
      <c r="FF113" s="42"/>
      <c r="FG113" s="42"/>
    </row>
    <row r="114" spans="1:163" x14ac:dyDescent="0.25">
      <c r="A114" s="27" t="str">
        <f t="shared" si="1"/>
        <v>IR003003008001000000000000000000000000</v>
      </c>
      <c r="B114" s="20" t="s">
        <v>2877</v>
      </c>
      <c r="C114" s="23" t="s">
        <v>2630</v>
      </c>
      <c r="D114" s="23" t="s">
        <v>710</v>
      </c>
      <c r="E114" s="23" t="s">
        <v>710</v>
      </c>
      <c r="F114" s="23" t="s">
        <v>720</v>
      </c>
      <c r="G114" s="21" t="s">
        <v>702</v>
      </c>
      <c r="H114" s="23" t="s">
        <v>697</v>
      </c>
      <c r="I114" s="23" t="s">
        <v>697</v>
      </c>
      <c r="J114" s="23" t="s">
        <v>697</v>
      </c>
      <c r="K114" s="64" t="s">
        <v>697</v>
      </c>
      <c r="L114" s="23" t="s">
        <v>697</v>
      </c>
      <c r="M114" s="23" t="s">
        <v>697</v>
      </c>
      <c r="N114" s="23" t="s">
        <v>697</v>
      </c>
      <c r="O114" s="23" t="s">
        <v>697</v>
      </c>
      <c r="P114" s="27">
        <v>0</v>
      </c>
      <c r="Q114" s="27" t="s">
        <v>704</v>
      </c>
      <c r="R114" s="27" t="s">
        <v>698</v>
      </c>
      <c r="S114" s="28" t="s">
        <v>694</v>
      </c>
      <c r="T114" s="28" t="s">
        <v>922</v>
      </c>
      <c r="U114" s="27" t="s">
        <v>2905</v>
      </c>
      <c r="V114" s="52" t="s">
        <v>905</v>
      </c>
      <c r="W114" s="20"/>
      <c r="X114" s="20"/>
      <c r="Y114" s="20"/>
      <c r="Z114" s="20" t="s">
        <v>2906</v>
      </c>
      <c r="AA114" s="20"/>
      <c r="AB114" s="20"/>
      <c r="AC114" s="20"/>
      <c r="AD114" s="20"/>
      <c r="AE114" s="20"/>
      <c r="AF114" s="20"/>
      <c r="AG114" s="20"/>
      <c r="AH114" s="27" t="s">
        <v>2907</v>
      </c>
      <c r="AI114" s="28" t="s">
        <v>704</v>
      </c>
      <c r="AJ114" s="27" t="s">
        <v>698</v>
      </c>
      <c r="AK114" s="27" t="s">
        <v>698</v>
      </c>
      <c r="AL114" s="27" t="s">
        <v>698</v>
      </c>
      <c r="AM114" s="27" t="s">
        <v>698</v>
      </c>
      <c r="AN114" s="27" t="s">
        <v>698</v>
      </c>
      <c r="AO114" s="27" t="s">
        <v>698</v>
      </c>
      <c r="AP114" s="27" t="s">
        <v>698</v>
      </c>
      <c r="AQ114" s="27" t="s">
        <v>698</v>
      </c>
      <c r="AR114" s="27" t="s">
        <v>698</v>
      </c>
      <c r="AS114" s="27" t="s">
        <v>698</v>
      </c>
      <c r="AT114" s="27" t="s">
        <v>698</v>
      </c>
      <c r="AU114" s="27" t="s">
        <v>698</v>
      </c>
      <c r="AV114" s="27" t="s">
        <v>698</v>
      </c>
      <c r="AW114" s="27" t="s">
        <v>698</v>
      </c>
      <c r="AX114" s="27" t="s">
        <v>698</v>
      </c>
      <c r="AY114" s="27" t="s">
        <v>698</v>
      </c>
      <c r="AZ114" s="27" t="s">
        <v>698</v>
      </c>
      <c r="BA114" s="27" t="s">
        <v>698</v>
      </c>
      <c r="BB114" s="27" t="s">
        <v>698</v>
      </c>
      <c r="BC114" s="27" t="s">
        <v>698</v>
      </c>
      <c r="BD114" s="27" t="s">
        <v>698</v>
      </c>
      <c r="BE114" s="27" t="s">
        <v>698</v>
      </c>
      <c r="BF114" s="27" t="s">
        <v>698</v>
      </c>
      <c r="BG114" s="27" t="s">
        <v>698</v>
      </c>
      <c r="BH114" s="27" t="s">
        <v>698</v>
      </c>
      <c r="BI114" s="27" t="s">
        <v>698</v>
      </c>
      <c r="BJ114" s="27" t="s">
        <v>698</v>
      </c>
      <c r="BK114" s="27" t="s">
        <v>698</v>
      </c>
      <c r="BL114" s="27" t="s">
        <v>698</v>
      </c>
      <c r="BM114" s="27" t="s">
        <v>698</v>
      </c>
      <c r="BN114" s="27" t="s">
        <v>698</v>
      </c>
      <c r="BO114" s="27" t="s">
        <v>698</v>
      </c>
      <c r="BP114" s="27" t="s">
        <v>698</v>
      </c>
      <c r="BQ114" s="27" t="s">
        <v>698</v>
      </c>
      <c r="BR114" s="27" t="s">
        <v>698</v>
      </c>
      <c r="BS114" s="27" t="s">
        <v>698</v>
      </c>
      <c r="BT114" s="27" t="s">
        <v>698</v>
      </c>
      <c r="BU114" s="27" t="s">
        <v>698</v>
      </c>
      <c r="BV114" s="27" t="s">
        <v>698</v>
      </c>
      <c r="BW114" s="27" t="s">
        <v>698</v>
      </c>
      <c r="BX114" s="27" t="s">
        <v>698</v>
      </c>
      <c r="BY114" s="27" t="s">
        <v>698</v>
      </c>
      <c r="BZ114" s="27" t="s">
        <v>698</v>
      </c>
      <c r="CA114" s="27" t="s">
        <v>698</v>
      </c>
      <c r="CB114" s="27" t="s">
        <v>698</v>
      </c>
      <c r="CC114" s="27" t="s">
        <v>698</v>
      </c>
      <c r="CD114" s="27" t="s">
        <v>698</v>
      </c>
      <c r="CE114" s="27" t="s">
        <v>698</v>
      </c>
      <c r="CF114" s="27" t="s">
        <v>698</v>
      </c>
      <c r="CG114" s="27" t="s">
        <v>698</v>
      </c>
      <c r="CH114" s="27" t="s">
        <v>698</v>
      </c>
      <c r="CI114" s="27" t="s">
        <v>698</v>
      </c>
      <c r="CJ114" s="27" t="s">
        <v>698</v>
      </c>
      <c r="CK114" s="27" t="s">
        <v>698</v>
      </c>
      <c r="CL114" s="27" t="s">
        <v>698</v>
      </c>
      <c r="CM114" s="27" t="s">
        <v>698</v>
      </c>
      <c r="CN114" s="27" t="s">
        <v>698</v>
      </c>
      <c r="CO114" s="27" t="s">
        <v>704</v>
      </c>
      <c r="CP114" s="27" t="s">
        <v>698</v>
      </c>
      <c r="CQ114" s="27" t="s">
        <v>698</v>
      </c>
      <c r="CR114" s="27" t="s">
        <v>698</v>
      </c>
      <c r="CS114" s="27" t="s">
        <v>698</v>
      </c>
      <c r="CT114" s="27" t="s">
        <v>698</v>
      </c>
      <c r="CU114" s="27" t="s">
        <v>704</v>
      </c>
      <c r="CV114" s="27" t="s">
        <v>698</v>
      </c>
      <c r="CW114" s="27" t="s">
        <v>698</v>
      </c>
      <c r="CX114" s="27" t="s">
        <v>698</v>
      </c>
      <c r="CY114" s="27" t="s">
        <v>698</v>
      </c>
      <c r="CZ114" s="27" t="s">
        <v>698</v>
      </c>
      <c r="DA114" s="27" t="s">
        <v>698</v>
      </c>
      <c r="DB114" s="27" t="s">
        <v>698</v>
      </c>
      <c r="DC114" s="27" t="s">
        <v>698</v>
      </c>
      <c r="DD114" s="27" t="s">
        <v>698</v>
      </c>
      <c r="DE114" s="27" t="s">
        <v>698</v>
      </c>
      <c r="DF114" s="27" t="s">
        <v>698</v>
      </c>
      <c r="DG114" s="27" t="s">
        <v>698</v>
      </c>
      <c r="DH114" s="27" t="s">
        <v>698</v>
      </c>
      <c r="DI114" s="27" t="s">
        <v>698</v>
      </c>
      <c r="DJ114" s="27" t="s">
        <v>698</v>
      </c>
      <c r="DK114" s="27" t="s">
        <v>698</v>
      </c>
      <c r="DL114" s="27" t="s">
        <v>698</v>
      </c>
      <c r="DM114" s="27" t="s">
        <v>698</v>
      </c>
      <c r="DN114" s="27" t="s">
        <v>698</v>
      </c>
      <c r="DO114" s="27" t="s">
        <v>698</v>
      </c>
      <c r="DP114" s="27" t="s">
        <v>698</v>
      </c>
      <c r="DQ114" s="27" t="s">
        <v>698</v>
      </c>
      <c r="DR114" s="27" t="s">
        <v>698</v>
      </c>
      <c r="DS114" s="27" t="s">
        <v>698</v>
      </c>
      <c r="DT114" s="27" t="s">
        <v>698</v>
      </c>
      <c r="DU114" s="27" t="s">
        <v>698</v>
      </c>
      <c r="DV114" s="27" t="s">
        <v>698</v>
      </c>
      <c r="DW114" s="27" t="s">
        <v>698</v>
      </c>
      <c r="DX114" s="27" t="s">
        <v>698</v>
      </c>
      <c r="DY114" s="27" t="s">
        <v>698</v>
      </c>
      <c r="DZ114" s="27" t="s">
        <v>698</v>
      </c>
      <c r="EA114" s="27" t="s">
        <v>698</v>
      </c>
      <c r="EB114" s="27" t="s">
        <v>698</v>
      </c>
      <c r="EC114" s="27" t="s">
        <v>698</v>
      </c>
      <c r="ED114" s="27" t="s">
        <v>698</v>
      </c>
      <c r="EE114" s="27" t="s">
        <v>698</v>
      </c>
      <c r="EF114" s="27" t="s">
        <v>698</v>
      </c>
      <c r="EG114" s="27" t="s">
        <v>698</v>
      </c>
      <c r="EH114" s="27" t="s">
        <v>698</v>
      </c>
      <c r="EI114" s="27" t="s">
        <v>698</v>
      </c>
      <c r="EJ114" s="27" t="s">
        <v>698</v>
      </c>
      <c r="EK114" s="27" t="s">
        <v>698</v>
      </c>
      <c r="EL114" s="27" t="s">
        <v>698</v>
      </c>
      <c r="EM114" s="27" t="s">
        <v>698</v>
      </c>
      <c r="EN114" s="27" t="s">
        <v>698</v>
      </c>
      <c r="EO114" s="27" t="s">
        <v>698</v>
      </c>
      <c r="EP114" s="27" t="s">
        <v>698</v>
      </c>
      <c r="EQ114" s="27" t="s">
        <v>698</v>
      </c>
      <c r="ER114" s="27" t="s">
        <v>698</v>
      </c>
      <c r="ES114" s="27" t="s">
        <v>698</v>
      </c>
      <c r="ET114" s="27" t="s">
        <v>698</v>
      </c>
      <c r="EU114" s="27" t="s">
        <v>698</v>
      </c>
      <c r="EV114" s="27" t="s">
        <v>698</v>
      </c>
      <c r="EW114" s="27" t="s">
        <v>2705</v>
      </c>
      <c r="EX114" s="27" t="s">
        <v>2706</v>
      </c>
      <c r="EY114" s="27" t="s">
        <v>2707</v>
      </c>
      <c r="EZ114" s="27" t="s">
        <v>694</v>
      </c>
      <c r="FA114" s="27" t="s">
        <v>694</v>
      </c>
      <c r="FB114" s="27" t="s">
        <v>694</v>
      </c>
      <c r="FC114" s="27" t="s">
        <v>694</v>
      </c>
      <c r="FD114" s="27" t="s">
        <v>694</v>
      </c>
      <c r="FE114" s="27" t="s">
        <v>2709</v>
      </c>
      <c r="FF114" s="42"/>
      <c r="FG114" s="42"/>
    </row>
    <row r="115" spans="1:163" x14ac:dyDescent="0.25">
      <c r="A115" s="27" t="str">
        <f t="shared" si="1"/>
        <v>IR003003008002000000000000000000000000</v>
      </c>
      <c r="B115" s="20" t="s">
        <v>2877</v>
      </c>
      <c r="C115" s="23" t="s">
        <v>2630</v>
      </c>
      <c r="D115" s="23" t="s">
        <v>710</v>
      </c>
      <c r="E115" s="23" t="s">
        <v>710</v>
      </c>
      <c r="F115" s="23" t="s">
        <v>720</v>
      </c>
      <c r="G115" s="21" t="s">
        <v>707</v>
      </c>
      <c r="H115" s="23" t="s">
        <v>697</v>
      </c>
      <c r="I115" s="23" t="s">
        <v>697</v>
      </c>
      <c r="J115" s="23" t="s">
        <v>697</v>
      </c>
      <c r="K115" s="64" t="s">
        <v>697</v>
      </c>
      <c r="L115" s="23" t="s">
        <v>697</v>
      </c>
      <c r="M115" s="23" t="s">
        <v>697</v>
      </c>
      <c r="N115" s="23" t="s">
        <v>697</v>
      </c>
      <c r="O115" s="23" t="s">
        <v>697</v>
      </c>
      <c r="P115" s="27">
        <v>0</v>
      </c>
      <c r="Q115" s="27" t="s">
        <v>704</v>
      </c>
      <c r="R115" s="27" t="s">
        <v>698</v>
      </c>
      <c r="S115" s="28" t="s">
        <v>694</v>
      </c>
      <c r="T115" s="28" t="s">
        <v>922</v>
      </c>
      <c r="U115" s="27" t="s">
        <v>2908</v>
      </c>
      <c r="V115" s="52" t="s">
        <v>905</v>
      </c>
      <c r="W115" s="20"/>
      <c r="X115" s="20"/>
      <c r="Y115" s="20"/>
      <c r="Z115" s="20" t="s">
        <v>2909</v>
      </c>
      <c r="AA115" s="20"/>
      <c r="AB115" s="20"/>
      <c r="AC115" s="20"/>
      <c r="AD115" s="20"/>
      <c r="AE115" s="20"/>
      <c r="AF115" s="20"/>
      <c r="AG115" s="20"/>
      <c r="AH115" s="27" t="s">
        <v>2910</v>
      </c>
      <c r="AI115" s="28" t="s">
        <v>704</v>
      </c>
      <c r="AJ115" s="27" t="s">
        <v>698</v>
      </c>
      <c r="AK115" s="27" t="s">
        <v>698</v>
      </c>
      <c r="AL115" s="27" t="s">
        <v>698</v>
      </c>
      <c r="AM115" s="27" t="s">
        <v>698</v>
      </c>
      <c r="AN115" s="27" t="s">
        <v>698</v>
      </c>
      <c r="AO115" s="27" t="s">
        <v>698</v>
      </c>
      <c r="AP115" s="27" t="s">
        <v>698</v>
      </c>
      <c r="AQ115" s="27" t="s">
        <v>698</v>
      </c>
      <c r="AR115" s="27" t="s">
        <v>698</v>
      </c>
      <c r="AS115" s="27" t="s">
        <v>698</v>
      </c>
      <c r="AT115" s="27" t="s">
        <v>704</v>
      </c>
      <c r="AU115" s="27" t="s">
        <v>698</v>
      </c>
      <c r="AV115" s="27" t="s">
        <v>698</v>
      </c>
      <c r="AW115" s="27" t="s">
        <v>698</v>
      </c>
      <c r="AX115" s="27" t="s">
        <v>698</v>
      </c>
      <c r="AY115" s="27" t="s">
        <v>698</v>
      </c>
      <c r="AZ115" s="27" t="s">
        <v>698</v>
      </c>
      <c r="BA115" s="27" t="s">
        <v>698</v>
      </c>
      <c r="BB115" s="27" t="s">
        <v>698</v>
      </c>
      <c r="BC115" s="27" t="s">
        <v>698</v>
      </c>
      <c r="BD115" s="27" t="s">
        <v>698</v>
      </c>
      <c r="BE115" s="27" t="s">
        <v>698</v>
      </c>
      <c r="BF115" s="27" t="s">
        <v>698</v>
      </c>
      <c r="BG115" s="27" t="s">
        <v>698</v>
      </c>
      <c r="BH115" s="27" t="s">
        <v>698</v>
      </c>
      <c r="BI115" s="27" t="s">
        <v>698</v>
      </c>
      <c r="BJ115" s="27" t="s">
        <v>698</v>
      </c>
      <c r="BK115" s="27" t="s">
        <v>698</v>
      </c>
      <c r="BL115" s="27" t="s">
        <v>698</v>
      </c>
      <c r="BM115" s="27" t="s">
        <v>698</v>
      </c>
      <c r="BN115" s="27" t="s">
        <v>698</v>
      </c>
      <c r="BO115" s="27" t="s">
        <v>698</v>
      </c>
      <c r="BP115" s="27" t="s">
        <v>698</v>
      </c>
      <c r="BQ115" s="27" t="s">
        <v>698</v>
      </c>
      <c r="BR115" s="27" t="s">
        <v>698</v>
      </c>
      <c r="BS115" s="27" t="s">
        <v>698</v>
      </c>
      <c r="BT115" s="27" t="s">
        <v>698</v>
      </c>
      <c r="BU115" s="27" t="s">
        <v>698</v>
      </c>
      <c r="BV115" s="27" t="s">
        <v>698</v>
      </c>
      <c r="BW115" s="27" t="s">
        <v>698</v>
      </c>
      <c r="BX115" s="27" t="s">
        <v>698</v>
      </c>
      <c r="BY115" s="27" t="s">
        <v>698</v>
      </c>
      <c r="BZ115" s="27" t="s">
        <v>698</v>
      </c>
      <c r="CA115" s="27" t="s">
        <v>698</v>
      </c>
      <c r="CB115" s="27" t="s">
        <v>698</v>
      </c>
      <c r="CC115" s="27" t="s">
        <v>698</v>
      </c>
      <c r="CD115" s="27" t="s">
        <v>698</v>
      </c>
      <c r="CE115" s="27" t="s">
        <v>698</v>
      </c>
      <c r="CF115" s="27" t="s">
        <v>698</v>
      </c>
      <c r="CG115" s="27" t="s">
        <v>698</v>
      </c>
      <c r="CH115" s="27" t="s">
        <v>698</v>
      </c>
      <c r="CI115" s="27" t="s">
        <v>698</v>
      </c>
      <c r="CJ115" s="27" t="s">
        <v>698</v>
      </c>
      <c r="CK115" s="27" t="s">
        <v>698</v>
      </c>
      <c r="CL115" s="27" t="s">
        <v>698</v>
      </c>
      <c r="CM115" s="27" t="s">
        <v>698</v>
      </c>
      <c r="CN115" s="27" t="s">
        <v>698</v>
      </c>
      <c r="CO115" s="27" t="s">
        <v>698</v>
      </c>
      <c r="CP115" s="27" t="s">
        <v>698</v>
      </c>
      <c r="CQ115" s="27" t="s">
        <v>698</v>
      </c>
      <c r="CR115" s="27" t="s">
        <v>698</v>
      </c>
      <c r="CS115" s="27" t="s">
        <v>698</v>
      </c>
      <c r="CT115" s="27" t="s">
        <v>698</v>
      </c>
      <c r="CU115" s="27" t="s">
        <v>698</v>
      </c>
      <c r="CV115" s="27" t="s">
        <v>698</v>
      </c>
      <c r="CW115" s="27" t="s">
        <v>698</v>
      </c>
      <c r="CX115" s="27" t="s">
        <v>698</v>
      </c>
      <c r="CY115" s="27" t="s">
        <v>698</v>
      </c>
      <c r="CZ115" s="27" t="s">
        <v>698</v>
      </c>
      <c r="DA115" s="27" t="s">
        <v>698</v>
      </c>
      <c r="DB115" s="27" t="s">
        <v>698</v>
      </c>
      <c r="DC115" s="27" t="s">
        <v>698</v>
      </c>
      <c r="DD115" s="27" t="s">
        <v>698</v>
      </c>
      <c r="DE115" s="27" t="s">
        <v>698</v>
      </c>
      <c r="DF115" s="27" t="s">
        <v>698</v>
      </c>
      <c r="DG115" s="27" t="s">
        <v>698</v>
      </c>
      <c r="DH115" s="27" t="s">
        <v>698</v>
      </c>
      <c r="DI115" s="27" t="s">
        <v>698</v>
      </c>
      <c r="DJ115" s="27" t="s">
        <v>698</v>
      </c>
      <c r="DK115" s="27" t="s">
        <v>698</v>
      </c>
      <c r="DL115" s="27" t="s">
        <v>698</v>
      </c>
      <c r="DM115" s="27" t="s">
        <v>698</v>
      </c>
      <c r="DN115" s="27" t="s">
        <v>698</v>
      </c>
      <c r="DO115" s="27" t="s">
        <v>698</v>
      </c>
      <c r="DP115" s="27" t="s">
        <v>698</v>
      </c>
      <c r="DQ115" s="27" t="s">
        <v>698</v>
      </c>
      <c r="DR115" s="27" t="s">
        <v>698</v>
      </c>
      <c r="DS115" s="27" t="s">
        <v>698</v>
      </c>
      <c r="DT115" s="27" t="s">
        <v>698</v>
      </c>
      <c r="DU115" s="27" t="s">
        <v>698</v>
      </c>
      <c r="DV115" s="27" t="s">
        <v>698</v>
      </c>
      <c r="DW115" s="27" t="s">
        <v>698</v>
      </c>
      <c r="DX115" s="27" t="s">
        <v>698</v>
      </c>
      <c r="DY115" s="27" t="s">
        <v>698</v>
      </c>
      <c r="DZ115" s="27" t="s">
        <v>698</v>
      </c>
      <c r="EA115" s="27" t="s">
        <v>698</v>
      </c>
      <c r="EB115" s="27" t="s">
        <v>698</v>
      </c>
      <c r="EC115" s="27" t="s">
        <v>698</v>
      </c>
      <c r="ED115" s="27" t="s">
        <v>698</v>
      </c>
      <c r="EE115" s="27" t="s">
        <v>698</v>
      </c>
      <c r="EF115" s="27" t="s">
        <v>698</v>
      </c>
      <c r="EG115" s="27" t="s">
        <v>698</v>
      </c>
      <c r="EH115" s="27" t="s">
        <v>698</v>
      </c>
      <c r="EI115" s="27" t="s">
        <v>698</v>
      </c>
      <c r="EJ115" s="27" t="s">
        <v>698</v>
      </c>
      <c r="EK115" s="27" t="s">
        <v>698</v>
      </c>
      <c r="EL115" s="27" t="s">
        <v>698</v>
      </c>
      <c r="EM115" s="27" t="s">
        <v>698</v>
      </c>
      <c r="EN115" s="27" t="s">
        <v>698</v>
      </c>
      <c r="EO115" s="27" t="s">
        <v>698</v>
      </c>
      <c r="EP115" s="27" t="s">
        <v>698</v>
      </c>
      <c r="EQ115" s="27" t="s">
        <v>698</v>
      </c>
      <c r="ER115" s="27" t="s">
        <v>698</v>
      </c>
      <c r="ES115" s="27" t="s">
        <v>698</v>
      </c>
      <c r="ET115" s="27" t="s">
        <v>698</v>
      </c>
      <c r="EU115" s="27" t="s">
        <v>698</v>
      </c>
      <c r="EV115" s="27" t="s">
        <v>698</v>
      </c>
      <c r="EW115" s="27" t="s">
        <v>2705</v>
      </c>
      <c r="EX115" s="27" t="s">
        <v>2706</v>
      </c>
      <c r="EY115" s="27" t="s">
        <v>2707</v>
      </c>
      <c r="EZ115" s="27" t="s">
        <v>694</v>
      </c>
      <c r="FA115" s="27" t="s">
        <v>694</v>
      </c>
      <c r="FB115" s="27" t="s">
        <v>694</v>
      </c>
      <c r="FC115" s="27" t="s">
        <v>694</v>
      </c>
      <c r="FD115" s="27" t="s">
        <v>694</v>
      </c>
      <c r="FE115" s="27" t="s">
        <v>2709</v>
      </c>
      <c r="FF115" s="42"/>
      <c r="FG115" s="42"/>
    </row>
    <row r="116" spans="1:163" x14ac:dyDescent="0.25">
      <c r="A116" s="27" t="str">
        <f t="shared" si="1"/>
        <v>IR003003008003000000000000000000000000</v>
      </c>
      <c r="B116" s="20" t="s">
        <v>2877</v>
      </c>
      <c r="C116" s="23" t="s">
        <v>2630</v>
      </c>
      <c r="D116" s="23" t="s">
        <v>710</v>
      </c>
      <c r="E116" s="23" t="s">
        <v>710</v>
      </c>
      <c r="F116" s="23" t="s">
        <v>720</v>
      </c>
      <c r="G116" s="21" t="s">
        <v>710</v>
      </c>
      <c r="H116" s="23" t="s">
        <v>697</v>
      </c>
      <c r="I116" s="23" t="s">
        <v>697</v>
      </c>
      <c r="J116" s="23" t="s">
        <v>697</v>
      </c>
      <c r="K116" s="64" t="s">
        <v>697</v>
      </c>
      <c r="L116" s="23" t="s">
        <v>697</v>
      </c>
      <c r="M116" s="23" t="s">
        <v>697</v>
      </c>
      <c r="N116" s="23" t="s">
        <v>697</v>
      </c>
      <c r="O116" s="23" t="s">
        <v>697</v>
      </c>
      <c r="P116" s="27">
        <v>0</v>
      </c>
      <c r="Q116" s="27" t="s">
        <v>704</v>
      </c>
      <c r="R116" s="27" t="s">
        <v>698</v>
      </c>
      <c r="S116" s="28" t="s">
        <v>694</v>
      </c>
      <c r="T116" s="28" t="s">
        <v>922</v>
      </c>
      <c r="U116" s="27" t="s">
        <v>2911</v>
      </c>
      <c r="V116" s="52" t="s">
        <v>905</v>
      </c>
      <c r="W116" s="20"/>
      <c r="X116" s="20"/>
      <c r="Y116" s="20"/>
      <c r="Z116" s="20" t="s">
        <v>2912</v>
      </c>
      <c r="AA116" s="20"/>
      <c r="AB116" s="20"/>
      <c r="AC116" s="20"/>
      <c r="AD116" s="20"/>
      <c r="AE116" s="20"/>
      <c r="AF116" s="20"/>
      <c r="AG116" s="20"/>
      <c r="AH116" s="27" t="s">
        <v>2913</v>
      </c>
      <c r="AI116" s="28" t="s">
        <v>704</v>
      </c>
      <c r="AJ116" s="27" t="s">
        <v>698</v>
      </c>
      <c r="AK116" s="27" t="s">
        <v>698</v>
      </c>
      <c r="AL116" s="27" t="s">
        <v>698</v>
      </c>
      <c r="AM116" s="27" t="s">
        <v>698</v>
      </c>
      <c r="AN116" s="27" t="s">
        <v>698</v>
      </c>
      <c r="AO116" s="27" t="s">
        <v>698</v>
      </c>
      <c r="AP116" s="27" t="s">
        <v>704</v>
      </c>
      <c r="AQ116" s="27" t="s">
        <v>698</v>
      </c>
      <c r="AR116" s="27" t="s">
        <v>698</v>
      </c>
      <c r="AS116" s="27" t="s">
        <v>704</v>
      </c>
      <c r="AT116" s="27" t="s">
        <v>698</v>
      </c>
      <c r="AU116" s="27" t="s">
        <v>704</v>
      </c>
      <c r="AV116" s="27" t="s">
        <v>698</v>
      </c>
      <c r="AW116" s="27" t="s">
        <v>698</v>
      </c>
      <c r="AX116" s="27" t="s">
        <v>698</v>
      </c>
      <c r="AY116" s="27" t="s">
        <v>698</v>
      </c>
      <c r="AZ116" s="27" t="s">
        <v>698</v>
      </c>
      <c r="BA116" s="27" t="s">
        <v>698</v>
      </c>
      <c r="BB116" s="27" t="s">
        <v>698</v>
      </c>
      <c r="BC116" s="27" t="s">
        <v>698</v>
      </c>
      <c r="BD116" s="27" t="s">
        <v>698</v>
      </c>
      <c r="BE116" s="27" t="s">
        <v>698</v>
      </c>
      <c r="BF116" s="27" t="s">
        <v>698</v>
      </c>
      <c r="BG116" s="27" t="s">
        <v>698</v>
      </c>
      <c r="BH116" s="27" t="s">
        <v>698</v>
      </c>
      <c r="BI116" s="27" t="s">
        <v>698</v>
      </c>
      <c r="BJ116" s="27" t="s">
        <v>698</v>
      </c>
      <c r="BK116" s="27" t="s">
        <v>698</v>
      </c>
      <c r="BL116" s="27" t="s">
        <v>698</v>
      </c>
      <c r="BM116" s="27" t="s">
        <v>698</v>
      </c>
      <c r="BN116" s="27" t="s">
        <v>698</v>
      </c>
      <c r="BO116" s="27" t="s">
        <v>698</v>
      </c>
      <c r="BP116" s="27" t="s">
        <v>698</v>
      </c>
      <c r="BQ116" s="27" t="s">
        <v>698</v>
      </c>
      <c r="BR116" s="27" t="s">
        <v>698</v>
      </c>
      <c r="BS116" s="27" t="s">
        <v>698</v>
      </c>
      <c r="BT116" s="27" t="s">
        <v>698</v>
      </c>
      <c r="BU116" s="27" t="s">
        <v>698</v>
      </c>
      <c r="BV116" s="27" t="s">
        <v>698</v>
      </c>
      <c r="BW116" s="27" t="s">
        <v>698</v>
      </c>
      <c r="BX116" s="27" t="s">
        <v>698</v>
      </c>
      <c r="BY116" s="27" t="s">
        <v>698</v>
      </c>
      <c r="BZ116" s="27" t="s">
        <v>698</v>
      </c>
      <c r="CA116" s="27" t="s">
        <v>698</v>
      </c>
      <c r="CB116" s="27" t="s">
        <v>698</v>
      </c>
      <c r="CC116" s="27" t="s">
        <v>698</v>
      </c>
      <c r="CD116" s="27" t="s">
        <v>698</v>
      </c>
      <c r="CE116" s="27" t="s">
        <v>698</v>
      </c>
      <c r="CF116" s="27" t="s">
        <v>698</v>
      </c>
      <c r="CG116" s="27" t="s">
        <v>698</v>
      </c>
      <c r="CH116" s="27" t="s">
        <v>698</v>
      </c>
      <c r="CI116" s="27" t="s">
        <v>698</v>
      </c>
      <c r="CJ116" s="27" t="s">
        <v>698</v>
      </c>
      <c r="CK116" s="27" t="s">
        <v>698</v>
      </c>
      <c r="CL116" s="27" t="s">
        <v>698</v>
      </c>
      <c r="CM116" s="27" t="s">
        <v>698</v>
      </c>
      <c r="CN116" s="27" t="s">
        <v>698</v>
      </c>
      <c r="CO116" s="27" t="s">
        <v>698</v>
      </c>
      <c r="CP116" s="27" t="s">
        <v>698</v>
      </c>
      <c r="CQ116" s="27" t="s">
        <v>698</v>
      </c>
      <c r="CR116" s="27" t="s">
        <v>698</v>
      </c>
      <c r="CS116" s="27" t="s">
        <v>698</v>
      </c>
      <c r="CT116" s="27" t="s">
        <v>698</v>
      </c>
      <c r="CU116" s="27" t="s">
        <v>698</v>
      </c>
      <c r="CV116" s="27" t="s">
        <v>698</v>
      </c>
      <c r="CW116" s="27" t="s">
        <v>698</v>
      </c>
      <c r="CX116" s="27" t="s">
        <v>698</v>
      </c>
      <c r="CY116" s="27" t="s">
        <v>698</v>
      </c>
      <c r="CZ116" s="27" t="s">
        <v>698</v>
      </c>
      <c r="DA116" s="27" t="s">
        <v>698</v>
      </c>
      <c r="DB116" s="27" t="s">
        <v>698</v>
      </c>
      <c r="DC116" s="27" t="s">
        <v>698</v>
      </c>
      <c r="DD116" s="27" t="s">
        <v>698</v>
      </c>
      <c r="DE116" s="27" t="s">
        <v>698</v>
      </c>
      <c r="DF116" s="27" t="s">
        <v>698</v>
      </c>
      <c r="DG116" s="27" t="s">
        <v>698</v>
      </c>
      <c r="DH116" s="27" t="s">
        <v>698</v>
      </c>
      <c r="DI116" s="27" t="s">
        <v>698</v>
      </c>
      <c r="DJ116" s="27" t="s">
        <v>698</v>
      </c>
      <c r="DK116" s="27" t="s">
        <v>698</v>
      </c>
      <c r="DL116" s="27" t="s">
        <v>698</v>
      </c>
      <c r="DM116" s="27" t="s">
        <v>698</v>
      </c>
      <c r="DN116" s="27" t="s">
        <v>698</v>
      </c>
      <c r="DO116" s="27" t="s">
        <v>698</v>
      </c>
      <c r="DP116" s="27" t="s">
        <v>698</v>
      </c>
      <c r="DQ116" s="27" t="s">
        <v>698</v>
      </c>
      <c r="DR116" s="27" t="s">
        <v>698</v>
      </c>
      <c r="DS116" s="27" t="s">
        <v>698</v>
      </c>
      <c r="DT116" s="27" t="s">
        <v>698</v>
      </c>
      <c r="DU116" s="27" t="s">
        <v>698</v>
      </c>
      <c r="DV116" s="27" t="s">
        <v>698</v>
      </c>
      <c r="DW116" s="27" t="s">
        <v>698</v>
      </c>
      <c r="DX116" s="27" t="s">
        <v>698</v>
      </c>
      <c r="DY116" s="27" t="s">
        <v>698</v>
      </c>
      <c r="DZ116" s="27" t="s">
        <v>698</v>
      </c>
      <c r="EA116" s="27" t="s">
        <v>698</v>
      </c>
      <c r="EB116" s="27" t="s">
        <v>698</v>
      </c>
      <c r="EC116" s="27" t="s">
        <v>698</v>
      </c>
      <c r="ED116" s="27" t="s">
        <v>698</v>
      </c>
      <c r="EE116" s="27" t="s">
        <v>698</v>
      </c>
      <c r="EF116" s="27" t="s">
        <v>698</v>
      </c>
      <c r="EG116" s="27" t="s">
        <v>698</v>
      </c>
      <c r="EH116" s="27" t="s">
        <v>698</v>
      </c>
      <c r="EI116" s="27" t="s">
        <v>698</v>
      </c>
      <c r="EJ116" s="27" t="s">
        <v>698</v>
      </c>
      <c r="EK116" s="27" t="s">
        <v>698</v>
      </c>
      <c r="EL116" s="27" t="s">
        <v>698</v>
      </c>
      <c r="EM116" s="27" t="s">
        <v>698</v>
      </c>
      <c r="EN116" s="27" t="s">
        <v>698</v>
      </c>
      <c r="EO116" s="27" t="s">
        <v>698</v>
      </c>
      <c r="EP116" s="27" t="s">
        <v>698</v>
      </c>
      <c r="EQ116" s="27" t="s">
        <v>698</v>
      </c>
      <c r="ER116" s="27" t="s">
        <v>698</v>
      </c>
      <c r="ES116" s="27" t="s">
        <v>698</v>
      </c>
      <c r="ET116" s="27" t="s">
        <v>698</v>
      </c>
      <c r="EU116" s="27" t="s">
        <v>698</v>
      </c>
      <c r="EV116" s="27" t="s">
        <v>698</v>
      </c>
      <c r="EW116" s="27" t="s">
        <v>2705</v>
      </c>
      <c r="EX116" s="27" t="s">
        <v>2706</v>
      </c>
      <c r="EY116" s="27" t="s">
        <v>2707</v>
      </c>
      <c r="EZ116" s="27" t="s">
        <v>694</v>
      </c>
      <c r="FA116" s="27" t="s">
        <v>694</v>
      </c>
      <c r="FB116" s="27" t="s">
        <v>694</v>
      </c>
      <c r="FC116" s="27" t="s">
        <v>694</v>
      </c>
      <c r="FD116" s="27" t="s">
        <v>694</v>
      </c>
      <c r="FE116" s="27" t="s">
        <v>2709</v>
      </c>
      <c r="FF116" s="42"/>
      <c r="FG116" s="42"/>
    </row>
    <row r="117" spans="1:163" x14ac:dyDescent="0.25">
      <c r="A117" s="27" t="str">
        <f t="shared" si="1"/>
        <v>IR003003008004000000000000000000000000</v>
      </c>
      <c r="B117" s="20" t="s">
        <v>2877</v>
      </c>
      <c r="C117" s="23" t="s">
        <v>2630</v>
      </c>
      <c r="D117" s="23" t="s">
        <v>710</v>
      </c>
      <c r="E117" s="23" t="s">
        <v>710</v>
      </c>
      <c r="F117" s="23" t="s">
        <v>720</v>
      </c>
      <c r="G117" s="21" t="s">
        <v>711</v>
      </c>
      <c r="H117" s="23" t="s">
        <v>697</v>
      </c>
      <c r="I117" s="23" t="s">
        <v>697</v>
      </c>
      <c r="J117" s="23" t="s">
        <v>697</v>
      </c>
      <c r="K117" s="64" t="s">
        <v>697</v>
      </c>
      <c r="L117" s="23" t="s">
        <v>697</v>
      </c>
      <c r="M117" s="23" t="s">
        <v>697</v>
      </c>
      <c r="N117" s="23" t="s">
        <v>697</v>
      </c>
      <c r="O117" s="23" t="s">
        <v>697</v>
      </c>
      <c r="P117" s="27">
        <v>0</v>
      </c>
      <c r="Q117" s="27" t="s">
        <v>704</v>
      </c>
      <c r="R117" s="27" t="s">
        <v>698</v>
      </c>
      <c r="S117" s="28" t="s">
        <v>694</v>
      </c>
      <c r="T117" s="28" t="s">
        <v>922</v>
      </c>
      <c r="U117" s="27" t="s">
        <v>2914</v>
      </c>
      <c r="V117" s="52" t="s">
        <v>905</v>
      </c>
      <c r="W117" s="20"/>
      <c r="X117" s="20"/>
      <c r="Y117" s="20"/>
      <c r="Z117" s="20" t="s">
        <v>2915</v>
      </c>
      <c r="AA117" s="20"/>
      <c r="AB117" s="20"/>
      <c r="AC117" s="20"/>
      <c r="AD117" s="20"/>
      <c r="AE117" s="20"/>
      <c r="AF117" s="20"/>
      <c r="AG117" s="20"/>
      <c r="AH117" s="27" t="s">
        <v>2916</v>
      </c>
      <c r="AI117" s="28" t="s">
        <v>704</v>
      </c>
      <c r="AJ117" s="27" t="s">
        <v>704</v>
      </c>
      <c r="AK117" s="27" t="s">
        <v>704</v>
      </c>
      <c r="AL117" s="27" t="s">
        <v>704</v>
      </c>
      <c r="AM117" s="27" t="s">
        <v>704</v>
      </c>
      <c r="AN117" s="27" t="s">
        <v>704</v>
      </c>
      <c r="AO117" s="27" t="s">
        <v>704</v>
      </c>
      <c r="AP117" s="27" t="s">
        <v>704</v>
      </c>
      <c r="AQ117" s="27" t="s">
        <v>704</v>
      </c>
      <c r="AR117" s="27" t="s">
        <v>704</v>
      </c>
      <c r="AS117" s="27" t="s">
        <v>704</v>
      </c>
      <c r="AT117" s="27" t="s">
        <v>704</v>
      </c>
      <c r="AU117" s="27" t="s">
        <v>704</v>
      </c>
      <c r="AV117" s="27" t="s">
        <v>704</v>
      </c>
      <c r="AW117" s="27" t="s">
        <v>704</v>
      </c>
      <c r="AX117" s="27" t="s">
        <v>704</v>
      </c>
      <c r="AY117" s="27" t="s">
        <v>704</v>
      </c>
      <c r="AZ117" s="27" t="s">
        <v>704</v>
      </c>
      <c r="BA117" s="27" t="s">
        <v>704</v>
      </c>
      <c r="BB117" s="27" t="s">
        <v>704</v>
      </c>
      <c r="BC117" s="27" t="s">
        <v>704</v>
      </c>
      <c r="BD117" s="27" t="s">
        <v>704</v>
      </c>
      <c r="BE117" s="27" t="s">
        <v>704</v>
      </c>
      <c r="BF117" s="27" t="s">
        <v>704</v>
      </c>
      <c r="BG117" s="27" t="s">
        <v>704</v>
      </c>
      <c r="BH117" s="27" t="s">
        <v>704</v>
      </c>
      <c r="BI117" s="27" t="s">
        <v>704</v>
      </c>
      <c r="BJ117" s="27" t="s">
        <v>704</v>
      </c>
      <c r="BK117" s="27" t="s">
        <v>704</v>
      </c>
      <c r="BL117" s="27" t="s">
        <v>704</v>
      </c>
      <c r="BM117" s="27" t="s">
        <v>704</v>
      </c>
      <c r="BN117" s="27" t="s">
        <v>704</v>
      </c>
      <c r="BO117" s="27" t="s">
        <v>704</v>
      </c>
      <c r="BP117" s="27" t="s">
        <v>704</v>
      </c>
      <c r="BQ117" s="27" t="s">
        <v>704</v>
      </c>
      <c r="BR117" s="27" t="s">
        <v>704</v>
      </c>
      <c r="BS117" s="27" t="s">
        <v>704</v>
      </c>
      <c r="BT117" s="27" t="s">
        <v>704</v>
      </c>
      <c r="BU117" s="27" t="s">
        <v>704</v>
      </c>
      <c r="BV117" s="27" t="s">
        <v>704</v>
      </c>
      <c r="BW117" s="27" t="s">
        <v>704</v>
      </c>
      <c r="BX117" s="27" t="s">
        <v>704</v>
      </c>
      <c r="BY117" s="27" t="s">
        <v>704</v>
      </c>
      <c r="BZ117" s="27" t="s">
        <v>704</v>
      </c>
      <c r="CA117" s="27" t="s">
        <v>704</v>
      </c>
      <c r="CB117" s="27" t="s">
        <v>704</v>
      </c>
      <c r="CC117" s="27" t="s">
        <v>704</v>
      </c>
      <c r="CD117" s="27" t="s">
        <v>704</v>
      </c>
      <c r="CE117" s="27" t="s">
        <v>704</v>
      </c>
      <c r="CF117" s="27" t="s">
        <v>704</v>
      </c>
      <c r="CG117" s="27" t="s">
        <v>704</v>
      </c>
      <c r="CH117" s="27" t="s">
        <v>704</v>
      </c>
      <c r="CI117" s="27" t="s">
        <v>704</v>
      </c>
      <c r="CJ117" s="27" t="s">
        <v>704</v>
      </c>
      <c r="CK117" s="27" t="s">
        <v>704</v>
      </c>
      <c r="CL117" s="27" t="s">
        <v>704</v>
      </c>
      <c r="CM117" s="27" t="s">
        <v>704</v>
      </c>
      <c r="CN117" s="27" t="s">
        <v>704</v>
      </c>
      <c r="CO117" s="27" t="s">
        <v>704</v>
      </c>
      <c r="CP117" s="27" t="s">
        <v>704</v>
      </c>
      <c r="CQ117" s="27" t="s">
        <v>704</v>
      </c>
      <c r="CR117" s="27" t="s">
        <v>704</v>
      </c>
      <c r="CS117" s="27" t="s">
        <v>704</v>
      </c>
      <c r="CT117" s="27" t="s">
        <v>704</v>
      </c>
      <c r="CU117" s="27" t="s">
        <v>704</v>
      </c>
      <c r="CV117" s="27" t="s">
        <v>704</v>
      </c>
      <c r="CW117" s="27" t="s">
        <v>704</v>
      </c>
      <c r="CX117" s="27" t="s">
        <v>704</v>
      </c>
      <c r="CY117" s="27" t="s">
        <v>704</v>
      </c>
      <c r="CZ117" s="27" t="s">
        <v>704</v>
      </c>
      <c r="DA117" s="27" t="s">
        <v>704</v>
      </c>
      <c r="DB117" s="27" t="s">
        <v>704</v>
      </c>
      <c r="DC117" s="27" t="s">
        <v>704</v>
      </c>
      <c r="DD117" s="27" t="s">
        <v>704</v>
      </c>
      <c r="DE117" s="27" t="s">
        <v>704</v>
      </c>
      <c r="DF117" s="27" t="s">
        <v>704</v>
      </c>
      <c r="DG117" s="27" t="s">
        <v>704</v>
      </c>
      <c r="DH117" s="27" t="s">
        <v>704</v>
      </c>
      <c r="DI117" s="27" t="s">
        <v>704</v>
      </c>
      <c r="DJ117" s="27" t="s">
        <v>704</v>
      </c>
      <c r="DK117" s="27" t="s">
        <v>704</v>
      </c>
      <c r="DL117" s="27" t="s">
        <v>704</v>
      </c>
      <c r="DM117" s="27" t="s">
        <v>704</v>
      </c>
      <c r="DN117" s="27" t="s">
        <v>704</v>
      </c>
      <c r="DO117" s="27" t="s">
        <v>704</v>
      </c>
      <c r="DP117" s="27" t="s">
        <v>704</v>
      </c>
      <c r="DQ117" s="27" t="s">
        <v>704</v>
      </c>
      <c r="DR117" s="27" t="s">
        <v>704</v>
      </c>
      <c r="DS117" s="27" t="s">
        <v>704</v>
      </c>
      <c r="DT117" s="27" t="s">
        <v>704</v>
      </c>
      <c r="DU117" s="27" t="s">
        <v>704</v>
      </c>
      <c r="DV117" s="27" t="s">
        <v>704</v>
      </c>
      <c r="DW117" s="27" t="s">
        <v>704</v>
      </c>
      <c r="DX117" s="27" t="s">
        <v>704</v>
      </c>
      <c r="DY117" s="27" t="s">
        <v>704</v>
      </c>
      <c r="DZ117" s="27" t="s">
        <v>704</v>
      </c>
      <c r="EA117" s="27" t="s">
        <v>704</v>
      </c>
      <c r="EB117" s="27" t="s">
        <v>704</v>
      </c>
      <c r="EC117" s="27" t="s">
        <v>704</v>
      </c>
      <c r="ED117" s="27" t="s">
        <v>704</v>
      </c>
      <c r="EE117" s="27" t="s">
        <v>704</v>
      </c>
      <c r="EF117" s="27" t="s">
        <v>704</v>
      </c>
      <c r="EG117" s="27" t="s">
        <v>704</v>
      </c>
      <c r="EH117" s="27" t="s">
        <v>704</v>
      </c>
      <c r="EI117" s="27" t="s">
        <v>704</v>
      </c>
      <c r="EJ117" s="27" t="s">
        <v>704</v>
      </c>
      <c r="EK117" s="27" t="s">
        <v>704</v>
      </c>
      <c r="EL117" s="27" t="s">
        <v>704</v>
      </c>
      <c r="EM117" s="27" t="s">
        <v>704</v>
      </c>
      <c r="EN117" s="27" t="s">
        <v>704</v>
      </c>
      <c r="EO117" s="27" t="s">
        <v>704</v>
      </c>
      <c r="EP117" s="27" t="s">
        <v>704</v>
      </c>
      <c r="EQ117" s="27" t="s">
        <v>704</v>
      </c>
      <c r="ER117" s="27" t="s">
        <v>704</v>
      </c>
      <c r="ES117" s="27" t="s">
        <v>704</v>
      </c>
      <c r="ET117" s="27" t="s">
        <v>704</v>
      </c>
      <c r="EU117" s="27" t="s">
        <v>704</v>
      </c>
      <c r="EV117" s="27" t="s">
        <v>704</v>
      </c>
      <c r="EW117" s="27" t="s">
        <v>2705</v>
      </c>
      <c r="EX117" s="27" t="s">
        <v>2706</v>
      </c>
      <c r="EY117" s="27" t="s">
        <v>2707</v>
      </c>
      <c r="EZ117" s="27" t="s">
        <v>694</v>
      </c>
      <c r="FA117" s="27" t="s">
        <v>694</v>
      </c>
      <c r="FB117" s="27" t="s">
        <v>694</v>
      </c>
      <c r="FC117" s="27" t="s">
        <v>694</v>
      </c>
      <c r="FD117" s="27" t="s">
        <v>694</v>
      </c>
      <c r="FE117" s="27" t="s">
        <v>2709</v>
      </c>
      <c r="FF117" s="42"/>
      <c r="FG117" s="42"/>
    </row>
    <row r="118" spans="1:163" x14ac:dyDescent="0.25">
      <c r="A118" s="27" t="str">
        <f t="shared" si="1"/>
        <v>IR003003008005000000000000000000000000</v>
      </c>
      <c r="B118" s="20" t="s">
        <v>2877</v>
      </c>
      <c r="C118" s="23" t="s">
        <v>2630</v>
      </c>
      <c r="D118" s="23" t="s">
        <v>710</v>
      </c>
      <c r="E118" s="23" t="s">
        <v>710</v>
      </c>
      <c r="F118" s="23" t="s">
        <v>720</v>
      </c>
      <c r="G118" s="21" t="s">
        <v>713</v>
      </c>
      <c r="H118" s="23" t="s">
        <v>697</v>
      </c>
      <c r="I118" s="23" t="s">
        <v>697</v>
      </c>
      <c r="J118" s="23" t="s">
        <v>697</v>
      </c>
      <c r="K118" s="64" t="s">
        <v>697</v>
      </c>
      <c r="L118" s="23" t="s">
        <v>697</v>
      </c>
      <c r="M118" s="23" t="s">
        <v>697</v>
      </c>
      <c r="N118" s="23" t="s">
        <v>697</v>
      </c>
      <c r="O118" s="23" t="s">
        <v>697</v>
      </c>
      <c r="P118" s="27">
        <v>0</v>
      </c>
      <c r="Q118" s="27" t="s">
        <v>704</v>
      </c>
      <c r="R118" s="27" t="s">
        <v>698</v>
      </c>
      <c r="S118" s="28" t="s">
        <v>694</v>
      </c>
      <c r="T118" s="28" t="s">
        <v>922</v>
      </c>
      <c r="U118" s="27" t="s">
        <v>2917</v>
      </c>
      <c r="V118" s="52" t="s">
        <v>905</v>
      </c>
      <c r="W118" s="20"/>
      <c r="X118" s="20"/>
      <c r="Y118" s="20"/>
      <c r="Z118" s="20" t="s">
        <v>2918</v>
      </c>
      <c r="AA118" s="20"/>
      <c r="AB118" s="20"/>
      <c r="AC118" s="20"/>
      <c r="AD118" s="20"/>
      <c r="AE118" s="20"/>
      <c r="AF118" s="20"/>
      <c r="AG118" s="20"/>
      <c r="AH118" s="27" t="s">
        <v>2919</v>
      </c>
      <c r="AI118" s="28" t="s">
        <v>704</v>
      </c>
      <c r="AJ118" s="27" t="s">
        <v>704</v>
      </c>
      <c r="AK118" s="27" t="s">
        <v>704</v>
      </c>
      <c r="AL118" s="27" t="s">
        <v>704</v>
      </c>
      <c r="AM118" s="27" t="s">
        <v>704</v>
      </c>
      <c r="AN118" s="27" t="s">
        <v>704</v>
      </c>
      <c r="AO118" s="27" t="s">
        <v>704</v>
      </c>
      <c r="AP118" s="27" t="s">
        <v>704</v>
      </c>
      <c r="AQ118" s="27" t="s">
        <v>704</v>
      </c>
      <c r="AR118" s="27" t="s">
        <v>704</v>
      </c>
      <c r="AS118" s="27" t="s">
        <v>704</v>
      </c>
      <c r="AT118" s="27" t="s">
        <v>704</v>
      </c>
      <c r="AU118" s="27" t="s">
        <v>704</v>
      </c>
      <c r="AV118" s="27" t="s">
        <v>704</v>
      </c>
      <c r="AW118" s="27" t="s">
        <v>704</v>
      </c>
      <c r="AX118" s="27" t="s">
        <v>704</v>
      </c>
      <c r="AY118" s="27" t="s">
        <v>704</v>
      </c>
      <c r="AZ118" s="27" t="s">
        <v>704</v>
      </c>
      <c r="BA118" s="27" t="s">
        <v>704</v>
      </c>
      <c r="BB118" s="27" t="s">
        <v>704</v>
      </c>
      <c r="BC118" s="27" t="s">
        <v>704</v>
      </c>
      <c r="BD118" s="27" t="s">
        <v>704</v>
      </c>
      <c r="BE118" s="27" t="s">
        <v>704</v>
      </c>
      <c r="BF118" s="27" t="s">
        <v>704</v>
      </c>
      <c r="BG118" s="27" t="s">
        <v>704</v>
      </c>
      <c r="BH118" s="27" t="s">
        <v>704</v>
      </c>
      <c r="BI118" s="27" t="s">
        <v>704</v>
      </c>
      <c r="BJ118" s="27" t="s">
        <v>704</v>
      </c>
      <c r="BK118" s="27" t="s">
        <v>704</v>
      </c>
      <c r="BL118" s="27" t="s">
        <v>704</v>
      </c>
      <c r="BM118" s="27" t="s">
        <v>704</v>
      </c>
      <c r="BN118" s="27" t="s">
        <v>704</v>
      </c>
      <c r="BO118" s="27" t="s">
        <v>704</v>
      </c>
      <c r="BP118" s="27" t="s">
        <v>704</v>
      </c>
      <c r="BQ118" s="27" t="s">
        <v>704</v>
      </c>
      <c r="BR118" s="27" t="s">
        <v>704</v>
      </c>
      <c r="BS118" s="27" t="s">
        <v>704</v>
      </c>
      <c r="BT118" s="27" t="s">
        <v>704</v>
      </c>
      <c r="BU118" s="27" t="s">
        <v>704</v>
      </c>
      <c r="BV118" s="27" t="s">
        <v>704</v>
      </c>
      <c r="BW118" s="27" t="s">
        <v>704</v>
      </c>
      <c r="BX118" s="27" t="s">
        <v>704</v>
      </c>
      <c r="BY118" s="27" t="s">
        <v>704</v>
      </c>
      <c r="BZ118" s="27" t="s">
        <v>704</v>
      </c>
      <c r="CA118" s="27" t="s">
        <v>704</v>
      </c>
      <c r="CB118" s="27" t="s">
        <v>704</v>
      </c>
      <c r="CC118" s="27" t="s">
        <v>704</v>
      </c>
      <c r="CD118" s="27" t="s">
        <v>704</v>
      </c>
      <c r="CE118" s="27" t="s">
        <v>704</v>
      </c>
      <c r="CF118" s="27" t="s">
        <v>704</v>
      </c>
      <c r="CG118" s="27" t="s">
        <v>704</v>
      </c>
      <c r="CH118" s="27" t="s">
        <v>704</v>
      </c>
      <c r="CI118" s="27" t="s">
        <v>704</v>
      </c>
      <c r="CJ118" s="27" t="s">
        <v>704</v>
      </c>
      <c r="CK118" s="27" t="s">
        <v>704</v>
      </c>
      <c r="CL118" s="27" t="s">
        <v>704</v>
      </c>
      <c r="CM118" s="27" t="s">
        <v>704</v>
      </c>
      <c r="CN118" s="27" t="s">
        <v>704</v>
      </c>
      <c r="CO118" s="27" t="s">
        <v>704</v>
      </c>
      <c r="CP118" s="27" t="s">
        <v>704</v>
      </c>
      <c r="CQ118" s="27" t="s">
        <v>704</v>
      </c>
      <c r="CR118" s="27" t="s">
        <v>704</v>
      </c>
      <c r="CS118" s="27" t="s">
        <v>704</v>
      </c>
      <c r="CT118" s="27" t="s">
        <v>704</v>
      </c>
      <c r="CU118" s="27" t="s">
        <v>704</v>
      </c>
      <c r="CV118" s="27" t="s">
        <v>704</v>
      </c>
      <c r="CW118" s="27" t="s">
        <v>704</v>
      </c>
      <c r="CX118" s="27" t="s">
        <v>704</v>
      </c>
      <c r="CY118" s="27" t="s">
        <v>704</v>
      </c>
      <c r="CZ118" s="27" t="s">
        <v>704</v>
      </c>
      <c r="DA118" s="27" t="s">
        <v>704</v>
      </c>
      <c r="DB118" s="27" t="s">
        <v>704</v>
      </c>
      <c r="DC118" s="27" t="s">
        <v>704</v>
      </c>
      <c r="DD118" s="27" t="s">
        <v>704</v>
      </c>
      <c r="DE118" s="27" t="s">
        <v>704</v>
      </c>
      <c r="DF118" s="27" t="s">
        <v>704</v>
      </c>
      <c r="DG118" s="27" t="s">
        <v>704</v>
      </c>
      <c r="DH118" s="27" t="s">
        <v>704</v>
      </c>
      <c r="DI118" s="27" t="s">
        <v>704</v>
      </c>
      <c r="DJ118" s="27" t="s">
        <v>704</v>
      </c>
      <c r="DK118" s="27" t="s">
        <v>704</v>
      </c>
      <c r="DL118" s="27" t="s">
        <v>704</v>
      </c>
      <c r="DM118" s="27" t="s">
        <v>704</v>
      </c>
      <c r="DN118" s="27" t="s">
        <v>704</v>
      </c>
      <c r="DO118" s="27" t="s">
        <v>704</v>
      </c>
      <c r="DP118" s="27" t="s">
        <v>704</v>
      </c>
      <c r="DQ118" s="27" t="s">
        <v>704</v>
      </c>
      <c r="DR118" s="27" t="s">
        <v>704</v>
      </c>
      <c r="DS118" s="27" t="s">
        <v>704</v>
      </c>
      <c r="DT118" s="27" t="s">
        <v>704</v>
      </c>
      <c r="DU118" s="27" t="s">
        <v>704</v>
      </c>
      <c r="DV118" s="27" t="s">
        <v>704</v>
      </c>
      <c r="DW118" s="27" t="s">
        <v>704</v>
      </c>
      <c r="DX118" s="27" t="s">
        <v>704</v>
      </c>
      <c r="DY118" s="27" t="s">
        <v>704</v>
      </c>
      <c r="DZ118" s="27" t="s">
        <v>704</v>
      </c>
      <c r="EA118" s="27" t="s">
        <v>704</v>
      </c>
      <c r="EB118" s="27" t="s">
        <v>704</v>
      </c>
      <c r="EC118" s="27" t="s">
        <v>704</v>
      </c>
      <c r="ED118" s="27" t="s">
        <v>704</v>
      </c>
      <c r="EE118" s="27" t="s">
        <v>704</v>
      </c>
      <c r="EF118" s="27" t="s">
        <v>704</v>
      </c>
      <c r="EG118" s="27" t="s">
        <v>704</v>
      </c>
      <c r="EH118" s="27" t="s">
        <v>704</v>
      </c>
      <c r="EI118" s="27" t="s">
        <v>704</v>
      </c>
      <c r="EJ118" s="27" t="s">
        <v>704</v>
      </c>
      <c r="EK118" s="27" t="s">
        <v>704</v>
      </c>
      <c r="EL118" s="27" t="s">
        <v>704</v>
      </c>
      <c r="EM118" s="27" t="s">
        <v>704</v>
      </c>
      <c r="EN118" s="27" t="s">
        <v>704</v>
      </c>
      <c r="EO118" s="27" t="s">
        <v>704</v>
      </c>
      <c r="EP118" s="27" t="s">
        <v>704</v>
      </c>
      <c r="EQ118" s="27" t="s">
        <v>704</v>
      </c>
      <c r="ER118" s="27" t="s">
        <v>704</v>
      </c>
      <c r="ES118" s="27" t="s">
        <v>704</v>
      </c>
      <c r="ET118" s="27" t="s">
        <v>704</v>
      </c>
      <c r="EU118" s="27" t="s">
        <v>704</v>
      </c>
      <c r="EV118" s="27" t="s">
        <v>704</v>
      </c>
      <c r="EW118" s="27" t="s">
        <v>2705</v>
      </c>
      <c r="EX118" s="27" t="s">
        <v>2706</v>
      </c>
      <c r="EY118" s="27" t="s">
        <v>2707</v>
      </c>
      <c r="EZ118" s="27" t="s">
        <v>694</v>
      </c>
      <c r="FA118" s="27" t="s">
        <v>694</v>
      </c>
      <c r="FB118" s="27" t="s">
        <v>694</v>
      </c>
      <c r="FC118" s="27" t="s">
        <v>694</v>
      </c>
      <c r="FD118" s="27" t="s">
        <v>694</v>
      </c>
      <c r="FE118" s="27" t="s">
        <v>2709</v>
      </c>
      <c r="FF118" s="42"/>
      <c r="FG118" s="42"/>
    </row>
    <row r="119" spans="1:163" x14ac:dyDescent="0.25">
      <c r="A119" s="27" t="str">
        <f t="shared" si="1"/>
        <v>IR003003008006000000000000000000000000</v>
      </c>
      <c r="B119" s="20" t="s">
        <v>2877</v>
      </c>
      <c r="C119" s="23" t="s">
        <v>2630</v>
      </c>
      <c r="D119" s="23" t="s">
        <v>710</v>
      </c>
      <c r="E119" s="23" t="s">
        <v>710</v>
      </c>
      <c r="F119" s="23" t="s">
        <v>720</v>
      </c>
      <c r="G119" s="21" t="s">
        <v>715</v>
      </c>
      <c r="H119" s="23" t="s">
        <v>697</v>
      </c>
      <c r="I119" s="23" t="s">
        <v>697</v>
      </c>
      <c r="J119" s="23" t="s">
        <v>697</v>
      </c>
      <c r="K119" s="64" t="s">
        <v>697</v>
      </c>
      <c r="L119" s="23" t="s">
        <v>697</v>
      </c>
      <c r="M119" s="23" t="s">
        <v>697</v>
      </c>
      <c r="N119" s="23" t="s">
        <v>697</v>
      </c>
      <c r="O119" s="23" t="s">
        <v>697</v>
      </c>
      <c r="P119" s="27">
        <v>0</v>
      </c>
      <c r="Q119" s="27" t="s">
        <v>704</v>
      </c>
      <c r="R119" s="27" t="s">
        <v>698</v>
      </c>
      <c r="S119" s="28" t="s">
        <v>694</v>
      </c>
      <c r="T119" s="28" t="s">
        <v>922</v>
      </c>
      <c r="U119" s="27" t="s">
        <v>2920</v>
      </c>
      <c r="V119" s="52" t="s">
        <v>905</v>
      </c>
      <c r="W119" s="20"/>
      <c r="X119" s="20"/>
      <c r="Y119" s="20"/>
      <c r="Z119" s="20" t="s">
        <v>2921</v>
      </c>
      <c r="AA119" s="20"/>
      <c r="AB119" s="20"/>
      <c r="AC119" s="20"/>
      <c r="AD119" s="20"/>
      <c r="AE119" s="20"/>
      <c r="AF119" s="20"/>
      <c r="AG119" s="20"/>
      <c r="AH119" s="27" t="s">
        <v>2922</v>
      </c>
      <c r="AI119" s="28" t="s">
        <v>704</v>
      </c>
      <c r="AJ119" s="27" t="s">
        <v>698</v>
      </c>
      <c r="AK119" s="27" t="s">
        <v>698</v>
      </c>
      <c r="AL119" s="27" t="s">
        <v>698</v>
      </c>
      <c r="AM119" s="27" t="s">
        <v>698</v>
      </c>
      <c r="AN119" s="27" t="s">
        <v>698</v>
      </c>
      <c r="AO119" s="27" t="s">
        <v>698</v>
      </c>
      <c r="AP119" s="27" t="s">
        <v>704</v>
      </c>
      <c r="AQ119" s="27" t="s">
        <v>698</v>
      </c>
      <c r="AR119" s="27" t="s">
        <v>698</v>
      </c>
      <c r="AS119" s="27" t="s">
        <v>704</v>
      </c>
      <c r="AT119" s="27" t="s">
        <v>698</v>
      </c>
      <c r="AU119" s="27" t="s">
        <v>704</v>
      </c>
      <c r="AV119" s="27" t="s">
        <v>698</v>
      </c>
      <c r="AW119" s="27" t="s">
        <v>698</v>
      </c>
      <c r="AX119" s="27" t="s">
        <v>698</v>
      </c>
      <c r="AY119" s="27" t="s">
        <v>698</v>
      </c>
      <c r="AZ119" s="27" t="s">
        <v>698</v>
      </c>
      <c r="BA119" s="27" t="s">
        <v>698</v>
      </c>
      <c r="BB119" s="27" t="s">
        <v>698</v>
      </c>
      <c r="BC119" s="27" t="s">
        <v>698</v>
      </c>
      <c r="BD119" s="27" t="s">
        <v>698</v>
      </c>
      <c r="BE119" s="27" t="s">
        <v>698</v>
      </c>
      <c r="BF119" s="27" t="s">
        <v>698</v>
      </c>
      <c r="BG119" s="27" t="s">
        <v>698</v>
      </c>
      <c r="BH119" s="27" t="s">
        <v>698</v>
      </c>
      <c r="BI119" s="27" t="s">
        <v>698</v>
      </c>
      <c r="BJ119" s="27" t="s">
        <v>698</v>
      </c>
      <c r="BK119" s="27" t="s">
        <v>698</v>
      </c>
      <c r="BL119" s="27" t="s">
        <v>698</v>
      </c>
      <c r="BM119" s="27" t="s">
        <v>698</v>
      </c>
      <c r="BN119" s="27" t="s">
        <v>698</v>
      </c>
      <c r="BO119" s="27" t="s">
        <v>698</v>
      </c>
      <c r="BP119" s="27" t="s">
        <v>698</v>
      </c>
      <c r="BQ119" s="27" t="s">
        <v>698</v>
      </c>
      <c r="BR119" s="27" t="s">
        <v>698</v>
      </c>
      <c r="BS119" s="27" t="s">
        <v>698</v>
      </c>
      <c r="BT119" s="27" t="s">
        <v>698</v>
      </c>
      <c r="BU119" s="27" t="s">
        <v>698</v>
      </c>
      <c r="BV119" s="27" t="s">
        <v>698</v>
      </c>
      <c r="BW119" s="27" t="s">
        <v>698</v>
      </c>
      <c r="BX119" s="27" t="s">
        <v>698</v>
      </c>
      <c r="BY119" s="27" t="s">
        <v>698</v>
      </c>
      <c r="BZ119" s="27" t="s">
        <v>698</v>
      </c>
      <c r="CA119" s="27" t="s">
        <v>698</v>
      </c>
      <c r="CB119" s="27" t="s">
        <v>698</v>
      </c>
      <c r="CC119" s="27" t="s">
        <v>698</v>
      </c>
      <c r="CD119" s="27" t="s">
        <v>698</v>
      </c>
      <c r="CE119" s="27" t="s">
        <v>698</v>
      </c>
      <c r="CF119" s="27" t="s">
        <v>698</v>
      </c>
      <c r="CG119" s="27" t="s">
        <v>698</v>
      </c>
      <c r="CH119" s="27" t="s">
        <v>698</v>
      </c>
      <c r="CI119" s="27" t="s">
        <v>698</v>
      </c>
      <c r="CJ119" s="27" t="s">
        <v>698</v>
      </c>
      <c r="CK119" s="27" t="s">
        <v>698</v>
      </c>
      <c r="CL119" s="27" t="s">
        <v>698</v>
      </c>
      <c r="CM119" s="27" t="s">
        <v>698</v>
      </c>
      <c r="CN119" s="27" t="s">
        <v>698</v>
      </c>
      <c r="CO119" s="27" t="s">
        <v>698</v>
      </c>
      <c r="CP119" s="27" t="s">
        <v>698</v>
      </c>
      <c r="CQ119" s="27" t="s">
        <v>698</v>
      </c>
      <c r="CR119" s="27" t="s">
        <v>698</v>
      </c>
      <c r="CS119" s="27" t="s">
        <v>698</v>
      </c>
      <c r="CT119" s="27" t="s">
        <v>698</v>
      </c>
      <c r="CU119" s="27" t="s">
        <v>698</v>
      </c>
      <c r="CV119" s="27" t="s">
        <v>698</v>
      </c>
      <c r="CW119" s="27" t="s">
        <v>698</v>
      </c>
      <c r="CX119" s="27" t="s">
        <v>698</v>
      </c>
      <c r="CY119" s="27" t="s">
        <v>698</v>
      </c>
      <c r="CZ119" s="27" t="s">
        <v>698</v>
      </c>
      <c r="DA119" s="27" t="s">
        <v>698</v>
      </c>
      <c r="DB119" s="27" t="s">
        <v>698</v>
      </c>
      <c r="DC119" s="27" t="s">
        <v>698</v>
      </c>
      <c r="DD119" s="27" t="s">
        <v>698</v>
      </c>
      <c r="DE119" s="27" t="s">
        <v>698</v>
      </c>
      <c r="DF119" s="27" t="s">
        <v>698</v>
      </c>
      <c r="DG119" s="27" t="s">
        <v>698</v>
      </c>
      <c r="DH119" s="27" t="s">
        <v>698</v>
      </c>
      <c r="DI119" s="27" t="s">
        <v>698</v>
      </c>
      <c r="DJ119" s="27" t="s">
        <v>698</v>
      </c>
      <c r="DK119" s="27" t="s">
        <v>698</v>
      </c>
      <c r="DL119" s="27" t="s">
        <v>698</v>
      </c>
      <c r="DM119" s="27" t="s">
        <v>698</v>
      </c>
      <c r="DN119" s="27" t="s">
        <v>698</v>
      </c>
      <c r="DO119" s="27" t="s">
        <v>698</v>
      </c>
      <c r="DP119" s="27" t="s">
        <v>698</v>
      </c>
      <c r="DQ119" s="27" t="s">
        <v>698</v>
      </c>
      <c r="DR119" s="27" t="s">
        <v>698</v>
      </c>
      <c r="DS119" s="27" t="s">
        <v>698</v>
      </c>
      <c r="DT119" s="27" t="s">
        <v>698</v>
      </c>
      <c r="DU119" s="27" t="s">
        <v>698</v>
      </c>
      <c r="DV119" s="27" t="s">
        <v>698</v>
      </c>
      <c r="DW119" s="27" t="s">
        <v>698</v>
      </c>
      <c r="DX119" s="27" t="s">
        <v>698</v>
      </c>
      <c r="DY119" s="27" t="s">
        <v>698</v>
      </c>
      <c r="DZ119" s="27" t="s">
        <v>698</v>
      </c>
      <c r="EA119" s="27" t="s">
        <v>698</v>
      </c>
      <c r="EB119" s="27" t="s">
        <v>698</v>
      </c>
      <c r="EC119" s="27" t="s">
        <v>698</v>
      </c>
      <c r="ED119" s="27" t="s">
        <v>698</v>
      </c>
      <c r="EE119" s="27" t="s">
        <v>698</v>
      </c>
      <c r="EF119" s="27" t="s">
        <v>698</v>
      </c>
      <c r="EG119" s="27" t="s">
        <v>698</v>
      </c>
      <c r="EH119" s="27" t="s">
        <v>698</v>
      </c>
      <c r="EI119" s="27" t="s">
        <v>698</v>
      </c>
      <c r="EJ119" s="27" t="s">
        <v>698</v>
      </c>
      <c r="EK119" s="27" t="s">
        <v>698</v>
      </c>
      <c r="EL119" s="27" t="s">
        <v>698</v>
      </c>
      <c r="EM119" s="27" t="s">
        <v>698</v>
      </c>
      <c r="EN119" s="27" t="s">
        <v>698</v>
      </c>
      <c r="EO119" s="27" t="s">
        <v>698</v>
      </c>
      <c r="EP119" s="27" t="s">
        <v>698</v>
      </c>
      <c r="EQ119" s="27" t="s">
        <v>698</v>
      </c>
      <c r="ER119" s="27" t="s">
        <v>698</v>
      </c>
      <c r="ES119" s="27" t="s">
        <v>698</v>
      </c>
      <c r="ET119" s="27" t="s">
        <v>698</v>
      </c>
      <c r="EU119" s="27" t="s">
        <v>698</v>
      </c>
      <c r="EV119" s="27" t="s">
        <v>698</v>
      </c>
      <c r="EW119" s="27" t="s">
        <v>2705</v>
      </c>
      <c r="EX119" s="27" t="s">
        <v>2706</v>
      </c>
      <c r="EY119" s="27" t="s">
        <v>2707</v>
      </c>
      <c r="EZ119" s="27" t="s">
        <v>694</v>
      </c>
      <c r="FA119" s="27" t="s">
        <v>694</v>
      </c>
      <c r="FB119" s="27" t="s">
        <v>694</v>
      </c>
      <c r="FC119" s="27" t="s">
        <v>694</v>
      </c>
      <c r="FD119" s="27" t="s">
        <v>694</v>
      </c>
      <c r="FE119" s="27" t="s">
        <v>2709</v>
      </c>
      <c r="FF119" s="42"/>
      <c r="FG119" s="42"/>
    </row>
    <row r="120" spans="1:163" x14ac:dyDescent="0.25">
      <c r="A120" s="27" t="str">
        <f t="shared" si="1"/>
        <v>IR003003009000000000000000000000000000</v>
      </c>
      <c r="B120" s="27" t="s">
        <v>694</v>
      </c>
      <c r="C120" s="23" t="s">
        <v>2630</v>
      </c>
      <c r="D120" s="23" t="s">
        <v>710</v>
      </c>
      <c r="E120" s="23" t="s">
        <v>710</v>
      </c>
      <c r="F120" s="23" t="s">
        <v>722</v>
      </c>
      <c r="G120" s="23" t="s">
        <v>697</v>
      </c>
      <c r="H120" s="23" t="s">
        <v>697</v>
      </c>
      <c r="I120" s="23" t="s">
        <v>697</v>
      </c>
      <c r="J120" s="23" t="s">
        <v>697</v>
      </c>
      <c r="K120" s="64" t="s">
        <v>697</v>
      </c>
      <c r="L120" s="23" t="s">
        <v>697</v>
      </c>
      <c r="M120" s="23" t="s">
        <v>697</v>
      </c>
      <c r="N120" s="23" t="s">
        <v>697</v>
      </c>
      <c r="O120" s="23" t="s">
        <v>697</v>
      </c>
      <c r="P120" s="27">
        <v>0</v>
      </c>
      <c r="Q120" s="27" t="s">
        <v>698</v>
      </c>
      <c r="R120" s="27" t="s">
        <v>698</v>
      </c>
      <c r="S120" s="28" t="s">
        <v>694</v>
      </c>
      <c r="T120" s="28" t="s">
        <v>922</v>
      </c>
      <c r="U120" s="154" t="s">
        <v>2923</v>
      </c>
      <c r="V120" s="52" t="s">
        <v>905</v>
      </c>
      <c r="W120" s="20"/>
      <c r="X120" s="20"/>
      <c r="Y120" s="20" t="s">
        <v>2424</v>
      </c>
      <c r="Z120" s="20"/>
      <c r="AA120" s="20"/>
      <c r="AB120" s="20"/>
      <c r="AC120" s="20"/>
      <c r="AD120" s="20"/>
      <c r="AE120" s="20"/>
      <c r="AF120" s="20"/>
      <c r="AG120" s="20"/>
      <c r="AH120" s="27" t="s">
        <v>2924</v>
      </c>
      <c r="AI120" s="28" t="s">
        <v>698</v>
      </c>
      <c r="AJ120" s="27" t="s">
        <v>694</v>
      </c>
      <c r="AK120" s="27" t="s">
        <v>694</v>
      </c>
      <c r="AL120" s="27" t="s">
        <v>694</v>
      </c>
      <c r="AM120" s="27" t="s">
        <v>694</v>
      </c>
      <c r="AN120" s="27" t="s">
        <v>694</v>
      </c>
      <c r="AO120" s="27" t="s">
        <v>694</v>
      </c>
      <c r="AP120" s="27" t="s">
        <v>694</v>
      </c>
      <c r="AQ120" s="27" t="s">
        <v>694</v>
      </c>
      <c r="AR120" s="27" t="s">
        <v>694</v>
      </c>
      <c r="AS120" s="27" t="s">
        <v>694</v>
      </c>
      <c r="AT120" s="27" t="s">
        <v>694</v>
      </c>
      <c r="AU120" s="27" t="s">
        <v>694</v>
      </c>
      <c r="AV120" s="27" t="s">
        <v>694</v>
      </c>
      <c r="AW120" s="27" t="s">
        <v>694</v>
      </c>
      <c r="AX120" s="27" t="s">
        <v>694</v>
      </c>
      <c r="AY120" s="27" t="s">
        <v>694</v>
      </c>
      <c r="AZ120" s="27" t="s">
        <v>694</v>
      </c>
      <c r="BA120" s="27" t="s">
        <v>694</v>
      </c>
      <c r="BB120" s="27" t="s">
        <v>694</v>
      </c>
      <c r="BC120" s="27" t="s">
        <v>694</v>
      </c>
      <c r="BD120" s="27" t="s">
        <v>694</v>
      </c>
      <c r="BE120" s="27" t="s">
        <v>694</v>
      </c>
      <c r="BF120" s="27" t="s">
        <v>694</v>
      </c>
      <c r="BG120" s="27" t="s">
        <v>694</v>
      </c>
      <c r="BH120" s="27" t="s">
        <v>694</v>
      </c>
      <c r="BI120" s="27" t="s">
        <v>694</v>
      </c>
      <c r="BJ120" s="27" t="s">
        <v>694</v>
      </c>
      <c r="BK120" s="27" t="s">
        <v>694</v>
      </c>
      <c r="BL120" s="27" t="s">
        <v>694</v>
      </c>
      <c r="BM120" s="27" t="s">
        <v>694</v>
      </c>
      <c r="BN120" s="27" t="s">
        <v>694</v>
      </c>
      <c r="BO120" s="27" t="s">
        <v>694</v>
      </c>
      <c r="BP120" s="27" t="s">
        <v>694</v>
      </c>
      <c r="BQ120" s="27" t="s">
        <v>694</v>
      </c>
      <c r="BR120" s="27" t="s">
        <v>694</v>
      </c>
      <c r="BS120" s="27" t="s">
        <v>694</v>
      </c>
      <c r="BT120" s="27" t="s">
        <v>694</v>
      </c>
      <c r="BU120" s="27" t="s">
        <v>694</v>
      </c>
      <c r="BV120" s="27" t="s">
        <v>694</v>
      </c>
      <c r="BW120" s="27" t="s">
        <v>694</v>
      </c>
      <c r="BX120" s="27" t="s">
        <v>694</v>
      </c>
      <c r="BY120" s="27" t="s">
        <v>694</v>
      </c>
      <c r="BZ120" s="27" t="s">
        <v>694</v>
      </c>
      <c r="CA120" s="27" t="s">
        <v>694</v>
      </c>
      <c r="CB120" s="27" t="s">
        <v>694</v>
      </c>
      <c r="CC120" s="27" t="s">
        <v>694</v>
      </c>
      <c r="CD120" s="27" t="s">
        <v>694</v>
      </c>
      <c r="CE120" s="27" t="s">
        <v>694</v>
      </c>
      <c r="CF120" s="27" t="s">
        <v>694</v>
      </c>
      <c r="CG120" s="27" t="s">
        <v>694</v>
      </c>
      <c r="CH120" s="27" t="s">
        <v>694</v>
      </c>
      <c r="CI120" s="27" t="s">
        <v>694</v>
      </c>
      <c r="CJ120" s="27" t="s">
        <v>694</v>
      </c>
      <c r="CK120" s="27" t="s">
        <v>694</v>
      </c>
      <c r="CL120" s="27" t="s">
        <v>694</v>
      </c>
      <c r="CM120" s="27" t="s">
        <v>694</v>
      </c>
      <c r="CN120" s="27" t="s">
        <v>694</v>
      </c>
      <c r="CO120" s="27" t="s">
        <v>694</v>
      </c>
      <c r="CP120" s="27" t="s">
        <v>694</v>
      </c>
      <c r="CQ120" s="27" t="s">
        <v>694</v>
      </c>
      <c r="CR120" s="27" t="s">
        <v>694</v>
      </c>
      <c r="CS120" s="27" t="s">
        <v>694</v>
      </c>
      <c r="CT120" s="27" t="s">
        <v>694</v>
      </c>
      <c r="CU120" s="27" t="s">
        <v>694</v>
      </c>
      <c r="CV120" s="27" t="s">
        <v>694</v>
      </c>
      <c r="CW120" s="27" t="s">
        <v>694</v>
      </c>
      <c r="CX120" s="27" t="s">
        <v>694</v>
      </c>
      <c r="CY120" s="27" t="s">
        <v>694</v>
      </c>
      <c r="CZ120" s="27" t="s">
        <v>694</v>
      </c>
      <c r="DA120" s="27" t="s">
        <v>694</v>
      </c>
      <c r="DB120" s="27" t="s">
        <v>694</v>
      </c>
      <c r="DC120" s="27" t="s">
        <v>694</v>
      </c>
      <c r="DD120" s="27" t="s">
        <v>694</v>
      </c>
      <c r="DE120" s="27" t="s">
        <v>694</v>
      </c>
      <c r="DF120" s="27" t="s">
        <v>694</v>
      </c>
      <c r="DG120" s="27" t="s">
        <v>694</v>
      </c>
      <c r="DH120" s="27" t="s">
        <v>694</v>
      </c>
      <c r="DI120" s="27" t="s">
        <v>694</v>
      </c>
      <c r="DJ120" s="27" t="s">
        <v>694</v>
      </c>
      <c r="DK120" s="27" t="s">
        <v>694</v>
      </c>
      <c r="DL120" s="27" t="s">
        <v>694</v>
      </c>
      <c r="DM120" s="27" t="s">
        <v>694</v>
      </c>
      <c r="DN120" s="27" t="s">
        <v>694</v>
      </c>
      <c r="DO120" s="27" t="s">
        <v>694</v>
      </c>
      <c r="DP120" s="27" t="s">
        <v>694</v>
      </c>
      <c r="DQ120" s="27" t="s">
        <v>694</v>
      </c>
      <c r="DR120" s="27" t="s">
        <v>694</v>
      </c>
      <c r="DS120" s="27" t="s">
        <v>694</v>
      </c>
      <c r="DT120" s="27" t="s">
        <v>694</v>
      </c>
      <c r="DU120" s="27" t="s">
        <v>694</v>
      </c>
      <c r="DV120" s="27" t="s">
        <v>694</v>
      </c>
      <c r="DW120" s="27" t="s">
        <v>694</v>
      </c>
      <c r="DX120" s="27" t="s">
        <v>694</v>
      </c>
      <c r="DY120" s="27" t="s">
        <v>694</v>
      </c>
      <c r="DZ120" s="27" t="s">
        <v>694</v>
      </c>
      <c r="EA120" s="27" t="s">
        <v>694</v>
      </c>
      <c r="EB120" s="27" t="s">
        <v>694</v>
      </c>
      <c r="EC120" s="27" t="s">
        <v>694</v>
      </c>
      <c r="ED120" s="27" t="s">
        <v>694</v>
      </c>
      <c r="EE120" s="27" t="s">
        <v>694</v>
      </c>
      <c r="EF120" s="27" t="s">
        <v>694</v>
      </c>
      <c r="EG120" s="27" t="s">
        <v>694</v>
      </c>
      <c r="EH120" s="27" t="s">
        <v>694</v>
      </c>
      <c r="EI120" s="27" t="s">
        <v>694</v>
      </c>
      <c r="EJ120" s="27" t="s">
        <v>694</v>
      </c>
      <c r="EK120" s="27" t="s">
        <v>694</v>
      </c>
      <c r="EL120" s="27" t="s">
        <v>694</v>
      </c>
      <c r="EM120" s="27" t="s">
        <v>694</v>
      </c>
      <c r="EN120" s="27" t="s">
        <v>694</v>
      </c>
      <c r="EO120" s="27" t="s">
        <v>694</v>
      </c>
      <c r="EP120" s="27" t="s">
        <v>694</v>
      </c>
      <c r="EQ120" s="27" t="s">
        <v>694</v>
      </c>
      <c r="ER120" s="27" t="s">
        <v>694</v>
      </c>
      <c r="ES120" s="27" t="s">
        <v>694</v>
      </c>
      <c r="ET120" s="27" t="s">
        <v>694</v>
      </c>
      <c r="EU120" s="27" t="s">
        <v>694</v>
      </c>
      <c r="EV120" s="27" t="s">
        <v>694</v>
      </c>
      <c r="EW120" s="27" t="s">
        <v>694</v>
      </c>
      <c r="EX120" s="27" t="s">
        <v>694</v>
      </c>
      <c r="EY120" s="27" t="s">
        <v>694</v>
      </c>
      <c r="EZ120" s="27" t="s">
        <v>694</v>
      </c>
      <c r="FA120" s="27" t="s">
        <v>694</v>
      </c>
      <c r="FB120" s="27" t="s">
        <v>694</v>
      </c>
      <c r="FC120" s="27" t="s">
        <v>694</v>
      </c>
      <c r="FD120" s="27" t="s">
        <v>694</v>
      </c>
      <c r="FE120" s="27" t="s">
        <v>694</v>
      </c>
      <c r="FF120" s="42"/>
      <c r="FG120" s="42"/>
    </row>
    <row r="121" spans="1:163" x14ac:dyDescent="0.25">
      <c r="A121" s="27" t="str">
        <f t="shared" si="1"/>
        <v>IR003003009001000000000000000000000000</v>
      </c>
      <c r="B121" s="20" t="s">
        <v>2599</v>
      </c>
      <c r="C121" s="23" t="s">
        <v>2630</v>
      </c>
      <c r="D121" s="23" t="s">
        <v>710</v>
      </c>
      <c r="E121" s="23" t="s">
        <v>710</v>
      </c>
      <c r="F121" s="23" t="s">
        <v>722</v>
      </c>
      <c r="G121" s="21" t="s">
        <v>702</v>
      </c>
      <c r="H121" s="23" t="s">
        <v>697</v>
      </c>
      <c r="I121" s="23" t="s">
        <v>697</v>
      </c>
      <c r="J121" s="23" t="s">
        <v>697</v>
      </c>
      <c r="K121" s="64" t="s">
        <v>697</v>
      </c>
      <c r="L121" s="23" t="s">
        <v>697</v>
      </c>
      <c r="M121" s="23" t="s">
        <v>697</v>
      </c>
      <c r="N121" s="23" t="s">
        <v>697</v>
      </c>
      <c r="O121" s="23" t="s">
        <v>697</v>
      </c>
      <c r="P121" s="27">
        <v>0</v>
      </c>
      <c r="Q121" s="27" t="s">
        <v>704</v>
      </c>
      <c r="R121" s="27" t="s">
        <v>698</v>
      </c>
      <c r="S121" s="28" t="s">
        <v>694</v>
      </c>
      <c r="T121" s="28" t="s">
        <v>922</v>
      </c>
      <c r="U121" s="154" t="s">
        <v>2925</v>
      </c>
      <c r="V121" s="52" t="s">
        <v>905</v>
      </c>
      <c r="W121" s="20"/>
      <c r="X121" s="20"/>
      <c r="Y121" s="20"/>
      <c r="Z121" s="20" t="s">
        <v>2926</v>
      </c>
      <c r="AA121" s="20"/>
      <c r="AB121" s="20"/>
      <c r="AC121" s="20"/>
      <c r="AD121" s="20"/>
      <c r="AE121" s="20"/>
      <c r="AF121" s="20"/>
      <c r="AG121" s="20"/>
      <c r="AH121" s="27" t="s">
        <v>2927</v>
      </c>
      <c r="AI121" s="28" t="s">
        <v>704</v>
      </c>
      <c r="AJ121" s="27" t="s">
        <v>698</v>
      </c>
      <c r="AK121" s="27" t="s">
        <v>698</v>
      </c>
      <c r="AL121" s="27" t="s">
        <v>698</v>
      </c>
      <c r="AM121" s="27" t="s">
        <v>698</v>
      </c>
      <c r="AN121" s="27" t="s">
        <v>698</v>
      </c>
      <c r="AO121" s="27" t="s">
        <v>698</v>
      </c>
      <c r="AP121" s="27" t="s">
        <v>698</v>
      </c>
      <c r="AQ121" s="27" t="s">
        <v>698</v>
      </c>
      <c r="AR121" s="27" t="s">
        <v>698</v>
      </c>
      <c r="AS121" s="27" t="s">
        <v>698</v>
      </c>
      <c r="AT121" s="27" t="s">
        <v>698</v>
      </c>
      <c r="AU121" s="27" t="s">
        <v>698</v>
      </c>
      <c r="AV121" s="27" t="s">
        <v>698</v>
      </c>
      <c r="AW121" s="27" t="s">
        <v>698</v>
      </c>
      <c r="AX121" s="27" t="s">
        <v>698</v>
      </c>
      <c r="AY121" s="27" t="s">
        <v>698</v>
      </c>
      <c r="AZ121" s="27" t="s">
        <v>698</v>
      </c>
      <c r="BA121" s="27" t="s">
        <v>698</v>
      </c>
      <c r="BB121" s="27" t="s">
        <v>698</v>
      </c>
      <c r="BC121" s="27" t="s">
        <v>698</v>
      </c>
      <c r="BD121" s="27" t="s">
        <v>698</v>
      </c>
      <c r="BE121" s="27" t="s">
        <v>698</v>
      </c>
      <c r="BF121" s="27" t="s">
        <v>698</v>
      </c>
      <c r="BG121" s="27" t="s">
        <v>698</v>
      </c>
      <c r="BH121" s="27" t="s">
        <v>698</v>
      </c>
      <c r="BI121" s="27" t="s">
        <v>698</v>
      </c>
      <c r="BJ121" s="27" t="s">
        <v>698</v>
      </c>
      <c r="BK121" s="27" t="s">
        <v>698</v>
      </c>
      <c r="BL121" s="27" t="s">
        <v>698</v>
      </c>
      <c r="BM121" s="27" t="s">
        <v>698</v>
      </c>
      <c r="BN121" s="27" t="s">
        <v>698</v>
      </c>
      <c r="BO121" s="27" t="s">
        <v>698</v>
      </c>
      <c r="BP121" s="27" t="s">
        <v>698</v>
      </c>
      <c r="BQ121" s="27" t="s">
        <v>698</v>
      </c>
      <c r="BR121" s="27" t="s">
        <v>698</v>
      </c>
      <c r="BS121" s="27" t="s">
        <v>698</v>
      </c>
      <c r="BT121" s="27" t="s">
        <v>698</v>
      </c>
      <c r="BU121" s="27" t="s">
        <v>698</v>
      </c>
      <c r="BV121" s="27" t="s">
        <v>698</v>
      </c>
      <c r="BW121" s="27" t="s">
        <v>698</v>
      </c>
      <c r="BX121" s="27" t="s">
        <v>698</v>
      </c>
      <c r="BY121" s="27" t="s">
        <v>698</v>
      </c>
      <c r="BZ121" s="27" t="s">
        <v>698</v>
      </c>
      <c r="CA121" s="27" t="s">
        <v>698</v>
      </c>
      <c r="CB121" s="27" t="s">
        <v>698</v>
      </c>
      <c r="CC121" s="27" t="s">
        <v>698</v>
      </c>
      <c r="CD121" s="27" t="s">
        <v>698</v>
      </c>
      <c r="CE121" s="27" t="s">
        <v>698</v>
      </c>
      <c r="CF121" s="27" t="s">
        <v>698</v>
      </c>
      <c r="CG121" s="27" t="s">
        <v>698</v>
      </c>
      <c r="CH121" s="27" t="s">
        <v>698</v>
      </c>
      <c r="CI121" s="27" t="s">
        <v>698</v>
      </c>
      <c r="CJ121" s="27" t="s">
        <v>698</v>
      </c>
      <c r="CK121" s="27" t="s">
        <v>698</v>
      </c>
      <c r="CL121" s="27" t="s">
        <v>698</v>
      </c>
      <c r="CM121" s="27" t="s">
        <v>698</v>
      </c>
      <c r="CN121" s="27" t="s">
        <v>698</v>
      </c>
      <c r="CO121" s="27" t="s">
        <v>698</v>
      </c>
      <c r="CP121" s="27" t="s">
        <v>698</v>
      </c>
      <c r="CQ121" s="27" t="s">
        <v>698</v>
      </c>
      <c r="CR121" s="27" t="s">
        <v>698</v>
      </c>
      <c r="CS121" s="27" t="s">
        <v>698</v>
      </c>
      <c r="CT121" s="27" t="s">
        <v>698</v>
      </c>
      <c r="CU121" s="27" t="s">
        <v>698</v>
      </c>
      <c r="CV121" s="27" t="s">
        <v>698</v>
      </c>
      <c r="CW121" s="27" t="s">
        <v>698</v>
      </c>
      <c r="CX121" s="27" t="s">
        <v>698</v>
      </c>
      <c r="CY121" s="27" t="s">
        <v>698</v>
      </c>
      <c r="CZ121" s="27" t="s">
        <v>698</v>
      </c>
      <c r="DA121" s="27" t="s">
        <v>698</v>
      </c>
      <c r="DB121" s="27" t="s">
        <v>698</v>
      </c>
      <c r="DC121" s="27" t="s">
        <v>698</v>
      </c>
      <c r="DD121" s="27" t="s">
        <v>698</v>
      </c>
      <c r="DE121" s="27" t="s">
        <v>698</v>
      </c>
      <c r="DF121" s="27" t="s">
        <v>698</v>
      </c>
      <c r="DG121" s="27" t="s">
        <v>698</v>
      </c>
      <c r="DH121" s="27" t="s">
        <v>698</v>
      </c>
      <c r="DI121" s="27" t="s">
        <v>698</v>
      </c>
      <c r="DJ121" s="27" t="s">
        <v>698</v>
      </c>
      <c r="DK121" s="27" t="s">
        <v>698</v>
      </c>
      <c r="DL121" s="27" t="s">
        <v>698</v>
      </c>
      <c r="DM121" s="27" t="s">
        <v>698</v>
      </c>
      <c r="DN121" s="27" t="s">
        <v>698</v>
      </c>
      <c r="DO121" s="27" t="s">
        <v>698</v>
      </c>
      <c r="DP121" s="27" t="s">
        <v>698</v>
      </c>
      <c r="DQ121" s="27" t="s">
        <v>698</v>
      </c>
      <c r="DR121" s="27" t="s">
        <v>704</v>
      </c>
      <c r="DS121" s="27" t="s">
        <v>698</v>
      </c>
      <c r="DT121" s="27" t="s">
        <v>698</v>
      </c>
      <c r="DU121" s="27" t="s">
        <v>698</v>
      </c>
      <c r="DV121" s="27" t="s">
        <v>698</v>
      </c>
      <c r="DW121" s="27" t="s">
        <v>698</v>
      </c>
      <c r="DX121" s="27" t="s">
        <v>698</v>
      </c>
      <c r="DY121" s="27" t="s">
        <v>698</v>
      </c>
      <c r="DZ121" s="27" t="s">
        <v>698</v>
      </c>
      <c r="EA121" s="27" t="s">
        <v>698</v>
      </c>
      <c r="EB121" s="27" t="s">
        <v>698</v>
      </c>
      <c r="EC121" s="27" t="s">
        <v>698</v>
      </c>
      <c r="ED121" s="27" t="s">
        <v>698</v>
      </c>
      <c r="EE121" s="27" t="s">
        <v>698</v>
      </c>
      <c r="EF121" s="27" t="s">
        <v>698</v>
      </c>
      <c r="EG121" s="27" t="s">
        <v>698</v>
      </c>
      <c r="EH121" s="27" t="s">
        <v>698</v>
      </c>
      <c r="EI121" s="27" t="s">
        <v>698</v>
      </c>
      <c r="EJ121" s="27" t="s">
        <v>698</v>
      </c>
      <c r="EK121" s="27" t="s">
        <v>698</v>
      </c>
      <c r="EL121" s="27" t="s">
        <v>698</v>
      </c>
      <c r="EM121" s="27" t="s">
        <v>698</v>
      </c>
      <c r="EN121" s="27" t="s">
        <v>698</v>
      </c>
      <c r="EO121" s="27" t="s">
        <v>698</v>
      </c>
      <c r="EP121" s="27" t="s">
        <v>698</v>
      </c>
      <c r="EQ121" s="27" t="s">
        <v>698</v>
      </c>
      <c r="ER121" s="27" t="s">
        <v>698</v>
      </c>
      <c r="ES121" s="27" t="s">
        <v>698</v>
      </c>
      <c r="ET121" s="27" t="s">
        <v>698</v>
      </c>
      <c r="EU121" s="27" t="s">
        <v>698</v>
      </c>
      <c r="EV121" s="27" t="s">
        <v>698</v>
      </c>
      <c r="EW121" s="27" t="s">
        <v>2705</v>
      </c>
      <c r="EX121" s="27" t="s">
        <v>2706</v>
      </c>
      <c r="EY121" s="27" t="s">
        <v>2707</v>
      </c>
      <c r="EZ121" s="27" t="s">
        <v>694</v>
      </c>
      <c r="FA121" s="27" t="s">
        <v>694</v>
      </c>
      <c r="FB121" s="27" t="s">
        <v>694</v>
      </c>
      <c r="FC121" s="27" t="s">
        <v>694</v>
      </c>
      <c r="FD121" s="27" t="s">
        <v>694</v>
      </c>
      <c r="FE121" s="27" t="s">
        <v>2709</v>
      </c>
      <c r="FF121" s="42"/>
      <c r="FG121" s="42"/>
    </row>
    <row r="122" spans="1:163" x14ac:dyDescent="0.25">
      <c r="A122" s="27" t="str">
        <f t="shared" si="1"/>
        <v>IR003003009002000000000000000000000000</v>
      </c>
      <c r="B122" s="20" t="s">
        <v>2877</v>
      </c>
      <c r="C122" s="23" t="s">
        <v>2630</v>
      </c>
      <c r="D122" s="23" t="s">
        <v>710</v>
      </c>
      <c r="E122" s="23" t="s">
        <v>710</v>
      </c>
      <c r="F122" s="23" t="s">
        <v>722</v>
      </c>
      <c r="G122" s="21" t="s">
        <v>707</v>
      </c>
      <c r="H122" s="23" t="s">
        <v>697</v>
      </c>
      <c r="I122" s="23" t="s">
        <v>697</v>
      </c>
      <c r="J122" s="23" t="s">
        <v>697</v>
      </c>
      <c r="K122" s="64" t="s">
        <v>697</v>
      </c>
      <c r="L122" s="23" t="s">
        <v>697</v>
      </c>
      <c r="M122" s="23" t="s">
        <v>697</v>
      </c>
      <c r="N122" s="23" t="s">
        <v>697</v>
      </c>
      <c r="O122" s="23" t="s">
        <v>697</v>
      </c>
      <c r="P122" s="27">
        <v>0</v>
      </c>
      <c r="Q122" s="27" t="s">
        <v>704</v>
      </c>
      <c r="R122" s="27" t="s">
        <v>698</v>
      </c>
      <c r="S122" s="28" t="s">
        <v>694</v>
      </c>
      <c r="T122" s="28" t="s">
        <v>922</v>
      </c>
      <c r="U122" s="154" t="s">
        <v>2928</v>
      </c>
      <c r="V122" s="52" t="s">
        <v>905</v>
      </c>
      <c r="W122" s="20"/>
      <c r="X122" s="20"/>
      <c r="Y122" s="20"/>
      <c r="Z122" s="20" t="s">
        <v>2929</v>
      </c>
      <c r="AA122" s="20"/>
      <c r="AB122" s="20"/>
      <c r="AC122" s="20"/>
      <c r="AD122" s="20"/>
      <c r="AE122" s="20"/>
      <c r="AF122" s="20"/>
      <c r="AG122" s="20"/>
      <c r="AH122" s="27" t="s">
        <v>2930</v>
      </c>
      <c r="AI122" s="28" t="s">
        <v>704</v>
      </c>
      <c r="AJ122" s="27" t="s">
        <v>698</v>
      </c>
      <c r="AK122" s="27" t="s">
        <v>698</v>
      </c>
      <c r="AL122" s="27" t="s">
        <v>698</v>
      </c>
      <c r="AM122" s="27" t="s">
        <v>698</v>
      </c>
      <c r="AN122" s="27" t="s">
        <v>698</v>
      </c>
      <c r="AO122" s="27" t="s">
        <v>698</v>
      </c>
      <c r="AP122" s="27" t="s">
        <v>698</v>
      </c>
      <c r="AQ122" s="27" t="s">
        <v>698</v>
      </c>
      <c r="AR122" s="27" t="s">
        <v>698</v>
      </c>
      <c r="AS122" s="27" t="s">
        <v>698</v>
      </c>
      <c r="AT122" s="27" t="s">
        <v>698</v>
      </c>
      <c r="AU122" s="27" t="s">
        <v>698</v>
      </c>
      <c r="AV122" s="27" t="s">
        <v>698</v>
      </c>
      <c r="AW122" s="27" t="s">
        <v>698</v>
      </c>
      <c r="AX122" s="27" t="s">
        <v>698</v>
      </c>
      <c r="AY122" s="27" t="s">
        <v>698</v>
      </c>
      <c r="AZ122" s="27" t="s">
        <v>698</v>
      </c>
      <c r="BA122" s="27" t="s">
        <v>698</v>
      </c>
      <c r="BB122" s="27" t="s">
        <v>698</v>
      </c>
      <c r="BC122" s="27" t="s">
        <v>698</v>
      </c>
      <c r="BD122" s="27" t="s">
        <v>698</v>
      </c>
      <c r="BE122" s="27" t="s">
        <v>698</v>
      </c>
      <c r="BF122" s="27" t="s">
        <v>698</v>
      </c>
      <c r="BG122" s="27" t="s">
        <v>698</v>
      </c>
      <c r="BH122" s="27" t="s">
        <v>698</v>
      </c>
      <c r="BI122" s="27" t="s">
        <v>698</v>
      </c>
      <c r="BJ122" s="27" t="s">
        <v>698</v>
      </c>
      <c r="BK122" s="27" t="s">
        <v>698</v>
      </c>
      <c r="BL122" s="27" t="s">
        <v>698</v>
      </c>
      <c r="BM122" s="27" t="s">
        <v>698</v>
      </c>
      <c r="BN122" s="27" t="s">
        <v>698</v>
      </c>
      <c r="BO122" s="27" t="s">
        <v>698</v>
      </c>
      <c r="BP122" s="27" t="s">
        <v>698</v>
      </c>
      <c r="BQ122" s="27" t="s">
        <v>698</v>
      </c>
      <c r="BR122" s="27" t="s">
        <v>698</v>
      </c>
      <c r="BS122" s="27" t="s">
        <v>698</v>
      </c>
      <c r="BT122" s="27" t="s">
        <v>698</v>
      </c>
      <c r="BU122" s="27" t="s">
        <v>698</v>
      </c>
      <c r="BV122" s="27" t="s">
        <v>698</v>
      </c>
      <c r="BW122" s="27" t="s">
        <v>698</v>
      </c>
      <c r="BX122" s="27" t="s">
        <v>698</v>
      </c>
      <c r="BY122" s="27" t="s">
        <v>698</v>
      </c>
      <c r="BZ122" s="27" t="s">
        <v>698</v>
      </c>
      <c r="CA122" s="27" t="s">
        <v>698</v>
      </c>
      <c r="CB122" s="27" t="s">
        <v>698</v>
      </c>
      <c r="CC122" s="27" t="s">
        <v>698</v>
      </c>
      <c r="CD122" s="27" t="s">
        <v>698</v>
      </c>
      <c r="CE122" s="27" t="s">
        <v>698</v>
      </c>
      <c r="CF122" s="27" t="s">
        <v>698</v>
      </c>
      <c r="CG122" s="27" t="s">
        <v>698</v>
      </c>
      <c r="CH122" s="27" t="s">
        <v>698</v>
      </c>
      <c r="CI122" s="27" t="s">
        <v>698</v>
      </c>
      <c r="CJ122" s="27" t="s">
        <v>698</v>
      </c>
      <c r="CK122" s="27" t="s">
        <v>698</v>
      </c>
      <c r="CL122" s="27" t="s">
        <v>698</v>
      </c>
      <c r="CM122" s="27" t="s">
        <v>698</v>
      </c>
      <c r="CN122" s="27" t="s">
        <v>698</v>
      </c>
      <c r="CO122" s="27" t="s">
        <v>698</v>
      </c>
      <c r="CP122" s="27" t="s">
        <v>704</v>
      </c>
      <c r="CQ122" s="27" t="s">
        <v>698</v>
      </c>
      <c r="CR122" s="27" t="s">
        <v>698</v>
      </c>
      <c r="CS122" s="27" t="s">
        <v>698</v>
      </c>
      <c r="CT122" s="27" t="s">
        <v>698</v>
      </c>
      <c r="CU122" s="27" t="s">
        <v>698</v>
      </c>
      <c r="CV122" s="27" t="s">
        <v>704</v>
      </c>
      <c r="CW122" s="27" t="s">
        <v>698</v>
      </c>
      <c r="CX122" s="27" t="s">
        <v>698</v>
      </c>
      <c r="CY122" s="27" t="s">
        <v>698</v>
      </c>
      <c r="CZ122" s="27" t="s">
        <v>698</v>
      </c>
      <c r="DA122" s="27" t="s">
        <v>698</v>
      </c>
      <c r="DB122" s="27" t="s">
        <v>698</v>
      </c>
      <c r="DC122" s="27" t="s">
        <v>698</v>
      </c>
      <c r="DD122" s="27" t="s">
        <v>698</v>
      </c>
      <c r="DE122" s="27" t="s">
        <v>698</v>
      </c>
      <c r="DF122" s="27" t="s">
        <v>698</v>
      </c>
      <c r="DG122" s="27" t="s">
        <v>698</v>
      </c>
      <c r="DH122" s="27" t="s">
        <v>698</v>
      </c>
      <c r="DI122" s="27" t="s">
        <v>698</v>
      </c>
      <c r="DJ122" s="27" t="s">
        <v>698</v>
      </c>
      <c r="DK122" s="27" t="s">
        <v>698</v>
      </c>
      <c r="DL122" s="27" t="s">
        <v>698</v>
      </c>
      <c r="DM122" s="27" t="s">
        <v>698</v>
      </c>
      <c r="DN122" s="27" t="s">
        <v>698</v>
      </c>
      <c r="DO122" s="27" t="s">
        <v>698</v>
      </c>
      <c r="DP122" s="27" t="s">
        <v>698</v>
      </c>
      <c r="DQ122" s="27" t="s">
        <v>698</v>
      </c>
      <c r="DR122" s="27" t="s">
        <v>698</v>
      </c>
      <c r="DS122" s="27" t="s">
        <v>698</v>
      </c>
      <c r="DT122" s="27" t="s">
        <v>698</v>
      </c>
      <c r="DU122" s="27" t="s">
        <v>698</v>
      </c>
      <c r="DV122" s="27" t="s">
        <v>698</v>
      </c>
      <c r="DW122" s="27" t="s">
        <v>698</v>
      </c>
      <c r="DX122" s="27" t="s">
        <v>698</v>
      </c>
      <c r="DY122" s="27" t="s">
        <v>698</v>
      </c>
      <c r="DZ122" s="27" t="s">
        <v>698</v>
      </c>
      <c r="EA122" s="27" t="s">
        <v>698</v>
      </c>
      <c r="EB122" s="27" t="s">
        <v>698</v>
      </c>
      <c r="EC122" s="27" t="s">
        <v>698</v>
      </c>
      <c r="ED122" s="27" t="s">
        <v>698</v>
      </c>
      <c r="EE122" s="27" t="s">
        <v>698</v>
      </c>
      <c r="EF122" s="27" t="s">
        <v>698</v>
      </c>
      <c r="EG122" s="27" t="s">
        <v>698</v>
      </c>
      <c r="EH122" s="27" t="s">
        <v>698</v>
      </c>
      <c r="EI122" s="27" t="s">
        <v>698</v>
      </c>
      <c r="EJ122" s="27" t="s">
        <v>698</v>
      </c>
      <c r="EK122" s="27" t="s">
        <v>698</v>
      </c>
      <c r="EL122" s="27" t="s">
        <v>698</v>
      </c>
      <c r="EM122" s="27" t="s">
        <v>698</v>
      </c>
      <c r="EN122" s="27" t="s">
        <v>698</v>
      </c>
      <c r="EO122" s="27" t="s">
        <v>698</v>
      </c>
      <c r="EP122" s="27" t="s">
        <v>698</v>
      </c>
      <c r="EQ122" s="27" t="s">
        <v>698</v>
      </c>
      <c r="ER122" s="27" t="s">
        <v>698</v>
      </c>
      <c r="ES122" s="27" t="s">
        <v>698</v>
      </c>
      <c r="ET122" s="27" t="s">
        <v>698</v>
      </c>
      <c r="EU122" s="27" t="s">
        <v>698</v>
      </c>
      <c r="EV122" s="27" t="s">
        <v>698</v>
      </c>
      <c r="EW122" s="27" t="s">
        <v>2705</v>
      </c>
      <c r="EX122" s="27" t="s">
        <v>2706</v>
      </c>
      <c r="EY122" s="27" t="s">
        <v>2707</v>
      </c>
      <c r="EZ122" s="27" t="s">
        <v>694</v>
      </c>
      <c r="FA122" s="27" t="s">
        <v>694</v>
      </c>
      <c r="FB122" s="27" t="s">
        <v>694</v>
      </c>
      <c r="FC122" s="27" t="s">
        <v>694</v>
      </c>
      <c r="FD122" s="27" t="s">
        <v>694</v>
      </c>
      <c r="FE122" s="27" t="s">
        <v>2709</v>
      </c>
      <c r="FF122" s="42"/>
      <c r="FG122" s="42"/>
    </row>
    <row r="123" spans="1:163" x14ac:dyDescent="0.25">
      <c r="A123" s="27" t="str">
        <f t="shared" si="1"/>
        <v>IR003003009003000000000000000000000000</v>
      </c>
      <c r="B123" s="27" t="s">
        <v>694</v>
      </c>
      <c r="C123" s="23" t="s">
        <v>2630</v>
      </c>
      <c r="D123" s="23" t="s">
        <v>710</v>
      </c>
      <c r="E123" s="23" t="s">
        <v>710</v>
      </c>
      <c r="F123" s="23" t="s">
        <v>722</v>
      </c>
      <c r="G123" s="23" t="s">
        <v>710</v>
      </c>
      <c r="H123" s="23" t="s">
        <v>697</v>
      </c>
      <c r="I123" s="23" t="s">
        <v>697</v>
      </c>
      <c r="J123" s="23" t="s">
        <v>697</v>
      </c>
      <c r="K123" s="64" t="s">
        <v>697</v>
      </c>
      <c r="L123" s="23" t="s">
        <v>697</v>
      </c>
      <c r="M123" s="23" t="s">
        <v>697</v>
      </c>
      <c r="N123" s="23" t="s">
        <v>697</v>
      </c>
      <c r="O123" s="23" t="s">
        <v>697</v>
      </c>
      <c r="P123" s="27">
        <v>0</v>
      </c>
      <c r="Q123" s="27" t="s">
        <v>698</v>
      </c>
      <c r="R123" s="27" t="s">
        <v>698</v>
      </c>
      <c r="S123" s="28" t="s">
        <v>694</v>
      </c>
      <c r="T123" s="28" t="s">
        <v>922</v>
      </c>
      <c r="U123" s="154" t="s">
        <v>2931</v>
      </c>
      <c r="V123" s="52" t="s">
        <v>905</v>
      </c>
      <c r="W123" s="20"/>
      <c r="X123" s="20"/>
      <c r="Y123" s="20"/>
      <c r="Z123" s="20" t="s">
        <v>2932</v>
      </c>
      <c r="AA123" s="20"/>
      <c r="AB123" s="20"/>
      <c r="AC123" s="20"/>
      <c r="AD123" s="20"/>
      <c r="AE123" s="20"/>
      <c r="AF123" s="20"/>
      <c r="AG123" s="20"/>
      <c r="AH123" s="27" t="s">
        <v>2933</v>
      </c>
      <c r="AI123" s="28" t="s">
        <v>698</v>
      </c>
      <c r="AJ123" s="27" t="s">
        <v>694</v>
      </c>
      <c r="AK123" s="27" t="s">
        <v>694</v>
      </c>
      <c r="AL123" s="27" t="s">
        <v>694</v>
      </c>
      <c r="AM123" s="27" t="s">
        <v>694</v>
      </c>
      <c r="AN123" s="27" t="s">
        <v>694</v>
      </c>
      <c r="AO123" s="27" t="s">
        <v>694</v>
      </c>
      <c r="AP123" s="27" t="s">
        <v>694</v>
      </c>
      <c r="AQ123" s="27" t="s">
        <v>694</v>
      </c>
      <c r="AR123" s="27" t="s">
        <v>694</v>
      </c>
      <c r="AS123" s="27" t="s">
        <v>694</v>
      </c>
      <c r="AT123" s="27" t="s">
        <v>694</v>
      </c>
      <c r="AU123" s="27" t="s">
        <v>694</v>
      </c>
      <c r="AV123" s="27" t="s">
        <v>694</v>
      </c>
      <c r="AW123" s="27" t="s">
        <v>694</v>
      </c>
      <c r="AX123" s="27" t="s">
        <v>694</v>
      </c>
      <c r="AY123" s="27" t="s">
        <v>694</v>
      </c>
      <c r="AZ123" s="27" t="s">
        <v>694</v>
      </c>
      <c r="BA123" s="27" t="s">
        <v>694</v>
      </c>
      <c r="BB123" s="27" t="s">
        <v>694</v>
      </c>
      <c r="BC123" s="27" t="s">
        <v>694</v>
      </c>
      <c r="BD123" s="27" t="s">
        <v>694</v>
      </c>
      <c r="BE123" s="27" t="s">
        <v>694</v>
      </c>
      <c r="BF123" s="27" t="s">
        <v>694</v>
      </c>
      <c r="BG123" s="27" t="s">
        <v>694</v>
      </c>
      <c r="BH123" s="27" t="s">
        <v>694</v>
      </c>
      <c r="BI123" s="27" t="s">
        <v>694</v>
      </c>
      <c r="BJ123" s="27" t="s">
        <v>694</v>
      </c>
      <c r="BK123" s="27" t="s">
        <v>694</v>
      </c>
      <c r="BL123" s="27" t="s">
        <v>694</v>
      </c>
      <c r="BM123" s="27" t="s">
        <v>694</v>
      </c>
      <c r="BN123" s="27" t="s">
        <v>694</v>
      </c>
      <c r="BO123" s="27" t="s">
        <v>694</v>
      </c>
      <c r="BP123" s="27" t="s">
        <v>694</v>
      </c>
      <c r="BQ123" s="27" t="s">
        <v>694</v>
      </c>
      <c r="BR123" s="27" t="s">
        <v>694</v>
      </c>
      <c r="BS123" s="27" t="s">
        <v>694</v>
      </c>
      <c r="BT123" s="27" t="s">
        <v>694</v>
      </c>
      <c r="BU123" s="27" t="s">
        <v>694</v>
      </c>
      <c r="BV123" s="27" t="s">
        <v>694</v>
      </c>
      <c r="BW123" s="27" t="s">
        <v>694</v>
      </c>
      <c r="BX123" s="27" t="s">
        <v>694</v>
      </c>
      <c r="BY123" s="27" t="s">
        <v>694</v>
      </c>
      <c r="BZ123" s="27" t="s">
        <v>694</v>
      </c>
      <c r="CA123" s="27" t="s">
        <v>694</v>
      </c>
      <c r="CB123" s="27" t="s">
        <v>694</v>
      </c>
      <c r="CC123" s="27" t="s">
        <v>694</v>
      </c>
      <c r="CD123" s="27" t="s">
        <v>694</v>
      </c>
      <c r="CE123" s="27" t="s">
        <v>694</v>
      </c>
      <c r="CF123" s="27" t="s">
        <v>694</v>
      </c>
      <c r="CG123" s="27" t="s">
        <v>694</v>
      </c>
      <c r="CH123" s="27" t="s">
        <v>694</v>
      </c>
      <c r="CI123" s="27" t="s">
        <v>694</v>
      </c>
      <c r="CJ123" s="27" t="s">
        <v>694</v>
      </c>
      <c r="CK123" s="27" t="s">
        <v>694</v>
      </c>
      <c r="CL123" s="27" t="s">
        <v>694</v>
      </c>
      <c r="CM123" s="27" t="s">
        <v>694</v>
      </c>
      <c r="CN123" s="27" t="s">
        <v>694</v>
      </c>
      <c r="CO123" s="27" t="s">
        <v>694</v>
      </c>
      <c r="CP123" s="27" t="s">
        <v>694</v>
      </c>
      <c r="CQ123" s="27" t="s">
        <v>694</v>
      </c>
      <c r="CR123" s="27" t="s">
        <v>694</v>
      </c>
      <c r="CS123" s="27" t="s">
        <v>694</v>
      </c>
      <c r="CT123" s="27" t="s">
        <v>694</v>
      </c>
      <c r="CU123" s="27" t="s">
        <v>694</v>
      </c>
      <c r="CV123" s="27" t="s">
        <v>694</v>
      </c>
      <c r="CW123" s="27" t="s">
        <v>694</v>
      </c>
      <c r="CX123" s="27" t="s">
        <v>694</v>
      </c>
      <c r="CY123" s="27" t="s">
        <v>694</v>
      </c>
      <c r="CZ123" s="27" t="s">
        <v>694</v>
      </c>
      <c r="DA123" s="27" t="s">
        <v>694</v>
      </c>
      <c r="DB123" s="27" t="s">
        <v>694</v>
      </c>
      <c r="DC123" s="27" t="s">
        <v>694</v>
      </c>
      <c r="DD123" s="27" t="s">
        <v>694</v>
      </c>
      <c r="DE123" s="27" t="s">
        <v>694</v>
      </c>
      <c r="DF123" s="27" t="s">
        <v>694</v>
      </c>
      <c r="DG123" s="27" t="s">
        <v>694</v>
      </c>
      <c r="DH123" s="27" t="s">
        <v>694</v>
      </c>
      <c r="DI123" s="27" t="s">
        <v>694</v>
      </c>
      <c r="DJ123" s="27" t="s">
        <v>694</v>
      </c>
      <c r="DK123" s="27" t="s">
        <v>694</v>
      </c>
      <c r="DL123" s="27" t="s">
        <v>694</v>
      </c>
      <c r="DM123" s="27" t="s">
        <v>694</v>
      </c>
      <c r="DN123" s="27" t="s">
        <v>694</v>
      </c>
      <c r="DO123" s="27" t="s">
        <v>694</v>
      </c>
      <c r="DP123" s="27" t="s">
        <v>694</v>
      </c>
      <c r="DQ123" s="27" t="s">
        <v>694</v>
      </c>
      <c r="DR123" s="27" t="s">
        <v>694</v>
      </c>
      <c r="DS123" s="27" t="s">
        <v>694</v>
      </c>
      <c r="DT123" s="27" t="s">
        <v>694</v>
      </c>
      <c r="DU123" s="27" t="s">
        <v>694</v>
      </c>
      <c r="DV123" s="27" t="s">
        <v>694</v>
      </c>
      <c r="DW123" s="27" t="s">
        <v>694</v>
      </c>
      <c r="DX123" s="27" t="s">
        <v>694</v>
      </c>
      <c r="DY123" s="27" t="s">
        <v>694</v>
      </c>
      <c r="DZ123" s="27" t="s">
        <v>694</v>
      </c>
      <c r="EA123" s="27" t="s">
        <v>694</v>
      </c>
      <c r="EB123" s="27" t="s">
        <v>694</v>
      </c>
      <c r="EC123" s="27" t="s">
        <v>694</v>
      </c>
      <c r="ED123" s="27" t="s">
        <v>694</v>
      </c>
      <c r="EE123" s="27" t="s">
        <v>694</v>
      </c>
      <c r="EF123" s="27" t="s">
        <v>694</v>
      </c>
      <c r="EG123" s="27" t="s">
        <v>694</v>
      </c>
      <c r="EH123" s="27" t="s">
        <v>694</v>
      </c>
      <c r="EI123" s="27" t="s">
        <v>694</v>
      </c>
      <c r="EJ123" s="27" t="s">
        <v>694</v>
      </c>
      <c r="EK123" s="27" t="s">
        <v>694</v>
      </c>
      <c r="EL123" s="27" t="s">
        <v>694</v>
      </c>
      <c r="EM123" s="27" t="s">
        <v>694</v>
      </c>
      <c r="EN123" s="27" t="s">
        <v>694</v>
      </c>
      <c r="EO123" s="27" t="s">
        <v>694</v>
      </c>
      <c r="EP123" s="27" t="s">
        <v>694</v>
      </c>
      <c r="EQ123" s="27" t="s">
        <v>694</v>
      </c>
      <c r="ER123" s="27" t="s">
        <v>694</v>
      </c>
      <c r="ES123" s="27" t="s">
        <v>694</v>
      </c>
      <c r="ET123" s="27" t="s">
        <v>694</v>
      </c>
      <c r="EU123" s="27" t="s">
        <v>694</v>
      </c>
      <c r="EV123" s="27" t="s">
        <v>694</v>
      </c>
      <c r="EW123" s="27" t="s">
        <v>694</v>
      </c>
      <c r="EX123" s="27" t="s">
        <v>694</v>
      </c>
      <c r="EY123" s="27" t="s">
        <v>694</v>
      </c>
      <c r="EZ123" s="27" t="s">
        <v>694</v>
      </c>
      <c r="FA123" s="27" t="s">
        <v>694</v>
      </c>
      <c r="FB123" s="27" t="s">
        <v>694</v>
      </c>
      <c r="FC123" s="27" t="s">
        <v>694</v>
      </c>
      <c r="FD123" s="27" t="s">
        <v>694</v>
      </c>
      <c r="FE123" s="27" t="s">
        <v>694</v>
      </c>
      <c r="FF123" s="42"/>
      <c r="FG123" s="42"/>
    </row>
    <row r="124" spans="1:163" x14ac:dyDescent="0.25">
      <c r="A124" s="27" t="str">
        <f t="shared" si="1"/>
        <v>IR003003009003001000000000000000000000</v>
      </c>
      <c r="B124" s="20" t="s">
        <v>2599</v>
      </c>
      <c r="C124" s="23" t="s">
        <v>2630</v>
      </c>
      <c r="D124" s="23" t="s">
        <v>710</v>
      </c>
      <c r="E124" s="23" t="s">
        <v>710</v>
      </c>
      <c r="F124" s="23" t="s">
        <v>722</v>
      </c>
      <c r="G124" s="23" t="s">
        <v>710</v>
      </c>
      <c r="H124" s="21" t="s">
        <v>702</v>
      </c>
      <c r="I124" s="23" t="s">
        <v>697</v>
      </c>
      <c r="J124" s="23" t="s">
        <v>697</v>
      </c>
      <c r="K124" s="64" t="s">
        <v>697</v>
      </c>
      <c r="L124" s="23" t="s">
        <v>697</v>
      </c>
      <c r="M124" s="23" t="s">
        <v>697</v>
      </c>
      <c r="N124" s="23" t="s">
        <v>697</v>
      </c>
      <c r="O124" s="23" t="s">
        <v>697</v>
      </c>
      <c r="P124" s="27">
        <v>0</v>
      </c>
      <c r="Q124" s="27" t="s">
        <v>704</v>
      </c>
      <c r="R124" s="27" t="s">
        <v>698</v>
      </c>
      <c r="S124" s="28" t="s">
        <v>694</v>
      </c>
      <c r="T124" s="28" t="s">
        <v>922</v>
      </c>
      <c r="U124" s="154" t="s">
        <v>2934</v>
      </c>
      <c r="V124" s="52" t="s">
        <v>905</v>
      </c>
      <c r="W124" s="20"/>
      <c r="X124" s="20"/>
      <c r="Y124" s="20"/>
      <c r="Z124" s="20"/>
      <c r="AA124" s="20" t="s">
        <v>2935</v>
      </c>
      <c r="AB124" s="20"/>
      <c r="AC124" s="20"/>
      <c r="AD124" s="20"/>
      <c r="AE124" s="20"/>
      <c r="AF124" s="20"/>
      <c r="AG124" s="20"/>
      <c r="AH124" s="27" t="s">
        <v>2936</v>
      </c>
      <c r="AI124" s="28" t="s">
        <v>704</v>
      </c>
      <c r="AJ124" s="27" t="s">
        <v>698</v>
      </c>
      <c r="AK124" s="27" t="s">
        <v>698</v>
      </c>
      <c r="AL124" s="27" t="s">
        <v>698</v>
      </c>
      <c r="AM124" s="27" t="s">
        <v>698</v>
      </c>
      <c r="AN124" s="27" t="s">
        <v>698</v>
      </c>
      <c r="AO124" s="27" t="s">
        <v>698</v>
      </c>
      <c r="AP124" s="27" t="s">
        <v>698</v>
      </c>
      <c r="AQ124" s="27" t="s">
        <v>698</v>
      </c>
      <c r="AR124" s="27" t="s">
        <v>698</v>
      </c>
      <c r="AS124" s="27" t="s">
        <v>698</v>
      </c>
      <c r="AT124" s="27" t="s">
        <v>698</v>
      </c>
      <c r="AU124" s="27" t="s">
        <v>698</v>
      </c>
      <c r="AV124" s="27" t="s">
        <v>698</v>
      </c>
      <c r="AW124" s="27" t="s">
        <v>698</v>
      </c>
      <c r="AX124" s="27" t="s">
        <v>698</v>
      </c>
      <c r="AY124" s="27" t="s">
        <v>698</v>
      </c>
      <c r="AZ124" s="27" t="s">
        <v>698</v>
      </c>
      <c r="BA124" s="27" t="s">
        <v>698</v>
      </c>
      <c r="BB124" s="27" t="s">
        <v>698</v>
      </c>
      <c r="BC124" s="27" t="s">
        <v>698</v>
      </c>
      <c r="BD124" s="27" t="s">
        <v>698</v>
      </c>
      <c r="BE124" s="27" t="s">
        <v>698</v>
      </c>
      <c r="BF124" s="27" t="s">
        <v>698</v>
      </c>
      <c r="BG124" s="27" t="s">
        <v>698</v>
      </c>
      <c r="BH124" s="27" t="s">
        <v>698</v>
      </c>
      <c r="BI124" s="27" t="s">
        <v>698</v>
      </c>
      <c r="BJ124" s="27" t="s">
        <v>698</v>
      </c>
      <c r="BK124" s="27" t="s">
        <v>698</v>
      </c>
      <c r="BL124" s="27" t="s">
        <v>698</v>
      </c>
      <c r="BM124" s="27" t="s">
        <v>698</v>
      </c>
      <c r="BN124" s="27" t="s">
        <v>698</v>
      </c>
      <c r="BO124" s="27" t="s">
        <v>698</v>
      </c>
      <c r="BP124" s="27" t="s">
        <v>698</v>
      </c>
      <c r="BQ124" s="27" t="s">
        <v>698</v>
      </c>
      <c r="BR124" s="27" t="s">
        <v>698</v>
      </c>
      <c r="BS124" s="27" t="s">
        <v>698</v>
      </c>
      <c r="BT124" s="27" t="s">
        <v>698</v>
      </c>
      <c r="BU124" s="27" t="s">
        <v>698</v>
      </c>
      <c r="BV124" s="27" t="s">
        <v>698</v>
      </c>
      <c r="BW124" s="27" t="s">
        <v>698</v>
      </c>
      <c r="BX124" s="27" t="s">
        <v>698</v>
      </c>
      <c r="BY124" s="27" t="s">
        <v>698</v>
      </c>
      <c r="BZ124" s="27" t="s">
        <v>698</v>
      </c>
      <c r="CA124" s="27" t="s">
        <v>698</v>
      </c>
      <c r="CB124" s="27" t="s">
        <v>698</v>
      </c>
      <c r="CC124" s="27" t="s">
        <v>698</v>
      </c>
      <c r="CD124" s="27" t="s">
        <v>698</v>
      </c>
      <c r="CE124" s="27" t="s">
        <v>698</v>
      </c>
      <c r="CF124" s="27" t="s">
        <v>698</v>
      </c>
      <c r="CG124" s="27" t="s">
        <v>698</v>
      </c>
      <c r="CH124" s="27" t="s">
        <v>698</v>
      </c>
      <c r="CI124" s="27" t="s">
        <v>698</v>
      </c>
      <c r="CJ124" s="27" t="s">
        <v>698</v>
      </c>
      <c r="CK124" s="27" t="s">
        <v>698</v>
      </c>
      <c r="CL124" s="27" t="s">
        <v>698</v>
      </c>
      <c r="CM124" s="27" t="s">
        <v>698</v>
      </c>
      <c r="CN124" s="27" t="s">
        <v>698</v>
      </c>
      <c r="CO124" s="27" t="s">
        <v>698</v>
      </c>
      <c r="CP124" s="27" t="s">
        <v>698</v>
      </c>
      <c r="CQ124" s="27" t="s">
        <v>698</v>
      </c>
      <c r="CR124" s="27" t="s">
        <v>698</v>
      </c>
      <c r="CS124" s="27" t="s">
        <v>698</v>
      </c>
      <c r="CT124" s="27" t="s">
        <v>698</v>
      </c>
      <c r="CU124" s="27" t="s">
        <v>698</v>
      </c>
      <c r="CV124" s="27" t="s">
        <v>698</v>
      </c>
      <c r="CW124" s="27" t="s">
        <v>698</v>
      </c>
      <c r="CX124" s="27" t="s">
        <v>698</v>
      </c>
      <c r="CY124" s="27" t="s">
        <v>698</v>
      </c>
      <c r="CZ124" s="27" t="s">
        <v>698</v>
      </c>
      <c r="DA124" s="27" t="s">
        <v>698</v>
      </c>
      <c r="DB124" s="27" t="s">
        <v>698</v>
      </c>
      <c r="DC124" s="27" t="s">
        <v>698</v>
      </c>
      <c r="DD124" s="27" t="s">
        <v>698</v>
      </c>
      <c r="DE124" s="27" t="s">
        <v>698</v>
      </c>
      <c r="DF124" s="27" t="s">
        <v>698</v>
      </c>
      <c r="DG124" s="27" t="s">
        <v>698</v>
      </c>
      <c r="DH124" s="27" t="s">
        <v>698</v>
      </c>
      <c r="DI124" s="27" t="s">
        <v>698</v>
      </c>
      <c r="DJ124" s="27" t="s">
        <v>698</v>
      </c>
      <c r="DK124" s="27" t="s">
        <v>698</v>
      </c>
      <c r="DL124" s="27" t="s">
        <v>698</v>
      </c>
      <c r="DM124" s="27" t="s">
        <v>698</v>
      </c>
      <c r="DN124" s="27" t="s">
        <v>698</v>
      </c>
      <c r="DO124" s="27" t="s">
        <v>698</v>
      </c>
      <c r="DP124" s="27" t="s">
        <v>704</v>
      </c>
      <c r="DQ124" s="27" t="s">
        <v>704</v>
      </c>
      <c r="DR124" s="27" t="s">
        <v>704</v>
      </c>
      <c r="DS124" s="27" t="s">
        <v>704</v>
      </c>
      <c r="DT124" s="27" t="s">
        <v>704</v>
      </c>
      <c r="DU124" s="27" t="s">
        <v>704</v>
      </c>
      <c r="DV124" s="27" t="s">
        <v>704</v>
      </c>
      <c r="DW124" s="27" t="s">
        <v>704</v>
      </c>
      <c r="DX124" s="27" t="s">
        <v>704</v>
      </c>
      <c r="DY124" s="27" t="s">
        <v>698</v>
      </c>
      <c r="DZ124" s="27" t="s">
        <v>698</v>
      </c>
      <c r="EA124" s="27" t="s">
        <v>698</v>
      </c>
      <c r="EB124" s="27" t="s">
        <v>698</v>
      </c>
      <c r="EC124" s="27" t="s">
        <v>698</v>
      </c>
      <c r="ED124" s="27" t="s">
        <v>698</v>
      </c>
      <c r="EE124" s="27" t="s">
        <v>698</v>
      </c>
      <c r="EF124" s="27" t="s">
        <v>698</v>
      </c>
      <c r="EG124" s="27" t="s">
        <v>698</v>
      </c>
      <c r="EH124" s="27" t="s">
        <v>698</v>
      </c>
      <c r="EI124" s="27" t="s">
        <v>698</v>
      </c>
      <c r="EJ124" s="27" t="s">
        <v>698</v>
      </c>
      <c r="EK124" s="27" t="s">
        <v>698</v>
      </c>
      <c r="EL124" s="27" t="s">
        <v>698</v>
      </c>
      <c r="EM124" s="27" t="s">
        <v>698</v>
      </c>
      <c r="EN124" s="27" t="s">
        <v>698</v>
      </c>
      <c r="EO124" s="27" t="s">
        <v>698</v>
      </c>
      <c r="EP124" s="27" t="s">
        <v>698</v>
      </c>
      <c r="EQ124" s="27" t="s">
        <v>698</v>
      </c>
      <c r="ER124" s="27" t="s">
        <v>698</v>
      </c>
      <c r="ES124" s="27" t="s">
        <v>698</v>
      </c>
      <c r="ET124" s="27" t="s">
        <v>698</v>
      </c>
      <c r="EU124" s="27" t="s">
        <v>698</v>
      </c>
      <c r="EV124" s="27" t="s">
        <v>698</v>
      </c>
      <c r="EW124" s="27" t="s">
        <v>2705</v>
      </c>
      <c r="EX124" s="27" t="s">
        <v>2706</v>
      </c>
      <c r="EY124" s="27" t="s">
        <v>2707</v>
      </c>
      <c r="EZ124" s="27" t="s">
        <v>694</v>
      </c>
      <c r="FA124" s="27" t="s">
        <v>694</v>
      </c>
      <c r="FB124" s="27" t="s">
        <v>694</v>
      </c>
      <c r="FC124" s="27" t="s">
        <v>694</v>
      </c>
      <c r="FD124" s="27" t="s">
        <v>694</v>
      </c>
      <c r="FE124" s="27" t="s">
        <v>2709</v>
      </c>
      <c r="FF124" s="42"/>
      <c r="FG124" s="42"/>
    </row>
    <row r="125" spans="1:163" x14ac:dyDescent="0.25">
      <c r="A125" s="27" t="str">
        <f t="shared" si="1"/>
        <v>IR003003009003002000000000000000000000</v>
      </c>
      <c r="B125" s="20" t="s">
        <v>2599</v>
      </c>
      <c r="C125" s="23" t="s">
        <v>2630</v>
      </c>
      <c r="D125" s="23" t="s">
        <v>710</v>
      </c>
      <c r="E125" s="23" t="s">
        <v>710</v>
      </c>
      <c r="F125" s="23" t="s">
        <v>722</v>
      </c>
      <c r="G125" s="23" t="s">
        <v>710</v>
      </c>
      <c r="H125" s="21" t="s">
        <v>707</v>
      </c>
      <c r="I125" s="23" t="s">
        <v>697</v>
      </c>
      <c r="J125" s="23" t="s">
        <v>697</v>
      </c>
      <c r="K125" s="64" t="s">
        <v>697</v>
      </c>
      <c r="L125" s="23" t="s">
        <v>697</v>
      </c>
      <c r="M125" s="23" t="s">
        <v>697</v>
      </c>
      <c r="N125" s="23" t="s">
        <v>697</v>
      </c>
      <c r="O125" s="23" t="s">
        <v>697</v>
      </c>
      <c r="P125" s="27">
        <v>0</v>
      </c>
      <c r="Q125" s="27" t="s">
        <v>704</v>
      </c>
      <c r="R125" s="27" t="s">
        <v>698</v>
      </c>
      <c r="S125" s="28" t="s">
        <v>694</v>
      </c>
      <c r="T125" s="28" t="s">
        <v>922</v>
      </c>
      <c r="U125" s="154" t="s">
        <v>2937</v>
      </c>
      <c r="V125" s="52" t="s">
        <v>905</v>
      </c>
      <c r="W125" s="20"/>
      <c r="X125" s="20"/>
      <c r="Y125" s="20"/>
      <c r="Z125" s="20"/>
      <c r="AA125" s="20" t="s">
        <v>2938</v>
      </c>
      <c r="AB125" s="20"/>
      <c r="AC125" s="20"/>
      <c r="AD125" s="20"/>
      <c r="AE125" s="20"/>
      <c r="AF125" s="20"/>
      <c r="AG125" s="20"/>
      <c r="AH125" s="27" t="s">
        <v>2939</v>
      </c>
      <c r="AI125" s="28" t="s">
        <v>704</v>
      </c>
      <c r="AJ125" s="27" t="s">
        <v>698</v>
      </c>
      <c r="AK125" s="27" t="s">
        <v>698</v>
      </c>
      <c r="AL125" s="27" t="s">
        <v>698</v>
      </c>
      <c r="AM125" s="27" t="s">
        <v>698</v>
      </c>
      <c r="AN125" s="27" t="s">
        <v>698</v>
      </c>
      <c r="AO125" s="27" t="s">
        <v>698</v>
      </c>
      <c r="AP125" s="27" t="s">
        <v>698</v>
      </c>
      <c r="AQ125" s="27" t="s">
        <v>698</v>
      </c>
      <c r="AR125" s="27" t="s">
        <v>698</v>
      </c>
      <c r="AS125" s="27" t="s">
        <v>698</v>
      </c>
      <c r="AT125" s="27" t="s">
        <v>698</v>
      </c>
      <c r="AU125" s="27" t="s">
        <v>698</v>
      </c>
      <c r="AV125" s="27" t="s">
        <v>698</v>
      </c>
      <c r="AW125" s="27" t="s">
        <v>698</v>
      </c>
      <c r="AX125" s="27" t="s">
        <v>698</v>
      </c>
      <c r="AY125" s="27" t="s">
        <v>698</v>
      </c>
      <c r="AZ125" s="27" t="s">
        <v>698</v>
      </c>
      <c r="BA125" s="27" t="s">
        <v>698</v>
      </c>
      <c r="BB125" s="27" t="s">
        <v>698</v>
      </c>
      <c r="BC125" s="27" t="s">
        <v>698</v>
      </c>
      <c r="BD125" s="27" t="s">
        <v>698</v>
      </c>
      <c r="BE125" s="27" t="s">
        <v>698</v>
      </c>
      <c r="BF125" s="27" t="s">
        <v>698</v>
      </c>
      <c r="BG125" s="27" t="s">
        <v>698</v>
      </c>
      <c r="BH125" s="27" t="s">
        <v>698</v>
      </c>
      <c r="BI125" s="27" t="s">
        <v>698</v>
      </c>
      <c r="BJ125" s="27" t="s">
        <v>698</v>
      </c>
      <c r="BK125" s="27" t="s">
        <v>698</v>
      </c>
      <c r="BL125" s="27" t="s">
        <v>698</v>
      </c>
      <c r="BM125" s="27" t="s">
        <v>698</v>
      </c>
      <c r="BN125" s="27" t="s">
        <v>698</v>
      </c>
      <c r="BO125" s="27" t="s">
        <v>698</v>
      </c>
      <c r="BP125" s="27" t="s">
        <v>698</v>
      </c>
      <c r="BQ125" s="27" t="s">
        <v>698</v>
      </c>
      <c r="BR125" s="27" t="s">
        <v>698</v>
      </c>
      <c r="BS125" s="27" t="s">
        <v>698</v>
      </c>
      <c r="BT125" s="27" t="s">
        <v>698</v>
      </c>
      <c r="BU125" s="27" t="s">
        <v>698</v>
      </c>
      <c r="BV125" s="27" t="s">
        <v>698</v>
      </c>
      <c r="BW125" s="27" t="s">
        <v>698</v>
      </c>
      <c r="BX125" s="27" t="s">
        <v>698</v>
      </c>
      <c r="BY125" s="27" t="s">
        <v>698</v>
      </c>
      <c r="BZ125" s="27" t="s">
        <v>698</v>
      </c>
      <c r="CA125" s="27" t="s">
        <v>698</v>
      </c>
      <c r="CB125" s="27" t="s">
        <v>698</v>
      </c>
      <c r="CC125" s="27" t="s">
        <v>698</v>
      </c>
      <c r="CD125" s="27" t="s">
        <v>698</v>
      </c>
      <c r="CE125" s="27" t="s">
        <v>698</v>
      </c>
      <c r="CF125" s="27" t="s">
        <v>698</v>
      </c>
      <c r="CG125" s="27" t="s">
        <v>698</v>
      </c>
      <c r="CH125" s="27" t="s">
        <v>698</v>
      </c>
      <c r="CI125" s="27" t="s">
        <v>698</v>
      </c>
      <c r="CJ125" s="27" t="s">
        <v>698</v>
      </c>
      <c r="CK125" s="27" t="s">
        <v>698</v>
      </c>
      <c r="CL125" s="27" t="s">
        <v>698</v>
      </c>
      <c r="CM125" s="27" t="s">
        <v>698</v>
      </c>
      <c r="CN125" s="27" t="s">
        <v>698</v>
      </c>
      <c r="CO125" s="27" t="s">
        <v>698</v>
      </c>
      <c r="CP125" s="27" t="s">
        <v>698</v>
      </c>
      <c r="CQ125" s="27" t="s">
        <v>698</v>
      </c>
      <c r="CR125" s="27" t="s">
        <v>698</v>
      </c>
      <c r="CS125" s="27" t="s">
        <v>698</v>
      </c>
      <c r="CT125" s="27" t="s">
        <v>698</v>
      </c>
      <c r="CU125" s="27" t="s">
        <v>698</v>
      </c>
      <c r="CV125" s="27" t="s">
        <v>698</v>
      </c>
      <c r="CW125" s="27" t="s">
        <v>698</v>
      </c>
      <c r="CX125" s="27" t="s">
        <v>698</v>
      </c>
      <c r="CY125" s="27" t="s">
        <v>698</v>
      </c>
      <c r="CZ125" s="27" t="s">
        <v>698</v>
      </c>
      <c r="DA125" s="27" t="s">
        <v>698</v>
      </c>
      <c r="DB125" s="27" t="s">
        <v>698</v>
      </c>
      <c r="DC125" s="27" t="s">
        <v>698</v>
      </c>
      <c r="DD125" s="27" t="s">
        <v>698</v>
      </c>
      <c r="DE125" s="27" t="s">
        <v>698</v>
      </c>
      <c r="DF125" s="27" t="s">
        <v>698</v>
      </c>
      <c r="DG125" s="27" t="s">
        <v>698</v>
      </c>
      <c r="DH125" s="27" t="s">
        <v>698</v>
      </c>
      <c r="DI125" s="27" t="s">
        <v>698</v>
      </c>
      <c r="DJ125" s="27" t="s">
        <v>698</v>
      </c>
      <c r="DK125" s="27" t="s">
        <v>698</v>
      </c>
      <c r="DL125" s="27" t="s">
        <v>698</v>
      </c>
      <c r="DM125" s="27" t="s">
        <v>698</v>
      </c>
      <c r="DN125" s="27" t="s">
        <v>698</v>
      </c>
      <c r="DO125" s="27" t="s">
        <v>698</v>
      </c>
      <c r="DP125" s="27" t="s">
        <v>704</v>
      </c>
      <c r="DQ125" s="27" t="s">
        <v>704</v>
      </c>
      <c r="DR125" s="27" t="s">
        <v>704</v>
      </c>
      <c r="DS125" s="27" t="s">
        <v>704</v>
      </c>
      <c r="DT125" s="27" t="s">
        <v>704</v>
      </c>
      <c r="DU125" s="27" t="s">
        <v>704</v>
      </c>
      <c r="DV125" s="27" t="s">
        <v>704</v>
      </c>
      <c r="DW125" s="27" t="s">
        <v>704</v>
      </c>
      <c r="DX125" s="27" t="s">
        <v>704</v>
      </c>
      <c r="DY125" s="27" t="s">
        <v>698</v>
      </c>
      <c r="DZ125" s="27" t="s">
        <v>698</v>
      </c>
      <c r="EA125" s="27" t="s">
        <v>698</v>
      </c>
      <c r="EB125" s="27" t="s">
        <v>698</v>
      </c>
      <c r="EC125" s="27" t="s">
        <v>698</v>
      </c>
      <c r="ED125" s="27" t="s">
        <v>698</v>
      </c>
      <c r="EE125" s="27" t="s">
        <v>698</v>
      </c>
      <c r="EF125" s="27" t="s">
        <v>698</v>
      </c>
      <c r="EG125" s="27" t="s">
        <v>698</v>
      </c>
      <c r="EH125" s="27" t="s">
        <v>698</v>
      </c>
      <c r="EI125" s="27" t="s">
        <v>698</v>
      </c>
      <c r="EJ125" s="27" t="s">
        <v>698</v>
      </c>
      <c r="EK125" s="27" t="s">
        <v>698</v>
      </c>
      <c r="EL125" s="27" t="s">
        <v>698</v>
      </c>
      <c r="EM125" s="27" t="s">
        <v>698</v>
      </c>
      <c r="EN125" s="27" t="s">
        <v>698</v>
      </c>
      <c r="EO125" s="27" t="s">
        <v>698</v>
      </c>
      <c r="EP125" s="27" t="s">
        <v>698</v>
      </c>
      <c r="EQ125" s="27" t="s">
        <v>698</v>
      </c>
      <c r="ER125" s="27" t="s">
        <v>698</v>
      </c>
      <c r="ES125" s="27" t="s">
        <v>698</v>
      </c>
      <c r="ET125" s="27" t="s">
        <v>698</v>
      </c>
      <c r="EU125" s="27" t="s">
        <v>698</v>
      </c>
      <c r="EV125" s="27" t="s">
        <v>698</v>
      </c>
      <c r="EW125" s="27" t="s">
        <v>2705</v>
      </c>
      <c r="EX125" s="27" t="s">
        <v>2706</v>
      </c>
      <c r="EY125" s="27" t="s">
        <v>2707</v>
      </c>
      <c r="EZ125" s="27" t="s">
        <v>694</v>
      </c>
      <c r="FA125" s="27" t="s">
        <v>694</v>
      </c>
      <c r="FB125" s="27" t="s">
        <v>694</v>
      </c>
      <c r="FC125" s="27" t="s">
        <v>694</v>
      </c>
      <c r="FD125" s="27" t="s">
        <v>694</v>
      </c>
      <c r="FE125" s="27" t="s">
        <v>2709</v>
      </c>
      <c r="FF125" s="42"/>
      <c r="FG125" s="42"/>
    </row>
    <row r="126" spans="1:163" x14ac:dyDescent="0.25">
      <c r="A126" s="27" t="str">
        <f t="shared" si="1"/>
        <v>IR003003009003003000000000000000000000</v>
      </c>
      <c r="B126" s="20" t="s">
        <v>2599</v>
      </c>
      <c r="C126" s="23" t="s">
        <v>2630</v>
      </c>
      <c r="D126" s="23" t="s">
        <v>710</v>
      </c>
      <c r="E126" s="23" t="s">
        <v>710</v>
      </c>
      <c r="F126" s="23" t="s">
        <v>722</v>
      </c>
      <c r="G126" s="23" t="s">
        <v>710</v>
      </c>
      <c r="H126" s="21" t="s">
        <v>710</v>
      </c>
      <c r="I126" s="23" t="s">
        <v>697</v>
      </c>
      <c r="J126" s="23" t="s">
        <v>697</v>
      </c>
      <c r="K126" s="64" t="s">
        <v>697</v>
      </c>
      <c r="L126" s="23" t="s">
        <v>697</v>
      </c>
      <c r="M126" s="23" t="s">
        <v>697</v>
      </c>
      <c r="N126" s="23" t="s">
        <v>697</v>
      </c>
      <c r="O126" s="23" t="s">
        <v>697</v>
      </c>
      <c r="P126" s="27">
        <v>0</v>
      </c>
      <c r="Q126" s="27" t="s">
        <v>704</v>
      </c>
      <c r="R126" s="27" t="s">
        <v>698</v>
      </c>
      <c r="S126" s="28" t="s">
        <v>694</v>
      </c>
      <c r="T126" s="28" t="s">
        <v>922</v>
      </c>
      <c r="U126" s="154" t="s">
        <v>2940</v>
      </c>
      <c r="V126" s="52" t="s">
        <v>905</v>
      </c>
      <c r="W126" s="20"/>
      <c r="X126" s="20"/>
      <c r="Y126" s="20"/>
      <c r="Z126" s="20"/>
      <c r="AA126" s="20" t="s">
        <v>2941</v>
      </c>
      <c r="AB126" s="20"/>
      <c r="AC126" s="20"/>
      <c r="AD126" s="20"/>
      <c r="AE126" s="20"/>
      <c r="AF126" s="20"/>
      <c r="AG126" s="20"/>
      <c r="AH126" s="27" t="s">
        <v>2942</v>
      </c>
      <c r="AI126" s="28" t="s">
        <v>704</v>
      </c>
      <c r="AJ126" s="27" t="s">
        <v>698</v>
      </c>
      <c r="AK126" s="27" t="s">
        <v>698</v>
      </c>
      <c r="AL126" s="27" t="s">
        <v>698</v>
      </c>
      <c r="AM126" s="27" t="s">
        <v>698</v>
      </c>
      <c r="AN126" s="27" t="s">
        <v>698</v>
      </c>
      <c r="AO126" s="27" t="s">
        <v>698</v>
      </c>
      <c r="AP126" s="27" t="s">
        <v>698</v>
      </c>
      <c r="AQ126" s="27" t="s">
        <v>698</v>
      </c>
      <c r="AR126" s="27" t="s">
        <v>698</v>
      </c>
      <c r="AS126" s="27" t="s">
        <v>698</v>
      </c>
      <c r="AT126" s="27" t="s">
        <v>698</v>
      </c>
      <c r="AU126" s="27" t="s">
        <v>698</v>
      </c>
      <c r="AV126" s="27" t="s">
        <v>698</v>
      </c>
      <c r="AW126" s="27" t="s">
        <v>698</v>
      </c>
      <c r="AX126" s="27" t="s">
        <v>698</v>
      </c>
      <c r="AY126" s="27" t="s">
        <v>698</v>
      </c>
      <c r="AZ126" s="27" t="s">
        <v>698</v>
      </c>
      <c r="BA126" s="27" t="s">
        <v>698</v>
      </c>
      <c r="BB126" s="27" t="s">
        <v>698</v>
      </c>
      <c r="BC126" s="27" t="s">
        <v>698</v>
      </c>
      <c r="BD126" s="27" t="s">
        <v>698</v>
      </c>
      <c r="BE126" s="27" t="s">
        <v>698</v>
      </c>
      <c r="BF126" s="27" t="s">
        <v>698</v>
      </c>
      <c r="BG126" s="27" t="s">
        <v>698</v>
      </c>
      <c r="BH126" s="27" t="s">
        <v>698</v>
      </c>
      <c r="BI126" s="27" t="s">
        <v>698</v>
      </c>
      <c r="BJ126" s="27" t="s">
        <v>698</v>
      </c>
      <c r="BK126" s="27" t="s">
        <v>698</v>
      </c>
      <c r="BL126" s="27" t="s">
        <v>698</v>
      </c>
      <c r="BM126" s="27" t="s">
        <v>698</v>
      </c>
      <c r="BN126" s="27" t="s">
        <v>698</v>
      </c>
      <c r="BO126" s="27" t="s">
        <v>698</v>
      </c>
      <c r="BP126" s="27" t="s">
        <v>698</v>
      </c>
      <c r="BQ126" s="27" t="s">
        <v>698</v>
      </c>
      <c r="BR126" s="27" t="s">
        <v>698</v>
      </c>
      <c r="BS126" s="27" t="s">
        <v>698</v>
      </c>
      <c r="BT126" s="27" t="s">
        <v>698</v>
      </c>
      <c r="BU126" s="27" t="s">
        <v>698</v>
      </c>
      <c r="BV126" s="27" t="s">
        <v>698</v>
      </c>
      <c r="BW126" s="27" t="s">
        <v>698</v>
      </c>
      <c r="BX126" s="27" t="s">
        <v>698</v>
      </c>
      <c r="BY126" s="27" t="s">
        <v>698</v>
      </c>
      <c r="BZ126" s="27" t="s">
        <v>698</v>
      </c>
      <c r="CA126" s="27" t="s">
        <v>698</v>
      </c>
      <c r="CB126" s="27" t="s">
        <v>698</v>
      </c>
      <c r="CC126" s="27" t="s">
        <v>698</v>
      </c>
      <c r="CD126" s="27" t="s">
        <v>698</v>
      </c>
      <c r="CE126" s="27" t="s">
        <v>698</v>
      </c>
      <c r="CF126" s="27" t="s">
        <v>698</v>
      </c>
      <c r="CG126" s="27" t="s">
        <v>698</v>
      </c>
      <c r="CH126" s="27" t="s">
        <v>698</v>
      </c>
      <c r="CI126" s="27" t="s">
        <v>698</v>
      </c>
      <c r="CJ126" s="27" t="s">
        <v>698</v>
      </c>
      <c r="CK126" s="27" t="s">
        <v>698</v>
      </c>
      <c r="CL126" s="27" t="s">
        <v>698</v>
      </c>
      <c r="CM126" s="27" t="s">
        <v>698</v>
      </c>
      <c r="CN126" s="27" t="s">
        <v>698</v>
      </c>
      <c r="CO126" s="27" t="s">
        <v>698</v>
      </c>
      <c r="CP126" s="27" t="s">
        <v>698</v>
      </c>
      <c r="CQ126" s="27" t="s">
        <v>698</v>
      </c>
      <c r="CR126" s="27" t="s">
        <v>698</v>
      </c>
      <c r="CS126" s="27" t="s">
        <v>698</v>
      </c>
      <c r="CT126" s="27" t="s">
        <v>698</v>
      </c>
      <c r="CU126" s="27" t="s">
        <v>698</v>
      </c>
      <c r="CV126" s="27" t="s">
        <v>698</v>
      </c>
      <c r="CW126" s="27" t="s">
        <v>698</v>
      </c>
      <c r="CX126" s="27" t="s">
        <v>698</v>
      </c>
      <c r="CY126" s="27" t="s">
        <v>698</v>
      </c>
      <c r="CZ126" s="27" t="s">
        <v>698</v>
      </c>
      <c r="DA126" s="27" t="s">
        <v>698</v>
      </c>
      <c r="DB126" s="27" t="s">
        <v>698</v>
      </c>
      <c r="DC126" s="27" t="s">
        <v>698</v>
      </c>
      <c r="DD126" s="27" t="s">
        <v>698</v>
      </c>
      <c r="DE126" s="27" t="s">
        <v>698</v>
      </c>
      <c r="DF126" s="27" t="s">
        <v>698</v>
      </c>
      <c r="DG126" s="27" t="s">
        <v>698</v>
      </c>
      <c r="DH126" s="27" t="s">
        <v>698</v>
      </c>
      <c r="DI126" s="27" t="s">
        <v>698</v>
      </c>
      <c r="DJ126" s="27" t="s">
        <v>698</v>
      </c>
      <c r="DK126" s="27" t="s">
        <v>698</v>
      </c>
      <c r="DL126" s="27" t="s">
        <v>698</v>
      </c>
      <c r="DM126" s="27" t="s">
        <v>698</v>
      </c>
      <c r="DN126" s="27" t="s">
        <v>698</v>
      </c>
      <c r="DO126" s="27" t="s">
        <v>698</v>
      </c>
      <c r="DP126" s="27" t="s">
        <v>704</v>
      </c>
      <c r="DQ126" s="27" t="s">
        <v>704</v>
      </c>
      <c r="DR126" s="27" t="s">
        <v>704</v>
      </c>
      <c r="DS126" s="27" t="s">
        <v>704</v>
      </c>
      <c r="DT126" s="27" t="s">
        <v>704</v>
      </c>
      <c r="DU126" s="27" t="s">
        <v>704</v>
      </c>
      <c r="DV126" s="27" t="s">
        <v>704</v>
      </c>
      <c r="DW126" s="27" t="s">
        <v>704</v>
      </c>
      <c r="DX126" s="27" t="s">
        <v>704</v>
      </c>
      <c r="DY126" s="27" t="s">
        <v>698</v>
      </c>
      <c r="DZ126" s="27" t="s">
        <v>698</v>
      </c>
      <c r="EA126" s="27" t="s">
        <v>698</v>
      </c>
      <c r="EB126" s="27" t="s">
        <v>698</v>
      </c>
      <c r="EC126" s="27" t="s">
        <v>698</v>
      </c>
      <c r="ED126" s="27" t="s">
        <v>698</v>
      </c>
      <c r="EE126" s="27" t="s">
        <v>698</v>
      </c>
      <c r="EF126" s="27" t="s">
        <v>698</v>
      </c>
      <c r="EG126" s="27" t="s">
        <v>698</v>
      </c>
      <c r="EH126" s="27" t="s">
        <v>698</v>
      </c>
      <c r="EI126" s="27" t="s">
        <v>698</v>
      </c>
      <c r="EJ126" s="27" t="s">
        <v>698</v>
      </c>
      <c r="EK126" s="27" t="s">
        <v>698</v>
      </c>
      <c r="EL126" s="27" t="s">
        <v>698</v>
      </c>
      <c r="EM126" s="27" t="s">
        <v>698</v>
      </c>
      <c r="EN126" s="27" t="s">
        <v>698</v>
      </c>
      <c r="EO126" s="27" t="s">
        <v>698</v>
      </c>
      <c r="EP126" s="27" t="s">
        <v>698</v>
      </c>
      <c r="EQ126" s="27" t="s">
        <v>698</v>
      </c>
      <c r="ER126" s="27" t="s">
        <v>698</v>
      </c>
      <c r="ES126" s="27" t="s">
        <v>698</v>
      </c>
      <c r="ET126" s="27" t="s">
        <v>698</v>
      </c>
      <c r="EU126" s="27" t="s">
        <v>698</v>
      </c>
      <c r="EV126" s="27" t="s">
        <v>698</v>
      </c>
      <c r="EW126" s="27" t="s">
        <v>2705</v>
      </c>
      <c r="EX126" s="27" t="s">
        <v>2706</v>
      </c>
      <c r="EY126" s="27" t="s">
        <v>2707</v>
      </c>
      <c r="EZ126" s="27" t="s">
        <v>694</v>
      </c>
      <c r="FA126" s="27" t="s">
        <v>694</v>
      </c>
      <c r="FB126" s="27" t="s">
        <v>694</v>
      </c>
      <c r="FC126" s="27" t="s">
        <v>694</v>
      </c>
      <c r="FD126" s="27" t="s">
        <v>694</v>
      </c>
      <c r="FE126" s="27" t="s">
        <v>2709</v>
      </c>
      <c r="FF126" s="42"/>
      <c r="FG126" s="42"/>
    </row>
    <row r="127" spans="1:163" x14ac:dyDescent="0.25">
      <c r="A127" s="27" t="str">
        <f t="shared" si="1"/>
        <v>IR003003009003004000000000000000000000</v>
      </c>
      <c r="B127" s="20" t="s">
        <v>2599</v>
      </c>
      <c r="C127" s="23" t="s">
        <v>2630</v>
      </c>
      <c r="D127" s="23" t="s">
        <v>710</v>
      </c>
      <c r="E127" s="23" t="s">
        <v>710</v>
      </c>
      <c r="F127" s="23" t="s">
        <v>722</v>
      </c>
      <c r="G127" s="23" t="s">
        <v>710</v>
      </c>
      <c r="H127" s="21" t="s">
        <v>711</v>
      </c>
      <c r="I127" s="23" t="s">
        <v>697</v>
      </c>
      <c r="J127" s="23" t="s">
        <v>697</v>
      </c>
      <c r="K127" s="64" t="s">
        <v>697</v>
      </c>
      <c r="L127" s="23" t="s">
        <v>697</v>
      </c>
      <c r="M127" s="23" t="s">
        <v>697</v>
      </c>
      <c r="N127" s="23" t="s">
        <v>697</v>
      </c>
      <c r="O127" s="23" t="s">
        <v>697</v>
      </c>
      <c r="P127" s="27">
        <v>0</v>
      </c>
      <c r="Q127" s="27" t="s">
        <v>704</v>
      </c>
      <c r="R127" s="27" t="s">
        <v>698</v>
      </c>
      <c r="S127" s="28" t="s">
        <v>694</v>
      </c>
      <c r="T127" s="28" t="s">
        <v>922</v>
      </c>
      <c r="U127" s="154" t="s">
        <v>2943</v>
      </c>
      <c r="V127" s="52" t="s">
        <v>905</v>
      </c>
      <c r="W127" s="20"/>
      <c r="X127" s="20"/>
      <c r="Y127" s="20"/>
      <c r="Z127" s="20"/>
      <c r="AA127" s="20" t="s">
        <v>2944</v>
      </c>
      <c r="AB127" s="20"/>
      <c r="AC127" s="20"/>
      <c r="AD127" s="20"/>
      <c r="AE127" s="20"/>
      <c r="AF127" s="20"/>
      <c r="AG127" s="20"/>
      <c r="AH127" s="27" t="s">
        <v>2945</v>
      </c>
      <c r="AI127" s="28" t="s">
        <v>704</v>
      </c>
      <c r="AJ127" s="27" t="s">
        <v>698</v>
      </c>
      <c r="AK127" s="27" t="s">
        <v>698</v>
      </c>
      <c r="AL127" s="27" t="s">
        <v>698</v>
      </c>
      <c r="AM127" s="27" t="s">
        <v>698</v>
      </c>
      <c r="AN127" s="27" t="s">
        <v>698</v>
      </c>
      <c r="AO127" s="27" t="s">
        <v>698</v>
      </c>
      <c r="AP127" s="27" t="s">
        <v>698</v>
      </c>
      <c r="AQ127" s="27" t="s">
        <v>698</v>
      </c>
      <c r="AR127" s="27" t="s">
        <v>698</v>
      </c>
      <c r="AS127" s="27" t="s">
        <v>698</v>
      </c>
      <c r="AT127" s="27" t="s">
        <v>698</v>
      </c>
      <c r="AU127" s="27" t="s">
        <v>698</v>
      </c>
      <c r="AV127" s="27" t="s">
        <v>698</v>
      </c>
      <c r="AW127" s="27" t="s">
        <v>698</v>
      </c>
      <c r="AX127" s="27" t="s">
        <v>698</v>
      </c>
      <c r="AY127" s="27" t="s">
        <v>698</v>
      </c>
      <c r="AZ127" s="27" t="s">
        <v>698</v>
      </c>
      <c r="BA127" s="27" t="s">
        <v>698</v>
      </c>
      <c r="BB127" s="27" t="s">
        <v>698</v>
      </c>
      <c r="BC127" s="27" t="s">
        <v>698</v>
      </c>
      <c r="BD127" s="27" t="s">
        <v>698</v>
      </c>
      <c r="BE127" s="27" t="s">
        <v>698</v>
      </c>
      <c r="BF127" s="27" t="s">
        <v>698</v>
      </c>
      <c r="BG127" s="27" t="s">
        <v>698</v>
      </c>
      <c r="BH127" s="27" t="s">
        <v>698</v>
      </c>
      <c r="BI127" s="27" t="s">
        <v>698</v>
      </c>
      <c r="BJ127" s="27" t="s">
        <v>698</v>
      </c>
      <c r="BK127" s="27" t="s">
        <v>698</v>
      </c>
      <c r="BL127" s="27" t="s">
        <v>698</v>
      </c>
      <c r="BM127" s="27" t="s">
        <v>698</v>
      </c>
      <c r="BN127" s="27" t="s">
        <v>698</v>
      </c>
      <c r="BO127" s="27" t="s">
        <v>698</v>
      </c>
      <c r="BP127" s="27" t="s">
        <v>698</v>
      </c>
      <c r="BQ127" s="27" t="s">
        <v>698</v>
      </c>
      <c r="BR127" s="27" t="s">
        <v>698</v>
      </c>
      <c r="BS127" s="27" t="s">
        <v>698</v>
      </c>
      <c r="BT127" s="27" t="s">
        <v>698</v>
      </c>
      <c r="BU127" s="27" t="s">
        <v>698</v>
      </c>
      <c r="BV127" s="27" t="s">
        <v>698</v>
      </c>
      <c r="BW127" s="27" t="s">
        <v>698</v>
      </c>
      <c r="BX127" s="27" t="s">
        <v>698</v>
      </c>
      <c r="BY127" s="27" t="s">
        <v>698</v>
      </c>
      <c r="BZ127" s="27" t="s">
        <v>698</v>
      </c>
      <c r="CA127" s="27" t="s">
        <v>698</v>
      </c>
      <c r="CB127" s="27" t="s">
        <v>698</v>
      </c>
      <c r="CC127" s="27" t="s">
        <v>698</v>
      </c>
      <c r="CD127" s="27" t="s">
        <v>698</v>
      </c>
      <c r="CE127" s="27" t="s">
        <v>698</v>
      </c>
      <c r="CF127" s="27" t="s">
        <v>698</v>
      </c>
      <c r="CG127" s="27" t="s">
        <v>698</v>
      </c>
      <c r="CH127" s="27" t="s">
        <v>698</v>
      </c>
      <c r="CI127" s="27" t="s">
        <v>698</v>
      </c>
      <c r="CJ127" s="27" t="s">
        <v>698</v>
      </c>
      <c r="CK127" s="27" t="s">
        <v>698</v>
      </c>
      <c r="CL127" s="27" t="s">
        <v>698</v>
      </c>
      <c r="CM127" s="27" t="s">
        <v>698</v>
      </c>
      <c r="CN127" s="27" t="s">
        <v>698</v>
      </c>
      <c r="CO127" s="27" t="s">
        <v>698</v>
      </c>
      <c r="CP127" s="27" t="s">
        <v>698</v>
      </c>
      <c r="CQ127" s="27" t="s">
        <v>698</v>
      </c>
      <c r="CR127" s="27" t="s">
        <v>698</v>
      </c>
      <c r="CS127" s="27" t="s">
        <v>698</v>
      </c>
      <c r="CT127" s="27" t="s">
        <v>698</v>
      </c>
      <c r="CU127" s="27" t="s">
        <v>698</v>
      </c>
      <c r="CV127" s="27" t="s">
        <v>698</v>
      </c>
      <c r="CW127" s="27" t="s">
        <v>698</v>
      </c>
      <c r="CX127" s="27" t="s">
        <v>698</v>
      </c>
      <c r="CY127" s="27" t="s">
        <v>698</v>
      </c>
      <c r="CZ127" s="27" t="s">
        <v>698</v>
      </c>
      <c r="DA127" s="27" t="s">
        <v>698</v>
      </c>
      <c r="DB127" s="27" t="s">
        <v>698</v>
      </c>
      <c r="DC127" s="27" t="s">
        <v>698</v>
      </c>
      <c r="DD127" s="27" t="s">
        <v>698</v>
      </c>
      <c r="DE127" s="27" t="s">
        <v>698</v>
      </c>
      <c r="DF127" s="27" t="s">
        <v>698</v>
      </c>
      <c r="DG127" s="27" t="s">
        <v>698</v>
      </c>
      <c r="DH127" s="27" t="s">
        <v>698</v>
      </c>
      <c r="DI127" s="27" t="s">
        <v>698</v>
      </c>
      <c r="DJ127" s="27" t="s">
        <v>698</v>
      </c>
      <c r="DK127" s="27" t="s">
        <v>698</v>
      </c>
      <c r="DL127" s="27" t="s">
        <v>698</v>
      </c>
      <c r="DM127" s="27" t="s">
        <v>698</v>
      </c>
      <c r="DN127" s="27" t="s">
        <v>698</v>
      </c>
      <c r="DO127" s="27" t="s">
        <v>698</v>
      </c>
      <c r="DP127" s="27" t="s">
        <v>704</v>
      </c>
      <c r="DQ127" s="27" t="s">
        <v>704</v>
      </c>
      <c r="DR127" s="27" t="s">
        <v>704</v>
      </c>
      <c r="DS127" s="27" t="s">
        <v>704</v>
      </c>
      <c r="DT127" s="27" t="s">
        <v>704</v>
      </c>
      <c r="DU127" s="27" t="s">
        <v>704</v>
      </c>
      <c r="DV127" s="27" t="s">
        <v>704</v>
      </c>
      <c r="DW127" s="27" t="s">
        <v>704</v>
      </c>
      <c r="DX127" s="27" t="s">
        <v>704</v>
      </c>
      <c r="DY127" s="27" t="s">
        <v>698</v>
      </c>
      <c r="DZ127" s="27" t="s">
        <v>698</v>
      </c>
      <c r="EA127" s="27" t="s">
        <v>698</v>
      </c>
      <c r="EB127" s="27" t="s">
        <v>698</v>
      </c>
      <c r="EC127" s="27" t="s">
        <v>698</v>
      </c>
      <c r="ED127" s="27" t="s">
        <v>698</v>
      </c>
      <c r="EE127" s="27" t="s">
        <v>698</v>
      </c>
      <c r="EF127" s="27" t="s">
        <v>698</v>
      </c>
      <c r="EG127" s="27" t="s">
        <v>698</v>
      </c>
      <c r="EH127" s="27" t="s">
        <v>698</v>
      </c>
      <c r="EI127" s="27" t="s">
        <v>698</v>
      </c>
      <c r="EJ127" s="27" t="s">
        <v>698</v>
      </c>
      <c r="EK127" s="27" t="s">
        <v>698</v>
      </c>
      <c r="EL127" s="27" t="s">
        <v>698</v>
      </c>
      <c r="EM127" s="27" t="s">
        <v>698</v>
      </c>
      <c r="EN127" s="27" t="s">
        <v>698</v>
      </c>
      <c r="EO127" s="27" t="s">
        <v>698</v>
      </c>
      <c r="EP127" s="27" t="s">
        <v>698</v>
      </c>
      <c r="EQ127" s="27" t="s">
        <v>698</v>
      </c>
      <c r="ER127" s="27" t="s">
        <v>698</v>
      </c>
      <c r="ES127" s="27" t="s">
        <v>698</v>
      </c>
      <c r="ET127" s="27" t="s">
        <v>698</v>
      </c>
      <c r="EU127" s="27" t="s">
        <v>698</v>
      </c>
      <c r="EV127" s="27" t="s">
        <v>698</v>
      </c>
      <c r="EW127" s="27" t="s">
        <v>2705</v>
      </c>
      <c r="EX127" s="27" t="s">
        <v>2706</v>
      </c>
      <c r="EY127" s="27" t="s">
        <v>2707</v>
      </c>
      <c r="EZ127" s="27" t="s">
        <v>694</v>
      </c>
      <c r="FA127" s="27" t="s">
        <v>694</v>
      </c>
      <c r="FB127" s="27" t="s">
        <v>694</v>
      </c>
      <c r="FC127" s="27" t="s">
        <v>694</v>
      </c>
      <c r="FD127" s="27" t="s">
        <v>694</v>
      </c>
      <c r="FE127" s="27" t="s">
        <v>2709</v>
      </c>
      <c r="FF127" s="42"/>
      <c r="FG127" s="42"/>
    </row>
    <row r="128" spans="1:163" x14ac:dyDescent="0.25">
      <c r="A128" s="27" t="str">
        <f t="shared" si="1"/>
        <v>IR003003009003005000000000000000000000</v>
      </c>
      <c r="B128" s="20" t="s">
        <v>2599</v>
      </c>
      <c r="C128" s="23" t="s">
        <v>2630</v>
      </c>
      <c r="D128" s="23" t="s">
        <v>710</v>
      </c>
      <c r="E128" s="23" t="s">
        <v>710</v>
      </c>
      <c r="F128" s="23" t="s">
        <v>722</v>
      </c>
      <c r="G128" s="23" t="s">
        <v>710</v>
      </c>
      <c r="H128" s="21" t="s">
        <v>713</v>
      </c>
      <c r="I128" s="23" t="s">
        <v>697</v>
      </c>
      <c r="J128" s="23" t="s">
        <v>697</v>
      </c>
      <c r="K128" s="64" t="s">
        <v>697</v>
      </c>
      <c r="L128" s="23" t="s">
        <v>697</v>
      </c>
      <c r="M128" s="23" t="s">
        <v>697</v>
      </c>
      <c r="N128" s="23" t="s">
        <v>697</v>
      </c>
      <c r="O128" s="23" t="s">
        <v>697</v>
      </c>
      <c r="P128" s="27">
        <v>0</v>
      </c>
      <c r="Q128" s="27" t="s">
        <v>704</v>
      </c>
      <c r="R128" s="27" t="s">
        <v>698</v>
      </c>
      <c r="S128" s="28" t="s">
        <v>694</v>
      </c>
      <c r="T128" s="28" t="s">
        <v>922</v>
      </c>
      <c r="U128" s="154" t="s">
        <v>2946</v>
      </c>
      <c r="V128" s="139" t="s">
        <v>905</v>
      </c>
      <c r="W128" s="24"/>
      <c r="X128" s="24"/>
      <c r="Y128" s="24"/>
      <c r="Z128" s="24"/>
      <c r="AA128" s="24" t="s">
        <v>2947</v>
      </c>
      <c r="AB128" s="24"/>
      <c r="AC128" s="24"/>
      <c r="AD128" s="24"/>
      <c r="AE128" s="24"/>
      <c r="AF128" s="24"/>
      <c r="AG128" s="24"/>
      <c r="AH128" s="27" t="s">
        <v>2948</v>
      </c>
      <c r="AI128" s="28" t="s">
        <v>704</v>
      </c>
      <c r="AJ128" s="27" t="s">
        <v>698</v>
      </c>
      <c r="AK128" s="27" t="s">
        <v>698</v>
      </c>
      <c r="AL128" s="27" t="s">
        <v>698</v>
      </c>
      <c r="AM128" s="27" t="s">
        <v>698</v>
      </c>
      <c r="AN128" s="27" t="s">
        <v>698</v>
      </c>
      <c r="AO128" s="27" t="s">
        <v>698</v>
      </c>
      <c r="AP128" s="27" t="s">
        <v>698</v>
      </c>
      <c r="AQ128" s="27" t="s">
        <v>698</v>
      </c>
      <c r="AR128" s="27" t="s">
        <v>698</v>
      </c>
      <c r="AS128" s="27" t="s">
        <v>698</v>
      </c>
      <c r="AT128" s="27" t="s">
        <v>698</v>
      </c>
      <c r="AU128" s="27" t="s">
        <v>698</v>
      </c>
      <c r="AV128" s="27" t="s">
        <v>698</v>
      </c>
      <c r="AW128" s="27" t="s">
        <v>698</v>
      </c>
      <c r="AX128" s="27" t="s">
        <v>698</v>
      </c>
      <c r="AY128" s="27" t="s">
        <v>698</v>
      </c>
      <c r="AZ128" s="27" t="s">
        <v>698</v>
      </c>
      <c r="BA128" s="27" t="s">
        <v>698</v>
      </c>
      <c r="BB128" s="27" t="s">
        <v>698</v>
      </c>
      <c r="BC128" s="27" t="s">
        <v>698</v>
      </c>
      <c r="BD128" s="27" t="s">
        <v>698</v>
      </c>
      <c r="BE128" s="27" t="s">
        <v>698</v>
      </c>
      <c r="BF128" s="27" t="s">
        <v>698</v>
      </c>
      <c r="BG128" s="27" t="s">
        <v>698</v>
      </c>
      <c r="BH128" s="27" t="s">
        <v>698</v>
      </c>
      <c r="BI128" s="27" t="s">
        <v>698</v>
      </c>
      <c r="BJ128" s="27" t="s">
        <v>698</v>
      </c>
      <c r="BK128" s="27" t="s">
        <v>698</v>
      </c>
      <c r="BL128" s="27" t="s">
        <v>698</v>
      </c>
      <c r="BM128" s="27" t="s">
        <v>698</v>
      </c>
      <c r="BN128" s="27" t="s">
        <v>698</v>
      </c>
      <c r="BO128" s="27" t="s">
        <v>698</v>
      </c>
      <c r="BP128" s="27" t="s">
        <v>698</v>
      </c>
      <c r="BQ128" s="27" t="s">
        <v>698</v>
      </c>
      <c r="BR128" s="27" t="s">
        <v>698</v>
      </c>
      <c r="BS128" s="27" t="s">
        <v>698</v>
      </c>
      <c r="BT128" s="27" t="s">
        <v>698</v>
      </c>
      <c r="BU128" s="27" t="s">
        <v>698</v>
      </c>
      <c r="BV128" s="27" t="s">
        <v>698</v>
      </c>
      <c r="BW128" s="27" t="s">
        <v>698</v>
      </c>
      <c r="BX128" s="27" t="s">
        <v>698</v>
      </c>
      <c r="BY128" s="27" t="s">
        <v>698</v>
      </c>
      <c r="BZ128" s="27" t="s">
        <v>698</v>
      </c>
      <c r="CA128" s="27" t="s">
        <v>698</v>
      </c>
      <c r="CB128" s="27" t="s">
        <v>698</v>
      </c>
      <c r="CC128" s="27" t="s">
        <v>698</v>
      </c>
      <c r="CD128" s="27" t="s">
        <v>698</v>
      </c>
      <c r="CE128" s="27" t="s">
        <v>698</v>
      </c>
      <c r="CF128" s="27" t="s">
        <v>698</v>
      </c>
      <c r="CG128" s="27" t="s">
        <v>698</v>
      </c>
      <c r="CH128" s="27" t="s">
        <v>698</v>
      </c>
      <c r="CI128" s="27" t="s">
        <v>698</v>
      </c>
      <c r="CJ128" s="27" t="s">
        <v>698</v>
      </c>
      <c r="CK128" s="27" t="s">
        <v>698</v>
      </c>
      <c r="CL128" s="27" t="s">
        <v>698</v>
      </c>
      <c r="CM128" s="27" t="s">
        <v>698</v>
      </c>
      <c r="CN128" s="27" t="s">
        <v>698</v>
      </c>
      <c r="CO128" s="27" t="s">
        <v>698</v>
      </c>
      <c r="CP128" s="27" t="s">
        <v>698</v>
      </c>
      <c r="CQ128" s="27" t="s">
        <v>698</v>
      </c>
      <c r="CR128" s="27" t="s">
        <v>698</v>
      </c>
      <c r="CS128" s="27" t="s">
        <v>698</v>
      </c>
      <c r="CT128" s="27" t="s">
        <v>698</v>
      </c>
      <c r="CU128" s="27" t="s">
        <v>698</v>
      </c>
      <c r="CV128" s="27" t="s">
        <v>698</v>
      </c>
      <c r="CW128" s="27" t="s">
        <v>698</v>
      </c>
      <c r="CX128" s="27" t="s">
        <v>698</v>
      </c>
      <c r="CY128" s="27" t="s">
        <v>698</v>
      </c>
      <c r="CZ128" s="27" t="s">
        <v>698</v>
      </c>
      <c r="DA128" s="27" t="s">
        <v>698</v>
      </c>
      <c r="DB128" s="27" t="s">
        <v>698</v>
      </c>
      <c r="DC128" s="27" t="s">
        <v>698</v>
      </c>
      <c r="DD128" s="27" t="s">
        <v>698</v>
      </c>
      <c r="DE128" s="27" t="s">
        <v>698</v>
      </c>
      <c r="DF128" s="27" t="s">
        <v>698</v>
      </c>
      <c r="DG128" s="27" t="s">
        <v>698</v>
      </c>
      <c r="DH128" s="27" t="s">
        <v>698</v>
      </c>
      <c r="DI128" s="27" t="s">
        <v>698</v>
      </c>
      <c r="DJ128" s="27" t="s">
        <v>698</v>
      </c>
      <c r="DK128" s="27" t="s">
        <v>698</v>
      </c>
      <c r="DL128" s="27" t="s">
        <v>698</v>
      </c>
      <c r="DM128" s="27" t="s">
        <v>698</v>
      </c>
      <c r="DN128" s="27" t="s">
        <v>698</v>
      </c>
      <c r="DO128" s="27" t="s">
        <v>698</v>
      </c>
      <c r="DP128" s="27" t="s">
        <v>704</v>
      </c>
      <c r="DQ128" s="27" t="s">
        <v>704</v>
      </c>
      <c r="DR128" s="27" t="s">
        <v>704</v>
      </c>
      <c r="DS128" s="27" t="s">
        <v>704</v>
      </c>
      <c r="DT128" s="27" t="s">
        <v>704</v>
      </c>
      <c r="DU128" s="27" t="s">
        <v>704</v>
      </c>
      <c r="DV128" s="27" t="s">
        <v>704</v>
      </c>
      <c r="DW128" s="27" t="s">
        <v>704</v>
      </c>
      <c r="DX128" s="27" t="s">
        <v>704</v>
      </c>
      <c r="DY128" s="27" t="s">
        <v>698</v>
      </c>
      <c r="DZ128" s="27" t="s">
        <v>698</v>
      </c>
      <c r="EA128" s="27" t="s">
        <v>698</v>
      </c>
      <c r="EB128" s="27" t="s">
        <v>698</v>
      </c>
      <c r="EC128" s="27" t="s">
        <v>698</v>
      </c>
      <c r="ED128" s="27" t="s">
        <v>698</v>
      </c>
      <c r="EE128" s="27" t="s">
        <v>698</v>
      </c>
      <c r="EF128" s="27" t="s">
        <v>698</v>
      </c>
      <c r="EG128" s="27" t="s">
        <v>698</v>
      </c>
      <c r="EH128" s="27" t="s">
        <v>698</v>
      </c>
      <c r="EI128" s="27" t="s">
        <v>698</v>
      </c>
      <c r="EJ128" s="27" t="s">
        <v>698</v>
      </c>
      <c r="EK128" s="27" t="s">
        <v>698</v>
      </c>
      <c r="EL128" s="27" t="s">
        <v>698</v>
      </c>
      <c r="EM128" s="27" t="s">
        <v>698</v>
      </c>
      <c r="EN128" s="27" t="s">
        <v>698</v>
      </c>
      <c r="EO128" s="27" t="s">
        <v>698</v>
      </c>
      <c r="EP128" s="27" t="s">
        <v>698</v>
      </c>
      <c r="EQ128" s="27" t="s">
        <v>698</v>
      </c>
      <c r="ER128" s="27" t="s">
        <v>698</v>
      </c>
      <c r="ES128" s="27" t="s">
        <v>698</v>
      </c>
      <c r="ET128" s="27" t="s">
        <v>698</v>
      </c>
      <c r="EU128" s="27" t="s">
        <v>698</v>
      </c>
      <c r="EV128" s="27" t="s">
        <v>698</v>
      </c>
      <c r="EW128" s="27" t="s">
        <v>2705</v>
      </c>
      <c r="EX128" s="27" t="s">
        <v>2706</v>
      </c>
      <c r="EY128" s="27" t="s">
        <v>2707</v>
      </c>
      <c r="EZ128" s="27" t="s">
        <v>694</v>
      </c>
      <c r="FA128" s="27" t="s">
        <v>694</v>
      </c>
      <c r="FB128" s="27" t="s">
        <v>694</v>
      </c>
      <c r="FC128" s="27" t="s">
        <v>694</v>
      </c>
      <c r="FD128" s="27" t="s">
        <v>694</v>
      </c>
      <c r="FE128" s="27" t="s">
        <v>2709</v>
      </c>
      <c r="FF128" s="42"/>
      <c r="FG128" s="42"/>
    </row>
    <row r="129" spans="1:163" x14ac:dyDescent="0.25">
      <c r="A129" s="27" t="str">
        <f t="shared" si="1"/>
        <v>IR003003009003006000000000000000000000</v>
      </c>
      <c r="B129" s="24" t="s">
        <v>2599</v>
      </c>
      <c r="C129" s="23" t="s">
        <v>2630</v>
      </c>
      <c r="D129" s="25" t="s">
        <v>710</v>
      </c>
      <c r="E129" s="25" t="s">
        <v>710</v>
      </c>
      <c r="F129" s="25" t="s">
        <v>722</v>
      </c>
      <c r="G129" s="25" t="s">
        <v>710</v>
      </c>
      <c r="H129" s="50" t="s">
        <v>715</v>
      </c>
      <c r="I129" s="25" t="s">
        <v>697</v>
      </c>
      <c r="J129" s="25" t="s">
        <v>697</v>
      </c>
      <c r="K129" s="63" t="s">
        <v>697</v>
      </c>
      <c r="L129" s="25" t="s">
        <v>697</v>
      </c>
      <c r="M129" s="25" t="s">
        <v>697</v>
      </c>
      <c r="N129" s="25" t="s">
        <v>697</v>
      </c>
      <c r="O129" s="25" t="s">
        <v>697</v>
      </c>
      <c r="P129" s="28"/>
      <c r="Q129" s="28" t="s">
        <v>704</v>
      </c>
      <c r="R129" s="28" t="s">
        <v>698</v>
      </c>
      <c r="S129" s="28" t="s">
        <v>694</v>
      </c>
      <c r="T129" s="28" t="s">
        <v>922</v>
      </c>
      <c r="U129" s="155" t="s">
        <v>2949</v>
      </c>
      <c r="V129" s="139" t="s">
        <v>905</v>
      </c>
      <c r="W129" s="24"/>
      <c r="X129" s="24"/>
      <c r="Y129" s="24"/>
      <c r="Z129" s="24"/>
      <c r="AA129" s="24" t="s">
        <v>2950</v>
      </c>
      <c r="AB129" s="24"/>
      <c r="AC129" s="24"/>
      <c r="AD129" s="24"/>
      <c r="AE129" s="24"/>
      <c r="AF129" s="24"/>
      <c r="AG129" s="24"/>
      <c r="AH129" s="28" t="s">
        <v>2951</v>
      </c>
      <c r="AI129" s="28" t="s">
        <v>704</v>
      </c>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8"/>
      <c r="DE129" s="28"/>
      <c r="DF129" s="28"/>
      <c r="DG129" s="28"/>
      <c r="DH129" s="28"/>
      <c r="DI129" s="28"/>
      <c r="DJ129" s="28"/>
      <c r="DK129" s="28"/>
      <c r="DL129" s="28"/>
      <c r="DM129" s="28"/>
      <c r="DN129" s="28"/>
      <c r="DO129" s="28"/>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8"/>
      <c r="EY129" s="28"/>
      <c r="EZ129" s="28"/>
      <c r="FA129" s="28"/>
      <c r="FB129" s="28"/>
      <c r="FC129" s="28"/>
      <c r="FD129" s="28"/>
      <c r="FE129" s="28"/>
      <c r="FF129" s="43"/>
      <c r="FG129" s="43"/>
    </row>
    <row r="130" spans="1:163" x14ac:dyDescent="0.25">
      <c r="A130" s="27" t="str">
        <f t="shared" si="1"/>
        <v>IR003003010000000000000000000000000000</v>
      </c>
      <c r="B130" s="20" t="s">
        <v>2877</v>
      </c>
      <c r="C130" s="23" t="s">
        <v>2630</v>
      </c>
      <c r="D130" s="23" t="s">
        <v>710</v>
      </c>
      <c r="E130" s="23" t="s">
        <v>710</v>
      </c>
      <c r="F130" s="21" t="s">
        <v>724</v>
      </c>
      <c r="G130" s="21" t="s">
        <v>697</v>
      </c>
      <c r="H130" s="21" t="s">
        <v>697</v>
      </c>
      <c r="I130" s="23" t="s">
        <v>697</v>
      </c>
      <c r="J130" s="23" t="s">
        <v>697</v>
      </c>
      <c r="K130" s="64" t="s">
        <v>697</v>
      </c>
      <c r="L130" s="23" t="s">
        <v>697</v>
      </c>
      <c r="M130" s="23" t="s">
        <v>697</v>
      </c>
      <c r="N130" s="23" t="s">
        <v>697</v>
      </c>
      <c r="O130" s="23" t="s">
        <v>697</v>
      </c>
      <c r="P130" s="27">
        <v>0</v>
      </c>
      <c r="Q130" s="27" t="s">
        <v>704</v>
      </c>
      <c r="R130" s="27" t="s">
        <v>698</v>
      </c>
      <c r="S130" s="28" t="s">
        <v>694</v>
      </c>
      <c r="T130" s="28" t="s">
        <v>922</v>
      </c>
      <c r="U130" s="155" t="s">
        <v>2952</v>
      </c>
      <c r="V130" s="139" t="s">
        <v>905</v>
      </c>
      <c r="W130" s="24"/>
      <c r="X130" s="24"/>
      <c r="Y130" s="24" t="s">
        <v>2953</v>
      </c>
      <c r="Z130" s="24"/>
      <c r="AA130" s="24"/>
      <c r="AB130" s="24"/>
      <c r="AC130" s="24"/>
      <c r="AD130" s="24"/>
      <c r="AE130" s="24"/>
      <c r="AF130" s="24"/>
      <c r="AG130" s="24"/>
      <c r="AH130" s="27" t="s">
        <v>2954</v>
      </c>
      <c r="AI130" s="28" t="s">
        <v>704</v>
      </c>
      <c r="AJ130" s="27" t="s">
        <v>698</v>
      </c>
      <c r="AK130" s="27" t="s">
        <v>698</v>
      </c>
      <c r="AL130" s="27" t="s">
        <v>698</v>
      </c>
      <c r="AM130" s="27" t="s">
        <v>698</v>
      </c>
      <c r="AN130" s="27" t="s">
        <v>698</v>
      </c>
      <c r="AO130" s="27" t="s">
        <v>698</v>
      </c>
      <c r="AP130" s="27" t="s">
        <v>698</v>
      </c>
      <c r="AQ130" s="27" t="s">
        <v>698</v>
      </c>
      <c r="AR130" s="27" t="s">
        <v>698</v>
      </c>
      <c r="AS130" s="27" t="s">
        <v>698</v>
      </c>
      <c r="AT130" s="27" t="s">
        <v>698</v>
      </c>
      <c r="AU130" s="27" t="s">
        <v>698</v>
      </c>
      <c r="AV130" s="27" t="s">
        <v>698</v>
      </c>
      <c r="AW130" s="27" t="s">
        <v>698</v>
      </c>
      <c r="AX130" s="27" t="s">
        <v>698</v>
      </c>
      <c r="AY130" s="27" t="s">
        <v>698</v>
      </c>
      <c r="AZ130" s="27" t="s">
        <v>698</v>
      </c>
      <c r="BA130" s="27" t="s">
        <v>698</v>
      </c>
      <c r="BB130" s="27" t="s">
        <v>698</v>
      </c>
      <c r="BC130" s="27" t="s">
        <v>698</v>
      </c>
      <c r="BD130" s="27" t="s">
        <v>698</v>
      </c>
      <c r="BE130" s="27" t="s">
        <v>698</v>
      </c>
      <c r="BF130" s="27" t="s">
        <v>698</v>
      </c>
      <c r="BG130" s="27" t="s">
        <v>698</v>
      </c>
      <c r="BH130" s="27" t="s">
        <v>698</v>
      </c>
      <c r="BI130" s="27" t="s">
        <v>698</v>
      </c>
      <c r="BJ130" s="27" t="s">
        <v>698</v>
      </c>
      <c r="BK130" s="27" t="s">
        <v>698</v>
      </c>
      <c r="BL130" s="27" t="s">
        <v>698</v>
      </c>
      <c r="BM130" s="27" t="s">
        <v>698</v>
      </c>
      <c r="BN130" s="27" t="s">
        <v>698</v>
      </c>
      <c r="BO130" s="27" t="s">
        <v>698</v>
      </c>
      <c r="BP130" s="27" t="s">
        <v>698</v>
      </c>
      <c r="BQ130" s="27" t="s">
        <v>698</v>
      </c>
      <c r="BR130" s="27" t="s">
        <v>698</v>
      </c>
      <c r="BS130" s="27" t="s">
        <v>698</v>
      </c>
      <c r="BT130" s="27" t="s">
        <v>698</v>
      </c>
      <c r="BU130" s="27" t="s">
        <v>698</v>
      </c>
      <c r="BV130" s="27" t="s">
        <v>698</v>
      </c>
      <c r="BW130" s="27" t="s">
        <v>698</v>
      </c>
      <c r="BX130" s="27" t="s">
        <v>698</v>
      </c>
      <c r="BY130" s="27" t="s">
        <v>698</v>
      </c>
      <c r="BZ130" s="27" t="s">
        <v>698</v>
      </c>
      <c r="CA130" s="27" t="s">
        <v>698</v>
      </c>
      <c r="CB130" s="27" t="s">
        <v>698</v>
      </c>
      <c r="CC130" s="27" t="s">
        <v>698</v>
      </c>
      <c r="CD130" s="27" t="s">
        <v>698</v>
      </c>
      <c r="CE130" s="27" t="s">
        <v>704</v>
      </c>
      <c r="CF130" s="27" t="s">
        <v>698</v>
      </c>
      <c r="CG130" s="27" t="s">
        <v>698</v>
      </c>
      <c r="CH130" s="27" t="s">
        <v>698</v>
      </c>
      <c r="CI130" s="27" t="s">
        <v>698</v>
      </c>
      <c r="CJ130" s="27" t="s">
        <v>698</v>
      </c>
      <c r="CK130" s="27" t="s">
        <v>698</v>
      </c>
      <c r="CL130" s="27" t="s">
        <v>698</v>
      </c>
      <c r="CM130" s="27" t="s">
        <v>698</v>
      </c>
      <c r="CN130" s="27" t="s">
        <v>698</v>
      </c>
      <c r="CO130" s="27" t="s">
        <v>698</v>
      </c>
      <c r="CP130" s="27" t="s">
        <v>698</v>
      </c>
      <c r="CQ130" s="27" t="s">
        <v>698</v>
      </c>
      <c r="CR130" s="27" t="s">
        <v>698</v>
      </c>
      <c r="CS130" s="27" t="s">
        <v>698</v>
      </c>
      <c r="CT130" s="27" t="s">
        <v>698</v>
      </c>
      <c r="CU130" s="27" t="s">
        <v>698</v>
      </c>
      <c r="CV130" s="27" t="s">
        <v>698</v>
      </c>
      <c r="CW130" s="27" t="s">
        <v>698</v>
      </c>
      <c r="CX130" s="27" t="s">
        <v>698</v>
      </c>
      <c r="CY130" s="27" t="s">
        <v>698</v>
      </c>
      <c r="CZ130" s="27" t="s">
        <v>698</v>
      </c>
      <c r="DA130" s="27" t="s">
        <v>698</v>
      </c>
      <c r="DB130" s="27" t="s">
        <v>698</v>
      </c>
      <c r="DC130" s="27" t="s">
        <v>698</v>
      </c>
      <c r="DD130" s="27" t="s">
        <v>698</v>
      </c>
      <c r="DE130" s="27" t="s">
        <v>698</v>
      </c>
      <c r="DF130" s="27" t="s">
        <v>698</v>
      </c>
      <c r="DG130" s="27" t="s">
        <v>698</v>
      </c>
      <c r="DH130" s="27" t="s">
        <v>698</v>
      </c>
      <c r="DI130" s="27" t="s">
        <v>698</v>
      </c>
      <c r="DJ130" s="27" t="s">
        <v>698</v>
      </c>
      <c r="DK130" s="27" t="s">
        <v>698</v>
      </c>
      <c r="DL130" s="27" t="s">
        <v>698</v>
      </c>
      <c r="DM130" s="27" t="s">
        <v>698</v>
      </c>
      <c r="DN130" s="27" t="s">
        <v>698</v>
      </c>
      <c r="DO130" s="27" t="s">
        <v>698</v>
      </c>
      <c r="DP130" s="27" t="s">
        <v>698</v>
      </c>
      <c r="DQ130" s="27" t="s">
        <v>698</v>
      </c>
      <c r="DR130" s="27" t="s">
        <v>698</v>
      </c>
      <c r="DS130" s="27" t="s">
        <v>698</v>
      </c>
      <c r="DT130" s="27" t="s">
        <v>698</v>
      </c>
      <c r="DU130" s="27" t="s">
        <v>698</v>
      </c>
      <c r="DV130" s="27" t="s">
        <v>698</v>
      </c>
      <c r="DW130" s="27" t="s">
        <v>698</v>
      </c>
      <c r="DX130" s="27" t="s">
        <v>698</v>
      </c>
      <c r="DY130" s="27" t="s">
        <v>698</v>
      </c>
      <c r="DZ130" s="27" t="s">
        <v>698</v>
      </c>
      <c r="EA130" s="27" t="s">
        <v>698</v>
      </c>
      <c r="EB130" s="27" t="s">
        <v>698</v>
      </c>
      <c r="EC130" s="27" t="s">
        <v>698</v>
      </c>
      <c r="ED130" s="27" t="s">
        <v>698</v>
      </c>
      <c r="EE130" s="27" t="s">
        <v>698</v>
      </c>
      <c r="EF130" s="27" t="s">
        <v>698</v>
      </c>
      <c r="EG130" s="27" t="s">
        <v>698</v>
      </c>
      <c r="EH130" s="27" t="s">
        <v>698</v>
      </c>
      <c r="EI130" s="27" t="s">
        <v>698</v>
      </c>
      <c r="EJ130" s="27" t="s">
        <v>698</v>
      </c>
      <c r="EK130" s="27" t="s">
        <v>698</v>
      </c>
      <c r="EL130" s="27" t="s">
        <v>698</v>
      </c>
      <c r="EM130" s="27" t="s">
        <v>698</v>
      </c>
      <c r="EN130" s="27" t="s">
        <v>698</v>
      </c>
      <c r="EO130" s="27" t="s">
        <v>698</v>
      </c>
      <c r="EP130" s="27" t="s">
        <v>698</v>
      </c>
      <c r="EQ130" s="27" t="s">
        <v>698</v>
      </c>
      <c r="ER130" s="27" t="s">
        <v>698</v>
      </c>
      <c r="ES130" s="27" t="s">
        <v>698</v>
      </c>
      <c r="ET130" s="27" t="s">
        <v>698</v>
      </c>
      <c r="EU130" s="27" t="s">
        <v>698</v>
      </c>
      <c r="EV130" s="27" t="s">
        <v>698</v>
      </c>
      <c r="EW130" s="27" t="s">
        <v>2705</v>
      </c>
      <c r="EX130" s="27" t="s">
        <v>2706</v>
      </c>
      <c r="EY130" s="27" t="s">
        <v>2707</v>
      </c>
      <c r="EZ130" s="27" t="s">
        <v>694</v>
      </c>
      <c r="FA130" s="27" t="s">
        <v>694</v>
      </c>
      <c r="FB130" s="27" t="s">
        <v>694</v>
      </c>
      <c r="FC130" s="27" t="s">
        <v>694</v>
      </c>
      <c r="FD130" s="27" t="s">
        <v>694</v>
      </c>
      <c r="FE130" s="27" t="s">
        <v>2709</v>
      </c>
      <c r="FF130" s="42"/>
      <c r="FG130" s="42"/>
    </row>
    <row r="131" spans="1:163" x14ac:dyDescent="0.25">
      <c r="A131" s="27" t="str">
        <f t="shared" si="1"/>
        <v>IR003003011000000000000000000000000000</v>
      </c>
      <c r="B131" s="27" t="s">
        <v>694</v>
      </c>
      <c r="C131" s="23" t="s">
        <v>2630</v>
      </c>
      <c r="D131" s="23" t="s">
        <v>710</v>
      </c>
      <c r="E131" s="23" t="s">
        <v>710</v>
      </c>
      <c r="F131" s="23" t="s">
        <v>734</v>
      </c>
      <c r="G131" s="23" t="s">
        <v>697</v>
      </c>
      <c r="H131" s="21" t="s">
        <v>697</v>
      </c>
      <c r="I131" s="23" t="s">
        <v>697</v>
      </c>
      <c r="J131" s="23" t="s">
        <v>697</v>
      </c>
      <c r="K131" s="64" t="s">
        <v>697</v>
      </c>
      <c r="L131" s="23" t="s">
        <v>697</v>
      </c>
      <c r="M131" s="23" t="s">
        <v>697</v>
      </c>
      <c r="N131" s="23" t="s">
        <v>697</v>
      </c>
      <c r="O131" s="23" t="s">
        <v>697</v>
      </c>
      <c r="P131" s="27">
        <v>0</v>
      </c>
      <c r="Q131" s="27" t="s">
        <v>698</v>
      </c>
      <c r="R131" s="27" t="s">
        <v>698</v>
      </c>
      <c r="S131" s="28" t="s">
        <v>694</v>
      </c>
      <c r="T131" s="28" t="s">
        <v>922</v>
      </c>
      <c r="U131" s="154" t="s">
        <v>2955</v>
      </c>
      <c r="V131" s="52" t="s">
        <v>905</v>
      </c>
      <c r="W131" s="20"/>
      <c r="X131" s="20"/>
      <c r="Y131" s="20" t="s">
        <v>2956</v>
      </c>
      <c r="Z131" s="20"/>
      <c r="AA131" s="20"/>
      <c r="AB131" s="20"/>
      <c r="AC131" s="20"/>
      <c r="AD131" s="20"/>
      <c r="AE131" s="20"/>
      <c r="AF131" s="20"/>
      <c r="AG131" s="20"/>
      <c r="AH131" s="27" t="s">
        <v>2957</v>
      </c>
      <c r="AI131" s="28" t="s">
        <v>698</v>
      </c>
      <c r="AJ131" s="27" t="s">
        <v>694</v>
      </c>
      <c r="AK131" s="27" t="s">
        <v>694</v>
      </c>
      <c r="AL131" s="27" t="s">
        <v>694</v>
      </c>
      <c r="AM131" s="27" t="s">
        <v>694</v>
      </c>
      <c r="AN131" s="27" t="s">
        <v>694</v>
      </c>
      <c r="AO131" s="27" t="s">
        <v>694</v>
      </c>
      <c r="AP131" s="27" t="s">
        <v>694</v>
      </c>
      <c r="AQ131" s="27" t="s">
        <v>694</v>
      </c>
      <c r="AR131" s="27" t="s">
        <v>694</v>
      </c>
      <c r="AS131" s="27" t="s">
        <v>694</v>
      </c>
      <c r="AT131" s="27" t="s">
        <v>694</v>
      </c>
      <c r="AU131" s="27" t="s">
        <v>694</v>
      </c>
      <c r="AV131" s="27" t="s">
        <v>694</v>
      </c>
      <c r="AW131" s="27" t="s">
        <v>694</v>
      </c>
      <c r="AX131" s="27" t="s">
        <v>694</v>
      </c>
      <c r="AY131" s="27" t="s">
        <v>694</v>
      </c>
      <c r="AZ131" s="27" t="s">
        <v>694</v>
      </c>
      <c r="BA131" s="27" t="s">
        <v>694</v>
      </c>
      <c r="BB131" s="27" t="s">
        <v>694</v>
      </c>
      <c r="BC131" s="27" t="s">
        <v>694</v>
      </c>
      <c r="BD131" s="27" t="s">
        <v>694</v>
      </c>
      <c r="BE131" s="27" t="s">
        <v>694</v>
      </c>
      <c r="BF131" s="27" t="s">
        <v>694</v>
      </c>
      <c r="BG131" s="27" t="s">
        <v>694</v>
      </c>
      <c r="BH131" s="27" t="s">
        <v>694</v>
      </c>
      <c r="BI131" s="27" t="s">
        <v>694</v>
      </c>
      <c r="BJ131" s="27" t="s">
        <v>694</v>
      </c>
      <c r="BK131" s="27" t="s">
        <v>694</v>
      </c>
      <c r="BL131" s="27" t="s">
        <v>694</v>
      </c>
      <c r="BM131" s="27" t="s">
        <v>694</v>
      </c>
      <c r="BN131" s="27" t="s">
        <v>694</v>
      </c>
      <c r="BO131" s="27" t="s">
        <v>694</v>
      </c>
      <c r="BP131" s="27" t="s">
        <v>694</v>
      </c>
      <c r="BQ131" s="27" t="s">
        <v>694</v>
      </c>
      <c r="BR131" s="27" t="s">
        <v>694</v>
      </c>
      <c r="BS131" s="27" t="s">
        <v>694</v>
      </c>
      <c r="BT131" s="27" t="s">
        <v>694</v>
      </c>
      <c r="BU131" s="27" t="s">
        <v>694</v>
      </c>
      <c r="BV131" s="27" t="s">
        <v>694</v>
      </c>
      <c r="BW131" s="27" t="s">
        <v>694</v>
      </c>
      <c r="BX131" s="27" t="s">
        <v>694</v>
      </c>
      <c r="BY131" s="27" t="s">
        <v>694</v>
      </c>
      <c r="BZ131" s="27" t="s">
        <v>694</v>
      </c>
      <c r="CA131" s="27" t="s">
        <v>694</v>
      </c>
      <c r="CB131" s="27" t="s">
        <v>694</v>
      </c>
      <c r="CC131" s="27" t="s">
        <v>694</v>
      </c>
      <c r="CD131" s="27" t="s">
        <v>694</v>
      </c>
      <c r="CE131" s="27" t="s">
        <v>694</v>
      </c>
      <c r="CF131" s="27" t="s">
        <v>694</v>
      </c>
      <c r="CG131" s="27" t="s">
        <v>694</v>
      </c>
      <c r="CH131" s="27" t="s">
        <v>694</v>
      </c>
      <c r="CI131" s="27" t="s">
        <v>694</v>
      </c>
      <c r="CJ131" s="27" t="s">
        <v>694</v>
      </c>
      <c r="CK131" s="27" t="s">
        <v>694</v>
      </c>
      <c r="CL131" s="27" t="s">
        <v>694</v>
      </c>
      <c r="CM131" s="27" t="s">
        <v>694</v>
      </c>
      <c r="CN131" s="27" t="s">
        <v>694</v>
      </c>
      <c r="CO131" s="27" t="s">
        <v>694</v>
      </c>
      <c r="CP131" s="27" t="s">
        <v>694</v>
      </c>
      <c r="CQ131" s="27" t="s">
        <v>694</v>
      </c>
      <c r="CR131" s="27" t="s">
        <v>694</v>
      </c>
      <c r="CS131" s="27" t="s">
        <v>694</v>
      </c>
      <c r="CT131" s="27" t="s">
        <v>694</v>
      </c>
      <c r="CU131" s="27" t="s">
        <v>694</v>
      </c>
      <c r="CV131" s="27" t="s">
        <v>694</v>
      </c>
      <c r="CW131" s="27" t="s">
        <v>694</v>
      </c>
      <c r="CX131" s="27" t="s">
        <v>694</v>
      </c>
      <c r="CY131" s="27" t="s">
        <v>694</v>
      </c>
      <c r="CZ131" s="27" t="s">
        <v>694</v>
      </c>
      <c r="DA131" s="27" t="s">
        <v>694</v>
      </c>
      <c r="DB131" s="27" t="s">
        <v>694</v>
      </c>
      <c r="DC131" s="27" t="s">
        <v>694</v>
      </c>
      <c r="DD131" s="27" t="s">
        <v>694</v>
      </c>
      <c r="DE131" s="27" t="s">
        <v>694</v>
      </c>
      <c r="DF131" s="27" t="s">
        <v>694</v>
      </c>
      <c r="DG131" s="27" t="s">
        <v>694</v>
      </c>
      <c r="DH131" s="27" t="s">
        <v>694</v>
      </c>
      <c r="DI131" s="27" t="s">
        <v>694</v>
      </c>
      <c r="DJ131" s="27" t="s">
        <v>694</v>
      </c>
      <c r="DK131" s="27" t="s">
        <v>694</v>
      </c>
      <c r="DL131" s="27" t="s">
        <v>694</v>
      </c>
      <c r="DM131" s="27" t="s">
        <v>694</v>
      </c>
      <c r="DN131" s="27" t="s">
        <v>694</v>
      </c>
      <c r="DO131" s="27" t="s">
        <v>694</v>
      </c>
      <c r="DP131" s="27" t="s">
        <v>694</v>
      </c>
      <c r="DQ131" s="27" t="s">
        <v>694</v>
      </c>
      <c r="DR131" s="27" t="s">
        <v>694</v>
      </c>
      <c r="DS131" s="27" t="s">
        <v>694</v>
      </c>
      <c r="DT131" s="27" t="s">
        <v>694</v>
      </c>
      <c r="DU131" s="27" t="s">
        <v>694</v>
      </c>
      <c r="DV131" s="27" t="s">
        <v>694</v>
      </c>
      <c r="DW131" s="27" t="s">
        <v>694</v>
      </c>
      <c r="DX131" s="27" t="s">
        <v>694</v>
      </c>
      <c r="DY131" s="27" t="s">
        <v>694</v>
      </c>
      <c r="DZ131" s="27" t="s">
        <v>694</v>
      </c>
      <c r="EA131" s="27" t="s">
        <v>694</v>
      </c>
      <c r="EB131" s="27" t="s">
        <v>694</v>
      </c>
      <c r="EC131" s="27" t="s">
        <v>694</v>
      </c>
      <c r="ED131" s="27" t="s">
        <v>694</v>
      </c>
      <c r="EE131" s="27" t="s">
        <v>694</v>
      </c>
      <c r="EF131" s="27" t="s">
        <v>694</v>
      </c>
      <c r="EG131" s="27" t="s">
        <v>694</v>
      </c>
      <c r="EH131" s="27" t="s">
        <v>694</v>
      </c>
      <c r="EI131" s="27" t="s">
        <v>694</v>
      </c>
      <c r="EJ131" s="27" t="s">
        <v>694</v>
      </c>
      <c r="EK131" s="27" t="s">
        <v>694</v>
      </c>
      <c r="EL131" s="27" t="s">
        <v>694</v>
      </c>
      <c r="EM131" s="27" t="s">
        <v>694</v>
      </c>
      <c r="EN131" s="27" t="s">
        <v>694</v>
      </c>
      <c r="EO131" s="27" t="s">
        <v>694</v>
      </c>
      <c r="EP131" s="27" t="s">
        <v>694</v>
      </c>
      <c r="EQ131" s="27" t="s">
        <v>694</v>
      </c>
      <c r="ER131" s="27" t="s">
        <v>694</v>
      </c>
      <c r="ES131" s="27" t="s">
        <v>694</v>
      </c>
      <c r="ET131" s="27" t="s">
        <v>694</v>
      </c>
      <c r="EU131" s="27" t="s">
        <v>694</v>
      </c>
      <c r="EV131" s="27" t="s">
        <v>694</v>
      </c>
      <c r="EW131" s="27" t="s">
        <v>694</v>
      </c>
      <c r="EX131" s="27" t="s">
        <v>694</v>
      </c>
      <c r="EY131" s="27" t="s">
        <v>694</v>
      </c>
      <c r="EZ131" s="27" t="s">
        <v>694</v>
      </c>
      <c r="FA131" s="27" t="s">
        <v>694</v>
      </c>
      <c r="FB131" s="27" t="s">
        <v>694</v>
      </c>
      <c r="FC131" s="27" t="s">
        <v>694</v>
      </c>
      <c r="FD131" s="27" t="s">
        <v>694</v>
      </c>
      <c r="FE131" s="27" t="s">
        <v>694</v>
      </c>
      <c r="FF131" s="42"/>
      <c r="FG131" s="42"/>
    </row>
    <row r="132" spans="1:163" x14ac:dyDescent="0.25">
      <c r="A132" s="27" t="str">
        <f t="shared" si="1"/>
        <v>IR003003011001000000000000000000000000</v>
      </c>
      <c r="B132" s="20" t="s">
        <v>2877</v>
      </c>
      <c r="C132" s="23" t="s">
        <v>2630</v>
      </c>
      <c r="D132" s="23" t="s">
        <v>710</v>
      </c>
      <c r="E132" s="23" t="s">
        <v>710</v>
      </c>
      <c r="F132" s="23" t="s">
        <v>734</v>
      </c>
      <c r="G132" s="21" t="s">
        <v>702</v>
      </c>
      <c r="H132" s="21" t="s">
        <v>697</v>
      </c>
      <c r="I132" s="23" t="s">
        <v>697</v>
      </c>
      <c r="J132" s="23" t="s">
        <v>697</v>
      </c>
      <c r="K132" s="64" t="s">
        <v>697</v>
      </c>
      <c r="L132" s="23" t="s">
        <v>697</v>
      </c>
      <c r="M132" s="23" t="s">
        <v>697</v>
      </c>
      <c r="N132" s="23" t="s">
        <v>697</v>
      </c>
      <c r="O132" s="23" t="s">
        <v>697</v>
      </c>
      <c r="P132" s="27">
        <v>0</v>
      </c>
      <c r="Q132" s="27" t="s">
        <v>704</v>
      </c>
      <c r="R132" s="27" t="s">
        <v>698</v>
      </c>
      <c r="S132" s="28" t="s">
        <v>694</v>
      </c>
      <c r="T132" s="28" t="s">
        <v>922</v>
      </c>
      <c r="U132" s="154" t="s">
        <v>2958</v>
      </c>
      <c r="V132" s="52" t="s">
        <v>905</v>
      </c>
      <c r="W132" s="20"/>
      <c r="X132" s="20"/>
      <c r="Y132" s="20"/>
      <c r="Z132" s="20" t="s">
        <v>2959</v>
      </c>
      <c r="AA132" s="20"/>
      <c r="AB132" s="20"/>
      <c r="AC132" s="20"/>
      <c r="AD132" s="20"/>
      <c r="AE132" s="20"/>
      <c r="AF132" s="20"/>
      <c r="AG132" s="20"/>
      <c r="AH132" s="27" t="s">
        <v>2960</v>
      </c>
      <c r="AI132" s="28" t="s">
        <v>704</v>
      </c>
      <c r="AJ132" s="27" t="s">
        <v>698</v>
      </c>
      <c r="AK132" s="27" t="s">
        <v>698</v>
      </c>
      <c r="AL132" s="27" t="s">
        <v>698</v>
      </c>
      <c r="AM132" s="27" t="s">
        <v>698</v>
      </c>
      <c r="AN132" s="27" t="s">
        <v>698</v>
      </c>
      <c r="AO132" s="27" t="s">
        <v>698</v>
      </c>
      <c r="AP132" s="27" t="s">
        <v>698</v>
      </c>
      <c r="AQ132" s="27" t="s">
        <v>698</v>
      </c>
      <c r="AR132" s="27" t="s">
        <v>698</v>
      </c>
      <c r="AS132" s="27" t="s">
        <v>698</v>
      </c>
      <c r="AT132" s="27" t="s">
        <v>698</v>
      </c>
      <c r="AU132" s="27" t="s">
        <v>698</v>
      </c>
      <c r="AV132" s="27" t="s">
        <v>698</v>
      </c>
      <c r="AW132" s="27" t="s">
        <v>698</v>
      </c>
      <c r="AX132" s="27" t="s">
        <v>698</v>
      </c>
      <c r="AY132" s="27" t="s">
        <v>698</v>
      </c>
      <c r="AZ132" s="27" t="s">
        <v>698</v>
      </c>
      <c r="BA132" s="27" t="s">
        <v>698</v>
      </c>
      <c r="BB132" s="27" t="s">
        <v>698</v>
      </c>
      <c r="BC132" s="27" t="s">
        <v>698</v>
      </c>
      <c r="BD132" s="27" t="s">
        <v>698</v>
      </c>
      <c r="BE132" s="27" t="s">
        <v>698</v>
      </c>
      <c r="BF132" s="27" t="s">
        <v>698</v>
      </c>
      <c r="BG132" s="27" t="s">
        <v>698</v>
      </c>
      <c r="BH132" s="27" t="s">
        <v>698</v>
      </c>
      <c r="BI132" s="27" t="s">
        <v>698</v>
      </c>
      <c r="BJ132" s="27" t="s">
        <v>698</v>
      </c>
      <c r="BK132" s="27" t="s">
        <v>698</v>
      </c>
      <c r="BL132" s="27" t="s">
        <v>698</v>
      </c>
      <c r="BM132" s="27" t="s">
        <v>698</v>
      </c>
      <c r="BN132" s="27" t="s">
        <v>698</v>
      </c>
      <c r="BO132" s="27" t="s">
        <v>698</v>
      </c>
      <c r="BP132" s="27" t="s">
        <v>698</v>
      </c>
      <c r="BQ132" s="27" t="s">
        <v>698</v>
      </c>
      <c r="BR132" s="27" t="s">
        <v>698</v>
      </c>
      <c r="BS132" s="27" t="s">
        <v>698</v>
      </c>
      <c r="BT132" s="27" t="s">
        <v>698</v>
      </c>
      <c r="BU132" s="27" t="s">
        <v>698</v>
      </c>
      <c r="BV132" s="27" t="s">
        <v>698</v>
      </c>
      <c r="BW132" s="27" t="s">
        <v>698</v>
      </c>
      <c r="BX132" s="27" t="s">
        <v>698</v>
      </c>
      <c r="BY132" s="27" t="s">
        <v>698</v>
      </c>
      <c r="BZ132" s="27" t="s">
        <v>698</v>
      </c>
      <c r="CA132" s="27" t="s">
        <v>698</v>
      </c>
      <c r="CB132" s="27" t="s">
        <v>698</v>
      </c>
      <c r="CC132" s="27" t="s">
        <v>698</v>
      </c>
      <c r="CD132" s="27" t="s">
        <v>698</v>
      </c>
      <c r="CE132" s="27" t="s">
        <v>698</v>
      </c>
      <c r="CF132" s="27" t="s">
        <v>698</v>
      </c>
      <c r="CG132" s="27" t="s">
        <v>698</v>
      </c>
      <c r="CH132" s="27" t="s">
        <v>698</v>
      </c>
      <c r="CI132" s="27" t="s">
        <v>698</v>
      </c>
      <c r="CJ132" s="27" t="s">
        <v>698</v>
      </c>
      <c r="CK132" s="27" t="s">
        <v>698</v>
      </c>
      <c r="CL132" s="27" t="s">
        <v>698</v>
      </c>
      <c r="CM132" s="27" t="s">
        <v>698</v>
      </c>
      <c r="CN132" s="27" t="s">
        <v>698</v>
      </c>
      <c r="CO132" s="27" t="s">
        <v>698</v>
      </c>
      <c r="CP132" s="27" t="s">
        <v>698</v>
      </c>
      <c r="CQ132" s="27" t="s">
        <v>698</v>
      </c>
      <c r="CR132" s="27" t="s">
        <v>698</v>
      </c>
      <c r="CS132" s="27" t="s">
        <v>698</v>
      </c>
      <c r="CT132" s="27" t="s">
        <v>698</v>
      </c>
      <c r="CU132" s="27" t="s">
        <v>698</v>
      </c>
      <c r="CV132" s="27" t="s">
        <v>698</v>
      </c>
      <c r="CW132" s="27" t="s">
        <v>698</v>
      </c>
      <c r="CX132" s="27" t="s">
        <v>698</v>
      </c>
      <c r="CY132" s="27" t="s">
        <v>698</v>
      </c>
      <c r="CZ132" s="27" t="s">
        <v>698</v>
      </c>
      <c r="DA132" s="27" t="s">
        <v>698</v>
      </c>
      <c r="DB132" s="27" t="s">
        <v>698</v>
      </c>
      <c r="DC132" s="27" t="s">
        <v>698</v>
      </c>
      <c r="DD132" s="27" t="s">
        <v>698</v>
      </c>
      <c r="DE132" s="27" t="s">
        <v>698</v>
      </c>
      <c r="DF132" s="27" t="s">
        <v>698</v>
      </c>
      <c r="DG132" s="27" t="s">
        <v>698</v>
      </c>
      <c r="DH132" s="27" t="s">
        <v>698</v>
      </c>
      <c r="DI132" s="27" t="s">
        <v>698</v>
      </c>
      <c r="DJ132" s="27" t="s">
        <v>698</v>
      </c>
      <c r="DK132" s="27" t="s">
        <v>698</v>
      </c>
      <c r="DL132" s="27" t="s">
        <v>698</v>
      </c>
      <c r="DM132" s="27" t="s">
        <v>698</v>
      </c>
      <c r="DN132" s="27" t="s">
        <v>704</v>
      </c>
      <c r="DO132" s="27" t="s">
        <v>698</v>
      </c>
      <c r="DP132" s="27" t="s">
        <v>698</v>
      </c>
      <c r="DQ132" s="27" t="s">
        <v>698</v>
      </c>
      <c r="DR132" s="27" t="s">
        <v>698</v>
      </c>
      <c r="DS132" s="27" t="s">
        <v>698</v>
      </c>
      <c r="DT132" s="27" t="s">
        <v>698</v>
      </c>
      <c r="DU132" s="27" t="s">
        <v>698</v>
      </c>
      <c r="DV132" s="27" t="s">
        <v>698</v>
      </c>
      <c r="DW132" s="27" t="s">
        <v>698</v>
      </c>
      <c r="DX132" s="27" t="s">
        <v>698</v>
      </c>
      <c r="DY132" s="27" t="s">
        <v>698</v>
      </c>
      <c r="DZ132" s="27" t="s">
        <v>698</v>
      </c>
      <c r="EA132" s="27" t="s">
        <v>698</v>
      </c>
      <c r="EB132" s="27" t="s">
        <v>698</v>
      </c>
      <c r="EC132" s="27" t="s">
        <v>698</v>
      </c>
      <c r="ED132" s="27" t="s">
        <v>698</v>
      </c>
      <c r="EE132" s="27" t="s">
        <v>698</v>
      </c>
      <c r="EF132" s="27" t="s">
        <v>698</v>
      </c>
      <c r="EG132" s="27" t="s">
        <v>698</v>
      </c>
      <c r="EH132" s="27" t="s">
        <v>698</v>
      </c>
      <c r="EI132" s="27" t="s">
        <v>698</v>
      </c>
      <c r="EJ132" s="27" t="s">
        <v>698</v>
      </c>
      <c r="EK132" s="27" t="s">
        <v>698</v>
      </c>
      <c r="EL132" s="27" t="s">
        <v>698</v>
      </c>
      <c r="EM132" s="27" t="s">
        <v>698</v>
      </c>
      <c r="EN132" s="27" t="s">
        <v>698</v>
      </c>
      <c r="EO132" s="27" t="s">
        <v>698</v>
      </c>
      <c r="EP132" s="27" t="s">
        <v>698</v>
      </c>
      <c r="EQ132" s="27" t="s">
        <v>698</v>
      </c>
      <c r="ER132" s="27" t="s">
        <v>698</v>
      </c>
      <c r="ES132" s="27" t="s">
        <v>698</v>
      </c>
      <c r="ET132" s="27" t="s">
        <v>698</v>
      </c>
      <c r="EU132" s="27" t="s">
        <v>698</v>
      </c>
      <c r="EV132" s="27" t="s">
        <v>698</v>
      </c>
      <c r="EW132" s="27" t="s">
        <v>2705</v>
      </c>
      <c r="EX132" s="27" t="s">
        <v>2706</v>
      </c>
      <c r="EY132" s="27" t="s">
        <v>2707</v>
      </c>
      <c r="EZ132" s="27" t="s">
        <v>694</v>
      </c>
      <c r="FA132" s="27" t="s">
        <v>694</v>
      </c>
      <c r="FB132" s="27" t="s">
        <v>694</v>
      </c>
      <c r="FC132" s="27" t="s">
        <v>694</v>
      </c>
      <c r="FD132" s="27" t="s">
        <v>694</v>
      </c>
      <c r="FE132" s="27" t="s">
        <v>2709</v>
      </c>
      <c r="FF132" s="42"/>
      <c r="FG132" s="42"/>
    </row>
    <row r="133" spans="1:163" x14ac:dyDescent="0.25">
      <c r="A133" s="27" t="str">
        <f t="shared" si="1"/>
        <v>IR003003011002000000000000000000000000</v>
      </c>
      <c r="B133" s="20" t="s">
        <v>2877</v>
      </c>
      <c r="C133" s="23" t="s">
        <v>2630</v>
      </c>
      <c r="D133" s="23" t="s">
        <v>710</v>
      </c>
      <c r="E133" s="23" t="s">
        <v>710</v>
      </c>
      <c r="F133" s="23" t="s">
        <v>734</v>
      </c>
      <c r="G133" s="21" t="s">
        <v>707</v>
      </c>
      <c r="H133" s="21" t="s">
        <v>697</v>
      </c>
      <c r="I133" s="23" t="s">
        <v>697</v>
      </c>
      <c r="J133" s="23" t="s">
        <v>697</v>
      </c>
      <c r="K133" s="64" t="s">
        <v>697</v>
      </c>
      <c r="L133" s="23" t="s">
        <v>697</v>
      </c>
      <c r="M133" s="23" t="s">
        <v>697</v>
      </c>
      <c r="N133" s="23" t="s">
        <v>697</v>
      </c>
      <c r="O133" s="23" t="s">
        <v>697</v>
      </c>
      <c r="P133" s="27">
        <v>0</v>
      </c>
      <c r="Q133" s="27" t="s">
        <v>704</v>
      </c>
      <c r="R133" s="27" t="s">
        <v>698</v>
      </c>
      <c r="S133" s="28" t="s">
        <v>694</v>
      </c>
      <c r="T133" s="28" t="s">
        <v>922</v>
      </c>
      <c r="U133" s="156" t="s">
        <v>2961</v>
      </c>
      <c r="V133" s="52" t="s">
        <v>905</v>
      </c>
      <c r="W133" s="20"/>
      <c r="X133" s="20"/>
      <c r="Y133" s="20"/>
      <c r="Z133" s="20" t="s">
        <v>2962</v>
      </c>
      <c r="AA133" s="20"/>
      <c r="AB133" s="20"/>
      <c r="AC133" s="20"/>
      <c r="AD133" s="20"/>
      <c r="AE133" s="20"/>
      <c r="AF133" s="20"/>
      <c r="AG133" s="20"/>
      <c r="AH133" s="27" t="s">
        <v>2963</v>
      </c>
      <c r="AI133" s="28" t="s">
        <v>704</v>
      </c>
      <c r="AJ133" s="27" t="s">
        <v>698</v>
      </c>
      <c r="AK133" s="27" t="s">
        <v>698</v>
      </c>
      <c r="AL133" s="27" t="s">
        <v>698</v>
      </c>
      <c r="AM133" s="27" t="s">
        <v>698</v>
      </c>
      <c r="AN133" s="27" t="s">
        <v>698</v>
      </c>
      <c r="AO133" s="27" t="s">
        <v>698</v>
      </c>
      <c r="AP133" s="27" t="s">
        <v>698</v>
      </c>
      <c r="AQ133" s="27" t="s">
        <v>698</v>
      </c>
      <c r="AR133" s="27" t="s">
        <v>698</v>
      </c>
      <c r="AS133" s="27" t="s">
        <v>698</v>
      </c>
      <c r="AT133" s="27" t="s">
        <v>698</v>
      </c>
      <c r="AU133" s="27" t="s">
        <v>698</v>
      </c>
      <c r="AV133" s="27" t="s">
        <v>698</v>
      </c>
      <c r="AW133" s="27" t="s">
        <v>698</v>
      </c>
      <c r="AX133" s="27" t="s">
        <v>698</v>
      </c>
      <c r="AY133" s="27" t="s">
        <v>698</v>
      </c>
      <c r="AZ133" s="27" t="s">
        <v>698</v>
      </c>
      <c r="BA133" s="27" t="s">
        <v>698</v>
      </c>
      <c r="BB133" s="27" t="s">
        <v>698</v>
      </c>
      <c r="BC133" s="27" t="s">
        <v>698</v>
      </c>
      <c r="BD133" s="27" t="s">
        <v>698</v>
      </c>
      <c r="BE133" s="27" t="s">
        <v>698</v>
      </c>
      <c r="BF133" s="27" t="s">
        <v>698</v>
      </c>
      <c r="BG133" s="27" t="s">
        <v>698</v>
      </c>
      <c r="BH133" s="27" t="s">
        <v>698</v>
      </c>
      <c r="BI133" s="27" t="s">
        <v>698</v>
      </c>
      <c r="BJ133" s="27" t="s">
        <v>698</v>
      </c>
      <c r="BK133" s="27" t="s">
        <v>698</v>
      </c>
      <c r="BL133" s="27" t="s">
        <v>698</v>
      </c>
      <c r="BM133" s="27" t="s">
        <v>698</v>
      </c>
      <c r="BN133" s="27" t="s">
        <v>698</v>
      </c>
      <c r="BO133" s="27" t="s">
        <v>698</v>
      </c>
      <c r="BP133" s="27" t="s">
        <v>698</v>
      </c>
      <c r="BQ133" s="27" t="s">
        <v>698</v>
      </c>
      <c r="BR133" s="27" t="s">
        <v>698</v>
      </c>
      <c r="BS133" s="27" t="s">
        <v>698</v>
      </c>
      <c r="BT133" s="27" t="s">
        <v>698</v>
      </c>
      <c r="BU133" s="27" t="s">
        <v>698</v>
      </c>
      <c r="BV133" s="27" t="s">
        <v>698</v>
      </c>
      <c r="BW133" s="27" t="s">
        <v>698</v>
      </c>
      <c r="BX133" s="27" t="s">
        <v>698</v>
      </c>
      <c r="BY133" s="27" t="s">
        <v>698</v>
      </c>
      <c r="BZ133" s="27" t="s">
        <v>698</v>
      </c>
      <c r="CA133" s="27" t="s">
        <v>698</v>
      </c>
      <c r="CB133" s="27" t="s">
        <v>704</v>
      </c>
      <c r="CC133" s="27" t="s">
        <v>698</v>
      </c>
      <c r="CD133" s="27" t="s">
        <v>698</v>
      </c>
      <c r="CE133" s="27" t="s">
        <v>698</v>
      </c>
      <c r="CF133" s="27" t="s">
        <v>698</v>
      </c>
      <c r="CG133" s="27" t="s">
        <v>698</v>
      </c>
      <c r="CH133" s="27" t="s">
        <v>698</v>
      </c>
      <c r="CI133" s="27" t="s">
        <v>698</v>
      </c>
      <c r="CJ133" s="27" t="s">
        <v>698</v>
      </c>
      <c r="CK133" s="27" t="s">
        <v>698</v>
      </c>
      <c r="CL133" s="27" t="s">
        <v>698</v>
      </c>
      <c r="CM133" s="27" t="s">
        <v>698</v>
      </c>
      <c r="CN133" s="27" t="s">
        <v>698</v>
      </c>
      <c r="CO133" s="27" t="s">
        <v>698</v>
      </c>
      <c r="CP133" s="27" t="s">
        <v>698</v>
      </c>
      <c r="CQ133" s="27" t="s">
        <v>698</v>
      </c>
      <c r="CR133" s="27" t="s">
        <v>698</v>
      </c>
      <c r="CS133" s="27" t="s">
        <v>698</v>
      </c>
      <c r="CT133" s="27" t="s">
        <v>698</v>
      </c>
      <c r="CU133" s="27" t="s">
        <v>698</v>
      </c>
      <c r="CV133" s="27" t="s">
        <v>698</v>
      </c>
      <c r="CW133" s="27" t="s">
        <v>698</v>
      </c>
      <c r="CX133" s="27" t="s">
        <v>698</v>
      </c>
      <c r="CY133" s="27" t="s">
        <v>698</v>
      </c>
      <c r="CZ133" s="27" t="s">
        <v>698</v>
      </c>
      <c r="DA133" s="27" t="s">
        <v>698</v>
      </c>
      <c r="DB133" s="27" t="s">
        <v>698</v>
      </c>
      <c r="DC133" s="27" t="s">
        <v>698</v>
      </c>
      <c r="DD133" s="27" t="s">
        <v>698</v>
      </c>
      <c r="DE133" s="27" t="s">
        <v>698</v>
      </c>
      <c r="DF133" s="27" t="s">
        <v>698</v>
      </c>
      <c r="DG133" s="27" t="s">
        <v>698</v>
      </c>
      <c r="DH133" s="27" t="s">
        <v>698</v>
      </c>
      <c r="DI133" s="27" t="s">
        <v>698</v>
      </c>
      <c r="DJ133" s="27" t="s">
        <v>698</v>
      </c>
      <c r="DK133" s="27" t="s">
        <v>698</v>
      </c>
      <c r="DL133" s="27" t="s">
        <v>698</v>
      </c>
      <c r="DM133" s="27" t="s">
        <v>698</v>
      </c>
      <c r="DN133" s="27" t="s">
        <v>698</v>
      </c>
      <c r="DO133" s="27" t="s">
        <v>698</v>
      </c>
      <c r="DP133" s="27" t="s">
        <v>698</v>
      </c>
      <c r="DQ133" s="27" t="s">
        <v>698</v>
      </c>
      <c r="DR133" s="27" t="s">
        <v>698</v>
      </c>
      <c r="DS133" s="27" t="s">
        <v>698</v>
      </c>
      <c r="DT133" s="27" t="s">
        <v>698</v>
      </c>
      <c r="DU133" s="27" t="s">
        <v>698</v>
      </c>
      <c r="DV133" s="27" t="s">
        <v>698</v>
      </c>
      <c r="DW133" s="27" t="s">
        <v>698</v>
      </c>
      <c r="DX133" s="27" t="s">
        <v>698</v>
      </c>
      <c r="DY133" s="27" t="s">
        <v>698</v>
      </c>
      <c r="DZ133" s="27" t="s">
        <v>698</v>
      </c>
      <c r="EA133" s="27" t="s">
        <v>698</v>
      </c>
      <c r="EB133" s="27" t="s">
        <v>698</v>
      </c>
      <c r="EC133" s="27" t="s">
        <v>698</v>
      </c>
      <c r="ED133" s="27" t="s">
        <v>698</v>
      </c>
      <c r="EE133" s="27" t="s">
        <v>698</v>
      </c>
      <c r="EF133" s="27" t="s">
        <v>698</v>
      </c>
      <c r="EG133" s="27" t="s">
        <v>698</v>
      </c>
      <c r="EH133" s="27" t="s">
        <v>698</v>
      </c>
      <c r="EI133" s="27" t="s">
        <v>698</v>
      </c>
      <c r="EJ133" s="27" t="s">
        <v>698</v>
      </c>
      <c r="EK133" s="27" t="s">
        <v>698</v>
      </c>
      <c r="EL133" s="27" t="s">
        <v>698</v>
      </c>
      <c r="EM133" s="27" t="s">
        <v>698</v>
      </c>
      <c r="EN133" s="27" t="s">
        <v>698</v>
      </c>
      <c r="EO133" s="27" t="s">
        <v>698</v>
      </c>
      <c r="EP133" s="27" t="s">
        <v>698</v>
      </c>
      <c r="EQ133" s="27" t="s">
        <v>698</v>
      </c>
      <c r="ER133" s="27" t="s">
        <v>698</v>
      </c>
      <c r="ES133" s="27" t="s">
        <v>698</v>
      </c>
      <c r="ET133" s="27" t="s">
        <v>698</v>
      </c>
      <c r="EU133" s="27" t="s">
        <v>698</v>
      </c>
      <c r="EV133" s="27" t="s">
        <v>698</v>
      </c>
      <c r="EW133" s="27" t="s">
        <v>2705</v>
      </c>
      <c r="EX133" s="27" t="s">
        <v>2706</v>
      </c>
      <c r="EY133" s="27" t="s">
        <v>2707</v>
      </c>
      <c r="EZ133" s="27" t="s">
        <v>694</v>
      </c>
      <c r="FA133" s="27" t="s">
        <v>694</v>
      </c>
      <c r="FB133" s="27" t="s">
        <v>694</v>
      </c>
      <c r="FC133" s="27" t="s">
        <v>694</v>
      </c>
      <c r="FD133" s="27" t="s">
        <v>694</v>
      </c>
      <c r="FE133" s="27" t="s">
        <v>2709</v>
      </c>
      <c r="FF133" s="42"/>
      <c r="FG133" s="42"/>
    </row>
    <row r="134" spans="1:163" x14ac:dyDescent="0.25">
      <c r="A134" s="27" t="str">
        <f t="shared" si="1"/>
        <v>IR003003011003000000000000000000000000</v>
      </c>
      <c r="B134" s="20" t="s">
        <v>2877</v>
      </c>
      <c r="C134" s="23" t="s">
        <v>2630</v>
      </c>
      <c r="D134" s="23" t="s">
        <v>710</v>
      </c>
      <c r="E134" s="23" t="s">
        <v>710</v>
      </c>
      <c r="F134" s="23" t="s">
        <v>734</v>
      </c>
      <c r="G134" s="21" t="s">
        <v>710</v>
      </c>
      <c r="H134" s="21" t="s">
        <v>697</v>
      </c>
      <c r="I134" s="23" t="s">
        <v>697</v>
      </c>
      <c r="J134" s="23" t="s">
        <v>697</v>
      </c>
      <c r="K134" s="64" t="s">
        <v>697</v>
      </c>
      <c r="L134" s="23" t="s">
        <v>697</v>
      </c>
      <c r="M134" s="23" t="s">
        <v>697</v>
      </c>
      <c r="N134" s="23" t="s">
        <v>697</v>
      </c>
      <c r="O134" s="23" t="s">
        <v>697</v>
      </c>
      <c r="P134" s="27">
        <v>0</v>
      </c>
      <c r="Q134" s="27" t="s">
        <v>704</v>
      </c>
      <c r="R134" s="27" t="s">
        <v>698</v>
      </c>
      <c r="S134" s="28" t="s">
        <v>694</v>
      </c>
      <c r="T134" s="28" t="s">
        <v>922</v>
      </c>
      <c r="U134" s="154" t="s">
        <v>2964</v>
      </c>
      <c r="V134" s="52" t="s">
        <v>905</v>
      </c>
      <c r="W134" s="20"/>
      <c r="X134" s="20"/>
      <c r="Y134" s="20"/>
      <c r="Z134" s="20" t="s">
        <v>2965</v>
      </c>
      <c r="AA134" s="20"/>
      <c r="AB134" s="20"/>
      <c r="AC134" s="20"/>
      <c r="AD134" s="20"/>
      <c r="AE134" s="20"/>
      <c r="AF134" s="20"/>
      <c r="AG134" s="20"/>
      <c r="AH134" s="27" t="s">
        <v>2966</v>
      </c>
      <c r="AI134" s="28" t="s">
        <v>704</v>
      </c>
      <c r="AJ134" s="27" t="s">
        <v>698</v>
      </c>
      <c r="AK134" s="27" t="s">
        <v>698</v>
      </c>
      <c r="AL134" s="27" t="s">
        <v>698</v>
      </c>
      <c r="AM134" s="27" t="s">
        <v>698</v>
      </c>
      <c r="AN134" s="27" t="s">
        <v>698</v>
      </c>
      <c r="AO134" s="27" t="s">
        <v>698</v>
      </c>
      <c r="AP134" s="27" t="s">
        <v>698</v>
      </c>
      <c r="AQ134" s="27" t="s">
        <v>698</v>
      </c>
      <c r="AR134" s="27" t="s">
        <v>698</v>
      </c>
      <c r="AS134" s="27" t="s">
        <v>698</v>
      </c>
      <c r="AT134" s="27" t="s">
        <v>698</v>
      </c>
      <c r="AU134" s="27" t="s">
        <v>698</v>
      </c>
      <c r="AV134" s="27" t="s">
        <v>698</v>
      </c>
      <c r="AW134" s="27" t="s">
        <v>698</v>
      </c>
      <c r="AX134" s="27" t="s">
        <v>698</v>
      </c>
      <c r="AY134" s="27" t="s">
        <v>698</v>
      </c>
      <c r="AZ134" s="27" t="s">
        <v>698</v>
      </c>
      <c r="BA134" s="27" t="s">
        <v>698</v>
      </c>
      <c r="BB134" s="27" t="s">
        <v>698</v>
      </c>
      <c r="BC134" s="27" t="s">
        <v>698</v>
      </c>
      <c r="BD134" s="27" t="s">
        <v>698</v>
      </c>
      <c r="BE134" s="27" t="s">
        <v>698</v>
      </c>
      <c r="BF134" s="27" t="s">
        <v>698</v>
      </c>
      <c r="BG134" s="27" t="s">
        <v>698</v>
      </c>
      <c r="BH134" s="27" t="s">
        <v>698</v>
      </c>
      <c r="BI134" s="27" t="s">
        <v>698</v>
      </c>
      <c r="BJ134" s="27" t="s">
        <v>698</v>
      </c>
      <c r="BK134" s="27" t="s">
        <v>698</v>
      </c>
      <c r="BL134" s="27" t="s">
        <v>698</v>
      </c>
      <c r="BM134" s="27" t="s">
        <v>698</v>
      </c>
      <c r="BN134" s="27" t="s">
        <v>698</v>
      </c>
      <c r="BO134" s="27" t="s">
        <v>698</v>
      </c>
      <c r="BP134" s="27" t="s">
        <v>698</v>
      </c>
      <c r="BQ134" s="27" t="s">
        <v>698</v>
      </c>
      <c r="BR134" s="27" t="s">
        <v>698</v>
      </c>
      <c r="BS134" s="27" t="s">
        <v>698</v>
      </c>
      <c r="BT134" s="27" t="s">
        <v>698</v>
      </c>
      <c r="BU134" s="27" t="s">
        <v>698</v>
      </c>
      <c r="BV134" s="27" t="s">
        <v>698</v>
      </c>
      <c r="BW134" s="27" t="s">
        <v>704</v>
      </c>
      <c r="BX134" s="27" t="s">
        <v>698</v>
      </c>
      <c r="BY134" s="27" t="s">
        <v>698</v>
      </c>
      <c r="BZ134" s="27" t="s">
        <v>698</v>
      </c>
      <c r="CA134" s="27" t="s">
        <v>698</v>
      </c>
      <c r="CB134" s="27" t="s">
        <v>698</v>
      </c>
      <c r="CC134" s="27" t="s">
        <v>698</v>
      </c>
      <c r="CD134" s="27" t="s">
        <v>698</v>
      </c>
      <c r="CE134" s="27" t="s">
        <v>698</v>
      </c>
      <c r="CF134" s="27" t="s">
        <v>698</v>
      </c>
      <c r="CG134" s="27" t="s">
        <v>698</v>
      </c>
      <c r="CH134" s="27" t="s">
        <v>698</v>
      </c>
      <c r="CI134" s="27" t="s">
        <v>698</v>
      </c>
      <c r="CJ134" s="27" t="s">
        <v>698</v>
      </c>
      <c r="CK134" s="27" t="s">
        <v>698</v>
      </c>
      <c r="CL134" s="27" t="s">
        <v>698</v>
      </c>
      <c r="CM134" s="27" t="s">
        <v>698</v>
      </c>
      <c r="CN134" s="27" t="s">
        <v>698</v>
      </c>
      <c r="CO134" s="27" t="s">
        <v>698</v>
      </c>
      <c r="CP134" s="27" t="s">
        <v>698</v>
      </c>
      <c r="CQ134" s="27" t="s">
        <v>698</v>
      </c>
      <c r="CR134" s="27" t="s">
        <v>698</v>
      </c>
      <c r="CS134" s="27" t="s">
        <v>698</v>
      </c>
      <c r="CT134" s="27" t="s">
        <v>698</v>
      </c>
      <c r="CU134" s="27" t="s">
        <v>698</v>
      </c>
      <c r="CV134" s="27" t="s">
        <v>698</v>
      </c>
      <c r="CW134" s="27" t="s">
        <v>698</v>
      </c>
      <c r="CX134" s="27" t="s">
        <v>698</v>
      </c>
      <c r="CY134" s="27" t="s">
        <v>698</v>
      </c>
      <c r="CZ134" s="27" t="s">
        <v>698</v>
      </c>
      <c r="DA134" s="27" t="s">
        <v>698</v>
      </c>
      <c r="DB134" s="27" t="s">
        <v>698</v>
      </c>
      <c r="DC134" s="27" t="s">
        <v>698</v>
      </c>
      <c r="DD134" s="27" t="s">
        <v>698</v>
      </c>
      <c r="DE134" s="27" t="s">
        <v>698</v>
      </c>
      <c r="DF134" s="27" t="s">
        <v>698</v>
      </c>
      <c r="DG134" s="27" t="s">
        <v>698</v>
      </c>
      <c r="DH134" s="27" t="s">
        <v>698</v>
      </c>
      <c r="DI134" s="27" t="s">
        <v>698</v>
      </c>
      <c r="DJ134" s="27" t="s">
        <v>698</v>
      </c>
      <c r="DK134" s="27" t="s">
        <v>698</v>
      </c>
      <c r="DL134" s="27" t="s">
        <v>698</v>
      </c>
      <c r="DM134" s="27" t="s">
        <v>698</v>
      </c>
      <c r="DN134" s="27" t="s">
        <v>698</v>
      </c>
      <c r="DO134" s="27" t="s">
        <v>698</v>
      </c>
      <c r="DP134" s="27" t="s">
        <v>698</v>
      </c>
      <c r="DQ134" s="27" t="s">
        <v>698</v>
      </c>
      <c r="DR134" s="27" t="s">
        <v>698</v>
      </c>
      <c r="DS134" s="27" t="s">
        <v>698</v>
      </c>
      <c r="DT134" s="27" t="s">
        <v>698</v>
      </c>
      <c r="DU134" s="27" t="s">
        <v>698</v>
      </c>
      <c r="DV134" s="27" t="s">
        <v>698</v>
      </c>
      <c r="DW134" s="27" t="s">
        <v>698</v>
      </c>
      <c r="DX134" s="27" t="s">
        <v>698</v>
      </c>
      <c r="DY134" s="27" t="s">
        <v>698</v>
      </c>
      <c r="DZ134" s="27" t="s">
        <v>698</v>
      </c>
      <c r="EA134" s="27" t="s">
        <v>698</v>
      </c>
      <c r="EB134" s="27" t="s">
        <v>698</v>
      </c>
      <c r="EC134" s="27" t="s">
        <v>698</v>
      </c>
      <c r="ED134" s="27" t="s">
        <v>698</v>
      </c>
      <c r="EE134" s="27" t="s">
        <v>698</v>
      </c>
      <c r="EF134" s="27" t="s">
        <v>698</v>
      </c>
      <c r="EG134" s="27" t="s">
        <v>698</v>
      </c>
      <c r="EH134" s="27" t="s">
        <v>698</v>
      </c>
      <c r="EI134" s="27" t="s">
        <v>698</v>
      </c>
      <c r="EJ134" s="27" t="s">
        <v>698</v>
      </c>
      <c r="EK134" s="27" t="s">
        <v>698</v>
      </c>
      <c r="EL134" s="27" t="s">
        <v>698</v>
      </c>
      <c r="EM134" s="27" t="s">
        <v>698</v>
      </c>
      <c r="EN134" s="27" t="s">
        <v>698</v>
      </c>
      <c r="EO134" s="27" t="s">
        <v>698</v>
      </c>
      <c r="EP134" s="27" t="s">
        <v>698</v>
      </c>
      <c r="EQ134" s="27" t="s">
        <v>698</v>
      </c>
      <c r="ER134" s="27" t="s">
        <v>698</v>
      </c>
      <c r="ES134" s="27" t="s">
        <v>698</v>
      </c>
      <c r="ET134" s="27" t="s">
        <v>698</v>
      </c>
      <c r="EU134" s="27" t="s">
        <v>698</v>
      </c>
      <c r="EV134" s="27" t="s">
        <v>698</v>
      </c>
      <c r="EW134" s="27" t="s">
        <v>2705</v>
      </c>
      <c r="EX134" s="27" t="s">
        <v>2706</v>
      </c>
      <c r="EY134" s="27" t="s">
        <v>2707</v>
      </c>
      <c r="EZ134" s="27" t="s">
        <v>694</v>
      </c>
      <c r="FA134" s="27" t="s">
        <v>694</v>
      </c>
      <c r="FB134" s="27" t="s">
        <v>694</v>
      </c>
      <c r="FC134" s="27" t="s">
        <v>694</v>
      </c>
      <c r="FD134" s="27" t="s">
        <v>694</v>
      </c>
      <c r="FE134" s="27" t="s">
        <v>2709</v>
      </c>
      <c r="FF134" s="42"/>
      <c r="FG134" s="42"/>
    </row>
    <row r="135" spans="1:163" x14ac:dyDescent="0.25">
      <c r="A135" s="27" t="str">
        <f t="shared" si="1"/>
        <v>IR003003011004000000000000000000000000</v>
      </c>
      <c r="B135" s="20" t="s">
        <v>2877</v>
      </c>
      <c r="C135" s="23" t="s">
        <v>2630</v>
      </c>
      <c r="D135" s="23" t="s">
        <v>710</v>
      </c>
      <c r="E135" s="23" t="s">
        <v>710</v>
      </c>
      <c r="F135" s="23" t="s">
        <v>734</v>
      </c>
      <c r="G135" s="21" t="s">
        <v>711</v>
      </c>
      <c r="H135" s="21" t="s">
        <v>697</v>
      </c>
      <c r="I135" s="23" t="s">
        <v>697</v>
      </c>
      <c r="J135" s="23" t="s">
        <v>697</v>
      </c>
      <c r="K135" s="64" t="s">
        <v>697</v>
      </c>
      <c r="L135" s="23" t="s">
        <v>697</v>
      </c>
      <c r="M135" s="23" t="s">
        <v>697</v>
      </c>
      <c r="N135" s="23" t="s">
        <v>697</v>
      </c>
      <c r="O135" s="23" t="s">
        <v>697</v>
      </c>
      <c r="P135" s="27">
        <v>0</v>
      </c>
      <c r="Q135" s="27" t="s">
        <v>704</v>
      </c>
      <c r="R135" s="27" t="s">
        <v>698</v>
      </c>
      <c r="S135" s="28" t="s">
        <v>694</v>
      </c>
      <c r="T135" s="28" t="s">
        <v>922</v>
      </c>
      <c r="U135" s="155" t="s">
        <v>2967</v>
      </c>
      <c r="V135" s="52" t="s">
        <v>905</v>
      </c>
      <c r="W135" s="20"/>
      <c r="X135" s="20"/>
      <c r="Y135" s="20"/>
      <c r="Z135" s="20" t="s">
        <v>2968</v>
      </c>
      <c r="AA135" s="20"/>
      <c r="AB135" s="20"/>
      <c r="AC135" s="20"/>
      <c r="AD135" s="20"/>
      <c r="AE135" s="20"/>
      <c r="AF135" s="20"/>
      <c r="AG135" s="20"/>
      <c r="AH135" s="27" t="s">
        <v>2969</v>
      </c>
      <c r="AI135" s="28" t="s">
        <v>704</v>
      </c>
      <c r="AJ135" s="27" t="s">
        <v>698</v>
      </c>
      <c r="AK135" s="27" t="s">
        <v>698</v>
      </c>
      <c r="AL135" s="27" t="s">
        <v>698</v>
      </c>
      <c r="AM135" s="27" t="s">
        <v>698</v>
      </c>
      <c r="AN135" s="27" t="s">
        <v>698</v>
      </c>
      <c r="AO135" s="27" t="s">
        <v>698</v>
      </c>
      <c r="AP135" s="27" t="s">
        <v>698</v>
      </c>
      <c r="AQ135" s="27" t="s">
        <v>698</v>
      </c>
      <c r="AR135" s="27" t="s">
        <v>698</v>
      </c>
      <c r="AS135" s="27" t="s">
        <v>698</v>
      </c>
      <c r="AT135" s="27" t="s">
        <v>698</v>
      </c>
      <c r="AU135" s="27" t="s">
        <v>698</v>
      </c>
      <c r="AV135" s="27" t="s">
        <v>698</v>
      </c>
      <c r="AW135" s="27" t="s">
        <v>698</v>
      </c>
      <c r="AX135" s="27" t="s">
        <v>698</v>
      </c>
      <c r="AY135" s="27" t="s">
        <v>698</v>
      </c>
      <c r="AZ135" s="27" t="s">
        <v>698</v>
      </c>
      <c r="BA135" s="27" t="s">
        <v>698</v>
      </c>
      <c r="BB135" s="27" t="s">
        <v>698</v>
      </c>
      <c r="BC135" s="27" t="s">
        <v>698</v>
      </c>
      <c r="BD135" s="27" t="s">
        <v>698</v>
      </c>
      <c r="BE135" s="27" t="s">
        <v>698</v>
      </c>
      <c r="BF135" s="27" t="s">
        <v>698</v>
      </c>
      <c r="BG135" s="27" t="s">
        <v>698</v>
      </c>
      <c r="BH135" s="27" t="s">
        <v>698</v>
      </c>
      <c r="BI135" s="27" t="s">
        <v>698</v>
      </c>
      <c r="BJ135" s="27" t="s">
        <v>698</v>
      </c>
      <c r="BK135" s="27" t="s">
        <v>698</v>
      </c>
      <c r="BL135" s="27" t="s">
        <v>698</v>
      </c>
      <c r="BM135" s="27" t="s">
        <v>698</v>
      </c>
      <c r="BN135" s="27" t="s">
        <v>698</v>
      </c>
      <c r="BO135" s="27" t="s">
        <v>698</v>
      </c>
      <c r="BP135" s="27" t="s">
        <v>698</v>
      </c>
      <c r="BQ135" s="27" t="s">
        <v>698</v>
      </c>
      <c r="BR135" s="27" t="s">
        <v>698</v>
      </c>
      <c r="BS135" s="27" t="s">
        <v>698</v>
      </c>
      <c r="BT135" s="27" t="s">
        <v>698</v>
      </c>
      <c r="BU135" s="27" t="s">
        <v>698</v>
      </c>
      <c r="BV135" s="27" t="s">
        <v>698</v>
      </c>
      <c r="BW135" s="27" t="s">
        <v>698</v>
      </c>
      <c r="BX135" s="27" t="s">
        <v>698</v>
      </c>
      <c r="BY135" s="27" t="s">
        <v>698</v>
      </c>
      <c r="BZ135" s="27" t="s">
        <v>698</v>
      </c>
      <c r="CA135" s="27" t="s">
        <v>698</v>
      </c>
      <c r="CB135" s="27" t="s">
        <v>698</v>
      </c>
      <c r="CC135" s="27" t="s">
        <v>704</v>
      </c>
      <c r="CD135" s="27" t="s">
        <v>698</v>
      </c>
      <c r="CE135" s="27" t="s">
        <v>698</v>
      </c>
      <c r="CF135" s="27" t="s">
        <v>698</v>
      </c>
      <c r="CG135" s="27" t="s">
        <v>698</v>
      </c>
      <c r="CH135" s="27" t="s">
        <v>698</v>
      </c>
      <c r="CI135" s="27" t="s">
        <v>698</v>
      </c>
      <c r="CJ135" s="27" t="s">
        <v>698</v>
      </c>
      <c r="CK135" s="27" t="s">
        <v>698</v>
      </c>
      <c r="CL135" s="27" t="s">
        <v>698</v>
      </c>
      <c r="CM135" s="27" t="s">
        <v>698</v>
      </c>
      <c r="CN135" s="27" t="s">
        <v>698</v>
      </c>
      <c r="CO135" s="27" t="s">
        <v>698</v>
      </c>
      <c r="CP135" s="27" t="s">
        <v>698</v>
      </c>
      <c r="CQ135" s="27" t="s">
        <v>698</v>
      </c>
      <c r="CR135" s="27" t="s">
        <v>698</v>
      </c>
      <c r="CS135" s="27" t="s">
        <v>698</v>
      </c>
      <c r="CT135" s="27" t="s">
        <v>698</v>
      </c>
      <c r="CU135" s="27" t="s">
        <v>698</v>
      </c>
      <c r="CV135" s="27" t="s">
        <v>698</v>
      </c>
      <c r="CW135" s="27" t="s">
        <v>698</v>
      </c>
      <c r="CX135" s="27" t="s">
        <v>698</v>
      </c>
      <c r="CY135" s="27" t="s">
        <v>698</v>
      </c>
      <c r="CZ135" s="27" t="s">
        <v>698</v>
      </c>
      <c r="DA135" s="27" t="s">
        <v>698</v>
      </c>
      <c r="DB135" s="27" t="s">
        <v>698</v>
      </c>
      <c r="DC135" s="27" t="s">
        <v>698</v>
      </c>
      <c r="DD135" s="27" t="s">
        <v>698</v>
      </c>
      <c r="DE135" s="27" t="s">
        <v>698</v>
      </c>
      <c r="DF135" s="27" t="s">
        <v>698</v>
      </c>
      <c r="DG135" s="27" t="s">
        <v>698</v>
      </c>
      <c r="DH135" s="27" t="s">
        <v>698</v>
      </c>
      <c r="DI135" s="27" t="s">
        <v>698</v>
      </c>
      <c r="DJ135" s="27" t="s">
        <v>698</v>
      </c>
      <c r="DK135" s="27" t="s">
        <v>698</v>
      </c>
      <c r="DL135" s="27" t="s">
        <v>698</v>
      </c>
      <c r="DM135" s="27" t="s">
        <v>698</v>
      </c>
      <c r="DN135" s="27" t="s">
        <v>698</v>
      </c>
      <c r="DO135" s="27" t="s">
        <v>698</v>
      </c>
      <c r="DP135" s="27" t="s">
        <v>698</v>
      </c>
      <c r="DQ135" s="27" t="s">
        <v>698</v>
      </c>
      <c r="DR135" s="27" t="s">
        <v>698</v>
      </c>
      <c r="DS135" s="27" t="s">
        <v>698</v>
      </c>
      <c r="DT135" s="27" t="s">
        <v>698</v>
      </c>
      <c r="DU135" s="27" t="s">
        <v>698</v>
      </c>
      <c r="DV135" s="27" t="s">
        <v>698</v>
      </c>
      <c r="DW135" s="27" t="s">
        <v>698</v>
      </c>
      <c r="DX135" s="27" t="s">
        <v>698</v>
      </c>
      <c r="DY135" s="27" t="s">
        <v>698</v>
      </c>
      <c r="DZ135" s="27" t="s">
        <v>698</v>
      </c>
      <c r="EA135" s="27" t="s">
        <v>698</v>
      </c>
      <c r="EB135" s="27" t="s">
        <v>698</v>
      </c>
      <c r="EC135" s="27" t="s">
        <v>698</v>
      </c>
      <c r="ED135" s="27" t="s">
        <v>698</v>
      </c>
      <c r="EE135" s="27" t="s">
        <v>698</v>
      </c>
      <c r="EF135" s="27" t="s">
        <v>698</v>
      </c>
      <c r="EG135" s="27" t="s">
        <v>698</v>
      </c>
      <c r="EH135" s="27" t="s">
        <v>698</v>
      </c>
      <c r="EI135" s="27" t="s">
        <v>698</v>
      </c>
      <c r="EJ135" s="27" t="s">
        <v>698</v>
      </c>
      <c r="EK135" s="27" t="s">
        <v>698</v>
      </c>
      <c r="EL135" s="27" t="s">
        <v>698</v>
      </c>
      <c r="EM135" s="27" t="s">
        <v>698</v>
      </c>
      <c r="EN135" s="27" t="s">
        <v>698</v>
      </c>
      <c r="EO135" s="27" t="s">
        <v>698</v>
      </c>
      <c r="EP135" s="27" t="s">
        <v>698</v>
      </c>
      <c r="EQ135" s="27" t="s">
        <v>698</v>
      </c>
      <c r="ER135" s="27" t="s">
        <v>698</v>
      </c>
      <c r="ES135" s="27" t="s">
        <v>698</v>
      </c>
      <c r="ET135" s="27" t="s">
        <v>698</v>
      </c>
      <c r="EU135" s="27" t="s">
        <v>698</v>
      </c>
      <c r="EV135" s="27" t="s">
        <v>698</v>
      </c>
      <c r="EW135" s="27" t="s">
        <v>2705</v>
      </c>
      <c r="EX135" s="27" t="s">
        <v>2706</v>
      </c>
      <c r="EY135" s="27" t="s">
        <v>2707</v>
      </c>
      <c r="EZ135" s="27" t="s">
        <v>694</v>
      </c>
      <c r="FA135" s="27" t="s">
        <v>694</v>
      </c>
      <c r="FB135" s="27" t="s">
        <v>694</v>
      </c>
      <c r="FC135" s="27" t="s">
        <v>694</v>
      </c>
      <c r="FD135" s="27" t="s">
        <v>694</v>
      </c>
      <c r="FE135" s="27" t="s">
        <v>2709</v>
      </c>
      <c r="FF135" s="42"/>
      <c r="FG135" s="42"/>
    </row>
    <row r="136" spans="1:163" x14ac:dyDescent="0.25">
      <c r="A136" s="27" t="str">
        <f t="shared" ref="A136:A199" si="2">CONCATENATE(C136,D136,E136,F136,G136,H136,I136,J136,K136,L136,M136,N136,O136)</f>
        <v>IR003003011005000000000000000000000000</v>
      </c>
      <c r="B136" s="20" t="s">
        <v>2877</v>
      </c>
      <c r="C136" s="23" t="s">
        <v>2630</v>
      </c>
      <c r="D136" s="23" t="s">
        <v>710</v>
      </c>
      <c r="E136" s="23" t="s">
        <v>710</v>
      </c>
      <c r="F136" s="23" t="s">
        <v>734</v>
      </c>
      <c r="G136" s="21" t="s">
        <v>713</v>
      </c>
      <c r="H136" s="21" t="s">
        <v>697</v>
      </c>
      <c r="I136" s="23" t="s">
        <v>697</v>
      </c>
      <c r="J136" s="23" t="s">
        <v>697</v>
      </c>
      <c r="K136" s="64" t="s">
        <v>697</v>
      </c>
      <c r="L136" s="23" t="s">
        <v>697</v>
      </c>
      <c r="M136" s="23" t="s">
        <v>697</v>
      </c>
      <c r="N136" s="23" t="s">
        <v>697</v>
      </c>
      <c r="O136" s="23" t="s">
        <v>697</v>
      </c>
      <c r="P136" s="27">
        <v>0</v>
      </c>
      <c r="Q136" s="27" t="s">
        <v>704</v>
      </c>
      <c r="R136" s="27" t="s">
        <v>698</v>
      </c>
      <c r="S136" s="28" t="s">
        <v>694</v>
      </c>
      <c r="T136" s="28" t="s">
        <v>922</v>
      </c>
      <c r="U136" s="154" t="s">
        <v>2970</v>
      </c>
      <c r="V136" s="52" t="s">
        <v>905</v>
      </c>
      <c r="W136" s="20"/>
      <c r="X136" s="20"/>
      <c r="Y136" s="20"/>
      <c r="Z136" s="20" t="s">
        <v>2971</v>
      </c>
      <c r="AA136" s="20"/>
      <c r="AB136" s="20"/>
      <c r="AC136" s="20"/>
      <c r="AD136" s="20"/>
      <c r="AE136" s="20"/>
      <c r="AF136" s="20"/>
      <c r="AG136" s="20"/>
      <c r="AH136" s="27" t="s">
        <v>2972</v>
      </c>
      <c r="AI136" s="28" t="s">
        <v>704</v>
      </c>
      <c r="AJ136" s="27" t="s">
        <v>698</v>
      </c>
      <c r="AK136" s="27" t="s">
        <v>698</v>
      </c>
      <c r="AL136" s="27" t="s">
        <v>698</v>
      </c>
      <c r="AM136" s="27" t="s">
        <v>698</v>
      </c>
      <c r="AN136" s="27" t="s">
        <v>698</v>
      </c>
      <c r="AO136" s="27" t="s">
        <v>698</v>
      </c>
      <c r="AP136" s="27" t="s">
        <v>698</v>
      </c>
      <c r="AQ136" s="27" t="s">
        <v>698</v>
      </c>
      <c r="AR136" s="27" t="s">
        <v>698</v>
      </c>
      <c r="AS136" s="27" t="s">
        <v>698</v>
      </c>
      <c r="AT136" s="27" t="s">
        <v>698</v>
      </c>
      <c r="AU136" s="27" t="s">
        <v>698</v>
      </c>
      <c r="AV136" s="27" t="s">
        <v>698</v>
      </c>
      <c r="AW136" s="27" t="s">
        <v>698</v>
      </c>
      <c r="AX136" s="27" t="s">
        <v>698</v>
      </c>
      <c r="AY136" s="27" t="s">
        <v>698</v>
      </c>
      <c r="AZ136" s="27" t="s">
        <v>698</v>
      </c>
      <c r="BA136" s="27" t="s">
        <v>698</v>
      </c>
      <c r="BB136" s="27" t="s">
        <v>698</v>
      </c>
      <c r="BC136" s="27" t="s">
        <v>698</v>
      </c>
      <c r="BD136" s="27" t="s">
        <v>698</v>
      </c>
      <c r="BE136" s="27" t="s">
        <v>698</v>
      </c>
      <c r="BF136" s="27" t="s">
        <v>698</v>
      </c>
      <c r="BG136" s="27" t="s">
        <v>698</v>
      </c>
      <c r="BH136" s="27" t="s">
        <v>698</v>
      </c>
      <c r="BI136" s="27" t="s">
        <v>698</v>
      </c>
      <c r="BJ136" s="27" t="s">
        <v>698</v>
      </c>
      <c r="BK136" s="27" t="s">
        <v>698</v>
      </c>
      <c r="BL136" s="27" t="s">
        <v>698</v>
      </c>
      <c r="BM136" s="27" t="s">
        <v>698</v>
      </c>
      <c r="BN136" s="27" t="s">
        <v>698</v>
      </c>
      <c r="BO136" s="27" t="s">
        <v>698</v>
      </c>
      <c r="BP136" s="27" t="s">
        <v>698</v>
      </c>
      <c r="BQ136" s="27" t="s">
        <v>698</v>
      </c>
      <c r="BR136" s="27" t="s">
        <v>698</v>
      </c>
      <c r="BS136" s="27" t="s">
        <v>698</v>
      </c>
      <c r="BT136" s="27" t="s">
        <v>698</v>
      </c>
      <c r="BU136" s="27" t="s">
        <v>698</v>
      </c>
      <c r="BV136" s="27" t="s">
        <v>698</v>
      </c>
      <c r="BW136" s="27" t="s">
        <v>698</v>
      </c>
      <c r="BX136" s="27" t="s">
        <v>698</v>
      </c>
      <c r="BY136" s="27" t="s">
        <v>698</v>
      </c>
      <c r="BZ136" s="27" t="s">
        <v>698</v>
      </c>
      <c r="CA136" s="27" t="s">
        <v>698</v>
      </c>
      <c r="CB136" s="27" t="s">
        <v>698</v>
      </c>
      <c r="CC136" s="27" t="s">
        <v>698</v>
      </c>
      <c r="CD136" s="27" t="s">
        <v>698</v>
      </c>
      <c r="CE136" s="27" t="s">
        <v>698</v>
      </c>
      <c r="CF136" s="27" t="s">
        <v>698</v>
      </c>
      <c r="CG136" s="27" t="s">
        <v>698</v>
      </c>
      <c r="CH136" s="27" t="s">
        <v>698</v>
      </c>
      <c r="CI136" s="27" t="s">
        <v>698</v>
      </c>
      <c r="CJ136" s="27" t="s">
        <v>698</v>
      </c>
      <c r="CK136" s="27" t="s">
        <v>698</v>
      </c>
      <c r="CL136" s="27" t="s">
        <v>698</v>
      </c>
      <c r="CM136" s="27" t="s">
        <v>698</v>
      </c>
      <c r="CN136" s="27" t="s">
        <v>698</v>
      </c>
      <c r="CO136" s="27" t="s">
        <v>698</v>
      </c>
      <c r="CP136" s="27" t="s">
        <v>698</v>
      </c>
      <c r="CQ136" s="27" t="s">
        <v>698</v>
      </c>
      <c r="CR136" s="27" t="s">
        <v>698</v>
      </c>
      <c r="CS136" s="27" t="s">
        <v>698</v>
      </c>
      <c r="CT136" s="27" t="s">
        <v>698</v>
      </c>
      <c r="CU136" s="27" t="s">
        <v>698</v>
      </c>
      <c r="CV136" s="27" t="s">
        <v>698</v>
      </c>
      <c r="CW136" s="27" t="s">
        <v>698</v>
      </c>
      <c r="CX136" s="27" t="s">
        <v>698</v>
      </c>
      <c r="CY136" s="27" t="s">
        <v>698</v>
      </c>
      <c r="CZ136" s="27" t="s">
        <v>698</v>
      </c>
      <c r="DA136" s="27" t="s">
        <v>698</v>
      </c>
      <c r="DB136" s="27" t="s">
        <v>698</v>
      </c>
      <c r="DC136" s="27" t="s">
        <v>698</v>
      </c>
      <c r="DD136" s="27" t="s">
        <v>698</v>
      </c>
      <c r="DE136" s="27" t="s">
        <v>698</v>
      </c>
      <c r="DF136" s="27" t="s">
        <v>698</v>
      </c>
      <c r="DG136" s="27" t="s">
        <v>698</v>
      </c>
      <c r="DH136" s="27" t="s">
        <v>698</v>
      </c>
      <c r="DI136" s="27" t="s">
        <v>698</v>
      </c>
      <c r="DJ136" s="27" t="s">
        <v>698</v>
      </c>
      <c r="DK136" s="27" t="s">
        <v>698</v>
      </c>
      <c r="DL136" s="27" t="s">
        <v>698</v>
      </c>
      <c r="DM136" s="27" t="s">
        <v>698</v>
      </c>
      <c r="DN136" s="27" t="s">
        <v>698</v>
      </c>
      <c r="DO136" s="27" t="s">
        <v>698</v>
      </c>
      <c r="DP136" s="27" t="s">
        <v>698</v>
      </c>
      <c r="DQ136" s="27" t="s">
        <v>698</v>
      </c>
      <c r="DR136" s="27" t="s">
        <v>698</v>
      </c>
      <c r="DS136" s="27" t="s">
        <v>698</v>
      </c>
      <c r="DT136" s="27" t="s">
        <v>698</v>
      </c>
      <c r="DU136" s="27" t="s">
        <v>704</v>
      </c>
      <c r="DV136" s="27" t="s">
        <v>698</v>
      </c>
      <c r="DW136" s="27" t="s">
        <v>704</v>
      </c>
      <c r="DX136" s="27" t="s">
        <v>704</v>
      </c>
      <c r="DY136" s="27" t="s">
        <v>698</v>
      </c>
      <c r="DZ136" s="27" t="s">
        <v>698</v>
      </c>
      <c r="EA136" s="27" t="s">
        <v>698</v>
      </c>
      <c r="EB136" s="27" t="s">
        <v>698</v>
      </c>
      <c r="EC136" s="27" t="s">
        <v>698</v>
      </c>
      <c r="ED136" s="27" t="s">
        <v>698</v>
      </c>
      <c r="EE136" s="27" t="s">
        <v>698</v>
      </c>
      <c r="EF136" s="27" t="s">
        <v>698</v>
      </c>
      <c r="EG136" s="27" t="s">
        <v>698</v>
      </c>
      <c r="EH136" s="27" t="s">
        <v>698</v>
      </c>
      <c r="EI136" s="27" t="s">
        <v>698</v>
      </c>
      <c r="EJ136" s="27" t="s">
        <v>698</v>
      </c>
      <c r="EK136" s="27" t="s">
        <v>698</v>
      </c>
      <c r="EL136" s="27" t="s">
        <v>698</v>
      </c>
      <c r="EM136" s="27" t="s">
        <v>698</v>
      </c>
      <c r="EN136" s="27" t="s">
        <v>698</v>
      </c>
      <c r="EO136" s="27" t="s">
        <v>698</v>
      </c>
      <c r="EP136" s="27" t="s">
        <v>698</v>
      </c>
      <c r="EQ136" s="27" t="s">
        <v>698</v>
      </c>
      <c r="ER136" s="27" t="s">
        <v>698</v>
      </c>
      <c r="ES136" s="27" t="s">
        <v>698</v>
      </c>
      <c r="ET136" s="27" t="s">
        <v>698</v>
      </c>
      <c r="EU136" s="27" t="s">
        <v>698</v>
      </c>
      <c r="EV136" s="27" t="s">
        <v>698</v>
      </c>
      <c r="EW136" s="27" t="s">
        <v>2705</v>
      </c>
      <c r="EX136" s="27" t="s">
        <v>2706</v>
      </c>
      <c r="EY136" s="27" t="s">
        <v>2707</v>
      </c>
      <c r="EZ136" s="27" t="s">
        <v>694</v>
      </c>
      <c r="FA136" s="27" t="s">
        <v>694</v>
      </c>
      <c r="FB136" s="27" t="s">
        <v>694</v>
      </c>
      <c r="FC136" s="27" t="s">
        <v>694</v>
      </c>
      <c r="FD136" s="27" t="s">
        <v>694</v>
      </c>
      <c r="FE136" s="27" t="s">
        <v>2709</v>
      </c>
      <c r="FF136" s="42"/>
      <c r="FG136" s="42"/>
    </row>
    <row r="137" spans="1:163" x14ac:dyDescent="0.25">
      <c r="A137" s="27" t="str">
        <f t="shared" si="2"/>
        <v>IR003003011006000000000000000000000000</v>
      </c>
      <c r="B137" s="20" t="s">
        <v>2877</v>
      </c>
      <c r="C137" s="23" t="s">
        <v>2630</v>
      </c>
      <c r="D137" s="23" t="s">
        <v>710</v>
      </c>
      <c r="E137" s="23" t="s">
        <v>710</v>
      </c>
      <c r="F137" s="23" t="s">
        <v>734</v>
      </c>
      <c r="G137" s="21" t="s">
        <v>715</v>
      </c>
      <c r="H137" s="21" t="s">
        <v>697</v>
      </c>
      <c r="I137" s="23" t="s">
        <v>697</v>
      </c>
      <c r="J137" s="23" t="s">
        <v>697</v>
      </c>
      <c r="K137" s="64" t="s">
        <v>697</v>
      </c>
      <c r="L137" s="23" t="s">
        <v>697</v>
      </c>
      <c r="M137" s="23" t="s">
        <v>697</v>
      </c>
      <c r="N137" s="23" t="s">
        <v>697</v>
      </c>
      <c r="O137" s="23" t="s">
        <v>697</v>
      </c>
      <c r="P137" s="27">
        <v>0</v>
      </c>
      <c r="Q137" s="27" t="s">
        <v>704</v>
      </c>
      <c r="R137" s="27" t="s">
        <v>698</v>
      </c>
      <c r="S137" s="28" t="s">
        <v>694</v>
      </c>
      <c r="T137" s="28" t="s">
        <v>922</v>
      </c>
      <c r="U137" s="154" t="s">
        <v>2973</v>
      </c>
      <c r="V137" s="52" t="s">
        <v>905</v>
      </c>
      <c r="W137" s="20"/>
      <c r="X137" s="20"/>
      <c r="Y137" s="20"/>
      <c r="Z137" s="20" t="s">
        <v>2974</v>
      </c>
      <c r="AA137" s="20"/>
      <c r="AB137" s="20"/>
      <c r="AC137" s="20"/>
      <c r="AD137" s="20"/>
      <c r="AE137" s="20"/>
      <c r="AF137" s="20"/>
      <c r="AG137" s="20"/>
      <c r="AH137" s="27" t="s">
        <v>2975</v>
      </c>
      <c r="AI137" s="28" t="s">
        <v>704</v>
      </c>
      <c r="AJ137" s="27" t="s">
        <v>698</v>
      </c>
      <c r="AK137" s="27" t="s">
        <v>698</v>
      </c>
      <c r="AL137" s="27" t="s">
        <v>698</v>
      </c>
      <c r="AM137" s="27" t="s">
        <v>698</v>
      </c>
      <c r="AN137" s="27" t="s">
        <v>698</v>
      </c>
      <c r="AO137" s="27" t="s">
        <v>698</v>
      </c>
      <c r="AP137" s="27" t="s">
        <v>698</v>
      </c>
      <c r="AQ137" s="27" t="s">
        <v>698</v>
      </c>
      <c r="AR137" s="27" t="s">
        <v>698</v>
      </c>
      <c r="AS137" s="27" t="s">
        <v>698</v>
      </c>
      <c r="AT137" s="27" t="s">
        <v>698</v>
      </c>
      <c r="AU137" s="27" t="s">
        <v>698</v>
      </c>
      <c r="AV137" s="27" t="s">
        <v>698</v>
      </c>
      <c r="AW137" s="27" t="s">
        <v>698</v>
      </c>
      <c r="AX137" s="27" t="s">
        <v>698</v>
      </c>
      <c r="AY137" s="27" t="s">
        <v>698</v>
      </c>
      <c r="AZ137" s="27" t="s">
        <v>698</v>
      </c>
      <c r="BA137" s="27" t="s">
        <v>698</v>
      </c>
      <c r="BB137" s="27" t="s">
        <v>698</v>
      </c>
      <c r="BC137" s="27" t="s">
        <v>698</v>
      </c>
      <c r="BD137" s="27" t="s">
        <v>698</v>
      </c>
      <c r="BE137" s="27" t="s">
        <v>698</v>
      </c>
      <c r="BF137" s="27" t="s">
        <v>698</v>
      </c>
      <c r="BG137" s="27" t="s">
        <v>698</v>
      </c>
      <c r="BH137" s="27" t="s">
        <v>698</v>
      </c>
      <c r="BI137" s="27" t="s">
        <v>698</v>
      </c>
      <c r="BJ137" s="27" t="s">
        <v>698</v>
      </c>
      <c r="BK137" s="27" t="s">
        <v>698</v>
      </c>
      <c r="BL137" s="27" t="s">
        <v>698</v>
      </c>
      <c r="BM137" s="27" t="s">
        <v>698</v>
      </c>
      <c r="BN137" s="27" t="s">
        <v>698</v>
      </c>
      <c r="BO137" s="27" t="s">
        <v>698</v>
      </c>
      <c r="BP137" s="27" t="s">
        <v>698</v>
      </c>
      <c r="BQ137" s="27" t="s">
        <v>698</v>
      </c>
      <c r="BR137" s="27" t="s">
        <v>698</v>
      </c>
      <c r="BS137" s="27" t="s">
        <v>698</v>
      </c>
      <c r="BT137" s="27" t="s">
        <v>698</v>
      </c>
      <c r="BU137" s="27" t="s">
        <v>698</v>
      </c>
      <c r="BV137" s="27" t="s">
        <v>698</v>
      </c>
      <c r="BW137" s="27" t="s">
        <v>698</v>
      </c>
      <c r="BX137" s="27" t="s">
        <v>698</v>
      </c>
      <c r="BY137" s="27" t="s">
        <v>698</v>
      </c>
      <c r="BZ137" s="27" t="s">
        <v>698</v>
      </c>
      <c r="CA137" s="27" t="s">
        <v>698</v>
      </c>
      <c r="CB137" s="27" t="s">
        <v>698</v>
      </c>
      <c r="CC137" s="27" t="s">
        <v>698</v>
      </c>
      <c r="CD137" s="27" t="s">
        <v>698</v>
      </c>
      <c r="CE137" s="27" t="s">
        <v>698</v>
      </c>
      <c r="CF137" s="27" t="s">
        <v>698</v>
      </c>
      <c r="CG137" s="27" t="s">
        <v>698</v>
      </c>
      <c r="CH137" s="27" t="s">
        <v>698</v>
      </c>
      <c r="CI137" s="27" t="s">
        <v>698</v>
      </c>
      <c r="CJ137" s="27" t="s">
        <v>698</v>
      </c>
      <c r="CK137" s="27" t="s">
        <v>698</v>
      </c>
      <c r="CL137" s="27" t="s">
        <v>698</v>
      </c>
      <c r="CM137" s="27" t="s">
        <v>698</v>
      </c>
      <c r="CN137" s="27" t="s">
        <v>698</v>
      </c>
      <c r="CO137" s="27" t="s">
        <v>698</v>
      </c>
      <c r="CP137" s="27" t="s">
        <v>698</v>
      </c>
      <c r="CQ137" s="27" t="s">
        <v>698</v>
      </c>
      <c r="CR137" s="27" t="s">
        <v>698</v>
      </c>
      <c r="CS137" s="27" t="s">
        <v>698</v>
      </c>
      <c r="CT137" s="27" t="s">
        <v>698</v>
      </c>
      <c r="CU137" s="27" t="s">
        <v>698</v>
      </c>
      <c r="CV137" s="27" t="s">
        <v>698</v>
      </c>
      <c r="CW137" s="27" t="s">
        <v>698</v>
      </c>
      <c r="CX137" s="27" t="s">
        <v>698</v>
      </c>
      <c r="CY137" s="27" t="s">
        <v>698</v>
      </c>
      <c r="CZ137" s="27" t="s">
        <v>698</v>
      </c>
      <c r="DA137" s="27" t="s">
        <v>698</v>
      </c>
      <c r="DB137" s="27" t="s">
        <v>698</v>
      </c>
      <c r="DC137" s="27" t="s">
        <v>704</v>
      </c>
      <c r="DD137" s="27" t="s">
        <v>698</v>
      </c>
      <c r="DE137" s="27" t="s">
        <v>698</v>
      </c>
      <c r="DF137" s="27" t="s">
        <v>698</v>
      </c>
      <c r="DG137" s="27" t="s">
        <v>698</v>
      </c>
      <c r="DH137" s="27" t="s">
        <v>698</v>
      </c>
      <c r="DI137" s="27" t="s">
        <v>698</v>
      </c>
      <c r="DJ137" s="27" t="s">
        <v>698</v>
      </c>
      <c r="DK137" s="27" t="s">
        <v>698</v>
      </c>
      <c r="DL137" s="27" t="s">
        <v>698</v>
      </c>
      <c r="DM137" s="27" t="s">
        <v>698</v>
      </c>
      <c r="DN137" s="27" t="s">
        <v>698</v>
      </c>
      <c r="DO137" s="27" t="s">
        <v>698</v>
      </c>
      <c r="DP137" s="27" t="s">
        <v>698</v>
      </c>
      <c r="DQ137" s="27" t="s">
        <v>698</v>
      </c>
      <c r="DR137" s="27" t="s">
        <v>698</v>
      </c>
      <c r="DS137" s="27" t="s">
        <v>698</v>
      </c>
      <c r="DT137" s="27" t="s">
        <v>698</v>
      </c>
      <c r="DU137" s="27" t="s">
        <v>698</v>
      </c>
      <c r="DV137" s="27" t="s">
        <v>698</v>
      </c>
      <c r="DW137" s="27" t="s">
        <v>698</v>
      </c>
      <c r="DX137" s="27" t="s">
        <v>698</v>
      </c>
      <c r="DY137" s="27" t="s">
        <v>698</v>
      </c>
      <c r="DZ137" s="27" t="s">
        <v>698</v>
      </c>
      <c r="EA137" s="27" t="s">
        <v>698</v>
      </c>
      <c r="EB137" s="27" t="s">
        <v>698</v>
      </c>
      <c r="EC137" s="27" t="s">
        <v>698</v>
      </c>
      <c r="ED137" s="27" t="s">
        <v>698</v>
      </c>
      <c r="EE137" s="27" t="s">
        <v>698</v>
      </c>
      <c r="EF137" s="27" t="s">
        <v>698</v>
      </c>
      <c r="EG137" s="27" t="s">
        <v>698</v>
      </c>
      <c r="EH137" s="27" t="s">
        <v>698</v>
      </c>
      <c r="EI137" s="27" t="s">
        <v>698</v>
      </c>
      <c r="EJ137" s="27" t="s">
        <v>698</v>
      </c>
      <c r="EK137" s="27" t="s">
        <v>698</v>
      </c>
      <c r="EL137" s="27" t="s">
        <v>698</v>
      </c>
      <c r="EM137" s="27" t="s">
        <v>698</v>
      </c>
      <c r="EN137" s="27" t="s">
        <v>698</v>
      </c>
      <c r="EO137" s="27" t="s">
        <v>698</v>
      </c>
      <c r="EP137" s="27" t="s">
        <v>698</v>
      </c>
      <c r="EQ137" s="27" t="s">
        <v>698</v>
      </c>
      <c r="ER137" s="27" t="s">
        <v>698</v>
      </c>
      <c r="ES137" s="27" t="s">
        <v>698</v>
      </c>
      <c r="ET137" s="27" t="s">
        <v>698</v>
      </c>
      <c r="EU137" s="27" t="s">
        <v>698</v>
      </c>
      <c r="EV137" s="27" t="s">
        <v>698</v>
      </c>
      <c r="EW137" s="27" t="s">
        <v>2705</v>
      </c>
      <c r="EX137" s="27" t="s">
        <v>2706</v>
      </c>
      <c r="EY137" s="27" t="s">
        <v>2707</v>
      </c>
      <c r="EZ137" s="27" t="s">
        <v>694</v>
      </c>
      <c r="FA137" s="27" t="s">
        <v>694</v>
      </c>
      <c r="FB137" s="27" t="s">
        <v>694</v>
      </c>
      <c r="FC137" s="27" t="s">
        <v>694</v>
      </c>
      <c r="FD137" s="27" t="s">
        <v>694</v>
      </c>
      <c r="FE137" s="27" t="s">
        <v>2709</v>
      </c>
      <c r="FF137" s="42"/>
      <c r="FG137" s="42"/>
    </row>
    <row r="138" spans="1:163" x14ac:dyDescent="0.25">
      <c r="A138" s="27" t="str">
        <f t="shared" si="2"/>
        <v>IR003003012000000000000000000000000000</v>
      </c>
      <c r="B138" s="20" t="s">
        <v>2599</v>
      </c>
      <c r="C138" s="23" t="s">
        <v>2630</v>
      </c>
      <c r="D138" s="23" t="s">
        <v>710</v>
      </c>
      <c r="E138" s="23" t="s">
        <v>710</v>
      </c>
      <c r="F138" s="23" t="s">
        <v>736</v>
      </c>
      <c r="G138" s="21" t="s">
        <v>697</v>
      </c>
      <c r="H138" s="21" t="s">
        <v>697</v>
      </c>
      <c r="I138" s="23" t="s">
        <v>697</v>
      </c>
      <c r="J138" s="23" t="s">
        <v>697</v>
      </c>
      <c r="K138" s="64" t="s">
        <v>697</v>
      </c>
      <c r="L138" s="23" t="s">
        <v>697</v>
      </c>
      <c r="M138" s="23" t="s">
        <v>697</v>
      </c>
      <c r="N138" s="23" t="s">
        <v>697</v>
      </c>
      <c r="O138" s="23" t="s">
        <v>697</v>
      </c>
      <c r="P138" s="27"/>
      <c r="Q138" s="27" t="s">
        <v>704</v>
      </c>
      <c r="R138" s="27" t="s">
        <v>698</v>
      </c>
      <c r="S138" s="28" t="s">
        <v>694</v>
      </c>
      <c r="T138" s="28" t="s">
        <v>922</v>
      </c>
      <c r="U138" s="155" t="s">
        <v>2976</v>
      </c>
      <c r="V138" s="52" t="s">
        <v>905</v>
      </c>
      <c r="W138" s="20"/>
      <c r="X138" s="20"/>
      <c r="Y138" s="20" t="s">
        <v>2977</v>
      </c>
      <c r="Z138" s="27"/>
      <c r="AA138" s="20"/>
      <c r="AB138" s="20"/>
      <c r="AC138" s="20"/>
      <c r="AD138" s="20"/>
      <c r="AE138" s="20"/>
      <c r="AF138" s="20"/>
      <c r="AG138" s="20"/>
      <c r="AH138" s="27" t="s">
        <v>2978</v>
      </c>
      <c r="AI138" s="28" t="s">
        <v>704</v>
      </c>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c r="DA138" s="27"/>
      <c r="DB138" s="27"/>
      <c r="DC138" s="27"/>
      <c r="DD138" s="27"/>
      <c r="DE138" s="27"/>
      <c r="DF138" s="27"/>
      <c r="DG138" s="27"/>
      <c r="DH138" s="27"/>
      <c r="DI138" s="27"/>
      <c r="DJ138" s="27"/>
      <c r="DK138" s="27"/>
      <c r="DL138" s="27"/>
      <c r="DM138" s="27"/>
      <c r="DN138" s="27"/>
      <c r="DO138" s="27"/>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7"/>
      <c r="EY138" s="27"/>
      <c r="EZ138" s="27"/>
      <c r="FA138" s="27"/>
      <c r="FB138" s="27" t="s">
        <v>694</v>
      </c>
      <c r="FC138" s="27"/>
      <c r="FD138" s="27"/>
      <c r="FE138" s="27" t="s">
        <v>2709</v>
      </c>
      <c r="FF138" s="42"/>
      <c r="FG138" s="42"/>
    </row>
    <row r="139" spans="1:163" x14ac:dyDescent="0.25">
      <c r="A139" s="27" t="str">
        <f t="shared" si="2"/>
        <v>IR003003013000000000000000000000000000</v>
      </c>
      <c r="B139" s="20" t="s">
        <v>2599</v>
      </c>
      <c r="C139" s="23" t="s">
        <v>2630</v>
      </c>
      <c r="D139" s="23" t="s">
        <v>710</v>
      </c>
      <c r="E139" s="23" t="s">
        <v>710</v>
      </c>
      <c r="F139" s="23" t="s">
        <v>738</v>
      </c>
      <c r="G139" s="21" t="s">
        <v>697</v>
      </c>
      <c r="H139" s="21" t="s">
        <v>697</v>
      </c>
      <c r="I139" s="23" t="s">
        <v>697</v>
      </c>
      <c r="J139" s="23" t="s">
        <v>697</v>
      </c>
      <c r="K139" s="64" t="s">
        <v>697</v>
      </c>
      <c r="L139" s="23" t="s">
        <v>697</v>
      </c>
      <c r="M139" s="23" t="s">
        <v>697</v>
      </c>
      <c r="N139" s="23" t="s">
        <v>697</v>
      </c>
      <c r="O139" s="23" t="s">
        <v>697</v>
      </c>
      <c r="P139" s="27"/>
      <c r="Q139" s="27" t="s">
        <v>704</v>
      </c>
      <c r="R139" s="27" t="s">
        <v>698</v>
      </c>
      <c r="S139" s="28" t="s">
        <v>694</v>
      </c>
      <c r="T139" s="28" t="s">
        <v>922</v>
      </c>
      <c r="U139" s="154" t="s">
        <v>2979</v>
      </c>
      <c r="V139" s="52" t="s">
        <v>905</v>
      </c>
      <c r="W139" s="20"/>
      <c r="X139" s="20"/>
      <c r="Y139" s="20" t="s">
        <v>2980</v>
      </c>
      <c r="Z139" s="27"/>
      <c r="AA139" s="20"/>
      <c r="AB139" s="20"/>
      <c r="AC139" s="20"/>
      <c r="AD139" s="20"/>
      <c r="AE139" s="20"/>
      <c r="AF139" s="20"/>
      <c r="AG139" s="20"/>
      <c r="AH139" s="27" t="s">
        <v>2981</v>
      </c>
      <c r="AI139" s="28" t="s">
        <v>704</v>
      </c>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c r="BK139" s="27"/>
      <c r="BL139" s="27"/>
      <c r="BM139" s="27"/>
      <c r="BN139" s="27"/>
      <c r="BO139" s="27"/>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c r="CP139" s="27"/>
      <c r="CQ139" s="27"/>
      <c r="CR139" s="27"/>
      <c r="CS139" s="27"/>
      <c r="CT139" s="27"/>
      <c r="CU139" s="27"/>
      <c r="CV139" s="27"/>
      <c r="CW139" s="27"/>
      <c r="CX139" s="27"/>
      <c r="CY139" s="27"/>
      <c r="CZ139" s="27"/>
      <c r="DA139" s="27"/>
      <c r="DB139" s="27"/>
      <c r="DC139" s="27"/>
      <c r="DD139" s="27"/>
      <c r="DE139" s="27"/>
      <c r="DF139" s="27"/>
      <c r="DG139" s="27"/>
      <c r="DH139" s="27"/>
      <c r="DI139" s="27"/>
      <c r="DJ139" s="27"/>
      <c r="DK139" s="27"/>
      <c r="DL139" s="27"/>
      <c r="DM139" s="27"/>
      <c r="DN139" s="27"/>
      <c r="DO139" s="27"/>
      <c r="DP139" s="27"/>
      <c r="DQ139" s="27"/>
      <c r="DR139" s="27"/>
      <c r="DS139" s="27"/>
      <c r="DT139" s="27"/>
      <c r="DU139" s="27"/>
      <c r="DV139" s="27"/>
      <c r="DW139" s="27"/>
      <c r="DX139" s="27"/>
      <c r="DY139" s="27"/>
      <c r="DZ139" s="27"/>
      <c r="EA139" s="27"/>
      <c r="EB139" s="27"/>
      <c r="EC139" s="27"/>
      <c r="ED139" s="27"/>
      <c r="EE139" s="27"/>
      <c r="EF139" s="27"/>
      <c r="EG139" s="27"/>
      <c r="EH139" s="27"/>
      <c r="EI139" s="27"/>
      <c r="EJ139" s="27"/>
      <c r="EK139" s="27"/>
      <c r="EL139" s="27"/>
      <c r="EM139" s="27"/>
      <c r="EN139" s="27"/>
      <c r="EO139" s="27"/>
      <c r="EP139" s="27"/>
      <c r="EQ139" s="27"/>
      <c r="ER139" s="27"/>
      <c r="ES139" s="27"/>
      <c r="ET139" s="27"/>
      <c r="EU139" s="27"/>
      <c r="EV139" s="27"/>
      <c r="EW139" s="27"/>
      <c r="EX139" s="27"/>
      <c r="EY139" s="27"/>
      <c r="EZ139" s="27"/>
      <c r="FA139" s="27"/>
      <c r="FB139" s="27" t="s">
        <v>694</v>
      </c>
      <c r="FC139" s="27"/>
      <c r="FD139" s="27"/>
      <c r="FE139" s="27" t="s">
        <v>2709</v>
      </c>
      <c r="FF139" s="42"/>
      <c r="FG139" s="42"/>
    </row>
    <row r="140" spans="1:163" x14ac:dyDescent="0.25">
      <c r="A140" s="27" t="str">
        <f t="shared" si="2"/>
        <v>IR003003014000000000000000000000000000</v>
      </c>
      <c r="B140" s="20" t="s">
        <v>2599</v>
      </c>
      <c r="C140" s="23" t="s">
        <v>2630</v>
      </c>
      <c r="D140" s="23" t="s">
        <v>710</v>
      </c>
      <c r="E140" s="23" t="s">
        <v>710</v>
      </c>
      <c r="F140" s="23" t="s">
        <v>739</v>
      </c>
      <c r="G140" s="21" t="s">
        <v>697</v>
      </c>
      <c r="H140" s="21" t="s">
        <v>697</v>
      </c>
      <c r="I140" s="23" t="s">
        <v>697</v>
      </c>
      <c r="J140" s="23" t="s">
        <v>697</v>
      </c>
      <c r="K140" s="64" t="s">
        <v>697</v>
      </c>
      <c r="L140" s="23" t="s">
        <v>697</v>
      </c>
      <c r="M140" s="23" t="s">
        <v>697</v>
      </c>
      <c r="N140" s="23" t="s">
        <v>697</v>
      </c>
      <c r="O140" s="23" t="s">
        <v>697</v>
      </c>
      <c r="P140" s="27"/>
      <c r="Q140" s="27" t="s">
        <v>704</v>
      </c>
      <c r="R140" s="27" t="s">
        <v>698</v>
      </c>
      <c r="S140" s="28" t="s">
        <v>694</v>
      </c>
      <c r="T140" s="28" t="s">
        <v>922</v>
      </c>
      <c r="U140" s="154" t="s">
        <v>2982</v>
      </c>
      <c r="V140" s="52" t="s">
        <v>905</v>
      </c>
      <c r="W140" s="20"/>
      <c r="X140" s="20"/>
      <c r="Y140" s="20" t="s">
        <v>2799</v>
      </c>
      <c r="Z140" s="27"/>
      <c r="AA140" s="20"/>
      <c r="AB140" s="20"/>
      <c r="AC140" s="20"/>
      <c r="AD140" s="20"/>
      <c r="AE140" s="20"/>
      <c r="AF140" s="20"/>
      <c r="AG140" s="20"/>
      <c r="AH140" s="27" t="s">
        <v>2983</v>
      </c>
      <c r="AI140" s="28" t="s">
        <v>704</v>
      </c>
      <c r="AJ140" s="27"/>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c r="BH140" s="27"/>
      <c r="BI140" s="27"/>
      <c r="BJ140" s="27"/>
      <c r="BK140" s="27"/>
      <c r="BL140" s="27"/>
      <c r="BM140" s="27"/>
      <c r="BN140" s="27"/>
      <c r="BO140" s="27"/>
      <c r="BP140" s="27"/>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c r="CW140" s="27"/>
      <c r="CX140" s="27"/>
      <c r="CY140" s="27"/>
      <c r="CZ140" s="27"/>
      <c r="DA140" s="27"/>
      <c r="DB140" s="27"/>
      <c r="DC140" s="27"/>
      <c r="DD140" s="27"/>
      <c r="DE140" s="27"/>
      <c r="DF140" s="27"/>
      <c r="DG140" s="27"/>
      <c r="DH140" s="27"/>
      <c r="DI140" s="27"/>
      <c r="DJ140" s="27"/>
      <c r="DK140" s="27"/>
      <c r="DL140" s="27"/>
      <c r="DM140" s="27"/>
      <c r="DN140" s="27"/>
      <c r="DO140" s="27"/>
      <c r="DP140" s="27"/>
      <c r="DQ140" s="27"/>
      <c r="DR140" s="27"/>
      <c r="DS140" s="27"/>
      <c r="DT140" s="27"/>
      <c r="DU140" s="27"/>
      <c r="DV140" s="27"/>
      <c r="DW140" s="27"/>
      <c r="DX140" s="27"/>
      <c r="DY140" s="27"/>
      <c r="DZ140" s="27"/>
      <c r="EA140" s="27"/>
      <c r="EB140" s="27"/>
      <c r="EC140" s="27"/>
      <c r="ED140" s="27"/>
      <c r="EE140" s="27"/>
      <c r="EF140" s="27"/>
      <c r="EG140" s="27"/>
      <c r="EH140" s="27"/>
      <c r="EI140" s="27"/>
      <c r="EJ140" s="27"/>
      <c r="EK140" s="27"/>
      <c r="EL140" s="27"/>
      <c r="EM140" s="27"/>
      <c r="EN140" s="27"/>
      <c r="EO140" s="27"/>
      <c r="EP140" s="27"/>
      <c r="EQ140" s="27"/>
      <c r="ER140" s="27"/>
      <c r="ES140" s="27"/>
      <c r="ET140" s="27"/>
      <c r="EU140" s="27"/>
      <c r="EV140" s="27"/>
      <c r="EW140" s="27"/>
      <c r="EX140" s="27"/>
      <c r="EY140" s="27"/>
      <c r="EZ140" s="27"/>
      <c r="FA140" s="27"/>
      <c r="FB140" s="27" t="s">
        <v>694</v>
      </c>
      <c r="FC140" s="27"/>
      <c r="FD140" s="27"/>
      <c r="FE140" s="27" t="s">
        <v>2709</v>
      </c>
      <c r="FF140" s="42"/>
      <c r="FG140" s="42"/>
    </row>
    <row r="141" spans="1:163" x14ac:dyDescent="0.25">
      <c r="A141" s="27" t="str">
        <f t="shared" si="2"/>
        <v>IR003003015000000000000000000000000000</v>
      </c>
      <c r="B141" s="24" t="s">
        <v>2599</v>
      </c>
      <c r="C141" s="23" t="s">
        <v>2630</v>
      </c>
      <c r="D141" s="25" t="s">
        <v>710</v>
      </c>
      <c r="E141" s="25" t="s">
        <v>710</v>
      </c>
      <c r="F141" s="25" t="s">
        <v>740</v>
      </c>
      <c r="G141" s="50" t="s">
        <v>697</v>
      </c>
      <c r="H141" s="50" t="s">
        <v>697</v>
      </c>
      <c r="I141" s="25" t="s">
        <v>697</v>
      </c>
      <c r="J141" s="25" t="s">
        <v>697</v>
      </c>
      <c r="K141" s="63" t="s">
        <v>697</v>
      </c>
      <c r="L141" s="25" t="s">
        <v>697</v>
      </c>
      <c r="M141" s="25" t="s">
        <v>697</v>
      </c>
      <c r="N141" s="25" t="s">
        <v>697</v>
      </c>
      <c r="O141" s="25" t="s">
        <v>697</v>
      </c>
      <c r="P141" s="28"/>
      <c r="Q141" s="28" t="s">
        <v>704</v>
      </c>
      <c r="R141" s="28" t="s">
        <v>698</v>
      </c>
      <c r="S141" s="28" t="s">
        <v>694</v>
      </c>
      <c r="T141" s="28" t="s">
        <v>922</v>
      </c>
      <c r="U141" s="155" t="s">
        <v>2984</v>
      </c>
      <c r="V141" s="139" t="s">
        <v>905</v>
      </c>
      <c r="W141" s="24"/>
      <c r="X141" s="24"/>
      <c r="Y141" s="24" t="s">
        <v>2985</v>
      </c>
      <c r="Z141" s="28"/>
      <c r="AA141" s="24"/>
      <c r="AB141" s="24"/>
      <c r="AC141" s="24"/>
      <c r="AD141" s="24"/>
      <c r="AE141" s="24"/>
      <c r="AF141" s="24"/>
      <c r="AG141" s="24"/>
      <c r="AH141" s="28" t="s">
        <v>2986</v>
      </c>
      <c r="AI141" s="28" t="s">
        <v>704</v>
      </c>
      <c r="AJ141" s="28"/>
      <c r="AK141" s="28"/>
      <c r="AL141" s="28"/>
      <c r="AM141" s="28"/>
      <c r="AN141" s="28"/>
      <c r="AO141" s="28"/>
      <c r="AP141" s="28"/>
      <c r="AQ141" s="28"/>
      <c r="AR141" s="28"/>
      <c r="AS141" s="28"/>
      <c r="AT141" s="28"/>
      <c r="AU141" s="28"/>
      <c r="AV141" s="28"/>
      <c r="AW141" s="28"/>
      <c r="AX141" s="28"/>
      <c r="AY141" s="28"/>
      <c r="AZ141" s="28"/>
      <c r="BA141" s="28"/>
      <c r="BB141" s="28"/>
      <c r="BC141" s="28"/>
      <c r="BD141" s="28"/>
      <c r="BE141" s="28"/>
      <c r="BF141" s="28"/>
      <c r="BG141" s="28"/>
      <c r="BH141" s="28"/>
      <c r="BI141" s="28"/>
      <c r="BJ141" s="28"/>
      <c r="BK141" s="28"/>
      <c r="BL141" s="28"/>
      <c r="BM141" s="28"/>
      <c r="BN141" s="28"/>
      <c r="BO141" s="28"/>
      <c r="BP141" s="28"/>
      <c r="BQ141" s="28"/>
      <c r="BR141" s="28"/>
      <c r="BS141" s="28"/>
      <c r="BT141" s="28"/>
      <c r="BU141" s="28"/>
      <c r="BV141" s="28"/>
      <c r="BW141" s="28"/>
      <c r="BX141" s="28"/>
      <c r="BY141" s="28"/>
      <c r="BZ141" s="28"/>
      <c r="CA141" s="28"/>
      <c r="CB141" s="28"/>
      <c r="CC141" s="28"/>
      <c r="CD141" s="28"/>
      <c r="CE141" s="28"/>
      <c r="CF141" s="28"/>
      <c r="CG141" s="28"/>
      <c r="CH141" s="28"/>
      <c r="CI141" s="28"/>
      <c r="CJ141" s="28"/>
      <c r="CK141" s="28"/>
      <c r="CL141" s="28"/>
      <c r="CM141" s="28"/>
      <c r="CN141" s="28"/>
      <c r="CO141" s="28"/>
      <c r="CP141" s="28"/>
      <c r="CQ141" s="28"/>
      <c r="CR141" s="28"/>
      <c r="CS141" s="28"/>
      <c r="CT141" s="28"/>
      <c r="CU141" s="28"/>
      <c r="CV141" s="28"/>
      <c r="CW141" s="28"/>
      <c r="CX141" s="28"/>
      <c r="CY141" s="28"/>
      <c r="CZ141" s="28"/>
      <c r="DA141" s="28"/>
      <c r="DB141" s="28"/>
      <c r="DC141" s="28"/>
      <c r="DD141" s="28"/>
      <c r="DE141" s="28"/>
      <c r="DF141" s="28"/>
      <c r="DG141" s="28"/>
      <c r="DH141" s="28"/>
      <c r="DI141" s="28"/>
      <c r="DJ141" s="28"/>
      <c r="DK141" s="28"/>
      <c r="DL141" s="28"/>
      <c r="DM141" s="28"/>
      <c r="DN141" s="28"/>
      <c r="DO141" s="28"/>
      <c r="DP141" s="28"/>
      <c r="DQ141" s="28"/>
      <c r="DR141" s="28"/>
      <c r="DS141" s="28"/>
      <c r="DT141" s="28"/>
      <c r="DU141" s="28"/>
      <c r="DV141" s="28"/>
      <c r="DW141" s="28"/>
      <c r="DX141" s="28"/>
      <c r="DY141" s="28"/>
      <c r="DZ141" s="28"/>
      <c r="EA141" s="28"/>
      <c r="EB141" s="28"/>
      <c r="EC141" s="28"/>
      <c r="ED141" s="28"/>
      <c r="EE141" s="28"/>
      <c r="EF141" s="28"/>
      <c r="EG141" s="28"/>
      <c r="EH141" s="28"/>
      <c r="EI141" s="28"/>
      <c r="EJ141" s="28"/>
      <c r="EK141" s="28"/>
      <c r="EL141" s="28"/>
      <c r="EM141" s="28"/>
      <c r="EN141" s="28"/>
      <c r="EO141" s="28"/>
      <c r="EP141" s="28"/>
      <c r="EQ141" s="28"/>
      <c r="ER141" s="28"/>
      <c r="ES141" s="28"/>
      <c r="ET141" s="28"/>
      <c r="EU141" s="28"/>
      <c r="EV141" s="28"/>
      <c r="EW141" s="28"/>
      <c r="EX141" s="28"/>
      <c r="EY141" s="28"/>
      <c r="EZ141" s="28"/>
      <c r="FA141" s="28"/>
      <c r="FB141" s="28"/>
      <c r="FC141" s="28"/>
      <c r="FD141" s="28"/>
      <c r="FE141" s="28"/>
      <c r="FF141" s="43"/>
      <c r="FG141" s="43"/>
    </row>
    <row r="142" spans="1:163" x14ac:dyDescent="0.25">
      <c r="A142" s="27" t="str">
        <f t="shared" si="2"/>
        <v>IR003003016000000000000000000000000000</v>
      </c>
      <c r="B142" s="24" t="s">
        <v>2599</v>
      </c>
      <c r="C142" s="23" t="s">
        <v>2630</v>
      </c>
      <c r="D142" s="25" t="s">
        <v>710</v>
      </c>
      <c r="E142" s="25" t="s">
        <v>710</v>
      </c>
      <c r="F142" s="25" t="s">
        <v>742</v>
      </c>
      <c r="G142" s="50" t="s">
        <v>697</v>
      </c>
      <c r="H142" s="50" t="s">
        <v>697</v>
      </c>
      <c r="I142" s="25" t="s">
        <v>697</v>
      </c>
      <c r="J142" s="25" t="s">
        <v>697</v>
      </c>
      <c r="K142" s="63" t="s">
        <v>697</v>
      </c>
      <c r="L142" s="25" t="s">
        <v>697</v>
      </c>
      <c r="M142" s="25" t="s">
        <v>697</v>
      </c>
      <c r="N142" s="25" t="s">
        <v>697</v>
      </c>
      <c r="O142" s="25" t="s">
        <v>697</v>
      </c>
      <c r="P142" s="28"/>
      <c r="Q142" s="28" t="s">
        <v>704</v>
      </c>
      <c r="R142" s="28" t="s">
        <v>698</v>
      </c>
      <c r="S142" s="28" t="s">
        <v>694</v>
      </c>
      <c r="T142" s="28" t="s">
        <v>922</v>
      </c>
      <c r="U142" s="155" t="s">
        <v>2987</v>
      </c>
      <c r="V142" s="139" t="s">
        <v>905</v>
      </c>
      <c r="W142" s="24"/>
      <c r="X142" s="24"/>
      <c r="Y142" s="24" t="s">
        <v>2988</v>
      </c>
      <c r="Z142" s="28"/>
      <c r="AA142" s="24"/>
      <c r="AB142" s="24"/>
      <c r="AC142" s="24"/>
      <c r="AD142" s="24"/>
      <c r="AE142" s="24"/>
      <c r="AF142" s="24"/>
      <c r="AG142" s="24"/>
      <c r="AH142" s="49" t="s">
        <v>2989</v>
      </c>
      <c r="AI142" s="28" t="s">
        <v>704</v>
      </c>
      <c r="AJ142" s="28"/>
      <c r="AK142" s="28"/>
      <c r="AL142" s="28"/>
      <c r="AM142" s="28"/>
      <c r="AN142" s="28"/>
      <c r="AO142" s="28"/>
      <c r="AP142" s="28"/>
      <c r="AQ142" s="28"/>
      <c r="AR142" s="28"/>
      <c r="AS142" s="28"/>
      <c r="AT142" s="28"/>
      <c r="AU142" s="28"/>
      <c r="AV142" s="28"/>
      <c r="AW142" s="28"/>
      <c r="AX142" s="28"/>
      <c r="AY142" s="28"/>
      <c r="AZ142" s="28"/>
      <c r="BA142" s="28"/>
      <c r="BB142" s="28"/>
      <c r="BC142" s="28"/>
      <c r="BD142" s="28"/>
      <c r="BE142" s="28"/>
      <c r="BF142" s="28"/>
      <c r="BG142" s="28"/>
      <c r="BH142" s="28"/>
      <c r="BI142" s="28"/>
      <c r="BJ142" s="28"/>
      <c r="BK142" s="28"/>
      <c r="BL142" s="28"/>
      <c r="BM142" s="28"/>
      <c r="BN142" s="28"/>
      <c r="BO142" s="28"/>
      <c r="BP142" s="28"/>
      <c r="BQ142" s="28"/>
      <c r="BR142" s="28"/>
      <c r="BS142" s="28"/>
      <c r="BT142" s="28"/>
      <c r="BU142" s="28"/>
      <c r="BV142" s="28"/>
      <c r="BW142" s="28"/>
      <c r="BX142" s="28"/>
      <c r="BY142" s="28"/>
      <c r="BZ142" s="28"/>
      <c r="CA142" s="28"/>
      <c r="CB142" s="28"/>
      <c r="CC142" s="28"/>
      <c r="CD142" s="28"/>
      <c r="CE142" s="28"/>
      <c r="CF142" s="28"/>
      <c r="CG142" s="28"/>
      <c r="CH142" s="28"/>
      <c r="CI142" s="28"/>
      <c r="CJ142" s="28"/>
      <c r="CK142" s="28"/>
      <c r="CL142" s="28"/>
      <c r="CM142" s="28"/>
      <c r="CN142" s="28"/>
      <c r="CO142" s="28"/>
      <c r="CP142" s="28"/>
      <c r="CQ142" s="28"/>
      <c r="CR142" s="28"/>
      <c r="CS142" s="28"/>
      <c r="CT142" s="28"/>
      <c r="CU142" s="28"/>
      <c r="CV142" s="28"/>
      <c r="CW142" s="28"/>
      <c r="CX142" s="28"/>
      <c r="CY142" s="28"/>
      <c r="CZ142" s="28"/>
      <c r="DA142" s="28"/>
      <c r="DB142" s="28"/>
      <c r="DC142" s="28"/>
      <c r="DD142" s="28"/>
      <c r="DE142" s="28"/>
      <c r="DF142" s="28"/>
      <c r="DG142" s="28"/>
      <c r="DH142" s="28"/>
      <c r="DI142" s="28"/>
      <c r="DJ142" s="28"/>
      <c r="DK142" s="28"/>
      <c r="DL142" s="28"/>
      <c r="DM142" s="28"/>
      <c r="DN142" s="28"/>
      <c r="DO142" s="28"/>
      <c r="DP142" s="28"/>
      <c r="DQ142" s="28"/>
      <c r="DR142" s="28"/>
      <c r="DS142" s="28"/>
      <c r="DT142" s="28"/>
      <c r="DU142" s="28"/>
      <c r="DV142" s="28"/>
      <c r="DW142" s="28"/>
      <c r="DX142" s="28"/>
      <c r="DY142" s="28"/>
      <c r="DZ142" s="28"/>
      <c r="EA142" s="28"/>
      <c r="EB142" s="28"/>
      <c r="EC142" s="28"/>
      <c r="ED142" s="28"/>
      <c r="EE142" s="28"/>
      <c r="EF142" s="28"/>
      <c r="EG142" s="28"/>
      <c r="EH142" s="28"/>
      <c r="EI142" s="28"/>
      <c r="EJ142" s="28"/>
      <c r="EK142" s="28"/>
      <c r="EL142" s="28"/>
      <c r="EM142" s="28"/>
      <c r="EN142" s="28"/>
      <c r="EO142" s="28"/>
      <c r="EP142" s="28"/>
      <c r="EQ142" s="28"/>
      <c r="ER142" s="28"/>
      <c r="ES142" s="28"/>
      <c r="ET142" s="28"/>
      <c r="EU142" s="28"/>
      <c r="EV142" s="28"/>
      <c r="EW142" s="28"/>
      <c r="EX142" s="28"/>
      <c r="EY142" s="28"/>
      <c r="EZ142" s="28"/>
      <c r="FA142" s="28"/>
      <c r="FB142" s="28"/>
      <c r="FC142" s="28"/>
      <c r="FD142" s="28"/>
      <c r="FE142" s="28"/>
      <c r="FF142" s="43"/>
      <c r="FG142" s="43"/>
    </row>
    <row r="143" spans="1:163" x14ac:dyDescent="0.25">
      <c r="A143" s="27" t="str">
        <f t="shared" si="2"/>
        <v>IR003003017000000000000000000000000000</v>
      </c>
      <c r="B143" s="24" t="s">
        <v>2599</v>
      </c>
      <c r="C143" s="23" t="s">
        <v>2630</v>
      </c>
      <c r="D143" s="25" t="s">
        <v>710</v>
      </c>
      <c r="E143" s="25" t="s">
        <v>710</v>
      </c>
      <c r="F143" s="25" t="s">
        <v>743</v>
      </c>
      <c r="G143" s="50" t="s">
        <v>697</v>
      </c>
      <c r="H143" s="50" t="s">
        <v>697</v>
      </c>
      <c r="I143" s="25" t="s">
        <v>697</v>
      </c>
      <c r="J143" s="25" t="s">
        <v>697</v>
      </c>
      <c r="K143" s="63" t="s">
        <v>697</v>
      </c>
      <c r="L143" s="25" t="s">
        <v>697</v>
      </c>
      <c r="M143" s="25" t="s">
        <v>697</v>
      </c>
      <c r="N143" s="25" t="s">
        <v>697</v>
      </c>
      <c r="O143" s="25" t="s">
        <v>697</v>
      </c>
      <c r="P143" s="28"/>
      <c r="Q143" s="28" t="s">
        <v>704</v>
      </c>
      <c r="R143" s="28" t="s">
        <v>698</v>
      </c>
      <c r="S143" s="28" t="s">
        <v>694</v>
      </c>
      <c r="T143" s="28" t="s">
        <v>922</v>
      </c>
      <c r="U143" s="155" t="s">
        <v>2990</v>
      </c>
      <c r="V143" s="139" t="s">
        <v>905</v>
      </c>
      <c r="W143" s="24"/>
      <c r="X143" s="24"/>
      <c r="Y143" s="24" t="s">
        <v>2991</v>
      </c>
      <c r="Z143" s="28"/>
      <c r="AA143" s="24"/>
      <c r="AB143" s="24"/>
      <c r="AC143" s="24"/>
      <c r="AD143" s="24"/>
      <c r="AE143" s="24"/>
      <c r="AF143" s="24"/>
      <c r="AG143" s="24"/>
      <c r="AH143" s="28" t="s">
        <v>2992</v>
      </c>
      <c r="AI143" s="28" t="s">
        <v>704</v>
      </c>
      <c r="AJ143" s="28"/>
      <c r="AK143" s="28"/>
      <c r="AL143" s="28"/>
      <c r="AM143" s="28"/>
      <c r="AN143" s="28"/>
      <c r="AO143" s="28"/>
      <c r="AP143" s="28"/>
      <c r="AQ143" s="28"/>
      <c r="AR143" s="28"/>
      <c r="AS143" s="28"/>
      <c r="AT143" s="28"/>
      <c r="AU143" s="28"/>
      <c r="AV143" s="28"/>
      <c r="AW143" s="28"/>
      <c r="AX143" s="28"/>
      <c r="AY143" s="28"/>
      <c r="AZ143" s="28"/>
      <c r="BA143" s="28"/>
      <c r="BB143" s="28"/>
      <c r="BC143" s="28"/>
      <c r="BD143" s="28"/>
      <c r="BE143" s="28"/>
      <c r="BF143" s="28"/>
      <c r="BG143" s="28"/>
      <c r="BH143" s="28"/>
      <c r="BI143" s="28"/>
      <c r="BJ143" s="28"/>
      <c r="BK143" s="28"/>
      <c r="BL143" s="28"/>
      <c r="BM143" s="28"/>
      <c r="BN143" s="28"/>
      <c r="BO143" s="28"/>
      <c r="BP143" s="28"/>
      <c r="BQ143" s="28"/>
      <c r="BR143" s="28"/>
      <c r="BS143" s="28"/>
      <c r="BT143" s="28"/>
      <c r="BU143" s="28"/>
      <c r="BV143" s="28"/>
      <c r="BW143" s="28"/>
      <c r="BX143" s="28"/>
      <c r="BY143" s="28"/>
      <c r="BZ143" s="28"/>
      <c r="CA143" s="28"/>
      <c r="CB143" s="28"/>
      <c r="CC143" s="28"/>
      <c r="CD143" s="28"/>
      <c r="CE143" s="28"/>
      <c r="CF143" s="28"/>
      <c r="CG143" s="28"/>
      <c r="CH143" s="28"/>
      <c r="CI143" s="28"/>
      <c r="CJ143" s="28"/>
      <c r="CK143" s="28"/>
      <c r="CL143" s="28"/>
      <c r="CM143" s="28"/>
      <c r="CN143" s="28"/>
      <c r="CO143" s="28"/>
      <c r="CP143" s="28"/>
      <c r="CQ143" s="28"/>
      <c r="CR143" s="28"/>
      <c r="CS143" s="28"/>
      <c r="CT143" s="28"/>
      <c r="CU143" s="28"/>
      <c r="CV143" s="28"/>
      <c r="CW143" s="28"/>
      <c r="CX143" s="28"/>
      <c r="CY143" s="28"/>
      <c r="CZ143" s="28"/>
      <c r="DA143" s="28"/>
      <c r="DB143" s="28"/>
      <c r="DC143" s="28"/>
      <c r="DD143" s="28"/>
      <c r="DE143" s="28"/>
      <c r="DF143" s="28"/>
      <c r="DG143" s="28"/>
      <c r="DH143" s="28"/>
      <c r="DI143" s="28"/>
      <c r="DJ143" s="28"/>
      <c r="DK143" s="28"/>
      <c r="DL143" s="28"/>
      <c r="DM143" s="28"/>
      <c r="DN143" s="28"/>
      <c r="DO143" s="28"/>
      <c r="DP143" s="28"/>
      <c r="DQ143" s="28"/>
      <c r="DR143" s="28"/>
      <c r="DS143" s="28"/>
      <c r="DT143" s="28"/>
      <c r="DU143" s="28"/>
      <c r="DV143" s="28"/>
      <c r="DW143" s="28"/>
      <c r="DX143" s="28"/>
      <c r="DY143" s="28"/>
      <c r="DZ143" s="28"/>
      <c r="EA143" s="28"/>
      <c r="EB143" s="28"/>
      <c r="EC143" s="28"/>
      <c r="ED143" s="28"/>
      <c r="EE143" s="28"/>
      <c r="EF143" s="28"/>
      <c r="EG143" s="28"/>
      <c r="EH143" s="28"/>
      <c r="EI143" s="28"/>
      <c r="EJ143" s="28"/>
      <c r="EK143" s="28"/>
      <c r="EL143" s="28"/>
      <c r="EM143" s="28"/>
      <c r="EN143" s="28"/>
      <c r="EO143" s="28"/>
      <c r="EP143" s="28"/>
      <c r="EQ143" s="28"/>
      <c r="ER143" s="28"/>
      <c r="ES143" s="28"/>
      <c r="ET143" s="28"/>
      <c r="EU143" s="28"/>
      <c r="EV143" s="28"/>
      <c r="EW143" s="28"/>
      <c r="EX143" s="28"/>
      <c r="EY143" s="28"/>
      <c r="EZ143" s="28"/>
      <c r="FA143" s="28"/>
      <c r="FB143" s="28"/>
      <c r="FC143" s="28"/>
      <c r="FD143" s="28"/>
      <c r="FE143" s="28"/>
      <c r="FF143" s="43"/>
      <c r="FG143" s="43"/>
    </row>
    <row r="144" spans="1:163" x14ac:dyDescent="0.25">
      <c r="A144" s="27" t="str">
        <f t="shared" si="2"/>
        <v>IR003004000000000000000000000000000000</v>
      </c>
      <c r="B144" s="20" t="s">
        <v>694</v>
      </c>
      <c r="C144" s="23" t="s">
        <v>2630</v>
      </c>
      <c r="D144" s="23" t="s">
        <v>710</v>
      </c>
      <c r="E144" s="23" t="s">
        <v>711</v>
      </c>
      <c r="F144" s="21" t="s">
        <v>697</v>
      </c>
      <c r="G144" s="21" t="s">
        <v>697</v>
      </c>
      <c r="H144" s="23" t="s">
        <v>697</v>
      </c>
      <c r="I144" s="23" t="s">
        <v>697</v>
      </c>
      <c r="J144" s="23" t="s">
        <v>697</v>
      </c>
      <c r="K144" s="64" t="s">
        <v>697</v>
      </c>
      <c r="L144" s="23" t="s">
        <v>697</v>
      </c>
      <c r="M144" s="23" t="s">
        <v>697</v>
      </c>
      <c r="N144" s="23" t="s">
        <v>697</v>
      </c>
      <c r="O144" s="23" t="s">
        <v>697</v>
      </c>
      <c r="P144" s="27">
        <v>0</v>
      </c>
      <c r="Q144" s="27" t="s">
        <v>698</v>
      </c>
      <c r="R144" s="27" t="s">
        <v>698</v>
      </c>
      <c r="S144" s="28" t="s">
        <v>694</v>
      </c>
      <c r="T144" s="28" t="s">
        <v>922</v>
      </c>
      <c r="U144" s="154" t="s">
        <v>2993</v>
      </c>
      <c r="V144" s="52" t="s">
        <v>905</v>
      </c>
      <c r="W144" s="20"/>
      <c r="X144" s="20" t="s">
        <v>2994</v>
      </c>
      <c r="Y144" s="20"/>
      <c r="Z144" s="20"/>
      <c r="AA144" s="20"/>
      <c r="AB144" s="20"/>
      <c r="AC144" s="20"/>
      <c r="AD144" s="20"/>
      <c r="AE144" s="20"/>
      <c r="AF144" s="20"/>
      <c r="AG144" s="20"/>
      <c r="AH144" s="27" t="s">
        <v>2995</v>
      </c>
      <c r="AI144" s="28" t="s">
        <v>698</v>
      </c>
      <c r="AJ144" s="27" t="s">
        <v>694</v>
      </c>
      <c r="AK144" s="27" t="s">
        <v>694</v>
      </c>
      <c r="AL144" s="27" t="s">
        <v>694</v>
      </c>
      <c r="AM144" s="27" t="s">
        <v>694</v>
      </c>
      <c r="AN144" s="27" t="s">
        <v>694</v>
      </c>
      <c r="AO144" s="27" t="s">
        <v>694</v>
      </c>
      <c r="AP144" s="27" t="s">
        <v>694</v>
      </c>
      <c r="AQ144" s="27" t="s">
        <v>694</v>
      </c>
      <c r="AR144" s="27" t="s">
        <v>694</v>
      </c>
      <c r="AS144" s="27" t="s">
        <v>694</v>
      </c>
      <c r="AT144" s="27" t="s">
        <v>694</v>
      </c>
      <c r="AU144" s="27" t="s">
        <v>694</v>
      </c>
      <c r="AV144" s="27" t="s">
        <v>694</v>
      </c>
      <c r="AW144" s="27" t="s">
        <v>694</v>
      </c>
      <c r="AX144" s="27" t="s">
        <v>694</v>
      </c>
      <c r="AY144" s="27" t="s">
        <v>694</v>
      </c>
      <c r="AZ144" s="27" t="s">
        <v>694</v>
      </c>
      <c r="BA144" s="27" t="s">
        <v>694</v>
      </c>
      <c r="BB144" s="27" t="s">
        <v>694</v>
      </c>
      <c r="BC144" s="27" t="s">
        <v>694</v>
      </c>
      <c r="BD144" s="27" t="s">
        <v>694</v>
      </c>
      <c r="BE144" s="27" t="s">
        <v>694</v>
      </c>
      <c r="BF144" s="27" t="s">
        <v>694</v>
      </c>
      <c r="BG144" s="27" t="s">
        <v>694</v>
      </c>
      <c r="BH144" s="27" t="s">
        <v>694</v>
      </c>
      <c r="BI144" s="27" t="s">
        <v>694</v>
      </c>
      <c r="BJ144" s="27" t="s">
        <v>694</v>
      </c>
      <c r="BK144" s="27" t="s">
        <v>694</v>
      </c>
      <c r="BL144" s="27" t="s">
        <v>694</v>
      </c>
      <c r="BM144" s="27" t="s">
        <v>694</v>
      </c>
      <c r="BN144" s="27" t="s">
        <v>694</v>
      </c>
      <c r="BO144" s="27" t="s">
        <v>694</v>
      </c>
      <c r="BP144" s="27" t="s">
        <v>694</v>
      </c>
      <c r="BQ144" s="27" t="s">
        <v>694</v>
      </c>
      <c r="BR144" s="27" t="s">
        <v>694</v>
      </c>
      <c r="BS144" s="27" t="s">
        <v>694</v>
      </c>
      <c r="BT144" s="27" t="s">
        <v>694</v>
      </c>
      <c r="BU144" s="27" t="s">
        <v>694</v>
      </c>
      <c r="BV144" s="27" t="s">
        <v>694</v>
      </c>
      <c r="BW144" s="27" t="s">
        <v>694</v>
      </c>
      <c r="BX144" s="27" t="s">
        <v>694</v>
      </c>
      <c r="BY144" s="27" t="s">
        <v>694</v>
      </c>
      <c r="BZ144" s="27" t="s">
        <v>694</v>
      </c>
      <c r="CA144" s="27" t="s">
        <v>694</v>
      </c>
      <c r="CB144" s="27" t="s">
        <v>694</v>
      </c>
      <c r="CC144" s="27" t="s">
        <v>694</v>
      </c>
      <c r="CD144" s="27" t="s">
        <v>694</v>
      </c>
      <c r="CE144" s="27" t="s">
        <v>694</v>
      </c>
      <c r="CF144" s="27" t="s">
        <v>694</v>
      </c>
      <c r="CG144" s="27" t="s">
        <v>694</v>
      </c>
      <c r="CH144" s="27" t="s">
        <v>694</v>
      </c>
      <c r="CI144" s="27" t="s">
        <v>694</v>
      </c>
      <c r="CJ144" s="27" t="s">
        <v>694</v>
      </c>
      <c r="CK144" s="27" t="s">
        <v>694</v>
      </c>
      <c r="CL144" s="27" t="s">
        <v>694</v>
      </c>
      <c r="CM144" s="27" t="s">
        <v>694</v>
      </c>
      <c r="CN144" s="27" t="s">
        <v>694</v>
      </c>
      <c r="CO144" s="27" t="s">
        <v>694</v>
      </c>
      <c r="CP144" s="27" t="s">
        <v>694</v>
      </c>
      <c r="CQ144" s="27" t="s">
        <v>694</v>
      </c>
      <c r="CR144" s="27" t="s">
        <v>694</v>
      </c>
      <c r="CS144" s="27" t="s">
        <v>694</v>
      </c>
      <c r="CT144" s="27" t="s">
        <v>694</v>
      </c>
      <c r="CU144" s="27" t="s">
        <v>694</v>
      </c>
      <c r="CV144" s="27" t="s">
        <v>694</v>
      </c>
      <c r="CW144" s="27" t="s">
        <v>694</v>
      </c>
      <c r="CX144" s="27" t="s">
        <v>694</v>
      </c>
      <c r="CY144" s="27" t="s">
        <v>694</v>
      </c>
      <c r="CZ144" s="27" t="s">
        <v>694</v>
      </c>
      <c r="DA144" s="27" t="s">
        <v>694</v>
      </c>
      <c r="DB144" s="27" t="s">
        <v>694</v>
      </c>
      <c r="DC144" s="27" t="s">
        <v>694</v>
      </c>
      <c r="DD144" s="27" t="s">
        <v>694</v>
      </c>
      <c r="DE144" s="27" t="s">
        <v>694</v>
      </c>
      <c r="DF144" s="27" t="s">
        <v>694</v>
      </c>
      <c r="DG144" s="27" t="s">
        <v>694</v>
      </c>
      <c r="DH144" s="27" t="s">
        <v>694</v>
      </c>
      <c r="DI144" s="27" t="s">
        <v>694</v>
      </c>
      <c r="DJ144" s="27" t="s">
        <v>694</v>
      </c>
      <c r="DK144" s="27" t="s">
        <v>694</v>
      </c>
      <c r="DL144" s="27" t="s">
        <v>694</v>
      </c>
      <c r="DM144" s="27" t="s">
        <v>694</v>
      </c>
      <c r="DN144" s="27" t="s">
        <v>694</v>
      </c>
      <c r="DO144" s="27" t="s">
        <v>694</v>
      </c>
      <c r="DP144" s="27" t="s">
        <v>694</v>
      </c>
      <c r="DQ144" s="27" t="s">
        <v>694</v>
      </c>
      <c r="DR144" s="27" t="s">
        <v>694</v>
      </c>
      <c r="DS144" s="27" t="s">
        <v>694</v>
      </c>
      <c r="DT144" s="27" t="s">
        <v>694</v>
      </c>
      <c r="DU144" s="27" t="s">
        <v>694</v>
      </c>
      <c r="DV144" s="27" t="s">
        <v>694</v>
      </c>
      <c r="DW144" s="27" t="s">
        <v>694</v>
      </c>
      <c r="DX144" s="27" t="s">
        <v>694</v>
      </c>
      <c r="DY144" s="27" t="s">
        <v>694</v>
      </c>
      <c r="DZ144" s="27" t="s">
        <v>694</v>
      </c>
      <c r="EA144" s="27" t="s">
        <v>694</v>
      </c>
      <c r="EB144" s="27" t="s">
        <v>694</v>
      </c>
      <c r="EC144" s="27" t="s">
        <v>694</v>
      </c>
      <c r="ED144" s="27" t="s">
        <v>694</v>
      </c>
      <c r="EE144" s="27" t="s">
        <v>694</v>
      </c>
      <c r="EF144" s="27" t="s">
        <v>694</v>
      </c>
      <c r="EG144" s="27" t="s">
        <v>694</v>
      </c>
      <c r="EH144" s="27" t="s">
        <v>694</v>
      </c>
      <c r="EI144" s="27" t="s">
        <v>694</v>
      </c>
      <c r="EJ144" s="27" t="s">
        <v>694</v>
      </c>
      <c r="EK144" s="27" t="s">
        <v>694</v>
      </c>
      <c r="EL144" s="27" t="s">
        <v>694</v>
      </c>
      <c r="EM144" s="27" t="s">
        <v>694</v>
      </c>
      <c r="EN144" s="27" t="s">
        <v>694</v>
      </c>
      <c r="EO144" s="27" t="s">
        <v>694</v>
      </c>
      <c r="EP144" s="27" t="s">
        <v>694</v>
      </c>
      <c r="EQ144" s="27" t="s">
        <v>694</v>
      </c>
      <c r="ER144" s="27" t="s">
        <v>694</v>
      </c>
      <c r="ES144" s="27" t="s">
        <v>694</v>
      </c>
      <c r="ET144" s="27" t="s">
        <v>694</v>
      </c>
      <c r="EU144" s="27" t="s">
        <v>694</v>
      </c>
      <c r="EV144" s="27" t="s">
        <v>694</v>
      </c>
      <c r="EW144" s="27" t="s">
        <v>694</v>
      </c>
      <c r="EX144" s="27" t="s">
        <v>694</v>
      </c>
      <c r="EY144" s="27" t="s">
        <v>694</v>
      </c>
      <c r="EZ144" s="27" t="s">
        <v>2708</v>
      </c>
      <c r="FA144" s="27" t="s">
        <v>694</v>
      </c>
      <c r="FB144" s="27" t="s">
        <v>694</v>
      </c>
      <c r="FC144" s="27" t="s">
        <v>694</v>
      </c>
      <c r="FD144" s="27" t="s">
        <v>694</v>
      </c>
      <c r="FE144" s="27" t="s">
        <v>694</v>
      </c>
      <c r="FF144" s="42"/>
      <c r="FG144" s="42"/>
    </row>
    <row r="145" spans="1:163" x14ac:dyDescent="0.25">
      <c r="A145" s="27" t="str">
        <f t="shared" si="2"/>
        <v>IR003004001000000000000000000000000000</v>
      </c>
      <c r="B145" s="20" t="s">
        <v>694</v>
      </c>
      <c r="C145" s="23" t="s">
        <v>2630</v>
      </c>
      <c r="D145" s="23" t="s">
        <v>710</v>
      </c>
      <c r="E145" s="23" t="s">
        <v>711</v>
      </c>
      <c r="F145" s="21" t="s">
        <v>702</v>
      </c>
      <c r="G145" s="21" t="s">
        <v>697</v>
      </c>
      <c r="H145" s="23" t="s">
        <v>697</v>
      </c>
      <c r="I145" s="23" t="s">
        <v>697</v>
      </c>
      <c r="J145" s="23" t="s">
        <v>697</v>
      </c>
      <c r="K145" s="64" t="s">
        <v>697</v>
      </c>
      <c r="L145" s="23" t="s">
        <v>697</v>
      </c>
      <c r="M145" s="23" t="s">
        <v>697</v>
      </c>
      <c r="N145" s="23" t="s">
        <v>697</v>
      </c>
      <c r="O145" s="23" t="s">
        <v>697</v>
      </c>
      <c r="P145" s="27">
        <v>0</v>
      </c>
      <c r="Q145" s="27" t="s">
        <v>698</v>
      </c>
      <c r="R145" s="27" t="s">
        <v>698</v>
      </c>
      <c r="S145" s="28" t="s">
        <v>694</v>
      </c>
      <c r="T145" s="28" t="s">
        <v>922</v>
      </c>
      <c r="U145" s="154" t="s">
        <v>2996</v>
      </c>
      <c r="V145" s="52" t="s">
        <v>905</v>
      </c>
      <c r="W145" s="20"/>
      <c r="X145" s="20"/>
      <c r="Y145" s="20" t="s">
        <v>2997</v>
      </c>
      <c r="Z145" s="20"/>
      <c r="AA145" s="20"/>
      <c r="AB145" s="20"/>
      <c r="AC145" s="20"/>
      <c r="AD145" s="20"/>
      <c r="AE145" s="20"/>
      <c r="AF145" s="20"/>
      <c r="AG145" s="20"/>
      <c r="AH145" s="27" t="s">
        <v>2998</v>
      </c>
      <c r="AI145" s="28" t="s">
        <v>698</v>
      </c>
      <c r="AJ145" s="27" t="s">
        <v>694</v>
      </c>
      <c r="AK145" s="27" t="s">
        <v>694</v>
      </c>
      <c r="AL145" s="27" t="s">
        <v>694</v>
      </c>
      <c r="AM145" s="27" t="s">
        <v>694</v>
      </c>
      <c r="AN145" s="27" t="s">
        <v>694</v>
      </c>
      <c r="AO145" s="27" t="s">
        <v>694</v>
      </c>
      <c r="AP145" s="27" t="s">
        <v>694</v>
      </c>
      <c r="AQ145" s="27" t="s">
        <v>694</v>
      </c>
      <c r="AR145" s="27" t="s">
        <v>694</v>
      </c>
      <c r="AS145" s="27" t="s">
        <v>694</v>
      </c>
      <c r="AT145" s="27" t="s">
        <v>694</v>
      </c>
      <c r="AU145" s="27" t="s">
        <v>694</v>
      </c>
      <c r="AV145" s="27" t="s">
        <v>694</v>
      </c>
      <c r="AW145" s="27" t="s">
        <v>694</v>
      </c>
      <c r="AX145" s="27" t="s">
        <v>694</v>
      </c>
      <c r="AY145" s="27" t="s">
        <v>694</v>
      </c>
      <c r="AZ145" s="27" t="s">
        <v>694</v>
      </c>
      <c r="BA145" s="27" t="s">
        <v>694</v>
      </c>
      <c r="BB145" s="27" t="s">
        <v>694</v>
      </c>
      <c r="BC145" s="27" t="s">
        <v>694</v>
      </c>
      <c r="BD145" s="27" t="s">
        <v>694</v>
      </c>
      <c r="BE145" s="27" t="s">
        <v>694</v>
      </c>
      <c r="BF145" s="27" t="s">
        <v>694</v>
      </c>
      <c r="BG145" s="27" t="s">
        <v>694</v>
      </c>
      <c r="BH145" s="27" t="s">
        <v>694</v>
      </c>
      <c r="BI145" s="27" t="s">
        <v>694</v>
      </c>
      <c r="BJ145" s="27" t="s">
        <v>694</v>
      </c>
      <c r="BK145" s="27" t="s">
        <v>694</v>
      </c>
      <c r="BL145" s="27" t="s">
        <v>694</v>
      </c>
      <c r="BM145" s="27" t="s">
        <v>694</v>
      </c>
      <c r="BN145" s="27" t="s">
        <v>694</v>
      </c>
      <c r="BO145" s="27" t="s">
        <v>694</v>
      </c>
      <c r="BP145" s="27" t="s">
        <v>694</v>
      </c>
      <c r="BQ145" s="27" t="s">
        <v>694</v>
      </c>
      <c r="BR145" s="27" t="s">
        <v>694</v>
      </c>
      <c r="BS145" s="27" t="s">
        <v>694</v>
      </c>
      <c r="BT145" s="27" t="s">
        <v>694</v>
      </c>
      <c r="BU145" s="27" t="s">
        <v>694</v>
      </c>
      <c r="BV145" s="27" t="s">
        <v>694</v>
      </c>
      <c r="BW145" s="27" t="s">
        <v>694</v>
      </c>
      <c r="BX145" s="27" t="s">
        <v>694</v>
      </c>
      <c r="BY145" s="27" t="s">
        <v>694</v>
      </c>
      <c r="BZ145" s="27" t="s">
        <v>694</v>
      </c>
      <c r="CA145" s="27" t="s">
        <v>694</v>
      </c>
      <c r="CB145" s="27" t="s">
        <v>694</v>
      </c>
      <c r="CC145" s="27" t="s">
        <v>694</v>
      </c>
      <c r="CD145" s="27" t="s">
        <v>694</v>
      </c>
      <c r="CE145" s="27" t="s">
        <v>694</v>
      </c>
      <c r="CF145" s="27" t="s">
        <v>694</v>
      </c>
      <c r="CG145" s="27" t="s">
        <v>694</v>
      </c>
      <c r="CH145" s="27" t="s">
        <v>694</v>
      </c>
      <c r="CI145" s="27" t="s">
        <v>694</v>
      </c>
      <c r="CJ145" s="27" t="s">
        <v>694</v>
      </c>
      <c r="CK145" s="27" t="s">
        <v>694</v>
      </c>
      <c r="CL145" s="27" t="s">
        <v>694</v>
      </c>
      <c r="CM145" s="27" t="s">
        <v>694</v>
      </c>
      <c r="CN145" s="27" t="s">
        <v>694</v>
      </c>
      <c r="CO145" s="27" t="s">
        <v>694</v>
      </c>
      <c r="CP145" s="27" t="s">
        <v>694</v>
      </c>
      <c r="CQ145" s="27" t="s">
        <v>694</v>
      </c>
      <c r="CR145" s="27" t="s">
        <v>694</v>
      </c>
      <c r="CS145" s="27" t="s">
        <v>694</v>
      </c>
      <c r="CT145" s="27" t="s">
        <v>694</v>
      </c>
      <c r="CU145" s="27" t="s">
        <v>694</v>
      </c>
      <c r="CV145" s="27" t="s">
        <v>694</v>
      </c>
      <c r="CW145" s="27" t="s">
        <v>694</v>
      </c>
      <c r="CX145" s="27" t="s">
        <v>694</v>
      </c>
      <c r="CY145" s="27" t="s">
        <v>694</v>
      </c>
      <c r="CZ145" s="27" t="s">
        <v>694</v>
      </c>
      <c r="DA145" s="27" t="s">
        <v>694</v>
      </c>
      <c r="DB145" s="27" t="s">
        <v>694</v>
      </c>
      <c r="DC145" s="27" t="s">
        <v>694</v>
      </c>
      <c r="DD145" s="27" t="s">
        <v>694</v>
      </c>
      <c r="DE145" s="27" t="s">
        <v>694</v>
      </c>
      <c r="DF145" s="27" t="s">
        <v>694</v>
      </c>
      <c r="DG145" s="27" t="s">
        <v>694</v>
      </c>
      <c r="DH145" s="27" t="s">
        <v>694</v>
      </c>
      <c r="DI145" s="27" t="s">
        <v>694</v>
      </c>
      <c r="DJ145" s="27" t="s">
        <v>694</v>
      </c>
      <c r="DK145" s="27" t="s">
        <v>694</v>
      </c>
      <c r="DL145" s="27" t="s">
        <v>694</v>
      </c>
      <c r="DM145" s="27" t="s">
        <v>694</v>
      </c>
      <c r="DN145" s="27" t="s">
        <v>694</v>
      </c>
      <c r="DO145" s="27" t="s">
        <v>694</v>
      </c>
      <c r="DP145" s="27" t="s">
        <v>694</v>
      </c>
      <c r="DQ145" s="27" t="s">
        <v>694</v>
      </c>
      <c r="DR145" s="27" t="s">
        <v>694</v>
      </c>
      <c r="DS145" s="27" t="s">
        <v>694</v>
      </c>
      <c r="DT145" s="27" t="s">
        <v>694</v>
      </c>
      <c r="DU145" s="27" t="s">
        <v>694</v>
      </c>
      <c r="DV145" s="27" t="s">
        <v>694</v>
      </c>
      <c r="DW145" s="27" t="s">
        <v>694</v>
      </c>
      <c r="DX145" s="27" t="s">
        <v>694</v>
      </c>
      <c r="DY145" s="27" t="s">
        <v>694</v>
      </c>
      <c r="DZ145" s="27" t="s">
        <v>694</v>
      </c>
      <c r="EA145" s="27" t="s">
        <v>694</v>
      </c>
      <c r="EB145" s="27" t="s">
        <v>694</v>
      </c>
      <c r="EC145" s="27" t="s">
        <v>694</v>
      </c>
      <c r="ED145" s="27" t="s">
        <v>694</v>
      </c>
      <c r="EE145" s="27" t="s">
        <v>694</v>
      </c>
      <c r="EF145" s="27" t="s">
        <v>694</v>
      </c>
      <c r="EG145" s="27" t="s">
        <v>694</v>
      </c>
      <c r="EH145" s="27" t="s">
        <v>694</v>
      </c>
      <c r="EI145" s="27" t="s">
        <v>694</v>
      </c>
      <c r="EJ145" s="27" t="s">
        <v>694</v>
      </c>
      <c r="EK145" s="27" t="s">
        <v>694</v>
      </c>
      <c r="EL145" s="27" t="s">
        <v>694</v>
      </c>
      <c r="EM145" s="27" t="s">
        <v>694</v>
      </c>
      <c r="EN145" s="27" t="s">
        <v>694</v>
      </c>
      <c r="EO145" s="27" t="s">
        <v>694</v>
      </c>
      <c r="EP145" s="27" t="s">
        <v>694</v>
      </c>
      <c r="EQ145" s="27" t="s">
        <v>694</v>
      </c>
      <c r="ER145" s="27" t="s">
        <v>694</v>
      </c>
      <c r="ES145" s="27" t="s">
        <v>694</v>
      </c>
      <c r="ET145" s="27" t="s">
        <v>694</v>
      </c>
      <c r="EU145" s="27" t="s">
        <v>694</v>
      </c>
      <c r="EV145" s="27" t="s">
        <v>694</v>
      </c>
      <c r="EW145" s="27" t="s">
        <v>694</v>
      </c>
      <c r="EX145" s="27" t="s">
        <v>694</v>
      </c>
      <c r="EY145" s="27" t="s">
        <v>694</v>
      </c>
      <c r="EZ145" s="27" t="s">
        <v>694</v>
      </c>
      <c r="FA145" s="27" t="s">
        <v>694</v>
      </c>
      <c r="FB145" s="27" t="s">
        <v>694</v>
      </c>
      <c r="FC145" s="27" t="s">
        <v>694</v>
      </c>
      <c r="FD145" s="27" t="s">
        <v>694</v>
      </c>
      <c r="FE145" s="27" t="s">
        <v>694</v>
      </c>
      <c r="FF145" s="42"/>
      <c r="FG145" s="42"/>
    </row>
    <row r="146" spans="1:163" x14ac:dyDescent="0.25">
      <c r="A146" s="27" t="str">
        <f t="shared" si="2"/>
        <v>IR003004001001000000000000000000000000</v>
      </c>
      <c r="B146" s="20" t="s">
        <v>694</v>
      </c>
      <c r="C146" s="23" t="s">
        <v>2630</v>
      </c>
      <c r="D146" s="23" t="s">
        <v>710</v>
      </c>
      <c r="E146" s="23" t="s">
        <v>711</v>
      </c>
      <c r="F146" s="21" t="s">
        <v>702</v>
      </c>
      <c r="G146" s="21" t="s">
        <v>702</v>
      </c>
      <c r="H146" s="23" t="s">
        <v>697</v>
      </c>
      <c r="I146" s="23" t="s">
        <v>697</v>
      </c>
      <c r="J146" s="23" t="s">
        <v>697</v>
      </c>
      <c r="K146" s="64" t="s">
        <v>697</v>
      </c>
      <c r="L146" s="23" t="s">
        <v>697</v>
      </c>
      <c r="M146" s="23" t="s">
        <v>697</v>
      </c>
      <c r="N146" s="23" t="s">
        <v>697</v>
      </c>
      <c r="O146" s="23" t="s">
        <v>697</v>
      </c>
      <c r="P146" s="27">
        <v>0</v>
      </c>
      <c r="Q146" s="27" t="s">
        <v>698</v>
      </c>
      <c r="R146" s="27" t="s">
        <v>698</v>
      </c>
      <c r="S146" s="28" t="s">
        <v>694</v>
      </c>
      <c r="T146" s="28" t="s">
        <v>922</v>
      </c>
      <c r="U146" s="154" t="s">
        <v>2999</v>
      </c>
      <c r="V146" s="52" t="s">
        <v>905</v>
      </c>
      <c r="W146" s="20"/>
      <c r="X146" s="20"/>
      <c r="Y146" s="20"/>
      <c r="Z146" s="20" t="s">
        <v>1604</v>
      </c>
      <c r="AA146" s="20"/>
      <c r="AB146" s="20"/>
      <c r="AC146" s="20"/>
      <c r="AD146" s="20"/>
      <c r="AE146" s="20"/>
      <c r="AF146" s="20"/>
      <c r="AG146" s="20"/>
      <c r="AH146" s="27" t="s">
        <v>3000</v>
      </c>
      <c r="AI146" s="28" t="s">
        <v>698</v>
      </c>
      <c r="AJ146" s="27" t="s">
        <v>694</v>
      </c>
      <c r="AK146" s="27" t="s">
        <v>694</v>
      </c>
      <c r="AL146" s="27" t="s">
        <v>694</v>
      </c>
      <c r="AM146" s="27" t="s">
        <v>694</v>
      </c>
      <c r="AN146" s="27" t="s">
        <v>694</v>
      </c>
      <c r="AO146" s="27" t="s">
        <v>694</v>
      </c>
      <c r="AP146" s="27" t="s">
        <v>694</v>
      </c>
      <c r="AQ146" s="27" t="s">
        <v>694</v>
      </c>
      <c r="AR146" s="27" t="s">
        <v>694</v>
      </c>
      <c r="AS146" s="27" t="s">
        <v>694</v>
      </c>
      <c r="AT146" s="27" t="s">
        <v>694</v>
      </c>
      <c r="AU146" s="27" t="s">
        <v>694</v>
      </c>
      <c r="AV146" s="27" t="s">
        <v>694</v>
      </c>
      <c r="AW146" s="27" t="s">
        <v>694</v>
      </c>
      <c r="AX146" s="27" t="s">
        <v>694</v>
      </c>
      <c r="AY146" s="27" t="s">
        <v>694</v>
      </c>
      <c r="AZ146" s="27" t="s">
        <v>694</v>
      </c>
      <c r="BA146" s="27" t="s">
        <v>694</v>
      </c>
      <c r="BB146" s="27" t="s">
        <v>694</v>
      </c>
      <c r="BC146" s="27" t="s">
        <v>694</v>
      </c>
      <c r="BD146" s="27" t="s">
        <v>694</v>
      </c>
      <c r="BE146" s="27" t="s">
        <v>694</v>
      </c>
      <c r="BF146" s="27" t="s">
        <v>694</v>
      </c>
      <c r="BG146" s="27" t="s">
        <v>694</v>
      </c>
      <c r="BH146" s="27" t="s">
        <v>694</v>
      </c>
      <c r="BI146" s="27" t="s">
        <v>694</v>
      </c>
      <c r="BJ146" s="27" t="s">
        <v>694</v>
      </c>
      <c r="BK146" s="27" t="s">
        <v>694</v>
      </c>
      <c r="BL146" s="27" t="s">
        <v>694</v>
      </c>
      <c r="BM146" s="27" t="s">
        <v>694</v>
      </c>
      <c r="BN146" s="27" t="s">
        <v>694</v>
      </c>
      <c r="BO146" s="27" t="s">
        <v>694</v>
      </c>
      <c r="BP146" s="27" t="s">
        <v>694</v>
      </c>
      <c r="BQ146" s="27" t="s">
        <v>694</v>
      </c>
      <c r="BR146" s="27" t="s">
        <v>694</v>
      </c>
      <c r="BS146" s="27" t="s">
        <v>694</v>
      </c>
      <c r="BT146" s="27" t="s">
        <v>694</v>
      </c>
      <c r="BU146" s="27" t="s">
        <v>694</v>
      </c>
      <c r="BV146" s="27" t="s">
        <v>694</v>
      </c>
      <c r="BW146" s="27" t="s">
        <v>694</v>
      </c>
      <c r="BX146" s="27" t="s">
        <v>694</v>
      </c>
      <c r="BY146" s="27" t="s">
        <v>694</v>
      </c>
      <c r="BZ146" s="27" t="s">
        <v>694</v>
      </c>
      <c r="CA146" s="27" t="s">
        <v>694</v>
      </c>
      <c r="CB146" s="27" t="s">
        <v>694</v>
      </c>
      <c r="CC146" s="27" t="s">
        <v>694</v>
      </c>
      <c r="CD146" s="27" t="s">
        <v>694</v>
      </c>
      <c r="CE146" s="27" t="s">
        <v>694</v>
      </c>
      <c r="CF146" s="27" t="s">
        <v>694</v>
      </c>
      <c r="CG146" s="27" t="s">
        <v>694</v>
      </c>
      <c r="CH146" s="27" t="s">
        <v>694</v>
      </c>
      <c r="CI146" s="27" t="s">
        <v>694</v>
      </c>
      <c r="CJ146" s="27" t="s">
        <v>694</v>
      </c>
      <c r="CK146" s="27" t="s">
        <v>694</v>
      </c>
      <c r="CL146" s="27" t="s">
        <v>694</v>
      </c>
      <c r="CM146" s="27" t="s">
        <v>694</v>
      </c>
      <c r="CN146" s="27" t="s">
        <v>694</v>
      </c>
      <c r="CO146" s="27" t="s">
        <v>694</v>
      </c>
      <c r="CP146" s="27" t="s">
        <v>694</v>
      </c>
      <c r="CQ146" s="27" t="s">
        <v>694</v>
      </c>
      <c r="CR146" s="27" t="s">
        <v>694</v>
      </c>
      <c r="CS146" s="27" t="s">
        <v>694</v>
      </c>
      <c r="CT146" s="27" t="s">
        <v>694</v>
      </c>
      <c r="CU146" s="27" t="s">
        <v>694</v>
      </c>
      <c r="CV146" s="27" t="s">
        <v>694</v>
      </c>
      <c r="CW146" s="27" t="s">
        <v>694</v>
      </c>
      <c r="CX146" s="27" t="s">
        <v>694</v>
      </c>
      <c r="CY146" s="27" t="s">
        <v>694</v>
      </c>
      <c r="CZ146" s="27" t="s">
        <v>694</v>
      </c>
      <c r="DA146" s="27" t="s">
        <v>694</v>
      </c>
      <c r="DB146" s="27" t="s">
        <v>694</v>
      </c>
      <c r="DC146" s="27" t="s">
        <v>694</v>
      </c>
      <c r="DD146" s="27" t="s">
        <v>694</v>
      </c>
      <c r="DE146" s="27" t="s">
        <v>694</v>
      </c>
      <c r="DF146" s="27" t="s">
        <v>694</v>
      </c>
      <c r="DG146" s="27" t="s">
        <v>694</v>
      </c>
      <c r="DH146" s="27" t="s">
        <v>694</v>
      </c>
      <c r="DI146" s="27" t="s">
        <v>694</v>
      </c>
      <c r="DJ146" s="27" t="s">
        <v>694</v>
      </c>
      <c r="DK146" s="27" t="s">
        <v>694</v>
      </c>
      <c r="DL146" s="27" t="s">
        <v>694</v>
      </c>
      <c r="DM146" s="27" t="s">
        <v>694</v>
      </c>
      <c r="DN146" s="27" t="s">
        <v>694</v>
      </c>
      <c r="DO146" s="27" t="s">
        <v>694</v>
      </c>
      <c r="DP146" s="27" t="s">
        <v>694</v>
      </c>
      <c r="DQ146" s="27" t="s">
        <v>694</v>
      </c>
      <c r="DR146" s="27" t="s">
        <v>694</v>
      </c>
      <c r="DS146" s="27" t="s">
        <v>694</v>
      </c>
      <c r="DT146" s="27" t="s">
        <v>694</v>
      </c>
      <c r="DU146" s="27" t="s">
        <v>694</v>
      </c>
      <c r="DV146" s="27" t="s">
        <v>694</v>
      </c>
      <c r="DW146" s="27" t="s">
        <v>694</v>
      </c>
      <c r="DX146" s="27" t="s">
        <v>694</v>
      </c>
      <c r="DY146" s="27" t="s">
        <v>694</v>
      </c>
      <c r="DZ146" s="27" t="s">
        <v>694</v>
      </c>
      <c r="EA146" s="27" t="s">
        <v>694</v>
      </c>
      <c r="EB146" s="27" t="s">
        <v>694</v>
      </c>
      <c r="EC146" s="27" t="s">
        <v>694</v>
      </c>
      <c r="ED146" s="27" t="s">
        <v>694</v>
      </c>
      <c r="EE146" s="27" t="s">
        <v>694</v>
      </c>
      <c r="EF146" s="27" t="s">
        <v>694</v>
      </c>
      <c r="EG146" s="27" t="s">
        <v>694</v>
      </c>
      <c r="EH146" s="27" t="s">
        <v>694</v>
      </c>
      <c r="EI146" s="27" t="s">
        <v>694</v>
      </c>
      <c r="EJ146" s="27" t="s">
        <v>694</v>
      </c>
      <c r="EK146" s="27" t="s">
        <v>694</v>
      </c>
      <c r="EL146" s="27" t="s">
        <v>694</v>
      </c>
      <c r="EM146" s="27" t="s">
        <v>694</v>
      </c>
      <c r="EN146" s="27" t="s">
        <v>694</v>
      </c>
      <c r="EO146" s="27" t="s">
        <v>694</v>
      </c>
      <c r="EP146" s="27" t="s">
        <v>694</v>
      </c>
      <c r="EQ146" s="27" t="s">
        <v>694</v>
      </c>
      <c r="ER146" s="27" t="s">
        <v>694</v>
      </c>
      <c r="ES146" s="27" t="s">
        <v>694</v>
      </c>
      <c r="ET146" s="27" t="s">
        <v>694</v>
      </c>
      <c r="EU146" s="27" t="s">
        <v>694</v>
      </c>
      <c r="EV146" s="27" t="s">
        <v>694</v>
      </c>
      <c r="EW146" s="27" t="s">
        <v>694</v>
      </c>
      <c r="EX146" s="27" t="s">
        <v>694</v>
      </c>
      <c r="EY146" s="27" t="s">
        <v>694</v>
      </c>
      <c r="EZ146" s="27" t="s">
        <v>694</v>
      </c>
      <c r="FA146" s="27" t="s">
        <v>694</v>
      </c>
      <c r="FB146" s="27" t="s">
        <v>694</v>
      </c>
      <c r="FC146" s="27" t="s">
        <v>694</v>
      </c>
      <c r="FD146" s="27" t="s">
        <v>694</v>
      </c>
      <c r="FE146" s="27" t="s">
        <v>694</v>
      </c>
      <c r="FF146" s="42"/>
      <c r="FG146" s="42"/>
    </row>
    <row r="147" spans="1:163" x14ac:dyDescent="0.25">
      <c r="A147" s="27" t="str">
        <f t="shared" si="2"/>
        <v>IR003004001001001000000000000000000000</v>
      </c>
      <c r="B147" s="27" t="s">
        <v>2877</v>
      </c>
      <c r="C147" s="23" t="s">
        <v>2630</v>
      </c>
      <c r="D147" s="23" t="s">
        <v>710</v>
      </c>
      <c r="E147" s="23" t="s">
        <v>711</v>
      </c>
      <c r="F147" s="21" t="s">
        <v>702</v>
      </c>
      <c r="G147" s="21" t="s">
        <v>702</v>
      </c>
      <c r="H147" s="23" t="s">
        <v>702</v>
      </c>
      <c r="I147" s="23" t="s">
        <v>697</v>
      </c>
      <c r="J147" s="23" t="s">
        <v>697</v>
      </c>
      <c r="K147" s="64" t="s">
        <v>697</v>
      </c>
      <c r="L147" s="23" t="s">
        <v>697</v>
      </c>
      <c r="M147" s="23" t="s">
        <v>697</v>
      </c>
      <c r="N147" s="23" t="s">
        <v>697</v>
      </c>
      <c r="O147" s="23" t="s">
        <v>697</v>
      </c>
      <c r="P147" s="27">
        <v>0</v>
      </c>
      <c r="Q147" s="27" t="s">
        <v>704</v>
      </c>
      <c r="R147" s="27" t="s">
        <v>698</v>
      </c>
      <c r="S147" s="28" t="s">
        <v>694</v>
      </c>
      <c r="T147" s="28" t="s">
        <v>922</v>
      </c>
      <c r="U147" s="27" t="s">
        <v>3001</v>
      </c>
      <c r="V147" s="52" t="s">
        <v>905</v>
      </c>
      <c r="W147" s="20"/>
      <c r="X147" s="20"/>
      <c r="Y147" s="27"/>
      <c r="Z147" s="27"/>
      <c r="AA147" s="20" t="s">
        <v>3002</v>
      </c>
      <c r="AB147" s="20"/>
      <c r="AC147" s="20"/>
      <c r="AD147" s="20"/>
      <c r="AE147" s="20"/>
      <c r="AF147" s="20"/>
      <c r="AG147" s="20"/>
      <c r="AH147" s="27" t="s">
        <v>3003</v>
      </c>
      <c r="AI147" s="28" t="s">
        <v>704</v>
      </c>
      <c r="AJ147" s="27" t="s">
        <v>698</v>
      </c>
      <c r="AK147" s="27" t="s">
        <v>698</v>
      </c>
      <c r="AL147" s="27" t="s">
        <v>698</v>
      </c>
      <c r="AM147" s="27" t="s">
        <v>698</v>
      </c>
      <c r="AN147" s="27" t="s">
        <v>698</v>
      </c>
      <c r="AO147" s="27" t="s">
        <v>698</v>
      </c>
      <c r="AP147" s="27" t="s">
        <v>698</v>
      </c>
      <c r="AQ147" s="27" t="s">
        <v>698</v>
      </c>
      <c r="AR147" s="27" t="s">
        <v>698</v>
      </c>
      <c r="AS147" s="27" t="s">
        <v>698</v>
      </c>
      <c r="AT147" s="27" t="s">
        <v>698</v>
      </c>
      <c r="AU147" s="27" t="s">
        <v>698</v>
      </c>
      <c r="AV147" s="27" t="s">
        <v>698</v>
      </c>
      <c r="AW147" s="27" t="s">
        <v>698</v>
      </c>
      <c r="AX147" s="27" t="s">
        <v>698</v>
      </c>
      <c r="AY147" s="27" t="s">
        <v>698</v>
      </c>
      <c r="AZ147" s="27" t="s">
        <v>698</v>
      </c>
      <c r="BA147" s="27" t="s">
        <v>698</v>
      </c>
      <c r="BB147" s="27" t="s">
        <v>698</v>
      </c>
      <c r="BC147" s="27" t="s">
        <v>698</v>
      </c>
      <c r="BD147" s="27" t="s">
        <v>698</v>
      </c>
      <c r="BE147" s="27" t="s">
        <v>698</v>
      </c>
      <c r="BF147" s="27" t="s">
        <v>698</v>
      </c>
      <c r="BG147" s="27" t="s">
        <v>698</v>
      </c>
      <c r="BH147" s="27" t="s">
        <v>698</v>
      </c>
      <c r="BI147" s="27" t="s">
        <v>698</v>
      </c>
      <c r="BJ147" s="27" t="s">
        <v>698</v>
      </c>
      <c r="BK147" s="27" t="s">
        <v>698</v>
      </c>
      <c r="BL147" s="27" t="s">
        <v>698</v>
      </c>
      <c r="BM147" s="27" t="s">
        <v>698</v>
      </c>
      <c r="BN147" s="27" t="s">
        <v>698</v>
      </c>
      <c r="BO147" s="27" t="s">
        <v>698</v>
      </c>
      <c r="BP147" s="27" t="s">
        <v>698</v>
      </c>
      <c r="BQ147" s="27" t="s">
        <v>698</v>
      </c>
      <c r="BR147" s="27" t="s">
        <v>698</v>
      </c>
      <c r="BS147" s="27" t="s">
        <v>698</v>
      </c>
      <c r="BT147" s="27" t="s">
        <v>698</v>
      </c>
      <c r="BU147" s="27" t="s">
        <v>698</v>
      </c>
      <c r="BV147" s="27" t="s">
        <v>698</v>
      </c>
      <c r="BW147" s="27" t="s">
        <v>698</v>
      </c>
      <c r="BX147" s="27" t="s">
        <v>698</v>
      </c>
      <c r="BY147" s="27" t="s">
        <v>704</v>
      </c>
      <c r="BZ147" s="27" t="s">
        <v>698</v>
      </c>
      <c r="CA147" s="27" t="s">
        <v>698</v>
      </c>
      <c r="CB147" s="27" t="s">
        <v>698</v>
      </c>
      <c r="CC147" s="27" t="s">
        <v>698</v>
      </c>
      <c r="CD147" s="27" t="s">
        <v>698</v>
      </c>
      <c r="CE147" s="27" t="s">
        <v>698</v>
      </c>
      <c r="CF147" s="27" t="s">
        <v>698</v>
      </c>
      <c r="CG147" s="27" t="s">
        <v>698</v>
      </c>
      <c r="CH147" s="27" t="s">
        <v>698</v>
      </c>
      <c r="CI147" s="27" t="s">
        <v>698</v>
      </c>
      <c r="CJ147" s="27" t="s">
        <v>698</v>
      </c>
      <c r="CK147" s="27" t="s">
        <v>698</v>
      </c>
      <c r="CL147" s="27" t="s">
        <v>698</v>
      </c>
      <c r="CM147" s="27" t="s">
        <v>698</v>
      </c>
      <c r="CN147" s="27" t="s">
        <v>698</v>
      </c>
      <c r="CO147" s="27" t="s">
        <v>698</v>
      </c>
      <c r="CP147" s="27" t="s">
        <v>698</v>
      </c>
      <c r="CQ147" s="27" t="s">
        <v>698</v>
      </c>
      <c r="CR147" s="27" t="s">
        <v>698</v>
      </c>
      <c r="CS147" s="27" t="s">
        <v>698</v>
      </c>
      <c r="CT147" s="27" t="s">
        <v>698</v>
      </c>
      <c r="CU147" s="27" t="s">
        <v>698</v>
      </c>
      <c r="CV147" s="27" t="s">
        <v>698</v>
      </c>
      <c r="CW147" s="27" t="s">
        <v>698</v>
      </c>
      <c r="CX147" s="27" t="s">
        <v>698</v>
      </c>
      <c r="CY147" s="27" t="s">
        <v>698</v>
      </c>
      <c r="CZ147" s="27" t="s">
        <v>698</v>
      </c>
      <c r="DA147" s="27" t="s">
        <v>698</v>
      </c>
      <c r="DB147" s="27" t="s">
        <v>698</v>
      </c>
      <c r="DC147" s="27" t="s">
        <v>698</v>
      </c>
      <c r="DD147" s="27" t="s">
        <v>698</v>
      </c>
      <c r="DE147" s="27" t="s">
        <v>698</v>
      </c>
      <c r="DF147" s="27" t="s">
        <v>698</v>
      </c>
      <c r="DG147" s="27" t="s">
        <v>698</v>
      </c>
      <c r="DH147" s="27" t="s">
        <v>698</v>
      </c>
      <c r="DI147" s="27" t="s">
        <v>698</v>
      </c>
      <c r="DJ147" s="27" t="s">
        <v>698</v>
      </c>
      <c r="DK147" s="27" t="s">
        <v>698</v>
      </c>
      <c r="DL147" s="27" t="s">
        <v>698</v>
      </c>
      <c r="DM147" s="27" t="s">
        <v>698</v>
      </c>
      <c r="DN147" s="27" t="s">
        <v>698</v>
      </c>
      <c r="DO147" s="27" t="s">
        <v>698</v>
      </c>
      <c r="DP147" s="27" t="s">
        <v>698</v>
      </c>
      <c r="DQ147" s="27" t="s">
        <v>698</v>
      </c>
      <c r="DR147" s="27" t="s">
        <v>698</v>
      </c>
      <c r="DS147" s="27" t="s">
        <v>698</v>
      </c>
      <c r="DT147" s="27" t="s">
        <v>698</v>
      </c>
      <c r="DU147" s="27" t="s">
        <v>698</v>
      </c>
      <c r="DV147" s="27" t="s">
        <v>698</v>
      </c>
      <c r="DW147" s="27" t="s">
        <v>698</v>
      </c>
      <c r="DX147" s="27" t="s">
        <v>698</v>
      </c>
      <c r="DY147" s="27" t="s">
        <v>698</v>
      </c>
      <c r="DZ147" s="27" t="s">
        <v>698</v>
      </c>
      <c r="EA147" s="27" t="s">
        <v>698</v>
      </c>
      <c r="EB147" s="27" t="s">
        <v>698</v>
      </c>
      <c r="EC147" s="27" t="s">
        <v>698</v>
      </c>
      <c r="ED147" s="27" t="s">
        <v>698</v>
      </c>
      <c r="EE147" s="27" t="s">
        <v>698</v>
      </c>
      <c r="EF147" s="27" t="s">
        <v>698</v>
      </c>
      <c r="EG147" s="27" t="s">
        <v>698</v>
      </c>
      <c r="EH147" s="27" t="s">
        <v>698</v>
      </c>
      <c r="EI147" s="27" t="s">
        <v>698</v>
      </c>
      <c r="EJ147" s="27" t="s">
        <v>698</v>
      </c>
      <c r="EK147" s="27" t="s">
        <v>698</v>
      </c>
      <c r="EL147" s="27" t="s">
        <v>698</v>
      </c>
      <c r="EM147" s="27" t="s">
        <v>698</v>
      </c>
      <c r="EN147" s="27" t="s">
        <v>698</v>
      </c>
      <c r="EO147" s="27" t="s">
        <v>698</v>
      </c>
      <c r="EP147" s="27" t="s">
        <v>698</v>
      </c>
      <c r="EQ147" s="27" t="s">
        <v>698</v>
      </c>
      <c r="ER147" s="27" t="s">
        <v>698</v>
      </c>
      <c r="ES147" s="27" t="s">
        <v>698</v>
      </c>
      <c r="ET147" s="27" t="s">
        <v>698</v>
      </c>
      <c r="EU147" s="27" t="s">
        <v>698</v>
      </c>
      <c r="EV147" s="27" t="s">
        <v>698</v>
      </c>
      <c r="EW147" s="27" t="s">
        <v>2705</v>
      </c>
      <c r="EX147" s="27" t="s">
        <v>3004</v>
      </c>
      <c r="EY147" s="27" t="s">
        <v>2707</v>
      </c>
      <c r="EZ147" s="27" t="s">
        <v>694</v>
      </c>
      <c r="FA147" s="27" t="s">
        <v>694</v>
      </c>
      <c r="FB147" s="27" t="s">
        <v>694</v>
      </c>
      <c r="FC147" s="27" t="s">
        <v>694</v>
      </c>
      <c r="FD147" s="27" t="s">
        <v>694</v>
      </c>
      <c r="FE147" s="27" t="s">
        <v>2858</v>
      </c>
      <c r="FF147" s="42"/>
      <c r="FG147" s="42"/>
    </row>
    <row r="148" spans="1:163" x14ac:dyDescent="0.25">
      <c r="A148" s="27" t="str">
        <f t="shared" si="2"/>
        <v>IR003004001001002000000000000000000000</v>
      </c>
      <c r="B148" s="27" t="s">
        <v>2877</v>
      </c>
      <c r="C148" s="23" t="s">
        <v>2630</v>
      </c>
      <c r="D148" s="23" t="s">
        <v>710</v>
      </c>
      <c r="E148" s="23" t="s">
        <v>711</v>
      </c>
      <c r="F148" s="21" t="s">
        <v>702</v>
      </c>
      <c r="G148" s="21" t="s">
        <v>702</v>
      </c>
      <c r="H148" s="23" t="s">
        <v>707</v>
      </c>
      <c r="I148" s="23" t="s">
        <v>697</v>
      </c>
      <c r="J148" s="23" t="s">
        <v>697</v>
      </c>
      <c r="K148" s="64" t="s">
        <v>697</v>
      </c>
      <c r="L148" s="23" t="s">
        <v>697</v>
      </c>
      <c r="M148" s="23" t="s">
        <v>697</v>
      </c>
      <c r="N148" s="23" t="s">
        <v>697</v>
      </c>
      <c r="O148" s="23" t="s">
        <v>697</v>
      </c>
      <c r="P148" s="27">
        <v>0</v>
      </c>
      <c r="Q148" s="27" t="s">
        <v>704</v>
      </c>
      <c r="R148" s="27" t="s">
        <v>698</v>
      </c>
      <c r="S148" s="28" t="s">
        <v>694</v>
      </c>
      <c r="T148" s="28" t="s">
        <v>922</v>
      </c>
      <c r="U148" s="27" t="s">
        <v>3005</v>
      </c>
      <c r="V148" s="52" t="s">
        <v>905</v>
      </c>
      <c r="W148" s="20"/>
      <c r="X148" s="20"/>
      <c r="Y148" s="27"/>
      <c r="Z148" s="27"/>
      <c r="AA148" s="20" t="s">
        <v>3006</v>
      </c>
      <c r="AB148" s="20"/>
      <c r="AC148" s="20"/>
      <c r="AD148" s="20"/>
      <c r="AE148" s="20"/>
      <c r="AF148" s="20"/>
      <c r="AG148" s="20"/>
      <c r="AH148" s="27" t="s">
        <v>3007</v>
      </c>
      <c r="AI148" s="28" t="s">
        <v>704</v>
      </c>
      <c r="AJ148" s="27" t="s">
        <v>698</v>
      </c>
      <c r="AK148" s="27" t="s">
        <v>698</v>
      </c>
      <c r="AL148" s="27" t="s">
        <v>698</v>
      </c>
      <c r="AM148" s="27" t="s">
        <v>698</v>
      </c>
      <c r="AN148" s="27" t="s">
        <v>698</v>
      </c>
      <c r="AO148" s="27" t="s">
        <v>698</v>
      </c>
      <c r="AP148" s="27" t="s">
        <v>698</v>
      </c>
      <c r="AQ148" s="27" t="s">
        <v>698</v>
      </c>
      <c r="AR148" s="27" t="s">
        <v>698</v>
      </c>
      <c r="AS148" s="27" t="s">
        <v>698</v>
      </c>
      <c r="AT148" s="27" t="s">
        <v>698</v>
      </c>
      <c r="AU148" s="27" t="s">
        <v>698</v>
      </c>
      <c r="AV148" s="27" t="s">
        <v>698</v>
      </c>
      <c r="AW148" s="27" t="s">
        <v>698</v>
      </c>
      <c r="AX148" s="27" t="s">
        <v>698</v>
      </c>
      <c r="AY148" s="27" t="s">
        <v>698</v>
      </c>
      <c r="AZ148" s="27" t="s">
        <v>698</v>
      </c>
      <c r="BA148" s="27" t="s">
        <v>698</v>
      </c>
      <c r="BB148" s="27" t="s">
        <v>698</v>
      </c>
      <c r="BC148" s="27" t="s">
        <v>698</v>
      </c>
      <c r="BD148" s="27" t="s">
        <v>698</v>
      </c>
      <c r="BE148" s="27" t="s">
        <v>698</v>
      </c>
      <c r="BF148" s="27" t="s">
        <v>698</v>
      </c>
      <c r="BG148" s="27" t="s">
        <v>698</v>
      </c>
      <c r="BH148" s="27" t="s">
        <v>698</v>
      </c>
      <c r="BI148" s="27" t="s">
        <v>698</v>
      </c>
      <c r="BJ148" s="27" t="s">
        <v>698</v>
      </c>
      <c r="BK148" s="27" t="s">
        <v>698</v>
      </c>
      <c r="BL148" s="27" t="s">
        <v>698</v>
      </c>
      <c r="BM148" s="27" t="s">
        <v>698</v>
      </c>
      <c r="BN148" s="27" t="s">
        <v>698</v>
      </c>
      <c r="BO148" s="27" t="s">
        <v>698</v>
      </c>
      <c r="BP148" s="27" t="s">
        <v>698</v>
      </c>
      <c r="BQ148" s="27" t="s">
        <v>698</v>
      </c>
      <c r="BR148" s="27" t="s">
        <v>698</v>
      </c>
      <c r="BS148" s="27" t="s">
        <v>698</v>
      </c>
      <c r="BT148" s="27" t="s">
        <v>698</v>
      </c>
      <c r="BU148" s="27" t="s">
        <v>698</v>
      </c>
      <c r="BV148" s="27" t="s">
        <v>698</v>
      </c>
      <c r="BW148" s="27" t="s">
        <v>698</v>
      </c>
      <c r="BX148" s="27" t="s">
        <v>698</v>
      </c>
      <c r="BY148" s="27" t="s">
        <v>704</v>
      </c>
      <c r="BZ148" s="27" t="s">
        <v>698</v>
      </c>
      <c r="CA148" s="27" t="s">
        <v>698</v>
      </c>
      <c r="CB148" s="27" t="s">
        <v>698</v>
      </c>
      <c r="CC148" s="27" t="s">
        <v>698</v>
      </c>
      <c r="CD148" s="27" t="s">
        <v>698</v>
      </c>
      <c r="CE148" s="27" t="s">
        <v>698</v>
      </c>
      <c r="CF148" s="27" t="s">
        <v>698</v>
      </c>
      <c r="CG148" s="27" t="s">
        <v>698</v>
      </c>
      <c r="CH148" s="27" t="s">
        <v>698</v>
      </c>
      <c r="CI148" s="27" t="s">
        <v>698</v>
      </c>
      <c r="CJ148" s="27" t="s">
        <v>698</v>
      </c>
      <c r="CK148" s="27" t="s">
        <v>698</v>
      </c>
      <c r="CL148" s="27" t="s">
        <v>698</v>
      </c>
      <c r="CM148" s="27" t="s">
        <v>698</v>
      </c>
      <c r="CN148" s="27" t="s">
        <v>698</v>
      </c>
      <c r="CO148" s="27" t="s">
        <v>698</v>
      </c>
      <c r="CP148" s="27" t="s">
        <v>698</v>
      </c>
      <c r="CQ148" s="27" t="s">
        <v>698</v>
      </c>
      <c r="CR148" s="27" t="s">
        <v>698</v>
      </c>
      <c r="CS148" s="27" t="s">
        <v>698</v>
      </c>
      <c r="CT148" s="27" t="s">
        <v>698</v>
      </c>
      <c r="CU148" s="27" t="s">
        <v>698</v>
      </c>
      <c r="CV148" s="27" t="s">
        <v>698</v>
      </c>
      <c r="CW148" s="27" t="s">
        <v>698</v>
      </c>
      <c r="CX148" s="27" t="s">
        <v>698</v>
      </c>
      <c r="CY148" s="27" t="s">
        <v>698</v>
      </c>
      <c r="CZ148" s="27" t="s">
        <v>698</v>
      </c>
      <c r="DA148" s="27" t="s">
        <v>698</v>
      </c>
      <c r="DB148" s="27" t="s">
        <v>698</v>
      </c>
      <c r="DC148" s="27" t="s">
        <v>698</v>
      </c>
      <c r="DD148" s="27" t="s">
        <v>698</v>
      </c>
      <c r="DE148" s="27" t="s">
        <v>698</v>
      </c>
      <c r="DF148" s="27" t="s">
        <v>698</v>
      </c>
      <c r="DG148" s="27" t="s">
        <v>698</v>
      </c>
      <c r="DH148" s="27" t="s">
        <v>698</v>
      </c>
      <c r="DI148" s="27" t="s">
        <v>698</v>
      </c>
      <c r="DJ148" s="27" t="s">
        <v>698</v>
      </c>
      <c r="DK148" s="27" t="s">
        <v>698</v>
      </c>
      <c r="DL148" s="27" t="s">
        <v>698</v>
      </c>
      <c r="DM148" s="27" t="s">
        <v>698</v>
      </c>
      <c r="DN148" s="27" t="s">
        <v>698</v>
      </c>
      <c r="DO148" s="27" t="s">
        <v>698</v>
      </c>
      <c r="DP148" s="27" t="s">
        <v>698</v>
      </c>
      <c r="DQ148" s="27" t="s">
        <v>698</v>
      </c>
      <c r="DR148" s="27" t="s">
        <v>698</v>
      </c>
      <c r="DS148" s="27" t="s">
        <v>698</v>
      </c>
      <c r="DT148" s="27" t="s">
        <v>698</v>
      </c>
      <c r="DU148" s="27" t="s">
        <v>698</v>
      </c>
      <c r="DV148" s="27" t="s">
        <v>698</v>
      </c>
      <c r="DW148" s="27" t="s">
        <v>698</v>
      </c>
      <c r="DX148" s="27" t="s">
        <v>698</v>
      </c>
      <c r="DY148" s="27" t="s">
        <v>698</v>
      </c>
      <c r="DZ148" s="27" t="s">
        <v>698</v>
      </c>
      <c r="EA148" s="27" t="s">
        <v>698</v>
      </c>
      <c r="EB148" s="27" t="s">
        <v>698</v>
      </c>
      <c r="EC148" s="27" t="s">
        <v>698</v>
      </c>
      <c r="ED148" s="27" t="s">
        <v>698</v>
      </c>
      <c r="EE148" s="27" t="s">
        <v>698</v>
      </c>
      <c r="EF148" s="27" t="s">
        <v>698</v>
      </c>
      <c r="EG148" s="27" t="s">
        <v>698</v>
      </c>
      <c r="EH148" s="27" t="s">
        <v>698</v>
      </c>
      <c r="EI148" s="27" t="s">
        <v>698</v>
      </c>
      <c r="EJ148" s="27" t="s">
        <v>698</v>
      </c>
      <c r="EK148" s="27" t="s">
        <v>698</v>
      </c>
      <c r="EL148" s="27" t="s">
        <v>698</v>
      </c>
      <c r="EM148" s="27" t="s">
        <v>698</v>
      </c>
      <c r="EN148" s="27" t="s">
        <v>698</v>
      </c>
      <c r="EO148" s="27" t="s">
        <v>698</v>
      </c>
      <c r="EP148" s="27" t="s">
        <v>698</v>
      </c>
      <c r="EQ148" s="27" t="s">
        <v>698</v>
      </c>
      <c r="ER148" s="27" t="s">
        <v>698</v>
      </c>
      <c r="ES148" s="27" t="s">
        <v>698</v>
      </c>
      <c r="ET148" s="27" t="s">
        <v>698</v>
      </c>
      <c r="EU148" s="27" t="s">
        <v>698</v>
      </c>
      <c r="EV148" s="27" t="s">
        <v>698</v>
      </c>
      <c r="EW148" s="27" t="s">
        <v>2705</v>
      </c>
      <c r="EX148" s="27" t="s">
        <v>3004</v>
      </c>
      <c r="EY148" s="27" t="s">
        <v>2707</v>
      </c>
      <c r="EZ148" s="27" t="s">
        <v>694</v>
      </c>
      <c r="FA148" s="27" t="s">
        <v>694</v>
      </c>
      <c r="FB148" s="27" t="s">
        <v>694</v>
      </c>
      <c r="FC148" s="27" t="s">
        <v>694</v>
      </c>
      <c r="FD148" s="27" t="s">
        <v>694</v>
      </c>
      <c r="FE148" s="27" t="s">
        <v>2858</v>
      </c>
      <c r="FF148" s="42"/>
      <c r="FG148" s="42"/>
    </row>
    <row r="149" spans="1:163" x14ac:dyDescent="0.25">
      <c r="A149" s="27" t="str">
        <f t="shared" si="2"/>
        <v>IR003004001001003000000000000000000000</v>
      </c>
      <c r="B149" s="27" t="s">
        <v>2877</v>
      </c>
      <c r="C149" s="23" t="s">
        <v>2630</v>
      </c>
      <c r="D149" s="23" t="s">
        <v>710</v>
      </c>
      <c r="E149" s="23" t="s">
        <v>711</v>
      </c>
      <c r="F149" s="21" t="s">
        <v>702</v>
      </c>
      <c r="G149" s="21" t="s">
        <v>702</v>
      </c>
      <c r="H149" s="23" t="s">
        <v>710</v>
      </c>
      <c r="I149" s="23" t="s">
        <v>697</v>
      </c>
      <c r="J149" s="23" t="s">
        <v>697</v>
      </c>
      <c r="K149" s="64" t="s">
        <v>697</v>
      </c>
      <c r="L149" s="23" t="s">
        <v>697</v>
      </c>
      <c r="M149" s="23" t="s">
        <v>697</v>
      </c>
      <c r="N149" s="23" t="s">
        <v>697</v>
      </c>
      <c r="O149" s="23" t="s">
        <v>697</v>
      </c>
      <c r="P149" s="27">
        <v>0</v>
      </c>
      <c r="Q149" s="27" t="s">
        <v>704</v>
      </c>
      <c r="R149" s="27" t="s">
        <v>698</v>
      </c>
      <c r="S149" s="28" t="s">
        <v>694</v>
      </c>
      <c r="T149" s="28" t="s">
        <v>922</v>
      </c>
      <c r="U149" s="27" t="s">
        <v>3008</v>
      </c>
      <c r="V149" s="52" t="s">
        <v>905</v>
      </c>
      <c r="W149" s="20"/>
      <c r="X149" s="20"/>
      <c r="Y149" s="27"/>
      <c r="Z149" s="27"/>
      <c r="AA149" s="20" t="s">
        <v>3009</v>
      </c>
      <c r="AB149" s="20"/>
      <c r="AC149" s="20"/>
      <c r="AD149" s="20"/>
      <c r="AE149" s="20"/>
      <c r="AF149" s="20"/>
      <c r="AG149" s="20"/>
      <c r="AH149" s="27" t="s">
        <v>3010</v>
      </c>
      <c r="AI149" s="28" t="s">
        <v>704</v>
      </c>
      <c r="AJ149" s="27" t="s">
        <v>698</v>
      </c>
      <c r="AK149" s="27" t="s">
        <v>698</v>
      </c>
      <c r="AL149" s="27" t="s">
        <v>698</v>
      </c>
      <c r="AM149" s="27" t="s">
        <v>698</v>
      </c>
      <c r="AN149" s="27" t="s">
        <v>698</v>
      </c>
      <c r="AO149" s="27" t="s">
        <v>698</v>
      </c>
      <c r="AP149" s="27" t="s">
        <v>698</v>
      </c>
      <c r="AQ149" s="27" t="s">
        <v>698</v>
      </c>
      <c r="AR149" s="27" t="s">
        <v>698</v>
      </c>
      <c r="AS149" s="27" t="s">
        <v>698</v>
      </c>
      <c r="AT149" s="27" t="s">
        <v>698</v>
      </c>
      <c r="AU149" s="27" t="s">
        <v>698</v>
      </c>
      <c r="AV149" s="27" t="s">
        <v>698</v>
      </c>
      <c r="AW149" s="27" t="s">
        <v>698</v>
      </c>
      <c r="AX149" s="27" t="s">
        <v>698</v>
      </c>
      <c r="AY149" s="27" t="s">
        <v>698</v>
      </c>
      <c r="AZ149" s="27" t="s">
        <v>698</v>
      </c>
      <c r="BA149" s="27" t="s">
        <v>698</v>
      </c>
      <c r="BB149" s="27" t="s">
        <v>698</v>
      </c>
      <c r="BC149" s="27" t="s">
        <v>698</v>
      </c>
      <c r="BD149" s="27" t="s">
        <v>698</v>
      </c>
      <c r="BE149" s="27" t="s">
        <v>698</v>
      </c>
      <c r="BF149" s="27" t="s">
        <v>698</v>
      </c>
      <c r="BG149" s="27" t="s">
        <v>698</v>
      </c>
      <c r="BH149" s="27" t="s">
        <v>698</v>
      </c>
      <c r="BI149" s="27" t="s">
        <v>698</v>
      </c>
      <c r="BJ149" s="27" t="s">
        <v>698</v>
      </c>
      <c r="BK149" s="27" t="s">
        <v>698</v>
      </c>
      <c r="BL149" s="27" t="s">
        <v>698</v>
      </c>
      <c r="BM149" s="27" t="s">
        <v>698</v>
      </c>
      <c r="BN149" s="27" t="s">
        <v>698</v>
      </c>
      <c r="BO149" s="27" t="s">
        <v>698</v>
      </c>
      <c r="BP149" s="27" t="s">
        <v>698</v>
      </c>
      <c r="BQ149" s="27" t="s">
        <v>698</v>
      </c>
      <c r="BR149" s="27" t="s">
        <v>698</v>
      </c>
      <c r="BS149" s="27" t="s">
        <v>698</v>
      </c>
      <c r="BT149" s="27" t="s">
        <v>698</v>
      </c>
      <c r="BU149" s="27" t="s">
        <v>698</v>
      </c>
      <c r="BV149" s="27" t="s">
        <v>698</v>
      </c>
      <c r="BW149" s="27" t="s">
        <v>698</v>
      </c>
      <c r="BX149" s="27" t="s">
        <v>698</v>
      </c>
      <c r="BY149" s="27" t="s">
        <v>704</v>
      </c>
      <c r="BZ149" s="27" t="s">
        <v>698</v>
      </c>
      <c r="CA149" s="27" t="s">
        <v>698</v>
      </c>
      <c r="CB149" s="27" t="s">
        <v>698</v>
      </c>
      <c r="CC149" s="27" t="s">
        <v>698</v>
      </c>
      <c r="CD149" s="27" t="s">
        <v>698</v>
      </c>
      <c r="CE149" s="27" t="s">
        <v>698</v>
      </c>
      <c r="CF149" s="27" t="s">
        <v>698</v>
      </c>
      <c r="CG149" s="27" t="s">
        <v>698</v>
      </c>
      <c r="CH149" s="27" t="s">
        <v>698</v>
      </c>
      <c r="CI149" s="27" t="s">
        <v>698</v>
      </c>
      <c r="CJ149" s="27" t="s">
        <v>698</v>
      </c>
      <c r="CK149" s="27" t="s">
        <v>698</v>
      </c>
      <c r="CL149" s="27" t="s">
        <v>698</v>
      </c>
      <c r="CM149" s="27" t="s">
        <v>698</v>
      </c>
      <c r="CN149" s="27" t="s">
        <v>698</v>
      </c>
      <c r="CO149" s="27" t="s">
        <v>698</v>
      </c>
      <c r="CP149" s="27" t="s">
        <v>698</v>
      </c>
      <c r="CQ149" s="27" t="s">
        <v>698</v>
      </c>
      <c r="CR149" s="27" t="s">
        <v>698</v>
      </c>
      <c r="CS149" s="27" t="s">
        <v>698</v>
      </c>
      <c r="CT149" s="27" t="s">
        <v>698</v>
      </c>
      <c r="CU149" s="27" t="s">
        <v>698</v>
      </c>
      <c r="CV149" s="27" t="s">
        <v>698</v>
      </c>
      <c r="CW149" s="27" t="s">
        <v>698</v>
      </c>
      <c r="CX149" s="27" t="s">
        <v>698</v>
      </c>
      <c r="CY149" s="27" t="s">
        <v>698</v>
      </c>
      <c r="CZ149" s="27" t="s">
        <v>698</v>
      </c>
      <c r="DA149" s="27" t="s">
        <v>698</v>
      </c>
      <c r="DB149" s="27" t="s">
        <v>698</v>
      </c>
      <c r="DC149" s="27" t="s">
        <v>698</v>
      </c>
      <c r="DD149" s="27" t="s">
        <v>698</v>
      </c>
      <c r="DE149" s="27" t="s">
        <v>698</v>
      </c>
      <c r="DF149" s="27" t="s">
        <v>698</v>
      </c>
      <c r="DG149" s="27" t="s">
        <v>698</v>
      </c>
      <c r="DH149" s="27" t="s">
        <v>698</v>
      </c>
      <c r="DI149" s="27" t="s">
        <v>698</v>
      </c>
      <c r="DJ149" s="27" t="s">
        <v>698</v>
      </c>
      <c r="DK149" s="27" t="s">
        <v>698</v>
      </c>
      <c r="DL149" s="27" t="s">
        <v>698</v>
      </c>
      <c r="DM149" s="27" t="s">
        <v>698</v>
      </c>
      <c r="DN149" s="27" t="s">
        <v>698</v>
      </c>
      <c r="DO149" s="27" t="s">
        <v>698</v>
      </c>
      <c r="DP149" s="27" t="s">
        <v>698</v>
      </c>
      <c r="DQ149" s="27" t="s">
        <v>698</v>
      </c>
      <c r="DR149" s="27" t="s">
        <v>698</v>
      </c>
      <c r="DS149" s="27" t="s">
        <v>698</v>
      </c>
      <c r="DT149" s="27" t="s">
        <v>698</v>
      </c>
      <c r="DU149" s="27" t="s">
        <v>698</v>
      </c>
      <c r="DV149" s="27" t="s">
        <v>698</v>
      </c>
      <c r="DW149" s="27" t="s">
        <v>698</v>
      </c>
      <c r="DX149" s="27" t="s">
        <v>698</v>
      </c>
      <c r="DY149" s="27" t="s">
        <v>698</v>
      </c>
      <c r="DZ149" s="27" t="s">
        <v>698</v>
      </c>
      <c r="EA149" s="27" t="s">
        <v>698</v>
      </c>
      <c r="EB149" s="27" t="s">
        <v>698</v>
      </c>
      <c r="EC149" s="27" t="s">
        <v>698</v>
      </c>
      <c r="ED149" s="27" t="s">
        <v>698</v>
      </c>
      <c r="EE149" s="27" t="s">
        <v>698</v>
      </c>
      <c r="EF149" s="27" t="s">
        <v>698</v>
      </c>
      <c r="EG149" s="27" t="s">
        <v>698</v>
      </c>
      <c r="EH149" s="27" t="s">
        <v>698</v>
      </c>
      <c r="EI149" s="27" t="s">
        <v>698</v>
      </c>
      <c r="EJ149" s="27" t="s">
        <v>698</v>
      </c>
      <c r="EK149" s="27" t="s">
        <v>698</v>
      </c>
      <c r="EL149" s="27" t="s">
        <v>698</v>
      </c>
      <c r="EM149" s="27" t="s">
        <v>698</v>
      </c>
      <c r="EN149" s="27" t="s">
        <v>698</v>
      </c>
      <c r="EO149" s="27" t="s">
        <v>698</v>
      </c>
      <c r="EP149" s="27" t="s">
        <v>698</v>
      </c>
      <c r="EQ149" s="27" t="s">
        <v>698</v>
      </c>
      <c r="ER149" s="27" t="s">
        <v>698</v>
      </c>
      <c r="ES149" s="27" t="s">
        <v>698</v>
      </c>
      <c r="ET149" s="27" t="s">
        <v>698</v>
      </c>
      <c r="EU149" s="27" t="s">
        <v>698</v>
      </c>
      <c r="EV149" s="27" t="s">
        <v>698</v>
      </c>
      <c r="EW149" s="27" t="s">
        <v>2705</v>
      </c>
      <c r="EX149" s="27" t="s">
        <v>3004</v>
      </c>
      <c r="EY149" s="27" t="s">
        <v>2707</v>
      </c>
      <c r="EZ149" s="27" t="s">
        <v>694</v>
      </c>
      <c r="FA149" s="27" t="s">
        <v>694</v>
      </c>
      <c r="FB149" s="27" t="s">
        <v>694</v>
      </c>
      <c r="FC149" s="27" t="s">
        <v>694</v>
      </c>
      <c r="FD149" s="27" t="s">
        <v>694</v>
      </c>
      <c r="FE149" s="27" t="s">
        <v>2858</v>
      </c>
      <c r="FF149" s="42"/>
      <c r="FG149" s="42"/>
    </row>
    <row r="150" spans="1:163" x14ac:dyDescent="0.25">
      <c r="A150" s="27" t="str">
        <f t="shared" si="2"/>
        <v>IR003004001001004000000000000000000000</v>
      </c>
      <c r="B150" s="28" t="s">
        <v>2877</v>
      </c>
      <c r="C150" s="23" t="s">
        <v>2630</v>
      </c>
      <c r="D150" s="25" t="s">
        <v>710</v>
      </c>
      <c r="E150" s="25" t="s">
        <v>711</v>
      </c>
      <c r="F150" s="50" t="s">
        <v>702</v>
      </c>
      <c r="G150" s="50" t="s">
        <v>702</v>
      </c>
      <c r="H150" s="25" t="s">
        <v>711</v>
      </c>
      <c r="I150" s="25" t="s">
        <v>697</v>
      </c>
      <c r="J150" s="25" t="s">
        <v>697</v>
      </c>
      <c r="K150" s="63" t="s">
        <v>697</v>
      </c>
      <c r="L150" s="25" t="s">
        <v>697</v>
      </c>
      <c r="M150" s="25" t="s">
        <v>697</v>
      </c>
      <c r="N150" s="25" t="s">
        <v>697</v>
      </c>
      <c r="O150" s="25" t="s">
        <v>697</v>
      </c>
      <c r="P150" s="28"/>
      <c r="Q150" s="28" t="s">
        <v>704</v>
      </c>
      <c r="R150" s="28" t="s">
        <v>698</v>
      </c>
      <c r="S150" s="28" t="s">
        <v>694</v>
      </c>
      <c r="T150" s="28" t="s">
        <v>922</v>
      </c>
      <c r="U150" s="28" t="s">
        <v>3011</v>
      </c>
      <c r="V150" s="139" t="s">
        <v>905</v>
      </c>
      <c r="W150" s="24"/>
      <c r="X150" s="24"/>
      <c r="Y150" s="28"/>
      <c r="Z150" s="28"/>
      <c r="AA150" s="24" t="s">
        <v>3012</v>
      </c>
      <c r="AB150" s="24"/>
      <c r="AC150" s="24"/>
      <c r="AD150" s="24"/>
      <c r="AE150" s="24"/>
      <c r="AF150" s="24"/>
      <c r="AG150" s="24"/>
      <c r="AH150" s="28" t="s">
        <v>3013</v>
      </c>
      <c r="AI150" s="28" t="s">
        <v>704</v>
      </c>
      <c r="AJ150" s="28"/>
      <c r="AK150" s="28"/>
      <c r="AL150" s="28"/>
      <c r="AM150" s="28"/>
      <c r="AN150" s="28"/>
      <c r="AO150" s="28"/>
      <c r="AP150" s="28"/>
      <c r="AQ150" s="28"/>
      <c r="AR150" s="28"/>
      <c r="AS150" s="28"/>
      <c r="AT150" s="28"/>
      <c r="AU150" s="28"/>
      <c r="AV150" s="28"/>
      <c r="AW150" s="28"/>
      <c r="AX150" s="28"/>
      <c r="AY150" s="28"/>
      <c r="AZ150" s="28"/>
      <c r="BA150" s="28"/>
      <c r="BB150" s="28"/>
      <c r="BC150" s="28"/>
      <c r="BD150" s="28"/>
      <c r="BE150" s="28"/>
      <c r="BF150" s="28"/>
      <c r="BG150" s="28"/>
      <c r="BH150" s="28"/>
      <c r="BI150" s="28"/>
      <c r="BJ150" s="28"/>
      <c r="BK150" s="28"/>
      <c r="BL150" s="28"/>
      <c r="BM150" s="28"/>
      <c r="BN150" s="28"/>
      <c r="BO150" s="28"/>
      <c r="BP150" s="28"/>
      <c r="BQ150" s="28"/>
      <c r="BR150" s="28"/>
      <c r="BS150" s="28"/>
      <c r="BT150" s="28"/>
      <c r="BU150" s="28"/>
      <c r="BV150" s="28"/>
      <c r="BW150" s="28"/>
      <c r="BX150" s="28"/>
      <c r="BY150" s="28"/>
      <c r="BZ150" s="28"/>
      <c r="CA150" s="28"/>
      <c r="CB150" s="28"/>
      <c r="CC150" s="28"/>
      <c r="CD150" s="28"/>
      <c r="CE150" s="28"/>
      <c r="CF150" s="28"/>
      <c r="CG150" s="28"/>
      <c r="CH150" s="28"/>
      <c r="CI150" s="28"/>
      <c r="CJ150" s="28"/>
      <c r="CK150" s="28"/>
      <c r="CL150" s="28"/>
      <c r="CM150" s="28"/>
      <c r="CN150" s="28"/>
      <c r="CO150" s="28"/>
      <c r="CP150" s="28"/>
      <c r="CQ150" s="28"/>
      <c r="CR150" s="28"/>
      <c r="CS150" s="28"/>
      <c r="CT150" s="28"/>
      <c r="CU150" s="28"/>
      <c r="CV150" s="28"/>
      <c r="CW150" s="28"/>
      <c r="CX150" s="28"/>
      <c r="CY150" s="28"/>
      <c r="CZ150" s="28"/>
      <c r="DA150" s="28"/>
      <c r="DB150" s="28"/>
      <c r="DC150" s="28"/>
      <c r="DD150" s="28"/>
      <c r="DE150" s="28"/>
      <c r="DF150" s="28"/>
      <c r="DG150" s="28"/>
      <c r="DH150" s="28"/>
      <c r="DI150" s="28"/>
      <c r="DJ150" s="28"/>
      <c r="DK150" s="28"/>
      <c r="DL150" s="28"/>
      <c r="DM150" s="28"/>
      <c r="DN150" s="28"/>
      <c r="DO150" s="28"/>
      <c r="DP150" s="28"/>
      <c r="DQ150" s="28"/>
      <c r="DR150" s="28"/>
      <c r="DS150" s="28"/>
      <c r="DT150" s="28"/>
      <c r="DU150" s="28"/>
      <c r="DV150" s="28"/>
      <c r="DW150" s="28"/>
      <c r="DX150" s="28"/>
      <c r="DY150" s="28"/>
      <c r="DZ150" s="28"/>
      <c r="EA150" s="28"/>
      <c r="EB150" s="28"/>
      <c r="EC150" s="28"/>
      <c r="ED150" s="28"/>
      <c r="EE150" s="28"/>
      <c r="EF150" s="28"/>
      <c r="EG150" s="28"/>
      <c r="EH150" s="28"/>
      <c r="EI150" s="28"/>
      <c r="EJ150" s="28"/>
      <c r="EK150" s="28"/>
      <c r="EL150" s="28"/>
      <c r="EM150" s="28"/>
      <c r="EN150" s="28"/>
      <c r="EO150" s="28"/>
      <c r="EP150" s="28"/>
      <c r="EQ150" s="28"/>
      <c r="ER150" s="28"/>
      <c r="ES150" s="28"/>
      <c r="ET150" s="28"/>
      <c r="EU150" s="28"/>
      <c r="EV150" s="28"/>
      <c r="EW150" s="28"/>
      <c r="EX150" s="28"/>
      <c r="EY150" s="28"/>
      <c r="EZ150" s="28"/>
      <c r="FA150" s="28"/>
      <c r="FB150" s="28"/>
      <c r="FC150" s="28"/>
      <c r="FD150" s="28"/>
      <c r="FE150" s="28"/>
      <c r="FF150" s="43"/>
      <c r="FG150" s="43"/>
    </row>
    <row r="151" spans="1:163" x14ac:dyDescent="0.25">
      <c r="A151" s="27" t="str">
        <f t="shared" si="2"/>
        <v>IR003004001002000000000000000000000000</v>
      </c>
      <c r="B151" s="20" t="s">
        <v>2877</v>
      </c>
      <c r="C151" s="23" t="s">
        <v>2630</v>
      </c>
      <c r="D151" s="23" t="s">
        <v>710</v>
      </c>
      <c r="E151" s="23" t="s">
        <v>711</v>
      </c>
      <c r="F151" s="21" t="s">
        <v>702</v>
      </c>
      <c r="G151" s="21" t="s">
        <v>707</v>
      </c>
      <c r="H151" s="23" t="s">
        <v>697</v>
      </c>
      <c r="I151" s="23" t="s">
        <v>697</v>
      </c>
      <c r="J151" s="23" t="s">
        <v>697</v>
      </c>
      <c r="K151" s="64" t="s">
        <v>697</v>
      </c>
      <c r="L151" s="23" t="s">
        <v>697</v>
      </c>
      <c r="M151" s="23" t="s">
        <v>697</v>
      </c>
      <c r="N151" s="23" t="s">
        <v>697</v>
      </c>
      <c r="O151" s="23" t="s">
        <v>697</v>
      </c>
      <c r="P151" s="27">
        <v>0</v>
      </c>
      <c r="Q151" s="27" t="s">
        <v>698</v>
      </c>
      <c r="R151" s="27" t="s">
        <v>698</v>
      </c>
      <c r="S151" s="28" t="s">
        <v>694</v>
      </c>
      <c r="T151" s="28" t="s">
        <v>922</v>
      </c>
      <c r="U151" s="154" t="s">
        <v>2999</v>
      </c>
      <c r="V151" s="52" t="s">
        <v>905</v>
      </c>
      <c r="W151" s="20"/>
      <c r="X151" s="20"/>
      <c r="Y151" s="20"/>
      <c r="Z151" s="20" t="s">
        <v>2124</v>
      </c>
      <c r="AA151" s="20"/>
      <c r="AB151" s="20"/>
      <c r="AC151" s="20"/>
      <c r="AD151" s="20"/>
      <c r="AE151" s="20"/>
      <c r="AF151" s="20"/>
      <c r="AG151" s="20"/>
      <c r="AH151" s="27" t="s">
        <v>3014</v>
      </c>
      <c r="AI151" s="28" t="s">
        <v>698</v>
      </c>
      <c r="AJ151" s="27" t="s">
        <v>694</v>
      </c>
      <c r="AK151" s="27" t="s">
        <v>694</v>
      </c>
      <c r="AL151" s="27" t="s">
        <v>694</v>
      </c>
      <c r="AM151" s="27" t="s">
        <v>694</v>
      </c>
      <c r="AN151" s="27" t="s">
        <v>694</v>
      </c>
      <c r="AO151" s="27" t="s">
        <v>694</v>
      </c>
      <c r="AP151" s="27" t="s">
        <v>694</v>
      </c>
      <c r="AQ151" s="27" t="s">
        <v>694</v>
      </c>
      <c r="AR151" s="27" t="s">
        <v>694</v>
      </c>
      <c r="AS151" s="27" t="s">
        <v>694</v>
      </c>
      <c r="AT151" s="27" t="s">
        <v>694</v>
      </c>
      <c r="AU151" s="27" t="s">
        <v>694</v>
      </c>
      <c r="AV151" s="27" t="s">
        <v>694</v>
      </c>
      <c r="AW151" s="27" t="s">
        <v>694</v>
      </c>
      <c r="AX151" s="27" t="s">
        <v>694</v>
      </c>
      <c r="AY151" s="27" t="s">
        <v>694</v>
      </c>
      <c r="AZ151" s="27" t="s">
        <v>694</v>
      </c>
      <c r="BA151" s="27" t="s">
        <v>694</v>
      </c>
      <c r="BB151" s="27" t="s">
        <v>694</v>
      </c>
      <c r="BC151" s="27" t="s">
        <v>694</v>
      </c>
      <c r="BD151" s="27" t="s">
        <v>694</v>
      </c>
      <c r="BE151" s="27" t="s">
        <v>694</v>
      </c>
      <c r="BF151" s="27" t="s">
        <v>694</v>
      </c>
      <c r="BG151" s="27" t="s">
        <v>694</v>
      </c>
      <c r="BH151" s="27" t="s">
        <v>694</v>
      </c>
      <c r="BI151" s="27" t="s">
        <v>694</v>
      </c>
      <c r="BJ151" s="27" t="s">
        <v>694</v>
      </c>
      <c r="BK151" s="27" t="s">
        <v>694</v>
      </c>
      <c r="BL151" s="27" t="s">
        <v>694</v>
      </c>
      <c r="BM151" s="27" t="s">
        <v>694</v>
      </c>
      <c r="BN151" s="27" t="s">
        <v>694</v>
      </c>
      <c r="BO151" s="27" t="s">
        <v>694</v>
      </c>
      <c r="BP151" s="27" t="s">
        <v>694</v>
      </c>
      <c r="BQ151" s="27" t="s">
        <v>694</v>
      </c>
      <c r="BR151" s="27" t="s">
        <v>694</v>
      </c>
      <c r="BS151" s="27" t="s">
        <v>694</v>
      </c>
      <c r="BT151" s="27" t="s">
        <v>694</v>
      </c>
      <c r="BU151" s="27" t="s">
        <v>694</v>
      </c>
      <c r="BV151" s="27" t="s">
        <v>694</v>
      </c>
      <c r="BW151" s="27" t="s">
        <v>694</v>
      </c>
      <c r="BX151" s="27" t="s">
        <v>694</v>
      </c>
      <c r="BY151" s="27" t="s">
        <v>694</v>
      </c>
      <c r="BZ151" s="27" t="s">
        <v>694</v>
      </c>
      <c r="CA151" s="27" t="s">
        <v>694</v>
      </c>
      <c r="CB151" s="27" t="s">
        <v>694</v>
      </c>
      <c r="CC151" s="27" t="s">
        <v>694</v>
      </c>
      <c r="CD151" s="27" t="s">
        <v>694</v>
      </c>
      <c r="CE151" s="27" t="s">
        <v>694</v>
      </c>
      <c r="CF151" s="27" t="s">
        <v>694</v>
      </c>
      <c r="CG151" s="27" t="s">
        <v>694</v>
      </c>
      <c r="CH151" s="27" t="s">
        <v>694</v>
      </c>
      <c r="CI151" s="27" t="s">
        <v>694</v>
      </c>
      <c r="CJ151" s="27" t="s">
        <v>694</v>
      </c>
      <c r="CK151" s="27" t="s">
        <v>694</v>
      </c>
      <c r="CL151" s="27" t="s">
        <v>694</v>
      </c>
      <c r="CM151" s="27" t="s">
        <v>694</v>
      </c>
      <c r="CN151" s="27" t="s">
        <v>694</v>
      </c>
      <c r="CO151" s="27" t="s">
        <v>694</v>
      </c>
      <c r="CP151" s="27" t="s">
        <v>694</v>
      </c>
      <c r="CQ151" s="27" t="s">
        <v>694</v>
      </c>
      <c r="CR151" s="27" t="s">
        <v>694</v>
      </c>
      <c r="CS151" s="27" t="s">
        <v>694</v>
      </c>
      <c r="CT151" s="27" t="s">
        <v>694</v>
      </c>
      <c r="CU151" s="27" t="s">
        <v>694</v>
      </c>
      <c r="CV151" s="27" t="s">
        <v>694</v>
      </c>
      <c r="CW151" s="27" t="s">
        <v>694</v>
      </c>
      <c r="CX151" s="27" t="s">
        <v>694</v>
      </c>
      <c r="CY151" s="27" t="s">
        <v>694</v>
      </c>
      <c r="CZ151" s="27" t="s">
        <v>694</v>
      </c>
      <c r="DA151" s="27" t="s">
        <v>694</v>
      </c>
      <c r="DB151" s="27" t="s">
        <v>694</v>
      </c>
      <c r="DC151" s="27" t="s">
        <v>694</v>
      </c>
      <c r="DD151" s="27" t="s">
        <v>694</v>
      </c>
      <c r="DE151" s="27" t="s">
        <v>694</v>
      </c>
      <c r="DF151" s="27" t="s">
        <v>694</v>
      </c>
      <c r="DG151" s="27" t="s">
        <v>694</v>
      </c>
      <c r="DH151" s="27" t="s">
        <v>694</v>
      </c>
      <c r="DI151" s="27" t="s">
        <v>694</v>
      </c>
      <c r="DJ151" s="27" t="s">
        <v>694</v>
      </c>
      <c r="DK151" s="27" t="s">
        <v>694</v>
      </c>
      <c r="DL151" s="27" t="s">
        <v>694</v>
      </c>
      <c r="DM151" s="27" t="s">
        <v>694</v>
      </c>
      <c r="DN151" s="27" t="s">
        <v>694</v>
      </c>
      <c r="DO151" s="27" t="s">
        <v>694</v>
      </c>
      <c r="DP151" s="27" t="s">
        <v>694</v>
      </c>
      <c r="DQ151" s="27" t="s">
        <v>694</v>
      </c>
      <c r="DR151" s="27" t="s">
        <v>694</v>
      </c>
      <c r="DS151" s="27" t="s">
        <v>694</v>
      </c>
      <c r="DT151" s="27" t="s">
        <v>694</v>
      </c>
      <c r="DU151" s="27" t="s">
        <v>694</v>
      </c>
      <c r="DV151" s="27" t="s">
        <v>694</v>
      </c>
      <c r="DW151" s="27" t="s">
        <v>694</v>
      </c>
      <c r="DX151" s="27" t="s">
        <v>694</v>
      </c>
      <c r="DY151" s="27" t="s">
        <v>694</v>
      </c>
      <c r="DZ151" s="27" t="s">
        <v>694</v>
      </c>
      <c r="EA151" s="27" t="s">
        <v>694</v>
      </c>
      <c r="EB151" s="27" t="s">
        <v>694</v>
      </c>
      <c r="EC151" s="27" t="s">
        <v>694</v>
      </c>
      <c r="ED151" s="27" t="s">
        <v>694</v>
      </c>
      <c r="EE151" s="27" t="s">
        <v>694</v>
      </c>
      <c r="EF151" s="27" t="s">
        <v>694</v>
      </c>
      <c r="EG151" s="27" t="s">
        <v>694</v>
      </c>
      <c r="EH151" s="27" t="s">
        <v>694</v>
      </c>
      <c r="EI151" s="27" t="s">
        <v>694</v>
      </c>
      <c r="EJ151" s="27" t="s">
        <v>694</v>
      </c>
      <c r="EK151" s="27" t="s">
        <v>694</v>
      </c>
      <c r="EL151" s="27" t="s">
        <v>694</v>
      </c>
      <c r="EM151" s="27" t="s">
        <v>694</v>
      </c>
      <c r="EN151" s="27" t="s">
        <v>694</v>
      </c>
      <c r="EO151" s="27" t="s">
        <v>694</v>
      </c>
      <c r="EP151" s="27" t="s">
        <v>694</v>
      </c>
      <c r="EQ151" s="27" t="s">
        <v>694</v>
      </c>
      <c r="ER151" s="27" t="s">
        <v>694</v>
      </c>
      <c r="ES151" s="27" t="s">
        <v>694</v>
      </c>
      <c r="ET151" s="27" t="s">
        <v>694</v>
      </c>
      <c r="EU151" s="27" t="s">
        <v>694</v>
      </c>
      <c r="EV151" s="27" t="s">
        <v>694</v>
      </c>
      <c r="EW151" s="27" t="s">
        <v>694</v>
      </c>
      <c r="EX151" s="27" t="s">
        <v>694</v>
      </c>
      <c r="EY151" s="27" t="s">
        <v>694</v>
      </c>
      <c r="EZ151" s="27" t="s">
        <v>694</v>
      </c>
      <c r="FA151" s="27" t="s">
        <v>694</v>
      </c>
      <c r="FB151" s="27" t="s">
        <v>694</v>
      </c>
      <c r="FC151" s="27" t="s">
        <v>694</v>
      </c>
      <c r="FD151" s="27" t="s">
        <v>694</v>
      </c>
      <c r="FE151" s="27" t="s">
        <v>694</v>
      </c>
      <c r="FF151" s="42"/>
      <c r="FG151" s="42"/>
    </row>
    <row r="152" spans="1:163" x14ac:dyDescent="0.25">
      <c r="A152" s="27" t="str">
        <f t="shared" si="2"/>
        <v>IR003004001002001000000000000000000000</v>
      </c>
      <c r="B152" s="27" t="s">
        <v>2877</v>
      </c>
      <c r="C152" s="23" t="s">
        <v>2630</v>
      </c>
      <c r="D152" s="23" t="s">
        <v>710</v>
      </c>
      <c r="E152" s="23" t="s">
        <v>711</v>
      </c>
      <c r="F152" s="21" t="s">
        <v>702</v>
      </c>
      <c r="G152" s="21" t="s">
        <v>707</v>
      </c>
      <c r="H152" s="23" t="s">
        <v>702</v>
      </c>
      <c r="I152" s="23" t="s">
        <v>697</v>
      </c>
      <c r="J152" s="23" t="s">
        <v>697</v>
      </c>
      <c r="K152" s="64" t="s">
        <v>697</v>
      </c>
      <c r="L152" s="23" t="s">
        <v>697</v>
      </c>
      <c r="M152" s="23" t="s">
        <v>697</v>
      </c>
      <c r="N152" s="23" t="s">
        <v>697</v>
      </c>
      <c r="O152" s="23" t="s">
        <v>697</v>
      </c>
      <c r="P152" s="27">
        <v>0</v>
      </c>
      <c r="Q152" s="27" t="s">
        <v>704</v>
      </c>
      <c r="R152" s="27" t="s">
        <v>698</v>
      </c>
      <c r="S152" s="28" t="s">
        <v>694</v>
      </c>
      <c r="T152" s="28" t="s">
        <v>922</v>
      </c>
      <c r="U152" s="27" t="s">
        <v>3001</v>
      </c>
      <c r="V152" s="52" t="s">
        <v>905</v>
      </c>
      <c r="W152" s="20"/>
      <c r="X152" s="20"/>
      <c r="Y152" s="27"/>
      <c r="Z152" s="27"/>
      <c r="AA152" s="20" t="s">
        <v>3002</v>
      </c>
      <c r="AB152" s="20"/>
      <c r="AC152" s="20"/>
      <c r="AD152" s="20"/>
      <c r="AE152" s="20"/>
      <c r="AF152" s="20"/>
      <c r="AG152" s="20"/>
      <c r="AH152" s="27" t="s">
        <v>3015</v>
      </c>
      <c r="AI152" s="28" t="s">
        <v>704</v>
      </c>
      <c r="AJ152" s="27" t="s">
        <v>698</v>
      </c>
      <c r="AK152" s="27" t="s">
        <v>698</v>
      </c>
      <c r="AL152" s="27" t="s">
        <v>698</v>
      </c>
      <c r="AM152" s="27" t="s">
        <v>698</v>
      </c>
      <c r="AN152" s="27" t="s">
        <v>698</v>
      </c>
      <c r="AO152" s="27" t="s">
        <v>698</v>
      </c>
      <c r="AP152" s="27" t="s">
        <v>698</v>
      </c>
      <c r="AQ152" s="27" t="s">
        <v>698</v>
      </c>
      <c r="AR152" s="27" t="s">
        <v>698</v>
      </c>
      <c r="AS152" s="27" t="s">
        <v>698</v>
      </c>
      <c r="AT152" s="27" t="s">
        <v>698</v>
      </c>
      <c r="AU152" s="27" t="s">
        <v>698</v>
      </c>
      <c r="AV152" s="27" t="s">
        <v>698</v>
      </c>
      <c r="AW152" s="27" t="s">
        <v>698</v>
      </c>
      <c r="AX152" s="27" t="s">
        <v>698</v>
      </c>
      <c r="AY152" s="27" t="s">
        <v>698</v>
      </c>
      <c r="AZ152" s="27" t="s">
        <v>698</v>
      </c>
      <c r="BA152" s="27" t="s">
        <v>698</v>
      </c>
      <c r="BB152" s="27" t="s">
        <v>698</v>
      </c>
      <c r="BC152" s="27" t="s">
        <v>698</v>
      </c>
      <c r="BD152" s="27" t="s">
        <v>698</v>
      </c>
      <c r="BE152" s="27" t="s">
        <v>698</v>
      </c>
      <c r="BF152" s="27" t="s">
        <v>698</v>
      </c>
      <c r="BG152" s="27" t="s">
        <v>698</v>
      </c>
      <c r="BH152" s="27" t="s">
        <v>698</v>
      </c>
      <c r="BI152" s="27" t="s">
        <v>698</v>
      </c>
      <c r="BJ152" s="27" t="s">
        <v>698</v>
      </c>
      <c r="BK152" s="27" t="s">
        <v>698</v>
      </c>
      <c r="BL152" s="27" t="s">
        <v>698</v>
      </c>
      <c r="BM152" s="27" t="s">
        <v>698</v>
      </c>
      <c r="BN152" s="27" t="s">
        <v>698</v>
      </c>
      <c r="BO152" s="27" t="s">
        <v>698</v>
      </c>
      <c r="BP152" s="27" t="s">
        <v>698</v>
      </c>
      <c r="BQ152" s="27" t="s">
        <v>698</v>
      </c>
      <c r="BR152" s="27" t="s">
        <v>698</v>
      </c>
      <c r="BS152" s="27" t="s">
        <v>698</v>
      </c>
      <c r="BT152" s="27" t="s">
        <v>698</v>
      </c>
      <c r="BU152" s="27" t="s">
        <v>698</v>
      </c>
      <c r="BV152" s="27" t="s">
        <v>698</v>
      </c>
      <c r="BW152" s="27" t="s">
        <v>698</v>
      </c>
      <c r="BX152" s="27" t="s">
        <v>698</v>
      </c>
      <c r="BY152" s="27" t="s">
        <v>704</v>
      </c>
      <c r="BZ152" s="27" t="s">
        <v>698</v>
      </c>
      <c r="CA152" s="27" t="s">
        <v>698</v>
      </c>
      <c r="CB152" s="27" t="s">
        <v>698</v>
      </c>
      <c r="CC152" s="27" t="s">
        <v>698</v>
      </c>
      <c r="CD152" s="27" t="s">
        <v>698</v>
      </c>
      <c r="CE152" s="27" t="s">
        <v>698</v>
      </c>
      <c r="CF152" s="27" t="s">
        <v>698</v>
      </c>
      <c r="CG152" s="27" t="s">
        <v>698</v>
      </c>
      <c r="CH152" s="27" t="s">
        <v>698</v>
      </c>
      <c r="CI152" s="27" t="s">
        <v>698</v>
      </c>
      <c r="CJ152" s="27" t="s">
        <v>698</v>
      </c>
      <c r="CK152" s="27" t="s">
        <v>698</v>
      </c>
      <c r="CL152" s="27" t="s">
        <v>698</v>
      </c>
      <c r="CM152" s="27" t="s">
        <v>698</v>
      </c>
      <c r="CN152" s="27" t="s">
        <v>698</v>
      </c>
      <c r="CO152" s="27" t="s">
        <v>698</v>
      </c>
      <c r="CP152" s="27" t="s">
        <v>698</v>
      </c>
      <c r="CQ152" s="27" t="s">
        <v>698</v>
      </c>
      <c r="CR152" s="27" t="s">
        <v>698</v>
      </c>
      <c r="CS152" s="27" t="s">
        <v>698</v>
      </c>
      <c r="CT152" s="27" t="s">
        <v>698</v>
      </c>
      <c r="CU152" s="27" t="s">
        <v>698</v>
      </c>
      <c r="CV152" s="27" t="s">
        <v>698</v>
      </c>
      <c r="CW152" s="27" t="s">
        <v>698</v>
      </c>
      <c r="CX152" s="27" t="s">
        <v>698</v>
      </c>
      <c r="CY152" s="27" t="s">
        <v>698</v>
      </c>
      <c r="CZ152" s="27" t="s">
        <v>698</v>
      </c>
      <c r="DA152" s="27" t="s">
        <v>698</v>
      </c>
      <c r="DB152" s="27" t="s">
        <v>698</v>
      </c>
      <c r="DC152" s="27" t="s">
        <v>698</v>
      </c>
      <c r="DD152" s="27" t="s">
        <v>698</v>
      </c>
      <c r="DE152" s="27" t="s">
        <v>698</v>
      </c>
      <c r="DF152" s="27" t="s">
        <v>698</v>
      </c>
      <c r="DG152" s="27" t="s">
        <v>698</v>
      </c>
      <c r="DH152" s="27" t="s">
        <v>698</v>
      </c>
      <c r="DI152" s="27" t="s">
        <v>698</v>
      </c>
      <c r="DJ152" s="27" t="s">
        <v>698</v>
      </c>
      <c r="DK152" s="27" t="s">
        <v>698</v>
      </c>
      <c r="DL152" s="27" t="s">
        <v>698</v>
      </c>
      <c r="DM152" s="27" t="s">
        <v>698</v>
      </c>
      <c r="DN152" s="27" t="s">
        <v>698</v>
      </c>
      <c r="DO152" s="27" t="s">
        <v>698</v>
      </c>
      <c r="DP152" s="27" t="s">
        <v>698</v>
      </c>
      <c r="DQ152" s="27" t="s">
        <v>698</v>
      </c>
      <c r="DR152" s="27" t="s">
        <v>698</v>
      </c>
      <c r="DS152" s="27" t="s">
        <v>698</v>
      </c>
      <c r="DT152" s="27" t="s">
        <v>698</v>
      </c>
      <c r="DU152" s="27" t="s">
        <v>698</v>
      </c>
      <c r="DV152" s="27" t="s">
        <v>698</v>
      </c>
      <c r="DW152" s="27" t="s">
        <v>698</v>
      </c>
      <c r="DX152" s="27" t="s">
        <v>698</v>
      </c>
      <c r="DY152" s="27" t="s">
        <v>698</v>
      </c>
      <c r="DZ152" s="27" t="s">
        <v>698</v>
      </c>
      <c r="EA152" s="27" t="s">
        <v>698</v>
      </c>
      <c r="EB152" s="27" t="s">
        <v>698</v>
      </c>
      <c r="EC152" s="27" t="s">
        <v>698</v>
      </c>
      <c r="ED152" s="27" t="s">
        <v>698</v>
      </c>
      <c r="EE152" s="27" t="s">
        <v>698</v>
      </c>
      <c r="EF152" s="27" t="s">
        <v>698</v>
      </c>
      <c r="EG152" s="27" t="s">
        <v>698</v>
      </c>
      <c r="EH152" s="27" t="s">
        <v>698</v>
      </c>
      <c r="EI152" s="27" t="s">
        <v>698</v>
      </c>
      <c r="EJ152" s="27" t="s">
        <v>698</v>
      </c>
      <c r="EK152" s="27" t="s">
        <v>698</v>
      </c>
      <c r="EL152" s="27" t="s">
        <v>698</v>
      </c>
      <c r="EM152" s="27" t="s">
        <v>698</v>
      </c>
      <c r="EN152" s="27" t="s">
        <v>698</v>
      </c>
      <c r="EO152" s="27" t="s">
        <v>698</v>
      </c>
      <c r="EP152" s="27" t="s">
        <v>698</v>
      </c>
      <c r="EQ152" s="27" t="s">
        <v>698</v>
      </c>
      <c r="ER152" s="27" t="s">
        <v>698</v>
      </c>
      <c r="ES152" s="27" t="s">
        <v>698</v>
      </c>
      <c r="ET152" s="27" t="s">
        <v>698</v>
      </c>
      <c r="EU152" s="27" t="s">
        <v>698</v>
      </c>
      <c r="EV152" s="27" t="s">
        <v>698</v>
      </c>
      <c r="EW152" s="27" t="s">
        <v>2705</v>
      </c>
      <c r="EX152" s="27" t="s">
        <v>3004</v>
      </c>
      <c r="EY152" s="27" t="s">
        <v>2707</v>
      </c>
      <c r="EZ152" s="27" t="s">
        <v>694</v>
      </c>
      <c r="FA152" s="27" t="s">
        <v>694</v>
      </c>
      <c r="FB152" s="27" t="s">
        <v>694</v>
      </c>
      <c r="FC152" s="27" t="s">
        <v>694</v>
      </c>
      <c r="FD152" s="27" t="s">
        <v>694</v>
      </c>
      <c r="FE152" s="27" t="s">
        <v>2858</v>
      </c>
      <c r="FF152" s="42"/>
      <c r="FG152" s="42"/>
    </row>
    <row r="153" spans="1:163" x14ac:dyDescent="0.25">
      <c r="A153" s="27" t="str">
        <f t="shared" si="2"/>
        <v>IR003004001002002000000000000000000000</v>
      </c>
      <c r="B153" s="27" t="s">
        <v>2877</v>
      </c>
      <c r="C153" s="23" t="s">
        <v>2630</v>
      </c>
      <c r="D153" s="23" t="s">
        <v>710</v>
      </c>
      <c r="E153" s="23" t="s">
        <v>711</v>
      </c>
      <c r="F153" s="21" t="s">
        <v>702</v>
      </c>
      <c r="G153" s="21" t="s">
        <v>707</v>
      </c>
      <c r="H153" s="23" t="s">
        <v>707</v>
      </c>
      <c r="I153" s="23" t="s">
        <v>697</v>
      </c>
      <c r="J153" s="23" t="s">
        <v>697</v>
      </c>
      <c r="K153" s="64" t="s">
        <v>697</v>
      </c>
      <c r="L153" s="23" t="s">
        <v>697</v>
      </c>
      <c r="M153" s="23" t="s">
        <v>697</v>
      </c>
      <c r="N153" s="23" t="s">
        <v>697</v>
      </c>
      <c r="O153" s="23" t="s">
        <v>697</v>
      </c>
      <c r="P153" s="27">
        <v>0</v>
      </c>
      <c r="Q153" s="27" t="s">
        <v>704</v>
      </c>
      <c r="R153" s="27" t="s">
        <v>698</v>
      </c>
      <c r="S153" s="28" t="s">
        <v>694</v>
      </c>
      <c r="T153" s="28" t="s">
        <v>922</v>
      </c>
      <c r="U153" s="27" t="s">
        <v>3005</v>
      </c>
      <c r="V153" s="52" t="s">
        <v>905</v>
      </c>
      <c r="W153" s="20"/>
      <c r="X153" s="20"/>
      <c r="Y153" s="27"/>
      <c r="Z153" s="27"/>
      <c r="AA153" s="20" t="s">
        <v>3006</v>
      </c>
      <c r="AB153" s="20"/>
      <c r="AC153" s="20"/>
      <c r="AD153" s="20"/>
      <c r="AE153" s="20"/>
      <c r="AF153" s="20"/>
      <c r="AG153" s="20"/>
      <c r="AH153" s="27" t="s">
        <v>3016</v>
      </c>
      <c r="AI153" s="28" t="s">
        <v>704</v>
      </c>
      <c r="AJ153" s="27" t="s">
        <v>698</v>
      </c>
      <c r="AK153" s="27" t="s">
        <v>698</v>
      </c>
      <c r="AL153" s="27" t="s">
        <v>698</v>
      </c>
      <c r="AM153" s="27" t="s">
        <v>698</v>
      </c>
      <c r="AN153" s="27" t="s">
        <v>698</v>
      </c>
      <c r="AO153" s="27" t="s">
        <v>698</v>
      </c>
      <c r="AP153" s="27" t="s">
        <v>698</v>
      </c>
      <c r="AQ153" s="27" t="s">
        <v>698</v>
      </c>
      <c r="AR153" s="27" t="s">
        <v>698</v>
      </c>
      <c r="AS153" s="27" t="s">
        <v>698</v>
      </c>
      <c r="AT153" s="27" t="s">
        <v>698</v>
      </c>
      <c r="AU153" s="27" t="s">
        <v>698</v>
      </c>
      <c r="AV153" s="27" t="s">
        <v>698</v>
      </c>
      <c r="AW153" s="27" t="s">
        <v>698</v>
      </c>
      <c r="AX153" s="27" t="s">
        <v>698</v>
      </c>
      <c r="AY153" s="27" t="s">
        <v>698</v>
      </c>
      <c r="AZ153" s="27" t="s">
        <v>698</v>
      </c>
      <c r="BA153" s="27" t="s">
        <v>698</v>
      </c>
      <c r="BB153" s="27" t="s">
        <v>698</v>
      </c>
      <c r="BC153" s="27" t="s">
        <v>698</v>
      </c>
      <c r="BD153" s="27" t="s">
        <v>698</v>
      </c>
      <c r="BE153" s="27" t="s">
        <v>698</v>
      </c>
      <c r="BF153" s="27" t="s">
        <v>698</v>
      </c>
      <c r="BG153" s="27" t="s">
        <v>698</v>
      </c>
      <c r="BH153" s="27" t="s">
        <v>698</v>
      </c>
      <c r="BI153" s="27" t="s">
        <v>698</v>
      </c>
      <c r="BJ153" s="27" t="s">
        <v>698</v>
      </c>
      <c r="BK153" s="27" t="s">
        <v>698</v>
      </c>
      <c r="BL153" s="27" t="s">
        <v>698</v>
      </c>
      <c r="BM153" s="27" t="s">
        <v>698</v>
      </c>
      <c r="BN153" s="27" t="s">
        <v>698</v>
      </c>
      <c r="BO153" s="27" t="s">
        <v>698</v>
      </c>
      <c r="BP153" s="27" t="s">
        <v>698</v>
      </c>
      <c r="BQ153" s="27" t="s">
        <v>698</v>
      </c>
      <c r="BR153" s="27" t="s">
        <v>698</v>
      </c>
      <c r="BS153" s="27" t="s">
        <v>698</v>
      </c>
      <c r="BT153" s="27" t="s">
        <v>698</v>
      </c>
      <c r="BU153" s="27" t="s">
        <v>698</v>
      </c>
      <c r="BV153" s="27" t="s">
        <v>698</v>
      </c>
      <c r="BW153" s="27" t="s">
        <v>698</v>
      </c>
      <c r="BX153" s="27" t="s">
        <v>698</v>
      </c>
      <c r="BY153" s="27" t="s">
        <v>704</v>
      </c>
      <c r="BZ153" s="27" t="s">
        <v>698</v>
      </c>
      <c r="CA153" s="27" t="s">
        <v>698</v>
      </c>
      <c r="CB153" s="27" t="s">
        <v>698</v>
      </c>
      <c r="CC153" s="27" t="s">
        <v>698</v>
      </c>
      <c r="CD153" s="27" t="s">
        <v>698</v>
      </c>
      <c r="CE153" s="27" t="s">
        <v>698</v>
      </c>
      <c r="CF153" s="27" t="s">
        <v>698</v>
      </c>
      <c r="CG153" s="27" t="s">
        <v>698</v>
      </c>
      <c r="CH153" s="27" t="s">
        <v>698</v>
      </c>
      <c r="CI153" s="27" t="s">
        <v>698</v>
      </c>
      <c r="CJ153" s="27" t="s">
        <v>698</v>
      </c>
      <c r="CK153" s="27" t="s">
        <v>698</v>
      </c>
      <c r="CL153" s="27" t="s">
        <v>698</v>
      </c>
      <c r="CM153" s="27" t="s">
        <v>698</v>
      </c>
      <c r="CN153" s="27" t="s">
        <v>698</v>
      </c>
      <c r="CO153" s="27" t="s">
        <v>698</v>
      </c>
      <c r="CP153" s="27" t="s">
        <v>698</v>
      </c>
      <c r="CQ153" s="27" t="s">
        <v>698</v>
      </c>
      <c r="CR153" s="27" t="s">
        <v>698</v>
      </c>
      <c r="CS153" s="27" t="s">
        <v>698</v>
      </c>
      <c r="CT153" s="27" t="s">
        <v>698</v>
      </c>
      <c r="CU153" s="27" t="s">
        <v>698</v>
      </c>
      <c r="CV153" s="27" t="s">
        <v>698</v>
      </c>
      <c r="CW153" s="27" t="s">
        <v>698</v>
      </c>
      <c r="CX153" s="27" t="s">
        <v>698</v>
      </c>
      <c r="CY153" s="27" t="s">
        <v>698</v>
      </c>
      <c r="CZ153" s="27" t="s">
        <v>698</v>
      </c>
      <c r="DA153" s="27" t="s">
        <v>698</v>
      </c>
      <c r="DB153" s="27" t="s">
        <v>698</v>
      </c>
      <c r="DC153" s="27" t="s">
        <v>698</v>
      </c>
      <c r="DD153" s="27" t="s">
        <v>698</v>
      </c>
      <c r="DE153" s="27" t="s">
        <v>698</v>
      </c>
      <c r="DF153" s="27" t="s">
        <v>698</v>
      </c>
      <c r="DG153" s="27" t="s">
        <v>698</v>
      </c>
      <c r="DH153" s="27" t="s">
        <v>698</v>
      </c>
      <c r="DI153" s="27" t="s">
        <v>698</v>
      </c>
      <c r="DJ153" s="27" t="s">
        <v>698</v>
      </c>
      <c r="DK153" s="27" t="s">
        <v>698</v>
      </c>
      <c r="DL153" s="27" t="s">
        <v>698</v>
      </c>
      <c r="DM153" s="27" t="s">
        <v>698</v>
      </c>
      <c r="DN153" s="27" t="s">
        <v>698</v>
      </c>
      <c r="DO153" s="27" t="s">
        <v>698</v>
      </c>
      <c r="DP153" s="27" t="s">
        <v>698</v>
      </c>
      <c r="DQ153" s="27" t="s">
        <v>698</v>
      </c>
      <c r="DR153" s="27" t="s">
        <v>698</v>
      </c>
      <c r="DS153" s="27" t="s">
        <v>698</v>
      </c>
      <c r="DT153" s="27" t="s">
        <v>698</v>
      </c>
      <c r="DU153" s="27" t="s">
        <v>698</v>
      </c>
      <c r="DV153" s="27" t="s">
        <v>698</v>
      </c>
      <c r="DW153" s="27" t="s">
        <v>698</v>
      </c>
      <c r="DX153" s="27" t="s">
        <v>698</v>
      </c>
      <c r="DY153" s="27" t="s">
        <v>698</v>
      </c>
      <c r="DZ153" s="27" t="s">
        <v>698</v>
      </c>
      <c r="EA153" s="27" t="s">
        <v>698</v>
      </c>
      <c r="EB153" s="27" t="s">
        <v>698</v>
      </c>
      <c r="EC153" s="27" t="s">
        <v>698</v>
      </c>
      <c r="ED153" s="27" t="s">
        <v>698</v>
      </c>
      <c r="EE153" s="27" t="s">
        <v>698</v>
      </c>
      <c r="EF153" s="27" t="s">
        <v>698</v>
      </c>
      <c r="EG153" s="27" t="s">
        <v>698</v>
      </c>
      <c r="EH153" s="27" t="s">
        <v>698</v>
      </c>
      <c r="EI153" s="27" t="s">
        <v>698</v>
      </c>
      <c r="EJ153" s="27" t="s">
        <v>698</v>
      </c>
      <c r="EK153" s="27" t="s">
        <v>698</v>
      </c>
      <c r="EL153" s="27" t="s">
        <v>698</v>
      </c>
      <c r="EM153" s="27" t="s">
        <v>698</v>
      </c>
      <c r="EN153" s="27" t="s">
        <v>698</v>
      </c>
      <c r="EO153" s="27" t="s">
        <v>698</v>
      </c>
      <c r="EP153" s="27" t="s">
        <v>698</v>
      </c>
      <c r="EQ153" s="27" t="s">
        <v>698</v>
      </c>
      <c r="ER153" s="27" t="s">
        <v>698</v>
      </c>
      <c r="ES153" s="27" t="s">
        <v>698</v>
      </c>
      <c r="ET153" s="27" t="s">
        <v>698</v>
      </c>
      <c r="EU153" s="27" t="s">
        <v>698</v>
      </c>
      <c r="EV153" s="27" t="s">
        <v>698</v>
      </c>
      <c r="EW153" s="27" t="s">
        <v>2705</v>
      </c>
      <c r="EX153" s="27" t="s">
        <v>3004</v>
      </c>
      <c r="EY153" s="27" t="s">
        <v>2707</v>
      </c>
      <c r="EZ153" s="27" t="s">
        <v>694</v>
      </c>
      <c r="FA153" s="27" t="s">
        <v>694</v>
      </c>
      <c r="FB153" s="27" t="s">
        <v>694</v>
      </c>
      <c r="FC153" s="27" t="s">
        <v>694</v>
      </c>
      <c r="FD153" s="27" t="s">
        <v>694</v>
      </c>
      <c r="FE153" s="27" t="s">
        <v>2858</v>
      </c>
      <c r="FF153" s="42"/>
      <c r="FG153" s="42"/>
    </row>
    <row r="154" spans="1:163" x14ac:dyDescent="0.25">
      <c r="A154" s="27" t="str">
        <f t="shared" si="2"/>
        <v>IR003004001002003000000000000000000000</v>
      </c>
      <c r="B154" s="27" t="s">
        <v>2877</v>
      </c>
      <c r="C154" s="23" t="s">
        <v>2630</v>
      </c>
      <c r="D154" s="23" t="s">
        <v>710</v>
      </c>
      <c r="E154" s="23" t="s">
        <v>711</v>
      </c>
      <c r="F154" s="21" t="s">
        <v>702</v>
      </c>
      <c r="G154" s="21" t="s">
        <v>707</v>
      </c>
      <c r="H154" s="23" t="s">
        <v>710</v>
      </c>
      <c r="I154" s="23" t="s">
        <v>697</v>
      </c>
      <c r="J154" s="23" t="s">
        <v>697</v>
      </c>
      <c r="K154" s="64" t="s">
        <v>697</v>
      </c>
      <c r="L154" s="23" t="s">
        <v>697</v>
      </c>
      <c r="M154" s="23" t="s">
        <v>697</v>
      </c>
      <c r="N154" s="23" t="s">
        <v>697</v>
      </c>
      <c r="O154" s="23" t="s">
        <v>697</v>
      </c>
      <c r="P154" s="27">
        <v>0</v>
      </c>
      <c r="Q154" s="27" t="s">
        <v>704</v>
      </c>
      <c r="R154" s="27" t="s">
        <v>698</v>
      </c>
      <c r="S154" s="28" t="s">
        <v>694</v>
      </c>
      <c r="T154" s="28" t="s">
        <v>922</v>
      </c>
      <c r="U154" s="27" t="s">
        <v>3008</v>
      </c>
      <c r="V154" s="52" t="s">
        <v>905</v>
      </c>
      <c r="W154" s="20"/>
      <c r="X154" s="20"/>
      <c r="Y154" s="27"/>
      <c r="Z154" s="27"/>
      <c r="AA154" s="20" t="s">
        <v>3009</v>
      </c>
      <c r="AB154" s="20"/>
      <c r="AC154" s="20"/>
      <c r="AD154" s="20"/>
      <c r="AE154" s="20"/>
      <c r="AF154" s="20"/>
      <c r="AG154" s="20"/>
      <c r="AH154" s="27" t="s">
        <v>3017</v>
      </c>
      <c r="AI154" s="28" t="s">
        <v>704</v>
      </c>
      <c r="AJ154" s="27" t="s">
        <v>698</v>
      </c>
      <c r="AK154" s="27" t="s">
        <v>698</v>
      </c>
      <c r="AL154" s="27" t="s">
        <v>698</v>
      </c>
      <c r="AM154" s="27" t="s">
        <v>698</v>
      </c>
      <c r="AN154" s="27" t="s">
        <v>698</v>
      </c>
      <c r="AO154" s="27" t="s">
        <v>698</v>
      </c>
      <c r="AP154" s="27" t="s">
        <v>698</v>
      </c>
      <c r="AQ154" s="27" t="s">
        <v>698</v>
      </c>
      <c r="AR154" s="27" t="s">
        <v>698</v>
      </c>
      <c r="AS154" s="27" t="s">
        <v>698</v>
      </c>
      <c r="AT154" s="27" t="s">
        <v>698</v>
      </c>
      <c r="AU154" s="27" t="s">
        <v>698</v>
      </c>
      <c r="AV154" s="27" t="s">
        <v>698</v>
      </c>
      <c r="AW154" s="27" t="s">
        <v>698</v>
      </c>
      <c r="AX154" s="27" t="s">
        <v>698</v>
      </c>
      <c r="AY154" s="27" t="s">
        <v>698</v>
      </c>
      <c r="AZ154" s="27" t="s">
        <v>698</v>
      </c>
      <c r="BA154" s="27" t="s">
        <v>698</v>
      </c>
      <c r="BB154" s="27" t="s">
        <v>698</v>
      </c>
      <c r="BC154" s="27" t="s">
        <v>698</v>
      </c>
      <c r="BD154" s="27" t="s">
        <v>698</v>
      </c>
      <c r="BE154" s="27" t="s">
        <v>698</v>
      </c>
      <c r="BF154" s="27" t="s">
        <v>698</v>
      </c>
      <c r="BG154" s="27" t="s">
        <v>698</v>
      </c>
      <c r="BH154" s="27" t="s">
        <v>698</v>
      </c>
      <c r="BI154" s="27" t="s">
        <v>698</v>
      </c>
      <c r="BJ154" s="27" t="s">
        <v>698</v>
      </c>
      <c r="BK154" s="27" t="s">
        <v>698</v>
      </c>
      <c r="BL154" s="27" t="s">
        <v>698</v>
      </c>
      <c r="BM154" s="27" t="s">
        <v>698</v>
      </c>
      <c r="BN154" s="27" t="s">
        <v>698</v>
      </c>
      <c r="BO154" s="27" t="s">
        <v>698</v>
      </c>
      <c r="BP154" s="27" t="s">
        <v>698</v>
      </c>
      <c r="BQ154" s="27" t="s">
        <v>698</v>
      </c>
      <c r="BR154" s="27" t="s">
        <v>698</v>
      </c>
      <c r="BS154" s="27" t="s">
        <v>698</v>
      </c>
      <c r="BT154" s="27" t="s">
        <v>698</v>
      </c>
      <c r="BU154" s="27" t="s">
        <v>698</v>
      </c>
      <c r="BV154" s="27" t="s">
        <v>698</v>
      </c>
      <c r="BW154" s="27" t="s">
        <v>698</v>
      </c>
      <c r="BX154" s="27" t="s">
        <v>698</v>
      </c>
      <c r="BY154" s="27" t="s">
        <v>704</v>
      </c>
      <c r="BZ154" s="27" t="s">
        <v>698</v>
      </c>
      <c r="CA154" s="27" t="s">
        <v>698</v>
      </c>
      <c r="CB154" s="27" t="s">
        <v>698</v>
      </c>
      <c r="CC154" s="27" t="s">
        <v>698</v>
      </c>
      <c r="CD154" s="27" t="s">
        <v>698</v>
      </c>
      <c r="CE154" s="27" t="s">
        <v>698</v>
      </c>
      <c r="CF154" s="27" t="s">
        <v>698</v>
      </c>
      <c r="CG154" s="27" t="s">
        <v>698</v>
      </c>
      <c r="CH154" s="27" t="s">
        <v>698</v>
      </c>
      <c r="CI154" s="27" t="s">
        <v>698</v>
      </c>
      <c r="CJ154" s="27" t="s">
        <v>698</v>
      </c>
      <c r="CK154" s="27" t="s">
        <v>698</v>
      </c>
      <c r="CL154" s="27" t="s">
        <v>698</v>
      </c>
      <c r="CM154" s="27" t="s">
        <v>698</v>
      </c>
      <c r="CN154" s="27" t="s">
        <v>698</v>
      </c>
      <c r="CO154" s="27" t="s">
        <v>698</v>
      </c>
      <c r="CP154" s="27" t="s">
        <v>698</v>
      </c>
      <c r="CQ154" s="27" t="s">
        <v>698</v>
      </c>
      <c r="CR154" s="27" t="s">
        <v>698</v>
      </c>
      <c r="CS154" s="27" t="s">
        <v>698</v>
      </c>
      <c r="CT154" s="27" t="s">
        <v>698</v>
      </c>
      <c r="CU154" s="27" t="s">
        <v>698</v>
      </c>
      <c r="CV154" s="27" t="s">
        <v>698</v>
      </c>
      <c r="CW154" s="27" t="s">
        <v>698</v>
      </c>
      <c r="CX154" s="27" t="s">
        <v>698</v>
      </c>
      <c r="CY154" s="27" t="s">
        <v>698</v>
      </c>
      <c r="CZ154" s="27" t="s">
        <v>698</v>
      </c>
      <c r="DA154" s="27" t="s">
        <v>698</v>
      </c>
      <c r="DB154" s="27" t="s">
        <v>698</v>
      </c>
      <c r="DC154" s="27" t="s">
        <v>698</v>
      </c>
      <c r="DD154" s="27" t="s">
        <v>698</v>
      </c>
      <c r="DE154" s="27" t="s">
        <v>698</v>
      </c>
      <c r="DF154" s="27" t="s">
        <v>698</v>
      </c>
      <c r="DG154" s="27" t="s">
        <v>698</v>
      </c>
      <c r="DH154" s="27" t="s">
        <v>698</v>
      </c>
      <c r="DI154" s="27" t="s">
        <v>698</v>
      </c>
      <c r="DJ154" s="27" t="s">
        <v>698</v>
      </c>
      <c r="DK154" s="27" t="s">
        <v>698</v>
      </c>
      <c r="DL154" s="27" t="s">
        <v>698</v>
      </c>
      <c r="DM154" s="27" t="s">
        <v>698</v>
      </c>
      <c r="DN154" s="27" t="s">
        <v>698</v>
      </c>
      <c r="DO154" s="27" t="s">
        <v>698</v>
      </c>
      <c r="DP154" s="27" t="s">
        <v>698</v>
      </c>
      <c r="DQ154" s="27" t="s">
        <v>698</v>
      </c>
      <c r="DR154" s="27" t="s">
        <v>698</v>
      </c>
      <c r="DS154" s="27" t="s">
        <v>698</v>
      </c>
      <c r="DT154" s="27" t="s">
        <v>698</v>
      </c>
      <c r="DU154" s="27" t="s">
        <v>698</v>
      </c>
      <c r="DV154" s="27" t="s">
        <v>698</v>
      </c>
      <c r="DW154" s="27" t="s">
        <v>698</v>
      </c>
      <c r="DX154" s="27" t="s">
        <v>698</v>
      </c>
      <c r="DY154" s="27" t="s">
        <v>698</v>
      </c>
      <c r="DZ154" s="27" t="s">
        <v>698</v>
      </c>
      <c r="EA154" s="27" t="s">
        <v>698</v>
      </c>
      <c r="EB154" s="27" t="s">
        <v>698</v>
      </c>
      <c r="EC154" s="27" t="s">
        <v>698</v>
      </c>
      <c r="ED154" s="27" t="s">
        <v>698</v>
      </c>
      <c r="EE154" s="27" t="s">
        <v>698</v>
      </c>
      <c r="EF154" s="27" t="s">
        <v>698</v>
      </c>
      <c r="EG154" s="27" t="s">
        <v>698</v>
      </c>
      <c r="EH154" s="27" t="s">
        <v>698</v>
      </c>
      <c r="EI154" s="27" t="s">
        <v>698</v>
      </c>
      <c r="EJ154" s="27" t="s">
        <v>698</v>
      </c>
      <c r="EK154" s="27" t="s">
        <v>698</v>
      </c>
      <c r="EL154" s="27" t="s">
        <v>698</v>
      </c>
      <c r="EM154" s="27" t="s">
        <v>698</v>
      </c>
      <c r="EN154" s="27" t="s">
        <v>698</v>
      </c>
      <c r="EO154" s="27" t="s">
        <v>698</v>
      </c>
      <c r="EP154" s="27" t="s">
        <v>698</v>
      </c>
      <c r="EQ154" s="27" t="s">
        <v>698</v>
      </c>
      <c r="ER154" s="27" t="s">
        <v>698</v>
      </c>
      <c r="ES154" s="27" t="s">
        <v>698</v>
      </c>
      <c r="ET154" s="27" t="s">
        <v>698</v>
      </c>
      <c r="EU154" s="27" t="s">
        <v>698</v>
      </c>
      <c r="EV154" s="27" t="s">
        <v>698</v>
      </c>
      <c r="EW154" s="27" t="s">
        <v>2705</v>
      </c>
      <c r="EX154" s="27" t="s">
        <v>3004</v>
      </c>
      <c r="EY154" s="27" t="s">
        <v>2707</v>
      </c>
      <c r="EZ154" s="27" t="s">
        <v>694</v>
      </c>
      <c r="FA154" s="27" t="s">
        <v>694</v>
      </c>
      <c r="FB154" s="27" t="s">
        <v>694</v>
      </c>
      <c r="FC154" s="27" t="s">
        <v>694</v>
      </c>
      <c r="FD154" s="27" t="s">
        <v>694</v>
      </c>
      <c r="FE154" s="27" t="s">
        <v>2858</v>
      </c>
      <c r="FF154" s="42"/>
      <c r="FG154" s="42"/>
    </row>
    <row r="155" spans="1:163" x14ac:dyDescent="0.25">
      <c r="A155" s="27" t="str">
        <f t="shared" si="2"/>
        <v>IR003004001002004000000000000000000000</v>
      </c>
      <c r="B155" s="28" t="s">
        <v>2877</v>
      </c>
      <c r="C155" s="23" t="s">
        <v>2630</v>
      </c>
      <c r="D155" s="25" t="s">
        <v>710</v>
      </c>
      <c r="E155" s="25" t="s">
        <v>711</v>
      </c>
      <c r="F155" s="50" t="s">
        <v>702</v>
      </c>
      <c r="G155" s="50" t="s">
        <v>707</v>
      </c>
      <c r="H155" s="25" t="s">
        <v>711</v>
      </c>
      <c r="I155" s="25" t="s">
        <v>697</v>
      </c>
      <c r="J155" s="25" t="s">
        <v>697</v>
      </c>
      <c r="K155" s="63" t="s">
        <v>697</v>
      </c>
      <c r="L155" s="25" t="s">
        <v>697</v>
      </c>
      <c r="M155" s="25" t="s">
        <v>697</v>
      </c>
      <c r="N155" s="25" t="s">
        <v>697</v>
      </c>
      <c r="O155" s="25" t="s">
        <v>697</v>
      </c>
      <c r="P155" s="28"/>
      <c r="Q155" s="28" t="s">
        <v>704</v>
      </c>
      <c r="R155" s="28" t="s">
        <v>698</v>
      </c>
      <c r="S155" s="28" t="s">
        <v>694</v>
      </c>
      <c r="T155" s="28" t="s">
        <v>922</v>
      </c>
      <c r="U155" s="28" t="s">
        <v>3011</v>
      </c>
      <c r="V155" s="139" t="s">
        <v>905</v>
      </c>
      <c r="W155" s="24"/>
      <c r="X155" s="24"/>
      <c r="Y155" s="28"/>
      <c r="Z155" s="28"/>
      <c r="AA155" s="24" t="s">
        <v>3012</v>
      </c>
      <c r="AB155" s="24"/>
      <c r="AC155" s="24"/>
      <c r="AD155" s="24"/>
      <c r="AE155" s="24"/>
      <c r="AF155" s="24"/>
      <c r="AG155" s="24"/>
      <c r="AH155" s="28" t="s">
        <v>3018</v>
      </c>
      <c r="AI155" s="28" t="s">
        <v>704</v>
      </c>
      <c r="AJ155" s="28"/>
      <c r="AK155" s="28"/>
      <c r="AL155" s="28"/>
      <c r="AM155" s="28"/>
      <c r="AN155" s="28"/>
      <c r="AO155" s="28"/>
      <c r="AP155" s="28"/>
      <c r="AQ155" s="28"/>
      <c r="AR155" s="28"/>
      <c r="AS155" s="28"/>
      <c r="AT155" s="28"/>
      <c r="AU155" s="28"/>
      <c r="AV155" s="28"/>
      <c r="AW155" s="28"/>
      <c r="AX155" s="28"/>
      <c r="AY155" s="28"/>
      <c r="AZ155" s="28"/>
      <c r="BA155" s="28"/>
      <c r="BB155" s="28"/>
      <c r="BC155" s="28"/>
      <c r="BD155" s="28"/>
      <c r="BE155" s="28"/>
      <c r="BF155" s="28"/>
      <c r="BG155" s="28"/>
      <c r="BH155" s="28"/>
      <c r="BI155" s="28"/>
      <c r="BJ155" s="28"/>
      <c r="BK155" s="28"/>
      <c r="BL155" s="28"/>
      <c r="BM155" s="28"/>
      <c r="BN155" s="28"/>
      <c r="BO155" s="28"/>
      <c r="BP155" s="28"/>
      <c r="BQ155" s="28"/>
      <c r="BR155" s="28"/>
      <c r="BS155" s="28"/>
      <c r="BT155" s="28"/>
      <c r="BU155" s="28"/>
      <c r="BV155" s="28"/>
      <c r="BW155" s="28"/>
      <c r="BX155" s="28"/>
      <c r="BY155" s="28"/>
      <c r="BZ155" s="28"/>
      <c r="CA155" s="28"/>
      <c r="CB155" s="28"/>
      <c r="CC155" s="28"/>
      <c r="CD155" s="28"/>
      <c r="CE155" s="28"/>
      <c r="CF155" s="28"/>
      <c r="CG155" s="28"/>
      <c r="CH155" s="28"/>
      <c r="CI155" s="28"/>
      <c r="CJ155" s="28"/>
      <c r="CK155" s="28"/>
      <c r="CL155" s="28"/>
      <c r="CM155" s="28"/>
      <c r="CN155" s="28"/>
      <c r="CO155" s="28"/>
      <c r="CP155" s="28"/>
      <c r="CQ155" s="28"/>
      <c r="CR155" s="28"/>
      <c r="CS155" s="28"/>
      <c r="CT155" s="28"/>
      <c r="CU155" s="28"/>
      <c r="CV155" s="28"/>
      <c r="CW155" s="28"/>
      <c r="CX155" s="28"/>
      <c r="CY155" s="28"/>
      <c r="CZ155" s="28"/>
      <c r="DA155" s="28"/>
      <c r="DB155" s="28"/>
      <c r="DC155" s="28"/>
      <c r="DD155" s="28"/>
      <c r="DE155" s="28"/>
      <c r="DF155" s="28"/>
      <c r="DG155" s="28"/>
      <c r="DH155" s="28"/>
      <c r="DI155" s="28"/>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8"/>
      <c r="EZ155" s="28"/>
      <c r="FA155" s="28"/>
      <c r="FB155" s="28"/>
      <c r="FC155" s="28"/>
      <c r="FD155" s="28"/>
      <c r="FE155" s="28"/>
      <c r="FF155" s="43"/>
      <c r="FG155" s="43"/>
    </row>
    <row r="156" spans="1:163" x14ac:dyDescent="0.25">
      <c r="A156" s="27" t="str">
        <f t="shared" si="2"/>
        <v>IR003004001003000000000000000000000000</v>
      </c>
      <c r="B156" s="20" t="s">
        <v>2877</v>
      </c>
      <c r="C156" s="23" t="s">
        <v>2630</v>
      </c>
      <c r="D156" s="23" t="s">
        <v>710</v>
      </c>
      <c r="E156" s="23" t="s">
        <v>711</v>
      </c>
      <c r="F156" s="21" t="s">
        <v>702</v>
      </c>
      <c r="G156" s="21" t="s">
        <v>710</v>
      </c>
      <c r="H156" s="23" t="s">
        <v>697</v>
      </c>
      <c r="I156" s="23" t="s">
        <v>697</v>
      </c>
      <c r="J156" s="23" t="s">
        <v>697</v>
      </c>
      <c r="K156" s="64" t="s">
        <v>697</v>
      </c>
      <c r="L156" s="23" t="s">
        <v>697</v>
      </c>
      <c r="M156" s="23" t="s">
        <v>697</v>
      </c>
      <c r="N156" s="23" t="s">
        <v>697</v>
      </c>
      <c r="O156" s="23" t="s">
        <v>697</v>
      </c>
      <c r="P156" s="27">
        <v>0</v>
      </c>
      <c r="Q156" s="27" t="s">
        <v>698</v>
      </c>
      <c r="R156" s="27" t="s">
        <v>698</v>
      </c>
      <c r="S156" s="28" t="s">
        <v>694</v>
      </c>
      <c r="T156" s="28" t="s">
        <v>922</v>
      </c>
      <c r="U156" s="154" t="s">
        <v>2999</v>
      </c>
      <c r="V156" s="52" t="s">
        <v>905</v>
      </c>
      <c r="W156" s="20"/>
      <c r="X156" s="20"/>
      <c r="Y156" s="20"/>
      <c r="Z156" s="20" t="s">
        <v>1521</v>
      </c>
      <c r="AA156" s="20"/>
      <c r="AB156" s="20"/>
      <c r="AC156" s="20"/>
      <c r="AD156" s="20"/>
      <c r="AE156" s="20"/>
      <c r="AF156" s="20"/>
      <c r="AG156" s="20"/>
      <c r="AH156" s="27" t="s">
        <v>3019</v>
      </c>
      <c r="AI156" s="28" t="s">
        <v>698</v>
      </c>
      <c r="AJ156" s="27" t="s">
        <v>694</v>
      </c>
      <c r="AK156" s="27" t="s">
        <v>694</v>
      </c>
      <c r="AL156" s="27" t="s">
        <v>694</v>
      </c>
      <c r="AM156" s="27" t="s">
        <v>694</v>
      </c>
      <c r="AN156" s="27" t="s">
        <v>694</v>
      </c>
      <c r="AO156" s="27" t="s">
        <v>694</v>
      </c>
      <c r="AP156" s="27" t="s">
        <v>694</v>
      </c>
      <c r="AQ156" s="27" t="s">
        <v>694</v>
      </c>
      <c r="AR156" s="27" t="s">
        <v>694</v>
      </c>
      <c r="AS156" s="27" t="s">
        <v>694</v>
      </c>
      <c r="AT156" s="27" t="s">
        <v>694</v>
      </c>
      <c r="AU156" s="27" t="s">
        <v>694</v>
      </c>
      <c r="AV156" s="27" t="s">
        <v>694</v>
      </c>
      <c r="AW156" s="27" t="s">
        <v>694</v>
      </c>
      <c r="AX156" s="27" t="s">
        <v>694</v>
      </c>
      <c r="AY156" s="27" t="s">
        <v>694</v>
      </c>
      <c r="AZ156" s="27" t="s">
        <v>694</v>
      </c>
      <c r="BA156" s="27" t="s">
        <v>694</v>
      </c>
      <c r="BB156" s="27" t="s">
        <v>694</v>
      </c>
      <c r="BC156" s="27" t="s">
        <v>694</v>
      </c>
      <c r="BD156" s="27" t="s">
        <v>694</v>
      </c>
      <c r="BE156" s="27" t="s">
        <v>694</v>
      </c>
      <c r="BF156" s="27" t="s">
        <v>694</v>
      </c>
      <c r="BG156" s="27" t="s">
        <v>694</v>
      </c>
      <c r="BH156" s="27" t="s">
        <v>694</v>
      </c>
      <c r="BI156" s="27" t="s">
        <v>694</v>
      </c>
      <c r="BJ156" s="27" t="s">
        <v>694</v>
      </c>
      <c r="BK156" s="27" t="s">
        <v>694</v>
      </c>
      <c r="BL156" s="27" t="s">
        <v>694</v>
      </c>
      <c r="BM156" s="27" t="s">
        <v>694</v>
      </c>
      <c r="BN156" s="27" t="s">
        <v>694</v>
      </c>
      <c r="BO156" s="27" t="s">
        <v>694</v>
      </c>
      <c r="BP156" s="27" t="s">
        <v>694</v>
      </c>
      <c r="BQ156" s="27" t="s">
        <v>694</v>
      </c>
      <c r="BR156" s="27" t="s">
        <v>694</v>
      </c>
      <c r="BS156" s="27" t="s">
        <v>694</v>
      </c>
      <c r="BT156" s="27" t="s">
        <v>694</v>
      </c>
      <c r="BU156" s="27" t="s">
        <v>694</v>
      </c>
      <c r="BV156" s="27" t="s">
        <v>694</v>
      </c>
      <c r="BW156" s="27" t="s">
        <v>694</v>
      </c>
      <c r="BX156" s="27" t="s">
        <v>694</v>
      </c>
      <c r="BY156" s="27" t="s">
        <v>694</v>
      </c>
      <c r="BZ156" s="27" t="s">
        <v>694</v>
      </c>
      <c r="CA156" s="27" t="s">
        <v>694</v>
      </c>
      <c r="CB156" s="27" t="s">
        <v>694</v>
      </c>
      <c r="CC156" s="27" t="s">
        <v>694</v>
      </c>
      <c r="CD156" s="27" t="s">
        <v>694</v>
      </c>
      <c r="CE156" s="27" t="s">
        <v>694</v>
      </c>
      <c r="CF156" s="27" t="s">
        <v>694</v>
      </c>
      <c r="CG156" s="27" t="s">
        <v>694</v>
      </c>
      <c r="CH156" s="27" t="s">
        <v>694</v>
      </c>
      <c r="CI156" s="27" t="s">
        <v>694</v>
      </c>
      <c r="CJ156" s="27" t="s">
        <v>694</v>
      </c>
      <c r="CK156" s="27" t="s">
        <v>694</v>
      </c>
      <c r="CL156" s="27" t="s">
        <v>694</v>
      </c>
      <c r="CM156" s="27" t="s">
        <v>694</v>
      </c>
      <c r="CN156" s="27" t="s">
        <v>694</v>
      </c>
      <c r="CO156" s="27" t="s">
        <v>694</v>
      </c>
      <c r="CP156" s="27" t="s">
        <v>694</v>
      </c>
      <c r="CQ156" s="27" t="s">
        <v>694</v>
      </c>
      <c r="CR156" s="27" t="s">
        <v>694</v>
      </c>
      <c r="CS156" s="27" t="s">
        <v>694</v>
      </c>
      <c r="CT156" s="27" t="s">
        <v>694</v>
      </c>
      <c r="CU156" s="27" t="s">
        <v>694</v>
      </c>
      <c r="CV156" s="27" t="s">
        <v>694</v>
      </c>
      <c r="CW156" s="27" t="s">
        <v>694</v>
      </c>
      <c r="CX156" s="27" t="s">
        <v>694</v>
      </c>
      <c r="CY156" s="27" t="s">
        <v>694</v>
      </c>
      <c r="CZ156" s="27" t="s">
        <v>694</v>
      </c>
      <c r="DA156" s="27" t="s">
        <v>694</v>
      </c>
      <c r="DB156" s="27" t="s">
        <v>694</v>
      </c>
      <c r="DC156" s="27" t="s">
        <v>694</v>
      </c>
      <c r="DD156" s="27" t="s">
        <v>694</v>
      </c>
      <c r="DE156" s="27" t="s">
        <v>694</v>
      </c>
      <c r="DF156" s="27" t="s">
        <v>694</v>
      </c>
      <c r="DG156" s="27" t="s">
        <v>694</v>
      </c>
      <c r="DH156" s="27" t="s">
        <v>694</v>
      </c>
      <c r="DI156" s="27" t="s">
        <v>694</v>
      </c>
      <c r="DJ156" s="27" t="s">
        <v>694</v>
      </c>
      <c r="DK156" s="27" t="s">
        <v>694</v>
      </c>
      <c r="DL156" s="27" t="s">
        <v>694</v>
      </c>
      <c r="DM156" s="27" t="s">
        <v>694</v>
      </c>
      <c r="DN156" s="27" t="s">
        <v>694</v>
      </c>
      <c r="DO156" s="27" t="s">
        <v>694</v>
      </c>
      <c r="DP156" s="27" t="s">
        <v>694</v>
      </c>
      <c r="DQ156" s="27" t="s">
        <v>694</v>
      </c>
      <c r="DR156" s="27" t="s">
        <v>694</v>
      </c>
      <c r="DS156" s="27" t="s">
        <v>694</v>
      </c>
      <c r="DT156" s="27" t="s">
        <v>694</v>
      </c>
      <c r="DU156" s="27" t="s">
        <v>694</v>
      </c>
      <c r="DV156" s="27" t="s">
        <v>694</v>
      </c>
      <c r="DW156" s="27" t="s">
        <v>694</v>
      </c>
      <c r="DX156" s="27" t="s">
        <v>694</v>
      </c>
      <c r="DY156" s="27" t="s">
        <v>694</v>
      </c>
      <c r="DZ156" s="27" t="s">
        <v>694</v>
      </c>
      <c r="EA156" s="27" t="s">
        <v>694</v>
      </c>
      <c r="EB156" s="27" t="s">
        <v>694</v>
      </c>
      <c r="EC156" s="27" t="s">
        <v>694</v>
      </c>
      <c r="ED156" s="27" t="s">
        <v>694</v>
      </c>
      <c r="EE156" s="27" t="s">
        <v>694</v>
      </c>
      <c r="EF156" s="27" t="s">
        <v>694</v>
      </c>
      <c r="EG156" s="27" t="s">
        <v>694</v>
      </c>
      <c r="EH156" s="27" t="s">
        <v>694</v>
      </c>
      <c r="EI156" s="27" t="s">
        <v>694</v>
      </c>
      <c r="EJ156" s="27" t="s">
        <v>694</v>
      </c>
      <c r="EK156" s="27" t="s">
        <v>694</v>
      </c>
      <c r="EL156" s="27" t="s">
        <v>694</v>
      </c>
      <c r="EM156" s="27" t="s">
        <v>694</v>
      </c>
      <c r="EN156" s="27" t="s">
        <v>694</v>
      </c>
      <c r="EO156" s="27" t="s">
        <v>694</v>
      </c>
      <c r="EP156" s="27" t="s">
        <v>694</v>
      </c>
      <c r="EQ156" s="27" t="s">
        <v>694</v>
      </c>
      <c r="ER156" s="27" t="s">
        <v>694</v>
      </c>
      <c r="ES156" s="27" t="s">
        <v>694</v>
      </c>
      <c r="ET156" s="27" t="s">
        <v>694</v>
      </c>
      <c r="EU156" s="27" t="s">
        <v>694</v>
      </c>
      <c r="EV156" s="27" t="s">
        <v>694</v>
      </c>
      <c r="EW156" s="27" t="s">
        <v>694</v>
      </c>
      <c r="EX156" s="27" t="s">
        <v>694</v>
      </c>
      <c r="EY156" s="27" t="s">
        <v>694</v>
      </c>
      <c r="EZ156" s="27" t="s">
        <v>694</v>
      </c>
      <c r="FA156" s="27" t="s">
        <v>694</v>
      </c>
      <c r="FB156" s="27" t="s">
        <v>694</v>
      </c>
      <c r="FC156" s="27" t="s">
        <v>694</v>
      </c>
      <c r="FD156" s="27" t="s">
        <v>694</v>
      </c>
      <c r="FE156" s="27" t="s">
        <v>694</v>
      </c>
      <c r="FF156" s="42"/>
      <c r="FG156" s="42"/>
    </row>
    <row r="157" spans="1:163" x14ac:dyDescent="0.25">
      <c r="A157" s="27" t="str">
        <f t="shared" si="2"/>
        <v>IR003004001003001000000000000000000000</v>
      </c>
      <c r="B157" s="27" t="s">
        <v>2877</v>
      </c>
      <c r="C157" s="23" t="s">
        <v>2630</v>
      </c>
      <c r="D157" s="23" t="s">
        <v>710</v>
      </c>
      <c r="E157" s="23" t="s">
        <v>711</v>
      </c>
      <c r="F157" s="21" t="s">
        <v>702</v>
      </c>
      <c r="G157" s="21" t="s">
        <v>710</v>
      </c>
      <c r="H157" s="23" t="s">
        <v>702</v>
      </c>
      <c r="I157" s="23" t="s">
        <v>697</v>
      </c>
      <c r="J157" s="23" t="s">
        <v>697</v>
      </c>
      <c r="K157" s="64" t="s">
        <v>697</v>
      </c>
      <c r="L157" s="23" t="s">
        <v>697</v>
      </c>
      <c r="M157" s="23" t="s">
        <v>697</v>
      </c>
      <c r="N157" s="23" t="s">
        <v>697</v>
      </c>
      <c r="O157" s="23" t="s">
        <v>697</v>
      </c>
      <c r="P157" s="27">
        <v>0</v>
      </c>
      <c r="Q157" s="27" t="s">
        <v>704</v>
      </c>
      <c r="R157" s="27" t="s">
        <v>698</v>
      </c>
      <c r="S157" s="28" t="s">
        <v>694</v>
      </c>
      <c r="T157" s="28" t="s">
        <v>922</v>
      </c>
      <c r="U157" s="27" t="s">
        <v>3001</v>
      </c>
      <c r="V157" s="52" t="s">
        <v>905</v>
      </c>
      <c r="W157" s="20"/>
      <c r="X157" s="20"/>
      <c r="Y157" s="27"/>
      <c r="Z157" s="27"/>
      <c r="AA157" s="20" t="s">
        <v>3002</v>
      </c>
      <c r="AB157" s="20"/>
      <c r="AC157" s="20"/>
      <c r="AD157" s="20"/>
      <c r="AE157" s="20"/>
      <c r="AF157" s="20"/>
      <c r="AG157" s="20"/>
      <c r="AH157" s="27" t="s">
        <v>3020</v>
      </c>
      <c r="AI157" s="28" t="s">
        <v>704</v>
      </c>
      <c r="AJ157" s="27" t="s">
        <v>698</v>
      </c>
      <c r="AK157" s="27" t="s">
        <v>698</v>
      </c>
      <c r="AL157" s="27" t="s">
        <v>698</v>
      </c>
      <c r="AM157" s="27" t="s">
        <v>698</v>
      </c>
      <c r="AN157" s="27" t="s">
        <v>698</v>
      </c>
      <c r="AO157" s="27" t="s">
        <v>698</v>
      </c>
      <c r="AP157" s="27" t="s">
        <v>698</v>
      </c>
      <c r="AQ157" s="27" t="s">
        <v>698</v>
      </c>
      <c r="AR157" s="27" t="s">
        <v>698</v>
      </c>
      <c r="AS157" s="27" t="s">
        <v>698</v>
      </c>
      <c r="AT157" s="27" t="s">
        <v>698</v>
      </c>
      <c r="AU157" s="27" t="s">
        <v>698</v>
      </c>
      <c r="AV157" s="27" t="s">
        <v>698</v>
      </c>
      <c r="AW157" s="27" t="s">
        <v>698</v>
      </c>
      <c r="AX157" s="27" t="s">
        <v>698</v>
      </c>
      <c r="AY157" s="27" t="s">
        <v>698</v>
      </c>
      <c r="AZ157" s="27" t="s">
        <v>698</v>
      </c>
      <c r="BA157" s="27" t="s">
        <v>698</v>
      </c>
      <c r="BB157" s="27" t="s">
        <v>698</v>
      </c>
      <c r="BC157" s="27" t="s">
        <v>698</v>
      </c>
      <c r="BD157" s="27" t="s">
        <v>698</v>
      </c>
      <c r="BE157" s="27" t="s">
        <v>698</v>
      </c>
      <c r="BF157" s="27" t="s">
        <v>698</v>
      </c>
      <c r="BG157" s="27" t="s">
        <v>698</v>
      </c>
      <c r="BH157" s="27" t="s">
        <v>698</v>
      </c>
      <c r="BI157" s="27" t="s">
        <v>698</v>
      </c>
      <c r="BJ157" s="27" t="s">
        <v>698</v>
      </c>
      <c r="BK157" s="27" t="s">
        <v>698</v>
      </c>
      <c r="BL157" s="27" t="s">
        <v>698</v>
      </c>
      <c r="BM157" s="27" t="s">
        <v>698</v>
      </c>
      <c r="BN157" s="27" t="s">
        <v>698</v>
      </c>
      <c r="BO157" s="27" t="s">
        <v>698</v>
      </c>
      <c r="BP157" s="27" t="s">
        <v>698</v>
      </c>
      <c r="BQ157" s="27" t="s">
        <v>698</v>
      </c>
      <c r="BR157" s="27" t="s">
        <v>698</v>
      </c>
      <c r="BS157" s="27" t="s">
        <v>698</v>
      </c>
      <c r="BT157" s="27" t="s">
        <v>698</v>
      </c>
      <c r="BU157" s="27" t="s">
        <v>698</v>
      </c>
      <c r="BV157" s="27" t="s">
        <v>698</v>
      </c>
      <c r="BW157" s="27" t="s">
        <v>698</v>
      </c>
      <c r="BX157" s="27" t="s">
        <v>698</v>
      </c>
      <c r="BY157" s="27" t="s">
        <v>698</v>
      </c>
      <c r="BZ157" s="27" t="s">
        <v>704</v>
      </c>
      <c r="CA157" s="27" t="s">
        <v>698</v>
      </c>
      <c r="CB157" s="27" t="s">
        <v>698</v>
      </c>
      <c r="CC157" s="27" t="s">
        <v>698</v>
      </c>
      <c r="CD157" s="27" t="s">
        <v>698</v>
      </c>
      <c r="CE157" s="27" t="s">
        <v>698</v>
      </c>
      <c r="CF157" s="27" t="s">
        <v>698</v>
      </c>
      <c r="CG157" s="27" t="s">
        <v>698</v>
      </c>
      <c r="CH157" s="27" t="s">
        <v>698</v>
      </c>
      <c r="CI157" s="27" t="s">
        <v>698</v>
      </c>
      <c r="CJ157" s="27" t="s">
        <v>698</v>
      </c>
      <c r="CK157" s="27" t="s">
        <v>698</v>
      </c>
      <c r="CL157" s="27" t="s">
        <v>698</v>
      </c>
      <c r="CM157" s="27" t="s">
        <v>698</v>
      </c>
      <c r="CN157" s="27" t="s">
        <v>698</v>
      </c>
      <c r="CO157" s="27" t="s">
        <v>698</v>
      </c>
      <c r="CP157" s="27" t="s">
        <v>698</v>
      </c>
      <c r="CQ157" s="27" t="s">
        <v>698</v>
      </c>
      <c r="CR157" s="27" t="s">
        <v>698</v>
      </c>
      <c r="CS157" s="27" t="s">
        <v>698</v>
      </c>
      <c r="CT157" s="27" t="s">
        <v>698</v>
      </c>
      <c r="CU157" s="27" t="s">
        <v>698</v>
      </c>
      <c r="CV157" s="27" t="s">
        <v>698</v>
      </c>
      <c r="CW157" s="27" t="s">
        <v>698</v>
      </c>
      <c r="CX157" s="27" t="s">
        <v>698</v>
      </c>
      <c r="CY157" s="27" t="s">
        <v>698</v>
      </c>
      <c r="CZ157" s="27" t="s">
        <v>698</v>
      </c>
      <c r="DA157" s="27" t="s">
        <v>698</v>
      </c>
      <c r="DB157" s="27" t="s">
        <v>698</v>
      </c>
      <c r="DC157" s="27" t="s">
        <v>698</v>
      </c>
      <c r="DD157" s="27" t="s">
        <v>698</v>
      </c>
      <c r="DE157" s="27" t="s">
        <v>698</v>
      </c>
      <c r="DF157" s="27" t="s">
        <v>698</v>
      </c>
      <c r="DG157" s="27" t="s">
        <v>698</v>
      </c>
      <c r="DH157" s="27" t="s">
        <v>698</v>
      </c>
      <c r="DI157" s="27" t="s">
        <v>698</v>
      </c>
      <c r="DJ157" s="27" t="s">
        <v>698</v>
      </c>
      <c r="DK157" s="27" t="s">
        <v>698</v>
      </c>
      <c r="DL157" s="27" t="s">
        <v>698</v>
      </c>
      <c r="DM157" s="27" t="s">
        <v>698</v>
      </c>
      <c r="DN157" s="27" t="s">
        <v>698</v>
      </c>
      <c r="DO157" s="27" t="s">
        <v>698</v>
      </c>
      <c r="DP157" s="27" t="s">
        <v>698</v>
      </c>
      <c r="DQ157" s="27" t="s">
        <v>698</v>
      </c>
      <c r="DR157" s="27" t="s">
        <v>698</v>
      </c>
      <c r="DS157" s="27" t="s">
        <v>698</v>
      </c>
      <c r="DT157" s="27" t="s">
        <v>698</v>
      </c>
      <c r="DU157" s="27" t="s">
        <v>698</v>
      </c>
      <c r="DV157" s="27" t="s">
        <v>698</v>
      </c>
      <c r="DW157" s="27" t="s">
        <v>698</v>
      </c>
      <c r="DX157" s="27" t="s">
        <v>698</v>
      </c>
      <c r="DY157" s="27" t="s">
        <v>698</v>
      </c>
      <c r="DZ157" s="27" t="s">
        <v>698</v>
      </c>
      <c r="EA157" s="27" t="s">
        <v>698</v>
      </c>
      <c r="EB157" s="27" t="s">
        <v>698</v>
      </c>
      <c r="EC157" s="27" t="s">
        <v>698</v>
      </c>
      <c r="ED157" s="27" t="s">
        <v>698</v>
      </c>
      <c r="EE157" s="27" t="s">
        <v>698</v>
      </c>
      <c r="EF157" s="27" t="s">
        <v>698</v>
      </c>
      <c r="EG157" s="27" t="s">
        <v>698</v>
      </c>
      <c r="EH157" s="27" t="s">
        <v>698</v>
      </c>
      <c r="EI157" s="27" t="s">
        <v>698</v>
      </c>
      <c r="EJ157" s="27" t="s">
        <v>698</v>
      </c>
      <c r="EK157" s="27" t="s">
        <v>698</v>
      </c>
      <c r="EL157" s="27" t="s">
        <v>698</v>
      </c>
      <c r="EM157" s="27" t="s">
        <v>698</v>
      </c>
      <c r="EN157" s="27" t="s">
        <v>698</v>
      </c>
      <c r="EO157" s="27" t="s">
        <v>698</v>
      </c>
      <c r="EP157" s="27" t="s">
        <v>698</v>
      </c>
      <c r="EQ157" s="27" t="s">
        <v>698</v>
      </c>
      <c r="ER157" s="27" t="s">
        <v>698</v>
      </c>
      <c r="ES157" s="27" t="s">
        <v>698</v>
      </c>
      <c r="ET157" s="27" t="s">
        <v>698</v>
      </c>
      <c r="EU157" s="27" t="s">
        <v>698</v>
      </c>
      <c r="EV157" s="27" t="s">
        <v>698</v>
      </c>
      <c r="EW157" s="27" t="s">
        <v>2705</v>
      </c>
      <c r="EX157" s="27" t="s">
        <v>3004</v>
      </c>
      <c r="EY157" s="27" t="s">
        <v>2707</v>
      </c>
      <c r="EZ157" s="27" t="s">
        <v>694</v>
      </c>
      <c r="FA157" s="27" t="s">
        <v>694</v>
      </c>
      <c r="FB157" s="27" t="s">
        <v>694</v>
      </c>
      <c r="FC157" s="27" t="s">
        <v>694</v>
      </c>
      <c r="FD157" s="27" t="s">
        <v>694</v>
      </c>
      <c r="FE157" s="27" t="s">
        <v>2858</v>
      </c>
      <c r="FF157" s="42"/>
      <c r="FG157" s="42"/>
    </row>
    <row r="158" spans="1:163" x14ac:dyDescent="0.25">
      <c r="A158" s="27" t="str">
        <f t="shared" si="2"/>
        <v>IR003004001003002000000000000000000000</v>
      </c>
      <c r="B158" s="27" t="s">
        <v>2877</v>
      </c>
      <c r="C158" s="23" t="s">
        <v>2630</v>
      </c>
      <c r="D158" s="23" t="s">
        <v>710</v>
      </c>
      <c r="E158" s="23" t="s">
        <v>711</v>
      </c>
      <c r="F158" s="21" t="s">
        <v>702</v>
      </c>
      <c r="G158" s="21" t="s">
        <v>710</v>
      </c>
      <c r="H158" s="23" t="s">
        <v>707</v>
      </c>
      <c r="I158" s="23" t="s">
        <v>697</v>
      </c>
      <c r="J158" s="23" t="s">
        <v>697</v>
      </c>
      <c r="K158" s="64" t="s">
        <v>697</v>
      </c>
      <c r="L158" s="23" t="s">
        <v>697</v>
      </c>
      <c r="M158" s="23" t="s">
        <v>697</v>
      </c>
      <c r="N158" s="23" t="s">
        <v>697</v>
      </c>
      <c r="O158" s="23" t="s">
        <v>697</v>
      </c>
      <c r="P158" s="27">
        <v>0</v>
      </c>
      <c r="Q158" s="27" t="s">
        <v>704</v>
      </c>
      <c r="R158" s="27" t="s">
        <v>698</v>
      </c>
      <c r="S158" s="28" t="s">
        <v>694</v>
      </c>
      <c r="T158" s="28" t="s">
        <v>922</v>
      </c>
      <c r="U158" s="27" t="s">
        <v>3005</v>
      </c>
      <c r="V158" s="52" t="s">
        <v>905</v>
      </c>
      <c r="W158" s="20"/>
      <c r="X158" s="20"/>
      <c r="Y158" s="27"/>
      <c r="Z158" s="27"/>
      <c r="AA158" s="20" t="s">
        <v>3006</v>
      </c>
      <c r="AB158" s="20"/>
      <c r="AC158" s="20"/>
      <c r="AD158" s="20"/>
      <c r="AE158" s="20"/>
      <c r="AF158" s="20"/>
      <c r="AG158" s="20"/>
      <c r="AH158" s="27" t="s">
        <v>3021</v>
      </c>
      <c r="AI158" s="28" t="s">
        <v>704</v>
      </c>
      <c r="AJ158" s="27" t="s">
        <v>698</v>
      </c>
      <c r="AK158" s="27" t="s">
        <v>698</v>
      </c>
      <c r="AL158" s="27" t="s">
        <v>698</v>
      </c>
      <c r="AM158" s="27" t="s">
        <v>698</v>
      </c>
      <c r="AN158" s="27" t="s">
        <v>698</v>
      </c>
      <c r="AO158" s="27" t="s">
        <v>698</v>
      </c>
      <c r="AP158" s="27" t="s">
        <v>698</v>
      </c>
      <c r="AQ158" s="27" t="s">
        <v>698</v>
      </c>
      <c r="AR158" s="27" t="s">
        <v>698</v>
      </c>
      <c r="AS158" s="27" t="s">
        <v>698</v>
      </c>
      <c r="AT158" s="27" t="s">
        <v>698</v>
      </c>
      <c r="AU158" s="27" t="s">
        <v>698</v>
      </c>
      <c r="AV158" s="27" t="s">
        <v>698</v>
      </c>
      <c r="AW158" s="27" t="s">
        <v>698</v>
      </c>
      <c r="AX158" s="27" t="s">
        <v>698</v>
      </c>
      <c r="AY158" s="27" t="s">
        <v>698</v>
      </c>
      <c r="AZ158" s="27" t="s">
        <v>698</v>
      </c>
      <c r="BA158" s="27" t="s">
        <v>698</v>
      </c>
      <c r="BB158" s="27" t="s">
        <v>698</v>
      </c>
      <c r="BC158" s="27" t="s">
        <v>698</v>
      </c>
      <c r="BD158" s="27" t="s">
        <v>698</v>
      </c>
      <c r="BE158" s="27" t="s">
        <v>698</v>
      </c>
      <c r="BF158" s="27" t="s">
        <v>698</v>
      </c>
      <c r="BG158" s="27" t="s">
        <v>698</v>
      </c>
      <c r="BH158" s="27" t="s">
        <v>698</v>
      </c>
      <c r="BI158" s="27" t="s">
        <v>698</v>
      </c>
      <c r="BJ158" s="27" t="s">
        <v>698</v>
      </c>
      <c r="BK158" s="27" t="s">
        <v>698</v>
      </c>
      <c r="BL158" s="27" t="s">
        <v>698</v>
      </c>
      <c r="BM158" s="27" t="s">
        <v>698</v>
      </c>
      <c r="BN158" s="27" t="s">
        <v>698</v>
      </c>
      <c r="BO158" s="27" t="s">
        <v>698</v>
      </c>
      <c r="BP158" s="27" t="s">
        <v>698</v>
      </c>
      <c r="BQ158" s="27" t="s">
        <v>698</v>
      </c>
      <c r="BR158" s="27" t="s">
        <v>698</v>
      </c>
      <c r="BS158" s="27" t="s">
        <v>698</v>
      </c>
      <c r="BT158" s="27" t="s">
        <v>698</v>
      </c>
      <c r="BU158" s="27" t="s">
        <v>698</v>
      </c>
      <c r="BV158" s="27" t="s">
        <v>698</v>
      </c>
      <c r="BW158" s="27" t="s">
        <v>698</v>
      </c>
      <c r="BX158" s="27" t="s">
        <v>698</v>
      </c>
      <c r="BY158" s="27" t="s">
        <v>698</v>
      </c>
      <c r="BZ158" s="27" t="s">
        <v>704</v>
      </c>
      <c r="CA158" s="27" t="s">
        <v>698</v>
      </c>
      <c r="CB158" s="27" t="s">
        <v>698</v>
      </c>
      <c r="CC158" s="27" t="s">
        <v>698</v>
      </c>
      <c r="CD158" s="27" t="s">
        <v>698</v>
      </c>
      <c r="CE158" s="27" t="s">
        <v>698</v>
      </c>
      <c r="CF158" s="27" t="s">
        <v>698</v>
      </c>
      <c r="CG158" s="27" t="s">
        <v>698</v>
      </c>
      <c r="CH158" s="27" t="s">
        <v>698</v>
      </c>
      <c r="CI158" s="27" t="s">
        <v>698</v>
      </c>
      <c r="CJ158" s="27" t="s">
        <v>698</v>
      </c>
      <c r="CK158" s="27" t="s">
        <v>698</v>
      </c>
      <c r="CL158" s="27" t="s">
        <v>698</v>
      </c>
      <c r="CM158" s="27" t="s">
        <v>698</v>
      </c>
      <c r="CN158" s="27" t="s">
        <v>698</v>
      </c>
      <c r="CO158" s="27" t="s">
        <v>698</v>
      </c>
      <c r="CP158" s="27" t="s">
        <v>698</v>
      </c>
      <c r="CQ158" s="27" t="s">
        <v>698</v>
      </c>
      <c r="CR158" s="27" t="s">
        <v>698</v>
      </c>
      <c r="CS158" s="27" t="s">
        <v>698</v>
      </c>
      <c r="CT158" s="27" t="s">
        <v>698</v>
      </c>
      <c r="CU158" s="27" t="s">
        <v>698</v>
      </c>
      <c r="CV158" s="27" t="s">
        <v>698</v>
      </c>
      <c r="CW158" s="27" t="s">
        <v>698</v>
      </c>
      <c r="CX158" s="27" t="s">
        <v>698</v>
      </c>
      <c r="CY158" s="27" t="s">
        <v>698</v>
      </c>
      <c r="CZ158" s="27" t="s">
        <v>698</v>
      </c>
      <c r="DA158" s="27" t="s">
        <v>698</v>
      </c>
      <c r="DB158" s="27" t="s">
        <v>698</v>
      </c>
      <c r="DC158" s="27" t="s">
        <v>698</v>
      </c>
      <c r="DD158" s="27" t="s">
        <v>698</v>
      </c>
      <c r="DE158" s="27" t="s">
        <v>698</v>
      </c>
      <c r="DF158" s="27" t="s">
        <v>698</v>
      </c>
      <c r="DG158" s="27" t="s">
        <v>698</v>
      </c>
      <c r="DH158" s="27" t="s">
        <v>698</v>
      </c>
      <c r="DI158" s="27" t="s">
        <v>698</v>
      </c>
      <c r="DJ158" s="27" t="s">
        <v>698</v>
      </c>
      <c r="DK158" s="27" t="s">
        <v>698</v>
      </c>
      <c r="DL158" s="27" t="s">
        <v>698</v>
      </c>
      <c r="DM158" s="27" t="s">
        <v>698</v>
      </c>
      <c r="DN158" s="27" t="s">
        <v>698</v>
      </c>
      <c r="DO158" s="27" t="s">
        <v>698</v>
      </c>
      <c r="DP158" s="27" t="s">
        <v>698</v>
      </c>
      <c r="DQ158" s="27" t="s">
        <v>698</v>
      </c>
      <c r="DR158" s="27" t="s">
        <v>698</v>
      </c>
      <c r="DS158" s="27" t="s">
        <v>698</v>
      </c>
      <c r="DT158" s="27" t="s">
        <v>698</v>
      </c>
      <c r="DU158" s="27" t="s">
        <v>698</v>
      </c>
      <c r="DV158" s="27" t="s">
        <v>698</v>
      </c>
      <c r="DW158" s="27" t="s">
        <v>698</v>
      </c>
      <c r="DX158" s="27" t="s">
        <v>698</v>
      </c>
      <c r="DY158" s="27" t="s">
        <v>698</v>
      </c>
      <c r="DZ158" s="27" t="s">
        <v>698</v>
      </c>
      <c r="EA158" s="27" t="s">
        <v>698</v>
      </c>
      <c r="EB158" s="27" t="s">
        <v>698</v>
      </c>
      <c r="EC158" s="27" t="s">
        <v>698</v>
      </c>
      <c r="ED158" s="27" t="s">
        <v>698</v>
      </c>
      <c r="EE158" s="27" t="s">
        <v>698</v>
      </c>
      <c r="EF158" s="27" t="s">
        <v>698</v>
      </c>
      <c r="EG158" s="27" t="s">
        <v>698</v>
      </c>
      <c r="EH158" s="27" t="s">
        <v>698</v>
      </c>
      <c r="EI158" s="27" t="s">
        <v>698</v>
      </c>
      <c r="EJ158" s="27" t="s">
        <v>698</v>
      </c>
      <c r="EK158" s="27" t="s">
        <v>698</v>
      </c>
      <c r="EL158" s="27" t="s">
        <v>698</v>
      </c>
      <c r="EM158" s="27" t="s">
        <v>698</v>
      </c>
      <c r="EN158" s="27" t="s">
        <v>698</v>
      </c>
      <c r="EO158" s="27" t="s">
        <v>698</v>
      </c>
      <c r="EP158" s="27" t="s">
        <v>698</v>
      </c>
      <c r="EQ158" s="27" t="s">
        <v>698</v>
      </c>
      <c r="ER158" s="27" t="s">
        <v>698</v>
      </c>
      <c r="ES158" s="27" t="s">
        <v>698</v>
      </c>
      <c r="ET158" s="27" t="s">
        <v>698</v>
      </c>
      <c r="EU158" s="27" t="s">
        <v>698</v>
      </c>
      <c r="EV158" s="27" t="s">
        <v>698</v>
      </c>
      <c r="EW158" s="27" t="s">
        <v>2705</v>
      </c>
      <c r="EX158" s="27" t="s">
        <v>3004</v>
      </c>
      <c r="EY158" s="27" t="s">
        <v>2707</v>
      </c>
      <c r="EZ158" s="27" t="s">
        <v>694</v>
      </c>
      <c r="FA158" s="27" t="s">
        <v>694</v>
      </c>
      <c r="FB158" s="27" t="s">
        <v>694</v>
      </c>
      <c r="FC158" s="27" t="s">
        <v>694</v>
      </c>
      <c r="FD158" s="27" t="s">
        <v>694</v>
      </c>
      <c r="FE158" s="27" t="s">
        <v>2858</v>
      </c>
      <c r="FF158" s="42"/>
      <c r="FG158" s="42"/>
    </row>
    <row r="159" spans="1:163" x14ac:dyDescent="0.25">
      <c r="A159" s="27" t="str">
        <f t="shared" si="2"/>
        <v>IR003004001003003000000000000000000000</v>
      </c>
      <c r="B159" s="27" t="s">
        <v>2877</v>
      </c>
      <c r="C159" s="23" t="s">
        <v>2630</v>
      </c>
      <c r="D159" s="23" t="s">
        <v>710</v>
      </c>
      <c r="E159" s="23" t="s">
        <v>711</v>
      </c>
      <c r="F159" s="21" t="s">
        <v>702</v>
      </c>
      <c r="G159" s="21" t="s">
        <v>710</v>
      </c>
      <c r="H159" s="23" t="s">
        <v>710</v>
      </c>
      <c r="I159" s="23" t="s">
        <v>697</v>
      </c>
      <c r="J159" s="23" t="s">
        <v>697</v>
      </c>
      <c r="K159" s="64" t="s">
        <v>697</v>
      </c>
      <c r="L159" s="23" t="s">
        <v>697</v>
      </c>
      <c r="M159" s="23" t="s">
        <v>697</v>
      </c>
      <c r="N159" s="23" t="s">
        <v>697</v>
      </c>
      <c r="O159" s="23" t="s">
        <v>697</v>
      </c>
      <c r="P159" s="27">
        <v>0</v>
      </c>
      <c r="Q159" s="27" t="s">
        <v>704</v>
      </c>
      <c r="R159" s="27" t="s">
        <v>698</v>
      </c>
      <c r="S159" s="28" t="s">
        <v>694</v>
      </c>
      <c r="T159" s="28" t="s">
        <v>922</v>
      </c>
      <c r="U159" s="27" t="s">
        <v>3008</v>
      </c>
      <c r="V159" s="52" t="s">
        <v>905</v>
      </c>
      <c r="W159" s="20"/>
      <c r="X159" s="20"/>
      <c r="Y159" s="27"/>
      <c r="Z159" s="27"/>
      <c r="AA159" s="20" t="s">
        <v>3009</v>
      </c>
      <c r="AB159" s="20"/>
      <c r="AC159" s="20"/>
      <c r="AD159" s="20"/>
      <c r="AE159" s="20"/>
      <c r="AF159" s="20"/>
      <c r="AG159" s="20"/>
      <c r="AH159" s="27" t="s">
        <v>3022</v>
      </c>
      <c r="AI159" s="28" t="s">
        <v>704</v>
      </c>
      <c r="AJ159" s="27" t="s">
        <v>698</v>
      </c>
      <c r="AK159" s="27" t="s">
        <v>698</v>
      </c>
      <c r="AL159" s="27" t="s">
        <v>698</v>
      </c>
      <c r="AM159" s="27" t="s">
        <v>698</v>
      </c>
      <c r="AN159" s="27" t="s">
        <v>698</v>
      </c>
      <c r="AO159" s="27" t="s">
        <v>698</v>
      </c>
      <c r="AP159" s="27" t="s">
        <v>698</v>
      </c>
      <c r="AQ159" s="27" t="s">
        <v>698</v>
      </c>
      <c r="AR159" s="27" t="s">
        <v>698</v>
      </c>
      <c r="AS159" s="27" t="s">
        <v>698</v>
      </c>
      <c r="AT159" s="27" t="s">
        <v>698</v>
      </c>
      <c r="AU159" s="27" t="s">
        <v>698</v>
      </c>
      <c r="AV159" s="27" t="s">
        <v>698</v>
      </c>
      <c r="AW159" s="27" t="s">
        <v>698</v>
      </c>
      <c r="AX159" s="27" t="s">
        <v>698</v>
      </c>
      <c r="AY159" s="27" t="s">
        <v>698</v>
      </c>
      <c r="AZ159" s="27" t="s">
        <v>698</v>
      </c>
      <c r="BA159" s="27" t="s">
        <v>698</v>
      </c>
      <c r="BB159" s="27" t="s">
        <v>698</v>
      </c>
      <c r="BC159" s="27" t="s">
        <v>698</v>
      </c>
      <c r="BD159" s="27" t="s">
        <v>698</v>
      </c>
      <c r="BE159" s="27" t="s">
        <v>698</v>
      </c>
      <c r="BF159" s="27" t="s">
        <v>698</v>
      </c>
      <c r="BG159" s="27" t="s">
        <v>698</v>
      </c>
      <c r="BH159" s="27" t="s">
        <v>698</v>
      </c>
      <c r="BI159" s="27" t="s">
        <v>698</v>
      </c>
      <c r="BJ159" s="27" t="s">
        <v>698</v>
      </c>
      <c r="BK159" s="27" t="s">
        <v>698</v>
      </c>
      <c r="BL159" s="27" t="s">
        <v>698</v>
      </c>
      <c r="BM159" s="27" t="s">
        <v>698</v>
      </c>
      <c r="BN159" s="27" t="s">
        <v>698</v>
      </c>
      <c r="BO159" s="27" t="s">
        <v>698</v>
      </c>
      <c r="BP159" s="27" t="s">
        <v>698</v>
      </c>
      <c r="BQ159" s="27" t="s">
        <v>698</v>
      </c>
      <c r="BR159" s="27" t="s">
        <v>698</v>
      </c>
      <c r="BS159" s="27" t="s">
        <v>698</v>
      </c>
      <c r="BT159" s="27" t="s">
        <v>698</v>
      </c>
      <c r="BU159" s="27" t="s">
        <v>698</v>
      </c>
      <c r="BV159" s="27" t="s">
        <v>698</v>
      </c>
      <c r="BW159" s="27" t="s">
        <v>698</v>
      </c>
      <c r="BX159" s="27" t="s">
        <v>698</v>
      </c>
      <c r="BY159" s="27" t="s">
        <v>698</v>
      </c>
      <c r="BZ159" s="27" t="s">
        <v>704</v>
      </c>
      <c r="CA159" s="27" t="s">
        <v>698</v>
      </c>
      <c r="CB159" s="27" t="s">
        <v>698</v>
      </c>
      <c r="CC159" s="27" t="s">
        <v>698</v>
      </c>
      <c r="CD159" s="27" t="s">
        <v>698</v>
      </c>
      <c r="CE159" s="27" t="s">
        <v>698</v>
      </c>
      <c r="CF159" s="27" t="s">
        <v>698</v>
      </c>
      <c r="CG159" s="27" t="s">
        <v>698</v>
      </c>
      <c r="CH159" s="27" t="s">
        <v>698</v>
      </c>
      <c r="CI159" s="27" t="s">
        <v>698</v>
      </c>
      <c r="CJ159" s="27" t="s">
        <v>698</v>
      </c>
      <c r="CK159" s="27" t="s">
        <v>698</v>
      </c>
      <c r="CL159" s="27" t="s">
        <v>698</v>
      </c>
      <c r="CM159" s="27" t="s">
        <v>698</v>
      </c>
      <c r="CN159" s="27" t="s">
        <v>698</v>
      </c>
      <c r="CO159" s="27" t="s">
        <v>698</v>
      </c>
      <c r="CP159" s="27" t="s">
        <v>698</v>
      </c>
      <c r="CQ159" s="27" t="s">
        <v>698</v>
      </c>
      <c r="CR159" s="27" t="s">
        <v>698</v>
      </c>
      <c r="CS159" s="27" t="s">
        <v>698</v>
      </c>
      <c r="CT159" s="27" t="s">
        <v>698</v>
      </c>
      <c r="CU159" s="27" t="s">
        <v>698</v>
      </c>
      <c r="CV159" s="27" t="s">
        <v>698</v>
      </c>
      <c r="CW159" s="27" t="s">
        <v>698</v>
      </c>
      <c r="CX159" s="27" t="s">
        <v>698</v>
      </c>
      <c r="CY159" s="27" t="s">
        <v>698</v>
      </c>
      <c r="CZ159" s="27" t="s">
        <v>698</v>
      </c>
      <c r="DA159" s="27" t="s">
        <v>698</v>
      </c>
      <c r="DB159" s="27" t="s">
        <v>698</v>
      </c>
      <c r="DC159" s="27" t="s">
        <v>698</v>
      </c>
      <c r="DD159" s="27" t="s">
        <v>698</v>
      </c>
      <c r="DE159" s="27" t="s">
        <v>698</v>
      </c>
      <c r="DF159" s="27" t="s">
        <v>698</v>
      </c>
      <c r="DG159" s="27" t="s">
        <v>698</v>
      </c>
      <c r="DH159" s="27" t="s">
        <v>698</v>
      </c>
      <c r="DI159" s="27" t="s">
        <v>698</v>
      </c>
      <c r="DJ159" s="27" t="s">
        <v>698</v>
      </c>
      <c r="DK159" s="27" t="s">
        <v>698</v>
      </c>
      <c r="DL159" s="27" t="s">
        <v>698</v>
      </c>
      <c r="DM159" s="27" t="s">
        <v>698</v>
      </c>
      <c r="DN159" s="27" t="s">
        <v>698</v>
      </c>
      <c r="DO159" s="27" t="s">
        <v>698</v>
      </c>
      <c r="DP159" s="27" t="s">
        <v>698</v>
      </c>
      <c r="DQ159" s="27" t="s">
        <v>698</v>
      </c>
      <c r="DR159" s="27" t="s">
        <v>698</v>
      </c>
      <c r="DS159" s="27" t="s">
        <v>698</v>
      </c>
      <c r="DT159" s="27" t="s">
        <v>698</v>
      </c>
      <c r="DU159" s="27" t="s">
        <v>698</v>
      </c>
      <c r="DV159" s="27" t="s">
        <v>698</v>
      </c>
      <c r="DW159" s="27" t="s">
        <v>698</v>
      </c>
      <c r="DX159" s="27" t="s">
        <v>698</v>
      </c>
      <c r="DY159" s="27" t="s">
        <v>698</v>
      </c>
      <c r="DZ159" s="27" t="s">
        <v>698</v>
      </c>
      <c r="EA159" s="27" t="s">
        <v>698</v>
      </c>
      <c r="EB159" s="27" t="s">
        <v>698</v>
      </c>
      <c r="EC159" s="27" t="s">
        <v>698</v>
      </c>
      <c r="ED159" s="27" t="s">
        <v>698</v>
      </c>
      <c r="EE159" s="27" t="s">
        <v>698</v>
      </c>
      <c r="EF159" s="27" t="s">
        <v>698</v>
      </c>
      <c r="EG159" s="27" t="s">
        <v>698</v>
      </c>
      <c r="EH159" s="27" t="s">
        <v>698</v>
      </c>
      <c r="EI159" s="27" t="s">
        <v>698</v>
      </c>
      <c r="EJ159" s="27" t="s">
        <v>698</v>
      </c>
      <c r="EK159" s="27" t="s">
        <v>698</v>
      </c>
      <c r="EL159" s="27" t="s">
        <v>698</v>
      </c>
      <c r="EM159" s="27" t="s">
        <v>698</v>
      </c>
      <c r="EN159" s="27" t="s">
        <v>698</v>
      </c>
      <c r="EO159" s="27" t="s">
        <v>698</v>
      </c>
      <c r="EP159" s="27" t="s">
        <v>698</v>
      </c>
      <c r="EQ159" s="27" t="s">
        <v>698</v>
      </c>
      <c r="ER159" s="27" t="s">
        <v>698</v>
      </c>
      <c r="ES159" s="27" t="s">
        <v>698</v>
      </c>
      <c r="ET159" s="27" t="s">
        <v>698</v>
      </c>
      <c r="EU159" s="27" t="s">
        <v>698</v>
      </c>
      <c r="EV159" s="27" t="s">
        <v>698</v>
      </c>
      <c r="EW159" s="27" t="s">
        <v>2705</v>
      </c>
      <c r="EX159" s="27" t="s">
        <v>3004</v>
      </c>
      <c r="EY159" s="27" t="s">
        <v>2707</v>
      </c>
      <c r="EZ159" s="27" t="s">
        <v>694</v>
      </c>
      <c r="FA159" s="27" t="s">
        <v>694</v>
      </c>
      <c r="FB159" s="27" t="s">
        <v>694</v>
      </c>
      <c r="FC159" s="27" t="s">
        <v>694</v>
      </c>
      <c r="FD159" s="27" t="s">
        <v>694</v>
      </c>
      <c r="FE159" s="27" t="s">
        <v>2858</v>
      </c>
      <c r="FF159" s="42"/>
      <c r="FG159" s="42"/>
    </row>
    <row r="160" spans="1:163" x14ac:dyDescent="0.25">
      <c r="A160" s="27" t="str">
        <f t="shared" si="2"/>
        <v>IR003004001003004000000000000000000000</v>
      </c>
      <c r="B160" s="28" t="s">
        <v>2877</v>
      </c>
      <c r="C160" s="23" t="s">
        <v>2630</v>
      </c>
      <c r="D160" s="25" t="s">
        <v>710</v>
      </c>
      <c r="E160" s="25" t="s">
        <v>711</v>
      </c>
      <c r="F160" s="50" t="s">
        <v>702</v>
      </c>
      <c r="G160" s="50" t="s">
        <v>710</v>
      </c>
      <c r="H160" s="25" t="s">
        <v>711</v>
      </c>
      <c r="I160" s="25" t="s">
        <v>697</v>
      </c>
      <c r="J160" s="25" t="s">
        <v>697</v>
      </c>
      <c r="K160" s="63" t="s">
        <v>697</v>
      </c>
      <c r="L160" s="25" t="s">
        <v>697</v>
      </c>
      <c r="M160" s="25" t="s">
        <v>697</v>
      </c>
      <c r="N160" s="25" t="s">
        <v>697</v>
      </c>
      <c r="O160" s="25" t="s">
        <v>697</v>
      </c>
      <c r="P160" s="28"/>
      <c r="Q160" s="28" t="s">
        <v>704</v>
      </c>
      <c r="R160" s="28" t="s">
        <v>698</v>
      </c>
      <c r="S160" s="28" t="s">
        <v>694</v>
      </c>
      <c r="T160" s="28" t="s">
        <v>922</v>
      </c>
      <c r="U160" s="28" t="s">
        <v>3011</v>
      </c>
      <c r="V160" s="139" t="s">
        <v>905</v>
      </c>
      <c r="W160" s="24"/>
      <c r="X160" s="24"/>
      <c r="Y160" s="28"/>
      <c r="Z160" s="28"/>
      <c r="AA160" s="24" t="s">
        <v>3012</v>
      </c>
      <c r="AB160" s="24"/>
      <c r="AC160" s="24"/>
      <c r="AD160" s="24"/>
      <c r="AE160" s="24"/>
      <c r="AF160" s="24"/>
      <c r="AG160" s="24"/>
      <c r="AH160" s="28" t="s">
        <v>3023</v>
      </c>
      <c r="AI160" s="28" t="s">
        <v>704</v>
      </c>
      <c r="AJ160" s="28"/>
      <c r="AK160" s="28"/>
      <c r="AL160" s="28"/>
      <c r="AM160" s="28"/>
      <c r="AN160" s="28"/>
      <c r="AO160" s="28"/>
      <c r="AP160" s="28"/>
      <c r="AQ160" s="28"/>
      <c r="AR160" s="28"/>
      <c r="AS160" s="28"/>
      <c r="AT160" s="28"/>
      <c r="AU160" s="28"/>
      <c r="AV160" s="28"/>
      <c r="AW160" s="28"/>
      <c r="AX160" s="28"/>
      <c r="AY160" s="28"/>
      <c r="AZ160" s="28"/>
      <c r="BA160" s="28"/>
      <c r="BB160" s="28"/>
      <c r="BC160" s="28"/>
      <c r="BD160" s="28"/>
      <c r="BE160" s="28"/>
      <c r="BF160" s="28"/>
      <c r="BG160" s="28"/>
      <c r="BH160" s="28"/>
      <c r="BI160" s="28"/>
      <c r="BJ160" s="28"/>
      <c r="BK160" s="28"/>
      <c r="BL160" s="28"/>
      <c r="BM160" s="28"/>
      <c r="BN160" s="28"/>
      <c r="BO160" s="28"/>
      <c r="BP160" s="28"/>
      <c r="BQ160" s="28"/>
      <c r="BR160" s="28"/>
      <c r="BS160" s="28"/>
      <c r="BT160" s="28"/>
      <c r="BU160" s="28"/>
      <c r="BV160" s="28"/>
      <c r="BW160" s="28"/>
      <c r="BX160" s="28"/>
      <c r="BY160" s="28"/>
      <c r="BZ160" s="28"/>
      <c r="CA160" s="28"/>
      <c r="CB160" s="28"/>
      <c r="CC160" s="28"/>
      <c r="CD160" s="28"/>
      <c r="CE160" s="28"/>
      <c r="CF160" s="28"/>
      <c r="CG160" s="28"/>
      <c r="CH160" s="28"/>
      <c r="CI160" s="28"/>
      <c r="CJ160" s="28"/>
      <c r="CK160" s="28"/>
      <c r="CL160" s="28"/>
      <c r="CM160" s="28"/>
      <c r="CN160" s="28"/>
      <c r="CO160" s="28"/>
      <c r="CP160" s="28"/>
      <c r="CQ160" s="28"/>
      <c r="CR160" s="28"/>
      <c r="CS160" s="28"/>
      <c r="CT160" s="28"/>
      <c r="CU160" s="28"/>
      <c r="CV160" s="28"/>
      <c r="CW160" s="28"/>
      <c r="CX160" s="28"/>
      <c r="CY160" s="28"/>
      <c r="CZ160" s="28"/>
      <c r="DA160" s="28"/>
      <c r="DB160" s="28"/>
      <c r="DC160" s="28"/>
      <c r="DD160" s="28"/>
      <c r="DE160" s="28"/>
      <c r="DF160" s="28"/>
      <c r="DG160" s="28"/>
      <c r="DH160" s="28"/>
      <c r="DI160" s="28"/>
      <c r="DJ160" s="28"/>
      <c r="DK160" s="28"/>
      <c r="DL160" s="28"/>
      <c r="DM160" s="28"/>
      <c r="DN160" s="28"/>
      <c r="DO160" s="28"/>
      <c r="DP160" s="28"/>
      <c r="DQ160" s="28"/>
      <c r="DR160" s="28"/>
      <c r="DS160" s="28"/>
      <c r="DT160" s="28"/>
      <c r="DU160" s="28"/>
      <c r="DV160" s="28"/>
      <c r="DW160" s="28"/>
      <c r="DX160" s="28"/>
      <c r="DY160" s="28"/>
      <c r="DZ160" s="28"/>
      <c r="EA160" s="28"/>
      <c r="EB160" s="28"/>
      <c r="EC160" s="28"/>
      <c r="ED160" s="28"/>
      <c r="EE160" s="28"/>
      <c r="EF160" s="28"/>
      <c r="EG160" s="28"/>
      <c r="EH160" s="28"/>
      <c r="EI160" s="28"/>
      <c r="EJ160" s="28"/>
      <c r="EK160" s="28"/>
      <c r="EL160" s="28"/>
      <c r="EM160" s="28"/>
      <c r="EN160" s="28"/>
      <c r="EO160" s="28"/>
      <c r="EP160" s="28"/>
      <c r="EQ160" s="28"/>
      <c r="ER160" s="28"/>
      <c r="ES160" s="28"/>
      <c r="ET160" s="28"/>
      <c r="EU160" s="28"/>
      <c r="EV160" s="28"/>
      <c r="EW160" s="28"/>
      <c r="EX160" s="28"/>
      <c r="EY160" s="28"/>
      <c r="EZ160" s="28"/>
      <c r="FA160" s="28"/>
      <c r="FB160" s="28"/>
      <c r="FC160" s="28"/>
      <c r="FD160" s="28"/>
      <c r="FE160" s="28"/>
      <c r="FF160" s="43"/>
      <c r="FG160" s="43"/>
    </row>
    <row r="161" spans="1:163" x14ac:dyDescent="0.25">
      <c r="A161" s="27" t="str">
        <f t="shared" si="2"/>
        <v>IR003004001004000000000000000000000000</v>
      </c>
      <c r="B161" s="27" t="s">
        <v>2877</v>
      </c>
      <c r="C161" s="23" t="s">
        <v>2630</v>
      </c>
      <c r="D161" s="23" t="s">
        <v>710</v>
      </c>
      <c r="E161" s="23" t="s">
        <v>711</v>
      </c>
      <c r="F161" s="21" t="s">
        <v>702</v>
      </c>
      <c r="G161" s="23" t="s">
        <v>711</v>
      </c>
      <c r="H161" s="23" t="s">
        <v>697</v>
      </c>
      <c r="I161" s="23" t="s">
        <v>697</v>
      </c>
      <c r="J161" s="23" t="s">
        <v>697</v>
      </c>
      <c r="K161" s="64" t="s">
        <v>697</v>
      </c>
      <c r="L161" s="23" t="s">
        <v>697</v>
      </c>
      <c r="M161" s="23" t="s">
        <v>697</v>
      </c>
      <c r="N161" s="23" t="s">
        <v>697</v>
      </c>
      <c r="O161" s="23" t="s">
        <v>697</v>
      </c>
      <c r="P161" s="27">
        <v>0</v>
      </c>
      <c r="Q161" s="27" t="s">
        <v>698</v>
      </c>
      <c r="R161" s="27" t="s">
        <v>698</v>
      </c>
      <c r="S161" s="28" t="s">
        <v>694</v>
      </c>
      <c r="T161" s="28" t="s">
        <v>922</v>
      </c>
      <c r="U161" s="154" t="s">
        <v>3024</v>
      </c>
      <c r="V161" s="52" t="s">
        <v>905</v>
      </c>
      <c r="W161" s="20"/>
      <c r="X161" s="27"/>
      <c r="Y161" s="20"/>
      <c r="Z161" s="20" t="s">
        <v>3025</v>
      </c>
      <c r="AA161" s="20"/>
      <c r="AB161" s="20"/>
      <c r="AC161" s="20"/>
      <c r="AD161" s="20"/>
      <c r="AE161" s="20"/>
      <c r="AF161" s="20"/>
      <c r="AG161" s="20"/>
      <c r="AH161" s="27" t="s">
        <v>3026</v>
      </c>
      <c r="AI161" s="28" t="s">
        <v>698</v>
      </c>
      <c r="AJ161" s="27" t="s">
        <v>694</v>
      </c>
      <c r="AK161" s="27" t="s">
        <v>694</v>
      </c>
      <c r="AL161" s="27" t="s">
        <v>694</v>
      </c>
      <c r="AM161" s="27" t="s">
        <v>694</v>
      </c>
      <c r="AN161" s="27" t="s">
        <v>694</v>
      </c>
      <c r="AO161" s="27" t="s">
        <v>694</v>
      </c>
      <c r="AP161" s="27" t="s">
        <v>694</v>
      </c>
      <c r="AQ161" s="27" t="s">
        <v>694</v>
      </c>
      <c r="AR161" s="27" t="s">
        <v>694</v>
      </c>
      <c r="AS161" s="27" t="s">
        <v>694</v>
      </c>
      <c r="AT161" s="27" t="s">
        <v>694</v>
      </c>
      <c r="AU161" s="27" t="s">
        <v>694</v>
      </c>
      <c r="AV161" s="27" t="s">
        <v>694</v>
      </c>
      <c r="AW161" s="27" t="s">
        <v>694</v>
      </c>
      <c r="AX161" s="27" t="s">
        <v>694</v>
      </c>
      <c r="AY161" s="27" t="s">
        <v>694</v>
      </c>
      <c r="AZ161" s="27" t="s">
        <v>694</v>
      </c>
      <c r="BA161" s="27" t="s">
        <v>694</v>
      </c>
      <c r="BB161" s="27" t="s">
        <v>694</v>
      </c>
      <c r="BC161" s="27" t="s">
        <v>694</v>
      </c>
      <c r="BD161" s="27" t="s">
        <v>694</v>
      </c>
      <c r="BE161" s="27" t="s">
        <v>694</v>
      </c>
      <c r="BF161" s="27" t="s">
        <v>694</v>
      </c>
      <c r="BG161" s="27" t="s">
        <v>694</v>
      </c>
      <c r="BH161" s="27" t="s">
        <v>694</v>
      </c>
      <c r="BI161" s="27" t="s">
        <v>694</v>
      </c>
      <c r="BJ161" s="27" t="s">
        <v>694</v>
      </c>
      <c r="BK161" s="27" t="s">
        <v>694</v>
      </c>
      <c r="BL161" s="27" t="s">
        <v>694</v>
      </c>
      <c r="BM161" s="27" t="s">
        <v>694</v>
      </c>
      <c r="BN161" s="27" t="s">
        <v>694</v>
      </c>
      <c r="BO161" s="27" t="s">
        <v>694</v>
      </c>
      <c r="BP161" s="27" t="s">
        <v>694</v>
      </c>
      <c r="BQ161" s="27" t="s">
        <v>694</v>
      </c>
      <c r="BR161" s="27" t="s">
        <v>694</v>
      </c>
      <c r="BS161" s="27" t="s">
        <v>694</v>
      </c>
      <c r="BT161" s="27" t="s">
        <v>694</v>
      </c>
      <c r="BU161" s="27" t="s">
        <v>694</v>
      </c>
      <c r="BV161" s="27" t="s">
        <v>694</v>
      </c>
      <c r="BW161" s="27" t="s">
        <v>694</v>
      </c>
      <c r="BX161" s="27" t="s">
        <v>694</v>
      </c>
      <c r="BY161" s="27" t="s">
        <v>694</v>
      </c>
      <c r="BZ161" s="27" t="s">
        <v>694</v>
      </c>
      <c r="CA161" s="27" t="s">
        <v>694</v>
      </c>
      <c r="CB161" s="27" t="s">
        <v>694</v>
      </c>
      <c r="CC161" s="27" t="s">
        <v>694</v>
      </c>
      <c r="CD161" s="27" t="s">
        <v>694</v>
      </c>
      <c r="CE161" s="27" t="s">
        <v>694</v>
      </c>
      <c r="CF161" s="27" t="s">
        <v>694</v>
      </c>
      <c r="CG161" s="27" t="s">
        <v>694</v>
      </c>
      <c r="CH161" s="27" t="s">
        <v>694</v>
      </c>
      <c r="CI161" s="27" t="s">
        <v>694</v>
      </c>
      <c r="CJ161" s="27" t="s">
        <v>694</v>
      </c>
      <c r="CK161" s="27" t="s">
        <v>694</v>
      </c>
      <c r="CL161" s="27" t="s">
        <v>694</v>
      </c>
      <c r="CM161" s="27" t="s">
        <v>694</v>
      </c>
      <c r="CN161" s="27" t="s">
        <v>694</v>
      </c>
      <c r="CO161" s="27" t="s">
        <v>694</v>
      </c>
      <c r="CP161" s="27" t="s">
        <v>694</v>
      </c>
      <c r="CQ161" s="27" t="s">
        <v>694</v>
      </c>
      <c r="CR161" s="27" t="s">
        <v>694</v>
      </c>
      <c r="CS161" s="27" t="s">
        <v>694</v>
      </c>
      <c r="CT161" s="27" t="s">
        <v>694</v>
      </c>
      <c r="CU161" s="27" t="s">
        <v>694</v>
      </c>
      <c r="CV161" s="27" t="s">
        <v>694</v>
      </c>
      <c r="CW161" s="27" t="s">
        <v>694</v>
      </c>
      <c r="CX161" s="27" t="s">
        <v>694</v>
      </c>
      <c r="CY161" s="27" t="s">
        <v>694</v>
      </c>
      <c r="CZ161" s="27" t="s">
        <v>694</v>
      </c>
      <c r="DA161" s="27" t="s">
        <v>694</v>
      </c>
      <c r="DB161" s="27" t="s">
        <v>694</v>
      </c>
      <c r="DC161" s="27" t="s">
        <v>694</v>
      </c>
      <c r="DD161" s="27" t="s">
        <v>694</v>
      </c>
      <c r="DE161" s="27" t="s">
        <v>694</v>
      </c>
      <c r="DF161" s="27" t="s">
        <v>694</v>
      </c>
      <c r="DG161" s="27" t="s">
        <v>694</v>
      </c>
      <c r="DH161" s="27" t="s">
        <v>694</v>
      </c>
      <c r="DI161" s="27" t="s">
        <v>694</v>
      </c>
      <c r="DJ161" s="27" t="s">
        <v>694</v>
      </c>
      <c r="DK161" s="27" t="s">
        <v>694</v>
      </c>
      <c r="DL161" s="27" t="s">
        <v>694</v>
      </c>
      <c r="DM161" s="27" t="s">
        <v>694</v>
      </c>
      <c r="DN161" s="27" t="s">
        <v>694</v>
      </c>
      <c r="DO161" s="27" t="s">
        <v>694</v>
      </c>
      <c r="DP161" s="27" t="s">
        <v>694</v>
      </c>
      <c r="DQ161" s="27" t="s">
        <v>694</v>
      </c>
      <c r="DR161" s="27" t="s">
        <v>694</v>
      </c>
      <c r="DS161" s="27" t="s">
        <v>694</v>
      </c>
      <c r="DT161" s="27" t="s">
        <v>694</v>
      </c>
      <c r="DU161" s="27" t="s">
        <v>694</v>
      </c>
      <c r="DV161" s="27" t="s">
        <v>694</v>
      </c>
      <c r="DW161" s="27" t="s">
        <v>694</v>
      </c>
      <c r="DX161" s="27" t="s">
        <v>694</v>
      </c>
      <c r="DY161" s="27" t="s">
        <v>694</v>
      </c>
      <c r="DZ161" s="27" t="s">
        <v>694</v>
      </c>
      <c r="EA161" s="27" t="s">
        <v>694</v>
      </c>
      <c r="EB161" s="27" t="s">
        <v>694</v>
      </c>
      <c r="EC161" s="27" t="s">
        <v>694</v>
      </c>
      <c r="ED161" s="27" t="s">
        <v>694</v>
      </c>
      <c r="EE161" s="27" t="s">
        <v>694</v>
      </c>
      <c r="EF161" s="27" t="s">
        <v>694</v>
      </c>
      <c r="EG161" s="27" t="s">
        <v>694</v>
      </c>
      <c r="EH161" s="27" t="s">
        <v>694</v>
      </c>
      <c r="EI161" s="27" t="s">
        <v>694</v>
      </c>
      <c r="EJ161" s="27" t="s">
        <v>694</v>
      </c>
      <c r="EK161" s="27" t="s">
        <v>694</v>
      </c>
      <c r="EL161" s="27" t="s">
        <v>694</v>
      </c>
      <c r="EM161" s="27" t="s">
        <v>694</v>
      </c>
      <c r="EN161" s="27" t="s">
        <v>694</v>
      </c>
      <c r="EO161" s="27" t="s">
        <v>694</v>
      </c>
      <c r="EP161" s="27" t="s">
        <v>694</v>
      </c>
      <c r="EQ161" s="27" t="s">
        <v>694</v>
      </c>
      <c r="ER161" s="27" t="s">
        <v>694</v>
      </c>
      <c r="ES161" s="27" t="s">
        <v>694</v>
      </c>
      <c r="ET161" s="27" t="s">
        <v>694</v>
      </c>
      <c r="EU161" s="27" t="s">
        <v>694</v>
      </c>
      <c r="EV161" s="27" t="s">
        <v>694</v>
      </c>
      <c r="EW161" s="27" t="s">
        <v>694</v>
      </c>
      <c r="EX161" s="27" t="s">
        <v>694</v>
      </c>
      <c r="EY161" s="27" t="s">
        <v>694</v>
      </c>
      <c r="EZ161" s="27" t="s">
        <v>694</v>
      </c>
      <c r="FA161" s="27" t="s">
        <v>694</v>
      </c>
      <c r="FB161" s="27" t="s">
        <v>694</v>
      </c>
      <c r="FC161" s="27" t="s">
        <v>694</v>
      </c>
      <c r="FD161" s="27" t="s">
        <v>694</v>
      </c>
      <c r="FE161" s="27" t="s">
        <v>694</v>
      </c>
      <c r="FF161" s="42"/>
      <c r="FG161" s="42"/>
    </row>
    <row r="162" spans="1:163" x14ac:dyDescent="0.25">
      <c r="A162" s="27" t="str">
        <f t="shared" si="2"/>
        <v>IR003004001004001000000000000000000000</v>
      </c>
      <c r="B162" s="27" t="s">
        <v>2877</v>
      </c>
      <c r="C162" s="23" t="s">
        <v>2630</v>
      </c>
      <c r="D162" s="23" t="s">
        <v>710</v>
      </c>
      <c r="E162" s="23" t="s">
        <v>711</v>
      </c>
      <c r="F162" s="21" t="s">
        <v>702</v>
      </c>
      <c r="G162" s="23" t="s">
        <v>711</v>
      </c>
      <c r="H162" s="23" t="s">
        <v>702</v>
      </c>
      <c r="I162" s="23" t="s">
        <v>697</v>
      </c>
      <c r="J162" s="23" t="s">
        <v>697</v>
      </c>
      <c r="K162" s="64" t="s">
        <v>697</v>
      </c>
      <c r="L162" s="23" t="s">
        <v>697</v>
      </c>
      <c r="M162" s="23" t="s">
        <v>697</v>
      </c>
      <c r="N162" s="23" t="s">
        <v>697</v>
      </c>
      <c r="O162" s="23" t="s">
        <v>697</v>
      </c>
      <c r="P162" s="27">
        <v>0</v>
      </c>
      <c r="Q162" s="27" t="s">
        <v>698</v>
      </c>
      <c r="R162" s="27" t="s">
        <v>698</v>
      </c>
      <c r="S162" s="28" t="s">
        <v>694</v>
      </c>
      <c r="T162" s="28" t="s">
        <v>922</v>
      </c>
      <c r="U162" s="27" t="s">
        <v>3001</v>
      </c>
      <c r="V162" s="52" t="s">
        <v>905</v>
      </c>
      <c r="W162" s="20"/>
      <c r="X162" s="20"/>
      <c r="Y162" s="27"/>
      <c r="Z162" s="27"/>
      <c r="AA162" s="20" t="s">
        <v>3002</v>
      </c>
      <c r="AB162" s="20"/>
      <c r="AC162" s="20"/>
      <c r="AD162" s="20"/>
      <c r="AE162" s="20"/>
      <c r="AF162" s="20"/>
      <c r="AG162" s="20"/>
      <c r="AH162" s="27" t="s">
        <v>3027</v>
      </c>
      <c r="AI162" s="28" t="s">
        <v>698</v>
      </c>
      <c r="AJ162" s="27" t="s">
        <v>694</v>
      </c>
      <c r="AK162" s="27" t="s">
        <v>694</v>
      </c>
      <c r="AL162" s="27" t="s">
        <v>694</v>
      </c>
      <c r="AM162" s="27" t="s">
        <v>694</v>
      </c>
      <c r="AN162" s="27" t="s">
        <v>694</v>
      </c>
      <c r="AO162" s="27" t="s">
        <v>694</v>
      </c>
      <c r="AP162" s="27" t="s">
        <v>694</v>
      </c>
      <c r="AQ162" s="27" t="s">
        <v>694</v>
      </c>
      <c r="AR162" s="27" t="s">
        <v>694</v>
      </c>
      <c r="AS162" s="27" t="s">
        <v>694</v>
      </c>
      <c r="AT162" s="27" t="s">
        <v>694</v>
      </c>
      <c r="AU162" s="27" t="s">
        <v>694</v>
      </c>
      <c r="AV162" s="27" t="s">
        <v>694</v>
      </c>
      <c r="AW162" s="27" t="s">
        <v>694</v>
      </c>
      <c r="AX162" s="27" t="s">
        <v>694</v>
      </c>
      <c r="AY162" s="27" t="s">
        <v>694</v>
      </c>
      <c r="AZ162" s="27" t="s">
        <v>694</v>
      </c>
      <c r="BA162" s="27" t="s">
        <v>694</v>
      </c>
      <c r="BB162" s="27" t="s">
        <v>694</v>
      </c>
      <c r="BC162" s="27" t="s">
        <v>694</v>
      </c>
      <c r="BD162" s="27" t="s">
        <v>694</v>
      </c>
      <c r="BE162" s="27" t="s">
        <v>694</v>
      </c>
      <c r="BF162" s="27" t="s">
        <v>694</v>
      </c>
      <c r="BG162" s="27" t="s">
        <v>694</v>
      </c>
      <c r="BH162" s="27" t="s">
        <v>694</v>
      </c>
      <c r="BI162" s="27" t="s">
        <v>694</v>
      </c>
      <c r="BJ162" s="27" t="s">
        <v>694</v>
      </c>
      <c r="BK162" s="27" t="s">
        <v>694</v>
      </c>
      <c r="BL162" s="27" t="s">
        <v>694</v>
      </c>
      <c r="BM162" s="27" t="s">
        <v>694</v>
      </c>
      <c r="BN162" s="27" t="s">
        <v>694</v>
      </c>
      <c r="BO162" s="27" t="s">
        <v>694</v>
      </c>
      <c r="BP162" s="27" t="s">
        <v>694</v>
      </c>
      <c r="BQ162" s="27" t="s">
        <v>694</v>
      </c>
      <c r="BR162" s="27" t="s">
        <v>694</v>
      </c>
      <c r="BS162" s="27" t="s">
        <v>694</v>
      </c>
      <c r="BT162" s="27" t="s">
        <v>694</v>
      </c>
      <c r="BU162" s="27" t="s">
        <v>694</v>
      </c>
      <c r="BV162" s="27" t="s">
        <v>694</v>
      </c>
      <c r="BW162" s="27" t="s">
        <v>694</v>
      </c>
      <c r="BX162" s="27" t="s">
        <v>694</v>
      </c>
      <c r="BY162" s="27" t="s">
        <v>694</v>
      </c>
      <c r="BZ162" s="27" t="s">
        <v>694</v>
      </c>
      <c r="CA162" s="27" t="s">
        <v>694</v>
      </c>
      <c r="CB162" s="27" t="s">
        <v>694</v>
      </c>
      <c r="CC162" s="27" t="s">
        <v>694</v>
      </c>
      <c r="CD162" s="27" t="s">
        <v>694</v>
      </c>
      <c r="CE162" s="27" t="s">
        <v>694</v>
      </c>
      <c r="CF162" s="27" t="s">
        <v>694</v>
      </c>
      <c r="CG162" s="27" t="s">
        <v>694</v>
      </c>
      <c r="CH162" s="27" t="s">
        <v>694</v>
      </c>
      <c r="CI162" s="27" t="s">
        <v>694</v>
      </c>
      <c r="CJ162" s="27" t="s">
        <v>694</v>
      </c>
      <c r="CK162" s="27" t="s">
        <v>694</v>
      </c>
      <c r="CL162" s="27" t="s">
        <v>694</v>
      </c>
      <c r="CM162" s="27" t="s">
        <v>694</v>
      </c>
      <c r="CN162" s="27" t="s">
        <v>694</v>
      </c>
      <c r="CO162" s="27" t="s">
        <v>694</v>
      </c>
      <c r="CP162" s="27" t="s">
        <v>694</v>
      </c>
      <c r="CQ162" s="27" t="s">
        <v>694</v>
      </c>
      <c r="CR162" s="27" t="s">
        <v>694</v>
      </c>
      <c r="CS162" s="27" t="s">
        <v>694</v>
      </c>
      <c r="CT162" s="27" t="s">
        <v>694</v>
      </c>
      <c r="CU162" s="27" t="s">
        <v>694</v>
      </c>
      <c r="CV162" s="27" t="s">
        <v>694</v>
      </c>
      <c r="CW162" s="27" t="s">
        <v>694</v>
      </c>
      <c r="CX162" s="27" t="s">
        <v>694</v>
      </c>
      <c r="CY162" s="27" t="s">
        <v>694</v>
      </c>
      <c r="CZ162" s="27" t="s">
        <v>694</v>
      </c>
      <c r="DA162" s="27" t="s">
        <v>694</v>
      </c>
      <c r="DB162" s="27" t="s">
        <v>694</v>
      </c>
      <c r="DC162" s="27" t="s">
        <v>694</v>
      </c>
      <c r="DD162" s="27" t="s">
        <v>694</v>
      </c>
      <c r="DE162" s="27" t="s">
        <v>694</v>
      </c>
      <c r="DF162" s="27" t="s">
        <v>694</v>
      </c>
      <c r="DG162" s="27" t="s">
        <v>694</v>
      </c>
      <c r="DH162" s="27" t="s">
        <v>694</v>
      </c>
      <c r="DI162" s="27" t="s">
        <v>694</v>
      </c>
      <c r="DJ162" s="27" t="s">
        <v>694</v>
      </c>
      <c r="DK162" s="27" t="s">
        <v>694</v>
      </c>
      <c r="DL162" s="27" t="s">
        <v>694</v>
      </c>
      <c r="DM162" s="27" t="s">
        <v>694</v>
      </c>
      <c r="DN162" s="27" t="s">
        <v>694</v>
      </c>
      <c r="DO162" s="27" t="s">
        <v>694</v>
      </c>
      <c r="DP162" s="27" t="s">
        <v>694</v>
      </c>
      <c r="DQ162" s="27" t="s">
        <v>694</v>
      </c>
      <c r="DR162" s="27" t="s">
        <v>694</v>
      </c>
      <c r="DS162" s="27" t="s">
        <v>694</v>
      </c>
      <c r="DT162" s="27" t="s">
        <v>694</v>
      </c>
      <c r="DU162" s="27" t="s">
        <v>694</v>
      </c>
      <c r="DV162" s="27" t="s">
        <v>694</v>
      </c>
      <c r="DW162" s="27" t="s">
        <v>694</v>
      </c>
      <c r="DX162" s="27" t="s">
        <v>694</v>
      </c>
      <c r="DY162" s="27" t="s">
        <v>694</v>
      </c>
      <c r="DZ162" s="27" t="s">
        <v>694</v>
      </c>
      <c r="EA162" s="27" t="s">
        <v>694</v>
      </c>
      <c r="EB162" s="27" t="s">
        <v>694</v>
      </c>
      <c r="EC162" s="27" t="s">
        <v>694</v>
      </c>
      <c r="ED162" s="27" t="s">
        <v>694</v>
      </c>
      <c r="EE162" s="27" t="s">
        <v>694</v>
      </c>
      <c r="EF162" s="27" t="s">
        <v>694</v>
      </c>
      <c r="EG162" s="27" t="s">
        <v>694</v>
      </c>
      <c r="EH162" s="27" t="s">
        <v>694</v>
      </c>
      <c r="EI162" s="27" t="s">
        <v>694</v>
      </c>
      <c r="EJ162" s="27" t="s">
        <v>694</v>
      </c>
      <c r="EK162" s="27" t="s">
        <v>694</v>
      </c>
      <c r="EL162" s="27" t="s">
        <v>694</v>
      </c>
      <c r="EM162" s="27" t="s">
        <v>694</v>
      </c>
      <c r="EN162" s="27" t="s">
        <v>694</v>
      </c>
      <c r="EO162" s="27" t="s">
        <v>694</v>
      </c>
      <c r="EP162" s="27" t="s">
        <v>694</v>
      </c>
      <c r="EQ162" s="27" t="s">
        <v>694</v>
      </c>
      <c r="ER162" s="27" t="s">
        <v>694</v>
      </c>
      <c r="ES162" s="27" t="s">
        <v>694</v>
      </c>
      <c r="ET162" s="27" t="s">
        <v>694</v>
      </c>
      <c r="EU162" s="27" t="s">
        <v>694</v>
      </c>
      <c r="EV162" s="27" t="s">
        <v>694</v>
      </c>
      <c r="EW162" s="27" t="s">
        <v>694</v>
      </c>
      <c r="EX162" s="27" t="s">
        <v>694</v>
      </c>
      <c r="EY162" s="27" t="s">
        <v>694</v>
      </c>
      <c r="EZ162" s="27" t="s">
        <v>694</v>
      </c>
      <c r="FA162" s="27" t="s">
        <v>694</v>
      </c>
      <c r="FB162" s="27" t="s">
        <v>694</v>
      </c>
      <c r="FC162" s="27" t="s">
        <v>694</v>
      </c>
      <c r="FD162" s="27" t="s">
        <v>694</v>
      </c>
      <c r="FE162" s="27" t="s">
        <v>694</v>
      </c>
      <c r="FF162" s="42"/>
      <c r="FG162" s="42"/>
    </row>
    <row r="163" spans="1:163" x14ac:dyDescent="0.25">
      <c r="A163" s="27" t="str">
        <f t="shared" si="2"/>
        <v>IR003004001004001001000000000000000000</v>
      </c>
      <c r="B163" s="20" t="s">
        <v>2877</v>
      </c>
      <c r="C163" s="23" t="s">
        <v>2630</v>
      </c>
      <c r="D163" s="23" t="s">
        <v>710</v>
      </c>
      <c r="E163" s="23" t="s">
        <v>711</v>
      </c>
      <c r="F163" s="21" t="s">
        <v>702</v>
      </c>
      <c r="G163" s="23" t="s">
        <v>711</v>
      </c>
      <c r="H163" s="23" t="s">
        <v>702</v>
      </c>
      <c r="I163" s="21" t="s">
        <v>702</v>
      </c>
      <c r="J163" s="23" t="s">
        <v>697</v>
      </c>
      <c r="K163" s="64" t="s">
        <v>697</v>
      </c>
      <c r="L163" s="23" t="s">
        <v>697</v>
      </c>
      <c r="M163" s="23" t="s">
        <v>697</v>
      </c>
      <c r="N163" s="23" t="s">
        <v>697</v>
      </c>
      <c r="O163" s="23" t="s">
        <v>697</v>
      </c>
      <c r="P163" s="27">
        <v>0</v>
      </c>
      <c r="Q163" s="27" t="s">
        <v>704</v>
      </c>
      <c r="R163" s="27" t="s">
        <v>698</v>
      </c>
      <c r="S163" s="28" t="s">
        <v>694</v>
      </c>
      <c r="T163" s="28" t="s">
        <v>922</v>
      </c>
      <c r="U163" s="27" t="s">
        <v>3001</v>
      </c>
      <c r="V163" s="52" t="s">
        <v>905</v>
      </c>
      <c r="W163" s="51"/>
      <c r="X163" s="51"/>
      <c r="Y163" s="51"/>
      <c r="Z163" s="51"/>
      <c r="AA163" s="51"/>
      <c r="AB163" s="20" t="s">
        <v>2114</v>
      </c>
      <c r="AC163" s="51"/>
      <c r="AD163" s="51"/>
      <c r="AE163" s="51"/>
      <c r="AF163" s="51"/>
      <c r="AG163" s="51"/>
      <c r="AH163" s="27" t="s">
        <v>3028</v>
      </c>
      <c r="AI163" s="28" t="s">
        <v>704</v>
      </c>
      <c r="AJ163" s="27" t="s">
        <v>698</v>
      </c>
      <c r="AK163" s="27" t="s">
        <v>698</v>
      </c>
      <c r="AL163" s="27" t="s">
        <v>698</v>
      </c>
      <c r="AM163" s="27" t="s">
        <v>698</v>
      </c>
      <c r="AN163" s="27" t="s">
        <v>698</v>
      </c>
      <c r="AO163" s="27" t="s">
        <v>698</v>
      </c>
      <c r="AP163" s="27" t="s">
        <v>698</v>
      </c>
      <c r="AQ163" s="27" t="s">
        <v>698</v>
      </c>
      <c r="AR163" s="27" t="s">
        <v>698</v>
      </c>
      <c r="AS163" s="27" t="s">
        <v>698</v>
      </c>
      <c r="AT163" s="27" t="s">
        <v>698</v>
      </c>
      <c r="AU163" s="27" t="s">
        <v>698</v>
      </c>
      <c r="AV163" s="27" t="s">
        <v>698</v>
      </c>
      <c r="AW163" s="27" t="s">
        <v>698</v>
      </c>
      <c r="AX163" s="27" t="s">
        <v>698</v>
      </c>
      <c r="AY163" s="27" t="s">
        <v>698</v>
      </c>
      <c r="AZ163" s="27" t="s">
        <v>698</v>
      </c>
      <c r="BA163" s="27" t="s">
        <v>698</v>
      </c>
      <c r="BB163" s="27" t="s">
        <v>698</v>
      </c>
      <c r="BC163" s="27" t="s">
        <v>698</v>
      </c>
      <c r="BD163" s="27" t="s">
        <v>698</v>
      </c>
      <c r="BE163" s="27" t="s">
        <v>698</v>
      </c>
      <c r="BF163" s="27" t="s">
        <v>698</v>
      </c>
      <c r="BG163" s="27" t="s">
        <v>698</v>
      </c>
      <c r="BH163" s="27" t="s">
        <v>698</v>
      </c>
      <c r="BI163" s="27" t="s">
        <v>698</v>
      </c>
      <c r="BJ163" s="27" t="s">
        <v>698</v>
      </c>
      <c r="BK163" s="27" t="s">
        <v>698</v>
      </c>
      <c r="BL163" s="27" t="s">
        <v>698</v>
      </c>
      <c r="BM163" s="27" t="s">
        <v>698</v>
      </c>
      <c r="BN163" s="27" t="s">
        <v>698</v>
      </c>
      <c r="BO163" s="27" t="s">
        <v>698</v>
      </c>
      <c r="BP163" s="27" t="s">
        <v>698</v>
      </c>
      <c r="BQ163" s="27" t="s">
        <v>698</v>
      </c>
      <c r="BR163" s="27" t="s">
        <v>698</v>
      </c>
      <c r="BS163" s="27" t="s">
        <v>698</v>
      </c>
      <c r="BT163" s="27" t="s">
        <v>698</v>
      </c>
      <c r="BU163" s="27" t="s">
        <v>698</v>
      </c>
      <c r="BV163" s="27" t="s">
        <v>698</v>
      </c>
      <c r="BW163" s="27" t="s">
        <v>698</v>
      </c>
      <c r="BX163" s="27" t="s">
        <v>698</v>
      </c>
      <c r="BY163" s="27" t="s">
        <v>698</v>
      </c>
      <c r="BZ163" s="27" t="s">
        <v>704</v>
      </c>
      <c r="CA163" s="27" t="s">
        <v>698</v>
      </c>
      <c r="CB163" s="27" t="s">
        <v>698</v>
      </c>
      <c r="CC163" s="27" t="s">
        <v>698</v>
      </c>
      <c r="CD163" s="27" t="s">
        <v>698</v>
      </c>
      <c r="CE163" s="27" t="s">
        <v>698</v>
      </c>
      <c r="CF163" s="27" t="s">
        <v>698</v>
      </c>
      <c r="CG163" s="27" t="s">
        <v>698</v>
      </c>
      <c r="CH163" s="27" t="s">
        <v>698</v>
      </c>
      <c r="CI163" s="27" t="s">
        <v>698</v>
      </c>
      <c r="CJ163" s="27" t="s">
        <v>698</v>
      </c>
      <c r="CK163" s="27" t="s">
        <v>698</v>
      </c>
      <c r="CL163" s="27" t="s">
        <v>698</v>
      </c>
      <c r="CM163" s="27" t="s">
        <v>698</v>
      </c>
      <c r="CN163" s="27" t="s">
        <v>698</v>
      </c>
      <c r="CO163" s="27" t="s">
        <v>698</v>
      </c>
      <c r="CP163" s="27" t="s">
        <v>698</v>
      </c>
      <c r="CQ163" s="27" t="s">
        <v>698</v>
      </c>
      <c r="CR163" s="27" t="s">
        <v>698</v>
      </c>
      <c r="CS163" s="27" t="s">
        <v>698</v>
      </c>
      <c r="CT163" s="27" t="s">
        <v>698</v>
      </c>
      <c r="CU163" s="27" t="s">
        <v>698</v>
      </c>
      <c r="CV163" s="27" t="s">
        <v>698</v>
      </c>
      <c r="CW163" s="27" t="s">
        <v>698</v>
      </c>
      <c r="CX163" s="27" t="s">
        <v>698</v>
      </c>
      <c r="CY163" s="27" t="s">
        <v>698</v>
      </c>
      <c r="CZ163" s="27" t="s">
        <v>698</v>
      </c>
      <c r="DA163" s="27" t="s">
        <v>698</v>
      </c>
      <c r="DB163" s="27" t="s">
        <v>698</v>
      </c>
      <c r="DC163" s="27" t="s">
        <v>698</v>
      </c>
      <c r="DD163" s="27" t="s">
        <v>698</v>
      </c>
      <c r="DE163" s="27" t="s">
        <v>698</v>
      </c>
      <c r="DF163" s="27" t="s">
        <v>698</v>
      </c>
      <c r="DG163" s="27" t="s">
        <v>698</v>
      </c>
      <c r="DH163" s="27" t="s">
        <v>698</v>
      </c>
      <c r="DI163" s="27" t="s">
        <v>698</v>
      </c>
      <c r="DJ163" s="27" t="s">
        <v>698</v>
      </c>
      <c r="DK163" s="27" t="s">
        <v>698</v>
      </c>
      <c r="DL163" s="27" t="s">
        <v>698</v>
      </c>
      <c r="DM163" s="27" t="s">
        <v>698</v>
      </c>
      <c r="DN163" s="27" t="s">
        <v>698</v>
      </c>
      <c r="DO163" s="27" t="s">
        <v>698</v>
      </c>
      <c r="DP163" s="27" t="s">
        <v>698</v>
      </c>
      <c r="DQ163" s="27" t="s">
        <v>698</v>
      </c>
      <c r="DR163" s="27" t="s">
        <v>698</v>
      </c>
      <c r="DS163" s="27" t="s">
        <v>698</v>
      </c>
      <c r="DT163" s="27" t="s">
        <v>698</v>
      </c>
      <c r="DU163" s="27" t="s">
        <v>698</v>
      </c>
      <c r="DV163" s="27" t="s">
        <v>698</v>
      </c>
      <c r="DW163" s="27" t="s">
        <v>698</v>
      </c>
      <c r="DX163" s="27" t="s">
        <v>698</v>
      </c>
      <c r="DY163" s="27" t="s">
        <v>698</v>
      </c>
      <c r="DZ163" s="27" t="s">
        <v>698</v>
      </c>
      <c r="EA163" s="27" t="s">
        <v>698</v>
      </c>
      <c r="EB163" s="27" t="s">
        <v>698</v>
      </c>
      <c r="EC163" s="27" t="s">
        <v>698</v>
      </c>
      <c r="ED163" s="27" t="s">
        <v>698</v>
      </c>
      <c r="EE163" s="27" t="s">
        <v>698</v>
      </c>
      <c r="EF163" s="27" t="s">
        <v>698</v>
      </c>
      <c r="EG163" s="27" t="s">
        <v>698</v>
      </c>
      <c r="EH163" s="27" t="s">
        <v>698</v>
      </c>
      <c r="EI163" s="27" t="s">
        <v>698</v>
      </c>
      <c r="EJ163" s="27" t="s">
        <v>698</v>
      </c>
      <c r="EK163" s="27" t="s">
        <v>698</v>
      </c>
      <c r="EL163" s="27" t="s">
        <v>698</v>
      </c>
      <c r="EM163" s="27" t="s">
        <v>698</v>
      </c>
      <c r="EN163" s="27" t="s">
        <v>698</v>
      </c>
      <c r="EO163" s="27" t="s">
        <v>698</v>
      </c>
      <c r="EP163" s="27" t="s">
        <v>698</v>
      </c>
      <c r="EQ163" s="27" t="s">
        <v>698</v>
      </c>
      <c r="ER163" s="27" t="s">
        <v>698</v>
      </c>
      <c r="ES163" s="27" t="s">
        <v>698</v>
      </c>
      <c r="ET163" s="27" t="s">
        <v>698</v>
      </c>
      <c r="EU163" s="27" t="s">
        <v>698</v>
      </c>
      <c r="EV163" s="27" t="s">
        <v>698</v>
      </c>
      <c r="EW163" s="27" t="s">
        <v>2705</v>
      </c>
      <c r="EX163" s="27" t="s">
        <v>3004</v>
      </c>
      <c r="EY163" s="27" t="s">
        <v>2707</v>
      </c>
      <c r="EZ163" s="27" t="s">
        <v>694</v>
      </c>
      <c r="FA163" s="27" t="s">
        <v>694</v>
      </c>
      <c r="FB163" s="27" t="s">
        <v>694</v>
      </c>
      <c r="FC163" s="27" t="s">
        <v>694</v>
      </c>
      <c r="FD163" s="27" t="s">
        <v>694</v>
      </c>
      <c r="FE163" s="27" t="s">
        <v>2858</v>
      </c>
      <c r="FF163" s="157"/>
      <c r="FG163" s="157"/>
    </row>
    <row r="164" spans="1:163" x14ac:dyDescent="0.25">
      <c r="A164" s="27" t="str">
        <f t="shared" si="2"/>
        <v>IR003004001004001002000000000000000000</v>
      </c>
      <c r="B164" s="20" t="s">
        <v>2877</v>
      </c>
      <c r="C164" s="23" t="s">
        <v>2630</v>
      </c>
      <c r="D164" s="23" t="s">
        <v>710</v>
      </c>
      <c r="E164" s="23" t="s">
        <v>711</v>
      </c>
      <c r="F164" s="21" t="s">
        <v>702</v>
      </c>
      <c r="G164" s="23" t="s">
        <v>711</v>
      </c>
      <c r="H164" s="23" t="s">
        <v>702</v>
      </c>
      <c r="I164" s="21" t="s">
        <v>707</v>
      </c>
      <c r="J164" s="23" t="s">
        <v>697</v>
      </c>
      <c r="K164" s="64" t="s">
        <v>697</v>
      </c>
      <c r="L164" s="23" t="s">
        <v>697</v>
      </c>
      <c r="M164" s="23" t="s">
        <v>697</v>
      </c>
      <c r="N164" s="23" t="s">
        <v>697</v>
      </c>
      <c r="O164" s="23" t="s">
        <v>697</v>
      </c>
      <c r="P164" s="27">
        <v>0</v>
      </c>
      <c r="Q164" s="27" t="s">
        <v>698</v>
      </c>
      <c r="R164" s="27" t="s">
        <v>698</v>
      </c>
      <c r="S164" s="28" t="s">
        <v>694</v>
      </c>
      <c r="T164" s="28" t="s">
        <v>922</v>
      </c>
      <c r="U164" s="27" t="s">
        <v>3001</v>
      </c>
      <c r="V164" s="52" t="s">
        <v>905</v>
      </c>
      <c r="W164" s="51"/>
      <c r="X164" s="51"/>
      <c r="Y164" s="51"/>
      <c r="Z164" s="51"/>
      <c r="AA164" s="51"/>
      <c r="AB164" s="20" t="s">
        <v>1524</v>
      </c>
      <c r="AC164" s="51"/>
      <c r="AD164" s="51"/>
      <c r="AE164" s="51"/>
      <c r="AF164" s="51"/>
      <c r="AG164" s="51"/>
      <c r="AH164" s="27" t="s">
        <v>3029</v>
      </c>
      <c r="AI164" s="28" t="s">
        <v>698</v>
      </c>
      <c r="AJ164" s="27" t="s">
        <v>694</v>
      </c>
      <c r="AK164" s="27" t="s">
        <v>694</v>
      </c>
      <c r="AL164" s="27" t="s">
        <v>694</v>
      </c>
      <c r="AM164" s="27" t="s">
        <v>694</v>
      </c>
      <c r="AN164" s="27" t="s">
        <v>694</v>
      </c>
      <c r="AO164" s="27" t="s">
        <v>694</v>
      </c>
      <c r="AP164" s="27" t="s">
        <v>694</v>
      </c>
      <c r="AQ164" s="27" t="s">
        <v>694</v>
      </c>
      <c r="AR164" s="27" t="s">
        <v>694</v>
      </c>
      <c r="AS164" s="27" t="s">
        <v>694</v>
      </c>
      <c r="AT164" s="27" t="s">
        <v>694</v>
      </c>
      <c r="AU164" s="27" t="s">
        <v>694</v>
      </c>
      <c r="AV164" s="27" t="s">
        <v>694</v>
      </c>
      <c r="AW164" s="27" t="s">
        <v>694</v>
      </c>
      <c r="AX164" s="27" t="s">
        <v>694</v>
      </c>
      <c r="AY164" s="27" t="s">
        <v>694</v>
      </c>
      <c r="AZ164" s="27" t="s">
        <v>694</v>
      </c>
      <c r="BA164" s="27" t="s">
        <v>694</v>
      </c>
      <c r="BB164" s="27" t="s">
        <v>694</v>
      </c>
      <c r="BC164" s="27" t="s">
        <v>694</v>
      </c>
      <c r="BD164" s="27" t="s">
        <v>694</v>
      </c>
      <c r="BE164" s="27" t="s">
        <v>694</v>
      </c>
      <c r="BF164" s="27" t="s">
        <v>694</v>
      </c>
      <c r="BG164" s="27" t="s">
        <v>694</v>
      </c>
      <c r="BH164" s="27" t="s">
        <v>694</v>
      </c>
      <c r="BI164" s="27" t="s">
        <v>694</v>
      </c>
      <c r="BJ164" s="27" t="s">
        <v>694</v>
      </c>
      <c r="BK164" s="27" t="s">
        <v>694</v>
      </c>
      <c r="BL164" s="27" t="s">
        <v>694</v>
      </c>
      <c r="BM164" s="27" t="s">
        <v>694</v>
      </c>
      <c r="BN164" s="27" t="s">
        <v>694</v>
      </c>
      <c r="BO164" s="27" t="s">
        <v>694</v>
      </c>
      <c r="BP164" s="27" t="s">
        <v>694</v>
      </c>
      <c r="BQ164" s="27" t="s">
        <v>694</v>
      </c>
      <c r="BR164" s="27" t="s">
        <v>694</v>
      </c>
      <c r="BS164" s="27" t="s">
        <v>694</v>
      </c>
      <c r="BT164" s="27" t="s">
        <v>694</v>
      </c>
      <c r="BU164" s="27" t="s">
        <v>694</v>
      </c>
      <c r="BV164" s="27" t="s">
        <v>694</v>
      </c>
      <c r="BW164" s="27" t="s">
        <v>694</v>
      </c>
      <c r="BX164" s="27" t="s">
        <v>694</v>
      </c>
      <c r="BY164" s="27" t="s">
        <v>694</v>
      </c>
      <c r="BZ164" s="27" t="s">
        <v>694</v>
      </c>
      <c r="CA164" s="27" t="s">
        <v>694</v>
      </c>
      <c r="CB164" s="27" t="s">
        <v>694</v>
      </c>
      <c r="CC164" s="27" t="s">
        <v>694</v>
      </c>
      <c r="CD164" s="27" t="s">
        <v>694</v>
      </c>
      <c r="CE164" s="27" t="s">
        <v>694</v>
      </c>
      <c r="CF164" s="27" t="s">
        <v>694</v>
      </c>
      <c r="CG164" s="27" t="s">
        <v>694</v>
      </c>
      <c r="CH164" s="27" t="s">
        <v>694</v>
      </c>
      <c r="CI164" s="27" t="s">
        <v>694</v>
      </c>
      <c r="CJ164" s="27" t="s">
        <v>694</v>
      </c>
      <c r="CK164" s="27" t="s">
        <v>694</v>
      </c>
      <c r="CL164" s="27" t="s">
        <v>694</v>
      </c>
      <c r="CM164" s="27" t="s">
        <v>694</v>
      </c>
      <c r="CN164" s="27" t="s">
        <v>694</v>
      </c>
      <c r="CO164" s="27" t="s">
        <v>694</v>
      </c>
      <c r="CP164" s="27" t="s">
        <v>694</v>
      </c>
      <c r="CQ164" s="27" t="s">
        <v>694</v>
      </c>
      <c r="CR164" s="27" t="s">
        <v>694</v>
      </c>
      <c r="CS164" s="27" t="s">
        <v>694</v>
      </c>
      <c r="CT164" s="27" t="s">
        <v>694</v>
      </c>
      <c r="CU164" s="27" t="s">
        <v>694</v>
      </c>
      <c r="CV164" s="27" t="s">
        <v>694</v>
      </c>
      <c r="CW164" s="27" t="s">
        <v>694</v>
      </c>
      <c r="CX164" s="27" t="s">
        <v>694</v>
      </c>
      <c r="CY164" s="27" t="s">
        <v>694</v>
      </c>
      <c r="CZ164" s="27" t="s">
        <v>694</v>
      </c>
      <c r="DA164" s="27" t="s">
        <v>694</v>
      </c>
      <c r="DB164" s="27" t="s">
        <v>694</v>
      </c>
      <c r="DC164" s="27" t="s">
        <v>694</v>
      </c>
      <c r="DD164" s="27" t="s">
        <v>694</v>
      </c>
      <c r="DE164" s="27" t="s">
        <v>694</v>
      </c>
      <c r="DF164" s="27" t="s">
        <v>694</v>
      </c>
      <c r="DG164" s="27" t="s">
        <v>694</v>
      </c>
      <c r="DH164" s="27" t="s">
        <v>694</v>
      </c>
      <c r="DI164" s="27" t="s">
        <v>694</v>
      </c>
      <c r="DJ164" s="27" t="s">
        <v>694</v>
      </c>
      <c r="DK164" s="27" t="s">
        <v>694</v>
      </c>
      <c r="DL164" s="27" t="s">
        <v>694</v>
      </c>
      <c r="DM164" s="27" t="s">
        <v>694</v>
      </c>
      <c r="DN164" s="27" t="s">
        <v>694</v>
      </c>
      <c r="DO164" s="27" t="s">
        <v>694</v>
      </c>
      <c r="DP164" s="27" t="s">
        <v>694</v>
      </c>
      <c r="DQ164" s="27" t="s">
        <v>694</v>
      </c>
      <c r="DR164" s="27" t="s">
        <v>694</v>
      </c>
      <c r="DS164" s="27" t="s">
        <v>694</v>
      </c>
      <c r="DT164" s="27" t="s">
        <v>694</v>
      </c>
      <c r="DU164" s="27" t="s">
        <v>694</v>
      </c>
      <c r="DV164" s="27" t="s">
        <v>694</v>
      </c>
      <c r="DW164" s="27" t="s">
        <v>694</v>
      </c>
      <c r="DX164" s="27" t="s">
        <v>694</v>
      </c>
      <c r="DY164" s="27" t="s">
        <v>694</v>
      </c>
      <c r="DZ164" s="27" t="s">
        <v>694</v>
      </c>
      <c r="EA164" s="27" t="s">
        <v>694</v>
      </c>
      <c r="EB164" s="27" t="s">
        <v>694</v>
      </c>
      <c r="EC164" s="27" t="s">
        <v>694</v>
      </c>
      <c r="ED164" s="27" t="s">
        <v>694</v>
      </c>
      <c r="EE164" s="27" t="s">
        <v>694</v>
      </c>
      <c r="EF164" s="27" t="s">
        <v>694</v>
      </c>
      <c r="EG164" s="27" t="s">
        <v>694</v>
      </c>
      <c r="EH164" s="27" t="s">
        <v>694</v>
      </c>
      <c r="EI164" s="27" t="s">
        <v>694</v>
      </c>
      <c r="EJ164" s="27" t="s">
        <v>694</v>
      </c>
      <c r="EK164" s="27" t="s">
        <v>694</v>
      </c>
      <c r="EL164" s="27" t="s">
        <v>694</v>
      </c>
      <c r="EM164" s="27" t="s">
        <v>694</v>
      </c>
      <c r="EN164" s="27" t="s">
        <v>694</v>
      </c>
      <c r="EO164" s="27" t="s">
        <v>694</v>
      </c>
      <c r="EP164" s="27" t="s">
        <v>694</v>
      </c>
      <c r="EQ164" s="27" t="s">
        <v>694</v>
      </c>
      <c r="ER164" s="27" t="s">
        <v>694</v>
      </c>
      <c r="ES164" s="27" t="s">
        <v>694</v>
      </c>
      <c r="ET164" s="27" t="s">
        <v>694</v>
      </c>
      <c r="EU164" s="27" t="s">
        <v>694</v>
      </c>
      <c r="EV164" s="27" t="s">
        <v>694</v>
      </c>
      <c r="EW164" s="27" t="s">
        <v>694</v>
      </c>
      <c r="EX164" s="27" t="s">
        <v>694</v>
      </c>
      <c r="EY164" s="27" t="s">
        <v>694</v>
      </c>
      <c r="EZ164" s="27" t="s">
        <v>694</v>
      </c>
      <c r="FA164" s="27" t="s">
        <v>694</v>
      </c>
      <c r="FB164" s="27" t="s">
        <v>694</v>
      </c>
      <c r="FC164" s="27" t="s">
        <v>694</v>
      </c>
      <c r="FD164" s="27" t="s">
        <v>694</v>
      </c>
      <c r="FE164" s="51" t="s">
        <v>694</v>
      </c>
      <c r="FF164" s="157"/>
      <c r="FG164" s="157"/>
    </row>
    <row r="165" spans="1:163" x14ac:dyDescent="0.25">
      <c r="A165" s="27" t="str">
        <f t="shared" si="2"/>
        <v>IR003004001004001002001000000000000000</v>
      </c>
      <c r="B165" s="20" t="s">
        <v>2877</v>
      </c>
      <c r="C165" s="23" t="s">
        <v>2630</v>
      </c>
      <c r="D165" s="23" t="s">
        <v>710</v>
      </c>
      <c r="E165" s="23" t="s">
        <v>711</v>
      </c>
      <c r="F165" s="21" t="s">
        <v>702</v>
      </c>
      <c r="G165" s="23" t="s">
        <v>711</v>
      </c>
      <c r="H165" s="23" t="s">
        <v>702</v>
      </c>
      <c r="I165" s="21" t="s">
        <v>707</v>
      </c>
      <c r="J165" s="23" t="s">
        <v>702</v>
      </c>
      <c r="K165" s="64" t="s">
        <v>697</v>
      </c>
      <c r="L165" s="23" t="s">
        <v>697</v>
      </c>
      <c r="M165" s="23" t="s">
        <v>697</v>
      </c>
      <c r="N165" s="23" t="s">
        <v>697</v>
      </c>
      <c r="O165" s="23" t="s">
        <v>697</v>
      </c>
      <c r="P165" s="27">
        <v>0</v>
      </c>
      <c r="Q165" s="27" t="s">
        <v>704</v>
      </c>
      <c r="R165" s="27" t="s">
        <v>698</v>
      </c>
      <c r="S165" s="28" t="s">
        <v>694</v>
      </c>
      <c r="T165" s="28" t="s">
        <v>922</v>
      </c>
      <c r="U165" s="27" t="s">
        <v>3001</v>
      </c>
      <c r="V165" s="52" t="s">
        <v>905</v>
      </c>
      <c r="W165" s="51"/>
      <c r="X165" s="51"/>
      <c r="Y165" s="51"/>
      <c r="Z165" s="51"/>
      <c r="AA165" s="51"/>
      <c r="AB165" s="51"/>
      <c r="AC165" s="20" t="s">
        <v>3030</v>
      </c>
      <c r="AD165" s="51"/>
      <c r="AE165" s="51"/>
      <c r="AF165" s="51"/>
      <c r="AG165" s="51"/>
      <c r="AH165" s="27" t="s">
        <v>3031</v>
      </c>
      <c r="AI165" s="28" t="s">
        <v>704</v>
      </c>
      <c r="AJ165" s="27" t="s">
        <v>698</v>
      </c>
      <c r="AK165" s="27" t="s">
        <v>698</v>
      </c>
      <c r="AL165" s="27" t="s">
        <v>698</v>
      </c>
      <c r="AM165" s="27" t="s">
        <v>698</v>
      </c>
      <c r="AN165" s="27" t="s">
        <v>698</v>
      </c>
      <c r="AO165" s="27" t="s">
        <v>698</v>
      </c>
      <c r="AP165" s="27" t="s">
        <v>698</v>
      </c>
      <c r="AQ165" s="27" t="s">
        <v>698</v>
      </c>
      <c r="AR165" s="27" t="s">
        <v>698</v>
      </c>
      <c r="AS165" s="27" t="s">
        <v>698</v>
      </c>
      <c r="AT165" s="27" t="s">
        <v>698</v>
      </c>
      <c r="AU165" s="27" t="s">
        <v>698</v>
      </c>
      <c r="AV165" s="27" t="s">
        <v>698</v>
      </c>
      <c r="AW165" s="27" t="s">
        <v>698</v>
      </c>
      <c r="AX165" s="27" t="s">
        <v>698</v>
      </c>
      <c r="AY165" s="27" t="s">
        <v>698</v>
      </c>
      <c r="AZ165" s="27" t="s">
        <v>698</v>
      </c>
      <c r="BA165" s="27" t="s">
        <v>698</v>
      </c>
      <c r="BB165" s="27" t="s">
        <v>698</v>
      </c>
      <c r="BC165" s="27" t="s">
        <v>698</v>
      </c>
      <c r="BD165" s="27" t="s">
        <v>698</v>
      </c>
      <c r="BE165" s="27" t="s">
        <v>698</v>
      </c>
      <c r="BF165" s="27" t="s">
        <v>698</v>
      </c>
      <c r="BG165" s="27" t="s">
        <v>698</v>
      </c>
      <c r="BH165" s="27" t="s">
        <v>698</v>
      </c>
      <c r="BI165" s="27" t="s">
        <v>698</v>
      </c>
      <c r="BJ165" s="27" t="s">
        <v>698</v>
      </c>
      <c r="BK165" s="27" t="s">
        <v>698</v>
      </c>
      <c r="BL165" s="27" t="s">
        <v>698</v>
      </c>
      <c r="BM165" s="27" t="s">
        <v>698</v>
      </c>
      <c r="BN165" s="27" t="s">
        <v>698</v>
      </c>
      <c r="BO165" s="27" t="s">
        <v>698</v>
      </c>
      <c r="BP165" s="27" t="s">
        <v>698</v>
      </c>
      <c r="BQ165" s="27" t="s">
        <v>698</v>
      </c>
      <c r="BR165" s="27" t="s">
        <v>698</v>
      </c>
      <c r="BS165" s="27" t="s">
        <v>698</v>
      </c>
      <c r="BT165" s="27" t="s">
        <v>698</v>
      </c>
      <c r="BU165" s="27" t="s">
        <v>698</v>
      </c>
      <c r="BV165" s="27" t="s">
        <v>698</v>
      </c>
      <c r="BW165" s="27" t="s">
        <v>698</v>
      </c>
      <c r="BX165" s="27" t="s">
        <v>698</v>
      </c>
      <c r="BY165" s="27" t="s">
        <v>698</v>
      </c>
      <c r="BZ165" s="27" t="s">
        <v>704</v>
      </c>
      <c r="CA165" s="27" t="s">
        <v>698</v>
      </c>
      <c r="CB165" s="27" t="s">
        <v>698</v>
      </c>
      <c r="CC165" s="27" t="s">
        <v>698</v>
      </c>
      <c r="CD165" s="27" t="s">
        <v>698</v>
      </c>
      <c r="CE165" s="27" t="s">
        <v>698</v>
      </c>
      <c r="CF165" s="27" t="s">
        <v>698</v>
      </c>
      <c r="CG165" s="27" t="s">
        <v>698</v>
      </c>
      <c r="CH165" s="27" t="s">
        <v>698</v>
      </c>
      <c r="CI165" s="27" t="s">
        <v>698</v>
      </c>
      <c r="CJ165" s="27" t="s">
        <v>698</v>
      </c>
      <c r="CK165" s="27" t="s">
        <v>698</v>
      </c>
      <c r="CL165" s="27" t="s">
        <v>698</v>
      </c>
      <c r="CM165" s="27" t="s">
        <v>698</v>
      </c>
      <c r="CN165" s="27" t="s">
        <v>698</v>
      </c>
      <c r="CO165" s="27" t="s">
        <v>698</v>
      </c>
      <c r="CP165" s="27" t="s">
        <v>698</v>
      </c>
      <c r="CQ165" s="27" t="s">
        <v>698</v>
      </c>
      <c r="CR165" s="27" t="s">
        <v>698</v>
      </c>
      <c r="CS165" s="27" t="s">
        <v>698</v>
      </c>
      <c r="CT165" s="27" t="s">
        <v>698</v>
      </c>
      <c r="CU165" s="27" t="s">
        <v>698</v>
      </c>
      <c r="CV165" s="27" t="s">
        <v>698</v>
      </c>
      <c r="CW165" s="27" t="s">
        <v>698</v>
      </c>
      <c r="CX165" s="27" t="s">
        <v>698</v>
      </c>
      <c r="CY165" s="27" t="s">
        <v>698</v>
      </c>
      <c r="CZ165" s="27" t="s">
        <v>698</v>
      </c>
      <c r="DA165" s="27" t="s">
        <v>698</v>
      </c>
      <c r="DB165" s="27" t="s">
        <v>698</v>
      </c>
      <c r="DC165" s="27" t="s">
        <v>698</v>
      </c>
      <c r="DD165" s="27" t="s">
        <v>698</v>
      </c>
      <c r="DE165" s="27" t="s">
        <v>698</v>
      </c>
      <c r="DF165" s="27" t="s">
        <v>698</v>
      </c>
      <c r="DG165" s="27" t="s">
        <v>698</v>
      </c>
      <c r="DH165" s="27" t="s">
        <v>698</v>
      </c>
      <c r="DI165" s="27" t="s">
        <v>698</v>
      </c>
      <c r="DJ165" s="27" t="s">
        <v>698</v>
      </c>
      <c r="DK165" s="27" t="s">
        <v>698</v>
      </c>
      <c r="DL165" s="27" t="s">
        <v>698</v>
      </c>
      <c r="DM165" s="27" t="s">
        <v>698</v>
      </c>
      <c r="DN165" s="27" t="s">
        <v>698</v>
      </c>
      <c r="DO165" s="27" t="s">
        <v>698</v>
      </c>
      <c r="DP165" s="27" t="s">
        <v>698</v>
      </c>
      <c r="DQ165" s="27" t="s">
        <v>698</v>
      </c>
      <c r="DR165" s="27" t="s">
        <v>698</v>
      </c>
      <c r="DS165" s="27" t="s">
        <v>698</v>
      </c>
      <c r="DT165" s="27" t="s">
        <v>698</v>
      </c>
      <c r="DU165" s="27" t="s">
        <v>698</v>
      </c>
      <c r="DV165" s="27" t="s">
        <v>698</v>
      </c>
      <c r="DW165" s="27" t="s">
        <v>698</v>
      </c>
      <c r="DX165" s="27" t="s">
        <v>698</v>
      </c>
      <c r="DY165" s="27" t="s">
        <v>698</v>
      </c>
      <c r="DZ165" s="27" t="s">
        <v>698</v>
      </c>
      <c r="EA165" s="27" t="s">
        <v>698</v>
      </c>
      <c r="EB165" s="27" t="s">
        <v>698</v>
      </c>
      <c r="EC165" s="27" t="s">
        <v>698</v>
      </c>
      <c r="ED165" s="27" t="s">
        <v>698</v>
      </c>
      <c r="EE165" s="27" t="s">
        <v>698</v>
      </c>
      <c r="EF165" s="27" t="s">
        <v>698</v>
      </c>
      <c r="EG165" s="27" t="s">
        <v>698</v>
      </c>
      <c r="EH165" s="27" t="s">
        <v>698</v>
      </c>
      <c r="EI165" s="27" t="s">
        <v>698</v>
      </c>
      <c r="EJ165" s="27" t="s">
        <v>698</v>
      </c>
      <c r="EK165" s="27" t="s">
        <v>698</v>
      </c>
      <c r="EL165" s="27" t="s">
        <v>698</v>
      </c>
      <c r="EM165" s="27" t="s">
        <v>698</v>
      </c>
      <c r="EN165" s="27" t="s">
        <v>698</v>
      </c>
      <c r="EO165" s="27" t="s">
        <v>698</v>
      </c>
      <c r="EP165" s="27" t="s">
        <v>698</v>
      </c>
      <c r="EQ165" s="27" t="s">
        <v>698</v>
      </c>
      <c r="ER165" s="27" t="s">
        <v>698</v>
      </c>
      <c r="ES165" s="27" t="s">
        <v>698</v>
      </c>
      <c r="ET165" s="27" t="s">
        <v>698</v>
      </c>
      <c r="EU165" s="27" t="s">
        <v>698</v>
      </c>
      <c r="EV165" s="27" t="s">
        <v>698</v>
      </c>
      <c r="EW165" s="27" t="s">
        <v>2705</v>
      </c>
      <c r="EX165" s="27" t="s">
        <v>3004</v>
      </c>
      <c r="EY165" s="27" t="s">
        <v>2707</v>
      </c>
      <c r="EZ165" s="27" t="s">
        <v>694</v>
      </c>
      <c r="FA165" s="27" t="s">
        <v>694</v>
      </c>
      <c r="FB165" s="27" t="s">
        <v>694</v>
      </c>
      <c r="FC165" s="27" t="s">
        <v>694</v>
      </c>
      <c r="FD165" s="27" t="s">
        <v>694</v>
      </c>
      <c r="FE165" s="27" t="s">
        <v>2858</v>
      </c>
      <c r="FF165" s="157"/>
      <c r="FG165" s="157"/>
    </row>
    <row r="166" spans="1:163" x14ac:dyDescent="0.25">
      <c r="A166" s="27" t="str">
        <f t="shared" si="2"/>
        <v>IR003004001004001002002000000000000000</v>
      </c>
      <c r="B166" s="20" t="s">
        <v>2599</v>
      </c>
      <c r="C166" s="23" t="s">
        <v>2630</v>
      </c>
      <c r="D166" s="23" t="s">
        <v>710</v>
      </c>
      <c r="E166" s="23" t="s">
        <v>711</v>
      </c>
      <c r="F166" s="21" t="s">
        <v>702</v>
      </c>
      <c r="G166" s="23" t="s">
        <v>711</v>
      </c>
      <c r="H166" s="23" t="s">
        <v>702</v>
      </c>
      <c r="I166" s="21" t="s">
        <v>707</v>
      </c>
      <c r="J166" s="21" t="s">
        <v>707</v>
      </c>
      <c r="K166" s="64" t="s">
        <v>697</v>
      </c>
      <c r="L166" s="23" t="s">
        <v>697</v>
      </c>
      <c r="M166" s="23" t="s">
        <v>697</v>
      </c>
      <c r="N166" s="23" t="s">
        <v>697</v>
      </c>
      <c r="O166" s="23" t="s">
        <v>697</v>
      </c>
      <c r="P166" s="27">
        <v>0</v>
      </c>
      <c r="Q166" s="27" t="s">
        <v>704</v>
      </c>
      <c r="R166" s="27" t="s">
        <v>698</v>
      </c>
      <c r="S166" s="28" t="s">
        <v>694</v>
      </c>
      <c r="T166" s="28" t="s">
        <v>922</v>
      </c>
      <c r="U166" s="27" t="s">
        <v>3001</v>
      </c>
      <c r="V166" s="52" t="s">
        <v>905</v>
      </c>
      <c r="W166" s="51"/>
      <c r="X166" s="51"/>
      <c r="Y166" s="51"/>
      <c r="Z166" s="51"/>
      <c r="AA166" s="51"/>
      <c r="AB166" s="51"/>
      <c r="AC166" s="20" t="s">
        <v>3032</v>
      </c>
      <c r="AD166" s="51"/>
      <c r="AE166" s="51"/>
      <c r="AF166" s="51"/>
      <c r="AG166" s="51"/>
      <c r="AH166" s="27" t="s">
        <v>3033</v>
      </c>
      <c r="AI166" s="28" t="s">
        <v>704</v>
      </c>
      <c r="AJ166" s="27" t="s">
        <v>698</v>
      </c>
      <c r="AK166" s="27" t="s">
        <v>698</v>
      </c>
      <c r="AL166" s="27" t="s">
        <v>698</v>
      </c>
      <c r="AM166" s="27" t="s">
        <v>698</v>
      </c>
      <c r="AN166" s="27" t="s">
        <v>698</v>
      </c>
      <c r="AO166" s="27" t="s">
        <v>698</v>
      </c>
      <c r="AP166" s="27" t="s">
        <v>698</v>
      </c>
      <c r="AQ166" s="27" t="s">
        <v>698</v>
      </c>
      <c r="AR166" s="27" t="s">
        <v>698</v>
      </c>
      <c r="AS166" s="27" t="s">
        <v>698</v>
      </c>
      <c r="AT166" s="27" t="s">
        <v>698</v>
      </c>
      <c r="AU166" s="27" t="s">
        <v>698</v>
      </c>
      <c r="AV166" s="27" t="s">
        <v>698</v>
      </c>
      <c r="AW166" s="27" t="s">
        <v>698</v>
      </c>
      <c r="AX166" s="27" t="s">
        <v>698</v>
      </c>
      <c r="AY166" s="27" t="s">
        <v>698</v>
      </c>
      <c r="AZ166" s="27" t="s">
        <v>698</v>
      </c>
      <c r="BA166" s="27" t="s">
        <v>698</v>
      </c>
      <c r="BB166" s="27" t="s">
        <v>698</v>
      </c>
      <c r="BC166" s="27" t="s">
        <v>698</v>
      </c>
      <c r="BD166" s="27" t="s">
        <v>698</v>
      </c>
      <c r="BE166" s="27" t="s">
        <v>698</v>
      </c>
      <c r="BF166" s="27" t="s">
        <v>698</v>
      </c>
      <c r="BG166" s="27" t="s">
        <v>698</v>
      </c>
      <c r="BH166" s="27" t="s">
        <v>698</v>
      </c>
      <c r="BI166" s="27" t="s">
        <v>698</v>
      </c>
      <c r="BJ166" s="27" t="s">
        <v>698</v>
      </c>
      <c r="BK166" s="27" t="s">
        <v>698</v>
      </c>
      <c r="BL166" s="27" t="s">
        <v>698</v>
      </c>
      <c r="BM166" s="27" t="s">
        <v>698</v>
      </c>
      <c r="BN166" s="27" t="s">
        <v>698</v>
      </c>
      <c r="BO166" s="27" t="s">
        <v>698</v>
      </c>
      <c r="BP166" s="27" t="s">
        <v>698</v>
      </c>
      <c r="BQ166" s="27" t="s">
        <v>698</v>
      </c>
      <c r="BR166" s="27" t="s">
        <v>698</v>
      </c>
      <c r="BS166" s="27" t="s">
        <v>698</v>
      </c>
      <c r="BT166" s="27" t="s">
        <v>698</v>
      </c>
      <c r="BU166" s="27" t="s">
        <v>698</v>
      </c>
      <c r="BV166" s="27" t="s">
        <v>698</v>
      </c>
      <c r="BW166" s="27" t="s">
        <v>698</v>
      </c>
      <c r="BX166" s="27" t="s">
        <v>698</v>
      </c>
      <c r="BY166" s="27" t="s">
        <v>698</v>
      </c>
      <c r="BZ166" s="27" t="s">
        <v>704</v>
      </c>
      <c r="CA166" s="27" t="s">
        <v>698</v>
      </c>
      <c r="CB166" s="27" t="s">
        <v>698</v>
      </c>
      <c r="CC166" s="27" t="s">
        <v>698</v>
      </c>
      <c r="CD166" s="27" t="s">
        <v>698</v>
      </c>
      <c r="CE166" s="27" t="s">
        <v>698</v>
      </c>
      <c r="CF166" s="27" t="s">
        <v>698</v>
      </c>
      <c r="CG166" s="27" t="s">
        <v>698</v>
      </c>
      <c r="CH166" s="27" t="s">
        <v>698</v>
      </c>
      <c r="CI166" s="27" t="s">
        <v>698</v>
      </c>
      <c r="CJ166" s="27" t="s">
        <v>698</v>
      </c>
      <c r="CK166" s="27" t="s">
        <v>698</v>
      </c>
      <c r="CL166" s="27" t="s">
        <v>698</v>
      </c>
      <c r="CM166" s="27" t="s">
        <v>698</v>
      </c>
      <c r="CN166" s="27" t="s">
        <v>698</v>
      </c>
      <c r="CO166" s="27" t="s">
        <v>698</v>
      </c>
      <c r="CP166" s="27" t="s">
        <v>698</v>
      </c>
      <c r="CQ166" s="27" t="s">
        <v>698</v>
      </c>
      <c r="CR166" s="27" t="s">
        <v>698</v>
      </c>
      <c r="CS166" s="27" t="s">
        <v>698</v>
      </c>
      <c r="CT166" s="27" t="s">
        <v>698</v>
      </c>
      <c r="CU166" s="27" t="s">
        <v>698</v>
      </c>
      <c r="CV166" s="27" t="s">
        <v>698</v>
      </c>
      <c r="CW166" s="27" t="s">
        <v>698</v>
      </c>
      <c r="CX166" s="27" t="s">
        <v>698</v>
      </c>
      <c r="CY166" s="27" t="s">
        <v>698</v>
      </c>
      <c r="CZ166" s="27" t="s">
        <v>698</v>
      </c>
      <c r="DA166" s="27" t="s">
        <v>698</v>
      </c>
      <c r="DB166" s="27" t="s">
        <v>698</v>
      </c>
      <c r="DC166" s="27" t="s">
        <v>698</v>
      </c>
      <c r="DD166" s="27" t="s">
        <v>698</v>
      </c>
      <c r="DE166" s="27" t="s">
        <v>698</v>
      </c>
      <c r="DF166" s="27" t="s">
        <v>698</v>
      </c>
      <c r="DG166" s="27" t="s">
        <v>698</v>
      </c>
      <c r="DH166" s="27" t="s">
        <v>698</v>
      </c>
      <c r="DI166" s="27" t="s">
        <v>698</v>
      </c>
      <c r="DJ166" s="27" t="s">
        <v>698</v>
      </c>
      <c r="DK166" s="27" t="s">
        <v>698</v>
      </c>
      <c r="DL166" s="27" t="s">
        <v>698</v>
      </c>
      <c r="DM166" s="27" t="s">
        <v>698</v>
      </c>
      <c r="DN166" s="27" t="s">
        <v>698</v>
      </c>
      <c r="DO166" s="27" t="s">
        <v>698</v>
      </c>
      <c r="DP166" s="27" t="s">
        <v>698</v>
      </c>
      <c r="DQ166" s="27" t="s">
        <v>698</v>
      </c>
      <c r="DR166" s="27" t="s">
        <v>698</v>
      </c>
      <c r="DS166" s="27" t="s">
        <v>698</v>
      </c>
      <c r="DT166" s="27" t="s">
        <v>698</v>
      </c>
      <c r="DU166" s="27" t="s">
        <v>698</v>
      </c>
      <c r="DV166" s="27" t="s">
        <v>698</v>
      </c>
      <c r="DW166" s="27" t="s">
        <v>698</v>
      </c>
      <c r="DX166" s="27" t="s">
        <v>698</v>
      </c>
      <c r="DY166" s="27" t="s">
        <v>698</v>
      </c>
      <c r="DZ166" s="27" t="s">
        <v>698</v>
      </c>
      <c r="EA166" s="27" t="s">
        <v>698</v>
      </c>
      <c r="EB166" s="27" t="s">
        <v>698</v>
      </c>
      <c r="EC166" s="27" t="s">
        <v>698</v>
      </c>
      <c r="ED166" s="27" t="s">
        <v>698</v>
      </c>
      <c r="EE166" s="27" t="s">
        <v>698</v>
      </c>
      <c r="EF166" s="27" t="s">
        <v>698</v>
      </c>
      <c r="EG166" s="27" t="s">
        <v>698</v>
      </c>
      <c r="EH166" s="27" t="s">
        <v>698</v>
      </c>
      <c r="EI166" s="27" t="s">
        <v>698</v>
      </c>
      <c r="EJ166" s="27" t="s">
        <v>698</v>
      </c>
      <c r="EK166" s="27" t="s">
        <v>698</v>
      </c>
      <c r="EL166" s="27" t="s">
        <v>698</v>
      </c>
      <c r="EM166" s="27" t="s">
        <v>698</v>
      </c>
      <c r="EN166" s="27" t="s">
        <v>698</v>
      </c>
      <c r="EO166" s="27" t="s">
        <v>698</v>
      </c>
      <c r="EP166" s="27" t="s">
        <v>698</v>
      </c>
      <c r="EQ166" s="27" t="s">
        <v>698</v>
      </c>
      <c r="ER166" s="27" t="s">
        <v>698</v>
      </c>
      <c r="ES166" s="27" t="s">
        <v>698</v>
      </c>
      <c r="ET166" s="27" t="s">
        <v>698</v>
      </c>
      <c r="EU166" s="27" t="s">
        <v>698</v>
      </c>
      <c r="EV166" s="27" t="s">
        <v>698</v>
      </c>
      <c r="EW166" s="27" t="s">
        <v>2705</v>
      </c>
      <c r="EX166" s="27" t="s">
        <v>3004</v>
      </c>
      <c r="EY166" s="27" t="s">
        <v>2707</v>
      </c>
      <c r="EZ166" s="27" t="s">
        <v>694</v>
      </c>
      <c r="FA166" s="27" t="s">
        <v>694</v>
      </c>
      <c r="FB166" s="27" t="s">
        <v>694</v>
      </c>
      <c r="FC166" s="27" t="s">
        <v>694</v>
      </c>
      <c r="FD166" s="27" t="s">
        <v>694</v>
      </c>
      <c r="FE166" s="27" t="s">
        <v>2858</v>
      </c>
      <c r="FF166" s="157"/>
      <c r="FG166" s="157"/>
    </row>
    <row r="167" spans="1:163" x14ac:dyDescent="0.25">
      <c r="A167" s="27" t="str">
        <f t="shared" si="2"/>
        <v>IR003004001004001003000000000000000000</v>
      </c>
      <c r="B167" s="20" t="s">
        <v>2877</v>
      </c>
      <c r="C167" s="23" t="s">
        <v>2630</v>
      </c>
      <c r="D167" s="23" t="s">
        <v>710</v>
      </c>
      <c r="E167" s="23" t="s">
        <v>711</v>
      </c>
      <c r="F167" s="21" t="s">
        <v>702</v>
      </c>
      <c r="G167" s="23" t="s">
        <v>711</v>
      </c>
      <c r="H167" s="23" t="s">
        <v>702</v>
      </c>
      <c r="I167" s="21" t="s">
        <v>710</v>
      </c>
      <c r="J167" s="23" t="s">
        <v>697</v>
      </c>
      <c r="K167" s="64" t="s">
        <v>697</v>
      </c>
      <c r="L167" s="23" t="s">
        <v>697</v>
      </c>
      <c r="M167" s="23" t="s">
        <v>697</v>
      </c>
      <c r="N167" s="23" t="s">
        <v>697</v>
      </c>
      <c r="O167" s="23" t="s">
        <v>697</v>
      </c>
      <c r="P167" s="27">
        <v>0</v>
      </c>
      <c r="Q167" s="27" t="s">
        <v>704</v>
      </c>
      <c r="R167" s="27" t="s">
        <v>698</v>
      </c>
      <c r="S167" s="28" t="s">
        <v>694</v>
      </c>
      <c r="T167" s="28" t="s">
        <v>922</v>
      </c>
      <c r="U167" s="27" t="s">
        <v>3001</v>
      </c>
      <c r="V167" s="52" t="s">
        <v>905</v>
      </c>
      <c r="W167" s="51"/>
      <c r="X167" s="51"/>
      <c r="Y167" s="51"/>
      <c r="Z167" s="51"/>
      <c r="AA167" s="51"/>
      <c r="AB167" s="20" t="s">
        <v>1535</v>
      </c>
      <c r="AC167" s="51"/>
      <c r="AD167" s="51"/>
      <c r="AE167" s="51"/>
      <c r="AF167" s="51"/>
      <c r="AG167" s="51"/>
      <c r="AH167" s="27" t="s">
        <v>3034</v>
      </c>
      <c r="AI167" s="28" t="s">
        <v>704</v>
      </c>
      <c r="AJ167" s="27" t="s">
        <v>698</v>
      </c>
      <c r="AK167" s="27" t="s">
        <v>698</v>
      </c>
      <c r="AL167" s="27" t="s">
        <v>698</v>
      </c>
      <c r="AM167" s="27" t="s">
        <v>698</v>
      </c>
      <c r="AN167" s="27" t="s">
        <v>698</v>
      </c>
      <c r="AO167" s="27" t="s">
        <v>698</v>
      </c>
      <c r="AP167" s="27" t="s">
        <v>698</v>
      </c>
      <c r="AQ167" s="27" t="s">
        <v>698</v>
      </c>
      <c r="AR167" s="27" t="s">
        <v>698</v>
      </c>
      <c r="AS167" s="27" t="s">
        <v>698</v>
      </c>
      <c r="AT167" s="27" t="s">
        <v>698</v>
      </c>
      <c r="AU167" s="27" t="s">
        <v>698</v>
      </c>
      <c r="AV167" s="27" t="s">
        <v>698</v>
      </c>
      <c r="AW167" s="27" t="s">
        <v>698</v>
      </c>
      <c r="AX167" s="27" t="s">
        <v>698</v>
      </c>
      <c r="AY167" s="27" t="s">
        <v>698</v>
      </c>
      <c r="AZ167" s="27" t="s">
        <v>698</v>
      </c>
      <c r="BA167" s="27" t="s">
        <v>698</v>
      </c>
      <c r="BB167" s="27" t="s">
        <v>698</v>
      </c>
      <c r="BC167" s="27" t="s">
        <v>698</v>
      </c>
      <c r="BD167" s="27" t="s">
        <v>698</v>
      </c>
      <c r="BE167" s="27" t="s">
        <v>698</v>
      </c>
      <c r="BF167" s="27" t="s">
        <v>698</v>
      </c>
      <c r="BG167" s="27" t="s">
        <v>698</v>
      </c>
      <c r="BH167" s="27" t="s">
        <v>698</v>
      </c>
      <c r="BI167" s="27" t="s">
        <v>698</v>
      </c>
      <c r="BJ167" s="27" t="s">
        <v>698</v>
      </c>
      <c r="BK167" s="27" t="s">
        <v>698</v>
      </c>
      <c r="BL167" s="27" t="s">
        <v>698</v>
      </c>
      <c r="BM167" s="27" t="s">
        <v>698</v>
      </c>
      <c r="BN167" s="27" t="s">
        <v>698</v>
      </c>
      <c r="BO167" s="27" t="s">
        <v>698</v>
      </c>
      <c r="BP167" s="27" t="s">
        <v>698</v>
      </c>
      <c r="BQ167" s="27" t="s">
        <v>698</v>
      </c>
      <c r="BR167" s="27" t="s">
        <v>698</v>
      </c>
      <c r="BS167" s="27" t="s">
        <v>698</v>
      </c>
      <c r="BT167" s="27" t="s">
        <v>698</v>
      </c>
      <c r="BU167" s="27" t="s">
        <v>698</v>
      </c>
      <c r="BV167" s="27" t="s">
        <v>698</v>
      </c>
      <c r="BW167" s="27" t="s">
        <v>698</v>
      </c>
      <c r="BX167" s="27" t="s">
        <v>698</v>
      </c>
      <c r="BY167" s="27" t="s">
        <v>698</v>
      </c>
      <c r="BZ167" s="27" t="s">
        <v>704</v>
      </c>
      <c r="CA167" s="27" t="s">
        <v>698</v>
      </c>
      <c r="CB167" s="27" t="s">
        <v>698</v>
      </c>
      <c r="CC167" s="27" t="s">
        <v>698</v>
      </c>
      <c r="CD167" s="27" t="s">
        <v>698</v>
      </c>
      <c r="CE167" s="27" t="s">
        <v>698</v>
      </c>
      <c r="CF167" s="27" t="s">
        <v>698</v>
      </c>
      <c r="CG167" s="27" t="s">
        <v>698</v>
      </c>
      <c r="CH167" s="27" t="s">
        <v>698</v>
      </c>
      <c r="CI167" s="27" t="s">
        <v>698</v>
      </c>
      <c r="CJ167" s="27" t="s">
        <v>698</v>
      </c>
      <c r="CK167" s="27" t="s">
        <v>698</v>
      </c>
      <c r="CL167" s="27" t="s">
        <v>698</v>
      </c>
      <c r="CM167" s="27" t="s">
        <v>698</v>
      </c>
      <c r="CN167" s="27" t="s">
        <v>698</v>
      </c>
      <c r="CO167" s="27" t="s">
        <v>698</v>
      </c>
      <c r="CP167" s="27" t="s">
        <v>698</v>
      </c>
      <c r="CQ167" s="27" t="s">
        <v>698</v>
      </c>
      <c r="CR167" s="27" t="s">
        <v>698</v>
      </c>
      <c r="CS167" s="27" t="s">
        <v>698</v>
      </c>
      <c r="CT167" s="27" t="s">
        <v>698</v>
      </c>
      <c r="CU167" s="27" t="s">
        <v>698</v>
      </c>
      <c r="CV167" s="27" t="s">
        <v>698</v>
      </c>
      <c r="CW167" s="27" t="s">
        <v>698</v>
      </c>
      <c r="CX167" s="27" t="s">
        <v>698</v>
      </c>
      <c r="CY167" s="27" t="s">
        <v>698</v>
      </c>
      <c r="CZ167" s="27" t="s">
        <v>698</v>
      </c>
      <c r="DA167" s="27" t="s">
        <v>698</v>
      </c>
      <c r="DB167" s="27" t="s">
        <v>698</v>
      </c>
      <c r="DC167" s="27" t="s">
        <v>698</v>
      </c>
      <c r="DD167" s="27" t="s">
        <v>698</v>
      </c>
      <c r="DE167" s="27" t="s">
        <v>698</v>
      </c>
      <c r="DF167" s="27" t="s">
        <v>698</v>
      </c>
      <c r="DG167" s="27" t="s">
        <v>698</v>
      </c>
      <c r="DH167" s="27" t="s">
        <v>698</v>
      </c>
      <c r="DI167" s="27" t="s">
        <v>698</v>
      </c>
      <c r="DJ167" s="27" t="s">
        <v>698</v>
      </c>
      <c r="DK167" s="27" t="s">
        <v>698</v>
      </c>
      <c r="DL167" s="27" t="s">
        <v>698</v>
      </c>
      <c r="DM167" s="27" t="s">
        <v>698</v>
      </c>
      <c r="DN167" s="27" t="s">
        <v>698</v>
      </c>
      <c r="DO167" s="27" t="s">
        <v>698</v>
      </c>
      <c r="DP167" s="27" t="s">
        <v>698</v>
      </c>
      <c r="DQ167" s="27" t="s">
        <v>698</v>
      </c>
      <c r="DR167" s="27" t="s">
        <v>698</v>
      </c>
      <c r="DS167" s="27" t="s">
        <v>698</v>
      </c>
      <c r="DT167" s="27" t="s">
        <v>698</v>
      </c>
      <c r="DU167" s="27" t="s">
        <v>698</v>
      </c>
      <c r="DV167" s="27" t="s">
        <v>698</v>
      </c>
      <c r="DW167" s="27" t="s">
        <v>698</v>
      </c>
      <c r="DX167" s="27" t="s">
        <v>698</v>
      </c>
      <c r="DY167" s="27" t="s">
        <v>698</v>
      </c>
      <c r="DZ167" s="27" t="s">
        <v>698</v>
      </c>
      <c r="EA167" s="27" t="s">
        <v>698</v>
      </c>
      <c r="EB167" s="27" t="s">
        <v>698</v>
      </c>
      <c r="EC167" s="27" t="s">
        <v>698</v>
      </c>
      <c r="ED167" s="27" t="s">
        <v>698</v>
      </c>
      <c r="EE167" s="27" t="s">
        <v>698</v>
      </c>
      <c r="EF167" s="27" t="s">
        <v>698</v>
      </c>
      <c r="EG167" s="27" t="s">
        <v>698</v>
      </c>
      <c r="EH167" s="27" t="s">
        <v>698</v>
      </c>
      <c r="EI167" s="27" t="s">
        <v>698</v>
      </c>
      <c r="EJ167" s="27" t="s">
        <v>698</v>
      </c>
      <c r="EK167" s="27" t="s">
        <v>698</v>
      </c>
      <c r="EL167" s="27" t="s">
        <v>698</v>
      </c>
      <c r="EM167" s="27" t="s">
        <v>698</v>
      </c>
      <c r="EN167" s="27" t="s">
        <v>698</v>
      </c>
      <c r="EO167" s="27" t="s">
        <v>698</v>
      </c>
      <c r="EP167" s="27" t="s">
        <v>698</v>
      </c>
      <c r="EQ167" s="27" t="s">
        <v>698</v>
      </c>
      <c r="ER167" s="27" t="s">
        <v>698</v>
      </c>
      <c r="ES167" s="27" t="s">
        <v>698</v>
      </c>
      <c r="ET167" s="27" t="s">
        <v>698</v>
      </c>
      <c r="EU167" s="27" t="s">
        <v>698</v>
      </c>
      <c r="EV167" s="27" t="s">
        <v>698</v>
      </c>
      <c r="EW167" s="27" t="s">
        <v>2705</v>
      </c>
      <c r="EX167" s="27" t="s">
        <v>3004</v>
      </c>
      <c r="EY167" s="27" t="s">
        <v>2707</v>
      </c>
      <c r="EZ167" s="27" t="s">
        <v>694</v>
      </c>
      <c r="FA167" s="27" t="s">
        <v>694</v>
      </c>
      <c r="FB167" s="27" t="s">
        <v>694</v>
      </c>
      <c r="FC167" s="27" t="s">
        <v>694</v>
      </c>
      <c r="FD167" s="27" t="s">
        <v>694</v>
      </c>
      <c r="FE167" s="27" t="s">
        <v>2858</v>
      </c>
      <c r="FF167" s="157"/>
      <c r="FG167" s="157"/>
    </row>
    <row r="168" spans="1:163" x14ac:dyDescent="0.25">
      <c r="A168" s="27" t="str">
        <f t="shared" si="2"/>
        <v>IR003004001004001004000000000000000000</v>
      </c>
      <c r="B168" s="20" t="s">
        <v>2877</v>
      </c>
      <c r="C168" s="23" t="s">
        <v>2630</v>
      </c>
      <c r="D168" s="23" t="s">
        <v>710</v>
      </c>
      <c r="E168" s="23" t="s">
        <v>711</v>
      </c>
      <c r="F168" s="21" t="s">
        <v>702</v>
      </c>
      <c r="G168" s="23" t="s">
        <v>711</v>
      </c>
      <c r="H168" s="23" t="s">
        <v>702</v>
      </c>
      <c r="I168" s="21" t="s">
        <v>711</v>
      </c>
      <c r="J168" s="23" t="s">
        <v>697</v>
      </c>
      <c r="K168" s="64" t="s">
        <v>697</v>
      </c>
      <c r="L168" s="23" t="s">
        <v>697</v>
      </c>
      <c r="M168" s="23" t="s">
        <v>697</v>
      </c>
      <c r="N168" s="23" t="s">
        <v>697</v>
      </c>
      <c r="O168" s="23" t="s">
        <v>697</v>
      </c>
      <c r="P168" s="27">
        <v>0</v>
      </c>
      <c r="Q168" s="27" t="s">
        <v>704</v>
      </c>
      <c r="R168" s="27" t="s">
        <v>698</v>
      </c>
      <c r="S168" s="28" t="s">
        <v>694</v>
      </c>
      <c r="T168" s="28" t="s">
        <v>922</v>
      </c>
      <c r="U168" s="27" t="s">
        <v>3001</v>
      </c>
      <c r="V168" s="52" t="s">
        <v>905</v>
      </c>
      <c r="W168" s="51"/>
      <c r="X168" s="51"/>
      <c r="Y168" s="51"/>
      <c r="Z168" s="51"/>
      <c r="AA168" s="51"/>
      <c r="AB168" s="20" t="s">
        <v>1540</v>
      </c>
      <c r="AC168" s="51"/>
      <c r="AD168" s="51"/>
      <c r="AE168" s="51"/>
      <c r="AF168" s="51"/>
      <c r="AG168" s="51"/>
      <c r="AH168" s="27" t="s">
        <v>3035</v>
      </c>
      <c r="AI168" s="28" t="s">
        <v>704</v>
      </c>
      <c r="AJ168" s="27" t="s">
        <v>698</v>
      </c>
      <c r="AK168" s="27" t="s">
        <v>698</v>
      </c>
      <c r="AL168" s="27" t="s">
        <v>698</v>
      </c>
      <c r="AM168" s="27" t="s">
        <v>698</v>
      </c>
      <c r="AN168" s="27" t="s">
        <v>698</v>
      </c>
      <c r="AO168" s="27" t="s">
        <v>698</v>
      </c>
      <c r="AP168" s="27" t="s">
        <v>698</v>
      </c>
      <c r="AQ168" s="27" t="s">
        <v>698</v>
      </c>
      <c r="AR168" s="27" t="s">
        <v>698</v>
      </c>
      <c r="AS168" s="27" t="s">
        <v>698</v>
      </c>
      <c r="AT168" s="27" t="s">
        <v>698</v>
      </c>
      <c r="AU168" s="27" t="s">
        <v>698</v>
      </c>
      <c r="AV168" s="27" t="s">
        <v>698</v>
      </c>
      <c r="AW168" s="27" t="s">
        <v>698</v>
      </c>
      <c r="AX168" s="27" t="s">
        <v>698</v>
      </c>
      <c r="AY168" s="27" t="s">
        <v>698</v>
      </c>
      <c r="AZ168" s="27" t="s">
        <v>698</v>
      </c>
      <c r="BA168" s="27" t="s">
        <v>698</v>
      </c>
      <c r="BB168" s="27" t="s">
        <v>698</v>
      </c>
      <c r="BC168" s="27" t="s">
        <v>698</v>
      </c>
      <c r="BD168" s="27" t="s">
        <v>698</v>
      </c>
      <c r="BE168" s="27" t="s">
        <v>698</v>
      </c>
      <c r="BF168" s="27" t="s">
        <v>698</v>
      </c>
      <c r="BG168" s="27" t="s">
        <v>698</v>
      </c>
      <c r="BH168" s="27" t="s">
        <v>698</v>
      </c>
      <c r="BI168" s="27" t="s">
        <v>698</v>
      </c>
      <c r="BJ168" s="27" t="s">
        <v>698</v>
      </c>
      <c r="BK168" s="27" t="s">
        <v>698</v>
      </c>
      <c r="BL168" s="27" t="s">
        <v>698</v>
      </c>
      <c r="BM168" s="27" t="s">
        <v>698</v>
      </c>
      <c r="BN168" s="27" t="s">
        <v>698</v>
      </c>
      <c r="BO168" s="27" t="s">
        <v>698</v>
      </c>
      <c r="BP168" s="27" t="s">
        <v>698</v>
      </c>
      <c r="BQ168" s="27" t="s">
        <v>698</v>
      </c>
      <c r="BR168" s="27" t="s">
        <v>698</v>
      </c>
      <c r="BS168" s="27" t="s">
        <v>698</v>
      </c>
      <c r="BT168" s="27" t="s">
        <v>698</v>
      </c>
      <c r="BU168" s="27" t="s">
        <v>698</v>
      </c>
      <c r="BV168" s="27" t="s">
        <v>698</v>
      </c>
      <c r="BW168" s="27" t="s">
        <v>698</v>
      </c>
      <c r="BX168" s="27" t="s">
        <v>698</v>
      </c>
      <c r="BY168" s="27" t="s">
        <v>698</v>
      </c>
      <c r="BZ168" s="27" t="s">
        <v>704</v>
      </c>
      <c r="CA168" s="27" t="s">
        <v>698</v>
      </c>
      <c r="CB168" s="27" t="s">
        <v>698</v>
      </c>
      <c r="CC168" s="27" t="s">
        <v>698</v>
      </c>
      <c r="CD168" s="27" t="s">
        <v>698</v>
      </c>
      <c r="CE168" s="27" t="s">
        <v>698</v>
      </c>
      <c r="CF168" s="27" t="s">
        <v>698</v>
      </c>
      <c r="CG168" s="27" t="s">
        <v>698</v>
      </c>
      <c r="CH168" s="27" t="s">
        <v>698</v>
      </c>
      <c r="CI168" s="27" t="s">
        <v>698</v>
      </c>
      <c r="CJ168" s="27" t="s">
        <v>698</v>
      </c>
      <c r="CK168" s="27" t="s">
        <v>698</v>
      </c>
      <c r="CL168" s="27" t="s">
        <v>698</v>
      </c>
      <c r="CM168" s="27" t="s">
        <v>698</v>
      </c>
      <c r="CN168" s="27" t="s">
        <v>698</v>
      </c>
      <c r="CO168" s="27" t="s">
        <v>698</v>
      </c>
      <c r="CP168" s="27" t="s">
        <v>698</v>
      </c>
      <c r="CQ168" s="27" t="s">
        <v>698</v>
      </c>
      <c r="CR168" s="27" t="s">
        <v>698</v>
      </c>
      <c r="CS168" s="27" t="s">
        <v>698</v>
      </c>
      <c r="CT168" s="27" t="s">
        <v>698</v>
      </c>
      <c r="CU168" s="27" t="s">
        <v>698</v>
      </c>
      <c r="CV168" s="27" t="s">
        <v>698</v>
      </c>
      <c r="CW168" s="27" t="s">
        <v>698</v>
      </c>
      <c r="CX168" s="27" t="s">
        <v>698</v>
      </c>
      <c r="CY168" s="27" t="s">
        <v>698</v>
      </c>
      <c r="CZ168" s="27" t="s">
        <v>698</v>
      </c>
      <c r="DA168" s="27" t="s">
        <v>698</v>
      </c>
      <c r="DB168" s="27" t="s">
        <v>698</v>
      </c>
      <c r="DC168" s="27" t="s">
        <v>698</v>
      </c>
      <c r="DD168" s="27" t="s">
        <v>698</v>
      </c>
      <c r="DE168" s="27" t="s">
        <v>698</v>
      </c>
      <c r="DF168" s="27" t="s">
        <v>698</v>
      </c>
      <c r="DG168" s="27" t="s">
        <v>698</v>
      </c>
      <c r="DH168" s="27" t="s">
        <v>698</v>
      </c>
      <c r="DI168" s="27" t="s">
        <v>698</v>
      </c>
      <c r="DJ168" s="27" t="s">
        <v>698</v>
      </c>
      <c r="DK168" s="27" t="s">
        <v>698</v>
      </c>
      <c r="DL168" s="27" t="s">
        <v>698</v>
      </c>
      <c r="DM168" s="27" t="s">
        <v>698</v>
      </c>
      <c r="DN168" s="27" t="s">
        <v>698</v>
      </c>
      <c r="DO168" s="27" t="s">
        <v>698</v>
      </c>
      <c r="DP168" s="27" t="s">
        <v>698</v>
      </c>
      <c r="DQ168" s="27" t="s">
        <v>698</v>
      </c>
      <c r="DR168" s="27" t="s">
        <v>698</v>
      </c>
      <c r="DS168" s="27" t="s">
        <v>698</v>
      </c>
      <c r="DT168" s="27" t="s">
        <v>698</v>
      </c>
      <c r="DU168" s="27" t="s">
        <v>698</v>
      </c>
      <c r="DV168" s="27" t="s">
        <v>698</v>
      </c>
      <c r="DW168" s="27" t="s">
        <v>698</v>
      </c>
      <c r="DX168" s="27" t="s">
        <v>698</v>
      </c>
      <c r="DY168" s="27" t="s">
        <v>698</v>
      </c>
      <c r="DZ168" s="27" t="s">
        <v>698</v>
      </c>
      <c r="EA168" s="27" t="s">
        <v>698</v>
      </c>
      <c r="EB168" s="27" t="s">
        <v>698</v>
      </c>
      <c r="EC168" s="27" t="s">
        <v>698</v>
      </c>
      <c r="ED168" s="27" t="s">
        <v>698</v>
      </c>
      <c r="EE168" s="27" t="s">
        <v>698</v>
      </c>
      <c r="EF168" s="27" t="s">
        <v>698</v>
      </c>
      <c r="EG168" s="27" t="s">
        <v>698</v>
      </c>
      <c r="EH168" s="27" t="s">
        <v>698</v>
      </c>
      <c r="EI168" s="27" t="s">
        <v>698</v>
      </c>
      <c r="EJ168" s="27" t="s">
        <v>698</v>
      </c>
      <c r="EK168" s="27" t="s">
        <v>698</v>
      </c>
      <c r="EL168" s="27" t="s">
        <v>698</v>
      </c>
      <c r="EM168" s="27" t="s">
        <v>698</v>
      </c>
      <c r="EN168" s="27" t="s">
        <v>698</v>
      </c>
      <c r="EO168" s="27" t="s">
        <v>698</v>
      </c>
      <c r="EP168" s="27" t="s">
        <v>698</v>
      </c>
      <c r="EQ168" s="27" t="s">
        <v>698</v>
      </c>
      <c r="ER168" s="27" t="s">
        <v>698</v>
      </c>
      <c r="ES168" s="27" t="s">
        <v>698</v>
      </c>
      <c r="ET168" s="27" t="s">
        <v>698</v>
      </c>
      <c r="EU168" s="27" t="s">
        <v>698</v>
      </c>
      <c r="EV168" s="27" t="s">
        <v>698</v>
      </c>
      <c r="EW168" s="27" t="s">
        <v>2705</v>
      </c>
      <c r="EX168" s="27" t="s">
        <v>3004</v>
      </c>
      <c r="EY168" s="27" t="s">
        <v>2707</v>
      </c>
      <c r="EZ168" s="27" t="s">
        <v>694</v>
      </c>
      <c r="FA168" s="27" t="s">
        <v>694</v>
      </c>
      <c r="FB168" s="27" t="s">
        <v>694</v>
      </c>
      <c r="FC168" s="27" t="s">
        <v>694</v>
      </c>
      <c r="FD168" s="27" t="s">
        <v>694</v>
      </c>
      <c r="FE168" s="27" t="s">
        <v>2858</v>
      </c>
      <c r="FF168" s="157"/>
      <c r="FG168" s="157"/>
    </row>
    <row r="169" spans="1:163" x14ac:dyDescent="0.25">
      <c r="A169" s="27" t="str">
        <f t="shared" si="2"/>
        <v>IR003004001004001005000000000000000000</v>
      </c>
      <c r="B169" s="20" t="s">
        <v>2877</v>
      </c>
      <c r="C169" s="23" t="s">
        <v>2630</v>
      </c>
      <c r="D169" s="23" t="s">
        <v>710</v>
      </c>
      <c r="E169" s="23" t="s">
        <v>711</v>
      </c>
      <c r="F169" s="21" t="s">
        <v>702</v>
      </c>
      <c r="G169" s="23" t="s">
        <v>711</v>
      </c>
      <c r="H169" s="23" t="s">
        <v>702</v>
      </c>
      <c r="I169" s="21" t="s">
        <v>713</v>
      </c>
      <c r="J169" s="23" t="s">
        <v>697</v>
      </c>
      <c r="K169" s="64" t="s">
        <v>697</v>
      </c>
      <c r="L169" s="23" t="s">
        <v>697</v>
      </c>
      <c r="M169" s="23" t="s">
        <v>697</v>
      </c>
      <c r="N169" s="23" t="s">
        <v>697</v>
      </c>
      <c r="O169" s="23" t="s">
        <v>697</v>
      </c>
      <c r="P169" s="27">
        <v>0</v>
      </c>
      <c r="Q169" s="27" t="s">
        <v>704</v>
      </c>
      <c r="R169" s="27" t="s">
        <v>698</v>
      </c>
      <c r="S169" s="28" t="s">
        <v>694</v>
      </c>
      <c r="T169" s="28" t="s">
        <v>922</v>
      </c>
      <c r="U169" s="27" t="s">
        <v>3001</v>
      </c>
      <c r="V169" s="52" t="s">
        <v>905</v>
      </c>
      <c r="W169" s="51"/>
      <c r="X169" s="51"/>
      <c r="Y169" s="51"/>
      <c r="Z169" s="51"/>
      <c r="AA169" s="51"/>
      <c r="AB169" s="20" t="s">
        <v>2124</v>
      </c>
      <c r="AC169" s="51"/>
      <c r="AD169" s="51"/>
      <c r="AE169" s="51"/>
      <c r="AF169" s="51"/>
      <c r="AG169" s="51"/>
      <c r="AH169" s="27" t="s">
        <v>3036</v>
      </c>
      <c r="AI169" s="28" t="s">
        <v>704</v>
      </c>
      <c r="AJ169" s="27" t="s">
        <v>698</v>
      </c>
      <c r="AK169" s="27" t="s">
        <v>698</v>
      </c>
      <c r="AL169" s="27" t="s">
        <v>698</v>
      </c>
      <c r="AM169" s="27" t="s">
        <v>698</v>
      </c>
      <c r="AN169" s="27" t="s">
        <v>698</v>
      </c>
      <c r="AO169" s="27" t="s">
        <v>698</v>
      </c>
      <c r="AP169" s="27" t="s">
        <v>698</v>
      </c>
      <c r="AQ169" s="27" t="s">
        <v>698</v>
      </c>
      <c r="AR169" s="27" t="s">
        <v>698</v>
      </c>
      <c r="AS169" s="27" t="s">
        <v>698</v>
      </c>
      <c r="AT169" s="27" t="s">
        <v>698</v>
      </c>
      <c r="AU169" s="27" t="s">
        <v>698</v>
      </c>
      <c r="AV169" s="27" t="s">
        <v>698</v>
      </c>
      <c r="AW169" s="27" t="s">
        <v>698</v>
      </c>
      <c r="AX169" s="27" t="s">
        <v>698</v>
      </c>
      <c r="AY169" s="27" t="s">
        <v>698</v>
      </c>
      <c r="AZ169" s="27" t="s">
        <v>698</v>
      </c>
      <c r="BA169" s="27" t="s">
        <v>698</v>
      </c>
      <c r="BB169" s="27" t="s">
        <v>698</v>
      </c>
      <c r="BC169" s="27" t="s">
        <v>698</v>
      </c>
      <c r="BD169" s="27" t="s">
        <v>698</v>
      </c>
      <c r="BE169" s="27" t="s">
        <v>698</v>
      </c>
      <c r="BF169" s="27" t="s">
        <v>698</v>
      </c>
      <c r="BG169" s="27" t="s">
        <v>698</v>
      </c>
      <c r="BH169" s="27" t="s">
        <v>698</v>
      </c>
      <c r="BI169" s="27" t="s">
        <v>698</v>
      </c>
      <c r="BJ169" s="27" t="s">
        <v>698</v>
      </c>
      <c r="BK169" s="27" t="s">
        <v>698</v>
      </c>
      <c r="BL169" s="27" t="s">
        <v>698</v>
      </c>
      <c r="BM169" s="27" t="s">
        <v>698</v>
      </c>
      <c r="BN169" s="27" t="s">
        <v>698</v>
      </c>
      <c r="BO169" s="27" t="s">
        <v>698</v>
      </c>
      <c r="BP169" s="27" t="s">
        <v>698</v>
      </c>
      <c r="BQ169" s="27" t="s">
        <v>698</v>
      </c>
      <c r="BR169" s="27" t="s">
        <v>698</v>
      </c>
      <c r="BS169" s="27" t="s">
        <v>698</v>
      </c>
      <c r="BT169" s="27" t="s">
        <v>698</v>
      </c>
      <c r="BU169" s="27" t="s">
        <v>698</v>
      </c>
      <c r="BV169" s="27" t="s">
        <v>698</v>
      </c>
      <c r="BW169" s="27" t="s">
        <v>698</v>
      </c>
      <c r="BX169" s="27" t="s">
        <v>698</v>
      </c>
      <c r="BY169" s="27" t="s">
        <v>698</v>
      </c>
      <c r="BZ169" s="27" t="s">
        <v>704</v>
      </c>
      <c r="CA169" s="27" t="s">
        <v>698</v>
      </c>
      <c r="CB169" s="27" t="s">
        <v>698</v>
      </c>
      <c r="CC169" s="27" t="s">
        <v>698</v>
      </c>
      <c r="CD169" s="27" t="s">
        <v>698</v>
      </c>
      <c r="CE169" s="27" t="s">
        <v>698</v>
      </c>
      <c r="CF169" s="27" t="s">
        <v>698</v>
      </c>
      <c r="CG169" s="27" t="s">
        <v>698</v>
      </c>
      <c r="CH169" s="27" t="s">
        <v>698</v>
      </c>
      <c r="CI169" s="27" t="s">
        <v>698</v>
      </c>
      <c r="CJ169" s="27" t="s">
        <v>698</v>
      </c>
      <c r="CK169" s="27" t="s">
        <v>698</v>
      </c>
      <c r="CL169" s="27" t="s">
        <v>698</v>
      </c>
      <c r="CM169" s="27" t="s">
        <v>698</v>
      </c>
      <c r="CN169" s="27" t="s">
        <v>698</v>
      </c>
      <c r="CO169" s="27" t="s">
        <v>698</v>
      </c>
      <c r="CP169" s="27" t="s">
        <v>698</v>
      </c>
      <c r="CQ169" s="27" t="s">
        <v>698</v>
      </c>
      <c r="CR169" s="27" t="s">
        <v>698</v>
      </c>
      <c r="CS169" s="27" t="s">
        <v>698</v>
      </c>
      <c r="CT169" s="27" t="s">
        <v>698</v>
      </c>
      <c r="CU169" s="27" t="s">
        <v>698</v>
      </c>
      <c r="CV169" s="27" t="s">
        <v>698</v>
      </c>
      <c r="CW169" s="27" t="s">
        <v>698</v>
      </c>
      <c r="CX169" s="27" t="s">
        <v>698</v>
      </c>
      <c r="CY169" s="27" t="s">
        <v>698</v>
      </c>
      <c r="CZ169" s="27" t="s">
        <v>698</v>
      </c>
      <c r="DA169" s="27" t="s">
        <v>698</v>
      </c>
      <c r="DB169" s="27" t="s">
        <v>698</v>
      </c>
      <c r="DC169" s="27" t="s">
        <v>698</v>
      </c>
      <c r="DD169" s="27" t="s">
        <v>698</v>
      </c>
      <c r="DE169" s="27" t="s">
        <v>698</v>
      </c>
      <c r="DF169" s="27" t="s">
        <v>698</v>
      </c>
      <c r="DG169" s="27" t="s">
        <v>698</v>
      </c>
      <c r="DH169" s="27" t="s">
        <v>698</v>
      </c>
      <c r="DI169" s="27" t="s">
        <v>698</v>
      </c>
      <c r="DJ169" s="27" t="s">
        <v>698</v>
      </c>
      <c r="DK169" s="27" t="s">
        <v>698</v>
      </c>
      <c r="DL169" s="27" t="s">
        <v>698</v>
      </c>
      <c r="DM169" s="27" t="s">
        <v>698</v>
      </c>
      <c r="DN169" s="27" t="s">
        <v>698</v>
      </c>
      <c r="DO169" s="27" t="s">
        <v>698</v>
      </c>
      <c r="DP169" s="27" t="s">
        <v>698</v>
      </c>
      <c r="DQ169" s="27" t="s">
        <v>698</v>
      </c>
      <c r="DR169" s="27" t="s">
        <v>698</v>
      </c>
      <c r="DS169" s="27" t="s">
        <v>698</v>
      </c>
      <c r="DT169" s="27" t="s">
        <v>698</v>
      </c>
      <c r="DU169" s="27" t="s">
        <v>698</v>
      </c>
      <c r="DV169" s="27" t="s">
        <v>698</v>
      </c>
      <c r="DW169" s="27" t="s">
        <v>698</v>
      </c>
      <c r="DX169" s="27" t="s">
        <v>698</v>
      </c>
      <c r="DY169" s="27" t="s">
        <v>698</v>
      </c>
      <c r="DZ169" s="27" t="s">
        <v>698</v>
      </c>
      <c r="EA169" s="27" t="s">
        <v>698</v>
      </c>
      <c r="EB169" s="27" t="s">
        <v>698</v>
      </c>
      <c r="EC169" s="27" t="s">
        <v>698</v>
      </c>
      <c r="ED169" s="27" t="s">
        <v>698</v>
      </c>
      <c r="EE169" s="27" t="s">
        <v>698</v>
      </c>
      <c r="EF169" s="27" t="s">
        <v>698</v>
      </c>
      <c r="EG169" s="27" t="s">
        <v>698</v>
      </c>
      <c r="EH169" s="27" t="s">
        <v>698</v>
      </c>
      <c r="EI169" s="27" t="s">
        <v>698</v>
      </c>
      <c r="EJ169" s="27" t="s">
        <v>698</v>
      </c>
      <c r="EK169" s="27" t="s">
        <v>698</v>
      </c>
      <c r="EL169" s="27" t="s">
        <v>698</v>
      </c>
      <c r="EM169" s="27" t="s">
        <v>698</v>
      </c>
      <c r="EN169" s="27" t="s">
        <v>698</v>
      </c>
      <c r="EO169" s="27" t="s">
        <v>698</v>
      </c>
      <c r="EP169" s="27" t="s">
        <v>698</v>
      </c>
      <c r="EQ169" s="27" t="s">
        <v>698</v>
      </c>
      <c r="ER169" s="27" t="s">
        <v>698</v>
      </c>
      <c r="ES169" s="27" t="s">
        <v>698</v>
      </c>
      <c r="ET169" s="27" t="s">
        <v>698</v>
      </c>
      <c r="EU169" s="27" t="s">
        <v>698</v>
      </c>
      <c r="EV169" s="27" t="s">
        <v>698</v>
      </c>
      <c r="EW169" s="27" t="s">
        <v>2705</v>
      </c>
      <c r="EX169" s="27" t="s">
        <v>3004</v>
      </c>
      <c r="EY169" s="27" t="s">
        <v>2707</v>
      </c>
      <c r="EZ169" s="27" t="s">
        <v>694</v>
      </c>
      <c r="FA169" s="27" t="s">
        <v>694</v>
      </c>
      <c r="FB169" s="27" t="s">
        <v>694</v>
      </c>
      <c r="FC169" s="27" t="s">
        <v>694</v>
      </c>
      <c r="FD169" s="27" t="s">
        <v>694</v>
      </c>
      <c r="FE169" s="27" t="s">
        <v>2858</v>
      </c>
      <c r="FF169" s="157"/>
      <c r="FG169" s="157"/>
    </row>
    <row r="170" spans="1:163" x14ac:dyDescent="0.25">
      <c r="A170" s="27" t="str">
        <f t="shared" si="2"/>
        <v>IR003004001004001006000000000000000000</v>
      </c>
      <c r="B170" s="20" t="s">
        <v>2877</v>
      </c>
      <c r="C170" s="23" t="s">
        <v>2630</v>
      </c>
      <c r="D170" s="23" t="s">
        <v>710</v>
      </c>
      <c r="E170" s="23" t="s">
        <v>711</v>
      </c>
      <c r="F170" s="21" t="s">
        <v>702</v>
      </c>
      <c r="G170" s="23" t="s">
        <v>711</v>
      </c>
      <c r="H170" s="23" t="s">
        <v>702</v>
      </c>
      <c r="I170" s="21" t="s">
        <v>715</v>
      </c>
      <c r="J170" s="23" t="s">
        <v>697</v>
      </c>
      <c r="K170" s="64" t="s">
        <v>697</v>
      </c>
      <c r="L170" s="23" t="s">
        <v>697</v>
      </c>
      <c r="M170" s="23" t="s">
        <v>697</v>
      </c>
      <c r="N170" s="23" t="s">
        <v>697</v>
      </c>
      <c r="O170" s="23" t="s">
        <v>697</v>
      </c>
      <c r="P170" s="27">
        <v>0</v>
      </c>
      <c r="Q170" s="27" t="s">
        <v>704</v>
      </c>
      <c r="R170" s="27" t="s">
        <v>698</v>
      </c>
      <c r="S170" s="28" t="s">
        <v>694</v>
      </c>
      <c r="T170" s="28" t="s">
        <v>922</v>
      </c>
      <c r="U170" s="27" t="s">
        <v>3001</v>
      </c>
      <c r="V170" s="52" t="s">
        <v>905</v>
      </c>
      <c r="W170" s="51"/>
      <c r="X170" s="51"/>
      <c r="Y170" s="51"/>
      <c r="Z170" s="51"/>
      <c r="AA170" s="51"/>
      <c r="AB170" s="20" t="s">
        <v>1546</v>
      </c>
      <c r="AC170" s="51"/>
      <c r="AD170" s="51"/>
      <c r="AE170" s="51"/>
      <c r="AF170" s="51"/>
      <c r="AG170" s="51"/>
      <c r="AH170" s="27" t="s">
        <v>3037</v>
      </c>
      <c r="AI170" s="28" t="s">
        <v>704</v>
      </c>
      <c r="AJ170" s="27" t="s">
        <v>698</v>
      </c>
      <c r="AK170" s="27" t="s">
        <v>698</v>
      </c>
      <c r="AL170" s="27" t="s">
        <v>698</v>
      </c>
      <c r="AM170" s="27" t="s">
        <v>698</v>
      </c>
      <c r="AN170" s="27" t="s">
        <v>698</v>
      </c>
      <c r="AO170" s="27" t="s">
        <v>698</v>
      </c>
      <c r="AP170" s="27" t="s">
        <v>698</v>
      </c>
      <c r="AQ170" s="27" t="s">
        <v>698</v>
      </c>
      <c r="AR170" s="27" t="s">
        <v>698</v>
      </c>
      <c r="AS170" s="27" t="s">
        <v>698</v>
      </c>
      <c r="AT170" s="27" t="s">
        <v>698</v>
      </c>
      <c r="AU170" s="27" t="s">
        <v>698</v>
      </c>
      <c r="AV170" s="27" t="s">
        <v>698</v>
      </c>
      <c r="AW170" s="27" t="s">
        <v>698</v>
      </c>
      <c r="AX170" s="27" t="s">
        <v>698</v>
      </c>
      <c r="AY170" s="27" t="s">
        <v>698</v>
      </c>
      <c r="AZ170" s="27" t="s">
        <v>698</v>
      </c>
      <c r="BA170" s="27" t="s">
        <v>698</v>
      </c>
      <c r="BB170" s="27" t="s">
        <v>698</v>
      </c>
      <c r="BC170" s="27" t="s">
        <v>698</v>
      </c>
      <c r="BD170" s="27" t="s">
        <v>698</v>
      </c>
      <c r="BE170" s="27" t="s">
        <v>698</v>
      </c>
      <c r="BF170" s="27" t="s">
        <v>698</v>
      </c>
      <c r="BG170" s="27" t="s">
        <v>698</v>
      </c>
      <c r="BH170" s="27" t="s">
        <v>698</v>
      </c>
      <c r="BI170" s="27" t="s">
        <v>698</v>
      </c>
      <c r="BJ170" s="27" t="s">
        <v>698</v>
      </c>
      <c r="BK170" s="27" t="s">
        <v>698</v>
      </c>
      <c r="BL170" s="27" t="s">
        <v>698</v>
      </c>
      <c r="BM170" s="27" t="s">
        <v>698</v>
      </c>
      <c r="BN170" s="27" t="s">
        <v>698</v>
      </c>
      <c r="BO170" s="27" t="s">
        <v>698</v>
      </c>
      <c r="BP170" s="27" t="s">
        <v>698</v>
      </c>
      <c r="BQ170" s="27" t="s">
        <v>698</v>
      </c>
      <c r="BR170" s="27" t="s">
        <v>698</v>
      </c>
      <c r="BS170" s="27" t="s">
        <v>698</v>
      </c>
      <c r="BT170" s="27" t="s">
        <v>698</v>
      </c>
      <c r="BU170" s="27" t="s">
        <v>698</v>
      </c>
      <c r="BV170" s="27" t="s">
        <v>698</v>
      </c>
      <c r="BW170" s="27" t="s">
        <v>698</v>
      </c>
      <c r="BX170" s="27" t="s">
        <v>698</v>
      </c>
      <c r="BY170" s="27" t="s">
        <v>698</v>
      </c>
      <c r="BZ170" s="27" t="s">
        <v>704</v>
      </c>
      <c r="CA170" s="27" t="s">
        <v>698</v>
      </c>
      <c r="CB170" s="27" t="s">
        <v>698</v>
      </c>
      <c r="CC170" s="27" t="s">
        <v>698</v>
      </c>
      <c r="CD170" s="27" t="s">
        <v>698</v>
      </c>
      <c r="CE170" s="27" t="s">
        <v>698</v>
      </c>
      <c r="CF170" s="27" t="s">
        <v>698</v>
      </c>
      <c r="CG170" s="27" t="s">
        <v>698</v>
      </c>
      <c r="CH170" s="27" t="s">
        <v>698</v>
      </c>
      <c r="CI170" s="27" t="s">
        <v>698</v>
      </c>
      <c r="CJ170" s="27" t="s">
        <v>698</v>
      </c>
      <c r="CK170" s="27" t="s">
        <v>698</v>
      </c>
      <c r="CL170" s="27" t="s">
        <v>698</v>
      </c>
      <c r="CM170" s="27" t="s">
        <v>698</v>
      </c>
      <c r="CN170" s="27" t="s">
        <v>698</v>
      </c>
      <c r="CO170" s="27" t="s">
        <v>698</v>
      </c>
      <c r="CP170" s="27" t="s">
        <v>698</v>
      </c>
      <c r="CQ170" s="27" t="s">
        <v>698</v>
      </c>
      <c r="CR170" s="27" t="s">
        <v>698</v>
      </c>
      <c r="CS170" s="27" t="s">
        <v>698</v>
      </c>
      <c r="CT170" s="27" t="s">
        <v>698</v>
      </c>
      <c r="CU170" s="27" t="s">
        <v>698</v>
      </c>
      <c r="CV170" s="27" t="s">
        <v>698</v>
      </c>
      <c r="CW170" s="27" t="s">
        <v>698</v>
      </c>
      <c r="CX170" s="27" t="s">
        <v>698</v>
      </c>
      <c r="CY170" s="27" t="s">
        <v>698</v>
      </c>
      <c r="CZ170" s="27" t="s">
        <v>698</v>
      </c>
      <c r="DA170" s="27" t="s">
        <v>698</v>
      </c>
      <c r="DB170" s="27" t="s">
        <v>698</v>
      </c>
      <c r="DC170" s="27" t="s">
        <v>698</v>
      </c>
      <c r="DD170" s="27" t="s">
        <v>698</v>
      </c>
      <c r="DE170" s="27" t="s">
        <v>698</v>
      </c>
      <c r="DF170" s="27" t="s">
        <v>698</v>
      </c>
      <c r="DG170" s="27" t="s">
        <v>698</v>
      </c>
      <c r="DH170" s="27" t="s">
        <v>698</v>
      </c>
      <c r="DI170" s="27" t="s">
        <v>698</v>
      </c>
      <c r="DJ170" s="27" t="s">
        <v>698</v>
      </c>
      <c r="DK170" s="27" t="s">
        <v>698</v>
      </c>
      <c r="DL170" s="27" t="s">
        <v>698</v>
      </c>
      <c r="DM170" s="27" t="s">
        <v>698</v>
      </c>
      <c r="DN170" s="27" t="s">
        <v>698</v>
      </c>
      <c r="DO170" s="27" t="s">
        <v>698</v>
      </c>
      <c r="DP170" s="27" t="s">
        <v>698</v>
      </c>
      <c r="DQ170" s="27" t="s">
        <v>698</v>
      </c>
      <c r="DR170" s="27" t="s">
        <v>698</v>
      </c>
      <c r="DS170" s="27" t="s">
        <v>698</v>
      </c>
      <c r="DT170" s="27" t="s">
        <v>698</v>
      </c>
      <c r="DU170" s="27" t="s">
        <v>698</v>
      </c>
      <c r="DV170" s="27" t="s">
        <v>698</v>
      </c>
      <c r="DW170" s="27" t="s">
        <v>698</v>
      </c>
      <c r="DX170" s="27" t="s">
        <v>698</v>
      </c>
      <c r="DY170" s="27" t="s">
        <v>698</v>
      </c>
      <c r="DZ170" s="27" t="s">
        <v>698</v>
      </c>
      <c r="EA170" s="27" t="s">
        <v>698</v>
      </c>
      <c r="EB170" s="27" t="s">
        <v>698</v>
      </c>
      <c r="EC170" s="27" t="s">
        <v>698</v>
      </c>
      <c r="ED170" s="27" t="s">
        <v>698</v>
      </c>
      <c r="EE170" s="27" t="s">
        <v>698</v>
      </c>
      <c r="EF170" s="27" t="s">
        <v>698</v>
      </c>
      <c r="EG170" s="27" t="s">
        <v>698</v>
      </c>
      <c r="EH170" s="27" t="s">
        <v>698</v>
      </c>
      <c r="EI170" s="27" t="s">
        <v>698</v>
      </c>
      <c r="EJ170" s="27" t="s">
        <v>698</v>
      </c>
      <c r="EK170" s="27" t="s">
        <v>698</v>
      </c>
      <c r="EL170" s="27" t="s">
        <v>698</v>
      </c>
      <c r="EM170" s="27" t="s">
        <v>698</v>
      </c>
      <c r="EN170" s="27" t="s">
        <v>698</v>
      </c>
      <c r="EO170" s="27" t="s">
        <v>698</v>
      </c>
      <c r="EP170" s="27" t="s">
        <v>698</v>
      </c>
      <c r="EQ170" s="27" t="s">
        <v>698</v>
      </c>
      <c r="ER170" s="27" t="s">
        <v>698</v>
      </c>
      <c r="ES170" s="27" t="s">
        <v>698</v>
      </c>
      <c r="ET170" s="27" t="s">
        <v>698</v>
      </c>
      <c r="EU170" s="27" t="s">
        <v>698</v>
      </c>
      <c r="EV170" s="27" t="s">
        <v>698</v>
      </c>
      <c r="EW170" s="27" t="s">
        <v>2705</v>
      </c>
      <c r="EX170" s="27" t="s">
        <v>3004</v>
      </c>
      <c r="EY170" s="27" t="s">
        <v>2707</v>
      </c>
      <c r="EZ170" s="27" t="s">
        <v>694</v>
      </c>
      <c r="FA170" s="27" t="s">
        <v>694</v>
      </c>
      <c r="FB170" s="27" t="s">
        <v>694</v>
      </c>
      <c r="FC170" s="27" t="s">
        <v>694</v>
      </c>
      <c r="FD170" s="27" t="s">
        <v>694</v>
      </c>
      <c r="FE170" s="27" t="s">
        <v>2858</v>
      </c>
      <c r="FF170" s="157"/>
      <c r="FG170" s="157"/>
    </row>
    <row r="171" spans="1:163" x14ac:dyDescent="0.25">
      <c r="A171" s="27" t="str">
        <f t="shared" si="2"/>
        <v>IR003004001004001007000000000000000000</v>
      </c>
      <c r="B171" s="20" t="s">
        <v>2877</v>
      </c>
      <c r="C171" s="23" t="s">
        <v>2630</v>
      </c>
      <c r="D171" s="23" t="s">
        <v>710</v>
      </c>
      <c r="E171" s="23" t="s">
        <v>711</v>
      </c>
      <c r="F171" s="21" t="s">
        <v>702</v>
      </c>
      <c r="G171" s="23" t="s">
        <v>711</v>
      </c>
      <c r="H171" s="23" t="s">
        <v>702</v>
      </c>
      <c r="I171" s="21" t="s">
        <v>718</v>
      </c>
      <c r="J171" s="23" t="s">
        <v>697</v>
      </c>
      <c r="K171" s="64" t="s">
        <v>697</v>
      </c>
      <c r="L171" s="23" t="s">
        <v>697</v>
      </c>
      <c r="M171" s="23" t="s">
        <v>697</v>
      </c>
      <c r="N171" s="23" t="s">
        <v>697</v>
      </c>
      <c r="O171" s="23" t="s">
        <v>697</v>
      </c>
      <c r="P171" s="27">
        <v>0</v>
      </c>
      <c r="Q171" s="27" t="s">
        <v>704</v>
      </c>
      <c r="R171" s="27" t="s">
        <v>698</v>
      </c>
      <c r="S171" s="28" t="s">
        <v>694</v>
      </c>
      <c r="T171" s="28" t="s">
        <v>922</v>
      </c>
      <c r="U171" s="27" t="s">
        <v>3001</v>
      </c>
      <c r="V171" s="52" t="s">
        <v>905</v>
      </c>
      <c r="W171" s="51"/>
      <c r="X171" s="51"/>
      <c r="Y171" s="51"/>
      <c r="Z171" s="51"/>
      <c r="AA171" s="51"/>
      <c r="AB171" s="20" t="s">
        <v>3038</v>
      </c>
      <c r="AC171" s="51"/>
      <c r="AD171" s="51"/>
      <c r="AE171" s="51"/>
      <c r="AF171" s="51"/>
      <c r="AG171" s="51"/>
      <c r="AH171" s="27" t="s">
        <v>3039</v>
      </c>
      <c r="AI171" s="28" t="s">
        <v>704</v>
      </c>
      <c r="AJ171" s="27" t="s">
        <v>698</v>
      </c>
      <c r="AK171" s="27" t="s">
        <v>698</v>
      </c>
      <c r="AL171" s="27" t="s">
        <v>698</v>
      </c>
      <c r="AM171" s="27" t="s">
        <v>698</v>
      </c>
      <c r="AN171" s="27" t="s">
        <v>698</v>
      </c>
      <c r="AO171" s="27" t="s">
        <v>698</v>
      </c>
      <c r="AP171" s="27" t="s">
        <v>698</v>
      </c>
      <c r="AQ171" s="27" t="s">
        <v>698</v>
      </c>
      <c r="AR171" s="27" t="s">
        <v>698</v>
      </c>
      <c r="AS171" s="27" t="s">
        <v>698</v>
      </c>
      <c r="AT171" s="27" t="s">
        <v>698</v>
      </c>
      <c r="AU171" s="27" t="s">
        <v>698</v>
      </c>
      <c r="AV171" s="27" t="s">
        <v>698</v>
      </c>
      <c r="AW171" s="27" t="s">
        <v>698</v>
      </c>
      <c r="AX171" s="27" t="s">
        <v>698</v>
      </c>
      <c r="AY171" s="27" t="s">
        <v>698</v>
      </c>
      <c r="AZ171" s="27" t="s">
        <v>698</v>
      </c>
      <c r="BA171" s="27" t="s">
        <v>698</v>
      </c>
      <c r="BB171" s="27" t="s">
        <v>698</v>
      </c>
      <c r="BC171" s="27" t="s">
        <v>698</v>
      </c>
      <c r="BD171" s="27" t="s">
        <v>698</v>
      </c>
      <c r="BE171" s="27" t="s">
        <v>698</v>
      </c>
      <c r="BF171" s="27" t="s">
        <v>698</v>
      </c>
      <c r="BG171" s="27" t="s">
        <v>698</v>
      </c>
      <c r="BH171" s="27" t="s">
        <v>698</v>
      </c>
      <c r="BI171" s="27" t="s">
        <v>698</v>
      </c>
      <c r="BJ171" s="27" t="s">
        <v>698</v>
      </c>
      <c r="BK171" s="27" t="s">
        <v>698</v>
      </c>
      <c r="BL171" s="27" t="s">
        <v>698</v>
      </c>
      <c r="BM171" s="27" t="s">
        <v>698</v>
      </c>
      <c r="BN171" s="27" t="s">
        <v>698</v>
      </c>
      <c r="BO171" s="27" t="s">
        <v>698</v>
      </c>
      <c r="BP171" s="27" t="s">
        <v>698</v>
      </c>
      <c r="BQ171" s="27" t="s">
        <v>698</v>
      </c>
      <c r="BR171" s="27" t="s">
        <v>698</v>
      </c>
      <c r="BS171" s="27" t="s">
        <v>698</v>
      </c>
      <c r="BT171" s="27" t="s">
        <v>698</v>
      </c>
      <c r="BU171" s="27" t="s">
        <v>698</v>
      </c>
      <c r="BV171" s="27" t="s">
        <v>698</v>
      </c>
      <c r="BW171" s="27" t="s">
        <v>698</v>
      </c>
      <c r="BX171" s="27" t="s">
        <v>698</v>
      </c>
      <c r="BY171" s="27" t="s">
        <v>698</v>
      </c>
      <c r="BZ171" s="27" t="s">
        <v>704</v>
      </c>
      <c r="CA171" s="27" t="s">
        <v>698</v>
      </c>
      <c r="CB171" s="27" t="s">
        <v>698</v>
      </c>
      <c r="CC171" s="27" t="s">
        <v>698</v>
      </c>
      <c r="CD171" s="27" t="s">
        <v>698</v>
      </c>
      <c r="CE171" s="27" t="s">
        <v>698</v>
      </c>
      <c r="CF171" s="27" t="s">
        <v>698</v>
      </c>
      <c r="CG171" s="27" t="s">
        <v>698</v>
      </c>
      <c r="CH171" s="27" t="s">
        <v>698</v>
      </c>
      <c r="CI171" s="27" t="s">
        <v>698</v>
      </c>
      <c r="CJ171" s="27" t="s">
        <v>698</v>
      </c>
      <c r="CK171" s="27" t="s">
        <v>698</v>
      </c>
      <c r="CL171" s="27" t="s">
        <v>698</v>
      </c>
      <c r="CM171" s="27" t="s">
        <v>698</v>
      </c>
      <c r="CN171" s="27" t="s">
        <v>698</v>
      </c>
      <c r="CO171" s="27" t="s">
        <v>698</v>
      </c>
      <c r="CP171" s="27" t="s">
        <v>698</v>
      </c>
      <c r="CQ171" s="27" t="s">
        <v>698</v>
      </c>
      <c r="CR171" s="27" t="s">
        <v>698</v>
      </c>
      <c r="CS171" s="27" t="s">
        <v>698</v>
      </c>
      <c r="CT171" s="27" t="s">
        <v>698</v>
      </c>
      <c r="CU171" s="27" t="s">
        <v>698</v>
      </c>
      <c r="CV171" s="27" t="s">
        <v>698</v>
      </c>
      <c r="CW171" s="27" t="s">
        <v>698</v>
      </c>
      <c r="CX171" s="27" t="s">
        <v>698</v>
      </c>
      <c r="CY171" s="27" t="s">
        <v>698</v>
      </c>
      <c r="CZ171" s="27" t="s">
        <v>698</v>
      </c>
      <c r="DA171" s="27" t="s">
        <v>698</v>
      </c>
      <c r="DB171" s="27" t="s">
        <v>698</v>
      </c>
      <c r="DC171" s="27" t="s">
        <v>698</v>
      </c>
      <c r="DD171" s="27" t="s">
        <v>698</v>
      </c>
      <c r="DE171" s="27" t="s">
        <v>698</v>
      </c>
      <c r="DF171" s="27" t="s">
        <v>698</v>
      </c>
      <c r="DG171" s="27" t="s">
        <v>698</v>
      </c>
      <c r="DH171" s="27" t="s">
        <v>698</v>
      </c>
      <c r="DI171" s="27" t="s">
        <v>698</v>
      </c>
      <c r="DJ171" s="27" t="s">
        <v>698</v>
      </c>
      <c r="DK171" s="27" t="s">
        <v>698</v>
      </c>
      <c r="DL171" s="27" t="s">
        <v>698</v>
      </c>
      <c r="DM171" s="27" t="s">
        <v>698</v>
      </c>
      <c r="DN171" s="27" t="s">
        <v>698</v>
      </c>
      <c r="DO171" s="27" t="s">
        <v>698</v>
      </c>
      <c r="DP171" s="27" t="s">
        <v>698</v>
      </c>
      <c r="DQ171" s="27" t="s">
        <v>698</v>
      </c>
      <c r="DR171" s="27" t="s">
        <v>698</v>
      </c>
      <c r="DS171" s="27" t="s">
        <v>698</v>
      </c>
      <c r="DT171" s="27" t="s">
        <v>698</v>
      </c>
      <c r="DU171" s="27" t="s">
        <v>698</v>
      </c>
      <c r="DV171" s="27" t="s">
        <v>698</v>
      </c>
      <c r="DW171" s="27" t="s">
        <v>698</v>
      </c>
      <c r="DX171" s="27" t="s">
        <v>698</v>
      </c>
      <c r="DY171" s="27" t="s">
        <v>698</v>
      </c>
      <c r="DZ171" s="27" t="s">
        <v>698</v>
      </c>
      <c r="EA171" s="27" t="s">
        <v>698</v>
      </c>
      <c r="EB171" s="27" t="s">
        <v>698</v>
      </c>
      <c r="EC171" s="27" t="s">
        <v>698</v>
      </c>
      <c r="ED171" s="27" t="s">
        <v>698</v>
      </c>
      <c r="EE171" s="27" t="s">
        <v>698</v>
      </c>
      <c r="EF171" s="27" t="s">
        <v>698</v>
      </c>
      <c r="EG171" s="27" t="s">
        <v>698</v>
      </c>
      <c r="EH171" s="27" t="s">
        <v>698</v>
      </c>
      <c r="EI171" s="27" t="s">
        <v>698</v>
      </c>
      <c r="EJ171" s="27" t="s">
        <v>698</v>
      </c>
      <c r="EK171" s="27" t="s">
        <v>698</v>
      </c>
      <c r="EL171" s="27" t="s">
        <v>698</v>
      </c>
      <c r="EM171" s="27" t="s">
        <v>698</v>
      </c>
      <c r="EN171" s="27" t="s">
        <v>698</v>
      </c>
      <c r="EO171" s="27" t="s">
        <v>698</v>
      </c>
      <c r="EP171" s="27" t="s">
        <v>698</v>
      </c>
      <c r="EQ171" s="27" t="s">
        <v>698</v>
      </c>
      <c r="ER171" s="27" t="s">
        <v>698</v>
      </c>
      <c r="ES171" s="27" t="s">
        <v>698</v>
      </c>
      <c r="ET171" s="27" t="s">
        <v>698</v>
      </c>
      <c r="EU171" s="27" t="s">
        <v>698</v>
      </c>
      <c r="EV171" s="27" t="s">
        <v>698</v>
      </c>
      <c r="EW171" s="27" t="s">
        <v>2705</v>
      </c>
      <c r="EX171" s="27" t="s">
        <v>3004</v>
      </c>
      <c r="EY171" s="27" t="s">
        <v>2707</v>
      </c>
      <c r="EZ171" s="27" t="s">
        <v>694</v>
      </c>
      <c r="FA171" s="27" t="s">
        <v>694</v>
      </c>
      <c r="FB171" s="27" t="s">
        <v>694</v>
      </c>
      <c r="FC171" s="27" t="s">
        <v>694</v>
      </c>
      <c r="FD171" s="27" t="s">
        <v>694</v>
      </c>
      <c r="FE171" s="27" t="s">
        <v>2858</v>
      </c>
      <c r="FF171" s="157"/>
      <c r="FG171" s="157"/>
    </row>
    <row r="172" spans="1:163" x14ac:dyDescent="0.25">
      <c r="A172" s="27" t="str">
        <f t="shared" si="2"/>
        <v>IR003004001004001008000000000000000000</v>
      </c>
      <c r="B172" s="20" t="s">
        <v>2877</v>
      </c>
      <c r="C172" s="23" t="s">
        <v>2630</v>
      </c>
      <c r="D172" s="23" t="s">
        <v>710</v>
      </c>
      <c r="E172" s="23" t="s">
        <v>711</v>
      </c>
      <c r="F172" s="21" t="s">
        <v>702</v>
      </c>
      <c r="G172" s="23" t="s">
        <v>711</v>
      </c>
      <c r="H172" s="23" t="s">
        <v>702</v>
      </c>
      <c r="I172" s="21" t="s">
        <v>720</v>
      </c>
      <c r="J172" s="23" t="s">
        <v>697</v>
      </c>
      <c r="K172" s="64" t="s">
        <v>697</v>
      </c>
      <c r="L172" s="23" t="s">
        <v>697</v>
      </c>
      <c r="M172" s="23" t="s">
        <v>697</v>
      </c>
      <c r="N172" s="23" t="s">
        <v>697</v>
      </c>
      <c r="O172" s="23" t="s">
        <v>697</v>
      </c>
      <c r="P172" s="27">
        <v>0</v>
      </c>
      <c r="Q172" s="27" t="s">
        <v>704</v>
      </c>
      <c r="R172" s="27" t="s">
        <v>698</v>
      </c>
      <c r="S172" s="28" t="s">
        <v>694</v>
      </c>
      <c r="T172" s="28" t="s">
        <v>922</v>
      </c>
      <c r="U172" s="27" t="s">
        <v>3001</v>
      </c>
      <c r="V172" s="52" t="s">
        <v>905</v>
      </c>
      <c r="W172" s="51"/>
      <c r="X172" s="51"/>
      <c r="Y172" s="51"/>
      <c r="Z172" s="51"/>
      <c r="AA172" s="51"/>
      <c r="AB172" s="20" t="s">
        <v>1549</v>
      </c>
      <c r="AC172" s="51"/>
      <c r="AD172" s="51"/>
      <c r="AE172" s="51"/>
      <c r="AF172" s="51"/>
      <c r="AG172" s="51"/>
      <c r="AH172" s="27" t="s">
        <v>3040</v>
      </c>
      <c r="AI172" s="28" t="s">
        <v>704</v>
      </c>
      <c r="AJ172" s="27" t="s">
        <v>698</v>
      </c>
      <c r="AK172" s="27" t="s">
        <v>698</v>
      </c>
      <c r="AL172" s="27" t="s">
        <v>698</v>
      </c>
      <c r="AM172" s="27" t="s">
        <v>698</v>
      </c>
      <c r="AN172" s="27" t="s">
        <v>698</v>
      </c>
      <c r="AO172" s="27" t="s">
        <v>698</v>
      </c>
      <c r="AP172" s="27" t="s">
        <v>698</v>
      </c>
      <c r="AQ172" s="27" t="s">
        <v>698</v>
      </c>
      <c r="AR172" s="27" t="s">
        <v>698</v>
      </c>
      <c r="AS172" s="27" t="s">
        <v>698</v>
      </c>
      <c r="AT172" s="27" t="s">
        <v>698</v>
      </c>
      <c r="AU172" s="27" t="s">
        <v>698</v>
      </c>
      <c r="AV172" s="27" t="s">
        <v>698</v>
      </c>
      <c r="AW172" s="27" t="s">
        <v>698</v>
      </c>
      <c r="AX172" s="27" t="s">
        <v>698</v>
      </c>
      <c r="AY172" s="27" t="s">
        <v>698</v>
      </c>
      <c r="AZ172" s="27" t="s">
        <v>698</v>
      </c>
      <c r="BA172" s="27" t="s">
        <v>698</v>
      </c>
      <c r="BB172" s="27" t="s">
        <v>698</v>
      </c>
      <c r="BC172" s="27" t="s">
        <v>698</v>
      </c>
      <c r="BD172" s="27" t="s">
        <v>698</v>
      </c>
      <c r="BE172" s="27" t="s">
        <v>698</v>
      </c>
      <c r="BF172" s="27" t="s">
        <v>698</v>
      </c>
      <c r="BG172" s="27" t="s">
        <v>698</v>
      </c>
      <c r="BH172" s="27" t="s">
        <v>698</v>
      </c>
      <c r="BI172" s="27" t="s">
        <v>698</v>
      </c>
      <c r="BJ172" s="27" t="s">
        <v>698</v>
      </c>
      <c r="BK172" s="27" t="s">
        <v>698</v>
      </c>
      <c r="BL172" s="27" t="s">
        <v>698</v>
      </c>
      <c r="BM172" s="27" t="s">
        <v>698</v>
      </c>
      <c r="BN172" s="27" t="s">
        <v>698</v>
      </c>
      <c r="BO172" s="27" t="s">
        <v>698</v>
      </c>
      <c r="BP172" s="27" t="s">
        <v>698</v>
      </c>
      <c r="BQ172" s="27" t="s">
        <v>698</v>
      </c>
      <c r="BR172" s="27" t="s">
        <v>698</v>
      </c>
      <c r="BS172" s="27" t="s">
        <v>698</v>
      </c>
      <c r="BT172" s="27" t="s">
        <v>698</v>
      </c>
      <c r="BU172" s="27" t="s">
        <v>698</v>
      </c>
      <c r="BV172" s="27" t="s">
        <v>698</v>
      </c>
      <c r="BW172" s="27" t="s">
        <v>698</v>
      </c>
      <c r="BX172" s="27" t="s">
        <v>698</v>
      </c>
      <c r="BY172" s="27" t="s">
        <v>698</v>
      </c>
      <c r="BZ172" s="27" t="s">
        <v>704</v>
      </c>
      <c r="CA172" s="27" t="s">
        <v>698</v>
      </c>
      <c r="CB172" s="27" t="s">
        <v>698</v>
      </c>
      <c r="CC172" s="27" t="s">
        <v>698</v>
      </c>
      <c r="CD172" s="27" t="s">
        <v>698</v>
      </c>
      <c r="CE172" s="27" t="s">
        <v>698</v>
      </c>
      <c r="CF172" s="27" t="s">
        <v>698</v>
      </c>
      <c r="CG172" s="27" t="s">
        <v>698</v>
      </c>
      <c r="CH172" s="27" t="s">
        <v>698</v>
      </c>
      <c r="CI172" s="27" t="s">
        <v>698</v>
      </c>
      <c r="CJ172" s="27" t="s">
        <v>698</v>
      </c>
      <c r="CK172" s="27" t="s">
        <v>698</v>
      </c>
      <c r="CL172" s="27" t="s">
        <v>698</v>
      </c>
      <c r="CM172" s="27" t="s">
        <v>698</v>
      </c>
      <c r="CN172" s="27" t="s">
        <v>698</v>
      </c>
      <c r="CO172" s="27" t="s">
        <v>698</v>
      </c>
      <c r="CP172" s="27" t="s">
        <v>698</v>
      </c>
      <c r="CQ172" s="27" t="s">
        <v>698</v>
      </c>
      <c r="CR172" s="27" t="s">
        <v>698</v>
      </c>
      <c r="CS172" s="27" t="s">
        <v>698</v>
      </c>
      <c r="CT172" s="27" t="s">
        <v>698</v>
      </c>
      <c r="CU172" s="27" t="s">
        <v>698</v>
      </c>
      <c r="CV172" s="27" t="s">
        <v>698</v>
      </c>
      <c r="CW172" s="27" t="s">
        <v>698</v>
      </c>
      <c r="CX172" s="27" t="s">
        <v>698</v>
      </c>
      <c r="CY172" s="27" t="s">
        <v>698</v>
      </c>
      <c r="CZ172" s="27" t="s">
        <v>698</v>
      </c>
      <c r="DA172" s="27" t="s">
        <v>698</v>
      </c>
      <c r="DB172" s="27" t="s">
        <v>698</v>
      </c>
      <c r="DC172" s="27" t="s">
        <v>698</v>
      </c>
      <c r="DD172" s="27" t="s">
        <v>698</v>
      </c>
      <c r="DE172" s="27" t="s">
        <v>698</v>
      </c>
      <c r="DF172" s="27" t="s">
        <v>698</v>
      </c>
      <c r="DG172" s="27" t="s">
        <v>698</v>
      </c>
      <c r="DH172" s="27" t="s">
        <v>698</v>
      </c>
      <c r="DI172" s="27" t="s">
        <v>698</v>
      </c>
      <c r="DJ172" s="27" t="s">
        <v>698</v>
      </c>
      <c r="DK172" s="27" t="s">
        <v>698</v>
      </c>
      <c r="DL172" s="27" t="s">
        <v>698</v>
      </c>
      <c r="DM172" s="27" t="s">
        <v>698</v>
      </c>
      <c r="DN172" s="27" t="s">
        <v>698</v>
      </c>
      <c r="DO172" s="27" t="s">
        <v>698</v>
      </c>
      <c r="DP172" s="27" t="s">
        <v>698</v>
      </c>
      <c r="DQ172" s="27" t="s">
        <v>698</v>
      </c>
      <c r="DR172" s="27" t="s">
        <v>698</v>
      </c>
      <c r="DS172" s="27" t="s">
        <v>698</v>
      </c>
      <c r="DT172" s="27" t="s">
        <v>698</v>
      </c>
      <c r="DU172" s="27" t="s">
        <v>698</v>
      </c>
      <c r="DV172" s="27" t="s">
        <v>698</v>
      </c>
      <c r="DW172" s="27" t="s">
        <v>698</v>
      </c>
      <c r="DX172" s="27" t="s">
        <v>698</v>
      </c>
      <c r="DY172" s="27" t="s">
        <v>698</v>
      </c>
      <c r="DZ172" s="27" t="s">
        <v>698</v>
      </c>
      <c r="EA172" s="27" t="s">
        <v>698</v>
      </c>
      <c r="EB172" s="27" t="s">
        <v>698</v>
      </c>
      <c r="EC172" s="27" t="s">
        <v>698</v>
      </c>
      <c r="ED172" s="27" t="s">
        <v>698</v>
      </c>
      <c r="EE172" s="27" t="s">
        <v>698</v>
      </c>
      <c r="EF172" s="27" t="s">
        <v>698</v>
      </c>
      <c r="EG172" s="27" t="s">
        <v>698</v>
      </c>
      <c r="EH172" s="27" t="s">
        <v>698</v>
      </c>
      <c r="EI172" s="27" t="s">
        <v>698</v>
      </c>
      <c r="EJ172" s="27" t="s">
        <v>698</v>
      </c>
      <c r="EK172" s="27" t="s">
        <v>698</v>
      </c>
      <c r="EL172" s="27" t="s">
        <v>698</v>
      </c>
      <c r="EM172" s="27" t="s">
        <v>698</v>
      </c>
      <c r="EN172" s="27" t="s">
        <v>698</v>
      </c>
      <c r="EO172" s="27" t="s">
        <v>698</v>
      </c>
      <c r="EP172" s="27" t="s">
        <v>698</v>
      </c>
      <c r="EQ172" s="27" t="s">
        <v>698</v>
      </c>
      <c r="ER172" s="27" t="s">
        <v>698</v>
      </c>
      <c r="ES172" s="27" t="s">
        <v>698</v>
      </c>
      <c r="ET172" s="27" t="s">
        <v>698</v>
      </c>
      <c r="EU172" s="27" t="s">
        <v>698</v>
      </c>
      <c r="EV172" s="27" t="s">
        <v>698</v>
      </c>
      <c r="EW172" s="27" t="s">
        <v>2705</v>
      </c>
      <c r="EX172" s="27" t="s">
        <v>3004</v>
      </c>
      <c r="EY172" s="27" t="s">
        <v>2707</v>
      </c>
      <c r="EZ172" s="27" t="s">
        <v>694</v>
      </c>
      <c r="FA172" s="27" t="s">
        <v>694</v>
      </c>
      <c r="FB172" s="27" t="s">
        <v>694</v>
      </c>
      <c r="FC172" s="27" t="s">
        <v>694</v>
      </c>
      <c r="FD172" s="27" t="s">
        <v>694</v>
      </c>
      <c r="FE172" s="27" t="s">
        <v>2858</v>
      </c>
      <c r="FF172" s="157"/>
      <c r="FG172" s="157"/>
    </row>
    <row r="173" spans="1:163" x14ac:dyDescent="0.25">
      <c r="A173" s="27" t="str">
        <f t="shared" si="2"/>
        <v>IR003004001004001009000000000000000000</v>
      </c>
      <c r="B173" s="20" t="s">
        <v>2877</v>
      </c>
      <c r="C173" s="23" t="s">
        <v>2630</v>
      </c>
      <c r="D173" s="23" t="s">
        <v>710</v>
      </c>
      <c r="E173" s="23" t="s">
        <v>711</v>
      </c>
      <c r="F173" s="21" t="s">
        <v>702</v>
      </c>
      <c r="G173" s="23" t="s">
        <v>711</v>
      </c>
      <c r="H173" s="23" t="s">
        <v>702</v>
      </c>
      <c r="I173" s="21" t="s">
        <v>722</v>
      </c>
      <c r="J173" s="23" t="s">
        <v>697</v>
      </c>
      <c r="K173" s="64" t="s">
        <v>697</v>
      </c>
      <c r="L173" s="23" t="s">
        <v>697</v>
      </c>
      <c r="M173" s="23" t="s">
        <v>697</v>
      </c>
      <c r="N173" s="23" t="s">
        <v>697</v>
      </c>
      <c r="O173" s="23" t="s">
        <v>697</v>
      </c>
      <c r="P173" s="27">
        <v>0</v>
      </c>
      <c r="Q173" s="27" t="s">
        <v>704</v>
      </c>
      <c r="R173" s="27" t="s">
        <v>698</v>
      </c>
      <c r="S173" s="28" t="s">
        <v>694</v>
      </c>
      <c r="T173" s="28" t="s">
        <v>922</v>
      </c>
      <c r="U173" s="27" t="s">
        <v>3001</v>
      </c>
      <c r="V173" s="52" t="s">
        <v>905</v>
      </c>
      <c r="W173" s="51"/>
      <c r="X173" s="51"/>
      <c r="Y173" s="51"/>
      <c r="Z173" s="51"/>
      <c r="AA173" s="51"/>
      <c r="AB173" s="20" t="s">
        <v>3041</v>
      </c>
      <c r="AC173" s="51"/>
      <c r="AD173" s="51"/>
      <c r="AE173" s="51"/>
      <c r="AF173" s="51"/>
      <c r="AG173" s="51"/>
      <c r="AH173" s="27" t="s">
        <v>3042</v>
      </c>
      <c r="AI173" s="28" t="s">
        <v>704</v>
      </c>
      <c r="AJ173" s="27" t="s">
        <v>698</v>
      </c>
      <c r="AK173" s="27" t="s">
        <v>698</v>
      </c>
      <c r="AL173" s="27" t="s">
        <v>698</v>
      </c>
      <c r="AM173" s="27" t="s">
        <v>698</v>
      </c>
      <c r="AN173" s="27" t="s">
        <v>698</v>
      </c>
      <c r="AO173" s="27" t="s">
        <v>698</v>
      </c>
      <c r="AP173" s="27" t="s">
        <v>698</v>
      </c>
      <c r="AQ173" s="27" t="s">
        <v>698</v>
      </c>
      <c r="AR173" s="27" t="s">
        <v>698</v>
      </c>
      <c r="AS173" s="27" t="s">
        <v>698</v>
      </c>
      <c r="AT173" s="27" t="s">
        <v>698</v>
      </c>
      <c r="AU173" s="27" t="s">
        <v>698</v>
      </c>
      <c r="AV173" s="27" t="s">
        <v>698</v>
      </c>
      <c r="AW173" s="27" t="s">
        <v>698</v>
      </c>
      <c r="AX173" s="27" t="s">
        <v>698</v>
      </c>
      <c r="AY173" s="27" t="s">
        <v>698</v>
      </c>
      <c r="AZ173" s="27" t="s">
        <v>698</v>
      </c>
      <c r="BA173" s="27" t="s">
        <v>698</v>
      </c>
      <c r="BB173" s="27" t="s">
        <v>698</v>
      </c>
      <c r="BC173" s="27" t="s">
        <v>698</v>
      </c>
      <c r="BD173" s="27" t="s">
        <v>698</v>
      </c>
      <c r="BE173" s="27" t="s">
        <v>698</v>
      </c>
      <c r="BF173" s="27" t="s">
        <v>698</v>
      </c>
      <c r="BG173" s="27" t="s">
        <v>698</v>
      </c>
      <c r="BH173" s="27" t="s">
        <v>698</v>
      </c>
      <c r="BI173" s="27" t="s">
        <v>698</v>
      </c>
      <c r="BJ173" s="27" t="s">
        <v>698</v>
      </c>
      <c r="BK173" s="27" t="s">
        <v>698</v>
      </c>
      <c r="BL173" s="27" t="s">
        <v>698</v>
      </c>
      <c r="BM173" s="27" t="s">
        <v>698</v>
      </c>
      <c r="BN173" s="27" t="s">
        <v>698</v>
      </c>
      <c r="BO173" s="27" t="s">
        <v>698</v>
      </c>
      <c r="BP173" s="27" t="s">
        <v>698</v>
      </c>
      <c r="BQ173" s="27" t="s">
        <v>698</v>
      </c>
      <c r="BR173" s="27" t="s">
        <v>698</v>
      </c>
      <c r="BS173" s="27" t="s">
        <v>698</v>
      </c>
      <c r="BT173" s="27" t="s">
        <v>698</v>
      </c>
      <c r="BU173" s="27" t="s">
        <v>698</v>
      </c>
      <c r="BV173" s="27" t="s">
        <v>698</v>
      </c>
      <c r="BW173" s="27" t="s">
        <v>698</v>
      </c>
      <c r="BX173" s="27" t="s">
        <v>698</v>
      </c>
      <c r="BY173" s="27" t="s">
        <v>698</v>
      </c>
      <c r="BZ173" s="27" t="s">
        <v>704</v>
      </c>
      <c r="CA173" s="27" t="s">
        <v>698</v>
      </c>
      <c r="CB173" s="27" t="s">
        <v>698</v>
      </c>
      <c r="CC173" s="27" t="s">
        <v>698</v>
      </c>
      <c r="CD173" s="27" t="s">
        <v>698</v>
      </c>
      <c r="CE173" s="27" t="s">
        <v>698</v>
      </c>
      <c r="CF173" s="27" t="s">
        <v>698</v>
      </c>
      <c r="CG173" s="27" t="s">
        <v>698</v>
      </c>
      <c r="CH173" s="27" t="s">
        <v>698</v>
      </c>
      <c r="CI173" s="27" t="s">
        <v>698</v>
      </c>
      <c r="CJ173" s="27" t="s">
        <v>698</v>
      </c>
      <c r="CK173" s="27" t="s">
        <v>698</v>
      </c>
      <c r="CL173" s="27" t="s">
        <v>698</v>
      </c>
      <c r="CM173" s="27" t="s">
        <v>698</v>
      </c>
      <c r="CN173" s="27" t="s">
        <v>698</v>
      </c>
      <c r="CO173" s="27" t="s">
        <v>698</v>
      </c>
      <c r="CP173" s="27" t="s">
        <v>698</v>
      </c>
      <c r="CQ173" s="27" t="s">
        <v>698</v>
      </c>
      <c r="CR173" s="27" t="s">
        <v>698</v>
      </c>
      <c r="CS173" s="27" t="s">
        <v>698</v>
      </c>
      <c r="CT173" s="27" t="s">
        <v>698</v>
      </c>
      <c r="CU173" s="27" t="s">
        <v>698</v>
      </c>
      <c r="CV173" s="27" t="s">
        <v>698</v>
      </c>
      <c r="CW173" s="27" t="s">
        <v>698</v>
      </c>
      <c r="CX173" s="27" t="s">
        <v>698</v>
      </c>
      <c r="CY173" s="27" t="s">
        <v>698</v>
      </c>
      <c r="CZ173" s="27" t="s">
        <v>698</v>
      </c>
      <c r="DA173" s="27" t="s">
        <v>698</v>
      </c>
      <c r="DB173" s="27" t="s">
        <v>698</v>
      </c>
      <c r="DC173" s="27" t="s">
        <v>698</v>
      </c>
      <c r="DD173" s="27" t="s">
        <v>698</v>
      </c>
      <c r="DE173" s="27" t="s">
        <v>698</v>
      </c>
      <c r="DF173" s="27" t="s">
        <v>698</v>
      </c>
      <c r="DG173" s="27" t="s">
        <v>698</v>
      </c>
      <c r="DH173" s="27" t="s">
        <v>698</v>
      </c>
      <c r="DI173" s="27" t="s">
        <v>698</v>
      </c>
      <c r="DJ173" s="27" t="s">
        <v>698</v>
      </c>
      <c r="DK173" s="27" t="s">
        <v>698</v>
      </c>
      <c r="DL173" s="27" t="s">
        <v>698</v>
      </c>
      <c r="DM173" s="27" t="s">
        <v>698</v>
      </c>
      <c r="DN173" s="27" t="s">
        <v>698</v>
      </c>
      <c r="DO173" s="27" t="s">
        <v>698</v>
      </c>
      <c r="DP173" s="27" t="s">
        <v>698</v>
      </c>
      <c r="DQ173" s="27" t="s">
        <v>698</v>
      </c>
      <c r="DR173" s="27" t="s">
        <v>698</v>
      </c>
      <c r="DS173" s="27" t="s">
        <v>698</v>
      </c>
      <c r="DT173" s="27" t="s">
        <v>698</v>
      </c>
      <c r="DU173" s="27" t="s">
        <v>698</v>
      </c>
      <c r="DV173" s="27" t="s">
        <v>698</v>
      </c>
      <c r="DW173" s="27" t="s">
        <v>698</v>
      </c>
      <c r="DX173" s="27" t="s">
        <v>698</v>
      </c>
      <c r="DY173" s="27" t="s">
        <v>698</v>
      </c>
      <c r="DZ173" s="27" t="s">
        <v>698</v>
      </c>
      <c r="EA173" s="27" t="s">
        <v>698</v>
      </c>
      <c r="EB173" s="27" t="s">
        <v>698</v>
      </c>
      <c r="EC173" s="27" t="s">
        <v>698</v>
      </c>
      <c r="ED173" s="27" t="s">
        <v>698</v>
      </c>
      <c r="EE173" s="27" t="s">
        <v>698</v>
      </c>
      <c r="EF173" s="27" t="s">
        <v>698</v>
      </c>
      <c r="EG173" s="27" t="s">
        <v>698</v>
      </c>
      <c r="EH173" s="27" t="s">
        <v>698</v>
      </c>
      <c r="EI173" s="27" t="s">
        <v>698</v>
      </c>
      <c r="EJ173" s="27" t="s">
        <v>698</v>
      </c>
      <c r="EK173" s="27" t="s">
        <v>698</v>
      </c>
      <c r="EL173" s="27" t="s">
        <v>698</v>
      </c>
      <c r="EM173" s="27" t="s">
        <v>698</v>
      </c>
      <c r="EN173" s="27" t="s">
        <v>698</v>
      </c>
      <c r="EO173" s="27" t="s">
        <v>698</v>
      </c>
      <c r="EP173" s="27" t="s">
        <v>698</v>
      </c>
      <c r="EQ173" s="27" t="s">
        <v>698</v>
      </c>
      <c r="ER173" s="27" t="s">
        <v>698</v>
      </c>
      <c r="ES173" s="27" t="s">
        <v>698</v>
      </c>
      <c r="ET173" s="27" t="s">
        <v>698</v>
      </c>
      <c r="EU173" s="27" t="s">
        <v>698</v>
      </c>
      <c r="EV173" s="27" t="s">
        <v>698</v>
      </c>
      <c r="EW173" s="27" t="s">
        <v>2705</v>
      </c>
      <c r="EX173" s="27" t="s">
        <v>3004</v>
      </c>
      <c r="EY173" s="27" t="s">
        <v>2707</v>
      </c>
      <c r="EZ173" s="27" t="s">
        <v>694</v>
      </c>
      <c r="FA173" s="27" t="s">
        <v>694</v>
      </c>
      <c r="FB173" s="27" t="s">
        <v>694</v>
      </c>
      <c r="FC173" s="27" t="s">
        <v>694</v>
      </c>
      <c r="FD173" s="27" t="s">
        <v>694</v>
      </c>
      <c r="FE173" s="27" t="s">
        <v>2858</v>
      </c>
      <c r="FF173" s="157"/>
      <c r="FG173" s="157"/>
    </row>
    <row r="174" spans="1:163" x14ac:dyDescent="0.25">
      <c r="A174" s="27" t="str">
        <f t="shared" si="2"/>
        <v>IR003004001004001010000000000000000000</v>
      </c>
      <c r="B174" s="20" t="s">
        <v>2877</v>
      </c>
      <c r="C174" s="23" t="s">
        <v>2630</v>
      </c>
      <c r="D174" s="23" t="s">
        <v>710</v>
      </c>
      <c r="E174" s="23" t="s">
        <v>711</v>
      </c>
      <c r="F174" s="21" t="s">
        <v>702</v>
      </c>
      <c r="G174" s="23" t="s">
        <v>711</v>
      </c>
      <c r="H174" s="23" t="s">
        <v>702</v>
      </c>
      <c r="I174" s="21" t="s">
        <v>724</v>
      </c>
      <c r="J174" s="23" t="s">
        <v>697</v>
      </c>
      <c r="K174" s="64" t="s">
        <v>697</v>
      </c>
      <c r="L174" s="23" t="s">
        <v>697</v>
      </c>
      <c r="M174" s="23" t="s">
        <v>697</v>
      </c>
      <c r="N174" s="23" t="s">
        <v>697</v>
      </c>
      <c r="O174" s="23" t="s">
        <v>697</v>
      </c>
      <c r="P174" s="27">
        <v>0</v>
      </c>
      <c r="Q174" s="27" t="s">
        <v>704</v>
      </c>
      <c r="R174" s="27" t="s">
        <v>698</v>
      </c>
      <c r="S174" s="28" t="s">
        <v>694</v>
      </c>
      <c r="T174" s="28" t="s">
        <v>922</v>
      </c>
      <c r="U174" s="27" t="s">
        <v>3001</v>
      </c>
      <c r="V174" s="52" t="s">
        <v>905</v>
      </c>
      <c r="W174" s="51"/>
      <c r="X174" s="51"/>
      <c r="Y174" s="51"/>
      <c r="Z174" s="51"/>
      <c r="AA174" s="51"/>
      <c r="AB174" s="20" t="s">
        <v>3043</v>
      </c>
      <c r="AC174" s="51"/>
      <c r="AD174" s="51"/>
      <c r="AE174" s="51"/>
      <c r="AF174" s="51"/>
      <c r="AG174" s="51"/>
      <c r="AH174" s="27" t="s">
        <v>3044</v>
      </c>
      <c r="AI174" s="28" t="s">
        <v>704</v>
      </c>
      <c r="AJ174" s="27" t="s">
        <v>698</v>
      </c>
      <c r="AK174" s="27" t="s">
        <v>698</v>
      </c>
      <c r="AL174" s="27" t="s">
        <v>698</v>
      </c>
      <c r="AM174" s="27" t="s">
        <v>698</v>
      </c>
      <c r="AN174" s="27" t="s">
        <v>698</v>
      </c>
      <c r="AO174" s="27" t="s">
        <v>698</v>
      </c>
      <c r="AP174" s="27" t="s">
        <v>698</v>
      </c>
      <c r="AQ174" s="27" t="s">
        <v>698</v>
      </c>
      <c r="AR174" s="27" t="s">
        <v>698</v>
      </c>
      <c r="AS174" s="27" t="s">
        <v>698</v>
      </c>
      <c r="AT174" s="27" t="s">
        <v>698</v>
      </c>
      <c r="AU174" s="27" t="s">
        <v>698</v>
      </c>
      <c r="AV174" s="27" t="s">
        <v>698</v>
      </c>
      <c r="AW174" s="27" t="s">
        <v>698</v>
      </c>
      <c r="AX174" s="27" t="s">
        <v>698</v>
      </c>
      <c r="AY174" s="27" t="s">
        <v>698</v>
      </c>
      <c r="AZ174" s="27" t="s">
        <v>698</v>
      </c>
      <c r="BA174" s="27" t="s">
        <v>698</v>
      </c>
      <c r="BB174" s="27" t="s">
        <v>698</v>
      </c>
      <c r="BC174" s="27" t="s">
        <v>698</v>
      </c>
      <c r="BD174" s="27" t="s">
        <v>698</v>
      </c>
      <c r="BE174" s="27" t="s">
        <v>698</v>
      </c>
      <c r="BF174" s="27" t="s">
        <v>698</v>
      </c>
      <c r="BG174" s="27" t="s">
        <v>698</v>
      </c>
      <c r="BH174" s="27" t="s">
        <v>698</v>
      </c>
      <c r="BI174" s="27" t="s">
        <v>698</v>
      </c>
      <c r="BJ174" s="27" t="s">
        <v>698</v>
      </c>
      <c r="BK174" s="27" t="s">
        <v>698</v>
      </c>
      <c r="BL174" s="27" t="s">
        <v>698</v>
      </c>
      <c r="BM174" s="27" t="s">
        <v>698</v>
      </c>
      <c r="BN174" s="27" t="s">
        <v>698</v>
      </c>
      <c r="BO174" s="27" t="s">
        <v>698</v>
      </c>
      <c r="BP174" s="27" t="s">
        <v>698</v>
      </c>
      <c r="BQ174" s="27" t="s">
        <v>698</v>
      </c>
      <c r="BR174" s="27" t="s">
        <v>698</v>
      </c>
      <c r="BS174" s="27" t="s">
        <v>698</v>
      </c>
      <c r="BT174" s="27" t="s">
        <v>698</v>
      </c>
      <c r="BU174" s="27" t="s">
        <v>698</v>
      </c>
      <c r="BV174" s="27" t="s">
        <v>698</v>
      </c>
      <c r="BW174" s="27" t="s">
        <v>698</v>
      </c>
      <c r="BX174" s="27" t="s">
        <v>698</v>
      </c>
      <c r="BY174" s="27" t="s">
        <v>698</v>
      </c>
      <c r="BZ174" s="27" t="s">
        <v>704</v>
      </c>
      <c r="CA174" s="27" t="s">
        <v>698</v>
      </c>
      <c r="CB174" s="27" t="s">
        <v>698</v>
      </c>
      <c r="CC174" s="27" t="s">
        <v>698</v>
      </c>
      <c r="CD174" s="27" t="s">
        <v>698</v>
      </c>
      <c r="CE174" s="27" t="s">
        <v>698</v>
      </c>
      <c r="CF174" s="27" t="s">
        <v>698</v>
      </c>
      <c r="CG174" s="27" t="s">
        <v>698</v>
      </c>
      <c r="CH174" s="27" t="s">
        <v>698</v>
      </c>
      <c r="CI174" s="27" t="s">
        <v>698</v>
      </c>
      <c r="CJ174" s="27" t="s">
        <v>698</v>
      </c>
      <c r="CK174" s="27" t="s">
        <v>698</v>
      </c>
      <c r="CL174" s="27" t="s">
        <v>698</v>
      </c>
      <c r="CM174" s="27" t="s">
        <v>698</v>
      </c>
      <c r="CN174" s="27" t="s">
        <v>698</v>
      </c>
      <c r="CO174" s="27" t="s">
        <v>698</v>
      </c>
      <c r="CP174" s="27" t="s">
        <v>698</v>
      </c>
      <c r="CQ174" s="27" t="s">
        <v>698</v>
      </c>
      <c r="CR174" s="27" t="s">
        <v>698</v>
      </c>
      <c r="CS174" s="27" t="s">
        <v>698</v>
      </c>
      <c r="CT174" s="27" t="s">
        <v>698</v>
      </c>
      <c r="CU174" s="27" t="s">
        <v>698</v>
      </c>
      <c r="CV174" s="27" t="s">
        <v>698</v>
      </c>
      <c r="CW174" s="27" t="s">
        <v>698</v>
      </c>
      <c r="CX174" s="27" t="s">
        <v>698</v>
      </c>
      <c r="CY174" s="27" t="s">
        <v>698</v>
      </c>
      <c r="CZ174" s="27" t="s">
        <v>698</v>
      </c>
      <c r="DA174" s="27" t="s">
        <v>698</v>
      </c>
      <c r="DB174" s="27" t="s">
        <v>698</v>
      </c>
      <c r="DC174" s="27" t="s">
        <v>698</v>
      </c>
      <c r="DD174" s="27" t="s">
        <v>698</v>
      </c>
      <c r="DE174" s="27" t="s">
        <v>698</v>
      </c>
      <c r="DF174" s="27" t="s">
        <v>698</v>
      </c>
      <c r="DG174" s="27" t="s">
        <v>698</v>
      </c>
      <c r="DH174" s="27" t="s">
        <v>698</v>
      </c>
      <c r="DI174" s="27" t="s">
        <v>698</v>
      </c>
      <c r="DJ174" s="27" t="s">
        <v>698</v>
      </c>
      <c r="DK174" s="27" t="s">
        <v>698</v>
      </c>
      <c r="DL174" s="27" t="s">
        <v>698</v>
      </c>
      <c r="DM174" s="27" t="s">
        <v>698</v>
      </c>
      <c r="DN174" s="27" t="s">
        <v>698</v>
      </c>
      <c r="DO174" s="27" t="s">
        <v>698</v>
      </c>
      <c r="DP174" s="27" t="s">
        <v>698</v>
      </c>
      <c r="DQ174" s="27" t="s">
        <v>698</v>
      </c>
      <c r="DR174" s="27" t="s">
        <v>698</v>
      </c>
      <c r="DS174" s="27" t="s">
        <v>698</v>
      </c>
      <c r="DT174" s="27" t="s">
        <v>698</v>
      </c>
      <c r="DU174" s="27" t="s">
        <v>698</v>
      </c>
      <c r="DV174" s="27" t="s">
        <v>698</v>
      </c>
      <c r="DW174" s="27" t="s">
        <v>698</v>
      </c>
      <c r="DX174" s="27" t="s">
        <v>698</v>
      </c>
      <c r="DY174" s="27" t="s">
        <v>698</v>
      </c>
      <c r="DZ174" s="27" t="s">
        <v>698</v>
      </c>
      <c r="EA174" s="27" t="s">
        <v>698</v>
      </c>
      <c r="EB174" s="27" t="s">
        <v>698</v>
      </c>
      <c r="EC174" s="27" t="s">
        <v>698</v>
      </c>
      <c r="ED174" s="27" t="s">
        <v>698</v>
      </c>
      <c r="EE174" s="27" t="s">
        <v>698</v>
      </c>
      <c r="EF174" s="27" t="s">
        <v>698</v>
      </c>
      <c r="EG174" s="27" t="s">
        <v>698</v>
      </c>
      <c r="EH174" s="27" t="s">
        <v>698</v>
      </c>
      <c r="EI174" s="27" t="s">
        <v>698</v>
      </c>
      <c r="EJ174" s="27" t="s">
        <v>698</v>
      </c>
      <c r="EK174" s="27" t="s">
        <v>698</v>
      </c>
      <c r="EL174" s="27" t="s">
        <v>698</v>
      </c>
      <c r="EM174" s="27" t="s">
        <v>698</v>
      </c>
      <c r="EN174" s="27" t="s">
        <v>698</v>
      </c>
      <c r="EO174" s="27" t="s">
        <v>698</v>
      </c>
      <c r="EP174" s="27" t="s">
        <v>698</v>
      </c>
      <c r="EQ174" s="27" t="s">
        <v>698</v>
      </c>
      <c r="ER174" s="27" t="s">
        <v>698</v>
      </c>
      <c r="ES174" s="27" t="s">
        <v>698</v>
      </c>
      <c r="ET174" s="27" t="s">
        <v>698</v>
      </c>
      <c r="EU174" s="27" t="s">
        <v>698</v>
      </c>
      <c r="EV174" s="27" t="s">
        <v>698</v>
      </c>
      <c r="EW174" s="27" t="s">
        <v>2705</v>
      </c>
      <c r="EX174" s="27" t="s">
        <v>3004</v>
      </c>
      <c r="EY174" s="27" t="s">
        <v>2707</v>
      </c>
      <c r="EZ174" s="27" t="s">
        <v>694</v>
      </c>
      <c r="FA174" s="27" t="s">
        <v>694</v>
      </c>
      <c r="FB174" s="27" t="s">
        <v>694</v>
      </c>
      <c r="FC174" s="27" t="s">
        <v>694</v>
      </c>
      <c r="FD174" s="27" t="s">
        <v>694</v>
      </c>
      <c r="FE174" s="27" t="s">
        <v>2858</v>
      </c>
      <c r="FF174" s="157"/>
      <c r="FG174" s="157"/>
    </row>
    <row r="175" spans="1:163" x14ac:dyDescent="0.25">
      <c r="A175" s="27" t="str">
        <f t="shared" si="2"/>
        <v>IR003004001004001011000000000000000000</v>
      </c>
      <c r="B175" s="20" t="s">
        <v>2877</v>
      </c>
      <c r="C175" s="23" t="s">
        <v>2630</v>
      </c>
      <c r="D175" s="23" t="s">
        <v>710</v>
      </c>
      <c r="E175" s="23" t="s">
        <v>711</v>
      </c>
      <c r="F175" s="21" t="s">
        <v>702</v>
      </c>
      <c r="G175" s="23" t="s">
        <v>711</v>
      </c>
      <c r="H175" s="23" t="s">
        <v>702</v>
      </c>
      <c r="I175" s="21" t="s">
        <v>734</v>
      </c>
      <c r="J175" s="23" t="s">
        <v>697</v>
      </c>
      <c r="K175" s="64" t="s">
        <v>697</v>
      </c>
      <c r="L175" s="23" t="s">
        <v>697</v>
      </c>
      <c r="M175" s="23" t="s">
        <v>697</v>
      </c>
      <c r="N175" s="23" t="s">
        <v>697</v>
      </c>
      <c r="O175" s="23" t="s">
        <v>697</v>
      </c>
      <c r="P175" s="27">
        <v>0</v>
      </c>
      <c r="Q175" s="27" t="s">
        <v>704</v>
      </c>
      <c r="R175" s="27" t="s">
        <v>698</v>
      </c>
      <c r="S175" s="28" t="s">
        <v>694</v>
      </c>
      <c r="T175" s="28" t="s">
        <v>922</v>
      </c>
      <c r="U175" s="27" t="s">
        <v>3001</v>
      </c>
      <c r="V175" s="52" t="s">
        <v>905</v>
      </c>
      <c r="W175" s="51"/>
      <c r="X175" s="51"/>
      <c r="Y175" s="51"/>
      <c r="Z175" s="51"/>
      <c r="AA175" s="51"/>
      <c r="AB175" s="20" t="s">
        <v>1595</v>
      </c>
      <c r="AC175" s="51"/>
      <c r="AD175" s="51"/>
      <c r="AE175" s="51"/>
      <c r="AF175" s="51"/>
      <c r="AG175" s="51"/>
      <c r="AH175" s="27" t="s">
        <v>3045</v>
      </c>
      <c r="AI175" s="28" t="s">
        <v>704</v>
      </c>
      <c r="AJ175" s="27" t="s">
        <v>698</v>
      </c>
      <c r="AK175" s="27" t="s">
        <v>698</v>
      </c>
      <c r="AL175" s="27" t="s">
        <v>698</v>
      </c>
      <c r="AM175" s="27" t="s">
        <v>698</v>
      </c>
      <c r="AN175" s="27" t="s">
        <v>698</v>
      </c>
      <c r="AO175" s="27" t="s">
        <v>698</v>
      </c>
      <c r="AP175" s="27" t="s">
        <v>698</v>
      </c>
      <c r="AQ175" s="27" t="s">
        <v>698</v>
      </c>
      <c r="AR175" s="27" t="s">
        <v>698</v>
      </c>
      <c r="AS175" s="27" t="s">
        <v>698</v>
      </c>
      <c r="AT175" s="27" t="s">
        <v>698</v>
      </c>
      <c r="AU175" s="27" t="s">
        <v>698</v>
      </c>
      <c r="AV175" s="27" t="s">
        <v>698</v>
      </c>
      <c r="AW175" s="27" t="s">
        <v>698</v>
      </c>
      <c r="AX175" s="27" t="s">
        <v>698</v>
      </c>
      <c r="AY175" s="27" t="s">
        <v>698</v>
      </c>
      <c r="AZ175" s="27" t="s">
        <v>698</v>
      </c>
      <c r="BA175" s="27" t="s">
        <v>698</v>
      </c>
      <c r="BB175" s="27" t="s">
        <v>698</v>
      </c>
      <c r="BC175" s="27" t="s">
        <v>698</v>
      </c>
      <c r="BD175" s="27" t="s">
        <v>698</v>
      </c>
      <c r="BE175" s="27" t="s">
        <v>698</v>
      </c>
      <c r="BF175" s="27" t="s">
        <v>698</v>
      </c>
      <c r="BG175" s="27" t="s">
        <v>698</v>
      </c>
      <c r="BH175" s="27" t="s">
        <v>698</v>
      </c>
      <c r="BI175" s="27" t="s">
        <v>698</v>
      </c>
      <c r="BJ175" s="27" t="s">
        <v>698</v>
      </c>
      <c r="BK175" s="27" t="s">
        <v>698</v>
      </c>
      <c r="BL175" s="27" t="s">
        <v>698</v>
      </c>
      <c r="BM175" s="27" t="s">
        <v>698</v>
      </c>
      <c r="BN175" s="27" t="s">
        <v>698</v>
      </c>
      <c r="BO175" s="27" t="s">
        <v>698</v>
      </c>
      <c r="BP175" s="27" t="s">
        <v>698</v>
      </c>
      <c r="BQ175" s="27" t="s">
        <v>698</v>
      </c>
      <c r="BR175" s="27" t="s">
        <v>698</v>
      </c>
      <c r="BS175" s="27" t="s">
        <v>698</v>
      </c>
      <c r="BT175" s="27" t="s">
        <v>698</v>
      </c>
      <c r="BU175" s="27" t="s">
        <v>698</v>
      </c>
      <c r="BV175" s="27" t="s">
        <v>698</v>
      </c>
      <c r="BW175" s="27" t="s">
        <v>698</v>
      </c>
      <c r="BX175" s="27" t="s">
        <v>698</v>
      </c>
      <c r="BY175" s="27" t="s">
        <v>698</v>
      </c>
      <c r="BZ175" s="27" t="s">
        <v>704</v>
      </c>
      <c r="CA175" s="27" t="s">
        <v>698</v>
      </c>
      <c r="CB175" s="27" t="s">
        <v>698</v>
      </c>
      <c r="CC175" s="27" t="s">
        <v>698</v>
      </c>
      <c r="CD175" s="27" t="s">
        <v>698</v>
      </c>
      <c r="CE175" s="27" t="s">
        <v>698</v>
      </c>
      <c r="CF175" s="27" t="s">
        <v>698</v>
      </c>
      <c r="CG175" s="27" t="s">
        <v>698</v>
      </c>
      <c r="CH175" s="27" t="s">
        <v>698</v>
      </c>
      <c r="CI175" s="27" t="s">
        <v>698</v>
      </c>
      <c r="CJ175" s="27" t="s">
        <v>698</v>
      </c>
      <c r="CK175" s="27" t="s">
        <v>698</v>
      </c>
      <c r="CL175" s="27" t="s">
        <v>698</v>
      </c>
      <c r="CM175" s="27" t="s">
        <v>698</v>
      </c>
      <c r="CN175" s="27" t="s">
        <v>698</v>
      </c>
      <c r="CO175" s="27" t="s">
        <v>698</v>
      </c>
      <c r="CP175" s="27" t="s">
        <v>698</v>
      </c>
      <c r="CQ175" s="27" t="s">
        <v>698</v>
      </c>
      <c r="CR175" s="27" t="s">
        <v>698</v>
      </c>
      <c r="CS175" s="27" t="s">
        <v>698</v>
      </c>
      <c r="CT175" s="27" t="s">
        <v>698</v>
      </c>
      <c r="CU175" s="27" t="s">
        <v>698</v>
      </c>
      <c r="CV175" s="27" t="s">
        <v>698</v>
      </c>
      <c r="CW175" s="27" t="s">
        <v>698</v>
      </c>
      <c r="CX175" s="27" t="s">
        <v>698</v>
      </c>
      <c r="CY175" s="27" t="s">
        <v>698</v>
      </c>
      <c r="CZ175" s="27" t="s">
        <v>698</v>
      </c>
      <c r="DA175" s="27" t="s">
        <v>698</v>
      </c>
      <c r="DB175" s="27" t="s">
        <v>698</v>
      </c>
      <c r="DC175" s="27" t="s">
        <v>698</v>
      </c>
      <c r="DD175" s="27" t="s">
        <v>698</v>
      </c>
      <c r="DE175" s="27" t="s">
        <v>698</v>
      </c>
      <c r="DF175" s="27" t="s">
        <v>698</v>
      </c>
      <c r="DG175" s="27" t="s">
        <v>698</v>
      </c>
      <c r="DH175" s="27" t="s">
        <v>698</v>
      </c>
      <c r="DI175" s="27" t="s">
        <v>698</v>
      </c>
      <c r="DJ175" s="27" t="s">
        <v>698</v>
      </c>
      <c r="DK175" s="27" t="s">
        <v>698</v>
      </c>
      <c r="DL175" s="27" t="s">
        <v>698</v>
      </c>
      <c r="DM175" s="27" t="s">
        <v>698</v>
      </c>
      <c r="DN175" s="27" t="s">
        <v>698</v>
      </c>
      <c r="DO175" s="27" t="s">
        <v>698</v>
      </c>
      <c r="DP175" s="27" t="s">
        <v>698</v>
      </c>
      <c r="DQ175" s="27" t="s">
        <v>698</v>
      </c>
      <c r="DR175" s="27" t="s">
        <v>698</v>
      </c>
      <c r="DS175" s="27" t="s">
        <v>698</v>
      </c>
      <c r="DT175" s="27" t="s">
        <v>698</v>
      </c>
      <c r="DU175" s="27" t="s">
        <v>698</v>
      </c>
      <c r="DV175" s="27" t="s">
        <v>698</v>
      </c>
      <c r="DW175" s="27" t="s">
        <v>698</v>
      </c>
      <c r="DX175" s="27" t="s">
        <v>698</v>
      </c>
      <c r="DY175" s="27" t="s">
        <v>698</v>
      </c>
      <c r="DZ175" s="27" t="s">
        <v>698</v>
      </c>
      <c r="EA175" s="27" t="s">
        <v>698</v>
      </c>
      <c r="EB175" s="27" t="s">
        <v>698</v>
      </c>
      <c r="EC175" s="27" t="s">
        <v>698</v>
      </c>
      <c r="ED175" s="27" t="s">
        <v>698</v>
      </c>
      <c r="EE175" s="27" t="s">
        <v>698</v>
      </c>
      <c r="EF175" s="27" t="s">
        <v>698</v>
      </c>
      <c r="EG175" s="27" t="s">
        <v>698</v>
      </c>
      <c r="EH175" s="27" t="s">
        <v>698</v>
      </c>
      <c r="EI175" s="27" t="s">
        <v>698</v>
      </c>
      <c r="EJ175" s="27" t="s">
        <v>698</v>
      </c>
      <c r="EK175" s="27" t="s">
        <v>698</v>
      </c>
      <c r="EL175" s="27" t="s">
        <v>698</v>
      </c>
      <c r="EM175" s="27" t="s">
        <v>698</v>
      </c>
      <c r="EN175" s="27" t="s">
        <v>698</v>
      </c>
      <c r="EO175" s="27" t="s">
        <v>698</v>
      </c>
      <c r="EP175" s="27" t="s">
        <v>698</v>
      </c>
      <c r="EQ175" s="27" t="s">
        <v>698</v>
      </c>
      <c r="ER175" s="27" t="s">
        <v>698</v>
      </c>
      <c r="ES175" s="27" t="s">
        <v>698</v>
      </c>
      <c r="ET175" s="27" t="s">
        <v>698</v>
      </c>
      <c r="EU175" s="27" t="s">
        <v>698</v>
      </c>
      <c r="EV175" s="27" t="s">
        <v>698</v>
      </c>
      <c r="EW175" s="27" t="s">
        <v>2705</v>
      </c>
      <c r="EX175" s="27" t="s">
        <v>3004</v>
      </c>
      <c r="EY175" s="27" t="s">
        <v>2707</v>
      </c>
      <c r="EZ175" s="27" t="s">
        <v>694</v>
      </c>
      <c r="FA175" s="27" t="s">
        <v>694</v>
      </c>
      <c r="FB175" s="27" t="s">
        <v>694</v>
      </c>
      <c r="FC175" s="27" t="s">
        <v>694</v>
      </c>
      <c r="FD175" s="27" t="s">
        <v>694</v>
      </c>
      <c r="FE175" s="27" t="s">
        <v>2858</v>
      </c>
      <c r="FF175" s="157"/>
      <c r="FG175" s="157"/>
    </row>
    <row r="176" spans="1:163" x14ac:dyDescent="0.25">
      <c r="A176" s="27" t="str">
        <f t="shared" si="2"/>
        <v>IR003004001004001012000000000000000000</v>
      </c>
      <c r="B176" s="20" t="s">
        <v>2877</v>
      </c>
      <c r="C176" s="23" t="s">
        <v>2630</v>
      </c>
      <c r="D176" s="23" t="s">
        <v>710</v>
      </c>
      <c r="E176" s="23" t="s">
        <v>711</v>
      </c>
      <c r="F176" s="21" t="s">
        <v>702</v>
      </c>
      <c r="G176" s="23" t="s">
        <v>711</v>
      </c>
      <c r="H176" s="23" t="s">
        <v>702</v>
      </c>
      <c r="I176" s="21" t="s">
        <v>736</v>
      </c>
      <c r="J176" s="23" t="s">
        <v>697</v>
      </c>
      <c r="K176" s="64" t="s">
        <v>697</v>
      </c>
      <c r="L176" s="23" t="s">
        <v>697</v>
      </c>
      <c r="M176" s="23" t="s">
        <v>697</v>
      </c>
      <c r="N176" s="23" t="s">
        <v>697</v>
      </c>
      <c r="O176" s="23" t="s">
        <v>697</v>
      </c>
      <c r="P176" s="27">
        <v>0</v>
      </c>
      <c r="Q176" s="27" t="s">
        <v>704</v>
      </c>
      <c r="R176" s="27" t="s">
        <v>698</v>
      </c>
      <c r="S176" s="28" t="s">
        <v>694</v>
      </c>
      <c r="T176" s="28" t="s">
        <v>922</v>
      </c>
      <c r="U176" s="27" t="s">
        <v>3001</v>
      </c>
      <c r="V176" s="52" t="s">
        <v>905</v>
      </c>
      <c r="W176" s="51"/>
      <c r="X176" s="51"/>
      <c r="Y176" s="51"/>
      <c r="Z176" s="51"/>
      <c r="AA176" s="51"/>
      <c r="AB176" s="20" t="s">
        <v>1598</v>
      </c>
      <c r="AC176" s="51"/>
      <c r="AD176" s="51"/>
      <c r="AE176" s="51"/>
      <c r="AF176" s="51"/>
      <c r="AG176" s="51"/>
      <c r="AH176" s="27" t="s">
        <v>3046</v>
      </c>
      <c r="AI176" s="28" t="s">
        <v>704</v>
      </c>
      <c r="AJ176" s="27" t="s">
        <v>698</v>
      </c>
      <c r="AK176" s="27" t="s">
        <v>698</v>
      </c>
      <c r="AL176" s="27" t="s">
        <v>698</v>
      </c>
      <c r="AM176" s="27" t="s">
        <v>698</v>
      </c>
      <c r="AN176" s="27" t="s">
        <v>698</v>
      </c>
      <c r="AO176" s="27" t="s">
        <v>698</v>
      </c>
      <c r="AP176" s="27" t="s">
        <v>698</v>
      </c>
      <c r="AQ176" s="27" t="s">
        <v>698</v>
      </c>
      <c r="AR176" s="27" t="s">
        <v>698</v>
      </c>
      <c r="AS176" s="27" t="s">
        <v>698</v>
      </c>
      <c r="AT176" s="27" t="s">
        <v>698</v>
      </c>
      <c r="AU176" s="27" t="s">
        <v>698</v>
      </c>
      <c r="AV176" s="27" t="s">
        <v>698</v>
      </c>
      <c r="AW176" s="27" t="s">
        <v>698</v>
      </c>
      <c r="AX176" s="27" t="s">
        <v>698</v>
      </c>
      <c r="AY176" s="27" t="s">
        <v>698</v>
      </c>
      <c r="AZ176" s="27" t="s">
        <v>698</v>
      </c>
      <c r="BA176" s="27" t="s">
        <v>698</v>
      </c>
      <c r="BB176" s="27" t="s">
        <v>698</v>
      </c>
      <c r="BC176" s="27" t="s">
        <v>698</v>
      </c>
      <c r="BD176" s="27" t="s">
        <v>698</v>
      </c>
      <c r="BE176" s="27" t="s">
        <v>698</v>
      </c>
      <c r="BF176" s="27" t="s">
        <v>698</v>
      </c>
      <c r="BG176" s="27" t="s">
        <v>698</v>
      </c>
      <c r="BH176" s="27" t="s">
        <v>698</v>
      </c>
      <c r="BI176" s="27" t="s">
        <v>698</v>
      </c>
      <c r="BJ176" s="27" t="s">
        <v>698</v>
      </c>
      <c r="BK176" s="27" t="s">
        <v>698</v>
      </c>
      <c r="BL176" s="27" t="s">
        <v>698</v>
      </c>
      <c r="BM176" s="27" t="s">
        <v>698</v>
      </c>
      <c r="BN176" s="27" t="s">
        <v>698</v>
      </c>
      <c r="BO176" s="27" t="s">
        <v>698</v>
      </c>
      <c r="BP176" s="27" t="s">
        <v>698</v>
      </c>
      <c r="BQ176" s="27" t="s">
        <v>698</v>
      </c>
      <c r="BR176" s="27" t="s">
        <v>698</v>
      </c>
      <c r="BS176" s="27" t="s">
        <v>698</v>
      </c>
      <c r="BT176" s="27" t="s">
        <v>698</v>
      </c>
      <c r="BU176" s="27" t="s">
        <v>698</v>
      </c>
      <c r="BV176" s="27" t="s">
        <v>698</v>
      </c>
      <c r="BW176" s="27" t="s">
        <v>698</v>
      </c>
      <c r="BX176" s="27" t="s">
        <v>698</v>
      </c>
      <c r="BY176" s="27" t="s">
        <v>698</v>
      </c>
      <c r="BZ176" s="27" t="s">
        <v>704</v>
      </c>
      <c r="CA176" s="27" t="s">
        <v>698</v>
      </c>
      <c r="CB176" s="27" t="s">
        <v>698</v>
      </c>
      <c r="CC176" s="27" t="s">
        <v>698</v>
      </c>
      <c r="CD176" s="27" t="s">
        <v>698</v>
      </c>
      <c r="CE176" s="27" t="s">
        <v>698</v>
      </c>
      <c r="CF176" s="27" t="s">
        <v>698</v>
      </c>
      <c r="CG176" s="27" t="s">
        <v>698</v>
      </c>
      <c r="CH176" s="27" t="s">
        <v>698</v>
      </c>
      <c r="CI176" s="27" t="s">
        <v>698</v>
      </c>
      <c r="CJ176" s="27" t="s">
        <v>698</v>
      </c>
      <c r="CK176" s="27" t="s">
        <v>698</v>
      </c>
      <c r="CL176" s="27" t="s">
        <v>698</v>
      </c>
      <c r="CM176" s="27" t="s">
        <v>698</v>
      </c>
      <c r="CN176" s="27" t="s">
        <v>698</v>
      </c>
      <c r="CO176" s="27" t="s">
        <v>698</v>
      </c>
      <c r="CP176" s="27" t="s">
        <v>698</v>
      </c>
      <c r="CQ176" s="27" t="s">
        <v>698</v>
      </c>
      <c r="CR176" s="27" t="s">
        <v>698</v>
      </c>
      <c r="CS176" s="27" t="s">
        <v>698</v>
      </c>
      <c r="CT176" s="27" t="s">
        <v>698</v>
      </c>
      <c r="CU176" s="27" t="s">
        <v>698</v>
      </c>
      <c r="CV176" s="27" t="s">
        <v>698</v>
      </c>
      <c r="CW176" s="27" t="s">
        <v>698</v>
      </c>
      <c r="CX176" s="27" t="s">
        <v>698</v>
      </c>
      <c r="CY176" s="27" t="s">
        <v>698</v>
      </c>
      <c r="CZ176" s="27" t="s">
        <v>698</v>
      </c>
      <c r="DA176" s="27" t="s">
        <v>698</v>
      </c>
      <c r="DB176" s="27" t="s">
        <v>698</v>
      </c>
      <c r="DC176" s="27" t="s">
        <v>698</v>
      </c>
      <c r="DD176" s="27" t="s">
        <v>698</v>
      </c>
      <c r="DE176" s="27" t="s">
        <v>698</v>
      </c>
      <c r="DF176" s="27" t="s">
        <v>698</v>
      </c>
      <c r="DG176" s="27" t="s">
        <v>698</v>
      </c>
      <c r="DH176" s="27" t="s">
        <v>698</v>
      </c>
      <c r="DI176" s="27" t="s">
        <v>698</v>
      </c>
      <c r="DJ176" s="27" t="s">
        <v>698</v>
      </c>
      <c r="DK176" s="27" t="s">
        <v>698</v>
      </c>
      <c r="DL176" s="27" t="s">
        <v>698</v>
      </c>
      <c r="DM176" s="27" t="s">
        <v>698</v>
      </c>
      <c r="DN176" s="27" t="s">
        <v>698</v>
      </c>
      <c r="DO176" s="27" t="s">
        <v>698</v>
      </c>
      <c r="DP176" s="27" t="s">
        <v>698</v>
      </c>
      <c r="DQ176" s="27" t="s">
        <v>698</v>
      </c>
      <c r="DR176" s="27" t="s">
        <v>698</v>
      </c>
      <c r="DS176" s="27" t="s">
        <v>698</v>
      </c>
      <c r="DT176" s="27" t="s">
        <v>698</v>
      </c>
      <c r="DU176" s="27" t="s">
        <v>698</v>
      </c>
      <c r="DV176" s="27" t="s">
        <v>698</v>
      </c>
      <c r="DW176" s="27" t="s">
        <v>698</v>
      </c>
      <c r="DX176" s="27" t="s">
        <v>698</v>
      </c>
      <c r="DY176" s="27" t="s">
        <v>698</v>
      </c>
      <c r="DZ176" s="27" t="s">
        <v>698</v>
      </c>
      <c r="EA176" s="27" t="s">
        <v>698</v>
      </c>
      <c r="EB176" s="27" t="s">
        <v>698</v>
      </c>
      <c r="EC176" s="27" t="s">
        <v>698</v>
      </c>
      <c r="ED176" s="27" t="s">
        <v>698</v>
      </c>
      <c r="EE176" s="27" t="s">
        <v>698</v>
      </c>
      <c r="EF176" s="27" t="s">
        <v>698</v>
      </c>
      <c r="EG176" s="27" t="s">
        <v>698</v>
      </c>
      <c r="EH176" s="27" t="s">
        <v>698</v>
      </c>
      <c r="EI176" s="27" t="s">
        <v>698</v>
      </c>
      <c r="EJ176" s="27" t="s">
        <v>698</v>
      </c>
      <c r="EK176" s="27" t="s">
        <v>698</v>
      </c>
      <c r="EL176" s="27" t="s">
        <v>698</v>
      </c>
      <c r="EM176" s="27" t="s">
        <v>698</v>
      </c>
      <c r="EN176" s="27" t="s">
        <v>698</v>
      </c>
      <c r="EO176" s="27" t="s">
        <v>698</v>
      </c>
      <c r="EP176" s="27" t="s">
        <v>698</v>
      </c>
      <c r="EQ176" s="27" t="s">
        <v>698</v>
      </c>
      <c r="ER176" s="27" t="s">
        <v>698</v>
      </c>
      <c r="ES176" s="27" t="s">
        <v>698</v>
      </c>
      <c r="ET176" s="27" t="s">
        <v>698</v>
      </c>
      <c r="EU176" s="27" t="s">
        <v>698</v>
      </c>
      <c r="EV176" s="27" t="s">
        <v>698</v>
      </c>
      <c r="EW176" s="27" t="s">
        <v>2705</v>
      </c>
      <c r="EX176" s="27" t="s">
        <v>3004</v>
      </c>
      <c r="EY176" s="27" t="s">
        <v>2707</v>
      </c>
      <c r="EZ176" s="27" t="s">
        <v>694</v>
      </c>
      <c r="FA176" s="27" t="s">
        <v>694</v>
      </c>
      <c r="FB176" s="27" t="s">
        <v>694</v>
      </c>
      <c r="FC176" s="27" t="s">
        <v>694</v>
      </c>
      <c r="FD176" s="27" t="s">
        <v>694</v>
      </c>
      <c r="FE176" s="27" t="s">
        <v>2858</v>
      </c>
      <c r="FF176" s="157"/>
      <c r="FG176" s="157"/>
    </row>
    <row r="177" spans="1:163" x14ac:dyDescent="0.25">
      <c r="A177" s="27" t="str">
        <f t="shared" si="2"/>
        <v>IR003004001004001013000000000000000000</v>
      </c>
      <c r="B177" s="20" t="s">
        <v>2877</v>
      </c>
      <c r="C177" s="23" t="s">
        <v>2630</v>
      </c>
      <c r="D177" s="23" t="s">
        <v>710</v>
      </c>
      <c r="E177" s="23" t="s">
        <v>711</v>
      </c>
      <c r="F177" s="21" t="s">
        <v>702</v>
      </c>
      <c r="G177" s="23" t="s">
        <v>711</v>
      </c>
      <c r="H177" s="23" t="s">
        <v>702</v>
      </c>
      <c r="I177" s="21" t="s">
        <v>738</v>
      </c>
      <c r="J177" s="23" t="s">
        <v>697</v>
      </c>
      <c r="K177" s="64" t="s">
        <v>697</v>
      </c>
      <c r="L177" s="23" t="s">
        <v>697</v>
      </c>
      <c r="M177" s="23" t="s">
        <v>697</v>
      </c>
      <c r="N177" s="23" t="s">
        <v>697</v>
      </c>
      <c r="O177" s="23" t="s">
        <v>697</v>
      </c>
      <c r="P177" s="27">
        <v>0</v>
      </c>
      <c r="Q177" s="27" t="s">
        <v>704</v>
      </c>
      <c r="R177" s="27" t="s">
        <v>698</v>
      </c>
      <c r="S177" s="28" t="s">
        <v>694</v>
      </c>
      <c r="T177" s="28" t="s">
        <v>922</v>
      </c>
      <c r="U177" s="27" t="s">
        <v>3001</v>
      </c>
      <c r="V177" s="52" t="s">
        <v>905</v>
      </c>
      <c r="W177" s="51"/>
      <c r="X177" s="51"/>
      <c r="Y177" s="51"/>
      <c r="Z177" s="51"/>
      <c r="AA177" s="51"/>
      <c r="AB177" s="20" t="s">
        <v>1513</v>
      </c>
      <c r="AC177" s="51"/>
      <c r="AD177" s="20"/>
      <c r="AE177" s="20"/>
      <c r="AF177" s="20"/>
      <c r="AG177" s="20"/>
      <c r="AH177" s="27" t="s">
        <v>3047</v>
      </c>
      <c r="AI177" s="28" t="s">
        <v>704</v>
      </c>
      <c r="AJ177" s="27" t="s">
        <v>698</v>
      </c>
      <c r="AK177" s="27" t="s">
        <v>698</v>
      </c>
      <c r="AL177" s="27" t="s">
        <v>698</v>
      </c>
      <c r="AM177" s="27" t="s">
        <v>698</v>
      </c>
      <c r="AN177" s="27" t="s">
        <v>698</v>
      </c>
      <c r="AO177" s="27" t="s">
        <v>698</v>
      </c>
      <c r="AP177" s="27" t="s">
        <v>698</v>
      </c>
      <c r="AQ177" s="27" t="s">
        <v>698</v>
      </c>
      <c r="AR177" s="27" t="s">
        <v>698</v>
      </c>
      <c r="AS177" s="27" t="s">
        <v>698</v>
      </c>
      <c r="AT177" s="27" t="s">
        <v>698</v>
      </c>
      <c r="AU177" s="27" t="s">
        <v>698</v>
      </c>
      <c r="AV177" s="27" t="s">
        <v>698</v>
      </c>
      <c r="AW177" s="27" t="s">
        <v>698</v>
      </c>
      <c r="AX177" s="27" t="s">
        <v>698</v>
      </c>
      <c r="AY177" s="27" t="s">
        <v>698</v>
      </c>
      <c r="AZ177" s="27" t="s">
        <v>698</v>
      </c>
      <c r="BA177" s="27" t="s">
        <v>698</v>
      </c>
      <c r="BB177" s="27" t="s">
        <v>698</v>
      </c>
      <c r="BC177" s="27" t="s">
        <v>698</v>
      </c>
      <c r="BD177" s="27" t="s">
        <v>698</v>
      </c>
      <c r="BE177" s="27" t="s">
        <v>698</v>
      </c>
      <c r="BF177" s="27" t="s">
        <v>698</v>
      </c>
      <c r="BG177" s="27" t="s">
        <v>698</v>
      </c>
      <c r="BH177" s="27" t="s">
        <v>698</v>
      </c>
      <c r="BI177" s="27" t="s">
        <v>698</v>
      </c>
      <c r="BJ177" s="27" t="s">
        <v>698</v>
      </c>
      <c r="BK177" s="27" t="s">
        <v>698</v>
      </c>
      <c r="BL177" s="27" t="s">
        <v>698</v>
      </c>
      <c r="BM177" s="27" t="s">
        <v>698</v>
      </c>
      <c r="BN177" s="27" t="s">
        <v>698</v>
      </c>
      <c r="BO177" s="27" t="s">
        <v>698</v>
      </c>
      <c r="BP177" s="27" t="s">
        <v>698</v>
      </c>
      <c r="BQ177" s="27" t="s">
        <v>698</v>
      </c>
      <c r="BR177" s="27" t="s">
        <v>698</v>
      </c>
      <c r="BS177" s="27" t="s">
        <v>698</v>
      </c>
      <c r="BT177" s="27" t="s">
        <v>698</v>
      </c>
      <c r="BU177" s="27" t="s">
        <v>698</v>
      </c>
      <c r="BV177" s="27" t="s">
        <v>698</v>
      </c>
      <c r="BW177" s="27" t="s">
        <v>698</v>
      </c>
      <c r="BX177" s="27" t="s">
        <v>698</v>
      </c>
      <c r="BY177" s="27" t="s">
        <v>698</v>
      </c>
      <c r="BZ177" s="27" t="s">
        <v>704</v>
      </c>
      <c r="CA177" s="27" t="s">
        <v>698</v>
      </c>
      <c r="CB177" s="27" t="s">
        <v>698</v>
      </c>
      <c r="CC177" s="27" t="s">
        <v>698</v>
      </c>
      <c r="CD177" s="27" t="s">
        <v>698</v>
      </c>
      <c r="CE177" s="27" t="s">
        <v>698</v>
      </c>
      <c r="CF177" s="27" t="s">
        <v>698</v>
      </c>
      <c r="CG177" s="27" t="s">
        <v>698</v>
      </c>
      <c r="CH177" s="27" t="s">
        <v>698</v>
      </c>
      <c r="CI177" s="27" t="s">
        <v>698</v>
      </c>
      <c r="CJ177" s="27" t="s">
        <v>698</v>
      </c>
      <c r="CK177" s="27" t="s">
        <v>698</v>
      </c>
      <c r="CL177" s="27" t="s">
        <v>698</v>
      </c>
      <c r="CM177" s="27" t="s">
        <v>698</v>
      </c>
      <c r="CN177" s="27" t="s">
        <v>698</v>
      </c>
      <c r="CO177" s="27" t="s">
        <v>698</v>
      </c>
      <c r="CP177" s="27" t="s">
        <v>698</v>
      </c>
      <c r="CQ177" s="27" t="s">
        <v>698</v>
      </c>
      <c r="CR177" s="27" t="s">
        <v>698</v>
      </c>
      <c r="CS177" s="27" t="s">
        <v>698</v>
      </c>
      <c r="CT177" s="27" t="s">
        <v>698</v>
      </c>
      <c r="CU177" s="27" t="s">
        <v>698</v>
      </c>
      <c r="CV177" s="27" t="s">
        <v>698</v>
      </c>
      <c r="CW177" s="27" t="s">
        <v>698</v>
      </c>
      <c r="CX177" s="27" t="s">
        <v>698</v>
      </c>
      <c r="CY177" s="27" t="s">
        <v>698</v>
      </c>
      <c r="CZ177" s="27" t="s">
        <v>698</v>
      </c>
      <c r="DA177" s="27" t="s">
        <v>698</v>
      </c>
      <c r="DB177" s="27" t="s">
        <v>698</v>
      </c>
      <c r="DC177" s="27" t="s">
        <v>698</v>
      </c>
      <c r="DD177" s="27" t="s">
        <v>698</v>
      </c>
      <c r="DE177" s="27" t="s">
        <v>698</v>
      </c>
      <c r="DF177" s="27" t="s">
        <v>698</v>
      </c>
      <c r="DG177" s="27" t="s">
        <v>698</v>
      </c>
      <c r="DH177" s="27" t="s">
        <v>698</v>
      </c>
      <c r="DI177" s="27" t="s">
        <v>698</v>
      </c>
      <c r="DJ177" s="27" t="s">
        <v>698</v>
      </c>
      <c r="DK177" s="27" t="s">
        <v>698</v>
      </c>
      <c r="DL177" s="27" t="s">
        <v>698</v>
      </c>
      <c r="DM177" s="27" t="s">
        <v>698</v>
      </c>
      <c r="DN177" s="27" t="s">
        <v>698</v>
      </c>
      <c r="DO177" s="27" t="s">
        <v>698</v>
      </c>
      <c r="DP177" s="27" t="s">
        <v>698</v>
      </c>
      <c r="DQ177" s="27" t="s">
        <v>698</v>
      </c>
      <c r="DR177" s="27" t="s">
        <v>698</v>
      </c>
      <c r="DS177" s="27" t="s">
        <v>698</v>
      </c>
      <c r="DT177" s="27" t="s">
        <v>698</v>
      </c>
      <c r="DU177" s="27" t="s">
        <v>698</v>
      </c>
      <c r="DV177" s="27" t="s">
        <v>698</v>
      </c>
      <c r="DW177" s="27" t="s">
        <v>698</v>
      </c>
      <c r="DX177" s="27" t="s">
        <v>698</v>
      </c>
      <c r="DY177" s="27" t="s">
        <v>698</v>
      </c>
      <c r="DZ177" s="27" t="s">
        <v>698</v>
      </c>
      <c r="EA177" s="27" t="s">
        <v>698</v>
      </c>
      <c r="EB177" s="27" t="s">
        <v>698</v>
      </c>
      <c r="EC177" s="27" t="s">
        <v>698</v>
      </c>
      <c r="ED177" s="27" t="s">
        <v>698</v>
      </c>
      <c r="EE177" s="27" t="s">
        <v>698</v>
      </c>
      <c r="EF177" s="27" t="s">
        <v>698</v>
      </c>
      <c r="EG177" s="27" t="s">
        <v>698</v>
      </c>
      <c r="EH177" s="27" t="s">
        <v>698</v>
      </c>
      <c r="EI177" s="27" t="s">
        <v>698</v>
      </c>
      <c r="EJ177" s="27" t="s">
        <v>698</v>
      </c>
      <c r="EK177" s="27" t="s">
        <v>698</v>
      </c>
      <c r="EL177" s="27" t="s">
        <v>698</v>
      </c>
      <c r="EM177" s="27" t="s">
        <v>698</v>
      </c>
      <c r="EN177" s="27" t="s">
        <v>698</v>
      </c>
      <c r="EO177" s="27" t="s">
        <v>698</v>
      </c>
      <c r="EP177" s="27" t="s">
        <v>698</v>
      </c>
      <c r="EQ177" s="27" t="s">
        <v>698</v>
      </c>
      <c r="ER177" s="27" t="s">
        <v>698</v>
      </c>
      <c r="ES177" s="27" t="s">
        <v>698</v>
      </c>
      <c r="ET177" s="27" t="s">
        <v>698</v>
      </c>
      <c r="EU177" s="27" t="s">
        <v>698</v>
      </c>
      <c r="EV177" s="27" t="s">
        <v>698</v>
      </c>
      <c r="EW177" s="27" t="s">
        <v>2705</v>
      </c>
      <c r="EX177" s="27" t="s">
        <v>3004</v>
      </c>
      <c r="EY177" s="27" t="s">
        <v>2707</v>
      </c>
      <c r="EZ177" s="27" t="s">
        <v>694</v>
      </c>
      <c r="FA177" s="27" t="s">
        <v>694</v>
      </c>
      <c r="FB177" s="27" t="s">
        <v>694</v>
      </c>
      <c r="FC177" s="27" t="s">
        <v>694</v>
      </c>
      <c r="FD177" s="27" t="s">
        <v>694</v>
      </c>
      <c r="FE177" s="27" t="s">
        <v>2858</v>
      </c>
      <c r="FF177" s="157"/>
      <c r="FG177" s="157"/>
    </row>
    <row r="178" spans="1:163" x14ac:dyDescent="0.25">
      <c r="A178" s="27" t="str">
        <f t="shared" si="2"/>
        <v>IR003004001004001014000000000000000000</v>
      </c>
      <c r="B178" s="20" t="s">
        <v>2877</v>
      </c>
      <c r="C178" s="23" t="s">
        <v>2630</v>
      </c>
      <c r="D178" s="23" t="s">
        <v>710</v>
      </c>
      <c r="E178" s="23" t="s">
        <v>711</v>
      </c>
      <c r="F178" s="21" t="s">
        <v>702</v>
      </c>
      <c r="G178" s="23" t="s">
        <v>711</v>
      </c>
      <c r="H178" s="23" t="s">
        <v>702</v>
      </c>
      <c r="I178" s="21" t="s">
        <v>739</v>
      </c>
      <c r="J178" s="23" t="s">
        <v>697</v>
      </c>
      <c r="K178" s="64" t="s">
        <v>697</v>
      </c>
      <c r="L178" s="23" t="s">
        <v>697</v>
      </c>
      <c r="M178" s="23" t="s">
        <v>697</v>
      </c>
      <c r="N178" s="23" t="s">
        <v>697</v>
      </c>
      <c r="O178" s="23" t="s">
        <v>697</v>
      </c>
      <c r="P178" s="27">
        <v>0</v>
      </c>
      <c r="Q178" s="27" t="s">
        <v>704</v>
      </c>
      <c r="R178" s="27" t="s">
        <v>698</v>
      </c>
      <c r="S178" s="28" t="s">
        <v>694</v>
      </c>
      <c r="T178" s="28" t="s">
        <v>922</v>
      </c>
      <c r="U178" s="27" t="s">
        <v>3001</v>
      </c>
      <c r="V178" s="52" t="s">
        <v>905</v>
      </c>
      <c r="W178" s="51"/>
      <c r="X178" s="51"/>
      <c r="Y178" s="51"/>
      <c r="Z178" s="51"/>
      <c r="AA178" s="51"/>
      <c r="AB178" s="20" t="s">
        <v>1610</v>
      </c>
      <c r="AC178" s="51"/>
      <c r="AD178" s="20"/>
      <c r="AE178" s="20"/>
      <c r="AF178" s="20"/>
      <c r="AG178" s="20"/>
      <c r="AH178" s="27" t="s">
        <v>3048</v>
      </c>
      <c r="AI178" s="28" t="s">
        <v>704</v>
      </c>
      <c r="AJ178" s="27" t="s">
        <v>698</v>
      </c>
      <c r="AK178" s="27" t="s">
        <v>698</v>
      </c>
      <c r="AL178" s="27" t="s">
        <v>698</v>
      </c>
      <c r="AM178" s="27" t="s">
        <v>698</v>
      </c>
      <c r="AN178" s="27" t="s">
        <v>698</v>
      </c>
      <c r="AO178" s="27" t="s">
        <v>698</v>
      </c>
      <c r="AP178" s="27" t="s">
        <v>698</v>
      </c>
      <c r="AQ178" s="27" t="s">
        <v>698</v>
      </c>
      <c r="AR178" s="27" t="s">
        <v>698</v>
      </c>
      <c r="AS178" s="27" t="s">
        <v>698</v>
      </c>
      <c r="AT178" s="27" t="s">
        <v>698</v>
      </c>
      <c r="AU178" s="27" t="s">
        <v>698</v>
      </c>
      <c r="AV178" s="27" t="s">
        <v>698</v>
      </c>
      <c r="AW178" s="27" t="s">
        <v>698</v>
      </c>
      <c r="AX178" s="27" t="s">
        <v>698</v>
      </c>
      <c r="AY178" s="27" t="s">
        <v>698</v>
      </c>
      <c r="AZ178" s="27" t="s">
        <v>698</v>
      </c>
      <c r="BA178" s="27" t="s">
        <v>698</v>
      </c>
      <c r="BB178" s="27" t="s">
        <v>698</v>
      </c>
      <c r="BC178" s="27" t="s">
        <v>698</v>
      </c>
      <c r="BD178" s="27" t="s">
        <v>698</v>
      </c>
      <c r="BE178" s="27" t="s">
        <v>698</v>
      </c>
      <c r="BF178" s="27" t="s">
        <v>698</v>
      </c>
      <c r="BG178" s="27" t="s">
        <v>698</v>
      </c>
      <c r="BH178" s="27" t="s">
        <v>698</v>
      </c>
      <c r="BI178" s="27" t="s">
        <v>698</v>
      </c>
      <c r="BJ178" s="27" t="s">
        <v>698</v>
      </c>
      <c r="BK178" s="27" t="s">
        <v>698</v>
      </c>
      <c r="BL178" s="27" t="s">
        <v>698</v>
      </c>
      <c r="BM178" s="27" t="s">
        <v>698</v>
      </c>
      <c r="BN178" s="27" t="s">
        <v>698</v>
      </c>
      <c r="BO178" s="27" t="s">
        <v>698</v>
      </c>
      <c r="BP178" s="27" t="s">
        <v>698</v>
      </c>
      <c r="BQ178" s="27" t="s">
        <v>698</v>
      </c>
      <c r="BR178" s="27" t="s">
        <v>698</v>
      </c>
      <c r="BS178" s="27" t="s">
        <v>698</v>
      </c>
      <c r="BT178" s="27" t="s">
        <v>698</v>
      </c>
      <c r="BU178" s="27" t="s">
        <v>698</v>
      </c>
      <c r="BV178" s="27" t="s">
        <v>698</v>
      </c>
      <c r="BW178" s="27" t="s">
        <v>698</v>
      </c>
      <c r="BX178" s="27" t="s">
        <v>698</v>
      </c>
      <c r="BY178" s="27" t="s">
        <v>698</v>
      </c>
      <c r="BZ178" s="27" t="s">
        <v>704</v>
      </c>
      <c r="CA178" s="27" t="s">
        <v>698</v>
      </c>
      <c r="CB178" s="27" t="s">
        <v>698</v>
      </c>
      <c r="CC178" s="27" t="s">
        <v>698</v>
      </c>
      <c r="CD178" s="27" t="s">
        <v>698</v>
      </c>
      <c r="CE178" s="27" t="s">
        <v>698</v>
      </c>
      <c r="CF178" s="27" t="s">
        <v>698</v>
      </c>
      <c r="CG178" s="27" t="s">
        <v>698</v>
      </c>
      <c r="CH178" s="27" t="s">
        <v>698</v>
      </c>
      <c r="CI178" s="27" t="s">
        <v>698</v>
      </c>
      <c r="CJ178" s="27" t="s">
        <v>698</v>
      </c>
      <c r="CK178" s="27" t="s">
        <v>698</v>
      </c>
      <c r="CL178" s="27" t="s">
        <v>698</v>
      </c>
      <c r="CM178" s="27" t="s">
        <v>698</v>
      </c>
      <c r="CN178" s="27" t="s">
        <v>698</v>
      </c>
      <c r="CO178" s="27" t="s">
        <v>698</v>
      </c>
      <c r="CP178" s="27" t="s">
        <v>698</v>
      </c>
      <c r="CQ178" s="27" t="s">
        <v>698</v>
      </c>
      <c r="CR178" s="27" t="s">
        <v>698</v>
      </c>
      <c r="CS178" s="27" t="s">
        <v>698</v>
      </c>
      <c r="CT178" s="27" t="s">
        <v>698</v>
      </c>
      <c r="CU178" s="27" t="s">
        <v>698</v>
      </c>
      <c r="CV178" s="27" t="s">
        <v>698</v>
      </c>
      <c r="CW178" s="27" t="s">
        <v>698</v>
      </c>
      <c r="CX178" s="27" t="s">
        <v>698</v>
      </c>
      <c r="CY178" s="27" t="s">
        <v>698</v>
      </c>
      <c r="CZ178" s="27" t="s">
        <v>698</v>
      </c>
      <c r="DA178" s="27" t="s">
        <v>698</v>
      </c>
      <c r="DB178" s="27" t="s">
        <v>698</v>
      </c>
      <c r="DC178" s="27" t="s">
        <v>698</v>
      </c>
      <c r="DD178" s="27" t="s">
        <v>698</v>
      </c>
      <c r="DE178" s="27" t="s">
        <v>698</v>
      </c>
      <c r="DF178" s="27" t="s">
        <v>698</v>
      </c>
      <c r="DG178" s="27" t="s">
        <v>698</v>
      </c>
      <c r="DH178" s="27" t="s">
        <v>698</v>
      </c>
      <c r="DI178" s="27" t="s">
        <v>698</v>
      </c>
      <c r="DJ178" s="27" t="s">
        <v>698</v>
      </c>
      <c r="DK178" s="27" t="s">
        <v>698</v>
      </c>
      <c r="DL178" s="27" t="s">
        <v>698</v>
      </c>
      <c r="DM178" s="27" t="s">
        <v>698</v>
      </c>
      <c r="DN178" s="27" t="s">
        <v>698</v>
      </c>
      <c r="DO178" s="27" t="s">
        <v>698</v>
      </c>
      <c r="DP178" s="27" t="s">
        <v>698</v>
      </c>
      <c r="DQ178" s="27" t="s">
        <v>698</v>
      </c>
      <c r="DR178" s="27" t="s">
        <v>698</v>
      </c>
      <c r="DS178" s="27" t="s">
        <v>698</v>
      </c>
      <c r="DT178" s="27" t="s">
        <v>698</v>
      </c>
      <c r="DU178" s="27" t="s">
        <v>698</v>
      </c>
      <c r="DV178" s="27" t="s">
        <v>698</v>
      </c>
      <c r="DW178" s="27" t="s">
        <v>698</v>
      </c>
      <c r="DX178" s="27" t="s">
        <v>698</v>
      </c>
      <c r="DY178" s="27" t="s">
        <v>698</v>
      </c>
      <c r="DZ178" s="27" t="s">
        <v>698</v>
      </c>
      <c r="EA178" s="27" t="s">
        <v>698</v>
      </c>
      <c r="EB178" s="27" t="s">
        <v>698</v>
      </c>
      <c r="EC178" s="27" t="s">
        <v>698</v>
      </c>
      <c r="ED178" s="27" t="s">
        <v>698</v>
      </c>
      <c r="EE178" s="27" t="s">
        <v>698</v>
      </c>
      <c r="EF178" s="27" t="s">
        <v>698</v>
      </c>
      <c r="EG178" s="27" t="s">
        <v>698</v>
      </c>
      <c r="EH178" s="27" t="s">
        <v>698</v>
      </c>
      <c r="EI178" s="27" t="s">
        <v>698</v>
      </c>
      <c r="EJ178" s="27" t="s">
        <v>698</v>
      </c>
      <c r="EK178" s="27" t="s">
        <v>698</v>
      </c>
      <c r="EL178" s="27" t="s">
        <v>698</v>
      </c>
      <c r="EM178" s="27" t="s">
        <v>698</v>
      </c>
      <c r="EN178" s="27" t="s">
        <v>698</v>
      </c>
      <c r="EO178" s="27" t="s">
        <v>698</v>
      </c>
      <c r="EP178" s="27" t="s">
        <v>698</v>
      </c>
      <c r="EQ178" s="27" t="s">
        <v>698</v>
      </c>
      <c r="ER178" s="27" t="s">
        <v>698</v>
      </c>
      <c r="ES178" s="27" t="s">
        <v>698</v>
      </c>
      <c r="ET178" s="27" t="s">
        <v>698</v>
      </c>
      <c r="EU178" s="27" t="s">
        <v>698</v>
      </c>
      <c r="EV178" s="27" t="s">
        <v>698</v>
      </c>
      <c r="EW178" s="27" t="s">
        <v>2705</v>
      </c>
      <c r="EX178" s="27" t="s">
        <v>3004</v>
      </c>
      <c r="EY178" s="27" t="s">
        <v>2707</v>
      </c>
      <c r="EZ178" s="27" t="s">
        <v>694</v>
      </c>
      <c r="FA178" s="27" t="s">
        <v>694</v>
      </c>
      <c r="FB178" s="27" t="s">
        <v>694</v>
      </c>
      <c r="FC178" s="27" t="s">
        <v>694</v>
      </c>
      <c r="FD178" s="27" t="s">
        <v>694</v>
      </c>
      <c r="FE178" s="27" t="s">
        <v>2858</v>
      </c>
      <c r="FF178" s="157"/>
      <c r="FG178" s="157"/>
    </row>
    <row r="179" spans="1:163" x14ac:dyDescent="0.25">
      <c r="A179" s="27" t="str">
        <f t="shared" si="2"/>
        <v>IR003004001004001015000000000000000000</v>
      </c>
      <c r="B179" s="20" t="s">
        <v>2877</v>
      </c>
      <c r="C179" s="23" t="s">
        <v>2630</v>
      </c>
      <c r="D179" s="23" t="s">
        <v>710</v>
      </c>
      <c r="E179" s="23" t="s">
        <v>711</v>
      </c>
      <c r="F179" s="21" t="s">
        <v>702</v>
      </c>
      <c r="G179" s="23" t="s">
        <v>711</v>
      </c>
      <c r="H179" s="23" t="s">
        <v>702</v>
      </c>
      <c r="I179" s="21" t="s">
        <v>740</v>
      </c>
      <c r="J179" s="23" t="s">
        <v>697</v>
      </c>
      <c r="K179" s="64" t="s">
        <v>697</v>
      </c>
      <c r="L179" s="23" t="s">
        <v>697</v>
      </c>
      <c r="M179" s="23" t="s">
        <v>697</v>
      </c>
      <c r="N179" s="23" t="s">
        <v>697</v>
      </c>
      <c r="O179" s="23" t="s">
        <v>697</v>
      </c>
      <c r="P179" s="27">
        <v>0</v>
      </c>
      <c r="Q179" s="27" t="s">
        <v>704</v>
      </c>
      <c r="R179" s="27" t="s">
        <v>698</v>
      </c>
      <c r="S179" s="28" t="s">
        <v>694</v>
      </c>
      <c r="T179" s="28" t="s">
        <v>922</v>
      </c>
      <c r="U179" s="27" t="s">
        <v>3001</v>
      </c>
      <c r="V179" s="52" t="s">
        <v>905</v>
      </c>
      <c r="W179" s="51"/>
      <c r="X179" s="51"/>
      <c r="Y179" s="51"/>
      <c r="Z179" s="51"/>
      <c r="AA179" s="51"/>
      <c r="AB179" s="20" t="s">
        <v>1615</v>
      </c>
      <c r="AC179" s="51"/>
      <c r="AD179" s="20"/>
      <c r="AE179" s="20"/>
      <c r="AF179" s="20"/>
      <c r="AG179" s="20"/>
      <c r="AH179" s="27" t="s">
        <v>3049</v>
      </c>
      <c r="AI179" s="28" t="s">
        <v>704</v>
      </c>
      <c r="AJ179" s="27" t="s">
        <v>698</v>
      </c>
      <c r="AK179" s="27" t="s">
        <v>698</v>
      </c>
      <c r="AL179" s="27" t="s">
        <v>698</v>
      </c>
      <c r="AM179" s="27" t="s">
        <v>698</v>
      </c>
      <c r="AN179" s="27" t="s">
        <v>698</v>
      </c>
      <c r="AO179" s="27" t="s">
        <v>698</v>
      </c>
      <c r="AP179" s="27" t="s">
        <v>698</v>
      </c>
      <c r="AQ179" s="27" t="s">
        <v>698</v>
      </c>
      <c r="AR179" s="27" t="s">
        <v>698</v>
      </c>
      <c r="AS179" s="27" t="s">
        <v>698</v>
      </c>
      <c r="AT179" s="27" t="s">
        <v>698</v>
      </c>
      <c r="AU179" s="27" t="s">
        <v>698</v>
      </c>
      <c r="AV179" s="27" t="s">
        <v>698</v>
      </c>
      <c r="AW179" s="27" t="s">
        <v>698</v>
      </c>
      <c r="AX179" s="27" t="s">
        <v>698</v>
      </c>
      <c r="AY179" s="27" t="s">
        <v>698</v>
      </c>
      <c r="AZ179" s="27" t="s">
        <v>698</v>
      </c>
      <c r="BA179" s="27" t="s">
        <v>698</v>
      </c>
      <c r="BB179" s="27" t="s">
        <v>698</v>
      </c>
      <c r="BC179" s="27" t="s">
        <v>698</v>
      </c>
      <c r="BD179" s="27" t="s">
        <v>698</v>
      </c>
      <c r="BE179" s="27" t="s">
        <v>698</v>
      </c>
      <c r="BF179" s="27" t="s">
        <v>698</v>
      </c>
      <c r="BG179" s="27" t="s">
        <v>698</v>
      </c>
      <c r="BH179" s="27" t="s">
        <v>698</v>
      </c>
      <c r="BI179" s="27" t="s">
        <v>698</v>
      </c>
      <c r="BJ179" s="27" t="s">
        <v>698</v>
      </c>
      <c r="BK179" s="27" t="s">
        <v>698</v>
      </c>
      <c r="BL179" s="27" t="s">
        <v>698</v>
      </c>
      <c r="BM179" s="27" t="s">
        <v>698</v>
      </c>
      <c r="BN179" s="27" t="s">
        <v>698</v>
      </c>
      <c r="BO179" s="27" t="s">
        <v>698</v>
      </c>
      <c r="BP179" s="27" t="s">
        <v>698</v>
      </c>
      <c r="BQ179" s="27" t="s">
        <v>698</v>
      </c>
      <c r="BR179" s="27" t="s">
        <v>698</v>
      </c>
      <c r="BS179" s="27" t="s">
        <v>698</v>
      </c>
      <c r="BT179" s="27" t="s">
        <v>698</v>
      </c>
      <c r="BU179" s="27" t="s">
        <v>698</v>
      </c>
      <c r="BV179" s="27" t="s">
        <v>698</v>
      </c>
      <c r="BW179" s="27" t="s">
        <v>698</v>
      </c>
      <c r="BX179" s="27" t="s">
        <v>698</v>
      </c>
      <c r="BY179" s="27" t="s">
        <v>698</v>
      </c>
      <c r="BZ179" s="27" t="s">
        <v>704</v>
      </c>
      <c r="CA179" s="27" t="s">
        <v>698</v>
      </c>
      <c r="CB179" s="27" t="s">
        <v>698</v>
      </c>
      <c r="CC179" s="27" t="s">
        <v>698</v>
      </c>
      <c r="CD179" s="27" t="s">
        <v>698</v>
      </c>
      <c r="CE179" s="27" t="s">
        <v>698</v>
      </c>
      <c r="CF179" s="27" t="s">
        <v>698</v>
      </c>
      <c r="CG179" s="27" t="s">
        <v>698</v>
      </c>
      <c r="CH179" s="27" t="s">
        <v>698</v>
      </c>
      <c r="CI179" s="27" t="s">
        <v>698</v>
      </c>
      <c r="CJ179" s="27" t="s">
        <v>698</v>
      </c>
      <c r="CK179" s="27" t="s">
        <v>698</v>
      </c>
      <c r="CL179" s="27" t="s">
        <v>698</v>
      </c>
      <c r="CM179" s="27" t="s">
        <v>698</v>
      </c>
      <c r="CN179" s="27" t="s">
        <v>698</v>
      </c>
      <c r="CO179" s="27" t="s">
        <v>698</v>
      </c>
      <c r="CP179" s="27" t="s">
        <v>698</v>
      </c>
      <c r="CQ179" s="27" t="s">
        <v>698</v>
      </c>
      <c r="CR179" s="27" t="s">
        <v>698</v>
      </c>
      <c r="CS179" s="27" t="s">
        <v>698</v>
      </c>
      <c r="CT179" s="27" t="s">
        <v>698</v>
      </c>
      <c r="CU179" s="27" t="s">
        <v>698</v>
      </c>
      <c r="CV179" s="27" t="s">
        <v>698</v>
      </c>
      <c r="CW179" s="27" t="s">
        <v>698</v>
      </c>
      <c r="CX179" s="27" t="s">
        <v>698</v>
      </c>
      <c r="CY179" s="27" t="s">
        <v>698</v>
      </c>
      <c r="CZ179" s="27" t="s">
        <v>698</v>
      </c>
      <c r="DA179" s="27" t="s">
        <v>698</v>
      </c>
      <c r="DB179" s="27" t="s">
        <v>698</v>
      </c>
      <c r="DC179" s="27" t="s">
        <v>698</v>
      </c>
      <c r="DD179" s="27" t="s">
        <v>698</v>
      </c>
      <c r="DE179" s="27" t="s">
        <v>698</v>
      </c>
      <c r="DF179" s="27" t="s">
        <v>698</v>
      </c>
      <c r="DG179" s="27" t="s">
        <v>698</v>
      </c>
      <c r="DH179" s="27" t="s">
        <v>698</v>
      </c>
      <c r="DI179" s="27" t="s">
        <v>698</v>
      </c>
      <c r="DJ179" s="27" t="s">
        <v>698</v>
      </c>
      <c r="DK179" s="27" t="s">
        <v>698</v>
      </c>
      <c r="DL179" s="27" t="s">
        <v>698</v>
      </c>
      <c r="DM179" s="27" t="s">
        <v>698</v>
      </c>
      <c r="DN179" s="27" t="s">
        <v>698</v>
      </c>
      <c r="DO179" s="27" t="s">
        <v>698</v>
      </c>
      <c r="DP179" s="27" t="s">
        <v>698</v>
      </c>
      <c r="DQ179" s="27" t="s">
        <v>698</v>
      </c>
      <c r="DR179" s="27" t="s">
        <v>698</v>
      </c>
      <c r="DS179" s="27" t="s">
        <v>698</v>
      </c>
      <c r="DT179" s="27" t="s">
        <v>698</v>
      </c>
      <c r="DU179" s="27" t="s">
        <v>698</v>
      </c>
      <c r="DV179" s="27" t="s">
        <v>698</v>
      </c>
      <c r="DW179" s="27" t="s">
        <v>698</v>
      </c>
      <c r="DX179" s="27" t="s">
        <v>698</v>
      </c>
      <c r="DY179" s="27" t="s">
        <v>698</v>
      </c>
      <c r="DZ179" s="27" t="s">
        <v>698</v>
      </c>
      <c r="EA179" s="27" t="s">
        <v>698</v>
      </c>
      <c r="EB179" s="27" t="s">
        <v>698</v>
      </c>
      <c r="EC179" s="27" t="s">
        <v>698</v>
      </c>
      <c r="ED179" s="27" t="s">
        <v>698</v>
      </c>
      <c r="EE179" s="27" t="s">
        <v>698</v>
      </c>
      <c r="EF179" s="27" t="s">
        <v>698</v>
      </c>
      <c r="EG179" s="27" t="s">
        <v>698</v>
      </c>
      <c r="EH179" s="27" t="s">
        <v>698</v>
      </c>
      <c r="EI179" s="27" t="s">
        <v>698</v>
      </c>
      <c r="EJ179" s="27" t="s">
        <v>698</v>
      </c>
      <c r="EK179" s="27" t="s">
        <v>698</v>
      </c>
      <c r="EL179" s="27" t="s">
        <v>698</v>
      </c>
      <c r="EM179" s="27" t="s">
        <v>698</v>
      </c>
      <c r="EN179" s="27" t="s">
        <v>698</v>
      </c>
      <c r="EO179" s="27" t="s">
        <v>698</v>
      </c>
      <c r="EP179" s="27" t="s">
        <v>698</v>
      </c>
      <c r="EQ179" s="27" t="s">
        <v>698</v>
      </c>
      <c r="ER179" s="27" t="s">
        <v>698</v>
      </c>
      <c r="ES179" s="27" t="s">
        <v>698</v>
      </c>
      <c r="ET179" s="27" t="s">
        <v>698</v>
      </c>
      <c r="EU179" s="27" t="s">
        <v>698</v>
      </c>
      <c r="EV179" s="27" t="s">
        <v>698</v>
      </c>
      <c r="EW179" s="27" t="s">
        <v>2705</v>
      </c>
      <c r="EX179" s="27" t="s">
        <v>3004</v>
      </c>
      <c r="EY179" s="27" t="s">
        <v>2707</v>
      </c>
      <c r="EZ179" s="27" t="s">
        <v>694</v>
      </c>
      <c r="FA179" s="27" t="s">
        <v>694</v>
      </c>
      <c r="FB179" s="27" t="s">
        <v>694</v>
      </c>
      <c r="FC179" s="27" t="s">
        <v>694</v>
      </c>
      <c r="FD179" s="27" t="s">
        <v>694</v>
      </c>
      <c r="FE179" s="27" t="s">
        <v>2858</v>
      </c>
      <c r="FF179" s="157"/>
      <c r="FG179" s="157"/>
    </row>
    <row r="180" spans="1:163" x14ac:dyDescent="0.25">
      <c r="A180" s="27" t="str">
        <f t="shared" si="2"/>
        <v>IR003004001004001016000000000000000000</v>
      </c>
      <c r="B180" s="24" t="s">
        <v>2877</v>
      </c>
      <c r="C180" s="23" t="s">
        <v>2630</v>
      </c>
      <c r="D180" s="25" t="s">
        <v>710</v>
      </c>
      <c r="E180" s="25" t="s">
        <v>711</v>
      </c>
      <c r="F180" s="50" t="s">
        <v>702</v>
      </c>
      <c r="G180" s="25" t="s">
        <v>711</v>
      </c>
      <c r="H180" s="25" t="s">
        <v>702</v>
      </c>
      <c r="I180" s="50" t="s">
        <v>742</v>
      </c>
      <c r="J180" s="25" t="s">
        <v>697</v>
      </c>
      <c r="K180" s="63" t="s">
        <v>697</v>
      </c>
      <c r="L180" s="25" t="s">
        <v>697</v>
      </c>
      <c r="M180" s="25" t="s">
        <v>697</v>
      </c>
      <c r="N180" s="25" t="s">
        <v>697</v>
      </c>
      <c r="O180" s="25" t="s">
        <v>697</v>
      </c>
      <c r="P180" s="28"/>
      <c r="Q180" s="28" t="s">
        <v>704</v>
      </c>
      <c r="R180" s="28" t="s">
        <v>698</v>
      </c>
      <c r="S180" s="28" t="s">
        <v>694</v>
      </c>
      <c r="T180" s="28" t="s">
        <v>922</v>
      </c>
      <c r="U180" s="28" t="s">
        <v>3001</v>
      </c>
      <c r="V180" s="139" t="s">
        <v>905</v>
      </c>
      <c r="W180" s="141"/>
      <c r="X180" s="141"/>
      <c r="Y180" s="141"/>
      <c r="Z180" s="141"/>
      <c r="AA180" s="141"/>
      <c r="AB180" s="24" t="s">
        <v>1620</v>
      </c>
      <c r="AC180" s="141"/>
      <c r="AD180" s="24"/>
      <c r="AE180" s="24"/>
      <c r="AF180" s="24"/>
      <c r="AG180" s="24"/>
      <c r="AH180" s="28" t="s">
        <v>3050</v>
      </c>
      <c r="AI180" s="28" t="s">
        <v>704</v>
      </c>
      <c r="AJ180" s="28"/>
      <c r="AK180" s="28"/>
      <c r="AL180" s="28"/>
      <c r="AM180" s="28"/>
      <c r="AN180" s="28"/>
      <c r="AO180" s="28"/>
      <c r="AP180" s="28"/>
      <c r="AQ180" s="28"/>
      <c r="AR180" s="28"/>
      <c r="AS180" s="28"/>
      <c r="AT180" s="28"/>
      <c r="AU180" s="28"/>
      <c r="AV180" s="28"/>
      <c r="AW180" s="28"/>
      <c r="AX180" s="28"/>
      <c r="AY180" s="28"/>
      <c r="AZ180" s="28"/>
      <c r="BA180" s="28"/>
      <c r="BB180" s="28"/>
      <c r="BC180" s="28"/>
      <c r="BD180" s="28"/>
      <c r="BE180" s="28"/>
      <c r="BF180" s="28"/>
      <c r="BG180" s="28"/>
      <c r="BH180" s="28"/>
      <c r="BI180" s="28"/>
      <c r="BJ180" s="28"/>
      <c r="BK180" s="28"/>
      <c r="BL180" s="28"/>
      <c r="BM180" s="28"/>
      <c r="BN180" s="28"/>
      <c r="BO180" s="28"/>
      <c r="BP180" s="28"/>
      <c r="BQ180" s="28"/>
      <c r="BR180" s="28"/>
      <c r="BS180" s="28"/>
      <c r="BT180" s="28"/>
      <c r="BU180" s="28"/>
      <c r="BV180" s="28"/>
      <c r="BW180" s="28"/>
      <c r="BX180" s="28"/>
      <c r="BY180" s="28"/>
      <c r="BZ180" s="28"/>
      <c r="CA180" s="28"/>
      <c r="CB180" s="28"/>
      <c r="CC180" s="28"/>
      <c r="CD180" s="28"/>
      <c r="CE180" s="28"/>
      <c r="CF180" s="28"/>
      <c r="CG180" s="28"/>
      <c r="CH180" s="28"/>
      <c r="CI180" s="28"/>
      <c r="CJ180" s="28"/>
      <c r="CK180" s="28"/>
      <c r="CL180" s="28"/>
      <c r="CM180" s="28"/>
      <c r="CN180" s="28"/>
      <c r="CO180" s="28"/>
      <c r="CP180" s="28"/>
      <c r="CQ180" s="28"/>
      <c r="CR180" s="28"/>
      <c r="CS180" s="28"/>
      <c r="CT180" s="28"/>
      <c r="CU180" s="28"/>
      <c r="CV180" s="28"/>
      <c r="CW180" s="28"/>
      <c r="CX180" s="28"/>
      <c r="CY180" s="28"/>
      <c r="CZ180" s="28"/>
      <c r="DA180" s="28"/>
      <c r="DB180" s="28"/>
      <c r="DC180" s="28"/>
      <c r="DD180" s="28"/>
      <c r="DE180" s="28"/>
      <c r="DF180" s="28"/>
      <c r="DG180" s="28"/>
      <c r="DH180" s="28"/>
      <c r="DI180" s="28"/>
      <c r="DJ180" s="28"/>
      <c r="DK180" s="28"/>
      <c r="DL180" s="28"/>
      <c r="DM180" s="28"/>
      <c r="DN180" s="28"/>
      <c r="DO180" s="28"/>
      <c r="DP180" s="28"/>
      <c r="DQ180" s="28"/>
      <c r="DR180" s="28"/>
      <c r="DS180" s="28"/>
      <c r="DT180" s="28"/>
      <c r="DU180" s="28"/>
      <c r="DV180" s="28"/>
      <c r="DW180" s="28"/>
      <c r="DX180" s="28"/>
      <c r="DY180" s="28"/>
      <c r="DZ180" s="28"/>
      <c r="EA180" s="28"/>
      <c r="EB180" s="28"/>
      <c r="EC180" s="28"/>
      <c r="ED180" s="28"/>
      <c r="EE180" s="28"/>
      <c r="EF180" s="28"/>
      <c r="EG180" s="28"/>
      <c r="EH180" s="28"/>
      <c r="EI180" s="28"/>
      <c r="EJ180" s="28"/>
      <c r="EK180" s="28"/>
      <c r="EL180" s="28"/>
      <c r="EM180" s="28"/>
      <c r="EN180" s="28"/>
      <c r="EO180" s="28"/>
      <c r="EP180" s="28"/>
      <c r="EQ180" s="28"/>
      <c r="ER180" s="28"/>
      <c r="ES180" s="28"/>
      <c r="ET180" s="28"/>
      <c r="EU180" s="28"/>
      <c r="EV180" s="28"/>
      <c r="EW180" s="28"/>
      <c r="EX180" s="28"/>
      <c r="EY180" s="28"/>
      <c r="EZ180" s="28"/>
      <c r="FA180" s="28"/>
      <c r="FB180" s="28"/>
      <c r="FC180" s="28"/>
      <c r="FD180" s="28"/>
      <c r="FE180" s="28"/>
      <c r="FF180" s="30"/>
      <c r="FG180" s="30"/>
    </row>
    <row r="181" spans="1:163" x14ac:dyDescent="0.25">
      <c r="A181" s="27" t="str">
        <f t="shared" si="2"/>
        <v>IR003004001004001017000000000000000000</v>
      </c>
      <c r="B181" s="24" t="s">
        <v>2877</v>
      </c>
      <c r="C181" s="23" t="s">
        <v>2630</v>
      </c>
      <c r="D181" s="25" t="s">
        <v>710</v>
      </c>
      <c r="E181" s="25" t="s">
        <v>711</v>
      </c>
      <c r="F181" s="50" t="s">
        <v>702</v>
      </c>
      <c r="G181" s="25" t="s">
        <v>711</v>
      </c>
      <c r="H181" s="25" t="s">
        <v>702</v>
      </c>
      <c r="I181" s="50" t="s">
        <v>743</v>
      </c>
      <c r="J181" s="25" t="s">
        <v>697</v>
      </c>
      <c r="K181" s="63" t="s">
        <v>697</v>
      </c>
      <c r="L181" s="25" t="s">
        <v>697</v>
      </c>
      <c r="M181" s="25" t="s">
        <v>697</v>
      </c>
      <c r="N181" s="25" t="s">
        <v>697</v>
      </c>
      <c r="O181" s="25" t="s">
        <v>697</v>
      </c>
      <c r="P181" s="28"/>
      <c r="Q181" s="28" t="s">
        <v>704</v>
      </c>
      <c r="R181" s="28" t="s">
        <v>698</v>
      </c>
      <c r="S181" s="28" t="s">
        <v>694</v>
      </c>
      <c r="T181" s="28" t="s">
        <v>922</v>
      </c>
      <c r="U181" s="28" t="s">
        <v>3001</v>
      </c>
      <c r="V181" s="139" t="s">
        <v>905</v>
      </c>
      <c r="W181" s="141"/>
      <c r="X181" s="141"/>
      <c r="Y181" s="141"/>
      <c r="Z181" s="141"/>
      <c r="AA181" s="141"/>
      <c r="AB181" s="24" t="s">
        <v>3051</v>
      </c>
      <c r="AC181" s="141"/>
      <c r="AD181" s="24"/>
      <c r="AE181" s="24"/>
      <c r="AF181" s="24"/>
      <c r="AG181" s="24"/>
      <c r="AH181" s="28" t="s">
        <v>3052</v>
      </c>
      <c r="AI181" s="28" t="s">
        <v>704</v>
      </c>
      <c r="AJ181" s="28"/>
      <c r="AK181" s="28"/>
      <c r="AL181" s="28"/>
      <c r="AM181" s="28"/>
      <c r="AN181" s="28"/>
      <c r="AO181" s="28"/>
      <c r="AP181" s="28"/>
      <c r="AQ181" s="28"/>
      <c r="AR181" s="28"/>
      <c r="AS181" s="28"/>
      <c r="AT181" s="28"/>
      <c r="AU181" s="28"/>
      <c r="AV181" s="28"/>
      <c r="AW181" s="28"/>
      <c r="AX181" s="28"/>
      <c r="AY181" s="28"/>
      <c r="AZ181" s="28"/>
      <c r="BA181" s="28"/>
      <c r="BB181" s="28"/>
      <c r="BC181" s="28"/>
      <c r="BD181" s="28"/>
      <c r="BE181" s="28"/>
      <c r="BF181" s="28"/>
      <c r="BG181" s="28"/>
      <c r="BH181" s="28"/>
      <c r="BI181" s="28"/>
      <c r="BJ181" s="28"/>
      <c r="BK181" s="28"/>
      <c r="BL181" s="28"/>
      <c r="BM181" s="28"/>
      <c r="BN181" s="28"/>
      <c r="BO181" s="28"/>
      <c r="BP181" s="28"/>
      <c r="BQ181" s="28"/>
      <c r="BR181" s="28"/>
      <c r="BS181" s="28"/>
      <c r="BT181" s="28"/>
      <c r="BU181" s="28"/>
      <c r="BV181" s="28"/>
      <c r="BW181" s="28"/>
      <c r="BX181" s="28"/>
      <c r="BY181" s="28"/>
      <c r="BZ181" s="28"/>
      <c r="CA181" s="28"/>
      <c r="CB181" s="28"/>
      <c r="CC181" s="28"/>
      <c r="CD181" s="28"/>
      <c r="CE181" s="28"/>
      <c r="CF181" s="28"/>
      <c r="CG181" s="28"/>
      <c r="CH181" s="28"/>
      <c r="CI181" s="28"/>
      <c r="CJ181" s="28"/>
      <c r="CK181" s="28"/>
      <c r="CL181" s="28"/>
      <c r="CM181" s="28"/>
      <c r="CN181" s="28"/>
      <c r="CO181" s="28"/>
      <c r="CP181" s="28"/>
      <c r="CQ181" s="28"/>
      <c r="CR181" s="28"/>
      <c r="CS181" s="28"/>
      <c r="CT181" s="28"/>
      <c r="CU181" s="28"/>
      <c r="CV181" s="28"/>
      <c r="CW181" s="28"/>
      <c r="CX181" s="28"/>
      <c r="CY181" s="28"/>
      <c r="CZ181" s="28"/>
      <c r="DA181" s="28"/>
      <c r="DB181" s="28"/>
      <c r="DC181" s="28"/>
      <c r="DD181" s="28"/>
      <c r="DE181" s="28"/>
      <c r="DF181" s="28"/>
      <c r="DG181" s="28"/>
      <c r="DH181" s="28"/>
      <c r="DI181" s="28"/>
      <c r="DJ181" s="28"/>
      <c r="DK181" s="28"/>
      <c r="DL181" s="28"/>
      <c r="DM181" s="28"/>
      <c r="DN181" s="28"/>
      <c r="DO181" s="28"/>
      <c r="DP181" s="28"/>
      <c r="DQ181" s="28"/>
      <c r="DR181" s="28"/>
      <c r="DS181" s="28"/>
      <c r="DT181" s="28"/>
      <c r="DU181" s="28"/>
      <c r="DV181" s="28"/>
      <c r="DW181" s="28"/>
      <c r="DX181" s="28"/>
      <c r="DY181" s="28"/>
      <c r="DZ181" s="28"/>
      <c r="EA181" s="28"/>
      <c r="EB181" s="28"/>
      <c r="EC181" s="28"/>
      <c r="ED181" s="28"/>
      <c r="EE181" s="28"/>
      <c r="EF181" s="28"/>
      <c r="EG181" s="28"/>
      <c r="EH181" s="28"/>
      <c r="EI181" s="28"/>
      <c r="EJ181" s="28"/>
      <c r="EK181" s="28"/>
      <c r="EL181" s="28"/>
      <c r="EM181" s="28"/>
      <c r="EN181" s="28"/>
      <c r="EO181" s="28"/>
      <c r="EP181" s="28"/>
      <c r="EQ181" s="28"/>
      <c r="ER181" s="28"/>
      <c r="ES181" s="28"/>
      <c r="ET181" s="28"/>
      <c r="EU181" s="28"/>
      <c r="EV181" s="28"/>
      <c r="EW181" s="28"/>
      <c r="EX181" s="28"/>
      <c r="EY181" s="28"/>
      <c r="EZ181" s="28"/>
      <c r="FA181" s="28"/>
      <c r="FB181" s="28"/>
      <c r="FC181" s="28"/>
      <c r="FD181" s="28"/>
      <c r="FE181" s="28"/>
      <c r="FF181" s="30"/>
      <c r="FG181" s="30"/>
    </row>
    <row r="182" spans="1:163" x14ac:dyDescent="0.25">
      <c r="A182" s="27" t="str">
        <f t="shared" si="2"/>
        <v>IR003004001004001018000000000000000000</v>
      </c>
      <c r="B182" s="24" t="s">
        <v>2877</v>
      </c>
      <c r="C182" s="23" t="s">
        <v>2630</v>
      </c>
      <c r="D182" s="25" t="s">
        <v>710</v>
      </c>
      <c r="E182" s="25" t="s">
        <v>711</v>
      </c>
      <c r="F182" s="50" t="s">
        <v>702</v>
      </c>
      <c r="G182" s="25" t="s">
        <v>711</v>
      </c>
      <c r="H182" s="25" t="s">
        <v>702</v>
      </c>
      <c r="I182" s="50" t="s">
        <v>745</v>
      </c>
      <c r="J182" s="25" t="s">
        <v>697</v>
      </c>
      <c r="K182" s="63" t="s">
        <v>697</v>
      </c>
      <c r="L182" s="25" t="s">
        <v>697</v>
      </c>
      <c r="M182" s="25" t="s">
        <v>697</v>
      </c>
      <c r="N182" s="25" t="s">
        <v>697</v>
      </c>
      <c r="O182" s="25" t="s">
        <v>697</v>
      </c>
      <c r="P182" s="28"/>
      <c r="Q182" s="28" t="s">
        <v>704</v>
      </c>
      <c r="R182" s="28" t="s">
        <v>698</v>
      </c>
      <c r="S182" s="28" t="s">
        <v>694</v>
      </c>
      <c r="T182" s="28" t="s">
        <v>922</v>
      </c>
      <c r="U182" s="28" t="s">
        <v>3001</v>
      </c>
      <c r="V182" s="139" t="s">
        <v>905</v>
      </c>
      <c r="W182" s="141"/>
      <c r="X182" s="141"/>
      <c r="Y182" s="141"/>
      <c r="Z182" s="141"/>
      <c r="AA182" s="141"/>
      <c r="AB182" s="24" t="s">
        <v>2068</v>
      </c>
      <c r="AC182" s="141"/>
      <c r="AD182" s="24"/>
      <c r="AE182" s="24"/>
      <c r="AF182" s="24"/>
      <c r="AG182" s="24"/>
      <c r="AH182" s="28" t="s">
        <v>3053</v>
      </c>
      <c r="AI182" s="28" t="s">
        <v>704</v>
      </c>
      <c r="AJ182" s="28"/>
      <c r="AK182" s="28"/>
      <c r="AL182" s="28"/>
      <c r="AM182" s="28"/>
      <c r="AN182" s="28"/>
      <c r="AO182" s="28"/>
      <c r="AP182" s="28"/>
      <c r="AQ182" s="28"/>
      <c r="AR182" s="28"/>
      <c r="AS182" s="28"/>
      <c r="AT182" s="28"/>
      <c r="AU182" s="28"/>
      <c r="AV182" s="28"/>
      <c r="AW182" s="28"/>
      <c r="AX182" s="28"/>
      <c r="AY182" s="28"/>
      <c r="AZ182" s="28"/>
      <c r="BA182" s="28"/>
      <c r="BB182" s="28"/>
      <c r="BC182" s="28"/>
      <c r="BD182" s="28"/>
      <c r="BE182" s="28"/>
      <c r="BF182" s="28"/>
      <c r="BG182" s="28"/>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c r="CP182" s="28"/>
      <c r="CQ182" s="28"/>
      <c r="CR182" s="28"/>
      <c r="CS182" s="28"/>
      <c r="CT182" s="28"/>
      <c r="CU182" s="28"/>
      <c r="CV182" s="28"/>
      <c r="CW182" s="28"/>
      <c r="CX182" s="28"/>
      <c r="CY182" s="28"/>
      <c r="CZ182" s="28"/>
      <c r="DA182" s="28"/>
      <c r="DB182" s="28"/>
      <c r="DC182" s="28"/>
      <c r="DD182" s="28"/>
      <c r="DE182" s="28"/>
      <c r="DF182" s="28"/>
      <c r="DG182" s="28"/>
      <c r="DH182" s="28"/>
      <c r="DI182" s="28"/>
      <c r="DJ182" s="28"/>
      <c r="DK182" s="28"/>
      <c r="DL182" s="28"/>
      <c r="DM182" s="28"/>
      <c r="DN182" s="28"/>
      <c r="DO182" s="28"/>
      <c r="DP182" s="28"/>
      <c r="DQ182" s="28"/>
      <c r="DR182" s="28"/>
      <c r="DS182" s="28"/>
      <c r="DT182" s="28"/>
      <c r="DU182" s="28"/>
      <c r="DV182" s="28"/>
      <c r="DW182" s="28"/>
      <c r="DX182" s="28"/>
      <c r="DY182" s="28"/>
      <c r="DZ182" s="28"/>
      <c r="EA182" s="28"/>
      <c r="EB182" s="28"/>
      <c r="EC182" s="28"/>
      <c r="ED182" s="28"/>
      <c r="EE182" s="28"/>
      <c r="EF182" s="28"/>
      <c r="EG182" s="28"/>
      <c r="EH182" s="28"/>
      <c r="EI182" s="28"/>
      <c r="EJ182" s="28"/>
      <c r="EK182" s="28"/>
      <c r="EL182" s="28"/>
      <c r="EM182" s="28"/>
      <c r="EN182" s="28"/>
      <c r="EO182" s="28"/>
      <c r="EP182" s="28"/>
      <c r="EQ182" s="28"/>
      <c r="ER182" s="28"/>
      <c r="ES182" s="28"/>
      <c r="ET182" s="28"/>
      <c r="EU182" s="28"/>
      <c r="EV182" s="28"/>
      <c r="EW182" s="28"/>
      <c r="EX182" s="28"/>
      <c r="EY182" s="28"/>
      <c r="EZ182" s="28"/>
      <c r="FA182" s="28"/>
      <c r="FB182" s="28"/>
      <c r="FC182" s="28"/>
      <c r="FD182" s="28"/>
      <c r="FE182" s="28"/>
      <c r="FF182" s="30"/>
      <c r="FG182" s="30"/>
    </row>
    <row r="183" spans="1:163" x14ac:dyDescent="0.25">
      <c r="A183" s="27" t="str">
        <f t="shared" si="2"/>
        <v>IR003004001004002000000000000000000000</v>
      </c>
      <c r="B183" s="27" t="s">
        <v>694</v>
      </c>
      <c r="C183" s="23" t="s">
        <v>2630</v>
      </c>
      <c r="D183" s="23" t="s">
        <v>710</v>
      </c>
      <c r="E183" s="23" t="s">
        <v>711</v>
      </c>
      <c r="F183" s="21" t="s">
        <v>702</v>
      </c>
      <c r="G183" s="23" t="s">
        <v>711</v>
      </c>
      <c r="H183" s="23" t="s">
        <v>707</v>
      </c>
      <c r="I183" s="23" t="s">
        <v>697</v>
      </c>
      <c r="J183" s="23" t="s">
        <v>697</v>
      </c>
      <c r="K183" s="64" t="s">
        <v>697</v>
      </c>
      <c r="L183" s="23" t="s">
        <v>697</v>
      </c>
      <c r="M183" s="23" t="s">
        <v>697</v>
      </c>
      <c r="N183" s="23" t="s">
        <v>697</v>
      </c>
      <c r="O183" s="23" t="s">
        <v>697</v>
      </c>
      <c r="P183" s="27">
        <v>0</v>
      </c>
      <c r="Q183" s="27" t="s">
        <v>698</v>
      </c>
      <c r="R183" s="27" t="s">
        <v>698</v>
      </c>
      <c r="S183" s="28" t="s">
        <v>694</v>
      </c>
      <c r="T183" s="28" t="s">
        <v>922</v>
      </c>
      <c r="U183" s="27" t="s">
        <v>3005</v>
      </c>
      <c r="V183" s="52" t="s">
        <v>905</v>
      </c>
      <c r="W183" s="20"/>
      <c r="X183" s="20"/>
      <c r="Y183" s="27"/>
      <c r="Z183" s="27"/>
      <c r="AA183" s="20" t="s">
        <v>3006</v>
      </c>
      <c r="AB183" s="20"/>
      <c r="AC183" s="20"/>
      <c r="AD183" s="20"/>
      <c r="AE183" s="20"/>
      <c r="AF183" s="20"/>
      <c r="AG183" s="20"/>
      <c r="AH183" s="27" t="s">
        <v>3054</v>
      </c>
      <c r="AI183" s="28" t="s">
        <v>698</v>
      </c>
      <c r="AJ183" s="27" t="s">
        <v>694</v>
      </c>
      <c r="AK183" s="27" t="s">
        <v>694</v>
      </c>
      <c r="AL183" s="27" t="s">
        <v>694</v>
      </c>
      <c r="AM183" s="27" t="s">
        <v>694</v>
      </c>
      <c r="AN183" s="27" t="s">
        <v>694</v>
      </c>
      <c r="AO183" s="27" t="s">
        <v>694</v>
      </c>
      <c r="AP183" s="27" t="s">
        <v>694</v>
      </c>
      <c r="AQ183" s="27" t="s">
        <v>694</v>
      </c>
      <c r="AR183" s="27" t="s">
        <v>694</v>
      </c>
      <c r="AS183" s="27" t="s">
        <v>694</v>
      </c>
      <c r="AT183" s="27" t="s">
        <v>694</v>
      </c>
      <c r="AU183" s="27" t="s">
        <v>694</v>
      </c>
      <c r="AV183" s="27" t="s">
        <v>694</v>
      </c>
      <c r="AW183" s="27" t="s">
        <v>694</v>
      </c>
      <c r="AX183" s="27" t="s">
        <v>694</v>
      </c>
      <c r="AY183" s="27" t="s">
        <v>694</v>
      </c>
      <c r="AZ183" s="27" t="s">
        <v>694</v>
      </c>
      <c r="BA183" s="27" t="s">
        <v>694</v>
      </c>
      <c r="BB183" s="27" t="s">
        <v>694</v>
      </c>
      <c r="BC183" s="27" t="s">
        <v>694</v>
      </c>
      <c r="BD183" s="27" t="s">
        <v>694</v>
      </c>
      <c r="BE183" s="27" t="s">
        <v>694</v>
      </c>
      <c r="BF183" s="27" t="s">
        <v>694</v>
      </c>
      <c r="BG183" s="27" t="s">
        <v>694</v>
      </c>
      <c r="BH183" s="27" t="s">
        <v>694</v>
      </c>
      <c r="BI183" s="27" t="s">
        <v>694</v>
      </c>
      <c r="BJ183" s="27" t="s">
        <v>694</v>
      </c>
      <c r="BK183" s="27" t="s">
        <v>694</v>
      </c>
      <c r="BL183" s="27" t="s">
        <v>694</v>
      </c>
      <c r="BM183" s="27" t="s">
        <v>694</v>
      </c>
      <c r="BN183" s="27" t="s">
        <v>694</v>
      </c>
      <c r="BO183" s="27" t="s">
        <v>694</v>
      </c>
      <c r="BP183" s="27" t="s">
        <v>694</v>
      </c>
      <c r="BQ183" s="27" t="s">
        <v>694</v>
      </c>
      <c r="BR183" s="27" t="s">
        <v>694</v>
      </c>
      <c r="BS183" s="27" t="s">
        <v>694</v>
      </c>
      <c r="BT183" s="27" t="s">
        <v>694</v>
      </c>
      <c r="BU183" s="27" t="s">
        <v>694</v>
      </c>
      <c r="BV183" s="27" t="s">
        <v>694</v>
      </c>
      <c r="BW183" s="27" t="s">
        <v>694</v>
      </c>
      <c r="BX183" s="27" t="s">
        <v>694</v>
      </c>
      <c r="BY183" s="27" t="s">
        <v>694</v>
      </c>
      <c r="BZ183" s="27" t="s">
        <v>694</v>
      </c>
      <c r="CA183" s="27" t="s">
        <v>694</v>
      </c>
      <c r="CB183" s="27" t="s">
        <v>694</v>
      </c>
      <c r="CC183" s="27" t="s">
        <v>694</v>
      </c>
      <c r="CD183" s="27" t="s">
        <v>694</v>
      </c>
      <c r="CE183" s="27" t="s">
        <v>694</v>
      </c>
      <c r="CF183" s="27" t="s">
        <v>694</v>
      </c>
      <c r="CG183" s="27" t="s">
        <v>694</v>
      </c>
      <c r="CH183" s="27" t="s">
        <v>694</v>
      </c>
      <c r="CI183" s="27" t="s">
        <v>694</v>
      </c>
      <c r="CJ183" s="27" t="s">
        <v>694</v>
      </c>
      <c r="CK183" s="27" t="s">
        <v>694</v>
      </c>
      <c r="CL183" s="27" t="s">
        <v>694</v>
      </c>
      <c r="CM183" s="27" t="s">
        <v>694</v>
      </c>
      <c r="CN183" s="27" t="s">
        <v>694</v>
      </c>
      <c r="CO183" s="27" t="s">
        <v>694</v>
      </c>
      <c r="CP183" s="27" t="s">
        <v>694</v>
      </c>
      <c r="CQ183" s="27" t="s">
        <v>694</v>
      </c>
      <c r="CR183" s="27" t="s">
        <v>694</v>
      </c>
      <c r="CS183" s="27" t="s">
        <v>694</v>
      </c>
      <c r="CT183" s="27" t="s">
        <v>694</v>
      </c>
      <c r="CU183" s="27" t="s">
        <v>694</v>
      </c>
      <c r="CV183" s="27" t="s">
        <v>694</v>
      </c>
      <c r="CW183" s="27" t="s">
        <v>694</v>
      </c>
      <c r="CX183" s="27" t="s">
        <v>694</v>
      </c>
      <c r="CY183" s="27" t="s">
        <v>694</v>
      </c>
      <c r="CZ183" s="27" t="s">
        <v>694</v>
      </c>
      <c r="DA183" s="27" t="s">
        <v>694</v>
      </c>
      <c r="DB183" s="27" t="s">
        <v>694</v>
      </c>
      <c r="DC183" s="27" t="s">
        <v>694</v>
      </c>
      <c r="DD183" s="27" t="s">
        <v>694</v>
      </c>
      <c r="DE183" s="27" t="s">
        <v>694</v>
      </c>
      <c r="DF183" s="27" t="s">
        <v>694</v>
      </c>
      <c r="DG183" s="27" t="s">
        <v>694</v>
      </c>
      <c r="DH183" s="27" t="s">
        <v>694</v>
      </c>
      <c r="DI183" s="27" t="s">
        <v>694</v>
      </c>
      <c r="DJ183" s="27" t="s">
        <v>694</v>
      </c>
      <c r="DK183" s="27" t="s">
        <v>694</v>
      </c>
      <c r="DL183" s="27" t="s">
        <v>694</v>
      </c>
      <c r="DM183" s="27" t="s">
        <v>694</v>
      </c>
      <c r="DN183" s="27" t="s">
        <v>694</v>
      </c>
      <c r="DO183" s="27" t="s">
        <v>694</v>
      </c>
      <c r="DP183" s="27" t="s">
        <v>694</v>
      </c>
      <c r="DQ183" s="27" t="s">
        <v>694</v>
      </c>
      <c r="DR183" s="27" t="s">
        <v>694</v>
      </c>
      <c r="DS183" s="27" t="s">
        <v>694</v>
      </c>
      <c r="DT183" s="27" t="s">
        <v>694</v>
      </c>
      <c r="DU183" s="27" t="s">
        <v>694</v>
      </c>
      <c r="DV183" s="27" t="s">
        <v>694</v>
      </c>
      <c r="DW183" s="27" t="s">
        <v>694</v>
      </c>
      <c r="DX183" s="27" t="s">
        <v>694</v>
      </c>
      <c r="DY183" s="27" t="s">
        <v>694</v>
      </c>
      <c r="DZ183" s="27" t="s">
        <v>694</v>
      </c>
      <c r="EA183" s="27" t="s">
        <v>694</v>
      </c>
      <c r="EB183" s="27" t="s">
        <v>694</v>
      </c>
      <c r="EC183" s="27" t="s">
        <v>694</v>
      </c>
      <c r="ED183" s="27" t="s">
        <v>694</v>
      </c>
      <c r="EE183" s="27" t="s">
        <v>694</v>
      </c>
      <c r="EF183" s="27" t="s">
        <v>694</v>
      </c>
      <c r="EG183" s="27" t="s">
        <v>694</v>
      </c>
      <c r="EH183" s="27" t="s">
        <v>694</v>
      </c>
      <c r="EI183" s="27" t="s">
        <v>694</v>
      </c>
      <c r="EJ183" s="27" t="s">
        <v>694</v>
      </c>
      <c r="EK183" s="27" t="s">
        <v>694</v>
      </c>
      <c r="EL183" s="27" t="s">
        <v>694</v>
      </c>
      <c r="EM183" s="27" t="s">
        <v>694</v>
      </c>
      <c r="EN183" s="27" t="s">
        <v>694</v>
      </c>
      <c r="EO183" s="27" t="s">
        <v>694</v>
      </c>
      <c r="EP183" s="27" t="s">
        <v>694</v>
      </c>
      <c r="EQ183" s="27" t="s">
        <v>694</v>
      </c>
      <c r="ER183" s="27" t="s">
        <v>694</v>
      </c>
      <c r="ES183" s="27" t="s">
        <v>694</v>
      </c>
      <c r="ET183" s="27" t="s">
        <v>694</v>
      </c>
      <c r="EU183" s="27" t="s">
        <v>694</v>
      </c>
      <c r="EV183" s="27" t="s">
        <v>694</v>
      </c>
      <c r="EW183" s="27" t="s">
        <v>694</v>
      </c>
      <c r="EX183" s="27" t="s">
        <v>694</v>
      </c>
      <c r="EY183" s="27" t="s">
        <v>694</v>
      </c>
      <c r="EZ183" s="27" t="s">
        <v>694</v>
      </c>
      <c r="FA183" s="27" t="s">
        <v>694</v>
      </c>
      <c r="FB183" s="27" t="s">
        <v>694</v>
      </c>
      <c r="FC183" s="27" t="s">
        <v>694</v>
      </c>
      <c r="FD183" s="27" t="s">
        <v>694</v>
      </c>
      <c r="FE183" s="27" t="s">
        <v>694</v>
      </c>
      <c r="FF183" s="42"/>
      <c r="FG183" s="42"/>
    </row>
    <row r="184" spans="1:163" x14ac:dyDescent="0.25">
      <c r="A184" s="27" t="str">
        <f t="shared" si="2"/>
        <v>IR003004001004002001000000000000000000</v>
      </c>
      <c r="B184" s="20" t="s">
        <v>2877</v>
      </c>
      <c r="C184" s="23" t="s">
        <v>2630</v>
      </c>
      <c r="D184" s="23" t="s">
        <v>710</v>
      </c>
      <c r="E184" s="23" t="s">
        <v>711</v>
      </c>
      <c r="F184" s="21" t="s">
        <v>702</v>
      </c>
      <c r="G184" s="23" t="s">
        <v>711</v>
      </c>
      <c r="H184" s="23" t="s">
        <v>707</v>
      </c>
      <c r="I184" s="21" t="s">
        <v>702</v>
      </c>
      <c r="J184" s="23" t="s">
        <v>697</v>
      </c>
      <c r="K184" s="64" t="s">
        <v>697</v>
      </c>
      <c r="L184" s="23" t="s">
        <v>697</v>
      </c>
      <c r="M184" s="23" t="s">
        <v>697</v>
      </c>
      <c r="N184" s="23" t="s">
        <v>697</v>
      </c>
      <c r="O184" s="23" t="s">
        <v>697</v>
      </c>
      <c r="P184" s="27">
        <v>0</v>
      </c>
      <c r="Q184" s="27" t="s">
        <v>704</v>
      </c>
      <c r="R184" s="27" t="s">
        <v>698</v>
      </c>
      <c r="S184" s="28" t="s">
        <v>694</v>
      </c>
      <c r="T184" s="28" t="s">
        <v>922</v>
      </c>
      <c r="U184" s="27" t="s">
        <v>3005</v>
      </c>
      <c r="V184" s="52" t="s">
        <v>905</v>
      </c>
      <c r="W184" s="51"/>
      <c r="X184" s="51"/>
      <c r="Y184" s="51"/>
      <c r="Z184" s="51"/>
      <c r="AA184" s="51"/>
      <c r="AB184" s="20" t="s">
        <v>2114</v>
      </c>
      <c r="AC184" s="51"/>
      <c r="AD184" s="51"/>
      <c r="AE184" s="51"/>
      <c r="AF184" s="51"/>
      <c r="AG184" s="51"/>
      <c r="AH184" s="27" t="s">
        <v>3055</v>
      </c>
      <c r="AI184" s="28" t="s">
        <v>704</v>
      </c>
      <c r="AJ184" s="27" t="s">
        <v>698</v>
      </c>
      <c r="AK184" s="27" t="s">
        <v>698</v>
      </c>
      <c r="AL184" s="27" t="s">
        <v>698</v>
      </c>
      <c r="AM184" s="27" t="s">
        <v>698</v>
      </c>
      <c r="AN184" s="27" t="s">
        <v>698</v>
      </c>
      <c r="AO184" s="27" t="s">
        <v>698</v>
      </c>
      <c r="AP184" s="27" t="s">
        <v>698</v>
      </c>
      <c r="AQ184" s="27" t="s">
        <v>698</v>
      </c>
      <c r="AR184" s="27" t="s">
        <v>698</v>
      </c>
      <c r="AS184" s="27" t="s">
        <v>698</v>
      </c>
      <c r="AT184" s="27" t="s">
        <v>698</v>
      </c>
      <c r="AU184" s="27" t="s">
        <v>698</v>
      </c>
      <c r="AV184" s="27" t="s">
        <v>698</v>
      </c>
      <c r="AW184" s="27" t="s">
        <v>698</v>
      </c>
      <c r="AX184" s="27" t="s">
        <v>698</v>
      </c>
      <c r="AY184" s="27" t="s">
        <v>698</v>
      </c>
      <c r="AZ184" s="27" t="s">
        <v>698</v>
      </c>
      <c r="BA184" s="27" t="s">
        <v>698</v>
      </c>
      <c r="BB184" s="27" t="s">
        <v>698</v>
      </c>
      <c r="BC184" s="27" t="s">
        <v>698</v>
      </c>
      <c r="BD184" s="27" t="s">
        <v>698</v>
      </c>
      <c r="BE184" s="27" t="s">
        <v>698</v>
      </c>
      <c r="BF184" s="27" t="s">
        <v>698</v>
      </c>
      <c r="BG184" s="27" t="s">
        <v>698</v>
      </c>
      <c r="BH184" s="27" t="s">
        <v>698</v>
      </c>
      <c r="BI184" s="27" t="s">
        <v>698</v>
      </c>
      <c r="BJ184" s="27" t="s">
        <v>698</v>
      </c>
      <c r="BK184" s="27" t="s">
        <v>698</v>
      </c>
      <c r="BL184" s="27" t="s">
        <v>698</v>
      </c>
      <c r="BM184" s="27" t="s">
        <v>698</v>
      </c>
      <c r="BN184" s="27" t="s">
        <v>698</v>
      </c>
      <c r="BO184" s="27" t="s">
        <v>698</v>
      </c>
      <c r="BP184" s="27" t="s">
        <v>698</v>
      </c>
      <c r="BQ184" s="27" t="s">
        <v>698</v>
      </c>
      <c r="BR184" s="27" t="s">
        <v>698</v>
      </c>
      <c r="BS184" s="27" t="s">
        <v>698</v>
      </c>
      <c r="BT184" s="27" t="s">
        <v>698</v>
      </c>
      <c r="BU184" s="27" t="s">
        <v>698</v>
      </c>
      <c r="BV184" s="27" t="s">
        <v>698</v>
      </c>
      <c r="BW184" s="27" t="s">
        <v>698</v>
      </c>
      <c r="BX184" s="27" t="s">
        <v>698</v>
      </c>
      <c r="BY184" s="27" t="s">
        <v>698</v>
      </c>
      <c r="BZ184" s="27" t="s">
        <v>704</v>
      </c>
      <c r="CA184" s="27" t="s">
        <v>698</v>
      </c>
      <c r="CB184" s="27" t="s">
        <v>698</v>
      </c>
      <c r="CC184" s="27" t="s">
        <v>698</v>
      </c>
      <c r="CD184" s="27" t="s">
        <v>698</v>
      </c>
      <c r="CE184" s="27" t="s">
        <v>698</v>
      </c>
      <c r="CF184" s="27" t="s">
        <v>698</v>
      </c>
      <c r="CG184" s="27" t="s">
        <v>698</v>
      </c>
      <c r="CH184" s="27" t="s">
        <v>698</v>
      </c>
      <c r="CI184" s="27" t="s">
        <v>698</v>
      </c>
      <c r="CJ184" s="27" t="s">
        <v>698</v>
      </c>
      <c r="CK184" s="27" t="s">
        <v>698</v>
      </c>
      <c r="CL184" s="27" t="s">
        <v>698</v>
      </c>
      <c r="CM184" s="27" t="s">
        <v>698</v>
      </c>
      <c r="CN184" s="27" t="s">
        <v>698</v>
      </c>
      <c r="CO184" s="27" t="s">
        <v>698</v>
      </c>
      <c r="CP184" s="27" t="s">
        <v>698</v>
      </c>
      <c r="CQ184" s="27" t="s">
        <v>698</v>
      </c>
      <c r="CR184" s="27" t="s">
        <v>698</v>
      </c>
      <c r="CS184" s="27" t="s">
        <v>698</v>
      </c>
      <c r="CT184" s="27" t="s">
        <v>698</v>
      </c>
      <c r="CU184" s="27" t="s">
        <v>698</v>
      </c>
      <c r="CV184" s="27" t="s">
        <v>698</v>
      </c>
      <c r="CW184" s="27" t="s">
        <v>698</v>
      </c>
      <c r="CX184" s="27" t="s">
        <v>698</v>
      </c>
      <c r="CY184" s="27" t="s">
        <v>698</v>
      </c>
      <c r="CZ184" s="27" t="s">
        <v>698</v>
      </c>
      <c r="DA184" s="27" t="s">
        <v>698</v>
      </c>
      <c r="DB184" s="27" t="s">
        <v>698</v>
      </c>
      <c r="DC184" s="27" t="s">
        <v>698</v>
      </c>
      <c r="DD184" s="27" t="s">
        <v>698</v>
      </c>
      <c r="DE184" s="27" t="s">
        <v>698</v>
      </c>
      <c r="DF184" s="27" t="s">
        <v>698</v>
      </c>
      <c r="DG184" s="27" t="s">
        <v>698</v>
      </c>
      <c r="DH184" s="27" t="s">
        <v>698</v>
      </c>
      <c r="DI184" s="27" t="s">
        <v>698</v>
      </c>
      <c r="DJ184" s="27" t="s">
        <v>698</v>
      </c>
      <c r="DK184" s="27" t="s">
        <v>698</v>
      </c>
      <c r="DL184" s="27" t="s">
        <v>698</v>
      </c>
      <c r="DM184" s="27" t="s">
        <v>698</v>
      </c>
      <c r="DN184" s="27" t="s">
        <v>698</v>
      </c>
      <c r="DO184" s="27" t="s">
        <v>698</v>
      </c>
      <c r="DP184" s="27" t="s">
        <v>698</v>
      </c>
      <c r="DQ184" s="27" t="s">
        <v>698</v>
      </c>
      <c r="DR184" s="27" t="s">
        <v>698</v>
      </c>
      <c r="DS184" s="27" t="s">
        <v>698</v>
      </c>
      <c r="DT184" s="27" t="s">
        <v>698</v>
      </c>
      <c r="DU184" s="27" t="s">
        <v>698</v>
      </c>
      <c r="DV184" s="27" t="s">
        <v>698</v>
      </c>
      <c r="DW184" s="27" t="s">
        <v>698</v>
      </c>
      <c r="DX184" s="27" t="s">
        <v>698</v>
      </c>
      <c r="DY184" s="27" t="s">
        <v>698</v>
      </c>
      <c r="DZ184" s="27" t="s">
        <v>698</v>
      </c>
      <c r="EA184" s="27" t="s">
        <v>698</v>
      </c>
      <c r="EB184" s="27" t="s">
        <v>698</v>
      </c>
      <c r="EC184" s="27" t="s">
        <v>698</v>
      </c>
      <c r="ED184" s="27" t="s">
        <v>698</v>
      </c>
      <c r="EE184" s="27" t="s">
        <v>698</v>
      </c>
      <c r="EF184" s="27" t="s">
        <v>698</v>
      </c>
      <c r="EG184" s="27" t="s">
        <v>698</v>
      </c>
      <c r="EH184" s="27" t="s">
        <v>698</v>
      </c>
      <c r="EI184" s="27" t="s">
        <v>698</v>
      </c>
      <c r="EJ184" s="27" t="s">
        <v>698</v>
      </c>
      <c r="EK184" s="27" t="s">
        <v>698</v>
      </c>
      <c r="EL184" s="27" t="s">
        <v>698</v>
      </c>
      <c r="EM184" s="27" t="s">
        <v>698</v>
      </c>
      <c r="EN184" s="27" t="s">
        <v>698</v>
      </c>
      <c r="EO184" s="27" t="s">
        <v>698</v>
      </c>
      <c r="EP184" s="27" t="s">
        <v>698</v>
      </c>
      <c r="EQ184" s="27" t="s">
        <v>698</v>
      </c>
      <c r="ER184" s="27" t="s">
        <v>698</v>
      </c>
      <c r="ES184" s="27" t="s">
        <v>698</v>
      </c>
      <c r="ET184" s="27" t="s">
        <v>698</v>
      </c>
      <c r="EU184" s="27" t="s">
        <v>698</v>
      </c>
      <c r="EV184" s="27" t="s">
        <v>698</v>
      </c>
      <c r="EW184" s="27" t="s">
        <v>2705</v>
      </c>
      <c r="EX184" s="27" t="s">
        <v>3004</v>
      </c>
      <c r="EY184" s="27" t="s">
        <v>2707</v>
      </c>
      <c r="EZ184" s="27" t="s">
        <v>694</v>
      </c>
      <c r="FA184" s="27" t="s">
        <v>694</v>
      </c>
      <c r="FB184" s="27" t="s">
        <v>694</v>
      </c>
      <c r="FC184" s="27" t="s">
        <v>694</v>
      </c>
      <c r="FD184" s="27" t="s">
        <v>694</v>
      </c>
      <c r="FE184" s="27" t="s">
        <v>2858</v>
      </c>
      <c r="FF184" s="157"/>
      <c r="FG184" s="157"/>
    </row>
    <row r="185" spans="1:163" x14ac:dyDescent="0.25">
      <c r="A185" s="27" t="str">
        <f t="shared" si="2"/>
        <v>IR003004001004002002000000000000000000</v>
      </c>
      <c r="B185" s="20" t="s">
        <v>694</v>
      </c>
      <c r="C185" s="23" t="s">
        <v>2630</v>
      </c>
      <c r="D185" s="23" t="s">
        <v>710</v>
      </c>
      <c r="E185" s="23" t="s">
        <v>711</v>
      </c>
      <c r="F185" s="21" t="s">
        <v>702</v>
      </c>
      <c r="G185" s="23" t="s">
        <v>711</v>
      </c>
      <c r="H185" s="23" t="s">
        <v>707</v>
      </c>
      <c r="I185" s="21" t="s">
        <v>707</v>
      </c>
      <c r="J185" s="23" t="s">
        <v>697</v>
      </c>
      <c r="K185" s="64" t="s">
        <v>697</v>
      </c>
      <c r="L185" s="23" t="s">
        <v>697</v>
      </c>
      <c r="M185" s="23" t="s">
        <v>697</v>
      </c>
      <c r="N185" s="23" t="s">
        <v>697</v>
      </c>
      <c r="O185" s="23" t="s">
        <v>697</v>
      </c>
      <c r="P185" s="27">
        <v>0</v>
      </c>
      <c r="Q185" s="27" t="s">
        <v>698</v>
      </c>
      <c r="R185" s="27" t="s">
        <v>698</v>
      </c>
      <c r="S185" s="28" t="s">
        <v>694</v>
      </c>
      <c r="T185" s="28" t="s">
        <v>922</v>
      </c>
      <c r="U185" s="27" t="s">
        <v>3005</v>
      </c>
      <c r="V185" s="52" t="s">
        <v>905</v>
      </c>
      <c r="W185" s="51"/>
      <c r="X185" s="51"/>
      <c r="Y185" s="51"/>
      <c r="Z185" s="51"/>
      <c r="AA185" s="51"/>
      <c r="AB185" s="20" t="s">
        <v>1524</v>
      </c>
      <c r="AC185" s="51"/>
      <c r="AD185" s="51"/>
      <c r="AE185" s="51"/>
      <c r="AF185" s="51"/>
      <c r="AG185" s="51"/>
      <c r="AH185" s="27" t="s">
        <v>3056</v>
      </c>
      <c r="AI185" s="28" t="s">
        <v>698</v>
      </c>
      <c r="AJ185" s="27" t="s">
        <v>694</v>
      </c>
      <c r="AK185" s="27" t="s">
        <v>694</v>
      </c>
      <c r="AL185" s="27" t="s">
        <v>694</v>
      </c>
      <c r="AM185" s="27" t="s">
        <v>694</v>
      </c>
      <c r="AN185" s="27" t="s">
        <v>694</v>
      </c>
      <c r="AO185" s="27" t="s">
        <v>694</v>
      </c>
      <c r="AP185" s="27" t="s">
        <v>694</v>
      </c>
      <c r="AQ185" s="27" t="s">
        <v>694</v>
      </c>
      <c r="AR185" s="27" t="s">
        <v>694</v>
      </c>
      <c r="AS185" s="27" t="s">
        <v>694</v>
      </c>
      <c r="AT185" s="27" t="s">
        <v>694</v>
      </c>
      <c r="AU185" s="27" t="s">
        <v>694</v>
      </c>
      <c r="AV185" s="27" t="s">
        <v>694</v>
      </c>
      <c r="AW185" s="27" t="s">
        <v>694</v>
      </c>
      <c r="AX185" s="27" t="s">
        <v>694</v>
      </c>
      <c r="AY185" s="27" t="s">
        <v>694</v>
      </c>
      <c r="AZ185" s="27" t="s">
        <v>694</v>
      </c>
      <c r="BA185" s="27" t="s">
        <v>694</v>
      </c>
      <c r="BB185" s="27" t="s">
        <v>694</v>
      </c>
      <c r="BC185" s="27" t="s">
        <v>694</v>
      </c>
      <c r="BD185" s="27" t="s">
        <v>694</v>
      </c>
      <c r="BE185" s="27" t="s">
        <v>694</v>
      </c>
      <c r="BF185" s="27" t="s">
        <v>694</v>
      </c>
      <c r="BG185" s="27" t="s">
        <v>694</v>
      </c>
      <c r="BH185" s="27" t="s">
        <v>694</v>
      </c>
      <c r="BI185" s="27" t="s">
        <v>694</v>
      </c>
      <c r="BJ185" s="27" t="s">
        <v>694</v>
      </c>
      <c r="BK185" s="27" t="s">
        <v>694</v>
      </c>
      <c r="BL185" s="27" t="s">
        <v>694</v>
      </c>
      <c r="BM185" s="27" t="s">
        <v>694</v>
      </c>
      <c r="BN185" s="27" t="s">
        <v>694</v>
      </c>
      <c r="BO185" s="27" t="s">
        <v>694</v>
      </c>
      <c r="BP185" s="27" t="s">
        <v>694</v>
      </c>
      <c r="BQ185" s="27" t="s">
        <v>694</v>
      </c>
      <c r="BR185" s="27" t="s">
        <v>694</v>
      </c>
      <c r="BS185" s="27" t="s">
        <v>694</v>
      </c>
      <c r="BT185" s="27" t="s">
        <v>694</v>
      </c>
      <c r="BU185" s="27" t="s">
        <v>694</v>
      </c>
      <c r="BV185" s="27" t="s">
        <v>694</v>
      </c>
      <c r="BW185" s="27" t="s">
        <v>694</v>
      </c>
      <c r="BX185" s="27" t="s">
        <v>694</v>
      </c>
      <c r="BY185" s="27" t="s">
        <v>694</v>
      </c>
      <c r="BZ185" s="27" t="s">
        <v>694</v>
      </c>
      <c r="CA185" s="27" t="s">
        <v>694</v>
      </c>
      <c r="CB185" s="27" t="s">
        <v>694</v>
      </c>
      <c r="CC185" s="27" t="s">
        <v>694</v>
      </c>
      <c r="CD185" s="27" t="s">
        <v>694</v>
      </c>
      <c r="CE185" s="27" t="s">
        <v>694</v>
      </c>
      <c r="CF185" s="27" t="s">
        <v>694</v>
      </c>
      <c r="CG185" s="27" t="s">
        <v>694</v>
      </c>
      <c r="CH185" s="27" t="s">
        <v>694</v>
      </c>
      <c r="CI185" s="27" t="s">
        <v>694</v>
      </c>
      <c r="CJ185" s="27" t="s">
        <v>694</v>
      </c>
      <c r="CK185" s="27" t="s">
        <v>694</v>
      </c>
      <c r="CL185" s="27" t="s">
        <v>694</v>
      </c>
      <c r="CM185" s="27" t="s">
        <v>694</v>
      </c>
      <c r="CN185" s="27" t="s">
        <v>694</v>
      </c>
      <c r="CO185" s="27" t="s">
        <v>694</v>
      </c>
      <c r="CP185" s="27" t="s">
        <v>694</v>
      </c>
      <c r="CQ185" s="27" t="s">
        <v>694</v>
      </c>
      <c r="CR185" s="27" t="s">
        <v>694</v>
      </c>
      <c r="CS185" s="27" t="s">
        <v>694</v>
      </c>
      <c r="CT185" s="27" t="s">
        <v>694</v>
      </c>
      <c r="CU185" s="27" t="s">
        <v>694</v>
      </c>
      <c r="CV185" s="27" t="s">
        <v>694</v>
      </c>
      <c r="CW185" s="27" t="s">
        <v>694</v>
      </c>
      <c r="CX185" s="27" t="s">
        <v>694</v>
      </c>
      <c r="CY185" s="27" t="s">
        <v>694</v>
      </c>
      <c r="CZ185" s="27" t="s">
        <v>694</v>
      </c>
      <c r="DA185" s="27" t="s">
        <v>694</v>
      </c>
      <c r="DB185" s="27" t="s">
        <v>694</v>
      </c>
      <c r="DC185" s="27" t="s">
        <v>694</v>
      </c>
      <c r="DD185" s="27" t="s">
        <v>694</v>
      </c>
      <c r="DE185" s="27" t="s">
        <v>694</v>
      </c>
      <c r="DF185" s="27" t="s">
        <v>694</v>
      </c>
      <c r="DG185" s="27" t="s">
        <v>694</v>
      </c>
      <c r="DH185" s="27" t="s">
        <v>694</v>
      </c>
      <c r="DI185" s="27" t="s">
        <v>694</v>
      </c>
      <c r="DJ185" s="27" t="s">
        <v>694</v>
      </c>
      <c r="DK185" s="27" t="s">
        <v>694</v>
      </c>
      <c r="DL185" s="27" t="s">
        <v>694</v>
      </c>
      <c r="DM185" s="27" t="s">
        <v>694</v>
      </c>
      <c r="DN185" s="27" t="s">
        <v>694</v>
      </c>
      <c r="DO185" s="27" t="s">
        <v>694</v>
      </c>
      <c r="DP185" s="27" t="s">
        <v>694</v>
      </c>
      <c r="DQ185" s="27" t="s">
        <v>694</v>
      </c>
      <c r="DR185" s="27" t="s">
        <v>694</v>
      </c>
      <c r="DS185" s="27" t="s">
        <v>694</v>
      </c>
      <c r="DT185" s="27" t="s">
        <v>694</v>
      </c>
      <c r="DU185" s="27" t="s">
        <v>694</v>
      </c>
      <c r="DV185" s="27" t="s">
        <v>694</v>
      </c>
      <c r="DW185" s="27" t="s">
        <v>694</v>
      </c>
      <c r="DX185" s="27" t="s">
        <v>694</v>
      </c>
      <c r="DY185" s="27" t="s">
        <v>694</v>
      </c>
      <c r="DZ185" s="27" t="s">
        <v>694</v>
      </c>
      <c r="EA185" s="27" t="s">
        <v>694</v>
      </c>
      <c r="EB185" s="27" t="s">
        <v>694</v>
      </c>
      <c r="EC185" s="27" t="s">
        <v>694</v>
      </c>
      <c r="ED185" s="27" t="s">
        <v>694</v>
      </c>
      <c r="EE185" s="27" t="s">
        <v>694</v>
      </c>
      <c r="EF185" s="27" t="s">
        <v>694</v>
      </c>
      <c r="EG185" s="27" t="s">
        <v>694</v>
      </c>
      <c r="EH185" s="27" t="s">
        <v>694</v>
      </c>
      <c r="EI185" s="27" t="s">
        <v>694</v>
      </c>
      <c r="EJ185" s="27" t="s">
        <v>694</v>
      </c>
      <c r="EK185" s="27" t="s">
        <v>694</v>
      </c>
      <c r="EL185" s="27" t="s">
        <v>694</v>
      </c>
      <c r="EM185" s="27" t="s">
        <v>694</v>
      </c>
      <c r="EN185" s="27" t="s">
        <v>694</v>
      </c>
      <c r="EO185" s="27" t="s">
        <v>694</v>
      </c>
      <c r="EP185" s="27" t="s">
        <v>694</v>
      </c>
      <c r="EQ185" s="27" t="s">
        <v>694</v>
      </c>
      <c r="ER185" s="27" t="s">
        <v>694</v>
      </c>
      <c r="ES185" s="27" t="s">
        <v>694</v>
      </c>
      <c r="ET185" s="27" t="s">
        <v>694</v>
      </c>
      <c r="EU185" s="27" t="s">
        <v>694</v>
      </c>
      <c r="EV185" s="27" t="s">
        <v>694</v>
      </c>
      <c r="EW185" s="27" t="s">
        <v>694</v>
      </c>
      <c r="EX185" s="27" t="s">
        <v>694</v>
      </c>
      <c r="EY185" s="27" t="s">
        <v>694</v>
      </c>
      <c r="EZ185" s="27" t="s">
        <v>694</v>
      </c>
      <c r="FA185" s="27" t="s">
        <v>694</v>
      </c>
      <c r="FB185" s="27" t="s">
        <v>694</v>
      </c>
      <c r="FC185" s="27" t="s">
        <v>694</v>
      </c>
      <c r="FD185" s="27" t="s">
        <v>694</v>
      </c>
      <c r="FE185" s="51" t="s">
        <v>694</v>
      </c>
      <c r="FF185" s="157"/>
      <c r="FG185" s="157"/>
    </row>
    <row r="186" spans="1:163" x14ac:dyDescent="0.25">
      <c r="A186" s="27" t="str">
        <f t="shared" si="2"/>
        <v>IR003004001004002002001000000000000000</v>
      </c>
      <c r="B186" s="20" t="s">
        <v>2877</v>
      </c>
      <c r="C186" s="23" t="s">
        <v>2630</v>
      </c>
      <c r="D186" s="23" t="s">
        <v>710</v>
      </c>
      <c r="E186" s="23" t="s">
        <v>711</v>
      </c>
      <c r="F186" s="21" t="s">
        <v>702</v>
      </c>
      <c r="G186" s="23" t="s">
        <v>711</v>
      </c>
      <c r="H186" s="23" t="s">
        <v>707</v>
      </c>
      <c r="I186" s="21" t="s">
        <v>707</v>
      </c>
      <c r="J186" s="21" t="s">
        <v>702</v>
      </c>
      <c r="K186" s="64" t="s">
        <v>697</v>
      </c>
      <c r="L186" s="23" t="s">
        <v>697</v>
      </c>
      <c r="M186" s="23" t="s">
        <v>697</v>
      </c>
      <c r="N186" s="23" t="s">
        <v>697</v>
      </c>
      <c r="O186" s="23" t="s">
        <v>697</v>
      </c>
      <c r="P186" s="27">
        <v>0</v>
      </c>
      <c r="Q186" s="27" t="s">
        <v>704</v>
      </c>
      <c r="R186" s="27" t="s">
        <v>698</v>
      </c>
      <c r="S186" s="28" t="s">
        <v>694</v>
      </c>
      <c r="T186" s="28" t="s">
        <v>922</v>
      </c>
      <c r="U186" s="27" t="s">
        <v>3005</v>
      </c>
      <c r="V186" s="52" t="s">
        <v>905</v>
      </c>
      <c r="W186" s="51"/>
      <c r="X186" s="51"/>
      <c r="Y186" s="51"/>
      <c r="Z186" s="51"/>
      <c r="AA186" s="51"/>
      <c r="AB186" s="51"/>
      <c r="AC186" s="20" t="s">
        <v>3030</v>
      </c>
      <c r="AD186" s="51"/>
      <c r="AE186" s="51"/>
      <c r="AF186" s="51"/>
      <c r="AG186" s="51"/>
      <c r="AH186" s="27" t="s">
        <v>3057</v>
      </c>
      <c r="AI186" s="28" t="s">
        <v>704</v>
      </c>
      <c r="AJ186" s="27" t="s">
        <v>698</v>
      </c>
      <c r="AK186" s="27" t="s">
        <v>698</v>
      </c>
      <c r="AL186" s="27" t="s">
        <v>698</v>
      </c>
      <c r="AM186" s="27" t="s">
        <v>698</v>
      </c>
      <c r="AN186" s="27" t="s">
        <v>698</v>
      </c>
      <c r="AO186" s="27" t="s">
        <v>698</v>
      </c>
      <c r="AP186" s="27" t="s">
        <v>698</v>
      </c>
      <c r="AQ186" s="27" t="s">
        <v>698</v>
      </c>
      <c r="AR186" s="27" t="s">
        <v>698</v>
      </c>
      <c r="AS186" s="27" t="s">
        <v>698</v>
      </c>
      <c r="AT186" s="27" t="s">
        <v>698</v>
      </c>
      <c r="AU186" s="27" t="s">
        <v>698</v>
      </c>
      <c r="AV186" s="27" t="s">
        <v>698</v>
      </c>
      <c r="AW186" s="27" t="s">
        <v>698</v>
      </c>
      <c r="AX186" s="27" t="s">
        <v>698</v>
      </c>
      <c r="AY186" s="27" t="s">
        <v>698</v>
      </c>
      <c r="AZ186" s="27" t="s">
        <v>698</v>
      </c>
      <c r="BA186" s="27" t="s">
        <v>698</v>
      </c>
      <c r="BB186" s="27" t="s">
        <v>698</v>
      </c>
      <c r="BC186" s="27" t="s">
        <v>698</v>
      </c>
      <c r="BD186" s="27" t="s">
        <v>698</v>
      </c>
      <c r="BE186" s="27" t="s">
        <v>698</v>
      </c>
      <c r="BF186" s="27" t="s">
        <v>698</v>
      </c>
      <c r="BG186" s="27" t="s">
        <v>698</v>
      </c>
      <c r="BH186" s="27" t="s">
        <v>698</v>
      </c>
      <c r="BI186" s="27" t="s">
        <v>698</v>
      </c>
      <c r="BJ186" s="27" t="s">
        <v>698</v>
      </c>
      <c r="BK186" s="27" t="s">
        <v>698</v>
      </c>
      <c r="BL186" s="27" t="s">
        <v>698</v>
      </c>
      <c r="BM186" s="27" t="s">
        <v>698</v>
      </c>
      <c r="BN186" s="27" t="s">
        <v>698</v>
      </c>
      <c r="BO186" s="27" t="s">
        <v>698</v>
      </c>
      <c r="BP186" s="27" t="s">
        <v>698</v>
      </c>
      <c r="BQ186" s="27" t="s">
        <v>698</v>
      </c>
      <c r="BR186" s="27" t="s">
        <v>698</v>
      </c>
      <c r="BS186" s="27" t="s">
        <v>698</v>
      </c>
      <c r="BT186" s="27" t="s">
        <v>698</v>
      </c>
      <c r="BU186" s="27" t="s">
        <v>698</v>
      </c>
      <c r="BV186" s="27" t="s">
        <v>698</v>
      </c>
      <c r="BW186" s="27" t="s">
        <v>698</v>
      </c>
      <c r="BX186" s="27" t="s">
        <v>698</v>
      </c>
      <c r="BY186" s="27" t="s">
        <v>698</v>
      </c>
      <c r="BZ186" s="27" t="s">
        <v>704</v>
      </c>
      <c r="CA186" s="27" t="s">
        <v>698</v>
      </c>
      <c r="CB186" s="27" t="s">
        <v>698</v>
      </c>
      <c r="CC186" s="27" t="s">
        <v>698</v>
      </c>
      <c r="CD186" s="27" t="s">
        <v>698</v>
      </c>
      <c r="CE186" s="27" t="s">
        <v>698</v>
      </c>
      <c r="CF186" s="27" t="s">
        <v>698</v>
      </c>
      <c r="CG186" s="27" t="s">
        <v>698</v>
      </c>
      <c r="CH186" s="27" t="s">
        <v>698</v>
      </c>
      <c r="CI186" s="27" t="s">
        <v>698</v>
      </c>
      <c r="CJ186" s="27" t="s">
        <v>698</v>
      </c>
      <c r="CK186" s="27" t="s">
        <v>698</v>
      </c>
      <c r="CL186" s="27" t="s">
        <v>698</v>
      </c>
      <c r="CM186" s="27" t="s">
        <v>698</v>
      </c>
      <c r="CN186" s="27" t="s">
        <v>698</v>
      </c>
      <c r="CO186" s="27" t="s">
        <v>698</v>
      </c>
      <c r="CP186" s="27" t="s">
        <v>698</v>
      </c>
      <c r="CQ186" s="27" t="s">
        <v>698</v>
      </c>
      <c r="CR186" s="27" t="s">
        <v>698</v>
      </c>
      <c r="CS186" s="27" t="s">
        <v>698</v>
      </c>
      <c r="CT186" s="27" t="s">
        <v>698</v>
      </c>
      <c r="CU186" s="27" t="s">
        <v>698</v>
      </c>
      <c r="CV186" s="27" t="s">
        <v>698</v>
      </c>
      <c r="CW186" s="27" t="s">
        <v>698</v>
      </c>
      <c r="CX186" s="27" t="s">
        <v>698</v>
      </c>
      <c r="CY186" s="27" t="s">
        <v>698</v>
      </c>
      <c r="CZ186" s="27" t="s">
        <v>698</v>
      </c>
      <c r="DA186" s="27" t="s">
        <v>698</v>
      </c>
      <c r="DB186" s="27" t="s">
        <v>698</v>
      </c>
      <c r="DC186" s="27" t="s">
        <v>698</v>
      </c>
      <c r="DD186" s="27" t="s">
        <v>698</v>
      </c>
      <c r="DE186" s="27" t="s">
        <v>698</v>
      </c>
      <c r="DF186" s="27" t="s">
        <v>698</v>
      </c>
      <c r="DG186" s="27" t="s">
        <v>698</v>
      </c>
      <c r="DH186" s="27" t="s">
        <v>698</v>
      </c>
      <c r="DI186" s="27" t="s">
        <v>698</v>
      </c>
      <c r="DJ186" s="27" t="s">
        <v>698</v>
      </c>
      <c r="DK186" s="27" t="s">
        <v>698</v>
      </c>
      <c r="DL186" s="27" t="s">
        <v>698</v>
      </c>
      <c r="DM186" s="27" t="s">
        <v>698</v>
      </c>
      <c r="DN186" s="27" t="s">
        <v>698</v>
      </c>
      <c r="DO186" s="27" t="s">
        <v>698</v>
      </c>
      <c r="DP186" s="27" t="s">
        <v>698</v>
      </c>
      <c r="DQ186" s="27" t="s">
        <v>698</v>
      </c>
      <c r="DR186" s="27" t="s">
        <v>698</v>
      </c>
      <c r="DS186" s="27" t="s">
        <v>698</v>
      </c>
      <c r="DT186" s="27" t="s">
        <v>698</v>
      </c>
      <c r="DU186" s="27" t="s">
        <v>698</v>
      </c>
      <c r="DV186" s="27" t="s">
        <v>698</v>
      </c>
      <c r="DW186" s="27" t="s">
        <v>698</v>
      </c>
      <c r="DX186" s="27" t="s">
        <v>698</v>
      </c>
      <c r="DY186" s="27" t="s">
        <v>698</v>
      </c>
      <c r="DZ186" s="27" t="s">
        <v>698</v>
      </c>
      <c r="EA186" s="27" t="s">
        <v>698</v>
      </c>
      <c r="EB186" s="27" t="s">
        <v>698</v>
      </c>
      <c r="EC186" s="27" t="s">
        <v>698</v>
      </c>
      <c r="ED186" s="27" t="s">
        <v>698</v>
      </c>
      <c r="EE186" s="27" t="s">
        <v>698</v>
      </c>
      <c r="EF186" s="27" t="s">
        <v>698</v>
      </c>
      <c r="EG186" s="27" t="s">
        <v>698</v>
      </c>
      <c r="EH186" s="27" t="s">
        <v>698</v>
      </c>
      <c r="EI186" s="27" t="s">
        <v>698</v>
      </c>
      <c r="EJ186" s="27" t="s">
        <v>698</v>
      </c>
      <c r="EK186" s="27" t="s">
        <v>698</v>
      </c>
      <c r="EL186" s="27" t="s">
        <v>698</v>
      </c>
      <c r="EM186" s="27" t="s">
        <v>698</v>
      </c>
      <c r="EN186" s="27" t="s">
        <v>698</v>
      </c>
      <c r="EO186" s="27" t="s">
        <v>698</v>
      </c>
      <c r="EP186" s="27" t="s">
        <v>698</v>
      </c>
      <c r="EQ186" s="27" t="s">
        <v>698</v>
      </c>
      <c r="ER186" s="27" t="s">
        <v>698</v>
      </c>
      <c r="ES186" s="27" t="s">
        <v>698</v>
      </c>
      <c r="ET186" s="27" t="s">
        <v>698</v>
      </c>
      <c r="EU186" s="27" t="s">
        <v>698</v>
      </c>
      <c r="EV186" s="27" t="s">
        <v>698</v>
      </c>
      <c r="EW186" s="27" t="s">
        <v>2705</v>
      </c>
      <c r="EX186" s="27" t="s">
        <v>3004</v>
      </c>
      <c r="EY186" s="27" t="s">
        <v>2707</v>
      </c>
      <c r="EZ186" s="27" t="s">
        <v>694</v>
      </c>
      <c r="FA186" s="27" t="s">
        <v>694</v>
      </c>
      <c r="FB186" s="27" t="s">
        <v>694</v>
      </c>
      <c r="FC186" s="27" t="s">
        <v>694</v>
      </c>
      <c r="FD186" s="27" t="s">
        <v>694</v>
      </c>
      <c r="FE186" s="27" t="s">
        <v>2858</v>
      </c>
      <c r="FF186" s="157"/>
      <c r="FG186" s="157"/>
    </row>
    <row r="187" spans="1:163" x14ac:dyDescent="0.25">
      <c r="A187" s="27" t="str">
        <f t="shared" si="2"/>
        <v>IR003004001004002002002000000000000000</v>
      </c>
      <c r="B187" s="20" t="s">
        <v>2599</v>
      </c>
      <c r="C187" s="23" t="s">
        <v>2630</v>
      </c>
      <c r="D187" s="23" t="s">
        <v>710</v>
      </c>
      <c r="E187" s="23" t="s">
        <v>711</v>
      </c>
      <c r="F187" s="21" t="s">
        <v>702</v>
      </c>
      <c r="G187" s="23" t="s">
        <v>711</v>
      </c>
      <c r="H187" s="23" t="s">
        <v>707</v>
      </c>
      <c r="I187" s="21" t="s">
        <v>707</v>
      </c>
      <c r="J187" s="21" t="s">
        <v>707</v>
      </c>
      <c r="K187" s="64" t="s">
        <v>697</v>
      </c>
      <c r="L187" s="23" t="s">
        <v>697</v>
      </c>
      <c r="M187" s="23" t="s">
        <v>697</v>
      </c>
      <c r="N187" s="23" t="s">
        <v>697</v>
      </c>
      <c r="O187" s="23" t="s">
        <v>697</v>
      </c>
      <c r="P187" s="27">
        <v>0</v>
      </c>
      <c r="Q187" s="27" t="s">
        <v>704</v>
      </c>
      <c r="R187" s="27" t="s">
        <v>698</v>
      </c>
      <c r="S187" s="28" t="s">
        <v>694</v>
      </c>
      <c r="T187" s="28" t="s">
        <v>922</v>
      </c>
      <c r="U187" s="27" t="s">
        <v>3005</v>
      </c>
      <c r="V187" s="52" t="s">
        <v>905</v>
      </c>
      <c r="W187" s="51"/>
      <c r="X187" s="51"/>
      <c r="Y187" s="51"/>
      <c r="Z187" s="51"/>
      <c r="AA187" s="51"/>
      <c r="AB187" s="51"/>
      <c r="AC187" s="20" t="s">
        <v>3032</v>
      </c>
      <c r="AD187" s="51"/>
      <c r="AE187" s="51"/>
      <c r="AF187" s="51"/>
      <c r="AG187" s="51"/>
      <c r="AH187" s="44" t="s">
        <v>3058</v>
      </c>
      <c r="AI187" s="28" t="s">
        <v>704</v>
      </c>
      <c r="AJ187" s="27" t="s">
        <v>698</v>
      </c>
      <c r="AK187" s="27" t="s">
        <v>698</v>
      </c>
      <c r="AL187" s="27" t="s">
        <v>698</v>
      </c>
      <c r="AM187" s="27" t="s">
        <v>698</v>
      </c>
      <c r="AN187" s="27" t="s">
        <v>698</v>
      </c>
      <c r="AO187" s="27" t="s">
        <v>698</v>
      </c>
      <c r="AP187" s="27" t="s">
        <v>698</v>
      </c>
      <c r="AQ187" s="27" t="s">
        <v>698</v>
      </c>
      <c r="AR187" s="27" t="s">
        <v>698</v>
      </c>
      <c r="AS187" s="27" t="s">
        <v>698</v>
      </c>
      <c r="AT187" s="27" t="s">
        <v>698</v>
      </c>
      <c r="AU187" s="27" t="s">
        <v>698</v>
      </c>
      <c r="AV187" s="27" t="s">
        <v>698</v>
      </c>
      <c r="AW187" s="27" t="s">
        <v>698</v>
      </c>
      <c r="AX187" s="27" t="s">
        <v>698</v>
      </c>
      <c r="AY187" s="27" t="s">
        <v>698</v>
      </c>
      <c r="AZ187" s="27" t="s">
        <v>698</v>
      </c>
      <c r="BA187" s="27" t="s">
        <v>698</v>
      </c>
      <c r="BB187" s="27" t="s">
        <v>698</v>
      </c>
      <c r="BC187" s="27" t="s">
        <v>698</v>
      </c>
      <c r="BD187" s="27" t="s">
        <v>698</v>
      </c>
      <c r="BE187" s="27" t="s">
        <v>698</v>
      </c>
      <c r="BF187" s="27" t="s">
        <v>698</v>
      </c>
      <c r="BG187" s="27" t="s">
        <v>698</v>
      </c>
      <c r="BH187" s="27" t="s">
        <v>698</v>
      </c>
      <c r="BI187" s="27" t="s">
        <v>698</v>
      </c>
      <c r="BJ187" s="27" t="s">
        <v>698</v>
      </c>
      <c r="BK187" s="27" t="s">
        <v>698</v>
      </c>
      <c r="BL187" s="27" t="s">
        <v>698</v>
      </c>
      <c r="BM187" s="27" t="s">
        <v>698</v>
      </c>
      <c r="BN187" s="27" t="s">
        <v>698</v>
      </c>
      <c r="BO187" s="27" t="s">
        <v>698</v>
      </c>
      <c r="BP187" s="27" t="s">
        <v>698</v>
      </c>
      <c r="BQ187" s="27" t="s">
        <v>698</v>
      </c>
      <c r="BR187" s="27" t="s">
        <v>698</v>
      </c>
      <c r="BS187" s="27" t="s">
        <v>698</v>
      </c>
      <c r="BT187" s="27" t="s">
        <v>698</v>
      </c>
      <c r="BU187" s="27" t="s">
        <v>698</v>
      </c>
      <c r="BV187" s="27" t="s">
        <v>698</v>
      </c>
      <c r="BW187" s="27" t="s">
        <v>698</v>
      </c>
      <c r="BX187" s="27" t="s">
        <v>698</v>
      </c>
      <c r="BY187" s="27" t="s">
        <v>698</v>
      </c>
      <c r="BZ187" s="27" t="s">
        <v>704</v>
      </c>
      <c r="CA187" s="27" t="s">
        <v>698</v>
      </c>
      <c r="CB187" s="27" t="s">
        <v>698</v>
      </c>
      <c r="CC187" s="27" t="s">
        <v>698</v>
      </c>
      <c r="CD187" s="27" t="s">
        <v>698</v>
      </c>
      <c r="CE187" s="27" t="s">
        <v>698</v>
      </c>
      <c r="CF187" s="27" t="s">
        <v>698</v>
      </c>
      <c r="CG187" s="27" t="s">
        <v>698</v>
      </c>
      <c r="CH187" s="27" t="s">
        <v>698</v>
      </c>
      <c r="CI187" s="27" t="s">
        <v>698</v>
      </c>
      <c r="CJ187" s="27" t="s">
        <v>698</v>
      </c>
      <c r="CK187" s="27" t="s">
        <v>698</v>
      </c>
      <c r="CL187" s="27" t="s">
        <v>698</v>
      </c>
      <c r="CM187" s="27" t="s">
        <v>698</v>
      </c>
      <c r="CN187" s="27" t="s">
        <v>698</v>
      </c>
      <c r="CO187" s="27" t="s">
        <v>698</v>
      </c>
      <c r="CP187" s="27" t="s">
        <v>698</v>
      </c>
      <c r="CQ187" s="27" t="s">
        <v>698</v>
      </c>
      <c r="CR187" s="27" t="s">
        <v>698</v>
      </c>
      <c r="CS187" s="27" t="s">
        <v>698</v>
      </c>
      <c r="CT187" s="27" t="s">
        <v>698</v>
      </c>
      <c r="CU187" s="27" t="s">
        <v>698</v>
      </c>
      <c r="CV187" s="27" t="s">
        <v>698</v>
      </c>
      <c r="CW187" s="27" t="s">
        <v>698</v>
      </c>
      <c r="CX187" s="27" t="s">
        <v>698</v>
      </c>
      <c r="CY187" s="27" t="s">
        <v>698</v>
      </c>
      <c r="CZ187" s="27" t="s">
        <v>698</v>
      </c>
      <c r="DA187" s="27" t="s">
        <v>698</v>
      </c>
      <c r="DB187" s="27" t="s">
        <v>698</v>
      </c>
      <c r="DC187" s="27" t="s">
        <v>698</v>
      </c>
      <c r="DD187" s="27" t="s">
        <v>698</v>
      </c>
      <c r="DE187" s="27" t="s">
        <v>698</v>
      </c>
      <c r="DF187" s="27" t="s">
        <v>698</v>
      </c>
      <c r="DG187" s="27" t="s">
        <v>698</v>
      </c>
      <c r="DH187" s="27" t="s">
        <v>698</v>
      </c>
      <c r="DI187" s="27" t="s">
        <v>698</v>
      </c>
      <c r="DJ187" s="27" t="s">
        <v>698</v>
      </c>
      <c r="DK187" s="27" t="s">
        <v>698</v>
      </c>
      <c r="DL187" s="27" t="s">
        <v>698</v>
      </c>
      <c r="DM187" s="27" t="s">
        <v>698</v>
      </c>
      <c r="DN187" s="27" t="s">
        <v>698</v>
      </c>
      <c r="DO187" s="27" t="s">
        <v>698</v>
      </c>
      <c r="DP187" s="27" t="s">
        <v>698</v>
      </c>
      <c r="DQ187" s="27" t="s">
        <v>698</v>
      </c>
      <c r="DR187" s="27" t="s">
        <v>698</v>
      </c>
      <c r="DS187" s="27" t="s">
        <v>698</v>
      </c>
      <c r="DT187" s="27" t="s">
        <v>698</v>
      </c>
      <c r="DU187" s="27" t="s">
        <v>698</v>
      </c>
      <c r="DV187" s="27" t="s">
        <v>698</v>
      </c>
      <c r="DW187" s="27" t="s">
        <v>698</v>
      </c>
      <c r="DX187" s="27" t="s">
        <v>698</v>
      </c>
      <c r="DY187" s="27" t="s">
        <v>698</v>
      </c>
      <c r="DZ187" s="27" t="s">
        <v>698</v>
      </c>
      <c r="EA187" s="27" t="s">
        <v>698</v>
      </c>
      <c r="EB187" s="27" t="s">
        <v>698</v>
      </c>
      <c r="EC187" s="27" t="s">
        <v>698</v>
      </c>
      <c r="ED187" s="27" t="s">
        <v>698</v>
      </c>
      <c r="EE187" s="27" t="s">
        <v>698</v>
      </c>
      <c r="EF187" s="27" t="s">
        <v>698</v>
      </c>
      <c r="EG187" s="27" t="s">
        <v>698</v>
      </c>
      <c r="EH187" s="27" t="s">
        <v>698</v>
      </c>
      <c r="EI187" s="27" t="s">
        <v>698</v>
      </c>
      <c r="EJ187" s="27" t="s">
        <v>698</v>
      </c>
      <c r="EK187" s="27" t="s">
        <v>698</v>
      </c>
      <c r="EL187" s="27" t="s">
        <v>698</v>
      </c>
      <c r="EM187" s="27" t="s">
        <v>698</v>
      </c>
      <c r="EN187" s="27" t="s">
        <v>698</v>
      </c>
      <c r="EO187" s="27" t="s">
        <v>698</v>
      </c>
      <c r="EP187" s="27" t="s">
        <v>698</v>
      </c>
      <c r="EQ187" s="27" t="s">
        <v>698</v>
      </c>
      <c r="ER187" s="27" t="s">
        <v>698</v>
      </c>
      <c r="ES187" s="27" t="s">
        <v>698</v>
      </c>
      <c r="ET187" s="27" t="s">
        <v>698</v>
      </c>
      <c r="EU187" s="27" t="s">
        <v>698</v>
      </c>
      <c r="EV187" s="27" t="s">
        <v>698</v>
      </c>
      <c r="EW187" s="27" t="s">
        <v>2705</v>
      </c>
      <c r="EX187" s="27" t="s">
        <v>3004</v>
      </c>
      <c r="EY187" s="27" t="s">
        <v>2707</v>
      </c>
      <c r="EZ187" s="27" t="s">
        <v>694</v>
      </c>
      <c r="FA187" s="27" t="s">
        <v>694</v>
      </c>
      <c r="FB187" s="27" t="s">
        <v>694</v>
      </c>
      <c r="FC187" s="27" t="s">
        <v>694</v>
      </c>
      <c r="FD187" s="27" t="s">
        <v>694</v>
      </c>
      <c r="FE187" s="27" t="s">
        <v>2858</v>
      </c>
      <c r="FF187" s="157"/>
      <c r="FG187" s="157"/>
    </row>
    <row r="188" spans="1:163" x14ac:dyDescent="0.25">
      <c r="A188" s="27" t="str">
        <f t="shared" si="2"/>
        <v>IR003004001004002003000000000000000000</v>
      </c>
      <c r="B188" s="20" t="s">
        <v>2877</v>
      </c>
      <c r="C188" s="23" t="s">
        <v>2630</v>
      </c>
      <c r="D188" s="23" t="s">
        <v>710</v>
      </c>
      <c r="E188" s="23" t="s">
        <v>711</v>
      </c>
      <c r="F188" s="21" t="s">
        <v>702</v>
      </c>
      <c r="G188" s="23" t="s">
        <v>711</v>
      </c>
      <c r="H188" s="23" t="s">
        <v>707</v>
      </c>
      <c r="I188" s="21" t="s">
        <v>710</v>
      </c>
      <c r="J188" s="23" t="s">
        <v>697</v>
      </c>
      <c r="K188" s="64" t="s">
        <v>697</v>
      </c>
      <c r="L188" s="23" t="s">
        <v>697</v>
      </c>
      <c r="M188" s="23" t="s">
        <v>697</v>
      </c>
      <c r="N188" s="23" t="s">
        <v>697</v>
      </c>
      <c r="O188" s="23" t="s">
        <v>697</v>
      </c>
      <c r="P188" s="27">
        <v>0</v>
      </c>
      <c r="Q188" s="27" t="s">
        <v>698</v>
      </c>
      <c r="R188" s="27" t="s">
        <v>698</v>
      </c>
      <c r="S188" s="28" t="s">
        <v>694</v>
      </c>
      <c r="T188" s="28" t="s">
        <v>922</v>
      </c>
      <c r="U188" s="27" t="s">
        <v>3005</v>
      </c>
      <c r="V188" s="52" t="s">
        <v>905</v>
      </c>
      <c r="W188" s="51"/>
      <c r="X188" s="51"/>
      <c r="Y188" s="51"/>
      <c r="Z188" s="51"/>
      <c r="AA188" s="51"/>
      <c r="AB188" s="20" t="s">
        <v>1535</v>
      </c>
      <c r="AC188" s="51"/>
      <c r="AD188" s="51"/>
      <c r="AE188" s="51"/>
      <c r="AF188" s="51"/>
      <c r="AG188" s="51"/>
      <c r="AH188" s="27" t="s">
        <v>3059</v>
      </c>
      <c r="AI188" s="28" t="s">
        <v>698</v>
      </c>
      <c r="AJ188" s="27" t="s">
        <v>698</v>
      </c>
      <c r="AK188" s="27" t="s">
        <v>698</v>
      </c>
      <c r="AL188" s="27" t="s">
        <v>698</v>
      </c>
      <c r="AM188" s="27" t="s">
        <v>698</v>
      </c>
      <c r="AN188" s="27" t="s">
        <v>698</v>
      </c>
      <c r="AO188" s="27" t="s">
        <v>698</v>
      </c>
      <c r="AP188" s="27" t="s">
        <v>698</v>
      </c>
      <c r="AQ188" s="27" t="s">
        <v>698</v>
      </c>
      <c r="AR188" s="27" t="s">
        <v>698</v>
      </c>
      <c r="AS188" s="27" t="s">
        <v>698</v>
      </c>
      <c r="AT188" s="27" t="s">
        <v>698</v>
      </c>
      <c r="AU188" s="27" t="s">
        <v>698</v>
      </c>
      <c r="AV188" s="27" t="s">
        <v>698</v>
      </c>
      <c r="AW188" s="27" t="s">
        <v>698</v>
      </c>
      <c r="AX188" s="27" t="s">
        <v>698</v>
      </c>
      <c r="AY188" s="27" t="s">
        <v>698</v>
      </c>
      <c r="AZ188" s="27" t="s">
        <v>698</v>
      </c>
      <c r="BA188" s="27" t="s">
        <v>698</v>
      </c>
      <c r="BB188" s="27" t="s">
        <v>698</v>
      </c>
      <c r="BC188" s="27" t="s">
        <v>698</v>
      </c>
      <c r="BD188" s="27" t="s">
        <v>698</v>
      </c>
      <c r="BE188" s="27" t="s">
        <v>698</v>
      </c>
      <c r="BF188" s="27" t="s">
        <v>698</v>
      </c>
      <c r="BG188" s="27" t="s">
        <v>698</v>
      </c>
      <c r="BH188" s="27" t="s">
        <v>698</v>
      </c>
      <c r="BI188" s="27" t="s">
        <v>698</v>
      </c>
      <c r="BJ188" s="27" t="s">
        <v>698</v>
      </c>
      <c r="BK188" s="27" t="s">
        <v>698</v>
      </c>
      <c r="BL188" s="27" t="s">
        <v>698</v>
      </c>
      <c r="BM188" s="27" t="s">
        <v>698</v>
      </c>
      <c r="BN188" s="27" t="s">
        <v>698</v>
      </c>
      <c r="BO188" s="27" t="s">
        <v>698</v>
      </c>
      <c r="BP188" s="27" t="s">
        <v>698</v>
      </c>
      <c r="BQ188" s="27" t="s">
        <v>698</v>
      </c>
      <c r="BR188" s="27" t="s">
        <v>698</v>
      </c>
      <c r="BS188" s="27" t="s">
        <v>698</v>
      </c>
      <c r="BT188" s="27" t="s">
        <v>698</v>
      </c>
      <c r="BU188" s="27" t="s">
        <v>698</v>
      </c>
      <c r="BV188" s="27" t="s">
        <v>698</v>
      </c>
      <c r="BW188" s="27" t="s">
        <v>698</v>
      </c>
      <c r="BX188" s="27" t="s">
        <v>698</v>
      </c>
      <c r="BY188" s="27" t="s">
        <v>698</v>
      </c>
      <c r="BZ188" s="27" t="s">
        <v>704</v>
      </c>
      <c r="CA188" s="27" t="s">
        <v>698</v>
      </c>
      <c r="CB188" s="27" t="s">
        <v>698</v>
      </c>
      <c r="CC188" s="27" t="s">
        <v>698</v>
      </c>
      <c r="CD188" s="27" t="s">
        <v>698</v>
      </c>
      <c r="CE188" s="27" t="s">
        <v>698</v>
      </c>
      <c r="CF188" s="27" t="s">
        <v>698</v>
      </c>
      <c r="CG188" s="27" t="s">
        <v>698</v>
      </c>
      <c r="CH188" s="27" t="s">
        <v>698</v>
      </c>
      <c r="CI188" s="27" t="s">
        <v>698</v>
      </c>
      <c r="CJ188" s="27" t="s">
        <v>698</v>
      </c>
      <c r="CK188" s="27" t="s">
        <v>698</v>
      </c>
      <c r="CL188" s="27" t="s">
        <v>698</v>
      </c>
      <c r="CM188" s="27" t="s">
        <v>698</v>
      </c>
      <c r="CN188" s="27" t="s">
        <v>698</v>
      </c>
      <c r="CO188" s="27" t="s">
        <v>698</v>
      </c>
      <c r="CP188" s="27" t="s">
        <v>698</v>
      </c>
      <c r="CQ188" s="27" t="s">
        <v>698</v>
      </c>
      <c r="CR188" s="27" t="s">
        <v>698</v>
      </c>
      <c r="CS188" s="27" t="s">
        <v>698</v>
      </c>
      <c r="CT188" s="27" t="s">
        <v>698</v>
      </c>
      <c r="CU188" s="27" t="s">
        <v>698</v>
      </c>
      <c r="CV188" s="27" t="s">
        <v>698</v>
      </c>
      <c r="CW188" s="27" t="s">
        <v>698</v>
      </c>
      <c r="CX188" s="27" t="s">
        <v>698</v>
      </c>
      <c r="CY188" s="27" t="s">
        <v>698</v>
      </c>
      <c r="CZ188" s="27" t="s">
        <v>698</v>
      </c>
      <c r="DA188" s="27" t="s">
        <v>698</v>
      </c>
      <c r="DB188" s="27" t="s">
        <v>698</v>
      </c>
      <c r="DC188" s="27" t="s">
        <v>698</v>
      </c>
      <c r="DD188" s="27" t="s">
        <v>698</v>
      </c>
      <c r="DE188" s="27" t="s">
        <v>698</v>
      </c>
      <c r="DF188" s="27" t="s">
        <v>698</v>
      </c>
      <c r="DG188" s="27" t="s">
        <v>698</v>
      </c>
      <c r="DH188" s="27" t="s">
        <v>698</v>
      </c>
      <c r="DI188" s="27" t="s">
        <v>698</v>
      </c>
      <c r="DJ188" s="27" t="s">
        <v>698</v>
      </c>
      <c r="DK188" s="27" t="s">
        <v>698</v>
      </c>
      <c r="DL188" s="27" t="s">
        <v>698</v>
      </c>
      <c r="DM188" s="27" t="s">
        <v>698</v>
      </c>
      <c r="DN188" s="27" t="s">
        <v>698</v>
      </c>
      <c r="DO188" s="27" t="s">
        <v>698</v>
      </c>
      <c r="DP188" s="27" t="s">
        <v>698</v>
      </c>
      <c r="DQ188" s="27" t="s">
        <v>698</v>
      </c>
      <c r="DR188" s="27" t="s">
        <v>698</v>
      </c>
      <c r="DS188" s="27" t="s">
        <v>698</v>
      </c>
      <c r="DT188" s="27" t="s">
        <v>698</v>
      </c>
      <c r="DU188" s="27" t="s">
        <v>698</v>
      </c>
      <c r="DV188" s="27" t="s">
        <v>698</v>
      </c>
      <c r="DW188" s="27" t="s">
        <v>698</v>
      </c>
      <c r="DX188" s="27" t="s">
        <v>698</v>
      </c>
      <c r="DY188" s="27" t="s">
        <v>698</v>
      </c>
      <c r="DZ188" s="27" t="s">
        <v>698</v>
      </c>
      <c r="EA188" s="27" t="s">
        <v>698</v>
      </c>
      <c r="EB188" s="27" t="s">
        <v>698</v>
      </c>
      <c r="EC188" s="27" t="s">
        <v>698</v>
      </c>
      <c r="ED188" s="27" t="s">
        <v>698</v>
      </c>
      <c r="EE188" s="27" t="s">
        <v>698</v>
      </c>
      <c r="EF188" s="27" t="s">
        <v>698</v>
      </c>
      <c r="EG188" s="27" t="s">
        <v>698</v>
      </c>
      <c r="EH188" s="27" t="s">
        <v>698</v>
      </c>
      <c r="EI188" s="27" t="s">
        <v>698</v>
      </c>
      <c r="EJ188" s="27" t="s">
        <v>698</v>
      </c>
      <c r="EK188" s="27" t="s">
        <v>698</v>
      </c>
      <c r="EL188" s="27" t="s">
        <v>698</v>
      </c>
      <c r="EM188" s="27" t="s">
        <v>698</v>
      </c>
      <c r="EN188" s="27" t="s">
        <v>698</v>
      </c>
      <c r="EO188" s="27" t="s">
        <v>698</v>
      </c>
      <c r="EP188" s="27" t="s">
        <v>698</v>
      </c>
      <c r="EQ188" s="27" t="s">
        <v>698</v>
      </c>
      <c r="ER188" s="27" t="s">
        <v>698</v>
      </c>
      <c r="ES188" s="27" t="s">
        <v>698</v>
      </c>
      <c r="ET188" s="27" t="s">
        <v>698</v>
      </c>
      <c r="EU188" s="27" t="s">
        <v>698</v>
      </c>
      <c r="EV188" s="27" t="s">
        <v>698</v>
      </c>
      <c r="EW188" s="27" t="s">
        <v>2705</v>
      </c>
      <c r="EX188" s="27" t="s">
        <v>3004</v>
      </c>
      <c r="EY188" s="27" t="s">
        <v>2707</v>
      </c>
      <c r="EZ188" s="27" t="s">
        <v>694</v>
      </c>
      <c r="FA188" s="27" t="s">
        <v>694</v>
      </c>
      <c r="FB188" s="27" t="s">
        <v>694</v>
      </c>
      <c r="FC188" s="27" t="s">
        <v>694</v>
      </c>
      <c r="FD188" s="27" t="s">
        <v>694</v>
      </c>
      <c r="FE188" s="27" t="s">
        <v>2858</v>
      </c>
      <c r="FF188" s="157"/>
      <c r="FG188" s="157"/>
    </row>
    <row r="189" spans="1:163" x14ac:dyDescent="0.25">
      <c r="A189" s="27" t="str">
        <f t="shared" si="2"/>
        <v>IR003004001004002004000000000000000000</v>
      </c>
      <c r="B189" s="20" t="s">
        <v>2877</v>
      </c>
      <c r="C189" s="23" t="s">
        <v>2630</v>
      </c>
      <c r="D189" s="23" t="s">
        <v>710</v>
      </c>
      <c r="E189" s="23" t="s">
        <v>711</v>
      </c>
      <c r="F189" s="21" t="s">
        <v>702</v>
      </c>
      <c r="G189" s="23" t="s">
        <v>711</v>
      </c>
      <c r="H189" s="23" t="s">
        <v>707</v>
      </c>
      <c r="I189" s="21" t="s">
        <v>711</v>
      </c>
      <c r="J189" s="23" t="s">
        <v>697</v>
      </c>
      <c r="K189" s="64" t="s">
        <v>697</v>
      </c>
      <c r="L189" s="23" t="s">
        <v>697</v>
      </c>
      <c r="M189" s="23" t="s">
        <v>697</v>
      </c>
      <c r="N189" s="23" t="s">
        <v>697</v>
      </c>
      <c r="O189" s="23" t="s">
        <v>697</v>
      </c>
      <c r="P189" s="27">
        <v>0</v>
      </c>
      <c r="Q189" s="27" t="s">
        <v>704</v>
      </c>
      <c r="R189" s="27" t="s">
        <v>698</v>
      </c>
      <c r="S189" s="28" t="s">
        <v>694</v>
      </c>
      <c r="T189" s="28" t="s">
        <v>922</v>
      </c>
      <c r="U189" s="27" t="s">
        <v>3005</v>
      </c>
      <c r="V189" s="52" t="s">
        <v>905</v>
      </c>
      <c r="W189" s="51"/>
      <c r="X189" s="51"/>
      <c r="Y189" s="51"/>
      <c r="Z189" s="51"/>
      <c r="AA189" s="51"/>
      <c r="AB189" s="20" t="s">
        <v>1540</v>
      </c>
      <c r="AC189" s="51"/>
      <c r="AD189" s="51"/>
      <c r="AE189" s="51"/>
      <c r="AF189" s="51"/>
      <c r="AG189" s="51"/>
      <c r="AH189" s="27" t="s">
        <v>3060</v>
      </c>
      <c r="AI189" s="28" t="s">
        <v>704</v>
      </c>
      <c r="AJ189" s="27" t="s">
        <v>698</v>
      </c>
      <c r="AK189" s="27" t="s">
        <v>698</v>
      </c>
      <c r="AL189" s="27" t="s">
        <v>698</v>
      </c>
      <c r="AM189" s="27" t="s">
        <v>698</v>
      </c>
      <c r="AN189" s="27" t="s">
        <v>698</v>
      </c>
      <c r="AO189" s="27" t="s">
        <v>698</v>
      </c>
      <c r="AP189" s="27" t="s">
        <v>698</v>
      </c>
      <c r="AQ189" s="27" t="s">
        <v>698</v>
      </c>
      <c r="AR189" s="27" t="s">
        <v>698</v>
      </c>
      <c r="AS189" s="27" t="s">
        <v>698</v>
      </c>
      <c r="AT189" s="27" t="s">
        <v>698</v>
      </c>
      <c r="AU189" s="27" t="s">
        <v>698</v>
      </c>
      <c r="AV189" s="27" t="s">
        <v>698</v>
      </c>
      <c r="AW189" s="27" t="s">
        <v>698</v>
      </c>
      <c r="AX189" s="27" t="s">
        <v>698</v>
      </c>
      <c r="AY189" s="27" t="s">
        <v>698</v>
      </c>
      <c r="AZ189" s="27" t="s">
        <v>698</v>
      </c>
      <c r="BA189" s="27" t="s">
        <v>698</v>
      </c>
      <c r="BB189" s="27" t="s">
        <v>698</v>
      </c>
      <c r="BC189" s="27" t="s">
        <v>698</v>
      </c>
      <c r="BD189" s="27" t="s">
        <v>698</v>
      </c>
      <c r="BE189" s="27" t="s">
        <v>698</v>
      </c>
      <c r="BF189" s="27" t="s">
        <v>698</v>
      </c>
      <c r="BG189" s="27" t="s">
        <v>698</v>
      </c>
      <c r="BH189" s="27" t="s">
        <v>698</v>
      </c>
      <c r="BI189" s="27" t="s">
        <v>698</v>
      </c>
      <c r="BJ189" s="27" t="s">
        <v>698</v>
      </c>
      <c r="BK189" s="27" t="s">
        <v>698</v>
      </c>
      <c r="BL189" s="27" t="s">
        <v>698</v>
      </c>
      <c r="BM189" s="27" t="s">
        <v>698</v>
      </c>
      <c r="BN189" s="27" t="s">
        <v>698</v>
      </c>
      <c r="BO189" s="27" t="s">
        <v>698</v>
      </c>
      <c r="BP189" s="27" t="s">
        <v>698</v>
      </c>
      <c r="BQ189" s="27" t="s">
        <v>698</v>
      </c>
      <c r="BR189" s="27" t="s">
        <v>698</v>
      </c>
      <c r="BS189" s="27" t="s">
        <v>698</v>
      </c>
      <c r="BT189" s="27" t="s">
        <v>698</v>
      </c>
      <c r="BU189" s="27" t="s">
        <v>698</v>
      </c>
      <c r="BV189" s="27" t="s">
        <v>698</v>
      </c>
      <c r="BW189" s="27" t="s">
        <v>698</v>
      </c>
      <c r="BX189" s="27" t="s">
        <v>698</v>
      </c>
      <c r="BY189" s="27" t="s">
        <v>698</v>
      </c>
      <c r="BZ189" s="27" t="s">
        <v>704</v>
      </c>
      <c r="CA189" s="27" t="s">
        <v>698</v>
      </c>
      <c r="CB189" s="27" t="s">
        <v>698</v>
      </c>
      <c r="CC189" s="27" t="s">
        <v>698</v>
      </c>
      <c r="CD189" s="27" t="s">
        <v>698</v>
      </c>
      <c r="CE189" s="27" t="s">
        <v>698</v>
      </c>
      <c r="CF189" s="27" t="s">
        <v>698</v>
      </c>
      <c r="CG189" s="27" t="s">
        <v>698</v>
      </c>
      <c r="CH189" s="27" t="s">
        <v>698</v>
      </c>
      <c r="CI189" s="27" t="s">
        <v>698</v>
      </c>
      <c r="CJ189" s="27" t="s">
        <v>698</v>
      </c>
      <c r="CK189" s="27" t="s">
        <v>698</v>
      </c>
      <c r="CL189" s="27" t="s">
        <v>698</v>
      </c>
      <c r="CM189" s="27" t="s">
        <v>698</v>
      </c>
      <c r="CN189" s="27" t="s">
        <v>698</v>
      </c>
      <c r="CO189" s="27" t="s">
        <v>698</v>
      </c>
      <c r="CP189" s="27" t="s">
        <v>698</v>
      </c>
      <c r="CQ189" s="27" t="s">
        <v>698</v>
      </c>
      <c r="CR189" s="27" t="s">
        <v>698</v>
      </c>
      <c r="CS189" s="27" t="s">
        <v>698</v>
      </c>
      <c r="CT189" s="27" t="s">
        <v>698</v>
      </c>
      <c r="CU189" s="27" t="s">
        <v>698</v>
      </c>
      <c r="CV189" s="27" t="s">
        <v>698</v>
      </c>
      <c r="CW189" s="27" t="s">
        <v>698</v>
      </c>
      <c r="CX189" s="27" t="s">
        <v>698</v>
      </c>
      <c r="CY189" s="27" t="s">
        <v>698</v>
      </c>
      <c r="CZ189" s="27" t="s">
        <v>698</v>
      </c>
      <c r="DA189" s="27" t="s">
        <v>698</v>
      </c>
      <c r="DB189" s="27" t="s">
        <v>698</v>
      </c>
      <c r="DC189" s="27" t="s">
        <v>698</v>
      </c>
      <c r="DD189" s="27" t="s">
        <v>698</v>
      </c>
      <c r="DE189" s="27" t="s">
        <v>698</v>
      </c>
      <c r="DF189" s="27" t="s">
        <v>698</v>
      </c>
      <c r="DG189" s="27" t="s">
        <v>698</v>
      </c>
      <c r="DH189" s="27" t="s">
        <v>698</v>
      </c>
      <c r="DI189" s="27" t="s">
        <v>698</v>
      </c>
      <c r="DJ189" s="27" t="s">
        <v>698</v>
      </c>
      <c r="DK189" s="27" t="s">
        <v>698</v>
      </c>
      <c r="DL189" s="27" t="s">
        <v>698</v>
      </c>
      <c r="DM189" s="27" t="s">
        <v>698</v>
      </c>
      <c r="DN189" s="27" t="s">
        <v>698</v>
      </c>
      <c r="DO189" s="27" t="s">
        <v>698</v>
      </c>
      <c r="DP189" s="27" t="s">
        <v>698</v>
      </c>
      <c r="DQ189" s="27" t="s">
        <v>698</v>
      </c>
      <c r="DR189" s="27" t="s">
        <v>698</v>
      </c>
      <c r="DS189" s="27" t="s">
        <v>698</v>
      </c>
      <c r="DT189" s="27" t="s">
        <v>698</v>
      </c>
      <c r="DU189" s="27" t="s">
        <v>698</v>
      </c>
      <c r="DV189" s="27" t="s">
        <v>698</v>
      </c>
      <c r="DW189" s="27" t="s">
        <v>698</v>
      </c>
      <c r="DX189" s="27" t="s">
        <v>698</v>
      </c>
      <c r="DY189" s="27" t="s">
        <v>698</v>
      </c>
      <c r="DZ189" s="27" t="s">
        <v>698</v>
      </c>
      <c r="EA189" s="27" t="s">
        <v>698</v>
      </c>
      <c r="EB189" s="27" t="s">
        <v>698</v>
      </c>
      <c r="EC189" s="27" t="s">
        <v>698</v>
      </c>
      <c r="ED189" s="27" t="s">
        <v>698</v>
      </c>
      <c r="EE189" s="27" t="s">
        <v>698</v>
      </c>
      <c r="EF189" s="27" t="s">
        <v>698</v>
      </c>
      <c r="EG189" s="27" t="s">
        <v>698</v>
      </c>
      <c r="EH189" s="27" t="s">
        <v>698</v>
      </c>
      <c r="EI189" s="27" t="s">
        <v>698</v>
      </c>
      <c r="EJ189" s="27" t="s">
        <v>698</v>
      </c>
      <c r="EK189" s="27" t="s">
        <v>698</v>
      </c>
      <c r="EL189" s="27" t="s">
        <v>698</v>
      </c>
      <c r="EM189" s="27" t="s">
        <v>698</v>
      </c>
      <c r="EN189" s="27" t="s">
        <v>698</v>
      </c>
      <c r="EO189" s="27" t="s">
        <v>698</v>
      </c>
      <c r="EP189" s="27" t="s">
        <v>698</v>
      </c>
      <c r="EQ189" s="27" t="s">
        <v>698</v>
      </c>
      <c r="ER189" s="27" t="s">
        <v>698</v>
      </c>
      <c r="ES189" s="27" t="s">
        <v>698</v>
      </c>
      <c r="ET189" s="27" t="s">
        <v>698</v>
      </c>
      <c r="EU189" s="27" t="s">
        <v>698</v>
      </c>
      <c r="EV189" s="27" t="s">
        <v>698</v>
      </c>
      <c r="EW189" s="27" t="s">
        <v>2705</v>
      </c>
      <c r="EX189" s="27" t="s">
        <v>3004</v>
      </c>
      <c r="EY189" s="27" t="s">
        <v>2707</v>
      </c>
      <c r="EZ189" s="27" t="s">
        <v>694</v>
      </c>
      <c r="FA189" s="27" t="s">
        <v>694</v>
      </c>
      <c r="FB189" s="27" t="s">
        <v>694</v>
      </c>
      <c r="FC189" s="27" t="s">
        <v>694</v>
      </c>
      <c r="FD189" s="27" t="s">
        <v>694</v>
      </c>
      <c r="FE189" s="27" t="s">
        <v>2858</v>
      </c>
      <c r="FF189" s="157"/>
      <c r="FG189" s="157"/>
    </row>
    <row r="190" spans="1:163" x14ac:dyDescent="0.25">
      <c r="A190" s="27" t="str">
        <f t="shared" si="2"/>
        <v>IR003004001004002005000000000000000000</v>
      </c>
      <c r="B190" s="20" t="s">
        <v>2877</v>
      </c>
      <c r="C190" s="23" t="s">
        <v>2630</v>
      </c>
      <c r="D190" s="23" t="s">
        <v>710</v>
      </c>
      <c r="E190" s="23" t="s">
        <v>711</v>
      </c>
      <c r="F190" s="21" t="s">
        <v>702</v>
      </c>
      <c r="G190" s="23" t="s">
        <v>711</v>
      </c>
      <c r="H190" s="23" t="s">
        <v>707</v>
      </c>
      <c r="I190" s="21" t="s">
        <v>713</v>
      </c>
      <c r="J190" s="23" t="s">
        <v>697</v>
      </c>
      <c r="K190" s="64" t="s">
        <v>697</v>
      </c>
      <c r="L190" s="23" t="s">
        <v>697</v>
      </c>
      <c r="M190" s="23" t="s">
        <v>697</v>
      </c>
      <c r="N190" s="23" t="s">
        <v>697</v>
      </c>
      <c r="O190" s="23" t="s">
        <v>697</v>
      </c>
      <c r="P190" s="27">
        <v>0</v>
      </c>
      <c r="Q190" s="27" t="s">
        <v>704</v>
      </c>
      <c r="R190" s="27" t="s">
        <v>698</v>
      </c>
      <c r="S190" s="28" t="s">
        <v>694</v>
      </c>
      <c r="T190" s="28" t="s">
        <v>922</v>
      </c>
      <c r="U190" s="27" t="s">
        <v>3005</v>
      </c>
      <c r="V190" s="52" t="s">
        <v>905</v>
      </c>
      <c r="W190" s="51"/>
      <c r="X190" s="51"/>
      <c r="Y190" s="51"/>
      <c r="Z190" s="51"/>
      <c r="AA190" s="51"/>
      <c r="AB190" s="20" t="s">
        <v>2124</v>
      </c>
      <c r="AC190" s="51"/>
      <c r="AD190" s="51"/>
      <c r="AE190" s="51"/>
      <c r="AF190" s="51"/>
      <c r="AG190" s="51"/>
      <c r="AH190" s="27" t="s">
        <v>3061</v>
      </c>
      <c r="AI190" s="28" t="s">
        <v>704</v>
      </c>
      <c r="AJ190" s="27" t="s">
        <v>698</v>
      </c>
      <c r="AK190" s="27" t="s">
        <v>698</v>
      </c>
      <c r="AL190" s="27" t="s">
        <v>698</v>
      </c>
      <c r="AM190" s="27" t="s">
        <v>698</v>
      </c>
      <c r="AN190" s="27" t="s">
        <v>698</v>
      </c>
      <c r="AO190" s="27" t="s">
        <v>698</v>
      </c>
      <c r="AP190" s="27" t="s">
        <v>698</v>
      </c>
      <c r="AQ190" s="27" t="s">
        <v>698</v>
      </c>
      <c r="AR190" s="27" t="s">
        <v>698</v>
      </c>
      <c r="AS190" s="27" t="s">
        <v>698</v>
      </c>
      <c r="AT190" s="27" t="s">
        <v>698</v>
      </c>
      <c r="AU190" s="27" t="s">
        <v>698</v>
      </c>
      <c r="AV190" s="27" t="s">
        <v>698</v>
      </c>
      <c r="AW190" s="27" t="s">
        <v>698</v>
      </c>
      <c r="AX190" s="27" t="s">
        <v>698</v>
      </c>
      <c r="AY190" s="27" t="s">
        <v>698</v>
      </c>
      <c r="AZ190" s="27" t="s">
        <v>698</v>
      </c>
      <c r="BA190" s="27" t="s">
        <v>698</v>
      </c>
      <c r="BB190" s="27" t="s">
        <v>698</v>
      </c>
      <c r="BC190" s="27" t="s">
        <v>698</v>
      </c>
      <c r="BD190" s="27" t="s">
        <v>698</v>
      </c>
      <c r="BE190" s="27" t="s">
        <v>698</v>
      </c>
      <c r="BF190" s="27" t="s">
        <v>698</v>
      </c>
      <c r="BG190" s="27" t="s">
        <v>698</v>
      </c>
      <c r="BH190" s="27" t="s">
        <v>698</v>
      </c>
      <c r="BI190" s="27" t="s">
        <v>698</v>
      </c>
      <c r="BJ190" s="27" t="s">
        <v>698</v>
      </c>
      <c r="BK190" s="27" t="s">
        <v>698</v>
      </c>
      <c r="BL190" s="27" t="s">
        <v>698</v>
      </c>
      <c r="BM190" s="27" t="s">
        <v>698</v>
      </c>
      <c r="BN190" s="27" t="s">
        <v>698</v>
      </c>
      <c r="BO190" s="27" t="s">
        <v>698</v>
      </c>
      <c r="BP190" s="27" t="s">
        <v>698</v>
      </c>
      <c r="BQ190" s="27" t="s">
        <v>698</v>
      </c>
      <c r="BR190" s="27" t="s">
        <v>698</v>
      </c>
      <c r="BS190" s="27" t="s">
        <v>698</v>
      </c>
      <c r="BT190" s="27" t="s">
        <v>698</v>
      </c>
      <c r="BU190" s="27" t="s">
        <v>698</v>
      </c>
      <c r="BV190" s="27" t="s">
        <v>698</v>
      </c>
      <c r="BW190" s="27" t="s">
        <v>698</v>
      </c>
      <c r="BX190" s="27" t="s">
        <v>698</v>
      </c>
      <c r="BY190" s="27" t="s">
        <v>698</v>
      </c>
      <c r="BZ190" s="27" t="s">
        <v>704</v>
      </c>
      <c r="CA190" s="27" t="s">
        <v>698</v>
      </c>
      <c r="CB190" s="27" t="s">
        <v>698</v>
      </c>
      <c r="CC190" s="27" t="s">
        <v>698</v>
      </c>
      <c r="CD190" s="27" t="s">
        <v>698</v>
      </c>
      <c r="CE190" s="27" t="s">
        <v>698</v>
      </c>
      <c r="CF190" s="27" t="s">
        <v>698</v>
      </c>
      <c r="CG190" s="27" t="s">
        <v>698</v>
      </c>
      <c r="CH190" s="27" t="s">
        <v>698</v>
      </c>
      <c r="CI190" s="27" t="s">
        <v>698</v>
      </c>
      <c r="CJ190" s="27" t="s">
        <v>698</v>
      </c>
      <c r="CK190" s="27" t="s">
        <v>698</v>
      </c>
      <c r="CL190" s="27" t="s">
        <v>698</v>
      </c>
      <c r="CM190" s="27" t="s">
        <v>698</v>
      </c>
      <c r="CN190" s="27" t="s">
        <v>698</v>
      </c>
      <c r="CO190" s="27" t="s">
        <v>698</v>
      </c>
      <c r="CP190" s="27" t="s">
        <v>698</v>
      </c>
      <c r="CQ190" s="27" t="s">
        <v>698</v>
      </c>
      <c r="CR190" s="27" t="s">
        <v>698</v>
      </c>
      <c r="CS190" s="27" t="s">
        <v>698</v>
      </c>
      <c r="CT190" s="27" t="s">
        <v>698</v>
      </c>
      <c r="CU190" s="27" t="s">
        <v>698</v>
      </c>
      <c r="CV190" s="27" t="s">
        <v>698</v>
      </c>
      <c r="CW190" s="27" t="s">
        <v>698</v>
      </c>
      <c r="CX190" s="27" t="s">
        <v>698</v>
      </c>
      <c r="CY190" s="27" t="s">
        <v>698</v>
      </c>
      <c r="CZ190" s="27" t="s">
        <v>698</v>
      </c>
      <c r="DA190" s="27" t="s">
        <v>698</v>
      </c>
      <c r="DB190" s="27" t="s">
        <v>698</v>
      </c>
      <c r="DC190" s="27" t="s">
        <v>698</v>
      </c>
      <c r="DD190" s="27" t="s">
        <v>698</v>
      </c>
      <c r="DE190" s="27" t="s">
        <v>698</v>
      </c>
      <c r="DF190" s="27" t="s">
        <v>698</v>
      </c>
      <c r="DG190" s="27" t="s">
        <v>698</v>
      </c>
      <c r="DH190" s="27" t="s">
        <v>698</v>
      </c>
      <c r="DI190" s="27" t="s">
        <v>698</v>
      </c>
      <c r="DJ190" s="27" t="s">
        <v>698</v>
      </c>
      <c r="DK190" s="27" t="s">
        <v>698</v>
      </c>
      <c r="DL190" s="27" t="s">
        <v>698</v>
      </c>
      <c r="DM190" s="27" t="s">
        <v>698</v>
      </c>
      <c r="DN190" s="27" t="s">
        <v>698</v>
      </c>
      <c r="DO190" s="27" t="s">
        <v>698</v>
      </c>
      <c r="DP190" s="27" t="s">
        <v>698</v>
      </c>
      <c r="DQ190" s="27" t="s">
        <v>698</v>
      </c>
      <c r="DR190" s="27" t="s">
        <v>698</v>
      </c>
      <c r="DS190" s="27" t="s">
        <v>698</v>
      </c>
      <c r="DT190" s="27" t="s">
        <v>698</v>
      </c>
      <c r="DU190" s="27" t="s">
        <v>698</v>
      </c>
      <c r="DV190" s="27" t="s">
        <v>698</v>
      </c>
      <c r="DW190" s="27" t="s">
        <v>698</v>
      </c>
      <c r="DX190" s="27" t="s">
        <v>698</v>
      </c>
      <c r="DY190" s="27" t="s">
        <v>698</v>
      </c>
      <c r="DZ190" s="27" t="s">
        <v>698</v>
      </c>
      <c r="EA190" s="27" t="s">
        <v>698</v>
      </c>
      <c r="EB190" s="27" t="s">
        <v>698</v>
      </c>
      <c r="EC190" s="27" t="s">
        <v>698</v>
      </c>
      <c r="ED190" s="27" t="s">
        <v>698</v>
      </c>
      <c r="EE190" s="27" t="s">
        <v>698</v>
      </c>
      <c r="EF190" s="27" t="s">
        <v>698</v>
      </c>
      <c r="EG190" s="27" t="s">
        <v>698</v>
      </c>
      <c r="EH190" s="27" t="s">
        <v>698</v>
      </c>
      <c r="EI190" s="27" t="s">
        <v>698</v>
      </c>
      <c r="EJ190" s="27" t="s">
        <v>698</v>
      </c>
      <c r="EK190" s="27" t="s">
        <v>698</v>
      </c>
      <c r="EL190" s="27" t="s">
        <v>698</v>
      </c>
      <c r="EM190" s="27" t="s">
        <v>698</v>
      </c>
      <c r="EN190" s="27" t="s">
        <v>698</v>
      </c>
      <c r="EO190" s="27" t="s">
        <v>698</v>
      </c>
      <c r="EP190" s="27" t="s">
        <v>698</v>
      </c>
      <c r="EQ190" s="27" t="s">
        <v>698</v>
      </c>
      <c r="ER190" s="27" t="s">
        <v>698</v>
      </c>
      <c r="ES190" s="27" t="s">
        <v>698</v>
      </c>
      <c r="ET190" s="27" t="s">
        <v>698</v>
      </c>
      <c r="EU190" s="27" t="s">
        <v>698</v>
      </c>
      <c r="EV190" s="27" t="s">
        <v>698</v>
      </c>
      <c r="EW190" s="27" t="s">
        <v>2705</v>
      </c>
      <c r="EX190" s="27" t="s">
        <v>3004</v>
      </c>
      <c r="EY190" s="27" t="s">
        <v>2707</v>
      </c>
      <c r="EZ190" s="27" t="s">
        <v>694</v>
      </c>
      <c r="FA190" s="27" t="s">
        <v>694</v>
      </c>
      <c r="FB190" s="27" t="s">
        <v>694</v>
      </c>
      <c r="FC190" s="27" t="s">
        <v>694</v>
      </c>
      <c r="FD190" s="27" t="s">
        <v>694</v>
      </c>
      <c r="FE190" s="27" t="s">
        <v>2858</v>
      </c>
      <c r="FF190" s="157"/>
      <c r="FG190" s="157"/>
    </row>
    <row r="191" spans="1:163" x14ac:dyDescent="0.25">
      <c r="A191" s="27" t="str">
        <f t="shared" si="2"/>
        <v>IR003004001004002006000000000000000000</v>
      </c>
      <c r="B191" s="20" t="s">
        <v>2877</v>
      </c>
      <c r="C191" s="23" t="s">
        <v>2630</v>
      </c>
      <c r="D191" s="23" t="s">
        <v>710</v>
      </c>
      <c r="E191" s="23" t="s">
        <v>711</v>
      </c>
      <c r="F191" s="21" t="s">
        <v>702</v>
      </c>
      <c r="G191" s="23" t="s">
        <v>711</v>
      </c>
      <c r="H191" s="23" t="s">
        <v>707</v>
      </c>
      <c r="I191" s="21" t="s">
        <v>715</v>
      </c>
      <c r="J191" s="23" t="s">
        <v>697</v>
      </c>
      <c r="K191" s="64" t="s">
        <v>697</v>
      </c>
      <c r="L191" s="23" t="s">
        <v>697</v>
      </c>
      <c r="M191" s="23" t="s">
        <v>697</v>
      </c>
      <c r="N191" s="23" t="s">
        <v>697</v>
      </c>
      <c r="O191" s="23" t="s">
        <v>697</v>
      </c>
      <c r="P191" s="27">
        <v>0</v>
      </c>
      <c r="Q191" s="27" t="s">
        <v>704</v>
      </c>
      <c r="R191" s="27" t="s">
        <v>698</v>
      </c>
      <c r="S191" s="28" t="s">
        <v>694</v>
      </c>
      <c r="T191" s="28" t="s">
        <v>922</v>
      </c>
      <c r="U191" s="27" t="s">
        <v>3005</v>
      </c>
      <c r="V191" s="52" t="s">
        <v>905</v>
      </c>
      <c r="W191" s="51"/>
      <c r="X191" s="51"/>
      <c r="Y191" s="51"/>
      <c r="Z191" s="51"/>
      <c r="AA191" s="51"/>
      <c r="AB191" s="20" t="s">
        <v>1546</v>
      </c>
      <c r="AC191" s="51"/>
      <c r="AD191" s="51"/>
      <c r="AE191" s="51"/>
      <c r="AF191" s="51"/>
      <c r="AG191" s="51"/>
      <c r="AH191" s="27" t="s">
        <v>3062</v>
      </c>
      <c r="AI191" s="28" t="s">
        <v>704</v>
      </c>
      <c r="AJ191" s="27" t="s">
        <v>698</v>
      </c>
      <c r="AK191" s="27" t="s">
        <v>698</v>
      </c>
      <c r="AL191" s="27" t="s">
        <v>698</v>
      </c>
      <c r="AM191" s="27" t="s">
        <v>698</v>
      </c>
      <c r="AN191" s="27" t="s">
        <v>698</v>
      </c>
      <c r="AO191" s="27" t="s">
        <v>698</v>
      </c>
      <c r="AP191" s="27" t="s">
        <v>698</v>
      </c>
      <c r="AQ191" s="27" t="s">
        <v>698</v>
      </c>
      <c r="AR191" s="27" t="s">
        <v>698</v>
      </c>
      <c r="AS191" s="27" t="s">
        <v>698</v>
      </c>
      <c r="AT191" s="27" t="s">
        <v>698</v>
      </c>
      <c r="AU191" s="27" t="s">
        <v>698</v>
      </c>
      <c r="AV191" s="27" t="s">
        <v>698</v>
      </c>
      <c r="AW191" s="27" t="s">
        <v>698</v>
      </c>
      <c r="AX191" s="27" t="s">
        <v>698</v>
      </c>
      <c r="AY191" s="27" t="s">
        <v>698</v>
      </c>
      <c r="AZ191" s="27" t="s">
        <v>698</v>
      </c>
      <c r="BA191" s="27" t="s">
        <v>698</v>
      </c>
      <c r="BB191" s="27" t="s">
        <v>698</v>
      </c>
      <c r="BC191" s="27" t="s">
        <v>698</v>
      </c>
      <c r="BD191" s="27" t="s">
        <v>698</v>
      </c>
      <c r="BE191" s="27" t="s">
        <v>698</v>
      </c>
      <c r="BF191" s="27" t="s">
        <v>698</v>
      </c>
      <c r="BG191" s="27" t="s">
        <v>698</v>
      </c>
      <c r="BH191" s="27" t="s">
        <v>698</v>
      </c>
      <c r="BI191" s="27" t="s">
        <v>698</v>
      </c>
      <c r="BJ191" s="27" t="s">
        <v>698</v>
      </c>
      <c r="BK191" s="27" t="s">
        <v>698</v>
      </c>
      <c r="BL191" s="27" t="s">
        <v>698</v>
      </c>
      <c r="BM191" s="27" t="s">
        <v>698</v>
      </c>
      <c r="BN191" s="27" t="s">
        <v>698</v>
      </c>
      <c r="BO191" s="27" t="s">
        <v>698</v>
      </c>
      <c r="BP191" s="27" t="s">
        <v>698</v>
      </c>
      <c r="BQ191" s="27" t="s">
        <v>698</v>
      </c>
      <c r="BR191" s="27" t="s">
        <v>698</v>
      </c>
      <c r="BS191" s="27" t="s">
        <v>698</v>
      </c>
      <c r="BT191" s="27" t="s">
        <v>698</v>
      </c>
      <c r="BU191" s="27" t="s">
        <v>698</v>
      </c>
      <c r="BV191" s="27" t="s">
        <v>698</v>
      </c>
      <c r="BW191" s="27" t="s">
        <v>698</v>
      </c>
      <c r="BX191" s="27" t="s">
        <v>698</v>
      </c>
      <c r="BY191" s="27" t="s">
        <v>698</v>
      </c>
      <c r="BZ191" s="27" t="s">
        <v>704</v>
      </c>
      <c r="CA191" s="27" t="s">
        <v>698</v>
      </c>
      <c r="CB191" s="27" t="s">
        <v>698</v>
      </c>
      <c r="CC191" s="27" t="s">
        <v>698</v>
      </c>
      <c r="CD191" s="27" t="s">
        <v>698</v>
      </c>
      <c r="CE191" s="27" t="s">
        <v>698</v>
      </c>
      <c r="CF191" s="27" t="s">
        <v>698</v>
      </c>
      <c r="CG191" s="27" t="s">
        <v>698</v>
      </c>
      <c r="CH191" s="27" t="s">
        <v>698</v>
      </c>
      <c r="CI191" s="27" t="s">
        <v>698</v>
      </c>
      <c r="CJ191" s="27" t="s">
        <v>698</v>
      </c>
      <c r="CK191" s="27" t="s">
        <v>698</v>
      </c>
      <c r="CL191" s="27" t="s">
        <v>698</v>
      </c>
      <c r="CM191" s="27" t="s">
        <v>698</v>
      </c>
      <c r="CN191" s="27" t="s">
        <v>698</v>
      </c>
      <c r="CO191" s="27" t="s">
        <v>698</v>
      </c>
      <c r="CP191" s="27" t="s">
        <v>698</v>
      </c>
      <c r="CQ191" s="27" t="s">
        <v>698</v>
      </c>
      <c r="CR191" s="27" t="s">
        <v>698</v>
      </c>
      <c r="CS191" s="27" t="s">
        <v>698</v>
      </c>
      <c r="CT191" s="27" t="s">
        <v>698</v>
      </c>
      <c r="CU191" s="27" t="s">
        <v>698</v>
      </c>
      <c r="CV191" s="27" t="s">
        <v>698</v>
      </c>
      <c r="CW191" s="27" t="s">
        <v>698</v>
      </c>
      <c r="CX191" s="27" t="s">
        <v>698</v>
      </c>
      <c r="CY191" s="27" t="s">
        <v>698</v>
      </c>
      <c r="CZ191" s="27" t="s">
        <v>698</v>
      </c>
      <c r="DA191" s="27" t="s">
        <v>698</v>
      </c>
      <c r="DB191" s="27" t="s">
        <v>698</v>
      </c>
      <c r="DC191" s="27" t="s">
        <v>698</v>
      </c>
      <c r="DD191" s="27" t="s">
        <v>698</v>
      </c>
      <c r="DE191" s="27" t="s">
        <v>698</v>
      </c>
      <c r="DF191" s="27" t="s">
        <v>698</v>
      </c>
      <c r="DG191" s="27" t="s">
        <v>698</v>
      </c>
      <c r="DH191" s="27" t="s">
        <v>698</v>
      </c>
      <c r="DI191" s="27" t="s">
        <v>698</v>
      </c>
      <c r="DJ191" s="27" t="s">
        <v>698</v>
      </c>
      <c r="DK191" s="27" t="s">
        <v>698</v>
      </c>
      <c r="DL191" s="27" t="s">
        <v>698</v>
      </c>
      <c r="DM191" s="27" t="s">
        <v>698</v>
      </c>
      <c r="DN191" s="27" t="s">
        <v>698</v>
      </c>
      <c r="DO191" s="27" t="s">
        <v>698</v>
      </c>
      <c r="DP191" s="27" t="s">
        <v>698</v>
      </c>
      <c r="DQ191" s="27" t="s">
        <v>698</v>
      </c>
      <c r="DR191" s="27" t="s">
        <v>698</v>
      </c>
      <c r="DS191" s="27" t="s">
        <v>698</v>
      </c>
      <c r="DT191" s="27" t="s">
        <v>698</v>
      </c>
      <c r="DU191" s="27" t="s">
        <v>698</v>
      </c>
      <c r="DV191" s="27" t="s">
        <v>698</v>
      </c>
      <c r="DW191" s="27" t="s">
        <v>698</v>
      </c>
      <c r="DX191" s="27" t="s">
        <v>698</v>
      </c>
      <c r="DY191" s="27" t="s">
        <v>698</v>
      </c>
      <c r="DZ191" s="27" t="s">
        <v>698</v>
      </c>
      <c r="EA191" s="27" t="s">
        <v>698</v>
      </c>
      <c r="EB191" s="27" t="s">
        <v>698</v>
      </c>
      <c r="EC191" s="27" t="s">
        <v>698</v>
      </c>
      <c r="ED191" s="27" t="s">
        <v>698</v>
      </c>
      <c r="EE191" s="27" t="s">
        <v>698</v>
      </c>
      <c r="EF191" s="27" t="s">
        <v>698</v>
      </c>
      <c r="EG191" s="27" t="s">
        <v>698</v>
      </c>
      <c r="EH191" s="27" t="s">
        <v>698</v>
      </c>
      <c r="EI191" s="27" t="s">
        <v>698</v>
      </c>
      <c r="EJ191" s="27" t="s">
        <v>698</v>
      </c>
      <c r="EK191" s="27" t="s">
        <v>698</v>
      </c>
      <c r="EL191" s="27" t="s">
        <v>698</v>
      </c>
      <c r="EM191" s="27" t="s">
        <v>698</v>
      </c>
      <c r="EN191" s="27" t="s">
        <v>698</v>
      </c>
      <c r="EO191" s="27" t="s">
        <v>698</v>
      </c>
      <c r="EP191" s="27" t="s">
        <v>698</v>
      </c>
      <c r="EQ191" s="27" t="s">
        <v>698</v>
      </c>
      <c r="ER191" s="27" t="s">
        <v>698</v>
      </c>
      <c r="ES191" s="27" t="s">
        <v>698</v>
      </c>
      <c r="ET191" s="27" t="s">
        <v>698</v>
      </c>
      <c r="EU191" s="27" t="s">
        <v>698</v>
      </c>
      <c r="EV191" s="27" t="s">
        <v>698</v>
      </c>
      <c r="EW191" s="27" t="s">
        <v>2705</v>
      </c>
      <c r="EX191" s="27" t="s">
        <v>3004</v>
      </c>
      <c r="EY191" s="27" t="s">
        <v>2707</v>
      </c>
      <c r="EZ191" s="27" t="s">
        <v>694</v>
      </c>
      <c r="FA191" s="27" t="s">
        <v>694</v>
      </c>
      <c r="FB191" s="27" t="s">
        <v>694</v>
      </c>
      <c r="FC191" s="27" t="s">
        <v>694</v>
      </c>
      <c r="FD191" s="27" t="s">
        <v>694</v>
      </c>
      <c r="FE191" s="27" t="s">
        <v>2858</v>
      </c>
      <c r="FF191" s="157"/>
      <c r="FG191" s="157"/>
    </row>
    <row r="192" spans="1:163" x14ac:dyDescent="0.25">
      <c r="A192" s="27" t="str">
        <f t="shared" si="2"/>
        <v>IR003004001004002007000000000000000000</v>
      </c>
      <c r="B192" s="20" t="s">
        <v>2877</v>
      </c>
      <c r="C192" s="23" t="s">
        <v>2630</v>
      </c>
      <c r="D192" s="23" t="s">
        <v>710</v>
      </c>
      <c r="E192" s="23" t="s">
        <v>711</v>
      </c>
      <c r="F192" s="21" t="s">
        <v>702</v>
      </c>
      <c r="G192" s="23" t="s">
        <v>711</v>
      </c>
      <c r="H192" s="23" t="s">
        <v>707</v>
      </c>
      <c r="I192" s="21" t="s">
        <v>718</v>
      </c>
      <c r="J192" s="23" t="s">
        <v>697</v>
      </c>
      <c r="K192" s="64" t="s">
        <v>697</v>
      </c>
      <c r="L192" s="23" t="s">
        <v>697</v>
      </c>
      <c r="M192" s="23" t="s">
        <v>697</v>
      </c>
      <c r="N192" s="23" t="s">
        <v>697</v>
      </c>
      <c r="O192" s="23" t="s">
        <v>697</v>
      </c>
      <c r="P192" s="27">
        <v>0</v>
      </c>
      <c r="Q192" s="27" t="s">
        <v>704</v>
      </c>
      <c r="R192" s="27" t="s">
        <v>698</v>
      </c>
      <c r="S192" s="28" t="s">
        <v>694</v>
      </c>
      <c r="T192" s="28" t="s">
        <v>922</v>
      </c>
      <c r="U192" s="27" t="s">
        <v>3005</v>
      </c>
      <c r="V192" s="52" t="s">
        <v>905</v>
      </c>
      <c r="W192" s="51"/>
      <c r="X192" s="51"/>
      <c r="Y192" s="51"/>
      <c r="Z192" s="51"/>
      <c r="AA192" s="51"/>
      <c r="AB192" s="20" t="s">
        <v>3038</v>
      </c>
      <c r="AC192" s="51"/>
      <c r="AD192" s="51"/>
      <c r="AE192" s="51"/>
      <c r="AF192" s="51"/>
      <c r="AG192" s="51"/>
      <c r="AH192" s="27" t="s">
        <v>3063</v>
      </c>
      <c r="AI192" s="28" t="s">
        <v>704</v>
      </c>
      <c r="AJ192" s="27" t="s">
        <v>698</v>
      </c>
      <c r="AK192" s="27" t="s">
        <v>698</v>
      </c>
      <c r="AL192" s="27" t="s">
        <v>698</v>
      </c>
      <c r="AM192" s="27" t="s">
        <v>698</v>
      </c>
      <c r="AN192" s="27" t="s">
        <v>698</v>
      </c>
      <c r="AO192" s="27" t="s">
        <v>698</v>
      </c>
      <c r="AP192" s="27" t="s">
        <v>698</v>
      </c>
      <c r="AQ192" s="27" t="s">
        <v>698</v>
      </c>
      <c r="AR192" s="27" t="s">
        <v>698</v>
      </c>
      <c r="AS192" s="27" t="s">
        <v>698</v>
      </c>
      <c r="AT192" s="27" t="s">
        <v>698</v>
      </c>
      <c r="AU192" s="27" t="s">
        <v>698</v>
      </c>
      <c r="AV192" s="27" t="s">
        <v>698</v>
      </c>
      <c r="AW192" s="27" t="s">
        <v>698</v>
      </c>
      <c r="AX192" s="27" t="s">
        <v>698</v>
      </c>
      <c r="AY192" s="27" t="s">
        <v>698</v>
      </c>
      <c r="AZ192" s="27" t="s">
        <v>698</v>
      </c>
      <c r="BA192" s="27" t="s">
        <v>698</v>
      </c>
      <c r="BB192" s="27" t="s">
        <v>698</v>
      </c>
      <c r="BC192" s="27" t="s">
        <v>698</v>
      </c>
      <c r="BD192" s="27" t="s">
        <v>698</v>
      </c>
      <c r="BE192" s="27" t="s">
        <v>698</v>
      </c>
      <c r="BF192" s="27" t="s">
        <v>698</v>
      </c>
      <c r="BG192" s="27" t="s">
        <v>698</v>
      </c>
      <c r="BH192" s="27" t="s">
        <v>698</v>
      </c>
      <c r="BI192" s="27" t="s">
        <v>698</v>
      </c>
      <c r="BJ192" s="27" t="s">
        <v>698</v>
      </c>
      <c r="BK192" s="27" t="s">
        <v>698</v>
      </c>
      <c r="BL192" s="27" t="s">
        <v>698</v>
      </c>
      <c r="BM192" s="27" t="s">
        <v>698</v>
      </c>
      <c r="BN192" s="27" t="s">
        <v>698</v>
      </c>
      <c r="BO192" s="27" t="s">
        <v>698</v>
      </c>
      <c r="BP192" s="27" t="s">
        <v>698</v>
      </c>
      <c r="BQ192" s="27" t="s">
        <v>698</v>
      </c>
      <c r="BR192" s="27" t="s">
        <v>698</v>
      </c>
      <c r="BS192" s="27" t="s">
        <v>698</v>
      </c>
      <c r="BT192" s="27" t="s">
        <v>698</v>
      </c>
      <c r="BU192" s="27" t="s">
        <v>698</v>
      </c>
      <c r="BV192" s="27" t="s">
        <v>698</v>
      </c>
      <c r="BW192" s="27" t="s">
        <v>698</v>
      </c>
      <c r="BX192" s="27" t="s">
        <v>698</v>
      </c>
      <c r="BY192" s="27" t="s">
        <v>698</v>
      </c>
      <c r="BZ192" s="27" t="s">
        <v>704</v>
      </c>
      <c r="CA192" s="27" t="s">
        <v>698</v>
      </c>
      <c r="CB192" s="27" t="s">
        <v>698</v>
      </c>
      <c r="CC192" s="27" t="s">
        <v>698</v>
      </c>
      <c r="CD192" s="27" t="s">
        <v>698</v>
      </c>
      <c r="CE192" s="27" t="s">
        <v>698</v>
      </c>
      <c r="CF192" s="27" t="s">
        <v>698</v>
      </c>
      <c r="CG192" s="27" t="s">
        <v>698</v>
      </c>
      <c r="CH192" s="27" t="s">
        <v>698</v>
      </c>
      <c r="CI192" s="27" t="s">
        <v>698</v>
      </c>
      <c r="CJ192" s="27" t="s">
        <v>698</v>
      </c>
      <c r="CK192" s="27" t="s">
        <v>698</v>
      </c>
      <c r="CL192" s="27" t="s">
        <v>698</v>
      </c>
      <c r="CM192" s="27" t="s">
        <v>698</v>
      </c>
      <c r="CN192" s="27" t="s">
        <v>698</v>
      </c>
      <c r="CO192" s="27" t="s">
        <v>698</v>
      </c>
      <c r="CP192" s="27" t="s">
        <v>698</v>
      </c>
      <c r="CQ192" s="27" t="s">
        <v>698</v>
      </c>
      <c r="CR192" s="27" t="s">
        <v>698</v>
      </c>
      <c r="CS192" s="27" t="s">
        <v>698</v>
      </c>
      <c r="CT192" s="27" t="s">
        <v>698</v>
      </c>
      <c r="CU192" s="27" t="s">
        <v>698</v>
      </c>
      <c r="CV192" s="27" t="s">
        <v>698</v>
      </c>
      <c r="CW192" s="27" t="s">
        <v>698</v>
      </c>
      <c r="CX192" s="27" t="s">
        <v>698</v>
      </c>
      <c r="CY192" s="27" t="s">
        <v>698</v>
      </c>
      <c r="CZ192" s="27" t="s">
        <v>698</v>
      </c>
      <c r="DA192" s="27" t="s">
        <v>698</v>
      </c>
      <c r="DB192" s="27" t="s">
        <v>698</v>
      </c>
      <c r="DC192" s="27" t="s">
        <v>698</v>
      </c>
      <c r="DD192" s="27" t="s">
        <v>698</v>
      </c>
      <c r="DE192" s="27" t="s">
        <v>698</v>
      </c>
      <c r="DF192" s="27" t="s">
        <v>698</v>
      </c>
      <c r="DG192" s="27" t="s">
        <v>698</v>
      </c>
      <c r="DH192" s="27" t="s">
        <v>698</v>
      </c>
      <c r="DI192" s="27" t="s">
        <v>698</v>
      </c>
      <c r="DJ192" s="27" t="s">
        <v>698</v>
      </c>
      <c r="DK192" s="27" t="s">
        <v>698</v>
      </c>
      <c r="DL192" s="27" t="s">
        <v>698</v>
      </c>
      <c r="DM192" s="27" t="s">
        <v>698</v>
      </c>
      <c r="DN192" s="27" t="s">
        <v>698</v>
      </c>
      <c r="DO192" s="27" t="s">
        <v>698</v>
      </c>
      <c r="DP192" s="27" t="s">
        <v>698</v>
      </c>
      <c r="DQ192" s="27" t="s">
        <v>698</v>
      </c>
      <c r="DR192" s="27" t="s">
        <v>698</v>
      </c>
      <c r="DS192" s="27" t="s">
        <v>698</v>
      </c>
      <c r="DT192" s="27" t="s">
        <v>698</v>
      </c>
      <c r="DU192" s="27" t="s">
        <v>698</v>
      </c>
      <c r="DV192" s="27" t="s">
        <v>698</v>
      </c>
      <c r="DW192" s="27" t="s">
        <v>698</v>
      </c>
      <c r="DX192" s="27" t="s">
        <v>698</v>
      </c>
      <c r="DY192" s="27" t="s">
        <v>698</v>
      </c>
      <c r="DZ192" s="27" t="s">
        <v>698</v>
      </c>
      <c r="EA192" s="27" t="s">
        <v>698</v>
      </c>
      <c r="EB192" s="27" t="s">
        <v>698</v>
      </c>
      <c r="EC192" s="27" t="s">
        <v>698</v>
      </c>
      <c r="ED192" s="27" t="s">
        <v>698</v>
      </c>
      <c r="EE192" s="27" t="s">
        <v>698</v>
      </c>
      <c r="EF192" s="27" t="s">
        <v>698</v>
      </c>
      <c r="EG192" s="27" t="s">
        <v>698</v>
      </c>
      <c r="EH192" s="27" t="s">
        <v>698</v>
      </c>
      <c r="EI192" s="27" t="s">
        <v>698</v>
      </c>
      <c r="EJ192" s="27" t="s">
        <v>698</v>
      </c>
      <c r="EK192" s="27" t="s">
        <v>698</v>
      </c>
      <c r="EL192" s="27" t="s">
        <v>698</v>
      </c>
      <c r="EM192" s="27" t="s">
        <v>698</v>
      </c>
      <c r="EN192" s="27" t="s">
        <v>698</v>
      </c>
      <c r="EO192" s="27" t="s">
        <v>698</v>
      </c>
      <c r="EP192" s="27" t="s">
        <v>698</v>
      </c>
      <c r="EQ192" s="27" t="s">
        <v>698</v>
      </c>
      <c r="ER192" s="27" t="s">
        <v>698</v>
      </c>
      <c r="ES192" s="27" t="s">
        <v>698</v>
      </c>
      <c r="ET192" s="27" t="s">
        <v>698</v>
      </c>
      <c r="EU192" s="27" t="s">
        <v>698</v>
      </c>
      <c r="EV192" s="27" t="s">
        <v>698</v>
      </c>
      <c r="EW192" s="27" t="s">
        <v>2705</v>
      </c>
      <c r="EX192" s="27" t="s">
        <v>3004</v>
      </c>
      <c r="EY192" s="27" t="s">
        <v>2707</v>
      </c>
      <c r="EZ192" s="27" t="s">
        <v>694</v>
      </c>
      <c r="FA192" s="27" t="s">
        <v>694</v>
      </c>
      <c r="FB192" s="27" t="s">
        <v>694</v>
      </c>
      <c r="FC192" s="27" t="s">
        <v>694</v>
      </c>
      <c r="FD192" s="27" t="s">
        <v>694</v>
      </c>
      <c r="FE192" s="27" t="s">
        <v>2858</v>
      </c>
      <c r="FF192" s="157"/>
      <c r="FG192" s="157"/>
    </row>
    <row r="193" spans="1:163" x14ac:dyDescent="0.25">
      <c r="A193" s="27" t="str">
        <f t="shared" si="2"/>
        <v>IR003004001004002008000000000000000000</v>
      </c>
      <c r="B193" s="20" t="s">
        <v>2877</v>
      </c>
      <c r="C193" s="23" t="s">
        <v>2630</v>
      </c>
      <c r="D193" s="23" t="s">
        <v>710</v>
      </c>
      <c r="E193" s="23" t="s">
        <v>711</v>
      </c>
      <c r="F193" s="21" t="s">
        <v>702</v>
      </c>
      <c r="G193" s="23" t="s">
        <v>711</v>
      </c>
      <c r="H193" s="23" t="s">
        <v>707</v>
      </c>
      <c r="I193" s="21" t="s">
        <v>720</v>
      </c>
      <c r="J193" s="23" t="s">
        <v>697</v>
      </c>
      <c r="K193" s="64" t="s">
        <v>697</v>
      </c>
      <c r="L193" s="23" t="s">
        <v>697</v>
      </c>
      <c r="M193" s="23" t="s">
        <v>697</v>
      </c>
      <c r="N193" s="23" t="s">
        <v>697</v>
      </c>
      <c r="O193" s="23" t="s">
        <v>697</v>
      </c>
      <c r="P193" s="27">
        <v>0</v>
      </c>
      <c r="Q193" s="27" t="s">
        <v>704</v>
      </c>
      <c r="R193" s="27" t="s">
        <v>698</v>
      </c>
      <c r="S193" s="28" t="s">
        <v>694</v>
      </c>
      <c r="T193" s="28" t="s">
        <v>922</v>
      </c>
      <c r="U193" s="27" t="s">
        <v>3005</v>
      </c>
      <c r="V193" s="52" t="s">
        <v>905</v>
      </c>
      <c r="W193" s="51"/>
      <c r="X193" s="51"/>
      <c r="Y193" s="51"/>
      <c r="Z193" s="51"/>
      <c r="AA193" s="51"/>
      <c r="AB193" s="20" t="s">
        <v>1549</v>
      </c>
      <c r="AC193" s="51"/>
      <c r="AD193" s="51"/>
      <c r="AE193" s="51"/>
      <c r="AF193" s="51"/>
      <c r="AG193" s="51"/>
      <c r="AH193" s="27" t="s">
        <v>3064</v>
      </c>
      <c r="AI193" s="28" t="s">
        <v>704</v>
      </c>
      <c r="AJ193" s="27" t="s">
        <v>698</v>
      </c>
      <c r="AK193" s="27" t="s">
        <v>698</v>
      </c>
      <c r="AL193" s="27" t="s">
        <v>698</v>
      </c>
      <c r="AM193" s="27" t="s">
        <v>698</v>
      </c>
      <c r="AN193" s="27" t="s">
        <v>698</v>
      </c>
      <c r="AO193" s="27" t="s">
        <v>698</v>
      </c>
      <c r="AP193" s="27" t="s">
        <v>698</v>
      </c>
      <c r="AQ193" s="27" t="s">
        <v>698</v>
      </c>
      <c r="AR193" s="27" t="s">
        <v>698</v>
      </c>
      <c r="AS193" s="27" t="s">
        <v>698</v>
      </c>
      <c r="AT193" s="27" t="s">
        <v>698</v>
      </c>
      <c r="AU193" s="27" t="s">
        <v>698</v>
      </c>
      <c r="AV193" s="27" t="s">
        <v>698</v>
      </c>
      <c r="AW193" s="27" t="s">
        <v>698</v>
      </c>
      <c r="AX193" s="27" t="s">
        <v>698</v>
      </c>
      <c r="AY193" s="27" t="s">
        <v>698</v>
      </c>
      <c r="AZ193" s="27" t="s">
        <v>698</v>
      </c>
      <c r="BA193" s="27" t="s">
        <v>698</v>
      </c>
      <c r="BB193" s="27" t="s">
        <v>698</v>
      </c>
      <c r="BC193" s="27" t="s">
        <v>698</v>
      </c>
      <c r="BD193" s="27" t="s">
        <v>698</v>
      </c>
      <c r="BE193" s="27" t="s">
        <v>698</v>
      </c>
      <c r="BF193" s="27" t="s">
        <v>698</v>
      </c>
      <c r="BG193" s="27" t="s">
        <v>698</v>
      </c>
      <c r="BH193" s="27" t="s">
        <v>698</v>
      </c>
      <c r="BI193" s="27" t="s">
        <v>698</v>
      </c>
      <c r="BJ193" s="27" t="s">
        <v>698</v>
      </c>
      <c r="BK193" s="27" t="s">
        <v>698</v>
      </c>
      <c r="BL193" s="27" t="s">
        <v>698</v>
      </c>
      <c r="BM193" s="27" t="s">
        <v>698</v>
      </c>
      <c r="BN193" s="27" t="s">
        <v>698</v>
      </c>
      <c r="BO193" s="27" t="s">
        <v>698</v>
      </c>
      <c r="BP193" s="27" t="s">
        <v>698</v>
      </c>
      <c r="BQ193" s="27" t="s">
        <v>698</v>
      </c>
      <c r="BR193" s="27" t="s">
        <v>698</v>
      </c>
      <c r="BS193" s="27" t="s">
        <v>698</v>
      </c>
      <c r="BT193" s="27" t="s">
        <v>698</v>
      </c>
      <c r="BU193" s="27" t="s">
        <v>698</v>
      </c>
      <c r="BV193" s="27" t="s">
        <v>698</v>
      </c>
      <c r="BW193" s="27" t="s">
        <v>698</v>
      </c>
      <c r="BX193" s="27" t="s">
        <v>698</v>
      </c>
      <c r="BY193" s="27" t="s">
        <v>698</v>
      </c>
      <c r="BZ193" s="27" t="s">
        <v>704</v>
      </c>
      <c r="CA193" s="27" t="s">
        <v>698</v>
      </c>
      <c r="CB193" s="27" t="s">
        <v>698</v>
      </c>
      <c r="CC193" s="27" t="s">
        <v>698</v>
      </c>
      <c r="CD193" s="27" t="s">
        <v>698</v>
      </c>
      <c r="CE193" s="27" t="s">
        <v>698</v>
      </c>
      <c r="CF193" s="27" t="s">
        <v>698</v>
      </c>
      <c r="CG193" s="27" t="s">
        <v>698</v>
      </c>
      <c r="CH193" s="27" t="s">
        <v>698</v>
      </c>
      <c r="CI193" s="27" t="s">
        <v>698</v>
      </c>
      <c r="CJ193" s="27" t="s">
        <v>698</v>
      </c>
      <c r="CK193" s="27" t="s">
        <v>698</v>
      </c>
      <c r="CL193" s="27" t="s">
        <v>698</v>
      </c>
      <c r="CM193" s="27" t="s">
        <v>698</v>
      </c>
      <c r="CN193" s="27" t="s">
        <v>698</v>
      </c>
      <c r="CO193" s="27" t="s">
        <v>698</v>
      </c>
      <c r="CP193" s="27" t="s">
        <v>698</v>
      </c>
      <c r="CQ193" s="27" t="s">
        <v>698</v>
      </c>
      <c r="CR193" s="27" t="s">
        <v>698</v>
      </c>
      <c r="CS193" s="27" t="s">
        <v>698</v>
      </c>
      <c r="CT193" s="27" t="s">
        <v>698</v>
      </c>
      <c r="CU193" s="27" t="s">
        <v>698</v>
      </c>
      <c r="CV193" s="27" t="s">
        <v>698</v>
      </c>
      <c r="CW193" s="27" t="s">
        <v>698</v>
      </c>
      <c r="CX193" s="27" t="s">
        <v>698</v>
      </c>
      <c r="CY193" s="27" t="s">
        <v>698</v>
      </c>
      <c r="CZ193" s="27" t="s">
        <v>698</v>
      </c>
      <c r="DA193" s="27" t="s">
        <v>698</v>
      </c>
      <c r="DB193" s="27" t="s">
        <v>698</v>
      </c>
      <c r="DC193" s="27" t="s">
        <v>698</v>
      </c>
      <c r="DD193" s="27" t="s">
        <v>698</v>
      </c>
      <c r="DE193" s="27" t="s">
        <v>698</v>
      </c>
      <c r="DF193" s="27" t="s">
        <v>698</v>
      </c>
      <c r="DG193" s="27" t="s">
        <v>698</v>
      </c>
      <c r="DH193" s="27" t="s">
        <v>698</v>
      </c>
      <c r="DI193" s="27" t="s">
        <v>698</v>
      </c>
      <c r="DJ193" s="27" t="s">
        <v>698</v>
      </c>
      <c r="DK193" s="27" t="s">
        <v>698</v>
      </c>
      <c r="DL193" s="27" t="s">
        <v>698</v>
      </c>
      <c r="DM193" s="27" t="s">
        <v>698</v>
      </c>
      <c r="DN193" s="27" t="s">
        <v>698</v>
      </c>
      <c r="DO193" s="27" t="s">
        <v>698</v>
      </c>
      <c r="DP193" s="27" t="s">
        <v>698</v>
      </c>
      <c r="DQ193" s="27" t="s">
        <v>698</v>
      </c>
      <c r="DR193" s="27" t="s">
        <v>698</v>
      </c>
      <c r="DS193" s="27" t="s">
        <v>698</v>
      </c>
      <c r="DT193" s="27" t="s">
        <v>698</v>
      </c>
      <c r="DU193" s="27" t="s">
        <v>698</v>
      </c>
      <c r="DV193" s="27" t="s">
        <v>698</v>
      </c>
      <c r="DW193" s="27" t="s">
        <v>698</v>
      </c>
      <c r="DX193" s="27" t="s">
        <v>698</v>
      </c>
      <c r="DY193" s="27" t="s">
        <v>698</v>
      </c>
      <c r="DZ193" s="27" t="s">
        <v>698</v>
      </c>
      <c r="EA193" s="27" t="s">
        <v>698</v>
      </c>
      <c r="EB193" s="27" t="s">
        <v>698</v>
      </c>
      <c r="EC193" s="27" t="s">
        <v>698</v>
      </c>
      <c r="ED193" s="27" t="s">
        <v>698</v>
      </c>
      <c r="EE193" s="27" t="s">
        <v>698</v>
      </c>
      <c r="EF193" s="27" t="s">
        <v>698</v>
      </c>
      <c r="EG193" s="27" t="s">
        <v>698</v>
      </c>
      <c r="EH193" s="27" t="s">
        <v>698</v>
      </c>
      <c r="EI193" s="27" t="s">
        <v>698</v>
      </c>
      <c r="EJ193" s="27" t="s">
        <v>698</v>
      </c>
      <c r="EK193" s="27" t="s">
        <v>698</v>
      </c>
      <c r="EL193" s="27" t="s">
        <v>698</v>
      </c>
      <c r="EM193" s="27" t="s">
        <v>698</v>
      </c>
      <c r="EN193" s="27" t="s">
        <v>698</v>
      </c>
      <c r="EO193" s="27" t="s">
        <v>698</v>
      </c>
      <c r="EP193" s="27" t="s">
        <v>698</v>
      </c>
      <c r="EQ193" s="27" t="s">
        <v>698</v>
      </c>
      <c r="ER193" s="27" t="s">
        <v>698</v>
      </c>
      <c r="ES193" s="27" t="s">
        <v>698</v>
      </c>
      <c r="ET193" s="27" t="s">
        <v>698</v>
      </c>
      <c r="EU193" s="27" t="s">
        <v>698</v>
      </c>
      <c r="EV193" s="27" t="s">
        <v>698</v>
      </c>
      <c r="EW193" s="27" t="s">
        <v>2705</v>
      </c>
      <c r="EX193" s="27" t="s">
        <v>3004</v>
      </c>
      <c r="EY193" s="27" t="s">
        <v>2707</v>
      </c>
      <c r="EZ193" s="27" t="s">
        <v>694</v>
      </c>
      <c r="FA193" s="27" t="s">
        <v>694</v>
      </c>
      <c r="FB193" s="27" t="s">
        <v>694</v>
      </c>
      <c r="FC193" s="27" t="s">
        <v>694</v>
      </c>
      <c r="FD193" s="27" t="s">
        <v>694</v>
      </c>
      <c r="FE193" s="27" t="s">
        <v>2858</v>
      </c>
      <c r="FF193" s="157"/>
      <c r="FG193" s="157"/>
    </row>
    <row r="194" spans="1:163" x14ac:dyDescent="0.25">
      <c r="A194" s="27" t="str">
        <f t="shared" si="2"/>
        <v>IR003004001004002009000000000000000000</v>
      </c>
      <c r="B194" s="20" t="s">
        <v>2877</v>
      </c>
      <c r="C194" s="23" t="s">
        <v>2630</v>
      </c>
      <c r="D194" s="23" t="s">
        <v>710</v>
      </c>
      <c r="E194" s="23" t="s">
        <v>711</v>
      </c>
      <c r="F194" s="21" t="s">
        <v>702</v>
      </c>
      <c r="G194" s="23" t="s">
        <v>711</v>
      </c>
      <c r="H194" s="23" t="s">
        <v>707</v>
      </c>
      <c r="I194" s="21" t="s">
        <v>722</v>
      </c>
      <c r="J194" s="23" t="s">
        <v>697</v>
      </c>
      <c r="K194" s="64" t="s">
        <v>697</v>
      </c>
      <c r="L194" s="23" t="s">
        <v>697</v>
      </c>
      <c r="M194" s="23" t="s">
        <v>697</v>
      </c>
      <c r="N194" s="23" t="s">
        <v>697</v>
      </c>
      <c r="O194" s="23" t="s">
        <v>697</v>
      </c>
      <c r="P194" s="27">
        <v>0</v>
      </c>
      <c r="Q194" s="27" t="s">
        <v>704</v>
      </c>
      <c r="R194" s="27" t="s">
        <v>698</v>
      </c>
      <c r="S194" s="28" t="s">
        <v>694</v>
      </c>
      <c r="T194" s="28" t="s">
        <v>922</v>
      </c>
      <c r="U194" s="27" t="s">
        <v>3005</v>
      </c>
      <c r="V194" s="52" t="s">
        <v>905</v>
      </c>
      <c r="W194" s="51"/>
      <c r="X194" s="51"/>
      <c r="Y194" s="51"/>
      <c r="Z194" s="51"/>
      <c r="AA194" s="51"/>
      <c r="AB194" s="20" t="s">
        <v>3041</v>
      </c>
      <c r="AC194" s="51"/>
      <c r="AD194" s="51"/>
      <c r="AE194" s="51"/>
      <c r="AF194" s="51"/>
      <c r="AG194" s="51"/>
      <c r="AH194" s="27" t="s">
        <v>3065</v>
      </c>
      <c r="AI194" s="28" t="s">
        <v>704</v>
      </c>
      <c r="AJ194" s="27" t="s">
        <v>698</v>
      </c>
      <c r="AK194" s="27" t="s">
        <v>698</v>
      </c>
      <c r="AL194" s="27" t="s">
        <v>698</v>
      </c>
      <c r="AM194" s="27" t="s">
        <v>698</v>
      </c>
      <c r="AN194" s="27" t="s">
        <v>698</v>
      </c>
      <c r="AO194" s="27" t="s">
        <v>698</v>
      </c>
      <c r="AP194" s="27" t="s">
        <v>698</v>
      </c>
      <c r="AQ194" s="27" t="s">
        <v>698</v>
      </c>
      <c r="AR194" s="27" t="s">
        <v>698</v>
      </c>
      <c r="AS194" s="27" t="s">
        <v>698</v>
      </c>
      <c r="AT194" s="27" t="s">
        <v>698</v>
      </c>
      <c r="AU194" s="27" t="s">
        <v>698</v>
      </c>
      <c r="AV194" s="27" t="s">
        <v>698</v>
      </c>
      <c r="AW194" s="27" t="s">
        <v>698</v>
      </c>
      <c r="AX194" s="27" t="s">
        <v>698</v>
      </c>
      <c r="AY194" s="27" t="s">
        <v>698</v>
      </c>
      <c r="AZ194" s="27" t="s">
        <v>698</v>
      </c>
      <c r="BA194" s="27" t="s">
        <v>698</v>
      </c>
      <c r="BB194" s="27" t="s">
        <v>698</v>
      </c>
      <c r="BC194" s="27" t="s">
        <v>698</v>
      </c>
      <c r="BD194" s="27" t="s">
        <v>698</v>
      </c>
      <c r="BE194" s="27" t="s">
        <v>698</v>
      </c>
      <c r="BF194" s="27" t="s">
        <v>698</v>
      </c>
      <c r="BG194" s="27" t="s">
        <v>698</v>
      </c>
      <c r="BH194" s="27" t="s">
        <v>698</v>
      </c>
      <c r="BI194" s="27" t="s">
        <v>698</v>
      </c>
      <c r="BJ194" s="27" t="s">
        <v>698</v>
      </c>
      <c r="BK194" s="27" t="s">
        <v>698</v>
      </c>
      <c r="BL194" s="27" t="s">
        <v>698</v>
      </c>
      <c r="BM194" s="27" t="s">
        <v>698</v>
      </c>
      <c r="BN194" s="27" t="s">
        <v>698</v>
      </c>
      <c r="BO194" s="27" t="s">
        <v>698</v>
      </c>
      <c r="BP194" s="27" t="s">
        <v>698</v>
      </c>
      <c r="BQ194" s="27" t="s">
        <v>698</v>
      </c>
      <c r="BR194" s="27" t="s">
        <v>698</v>
      </c>
      <c r="BS194" s="27" t="s">
        <v>698</v>
      </c>
      <c r="BT194" s="27" t="s">
        <v>698</v>
      </c>
      <c r="BU194" s="27" t="s">
        <v>698</v>
      </c>
      <c r="BV194" s="27" t="s">
        <v>698</v>
      </c>
      <c r="BW194" s="27" t="s">
        <v>698</v>
      </c>
      <c r="BX194" s="27" t="s">
        <v>698</v>
      </c>
      <c r="BY194" s="27" t="s">
        <v>698</v>
      </c>
      <c r="BZ194" s="27" t="s">
        <v>704</v>
      </c>
      <c r="CA194" s="27" t="s">
        <v>698</v>
      </c>
      <c r="CB194" s="27" t="s">
        <v>698</v>
      </c>
      <c r="CC194" s="27" t="s">
        <v>698</v>
      </c>
      <c r="CD194" s="27" t="s">
        <v>698</v>
      </c>
      <c r="CE194" s="27" t="s">
        <v>698</v>
      </c>
      <c r="CF194" s="27" t="s">
        <v>698</v>
      </c>
      <c r="CG194" s="27" t="s">
        <v>698</v>
      </c>
      <c r="CH194" s="27" t="s">
        <v>698</v>
      </c>
      <c r="CI194" s="27" t="s">
        <v>698</v>
      </c>
      <c r="CJ194" s="27" t="s">
        <v>698</v>
      </c>
      <c r="CK194" s="27" t="s">
        <v>698</v>
      </c>
      <c r="CL194" s="27" t="s">
        <v>698</v>
      </c>
      <c r="CM194" s="27" t="s">
        <v>698</v>
      </c>
      <c r="CN194" s="27" t="s">
        <v>698</v>
      </c>
      <c r="CO194" s="27" t="s">
        <v>698</v>
      </c>
      <c r="CP194" s="27" t="s">
        <v>698</v>
      </c>
      <c r="CQ194" s="27" t="s">
        <v>698</v>
      </c>
      <c r="CR194" s="27" t="s">
        <v>698</v>
      </c>
      <c r="CS194" s="27" t="s">
        <v>698</v>
      </c>
      <c r="CT194" s="27" t="s">
        <v>698</v>
      </c>
      <c r="CU194" s="27" t="s">
        <v>698</v>
      </c>
      <c r="CV194" s="27" t="s">
        <v>698</v>
      </c>
      <c r="CW194" s="27" t="s">
        <v>698</v>
      </c>
      <c r="CX194" s="27" t="s">
        <v>698</v>
      </c>
      <c r="CY194" s="27" t="s">
        <v>698</v>
      </c>
      <c r="CZ194" s="27" t="s">
        <v>698</v>
      </c>
      <c r="DA194" s="27" t="s">
        <v>698</v>
      </c>
      <c r="DB194" s="27" t="s">
        <v>698</v>
      </c>
      <c r="DC194" s="27" t="s">
        <v>698</v>
      </c>
      <c r="DD194" s="27" t="s">
        <v>698</v>
      </c>
      <c r="DE194" s="27" t="s">
        <v>698</v>
      </c>
      <c r="DF194" s="27" t="s">
        <v>698</v>
      </c>
      <c r="DG194" s="27" t="s">
        <v>698</v>
      </c>
      <c r="DH194" s="27" t="s">
        <v>698</v>
      </c>
      <c r="DI194" s="27" t="s">
        <v>698</v>
      </c>
      <c r="DJ194" s="27" t="s">
        <v>698</v>
      </c>
      <c r="DK194" s="27" t="s">
        <v>698</v>
      </c>
      <c r="DL194" s="27" t="s">
        <v>698</v>
      </c>
      <c r="DM194" s="27" t="s">
        <v>698</v>
      </c>
      <c r="DN194" s="27" t="s">
        <v>698</v>
      </c>
      <c r="DO194" s="27" t="s">
        <v>698</v>
      </c>
      <c r="DP194" s="27" t="s">
        <v>698</v>
      </c>
      <c r="DQ194" s="27" t="s">
        <v>698</v>
      </c>
      <c r="DR194" s="27" t="s">
        <v>698</v>
      </c>
      <c r="DS194" s="27" t="s">
        <v>698</v>
      </c>
      <c r="DT194" s="27" t="s">
        <v>698</v>
      </c>
      <c r="DU194" s="27" t="s">
        <v>698</v>
      </c>
      <c r="DV194" s="27" t="s">
        <v>698</v>
      </c>
      <c r="DW194" s="27" t="s">
        <v>698</v>
      </c>
      <c r="DX194" s="27" t="s">
        <v>698</v>
      </c>
      <c r="DY194" s="27" t="s">
        <v>698</v>
      </c>
      <c r="DZ194" s="27" t="s">
        <v>698</v>
      </c>
      <c r="EA194" s="27" t="s">
        <v>698</v>
      </c>
      <c r="EB194" s="27" t="s">
        <v>698</v>
      </c>
      <c r="EC194" s="27" t="s">
        <v>698</v>
      </c>
      <c r="ED194" s="27" t="s">
        <v>698</v>
      </c>
      <c r="EE194" s="27" t="s">
        <v>698</v>
      </c>
      <c r="EF194" s="27" t="s">
        <v>698</v>
      </c>
      <c r="EG194" s="27" t="s">
        <v>698</v>
      </c>
      <c r="EH194" s="27" t="s">
        <v>698</v>
      </c>
      <c r="EI194" s="27" t="s">
        <v>698</v>
      </c>
      <c r="EJ194" s="27" t="s">
        <v>698</v>
      </c>
      <c r="EK194" s="27" t="s">
        <v>698</v>
      </c>
      <c r="EL194" s="27" t="s">
        <v>698</v>
      </c>
      <c r="EM194" s="27" t="s">
        <v>698</v>
      </c>
      <c r="EN194" s="27" t="s">
        <v>698</v>
      </c>
      <c r="EO194" s="27" t="s">
        <v>698</v>
      </c>
      <c r="EP194" s="27" t="s">
        <v>698</v>
      </c>
      <c r="EQ194" s="27" t="s">
        <v>698</v>
      </c>
      <c r="ER194" s="27" t="s">
        <v>698</v>
      </c>
      <c r="ES194" s="27" t="s">
        <v>698</v>
      </c>
      <c r="ET194" s="27" t="s">
        <v>698</v>
      </c>
      <c r="EU194" s="27" t="s">
        <v>698</v>
      </c>
      <c r="EV194" s="27" t="s">
        <v>698</v>
      </c>
      <c r="EW194" s="27" t="s">
        <v>2705</v>
      </c>
      <c r="EX194" s="27" t="s">
        <v>3004</v>
      </c>
      <c r="EY194" s="27" t="s">
        <v>2707</v>
      </c>
      <c r="EZ194" s="27" t="s">
        <v>694</v>
      </c>
      <c r="FA194" s="27" t="s">
        <v>694</v>
      </c>
      <c r="FB194" s="27" t="s">
        <v>694</v>
      </c>
      <c r="FC194" s="27" t="s">
        <v>694</v>
      </c>
      <c r="FD194" s="27" t="s">
        <v>694</v>
      </c>
      <c r="FE194" s="27" t="s">
        <v>2858</v>
      </c>
      <c r="FF194" s="157"/>
      <c r="FG194" s="157"/>
    </row>
    <row r="195" spans="1:163" x14ac:dyDescent="0.25">
      <c r="A195" s="27" t="str">
        <f t="shared" si="2"/>
        <v>IR003004001004002010000000000000000000</v>
      </c>
      <c r="B195" s="20" t="s">
        <v>2877</v>
      </c>
      <c r="C195" s="23" t="s">
        <v>2630</v>
      </c>
      <c r="D195" s="23" t="s">
        <v>710</v>
      </c>
      <c r="E195" s="23" t="s">
        <v>711</v>
      </c>
      <c r="F195" s="21" t="s">
        <v>702</v>
      </c>
      <c r="G195" s="23" t="s">
        <v>711</v>
      </c>
      <c r="H195" s="23" t="s">
        <v>707</v>
      </c>
      <c r="I195" s="21" t="s">
        <v>724</v>
      </c>
      <c r="J195" s="23" t="s">
        <v>697</v>
      </c>
      <c r="K195" s="64" t="s">
        <v>697</v>
      </c>
      <c r="L195" s="23" t="s">
        <v>697</v>
      </c>
      <c r="M195" s="23" t="s">
        <v>697</v>
      </c>
      <c r="N195" s="23" t="s">
        <v>697</v>
      </c>
      <c r="O195" s="23" t="s">
        <v>697</v>
      </c>
      <c r="P195" s="27">
        <v>0</v>
      </c>
      <c r="Q195" s="27" t="s">
        <v>704</v>
      </c>
      <c r="R195" s="27" t="s">
        <v>698</v>
      </c>
      <c r="S195" s="28" t="s">
        <v>694</v>
      </c>
      <c r="T195" s="28" t="s">
        <v>922</v>
      </c>
      <c r="U195" s="27" t="s">
        <v>3005</v>
      </c>
      <c r="V195" s="52" t="s">
        <v>905</v>
      </c>
      <c r="W195" s="51"/>
      <c r="X195" s="51"/>
      <c r="Y195" s="51"/>
      <c r="Z195" s="51"/>
      <c r="AA195" s="51"/>
      <c r="AB195" s="20" t="s">
        <v>3043</v>
      </c>
      <c r="AC195" s="51"/>
      <c r="AD195" s="51"/>
      <c r="AE195" s="51"/>
      <c r="AF195" s="51"/>
      <c r="AG195" s="51"/>
      <c r="AH195" s="44" t="s">
        <v>3066</v>
      </c>
      <c r="AI195" s="28" t="s">
        <v>704</v>
      </c>
      <c r="AJ195" s="27" t="s">
        <v>698</v>
      </c>
      <c r="AK195" s="27" t="s">
        <v>698</v>
      </c>
      <c r="AL195" s="27" t="s">
        <v>698</v>
      </c>
      <c r="AM195" s="27" t="s">
        <v>698</v>
      </c>
      <c r="AN195" s="27" t="s">
        <v>698</v>
      </c>
      <c r="AO195" s="27" t="s">
        <v>698</v>
      </c>
      <c r="AP195" s="27" t="s">
        <v>698</v>
      </c>
      <c r="AQ195" s="27" t="s">
        <v>698</v>
      </c>
      <c r="AR195" s="27" t="s">
        <v>698</v>
      </c>
      <c r="AS195" s="27" t="s">
        <v>698</v>
      </c>
      <c r="AT195" s="27" t="s">
        <v>698</v>
      </c>
      <c r="AU195" s="27" t="s">
        <v>698</v>
      </c>
      <c r="AV195" s="27" t="s">
        <v>698</v>
      </c>
      <c r="AW195" s="27" t="s">
        <v>698</v>
      </c>
      <c r="AX195" s="27" t="s">
        <v>698</v>
      </c>
      <c r="AY195" s="27" t="s">
        <v>698</v>
      </c>
      <c r="AZ195" s="27" t="s">
        <v>698</v>
      </c>
      <c r="BA195" s="27" t="s">
        <v>698</v>
      </c>
      <c r="BB195" s="27" t="s">
        <v>698</v>
      </c>
      <c r="BC195" s="27" t="s">
        <v>698</v>
      </c>
      <c r="BD195" s="27" t="s">
        <v>698</v>
      </c>
      <c r="BE195" s="27" t="s">
        <v>698</v>
      </c>
      <c r="BF195" s="27" t="s">
        <v>698</v>
      </c>
      <c r="BG195" s="27" t="s">
        <v>698</v>
      </c>
      <c r="BH195" s="27" t="s">
        <v>698</v>
      </c>
      <c r="BI195" s="27" t="s">
        <v>698</v>
      </c>
      <c r="BJ195" s="27" t="s">
        <v>698</v>
      </c>
      <c r="BK195" s="27" t="s">
        <v>698</v>
      </c>
      <c r="BL195" s="27" t="s">
        <v>698</v>
      </c>
      <c r="BM195" s="27" t="s">
        <v>698</v>
      </c>
      <c r="BN195" s="27" t="s">
        <v>698</v>
      </c>
      <c r="BO195" s="27" t="s">
        <v>698</v>
      </c>
      <c r="BP195" s="27" t="s">
        <v>698</v>
      </c>
      <c r="BQ195" s="27" t="s">
        <v>698</v>
      </c>
      <c r="BR195" s="27" t="s">
        <v>698</v>
      </c>
      <c r="BS195" s="27" t="s">
        <v>698</v>
      </c>
      <c r="BT195" s="27" t="s">
        <v>698</v>
      </c>
      <c r="BU195" s="27" t="s">
        <v>698</v>
      </c>
      <c r="BV195" s="27" t="s">
        <v>698</v>
      </c>
      <c r="BW195" s="27" t="s">
        <v>698</v>
      </c>
      <c r="BX195" s="27" t="s">
        <v>698</v>
      </c>
      <c r="BY195" s="27" t="s">
        <v>698</v>
      </c>
      <c r="BZ195" s="27" t="s">
        <v>704</v>
      </c>
      <c r="CA195" s="27" t="s">
        <v>698</v>
      </c>
      <c r="CB195" s="27" t="s">
        <v>698</v>
      </c>
      <c r="CC195" s="27" t="s">
        <v>698</v>
      </c>
      <c r="CD195" s="27" t="s">
        <v>698</v>
      </c>
      <c r="CE195" s="27" t="s">
        <v>698</v>
      </c>
      <c r="CF195" s="27" t="s">
        <v>698</v>
      </c>
      <c r="CG195" s="27" t="s">
        <v>698</v>
      </c>
      <c r="CH195" s="27" t="s">
        <v>698</v>
      </c>
      <c r="CI195" s="27" t="s">
        <v>698</v>
      </c>
      <c r="CJ195" s="27" t="s">
        <v>698</v>
      </c>
      <c r="CK195" s="27" t="s">
        <v>698</v>
      </c>
      <c r="CL195" s="27" t="s">
        <v>698</v>
      </c>
      <c r="CM195" s="27" t="s">
        <v>698</v>
      </c>
      <c r="CN195" s="27" t="s">
        <v>698</v>
      </c>
      <c r="CO195" s="27" t="s">
        <v>698</v>
      </c>
      <c r="CP195" s="27" t="s">
        <v>698</v>
      </c>
      <c r="CQ195" s="27" t="s">
        <v>698</v>
      </c>
      <c r="CR195" s="27" t="s">
        <v>698</v>
      </c>
      <c r="CS195" s="27" t="s">
        <v>698</v>
      </c>
      <c r="CT195" s="27" t="s">
        <v>698</v>
      </c>
      <c r="CU195" s="27" t="s">
        <v>698</v>
      </c>
      <c r="CV195" s="27" t="s">
        <v>698</v>
      </c>
      <c r="CW195" s="27" t="s">
        <v>698</v>
      </c>
      <c r="CX195" s="27" t="s">
        <v>698</v>
      </c>
      <c r="CY195" s="27" t="s">
        <v>698</v>
      </c>
      <c r="CZ195" s="27" t="s">
        <v>698</v>
      </c>
      <c r="DA195" s="27" t="s">
        <v>698</v>
      </c>
      <c r="DB195" s="27" t="s">
        <v>698</v>
      </c>
      <c r="DC195" s="27" t="s">
        <v>698</v>
      </c>
      <c r="DD195" s="27" t="s">
        <v>698</v>
      </c>
      <c r="DE195" s="27" t="s">
        <v>698</v>
      </c>
      <c r="DF195" s="27" t="s">
        <v>698</v>
      </c>
      <c r="DG195" s="27" t="s">
        <v>698</v>
      </c>
      <c r="DH195" s="27" t="s">
        <v>698</v>
      </c>
      <c r="DI195" s="27" t="s">
        <v>698</v>
      </c>
      <c r="DJ195" s="27" t="s">
        <v>698</v>
      </c>
      <c r="DK195" s="27" t="s">
        <v>698</v>
      </c>
      <c r="DL195" s="27" t="s">
        <v>698</v>
      </c>
      <c r="DM195" s="27" t="s">
        <v>698</v>
      </c>
      <c r="DN195" s="27" t="s">
        <v>698</v>
      </c>
      <c r="DO195" s="27" t="s">
        <v>698</v>
      </c>
      <c r="DP195" s="27" t="s">
        <v>698</v>
      </c>
      <c r="DQ195" s="27" t="s">
        <v>698</v>
      </c>
      <c r="DR195" s="27" t="s">
        <v>698</v>
      </c>
      <c r="DS195" s="27" t="s">
        <v>698</v>
      </c>
      <c r="DT195" s="27" t="s">
        <v>698</v>
      </c>
      <c r="DU195" s="27" t="s">
        <v>698</v>
      </c>
      <c r="DV195" s="27" t="s">
        <v>698</v>
      </c>
      <c r="DW195" s="27" t="s">
        <v>698</v>
      </c>
      <c r="DX195" s="27" t="s">
        <v>698</v>
      </c>
      <c r="DY195" s="27" t="s">
        <v>698</v>
      </c>
      <c r="DZ195" s="27" t="s">
        <v>698</v>
      </c>
      <c r="EA195" s="27" t="s">
        <v>698</v>
      </c>
      <c r="EB195" s="27" t="s">
        <v>698</v>
      </c>
      <c r="EC195" s="27" t="s">
        <v>698</v>
      </c>
      <c r="ED195" s="27" t="s">
        <v>698</v>
      </c>
      <c r="EE195" s="27" t="s">
        <v>698</v>
      </c>
      <c r="EF195" s="27" t="s">
        <v>698</v>
      </c>
      <c r="EG195" s="27" t="s">
        <v>698</v>
      </c>
      <c r="EH195" s="27" t="s">
        <v>698</v>
      </c>
      <c r="EI195" s="27" t="s">
        <v>698</v>
      </c>
      <c r="EJ195" s="27" t="s">
        <v>698</v>
      </c>
      <c r="EK195" s="27" t="s">
        <v>698</v>
      </c>
      <c r="EL195" s="27" t="s">
        <v>698</v>
      </c>
      <c r="EM195" s="27" t="s">
        <v>698</v>
      </c>
      <c r="EN195" s="27" t="s">
        <v>698</v>
      </c>
      <c r="EO195" s="27" t="s">
        <v>698</v>
      </c>
      <c r="EP195" s="27" t="s">
        <v>698</v>
      </c>
      <c r="EQ195" s="27" t="s">
        <v>698</v>
      </c>
      <c r="ER195" s="27" t="s">
        <v>698</v>
      </c>
      <c r="ES195" s="27" t="s">
        <v>698</v>
      </c>
      <c r="ET195" s="27" t="s">
        <v>698</v>
      </c>
      <c r="EU195" s="27" t="s">
        <v>698</v>
      </c>
      <c r="EV195" s="27" t="s">
        <v>698</v>
      </c>
      <c r="EW195" s="27" t="s">
        <v>2705</v>
      </c>
      <c r="EX195" s="27" t="s">
        <v>3004</v>
      </c>
      <c r="EY195" s="27" t="s">
        <v>2707</v>
      </c>
      <c r="EZ195" s="27" t="s">
        <v>694</v>
      </c>
      <c r="FA195" s="27" t="s">
        <v>694</v>
      </c>
      <c r="FB195" s="27" t="s">
        <v>694</v>
      </c>
      <c r="FC195" s="27" t="s">
        <v>694</v>
      </c>
      <c r="FD195" s="27" t="s">
        <v>694</v>
      </c>
      <c r="FE195" s="27" t="s">
        <v>2858</v>
      </c>
      <c r="FF195" s="157"/>
      <c r="FG195" s="157"/>
    </row>
    <row r="196" spans="1:163" x14ac:dyDescent="0.25">
      <c r="A196" s="27" t="str">
        <f t="shared" si="2"/>
        <v>IR003004001004002011000000000000000000</v>
      </c>
      <c r="B196" s="20" t="s">
        <v>2877</v>
      </c>
      <c r="C196" s="23" t="s">
        <v>2630</v>
      </c>
      <c r="D196" s="23" t="s">
        <v>710</v>
      </c>
      <c r="E196" s="23" t="s">
        <v>711</v>
      </c>
      <c r="F196" s="21" t="s">
        <v>702</v>
      </c>
      <c r="G196" s="23" t="s">
        <v>711</v>
      </c>
      <c r="H196" s="23" t="s">
        <v>707</v>
      </c>
      <c r="I196" s="21" t="s">
        <v>734</v>
      </c>
      <c r="J196" s="23" t="s">
        <v>697</v>
      </c>
      <c r="K196" s="64" t="s">
        <v>697</v>
      </c>
      <c r="L196" s="23" t="s">
        <v>697</v>
      </c>
      <c r="M196" s="23" t="s">
        <v>697</v>
      </c>
      <c r="N196" s="23" t="s">
        <v>697</v>
      </c>
      <c r="O196" s="23" t="s">
        <v>697</v>
      </c>
      <c r="P196" s="27">
        <v>0</v>
      </c>
      <c r="Q196" s="27" t="s">
        <v>704</v>
      </c>
      <c r="R196" s="27" t="s">
        <v>698</v>
      </c>
      <c r="S196" s="28" t="s">
        <v>694</v>
      </c>
      <c r="T196" s="28" t="s">
        <v>922</v>
      </c>
      <c r="U196" s="27" t="s">
        <v>3005</v>
      </c>
      <c r="V196" s="52" t="s">
        <v>905</v>
      </c>
      <c r="W196" s="51"/>
      <c r="X196" s="51"/>
      <c r="Y196" s="51"/>
      <c r="Z196" s="51"/>
      <c r="AA196" s="51"/>
      <c r="AB196" s="20" t="s">
        <v>1595</v>
      </c>
      <c r="AC196" s="51"/>
      <c r="AD196" s="51"/>
      <c r="AE196" s="51"/>
      <c r="AF196" s="51"/>
      <c r="AG196" s="51"/>
      <c r="AH196" s="27" t="s">
        <v>3067</v>
      </c>
      <c r="AI196" s="28" t="s">
        <v>704</v>
      </c>
      <c r="AJ196" s="27" t="s">
        <v>698</v>
      </c>
      <c r="AK196" s="27" t="s">
        <v>698</v>
      </c>
      <c r="AL196" s="27" t="s">
        <v>698</v>
      </c>
      <c r="AM196" s="27" t="s">
        <v>698</v>
      </c>
      <c r="AN196" s="27" t="s">
        <v>698</v>
      </c>
      <c r="AO196" s="27" t="s">
        <v>698</v>
      </c>
      <c r="AP196" s="27" t="s">
        <v>698</v>
      </c>
      <c r="AQ196" s="27" t="s">
        <v>698</v>
      </c>
      <c r="AR196" s="27" t="s">
        <v>698</v>
      </c>
      <c r="AS196" s="27" t="s">
        <v>698</v>
      </c>
      <c r="AT196" s="27" t="s">
        <v>698</v>
      </c>
      <c r="AU196" s="27" t="s">
        <v>698</v>
      </c>
      <c r="AV196" s="27" t="s">
        <v>698</v>
      </c>
      <c r="AW196" s="27" t="s">
        <v>698</v>
      </c>
      <c r="AX196" s="27" t="s">
        <v>698</v>
      </c>
      <c r="AY196" s="27" t="s">
        <v>698</v>
      </c>
      <c r="AZ196" s="27" t="s">
        <v>698</v>
      </c>
      <c r="BA196" s="27" t="s">
        <v>698</v>
      </c>
      <c r="BB196" s="27" t="s">
        <v>698</v>
      </c>
      <c r="BC196" s="27" t="s">
        <v>698</v>
      </c>
      <c r="BD196" s="27" t="s">
        <v>698</v>
      </c>
      <c r="BE196" s="27" t="s">
        <v>698</v>
      </c>
      <c r="BF196" s="27" t="s">
        <v>698</v>
      </c>
      <c r="BG196" s="27" t="s">
        <v>698</v>
      </c>
      <c r="BH196" s="27" t="s">
        <v>698</v>
      </c>
      <c r="BI196" s="27" t="s">
        <v>698</v>
      </c>
      <c r="BJ196" s="27" t="s">
        <v>698</v>
      </c>
      <c r="BK196" s="27" t="s">
        <v>698</v>
      </c>
      <c r="BL196" s="27" t="s">
        <v>698</v>
      </c>
      <c r="BM196" s="27" t="s">
        <v>698</v>
      </c>
      <c r="BN196" s="27" t="s">
        <v>698</v>
      </c>
      <c r="BO196" s="27" t="s">
        <v>698</v>
      </c>
      <c r="BP196" s="27" t="s">
        <v>698</v>
      </c>
      <c r="BQ196" s="27" t="s">
        <v>698</v>
      </c>
      <c r="BR196" s="27" t="s">
        <v>698</v>
      </c>
      <c r="BS196" s="27" t="s">
        <v>698</v>
      </c>
      <c r="BT196" s="27" t="s">
        <v>698</v>
      </c>
      <c r="BU196" s="27" t="s">
        <v>698</v>
      </c>
      <c r="BV196" s="27" t="s">
        <v>698</v>
      </c>
      <c r="BW196" s="27" t="s">
        <v>698</v>
      </c>
      <c r="BX196" s="27" t="s">
        <v>698</v>
      </c>
      <c r="BY196" s="27" t="s">
        <v>698</v>
      </c>
      <c r="BZ196" s="27" t="s">
        <v>704</v>
      </c>
      <c r="CA196" s="27" t="s">
        <v>698</v>
      </c>
      <c r="CB196" s="27" t="s">
        <v>698</v>
      </c>
      <c r="CC196" s="27" t="s">
        <v>698</v>
      </c>
      <c r="CD196" s="27" t="s">
        <v>698</v>
      </c>
      <c r="CE196" s="27" t="s">
        <v>698</v>
      </c>
      <c r="CF196" s="27" t="s">
        <v>698</v>
      </c>
      <c r="CG196" s="27" t="s">
        <v>698</v>
      </c>
      <c r="CH196" s="27" t="s">
        <v>698</v>
      </c>
      <c r="CI196" s="27" t="s">
        <v>698</v>
      </c>
      <c r="CJ196" s="27" t="s">
        <v>698</v>
      </c>
      <c r="CK196" s="27" t="s">
        <v>698</v>
      </c>
      <c r="CL196" s="27" t="s">
        <v>698</v>
      </c>
      <c r="CM196" s="27" t="s">
        <v>698</v>
      </c>
      <c r="CN196" s="27" t="s">
        <v>698</v>
      </c>
      <c r="CO196" s="27" t="s">
        <v>698</v>
      </c>
      <c r="CP196" s="27" t="s">
        <v>698</v>
      </c>
      <c r="CQ196" s="27" t="s">
        <v>698</v>
      </c>
      <c r="CR196" s="27" t="s">
        <v>698</v>
      </c>
      <c r="CS196" s="27" t="s">
        <v>698</v>
      </c>
      <c r="CT196" s="27" t="s">
        <v>698</v>
      </c>
      <c r="CU196" s="27" t="s">
        <v>698</v>
      </c>
      <c r="CV196" s="27" t="s">
        <v>698</v>
      </c>
      <c r="CW196" s="27" t="s">
        <v>698</v>
      </c>
      <c r="CX196" s="27" t="s">
        <v>698</v>
      </c>
      <c r="CY196" s="27" t="s">
        <v>698</v>
      </c>
      <c r="CZ196" s="27" t="s">
        <v>698</v>
      </c>
      <c r="DA196" s="27" t="s">
        <v>698</v>
      </c>
      <c r="DB196" s="27" t="s">
        <v>698</v>
      </c>
      <c r="DC196" s="27" t="s">
        <v>698</v>
      </c>
      <c r="DD196" s="27" t="s">
        <v>698</v>
      </c>
      <c r="DE196" s="27" t="s">
        <v>698</v>
      </c>
      <c r="DF196" s="27" t="s">
        <v>698</v>
      </c>
      <c r="DG196" s="27" t="s">
        <v>698</v>
      </c>
      <c r="DH196" s="27" t="s">
        <v>698</v>
      </c>
      <c r="DI196" s="27" t="s">
        <v>698</v>
      </c>
      <c r="DJ196" s="27" t="s">
        <v>698</v>
      </c>
      <c r="DK196" s="27" t="s">
        <v>698</v>
      </c>
      <c r="DL196" s="27" t="s">
        <v>698</v>
      </c>
      <c r="DM196" s="27" t="s">
        <v>698</v>
      </c>
      <c r="DN196" s="27" t="s">
        <v>698</v>
      </c>
      <c r="DO196" s="27" t="s">
        <v>698</v>
      </c>
      <c r="DP196" s="27" t="s">
        <v>698</v>
      </c>
      <c r="DQ196" s="27" t="s">
        <v>698</v>
      </c>
      <c r="DR196" s="27" t="s">
        <v>698</v>
      </c>
      <c r="DS196" s="27" t="s">
        <v>698</v>
      </c>
      <c r="DT196" s="27" t="s">
        <v>698</v>
      </c>
      <c r="DU196" s="27" t="s">
        <v>698</v>
      </c>
      <c r="DV196" s="27" t="s">
        <v>698</v>
      </c>
      <c r="DW196" s="27" t="s">
        <v>698</v>
      </c>
      <c r="DX196" s="27" t="s">
        <v>698</v>
      </c>
      <c r="DY196" s="27" t="s">
        <v>698</v>
      </c>
      <c r="DZ196" s="27" t="s">
        <v>698</v>
      </c>
      <c r="EA196" s="27" t="s">
        <v>698</v>
      </c>
      <c r="EB196" s="27" t="s">
        <v>698</v>
      </c>
      <c r="EC196" s="27" t="s">
        <v>698</v>
      </c>
      <c r="ED196" s="27" t="s">
        <v>698</v>
      </c>
      <c r="EE196" s="27" t="s">
        <v>698</v>
      </c>
      <c r="EF196" s="27" t="s">
        <v>698</v>
      </c>
      <c r="EG196" s="27" t="s">
        <v>698</v>
      </c>
      <c r="EH196" s="27" t="s">
        <v>698</v>
      </c>
      <c r="EI196" s="27" t="s">
        <v>698</v>
      </c>
      <c r="EJ196" s="27" t="s">
        <v>698</v>
      </c>
      <c r="EK196" s="27" t="s">
        <v>698</v>
      </c>
      <c r="EL196" s="27" t="s">
        <v>698</v>
      </c>
      <c r="EM196" s="27" t="s">
        <v>698</v>
      </c>
      <c r="EN196" s="27" t="s">
        <v>698</v>
      </c>
      <c r="EO196" s="27" t="s">
        <v>698</v>
      </c>
      <c r="EP196" s="27" t="s">
        <v>698</v>
      </c>
      <c r="EQ196" s="27" t="s">
        <v>698</v>
      </c>
      <c r="ER196" s="27" t="s">
        <v>698</v>
      </c>
      <c r="ES196" s="27" t="s">
        <v>698</v>
      </c>
      <c r="ET196" s="27" t="s">
        <v>698</v>
      </c>
      <c r="EU196" s="27" t="s">
        <v>698</v>
      </c>
      <c r="EV196" s="27" t="s">
        <v>698</v>
      </c>
      <c r="EW196" s="27" t="s">
        <v>2705</v>
      </c>
      <c r="EX196" s="27" t="s">
        <v>3004</v>
      </c>
      <c r="EY196" s="27" t="s">
        <v>2707</v>
      </c>
      <c r="EZ196" s="27" t="s">
        <v>694</v>
      </c>
      <c r="FA196" s="27" t="s">
        <v>694</v>
      </c>
      <c r="FB196" s="27" t="s">
        <v>694</v>
      </c>
      <c r="FC196" s="27" t="s">
        <v>694</v>
      </c>
      <c r="FD196" s="27" t="s">
        <v>694</v>
      </c>
      <c r="FE196" s="27" t="s">
        <v>2858</v>
      </c>
      <c r="FF196" s="157"/>
      <c r="FG196" s="157"/>
    </row>
    <row r="197" spans="1:163" x14ac:dyDescent="0.25">
      <c r="A197" s="27" t="str">
        <f t="shared" si="2"/>
        <v>IR003004001004002012000000000000000000</v>
      </c>
      <c r="B197" s="20" t="s">
        <v>2877</v>
      </c>
      <c r="C197" s="23" t="s">
        <v>2630</v>
      </c>
      <c r="D197" s="23" t="s">
        <v>710</v>
      </c>
      <c r="E197" s="23" t="s">
        <v>711</v>
      </c>
      <c r="F197" s="21" t="s">
        <v>702</v>
      </c>
      <c r="G197" s="23" t="s">
        <v>711</v>
      </c>
      <c r="H197" s="23" t="s">
        <v>707</v>
      </c>
      <c r="I197" s="21" t="s">
        <v>736</v>
      </c>
      <c r="J197" s="23" t="s">
        <v>697</v>
      </c>
      <c r="K197" s="64" t="s">
        <v>697</v>
      </c>
      <c r="L197" s="23" t="s">
        <v>697</v>
      </c>
      <c r="M197" s="23" t="s">
        <v>697</v>
      </c>
      <c r="N197" s="23" t="s">
        <v>697</v>
      </c>
      <c r="O197" s="23" t="s">
        <v>697</v>
      </c>
      <c r="P197" s="27">
        <v>0</v>
      </c>
      <c r="Q197" s="27" t="s">
        <v>704</v>
      </c>
      <c r="R197" s="27" t="s">
        <v>698</v>
      </c>
      <c r="S197" s="28" t="s">
        <v>694</v>
      </c>
      <c r="T197" s="28" t="s">
        <v>922</v>
      </c>
      <c r="U197" s="27" t="s">
        <v>3005</v>
      </c>
      <c r="V197" s="52" t="s">
        <v>905</v>
      </c>
      <c r="W197" s="51"/>
      <c r="X197" s="51"/>
      <c r="Y197" s="51"/>
      <c r="Z197" s="51"/>
      <c r="AA197" s="51"/>
      <c r="AB197" s="20" t="s">
        <v>1598</v>
      </c>
      <c r="AC197" s="51"/>
      <c r="AD197" s="51"/>
      <c r="AE197" s="51"/>
      <c r="AF197" s="51"/>
      <c r="AG197" s="51"/>
      <c r="AH197" s="27" t="s">
        <v>3068</v>
      </c>
      <c r="AI197" s="28" t="s">
        <v>704</v>
      </c>
      <c r="AJ197" s="27" t="s">
        <v>698</v>
      </c>
      <c r="AK197" s="27" t="s">
        <v>698</v>
      </c>
      <c r="AL197" s="27" t="s">
        <v>698</v>
      </c>
      <c r="AM197" s="27" t="s">
        <v>698</v>
      </c>
      <c r="AN197" s="27" t="s">
        <v>698</v>
      </c>
      <c r="AO197" s="27" t="s">
        <v>698</v>
      </c>
      <c r="AP197" s="27" t="s">
        <v>698</v>
      </c>
      <c r="AQ197" s="27" t="s">
        <v>698</v>
      </c>
      <c r="AR197" s="27" t="s">
        <v>698</v>
      </c>
      <c r="AS197" s="27" t="s">
        <v>698</v>
      </c>
      <c r="AT197" s="27" t="s">
        <v>698</v>
      </c>
      <c r="AU197" s="27" t="s">
        <v>698</v>
      </c>
      <c r="AV197" s="27" t="s">
        <v>698</v>
      </c>
      <c r="AW197" s="27" t="s">
        <v>698</v>
      </c>
      <c r="AX197" s="27" t="s">
        <v>698</v>
      </c>
      <c r="AY197" s="27" t="s">
        <v>698</v>
      </c>
      <c r="AZ197" s="27" t="s">
        <v>698</v>
      </c>
      <c r="BA197" s="27" t="s">
        <v>698</v>
      </c>
      <c r="BB197" s="27" t="s">
        <v>698</v>
      </c>
      <c r="BC197" s="27" t="s">
        <v>698</v>
      </c>
      <c r="BD197" s="27" t="s">
        <v>698</v>
      </c>
      <c r="BE197" s="27" t="s">
        <v>698</v>
      </c>
      <c r="BF197" s="27" t="s">
        <v>698</v>
      </c>
      <c r="BG197" s="27" t="s">
        <v>698</v>
      </c>
      <c r="BH197" s="27" t="s">
        <v>698</v>
      </c>
      <c r="BI197" s="27" t="s">
        <v>698</v>
      </c>
      <c r="BJ197" s="27" t="s">
        <v>698</v>
      </c>
      <c r="BK197" s="27" t="s">
        <v>698</v>
      </c>
      <c r="BL197" s="27" t="s">
        <v>698</v>
      </c>
      <c r="BM197" s="27" t="s">
        <v>698</v>
      </c>
      <c r="BN197" s="27" t="s">
        <v>698</v>
      </c>
      <c r="BO197" s="27" t="s">
        <v>698</v>
      </c>
      <c r="BP197" s="27" t="s">
        <v>698</v>
      </c>
      <c r="BQ197" s="27" t="s">
        <v>698</v>
      </c>
      <c r="BR197" s="27" t="s">
        <v>698</v>
      </c>
      <c r="BS197" s="27" t="s">
        <v>698</v>
      </c>
      <c r="BT197" s="27" t="s">
        <v>698</v>
      </c>
      <c r="BU197" s="27" t="s">
        <v>698</v>
      </c>
      <c r="BV197" s="27" t="s">
        <v>698</v>
      </c>
      <c r="BW197" s="27" t="s">
        <v>698</v>
      </c>
      <c r="BX197" s="27" t="s">
        <v>698</v>
      </c>
      <c r="BY197" s="27" t="s">
        <v>698</v>
      </c>
      <c r="BZ197" s="27" t="s">
        <v>704</v>
      </c>
      <c r="CA197" s="27" t="s">
        <v>698</v>
      </c>
      <c r="CB197" s="27" t="s">
        <v>698</v>
      </c>
      <c r="CC197" s="27" t="s">
        <v>698</v>
      </c>
      <c r="CD197" s="27" t="s">
        <v>698</v>
      </c>
      <c r="CE197" s="27" t="s">
        <v>698</v>
      </c>
      <c r="CF197" s="27" t="s">
        <v>698</v>
      </c>
      <c r="CG197" s="27" t="s">
        <v>698</v>
      </c>
      <c r="CH197" s="27" t="s">
        <v>698</v>
      </c>
      <c r="CI197" s="27" t="s">
        <v>698</v>
      </c>
      <c r="CJ197" s="27" t="s">
        <v>698</v>
      </c>
      <c r="CK197" s="27" t="s">
        <v>698</v>
      </c>
      <c r="CL197" s="27" t="s">
        <v>698</v>
      </c>
      <c r="CM197" s="27" t="s">
        <v>698</v>
      </c>
      <c r="CN197" s="27" t="s">
        <v>698</v>
      </c>
      <c r="CO197" s="27" t="s">
        <v>698</v>
      </c>
      <c r="CP197" s="27" t="s">
        <v>698</v>
      </c>
      <c r="CQ197" s="27" t="s">
        <v>698</v>
      </c>
      <c r="CR197" s="27" t="s">
        <v>698</v>
      </c>
      <c r="CS197" s="27" t="s">
        <v>698</v>
      </c>
      <c r="CT197" s="27" t="s">
        <v>698</v>
      </c>
      <c r="CU197" s="27" t="s">
        <v>698</v>
      </c>
      <c r="CV197" s="27" t="s">
        <v>698</v>
      </c>
      <c r="CW197" s="27" t="s">
        <v>698</v>
      </c>
      <c r="CX197" s="27" t="s">
        <v>698</v>
      </c>
      <c r="CY197" s="27" t="s">
        <v>698</v>
      </c>
      <c r="CZ197" s="27" t="s">
        <v>698</v>
      </c>
      <c r="DA197" s="27" t="s">
        <v>698</v>
      </c>
      <c r="DB197" s="27" t="s">
        <v>698</v>
      </c>
      <c r="DC197" s="27" t="s">
        <v>698</v>
      </c>
      <c r="DD197" s="27" t="s">
        <v>698</v>
      </c>
      <c r="DE197" s="27" t="s">
        <v>698</v>
      </c>
      <c r="DF197" s="27" t="s">
        <v>698</v>
      </c>
      <c r="DG197" s="27" t="s">
        <v>698</v>
      </c>
      <c r="DH197" s="27" t="s">
        <v>698</v>
      </c>
      <c r="DI197" s="27" t="s">
        <v>698</v>
      </c>
      <c r="DJ197" s="27" t="s">
        <v>698</v>
      </c>
      <c r="DK197" s="27" t="s">
        <v>698</v>
      </c>
      <c r="DL197" s="27" t="s">
        <v>698</v>
      </c>
      <c r="DM197" s="27" t="s">
        <v>698</v>
      </c>
      <c r="DN197" s="27" t="s">
        <v>698</v>
      </c>
      <c r="DO197" s="27" t="s">
        <v>698</v>
      </c>
      <c r="DP197" s="27" t="s">
        <v>698</v>
      </c>
      <c r="DQ197" s="27" t="s">
        <v>698</v>
      </c>
      <c r="DR197" s="27" t="s">
        <v>698</v>
      </c>
      <c r="DS197" s="27" t="s">
        <v>698</v>
      </c>
      <c r="DT197" s="27" t="s">
        <v>698</v>
      </c>
      <c r="DU197" s="27" t="s">
        <v>698</v>
      </c>
      <c r="DV197" s="27" t="s">
        <v>698</v>
      </c>
      <c r="DW197" s="27" t="s">
        <v>698</v>
      </c>
      <c r="DX197" s="27" t="s">
        <v>698</v>
      </c>
      <c r="DY197" s="27" t="s">
        <v>698</v>
      </c>
      <c r="DZ197" s="27" t="s">
        <v>698</v>
      </c>
      <c r="EA197" s="27" t="s">
        <v>698</v>
      </c>
      <c r="EB197" s="27" t="s">
        <v>698</v>
      </c>
      <c r="EC197" s="27" t="s">
        <v>698</v>
      </c>
      <c r="ED197" s="27" t="s">
        <v>698</v>
      </c>
      <c r="EE197" s="27" t="s">
        <v>698</v>
      </c>
      <c r="EF197" s="27" t="s">
        <v>698</v>
      </c>
      <c r="EG197" s="27" t="s">
        <v>698</v>
      </c>
      <c r="EH197" s="27" t="s">
        <v>698</v>
      </c>
      <c r="EI197" s="27" t="s">
        <v>698</v>
      </c>
      <c r="EJ197" s="27" t="s">
        <v>698</v>
      </c>
      <c r="EK197" s="27" t="s">
        <v>698</v>
      </c>
      <c r="EL197" s="27" t="s">
        <v>698</v>
      </c>
      <c r="EM197" s="27" t="s">
        <v>698</v>
      </c>
      <c r="EN197" s="27" t="s">
        <v>698</v>
      </c>
      <c r="EO197" s="27" t="s">
        <v>698</v>
      </c>
      <c r="EP197" s="27" t="s">
        <v>698</v>
      </c>
      <c r="EQ197" s="27" t="s">
        <v>698</v>
      </c>
      <c r="ER197" s="27" t="s">
        <v>698</v>
      </c>
      <c r="ES197" s="27" t="s">
        <v>698</v>
      </c>
      <c r="ET197" s="27" t="s">
        <v>698</v>
      </c>
      <c r="EU197" s="27" t="s">
        <v>698</v>
      </c>
      <c r="EV197" s="27" t="s">
        <v>698</v>
      </c>
      <c r="EW197" s="27" t="s">
        <v>2705</v>
      </c>
      <c r="EX197" s="27" t="s">
        <v>3004</v>
      </c>
      <c r="EY197" s="27" t="s">
        <v>2707</v>
      </c>
      <c r="EZ197" s="27" t="s">
        <v>694</v>
      </c>
      <c r="FA197" s="27" t="s">
        <v>694</v>
      </c>
      <c r="FB197" s="27" t="s">
        <v>694</v>
      </c>
      <c r="FC197" s="27" t="s">
        <v>694</v>
      </c>
      <c r="FD197" s="27" t="s">
        <v>694</v>
      </c>
      <c r="FE197" s="27" t="s">
        <v>2858</v>
      </c>
      <c r="FF197" s="157"/>
      <c r="FG197" s="157"/>
    </row>
    <row r="198" spans="1:163" x14ac:dyDescent="0.25">
      <c r="A198" s="27" t="str">
        <f t="shared" si="2"/>
        <v>IR003004001004002013000000000000000000</v>
      </c>
      <c r="B198" s="20" t="s">
        <v>2877</v>
      </c>
      <c r="C198" s="23" t="s">
        <v>2630</v>
      </c>
      <c r="D198" s="23" t="s">
        <v>710</v>
      </c>
      <c r="E198" s="23" t="s">
        <v>711</v>
      </c>
      <c r="F198" s="21" t="s">
        <v>702</v>
      </c>
      <c r="G198" s="23" t="s">
        <v>711</v>
      </c>
      <c r="H198" s="23" t="s">
        <v>707</v>
      </c>
      <c r="I198" s="21" t="s">
        <v>738</v>
      </c>
      <c r="J198" s="23" t="s">
        <v>697</v>
      </c>
      <c r="K198" s="64" t="s">
        <v>697</v>
      </c>
      <c r="L198" s="23" t="s">
        <v>697</v>
      </c>
      <c r="M198" s="23" t="s">
        <v>697</v>
      </c>
      <c r="N198" s="23" t="s">
        <v>697</v>
      </c>
      <c r="O198" s="23" t="s">
        <v>697</v>
      </c>
      <c r="P198" s="27">
        <v>0</v>
      </c>
      <c r="Q198" s="27" t="s">
        <v>704</v>
      </c>
      <c r="R198" s="27" t="s">
        <v>698</v>
      </c>
      <c r="S198" s="28" t="s">
        <v>694</v>
      </c>
      <c r="T198" s="28" t="s">
        <v>922</v>
      </c>
      <c r="U198" s="27" t="s">
        <v>3005</v>
      </c>
      <c r="V198" s="52" t="s">
        <v>905</v>
      </c>
      <c r="W198" s="51"/>
      <c r="X198" s="51"/>
      <c r="Y198" s="51"/>
      <c r="Z198" s="51"/>
      <c r="AA198" s="51"/>
      <c r="AB198" s="20" t="s">
        <v>1513</v>
      </c>
      <c r="AC198" s="51"/>
      <c r="AD198" s="20"/>
      <c r="AE198" s="20"/>
      <c r="AF198" s="20"/>
      <c r="AG198" s="20"/>
      <c r="AH198" s="44" t="s">
        <v>3069</v>
      </c>
      <c r="AI198" s="28" t="s">
        <v>704</v>
      </c>
      <c r="AJ198" s="27" t="s">
        <v>698</v>
      </c>
      <c r="AK198" s="27" t="s">
        <v>698</v>
      </c>
      <c r="AL198" s="27" t="s">
        <v>698</v>
      </c>
      <c r="AM198" s="27" t="s">
        <v>698</v>
      </c>
      <c r="AN198" s="27" t="s">
        <v>698</v>
      </c>
      <c r="AO198" s="27" t="s">
        <v>698</v>
      </c>
      <c r="AP198" s="27" t="s">
        <v>698</v>
      </c>
      <c r="AQ198" s="27" t="s">
        <v>698</v>
      </c>
      <c r="AR198" s="27" t="s">
        <v>698</v>
      </c>
      <c r="AS198" s="27" t="s">
        <v>698</v>
      </c>
      <c r="AT198" s="27" t="s">
        <v>698</v>
      </c>
      <c r="AU198" s="27" t="s">
        <v>698</v>
      </c>
      <c r="AV198" s="27" t="s">
        <v>698</v>
      </c>
      <c r="AW198" s="27" t="s">
        <v>698</v>
      </c>
      <c r="AX198" s="27" t="s">
        <v>698</v>
      </c>
      <c r="AY198" s="27" t="s">
        <v>698</v>
      </c>
      <c r="AZ198" s="27" t="s">
        <v>698</v>
      </c>
      <c r="BA198" s="27" t="s">
        <v>698</v>
      </c>
      <c r="BB198" s="27" t="s">
        <v>698</v>
      </c>
      <c r="BC198" s="27" t="s">
        <v>698</v>
      </c>
      <c r="BD198" s="27" t="s">
        <v>698</v>
      </c>
      <c r="BE198" s="27" t="s">
        <v>698</v>
      </c>
      <c r="BF198" s="27" t="s">
        <v>698</v>
      </c>
      <c r="BG198" s="27" t="s">
        <v>698</v>
      </c>
      <c r="BH198" s="27" t="s">
        <v>698</v>
      </c>
      <c r="BI198" s="27" t="s">
        <v>698</v>
      </c>
      <c r="BJ198" s="27" t="s">
        <v>698</v>
      </c>
      <c r="BK198" s="27" t="s">
        <v>698</v>
      </c>
      <c r="BL198" s="27" t="s">
        <v>698</v>
      </c>
      <c r="BM198" s="27" t="s">
        <v>698</v>
      </c>
      <c r="BN198" s="27" t="s">
        <v>698</v>
      </c>
      <c r="BO198" s="27" t="s">
        <v>698</v>
      </c>
      <c r="BP198" s="27" t="s">
        <v>698</v>
      </c>
      <c r="BQ198" s="27" t="s">
        <v>698</v>
      </c>
      <c r="BR198" s="27" t="s">
        <v>698</v>
      </c>
      <c r="BS198" s="27" t="s">
        <v>698</v>
      </c>
      <c r="BT198" s="27" t="s">
        <v>698</v>
      </c>
      <c r="BU198" s="27" t="s">
        <v>698</v>
      </c>
      <c r="BV198" s="27" t="s">
        <v>698</v>
      </c>
      <c r="BW198" s="27" t="s">
        <v>698</v>
      </c>
      <c r="BX198" s="27" t="s">
        <v>698</v>
      </c>
      <c r="BY198" s="27" t="s">
        <v>698</v>
      </c>
      <c r="BZ198" s="27" t="s">
        <v>704</v>
      </c>
      <c r="CA198" s="27" t="s">
        <v>698</v>
      </c>
      <c r="CB198" s="27" t="s">
        <v>698</v>
      </c>
      <c r="CC198" s="27" t="s">
        <v>698</v>
      </c>
      <c r="CD198" s="27" t="s">
        <v>698</v>
      </c>
      <c r="CE198" s="27" t="s">
        <v>698</v>
      </c>
      <c r="CF198" s="27" t="s">
        <v>698</v>
      </c>
      <c r="CG198" s="27" t="s">
        <v>698</v>
      </c>
      <c r="CH198" s="27" t="s">
        <v>698</v>
      </c>
      <c r="CI198" s="27" t="s">
        <v>698</v>
      </c>
      <c r="CJ198" s="27" t="s">
        <v>698</v>
      </c>
      <c r="CK198" s="27" t="s">
        <v>698</v>
      </c>
      <c r="CL198" s="27" t="s">
        <v>698</v>
      </c>
      <c r="CM198" s="27" t="s">
        <v>698</v>
      </c>
      <c r="CN198" s="27" t="s">
        <v>698</v>
      </c>
      <c r="CO198" s="27" t="s">
        <v>698</v>
      </c>
      <c r="CP198" s="27" t="s">
        <v>698</v>
      </c>
      <c r="CQ198" s="27" t="s">
        <v>698</v>
      </c>
      <c r="CR198" s="27" t="s">
        <v>698</v>
      </c>
      <c r="CS198" s="27" t="s">
        <v>698</v>
      </c>
      <c r="CT198" s="27" t="s">
        <v>698</v>
      </c>
      <c r="CU198" s="27" t="s">
        <v>698</v>
      </c>
      <c r="CV198" s="27" t="s">
        <v>698</v>
      </c>
      <c r="CW198" s="27" t="s">
        <v>698</v>
      </c>
      <c r="CX198" s="27" t="s">
        <v>698</v>
      </c>
      <c r="CY198" s="27" t="s">
        <v>698</v>
      </c>
      <c r="CZ198" s="27" t="s">
        <v>698</v>
      </c>
      <c r="DA198" s="27" t="s">
        <v>698</v>
      </c>
      <c r="DB198" s="27" t="s">
        <v>698</v>
      </c>
      <c r="DC198" s="27" t="s">
        <v>698</v>
      </c>
      <c r="DD198" s="27" t="s">
        <v>698</v>
      </c>
      <c r="DE198" s="27" t="s">
        <v>698</v>
      </c>
      <c r="DF198" s="27" t="s">
        <v>698</v>
      </c>
      <c r="DG198" s="27" t="s">
        <v>698</v>
      </c>
      <c r="DH198" s="27" t="s">
        <v>698</v>
      </c>
      <c r="DI198" s="27" t="s">
        <v>698</v>
      </c>
      <c r="DJ198" s="27" t="s">
        <v>698</v>
      </c>
      <c r="DK198" s="27" t="s">
        <v>698</v>
      </c>
      <c r="DL198" s="27" t="s">
        <v>698</v>
      </c>
      <c r="DM198" s="27" t="s">
        <v>698</v>
      </c>
      <c r="DN198" s="27" t="s">
        <v>698</v>
      </c>
      <c r="DO198" s="27" t="s">
        <v>698</v>
      </c>
      <c r="DP198" s="27" t="s">
        <v>698</v>
      </c>
      <c r="DQ198" s="27" t="s">
        <v>698</v>
      </c>
      <c r="DR198" s="27" t="s">
        <v>698</v>
      </c>
      <c r="DS198" s="27" t="s">
        <v>698</v>
      </c>
      <c r="DT198" s="27" t="s">
        <v>698</v>
      </c>
      <c r="DU198" s="27" t="s">
        <v>698</v>
      </c>
      <c r="DV198" s="27" t="s">
        <v>698</v>
      </c>
      <c r="DW198" s="27" t="s">
        <v>698</v>
      </c>
      <c r="DX198" s="27" t="s">
        <v>698</v>
      </c>
      <c r="DY198" s="27" t="s">
        <v>698</v>
      </c>
      <c r="DZ198" s="27" t="s">
        <v>698</v>
      </c>
      <c r="EA198" s="27" t="s">
        <v>698</v>
      </c>
      <c r="EB198" s="27" t="s">
        <v>698</v>
      </c>
      <c r="EC198" s="27" t="s">
        <v>698</v>
      </c>
      <c r="ED198" s="27" t="s">
        <v>698</v>
      </c>
      <c r="EE198" s="27" t="s">
        <v>698</v>
      </c>
      <c r="EF198" s="27" t="s">
        <v>698</v>
      </c>
      <c r="EG198" s="27" t="s">
        <v>698</v>
      </c>
      <c r="EH198" s="27" t="s">
        <v>698</v>
      </c>
      <c r="EI198" s="27" t="s">
        <v>698</v>
      </c>
      <c r="EJ198" s="27" t="s">
        <v>698</v>
      </c>
      <c r="EK198" s="27" t="s">
        <v>698</v>
      </c>
      <c r="EL198" s="27" t="s">
        <v>698</v>
      </c>
      <c r="EM198" s="27" t="s">
        <v>698</v>
      </c>
      <c r="EN198" s="27" t="s">
        <v>698</v>
      </c>
      <c r="EO198" s="27" t="s">
        <v>698</v>
      </c>
      <c r="EP198" s="27" t="s">
        <v>698</v>
      </c>
      <c r="EQ198" s="27" t="s">
        <v>698</v>
      </c>
      <c r="ER198" s="27" t="s">
        <v>698</v>
      </c>
      <c r="ES198" s="27" t="s">
        <v>698</v>
      </c>
      <c r="ET198" s="27" t="s">
        <v>698</v>
      </c>
      <c r="EU198" s="27" t="s">
        <v>698</v>
      </c>
      <c r="EV198" s="27" t="s">
        <v>698</v>
      </c>
      <c r="EW198" s="27" t="s">
        <v>2705</v>
      </c>
      <c r="EX198" s="27" t="s">
        <v>3004</v>
      </c>
      <c r="EY198" s="27" t="s">
        <v>2707</v>
      </c>
      <c r="EZ198" s="27" t="s">
        <v>694</v>
      </c>
      <c r="FA198" s="27" t="s">
        <v>694</v>
      </c>
      <c r="FB198" s="27" t="s">
        <v>694</v>
      </c>
      <c r="FC198" s="27" t="s">
        <v>694</v>
      </c>
      <c r="FD198" s="27" t="s">
        <v>694</v>
      </c>
      <c r="FE198" s="27" t="s">
        <v>2858</v>
      </c>
      <c r="FF198" s="157"/>
      <c r="FG198" s="157"/>
    </row>
    <row r="199" spans="1:163" x14ac:dyDescent="0.25">
      <c r="A199" s="27" t="str">
        <f t="shared" si="2"/>
        <v>IR003004001004002014000000000000000000</v>
      </c>
      <c r="B199" s="20" t="s">
        <v>2877</v>
      </c>
      <c r="C199" s="23" t="s">
        <v>2630</v>
      </c>
      <c r="D199" s="23" t="s">
        <v>710</v>
      </c>
      <c r="E199" s="23" t="s">
        <v>711</v>
      </c>
      <c r="F199" s="21" t="s">
        <v>702</v>
      </c>
      <c r="G199" s="23" t="s">
        <v>711</v>
      </c>
      <c r="H199" s="23" t="s">
        <v>707</v>
      </c>
      <c r="I199" s="21" t="s">
        <v>739</v>
      </c>
      <c r="J199" s="23" t="s">
        <v>697</v>
      </c>
      <c r="K199" s="64" t="s">
        <v>697</v>
      </c>
      <c r="L199" s="23" t="s">
        <v>697</v>
      </c>
      <c r="M199" s="23" t="s">
        <v>697</v>
      </c>
      <c r="N199" s="23" t="s">
        <v>697</v>
      </c>
      <c r="O199" s="23" t="s">
        <v>697</v>
      </c>
      <c r="P199" s="27">
        <v>0</v>
      </c>
      <c r="Q199" s="27" t="s">
        <v>704</v>
      </c>
      <c r="R199" s="27" t="s">
        <v>698</v>
      </c>
      <c r="S199" s="28" t="s">
        <v>694</v>
      </c>
      <c r="T199" s="28" t="s">
        <v>922</v>
      </c>
      <c r="U199" s="27" t="s">
        <v>3005</v>
      </c>
      <c r="V199" s="52" t="s">
        <v>905</v>
      </c>
      <c r="W199" s="51"/>
      <c r="X199" s="51"/>
      <c r="Y199" s="51"/>
      <c r="Z199" s="51"/>
      <c r="AA199" s="51"/>
      <c r="AB199" s="20" t="s">
        <v>1610</v>
      </c>
      <c r="AC199" s="51"/>
      <c r="AD199" s="20"/>
      <c r="AE199" s="20"/>
      <c r="AF199" s="20"/>
      <c r="AG199" s="20"/>
      <c r="AH199" s="27" t="s">
        <v>3070</v>
      </c>
      <c r="AI199" s="28" t="s">
        <v>704</v>
      </c>
      <c r="AJ199" s="27" t="s">
        <v>698</v>
      </c>
      <c r="AK199" s="27" t="s">
        <v>698</v>
      </c>
      <c r="AL199" s="27" t="s">
        <v>698</v>
      </c>
      <c r="AM199" s="27" t="s">
        <v>698</v>
      </c>
      <c r="AN199" s="27" t="s">
        <v>698</v>
      </c>
      <c r="AO199" s="27" t="s">
        <v>698</v>
      </c>
      <c r="AP199" s="27" t="s">
        <v>698</v>
      </c>
      <c r="AQ199" s="27" t="s">
        <v>698</v>
      </c>
      <c r="AR199" s="27" t="s">
        <v>698</v>
      </c>
      <c r="AS199" s="27" t="s">
        <v>698</v>
      </c>
      <c r="AT199" s="27" t="s">
        <v>698</v>
      </c>
      <c r="AU199" s="27" t="s">
        <v>698</v>
      </c>
      <c r="AV199" s="27" t="s">
        <v>698</v>
      </c>
      <c r="AW199" s="27" t="s">
        <v>698</v>
      </c>
      <c r="AX199" s="27" t="s">
        <v>698</v>
      </c>
      <c r="AY199" s="27" t="s">
        <v>698</v>
      </c>
      <c r="AZ199" s="27" t="s">
        <v>698</v>
      </c>
      <c r="BA199" s="27" t="s">
        <v>698</v>
      </c>
      <c r="BB199" s="27" t="s">
        <v>698</v>
      </c>
      <c r="BC199" s="27" t="s">
        <v>698</v>
      </c>
      <c r="BD199" s="27" t="s">
        <v>698</v>
      </c>
      <c r="BE199" s="27" t="s">
        <v>698</v>
      </c>
      <c r="BF199" s="27" t="s">
        <v>698</v>
      </c>
      <c r="BG199" s="27" t="s">
        <v>698</v>
      </c>
      <c r="BH199" s="27" t="s">
        <v>698</v>
      </c>
      <c r="BI199" s="27" t="s">
        <v>698</v>
      </c>
      <c r="BJ199" s="27" t="s">
        <v>698</v>
      </c>
      <c r="BK199" s="27" t="s">
        <v>698</v>
      </c>
      <c r="BL199" s="27" t="s">
        <v>698</v>
      </c>
      <c r="BM199" s="27" t="s">
        <v>698</v>
      </c>
      <c r="BN199" s="27" t="s">
        <v>698</v>
      </c>
      <c r="BO199" s="27" t="s">
        <v>698</v>
      </c>
      <c r="BP199" s="27" t="s">
        <v>698</v>
      </c>
      <c r="BQ199" s="27" t="s">
        <v>698</v>
      </c>
      <c r="BR199" s="27" t="s">
        <v>698</v>
      </c>
      <c r="BS199" s="27" t="s">
        <v>698</v>
      </c>
      <c r="BT199" s="27" t="s">
        <v>698</v>
      </c>
      <c r="BU199" s="27" t="s">
        <v>698</v>
      </c>
      <c r="BV199" s="27" t="s">
        <v>698</v>
      </c>
      <c r="BW199" s="27" t="s">
        <v>698</v>
      </c>
      <c r="BX199" s="27" t="s">
        <v>698</v>
      </c>
      <c r="BY199" s="27" t="s">
        <v>698</v>
      </c>
      <c r="BZ199" s="27" t="s">
        <v>704</v>
      </c>
      <c r="CA199" s="27" t="s">
        <v>698</v>
      </c>
      <c r="CB199" s="27" t="s">
        <v>698</v>
      </c>
      <c r="CC199" s="27" t="s">
        <v>698</v>
      </c>
      <c r="CD199" s="27" t="s">
        <v>698</v>
      </c>
      <c r="CE199" s="27" t="s">
        <v>698</v>
      </c>
      <c r="CF199" s="27" t="s">
        <v>698</v>
      </c>
      <c r="CG199" s="27" t="s">
        <v>698</v>
      </c>
      <c r="CH199" s="27" t="s">
        <v>698</v>
      </c>
      <c r="CI199" s="27" t="s">
        <v>698</v>
      </c>
      <c r="CJ199" s="27" t="s">
        <v>698</v>
      </c>
      <c r="CK199" s="27" t="s">
        <v>698</v>
      </c>
      <c r="CL199" s="27" t="s">
        <v>698</v>
      </c>
      <c r="CM199" s="27" t="s">
        <v>698</v>
      </c>
      <c r="CN199" s="27" t="s">
        <v>698</v>
      </c>
      <c r="CO199" s="27" t="s">
        <v>698</v>
      </c>
      <c r="CP199" s="27" t="s">
        <v>698</v>
      </c>
      <c r="CQ199" s="27" t="s">
        <v>698</v>
      </c>
      <c r="CR199" s="27" t="s">
        <v>698</v>
      </c>
      <c r="CS199" s="27" t="s">
        <v>698</v>
      </c>
      <c r="CT199" s="27" t="s">
        <v>698</v>
      </c>
      <c r="CU199" s="27" t="s">
        <v>698</v>
      </c>
      <c r="CV199" s="27" t="s">
        <v>698</v>
      </c>
      <c r="CW199" s="27" t="s">
        <v>698</v>
      </c>
      <c r="CX199" s="27" t="s">
        <v>698</v>
      </c>
      <c r="CY199" s="27" t="s">
        <v>698</v>
      </c>
      <c r="CZ199" s="27" t="s">
        <v>698</v>
      </c>
      <c r="DA199" s="27" t="s">
        <v>698</v>
      </c>
      <c r="DB199" s="27" t="s">
        <v>698</v>
      </c>
      <c r="DC199" s="27" t="s">
        <v>698</v>
      </c>
      <c r="DD199" s="27" t="s">
        <v>698</v>
      </c>
      <c r="DE199" s="27" t="s">
        <v>698</v>
      </c>
      <c r="DF199" s="27" t="s">
        <v>698</v>
      </c>
      <c r="DG199" s="27" t="s">
        <v>698</v>
      </c>
      <c r="DH199" s="27" t="s">
        <v>698</v>
      </c>
      <c r="DI199" s="27" t="s">
        <v>698</v>
      </c>
      <c r="DJ199" s="27" t="s">
        <v>698</v>
      </c>
      <c r="DK199" s="27" t="s">
        <v>698</v>
      </c>
      <c r="DL199" s="27" t="s">
        <v>698</v>
      </c>
      <c r="DM199" s="27" t="s">
        <v>698</v>
      </c>
      <c r="DN199" s="27" t="s">
        <v>698</v>
      </c>
      <c r="DO199" s="27" t="s">
        <v>698</v>
      </c>
      <c r="DP199" s="27" t="s">
        <v>698</v>
      </c>
      <c r="DQ199" s="27" t="s">
        <v>698</v>
      </c>
      <c r="DR199" s="27" t="s">
        <v>698</v>
      </c>
      <c r="DS199" s="27" t="s">
        <v>698</v>
      </c>
      <c r="DT199" s="27" t="s">
        <v>698</v>
      </c>
      <c r="DU199" s="27" t="s">
        <v>698</v>
      </c>
      <c r="DV199" s="27" t="s">
        <v>698</v>
      </c>
      <c r="DW199" s="27" t="s">
        <v>698</v>
      </c>
      <c r="DX199" s="27" t="s">
        <v>698</v>
      </c>
      <c r="DY199" s="27" t="s">
        <v>698</v>
      </c>
      <c r="DZ199" s="27" t="s">
        <v>698</v>
      </c>
      <c r="EA199" s="27" t="s">
        <v>698</v>
      </c>
      <c r="EB199" s="27" t="s">
        <v>698</v>
      </c>
      <c r="EC199" s="27" t="s">
        <v>698</v>
      </c>
      <c r="ED199" s="27" t="s">
        <v>698</v>
      </c>
      <c r="EE199" s="27" t="s">
        <v>698</v>
      </c>
      <c r="EF199" s="27" t="s">
        <v>698</v>
      </c>
      <c r="EG199" s="27" t="s">
        <v>698</v>
      </c>
      <c r="EH199" s="27" t="s">
        <v>698</v>
      </c>
      <c r="EI199" s="27" t="s">
        <v>698</v>
      </c>
      <c r="EJ199" s="27" t="s">
        <v>698</v>
      </c>
      <c r="EK199" s="27" t="s">
        <v>698</v>
      </c>
      <c r="EL199" s="27" t="s">
        <v>698</v>
      </c>
      <c r="EM199" s="27" t="s">
        <v>698</v>
      </c>
      <c r="EN199" s="27" t="s">
        <v>698</v>
      </c>
      <c r="EO199" s="27" t="s">
        <v>698</v>
      </c>
      <c r="EP199" s="27" t="s">
        <v>698</v>
      </c>
      <c r="EQ199" s="27" t="s">
        <v>698</v>
      </c>
      <c r="ER199" s="27" t="s">
        <v>698</v>
      </c>
      <c r="ES199" s="27" t="s">
        <v>698</v>
      </c>
      <c r="ET199" s="27" t="s">
        <v>698</v>
      </c>
      <c r="EU199" s="27" t="s">
        <v>698</v>
      </c>
      <c r="EV199" s="27" t="s">
        <v>698</v>
      </c>
      <c r="EW199" s="27" t="s">
        <v>2705</v>
      </c>
      <c r="EX199" s="27" t="s">
        <v>3004</v>
      </c>
      <c r="EY199" s="27" t="s">
        <v>2707</v>
      </c>
      <c r="EZ199" s="27" t="s">
        <v>694</v>
      </c>
      <c r="FA199" s="27" t="s">
        <v>694</v>
      </c>
      <c r="FB199" s="27" t="s">
        <v>694</v>
      </c>
      <c r="FC199" s="27" t="s">
        <v>694</v>
      </c>
      <c r="FD199" s="27" t="s">
        <v>694</v>
      </c>
      <c r="FE199" s="27" t="s">
        <v>2858</v>
      </c>
      <c r="FF199" s="157"/>
      <c r="FG199" s="157"/>
    </row>
    <row r="200" spans="1:163" x14ac:dyDescent="0.25">
      <c r="A200" s="27" t="str">
        <f t="shared" ref="A200:A263" si="3">CONCATENATE(C200,D200,E200,F200,G200,H200,I200,J200,K200,L200,M200,N200,O200)</f>
        <v>IR003004001004002015000000000000000000</v>
      </c>
      <c r="B200" s="20" t="s">
        <v>2877</v>
      </c>
      <c r="C200" s="23" t="s">
        <v>2630</v>
      </c>
      <c r="D200" s="23" t="s">
        <v>710</v>
      </c>
      <c r="E200" s="23" t="s">
        <v>711</v>
      </c>
      <c r="F200" s="21" t="s">
        <v>702</v>
      </c>
      <c r="G200" s="23" t="s">
        <v>711</v>
      </c>
      <c r="H200" s="23" t="s">
        <v>707</v>
      </c>
      <c r="I200" s="21" t="s">
        <v>740</v>
      </c>
      <c r="J200" s="23" t="s">
        <v>697</v>
      </c>
      <c r="K200" s="64" t="s">
        <v>697</v>
      </c>
      <c r="L200" s="23" t="s">
        <v>697</v>
      </c>
      <c r="M200" s="23" t="s">
        <v>697</v>
      </c>
      <c r="N200" s="23" t="s">
        <v>697</v>
      </c>
      <c r="O200" s="23" t="s">
        <v>697</v>
      </c>
      <c r="P200" s="27">
        <v>0</v>
      </c>
      <c r="Q200" s="27" t="s">
        <v>704</v>
      </c>
      <c r="R200" s="27" t="s">
        <v>698</v>
      </c>
      <c r="S200" s="28" t="s">
        <v>694</v>
      </c>
      <c r="T200" s="28" t="s">
        <v>922</v>
      </c>
      <c r="U200" s="27" t="s">
        <v>3005</v>
      </c>
      <c r="V200" s="52" t="s">
        <v>905</v>
      </c>
      <c r="W200" s="51"/>
      <c r="X200" s="51"/>
      <c r="Y200" s="51"/>
      <c r="Z200" s="51"/>
      <c r="AA200" s="51"/>
      <c r="AB200" s="20" t="s">
        <v>1615</v>
      </c>
      <c r="AC200" s="51"/>
      <c r="AD200" s="20"/>
      <c r="AE200" s="20"/>
      <c r="AF200" s="20"/>
      <c r="AG200" s="20"/>
      <c r="AH200" s="27" t="s">
        <v>3071</v>
      </c>
      <c r="AI200" s="28" t="s">
        <v>704</v>
      </c>
      <c r="AJ200" s="27" t="s">
        <v>698</v>
      </c>
      <c r="AK200" s="27" t="s">
        <v>698</v>
      </c>
      <c r="AL200" s="27" t="s">
        <v>698</v>
      </c>
      <c r="AM200" s="27" t="s">
        <v>698</v>
      </c>
      <c r="AN200" s="27" t="s">
        <v>698</v>
      </c>
      <c r="AO200" s="27" t="s">
        <v>698</v>
      </c>
      <c r="AP200" s="27" t="s">
        <v>698</v>
      </c>
      <c r="AQ200" s="27" t="s">
        <v>698</v>
      </c>
      <c r="AR200" s="27" t="s">
        <v>698</v>
      </c>
      <c r="AS200" s="27" t="s">
        <v>698</v>
      </c>
      <c r="AT200" s="27" t="s">
        <v>698</v>
      </c>
      <c r="AU200" s="27" t="s">
        <v>698</v>
      </c>
      <c r="AV200" s="27" t="s">
        <v>698</v>
      </c>
      <c r="AW200" s="27" t="s">
        <v>698</v>
      </c>
      <c r="AX200" s="27" t="s">
        <v>698</v>
      </c>
      <c r="AY200" s="27" t="s">
        <v>698</v>
      </c>
      <c r="AZ200" s="27" t="s">
        <v>698</v>
      </c>
      <c r="BA200" s="27" t="s">
        <v>698</v>
      </c>
      <c r="BB200" s="27" t="s">
        <v>698</v>
      </c>
      <c r="BC200" s="27" t="s">
        <v>698</v>
      </c>
      <c r="BD200" s="27" t="s">
        <v>698</v>
      </c>
      <c r="BE200" s="27" t="s">
        <v>698</v>
      </c>
      <c r="BF200" s="27" t="s">
        <v>698</v>
      </c>
      <c r="BG200" s="27" t="s">
        <v>698</v>
      </c>
      <c r="BH200" s="27" t="s">
        <v>698</v>
      </c>
      <c r="BI200" s="27" t="s">
        <v>698</v>
      </c>
      <c r="BJ200" s="27" t="s">
        <v>698</v>
      </c>
      <c r="BK200" s="27" t="s">
        <v>698</v>
      </c>
      <c r="BL200" s="27" t="s">
        <v>698</v>
      </c>
      <c r="BM200" s="27" t="s">
        <v>698</v>
      </c>
      <c r="BN200" s="27" t="s">
        <v>698</v>
      </c>
      <c r="BO200" s="27" t="s">
        <v>698</v>
      </c>
      <c r="BP200" s="27" t="s">
        <v>698</v>
      </c>
      <c r="BQ200" s="27" t="s">
        <v>698</v>
      </c>
      <c r="BR200" s="27" t="s">
        <v>698</v>
      </c>
      <c r="BS200" s="27" t="s">
        <v>698</v>
      </c>
      <c r="BT200" s="27" t="s">
        <v>698</v>
      </c>
      <c r="BU200" s="27" t="s">
        <v>698</v>
      </c>
      <c r="BV200" s="27" t="s">
        <v>698</v>
      </c>
      <c r="BW200" s="27" t="s">
        <v>698</v>
      </c>
      <c r="BX200" s="27" t="s">
        <v>698</v>
      </c>
      <c r="BY200" s="27" t="s">
        <v>698</v>
      </c>
      <c r="BZ200" s="27" t="s">
        <v>704</v>
      </c>
      <c r="CA200" s="27" t="s">
        <v>698</v>
      </c>
      <c r="CB200" s="27" t="s">
        <v>698</v>
      </c>
      <c r="CC200" s="27" t="s">
        <v>698</v>
      </c>
      <c r="CD200" s="27" t="s">
        <v>698</v>
      </c>
      <c r="CE200" s="27" t="s">
        <v>698</v>
      </c>
      <c r="CF200" s="27" t="s">
        <v>698</v>
      </c>
      <c r="CG200" s="27" t="s">
        <v>698</v>
      </c>
      <c r="CH200" s="27" t="s">
        <v>698</v>
      </c>
      <c r="CI200" s="27" t="s">
        <v>698</v>
      </c>
      <c r="CJ200" s="27" t="s">
        <v>698</v>
      </c>
      <c r="CK200" s="27" t="s">
        <v>698</v>
      </c>
      <c r="CL200" s="27" t="s">
        <v>698</v>
      </c>
      <c r="CM200" s="27" t="s">
        <v>698</v>
      </c>
      <c r="CN200" s="27" t="s">
        <v>698</v>
      </c>
      <c r="CO200" s="27" t="s">
        <v>698</v>
      </c>
      <c r="CP200" s="27" t="s">
        <v>698</v>
      </c>
      <c r="CQ200" s="27" t="s">
        <v>698</v>
      </c>
      <c r="CR200" s="27" t="s">
        <v>698</v>
      </c>
      <c r="CS200" s="27" t="s">
        <v>698</v>
      </c>
      <c r="CT200" s="27" t="s">
        <v>698</v>
      </c>
      <c r="CU200" s="27" t="s">
        <v>698</v>
      </c>
      <c r="CV200" s="27" t="s">
        <v>698</v>
      </c>
      <c r="CW200" s="27" t="s">
        <v>698</v>
      </c>
      <c r="CX200" s="27" t="s">
        <v>698</v>
      </c>
      <c r="CY200" s="27" t="s">
        <v>698</v>
      </c>
      <c r="CZ200" s="27" t="s">
        <v>698</v>
      </c>
      <c r="DA200" s="27" t="s">
        <v>698</v>
      </c>
      <c r="DB200" s="27" t="s">
        <v>698</v>
      </c>
      <c r="DC200" s="27" t="s">
        <v>698</v>
      </c>
      <c r="DD200" s="27" t="s">
        <v>698</v>
      </c>
      <c r="DE200" s="27" t="s">
        <v>698</v>
      </c>
      <c r="DF200" s="27" t="s">
        <v>698</v>
      </c>
      <c r="DG200" s="27" t="s">
        <v>698</v>
      </c>
      <c r="DH200" s="27" t="s">
        <v>698</v>
      </c>
      <c r="DI200" s="27" t="s">
        <v>698</v>
      </c>
      <c r="DJ200" s="27" t="s">
        <v>698</v>
      </c>
      <c r="DK200" s="27" t="s">
        <v>698</v>
      </c>
      <c r="DL200" s="27" t="s">
        <v>698</v>
      </c>
      <c r="DM200" s="27" t="s">
        <v>698</v>
      </c>
      <c r="DN200" s="27" t="s">
        <v>698</v>
      </c>
      <c r="DO200" s="27" t="s">
        <v>698</v>
      </c>
      <c r="DP200" s="27" t="s">
        <v>698</v>
      </c>
      <c r="DQ200" s="27" t="s">
        <v>698</v>
      </c>
      <c r="DR200" s="27" t="s">
        <v>698</v>
      </c>
      <c r="DS200" s="27" t="s">
        <v>698</v>
      </c>
      <c r="DT200" s="27" t="s">
        <v>698</v>
      </c>
      <c r="DU200" s="27" t="s">
        <v>698</v>
      </c>
      <c r="DV200" s="27" t="s">
        <v>698</v>
      </c>
      <c r="DW200" s="27" t="s">
        <v>698</v>
      </c>
      <c r="DX200" s="27" t="s">
        <v>698</v>
      </c>
      <c r="DY200" s="27" t="s">
        <v>698</v>
      </c>
      <c r="DZ200" s="27" t="s">
        <v>698</v>
      </c>
      <c r="EA200" s="27" t="s">
        <v>698</v>
      </c>
      <c r="EB200" s="27" t="s">
        <v>698</v>
      </c>
      <c r="EC200" s="27" t="s">
        <v>698</v>
      </c>
      <c r="ED200" s="27" t="s">
        <v>698</v>
      </c>
      <c r="EE200" s="27" t="s">
        <v>698</v>
      </c>
      <c r="EF200" s="27" t="s">
        <v>698</v>
      </c>
      <c r="EG200" s="27" t="s">
        <v>698</v>
      </c>
      <c r="EH200" s="27" t="s">
        <v>698</v>
      </c>
      <c r="EI200" s="27" t="s">
        <v>698</v>
      </c>
      <c r="EJ200" s="27" t="s">
        <v>698</v>
      </c>
      <c r="EK200" s="27" t="s">
        <v>698</v>
      </c>
      <c r="EL200" s="27" t="s">
        <v>698</v>
      </c>
      <c r="EM200" s="27" t="s">
        <v>698</v>
      </c>
      <c r="EN200" s="27" t="s">
        <v>698</v>
      </c>
      <c r="EO200" s="27" t="s">
        <v>698</v>
      </c>
      <c r="EP200" s="27" t="s">
        <v>698</v>
      </c>
      <c r="EQ200" s="27" t="s">
        <v>698</v>
      </c>
      <c r="ER200" s="27" t="s">
        <v>698</v>
      </c>
      <c r="ES200" s="27" t="s">
        <v>698</v>
      </c>
      <c r="ET200" s="27" t="s">
        <v>698</v>
      </c>
      <c r="EU200" s="27" t="s">
        <v>698</v>
      </c>
      <c r="EV200" s="27" t="s">
        <v>698</v>
      </c>
      <c r="EW200" s="27" t="s">
        <v>2705</v>
      </c>
      <c r="EX200" s="27" t="s">
        <v>3004</v>
      </c>
      <c r="EY200" s="27" t="s">
        <v>2707</v>
      </c>
      <c r="EZ200" s="27" t="s">
        <v>694</v>
      </c>
      <c r="FA200" s="27" t="s">
        <v>694</v>
      </c>
      <c r="FB200" s="27" t="s">
        <v>694</v>
      </c>
      <c r="FC200" s="27" t="s">
        <v>694</v>
      </c>
      <c r="FD200" s="27" t="s">
        <v>694</v>
      </c>
      <c r="FE200" s="27" t="s">
        <v>2858</v>
      </c>
      <c r="FF200" s="157"/>
      <c r="FG200" s="157"/>
    </row>
    <row r="201" spans="1:163" x14ac:dyDescent="0.25">
      <c r="A201" s="27" t="str">
        <f t="shared" si="3"/>
        <v>IR003004001004002016000000000000000000</v>
      </c>
      <c r="B201" s="24" t="s">
        <v>2877</v>
      </c>
      <c r="C201" s="23" t="s">
        <v>2630</v>
      </c>
      <c r="D201" s="25" t="s">
        <v>710</v>
      </c>
      <c r="E201" s="25" t="s">
        <v>711</v>
      </c>
      <c r="F201" s="50" t="s">
        <v>702</v>
      </c>
      <c r="G201" s="25" t="s">
        <v>711</v>
      </c>
      <c r="H201" s="25" t="s">
        <v>707</v>
      </c>
      <c r="I201" s="50" t="s">
        <v>742</v>
      </c>
      <c r="J201" s="25" t="s">
        <v>697</v>
      </c>
      <c r="K201" s="63" t="s">
        <v>697</v>
      </c>
      <c r="L201" s="25" t="s">
        <v>697</v>
      </c>
      <c r="M201" s="25" t="s">
        <v>697</v>
      </c>
      <c r="N201" s="25" t="s">
        <v>697</v>
      </c>
      <c r="O201" s="25" t="s">
        <v>697</v>
      </c>
      <c r="P201" s="28"/>
      <c r="Q201" s="28" t="s">
        <v>704</v>
      </c>
      <c r="R201" s="28" t="s">
        <v>698</v>
      </c>
      <c r="S201" s="28" t="s">
        <v>694</v>
      </c>
      <c r="T201" s="28" t="s">
        <v>922</v>
      </c>
      <c r="U201" s="28" t="s">
        <v>3001</v>
      </c>
      <c r="V201" s="139" t="s">
        <v>905</v>
      </c>
      <c r="W201" s="141"/>
      <c r="X201" s="141"/>
      <c r="Y201" s="141"/>
      <c r="Z201" s="141"/>
      <c r="AA201" s="141"/>
      <c r="AB201" s="24" t="s">
        <v>1620</v>
      </c>
      <c r="AC201" s="141"/>
      <c r="AD201" s="24"/>
      <c r="AE201" s="24"/>
      <c r="AF201" s="24"/>
      <c r="AG201" s="24"/>
      <c r="AH201" s="28" t="s">
        <v>3072</v>
      </c>
      <c r="AI201" s="28" t="s">
        <v>704</v>
      </c>
      <c r="AJ201" s="28"/>
      <c r="AK201" s="28"/>
      <c r="AL201" s="28"/>
      <c r="AM201" s="28"/>
      <c r="AN201" s="28"/>
      <c r="AO201" s="28"/>
      <c r="AP201" s="28"/>
      <c r="AQ201" s="28"/>
      <c r="AR201" s="28"/>
      <c r="AS201" s="28"/>
      <c r="AT201" s="28"/>
      <c r="AU201" s="28"/>
      <c r="AV201" s="28"/>
      <c r="AW201" s="28"/>
      <c r="AX201" s="28"/>
      <c r="AY201" s="28"/>
      <c r="AZ201" s="28"/>
      <c r="BA201" s="28"/>
      <c r="BB201" s="28"/>
      <c r="BC201" s="28"/>
      <c r="BD201" s="28"/>
      <c r="BE201" s="28"/>
      <c r="BF201" s="28"/>
      <c r="BG201" s="28"/>
      <c r="BH201" s="28"/>
      <c r="BI201" s="28"/>
      <c r="BJ201" s="28"/>
      <c r="BK201" s="28"/>
      <c r="BL201" s="28"/>
      <c r="BM201" s="28"/>
      <c r="BN201" s="28"/>
      <c r="BO201" s="28"/>
      <c r="BP201" s="28"/>
      <c r="BQ201" s="28"/>
      <c r="BR201" s="28"/>
      <c r="BS201" s="28"/>
      <c r="BT201" s="28"/>
      <c r="BU201" s="28"/>
      <c r="BV201" s="28"/>
      <c r="BW201" s="28"/>
      <c r="BX201" s="28"/>
      <c r="BY201" s="28"/>
      <c r="BZ201" s="28"/>
      <c r="CA201" s="28"/>
      <c r="CB201" s="28"/>
      <c r="CC201" s="28"/>
      <c r="CD201" s="28"/>
      <c r="CE201" s="28"/>
      <c r="CF201" s="28"/>
      <c r="CG201" s="28"/>
      <c r="CH201" s="28"/>
      <c r="CI201" s="28"/>
      <c r="CJ201" s="28"/>
      <c r="CK201" s="28"/>
      <c r="CL201" s="28"/>
      <c r="CM201" s="28"/>
      <c r="CN201" s="28"/>
      <c r="CO201" s="28"/>
      <c r="CP201" s="28"/>
      <c r="CQ201" s="28"/>
      <c r="CR201" s="28"/>
      <c r="CS201" s="28"/>
      <c r="CT201" s="28"/>
      <c r="CU201" s="28"/>
      <c r="CV201" s="28"/>
      <c r="CW201" s="28"/>
      <c r="CX201" s="28"/>
      <c r="CY201" s="28"/>
      <c r="CZ201" s="28"/>
      <c r="DA201" s="28"/>
      <c r="DB201" s="28"/>
      <c r="DC201" s="28"/>
      <c r="DD201" s="28"/>
      <c r="DE201" s="28"/>
      <c r="DF201" s="28"/>
      <c r="DG201" s="28"/>
      <c r="DH201" s="28"/>
      <c r="DI201" s="28"/>
      <c r="DJ201" s="28"/>
      <c r="DK201" s="28"/>
      <c r="DL201" s="28"/>
      <c r="DM201" s="28"/>
      <c r="DN201" s="28"/>
      <c r="DO201" s="28"/>
      <c r="DP201" s="28"/>
      <c r="DQ201" s="28"/>
      <c r="DR201" s="28"/>
      <c r="DS201" s="28"/>
      <c r="DT201" s="28"/>
      <c r="DU201" s="28"/>
      <c r="DV201" s="28"/>
      <c r="DW201" s="28"/>
      <c r="DX201" s="28"/>
      <c r="DY201" s="28"/>
      <c r="DZ201" s="28"/>
      <c r="EA201" s="28"/>
      <c r="EB201" s="28"/>
      <c r="EC201" s="28"/>
      <c r="ED201" s="28"/>
      <c r="EE201" s="28"/>
      <c r="EF201" s="28"/>
      <c r="EG201" s="28"/>
      <c r="EH201" s="28"/>
      <c r="EI201" s="28"/>
      <c r="EJ201" s="28"/>
      <c r="EK201" s="28"/>
      <c r="EL201" s="28"/>
      <c r="EM201" s="28"/>
      <c r="EN201" s="28"/>
      <c r="EO201" s="28"/>
      <c r="EP201" s="28"/>
      <c r="EQ201" s="28"/>
      <c r="ER201" s="28"/>
      <c r="ES201" s="28"/>
      <c r="ET201" s="28"/>
      <c r="EU201" s="28"/>
      <c r="EV201" s="28"/>
      <c r="EW201" s="28"/>
      <c r="EX201" s="28"/>
      <c r="EY201" s="28"/>
      <c r="EZ201" s="28"/>
      <c r="FA201" s="28"/>
      <c r="FB201" s="28"/>
      <c r="FC201" s="28"/>
      <c r="FD201" s="28"/>
      <c r="FE201" s="28"/>
      <c r="FF201" s="30"/>
      <c r="FG201" s="30"/>
    </row>
    <row r="202" spans="1:163" x14ac:dyDescent="0.25">
      <c r="A202" s="27" t="str">
        <f t="shared" si="3"/>
        <v>IR003004001004002017000000000000000000</v>
      </c>
      <c r="B202" s="24" t="s">
        <v>2877</v>
      </c>
      <c r="C202" s="23" t="s">
        <v>2630</v>
      </c>
      <c r="D202" s="25" t="s">
        <v>710</v>
      </c>
      <c r="E202" s="25" t="s">
        <v>711</v>
      </c>
      <c r="F202" s="50" t="s">
        <v>702</v>
      </c>
      <c r="G202" s="25" t="s">
        <v>711</v>
      </c>
      <c r="H202" s="25" t="s">
        <v>707</v>
      </c>
      <c r="I202" s="50" t="s">
        <v>743</v>
      </c>
      <c r="J202" s="25" t="s">
        <v>697</v>
      </c>
      <c r="K202" s="63" t="s">
        <v>697</v>
      </c>
      <c r="L202" s="25" t="s">
        <v>697</v>
      </c>
      <c r="M202" s="25" t="s">
        <v>697</v>
      </c>
      <c r="N202" s="25" t="s">
        <v>697</v>
      </c>
      <c r="O202" s="25" t="s">
        <v>697</v>
      </c>
      <c r="P202" s="28"/>
      <c r="Q202" s="28" t="s">
        <v>704</v>
      </c>
      <c r="R202" s="28" t="s">
        <v>698</v>
      </c>
      <c r="S202" s="28" t="s">
        <v>694</v>
      </c>
      <c r="T202" s="28" t="s">
        <v>922</v>
      </c>
      <c r="U202" s="28" t="s">
        <v>3001</v>
      </c>
      <c r="V202" s="139" t="s">
        <v>905</v>
      </c>
      <c r="W202" s="141"/>
      <c r="X202" s="141"/>
      <c r="Y202" s="141"/>
      <c r="Z202" s="141"/>
      <c r="AA202" s="141"/>
      <c r="AB202" s="24" t="s">
        <v>3051</v>
      </c>
      <c r="AC202" s="141"/>
      <c r="AD202" s="24"/>
      <c r="AE202" s="24"/>
      <c r="AF202" s="24"/>
      <c r="AG202" s="24"/>
      <c r="AH202" s="28" t="s">
        <v>3073</v>
      </c>
      <c r="AI202" s="28" t="s">
        <v>704</v>
      </c>
      <c r="AJ202" s="28"/>
      <c r="AK202" s="28"/>
      <c r="AL202" s="28"/>
      <c r="AM202" s="28"/>
      <c r="AN202" s="28"/>
      <c r="AO202" s="28"/>
      <c r="AP202" s="28"/>
      <c r="AQ202" s="28"/>
      <c r="AR202" s="28"/>
      <c r="AS202" s="28"/>
      <c r="AT202" s="28"/>
      <c r="AU202" s="28"/>
      <c r="AV202" s="28"/>
      <c r="AW202" s="28"/>
      <c r="AX202" s="28"/>
      <c r="AY202" s="28"/>
      <c r="AZ202" s="28"/>
      <c r="BA202" s="28"/>
      <c r="BB202" s="28"/>
      <c r="BC202" s="28"/>
      <c r="BD202" s="28"/>
      <c r="BE202" s="28"/>
      <c r="BF202" s="28"/>
      <c r="BG202" s="28"/>
      <c r="BH202" s="28"/>
      <c r="BI202" s="28"/>
      <c r="BJ202" s="28"/>
      <c r="BK202" s="28"/>
      <c r="BL202" s="28"/>
      <c r="BM202" s="28"/>
      <c r="BN202" s="28"/>
      <c r="BO202" s="28"/>
      <c r="BP202" s="28"/>
      <c r="BQ202" s="28"/>
      <c r="BR202" s="28"/>
      <c r="BS202" s="28"/>
      <c r="BT202" s="28"/>
      <c r="BU202" s="28"/>
      <c r="BV202" s="28"/>
      <c r="BW202" s="28"/>
      <c r="BX202" s="28"/>
      <c r="BY202" s="28"/>
      <c r="BZ202" s="28"/>
      <c r="CA202" s="28"/>
      <c r="CB202" s="28"/>
      <c r="CC202" s="28"/>
      <c r="CD202" s="28"/>
      <c r="CE202" s="28"/>
      <c r="CF202" s="28"/>
      <c r="CG202" s="28"/>
      <c r="CH202" s="28"/>
      <c r="CI202" s="28"/>
      <c r="CJ202" s="28"/>
      <c r="CK202" s="28"/>
      <c r="CL202" s="28"/>
      <c r="CM202" s="28"/>
      <c r="CN202" s="28"/>
      <c r="CO202" s="28"/>
      <c r="CP202" s="28"/>
      <c r="CQ202" s="28"/>
      <c r="CR202" s="28"/>
      <c r="CS202" s="28"/>
      <c r="CT202" s="28"/>
      <c r="CU202" s="28"/>
      <c r="CV202" s="28"/>
      <c r="CW202" s="28"/>
      <c r="CX202" s="28"/>
      <c r="CY202" s="28"/>
      <c r="CZ202" s="28"/>
      <c r="DA202" s="28"/>
      <c r="DB202" s="28"/>
      <c r="DC202" s="28"/>
      <c r="DD202" s="28"/>
      <c r="DE202" s="28"/>
      <c r="DF202" s="28"/>
      <c r="DG202" s="28"/>
      <c r="DH202" s="28"/>
      <c r="DI202" s="28"/>
      <c r="DJ202" s="28"/>
      <c r="DK202" s="28"/>
      <c r="DL202" s="28"/>
      <c r="DM202" s="28"/>
      <c r="DN202" s="28"/>
      <c r="DO202" s="28"/>
      <c r="DP202" s="28"/>
      <c r="DQ202" s="28"/>
      <c r="DR202" s="28"/>
      <c r="DS202" s="28"/>
      <c r="DT202" s="28"/>
      <c r="DU202" s="28"/>
      <c r="DV202" s="28"/>
      <c r="DW202" s="28"/>
      <c r="DX202" s="28"/>
      <c r="DY202" s="28"/>
      <c r="DZ202" s="28"/>
      <c r="EA202" s="28"/>
      <c r="EB202" s="28"/>
      <c r="EC202" s="28"/>
      <c r="ED202" s="28"/>
      <c r="EE202" s="28"/>
      <c r="EF202" s="28"/>
      <c r="EG202" s="28"/>
      <c r="EH202" s="28"/>
      <c r="EI202" s="28"/>
      <c r="EJ202" s="28"/>
      <c r="EK202" s="28"/>
      <c r="EL202" s="28"/>
      <c r="EM202" s="28"/>
      <c r="EN202" s="28"/>
      <c r="EO202" s="28"/>
      <c r="EP202" s="28"/>
      <c r="EQ202" s="28"/>
      <c r="ER202" s="28"/>
      <c r="ES202" s="28"/>
      <c r="ET202" s="28"/>
      <c r="EU202" s="28"/>
      <c r="EV202" s="28"/>
      <c r="EW202" s="28"/>
      <c r="EX202" s="28"/>
      <c r="EY202" s="28"/>
      <c r="EZ202" s="28"/>
      <c r="FA202" s="28"/>
      <c r="FB202" s="28"/>
      <c r="FC202" s="28"/>
      <c r="FD202" s="28"/>
      <c r="FE202" s="28"/>
      <c r="FF202" s="30"/>
      <c r="FG202" s="30"/>
    </row>
    <row r="203" spans="1:163" x14ac:dyDescent="0.25">
      <c r="A203" s="27" t="str">
        <f t="shared" si="3"/>
        <v>IR003004001004002018000000000000000000</v>
      </c>
      <c r="B203" s="24" t="s">
        <v>2877</v>
      </c>
      <c r="C203" s="23" t="s">
        <v>2630</v>
      </c>
      <c r="D203" s="25" t="s">
        <v>710</v>
      </c>
      <c r="E203" s="25" t="s">
        <v>711</v>
      </c>
      <c r="F203" s="50" t="s">
        <v>702</v>
      </c>
      <c r="G203" s="25" t="s">
        <v>711</v>
      </c>
      <c r="H203" s="25" t="s">
        <v>707</v>
      </c>
      <c r="I203" s="50" t="s">
        <v>745</v>
      </c>
      <c r="J203" s="25" t="s">
        <v>697</v>
      </c>
      <c r="K203" s="63" t="s">
        <v>697</v>
      </c>
      <c r="L203" s="25" t="s">
        <v>697</v>
      </c>
      <c r="M203" s="25" t="s">
        <v>697</v>
      </c>
      <c r="N203" s="25" t="s">
        <v>697</v>
      </c>
      <c r="O203" s="25" t="s">
        <v>697</v>
      </c>
      <c r="P203" s="28"/>
      <c r="Q203" s="28" t="s">
        <v>704</v>
      </c>
      <c r="R203" s="28" t="s">
        <v>698</v>
      </c>
      <c r="S203" s="28" t="s">
        <v>694</v>
      </c>
      <c r="T203" s="28" t="s">
        <v>922</v>
      </c>
      <c r="U203" s="28" t="s">
        <v>3074</v>
      </c>
      <c r="V203" s="139" t="s">
        <v>905</v>
      </c>
      <c r="W203" s="141"/>
      <c r="X203" s="141"/>
      <c r="Y203" s="141"/>
      <c r="Z203" s="141"/>
      <c r="AA203" s="141"/>
      <c r="AB203" s="24" t="s">
        <v>2068</v>
      </c>
      <c r="AC203" s="141"/>
      <c r="AD203" s="24"/>
      <c r="AE203" s="24"/>
      <c r="AF203" s="24"/>
      <c r="AG203" s="24"/>
      <c r="AH203" s="28" t="s">
        <v>3075</v>
      </c>
      <c r="AI203" s="28" t="s">
        <v>704</v>
      </c>
      <c r="AJ203" s="28"/>
      <c r="AK203" s="28"/>
      <c r="AL203" s="28"/>
      <c r="AM203" s="28"/>
      <c r="AN203" s="28"/>
      <c r="AO203" s="28"/>
      <c r="AP203" s="28"/>
      <c r="AQ203" s="28"/>
      <c r="AR203" s="28"/>
      <c r="AS203" s="28"/>
      <c r="AT203" s="28"/>
      <c r="AU203" s="28"/>
      <c r="AV203" s="28"/>
      <c r="AW203" s="28"/>
      <c r="AX203" s="28"/>
      <c r="AY203" s="28"/>
      <c r="AZ203" s="28"/>
      <c r="BA203" s="28"/>
      <c r="BB203" s="28"/>
      <c r="BC203" s="28"/>
      <c r="BD203" s="28"/>
      <c r="BE203" s="28"/>
      <c r="BF203" s="28"/>
      <c r="BG203" s="28"/>
      <c r="BH203" s="28"/>
      <c r="BI203" s="28"/>
      <c r="BJ203" s="28"/>
      <c r="BK203" s="28"/>
      <c r="BL203" s="28"/>
      <c r="BM203" s="28"/>
      <c r="BN203" s="28"/>
      <c r="BO203" s="28"/>
      <c r="BP203" s="28"/>
      <c r="BQ203" s="28"/>
      <c r="BR203" s="28"/>
      <c r="BS203" s="28"/>
      <c r="BT203" s="28"/>
      <c r="BU203" s="28"/>
      <c r="BV203" s="28"/>
      <c r="BW203" s="28"/>
      <c r="BX203" s="28"/>
      <c r="BY203" s="28"/>
      <c r="BZ203" s="28"/>
      <c r="CA203" s="28"/>
      <c r="CB203" s="28"/>
      <c r="CC203" s="28"/>
      <c r="CD203" s="28"/>
      <c r="CE203" s="28"/>
      <c r="CF203" s="28"/>
      <c r="CG203" s="28"/>
      <c r="CH203" s="28"/>
      <c r="CI203" s="28"/>
      <c r="CJ203" s="28"/>
      <c r="CK203" s="28"/>
      <c r="CL203" s="28"/>
      <c r="CM203" s="28"/>
      <c r="CN203" s="28"/>
      <c r="CO203" s="28"/>
      <c r="CP203" s="28"/>
      <c r="CQ203" s="28"/>
      <c r="CR203" s="28"/>
      <c r="CS203" s="28"/>
      <c r="CT203" s="28"/>
      <c r="CU203" s="28"/>
      <c r="CV203" s="28"/>
      <c r="CW203" s="28"/>
      <c r="CX203" s="28"/>
      <c r="CY203" s="28"/>
      <c r="CZ203" s="28"/>
      <c r="DA203" s="28"/>
      <c r="DB203" s="28"/>
      <c r="DC203" s="28"/>
      <c r="DD203" s="28"/>
      <c r="DE203" s="28"/>
      <c r="DF203" s="28"/>
      <c r="DG203" s="28"/>
      <c r="DH203" s="28"/>
      <c r="DI203" s="28"/>
      <c r="DJ203" s="28"/>
      <c r="DK203" s="28"/>
      <c r="DL203" s="28"/>
      <c r="DM203" s="28"/>
      <c r="DN203" s="28"/>
      <c r="DO203" s="28"/>
      <c r="DP203" s="28"/>
      <c r="DQ203" s="28"/>
      <c r="DR203" s="28"/>
      <c r="DS203" s="28"/>
      <c r="DT203" s="28"/>
      <c r="DU203" s="28"/>
      <c r="DV203" s="28"/>
      <c r="DW203" s="28"/>
      <c r="DX203" s="28"/>
      <c r="DY203" s="28"/>
      <c r="DZ203" s="28"/>
      <c r="EA203" s="28"/>
      <c r="EB203" s="28"/>
      <c r="EC203" s="28"/>
      <c r="ED203" s="28"/>
      <c r="EE203" s="28"/>
      <c r="EF203" s="28"/>
      <c r="EG203" s="28"/>
      <c r="EH203" s="28"/>
      <c r="EI203" s="28"/>
      <c r="EJ203" s="28"/>
      <c r="EK203" s="28"/>
      <c r="EL203" s="28"/>
      <c r="EM203" s="28"/>
      <c r="EN203" s="28"/>
      <c r="EO203" s="28"/>
      <c r="EP203" s="28"/>
      <c r="EQ203" s="28"/>
      <c r="ER203" s="28"/>
      <c r="ES203" s="28"/>
      <c r="ET203" s="28"/>
      <c r="EU203" s="28"/>
      <c r="EV203" s="28"/>
      <c r="EW203" s="28"/>
      <c r="EX203" s="28"/>
      <c r="EY203" s="28"/>
      <c r="EZ203" s="28"/>
      <c r="FA203" s="28"/>
      <c r="FB203" s="28"/>
      <c r="FC203" s="28"/>
      <c r="FD203" s="28"/>
      <c r="FE203" s="28"/>
      <c r="FF203" s="30"/>
      <c r="FG203" s="30"/>
    </row>
    <row r="204" spans="1:163" x14ac:dyDescent="0.25">
      <c r="A204" s="27" t="str">
        <f t="shared" si="3"/>
        <v>IR003004001004003000000000000000000000</v>
      </c>
      <c r="B204" s="27" t="s">
        <v>694</v>
      </c>
      <c r="C204" s="23" t="s">
        <v>2630</v>
      </c>
      <c r="D204" s="23" t="s">
        <v>710</v>
      </c>
      <c r="E204" s="23" t="s">
        <v>711</v>
      </c>
      <c r="F204" s="21" t="s">
        <v>702</v>
      </c>
      <c r="G204" s="23" t="s">
        <v>711</v>
      </c>
      <c r="H204" s="23" t="s">
        <v>710</v>
      </c>
      <c r="I204" s="23" t="s">
        <v>697</v>
      </c>
      <c r="J204" s="23" t="s">
        <v>697</v>
      </c>
      <c r="K204" s="64" t="s">
        <v>697</v>
      </c>
      <c r="L204" s="23" t="s">
        <v>697</v>
      </c>
      <c r="M204" s="23" t="s">
        <v>697</v>
      </c>
      <c r="N204" s="23" t="s">
        <v>697</v>
      </c>
      <c r="O204" s="23" t="s">
        <v>697</v>
      </c>
      <c r="P204" s="27">
        <v>0</v>
      </c>
      <c r="Q204" s="27" t="s">
        <v>704</v>
      </c>
      <c r="R204" s="27" t="s">
        <v>698</v>
      </c>
      <c r="S204" s="28" t="s">
        <v>694</v>
      </c>
      <c r="T204" s="28" t="s">
        <v>922</v>
      </c>
      <c r="U204" s="27" t="s">
        <v>3008</v>
      </c>
      <c r="V204" s="52" t="s">
        <v>905</v>
      </c>
      <c r="W204" s="20"/>
      <c r="X204" s="20"/>
      <c r="Y204" s="27"/>
      <c r="Z204" s="27"/>
      <c r="AA204" s="20" t="s">
        <v>3009</v>
      </c>
      <c r="AB204" s="20"/>
      <c r="AC204" s="20"/>
      <c r="AD204" s="20"/>
      <c r="AE204" s="20"/>
      <c r="AF204" s="20"/>
      <c r="AG204" s="20"/>
      <c r="AH204" s="27" t="s">
        <v>3076</v>
      </c>
      <c r="AI204" s="28" t="s">
        <v>704</v>
      </c>
      <c r="AJ204" s="27" t="s">
        <v>694</v>
      </c>
      <c r="AK204" s="27" t="s">
        <v>694</v>
      </c>
      <c r="AL204" s="27" t="s">
        <v>694</v>
      </c>
      <c r="AM204" s="27" t="s">
        <v>694</v>
      </c>
      <c r="AN204" s="27" t="s">
        <v>694</v>
      </c>
      <c r="AO204" s="27" t="s">
        <v>694</v>
      </c>
      <c r="AP204" s="27" t="s">
        <v>694</v>
      </c>
      <c r="AQ204" s="27" t="s">
        <v>694</v>
      </c>
      <c r="AR204" s="27" t="s">
        <v>694</v>
      </c>
      <c r="AS204" s="27" t="s">
        <v>694</v>
      </c>
      <c r="AT204" s="27" t="s">
        <v>694</v>
      </c>
      <c r="AU204" s="27" t="s">
        <v>694</v>
      </c>
      <c r="AV204" s="27" t="s">
        <v>694</v>
      </c>
      <c r="AW204" s="27" t="s">
        <v>694</v>
      </c>
      <c r="AX204" s="27" t="s">
        <v>694</v>
      </c>
      <c r="AY204" s="27" t="s">
        <v>694</v>
      </c>
      <c r="AZ204" s="27" t="s">
        <v>694</v>
      </c>
      <c r="BA204" s="27" t="s">
        <v>694</v>
      </c>
      <c r="BB204" s="27" t="s">
        <v>694</v>
      </c>
      <c r="BC204" s="27" t="s">
        <v>694</v>
      </c>
      <c r="BD204" s="27" t="s">
        <v>694</v>
      </c>
      <c r="BE204" s="27" t="s">
        <v>694</v>
      </c>
      <c r="BF204" s="27" t="s">
        <v>694</v>
      </c>
      <c r="BG204" s="27" t="s">
        <v>694</v>
      </c>
      <c r="BH204" s="27" t="s">
        <v>694</v>
      </c>
      <c r="BI204" s="27" t="s">
        <v>694</v>
      </c>
      <c r="BJ204" s="27" t="s">
        <v>694</v>
      </c>
      <c r="BK204" s="27" t="s">
        <v>694</v>
      </c>
      <c r="BL204" s="27" t="s">
        <v>694</v>
      </c>
      <c r="BM204" s="27" t="s">
        <v>694</v>
      </c>
      <c r="BN204" s="27" t="s">
        <v>694</v>
      </c>
      <c r="BO204" s="27" t="s">
        <v>694</v>
      </c>
      <c r="BP204" s="27" t="s">
        <v>694</v>
      </c>
      <c r="BQ204" s="27" t="s">
        <v>694</v>
      </c>
      <c r="BR204" s="27" t="s">
        <v>694</v>
      </c>
      <c r="BS204" s="27" t="s">
        <v>694</v>
      </c>
      <c r="BT204" s="27" t="s">
        <v>694</v>
      </c>
      <c r="BU204" s="27" t="s">
        <v>694</v>
      </c>
      <c r="BV204" s="27" t="s">
        <v>694</v>
      </c>
      <c r="BW204" s="27" t="s">
        <v>694</v>
      </c>
      <c r="BX204" s="27" t="s">
        <v>694</v>
      </c>
      <c r="BY204" s="27" t="s">
        <v>694</v>
      </c>
      <c r="BZ204" s="27" t="s">
        <v>694</v>
      </c>
      <c r="CA204" s="27" t="s">
        <v>694</v>
      </c>
      <c r="CB204" s="27" t="s">
        <v>694</v>
      </c>
      <c r="CC204" s="27" t="s">
        <v>694</v>
      </c>
      <c r="CD204" s="27" t="s">
        <v>694</v>
      </c>
      <c r="CE204" s="27" t="s">
        <v>694</v>
      </c>
      <c r="CF204" s="27" t="s">
        <v>694</v>
      </c>
      <c r="CG204" s="27" t="s">
        <v>694</v>
      </c>
      <c r="CH204" s="27" t="s">
        <v>694</v>
      </c>
      <c r="CI204" s="27" t="s">
        <v>694</v>
      </c>
      <c r="CJ204" s="27" t="s">
        <v>694</v>
      </c>
      <c r="CK204" s="27" t="s">
        <v>694</v>
      </c>
      <c r="CL204" s="27" t="s">
        <v>694</v>
      </c>
      <c r="CM204" s="27" t="s">
        <v>694</v>
      </c>
      <c r="CN204" s="27" t="s">
        <v>694</v>
      </c>
      <c r="CO204" s="27" t="s">
        <v>694</v>
      </c>
      <c r="CP204" s="27" t="s">
        <v>694</v>
      </c>
      <c r="CQ204" s="27" t="s">
        <v>694</v>
      </c>
      <c r="CR204" s="27" t="s">
        <v>694</v>
      </c>
      <c r="CS204" s="27" t="s">
        <v>694</v>
      </c>
      <c r="CT204" s="27" t="s">
        <v>694</v>
      </c>
      <c r="CU204" s="27" t="s">
        <v>694</v>
      </c>
      <c r="CV204" s="27" t="s">
        <v>694</v>
      </c>
      <c r="CW204" s="27" t="s">
        <v>694</v>
      </c>
      <c r="CX204" s="27" t="s">
        <v>694</v>
      </c>
      <c r="CY204" s="27" t="s">
        <v>694</v>
      </c>
      <c r="CZ204" s="27" t="s">
        <v>694</v>
      </c>
      <c r="DA204" s="27" t="s">
        <v>694</v>
      </c>
      <c r="DB204" s="27" t="s">
        <v>694</v>
      </c>
      <c r="DC204" s="27" t="s">
        <v>694</v>
      </c>
      <c r="DD204" s="27" t="s">
        <v>694</v>
      </c>
      <c r="DE204" s="27" t="s">
        <v>694</v>
      </c>
      <c r="DF204" s="27" t="s">
        <v>694</v>
      </c>
      <c r="DG204" s="27" t="s">
        <v>694</v>
      </c>
      <c r="DH204" s="27" t="s">
        <v>694</v>
      </c>
      <c r="DI204" s="27" t="s">
        <v>694</v>
      </c>
      <c r="DJ204" s="27" t="s">
        <v>694</v>
      </c>
      <c r="DK204" s="27" t="s">
        <v>694</v>
      </c>
      <c r="DL204" s="27" t="s">
        <v>694</v>
      </c>
      <c r="DM204" s="27" t="s">
        <v>694</v>
      </c>
      <c r="DN204" s="27" t="s">
        <v>694</v>
      </c>
      <c r="DO204" s="27" t="s">
        <v>694</v>
      </c>
      <c r="DP204" s="27" t="s">
        <v>694</v>
      </c>
      <c r="DQ204" s="27" t="s">
        <v>694</v>
      </c>
      <c r="DR204" s="27" t="s">
        <v>694</v>
      </c>
      <c r="DS204" s="27" t="s">
        <v>694</v>
      </c>
      <c r="DT204" s="27" t="s">
        <v>694</v>
      </c>
      <c r="DU204" s="27" t="s">
        <v>694</v>
      </c>
      <c r="DV204" s="27" t="s">
        <v>694</v>
      </c>
      <c r="DW204" s="27" t="s">
        <v>694</v>
      </c>
      <c r="DX204" s="27" t="s">
        <v>694</v>
      </c>
      <c r="DY204" s="27" t="s">
        <v>694</v>
      </c>
      <c r="DZ204" s="27" t="s">
        <v>694</v>
      </c>
      <c r="EA204" s="27" t="s">
        <v>694</v>
      </c>
      <c r="EB204" s="27" t="s">
        <v>694</v>
      </c>
      <c r="EC204" s="27" t="s">
        <v>694</v>
      </c>
      <c r="ED204" s="27" t="s">
        <v>694</v>
      </c>
      <c r="EE204" s="27" t="s">
        <v>694</v>
      </c>
      <c r="EF204" s="27" t="s">
        <v>694</v>
      </c>
      <c r="EG204" s="27" t="s">
        <v>694</v>
      </c>
      <c r="EH204" s="27" t="s">
        <v>694</v>
      </c>
      <c r="EI204" s="27" t="s">
        <v>694</v>
      </c>
      <c r="EJ204" s="27" t="s">
        <v>694</v>
      </c>
      <c r="EK204" s="27" t="s">
        <v>694</v>
      </c>
      <c r="EL204" s="27" t="s">
        <v>694</v>
      </c>
      <c r="EM204" s="27" t="s">
        <v>694</v>
      </c>
      <c r="EN204" s="27" t="s">
        <v>694</v>
      </c>
      <c r="EO204" s="27" t="s">
        <v>694</v>
      </c>
      <c r="EP204" s="27" t="s">
        <v>694</v>
      </c>
      <c r="EQ204" s="27" t="s">
        <v>694</v>
      </c>
      <c r="ER204" s="27" t="s">
        <v>694</v>
      </c>
      <c r="ES204" s="27" t="s">
        <v>694</v>
      </c>
      <c r="ET204" s="27" t="s">
        <v>694</v>
      </c>
      <c r="EU204" s="27" t="s">
        <v>694</v>
      </c>
      <c r="EV204" s="27" t="s">
        <v>694</v>
      </c>
      <c r="EW204" s="27" t="s">
        <v>694</v>
      </c>
      <c r="EX204" s="27" t="s">
        <v>694</v>
      </c>
      <c r="EY204" s="27" t="s">
        <v>694</v>
      </c>
      <c r="EZ204" s="27" t="s">
        <v>694</v>
      </c>
      <c r="FA204" s="27" t="s">
        <v>694</v>
      </c>
      <c r="FB204" s="27" t="s">
        <v>694</v>
      </c>
      <c r="FC204" s="27" t="s">
        <v>694</v>
      </c>
      <c r="FD204" s="27" t="s">
        <v>694</v>
      </c>
      <c r="FE204" s="27" t="s">
        <v>694</v>
      </c>
      <c r="FF204" s="42"/>
      <c r="FG204" s="42"/>
    </row>
    <row r="205" spans="1:163" x14ac:dyDescent="0.25">
      <c r="A205" s="27" t="str">
        <f t="shared" si="3"/>
        <v>IR003004001004003001000000000000000000</v>
      </c>
      <c r="B205" s="20" t="s">
        <v>2877</v>
      </c>
      <c r="C205" s="23" t="s">
        <v>2630</v>
      </c>
      <c r="D205" s="23" t="s">
        <v>710</v>
      </c>
      <c r="E205" s="23" t="s">
        <v>711</v>
      </c>
      <c r="F205" s="21" t="s">
        <v>702</v>
      </c>
      <c r="G205" s="23" t="s">
        <v>711</v>
      </c>
      <c r="H205" s="23" t="s">
        <v>710</v>
      </c>
      <c r="I205" s="21" t="s">
        <v>702</v>
      </c>
      <c r="J205" s="23" t="s">
        <v>697</v>
      </c>
      <c r="K205" s="64" t="s">
        <v>697</v>
      </c>
      <c r="L205" s="23" t="s">
        <v>697</v>
      </c>
      <c r="M205" s="23" t="s">
        <v>697</v>
      </c>
      <c r="N205" s="23" t="s">
        <v>697</v>
      </c>
      <c r="O205" s="23" t="s">
        <v>697</v>
      </c>
      <c r="P205" s="27">
        <v>0</v>
      </c>
      <c r="Q205" s="27" t="s">
        <v>704</v>
      </c>
      <c r="R205" s="27" t="s">
        <v>698</v>
      </c>
      <c r="S205" s="28" t="s">
        <v>694</v>
      </c>
      <c r="T205" s="28" t="s">
        <v>922</v>
      </c>
      <c r="U205" s="27" t="s">
        <v>3008</v>
      </c>
      <c r="V205" s="52" t="s">
        <v>905</v>
      </c>
      <c r="W205" s="51"/>
      <c r="X205" s="51"/>
      <c r="Y205" s="51"/>
      <c r="Z205" s="51"/>
      <c r="AA205" s="51"/>
      <c r="AB205" s="20" t="s">
        <v>2114</v>
      </c>
      <c r="AC205" s="51"/>
      <c r="AD205" s="51"/>
      <c r="AE205" s="51"/>
      <c r="AF205" s="51"/>
      <c r="AG205" s="51"/>
      <c r="AH205" s="27" t="s">
        <v>3077</v>
      </c>
      <c r="AI205" s="28" t="s">
        <v>704</v>
      </c>
      <c r="AJ205" s="27" t="s">
        <v>698</v>
      </c>
      <c r="AK205" s="27" t="s">
        <v>698</v>
      </c>
      <c r="AL205" s="27" t="s">
        <v>698</v>
      </c>
      <c r="AM205" s="27" t="s">
        <v>698</v>
      </c>
      <c r="AN205" s="27" t="s">
        <v>698</v>
      </c>
      <c r="AO205" s="27" t="s">
        <v>698</v>
      </c>
      <c r="AP205" s="27" t="s">
        <v>698</v>
      </c>
      <c r="AQ205" s="27" t="s">
        <v>698</v>
      </c>
      <c r="AR205" s="27" t="s">
        <v>698</v>
      </c>
      <c r="AS205" s="27" t="s">
        <v>698</v>
      </c>
      <c r="AT205" s="27" t="s">
        <v>698</v>
      </c>
      <c r="AU205" s="27" t="s">
        <v>698</v>
      </c>
      <c r="AV205" s="27" t="s">
        <v>698</v>
      </c>
      <c r="AW205" s="27" t="s">
        <v>698</v>
      </c>
      <c r="AX205" s="27" t="s">
        <v>698</v>
      </c>
      <c r="AY205" s="27" t="s">
        <v>698</v>
      </c>
      <c r="AZ205" s="27" t="s">
        <v>698</v>
      </c>
      <c r="BA205" s="27" t="s">
        <v>698</v>
      </c>
      <c r="BB205" s="27" t="s">
        <v>698</v>
      </c>
      <c r="BC205" s="27" t="s">
        <v>698</v>
      </c>
      <c r="BD205" s="27" t="s">
        <v>698</v>
      </c>
      <c r="BE205" s="27" t="s">
        <v>698</v>
      </c>
      <c r="BF205" s="27" t="s">
        <v>698</v>
      </c>
      <c r="BG205" s="27" t="s">
        <v>698</v>
      </c>
      <c r="BH205" s="27" t="s">
        <v>698</v>
      </c>
      <c r="BI205" s="27" t="s">
        <v>698</v>
      </c>
      <c r="BJ205" s="27" t="s">
        <v>698</v>
      </c>
      <c r="BK205" s="27" t="s">
        <v>698</v>
      </c>
      <c r="BL205" s="27" t="s">
        <v>698</v>
      </c>
      <c r="BM205" s="27" t="s">
        <v>698</v>
      </c>
      <c r="BN205" s="27" t="s">
        <v>698</v>
      </c>
      <c r="BO205" s="27" t="s">
        <v>698</v>
      </c>
      <c r="BP205" s="27" t="s">
        <v>698</v>
      </c>
      <c r="BQ205" s="27" t="s">
        <v>698</v>
      </c>
      <c r="BR205" s="27" t="s">
        <v>698</v>
      </c>
      <c r="BS205" s="27" t="s">
        <v>698</v>
      </c>
      <c r="BT205" s="27" t="s">
        <v>698</v>
      </c>
      <c r="BU205" s="27" t="s">
        <v>698</v>
      </c>
      <c r="BV205" s="27" t="s">
        <v>698</v>
      </c>
      <c r="BW205" s="27" t="s">
        <v>698</v>
      </c>
      <c r="BX205" s="27" t="s">
        <v>698</v>
      </c>
      <c r="BY205" s="27" t="s">
        <v>698</v>
      </c>
      <c r="BZ205" s="27" t="s">
        <v>704</v>
      </c>
      <c r="CA205" s="27" t="s">
        <v>698</v>
      </c>
      <c r="CB205" s="27" t="s">
        <v>698</v>
      </c>
      <c r="CC205" s="27" t="s">
        <v>698</v>
      </c>
      <c r="CD205" s="27" t="s">
        <v>698</v>
      </c>
      <c r="CE205" s="27" t="s">
        <v>698</v>
      </c>
      <c r="CF205" s="27" t="s">
        <v>698</v>
      </c>
      <c r="CG205" s="27" t="s">
        <v>698</v>
      </c>
      <c r="CH205" s="27" t="s">
        <v>698</v>
      </c>
      <c r="CI205" s="27" t="s">
        <v>698</v>
      </c>
      <c r="CJ205" s="27" t="s">
        <v>698</v>
      </c>
      <c r="CK205" s="27" t="s">
        <v>698</v>
      </c>
      <c r="CL205" s="27" t="s">
        <v>698</v>
      </c>
      <c r="CM205" s="27" t="s">
        <v>698</v>
      </c>
      <c r="CN205" s="27" t="s">
        <v>698</v>
      </c>
      <c r="CO205" s="27" t="s">
        <v>698</v>
      </c>
      <c r="CP205" s="27" t="s">
        <v>698</v>
      </c>
      <c r="CQ205" s="27" t="s">
        <v>698</v>
      </c>
      <c r="CR205" s="27" t="s">
        <v>698</v>
      </c>
      <c r="CS205" s="27" t="s">
        <v>698</v>
      </c>
      <c r="CT205" s="27" t="s">
        <v>698</v>
      </c>
      <c r="CU205" s="27" t="s">
        <v>698</v>
      </c>
      <c r="CV205" s="27" t="s">
        <v>698</v>
      </c>
      <c r="CW205" s="27" t="s">
        <v>698</v>
      </c>
      <c r="CX205" s="27" t="s">
        <v>698</v>
      </c>
      <c r="CY205" s="27" t="s">
        <v>698</v>
      </c>
      <c r="CZ205" s="27" t="s">
        <v>698</v>
      </c>
      <c r="DA205" s="27" t="s">
        <v>698</v>
      </c>
      <c r="DB205" s="27" t="s">
        <v>698</v>
      </c>
      <c r="DC205" s="27" t="s">
        <v>698</v>
      </c>
      <c r="DD205" s="27" t="s">
        <v>698</v>
      </c>
      <c r="DE205" s="27" t="s">
        <v>698</v>
      </c>
      <c r="DF205" s="27" t="s">
        <v>698</v>
      </c>
      <c r="DG205" s="27" t="s">
        <v>698</v>
      </c>
      <c r="DH205" s="27" t="s">
        <v>698</v>
      </c>
      <c r="DI205" s="27" t="s">
        <v>698</v>
      </c>
      <c r="DJ205" s="27" t="s">
        <v>698</v>
      </c>
      <c r="DK205" s="27" t="s">
        <v>698</v>
      </c>
      <c r="DL205" s="27" t="s">
        <v>698</v>
      </c>
      <c r="DM205" s="27" t="s">
        <v>698</v>
      </c>
      <c r="DN205" s="27" t="s">
        <v>698</v>
      </c>
      <c r="DO205" s="27" t="s">
        <v>698</v>
      </c>
      <c r="DP205" s="27" t="s">
        <v>698</v>
      </c>
      <c r="DQ205" s="27" t="s">
        <v>698</v>
      </c>
      <c r="DR205" s="27" t="s">
        <v>698</v>
      </c>
      <c r="DS205" s="27" t="s">
        <v>698</v>
      </c>
      <c r="DT205" s="27" t="s">
        <v>698</v>
      </c>
      <c r="DU205" s="27" t="s">
        <v>698</v>
      </c>
      <c r="DV205" s="27" t="s">
        <v>698</v>
      </c>
      <c r="DW205" s="27" t="s">
        <v>698</v>
      </c>
      <c r="DX205" s="27" t="s">
        <v>698</v>
      </c>
      <c r="DY205" s="27" t="s">
        <v>698</v>
      </c>
      <c r="DZ205" s="27" t="s">
        <v>698</v>
      </c>
      <c r="EA205" s="27" t="s">
        <v>698</v>
      </c>
      <c r="EB205" s="27" t="s">
        <v>698</v>
      </c>
      <c r="EC205" s="27" t="s">
        <v>698</v>
      </c>
      <c r="ED205" s="27" t="s">
        <v>698</v>
      </c>
      <c r="EE205" s="27" t="s">
        <v>698</v>
      </c>
      <c r="EF205" s="27" t="s">
        <v>698</v>
      </c>
      <c r="EG205" s="27" t="s">
        <v>698</v>
      </c>
      <c r="EH205" s="27" t="s">
        <v>698</v>
      </c>
      <c r="EI205" s="27" t="s">
        <v>698</v>
      </c>
      <c r="EJ205" s="27" t="s">
        <v>698</v>
      </c>
      <c r="EK205" s="27" t="s">
        <v>698</v>
      </c>
      <c r="EL205" s="27" t="s">
        <v>698</v>
      </c>
      <c r="EM205" s="27" t="s">
        <v>698</v>
      </c>
      <c r="EN205" s="27" t="s">
        <v>698</v>
      </c>
      <c r="EO205" s="27" t="s">
        <v>698</v>
      </c>
      <c r="EP205" s="27" t="s">
        <v>698</v>
      </c>
      <c r="EQ205" s="27" t="s">
        <v>698</v>
      </c>
      <c r="ER205" s="27" t="s">
        <v>698</v>
      </c>
      <c r="ES205" s="27" t="s">
        <v>698</v>
      </c>
      <c r="ET205" s="27" t="s">
        <v>698</v>
      </c>
      <c r="EU205" s="27" t="s">
        <v>698</v>
      </c>
      <c r="EV205" s="27" t="s">
        <v>698</v>
      </c>
      <c r="EW205" s="27" t="s">
        <v>2705</v>
      </c>
      <c r="EX205" s="27" t="s">
        <v>3004</v>
      </c>
      <c r="EY205" s="27" t="s">
        <v>2707</v>
      </c>
      <c r="EZ205" s="27" t="s">
        <v>694</v>
      </c>
      <c r="FA205" s="27" t="s">
        <v>694</v>
      </c>
      <c r="FB205" s="27" t="s">
        <v>694</v>
      </c>
      <c r="FC205" s="27" t="s">
        <v>694</v>
      </c>
      <c r="FD205" s="27" t="s">
        <v>694</v>
      </c>
      <c r="FE205" s="27" t="s">
        <v>2858</v>
      </c>
      <c r="FF205" s="157"/>
      <c r="FG205" s="157"/>
    </row>
    <row r="206" spans="1:163" x14ac:dyDescent="0.25">
      <c r="A206" s="27" t="str">
        <f t="shared" si="3"/>
        <v>IR003004001004003002000000000000000000</v>
      </c>
      <c r="B206" s="20" t="s">
        <v>694</v>
      </c>
      <c r="C206" s="23" t="s">
        <v>2630</v>
      </c>
      <c r="D206" s="23" t="s">
        <v>710</v>
      </c>
      <c r="E206" s="23" t="s">
        <v>711</v>
      </c>
      <c r="F206" s="21" t="s">
        <v>702</v>
      </c>
      <c r="G206" s="23" t="s">
        <v>711</v>
      </c>
      <c r="H206" s="23" t="s">
        <v>710</v>
      </c>
      <c r="I206" s="21" t="s">
        <v>707</v>
      </c>
      <c r="J206" s="23" t="s">
        <v>697</v>
      </c>
      <c r="K206" s="64" t="s">
        <v>697</v>
      </c>
      <c r="L206" s="23" t="s">
        <v>697</v>
      </c>
      <c r="M206" s="23" t="s">
        <v>697</v>
      </c>
      <c r="N206" s="23" t="s">
        <v>697</v>
      </c>
      <c r="O206" s="23" t="s">
        <v>697</v>
      </c>
      <c r="P206" s="27">
        <v>0</v>
      </c>
      <c r="Q206" s="27" t="s">
        <v>698</v>
      </c>
      <c r="R206" s="27" t="s">
        <v>698</v>
      </c>
      <c r="S206" s="28" t="s">
        <v>694</v>
      </c>
      <c r="T206" s="28" t="s">
        <v>922</v>
      </c>
      <c r="U206" s="27" t="s">
        <v>3008</v>
      </c>
      <c r="V206" s="52" t="s">
        <v>905</v>
      </c>
      <c r="W206" s="51"/>
      <c r="X206" s="51"/>
      <c r="Y206" s="51"/>
      <c r="Z206" s="51"/>
      <c r="AA206" s="51"/>
      <c r="AB206" s="20" t="s">
        <v>1524</v>
      </c>
      <c r="AC206" s="51"/>
      <c r="AD206" s="51"/>
      <c r="AE206" s="51"/>
      <c r="AF206" s="51"/>
      <c r="AG206" s="51"/>
      <c r="AH206" s="27" t="s">
        <v>3078</v>
      </c>
      <c r="AI206" s="28" t="s">
        <v>698</v>
      </c>
      <c r="AJ206" s="27" t="s">
        <v>694</v>
      </c>
      <c r="AK206" s="27" t="s">
        <v>694</v>
      </c>
      <c r="AL206" s="27" t="s">
        <v>694</v>
      </c>
      <c r="AM206" s="27" t="s">
        <v>694</v>
      </c>
      <c r="AN206" s="27" t="s">
        <v>694</v>
      </c>
      <c r="AO206" s="27" t="s">
        <v>694</v>
      </c>
      <c r="AP206" s="27" t="s">
        <v>694</v>
      </c>
      <c r="AQ206" s="27" t="s">
        <v>694</v>
      </c>
      <c r="AR206" s="27" t="s">
        <v>694</v>
      </c>
      <c r="AS206" s="27" t="s">
        <v>694</v>
      </c>
      <c r="AT206" s="27" t="s">
        <v>694</v>
      </c>
      <c r="AU206" s="27" t="s">
        <v>694</v>
      </c>
      <c r="AV206" s="27" t="s">
        <v>694</v>
      </c>
      <c r="AW206" s="27" t="s">
        <v>694</v>
      </c>
      <c r="AX206" s="27" t="s">
        <v>694</v>
      </c>
      <c r="AY206" s="27" t="s">
        <v>694</v>
      </c>
      <c r="AZ206" s="27" t="s">
        <v>694</v>
      </c>
      <c r="BA206" s="27" t="s">
        <v>694</v>
      </c>
      <c r="BB206" s="27" t="s">
        <v>694</v>
      </c>
      <c r="BC206" s="27" t="s">
        <v>694</v>
      </c>
      <c r="BD206" s="27" t="s">
        <v>694</v>
      </c>
      <c r="BE206" s="27" t="s">
        <v>694</v>
      </c>
      <c r="BF206" s="27" t="s">
        <v>694</v>
      </c>
      <c r="BG206" s="27" t="s">
        <v>694</v>
      </c>
      <c r="BH206" s="27" t="s">
        <v>694</v>
      </c>
      <c r="BI206" s="27" t="s">
        <v>694</v>
      </c>
      <c r="BJ206" s="27" t="s">
        <v>694</v>
      </c>
      <c r="BK206" s="27" t="s">
        <v>694</v>
      </c>
      <c r="BL206" s="27" t="s">
        <v>694</v>
      </c>
      <c r="BM206" s="27" t="s">
        <v>694</v>
      </c>
      <c r="BN206" s="27" t="s">
        <v>694</v>
      </c>
      <c r="BO206" s="27" t="s">
        <v>694</v>
      </c>
      <c r="BP206" s="27" t="s">
        <v>694</v>
      </c>
      <c r="BQ206" s="27" t="s">
        <v>694</v>
      </c>
      <c r="BR206" s="27" t="s">
        <v>694</v>
      </c>
      <c r="BS206" s="27" t="s">
        <v>694</v>
      </c>
      <c r="BT206" s="27" t="s">
        <v>694</v>
      </c>
      <c r="BU206" s="27" t="s">
        <v>694</v>
      </c>
      <c r="BV206" s="27" t="s">
        <v>694</v>
      </c>
      <c r="BW206" s="27" t="s">
        <v>694</v>
      </c>
      <c r="BX206" s="27" t="s">
        <v>694</v>
      </c>
      <c r="BY206" s="27" t="s">
        <v>694</v>
      </c>
      <c r="BZ206" s="27" t="s">
        <v>694</v>
      </c>
      <c r="CA206" s="27" t="s">
        <v>694</v>
      </c>
      <c r="CB206" s="27" t="s">
        <v>694</v>
      </c>
      <c r="CC206" s="27" t="s">
        <v>694</v>
      </c>
      <c r="CD206" s="27" t="s">
        <v>694</v>
      </c>
      <c r="CE206" s="27" t="s">
        <v>694</v>
      </c>
      <c r="CF206" s="27" t="s">
        <v>694</v>
      </c>
      <c r="CG206" s="27" t="s">
        <v>694</v>
      </c>
      <c r="CH206" s="27" t="s">
        <v>694</v>
      </c>
      <c r="CI206" s="27" t="s">
        <v>694</v>
      </c>
      <c r="CJ206" s="27" t="s">
        <v>694</v>
      </c>
      <c r="CK206" s="27" t="s">
        <v>694</v>
      </c>
      <c r="CL206" s="27" t="s">
        <v>694</v>
      </c>
      <c r="CM206" s="27" t="s">
        <v>694</v>
      </c>
      <c r="CN206" s="27" t="s">
        <v>694</v>
      </c>
      <c r="CO206" s="27" t="s">
        <v>694</v>
      </c>
      <c r="CP206" s="27" t="s">
        <v>694</v>
      </c>
      <c r="CQ206" s="27" t="s">
        <v>694</v>
      </c>
      <c r="CR206" s="27" t="s">
        <v>694</v>
      </c>
      <c r="CS206" s="27" t="s">
        <v>694</v>
      </c>
      <c r="CT206" s="27" t="s">
        <v>694</v>
      </c>
      <c r="CU206" s="27" t="s">
        <v>694</v>
      </c>
      <c r="CV206" s="27" t="s">
        <v>694</v>
      </c>
      <c r="CW206" s="27" t="s">
        <v>694</v>
      </c>
      <c r="CX206" s="27" t="s">
        <v>694</v>
      </c>
      <c r="CY206" s="27" t="s">
        <v>694</v>
      </c>
      <c r="CZ206" s="27" t="s">
        <v>694</v>
      </c>
      <c r="DA206" s="27" t="s">
        <v>694</v>
      </c>
      <c r="DB206" s="27" t="s">
        <v>694</v>
      </c>
      <c r="DC206" s="27" t="s">
        <v>694</v>
      </c>
      <c r="DD206" s="27" t="s">
        <v>694</v>
      </c>
      <c r="DE206" s="27" t="s">
        <v>694</v>
      </c>
      <c r="DF206" s="27" t="s">
        <v>694</v>
      </c>
      <c r="DG206" s="27" t="s">
        <v>694</v>
      </c>
      <c r="DH206" s="27" t="s">
        <v>694</v>
      </c>
      <c r="DI206" s="27" t="s">
        <v>694</v>
      </c>
      <c r="DJ206" s="27" t="s">
        <v>694</v>
      </c>
      <c r="DK206" s="27" t="s">
        <v>694</v>
      </c>
      <c r="DL206" s="27" t="s">
        <v>694</v>
      </c>
      <c r="DM206" s="27" t="s">
        <v>694</v>
      </c>
      <c r="DN206" s="27" t="s">
        <v>694</v>
      </c>
      <c r="DO206" s="27" t="s">
        <v>694</v>
      </c>
      <c r="DP206" s="27" t="s">
        <v>694</v>
      </c>
      <c r="DQ206" s="27" t="s">
        <v>694</v>
      </c>
      <c r="DR206" s="27" t="s">
        <v>694</v>
      </c>
      <c r="DS206" s="27" t="s">
        <v>694</v>
      </c>
      <c r="DT206" s="27" t="s">
        <v>694</v>
      </c>
      <c r="DU206" s="27" t="s">
        <v>694</v>
      </c>
      <c r="DV206" s="27" t="s">
        <v>694</v>
      </c>
      <c r="DW206" s="27" t="s">
        <v>694</v>
      </c>
      <c r="DX206" s="27" t="s">
        <v>694</v>
      </c>
      <c r="DY206" s="27" t="s">
        <v>694</v>
      </c>
      <c r="DZ206" s="27" t="s">
        <v>694</v>
      </c>
      <c r="EA206" s="27" t="s">
        <v>694</v>
      </c>
      <c r="EB206" s="27" t="s">
        <v>694</v>
      </c>
      <c r="EC206" s="27" t="s">
        <v>694</v>
      </c>
      <c r="ED206" s="27" t="s">
        <v>694</v>
      </c>
      <c r="EE206" s="27" t="s">
        <v>694</v>
      </c>
      <c r="EF206" s="27" t="s">
        <v>694</v>
      </c>
      <c r="EG206" s="27" t="s">
        <v>694</v>
      </c>
      <c r="EH206" s="27" t="s">
        <v>694</v>
      </c>
      <c r="EI206" s="27" t="s">
        <v>694</v>
      </c>
      <c r="EJ206" s="27" t="s">
        <v>694</v>
      </c>
      <c r="EK206" s="27" t="s">
        <v>694</v>
      </c>
      <c r="EL206" s="27" t="s">
        <v>694</v>
      </c>
      <c r="EM206" s="27" t="s">
        <v>694</v>
      </c>
      <c r="EN206" s="27" t="s">
        <v>694</v>
      </c>
      <c r="EO206" s="27" t="s">
        <v>694</v>
      </c>
      <c r="EP206" s="27" t="s">
        <v>694</v>
      </c>
      <c r="EQ206" s="27" t="s">
        <v>694</v>
      </c>
      <c r="ER206" s="27" t="s">
        <v>694</v>
      </c>
      <c r="ES206" s="27" t="s">
        <v>694</v>
      </c>
      <c r="ET206" s="27" t="s">
        <v>694</v>
      </c>
      <c r="EU206" s="27" t="s">
        <v>694</v>
      </c>
      <c r="EV206" s="27" t="s">
        <v>694</v>
      </c>
      <c r="EW206" s="27" t="s">
        <v>694</v>
      </c>
      <c r="EX206" s="27" t="s">
        <v>694</v>
      </c>
      <c r="EY206" s="27" t="s">
        <v>694</v>
      </c>
      <c r="EZ206" s="27" t="s">
        <v>694</v>
      </c>
      <c r="FA206" s="27" t="s">
        <v>694</v>
      </c>
      <c r="FB206" s="27" t="s">
        <v>694</v>
      </c>
      <c r="FC206" s="27" t="s">
        <v>694</v>
      </c>
      <c r="FD206" s="27" t="s">
        <v>694</v>
      </c>
      <c r="FE206" s="51" t="s">
        <v>694</v>
      </c>
      <c r="FF206" s="157"/>
      <c r="FG206" s="157"/>
    </row>
    <row r="207" spans="1:163" x14ac:dyDescent="0.25">
      <c r="A207" s="27" t="str">
        <f t="shared" si="3"/>
        <v>IR003004001004003002001000000000000000</v>
      </c>
      <c r="B207" s="20" t="s">
        <v>2877</v>
      </c>
      <c r="C207" s="23" t="s">
        <v>2630</v>
      </c>
      <c r="D207" s="23" t="s">
        <v>710</v>
      </c>
      <c r="E207" s="23" t="s">
        <v>711</v>
      </c>
      <c r="F207" s="21" t="s">
        <v>702</v>
      </c>
      <c r="G207" s="23" t="s">
        <v>711</v>
      </c>
      <c r="H207" s="23" t="s">
        <v>710</v>
      </c>
      <c r="I207" s="21" t="s">
        <v>707</v>
      </c>
      <c r="J207" s="21" t="s">
        <v>702</v>
      </c>
      <c r="K207" s="64" t="s">
        <v>697</v>
      </c>
      <c r="L207" s="23" t="s">
        <v>697</v>
      </c>
      <c r="M207" s="23" t="s">
        <v>697</v>
      </c>
      <c r="N207" s="23" t="s">
        <v>697</v>
      </c>
      <c r="O207" s="23" t="s">
        <v>697</v>
      </c>
      <c r="P207" s="27">
        <v>0</v>
      </c>
      <c r="Q207" s="27" t="s">
        <v>698</v>
      </c>
      <c r="R207" s="27" t="s">
        <v>698</v>
      </c>
      <c r="S207" s="28" t="s">
        <v>694</v>
      </c>
      <c r="T207" s="28" t="s">
        <v>922</v>
      </c>
      <c r="U207" s="27" t="s">
        <v>3008</v>
      </c>
      <c r="V207" s="52" t="s">
        <v>905</v>
      </c>
      <c r="W207" s="51"/>
      <c r="X207" s="51"/>
      <c r="Y207" s="51"/>
      <c r="Z207" s="51"/>
      <c r="AA207" s="51"/>
      <c r="AB207" s="51"/>
      <c r="AC207" s="20" t="s">
        <v>3030</v>
      </c>
      <c r="AD207" s="51"/>
      <c r="AE207" s="51"/>
      <c r="AF207" s="51"/>
      <c r="AG207" s="51"/>
      <c r="AH207" s="27" t="s">
        <v>3079</v>
      </c>
      <c r="AI207" s="28" t="s">
        <v>698</v>
      </c>
      <c r="AJ207" s="27" t="s">
        <v>698</v>
      </c>
      <c r="AK207" s="27" t="s">
        <v>698</v>
      </c>
      <c r="AL207" s="27" t="s">
        <v>698</v>
      </c>
      <c r="AM207" s="27" t="s">
        <v>698</v>
      </c>
      <c r="AN207" s="27" t="s">
        <v>698</v>
      </c>
      <c r="AO207" s="27" t="s">
        <v>698</v>
      </c>
      <c r="AP207" s="27" t="s">
        <v>698</v>
      </c>
      <c r="AQ207" s="27" t="s">
        <v>698</v>
      </c>
      <c r="AR207" s="27" t="s">
        <v>698</v>
      </c>
      <c r="AS207" s="27" t="s">
        <v>698</v>
      </c>
      <c r="AT207" s="27" t="s">
        <v>698</v>
      </c>
      <c r="AU207" s="27" t="s">
        <v>698</v>
      </c>
      <c r="AV207" s="27" t="s">
        <v>698</v>
      </c>
      <c r="AW207" s="27" t="s">
        <v>698</v>
      </c>
      <c r="AX207" s="27" t="s">
        <v>698</v>
      </c>
      <c r="AY207" s="27" t="s">
        <v>698</v>
      </c>
      <c r="AZ207" s="27" t="s">
        <v>698</v>
      </c>
      <c r="BA207" s="27" t="s">
        <v>698</v>
      </c>
      <c r="BB207" s="27" t="s">
        <v>698</v>
      </c>
      <c r="BC207" s="27" t="s">
        <v>698</v>
      </c>
      <c r="BD207" s="27" t="s">
        <v>698</v>
      </c>
      <c r="BE207" s="27" t="s">
        <v>698</v>
      </c>
      <c r="BF207" s="27" t="s">
        <v>698</v>
      </c>
      <c r="BG207" s="27" t="s">
        <v>698</v>
      </c>
      <c r="BH207" s="27" t="s">
        <v>698</v>
      </c>
      <c r="BI207" s="27" t="s">
        <v>698</v>
      </c>
      <c r="BJ207" s="27" t="s">
        <v>698</v>
      </c>
      <c r="BK207" s="27" t="s">
        <v>698</v>
      </c>
      <c r="BL207" s="27" t="s">
        <v>698</v>
      </c>
      <c r="BM207" s="27" t="s">
        <v>698</v>
      </c>
      <c r="BN207" s="27" t="s">
        <v>698</v>
      </c>
      <c r="BO207" s="27" t="s">
        <v>698</v>
      </c>
      <c r="BP207" s="27" t="s">
        <v>698</v>
      </c>
      <c r="BQ207" s="27" t="s">
        <v>698</v>
      </c>
      <c r="BR207" s="27" t="s">
        <v>698</v>
      </c>
      <c r="BS207" s="27" t="s">
        <v>698</v>
      </c>
      <c r="BT207" s="27" t="s">
        <v>698</v>
      </c>
      <c r="BU207" s="27" t="s">
        <v>698</v>
      </c>
      <c r="BV207" s="27" t="s">
        <v>698</v>
      </c>
      <c r="BW207" s="27" t="s">
        <v>698</v>
      </c>
      <c r="BX207" s="27" t="s">
        <v>698</v>
      </c>
      <c r="BY207" s="27" t="s">
        <v>698</v>
      </c>
      <c r="BZ207" s="27" t="s">
        <v>704</v>
      </c>
      <c r="CA207" s="27" t="s">
        <v>698</v>
      </c>
      <c r="CB207" s="27" t="s">
        <v>698</v>
      </c>
      <c r="CC207" s="27" t="s">
        <v>698</v>
      </c>
      <c r="CD207" s="27" t="s">
        <v>698</v>
      </c>
      <c r="CE207" s="27" t="s">
        <v>698</v>
      </c>
      <c r="CF207" s="27" t="s">
        <v>698</v>
      </c>
      <c r="CG207" s="27" t="s">
        <v>698</v>
      </c>
      <c r="CH207" s="27" t="s">
        <v>698</v>
      </c>
      <c r="CI207" s="27" t="s">
        <v>698</v>
      </c>
      <c r="CJ207" s="27" t="s">
        <v>698</v>
      </c>
      <c r="CK207" s="27" t="s">
        <v>698</v>
      </c>
      <c r="CL207" s="27" t="s">
        <v>698</v>
      </c>
      <c r="CM207" s="27" t="s">
        <v>698</v>
      </c>
      <c r="CN207" s="27" t="s">
        <v>698</v>
      </c>
      <c r="CO207" s="27" t="s">
        <v>698</v>
      </c>
      <c r="CP207" s="27" t="s">
        <v>698</v>
      </c>
      <c r="CQ207" s="27" t="s">
        <v>698</v>
      </c>
      <c r="CR207" s="27" t="s">
        <v>698</v>
      </c>
      <c r="CS207" s="27" t="s">
        <v>698</v>
      </c>
      <c r="CT207" s="27" t="s">
        <v>698</v>
      </c>
      <c r="CU207" s="27" t="s">
        <v>698</v>
      </c>
      <c r="CV207" s="27" t="s">
        <v>698</v>
      </c>
      <c r="CW207" s="27" t="s">
        <v>698</v>
      </c>
      <c r="CX207" s="27" t="s">
        <v>698</v>
      </c>
      <c r="CY207" s="27" t="s">
        <v>698</v>
      </c>
      <c r="CZ207" s="27" t="s">
        <v>698</v>
      </c>
      <c r="DA207" s="27" t="s">
        <v>698</v>
      </c>
      <c r="DB207" s="27" t="s">
        <v>698</v>
      </c>
      <c r="DC207" s="27" t="s">
        <v>698</v>
      </c>
      <c r="DD207" s="27" t="s">
        <v>698</v>
      </c>
      <c r="DE207" s="27" t="s">
        <v>698</v>
      </c>
      <c r="DF207" s="27" t="s">
        <v>698</v>
      </c>
      <c r="DG207" s="27" t="s">
        <v>698</v>
      </c>
      <c r="DH207" s="27" t="s">
        <v>698</v>
      </c>
      <c r="DI207" s="27" t="s">
        <v>698</v>
      </c>
      <c r="DJ207" s="27" t="s">
        <v>698</v>
      </c>
      <c r="DK207" s="27" t="s">
        <v>698</v>
      </c>
      <c r="DL207" s="27" t="s">
        <v>698</v>
      </c>
      <c r="DM207" s="27" t="s">
        <v>698</v>
      </c>
      <c r="DN207" s="27" t="s">
        <v>698</v>
      </c>
      <c r="DO207" s="27" t="s">
        <v>698</v>
      </c>
      <c r="DP207" s="27" t="s">
        <v>698</v>
      </c>
      <c r="DQ207" s="27" t="s">
        <v>698</v>
      </c>
      <c r="DR207" s="27" t="s">
        <v>698</v>
      </c>
      <c r="DS207" s="27" t="s">
        <v>698</v>
      </c>
      <c r="DT207" s="27" t="s">
        <v>698</v>
      </c>
      <c r="DU207" s="27" t="s">
        <v>698</v>
      </c>
      <c r="DV207" s="27" t="s">
        <v>698</v>
      </c>
      <c r="DW207" s="27" t="s">
        <v>698</v>
      </c>
      <c r="DX207" s="27" t="s">
        <v>698</v>
      </c>
      <c r="DY207" s="27" t="s">
        <v>698</v>
      </c>
      <c r="DZ207" s="27" t="s">
        <v>698</v>
      </c>
      <c r="EA207" s="27" t="s">
        <v>698</v>
      </c>
      <c r="EB207" s="27" t="s">
        <v>698</v>
      </c>
      <c r="EC207" s="27" t="s">
        <v>698</v>
      </c>
      <c r="ED207" s="27" t="s">
        <v>698</v>
      </c>
      <c r="EE207" s="27" t="s">
        <v>698</v>
      </c>
      <c r="EF207" s="27" t="s">
        <v>698</v>
      </c>
      <c r="EG207" s="27" t="s">
        <v>698</v>
      </c>
      <c r="EH207" s="27" t="s">
        <v>698</v>
      </c>
      <c r="EI207" s="27" t="s">
        <v>698</v>
      </c>
      <c r="EJ207" s="27" t="s">
        <v>698</v>
      </c>
      <c r="EK207" s="27" t="s">
        <v>698</v>
      </c>
      <c r="EL207" s="27" t="s">
        <v>698</v>
      </c>
      <c r="EM207" s="27" t="s">
        <v>698</v>
      </c>
      <c r="EN207" s="27" t="s">
        <v>698</v>
      </c>
      <c r="EO207" s="27" t="s">
        <v>698</v>
      </c>
      <c r="EP207" s="27" t="s">
        <v>698</v>
      </c>
      <c r="EQ207" s="27" t="s">
        <v>698</v>
      </c>
      <c r="ER207" s="27" t="s">
        <v>698</v>
      </c>
      <c r="ES207" s="27" t="s">
        <v>698</v>
      </c>
      <c r="ET207" s="27" t="s">
        <v>698</v>
      </c>
      <c r="EU207" s="27" t="s">
        <v>698</v>
      </c>
      <c r="EV207" s="27" t="s">
        <v>698</v>
      </c>
      <c r="EW207" s="27" t="s">
        <v>2705</v>
      </c>
      <c r="EX207" s="27" t="s">
        <v>3004</v>
      </c>
      <c r="EY207" s="27" t="s">
        <v>2707</v>
      </c>
      <c r="EZ207" s="27" t="s">
        <v>694</v>
      </c>
      <c r="FA207" s="27" t="s">
        <v>694</v>
      </c>
      <c r="FB207" s="27" t="s">
        <v>694</v>
      </c>
      <c r="FC207" s="27" t="s">
        <v>694</v>
      </c>
      <c r="FD207" s="27" t="s">
        <v>694</v>
      </c>
      <c r="FE207" s="27" t="s">
        <v>2858</v>
      </c>
      <c r="FF207" s="157"/>
      <c r="FG207" s="157"/>
    </row>
    <row r="208" spans="1:163" x14ac:dyDescent="0.25">
      <c r="A208" s="27" t="str">
        <f t="shared" si="3"/>
        <v>IR003004001004003002002000000000000000</v>
      </c>
      <c r="B208" s="20" t="s">
        <v>2599</v>
      </c>
      <c r="C208" s="23" t="s">
        <v>2630</v>
      </c>
      <c r="D208" s="23" t="s">
        <v>710</v>
      </c>
      <c r="E208" s="23" t="s">
        <v>711</v>
      </c>
      <c r="F208" s="21" t="s">
        <v>702</v>
      </c>
      <c r="G208" s="23" t="s">
        <v>711</v>
      </c>
      <c r="H208" s="23" t="s">
        <v>710</v>
      </c>
      <c r="I208" s="21" t="s">
        <v>707</v>
      </c>
      <c r="J208" s="21" t="s">
        <v>707</v>
      </c>
      <c r="K208" s="64" t="s">
        <v>697</v>
      </c>
      <c r="L208" s="23" t="s">
        <v>697</v>
      </c>
      <c r="M208" s="23" t="s">
        <v>697</v>
      </c>
      <c r="N208" s="23" t="s">
        <v>697</v>
      </c>
      <c r="O208" s="23" t="s">
        <v>697</v>
      </c>
      <c r="P208" s="27">
        <v>0</v>
      </c>
      <c r="Q208" s="27" t="s">
        <v>704</v>
      </c>
      <c r="R208" s="27" t="s">
        <v>698</v>
      </c>
      <c r="S208" s="28" t="s">
        <v>694</v>
      </c>
      <c r="T208" s="28" t="s">
        <v>922</v>
      </c>
      <c r="U208" s="27" t="s">
        <v>3008</v>
      </c>
      <c r="V208" s="52" t="s">
        <v>905</v>
      </c>
      <c r="W208" s="51"/>
      <c r="X208" s="51"/>
      <c r="Y208" s="51"/>
      <c r="Z208" s="51"/>
      <c r="AA208" s="51"/>
      <c r="AB208" s="51"/>
      <c r="AC208" s="20" t="s">
        <v>3032</v>
      </c>
      <c r="AD208" s="51"/>
      <c r="AE208" s="51"/>
      <c r="AF208" s="51"/>
      <c r="AG208" s="51"/>
      <c r="AH208" s="27" t="s">
        <v>3080</v>
      </c>
      <c r="AI208" s="28" t="s">
        <v>704</v>
      </c>
      <c r="AJ208" s="27" t="s">
        <v>698</v>
      </c>
      <c r="AK208" s="27" t="s">
        <v>698</v>
      </c>
      <c r="AL208" s="27" t="s">
        <v>698</v>
      </c>
      <c r="AM208" s="27" t="s">
        <v>698</v>
      </c>
      <c r="AN208" s="27" t="s">
        <v>698</v>
      </c>
      <c r="AO208" s="27" t="s">
        <v>698</v>
      </c>
      <c r="AP208" s="27" t="s">
        <v>698</v>
      </c>
      <c r="AQ208" s="27" t="s">
        <v>698</v>
      </c>
      <c r="AR208" s="27" t="s">
        <v>698</v>
      </c>
      <c r="AS208" s="27" t="s">
        <v>698</v>
      </c>
      <c r="AT208" s="27" t="s">
        <v>698</v>
      </c>
      <c r="AU208" s="27" t="s">
        <v>698</v>
      </c>
      <c r="AV208" s="27" t="s">
        <v>698</v>
      </c>
      <c r="AW208" s="27" t="s">
        <v>698</v>
      </c>
      <c r="AX208" s="27" t="s">
        <v>698</v>
      </c>
      <c r="AY208" s="27" t="s">
        <v>698</v>
      </c>
      <c r="AZ208" s="27" t="s">
        <v>698</v>
      </c>
      <c r="BA208" s="27" t="s">
        <v>698</v>
      </c>
      <c r="BB208" s="27" t="s">
        <v>698</v>
      </c>
      <c r="BC208" s="27" t="s">
        <v>698</v>
      </c>
      <c r="BD208" s="27" t="s">
        <v>698</v>
      </c>
      <c r="BE208" s="27" t="s">
        <v>698</v>
      </c>
      <c r="BF208" s="27" t="s">
        <v>698</v>
      </c>
      <c r="BG208" s="27" t="s">
        <v>698</v>
      </c>
      <c r="BH208" s="27" t="s">
        <v>698</v>
      </c>
      <c r="BI208" s="27" t="s">
        <v>698</v>
      </c>
      <c r="BJ208" s="27" t="s">
        <v>698</v>
      </c>
      <c r="BK208" s="27" t="s">
        <v>698</v>
      </c>
      <c r="BL208" s="27" t="s">
        <v>698</v>
      </c>
      <c r="BM208" s="27" t="s">
        <v>698</v>
      </c>
      <c r="BN208" s="27" t="s">
        <v>698</v>
      </c>
      <c r="BO208" s="27" t="s">
        <v>698</v>
      </c>
      <c r="BP208" s="27" t="s">
        <v>698</v>
      </c>
      <c r="BQ208" s="27" t="s">
        <v>698</v>
      </c>
      <c r="BR208" s="27" t="s">
        <v>698</v>
      </c>
      <c r="BS208" s="27" t="s">
        <v>698</v>
      </c>
      <c r="BT208" s="27" t="s">
        <v>698</v>
      </c>
      <c r="BU208" s="27" t="s">
        <v>698</v>
      </c>
      <c r="BV208" s="27" t="s">
        <v>698</v>
      </c>
      <c r="BW208" s="27" t="s">
        <v>698</v>
      </c>
      <c r="BX208" s="27" t="s">
        <v>698</v>
      </c>
      <c r="BY208" s="27" t="s">
        <v>698</v>
      </c>
      <c r="BZ208" s="27" t="s">
        <v>704</v>
      </c>
      <c r="CA208" s="27" t="s">
        <v>698</v>
      </c>
      <c r="CB208" s="27" t="s">
        <v>698</v>
      </c>
      <c r="CC208" s="27" t="s">
        <v>698</v>
      </c>
      <c r="CD208" s="27" t="s">
        <v>698</v>
      </c>
      <c r="CE208" s="27" t="s">
        <v>698</v>
      </c>
      <c r="CF208" s="27" t="s">
        <v>698</v>
      </c>
      <c r="CG208" s="27" t="s">
        <v>698</v>
      </c>
      <c r="CH208" s="27" t="s">
        <v>698</v>
      </c>
      <c r="CI208" s="27" t="s">
        <v>698</v>
      </c>
      <c r="CJ208" s="27" t="s">
        <v>698</v>
      </c>
      <c r="CK208" s="27" t="s">
        <v>698</v>
      </c>
      <c r="CL208" s="27" t="s">
        <v>698</v>
      </c>
      <c r="CM208" s="27" t="s">
        <v>698</v>
      </c>
      <c r="CN208" s="27" t="s">
        <v>698</v>
      </c>
      <c r="CO208" s="27" t="s">
        <v>698</v>
      </c>
      <c r="CP208" s="27" t="s">
        <v>698</v>
      </c>
      <c r="CQ208" s="27" t="s">
        <v>698</v>
      </c>
      <c r="CR208" s="27" t="s">
        <v>698</v>
      </c>
      <c r="CS208" s="27" t="s">
        <v>698</v>
      </c>
      <c r="CT208" s="27" t="s">
        <v>698</v>
      </c>
      <c r="CU208" s="27" t="s">
        <v>698</v>
      </c>
      <c r="CV208" s="27" t="s">
        <v>698</v>
      </c>
      <c r="CW208" s="27" t="s">
        <v>698</v>
      </c>
      <c r="CX208" s="27" t="s">
        <v>698</v>
      </c>
      <c r="CY208" s="27" t="s">
        <v>698</v>
      </c>
      <c r="CZ208" s="27" t="s">
        <v>698</v>
      </c>
      <c r="DA208" s="27" t="s">
        <v>698</v>
      </c>
      <c r="DB208" s="27" t="s">
        <v>698</v>
      </c>
      <c r="DC208" s="27" t="s">
        <v>698</v>
      </c>
      <c r="DD208" s="27" t="s">
        <v>698</v>
      </c>
      <c r="DE208" s="27" t="s">
        <v>698</v>
      </c>
      <c r="DF208" s="27" t="s">
        <v>698</v>
      </c>
      <c r="DG208" s="27" t="s">
        <v>698</v>
      </c>
      <c r="DH208" s="27" t="s">
        <v>698</v>
      </c>
      <c r="DI208" s="27" t="s">
        <v>698</v>
      </c>
      <c r="DJ208" s="27" t="s">
        <v>698</v>
      </c>
      <c r="DK208" s="27" t="s">
        <v>698</v>
      </c>
      <c r="DL208" s="27" t="s">
        <v>698</v>
      </c>
      <c r="DM208" s="27" t="s">
        <v>698</v>
      </c>
      <c r="DN208" s="27" t="s">
        <v>698</v>
      </c>
      <c r="DO208" s="27" t="s">
        <v>698</v>
      </c>
      <c r="DP208" s="27" t="s">
        <v>698</v>
      </c>
      <c r="DQ208" s="27" t="s">
        <v>698</v>
      </c>
      <c r="DR208" s="27" t="s">
        <v>698</v>
      </c>
      <c r="DS208" s="27" t="s">
        <v>698</v>
      </c>
      <c r="DT208" s="27" t="s">
        <v>698</v>
      </c>
      <c r="DU208" s="27" t="s">
        <v>698</v>
      </c>
      <c r="DV208" s="27" t="s">
        <v>698</v>
      </c>
      <c r="DW208" s="27" t="s">
        <v>698</v>
      </c>
      <c r="DX208" s="27" t="s">
        <v>698</v>
      </c>
      <c r="DY208" s="27" t="s">
        <v>698</v>
      </c>
      <c r="DZ208" s="27" t="s">
        <v>698</v>
      </c>
      <c r="EA208" s="27" t="s">
        <v>698</v>
      </c>
      <c r="EB208" s="27" t="s">
        <v>698</v>
      </c>
      <c r="EC208" s="27" t="s">
        <v>698</v>
      </c>
      <c r="ED208" s="27" t="s">
        <v>698</v>
      </c>
      <c r="EE208" s="27" t="s">
        <v>698</v>
      </c>
      <c r="EF208" s="27" t="s">
        <v>698</v>
      </c>
      <c r="EG208" s="27" t="s">
        <v>698</v>
      </c>
      <c r="EH208" s="27" t="s">
        <v>698</v>
      </c>
      <c r="EI208" s="27" t="s">
        <v>698</v>
      </c>
      <c r="EJ208" s="27" t="s">
        <v>698</v>
      </c>
      <c r="EK208" s="27" t="s">
        <v>698</v>
      </c>
      <c r="EL208" s="27" t="s">
        <v>698</v>
      </c>
      <c r="EM208" s="27" t="s">
        <v>698</v>
      </c>
      <c r="EN208" s="27" t="s">
        <v>698</v>
      </c>
      <c r="EO208" s="27" t="s">
        <v>698</v>
      </c>
      <c r="EP208" s="27" t="s">
        <v>698</v>
      </c>
      <c r="EQ208" s="27" t="s">
        <v>698</v>
      </c>
      <c r="ER208" s="27" t="s">
        <v>698</v>
      </c>
      <c r="ES208" s="27" t="s">
        <v>698</v>
      </c>
      <c r="ET208" s="27" t="s">
        <v>698</v>
      </c>
      <c r="EU208" s="27" t="s">
        <v>698</v>
      </c>
      <c r="EV208" s="27" t="s">
        <v>698</v>
      </c>
      <c r="EW208" s="27" t="s">
        <v>2705</v>
      </c>
      <c r="EX208" s="27" t="s">
        <v>3004</v>
      </c>
      <c r="EY208" s="27" t="s">
        <v>2707</v>
      </c>
      <c r="EZ208" s="27" t="s">
        <v>694</v>
      </c>
      <c r="FA208" s="27" t="s">
        <v>694</v>
      </c>
      <c r="FB208" s="27" t="s">
        <v>694</v>
      </c>
      <c r="FC208" s="27" t="s">
        <v>694</v>
      </c>
      <c r="FD208" s="27" t="s">
        <v>694</v>
      </c>
      <c r="FE208" s="27" t="s">
        <v>2858</v>
      </c>
      <c r="FF208" s="157"/>
      <c r="FG208" s="157"/>
    </row>
    <row r="209" spans="1:163" x14ac:dyDescent="0.25">
      <c r="A209" s="27" t="str">
        <f t="shared" si="3"/>
        <v>IR003004001004003003000000000000000000</v>
      </c>
      <c r="B209" s="20" t="s">
        <v>2877</v>
      </c>
      <c r="C209" s="23" t="s">
        <v>2630</v>
      </c>
      <c r="D209" s="23" t="s">
        <v>710</v>
      </c>
      <c r="E209" s="23" t="s">
        <v>711</v>
      </c>
      <c r="F209" s="21" t="s">
        <v>702</v>
      </c>
      <c r="G209" s="23" t="s">
        <v>711</v>
      </c>
      <c r="H209" s="23" t="s">
        <v>710</v>
      </c>
      <c r="I209" s="21" t="s">
        <v>710</v>
      </c>
      <c r="J209" s="23" t="s">
        <v>697</v>
      </c>
      <c r="K209" s="64" t="s">
        <v>697</v>
      </c>
      <c r="L209" s="23" t="s">
        <v>697</v>
      </c>
      <c r="M209" s="23" t="s">
        <v>697</v>
      </c>
      <c r="N209" s="23" t="s">
        <v>697</v>
      </c>
      <c r="O209" s="23" t="s">
        <v>697</v>
      </c>
      <c r="P209" s="27">
        <v>0</v>
      </c>
      <c r="Q209" s="27" t="s">
        <v>704</v>
      </c>
      <c r="R209" s="27" t="s">
        <v>698</v>
      </c>
      <c r="S209" s="28" t="s">
        <v>694</v>
      </c>
      <c r="T209" s="28" t="s">
        <v>922</v>
      </c>
      <c r="U209" s="27" t="s">
        <v>3008</v>
      </c>
      <c r="V209" s="52" t="s">
        <v>905</v>
      </c>
      <c r="W209" s="51"/>
      <c r="X209" s="51"/>
      <c r="Y209" s="51"/>
      <c r="Z209" s="51"/>
      <c r="AA209" s="51"/>
      <c r="AB209" s="20" t="s">
        <v>1535</v>
      </c>
      <c r="AC209" s="51"/>
      <c r="AD209" s="51"/>
      <c r="AE209" s="51"/>
      <c r="AF209" s="51"/>
      <c r="AG209" s="51"/>
      <c r="AH209" s="27" t="s">
        <v>3081</v>
      </c>
      <c r="AI209" s="28" t="s">
        <v>704</v>
      </c>
      <c r="AJ209" s="27" t="s">
        <v>698</v>
      </c>
      <c r="AK209" s="27" t="s">
        <v>698</v>
      </c>
      <c r="AL209" s="27" t="s">
        <v>698</v>
      </c>
      <c r="AM209" s="27" t="s">
        <v>698</v>
      </c>
      <c r="AN209" s="27" t="s">
        <v>698</v>
      </c>
      <c r="AO209" s="27" t="s">
        <v>698</v>
      </c>
      <c r="AP209" s="27" t="s">
        <v>698</v>
      </c>
      <c r="AQ209" s="27" t="s">
        <v>698</v>
      </c>
      <c r="AR209" s="27" t="s">
        <v>698</v>
      </c>
      <c r="AS209" s="27" t="s">
        <v>698</v>
      </c>
      <c r="AT209" s="27" t="s">
        <v>698</v>
      </c>
      <c r="AU209" s="27" t="s">
        <v>698</v>
      </c>
      <c r="AV209" s="27" t="s">
        <v>698</v>
      </c>
      <c r="AW209" s="27" t="s">
        <v>698</v>
      </c>
      <c r="AX209" s="27" t="s">
        <v>698</v>
      </c>
      <c r="AY209" s="27" t="s">
        <v>698</v>
      </c>
      <c r="AZ209" s="27" t="s">
        <v>698</v>
      </c>
      <c r="BA209" s="27" t="s">
        <v>698</v>
      </c>
      <c r="BB209" s="27" t="s">
        <v>698</v>
      </c>
      <c r="BC209" s="27" t="s">
        <v>698</v>
      </c>
      <c r="BD209" s="27" t="s">
        <v>698</v>
      </c>
      <c r="BE209" s="27" t="s">
        <v>698</v>
      </c>
      <c r="BF209" s="27" t="s">
        <v>698</v>
      </c>
      <c r="BG209" s="27" t="s">
        <v>698</v>
      </c>
      <c r="BH209" s="27" t="s">
        <v>698</v>
      </c>
      <c r="BI209" s="27" t="s">
        <v>698</v>
      </c>
      <c r="BJ209" s="27" t="s">
        <v>698</v>
      </c>
      <c r="BK209" s="27" t="s">
        <v>698</v>
      </c>
      <c r="BL209" s="27" t="s">
        <v>698</v>
      </c>
      <c r="BM209" s="27" t="s">
        <v>698</v>
      </c>
      <c r="BN209" s="27" t="s">
        <v>698</v>
      </c>
      <c r="BO209" s="27" t="s">
        <v>698</v>
      </c>
      <c r="BP209" s="27" t="s">
        <v>698</v>
      </c>
      <c r="BQ209" s="27" t="s">
        <v>698</v>
      </c>
      <c r="BR209" s="27" t="s">
        <v>698</v>
      </c>
      <c r="BS209" s="27" t="s">
        <v>698</v>
      </c>
      <c r="BT209" s="27" t="s">
        <v>698</v>
      </c>
      <c r="BU209" s="27" t="s">
        <v>698</v>
      </c>
      <c r="BV209" s="27" t="s">
        <v>698</v>
      </c>
      <c r="BW209" s="27" t="s">
        <v>698</v>
      </c>
      <c r="BX209" s="27" t="s">
        <v>698</v>
      </c>
      <c r="BY209" s="27" t="s">
        <v>698</v>
      </c>
      <c r="BZ209" s="27" t="s">
        <v>704</v>
      </c>
      <c r="CA209" s="27" t="s">
        <v>698</v>
      </c>
      <c r="CB209" s="27" t="s">
        <v>698</v>
      </c>
      <c r="CC209" s="27" t="s">
        <v>698</v>
      </c>
      <c r="CD209" s="27" t="s">
        <v>698</v>
      </c>
      <c r="CE209" s="27" t="s">
        <v>698</v>
      </c>
      <c r="CF209" s="27" t="s">
        <v>698</v>
      </c>
      <c r="CG209" s="27" t="s">
        <v>698</v>
      </c>
      <c r="CH209" s="27" t="s">
        <v>698</v>
      </c>
      <c r="CI209" s="27" t="s">
        <v>698</v>
      </c>
      <c r="CJ209" s="27" t="s">
        <v>698</v>
      </c>
      <c r="CK209" s="27" t="s">
        <v>698</v>
      </c>
      <c r="CL209" s="27" t="s">
        <v>698</v>
      </c>
      <c r="CM209" s="27" t="s">
        <v>698</v>
      </c>
      <c r="CN209" s="27" t="s">
        <v>698</v>
      </c>
      <c r="CO209" s="27" t="s">
        <v>698</v>
      </c>
      <c r="CP209" s="27" t="s">
        <v>698</v>
      </c>
      <c r="CQ209" s="27" t="s">
        <v>698</v>
      </c>
      <c r="CR209" s="27" t="s">
        <v>698</v>
      </c>
      <c r="CS209" s="27" t="s">
        <v>698</v>
      </c>
      <c r="CT209" s="27" t="s">
        <v>698</v>
      </c>
      <c r="CU209" s="27" t="s">
        <v>698</v>
      </c>
      <c r="CV209" s="27" t="s">
        <v>698</v>
      </c>
      <c r="CW209" s="27" t="s">
        <v>698</v>
      </c>
      <c r="CX209" s="27" t="s">
        <v>698</v>
      </c>
      <c r="CY209" s="27" t="s">
        <v>698</v>
      </c>
      <c r="CZ209" s="27" t="s">
        <v>698</v>
      </c>
      <c r="DA209" s="27" t="s">
        <v>698</v>
      </c>
      <c r="DB209" s="27" t="s">
        <v>698</v>
      </c>
      <c r="DC209" s="27" t="s">
        <v>698</v>
      </c>
      <c r="DD209" s="27" t="s">
        <v>698</v>
      </c>
      <c r="DE209" s="27" t="s">
        <v>698</v>
      </c>
      <c r="DF209" s="27" t="s">
        <v>698</v>
      </c>
      <c r="DG209" s="27" t="s">
        <v>698</v>
      </c>
      <c r="DH209" s="27" t="s">
        <v>698</v>
      </c>
      <c r="DI209" s="27" t="s">
        <v>698</v>
      </c>
      <c r="DJ209" s="27" t="s">
        <v>698</v>
      </c>
      <c r="DK209" s="27" t="s">
        <v>698</v>
      </c>
      <c r="DL209" s="27" t="s">
        <v>698</v>
      </c>
      <c r="DM209" s="27" t="s">
        <v>698</v>
      </c>
      <c r="DN209" s="27" t="s">
        <v>698</v>
      </c>
      <c r="DO209" s="27" t="s">
        <v>698</v>
      </c>
      <c r="DP209" s="27" t="s">
        <v>698</v>
      </c>
      <c r="DQ209" s="27" t="s">
        <v>698</v>
      </c>
      <c r="DR209" s="27" t="s">
        <v>698</v>
      </c>
      <c r="DS209" s="27" t="s">
        <v>698</v>
      </c>
      <c r="DT209" s="27" t="s">
        <v>698</v>
      </c>
      <c r="DU209" s="27" t="s">
        <v>698</v>
      </c>
      <c r="DV209" s="27" t="s">
        <v>698</v>
      </c>
      <c r="DW209" s="27" t="s">
        <v>698</v>
      </c>
      <c r="DX209" s="27" t="s">
        <v>698</v>
      </c>
      <c r="DY209" s="27" t="s">
        <v>698</v>
      </c>
      <c r="DZ209" s="27" t="s">
        <v>698</v>
      </c>
      <c r="EA209" s="27" t="s">
        <v>698</v>
      </c>
      <c r="EB209" s="27" t="s">
        <v>698</v>
      </c>
      <c r="EC209" s="27" t="s">
        <v>698</v>
      </c>
      <c r="ED209" s="27" t="s">
        <v>698</v>
      </c>
      <c r="EE209" s="27" t="s">
        <v>698</v>
      </c>
      <c r="EF209" s="27" t="s">
        <v>698</v>
      </c>
      <c r="EG209" s="27" t="s">
        <v>698</v>
      </c>
      <c r="EH209" s="27" t="s">
        <v>698</v>
      </c>
      <c r="EI209" s="27" t="s">
        <v>698</v>
      </c>
      <c r="EJ209" s="27" t="s">
        <v>698</v>
      </c>
      <c r="EK209" s="27" t="s">
        <v>698</v>
      </c>
      <c r="EL209" s="27" t="s">
        <v>698</v>
      </c>
      <c r="EM209" s="27" t="s">
        <v>698</v>
      </c>
      <c r="EN209" s="27" t="s">
        <v>698</v>
      </c>
      <c r="EO209" s="27" t="s">
        <v>698</v>
      </c>
      <c r="EP209" s="27" t="s">
        <v>698</v>
      </c>
      <c r="EQ209" s="27" t="s">
        <v>698</v>
      </c>
      <c r="ER209" s="27" t="s">
        <v>698</v>
      </c>
      <c r="ES209" s="27" t="s">
        <v>698</v>
      </c>
      <c r="ET209" s="27" t="s">
        <v>698</v>
      </c>
      <c r="EU209" s="27" t="s">
        <v>698</v>
      </c>
      <c r="EV209" s="27" t="s">
        <v>698</v>
      </c>
      <c r="EW209" s="27" t="s">
        <v>2705</v>
      </c>
      <c r="EX209" s="27" t="s">
        <v>3004</v>
      </c>
      <c r="EY209" s="27" t="s">
        <v>2707</v>
      </c>
      <c r="EZ209" s="27" t="s">
        <v>694</v>
      </c>
      <c r="FA209" s="27" t="s">
        <v>694</v>
      </c>
      <c r="FB209" s="27" t="s">
        <v>694</v>
      </c>
      <c r="FC209" s="27" t="s">
        <v>694</v>
      </c>
      <c r="FD209" s="27" t="s">
        <v>694</v>
      </c>
      <c r="FE209" s="27" t="s">
        <v>2858</v>
      </c>
      <c r="FF209" s="157"/>
      <c r="FG209" s="157"/>
    </row>
    <row r="210" spans="1:163" x14ac:dyDescent="0.25">
      <c r="A210" s="27" t="str">
        <f t="shared" si="3"/>
        <v>IR003004001004003004000000000000000000</v>
      </c>
      <c r="B210" s="20" t="s">
        <v>2877</v>
      </c>
      <c r="C210" s="23" t="s">
        <v>2630</v>
      </c>
      <c r="D210" s="23" t="s">
        <v>710</v>
      </c>
      <c r="E210" s="23" t="s">
        <v>711</v>
      </c>
      <c r="F210" s="21" t="s">
        <v>702</v>
      </c>
      <c r="G210" s="23" t="s">
        <v>711</v>
      </c>
      <c r="H210" s="23" t="s">
        <v>710</v>
      </c>
      <c r="I210" s="21" t="s">
        <v>711</v>
      </c>
      <c r="J210" s="23" t="s">
        <v>697</v>
      </c>
      <c r="K210" s="64" t="s">
        <v>697</v>
      </c>
      <c r="L210" s="23" t="s">
        <v>697</v>
      </c>
      <c r="M210" s="23" t="s">
        <v>697</v>
      </c>
      <c r="N210" s="23" t="s">
        <v>697</v>
      </c>
      <c r="O210" s="23" t="s">
        <v>697</v>
      </c>
      <c r="P210" s="27">
        <v>0</v>
      </c>
      <c r="Q210" s="27" t="s">
        <v>704</v>
      </c>
      <c r="R210" s="27" t="s">
        <v>698</v>
      </c>
      <c r="S210" s="28" t="s">
        <v>694</v>
      </c>
      <c r="T210" s="28" t="s">
        <v>922</v>
      </c>
      <c r="U210" s="27" t="s">
        <v>3008</v>
      </c>
      <c r="V210" s="52" t="s">
        <v>905</v>
      </c>
      <c r="W210" s="51"/>
      <c r="X210" s="51"/>
      <c r="Y210" s="51"/>
      <c r="Z210" s="51"/>
      <c r="AA210" s="51"/>
      <c r="AB210" s="20" t="s">
        <v>1540</v>
      </c>
      <c r="AC210" s="51"/>
      <c r="AD210" s="51"/>
      <c r="AE210" s="51"/>
      <c r="AF210" s="51"/>
      <c r="AG210" s="51"/>
      <c r="AH210" s="27" t="s">
        <v>3082</v>
      </c>
      <c r="AI210" s="28" t="s">
        <v>704</v>
      </c>
      <c r="AJ210" s="27" t="s">
        <v>698</v>
      </c>
      <c r="AK210" s="27" t="s">
        <v>698</v>
      </c>
      <c r="AL210" s="27" t="s">
        <v>698</v>
      </c>
      <c r="AM210" s="27" t="s">
        <v>698</v>
      </c>
      <c r="AN210" s="27" t="s">
        <v>698</v>
      </c>
      <c r="AO210" s="27" t="s">
        <v>698</v>
      </c>
      <c r="AP210" s="27" t="s">
        <v>698</v>
      </c>
      <c r="AQ210" s="27" t="s">
        <v>698</v>
      </c>
      <c r="AR210" s="27" t="s">
        <v>698</v>
      </c>
      <c r="AS210" s="27" t="s">
        <v>698</v>
      </c>
      <c r="AT210" s="27" t="s">
        <v>698</v>
      </c>
      <c r="AU210" s="27" t="s">
        <v>698</v>
      </c>
      <c r="AV210" s="27" t="s">
        <v>698</v>
      </c>
      <c r="AW210" s="27" t="s">
        <v>698</v>
      </c>
      <c r="AX210" s="27" t="s">
        <v>698</v>
      </c>
      <c r="AY210" s="27" t="s">
        <v>698</v>
      </c>
      <c r="AZ210" s="27" t="s">
        <v>698</v>
      </c>
      <c r="BA210" s="27" t="s">
        <v>698</v>
      </c>
      <c r="BB210" s="27" t="s">
        <v>698</v>
      </c>
      <c r="BC210" s="27" t="s">
        <v>698</v>
      </c>
      <c r="BD210" s="27" t="s">
        <v>698</v>
      </c>
      <c r="BE210" s="27" t="s">
        <v>698</v>
      </c>
      <c r="BF210" s="27" t="s">
        <v>698</v>
      </c>
      <c r="BG210" s="27" t="s">
        <v>698</v>
      </c>
      <c r="BH210" s="27" t="s">
        <v>698</v>
      </c>
      <c r="BI210" s="27" t="s">
        <v>698</v>
      </c>
      <c r="BJ210" s="27" t="s">
        <v>698</v>
      </c>
      <c r="BK210" s="27" t="s">
        <v>698</v>
      </c>
      <c r="BL210" s="27" t="s">
        <v>698</v>
      </c>
      <c r="BM210" s="27" t="s">
        <v>698</v>
      </c>
      <c r="BN210" s="27" t="s">
        <v>698</v>
      </c>
      <c r="BO210" s="27" t="s">
        <v>698</v>
      </c>
      <c r="BP210" s="27" t="s">
        <v>698</v>
      </c>
      <c r="BQ210" s="27" t="s">
        <v>698</v>
      </c>
      <c r="BR210" s="27" t="s">
        <v>698</v>
      </c>
      <c r="BS210" s="27" t="s">
        <v>698</v>
      </c>
      <c r="BT210" s="27" t="s">
        <v>698</v>
      </c>
      <c r="BU210" s="27" t="s">
        <v>698</v>
      </c>
      <c r="BV210" s="27" t="s">
        <v>698</v>
      </c>
      <c r="BW210" s="27" t="s">
        <v>698</v>
      </c>
      <c r="BX210" s="27" t="s">
        <v>698</v>
      </c>
      <c r="BY210" s="27" t="s">
        <v>698</v>
      </c>
      <c r="BZ210" s="27" t="s">
        <v>704</v>
      </c>
      <c r="CA210" s="27" t="s">
        <v>698</v>
      </c>
      <c r="CB210" s="27" t="s">
        <v>698</v>
      </c>
      <c r="CC210" s="27" t="s">
        <v>698</v>
      </c>
      <c r="CD210" s="27" t="s">
        <v>698</v>
      </c>
      <c r="CE210" s="27" t="s">
        <v>698</v>
      </c>
      <c r="CF210" s="27" t="s">
        <v>698</v>
      </c>
      <c r="CG210" s="27" t="s">
        <v>698</v>
      </c>
      <c r="CH210" s="27" t="s">
        <v>698</v>
      </c>
      <c r="CI210" s="27" t="s">
        <v>698</v>
      </c>
      <c r="CJ210" s="27" t="s">
        <v>698</v>
      </c>
      <c r="CK210" s="27" t="s">
        <v>698</v>
      </c>
      <c r="CL210" s="27" t="s">
        <v>698</v>
      </c>
      <c r="CM210" s="27" t="s">
        <v>698</v>
      </c>
      <c r="CN210" s="27" t="s">
        <v>698</v>
      </c>
      <c r="CO210" s="27" t="s">
        <v>698</v>
      </c>
      <c r="CP210" s="27" t="s">
        <v>698</v>
      </c>
      <c r="CQ210" s="27" t="s">
        <v>698</v>
      </c>
      <c r="CR210" s="27" t="s">
        <v>698</v>
      </c>
      <c r="CS210" s="27" t="s">
        <v>698</v>
      </c>
      <c r="CT210" s="27" t="s">
        <v>698</v>
      </c>
      <c r="CU210" s="27" t="s">
        <v>698</v>
      </c>
      <c r="CV210" s="27" t="s">
        <v>698</v>
      </c>
      <c r="CW210" s="27" t="s">
        <v>698</v>
      </c>
      <c r="CX210" s="27" t="s">
        <v>698</v>
      </c>
      <c r="CY210" s="27" t="s">
        <v>698</v>
      </c>
      <c r="CZ210" s="27" t="s">
        <v>698</v>
      </c>
      <c r="DA210" s="27" t="s">
        <v>698</v>
      </c>
      <c r="DB210" s="27" t="s">
        <v>698</v>
      </c>
      <c r="DC210" s="27" t="s">
        <v>698</v>
      </c>
      <c r="DD210" s="27" t="s">
        <v>698</v>
      </c>
      <c r="DE210" s="27" t="s">
        <v>698</v>
      </c>
      <c r="DF210" s="27" t="s">
        <v>698</v>
      </c>
      <c r="DG210" s="27" t="s">
        <v>698</v>
      </c>
      <c r="DH210" s="27" t="s">
        <v>698</v>
      </c>
      <c r="DI210" s="27" t="s">
        <v>698</v>
      </c>
      <c r="DJ210" s="27" t="s">
        <v>698</v>
      </c>
      <c r="DK210" s="27" t="s">
        <v>698</v>
      </c>
      <c r="DL210" s="27" t="s">
        <v>698</v>
      </c>
      <c r="DM210" s="27" t="s">
        <v>698</v>
      </c>
      <c r="DN210" s="27" t="s">
        <v>698</v>
      </c>
      <c r="DO210" s="27" t="s">
        <v>698</v>
      </c>
      <c r="DP210" s="27" t="s">
        <v>698</v>
      </c>
      <c r="DQ210" s="27" t="s">
        <v>698</v>
      </c>
      <c r="DR210" s="27" t="s">
        <v>698</v>
      </c>
      <c r="DS210" s="27" t="s">
        <v>698</v>
      </c>
      <c r="DT210" s="27" t="s">
        <v>698</v>
      </c>
      <c r="DU210" s="27" t="s">
        <v>698</v>
      </c>
      <c r="DV210" s="27" t="s">
        <v>698</v>
      </c>
      <c r="DW210" s="27" t="s">
        <v>698</v>
      </c>
      <c r="DX210" s="27" t="s">
        <v>698</v>
      </c>
      <c r="DY210" s="27" t="s">
        <v>698</v>
      </c>
      <c r="DZ210" s="27" t="s">
        <v>698</v>
      </c>
      <c r="EA210" s="27" t="s">
        <v>698</v>
      </c>
      <c r="EB210" s="27" t="s">
        <v>698</v>
      </c>
      <c r="EC210" s="27" t="s">
        <v>698</v>
      </c>
      <c r="ED210" s="27" t="s">
        <v>698</v>
      </c>
      <c r="EE210" s="27" t="s">
        <v>698</v>
      </c>
      <c r="EF210" s="27" t="s">
        <v>698</v>
      </c>
      <c r="EG210" s="27" t="s">
        <v>698</v>
      </c>
      <c r="EH210" s="27" t="s">
        <v>698</v>
      </c>
      <c r="EI210" s="27" t="s">
        <v>698</v>
      </c>
      <c r="EJ210" s="27" t="s">
        <v>698</v>
      </c>
      <c r="EK210" s="27" t="s">
        <v>698</v>
      </c>
      <c r="EL210" s="27" t="s">
        <v>698</v>
      </c>
      <c r="EM210" s="27" t="s">
        <v>698</v>
      </c>
      <c r="EN210" s="27" t="s">
        <v>698</v>
      </c>
      <c r="EO210" s="27" t="s">
        <v>698</v>
      </c>
      <c r="EP210" s="27" t="s">
        <v>698</v>
      </c>
      <c r="EQ210" s="27" t="s">
        <v>698</v>
      </c>
      <c r="ER210" s="27" t="s">
        <v>698</v>
      </c>
      <c r="ES210" s="27" t="s">
        <v>698</v>
      </c>
      <c r="ET210" s="27" t="s">
        <v>698</v>
      </c>
      <c r="EU210" s="27" t="s">
        <v>698</v>
      </c>
      <c r="EV210" s="27" t="s">
        <v>698</v>
      </c>
      <c r="EW210" s="27" t="s">
        <v>2705</v>
      </c>
      <c r="EX210" s="27" t="s">
        <v>3004</v>
      </c>
      <c r="EY210" s="27" t="s">
        <v>2707</v>
      </c>
      <c r="EZ210" s="27" t="s">
        <v>694</v>
      </c>
      <c r="FA210" s="27" t="s">
        <v>694</v>
      </c>
      <c r="FB210" s="27" t="s">
        <v>694</v>
      </c>
      <c r="FC210" s="27" t="s">
        <v>694</v>
      </c>
      <c r="FD210" s="27" t="s">
        <v>694</v>
      </c>
      <c r="FE210" s="27" t="s">
        <v>2858</v>
      </c>
      <c r="FF210" s="157"/>
      <c r="FG210" s="157"/>
    </row>
    <row r="211" spans="1:163" x14ac:dyDescent="0.25">
      <c r="A211" s="27" t="str">
        <f t="shared" si="3"/>
        <v>IR003004001004003005000000000000000000</v>
      </c>
      <c r="B211" s="20" t="s">
        <v>2877</v>
      </c>
      <c r="C211" s="23" t="s">
        <v>2630</v>
      </c>
      <c r="D211" s="23" t="s">
        <v>710</v>
      </c>
      <c r="E211" s="23" t="s">
        <v>711</v>
      </c>
      <c r="F211" s="21" t="s">
        <v>702</v>
      </c>
      <c r="G211" s="23" t="s">
        <v>711</v>
      </c>
      <c r="H211" s="23" t="s">
        <v>710</v>
      </c>
      <c r="I211" s="21" t="s">
        <v>713</v>
      </c>
      <c r="J211" s="23" t="s">
        <v>697</v>
      </c>
      <c r="K211" s="64" t="s">
        <v>697</v>
      </c>
      <c r="L211" s="23" t="s">
        <v>697</v>
      </c>
      <c r="M211" s="23" t="s">
        <v>697</v>
      </c>
      <c r="N211" s="23" t="s">
        <v>697</v>
      </c>
      <c r="O211" s="23" t="s">
        <v>697</v>
      </c>
      <c r="P211" s="27">
        <v>0</v>
      </c>
      <c r="Q211" s="27" t="s">
        <v>704</v>
      </c>
      <c r="R211" s="27" t="s">
        <v>698</v>
      </c>
      <c r="S211" s="28" t="s">
        <v>694</v>
      </c>
      <c r="T211" s="28" t="s">
        <v>922</v>
      </c>
      <c r="U211" s="27" t="s">
        <v>3008</v>
      </c>
      <c r="V211" s="52" t="s">
        <v>905</v>
      </c>
      <c r="W211" s="51"/>
      <c r="X211" s="51"/>
      <c r="Y211" s="51"/>
      <c r="Z211" s="51"/>
      <c r="AA211" s="51"/>
      <c r="AB211" s="20" t="s">
        <v>2124</v>
      </c>
      <c r="AC211" s="51"/>
      <c r="AD211" s="51"/>
      <c r="AE211" s="51"/>
      <c r="AF211" s="51"/>
      <c r="AG211" s="51"/>
      <c r="AH211" s="27" t="s">
        <v>3083</v>
      </c>
      <c r="AI211" s="28" t="s">
        <v>704</v>
      </c>
      <c r="AJ211" s="27" t="s">
        <v>698</v>
      </c>
      <c r="AK211" s="27" t="s">
        <v>698</v>
      </c>
      <c r="AL211" s="27" t="s">
        <v>698</v>
      </c>
      <c r="AM211" s="27" t="s">
        <v>698</v>
      </c>
      <c r="AN211" s="27" t="s">
        <v>698</v>
      </c>
      <c r="AO211" s="27" t="s">
        <v>698</v>
      </c>
      <c r="AP211" s="27" t="s">
        <v>698</v>
      </c>
      <c r="AQ211" s="27" t="s">
        <v>698</v>
      </c>
      <c r="AR211" s="27" t="s">
        <v>698</v>
      </c>
      <c r="AS211" s="27" t="s">
        <v>698</v>
      </c>
      <c r="AT211" s="27" t="s">
        <v>698</v>
      </c>
      <c r="AU211" s="27" t="s">
        <v>698</v>
      </c>
      <c r="AV211" s="27" t="s">
        <v>698</v>
      </c>
      <c r="AW211" s="27" t="s">
        <v>698</v>
      </c>
      <c r="AX211" s="27" t="s">
        <v>698</v>
      </c>
      <c r="AY211" s="27" t="s">
        <v>698</v>
      </c>
      <c r="AZ211" s="27" t="s">
        <v>698</v>
      </c>
      <c r="BA211" s="27" t="s">
        <v>698</v>
      </c>
      <c r="BB211" s="27" t="s">
        <v>698</v>
      </c>
      <c r="BC211" s="27" t="s">
        <v>698</v>
      </c>
      <c r="BD211" s="27" t="s">
        <v>698</v>
      </c>
      <c r="BE211" s="27" t="s">
        <v>698</v>
      </c>
      <c r="BF211" s="27" t="s">
        <v>698</v>
      </c>
      <c r="BG211" s="27" t="s">
        <v>698</v>
      </c>
      <c r="BH211" s="27" t="s">
        <v>698</v>
      </c>
      <c r="BI211" s="27" t="s">
        <v>698</v>
      </c>
      <c r="BJ211" s="27" t="s">
        <v>698</v>
      </c>
      <c r="BK211" s="27" t="s">
        <v>698</v>
      </c>
      <c r="BL211" s="27" t="s">
        <v>698</v>
      </c>
      <c r="BM211" s="27" t="s">
        <v>698</v>
      </c>
      <c r="BN211" s="27" t="s">
        <v>698</v>
      </c>
      <c r="BO211" s="27" t="s">
        <v>698</v>
      </c>
      <c r="BP211" s="27" t="s">
        <v>698</v>
      </c>
      <c r="BQ211" s="27" t="s">
        <v>698</v>
      </c>
      <c r="BR211" s="27" t="s">
        <v>698</v>
      </c>
      <c r="BS211" s="27" t="s">
        <v>698</v>
      </c>
      <c r="BT211" s="27" t="s">
        <v>698</v>
      </c>
      <c r="BU211" s="27" t="s">
        <v>698</v>
      </c>
      <c r="BV211" s="27" t="s">
        <v>698</v>
      </c>
      <c r="BW211" s="27" t="s">
        <v>698</v>
      </c>
      <c r="BX211" s="27" t="s">
        <v>698</v>
      </c>
      <c r="BY211" s="27" t="s">
        <v>698</v>
      </c>
      <c r="BZ211" s="27" t="s">
        <v>704</v>
      </c>
      <c r="CA211" s="27" t="s">
        <v>698</v>
      </c>
      <c r="CB211" s="27" t="s">
        <v>698</v>
      </c>
      <c r="CC211" s="27" t="s">
        <v>698</v>
      </c>
      <c r="CD211" s="27" t="s">
        <v>698</v>
      </c>
      <c r="CE211" s="27" t="s">
        <v>698</v>
      </c>
      <c r="CF211" s="27" t="s">
        <v>698</v>
      </c>
      <c r="CG211" s="27" t="s">
        <v>698</v>
      </c>
      <c r="CH211" s="27" t="s">
        <v>698</v>
      </c>
      <c r="CI211" s="27" t="s">
        <v>698</v>
      </c>
      <c r="CJ211" s="27" t="s">
        <v>698</v>
      </c>
      <c r="CK211" s="27" t="s">
        <v>698</v>
      </c>
      <c r="CL211" s="27" t="s">
        <v>698</v>
      </c>
      <c r="CM211" s="27" t="s">
        <v>698</v>
      </c>
      <c r="CN211" s="27" t="s">
        <v>698</v>
      </c>
      <c r="CO211" s="27" t="s">
        <v>698</v>
      </c>
      <c r="CP211" s="27" t="s">
        <v>698</v>
      </c>
      <c r="CQ211" s="27" t="s">
        <v>698</v>
      </c>
      <c r="CR211" s="27" t="s">
        <v>698</v>
      </c>
      <c r="CS211" s="27" t="s">
        <v>698</v>
      </c>
      <c r="CT211" s="27" t="s">
        <v>698</v>
      </c>
      <c r="CU211" s="27" t="s">
        <v>698</v>
      </c>
      <c r="CV211" s="27" t="s">
        <v>698</v>
      </c>
      <c r="CW211" s="27" t="s">
        <v>698</v>
      </c>
      <c r="CX211" s="27" t="s">
        <v>698</v>
      </c>
      <c r="CY211" s="27" t="s">
        <v>698</v>
      </c>
      <c r="CZ211" s="27" t="s">
        <v>698</v>
      </c>
      <c r="DA211" s="27" t="s">
        <v>698</v>
      </c>
      <c r="DB211" s="27" t="s">
        <v>698</v>
      </c>
      <c r="DC211" s="27" t="s">
        <v>698</v>
      </c>
      <c r="DD211" s="27" t="s">
        <v>698</v>
      </c>
      <c r="DE211" s="27" t="s">
        <v>698</v>
      </c>
      <c r="DF211" s="27" t="s">
        <v>698</v>
      </c>
      <c r="DG211" s="27" t="s">
        <v>698</v>
      </c>
      <c r="DH211" s="27" t="s">
        <v>698</v>
      </c>
      <c r="DI211" s="27" t="s">
        <v>698</v>
      </c>
      <c r="DJ211" s="27" t="s">
        <v>698</v>
      </c>
      <c r="DK211" s="27" t="s">
        <v>698</v>
      </c>
      <c r="DL211" s="27" t="s">
        <v>698</v>
      </c>
      <c r="DM211" s="27" t="s">
        <v>698</v>
      </c>
      <c r="DN211" s="27" t="s">
        <v>698</v>
      </c>
      <c r="DO211" s="27" t="s">
        <v>698</v>
      </c>
      <c r="DP211" s="27" t="s">
        <v>698</v>
      </c>
      <c r="DQ211" s="27" t="s">
        <v>698</v>
      </c>
      <c r="DR211" s="27" t="s">
        <v>698</v>
      </c>
      <c r="DS211" s="27" t="s">
        <v>698</v>
      </c>
      <c r="DT211" s="27" t="s">
        <v>698</v>
      </c>
      <c r="DU211" s="27" t="s">
        <v>698</v>
      </c>
      <c r="DV211" s="27" t="s">
        <v>698</v>
      </c>
      <c r="DW211" s="27" t="s">
        <v>698</v>
      </c>
      <c r="DX211" s="27" t="s">
        <v>698</v>
      </c>
      <c r="DY211" s="27" t="s">
        <v>698</v>
      </c>
      <c r="DZ211" s="27" t="s">
        <v>698</v>
      </c>
      <c r="EA211" s="27" t="s">
        <v>698</v>
      </c>
      <c r="EB211" s="27" t="s">
        <v>698</v>
      </c>
      <c r="EC211" s="27" t="s">
        <v>698</v>
      </c>
      <c r="ED211" s="27" t="s">
        <v>698</v>
      </c>
      <c r="EE211" s="27" t="s">
        <v>698</v>
      </c>
      <c r="EF211" s="27" t="s">
        <v>698</v>
      </c>
      <c r="EG211" s="27" t="s">
        <v>698</v>
      </c>
      <c r="EH211" s="27" t="s">
        <v>698</v>
      </c>
      <c r="EI211" s="27" t="s">
        <v>698</v>
      </c>
      <c r="EJ211" s="27" t="s">
        <v>698</v>
      </c>
      <c r="EK211" s="27" t="s">
        <v>698</v>
      </c>
      <c r="EL211" s="27" t="s">
        <v>698</v>
      </c>
      <c r="EM211" s="27" t="s">
        <v>698</v>
      </c>
      <c r="EN211" s="27" t="s">
        <v>698</v>
      </c>
      <c r="EO211" s="27" t="s">
        <v>698</v>
      </c>
      <c r="EP211" s="27" t="s">
        <v>698</v>
      </c>
      <c r="EQ211" s="27" t="s">
        <v>698</v>
      </c>
      <c r="ER211" s="27" t="s">
        <v>698</v>
      </c>
      <c r="ES211" s="27" t="s">
        <v>698</v>
      </c>
      <c r="ET211" s="27" t="s">
        <v>698</v>
      </c>
      <c r="EU211" s="27" t="s">
        <v>698</v>
      </c>
      <c r="EV211" s="27" t="s">
        <v>698</v>
      </c>
      <c r="EW211" s="27" t="s">
        <v>2705</v>
      </c>
      <c r="EX211" s="27" t="s">
        <v>3004</v>
      </c>
      <c r="EY211" s="27" t="s">
        <v>2707</v>
      </c>
      <c r="EZ211" s="27" t="s">
        <v>694</v>
      </c>
      <c r="FA211" s="27" t="s">
        <v>694</v>
      </c>
      <c r="FB211" s="27" t="s">
        <v>694</v>
      </c>
      <c r="FC211" s="27" t="s">
        <v>694</v>
      </c>
      <c r="FD211" s="27" t="s">
        <v>694</v>
      </c>
      <c r="FE211" s="27" t="s">
        <v>2858</v>
      </c>
      <c r="FF211" s="157"/>
      <c r="FG211" s="157"/>
    </row>
    <row r="212" spans="1:163" x14ac:dyDescent="0.25">
      <c r="A212" s="27" t="str">
        <f t="shared" si="3"/>
        <v>IR003004001004003006000000000000000000</v>
      </c>
      <c r="B212" s="20" t="s">
        <v>2877</v>
      </c>
      <c r="C212" s="23" t="s">
        <v>2630</v>
      </c>
      <c r="D212" s="23" t="s">
        <v>710</v>
      </c>
      <c r="E212" s="23" t="s">
        <v>711</v>
      </c>
      <c r="F212" s="21" t="s">
        <v>702</v>
      </c>
      <c r="G212" s="23" t="s">
        <v>711</v>
      </c>
      <c r="H212" s="23" t="s">
        <v>710</v>
      </c>
      <c r="I212" s="21" t="s">
        <v>715</v>
      </c>
      <c r="J212" s="23" t="s">
        <v>697</v>
      </c>
      <c r="K212" s="64" t="s">
        <v>697</v>
      </c>
      <c r="L212" s="23" t="s">
        <v>697</v>
      </c>
      <c r="M212" s="23" t="s">
        <v>697</v>
      </c>
      <c r="N212" s="23" t="s">
        <v>697</v>
      </c>
      <c r="O212" s="23" t="s">
        <v>697</v>
      </c>
      <c r="P212" s="27">
        <v>0</v>
      </c>
      <c r="Q212" s="27" t="s">
        <v>704</v>
      </c>
      <c r="R212" s="27" t="s">
        <v>698</v>
      </c>
      <c r="S212" s="28" t="s">
        <v>694</v>
      </c>
      <c r="T212" s="28" t="s">
        <v>922</v>
      </c>
      <c r="U212" s="27" t="s">
        <v>3008</v>
      </c>
      <c r="V212" s="52" t="s">
        <v>905</v>
      </c>
      <c r="W212" s="51"/>
      <c r="X212" s="51"/>
      <c r="Y212" s="51"/>
      <c r="Z212" s="51"/>
      <c r="AA212" s="51"/>
      <c r="AB212" s="20" t="s">
        <v>1546</v>
      </c>
      <c r="AC212" s="51"/>
      <c r="AD212" s="51"/>
      <c r="AE212" s="51"/>
      <c r="AF212" s="51"/>
      <c r="AG212" s="51"/>
      <c r="AH212" s="27" t="s">
        <v>3084</v>
      </c>
      <c r="AI212" s="28" t="s">
        <v>704</v>
      </c>
      <c r="AJ212" s="27" t="s">
        <v>698</v>
      </c>
      <c r="AK212" s="27" t="s">
        <v>698</v>
      </c>
      <c r="AL212" s="27" t="s">
        <v>698</v>
      </c>
      <c r="AM212" s="27" t="s">
        <v>698</v>
      </c>
      <c r="AN212" s="27" t="s">
        <v>698</v>
      </c>
      <c r="AO212" s="27" t="s">
        <v>698</v>
      </c>
      <c r="AP212" s="27" t="s">
        <v>698</v>
      </c>
      <c r="AQ212" s="27" t="s">
        <v>698</v>
      </c>
      <c r="AR212" s="27" t="s">
        <v>698</v>
      </c>
      <c r="AS212" s="27" t="s">
        <v>698</v>
      </c>
      <c r="AT212" s="27" t="s">
        <v>698</v>
      </c>
      <c r="AU212" s="27" t="s">
        <v>698</v>
      </c>
      <c r="AV212" s="27" t="s">
        <v>698</v>
      </c>
      <c r="AW212" s="27" t="s">
        <v>698</v>
      </c>
      <c r="AX212" s="27" t="s">
        <v>698</v>
      </c>
      <c r="AY212" s="27" t="s">
        <v>698</v>
      </c>
      <c r="AZ212" s="27" t="s">
        <v>698</v>
      </c>
      <c r="BA212" s="27" t="s">
        <v>698</v>
      </c>
      <c r="BB212" s="27" t="s">
        <v>698</v>
      </c>
      <c r="BC212" s="27" t="s">
        <v>698</v>
      </c>
      <c r="BD212" s="27" t="s">
        <v>698</v>
      </c>
      <c r="BE212" s="27" t="s">
        <v>698</v>
      </c>
      <c r="BF212" s="27" t="s">
        <v>698</v>
      </c>
      <c r="BG212" s="27" t="s">
        <v>698</v>
      </c>
      <c r="BH212" s="27" t="s">
        <v>698</v>
      </c>
      <c r="BI212" s="27" t="s">
        <v>698</v>
      </c>
      <c r="BJ212" s="27" t="s">
        <v>698</v>
      </c>
      <c r="BK212" s="27" t="s">
        <v>698</v>
      </c>
      <c r="BL212" s="27" t="s">
        <v>698</v>
      </c>
      <c r="BM212" s="27" t="s">
        <v>698</v>
      </c>
      <c r="BN212" s="27" t="s">
        <v>698</v>
      </c>
      <c r="BO212" s="27" t="s">
        <v>698</v>
      </c>
      <c r="BP212" s="27" t="s">
        <v>698</v>
      </c>
      <c r="BQ212" s="27" t="s">
        <v>698</v>
      </c>
      <c r="BR212" s="27" t="s">
        <v>698</v>
      </c>
      <c r="BS212" s="27" t="s">
        <v>698</v>
      </c>
      <c r="BT212" s="27" t="s">
        <v>698</v>
      </c>
      <c r="BU212" s="27" t="s">
        <v>698</v>
      </c>
      <c r="BV212" s="27" t="s">
        <v>698</v>
      </c>
      <c r="BW212" s="27" t="s">
        <v>698</v>
      </c>
      <c r="BX212" s="27" t="s">
        <v>698</v>
      </c>
      <c r="BY212" s="27" t="s">
        <v>698</v>
      </c>
      <c r="BZ212" s="27" t="s">
        <v>704</v>
      </c>
      <c r="CA212" s="27" t="s">
        <v>698</v>
      </c>
      <c r="CB212" s="27" t="s">
        <v>698</v>
      </c>
      <c r="CC212" s="27" t="s">
        <v>698</v>
      </c>
      <c r="CD212" s="27" t="s">
        <v>698</v>
      </c>
      <c r="CE212" s="27" t="s">
        <v>698</v>
      </c>
      <c r="CF212" s="27" t="s">
        <v>698</v>
      </c>
      <c r="CG212" s="27" t="s">
        <v>698</v>
      </c>
      <c r="CH212" s="27" t="s">
        <v>698</v>
      </c>
      <c r="CI212" s="27" t="s">
        <v>698</v>
      </c>
      <c r="CJ212" s="27" t="s">
        <v>698</v>
      </c>
      <c r="CK212" s="27" t="s">
        <v>698</v>
      </c>
      <c r="CL212" s="27" t="s">
        <v>698</v>
      </c>
      <c r="CM212" s="27" t="s">
        <v>698</v>
      </c>
      <c r="CN212" s="27" t="s">
        <v>698</v>
      </c>
      <c r="CO212" s="27" t="s">
        <v>698</v>
      </c>
      <c r="CP212" s="27" t="s">
        <v>698</v>
      </c>
      <c r="CQ212" s="27" t="s">
        <v>698</v>
      </c>
      <c r="CR212" s="27" t="s">
        <v>698</v>
      </c>
      <c r="CS212" s="27" t="s">
        <v>698</v>
      </c>
      <c r="CT212" s="27" t="s">
        <v>698</v>
      </c>
      <c r="CU212" s="27" t="s">
        <v>698</v>
      </c>
      <c r="CV212" s="27" t="s">
        <v>698</v>
      </c>
      <c r="CW212" s="27" t="s">
        <v>698</v>
      </c>
      <c r="CX212" s="27" t="s">
        <v>698</v>
      </c>
      <c r="CY212" s="27" t="s">
        <v>698</v>
      </c>
      <c r="CZ212" s="27" t="s">
        <v>698</v>
      </c>
      <c r="DA212" s="27" t="s">
        <v>698</v>
      </c>
      <c r="DB212" s="27" t="s">
        <v>698</v>
      </c>
      <c r="DC212" s="27" t="s">
        <v>698</v>
      </c>
      <c r="DD212" s="27" t="s">
        <v>698</v>
      </c>
      <c r="DE212" s="27" t="s">
        <v>698</v>
      </c>
      <c r="DF212" s="27" t="s">
        <v>698</v>
      </c>
      <c r="DG212" s="27" t="s">
        <v>698</v>
      </c>
      <c r="DH212" s="27" t="s">
        <v>698</v>
      </c>
      <c r="DI212" s="27" t="s">
        <v>698</v>
      </c>
      <c r="DJ212" s="27" t="s">
        <v>698</v>
      </c>
      <c r="DK212" s="27" t="s">
        <v>698</v>
      </c>
      <c r="DL212" s="27" t="s">
        <v>698</v>
      </c>
      <c r="DM212" s="27" t="s">
        <v>698</v>
      </c>
      <c r="DN212" s="27" t="s">
        <v>698</v>
      </c>
      <c r="DO212" s="27" t="s">
        <v>698</v>
      </c>
      <c r="DP212" s="27" t="s">
        <v>698</v>
      </c>
      <c r="DQ212" s="27" t="s">
        <v>698</v>
      </c>
      <c r="DR212" s="27" t="s">
        <v>698</v>
      </c>
      <c r="DS212" s="27" t="s">
        <v>698</v>
      </c>
      <c r="DT212" s="27" t="s">
        <v>698</v>
      </c>
      <c r="DU212" s="27" t="s">
        <v>698</v>
      </c>
      <c r="DV212" s="27" t="s">
        <v>698</v>
      </c>
      <c r="DW212" s="27" t="s">
        <v>698</v>
      </c>
      <c r="DX212" s="27" t="s">
        <v>698</v>
      </c>
      <c r="DY212" s="27" t="s">
        <v>698</v>
      </c>
      <c r="DZ212" s="27" t="s">
        <v>698</v>
      </c>
      <c r="EA212" s="27" t="s">
        <v>698</v>
      </c>
      <c r="EB212" s="27" t="s">
        <v>698</v>
      </c>
      <c r="EC212" s="27" t="s">
        <v>698</v>
      </c>
      <c r="ED212" s="27" t="s">
        <v>698</v>
      </c>
      <c r="EE212" s="27" t="s">
        <v>698</v>
      </c>
      <c r="EF212" s="27" t="s">
        <v>698</v>
      </c>
      <c r="EG212" s="27" t="s">
        <v>698</v>
      </c>
      <c r="EH212" s="27" t="s">
        <v>698</v>
      </c>
      <c r="EI212" s="27" t="s">
        <v>698</v>
      </c>
      <c r="EJ212" s="27" t="s">
        <v>698</v>
      </c>
      <c r="EK212" s="27" t="s">
        <v>698</v>
      </c>
      <c r="EL212" s="27" t="s">
        <v>698</v>
      </c>
      <c r="EM212" s="27" t="s">
        <v>698</v>
      </c>
      <c r="EN212" s="27" t="s">
        <v>698</v>
      </c>
      <c r="EO212" s="27" t="s">
        <v>698</v>
      </c>
      <c r="EP212" s="27" t="s">
        <v>698</v>
      </c>
      <c r="EQ212" s="27" t="s">
        <v>698</v>
      </c>
      <c r="ER212" s="27" t="s">
        <v>698</v>
      </c>
      <c r="ES212" s="27" t="s">
        <v>698</v>
      </c>
      <c r="ET212" s="27" t="s">
        <v>698</v>
      </c>
      <c r="EU212" s="27" t="s">
        <v>698</v>
      </c>
      <c r="EV212" s="27" t="s">
        <v>698</v>
      </c>
      <c r="EW212" s="27" t="s">
        <v>2705</v>
      </c>
      <c r="EX212" s="27" t="s">
        <v>3004</v>
      </c>
      <c r="EY212" s="27" t="s">
        <v>2707</v>
      </c>
      <c r="EZ212" s="27" t="s">
        <v>694</v>
      </c>
      <c r="FA212" s="27" t="s">
        <v>694</v>
      </c>
      <c r="FB212" s="27" t="s">
        <v>694</v>
      </c>
      <c r="FC212" s="27" t="s">
        <v>694</v>
      </c>
      <c r="FD212" s="27" t="s">
        <v>694</v>
      </c>
      <c r="FE212" s="27" t="s">
        <v>2858</v>
      </c>
      <c r="FF212" s="157"/>
      <c r="FG212" s="157"/>
    </row>
    <row r="213" spans="1:163" x14ac:dyDescent="0.25">
      <c r="A213" s="27" t="str">
        <f t="shared" si="3"/>
        <v>IR003004001004003007000000000000000000</v>
      </c>
      <c r="B213" s="20" t="s">
        <v>2877</v>
      </c>
      <c r="C213" s="23" t="s">
        <v>2630</v>
      </c>
      <c r="D213" s="23" t="s">
        <v>710</v>
      </c>
      <c r="E213" s="23" t="s">
        <v>711</v>
      </c>
      <c r="F213" s="21" t="s">
        <v>702</v>
      </c>
      <c r="G213" s="23" t="s">
        <v>711</v>
      </c>
      <c r="H213" s="23" t="s">
        <v>710</v>
      </c>
      <c r="I213" s="21" t="s">
        <v>718</v>
      </c>
      <c r="J213" s="23" t="s">
        <v>697</v>
      </c>
      <c r="K213" s="64" t="s">
        <v>697</v>
      </c>
      <c r="L213" s="23" t="s">
        <v>697</v>
      </c>
      <c r="M213" s="23" t="s">
        <v>697</v>
      </c>
      <c r="N213" s="23" t="s">
        <v>697</v>
      </c>
      <c r="O213" s="23" t="s">
        <v>697</v>
      </c>
      <c r="P213" s="27">
        <v>0</v>
      </c>
      <c r="Q213" s="27" t="s">
        <v>704</v>
      </c>
      <c r="R213" s="27" t="s">
        <v>698</v>
      </c>
      <c r="S213" s="28" t="s">
        <v>694</v>
      </c>
      <c r="T213" s="28" t="s">
        <v>922</v>
      </c>
      <c r="U213" s="27" t="s">
        <v>3008</v>
      </c>
      <c r="V213" s="52" t="s">
        <v>905</v>
      </c>
      <c r="W213" s="51"/>
      <c r="X213" s="51"/>
      <c r="Y213" s="51"/>
      <c r="Z213" s="51"/>
      <c r="AA213" s="51"/>
      <c r="AB213" s="20" t="s">
        <v>3038</v>
      </c>
      <c r="AC213" s="51"/>
      <c r="AD213" s="51"/>
      <c r="AE213" s="51"/>
      <c r="AF213" s="51"/>
      <c r="AG213" s="51"/>
      <c r="AH213" s="27" t="s">
        <v>3085</v>
      </c>
      <c r="AI213" s="28" t="s">
        <v>704</v>
      </c>
      <c r="AJ213" s="27" t="s">
        <v>698</v>
      </c>
      <c r="AK213" s="27" t="s">
        <v>698</v>
      </c>
      <c r="AL213" s="27" t="s">
        <v>698</v>
      </c>
      <c r="AM213" s="27" t="s">
        <v>698</v>
      </c>
      <c r="AN213" s="27" t="s">
        <v>698</v>
      </c>
      <c r="AO213" s="27" t="s">
        <v>698</v>
      </c>
      <c r="AP213" s="27" t="s">
        <v>698</v>
      </c>
      <c r="AQ213" s="27" t="s">
        <v>698</v>
      </c>
      <c r="AR213" s="27" t="s">
        <v>698</v>
      </c>
      <c r="AS213" s="27" t="s">
        <v>698</v>
      </c>
      <c r="AT213" s="27" t="s">
        <v>698</v>
      </c>
      <c r="AU213" s="27" t="s">
        <v>698</v>
      </c>
      <c r="AV213" s="27" t="s">
        <v>698</v>
      </c>
      <c r="AW213" s="27" t="s">
        <v>698</v>
      </c>
      <c r="AX213" s="27" t="s">
        <v>698</v>
      </c>
      <c r="AY213" s="27" t="s">
        <v>698</v>
      </c>
      <c r="AZ213" s="27" t="s">
        <v>698</v>
      </c>
      <c r="BA213" s="27" t="s">
        <v>698</v>
      </c>
      <c r="BB213" s="27" t="s">
        <v>698</v>
      </c>
      <c r="BC213" s="27" t="s">
        <v>698</v>
      </c>
      <c r="BD213" s="27" t="s">
        <v>698</v>
      </c>
      <c r="BE213" s="27" t="s">
        <v>698</v>
      </c>
      <c r="BF213" s="27" t="s">
        <v>698</v>
      </c>
      <c r="BG213" s="27" t="s">
        <v>698</v>
      </c>
      <c r="BH213" s="27" t="s">
        <v>698</v>
      </c>
      <c r="BI213" s="27" t="s">
        <v>698</v>
      </c>
      <c r="BJ213" s="27" t="s">
        <v>698</v>
      </c>
      <c r="BK213" s="27" t="s">
        <v>698</v>
      </c>
      <c r="BL213" s="27" t="s">
        <v>698</v>
      </c>
      <c r="BM213" s="27" t="s">
        <v>698</v>
      </c>
      <c r="BN213" s="27" t="s">
        <v>698</v>
      </c>
      <c r="BO213" s="27" t="s">
        <v>698</v>
      </c>
      <c r="BP213" s="27" t="s">
        <v>698</v>
      </c>
      <c r="BQ213" s="27" t="s">
        <v>698</v>
      </c>
      <c r="BR213" s="27" t="s">
        <v>698</v>
      </c>
      <c r="BS213" s="27" t="s">
        <v>698</v>
      </c>
      <c r="BT213" s="27" t="s">
        <v>698</v>
      </c>
      <c r="BU213" s="27" t="s">
        <v>698</v>
      </c>
      <c r="BV213" s="27" t="s">
        <v>698</v>
      </c>
      <c r="BW213" s="27" t="s">
        <v>698</v>
      </c>
      <c r="BX213" s="27" t="s">
        <v>698</v>
      </c>
      <c r="BY213" s="27" t="s">
        <v>698</v>
      </c>
      <c r="BZ213" s="27" t="s">
        <v>704</v>
      </c>
      <c r="CA213" s="27" t="s">
        <v>698</v>
      </c>
      <c r="CB213" s="27" t="s">
        <v>698</v>
      </c>
      <c r="CC213" s="27" t="s">
        <v>698</v>
      </c>
      <c r="CD213" s="27" t="s">
        <v>698</v>
      </c>
      <c r="CE213" s="27" t="s">
        <v>698</v>
      </c>
      <c r="CF213" s="27" t="s">
        <v>698</v>
      </c>
      <c r="CG213" s="27" t="s">
        <v>698</v>
      </c>
      <c r="CH213" s="27" t="s">
        <v>698</v>
      </c>
      <c r="CI213" s="27" t="s">
        <v>698</v>
      </c>
      <c r="CJ213" s="27" t="s">
        <v>698</v>
      </c>
      <c r="CK213" s="27" t="s">
        <v>698</v>
      </c>
      <c r="CL213" s="27" t="s">
        <v>698</v>
      </c>
      <c r="CM213" s="27" t="s">
        <v>698</v>
      </c>
      <c r="CN213" s="27" t="s">
        <v>698</v>
      </c>
      <c r="CO213" s="27" t="s">
        <v>698</v>
      </c>
      <c r="CP213" s="27" t="s">
        <v>698</v>
      </c>
      <c r="CQ213" s="27" t="s">
        <v>698</v>
      </c>
      <c r="CR213" s="27" t="s">
        <v>698</v>
      </c>
      <c r="CS213" s="27" t="s">
        <v>698</v>
      </c>
      <c r="CT213" s="27" t="s">
        <v>698</v>
      </c>
      <c r="CU213" s="27" t="s">
        <v>698</v>
      </c>
      <c r="CV213" s="27" t="s">
        <v>698</v>
      </c>
      <c r="CW213" s="27" t="s">
        <v>698</v>
      </c>
      <c r="CX213" s="27" t="s">
        <v>698</v>
      </c>
      <c r="CY213" s="27" t="s">
        <v>698</v>
      </c>
      <c r="CZ213" s="27" t="s">
        <v>698</v>
      </c>
      <c r="DA213" s="27" t="s">
        <v>698</v>
      </c>
      <c r="DB213" s="27" t="s">
        <v>698</v>
      </c>
      <c r="DC213" s="27" t="s">
        <v>698</v>
      </c>
      <c r="DD213" s="27" t="s">
        <v>698</v>
      </c>
      <c r="DE213" s="27" t="s">
        <v>698</v>
      </c>
      <c r="DF213" s="27" t="s">
        <v>698</v>
      </c>
      <c r="DG213" s="27" t="s">
        <v>698</v>
      </c>
      <c r="DH213" s="27" t="s">
        <v>698</v>
      </c>
      <c r="DI213" s="27" t="s">
        <v>698</v>
      </c>
      <c r="DJ213" s="27" t="s">
        <v>698</v>
      </c>
      <c r="DK213" s="27" t="s">
        <v>698</v>
      </c>
      <c r="DL213" s="27" t="s">
        <v>698</v>
      </c>
      <c r="DM213" s="27" t="s">
        <v>698</v>
      </c>
      <c r="DN213" s="27" t="s">
        <v>698</v>
      </c>
      <c r="DO213" s="27" t="s">
        <v>698</v>
      </c>
      <c r="DP213" s="27" t="s">
        <v>698</v>
      </c>
      <c r="DQ213" s="27" t="s">
        <v>698</v>
      </c>
      <c r="DR213" s="27" t="s">
        <v>698</v>
      </c>
      <c r="DS213" s="27" t="s">
        <v>698</v>
      </c>
      <c r="DT213" s="27" t="s">
        <v>698</v>
      </c>
      <c r="DU213" s="27" t="s">
        <v>698</v>
      </c>
      <c r="DV213" s="27" t="s">
        <v>698</v>
      </c>
      <c r="DW213" s="27" t="s">
        <v>698</v>
      </c>
      <c r="DX213" s="27" t="s">
        <v>698</v>
      </c>
      <c r="DY213" s="27" t="s">
        <v>698</v>
      </c>
      <c r="DZ213" s="27" t="s">
        <v>698</v>
      </c>
      <c r="EA213" s="27" t="s">
        <v>698</v>
      </c>
      <c r="EB213" s="27" t="s">
        <v>698</v>
      </c>
      <c r="EC213" s="27" t="s">
        <v>698</v>
      </c>
      <c r="ED213" s="27" t="s">
        <v>698</v>
      </c>
      <c r="EE213" s="27" t="s">
        <v>698</v>
      </c>
      <c r="EF213" s="27" t="s">
        <v>698</v>
      </c>
      <c r="EG213" s="27" t="s">
        <v>698</v>
      </c>
      <c r="EH213" s="27" t="s">
        <v>698</v>
      </c>
      <c r="EI213" s="27" t="s">
        <v>698</v>
      </c>
      <c r="EJ213" s="27" t="s">
        <v>698</v>
      </c>
      <c r="EK213" s="27" t="s">
        <v>698</v>
      </c>
      <c r="EL213" s="27" t="s">
        <v>698</v>
      </c>
      <c r="EM213" s="27" t="s">
        <v>698</v>
      </c>
      <c r="EN213" s="27" t="s">
        <v>698</v>
      </c>
      <c r="EO213" s="27" t="s">
        <v>698</v>
      </c>
      <c r="EP213" s="27" t="s">
        <v>698</v>
      </c>
      <c r="EQ213" s="27" t="s">
        <v>698</v>
      </c>
      <c r="ER213" s="27" t="s">
        <v>698</v>
      </c>
      <c r="ES213" s="27" t="s">
        <v>698</v>
      </c>
      <c r="ET213" s="27" t="s">
        <v>698</v>
      </c>
      <c r="EU213" s="27" t="s">
        <v>698</v>
      </c>
      <c r="EV213" s="27" t="s">
        <v>698</v>
      </c>
      <c r="EW213" s="27" t="s">
        <v>2705</v>
      </c>
      <c r="EX213" s="27" t="s">
        <v>3004</v>
      </c>
      <c r="EY213" s="27" t="s">
        <v>2707</v>
      </c>
      <c r="EZ213" s="27" t="s">
        <v>694</v>
      </c>
      <c r="FA213" s="27" t="s">
        <v>694</v>
      </c>
      <c r="FB213" s="27" t="s">
        <v>694</v>
      </c>
      <c r="FC213" s="27" t="s">
        <v>694</v>
      </c>
      <c r="FD213" s="27" t="s">
        <v>694</v>
      </c>
      <c r="FE213" s="27" t="s">
        <v>2858</v>
      </c>
      <c r="FF213" s="157"/>
      <c r="FG213" s="157"/>
    </row>
    <row r="214" spans="1:163" x14ac:dyDescent="0.25">
      <c r="A214" s="27" t="str">
        <f t="shared" si="3"/>
        <v>IR003004001004003008000000000000000000</v>
      </c>
      <c r="B214" s="20" t="s">
        <v>2877</v>
      </c>
      <c r="C214" s="23" t="s">
        <v>2630</v>
      </c>
      <c r="D214" s="23" t="s">
        <v>710</v>
      </c>
      <c r="E214" s="23" t="s">
        <v>711</v>
      </c>
      <c r="F214" s="21" t="s">
        <v>702</v>
      </c>
      <c r="G214" s="23" t="s">
        <v>711</v>
      </c>
      <c r="H214" s="23" t="s">
        <v>710</v>
      </c>
      <c r="I214" s="21" t="s">
        <v>720</v>
      </c>
      <c r="J214" s="23" t="s">
        <v>697</v>
      </c>
      <c r="K214" s="64" t="s">
        <v>697</v>
      </c>
      <c r="L214" s="23" t="s">
        <v>697</v>
      </c>
      <c r="M214" s="23" t="s">
        <v>697</v>
      </c>
      <c r="N214" s="23" t="s">
        <v>697</v>
      </c>
      <c r="O214" s="23" t="s">
        <v>697</v>
      </c>
      <c r="P214" s="27">
        <v>0</v>
      </c>
      <c r="Q214" s="27" t="s">
        <v>704</v>
      </c>
      <c r="R214" s="27" t="s">
        <v>698</v>
      </c>
      <c r="S214" s="28" t="s">
        <v>694</v>
      </c>
      <c r="T214" s="28" t="s">
        <v>922</v>
      </c>
      <c r="U214" s="27" t="s">
        <v>3008</v>
      </c>
      <c r="V214" s="52" t="s">
        <v>905</v>
      </c>
      <c r="W214" s="51"/>
      <c r="X214" s="51"/>
      <c r="Y214" s="51"/>
      <c r="Z214" s="51"/>
      <c r="AA214" s="51"/>
      <c r="AB214" s="20" t="s">
        <v>1549</v>
      </c>
      <c r="AC214" s="51"/>
      <c r="AD214" s="51"/>
      <c r="AE214" s="51"/>
      <c r="AF214" s="51"/>
      <c r="AG214" s="51"/>
      <c r="AH214" s="27" t="s">
        <v>3086</v>
      </c>
      <c r="AI214" s="28" t="s">
        <v>704</v>
      </c>
      <c r="AJ214" s="27" t="s">
        <v>698</v>
      </c>
      <c r="AK214" s="27" t="s">
        <v>698</v>
      </c>
      <c r="AL214" s="27" t="s">
        <v>698</v>
      </c>
      <c r="AM214" s="27" t="s">
        <v>698</v>
      </c>
      <c r="AN214" s="27" t="s">
        <v>698</v>
      </c>
      <c r="AO214" s="27" t="s">
        <v>698</v>
      </c>
      <c r="AP214" s="27" t="s">
        <v>698</v>
      </c>
      <c r="AQ214" s="27" t="s">
        <v>698</v>
      </c>
      <c r="AR214" s="27" t="s">
        <v>698</v>
      </c>
      <c r="AS214" s="27" t="s">
        <v>698</v>
      </c>
      <c r="AT214" s="27" t="s">
        <v>698</v>
      </c>
      <c r="AU214" s="27" t="s">
        <v>698</v>
      </c>
      <c r="AV214" s="27" t="s">
        <v>698</v>
      </c>
      <c r="AW214" s="27" t="s">
        <v>698</v>
      </c>
      <c r="AX214" s="27" t="s">
        <v>698</v>
      </c>
      <c r="AY214" s="27" t="s">
        <v>698</v>
      </c>
      <c r="AZ214" s="27" t="s">
        <v>698</v>
      </c>
      <c r="BA214" s="27" t="s">
        <v>698</v>
      </c>
      <c r="BB214" s="27" t="s">
        <v>698</v>
      </c>
      <c r="BC214" s="27" t="s">
        <v>698</v>
      </c>
      <c r="BD214" s="27" t="s">
        <v>698</v>
      </c>
      <c r="BE214" s="27" t="s">
        <v>698</v>
      </c>
      <c r="BF214" s="27" t="s">
        <v>698</v>
      </c>
      <c r="BG214" s="27" t="s">
        <v>698</v>
      </c>
      <c r="BH214" s="27" t="s">
        <v>698</v>
      </c>
      <c r="BI214" s="27" t="s">
        <v>698</v>
      </c>
      <c r="BJ214" s="27" t="s">
        <v>698</v>
      </c>
      <c r="BK214" s="27" t="s">
        <v>698</v>
      </c>
      <c r="BL214" s="27" t="s">
        <v>698</v>
      </c>
      <c r="BM214" s="27" t="s">
        <v>698</v>
      </c>
      <c r="BN214" s="27" t="s">
        <v>698</v>
      </c>
      <c r="BO214" s="27" t="s">
        <v>698</v>
      </c>
      <c r="BP214" s="27" t="s">
        <v>698</v>
      </c>
      <c r="BQ214" s="27" t="s">
        <v>698</v>
      </c>
      <c r="BR214" s="27" t="s">
        <v>698</v>
      </c>
      <c r="BS214" s="27" t="s">
        <v>698</v>
      </c>
      <c r="BT214" s="27" t="s">
        <v>698</v>
      </c>
      <c r="BU214" s="27" t="s">
        <v>698</v>
      </c>
      <c r="BV214" s="27" t="s">
        <v>698</v>
      </c>
      <c r="BW214" s="27" t="s">
        <v>698</v>
      </c>
      <c r="BX214" s="27" t="s">
        <v>698</v>
      </c>
      <c r="BY214" s="27" t="s">
        <v>698</v>
      </c>
      <c r="BZ214" s="27" t="s">
        <v>704</v>
      </c>
      <c r="CA214" s="27" t="s">
        <v>698</v>
      </c>
      <c r="CB214" s="27" t="s">
        <v>698</v>
      </c>
      <c r="CC214" s="27" t="s">
        <v>698</v>
      </c>
      <c r="CD214" s="27" t="s">
        <v>698</v>
      </c>
      <c r="CE214" s="27" t="s">
        <v>698</v>
      </c>
      <c r="CF214" s="27" t="s">
        <v>698</v>
      </c>
      <c r="CG214" s="27" t="s">
        <v>698</v>
      </c>
      <c r="CH214" s="27" t="s">
        <v>698</v>
      </c>
      <c r="CI214" s="27" t="s">
        <v>698</v>
      </c>
      <c r="CJ214" s="27" t="s">
        <v>698</v>
      </c>
      <c r="CK214" s="27" t="s">
        <v>698</v>
      </c>
      <c r="CL214" s="27" t="s">
        <v>698</v>
      </c>
      <c r="CM214" s="27" t="s">
        <v>698</v>
      </c>
      <c r="CN214" s="27" t="s">
        <v>698</v>
      </c>
      <c r="CO214" s="27" t="s">
        <v>698</v>
      </c>
      <c r="CP214" s="27" t="s">
        <v>698</v>
      </c>
      <c r="CQ214" s="27" t="s">
        <v>698</v>
      </c>
      <c r="CR214" s="27" t="s">
        <v>698</v>
      </c>
      <c r="CS214" s="27" t="s">
        <v>698</v>
      </c>
      <c r="CT214" s="27" t="s">
        <v>698</v>
      </c>
      <c r="CU214" s="27" t="s">
        <v>698</v>
      </c>
      <c r="CV214" s="27" t="s">
        <v>698</v>
      </c>
      <c r="CW214" s="27" t="s">
        <v>698</v>
      </c>
      <c r="CX214" s="27" t="s">
        <v>698</v>
      </c>
      <c r="CY214" s="27" t="s">
        <v>698</v>
      </c>
      <c r="CZ214" s="27" t="s">
        <v>698</v>
      </c>
      <c r="DA214" s="27" t="s">
        <v>698</v>
      </c>
      <c r="DB214" s="27" t="s">
        <v>698</v>
      </c>
      <c r="DC214" s="27" t="s">
        <v>698</v>
      </c>
      <c r="DD214" s="27" t="s">
        <v>698</v>
      </c>
      <c r="DE214" s="27" t="s">
        <v>698</v>
      </c>
      <c r="DF214" s="27" t="s">
        <v>698</v>
      </c>
      <c r="DG214" s="27" t="s">
        <v>698</v>
      </c>
      <c r="DH214" s="27" t="s">
        <v>698</v>
      </c>
      <c r="DI214" s="27" t="s">
        <v>698</v>
      </c>
      <c r="DJ214" s="27" t="s">
        <v>698</v>
      </c>
      <c r="DK214" s="27" t="s">
        <v>698</v>
      </c>
      <c r="DL214" s="27" t="s">
        <v>698</v>
      </c>
      <c r="DM214" s="27" t="s">
        <v>698</v>
      </c>
      <c r="DN214" s="27" t="s">
        <v>698</v>
      </c>
      <c r="DO214" s="27" t="s">
        <v>698</v>
      </c>
      <c r="DP214" s="27" t="s">
        <v>698</v>
      </c>
      <c r="DQ214" s="27" t="s">
        <v>698</v>
      </c>
      <c r="DR214" s="27" t="s">
        <v>698</v>
      </c>
      <c r="DS214" s="27" t="s">
        <v>698</v>
      </c>
      <c r="DT214" s="27" t="s">
        <v>698</v>
      </c>
      <c r="DU214" s="27" t="s">
        <v>698</v>
      </c>
      <c r="DV214" s="27" t="s">
        <v>698</v>
      </c>
      <c r="DW214" s="27" t="s">
        <v>698</v>
      </c>
      <c r="DX214" s="27" t="s">
        <v>698</v>
      </c>
      <c r="DY214" s="27" t="s">
        <v>698</v>
      </c>
      <c r="DZ214" s="27" t="s">
        <v>698</v>
      </c>
      <c r="EA214" s="27" t="s">
        <v>698</v>
      </c>
      <c r="EB214" s="27" t="s">
        <v>698</v>
      </c>
      <c r="EC214" s="27" t="s">
        <v>698</v>
      </c>
      <c r="ED214" s="27" t="s">
        <v>698</v>
      </c>
      <c r="EE214" s="27" t="s">
        <v>698</v>
      </c>
      <c r="EF214" s="27" t="s">
        <v>698</v>
      </c>
      <c r="EG214" s="27" t="s">
        <v>698</v>
      </c>
      <c r="EH214" s="27" t="s">
        <v>698</v>
      </c>
      <c r="EI214" s="27" t="s">
        <v>698</v>
      </c>
      <c r="EJ214" s="27" t="s">
        <v>698</v>
      </c>
      <c r="EK214" s="27" t="s">
        <v>698</v>
      </c>
      <c r="EL214" s="27" t="s">
        <v>698</v>
      </c>
      <c r="EM214" s="27" t="s">
        <v>698</v>
      </c>
      <c r="EN214" s="27" t="s">
        <v>698</v>
      </c>
      <c r="EO214" s="27" t="s">
        <v>698</v>
      </c>
      <c r="EP214" s="27" t="s">
        <v>698</v>
      </c>
      <c r="EQ214" s="27" t="s">
        <v>698</v>
      </c>
      <c r="ER214" s="27" t="s">
        <v>698</v>
      </c>
      <c r="ES214" s="27" t="s">
        <v>698</v>
      </c>
      <c r="ET214" s="27" t="s">
        <v>698</v>
      </c>
      <c r="EU214" s="27" t="s">
        <v>698</v>
      </c>
      <c r="EV214" s="27" t="s">
        <v>698</v>
      </c>
      <c r="EW214" s="27" t="s">
        <v>2705</v>
      </c>
      <c r="EX214" s="27" t="s">
        <v>3004</v>
      </c>
      <c r="EY214" s="27" t="s">
        <v>2707</v>
      </c>
      <c r="EZ214" s="27" t="s">
        <v>694</v>
      </c>
      <c r="FA214" s="27" t="s">
        <v>694</v>
      </c>
      <c r="FB214" s="27" t="s">
        <v>694</v>
      </c>
      <c r="FC214" s="27" t="s">
        <v>694</v>
      </c>
      <c r="FD214" s="27" t="s">
        <v>694</v>
      </c>
      <c r="FE214" s="27" t="s">
        <v>2858</v>
      </c>
      <c r="FF214" s="157"/>
      <c r="FG214" s="157"/>
    </row>
    <row r="215" spans="1:163" x14ac:dyDescent="0.25">
      <c r="A215" s="27" t="str">
        <f t="shared" si="3"/>
        <v>IR003004001004003009000000000000000000</v>
      </c>
      <c r="B215" s="20" t="s">
        <v>2877</v>
      </c>
      <c r="C215" s="23" t="s">
        <v>2630</v>
      </c>
      <c r="D215" s="23" t="s">
        <v>710</v>
      </c>
      <c r="E215" s="23" t="s">
        <v>711</v>
      </c>
      <c r="F215" s="21" t="s">
        <v>702</v>
      </c>
      <c r="G215" s="23" t="s">
        <v>711</v>
      </c>
      <c r="H215" s="23" t="s">
        <v>710</v>
      </c>
      <c r="I215" s="21" t="s">
        <v>722</v>
      </c>
      <c r="J215" s="23" t="s">
        <v>697</v>
      </c>
      <c r="K215" s="64" t="s">
        <v>697</v>
      </c>
      <c r="L215" s="23" t="s">
        <v>697</v>
      </c>
      <c r="M215" s="23" t="s">
        <v>697</v>
      </c>
      <c r="N215" s="23" t="s">
        <v>697</v>
      </c>
      <c r="O215" s="23" t="s">
        <v>697</v>
      </c>
      <c r="P215" s="27">
        <v>0</v>
      </c>
      <c r="Q215" s="27" t="s">
        <v>704</v>
      </c>
      <c r="R215" s="27" t="s">
        <v>698</v>
      </c>
      <c r="S215" s="28" t="s">
        <v>694</v>
      </c>
      <c r="T215" s="28" t="s">
        <v>922</v>
      </c>
      <c r="U215" s="27" t="s">
        <v>3008</v>
      </c>
      <c r="V215" s="52" t="s">
        <v>905</v>
      </c>
      <c r="W215" s="51"/>
      <c r="X215" s="51"/>
      <c r="Y215" s="51"/>
      <c r="Z215" s="51"/>
      <c r="AA215" s="51"/>
      <c r="AB215" s="20" t="s">
        <v>3041</v>
      </c>
      <c r="AC215" s="51"/>
      <c r="AD215" s="51"/>
      <c r="AE215" s="51"/>
      <c r="AF215" s="51"/>
      <c r="AG215" s="51"/>
      <c r="AH215" s="27" t="s">
        <v>3087</v>
      </c>
      <c r="AI215" s="28" t="s">
        <v>704</v>
      </c>
      <c r="AJ215" s="27" t="s">
        <v>698</v>
      </c>
      <c r="AK215" s="27" t="s">
        <v>698</v>
      </c>
      <c r="AL215" s="27" t="s">
        <v>698</v>
      </c>
      <c r="AM215" s="27" t="s">
        <v>698</v>
      </c>
      <c r="AN215" s="27" t="s">
        <v>698</v>
      </c>
      <c r="AO215" s="27" t="s">
        <v>698</v>
      </c>
      <c r="AP215" s="27" t="s">
        <v>698</v>
      </c>
      <c r="AQ215" s="27" t="s">
        <v>698</v>
      </c>
      <c r="AR215" s="27" t="s">
        <v>698</v>
      </c>
      <c r="AS215" s="27" t="s">
        <v>698</v>
      </c>
      <c r="AT215" s="27" t="s">
        <v>698</v>
      </c>
      <c r="AU215" s="27" t="s">
        <v>698</v>
      </c>
      <c r="AV215" s="27" t="s">
        <v>698</v>
      </c>
      <c r="AW215" s="27" t="s">
        <v>698</v>
      </c>
      <c r="AX215" s="27" t="s">
        <v>698</v>
      </c>
      <c r="AY215" s="27" t="s">
        <v>698</v>
      </c>
      <c r="AZ215" s="27" t="s">
        <v>698</v>
      </c>
      <c r="BA215" s="27" t="s">
        <v>698</v>
      </c>
      <c r="BB215" s="27" t="s">
        <v>698</v>
      </c>
      <c r="BC215" s="27" t="s">
        <v>698</v>
      </c>
      <c r="BD215" s="27" t="s">
        <v>698</v>
      </c>
      <c r="BE215" s="27" t="s">
        <v>698</v>
      </c>
      <c r="BF215" s="27" t="s">
        <v>698</v>
      </c>
      <c r="BG215" s="27" t="s">
        <v>698</v>
      </c>
      <c r="BH215" s="27" t="s">
        <v>698</v>
      </c>
      <c r="BI215" s="27" t="s">
        <v>698</v>
      </c>
      <c r="BJ215" s="27" t="s">
        <v>698</v>
      </c>
      <c r="BK215" s="27" t="s">
        <v>698</v>
      </c>
      <c r="BL215" s="27" t="s">
        <v>698</v>
      </c>
      <c r="BM215" s="27" t="s">
        <v>698</v>
      </c>
      <c r="BN215" s="27" t="s">
        <v>698</v>
      </c>
      <c r="BO215" s="27" t="s">
        <v>698</v>
      </c>
      <c r="BP215" s="27" t="s">
        <v>698</v>
      </c>
      <c r="BQ215" s="27" t="s">
        <v>698</v>
      </c>
      <c r="BR215" s="27" t="s">
        <v>698</v>
      </c>
      <c r="BS215" s="27" t="s">
        <v>698</v>
      </c>
      <c r="BT215" s="27" t="s">
        <v>698</v>
      </c>
      <c r="BU215" s="27" t="s">
        <v>698</v>
      </c>
      <c r="BV215" s="27" t="s">
        <v>698</v>
      </c>
      <c r="BW215" s="27" t="s">
        <v>698</v>
      </c>
      <c r="BX215" s="27" t="s">
        <v>698</v>
      </c>
      <c r="BY215" s="27" t="s">
        <v>698</v>
      </c>
      <c r="BZ215" s="27" t="s">
        <v>704</v>
      </c>
      <c r="CA215" s="27" t="s">
        <v>698</v>
      </c>
      <c r="CB215" s="27" t="s">
        <v>698</v>
      </c>
      <c r="CC215" s="27" t="s">
        <v>698</v>
      </c>
      <c r="CD215" s="27" t="s">
        <v>698</v>
      </c>
      <c r="CE215" s="27" t="s">
        <v>698</v>
      </c>
      <c r="CF215" s="27" t="s">
        <v>698</v>
      </c>
      <c r="CG215" s="27" t="s">
        <v>698</v>
      </c>
      <c r="CH215" s="27" t="s">
        <v>698</v>
      </c>
      <c r="CI215" s="27" t="s">
        <v>698</v>
      </c>
      <c r="CJ215" s="27" t="s">
        <v>698</v>
      </c>
      <c r="CK215" s="27" t="s">
        <v>698</v>
      </c>
      <c r="CL215" s="27" t="s">
        <v>698</v>
      </c>
      <c r="CM215" s="27" t="s">
        <v>698</v>
      </c>
      <c r="CN215" s="27" t="s">
        <v>698</v>
      </c>
      <c r="CO215" s="27" t="s">
        <v>698</v>
      </c>
      <c r="CP215" s="27" t="s">
        <v>698</v>
      </c>
      <c r="CQ215" s="27" t="s">
        <v>698</v>
      </c>
      <c r="CR215" s="27" t="s">
        <v>698</v>
      </c>
      <c r="CS215" s="27" t="s">
        <v>698</v>
      </c>
      <c r="CT215" s="27" t="s">
        <v>698</v>
      </c>
      <c r="CU215" s="27" t="s">
        <v>698</v>
      </c>
      <c r="CV215" s="27" t="s">
        <v>698</v>
      </c>
      <c r="CW215" s="27" t="s">
        <v>698</v>
      </c>
      <c r="CX215" s="27" t="s">
        <v>698</v>
      </c>
      <c r="CY215" s="27" t="s">
        <v>698</v>
      </c>
      <c r="CZ215" s="27" t="s">
        <v>698</v>
      </c>
      <c r="DA215" s="27" t="s">
        <v>698</v>
      </c>
      <c r="DB215" s="27" t="s">
        <v>698</v>
      </c>
      <c r="DC215" s="27" t="s">
        <v>698</v>
      </c>
      <c r="DD215" s="27" t="s">
        <v>698</v>
      </c>
      <c r="DE215" s="27" t="s">
        <v>698</v>
      </c>
      <c r="DF215" s="27" t="s">
        <v>698</v>
      </c>
      <c r="DG215" s="27" t="s">
        <v>698</v>
      </c>
      <c r="DH215" s="27" t="s">
        <v>698</v>
      </c>
      <c r="DI215" s="27" t="s">
        <v>698</v>
      </c>
      <c r="DJ215" s="27" t="s">
        <v>698</v>
      </c>
      <c r="DK215" s="27" t="s">
        <v>698</v>
      </c>
      <c r="DL215" s="27" t="s">
        <v>698</v>
      </c>
      <c r="DM215" s="27" t="s">
        <v>698</v>
      </c>
      <c r="DN215" s="27" t="s">
        <v>698</v>
      </c>
      <c r="DO215" s="27" t="s">
        <v>698</v>
      </c>
      <c r="DP215" s="27" t="s">
        <v>698</v>
      </c>
      <c r="DQ215" s="27" t="s">
        <v>698</v>
      </c>
      <c r="DR215" s="27" t="s">
        <v>698</v>
      </c>
      <c r="DS215" s="27" t="s">
        <v>698</v>
      </c>
      <c r="DT215" s="27" t="s">
        <v>698</v>
      </c>
      <c r="DU215" s="27" t="s">
        <v>698</v>
      </c>
      <c r="DV215" s="27" t="s">
        <v>698</v>
      </c>
      <c r="DW215" s="27" t="s">
        <v>698</v>
      </c>
      <c r="DX215" s="27" t="s">
        <v>698</v>
      </c>
      <c r="DY215" s="27" t="s">
        <v>698</v>
      </c>
      <c r="DZ215" s="27" t="s">
        <v>698</v>
      </c>
      <c r="EA215" s="27" t="s">
        <v>698</v>
      </c>
      <c r="EB215" s="27" t="s">
        <v>698</v>
      </c>
      <c r="EC215" s="27" t="s">
        <v>698</v>
      </c>
      <c r="ED215" s="27" t="s">
        <v>698</v>
      </c>
      <c r="EE215" s="27" t="s">
        <v>698</v>
      </c>
      <c r="EF215" s="27" t="s">
        <v>698</v>
      </c>
      <c r="EG215" s="27" t="s">
        <v>698</v>
      </c>
      <c r="EH215" s="27" t="s">
        <v>698</v>
      </c>
      <c r="EI215" s="27" t="s">
        <v>698</v>
      </c>
      <c r="EJ215" s="27" t="s">
        <v>698</v>
      </c>
      <c r="EK215" s="27" t="s">
        <v>698</v>
      </c>
      <c r="EL215" s="27" t="s">
        <v>698</v>
      </c>
      <c r="EM215" s="27" t="s">
        <v>698</v>
      </c>
      <c r="EN215" s="27" t="s">
        <v>698</v>
      </c>
      <c r="EO215" s="27" t="s">
        <v>698</v>
      </c>
      <c r="EP215" s="27" t="s">
        <v>698</v>
      </c>
      <c r="EQ215" s="27" t="s">
        <v>698</v>
      </c>
      <c r="ER215" s="27" t="s">
        <v>698</v>
      </c>
      <c r="ES215" s="27" t="s">
        <v>698</v>
      </c>
      <c r="ET215" s="27" t="s">
        <v>698</v>
      </c>
      <c r="EU215" s="27" t="s">
        <v>698</v>
      </c>
      <c r="EV215" s="27" t="s">
        <v>698</v>
      </c>
      <c r="EW215" s="27" t="s">
        <v>2705</v>
      </c>
      <c r="EX215" s="27" t="s">
        <v>3004</v>
      </c>
      <c r="EY215" s="27" t="s">
        <v>2707</v>
      </c>
      <c r="EZ215" s="27" t="s">
        <v>694</v>
      </c>
      <c r="FA215" s="27" t="s">
        <v>694</v>
      </c>
      <c r="FB215" s="27" t="s">
        <v>694</v>
      </c>
      <c r="FC215" s="27" t="s">
        <v>694</v>
      </c>
      <c r="FD215" s="27" t="s">
        <v>694</v>
      </c>
      <c r="FE215" s="27" t="s">
        <v>2858</v>
      </c>
      <c r="FF215" s="157"/>
      <c r="FG215" s="157"/>
    </row>
    <row r="216" spans="1:163" x14ac:dyDescent="0.25">
      <c r="A216" s="27" t="str">
        <f t="shared" si="3"/>
        <v>IR003004001004003010000000000000000000</v>
      </c>
      <c r="B216" s="20" t="s">
        <v>2877</v>
      </c>
      <c r="C216" s="23" t="s">
        <v>2630</v>
      </c>
      <c r="D216" s="23" t="s">
        <v>710</v>
      </c>
      <c r="E216" s="23" t="s">
        <v>711</v>
      </c>
      <c r="F216" s="21" t="s">
        <v>702</v>
      </c>
      <c r="G216" s="23" t="s">
        <v>711</v>
      </c>
      <c r="H216" s="23" t="s">
        <v>710</v>
      </c>
      <c r="I216" s="21" t="s">
        <v>724</v>
      </c>
      <c r="J216" s="23" t="s">
        <v>697</v>
      </c>
      <c r="K216" s="64" t="s">
        <v>697</v>
      </c>
      <c r="L216" s="23" t="s">
        <v>697</v>
      </c>
      <c r="M216" s="23" t="s">
        <v>697</v>
      </c>
      <c r="N216" s="23" t="s">
        <v>697</v>
      </c>
      <c r="O216" s="23" t="s">
        <v>697</v>
      </c>
      <c r="P216" s="27">
        <v>0</v>
      </c>
      <c r="Q216" s="27" t="s">
        <v>704</v>
      </c>
      <c r="R216" s="27" t="s">
        <v>698</v>
      </c>
      <c r="S216" s="28" t="s">
        <v>694</v>
      </c>
      <c r="T216" s="28" t="s">
        <v>922</v>
      </c>
      <c r="U216" s="27" t="s">
        <v>3008</v>
      </c>
      <c r="V216" s="52" t="s">
        <v>905</v>
      </c>
      <c r="W216" s="51"/>
      <c r="X216" s="51"/>
      <c r="Y216" s="51"/>
      <c r="Z216" s="51"/>
      <c r="AA216" s="51"/>
      <c r="AB216" s="20" t="s">
        <v>3043</v>
      </c>
      <c r="AC216" s="51"/>
      <c r="AD216" s="51"/>
      <c r="AE216" s="51"/>
      <c r="AF216" s="51"/>
      <c r="AG216" s="51"/>
      <c r="AH216" s="27" t="s">
        <v>3088</v>
      </c>
      <c r="AI216" s="28" t="s">
        <v>704</v>
      </c>
      <c r="AJ216" s="27" t="s">
        <v>698</v>
      </c>
      <c r="AK216" s="27" t="s">
        <v>698</v>
      </c>
      <c r="AL216" s="27" t="s">
        <v>698</v>
      </c>
      <c r="AM216" s="27" t="s">
        <v>698</v>
      </c>
      <c r="AN216" s="27" t="s">
        <v>698</v>
      </c>
      <c r="AO216" s="27" t="s">
        <v>698</v>
      </c>
      <c r="AP216" s="27" t="s">
        <v>698</v>
      </c>
      <c r="AQ216" s="27" t="s">
        <v>698</v>
      </c>
      <c r="AR216" s="27" t="s">
        <v>698</v>
      </c>
      <c r="AS216" s="27" t="s">
        <v>698</v>
      </c>
      <c r="AT216" s="27" t="s">
        <v>698</v>
      </c>
      <c r="AU216" s="27" t="s">
        <v>698</v>
      </c>
      <c r="AV216" s="27" t="s">
        <v>698</v>
      </c>
      <c r="AW216" s="27" t="s">
        <v>698</v>
      </c>
      <c r="AX216" s="27" t="s">
        <v>698</v>
      </c>
      <c r="AY216" s="27" t="s">
        <v>698</v>
      </c>
      <c r="AZ216" s="27" t="s">
        <v>698</v>
      </c>
      <c r="BA216" s="27" t="s">
        <v>698</v>
      </c>
      <c r="BB216" s="27" t="s">
        <v>698</v>
      </c>
      <c r="BC216" s="27" t="s">
        <v>698</v>
      </c>
      <c r="BD216" s="27" t="s">
        <v>698</v>
      </c>
      <c r="BE216" s="27" t="s">
        <v>698</v>
      </c>
      <c r="BF216" s="27" t="s">
        <v>698</v>
      </c>
      <c r="BG216" s="27" t="s">
        <v>698</v>
      </c>
      <c r="BH216" s="27" t="s">
        <v>698</v>
      </c>
      <c r="BI216" s="27" t="s">
        <v>698</v>
      </c>
      <c r="BJ216" s="27" t="s">
        <v>698</v>
      </c>
      <c r="BK216" s="27" t="s">
        <v>698</v>
      </c>
      <c r="BL216" s="27" t="s">
        <v>698</v>
      </c>
      <c r="BM216" s="27" t="s">
        <v>698</v>
      </c>
      <c r="BN216" s="27" t="s">
        <v>698</v>
      </c>
      <c r="BO216" s="27" t="s">
        <v>698</v>
      </c>
      <c r="BP216" s="27" t="s">
        <v>698</v>
      </c>
      <c r="BQ216" s="27" t="s">
        <v>698</v>
      </c>
      <c r="BR216" s="27" t="s">
        <v>698</v>
      </c>
      <c r="BS216" s="27" t="s">
        <v>698</v>
      </c>
      <c r="BT216" s="27" t="s">
        <v>698</v>
      </c>
      <c r="BU216" s="27" t="s">
        <v>698</v>
      </c>
      <c r="BV216" s="27" t="s">
        <v>698</v>
      </c>
      <c r="BW216" s="27" t="s">
        <v>698</v>
      </c>
      <c r="BX216" s="27" t="s">
        <v>698</v>
      </c>
      <c r="BY216" s="27" t="s">
        <v>698</v>
      </c>
      <c r="BZ216" s="27" t="s">
        <v>704</v>
      </c>
      <c r="CA216" s="27" t="s">
        <v>698</v>
      </c>
      <c r="CB216" s="27" t="s">
        <v>698</v>
      </c>
      <c r="CC216" s="27" t="s">
        <v>698</v>
      </c>
      <c r="CD216" s="27" t="s">
        <v>698</v>
      </c>
      <c r="CE216" s="27" t="s">
        <v>698</v>
      </c>
      <c r="CF216" s="27" t="s">
        <v>698</v>
      </c>
      <c r="CG216" s="27" t="s">
        <v>698</v>
      </c>
      <c r="CH216" s="27" t="s">
        <v>698</v>
      </c>
      <c r="CI216" s="27" t="s">
        <v>698</v>
      </c>
      <c r="CJ216" s="27" t="s">
        <v>698</v>
      </c>
      <c r="CK216" s="27" t="s">
        <v>698</v>
      </c>
      <c r="CL216" s="27" t="s">
        <v>698</v>
      </c>
      <c r="CM216" s="27" t="s">
        <v>698</v>
      </c>
      <c r="CN216" s="27" t="s">
        <v>698</v>
      </c>
      <c r="CO216" s="27" t="s">
        <v>698</v>
      </c>
      <c r="CP216" s="27" t="s">
        <v>698</v>
      </c>
      <c r="CQ216" s="27" t="s">
        <v>698</v>
      </c>
      <c r="CR216" s="27" t="s">
        <v>698</v>
      </c>
      <c r="CS216" s="27" t="s">
        <v>698</v>
      </c>
      <c r="CT216" s="27" t="s">
        <v>698</v>
      </c>
      <c r="CU216" s="27" t="s">
        <v>698</v>
      </c>
      <c r="CV216" s="27" t="s">
        <v>698</v>
      </c>
      <c r="CW216" s="27" t="s">
        <v>698</v>
      </c>
      <c r="CX216" s="27" t="s">
        <v>698</v>
      </c>
      <c r="CY216" s="27" t="s">
        <v>698</v>
      </c>
      <c r="CZ216" s="27" t="s">
        <v>698</v>
      </c>
      <c r="DA216" s="27" t="s">
        <v>698</v>
      </c>
      <c r="DB216" s="27" t="s">
        <v>698</v>
      </c>
      <c r="DC216" s="27" t="s">
        <v>698</v>
      </c>
      <c r="DD216" s="27" t="s">
        <v>698</v>
      </c>
      <c r="DE216" s="27" t="s">
        <v>698</v>
      </c>
      <c r="DF216" s="27" t="s">
        <v>698</v>
      </c>
      <c r="DG216" s="27" t="s">
        <v>698</v>
      </c>
      <c r="DH216" s="27" t="s">
        <v>698</v>
      </c>
      <c r="DI216" s="27" t="s">
        <v>698</v>
      </c>
      <c r="DJ216" s="27" t="s">
        <v>698</v>
      </c>
      <c r="DK216" s="27" t="s">
        <v>698</v>
      </c>
      <c r="DL216" s="27" t="s">
        <v>698</v>
      </c>
      <c r="DM216" s="27" t="s">
        <v>698</v>
      </c>
      <c r="DN216" s="27" t="s">
        <v>698</v>
      </c>
      <c r="DO216" s="27" t="s">
        <v>698</v>
      </c>
      <c r="DP216" s="27" t="s">
        <v>698</v>
      </c>
      <c r="DQ216" s="27" t="s">
        <v>698</v>
      </c>
      <c r="DR216" s="27" t="s">
        <v>698</v>
      </c>
      <c r="DS216" s="27" t="s">
        <v>698</v>
      </c>
      <c r="DT216" s="27" t="s">
        <v>698</v>
      </c>
      <c r="DU216" s="27" t="s">
        <v>698</v>
      </c>
      <c r="DV216" s="27" t="s">
        <v>698</v>
      </c>
      <c r="DW216" s="27" t="s">
        <v>698</v>
      </c>
      <c r="DX216" s="27" t="s">
        <v>698</v>
      </c>
      <c r="DY216" s="27" t="s">
        <v>698</v>
      </c>
      <c r="DZ216" s="27" t="s">
        <v>698</v>
      </c>
      <c r="EA216" s="27" t="s">
        <v>698</v>
      </c>
      <c r="EB216" s="27" t="s">
        <v>698</v>
      </c>
      <c r="EC216" s="27" t="s">
        <v>698</v>
      </c>
      <c r="ED216" s="27" t="s">
        <v>698</v>
      </c>
      <c r="EE216" s="27" t="s">
        <v>698</v>
      </c>
      <c r="EF216" s="27" t="s">
        <v>698</v>
      </c>
      <c r="EG216" s="27" t="s">
        <v>698</v>
      </c>
      <c r="EH216" s="27" t="s">
        <v>698</v>
      </c>
      <c r="EI216" s="27" t="s">
        <v>698</v>
      </c>
      <c r="EJ216" s="27" t="s">
        <v>698</v>
      </c>
      <c r="EK216" s="27" t="s">
        <v>698</v>
      </c>
      <c r="EL216" s="27" t="s">
        <v>698</v>
      </c>
      <c r="EM216" s="27" t="s">
        <v>698</v>
      </c>
      <c r="EN216" s="27" t="s">
        <v>698</v>
      </c>
      <c r="EO216" s="27" t="s">
        <v>698</v>
      </c>
      <c r="EP216" s="27" t="s">
        <v>698</v>
      </c>
      <c r="EQ216" s="27" t="s">
        <v>698</v>
      </c>
      <c r="ER216" s="27" t="s">
        <v>698</v>
      </c>
      <c r="ES216" s="27" t="s">
        <v>698</v>
      </c>
      <c r="ET216" s="27" t="s">
        <v>698</v>
      </c>
      <c r="EU216" s="27" t="s">
        <v>698</v>
      </c>
      <c r="EV216" s="27" t="s">
        <v>698</v>
      </c>
      <c r="EW216" s="27" t="s">
        <v>2705</v>
      </c>
      <c r="EX216" s="27" t="s">
        <v>3004</v>
      </c>
      <c r="EY216" s="27" t="s">
        <v>2707</v>
      </c>
      <c r="EZ216" s="27" t="s">
        <v>694</v>
      </c>
      <c r="FA216" s="27" t="s">
        <v>694</v>
      </c>
      <c r="FB216" s="27" t="s">
        <v>694</v>
      </c>
      <c r="FC216" s="27" t="s">
        <v>694</v>
      </c>
      <c r="FD216" s="27" t="s">
        <v>694</v>
      </c>
      <c r="FE216" s="27" t="s">
        <v>2858</v>
      </c>
      <c r="FF216" s="157"/>
      <c r="FG216" s="157"/>
    </row>
    <row r="217" spans="1:163" x14ac:dyDescent="0.25">
      <c r="A217" s="27" t="str">
        <f t="shared" si="3"/>
        <v>IR003004001004003011000000000000000000</v>
      </c>
      <c r="B217" s="20" t="s">
        <v>2877</v>
      </c>
      <c r="C217" s="23" t="s">
        <v>2630</v>
      </c>
      <c r="D217" s="23" t="s">
        <v>710</v>
      </c>
      <c r="E217" s="23" t="s">
        <v>711</v>
      </c>
      <c r="F217" s="21" t="s">
        <v>702</v>
      </c>
      <c r="G217" s="23" t="s">
        <v>711</v>
      </c>
      <c r="H217" s="23" t="s">
        <v>710</v>
      </c>
      <c r="I217" s="21" t="s">
        <v>734</v>
      </c>
      <c r="J217" s="23" t="s">
        <v>697</v>
      </c>
      <c r="K217" s="64" t="s">
        <v>697</v>
      </c>
      <c r="L217" s="23" t="s">
        <v>697</v>
      </c>
      <c r="M217" s="23" t="s">
        <v>697</v>
      </c>
      <c r="N217" s="23" t="s">
        <v>697</v>
      </c>
      <c r="O217" s="23" t="s">
        <v>697</v>
      </c>
      <c r="P217" s="27">
        <v>0</v>
      </c>
      <c r="Q217" s="27" t="s">
        <v>704</v>
      </c>
      <c r="R217" s="27" t="s">
        <v>698</v>
      </c>
      <c r="S217" s="28" t="s">
        <v>694</v>
      </c>
      <c r="T217" s="28" t="s">
        <v>922</v>
      </c>
      <c r="U217" s="27" t="s">
        <v>3008</v>
      </c>
      <c r="V217" s="52" t="s">
        <v>905</v>
      </c>
      <c r="W217" s="51"/>
      <c r="X217" s="51"/>
      <c r="Y217" s="51"/>
      <c r="Z217" s="51"/>
      <c r="AA217" s="51"/>
      <c r="AB217" s="20" t="s">
        <v>1595</v>
      </c>
      <c r="AC217" s="51"/>
      <c r="AD217" s="51"/>
      <c r="AE217" s="51"/>
      <c r="AF217" s="51"/>
      <c r="AG217" s="51"/>
      <c r="AH217" s="27" t="s">
        <v>3089</v>
      </c>
      <c r="AI217" s="28" t="s">
        <v>704</v>
      </c>
      <c r="AJ217" s="27" t="s">
        <v>698</v>
      </c>
      <c r="AK217" s="27" t="s">
        <v>698</v>
      </c>
      <c r="AL217" s="27" t="s">
        <v>698</v>
      </c>
      <c r="AM217" s="27" t="s">
        <v>698</v>
      </c>
      <c r="AN217" s="27" t="s">
        <v>698</v>
      </c>
      <c r="AO217" s="27" t="s">
        <v>698</v>
      </c>
      <c r="AP217" s="27" t="s">
        <v>698</v>
      </c>
      <c r="AQ217" s="27" t="s">
        <v>698</v>
      </c>
      <c r="AR217" s="27" t="s">
        <v>698</v>
      </c>
      <c r="AS217" s="27" t="s">
        <v>698</v>
      </c>
      <c r="AT217" s="27" t="s">
        <v>698</v>
      </c>
      <c r="AU217" s="27" t="s">
        <v>698</v>
      </c>
      <c r="AV217" s="27" t="s">
        <v>698</v>
      </c>
      <c r="AW217" s="27" t="s">
        <v>698</v>
      </c>
      <c r="AX217" s="27" t="s">
        <v>698</v>
      </c>
      <c r="AY217" s="27" t="s">
        <v>698</v>
      </c>
      <c r="AZ217" s="27" t="s">
        <v>698</v>
      </c>
      <c r="BA217" s="27" t="s">
        <v>698</v>
      </c>
      <c r="BB217" s="27" t="s">
        <v>698</v>
      </c>
      <c r="BC217" s="27" t="s">
        <v>698</v>
      </c>
      <c r="BD217" s="27" t="s">
        <v>698</v>
      </c>
      <c r="BE217" s="27" t="s">
        <v>698</v>
      </c>
      <c r="BF217" s="27" t="s">
        <v>698</v>
      </c>
      <c r="BG217" s="27" t="s">
        <v>698</v>
      </c>
      <c r="BH217" s="27" t="s">
        <v>698</v>
      </c>
      <c r="BI217" s="27" t="s">
        <v>698</v>
      </c>
      <c r="BJ217" s="27" t="s">
        <v>698</v>
      </c>
      <c r="BK217" s="27" t="s">
        <v>698</v>
      </c>
      <c r="BL217" s="27" t="s">
        <v>698</v>
      </c>
      <c r="BM217" s="27" t="s">
        <v>698</v>
      </c>
      <c r="BN217" s="27" t="s">
        <v>698</v>
      </c>
      <c r="BO217" s="27" t="s">
        <v>698</v>
      </c>
      <c r="BP217" s="27" t="s">
        <v>698</v>
      </c>
      <c r="BQ217" s="27" t="s">
        <v>698</v>
      </c>
      <c r="BR217" s="27" t="s">
        <v>698</v>
      </c>
      <c r="BS217" s="27" t="s">
        <v>698</v>
      </c>
      <c r="BT217" s="27" t="s">
        <v>698</v>
      </c>
      <c r="BU217" s="27" t="s">
        <v>698</v>
      </c>
      <c r="BV217" s="27" t="s">
        <v>698</v>
      </c>
      <c r="BW217" s="27" t="s">
        <v>698</v>
      </c>
      <c r="BX217" s="27" t="s">
        <v>698</v>
      </c>
      <c r="BY217" s="27" t="s">
        <v>698</v>
      </c>
      <c r="BZ217" s="27" t="s">
        <v>704</v>
      </c>
      <c r="CA217" s="27" t="s">
        <v>698</v>
      </c>
      <c r="CB217" s="27" t="s">
        <v>698</v>
      </c>
      <c r="CC217" s="27" t="s">
        <v>698</v>
      </c>
      <c r="CD217" s="27" t="s">
        <v>698</v>
      </c>
      <c r="CE217" s="27" t="s">
        <v>698</v>
      </c>
      <c r="CF217" s="27" t="s">
        <v>698</v>
      </c>
      <c r="CG217" s="27" t="s">
        <v>698</v>
      </c>
      <c r="CH217" s="27" t="s">
        <v>698</v>
      </c>
      <c r="CI217" s="27" t="s">
        <v>698</v>
      </c>
      <c r="CJ217" s="27" t="s">
        <v>698</v>
      </c>
      <c r="CK217" s="27" t="s">
        <v>698</v>
      </c>
      <c r="CL217" s="27" t="s">
        <v>698</v>
      </c>
      <c r="CM217" s="27" t="s">
        <v>698</v>
      </c>
      <c r="CN217" s="27" t="s">
        <v>698</v>
      </c>
      <c r="CO217" s="27" t="s">
        <v>698</v>
      </c>
      <c r="CP217" s="27" t="s">
        <v>698</v>
      </c>
      <c r="CQ217" s="27" t="s">
        <v>698</v>
      </c>
      <c r="CR217" s="27" t="s">
        <v>698</v>
      </c>
      <c r="CS217" s="27" t="s">
        <v>698</v>
      </c>
      <c r="CT217" s="27" t="s">
        <v>698</v>
      </c>
      <c r="CU217" s="27" t="s">
        <v>698</v>
      </c>
      <c r="CV217" s="27" t="s">
        <v>698</v>
      </c>
      <c r="CW217" s="27" t="s">
        <v>698</v>
      </c>
      <c r="CX217" s="27" t="s">
        <v>698</v>
      </c>
      <c r="CY217" s="27" t="s">
        <v>698</v>
      </c>
      <c r="CZ217" s="27" t="s">
        <v>698</v>
      </c>
      <c r="DA217" s="27" t="s">
        <v>698</v>
      </c>
      <c r="DB217" s="27" t="s">
        <v>698</v>
      </c>
      <c r="DC217" s="27" t="s">
        <v>698</v>
      </c>
      <c r="DD217" s="27" t="s">
        <v>698</v>
      </c>
      <c r="DE217" s="27" t="s">
        <v>698</v>
      </c>
      <c r="DF217" s="27" t="s">
        <v>698</v>
      </c>
      <c r="DG217" s="27" t="s">
        <v>698</v>
      </c>
      <c r="DH217" s="27" t="s">
        <v>698</v>
      </c>
      <c r="DI217" s="27" t="s">
        <v>698</v>
      </c>
      <c r="DJ217" s="27" t="s">
        <v>698</v>
      </c>
      <c r="DK217" s="27" t="s">
        <v>698</v>
      </c>
      <c r="DL217" s="27" t="s">
        <v>698</v>
      </c>
      <c r="DM217" s="27" t="s">
        <v>698</v>
      </c>
      <c r="DN217" s="27" t="s">
        <v>698</v>
      </c>
      <c r="DO217" s="27" t="s">
        <v>698</v>
      </c>
      <c r="DP217" s="27" t="s">
        <v>698</v>
      </c>
      <c r="DQ217" s="27" t="s">
        <v>698</v>
      </c>
      <c r="DR217" s="27" t="s">
        <v>698</v>
      </c>
      <c r="DS217" s="27" t="s">
        <v>698</v>
      </c>
      <c r="DT217" s="27" t="s">
        <v>698</v>
      </c>
      <c r="DU217" s="27" t="s">
        <v>698</v>
      </c>
      <c r="DV217" s="27" t="s">
        <v>698</v>
      </c>
      <c r="DW217" s="27" t="s">
        <v>698</v>
      </c>
      <c r="DX217" s="27" t="s">
        <v>698</v>
      </c>
      <c r="DY217" s="27" t="s">
        <v>698</v>
      </c>
      <c r="DZ217" s="27" t="s">
        <v>698</v>
      </c>
      <c r="EA217" s="27" t="s">
        <v>698</v>
      </c>
      <c r="EB217" s="27" t="s">
        <v>698</v>
      </c>
      <c r="EC217" s="27" t="s">
        <v>698</v>
      </c>
      <c r="ED217" s="27" t="s">
        <v>698</v>
      </c>
      <c r="EE217" s="27" t="s">
        <v>698</v>
      </c>
      <c r="EF217" s="27" t="s">
        <v>698</v>
      </c>
      <c r="EG217" s="27" t="s">
        <v>698</v>
      </c>
      <c r="EH217" s="27" t="s">
        <v>698</v>
      </c>
      <c r="EI217" s="27" t="s">
        <v>698</v>
      </c>
      <c r="EJ217" s="27" t="s">
        <v>698</v>
      </c>
      <c r="EK217" s="27" t="s">
        <v>698</v>
      </c>
      <c r="EL217" s="27" t="s">
        <v>698</v>
      </c>
      <c r="EM217" s="27" t="s">
        <v>698</v>
      </c>
      <c r="EN217" s="27" t="s">
        <v>698</v>
      </c>
      <c r="EO217" s="27" t="s">
        <v>698</v>
      </c>
      <c r="EP217" s="27" t="s">
        <v>698</v>
      </c>
      <c r="EQ217" s="27" t="s">
        <v>698</v>
      </c>
      <c r="ER217" s="27" t="s">
        <v>698</v>
      </c>
      <c r="ES217" s="27" t="s">
        <v>698</v>
      </c>
      <c r="ET217" s="27" t="s">
        <v>698</v>
      </c>
      <c r="EU217" s="27" t="s">
        <v>698</v>
      </c>
      <c r="EV217" s="27" t="s">
        <v>698</v>
      </c>
      <c r="EW217" s="27" t="s">
        <v>2705</v>
      </c>
      <c r="EX217" s="27" t="s">
        <v>3004</v>
      </c>
      <c r="EY217" s="27" t="s">
        <v>2707</v>
      </c>
      <c r="EZ217" s="27" t="s">
        <v>694</v>
      </c>
      <c r="FA217" s="27" t="s">
        <v>694</v>
      </c>
      <c r="FB217" s="27" t="s">
        <v>694</v>
      </c>
      <c r="FC217" s="27" t="s">
        <v>694</v>
      </c>
      <c r="FD217" s="27" t="s">
        <v>694</v>
      </c>
      <c r="FE217" s="27" t="s">
        <v>2858</v>
      </c>
      <c r="FF217" s="157"/>
      <c r="FG217" s="157"/>
    </row>
    <row r="218" spans="1:163" x14ac:dyDescent="0.25">
      <c r="A218" s="27" t="str">
        <f t="shared" si="3"/>
        <v>IR003004001004003012000000000000000000</v>
      </c>
      <c r="B218" s="20" t="s">
        <v>2877</v>
      </c>
      <c r="C218" s="23" t="s">
        <v>2630</v>
      </c>
      <c r="D218" s="23" t="s">
        <v>710</v>
      </c>
      <c r="E218" s="23" t="s">
        <v>711</v>
      </c>
      <c r="F218" s="21" t="s">
        <v>702</v>
      </c>
      <c r="G218" s="23" t="s">
        <v>711</v>
      </c>
      <c r="H218" s="23" t="s">
        <v>710</v>
      </c>
      <c r="I218" s="21" t="s">
        <v>736</v>
      </c>
      <c r="J218" s="23" t="s">
        <v>697</v>
      </c>
      <c r="K218" s="64" t="s">
        <v>697</v>
      </c>
      <c r="L218" s="23" t="s">
        <v>697</v>
      </c>
      <c r="M218" s="23" t="s">
        <v>697</v>
      </c>
      <c r="N218" s="23" t="s">
        <v>697</v>
      </c>
      <c r="O218" s="23" t="s">
        <v>697</v>
      </c>
      <c r="P218" s="27">
        <v>0</v>
      </c>
      <c r="Q218" s="27" t="s">
        <v>704</v>
      </c>
      <c r="R218" s="27" t="s">
        <v>698</v>
      </c>
      <c r="S218" s="28" t="s">
        <v>694</v>
      </c>
      <c r="T218" s="28" t="s">
        <v>922</v>
      </c>
      <c r="U218" s="27" t="s">
        <v>3008</v>
      </c>
      <c r="V218" s="52" t="s">
        <v>905</v>
      </c>
      <c r="W218" s="51"/>
      <c r="X218" s="51"/>
      <c r="Y218" s="51"/>
      <c r="Z218" s="51"/>
      <c r="AA218" s="51"/>
      <c r="AB218" s="20" t="s">
        <v>1598</v>
      </c>
      <c r="AC218" s="51"/>
      <c r="AD218" s="51"/>
      <c r="AE218" s="51"/>
      <c r="AF218" s="51"/>
      <c r="AG218" s="51"/>
      <c r="AH218" s="27" t="s">
        <v>3090</v>
      </c>
      <c r="AI218" s="28" t="s">
        <v>704</v>
      </c>
      <c r="AJ218" s="27" t="s">
        <v>698</v>
      </c>
      <c r="AK218" s="27" t="s">
        <v>698</v>
      </c>
      <c r="AL218" s="27" t="s">
        <v>698</v>
      </c>
      <c r="AM218" s="27" t="s">
        <v>698</v>
      </c>
      <c r="AN218" s="27" t="s">
        <v>698</v>
      </c>
      <c r="AO218" s="27" t="s">
        <v>698</v>
      </c>
      <c r="AP218" s="27" t="s">
        <v>698</v>
      </c>
      <c r="AQ218" s="27" t="s">
        <v>698</v>
      </c>
      <c r="AR218" s="27" t="s">
        <v>698</v>
      </c>
      <c r="AS218" s="27" t="s">
        <v>698</v>
      </c>
      <c r="AT218" s="27" t="s">
        <v>698</v>
      </c>
      <c r="AU218" s="27" t="s">
        <v>698</v>
      </c>
      <c r="AV218" s="27" t="s">
        <v>698</v>
      </c>
      <c r="AW218" s="27" t="s">
        <v>698</v>
      </c>
      <c r="AX218" s="27" t="s">
        <v>698</v>
      </c>
      <c r="AY218" s="27" t="s">
        <v>698</v>
      </c>
      <c r="AZ218" s="27" t="s">
        <v>698</v>
      </c>
      <c r="BA218" s="27" t="s">
        <v>698</v>
      </c>
      <c r="BB218" s="27" t="s">
        <v>698</v>
      </c>
      <c r="BC218" s="27" t="s">
        <v>698</v>
      </c>
      <c r="BD218" s="27" t="s">
        <v>698</v>
      </c>
      <c r="BE218" s="27" t="s">
        <v>698</v>
      </c>
      <c r="BF218" s="27" t="s">
        <v>698</v>
      </c>
      <c r="BG218" s="27" t="s">
        <v>698</v>
      </c>
      <c r="BH218" s="27" t="s">
        <v>698</v>
      </c>
      <c r="BI218" s="27" t="s">
        <v>698</v>
      </c>
      <c r="BJ218" s="27" t="s">
        <v>698</v>
      </c>
      <c r="BK218" s="27" t="s">
        <v>698</v>
      </c>
      <c r="BL218" s="27" t="s">
        <v>698</v>
      </c>
      <c r="BM218" s="27" t="s">
        <v>698</v>
      </c>
      <c r="BN218" s="27" t="s">
        <v>698</v>
      </c>
      <c r="BO218" s="27" t="s">
        <v>698</v>
      </c>
      <c r="BP218" s="27" t="s">
        <v>698</v>
      </c>
      <c r="BQ218" s="27" t="s">
        <v>698</v>
      </c>
      <c r="BR218" s="27" t="s">
        <v>698</v>
      </c>
      <c r="BS218" s="27" t="s">
        <v>698</v>
      </c>
      <c r="BT218" s="27" t="s">
        <v>698</v>
      </c>
      <c r="BU218" s="27" t="s">
        <v>698</v>
      </c>
      <c r="BV218" s="27" t="s">
        <v>698</v>
      </c>
      <c r="BW218" s="27" t="s">
        <v>698</v>
      </c>
      <c r="BX218" s="27" t="s">
        <v>698</v>
      </c>
      <c r="BY218" s="27" t="s">
        <v>698</v>
      </c>
      <c r="BZ218" s="27" t="s">
        <v>704</v>
      </c>
      <c r="CA218" s="27" t="s">
        <v>698</v>
      </c>
      <c r="CB218" s="27" t="s">
        <v>698</v>
      </c>
      <c r="CC218" s="27" t="s">
        <v>698</v>
      </c>
      <c r="CD218" s="27" t="s">
        <v>698</v>
      </c>
      <c r="CE218" s="27" t="s">
        <v>698</v>
      </c>
      <c r="CF218" s="27" t="s">
        <v>698</v>
      </c>
      <c r="CG218" s="27" t="s">
        <v>698</v>
      </c>
      <c r="CH218" s="27" t="s">
        <v>698</v>
      </c>
      <c r="CI218" s="27" t="s">
        <v>698</v>
      </c>
      <c r="CJ218" s="27" t="s">
        <v>698</v>
      </c>
      <c r="CK218" s="27" t="s">
        <v>698</v>
      </c>
      <c r="CL218" s="27" t="s">
        <v>698</v>
      </c>
      <c r="CM218" s="27" t="s">
        <v>698</v>
      </c>
      <c r="CN218" s="27" t="s">
        <v>698</v>
      </c>
      <c r="CO218" s="27" t="s">
        <v>698</v>
      </c>
      <c r="CP218" s="27" t="s">
        <v>698</v>
      </c>
      <c r="CQ218" s="27" t="s">
        <v>698</v>
      </c>
      <c r="CR218" s="27" t="s">
        <v>698</v>
      </c>
      <c r="CS218" s="27" t="s">
        <v>698</v>
      </c>
      <c r="CT218" s="27" t="s">
        <v>698</v>
      </c>
      <c r="CU218" s="27" t="s">
        <v>698</v>
      </c>
      <c r="CV218" s="27" t="s">
        <v>698</v>
      </c>
      <c r="CW218" s="27" t="s">
        <v>698</v>
      </c>
      <c r="CX218" s="27" t="s">
        <v>698</v>
      </c>
      <c r="CY218" s="27" t="s">
        <v>698</v>
      </c>
      <c r="CZ218" s="27" t="s">
        <v>698</v>
      </c>
      <c r="DA218" s="27" t="s">
        <v>698</v>
      </c>
      <c r="DB218" s="27" t="s">
        <v>698</v>
      </c>
      <c r="DC218" s="27" t="s">
        <v>698</v>
      </c>
      <c r="DD218" s="27" t="s">
        <v>698</v>
      </c>
      <c r="DE218" s="27" t="s">
        <v>698</v>
      </c>
      <c r="DF218" s="27" t="s">
        <v>698</v>
      </c>
      <c r="DG218" s="27" t="s">
        <v>698</v>
      </c>
      <c r="DH218" s="27" t="s">
        <v>698</v>
      </c>
      <c r="DI218" s="27" t="s">
        <v>698</v>
      </c>
      <c r="DJ218" s="27" t="s">
        <v>698</v>
      </c>
      <c r="DK218" s="27" t="s">
        <v>698</v>
      </c>
      <c r="DL218" s="27" t="s">
        <v>698</v>
      </c>
      <c r="DM218" s="27" t="s">
        <v>698</v>
      </c>
      <c r="DN218" s="27" t="s">
        <v>698</v>
      </c>
      <c r="DO218" s="27" t="s">
        <v>698</v>
      </c>
      <c r="DP218" s="27" t="s">
        <v>698</v>
      </c>
      <c r="DQ218" s="27" t="s">
        <v>698</v>
      </c>
      <c r="DR218" s="27" t="s">
        <v>698</v>
      </c>
      <c r="DS218" s="27" t="s">
        <v>698</v>
      </c>
      <c r="DT218" s="27" t="s">
        <v>698</v>
      </c>
      <c r="DU218" s="27" t="s">
        <v>698</v>
      </c>
      <c r="DV218" s="27" t="s">
        <v>698</v>
      </c>
      <c r="DW218" s="27" t="s">
        <v>698</v>
      </c>
      <c r="DX218" s="27" t="s">
        <v>698</v>
      </c>
      <c r="DY218" s="27" t="s">
        <v>698</v>
      </c>
      <c r="DZ218" s="27" t="s">
        <v>698</v>
      </c>
      <c r="EA218" s="27" t="s">
        <v>698</v>
      </c>
      <c r="EB218" s="27" t="s">
        <v>698</v>
      </c>
      <c r="EC218" s="27" t="s">
        <v>698</v>
      </c>
      <c r="ED218" s="27" t="s">
        <v>698</v>
      </c>
      <c r="EE218" s="27" t="s">
        <v>698</v>
      </c>
      <c r="EF218" s="27" t="s">
        <v>698</v>
      </c>
      <c r="EG218" s="27" t="s">
        <v>698</v>
      </c>
      <c r="EH218" s="27" t="s">
        <v>698</v>
      </c>
      <c r="EI218" s="27" t="s">
        <v>698</v>
      </c>
      <c r="EJ218" s="27" t="s">
        <v>698</v>
      </c>
      <c r="EK218" s="27" t="s">
        <v>698</v>
      </c>
      <c r="EL218" s="27" t="s">
        <v>698</v>
      </c>
      <c r="EM218" s="27" t="s">
        <v>698</v>
      </c>
      <c r="EN218" s="27" t="s">
        <v>698</v>
      </c>
      <c r="EO218" s="27" t="s">
        <v>698</v>
      </c>
      <c r="EP218" s="27" t="s">
        <v>698</v>
      </c>
      <c r="EQ218" s="27" t="s">
        <v>698</v>
      </c>
      <c r="ER218" s="27" t="s">
        <v>698</v>
      </c>
      <c r="ES218" s="27" t="s">
        <v>698</v>
      </c>
      <c r="ET218" s="27" t="s">
        <v>698</v>
      </c>
      <c r="EU218" s="27" t="s">
        <v>698</v>
      </c>
      <c r="EV218" s="27" t="s">
        <v>698</v>
      </c>
      <c r="EW218" s="27" t="s">
        <v>2705</v>
      </c>
      <c r="EX218" s="27" t="s">
        <v>3004</v>
      </c>
      <c r="EY218" s="27" t="s">
        <v>2707</v>
      </c>
      <c r="EZ218" s="27" t="s">
        <v>694</v>
      </c>
      <c r="FA218" s="27" t="s">
        <v>694</v>
      </c>
      <c r="FB218" s="27" t="s">
        <v>694</v>
      </c>
      <c r="FC218" s="27" t="s">
        <v>694</v>
      </c>
      <c r="FD218" s="27" t="s">
        <v>694</v>
      </c>
      <c r="FE218" s="27" t="s">
        <v>2858</v>
      </c>
      <c r="FF218" s="157"/>
      <c r="FG218" s="157"/>
    </row>
    <row r="219" spans="1:163" x14ac:dyDescent="0.25">
      <c r="A219" s="27" t="str">
        <f t="shared" si="3"/>
        <v>IR003004001004003013000000000000000000</v>
      </c>
      <c r="B219" s="20" t="s">
        <v>2877</v>
      </c>
      <c r="C219" s="23" t="s">
        <v>2630</v>
      </c>
      <c r="D219" s="23" t="s">
        <v>710</v>
      </c>
      <c r="E219" s="23" t="s">
        <v>711</v>
      </c>
      <c r="F219" s="21" t="s">
        <v>702</v>
      </c>
      <c r="G219" s="23" t="s">
        <v>711</v>
      </c>
      <c r="H219" s="23" t="s">
        <v>710</v>
      </c>
      <c r="I219" s="21" t="s">
        <v>738</v>
      </c>
      <c r="J219" s="23" t="s">
        <v>697</v>
      </c>
      <c r="K219" s="64" t="s">
        <v>697</v>
      </c>
      <c r="L219" s="23" t="s">
        <v>697</v>
      </c>
      <c r="M219" s="23" t="s">
        <v>697</v>
      </c>
      <c r="N219" s="23" t="s">
        <v>697</v>
      </c>
      <c r="O219" s="23" t="s">
        <v>697</v>
      </c>
      <c r="P219" s="27">
        <v>0</v>
      </c>
      <c r="Q219" s="27" t="s">
        <v>704</v>
      </c>
      <c r="R219" s="27" t="s">
        <v>698</v>
      </c>
      <c r="S219" s="28" t="s">
        <v>694</v>
      </c>
      <c r="T219" s="28" t="s">
        <v>922</v>
      </c>
      <c r="U219" s="27" t="s">
        <v>3008</v>
      </c>
      <c r="V219" s="52" t="s">
        <v>905</v>
      </c>
      <c r="W219" s="51"/>
      <c r="X219" s="51"/>
      <c r="Y219" s="51"/>
      <c r="Z219" s="51"/>
      <c r="AA219" s="51"/>
      <c r="AB219" s="20" t="s">
        <v>1513</v>
      </c>
      <c r="AC219" s="51"/>
      <c r="AD219" s="20"/>
      <c r="AE219" s="20"/>
      <c r="AF219" s="20"/>
      <c r="AG219" s="20"/>
      <c r="AH219" s="27" t="s">
        <v>3091</v>
      </c>
      <c r="AI219" s="28" t="s">
        <v>704</v>
      </c>
      <c r="AJ219" s="27" t="s">
        <v>698</v>
      </c>
      <c r="AK219" s="27" t="s">
        <v>698</v>
      </c>
      <c r="AL219" s="27" t="s">
        <v>698</v>
      </c>
      <c r="AM219" s="27" t="s">
        <v>698</v>
      </c>
      <c r="AN219" s="27" t="s">
        <v>698</v>
      </c>
      <c r="AO219" s="27" t="s">
        <v>698</v>
      </c>
      <c r="AP219" s="27" t="s">
        <v>698</v>
      </c>
      <c r="AQ219" s="27" t="s">
        <v>698</v>
      </c>
      <c r="AR219" s="27" t="s">
        <v>698</v>
      </c>
      <c r="AS219" s="27" t="s">
        <v>698</v>
      </c>
      <c r="AT219" s="27" t="s">
        <v>698</v>
      </c>
      <c r="AU219" s="27" t="s">
        <v>698</v>
      </c>
      <c r="AV219" s="27" t="s">
        <v>698</v>
      </c>
      <c r="AW219" s="27" t="s">
        <v>698</v>
      </c>
      <c r="AX219" s="27" t="s">
        <v>698</v>
      </c>
      <c r="AY219" s="27" t="s">
        <v>698</v>
      </c>
      <c r="AZ219" s="27" t="s">
        <v>698</v>
      </c>
      <c r="BA219" s="27" t="s">
        <v>698</v>
      </c>
      <c r="BB219" s="27" t="s">
        <v>698</v>
      </c>
      <c r="BC219" s="27" t="s">
        <v>698</v>
      </c>
      <c r="BD219" s="27" t="s">
        <v>698</v>
      </c>
      <c r="BE219" s="27" t="s">
        <v>698</v>
      </c>
      <c r="BF219" s="27" t="s">
        <v>698</v>
      </c>
      <c r="BG219" s="27" t="s">
        <v>698</v>
      </c>
      <c r="BH219" s="27" t="s">
        <v>698</v>
      </c>
      <c r="BI219" s="27" t="s">
        <v>698</v>
      </c>
      <c r="BJ219" s="27" t="s">
        <v>698</v>
      </c>
      <c r="BK219" s="27" t="s">
        <v>698</v>
      </c>
      <c r="BL219" s="27" t="s">
        <v>698</v>
      </c>
      <c r="BM219" s="27" t="s">
        <v>698</v>
      </c>
      <c r="BN219" s="27" t="s">
        <v>698</v>
      </c>
      <c r="BO219" s="27" t="s">
        <v>698</v>
      </c>
      <c r="BP219" s="27" t="s">
        <v>698</v>
      </c>
      <c r="BQ219" s="27" t="s">
        <v>698</v>
      </c>
      <c r="BR219" s="27" t="s">
        <v>698</v>
      </c>
      <c r="BS219" s="27" t="s">
        <v>698</v>
      </c>
      <c r="BT219" s="27" t="s">
        <v>698</v>
      </c>
      <c r="BU219" s="27" t="s">
        <v>698</v>
      </c>
      <c r="BV219" s="27" t="s">
        <v>698</v>
      </c>
      <c r="BW219" s="27" t="s">
        <v>698</v>
      </c>
      <c r="BX219" s="27" t="s">
        <v>698</v>
      </c>
      <c r="BY219" s="27" t="s">
        <v>698</v>
      </c>
      <c r="BZ219" s="27" t="s">
        <v>704</v>
      </c>
      <c r="CA219" s="27" t="s">
        <v>698</v>
      </c>
      <c r="CB219" s="27" t="s">
        <v>698</v>
      </c>
      <c r="CC219" s="27" t="s">
        <v>698</v>
      </c>
      <c r="CD219" s="27" t="s">
        <v>698</v>
      </c>
      <c r="CE219" s="27" t="s">
        <v>698</v>
      </c>
      <c r="CF219" s="27" t="s">
        <v>698</v>
      </c>
      <c r="CG219" s="27" t="s">
        <v>698</v>
      </c>
      <c r="CH219" s="27" t="s">
        <v>698</v>
      </c>
      <c r="CI219" s="27" t="s">
        <v>698</v>
      </c>
      <c r="CJ219" s="27" t="s">
        <v>698</v>
      </c>
      <c r="CK219" s="27" t="s">
        <v>698</v>
      </c>
      <c r="CL219" s="27" t="s">
        <v>698</v>
      </c>
      <c r="CM219" s="27" t="s">
        <v>698</v>
      </c>
      <c r="CN219" s="27" t="s">
        <v>698</v>
      </c>
      <c r="CO219" s="27" t="s">
        <v>698</v>
      </c>
      <c r="CP219" s="27" t="s">
        <v>698</v>
      </c>
      <c r="CQ219" s="27" t="s">
        <v>698</v>
      </c>
      <c r="CR219" s="27" t="s">
        <v>698</v>
      </c>
      <c r="CS219" s="27" t="s">
        <v>698</v>
      </c>
      <c r="CT219" s="27" t="s">
        <v>698</v>
      </c>
      <c r="CU219" s="27" t="s">
        <v>698</v>
      </c>
      <c r="CV219" s="27" t="s">
        <v>698</v>
      </c>
      <c r="CW219" s="27" t="s">
        <v>698</v>
      </c>
      <c r="CX219" s="27" t="s">
        <v>698</v>
      </c>
      <c r="CY219" s="27" t="s">
        <v>698</v>
      </c>
      <c r="CZ219" s="27" t="s">
        <v>698</v>
      </c>
      <c r="DA219" s="27" t="s">
        <v>698</v>
      </c>
      <c r="DB219" s="27" t="s">
        <v>698</v>
      </c>
      <c r="DC219" s="27" t="s">
        <v>698</v>
      </c>
      <c r="DD219" s="27" t="s">
        <v>698</v>
      </c>
      <c r="DE219" s="27" t="s">
        <v>698</v>
      </c>
      <c r="DF219" s="27" t="s">
        <v>698</v>
      </c>
      <c r="DG219" s="27" t="s">
        <v>698</v>
      </c>
      <c r="DH219" s="27" t="s">
        <v>698</v>
      </c>
      <c r="DI219" s="27" t="s">
        <v>698</v>
      </c>
      <c r="DJ219" s="27" t="s">
        <v>698</v>
      </c>
      <c r="DK219" s="27" t="s">
        <v>698</v>
      </c>
      <c r="DL219" s="27" t="s">
        <v>698</v>
      </c>
      <c r="DM219" s="27" t="s">
        <v>698</v>
      </c>
      <c r="DN219" s="27" t="s">
        <v>698</v>
      </c>
      <c r="DO219" s="27" t="s">
        <v>698</v>
      </c>
      <c r="DP219" s="27" t="s">
        <v>698</v>
      </c>
      <c r="DQ219" s="27" t="s">
        <v>698</v>
      </c>
      <c r="DR219" s="27" t="s">
        <v>698</v>
      </c>
      <c r="DS219" s="27" t="s">
        <v>698</v>
      </c>
      <c r="DT219" s="27" t="s">
        <v>698</v>
      </c>
      <c r="DU219" s="27" t="s">
        <v>698</v>
      </c>
      <c r="DV219" s="27" t="s">
        <v>698</v>
      </c>
      <c r="DW219" s="27" t="s">
        <v>698</v>
      </c>
      <c r="DX219" s="27" t="s">
        <v>698</v>
      </c>
      <c r="DY219" s="27" t="s">
        <v>698</v>
      </c>
      <c r="DZ219" s="27" t="s">
        <v>698</v>
      </c>
      <c r="EA219" s="27" t="s">
        <v>698</v>
      </c>
      <c r="EB219" s="27" t="s">
        <v>698</v>
      </c>
      <c r="EC219" s="27" t="s">
        <v>698</v>
      </c>
      <c r="ED219" s="27" t="s">
        <v>698</v>
      </c>
      <c r="EE219" s="27" t="s">
        <v>698</v>
      </c>
      <c r="EF219" s="27" t="s">
        <v>698</v>
      </c>
      <c r="EG219" s="27" t="s">
        <v>698</v>
      </c>
      <c r="EH219" s="27" t="s">
        <v>698</v>
      </c>
      <c r="EI219" s="27" t="s">
        <v>698</v>
      </c>
      <c r="EJ219" s="27" t="s">
        <v>698</v>
      </c>
      <c r="EK219" s="27" t="s">
        <v>698</v>
      </c>
      <c r="EL219" s="27" t="s">
        <v>698</v>
      </c>
      <c r="EM219" s="27" t="s">
        <v>698</v>
      </c>
      <c r="EN219" s="27" t="s">
        <v>698</v>
      </c>
      <c r="EO219" s="27" t="s">
        <v>698</v>
      </c>
      <c r="EP219" s="27" t="s">
        <v>698</v>
      </c>
      <c r="EQ219" s="27" t="s">
        <v>698</v>
      </c>
      <c r="ER219" s="27" t="s">
        <v>698</v>
      </c>
      <c r="ES219" s="27" t="s">
        <v>698</v>
      </c>
      <c r="ET219" s="27" t="s">
        <v>698</v>
      </c>
      <c r="EU219" s="27" t="s">
        <v>698</v>
      </c>
      <c r="EV219" s="27" t="s">
        <v>698</v>
      </c>
      <c r="EW219" s="27" t="s">
        <v>2705</v>
      </c>
      <c r="EX219" s="27" t="s">
        <v>3004</v>
      </c>
      <c r="EY219" s="27" t="s">
        <v>2707</v>
      </c>
      <c r="EZ219" s="27" t="s">
        <v>694</v>
      </c>
      <c r="FA219" s="27" t="s">
        <v>694</v>
      </c>
      <c r="FB219" s="27" t="s">
        <v>694</v>
      </c>
      <c r="FC219" s="27" t="s">
        <v>694</v>
      </c>
      <c r="FD219" s="27" t="s">
        <v>694</v>
      </c>
      <c r="FE219" s="27" t="s">
        <v>2858</v>
      </c>
      <c r="FF219" s="157"/>
      <c r="FG219" s="157"/>
    </row>
    <row r="220" spans="1:163" x14ac:dyDescent="0.25">
      <c r="A220" s="27" t="str">
        <f t="shared" si="3"/>
        <v>IR003004001004003014000000000000000000</v>
      </c>
      <c r="B220" s="20" t="s">
        <v>2877</v>
      </c>
      <c r="C220" s="23" t="s">
        <v>2630</v>
      </c>
      <c r="D220" s="23" t="s">
        <v>710</v>
      </c>
      <c r="E220" s="23" t="s">
        <v>711</v>
      </c>
      <c r="F220" s="21" t="s">
        <v>702</v>
      </c>
      <c r="G220" s="23" t="s">
        <v>711</v>
      </c>
      <c r="H220" s="23" t="s">
        <v>710</v>
      </c>
      <c r="I220" s="21" t="s">
        <v>739</v>
      </c>
      <c r="J220" s="23" t="s">
        <v>697</v>
      </c>
      <c r="K220" s="64" t="s">
        <v>697</v>
      </c>
      <c r="L220" s="23" t="s">
        <v>697</v>
      </c>
      <c r="M220" s="23" t="s">
        <v>697</v>
      </c>
      <c r="N220" s="23" t="s">
        <v>697</v>
      </c>
      <c r="O220" s="23" t="s">
        <v>697</v>
      </c>
      <c r="P220" s="27">
        <v>0</v>
      </c>
      <c r="Q220" s="27" t="s">
        <v>704</v>
      </c>
      <c r="R220" s="27" t="s">
        <v>698</v>
      </c>
      <c r="S220" s="28" t="s">
        <v>694</v>
      </c>
      <c r="T220" s="28" t="s">
        <v>922</v>
      </c>
      <c r="U220" s="27" t="s">
        <v>3008</v>
      </c>
      <c r="V220" s="52" t="s">
        <v>905</v>
      </c>
      <c r="W220" s="51"/>
      <c r="X220" s="51"/>
      <c r="Y220" s="51"/>
      <c r="Z220" s="51"/>
      <c r="AA220" s="51"/>
      <c r="AB220" s="20" t="s">
        <v>1610</v>
      </c>
      <c r="AC220" s="51"/>
      <c r="AD220" s="20"/>
      <c r="AE220" s="20"/>
      <c r="AF220" s="20"/>
      <c r="AG220" s="20"/>
      <c r="AH220" s="27" t="s">
        <v>3092</v>
      </c>
      <c r="AI220" s="28" t="s">
        <v>704</v>
      </c>
      <c r="AJ220" s="27" t="s">
        <v>698</v>
      </c>
      <c r="AK220" s="27" t="s">
        <v>698</v>
      </c>
      <c r="AL220" s="27" t="s">
        <v>698</v>
      </c>
      <c r="AM220" s="27" t="s">
        <v>698</v>
      </c>
      <c r="AN220" s="27" t="s">
        <v>698</v>
      </c>
      <c r="AO220" s="27" t="s">
        <v>698</v>
      </c>
      <c r="AP220" s="27" t="s">
        <v>698</v>
      </c>
      <c r="AQ220" s="27" t="s">
        <v>698</v>
      </c>
      <c r="AR220" s="27" t="s">
        <v>698</v>
      </c>
      <c r="AS220" s="27" t="s">
        <v>698</v>
      </c>
      <c r="AT220" s="27" t="s">
        <v>698</v>
      </c>
      <c r="AU220" s="27" t="s">
        <v>698</v>
      </c>
      <c r="AV220" s="27" t="s">
        <v>698</v>
      </c>
      <c r="AW220" s="27" t="s">
        <v>698</v>
      </c>
      <c r="AX220" s="27" t="s">
        <v>698</v>
      </c>
      <c r="AY220" s="27" t="s">
        <v>698</v>
      </c>
      <c r="AZ220" s="27" t="s">
        <v>698</v>
      </c>
      <c r="BA220" s="27" t="s">
        <v>698</v>
      </c>
      <c r="BB220" s="27" t="s">
        <v>698</v>
      </c>
      <c r="BC220" s="27" t="s">
        <v>698</v>
      </c>
      <c r="BD220" s="27" t="s">
        <v>698</v>
      </c>
      <c r="BE220" s="27" t="s">
        <v>698</v>
      </c>
      <c r="BF220" s="27" t="s">
        <v>698</v>
      </c>
      <c r="BG220" s="27" t="s">
        <v>698</v>
      </c>
      <c r="BH220" s="27" t="s">
        <v>698</v>
      </c>
      <c r="BI220" s="27" t="s">
        <v>698</v>
      </c>
      <c r="BJ220" s="27" t="s">
        <v>698</v>
      </c>
      <c r="BK220" s="27" t="s">
        <v>698</v>
      </c>
      <c r="BL220" s="27" t="s">
        <v>698</v>
      </c>
      <c r="BM220" s="27" t="s">
        <v>698</v>
      </c>
      <c r="BN220" s="27" t="s">
        <v>698</v>
      </c>
      <c r="BO220" s="27" t="s">
        <v>698</v>
      </c>
      <c r="BP220" s="27" t="s">
        <v>698</v>
      </c>
      <c r="BQ220" s="27" t="s">
        <v>698</v>
      </c>
      <c r="BR220" s="27" t="s">
        <v>698</v>
      </c>
      <c r="BS220" s="27" t="s">
        <v>698</v>
      </c>
      <c r="BT220" s="27" t="s">
        <v>698</v>
      </c>
      <c r="BU220" s="27" t="s">
        <v>698</v>
      </c>
      <c r="BV220" s="27" t="s">
        <v>698</v>
      </c>
      <c r="BW220" s="27" t="s">
        <v>698</v>
      </c>
      <c r="BX220" s="27" t="s">
        <v>698</v>
      </c>
      <c r="BY220" s="27" t="s">
        <v>698</v>
      </c>
      <c r="BZ220" s="27" t="s">
        <v>704</v>
      </c>
      <c r="CA220" s="27" t="s">
        <v>698</v>
      </c>
      <c r="CB220" s="27" t="s">
        <v>698</v>
      </c>
      <c r="CC220" s="27" t="s">
        <v>698</v>
      </c>
      <c r="CD220" s="27" t="s">
        <v>698</v>
      </c>
      <c r="CE220" s="27" t="s">
        <v>698</v>
      </c>
      <c r="CF220" s="27" t="s">
        <v>698</v>
      </c>
      <c r="CG220" s="27" t="s">
        <v>698</v>
      </c>
      <c r="CH220" s="27" t="s">
        <v>698</v>
      </c>
      <c r="CI220" s="27" t="s">
        <v>698</v>
      </c>
      <c r="CJ220" s="27" t="s">
        <v>698</v>
      </c>
      <c r="CK220" s="27" t="s">
        <v>698</v>
      </c>
      <c r="CL220" s="27" t="s">
        <v>698</v>
      </c>
      <c r="CM220" s="27" t="s">
        <v>698</v>
      </c>
      <c r="CN220" s="27" t="s">
        <v>698</v>
      </c>
      <c r="CO220" s="27" t="s">
        <v>698</v>
      </c>
      <c r="CP220" s="27" t="s">
        <v>698</v>
      </c>
      <c r="CQ220" s="27" t="s">
        <v>698</v>
      </c>
      <c r="CR220" s="27" t="s">
        <v>698</v>
      </c>
      <c r="CS220" s="27" t="s">
        <v>698</v>
      </c>
      <c r="CT220" s="27" t="s">
        <v>698</v>
      </c>
      <c r="CU220" s="27" t="s">
        <v>698</v>
      </c>
      <c r="CV220" s="27" t="s">
        <v>698</v>
      </c>
      <c r="CW220" s="27" t="s">
        <v>698</v>
      </c>
      <c r="CX220" s="27" t="s">
        <v>698</v>
      </c>
      <c r="CY220" s="27" t="s">
        <v>698</v>
      </c>
      <c r="CZ220" s="27" t="s">
        <v>698</v>
      </c>
      <c r="DA220" s="27" t="s">
        <v>698</v>
      </c>
      <c r="DB220" s="27" t="s">
        <v>698</v>
      </c>
      <c r="DC220" s="27" t="s">
        <v>698</v>
      </c>
      <c r="DD220" s="27" t="s">
        <v>698</v>
      </c>
      <c r="DE220" s="27" t="s">
        <v>698</v>
      </c>
      <c r="DF220" s="27" t="s">
        <v>698</v>
      </c>
      <c r="DG220" s="27" t="s">
        <v>698</v>
      </c>
      <c r="DH220" s="27" t="s">
        <v>698</v>
      </c>
      <c r="DI220" s="27" t="s">
        <v>698</v>
      </c>
      <c r="DJ220" s="27" t="s">
        <v>698</v>
      </c>
      <c r="DK220" s="27" t="s">
        <v>698</v>
      </c>
      <c r="DL220" s="27" t="s">
        <v>698</v>
      </c>
      <c r="DM220" s="27" t="s">
        <v>698</v>
      </c>
      <c r="DN220" s="27" t="s">
        <v>698</v>
      </c>
      <c r="DO220" s="27" t="s">
        <v>698</v>
      </c>
      <c r="DP220" s="27" t="s">
        <v>698</v>
      </c>
      <c r="DQ220" s="27" t="s">
        <v>698</v>
      </c>
      <c r="DR220" s="27" t="s">
        <v>698</v>
      </c>
      <c r="DS220" s="27" t="s">
        <v>698</v>
      </c>
      <c r="DT220" s="27" t="s">
        <v>698</v>
      </c>
      <c r="DU220" s="27" t="s">
        <v>698</v>
      </c>
      <c r="DV220" s="27" t="s">
        <v>698</v>
      </c>
      <c r="DW220" s="27" t="s">
        <v>698</v>
      </c>
      <c r="DX220" s="27" t="s">
        <v>698</v>
      </c>
      <c r="DY220" s="27" t="s">
        <v>698</v>
      </c>
      <c r="DZ220" s="27" t="s">
        <v>698</v>
      </c>
      <c r="EA220" s="27" t="s">
        <v>698</v>
      </c>
      <c r="EB220" s="27" t="s">
        <v>698</v>
      </c>
      <c r="EC220" s="27" t="s">
        <v>698</v>
      </c>
      <c r="ED220" s="27" t="s">
        <v>698</v>
      </c>
      <c r="EE220" s="27" t="s">
        <v>698</v>
      </c>
      <c r="EF220" s="27" t="s">
        <v>698</v>
      </c>
      <c r="EG220" s="27" t="s">
        <v>698</v>
      </c>
      <c r="EH220" s="27" t="s">
        <v>698</v>
      </c>
      <c r="EI220" s="27" t="s">
        <v>698</v>
      </c>
      <c r="EJ220" s="27" t="s">
        <v>698</v>
      </c>
      <c r="EK220" s="27" t="s">
        <v>698</v>
      </c>
      <c r="EL220" s="27" t="s">
        <v>698</v>
      </c>
      <c r="EM220" s="27" t="s">
        <v>698</v>
      </c>
      <c r="EN220" s="27" t="s">
        <v>698</v>
      </c>
      <c r="EO220" s="27" t="s">
        <v>698</v>
      </c>
      <c r="EP220" s="27" t="s">
        <v>698</v>
      </c>
      <c r="EQ220" s="27" t="s">
        <v>698</v>
      </c>
      <c r="ER220" s="27" t="s">
        <v>698</v>
      </c>
      <c r="ES220" s="27" t="s">
        <v>698</v>
      </c>
      <c r="ET220" s="27" t="s">
        <v>698</v>
      </c>
      <c r="EU220" s="27" t="s">
        <v>698</v>
      </c>
      <c r="EV220" s="27" t="s">
        <v>698</v>
      </c>
      <c r="EW220" s="27" t="s">
        <v>2705</v>
      </c>
      <c r="EX220" s="27" t="s">
        <v>3004</v>
      </c>
      <c r="EY220" s="27" t="s">
        <v>2707</v>
      </c>
      <c r="EZ220" s="27" t="s">
        <v>694</v>
      </c>
      <c r="FA220" s="27" t="s">
        <v>694</v>
      </c>
      <c r="FB220" s="27" t="s">
        <v>694</v>
      </c>
      <c r="FC220" s="27" t="s">
        <v>694</v>
      </c>
      <c r="FD220" s="27" t="s">
        <v>694</v>
      </c>
      <c r="FE220" s="27" t="s">
        <v>2858</v>
      </c>
      <c r="FF220" s="157"/>
      <c r="FG220" s="157"/>
    </row>
    <row r="221" spans="1:163" x14ac:dyDescent="0.25">
      <c r="A221" s="27" t="str">
        <f t="shared" si="3"/>
        <v>IR003004001004003015000000000000000000</v>
      </c>
      <c r="B221" s="20" t="s">
        <v>2877</v>
      </c>
      <c r="C221" s="23" t="s">
        <v>2630</v>
      </c>
      <c r="D221" s="23" t="s">
        <v>710</v>
      </c>
      <c r="E221" s="23" t="s">
        <v>711</v>
      </c>
      <c r="F221" s="21" t="s">
        <v>702</v>
      </c>
      <c r="G221" s="23" t="s">
        <v>711</v>
      </c>
      <c r="H221" s="23" t="s">
        <v>710</v>
      </c>
      <c r="I221" s="21" t="s">
        <v>740</v>
      </c>
      <c r="J221" s="23" t="s">
        <v>697</v>
      </c>
      <c r="K221" s="64" t="s">
        <v>697</v>
      </c>
      <c r="L221" s="23" t="s">
        <v>697</v>
      </c>
      <c r="M221" s="23" t="s">
        <v>697</v>
      </c>
      <c r="N221" s="23" t="s">
        <v>697</v>
      </c>
      <c r="O221" s="23" t="s">
        <v>697</v>
      </c>
      <c r="P221" s="27">
        <v>0</v>
      </c>
      <c r="Q221" s="27" t="s">
        <v>704</v>
      </c>
      <c r="R221" s="27" t="s">
        <v>698</v>
      </c>
      <c r="S221" s="28" t="s">
        <v>694</v>
      </c>
      <c r="T221" s="28" t="s">
        <v>922</v>
      </c>
      <c r="U221" s="27" t="s">
        <v>3008</v>
      </c>
      <c r="V221" s="52" t="s">
        <v>905</v>
      </c>
      <c r="W221" s="51"/>
      <c r="X221" s="51"/>
      <c r="Y221" s="51"/>
      <c r="Z221" s="51"/>
      <c r="AA221" s="51"/>
      <c r="AB221" s="20" t="s">
        <v>1615</v>
      </c>
      <c r="AC221" s="51"/>
      <c r="AD221" s="20"/>
      <c r="AE221" s="20"/>
      <c r="AF221" s="20"/>
      <c r="AG221" s="20"/>
      <c r="AH221" s="27" t="s">
        <v>3093</v>
      </c>
      <c r="AI221" s="28" t="s">
        <v>704</v>
      </c>
      <c r="AJ221" s="27" t="s">
        <v>698</v>
      </c>
      <c r="AK221" s="27" t="s">
        <v>698</v>
      </c>
      <c r="AL221" s="27" t="s">
        <v>698</v>
      </c>
      <c r="AM221" s="27" t="s">
        <v>698</v>
      </c>
      <c r="AN221" s="27" t="s">
        <v>698</v>
      </c>
      <c r="AO221" s="27" t="s">
        <v>698</v>
      </c>
      <c r="AP221" s="27" t="s">
        <v>698</v>
      </c>
      <c r="AQ221" s="27" t="s">
        <v>698</v>
      </c>
      <c r="AR221" s="27" t="s">
        <v>698</v>
      </c>
      <c r="AS221" s="27" t="s">
        <v>698</v>
      </c>
      <c r="AT221" s="27" t="s">
        <v>698</v>
      </c>
      <c r="AU221" s="27" t="s">
        <v>698</v>
      </c>
      <c r="AV221" s="27" t="s">
        <v>698</v>
      </c>
      <c r="AW221" s="27" t="s">
        <v>698</v>
      </c>
      <c r="AX221" s="27" t="s">
        <v>698</v>
      </c>
      <c r="AY221" s="27" t="s">
        <v>698</v>
      </c>
      <c r="AZ221" s="27" t="s">
        <v>698</v>
      </c>
      <c r="BA221" s="27" t="s">
        <v>698</v>
      </c>
      <c r="BB221" s="27" t="s">
        <v>698</v>
      </c>
      <c r="BC221" s="27" t="s">
        <v>698</v>
      </c>
      <c r="BD221" s="27" t="s">
        <v>698</v>
      </c>
      <c r="BE221" s="27" t="s">
        <v>698</v>
      </c>
      <c r="BF221" s="27" t="s">
        <v>698</v>
      </c>
      <c r="BG221" s="27" t="s">
        <v>698</v>
      </c>
      <c r="BH221" s="27" t="s">
        <v>698</v>
      </c>
      <c r="BI221" s="27" t="s">
        <v>698</v>
      </c>
      <c r="BJ221" s="27" t="s">
        <v>698</v>
      </c>
      <c r="BK221" s="27" t="s">
        <v>698</v>
      </c>
      <c r="BL221" s="27" t="s">
        <v>698</v>
      </c>
      <c r="BM221" s="27" t="s">
        <v>698</v>
      </c>
      <c r="BN221" s="27" t="s">
        <v>698</v>
      </c>
      <c r="BO221" s="27" t="s">
        <v>698</v>
      </c>
      <c r="BP221" s="27" t="s">
        <v>698</v>
      </c>
      <c r="BQ221" s="27" t="s">
        <v>698</v>
      </c>
      <c r="BR221" s="27" t="s">
        <v>698</v>
      </c>
      <c r="BS221" s="27" t="s">
        <v>698</v>
      </c>
      <c r="BT221" s="27" t="s">
        <v>698</v>
      </c>
      <c r="BU221" s="27" t="s">
        <v>698</v>
      </c>
      <c r="BV221" s="27" t="s">
        <v>698</v>
      </c>
      <c r="BW221" s="27" t="s">
        <v>698</v>
      </c>
      <c r="BX221" s="27" t="s">
        <v>698</v>
      </c>
      <c r="BY221" s="27" t="s">
        <v>698</v>
      </c>
      <c r="BZ221" s="27" t="s">
        <v>704</v>
      </c>
      <c r="CA221" s="27" t="s">
        <v>698</v>
      </c>
      <c r="CB221" s="27" t="s">
        <v>698</v>
      </c>
      <c r="CC221" s="27" t="s">
        <v>698</v>
      </c>
      <c r="CD221" s="27" t="s">
        <v>698</v>
      </c>
      <c r="CE221" s="27" t="s">
        <v>698</v>
      </c>
      <c r="CF221" s="27" t="s">
        <v>698</v>
      </c>
      <c r="CG221" s="27" t="s">
        <v>698</v>
      </c>
      <c r="CH221" s="27" t="s">
        <v>698</v>
      </c>
      <c r="CI221" s="27" t="s">
        <v>698</v>
      </c>
      <c r="CJ221" s="27" t="s">
        <v>698</v>
      </c>
      <c r="CK221" s="27" t="s">
        <v>698</v>
      </c>
      <c r="CL221" s="27" t="s">
        <v>698</v>
      </c>
      <c r="CM221" s="27" t="s">
        <v>698</v>
      </c>
      <c r="CN221" s="27" t="s">
        <v>698</v>
      </c>
      <c r="CO221" s="27" t="s">
        <v>698</v>
      </c>
      <c r="CP221" s="27" t="s">
        <v>698</v>
      </c>
      <c r="CQ221" s="27" t="s">
        <v>698</v>
      </c>
      <c r="CR221" s="27" t="s">
        <v>698</v>
      </c>
      <c r="CS221" s="27" t="s">
        <v>698</v>
      </c>
      <c r="CT221" s="27" t="s">
        <v>698</v>
      </c>
      <c r="CU221" s="27" t="s">
        <v>698</v>
      </c>
      <c r="CV221" s="27" t="s">
        <v>698</v>
      </c>
      <c r="CW221" s="27" t="s">
        <v>698</v>
      </c>
      <c r="CX221" s="27" t="s">
        <v>698</v>
      </c>
      <c r="CY221" s="27" t="s">
        <v>698</v>
      </c>
      <c r="CZ221" s="27" t="s">
        <v>698</v>
      </c>
      <c r="DA221" s="27" t="s">
        <v>698</v>
      </c>
      <c r="DB221" s="27" t="s">
        <v>698</v>
      </c>
      <c r="DC221" s="27" t="s">
        <v>698</v>
      </c>
      <c r="DD221" s="27" t="s">
        <v>698</v>
      </c>
      <c r="DE221" s="27" t="s">
        <v>698</v>
      </c>
      <c r="DF221" s="27" t="s">
        <v>698</v>
      </c>
      <c r="DG221" s="27" t="s">
        <v>698</v>
      </c>
      <c r="DH221" s="27" t="s">
        <v>698</v>
      </c>
      <c r="DI221" s="27" t="s">
        <v>698</v>
      </c>
      <c r="DJ221" s="27" t="s">
        <v>698</v>
      </c>
      <c r="DK221" s="27" t="s">
        <v>698</v>
      </c>
      <c r="DL221" s="27" t="s">
        <v>698</v>
      </c>
      <c r="DM221" s="27" t="s">
        <v>698</v>
      </c>
      <c r="DN221" s="27" t="s">
        <v>698</v>
      </c>
      <c r="DO221" s="27" t="s">
        <v>698</v>
      </c>
      <c r="DP221" s="27" t="s">
        <v>698</v>
      </c>
      <c r="DQ221" s="27" t="s">
        <v>698</v>
      </c>
      <c r="DR221" s="27" t="s">
        <v>698</v>
      </c>
      <c r="DS221" s="27" t="s">
        <v>698</v>
      </c>
      <c r="DT221" s="27" t="s">
        <v>698</v>
      </c>
      <c r="DU221" s="27" t="s">
        <v>698</v>
      </c>
      <c r="DV221" s="27" t="s">
        <v>698</v>
      </c>
      <c r="DW221" s="27" t="s">
        <v>698</v>
      </c>
      <c r="DX221" s="27" t="s">
        <v>698</v>
      </c>
      <c r="DY221" s="27" t="s">
        <v>698</v>
      </c>
      <c r="DZ221" s="27" t="s">
        <v>698</v>
      </c>
      <c r="EA221" s="27" t="s">
        <v>698</v>
      </c>
      <c r="EB221" s="27" t="s">
        <v>698</v>
      </c>
      <c r="EC221" s="27" t="s">
        <v>698</v>
      </c>
      <c r="ED221" s="27" t="s">
        <v>698</v>
      </c>
      <c r="EE221" s="27" t="s">
        <v>698</v>
      </c>
      <c r="EF221" s="27" t="s">
        <v>698</v>
      </c>
      <c r="EG221" s="27" t="s">
        <v>698</v>
      </c>
      <c r="EH221" s="27" t="s">
        <v>698</v>
      </c>
      <c r="EI221" s="27" t="s">
        <v>698</v>
      </c>
      <c r="EJ221" s="27" t="s">
        <v>698</v>
      </c>
      <c r="EK221" s="27" t="s">
        <v>698</v>
      </c>
      <c r="EL221" s="27" t="s">
        <v>698</v>
      </c>
      <c r="EM221" s="27" t="s">
        <v>698</v>
      </c>
      <c r="EN221" s="27" t="s">
        <v>698</v>
      </c>
      <c r="EO221" s="27" t="s">
        <v>698</v>
      </c>
      <c r="EP221" s="27" t="s">
        <v>698</v>
      </c>
      <c r="EQ221" s="27" t="s">
        <v>698</v>
      </c>
      <c r="ER221" s="27" t="s">
        <v>698</v>
      </c>
      <c r="ES221" s="27" t="s">
        <v>698</v>
      </c>
      <c r="ET221" s="27" t="s">
        <v>698</v>
      </c>
      <c r="EU221" s="27" t="s">
        <v>698</v>
      </c>
      <c r="EV221" s="27" t="s">
        <v>698</v>
      </c>
      <c r="EW221" s="27" t="s">
        <v>2705</v>
      </c>
      <c r="EX221" s="27" t="s">
        <v>3004</v>
      </c>
      <c r="EY221" s="27" t="s">
        <v>2707</v>
      </c>
      <c r="EZ221" s="27" t="s">
        <v>694</v>
      </c>
      <c r="FA221" s="27" t="s">
        <v>694</v>
      </c>
      <c r="FB221" s="27" t="s">
        <v>694</v>
      </c>
      <c r="FC221" s="27" t="s">
        <v>694</v>
      </c>
      <c r="FD221" s="27" t="s">
        <v>694</v>
      </c>
      <c r="FE221" s="27" t="s">
        <v>2858</v>
      </c>
      <c r="FF221" s="157"/>
      <c r="FG221" s="157"/>
    </row>
    <row r="222" spans="1:163" x14ac:dyDescent="0.25">
      <c r="A222" s="27" t="str">
        <f t="shared" si="3"/>
        <v>IR003004001004003016000000000000000000</v>
      </c>
      <c r="B222" s="24" t="s">
        <v>2877</v>
      </c>
      <c r="C222" s="23" t="s">
        <v>2630</v>
      </c>
      <c r="D222" s="25" t="s">
        <v>710</v>
      </c>
      <c r="E222" s="25" t="s">
        <v>711</v>
      </c>
      <c r="F222" s="50" t="s">
        <v>702</v>
      </c>
      <c r="G222" s="25" t="s">
        <v>711</v>
      </c>
      <c r="H222" s="25" t="s">
        <v>710</v>
      </c>
      <c r="I222" s="50" t="s">
        <v>742</v>
      </c>
      <c r="J222" s="25" t="s">
        <v>697</v>
      </c>
      <c r="K222" s="63" t="s">
        <v>697</v>
      </c>
      <c r="L222" s="25" t="s">
        <v>697</v>
      </c>
      <c r="M222" s="25" t="s">
        <v>697</v>
      </c>
      <c r="N222" s="25" t="s">
        <v>697</v>
      </c>
      <c r="O222" s="25" t="s">
        <v>697</v>
      </c>
      <c r="P222" s="28"/>
      <c r="Q222" s="28" t="s">
        <v>704</v>
      </c>
      <c r="R222" s="28" t="s">
        <v>698</v>
      </c>
      <c r="S222" s="28" t="s">
        <v>694</v>
      </c>
      <c r="T222" s="28" t="s">
        <v>922</v>
      </c>
      <c r="U222" s="28" t="s">
        <v>3001</v>
      </c>
      <c r="V222" s="139" t="s">
        <v>905</v>
      </c>
      <c r="W222" s="141"/>
      <c r="X222" s="141"/>
      <c r="Y222" s="141"/>
      <c r="Z222" s="141"/>
      <c r="AA222" s="141"/>
      <c r="AB222" s="24" t="s">
        <v>1620</v>
      </c>
      <c r="AC222" s="141"/>
      <c r="AD222" s="24"/>
      <c r="AE222" s="24"/>
      <c r="AF222" s="24"/>
      <c r="AG222" s="24"/>
      <c r="AH222" s="28" t="s">
        <v>3094</v>
      </c>
      <c r="AI222" s="28" t="s">
        <v>704</v>
      </c>
      <c r="AJ222" s="28"/>
      <c r="AK222" s="28"/>
      <c r="AL222" s="28"/>
      <c r="AM222" s="28"/>
      <c r="AN222" s="28"/>
      <c r="AO222" s="28"/>
      <c r="AP222" s="28"/>
      <c r="AQ222" s="28"/>
      <c r="AR222" s="28"/>
      <c r="AS222" s="28"/>
      <c r="AT222" s="28"/>
      <c r="AU222" s="28"/>
      <c r="AV222" s="28"/>
      <c r="AW222" s="28"/>
      <c r="AX222" s="28"/>
      <c r="AY222" s="28"/>
      <c r="AZ222" s="28"/>
      <c r="BA222" s="28"/>
      <c r="BB222" s="28"/>
      <c r="BC222" s="28"/>
      <c r="BD222" s="28"/>
      <c r="BE222" s="28"/>
      <c r="BF222" s="28"/>
      <c r="BG222" s="28"/>
      <c r="BH222" s="28"/>
      <c r="BI222" s="28"/>
      <c r="BJ222" s="28"/>
      <c r="BK222" s="28"/>
      <c r="BL222" s="28"/>
      <c r="BM222" s="28"/>
      <c r="BN222" s="28"/>
      <c r="BO222" s="28"/>
      <c r="BP222" s="28"/>
      <c r="BQ222" s="28"/>
      <c r="BR222" s="28"/>
      <c r="BS222" s="28"/>
      <c r="BT222" s="28"/>
      <c r="BU222" s="28"/>
      <c r="BV222" s="28"/>
      <c r="BW222" s="28"/>
      <c r="BX222" s="28"/>
      <c r="BY222" s="28"/>
      <c r="BZ222" s="28"/>
      <c r="CA222" s="28"/>
      <c r="CB222" s="28"/>
      <c r="CC222" s="28"/>
      <c r="CD222" s="28"/>
      <c r="CE222" s="28"/>
      <c r="CF222" s="28"/>
      <c r="CG222" s="28"/>
      <c r="CH222" s="28"/>
      <c r="CI222" s="28"/>
      <c r="CJ222" s="28"/>
      <c r="CK222" s="28"/>
      <c r="CL222" s="28"/>
      <c r="CM222" s="28"/>
      <c r="CN222" s="28"/>
      <c r="CO222" s="28"/>
      <c r="CP222" s="28"/>
      <c r="CQ222" s="28"/>
      <c r="CR222" s="28"/>
      <c r="CS222" s="28"/>
      <c r="CT222" s="28"/>
      <c r="CU222" s="28"/>
      <c r="CV222" s="28"/>
      <c r="CW222" s="28"/>
      <c r="CX222" s="28"/>
      <c r="CY222" s="28"/>
      <c r="CZ222" s="28"/>
      <c r="DA222" s="28"/>
      <c r="DB222" s="28"/>
      <c r="DC222" s="28"/>
      <c r="DD222" s="28"/>
      <c r="DE222" s="28"/>
      <c r="DF222" s="28"/>
      <c r="DG222" s="28"/>
      <c r="DH222" s="28"/>
      <c r="DI222" s="28"/>
      <c r="DJ222" s="28"/>
      <c r="DK222" s="28"/>
      <c r="DL222" s="28"/>
      <c r="DM222" s="28"/>
      <c r="DN222" s="28"/>
      <c r="DO222" s="28"/>
      <c r="DP222" s="28"/>
      <c r="DQ222" s="28"/>
      <c r="DR222" s="28"/>
      <c r="DS222" s="28"/>
      <c r="DT222" s="28"/>
      <c r="DU222" s="28"/>
      <c r="DV222" s="28"/>
      <c r="DW222" s="28"/>
      <c r="DX222" s="28"/>
      <c r="DY222" s="28"/>
      <c r="DZ222" s="28"/>
      <c r="EA222" s="28"/>
      <c r="EB222" s="28"/>
      <c r="EC222" s="28"/>
      <c r="ED222" s="28"/>
      <c r="EE222" s="28"/>
      <c r="EF222" s="28"/>
      <c r="EG222" s="28"/>
      <c r="EH222" s="28"/>
      <c r="EI222" s="28"/>
      <c r="EJ222" s="28"/>
      <c r="EK222" s="28"/>
      <c r="EL222" s="28"/>
      <c r="EM222" s="28"/>
      <c r="EN222" s="28"/>
      <c r="EO222" s="28"/>
      <c r="EP222" s="28"/>
      <c r="EQ222" s="28"/>
      <c r="ER222" s="28"/>
      <c r="ES222" s="28"/>
      <c r="ET222" s="28"/>
      <c r="EU222" s="28"/>
      <c r="EV222" s="28"/>
      <c r="EW222" s="28"/>
      <c r="EX222" s="28"/>
      <c r="EY222" s="28"/>
      <c r="EZ222" s="28"/>
      <c r="FA222" s="28"/>
      <c r="FB222" s="28"/>
      <c r="FC222" s="28"/>
      <c r="FD222" s="28"/>
      <c r="FE222" s="28"/>
      <c r="FF222" s="30"/>
      <c r="FG222" s="30"/>
    </row>
    <row r="223" spans="1:163" x14ac:dyDescent="0.25">
      <c r="A223" s="27" t="str">
        <f t="shared" si="3"/>
        <v>IR003004001004003017000000000000000000</v>
      </c>
      <c r="B223" s="24" t="s">
        <v>2877</v>
      </c>
      <c r="C223" s="23" t="s">
        <v>2630</v>
      </c>
      <c r="D223" s="25" t="s">
        <v>710</v>
      </c>
      <c r="E223" s="25" t="s">
        <v>711</v>
      </c>
      <c r="F223" s="50" t="s">
        <v>702</v>
      </c>
      <c r="G223" s="25" t="s">
        <v>711</v>
      </c>
      <c r="H223" s="25" t="s">
        <v>710</v>
      </c>
      <c r="I223" s="50" t="s">
        <v>743</v>
      </c>
      <c r="J223" s="25" t="s">
        <v>697</v>
      </c>
      <c r="K223" s="63" t="s">
        <v>697</v>
      </c>
      <c r="L223" s="25" t="s">
        <v>697</v>
      </c>
      <c r="M223" s="25" t="s">
        <v>697</v>
      </c>
      <c r="N223" s="25" t="s">
        <v>697</v>
      </c>
      <c r="O223" s="25" t="s">
        <v>697</v>
      </c>
      <c r="P223" s="28"/>
      <c r="Q223" s="28" t="s">
        <v>704</v>
      </c>
      <c r="R223" s="28" t="s">
        <v>698</v>
      </c>
      <c r="S223" s="28" t="s">
        <v>694</v>
      </c>
      <c r="T223" s="28" t="s">
        <v>922</v>
      </c>
      <c r="U223" s="28" t="s">
        <v>3001</v>
      </c>
      <c r="V223" s="139" t="s">
        <v>905</v>
      </c>
      <c r="W223" s="141"/>
      <c r="X223" s="141"/>
      <c r="Y223" s="141"/>
      <c r="Z223" s="141"/>
      <c r="AA223" s="141"/>
      <c r="AB223" s="24" t="s">
        <v>3051</v>
      </c>
      <c r="AC223" s="141"/>
      <c r="AD223" s="24"/>
      <c r="AE223" s="24"/>
      <c r="AF223" s="24"/>
      <c r="AG223" s="24"/>
      <c r="AH223" s="28" t="s">
        <v>3095</v>
      </c>
      <c r="AI223" s="28" t="s">
        <v>704</v>
      </c>
      <c r="AJ223" s="28"/>
      <c r="AK223" s="28"/>
      <c r="AL223" s="28"/>
      <c r="AM223" s="28"/>
      <c r="AN223" s="28"/>
      <c r="AO223" s="28"/>
      <c r="AP223" s="28"/>
      <c r="AQ223" s="28"/>
      <c r="AR223" s="28"/>
      <c r="AS223" s="28"/>
      <c r="AT223" s="28"/>
      <c r="AU223" s="28"/>
      <c r="AV223" s="28"/>
      <c r="AW223" s="28"/>
      <c r="AX223" s="28"/>
      <c r="AY223" s="28"/>
      <c r="AZ223" s="28"/>
      <c r="BA223" s="28"/>
      <c r="BB223" s="28"/>
      <c r="BC223" s="28"/>
      <c r="BD223" s="28"/>
      <c r="BE223" s="28"/>
      <c r="BF223" s="28"/>
      <c r="BG223" s="28"/>
      <c r="BH223" s="28"/>
      <c r="BI223" s="28"/>
      <c r="BJ223" s="28"/>
      <c r="BK223" s="28"/>
      <c r="BL223" s="28"/>
      <c r="BM223" s="28"/>
      <c r="BN223" s="28"/>
      <c r="BO223" s="28"/>
      <c r="BP223" s="28"/>
      <c r="BQ223" s="28"/>
      <c r="BR223" s="28"/>
      <c r="BS223" s="28"/>
      <c r="BT223" s="28"/>
      <c r="BU223" s="28"/>
      <c r="BV223" s="28"/>
      <c r="BW223" s="28"/>
      <c r="BX223" s="28"/>
      <c r="BY223" s="28"/>
      <c r="BZ223" s="28"/>
      <c r="CA223" s="28"/>
      <c r="CB223" s="28"/>
      <c r="CC223" s="28"/>
      <c r="CD223" s="28"/>
      <c r="CE223" s="28"/>
      <c r="CF223" s="28"/>
      <c r="CG223" s="28"/>
      <c r="CH223" s="28"/>
      <c r="CI223" s="28"/>
      <c r="CJ223" s="28"/>
      <c r="CK223" s="28"/>
      <c r="CL223" s="28"/>
      <c r="CM223" s="28"/>
      <c r="CN223" s="28"/>
      <c r="CO223" s="28"/>
      <c r="CP223" s="28"/>
      <c r="CQ223" s="28"/>
      <c r="CR223" s="28"/>
      <c r="CS223" s="28"/>
      <c r="CT223" s="28"/>
      <c r="CU223" s="28"/>
      <c r="CV223" s="28"/>
      <c r="CW223" s="28"/>
      <c r="CX223" s="28"/>
      <c r="CY223" s="28"/>
      <c r="CZ223" s="28"/>
      <c r="DA223" s="28"/>
      <c r="DB223" s="28"/>
      <c r="DC223" s="28"/>
      <c r="DD223" s="28"/>
      <c r="DE223" s="28"/>
      <c r="DF223" s="28"/>
      <c r="DG223" s="28"/>
      <c r="DH223" s="28"/>
      <c r="DI223" s="28"/>
      <c r="DJ223" s="28"/>
      <c r="DK223" s="28"/>
      <c r="DL223" s="28"/>
      <c r="DM223" s="28"/>
      <c r="DN223" s="28"/>
      <c r="DO223" s="28"/>
      <c r="DP223" s="28"/>
      <c r="DQ223" s="28"/>
      <c r="DR223" s="28"/>
      <c r="DS223" s="28"/>
      <c r="DT223" s="28"/>
      <c r="DU223" s="28"/>
      <c r="DV223" s="28"/>
      <c r="DW223" s="28"/>
      <c r="DX223" s="28"/>
      <c r="DY223" s="28"/>
      <c r="DZ223" s="28"/>
      <c r="EA223" s="28"/>
      <c r="EB223" s="28"/>
      <c r="EC223" s="28"/>
      <c r="ED223" s="28"/>
      <c r="EE223" s="28"/>
      <c r="EF223" s="28"/>
      <c r="EG223" s="28"/>
      <c r="EH223" s="28"/>
      <c r="EI223" s="28"/>
      <c r="EJ223" s="28"/>
      <c r="EK223" s="28"/>
      <c r="EL223" s="28"/>
      <c r="EM223" s="28"/>
      <c r="EN223" s="28"/>
      <c r="EO223" s="28"/>
      <c r="EP223" s="28"/>
      <c r="EQ223" s="28"/>
      <c r="ER223" s="28"/>
      <c r="ES223" s="28"/>
      <c r="ET223" s="28"/>
      <c r="EU223" s="28"/>
      <c r="EV223" s="28"/>
      <c r="EW223" s="28"/>
      <c r="EX223" s="28"/>
      <c r="EY223" s="28"/>
      <c r="EZ223" s="28"/>
      <c r="FA223" s="28"/>
      <c r="FB223" s="28"/>
      <c r="FC223" s="28"/>
      <c r="FD223" s="28"/>
      <c r="FE223" s="28"/>
      <c r="FF223" s="30"/>
      <c r="FG223" s="30"/>
    </row>
    <row r="224" spans="1:163" x14ac:dyDescent="0.25">
      <c r="A224" s="27" t="str">
        <f t="shared" si="3"/>
        <v>IR003004001004003018000000000000000000</v>
      </c>
      <c r="B224" s="24" t="s">
        <v>2877</v>
      </c>
      <c r="C224" s="23" t="s">
        <v>2630</v>
      </c>
      <c r="D224" s="25" t="s">
        <v>710</v>
      </c>
      <c r="E224" s="25" t="s">
        <v>711</v>
      </c>
      <c r="F224" s="50" t="s">
        <v>702</v>
      </c>
      <c r="G224" s="25" t="s">
        <v>711</v>
      </c>
      <c r="H224" s="25" t="s">
        <v>710</v>
      </c>
      <c r="I224" s="50" t="s">
        <v>745</v>
      </c>
      <c r="J224" s="25" t="s">
        <v>697</v>
      </c>
      <c r="K224" s="63" t="s">
        <v>697</v>
      </c>
      <c r="L224" s="25" t="s">
        <v>697</v>
      </c>
      <c r="M224" s="25" t="s">
        <v>697</v>
      </c>
      <c r="N224" s="25" t="s">
        <v>697</v>
      </c>
      <c r="O224" s="25" t="s">
        <v>697</v>
      </c>
      <c r="P224" s="28"/>
      <c r="Q224" s="28" t="s">
        <v>704</v>
      </c>
      <c r="R224" s="28" t="s">
        <v>698</v>
      </c>
      <c r="S224" s="28" t="s">
        <v>694</v>
      </c>
      <c r="T224" s="28" t="s">
        <v>922</v>
      </c>
      <c r="U224" s="28" t="s">
        <v>3008</v>
      </c>
      <c r="V224" s="139" t="s">
        <v>905</v>
      </c>
      <c r="W224" s="141"/>
      <c r="X224" s="141"/>
      <c r="Y224" s="141"/>
      <c r="Z224" s="141"/>
      <c r="AA224" s="141"/>
      <c r="AB224" s="24" t="s">
        <v>2860</v>
      </c>
      <c r="AC224" s="141"/>
      <c r="AD224" s="24"/>
      <c r="AE224" s="24"/>
      <c r="AF224" s="24"/>
      <c r="AG224" s="24"/>
      <c r="AH224" s="28" t="s">
        <v>3096</v>
      </c>
      <c r="AI224" s="28" t="s">
        <v>704</v>
      </c>
      <c r="AJ224" s="28"/>
      <c r="AK224" s="28"/>
      <c r="AL224" s="28"/>
      <c r="AM224" s="28"/>
      <c r="AN224" s="28"/>
      <c r="AO224" s="28"/>
      <c r="AP224" s="28"/>
      <c r="AQ224" s="28"/>
      <c r="AR224" s="28"/>
      <c r="AS224" s="28"/>
      <c r="AT224" s="28"/>
      <c r="AU224" s="28"/>
      <c r="AV224" s="28"/>
      <c r="AW224" s="28"/>
      <c r="AX224" s="28"/>
      <c r="AY224" s="28"/>
      <c r="AZ224" s="28"/>
      <c r="BA224" s="28"/>
      <c r="BB224" s="28"/>
      <c r="BC224" s="28"/>
      <c r="BD224" s="28"/>
      <c r="BE224" s="28"/>
      <c r="BF224" s="28"/>
      <c r="BG224" s="28"/>
      <c r="BH224" s="28"/>
      <c r="BI224" s="28"/>
      <c r="BJ224" s="28"/>
      <c r="BK224" s="28"/>
      <c r="BL224" s="28"/>
      <c r="BM224" s="28"/>
      <c r="BN224" s="28"/>
      <c r="BO224" s="28"/>
      <c r="BP224" s="28"/>
      <c r="BQ224" s="28"/>
      <c r="BR224" s="28"/>
      <c r="BS224" s="28"/>
      <c r="BT224" s="28"/>
      <c r="BU224" s="28"/>
      <c r="BV224" s="28"/>
      <c r="BW224" s="28"/>
      <c r="BX224" s="28"/>
      <c r="BY224" s="28"/>
      <c r="BZ224" s="28"/>
      <c r="CA224" s="28"/>
      <c r="CB224" s="28"/>
      <c r="CC224" s="28"/>
      <c r="CD224" s="28"/>
      <c r="CE224" s="28"/>
      <c r="CF224" s="28"/>
      <c r="CG224" s="28"/>
      <c r="CH224" s="28"/>
      <c r="CI224" s="28"/>
      <c r="CJ224" s="28"/>
      <c r="CK224" s="28"/>
      <c r="CL224" s="28"/>
      <c r="CM224" s="28"/>
      <c r="CN224" s="28"/>
      <c r="CO224" s="28"/>
      <c r="CP224" s="28"/>
      <c r="CQ224" s="28"/>
      <c r="CR224" s="28"/>
      <c r="CS224" s="28"/>
      <c r="CT224" s="28"/>
      <c r="CU224" s="28"/>
      <c r="CV224" s="28"/>
      <c r="CW224" s="28"/>
      <c r="CX224" s="28"/>
      <c r="CY224" s="28"/>
      <c r="CZ224" s="28"/>
      <c r="DA224" s="28"/>
      <c r="DB224" s="28"/>
      <c r="DC224" s="28"/>
      <c r="DD224" s="28"/>
      <c r="DE224" s="28"/>
      <c r="DF224" s="28"/>
      <c r="DG224" s="28"/>
      <c r="DH224" s="28"/>
      <c r="DI224" s="28"/>
      <c r="DJ224" s="28"/>
      <c r="DK224" s="28"/>
      <c r="DL224" s="28"/>
      <c r="DM224" s="28"/>
      <c r="DN224" s="28"/>
      <c r="DO224" s="28"/>
      <c r="DP224" s="28"/>
      <c r="DQ224" s="28"/>
      <c r="DR224" s="28"/>
      <c r="DS224" s="28"/>
      <c r="DT224" s="28"/>
      <c r="DU224" s="28"/>
      <c r="DV224" s="28"/>
      <c r="DW224" s="28"/>
      <c r="DX224" s="28"/>
      <c r="DY224" s="28"/>
      <c r="DZ224" s="28"/>
      <c r="EA224" s="28"/>
      <c r="EB224" s="28"/>
      <c r="EC224" s="28"/>
      <c r="ED224" s="28"/>
      <c r="EE224" s="28"/>
      <c r="EF224" s="28"/>
      <c r="EG224" s="28"/>
      <c r="EH224" s="28"/>
      <c r="EI224" s="28"/>
      <c r="EJ224" s="28"/>
      <c r="EK224" s="28"/>
      <c r="EL224" s="28"/>
      <c r="EM224" s="28"/>
      <c r="EN224" s="28"/>
      <c r="EO224" s="28"/>
      <c r="EP224" s="28"/>
      <c r="EQ224" s="28"/>
      <c r="ER224" s="28"/>
      <c r="ES224" s="28"/>
      <c r="ET224" s="28"/>
      <c r="EU224" s="28"/>
      <c r="EV224" s="28"/>
      <c r="EW224" s="28"/>
      <c r="EX224" s="28"/>
      <c r="EY224" s="28"/>
      <c r="EZ224" s="28"/>
      <c r="FA224" s="28"/>
      <c r="FB224" s="28"/>
      <c r="FC224" s="28"/>
      <c r="FD224" s="28"/>
      <c r="FE224" s="28"/>
      <c r="FF224" s="30"/>
      <c r="FG224" s="30"/>
    </row>
    <row r="225" spans="1:163" x14ac:dyDescent="0.25">
      <c r="A225" s="27" t="str">
        <f t="shared" si="3"/>
        <v>IR003004001004004000000000000000000000</v>
      </c>
      <c r="B225" s="28" t="s">
        <v>694</v>
      </c>
      <c r="C225" s="23" t="s">
        <v>2630</v>
      </c>
      <c r="D225" s="25" t="s">
        <v>710</v>
      </c>
      <c r="E225" s="25" t="s">
        <v>711</v>
      </c>
      <c r="F225" s="50" t="s">
        <v>702</v>
      </c>
      <c r="G225" s="50" t="s">
        <v>711</v>
      </c>
      <c r="H225" s="25" t="s">
        <v>711</v>
      </c>
      <c r="I225" s="25" t="s">
        <v>697</v>
      </c>
      <c r="J225" s="25" t="s">
        <v>697</v>
      </c>
      <c r="K225" s="63" t="s">
        <v>697</v>
      </c>
      <c r="L225" s="25" t="s">
        <v>697</v>
      </c>
      <c r="M225" s="25" t="s">
        <v>697</v>
      </c>
      <c r="N225" s="25" t="s">
        <v>697</v>
      </c>
      <c r="O225" s="25" t="s">
        <v>697</v>
      </c>
      <c r="P225" s="28"/>
      <c r="Q225" s="28" t="s">
        <v>704</v>
      </c>
      <c r="R225" s="28" t="s">
        <v>698</v>
      </c>
      <c r="S225" s="28" t="s">
        <v>694</v>
      </c>
      <c r="T225" s="28" t="s">
        <v>922</v>
      </c>
      <c r="U225" s="28" t="s">
        <v>3011</v>
      </c>
      <c r="V225" s="139" t="s">
        <v>905</v>
      </c>
      <c r="W225" s="24"/>
      <c r="X225" s="24"/>
      <c r="Y225" s="28"/>
      <c r="Z225" s="28"/>
      <c r="AA225" s="24" t="s">
        <v>3012</v>
      </c>
      <c r="AB225" s="24"/>
      <c r="AC225" s="24"/>
      <c r="AD225" s="24"/>
      <c r="AE225" s="24"/>
      <c r="AF225" s="24"/>
      <c r="AG225" s="24"/>
      <c r="AH225" s="28" t="s">
        <v>3097</v>
      </c>
      <c r="AI225" s="28" t="s">
        <v>704</v>
      </c>
      <c r="AJ225" s="28"/>
      <c r="AK225" s="28"/>
      <c r="AL225" s="28"/>
      <c r="AM225" s="28"/>
      <c r="AN225" s="28"/>
      <c r="AO225" s="28"/>
      <c r="AP225" s="28"/>
      <c r="AQ225" s="28"/>
      <c r="AR225" s="28"/>
      <c r="AS225" s="28"/>
      <c r="AT225" s="28"/>
      <c r="AU225" s="28"/>
      <c r="AV225" s="28"/>
      <c r="AW225" s="28"/>
      <c r="AX225" s="28"/>
      <c r="AY225" s="28"/>
      <c r="AZ225" s="28"/>
      <c r="BA225" s="28"/>
      <c r="BB225" s="28"/>
      <c r="BC225" s="28"/>
      <c r="BD225" s="28"/>
      <c r="BE225" s="28"/>
      <c r="BF225" s="28"/>
      <c r="BG225" s="28"/>
      <c r="BH225" s="28"/>
      <c r="BI225" s="28"/>
      <c r="BJ225" s="28"/>
      <c r="BK225" s="28"/>
      <c r="BL225" s="28"/>
      <c r="BM225" s="28"/>
      <c r="BN225" s="28"/>
      <c r="BO225" s="28"/>
      <c r="BP225" s="28"/>
      <c r="BQ225" s="28"/>
      <c r="BR225" s="28"/>
      <c r="BS225" s="28"/>
      <c r="BT225" s="28"/>
      <c r="BU225" s="28"/>
      <c r="BV225" s="28"/>
      <c r="BW225" s="28"/>
      <c r="BX225" s="28"/>
      <c r="BY225" s="28"/>
      <c r="BZ225" s="28"/>
      <c r="CA225" s="28"/>
      <c r="CB225" s="28"/>
      <c r="CC225" s="28"/>
      <c r="CD225" s="28"/>
      <c r="CE225" s="28"/>
      <c r="CF225" s="28"/>
      <c r="CG225" s="28"/>
      <c r="CH225" s="28"/>
      <c r="CI225" s="28"/>
      <c r="CJ225" s="28"/>
      <c r="CK225" s="28"/>
      <c r="CL225" s="28"/>
      <c r="CM225" s="28"/>
      <c r="CN225" s="28"/>
      <c r="CO225" s="28"/>
      <c r="CP225" s="28"/>
      <c r="CQ225" s="28"/>
      <c r="CR225" s="28"/>
      <c r="CS225" s="28"/>
      <c r="CT225" s="28"/>
      <c r="CU225" s="28"/>
      <c r="CV225" s="28"/>
      <c r="CW225" s="28"/>
      <c r="CX225" s="28"/>
      <c r="CY225" s="28"/>
      <c r="CZ225" s="28"/>
      <c r="DA225" s="28"/>
      <c r="DB225" s="28"/>
      <c r="DC225" s="28"/>
      <c r="DD225" s="28"/>
      <c r="DE225" s="28"/>
      <c r="DF225" s="28"/>
      <c r="DG225" s="28"/>
      <c r="DH225" s="28"/>
      <c r="DI225" s="28"/>
      <c r="DJ225" s="28"/>
      <c r="DK225" s="28"/>
      <c r="DL225" s="28"/>
      <c r="DM225" s="28"/>
      <c r="DN225" s="28"/>
      <c r="DO225" s="28"/>
      <c r="DP225" s="28"/>
      <c r="DQ225" s="28"/>
      <c r="DR225" s="28"/>
      <c r="DS225" s="28"/>
      <c r="DT225" s="28"/>
      <c r="DU225" s="28"/>
      <c r="DV225" s="28"/>
      <c r="DW225" s="28"/>
      <c r="DX225" s="28"/>
      <c r="DY225" s="28"/>
      <c r="DZ225" s="28"/>
      <c r="EA225" s="28"/>
      <c r="EB225" s="28"/>
      <c r="EC225" s="28"/>
      <c r="ED225" s="28"/>
      <c r="EE225" s="28"/>
      <c r="EF225" s="28"/>
      <c r="EG225" s="28"/>
      <c r="EH225" s="28"/>
      <c r="EI225" s="28"/>
      <c r="EJ225" s="28"/>
      <c r="EK225" s="28"/>
      <c r="EL225" s="28"/>
      <c r="EM225" s="28"/>
      <c r="EN225" s="28"/>
      <c r="EO225" s="28"/>
      <c r="EP225" s="28"/>
      <c r="EQ225" s="28"/>
      <c r="ER225" s="28"/>
      <c r="ES225" s="28"/>
      <c r="ET225" s="28"/>
      <c r="EU225" s="28"/>
      <c r="EV225" s="28"/>
      <c r="EW225" s="28"/>
      <c r="EX225" s="28"/>
      <c r="EY225" s="28"/>
      <c r="EZ225" s="28"/>
      <c r="FA225" s="28"/>
      <c r="FB225" s="28"/>
      <c r="FC225" s="28"/>
      <c r="FD225" s="28"/>
      <c r="FE225" s="28"/>
      <c r="FF225" s="43"/>
      <c r="FG225" s="43"/>
    </row>
    <row r="226" spans="1:163" x14ac:dyDescent="0.25">
      <c r="A226" s="27" t="str">
        <f t="shared" si="3"/>
        <v>IR003004001004004001000000000000000000</v>
      </c>
      <c r="B226" s="24" t="s">
        <v>2877</v>
      </c>
      <c r="C226" s="23" t="s">
        <v>2630</v>
      </c>
      <c r="D226" s="25" t="s">
        <v>710</v>
      </c>
      <c r="E226" s="25" t="s">
        <v>711</v>
      </c>
      <c r="F226" s="50" t="s">
        <v>702</v>
      </c>
      <c r="G226" s="25" t="s">
        <v>711</v>
      </c>
      <c r="H226" s="25" t="s">
        <v>711</v>
      </c>
      <c r="I226" s="50" t="s">
        <v>702</v>
      </c>
      <c r="J226" s="25" t="s">
        <v>697</v>
      </c>
      <c r="K226" s="63" t="s">
        <v>697</v>
      </c>
      <c r="L226" s="25" t="s">
        <v>697</v>
      </c>
      <c r="M226" s="25" t="s">
        <v>697</v>
      </c>
      <c r="N226" s="25" t="s">
        <v>697</v>
      </c>
      <c r="O226" s="25" t="s">
        <v>697</v>
      </c>
      <c r="P226" s="28"/>
      <c r="Q226" s="28" t="s">
        <v>704</v>
      </c>
      <c r="R226" s="28" t="s">
        <v>698</v>
      </c>
      <c r="S226" s="28" t="s">
        <v>694</v>
      </c>
      <c r="T226" s="28" t="s">
        <v>922</v>
      </c>
      <c r="U226" s="28" t="s">
        <v>3011</v>
      </c>
      <c r="V226" s="139" t="s">
        <v>905</v>
      </c>
      <c r="W226" s="141"/>
      <c r="X226" s="141"/>
      <c r="Y226" s="141"/>
      <c r="Z226" s="141"/>
      <c r="AA226" s="141"/>
      <c r="AB226" s="24" t="s">
        <v>2114</v>
      </c>
      <c r="AC226" s="141"/>
      <c r="AD226" s="141"/>
      <c r="AE226" s="141"/>
      <c r="AF226" s="141"/>
      <c r="AG226" s="141"/>
      <c r="AH226" s="28" t="s">
        <v>3098</v>
      </c>
      <c r="AI226" s="28" t="s">
        <v>704</v>
      </c>
      <c r="AJ226" s="28" t="s">
        <v>698</v>
      </c>
      <c r="AK226" s="28" t="s">
        <v>698</v>
      </c>
      <c r="AL226" s="28" t="s">
        <v>698</v>
      </c>
      <c r="AM226" s="28" t="s">
        <v>698</v>
      </c>
      <c r="AN226" s="28" t="s">
        <v>698</v>
      </c>
      <c r="AO226" s="28" t="s">
        <v>698</v>
      </c>
      <c r="AP226" s="28" t="s">
        <v>698</v>
      </c>
      <c r="AQ226" s="28" t="s">
        <v>698</v>
      </c>
      <c r="AR226" s="28" t="s">
        <v>698</v>
      </c>
      <c r="AS226" s="28" t="s">
        <v>698</v>
      </c>
      <c r="AT226" s="28" t="s">
        <v>698</v>
      </c>
      <c r="AU226" s="28" t="s">
        <v>698</v>
      </c>
      <c r="AV226" s="28" t="s">
        <v>698</v>
      </c>
      <c r="AW226" s="28" t="s">
        <v>698</v>
      </c>
      <c r="AX226" s="28" t="s">
        <v>698</v>
      </c>
      <c r="AY226" s="28" t="s">
        <v>698</v>
      </c>
      <c r="AZ226" s="28" t="s">
        <v>698</v>
      </c>
      <c r="BA226" s="28" t="s">
        <v>698</v>
      </c>
      <c r="BB226" s="28" t="s">
        <v>698</v>
      </c>
      <c r="BC226" s="28" t="s">
        <v>698</v>
      </c>
      <c r="BD226" s="28" t="s">
        <v>698</v>
      </c>
      <c r="BE226" s="28" t="s">
        <v>698</v>
      </c>
      <c r="BF226" s="28" t="s">
        <v>698</v>
      </c>
      <c r="BG226" s="28" t="s">
        <v>698</v>
      </c>
      <c r="BH226" s="28" t="s">
        <v>698</v>
      </c>
      <c r="BI226" s="28" t="s">
        <v>698</v>
      </c>
      <c r="BJ226" s="28" t="s">
        <v>698</v>
      </c>
      <c r="BK226" s="28" t="s">
        <v>698</v>
      </c>
      <c r="BL226" s="28" t="s">
        <v>698</v>
      </c>
      <c r="BM226" s="28" t="s">
        <v>698</v>
      </c>
      <c r="BN226" s="28" t="s">
        <v>698</v>
      </c>
      <c r="BO226" s="28" t="s">
        <v>698</v>
      </c>
      <c r="BP226" s="28" t="s">
        <v>698</v>
      </c>
      <c r="BQ226" s="28" t="s">
        <v>698</v>
      </c>
      <c r="BR226" s="28" t="s">
        <v>698</v>
      </c>
      <c r="BS226" s="28" t="s">
        <v>698</v>
      </c>
      <c r="BT226" s="28" t="s">
        <v>698</v>
      </c>
      <c r="BU226" s="28" t="s">
        <v>698</v>
      </c>
      <c r="BV226" s="28" t="s">
        <v>698</v>
      </c>
      <c r="BW226" s="28" t="s">
        <v>698</v>
      </c>
      <c r="BX226" s="28" t="s">
        <v>698</v>
      </c>
      <c r="BY226" s="28" t="s">
        <v>698</v>
      </c>
      <c r="BZ226" s="28" t="s">
        <v>704</v>
      </c>
      <c r="CA226" s="28" t="s">
        <v>698</v>
      </c>
      <c r="CB226" s="28" t="s">
        <v>698</v>
      </c>
      <c r="CC226" s="28" t="s">
        <v>698</v>
      </c>
      <c r="CD226" s="28" t="s">
        <v>698</v>
      </c>
      <c r="CE226" s="28" t="s">
        <v>698</v>
      </c>
      <c r="CF226" s="28" t="s">
        <v>698</v>
      </c>
      <c r="CG226" s="28" t="s">
        <v>698</v>
      </c>
      <c r="CH226" s="28" t="s">
        <v>698</v>
      </c>
      <c r="CI226" s="28" t="s">
        <v>698</v>
      </c>
      <c r="CJ226" s="28" t="s">
        <v>698</v>
      </c>
      <c r="CK226" s="28" t="s">
        <v>698</v>
      </c>
      <c r="CL226" s="28" t="s">
        <v>698</v>
      </c>
      <c r="CM226" s="28" t="s">
        <v>698</v>
      </c>
      <c r="CN226" s="28" t="s">
        <v>698</v>
      </c>
      <c r="CO226" s="28" t="s">
        <v>698</v>
      </c>
      <c r="CP226" s="28" t="s">
        <v>698</v>
      </c>
      <c r="CQ226" s="28" t="s">
        <v>698</v>
      </c>
      <c r="CR226" s="28" t="s">
        <v>698</v>
      </c>
      <c r="CS226" s="28" t="s">
        <v>698</v>
      </c>
      <c r="CT226" s="28" t="s">
        <v>698</v>
      </c>
      <c r="CU226" s="28" t="s">
        <v>698</v>
      </c>
      <c r="CV226" s="28" t="s">
        <v>698</v>
      </c>
      <c r="CW226" s="28" t="s">
        <v>698</v>
      </c>
      <c r="CX226" s="28" t="s">
        <v>698</v>
      </c>
      <c r="CY226" s="28" t="s">
        <v>698</v>
      </c>
      <c r="CZ226" s="28" t="s">
        <v>698</v>
      </c>
      <c r="DA226" s="28" t="s">
        <v>698</v>
      </c>
      <c r="DB226" s="28" t="s">
        <v>698</v>
      </c>
      <c r="DC226" s="28" t="s">
        <v>698</v>
      </c>
      <c r="DD226" s="28" t="s">
        <v>698</v>
      </c>
      <c r="DE226" s="28" t="s">
        <v>698</v>
      </c>
      <c r="DF226" s="28" t="s">
        <v>698</v>
      </c>
      <c r="DG226" s="28" t="s">
        <v>698</v>
      </c>
      <c r="DH226" s="28" t="s">
        <v>698</v>
      </c>
      <c r="DI226" s="28" t="s">
        <v>698</v>
      </c>
      <c r="DJ226" s="28" t="s">
        <v>698</v>
      </c>
      <c r="DK226" s="28" t="s">
        <v>698</v>
      </c>
      <c r="DL226" s="28" t="s">
        <v>698</v>
      </c>
      <c r="DM226" s="28" t="s">
        <v>698</v>
      </c>
      <c r="DN226" s="28" t="s">
        <v>698</v>
      </c>
      <c r="DO226" s="28" t="s">
        <v>698</v>
      </c>
      <c r="DP226" s="28" t="s">
        <v>698</v>
      </c>
      <c r="DQ226" s="28" t="s">
        <v>698</v>
      </c>
      <c r="DR226" s="28" t="s">
        <v>698</v>
      </c>
      <c r="DS226" s="28" t="s">
        <v>698</v>
      </c>
      <c r="DT226" s="28" t="s">
        <v>698</v>
      </c>
      <c r="DU226" s="28" t="s">
        <v>698</v>
      </c>
      <c r="DV226" s="28" t="s">
        <v>698</v>
      </c>
      <c r="DW226" s="28" t="s">
        <v>698</v>
      </c>
      <c r="DX226" s="28" t="s">
        <v>698</v>
      </c>
      <c r="DY226" s="28" t="s">
        <v>698</v>
      </c>
      <c r="DZ226" s="28" t="s">
        <v>698</v>
      </c>
      <c r="EA226" s="28" t="s">
        <v>698</v>
      </c>
      <c r="EB226" s="28" t="s">
        <v>698</v>
      </c>
      <c r="EC226" s="28" t="s">
        <v>698</v>
      </c>
      <c r="ED226" s="28" t="s">
        <v>698</v>
      </c>
      <c r="EE226" s="28" t="s">
        <v>698</v>
      </c>
      <c r="EF226" s="28" t="s">
        <v>698</v>
      </c>
      <c r="EG226" s="28" t="s">
        <v>698</v>
      </c>
      <c r="EH226" s="28" t="s">
        <v>698</v>
      </c>
      <c r="EI226" s="28" t="s">
        <v>698</v>
      </c>
      <c r="EJ226" s="28" t="s">
        <v>698</v>
      </c>
      <c r="EK226" s="28" t="s">
        <v>698</v>
      </c>
      <c r="EL226" s="28" t="s">
        <v>698</v>
      </c>
      <c r="EM226" s="28" t="s">
        <v>698</v>
      </c>
      <c r="EN226" s="28" t="s">
        <v>698</v>
      </c>
      <c r="EO226" s="28" t="s">
        <v>698</v>
      </c>
      <c r="EP226" s="28" t="s">
        <v>698</v>
      </c>
      <c r="EQ226" s="28" t="s">
        <v>698</v>
      </c>
      <c r="ER226" s="28" t="s">
        <v>698</v>
      </c>
      <c r="ES226" s="28" t="s">
        <v>698</v>
      </c>
      <c r="ET226" s="28" t="s">
        <v>698</v>
      </c>
      <c r="EU226" s="28" t="s">
        <v>698</v>
      </c>
      <c r="EV226" s="28" t="s">
        <v>698</v>
      </c>
      <c r="EW226" s="28" t="s">
        <v>2705</v>
      </c>
      <c r="EX226" s="28" t="s">
        <v>3004</v>
      </c>
      <c r="EY226" s="28" t="s">
        <v>2707</v>
      </c>
      <c r="EZ226" s="28" t="s">
        <v>694</v>
      </c>
      <c r="FA226" s="28" t="s">
        <v>694</v>
      </c>
      <c r="FB226" s="28" t="s">
        <v>694</v>
      </c>
      <c r="FC226" s="28" t="s">
        <v>694</v>
      </c>
      <c r="FD226" s="28" t="s">
        <v>694</v>
      </c>
      <c r="FE226" s="28" t="s">
        <v>2858</v>
      </c>
      <c r="FF226" s="30"/>
      <c r="FG226" s="30"/>
    </row>
    <row r="227" spans="1:163" x14ac:dyDescent="0.25">
      <c r="A227" s="27" t="str">
        <f t="shared" si="3"/>
        <v>IR003004001004004002000000000000000000</v>
      </c>
      <c r="B227" s="24" t="s">
        <v>2877</v>
      </c>
      <c r="C227" s="23" t="s">
        <v>2630</v>
      </c>
      <c r="D227" s="25" t="s">
        <v>710</v>
      </c>
      <c r="E227" s="25" t="s">
        <v>711</v>
      </c>
      <c r="F227" s="50" t="s">
        <v>702</v>
      </c>
      <c r="G227" s="25" t="s">
        <v>711</v>
      </c>
      <c r="H227" s="25" t="s">
        <v>711</v>
      </c>
      <c r="I227" s="50" t="s">
        <v>707</v>
      </c>
      <c r="J227" s="25" t="s">
        <v>697</v>
      </c>
      <c r="K227" s="63" t="s">
        <v>697</v>
      </c>
      <c r="L227" s="25" t="s">
        <v>697</v>
      </c>
      <c r="M227" s="25" t="s">
        <v>697</v>
      </c>
      <c r="N227" s="25" t="s">
        <v>697</v>
      </c>
      <c r="O227" s="25" t="s">
        <v>697</v>
      </c>
      <c r="P227" s="28"/>
      <c r="Q227" s="28" t="s">
        <v>698</v>
      </c>
      <c r="R227" s="28" t="s">
        <v>698</v>
      </c>
      <c r="S227" s="28" t="s">
        <v>694</v>
      </c>
      <c r="T227" s="28" t="s">
        <v>922</v>
      </c>
      <c r="U227" s="28" t="s">
        <v>3011</v>
      </c>
      <c r="V227" s="139" t="s">
        <v>905</v>
      </c>
      <c r="W227" s="141"/>
      <c r="X227" s="141"/>
      <c r="Y227" s="141"/>
      <c r="Z227" s="141"/>
      <c r="AA227" s="141"/>
      <c r="AB227" s="24" t="s">
        <v>1524</v>
      </c>
      <c r="AC227" s="141"/>
      <c r="AD227" s="141"/>
      <c r="AE227" s="141"/>
      <c r="AF227" s="141"/>
      <c r="AG227" s="141"/>
      <c r="AH227" s="28" t="s">
        <v>3099</v>
      </c>
      <c r="AI227" s="28" t="s">
        <v>698</v>
      </c>
      <c r="AJ227" s="28" t="s">
        <v>694</v>
      </c>
      <c r="AK227" s="28" t="s">
        <v>694</v>
      </c>
      <c r="AL227" s="28" t="s">
        <v>694</v>
      </c>
      <c r="AM227" s="28" t="s">
        <v>694</v>
      </c>
      <c r="AN227" s="28" t="s">
        <v>694</v>
      </c>
      <c r="AO227" s="28" t="s">
        <v>694</v>
      </c>
      <c r="AP227" s="28" t="s">
        <v>694</v>
      </c>
      <c r="AQ227" s="28" t="s">
        <v>694</v>
      </c>
      <c r="AR227" s="28" t="s">
        <v>694</v>
      </c>
      <c r="AS227" s="28" t="s">
        <v>694</v>
      </c>
      <c r="AT227" s="28" t="s">
        <v>694</v>
      </c>
      <c r="AU227" s="28" t="s">
        <v>694</v>
      </c>
      <c r="AV227" s="28" t="s">
        <v>694</v>
      </c>
      <c r="AW227" s="28" t="s">
        <v>694</v>
      </c>
      <c r="AX227" s="28" t="s">
        <v>694</v>
      </c>
      <c r="AY227" s="28" t="s">
        <v>694</v>
      </c>
      <c r="AZ227" s="28" t="s">
        <v>694</v>
      </c>
      <c r="BA227" s="28" t="s">
        <v>694</v>
      </c>
      <c r="BB227" s="28" t="s">
        <v>694</v>
      </c>
      <c r="BC227" s="28" t="s">
        <v>694</v>
      </c>
      <c r="BD227" s="28" t="s">
        <v>694</v>
      </c>
      <c r="BE227" s="28" t="s">
        <v>694</v>
      </c>
      <c r="BF227" s="28" t="s">
        <v>694</v>
      </c>
      <c r="BG227" s="28" t="s">
        <v>694</v>
      </c>
      <c r="BH227" s="28" t="s">
        <v>694</v>
      </c>
      <c r="BI227" s="28" t="s">
        <v>694</v>
      </c>
      <c r="BJ227" s="28" t="s">
        <v>694</v>
      </c>
      <c r="BK227" s="28" t="s">
        <v>694</v>
      </c>
      <c r="BL227" s="28" t="s">
        <v>694</v>
      </c>
      <c r="BM227" s="28" t="s">
        <v>694</v>
      </c>
      <c r="BN227" s="28" t="s">
        <v>694</v>
      </c>
      <c r="BO227" s="28" t="s">
        <v>694</v>
      </c>
      <c r="BP227" s="28" t="s">
        <v>694</v>
      </c>
      <c r="BQ227" s="28" t="s">
        <v>694</v>
      </c>
      <c r="BR227" s="28" t="s">
        <v>694</v>
      </c>
      <c r="BS227" s="28" t="s">
        <v>694</v>
      </c>
      <c r="BT227" s="28" t="s">
        <v>694</v>
      </c>
      <c r="BU227" s="28" t="s">
        <v>694</v>
      </c>
      <c r="BV227" s="28" t="s">
        <v>694</v>
      </c>
      <c r="BW227" s="28" t="s">
        <v>694</v>
      </c>
      <c r="BX227" s="28" t="s">
        <v>694</v>
      </c>
      <c r="BY227" s="28" t="s">
        <v>694</v>
      </c>
      <c r="BZ227" s="28" t="s">
        <v>694</v>
      </c>
      <c r="CA227" s="28" t="s">
        <v>694</v>
      </c>
      <c r="CB227" s="28" t="s">
        <v>694</v>
      </c>
      <c r="CC227" s="28" t="s">
        <v>694</v>
      </c>
      <c r="CD227" s="28" t="s">
        <v>694</v>
      </c>
      <c r="CE227" s="28" t="s">
        <v>694</v>
      </c>
      <c r="CF227" s="28" t="s">
        <v>694</v>
      </c>
      <c r="CG227" s="28" t="s">
        <v>694</v>
      </c>
      <c r="CH227" s="28" t="s">
        <v>694</v>
      </c>
      <c r="CI227" s="28" t="s">
        <v>694</v>
      </c>
      <c r="CJ227" s="28" t="s">
        <v>694</v>
      </c>
      <c r="CK227" s="28" t="s">
        <v>694</v>
      </c>
      <c r="CL227" s="28" t="s">
        <v>694</v>
      </c>
      <c r="CM227" s="28" t="s">
        <v>694</v>
      </c>
      <c r="CN227" s="28" t="s">
        <v>694</v>
      </c>
      <c r="CO227" s="28" t="s">
        <v>694</v>
      </c>
      <c r="CP227" s="28" t="s">
        <v>694</v>
      </c>
      <c r="CQ227" s="28" t="s">
        <v>694</v>
      </c>
      <c r="CR227" s="28" t="s">
        <v>694</v>
      </c>
      <c r="CS227" s="28" t="s">
        <v>694</v>
      </c>
      <c r="CT227" s="28" t="s">
        <v>694</v>
      </c>
      <c r="CU227" s="28" t="s">
        <v>694</v>
      </c>
      <c r="CV227" s="28" t="s">
        <v>694</v>
      </c>
      <c r="CW227" s="28" t="s">
        <v>694</v>
      </c>
      <c r="CX227" s="28" t="s">
        <v>694</v>
      </c>
      <c r="CY227" s="28" t="s">
        <v>694</v>
      </c>
      <c r="CZ227" s="28" t="s">
        <v>694</v>
      </c>
      <c r="DA227" s="28" t="s">
        <v>694</v>
      </c>
      <c r="DB227" s="28" t="s">
        <v>694</v>
      </c>
      <c r="DC227" s="28" t="s">
        <v>694</v>
      </c>
      <c r="DD227" s="28" t="s">
        <v>694</v>
      </c>
      <c r="DE227" s="28" t="s">
        <v>694</v>
      </c>
      <c r="DF227" s="28" t="s">
        <v>694</v>
      </c>
      <c r="DG227" s="28" t="s">
        <v>694</v>
      </c>
      <c r="DH227" s="28" t="s">
        <v>694</v>
      </c>
      <c r="DI227" s="28" t="s">
        <v>694</v>
      </c>
      <c r="DJ227" s="28" t="s">
        <v>694</v>
      </c>
      <c r="DK227" s="28" t="s">
        <v>694</v>
      </c>
      <c r="DL227" s="28" t="s">
        <v>694</v>
      </c>
      <c r="DM227" s="28" t="s">
        <v>694</v>
      </c>
      <c r="DN227" s="28" t="s">
        <v>694</v>
      </c>
      <c r="DO227" s="28" t="s">
        <v>694</v>
      </c>
      <c r="DP227" s="28" t="s">
        <v>694</v>
      </c>
      <c r="DQ227" s="28" t="s">
        <v>694</v>
      </c>
      <c r="DR227" s="28" t="s">
        <v>694</v>
      </c>
      <c r="DS227" s="28" t="s">
        <v>694</v>
      </c>
      <c r="DT227" s="28" t="s">
        <v>694</v>
      </c>
      <c r="DU227" s="28" t="s">
        <v>694</v>
      </c>
      <c r="DV227" s="28" t="s">
        <v>694</v>
      </c>
      <c r="DW227" s="28" t="s">
        <v>694</v>
      </c>
      <c r="DX227" s="28" t="s">
        <v>694</v>
      </c>
      <c r="DY227" s="28" t="s">
        <v>694</v>
      </c>
      <c r="DZ227" s="28" t="s">
        <v>694</v>
      </c>
      <c r="EA227" s="28" t="s">
        <v>694</v>
      </c>
      <c r="EB227" s="28" t="s">
        <v>694</v>
      </c>
      <c r="EC227" s="28" t="s">
        <v>694</v>
      </c>
      <c r="ED227" s="28" t="s">
        <v>694</v>
      </c>
      <c r="EE227" s="28" t="s">
        <v>694</v>
      </c>
      <c r="EF227" s="28" t="s">
        <v>694</v>
      </c>
      <c r="EG227" s="28" t="s">
        <v>694</v>
      </c>
      <c r="EH227" s="28" t="s">
        <v>694</v>
      </c>
      <c r="EI227" s="28" t="s">
        <v>694</v>
      </c>
      <c r="EJ227" s="28" t="s">
        <v>694</v>
      </c>
      <c r="EK227" s="28" t="s">
        <v>694</v>
      </c>
      <c r="EL227" s="28" t="s">
        <v>694</v>
      </c>
      <c r="EM227" s="28" t="s">
        <v>694</v>
      </c>
      <c r="EN227" s="28" t="s">
        <v>694</v>
      </c>
      <c r="EO227" s="28" t="s">
        <v>694</v>
      </c>
      <c r="EP227" s="28" t="s">
        <v>694</v>
      </c>
      <c r="EQ227" s="28" t="s">
        <v>694</v>
      </c>
      <c r="ER227" s="28" t="s">
        <v>694</v>
      </c>
      <c r="ES227" s="28" t="s">
        <v>694</v>
      </c>
      <c r="ET227" s="28" t="s">
        <v>694</v>
      </c>
      <c r="EU227" s="28" t="s">
        <v>694</v>
      </c>
      <c r="EV227" s="28" t="s">
        <v>694</v>
      </c>
      <c r="EW227" s="28" t="s">
        <v>694</v>
      </c>
      <c r="EX227" s="28" t="s">
        <v>694</v>
      </c>
      <c r="EY227" s="28" t="s">
        <v>694</v>
      </c>
      <c r="EZ227" s="28" t="s">
        <v>694</v>
      </c>
      <c r="FA227" s="28" t="s">
        <v>694</v>
      </c>
      <c r="FB227" s="28" t="s">
        <v>694</v>
      </c>
      <c r="FC227" s="28" t="s">
        <v>694</v>
      </c>
      <c r="FD227" s="28" t="s">
        <v>694</v>
      </c>
      <c r="FE227" s="141" t="s">
        <v>694</v>
      </c>
      <c r="FF227" s="30"/>
      <c r="FG227" s="30"/>
    </row>
    <row r="228" spans="1:163" x14ac:dyDescent="0.25">
      <c r="A228" s="27" t="str">
        <f t="shared" si="3"/>
        <v>IR003004001004004002001000000000000000</v>
      </c>
      <c r="B228" s="24" t="s">
        <v>2877</v>
      </c>
      <c r="C228" s="23" t="s">
        <v>2630</v>
      </c>
      <c r="D228" s="25" t="s">
        <v>710</v>
      </c>
      <c r="E228" s="25" t="s">
        <v>711</v>
      </c>
      <c r="F228" s="50" t="s">
        <v>702</v>
      </c>
      <c r="G228" s="25" t="s">
        <v>711</v>
      </c>
      <c r="H228" s="25" t="s">
        <v>711</v>
      </c>
      <c r="I228" s="50" t="s">
        <v>707</v>
      </c>
      <c r="J228" s="50" t="s">
        <v>702</v>
      </c>
      <c r="K228" s="63" t="s">
        <v>697</v>
      </c>
      <c r="L228" s="25" t="s">
        <v>697</v>
      </c>
      <c r="M228" s="25" t="s">
        <v>697</v>
      </c>
      <c r="N228" s="25" t="s">
        <v>697</v>
      </c>
      <c r="O228" s="25" t="s">
        <v>697</v>
      </c>
      <c r="P228" s="28"/>
      <c r="Q228" s="28" t="s">
        <v>698</v>
      </c>
      <c r="R228" s="28" t="s">
        <v>698</v>
      </c>
      <c r="S228" s="28" t="s">
        <v>694</v>
      </c>
      <c r="T228" s="28" t="s">
        <v>922</v>
      </c>
      <c r="U228" s="28" t="s">
        <v>3011</v>
      </c>
      <c r="V228" s="139" t="s">
        <v>905</v>
      </c>
      <c r="W228" s="141"/>
      <c r="X228" s="141"/>
      <c r="Y228" s="141"/>
      <c r="Z228" s="141"/>
      <c r="AA228" s="141"/>
      <c r="AB228" s="141"/>
      <c r="AC228" s="24" t="s">
        <v>3030</v>
      </c>
      <c r="AD228" s="141"/>
      <c r="AE228" s="141"/>
      <c r="AF228" s="141"/>
      <c r="AG228" s="141"/>
      <c r="AH228" s="28" t="s">
        <v>3100</v>
      </c>
      <c r="AI228" s="28" t="s">
        <v>698</v>
      </c>
      <c r="AJ228" s="28" t="s">
        <v>698</v>
      </c>
      <c r="AK228" s="28" t="s">
        <v>698</v>
      </c>
      <c r="AL228" s="28" t="s">
        <v>698</v>
      </c>
      <c r="AM228" s="28" t="s">
        <v>698</v>
      </c>
      <c r="AN228" s="28" t="s">
        <v>698</v>
      </c>
      <c r="AO228" s="28" t="s">
        <v>698</v>
      </c>
      <c r="AP228" s="28" t="s">
        <v>698</v>
      </c>
      <c r="AQ228" s="28" t="s">
        <v>698</v>
      </c>
      <c r="AR228" s="28" t="s">
        <v>698</v>
      </c>
      <c r="AS228" s="28" t="s">
        <v>698</v>
      </c>
      <c r="AT228" s="28" t="s">
        <v>698</v>
      </c>
      <c r="AU228" s="28" t="s">
        <v>698</v>
      </c>
      <c r="AV228" s="28" t="s">
        <v>698</v>
      </c>
      <c r="AW228" s="28" t="s">
        <v>698</v>
      </c>
      <c r="AX228" s="28" t="s">
        <v>698</v>
      </c>
      <c r="AY228" s="28" t="s">
        <v>698</v>
      </c>
      <c r="AZ228" s="28" t="s">
        <v>698</v>
      </c>
      <c r="BA228" s="28" t="s">
        <v>698</v>
      </c>
      <c r="BB228" s="28" t="s">
        <v>698</v>
      </c>
      <c r="BC228" s="28" t="s">
        <v>698</v>
      </c>
      <c r="BD228" s="28" t="s">
        <v>698</v>
      </c>
      <c r="BE228" s="28" t="s">
        <v>698</v>
      </c>
      <c r="BF228" s="28" t="s">
        <v>698</v>
      </c>
      <c r="BG228" s="28" t="s">
        <v>698</v>
      </c>
      <c r="BH228" s="28" t="s">
        <v>698</v>
      </c>
      <c r="BI228" s="28" t="s">
        <v>698</v>
      </c>
      <c r="BJ228" s="28" t="s">
        <v>698</v>
      </c>
      <c r="BK228" s="28" t="s">
        <v>698</v>
      </c>
      <c r="BL228" s="28" t="s">
        <v>698</v>
      </c>
      <c r="BM228" s="28" t="s">
        <v>698</v>
      </c>
      <c r="BN228" s="28" t="s">
        <v>698</v>
      </c>
      <c r="BO228" s="28" t="s">
        <v>698</v>
      </c>
      <c r="BP228" s="28" t="s">
        <v>698</v>
      </c>
      <c r="BQ228" s="28" t="s">
        <v>698</v>
      </c>
      <c r="BR228" s="28" t="s">
        <v>698</v>
      </c>
      <c r="BS228" s="28" t="s">
        <v>698</v>
      </c>
      <c r="BT228" s="28" t="s">
        <v>698</v>
      </c>
      <c r="BU228" s="28" t="s">
        <v>698</v>
      </c>
      <c r="BV228" s="28" t="s">
        <v>698</v>
      </c>
      <c r="BW228" s="28" t="s">
        <v>698</v>
      </c>
      <c r="BX228" s="28" t="s">
        <v>698</v>
      </c>
      <c r="BY228" s="28" t="s">
        <v>698</v>
      </c>
      <c r="BZ228" s="28" t="s">
        <v>704</v>
      </c>
      <c r="CA228" s="28" t="s">
        <v>698</v>
      </c>
      <c r="CB228" s="28" t="s">
        <v>698</v>
      </c>
      <c r="CC228" s="28" t="s">
        <v>698</v>
      </c>
      <c r="CD228" s="28" t="s">
        <v>698</v>
      </c>
      <c r="CE228" s="28" t="s">
        <v>698</v>
      </c>
      <c r="CF228" s="28" t="s">
        <v>698</v>
      </c>
      <c r="CG228" s="28" t="s">
        <v>698</v>
      </c>
      <c r="CH228" s="28" t="s">
        <v>698</v>
      </c>
      <c r="CI228" s="28" t="s">
        <v>698</v>
      </c>
      <c r="CJ228" s="28" t="s">
        <v>698</v>
      </c>
      <c r="CK228" s="28" t="s">
        <v>698</v>
      </c>
      <c r="CL228" s="28" t="s">
        <v>698</v>
      </c>
      <c r="CM228" s="28" t="s">
        <v>698</v>
      </c>
      <c r="CN228" s="28" t="s">
        <v>698</v>
      </c>
      <c r="CO228" s="28" t="s">
        <v>698</v>
      </c>
      <c r="CP228" s="28" t="s">
        <v>698</v>
      </c>
      <c r="CQ228" s="28" t="s">
        <v>698</v>
      </c>
      <c r="CR228" s="28" t="s">
        <v>698</v>
      </c>
      <c r="CS228" s="28" t="s">
        <v>698</v>
      </c>
      <c r="CT228" s="28" t="s">
        <v>698</v>
      </c>
      <c r="CU228" s="28" t="s">
        <v>698</v>
      </c>
      <c r="CV228" s="28" t="s">
        <v>698</v>
      </c>
      <c r="CW228" s="28" t="s">
        <v>698</v>
      </c>
      <c r="CX228" s="28" t="s">
        <v>698</v>
      </c>
      <c r="CY228" s="28" t="s">
        <v>698</v>
      </c>
      <c r="CZ228" s="28" t="s">
        <v>698</v>
      </c>
      <c r="DA228" s="28" t="s">
        <v>698</v>
      </c>
      <c r="DB228" s="28" t="s">
        <v>698</v>
      </c>
      <c r="DC228" s="28" t="s">
        <v>698</v>
      </c>
      <c r="DD228" s="28" t="s">
        <v>698</v>
      </c>
      <c r="DE228" s="28" t="s">
        <v>698</v>
      </c>
      <c r="DF228" s="28" t="s">
        <v>698</v>
      </c>
      <c r="DG228" s="28" t="s">
        <v>698</v>
      </c>
      <c r="DH228" s="28" t="s">
        <v>698</v>
      </c>
      <c r="DI228" s="28" t="s">
        <v>698</v>
      </c>
      <c r="DJ228" s="28" t="s">
        <v>698</v>
      </c>
      <c r="DK228" s="28" t="s">
        <v>698</v>
      </c>
      <c r="DL228" s="28" t="s">
        <v>698</v>
      </c>
      <c r="DM228" s="28" t="s">
        <v>698</v>
      </c>
      <c r="DN228" s="28" t="s">
        <v>698</v>
      </c>
      <c r="DO228" s="28" t="s">
        <v>698</v>
      </c>
      <c r="DP228" s="28" t="s">
        <v>698</v>
      </c>
      <c r="DQ228" s="28" t="s">
        <v>698</v>
      </c>
      <c r="DR228" s="28" t="s">
        <v>698</v>
      </c>
      <c r="DS228" s="28" t="s">
        <v>698</v>
      </c>
      <c r="DT228" s="28" t="s">
        <v>698</v>
      </c>
      <c r="DU228" s="28" t="s">
        <v>698</v>
      </c>
      <c r="DV228" s="28" t="s">
        <v>698</v>
      </c>
      <c r="DW228" s="28" t="s">
        <v>698</v>
      </c>
      <c r="DX228" s="28" t="s">
        <v>698</v>
      </c>
      <c r="DY228" s="28" t="s">
        <v>698</v>
      </c>
      <c r="DZ228" s="28" t="s">
        <v>698</v>
      </c>
      <c r="EA228" s="28" t="s">
        <v>698</v>
      </c>
      <c r="EB228" s="28" t="s">
        <v>698</v>
      </c>
      <c r="EC228" s="28" t="s">
        <v>698</v>
      </c>
      <c r="ED228" s="28" t="s">
        <v>698</v>
      </c>
      <c r="EE228" s="28" t="s">
        <v>698</v>
      </c>
      <c r="EF228" s="28" t="s">
        <v>698</v>
      </c>
      <c r="EG228" s="28" t="s">
        <v>698</v>
      </c>
      <c r="EH228" s="28" t="s">
        <v>698</v>
      </c>
      <c r="EI228" s="28" t="s">
        <v>698</v>
      </c>
      <c r="EJ228" s="28" t="s">
        <v>698</v>
      </c>
      <c r="EK228" s="28" t="s">
        <v>698</v>
      </c>
      <c r="EL228" s="28" t="s">
        <v>698</v>
      </c>
      <c r="EM228" s="28" t="s">
        <v>698</v>
      </c>
      <c r="EN228" s="28" t="s">
        <v>698</v>
      </c>
      <c r="EO228" s="28" t="s">
        <v>698</v>
      </c>
      <c r="EP228" s="28" t="s">
        <v>698</v>
      </c>
      <c r="EQ228" s="28" t="s">
        <v>698</v>
      </c>
      <c r="ER228" s="28" t="s">
        <v>698</v>
      </c>
      <c r="ES228" s="28" t="s">
        <v>698</v>
      </c>
      <c r="ET228" s="28" t="s">
        <v>698</v>
      </c>
      <c r="EU228" s="28" t="s">
        <v>698</v>
      </c>
      <c r="EV228" s="28" t="s">
        <v>698</v>
      </c>
      <c r="EW228" s="28" t="s">
        <v>2705</v>
      </c>
      <c r="EX228" s="28" t="s">
        <v>3004</v>
      </c>
      <c r="EY228" s="28" t="s">
        <v>2707</v>
      </c>
      <c r="EZ228" s="28" t="s">
        <v>694</v>
      </c>
      <c r="FA228" s="28" t="s">
        <v>694</v>
      </c>
      <c r="FB228" s="28" t="s">
        <v>694</v>
      </c>
      <c r="FC228" s="28" t="s">
        <v>694</v>
      </c>
      <c r="FD228" s="28" t="s">
        <v>694</v>
      </c>
      <c r="FE228" s="28" t="s">
        <v>2858</v>
      </c>
      <c r="FF228" s="30"/>
      <c r="FG228" s="30"/>
    </row>
    <row r="229" spans="1:163" x14ac:dyDescent="0.25">
      <c r="A229" s="27" t="str">
        <f t="shared" si="3"/>
        <v>IR003004001004004002002000000000000000</v>
      </c>
      <c r="B229" s="24" t="s">
        <v>2599</v>
      </c>
      <c r="C229" s="23" t="s">
        <v>2630</v>
      </c>
      <c r="D229" s="25" t="s">
        <v>710</v>
      </c>
      <c r="E229" s="25" t="s">
        <v>711</v>
      </c>
      <c r="F229" s="50" t="s">
        <v>702</v>
      </c>
      <c r="G229" s="25" t="s">
        <v>711</v>
      </c>
      <c r="H229" s="25" t="s">
        <v>711</v>
      </c>
      <c r="I229" s="50" t="s">
        <v>707</v>
      </c>
      <c r="J229" s="50" t="s">
        <v>707</v>
      </c>
      <c r="K229" s="63" t="s">
        <v>697</v>
      </c>
      <c r="L229" s="25" t="s">
        <v>697</v>
      </c>
      <c r="M229" s="25" t="s">
        <v>697</v>
      </c>
      <c r="N229" s="25" t="s">
        <v>697</v>
      </c>
      <c r="O229" s="25" t="s">
        <v>697</v>
      </c>
      <c r="P229" s="28"/>
      <c r="Q229" s="28" t="s">
        <v>704</v>
      </c>
      <c r="R229" s="28" t="s">
        <v>698</v>
      </c>
      <c r="S229" s="28" t="s">
        <v>694</v>
      </c>
      <c r="T229" s="28" t="s">
        <v>922</v>
      </c>
      <c r="U229" s="28" t="s">
        <v>3011</v>
      </c>
      <c r="V229" s="139" t="s">
        <v>905</v>
      </c>
      <c r="W229" s="141"/>
      <c r="X229" s="141"/>
      <c r="Y229" s="141"/>
      <c r="Z229" s="141"/>
      <c r="AA229" s="141"/>
      <c r="AB229" s="141"/>
      <c r="AC229" s="24" t="s">
        <v>3032</v>
      </c>
      <c r="AD229" s="141"/>
      <c r="AE229" s="141"/>
      <c r="AF229" s="141"/>
      <c r="AG229" s="141"/>
      <c r="AH229" s="28" t="s">
        <v>3101</v>
      </c>
      <c r="AI229" s="28" t="s">
        <v>704</v>
      </c>
      <c r="AJ229" s="28" t="s">
        <v>698</v>
      </c>
      <c r="AK229" s="28" t="s">
        <v>698</v>
      </c>
      <c r="AL229" s="28" t="s">
        <v>698</v>
      </c>
      <c r="AM229" s="28" t="s">
        <v>698</v>
      </c>
      <c r="AN229" s="28" t="s">
        <v>698</v>
      </c>
      <c r="AO229" s="28" t="s">
        <v>698</v>
      </c>
      <c r="AP229" s="28" t="s">
        <v>698</v>
      </c>
      <c r="AQ229" s="28" t="s">
        <v>698</v>
      </c>
      <c r="AR229" s="28" t="s">
        <v>698</v>
      </c>
      <c r="AS229" s="28" t="s">
        <v>698</v>
      </c>
      <c r="AT229" s="28" t="s">
        <v>698</v>
      </c>
      <c r="AU229" s="28" t="s">
        <v>698</v>
      </c>
      <c r="AV229" s="28" t="s">
        <v>698</v>
      </c>
      <c r="AW229" s="28" t="s">
        <v>698</v>
      </c>
      <c r="AX229" s="28" t="s">
        <v>698</v>
      </c>
      <c r="AY229" s="28" t="s">
        <v>698</v>
      </c>
      <c r="AZ229" s="28" t="s">
        <v>698</v>
      </c>
      <c r="BA229" s="28" t="s">
        <v>698</v>
      </c>
      <c r="BB229" s="28" t="s">
        <v>698</v>
      </c>
      <c r="BC229" s="28" t="s">
        <v>698</v>
      </c>
      <c r="BD229" s="28" t="s">
        <v>698</v>
      </c>
      <c r="BE229" s="28" t="s">
        <v>698</v>
      </c>
      <c r="BF229" s="28" t="s">
        <v>698</v>
      </c>
      <c r="BG229" s="28" t="s">
        <v>698</v>
      </c>
      <c r="BH229" s="28" t="s">
        <v>698</v>
      </c>
      <c r="BI229" s="28" t="s">
        <v>698</v>
      </c>
      <c r="BJ229" s="28" t="s">
        <v>698</v>
      </c>
      <c r="BK229" s="28" t="s">
        <v>698</v>
      </c>
      <c r="BL229" s="28" t="s">
        <v>698</v>
      </c>
      <c r="BM229" s="28" t="s">
        <v>698</v>
      </c>
      <c r="BN229" s="28" t="s">
        <v>698</v>
      </c>
      <c r="BO229" s="28" t="s">
        <v>698</v>
      </c>
      <c r="BP229" s="28" t="s">
        <v>698</v>
      </c>
      <c r="BQ229" s="28" t="s">
        <v>698</v>
      </c>
      <c r="BR229" s="28" t="s">
        <v>698</v>
      </c>
      <c r="BS229" s="28" t="s">
        <v>698</v>
      </c>
      <c r="BT229" s="28" t="s">
        <v>698</v>
      </c>
      <c r="BU229" s="28" t="s">
        <v>698</v>
      </c>
      <c r="BV229" s="28" t="s">
        <v>698</v>
      </c>
      <c r="BW229" s="28" t="s">
        <v>698</v>
      </c>
      <c r="BX229" s="28" t="s">
        <v>698</v>
      </c>
      <c r="BY229" s="28" t="s">
        <v>698</v>
      </c>
      <c r="BZ229" s="28" t="s">
        <v>704</v>
      </c>
      <c r="CA229" s="28" t="s">
        <v>698</v>
      </c>
      <c r="CB229" s="28" t="s">
        <v>698</v>
      </c>
      <c r="CC229" s="28" t="s">
        <v>698</v>
      </c>
      <c r="CD229" s="28" t="s">
        <v>698</v>
      </c>
      <c r="CE229" s="28" t="s">
        <v>698</v>
      </c>
      <c r="CF229" s="28" t="s">
        <v>698</v>
      </c>
      <c r="CG229" s="28" t="s">
        <v>698</v>
      </c>
      <c r="CH229" s="28" t="s">
        <v>698</v>
      </c>
      <c r="CI229" s="28" t="s">
        <v>698</v>
      </c>
      <c r="CJ229" s="28" t="s">
        <v>698</v>
      </c>
      <c r="CK229" s="28" t="s">
        <v>698</v>
      </c>
      <c r="CL229" s="28" t="s">
        <v>698</v>
      </c>
      <c r="CM229" s="28" t="s">
        <v>698</v>
      </c>
      <c r="CN229" s="28" t="s">
        <v>698</v>
      </c>
      <c r="CO229" s="28" t="s">
        <v>698</v>
      </c>
      <c r="CP229" s="28" t="s">
        <v>698</v>
      </c>
      <c r="CQ229" s="28" t="s">
        <v>698</v>
      </c>
      <c r="CR229" s="28" t="s">
        <v>698</v>
      </c>
      <c r="CS229" s="28" t="s">
        <v>698</v>
      </c>
      <c r="CT229" s="28" t="s">
        <v>698</v>
      </c>
      <c r="CU229" s="28" t="s">
        <v>698</v>
      </c>
      <c r="CV229" s="28" t="s">
        <v>698</v>
      </c>
      <c r="CW229" s="28" t="s">
        <v>698</v>
      </c>
      <c r="CX229" s="28" t="s">
        <v>698</v>
      </c>
      <c r="CY229" s="28" t="s">
        <v>698</v>
      </c>
      <c r="CZ229" s="28" t="s">
        <v>698</v>
      </c>
      <c r="DA229" s="28" t="s">
        <v>698</v>
      </c>
      <c r="DB229" s="28" t="s">
        <v>698</v>
      </c>
      <c r="DC229" s="28" t="s">
        <v>698</v>
      </c>
      <c r="DD229" s="28" t="s">
        <v>698</v>
      </c>
      <c r="DE229" s="28" t="s">
        <v>698</v>
      </c>
      <c r="DF229" s="28" t="s">
        <v>698</v>
      </c>
      <c r="DG229" s="28" t="s">
        <v>698</v>
      </c>
      <c r="DH229" s="28" t="s">
        <v>698</v>
      </c>
      <c r="DI229" s="28" t="s">
        <v>698</v>
      </c>
      <c r="DJ229" s="28" t="s">
        <v>698</v>
      </c>
      <c r="DK229" s="28" t="s">
        <v>698</v>
      </c>
      <c r="DL229" s="28" t="s">
        <v>698</v>
      </c>
      <c r="DM229" s="28" t="s">
        <v>698</v>
      </c>
      <c r="DN229" s="28" t="s">
        <v>698</v>
      </c>
      <c r="DO229" s="28" t="s">
        <v>698</v>
      </c>
      <c r="DP229" s="28" t="s">
        <v>698</v>
      </c>
      <c r="DQ229" s="28" t="s">
        <v>698</v>
      </c>
      <c r="DR229" s="28" t="s">
        <v>698</v>
      </c>
      <c r="DS229" s="28" t="s">
        <v>698</v>
      </c>
      <c r="DT229" s="28" t="s">
        <v>698</v>
      </c>
      <c r="DU229" s="28" t="s">
        <v>698</v>
      </c>
      <c r="DV229" s="28" t="s">
        <v>698</v>
      </c>
      <c r="DW229" s="28" t="s">
        <v>698</v>
      </c>
      <c r="DX229" s="28" t="s">
        <v>698</v>
      </c>
      <c r="DY229" s="28" t="s">
        <v>698</v>
      </c>
      <c r="DZ229" s="28" t="s">
        <v>698</v>
      </c>
      <c r="EA229" s="28" t="s">
        <v>698</v>
      </c>
      <c r="EB229" s="28" t="s">
        <v>698</v>
      </c>
      <c r="EC229" s="28" t="s">
        <v>698</v>
      </c>
      <c r="ED229" s="28" t="s">
        <v>698</v>
      </c>
      <c r="EE229" s="28" t="s">
        <v>698</v>
      </c>
      <c r="EF229" s="28" t="s">
        <v>698</v>
      </c>
      <c r="EG229" s="28" t="s">
        <v>698</v>
      </c>
      <c r="EH229" s="28" t="s">
        <v>698</v>
      </c>
      <c r="EI229" s="28" t="s">
        <v>698</v>
      </c>
      <c r="EJ229" s="28" t="s">
        <v>698</v>
      </c>
      <c r="EK229" s="28" t="s">
        <v>698</v>
      </c>
      <c r="EL229" s="28" t="s">
        <v>698</v>
      </c>
      <c r="EM229" s="28" t="s">
        <v>698</v>
      </c>
      <c r="EN229" s="28" t="s">
        <v>698</v>
      </c>
      <c r="EO229" s="28" t="s">
        <v>698</v>
      </c>
      <c r="EP229" s="28" t="s">
        <v>698</v>
      </c>
      <c r="EQ229" s="28" t="s">
        <v>698</v>
      </c>
      <c r="ER229" s="28" t="s">
        <v>698</v>
      </c>
      <c r="ES229" s="28" t="s">
        <v>698</v>
      </c>
      <c r="ET229" s="28" t="s">
        <v>698</v>
      </c>
      <c r="EU229" s="28" t="s">
        <v>698</v>
      </c>
      <c r="EV229" s="28" t="s">
        <v>698</v>
      </c>
      <c r="EW229" s="28" t="s">
        <v>2705</v>
      </c>
      <c r="EX229" s="28" t="s">
        <v>3004</v>
      </c>
      <c r="EY229" s="28" t="s">
        <v>2707</v>
      </c>
      <c r="EZ229" s="28" t="s">
        <v>694</v>
      </c>
      <c r="FA229" s="28" t="s">
        <v>694</v>
      </c>
      <c r="FB229" s="28" t="s">
        <v>694</v>
      </c>
      <c r="FC229" s="28" t="s">
        <v>694</v>
      </c>
      <c r="FD229" s="28" t="s">
        <v>694</v>
      </c>
      <c r="FE229" s="28" t="s">
        <v>2858</v>
      </c>
      <c r="FF229" s="30"/>
      <c r="FG229" s="30"/>
    </row>
    <row r="230" spans="1:163" x14ac:dyDescent="0.25">
      <c r="A230" s="27" t="str">
        <f t="shared" si="3"/>
        <v>IR003004001004004003000000000000000000</v>
      </c>
      <c r="B230" s="24" t="s">
        <v>2877</v>
      </c>
      <c r="C230" s="23" t="s">
        <v>2630</v>
      </c>
      <c r="D230" s="25" t="s">
        <v>710</v>
      </c>
      <c r="E230" s="25" t="s">
        <v>711</v>
      </c>
      <c r="F230" s="50" t="s">
        <v>702</v>
      </c>
      <c r="G230" s="25" t="s">
        <v>711</v>
      </c>
      <c r="H230" s="25" t="s">
        <v>711</v>
      </c>
      <c r="I230" s="50" t="s">
        <v>710</v>
      </c>
      <c r="J230" s="25" t="s">
        <v>697</v>
      </c>
      <c r="K230" s="63" t="s">
        <v>697</v>
      </c>
      <c r="L230" s="25" t="s">
        <v>697</v>
      </c>
      <c r="M230" s="25" t="s">
        <v>697</v>
      </c>
      <c r="N230" s="25" t="s">
        <v>697</v>
      </c>
      <c r="O230" s="25" t="s">
        <v>697</v>
      </c>
      <c r="P230" s="28"/>
      <c r="Q230" s="28" t="s">
        <v>704</v>
      </c>
      <c r="R230" s="28" t="s">
        <v>698</v>
      </c>
      <c r="S230" s="28" t="s">
        <v>694</v>
      </c>
      <c r="T230" s="28" t="s">
        <v>922</v>
      </c>
      <c r="U230" s="28" t="s">
        <v>3011</v>
      </c>
      <c r="V230" s="139" t="s">
        <v>905</v>
      </c>
      <c r="W230" s="141"/>
      <c r="X230" s="141"/>
      <c r="Y230" s="141"/>
      <c r="Z230" s="141"/>
      <c r="AA230" s="141"/>
      <c r="AB230" s="24" t="s">
        <v>1535</v>
      </c>
      <c r="AC230" s="141"/>
      <c r="AD230" s="141"/>
      <c r="AE230" s="141"/>
      <c r="AF230" s="141"/>
      <c r="AG230" s="141"/>
      <c r="AH230" s="28" t="s">
        <v>3102</v>
      </c>
      <c r="AI230" s="28" t="s">
        <v>704</v>
      </c>
      <c r="AJ230" s="28" t="s">
        <v>698</v>
      </c>
      <c r="AK230" s="28" t="s">
        <v>698</v>
      </c>
      <c r="AL230" s="28" t="s">
        <v>698</v>
      </c>
      <c r="AM230" s="28" t="s">
        <v>698</v>
      </c>
      <c r="AN230" s="28" t="s">
        <v>698</v>
      </c>
      <c r="AO230" s="28" t="s">
        <v>698</v>
      </c>
      <c r="AP230" s="28" t="s">
        <v>698</v>
      </c>
      <c r="AQ230" s="28" t="s">
        <v>698</v>
      </c>
      <c r="AR230" s="28" t="s">
        <v>698</v>
      </c>
      <c r="AS230" s="28" t="s">
        <v>698</v>
      </c>
      <c r="AT230" s="28" t="s">
        <v>698</v>
      </c>
      <c r="AU230" s="28" t="s">
        <v>698</v>
      </c>
      <c r="AV230" s="28" t="s">
        <v>698</v>
      </c>
      <c r="AW230" s="28" t="s">
        <v>698</v>
      </c>
      <c r="AX230" s="28" t="s">
        <v>698</v>
      </c>
      <c r="AY230" s="28" t="s">
        <v>698</v>
      </c>
      <c r="AZ230" s="28" t="s">
        <v>698</v>
      </c>
      <c r="BA230" s="28" t="s">
        <v>698</v>
      </c>
      <c r="BB230" s="28" t="s">
        <v>698</v>
      </c>
      <c r="BC230" s="28" t="s">
        <v>698</v>
      </c>
      <c r="BD230" s="28" t="s">
        <v>698</v>
      </c>
      <c r="BE230" s="28" t="s">
        <v>698</v>
      </c>
      <c r="BF230" s="28" t="s">
        <v>698</v>
      </c>
      <c r="BG230" s="28" t="s">
        <v>698</v>
      </c>
      <c r="BH230" s="28" t="s">
        <v>698</v>
      </c>
      <c r="BI230" s="28" t="s">
        <v>698</v>
      </c>
      <c r="BJ230" s="28" t="s">
        <v>698</v>
      </c>
      <c r="BK230" s="28" t="s">
        <v>698</v>
      </c>
      <c r="BL230" s="28" t="s">
        <v>698</v>
      </c>
      <c r="BM230" s="28" t="s">
        <v>698</v>
      </c>
      <c r="BN230" s="28" t="s">
        <v>698</v>
      </c>
      <c r="BO230" s="28" t="s">
        <v>698</v>
      </c>
      <c r="BP230" s="28" t="s">
        <v>698</v>
      </c>
      <c r="BQ230" s="28" t="s">
        <v>698</v>
      </c>
      <c r="BR230" s="28" t="s">
        <v>698</v>
      </c>
      <c r="BS230" s="28" t="s">
        <v>698</v>
      </c>
      <c r="BT230" s="28" t="s">
        <v>698</v>
      </c>
      <c r="BU230" s="28" t="s">
        <v>698</v>
      </c>
      <c r="BV230" s="28" t="s">
        <v>698</v>
      </c>
      <c r="BW230" s="28" t="s">
        <v>698</v>
      </c>
      <c r="BX230" s="28" t="s">
        <v>698</v>
      </c>
      <c r="BY230" s="28" t="s">
        <v>698</v>
      </c>
      <c r="BZ230" s="28" t="s">
        <v>704</v>
      </c>
      <c r="CA230" s="28" t="s">
        <v>698</v>
      </c>
      <c r="CB230" s="28" t="s">
        <v>698</v>
      </c>
      <c r="CC230" s="28" t="s">
        <v>698</v>
      </c>
      <c r="CD230" s="28" t="s">
        <v>698</v>
      </c>
      <c r="CE230" s="28" t="s">
        <v>698</v>
      </c>
      <c r="CF230" s="28" t="s">
        <v>698</v>
      </c>
      <c r="CG230" s="28" t="s">
        <v>698</v>
      </c>
      <c r="CH230" s="28" t="s">
        <v>698</v>
      </c>
      <c r="CI230" s="28" t="s">
        <v>698</v>
      </c>
      <c r="CJ230" s="28" t="s">
        <v>698</v>
      </c>
      <c r="CK230" s="28" t="s">
        <v>698</v>
      </c>
      <c r="CL230" s="28" t="s">
        <v>698</v>
      </c>
      <c r="CM230" s="28" t="s">
        <v>698</v>
      </c>
      <c r="CN230" s="28" t="s">
        <v>698</v>
      </c>
      <c r="CO230" s="28" t="s">
        <v>698</v>
      </c>
      <c r="CP230" s="28" t="s">
        <v>698</v>
      </c>
      <c r="CQ230" s="28" t="s">
        <v>698</v>
      </c>
      <c r="CR230" s="28" t="s">
        <v>698</v>
      </c>
      <c r="CS230" s="28" t="s">
        <v>698</v>
      </c>
      <c r="CT230" s="28" t="s">
        <v>698</v>
      </c>
      <c r="CU230" s="28" t="s">
        <v>698</v>
      </c>
      <c r="CV230" s="28" t="s">
        <v>698</v>
      </c>
      <c r="CW230" s="28" t="s">
        <v>698</v>
      </c>
      <c r="CX230" s="28" t="s">
        <v>698</v>
      </c>
      <c r="CY230" s="28" t="s">
        <v>698</v>
      </c>
      <c r="CZ230" s="28" t="s">
        <v>698</v>
      </c>
      <c r="DA230" s="28" t="s">
        <v>698</v>
      </c>
      <c r="DB230" s="28" t="s">
        <v>698</v>
      </c>
      <c r="DC230" s="28" t="s">
        <v>698</v>
      </c>
      <c r="DD230" s="28" t="s">
        <v>698</v>
      </c>
      <c r="DE230" s="28" t="s">
        <v>698</v>
      </c>
      <c r="DF230" s="28" t="s">
        <v>698</v>
      </c>
      <c r="DG230" s="28" t="s">
        <v>698</v>
      </c>
      <c r="DH230" s="28" t="s">
        <v>698</v>
      </c>
      <c r="DI230" s="28" t="s">
        <v>698</v>
      </c>
      <c r="DJ230" s="28" t="s">
        <v>698</v>
      </c>
      <c r="DK230" s="28" t="s">
        <v>698</v>
      </c>
      <c r="DL230" s="28" t="s">
        <v>698</v>
      </c>
      <c r="DM230" s="28" t="s">
        <v>698</v>
      </c>
      <c r="DN230" s="28" t="s">
        <v>698</v>
      </c>
      <c r="DO230" s="28" t="s">
        <v>698</v>
      </c>
      <c r="DP230" s="28" t="s">
        <v>698</v>
      </c>
      <c r="DQ230" s="28" t="s">
        <v>698</v>
      </c>
      <c r="DR230" s="28" t="s">
        <v>698</v>
      </c>
      <c r="DS230" s="28" t="s">
        <v>698</v>
      </c>
      <c r="DT230" s="28" t="s">
        <v>698</v>
      </c>
      <c r="DU230" s="28" t="s">
        <v>698</v>
      </c>
      <c r="DV230" s="28" t="s">
        <v>698</v>
      </c>
      <c r="DW230" s="28" t="s">
        <v>698</v>
      </c>
      <c r="DX230" s="28" t="s">
        <v>698</v>
      </c>
      <c r="DY230" s="28" t="s">
        <v>698</v>
      </c>
      <c r="DZ230" s="28" t="s">
        <v>698</v>
      </c>
      <c r="EA230" s="28" t="s">
        <v>698</v>
      </c>
      <c r="EB230" s="28" t="s">
        <v>698</v>
      </c>
      <c r="EC230" s="28" t="s">
        <v>698</v>
      </c>
      <c r="ED230" s="28" t="s">
        <v>698</v>
      </c>
      <c r="EE230" s="28" t="s">
        <v>698</v>
      </c>
      <c r="EF230" s="28" t="s">
        <v>698</v>
      </c>
      <c r="EG230" s="28" t="s">
        <v>698</v>
      </c>
      <c r="EH230" s="28" t="s">
        <v>698</v>
      </c>
      <c r="EI230" s="28" t="s">
        <v>698</v>
      </c>
      <c r="EJ230" s="28" t="s">
        <v>698</v>
      </c>
      <c r="EK230" s="28" t="s">
        <v>698</v>
      </c>
      <c r="EL230" s="28" t="s">
        <v>698</v>
      </c>
      <c r="EM230" s="28" t="s">
        <v>698</v>
      </c>
      <c r="EN230" s="28" t="s">
        <v>698</v>
      </c>
      <c r="EO230" s="28" t="s">
        <v>698</v>
      </c>
      <c r="EP230" s="28" t="s">
        <v>698</v>
      </c>
      <c r="EQ230" s="28" t="s">
        <v>698</v>
      </c>
      <c r="ER230" s="28" t="s">
        <v>698</v>
      </c>
      <c r="ES230" s="28" t="s">
        <v>698</v>
      </c>
      <c r="ET230" s="28" t="s">
        <v>698</v>
      </c>
      <c r="EU230" s="28" t="s">
        <v>698</v>
      </c>
      <c r="EV230" s="28" t="s">
        <v>698</v>
      </c>
      <c r="EW230" s="28" t="s">
        <v>2705</v>
      </c>
      <c r="EX230" s="28" t="s">
        <v>3004</v>
      </c>
      <c r="EY230" s="28" t="s">
        <v>2707</v>
      </c>
      <c r="EZ230" s="28" t="s">
        <v>694</v>
      </c>
      <c r="FA230" s="28" t="s">
        <v>694</v>
      </c>
      <c r="FB230" s="28" t="s">
        <v>694</v>
      </c>
      <c r="FC230" s="28" t="s">
        <v>694</v>
      </c>
      <c r="FD230" s="28" t="s">
        <v>694</v>
      </c>
      <c r="FE230" s="28" t="s">
        <v>2858</v>
      </c>
      <c r="FF230" s="30"/>
      <c r="FG230" s="30"/>
    </row>
    <row r="231" spans="1:163" x14ac:dyDescent="0.25">
      <c r="A231" s="27" t="str">
        <f t="shared" si="3"/>
        <v>IR003004001004004004000000000000000000</v>
      </c>
      <c r="B231" s="24" t="s">
        <v>2877</v>
      </c>
      <c r="C231" s="23" t="s">
        <v>2630</v>
      </c>
      <c r="D231" s="25" t="s">
        <v>710</v>
      </c>
      <c r="E231" s="25" t="s">
        <v>711</v>
      </c>
      <c r="F231" s="50" t="s">
        <v>702</v>
      </c>
      <c r="G231" s="25" t="s">
        <v>711</v>
      </c>
      <c r="H231" s="25" t="s">
        <v>711</v>
      </c>
      <c r="I231" s="50" t="s">
        <v>711</v>
      </c>
      <c r="J231" s="25" t="s">
        <v>697</v>
      </c>
      <c r="K231" s="63" t="s">
        <v>697</v>
      </c>
      <c r="L231" s="25" t="s">
        <v>697</v>
      </c>
      <c r="M231" s="25" t="s">
        <v>697</v>
      </c>
      <c r="N231" s="25" t="s">
        <v>697</v>
      </c>
      <c r="O231" s="25" t="s">
        <v>697</v>
      </c>
      <c r="P231" s="28"/>
      <c r="Q231" s="28" t="s">
        <v>704</v>
      </c>
      <c r="R231" s="28" t="s">
        <v>698</v>
      </c>
      <c r="S231" s="28" t="s">
        <v>694</v>
      </c>
      <c r="T231" s="28" t="s">
        <v>922</v>
      </c>
      <c r="U231" s="28" t="s">
        <v>3011</v>
      </c>
      <c r="V231" s="139" t="s">
        <v>905</v>
      </c>
      <c r="W231" s="141"/>
      <c r="X231" s="141"/>
      <c r="Y231" s="141"/>
      <c r="Z231" s="141"/>
      <c r="AA231" s="141"/>
      <c r="AB231" s="24" t="s">
        <v>1540</v>
      </c>
      <c r="AC231" s="141"/>
      <c r="AD231" s="141"/>
      <c r="AE231" s="141"/>
      <c r="AF231" s="141"/>
      <c r="AG231" s="141"/>
      <c r="AH231" s="28" t="s">
        <v>3103</v>
      </c>
      <c r="AI231" s="28" t="s">
        <v>704</v>
      </c>
      <c r="AJ231" s="28" t="s">
        <v>698</v>
      </c>
      <c r="AK231" s="28" t="s">
        <v>698</v>
      </c>
      <c r="AL231" s="28" t="s">
        <v>698</v>
      </c>
      <c r="AM231" s="28" t="s">
        <v>698</v>
      </c>
      <c r="AN231" s="28" t="s">
        <v>698</v>
      </c>
      <c r="AO231" s="28" t="s">
        <v>698</v>
      </c>
      <c r="AP231" s="28" t="s">
        <v>698</v>
      </c>
      <c r="AQ231" s="28" t="s">
        <v>698</v>
      </c>
      <c r="AR231" s="28" t="s">
        <v>698</v>
      </c>
      <c r="AS231" s="28" t="s">
        <v>698</v>
      </c>
      <c r="AT231" s="28" t="s">
        <v>698</v>
      </c>
      <c r="AU231" s="28" t="s">
        <v>698</v>
      </c>
      <c r="AV231" s="28" t="s">
        <v>698</v>
      </c>
      <c r="AW231" s="28" t="s">
        <v>698</v>
      </c>
      <c r="AX231" s="28" t="s">
        <v>698</v>
      </c>
      <c r="AY231" s="28" t="s">
        <v>698</v>
      </c>
      <c r="AZ231" s="28" t="s">
        <v>698</v>
      </c>
      <c r="BA231" s="28" t="s">
        <v>698</v>
      </c>
      <c r="BB231" s="28" t="s">
        <v>698</v>
      </c>
      <c r="BC231" s="28" t="s">
        <v>698</v>
      </c>
      <c r="BD231" s="28" t="s">
        <v>698</v>
      </c>
      <c r="BE231" s="28" t="s">
        <v>698</v>
      </c>
      <c r="BF231" s="28" t="s">
        <v>698</v>
      </c>
      <c r="BG231" s="28" t="s">
        <v>698</v>
      </c>
      <c r="BH231" s="28" t="s">
        <v>698</v>
      </c>
      <c r="BI231" s="28" t="s">
        <v>698</v>
      </c>
      <c r="BJ231" s="28" t="s">
        <v>698</v>
      </c>
      <c r="BK231" s="28" t="s">
        <v>698</v>
      </c>
      <c r="BL231" s="28" t="s">
        <v>698</v>
      </c>
      <c r="BM231" s="28" t="s">
        <v>698</v>
      </c>
      <c r="BN231" s="28" t="s">
        <v>698</v>
      </c>
      <c r="BO231" s="28" t="s">
        <v>698</v>
      </c>
      <c r="BP231" s="28" t="s">
        <v>698</v>
      </c>
      <c r="BQ231" s="28" t="s">
        <v>698</v>
      </c>
      <c r="BR231" s="28" t="s">
        <v>698</v>
      </c>
      <c r="BS231" s="28" t="s">
        <v>698</v>
      </c>
      <c r="BT231" s="28" t="s">
        <v>698</v>
      </c>
      <c r="BU231" s="28" t="s">
        <v>698</v>
      </c>
      <c r="BV231" s="28" t="s">
        <v>698</v>
      </c>
      <c r="BW231" s="28" t="s">
        <v>698</v>
      </c>
      <c r="BX231" s="28" t="s">
        <v>698</v>
      </c>
      <c r="BY231" s="28" t="s">
        <v>698</v>
      </c>
      <c r="BZ231" s="28" t="s">
        <v>704</v>
      </c>
      <c r="CA231" s="28" t="s">
        <v>698</v>
      </c>
      <c r="CB231" s="28" t="s">
        <v>698</v>
      </c>
      <c r="CC231" s="28" t="s">
        <v>698</v>
      </c>
      <c r="CD231" s="28" t="s">
        <v>698</v>
      </c>
      <c r="CE231" s="28" t="s">
        <v>698</v>
      </c>
      <c r="CF231" s="28" t="s">
        <v>698</v>
      </c>
      <c r="CG231" s="28" t="s">
        <v>698</v>
      </c>
      <c r="CH231" s="28" t="s">
        <v>698</v>
      </c>
      <c r="CI231" s="28" t="s">
        <v>698</v>
      </c>
      <c r="CJ231" s="28" t="s">
        <v>698</v>
      </c>
      <c r="CK231" s="28" t="s">
        <v>698</v>
      </c>
      <c r="CL231" s="28" t="s">
        <v>698</v>
      </c>
      <c r="CM231" s="28" t="s">
        <v>698</v>
      </c>
      <c r="CN231" s="28" t="s">
        <v>698</v>
      </c>
      <c r="CO231" s="28" t="s">
        <v>698</v>
      </c>
      <c r="CP231" s="28" t="s">
        <v>698</v>
      </c>
      <c r="CQ231" s="28" t="s">
        <v>698</v>
      </c>
      <c r="CR231" s="28" t="s">
        <v>698</v>
      </c>
      <c r="CS231" s="28" t="s">
        <v>698</v>
      </c>
      <c r="CT231" s="28" t="s">
        <v>698</v>
      </c>
      <c r="CU231" s="28" t="s">
        <v>698</v>
      </c>
      <c r="CV231" s="28" t="s">
        <v>698</v>
      </c>
      <c r="CW231" s="28" t="s">
        <v>698</v>
      </c>
      <c r="CX231" s="28" t="s">
        <v>698</v>
      </c>
      <c r="CY231" s="28" t="s">
        <v>698</v>
      </c>
      <c r="CZ231" s="28" t="s">
        <v>698</v>
      </c>
      <c r="DA231" s="28" t="s">
        <v>698</v>
      </c>
      <c r="DB231" s="28" t="s">
        <v>698</v>
      </c>
      <c r="DC231" s="28" t="s">
        <v>698</v>
      </c>
      <c r="DD231" s="28" t="s">
        <v>698</v>
      </c>
      <c r="DE231" s="28" t="s">
        <v>698</v>
      </c>
      <c r="DF231" s="28" t="s">
        <v>698</v>
      </c>
      <c r="DG231" s="28" t="s">
        <v>698</v>
      </c>
      <c r="DH231" s="28" t="s">
        <v>698</v>
      </c>
      <c r="DI231" s="28" t="s">
        <v>698</v>
      </c>
      <c r="DJ231" s="28" t="s">
        <v>698</v>
      </c>
      <c r="DK231" s="28" t="s">
        <v>698</v>
      </c>
      <c r="DL231" s="28" t="s">
        <v>698</v>
      </c>
      <c r="DM231" s="28" t="s">
        <v>698</v>
      </c>
      <c r="DN231" s="28" t="s">
        <v>698</v>
      </c>
      <c r="DO231" s="28" t="s">
        <v>698</v>
      </c>
      <c r="DP231" s="28" t="s">
        <v>698</v>
      </c>
      <c r="DQ231" s="28" t="s">
        <v>698</v>
      </c>
      <c r="DR231" s="28" t="s">
        <v>698</v>
      </c>
      <c r="DS231" s="28" t="s">
        <v>698</v>
      </c>
      <c r="DT231" s="28" t="s">
        <v>698</v>
      </c>
      <c r="DU231" s="28" t="s">
        <v>698</v>
      </c>
      <c r="DV231" s="28" t="s">
        <v>698</v>
      </c>
      <c r="DW231" s="28" t="s">
        <v>698</v>
      </c>
      <c r="DX231" s="28" t="s">
        <v>698</v>
      </c>
      <c r="DY231" s="28" t="s">
        <v>698</v>
      </c>
      <c r="DZ231" s="28" t="s">
        <v>698</v>
      </c>
      <c r="EA231" s="28" t="s">
        <v>698</v>
      </c>
      <c r="EB231" s="28" t="s">
        <v>698</v>
      </c>
      <c r="EC231" s="28" t="s">
        <v>698</v>
      </c>
      <c r="ED231" s="28" t="s">
        <v>698</v>
      </c>
      <c r="EE231" s="28" t="s">
        <v>698</v>
      </c>
      <c r="EF231" s="28" t="s">
        <v>698</v>
      </c>
      <c r="EG231" s="28" t="s">
        <v>698</v>
      </c>
      <c r="EH231" s="28" t="s">
        <v>698</v>
      </c>
      <c r="EI231" s="28" t="s">
        <v>698</v>
      </c>
      <c r="EJ231" s="28" t="s">
        <v>698</v>
      </c>
      <c r="EK231" s="28" t="s">
        <v>698</v>
      </c>
      <c r="EL231" s="28" t="s">
        <v>698</v>
      </c>
      <c r="EM231" s="28" t="s">
        <v>698</v>
      </c>
      <c r="EN231" s="28" t="s">
        <v>698</v>
      </c>
      <c r="EO231" s="28" t="s">
        <v>698</v>
      </c>
      <c r="EP231" s="28" t="s">
        <v>698</v>
      </c>
      <c r="EQ231" s="28" t="s">
        <v>698</v>
      </c>
      <c r="ER231" s="28" t="s">
        <v>698</v>
      </c>
      <c r="ES231" s="28" t="s">
        <v>698</v>
      </c>
      <c r="ET231" s="28" t="s">
        <v>698</v>
      </c>
      <c r="EU231" s="28" t="s">
        <v>698</v>
      </c>
      <c r="EV231" s="28" t="s">
        <v>698</v>
      </c>
      <c r="EW231" s="28" t="s">
        <v>2705</v>
      </c>
      <c r="EX231" s="28" t="s">
        <v>3004</v>
      </c>
      <c r="EY231" s="28" t="s">
        <v>2707</v>
      </c>
      <c r="EZ231" s="28" t="s">
        <v>694</v>
      </c>
      <c r="FA231" s="28" t="s">
        <v>694</v>
      </c>
      <c r="FB231" s="28" t="s">
        <v>694</v>
      </c>
      <c r="FC231" s="28" t="s">
        <v>694</v>
      </c>
      <c r="FD231" s="28" t="s">
        <v>694</v>
      </c>
      <c r="FE231" s="28" t="s">
        <v>2858</v>
      </c>
      <c r="FF231" s="30"/>
      <c r="FG231" s="30"/>
    </row>
    <row r="232" spans="1:163" x14ac:dyDescent="0.25">
      <c r="A232" s="27" t="str">
        <f t="shared" si="3"/>
        <v>IR003004001004004005000000000000000000</v>
      </c>
      <c r="B232" s="24" t="s">
        <v>2877</v>
      </c>
      <c r="C232" s="23" t="s">
        <v>2630</v>
      </c>
      <c r="D232" s="25" t="s">
        <v>710</v>
      </c>
      <c r="E232" s="25" t="s">
        <v>711</v>
      </c>
      <c r="F232" s="50" t="s">
        <v>702</v>
      </c>
      <c r="G232" s="25" t="s">
        <v>711</v>
      </c>
      <c r="H232" s="25" t="s">
        <v>711</v>
      </c>
      <c r="I232" s="50" t="s">
        <v>713</v>
      </c>
      <c r="J232" s="25" t="s">
        <v>697</v>
      </c>
      <c r="K232" s="63" t="s">
        <v>697</v>
      </c>
      <c r="L232" s="25" t="s">
        <v>697</v>
      </c>
      <c r="M232" s="25" t="s">
        <v>697</v>
      </c>
      <c r="N232" s="25" t="s">
        <v>697</v>
      </c>
      <c r="O232" s="25" t="s">
        <v>697</v>
      </c>
      <c r="P232" s="28"/>
      <c r="Q232" s="28" t="s">
        <v>704</v>
      </c>
      <c r="R232" s="28" t="s">
        <v>698</v>
      </c>
      <c r="S232" s="28" t="s">
        <v>694</v>
      </c>
      <c r="T232" s="28" t="s">
        <v>922</v>
      </c>
      <c r="U232" s="28" t="s">
        <v>3011</v>
      </c>
      <c r="V232" s="139" t="s">
        <v>905</v>
      </c>
      <c r="W232" s="141"/>
      <c r="X232" s="141"/>
      <c r="Y232" s="141"/>
      <c r="Z232" s="141"/>
      <c r="AA232" s="141"/>
      <c r="AB232" s="24" t="s">
        <v>2124</v>
      </c>
      <c r="AC232" s="141"/>
      <c r="AD232" s="141"/>
      <c r="AE232" s="141"/>
      <c r="AF232" s="141"/>
      <c r="AG232" s="141"/>
      <c r="AH232" s="28" t="s">
        <v>3104</v>
      </c>
      <c r="AI232" s="28" t="s">
        <v>704</v>
      </c>
      <c r="AJ232" s="28" t="s">
        <v>698</v>
      </c>
      <c r="AK232" s="28" t="s">
        <v>698</v>
      </c>
      <c r="AL232" s="28" t="s">
        <v>698</v>
      </c>
      <c r="AM232" s="28" t="s">
        <v>698</v>
      </c>
      <c r="AN232" s="28" t="s">
        <v>698</v>
      </c>
      <c r="AO232" s="28" t="s">
        <v>698</v>
      </c>
      <c r="AP232" s="28" t="s">
        <v>698</v>
      </c>
      <c r="AQ232" s="28" t="s">
        <v>698</v>
      </c>
      <c r="AR232" s="28" t="s">
        <v>698</v>
      </c>
      <c r="AS232" s="28" t="s">
        <v>698</v>
      </c>
      <c r="AT232" s="28" t="s">
        <v>698</v>
      </c>
      <c r="AU232" s="28" t="s">
        <v>698</v>
      </c>
      <c r="AV232" s="28" t="s">
        <v>698</v>
      </c>
      <c r="AW232" s="28" t="s">
        <v>698</v>
      </c>
      <c r="AX232" s="28" t="s">
        <v>698</v>
      </c>
      <c r="AY232" s="28" t="s">
        <v>698</v>
      </c>
      <c r="AZ232" s="28" t="s">
        <v>698</v>
      </c>
      <c r="BA232" s="28" t="s">
        <v>698</v>
      </c>
      <c r="BB232" s="28" t="s">
        <v>698</v>
      </c>
      <c r="BC232" s="28" t="s">
        <v>698</v>
      </c>
      <c r="BD232" s="28" t="s">
        <v>698</v>
      </c>
      <c r="BE232" s="28" t="s">
        <v>698</v>
      </c>
      <c r="BF232" s="28" t="s">
        <v>698</v>
      </c>
      <c r="BG232" s="28" t="s">
        <v>698</v>
      </c>
      <c r="BH232" s="28" t="s">
        <v>698</v>
      </c>
      <c r="BI232" s="28" t="s">
        <v>698</v>
      </c>
      <c r="BJ232" s="28" t="s">
        <v>698</v>
      </c>
      <c r="BK232" s="28" t="s">
        <v>698</v>
      </c>
      <c r="BL232" s="28" t="s">
        <v>698</v>
      </c>
      <c r="BM232" s="28" t="s">
        <v>698</v>
      </c>
      <c r="BN232" s="28" t="s">
        <v>698</v>
      </c>
      <c r="BO232" s="28" t="s">
        <v>698</v>
      </c>
      <c r="BP232" s="28" t="s">
        <v>698</v>
      </c>
      <c r="BQ232" s="28" t="s">
        <v>698</v>
      </c>
      <c r="BR232" s="28" t="s">
        <v>698</v>
      </c>
      <c r="BS232" s="28" t="s">
        <v>698</v>
      </c>
      <c r="BT232" s="28" t="s">
        <v>698</v>
      </c>
      <c r="BU232" s="28" t="s">
        <v>698</v>
      </c>
      <c r="BV232" s="28" t="s">
        <v>698</v>
      </c>
      <c r="BW232" s="28" t="s">
        <v>698</v>
      </c>
      <c r="BX232" s="28" t="s">
        <v>698</v>
      </c>
      <c r="BY232" s="28" t="s">
        <v>698</v>
      </c>
      <c r="BZ232" s="28" t="s">
        <v>704</v>
      </c>
      <c r="CA232" s="28" t="s">
        <v>698</v>
      </c>
      <c r="CB232" s="28" t="s">
        <v>698</v>
      </c>
      <c r="CC232" s="28" t="s">
        <v>698</v>
      </c>
      <c r="CD232" s="28" t="s">
        <v>698</v>
      </c>
      <c r="CE232" s="28" t="s">
        <v>698</v>
      </c>
      <c r="CF232" s="28" t="s">
        <v>698</v>
      </c>
      <c r="CG232" s="28" t="s">
        <v>698</v>
      </c>
      <c r="CH232" s="28" t="s">
        <v>698</v>
      </c>
      <c r="CI232" s="28" t="s">
        <v>698</v>
      </c>
      <c r="CJ232" s="28" t="s">
        <v>698</v>
      </c>
      <c r="CK232" s="28" t="s">
        <v>698</v>
      </c>
      <c r="CL232" s="28" t="s">
        <v>698</v>
      </c>
      <c r="CM232" s="28" t="s">
        <v>698</v>
      </c>
      <c r="CN232" s="28" t="s">
        <v>698</v>
      </c>
      <c r="CO232" s="28" t="s">
        <v>698</v>
      </c>
      <c r="CP232" s="28" t="s">
        <v>698</v>
      </c>
      <c r="CQ232" s="28" t="s">
        <v>698</v>
      </c>
      <c r="CR232" s="28" t="s">
        <v>698</v>
      </c>
      <c r="CS232" s="28" t="s">
        <v>698</v>
      </c>
      <c r="CT232" s="28" t="s">
        <v>698</v>
      </c>
      <c r="CU232" s="28" t="s">
        <v>698</v>
      </c>
      <c r="CV232" s="28" t="s">
        <v>698</v>
      </c>
      <c r="CW232" s="28" t="s">
        <v>698</v>
      </c>
      <c r="CX232" s="28" t="s">
        <v>698</v>
      </c>
      <c r="CY232" s="28" t="s">
        <v>698</v>
      </c>
      <c r="CZ232" s="28" t="s">
        <v>698</v>
      </c>
      <c r="DA232" s="28" t="s">
        <v>698</v>
      </c>
      <c r="DB232" s="28" t="s">
        <v>698</v>
      </c>
      <c r="DC232" s="28" t="s">
        <v>698</v>
      </c>
      <c r="DD232" s="28" t="s">
        <v>698</v>
      </c>
      <c r="DE232" s="28" t="s">
        <v>698</v>
      </c>
      <c r="DF232" s="28" t="s">
        <v>698</v>
      </c>
      <c r="DG232" s="28" t="s">
        <v>698</v>
      </c>
      <c r="DH232" s="28" t="s">
        <v>698</v>
      </c>
      <c r="DI232" s="28" t="s">
        <v>698</v>
      </c>
      <c r="DJ232" s="28" t="s">
        <v>698</v>
      </c>
      <c r="DK232" s="28" t="s">
        <v>698</v>
      </c>
      <c r="DL232" s="28" t="s">
        <v>698</v>
      </c>
      <c r="DM232" s="28" t="s">
        <v>698</v>
      </c>
      <c r="DN232" s="28" t="s">
        <v>698</v>
      </c>
      <c r="DO232" s="28" t="s">
        <v>698</v>
      </c>
      <c r="DP232" s="28" t="s">
        <v>698</v>
      </c>
      <c r="DQ232" s="28" t="s">
        <v>698</v>
      </c>
      <c r="DR232" s="28" t="s">
        <v>698</v>
      </c>
      <c r="DS232" s="28" t="s">
        <v>698</v>
      </c>
      <c r="DT232" s="28" t="s">
        <v>698</v>
      </c>
      <c r="DU232" s="28" t="s">
        <v>698</v>
      </c>
      <c r="DV232" s="28" t="s">
        <v>698</v>
      </c>
      <c r="DW232" s="28" t="s">
        <v>698</v>
      </c>
      <c r="DX232" s="28" t="s">
        <v>698</v>
      </c>
      <c r="DY232" s="28" t="s">
        <v>698</v>
      </c>
      <c r="DZ232" s="28" t="s">
        <v>698</v>
      </c>
      <c r="EA232" s="28" t="s">
        <v>698</v>
      </c>
      <c r="EB232" s="28" t="s">
        <v>698</v>
      </c>
      <c r="EC232" s="28" t="s">
        <v>698</v>
      </c>
      <c r="ED232" s="28" t="s">
        <v>698</v>
      </c>
      <c r="EE232" s="28" t="s">
        <v>698</v>
      </c>
      <c r="EF232" s="28" t="s">
        <v>698</v>
      </c>
      <c r="EG232" s="28" t="s">
        <v>698</v>
      </c>
      <c r="EH232" s="28" t="s">
        <v>698</v>
      </c>
      <c r="EI232" s="28" t="s">
        <v>698</v>
      </c>
      <c r="EJ232" s="28" t="s">
        <v>698</v>
      </c>
      <c r="EK232" s="28" t="s">
        <v>698</v>
      </c>
      <c r="EL232" s="28" t="s">
        <v>698</v>
      </c>
      <c r="EM232" s="28" t="s">
        <v>698</v>
      </c>
      <c r="EN232" s="28" t="s">
        <v>698</v>
      </c>
      <c r="EO232" s="28" t="s">
        <v>698</v>
      </c>
      <c r="EP232" s="28" t="s">
        <v>698</v>
      </c>
      <c r="EQ232" s="28" t="s">
        <v>698</v>
      </c>
      <c r="ER232" s="28" t="s">
        <v>698</v>
      </c>
      <c r="ES232" s="28" t="s">
        <v>698</v>
      </c>
      <c r="ET232" s="28" t="s">
        <v>698</v>
      </c>
      <c r="EU232" s="28" t="s">
        <v>698</v>
      </c>
      <c r="EV232" s="28" t="s">
        <v>698</v>
      </c>
      <c r="EW232" s="28" t="s">
        <v>2705</v>
      </c>
      <c r="EX232" s="28" t="s">
        <v>3004</v>
      </c>
      <c r="EY232" s="28" t="s">
        <v>2707</v>
      </c>
      <c r="EZ232" s="28" t="s">
        <v>694</v>
      </c>
      <c r="FA232" s="28" t="s">
        <v>694</v>
      </c>
      <c r="FB232" s="28" t="s">
        <v>694</v>
      </c>
      <c r="FC232" s="28" t="s">
        <v>694</v>
      </c>
      <c r="FD232" s="28" t="s">
        <v>694</v>
      </c>
      <c r="FE232" s="28" t="s">
        <v>2858</v>
      </c>
      <c r="FF232" s="30"/>
      <c r="FG232" s="30"/>
    </row>
    <row r="233" spans="1:163" x14ac:dyDescent="0.25">
      <c r="A233" s="27" t="str">
        <f t="shared" si="3"/>
        <v>IR003004001004004006000000000000000000</v>
      </c>
      <c r="B233" s="24" t="s">
        <v>2877</v>
      </c>
      <c r="C233" s="23" t="s">
        <v>2630</v>
      </c>
      <c r="D233" s="25" t="s">
        <v>710</v>
      </c>
      <c r="E233" s="25" t="s">
        <v>711</v>
      </c>
      <c r="F233" s="50" t="s">
        <v>702</v>
      </c>
      <c r="G233" s="25" t="s">
        <v>711</v>
      </c>
      <c r="H233" s="25" t="s">
        <v>711</v>
      </c>
      <c r="I233" s="50" t="s">
        <v>715</v>
      </c>
      <c r="J233" s="25" t="s">
        <v>697</v>
      </c>
      <c r="K233" s="63" t="s">
        <v>697</v>
      </c>
      <c r="L233" s="25" t="s">
        <v>697</v>
      </c>
      <c r="M233" s="25" t="s">
        <v>697</v>
      </c>
      <c r="N233" s="25" t="s">
        <v>697</v>
      </c>
      <c r="O233" s="25" t="s">
        <v>697</v>
      </c>
      <c r="P233" s="28"/>
      <c r="Q233" s="28" t="s">
        <v>704</v>
      </c>
      <c r="R233" s="28" t="s">
        <v>698</v>
      </c>
      <c r="S233" s="28" t="s">
        <v>694</v>
      </c>
      <c r="T233" s="28" t="s">
        <v>922</v>
      </c>
      <c r="U233" s="28" t="s">
        <v>3011</v>
      </c>
      <c r="V233" s="139" t="s">
        <v>905</v>
      </c>
      <c r="W233" s="141"/>
      <c r="X233" s="141"/>
      <c r="Y233" s="141"/>
      <c r="Z233" s="141"/>
      <c r="AA233" s="141"/>
      <c r="AB233" s="24" t="s">
        <v>1546</v>
      </c>
      <c r="AC233" s="141"/>
      <c r="AD233" s="141"/>
      <c r="AE233" s="141"/>
      <c r="AF233" s="141"/>
      <c r="AG233" s="141"/>
      <c r="AH233" s="28" t="s">
        <v>3105</v>
      </c>
      <c r="AI233" s="28" t="s">
        <v>704</v>
      </c>
      <c r="AJ233" s="28" t="s">
        <v>698</v>
      </c>
      <c r="AK233" s="28" t="s">
        <v>698</v>
      </c>
      <c r="AL233" s="28" t="s">
        <v>698</v>
      </c>
      <c r="AM233" s="28" t="s">
        <v>698</v>
      </c>
      <c r="AN233" s="28" t="s">
        <v>698</v>
      </c>
      <c r="AO233" s="28" t="s">
        <v>698</v>
      </c>
      <c r="AP233" s="28" t="s">
        <v>698</v>
      </c>
      <c r="AQ233" s="28" t="s">
        <v>698</v>
      </c>
      <c r="AR233" s="28" t="s">
        <v>698</v>
      </c>
      <c r="AS233" s="28" t="s">
        <v>698</v>
      </c>
      <c r="AT233" s="28" t="s">
        <v>698</v>
      </c>
      <c r="AU233" s="28" t="s">
        <v>698</v>
      </c>
      <c r="AV233" s="28" t="s">
        <v>698</v>
      </c>
      <c r="AW233" s="28" t="s">
        <v>698</v>
      </c>
      <c r="AX233" s="28" t="s">
        <v>698</v>
      </c>
      <c r="AY233" s="28" t="s">
        <v>698</v>
      </c>
      <c r="AZ233" s="28" t="s">
        <v>698</v>
      </c>
      <c r="BA233" s="28" t="s">
        <v>698</v>
      </c>
      <c r="BB233" s="28" t="s">
        <v>698</v>
      </c>
      <c r="BC233" s="28" t="s">
        <v>698</v>
      </c>
      <c r="BD233" s="28" t="s">
        <v>698</v>
      </c>
      <c r="BE233" s="28" t="s">
        <v>698</v>
      </c>
      <c r="BF233" s="28" t="s">
        <v>698</v>
      </c>
      <c r="BG233" s="28" t="s">
        <v>698</v>
      </c>
      <c r="BH233" s="28" t="s">
        <v>698</v>
      </c>
      <c r="BI233" s="28" t="s">
        <v>698</v>
      </c>
      <c r="BJ233" s="28" t="s">
        <v>698</v>
      </c>
      <c r="BK233" s="28" t="s">
        <v>698</v>
      </c>
      <c r="BL233" s="28" t="s">
        <v>698</v>
      </c>
      <c r="BM233" s="28" t="s">
        <v>698</v>
      </c>
      <c r="BN233" s="28" t="s">
        <v>698</v>
      </c>
      <c r="BO233" s="28" t="s">
        <v>698</v>
      </c>
      <c r="BP233" s="28" t="s">
        <v>698</v>
      </c>
      <c r="BQ233" s="28" t="s">
        <v>698</v>
      </c>
      <c r="BR233" s="28" t="s">
        <v>698</v>
      </c>
      <c r="BS233" s="28" t="s">
        <v>698</v>
      </c>
      <c r="BT233" s="28" t="s">
        <v>698</v>
      </c>
      <c r="BU233" s="28" t="s">
        <v>698</v>
      </c>
      <c r="BV233" s="28" t="s">
        <v>698</v>
      </c>
      <c r="BW233" s="28" t="s">
        <v>698</v>
      </c>
      <c r="BX233" s="28" t="s">
        <v>698</v>
      </c>
      <c r="BY233" s="28" t="s">
        <v>698</v>
      </c>
      <c r="BZ233" s="28" t="s">
        <v>704</v>
      </c>
      <c r="CA233" s="28" t="s">
        <v>698</v>
      </c>
      <c r="CB233" s="28" t="s">
        <v>698</v>
      </c>
      <c r="CC233" s="28" t="s">
        <v>698</v>
      </c>
      <c r="CD233" s="28" t="s">
        <v>698</v>
      </c>
      <c r="CE233" s="28" t="s">
        <v>698</v>
      </c>
      <c r="CF233" s="28" t="s">
        <v>698</v>
      </c>
      <c r="CG233" s="28" t="s">
        <v>698</v>
      </c>
      <c r="CH233" s="28" t="s">
        <v>698</v>
      </c>
      <c r="CI233" s="28" t="s">
        <v>698</v>
      </c>
      <c r="CJ233" s="28" t="s">
        <v>698</v>
      </c>
      <c r="CK233" s="28" t="s">
        <v>698</v>
      </c>
      <c r="CL233" s="28" t="s">
        <v>698</v>
      </c>
      <c r="CM233" s="28" t="s">
        <v>698</v>
      </c>
      <c r="CN233" s="28" t="s">
        <v>698</v>
      </c>
      <c r="CO233" s="28" t="s">
        <v>698</v>
      </c>
      <c r="CP233" s="28" t="s">
        <v>698</v>
      </c>
      <c r="CQ233" s="28" t="s">
        <v>698</v>
      </c>
      <c r="CR233" s="28" t="s">
        <v>698</v>
      </c>
      <c r="CS233" s="28" t="s">
        <v>698</v>
      </c>
      <c r="CT233" s="28" t="s">
        <v>698</v>
      </c>
      <c r="CU233" s="28" t="s">
        <v>698</v>
      </c>
      <c r="CV233" s="28" t="s">
        <v>698</v>
      </c>
      <c r="CW233" s="28" t="s">
        <v>698</v>
      </c>
      <c r="CX233" s="28" t="s">
        <v>698</v>
      </c>
      <c r="CY233" s="28" t="s">
        <v>698</v>
      </c>
      <c r="CZ233" s="28" t="s">
        <v>698</v>
      </c>
      <c r="DA233" s="28" t="s">
        <v>698</v>
      </c>
      <c r="DB233" s="28" t="s">
        <v>698</v>
      </c>
      <c r="DC233" s="28" t="s">
        <v>698</v>
      </c>
      <c r="DD233" s="28" t="s">
        <v>698</v>
      </c>
      <c r="DE233" s="28" t="s">
        <v>698</v>
      </c>
      <c r="DF233" s="28" t="s">
        <v>698</v>
      </c>
      <c r="DG233" s="28" t="s">
        <v>698</v>
      </c>
      <c r="DH233" s="28" t="s">
        <v>698</v>
      </c>
      <c r="DI233" s="28" t="s">
        <v>698</v>
      </c>
      <c r="DJ233" s="28" t="s">
        <v>698</v>
      </c>
      <c r="DK233" s="28" t="s">
        <v>698</v>
      </c>
      <c r="DL233" s="28" t="s">
        <v>698</v>
      </c>
      <c r="DM233" s="28" t="s">
        <v>698</v>
      </c>
      <c r="DN233" s="28" t="s">
        <v>698</v>
      </c>
      <c r="DO233" s="28" t="s">
        <v>698</v>
      </c>
      <c r="DP233" s="28" t="s">
        <v>698</v>
      </c>
      <c r="DQ233" s="28" t="s">
        <v>698</v>
      </c>
      <c r="DR233" s="28" t="s">
        <v>698</v>
      </c>
      <c r="DS233" s="28" t="s">
        <v>698</v>
      </c>
      <c r="DT233" s="28" t="s">
        <v>698</v>
      </c>
      <c r="DU233" s="28" t="s">
        <v>698</v>
      </c>
      <c r="DV233" s="28" t="s">
        <v>698</v>
      </c>
      <c r="DW233" s="28" t="s">
        <v>698</v>
      </c>
      <c r="DX233" s="28" t="s">
        <v>698</v>
      </c>
      <c r="DY233" s="28" t="s">
        <v>698</v>
      </c>
      <c r="DZ233" s="28" t="s">
        <v>698</v>
      </c>
      <c r="EA233" s="28" t="s">
        <v>698</v>
      </c>
      <c r="EB233" s="28" t="s">
        <v>698</v>
      </c>
      <c r="EC233" s="28" t="s">
        <v>698</v>
      </c>
      <c r="ED233" s="28" t="s">
        <v>698</v>
      </c>
      <c r="EE233" s="28" t="s">
        <v>698</v>
      </c>
      <c r="EF233" s="28" t="s">
        <v>698</v>
      </c>
      <c r="EG233" s="28" t="s">
        <v>698</v>
      </c>
      <c r="EH233" s="28" t="s">
        <v>698</v>
      </c>
      <c r="EI233" s="28" t="s">
        <v>698</v>
      </c>
      <c r="EJ233" s="28" t="s">
        <v>698</v>
      </c>
      <c r="EK233" s="28" t="s">
        <v>698</v>
      </c>
      <c r="EL233" s="28" t="s">
        <v>698</v>
      </c>
      <c r="EM233" s="28" t="s">
        <v>698</v>
      </c>
      <c r="EN233" s="28" t="s">
        <v>698</v>
      </c>
      <c r="EO233" s="28" t="s">
        <v>698</v>
      </c>
      <c r="EP233" s="28" t="s">
        <v>698</v>
      </c>
      <c r="EQ233" s="28" t="s">
        <v>698</v>
      </c>
      <c r="ER233" s="28" t="s">
        <v>698</v>
      </c>
      <c r="ES233" s="28" t="s">
        <v>698</v>
      </c>
      <c r="ET233" s="28" t="s">
        <v>698</v>
      </c>
      <c r="EU233" s="28" t="s">
        <v>698</v>
      </c>
      <c r="EV233" s="28" t="s">
        <v>698</v>
      </c>
      <c r="EW233" s="28" t="s">
        <v>2705</v>
      </c>
      <c r="EX233" s="28" t="s">
        <v>3004</v>
      </c>
      <c r="EY233" s="28" t="s">
        <v>2707</v>
      </c>
      <c r="EZ233" s="28" t="s">
        <v>694</v>
      </c>
      <c r="FA233" s="28" t="s">
        <v>694</v>
      </c>
      <c r="FB233" s="28" t="s">
        <v>694</v>
      </c>
      <c r="FC233" s="28" t="s">
        <v>694</v>
      </c>
      <c r="FD233" s="28" t="s">
        <v>694</v>
      </c>
      <c r="FE233" s="28" t="s">
        <v>2858</v>
      </c>
      <c r="FF233" s="30"/>
      <c r="FG233" s="30"/>
    </row>
    <row r="234" spans="1:163" x14ac:dyDescent="0.25">
      <c r="A234" s="27" t="str">
        <f t="shared" si="3"/>
        <v>IR003004001004004007000000000000000000</v>
      </c>
      <c r="B234" s="24" t="s">
        <v>2877</v>
      </c>
      <c r="C234" s="23" t="s">
        <v>2630</v>
      </c>
      <c r="D234" s="25" t="s">
        <v>710</v>
      </c>
      <c r="E234" s="25" t="s">
        <v>711</v>
      </c>
      <c r="F234" s="50" t="s">
        <v>702</v>
      </c>
      <c r="G234" s="25" t="s">
        <v>711</v>
      </c>
      <c r="H234" s="25" t="s">
        <v>711</v>
      </c>
      <c r="I234" s="50" t="s">
        <v>718</v>
      </c>
      <c r="J234" s="25" t="s">
        <v>697</v>
      </c>
      <c r="K234" s="63" t="s">
        <v>697</v>
      </c>
      <c r="L234" s="25" t="s">
        <v>697</v>
      </c>
      <c r="M234" s="25" t="s">
        <v>697</v>
      </c>
      <c r="N234" s="25" t="s">
        <v>697</v>
      </c>
      <c r="O234" s="25" t="s">
        <v>697</v>
      </c>
      <c r="P234" s="28"/>
      <c r="Q234" s="28" t="s">
        <v>704</v>
      </c>
      <c r="R234" s="28" t="s">
        <v>698</v>
      </c>
      <c r="S234" s="28" t="s">
        <v>694</v>
      </c>
      <c r="T234" s="28" t="s">
        <v>922</v>
      </c>
      <c r="U234" s="28" t="s">
        <v>3011</v>
      </c>
      <c r="V234" s="139" t="s">
        <v>905</v>
      </c>
      <c r="W234" s="141"/>
      <c r="X234" s="141"/>
      <c r="Y234" s="141"/>
      <c r="Z234" s="141"/>
      <c r="AA234" s="141"/>
      <c r="AB234" s="24" t="s">
        <v>3038</v>
      </c>
      <c r="AC234" s="141"/>
      <c r="AD234" s="141"/>
      <c r="AE234" s="141"/>
      <c r="AF234" s="141"/>
      <c r="AG234" s="141"/>
      <c r="AH234" s="28" t="s">
        <v>3106</v>
      </c>
      <c r="AI234" s="28" t="s">
        <v>704</v>
      </c>
      <c r="AJ234" s="28" t="s">
        <v>698</v>
      </c>
      <c r="AK234" s="28" t="s">
        <v>698</v>
      </c>
      <c r="AL234" s="28" t="s">
        <v>698</v>
      </c>
      <c r="AM234" s="28" t="s">
        <v>698</v>
      </c>
      <c r="AN234" s="28" t="s">
        <v>698</v>
      </c>
      <c r="AO234" s="28" t="s">
        <v>698</v>
      </c>
      <c r="AP234" s="28" t="s">
        <v>698</v>
      </c>
      <c r="AQ234" s="28" t="s">
        <v>698</v>
      </c>
      <c r="AR234" s="28" t="s">
        <v>698</v>
      </c>
      <c r="AS234" s="28" t="s">
        <v>698</v>
      </c>
      <c r="AT234" s="28" t="s">
        <v>698</v>
      </c>
      <c r="AU234" s="28" t="s">
        <v>698</v>
      </c>
      <c r="AV234" s="28" t="s">
        <v>698</v>
      </c>
      <c r="AW234" s="28" t="s">
        <v>698</v>
      </c>
      <c r="AX234" s="28" t="s">
        <v>698</v>
      </c>
      <c r="AY234" s="28" t="s">
        <v>698</v>
      </c>
      <c r="AZ234" s="28" t="s">
        <v>698</v>
      </c>
      <c r="BA234" s="28" t="s">
        <v>698</v>
      </c>
      <c r="BB234" s="28" t="s">
        <v>698</v>
      </c>
      <c r="BC234" s="28" t="s">
        <v>698</v>
      </c>
      <c r="BD234" s="28" t="s">
        <v>698</v>
      </c>
      <c r="BE234" s="28" t="s">
        <v>698</v>
      </c>
      <c r="BF234" s="28" t="s">
        <v>698</v>
      </c>
      <c r="BG234" s="28" t="s">
        <v>698</v>
      </c>
      <c r="BH234" s="28" t="s">
        <v>698</v>
      </c>
      <c r="BI234" s="28" t="s">
        <v>698</v>
      </c>
      <c r="BJ234" s="28" t="s">
        <v>698</v>
      </c>
      <c r="BK234" s="28" t="s">
        <v>698</v>
      </c>
      <c r="BL234" s="28" t="s">
        <v>698</v>
      </c>
      <c r="BM234" s="28" t="s">
        <v>698</v>
      </c>
      <c r="BN234" s="28" t="s">
        <v>698</v>
      </c>
      <c r="BO234" s="28" t="s">
        <v>698</v>
      </c>
      <c r="BP234" s="28" t="s">
        <v>698</v>
      </c>
      <c r="BQ234" s="28" t="s">
        <v>698</v>
      </c>
      <c r="BR234" s="28" t="s">
        <v>698</v>
      </c>
      <c r="BS234" s="28" t="s">
        <v>698</v>
      </c>
      <c r="BT234" s="28" t="s">
        <v>698</v>
      </c>
      <c r="BU234" s="28" t="s">
        <v>698</v>
      </c>
      <c r="BV234" s="28" t="s">
        <v>698</v>
      </c>
      <c r="BW234" s="28" t="s">
        <v>698</v>
      </c>
      <c r="BX234" s="28" t="s">
        <v>698</v>
      </c>
      <c r="BY234" s="28" t="s">
        <v>698</v>
      </c>
      <c r="BZ234" s="28" t="s">
        <v>704</v>
      </c>
      <c r="CA234" s="28" t="s">
        <v>698</v>
      </c>
      <c r="CB234" s="28" t="s">
        <v>698</v>
      </c>
      <c r="CC234" s="28" t="s">
        <v>698</v>
      </c>
      <c r="CD234" s="28" t="s">
        <v>698</v>
      </c>
      <c r="CE234" s="28" t="s">
        <v>698</v>
      </c>
      <c r="CF234" s="28" t="s">
        <v>698</v>
      </c>
      <c r="CG234" s="28" t="s">
        <v>698</v>
      </c>
      <c r="CH234" s="28" t="s">
        <v>698</v>
      </c>
      <c r="CI234" s="28" t="s">
        <v>698</v>
      </c>
      <c r="CJ234" s="28" t="s">
        <v>698</v>
      </c>
      <c r="CK234" s="28" t="s">
        <v>698</v>
      </c>
      <c r="CL234" s="28" t="s">
        <v>698</v>
      </c>
      <c r="CM234" s="28" t="s">
        <v>698</v>
      </c>
      <c r="CN234" s="28" t="s">
        <v>698</v>
      </c>
      <c r="CO234" s="28" t="s">
        <v>698</v>
      </c>
      <c r="CP234" s="28" t="s">
        <v>698</v>
      </c>
      <c r="CQ234" s="28" t="s">
        <v>698</v>
      </c>
      <c r="CR234" s="28" t="s">
        <v>698</v>
      </c>
      <c r="CS234" s="28" t="s">
        <v>698</v>
      </c>
      <c r="CT234" s="28" t="s">
        <v>698</v>
      </c>
      <c r="CU234" s="28" t="s">
        <v>698</v>
      </c>
      <c r="CV234" s="28" t="s">
        <v>698</v>
      </c>
      <c r="CW234" s="28" t="s">
        <v>698</v>
      </c>
      <c r="CX234" s="28" t="s">
        <v>698</v>
      </c>
      <c r="CY234" s="28" t="s">
        <v>698</v>
      </c>
      <c r="CZ234" s="28" t="s">
        <v>698</v>
      </c>
      <c r="DA234" s="28" t="s">
        <v>698</v>
      </c>
      <c r="DB234" s="28" t="s">
        <v>698</v>
      </c>
      <c r="DC234" s="28" t="s">
        <v>698</v>
      </c>
      <c r="DD234" s="28" t="s">
        <v>698</v>
      </c>
      <c r="DE234" s="28" t="s">
        <v>698</v>
      </c>
      <c r="DF234" s="28" t="s">
        <v>698</v>
      </c>
      <c r="DG234" s="28" t="s">
        <v>698</v>
      </c>
      <c r="DH234" s="28" t="s">
        <v>698</v>
      </c>
      <c r="DI234" s="28" t="s">
        <v>698</v>
      </c>
      <c r="DJ234" s="28" t="s">
        <v>698</v>
      </c>
      <c r="DK234" s="28" t="s">
        <v>698</v>
      </c>
      <c r="DL234" s="28" t="s">
        <v>698</v>
      </c>
      <c r="DM234" s="28" t="s">
        <v>698</v>
      </c>
      <c r="DN234" s="28" t="s">
        <v>698</v>
      </c>
      <c r="DO234" s="28" t="s">
        <v>698</v>
      </c>
      <c r="DP234" s="28" t="s">
        <v>698</v>
      </c>
      <c r="DQ234" s="28" t="s">
        <v>698</v>
      </c>
      <c r="DR234" s="28" t="s">
        <v>698</v>
      </c>
      <c r="DS234" s="28" t="s">
        <v>698</v>
      </c>
      <c r="DT234" s="28" t="s">
        <v>698</v>
      </c>
      <c r="DU234" s="28" t="s">
        <v>698</v>
      </c>
      <c r="DV234" s="28" t="s">
        <v>698</v>
      </c>
      <c r="DW234" s="28" t="s">
        <v>698</v>
      </c>
      <c r="DX234" s="28" t="s">
        <v>698</v>
      </c>
      <c r="DY234" s="28" t="s">
        <v>698</v>
      </c>
      <c r="DZ234" s="28" t="s">
        <v>698</v>
      </c>
      <c r="EA234" s="28" t="s">
        <v>698</v>
      </c>
      <c r="EB234" s="28" t="s">
        <v>698</v>
      </c>
      <c r="EC234" s="28" t="s">
        <v>698</v>
      </c>
      <c r="ED234" s="28" t="s">
        <v>698</v>
      </c>
      <c r="EE234" s="28" t="s">
        <v>698</v>
      </c>
      <c r="EF234" s="28" t="s">
        <v>698</v>
      </c>
      <c r="EG234" s="28" t="s">
        <v>698</v>
      </c>
      <c r="EH234" s="28" t="s">
        <v>698</v>
      </c>
      <c r="EI234" s="28" t="s">
        <v>698</v>
      </c>
      <c r="EJ234" s="28" t="s">
        <v>698</v>
      </c>
      <c r="EK234" s="28" t="s">
        <v>698</v>
      </c>
      <c r="EL234" s="28" t="s">
        <v>698</v>
      </c>
      <c r="EM234" s="28" t="s">
        <v>698</v>
      </c>
      <c r="EN234" s="28" t="s">
        <v>698</v>
      </c>
      <c r="EO234" s="28" t="s">
        <v>698</v>
      </c>
      <c r="EP234" s="28" t="s">
        <v>698</v>
      </c>
      <c r="EQ234" s="28" t="s">
        <v>698</v>
      </c>
      <c r="ER234" s="28" t="s">
        <v>698</v>
      </c>
      <c r="ES234" s="28" t="s">
        <v>698</v>
      </c>
      <c r="ET234" s="28" t="s">
        <v>698</v>
      </c>
      <c r="EU234" s="28" t="s">
        <v>698</v>
      </c>
      <c r="EV234" s="28" t="s">
        <v>698</v>
      </c>
      <c r="EW234" s="28" t="s">
        <v>2705</v>
      </c>
      <c r="EX234" s="28" t="s">
        <v>3004</v>
      </c>
      <c r="EY234" s="28" t="s">
        <v>2707</v>
      </c>
      <c r="EZ234" s="28" t="s">
        <v>694</v>
      </c>
      <c r="FA234" s="28" t="s">
        <v>694</v>
      </c>
      <c r="FB234" s="28" t="s">
        <v>694</v>
      </c>
      <c r="FC234" s="28" t="s">
        <v>694</v>
      </c>
      <c r="FD234" s="28" t="s">
        <v>694</v>
      </c>
      <c r="FE234" s="28" t="s">
        <v>2858</v>
      </c>
      <c r="FF234" s="30"/>
      <c r="FG234" s="30"/>
    </row>
    <row r="235" spans="1:163" x14ac:dyDescent="0.25">
      <c r="A235" s="27" t="str">
        <f t="shared" si="3"/>
        <v>IR003004001004004008000000000000000000</v>
      </c>
      <c r="B235" s="24" t="s">
        <v>2877</v>
      </c>
      <c r="C235" s="23" t="s">
        <v>2630</v>
      </c>
      <c r="D235" s="25" t="s">
        <v>710</v>
      </c>
      <c r="E235" s="25" t="s">
        <v>711</v>
      </c>
      <c r="F235" s="50" t="s">
        <v>702</v>
      </c>
      <c r="G235" s="25" t="s">
        <v>711</v>
      </c>
      <c r="H235" s="25" t="s">
        <v>711</v>
      </c>
      <c r="I235" s="50" t="s">
        <v>720</v>
      </c>
      <c r="J235" s="25" t="s">
        <v>697</v>
      </c>
      <c r="K235" s="63" t="s">
        <v>697</v>
      </c>
      <c r="L235" s="25" t="s">
        <v>697</v>
      </c>
      <c r="M235" s="25" t="s">
        <v>697</v>
      </c>
      <c r="N235" s="25" t="s">
        <v>697</v>
      </c>
      <c r="O235" s="25" t="s">
        <v>697</v>
      </c>
      <c r="P235" s="28"/>
      <c r="Q235" s="28" t="s">
        <v>704</v>
      </c>
      <c r="R235" s="28" t="s">
        <v>698</v>
      </c>
      <c r="S235" s="28" t="s">
        <v>694</v>
      </c>
      <c r="T235" s="28" t="s">
        <v>922</v>
      </c>
      <c r="U235" s="28" t="s">
        <v>3011</v>
      </c>
      <c r="V235" s="139" t="s">
        <v>905</v>
      </c>
      <c r="W235" s="141"/>
      <c r="X235" s="141"/>
      <c r="Y235" s="141"/>
      <c r="Z235" s="141"/>
      <c r="AA235" s="141"/>
      <c r="AB235" s="24" t="s">
        <v>1549</v>
      </c>
      <c r="AC235" s="141"/>
      <c r="AD235" s="141"/>
      <c r="AE235" s="141"/>
      <c r="AF235" s="141"/>
      <c r="AG235" s="141"/>
      <c r="AH235" s="28" t="s">
        <v>3107</v>
      </c>
      <c r="AI235" s="28" t="s">
        <v>704</v>
      </c>
      <c r="AJ235" s="28" t="s">
        <v>698</v>
      </c>
      <c r="AK235" s="28" t="s">
        <v>698</v>
      </c>
      <c r="AL235" s="28" t="s">
        <v>698</v>
      </c>
      <c r="AM235" s="28" t="s">
        <v>698</v>
      </c>
      <c r="AN235" s="28" t="s">
        <v>698</v>
      </c>
      <c r="AO235" s="28" t="s">
        <v>698</v>
      </c>
      <c r="AP235" s="28" t="s">
        <v>698</v>
      </c>
      <c r="AQ235" s="28" t="s">
        <v>698</v>
      </c>
      <c r="AR235" s="28" t="s">
        <v>698</v>
      </c>
      <c r="AS235" s="28" t="s">
        <v>698</v>
      </c>
      <c r="AT235" s="28" t="s">
        <v>698</v>
      </c>
      <c r="AU235" s="28" t="s">
        <v>698</v>
      </c>
      <c r="AV235" s="28" t="s">
        <v>698</v>
      </c>
      <c r="AW235" s="28" t="s">
        <v>698</v>
      </c>
      <c r="AX235" s="28" t="s">
        <v>698</v>
      </c>
      <c r="AY235" s="28" t="s">
        <v>698</v>
      </c>
      <c r="AZ235" s="28" t="s">
        <v>698</v>
      </c>
      <c r="BA235" s="28" t="s">
        <v>698</v>
      </c>
      <c r="BB235" s="28" t="s">
        <v>698</v>
      </c>
      <c r="BC235" s="28" t="s">
        <v>698</v>
      </c>
      <c r="BD235" s="28" t="s">
        <v>698</v>
      </c>
      <c r="BE235" s="28" t="s">
        <v>698</v>
      </c>
      <c r="BF235" s="28" t="s">
        <v>698</v>
      </c>
      <c r="BG235" s="28" t="s">
        <v>698</v>
      </c>
      <c r="BH235" s="28" t="s">
        <v>698</v>
      </c>
      <c r="BI235" s="28" t="s">
        <v>698</v>
      </c>
      <c r="BJ235" s="28" t="s">
        <v>698</v>
      </c>
      <c r="BK235" s="28" t="s">
        <v>698</v>
      </c>
      <c r="BL235" s="28" t="s">
        <v>698</v>
      </c>
      <c r="BM235" s="28" t="s">
        <v>698</v>
      </c>
      <c r="BN235" s="28" t="s">
        <v>698</v>
      </c>
      <c r="BO235" s="28" t="s">
        <v>698</v>
      </c>
      <c r="BP235" s="28" t="s">
        <v>698</v>
      </c>
      <c r="BQ235" s="28" t="s">
        <v>698</v>
      </c>
      <c r="BR235" s="28" t="s">
        <v>698</v>
      </c>
      <c r="BS235" s="28" t="s">
        <v>698</v>
      </c>
      <c r="BT235" s="28" t="s">
        <v>698</v>
      </c>
      <c r="BU235" s="28" t="s">
        <v>698</v>
      </c>
      <c r="BV235" s="28" t="s">
        <v>698</v>
      </c>
      <c r="BW235" s="28" t="s">
        <v>698</v>
      </c>
      <c r="BX235" s="28" t="s">
        <v>698</v>
      </c>
      <c r="BY235" s="28" t="s">
        <v>698</v>
      </c>
      <c r="BZ235" s="28" t="s">
        <v>704</v>
      </c>
      <c r="CA235" s="28" t="s">
        <v>698</v>
      </c>
      <c r="CB235" s="28" t="s">
        <v>698</v>
      </c>
      <c r="CC235" s="28" t="s">
        <v>698</v>
      </c>
      <c r="CD235" s="28" t="s">
        <v>698</v>
      </c>
      <c r="CE235" s="28" t="s">
        <v>698</v>
      </c>
      <c r="CF235" s="28" t="s">
        <v>698</v>
      </c>
      <c r="CG235" s="28" t="s">
        <v>698</v>
      </c>
      <c r="CH235" s="28" t="s">
        <v>698</v>
      </c>
      <c r="CI235" s="28" t="s">
        <v>698</v>
      </c>
      <c r="CJ235" s="28" t="s">
        <v>698</v>
      </c>
      <c r="CK235" s="28" t="s">
        <v>698</v>
      </c>
      <c r="CL235" s="28" t="s">
        <v>698</v>
      </c>
      <c r="CM235" s="28" t="s">
        <v>698</v>
      </c>
      <c r="CN235" s="28" t="s">
        <v>698</v>
      </c>
      <c r="CO235" s="28" t="s">
        <v>698</v>
      </c>
      <c r="CP235" s="28" t="s">
        <v>698</v>
      </c>
      <c r="CQ235" s="28" t="s">
        <v>698</v>
      </c>
      <c r="CR235" s="28" t="s">
        <v>698</v>
      </c>
      <c r="CS235" s="28" t="s">
        <v>698</v>
      </c>
      <c r="CT235" s="28" t="s">
        <v>698</v>
      </c>
      <c r="CU235" s="28" t="s">
        <v>698</v>
      </c>
      <c r="CV235" s="28" t="s">
        <v>698</v>
      </c>
      <c r="CW235" s="28" t="s">
        <v>698</v>
      </c>
      <c r="CX235" s="28" t="s">
        <v>698</v>
      </c>
      <c r="CY235" s="28" t="s">
        <v>698</v>
      </c>
      <c r="CZ235" s="28" t="s">
        <v>698</v>
      </c>
      <c r="DA235" s="28" t="s">
        <v>698</v>
      </c>
      <c r="DB235" s="28" t="s">
        <v>698</v>
      </c>
      <c r="DC235" s="28" t="s">
        <v>698</v>
      </c>
      <c r="DD235" s="28" t="s">
        <v>698</v>
      </c>
      <c r="DE235" s="28" t="s">
        <v>698</v>
      </c>
      <c r="DF235" s="28" t="s">
        <v>698</v>
      </c>
      <c r="DG235" s="28" t="s">
        <v>698</v>
      </c>
      <c r="DH235" s="28" t="s">
        <v>698</v>
      </c>
      <c r="DI235" s="28" t="s">
        <v>698</v>
      </c>
      <c r="DJ235" s="28" t="s">
        <v>698</v>
      </c>
      <c r="DK235" s="28" t="s">
        <v>698</v>
      </c>
      <c r="DL235" s="28" t="s">
        <v>698</v>
      </c>
      <c r="DM235" s="28" t="s">
        <v>698</v>
      </c>
      <c r="DN235" s="28" t="s">
        <v>698</v>
      </c>
      <c r="DO235" s="28" t="s">
        <v>698</v>
      </c>
      <c r="DP235" s="28" t="s">
        <v>698</v>
      </c>
      <c r="DQ235" s="28" t="s">
        <v>698</v>
      </c>
      <c r="DR235" s="28" t="s">
        <v>698</v>
      </c>
      <c r="DS235" s="28" t="s">
        <v>698</v>
      </c>
      <c r="DT235" s="28" t="s">
        <v>698</v>
      </c>
      <c r="DU235" s="28" t="s">
        <v>698</v>
      </c>
      <c r="DV235" s="28" t="s">
        <v>698</v>
      </c>
      <c r="DW235" s="28" t="s">
        <v>698</v>
      </c>
      <c r="DX235" s="28" t="s">
        <v>698</v>
      </c>
      <c r="DY235" s="28" t="s">
        <v>698</v>
      </c>
      <c r="DZ235" s="28" t="s">
        <v>698</v>
      </c>
      <c r="EA235" s="28" t="s">
        <v>698</v>
      </c>
      <c r="EB235" s="28" t="s">
        <v>698</v>
      </c>
      <c r="EC235" s="28" t="s">
        <v>698</v>
      </c>
      <c r="ED235" s="28" t="s">
        <v>698</v>
      </c>
      <c r="EE235" s="28" t="s">
        <v>698</v>
      </c>
      <c r="EF235" s="28" t="s">
        <v>698</v>
      </c>
      <c r="EG235" s="28" t="s">
        <v>698</v>
      </c>
      <c r="EH235" s="28" t="s">
        <v>698</v>
      </c>
      <c r="EI235" s="28" t="s">
        <v>698</v>
      </c>
      <c r="EJ235" s="28" t="s">
        <v>698</v>
      </c>
      <c r="EK235" s="28" t="s">
        <v>698</v>
      </c>
      <c r="EL235" s="28" t="s">
        <v>698</v>
      </c>
      <c r="EM235" s="28" t="s">
        <v>698</v>
      </c>
      <c r="EN235" s="28" t="s">
        <v>698</v>
      </c>
      <c r="EO235" s="28" t="s">
        <v>698</v>
      </c>
      <c r="EP235" s="28" t="s">
        <v>698</v>
      </c>
      <c r="EQ235" s="28" t="s">
        <v>698</v>
      </c>
      <c r="ER235" s="28" t="s">
        <v>698</v>
      </c>
      <c r="ES235" s="28" t="s">
        <v>698</v>
      </c>
      <c r="ET235" s="28" t="s">
        <v>698</v>
      </c>
      <c r="EU235" s="28" t="s">
        <v>698</v>
      </c>
      <c r="EV235" s="28" t="s">
        <v>698</v>
      </c>
      <c r="EW235" s="28" t="s">
        <v>2705</v>
      </c>
      <c r="EX235" s="28" t="s">
        <v>3004</v>
      </c>
      <c r="EY235" s="28" t="s">
        <v>2707</v>
      </c>
      <c r="EZ235" s="28" t="s">
        <v>694</v>
      </c>
      <c r="FA235" s="28" t="s">
        <v>694</v>
      </c>
      <c r="FB235" s="28" t="s">
        <v>694</v>
      </c>
      <c r="FC235" s="28" t="s">
        <v>694</v>
      </c>
      <c r="FD235" s="28" t="s">
        <v>694</v>
      </c>
      <c r="FE235" s="28" t="s">
        <v>2858</v>
      </c>
      <c r="FF235" s="30"/>
      <c r="FG235" s="30"/>
    </row>
    <row r="236" spans="1:163" x14ac:dyDescent="0.25">
      <c r="A236" s="27" t="str">
        <f t="shared" si="3"/>
        <v>IR003004001004004009000000000000000000</v>
      </c>
      <c r="B236" s="24" t="s">
        <v>2877</v>
      </c>
      <c r="C236" s="23" t="s">
        <v>2630</v>
      </c>
      <c r="D236" s="25" t="s">
        <v>710</v>
      </c>
      <c r="E236" s="25" t="s">
        <v>711</v>
      </c>
      <c r="F236" s="50" t="s">
        <v>702</v>
      </c>
      <c r="G236" s="25" t="s">
        <v>711</v>
      </c>
      <c r="H236" s="25" t="s">
        <v>711</v>
      </c>
      <c r="I236" s="50" t="s">
        <v>722</v>
      </c>
      <c r="J236" s="25" t="s">
        <v>697</v>
      </c>
      <c r="K236" s="63" t="s">
        <v>697</v>
      </c>
      <c r="L236" s="25" t="s">
        <v>697</v>
      </c>
      <c r="M236" s="25" t="s">
        <v>697</v>
      </c>
      <c r="N236" s="25" t="s">
        <v>697</v>
      </c>
      <c r="O236" s="25" t="s">
        <v>697</v>
      </c>
      <c r="P236" s="28"/>
      <c r="Q236" s="28" t="s">
        <v>704</v>
      </c>
      <c r="R236" s="28" t="s">
        <v>698</v>
      </c>
      <c r="S236" s="28" t="s">
        <v>694</v>
      </c>
      <c r="T236" s="28" t="s">
        <v>922</v>
      </c>
      <c r="U236" s="28" t="s">
        <v>3011</v>
      </c>
      <c r="V236" s="139" t="s">
        <v>905</v>
      </c>
      <c r="W236" s="141"/>
      <c r="X236" s="141"/>
      <c r="Y236" s="141"/>
      <c r="Z236" s="141"/>
      <c r="AA236" s="141"/>
      <c r="AB236" s="24" t="s">
        <v>3041</v>
      </c>
      <c r="AC236" s="141"/>
      <c r="AD236" s="141"/>
      <c r="AE236" s="141"/>
      <c r="AF236" s="141"/>
      <c r="AG236" s="141"/>
      <c r="AH236" s="28" t="s">
        <v>3108</v>
      </c>
      <c r="AI236" s="28" t="s">
        <v>704</v>
      </c>
      <c r="AJ236" s="28" t="s">
        <v>698</v>
      </c>
      <c r="AK236" s="28" t="s">
        <v>698</v>
      </c>
      <c r="AL236" s="28" t="s">
        <v>698</v>
      </c>
      <c r="AM236" s="28" t="s">
        <v>698</v>
      </c>
      <c r="AN236" s="28" t="s">
        <v>698</v>
      </c>
      <c r="AO236" s="28" t="s">
        <v>698</v>
      </c>
      <c r="AP236" s="28" t="s">
        <v>698</v>
      </c>
      <c r="AQ236" s="28" t="s">
        <v>698</v>
      </c>
      <c r="AR236" s="28" t="s">
        <v>698</v>
      </c>
      <c r="AS236" s="28" t="s">
        <v>698</v>
      </c>
      <c r="AT236" s="28" t="s">
        <v>698</v>
      </c>
      <c r="AU236" s="28" t="s">
        <v>698</v>
      </c>
      <c r="AV236" s="28" t="s">
        <v>698</v>
      </c>
      <c r="AW236" s="28" t="s">
        <v>698</v>
      </c>
      <c r="AX236" s="28" t="s">
        <v>698</v>
      </c>
      <c r="AY236" s="28" t="s">
        <v>698</v>
      </c>
      <c r="AZ236" s="28" t="s">
        <v>698</v>
      </c>
      <c r="BA236" s="28" t="s">
        <v>698</v>
      </c>
      <c r="BB236" s="28" t="s">
        <v>698</v>
      </c>
      <c r="BC236" s="28" t="s">
        <v>698</v>
      </c>
      <c r="BD236" s="28" t="s">
        <v>698</v>
      </c>
      <c r="BE236" s="28" t="s">
        <v>698</v>
      </c>
      <c r="BF236" s="28" t="s">
        <v>698</v>
      </c>
      <c r="BG236" s="28" t="s">
        <v>698</v>
      </c>
      <c r="BH236" s="28" t="s">
        <v>698</v>
      </c>
      <c r="BI236" s="28" t="s">
        <v>698</v>
      </c>
      <c r="BJ236" s="28" t="s">
        <v>698</v>
      </c>
      <c r="BK236" s="28" t="s">
        <v>698</v>
      </c>
      <c r="BL236" s="28" t="s">
        <v>698</v>
      </c>
      <c r="BM236" s="28" t="s">
        <v>698</v>
      </c>
      <c r="BN236" s="28" t="s">
        <v>698</v>
      </c>
      <c r="BO236" s="28" t="s">
        <v>698</v>
      </c>
      <c r="BP236" s="28" t="s">
        <v>698</v>
      </c>
      <c r="BQ236" s="28" t="s">
        <v>698</v>
      </c>
      <c r="BR236" s="28" t="s">
        <v>698</v>
      </c>
      <c r="BS236" s="28" t="s">
        <v>698</v>
      </c>
      <c r="BT236" s="28" t="s">
        <v>698</v>
      </c>
      <c r="BU236" s="28" t="s">
        <v>698</v>
      </c>
      <c r="BV236" s="28" t="s">
        <v>698</v>
      </c>
      <c r="BW236" s="28" t="s">
        <v>698</v>
      </c>
      <c r="BX236" s="28" t="s">
        <v>698</v>
      </c>
      <c r="BY236" s="28" t="s">
        <v>698</v>
      </c>
      <c r="BZ236" s="28" t="s">
        <v>704</v>
      </c>
      <c r="CA236" s="28" t="s">
        <v>698</v>
      </c>
      <c r="CB236" s="28" t="s">
        <v>698</v>
      </c>
      <c r="CC236" s="28" t="s">
        <v>698</v>
      </c>
      <c r="CD236" s="28" t="s">
        <v>698</v>
      </c>
      <c r="CE236" s="28" t="s">
        <v>698</v>
      </c>
      <c r="CF236" s="28" t="s">
        <v>698</v>
      </c>
      <c r="CG236" s="28" t="s">
        <v>698</v>
      </c>
      <c r="CH236" s="28" t="s">
        <v>698</v>
      </c>
      <c r="CI236" s="28" t="s">
        <v>698</v>
      </c>
      <c r="CJ236" s="28" t="s">
        <v>698</v>
      </c>
      <c r="CK236" s="28" t="s">
        <v>698</v>
      </c>
      <c r="CL236" s="28" t="s">
        <v>698</v>
      </c>
      <c r="CM236" s="28" t="s">
        <v>698</v>
      </c>
      <c r="CN236" s="28" t="s">
        <v>698</v>
      </c>
      <c r="CO236" s="28" t="s">
        <v>698</v>
      </c>
      <c r="CP236" s="28" t="s">
        <v>698</v>
      </c>
      <c r="CQ236" s="28" t="s">
        <v>698</v>
      </c>
      <c r="CR236" s="28" t="s">
        <v>698</v>
      </c>
      <c r="CS236" s="28" t="s">
        <v>698</v>
      </c>
      <c r="CT236" s="28" t="s">
        <v>698</v>
      </c>
      <c r="CU236" s="28" t="s">
        <v>698</v>
      </c>
      <c r="CV236" s="28" t="s">
        <v>698</v>
      </c>
      <c r="CW236" s="28" t="s">
        <v>698</v>
      </c>
      <c r="CX236" s="28" t="s">
        <v>698</v>
      </c>
      <c r="CY236" s="28" t="s">
        <v>698</v>
      </c>
      <c r="CZ236" s="28" t="s">
        <v>698</v>
      </c>
      <c r="DA236" s="28" t="s">
        <v>698</v>
      </c>
      <c r="DB236" s="28" t="s">
        <v>698</v>
      </c>
      <c r="DC236" s="28" t="s">
        <v>698</v>
      </c>
      <c r="DD236" s="28" t="s">
        <v>698</v>
      </c>
      <c r="DE236" s="28" t="s">
        <v>698</v>
      </c>
      <c r="DF236" s="28" t="s">
        <v>698</v>
      </c>
      <c r="DG236" s="28" t="s">
        <v>698</v>
      </c>
      <c r="DH236" s="28" t="s">
        <v>698</v>
      </c>
      <c r="DI236" s="28" t="s">
        <v>698</v>
      </c>
      <c r="DJ236" s="28" t="s">
        <v>698</v>
      </c>
      <c r="DK236" s="28" t="s">
        <v>698</v>
      </c>
      <c r="DL236" s="28" t="s">
        <v>698</v>
      </c>
      <c r="DM236" s="28" t="s">
        <v>698</v>
      </c>
      <c r="DN236" s="28" t="s">
        <v>698</v>
      </c>
      <c r="DO236" s="28" t="s">
        <v>698</v>
      </c>
      <c r="DP236" s="28" t="s">
        <v>698</v>
      </c>
      <c r="DQ236" s="28" t="s">
        <v>698</v>
      </c>
      <c r="DR236" s="28" t="s">
        <v>698</v>
      </c>
      <c r="DS236" s="28" t="s">
        <v>698</v>
      </c>
      <c r="DT236" s="28" t="s">
        <v>698</v>
      </c>
      <c r="DU236" s="28" t="s">
        <v>698</v>
      </c>
      <c r="DV236" s="28" t="s">
        <v>698</v>
      </c>
      <c r="DW236" s="28" t="s">
        <v>698</v>
      </c>
      <c r="DX236" s="28" t="s">
        <v>698</v>
      </c>
      <c r="DY236" s="28" t="s">
        <v>698</v>
      </c>
      <c r="DZ236" s="28" t="s">
        <v>698</v>
      </c>
      <c r="EA236" s="28" t="s">
        <v>698</v>
      </c>
      <c r="EB236" s="28" t="s">
        <v>698</v>
      </c>
      <c r="EC236" s="28" t="s">
        <v>698</v>
      </c>
      <c r="ED236" s="28" t="s">
        <v>698</v>
      </c>
      <c r="EE236" s="28" t="s">
        <v>698</v>
      </c>
      <c r="EF236" s="28" t="s">
        <v>698</v>
      </c>
      <c r="EG236" s="28" t="s">
        <v>698</v>
      </c>
      <c r="EH236" s="28" t="s">
        <v>698</v>
      </c>
      <c r="EI236" s="28" t="s">
        <v>698</v>
      </c>
      <c r="EJ236" s="28" t="s">
        <v>698</v>
      </c>
      <c r="EK236" s="28" t="s">
        <v>698</v>
      </c>
      <c r="EL236" s="28" t="s">
        <v>698</v>
      </c>
      <c r="EM236" s="28" t="s">
        <v>698</v>
      </c>
      <c r="EN236" s="28" t="s">
        <v>698</v>
      </c>
      <c r="EO236" s="28" t="s">
        <v>698</v>
      </c>
      <c r="EP236" s="28" t="s">
        <v>698</v>
      </c>
      <c r="EQ236" s="28" t="s">
        <v>698</v>
      </c>
      <c r="ER236" s="28" t="s">
        <v>698</v>
      </c>
      <c r="ES236" s="28" t="s">
        <v>698</v>
      </c>
      <c r="ET236" s="28" t="s">
        <v>698</v>
      </c>
      <c r="EU236" s="28" t="s">
        <v>698</v>
      </c>
      <c r="EV236" s="28" t="s">
        <v>698</v>
      </c>
      <c r="EW236" s="28" t="s">
        <v>2705</v>
      </c>
      <c r="EX236" s="28" t="s">
        <v>3004</v>
      </c>
      <c r="EY236" s="28" t="s">
        <v>2707</v>
      </c>
      <c r="EZ236" s="28" t="s">
        <v>694</v>
      </c>
      <c r="FA236" s="28" t="s">
        <v>694</v>
      </c>
      <c r="FB236" s="28" t="s">
        <v>694</v>
      </c>
      <c r="FC236" s="28" t="s">
        <v>694</v>
      </c>
      <c r="FD236" s="28" t="s">
        <v>694</v>
      </c>
      <c r="FE236" s="28" t="s">
        <v>2858</v>
      </c>
      <c r="FF236" s="30"/>
      <c r="FG236" s="30"/>
    </row>
    <row r="237" spans="1:163" x14ac:dyDescent="0.25">
      <c r="A237" s="27" t="str">
        <f t="shared" si="3"/>
        <v>IR003004001004004010000000000000000000</v>
      </c>
      <c r="B237" s="24" t="s">
        <v>2877</v>
      </c>
      <c r="C237" s="23" t="s">
        <v>2630</v>
      </c>
      <c r="D237" s="25" t="s">
        <v>710</v>
      </c>
      <c r="E237" s="25" t="s">
        <v>711</v>
      </c>
      <c r="F237" s="50" t="s">
        <v>702</v>
      </c>
      <c r="G237" s="25" t="s">
        <v>711</v>
      </c>
      <c r="H237" s="25" t="s">
        <v>711</v>
      </c>
      <c r="I237" s="50" t="s">
        <v>724</v>
      </c>
      <c r="J237" s="25" t="s">
        <v>697</v>
      </c>
      <c r="K237" s="63" t="s">
        <v>697</v>
      </c>
      <c r="L237" s="25" t="s">
        <v>697</v>
      </c>
      <c r="M237" s="25" t="s">
        <v>697</v>
      </c>
      <c r="N237" s="25" t="s">
        <v>697</v>
      </c>
      <c r="O237" s="25" t="s">
        <v>697</v>
      </c>
      <c r="P237" s="28"/>
      <c r="Q237" s="28" t="s">
        <v>704</v>
      </c>
      <c r="R237" s="28" t="s">
        <v>698</v>
      </c>
      <c r="S237" s="28" t="s">
        <v>694</v>
      </c>
      <c r="T237" s="28" t="s">
        <v>922</v>
      </c>
      <c r="U237" s="28" t="s">
        <v>3011</v>
      </c>
      <c r="V237" s="139" t="s">
        <v>905</v>
      </c>
      <c r="W237" s="141"/>
      <c r="X237" s="141"/>
      <c r="Y237" s="141"/>
      <c r="Z237" s="141"/>
      <c r="AA237" s="141"/>
      <c r="AB237" s="24" t="s">
        <v>3043</v>
      </c>
      <c r="AC237" s="141"/>
      <c r="AD237" s="141"/>
      <c r="AE237" s="141"/>
      <c r="AF237" s="141"/>
      <c r="AG237" s="141"/>
      <c r="AH237" s="28" t="s">
        <v>3109</v>
      </c>
      <c r="AI237" s="28" t="s">
        <v>704</v>
      </c>
      <c r="AJ237" s="28" t="s">
        <v>698</v>
      </c>
      <c r="AK237" s="28" t="s">
        <v>698</v>
      </c>
      <c r="AL237" s="28" t="s">
        <v>698</v>
      </c>
      <c r="AM237" s="28" t="s">
        <v>698</v>
      </c>
      <c r="AN237" s="28" t="s">
        <v>698</v>
      </c>
      <c r="AO237" s="28" t="s">
        <v>698</v>
      </c>
      <c r="AP237" s="28" t="s">
        <v>698</v>
      </c>
      <c r="AQ237" s="28" t="s">
        <v>698</v>
      </c>
      <c r="AR237" s="28" t="s">
        <v>698</v>
      </c>
      <c r="AS237" s="28" t="s">
        <v>698</v>
      </c>
      <c r="AT237" s="28" t="s">
        <v>698</v>
      </c>
      <c r="AU237" s="28" t="s">
        <v>698</v>
      </c>
      <c r="AV237" s="28" t="s">
        <v>698</v>
      </c>
      <c r="AW237" s="28" t="s">
        <v>698</v>
      </c>
      <c r="AX237" s="28" t="s">
        <v>698</v>
      </c>
      <c r="AY237" s="28" t="s">
        <v>698</v>
      </c>
      <c r="AZ237" s="28" t="s">
        <v>698</v>
      </c>
      <c r="BA237" s="28" t="s">
        <v>698</v>
      </c>
      <c r="BB237" s="28" t="s">
        <v>698</v>
      </c>
      <c r="BC237" s="28" t="s">
        <v>698</v>
      </c>
      <c r="BD237" s="28" t="s">
        <v>698</v>
      </c>
      <c r="BE237" s="28" t="s">
        <v>698</v>
      </c>
      <c r="BF237" s="28" t="s">
        <v>698</v>
      </c>
      <c r="BG237" s="28" t="s">
        <v>698</v>
      </c>
      <c r="BH237" s="28" t="s">
        <v>698</v>
      </c>
      <c r="BI237" s="28" t="s">
        <v>698</v>
      </c>
      <c r="BJ237" s="28" t="s">
        <v>698</v>
      </c>
      <c r="BK237" s="28" t="s">
        <v>698</v>
      </c>
      <c r="BL237" s="28" t="s">
        <v>698</v>
      </c>
      <c r="BM237" s="28" t="s">
        <v>698</v>
      </c>
      <c r="BN237" s="28" t="s">
        <v>698</v>
      </c>
      <c r="BO237" s="28" t="s">
        <v>698</v>
      </c>
      <c r="BP237" s="28" t="s">
        <v>698</v>
      </c>
      <c r="BQ237" s="28" t="s">
        <v>698</v>
      </c>
      <c r="BR237" s="28" t="s">
        <v>698</v>
      </c>
      <c r="BS237" s="28" t="s">
        <v>698</v>
      </c>
      <c r="BT237" s="28" t="s">
        <v>698</v>
      </c>
      <c r="BU237" s="28" t="s">
        <v>698</v>
      </c>
      <c r="BV237" s="28" t="s">
        <v>698</v>
      </c>
      <c r="BW237" s="28" t="s">
        <v>698</v>
      </c>
      <c r="BX237" s="28" t="s">
        <v>698</v>
      </c>
      <c r="BY237" s="28" t="s">
        <v>698</v>
      </c>
      <c r="BZ237" s="28" t="s">
        <v>704</v>
      </c>
      <c r="CA237" s="28" t="s">
        <v>698</v>
      </c>
      <c r="CB237" s="28" t="s">
        <v>698</v>
      </c>
      <c r="CC237" s="28" t="s">
        <v>698</v>
      </c>
      <c r="CD237" s="28" t="s">
        <v>698</v>
      </c>
      <c r="CE237" s="28" t="s">
        <v>698</v>
      </c>
      <c r="CF237" s="28" t="s">
        <v>698</v>
      </c>
      <c r="CG237" s="28" t="s">
        <v>698</v>
      </c>
      <c r="CH237" s="28" t="s">
        <v>698</v>
      </c>
      <c r="CI237" s="28" t="s">
        <v>698</v>
      </c>
      <c r="CJ237" s="28" t="s">
        <v>698</v>
      </c>
      <c r="CK237" s="28" t="s">
        <v>698</v>
      </c>
      <c r="CL237" s="28" t="s">
        <v>698</v>
      </c>
      <c r="CM237" s="28" t="s">
        <v>698</v>
      </c>
      <c r="CN237" s="28" t="s">
        <v>698</v>
      </c>
      <c r="CO237" s="28" t="s">
        <v>698</v>
      </c>
      <c r="CP237" s="28" t="s">
        <v>698</v>
      </c>
      <c r="CQ237" s="28" t="s">
        <v>698</v>
      </c>
      <c r="CR237" s="28" t="s">
        <v>698</v>
      </c>
      <c r="CS237" s="28" t="s">
        <v>698</v>
      </c>
      <c r="CT237" s="28" t="s">
        <v>698</v>
      </c>
      <c r="CU237" s="28" t="s">
        <v>698</v>
      </c>
      <c r="CV237" s="28" t="s">
        <v>698</v>
      </c>
      <c r="CW237" s="28" t="s">
        <v>698</v>
      </c>
      <c r="CX237" s="28" t="s">
        <v>698</v>
      </c>
      <c r="CY237" s="28" t="s">
        <v>698</v>
      </c>
      <c r="CZ237" s="28" t="s">
        <v>698</v>
      </c>
      <c r="DA237" s="28" t="s">
        <v>698</v>
      </c>
      <c r="DB237" s="28" t="s">
        <v>698</v>
      </c>
      <c r="DC237" s="28" t="s">
        <v>698</v>
      </c>
      <c r="DD237" s="28" t="s">
        <v>698</v>
      </c>
      <c r="DE237" s="28" t="s">
        <v>698</v>
      </c>
      <c r="DF237" s="28" t="s">
        <v>698</v>
      </c>
      <c r="DG237" s="28" t="s">
        <v>698</v>
      </c>
      <c r="DH237" s="28" t="s">
        <v>698</v>
      </c>
      <c r="DI237" s="28" t="s">
        <v>698</v>
      </c>
      <c r="DJ237" s="28" t="s">
        <v>698</v>
      </c>
      <c r="DK237" s="28" t="s">
        <v>698</v>
      </c>
      <c r="DL237" s="28" t="s">
        <v>698</v>
      </c>
      <c r="DM237" s="28" t="s">
        <v>698</v>
      </c>
      <c r="DN237" s="28" t="s">
        <v>698</v>
      </c>
      <c r="DO237" s="28" t="s">
        <v>698</v>
      </c>
      <c r="DP237" s="28" t="s">
        <v>698</v>
      </c>
      <c r="DQ237" s="28" t="s">
        <v>698</v>
      </c>
      <c r="DR237" s="28" t="s">
        <v>698</v>
      </c>
      <c r="DS237" s="28" t="s">
        <v>698</v>
      </c>
      <c r="DT237" s="28" t="s">
        <v>698</v>
      </c>
      <c r="DU237" s="28" t="s">
        <v>698</v>
      </c>
      <c r="DV237" s="28" t="s">
        <v>698</v>
      </c>
      <c r="DW237" s="28" t="s">
        <v>698</v>
      </c>
      <c r="DX237" s="28" t="s">
        <v>698</v>
      </c>
      <c r="DY237" s="28" t="s">
        <v>698</v>
      </c>
      <c r="DZ237" s="28" t="s">
        <v>698</v>
      </c>
      <c r="EA237" s="28" t="s">
        <v>698</v>
      </c>
      <c r="EB237" s="28" t="s">
        <v>698</v>
      </c>
      <c r="EC237" s="28" t="s">
        <v>698</v>
      </c>
      <c r="ED237" s="28" t="s">
        <v>698</v>
      </c>
      <c r="EE237" s="28" t="s">
        <v>698</v>
      </c>
      <c r="EF237" s="28" t="s">
        <v>698</v>
      </c>
      <c r="EG237" s="28" t="s">
        <v>698</v>
      </c>
      <c r="EH237" s="28" t="s">
        <v>698</v>
      </c>
      <c r="EI237" s="28" t="s">
        <v>698</v>
      </c>
      <c r="EJ237" s="28" t="s">
        <v>698</v>
      </c>
      <c r="EK237" s="28" t="s">
        <v>698</v>
      </c>
      <c r="EL237" s="28" t="s">
        <v>698</v>
      </c>
      <c r="EM237" s="28" t="s">
        <v>698</v>
      </c>
      <c r="EN237" s="28" t="s">
        <v>698</v>
      </c>
      <c r="EO237" s="28" t="s">
        <v>698</v>
      </c>
      <c r="EP237" s="28" t="s">
        <v>698</v>
      </c>
      <c r="EQ237" s="28" t="s">
        <v>698</v>
      </c>
      <c r="ER237" s="28" t="s">
        <v>698</v>
      </c>
      <c r="ES237" s="28" t="s">
        <v>698</v>
      </c>
      <c r="ET237" s="28" t="s">
        <v>698</v>
      </c>
      <c r="EU237" s="28" t="s">
        <v>698</v>
      </c>
      <c r="EV237" s="28" t="s">
        <v>698</v>
      </c>
      <c r="EW237" s="28" t="s">
        <v>2705</v>
      </c>
      <c r="EX237" s="28" t="s">
        <v>3004</v>
      </c>
      <c r="EY237" s="28" t="s">
        <v>2707</v>
      </c>
      <c r="EZ237" s="28" t="s">
        <v>694</v>
      </c>
      <c r="FA237" s="28" t="s">
        <v>694</v>
      </c>
      <c r="FB237" s="28" t="s">
        <v>694</v>
      </c>
      <c r="FC237" s="28" t="s">
        <v>694</v>
      </c>
      <c r="FD237" s="28" t="s">
        <v>694</v>
      </c>
      <c r="FE237" s="28" t="s">
        <v>2858</v>
      </c>
      <c r="FF237" s="30"/>
      <c r="FG237" s="30"/>
    </row>
    <row r="238" spans="1:163" x14ac:dyDescent="0.25">
      <c r="A238" s="27" t="str">
        <f t="shared" si="3"/>
        <v>IR003004001004004011000000000000000000</v>
      </c>
      <c r="B238" s="24" t="s">
        <v>2877</v>
      </c>
      <c r="C238" s="23" t="s">
        <v>2630</v>
      </c>
      <c r="D238" s="25" t="s">
        <v>710</v>
      </c>
      <c r="E238" s="25" t="s">
        <v>711</v>
      </c>
      <c r="F238" s="50" t="s">
        <v>702</v>
      </c>
      <c r="G238" s="25" t="s">
        <v>711</v>
      </c>
      <c r="H238" s="25" t="s">
        <v>711</v>
      </c>
      <c r="I238" s="50" t="s">
        <v>734</v>
      </c>
      <c r="J238" s="25" t="s">
        <v>697</v>
      </c>
      <c r="K238" s="63" t="s">
        <v>697</v>
      </c>
      <c r="L238" s="25" t="s">
        <v>697</v>
      </c>
      <c r="M238" s="25" t="s">
        <v>697</v>
      </c>
      <c r="N238" s="25" t="s">
        <v>697</v>
      </c>
      <c r="O238" s="25" t="s">
        <v>697</v>
      </c>
      <c r="P238" s="28"/>
      <c r="Q238" s="28" t="s">
        <v>704</v>
      </c>
      <c r="R238" s="28" t="s">
        <v>698</v>
      </c>
      <c r="S238" s="28" t="s">
        <v>694</v>
      </c>
      <c r="T238" s="28" t="s">
        <v>922</v>
      </c>
      <c r="U238" s="28" t="s">
        <v>3011</v>
      </c>
      <c r="V238" s="139" t="s">
        <v>905</v>
      </c>
      <c r="W238" s="141"/>
      <c r="X238" s="141"/>
      <c r="Y238" s="141"/>
      <c r="Z238" s="141"/>
      <c r="AA238" s="141"/>
      <c r="AB238" s="24" t="s">
        <v>1595</v>
      </c>
      <c r="AC238" s="141"/>
      <c r="AD238" s="141"/>
      <c r="AE238" s="141"/>
      <c r="AF238" s="141"/>
      <c r="AG238" s="141"/>
      <c r="AH238" s="28" t="s">
        <v>3110</v>
      </c>
      <c r="AI238" s="28" t="s">
        <v>704</v>
      </c>
      <c r="AJ238" s="28" t="s">
        <v>698</v>
      </c>
      <c r="AK238" s="28" t="s">
        <v>698</v>
      </c>
      <c r="AL238" s="28" t="s">
        <v>698</v>
      </c>
      <c r="AM238" s="28" t="s">
        <v>698</v>
      </c>
      <c r="AN238" s="28" t="s">
        <v>698</v>
      </c>
      <c r="AO238" s="28" t="s">
        <v>698</v>
      </c>
      <c r="AP238" s="28" t="s">
        <v>698</v>
      </c>
      <c r="AQ238" s="28" t="s">
        <v>698</v>
      </c>
      <c r="AR238" s="28" t="s">
        <v>698</v>
      </c>
      <c r="AS238" s="28" t="s">
        <v>698</v>
      </c>
      <c r="AT238" s="28" t="s">
        <v>698</v>
      </c>
      <c r="AU238" s="28" t="s">
        <v>698</v>
      </c>
      <c r="AV238" s="28" t="s">
        <v>698</v>
      </c>
      <c r="AW238" s="28" t="s">
        <v>698</v>
      </c>
      <c r="AX238" s="28" t="s">
        <v>698</v>
      </c>
      <c r="AY238" s="28" t="s">
        <v>698</v>
      </c>
      <c r="AZ238" s="28" t="s">
        <v>698</v>
      </c>
      <c r="BA238" s="28" t="s">
        <v>698</v>
      </c>
      <c r="BB238" s="28" t="s">
        <v>698</v>
      </c>
      <c r="BC238" s="28" t="s">
        <v>698</v>
      </c>
      <c r="BD238" s="28" t="s">
        <v>698</v>
      </c>
      <c r="BE238" s="28" t="s">
        <v>698</v>
      </c>
      <c r="BF238" s="28" t="s">
        <v>698</v>
      </c>
      <c r="BG238" s="28" t="s">
        <v>698</v>
      </c>
      <c r="BH238" s="28" t="s">
        <v>698</v>
      </c>
      <c r="BI238" s="28" t="s">
        <v>698</v>
      </c>
      <c r="BJ238" s="28" t="s">
        <v>698</v>
      </c>
      <c r="BK238" s="28" t="s">
        <v>698</v>
      </c>
      <c r="BL238" s="28" t="s">
        <v>698</v>
      </c>
      <c r="BM238" s="28" t="s">
        <v>698</v>
      </c>
      <c r="BN238" s="28" t="s">
        <v>698</v>
      </c>
      <c r="BO238" s="28" t="s">
        <v>698</v>
      </c>
      <c r="BP238" s="28" t="s">
        <v>698</v>
      </c>
      <c r="BQ238" s="28" t="s">
        <v>698</v>
      </c>
      <c r="BR238" s="28" t="s">
        <v>698</v>
      </c>
      <c r="BS238" s="28" t="s">
        <v>698</v>
      </c>
      <c r="BT238" s="28" t="s">
        <v>698</v>
      </c>
      <c r="BU238" s="28" t="s">
        <v>698</v>
      </c>
      <c r="BV238" s="28" t="s">
        <v>698</v>
      </c>
      <c r="BW238" s="28" t="s">
        <v>698</v>
      </c>
      <c r="BX238" s="28" t="s">
        <v>698</v>
      </c>
      <c r="BY238" s="28" t="s">
        <v>698</v>
      </c>
      <c r="BZ238" s="28" t="s">
        <v>704</v>
      </c>
      <c r="CA238" s="28" t="s">
        <v>698</v>
      </c>
      <c r="CB238" s="28" t="s">
        <v>698</v>
      </c>
      <c r="CC238" s="28" t="s">
        <v>698</v>
      </c>
      <c r="CD238" s="28" t="s">
        <v>698</v>
      </c>
      <c r="CE238" s="28" t="s">
        <v>698</v>
      </c>
      <c r="CF238" s="28" t="s">
        <v>698</v>
      </c>
      <c r="CG238" s="28" t="s">
        <v>698</v>
      </c>
      <c r="CH238" s="28" t="s">
        <v>698</v>
      </c>
      <c r="CI238" s="28" t="s">
        <v>698</v>
      </c>
      <c r="CJ238" s="28" t="s">
        <v>698</v>
      </c>
      <c r="CK238" s="28" t="s">
        <v>698</v>
      </c>
      <c r="CL238" s="28" t="s">
        <v>698</v>
      </c>
      <c r="CM238" s="28" t="s">
        <v>698</v>
      </c>
      <c r="CN238" s="28" t="s">
        <v>698</v>
      </c>
      <c r="CO238" s="28" t="s">
        <v>698</v>
      </c>
      <c r="CP238" s="28" t="s">
        <v>698</v>
      </c>
      <c r="CQ238" s="28" t="s">
        <v>698</v>
      </c>
      <c r="CR238" s="28" t="s">
        <v>698</v>
      </c>
      <c r="CS238" s="28" t="s">
        <v>698</v>
      </c>
      <c r="CT238" s="28" t="s">
        <v>698</v>
      </c>
      <c r="CU238" s="28" t="s">
        <v>698</v>
      </c>
      <c r="CV238" s="28" t="s">
        <v>698</v>
      </c>
      <c r="CW238" s="28" t="s">
        <v>698</v>
      </c>
      <c r="CX238" s="28" t="s">
        <v>698</v>
      </c>
      <c r="CY238" s="28" t="s">
        <v>698</v>
      </c>
      <c r="CZ238" s="28" t="s">
        <v>698</v>
      </c>
      <c r="DA238" s="28" t="s">
        <v>698</v>
      </c>
      <c r="DB238" s="28" t="s">
        <v>698</v>
      </c>
      <c r="DC238" s="28" t="s">
        <v>698</v>
      </c>
      <c r="DD238" s="28" t="s">
        <v>698</v>
      </c>
      <c r="DE238" s="28" t="s">
        <v>698</v>
      </c>
      <c r="DF238" s="28" t="s">
        <v>698</v>
      </c>
      <c r="DG238" s="28" t="s">
        <v>698</v>
      </c>
      <c r="DH238" s="28" t="s">
        <v>698</v>
      </c>
      <c r="DI238" s="28" t="s">
        <v>698</v>
      </c>
      <c r="DJ238" s="28" t="s">
        <v>698</v>
      </c>
      <c r="DK238" s="28" t="s">
        <v>698</v>
      </c>
      <c r="DL238" s="28" t="s">
        <v>698</v>
      </c>
      <c r="DM238" s="28" t="s">
        <v>698</v>
      </c>
      <c r="DN238" s="28" t="s">
        <v>698</v>
      </c>
      <c r="DO238" s="28" t="s">
        <v>698</v>
      </c>
      <c r="DP238" s="28" t="s">
        <v>698</v>
      </c>
      <c r="DQ238" s="28" t="s">
        <v>698</v>
      </c>
      <c r="DR238" s="28" t="s">
        <v>698</v>
      </c>
      <c r="DS238" s="28" t="s">
        <v>698</v>
      </c>
      <c r="DT238" s="28" t="s">
        <v>698</v>
      </c>
      <c r="DU238" s="28" t="s">
        <v>698</v>
      </c>
      <c r="DV238" s="28" t="s">
        <v>698</v>
      </c>
      <c r="DW238" s="28" t="s">
        <v>698</v>
      </c>
      <c r="DX238" s="28" t="s">
        <v>698</v>
      </c>
      <c r="DY238" s="28" t="s">
        <v>698</v>
      </c>
      <c r="DZ238" s="28" t="s">
        <v>698</v>
      </c>
      <c r="EA238" s="28" t="s">
        <v>698</v>
      </c>
      <c r="EB238" s="28" t="s">
        <v>698</v>
      </c>
      <c r="EC238" s="28" t="s">
        <v>698</v>
      </c>
      <c r="ED238" s="28" t="s">
        <v>698</v>
      </c>
      <c r="EE238" s="28" t="s">
        <v>698</v>
      </c>
      <c r="EF238" s="28" t="s">
        <v>698</v>
      </c>
      <c r="EG238" s="28" t="s">
        <v>698</v>
      </c>
      <c r="EH238" s="28" t="s">
        <v>698</v>
      </c>
      <c r="EI238" s="28" t="s">
        <v>698</v>
      </c>
      <c r="EJ238" s="28" t="s">
        <v>698</v>
      </c>
      <c r="EK238" s="28" t="s">
        <v>698</v>
      </c>
      <c r="EL238" s="28" t="s">
        <v>698</v>
      </c>
      <c r="EM238" s="28" t="s">
        <v>698</v>
      </c>
      <c r="EN238" s="28" t="s">
        <v>698</v>
      </c>
      <c r="EO238" s="28" t="s">
        <v>698</v>
      </c>
      <c r="EP238" s="28" t="s">
        <v>698</v>
      </c>
      <c r="EQ238" s="28" t="s">
        <v>698</v>
      </c>
      <c r="ER238" s="28" t="s">
        <v>698</v>
      </c>
      <c r="ES238" s="28" t="s">
        <v>698</v>
      </c>
      <c r="ET238" s="28" t="s">
        <v>698</v>
      </c>
      <c r="EU238" s="28" t="s">
        <v>698</v>
      </c>
      <c r="EV238" s="28" t="s">
        <v>698</v>
      </c>
      <c r="EW238" s="28" t="s">
        <v>2705</v>
      </c>
      <c r="EX238" s="28" t="s">
        <v>3004</v>
      </c>
      <c r="EY238" s="28" t="s">
        <v>2707</v>
      </c>
      <c r="EZ238" s="28" t="s">
        <v>694</v>
      </c>
      <c r="FA238" s="28" t="s">
        <v>694</v>
      </c>
      <c r="FB238" s="28" t="s">
        <v>694</v>
      </c>
      <c r="FC238" s="28" t="s">
        <v>694</v>
      </c>
      <c r="FD238" s="28" t="s">
        <v>694</v>
      </c>
      <c r="FE238" s="28" t="s">
        <v>2858</v>
      </c>
      <c r="FF238" s="30"/>
      <c r="FG238" s="30"/>
    </row>
    <row r="239" spans="1:163" x14ac:dyDescent="0.25">
      <c r="A239" s="27" t="str">
        <f t="shared" si="3"/>
        <v>IR003004001004004012000000000000000000</v>
      </c>
      <c r="B239" s="24" t="s">
        <v>2877</v>
      </c>
      <c r="C239" s="23" t="s">
        <v>2630</v>
      </c>
      <c r="D239" s="25" t="s">
        <v>710</v>
      </c>
      <c r="E239" s="25" t="s">
        <v>711</v>
      </c>
      <c r="F239" s="50" t="s">
        <v>702</v>
      </c>
      <c r="G239" s="25" t="s">
        <v>711</v>
      </c>
      <c r="H239" s="25" t="s">
        <v>711</v>
      </c>
      <c r="I239" s="50" t="s">
        <v>736</v>
      </c>
      <c r="J239" s="25" t="s">
        <v>697</v>
      </c>
      <c r="K239" s="63" t="s">
        <v>697</v>
      </c>
      <c r="L239" s="25" t="s">
        <v>697</v>
      </c>
      <c r="M239" s="25" t="s">
        <v>697</v>
      </c>
      <c r="N239" s="25" t="s">
        <v>697</v>
      </c>
      <c r="O239" s="25" t="s">
        <v>697</v>
      </c>
      <c r="P239" s="28"/>
      <c r="Q239" s="28" t="s">
        <v>704</v>
      </c>
      <c r="R239" s="28" t="s">
        <v>698</v>
      </c>
      <c r="S239" s="28" t="s">
        <v>694</v>
      </c>
      <c r="T239" s="28" t="s">
        <v>922</v>
      </c>
      <c r="U239" s="28" t="s">
        <v>3011</v>
      </c>
      <c r="V239" s="139" t="s">
        <v>905</v>
      </c>
      <c r="W239" s="141"/>
      <c r="X239" s="141"/>
      <c r="Y239" s="141"/>
      <c r="Z239" s="141"/>
      <c r="AA239" s="141"/>
      <c r="AB239" s="24" t="s">
        <v>1598</v>
      </c>
      <c r="AC239" s="141"/>
      <c r="AD239" s="141"/>
      <c r="AE239" s="141"/>
      <c r="AF239" s="141"/>
      <c r="AG239" s="141"/>
      <c r="AH239" s="28" t="s">
        <v>3111</v>
      </c>
      <c r="AI239" s="28" t="s">
        <v>704</v>
      </c>
      <c r="AJ239" s="28" t="s">
        <v>698</v>
      </c>
      <c r="AK239" s="28" t="s">
        <v>698</v>
      </c>
      <c r="AL239" s="28" t="s">
        <v>698</v>
      </c>
      <c r="AM239" s="28" t="s">
        <v>698</v>
      </c>
      <c r="AN239" s="28" t="s">
        <v>698</v>
      </c>
      <c r="AO239" s="28" t="s">
        <v>698</v>
      </c>
      <c r="AP239" s="28" t="s">
        <v>698</v>
      </c>
      <c r="AQ239" s="28" t="s">
        <v>698</v>
      </c>
      <c r="AR239" s="28" t="s">
        <v>698</v>
      </c>
      <c r="AS239" s="28" t="s">
        <v>698</v>
      </c>
      <c r="AT239" s="28" t="s">
        <v>698</v>
      </c>
      <c r="AU239" s="28" t="s">
        <v>698</v>
      </c>
      <c r="AV239" s="28" t="s">
        <v>698</v>
      </c>
      <c r="AW239" s="28" t="s">
        <v>698</v>
      </c>
      <c r="AX239" s="28" t="s">
        <v>698</v>
      </c>
      <c r="AY239" s="28" t="s">
        <v>698</v>
      </c>
      <c r="AZ239" s="28" t="s">
        <v>698</v>
      </c>
      <c r="BA239" s="28" t="s">
        <v>698</v>
      </c>
      <c r="BB239" s="28" t="s">
        <v>698</v>
      </c>
      <c r="BC239" s="28" t="s">
        <v>698</v>
      </c>
      <c r="BD239" s="28" t="s">
        <v>698</v>
      </c>
      <c r="BE239" s="28" t="s">
        <v>698</v>
      </c>
      <c r="BF239" s="28" t="s">
        <v>698</v>
      </c>
      <c r="BG239" s="28" t="s">
        <v>698</v>
      </c>
      <c r="BH239" s="28" t="s">
        <v>698</v>
      </c>
      <c r="BI239" s="28" t="s">
        <v>698</v>
      </c>
      <c r="BJ239" s="28" t="s">
        <v>698</v>
      </c>
      <c r="BK239" s="28" t="s">
        <v>698</v>
      </c>
      <c r="BL239" s="28" t="s">
        <v>698</v>
      </c>
      <c r="BM239" s="28" t="s">
        <v>698</v>
      </c>
      <c r="BN239" s="28" t="s">
        <v>698</v>
      </c>
      <c r="BO239" s="28" t="s">
        <v>698</v>
      </c>
      <c r="BP239" s="28" t="s">
        <v>698</v>
      </c>
      <c r="BQ239" s="28" t="s">
        <v>698</v>
      </c>
      <c r="BR239" s="28" t="s">
        <v>698</v>
      </c>
      <c r="BS239" s="28" t="s">
        <v>698</v>
      </c>
      <c r="BT239" s="28" t="s">
        <v>698</v>
      </c>
      <c r="BU239" s="28" t="s">
        <v>698</v>
      </c>
      <c r="BV239" s="28" t="s">
        <v>698</v>
      </c>
      <c r="BW239" s="28" t="s">
        <v>698</v>
      </c>
      <c r="BX239" s="28" t="s">
        <v>698</v>
      </c>
      <c r="BY239" s="28" t="s">
        <v>698</v>
      </c>
      <c r="BZ239" s="28" t="s">
        <v>704</v>
      </c>
      <c r="CA239" s="28" t="s">
        <v>698</v>
      </c>
      <c r="CB239" s="28" t="s">
        <v>698</v>
      </c>
      <c r="CC239" s="28" t="s">
        <v>698</v>
      </c>
      <c r="CD239" s="28" t="s">
        <v>698</v>
      </c>
      <c r="CE239" s="28" t="s">
        <v>698</v>
      </c>
      <c r="CF239" s="28" t="s">
        <v>698</v>
      </c>
      <c r="CG239" s="28" t="s">
        <v>698</v>
      </c>
      <c r="CH239" s="28" t="s">
        <v>698</v>
      </c>
      <c r="CI239" s="28" t="s">
        <v>698</v>
      </c>
      <c r="CJ239" s="28" t="s">
        <v>698</v>
      </c>
      <c r="CK239" s="28" t="s">
        <v>698</v>
      </c>
      <c r="CL239" s="28" t="s">
        <v>698</v>
      </c>
      <c r="CM239" s="28" t="s">
        <v>698</v>
      </c>
      <c r="CN239" s="28" t="s">
        <v>698</v>
      </c>
      <c r="CO239" s="28" t="s">
        <v>698</v>
      </c>
      <c r="CP239" s="28" t="s">
        <v>698</v>
      </c>
      <c r="CQ239" s="28" t="s">
        <v>698</v>
      </c>
      <c r="CR239" s="28" t="s">
        <v>698</v>
      </c>
      <c r="CS239" s="28" t="s">
        <v>698</v>
      </c>
      <c r="CT239" s="28" t="s">
        <v>698</v>
      </c>
      <c r="CU239" s="28" t="s">
        <v>698</v>
      </c>
      <c r="CV239" s="28" t="s">
        <v>698</v>
      </c>
      <c r="CW239" s="28" t="s">
        <v>698</v>
      </c>
      <c r="CX239" s="28" t="s">
        <v>698</v>
      </c>
      <c r="CY239" s="28" t="s">
        <v>698</v>
      </c>
      <c r="CZ239" s="28" t="s">
        <v>698</v>
      </c>
      <c r="DA239" s="28" t="s">
        <v>698</v>
      </c>
      <c r="DB239" s="28" t="s">
        <v>698</v>
      </c>
      <c r="DC239" s="28" t="s">
        <v>698</v>
      </c>
      <c r="DD239" s="28" t="s">
        <v>698</v>
      </c>
      <c r="DE239" s="28" t="s">
        <v>698</v>
      </c>
      <c r="DF239" s="28" t="s">
        <v>698</v>
      </c>
      <c r="DG239" s="28" t="s">
        <v>698</v>
      </c>
      <c r="DH239" s="28" t="s">
        <v>698</v>
      </c>
      <c r="DI239" s="28" t="s">
        <v>698</v>
      </c>
      <c r="DJ239" s="28" t="s">
        <v>698</v>
      </c>
      <c r="DK239" s="28" t="s">
        <v>698</v>
      </c>
      <c r="DL239" s="28" t="s">
        <v>698</v>
      </c>
      <c r="DM239" s="28" t="s">
        <v>698</v>
      </c>
      <c r="DN239" s="28" t="s">
        <v>698</v>
      </c>
      <c r="DO239" s="28" t="s">
        <v>698</v>
      </c>
      <c r="DP239" s="28" t="s">
        <v>698</v>
      </c>
      <c r="DQ239" s="28" t="s">
        <v>698</v>
      </c>
      <c r="DR239" s="28" t="s">
        <v>698</v>
      </c>
      <c r="DS239" s="28" t="s">
        <v>698</v>
      </c>
      <c r="DT239" s="28" t="s">
        <v>698</v>
      </c>
      <c r="DU239" s="28" t="s">
        <v>698</v>
      </c>
      <c r="DV239" s="28" t="s">
        <v>698</v>
      </c>
      <c r="DW239" s="28" t="s">
        <v>698</v>
      </c>
      <c r="DX239" s="28" t="s">
        <v>698</v>
      </c>
      <c r="DY239" s="28" t="s">
        <v>698</v>
      </c>
      <c r="DZ239" s="28" t="s">
        <v>698</v>
      </c>
      <c r="EA239" s="28" t="s">
        <v>698</v>
      </c>
      <c r="EB239" s="28" t="s">
        <v>698</v>
      </c>
      <c r="EC239" s="28" t="s">
        <v>698</v>
      </c>
      <c r="ED239" s="28" t="s">
        <v>698</v>
      </c>
      <c r="EE239" s="28" t="s">
        <v>698</v>
      </c>
      <c r="EF239" s="28" t="s">
        <v>698</v>
      </c>
      <c r="EG239" s="28" t="s">
        <v>698</v>
      </c>
      <c r="EH239" s="28" t="s">
        <v>698</v>
      </c>
      <c r="EI239" s="28" t="s">
        <v>698</v>
      </c>
      <c r="EJ239" s="28" t="s">
        <v>698</v>
      </c>
      <c r="EK239" s="28" t="s">
        <v>698</v>
      </c>
      <c r="EL239" s="28" t="s">
        <v>698</v>
      </c>
      <c r="EM239" s="28" t="s">
        <v>698</v>
      </c>
      <c r="EN239" s="28" t="s">
        <v>698</v>
      </c>
      <c r="EO239" s="28" t="s">
        <v>698</v>
      </c>
      <c r="EP239" s="28" t="s">
        <v>698</v>
      </c>
      <c r="EQ239" s="28" t="s">
        <v>698</v>
      </c>
      <c r="ER239" s="28" t="s">
        <v>698</v>
      </c>
      <c r="ES239" s="28" t="s">
        <v>698</v>
      </c>
      <c r="ET239" s="28" t="s">
        <v>698</v>
      </c>
      <c r="EU239" s="28" t="s">
        <v>698</v>
      </c>
      <c r="EV239" s="28" t="s">
        <v>698</v>
      </c>
      <c r="EW239" s="28" t="s">
        <v>2705</v>
      </c>
      <c r="EX239" s="28" t="s">
        <v>3004</v>
      </c>
      <c r="EY239" s="28" t="s">
        <v>2707</v>
      </c>
      <c r="EZ239" s="28" t="s">
        <v>694</v>
      </c>
      <c r="FA239" s="28" t="s">
        <v>694</v>
      </c>
      <c r="FB239" s="28" t="s">
        <v>694</v>
      </c>
      <c r="FC239" s="28" t="s">
        <v>694</v>
      </c>
      <c r="FD239" s="28" t="s">
        <v>694</v>
      </c>
      <c r="FE239" s="28" t="s">
        <v>2858</v>
      </c>
      <c r="FF239" s="30"/>
      <c r="FG239" s="30"/>
    </row>
    <row r="240" spans="1:163" x14ac:dyDescent="0.25">
      <c r="A240" s="27" t="str">
        <f t="shared" si="3"/>
        <v>IR003004001004004013000000000000000000</v>
      </c>
      <c r="B240" s="24" t="s">
        <v>2877</v>
      </c>
      <c r="C240" s="23" t="s">
        <v>2630</v>
      </c>
      <c r="D240" s="25" t="s">
        <v>710</v>
      </c>
      <c r="E240" s="25" t="s">
        <v>711</v>
      </c>
      <c r="F240" s="50" t="s">
        <v>702</v>
      </c>
      <c r="G240" s="25" t="s">
        <v>711</v>
      </c>
      <c r="H240" s="25" t="s">
        <v>711</v>
      </c>
      <c r="I240" s="50" t="s">
        <v>738</v>
      </c>
      <c r="J240" s="25" t="s">
        <v>697</v>
      </c>
      <c r="K240" s="63" t="s">
        <v>697</v>
      </c>
      <c r="L240" s="25" t="s">
        <v>697</v>
      </c>
      <c r="M240" s="25" t="s">
        <v>697</v>
      </c>
      <c r="N240" s="25" t="s">
        <v>697</v>
      </c>
      <c r="O240" s="25" t="s">
        <v>697</v>
      </c>
      <c r="P240" s="28"/>
      <c r="Q240" s="28" t="s">
        <v>704</v>
      </c>
      <c r="R240" s="28" t="s">
        <v>698</v>
      </c>
      <c r="S240" s="28" t="s">
        <v>694</v>
      </c>
      <c r="T240" s="28" t="s">
        <v>922</v>
      </c>
      <c r="U240" s="28" t="s">
        <v>3011</v>
      </c>
      <c r="V240" s="139" t="s">
        <v>905</v>
      </c>
      <c r="W240" s="141"/>
      <c r="X240" s="141"/>
      <c r="Y240" s="141"/>
      <c r="Z240" s="141"/>
      <c r="AA240" s="141"/>
      <c r="AB240" s="24" t="s">
        <v>1513</v>
      </c>
      <c r="AC240" s="141"/>
      <c r="AD240" s="24"/>
      <c r="AE240" s="24"/>
      <c r="AF240" s="24"/>
      <c r="AG240" s="24"/>
      <c r="AH240" s="28" t="s">
        <v>3112</v>
      </c>
      <c r="AI240" s="28" t="s">
        <v>704</v>
      </c>
      <c r="AJ240" s="28" t="s">
        <v>698</v>
      </c>
      <c r="AK240" s="28" t="s">
        <v>698</v>
      </c>
      <c r="AL240" s="28" t="s">
        <v>698</v>
      </c>
      <c r="AM240" s="28" t="s">
        <v>698</v>
      </c>
      <c r="AN240" s="28" t="s">
        <v>698</v>
      </c>
      <c r="AO240" s="28" t="s">
        <v>698</v>
      </c>
      <c r="AP240" s="28" t="s">
        <v>698</v>
      </c>
      <c r="AQ240" s="28" t="s">
        <v>698</v>
      </c>
      <c r="AR240" s="28" t="s">
        <v>698</v>
      </c>
      <c r="AS240" s="28" t="s">
        <v>698</v>
      </c>
      <c r="AT240" s="28" t="s">
        <v>698</v>
      </c>
      <c r="AU240" s="28" t="s">
        <v>698</v>
      </c>
      <c r="AV240" s="28" t="s">
        <v>698</v>
      </c>
      <c r="AW240" s="28" t="s">
        <v>698</v>
      </c>
      <c r="AX240" s="28" t="s">
        <v>698</v>
      </c>
      <c r="AY240" s="28" t="s">
        <v>698</v>
      </c>
      <c r="AZ240" s="28" t="s">
        <v>698</v>
      </c>
      <c r="BA240" s="28" t="s">
        <v>698</v>
      </c>
      <c r="BB240" s="28" t="s">
        <v>698</v>
      </c>
      <c r="BC240" s="28" t="s">
        <v>698</v>
      </c>
      <c r="BD240" s="28" t="s">
        <v>698</v>
      </c>
      <c r="BE240" s="28" t="s">
        <v>698</v>
      </c>
      <c r="BF240" s="28" t="s">
        <v>698</v>
      </c>
      <c r="BG240" s="28" t="s">
        <v>698</v>
      </c>
      <c r="BH240" s="28" t="s">
        <v>698</v>
      </c>
      <c r="BI240" s="28" t="s">
        <v>698</v>
      </c>
      <c r="BJ240" s="28" t="s">
        <v>698</v>
      </c>
      <c r="BK240" s="28" t="s">
        <v>698</v>
      </c>
      <c r="BL240" s="28" t="s">
        <v>698</v>
      </c>
      <c r="BM240" s="28" t="s">
        <v>698</v>
      </c>
      <c r="BN240" s="28" t="s">
        <v>698</v>
      </c>
      <c r="BO240" s="28" t="s">
        <v>698</v>
      </c>
      <c r="BP240" s="28" t="s">
        <v>698</v>
      </c>
      <c r="BQ240" s="28" t="s">
        <v>698</v>
      </c>
      <c r="BR240" s="28" t="s">
        <v>698</v>
      </c>
      <c r="BS240" s="28" t="s">
        <v>698</v>
      </c>
      <c r="BT240" s="28" t="s">
        <v>698</v>
      </c>
      <c r="BU240" s="28" t="s">
        <v>698</v>
      </c>
      <c r="BV240" s="28" t="s">
        <v>698</v>
      </c>
      <c r="BW240" s="28" t="s">
        <v>698</v>
      </c>
      <c r="BX240" s="28" t="s">
        <v>698</v>
      </c>
      <c r="BY240" s="28" t="s">
        <v>698</v>
      </c>
      <c r="BZ240" s="28" t="s">
        <v>704</v>
      </c>
      <c r="CA240" s="28" t="s">
        <v>698</v>
      </c>
      <c r="CB240" s="28" t="s">
        <v>698</v>
      </c>
      <c r="CC240" s="28" t="s">
        <v>698</v>
      </c>
      <c r="CD240" s="28" t="s">
        <v>698</v>
      </c>
      <c r="CE240" s="28" t="s">
        <v>698</v>
      </c>
      <c r="CF240" s="28" t="s">
        <v>698</v>
      </c>
      <c r="CG240" s="28" t="s">
        <v>698</v>
      </c>
      <c r="CH240" s="28" t="s">
        <v>698</v>
      </c>
      <c r="CI240" s="28" t="s">
        <v>698</v>
      </c>
      <c r="CJ240" s="28" t="s">
        <v>698</v>
      </c>
      <c r="CK240" s="28" t="s">
        <v>698</v>
      </c>
      <c r="CL240" s="28" t="s">
        <v>698</v>
      </c>
      <c r="CM240" s="28" t="s">
        <v>698</v>
      </c>
      <c r="CN240" s="28" t="s">
        <v>698</v>
      </c>
      <c r="CO240" s="28" t="s">
        <v>698</v>
      </c>
      <c r="CP240" s="28" t="s">
        <v>698</v>
      </c>
      <c r="CQ240" s="28" t="s">
        <v>698</v>
      </c>
      <c r="CR240" s="28" t="s">
        <v>698</v>
      </c>
      <c r="CS240" s="28" t="s">
        <v>698</v>
      </c>
      <c r="CT240" s="28" t="s">
        <v>698</v>
      </c>
      <c r="CU240" s="28" t="s">
        <v>698</v>
      </c>
      <c r="CV240" s="28" t="s">
        <v>698</v>
      </c>
      <c r="CW240" s="28" t="s">
        <v>698</v>
      </c>
      <c r="CX240" s="28" t="s">
        <v>698</v>
      </c>
      <c r="CY240" s="28" t="s">
        <v>698</v>
      </c>
      <c r="CZ240" s="28" t="s">
        <v>698</v>
      </c>
      <c r="DA240" s="28" t="s">
        <v>698</v>
      </c>
      <c r="DB240" s="28" t="s">
        <v>698</v>
      </c>
      <c r="DC240" s="28" t="s">
        <v>698</v>
      </c>
      <c r="DD240" s="28" t="s">
        <v>698</v>
      </c>
      <c r="DE240" s="28" t="s">
        <v>698</v>
      </c>
      <c r="DF240" s="28" t="s">
        <v>698</v>
      </c>
      <c r="DG240" s="28" t="s">
        <v>698</v>
      </c>
      <c r="DH240" s="28" t="s">
        <v>698</v>
      </c>
      <c r="DI240" s="28" t="s">
        <v>698</v>
      </c>
      <c r="DJ240" s="28" t="s">
        <v>698</v>
      </c>
      <c r="DK240" s="28" t="s">
        <v>698</v>
      </c>
      <c r="DL240" s="28" t="s">
        <v>698</v>
      </c>
      <c r="DM240" s="28" t="s">
        <v>698</v>
      </c>
      <c r="DN240" s="28" t="s">
        <v>698</v>
      </c>
      <c r="DO240" s="28" t="s">
        <v>698</v>
      </c>
      <c r="DP240" s="28" t="s">
        <v>698</v>
      </c>
      <c r="DQ240" s="28" t="s">
        <v>698</v>
      </c>
      <c r="DR240" s="28" t="s">
        <v>698</v>
      </c>
      <c r="DS240" s="28" t="s">
        <v>698</v>
      </c>
      <c r="DT240" s="28" t="s">
        <v>698</v>
      </c>
      <c r="DU240" s="28" t="s">
        <v>698</v>
      </c>
      <c r="DV240" s="28" t="s">
        <v>698</v>
      </c>
      <c r="DW240" s="28" t="s">
        <v>698</v>
      </c>
      <c r="DX240" s="28" t="s">
        <v>698</v>
      </c>
      <c r="DY240" s="28" t="s">
        <v>698</v>
      </c>
      <c r="DZ240" s="28" t="s">
        <v>698</v>
      </c>
      <c r="EA240" s="28" t="s">
        <v>698</v>
      </c>
      <c r="EB240" s="28" t="s">
        <v>698</v>
      </c>
      <c r="EC240" s="28" t="s">
        <v>698</v>
      </c>
      <c r="ED240" s="28" t="s">
        <v>698</v>
      </c>
      <c r="EE240" s="28" t="s">
        <v>698</v>
      </c>
      <c r="EF240" s="28" t="s">
        <v>698</v>
      </c>
      <c r="EG240" s="28" t="s">
        <v>698</v>
      </c>
      <c r="EH240" s="28" t="s">
        <v>698</v>
      </c>
      <c r="EI240" s="28" t="s">
        <v>698</v>
      </c>
      <c r="EJ240" s="28" t="s">
        <v>698</v>
      </c>
      <c r="EK240" s="28" t="s">
        <v>698</v>
      </c>
      <c r="EL240" s="28" t="s">
        <v>698</v>
      </c>
      <c r="EM240" s="28" t="s">
        <v>698</v>
      </c>
      <c r="EN240" s="28" t="s">
        <v>698</v>
      </c>
      <c r="EO240" s="28" t="s">
        <v>698</v>
      </c>
      <c r="EP240" s="28" t="s">
        <v>698</v>
      </c>
      <c r="EQ240" s="28" t="s">
        <v>698</v>
      </c>
      <c r="ER240" s="28" t="s">
        <v>698</v>
      </c>
      <c r="ES240" s="28" t="s">
        <v>698</v>
      </c>
      <c r="ET240" s="28" t="s">
        <v>698</v>
      </c>
      <c r="EU240" s="28" t="s">
        <v>698</v>
      </c>
      <c r="EV240" s="28" t="s">
        <v>698</v>
      </c>
      <c r="EW240" s="28" t="s">
        <v>2705</v>
      </c>
      <c r="EX240" s="28" t="s">
        <v>3004</v>
      </c>
      <c r="EY240" s="28" t="s">
        <v>2707</v>
      </c>
      <c r="EZ240" s="28" t="s">
        <v>694</v>
      </c>
      <c r="FA240" s="28" t="s">
        <v>694</v>
      </c>
      <c r="FB240" s="28" t="s">
        <v>694</v>
      </c>
      <c r="FC240" s="28" t="s">
        <v>694</v>
      </c>
      <c r="FD240" s="28" t="s">
        <v>694</v>
      </c>
      <c r="FE240" s="28" t="s">
        <v>2858</v>
      </c>
      <c r="FF240" s="30"/>
      <c r="FG240" s="30"/>
    </row>
    <row r="241" spans="1:163" x14ac:dyDescent="0.25">
      <c r="A241" s="27" t="str">
        <f t="shared" si="3"/>
        <v>IR003004001004004014000000000000000000</v>
      </c>
      <c r="B241" s="24" t="s">
        <v>2877</v>
      </c>
      <c r="C241" s="23" t="s">
        <v>2630</v>
      </c>
      <c r="D241" s="25" t="s">
        <v>710</v>
      </c>
      <c r="E241" s="25" t="s">
        <v>711</v>
      </c>
      <c r="F241" s="50" t="s">
        <v>702</v>
      </c>
      <c r="G241" s="25" t="s">
        <v>711</v>
      </c>
      <c r="H241" s="25" t="s">
        <v>711</v>
      </c>
      <c r="I241" s="50" t="s">
        <v>739</v>
      </c>
      <c r="J241" s="25" t="s">
        <v>697</v>
      </c>
      <c r="K241" s="63" t="s">
        <v>697</v>
      </c>
      <c r="L241" s="25" t="s">
        <v>697</v>
      </c>
      <c r="M241" s="25" t="s">
        <v>697</v>
      </c>
      <c r="N241" s="25" t="s">
        <v>697</v>
      </c>
      <c r="O241" s="25" t="s">
        <v>697</v>
      </c>
      <c r="P241" s="28"/>
      <c r="Q241" s="28" t="s">
        <v>704</v>
      </c>
      <c r="R241" s="28" t="s">
        <v>698</v>
      </c>
      <c r="S241" s="28" t="s">
        <v>694</v>
      </c>
      <c r="T241" s="28" t="s">
        <v>922</v>
      </c>
      <c r="U241" s="28" t="s">
        <v>3011</v>
      </c>
      <c r="V241" s="139" t="s">
        <v>905</v>
      </c>
      <c r="W241" s="141"/>
      <c r="X241" s="141"/>
      <c r="Y241" s="141"/>
      <c r="Z241" s="141"/>
      <c r="AA241" s="141"/>
      <c r="AB241" s="24" t="s">
        <v>1610</v>
      </c>
      <c r="AC241" s="141"/>
      <c r="AD241" s="24"/>
      <c r="AE241" s="24"/>
      <c r="AF241" s="24"/>
      <c r="AG241" s="24"/>
      <c r="AH241" s="28" t="s">
        <v>3113</v>
      </c>
      <c r="AI241" s="28" t="s">
        <v>704</v>
      </c>
      <c r="AJ241" s="28" t="s">
        <v>698</v>
      </c>
      <c r="AK241" s="28" t="s">
        <v>698</v>
      </c>
      <c r="AL241" s="28" t="s">
        <v>698</v>
      </c>
      <c r="AM241" s="28" t="s">
        <v>698</v>
      </c>
      <c r="AN241" s="28" t="s">
        <v>698</v>
      </c>
      <c r="AO241" s="28" t="s">
        <v>698</v>
      </c>
      <c r="AP241" s="28" t="s">
        <v>698</v>
      </c>
      <c r="AQ241" s="28" t="s">
        <v>698</v>
      </c>
      <c r="AR241" s="28" t="s">
        <v>698</v>
      </c>
      <c r="AS241" s="28" t="s">
        <v>698</v>
      </c>
      <c r="AT241" s="28" t="s">
        <v>698</v>
      </c>
      <c r="AU241" s="28" t="s">
        <v>698</v>
      </c>
      <c r="AV241" s="28" t="s">
        <v>698</v>
      </c>
      <c r="AW241" s="28" t="s">
        <v>698</v>
      </c>
      <c r="AX241" s="28" t="s">
        <v>698</v>
      </c>
      <c r="AY241" s="28" t="s">
        <v>698</v>
      </c>
      <c r="AZ241" s="28" t="s">
        <v>698</v>
      </c>
      <c r="BA241" s="28" t="s">
        <v>698</v>
      </c>
      <c r="BB241" s="28" t="s">
        <v>698</v>
      </c>
      <c r="BC241" s="28" t="s">
        <v>698</v>
      </c>
      <c r="BD241" s="28" t="s">
        <v>698</v>
      </c>
      <c r="BE241" s="28" t="s">
        <v>698</v>
      </c>
      <c r="BF241" s="28" t="s">
        <v>698</v>
      </c>
      <c r="BG241" s="28" t="s">
        <v>698</v>
      </c>
      <c r="BH241" s="28" t="s">
        <v>698</v>
      </c>
      <c r="BI241" s="28" t="s">
        <v>698</v>
      </c>
      <c r="BJ241" s="28" t="s">
        <v>698</v>
      </c>
      <c r="BK241" s="28" t="s">
        <v>698</v>
      </c>
      <c r="BL241" s="28" t="s">
        <v>698</v>
      </c>
      <c r="BM241" s="28" t="s">
        <v>698</v>
      </c>
      <c r="BN241" s="28" t="s">
        <v>698</v>
      </c>
      <c r="BO241" s="28" t="s">
        <v>698</v>
      </c>
      <c r="BP241" s="28" t="s">
        <v>698</v>
      </c>
      <c r="BQ241" s="28" t="s">
        <v>698</v>
      </c>
      <c r="BR241" s="28" t="s">
        <v>698</v>
      </c>
      <c r="BS241" s="28" t="s">
        <v>698</v>
      </c>
      <c r="BT241" s="28" t="s">
        <v>698</v>
      </c>
      <c r="BU241" s="28" t="s">
        <v>698</v>
      </c>
      <c r="BV241" s="28" t="s">
        <v>698</v>
      </c>
      <c r="BW241" s="28" t="s">
        <v>698</v>
      </c>
      <c r="BX241" s="28" t="s">
        <v>698</v>
      </c>
      <c r="BY241" s="28" t="s">
        <v>698</v>
      </c>
      <c r="BZ241" s="28" t="s">
        <v>704</v>
      </c>
      <c r="CA241" s="28" t="s">
        <v>698</v>
      </c>
      <c r="CB241" s="28" t="s">
        <v>698</v>
      </c>
      <c r="CC241" s="28" t="s">
        <v>698</v>
      </c>
      <c r="CD241" s="28" t="s">
        <v>698</v>
      </c>
      <c r="CE241" s="28" t="s">
        <v>698</v>
      </c>
      <c r="CF241" s="28" t="s">
        <v>698</v>
      </c>
      <c r="CG241" s="28" t="s">
        <v>698</v>
      </c>
      <c r="CH241" s="28" t="s">
        <v>698</v>
      </c>
      <c r="CI241" s="28" t="s">
        <v>698</v>
      </c>
      <c r="CJ241" s="28" t="s">
        <v>698</v>
      </c>
      <c r="CK241" s="28" t="s">
        <v>698</v>
      </c>
      <c r="CL241" s="28" t="s">
        <v>698</v>
      </c>
      <c r="CM241" s="28" t="s">
        <v>698</v>
      </c>
      <c r="CN241" s="28" t="s">
        <v>698</v>
      </c>
      <c r="CO241" s="28" t="s">
        <v>698</v>
      </c>
      <c r="CP241" s="28" t="s">
        <v>698</v>
      </c>
      <c r="CQ241" s="28" t="s">
        <v>698</v>
      </c>
      <c r="CR241" s="28" t="s">
        <v>698</v>
      </c>
      <c r="CS241" s="28" t="s">
        <v>698</v>
      </c>
      <c r="CT241" s="28" t="s">
        <v>698</v>
      </c>
      <c r="CU241" s="28" t="s">
        <v>698</v>
      </c>
      <c r="CV241" s="28" t="s">
        <v>698</v>
      </c>
      <c r="CW241" s="28" t="s">
        <v>698</v>
      </c>
      <c r="CX241" s="28" t="s">
        <v>698</v>
      </c>
      <c r="CY241" s="28" t="s">
        <v>698</v>
      </c>
      <c r="CZ241" s="28" t="s">
        <v>698</v>
      </c>
      <c r="DA241" s="28" t="s">
        <v>698</v>
      </c>
      <c r="DB241" s="28" t="s">
        <v>698</v>
      </c>
      <c r="DC241" s="28" t="s">
        <v>698</v>
      </c>
      <c r="DD241" s="28" t="s">
        <v>698</v>
      </c>
      <c r="DE241" s="28" t="s">
        <v>698</v>
      </c>
      <c r="DF241" s="28" t="s">
        <v>698</v>
      </c>
      <c r="DG241" s="28" t="s">
        <v>698</v>
      </c>
      <c r="DH241" s="28" t="s">
        <v>698</v>
      </c>
      <c r="DI241" s="28" t="s">
        <v>698</v>
      </c>
      <c r="DJ241" s="28" t="s">
        <v>698</v>
      </c>
      <c r="DK241" s="28" t="s">
        <v>698</v>
      </c>
      <c r="DL241" s="28" t="s">
        <v>698</v>
      </c>
      <c r="DM241" s="28" t="s">
        <v>698</v>
      </c>
      <c r="DN241" s="28" t="s">
        <v>698</v>
      </c>
      <c r="DO241" s="28" t="s">
        <v>698</v>
      </c>
      <c r="DP241" s="28" t="s">
        <v>698</v>
      </c>
      <c r="DQ241" s="28" t="s">
        <v>698</v>
      </c>
      <c r="DR241" s="28" t="s">
        <v>698</v>
      </c>
      <c r="DS241" s="28" t="s">
        <v>698</v>
      </c>
      <c r="DT241" s="28" t="s">
        <v>698</v>
      </c>
      <c r="DU241" s="28" t="s">
        <v>698</v>
      </c>
      <c r="DV241" s="28" t="s">
        <v>698</v>
      </c>
      <c r="DW241" s="28" t="s">
        <v>698</v>
      </c>
      <c r="DX241" s="28" t="s">
        <v>698</v>
      </c>
      <c r="DY241" s="28" t="s">
        <v>698</v>
      </c>
      <c r="DZ241" s="28" t="s">
        <v>698</v>
      </c>
      <c r="EA241" s="28" t="s">
        <v>698</v>
      </c>
      <c r="EB241" s="28" t="s">
        <v>698</v>
      </c>
      <c r="EC241" s="28" t="s">
        <v>698</v>
      </c>
      <c r="ED241" s="28" t="s">
        <v>698</v>
      </c>
      <c r="EE241" s="28" t="s">
        <v>698</v>
      </c>
      <c r="EF241" s="28" t="s">
        <v>698</v>
      </c>
      <c r="EG241" s="28" t="s">
        <v>698</v>
      </c>
      <c r="EH241" s="28" t="s">
        <v>698</v>
      </c>
      <c r="EI241" s="28" t="s">
        <v>698</v>
      </c>
      <c r="EJ241" s="28" t="s">
        <v>698</v>
      </c>
      <c r="EK241" s="28" t="s">
        <v>698</v>
      </c>
      <c r="EL241" s="28" t="s">
        <v>698</v>
      </c>
      <c r="EM241" s="28" t="s">
        <v>698</v>
      </c>
      <c r="EN241" s="28" t="s">
        <v>698</v>
      </c>
      <c r="EO241" s="28" t="s">
        <v>698</v>
      </c>
      <c r="EP241" s="28" t="s">
        <v>698</v>
      </c>
      <c r="EQ241" s="28" t="s">
        <v>698</v>
      </c>
      <c r="ER241" s="28" t="s">
        <v>698</v>
      </c>
      <c r="ES241" s="28" t="s">
        <v>698</v>
      </c>
      <c r="ET241" s="28" t="s">
        <v>698</v>
      </c>
      <c r="EU241" s="28" t="s">
        <v>698</v>
      </c>
      <c r="EV241" s="28" t="s">
        <v>698</v>
      </c>
      <c r="EW241" s="28" t="s">
        <v>2705</v>
      </c>
      <c r="EX241" s="28" t="s">
        <v>3004</v>
      </c>
      <c r="EY241" s="28" t="s">
        <v>2707</v>
      </c>
      <c r="EZ241" s="28" t="s">
        <v>694</v>
      </c>
      <c r="FA241" s="28" t="s">
        <v>694</v>
      </c>
      <c r="FB241" s="28" t="s">
        <v>694</v>
      </c>
      <c r="FC241" s="28" t="s">
        <v>694</v>
      </c>
      <c r="FD241" s="28" t="s">
        <v>694</v>
      </c>
      <c r="FE241" s="28" t="s">
        <v>2858</v>
      </c>
      <c r="FF241" s="30"/>
      <c r="FG241" s="30"/>
    </row>
    <row r="242" spans="1:163" x14ac:dyDescent="0.25">
      <c r="A242" s="27" t="str">
        <f t="shared" si="3"/>
        <v>IR003004001004004015000000000000000000</v>
      </c>
      <c r="B242" s="24" t="s">
        <v>2877</v>
      </c>
      <c r="C242" s="23" t="s">
        <v>2630</v>
      </c>
      <c r="D242" s="25" t="s">
        <v>710</v>
      </c>
      <c r="E242" s="25" t="s">
        <v>711</v>
      </c>
      <c r="F242" s="50" t="s">
        <v>702</v>
      </c>
      <c r="G242" s="25" t="s">
        <v>711</v>
      </c>
      <c r="H242" s="25" t="s">
        <v>711</v>
      </c>
      <c r="I242" s="50" t="s">
        <v>740</v>
      </c>
      <c r="J242" s="25" t="s">
        <v>697</v>
      </c>
      <c r="K242" s="63" t="s">
        <v>697</v>
      </c>
      <c r="L242" s="25" t="s">
        <v>697</v>
      </c>
      <c r="M242" s="25" t="s">
        <v>697</v>
      </c>
      <c r="N242" s="25" t="s">
        <v>697</v>
      </c>
      <c r="O242" s="25" t="s">
        <v>697</v>
      </c>
      <c r="P242" s="28"/>
      <c r="Q242" s="28" t="s">
        <v>704</v>
      </c>
      <c r="R242" s="28" t="s">
        <v>698</v>
      </c>
      <c r="S242" s="28" t="s">
        <v>694</v>
      </c>
      <c r="T242" s="28" t="s">
        <v>922</v>
      </c>
      <c r="U242" s="28" t="s">
        <v>3011</v>
      </c>
      <c r="V242" s="139" t="s">
        <v>905</v>
      </c>
      <c r="W242" s="141"/>
      <c r="X242" s="141"/>
      <c r="Y242" s="141"/>
      <c r="Z242" s="141"/>
      <c r="AA242" s="141"/>
      <c r="AB242" s="24" t="s">
        <v>1615</v>
      </c>
      <c r="AC242" s="141"/>
      <c r="AD242" s="24"/>
      <c r="AE242" s="24"/>
      <c r="AF242" s="24"/>
      <c r="AG242" s="24"/>
      <c r="AH242" s="28" t="s">
        <v>3114</v>
      </c>
      <c r="AI242" s="28" t="s">
        <v>704</v>
      </c>
      <c r="AJ242" s="28" t="s">
        <v>698</v>
      </c>
      <c r="AK242" s="28" t="s">
        <v>698</v>
      </c>
      <c r="AL242" s="28" t="s">
        <v>698</v>
      </c>
      <c r="AM242" s="28" t="s">
        <v>698</v>
      </c>
      <c r="AN242" s="28" t="s">
        <v>698</v>
      </c>
      <c r="AO242" s="28" t="s">
        <v>698</v>
      </c>
      <c r="AP242" s="28" t="s">
        <v>698</v>
      </c>
      <c r="AQ242" s="28" t="s">
        <v>698</v>
      </c>
      <c r="AR242" s="28" t="s">
        <v>698</v>
      </c>
      <c r="AS242" s="28" t="s">
        <v>698</v>
      </c>
      <c r="AT242" s="28" t="s">
        <v>698</v>
      </c>
      <c r="AU242" s="28" t="s">
        <v>698</v>
      </c>
      <c r="AV242" s="28" t="s">
        <v>698</v>
      </c>
      <c r="AW242" s="28" t="s">
        <v>698</v>
      </c>
      <c r="AX242" s="28" t="s">
        <v>698</v>
      </c>
      <c r="AY242" s="28" t="s">
        <v>698</v>
      </c>
      <c r="AZ242" s="28" t="s">
        <v>698</v>
      </c>
      <c r="BA242" s="28" t="s">
        <v>698</v>
      </c>
      <c r="BB242" s="28" t="s">
        <v>698</v>
      </c>
      <c r="BC242" s="28" t="s">
        <v>698</v>
      </c>
      <c r="BD242" s="28" t="s">
        <v>698</v>
      </c>
      <c r="BE242" s="28" t="s">
        <v>698</v>
      </c>
      <c r="BF242" s="28" t="s">
        <v>698</v>
      </c>
      <c r="BG242" s="28" t="s">
        <v>698</v>
      </c>
      <c r="BH242" s="28" t="s">
        <v>698</v>
      </c>
      <c r="BI242" s="28" t="s">
        <v>698</v>
      </c>
      <c r="BJ242" s="28" t="s">
        <v>698</v>
      </c>
      <c r="BK242" s="28" t="s">
        <v>698</v>
      </c>
      <c r="BL242" s="28" t="s">
        <v>698</v>
      </c>
      <c r="BM242" s="28" t="s">
        <v>698</v>
      </c>
      <c r="BN242" s="28" t="s">
        <v>698</v>
      </c>
      <c r="BO242" s="28" t="s">
        <v>698</v>
      </c>
      <c r="BP242" s="28" t="s">
        <v>698</v>
      </c>
      <c r="BQ242" s="28" t="s">
        <v>698</v>
      </c>
      <c r="BR242" s="28" t="s">
        <v>698</v>
      </c>
      <c r="BS242" s="28" t="s">
        <v>698</v>
      </c>
      <c r="BT242" s="28" t="s">
        <v>698</v>
      </c>
      <c r="BU242" s="28" t="s">
        <v>698</v>
      </c>
      <c r="BV242" s="28" t="s">
        <v>698</v>
      </c>
      <c r="BW242" s="28" t="s">
        <v>698</v>
      </c>
      <c r="BX242" s="28" t="s">
        <v>698</v>
      </c>
      <c r="BY242" s="28" t="s">
        <v>698</v>
      </c>
      <c r="BZ242" s="28" t="s">
        <v>704</v>
      </c>
      <c r="CA242" s="28" t="s">
        <v>698</v>
      </c>
      <c r="CB242" s="28" t="s">
        <v>698</v>
      </c>
      <c r="CC242" s="28" t="s">
        <v>698</v>
      </c>
      <c r="CD242" s="28" t="s">
        <v>698</v>
      </c>
      <c r="CE242" s="28" t="s">
        <v>698</v>
      </c>
      <c r="CF242" s="28" t="s">
        <v>698</v>
      </c>
      <c r="CG242" s="28" t="s">
        <v>698</v>
      </c>
      <c r="CH242" s="28" t="s">
        <v>698</v>
      </c>
      <c r="CI242" s="28" t="s">
        <v>698</v>
      </c>
      <c r="CJ242" s="28" t="s">
        <v>698</v>
      </c>
      <c r="CK242" s="28" t="s">
        <v>698</v>
      </c>
      <c r="CL242" s="28" t="s">
        <v>698</v>
      </c>
      <c r="CM242" s="28" t="s">
        <v>698</v>
      </c>
      <c r="CN242" s="28" t="s">
        <v>698</v>
      </c>
      <c r="CO242" s="28" t="s">
        <v>698</v>
      </c>
      <c r="CP242" s="28" t="s">
        <v>698</v>
      </c>
      <c r="CQ242" s="28" t="s">
        <v>698</v>
      </c>
      <c r="CR242" s="28" t="s">
        <v>698</v>
      </c>
      <c r="CS242" s="28" t="s">
        <v>698</v>
      </c>
      <c r="CT242" s="28" t="s">
        <v>698</v>
      </c>
      <c r="CU242" s="28" t="s">
        <v>698</v>
      </c>
      <c r="CV242" s="28" t="s">
        <v>698</v>
      </c>
      <c r="CW242" s="28" t="s">
        <v>698</v>
      </c>
      <c r="CX242" s="28" t="s">
        <v>698</v>
      </c>
      <c r="CY242" s="28" t="s">
        <v>698</v>
      </c>
      <c r="CZ242" s="28" t="s">
        <v>698</v>
      </c>
      <c r="DA242" s="28" t="s">
        <v>698</v>
      </c>
      <c r="DB242" s="28" t="s">
        <v>698</v>
      </c>
      <c r="DC242" s="28" t="s">
        <v>698</v>
      </c>
      <c r="DD242" s="28" t="s">
        <v>698</v>
      </c>
      <c r="DE242" s="28" t="s">
        <v>698</v>
      </c>
      <c r="DF242" s="28" t="s">
        <v>698</v>
      </c>
      <c r="DG242" s="28" t="s">
        <v>698</v>
      </c>
      <c r="DH242" s="28" t="s">
        <v>698</v>
      </c>
      <c r="DI242" s="28" t="s">
        <v>698</v>
      </c>
      <c r="DJ242" s="28" t="s">
        <v>698</v>
      </c>
      <c r="DK242" s="28" t="s">
        <v>698</v>
      </c>
      <c r="DL242" s="28" t="s">
        <v>698</v>
      </c>
      <c r="DM242" s="28" t="s">
        <v>698</v>
      </c>
      <c r="DN242" s="28" t="s">
        <v>698</v>
      </c>
      <c r="DO242" s="28" t="s">
        <v>698</v>
      </c>
      <c r="DP242" s="28" t="s">
        <v>698</v>
      </c>
      <c r="DQ242" s="28" t="s">
        <v>698</v>
      </c>
      <c r="DR242" s="28" t="s">
        <v>698</v>
      </c>
      <c r="DS242" s="28" t="s">
        <v>698</v>
      </c>
      <c r="DT242" s="28" t="s">
        <v>698</v>
      </c>
      <c r="DU242" s="28" t="s">
        <v>698</v>
      </c>
      <c r="DV242" s="28" t="s">
        <v>698</v>
      </c>
      <c r="DW242" s="28" t="s">
        <v>698</v>
      </c>
      <c r="DX242" s="28" t="s">
        <v>698</v>
      </c>
      <c r="DY242" s="28" t="s">
        <v>698</v>
      </c>
      <c r="DZ242" s="28" t="s">
        <v>698</v>
      </c>
      <c r="EA242" s="28" t="s">
        <v>698</v>
      </c>
      <c r="EB242" s="28" t="s">
        <v>698</v>
      </c>
      <c r="EC242" s="28" t="s">
        <v>698</v>
      </c>
      <c r="ED242" s="28" t="s">
        <v>698</v>
      </c>
      <c r="EE242" s="28" t="s">
        <v>698</v>
      </c>
      <c r="EF242" s="28" t="s">
        <v>698</v>
      </c>
      <c r="EG242" s="28" t="s">
        <v>698</v>
      </c>
      <c r="EH242" s="28" t="s">
        <v>698</v>
      </c>
      <c r="EI242" s="28" t="s">
        <v>698</v>
      </c>
      <c r="EJ242" s="28" t="s">
        <v>698</v>
      </c>
      <c r="EK242" s="28" t="s">
        <v>698</v>
      </c>
      <c r="EL242" s="28" t="s">
        <v>698</v>
      </c>
      <c r="EM242" s="28" t="s">
        <v>698</v>
      </c>
      <c r="EN242" s="28" t="s">
        <v>698</v>
      </c>
      <c r="EO242" s="28" t="s">
        <v>698</v>
      </c>
      <c r="EP242" s="28" t="s">
        <v>698</v>
      </c>
      <c r="EQ242" s="28" t="s">
        <v>698</v>
      </c>
      <c r="ER242" s="28" t="s">
        <v>698</v>
      </c>
      <c r="ES242" s="28" t="s">
        <v>698</v>
      </c>
      <c r="ET242" s="28" t="s">
        <v>698</v>
      </c>
      <c r="EU242" s="28" t="s">
        <v>698</v>
      </c>
      <c r="EV242" s="28" t="s">
        <v>698</v>
      </c>
      <c r="EW242" s="28" t="s">
        <v>2705</v>
      </c>
      <c r="EX242" s="28" t="s">
        <v>3004</v>
      </c>
      <c r="EY242" s="28" t="s">
        <v>2707</v>
      </c>
      <c r="EZ242" s="28" t="s">
        <v>694</v>
      </c>
      <c r="FA242" s="28" t="s">
        <v>694</v>
      </c>
      <c r="FB242" s="28" t="s">
        <v>694</v>
      </c>
      <c r="FC242" s="28" t="s">
        <v>694</v>
      </c>
      <c r="FD242" s="28" t="s">
        <v>694</v>
      </c>
      <c r="FE242" s="28" t="s">
        <v>2858</v>
      </c>
      <c r="FF242" s="30"/>
      <c r="FG242" s="30"/>
    </row>
    <row r="243" spans="1:163" x14ac:dyDescent="0.25">
      <c r="A243" s="27" t="str">
        <f t="shared" si="3"/>
        <v>IR003004001004004016000000000000000000</v>
      </c>
      <c r="B243" s="24" t="s">
        <v>2877</v>
      </c>
      <c r="C243" s="23" t="s">
        <v>2630</v>
      </c>
      <c r="D243" s="25" t="s">
        <v>710</v>
      </c>
      <c r="E243" s="25" t="s">
        <v>711</v>
      </c>
      <c r="F243" s="50" t="s">
        <v>702</v>
      </c>
      <c r="G243" s="25" t="s">
        <v>711</v>
      </c>
      <c r="H243" s="25" t="s">
        <v>711</v>
      </c>
      <c r="I243" s="50" t="s">
        <v>742</v>
      </c>
      <c r="J243" s="25" t="s">
        <v>697</v>
      </c>
      <c r="K243" s="63" t="s">
        <v>697</v>
      </c>
      <c r="L243" s="25" t="s">
        <v>697</v>
      </c>
      <c r="M243" s="25" t="s">
        <v>697</v>
      </c>
      <c r="N243" s="25" t="s">
        <v>697</v>
      </c>
      <c r="O243" s="25" t="s">
        <v>697</v>
      </c>
      <c r="P243" s="28"/>
      <c r="Q243" s="28" t="s">
        <v>704</v>
      </c>
      <c r="R243" s="28" t="s">
        <v>698</v>
      </c>
      <c r="S243" s="28" t="s">
        <v>694</v>
      </c>
      <c r="T243" s="28" t="s">
        <v>922</v>
      </c>
      <c r="U243" s="28" t="s">
        <v>3001</v>
      </c>
      <c r="V243" s="139" t="s">
        <v>905</v>
      </c>
      <c r="W243" s="141"/>
      <c r="X243" s="141"/>
      <c r="Y243" s="141"/>
      <c r="Z243" s="141"/>
      <c r="AA243" s="141"/>
      <c r="AB243" s="24" t="s">
        <v>1620</v>
      </c>
      <c r="AC243" s="141"/>
      <c r="AD243" s="24"/>
      <c r="AE243" s="24"/>
      <c r="AF243" s="24"/>
      <c r="AG243" s="24"/>
      <c r="AH243" s="28" t="s">
        <v>3115</v>
      </c>
      <c r="AI243" s="28" t="s">
        <v>704</v>
      </c>
      <c r="AJ243" s="28"/>
      <c r="AK243" s="28"/>
      <c r="AL243" s="28"/>
      <c r="AM243" s="28"/>
      <c r="AN243" s="28"/>
      <c r="AO243" s="28"/>
      <c r="AP243" s="28"/>
      <c r="AQ243" s="28"/>
      <c r="AR243" s="28"/>
      <c r="AS243" s="28"/>
      <c r="AT243" s="28"/>
      <c r="AU243" s="28"/>
      <c r="AV243" s="28"/>
      <c r="AW243" s="28"/>
      <c r="AX243" s="28"/>
      <c r="AY243" s="28"/>
      <c r="AZ243" s="28"/>
      <c r="BA243" s="28"/>
      <c r="BB243" s="28"/>
      <c r="BC243" s="28"/>
      <c r="BD243" s="28"/>
      <c r="BE243" s="28"/>
      <c r="BF243" s="28"/>
      <c r="BG243" s="28"/>
      <c r="BH243" s="28"/>
      <c r="BI243" s="28"/>
      <c r="BJ243" s="28"/>
      <c r="BK243" s="28"/>
      <c r="BL243" s="28"/>
      <c r="BM243" s="28"/>
      <c r="BN243" s="28"/>
      <c r="BO243" s="28"/>
      <c r="BP243" s="28"/>
      <c r="BQ243" s="28"/>
      <c r="BR243" s="28"/>
      <c r="BS243" s="28"/>
      <c r="BT243" s="28"/>
      <c r="BU243" s="28"/>
      <c r="BV243" s="28"/>
      <c r="BW243" s="28"/>
      <c r="BX243" s="28"/>
      <c r="BY243" s="28"/>
      <c r="BZ243" s="28"/>
      <c r="CA243" s="28"/>
      <c r="CB243" s="28"/>
      <c r="CC243" s="28"/>
      <c r="CD243" s="28"/>
      <c r="CE243" s="28"/>
      <c r="CF243" s="28"/>
      <c r="CG243" s="28"/>
      <c r="CH243" s="28"/>
      <c r="CI243" s="28"/>
      <c r="CJ243" s="28"/>
      <c r="CK243" s="28"/>
      <c r="CL243" s="28"/>
      <c r="CM243" s="28"/>
      <c r="CN243" s="28"/>
      <c r="CO243" s="28"/>
      <c r="CP243" s="28"/>
      <c r="CQ243" s="28"/>
      <c r="CR243" s="28"/>
      <c r="CS243" s="28"/>
      <c r="CT243" s="28"/>
      <c r="CU243" s="28"/>
      <c r="CV243" s="28"/>
      <c r="CW243" s="28"/>
      <c r="CX243" s="28"/>
      <c r="CY243" s="28"/>
      <c r="CZ243" s="28"/>
      <c r="DA243" s="28"/>
      <c r="DB243" s="28"/>
      <c r="DC243" s="28"/>
      <c r="DD243" s="28"/>
      <c r="DE243" s="28"/>
      <c r="DF243" s="28"/>
      <c r="DG243" s="28"/>
      <c r="DH243" s="28"/>
      <c r="DI243" s="28"/>
      <c r="DJ243" s="28"/>
      <c r="DK243" s="28"/>
      <c r="DL243" s="28"/>
      <c r="DM243" s="28"/>
      <c r="DN243" s="28"/>
      <c r="DO243" s="28"/>
      <c r="DP243" s="28"/>
      <c r="DQ243" s="28"/>
      <c r="DR243" s="28"/>
      <c r="DS243" s="28"/>
      <c r="DT243" s="28"/>
      <c r="DU243" s="28"/>
      <c r="DV243" s="28"/>
      <c r="DW243" s="28"/>
      <c r="DX243" s="28"/>
      <c r="DY243" s="28"/>
      <c r="DZ243" s="28"/>
      <c r="EA243" s="28"/>
      <c r="EB243" s="28"/>
      <c r="EC243" s="28"/>
      <c r="ED243" s="28"/>
      <c r="EE243" s="28"/>
      <c r="EF243" s="28"/>
      <c r="EG243" s="28"/>
      <c r="EH243" s="28"/>
      <c r="EI243" s="28"/>
      <c r="EJ243" s="28"/>
      <c r="EK243" s="28"/>
      <c r="EL243" s="28"/>
      <c r="EM243" s="28"/>
      <c r="EN243" s="28"/>
      <c r="EO243" s="28"/>
      <c r="EP243" s="28"/>
      <c r="EQ243" s="28"/>
      <c r="ER243" s="28"/>
      <c r="ES243" s="28"/>
      <c r="ET243" s="28"/>
      <c r="EU243" s="28"/>
      <c r="EV243" s="28"/>
      <c r="EW243" s="28"/>
      <c r="EX243" s="28"/>
      <c r="EY243" s="28"/>
      <c r="EZ243" s="28"/>
      <c r="FA243" s="28"/>
      <c r="FB243" s="28"/>
      <c r="FC243" s="28"/>
      <c r="FD243" s="28"/>
      <c r="FE243" s="28"/>
      <c r="FF243" s="30"/>
      <c r="FG243" s="30"/>
    </row>
    <row r="244" spans="1:163" x14ac:dyDescent="0.25">
      <c r="A244" s="27" t="str">
        <f t="shared" si="3"/>
        <v>IR003004001004004017000000000000000000</v>
      </c>
      <c r="B244" s="24" t="s">
        <v>2877</v>
      </c>
      <c r="C244" s="23" t="s">
        <v>2630</v>
      </c>
      <c r="D244" s="25" t="s">
        <v>710</v>
      </c>
      <c r="E244" s="25" t="s">
        <v>711</v>
      </c>
      <c r="F244" s="50" t="s">
        <v>702</v>
      </c>
      <c r="G244" s="25" t="s">
        <v>711</v>
      </c>
      <c r="H244" s="25" t="s">
        <v>711</v>
      </c>
      <c r="I244" s="50" t="s">
        <v>743</v>
      </c>
      <c r="J244" s="25" t="s">
        <v>697</v>
      </c>
      <c r="K244" s="63" t="s">
        <v>697</v>
      </c>
      <c r="L244" s="25" t="s">
        <v>697</v>
      </c>
      <c r="M244" s="25" t="s">
        <v>697</v>
      </c>
      <c r="N244" s="25" t="s">
        <v>697</v>
      </c>
      <c r="O244" s="25" t="s">
        <v>697</v>
      </c>
      <c r="P244" s="28"/>
      <c r="Q244" s="28" t="s">
        <v>704</v>
      </c>
      <c r="R244" s="28" t="s">
        <v>698</v>
      </c>
      <c r="S244" s="28" t="s">
        <v>694</v>
      </c>
      <c r="T244" s="28" t="s">
        <v>922</v>
      </c>
      <c r="U244" s="28" t="s">
        <v>3001</v>
      </c>
      <c r="V244" s="139" t="s">
        <v>905</v>
      </c>
      <c r="W244" s="141"/>
      <c r="X244" s="141"/>
      <c r="Y244" s="141"/>
      <c r="Z244" s="141"/>
      <c r="AA244" s="141"/>
      <c r="AB244" s="24" t="s">
        <v>3051</v>
      </c>
      <c r="AC244" s="141"/>
      <c r="AD244" s="24"/>
      <c r="AE244" s="24"/>
      <c r="AF244" s="24"/>
      <c r="AG244" s="24"/>
      <c r="AH244" s="28" t="s">
        <v>3116</v>
      </c>
      <c r="AI244" s="28" t="s">
        <v>704</v>
      </c>
      <c r="AJ244" s="28"/>
      <c r="AK244" s="28"/>
      <c r="AL244" s="28"/>
      <c r="AM244" s="28"/>
      <c r="AN244" s="28"/>
      <c r="AO244" s="28"/>
      <c r="AP244" s="28"/>
      <c r="AQ244" s="28"/>
      <c r="AR244" s="28"/>
      <c r="AS244" s="28"/>
      <c r="AT244" s="28"/>
      <c r="AU244" s="28"/>
      <c r="AV244" s="28"/>
      <c r="AW244" s="28"/>
      <c r="AX244" s="28"/>
      <c r="AY244" s="28"/>
      <c r="AZ244" s="28"/>
      <c r="BA244" s="28"/>
      <c r="BB244" s="28"/>
      <c r="BC244" s="28"/>
      <c r="BD244" s="28"/>
      <c r="BE244" s="28"/>
      <c r="BF244" s="28"/>
      <c r="BG244" s="28"/>
      <c r="BH244" s="28"/>
      <c r="BI244" s="28"/>
      <c r="BJ244" s="28"/>
      <c r="BK244" s="28"/>
      <c r="BL244" s="28"/>
      <c r="BM244" s="28"/>
      <c r="BN244" s="28"/>
      <c r="BO244" s="28"/>
      <c r="BP244" s="28"/>
      <c r="BQ244" s="28"/>
      <c r="BR244" s="28"/>
      <c r="BS244" s="28"/>
      <c r="BT244" s="28"/>
      <c r="BU244" s="28"/>
      <c r="BV244" s="28"/>
      <c r="BW244" s="28"/>
      <c r="BX244" s="28"/>
      <c r="BY244" s="28"/>
      <c r="BZ244" s="28"/>
      <c r="CA244" s="28"/>
      <c r="CB244" s="28"/>
      <c r="CC244" s="28"/>
      <c r="CD244" s="28"/>
      <c r="CE244" s="28"/>
      <c r="CF244" s="28"/>
      <c r="CG244" s="28"/>
      <c r="CH244" s="28"/>
      <c r="CI244" s="28"/>
      <c r="CJ244" s="28"/>
      <c r="CK244" s="28"/>
      <c r="CL244" s="28"/>
      <c r="CM244" s="28"/>
      <c r="CN244" s="28"/>
      <c r="CO244" s="28"/>
      <c r="CP244" s="28"/>
      <c r="CQ244" s="28"/>
      <c r="CR244" s="28"/>
      <c r="CS244" s="28"/>
      <c r="CT244" s="28"/>
      <c r="CU244" s="28"/>
      <c r="CV244" s="28"/>
      <c r="CW244" s="28"/>
      <c r="CX244" s="28"/>
      <c r="CY244" s="28"/>
      <c r="CZ244" s="28"/>
      <c r="DA244" s="28"/>
      <c r="DB244" s="28"/>
      <c r="DC244" s="28"/>
      <c r="DD244" s="28"/>
      <c r="DE244" s="28"/>
      <c r="DF244" s="28"/>
      <c r="DG244" s="28"/>
      <c r="DH244" s="28"/>
      <c r="DI244" s="28"/>
      <c r="DJ244" s="28"/>
      <c r="DK244" s="28"/>
      <c r="DL244" s="28"/>
      <c r="DM244" s="28"/>
      <c r="DN244" s="28"/>
      <c r="DO244" s="28"/>
      <c r="DP244" s="28"/>
      <c r="DQ244" s="28"/>
      <c r="DR244" s="28"/>
      <c r="DS244" s="28"/>
      <c r="DT244" s="28"/>
      <c r="DU244" s="28"/>
      <c r="DV244" s="28"/>
      <c r="DW244" s="28"/>
      <c r="DX244" s="28"/>
      <c r="DY244" s="28"/>
      <c r="DZ244" s="28"/>
      <c r="EA244" s="28"/>
      <c r="EB244" s="28"/>
      <c r="EC244" s="28"/>
      <c r="ED244" s="28"/>
      <c r="EE244" s="28"/>
      <c r="EF244" s="28"/>
      <c r="EG244" s="28"/>
      <c r="EH244" s="28"/>
      <c r="EI244" s="28"/>
      <c r="EJ244" s="28"/>
      <c r="EK244" s="28"/>
      <c r="EL244" s="28"/>
      <c r="EM244" s="28"/>
      <c r="EN244" s="28"/>
      <c r="EO244" s="28"/>
      <c r="EP244" s="28"/>
      <c r="EQ244" s="28"/>
      <c r="ER244" s="28"/>
      <c r="ES244" s="28"/>
      <c r="ET244" s="28"/>
      <c r="EU244" s="28"/>
      <c r="EV244" s="28"/>
      <c r="EW244" s="28"/>
      <c r="EX244" s="28"/>
      <c r="EY244" s="28"/>
      <c r="EZ244" s="28"/>
      <c r="FA244" s="28"/>
      <c r="FB244" s="28"/>
      <c r="FC244" s="28"/>
      <c r="FD244" s="28"/>
      <c r="FE244" s="28"/>
      <c r="FF244" s="30"/>
      <c r="FG244" s="30"/>
    </row>
    <row r="245" spans="1:163" x14ac:dyDescent="0.25">
      <c r="A245" s="27" t="str">
        <f t="shared" si="3"/>
        <v>IR003004001004004018000000000000000000</v>
      </c>
      <c r="B245" s="24" t="s">
        <v>2877</v>
      </c>
      <c r="C245" s="23" t="s">
        <v>2630</v>
      </c>
      <c r="D245" s="25" t="s">
        <v>710</v>
      </c>
      <c r="E245" s="25" t="s">
        <v>711</v>
      </c>
      <c r="F245" s="50" t="s">
        <v>702</v>
      </c>
      <c r="G245" s="25" t="s">
        <v>711</v>
      </c>
      <c r="H245" s="25" t="s">
        <v>711</v>
      </c>
      <c r="I245" s="50" t="s">
        <v>745</v>
      </c>
      <c r="J245" s="25" t="s">
        <v>697</v>
      </c>
      <c r="K245" s="63" t="s">
        <v>697</v>
      </c>
      <c r="L245" s="25" t="s">
        <v>697</v>
      </c>
      <c r="M245" s="25" t="s">
        <v>697</v>
      </c>
      <c r="N245" s="25" t="s">
        <v>697</v>
      </c>
      <c r="O245" s="25" t="s">
        <v>697</v>
      </c>
      <c r="P245" s="28"/>
      <c r="Q245" s="28" t="s">
        <v>704</v>
      </c>
      <c r="R245" s="28" t="s">
        <v>698</v>
      </c>
      <c r="S245" s="28" t="s">
        <v>694</v>
      </c>
      <c r="T245" s="28" t="s">
        <v>922</v>
      </c>
      <c r="U245" s="28" t="s">
        <v>3011</v>
      </c>
      <c r="V245" s="139" t="s">
        <v>905</v>
      </c>
      <c r="W245" s="141"/>
      <c r="X245" s="141"/>
      <c r="Y245" s="141"/>
      <c r="Z245" s="141"/>
      <c r="AA245" s="141"/>
      <c r="AB245" s="24" t="s">
        <v>2068</v>
      </c>
      <c r="AC245" s="141"/>
      <c r="AD245" s="24"/>
      <c r="AE245" s="24"/>
      <c r="AF245" s="24"/>
      <c r="AG245" s="24"/>
      <c r="AH245" s="28" t="s">
        <v>3117</v>
      </c>
      <c r="AI245" s="28" t="s">
        <v>704</v>
      </c>
      <c r="AJ245" s="28"/>
      <c r="AK245" s="28"/>
      <c r="AL245" s="28"/>
      <c r="AM245" s="28"/>
      <c r="AN245" s="28"/>
      <c r="AO245" s="28"/>
      <c r="AP245" s="28"/>
      <c r="AQ245" s="28"/>
      <c r="AR245" s="28"/>
      <c r="AS245" s="28"/>
      <c r="AT245" s="28"/>
      <c r="AU245" s="28"/>
      <c r="AV245" s="28"/>
      <c r="AW245" s="28"/>
      <c r="AX245" s="28"/>
      <c r="AY245" s="28"/>
      <c r="AZ245" s="28"/>
      <c r="BA245" s="28"/>
      <c r="BB245" s="28"/>
      <c r="BC245" s="28"/>
      <c r="BD245" s="28"/>
      <c r="BE245" s="28"/>
      <c r="BF245" s="28"/>
      <c r="BG245" s="28"/>
      <c r="BH245" s="28"/>
      <c r="BI245" s="28"/>
      <c r="BJ245" s="28"/>
      <c r="BK245" s="28"/>
      <c r="BL245" s="28"/>
      <c r="BM245" s="28"/>
      <c r="BN245" s="28"/>
      <c r="BO245" s="28"/>
      <c r="BP245" s="28"/>
      <c r="BQ245" s="28"/>
      <c r="BR245" s="28"/>
      <c r="BS245" s="28"/>
      <c r="BT245" s="28"/>
      <c r="BU245" s="28"/>
      <c r="BV245" s="28"/>
      <c r="BW245" s="28"/>
      <c r="BX245" s="28"/>
      <c r="BY245" s="28"/>
      <c r="BZ245" s="28"/>
      <c r="CA245" s="28"/>
      <c r="CB245" s="28"/>
      <c r="CC245" s="28"/>
      <c r="CD245" s="28"/>
      <c r="CE245" s="28"/>
      <c r="CF245" s="28"/>
      <c r="CG245" s="28"/>
      <c r="CH245" s="28"/>
      <c r="CI245" s="28"/>
      <c r="CJ245" s="28"/>
      <c r="CK245" s="28"/>
      <c r="CL245" s="28"/>
      <c r="CM245" s="28"/>
      <c r="CN245" s="28"/>
      <c r="CO245" s="28"/>
      <c r="CP245" s="28"/>
      <c r="CQ245" s="28"/>
      <c r="CR245" s="28"/>
      <c r="CS245" s="28"/>
      <c r="CT245" s="28"/>
      <c r="CU245" s="28"/>
      <c r="CV245" s="28"/>
      <c r="CW245" s="28"/>
      <c r="CX245" s="28"/>
      <c r="CY245" s="28"/>
      <c r="CZ245" s="28"/>
      <c r="DA245" s="28"/>
      <c r="DB245" s="28"/>
      <c r="DC245" s="28"/>
      <c r="DD245" s="28"/>
      <c r="DE245" s="28"/>
      <c r="DF245" s="28"/>
      <c r="DG245" s="28"/>
      <c r="DH245" s="28"/>
      <c r="DI245" s="28"/>
      <c r="DJ245" s="28"/>
      <c r="DK245" s="28"/>
      <c r="DL245" s="28"/>
      <c r="DM245" s="28"/>
      <c r="DN245" s="28"/>
      <c r="DO245" s="28"/>
      <c r="DP245" s="28"/>
      <c r="DQ245" s="28"/>
      <c r="DR245" s="28"/>
      <c r="DS245" s="28"/>
      <c r="DT245" s="28"/>
      <c r="DU245" s="28"/>
      <c r="DV245" s="28"/>
      <c r="DW245" s="28"/>
      <c r="DX245" s="28"/>
      <c r="DY245" s="28"/>
      <c r="DZ245" s="28"/>
      <c r="EA245" s="28"/>
      <c r="EB245" s="28"/>
      <c r="EC245" s="28"/>
      <c r="ED245" s="28"/>
      <c r="EE245" s="28"/>
      <c r="EF245" s="28"/>
      <c r="EG245" s="28"/>
      <c r="EH245" s="28"/>
      <c r="EI245" s="28"/>
      <c r="EJ245" s="28"/>
      <c r="EK245" s="28"/>
      <c r="EL245" s="28"/>
      <c r="EM245" s="28"/>
      <c r="EN245" s="28"/>
      <c r="EO245" s="28"/>
      <c r="EP245" s="28"/>
      <c r="EQ245" s="28"/>
      <c r="ER245" s="28"/>
      <c r="ES245" s="28"/>
      <c r="ET245" s="28"/>
      <c r="EU245" s="28"/>
      <c r="EV245" s="28"/>
      <c r="EW245" s="28"/>
      <c r="EX245" s="28"/>
      <c r="EY245" s="28"/>
      <c r="EZ245" s="28"/>
      <c r="FA245" s="28"/>
      <c r="FB245" s="28"/>
      <c r="FC245" s="28"/>
      <c r="FD245" s="28"/>
      <c r="FE245" s="28"/>
      <c r="FF245" s="30"/>
      <c r="FG245" s="30"/>
    </row>
    <row r="246" spans="1:163" x14ac:dyDescent="0.25">
      <c r="A246" s="27" t="str">
        <f t="shared" si="3"/>
        <v>IR003004002000000000000000000000000000</v>
      </c>
      <c r="B246" s="20" t="s">
        <v>694</v>
      </c>
      <c r="C246" s="23" t="s">
        <v>2630</v>
      </c>
      <c r="D246" s="23" t="s">
        <v>710</v>
      </c>
      <c r="E246" s="23" t="s">
        <v>711</v>
      </c>
      <c r="F246" s="21" t="s">
        <v>707</v>
      </c>
      <c r="G246" s="21" t="s">
        <v>697</v>
      </c>
      <c r="H246" s="23" t="s">
        <v>697</v>
      </c>
      <c r="I246" s="23" t="s">
        <v>697</v>
      </c>
      <c r="J246" s="23" t="s">
        <v>697</v>
      </c>
      <c r="K246" s="64" t="s">
        <v>697</v>
      </c>
      <c r="L246" s="23" t="s">
        <v>697</v>
      </c>
      <c r="M246" s="23" t="s">
        <v>697</v>
      </c>
      <c r="N246" s="23" t="s">
        <v>697</v>
      </c>
      <c r="O246" s="23" t="s">
        <v>697</v>
      </c>
      <c r="P246" s="27">
        <v>0</v>
      </c>
      <c r="Q246" s="27" t="s">
        <v>698</v>
      </c>
      <c r="R246" s="27" t="s">
        <v>698</v>
      </c>
      <c r="S246" s="28" t="s">
        <v>694</v>
      </c>
      <c r="T246" s="28" t="s">
        <v>922</v>
      </c>
      <c r="U246" s="154" t="s">
        <v>3118</v>
      </c>
      <c r="V246" s="52" t="s">
        <v>905</v>
      </c>
      <c r="W246" s="20"/>
      <c r="X246" s="20"/>
      <c r="Y246" s="20" t="s">
        <v>3119</v>
      </c>
      <c r="Z246" s="20"/>
      <c r="AA246" s="20"/>
      <c r="AB246" s="20"/>
      <c r="AC246" s="20"/>
      <c r="AD246" s="20"/>
      <c r="AE246" s="20"/>
      <c r="AF246" s="20"/>
      <c r="AG246" s="20"/>
      <c r="AH246" s="27" t="s">
        <v>3120</v>
      </c>
      <c r="AI246" s="28" t="s">
        <v>698</v>
      </c>
      <c r="AJ246" s="27" t="s">
        <v>694</v>
      </c>
      <c r="AK246" s="27" t="s">
        <v>694</v>
      </c>
      <c r="AL246" s="27" t="s">
        <v>694</v>
      </c>
      <c r="AM246" s="27" t="s">
        <v>694</v>
      </c>
      <c r="AN246" s="27" t="s">
        <v>694</v>
      </c>
      <c r="AO246" s="27" t="s">
        <v>694</v>
      </c>
      <c r="AP246" s="27" t="s">
        <v>694</v>
      </c>
      <c r="AQ246" s="27" t="s">
        <v>694</v>
      </c>
      <c r="AR246" s="27" t="s">
        <v>694</v>
      </c>
      <c r="AS246" s="27" t="s">
        <v>694</v>
      </c>
      <c r="AT246" s="27" t="s">
        <v>694</v>
      </c>
      <c r="AU246" s="27" t="s">
        <v>694</v>
      </c>
      <c r="AV246" s="27" t="s">
        <v>694</v>
      </c>
      <c r="AW246" s="27" t="s">
        <v>694</v>
      </c>
      <c r="AX246" s="27" t="s">
        <v>694</v>
      </c>
      <c r="AY246" s="27" t="s">
        <v>694</v>
      </c>
      <c r="AZ246" s="27" t="s">
        <v>694</v>
      </c>
      <c r="BA246" s="27" t="s">
        <v>694</v>
      </c>
      <c r="BB246" s="27" t="s">
        <v>694</v>
      </c>
      <c r="BC246" s="27" t="s">
        <v>694</v>
      </c>
      <c r="BD246" s="27" t="s">
        <v>694</v>
      </c>
      <c r="BE246" s="27" t="s">
        <v>694</v>
      </c>
      <c r="BF246" s="27" t="s">
        <v>694</v>
      </c>
      <c r="BG246" s="27" t="s">
        <v>694</v>
      </c>
      <c r="BH246" s="27" t="s">
        <v>694</v>
      </c>
      <c r="BI246" s="27" t="s">
        <v>694</v>
      </c>
      <c r="BJ246" s="27" t="s">
        <v>694</v>
      </c>
      <c r="BK246" s="27" t="s">
        <v>694</v>
      </c>
      <c r="BL246" s="27" t="s">
        <v>694</v>
      </c>
      <c r="BM246" s="27" t="s">
        <v>694</v>
      </c>
      <c r="BN246" s="27" t="s">
        <v>694</v>
      </c>
      <c r="BO246" s="27" t="s">
        <v>694</v>
      </c>
      <c r="BP246" s="27" t="s">
        <v>694</v>
      </c>
      <c r="BQ246" s="27" t="s">
        <v>694</v>
      </c>
      <c r="BR246" s="27" t="s">
        <v>694</v>
      </c>
      <c r="BS246" s="27" t="s">
        <v>694</v>
      </c>
      <c r="BT246" s="27" t="s">
        <v>694</v>
      </c>
      <c r="BU246" s="27" t="s">
        <v>694</v>
      </c>
      <c r="BV246" s="27" t="s">
        <v>694</v>
      </c>
      <c r="BW246" s="27" t="s">
        <v>694</v>
      </c>
      <c r="BX246" s="27" t="s">
        <v>694</v>
      </c>
      <c r="BY246" s="27" t="s">
        <v>694</v>
      </c>
      <c r="BZ246" s="27" t="s">
        <v>694</v>
      </c>
      <c r="CA246" s="27" t="s">
        <v>694</v>
      </c>
      <c r="CB246" s="27" t="s">
        <v>694</v>
      </c>
      <c r="CC246" s="27" t="s">
        <v>694</v>
      </c>
      <c r="CD246" s="27" t="s">
        <v>694</v>
      </c>
      <c r="CE246" s="27" t="s">
        <v>694</v>
      </c>
      <c r="CF246" s="27" t="s">
        <v>694</v>
      </c>
      <c r="CG246" s="27" t="s">
        <v>694</v>
      </c>
      <c r="CH246" s="27" t="s">
        <v>694</v>
      </c>
      <c r="CI246" s="27" t="s">
        <v>694</v>
      </c>
      <c r="CJ246" s="27" t="s">
        <v>694</v>
      </c>
      <c r="CK246" s="27" t="s">
        <v>694</v>
      </c>
      <c r="CL246" s="27" t="s">
        <v>694</v>
      </c>
      <c r="CM246" s="27" t="s">
        <v>694</v>
      </c>
      <c r="CN246" s="27" t="s">
        <v>694</v>
      </c>
      <c r="CO246" s="27" t="s">
        <v>694</v>
      </c>
      <c r="CP246" s="27" t="s">
        <v>694</v>
      </c>
      <c r="CQ246" s="27" t="s">
        <v>694</v>
      </c>
      <c r="CR246" s="27" t="s">
        <v>694</v>
      </c>
      <c r="CS246" s="27" t="s">
        <v>694</v>
      </c>
      <c r="CT246" s="27" t="s">
        <v>694</v>
      </c>
      <c r="CU246" s="27" t="s">
        <v>694</v>
      </c>
      <c r="CV246" s="27" t="s">
        <v>694</v>
      </c>
      <c r="CW246" s="27" t="s">
        <v>694</v>
      </c>
      <c r="CX246" s="27" t="s">
        <v>694</v>
      </c>
      <c r="CY246" s="27" t="s">
        <v>694</v>
      </c>
      <c r="CZ246" s="27" t="s">
        <v>694</v>
      </c>
      <c r="DA246" s="27" t="s">
        <v>694</v>
      </c>
      <c r="DB246" s="27" t="s">
        <v>694</v>
      </c>
      <c r="DC246" s="27" t="s">
        <v>694</v>
      </c>
      <c r="DD246" s="27" t="s">
        <v>694</v>
      </c>
      <c r="DE246" s="27" t="s">
        <v>694</v>
      </c>
      <c r="DF246" s="27" t="s">
        <v>694</v>
      </c>
      <c r="DG246" s="27" t="s">
        <v>694</v>
      </c>
      <c r="DH246" s="27" t="s">
        <v>694</v>
      </c>
      <c r="DI246" s="27" t="s">
        <v>694</v>
      </c>
      <c r="DJ246" s="27" t="s">
        <v>694</v>
      </c>
      <c r="DK246" s="27" t="s">
        <v>694</v>
      </c>
      <c r="DL246" s="27" t="s">
        <v>694</v>
      </c>
      <c r="DM246" s="27" t="s">
        <v>694</v>
      </c>
      <c r="DN246" s="27" t="s">
        <v>694</v>
      </c>
      <c r="DO246" s="27" t="s">
        <v>694</v>
      </c>
      <c r="DP246" s="27" t="s">
        <v>694</v>
      </c>
      <c r="DQ246" s="27" t="s">
        <v>694</v>
      </c>
      <c r="DR246" s="27" t="s">
        <v>694</v>
      </c>
      <c r="DS246" s="27" t="s">
        <v>694</v>
      </c>
      <c r="DT246" s="27" t="s">
        <v>694</v>
      </c>
      <c r="DU246" s="27" t="s">
        <v>694</v>
      </c>
      <c r="DV246" s="27" t="s">
        <v>694</v>
      </c>
      <c r="DW246" s="27" t="s">
        <v>694</v>
      </c>
      <c r="DX246" s="27" t="s">
        <v>694</v>
      </c>
      <c r="DY246" s="27" t="s">
        <v>694</v>
      </c>
      <c r="DZ246" s="27" t="s">
        <v>694</v>
      </c>
      <c r="EA246" s="27" t="s">
        <v>694</v>
      </c>
      <c r="EB246" s="27" t="s">
        <v>694</v>
      </c>
      <c r="EC246" s="27" t="s">
        <v>694</v>
      </c>
      <c r="ED246" s="27" t="s">
        <v>694</v>
      </c>
      <c r="EE246" s="27" t="s">
        <v>694</v>
      </c>
      <c r="EF246" s="27" t="s">
        <v>694</v>
      </c>
      <c r="EG246" s="27" t="s">
        <v>694</v>
      </c>
      <c r="EH246" s="27" t="s">
        <v>694</v>
      </c>
      <c r="EI246" s="27" t="s">
        <v>694</v>
      </c>
      <c r="EJ246" s="27" t="s">
        <v>694</v>
      </c>
      <c r="EK246" s="27" t="s">
        <v>694</v>
      </c>
      <c r="EL246" s="27" t="s">
        <v>694</v>
      </c>
      <c r="EM246" s="27" t="s">
        <v>694</v>
      </c>
      <c r="EN246" s="27" t="s">
        <v>694</v>
      </c>
      <c r="EO246" s="27" t="s">
        <v>694</v>
      </c>
      <c r="EP246" s="27" t="s">
        <v>694</v>
      </c>
      <c r="EQ246" s="27" t="s">
        <v>694</v>
      </c>
      <c r="ER246" s="27" t="s">
        <v>694</v>
      </c>
      <c r="ES246" s="27" t="s">
        <v>694</v>
      </c>
      <c r="ET246" s="27" t="s">
        <v>694</v>
      </c>
      <c r="EU246" s="27" t="s">
        <v>694</v>
      </c>
      <c r="EV246" s="27" t="s">
        <v>694</v>
      </c>
      <c r="EW246" s="27" t="s">
        <v>694</v>
      </c>
      <c r="EX246" s="27" t="s">
        <v>694</v>
      </c>
      <c r="EY246" s="27" t="s">
        <v>694</v>
      </c>
      <c r="EZ246" s="27" t="s">
        <v>694</v>
      </c>
      <c r="FA246" s="27" t="s">
        <v>694</v>
      </c>
      <c r="FB246" s="27" t="s">
        <v>694</v>
      </c>
      <c r="FC246" s="27" t="s">
        <v>694</v>
      </c>
      <c r="FD246" s="27" t="s">
        <v>694</v>
      </c>
      <c r="FE246" s="27" t="s">
        <v>694</v>
      </c>
      <c r="FF246" s="42"/>
      <c r="FG246" s="42"/>
    </row>
    <row r="247" spans="1:163" x14ac:dyDescent="0.25">
      <c r="A247" s="27" t="str">
        <f t="shared" si="3"/>
        <v>IR003004002001000000000000000000000000</v>
      </c>
      <c r="B247" s="20" t="s">
        <v>694</v>
      </c>
      <c r="C247" s="23" t="s">
        <v>2630</v>
      </c>
      <c r="D247" s="23" t="s">
        <v>710</v>
      </c>
      <c r="E247" s="23" t="s">
        <v>711</v>
      </c>
      <c r="F247" s="21" t="s">
        <v>707</v>
      </c>
      <c r="G247" s="21" t="s">
        <v>702</v>
      </c>
      <c r="H247" s="23" t="s">
        <v>697</v>
      </c>
      <c r="I247" s="23" t="s">
        <v>697</v>
      </c>
      <c r="J247" s="23" t="s">
        <v>697</v>
      </c>
      <c r="K247" s="64" t="s">
        <v>697</v>
      </c>
      <c r="L247" s="23" t="s">
        <v>697</v>
      </c>
      <c r="M247" s="23" t="s">
        <v>697</v>
      </c>
      <c r="N247" s="23" t="s">
        <v>697</v>
      </c>
      <c r="O247" s="23" t="s">
        <v>697</v>
      </c>
      <c r="P247" s="27">
        <v>0</v>
      </c>
      <c r="Q247" s="27" t="s">
        <v>698</v>
      </c>
      <c r="R247" s="27" t="s">
        <v>698</v>
      </c>
      <c r="S247" s="28" t="s">
        <v>694</v>
      </c>
      <c r="T247" s="28" t="s">
        <v>922</v>
      </c>
      <c r="U247" s="154" t="s">
        <v>3121</v>
      </c>
      <c r="V247" s="52" t="s">
        <v>905</v>
      </c>
      <c r="W247" s="20"/>
      <c r="X247" s="20"/>
      <c r="Y247" s="20"/>
      <c r="Z247" s="20" t="s">
        <v>1604</v>
      </c>
      <c r="AA247" s="20"/>
      <c r="AB247" s="20"/>
      <c r="AC247" s="20"/>
      <c r="AD247" s="20"/>
      <c r="AE247" s="20"/>
      <c r="AF247" s="20"/>
      <c r="AG247" s="20"/>
      <c r="AH247" s="27" t="s">
        <v>3122</v>
      </c>
      <c r="AI247" s="28" t="s">
        <v>698</v>
      </c>
      <c r="AJ247" s="27" t="s">
        <v>694</v>
      </c>
      <c r="AK247" s="27" t="s">
        <v>694</v>
      </c>
      <c r="AL247" s="27" t="s">
        <v>694</v>
      </c>
      <c r="AM247" s="27" t="s">
        <v>694</v>
      </c>
      <c r="AN247" s="27" t="s">
        <v>694</v>
      </c>
      <c r="AO247" s="27" t="s">
        <v>694</v>
      </c>
      <c r="AP247" s="27" t="s">
        <v>694</v>
      </c>
      <c r="AQ247" s="27" t="s">
        <v>694</v>
      </c>
      <c r="AR247" s="27" t="s">
        <v>694</v>
      </c>
      <c r="AS247" s="27" t="s">
        <v>694</v>
      </c>
      <c r="AT247" s="27" t="s">
        <v>694</v>
      </c>
      <c r="AU247" s="27" t="s">
        <v>694</v>
      </c>
      <c r="AV247" s="27" t="s">
        <v>694</v>
      </c>
      <c r="AW247" s="27" t="s">
        <v>694</v>
      </c>
      <c r="AX247" s="27" t="s">
        <v>694</v>
      </c>
      <c r="AY247" s="27" t="s">
        <v>694</v>
      </c>
      <c r="AZ247" s="27" t="s">
        <v>694</v>
      </c>
      <c r="BA247" s="27" t="s">
        <v>694</v>
      </c>
      <c r="BB247" s="27" t="s">
        <v>694</v>
      </c>
      <c r="BC247" s="27" t="s">
        <v>694</v>
      </c>
      <c r="BD247" s="27" t="s">
        <v>694</v>
      </c>
      <c r="BE247" s="27" t="s">
        <v>694</v>
      </c>
      <c r="BF247" s="27" t="s">
        <v>694</v>
      </c>
      <c r="BG247" s="27" t="s">
        <v>694</v>
      </c>
      <c r="BH247" s="27" t="s">
        <v>694</v>
      </c>
      <c r="BI247" s="27" t="s">
        <v>694</v>
      </c>
      <c r="BJ247" s="27" t="s">
        <v>694</v>
      </c>
      <c r="BK247" s="27" t="s">
        <v>694</v>
      </c>
      <c r="BL247" s="27" t="s">
        <v>694</v>
      </c>
      <c r="BM247" s="27" t="s">
        <v>694</v>
      </c>
      <c r="BN247" s="27" t="s">
        <v>694</v>
      </c>
      <c r="BO247" s="27" t="s">
        <v>694</v>
      </c>
      <c r="BP247" s="27" t="s">
        <v>694</v>
      </c>
      <c r="BQ247" s="27" t="s">
        <v>694</v>
      </c>
      <c r="BR247" s="27" t="s">
        <v>694</v>
      </c>
      <c r="BS247" s="27" t="s">
        <v>694</v>
      </c>
      <c r="BT247" s="27" t="s">
        <v>694</v>
      </c>
      <c r="BU247" s="27" t="s">
        <v>694</v>
      </c>
      <c r="BV247" s="27" t="s">
        <v>694</v>
      </c>
      <c r="BW247" s="27" t="s">
        <v>694</v>
      </c>
      <c r="BX247" s="27" t="s">
        <v>694</v>
      </c>
      <c r="BY247" s="27" t="s">
        <v>694</v>
      </c>
      <c r="BZ247" s="27" t="s">
        <v>694</v>
      </c>
      <c r="CA247" s="27" t="s">
        <v>694</v>
      </c>
      <c r="CB247" s="27" t="s">
        <v>694</v>
      </c>
      <c r="CC247" s="27" t="s">
        <v>694</v>
      </c>
      <c r="CD247" s="27" t="s">
        <v>694</v>
      </c>
      <c r="CE247" s="27" t="s">
        <v>694</v>
      </c>
      <c r="CF247" s="27" t="s">
        <v>694</v>
      </c>
      <c r="CG247" s="27" t="s">
        <v>694</v>
      </c>
      <c r="CH247" s="27" t="s">
        <v>694</v>
      </c>
      <c r="CI247" s="27" t="s">
        <v>694</v>
      </c>
      <c r="CJ247" s="27" t="s">
        <v>694</v>
      </c>
      <c r="CK247" s="27" t="s">
        <v>694</v>
      </c>
      <c r="CL247" s="27" t="s">
        <v>694</v>
      </c>
      <c r="CM247" s="27" t="s">
        <v>694</v>
      </c>
      <c r="CN247" s="27" t="s">
        <v>694</v>
      </c>
      <c r="CO247" s="27" t="s">
        <v>694</v>
      </c>
      <c r="CP247" s="27" t="s">
        <v>694</v>
      </c>
      <c r="CQ247" s="27" t="s">
        <v>694</v>
      </c>
      <c r="CR247" s="27" t="s">
        <v>694</v>
      </c>
      <c r="CS247" s="27" t="s">
        <v>694</v>
      </c>
      <c r="CT247" s="27" t="s">
        <v>694</v>
      </c>
      <c r="CU247" s="27" t="s">
        <v>694</v>
      </c>
      <c r="CV247" s="27" t="s">
        <v>694</v>
      </c>
      <c r="CW247" s="27" t="s">
        <v>694</v>
      </c>
      <c r="CX247" s="27" t="s">
        <v>694</v>
      </c>
      <c r="CY247" s="27" t="s">
        <v>694</v>
      </c>
      <c r="CZ247" s="27" t="s">
        <v>694</v>
      </c>
      <c r="DA247" s="27" t="s">
        <v>694</v>
      </c>
      <c r="DB247" s="27" t="s">
        <v>694</v>
      </c>
      <c r="DC247" s="27" t="s">
        <v>694</v>
      </c>
      <c r="DD247" s="27" t="s">
        <v>694</v>
      </c>
      <c r="DE247" s="27" t="s">
        <v>694</v>
      </c>
      <c r="DF247" s="27" t="s">
        <v>694</v>
      </c>
      <c r="DG247" s="27" t="s">
        <v>694</v>
      </c>
      <c r="DH247" s="27" t="s">
        <v>694</v>
      </c>
      <c r="DI247" s="27" t="s">
        <v>694</v>
      </c>
      <c r="DJ247" s="27" t="s">
        <v>694</v>
      </c>
      <c r="DK247" s="27" t="s">
        <v>694</v>
      </c>
      <c r="DL247" s="27" t="s">
        <v>694</v>
      </c>
      <c r="DM247" s="27" t="s">
        <v>694</v>
      </c>
      <c r="DN247" s="27" t="s">
        <v>694</v>
      </c>
      <c r="DO247" s="27" t="s">
        <v>694</v>
      </c>
      <c r="DP247" s="27" t="s">
        <v>694</v>
      </c>
      <c r="DQ247" s="27" t="s">
        <v>694</v>
      </c>
      <c r="DR247" s="27" t="s">
        <v>694</v>
      </c>
      <c r="DS247" s="27" t="s">
        <v>694</v>
      </c>
      <c r="DT247" s="27" t="s">
        <v>694</v>
      </c>
      <c r="DU247" s="27" t="s">
        <v>694</v>
      </c>
      <c r="DV247" s="27" t="s">
        <v>694</v>
      </c>
      <c r="DW247" s="27" t="s">
        <v>694</v>
      </c>
      <c r="DX247" s="27" t="s">
        <v>694</v>
      </c>
      <c r="DY247" s="27" t="s">
        <v>694</v>
      </c>
      <c r="DZ247" s="27" t="s">
        <v>694</v>
      </c>
      <c r="EA247" s="27" t="s">
        <v>694</v>
      </c>
      <c r="EB247" s="27" t="s">
        <v>694</v>
      </c>
      <c r="EC247" s="27" t="s">
        <v>694</v>
      </c>
      <c r="ED247" s="27" t="s">
        <v>694</v>
      </c>
      <c r="EE247" s="27" t="s">
        <v>694</v>
      </c>
      <c r="EF247" s="27" t="s">
        <v>694</v>
      </c>
      <c r="EG247" s="27" t="s">
        <v>694</v>
      </c>
      <c r="EH247" s="27" t="s">
        <v>694</v>
      </c>
      <c r="EI247" s="27" t="s">
        <v>694</v>
      </c>
      <c r="EJ247" s="27" t="s">
        <v>694</v>
      </c>
      <c r="EK247" s="27" t="s">
        <v>694</v>
      </c>
      <c r="EL247" s="27" t="s">
        <v>694</v>
      </c>
      <c r="EM247" s="27" t="s">
        <v>694</v>
      </c>
      <c r="EN247" s="27" t="s">
        <v>694</v>
      </c>
      <c r="EO247" s="27" t="s">
        <v>694</v>
      </c>
      <c r="EP247" s="27" t="s">
        <v>694</v>
      </c>
      <c r="EQ247" s="27" t="s">
        <v>694</v>
      </c>
      <c r="ER247" s="27" t="s">
        <v>694</v>
      </c>
      <c r="ES247" s="27" t="s">
        <v>694</v>
      </c>
      <c r="ET247" s="27" t="s">
        <v>694</v>
      </c>
      <c r="EU247" s="27" t="s">
        <v>694</v>
      </c>
      <c r="EV247" s="27" t="s">
        <v>694</v>
      </c>
      <c r="EW247" s="27" t="s">
        <v>694</v>
      </c>
      <c r="EX247" s="27" t="s">
        <v>694</v>
      </c>
      <c r="EY247" s="27" t="s">
        <v>694</v>
      </c>
      <c r="EZ247" s="27" t="s">
        <v>694</v>
      </c>
      <c r="FA247" s="27" t="s">
        <v>694</v>
      </c>
      <c r="FB247" s="27" t="s">
        <v>694</v>
      </c>
      <c r="FC247" s="27" t="s">
        <v>694</v>
      </c>
      <c r="FD247" s="27" t="s">
        <v>694</v>
      </c>
      <c r="FE247" s="27" t="s">
        <v>694</v>
      </c>
      <c r="FF247" s="42"/>
      <c r="FG247" s="42"/>
    </row>
    <row r="248" spans="1:163" x14ac:dyDescent="0.25">
      <c r="A248" s="27" t="str">
        <f t="shared" si="3"/>
        <v>IR003004002001001000000000000000000000</v>
      </c>
      <c r="B248" s="27" t="s">
        <v>2877</v>
      </c>
      <c r="C248" s="23" t="s">
        <v>2630</v>
      </c>
      <c r="D248" s="23" t="s">
        <v>710</v>
      </c>
      <c r="E248" s="23" t="s">
        <v>711</v>
      </c>
      <c r="F248" s="21" t="s">
        <v>707</v>
      </c>
      <c r="G248" s="21" t="s">
        <v>702</v>
      </c>
      <c r="H248" s="23" t="s">
        <v>702</v>
      </c>
      <c r="I248" s="23" t="s">
        <v>697</v>
      </c>
      <c r="J248" s="23" t="s">
        <v>697</v>
      </c>
      <c r="K248" s="64" t="s">
        <v>697</v>
      </c>
      <c r="L248" s="23" t="s">
        <v>697</v>
      </c>
      <c r="M248" s="23" t="s">
        <v>697</v>
      </c>
      <c r="N248" s="23" t="s">
        <v>697</v>
      </c>
      <c r="O248" s="23" t="s">
        <v>697</v>
      </c>
      <c r="P248" s="27">
        <v>0</v>
      </c>
      <c r="Q248" s="27" t="s">
        <v>704</v>
      </c>
      <c r="R248" s="27" t="s">
        <v>698</v>
      </c>
      <c r="S248" s="28" t="s">
        <v>694</v>
      </c>
      <c r="T248" s="28" t="s">
        <v>922</v>
      </c>
      <c r="U248" s="27" t="s">
        <v>3001</v>
      </c>
      <c r="V248" s="52" t="s">
        <v>905</v>
      </c>
      <c r="W248" s="20"/>
      <c r="X248" s="20"/>
      <c r="Y248" s="27"/>
      <c r="Z248" s="27"/>
      <c r="AA248" s="20" t="s">
        <v>3002</v>
      </c>
      <c r="AB248" s="20"/>
      <c r="AC248" s="20"/>
      <c r="AD248" s="20"/>
      <c r="AE248" s="20"/>
      <c r="AF248" s="20"/>
      <c r="AG248" s="20"/>
      <c r="AH248" s="27" t="s">
        <v>3123</v>
      </c>
      <c r="AI248" s="28" t="s">
        <v>704</v>
      </c>
      <c r="AJ248" s="27" t="s">
        <v>698</v>
      </c>
      <c r="AK248" s="27" t="s">
        <v>698</v>
      </c>
      <c r="AL248" s="27" t="s">
        <v>698</v>
      </c>
      <c r="AM248" s="27" t="s">
        <v>698</v>
      </c>
      <c r="AN248" s="27" t="s">
        <v>698</v>
      </c>
      <c r="AO248" s="27" t="s">
        <v>698</v>
      </c>
      <c r="AP248" s="27" t="s">
        <v>698</v>
      </c>
      <c r="AQ248" s="27" t="s">
        <v>698</v>
      </c>
      <c r="AR248" s="27" t="s">
        <v>698</v>
      </c>
      <c r="AS248" s="27" t="s">
        <v>698</v>
      </c>
      <c r="AT248" s="27" t="s">
        <v>698</v>
      </c>
      <c r="AU248" s="27" t="s">
        <v>698</v>
      </c>
      <c r="AV248" s="27" t="s">
        <v>698</v>
      </c>
      <c r="AW248" s="27" t="s">
        <v>698</v>
      </c>
      <c r="AX248" s="27" t="s">
        <v>698</v>
      </c>
      <c r="AY248" s="27" t="s">
        <v>698</v>
      </c>
      <c r="AZ248" s="27" t="s">
        <v>698</v>
      </c>
      <c r="BA248" s="27" t="s">
        <v>698</v>
      </c>
      <c r="BB248" s="27" t="s">
        <v>698</v>
      </c>
      <c r="BC248" s="27" t="s">
        <v>698</v>
      </c>
      <c r="BD248" s="27" t="s">
        <v>698</v>
      </c>
      <c r="BE248" s="27" t="s">
        <v>698</v>
      </c>
      <c r="BF248" s="27" t="s">
        <v>698</v>
      </c>
      <c r="BG248" s="27" t="s">
        <v>698</v>
      </c>
      <c r="BH248" s="27" t="s">
        <v>698</v>
      </c>
      <c r="BI248" s="27" t="s">
        <v>698</v>
      </c>
      <c r="BJ248" s="27" t="s">
        <v>698</v>
      </c>
      <c r="BK248" s="27" t="s">
        <v>698</v>
      </c>
      <c r="BL248" s="27" t="s">
        <v>698</v>
      </c>
      <c r="BM248" s="27" t="s">
        <v>698</v>
      </c>
      <c r="BN248" s="27" t="s">
        <v>698</v>
      </c>
      <c r="BO248" s="27" t="s">
        <v>698</v>
      </c>
      <c r="BP248" s="27" t="s">
        <v>698</v>
      </c>
      <c r="BQ248" s="27" t="s">
        <v>698</v>
      </c>
      <c r="BR248" s="27" t="s">
        <v>698</v>
      </c>
      <c r="BS248" s="27" t="s">
        <v>698</v>
      </c>
      <c r="BT248" s="27" t="s">
        <v>698</v>
      </c>
      <c r="BU248" s="27" t="s">
        <v>698</v>
      </c>
      <c r="BV248" s="27" t="s">
        <v>698</v>
      </c>
      <c r="BW248" s="27" t="s">
        <v>698</v>
      </c>
      <c r="BX248" s="27" t="s">
        <v>698</v>
      </c>
      <c r="BY248" s="27" t="s">
        <v>698</v>
      </c>
      <c r="BZ248" s="27" t="s">
        <v>704</v>
      </c>
      <c r="CA248" s="27" t="s">
        <v>698</v>
      </c>
      <c r="CB248" s="27" t="s">
        <v>698</v>
      </c>
      <c r="CC248" s="27" t="s">
        <v>698</v>
      </c>
      <c r="CD248" s="27" t="s">
        <v>698</v>
      </c>
      <c r="CE248" s="27" t="s">
        <v>698</v>
      </c>
      <c r="CF248" s="27" t="s">
        <v>698</v>
      </c>
      <c r="CG248" s="27" t="s">
        <v>698</v>
      </c>
      <c r="CH248" s="27" t="s">
        <v>698</v>
      </c>
      <c r="CI248" s="27" t="s">
        <v>698</v>
      </c>
      <c r="CJ248" s="27" t="s">
        <v>698</v>
      </c>
      <c r="CK248" s="27" t="s">
        <v>698</v>
      </c>
      <c r="CL248" s="27" t="s">
        <v>698</v>
      </c>
      <c r="CM248" s="27" t="s">
        <v>698</v>
      </c>
      <c r="CN248" s="27" t="s">
        <v>698</v>
      </c>
      <c r="CO248" s="27" t="s">
        <v>698</v>
      </c>
      <c r="CP248" s="27" t="s">
        <v>698</v>
      </c>
      <c r="CQ248" s="27" t="s">
        <v>698</v>
      </c>
      <c r="CR248" s="27" t="s">
        <v>698</v>
      </c>
      <c r="CS248" s="27" t="s">
        <v>698</v>
      </c>
      <c r="CT248" s="27" t="s">
        <v>698</v>
      </c>
      <c r="CU248" s="27" t="s">
        <v>698</v>
      </c>
      <c r="CV248" s="27" t="s">
        <v>698</v>
      </c>
      <c r="CW248" s="27" t="s">
        <v>698</v>
      </c>
      <c r="CX248" s="27" t="s">
        <v>698</v>
      </c>
      <c r="CY248" s="27" t="s">
        <v>698</v>
      </c>
      <c r="CZ248" s="27" t="s">
        <v>698</v>
      </c>
      <c r="DA248" s="27" t="s">
        <v>698</v>
      </c>
      <c r="DB248" s="27" t="s">
        <v>698</v>
      </c>
      <c r="DC248" s="27" t="s">
        <v>698</v>
      </c>
      <c r="DD248" s="27" t="s">
        <v>698</v>
      </c>
      <c r="DE248" s="27" t="s">
        <v>698</v>
      </c>
      <c r="DF248" s="27" t="s">
        <v>698</v>
      </c>
      <c r="DG248" s="27" t="s">
        <v>698</v>
      </c>
      <c r="DH248" s="27" t="s">
        <v>698</v>
      </c>
      <c r="DI248" s="27" t="s">
        <v>698</v>
      </c>
      <c r="DJ248" s="27" t="s">
        <v>698</v>
      </c>
      <c r="DK248" s="27" t="s">
        <v>698</v>
      </c>
      <c r="DL248" s="27" t="s">
        <v>698</v>
      </c>
      <c r="DM248" s="27" t="s">
        <v>698</v>
      </c>
      <c r="DN248" s="27" t="s">
        <v>698</v>
      </c>
      <c r="DO248" s="27" t="s">
        <v>698</v>
      </c>
      <c r="DP248" s="27" t="s">
        <v>698</v>
      </c>
      <c r="DQ248" s="27" t="s">
        <v>698</v>
      </c>
      <c r="DR248" s="27" t="s">
        <v>698</v>
      </c>
      <c r="DS248" s="27" t="s">
        <v>698</v>
      </c>
      <c r="DT248" s="27" t="s">
        <v>698</v>
      </c>
      <c r="DU248" s="27" t="s">
        <v>698</v>
      </c>
      <c r="DV248" s="27" t="s">
        <v>698</v>
      </c>
      <c r="DW248" s="27" t="s">
        <v>698</v>
      </c>
      <c r="DX248" s="27" t="s">
        <v>698</v>
      </c>
      <c r="DY248" s="27" t="s">
        <v>698</v>
      </c>
      <c r="DZ248" s="27" t="s">
        <v>698</v>
      </c>
      <c r="EA248" s="27" t="s">
        <v>698</v>
      </c>
      <c r="EB248" s="27" t="s">
        <v>698</v>
      </c>
      <c r="EC248" s="27" t="s">
        <v>698</v>
      </c>
      <c r="ED248" s="27" t="s">
        <v>698</v>
      </c>
      <c r="EE248" s="27" t="s">
        <v>698</v>
      </c>
      <c r="EF248" s="27" t="s">
        <v>698</v>
      </c>
      <c r="EG248" s="27" t="s">
        <v>698</v>
      </c>
      <c r="EH248" s="27" t="s">
        <v>698</v>
      </c>
      <c r="EI248" s="27" t="s">
        <v>698</v>
      </c>
      <c r="EJ248" s="27" t="s">
        <v>698</v>
      </c>
      <c r="EK248" s="27" t="s">
        <v>698</v>
      </c>
      <c r="EL248" s="27" t="s">
        <v>698</v>
      </c>
      <c r="EM248" s="27" t="s">
        <v>698</v>
      </c>
      <c r="EN248" s="27" t="s">
        <v>698</v>
      </c>
      <c r="EO248" s="27" t="s">
        <v>698</v>
      </c>
      <c r="EP248" s="27" t="s">
        <v>698</v>
      </c>
      <c r="EQ248" s="27" t="s">
        <v>698</v>
      </c>
      <c r="ER248" s="27" t="s">
        <v>698</v>
      </c>
      <c r="ES248" s="27" t="s">
        <v>698</v>
      </c>
      <c r="ET248" s="27" t="s">
        <v>698</v>
      </c>
      <c r="EU248" s="27" t="s">
        <v>698</v>
      </c>
      <c r="EV248" s="27" t="s">
        <v>698</v>
      </c>
      <c r="EW248" s="27" t="s">
        <v>2705</v>
      </c>
      <c r="EX248" s="27" t="s">
        <v>3004</v>
      </c>
      <c r="EY248" s="27" t="s">
        <v>2707</v>
      </c>
      <c r="EZ248" s="27" t="s">
        <v>694</v>
      </c>
      <c r="FA248" s="27" t="s">
        <v>694</v>
      </c>
      <c r="FB248" s="27" t="s">
        <v>694</v>
      </c>
      <c r="FC248" s="27" t="s">
        <v>694</v>
      </c>
      <c r="FD248" s="27" t="s">
        <v>694</v>
      </c>
      <c r="FE248" s="27" t="s">
        <v>2858</v>
      </c>
      <c r="FF248" s="42"/>
      <c r="FG248" s="42"/>
    </row>
    <row r="249" spans="1:163" x14ac:dyDescent="0.25">
      <c r="A249" s="27" t="str">
        <f t="shared" si="3"/>
        <v>IR003004002001002000000000000000000000</v>
      </c>
      <c r="B249" s="27" t="s">
        <v>2877</v>
      </c>
      <c r="C249" s="23" t="s">
        <v>2630</v>
      </c>
      <c r="D249" s="23" t="s">
        <v>710</v>
      </c>
      <c r="E249" s="23" t="s">
        <v>711</v>
      </c>
      <c r="F249" s="21" t="s">
        <v>707</v>
      </c>
      <c r="G249" s="21" t="s">
        <v>702</v>
      </c>
      <c r="H249" s="23" t="s">
        <v>707</v>
      </c>
      <c r="I249" s="23" t="s">
        <v>697</v>
      </c>
      <c r="J249" s="23" t="s">
        <v>697</v>
      </c>
      <c r="K249" s="64" t="s">
        <v>697</v>
      </c>
      <c r="L249" s="23" t="s">
        <v>697</v>
      </c>
      <c r="M249" s="23" t="s">
        <v>697</v>
      </c>
      <c r="N249" s="23" t="s">
        <v>697</v>
      </c>
      <c r="O249" s="23" t="s">
        <v>697</v>
      </c>
      <c r="P249" s="27">
        <v>0</v>
      </c>
      <c r="Q249" s="27" t="s">
        <v>704</v>
      </c>
      <c r="R249" s="27" t="s">
        <v>698</v>
      </c>
      <c r="S249" s="28" t="s">
        <v>694</v>
      </c>
      <c r="T249" s="28" t="s">
        <v>922</v>
      </c>
      <c r="U249" s="27" t="s">
        <v>3001</v>
      </c>
      <c r="V249" s="52" t="s">
        <v>905</v>
      </c>
      <c r="W249" s="20"/>
      <c r="X249" s="20"/>
      <c r="Y249" s="27"/>
      <c r="Z249" s="27"/>
      <c r="AA249" s="20" t="s">
        <v>3006</v>
      </c>
      <c r="AB249" s="20"/>
      <c r="AC249" s="20"/>
      <c r="AD249" s="20"/>
      <c r="AE249" s="20"/>
      <c r="AF249" s="20"/>
      <c r="AG249" s="20"/>
      <c r="AH249" s="27" t="s">
        <v>3124</v>
      </c>
      <c r="AI249" s="28" t="s">
        <v>704</v>
      </c>
      <c r="AJ249" s="27" t="s">
        <v>698</v>
      </c>
      <c r="AK249" s="27" t="s">
        <v>698</v>
      </c>
      <c r="AL249" s="27" t="s">
        <v>698</v>
      </c>
      <c r="AM249" s="27" t="s">
        <v>698</v>
      </c>
      <c r="AN249" s="27" t="s">
        <v>698</v>
      </c>
      <c r="AO249" s="27" t="s">
        <v>698</v>
      </c>
      <c r="AP249" s="27" t="s">
        <v>698</v>
      </c>
      <c r="AQ249" s="27" t="s">
        <v>698</v>
      </c>
      <c r="AR249" s="27" t="s">
        <v>698</v>
      </c>
      <c r="AS249" s="27" t="s">
        <v>698</v>
      </c>
      <c r="AT249" s="27" t="s">
        <v>698</v>
      </c>
      <c r="AU249" s="27" t="s">
        <v>698</v>
      </c>
      <c r="AV249" s="27" t="s">
        <v>698</v>
      </c>
      <c r="AW249" s="27" t="s">
        <v>698</v>
      </c>
      <c r="AX249" s="27" t="s">
        <v>698</v>
      </c>
      <c r="AY249" s="27" t="s">
        <v>698</v>
      </c>
      <c r="AZ249" s="27" t="s">
        <v>698</v>
      </c>
      <c r="BA249" s="27" t="s">
        <v>698</v>
      </c>
      <c r="BB249" s="27" t="s">
        <v>698</v>
      </c>
      <c r="BC249" s="27" t="s">
        <v>698</v>
      </c>
      <c r="BD249" s="27" t="s">
        <v>698</v>
      </c>
      <c r="BE249" s="27" t="s">
        <v>698</v>
      </c>
      <c r="BF249" s="27" t="s">
        <v>698</v>
      </c>
      <c r="BG249" s="27" t="s">
        <v>698</v>
      </c>
      <c r="BH249" s="27" t="s">
        <v>698</v>
      </c>
      <c r="BI249" s="27" t="s">
        <v>698</v>
      </c>
      <c r="BJ249" s="27" t="s">
        <v>698</v>
      </c>
      <c r="BK249" s="27" t="s">
        <v>698</v>
      </c>
      <c r="BL249" s="27" t="s">
        <v>698</v>
      </c>
      <c r="BM249" s="27" t="s">
        <v>698</v>
      </c>
      <c r="BN249" s="27" t="s">
        <v>698</v>
      </c>
      <c r="BO249" s="27" t="s">
        <v>698</v>
      </c>
      <c r="BP249" s="27" t="s">
        <v>698</v>
      </c>
      <c r="BQ249" s="27" t="s">
        <v>698</v>
      </c>
      <c r="BR249" s="27" t="s">
        <v>698</v>
      </c>
      <c r="BS249" s="27" t="s">
        <v>698</v>
      </c>
      <c r="BT249" s="27" t="s">
        <v>698</v>
      </c>
      <c r="BU249" s="27" t="s">
        <v>698</v>
      </c>
      <c r="BV249" s="27" t="s">
        <v>698</v>
      </c>
      <c r="BW249" s="27" t="s">
        <v>698</v>
      </c>
      <c r="BX249" s="27" t="s">
        <v>698</v>
      </c>
      <c r="BY249" s="27" t="s">
        <v>698</v>
      </c>
      <c r="BZ249" s="27" t="s">
        <v>704</v>
      </c>
      <c r="CA249" s="27" t="s">
        <v>698</v>
      </c>
      <c r="CB249" s="27" t="s">
        <v>698</v>
      </c>
      <c r="CC249" s="27" t="s">
        <v>698</v>
      </c>
      <c r="CD249" s="27" t="s">
        <v>698</v>
      </c>
      <c r="CE249" s="27" t="s">
        <v>698</v>
      </c>
      <c r="CF249" s="27" t="s">
        <v>698</v>
      </c>
      <c r="CG249" s="27" t="s">
        <v>698</v>
      </c>
      <c r="CH249" s="27" t="s">
        <v>698</v>
      </c>
      <c r="CI249" s="27" t="s">
        <v>698</v>
      </c>
      <c r="CJ249" s="27" t="s">
        <v>698</v>
      </c>
      <c r="CK249" s="27" t="s">
        <v>698</v>
      </c>
      <c r="CL249" s="27" t="s">
        <v>698</v>
      </c>
      <c r="CM249" s="27" t="s">
        <v>698</v>
      </c>
      <c r="CN249" s="27" t="s">
        <v>698</v>
      </c>
      <c r="CO249" s="27" t="s">
        <v>698</v>
      </c>
      <c r="CP249" s="27" t="s">
        <v>698</v>
      </c>
      <c r="CQ249" s="27" t="s">
        <v>698</v>
      </c>
      <c r="CR249" s="27" t="s">
        <v>698</v>
      </c>
      <c r="CS249" s="27" t="s">
        <v>698</v>
      </c>
      <c r="CT249" s="27" t="s">
        <v>698</v>
      </c>
      <c r="CU249" s="27" t="s">
        <v>698</v>
      </c>
      <c r="CV249" s="27" t="s">
        <v>698</v>
      </c>
      <c r="CW249" s="27" t="s">
        <v>698</v>
      </c>
      <c r="CX249" s="27" t="s">
        <v>698</v>
      </c>
      <c r="CY249" s="27" t="s">
        <v>698</v>
      </c>
      <c r="CZ249" s="27" t="s">
        <v>698</v>
      </c>
      <c r="DA249" s="27" t="s">
        <v>698</v>
      </c>
      <c r="DB249" s="27" t="s">
        <v>698</v>
      </c>
      <c r="DC249" s="27" t="s">
        <v>698</v>
      </c>
      <c r="DD249" s="27" t="s">
        <v>698</v>
      </c>
      <c r="DE249" s="27" t="s">
        <v>698</v>
      </c>
      <c r="DF249" s="27" t="s">
        <v>698</v>
      </c>
      <c r="DG249" s="27" t="s">
        <v>698</v>
      </c>
      <c r="DH249" s="27" t="s">
        <v>698</v>
      </c>
      <c r="DI249" s="27" t="s">
        <v>698</v>
      </c>
      <c r="DJ249" s="27" t="s">
        <v>698</v>
      </c>
      <c r="DK249" s="27" t="s">
        <v>698</v>
      </c>
      <c r="DL249" s="27" t="s">
        <v>698</v>
      </c>
      <c r="DM249" s="27" t="s">
        <v>698</v>
      </c>
      <c r="DN249" s="27" t="s">
        <v>698</v>
      </c>
      <c r="DO249" s="27" t="s">
        <v>698</v>
      </c>
      <c r="DP249" s="27" t="s">
        <v>698</v>
      </c>
      <c r="DQ249" s="27" t="s">
        <v>698</v>
      </c>
      <c r="DR249" s="27" t="s">
        <v>698</v>
      </c>
      <c r="DS249" s="27" t="s">
        <v>698</v>
      </c>
      <c r="DT249" s="27" t="s">
        <v>698</v>
      </c>
      <c r="DU249" s="27" t="s">
        <v>698</v>
      </c>
      <c r="DV249" s="27" t="s">
        <v>698</v>
      </c>
      <c r="DW249" s="27" t="s">
        <v>698</v>
      </c>
      <c r="DX249" s="27" t="s">
        <v>698</v>
      </c>
      <c r="DY249" s="27" t="s">
        <v>698</v>
      </c>
      <c r="DZ249" s="27" t="s">
        <v>698</v>
      </c>
      <c r="EA249" s="27" t="s">
        <v>698</v>
      </c>
      <c r="EB249" s="27" t="s">
        <v>698</v>
      </c>
      <c r="EC249" s="27" t="s">
        <v>698</v>
      </c>
      <c r="ED249" s="27" t="s">
        <v>698</v>
      </c>
      <c r="EE249" s="27" t="s">
        <v>698</v>
      </c>
      <c r="EF249" s="27" t="s">
        <v>698</v>
      </c>
      <c r="EG249" s="27" t="s">
        <v>698</v>
      </c>
      <c r="EH249" s="27" t="s">
        <v>698</v>
      </c>
      <c r="EI249" s="27" t="s">
        <v>698</v>
      </c>
      <c r="EJ249" s="27" t="s">
        <v>698</v>
      </c>
      <c r="EK249" s="27" t="s">
        <v>698</v>
      </c>
      <c r="EL249" s="27" t="s">
        <v>698</v>
      </c>
      <c r="EM249" s="27" t="s">
        <v>698</v>
      </c>
      <c r="EN249" s="27" t="s">
        <v>698</v>
      </c>
      <c r="EO249" s="27" t="s">
        <v>698</v>
      </c>
      <c r="EP249" s="27" t="s">
        <v>698</v>
      </c>
      <c r="EQ249" s="27" t="s">
        <v>698</v>
      </c>
      <c r="ER249" s="27" t="s">
        <v>698</v>
      </c>
      <c r="ES249" s="27" t="s">
        <v>698</v>
      </c>
      <c r="ET249" s="27" t="s">
        <v>698</v>
      </c>
      <c r="EU249" s="27" t="s">
        <v>698</v>
      </c>
      <c r="EV249" s="27" t="s">
        <v>698</v>
      </c>
      <c r="EW249" s="27" t="s">
        <v>2705</v>
      </c>
      <c r="EX249" s="27" t="s">
        <v>3004</v>
      </c>
      <c r="EY249" s="27" t="s">
        <v>2707</v>
      </c>
      <c r="EZ249" s="27" t="s">
        <v>694</v>
      </c>
      <c r="FA249" s="27" t="s">
        <v>694</v>
      </c>
      <c r="FB249" s="27" t="s">
        <v>694</v>
      </c>
      <c r="FC249" s="27" t="s">
        <v>694</v>
      </c>
      <c r="FD249" s="27" t="s">
        <v>694</v>
      </c>
      <c r="FE249" s="27" t="s">
        <v>2858</v>
      </c>
      <c r="FF249" s="42"/>
      <c r="FG249" s="42"/>
    </row>
    <row r="250" spans="1:163" x14ac:dyDescent="0.25">
      <c r="A250" s="27" t="str">
        <f t="shared" si="3"/>
        <v>IR003004002001003000000000000000000000</v>
      </c>
      <c r="B250" s="27" t="s">
        <v>2877</v>
      </c>
      <c r="C250" s="23" t="s">
        <v>2630</v>
      </c>
      <c r="D250" s="23" t="s">
        <v>710</v>
      </c>
      <c r="E250" s="23" t="s">
        <v>711</v>
      </c>
      <c r="F250" s="21" t="s">
        <v>707</v>
      </c>
      <c r="G250" s="21" t="s">
        <v>702</v>
      </c>
      <c r="H250" s="23" t="s">
        <v>710</v>
      </c>
      <c r="I250" s="23" t="s">
        <v>697</v>
      </c>
      <c r="J250" s="23" t="s">
        <v>697</v>
      </c>
      <c r="K250" s="64" t="s">
        <v>697</v>
      </c>
      <c r="L250" s="23" t="s">
        <v>697</v>
      </c>
      <c r="M250" s="23" t="s">
        <v>697</v>
      </c>
      <c r="N250" s="23" t="s">
        <v>697</v>
      </c>
      <c r="O250" s="23" t="s">
        <v>697</v>
      </c>
      <c r="P250" s="27">
        <v>0</v>
      </c>
      <c r="Q250" s="27" t="s">
        <v>704</v>
      </c>
      <c r="R250" s="27" t="s">
        <v>698</v>
      </c>
      <c r="S250" s="28" t="s">
        <v>694</v>
      </c>
      <c r="T250" s="28" t="s">
        <v>922</v>
      </c>
      <c r="U250" s="27" t="s">
        <v>3008</v>
      </c>
      <c r="V250" s="52" t="s">
        <v>905</v>
      </c>
      <c r="W250" s="20"/>
      <c r="X250" s="20"/>
      <c r="Y250" s="27"/>
      <c r="Z250" s="27"/>
      <c r="AA250" s="20" t="s">
        <v>3009</v>
      </c>
      <c r="AB250" s="20"/>
      <c r="AC250" s="20"/>
      <c r="AD250" s="20"/>
      <c r="AE250" s="20"/>
      <c r="AF250" s="20"/>
      <c r="AG250" s="20"/>
      <c r="AH250" s="27" t="s">
        <v>3125</v>
      </c>
      <c r="AI250" s="28" t="s">
        <v>704</v>
      </c>
      <c r="AJ250" s="27" t="s">
        <v>698</v>
      </c>
      <c r="AK250" s="27" t="s">
        <v>698</v>
      </c>
      <c r="AL250" s="27" t="s">
        <v>698</v>
      </c>
      <c r="AM250" s="27" t="s">
        <v>698</v>
      </c>
      <c r="AN250" s="27" t="s">
        <v>698</v>
      </c>
      <c r="AO250" s="27" t="s">
        <v>698</v>
      </c>
      <c r="AP250" s="27" t="s">
        <v>698</v>
      </c>
      <c r="AQ250" s="27" t="s">
        <v>698</v>
      </c>
      <c r="AR250" s="27" t="s">
        <v>698</v>
      </c>
      <c r="AS250" s="27" t="s">
        <v>698</v>
      </c>
      <c r="AT250" s="27" t="s">
        <v>698</v>
      </c>
      <c r="AU250" s="27" t="s">
        <v>698</v>
      </c>
      <c r="AV250" s="27" t="s">
        <v>698</v>
      </c>
      <c r="AW250" s="27" t="s">
        <v>698</v>
      </c>
      <c r="AX250" s="27" t="s">
        <v>698</v>
      </c>
      <c r="AY250" s="27" t="s">
        <v>698</v>
      </c>
      <c r="AZ250" s="27" t="s">
        <v>698</v>
      </c>
      <c r="BA250" s="27" t="s">
        <v>698</v>
      </c>
      <c r="BB250" s="27" t="s">
        <v>698</v>
      </c>
      <c r="BC250" s="27" t="s">
        <v>698</v>
      </c>
      <c r="BD250" s="27" t="s">
        <v>698</v>
      </c>
      <c r="BE250" s="27" t="s">
        <v>698</v>
      </c>
      <c r="BF250" s="27" t="s">
        <v>698</v>
      </c>
      <c r="BG250" s="27" t="s">
        <v>698</v>
      </c>
      <c r="BH250" s="27" t="s">
        <v>698</v>
      </c>
      <c r="BI250" s="27" t="s">
        <v>698</v>
      </c>
      <c r="BJ250" s="27" t="s">
        <v>698</v>
      </c>
      <c r="BK250" s="27" t="s">
        <v>698</v>
      </c>
      <c r="BL250" s="27" t="s">
        <v>698</v>
      </c>
      <c r="BM250" s="27" t="s">
        <v>698</v>
      </c>
      <c r="BN250" s="27" t="s">
        <v>698</v>
      </c>
      <c r="BO250" s="27" t="s">
        <v>698</v>
      </c>
      <c r="BP250" s="27" t="s">
        <v>698</v>
      </c>
      <c r="BQ250" s="27" t="s">
        <v>698</v>
      </c>
      <c r="BR250" s="27" t="s">
        <v>698</v>
      </c>
      <c r="BS250" s="27" t="s">
        <v>698</v>
      </c>
      <c r="BT250" s="27" t="s">
        <v>698</v>
      </c>
      <c r="BU250" s="27" t="s">
        <v>698</v>
      </c>
      <c r="BV250" s="27" t="s">
        <v>698</v>
      </c>
      <c r="BW250" s="27" t="s">
        <v>698</v>
      </c>
      <c r="BX250" s="27" t="s">
        <v>698</v>
      </c>
      <c r="BY250" s="27" t="s">
        <v>698</v>
      </c>
      <c r="BZ250" s="27" t="s">
        <v>704</v>
      </c>
      <c r="CA250" s="27" t="s">
        <v>698</v>
      </c>
      <c r="CB250" s="27" t="s">
        <v>698</v>
      </c>
      <c r="CC250" s="27" t="s">
        <v>698</v>
      </c>
      <c r="CD250" s="27" t="s">
        <v>698</v>
      </c>
      <c r="CE250" s="27" t="s">
        <v>698</v>
      </c>
      <c r="CF250" s="27" t="s">
        <v>698</v>
      </c>
      <c r="CG250" s="27" t="s">
        <v>698</v>
      </c>
      <c r="CH250" s="27" t="s">
        <v>698</v>
      </c>
      <c r="CI250" s="27" t="s">
        <v>698</v>
      </c>
      <c r="CJ250" s="27" t="s">
        <v>698</v>
      </c>
      <c r="CK250" s="27" t="s">
        <v>698</v>
      </c>
      <c r="CL250" s="27" t="s">
        <v>698</v>
      </c>
      <c r="CM250" s="27" t="s">
        <v>698</v>
      </c>
      <c r="CN250" s="27" t="s">
        <v>698</v>
      </c>
      <c r="CO250" s="27" t="s">
        <v>698</v>
      </c>
      <c r="CP250" s="27" t="s">
        <v>698</v>
      </c>
      <c r="CQ250" s="27" t="s">
        <v>698</v>
      </c>
      <c r="CR250" s="27" t="s">
        <v>698</v>
      </c>
      <c r="CS250" s="27" t="s">
        <v>698</v>
      </c>
      <c r="CT250" s="27" t="s">
        <v>698</v>
      </c>
      <c r="CU250" s="27" t="s">
        <v>698</v>
      </c>
      <c r="CV250" s="27" t="s">
        <v>698</v>
      </c>
      <c r="CW250" s="27" t="s">
        <v>698</v>
      </c>
      <c r="CX250" s="27" t="s">
        <v>698</v>
      </c>
      <c r="CY250" s="27" t="s">
        <v>698</v>
      </c>
      <c r="CZ250" s="27" t="s">
        <v>698</v>
      </c>
      <c r="DA250" s="27" t="s">
        <v>698</v>
      </c>
      <c r="DB250" s="27" t="s">
        <v>698</v>
      </c>
      <c r="DC250" s="27" t="s">
        <v>698</v>
      </c>
      <c r="DD250" s="27" t="s">
        <v>698</v>
      </c>
      <c r="DE250" s="27" t="s">
        <v>698</v>
      </c>
      <c r="DF250" s="27" t="s">
        <v>698</v>
      </c>
      <c r="DG250" s="27" t="s">
        <v>698</v>
      </c>
      <c r="DH250" s="27" t="s">
        <v>698</v>
      </c>
      <c r="DI250" s="27" t="s">
        <v>698</v>
      </c>
      <c r="DJ250" s="27" t="s">
        <v>698</v>
      </c>
      <c r="DK250" s="27" t="s">
        <v>698</v>
      </c>
      <c r="DL250" s="27" t="s">
        <v>698</v>
      </c>
      <c r="DM250" s="27" t="s">
        <v>698</v>
      </c>
      <c r="DN250" s="27" t="s">
        <v>698</v>
      </c>
      <c r="DO250" s="27" t="s">
        <v>698</v>
      </c>
      <c r="DP250" s="27" t="s">
        <v>698</v>
      </c>
      <c r="DQ250" s="27" t="s">
        <v>698</v>
      </c>
      <c r="DR250" s="27" t="s">
        <v>698</v>
      </c>
      <c r="DS250" s="27" t="s">
        <v>698</v>
      </c>
      <c r="DT250" s="27" t="s">
        <v>698</v>
      </c>
      <c r="DU250" s="27" t="s">
        <v>698</v>
      </c>
      <c r="DV250" s="27" t="s">
        <v>698</v>
      </c>
      <c r="DW250" s="27" t="s">
        <v>698</v>
      </c>
      <c r="DX250" s="27" t="s">
        <v>698</v>
      </c>
      <c r="DY250" s="27" t="s">
        <v>698</v>
      </c>
      <c r="DZ250" s="27" t="s">
        <v>698</v>
      </c>
      <c r="EA250" s="27" t="s">
        <v>698</v>
      </c>
      <c r="EB250" s="27" t="s">
        <v>698</v>
      </c>
      <c r="EC250" s="27" t="s">
        <v>698</v>
      </c>
      <c r="ED250" s="27" t="s">
        <v>698</v>
      </c>
      <c r="EE250" s="27" t="s">
        <v>698</v>
      </c>
      <c r="EF250" s="27" t="s">
        <v>698</v>
      </c>
      <c r="EG250" s="27" t="s">
        <v>698</v>
      </c>
      <c r="EH250" s="27" t="s">
        <v>698</v>
      </c>
      <c r="EI250" s="27" t="s">
        <v>698</v>
      </c>
      <c r="EJ250" s="27" t="s">
        <v>698</v>
      </c>
      <c r="EK250" s="27" t="s">
        <v>698</v>
      </c>
      <c r="EL250" s="27" t="s">
        <v>698</v>
      </c>
      <c r="EM250" s="27" t="s">
        <v>698</v>
      </c>
      <c r="EN250" s="27" t="s">
        <v>698</v>
      </c>
      <c r="EO250" s="27" t="s">
        <v>698</v>
      </c>
      <c r="EP250" s="27" t="s">
        <v>698</v>
      </c>
      <c r="EQ250" s="27" t="s">
        <v>698</v>
      </c>
      <c r="ER250" s="27" t="s">
        <v>698</v>
      </c>
      <c r="ES250" s="27" t="s">
        <v>698</v>
      </c>
      <c r="ET250" s="27" t="s">
        <v>698</v>
      </c>
      <c r="EU250" s="27" t="s">
        <v>698</v>
      </c>
      <c r="EV250" s="27" t="s">
        <v>698</v>
      </c>
      <c r="EW250" s="27" t="s">
        <v>2705</v>
      </c>
      <c r="EX250" s="27" t="s">
        <v>3004</v>
      </c>
      <c r="EY250" s="27" t="s">
        <v>2707</v>
      </c>
      <c r="EZ250" s="27" t="s">
        <v>694</v>
      </c>
      <c r="FA250" s="27" t="s">
        <v>694</v>
      </c>
      <c r="FB250" s="27" t="s">
        <v>694</v>
      </c>
      <c r="FC250" s="27" t="s">
        <v>694</v>
      </c>
      <c r="FD250" s="27" t="s">
        <v>694</v>
      </c>
      <c r="FE250" s="27" t="s">
        <v>2858</v>
      </c>
      <c r="FF250" s="42"/>
      <c r="FG250" s="42"/>
    </row>
    <row r="251" spans="1:163" x14ac:dyDescent="0.25">
      <c r="A251" s="27" t="str">
        <f t="shared" si="3"/>
        <v>IR003004002001004000000000000000000000</v>
      </c>
      <c r="B251" s="28" t="s">
        <v>2877</v>
      </c>
      <c r="C251" s="23" t="s">
        <v>2630</v>
      </c>
      <c r="D251" s="25" t="s">
        <v>710</v>
      </c>
      <c r="E251" s="25" t="s">
        <v>711</v>
      </c>
      <c r="F251" s="50" t="s">
        <v>707</v>
      </c>
      <c r="G251" s="50" t="s">
        <v>702</v>
      </c>
      <c r="H251" s="25" t="s">
        <v>711</v>
      </c>
      <c r="I251" s="25" t="s">
        <v>697</v>
      </c>
      <c r="J251" s="25" t="s">
        <v>697</v>
      </c>
      <c r="K251" s="63" t="s">
        <v>697</v>
      </c>
      <c r="L251" s="25" t="s">
        <v>697</v>
      </c>
      <c r="M251" s="25" t="s">
        <v>697</v>
      </c>
      <c r="N251" s="25" t="s">
        <v>697</v>
      </c>
      <c r="O251" s="25" t="s">
        <v>697</v>
      </c>
      <c r="P251" s="28"/>
      <c r="Q251" s="28" t="s">
        <v>704</v>
      </c>
      <c r="R251" s="28" t="s">
        <v>698</v>
      </c>
      <c r="S251" s="28" t="s">
        <v>694</v>
      </c>
      <c r="T251" s="28" t="s">
        <v>922</v>
      </c>
      <c r="U251" s="28" t="s">
        <v>3011</v>
      </c>
      <c r="V251" s="139" t="s">
        <v>905</v>
      </c>
      <c r="W251" s="24"/>
      <c r="X251" s="24"/>
      <c r="Y251" s="28"/>
      <c r="Z251" s="28"/>
      <c r="AA251" s="24" t="s">
        <v>3012</v>
      </c>
      <c r="AB251" s="24"/>
      <c r="AC251" s="24"/>
      <c r="AD251" s="24"/>
      <c r="AE251" s="24"/>
      <c r="AF251" s="24"/>
      <c r="AG251" s="24"/>
      <c r="AH251" s="28" t="s">
        <v>3126</v>
      </c>
      <c r="AI251" s="28" t="s">
        <v>704</v>
      </c>
      <c r="AJ251" s="28"/>
      <c r="AK251" s="28"/>
      <c r="AL251" s="28"/>
      <c r="AM251" s="28"/>
      <c r="AN251" s="28"/>
      <c r="AO251" s="28"/>
      <c r="AP251" s="28"/>
      <c r="AQ251" s="28"/>
      <c r="AR251" s="28"/>
      <c r="AS251" s="28"/>
      <c r="AT251" s="28"/>
      <c r="AU251" s="28"/>
      <c r="AV251" s="28"/>
      <c r="AW251" s="28"/>
      <c r="AX251" s="28"/>
      <c r="AY251" s="28"/>
      <c r="AZ251" s="28"/>
      <c r="BA251" s="28"/>
      <c r="BB251" s="28"/>
      <c r="BC251" s="28"/>
      <c r="BD251" s="28"/>
      <c r="BE251" s="28"/>
      <c r="BF251" s="28"/>
      <c r="BG251" s="28"/>
      <c r="BH251" s="28"/>
      <c r="BI251" s="28"/>
      <c r="BJ251" s="28"/>
      <c r="BK251" s="28"/>
      <c r="BL251" s="28"/>
      <c r="BM251" s="28"/>
      <c r="BN251" s="28"/>
      <c r="BO251" s="28"/>
      <c r="BP251" s="28"/>
      <c r="BQ251" s="28"/>
      <c r="BR251" s="28"/>
      <c r="BS251" s="28"/>
      <c r="BT251" s="28"/>
      <c r="BU251" s="28"/>
      <c r="BV251" s="28"/>
      <c r="BW251" s="28"/>
      <c r="BX251" s="28"/>
      <c r="BY251" s="28"/>
      <c r="BZ251" s="28"/>
      <c r="CA251" s="28"/>
      <c r="CB251" s="28"/>
      <c r="CC251" s="28"/>
      <c r="CD251" s="28"/>
      <c r="CE251" s="28"/>
      <c r="CF251" s="28"/>
      <c r="CG251" s="28"/>
      <c r="CH251" s="28"/>
      <c r="CI251" s="28"/>
      <c r="CJ251" s="28"/>
      <c r="CK251" s="28"/>
      <c r="CL251" s="28"/>
      <c r="CM251" s="28"/>
      <c r="CN251" s="28"/>
      <c r="CO251" s="28"/>
      <c r="CP251" s="28"/>
      <c r="CQ251" s="28"/>
      <c r="CR251" s="28"/>
      <c r="CS251" s="28"/>
      <c r="CT251" s="28"/>
      <c r="CU251" s="28"/>
      <c r="CV251" s="28"/>
      <c r="CW251" s="28"/>
      <c r="CX251" s="28"/>
      <c r="CY251" s="28"/>
      <c r="CZ251" s="28"/>
      <c r="DA251" s="28"/>
      <c r="DB251" s="28"/>
      <c r="DC251" s="28"/>
      <c r="DD251" s="28"/>
      <c r="DE251" s="28"/>
      <c r="DF251" s="28"/>
      <c r="DG251" s="28"/>
      <c r="DH251" s="28"/>
      <c r="DI251" s="28"/>
      <c r="DJ251" s="28"/>
      <c r="DK251" s="28"/>
      <c r="DL251" s="28"/>
      <c r="DM251" s="28"/>
      <c r="DN251" s="28"/>
      <c r="DO251" s="28"/>
      <c r="DP251" s="28"/>
      <c r="DQ251" s="28"/>
      <c r="DR251" s="28"/>
      <c r="DS251" s="28"/>
      <c r="DT251" s="28"/>
      <c r="DU251" s="28"/>
      <c r="DV251" s="28"/>
      <c r="DW251" s="28"/>
      <c r="DX251" s="28"/>
      <c r="DY251" s="28"/>
      <c r="DZ251" s="28"/>
      <c r="EA251" s="28"/>
      <c r="EB251" s="28"/>
      <c r="EC251" s="28"/>
      <c r="ED251" s="28"/>
      <c r="EE251" s="28"/>
      <c r="EF251" s="28"/>
      <c r="EG251" s="28"/>
      <c r="EH251" s="28"/>
      <c r="EI251" s="28"/>
      <c r="EJ251" s="28"/>
      <c r="EK251" s="28"/>
      <c r="EL251" s="28"/>
      <c r="EM251" s="28"/>
      <c r="EN251" s="28"/>
      <c r="EO251" s="28"/>
      <c r="EP251" s="28"/>
      <c r="EQ251" s="28"/>
      <c r="ER251" s="28"/>
      <c r="ES251" s="28"/>
      <c r="ET251" s="28"/>
      <c r="EU251" s="28"/>
      <c r="EV251" s="28"/>
      <c r="EW251" s="28"/>
      <c r="EX251" s="28"/>
      <c r="EY251" s="28"/>
      <c r="EZ251" s="28"/>
      <c r="FA251" s="28"/>
      <c r="FB251" s="28"/>
      <c r="FC251" s="28"/>
      <c r="FD251" s="28"/>
      <c r="FE251" s="28"/>
      <c r="FF251" s="43"/>
      <c r="FG251" s="43"/>
    </row>
    <row r="252" spans="1:163" x14ac:dyDescent="0.25">
      <c r="A252" s="27" t="str">
        <f t="shared" si="3"/>
        <v>IR003004002002000000000000000000000000</v>
      </c>
      <c r="B252" s="20" t="s">
        <v>694</v>
      </c>
      <c r="C252" s="23" t="s">
        <v>2630</v>
      </c>
      <c r="D252" s="23" t="s">
        <v>710</v>
      </c>
      <c r="E252" s="23" t="s">
        <v>711</v>
      </c>
      <c r="F252" s="21" t="s">
        <v>707</v>
      </c>
      <c r="G252" s="21" t="s">
        <v>707</v>
      </c>
      <c r="H252" s="23" t="s">
        <v>697</v>
      </c>
      <c r="I252" s="23" t="s">
        <v>697</v>
      </c>
      <c r="J252" s="23" t="s">
        <v>697</v>
      </c>
      <c r="K252" s="64" t="s">
        <v>697</v>
      </c>
      <c r="L252" s="23" t="s">
        <v>697</v>
      </c>
      <c r="M252" s="23" t="s">
        <v>697</v>
      </c>
      <c r="N252" s="23" t="s">
        <v>697</v>
      </c>
      <c r="O252" s="23" t="s">
        <v>697</v>
      </c>
      <c r="P252" s="27">
        <v>0</v>
      </c>
      <c r="Q252" s="27" t="s">
        <v>698</v>
      </c>
      <c r="R252" s="27" t="s">
        <v>698</v>
      </c>
      <c r="S252" s="28" t="s">
        <v>694</v>
      </c>
      <c r="T252" s="28" t="s">
        <v>922</v>
      </c>
      <c r="U252" s="154" t="s">
        <v>2999</v>
      </c>
      <c r="V252" s="52" t="s">
        <v>905</v>
      </c>
      <c r="W252" s="20"/>
      <c r="X252" s="20"/>
      <c r="Y252" s="20"/>
      <c r="Z252" s="20" t="s">
        <v>2124</v>
      </c>
      <c r="AA252" s="20"/>
      <c r="AB252" s="20"/>
      <c r="AC252" s="20"/>
      <c r="AD252" s="20"/>
      <c r="AE252" s="20"/>
      <c r="AF252" s="20"/>
      <c r="AG252" s="20"/>
      <c r="AH252" s="27" t="s">
        <v>3127</v>
      </c>
      <c r="AI252" s="28" t="s">
        <v>698</v>
      </c>
      <c r="AJ252" s="27" t="s">
        <v>694</v>
      </c>
      <c r="AK252" s="27" t="s">
        <v>694</v>
      </c>
      <c r="AL252" s="27" t="s">
        <v>694</v>
      </c>
      <c r="AM252" s="27" t="s">
        <v>694</v>
      </c>
      <c r="AN252" s="27" t="s">
        <v>694</v>
      </c>
      <c r="AO252" s="27" t="s">
        <v>694</v>
      </c>
      <c r="AP252" s="27" t="s">
        <v>694</v>
      </c>
      <c r="AQ252" s="27" t="s">
        <v>694</v>
      </c>
      <c r="AR252" s="27" t="s">
        <v>694</v>
      </c>
      <c r="AS252" s="27" t="s">
        <v>694</v>
      </c>
      <c r="AT252" s="27" t="s">
        <v>694</v>
      </c>
      <c r="AU252" s="27" t="s">
        <v>694</v>
      </c>
      <c r="AV252" s="27" t="s">
        <v>694</v>
      </c>
      <c r="AW252" s="27" t="s">
        <v>694</v>
      </c>
      <c r="AX252" s="27" t="s">
        <v>694</v>
      </c>
      <c r="AY252" s="27" t="s">
        <v>694</v>
      </c>
      <c r="AZ252" s="27" t="s">
        <v>694</v>
      </c>
      <c r="BA252" s="27" t="s">
        <v>694</v>
      </c>
      <c r="BB252" s="27" t="s">
        <v>694</v>
      </c>
      <c r="BC252" s="27" t="s">
        <v>694</v>
      </c>
      <c r="BD252" s="27" t="s">
        <v>694</v>
      </c>
      <c r="BE252" s="27" t="s">
        <v>694</v>
      </c>
      <c r="BF252" s="27" t="s">
        <v>694</v>
      </c>
      <c r="BG252" s="27" t="s">
        <v>694</v>
      </c>
      <c r="BH252" s="27" t="s">
        <v>694</v>
      </c>
      <c r="BI252" s="27" t="s">
        <v>694</v>
      </c>
      <c r="BJ252" s="27" t="s">
        <v>694</v>
      </c>
      <c r="BK252" s="27" t="s">
        <v>694</v>
      </c>
      <c r="BL252" s="27" t="s">
        <v>694</v>
      </c>
      <c r="BM252" s="27" t="s">
        <v>694</v>
      </c>
      <c r="BN252" s="27" t="s">
        <v>694</v>
      </c>
      <c r="BO252" s="27" t="s">
        <v>694</v>
      </c>
      <c r="BP252" s="27" t="s">
        <v>694</v>
      </c>
      <c r="BQ252" s="27" t="s">
        <v>694</v>
      </c>
      <c r="BR252" s="27" t="s">
        <v>694</v>
      </c>
      <c r="BS252" s="27" t="s">
        <v>694</v>
      </c>
      <c r="BT252" s="27" t="s">
        <v>694</v>
      </c>
      <c r="BU252" s="27" t="s">
        <v>694</v>
      </c>
      <c r="BV252" s="27" t="s">
        <v>694</v>
      </c>
      <c r="BW252" s="27" t="s">
        <v>694</v>
      </c>
      <c r="BX252" s="27" t="s">
        <v>694</v>
      </c>
      <c r="BY252" s="27" t="s">
        <v>694</v>
      </c>
      <c r="BZ252" s="27" t="s">
        <v>694</v>
      </c>
      <c r="CA252" s="27" t="s">
        <v>694</v>
      </c>
      <c r="CB252" s="27" t="s">
        <v>694</v>
      </c>
      <c r="CC252" s="27" t="s">
        <v>694</v>
      </c>
      <c r="CD252" s="27" t="s">
        <v>694</v>
      </c>
      <c r="CE252" s="27" t="s">
        <v>694</v>
      </c>
      <c r="CF252" s="27" t="s">
        <v>694</v>
      </c>
      <c r="CG252" s="27" t="s">
        <v>694</v>
      </c>
      <c r="CH252" s="27" t="s">
        <v>694</v>
      </c>
      <c r="CI252" s="27" t="s">
        <v>694</v>
      </c>
      <c r="CJ252" s="27" t="s">
        <v>694</v>
      </c>
      <c r="CK252" s="27" t="s">
        <v>694</v>
      </c>
      <c r="CL252" s="27" t="s">
        <v>694</v>
      </c>
      <c r="CM252" s="27" t="s">
        <v>694</v>
      </c>
      <c r="CN252" s="27" t="s">
        <v>694</v>
      </c>
      <c r="CO252" s="27" t="s">
        <v>694</v>
      </c>
      <c r="CP252" s="27" t="s">
        <v>694</v>
      </c>
      <c r="CQ252" s="27" t="s">
        <v>694</v>
      </c>
      <c r="CR252" s="27" t="s">
        <v>694</v>
      </c>
      <c r="CS252" s="27" t="s">
        <v>694</v>
      </c>
      <c r="CT252" s="27" t="s">
        <v>694</v>
      </c>
      <c r="CU252" s="27" t="s">
        <v>694</v>
      </c>
      <c r="CV252" s="27" t="s">
        <v>694</v>
      </c>
      <c r="CW252" s="27" t="s">
        <v>694</v>
      </c>
      <c r="CX252" s="27" t="s">
        <v>694</v>
      </c>
      <c r="CY252" s="27" t="s">
        <v>694</v>
      </c>
      <c r="CZ252" s="27" t="s">
        <v>694</v>
      </c>
      <c r="DA252" s="27" t="s">
        <v>694</v>
      </c>
      <c r="DB252" s="27" t="s">
        <v>694</v>
      </c>
      <c r="DC252" s="27" t="s">
        <v>694</v>
      </c>
      <c r="DD252" s="27" t="s">
        <v>694</v>
      </c>
      <c r="DE252" s="27" t="s">
        <v>694</v>
      </c>
      <c r="DF252" s="27" t="s">
        <v>694</v>
      </c>
      <c r="DG252" s="27" t="s">
        <v>694</v>
      </c>
      <c r="DH252" s="27" t="s">
        <v>694</v>
      </c>
      <c r="DI252" s="27" t="s">
        <v>694</v>
      </c>
      <c r="DJ252" s="27" t="s">
        <v>694</v>
      </c>
      <c r="DK252" s="27" t="s">
        <v>694</v>
      </c>
      <c r="DL252" s="27" t="s">
        <v>694</v>
      </c>
      <c r="DM252" s="27" t="s">
        <v>694</v>
      </c>
      <c r="DN252" s="27" t="s">
        <v>694</v>
      </c>
      <c r="DO252" s="27" t="s">
        <v>694</v>
      </c>
      <c r="DP252" s="27" t="s">
        <v>694</v>
      </c>
      <c r="DQ252" s="27" t="s">
        <v>694</v>
      </c>
      <c r="DR252" s="27" t="s">
        <v>694</v>
      </c>
      <c r="DS252" s="27" t="s">
        <v>694</v>
      </c>
      <c r="DT252" s="27" t="s">
        <v>694</v>
      </c>
      <c r="DU252" s="27" t="s">
        <v>694</v>
      </c>
      <c r="DV252" s="27" t="s">
        <v>694</v>
      </c>
      <c r="DW252" s="27" t="s">
        <v>694</v>
      </c>
      <c r="DX252" s="27" t="s">
        <v>694</v>
      </c>
      <c r="DY252" s="27" t="s">
        <v>694</v>
      </c>
      <c r="DZ252" s="27" t="s">
        <v>694</v>
      </c>
      <c r="EA252" s="27" t="s">
        <v>694</v>
      </c>
      <c r="EB252" s="27" t="s">
        <v>694</v>
      </c>
      <c r="EC252" s="27" t="s">
        <v>694</v>
      </c>
      <c r="ED252" s="27" t="s">
        <v>694</v>
      </c>
      <c r="EE252" s="27" t="s">
        <v>694</v>
      </c>
      <c r="EF252" s="27" t="s">
        <v>694</v>
      </c>
      <c r="EG252" s="27" t="s">
        <v>694</v>
      </c>
      <c r="EH252" s="27" t="s">
        <v>694</v>
      </c>
      <c r="EI252" s="27" t="s">
        <v>694</v>
      </c>
      <c r="EJ252" s="27" t="s">
        <v>694</v>
      </c>
      <c r="EK252" s="27" t="s">
        <v>694</v>
      </c>
      <c r="EL252" s="27" t="s">
        <v>694</v>
      </c>
      <c r="EM252" s="27" t="s">
        <v>694</v>
      </c>
      <c r="EN252" s="27" t="s">
        <v>694</v>
      </c>
      <c r="EO252" s="27" t="s">
        <v>694</v>
      </c>
      <c r="EP252" s="27" t="s">
        <v>694</v>
      </c>
      <c r="EQ252" s="27" t="s">
        <v>694</v>
      </c>
      <c r="ER252" s="27" t="s">
        <v>694</v>
      </c>
      <c r="ES252" s="27" t="s">
        <v>694</v>
      </c>
      <c r="ET252" s="27" t="s">
        <v>694</v>
      </c>
      <c r="EU252" s="27" t="s">
        <v>694</v>
      </c>
      <c r="EV252" s="27" t="s">
        <v>694</v>
      </c>
      <c r="EW252" s="27" t="s">
        <v>694</v>
      </c>
      <c r="EX252" s="27" t="s">
        <v>694</v>
      </c>
      <c r="EY252" s="27" t="s">
        <v>694</v>
      </c>
      <c r="EZ252" s="27" t="s">
        <v>694</v>
      </c>
      <c r="FA252" s="27" t="s">
        <v>694</v>
      </c>
      <c r="FB252" s="27" t="s">
        <v>694</v>
      </c>
      <c r="FC252" s="27" t="s">
        <v>694</v>
      </c>
      <c r="FD252" s="27" t="s">
        <v>694</v>
      </c>
      <c r="FE252" s="27" t="s">
        <v>694</v>
      </c>
      <c r="FF252" s="42"/>
      <c r="FG252" s="42"/>
    </row>
    <row r="253" spans="1:163" x14ac:dyDescent="0.25">
      <c r="A253" s="27" t="str">
        <f t="shared" si="3"/>
        <v>IR003004002002001000000000000000000000</v>
      </c>
      <c r="B253" s="27" t="s">
        <v>2877</v>
      </c>
      <c r="C253" s="23" t="s">
        <v>2630</v>
      </c>
      <c r="D253" s="23" t="s">
        <v>710</v>
      </c>
      <c r="E253" s="23" t="s">
        <v>711</v>
      </c>
      <c r="F253" s="21" t="s">
        <v>707</v>
      </c>
      <c r="G253" s="21" t="s">
        <v>707</v>
      </c>
      <c r="H253" s="23" t="s">
        <v>702</v>
      </c>
      <c r="I253" s="23" t="s">
        <v>697</v>
      </c>
      <c r="J253" s="23" t="s">
        <v>697</v>
      </c>
      <c r="K253" s="64" t="s">
        <v>697</v>
      </c>
      <c r="L253" s="23" t="s">
        <v>697</v>
      </c>
      <c r="M253" s="23" t="s">
        <v>697</v>
      </c>
      <c r="N253" s="23" t="s">
        <v>697</v>
      </c>
      <c r="O253" s="23" t="s">
        <v>697</v>
      </c>
      <c r="P253" s="27">
        <v>0</v>
      </c>
      <c r="Q253" s="27" t="s">
        <v>704</v>
      </c>
      <c r="R253" s="27" t="s">
        <v>698</v>
      </c>
      <c r="S253" s="28" t="s">
        <v>694</v>
      </c>
      <c r="T253" s="28" t="s">
        <v>922</v>
      </c>
      <c r="U253" s="27" t="s">
        <v>3001</v>
      </c>
      <c r="V253" s="52" t="s">
        <v>905</v>
      </c>
      <c r="W253" s="20"/>
      <c r="X253" s="20"/>
      <c r="Y253" s="27"/>
      <c r="Z253" s="27"/>
      <c r="AA253" s="20" t="s">
        <v>3002</v>
      </c>
      <c r="AB253" s="20"/>
      <c r="AC253" s="20"/>
      <c r="AD253" s="20"/>
      <c r="AE253" s="20"/>
      <c r="AF253" s="20"/>
      <c r="AG253" s="20"/>
      <c r="AH253" s="27" t="s">
        <v>3128</v>
      </c>
      <c r="AI253" s="28" t="s">
        <v>704</v>
      </c>
      <c r="AJ253" s="27" t="s">
        <v>698</v>
      </c>
      <c r="AK253" s="27" t="s">
        <v>698</v>
      </c>
      <c r="AL253" s="27" t="s">
        <v>698</v>
      </c>
      <c r="AM253" s="27" t="s">
        <v>698</v>
      </c>
      <c r="AN253" s="27" t="s">
        <v>698</v>
      </c>
      <c r="AO253" s="27" t="s">
        <v>698</v>
      </c>
      <c r="AP253" s="27" t="s">
        <v>698</v>
      </c>
      <c r="AQ253" s="27" t="s">
        <v>698</v>
      </c>
      <c r="AR253" s="27" t="s">
        <v>698</v>
      </c>
      <c r="AS253" s="27" t="s">
        <v>698</v>
      </c>
      <c r="AT253" s="27" t="s">
        <v>698</v>
      </c>
      <c r="AU253" s="27" t="s">
        <v>698</v>
      </c>
      <c r="AV253" s="27" t="s">
        <v>698</v>
      </c>
      <c r="AW253" s="27" t="s">
        <v>698</v>
      </c>
      <c r="AX253" s="27" t="s">
        <v>698</v>
      </c>
      <c r="AY253" s="27" t="s">
        <v>698</v>
      </c>
      <c r="AZ253" s="27" t="s">
        <v>698</v>
      </c>
      <c r="BA253" s="27" t="s">
        <v>698</v>
      </c>
      <c r="BB253" s="27" t="s">
        <v>698</v>
      </c>
      <c r="BC253" s="27" t="s">
        <v>698</v>
      </c>
      <c r="BD253" s="27" t="s">
        <v>698</v>
      </c>
      <c r="BE253" s="27" t="s">
        <v>698</v>
      </c>
      <c r="BF253" s="27" t="s">
        <v>698</v>
      </c>
      <c r="BG253" s="27" t="s">
        <v>698</v>
      </c>
      <c r="BH253" s="27" t="s">
        <v>698</v>
      </c>
      <c r="BI253" s="27" t="s">
        <v>698</v>
      </c>
      <c r="BJ253" s="27" t="s">
        <v>698</v>
      </c>
      <c r="BK253" s="27" t="s">
        <v>698</v>
      </c>
      <c r="BL253" s="27" t="s">
        <v>698</v>
      </c>
      <c r="BM253" s="27" t="s">
        <v>698</v>
      </c>
      <c r="BN253" s="27" t="s">
        <v>698</v>
      </c>
      <c r="BO253" s="27" t="s">
        <v>698</v>
      </c>
      <c r="BP253" s="27" t="s">
        <v>698</v>
      </c>
      <c r="BQ253" s="27" t="s">
        <v>698</v>
      </c>
      <c r="BR253" s="27" t="s">
        <v>698</v>
      </c>
      <c r="BS253" s="27" t="s">
        <v>698</v>
      </c>
      <c r="BT253" s="27" t="s">
        <v>698</v>
      </c>
      <c r="BU253" s="27" t="s">
        <v>698</v>
      </c>
      <c r="BV253" s="27" t="s">
        <v>698</v>
      </c>
      <c r="BW253" s="27" t="s">
        <v>698</v>
      </c>
      <c r="BX253" s="27" t="s">
        <v>698</v>
      </c>
      <c r="BY253" s="27" t="s">
        <v>698</v>
      </c>
      <c r="BZ253" s="27" t="s">
        <v>704</v>
      </c>
      <c r="CA253" s="27" t="s">
        <v>698</v>
      </c>
      <c r="CB253" s="27" t="s">
        <v>698</v>
      </c>
      <c r="CC253" s="27" t="s">
        <v>698</v>
      </c>
      <c r="CD253" s="27" t="s">
        <v>698</v>
      </c>
      <c r="CE253" s="27" t="s">
        <v>698</v>
      </c>
      <c r="CF253" s="27" t="s">
        <v>698</v>
      </c>
      <c r="CG253" s="27" t="s">
        <v>698</v>
      </c>
      <c r="CH253" s="27" t="s">
        <v>698</v>
      </c>
      <c r="CI253" s="27" t="s">
        <v>698</v>
      </c>
      <c r="CJ253" s="27" t="s">
        <v>698</v>
      </c>
      <c r="CK253" s="27" t="s">
        <v>698</v>
      </c>
      <c r="CL253" s="27" t="s">
        <v>698</v>
      </c>
      <c r="CM253" s="27" t="s">
        <v>698</v>
      </c>
      <c r="CN253" s="27" t="s">
        <v>698</v>
      </c>
      <c r="CO253" s="27" t="s">
        <v>698</v>
      </c>
      <c r="CP253" s="27" t="s">
        <v>698</v>
      </c>
      <c r="CQ253" s="27" t="s">
        <v>698</v>
      </c>
      <c r="CR253" s="27" t="s">
        <v>698</v>
      </c>
      <c r="CS253" s="27" t="s">
        <v>698</v>
      </c>
      <c r="CT253" s="27" t="s">
        <v>698</v>
      </c>
      <c r="CU253" s="27" t="s">
        <v>698</v>
      </c>
      <c r="CV253" s="27" t="s">
        <v>698</v>
      </c>
      <c r="CW253" s="27" t="s">
        <v>698</v>
      </c>
      <c r="CX253" s="27" t="s">
        <v>698</v>
      </c>
      <c r="CY253" s="27" t="s">
        <v>698</v>
      </c>
      <c r="CZ253" s="27" t="s">
        <v>698</v>
      </c>
      <c r="DA253" s="27" t="s">
        <v>698</v>
      </c>
      <c r="DB253" s="27" t="s">
        <v>698</v>
      </c>
      <c r="DC253" s="27" t="s">
        <v>698</v>
      </c>
      <c r="DD253" s="27" t="s">
        <v>698</v>
      </c>
      <c r="DE253" s="27" t="s">
        <v>698</v>
      </c>
      <c r="DF253" s="27" t="s">
        <v>698</v>
      </c>
      <c r="DG253" s="27" t="s">
        <v>698</v>
      </c>
      <c r="DH253" s="27" t="s">
        <v>698</v>
      </c>
      <c r="DI253" s="27" t="s">
        <v>698</v>
      </c>
      <c r="DJ253" s="27" t="s">
        <v>698</v>
      </c>
      <c r="DK253" s="27" t="s">
        <v>698</v>
      </c>
      <c r="DL253" s="27" t="s">
        <v>698</v>
      </c>
      <c r="DM253" s="27" t="s">
        <v>698</v>
      </c>
      <c r="DN253" s="27" t="s">
        <v>698</v>
      </c>
      <c r="DO253" s="27" t="s">
        <v>698</v>
      </c>
      <c r="DP253" s="27" t="s">
        <v>698</v>
      </c>
      <c r="DQ253" s="27" t="s">
        <v>698</v>
      </c>
      <c r="DR253" s="27" t="s">
        <v>698</v>
      </c>
      <c r="DS253" s="27" t="s">
        <v>698</v>
      </c>
      <c r="DT253" s="27" t="s">
        <v>698</v>
      </c>
      <c r="DU253" s="27" t="s">
        <v>698</v>
      </c>
      <c r="DV253" s="27" t="s">
        <v>698</v>
      </c>
      <c r="DW253" s="27" t="s">
        <v>698</v>
      </c>
      <c r="DX253" s="27" t="s">
        <v>698</v>
      </c>
      <c r="DY253" s="27" t="s">
        <v>698</v>
      </c>
      <c r="DZ253" s="27" t="s">
        <v>698</v>
      </c>
      <c r="EA253" s="27" t="s">
        <v>698</v>
      </c>
      <c r="EB253" s="27" t="s">
        <v>698</v>
      </c>
      <c r="EC253" s="27" t="s">
        <v>698</v>
      </c>
      <c r="ED253" s="27" t="s">
        <v>698</v>
      </c>
      <c r="EE253" s="27" t="s">
        <v>698</v>
      </c>
      <c r="EF253" s="27" t="s">
        <v>698</v>
      </c>
      <c r="EG253" s="27" t="s">
        <v>698</v>
      </c>
      <c r="EH253" s="27" t="s">
        <v>698</v>
      </c>
      <c r="EI253" s="27" t="s">
        <v>698</v>
      </c>
      <c r="EJ253" s="27" t="s">
        <v>698</v>
      </c>
      <c r="EK253" s="27" t="s">
        <v>698</v>
      </c>
      <c r="EL253" s="27" t="s">
        <v>698</v>
      </c>
      <c r="EM253" s="27" t="s">
        <v>698</v>
      </c>
      <c r="EN253" s="27" t="s">
        <v>698</v>
      </c>
      <c r="EO253" s="27" t="s">
        <v>698</v>
      </c>
      <c r="EP253" s="27" t="s">
        <v>698</v>
      </c>
      <c r="EQ253" s="27" t="s">
        <v>698</v>
      </c>
      <c r="ER253" s="27" t="s">
        <v>698</v>
      </c>
      <c r="ES253" s="27" t="s">
        <v>698</v>
      </c>
      <c r="ET253" s="27" t="s">
        <v>698</v>
      </c>
      <c r="EU253" s="27" t="s">
        <v>698</v>
      </c>
      <c r="EV253" s="27" t="s">
        <v>698</v>
      </c>
      <c r="EW253" s="27" t="s">
        <v>2705</v>
      </c>
      <c r="EX253" s="27" t="s">
        <v>3004</v>
      </c>
      <c r="EY253" s="27" t="s">
        <v>2707</v>
      </c>
      <c r="EZ253" s="27" t="s">
        <v>694</v>
      </c>
      <c r="FA253" s="27" t="s">
        <v>694</v>
      </c>
      <c r="FB253" s="27" t="s">
        <v>694</v>
      </c>
      <c r="FC253" s="27" t="s">
        <v>694</v>
      </c>
      <c r="FD253" s="27" t="s">
        <v>694</v>
      </c>
      <c r="FE253" s="27" t="s">
        <v>2858</v>
      </c>
      <c r="FF253" s="42"/>
      <c r="FG253" s="42"/>
    </row>
    <row r="254" spans="1:163" x14ac:dyDescent="0.25">
      <c r="A254" s="27" t="str">
        <f t="shared" si="3"/>
        <v>IR003004002002002000000000000000000000</v>
      </c>
      <c r="B254" s="27" t="s">
        <v>2877</v>
      </c>
      <c r="C254" s="23" t="s">
        <v>2630</v>
      </c>
      <c r="D254" s="23" t="s">
        <v>710</v>
      </c>
      <c r="E254" s="23" t="s">
        <v>711</v>
      </c>
      <c r="F254" s="21" t="s">
        <v>707</v>
      </c>
      <c r="G254" s="21" t="s">
        <v>707</v>
      </c>
      <c r="H254" s="23" t="s">
        <v>707</v>
      </c>
      <c r="I254" s="23" t="s">
        <v>697</v>
      </c>
      <c r="J254" s="23" t="s">
        <v>697</v>
      </c>
      <c r="K254" s="64" t="s">
        <v>697</v>
      </c>
      <c r="L254" s="23" t="s">
        <v>697</v>
      </c>
      <c r="M254" s="23" t="s">
        <v>697</v>
      </c>
      <c r="N254" s="23" t="s">
        <v>697</v>
      </c>
      <c r="O254" s="23" t="s">
        <v>697</v>
      </c>
      <c r="P254" s="27">
        <v>0</v>
      </c>
      <c r="Q254" s="27" t="s">
        <v>704</v>
      </c>
      <c r="R254" s="27" t="s">
        <v>698</v>
      </c>
      <c r="S254" s="28" t="s">
        <v>694</v>
      </c>
      <c r="T254" s="28" t="s">
        <v>922</v>
      </c>
      <c r="U254" s="27" t="s">
        <v>3005</v>
      </c>
      <c r="V254" s="52" t="s">
        <v>905</v>
      </c>
      <c r="W254" s="20"/>
      <c r="X254" s="20"/>
      <c r="Y254" s="27"/>
      <c r="Z254" s="27"/>
      <c r="AA254" s="20" t="s">
        <v>3006</v>
      </c>
      <c r="AB254" s="20"/>
      <c r="AC254" s="20"/>
      <c r="AD254" s="20"/>
      <c r="AE254" s="20"/>
      <c r="AF254" s="20"/>
      <c r="AG254" s="20"/>
      <c r="AH254" s="27" t="s">
        <v>3129</v>
      </c>
      <c r="AI254" s="28" t="s">
        <v>704</v>
      </c>
      <c r="AJ254" s="27" t="s">
        <v>698</v>
      </c>
      <c r="AK254" s="27" t="s">
        <v>698</v>
      </c>
      <c r="AL254" s="27" t="s">
        <v>698</v>
      </c>
      <c r="AM254" s="27" t="s">
        <v>698</v>
      </c>
      <c r="AN254" s="27" t="s">
        <v>698</v>
      </c>
      <c r="AO254" s="27" t="s">
        <v>698</v>
      </c>
      <c r="AP254" s="27" t="s">
        <v>698</v>
      </c>
      <c r="AQ254" s="27" t="s">
        <v>698</v>
      </c>
      <c r="AR254" s="27" t="s">
        <v>698</v>
      </c>
      <c r="AS254" s="27" t="s">
        <v>698</v>
      </c>
      <c r="AT254" s="27" t="s">
        <v>698</v>
      </c>
      <c r="AU254" s="27" t="s">
        <v>698</v>
      </c>
      <c r="AV254" s="27" t="s">
        <v>698</v>
      </c>
      <c r="AW254" s="27" t="s">
        <v>698</v>
      </c>
      <c r="AX254" s="27" t="s">
        <v>698</v>
      </c>
      <c r="AY254" s="27" t="s">
        <v>698</v>
      </c>
      <c r="AZ254" s="27" t="s">
        <v>698</v>
      </c>
      <c r="BA254" s="27" t="s">
        <v>698</v>
      </c>
      <c r="BB254" s="27" t="s">
        <v>698</v>
      </c>
      <c r="BC254" s="27" t="s">
        <v>698</v>
      </c>
      <c r="BD254" s="27" t="s">
        <v>698</v>
      </c>
      <c r="BE254" s="27" t="s">
        <v>698</v>
      </c>
      <c r="BF254" s="27" t="s">
        <v>698</v>
      </c>
      <c r="BG254" s="27" t="s">
        <v>698</v>
      </c>
      <c r="BH254" s="27" t="s">
        <v>698</v>
      </c>
      <c r="BI254" s="27" t="s">
        <v>698</v>
      </c>
      <c r="BJ254" s="27" t="s">
        <v>698</v>
      </c>
      <c r="BK254" s="27" t="s">
        <v>698</v>
      </c>
      <c r="BL254" s="27" t="s">
        <v>698</v>
      </c>
      <c r="BM254" s="27" t="s">
        <v>698</v>
      </c>
      <c r="BN254" s="27" t="s">
        <v>698</v>
      </c>
      <c r="BO254" s="27" t="s">
        <v>698</v>
      </c>
      <c r="BP254" s="27" t="s">
        <v>698</v>
      </c>
      <c r="BQ254" s="27" t="s">
        <v>698</v>
      </c>
      <c r="BR254" s="27" t="s">
        <v>698</v>
      </c>
      <c r="BS254" s="27" t="s">
        <v>698</v>
      </c>
      <c r="BT254" s="27" t="s">
        <v>698</v>
      </c>
      <c r="BU254" s="27" t="s">
        <v>698</v>
      </c>
      <c r="BV254" s="27" t="s">
        <v>698</v>
      </c>
      <c r="BW254" s="27" t="s">
        <v>698</v>
      </c>
      <c r="BX254" s="27" t="s">
        <v>698</v>
      </c>
      <c r="BY254" s="27" t="s">
        <v>698</v>
      </c>
      <c r="BZ254" s="27" t="s">
        <v>704</v>
      </c>
      <c r="CA254" s="27" t="s">
        <v>698</v>
      </c>
      <c r="CB254" s="27" t="s">
        <v>698</v>
      </c>
      <c r="CC254" s="27" t="s">
        <v>698</v>
      </c>
      <c r="CD254" s="27" t="s">
        <v>698</v>
      </c>
      <c r="CE254" s="27" t="s">
        <v>698</v>
      </c>
      <c r="CF254" s="27" t="s">
        <v>698</v>
      </c>
      <c r="CG254" s="27" t="s">
        <v>698</v>
      </c>
      <c r="CH254" s="27" t="s">
        <v>698</v>
      </c>
      <c r="CI254" s="27" t="s">
        <v>698</v>
      </c>
      <c r="CJ254" s="27" t="s">
        <v>698</v>
      </c>
      <c r="CK254" s="27" t="s">
        <v>698</v>
      </c>
      <c r="CL254" s="27" t="s">
        <v>698</v>
      </c>
      <c r="CM254" s="27" t="s">
        <v>698</v>
      </c>
      <c r="CN254" s="27" t="s">
        <v>698</v>
      </c>
      <c r="CO254" s="27" t="s">
        <v>698</v>
      </c>
      <c r="CP254" s="27" t="s">
        <v>698</v>
      </c>
      <c r="CQ254" s="27" t="s">
        <v>698</v>
      </c>
      <c r="CR254" s="27" t="s">
        <v>698</v>
      </c>
      <c r="CS254" s="27" t="s">
        <v>698</v>
      </c>
      <c r="CT254" s="27" t="s">
        <v>698</v>
      </c>
      <c r="CU254" s="27" t="s">
        <v>698</v>
      </c>
      <c r="CV254" s="27" t="s">
        <v>698</v>
      </c>
      <c r="CW254" s="27" t="s">
        <v>698</v>
      </c>
      <c r="CX254" s="27" t="s">
        <v>698</v>
      </c>
      <c r="CY254" s="27" t="s">
        <v>698</v>
      </c>
      <c r="CZ254" s="27" t="s">
        <v>698</v>
      </c>
      <c r="DA254" s="27" t="s">
        <v>698</v>
      </c>
      <c r="DB254" s="27" t="s">
        <v>698</v>
      </c>
      <c r="DC254" s="27" t="s">
        <v>698</v>
      </c>
      <c r="DD254" s="27" t="s">
        <v>698</v>
      </c>
      <c r="DE254" s="27" t="s">
        <v>698</v>
      </c>
      <c r="DF254" s="27" t="s">
        <v>698</v>
      </c>
      <c r="DG254" s="27" t="s">
        <v>698</v>
      </c>
      <c r="DH254" s="27" t="s">
        <v>698</v>
      </c>
      <c r="DI254" s="27" t="s">
        <v>698</v>
      </c>
      <c r="DJ254" s="27" t="s">
        <v>698</v>
      </c>
      <c r="DK254" s="27" t="s">
        <v>698</v>
      </c>
      <c r="DL254" s="27" t="s">
        <v>698</v>
      </c>
      <c r="DM254" s="27" t="s">
        <v>698</v>
      </c>
      <c r="DN254" s="27" t="s">
        <v>698</v>
      </c>
      <c r="DO254" s="27" t="s">
        <v>698</v>
      </c>
      <c r="DP254" s="27" t="s">
        <v>698</v>
      </c>
      <c r="DQ254" s="27" t="s">
        <v>698</v>
      </c>
      <c r="DR254" s="27" t="s">
        <v>698</v>
      </c>
      <c r="DS254" s="27" t="s">
        <v>698</v>
      </c>
      <c r="DT254" s="27" t="s">
        <v>698</v>
      </c>
      <c r="DU254" s="27" t="s">
        <v>698</v>
      </c>
      <c r="DV254" s="27" t="s">
        <v>698</v>
      </c>
      <c r="DW254" s="27" t="s">
        <v>698</v>
      </c>
      <c r="DX254" s="27" t="s">
        <v>698</v>
      </c>
      <c r="DY254" s="27" t="s">
        <v>698</v>
      </c>
      <c r="DZ254" s="27" t="s">
        <v>698</v>
      </c>
      <c r="EA254" s="27" t="s">
        <v>698</v>
      </c>
      <c r="EB254" s="27" t="s">
        <v>698</v>
      </c>
      <c r="EC254" s="27" t="s">
        <v>698</v>
      </c>
      <c r="ED254" s="27" t="s">
        <v>698</v>
      </c>
      <c r="EE254" s="27" t="s">
        <v>698</v>
      </c>
      <c r="EF254" s="27" t="s">
        <v>698</v>
      </c>
      <c r="EG254" s="27" t="s">
        <v>698</v>
      </c>
      <c r="EH254" s="27" t="s">
        <v>698</v>
      </c>
      <c r="EI254" s="27" t="s">
        <v>698</v>
      </c>
      <c r="EJ254" s="27" t="s">
        <v>698</v>
      </c>
      <c r="EK254" s="27" t="s">
        <v>698</v>
      </c>
      <c r="EL254" s="27" t="s">
        <v>698</v>
      </c>
      <c r="EM254" s="27" t="s">
        <v>698</v>
      </c>
      <c r="EN254" s="27" t="s">
        <v>698</v>
      </c>
      <c r="EO254" s="27" t="s">
        <v>698</v>
      </c>
      <c r="EP254" s="27" t="s">
        <v>698</v>
      </c>
      <c r="EQ254" s="27" t="s">
        <v>698</v>
      </c>
      <c r="ER254" s="27" t="s">
        <v>698</v>
      </c>
      <c r="ES254" s="27" t="s">
        <v>698</v>
      </c>
      <c r="ET254" s="27" t="s">
        <v>698</v>
      </c>
      <c r="EU254" s="27" t="s">
        <v>698</v>
      </c>
      <c r="EV254" s="27" t="s">
        <v>698</v>
      </c>
      <c r="EW254" s="27" t="s">
        <v>2705</v>
      </c>
      <c r="EX254" s="27" t="s">
        <v>3004</v>
      </c>
      <c r="EY254" s="27" t="s">
        <v>2707</v>
      </c>
      <c r="EZ254" s="27" t="s">
        <v>694</v>
      </c>
      <c r="FA254" s="27" t="s">
        <v>694</v>
      </c>
      <c r="FB254" s="27" t="s">
        <v>694</v>
      </c>
      <c r="FC254" s="27" t="s">
        <v>694</v>
      </c>
      <c r="FD254" s="27" t="s">
        <v>694</v>
      </c>
      <c r="FE254" s="27" t="s">
        <v>2858</v>
      </c>
      <c r="FF254" s="42"/>
      <c r="FG254" s="42"/>
    </row>
    <row r="255" spans="1:163" x14ac:dyDescent="0.25">
      <c r="A255" s="27" t="str">
        <f t="shared" si="3"/>
        <v>IR003004002002003000000000000000000000</v>
      </c>
      <c r="B255" s="27" t="s">
        <v>2877</v>
      </c>
      <c r="C255" s="23" t="s">
        <v>2630</v>
      </c>
      <c r="D255" s="23" t="s">
        <v>710</v>
      </c>
      <c r="E255" s="23" t="s">
        <v>711</v>
      </c>
      <c r="F255" s="21" t="s">
        <v>707</v>
      </c>
      <c r="G255" s="21" t="s">
        <v>707</v>
      </c>
      <c r="H255" s="23" t="s">
        <v>710</v>
      </c>
      <c r="I255" s="23" t="s">
        <v>697</v>
      </c>
      <c r="J255" s="23" t="s">
        <v>697</v>
      </c>
      <c r="K255" s="64" t="s">
        <v>697</v>
      </c>
      <c r="L255" s="23" t="s">
        <v>697</v>
      </c>
      <c r="M255" s="23" t="s">
        <v>697</v>
      </c>
      <c r="N255" s="23" t="s">
        <v>697</v>
      </c>
      <c r="O255" s="23" t="s">
        <v>697</v>
      </c>
      <c r="P255" s="27">
        <v>0</v>
      </c>
      <c r="Q255" s="27" t="s">
        <v>704</v>
      </c>
      <c r="R255" s="27" t="s">
        <v>698</v>
      </c>
      <c r="S255" s="28" t="s">
        <v>694</v>
      </c>
      <c r="T255" s="28" t="s">
        <v>922</v>
      </c>
      <c r="U255" s="27" t="s">
        <v>3008</v>
      </c>
      <c r="V255" s="52" t="s">
        <v>905</v>
      </c>
      <c r="W255" s="20"/>
      <c r="X255" s="20"/>
      <c r="Y255" s="27"/>
      <c r="Z255" s="27"/>
      <c r="AA255" s="20" t="s">
        <v>3009</v>
      </c>
      <c r="AB255" s="20"/>
      <c r="AC255" s="20"/>
      <c r="AD255" s="20"/>
      <c r="AE255" s="20"/>
      <c r="AF255" s="20"/>
      <c r="AG255" s="20"/>
      <c r="AH255" s="27" t="s">
        <v>3130</v>
      </c>
      <c r="AI255" s="28" t="s">
        <v>704</v>
      </c>
      <c r="AJ255" s="27" t="s">
        <v>698</v>
      </c>
      <c r="AK255" s="27" t="s">
        <v>698</v>
      </c>
      <c r="AL255" s="27" t="s">
        <v>698</v>
      </c>
      <c r="AM255" s="27" t="s">
        <v>698</v>
      </c>
      <c r="AN255" s="27" t="s">
        <v>698</v>
      </c>
      <c r="AO255" s="27" t="s">
        <v>698</v>
      </c>
      <c r="AP255" s="27" t="s">
        <v>698</v>
      </c>
      <c r="AQ255" s="27" t="s">
        <v>698</v>
      </c>
      <c r="AR255" s="27" t="s">
        <v>698</v>
      </c>
      <c r="AS255" s="27" t="s">
        <v>698</v>
      </c>
      <c r="AT255" s="27" t="s">
        <v>698</v>
      </c>
      <c r="AU255" s="27" t="s">
        <v>698</v>
      </c>
      <c r="AV255" s="27" t="s">
        <v>698</v>
      </c>
      <c r="AW255" s="27" t="s">
        <v>698</v>
      </c>
      <c r="AX255" s="27" t="s">
        <v>698</v>
      </c>
      <c r="AY255" s="27" t="s">
        <v>698</v>
      </c>
      <c r="AZ255" s="27" t="s">
        <v>698</v>
      </c>
      <c r="BA255" s="27" t="s">
        <v>698</v>
      </c>
      <c r="BB255" s="27" t="s">
        <v>698</v>
      </c>
      <c r="BC255" s="27" t="s">
        <v>698</v>
      </c>
      <c r="BD255" s="27" t="s">
        <v>698</v>
      </c>
      <c r="BE255" s="27" t="s">
        <v>698</v>
      </c>
      <c r="BF255" s="27" t="s">
        <v>698</v>
      </c>
      <c r="BG255" s="27" t="s">
        <v>698</v>
      </c>
      <c r="BH255" s="27" t="s">
        <v>698</v>
      </c>
      <c r="BI255" s="27" t="s">
        <v>698</v>
      </c>
      <c r="BJ255" s="27" t="s">
        <v>698</v>
      </c>
      <c r="BK255" s="27" t="s">
        <v>698</v>
      </c>
      <c r="BL255" s="27" t="s">
        <v>698</v>
      </c>
      <c r="BM255" s="27" t="s">
        <v>698</v>
      </c>
      <c r="BN255" s="27" t="s">
        <v>698</v>
      </c>
      <c r="BO255" s="27" t="s">
        <v>698</v>
      </c>
      <c r="BP255" s="27" t="s">
        <v>698</v>
      </c>
      <c r="BQ255" s="27" t="s">
        <v>698</v>
      </c>
      <c r="BR255" s="27" t="s">
        <v>698</v>
      </c>
      <c r="BS255" s="27" t="s">
        <v>698</v>
      </c>
      <c r="BT255" s="27" t="s">
        <v>698</v>
      </c>
      <c r="BU255" s="27" t="s">
        <v>698</v>
      </c>
      <c r="BV255" s="27" t="s">
        <v>698</v>
      </c>
      <c r="BW255" s="27" t="s">
        <v>698</v>
      </c>
      <c r="BX255" s="27" t="s">
        <v>698</v>
      </c>
      <c r="BY255" s="27" t="s">
        <v>698</v>
      </c>
      <c r="BZ255" s="27" t="s">
        <v>704</v>
      </c>
      <c r="CA255" s="27" t="s">
        <v>698</v>
      </c>
      <c r="CB255" s="27" t="s">
        <v>698</v>
      </c>
      <c r="CC255" s="27" t="s">
        <v>698</v>
      </c>
      <c r="CD255" s="27" t="s">
        <v>698</v>
      </c>
      <c r="CE255" s="27" t="s">
        <v>698</v>
      </c>
      <c r="CF255" s="27" t="s">
        <v>698</v>
      </c>
      <c r="CG255" s="27" t="s">
        <v>698</v>
      </c>
      <c r="CH255" s="27" t="s">
        <v>698</v>
      </c>
      <c r="CI255" s="27" t="s">
        <v>698</v>
      </c>
      <c r="CJ255" s="27" t="s">
        <v>698</v>
      </c>
      <c r="CK255" s="27" t="s">
        <v>698</v>
      </c>
      <c r="CL255" s="27" t="s">
        <v>698</v>
      </c>
      <c r="CM255" s="27" t="s">
        <v>698</v>
      </c>
      <c r="CN255" s="27" t="s">
        <v>698</v>
      </c>
      <c r="CO255" s="27" t="s">
        <v>698</v>
      </c>
      <c r="CP255" s="27" t="s">
        <v>698</v>
      </c>
      <c r="CQ255" s="27" t="s">
        <v>698</v>
      </c>
      <c r="CR255" s="27" t="s">
        <v>698</v>
      </c>
      <c r="CS255" s="27" t="s">
        <v>698</v>
      </c>
      <c r="CT255" s="27" t="s">
        <v>698</v>
      </c>
      <c r="CU255" s="27" t="s">
        <v>698</v>
      </c>
      <c r="CV255" s="27" t="s">
        <v>698</v>
      </c>
      <c r="CW255" s="27" t="s">
        <v>698</v>
      </c>
      <c r="CX255" s="27" t="s">
        <v>698</v>
      </c>
      <c r="CY255" s="27" t="s">
        <v>698</v>
      </c>
      <c r="CZ255" s="27" t="s">
        <v>698</v>
      </c>
      <c r="DA255" s="27" t="s">
        <v>698</v>
      </c>
      <c r="DB255" s="27" t="s">
        <v>698</v>
      </c>
      <c r="DC255" s="27" t="s">
        <v>698</v>
      </c>
      <c r="DD255" s="27" t="s">
        <v>698</v>
      </c>
      <c r="DE255" s="27" t="s">
        <v>698</v>
      </c>
      <c r="DF255" s="27" t="s">
        <v>698</v>
      </c>
      <c r="DG255" s="27" t="s">
        <v>698</v>
      </c>
      <c r="DH255" s="27" t="s">
        <v>698</v>
      </c>
      <c r="DI255" s="27" t="s">
        <v>698</v>
      </c>
      <c r="DJ255" s="27" t="s">
        <v>698</v>
      </c>
      <c r="DK255" s="27" t="s">
        <v>698</v>
      </c>
      <c r="DL255" s="27" t="s">
        <v>698</v>
      </c>
      <c r="DM255" s="27" t="s">
        <v>698</v>
      </c>
      <c r="DN255" s="27" t="s">
        <v>698</v>
      </c>
      <c r="DO255" s="27" t="s">
        <v>698</v>
      </c>
      <c r="DP255" s="27" t="s">
        <v>698</v>
      </c>
      <c r="DQ255" s="27" t="s">
        <v>698</v>
      </c>
      <c r="DR255" s="27" t="s">
        <v>698</v>
      </c>
      <c r="DS255" s="27" t="s">
        <v>698</v>
      </c>
      <c r="DT255" s="27" t="s">
        <v>698</v>
      </c>
      <c r="DU255" s="27" t="s">
        <v>698</v>
      </c>
      <c r="DV255" s="27" t="s">
        <v>698</v>
      </c>
      <c r="DW255" s="27" t="s">
        <v>698</v>
      </c>
      <c r="DX255" s="27" t="s">
        <v>698</v>
      </c>
      <c r="DY255" s="27" t="s">
        <v>698</v>
      </c>
      <c r="DZ255" s="27" t="s">
        <v>698</v>
      </c>
      <c r="EA255" s="27" t="s">
        <v>698</v>
      </c>
      <c r="EB255" s="27" t="s">
        <v>698</v>
      </c>
      <c r="EC255" s="27" t="s">
        <v>698</v>
      </c>
      <c r="ED255" s="27" t="s">
        <v>698</v>
      </c>
      <c r="EE255" s="27" t="s">
        <v>698</v>
      </c>
      <c r="EF255" s="27" t="s">
        <v>698</v>
      </c>
      <c r="EG255" s="27" t="s">
        <v>698</v>
      </c>
      <c r="EH255" s="27" t="s">
        <v>698</v>
      </c>
      <c r="EI255" s="27" t="s">
        <v>698</v>
      </c>
      <c r="EJ255" s="27" t="s">
        <v>698</v>
      </c>
      <c r="EK255" s="27" t="s">
        <v>698</v>
      </c>
      <c r="EL255" s="27" t="s">
        <v>698</v>
      </c>
      <c r="EM255" s="27" t="s">
        <v>698</v>
      </c>
      <c r="EN255" s="27" t="s">
        <v>698</v>
      </c>
      <c r="EO255" s="27" t="s">
        <v>698</v>
      </c>
      <c r="EP255" s="27" t="s">
        <v>698</v>
      </c>
      <c r="EQ255" s="27" t="s">
        <v>698</v>
      </c>
      <c r="ER255" s="27" t="s">
        <v>698</v>
      </c>
      <c r="ES255" s="27" t="s">
        <v>698</v>
      </c>
      <c r="ET255" s="27" t="s">
        <v>698</v>
      </c>
      <c r="EU255" s="27" t="s">
        <v>698</v>
      </c>
      <c r="EV255" s="27" t="s">
        <v>698</v>
      </c>
      <c r="EW255" s="27" t="s">
        <v>2705</v>
      </c>
      <c r="EX255" s="27" t="s">
        <v>3004</v>
      </c>
      <c r="EY255" s="27" t="s">
        <v>2707</v>
      </c>
      <c r="EZ255" s="27" t="s">
        <v>694</v>
      </c>
      <c r="FA255" s="27" t="s">
        <v>694</v>
      </c>
      <c r="FB255" s="27" t="s">
        <v>694</v>
      </c>
      <c r="FC255" s="27" t="s">
        <v>694</v>
      </c>
      <c r="FD255" s="27" t="s">
        <v>694</v>
      </c>
      <c r="FE255" s="27" t="s">
        <v>2858</v>
      </c>
      <c r="FF255" s="42"/>
      <c r="FG255" s="42"/>
    </row>
    <row r="256" spans="1:163" x14ac:dyDescent="0.25">
      <c r="A256" s="27" t="str">
        <f t="shared" si="3"/>
        <v>IR003004002002004000000000000000000000</v>
      </c>
      <c r="B256" s="28" t="s">
        <v>2877</v>
      </c>
      <c r="C256" s="23" t="s">
        <v>2630</v>
      </c>
      <c r="D256" s="25" t="s">
        <v>710</v>
      </c>
      <c r="E256" s="25" t="s">
        <v>711</v>
      </c>
      <c r="F256" s="50" t="s">
        <v>707</v>
      </c>
      <c r="G256" s="50" t="s">
        <v>707</v>
      </c>
      <c r="H256" s="25" t="s">
        <v>711</v>
      </c>
      <c r="I256" s="25" t="s">
        <v>697</v>
      </c>
      <c r="J256" s="25" t="s">
        <v>697</v>
      </c>
      <c r="K256" s="63" t="s">
        <v>697</v>
      </c>
      <c r="L256" s="25" t="s">
        <v>697</v>
      </c>
      <c r="M256" s="25" t="s">
        <v>697</v>
      </c>
      <c r="N256" s="25" t="s">
        <v>697</v>
      </c>
      <c r="O256" s="25" t="s">
        <v>697</v>
      </c>
      <c r="P256" s="28"/>
      <c r="Q256" s="28" t="s">
        <v>704</v>
      </c>
      <c r="R256" s="28" t="s">
        <v>698</v>
      </c>
      <c r="S256" s="28" t="s">
        <v>694</v>
      </c>
      <c r="T256" s="28" t="s">
        <v>922</v>
      </c>
      <c r="U256" s="28" t="s">
        <v>3011</v>
      </c>
      <c r="V256" s="139" t="s">
        <v>905</v>
      </c>
      <c r="W256" s="24"/>
      <c r="X256" s="24"/>
      <c r="Y256" s="28"/>
      <c r="Z256" s="28"/>
      <c r="AA256" s="24" t="s">
        <v>3012</v>
      </c>
      <c r="AB256" s="24"/>
      <c r="AC256" s="24"/>
      <c r="AD256" s="24"/>
      <c r="AE256" s="24"/>
      <c r="AF256" s="24"/>
      <c r="AG256" s="24"/>
      <c r="AH256" s="28" t="s">
        <v>3131</v>
      </c>
      <c r="AI256" s="28" t="s">
        <v>704</v>
      </c>
      <c r="AJ256" s="28"/>
      <c r="AK256" s="28"/>
      <c r="AL256" s="28"/>
      <c r="AM256" s="28"/>
      <c r="AN256" s="28"/>
      <c r="AO256" s="28"/>
      <c r="AP256" s="28"/>
      <c r="AQ256" s="28"/>
      <c r="AR256" s="28"/>
      <c r="AS256" s="28"/>
      <c r="AT256" s="28"/>
      <c r="AU256" s="28"/>
      <c r="AV256" s="28"/>
      <c r="AW256" s="28"/>
      <c r="AX256" s="28"/>
      <c r="AY256" s="28"/>
      <c r="AZ256" s="28"/>
      <c r="BA256" s="28"/>
      <c r="BB256" s="28"/>
      <c r="BC256" s="28"/>
      <c r="BD256" s="28"/>
      <c r="BE256" s="28"/>
      <c r="BF256" s="28"/>
      <c r="BG256" s="28"/>
      <c r="BH256" s="28"/>
      <c r="BI256" s="28"/>
      <c r="BJ256" s="28"/>
      <c r="BK256" s="28"/>
      <c r="BL256" s="28"/>
      <c r="BM256" s="28"/>
      <c r="BN256" s="28"/>
      <c r="BO256" s="28"/>
      <c r="BP256" s="28"/>
      <c r="BQ256" s="28"/>
      <c r="BR256" s="28"/>
      <c r="BS256" s="28"/>
      <c r="BT256" s="28"/>
      <c r="BU256" s="28"/>
      <c r="BV256" s="28"/>
      <c r="BW256" s="28"/>
      <c r="BX256" s="28"/>
      <c r="BY256" s="28"/>
      <c r="BZ256" s="28"/>
      <c r="CA256" s="28"/>
      <c r="CB256" s="28"/>
      <c r="CC256" s="28"/>
      <c r="CD256" s="28"/>
      <c r="CE256" s="28"/>
      <c r="CF256" s="28"/>
      <c r="CG256" s="28"/>
      <c r="CH256" s="28"/>
      <c r="CI256" s="28"/>
      <c r="CJ256" s="28"/>
      <c r="CK256" s="28"/>
      <c r="CL256" s="28"/>
      <c r="CM256" s="28"/>
      <c r="CN256" s="28"/>
      <c r="CO256" s="28"/>
      <c r="CP256" s="28"/>
      <c r="CQ256" s="28"/>
      <c r="CR256" s="28"/>
      <c r="CS256" s="28"/>
      <c r="CT256" s="28"/>
      <c r="CU256" s="28"/>
      <c r="CV256" s="28"/>
      <c r="CW256" s="28"/>
      <c r="CX256" s="28"/>
      <c r="CY256" s="28"/>
      <c r="CZ256" s="28"/>
      <c r="DA256" s="28"/>
      <c r="DB256" s="28"/>
      <c r="DC256" s="28"/>
      <c r="DD256" s="28"/>
      <c r="DE256" s="28"/>
      <c r="DF256" s="28"/>
      <c r="DG256" s="28"/>
      <c r="DH256" s="28"/>
      <c r="DI256" s="28"/>
      <c r="DJ256" s="28"/>
      <c r="DK256" s="28"/>
      <c r="DL256" s="28"/>
      <c r="DM256" s="28"/>
      <c r="DN256" s="28"/>
      <c r="DO256" s="28"/>
      <c r="DP256" s="28"/>
      <c r="DQ256" s="28"/>
      <c r="DR256" s="28"/>
      <c r="DS256" s="28"/>
      <c r="DT256" s="28"/>
      <c r="DU256" s="28"/>
      <c r="DV256" s="28"/>
      <c r="DW256" s="28"/>
      <c r="DX256" s="28"/>
      <c r="DY256" s="28"/>
      <c r="DZ256" s="28"/>
      <c r="EA256" s="28"/>
      <c r="EB256" s="28"/>
      <c r="EC256" s="28"/>
      <c r="ED256" s="28"/>
      <c r="EE256" s="28"/>
      <c r="EF256" s="28"/>
      <c r="EG256" s="28"/>
      <c r="EH256" s="28"/>
      <c r="EI256" s="28"/>
      <c r="EJ256" s="28"/>
      <c r="EK256" s="28"/>
      <c r="EL256" s="28"/>
      <c r="EM256" s="28"/>
      <c r="EN256" s="28"/>
      <c r="EO256" s="28"/>
      <c r="EP256" s="28"/>
      <c r="EQ256" s="28"/>
      <c r="ER256" s="28"/>
      <c r="ES256" s="28"/>
      <c r="ET256" s="28"/>
      <c r="EU256" s="28"/>
      <c r="EV256" s="28"/>
      <c r="EW256" s="28"/>
      <c r="EX256" s="28"/>
      <c r="EY256" s="28"/>
      <c r="EZ256" s="28"/>
      <c r="FA256" s="28"/>
      <c r="FB256" s="28"/>
      <c r="FC256" s="28"/>
      <c r="FD256" s="28"/>
      <c r="FE256" s="28"/>
      <c r="FF256" s="43"/>
      <c r="FG256" s="43"/>
    </row>
    <row r="257" spans="1:163" x14ac:dyDescent="0.25">
      <c r="A257" s="27" t="str">
        <f t="shared" si="3"/>
        <v>IR003004002003000000000000000000000000</v>
      </c>
      <c r="B257" s="20" t="s">
        <v>694</v>
      </c>
      <c r="C257" s="23" t="s">
        <v>2630</v>
      </c>
      <c r="D257" s="23" t="s">
        <v>710</v>
      </c>
      <c r="E257" s="23" t="s">
        <v>711</v>
      </c>
      <c r="F257" s="21" t="s">
        <v>707</v>
      </c>
      <c r="G257" s="21" t="s">
        <v>710</v>
      </c>
      <c r="H257" s="23" t="s">
        <v>697</v>
      </c>
      <c r="I257" s="23" t="s">
        <v>697</v>
      </c>
      <c r="J257" s="23" t="s">
        <v>697</v>
      </c>
      <c r="K257" s="64" t="s">
        <v>697</v>
      </c>
      <c r="L257" s="23" t="s">
        <v>697</v>
      </c>
      <c r="M257" s="23" t="s">
        <v>697</v>
      </c>
      <c r="N257" s="23" t="s">
        <v>697</v>
      </c>
      <c r="O257" s="23" t="s">
        <v>697</v>
      </c>
      <c r="P257" s="27">
        <v>0</v>
      </c>
      <c r="Q257" s="27" t="s">
        <v>698</v>
      </c>
      <c r="R257" s="27" t="s">
        <v>698</v>
      </c>
      <c r="S257" s="28" t="s">
        <v>694</v>
      </c>
      <c r="T257" s="28" t="s">
        <v>922</v>
      </c>
      <c r="U257" s="154" t="s">
        <v>2999</v>
      </c>
      <c r="V257" s="52" t="s">
        <v>905</v>
      </c>
      <c r="W257" s="20"/>
      <c r="X257" s="20"/>
      <c r="Y257" s="20"/>
      <c r="Z257" s="20" t="s">
        <v>1521</v>
      </c>
      <c r="AA257" s="20"/>
      <c r="AB257" s="20"/>
      <c r="AC257" s="20"/>
      <c r="AD257" s="20"/>
      <c r="AE257" s="20"/>
      <c r="AF257" s="20"/>
      <c r="AG257" s="20"/>
      <c r="AH257" s="27" t="s">
        <v>3132</v>
      </c>
      <c r="AI257" s="28" t="s">
        <v>698</v>
      </c>
      <c r="AJ257" s="27" t="s">
        <v>694</v>
      </c>
      <c r="AK257" s="27" t="s">
        <v>694</v>
      </c>
      <c r="AL257" s="27" t="s">
        <v>694</v>
      </c>
      <c r="AM257" s="27" t="s">
        <v>694</v>
      </c>
      <c r="AN257" s="27" t="s">
        <v>694</v>
      </c>
      <c r="AO257" s="27" t="s">
        <v>694</v>
      </c>
      <c r="AP257" s="27" t="s">
        <v>694</v>
      </c>
      <c r="AQ257" s="27" t="s">
        <v>694</v>
      </c>
      <c r="AR257" s="27" t="s">
        <v>694</v>
      </c>
      <c r="AS257" s="27" t="s">
        <v>694</v>
      </c>
      <c r="AT257" s="27" t="s">
        <v>694</v>
      </c>
      <c r="AU257" s="27" t="s">
        <v>694</v>
      </c>
      <c r="AV257" s="27" t="s">
        <v>694</v>
      </c>
      <c r="AW257" s="27" t="s">
        <v>694</v>
      </c>
      <c r="AX257" s="27" t="s">
        <v>694</v>
      </c>
      <c r="AY257" s="27" t="s">
        <v>694</v>
      </c>
      <c r="AZ257" s="27" t="s">
        <v>694</v>
      </c>
      <c r="BA257" s="27" t="s">
        <v>694</v>
      </c>
      <c r="BB257" s="27" t="s">
        <v>694</v>
      </c>
      <c r="BC257" s="27" t="s">
        <v>694</v>
      </c>
      <c r="BD257" s="27" t="s">
        <v>694</v>
      </c>
      <c r="BE257" s="27" t="s">
        <v>694</v>
      </c>
      <c r="BF257" s="27" t="s">
        <v>694</v>
      </c>
      <c r="BG257" s="27" t="s">
        <v>694</v>
      </c>
      <c r="BH257" s="27" t="s">
        <v>694</v>
      </c>
      <c r="BI257" s="27" t="s">
        <v>694</v>
      </c>
      <c r="BJ257" s="27" t="s">
        <v>694</v>
      </c>
      <c r="BK257" s="27" t="s">
        <v>694</v>
      </c>
      <c r="BL257" s="27" t="s">
        <v>694</v>
      </c>
      <c r="BM257" s="27" t="s">
        <v>694</v>
      </c>
      <c r="BN257" s="27" t="s">
        <v>694</v>
      </c>
      <c r="BO257" s="27" t="s">
        <v>694</v>
      </c>
      <c r="BP257" s="27" t="s">
        <v>694</v>
      </c>
      <c r="BQ257" s="27" t="s">
        <v>694</v>
      </c>
      <c r="BR257" s="27" t="s">
        <v>694</v>
      </c>
      <c r="BS257" s="27" t="s">
        <v>694</v>
      </c>
      <c r="BT257" s="27" t="s">
        <v>694</v>
      </c>
      <c r="BU257" s="27" t="s">
        <v>694</v>
      </c>
      <c r="BV257" s="27" t="s">
        <v>694</v>
      </c>
      <c r="BW257" s="27" t="s">
        <v>694</v>
      </c>
      <c r="BX257" s="27" t="s">
        <v>694</v>
      </c>
      <c r="BY257" s="27" t="s">
        <v>694</v>
      </c>
      <c r="BZ257" s="27" t="s">
        <v>694</v>
      </c>
      <c r="CA257" s="27" t="s">
        <v>694</v>
      </c>
      <c r="CB257" s="27" t="s">
        <v>694</v>
      </c>
      <c r="CC257" s="27" t="s">
        <v>694</v>
      </c>
      <c r="CD257" s="27" t="s">
        <v>694</v>
      </c>
      <c r="CE257" s="27" t="s">
        <v>694</v>
      </c>
      <c r="CF257" s="27" t="s">
        <v>694</v>
      </c>
      <c r="CG257" s="27" t="s">
        <v>694</v>
      </c>
      <c r="CH257" s="27" t="s">
        <v>694</v>
      </c>
      <c r="CI257" s="27" t="s">
        <v>694</v>
      </c>
      <c r="CJ257" s="27" t="s">
        <v>694</v>
      </c>
      <c r="CK257" s="27" t="s">
        <v>694</v>
      </c>
      <c r="CL257" s="27" t="s">
        <v>694</v>
      </c>
      <c r="CM257" s="27" t="s">
        <v>694</v>
      </c>
      <c r="CN257" s="27" t="s">
        <v>694</v>
      </c>
      <c r="CO257" s="27" t="s">
        <v>694</v>
      </c>
      <c r="CP257" s="27" t="s">
        <v>694</v>
      </c>
      <c r="CQ257" s="27" t="s">
        <v>694</v>
      </c>
      <c r="CR257" s="27" t="s">
        <v>694</v>
      </c>
      <c r="CS257" s="27" t="s">
        <v>694</v>
      </c>
      <c r="CT257" s="27" t="s">
        <v>694</v>
      </c>
      <c r="CU257" s="27" t="s">
        <v>694</v>
      </c>
      <c r="CV257" s="27" t="s">
        <v>694</v>
      </c>
      <c r="CW257" s="27" t="s">
        <v>694</v>
      </c>
      <c r="CX257" s="27" t="s">
        <v>694</v>
      </c>
      <c r="CY257" s="27" t="s">
        <v>694</v>
      </c>
      <c r="CZ257" s="27" t="s">
        <v>694</v>
      </c>
      <c r="DA257" s="27" t="s">
        <v>694</v>
      </c>
      <c r="DB257" s="27" t="s">
        <v>694</v>
      </c>
      <c r="DC257" s="27" t="s">
        <v>694</v>
      </c>
      <c r="DD257" s="27" t="s">
        <v>694</v>
      </c>
      <c r="DE257" s="27" t="s">
        <v>694</v>
      </c>
      <c r="DF257" s="27" t="s">
        <v>694</v>
      </c>
      <c r="DG257" s="27" t="s">
        <v>694</v>
      </c>
      <c r="DH257" s="27" t="s">
        <v>694</v>
      </c>
      <c r="DI257" s="27" t="s">
        <v>694</v>
      </c>
      <c r="DJ257" s="27" t="s">
        <v>694</v>
      </c>
      <c r="DK257" s="27" t="s">
        <v>694</v>
      </c>
      <c r="DL257" s="27" t="s">
        <v>694</v>
      </c>
      <c r="DM257" s="27" t="s">
        <v>694</v>
      </c>
      <c r="DN257" s="27" t="s">
        <v>694</v>
      </c>
      <c r="DO257" s="27" t="s">
        <v>694</v>
      </c>
      <c r="DP257" s="27" t="s">
        <v>694</v>
      </c>
      <c r="DQ257" s="27" t="s">
        <v>694</v>
      </c>
      <c r="DR257" s="27" t="s">
        <v>694</v>
      </c>
      <c r="DS257" s="27" t="s">
        <v>694</v>
      </c>
      <c r="DT257" s="27" t="s">
        <v>694</v>
      </c>
      <c r="DU257" s="27" t="s">
        <v>694</v>
      </c>
      <c r="DV257" s="27" t="s">
        <v>694</v>
      </c>
      <c r="DW257" s="27" t="s">
        <v>694</v>
      </c>
      <c r="DX257" s="27" t="s">
        <v>694</v>
      </c>
      <c r="DY257" s="27" t="s">
        <v>694</v>
      </c>
      <c r="DZ257" s="27" t="s">
        <v>694</v>
      </c>
      <c r="EA257" s="27" t="s">
        <v>694</v>
      </c>
      <c r="EB257" s="27" t="s">
        <v>694</v>
      </c>
      <c r="EC257" s="27" t="s">
        <v>694</v>
      </c>
      <c r="ED257" s="27" t="s">
        <v>694</v>
      </c>
      <c r="EE257" s="27" t="s">
        <v>694</v>
      </c>
      <c r="EF257" s="27" t="s">
        <v>694</v>
      </c>
      <c r="EG257" s="27" t="s">
        <v>694</v>
      </c>
      <c r="EH257" s="27" t="s">
        <v>694</v>
      </c>
      <c r="EI257" s="27" t="s">
        <v>694</v>
      </c>
      <c r="EJ257" s="27" t="s">
        <v>694</v>
      </c>
      <c r="EK257" s="27" t="s">
        <v>694</v>
      </c>
      <c r="EL257" s="27" t="s">
        <v>694</v>
      </c>
      <c r="EM257" s="27" t="s">
        <v>694</v>
      </c>
      <c r="EN257" s="27" t="s">
        <v>694</v>
      </c>
      <c r="EO257" s="27" t="s">
        <v>694</v>
      </c>
      <c r="EP257" s="27" t="s">
        <v>694</v>
      </c>
      <c r="EQ257" s="27" t="s">
        <v>694</v>
      </c>
      <c r="ER257" s="27" t="s">
        <v>694</v>
      </c>
      <c r="ES257" s="27" t="s">
        <v>694</v>
      </c>
      <c r="ET257" s="27" t="s">
        <v>694</v>
      </c>
      <c r="EU257" s="27" t="s">
        <v>694</v>
      </c>
      <c r="EV257" s="27" t="s">
        <v>694</v>
      </c>
      <c r="EW257" s="27" t="s">
        <v>694</v>
      </c>
      <c r="EX257" s="27" t="s">
        <v>694</v>
      </c>
      <c r="EY257" s="27" t="s">
        <v>694</v>
      </c>
      <c r="EZ257" s="27" t="s">
        <v>694</v>
      </c>
      <c r="FA257" s="27" t="s">
        <v>694</v>
      </c>
      <c r="FB257" s="27" t="s">
        <v>694</v>
      </c>
      <c r="FC257" s="27" t="s">
        <v>694</v>
      </c>
      <c r="FD257" s="27" t="s">
        <v>694</v>
      </c>
      <c r="FE257" s="27" t="s">
        <v>694</v>
      </c>
      <c r="FF257" s="42"/>
      <c r="FG257" s="42"/>
    </row>
    <row r="258" spans="1:163" x14ac:dyDescent="0.25">
      <c r="A258" s="27" t="str">
        <f t="shared" si="3"/>
        <v>IR003004002003001000000000000000000000</v>
      </c>
      <c r="B258" s="27" t="s">
        <v>2877</v>
      </c>
      <c r="C258" s="23" t="s">
        <v>2630</v>
      </c>
      <c r="D258" s="23" t="s">
        <v>710</v>
      </c>
      <c r="E258" s="23" t="s">
        <v>711</v>
      </c>
      <c r="F258" s="21" t="s">
        <v>707</v>
      </c>
      <c r="G258" s="21" t="s">
        <v>710</v>
      </c>
      <c r="H258" s="23" t="s">
        <v>702</v>
      </c>
      <c r="I258" s="23" t="s">
        <v>697</v>
      </c>
      <c r="J258" s="23" t="s">
        <v>697</v>
      </c>
      <c r="K258" s="64" t="s">
        <v>697</v>
      </c>
      <c r="L258" s="23" t="s">
        <v>697</v>
      </c>
      <c r="M258" s="23" t="s">
        <v>697</v>
      </c>
      <c r="N258" s="23" t="s">
        <v>697</v>
      </c>
      <c r="O258" s="23" t="s">
        <v>697</v>
      </c>
      <c r="P258" s="27">
        <v>0</v>
      </c>
      <c r="Q258" s="27" t="s">
        <v>704</v>
      </c>
      <c r="R258" s="27" t="s">
        <v>698</v>
      </c>
      <c r="S258" s="28" t="s">
        <v>694</v>
      </c>
      <c r="T258" s="28" t="s">
        <v>922</v>
      </c>
      <c r="U258" s="27" t="s">
        <v>3001</v>
      </c>
      <c r="V258" s="52" t="s">
        <v>905</v>
      </c>
      <c r="W258" s="20"/>
      <c r="X258" s="20"/>
      <c r="Y258" s="27"/>
      <c r="Z258" s="27"/>
      <c r="AA258" s="20" t="s">
        <v>3002</v>
      </c>
      <c r="AB258" s="20"/>
      <c r="AC258" s="20"/>
      <c r="AD258" s="20"/>
      <c r="AE258" s="20"/>
      <c r="AF258" s="20"/>
      <c r="AG258" s="20"/>
      <c r="AH258" s="27" t="s">
        <v>3133</v>
      </c>
      <c r="AI258" s="28" t="s">
        <v>704</v>
      </c>
      <c r="AJ258" s="27" t="s">
        <v>698</v>
      </c>
      <c r="AK258" s="27" t="s">
        <v>698</v>
      </c>
      <c r="AL258" s="27" t="s">
        <v>698</v>
      </c>
      <c r="AM258" s="27" t="s">
        <v>698</v>
      </c>
      <c r="AN258" s="27" t="s">
        <v>698</v>
      </c>
      <c r="AO258" s="27" t="s">
        <v>698</v>
      </c>
      <c r="AP258" s="27" t="s">
        <v>698</v>
      </c>
      <c r="AQ258" s="27" t="s">
        <v>698</v>
      </c>
      <c r="AR258" s="27" t="s">
        <v>698</v>
      </c>
      <c r="AS258" s="27" t="s">
        <v>698</v>
      </c>
      <c r="AT258" s="27" t="s">
        <v>698</v>
      </c>
      <c r="AU258" s="27" t="s">
        <v>698</v>
      </c>
      <c r="AV258" s="27" t="s">
        <v>698</v>
      </c>
      <c r="AW258" s="27" t="s">
        <v>698</v>
      </c>
      <c r="AX258" s="27" t="s">
        <v>698</v>
      </c>
      <c r="AY258" s="27" t="s">
        <v>698</v>
      </c>
      <c r="AZ258" s="27" t="s">
        <v>698</v>
      </c>
      <c r="BA258" s="27" t="s">
        <v>698</v>
      </c>
      <c r="BB258" s="27" t="s">
        <v>698</v>
      </c>
      <c r="BC258" s="27" t="s">
        <v>698</v>
      </c>
      <c r="BD258" s="27" t="s">
        <v>698</v>
      </c>
      <c r="BE258" s="27" t="s">
        <v>698</v>
      </c>
      <c r="BF258" s="27" t="s">
        <v>698</v>
      </c>
      <c r="BG258" s="27" t="s">
        <v>698</v>
      </c>
      <c r="BH258" s="27" t="s">
        <v>698</v>
      </c>
      <c r="BI258" s="27" t="s">
        <v>698</v>
      </c>
      <c r="BJ258" s="27" t="s">
        <v>698</v>
      </c>
      <c r="BK258" s="27" t="s">
        <v>698</v>
      </c>
      <c r="BL258" s="27" t="s">
        <v>698</v>
      </c>
      <c r="BM258" s="27" t="s">
        <v>698</v>
      </c>
      <c r="BN258" s="27" t="s">
        <v>698</v>
      </c>
      <c r="BO258" s="27" t="s">
        <v>698</v>
      </c>
      <c r="BP258" s="27" t="s">
        <v>698</v>
      </c>
      <c r="BQ258" s="27" t="s">
        <v>698</v>
      </c>
      <c r="BR258" s="27" t="s">
        <v>698</v>
      </c>
      <c r="BS258" s="27" t="s">
        <v>698</v>
      </c>
      <c r="BT258" s="27" t="s">
        <v>698</v>
      </c>
      <c r="BU258" s="27" t="s">
        <v>698</v>
      </c>
      <c r="BV258" s="27" t="s">
        <v>698</v>
      </c>
      <c r="BW258" s="27" t="s">
        <v>698</v>
      </c>
      <c r="BX258" s="27" t="s">
        <v>698</v>
      </c>
      <c r="BY258" s="27" t="s">
        <v>698</v>
      </c>
      <c r="BZ258" s="27" t="s">
        <v>704</v>
      </c>
      <c r="CA258" s="27" t="s">
        <v>698</v>
      </c>
      <c r="CB258" s="27" t="s">
        <v>698</v>
      </c>
      <c r="CC258" s="27" t="s">
        <v>698</v>
      </c>
      <c r="CD258" s="27" t="s">
        <v>698</v>
      </c>
      <c r="CE258" s="27" t="s">
        <v>698</v>
      </c>
      <c r="CF258" s="27" t="s">
        <v>698</v>
      </c>
      <c r="CG258" s="27" t="s">
        <v>698</v>
      </c>
      <c r="CH258" s="27" t="s">
        <v>698</v>
      </c>
      <c r="CI258" s="27" t="s">
        <v>698</v>
      </c>
      <c r="CJ258" s="27" t="s">
        <v>698</v>
      </c>
      <c r="CK258" s="27" t="s">
        <v>698</v>
      </c>
      <c r="CL258" s="27" t="s">
        <v>698</v>
      </c>
      <c r="CM258" s="27" t="s">
        <v>698</v>
      </c>
      <c r="CN258" s="27" t="s">
        <v>698</v>
      </c>
      <c r="CO258" s="27" t="s">
        <v>698</v>
      </c>
      <c r="CP258" s="27" t="s">
        <v>698</v>
      </c>
      <c r="CQ258" s="27" t="s">
        <v>698</v>
      </c>
      <c r="CR258" s="27" t="s">
        <v>698</v>
      </c>
      <c r="CS258" s="27" t="s">
        <v>698</v>
      </c>
      <c r="CT258" s="27" t="s">
        <v>698</v>
      </c>
      <c r="CU258" s="27" t="s">
        <v>698</v>
      </c>
      <c r="CV258" s="27" t="s">
        <v>698</v>
      </c>
      <c r="CW258" s="27" t="s">
        <v>698</v>
      </c>
      <c r="CX258" s="27" t="s">
        <v>698</v>
      </c>
      <c r="CY258" s="27" t="s">
        <v>698</v>
      </c>
      <c r="CZ258" s="27" t="s">
        <v>698</v>
      </c>
      <c r="DA258" s="27" t="s">
        <v>698</v>
      </c>
      <c r="DB258" s="27" t="s">
        <v>698</v>
      </c>
      <c r="DC258" s="27" t="s">
        <v>698</v>
      </c>
      <c r="DD258" s="27" t="s">
        <v>698</v>
      </c>
      <c r="DE258" s="27" t="s">
        <v>698</v>
      </c>
      <c r="DF258" s="27" t="s">
        <v>698</v>
      </c>
      <c r="DG258" s="27" t="s">
        <v>698</v>
      </c>
      <c r="DH258" s="27" t="s">
        <v>698</v>
      </c>
      <c r="DI258" s="27" t="s">
        <v>698</v>
      </c>
      <c r="DJ258" s="27" t="s">
        <v>698</v>
      </c>
      <c r="DK258" s="27" t="s">
        <v>698</v>
      </c>
      <c r="DL258" s="27" t="s">
        <v>698</v>
      </c>
      <c r="DM258" s="27" t="s">
        <v>698</v>
      </c>
      <c r="DN258" s="27" t="s">
        <v>698</v>
      </c>
      <c r="DO258" s="27" t="s">
        <v>698</v>
      </c>
      <c r="DP258" s="27" t="s">
        <v>698</v>
      </c>
      <c r="DQ258" s="27" t="s">
        <v>698</v>
      </c>
      <c r="DR258" s="27" t="s">
        <v>698</v>
      </c>
      <c r="DS258" s="27" t="s">
        <v>698</v>
      </c>
      <c r="DT258" s="27" t="s">
        <v>698</v>
      </c>
      <c r="DU258" s="27" t="s">
        <v>698</v>
      </c>
      <c r="DV258" s="27" t="s">
        <v>698</v>
      </c>
      <c r="DW258" s="27" t="s">
        <v>698</v>
      </c>
      <c r="DX258" s="27" t="s">
        <v>698</v>
      </c>
      <c r="DY258" s="27" t="s">
        <v>698</v>
      </c>
      <c r="DZ258" s="27" t="s">
        <v>698</v>
      </c>
      <c r="EA258" s="27" t="s">
        <v>698</v>
      </c>
      <c r="EB258" s="27" t="s">
        <v>698</v>
      </c>
      <c r="EC258" s="27" t="s">
        <v>698</v>
      </c>
      <c r="ED258" s="27" t="s">
        <v>698</v>
      </c>
      <c r="EE258" s="27" t="s">
        <v>698</v>
      </c>
      <c r="EF258" s="27" t="s">
        <v>698</v>
      </c>
      <c r="EG258" s="27" t="s">
        <v>698</v>
      </c>
      <c r="EH258" s="27" t="s">
        <v>698</v>
      </c>
      <c r="EI258" s="27" t="s">
        <v>698</v>
      </c>
      <c r="EJ258" s="27" t="s">
        <v>698</v>
      </c>
      <c r="EK258" s="27" t="s">
        <v>698</v>
      </c>
      <c r="EL258" s="27" t="s">
        <v>698</v>
      </c>
      <c r="EM258" s="27" t="s">
        <v>698</v>
      </c>
      <c r="EN258" s="27" t="s">
        <v>698</v>
      </c>
      <c r="EO258" s="27" t="s">
        <v>698</v>
      </c>
      <c r="EP258" s="27" t="s">
        <v>698</v>
      </c>
      <c r="EQ258" s="27" t="s">
        <v>698</v>
      </c>
      <c r="ER258" s="27" t="s">
        <v>698</v>
      </c>
      <c r="ES258" s="27" t="s">
        <v>698</v>
      </c>
      <c r="ET258" s="27" t="s">
        <v>698</v>
      </c>
      <c r="EU258" s="27" t="s">
        <v>698</v>
      </c>
      <c r="EV258" s="27" t="s">
        <v>698</v>
      </c>
      <c r="EW258" s="27" t="s">
        <v>2705</v>
      </c>
      <c r="EX258" s="27" t="s">
        <v>3004</v>
      </c>
      <c r="EY258" s="27" t="s">
        <v>2707</v>
      </c>
      <c r="EZ258" s="27" t="s">
        <v>694</v>
      </c>
      <c r="FA258" s="27" t="s">
        <v>694</v>
      </c>
      <c r="FB258" s="27" t="s">
        <v>694</v>
      </c>
      <c r="FC258" s="27" t="s">
        <v>694</v>
      </c>
      <c r="FD258" s="27" t="s">
        <v>694</v>
      </c>
      <c r="FE258" s="27" t="s">
        <v>2858</v>
      </c>
      <c r="FF258" s="42"/>
      <c r="FG258" s="42"/>
    </row>
    <row r="259" spans="1:163" x14ac:dyDescent="0.25">
      <c r="A259" s="27" t="str">
        <f t="shared" si="3"/>
        <v>IR003004002003002000000000000000000000</v>
      </c>
      <c r="B259" s="27" t="s">
        <v>2877</v>
      </c>
      <c r="C259" s="23" t="s">
        <v>2630</v>
      </c>
      <c r="D259" s="23" t="s">
        <v>710</v>
      </c>
      <c r="E259" s="23" t="s">
        <v>711</v>
      </c>
      <c r="F259" s="21" t="s">
        <v>707</v>
      </c>
      <c r="G259" s="21" t="s">
        <v>710</v>
      </c>
      <c r="H259" s="23" t="s">
        <v>707</v>
      </c>
      <c r="I259" s="23" t="s">
        <v>697</v>
      </c>
      <c r="J259" s="23" t="s">
        <v>697</v>
      </c>
      <c r="K259" s="64" t="s">
        <v>697</v>
      </c>
      <c r="L259" s="23" t="s">
        <v>697</v>
      </c>
      <c r="M259" s="23" t="s">
        <v>697</v>
      </c>
      <c r="N259" s="23" t="s">
        <v>697</v>
      </c>
      <c r="O259" s="23" t="s">
        <v>697</v>
      </c>
      <c r="P259" s="27">
        <v>0</v>
      </c>
      <c r="Q259" s="27" t="s">
        <v>704</v>
      </c>
      <c r="R259" s="27" t="s">
        <v>698</v>
      </c>
      <c r="S259" s="28" t="s">
        <v>694</v>
      </c>
      <c r="T259" s="28" t="s">
        <v>922</v>
      </c>
      <c r="U259" s="27" t="s">
        <v>3005</v>
      </c>
      <c r="V259" s="52" t="s">
        <v>905</v>
      </c>
      <c r="W259" s="20"/>
      <c r="X259" s="20"/>
      <c r="Y259" s="27"/>
      <c r="Z259" s="27"/>
      <c r="AA259" s="20" t="s">
        <v>3006</v>
      </c>
      <c r="AB259" s="20"/>
      <c r="AC259" s="20"/>
      <c r="AD259" s="20"/>
      <c r="AE259" s="20"/>
      <c r="AF259" s="20"/>
      <c r="AG259" s="20"/>
      <c r="AH259" s="27" t="s">
        <v>3134</v>
      </c>
      <c r="AI259" s="28" t="s">
        <v>704</v>
      </c>
      <c r="AJ259" s="27" t="s">
        <v>698</v>
      </c>
      <c r="AK259" s="27" t="s">
        <v>698</v>
      </c>
      <c r="AL259" s="27" t="s">
        <v>698</v>
      </c>
      <c r="AM259" s="27" t="s">
        <v>698</v>
      </c>
      <c r="AN259" s="27" t="s">
        <v>698</v>
      </c>
      <c r="AO259" s="27" t="s">
        <v>698</v>
      </c>
      <c r="AP259" s="27" t="s">
        <v>698</v>
      </c>
      <c r="AQ259" s="27" t="s">
        <v>698</v>
      </c>
      <c r="AR259" s="27" t="s">
        <v>698</v>
      </c>
      <c r="AS259" s="27" t="s">
        <v>698</v>
      </c>
      <c r="AT259" s="27" t="s">
        <v>698</v>
      </c>
      <c r="AU259" s="27" t="s">
        <v>698</v>
      </c>
      <c r="AV259" s="27" t="s">
        <v>698</v>
      </c>
      <c r="AW259" s="27" t="s">
        <v>698</v>
      </c>
      <c r="AX259" s="27" t="s">
        <v>698</v>
      </c>
      <c r="AY259" s="27" t="s">
        <v>698</v>
      </c>
      <c r="AZ259" s="27" t="s">
        <v>698</v>
      </c>
      <c r="BA259" s="27" t="s">
        <v>698</v>
      </c>
      <c r="BB259" s="27" t="s">
        <v>698</v>
      </c>
      <c r="BC259" s="27" t="s">
        <v>698</v>
      </c>
      <c r="BD259" s="27" t="s">
        <v>698</v>
      </c>
      <c r="BE259" s="27" t="s">
        <v>698</v>
      </c>
      <c r="BF259" s="27" t="s">
        <v>698</v>
      </c>
      <c r="BG259" s="27" t="s">
        <v>698</v>
      </c>
      <c r="BH259" s="27" t="s">
        <v>698</v>
      </c>
      <c r="BI259" s="27" t="s">
        <v>698</v>
      </c>
      <c r="BJ259" s="27" t="s">
        <v>698</v>
      </c>
      <c r="BK259" s="27" t="s">
        <v>698</v>
      </c>
      <c r="BL259" s="27" t="s">
        <v>698</v>
      </c>
      <c r="BM259" s="27" t="s">
        <v>698</v>
      </c>
      <c r="BN259" s="27" t="s">
        <v>698</v>
      </c>
      <c r="BO259" s="27" t="s">
        <v>698</v>
      </c>
      <c r="BP259" s="27" t="s">
        <v>698</v>
      </c>
      <c r="BQ259" s="27" t="s">
        <v>698</v>
      </c>
      <c r="BR259" s="27" t="s">
        <v>698</v>
      </c>
      <c r="BS259" s="27" t="s">
        <v>698</v>
      </c>
      <c r="BT259" s="27" t="s">
        <v>698</v>
      </c>
      <c r="BU259" s="27" t="s">
        <v>698</v>
      </c>
      <c r="BV259" s="27" t="s">
        <v>698</v>
      </c>
      <c r="BW259" s="27" t="s">
        <v>698</v>
      </c>
      <c r="BX259" s="27" t="s">
        <v>698</v>
      </c>
      <c r="BY259" s="27" t="s">
        <v>698</v>
      </c>
      <c r="BZ259" s="27" t="s">
        <v>704</v>
      </c>
      <c r="CA259" s="27" t="s">
        <v>698</v>
      </c>
      <c r="CB259" s="27" t="s">
        <v>698</v>
      </c>
      <c r="CC259" s="27" t="s">
        <v>698</v>
      </c>
      <c r="CD259" s="27" t="s">
        <v>698</v>
      </c>
      <c r="CE259" s="27" t="s">
        <v>698</v>
      </c>
      <c r="CF259" s="27" t="s">
        <v>698</v>
      </c>
      <c r="CG259" s="27" t="s">
        <v>698</v>
      </c>
      <c r="CH259" s="27" t="s">
        <v>698</v>
      </c>
      <c r="CI259" s="27" t="s">
        <v>698</v>
      </c>
      <c r="CJ259" s="27" t="s">
        <v>698</v>
      </c>
      <c r="CK259" s="27" t="s">
        <v>698</v>
      </c>
      <c r="CL259" s="27" t="s">
        <v>698</v>
      </c>
      <c r="CM259" s="27" t="s">
        <v>698</v>
      </c>
      <c r="CN259" s="27" t="s">
        <v>698</v>
      </c>
      <c r="CO259" s="27" t="s">
        <v>698</v>
      </c>
      <c r="CP259" s="27" t="s">
        <v>698</v>
      </c>
      <c r="CQ259" s="27" t="s">
        <v>698</v>
      </c>
      <c r="CR259" s="27" t="s">
        <v>698</v>
      </c>
      <c r="CS259" s="27" t="s">
        <v>698</v>
      </c>
      <c r="CT259" s="27" t="s">
        <v>698</v>
      </c>
      <c r="CU259" s="27" t="s">
        <v>698</v>
      </c>
      <c r="CV259" s="27" t="s">
        <v>698</v>
      </c>
      <c r="CW259" s="27" t="s">
        <v>698</v>
      </c>
      <c r="CX259" s="27" t="s">
        <v>698</v>
      </c>
      <c r="CY259" s="27" t="s">
        <v>698</v>
      </c>
      <c r="CZ259" s="27" t="s">
        <v>698</v>
      </c>
      <c r="DA259" s="27" t="s">
        <v>698</v>
      </c>
      <c r="DB259" s="27" t="s">
        <v>698</v>
      </c>
      <c r="DC259" s="27" t="s">
        <v>698</v>
      </c>
      <c r="DD259" s="27" t="s">
        <v>698</v>
      </c>
      <c r="DE259" s="27" t="s">
        <v>698</v>
      </c>
      <c r="DF259" s="27" t="s">
        <v>698</v>
      </c>
      <c r="DG259" s="27" t="s">
        <v>698</v>
      </c>
      <c r="DH259" s="27" t="s">
        <v>698</v>
      </c>
      <c r="DI259" s="27" t="s">
        <v>698</v>
      </c>
      <c r="DJ259" s="27" t="s">
        <v>698</v>
      </c>
      <c r="DK259" s="27" t="s">
        <v>698</v>
      </c>
      <c r="DL259" s="27" t="s">
        <v>698</v>
      </c>
      <c r="DM259" s="27" t="s">
        <v>698</v>
      </c>
      <c r="DN259" s="27" t="s">
        <v>698</v>
      </c>
      <c r="DO259" s="27" t="s">
        <v>698</v>
      </c>
      <c r="DP259" s="27" t="s">
        <v>698</v>
      </c>
      <c r="DQ259" s="27" t="s">
        <v>698</v>
      </c>
      <c r="DR259" s="27" t="s">
        <v>698</v>
      </c>
      <c r="DS259" s="27" t="s">
        <v>698</v>
      </c>
      <c r="DT259" s="27" t="s">
        <v>698</v>
      </c>
      <c r="DU259" s="27" t="s">
        <v>698</v>
      </c>
      <c r="DV259" s="27" t="s">
        <v>698</v>
      </c>
      <c r="DW259" s="27" t="s">
        <v>698</v>
      </c>
      <c r="DX259" s="27" t="s">
        <v>698</v>
      </c>
      <c r="DY259" s="27" t="s">
        <v>698</v>
      </c>
      <c r="DZ259" s="27" t="s">
        <v>698</v>
      </c>
      <c r="EA259" s="27" t="s">
        <v>698</v>
      </c>
      <c r="EB259" s="27" t="s">
        <v>698</v>
      </c>
      <c r="EC259" s="27" t="s">
        <v>698</v>
      </c>
      <c r="ED259" s="27" t="s">
        <v>698</v>
      </c>
      <c r="EE259" s="27" t="s">
        <v>698</v>
      </c>
      <c r="EF259" s="27" t="s">
        <v>698</v>
      </c>
      <c r="EG259" s="27" t="s">
        <v>698</v>
      </c>
      <c r="EH259" s="27" t="s">
        <v>698</v>
      </c>
      <c r="EI259" s="27" t="s">
        <v>698</v>
      </c>
      <c r="EJ259" s="27" t="s">
        <v>698</v>
      </c>
      <c r="EK259" s="27" t="s">
        <v>698</v>
      </c>
      <c r="EL259" s="27" t="s">
        <v>698</v>
      </c>
      <c r="EM259" s="27" t="s">
        <v>698</v>
      </c>
      <c r="EN259" s="27" t="s">
        <v>698</v>
      </c>
      <c r="EO259" s="27" t="s">
        <v>698</v>
      </c>
      <c r="EP259" s="27" t="s">
        <v>698</v>
      </c>
      <c r="EQ259" s="27" t="s">
        <v>698</v>
      </c>
      <c r="ER259" s="27" t="s">
        <v>698</v>
      </c>
      <c r="ES259" s="27" t="s">
        <v>698</v>
      </c>
      <c r="ET259" s="27" t="s">
        <v>698</v>
      </c>
      <c r="EU259" s="27" t="s">
        <v>698</v>
      </c>
      <c r="EV259" s="27" t="s">
        <v>698</v>
      </c>
      <c r="EW259" s="27" t="s">
        <v>2705</v>
      </c>
      <c r="EX259" s="27" t="s">
        <v>3004</v>
      </c>
      <c r="EY259" s="27" t="s">
        <v>2707</v>
      </c>
      <c r="EZ259" s="27" t="s">
        <v>694</v>
      </c>
      <c r="FA259" s="27" t="s">
        <v>694</v>
      </c>
      <c r="FB259" s="27" t="s">
        <v>694</v>
      </c>
      <c r="FC259" s="27" t="s">
        <v>694</v>
      </c>
      <c r="FD259" s="27" t="s">
        <v>694</v>
      </c>
      <c r="FE259" s="27" t="s">
        <v>2858</v>
      </c>
      <c r="FF259" s="42"/>
      <c r="FG259" s="42"/>
    </row>
    <row r="260" spans="1:163" x14ac:dyDescent="0.25">
      <c r="A260" s="27" t="str">
        <f t="shared" si="3"/>
        <v>IR003004002003003000000000000000000000</v>
      </c>
      <c r="B260" s="27" t="s">
        <v>2877</v>
      </c>
      <c r="C260" s="23" t="s">
        <v>2630</v>
      </c>
      <c r="D260" s="23" t="s">
        <v>710</v>
      </c>
      <c r="E260" s="23" t="s">
        <v>711</v>
      </c>
      <c r="F260" s="21" t="s">
        <v>707</v>
      </c>
      <c r="G260" s="21" t="s">
        <v>710</v>
      </c>
      <c r="H260" s="23" t="s">
        <v>710</v>
      </c>
      <c r="I260" s="23" t="s">
        <v>697</v>
      </c>
      <c r="J260" s="23" t="s">
        <v>697</v>
      </c>
      <c r="K260" s="64" t="s">
        <v>697</v>
      </c>
      <c r="L260" s="23" t="s">
        <v>697</v>
      </c>
      <c r="M260" s="23" t="s">
        <v>697</v>
      </c>
      <c r="N260" s="23" t="s">
        <v>697</v>
      </c>
      <c r="O260" s="23" t="s">
        <v>697</v>
      </c>
      <c r="P260" s="27">
        <v>0</v>
      </c>
      <c r="Q260" s="27" t="s">
        <v>704</v>
      </c>
      <c r="R260" s="27" t="s">
        <v>698</v>
      </c>
      <c r="S260" s="28" t="s">
        <v>694</v>
      </c>
      <c r="T260" s="28" t="s">
        <v>922</v>
      </c>
      <c r="U260" s="27" t="s">
        <v>3008</v>
      </c>
      <c r="V260" s="52" t="s">
        <v>905</v>
      </c>
      <c r="W260" s="20"/>
      <c r="X260" s="20"/>
      <c r="Y260" s="27"/>
      <c r="Z260" s="27"/>
      <c r="AA260" s="20" t="s">
        <v>3009</v>
      </c>
      <c r="AB260" s="20"/>
      <c r="AC260" s="20"/>
      <c r="AD260" s="20"/>
      <c r="AE260" s="20"/>
      <c r="AF260" s="20"/>
      <c r="AG260" s="20"/>
      <c r="AH260" s="27" t="s">
        <v>3135</v>
      </c>
      <c r="AI260" s="28" t="s">
        <v>704</v>
      </c>
      <c r="AJ260" s="27" t="s">
        <v>698</v>
      </c>
      <c r="AK260" s="27" t="s">
        <v>698</v>
      </c>
      <c r="AL260" s="27" t="s">
        <v>698</v>
      </c>
      <c r="AM260" s="27" t="s">
        <v>698</v>
      </c>
      <c r="AN260" s="27" t="s">
        <v>698</v>
      </c>
      <c r="AO260" s="27" t="s">
        <v>698</v>
      </c>
      <c r="AP260" s="27" t="s">
        <v>698</v>
      </c>
      <c r="AQ260" s="27" t="s">
        <v>698</v>
      </c>
      <c r="AR260" s="27" t="s">
        <v>698</v>
      </c>
      <c r="AS260" s="27" t="s">
        <v>698</v>
      </c>
      <c r="AT260" s="27" t="s">
        <v>698</v>
      </c>
      <c r="AU260" s="27" t="s">
        <v>698</v>
      </c>
      <c r="AV260" s="27" t="s">
        <v>698</v>
      </c>
      <c r="AW260" s="27" t="s">
        <v>698</v>
      </c>
      <c r="AX260" s="27" t="s">
        <v>698</v>
      </c>
      <c r="AY260" s="27" t="s">
        <v>698</v>
      </c>
      <c r="AZ260" s="27" t="s">
        <v>698</v>
      </c>
      <c r="BA260" s="27" t="s">
        <v>698</v>
      </c>
      <c r="BB260" s="27" t="s">
        <v>698</v>
      </c>
      <c r="BC260" s="27" t="s">
        <v>698</v>
      </c>
      <c r="BD260" s="27" t="s">
        <v>698</v>
      </c>
      <c r="BE260" s="27" t="s">
        <v>698</v>
      </c>
      <c r="BF260" s="27" t="s">
        <v>698</v>
      </c>
      <c r="BG260" s="27" t="s">
        <v>698</v>
      </c>
      <c r="BH260" s="27" t="s">
        <v>698</v>
      </c>
      <c r="BI260" s="27" t="s">
        <v>698</v>
      </c>
      <c r="BJ260" s="27" t="s">
        <v>698</v>
      </c>
      <c r="BK260" s="27" t="s">
        <v>698</v>
      </c>
      <c r="BL260" s="27" t="s">
        <v>698</v>
      </c>
      <c r="BM260" s="27" t="s">
        <v>698</v>
      </c>
      <c r="BN260" s="27" t="s">
        <v>698</v>
      </c>
      <c r="BO260" s="27" t="s">
        <v>698</v>
      </c>
      <c r="BP260" s="27" t="s">
        <v>698</v>
      </c>
      <c r="BQ260" s="27" t="s">
        <v>698</v>
      </c>
      <c r="BR260" s="27" t="s">
        <v>698</v>
      </c>
      <c r="BS260" s="27" t="s">
        <v>698</v>
      </c>
      <c r="BT260" s="27" t="s">
        <v>698</v>
      </c>
      <c r="BU260" s="27" t="s">
        <v>698</v>
      </c>
      <c r="BV260" s="27" t="s">
        <v>698</v>
      </c>
      <c r="BW260" s="27" t="s">
        <v>698</v>
      </c>
      <c r="BX260" s="27" t="s">
        <v>698</v>
      </c>
      <c r="BY260" s="27" t="s">
        <v>698</v>
      </c>
      <c r="BZ260" s="27" t="s">
        <v>704</v>
      </c>
      <c r="CA260" s="27" t="s">
        <v>698</v>
      </c>
      <c r="CB260" s="27" t="s">
        <v>698</v>
      </c>
      <c r="CC260" s="27" t="s">
        <v>698</v>
      </c>
      <c r="CD260" s="27" t="s">
        <v>698</v>
      </c>
      <c r="CE260" s="27" t="s">
        <v>698</v>
      </c>
      <c r="CF260" s="27" t="s">
        <v>698</v>
      </c>
      <c r="CG260" s="27" t="s">
        <v>698</v>
      </c>
      <c r="CH260" s="27" t="s">
        <v>698</v>
      </c>
      <c r="CI260" s="27" t="s">
        <v>698</v>
      </c>
      <c r="CJ260" s="27" t="s">
        <v>698</v>
      </c>
      <c r="CK260" s="27" t="s">
        <v>698</v>
      </c>
      <c r="CL260" s="27" t="s">
        <v>698</v>
      </c>
      <c r="CM260" s="27" t="s">
        <v>698</v>
      </c>
      <c r="CN260" s="27" t="s">
        <v>698</v>
      </c>
      <c r="CO260" s="27" t="s">
        <v>698</v>
      </c>
      <c r="CP260" s="27" t="s">
        <v>698</v>
      </c>
      <c r="CQ260" s="27" t="s">
        <v>698</v>
      </c>
      <c r="CR260" s="27" t="s">
        <v>698</v>
      </c>
      <c r="CS260" s="27" t="s">
        <v>698</v>
      </c>
      <c r="CT260" s="27" t="s">
        <v>698</v>
      </c>
      <c r="CU260" s="27" t="s">
        <v>698</v>
      </c>
      <c r="CV260" s="27" t="s">
        <v>698</v>
      </c>
      <c r="CW260" s="27" t="s">
        <v>698</v>
      </c>
      <c r="CX260" s="27" t="s">
        <v>698</v>
      </c>
      <c r="CY260" s="27" t="s">
        <v>698</v>
      </c>
      <c r="CZ260" s="27" t="s">
        <v>698</v>
      </c>
      <c r="DA260" s="27" t="s">
        <v>698</v>
      </c>
      <c r="DB260" s="27" t="s">
        <v>698</v>
      </c>
      <c r="DC260" s="27" t="s">
        <v>698</v>
      </c>
      <c r="DD260" s="27" t="s">
        <v>698</v>
      </c>
      <c r="DE260" s="27" t="s">
        <v>698</v>
      </c>
      <c r="DF260" s="27" t="s">
        <v>698</v>
      </c>
      <c r="DG260" s="27" t="s">
        <v>698</v>
      </c>
      <c r="DH260" s="27" t="s">
        <v>698</v>
      </c>
      <c r="DI260" s="27" t="s">
        <v>698</v>
      </c>
      <c r="DJ260" s="27" t="s">
        <v>698</v>
      </c>
      <c r="DK260" s="27" t="s">
        <v>698</v>
      </c>
      <c r="DL260" s="27" t="s">
        <v>698</v>
      </c>
      <c r="DM260" s="27" t="s">
        <v>698</v>
      </c>
      <c r="DN260" s="27" t="s">
        <v>698</v>
      </c>
      <c r="DO260" s="27" t="s">
        <v>698</v>
      </c>
      <c r="DP260" s="27" t="s">
        <v>698</v>
      </c>
      <c r="DQ260" s="27" t="s">
        <v>698</v>
      </c>
      <c r="DR260" s="27" t="s">
        <v>698</v>
      </c>
      <c r="DS260" s="27" t="s">
        <v>698</v>
      </c>
      <c r="DT260" s="27" t="s">
        <v>698</v>
      </c>
      <c r="DU260" s="27" t="s">
        <v>698</v>
      </c>
      <c r="DV260" s="27" t="s">
        <v>698</v>
      </c>
      <c r="DW260" s="27" t="s">
        <v>698</v>
      </c>
      <c r="DX260" s="27" t="s">
        <v>698</v>
      </c>
      <c r="DY260" s="27" t="s">
        <v>698</v>
      </c>
      <c r="DZ260" s="27" t="s">
        <v>698</v>
      </c>
      <c r="EA260" s="27" t="s">
        <v>698</v>
      </c>
      <c r="EB260" s="27" t="s">
        <v>698</v>
      </c>
      <c r="EC260" s="27" t="s">
        <v>698</v>
      </c>
      <c r="ED260" s="27" t="s">
        <v>698</v>
      </c>
      <c r="EE260" s="27" t="s">
        <v>698</v>
      </c>
      <c r="EF260" s="27" t="s">
        <v>698</v>
      </c>
      <c r="EG260" s="27" t="s">
        <v>698</v>
      </c>
      <c r="EH260" s="27" t="s">
        <v>698</v>
      </c>
      <c r="EI260" s="27" t="s">
        <v>698</v>
      </c>
      <c r="EJ260" s="27" t="s">
        <v>698</v>
      </c>
      <c r="EK260" s="27" t="s">
        <v>698</v>
      </c>
      <c r="EL260" s="27" t="s">
        <v>698</v>
      </c>
      <c r="EM260" s="27" t="s">
        <v>698</v>
      </c>
      <c r="EN260" s="27" t="s">
        <v>698</v>
      </c>
      <c r="EO260" s="27" t="s">
        <v>698</v>
      </c>
      <c r="EP260" s="27" t="s">
        <v>698</v>
      </c>
      <c r="EQ260" s="27" t="s">
        <v>698</v>
      </c>
      <c r="ER260" s="27" t="s">
        <v>698</v>
      </c>
      <c r="ES260" s="27" t="s">
        <v>698</v>
      </c>
      <c r="ET260" s="27" t="s">
        <v>698</v>
      </c>
      <c r="EU260" s="27" t="s">
        <v>698</v>
      </c>
      <c r="EV260" s="27" t="s">
        <v>698</v>
      </c>
      <c r="EW260" s="27" t="s">
        <v>2705</v>
      </c>
      <c r="EX260" s="27" t="s">
        <v>3004</v>
      </c>
      <c r="EY260" s="27" t="s">
        <v>2707</v>
      </c>
      <c r="EZ260" s="27" t="s">
        <v>694</v>
      </c>
      <c r="FA260" s="27" t="s">
        <v>694</v>
      </c>
      <c r="FB260" s="27" t="s">
        <v>694</v>
      </c>
      <c r="FC260" s="27" t="s">
        <v>694</v>
      </c>
      <c r="FD260" s="27" t="s">
        <v>694</v>
      </c>
      <c r="FE260" s="27" t="s">
        <v>2858</v>
      </c>
      <c r="FF260" s="42"/>
      <c r="FG260" s="42"/>
    </row>
    <row r="261" spans="1:163" x14ac:dyDescent="0.25">
      <c r="A261" s="27" t="str">
        <f t="shared" si="3"/>
        <v>IR003004002003004000000000000000000000</v>
      </c>
      <c r="B261" s="28" t="s">
        <v>2877</v>
      </c>
      <c r="C261" s="23" t="s">
        <v>2630</v>
      </c>
      <c r="D261" s="25" t="s">
        <v>710</v>
      </c>
      <c r="E261" s="25" t="s">
        <v>711</v>
      </c>
      <c r="F261" s="50" t="s">
        <v>707</v>
      </c>
      <c r="G261" s="50" t="s">
        <v>710</v>
      </c>
      <c r="H261" s="25" t="s">
        <v>711</v>
      </c>
      <c r="I261" s="25" t="s">
        <v>697</v>
      </c>
      <c r="J261" s="25" t="s">
        <v>697</v>
      </c>
      <c r="K261" s="63" t="s">
        <v>697</v>
      </c>
      <c r="L261" s="25" t="s">
        <v>697</v>
      </c>
      <c r="M261" s="25" t="s">
        <v>697</v>
      </c>
      <c r="N261" s="25" t="s">
        <v>697</v>
      </c>
      <c r="O261" s="25" t="s">
        <v>697</v>
      </c>
      <c r="P261" s="28"/>
      <c r="Q261" s="28" t="s">
        <v>704</v>
      </c>
      <c r="R261" s="28" t="s">
        <v>698</v>
      </c>
      <c r="S261" s="28" t="s">
        <v>694</v>
      </c>
      <c r="T261" s="28" t="s">
        <v>922</v>
      </c>
      <c r="U261" s="28" t="s">
        <v>3011</v>
      </c>
      <c r="V261" s="139" t="s">
        <v>905</v>
      </c>
      <c r="W261" s="24"/>
      <c r="X261" s="24"/>
      <c r="Y261" s="28"/>
      <c r="Z261" s="28"/>
      <c r="AA261" s="24" t="s">
        <v>3012</v>
      </c>
      <c r="AB261" s="24"/>
      <c r="AC261" s="24"/>
      <c r="AD261" s="24"/>
      <c r="AE261" s="24"/>
      <c r="AF261" s="24"/>
      <c r="AG261" s="24"/>
      <c r="AH261" s="28" t="s">
        <v>3136</v>
      </c>
      <c r="AI261" s="28" t="s">
        <v>704</v>
      </c>
      <c r="AJ261" s="28"/>
      <c r="AK261" s="28"/>
      <c r="AL261" s="28"/>
      <c r="AM261" s="28"/>
      <c r="AN261" s="28"/>
      <c r="AO261" s="28"/>
      <c r="AP261" s="28"/>
      <c r="AQ261" s="28"/>
      <c r="AR261" s="28"/>
      <c r="AS261" s="28"/>
      <c r="AT261" s="28"/>
      <c r="AU261" s="28"/>
      <c r="AV261" s="28"/>
      <c r="AW261" s="28"/>
      <c r="AX261" s="28"/>
      <c r="AY261" s="28"/>
      <c r="AZ261" s="28"/>
      <c r="BA261" s="28"/>
      <c r="BB261" s="28"/>
      <c r="BC261" s="28"/>
      <c r="BD261" s="28"/>
      <c r="BE261" s="28"/>
      <c r="BF261" s="28"/>
      <c r="BG261" s="28"/>
      <c r="BH261" s="28"/>
      <c r="BI261" s="28"/>
      <c r="BJ261" s="28"/>
      <c r="BK261" s="28"/>
      <c r="BL261" s="28"/>
      <c r="BM261" s="28"/>
      <c r="BN261" s="28"/>
      <c r="BO261" s="28"/>
      <c r="BP261" s="28"/>
      <c r="BQ261" s="28"/>
      <c r="BR261" s="28"/>
      <c r="BS261" s="28"/>
      <c r="BT261" s="28"/>
      <c r="BU261" s="28"/>
      <c r="BV261" s="28"/>
      <c r="BW261" s="28"/>
      <c r="BX261" s="28"/>
      <c r="BY261" s="28"/>
      <c r="BZ261" s="28"/>
      <c r="CA261" s="28"/>
      <c r="CB261" s="28"/>
      <c r="CC261" s="28"/>
      <c r="CD261" s="28"/>
      <c r="CE261" s="28"/>
      <c r="CF261" s="28"/>
      <c r="CG261" s="28"/>
      <c r="CH261" s="28"/>
      <c r="CI261" s="28"/>
      <c r="CJ261" s="28"/>
      <c r="CK261" s="28"/>
      <c r="CL261" s="28"/>
      <c r="CM261" s="28"/>
      <c r="CN261" s="28"/>
      <c r="CO261" s="28"/>
      <c r="CP261" s="28"/>
      <c r="CQ261" s="28"/>
      <c r="CR261" s="28"/>
      <c r="CS261" s="28"/>
      <c r="CT261" s="28"/>
      <c r="CU261" s="28"/>
      <c r="CV261" s="28"/>
      <c r="CW261" s="28"/>
      <c r="CX261" s="28"/>
      <c r="CY261" s="28"/>
      <c r="CZ261" s="28"/>
      <c r="DA261" s="28"/>
      <c r="DB261" s="28"/>
      <c r="DC261" s="28"/>
      <c r="DD261" s="28"/>
      <c r="DE261" s="28"/>
      <c r="DF261" s="28"/>
      <c r="DG261" s="28"/>
      <c r="DH261" s="28"/>
      <c r="DI261" s="28"/>
      <c r="DJ261" s="28"/>
      <c r="DK261" s="28"/>
      <c r="DL261" s="28"/>
      <c r="DM261" s="28"/>
      <c r="DN261" s="28"/>
      <c r="DO261" s="28"/>
      <c r="DP261" s="28"/>
      <c r="DQ261" s="28"/>
      <c r="DR261" s="28"/>
      <c r="DS261" s="28"/>
      <c r="DT261" s="28"/>
      <c r="DU261" s="28"/>
      <c r="DV261" s="28"/>
      <c r="DW261" s="28"/>
      <c r="DX261" s="28"/>
      <c r="DY261" s="28"/>
      <c r="DZ261" s="28"/>
      <c r="EA261" s="28"/>
      <c r="EB261" s="28"/>
      <c r="EC261" s="28"/>
      <c r="ED261" s="28"/>
      <c r="EE261" s="28"/>
      <c r="EF261" s="28"/>
      <c r="EG261" s="28"/>
      <c r="EH261" s="28"/>
      <c r="EI261" s="28"/>
      <c r="EJ261" s="28"/>
      <c r="EK261" s="28"/>
      <c r="EL261" s="28"/>
      <c r="EM261" s="28"/>
      <c r="EN261" s="28"/>
      <c r="EO261" s="28"/>
      <c r="EP261" s="28"/>
      <c r="EQ261" s="28"/>
      <c r="ER261" s="28"/>
      <c r="ES261" s="28"/>
      <c r="ET261" s="28"/>
      <c r="EU261" s="28"/>
      <c r="EV261" s="28"/>
      <c r="EW261" s="28"/>
      <c r="EX261" s="28"/>
      <c r="EY261" s="28"/>
      <c r="EZ261" s="28"/>
      <c r="FA261" s="28"/>
      <c r="FB261" s="28"/>
      <c r="FC261" s="28"/>
      <c r="FD261" s="28"/>
      <c r="FE261" s="28"/>
      <c r="FF261" s="43"/>
      <c r="FG261" s="43"/>
    </row>
    <row r="262" spans="1:163" x14ac:dyDescent="0.25">
      <c r="A262" s="27" t="str">
        <f t="shared" si="3"/>
        <v>IR003004002004000000000000000000000000</v>
      </c>
      <c r="B262" s="27" t="s">
        <v>694</v>
      </c>
      <c r="C262" s="23" t="s">
        <v>2630</v>
      </c>
      <c r="D262" s="23" t="s">
        <v>710</v>
      </c>
      <c r="E262" s="23" t="s">
        <v>711</v>
      </c>
      <c r="F262" s="21" t="s">
        <v>707</v>
      </c>
      <c r="G262" s="23" t="s">
        <v>711</v>
      </c>
      <c r="H262" s="23" t="s">
        <v>697</v>
      </c>
      <c r="I262" s="23" t="s">
        <v>697</v>
      </c>
      <c r="J262" s="23" t="s">
        <v>697</v>
      </c>
      <c r="K262" s="64" t="s">
        <v>697</v>
      </c>
      <c r="L262" s="23" t="s">
        <v>697</v>
      </c>
      <c r="M262" s="23" t="s">
        <v>697</v>
      </c>
      <c r="N262" s="23" t="s">
        <v>697</v>
      </c>
      <c r="O262" s="23" t="s">
        <v>697</v>
      </c>
      <c r="P262" s="27">
        <v>0</v>
      </c>
      <c r="Q262" s="27" t="s">
        <v>698</v>
      </c>
      <c r="R262" s="27" t="s">
        <v>698</v>
      </c>
      <c r="S262" s="28" t="s">
        <v>694</v>
      </c>
      <c r="T262" s="28" t="s">
        <v>922</v>
      </c>
      <c r="U262" s="154" t="s">
        <v>3137</v>
      </c>
      <c r="V262" s="52" t="s">
        <v>905</v>
      </c>
      <c r="W262" s="20"/>
      <c r="X262" s="27"/>
      <c r="Y262" s="20"/>
      <c r="Z262" s="20" t="s">
        <v>3025</v>
      </c>
      <c r="AA262" s="20"/>
      <c r="AB262" s="20"/>
      <c r="AC262" s="20"/>
      <c r="AD262" s="20"/>
      <c r="AE262" s="20"/>
      <c r="AF262" s="20"/>
      <c r="AG262" s="20"/>
      <c r="AH262" s="27" t="s">
        <v>3138</v>
      </c>
      <c r="AI262" s="28" t="s">
        <v>698</v>
      </c>
      <c r="AJ262" s="27" t="s">
        <v>694</v>
      </c>
      <c r="AK262" s="27" t="s">
        <v>694</v>
      </c>
      <c r="AL262" s="27" t="s">
        <v>694</v>
      </c>
      <c r="AM262" s="27" t="s">
        <v>694</v>
      </c>
      <c r="AN262" s="27" t="s">
        <v>694</v>
      </c>
      <c r="AO262" s="27" t="s">
        <v>694</v>
      </c>
      <c r="AP262" s="27" t="s">
        <v>694</v>
      </c>
      <c r="AQ262" s="27" t="s">
        <v>694</v>
      </c>
      <c r="AR262" s="27" t="s">
        <v>694</v>
      </c>
      <c r="AS262" s="27" t="s">
        <v>694</v>
      </c>
      <c r="AT262" s="27" t="s">
        <v>694</v>
      </c>
      <c r="AU262" s="27" t="s">
        <v>694</v>
      </c>
      <c r="AV262" s="27" t="s">
        <v>694</v>
      </c>
      <c r="AW262" s="27" t="s">
        <v>694</v>
      </c>
      <c r="AX262" s="27" t="s">
        <v>694</v>
      </c>
      <c r="AY262" s="27" t="s">
        <v>694</v>
      </c>
      <c r="AZ262" s="27" t="s">
        <v>694</v>
      </c>
      <c r="BA262" s="27" t="s">
        <v>694</v>
      </c>
      <c r="BB262" s="27" t="s">
        <v>694</v>
      </c>
      <c r="BC262" s="27" t="s">
        <v>694</v>
      </c>
      <c r="BD262" s="27" t="s">
        <v>694</v>
      </c>
      <c r="BE262" s="27" t="s">
        <v>694</v>
      </c>
      <c r="BF262" s="27" t="s">
        <v>694</v>
      </c>
      <c r="BG262" s="27" t="s">
        <v>694</v>
      </c>
      <c r="BH262" s="27" t="s">
        <v>694</v>
      </c>
      <c r="BI262" s="27" t="s">
        <v>694</v>
      </c>
      <c r="BJ262" s="27" t="s">
        <v>694</v>
      </c>
      <c r="BK262" s="27" t="s">
        <v>694</v>
      </c>
      <c r="BL262" s="27" t="s">
        <v>694</v>
      </c>
      <c r="BM262" s="27" t="s">
        <v>694</v>
      </c>
      <c r="BN262" s="27" t="s">
        <v>694</v>
      </c>
      <c r="BO262" s="27" t="s">
        <v>694</v>
      </c>
      <c r="BP262" s="27" t="s">
        <v>694</v>
      </c>
      <c r="BQ262" s="27" t="s">
        <v>694</v>
      </c>
      <c r="BR262" s="27" t="s">
        <v>694</v>
      </c>
      <c r="BS262" s="27" t="s">
        <v>694</v>
      </c>
      <c r="BT262" s="27" t="s">
        <v>694</v>
      </c>
      <c r="BU262" s="27" t="s">
        <v>694</v>
      </c>
      <c r="BV262" s="27" t="s">
        <v>694</v>
      </c>
      <c r="BW262" s="27" t="s">
        <v>694</v>
      </c>
      <c r="BX262" s="27" t="s">
        <v>694</v>
      </c>
      <c r="BY262" s="27" t="s">
        <v>694</v>
      </c>
      <c r="BZ262" s="27" t="s">
        <v>694</v>
      </c>
      <c r="CA262" s="27" t="s">
        <v>694</v>
      </c>
      <c r="CB262" s="27" t="s">
        <v>694</v>
      </c>
      <c r="CC262" s="27" t="s">
        <v>694</v>
      </c>
      <c r="CD262" s="27" t="s">
        <v>694</v>
      </c>
      <c r="CE262" s="27" t="s">
        <v>694</v>
      </c>
      <c r="CF262" s="27" t="s">
        <v>694</v>
      </c>
      <c r="CG262" s="27" t="s">
        <v>694</v>
      </c>
      <c r="CH262" s="27" t="s">
        <v>694</v>
      </c>
      <c r="CI262" s="27" t="s">
        <v>694</v>
      </c>
      <c r="CJ262" s="27" t="s">
        <v>694</v>
      </c>
      <c r="CK262" s="27" t="s">
        <v>694</v>
      </c>
      <c r="CL262" s="27" t="s">
        <v>694</v>
      </c>
      <c r="CM262" s="27" t="s">
        <v>694</v>
      </c>
      <c r="CN262" s="27" t="s">
        <v>694</v>
      </c>
      <c r="CO262" s="27" t="s">
        <v>694</v>
      </c>
      <c r="CP262" s="27" t="s">
        <v>694</v>
      </c>
      <c r="CQ262" s="27" t="s">
        <v>694</v>
      </c>
      <c r="CR262" s="27" t="s">
        <v>694</v>
      </c>
      <c r="CS262" s="27" t="s">
        <v>694</v>
      </c>
      <c r="CT262" s="27" t="s">
        <v>694</v>
      </c>
      <c r="CU262" s="27" t="s">
        <v>694</v>
      </c>
      <c r="CV262" s="27" t="s">
        <v>694</v>
      </c>
      <c r="CW262" s="27" t="s">
        <v>694</v>
      </c>
      <c r="CX262" s="27" t="s">
        <v>694</v>
      </c>
      <c r="CY262" s="27" t="s">
        <v>694</v>
      </c>
      <c r="CZ262" s="27" t="s">
        <v>694</v>
      </c>
      <c r="DA262" s="27" t="s">
        <v>694</v>
      </c>
      <c r="DB262" s="27" t="s">
        <v>694</v>
      </c>
      <c r="DC262" s="27" t="s">
        <v>694</v>
      </c>
      <c r="DD262" s="27" t="s">
        <v>694</v>
      </c>
      <c r="DE262" s="27" t="s">
        <v>694</v>
      </c>
      <c r="DF262" s="27" t="s">
        <v>694</v>
      </c>
      <c r="DG262" s="27" t="s">
        <v>694</v>
      </c>
      <c r="DH262" s="27" t="s">
        <v>694</v>
      </c>
      <c r="DI262" s="27" t="s">
        <v>694</v>
      </c>
      <c r="DJ262" s="27" t="s">
        <v>694</v>
      </c>
      <c r="DK262" s="27" t="s">
        <v>694</v>
      </c>
      <c r="DL262" s="27" t="s">
        <v>694</v>
      </c>
      <c r="DM262" s="27" t="s">
        <v>694</v>
      </c>
      <c r="DN262" s="27" t="s">
        <v>694</v>
      </c>
      <c r="DO262" s="27" t="s">
        <v>694</v>
      </c>
      <c r="DP262" s="27" t="s">
        <v>694</v>
      </c>
      <c r="DQ262" s="27" t="s">
        <v>694</v>
      </c>
      <c r="DR262" s="27" t="s">
        <v>694</v>
      </c>
      <c r="DS262" s="27" t="s">
        <v>694</v>
      </c>
      <c r="DT262" s="27" t="s">
        <v>694</v>
      </c>
      <c r="DU262" s="27" t="s">
        <v>694</v>
      </c>
      <c r="DV262" s="27" t="s">
        <v>694</v>
      </c>
      <c r="DW262" s="27" t="s">
        <v>694</v>
      </c>
      <c r="DX262" s="27" t="s">
        <v>694</v>
      </c>
      <c r="DY262" s="27" t="s">
        <v>694</v>
      </c>
      <c r="DZ262" s="27" t="s">
        <v>694</v>
      </c>
      <c r="EA262" s="27" t="s">
        <v>694</v>
      </c>
      <c r="EB262" s="27" t="s">
        <v>694</v>
      </c>
      <c r="EC262" s="27" t="s">
        <v>694</v>
      </c>
      <c r="ED262" s="27" t="s">
        <v>694</v>
      </c>
      <c r="EE262" s="27" t="s">
        <v>694</v>
      </c>
      <c r="EF262" s="27" t="s">
        <v>694</v>
      </c>
      <c r="EG262" s="27" t="s">
        <v>694</v>
      </c>
      <c r="EH262" s="27" t="s">
        <v>694</v>
      </c>
      <c r="EI262" s="27" t="s">
        <v>694</v>
      </c>
      <c r="EJ262" s="27" t="s">
        <v>694</v>
      </c>
      <c r="EK262" s="27" t="s">
        <v>694</v>
      </c>
      <c r="EL262" s="27" t="s">
        <v>694</v>
      </c>
      <c r="EM262" s="27" t="s">
        <v>694</v>
      </c>
      <c r="EN262" s="27" t="s">
        <v>694</v>
      </c>
      <c r="EO262" s="27" t="s">
        <v>694</v>
      </c>
      <c r="EP262" s="27" t="s">
        <v>694</v>
      </c>
      <c r="EQ262" s="27" t="s">
        <v>694</v>
      </c>
      <c r="ER262" s="27" t="s">
        <v>694</v>
      </c>
      <c r="ES262" s="27" t="s">
        <v>694</v>
      </c>
      <c r="ET262" s="27" t="s">
        <v>694</v>
      </c>
      <c r="EU262" s="27" t="s">
        <v>694</v>
      </c>
      <c r="EV262" s="27" t="s">
        <v>694</v>
      </c>
      <c r="EW262" s="27" t="s">
        <v>694</v>
      </c>
      <c r="EX262" s="27" t="s">
        <v>694</v>
      </c>
      <c r="EY262" s="27" t="s">
        <v>694</v>
      </c>
      <c r="EZ262" s="27" t="s">
        <v>694</v>
      </c>
      <c r="FA262" s="27" t="s">
        <v>694</v>
      </c>
      <c r="FB262" s="27" t="s">
        <v>694</v>
      </c>
      <c r="FC262" s="27" t="s">
        <v>694</v>
      </c>
      <c r="FD262" s="27" t="s">
        <v>694</v>
      </c>
      <c r="FE262" s="27" t="s">
        <v>694</v>
      </c>
      <c r="FF262" s="42"/>
      <c r="FG262" s="42"/>
    </row>
    <row r="263" spans="1:163" x14ac:dyDescent="0.25">
      <c r="A263" s="27" t="str">
        <f t="shared" si="3"/>
        <v>IR003004002004001000000000000000000000</v>
      </c>
      <c r="B263" s="27" t="s">
        <v>694</v>
      </c>
      <c r="C263" s="23" t="s">
        <v>2630</v>
      </c>
      <c r="D263" s="23" t="s">
        <v>710</v>
      </c>
      <c r="E263" s="23" t="s">
        <v>711</v>
      </c>
      <c r="F263" s="21" t="s">
        <v>707</v>
      </c>
      <c r="G263" s="23" t="s">
        <v>711</v>
      </c>
      <c r="H263" s="23" t="s">
        <v>702</v>
      </c>
      <c r="I263" s="23" t="s">
        <v>697</v>
      </c>
      <c r="J263" s="23" t="s">
        <v>697</v>
      </c>
      <c r="K263" s="64" t="s">
        <v>697</v>
      </c>
      <c r="L263" s="23" t="s">
        <v>697</v>
      </c>
      <c r="M263" s="23" t="s">
        <v>697</v>
      </c>
      <c r="N263" s="23" t="s">
        <v>697</v>
      </c>
      <c r="O263" s="23" t="s">
        <v>697</v>
      </c>
      <c r="P263" s="27">
        <v>0</v>
      </c>
      <c r="Q263" s="27" t="s">
        <v>698</v>
      </c>
      <c r="R263" s="27" t="s">
        <v>698</v>
      </c>
      <c r="S263" s="28" t="s">
        <v>694</v>
      </c>
      <c r="T263" s="28" t="s">
        <v>922</v>
      </c>
      <c r="U263" s="27" t="s">
        <v>3001</v>
      </c>
      <c r="V263" s="52" t="s">
        <v>905</v>
      </c>
      <c r="W263" s="20"/>
      <c r="X263" s="20"/>
      <c r="Y263" s="27"/>
      <c r="Z263" s="27"/>
      <c r="AA263" s="20" t="s">
        <v>3002</v>
      </c>
      <c r="AB263" s="20"/>
      <c r="AC263" s="20"/>
      <c r="AD263" s="20"/>
      <c r="AE263" s="20"/>
      <c r="AF263" s="20"/>
      <c r="AG263" s="20"/>
      <c r="AH263" s="27" t="s">
        <v>3139</v>
      </c>
      <c r="AI263" s="28" t="s">
        <v>698</v>
      </c>
      <c r="AJ263" s="27" t="s">
        <v>698</v>
      </c>
      <c r="AK263" s="27" t="s">
        <v>698</v>
      </c>
      <c r="AL263" s="27" t="s">
        <v>698</v>
      </c>
      <c r="AM263" s="27" t="s">
        <v>698</v>
      </c>
      <c r="AN263" s="27" t="s">
        <v>698</v>
      </c>
      <c r="AO263" s="27" t="s">
        <v>698</v>
      </c>
      <c r="AP263" s="27" t="s">
        <v>698</v>
      </c>
      <c r="AQ263" s="27" t="s">
        <v>698</v>
      </c>
      <c r="AR263" s="27" t="s">
        <v>698</v>
      </c>
      <c r="AS263" s="27" t="s">
        <v>698</v>
      </c>
      <c r="AT263" s="27" t="s">
        <v>698</v>
      </c>
      <c r="AU263" s="27" t="s">
        <v>698</v>
      </c>
      <c r="AV263" s="27" t="s">
        <v>698</v>
      </c>
      <c r="AW263" s="27" t="s">
        <v>698</v>
      </c>
      <c r="AX263" s="27" t="s">
        <v>698</v>
      </c>
      <c r="AY263" s="27" t="s">
        <v>698</v>
      </c>
      <c r="AZ263" s="27" t="s">
        <v>698</v>
      </c>
      <c r="BA263" s="27" t="s">
        <v>698</v>
      </c>
      <c r="BB263" s="27" t="s">
        <v>698</v>
      </c>
      <c r="BC263" s="27" t="s">
        <v>698</v>
      </c>
      <c r="BD263" s="27" t="s">
        <v>698</v>
      </c>
      <c r="BE263" s="27" t="s">
        <v>698</v>
      </c>
      <c r="BF263" s="27" t="s">
        <v>698</v>
      </c>
      <c r="BG263" s="27" t="s">
        <v>698</v>
      </c>
      <c r="BH263" s="27" t="s">
        <v>698</v>
      </c>
      <c r="BI263" s="27" t="s">
        <v>698</v>
      </c>
      <c r="BJ263" s="27" t="s">
        <v>698</v>
      </c>
      <c r="BK263" s="27" t="s">
        <v>698</v>
      </c>
      <c r="BL263" s="27" t="s">
        <v>698</v>
      </c>
      <c r="BM263" s="27" t="s">
        <v>698</v>
      </c>
      <c r="BN263" s="27" t="s">
        <v>698</v>
      </c>
      <c r="BO263" s="27" t="s">
        <v>698</v>
      </c>
      <c r="BP263" s="27" t="s">
        <v>698</v>
      </c>
      <c r="BQ263" s="27" t="s">
        <v>698</v>
      </c>
      <c r="BR263" s="27" t="s">
        <v>698</v>
      </c>
      <c r="BS263" s="27" t="s">
        <v>698</v>
      </c>
      <c r="BT263" s="27" t="s">
        <v>698</v>
      </c>
      <c r="BU263" s="27" t="s">
        <v>698</v>
      </c>
      <c r="BV263" s="27" t="s">
        <v>698</v>
      </c>
      <c r="BW263" s="27" t="s">
        <v>698</v>
      </c>
      <c r="BX263" s="27" t="s">
        <v>698</v>
      </c>
      <c r="BY263" s="27" t="s">
        <v>698</v>
      </c>
      <c r="BZ263" s="27" t="s">
        <v>704</v>
      </c>
      <c r="CA263" s="27" t="s">
        <v>698</v>
      </c>
      <c r="CB263" s="27" t="s">
        <v>698</v>
      </c>
      <c r="CC263" s="27" t="s">
        <v>698</v>
      </c>
      <c r="CD263" s="27" t="s">
        <v>698</v>
      </c>
      <c r="CE263" s="27" t="s">
        <v>698</v>
      </c>
      <c r="CF263" s="27" t="s">
        <v>698</v>
      </c>
      <c r="CG263" s="27" t="s">
        <v>698</v>
      </c>
      <c r="CH263" s="27" t="s">
        <v>698</v>
      </c>
      <c r="CI263" s="27" t="s">
        <v>698</v>
      </c>
      <c r="CJ263" s="27" t="s">
        <v>698</v>
      </c>
      <c r="CK263" s="27" t="s">
        <v>698</v>
      </c>
      <c r="CL263" s="27" t="s">
        <v>698</v>
      </c>
      <c r="CM263" s="27" t="s">
        <v>698</v>
      </c>
      <c r="CN263" s="27" t="s">
        <v>698</v>
      </c>
      <c r="CO263" s="27" t="s">
        <v>698</v>
      </c>
      <c r="CP263" s="27" t="s">
        <v>698</v>
      </c>
      <c r="CQ263" s="27" t="s">
        <v>698</v>
      </c>
      <c r="CR263" s="27" t="s">
        <v>698</v>
      </c>
      <c r="CS263" s="27" t="s">
        <v>698</v>
      </c>
      <c r="CT263" s="27" t="s">
        <v>698</v>
      </c>
      <c r="CU263" s="27" t="s">
        <v>698</v>
      </c>
      <c r="CV263" s="27" t="s">
        <v>698</v>
      </c>
      <c r="CW263" s="27" t="s">
        <v>698</v>
      </c>
      <c r="CX263" s="27" t="s">
        <v>698</v>
      </c>
      <c r="CY263" s="27" t="s">
        <v>698</v>
      </c>
      <c r="CZ263" s="27" t="s">
        <v>698</v>
      </c>
      <c r="DA263" s="27" t="s">
        <v>698</v>
      </c>
      <c r="DB263" s="27" t="s">
        <v>698</v>
      </c>
      <c r="DC263" s="27" t="s">
        <v>698</v>
      </c>
      <c r="DD263" s="27" t="s">
        <v>698</v>
      </c>
      <c r="DE263" s="27" t="s">
        <v>698</v>
      </c>
      <c r="DF263" s="27" t="s">
        <v>698</v>
      </c>
      <c r="DG263" s="27" t="s">
        <v>698</v>
      </c>
      <c r="DH263" s="27" t="s">
        <v>698</v>
      </c>
      <c r="DI263" s="27" t="s">
        <v>698</v>
      </c>
      <c r="DJ263" s="27" t="s">
        <v>698</v>
      </c>
      <c r="DK263" s="27" t="s">
        <v>698</v>
      </c>
      <c r="DL263" s="27" t="s">
        <v>698</v>
      </c>
      <c r="DM263" s="27" t="s">
        <v>698</v>
      </c>
      <c r="DN263" s="27" t="s">
        <v>698</v>
      </c>
      <c r="DO263" s="27" t="s">
        <v>698</v>
      </c>
      <c r="DP263" s="27" t="s">
        <v>698</v>
      </c>
      <c r="DQ263" s="27" t="s">
        <v>698</v>
      </c>
      <c r="DR263" s="27" t="s">
        <v>698</v>
      </c>
      <c r="DS263" s="27" t="s">
        <v>698</v>
      </c>
      <c r="DT263" s="27" t="s">
        <v>698</v>
      </c>
      <c r="DU263" s="27" t="s">
        <v>698</v>
      </c>
      <c r="DV263" s="27" t="s">
        <v>698</v>
      </c>
      <c r="DW263" s="27" t="s">
        <v>698</v>
      </c>
      <c r="DX263" s="27" t="s">
        <v>698</v>
      </c>
      <c r="DY263" s="27" t="s">
        <v>698</v>
      </c>
      <c r="DZ263" s="27" t="s">
        <v>698</v>
      </c>
      <c r="EA263" s="27" t="s">
        <v>698</v>
      </c>
      <c r="EB263" s="27" t="s">
        <v>698</v>
      </c>
      <c r="EC263" s="27" t="s">
        <v>698</v>
      </c>
      <c r="ED263" s="27" t="s">
        <v>698</v>
      </c>
      <c r="EE263" s="27" t="s">
        <v>698</v>
      </c>
      <c r="EF263" s="27" t="s">
        <v>698</v>
      </c>
      <c r="EG263" s="27" t="s">
        <v>698</v>
      </c>
      <c r="EH263" s="27" t="s">
        <v>698</v>
      </c>
      <c r="EI263" s="27" t="s">
        <v>698</v>
      </c>
      <c r="EJ263" s="27" t="s">
        <v>698</v>
      </c>
      <c r="EK263" s="27" t="s">
        <v>698</v>
      </c>
      <c r="EL263" s="27" t="s">
        <v>698</v>
      </c>
      <c r="EM263" s="27" t="s">
        <v>698</v>
      </c>
      <c r="EN263" s="27" t="s">
        <v>698</v>
      </c>
      <c r="EO263" s="27" t="s">
        <v>698</v>
      </c>
      <c r="EP263" s="27" t="s">
        <v>698</v>
      </c>
      <c r="EQ263" s="27" t="s">
        <v>698</v>
      </c>
      <c r="ER263" s="27" t="s">
        <v>698</v>
      </c>
      <c r="ES263" s="27" t="s">
        <v>698</v>
      </c>
      <c r="ET263" s="27" t="s">
        <v>698</v>
      </c>
      <c r="EU263" s="27" t="s">
        <v>698</v>
      </c>
      <c r="EV263" s="27" t="s">
        <v>698</v>
      </c>
      <c r="EW263" s="27" t="s">
        <v>694</v>
      </c>
      <c r="EX263" s="27" t="s">
        <v>694</v>
      </c>
      <c r="EY263" s="27" t="s">
        <v>694</v>
      </c>
      <c r="EZ263" s="27" t="s">
        <v>694</v>
      </c>
      <c r="FA263" s="27" t="s">
        <v>694</v>
      </c>
      <c r="FB263" s="27" t="s">
        <v>694</v>
      </c>
      <c r="FC263" s="27" t="s">
        <v>694</v>
      </c>
      <c r="FD263" s="27" t="s">
        <v>694</v>
      </c>
      <c r="FE263" s="27" t="s">
        <v>694</v>
      </c>
      <c r="FF263" s="42"/>
      <c r="FG263" s="42"/>
    </row>
    <row r="264" spans="1:163" x14ac:dyDescent="0.25">
      <c r="A264" s="27" t="str">
        <f t="shared" ref="A264:A327" si="4">CONCATENATE(C264,D264,E264,F264,G264,H264,I264,J264,K264,L264,M264,N264,O264)</f>
        <v>IR003004002004001001000000000000000000</v>
      </c>
      <c r="B264" s="20" t="s">
        <v>2877</v>
      </c>
      <c r="C264" s="23" t="s">
        <v>2630</v>
      </c>
      <c r="D264" s="23" t="s">
        <v>710</v>
      </c>
      <c r="E264" s="23" t="s">
        <v>711</v>
      </c>
      <c r="F264" s="21" t="s">
        <v>707</v>
      </c>
      <c r="G264" s="23" t="s">
        <v>711</v>
      </c>
      <c r="H264" s="23" t="s">
        <v>702</v>
      </c>
      <c r="I264" s="21" t="s">
        <v>702</v>
      </c>
      <c r="J264" s="23" t="s">
        <v>697</v>
      </c>
      <c r="K264" s="64" t="s">
        <v>697</v>
      </c>
      <c r="L264" s="23" t="s">
        <v>697</v>
      </c>
      <c r="M264" s="23" t="s">
        <v>697</v>
      </c>
      <c r="N264" s="23" t="s">
        <v>697</v>
      </c>
      <c r="O264" s="23" t="s">
        <v>697</v>
      </c>
      <c r="P264" s="27">
        <v>0</v>
      </c>
      <c r="Q264" s="27" t="s">
        <v>704</v>
      </c>
      <c r="R264" s="27" t="s">
        <v>698</v>
      </c>
      <c r="S264" s="28" t="s">
        <v>694</v>
      </c>
      <c r="T264" s="28" t="s">
        <v>922</v>
      </c>
      <c r="U264" s="27" t="s">
        <v>3001</v>
      </c>
      <c r="V264" s="52" t="s">
        <v>905</v>
      </c>
      <c r="W264" s="51"/>
      <c r="X264" s="51"/>
      <c r="Y264" s="51"/>
      <c r="Z264" s="51"/>
      <c r="AA264" s="51"/>
      <c r="AB264" s="20" t="s">
        <v>2114</v>
      </c>
      <c r="AC264" s="51"/>
      <c r="AD264" s="51"/>
      <c r="AE264" s="51"/>
      <c r="AF264" s="51"/>
      <c r="AG264" s="51"/>
      <c r="AH264" s="27" t="s">
        <v>3140</v>
      </c>
      <c r="AI264" s="28" t="s">
        <v>704</v>
      </c>
      <c r="AJ264" s="27" t="s">
        <v>698</v>
      </c>
      <c r="AK264" s="27" t="s">
        <v>698</v>
      </c>
      <c r="AL264" s="27" t="s">
        <v>698</v>
      </c>
      <c r="AM264" s="27" t="s">
        <v>698</v>
      </c>
      <c r="AN264" s="27" t="s">
        <v>698</v>
      </c>
      <c r="AO264" s="27" t="s">
        <v>698</v>
      </c>
      <c r="AP264" s="27" t="s">
        <v>698</v>
      </c>
      <c r="AQ264" s="27" t="s">
        <v>698</v>
      </c>
      <c r="AR264" s="27" t="s">
        <v>698</v>
      </c>
      <c r="AS264" s="27" t="s">
        <v>698</v>
      </c>
      <c r="AT264" s="27" t="s">
        <v>698</v>
      </c>
      <c r="AU264" s="27" t="s">
        <v>698</v>
      </c>
      <c r="AV264" s="27" t="s">
        <v>698</v>
      </c>
      <c r="AW264" s="27" t="s">
        <v>698</v>
      </c>
      <c r="AX264" s="27" t="s">
        <v>698</v>
      </c>
      <c r="AY264" s="27" t="s">
        <v>698</v>
      </c>
      <c r="AZ264" s="27" t="s">
        <v>698</v>
      </c>
      <c r="BA264" s="27" t="s">
        <v>698</v>
      </c>
      <c r="BB264" s="27" t="s">
        <v>698</v>
      </c>
      <c r="BC264" s="27" t="s">
        <v>698</v>
      </c>
      <c r="BD264" s="27" t="s">
        <v>698</v>
      </c>
      <c r="BE264" s="27" t="s">
        <v>698</v>
      </c>
      <c r="BF264" s="27" t="s">
        <v>698</v>
      </c>
      <c r="BG264" s="27" t="s">
        <v>698</v>
      </c>
      <c r="BH264" s="27" t="s">
        <v>698</v>
      </c>
      <c r="BI264" s="27" t="s">
        <v>698</v>
      </c>
      <c r="BJ264" s="27" t="s">
        <v>698</v>
      </c>
      <c r="BK264" s="27" t="s">
        <v>698</v>
      </c>
      <c r="BL264" s="27" t="s">
        <v>698</v>
      </c>
      <c r="BM264" s="27" t="s">
        <v>698</v>
      </c>
      <c r="BN264" s="27" t="s">
        <v>698</v>
      </c>
      <c r="BO264" s="27" t="s">
        <v>698</v>
      </c>
      <c r="BP264" s="27" t="s">
        <v>698</v>
      </c>
      <c r="BQ264" s="27" t="s">
        <v>698</v>
      </c>
      <c r="BR264" s="27" t="s">
        <v>698</v>
      </c>
      <c r="BS264" s="27" t="s">
        <v>698</v>
      </c>
      <c r="BT264" s="27" t="s">
        <v>698</v>
      </c>
      <c r="BU264" s="27" t="s">
        <v>698</v>
      </c>
      <c r="BV264" s="27" t="s">
        <v>698</v>
      </c>
      <c r="BW264" s="27" t="s">
        <v>698</v>
      </c>
      <c r="BX264" s="27" t="s">
        <v>698</v>
      </c>
      <c r="BY264" s="27" t="s">
        <v>698</v>
      </c>
      <c r="BZ264" s="27" t="s">
        <v>704</v>
      </c>
      <c r="CA264" s="27" t="s">
        <v>698</v>
      </c>
      <c r="CB264" s="27" t="s">
        <v>698</v>
      </c>
      <c r="CC264" s="27" t="s">
        <v>698</v>
      </c>
      <c r="CD264" s="27" t="s">
        <v>698</v>
      </c>
      <c r="CE264" s="27" t="s">
        <v>698</v>
      </c>
      <c r="CF264" s="27" t="s">
        <v>698</v>
      </c>
      <c r="CG264" s="27" t="s">
        <v>698</v>
      </c>
      <c r="CH264" s="27" t="s">
        <v>698</v>
      </c>
      <c r="CI264" s="27" t="s">
        <v>698</v>
      </c>
      <c r="CJ264" s="27" t="s">
        <v>698</v>
      </c>
      <c r="CK264" s="27" t="s">
        <v>698</v>
      </c>
      <c r="CL264" s="27" t="s">
        <v>698</v>
      </c>
      <c r="CM264" s="27" t="s">
        <v>698</v>
      </c>
      <c r="CN264" s="27" t="s">
        <v>698</v>
      </c>
      <c r="CO264" s="27" t="s">
        <v>698</v>
      </c>
      <c r="CP264" s="27" t="s">
        <v>698</v>
      </c>
      <c r="CQ264" s="27" t="s">
        <v>698</v>
      </c>
      <c r="CR264" s="27" t="s">
        <v>698</v>
      </c>
      <c r="CS264" s="27" t="s">
        <v>698</v>
      </c>
      <c r="CT264" s="27" t="s">
        <v>698</v>
      </c>
      <c r="CU264" s="27" t="s">
        <v>698</v>
      </c>
      <c r="CV264" s="27" t="s">
        <v>698</v>
      </c>
      <c r="CW264" s="27" t="s">
        <v>698</v>
      </c>
      <c r="CX264" s="27" t="s">
        <v>698</v>
      </c>
      <c r="CY264" s="27" t="s">
        <v>698</v>
      </c>
      <c r="CZ264" s="27" t="s">
        <v>698</v>
      </c>
      <c r="DA264" s="27" t="s">
        <v>698</v>
      </c>
      <c r="DB264" s="27" t="s">
        <v>698</v>
      </c>
      <c r="DC264" s="27" t="s">
        <v>698</v>
      </c>
      <c r="DD264" s="27" t="s">
        <v>698</v>
      </c>
      <c r="DE264" s="27" t="s">
        <v>698</v>
      </c>
      <c r="DF264" s="27" t="s">
        <v>698</v>
      </c>
      <c r="DG264" s="27" t="s">
        <v>698</v>
      </c>
      <c r="DH264" s="27" t="s">
        <v>698</v>
      </c>
      <c r="DI264" s="27" t="s">
        <v>698</v>
      </c>
      <c r="DJ264" s="27" t="s">
        <v>698</v>
      </c>
      <c r="DK264" s="27" t="s">
        <v>698</v>
      </c>
      <c r="DL264" s="27" t="s">
        <v>698</v>
      </c>
      <c r="DM264" s="27" t="s">
        <v>698</v>
      </c>
      <c r="DN264" s="27" t="s">
        <v>698</v>
      </c>
      <c r="DO264" s="27" t="s">
        <v>698</v>
      </c>
      <c r="DP264" s="27" t="s">
        <v>698</v>
      </c>
      <c r="DQ264" s="27" t="s">
        <v>698</v>
      </c>
      <c r="DR264" s="27" t="s">
        <v>698</v>
      </c>
      <c r="DS264" s="27" t="s">
        <v>698</v>
      </c>
      <c r="DT264" s="27" t="s">
        <v>698</v>
      </c>
      <c r="DU264" s="27" t="s">
        <v>698</v>
      </c>
      <c r="DV264" s="27" t="s">
        <v>698</v>
      </c>
      <c r="DW264" s="27" t="s">
        <v>698</v>
      </c>
      <c r="DX264" s="27" t="s">
        <v>698</v>
      </c>
      <c r="DY264" s="27" t="s">
        <v>698</v>
      </c>
      <c r="DZ264" s="27" t="s">
        <v>698</v>
      </c>
      <c r="EA264" s="27" t="s">
        <v>698</v>
      </c>
      <c r="EB264" s="27" t="s">
        <v>698</v>
      </c>
      <c r="EC264" s="27" t="s">
        <v>698</v>
      </c>
      <c r="ED264" s="27" t="s">
        <v>698</v>
      </c>
      <c r="EE264" s="27" t="s">
        <v>698</v>
      </c>
      <c r="EF264" s="27" t="s">
        <v>698</v>
      </c>
      <c r="EG264" s="27" t="s">
        <v>698</v>
      </c>
      <c r="EH264" s="27" t="s">
        <v>698</v>
      </c>
      <c r="EI264" s="27" t="s">
        <v>698</v>
      </c>
      <c r="EJ264" s="27" t="s">
        <v>698</v>
      </c>
      <c r="EK264" s="27" t="s">
        <v>698</v>
      </c>
      <c r="EL264" s="27" t="s">
        <v>698</v>
      </c>
      <c r="EM264" s="27" t="s">
        <v>698</v>
      </c>
      <c r="EN264" s="27" t="s">
        <v>698</v>
      </c>
      <c r="EO264" s="27" t="s">
        <v>698</v>
      </c>
      <c r="EP264" s="27" t="s">
        <v>698</v>
      </c>
      <c r="EQ264" s="27" t="s">
        <v>698</v>
      </c>
      <c r="ER264" s="27" t="s">
        <v>698</v>
      </c>
      <c r="ES264" s="27" t="s">
        <v>698</v>
      </c>
      <c r="ET264" s="27" t="s">
        <v>698</v>
      </c>
      <c r="EU264" s="27" t="s">
        <v>698</v>
      </c>
      <c r="EV264" s="27" t="s">
        <v>698</v>
      </c>
      <c r="EW264" s="27" t="s">
        <v>2705</v>
      </c>
      <c r="EX264" s="27" t="s">
        <v>3004</v>
      </c>
      <c r="EY264" s="27" t="s">
        <v>2707</v>
      </c>
      <c r="EZ264" s="27" t="s">
        <v>694</v>
      </c>
      <c r="FA264" s="27" t="s">
        <v>694</v>
      </c>
      <c r="FB264" s="27" t="s">
        <v>694</v>
      </c>
      <c r="FC264" s="27" t="s">
        <v>694</v>
      </c>
      <c r="FD264" s="27" t="s">
        <v>694</v>
      </c>
      <c r="FE264" s="27" t="s">
        <v>2858</v>
      </c>
      <c r="FF264" s="157"/>
      <c r="FG264" s="157"/>
    </row>
    <row r="265" spans="1:163" x14ac:dyDescent="0.25">
      <c r="A265" s="27" t="str">
        <f t="shared" si="4"/>
        <v>IR003004002004001002000000000000000000</v>
      </c>
      <c r="B265" s="20" t="s">
        <v>694</v>
      </c>
      <c r="C265" s="23" t="s">
        <v>2630</v>
      </c>
      <c r="D265" s="23" t="s">
        <v>710</v>
      </c>
      <c r="E265" s="23" t="s">
        <v>711</v>
      </c>
      <c r="F265" s="21" t="s">
        <v>707</v>
      </c>
      <c r="G265" s="23" t="s">
        <v>711</v>
      </c>
      <c r="H265" s="23" t="s">
        <v>702</v>
      </c>
      <c r="I265" s="21" t="s">
        <v>707</v>
      </c>
      <c r="J265" s="23" t="s">
        <v>697</v>
      </c>
      <c r="K265" s="64" t="s">
        <v>697</v>
      </c>
      <c r="L265" s="23" t="s">
        <v>697</v>
      </c>
      <c r="M265" s="23" t="s">
        <v>697</v>
      </c>
      <c r="N265" s="23" t="s">
        <v>697</v>
      </c>
      <c r="O265" s="23" t="s">
        <v>697</v>
      </c>
      <c r="P265" s="27">
        <v>0</v>
      </c>
      <c r="Q265" s="27" t="s">
        <v>698</v>
      </c>
      <c r="R265" s="27" t="s">
        <v>698</v>
      </c>
      <c r="S265" s="28" t="s">
        <v>694</v>
      </c>
      <c r="T265" s="28" t="s">
        <v>922</v>
      </c>
      <c r="U265" s="27" t="s">
        <v>3001</v>
      </c>
      <c r="V265" s="52" t="s">
        <v>905</v>
      </c>
      <c r="W265" s="51"/>
      <c r="X265" s="51"/>
      <c r="Y265" s="51"/>
      <c r="Z265" s="51"/>
      <c r="AA265" s="51"/>
      <c r="AB265" s="20" t="s">
        <v>1524</v>
      </c>
      <c r="AC265" s="51"/>
      <c r="AD265" s="51"/>
      <c r="AE265" s="51"/>
      <c r="AF265" s="51"/>
      <c r="AG265" s="51"/>
      <c r="AH265" s="27" t="s">
        <v>3141</v>
      </c>
      <c r="AI265" s="28" t="s">
        <v>698</v>
      </c>
      <c r="AJ265" s="27" t="s">
        <v>698</v>
      </c>
      <c r="AK265" s="27" t="s">
        <v>698</v>
      </c>
      <c r="AL265" s="27" t="s">
        <v>698</v>
      </c>
      <c r="AM265" s="27" t="s">
        <v>698</v>
      </c>
      <c r="AN265" s="27" t="s">
        <v>698</v>
      </c>
      <c r="AO265" s="27" t="s">
        <v>698</v>
      </c>
      <c r="AP265" s="27" t="s">
        <v>698</v>
      </c>
      <c r="AQ265" s="27" t="s">
        <v>698</v>
      </c>
      <c r="AR265" s="27" t="s">
        <v>698</v>
      </c>
      <c r="AS265" s="27" t="s">
        <v>698</v>
      </c>
      <c r="AT265" s="27" t="s">
        <v>698</v>
      </c>
      <c r="AU265" s="27" t="s">
        <v>698</v>
      </c>
      <c r="AV265" s="27" t="s">
        <v>698</v>
      </c>
      <c r="AW265" s="27" t="s">
        <v>698</v>
      </c>
      <c r="AX265" s="27" t="s">
        <v>698</v>
      </c>
      <c r="AY265" s="27" t="s">
        <v>698</v>
      </c>
      <c r="AZ265" s="27" t="s">
        <v>698</v>
      </c>
      <c r="BA265" s="27" t="s">
        <v>698</v>
      </c>
      <c r="BB265" s="27" t="s">
        <v>698</v>
      </c>
      <c r="BC265" s="27" t="s">
        <v>698</v>
      </c>
      <c r="BD265" s="27" t="s">
        <v>698</v>
      </c>
      <c r="BE265" s="27" t="s">
        <v>698</v>
      </c>
      <c r="BF265" s="27" t="s">
        <v>698</v>
      </c>
      <c r="BG265" s="27" t="s">
        <v>698</v>
      </c>
      <c r="BH265" s="27" t="s">
        <v>698</v>
      </c>
      <c r="BI265" s="27" t="s">
        <v>698</v>
      </c>
      <c r="BJ265" s="27" t="s">
        <v>698</v>
      </c>
      <c r="BK265" s="27" t="s">
        <v>698</v>
      </c>
      <c r="BL265" s="27" t="s">
        <v>698</v>
      </c>
      <c r="BM265" s="27" t="s">
        <v>698</v>
      </c>
      <c r="BN265" s="27" t="s">
        <v>698</v>
      </c>
      <c r="BO265" s="27" t="s">
        <v>698</v>
      </c>
      <c r="BP265" s="27" t="s">
        <v>698</v>
      </c>
      <c r="BQ265" s="27" t="s">
        <v>698</v>
      </c>
      <c r="BR265" s="27" t="s">
        <v>698</v>
      </c>
      <c r="BS265" s="27" t="s">
        <v>698</v>
      </c>
      <c r="BT265" s="27" t="s">
        <v>698</v>
      </c>
      <c r="BU265" s="27" t="s">
        <v>698</v>
      </c>
      <c r="BV265" s="27" t="s">
        <v>698</v>
      </c>
      <c r="BW265" s="27" t="s">
        <v>698</v>
      </c>
      <c r="BX265" s="27" t="s">
        <v>698</v>
      </c>
      <c r="BY265" s="27" t="s">
        <v>698</v>
      </c>
      <c r="BZ265" s="27" t="s">
        <v>704</v>
      </c>
      <c r="CA265" s="27" t="s">
        <v>698</v>
      </c>
      <c r="CB265" s="27" t="s">
        <v>698</v>
      </c>
      <c r="CC265" s="27" t="s">
        <v>698</v>
      </c>
      <c r="CD265" s="27" t="s">
        <v>698</v>
      </c>
      <c r="CE265" s="27" t="s">
        <v>698</v>
      </c>
      <c r="CF265" s="27" t="s">
        <v>698</v>
      </c>
      <c r="CG265" s="27" t="s">
        <v>698</v>
      </c>
      <c r="CH265" s="27" t="s">
        <v>698</v>
      </c>
      <c r="CI265" s="27" t="s">
        <v>698</v>
      </c>
      <c r="CJ265" s="27" t="s">
        <v>698</v>
      </c>
      <c r="CK265" s="27" t="s">
        <v>698</v>
      </c>
      <c r="CL265" s="27" t="s">
        <v>698</v>
      </c>
      <c r="CM265" s="27" t="s">
        <v>698</v>
      </c>
      <c r="CN265" s="27" t="s">
        <v>698</v>
      </c>
      <c r="CO265" s="27" t="s">
        <v>698</v>
      </c>
      <c r="CP265" s="27" t="s">
        <v>698</v>
      </c>
      <c r="CQ265" s="27" t="s">
        <v>698</v>
      </c>
      <c r="CR265" s="27" t="s">
        <v>698</v>
      </c>
      <c r="CS265" s="27" t="s">
        <v>698</v>
      </c>
      <c r="CT265" s="27" t="s">
        <v>698</v>
      </c>
      <c r="CU265" s="27" t="s">
        <v>698</v>
      </c>
      <c r="CV265" s="27" t="s">
        <v>698</v>
      </c>
      <c r="CW265" s="27" t="s">
        <v>698</v>
      </c>
      <c r="CX265" s="27" t="s">
        <v>698</v>
      </c>
      <c r="CY265" s="27" t="s">
        <v>698</v>
      </c>
      <c r="CZ265" s="27" t="s">
        <v>698</v>
      </c>
      <c r="DA265" s="27" t="s">
        <v>698</v>
      </c>
      <c r="DB265" s="27" t="s">
        <v>698</v>
      </c>
      <c r="DC265" s="27" t="s">
        <v>698</v>
      </c>
      <c r="DD265" s="27" t="s">
        <v>698</v>
      </c>
      <c r="DE265" s="27" t="s">
        <v>698</v>
      </c>
      <c r="DF265" s="27" t="s">
        <v>698</v>
      </c>
      <c r="DG265" s="27" t="s">
        <v>698</v>
      </c>
      <c r="DH265" s="27" t="s">
        <v>698</v>
      </c>
      <c r="DI265" s="27" t="s">
        <v>698</v>
      </c>
      <c r="DJ265" s="27" t="s">
        <v>698</v>
      </c>
      <c r="DK265" s="27" t="s">
        <v>698</v>
      </c>
      <c r="DL265" s="27" t="s">
        <v>698</v>
      </c>
      <c r="DM265" s="27" t="s">
        <v>698</v>
      </c>
      <c r="DN265" s="27" t="s">
        <v>698</v>
      </c>
      <c r="DO265" s="27" t="s">
        <v>698</v>
      </c>
      <c r="DP265" s="27" t="s">
        <v>698</v>
      </c>
      <c r="DQ265" s="27" t="s">
        <v>698</v>
      </c>
      <c r="DR265" s="27" t="s">
        <v>698</v>
      </c>
      <c r="DS265" s="27" t="s">
        <v>698</v>
      </c>
      <c r="DT265" s="27" t="s">
        <v>698</v>
      </c>
      <c r="DU265" s="27" t="s">
        <v>698</v>
      </c>
      <c r="DV265" s="27" t="s">
        <v>698</v>
      </c>
      <c r="DW265" s="27" t="s">
        <v>698</v>
      </c>
      <c r="DX265" s="27" t="s">
        <v>698</v>
      </c>
      <c r="DY265" s="27" t="s">
        <v>698</v>
      </c>
      <c r="DZ265" s="27" t="s">
        <v>698</v>
      </c>
      <c r="EA265" s="27" t="s">
        <v>698</v>
      </c>
      <c r="EB265" s="27" t="s">
        <v>698</v>
      </c>
      <c r="EC265" s="27" t="s">
        <v>698</v>
      </c>
      <c r="ED265" s="27" t="s">
        <v>698</v>
      </c>
      <c r="EE265" s="27" t="s">
        <v>698</v>
      </c>
      <c r="EF265" s="27" t="s">
        <v>698</v>
      </c>
      <c r="EG265" s="27" t="s">
        <v>698</v>
      </c>
      <c r="EH265" s="27" t="s">
        <v>698</v>
      </c>
      <c r="EI265" s="27" t="s">
        <v>698</v>
      </c>
      <c r="EJ265" s="27" t="s">
        <v>698</v>
      </c>
      <c r="EK265" s="27" t="s">
        <v>698</v>
      </c>
      <c r="EL265" s="27" t="s">
        <v>698</v>
      </c>
      <c r="EM265" s="27" t="s">
        <v>698</v>
      </c>
      <c r="EN265" s="27" t="s">
        <v>698</v>
      </c>
      <c r="EO265" s="27" t="s">
        <v>698</v>
      </c>
      <c r="EP265" s="27" t="s">
        <v>698</v>
      </c>
      <c r="EQ265" s="27" t="s">
        <v>698</v>
      </c>
      <c r="ER265" s="27" t="s">
        <v>698</v>
      </c>
      <c r="ES265" s="27" t="s">
        <v>698</v>
      </c>
      <c r="ET265" s="27" t="s">
        <v>698</v>
      </c>
      <c r="EU265" s="27" t="s">
        <v>698</v>
      </c>
      <c r="EV265" s="27" t="s">
        <v>698</v>
      </c>
      <c r="EW265" s="27" t="s">
        <v>694</v>
      </c>
      <c r="EX265" s="27" t="s">
        <v>694</v>
      </c>
      <c r="EY265" s="27" t="s">
        <v>694</v>
      </c>
      <c r="EZ265" s="27" t="s">
        <v>694</v>
      </c>
      <c r="FA265" s="27" t="s">
        <v>694</v>
      </c>
      <c r="FB265" s="27" t="s">
        <v>694</v>
      </c>
      <c r="FC265" s="27" t="s">
        <v>694</v>
      </c>
      <c r="FD265" s="27" t="s">
        <v>694</v>
      </c>
      <c r="FE265" s="27" t="s">
        <v>694</v>
      </c>
      <c r="FF265" s="157"/>
      <c r="FG265" s="157"/>
    </row>
    <row r="266" spans="1:163" x14ac:dyDescent="0.25">
      <c r="A266" s="27" t="str">
        <f t="shared" si="4"/>
        <v>IR003004002004001002001000000000000000</v>
      </c>
      <c r="B266" s="20" t="s">
        <v>2877</v>
      </c>
      <c r="C266" s="23" t="s">
        <v>2630</v>
      </c>
      <c r="D266" s="23" t="s">
        <v>710</v>
      </c>
      <c r="E266" s="23" t="s">
        <v>711</v>
      </c>
      <c r="F266" s="21" t="s">
        <v>707</v>
      </c>
      <c r="G266" s="23" t="s">
        <v>711</v>
      </c>
      <c r="H266" s="23" t="s">
        <v>702</v>
      </c>
      <c r="I266" s="21" t="s">
        <v>707</v>
      </c>
      <c r="J266" s="21" t="s">
        <v>702</v>
      </c>
      <c r="K266" s="64" t="s">
        <v>697</v>
      </c>
      <c r="L266" s="23" t="s">
        <v>697</v>
      </c>
      <c r="M266" s="23" t="s">
        <v>697</v>
      </c>
      <c r="N266" s="23" t="s">
        <v>697</v>
      </c>
      <c r="O266" s="23" t="s">
        <v>697</v>
      </c>
      <c r="P266" s="27">
        <v>0</v>
      </c>
      <c r="Q266" s="27" t="s">
        <v>704</v>
      </c>
      <c r="R266" s="27" t="s">
        <v>698</v>
      </c>
      <c r="S266" s="28" t="s">
        <v>694</v>
      </c>
      <c r="T266" s="28" t="s">
        <v>922</v>
      </c>
      <c r="U266" s="27" t="s">
        <v>3001</v>
      </c>
      <c r="V266" s="52" t="s">
        <v>905</v>
      </c>
      <c r="W266" s="51"/>
      <c r="X266" s="51"/>
      <c r="Y266" s="51"/>
      <c r="Z266" s="51"/>
      <c r="AA266" s="51"/>
      <c r="AB266" s="51"/>
      <c r="AC266" s="20" t="s">
        <v>3030</v>
      </c>
      <c r="AD266" s="51"/>
      <c r="AE266" s="51"/>
      <c r="AF266" s="51"/>
      <c r="AG266" s="51"/>
      <c r="AH266" s="27" t="s">
        <v>3142</v>
      </c>
      <c r="AI266" s="28" t="s">
        <v>704</v>
      </c>
      <c r="AJ266" s="27" t="s">
        <v>698</v>
      </c>
      <c r="AK266" s="27" t="s">
        <v>698</v>
      </c>
      <c r="AL266" s="27" t="s">
        <v>698</v>
      </c>
      <c r="AM266" s="27" t="s">
        <v>698</v>
      </c>
      <c r="AN266" s="27" t="s">
        <v>698</v>
      </c>
      <c r="AO266" s="27" t="s">
        <v>698</v>
      </c>
      <c r="AP266" s="27" t="s">
        <v>698</v>
      </c>
      <c r="AQ266" s="27" t="s">
        <v>698</v>
      </c>
      <c r="AR266" s="27" t="s">
        <v>698</v>
      </c>
      <c r="AS266" s="27" t="s">
        <v>698</v>
      </c>
      <c r="AT266" s="27" t="s">
        <v>698</v>
      </c>
      <c r="AU266" s="27" t="s">
        <v>698</v>
      </c>
      <c r="AV266" s="27" t="s">
        <v>698</v>
      </c>
      <c r="AW266" s="27" t="s">
        <v>698</v>
      </c>
      <c r="AX266" s="27" t="s">
        <v>698</v>
      </c>
      <c r="AY266" s="27" t="s">
        <v>698</v>
      </c>
      <c r="AZ266" s="27" t="s">
        <v>698</v>
      </c>
      <c r="BA266" s="27" t="s">
        <v>698</v>
      </c>
      <c r="BB266" s="27" t="s">
        <v>698</v>
      </c>
      <c r="BC266" s="27" t="s">
        <v>698</v>
      </c>
      <c r="BD266" s="27" t="s">
        <v>698</v>
      </c>
      <c r="BE266" s="27" t="s">
        <v>698</v>
      </c>
      <c r="BF266" s="27" t="s">
        <v>698</v>
      </c>
      <c r="BG266" s="27" t="s">
        <v>698</v>
      </c>
      <c r="BH266" s="27" t="s">
        <v>698</v>
      </c>
      <c r="BI266" s="27" t="s">
        <v>698</v>
      </c>
      <c r="BJ266" s="27" t="s">
        <v>698</v>
      </c>
      <c r="BK266" s="27" t="s">
        <v>698</v>
      </c>
      <c r="BL266" s="27" t="s">
        <v>698</v>
      </c>
      <c r="BM266" s="27" t="s">
        <v>698</v>
      </c>
      <c r="BN266" s="27" t="s">
        <v>698</v>
      </c>
      <c r="BO266" s="27" t="s">
        <v>698</v>
      </c>
      <c r="BP266" s="27" t="s">
        <v>698</v>
      </c>
      <c r="BQ266" s="27" t="s">
        <v>698</v>
      </c>
      <c r="BR266" s="27" t="s">
        <v>698</v>
      </c>
      <c r="BS266" s="27" t="s">
        <v>698</v>
      </c>
      <c r="BT266" s="27" t="s">
        <v>698</v>
      </c>
      <c r="BU266" s="27" t="s">
        <v>698</v>
      </c>
      <c r="BV266" s="27" t="s">
        <v>698</v>
      </c>
      <c r="BW266" s="27" t="s">
        <v>698</v>
      </c>
      <c r="BX266" s="27" t="s">
        <v>698</v>
      </c>
      <c r="BY266" s="27" t="s">
        <v>698</v>
      </c>
      <c r="BZ266" s="27" t="s">
        <v>704</v>
      </c>
      <c r="CA266" s="27" t="s">
        <v>698</v>
      </c>
      <c r="CB266" s="27" t="s">
        <v>698</v>
      </c>
      <c r="CC266" s="27" t="s">
        <v>698</v>
      </c>
      <c r="CD266" s="27" t="s">
        <v>698</v>
      </c>
      <c r="CE266" s="27" t="s">
        <v>698</v>
      </c>
      <c r="CF266" s="27" t="s">
        <v>698</v>
      </c>
      <c r="CG266" s="27" t="s">
        <v>698</v>
      </c>
      <c r="CH266" s="27" t="s">
        <v>698</v>
      </c>
      <c r="CI266" s="27" t="s">
        <v>698</v>
      </c>
      <c r="CJ266" s="27" t="s">
        <v>698</v>
      </c>
      <c r="CK266" s="27" t="s">
        <v>698</v>
      </c>
      <c r="CL266" s="27" t="s">
        <v>698</v>
      </c>
      <c r="CM266" s="27" t="s">
        <v>698</v>
      </c>
      <c r="CN266" s="27" t="s">
        <v>698</v>
      </c>
      <c r="CO266" s="27" t="s">
        <v>698</v>
      </c>
      <c r="CP266" s="27" t="s">
        <v>698</v>
      </c>
      <c r="CQ266" s="27" t="s">
        <v>698</v>
      </c>
      <c r="CR266" s="27" t="s">
        <v>698</v>
      </c>
      <c r="CS266" s="27" t="s">
        <v>698</v>
      </c>
      <c r="CT266" s="27" t="s">
        <v>698</v>
      </c>
      <c r="CU266" s="27" t="s">
        <v>698</v>
      </c>
      <c r="CV266" s="27" t="s">
        <v>698</v>
      </c>
      <c r="CW266" s="27" t="s">
        <v>698</v>
      </c>
      <c r="CX266" s="27" t="s">
        <v>698</v>
      </c>
      <c r="CY266" s="27" t="s">
        <v>698</v>
      </c>
      <c r="CZ266" s="27" t="s">
        <v>698</v>
      </c>
      <c r="DA266" s="27" t="s">
        <v>698</v>
      </c>
      <c r="DB266" s="27" t="s">
        <v>698</v>
      </c>
      <c r="DC266" s="27" t="s">
        <v>698</v>
      </c>
      <c r="DD266" s="27" t="s">
        <v>698</v>
      </c>
      <c r="DE266" s="27" t="s">
        <v>698</v>
      </c>
      <c r="DF266" s="27" t="s">
        <v>698</v>
      </c>
      <c r="DG266" s="27" t="s">
        <v>698</v>
      </c>
      <c r="DH266" s="27" t="s">
        <v>698</v>
      </c>
      <c r="DI266" s="27" t="s">
        <v>698</v>
      </c>
      <c r="DJ266" s="27" t="s">
        <v>698</v>
      </c>
      <c r="DK266" s="27" t="s">
        <v>698</v>
      </c>
      <c r="DL266" s="27" t="s">
        <v>698</v>
      </c>
      <c r="DM266" s="27" t="s">
        <v>698</v>
      </c>
      <c r="DN266" s="27" t="s">
        <v>698</v>
      </c>
      <c r="DO266" s="27" t="s">
        <v>698</v>
      </c>
      <c r="DP266" s="27" t="s">
        <v>698</v>
      </c>
      <c r="DQ266" s="27" t="s">
        <v>698</v>
      </c>
      <c r="DR266" s="27" t="s">
        <v>698</v>
      </c>
      <c r="DS266" s="27" t="s">
        <v>698</v>
      </c>
      <c r="DT266" s="27" t="s">
        <v>698</v>
      </c>
      <c r="DU266" s="27" t="s">
        <v>698</v>
      </c>
      <c r="DV266" s="27" t="s">
        <v>698</v>
      </c>
      <c r="DW266" s="27" t="s">
        <v>698</v>
      </c>
      <c r="DX266" s="27" t="s">
        <v>698</v>
      </c>
      <c r="DY266" s="27" t="s">
        <v>698</v>
      </c>
      <c r="DZ266" s="27" t="s">
        <v>698</v>
      </c>
      <c r="EA266" s="27" t="s">
        <v>698</v>
      </c>
      <c r="EB266" s="27" t="s">
        <v>698</v>
      </c>
      <c r="EC266" s="27" t="s">
        <v>698</v>
      </c>
      <c r="ED266" s="27" t="s">
        <v>698</v>
      </c>
      <c r="EE266" s="27" t="s">
        <v>698</v>
      </c>
      <c r="EF266" s="27" t="s">
        <v>698</v>
      </c>
      <c r="EG266" s="27" t="s">
        <v>698</v>
      </c>
      <c r="EH266" s="27" t="s">
        <v>698</v>
      </c>
      <c r="EI266" s="27" t="s">
        <v>698</v>
      </c>
      <c r="EJ266" s="27" t="s">
        <v>698</v>
      </c>
      <c r="EK266" s="27" t="s">
        <v>698</v>
      </c>
      <c r="EL266" s="27" t="s">
        <v>698</v>
      </c>
      <c r="EM266" s="27" t="s">
        <v>698</v>
      </c>
      <c r="EN266" s="27" t="s">
        <v>698</v>
      </c>
      <c r="EO266" s="27" t="s">
        <v>698</v>
      </c>
      <c r="EP266" s="27" t="s">
        <v>698</v>
      </c>
      <c r="EQ266" s="27" t="s">
        <v>698</v>
      </c>
      <c r="ER266" s="27" t="s">
        <v>698</v>
      </c>
      <c r="ES266" s="27" t="s">
        <v>698</v>
      </c>
      <c r="ET266" s="27" t="s">
        <v>698</v>
      </c>
      <c r="EU266" s="27" t="s">
        <v>698</v>
      </c>
      <c r="EV266" s="27" t="s">
        <v>698</v>
      </c>
      <c r="EW266" s="27" t="s">
        <v>2705</v>
      </c>
      <c r="EX266" s="27" t="s">
        <v>3004</v>
      </c>
      <c r="EY266" s="27" t="s">
        <v>2707</v>
      </c>
      <c r="EZ266" s="27" t="s">
        <v>694</v>
      </c>
      <c r="FA266" s="27" t="s">
        <v>694</v>
      </c>
      <c r="FB266" s="27" t="s">
        <v>694</v>
      </c>
      <c r="FC266" s="27" t="s">
        <v>694</v>
      </c>
      <c r="FD266" s="27" t="s">
        <v>694</v>
      </c>
      <c r="FE266" s="27" t="s">
        <v>2858</v>
      </c>
      <c r="FF266" s="157"/>
      <c r="FG266" s="157"/>
    </row>
    <row r="267" spans="1:163" x14ac:dyDescent="0.25">
      <c r="A267" s="27" t="str">
        <f t="shared" si="4"/>
        <v>IR003004002004001002002000000000000000</v>
      </c>
      <c r="B267" s="20" t="s">
        <v>2599</v>
      </c>
      <c r="C267" s="23" t="s">
        <v>2630</v>
      </c>
      <c r="D267" s="23" t="s">
        <v>710</v>
      </c>
      <c r="E267" s="23" t="s">
        <v>711</v>
      </c>
      <c r="F267" s="21" t="s">
        <v>707</v>
      </c>
      <c r="G267" s="23" t="s">
        <v>711</v>
      </c>
      <c r="H267" s="23" t="s">
        <v>702</v>
      </c>
      <c r="I267" s="21" t="s">
        <v>707</v>
      </c>
      <c r="J267" s="21" t="s">
        <v>707</v>
      </c>
      <c r="K267" s="64" t="s">
        <v>697</v>
      </c>
      <c r="L267" s="23" t="s">
        <v>697</v>
      </c>
      <c r="M267" s="23" t="s">
        <v>697</v>
      </c>
      <c r="N267" s="23" t="s">
        <v>697</v>
      </c>
      <c r="O267" s="23" t="s">
        <v>697</v>
      </c>
      <c r="P267" s="27">
        <v>0</v>
      </c>
      <c r="Q267" s="27" t="s">
        <v>704</v>
      </c>
      <c r="R267" s="27" t="s">
        <v>698</v>
      </c>
      <c r="S267" s="28" t="s">
        <v>694</v>
      </c>
      <c r="T267" s="28" t="s">
        <v>922</v>
      </c>
      <c r="U267" s="27" t="s">
        <v>3001</v>
      </c>
      <c r="V267" s="52" t="s">
        <v>905</v>
      </c>
      <c r="W267" s="51"/>
      <c r="X267" s="51"/>
      <c r="Y267" s="51"/>
      <c r="Z267" s="51"/>
      <c r="AA267" s="51"/>
      <c r="AB267" s="51"/>
      <c r="AC267" s="20" t="s">
        <v>3032</v>
      </c>
      <c r="AD267" s="51"/>
      <c r="AE267" s="51"/>
      <c r="AF267" s="51"/>
      <c r="AG267" s="51"/>
      <c r="AH267" s="27" t="s">
        <v>3143</v>
      </c>
      <c r="AI267" s="28" t="s">
        <v>704</v>
      </c>
      <c r="AJ267" s="27" t="s">
        <v>698</v>
      </c>
      <c r="AK267" s="27" t="s">
        <v>698</v>
      </c>
      <c r="AL267" s="27" t="s">
        <v>698</v>
      </c>
      <c r="AM267" s="27" t="s">
        <v>698</v>
      </c>
      <c r="AN267" s="27" t="s">
        <v>698</v>
      </c>
      <c r="AO267" s="27" t="s">
        <v>698</v>
      </c>
      <c r="AP267" s="27" t="s">
        <v>698</v>
      </c>
      <c r="AQ267" s="27" t="s">
        <v>698</v>
      </c>
      <c r="AR267" s="27" t="s">
        <v>698</v>
      </c>
      <c r="AS267" s="27" t="s">
        <v>698</v>
      </c>
      <c r="AT267" s="27" t="s">
        <v>698</v>
      </c>
      <c r="AU267" s="27" t="s">
        <v>698</v>
      </c>
      <c r="AV267" s="27" t="s">
        <v>698</v>
      </c>
      <c r="AW267" s="27" t="s">
        <v>698</v>
      </c>
      <c r="AX267" s="27" t="s">
        <v>698</v>
      </c>
      <c r="AY267" s="27" t="s">
        <v>698</v>
      </c>
      <c r="AZ267" s="27" t="s">
        <v>698</v>
      </c>
      <c r="BA267" s="27" t="s">
        <v>698</v>
      </c>
      <c r="BB267" s="27" t="s">
        <v>698</v>
      </c>
      <c r="BC267" s="27" t="s">
        <v>698</v>
      </c>
      <c r="BD267" s="27" t="s">
        <v>698</v>
      </c>
      <c r="BE267" s="27" t="s">
        <v>698</v>
      </c>
      <c r="BF267" s="27" t="s">
        <v>698</v>
      </c>
      <c r="BG267" s="27" t="s">
        <v>698</v>
      </c>
      <c r="BH267" s="27" t="s">
        <v>698</v>
      </c>
      <c r="BI267" s="27" t="s">
        <v>698</v>
      </c>
      <c r="BJ267" s="27" t="s">
        <v>698</v>
      </c>
      <c r="BK267" s="27" t="s">
        <v>698</v>
      </c>
      <c r="BL267" s="27" t="s">
        <v>698</v>
      </c>
      <c r="BM267" s="27" t="s">
        <v>698</v>
      </c>
      <c r="BN267" s="27" t="s">
        <v>698</v>
      </c>
      <c r="BO267" s="27" t="s">
        <v>698</v>
      </c>
      <c r="BP267" s="27" t="s">
        <v>698</v>
      </c>
      <c r="BQ267" s="27" t="s">
        <v>698</v>
      </c>
      <c r="BR267" s="27" t="s">
        <v>698</v>
      </c>
      <c r="BS267" s="27" t="s">
        <v>698</v>
      </c>
      <c r="BT267" s="27" t="s">
        <v>698</v>
      </c>
      <c r="BU267" s="27" t="s">
        <v>698</v>
      </c>
      <c r="BV267" s="27" t="s">
        <v>698</v>
      </c>
      <c r="BW267" s="27" t="s">
        <v>698</v>
      </c>
      <c r="BX267" s="27" t="s">
        <v>698</v>
      </c>
      <c r="BY267" s="27" t="s">
        <v>698</v>
      </c>
      <c r="BZ267" s="27" t="s">
        <v>704</v>
      </c>
      <c r="CA267" s="27" t="s">
        <v>698</v>
      </c>
      <c r="CB267" s="27" t="s">
        <v>698</v>
      </c>
      <c r="CC267" s="27" t="s">
        <v>698</v>
      </c>
      <c r="CD267" s="27" t="s">
        <v>698</v>
      </c>
      <c r="CE267" s="27" t="s">
        <v>698</v>
      </c>
      <c r="CF267" s="27" t="s">
        <v>698</v>
      </c>
      <c r="CG267" s="27" t="s">
        <v>698</v>
      </c>
      <c r="CH267" s="27" t="s">
        <v>698</v>
      </c>
      <c r="CI267" s="27" t="s">
        <v>698</v>
      </c>
      <c r="CJ267" s="27" t="s">
        <v>698</v>
      </c>
      <c r="CK267" s="27" t="s">
        <v>698</v>
      </c>
      <c r="CL267" s="27" t="s">
        <v>698</v>
      </c>
      <c r="CM267" s="27" t="s">
        <v>698</v>
      </c>
      <c r="CN267" s="27" t="s">
        <v>698</v>
      </c>
      <c r="CO267" s="27" t="s">
        <v>698</v>
      </c>
      <c r="CP267" s="27" t="s">
        <v>698</v>
      </c>
      <c r="CQ267" s="27" t="s">
        <v>698</v>
      </c>
      <c r="CR267" s="27" t="s">
        <v>698</v>
      </c>
      <c r="CS267" s="27" t="s">
        <v>698</v>
      </c>
      <c r="CT267" s="27" t="s">
        <v>698</v>
      </c>
      <c r="CU267" s="27" t="s">
        <v>698</v>
      </c>
      <c r="CV267" s="27" t="s">
        <v>698</v>
      </c>
      <c r="CW267" s="27" t="s">
        <v>698</v>
      </c>
      <c r="CX267" s="27" t="s">
        <v>698</v>
      </c>
      <c r="CY267" s="27" t="s">
        <v>698</v>
      </c>
      <c r="CZ267" s="27" t="s">
        <v>698</v>
      </c>
      <c r="DA267" s="27" t="s">
        <v>698</v>
      </c>
      <c r="DB267" s="27" t="s">
        <v>698</v>
      </c>
      <c r="DC267" s="27" t="s">
        <v>698</v>
      </c>
      <c r="DD267" s="27" t="s">
        <v>698</v>
      </c>
      <c r="DE267" s="27" t="s">
        <v>698</v>
      </c>
      <c r="DF267" s="27" t="s">
        <v>698</v>
      </c>
      <c r="DG267" s="27" t="s">
        <v>698</v>
      </c>
      <c r="DH267" s="27" t="s">
        <v>698</v>
      </c>
      <c r="DI267" s="27" t="s">
        <v>698</v>
      </c>
      <c r="DJ267" s="27" t="s">
        <v>698</v>
      </c>
      <c r="DK267" s="27" t="s">
        <v>698</v>
      </c>
      <c r="DL267" s="27" t="s">
        <v>698</v>
      </c>
      <c r="DM267" s="27" t="s">
        <v>698</v>
      </c>
      <c r="DN267" s="27" t="s">
        <v>698</v>
      </c>
      <c r="DO267" s="27" t="s">
        <v>698</v>
      </c>
      <c r="DP267" s="27" t="s">
        <v>698</v>
      </c>
      <c r="DQ267" s="27" t="s">
        <v>698</v>
      </c>
      <c r="DR267" s="27" t="s">
        <v>698</v>
      </c>
      <c r="DS267" s="27" t="s">
        <v>698</v>
      </c>
      <c r="DT267" s="27" t="s">
        <v>698</v>
      </c>
      <c r="DU267" s="27" t="s">
        <v>698</v>
      </c>
      <c r="DV267" s="27" t="s">
        <v>698</v>
      </c>
      <c r="DW267" s="27" t="s">
        <v>698</v>
      </c>
      <c r="DX267" s="27" t="s">
        <v>698</v>
      </c>
      <c r="DY267" s="27" t="s">
        <v>698</v>
      </c>
      <c r="DZ267" s="27" t="s">
        <v>698</v>
      </c>
      <c r="EA267" s="27" t="s">
        <v>698</v>
      </c>
      <c r="EB267" s="27" t="s">
        <v>698</v>
      </c>
      <c r="EC267" s="27" t="s">
        <v>698</v>
      </c>
      <c r="ED267" s="27" t="s">
        <v>698</v>
      </c>
      <c r="EE267" s="27" t="s">
        <v>698</v>
      </c>
      <c r="EF267" s="27" t="s">
        <v>698</v>
      </c>
      <c r="EG267" s="27" t="s">
        <v>698</v>
      </c>
      <c r="EH267" s="27" t="s">
        <v>698</v>
      </c>
      <c r="EI267" s="27" t="s">
        <v>698</v>
      </c>
      <c r="EJ267" s="27" t="s">
        <v>698</v>
      </c>
      <c r="EK267" s="27" t="s">
        <v>698</v>
      </c>
      <c r="EL267" s="27" t="s">
        <v>698</v>
      </c>
      <c r="EM267" s="27" t="s">
        <v>698</v>
      </c>
      <c r="EN267" s="27" t="s">
        <v>698</v>
      </c>
      <c r="EO267" s="27" t="s">
        <v>698</v>
      </c>
      <c r="EP267" s="27" t="s">
        <v>698</v>
      </c>
      <c r="EQ267" s="27" t="s">
        <v>698</v>
      </c>
      <c r="ER267" s="27" t="s">
        <v>698</v>
      </c>
      <c r="ES267" s="27" t="s">
        <v>698</v>
      </c>
      <c r="ET267" s="27" t="s">
        <v>698</v>
      </c>
      <c r="EU267" s="27" t="s">
        <v>698</v>
      </c>
      <c r="EV267" s="27" t="s">
        <v>698</v>
      </c>
      <c r="EW267" s="27" t="s">
        <v>2705</v>
      </c>
      <c r="EX267" s="27" t="s">
        <v>3004</v>
      </c>
      <c r="EY267" s="27" t="s">
        <v>2707</v>
      </c>
      <c r="EZ267" s="27" t="s">
        <v>694</v>
      </c>
      <c r="FA267" s="27" t="s">
        <v>694</v>
      </c>
      <c r="FB267" s="27" t="s">
        <v>694</v>
      </c>
      <c r="FC267" s="27" t="s">
        <v>694</v>
      </c>
      <c r="FD267" s="27" t="s">
        <v>694</v>
      </c>
      <c r="FE267" s="27" t="s">
        <v>2858</v>
      </c>
      <c r="FF267" s="157"/>
      <c r="FG267" s="157"/>
    </row>
    <row r="268" spans="1:163" x14ac:dyDescent="0.25">
      <c r="A268" s="27" t="str">
        <f t="shared" si="4"/>
        <v>IR003004002004001003000000000000000000</v>
      </c>
      <c r="B268" s="20" t="s">
        <v>2877</v>
      </c>
      <c r="C268" s="23" t="s">
        <v>2630</v>
      </c>
      <c r="D268" s="23" t="s">
        <v>710</v>
      </c>
      <c r="E268" s="23" t="s">
        <v>711</v>
      </c>
      <c r="F268" s="21" t="s">
        <v>707</v>
      </c>
      <c r="G268" s="23" t="s">
        <v>711</v>
      </c>
      <c r="H268" s="23" t="s">
        <v>702</v>
      </c>
      <c r="I268" s="21" t="s">
        <v>710</v>
      </c>
      <c r="J268" s="23" t="s">
        <v>697</v>
      </c>
      <c r="K268" s="64" t="s">
        <v>697</v>
      </c>
      <c r="L268" s="23" t="s">
        <v>697</v>
      </c>
      <c r="M268" s="23" t="s">
        <v>697</v>
      </c>
      <c r="N268" s="23" t="s">
        <v>697</v>
      </c>
      <c r="O268" s="23" t="s">
        <v>697</v>
      </c>
      <c r="P268" s="27">
        <v>0</v>
      </c>
      <c r="Q268" s="27" t="s">
        <v>704</v>
      </c>
      <c r="R268" s="27" t="s">
        <v>698</v>
      </c>
      <c r="S268" s="28" t="s">
        <v>694</v>
      </c>
      <c r="T268" s="28" t="s">
        <v>922</v>
      </c>
      <c r="U268" s="27" t="s">
        <v>3001</v>
      </c>
      <c r="V268" s="52" t="s">
        <v>905</v>
      </c>
      <c r="W268" s="51"/>
      <c r="X268" s="51"/>
      <c r="Y268" s="51"/>
      <c r="Z268" s="51"/>
      <c r="AA268" s="51"/>
      <c r="AB268" s="20" t="s">
        <v>1535</v>
      </c>
      <c r="AC268" s="51"/>
      <c r="AD268" s="51"/>
      <c r="AE268" s="51"/>
      <c r="AF268" s="51"/>
      <c r="AG268" s="51"/>
      <c r="AH268" s="27" t="s">
        <v>3144</v>
      </c>
      <c r="AI268" s="28" t="s">
        <v>704</v>
      </c>
      <c r="AJ268" s="27" t="s">
        <v>698</v>
      </c>
      <c r="AK268" s="27" t="s">
        <v>698</v>
      </c>
      <c r="AL268" s="27" t="s">
        <v>698</v>
      </c>
      <c r="AM268" s="27" t="s">
        <v>698</v>
      </c>
      <c r="AN268" s="27" t="s">
        <v>698</v>
      </c>
      <c r="AO268" s="27" t="s">
        <v>698</v>
      </c>
      <c r="AP268" s="27" t="s">
        <v>698</v>
      </c>
      <c r="AQ268" s="27" t="s">
        <v>698</v>
      </c>
      <c r="AR268" s="27" t="s">
        <v>698</v>
      </c>
      <c r="AS268" s="27" t="s">
        <v>698</v>
      </c>
      <c r="AT268" s="27" t="s">
        <v>698</v>
      </c>
      <c r="AU268" s="27" t="s">
        <v>698</v>
      </c>
      <c r="AV268" s="27" t="s">
        <v>698</v>
      </c>
      <c r="AW268" s="27" t="s">
        <v>698</v>
      </c>
      <c r="AX268" s="27" t="s">
        <v>698</v>
      </c>
      <c r="AY268" s="27" t="s">
        <v>698</v>
      </c>
      <c r="AZ268" s="27" t="s">
        <v>698</v>
      </c>
      <c r="BA268" s="27" t="s">
        <v>698</v>
      </c>
      <c r="BB268" s="27" t="s">
        <v>698</v>
      </c>
      <c r="BC268" s="27" t="s">
        <v>698</v>
      </c>
      <c r="BD268" s="27" t="s">
        <v>698</v>
      </c>
      <c r="BE268" s="27" t="s">
        <v>698</v>
      </c>
      <c r="BF268" s="27" t="s">
        <v>698</v>
      </c>
      <c r="BG268" s="27" t="s">
        <v>698</v>
      </c>
      <c r="BH268" s="27" t="s">
        <v>698</v>
      </c>
      <c r="BI268" s="27" t="s">
        <v>698</v>
      </c>
      <c r="BJ268" s="27" t="s">
        <v>698</v>
      </c>
      <c r="BK268" s="27" t="s">
        <v>698</v>
      </c>
      <c r="BL268" s="27" t="s">
        <v>698</v>
      </c>
      <c r="BM268" s="27" t="s">
        <v>698</v>
      </c>
      <c r="BN268" s="27" t="s">
        <v>698</v>
      </c>
      <c r="BO268" s="27" t="s">
        <v>698</v>
      </c>
      <c r="BP268" s="27" t="s">
        <v>698</v>
      </c>
      <c r="BQ268" s="27" t="s">
        <v>698</v>
      </c>
      <c r="BR268" s="27" t="s">
        <v>698</v>
      </c>
      <c r="BS268" s="27" t="s">
        <v>698</v>
      </c>
      <c r="BT268" s="27" t="s">
        <v>698</v>
      </c>
      <c r="BU268" s="27" t="s">
        <v>698</v>
      </c>
      <c r="BV268" s="27" t="s">
        <v>698</v>
      </c>
      <c r="BW268" s="27" t="s">
        <v>698</v>
      </c>
      <c r="BX268" s="27" t="s">
        <v>698</v>
      </c>
      <c r="BY268" s="27" t="s">
        <v>698</v>
      </c>
      <c r="BZ268" s="27" t="s">
        <v>704</v>
      </c>
      <c r="CA268" s="27" t="s">
        <v>698</v>
      </c>
      <c r="CB268" s="27" t="s">
        <v>698</v>
      </c>
      <c r="CC268" s="27" t="s">
        <v>698</v>
      </c>
      <c r="CD268" s="27" t="s">
        <v>698</v>
      </c>
      <c r="CE268" s="27" t="s">
        <v>698</v>
      </c>
      <c r="CF268" s="27" t="s">
        <v>698</v>
      </c>
      <c r="CG268" s="27" t="s">
        <v>698</v>
      </c>
      <c r="CH268" s="27" t="s">
        <v>698</v>
      </c>
      <c r="CI268" s="27" t="s">
        <v>698</v>
      </c>
      <c r="CJ268" s="27" t="s">
        <v>698</v>
      </c>
      <c r="CK268" s="27" t="s">
        <v>698</v>
      </c>
      <c r="CL268" s="27" t="s">
        <v>698</v>
      </c>
      <c r="CM268" s="27" t="s">
        <v>698</v>
      </c>
      <c r="CN268" s="27" t="s">
        <v>698</v>
      </c>
      <c r="CO268" s="27" t="s">
        <v>698</v>
      </c>
      <c r="CP268" s="27" t="s">
        <v>698</v>
      </c>
      <c r="CQ268" s="27" t="s">
        <v>698</v>
      </c>
      <c r="CR268" s="27" t="s">
        <v>698</v>
      </c>
      <c r="CS268" s="27" t="s">
        <v>698</v>
      </c>
      <c r="CT268" s="27" t="s">
        <v>698</v>
      </c>
      <c r="CU268" s="27" t="s">
        <v>698</v>
      </c>
      <c r="CV268" s="27" t="s">
        <v>698</v>
      </c>
      <c r="CW268" s="27" t="s">
        <v>698</v>
      </c>
      <c r="CX268" s="27" t="s">
        <v>698</v>
      </c>
      <c r="CY268" s="27" t="s">
        <v>698</v>
      </c>
      <c r="CZ268" s="27" t="s">
        <v>698</v>
      </c>
      <c r="DA268" s="27" t="s">
        <v>698</v>
      </c>
      <c r="DB268" s="27" t="s">
        <v>698</v>
      </c>
      <c r="DC268" s="27" t="s">
        <v>698</v>
      </c>
      <c r="DD268" s="27" t="s">
        <v>698</v>
      </c>
      <c r="DE268" s="27" t="s">
        <v>698</v>
      </c>
      <c r="DF268" s="27" t="s">
        <v>698</v>
      </c>
      <c r="DG268" s="27" t="s">
        <v>698</v>
      </c>
      <c r="DH268" s="27" t="s">
        <v>698</v>
      </c>
      <c r="DI268" s="27" t="s">
        <v>698</v>
      </c>
      <c r="DJ268" s="27" t="s">
        <v>698</v>
      </c>
      <c r="DK268" s="27" t="s">
        <v>698</v>
      </c>
      <c r="DL268" s="27" t="s">
        <v>698</v>
      </c>
      <c r="DM268" s="27" t="s">
        <v>698</v>
      </c>
      <c r="DN268" s="27" t="s">
        <v>698</v>
      </c>
      <c r="DO268" s="27" t="s">
        <v>698</v>
      </c>
      <c r="DP268" s="27" t="s">
        <v>698</v>
      </c>
      <c r="DQ268" s="27" t="s">
        <v>698</v>
      </c>
      <c r="DR268" s="27" t="s">
        <v>698</v>
      </c>
      <c r="DS268" s="27" t="s">
        <v>698</v>
      </c>
      <c r="DT268" s="27" t="s">
        <v>698</v>
      </c>
      <c r="DU268" s="27" t="s">
        <v>698</v>
      </c>
      <c r="DV268" s="27" t="s">
        <v>698</v>
      </c>
      <c r="DW268" s="27" t="s">
        <v>698</v>
      </c>
      <c r="DX268" s="27" t="s">
        <v>698</v>
      </c>
      <c r="DY268" s="27" t="s">
        <v>698</v>
      </c>
      <c r="DZ268" s="27" t="s">
        <v>698</v>
      </c>
      <c r="EA268" s="27" t="s">
        <v>698</v>
      </c>
      <c r="EB268" s="27" t="s">
        <v>698</v>
      </c>
      <c r="EC268" s="27" t="s">
        <v>698</v>
      </c>
      <c r="ED268" s="27" t="s">
        <v>698</v>
      </c>
      <c r="EE268" s="27" t="s">
        <v>698</v>
      </c>
      <c r="EF268" s="27" t="s">
        <v>698</v>
      </c>
      <c r="EG268" s="27" t="s">
        <v>698</v>
      </c>
      <c r="EH268" s="27" t="s">
        <v>698</v>
      </c>
      <c r="EI268" s="27" t="s">
        <v>698</v>
      </c>
      <c r="EJ268" s="27" t="s">
        <v>698</v>
      </c>
      <c r="EK268" s="27" t="s">
        <v>698</v>
      </c>
      <c r="EL268" s="27" t="s">
        <v>698</v>
      </c>
      <c r="EM268" s="27" t="s">
        <v>698</v>
      </c>
      <c r="EN268" s="27" t="s">
        <v>698</v>
      </c>
      <c r="EO268" s="27" t="s">
        <v>698</v>
      </c>
      <c r="EP268" s="27" t="s">
        <v>698</v>
      </c>
      <c r="EQ268" s="27" t="s">
        <v>698</v>
      </c>
      <c r="ER268" s="27" t="s">
        <v>698</v>
      </c>
      <c r="ES268" s="27" t="s">
        <v>698</v>
      </c>
      <c r="ET268" s="27" t="s">
        <v>698</v>
      </c>
      <c r="EU268" s="27" t="s">
        <v>698</v>
      </c>
      <c r="EV268" s="27" t="s">
        <v>698</v>
      </c>
      <c r="EW268" s="27" t="s">
        <v>2705</v>
      </c>
      <c r="EX268" s="27" t="s">
        <v>3004</v>
      </c>
      <c r="EY268" s="27" t="s">
        <v>2707</v>
      </c>
      <c r="EZ268" s="27" t="s">
        <v>694</v>
      </c>
      <c r="FA268" s="27" t="s">
        <v>694</v>
      </c>
      <c r="FB268" s="27" t="s">
        <v>694</v>
      </c>
      <c r="FC268" s="27" t="s">
        <v>694</v>
      </c>
      <c r="FD268" s="27" t="s">
        <v>694</v>
      </c>
      <c r="FE268" s="27" t="s">
        <v>2858</v>
      </c>
      <c r="FF268" s="157"/>
      <c r="FG268" s="157"/>
    </row>
    <row r="269" spans="1:163" x14ac:dyDescent="0.25">
      <c r="A269" s="27" t="str">
        <f t="shared" si="4"/>
        <v>IR003004002004001004000000000000000000</v>
      </c>
      <c r="B269" s="20" t="s">
        <v>2877</v>
      </c>
      <c r="C269" s="23" t="s">
        <v>2630</v>
      </c>
      <c r="D269" s="23" t="s">
        <v>710</v>
      </c>
      <c r="E269" s="23" t="s">
        <v>711</v>
      </c>
      <c r="F269" s="21" t="s">
        <v>707</v>
      </c>
      <c r="G269" s="23" t="s">
        <v>711</v>
      </c>
      <c r="H269" s="23" t="s">
        <v>702</v>
      </c>
      <c r="I269" s="21" t="s">
        <v>711</v>
      </c>
      <c r="J269" s="23" t="s">
        <v>697</v>
      </c>
      <c r="K269" s="64" t="s">
        <v>697</v>
      </c>
      <c r="L269" s="23" t="s">
        <v>697</v>
      </c>
      <c r="M269" s="23" t="s">
        <v>697</v>
      </c>
      <c r="N269" s="23" t="s">
        <v>697</v>
      </c>
      <c r="O269" s="23" t="s">
        <v>697</v>
      </c>
      <c r="P269" s="27">
        <v>0</v>
      </c>
      <c r="Q269" s="27" t="s">
        <v>704</v>
      </c>
      <c r="R269" s="27" t="s">
        <v>698</v>
      </c>
      <c r="S269" s="28" t="s">
        <v>694</v>
      </c>
      <c r="T269" s="28" t="s">
        <v>922</v>
      </c>
      <c r="U269" s="27" t="s">
        <v>3001</v>
      </c>
      <c r="V269" s="52" t="s">
        <v>905</v>
      </c>
      <c r="W269" s="51"/>
      <c r="X269" s="51"/>
      <c r="Y269" s="51"/>
      <c r="Z269" s="51"/>
      <c r="AA269" s="51"/>
      <c r="AB269" s="20" t="s">
        <v>1540</v>
      </c>
      <c r="AC269" s="51"/>
      <c r="AD269" s="51"/>
      <c r="AE269" s="51"/>
      <c r="AF269" s="51"/>
      <c r="AG269" s="51"/>
      <c r="AH269" s="27" t="s">
        <v>3145</v>
      </c>
      <c r="AI269" s="28" t="s">
        <v>704</v>
      </c>
      <c r="AJ269" s="27" t="s">
        <v>698</v>
      </c>
      <c r="AK269" s="27" t="s">
        <v>698</v>
      </c>
      <c r="AL269" s="27" t="s">
        <v>698</v>
      </c>
      <c r="AM269" s="27" t="s">
        <v>698</v>
      </c>
      <c r="AN269" s="27" t="s">
        <v>698</v>
      </c>
      <c r="AO269" s="27" t="s">
        <v>698</v>
      </c>
      <c r="AP269" s="27" t="s">
        <v>698</v>
      </c>
      <c r="AQ269" s="27" t="s">
        <v>698</v>
      </c>
      <c r="AR269" s="27" t="s">
        <v>698</v>
      </c>
      <c r="AS269" s="27" t="s">
        <v>698</v>
      </c>
      <c r="AT269" s="27" t="s">
        <v>698</v>
      </c>
      <c r="AU269" s="27" t="s">
        <v>698</v>
      </c>
      <c r="AV269" s="27" t="s">
        <v>698</v>
      </c>
      <c r="AW269" s="27" t="s">
        <v>698</v>
      </c>
      <c r="AX269" s="27" t="s">
        <v>698</v>
      </c>
      <c r="AY269" s="27" t="s">
        <v>698</v>
      </c>
      <c r="AZ269" s="27" t="s">
        <v>698</v>
      </c>
      <c r="BA269" s="27" t="s">
        <v>698</v>
      </c>
      <c r="BB269" s="27" t="s">
        <v>698</v>
      </c>
      <c r="BC269" s="27" t="s">
        <v>698</v>
      </c>
      <c r="BD269" s="27" t="s">
        <v>698</v>
      </c>
      <c r="BE269" s="27" t="s">
        <v>698</v>
      </c>
      <c r="BF269" s="27" t="s">
        <v>698</v>
      </c>
      <c r="BG269" s="27" t="s">
        <v>698</v>
      </c>
      <c r="BH269" s="27" t="s">
        <v>698</v>
      </c>
      <c r="BI269" s="27" t="s">
        <v>698</v>
      </c>
      <c r="BJ269" s="27" t="s">
        <v>698</v>
      </c>
      <c r="BK269" s="27" t="s">
        <v>698</v>
      </c>
      <c r="BL269" s="27" t="s">
        <v>698</v>
      </c>
      <c r="BM269" s="27" t="s">
        <v>698</v>
      </c>
      <c r="BN269" s="27" t="s">
        <v>698</v>
      </c>
      <c r="BO269" s="27" t="s">
        <v>698</v>
      </c>
      <c r="BP269" s="27" t="s">
        <v>698</v>
      </c>
      <c r="BQ269" s="27" t="s">
        <v>698</v>
      </c>
      <c r="BR269" s="27" t="s">
        <v>698</v>
      </c>
      <c r="BS269" s="27" t="s">
        <v>698</v>
      </c>
      <c r="BT269" s="27" t="s">
        <v>698</v>
      </c>
      <c r="BU269" s="27" t="s">
        <v>698</v>
      </c>
      <c r="BV269" s="27" t="s">
        <v>698</v>
      </c>
      <c r="BW269" s="27" t="s">
        <v>698</v>
      </c>
      <c r="BX269" s="27" t="s">
        <v>698</v>
      </c>
      <c r="BY269" s="27" t="s">
        <v>698</v>
      </c>
      <c r="BZ269" s="27" t="s">
        <v>704</v>
      </c>
      <c r="CA269" s="27" t="s">
        <v>698</v>
      </c>
      <c r="CB269" s="27" t="s">
        <v>698</v>
      </c>
      <c r="CC269" s="27" t="s">
        <v>698</v>
      </c>
      <c r="CD269" s="27" t="s">
        <v>698</v>
      </c>
      <c r="CE269" s="27" t="s">
        <v>698</v>
      </c>
      <c r="CF269" s="27" t="s">
        <v>698</v>
      </c>
      <c r="CG269" s="27" t="s">
        <v>698</v>
      </c>
      <c r="CH269" s="27" t="s">
        <v>698</v>
      </c>
      <c r="CI269" s="27" t="s">
        <v>698</v>
      </c>
      <c r="CJ269" s="27" t="s">
        <v>698</v>
      </c>
      <c r="CK269" s="27" t="s">
        <v>698</v>
      </c>
      <c r="CL269" s="27" t="s">
        <v>698</v>
      </c>
      <c r="CM269" s="27" t="s">
        <v>698</v>
      </c>
      <c r="CN269" s="27" t="s">
        <v>698</v>
      </c>
      <c r="CO269" s="27" t="s">
        <v>698</v>
      </c>
      <c r="CP269" s="27" t="s">
        <v>698</v>
      </c>
      <c r="CQ269" s="27" t="s">
        <v>698</v>
      </c>
      <c r="CR269" s="27" t="s">
        <v>698</v>
      </c>
      <c r="CS269" s="27" t="s">
        <v>698</v>
      </c>
      <c r="CT269" s="27" t="s">
        <v>698</v>
      </c>
      <c r="CU269" s="27" t="s">
        <v>698</v>
      </c>
      <c r="CV269" s="27" t="s">
        <v>698</v>
      </c>
      <c r="CW269" s="27" t="s">
        <v>698</v>
      </c>
      <c r="CX269" s="27" t="s">
        <v>698</v>
      </c>
      <c r="CY269" s="27" t="s">
        <v>698</v>
      </c>
      <c r="CZ269" s="27" t="s">
        <v>698</v>
      </c>
      <c r="DA269" s="27" t="s">
        <v>698</v>
      </c>
      <c r="DB269" s="27" t="s">
        <v>698</v>
      </c>
      <c r="DC269" s="27" t="s">
        <v>698</v>
      </c>
      <c r="DD269" s="27" t="s">
        <v>698</v>
      </c>
      <c r="DE269" s="27" t="s">
        <v>698</v>
      </c>
      <c r="DF269" s="27" t="s">
        <v>698</v>
      </c>
      <c r="DG269" s="27" t="s">
        <v>698</v>
      </c>
      <c r="DH269" s="27" t="s">
        <v>698</v>
      </c>
      <c r="DI269" s="27" t="s">
        <v>698</v>
      </c>
      <c r="DJ269" s="27" t="s">
        <v>698</v>
      </c>
      <c r="DK269" s="27" t="s">
        <v>698</v>
      </c>
      <c r="DL269" s="27" t="s">
        <v>698</v>
      </c>
      <c r="DM269" s="27" t="s">
        <v>698</v>
      </c>
      <c r="DN269" s="27" t="s">
        <v>698</v>
      </c>
      <c r="DO269" s="27" t="s">
        <v>698</v>
      </c>
      <c r="DP269" s="27" t="s">
        <v>698</v>
      </c>
      <c r="DQ269" s="27" t="s">
        <v>698</v>
      </c>
      <c r="DR269" s="27" t="s">
        <v>698</v>
      </c>
      <c r="DS269" s="27" t="s">
        <v>698</v>
      </c>
      <c r="DT269" s="27" t="s">
        <v>698</v>
      </c>
      <c r="DU269" s="27" t="s">
        <v>698</v>
      </c>
      <c r="DV269" s="27" t="s">
        <v>698</v>
      </c>
      <c r="DW269" s="27" t="s">
        <v>698</v>
      </c>
      <c r="DX269" s="27" t="s">
        <v>698</v>
      </c>
      <c r="DY269" s="27" t="s">
        <v>698</v>
      </c>
      <c r="DZ269" s="27" t="s">
        <v>698</v>
      </c>
      <c r="EA269" s="27" t="s">
        <v>698</v>
      </c>
      <c r="EB269" s="27" t="s">
        <v>698</v>
      </c>
      <c r="EC269" s="27" t="s">
        <v>698</v>
      </c>
      <c r="ED269" s="27" t="s">
        <v>698</v>
      </c>
      <c r="EE269" s="27" t="s">
        <v>698</v>
      </c>
      <c r="EF269" s="27" t="s">
        <v>698</v>
      </c>
      <c r="EG269" s="27" t="s">
        <v>698</v>
      </c>
      <c r="EH269" s="27" t="s">
        <v>698</v>
      </c>
      <c r="EI269" s="27" t="s">
        <v>698</v>
      </c>
      <c r="EJ269" s="27" t="s">
        <v>698</v>
      </c>
      <c r="EK269" s="27" t="s">
        <v>698</v>
      </c>
      <c r="EL269" s="27" t="s">
        <v>698</v>
      </c>
      <c r="EM269" s="27" t="s">
        <v>698</v>
      </c>
      <c r="EN269" s="27" t="s">
        <v>698</v>
      </c>
      <c r="EO269" s="27" t="s">
        <v>698</v>
      </c>
      <c r="EP269" s="27" t="s">
        <v>698</v>
      </c>
      <c r="EQ269" s="27" t="s">
        <v>698</v>
      </c>
      <c r="ER269" s="27" t="s">
        <v>698</v>
      </c>
      <c r="ES269" s="27" t="s">
        <v>698</v>
      </c>
      <c r="ET269" s="27" t="s">
        <v>698</v>
      </c>
      <c r="EU269" s="27" t="s">
        <v>698</v>
      </c>
      <c r="EV269" s="27" t="s">
        <v>698</v>
      </c>
      <c r="EW269" s="27" t="s">
        <v>2705</v>
      </c>
      <c r="EX269" s="27" t="s">
        <v>3004</v>
      </c>
      <c r="EY269" s="27" t="s">
        <v>2707</v>
      </c>
      <c r="EZ269" s="27" t="s">
        <v>694</v>
      </c>
      <c r="FA269" s="27" t="s">
        <v>694</v>
      </c>
      <c r="FB269" s="27" t="s">
        <v>694</v>
      </c>
      <c r="FC269" s="27" t="s">
        <v>694</v>
      </c>
      <c r="FD269" s="27" t="s">
        <v>694</v>
      </c>
      <c r="FE269" s="27" t="s">
        <v>2858</v>
      </c>
      <c r="FF269" s="157"/>
      <c r="FG269" s="157"/>
    </row>
    <row r="270" spans="1:163" x14ac:dyDescent="0.25">
      <c r="A270" s="27" t="str">
        <f t="shared" si="4"/>
        <v>IR003004002004001005000000000000000000</v>
      </c>
      <c r="B270" s="20" t="s">
        <v>2877</v>
      </c>
      <c r="C270" s="23" t="s">
        <v>2630</v>
      </c>
      <c r="D270" s="23" t="s">
        <v>710</v>
      </c>
      <c r="E270" s="23" t="s">
        <v>711</v>
      </c>
      <c r="F270" s="21" t="s">
        <v>707</v>
      </c>
      <c r="G270" s="23" t="s">
        <v>711</v>
      </c>
      <c r="H270" s="23" t="s">
        <v>702</v>
      </c>
      <c r="I270" s="21" t="s">
        <v>713</v>
      </c>
      <c r="J270" s="23" t="s">
        <v>697</v>
      </c>
      <c r="K270" s="64" t="s">
        <v>697</v>
      </c>
      <c r="L270" s="23" t="s">
        <v>697</v>
      </c>
      <c r="M270" s="23" t="s">
        <v>697</v>
      </c>
      <c r="N270" s="23" t="s">
        <v>697</v>
      </c>
      <c r="O270" s="23" t="s">
        <v>697</v>
      </c>
      <c r="P270" s="27">
        <v>0</v>
      </c>
      <c r="Q270" s="27" t="s">
        <v>704</v>
      </c>
      <c r="R270" s="27" t="s">
        <v>698</v>
      </c>
      <c r="S270" s="28" t="s">
        <v>694</v>
      </c>
      <c r="T270" s="28" t="s">
        <v>922</v>
      </c>
      <c r="U270" s="27" t="s">
        <v>3001</v>
      </c>
      <c r="V270" s="52" t="s">
        <v>905</v>
      </c>
      <c r="W270" s="51"/>
      <c r="X270" s="51"/>
      <c r="Y270" s="51"/>
      <c r="Z270" s="51"/>
      <c r="AA270" s="51"/>
      <c r="AB270" s="20" t="s">
        <v>2124</v>
      </c>
      <c r="AC270" s="51"/>
      <c r="AD270" s="51"/>
      <c r="AE270" s="51"/>
      <c r="AF270" s="51"/>
      <c r="AG270" s="51"/>
      <c r="AH270" s="27" t="s">
        <v>3146</v>
      </c>
      <c r="AI270" s="28" t="s">
        <v>704</v>
      </c>
      <c r="AJ270" s="27" t="s">
        <v>698</v>
      </c>
      <c r="AK270" s="27" t="s">
        <v>698</v>
      </c>
      <c r="AL270" s="27" t="s">
        <v>698</v>
      </c>
      <c r="AM270" s="27" t="s">
        <v>698</v>
      </c>
      <c r="AN270" s="27" t="s">
        <v>698</v>
      </c>
      <c r="AO270" s="27" t="s">
        <v>698</v>
      </c>
      <c r="AP270" s="27" t="s">
        <v>698</v>
      </c>
      <c r="AQ270" s="27" t="s">
        <v>698</v>
      </c>
      <c r="AR270" s="27" t="s">
        <v>698</v>
      </c>
      <c r="AS270" s="27" t="s">
        <v>698</v>
      </c>
      <c r="AT270" s="27" t="s">
        <v>698</v>
      </c>
      <c r="AU270" s="27" t="s">
        <v>698</v>
      </c>
      <c r="AV270" s="27" t="s">
        <v>698</v>
      </c>
      <c r="AW270" s="27" t="s">
        <v>698</v>
      </c>
      <c r="AX270" s="27" t="s">
        <v>698</v>
      </c>
      <c r="AY270" s="27" t="s">
        <v>698</v>
      </c>
      <c r="AZ270" s="27" t="s">
        <v>698</v>
      </c>
      <c r="BA270" s="27" t="s">
        <v>698</v>
      </c>
      <c r="BB270" s="27" t="s">
        <v>698</v>
      </c>
      <c r="BC270" s="27" t="s">
        <v>698</v>
      </c>
      <c r="BD270" s="27" t="s">
        <v>698</v>
      </c>
      <c r="BE270" s="27" t="s">
        <v>698</v>
      </c>
      <c r="BF270" s="27" t="s">
        <v>698</v>
      </c>
      <c r="BG270" s="27" t="s">
        <v>698</v>
      </c>
      <c r="BH270" s="27" t="s">
        <v>698</v>
      </c>
      <c r="BI270" s="27" t="s">
        <v>698</v>
      </c>
      <c r="BJ270" s="27" t="s">
        <v>698</v>
      </c>
      <c r="BK270" s="27" t="s">
        <v>698</v>
      </c>
      <c r="BL270" s="27" t="s">
        <v>698</v>
      </c>
      <c r="BM270" s="27" t="s">
        <v>698</v>
      </c>
      <c r="BN270" s="27" t="s">
        <v>698</v>
      </c>
      <c r="BO270" s="27" t="s">
        <v>698</v>
      </c>
      <c r="BP270" s="27" t="s">
        <v>698</v>
      </c>
      <c r="BQ270" s="27" t="s">
        <v>698</v>
      </c>
      <c r="BR270" s="27" t="s">
        <v>698</v>
      </c>
      <c r="BS270" s="27" t="s">
        <v>698</v>
      </c>
      <c r="BT270" s="27" t="s">
        <v>698</v>
      </c>
      <c r="BU270" s="27" t="s">
        <v>698</v>
      </c>
      <c r="BV270" s="27" t="s">
        <v>698</v>
      </c>
      <c r="BW270" s="27" t="s">
        <v>698</v>
      </c>
      <c r="BX270" s="27" t="s">
        <v>698</v>
      </c>
      <c r="BY270" s="27" t="s">
        <v>698</v>
      </c>
      <c r="BZ270" s="27" t="s">
        <v>704</v>
      </c>
      <c r="CA270" s="27" t="s">
        <v>698</v>
      </c>
      <c r="CB270" s="27" t="s">
        <v>698</v>
      </c>
      <c r="CC270" s="27" t="s">
        <v>698</v>
      </c>
      <c r="CD270" s="27" t="s">
        <v>698</v>
      </c>
      <c r="CE270" s="27" t="s">
        <v>698</v>
      </c>
      <c r="CF270" s="27" t="s">
        <v>698</v>
      </c>
      <c r="CG270" s="27" t="s">
        <v>698</v>
      </c>
      <c r="CH270" s="27" t="s">
        <v>698</v>
      </c>
      <c r="CI270" s="27" t="s">
        <v>698</v>
      </c>
      <c r="CJ270" s="27" t="s">
        <v>698</v>
      </c>
      <c r="CK270" s="27" t="s">
        <v>698</v>
      </c>
      <c r="CL270" s="27" t="s">
        <v>698</v>
      </c>
      <c r="CM270" s="27" t="s">
        <v>698</v>
      </c>
      <c r="CN270" s="27" t="s">
        <v>698</v>
      </c>
      <c r="CO270" s="27" t="s">
        <v>698</v>
      </c>
      <c r="CP270" s="27" t="s">
        <v>698</v>
      </c>
      <c r="CQ270" s="27" t="s">
        <v>698</v>
      </c>
      <c r="CR270" s="27" t="s">
        <v>698</v>
      </c>
      <c r="CS270" s="27" t="s">
        <v>698</v>
      </c>
      <c r="CT270" s="27" t="s">
        <v>698</v>
      </c>
      <c r="CU270" s="27" t="s">
        <v>698</v>
      </c>
      <c r="CV270" s="27" t="s">
        <v>698</v>
      </c>
      <c r="CW270" s="27" t="s">
        <v>698</v>
      </c>
      <c r="CX270" s="27" t="s">
        <v>698</v>
      </c>
      <c r="CY270" s="27" t="s">
        <v>698</v>
      </c>
      <c r="CZ270" s="27" t="s">
        <v>698</v>
      </c>
      <c r="DA270" s="27" t="s">
        <v>698</v>
      </c>
      <c r="DB270" s="27" t="s">
        <v>698</v>
      </c>
      <c r="DC270" s="27" t="s">
        <v>698</v>
      </c>
      <c r="DD270" s="27" t="s">
        <v>698</v>
      </c>
      <c r="DE270" s="27" t="s">
        <v>698</v>
      </c>
      <c r="DF270" s="27" t="s">
        <v>698</v>
      </c>
      <c r="DG270" s="27" t="s">
        <v>698</v>
      </c>
      <c r="DH270" s="27" t="s">
        <v>698</v>
      </c>
      <c r="DI270" s="27" t="s">
        <v>698</v>
      </c>
      <c r="DJ270" s="27" t="s">
        <v>698</v>
      </c>
      <c r="DK270" s="27" t="s">
        <v>698</v>
      </c>
      <c r="DL270" s="27" t="s">
        <v>698</v>
      </c>
      <c r="DM270" s="27" t="s">
        <v>698</v>
      </c>
      <c r="DN270" s="27" t="s">
        <v>698</v>
      </c>
      <c r="DO270" s="27" t="s">
        <v>698</v>
      </c>
      <c r="DP270" s="27" t="s">
        <v>698</v>
      </c>
      <c r="DQ270" s="27" t="s">
        <v>698</v>
      </c>
      <c r="DR270" s="27" t="s">
        <v>698</v>
      </c>
      <c r="DS270" s="27" t="s">
        <v>698</v>
      </c>
      <c r="DT270" s="27" t="s">
        <v>698</v>
      </c>
      <c r="DU270" s="27" t="s">
        <v>698</v>
      </c>
      <c r="DV270" s="27" t="s">
        <v>698</v>
      </c>
      <c r="DW270" s="27" t="s">
        <v>698</v>
      </c>
      <c r="DX270" s="27" t="s">
        <v>698</v>
      </c>
      <c r="DY270" s="27" t="s">
        <v>698</v>
      </c>
      <c r="DZ270" s="27" t="s">
        <v>698</v>
      </c>
      <c r="EA270" s="27" t="s">
        <v>698</v>
      </c>
      <c r="EB270" s="27" t="s">
        <v>698</v>
      </c>
      <c r="EC270" s="27" t="s">
        <v>698</v>
      </c>
      <c r="ED270" s="27" t="s">
        <v>698</v>
      </c>
      <c r="EE270" s="27" t="s">
        <v>698</v>
      </c>
      <c r="EF270" s="27" t="s">
        <v>698</v>
      </c>
      <c r="EG270" s="27" t="s">
        <v>698</v>
      </c>
      <c r="EH270" s="27" t="s">
        <v>698</v>
      </c>
      <c r="EI270" s="27" t="s">
        <v>698</v>
      </c>
      <c r="EJ270" s="27" t="s">
        <v>698</v>
      </c>
      <c r="EK270" s="27" t="s">
        <v>698</v>
      </c>
      <c r="EL270" s="27" t="s">
        <v>698</v>
      </c>
      <c r="EM270" s="27" t="s">
        <v>698</v>
      </c>
      <c r="EN270" s="27" t="s">
        <v>698</v>
      </c>
      <c r="EO270" s="27" t="s">
        <v>698</v>
      </c>
      <c r="EP270" s="27" t="s">
        <v>698</v>
      </c>
      <c r="EQ270" s="27" t="s">
        <v>698</v>
      </c>
      <c r="ER270" s="27" t="s">
        <v>698</v>
      </c>
      <c r="ES270" s="27" t="s">
        <v>698</v>
      </c>
      <c r="ET270" s="27" t="s">
        <v>698</v>
      </c>
      <c r="EU270" s="27" t="s">
        <v>698</v>
      </c>
      <c r="EV270" s="27" t="s">
        <v>698</v>
      </c>
      <c r="EW270" s="27" t="s">
        <v>2705</v>
      </c>
      <c r="EX270" s="27" t="s">
        <v>3004</v>
      </c>
      <c r="EY270" s="27" t="s">
        <v>2707</v>
      </c>
      <c r="EZ270" s="27" t="s">
        <v>694</v>
      </c>
      <c r="FA270" s="27" t="s">
        <v>694</v>
      </c>
      <c r="FB270" s="27" t="s">
        <v>694</v>
      </c>
      <c r="FC270" s="27" t="s">
        <v>694</v>
      </c>
      <c r="FD270" s="27" t="s">
        <v>694</v>
      </c>
      <c r="FE270" s="27" t="s">
        <v>2858</v>
      </c>
      <c r="FF270" s="157"/>
      <c r="FG270" s="157"/>
    </row>
    <row r="271" spans="1:163" x14ac:dyDescent="0.25">
      <c r="A271" s="27" t="str">
        <f t="shared" si="4"/>
        <v>IR003004002004001006000000000000000000</v>
      </c>
      <c r="B271" s="20" t="s">
        <v>2877</v>
      </c>
      <c r="C271" s="23" t="s">
        <v>2630</v>
      </c>
      <c r="D271" s="23" t="s">
        <v>710</v>
      </c>
      <c r="E271" s="23" t="s">
        <v>711</v>
      </c>
      <c r="F271" s="21" t="s">
        <v>707</v>
      </c>
      <c r="G271" s="23" t="s">
        <v>711</v>
      </c>
      <c r="H271" s="23" t="s">
        <v>702</v>
      </c>
      <c r="I271" s="21" t="s">
        <v>715</v>
      </c>
      <c r="J271" s="23" t="s">
        <v>697</v>
      </c>
      <c r="K271" s="64" t="s">
        <v>697</v>
      </c>
      <c r="L271" s="23" t="s">
        <v>697</v>
      </c>
      <c r="M271" s="23" t="s">
        <v>697</v>
      </c>
      <c r="N271" s="23" t="s">
        <v>697</v>
      </c>
      <c r="O271" s="23" t="s">
        <v>697</v>
      </c>
      <c r="P271" s="27">
        <v>0</v>
      </c>
      <c r="Q271" s="27" t="s">
        <v>704</v>
      </c>
      <c r="R271" s="27" t="s">
        <v>698</v>
      </c>
      <c r="S271" s="28" t="s">
        <v>694</v>
      </c>
      <c r="T271" s="28" t="s">
        <v>922</v>
      </c>
      <c r="U271" s="27" t="s">
        <v>3001</v>
      </c>
      <c r="V271" s="52" t="s">
        <v>905</v>
      </c>
      <c r="W271" s="51"/>
      <c r="X271" s="51"/>
      <c r="Y271" s="51"/>
      <c r="Z271" s="51"/>
      <c r="AA271" s="51"/>
      <c r="AB271" s="20" t="s">
        <v>1546</v>
      </c>
      <c r="AC271" s="51"/>
      <c r="AD271" s="51"/>
      <c r="AE271" s="51"/>
      <c r="AF271" s="51"/>
      <c r="AG271" s="51"/>
      <c r="AH271" s="27" t="s">
        <v>3147</v>
      </c>
      <c r="AI271" s="28" t="s">
        <v>704</v>
      </c>
      <c r="AJ271" s="27" t="s">
        <v>698</v>
      </c>
      <c r="AK271" s="27" t="s">
        <v>698</v>
      </c>
      <c r="AL271" s="27" t="s">
        <v>698</v>
      </c>
      <c r="AM271" s="27" t="s">
        <v>698</v>
      </c>
      <c r="AN271" s="27" t="s">
        <v>698</v>
      </c>
      <c r="AO271" s="27" t="s">
        <v>698</v>
      </c>
      <c r="AP271" s="27" t="s">
        <v>698</v>
      </c>
      <c r="AQ271" s="27" t="s">
        <v>698</v>
      </c>
      <c r="AR271" s="27" t="s">
        <v>698</v>
      </c>
      <c r="AS271" s="27" t="s">
        <v>698</v>
      </c>
      <c r="AT271" s="27" t="s">
        <v>698</v>
      </c>
      <c r="AU271" s="27" t="s">
        <v>698</v>
      </c>
      <c r="AV271" s="27" t="s">
        <v>698</v>
      </c>
      <c r="AW271" s="27" t="s">
        <v>698</v>
      </c>
      <c r="AX271" s="27" t="s">
        <v>698</v>
      </c>
      <c r="AY271" s="27" t="s">
        <v>698</v>
      </c>
      <c r="AZ271" s="27" t="s">
        <v>698</v>
      </c>
      <c r="BA271" s="27" t="s">
        <v>698</v>
      </c>
      <c r="BB271" s="27" t="s">
        <v>698</v>
      </c>
      <c r="BC271" s="27" t="s">
        <v>698</v>
      </c>
      <c r="BD271" s="27" t="s">
        <v>698</v>
      </c>
      <c r="BE271" s="27" t="s">
        <v>698</v>
      </c>
      <c r="BF271" s="27" t="s">
        <v>698</v>
      </c>
      <c r="BG271" s="27" t="s">
        <v>698</v>
      </c>
      <c r="BH271" s="27" t="s">
        <v>698</v>
      </c>
      <c r="BI271" s="27" t="s">
        <v>698</v>
      </c>
      <c r="BJ271" s="27" t="s">
        <v>698</v>
      </c>
      <c r="BK271" s="27" t="s">
        <v>698</v>
      </c>
      <c r="BL271" s="27" t="s">
        <v>698</v>
      </c>
      <c r="BM271" s="27" t="s">
        <v>698</v>
      </c>
      <c r="BN271" s="27" t="s">
        <v>698</v>
      </c>
      <c r="BO271" s="27" t="s">
        <v>698</v>
      </c>
      <c r="BP271" s="27" t="s">
        <v>698</v>
      </c>
      <c r="BQ271" s="27" t="s">
        <v>698</v>
      </c>
      <c r="BR271" s="27" t="s">
        <v>698</v>
      </c>
      <c r="BS271" s="27" t="s">
        <v>698</v>
      </c>
      <c r="BT271" s="27" t="s">
        <v>698</v>
      </c>
      <c r="BU271" s="27" t="s">
        <v>698</v>
      </c>
      <c r="BV271" s="27" t="s">
        <v>698</v>
      </c>
      <c r="BW271" s="27" t="s">
        <v>698</v>
      </c>
      <c r="BX271" s="27" t="s">
        <v>698</v>
      </c>
      <c r="BY271" s="27" t="s">
        <v>698</v>
      </c>
      <c r="BZ271" s="27" t="s">
        <v>704</v>
      </c>
      <c r="CA271" s="27" t="s">
        <v>698</v>
      </c>
      <c r="CB271" s="27" t="s">
        <v>698</v>
      </c>
      <c r="CC271" s="27" t="s">
        <v>698</v>
      </c>
      <c r="CD271" s="27" t="s">
        <v>698</v>
      </c>
      <c r="CE271" s="27" t="s">
        <v>698</v>
      </c>
      <c r="CF271" s="27" t="s">
        <v>698</v>
      </c>
      <c r="CG271" s="27" t="s">
        <v>698</v>
      </c>
      <c r="CH271" s="27" t="s">
        <v>698</v>
      </c>
      <c r="CI271" s="27" t="s">
        <v>698</v>
      </c>
      <c r="CJ271" s="27" t="s">
        <v>698</v>
      </c>
      <c r="CK271" s="27" t="s">
        <v>698</v>
      </c>
      <c r="CL271" s="27" t="s">
        <v>698</v>
      </c>
      <c r="CM271" s="27" t="s">
        <v>698</v>
      </c>
      <c r="CN271" s="27" t="s">
        <v>698</v>
      </c>
      <c r="CO271" s="27" t="s">
        <v>698</v>
      </c>
      <c r="CP271" s="27" t="s">
        <v>698</v>
      </c>
      <c r="CQ271" s="27" t="s">
        <v>698</v>
      </c>
      <c r="CR271" s="27" t="s">
        <v>698</v>
      </c>
      <c r="CS271" s="27" t="s">
        <v>698</v>
      </c>
      <c r="CT271" s="27" t="s">
        <v>698</v>
      </c>
      <c r="CU271" s="27" t="s">
        <v>698</v>
      </c>
      <c r="CV271" s="27" t="s">
        <v>698</v>
      </c>
      <c r="CW271" s="27" t="s">
        <v>698</v>
      </c>
      <c r="CX271" s="27" t="s">
        <v>698</v>
      </c>
      <c r="CY271" s="27" t="s">
        <v>698</v>
      </c>
      <c r="CZ271" s="27" t="s">
        <v>698</v>
      </c>
      <c r="DA271" s="27" t="s">
        <v>698</v>
      </c>
      <c r="DB271" s="27" t="s">
        <v>698</v>
      </c>
      <c r="DC271" s="27" t="s">
        <v>698</v>
      </c>
      <c r="DD271" s="27" t="s">
        <v>698</v>
      </c>
      <c r="DE271" s="27" t="s">
        <v>698</v>
      </c>
      <c r="DF271" s="27" t="s">
        <v>698</v>
      </c>
      <c r="DG271" s="27" t="s">
        <v>698</v>
      </c>
      <c r="DH271" s="27" t="s">
        <v>698</v>
      </c>
      <c r="DI271" s="27" t="s">
        <v>698</v>
      </c>
      <c r="DJ271" s="27" t="s">
        <v>698</v>
      </c>
      <c r="DK271" s="27" t="s">
        <v>698</v>
      </c>
      <c r="DL271" s="27" t="s">
        <v>698</v>
      </c>
      <c r="DM271" s="27" t="s">
        <v>698</v>
      </c>
      <c r="DN271" s="27" t="s">
        <v>698</v>
      </c>
      <c r="DO271" s="27" t="s">
        <v>698</v>
      </c>
      <c r="DP271" s="27" t="s">
        <v>698</v>
      </c>
      <c r="DQ271" s="27" t="s">
        <v>698</v>
      </c>
      <c r="DR271" s="27" t="s">
        <v>698</v>
      </c>
      <c r="DS271" s="27" t="s">
        <v>698</v>
      </c>
      <c r="DT271" s="27" t="s">
        <v>698</v>
      </c>
      <c r="DU271" s="27" t="s">
        <v>698</v>
      </c>
      <c r="DV271" s="27" t="s">
        <v>698</v>
      </c>
      <c r="DW271" s="27" t="s">
        <v>698</v>
      </c>
      <c r="DX271" s="27" t="s">
        <v>698</v>
      </c>
      <c r="DY271" s="27" t="s">
        <v>698</v>
      </c>
      <c r="DZ271" s="27" t="s">
        <v>698</v>
      </c>
      <c r="EA271" s="27" t="s">
        <v>698</v>
      </c>
      <c r="EB271" s="27" t="s">
        <v>698</v>
      </c>
      <c r="EC271" s="27" t="s">
        <v>698</v>
      </c>
      <c r="ED271" s="27" t="s">
        <v>698</v>
      </c>
      <c r="EE271" s="27" t="s">
        <v>698</v>
      </c>
      <c r="EF271" s="27" t="s">
        <v>698</v>
      </c>
      <c r="EG271" s="27" t="s">
        <v>698</v>
      </c>
      <c r="EH271" s="27" t="s">
        <v>698</v>
      </c>
      <c r="EI271" s="27" t="s">
        <v>698</v>
      </c>
      <c r="EJ271" s="27" t="s">
        <v>698</v>
      </c>
      <c r="EK271" s="27" t="s">
        <v>698</v>
      </c>
      <c r="EL271" s="27" t="s">
        <v>698</v>
      </c>
      <c r="EM271" s="27" t="s">
        <v>698</v>
      </c>
      <c r="EN271" s="27" t="s">
        <v>698</v>
      </c>
      <c r="EO271" s="27" t="s">
        <v>698</v>
      </c>
      <c r="EP271" s="27" t="s">
        <v>698</v>
      </c>
      <c r="EQ271" s="27" t="s">
        <v>698</v>
      </c>
      <c r="ER271" s="27" t="s">
        <v>698</v>
      </c>
      <c r="ES271" s="27" t="s">
        <v>698</v>
      </c>
      <c r="ET271" s="27" t="s">
        <v>698</v>
      </c>
      <c r="EU271" s="27" t="s">
        <v>698</v>
      </c>
      <c r="EV271" s="27" t="s">
        <v>698</v>
      </c>
      <c r="EW271" s="27" t="s">
        <v>2705</v>
      </c>
      <c r="EX271" s="27" t="s">
        <v>3004</v>
      </c>
      <c r="EY271" s="27" t="s">
        <v>2707</v>
      </c>
      <c r="EZ271" s="27" t="s">
        <v>694</v>
      </c>
      <c r="FA271" s="27" t="s">
        <v>694</v>
      </c>
      <c r="FB271" s="27" t="s">
        <v>694</v>
      </c>
      <c r="FC271" s="27" t="s">
        <v>694</v>
      </c>
      <c r="FD271" s="27" t="s">
        <v>694</v>
      </c>
      <c r="FE271" s="27" t="s">
        <v>2858</v>
      </c>
      <c r="FF271" s="157"/>
      <c r="FG271" s="157"/>
    </row>
    <row r="272" spans="1:163" x14ac:dyDescent="0.25">
      <c r="A272" s="27" t="str">
        <f t="shared" si="4"/>
        <v>IR003004002004001007000000000000000000</v>
      </c>
      <c r="B272" s="20" t="s">
        <v>2877</v>
      </c>
      <c r="C272" s="23" t="s">
        <v>2630</v>
      </c>
      <c r="D272" s="23" t="s">
        <v>710</v>
      </c>
      <c r="E272" s="23" t="s">
        <v>711</v>
      </c>
      <c r="F272" s="21" t="s">
        <v>707</v>
      </c>
      <c r="G272" s="23" t="s">
        <v>711</v>
      </c>
      <c r="H272" s="23" t="s">
        <v>702</v>
      </c>
      <c r="I272" s="21" t="s">
        <v>718</v>
      </c>
      <c r="J272" s="23" t="s">
        <v>697</v>
      </c>
      <c r="K272" s="64" t="s">
        <v>697</v>
      </c>
      <c r="L272" s="23" t="s">
        <v>697</v>
      </c>
      <c r="M272" s="23" t="s">
        <v>697</v>
      </c>
      <c r="N272" s="23" t="s">
        <v>697</v>
      </c>
      <c r="O272" s="23" t="s">
        <v>697</v>
      </c>
      <c r="P272" s="27">
        <v>0</v>
      </c>
      <c r="Q272" s="27" t="s">
        <v>704</v>
      </c>
      <c r="R272" s="27" t="s">
        <v>698</v>
      </c>
      <c r="S272" s="28" t="s">
        <v>694</v>
      </c>
      <c r="T272" s="28" t="s">
        <v>922</v>
      </c>
      <c r="U272" s="27" t="s">
        <v>3001</v>
      </c>
      <c r="V272" s="52" t="s">
        <v>905</v>
      </c>
      <c r="W272" s="51"/>
      <c r="X272" s="51"/>
      <c r="Y272" s="51"/>
      <c r="Z272" s="51"/>
      <c r="AA272" s="51"/>
      <c r="AB272" s="20" t="s">
        <v>3038</v>
      </c>
      <c r="AC272" s="51"/>
      <c r="AD272" s="51"/>
      <c r="AE272" s="51"/>
      <c r="AF272" s="51"/>
      <c r="AG272" s="51"/>
      <c r="AH272" s="27" t="s">
        <v>3148</v>
      </c>
      <c r="AI272" s="28" t="s">
        <v>704</v>
      </c>
      <c r="AJ272" s="27" t="s">
        <v>698</v>
      </c>
      <c r="AK272" s="27" t="s">
        <v>698</v>
      </c>
      <c r="AL272" s="27" t="s">
        <v>698</v>
      </c>
      <c r="AM272" s="27" t="s">
        <v>698</v>
      </c>
      <c r="AN272" s="27" t="s">
        <v>698</v>
      </c>
      <c r="AO272" s="27" t="s">
        <v>698</v>
      </c>
      <c r="AP272" s="27" t="s">
        <v>698</v>
      </c>
      <c r="AQ272" s="27" t="s">
        <v>698</v>
      </c>
      <c r="AR272" s="27" t="s">
        <v>698</v>
      </c>
      <c r="AS272" s="27" t="s">
        <v>698</v>
      </c>
      <c r="AT272" s="27" t="s">
        <v>698</v>
      </c>
      <c r="AU272" s="27" t="s">
        <v>698</v>
      </c>
      <c r="AV272" s="27" t="s">
        <v>698</v>
      </c>
      <c r="AW272" s="27" t="s">
        <v>698</v>
      </c>
      <c r="AX272" s="27" t="s">
        <v>698</v>
      </c>
      <c r="AY272" s="27" t="s">
        <v>698</v>
      </c>
      <c r="AZ272" s="27" t="s">
        <v>698</v>
      </c>
      <c r="BA272" s="27" t="s">
        <v>698</v>
      </c>
      <c r="BB272" s="27" t="s">
        <v>698</v>
      </c>
      <c r="BC272" s="27" t="s">
        <v>698</v>
      </c>
      <c r="BD272" s="27" t="s">
        <v>698</v>
      </c>
      <c r="BE272" s="27" t="s">
        <v>698</v>
      </c>
      <c r="BF272" s="27" t="s">
        <v>698</v>
      </c>
      <c r="BG272" s="27" t="s">
        <v>698</v>
      </c>
      <c r="BH272" s="27" t="s">
        <v>698</v>
      </c>
      <c r="BI272" s="27" t="s">
        <v>698</v>
      </c>
      <c r="BJ272" s="27" t="s">
        <v>698</v>
      </c>
      <c r="BK272" s="27" t="s">
        <v>698</v>
      </c>
      <c r="BL272" s="27" t="s">
        <v>698</v>
      </c>
      <c r="BM272" s="27" t="s">
        <v>698</v>
      </c>
      <c r="BN272" s="27" t="s">
        <v>698</v>
      </c>
      <c r="BO272" s="27" t="s">
        <v>698</v>
      </c>
      <c r="BP272" s="27" t="s">
        <v>698</v>
      </c>
      <c r="BQ272" s="27" t="s">
        <v>698</v>
      </c>
      <c r="BR272" s="27" t="s">
        <v>698</v>
      </c>
      <c r="BS272" s="27" t="s">
        <v>698</v>
      </c>
      <c r="BT272" s="27" t="s">
        <v>698</v>
      </c>
      <c r="BU272" s="27" t="s">
        <v>698</v>
      </c>
      <c r="BV272" s="27" t="s">
        <v>698</v>
      </c>
      <c r="BW272" s="27" t="s">
        <v>698</v>
      </c>
      <c r="BX272" s="27" t="s">
        <v>698</v>
      </c>
      <c r="BY272" s="27" t="s">
        <v>698</v>
      </c>
      <c r="BZ272" s="27" t="s">
        <v>704</v>
      </c>
      <c r="CA272" s="27" t="s">
        <v>698</v>
      </c>
      <c r="CB272" s="27" t="s">
        <v>698</v>
      </c>
      <c r="CC272" s="27" t="s">
        <v>698</v>
      </c>
      <c r="CD272" s="27" t="s">
        <v>698</v>
      </c>
      <c r="CE272" s="27" t="s">
        <v>698</v>
      </c>
      <c r="CF272" s="27" t="s">
        <v>698</v>
      </c>
      <c r="CG272" s="27" t="s">
        <v>698</v>
      </c>
      <c r="CH272" s="27" t="s">
        <v>698</v>
      </c>
      <c r="CI272" s="27" t="s">
        <v>698</v>
      </c>
      <c r="CJ272" s="27" t="s">
        <v>698</v>
      </c>
      <c r="CK272" s="27" t="s">
        <v>698</v>
      </c>
      <c r="CL272" s="27" t="s">
        <v>698</v>
      </c>
      <c r="CM272" s="27" t="s">
        <v>698</v>
      </c>
      <c r="CN272" s="27" t="s">
        <v>698</v>
      </c>
      <c r="CO272" s="27" t="s">
        <v>698</v>
      </c>
      <c r="CP272" s="27" t="s">
        <v>698</v>
      </c>
      <c r="CQ272" s="27" t="s">
        <v>698</v>
      </c>
      <c r="CR272" s="27" t="s">
        <v>698</v>
      </c>
      <c r="CS272" s="27" t="s">
        <v>698</v>
      </c>
      <c r="CT272" s="27" t="s">
        <v>698</v>
      </c>
      <c r="CU272" s="27" t="s">
        <v>698</v>
      </c>
      <c r="CV272" s="27" t="s">
        <v>698</v>
      </c>
      <c r="CW272" s="27" t="s">
        <v>698</v>
      </c>
      <c r="CX272" s="27" t="s">
        <v>698</v>
      </c>
      <c r="CY272" s="27" t="s">
        <v>698</v>
      </c>
      <c r="CZ272" s="27" t="s">
        <v>698</v>
      </c>
      <c r="DA272" s="27" t="s">
        <v>698</v>
      </c>
      <c r="DB272" s="27" t="s">
        <v>698</v>
      </c>
      <c r="DC272" s="27" t="s">
        <v>698</v>
      </c>
      <c r="DD272" s="27" t="s">
        <v>698</v>
      </c>
      <c r="DE272" s="27" t="s">
        <v>698</v>
      </c>
      <c r="DF272" s="27" t="s">
        <v>698</v>
      </c>
      <c r="DG272" s="27" t="s">
        <v>698</v>
      </c>
      <c r="DH272" s="27" t="s">
        <v>698</v>
      </c>
      <c r="DI272" s="27" t="s">
        <v>698</v>
      </c>
      <c r="DJ272" s="27" t="s">
        <v>698</v>
      </c>
      <c r="DK272" s="27" t="s">
        <v>698</v>
      </c>
      <c r="DL272" s="27" t="s">
        <v>698</v>
      </c>
      <c r="DM272" s="27" t="s">
        <v>698</v>
      </c>
      <c r="DN272" s="27" t="s">
        <v>698</v>
      </c>
      <c r="DO272" s="27" t="s">
        <v>698</v>
      </c>
      <c r="DP272" s="27" t="s">
        <v>698</v>
      </c>
      <c r="DQ272" s="27" t="s">
        <v>698</v>
      </c>
      <c r="DR272" s="27" t="s">
        <v>698</v>
      </c>
      <c r="DS272" s="27" t="s">
        <v>698</v>
      </c>
      <c r="DT272" s="27" t="s">
        <v>698</v>
      </c>
      <c r="DU272" s="27" t="s">
        <v>698</v>
      </c>
      <c r="DV272" s="27" t="s">
        <v>698</v>
      </c>
      <c r="DW272" s="27" t="s">
        <v>698</v>
      </c>
      <c r="DX272" s="27" t="s">
        <v>698</v>
      </c>
      <c r="DY272" s="27" t="s">
        <v>698</v>
      </c>
      <c r="DZ272" s="27" t="s">
        <v>698</v>
      </c>
      <c r="EA272" s="27" t="s">
        <v>698</v>
      </c>
      <c r="EB272" s="27" t="s">
        <v>698</v>
      </c>
      <c r="EC272" s="27" t="s">
        <v>698</v>
      </c>
      <c r="ED272" s="27" t="s">
        <v>698</v>
      </c>
      <c r="EE272" s="27" t="s">
        <v>698</v>
      </c>
      <c r="EF272" s="27" t="s">
        <v>698</v>
      </c>
      <c r="EG272" s="27" t="s">
        <v>698</v>
      </c>
      <c r="EH272" s="27" t="s">
        <v>698</v>
      </c>
      <c r="EI272" s="27" t="s">
        <v>698</v>
      </c>
      <c r="EJ272" s="27" t="s">
        <v>698</v>
      </c>
      <c r="EK272" s="27" t="s">
        <v>698</v>
      </c>
      <c r="EL272" s="27" t="s">
        <v>698</v>
      </c>
      <c r="EM272" s="27" t="s">
        <v>698</v>
      </c>
      <c r="EN272" s="27" t="s">
        <v>698</v>
      </c>
      <c r="EO272" s="27" t="s">
        <v>698</v>
      </c>
      <c r="EP272" s="27" t="s">
        <v>698</v>
      </c>
      <c r="EQ272" s="27" t="s">
        <v>698</v>
      </c>
      <c r="ER272" s="27" t="s">
        <v>698</v>
      </c>
      <c r="ES272" s="27" t="s">
        <v>698</v>
      </c>
      <c r="ET272" s="27" t="s">
        <v>698</v>
      </c>
      <c r="EU272" s="27" t="s">
        <v>698</v>
      </c>
      <c r="EV272" s="27" t="s">
        <v>698</v>
      </c>
      <c r="EW272" s="27" t="s">
        <v>2705</v>
      </c>
      <c r="EX272" s="27" t="s">
        <v>3004</v>
      </c>
      <c r="EY272" s="27" t="s">
        <v>2707</v>
      </c>
      <c r="EZ272" s="27" t="s">
        <v>694</v>
      </c>
      <c r="FA272" s="27" t="s">
        <v>694</v>
      </c>
      <c r="FB272" s="27" t="s">
        <v>694</v>
      </c>
      <c r="FC272" s="27" t="s">
        <v>694</v>
      </c>
      <c r="FD272" s="27" t="s">
        <v>694</v>
      </c>
      <c r="FE272" s="27" t="s">
        <v>2858</v>
      </c>
      <c r="FF272" s="157"/>
      <c r="FG272" s="157"/>
    </row>
    <row r="273" spans="1:163" x14ac:dyDescent="0.25">
      <c r="A273" s="27" t="str">
        <f t="shared" si="4"/>
        <v>IR003004002004001008000000000000000000</v>
      </c>
      <c r="B273" s="20" t="s">
        <v>2877</v>
      </c>
      <c r="C273" s="23" t="s">
        <v>2630</v>
      </c>
      <c r="D273" s="23" t="s">
        <v>710</v>
      </c>
      <c r="E273" s="23" t="s">
        <v>711</v>
      </c>
      <c r="F273" s="21" t="s">
        <v>707</v>
      </c>
      <c r="G273" s="23" t="s">
        <v>711</v>
      </c>
      <c r="H273" s="23" t="s">
        <v>702</v>
      </c>
      <c r="I273" s="21" t="s">
        <v>720</v>
      </c>
      <c r="J273" s="23" t="s">
        <v>697</v>
      </c>
      <c r="K273" s="64" t="s">
        <v>697</v>
      </c>
      <c r="L273" s="23" t="s">
        <v>697</v>
      </c>
      <c r="M273" s="23" t="s">
        <v>697</v>
      </c>
      <c r="N273" s="23" t="s">
        <v>697</v>
      </c>
      <c r="O273" s="23" t="s">
        <v>697</v>
      </c>
      <c r="P273" s="27">
        <v>0</v>
      </c>
      <c r="Q273" s="27" t="s">
        <v>704</v>
      </c>
      <c r="R273" s="27" t="s">
        <v>698</v>
      </c>
      <c r="S273" s="28" t="s">
        <v>694</v>
      </c>
      <c r="T273" s="28" t="s">
        <v>922</v>
      </c>
      <c r="U273" s="27" t="s">
        <v>3001</v>
      </c>
      <c r="V273" s="52" t="s">
        <v>905</v>
      </c>
      <c r="W273" s="51"/>
      <c r="X273" s="51"/>
      <c r="Y273" s="51"/>
      <c r="Z273" s="51"/>
      <c r="AA273" s="51"/>
      <c r="AB273" s="20" t="s">
        <v>1549</v>
      </c>
      <c r="AC273" s="51"/>
      <c r="AD273" s="51"/>
      <c r="AE273" s="51"/>
      <c r="AF273" s="51"/>
      <c r="AG273" s="51"/>
      <c r="AH273" s="27" t="s">
        <v>3149</v>
      </c>
      <c r="AI273" s="28" t="s">
        <v>704</v>
      </c>
      <c r="AJ273" s="27" t="s">
        <v>698</v>
      </c>
      <c r="AK273" s="27" t="s">
        <v>698</v>
      </c>
      <c r="AL273" s="27" t="s">
        <v>698</v>
      </c>
      <c r="AM273" s="27" t="s">
        <v>698</v>
      </c>
      <c r="AN273" s="27" t="s">
        <v>698</v>
      </c>
      <c r="AO273" s="27" t="s">
        <v>698</v>
      </c>
      <c r="AP273" s="27" t="s">
        <v>698</v>
      </c>
      <c r="AQ273" s="27" t="s">
        <v>698</v>
      </c>
      <c r="AR273" s="27" t="s">
        <v>698</v>
      </c>
      <c r="AS273" s="27" t="s">
        <v>698</v>
      </c>
      <c r="AT273" s="27" t="s">
        <v>698</v>
      </c>
      <c r="AU273" s="27" t="s">
        <v>698</v>
      </c>
      <c r="AV273" s="27" t="s">
        <v>698</v>
      </c>
      <c r="AW273" s="27" t="s">
        <v>698</v>
      </c>
      <c r="AX273" s="27" t="s">
        <v>698</v>
      </c>
      <c r="AY273" s="27" t="s">
        <v>698</v>
      </c>
      <c r="AZ273" s="27" t="s">
        <v>698</v>
      </c>
      <c r="BA273" s="27" t="s">
        <v>698</v>
      </c>
      <c r="BB273" s="27" t="s">
        <v>698</v>
      </c>
      <c r="BC273" s="27" t="s">
        <v>698</v>
      </c>
      <c r="BD273" s="27" t="s">
        <v>698</v>
      </c>
      <c r="BE273" s="27" t="s">
        <v>698</v>
      </c>
      <c r="BF273" s="27" t="s">
        <v>698</v>
      </c>
      <c r="BG273" s="27" t="s">
        <v>698</v>
      </c>
      <c r="BH273" s="27" t="s">
        <v>698</v>
      </c>
      <c r="BI273" s="27" t="s">
        <v>698</v>
      </c>
      <c r="BJ273" s="27" t="s">
        <v>698</v>
      </c>
      <c r="BK273" s="27" t="s">
        <v>698</v>
      </c>
      <c r="BL273" s="27" t="s">
        <v>698</v>
      </c>
      <c r="BM273" s="27" t="s">
        <v>698</v>
      </c>
      <c r="BN273" s="27" t="s">
        <v>698</v>
      </c>
      <c r="BO273" s="27" t="s">
        <v>698</v>
      </c>
      <c r="BP273" s="27" t="s">
        <v>698</v>
      </c>
      <c r="BQ273" s="27" t="s">
        <v>698</v>
      </c>
      <c r="BR273" s="27" t="s">
        <v>698</v>
      </c>
      <c r="BS273" s="27" t="s">
        <v>698</v>
      </c>
      <c r="BT273" s="27" t="s">
        <v>698</v>
      </c>
      <c r="BU273" s="27" t="s">
        <v>698</v>
      </c>
      <c r="BV273" s="27" t="s">
        <v>698</v>
      </c>
      <c r="BW273" s="27" t="s">
        <v>698</v>
      </c>
      <c r="BX273" s="27" t="s">
        <v>698</v>
      </c>
      <c r="BY273" s="27" t="s">
        <v>698</v>
      </c>
      <c r="BZ273" s="27" t="s">
        <v>704</v>
      </c>
      <c r="CA273" s="27" t="s">
        <v>698</v>
      </c>
      <c r="CB273" s="27" t="s">
        <v>698</v>
      </c>
      <c r="CC273" s="27" t="s">
        <v>698</v>
      </c>
      <c r="CD273" s="27" t="s">
        <v>698</v>
      </c>
      <c r="CE273" s="27" t="s">
        <v>698</v>
      </c>
      <c r="CF273" s="27" t="s">
        <v>698</v>
      </c>
      <c r="CG273" s="27" t="s">
        <v>698</v>
      </c>
      <c r="CH273" s="27" t="s">
        <v>698</v>
      </c>
      <c r="CI273" s="27" t="s">
        <v>698</v>
      </c>
      <c r="CJ273" s="27" t="s">
        <v>698</v>
      </c>
      <c r="CK273" s="27" t="s">
        <v>698</v>
      </c>
      <c r="CL273" s="27" t="s">
        <v>698</v>
      </c>
      <c r="CM273" s="27" t="s">
        <v>698</v>
      </c>
      <c r="CN273" s="27" t="s">
        <v>698</v>
      </c>
      <c r="CO273" s="27" t="s">
        <v>698</v>
      </c>
      <c r="CP273" s="27" t="s">
        <v>698</v>
      </c>
      <c r="CQ273" s="27" t="s">
        <v>698</v>
      </c>
      <c r="CR273" s="27" t="s">
        <v>698</v>
      </c>
      <c r="CS273" s="27" t="s">
        <v>698</v>
      </c>
      <c r="CT273" s="27" t="s">
        <v>698</v>
      </c>
      <c r="CU273" s="27" t="s">
        <v>698</v>
      </c>
      <c r="CV273" s="27" t="s">
        <v>698</v>
      </c>
      <c r="CW273" s="27" t="s">
        <v>698</v>
      </c>
      <c r="CX273" s="27" t="s">
        <v>698</v>
      </c>
      <c r="CY273" s="27" t="s">
        <v>698</v>
      </c>
      <c r="CZ273" s="27" t="s">
        <v>698</v>
      </c>
      <c r="DA273" s="27" t="s">
        <v>698</v>
      </c>
      <c r="DB273" s="27" t="s">
        <v>698</v>
      </c>
      <c r="DC273" s="27" t="s">
        <v>698</v>
      </c>
      <c r="DD273" s="27" t="s">
        <v>698</v>
      </c>
      <c r="DE273" s="27" t="s">
        <v>698</v>
      </c>
      <c r="DF273" s="27" t="s">
        <v>698</v>
      </c>
      <c r="DG273" s="27" t="s">
        <v>698</v>
      </c>
      <c r="DH273" s="27" t="s">
        <v>698</v>
      </c>
      <c r="DI273" s="27" t="s">
        <v>698</v>
      </c>
      <c r="DJ273" s="27" t="s">
        <v>698</v>
      </c>
      <c r="DK273" s="27" t="s">
        <v>698</v>
      </c>
      <c r="DL273" s="27" t="s">
        <v>698</v>
      </c>
      <c r="DM273" s="27" t="s">
        <v>698</v>
      </c>
      <c r="DN273" s="27" t="s">
        <v>698</v>
      </c>
      <c r="DO273" s="27" t="s">
        <v>698</v>
      </c>
      <c r="DP273" s="27" t="s">
        <v>698</v>
      </c>
      <c r="DQ273" s="27" t="s">
        <v>698</v>
      </c>
      <c r="DR273" s="27" t="s">
        <v>698</v>
      </c>
      <c r="DS273" s="27" t="s">
        <v>698</v>
      </c>
      <c r="DT273" s="27" t="s">
        <v>698</v>
      </c>
      <c r="DU273" s="27" t="s">
        <v>698</v>
      </c>
      <c r="DV273" s="27" t="s">
        <v>698</v>
      </c>
      <c r="DW273" s="27" t="s">
        <v>698</v>
      </c>
      <c r="DX273" s="27" t="s">
        <v>698</v>
      </c>
      <c r="DY273" s="27" t="s">
        <v>698</v>
      </c>
      <c r="DZ273" s="27" t="s">
        <v>698</v>
      </c>
      <c r="EA273" s="27" t="s">
        <v>698</v>
      </c>
      <c r="EB273" s="27" t="s">
        <v>698</v>
      </c>
      <c r="EC273" s="27" t="s">
        <v>698</v>
      </c>
      <c r="ED273" s="27" t="s">
        <v>698</v>
      </c>
      <c r="EE273" s="27" t="s">
        <v>698</v>
      </c>
      <c r="EF273" s="27" t="s">
        <v>698</v>
      </c>
      <c r="EG273" s="27" t="s">
        <v>698</v>
      </c>
      <c r="EH273" s="27" t="s">
        <v>698</v>
      </c>
      <c r="EI273" s="27" t="s">
        <v>698</v>
      </c>
      <c r="EJ273" s="27" t="s">
        <v>698</v>
      </c>
      <c r="EK273" s="27" t="s">
        <v>698</v>
      </c>
      <c r="EL273" s="27" t="s">
        <v>698</v>
      </c>
      <c r="EM273" s="27" t="s">
        <v>698</v>
      </c>
      <c r="EN273" s="27" t="s">
        <v>698</v>
      </c>
      <c r="EO273" s="27" t="s">
        <v>698</v>
      </c>
      <c r="EP273" s="27" t="s">
        <v>698</v>
      </c>
      <c r="EQ273" s="27" t="s">
        <v>698</v>
      </c>
      <c r="ER273" s="27" t="s">
        <v>698</v>
      </c>
      <c r="ES273" s="27" t="s">
        <v>698</v>
      </c>
      <c r="ET273" s="27" t="s">
        <v>698</v>
      </c>
      <c r="EU273" s="27" t="s">
        <v>698</v>
      </c>
      <c r="EV273" s="27" t="s">
        <v>698</v>
      </c>
      <c r="EW273" s="27" t="s">
        <v>2705</v>
      </c>
      <c r="EX273" s="27" t="s">
        <v>3004</v>
      </c>
      <c r="EY273" s="27" t="s">
        <v>2707</v>
      </c>
      <c r="EZ273" s="27" t="s">
        <v>694</v>
      </c>
      <c r="FA273" s="27" t="s">
        <v>694</v>
      </c>
      <c r="FB273" s="27" t="s">
        <v>694</v>
      </c>
      <c r="FC273" s="27" t="s">
        <v>694</v>
      </c>
      <c r="FD273" s="27" t="s">
        <v>694</v>
      </c>
      <c r="FE273" s="27" t="s">
        <v>2858</v>
      </c>
      <c r="FF273" s="157"/>
      <c r="FG273" s="157"/>
    </row>
    <row r="274" spans="1:163" x14ac:dyDescent="0.25">
      <c r="A274" s="27" t="str">
        <f t="shared" si="4"/>
        <v>IR003004002004001009000000000000000000</v>
      </c>
      <c r="B274" s="20" t="s">
        <v>2877</v>
      </c>
      <c r="C274" s="23" t="s">
        <v>2630</v>
      </c>
      <c r="D274" s="23" t="s">
        <v>710</v>
      </c>
      <c r="E274" s="23" t="s">
        <v>711</v>
      </c>
      <c r="F274" s="21" t="s">
        <v>707</v>
      </c>
      <c r="G274" s="23" t="s">
        <v>711</v>
      </c>
      <c r="H274" s="23" t="s">
        <v>702</v>
      </c>
      <c r="I274" s="21" t="s">
        <v>722</v>
      </c>
      <c r="J274" s="23" t="s">
        <v>697</v>
      </c>
      <c r="K274" s="64" t="s">
        <v>697</v>
      </c>
      <c r="L274" s="23" t="s">
        <v>697</v>
      </c>
      <c r="M274" s="23" t="s">
        <v>697</v>
      </c>
      <c r="N274" s="23" t="s">
        <v>697</v>
      </c>
      <c r="O274" s="23" t="s">
        <v>697</v>
      </c>
      <c r="P274" s="27">
        <v>0</v>
      </c>
      <c r="Q274" s="27" t="s">
        <v>704</v>
      </c>
      <c r="R274" s="27" t="s">
        <v>698</v>
      </c>
      <c r="S274" s="28" t="s">
        <v>694</v>
      </c>
      <c r="T274" s="28" t="s">
        <v>922</v>
      </c>
      <c r="U274" s="27" t="s">
        <v>3001</v>
      </c>
      <c r="V274" s="52" t="s">
        <v>905</v>
      </c>
      <c r="W274" s="51"/>
      <c r="X274" s="51"/>
      <c r="Y274" s="51"/>
      <c r="Z274" s="51"/>
      <c r="AA274" s="51"/>
      <c r="AB274" s="20" t="s">
        <v>3041</v>
      </c>
      <c r="AC274" s="51"/>
      <c r="AD274" s="51"/>
      <c r="AE274" s="51"/>
      <c r="AF274" s="51"/>
      <c r="AG274" s="51"/>
      <c r="AH274" s="27" t="s">
        <v>3150</v>
      </c>
      <c r="AI274" s="28" t="s">
        <v>704</v>
      </c>
      <c r="AJ274" s="27" t="s">
        <v>698</v>
      </c>
      <c r="AK274" s="27" t="s">
        <v>698</v>
      </c>
      <c r="AL274" s="27" t="s">
        <v>698</v>
      </c>
      <c r="AM274" s="27" t="s">
        <v>698</v>
      </c>
      <c r="AN274" s="27" t="s">
        <v>698</v>
      </c>
      <c r="AO274" s="27" t="s">
        <v>698</v>
      </c>
      <c r="AP274" s="27" t="s">
        <v>698</v>
      </c>
      <c r="AQ274" s="27" t="s">
        <v>698</v>
      </c>
      <c r="AR274" s="27" t="s">
        <v>698</v>
      </c>
      <c r="AS274" s="27" t="s">
        <v>698</v>
      </c>
      <c r="AT274" s="27" t="s">
        <v>698</v>
      </c>
      <c r="AU274" s="27" t="s">
        <v>698</v>
      </c>
      <c r="AV274" s="27" t="s">
        <v>698</v>
      </c>
      <c r="AW274" s="27" t="s">
        <v>698</v>
      </c>
      <c r="AX274" s="27" t="s">
        <v>698</v>
      </c>
      <c r="AY274" s="27" t="s">
        <v>698</v>
      </c>
      <c r="AZ274" s="27" t="s">
        <v>698</v>
      </c>
      <c r="BA274" s="27" t="s">
        <v>698</v>
      </c>
      <c r="BB274" s="27" t="s">
        <v>698</v>
      </c>
      <c r="BC274" s="27" t="s">
        <v>698</v>
      </c>
      <c r="BD274" s="27" t="s">
        <v>698</v>
      </c>
      <c r="BE274" s="27" t="s">
        <v>698</v>
      </c>
      <c r="BF274" s="27" t="s">
        <v>698</v>
      </c>
      <c r="BG274" s="27" t="s">
        <v>698</v>
      </c>
      <c r="BH274" s="27" t="s">
        <v>698</v>
      </c>
      <c r="BI274" s="27" t="s">
        <v>698</v>
      </c>
      <c r="BJ274" s="27" t="s">
        <v>698</v>
      </c>
      <c r="BK274" s="27" t="s">
        <v>698</v>
      </c>
      <c r="BL274" s="27" t="s">
        <v>698</v>
      </c>
      <c r="BM274" s="27" t="s">
        <v>698</v>
      </c>
      <c r="BN274" s="27" t="s">
        <v>698</v>
      </c>
      <c r="BO274" s="27" t="s">
        <v>698</v>
      </c>
      <c r="BP274" s="27" t="s">
        <v>698</v>
      </c>
      <c r="BQ274" s="27" t="s">
        <v>698</v>
      </c>
      <c r="BR274" s="27" t="s">
        <v>698</v>
      </c>
      <c r="BS274" s="27" t="s">
        <v>698</v>
      </c>
      <c r="BT274" s="27" t="s">
        <v>698</v>
      </c>
      <c r="BU274" s="27" t="s">
        <v>698</v>
      </c>
      <c r="BV274" s="27" t="s">
        <v>698</v>
      </c>
      <c r="BW274" s="27" t="s">
        <v>698</v>
      </c>
      <c r="BX274" s="27" t="s">
        <v>698</v>
      </c>
      <c r="BY274" s="27" t="s">
        <v>698</v>
      </c>
      <c r="BZ274" s="27" t="s">
        <v>704</v>
      </c>
      <c r="CA274" s="27" t="s">
        <v>698</v>
      </c>
      <c r="CB274" s="27" t="s">
        <v>698</v>
      </c>
      <c r="CC274" s="27" t="s">
        <v>698</v>
      </c>
      <c r="CD274" s="27" t="s">
        <v>698</v>
      </c>
      <c r="CE274" s="27" t="s">
        <v>698</v>
      </c>
      <c r="CF274" s="27" t="s">
        <v>698</v>
      </c>
      <c r="CG274" s="27" t="s">
        <v>698</v>
      </c>
      <c r="CH274" s="27" t="s">
        <v>698</v>
      </c>
      <c r="CI274" s="27" t="s">
        <v>698</v>
      </c>
      <c r="CJ274" s="27" t="s">
        <v>698</v>
      </c>
      <c r="CK274" s="27" t="s">
        <v>698</v>
      </c>
      <c r="CL274" s="27" t="s">
        <v>698</v>
      </c>
      <c r="CM274" s="27" t="s">
        <v>698</v>
      </c>
      <c r="CN274" s="27" t="s">
        <v>698</v>
      </c>
      <c r="CO274" s="27" t="s">
        <v>698</v>
      </c>
      <c r="CP274" s="27" t="s">
        <v>698</v>
      </c>
      <c r="CQ274" s="27" t="s">
        <v>698</v>
      </c>
      <c r="CR274" s="27" t="s">
        <v>698</v>
      </c>
      <c r="CS274" s="27" t="s">
        <v>698</v>
      </c>
      <c r="CT274" s="27" t="s">
        <v>698</v>
      </c>
      <c r="CU274" s="27" t="s">
        <v>698</v>
      </c>
      <c r="CV274" s="27" t="s">
        <v>698</v>
      </c>
      <c r="CW274" s="27" t="s">
        <v>698</v>
      </c>
      <c r="CX274" s="27" t="s">
        <v>698</v>
      </c>
      <c r="CY274" s="27" t="s">
        <v>698</v>
      </c>
      <c r="CZ274" s="27" t="s">
        <v>698</v>
      </c>
      <c r="DA274" s="27" t="s">
        <v>698</v>
      </c>
      <c r="DB274" s="27" t="s">
        <v>698</v>
      </c>
      <c r="DC274" s="27" t="s">
        <v>698</v>
      </c>
      <c r="DD274" s="27" t="s">
        <v>698</v>
      </c>
      <c r="DE274" s="27" t="s">
        <v>698</v>
      </c>
      <c r="DF274" s="27" t="s">
        <v>698</v>
      </c>
      <c r="DG274" s="27" t="s">
        <v>698</v>
      </c>
      <c r="DH274" s="27" t="s">
        <v>698</v>
      </c>
      <c r="DI274" s="27" t="s">
        <v>698</v>
      </c>
      <c r="DJ274" s="27" t="s">
        <v>698</v>
      </c>
      <c r="DK274" s="27" t="s">
        <v>698</v>
      </c>
      <c r="DL274" s="27" t="s">
        <v>698</v>
      </c>
      <c r="DM274" s="27" t="s">
        <v>698</v>
      </c>
      <c r="DN274" s="27" t="s">
        <v>698</v>
      </c>
      <c r="DO274" s="27" t="s">
        <v>698</v>
      </c>
      <c r="DP274" s="27" t="s">
        <v>698</v>
      </c>
      <c r="DQ274" s="27" t="s">
        <v>698</v>
      </c>
      <c r="DR274" s="27" t="s">
        <v>698</v>
      </c>
      <c r="DS274" s="27" t="s">
        <v>698</v>
      </c>
      <c r="DT274" s="27" t="s">
        <v>698</v>
      </c>
      <c r="DU274" s="27" t="s">
        <v>698</v>
      </c>
      <c r="DV274" s="27" t="s">
        <v>698</v>
      </c>
      <c r="DW274" s="27" t="s">
        <v>698</v>
      </c>
      <c r="DX274" s="27" t="s">
        <v>698</v>
      </c>
      <c r="DY274" s="27" t="s">
        <v>698</v>
      </c>
      <c r="DZ274" s="27" t="s">
        <v>698</v>
      </c>
      <c r="EA274" s="27" t="s">
        <v>698</v>
      </c>
      <c r="EB274" s="27" t="s">
        <v>698</v>
      </c>
      <c r="EC274" s="27" t="s">
        <v>698</v>
      </c>
      <c r="ED274" s="27" t="s">
        <v>698</v>
      </c>
      <c r="EE274" s="27" t="s">
        <v>698</v>
      </c>
      <c r="EF274" s="27" t="s">
        <v>698</v>
      </c>
      <c r="EG274" s="27" t="s">
        <v>698</v>
      </c>
      <c r="EH274" s="27" t="s">
        <v>698</v>
      </c>
      <c r="EI274" s="27" t="s">
        <v>698</v>
      </c>
      <c r="EJ274" s="27" t="s">
        <v>698</v>
      </c>
      <c r="EK274" s="27" t="s">
        <v>698</v>
      </c>
      <c r="EL274" s="27" t="s">
        <v>698</v>
      </c>
      <c r="EM274" s="27" t="s">
        <v>698</v>
      </c>
      <c r="EN274" s="27" t="s">
        <v>698</v>
      </c>
      <c r="EO274" s="27" t="s">
        <v>698</v>
      </c>
      <c r="EP274" s="27" t="s">
        <v>698</v>
      </c>
      <c r="EQ274" s="27" t="s">
        <v>698</v>
      </c>
      <c r="ER274" s="27" t="s">
        <v>698</v>
      </c>
      <c r="ES274" s="27" t="s">
        <v>698</v>
      </c>
      <c r="ET274" s="27" t="s">
        <v>698</v>
      </c>
      <c r="EU274" s="27" t="s">
        <v>698</v>
      </c>
      <c r="EV274" s="27" t="s">
        <v>698</v>
      </c>
      <c r="EW274" s="27" t="s">
        <v>2705</v>
      </c>
      <c r="EX274" s="27" t="s">
        <v>3004</v>
      </c>
      <c r="EY274" s="27" t="s">
        <v>2707</v>
      </c>
      <c r="EZ274" s="27" t="s">
        <v>694</v>
      </c>
      <c r="FA274" s="27" t="s">
        <v>694</v>
      </c>
      <c r="FB274" s="27" t="s">
        <v>694</v>
      </c>
      <c r="FC274" s="27" t="s">
        <v>694</v>
      </c>
      <c r="FD274" s="27" t="s">
        <v>694</v>
      </c>
      <c r="FE274" s="27" t="s">
        <v>2858</v>
      </c>
      <c r="FF274" s="157"/>
      <c r="FG274" s="157"/>
    </row>
    <row r="275" spans="1:163" x14ac:dyDescent="0.25">
      <c r="A275" s="27" t="str">
        <f t="shared" si="4"/>
        <v>IR003004002004001010000000000000000000</v>
      </c>
      <c r="B275" s="20" t="s">
        <v>2877</v>
      </c>
      <c r="C275" s="23" t="s">
        <v>2630</v>
      </c>
      <c r="D275" s="23" t="s">
        <v>710</v>
      </c>
      <c r="E275" s="23" t="s">
        <v>711</v>
      </c>
      <c r="F275" s="21" t="s">
        <v>707</v>
      </c>
      <c r="G275" s="23" t="s">
        <v>711</v>
      </c>
      <c r="H275" s="23" t="s">
        <v>702</v>
      </c>
      <c r="I275" s="21" t="s">
        <v>724</v>
      </c>
      <c r="J275" s="23" t="s">
        <v>697</v>
      </c>
      <c r="K275" s="64" t="s">
        <v>697</v>
      </c>
      <c r="L275" s="23" t="s">
        <v>697</v>
      </c>
      <c r="M275" s="23" t="s">
        <v>697</v>
      </c>
      <c r="N275" s="23" t="s">
        <v>697</v>
      </c>
      <c r="O275" s="23" t="s">
        <v>697</v>
      </c>
      <c r="P275" s="27">
        <v>0</v>
      </c>
      <c r="Q275" s="27" t="s">
        <v>704</v>
      </c>
      <c r="R275" s="27" t="s">
        <v>698</v>
      </c>
      <c r="S275" s="28" t="s">
        <v>694</v>
      </c>
      <c r="T275" s="28" t="s">
        <v>922</v>
      </c>
      <c r="U275" s="27" t="s">
        <v>3001</v>
      </c>
      <c r="V275" s="52" t="s">
        <v>905</v>
      </c>
      <c r="W275" s="51"/>
      <c r="X275" s="51"/>
      <c r="Y275" s="51"/>
      <c r="Z275" s="51"/>
      <c r="AA275" s="51"/>
      <c r="AB275" s="20" t="s">
        <v>3043</v>
      </c>
      <c r="AC275" s="51"/>
      <c r="AD275" s="51"/>
      <c r="AE275" s="51"/>
      <c r="AF275" s="51"/>
      <c r="AG275" s="51"/>
      <c r="AH275" s="27" t="s">
        <v>3151</v>
      </c>
      <c r="AI275" s="28" t="s">
        <v>704</v>
      </c>
      <c r="AJ275" s="27" t="s">
        <v>698</v>
      </c>
      <c r="AK275" s="27" t="s">
        <v>698</v>
      </c>
      <c r="AL275" s="27" t="s">
        <v>698</v>
      </c>
      <c r="AM275" s="27" t="s">
        <v>698</v>
      </c>
      <c r="AN275" s="27" t="s">
        <v>698</v>
      </c>
      <c r="AO275" s="27" t="s">
        <v>698</v>
      </c>
      <c r="AP275" s="27" t="s">
        <v>698</v>
      </c>
      <c r="AQ275" s="27" t="s">
        <v>698</v>
      </c>
      <c r="AR275" s="27" t="s">
        <v>698</v>
      </c>
      <c r="AS275" s="27" t="s">
        <v>698</v>
      </c>
      <c r="AT275" s="27" t="s">
        <v>698</v>
      </c>
      <c r="AU275" s="27" t="s">
        <v>698</v>
      </c>
      <c r="AV275" s="27" t="s">
        <v>698</v>
      </c>
      <c r="AW275" s="27" t="s">
        <v>698</v>
      </c>
      <c r="AX275" s="27" t="s">
        <v>698</v>
      </c>
      <c r="AY275" s="27" t="s">
        <v>698</v>
      </c>
      <c r="AZ275" s="27" t="s">
        <v>698</v>
      </c>
      <c r="BA275" s="27" t="s">
        <v>698</v>
      </c>
      <c r="BB275" s="27" t="s">
        <v>698</v>
      </c>
      <c r="BC275" s="27" t="s">
        <v>698</v>
      </c>
      <c r="BD275" s="27" t="s">
        <v>698</v>
      </c>
      <c r="BE275" s="27" t="s">
        <v>698</v>
      </c>
      <c r="BF275" s="27" t="s">
        <v>698</v>
      </c>
      <c r="BG275" s="27" t="s">
        <v>698</v>
      </c>
      <c r="BH275" s="27" t="s">
        <v>698</v>
      </c>
      <c r="BI275" s="27" t="s">
        <v>698</v>
      </c>
      <c r="BJ275" s="27" t="s">
        <v>698</v>
      </c>
      <c r="BK275" s="27" t="s">
        <v>698</v>
      </c>
      <c r="BL275" s="27" t="s">
        <v>698</v>
      </c>
      <c r="BM275" s="27" t="s">
        <v>698</v>
      </c>
      <c r="BN275" s="27" t="s">
        <v>698</v>
      </c>
      <c r="BO275" s="27" t="s">
        <v>698</v>
      </c>
      <c r="BP275" s="27" t="s">
        <v>698</v>
      </c>
      <c r="BQ275" s="27" t="s">
        <v>698</v>
      </c>
      <c r="BR275" s="27" t="s">
        <v>698</v>
      </c>
      <c r="BS275" s="27" t="s">
        <v>698</v>
      </c>
      <c r="BT275" s="27" t="s">
        <v>698</v>
      </c>
      <c r="BU275" s="27" t="s">
        <v>698</v>
      </c>
      <c r="BV275" s="27" t="s">
        <v>698</v>
      </c>
      <c r="BW275" s="27" t="s">
        <v>698</v>
      </c>
      <c r="BX275" s="27" t="s">
        <v>698</v>
      </c>
      <c r="BY275" s="27" t="s">
        <v>698</v>
      </c>
      <c r="BZ275" s="27" t="s">
        <v>704</v>
      </c>
      <c r="CA275" s="27" t="s">
        <v>698</v>
      </c>
      <c r="CB275" s="27" t="s">
        <v>698</v>
      </c>
      <c r="CC275" s="27" t="s">
        <v>698</v>
      </c>
      <c r="CD275" s="27" t="s">
        <v>698</v>
      </c>
      <c r="CE275" s="27" t="s">
        <v>698</v>
      </c>
      <c r="CF275" s="27" t="s">
        <v>698</v>
      </c>
      <c r="CG275" s="27" t="s">
        <v>698</v>
      </c>
      <c r="CH275" s="27" t="s">
        <v>698</v>
      </c>
      <c r="CI275" s="27" t="s">
        <v>698</v>
      </c>
      <c r="CJ275" s="27" t="s">
        <v>698</v>
      </c>
      <c r="CK275" s="27" t="s">
        <v>698</v>
      </c>
      <c r="CL275" s="27" t="s">
        <v>698</v>
      </c>
      <c r="CM275" s="27" t="s">
        <v>698</v>
      </c>
      <c r="CN275" s="27" t="s">
        <v>698</v>
      </c>
      <c r="CO275" s="27" t="s">
        <v>698</v>
      </c>
      <c r="CP275" s="27" t="s">
        <v>698</v>
      </c>
      <c r="CQ275" s="27" t="s">
        <v>698</v>
      </c>
      <c r="CR275" s="27" t="s">
        <v>698</v>
      </c>
      <c r="CS275" s="27" t="s">
        <v>698</v>
      </c>
      <c r="CT275" s="27" t="s">
        <v>698</v>
      </c>
      <c r="CU275" s="27" t="s">
        <v>698</v>
      </c>
      <c r="CV275" s="27" t="s">
        <v>698</v>
      </c>
      <c r="CW275" s="27" t="s">
        <v>698</v>
      </c>
      <c r="CX275" s="27" t="s">
        <v>698</v>
      </c>
      <c r="CY275" s="27" t="s">
        <v>698</v>
      </c>
      <c r="CZ275" s="27" t="s">
        <v>698</v>
      </c>
      <c r="DA275" s="27" t="s">
        <v>698</v>
      </c>
      <c r="DB275" s="27" t="s">
        <v>698</v>
      </c>
      <c r="DC275" s="27" t="s">
        <v>698</v>
      </c>
      <c r="DD275" s="27" t="s">
        <v>698</v>
      </c>
      <c r="DE275" s="27" t="s">
        <v>698</v>
      </c>
      <c r="DF275" s="27" t="s">
        <v>698</v>
      </c>
      <c r="DG275" s="27" t="s">
        <v>698</v>
      </c>
      <c r="DH275" s="27" t="s">
        <v>698</v>
      </c>
      <c r="DI275" s="27" t="s">
        <v>698</v>
      </c>
      <c r="DJ275" s="27" t="s">
        <v>698</v>
      </c>
      <c r="DK275" s="27" t="s">
        <v>698</v>
      </c>
      <c r="DL275" s="27" t="s">
        <v>698</v>
      </c>
      <c r="DM275" s="27" t="s">
        <v>698</v>
      </c>
      <c r="DN275" s="27" t="s">
        <v>698</v>
      </c>
      <c r="DO275" s="27" t="s">
        <v>698</v>
      </c>
      <c r="DP275" s="27" t="s">
        <v>698</v>
      </c>
      <c r="DQ275" s="27" t="s">
        <v>698</v>
      </c>
      <c r="DR275" s="27" t="s">
        <v>698</v>
      </c>
      <c r="DS275" s="27" t="s">
        <v>698</v>
      </c>
      <c r="DT275" s="27" t="s">
        <v>698</v>
      </c>
      <c r="DU275" s="27" t="s">
        <v>698</v>
      </c>
      <c r="DV275" s="27" t="s">
        <v>698</v>
      </c>
      <c r="DW275" s="27" t="s">
        <v>698</v>
      </c>
      <c r="DX275" s="27" t="s">
        <v>698</v>
      </c>
      <c r="DY275" s="27" t="s">
        <v>698</v>
      </c>
      <c r="DZ275" s="27" t="s">
        <v>698</v>
      </c>
      <c r="EA275" s="27" t="s">
        <v>698</v>
      </c>
      <c r="EB275" s="27" t="s">
        <v>698</v>
      </c>
      <c r="EC275" s="27" t="s">
        <v>698</v>
      </c>
      <c r="ED275" s="27" t="s">
        <v>698</v>
      </c>
      <c r="EE275" s="27" t="s">
        <v>698</v>
      </c>
      <c r="EF275" s="27" t="s">
        <v>698</v>
      </c>
      <c r="EG275" s="27" t="s">
        <v>698</v>
      </c>
      <c r="EH275" s="27" t="s">
        <v>698</v>
      </c>
      <c r="EI275" s="27" t="s">
        <v>698</v>
      </c>
      <c r="EJ275" s="27" t="s">
        <v>698</v>
      </c>
      <c r="EK275" s="27" t="s">
        <v>698</v>
      </c>
      <c r="EL275" s="27" t="s">
        <v>698</v>
      </c>
      <c r="EM275" s="27" t="s">
        <v>698</v>
      </c>
      <c r="EN275" s="27" t="s">
        <v>698</v>
      </c>
      <c r="EO275" s="27" t="s">
        <v>698</v>
      </c>
      <c r="EP275" s="27" t="s">
        <v>698</v>
      </c>
      <c r="EQ275" s="27" t="s">
        <v>698</v>
      </c>
      <c r="ER275" s="27" t="s">
        <v>698</v>
      </c>
      <c r="ES275" s="27" t="s">
        <v>698</v>
      </c>
      <c r="ET275" s="27" t="s">
        <v>698</v>
      </c>
      <c r="EU275" s="27" t="s">
        <v>698</v>
      </c>
      <c r="EV275" s="27" t="s">
        <v>698</v>
      </c>
      <c r="EW275" s="27" t="s">
        <v>2705</v>
      </c>
      <c r="EX275" s="27" t="s">
        <v>3004</v>
      </c>
      <c r="EY275" s="27" t="s">
        <v>2707</v>
      </c>
      <c r="EZ275" s="27" t="s">
        <v>694</v>
      </c>
      <c r="FA275" s="27" t="s">
        <v>694</v>
      </c>
      <c r="FB275" s="27" t="s">
        <v>694</v>
      </c>
      <c r="FC275" s="27" t="s">
        <v>694</v>
      </c>
      <c r="FD275" s="27" t="s">
        <v>694</v>
      </c>
      <c r="FE275" s="27" t="s">
        <v>2858</v>
      </c>
      <c r="FF275" s="157"/>
      <c r="FG275" s="157"/>
    </row>
    <row r="276" spans="1:163" x14ac:dyDescent="0.25">
      <c r="A276" s="27" t="str">
        <f t="shared" si="4"/>
        <v>IR003004002004001011000000000000000000</v>
      </c>
      <c r="B276" s="20" t="s">
        <v>2877</v>
      </c>
      <c r="C276" s="23" t="s">
        <v>2630</v>
      </c>
      <c r="D276" s="23" t="s">
        <v>710</v>
      </c>
      <c r="E276" s="23" t="s">
        <v>711</v>
      </c>
      <c r="F276" s="21" t="s">
        <v>707</v>
      </c>
      <c r="G276" s="23" t="s">
        <v>711</v>
      </c>
      <c r="H276" s="23" t="s">
        <v>702</v>
      </c>
      <c r="I276" s="21" t="s">
        <v>734</v>
      </c>
      <c r="J276" s="23" t="s">
        <v>697</v>
      </c>
      <c r="K276" s="64" t="s">
        <v>697</v>
      </c>
      <c r="L276" s="23" t="s">
        <v>697</v>
      </c>
      <c r="M276" s="23" t="s">
        <v>697</v>
      </c>
      <c r="N276" s="23" t="s">
        <v>697</v>
      </c>
      <c r="O276" s="23" t="s">
        <v>697</v>
      </c>
      <c r="P276" s="27">
        <v>0</v>
      </c>
      <c r="Q276" s="27" t="s">
        <v>704</v>
      </c>
      <c r="R276" s="27" t="s">
        <v>698</v>
      </c>
      <c r="S276" s="28" t="s">
        <v>694</v>
      </c>
      <c r="T276" s="28" t="s">
        <v>922</v>
      </c>
      <c r="U276" s="27" t="s">
        <v>3001</v>
      </c>
      <c r="V276" s="52" t="s">
        <v>905</v>
      </c>
      <c r="W276" s="51"/>
      <c r="X276" s="51"/>
      <c r="Y276" s="51"/>
      <c r="Z276" s="51"/>
      <c r="AA276" s="51"/>
      <c r="AB276" s="20" t="s">
        <v>1595</v>
      </c>
      <c r="AC276" s="51"/>
      <c r="AD276" s="51"/>
      <c r="AE276" s="51"/>
      <c r="AF276" s="51"/>
      <c r="AG276" s="51"/>
      <c r="AH276" s="27" t="s">
        <v>3152</v>
      </c>
      <c r="AI276" s="28" t="s">
        <v>704</v>
      </c>
      <c r="AJ276" s="27" t="s">
        <v>698</v>
      </c>
      <c r="AK276" s="27" t="s">
        <v>698</v>
      </c>
      <c r="AL276" s="27" t="s">
        <v>698</v>
      </c>
      <c r="AM276" s="27" t="s">
        <v>698</v>
      </c>
      <c r="AN276" s="27" t="s">
        <v>698</v>
      </c>
      <c r="AO276" s="27" t="s">
        <v>698</v>
      </c>
      <c r="AP276" s="27" t="s">
        <v>698</v>
      </c>
      <c r="AQ276" s="27" t="s">
        <v>698</v>
      </c>
      <c r="AR276" s="27" t="s">
        <v>698</v>
      </c>
      <c r="AS276" s="27" t="s">
        <v>698</v>
      </c>
      <c r="AT276" s="27" t="s">
        <v>698</v>
      </c>
      <c r="AU276" s="27" t="s">
        <v>698</v>
      </c>
      <c r="AV276" s="27" t="s">
        <v>698</v>
      </c>
      <c r="AW276" s="27" t="s">
        <v>698</v>
      </c>
      <c r="AX276" s="27" t="s">
        <v>698</v>
      </c>
      <c r="AY276" s="27" t="s">
        <v>698</v>
      </c>
      <c r="AZ276" s="27" t="s">
        <v>698</v>
      </c>
      <c r="BA276" s="27" t="s">
        <v>698</v>
      </c>
      <c r="BB276" s="27" t="s">
        <v>698</v>
      </c>
      <c r="BC276" s="27" t="s">
        <v>698</v>
      </c>
      <c r="BD276" s="27" t="s">
        <v>698</v>
      </c>
      <c r="BE276" s="27" t="s">
        <v>698</v>
      </c>
      <c r="BF276" s="27" t="s">
        <v>698</v>
      </c>
      <c r="BG276" s="27" t="s">
        <v>698</v>
      </c>
      <c r="BH276" s="27" t="s">
        <v>698</v>
      </c>
      <c r="BI276" s="27" t="s">
        <v>698</v>
      </c>
      <c r="BJ276" s="27" t="s">
        <v>698</v>
      </c>
      <c r="BK276" s="27" t="s">
        <v>698</v>
      </c>
      <c r="BL276" s="27" t="s">
        <v>698</v>
      </c>
      <c r="BM276" s="27" t="s">
        <v>698</v>
      </c>
      <c r="BN276" s="27" t="s">
        <v>698</v>
      </c>
      <c r="BO276" s="27" t="s">
        <v>698</v>
      </c>
      <c r="BP276" s="27" t="s">
        <v>698</v>
      </c>
      <c r="BQ276" s="27" t="s">
        <v>698</v>
      </c>
      <c r="BR276" s="27" t="s">
        <v>698</v>
      </c>
      <c r="BS276" s="27" t="s">
        <v>698</v>
      </c>
      <c r="BT276" s="27" t="s">
        <v>698</v>
      </c>
      <c r="BU276" s="27" t="s">
        <v>698</v>
      </c>
      <c r="BV276" s="27" t="s">
        <v>698</v>
      </c>
      <c r="BW276" s="27" t="s">
        <v>698</v>
      </c>
      <c r="BX276" s="27" t="s">
        <v>698</v>
      </c>
      <c r="BY276" s="27" t="s">
        <v>698</v>
      </c>
      <c r="BZ276" s="27" t="s">
        <v>704</v>
      </c>
      <c r="CA276" s="27" t="s">
        <v>698</v>
      </c>
      <c r="CB276" s="27" t="s">
        <v>698</v>
      </c>
      <c r="CC276" s="27" t="s">
        <v>698</v>
      </c>
      <c r="CD276" s="27" t="s">
        <v>698</v>
      </c>
      <c r="CE276" s="27" t="s">
        <v>698</v>
      </c>
      <c r="CF276" s="27" t="s">
        <v>698</v>
      </c>
      <c r="CG276" s="27" t="s">
        <v>698</v>
      </c>
      <c r="CH276" s="27" t="s">
        <v>698</v>
      </c>
      <c r="CI276" s="27" t="s">
        <v>698</v>
      </c>
      <c r="CJ276" s="27" t="s">
        <v>698</v>
      </c>
      <c r="CK276" s="27" t="s">
        <v>698</v>
      </c>
      <c r="CL276" s="27" t="s">
        <v>698</v>
      </c>
      <c r="CM276" s="27" t="s">
        <v>698</v>
      </c>
      <c r="CN276" s="27" t="s">
        <v>698</v>
      </c>
      <c r="CO276" s="27" t="s">
        <v>698</v>
      </c>
      <c r="CP276" s="27" t="s">
        <v>698</v>
      </c>
      <c r="CQ276" s="27" t="s">
        <v>698</v>
      </c>
      <c r="CR276" s="27" t="s">
        <v>698</v>
      </c>
      <c r="CS276" s="27" t="s">
        <v>698</v>
      </c>
      <c r="CT276" s="27" t="s">
        <v>698</v>
      </c>
      <c r="CU276" s="27" t="s">
        <v>698</v>
      </c>
      <c r="CV276" s="27" t="s">
        <v>698</v>
      </c>
      <c r="CW276" s="27" t="s">
        <v>698</v>
      </c>
      <c r="CX276" s="27" t="s">
        <v>698</v>
      </c>
      <c r="CY276" s="27" t="s">
        <v>698</v>
      </c>
      <c r="CZ276" s="27" t="s">
        <v>698</v>
      </c>
      <c r="DA276" s="27" t="s">
        <v>698</v>
      </c>
      <c r="DB276" s="27" t="s">
        <v>698</v>
      </c>
      <c r="DC276" s="27" t="s">
        <v>698</v>
      </c>
      <c r="DD276" s="27" t="s">
        <v>698</v>
      </c>
      <c r="DE276" s="27" t="s">
        <v>698</v>
      </c>
      <c r="DF276" s="27" t="s">
        <v>698</v>
      </c>
      <c r="DG276" s="27" t="s">
        <v>698</v>
      </c>
      <c r="DH276" s="27" t="s">
        <v>698</v>
      </c>
      <c r="DI276" s="27" t="s">
        <v>698</v>
      </c>
      <c r="DJ276" s="27" t="s">
        <v>698</v>
      </c>
      <c r="DK276" s="27" t="s">
        <v>698</v>
      </c>
      <c r="DL276" s="27" t="s">
        <v>698</v>
      </c>
      <c r="DM276" s="27" t="s">
        <v>698</v>
      </c>
      <c r="DN276" s="27" t="s">
        <v>698</v>
      </c>
      <c r="DO276" s="27" t="s">
        <v>698</v>
      </c>
      <c r="DP276" s="27" t="s">
        <v>698</v>
      </c>
      <c r="DQ276" s="27" t="s">
        <v>698</v>
      </c>
      <c r="DR276" s="27" t="s">
        <v>698</v>
      </c>
      <c r="DS276" s="27" t="s">
        <v>698</v>
      </c>
      <c r="DT276" s="27" t="s">
        <v>698</v>
      </c>
      <c r="DU276" s="27" t="s">
        <v>698</v>
      </c>
      <c r="DV276" s="27" t="s">
        <v>698</v>
      </c>
      <c r="DW276" s="27" t="s">
        <v>698</v>
      </c>
      <c r="DX276" s="27" t="s">
        <v>698</v>
      </c>
      <c r="DY276" s="27" t="s">
        <v>698</v>
      </c>
      <c r="DZ276" s="27" t="s">
        <v>698</v>
      </c>
      <c r="EA276" s="27" t="s">
        <v>698</v>
      </c>
      <c r="EB276" s="27" t="s">
        <v>698</v>
      </c>
      <c r="EC276" s="27" t="s">
        <v>698</v>
      </c>
      <c r="ED276" s="27" t="s">
        <v>698</v>
      </c>
      <c r="EE276" s="27" t="s">
        <v>698</v>
      </c>
      <c r="EF276" s="27" t="s">
        <v>698</v>
      </c>
      <c r="EG276" s="27" t="s">
        <v>698</v>
      </c>
      <c r="EH276" s="27" t="s">
        <v>698</v>
      </c>
      <c r="EI276" s="27" t="s">
        <v>698</v>
      </c>
      <c r="EJ276" s="27" t="s">
        <v>698</v>
      </c>
      <c r="EK276" s="27" t="s">
        <v>698</v>
      </c>
      <c r="EL276" s="27" t="s">
        <v>698</v>
      </c>
      <c r="EM276" s="27" t="s">
        <v>698</v>
      </c>
      <c r="EN276" s="27" t="s">
        <v>698</v>
      </c>
      <c r="EO276" s="27" t="s">
        <v>698</v>
      </c>
      <c r="EP276" s="27" t="s">
        <v>698</v>
      </c>
      <c r="EQ276" s="27" t="s">
        <v>698</v>
      </c>
      <c r="ER276" s="27" t="s">
        <v>698</v>
      </c>
      <c r="ES276" s="27" t="s">
        <v>698</v>
      </c>
      <c r="ET276" s="27" t="s">
        <v>698</v>
      </c>
      <c r="EU276" s="27" t="s">
        <v>698</v>
      </c>
      <c r="EV276" s="27" t="s">
        <v>698</v>
      </c>
      <c r="EW276" s="27" t="s">
        <v>2705</v>
      </c>
      <c r="EX276" s="27" t="s">
        <v>3004</v>
      </c>
      <c r="EY276" s="27" t="s">
        <v>2707</v>
      </c>
      <c r="EZ276" s="27" t="s">
        <v>694</v>
      </c>
      <c r="FA276" s="27" t="s">
        <v>694</v>
      </c>
      <c r="FB276" s="27" t="s">
        <v>694</v>
      </c>
      <c r="FC276" s="27" t="s">
        <v>694</v>
      </c>
      <c r="FD276" s="27" t="s">
        <v>694</v>
      </c>
      <c r="FE276" s="27" t="s">
        <v>2858</v>
      </c>
      <c r="FF276" s="157"/>
      <c r="FG276" s="157"/>
    </row>
    <row r="277" spans="1:163" x14ac:dyDescent="0.25">
      <c r="A277" s="27" t="str">
        <f t="shared" si="4"/>
        <v>IR003004002004001012000000000000000000</v>
      </c>
      <c r="B277" s="20" t="s">
        <v>2877</v>
      </c>
      <c r="C277" s="23" t="s">
        <v>2630</v>
      </c>
      <c r="D277" s="23" t="s">
        <v>710</v>
      </c>
      <c r="E277" s="23" t="s">
        <v>711</v>
      </c>
      <c r="F277" s="21" t="s">
        <v>707</v>
      </c>
      <c r="G277" s="23" t="s">
        <v>711</v>
      </c>
      <c r="H277" s="23" t="s">
        <v>702</v>
      </c>
      <c r="I277" s="21" t="s">
        <v>736</v>
      </c>
      <c r="J277" s="23" t="s">
        <v>697</v>
      </c>
      <c r="K277" s="64" t="s">
        <v>697</v>
      </c>
      <c r="L277" s="23" t="s">
        <v>697</v>
      </c>
      <c r="M277" s="23" t="s">
        <v>697</v>
      </c>
      <c r="N277" s="23" t="s">
        <v>697</v>
      </c>
      <c r="O277" s="23" t="s">
        <v>697</v>
      </c>
      <c r="P277" s="27">
        <v>0</v>
      </c>
      <c r="Q277" s="27" t="s">
        <v>704</v>
      </c>
      <c r="R277" s="27" t="s">
        <v>698</v>
      </c>
      <c r="S277" s="28" t="s">
        <v>694</v>
      </c>
      <c r="T277" s="28" t="s">
        <v>922</v>
      </c>
      <c r="U277" s="27" t="s">
        <v>3001</v>
      </c>
      <c r="V277" s="52" t="s">
        <v>905</v>
      </c>
      <c r="W277" s="51"/>
      <c r="X277" s="51"/>
      <c r="Y277" s="51"/>
      <c r="Z277" s="51"/>
      <c r="AA277" s="51"/>
      <c r="AB277" s="20" t="s">
        <v>1598</v>
      </c>
      <c r="AC277" s="51"/>
      <c r="AD277" s="51"/>
      <c r="AE277" s="51"/>
      <c r="AF277" s="51"/>
      <c r="AG277" s="51"/>
      <c r="AH277" s="27" t="s">
        <v>3153</v>
      </c>
      <c r="AI277" s="28" t="s">
        <v>704</v>
      </c>
      <c r="AJ277" s="27" t="s">
        <v>698</v>
      </c>
      <c r="AK277" s="27" t="s">
        <v>698</v>
      </c>
      <c r="AL277" s="27" t="s">
        <v>698</v>
      </c>
      <c r="AM277" s="27" t="s">
        <v>698</v>
      </c>
      <c r="AN277" s="27" t="s">
        <v>698</v>
      </c>
      <c r="AO277" s="27" t="s">
        <v>698</v>
      </c>
      <c r="AP277" s="27" t="s">
        <v>698</v>
      </c>
      <c r="AQ277" s="27" t="s">
        <v>698</v>
      </c>
      <c r="AR277" s="27" t="s">
        <v>698</v>
      </c>
      <c r="AS277" s="27" t="s">
        <v>698</v>
      </c>
      <c r="AT277" s="27" t="s">
        <v>698</v>
      </c>
      <c r="AU277" s="27" t="s">
        <v>698</v>
      </c>
      <c r="AV277" s="27" t="s">
        <v>698</v>
      </c>
      <c r="AW277" s="27" t="s">
        <v>698</v>
      </c>
      <c r="AX277" s="27" t="s">
        <v>698</v>
      </c>
      <c r="AY277" s="27" t="s">
        <v>698</v>
      </c>
      <c r="AZ277" s="27" t="s">
        <v>698</v>
      </c>
      <c r="BA277" s="27" t="s">
        <v>698</v>
      </c>
      <c r="BB277" s="27" t="s">
        <v>698</v>
      </c>
      <c r="BC277" s="27" t="s">
        <v>698</v>
      </c>
      <c r="BD277" s="27" t="s">
        <v>698</v>
      </c>
      <c r="BE277" s="27" t="s">
        <v>698</v>
      </c>
      <c r="BF277" s="27" t="s">
        <v>698</v>
      </c>
      <c r="BG277" s="27" t="s">
        <v>698</v>
      </c>
      <c r="BH277" s="27" t="s">
        <v>698</v>
      </c>
      <c r="BI277" s="27" t="s">
        <v>698</v>
      </c>
      <c r="BJ277" s="27" t="s">
        <v>698</v>
      </c>
      <c r="BK277" s="27" t="s">
        <v>698</v>
      </c>
      <c r="BL277" s="27" t="s">
        <v>698</v>
      </c>
      <c r="BM277" s="27" t="s">
        <v>698</v>
      </c>
      <c r="BN277" s="27" t="s">
        <v>698</v>
      </c>
      <c r="BO277" s="27" t="s">
        <v>698</v>
      </c>
      <c r="BP277" s="27" t="s">
        <v>698</v>
      </c>
      <c r="BQ277" s="27" t="s">
        <v>698</v>
      </c>
      <c r="BR277" s="27" t="s">
        <v>698</v>
      </c>
      <c r="BS277" s="27" t="s">
        <v>698</v>
      </c>
      <c r="BT277" s="27" t="s">
        <v>698</v>
      </c>
      <c r="BU277" s="27" t="s">
        <v>698</v>
      </c>
      <c r="BV277" s="27" t="s">
        <v>698</v>
      </c>
      <c r="BW277" s="27" t="s">
        <v>698</v>
      </c>
      <c r="BX277" s="27" t="s">
        <v>698</v>
      </c>
      <c r="BY277" s="27" t="s">
        <v>698</v>
      </c>
      <c r="BZ277" s="27" t="s">
        <v>704</v>
      </c>
      <c r="CA277" s="27" t="s">
        <v>698</v>
      </c>
      <c r="CB277" s="27" t="s">
        <v>698</v>
      </c>
      <c r="CC277" s="27" t="s">
        <v>698</v>
      </c>
      <c r="CD277" s="27" t="s">
        <v>698</v>
      </c>
      <c r="CE277" s="27" t="s">
        <v>698</v>
      </c>
      <c r="CF277" s="27" t="s">
        <v>698</v>
      </c>
      <c r="CG277" s="27" t="s">
        <v>698</v>
      </c>
      <c r="CH277" s="27" t="s">
        <v>698</v>
      </c>
      <c r="CI277" s="27" t="s">
        <v>698</v>
      </c>
      <c r="CJ277" s="27" t="s">
        <v>698</v>
      </c>
      <c r="CK277" s="27" t="s">
        <v>698</v>
      </c>
      <c r="CL277" s="27" t="s">
        <v>698</v>
      </c>
      <c r="CM277" s="27" t="s">
        <v>698</v>
      </c>
      <c r="CN277" s="27" t="s">
        <v>698</v>
      </c>
      <c r="CO277" s="27" t="s">
        <v>698</v>
      </c>
      <c r="CP277" s="27" t="s">
        <v>698</v>
      </c>
      <c r="CQ277" s="27" t="s">
        <v>698</v>
      </c>
      <c r="CR277" s="27" t="s">
        <v>698</v>
      </c>
      <c r="CS277" s="27" t="s">
        <v>698</v>
      </c>
      <c r="CT277" s="27" t="s">
        <v>698</v>
      </c>
      <c r="CU277" s="27" t="s">
        <v>698</v>
      </c>
      <c r="CV277" s="27" t="s">
        <v>698</v>
      </c>
      <c r="CW277" s="27" t="s">
        <v>698</v>
      </c>
      <c r="CX277" s="27" t="s">
        <v>698</v>
      </c>
      <c r="CY277" s="27" t="s">
        <v>698</v>
      </c>
      <c r="CZ277" s="27" t="s">
        <v>698</v>
      </c>
      <c r="DA277" s="27" t="s">
        <v>698</v>
      </c>
      <c r="DB277" s="27" t="s">
        <v>698</v>
      </c>
      <c r="DC277" s="27" t="s">
        <v>698</v>
      </c>
      <c r="DD277" s="27" t="s">
        <v>698</v>
      </c>
      <c r="DE277" s="27" t="s">
        <v>698</v>
      </c>
      <c r="DF277" s="27" t="s">
        <v>698</v>
      </c>
      <c r="DG277" s="27" t="s">
        <v>698</v>
      </c>
      <c r="DH277" s="27" t="s">
        <v>698</v>
      </c>
      <c r="DI277" s="27" t="s">
        <v>698</v>
      </c>
      <c r="DJ277" s="27" t="s">
        <v>698</v>
      </c>
      <c r="DK277" s="27" t="s">
        <v>698</v>
      </c>
      <c r="DL277" s="27" t="s">
        <v>698</v>
      </c>
      <c r="DM277" s="27" t="s">
        <v>698</v>
      </c>
      <c r="DN277" s="27" t="s">
        <v>698</v>
      </c>
      <c r="DO277" s="27" t="s">
        <v>698</v>
      </c>
      <c r="DP277" s="27" t="s">
        <v>698</v>
      </c>
      <c r="DQ277" s="27" t="s">
        <v>698</v>
      </c>
      <c r="DR277" s="27" t="s">
        <v>698</v>
      </c>
      <c r="DS277" s="27" t="s">
        <v>698</v>
      </c>
      <c r="DT277" s="27" t="s">
        <v>698</v>
      </c>
      <c r="DU277" s="27" t="s">
        <v>698</v>
      </c>
      <c r="DV277" s="27" t="s">
        <v>698</v>
      </c>
      <c r="DW277" s="27" t="s">
        <v>698</v>
      </c>
      <c r="DX277" s="27" t="s">
        <v>698</v>
      </c>
      <c r="DY277" s="27" t="s">
        <v>698</v>
      </c>
      <c r="DZ277" s="27" t="s">
        <v>698</v>
      </c>
      <c r="EA277" s="27" t="s">
        <v>698</v>
      </c>
      <c r="EB277" s="27" t="s">
        <v>698</v>
      </c>
      <c r="EC277" s="27" t="s">
        <v>698</v>
      </c>
      <c r="ED277" s="27" t="s">
        <v>698</v>
      </c>
      <c r="EE277" s="27" t="s">
        <v>698</v>
      </c>
      <c r="EF277" s="27" t="s">
        <v>698</v>
      </c>
      <c r="EG277" s="27" t="s">
        <v>698</v>
      </c>
      <c r="EH277" s="27" t="s">
        <v>698</v>
      </c>
      <c r="EI277" s="27" t="s">
        <v>698</v>
      </c>
      <c r="EJ277" s="27" t="s">
        <v>698</v>
      </c>
      <c r="EK277" s="27" t="s">
        <v>698</v>
      </c>
      <c r="EL277" s="27" t="s">
        <v>698</v>
      </c>
      <c r="EM277" s="27" t="s">
        <v>698</v>
      </c>
      <c r="EN277" s="27" t="s">
        <v>698</v>
      </c>
      <c r="EO277" s="27" t="s">
        <v>698</v>
      </c>
      <c r="EP277" s="27" t="s">
        <v>698</v>
      </c>
      <c r="EQ277" s="27" t="s">
        <v>698</v>
      </c>
      <c r="ER277" s="27" t="s">
        <v>698</v>
      </c>
      <c r="ES277" s="27" t="s">
        <v>698</v>
      </c>
      <c r="ET277" s="27" t="s">
        <v>698</v>
      </c>
      <c r="EU277" s="27" t="s">
        <v>698</v>
      </c>
      <c r="EV277" s="27" t="s">
        <v>698</v>
      </c>
      <c r="EW277" s="27" t="s">
        <v>2705</v>
      </c>
      <c r="EX277" s="27" t="s">
        <v>3004</v>
      </c>
      <c r="EY277" s="27" t="s">
        <v>2707</v>
      </c>
      <c r="EZ277" s="27" t="s">
        <v>694</v>
      </c>
      <c r="FA277" s="27" t="s">
        <v>694</v>
      </c>
      <c r="FB277" s="27" t="s">
        <v>694</v>
      </c>
      <c r="FC277" s="27" t="s">
        <v>694</v>
      </c>
      <c r="FD277" s="27" t="s">
        <v>694</v>
      </c>
      <c r="FE277" s="27" t="s">
        <v>2858</v>
      </c>
      <c r="FF277" s="157"/>
      <c r="FG277" s="157"/>
    </row>
    <row r="278" spans="1:163" x14ac:dyDescent="0.25">
      <c r="A278" s="27" t="str">
        <f t="shared" si="4"/>
        <v>IR003004002004001013000000000000000000</v>
      </c>
      <c r="B278" s="20" t="s">
        <v>2877</v>
      </c>
      <c r="C278" s="23" t="s">
        <v>2630</v>
      </c>
      <c r="D278" s="23" t="s">
        <v>710</v>
      </c>
      <c r="E278" s="23" t="s">
        <v>711</v>
      </c>
      <c r="F278" s="21" t="s">
        <v>707</v>
      </c>
      <c r="G278" s="23" t="s">
        <v>711</v>
      </c>
      <c r="H278" s="23" t="s">
        <v>702</v>
      </c>
      <c r="I278" s="21" t="s">
        <v>738</v>
      </c>
      <c r="J278" s="23" t="s">
        <v>697</v>
      </c>
      <c r="K278" s="64" t="s">
        <v>697</v>
      </c>
      <c r="L278" s="23" t="s">
        <v>697</v>
      </c>
      <c r="M278" s="23" t="s">
        <v>697</v>
      </c>
      <c r="N278" s="23" t="s">
        <v>697</v>
      </c>
      <c r="O278" s="23" t="s">
        <v>697</v>
      </c>
      <c r="P278" s="27">
        <v>0</v>
      </c>
      <c r="Q278" s="27" t="s">
        <v>704</v>
      </c>
      <c r="R278" s="27" t="s">
        <v>698</v>
      </c>
      <c r="S278" s="28" t="s">
        <v>694</v>
      </c>
      <c r="T278" s="28" t="s">
        <v>922</v>
      </c>
      <c r="U278" s="27" t="s">
        <v>3001</v>
      </c>
      <c r="V278" s="52" t="s">
        <v>905</v>
      </c>
      <c r="W278" s="51"/>
      <c r="X278" s="51"/>
      <c r="Y278" s="51"/>
      <c r="Z278" s="51"/>
      <c r="AA278" s="51"/>
      <c r="AB278" s="20" t="s">
        <v>1513</v>
      </c>
      <c r="AC278" s="51"/>
      <c r="AD278" s="20"/>
      <c r="AE278" s="20"/>
      <c r="AF278" s="20"/>
      <c r="AG278" s="20"/>
      <c r="AH278" s="27" t="s">
        <v>3154</v>
      </c>
      <c r="AI278" s="28" t="s">
        <v>704</v>
      </c>
      <c r="AJ278" s="27" t="s">
        <v>698</v>
      </c>
      <c r="AK278" s="27" t="s">
        <v>698</v>
      </c>
      <c r="AL278" s="27" t="s">
        <v>698</v>
      </c>
      <c r="AM278" s="27" t="s">
        <v>698</v>
      </c>
      <c r="AN278" s="27" t="s">
        <v>698</v>
      </c>
      <c r="AO278" s="27" t="s">
        <v>698</v>
      </c>
      <c r="AP278" s="27" t="s">
        <v>698</v>
      </c>
      <c r="AQ278" s="27" t="s">
        <v>698</v>
      </c>
      <c r="AR278" s="27" t="s">
        <v>698</v>
      </c>
      <c r="AS278" s="27" t="s">
        <v>698</v>
      </c>
      <c r="AT278" s="27" t="s">
        <v>698</v>
      </c>
      <c r="AU278" s="27" t="s">
        <v>698</v>
      </c>
      <c r="AV278" s="27" t="s">
        <v>698</v>
      </c>
      <c r="AW278" s="27" t="s">
        <v>698</v>
      </c>
      <c r="AX278" s="27" t="s">
        <v>698</v>
      </c>
      <c r="AY278" s="27" t="s">
        <v>698</v>
      </c>
      <c r="AZ278" s="27" t="s">
        <v>698</v>
      </c>
      <c r="BA278" s="27" t="s">
        <v>698</v>
      </c>
      <c r="BB278" s="27" t="s">
        <v>698</v>
      </c>
      <c r="BC278" s="27" t="s">
        <v>698</v>
      </c>
      <c r="BD278" s="27" t="s">
        <v>698</v>
      </c>
      <c r="BE278" s="27" t="s">
        <v>698</v>
      </c>
      <c r="BF278" s="27" t="s">
        <v>698</v>
      </c>
      <c r="BG278" s="27" t="s">
        <v>698</v>
      </c>
      <c r="BH278" s="27" t="s">
        <v>698</v>
      </c>
      <c r="BI278" s="27" t="s">
        <v>698</v>
      </c>
      <c r="BJ278" s="27" t="s">
        <v>698</v>
      </c>
      <c r="BK278" s="27" t="s">
        <v>698</v>
      </c>
      <c r="BL278" s="27" t="s">
        <v>698</v>
      </c>
      <c r="BM278" s="27" t="s">
        <v>698</v>
      </c>
      <c r="BN278" s="27" t="s">
        <v>698</v>
      </c>
      <c r="BO278" s="27" t="s">
        <v>698</v>
      </c>
      <c r="BP278" s="27" t="s">
        <v>698</v>
      </c>
      <c r="BQ278" s="27" t="s">
        <v>698</v>
      </c>
      <c r="BR278" s="27" t="s">
        <v>698</v>
      </c>
      <c r="BS278" s="27" t="s">
        <v>698</v>
      </c>
      <c r="BT278" s="27" t="s">
        <v>698</v>
      </c>
      <c r="BU278" s="27" t="s">
        <v>698</v>
      </c>
      <c r="BV278" s="27" t="s">
        <v>698</v>
      </c>
      <c r="BW278" s="27" t="s">
        <v>698</v>
      </c>
      <c r="BX278" s="27" t="s">
        <v>698</v>
      </c>
      <c r="BY278" s="27" t="s">
        <v>698</v>
      </c>
      <c r="BZ278" s="27" t="s">
        <v>704</v>
      </c>
      <c r="CA278" s="27" t="s">
        <v>698</v>
      </c>
      <c r="CB278" s="27" t="s">
        <v>698</v>
      </c>
      <c r="CC278" s="27" t="s">
        <v>698</v>
      </c>
      <c r="CD278" s="27" t="s">
        <v>698</v>
      </c>
      <c r="CE278" s="27" t="s">
        <v>698</v>
      </c>
      <c r="CF278" s="27" t="s">
        <v>698</v>
      </c>
      <c r="CG278" s="27" t="s">
        <v>698</v>
      </c>
      <c r="CH278" s="27" t="s">
        <v>698</v>
      </c>
      <c r="CI278" s="27" t="s">
        <v>698</v>
      </c>
      <c r="CJ278" s="27" t="s">
        <v>698</v>
      </c>
      <c r="CK278" s="27" t="s">
        <v>698</v>
      </c>
      <c r="CL278" s="27" t="s">
        <v>698</v>
      </c>
      <c r="CM278" s="27" t="s">
        <v>698</v>
      </c>
      <c r="CN278" s="27" t="s">
        <v>698</v>
      </c>
      <c r="CO278" s="27" t="s">
        <v>698</v>
      </c>
      <c r="CP278" s="27" t="s">
        <v>698</v>
      </c>
      <c r="CQ278" s="27" t="s">
        <v>698</v>
      </c>
      <c r="CR278" s="27" t="s">
        <v>698</v>
      </c>
      <c r="CS278" s="27" t="s">
        <v>698</v>
      </c>
      <c r="CT278" s="27" t="s">
        <v>698</v>
      </c>
      <c r="CU278" s="27" t="s">
        <v>698</v>
      </c>
      <c r="CV278" s="27" t="s">
        <v>698</v>
      </c>
      <c r="CW278" s="27" t="s">
        <v>698</v>
      </c>
      <c r="CX278" s="27" t="s">
        <v>698</v>
      </c>
      <c r="CY278" s="27" t="s">
        <v>698</v>
      </c>
      <c r="CZ278" s="27" t="s">
        <v>698</v>
      </c>
      <c r="DA278" s="27" t="s">
        <v>698</v>
      </c>
      <c r="DB278" s="27" t="s">
        <v>698</v>
      </c>
      <c r="DC278" s="27" t="s">
        <v>698</v>
      </c>
      <c r="DD278" s="27" t="s">
        <v>698</v>
      </c>
      <c r="DE278" s="27" t="s">
        <v>698</v>
      </c>
      <c r="DF278" s="27" t="s">
        <v>698</v>
      </c>
      <c r="DG278" s="27" t="s">
        <v>698</v>
      </c>
      <c r="DH278" s="27" t="s">
        <v>698</v>
      </c>
      <c r="DI278" s="27" t="s">
        <v>698</v>
      </c>
      <c r="DJ278" s="27" t="s">
        <v>698</v>
      </c>
      <c r="DK278" s="27" t="s">
        <v>698</v>
      </c>
      <c r="DL278" s="27" t="s">
        <v>698</v>
      </c>
      <c r="DM278" s="27" t="s">
        <v>698</v>
      </c>
      <c r="DN278" s="27" t="s">
        <v>698</v>
      </c>
      <c r="DO278" s="27" t="s">
        <v>698</v>
      </c>
      <c r="DP278" s="27" t="s">
        <v>698</v>
      </c>
      <c r="DQ278" s="27" t="s">
        <v>698</v>
      </c>
      <c r="DR278" s="27" t="s">
        <v>698</v>
      </c>
      <c r="DS278" s="27" t="s">
        <v>698</v>
      </c>
      <c r="DT278" s="27" t="s">
        <v>698</v>
      </c>
      <c r="DU278" s="27" t="s">
        <v>698</v>
      </c>
      <c r="DV278" s="27" t="s">
        <v>698</v>
      </c>
      <c r="DW278" s="27" t="s">
        <v>698</v>
      </c>
      <c r="DX278" s="27" t="s">
        <v>698</v>
      </c>
      <c r="DY278" s="27" t="s">
        <v>698</v>
      </c>
      <c r="DZ278" s="27" t="s">
        <v>698</v>
      </c>
      <c r="EA278" s="27" t="s">
        <v>698</v>
      </c>
      <c r="EB278" s="27" t="s">
        <v>698</v>
      </c>
      <c r="EC278" s="27" t="s">
        <v>698</v>
      </c>
      <c r="ED278" s="27" t="s">
        <v>698</v>
      </c>
      <c r="EE278" s="27" t="s">
        <v>698</v>
      </c>
      <c r="EF278" s="27" t="s">
        <v>698</v>
      </c>
      <c r="EG278" s="27" t="s">
        <v>698</v>
      </c>
      <c r="EH278" s="27" t="s">
        <v>698</v>
      </c>
      <c r="EI278" s="27" t="s">
        <v>698</v>
      </c>
      <c r="EJ278" s="27" t="s">
        <v>698</v>
      </c>
      <c r="EK278" s="27" t="s">
        <v>698</v>
      </c>
      <c r="EL278" s="27" t="s">
        <v>698</v>
      </c>
      <c r="EM278" s="27" t="s">
        <v>698</v>
      </c>
      <c r="EN278" s="27" t="s">
        <v>698</v>
      </c>
      <c r="EO278" s="27" t="s">
        <v>698</v>
      </c>
      <c r="EP278" s="27" t="s">
        <v>698</v>
      </c>
      <c r="EQ278" s="27" t="s">
        <v>698</v>
      </c>
      <c r="ER278" s="27" t="s">
        <v>698</v>
      </c>
      <c r="ES278" s="27" t="s">
        <v>698</v>
      </c>
      <c r="ET278" s="27" t="s">
        <v>698</v>
      </c>
      <c r="EU278" s="27" t="s">
        <v>698</v>
      </c>
      <c r="EV278" s="27" t="s">
        <v>698</v>
      </c>
      <c r="EW278" s="27" t="s">
        <v>2705</v>
      </c>
      <c r="EX278" s="27" t="s">
        <v>3004</v>
      </c>
      <c r="EY278" s="27" t="s">
        <v>2707</v>
      </c>
      <c r="EZ278" s="27" t="s">
        <v>694</v>
      </c>
      <c r="FA278" s="27" t="s">
        <v>694</v>
      </c>
      <c r="FB278" s="27" t="s">
        <v>694</v>
      </c>
      <c r="FC278" s="27" t="s">
        <v>694</v>
      </c>
      <c r="FD278" s="27" t="s">
        <v>694</v>
      </c>
      <c r="FE278" s="27" t="s">
        <v>2858</v>
      </c>
      <c r="FF278" s="157"/>
      <c r="FG278" s="157"/>
    </row>
    <row r="279" spans="1:163" x14ac:dyDescent="0.25">
      <c r="A279" s="27" t="str">
        <f t="shared" si="4"/>
        <v>IR003004002004001014000000000000000000</v>
      </c>
      <c r="B279" s="20" t="s">
        <v>2877</v>
      </c>
      <c r="C279" s="23" t="s">
        <v>2630</v>
      </c>
      <c r="D279" s="23" t="s">
        <v>710</v>
      </c>
      <c r="E279" s="23" t="s">
        <v>711</v>
      </c>
      <c r="F279" s="21" t="s">
        <v>707</v>
      </c>
      <c r="G279" s="23" t="s">
        <v>711</v>
      </c>
      <c r="H279" s="23" t="s">
        <v>702</v>
      </c>
      <c r="I279" s="21" t="s">
        <v>739</v>
      </c>
      <c r="J279" s="23" t="s">
        <v>697</v>
      </c>
      <c r="K279" s="64" t="s">
        <v>697</v>
      </c>
      <c r="L279" s="23" t="s">
        <v>697</v>
      </c>
      <c r="M279" s="23" t="s">
        <v>697</v>
      </c>
      <c r="N279" s="23" t="s">
        <v>697</v>
      </c>
      <c r="O279" s="23" t="s">
        <v>697</v>
      </c>
      <c r="P279" s="27">
        <v>0</v>
      </c>
      <c r="Q279" s="27" t="s">
        <v>704</v>
      </c>
      <c r="R279" s="27" t="s">
        <v>698</v>
      </c>
      <c r="S279" s="28" t="s">
        <v>694</v>
      </c>
      <c r="T279" s="28" t="s">
        <v>922</v>
      </c>
      <c r="U279" s="27" t="s">
        <v>3001</v>
      </c>
      <c r="V279" s="52" t="s">
        <v>905</v>
      </c>
      <c r="W279" s="51"/>
      <c r="X279" s="51"/>
      <c r="Y279" s="51"/>
      <c r="Z279" s="51"/>
      <c r="AA279" s="51"/>
      <c r="AB279" s="20" t="s">
        <v>1610</v>
      </c>
      <c r="AC279" s="51"/>
      <c r="AD279" s="20"/>
      <c r="AE279" s="20"/>
      <c r="AF279" s="20"/>
      <c r="AG279" s="20"/>
      <c r="AH279" s="27" t="s">
        <v>3155</v>
      </c>
      <c r="AI279" s="28" t="s">
        <v>704</v>
      </c>
      <c r="AJ279" s="27" t="s">
        <v>698</v>
      </c>
      <c r="AK279" s="27" t="s">
        <v>698</v>
      </c>
      <c r="AL279" s="27" t="s">
        <v>698</v>
      </c>
      <c r="AM279" s="27" t="s">
        <v>698</v>
      </c>
      <c r="AN279" s="27" t="s">
        <v>698</v>
      </c>
      <c r="AO279" s="27" t="s">
        <v>698</v>
      </c>
      <c r="AP279" s="27" t="s">
        <v>698</v>
      </c>
      <c r="AQ279" s="27" t="s">
        <v>698</v>
      </c>
      <c r="AR279" s="27" t="s">
        <v>698</v>
      </c>
      <c r="AS279" s="27" t="s">
        <v>698</v>
      </c>
      <c r="AT279" s="27" t="s">
        <v>698</v>
      </c>
      <c r="AU279" s="27" t="s">
        <v>698</v>
      </c>
      <c r="AV279" s="27" t="s">
        <v>698</v>
      </c>
      <c r="AW279" s="27" t="s">
        <v>698</v>
      </c>
      <c r="AX279" s="27" t="s">
        <v>698</v>
      </c>
      <c r="AY279" s="27" t="s">
        <v>698</v>
      </c>
      <c r="AZ279" s="27" t="s">
        <v>698</v>
      </c>
      <c r="BA279" s="27" t="s">
        <v>698</v>
      </c>
      <c r="BB279" s="27" t="s">
        <v>698</v>
      </c>
      <c r="BC279" s="27" t="s">
        <v>698</v>
      </c>
      <c r="BD279" s="27" t="s">
        <v>698</v>
      </c>
      <c r="BE279" s="27" t="s">
        <v>698</v>
      </c>
      <c r="BF279" s="27" t="s">
        <v>698</v>
      </c>
      <c r="BG279" s="27" t="s">
        <v>698</v>
      </c>
      <c r="BH279" s="27" t="s">
        <v>698</v>
      </c>
      <c r="BI279" s="27" t="s">
        <v>698</v>
      </c>
      <c r="BJ279" s="27" t="s">
        <v>698</v>
      </c>
      <c r="BK279" s="27" t="s">
        <v>698</v>
      </c>
      <c r="BL279" s="27" t="s">
        <v>698</v>
      </c>
      <c r="BM279" s="27" t="s">
        <v>698</v>
      </c>
      <c r="BN279" s="27" t="s">
        <v>698</v>
      </c>
      <c r="BO279" s="27" t="s">
        <v>698</v>
      </c>
      <c r="BP279" s="27" t="s">
        <v>698</v>
      </c>
      <c r="BQ279" s="27" t="s">
        <v>698</v>
      </c>
      <c r="BR279" s="27" t="s">
        <v>698</v>
      </c>
      <c r="BS279" s="27" t="s">
        <v>698</v>
      </c>
      <c r="BT279" s="27" t="s">
        <v>698</v>
      </c>
      <c r="BU279" s="27" t="s">
        <v>698</v>
      </c>
      <c r="BV279" s="27" t="s">
        <v>698</v>
      </c>
      <c r="BW279" s="27" t="s">
        <v>698</v>
      </c>
      <c r="BX279" s="27" t="s">
        <v>698</v>
      </c>
      <c r="BY279" s="27" t="s">
        <v>698</v>
      </c>
      <c r="BZ279" s="27" t="s">
        <v>704</v>
      </c>
      <c r="CA279" s="27" t="s">
        <v>698</v>
      </c>
      <c r="CB279" s="27" t="s">
        <v>698</v>
      </c>
      <c r="CC279" s="27" t="s">
        <v>698</v>
      </c>
      <c r="CD279" s="27" t="s">
        <v>698</v>
      </c>
      <c r="CE279" s="27" t="s">
        <v>698</v>
      </c>
      <c r="CF279" s="27" t="s">
        <v>698</v>
      </c>
      <c r="CG279" s="27" t="s">
        <v>698</v>
      </c>
      <c r="CH279" s="27" t="s">
        <v>698</v>
      </c>
      <c r="CI279" s="27" t="s">
        <v>698</v>
      </c>
      <c r="CJ279" s="27" t="s">
        <v>698</v>
      </c>
      <c r="CK279" s="27" t="s">
        <v>698</v>
      </c>
      <c r="CL279" s="27" t="s">
        <v>698</v>
      </c>
      <c r="CM279" s="27" t="s">
        <v>698</v>
      </c>
      <c r="CN279" s="27" t="s">
        <v>698</v>
      </c>
      <c r="CO279" s="27" t="s">
        <v>698</v>
      </c>
      <c r="CP279" s="27" t="s">
        <v>698</v>
      </c>
      <c r="CQ279" s="27" t="s">
        <v>698</v>
      </c>
      <c r="CR279" s="27" t="s">
        <v>698</v>
      </c>
      <c r="CS279" s="27" t="s">
        <v>698</v>
      </c>
      <c r="CT279" s="27" t="s">
        <v>698</v>
      </c>
      <c r="CU279" s="27" t="s">
        <v>698</v>
      </c>
      <c r="CV279" s="27" t="s">
        <v>698</v>
      </c>
      <c r="CW279" s="27" t="s">
        <v>698</v>
      </c>
      <c r="CX279" s="27" t="s">
        <v>698</v>
      </c>
      <c r="CY279" s="27" t="s">
        <v>698</v>
      </c>
      <c r="CZ279" s="27" t="s">
        <v>698</v>
      </c>
      <c r="DA279" s="27" t="s">
        <v>698</v>
      </c>
      <c r="DB279" s="27" t="s">
        <v>698</v>
      </c>
      <c r="DC279" s="27" t="s">
        <v>698</v>
      </c>
      <c r="DD279" s="27" t="s">
        <v>698</v>
      </c>
      <c r="DE279" s="27" t="s">
        <v>698</v>
      </c>
      <c r="DF279" s="27" t="s">
        <v>698</v>
      </c>
      <c r="DG279" s="27" t="s">
        <v>698</v>
      </c>
      <c r="DH279" s="27" t="s">
        <v>698</v>
      </c>
      <c r="DI279" s="27" t="s">
        <v>698</v>
      </c>
      <c r="DJ279" s="27" t="s">
        <v>698</v>
      </c>
      <c r="DK279" s="27" t="s">
        <v>698</v>
      </c>
      <c r="DL279" s="27" t="s">
        <v>698</v>
      </c>
      <c r="DM279" s="27" t="s">
        <v>698</v>
      </c>
      <c r="DN279" s="27" t="s">
        <v>698</v>
      </c>
      <c r="DO279" s="27" t="s">
        <v>698</v>
      </c>
      <c r="DP279" s="27" t="s">
        <v>698</v>
      </c>
      <c r="DQ279" s="27" t="s">
        <v>698</v>
      </c>
      <c r="DR279" s="27" t="s">
        <v>698</v>
      </c>
      <c r="DS279" s="27" t="s">
        <v>698</v>
      </c>
      <c r="DT279" s="27" t="s">
        <v>698</v>
      </c>
      <c r="DU279" s="27" t="s">
        <v>698</v>
      </c>
      <c r="DV279" s="27" t="s">
        <v>698</v>
      </c>
      <c r="DW279" s="27" t="s">
        <v>698</v>
      </c>
      <c r="DX279" s="27" t="s">
        <v>698</v>
      </c>
      <c r="DY279" s="27" t="s">
        <v>698</v>
      </c>
      <c r="DZ279" s="27" t="s">
        <v>698</v>
      </c>
      <c r="EA279" s="27" t="s">
        <v>698</v>
      </c>
      <c r="EB279" s="27" t="s">
        <v>698</v>
      </c>
      <c r="EC279" s="27" t="s">
        <v>698</v>
      </c>
      <c r="ED279" s="27" t="s">
        <v>698</v>
      </c>
      <c r="EE279" s="27" t="s">
        <v>698</v>
      </c>
      <c r="EF279" s="27" t="s">
        <v>698</v>
      </c>
      <c r="EG279" s="27" t="s">
        <v>698</v>
      </c>
      <c r="EH279" s="27" t="s">
        <v>698</v>
      </c>
      <c r="EI279" s="27" t="s">
        <v>698</v>
      </c>
      <c r="EJ279" s="27" t="s">
        <v>698</v>
      </c>
      <c r="EK279" s="27" t="s">
        <v>698</v>
      </c>
      <c r="EL279" s="27" t="s">
        <v>698</v>
      </c>
      <c r="EM279" s="27" t="s">
        <v>698</v>
      </c>
      <c r="EN279" s="27" t="s">
        <v>698</v>
      </c>
      <c r="EO279" s="27" t="s">
        <v>698</v>
      </c>
      <c r="EP279" s="27" t="s">
        <v>698</v>
      </c>
      <c r="EQ279" s="27" t="s">
        <v>698</v>
      </c>
      <c r="ER279" s="27" t="s">
        <v>698</v>
      </c>
      <c r="ES279" s="27" t="s">
        <v>698</v>
      </c>
      <c r="ET279" s="27" t="s">
        <v>698</v>
      </c>
      <c r="EU279" s="27" t="s">
        <v>698</v>
      </c>
      <c r="EV279" s="27" t="s">
        <v>698</v>
      </c>
      <c r="EW279" s="27" t="s">
        <v>2705</v>
      </c>
      <c r="EX279" s="27" t="s">
        <v>3004</v>
      </c>
      <c r="EY279" s="27" t="s">
        <v>2707</v>
      </c>
      <c r="EZ279" s="27" t="s">
        <v>694</v>
      </c>
      <c r="FA279" s="27" t="s">
        <v>694</v>
      </c>
      <c r="FB279" s="27" t="s">
        <v>694</v>
      </c>
      <c r="FC279" s="27" t="s">
        <v>694</v>
      </c>
      <c r="FD279" s="27" t="s">
        <v>694</v>
      </c>
      <c r="FE279" s="27" t="s">
        <v>2858</v>
      </c>
      <c r="FF279" s="157"/>
      <c r="FG279" s="157"/>
    </row>
    <row r="280" spans="1:163" x14ac:dyDescent="0.25">
      <c r="A280" s="27" t="str">
        <f t="shared" si="4"/>
        <v>IR003004002004001015000000000000000000</v>
      </c>
      <c r="B280" s="20" t="s">
        <v>2877</v>
      </c>
      <c r="C280" s="23" t="s">
        <v>2630</v>
      </c>
      <c r="D280" s="23" t="s">
        <v>710</v>
      </c>
      <c r="E280" s="23" t="s">
        <v>711</v>
      </c>
      <c r="F280" s="21" t="s">
        <v>707</v>
      </c>
      <c r="G280" s="23" t="s">
        <v>711</v>
      </c>
      <c r="H280" s="23" t="s">
        <v>702</v>
      </c>
      <c r="I280" s="21" t="s">
        <v>740</v>
      </c>
      <c r="J280" s="23" t="s">
        <v>697</v>
      </c>
      <c r="K280" s="64" t="s">
        <v>697</v>
      </c>
      <c r="L280" s="23" t="s">
        <v>697</v>
      </c>
      <c r="M280" s="23" t="s">
        <v>697</v>
      </c>
      <c r="N280" s="23" t="s">
        <v>697</v>
      </c>
      <c r="O280" s="23" t="s">
        <v>697</v>
      </c>
      <c r="P280" s="27">
        <v>0</v>
      </c>
      <c r="Q280" s="27" t="s">
        <v>704</v>
      </c>
      <c r="R280" s="27" t="s">
        <v>698</v>
      </c>
      <c r="S280" s="28" t="s">
        <v>694</v>
      </c>
      <c r="T280" s="28" t="s">
        <v>922</v>
      </c>
      <c r="U280" s="27" t="s">
        <v>3001</v>
      </c>
      <c r="V280" s="52" t="s">
        <v>905</v>
      </c>
      <c r="W280" s="51"/>
      <c r="X280" s="51"/>
      <c r="Y280" s="51"/>
      <c r="Z280" s="51"/>
      <c r="AA280" s="51"/>
      <c r="AB280" s="20" t="s">
        <v>1615</v>
      </c>
      <c r="AC280" s="51"/>
      <c r="AD280" s="20"/>
      <c r="AE280" s="20"/>
      <c r="AF280" s="20"/>
      <c r="AG280" s="20"/>
      <c r="AH280" s="27" t="s">
        <v>3156</v>
      </c>
      <c r="AI280" s="28" t="s">
        <v>704</v>
      </c>
      <c r="AJ280" s="27" t="s">
        <v>698</v>
      </c>
      <c r="AK280" s="27" t="s">
        <v>698</v>
      </c>
      <c r="AL280" s="27" t="s">
        <v>698</v>
      </c>
      <c r="AM280" s="27" t="s">
        <v>698</v>
      </c>
      <c r="AN280" s="27" t="s">
        <v>698</v>
      </c>
      <c r="AO280" s="27" t="s">
        <v>698</v>
      </c>
      <c r="AP280" s="27" t="s">
        <v>698</v>
      </c>
      <c r="AQ280" s="27" t="s">
        <v>698</v>
      </c>
      <c r="AR280" s="27" t="s">
        <v>698</v>
      </c>
      <c r="AS280" s="27" t="s">
        <v>698</v>
      </c>
      <c r="AT280" s="27" t="s">
        <v>698</v>
      </c>
      <c r="AU280" s="27" t="s">
        <v>698</v>
      </c>
      <c r="AV280" s="27" t="s">
        <v>698</v>
      </c>
      <c r="AW280" s="27" t="s">
        <v>698</v>
      </c>
      <c r="AX280" s="27" t="s">
        <v>698</v>
      </c>
      <c r="AY280" s="27" t="s">
        <v>698</v>
      </c>
      <c r="AZ280" s="27" t="s">
        <v>698</v>
      </c>
      <c r="BA280" s="27" t="s">
        <v>698</v>
      </c>
      <c r="BB280" s="27" t="s">
        <v>698</v>
      </c>
      <c r="BC280" s="27" t="s">
        <v>698</v>
      </c>
      <c r="BD280" s="27" t="s">
        <v>698</v>
      </c>
      <c r="BE280" s="27" t="s">
        <v>698</v>
      </c>
      <c r="BF280" s="27" t="s">
        <v>698</v>
      </c>
      <c r="BG280" s="27" t="s">
        <v>698</v>
      </c>
      <c r="BH280" s="27" t="s">
        <v>698</v>
      </c>
      <c r="BI280" s="27" t="s">
        <v>698</v>
      </c>
      <c r="BJ280" s="27" t="s">
        <v>698</v>
      </c>
      <c r="BK280" s="27" t="s">
        <v>698</v>
      </c>
      <c r="BL280" s="27" t="s">
        <v>698</v>
      </c>
      <c r="BM280" s="27" t="s">
        <v>698</v>
      </c>
      <c r="BN280" s="27" t="s">
        <v>698</v>
      </c>
      <c r="BO280" s="27" t="s">
        <v>698</v>
      </c>
      <c r="BP280" s="27" t="s">
        <v>698</v>
      </c>
      <c r="BQ280" s="27" t="s">
        <v>698</v>
      </c>
      <c r="BR280" s="27" t="s">
        <v>698</v>
      </c>
      <c r="BS280" s="27" t="s">
        <v>698</v>
      </c>
      <c r="BT280" s="27" t="s">
        <v>698</v>
      </c>
      <c r="BU280" s="27" t="s">
        <v>698</v>
      </c>
      <c r="BV280" s="27" t="s">
        <v>698</v>
      </c>
      <c r="BW280" s="27" t="s">
        <v>698</v>
      </c>
      <c r="BX280" s="27" t="s">
        <v>698</v>
      </c>
      <c r="BY280" s="27" t="s">
        <v>698</v>
      </c>
      <c r="BZ280" s="27" t="s">
        <v>704</v>
      </c>
      <c r="CA280" s="27" t="s">
        <v>698</v>
      </c>
      <c r="CB280" s="27" t="s">
        <v>698</v>
      </c>
      <c r="CC280" s="27" t="s">
        <v>698</v>
      </c>
      <c r="CD280" s="27" t="s">
        <v>698</v>
      </c>
      <c r="CE280" s="27" t="s">
        <v>698</v>
      </c>
      <c r="CF280" s="27" t="s">
        <v>698</v>
      </c>
      <c r="CG280" s="27" t="s">
        <v>698</v>
      </c>
      <c r="CH280" s="27" t="s">
        <v>698</v>
      </c>
      <c r="CI280" s="27" t="s">
        <v>698</v>
      </c>
      <c r="CJ280" s="27" t="s">
        <v>698</v>
      </c>
      <c r="CK280" s="27" t="s">
        <v>698</v>
      </c>
      <c r="CL280" s="27" t="s">
        <v>698</v>
      </c>
      <c r="CM280" s="27" t="s">
        <v>698</v>
      </c>
      <c r="CN280" s="27" t="s">
        <v>698</v>
      </c>
      <c r="CO280" s="27" t="s">
        <v>698</v>
      </c>
      <c r="CP280" s="27" t="s">
        <v>698</v>
      </c>
      <c r="CQ280" s="27" t="s">
        <v>698</v>
      </c>
      <c r="CR280" s="27" t="s">
        <v>698</v>
      </c>
      <c r="CS280" s="27" t="s">
        <v>698</v>
      </c>
      <c r="CT280" s="27" t="s">
        <v>698</v>
      </c>
      <c r="CU280" s="27" t="s">
        <v>698</v>
      </c>
      <c r="CV280" s="27" t="s">
        <v>698</v>
      </c>
      <c r="CW280" s="27" t="s">
        <v>698</v>
      </c>
      <c r="CX280" s="27" t="s">
        <v>698</v>
      </c>
      <c r="CY280" s="27" t="s">
        <v>698</v>
      </c>
      <c r="CZ280" s="27" t="s">
        <v>698</v>
      </c>
      <c r="DA280" s="27" t="s">
        <v>698</v>
      </c>
      <c r="DB280" s="27" t="s">
        <v>698</v>
      </c>
      <c r="DC280" s="27" t="s">
        <v>698</v>
      </c>
      <c r="DD280" s="27" t="s">
        <v>698</v>
      </c>
      <c r="DE280" s="27" t="s">
        <v>698</v>
      </c>
      <c r="DF280" s="27" t="s">
        <v>698</v>
      </c>
      <c r="DG280" s="27" t="s">
        <v>698</v>
      </c>
      <c r="DH280" s="27" t="s">
        <v>698</v>
      </c>
      <c r="DI280" s="27" t="s">
        <v>698</v>
      </c>
      <c r="DJ280" s="27" t="s">
        <v>698</v>
      </c>
      <c r="DK280" s="27" t="s">
        <v>698</v>
      </c>
      <c r="DL280" s="27" t="s">
        <v>698</v>
      </c>
      <c r="DM280" s="27" t="s">
        <v>698</v>
      </c>
      <c r="DN280" s="27" t="s">
        <v>698</v>
      </c>
      <c r="DO280" s="27" t="s">
        <v>698</v>
      </c>
      <c r="DP280" s="27" t="s">
        <v>698</v>
      </c>
      <c r="DQ280" s="27" t="s">
        <v>698</v>
      </c>
      <c r="DR280" s="27" t="s">
        <v>698</v>
      </c>
      <c r="DS280" s="27" t="s">
        <v>698</v>
      </c>
      <c r="DT280" s="27" t="s">
        <v>698</v>
      </c>
      <c r="DU280" s="27" t="s">
        <v>698</v>
      </c>
      <c r="DV280" s="27" t="s">
        <v>698</v>
      </c>
      <c r="DW280" s="27" t="s">
        <v>698</v>
      </c>
      <c r="DX280" s="27" t="s">
        <v>698</v>
      </c>
      <c r="DY280" s="27" t="s">
        <v>698</v>
      </c>
      <c r="DZ280" s="27" t="s">
        <v>698</v>
      </c>
      <c r="EA280" s="27" t="s">
        <v>698</v>
      </c>
      <c r="EB280" s="27" t="s">
        <v>698</v>
      </c>
      <c r="EC280" s="27" t="s">
        <v>698</v>
      </c>
      <c r="ED280" s="27" t="s">
        <v>698</v>
      </c>
      <c r="EE280" s="27" t="s">
        <v>698</v>
      </c>
      <c r="EF280" s="27" t="s">
        <v>698</v>
      </c>
      <c r="EG280" s="27" t="s">
        <v>698</v>
      </c>
      <c r="EH280" s="27" t="s">
        <v>698</v>
      </c>
      <c r="EI280" s="27" t="s">
        <v>698</v>
      </c>
      <c r="EJ280" s="27" t="s">
        <v>698</v>
      </c>
      <c r="EK280" s="27" t="s">
        <v>698</v>
      </c>
      <c r="EL280" s="27" t="s">
        <v>698</v>
      </c>
      <c r="EM280" s="27" t="s">
        <v>698</v>
      </c>
      <c r="EN280" s="27" t="s">
        <v>698</v>
      </c>
      <c r="EO280" s="27" t="s">
        <v>698</v>
      </c>
      <c r="EP280" s="27" t="s">
        <v>698</v>
      </c>
      <c r="EQ280" s="27" t="s">
        <v>698</v>
      </c>
      <c r="ER280" s="27" t="s">
        <v>698</v>
      </c>
      <c r="ES280" s="27" t="s">
        <v>698</v>
      </c>
      <c r="ET280" s="27" t="s">
        <v>698</v>
      </c>
      <c r="EU280" s="27" t="s">
        <v>698</v>
      </c>
      <c r="EV280" s="27" t="s">
        <v>698</v>
      </c>
      <c r="EW280" s="27" t="s">
        <v>2705</v>
      </c>
      <c r="EX280" s="27" t="s">
        <v>3004</v>
      </c>
      <c r="EY280" s="27" t="s">
        <v>2707</v>
      </c>
      <c r="EZ280" s="27" t="s">
        <v>694</v>
      </c>
      <c r="FA280" s="27" t="s">
        <v>694</v>
      </c>
      <c r="FB280" s="27" t="s">
        <v>694</v>
      </c>
      <c r="FC280" s="27" t="s">
        <v>694</v>
      </c>
      <c r="FD280" s="27" t="s">
        <v>694</v>
      </c>
      <c r="FE280" s="27" t="s">
        <v>2858</v>
      </c>
      <c r="FF280" s="157"/>
      <c r="FG280" s="157"/>
    </row>
    <row r="281" spans="1:163" x14ac:dyDescent="0.25">
      <c r="A281" s="27" t="str">
        <f t="shared" si="4"/>
        <v>IR003004002004001016000000000000000000</v>
      </c>
      <c r="B281" s="24" t="s">
        <v>2877</v>
      </c>
      <c r="C281" s="23" t="s">
        <v>2630</v>
      </c>
      <c r="D281" s="25" t="s">
        <v>710</v>
      </c>
      <c r="E281" s="25" t="s">
        <v>711</v>
      </c>
      <c r="F281" s="50" t="s">
        <v>707</v>
      </c>
      <c r="G281" s="25" t="s">
        <v>711</v>
      </c>
      <c r="H281" s="25" t="s">
        <v>702</v>
      </c>
      <c r="I281" s="50" t="s">
        <v>742</v>
      </c>
      <c r="J281" s="25" t="s">
        <v>697</v>
      </c>
      <c r="K281" s="63" t="s">
        <v>697</v>
      </c>
      <c r="L281" s="25" t="s">
        <v>697</v>
      </c>
      <c r="M281" s="25" t="s">
        <v>697</v>
      </c>
      <c r="N281" s="25" t="s">
        <v>697</v>
      </c>
      <c r="O281" s="25" t="s">
        <v>697</v>
      </c>
      <c r="P281" s="28"/>
      <c r="Q281" s="28" t="s">
        <v>704</v>
      </c>
      <c r="R281" s="28" t="s">
        <v>698</v>
      </c>
      <c r="S281" s="28" t="s">
        <v>694</v>
      </c>
      <c r="T281" s="28" t="s">
        <v>922</v>
      </c>
      <c r="U281" s="28" t="s">
        <v>3001</v>
      </c>
      <c r="V281" s="139" t="s">
        <v>905</v>
      </c>
      <c r="W281" s="141"/>
      <c r="X281" s="141"/>
      <c r="Y281" s="141"/>
      <c r="Z281" s="141"/>
      <c r="AA281" s="141"/>
      <c r="AB281" s="24" t="s">
        <v>2068</v>
      </c>
      <c r="AC281" s="141"/>
      <c r="AD281" s="24"/>
      <c r="AE281" s="24"/>
      <c r="AF281" s="24"/>
      <c r="AG281" s="24"/>
      <c r="AH281" s="28" t="s">
        <v>3157</v>
      </c>
      <c r="AI281" s="28" t="s">
        <v>704</v>
      </c>
      <c r="AJ281" s="28"/>
      <c r="AK281" s="28"/>
      <c r="AL281" s="28"/>
      <c r="AM281" s="28"/>
      <c r="AN281" s="28"/>
      <c r="AO281" s="28"/>
      <c r="AP281" s="28"/>
      <c r="AQ281" s="28"/>
      <c r="AR281" s="28"/>
      <c r="AS281" s="28"/>
      <c r="AT281" s="28"/>
      <c r="AU281" s="28"/>
      <c r="AV281" s="28"/>
      <c r="AW281" s="28"/>
      <c r="AX281" s="28"/>
      <c r="AY281" s="28"/>
      <c r="AZ281" s="28"/>
      <c r="BA281" s="28"/>
      <c r="BB281" s="28"/>
      <c r="BC281" s="28"/>
      <c r="BD281" s="28"/>
      <c r="BE281" s="28"/>
      <c r="BF281" s="28"/>
      <c r="BG281" s="28"/>
      <c r="BH281" s="28"/>
      <c r="BI281" s="28"/>
      <c r="BJ281" s="28"/>
      <c r="BK281" s="28"/>
      <c r="BL281" s="28"/>
      <c r="BM281" s="28"/>
      <c r="BN281" s="28"/>
      <c r="BO281" s="28"/>
      <c r="BP281" s="28"/>
      <c r="BQ281" s="28"/>
      <c r="BR281" s="28"/>
      <c r="BS281" s="28"/>
      <c r="BT281" s="28"/>
      <c r="BU281" s="28"/>
      <c r="BV281" s="28"/>
      <c r="BW281" s="28"/>
      <c r="BX281" s="28"/>
      <c r="BY281" s="28"/>
      <c r="BZ281" s="28"/>
      <c r="CA281" s="28"/>
      <c r="CB281" s="28"/>
      <c r="CC281" s="28"/>
      <c r="CD281" s="28"/>
      <c r="CE281" s="28"/>
      <c r="CF281" s="28"/>
      <c r="CG281" s="28"/>
      <c r="CH281" s="28"/>
      <c r="CI281" s="28"/>
      <c r="CJ281" s="28"/>
      <c r="CK281" s="28"/>
      <c r="CL281" s="28"/>
      <c r="CM281" s="28"/>
      <c r="CN281" s="28"/>
      <c r="CO281" s="28"/>
      <c r="CP281" s="28"/>
      <c r="CQ281" s="28"/>
      <c r="CR281" s="28"/>
      <c r="CS281" s="28"/>
      <c r="CT281" s="28"/>
      <c r="CU281" s="28"/>
      <c r="CV281" s="28"/>
      <c r="CW281" s="28"/>
      <c r="CX281" s="28"/>
      <c r="CY281" s="28"/>
      <c r="CZ281" s="28"/>
      <c r="DA281" s="28"/>
      <c r="DB281" s="28"/>
      <c r="DC281" s="28"/>
      <c r="DD281" s="28"/>
      <c r="DE281" s="28"/>
      <c r="DF281" s="28"/>
      <c r="DG281" s="28"/>
      <c r="DH281" s="28"/>
      <c r="DI281" s="28"/>
      <c r="DJ281" s="28"/>
      <c r="DK281" s="28"/>
      <c r="DL281" s="28"/>
      <c r="DM281" s="28"/>
      <c r="DN281" s="28"/>
      <c r="DO281" s="28"/>
      <c r="DP281" s="28"/>
      <c r="DQ281" s="28"/>
      <c r="DR281" s="28"/>
      <c r="DS281" s="28"/>
      <c r="DT281" s="28"/>
      <c r="DU281" s="28"/>
      <c r="DV281" s="28"/>
      <c r="DW281" s="28"/>
      <c r="DX281" s="28"/>
      <c r="DY281" s="28"/>
      <c r="DZ281" s="28"/>
      <c r="EA281" s="28"/>
      <c r="EB281" s="28"/>
      <c r="EC281" s="28"/>
      <c r="ED281" s="28"/>
      <c r="EE281" s="28"/>
      <c r="EF281" s="28"/>
      <c r="EG281" s="28"/>
      <c r="EH281" s="28"/>
      <c r="EI281" s="28"/>
      <c r="EJ281" s="28"/>
      <c r="EK281" s="28"/>
      <c r="EL281" s="28"/>
      <c r="EM281" s="28"/>
      <c r="EN281" s="28"/>
      <c r="EO281" s="28"/>
      <c r="EP281" s="28"/>
      <c r="EQ281" s="28"/>
      <c r="ER281" s="28"/>
      <c r="ES281" s="28"/>
      <c r="ET281" s="28"/>
      <c r="EU281" s="28"/>
      <c r="EV281" s="28"/>
      <c r="EW281" s="28"/>
      <c r="EX281" s="28"/>
      <c r="EY281" s="28"/>
      <c r="EZ281" s="28"/>
      <c r="FA281" s="28"/>
      <c r="FB281" s="28"/>
      <c r="FC281" s="28"/>
      <c r="FD281" s="28"/>
      <c r="FE281" s="28"/>
      <c r="FF281" s="30"/>
      <c r="FG281" s="30"/>
    </row>
    <row r="282" spans="1:163" x14ac:dyDescent="0.25">
      <c r="A282" s="27" t="str">
        <f t="shared" si="4"/>
        <v>IR003004002004002000000000000000000000</v>
      </c>
      <c r="B282" s="27" t="s">
        <v>694</v>
      </c>
      <c r="C282" s="23" t="s">
        <v>2630</v>
      </c>
      <c r="D282" s="23" t="s">
        <v>710</v>
      </c>
      <c r="E282" s="23" t="s">
        <v>711</v>
      </c>
      <c r="F282" s="21" t="s">
        <v>707</v>
      </c>
      <c r="G282" s="23" t="s">
        <v>711</v>
      </c>
      <c r="H282" s="23" t="s">
        <v>707</v>
      </c>
      <c r="I282" s="23" t="s">
        <v>697</v>
      </c>
      <c r="J282" s="23" t="s">
        <v>697</v>
      </c>
      <c r="K282" s="64" t="s">
        <v>697</v>
      </c>
      <c r="L282" s="23" t="s">
        <v>697</v>
      </c>
      <c r="M282" s="23" t="s">
        <v>697</v>
      </c>
      <c r="N282" s="23" t="s">
        <v>697</v>
      </c>
      <c r="O282" s="23" t="s">
        <v>697</v>
      </c>
      <c r="P282" s="27">
        <v>0</v>
      </c>
      <c r="Q282" s="27" t="s">
        <v>698</v>
      </c>
      <c r="R282" s="27" t="s">
        <v>698</v>
      </c>
      <c r="S282" s="28" t="s">
        <v>694</v>
      </c>
      <c r="T282" s="28" t="s">
        <v>922</v>
      </c>
      <c r="U282" s="27" t="s">
        <v>3005</v>
      </c>
      <c r="V282" s="52" t="s">
        <v>905</v>
      </c>
      <c r="W282" s="20"/>
      <c r="X282" s="20"/>
      <c r="Y282" s="27"/>
      <c r="Z282" s="27"/>
      <c r="AA282" s="20" t="s">
        <v>3006</v>
      </c>
      <c r="AB282" s="20"/>
      <c r="AC282" s="20"/>
      <c r="AD282" s="20"/>
      <c r="AE282" s="20"/>
      <c r="AF282" s="20"/>
      <c r="AG282" s="20"/>
      <c r="AH282" s="27" t="s">
        <v>3158</v>
      </c>
      <c r="AI282" s="28" t="s">
        <v>698</v>
      </c>
      <c r="AJ282" s="27" t="s">
        <v>694</v>
      </c>
      <c r="AK282" s="27" t="s">
        <v>694</v>
      </c>
      <c r="AL282" s="27" t="s">
        <v>694</v>
      </c>
      <c r="AM282" s="27" t="s">
        <v>694</v>
      </c>
      <c r="AN282" s="27" t="s">
        <v>694</v>
      </c>
      <c r="AO282" s="27" t="s">
        <v>694</v>
      </c>
      <c r="AP282" s="27" t="s">
        <v>694</v>
      </c>
      <c r="AQ282" s="27" t="s">
        <v>694</v>
      </c>
      <c r="AR282" s="27" t="s">
        <v>694</v>
      </c>
      <c r="AS282" s="27" t="s">
        <v>694</v>
      </c>
      <c r="AT282" s="27" t="s">
        <v>694</v>
      </c>
      <c r="AU282" s="27" t="s">
        <v>694</v>
      </c>
      <c r="AV282" s="27" t="s">
        <v>694</v>
      </c>
      <c r="AW282" s="27" t="s">
        <v>694</v>
      </c>
      <c r="AX282" s="27" t="s">
        <v>694</v>
      </c>
      <c r="AY282" s="27" t="s">
        <v>694</v>
      </c>
      <c r="AZ282" s="27" t="s">
        <v>694</v>
      </c>
      <c r="BA282" s="27" t="s">
        <v>694</v>
      </c>
      <c r="BB282" s="27" t="s">
        <v>694</v>
      </c>
      <c r="BC282" s="27" t="s">
        <v>694</v>
      </c>
      <c r="BD282" s="27" t="s">
        <v>694</v>
      </c>
      <c r="BE282" s="27" t="s">
        <v>694</v>
      </c>
      <c r="BF282" s="27" t="s">
        <v>694</v>
      </c>
      <c r="BG282" s="27" t="s">
        <v>694</v>
      </c>
      <c r="BH282" s="27" t="s">
        <v>694</v>
      </c>
      <c r="BI282" s="27" t="s">
        <v>694</v>
      </c>
      <c r="BJ282" s="27" t="s">
        <v>694</v>
      </c>
      <c r="BK282" s="27" t="s">
        <v>694</v>
      </c>
      <c r="BL282" s="27" t="s">
        <v>694</v>
      </c>
      <c r="BM282" s="27" t="s">
        <v>694</v>
      </c>
      <c r="BN282" s="27" t="s">
        <v>694</v>
      </c>
      <c r="BO282" s="27" t="s">
        <v>694</v>
      </c>
      <c r="BP282" s="27" t="s">
        <v>694</v>
      </c>
      <c r="BQ282" s="27" t="s">
        <v>694</v>
      </c>
      <c r="BR282" s="27" t="s">
        <v>694</v>
      </c>
      <c r="BS282" s="27" t="s">
        <v>694</v>
      </c>
      <c r="BT282" s="27" t="s">
        <v>694</v>
      </c>
      <c r="BU282" s="27" t="s">
        <v>694</v>
      </c>
      <c r="BV282" s="27" t="s">
        <v>694</v>
      </c>
      <c r="BW282" s="27" t="s">
        <v>694</v>
      </c>
      <c r="BX282" s="27" t="s">
        <v>694</v>
      </c>
      <c r="BY282" s="27" t="s">
        <v>694</v>
      </c>
      <c r="BZ282" s="27" t="s">
        <v>694</v>
      </c>
      <c r="CA282" s="27" t="s">
        <v>694</v>
      </c>
      <c r="CB282" s="27" t="s">
        <v>694</v>
      </c>
      <c r="CC282" s="27" t="s">
        <v>694</v>
      </c>
      <c r="CD282" s="27" t="s">
        <v>694</v>
      </c>
      <c r="CE282" s="27" t="s">
        <v>694</v>
      </c>
      <c r="CF282" s="27" t="s">
        <v>694</v>
      </c>
      <c r="CG282" s="27" t="s">
        <v>694</v>
      </c>
      <c r="CH282" s="27" t="s">
        <v>694</v>
      </c>
      <c r="CI282" s="27" t="s">
        <v>694</v>
      </c>
      <c r="CJ282" s="27" t="s">
        <v>694</v>
      </c>
      <c r="CK282" s="27" t="s">
        <v>694</v>
      </c>
      <c r="CL282" s="27" t="s">
        <v>694</v>
      </c>
      <c r="CM282" s="27" t="s">
        <v>694</v>
      </c>
      <c r="CN282" s="27" t="s">
        <v>694</v>
      </c>
      <c r="CO282" s="27" t="s">
        <v>694</v>
      </c>
      <c r="CP282" s="27" t="s">
        <v>694</v>
      </c>
      <c r="CQ282" s="27" t="s">
        <v>694</v>
      </c>
      <c r="CR282" s="27" t="s">
        <v>694</v>
      </c>
      <c r="CS282" s="27" t="s">
        <v>694</v>
      </c>
      <c r="CT282" s="27" t="s">
        <v>694</v>
      </c>
      <c r="CU282" s="27" t="s">
        <v>694</v>
      </c>
      <c r="CV282" s="27" t="s">
        <v>694</v>
      </c>
      <c r="CW282" s="27" t="s">
        <v>694</v>
      </c>
      <c r="CX282" s="27" t="s">
        <v>694</v>
      </c>
      <c r="CY282" s="27" t="s">
        <v>694</v>
      </c>
      <c r="CZ282" s="27" t="s">
        <v>694</v>
      </c>
      <c r="DA282" s="27" t="s">
        <v>694</v>
      </c>
      <c r="DB282" s="27" t="s">
        <v>694</v>
      </c>
      <c r="DC282" s="27" t="s">
        <v>694</v>
      </c>
      <c r="DD282" s="27" t="s">
        <v>694</v>
      </c>
      <c r="DE282" s="27" t="s">
        <v>694</v>
      </c>
      <c r="DF282" s="27" t="s">
        <v>694</v>
      </c>
      <c r="DG282" s="27" t="s">
        <v>694</v>
      </c>
      <c r="DH282" s="27" t="s">
        <v>694</v>
      </c>
      <c r="DI282" s="27" t="s">
        <v>694</v>
      </c>
      <c r="DJ282" s="27" t="s">
        <v>694</v>
      </c>
      <c r="DK282" s="27" t="s">
        <v>694</v>
      </c>
      <c r="DL282" s="27" t="s">
        <v>694</v>
      </c>
      <c r="DM282" s="27" t="s">
        <v>694</v>
      </c>
      <c r="DN282" s="27" t="s">
        <v>694</v>
      </c>
      <c r="DO282" s="27" t="s">
        <v>694</v>
      </c>
      <c r="DP282" s="27" t="s">
        <v>694</v>
      </c>
      <c r="DQ282" s="27" t="s">
        <v>694</v>
      </c>
      <c r="DR282" s="27" t="s">
        <v>694</v>
      </c>
      <c r="DS282" s="27" t="s">
        <v>694</v>
      </c>
      <c r="DT282" s="27" t="s">
        <v>694</v>
      </c>
      <c r="DU282" s="27" t="s">
        <v>694</v>
      </c>
      <c r="DV282" s="27" t="s">
        <v>694</v>
      </c>
      <c r="DW282" s="27" t="s">
        <v>694</v>
      </c>
      <c r="DX282" s="27" t="s">
        <v>694</v>
      </c>
      <c r="DY282" s="27" t="s">
        <v>694</v>
      </c>
      <c r="DZ282" s="27" t="s">
        <v>694</v>
      </c>
      <c r="EA282" s="27" t="s">
        <v>694</v>
      </c>
      <c r="EB282" s="27" t="s">
        <v>694</v>
      </c>
      <c r="EC282" s="27" t="s">
        <v>694</v>
      </c>
      <c r="ED282" s="27" t="s">
        <v>694</v>
      </c>
      <c r="EE282" s="27" t="s">
        <v>694</v>
      </c>
      <c r="EF282" s="27" t="s">
        <v>694</v>
      </c>
      <c r="EG282" s="27" t="s">
        <v>694</v>
      </c>
      <c r="EH282" s="27" t="s">
        <v>694</v>
      </c>
      <c r="EI282" s="27" t="s">
        <v>694</v>
      </c>
      <c r="EJ282" s="27" t="s">
        <v>694</v>
      </c>
      <c r="EK282" s="27" t="s">
        <v>694</v>
      </c>
      <c r="EL282" s="27" t="s">
        <v>694</v>
      </c>
      <c r="EM282" s="27" t="s">
        <v>694</v>
      </c>
      <c r="EN282" s="27" t="s">
        <v>694</v>
      </c>
      <c r="EO282" s="27" t="s">
        <v>694</v>
      </c>
      <c r="EP282" s="27" t="s">
        <v>694</v>
      </c>
      <c r="EQ282" s="27" t="s">
        <v>694</v>
      </c>
      <c r="ER282" s="27" t="s">
        <v>694</v>
      </c>
      <c r="ES282" s="27" t="s">
        <v>694</v>
      </c>
      <c r="ET282" s="27" t="s">
        <v>694</v>
      </c>
      <c r="EU282" s="27" t="s">
        <v>694</v>
      </c>
      <c r="EV282" s="27" t="s">
        <v>694</v>
      </c>
      <c r="EW282" s="27" t="s">
        <v>694</v>
      </c>
      <c r="EX282" s="27" t="s">
        <v>694</v>
      </c>
      <c r="EY282" s="27" t="s">
        <v>694</v>
      </c>
      <c r="EZ282" s="27" t="s">
        <v>694</v>
      </c>
      <c r="FA282" s="27" t="s">
        <v>694</v>
      </c>
      <c r="FB282" s="27" t="s">
        <v>694</v>
      </c>
      <c r="FC282" s="27" t="s">
        <v>694</v>
      </c>
      <c r="FD282" s="27" t="s">
        <v>694</v>
      </c>
      <c r="FE282" s="27" t="s">
        <v>694</v>
      </c>
      <c r="FF282" s="42"/>
      <c r="FG282" s="42"/>
    </row>
    <row r="283" spans="1:163" x14ac:dyDescent="0.25">
      <c r="A283" s="27" t="str">
        <f t="shared" si="4"/>
        <v>IR003004002004002001000000000000000000</v>
      </c>
      <c r="B283" s="20" t="s">
        <v>2877</v>
      </c>
      <c r="C283" s="23" t="s">
        <v>2630</v>
      </c>
      <c r="D283" s="23" t="s">
        <v>710</v>
      </c>
      <c r="E283" s="23" t="s">
        <v>711</v>
      </c>
      <c r="F283" s="21" t="s">
        <v>707</v>
      </c>
      <c r="G283" s="23" t="s">
        <v>711</v>
      </c>
      <c r="H283" s="23" t="s">
        <v>707</v>
      </c>
      <c r="I283" s="21" t="s">
        <v>702</v>
      </c>
      <c r="J283" s="23" t="s">
        <v>697</v>
      </c>
      <c r="K283" s="64" t="s">
        <v>697</v>
      </c>
      <c r="L283" s="23" t="s">
        <v>697</v>
      </c>
      <c r="M283" s="23" t="s">
        <v>697</v>
      </c>
      <c r="N283" s="23" t="s">
        <v>697</v>
      </c>
      <c r="O283" s="23" t="s">
        <v>697</v>
      </c>
      <c r="P283" s="27">
        <v>0</v>
      </c>
      <c r="Q283" s="27" t="s">
        <v>704</v>
      </c>
      <c r="R283" s="27" t="s">
        <v>698</v>
      </c>
      <c r="S283" s="28" t="s">
        <v>694</v>
      </c>
      <c r="T283" s="28" t="s">
        <v>922</v>
      </c>
      <c r="U283" s="27" t="s">
        <v>3005</v>
      </c>
      <c r="V283" s="52" t="s">
        <v>905</v>
      </c>
      <c r="W283" s="51"/>
      <c r="X283" s="51"/>
      <c r="Y283" s="51"/>
      <c r="Z283" s="51"/>
      <c r="AA283" s="51"/>
      <c r="AB283" s="20" t="s">
        <v>2114</v>
      </c>
      <c r="AC283" s="51"/>
      <c r="AD283" s="51"/>
      <c r="AE283" s="51"/>
      <c r="AF283" s="51"/>
      <c r="AG283" s="51"/>
      <c r="AH283" s="27" t="s">
        <v>3159</v>
      </c>
      <c r="AI283" s="28" t="s">
        <v>704</v>
      </c>
      <c r="AJ283" s="27" t="s">
        <v>698</v>
      </c>
      <c r="AK283" s="27" t="s">
        <v>698</v>
      </c>
      <c r="AL283" s="27" t="s">
        <v>698</v>
      </c>
      <c r="AM283" s="27" t="s">
        <v>698</v>
      </c>
      <c r="AN283" s="27" t="s">
        <v>698</v>
      </c>
      <c r="AO283" s="27" t="s">
        <v>698</v>
      </c>
      <c r="AP283" s="27" t="s">
        <v>698</v>
      </c>
      <c r="AQ283" s="27" t="s">
        <v>698</v>
      </c>
      <c r="AR283" s="27" t="s">
        <v>698</v>
      </c>
      <c r="AS283" s="27" t="s">
        <v>698</v>
      </c>
      <c r="AT283" s="27" t="s">
        <v>698</v>
      </c>
      <c r="AU283" s="27" t="s">
        <v>698</v>
      </c>
      <c r="AV283" s="27" t="s">
        <v>698</v>
      </c>
      <c r="AW283" s="27" t="s">
        <v>698</v>
      </c>
      <c r="AX283" s="27" t="s">
        <v>698</v>
      </c>
      <c r="AY283" s="27" t="s">
        <v>698</v>
      </c>
      <c r="AZ283" s="27" t="s">
        <v>698</v>
      </c>
      <c r="BA283" s="27" t="s">
        <v>698</v>
      </c>
      <c r="BB283" s="27" t="s">
        <v>698</v>
      </c>
      <c r="BC283" s="27" t="s">
        <v>698</v>
      </c>
      <c r="BD283" s="27" t="s">
        <v>698</v>
      </c>
      <c r="BE283" s="27" t="s">
        <v>698</v>
      </c>
      <c r="BF283" s="27" t="s">
        <v>698</v>
      </c>
      <c r="BG283" s="27" t="s">
        <v>698</v>
      </c>
      <c r="BH283" s="27" t="s">
        <v>698</v>
      </c>
      <c r="BI283" s="27" t="s">
        <v>698</v>
      </c>
      <c r="BJ283" s="27" t="s">
        <v>698</v>
      </c>
      <c r="BK283" s="27" t="s">
        <v>698</v>
      </c>
      <c r="BL283" s="27" t="s">
        <v>698</v>
      </c>
      <c r="BM283" s="27" t="s">
        <v>698</v>
      </c>
      <c r="BN283" s="27" t="s">
        <v>698</v>
      </c>
      <c r="BO283" s="27" t="s">
        <v>698</v>
      </c>
      <c r="BP283" s="27" t="s">
        <v>698</v>
      </c>
      <c r="BQ283" s="27" t="s">
        <v>698</v>
      </c>
      <c r="BR283" s="27" t="s">
        <v>698</v>
      </c>
      <c r="BS283" s="27" t="s">
        <v>698</v>
      </c>
      <c r="BT283" s="27" t="s">
        <v>698</v>
      </c>
      <c r="BU283" s="27" t="s">
        <v>698</v>
      </c>
      <c r="BV283" s="27" t="s">
        <v>698</v>
      </c>
      <c r="BW283" s="27" t="s">
        <v>698</v>
      </c>
      <c r="BX283" s="27" t="s">
        <v>698</v>
      </c>
      <c r="BY283" s="27" t="s">
        <v>698</v>
      </c>
      <c r="BZ283" s="27" t="s">
        <v>704</v>
      </c>
      <c r="CA283" s="27" t="s">
        <v>698</v>
      </c>
      <c r="CB283" s="27" t="s">
        <v>698</v>
      </c>
      <c r="CC283" s="27" t="s">
        <v>698</v>
      </c>
      <c r="CD283" s="27" t="s">
        <v>698</v>
      </c>
      <c r="CE283" s="27" t="s">
        <v>698</v>
      </c>
      <c r="CF283" s="27" t="s">
        <v>698</v>
      </c>
      <c r="CG283" s="27" t="s">
        <v>698</v>
      </c>
      <c r="CH283" s="27" t="s">
        <v>698</v>
      </c>
      <c r="CI283" s="27" t="s">
        <v>698</v>
      </c>
      <c r="CJ283" s="27" t="s">
        <v>698</v>
      </c>
      <c r="CK283" s="27" t="s">
        <v>698</v>
      </c>
      <c r="CL283" s="27" t="s">
        <v>698</v>
      </c>
      <c r="CM283" s="27" t="s">
        <v>698</v>
      </c>
      <c r="CN283" s="27" t="s">
        <v>698</v>
      </c>
      <c r="CO283" s="27" t="s">
        <v>698</v>
      </c>
      <c r="CP283" s="27" t="s">
        <v>698</v>
      </c>
      <c r="CQ283" s="27" t="s">
        <v>698</v>
      </c>
      <c r="CR283" s="27" t="s">
        <v>698</v>
      </c>
      <c r="CS283" s="27" t="s">
        <v>698</v>
      </c>
      <c r="CT283" s="27" t="s">
        <v>698</v>
      </c>
      <c r="CU283" s="27" t="s">
        <v>698</v>
      </c>
      <c r="CV283" s="27" t="s">
        <v>698</v>
      </c>
      <c r="CW283" s="27" t="s">
        <v>698</v>
      </c>
      <c r="CX283" s="27" t="s">
        <v>698</v>
      </c>
      <c r="CY283" s="27" t="s">
        <v>698</v>
      </c>
      <c r="CZ283" s="27" t="s">
        <v>698</v>
      </c>
      <c r="DA283" s="27" t="s">
        <v>698</v>
      </c>
      <c r="DB283" s="27" t="s">
        <v>698</v>
      </c>
      <c r="DC283" s="27" t="s">
        <v>698</v>
      </c>
      <c r="DD283" s="27" t="s">
        <v>698</v>
      </c>
      <c r="DE283" s="27" t="s">
        <v>698</v>
      </c>
      <c r="DF283" s="27" t="s">
        <v>698</v>
      </c>
      <c r="DG283" s="27" t="s">
        <v>698</v>
      </c>
      <c r="DH283" s="27" t="s">
        <v>698</v>
      </c>
      <c r="DI283" s="27" t="s">
        <v>698</v>
      </c>
      <c r="DJ283" s="27" t="s">
        <v>698</v>
      </c>
      <c r="DK283" s="27" t="s">
        <v>698</v>
      </c>
      <c r="DL283" s="27" t="s">
        <v>698</v>
      </c>
      <c r="DM283" s="27" t="s">
        <v>698</v>
      </c>
      <c r="DN283" s="27" t="s">
        <v>698</v>
      </c>
      <c r="DO283" s="27" t="s">
        <v>698</v>
      </c>
      <c r="DP283" s="27" t="s">
        <v>698</v>
      </c>
      <c r="DQ283" s="27" t="s">
        <v>698</v>
      </c>
      <c r="DR283" s="27" t="s">
        <v>698</v>
      </c>
      <c r="DS283" s="27" t="s">
        <v>698</v>
      </c>
      <c r="DT283" s="27" t="s">
        <v>698</v>
      </c>
      <c r="DU283" s="27" t="s">
        <v>698</v>
      </c>
      <c r="DV283" s="27" t="s">
        <v>698</v>
      </c>
      <c r="DW283" s="27" t="s">
        <v>698</v>
      </c>
      <c r="DX283" s="27" t="s">
        <v>698</v>
      </c>
      <c r="DY283" s="27" t="s">
        <v>698</v>
      </c>
      <c r="DZ283" s="27" t="s">
        <v>698</v>
      </c>
      <c r="EA283" s="27" t="s">
        <v>698</v>
      </c>
      <c r="EB283" s="27" t="s">
        <v>698</v>
      </c>
      <c r="EC283" s="27" t="s">
        <v>698</v>
      </c>
      <c r="ED283" s="27" t="s">
        <v>698</v>
      </c>
      <c r="EE283" s="27" t="s">
        <v>698</v>
      </c>
      <c r="EF283" s="27" t="s">
        <v>698</v>
      </c>
      <c r="EG283" s="27" t="s">
        <v>698</v>
      </c>
      <c r="EH283" s="27" t="s">
        <v>698</v>
      </c>
      <c r="EI283" s="27" t="s">
        <v>698</v>
      </c>
      <c r="EJ283" s="27" t="s">
        <v>698</v>
      </c>
      <c r="EK283" s="27" t="s">
        <v>698</v>
      </c>
      <c r="EL283" s="27" t="s">
        <v>698</v>
      </c>
      <c r="EM283" s="27" t="s">
        <v>698</v>
      </c>
      <c r="EN283" s="27" t="s">
        <v>698</v>
      </c>
      <c r="EO283" s="27" t="s">
        <v>698</v>
      </c>
      <c r="EP283" s="27" t="s">
        <v>698</v>
      </c>
      <c r="EQ283" s="27" t="s">
        <v>698</v>
      </c>
      <c r="ER283" s="27" t="s">
        <v>698</v>
      </c>
      <c r="ES283" s="27" t="s">
        <v>698</v>
      </c>
      <c r="ET283" s="27" t="s">
        <v>698</v>
      </c>
      <c r="EU283" s="27" t="s">
        <v>698</v>
      </c>
      <c r="EV283" s="27" t="s">
        <v>698</v>
      </c>
      <c r="EW283" s="27" t="s">
        <v>2705</v>
      </c>
      <c r="EX283" s="27" t="s">
        <v>3004</v>
      </c>
      <c r="EY283" s="27" t="s">
        <v>2707</v>
      </c>
      <c r="EZ283" s="27" t="s">
        <v>694</v>
      </c>
      <c r="FA283" s="27" t="s">
        <v>694</v>
      </c>
      <c r="FB283" s="27" t="s">
        <v>694</v>
      </c>
      <c r="FC283" s="27" t="s">
        <v>694</v>
      </c>
      <c r="FD283" s="27" t="s">
        <v>694</v>
      </c>
      <c r="FE283" s="27" t="s">
        <v>2858</v>
      </c>
      <c r="FF283" s="157"/>
      <c r="FG283" s="157"/>
    </row>
    <row r="284" spans="1:163" x14ac:dyDescent="0.25">
      <c r="A284" s="27" t="str">
        <f t="shared" si="4"/>
        <v>IR003004002004002002000000000000000000</v>
      </c>
      <c r="B284" s="20" t="s">
        <v>694</v>
      </c>
      <c r="C284" s="23" t="s">
        <v>2630</v>
      </c>
      <c r="D284" s="23" t="s">
        <v>710</v>
      </c>
      <c r="E284" s="23" t="s">
        <v>711</v>
      </c>
      <c r="F284" s="21" t="s">
        <v>707</v>
      </c>
      <c r="G284" s="23" t="s">
        <v>711</v>
      </c>
      <c r="H284" s="23" t="s">
        <v>707</v>
      </c>
      <c r="I284" s="21" t="s">
        <v>707</v>
      </c>
      <c r="J284" s="23" t="s">
        <v>697</v>
      </c>
      <c r="K284" s="64" t="s">
        <v>697</v>
      </c>
      <c r="L284" s="23" t="s">
        <v>697</v>
      </c>
      <c r="M284" s="23" t="s">
        <v>697</v>
      </c>
      <c r="N284" s="23" t="s">
        <v>697</v>
      </c>
      <c r="O284" s="23" t="s">
        <v>697</v>
      </c>
      <c r="P284" s="27">
        <v>0</v>
      </c>
      <c r="Q284" s="27" t="s">
        <v>698</v>
      </c>
      <c r="R284" s="27" t="s">
        <v>698</v>
      </c>
      <c r="S284" s="28" t="s">
        <v>694</v>
      </c>
      <c r="T284" s="28" t="s">
        <v>922</v>
      </c>
      <c r="U284" s="27" t="s">
        <v>3005</v>
      </c>
      <c r="V284" s="52" t="s">
        <v>905</v>
      </c>
      <c r="W284" s="51"/>
      <c r="X284" s="51"/>
      <c r="Y284" s="51"/>
      <c r="Z284" s="51"/>
      <c r="AA284" s="51"/>
      <c r="AB284" s="20" t="s">
        <v>1524</v>
      </c>
      <c r="AC284" s="51"/>
      <c r="AD284" s="51"/>
      <c r="AE284" s="51"/>
      <c r="AF284" s="51"/>
      <c r="AG284" s="51"/>
      <c r="AH284" s="27" t="s">
        <v>3160</v>
      </c>
      <c r="AI284" s="28" t="s">
        <v>698</v>
      </c>
      <c r="AJ284" s="27" t="s">
        <v>694</v>
      </c>
      <c r="AK284" s="27" t="s">
        <v>694</v>
      </c>
      <c r="AL284" s="27" t="s">
        <v>694</v>
      </c>
      <c r="AM284" s="27" t="s">
        <v>694</v>
      </c>
      <c r="AN284" s="27" t="s">
        <v>694</v>
      </c>
      <c r="AO284" s="27" t="s">
        <v>694</v>
      </c>
      <c r="AP284" s="27" t="s">
        <v>694</v>
      </c>
      <c r="AQ284" s="27" t="s">
        <v>694</v>
      </c>
      <c r="AR284" s="27" t="s">
        <v>694</v>
      </c>
      <c r="AS284" s="27" t="s">
        <v>694</v>
      </c>
      <c r="AT284" s="27" t="s">
        <v>694</v>
      </c>
      <c r="AU284" s="27" t="s">
        <v>694</v>
      </c>
      <c r="AV284" s="27" t="s">
        <v>694</v>
      </c>
      <c r="AW284" s="27" t="s">
        <v>694</v>
      </c>
      <c r="AX284" s="27" t="s">
        <v>694</v>
      </c>
      <c r="AY284" s="27" t="s">
        <v>694</v>
      </c>
      <c r="AZ284" s="27" t="s">
        <v>694</v>
      </c>
      <c r="BA284" s="27" t="s">
        <v>694</v>
      </c>
      <c r="BB284" s="27" t="s">
        <v>694</v>
      </c>
      <c r="BC284" s="27" t="s">
        <v>694</v>
      </c>
      <c r="BD284" s="27" t="s">
        <v>694</v>
      </c>
      <c r="BE284" s="27" t="s">
        <v>694</v>
      </c>
      <c r="BF284" s="27" t="s">
        <v>694</v>
      </c>
      <c r="BG284" s="27" t="s">
        <v>694</v>
      </c>
      <c r="BH284" s="27" t="s">
        <v>694</v>
      </c>
      <c r="BI284" s="27" t="s">
        <v>694</v>
      </c>
      <c r="BJ284" s="27" t="s">
        <v>694</v>
      </c>
      <c r="BK284" s="27" t="s">
        <v>694</v>
      </c>
      <c r="BL284" s="27" t="s">
        <v>694</v>
      </c>
      <c r="BM284" s="27" t="s">
        <v>694</v>
      </c>
      <c r="BN284" s="27" t="s">
        <v>694</v>
      </c>
      <c r="BO284" s="27" t="s">
        <v>694</v>
      </c>
      <c r="BP284" s="27" t="s">
        <v>694</v>
      </c>
      <c r="BQ284" s="27" t="s">
        <v>694</v>
      </c>
      <c r="BR284" s="27" t="s">
        <v>694</v>
      </c>
      <c r="BS284" s="27" t="s">
        <v>694</v>
      </c>
      <c r="BT284" s="27" t="s">
        <v>694</v>
      </c>
      <c r="BU284" s="27" t="s">
        <v>694</v>
      </c>
      <c r="BV284" s="27" t="s">
        <v>694</v>
      </c>
      <c r="BW284" s="27" t="s">
        <v>694</v>
      </c>
      <c r="BX284" s="27" t="s">
        <v>694</v>
      </c>
      <c r="BY284" s="27" t="s">
        <v>694</v>
      </c>
      <c r="BZ284" s="27" t="s">
        <v>694</v>
      </c>
      <c r="CA284" s="27" t="s">
        <v>694</v>
      </c>
      <c r="CB284" s="27" t="s">
        <v>694</v>
      </c>
      <c r="CC284" s="27" t="s">
        <v>694</v>
      </c>
      <c r="CD284" s="27" t="s">
        <v>694</v>
      </c>
      <c r="CE284" s="27" t="s">
        <v>694</v>
      </c>
      <c r="CF284" s="27" t="s">
        <v>694</v>
      </c>
      <c r="CG284" s="27" t="s">
        <v>694</v>
      </c>
      <c r="CH284" s="27" t="s">
        <v>694</v>
      </c>
      <c r="CI284" s="27" t="s">
        <v>694</v>
      </c>
      <c r="CJ284" s="27" t="s">
        <v>694</v>
      </c>
      <c r="CK284" s="27" t="s">
        <v>694</v>
      </c>
      <c r="CL284" s="27" t="s">
        <v>694</v>
      </c>
      <c r="CM284" s="27" t="s">
        <v>694</v>
      </c>
      <c r="CN284" s="27" t="s">
        <v>694</v>
      </c>
      <c r="CO284" s="27" t="s">
        <v>694</v>
      </c>
      <c r="CP284" s="27" t="s">
        <v>694</v>
      </c>
      <c r="CQ284" s="27" t="s">
        <v>694</v>
      </c>
      <c r="CR284" s="27" t="s">
        <v>694</v>
      </c>
      <c r="CS284" s="27" t="s">
        <v>694</v>
      </c>
      <c r="CT284" s="27" t="s">
        <v>694</v>
      </c>
      <c r="CU284" s="27" t="s">
        <v>694</v>
      </c>
      <c r="CV284" s="27" t="s">
        <v>694</v>
      </c>
      <c r="CW284" s="27" t="s">
        <v>694</v>
      </c>
      <c r="CX284" s="27" t="s">
        <v>694</v>
      </c>
      <c r="CY284" s="27" t="s">
        <v>694</v>
      </c>
      <c r="CZ284" s="27" t="s">
        <v>694</v>
      </c>
      <c r="DA284" s="27" t="s">
        <v>694</v>
      </c>
      <c r="DB284" s="27" t="s">
        <v>694</v>
      </c>
      <c r="DC284" s="27" t="s">
        <v>694</v>
      </c>
      <c r="DD284" s="27" t="s">
        <v>694</v>
      </c>
      <c r="DE284" s="27" t="s">
        <v>694</v>
      </c>
      <c r="DF284" s="27" t="s">
        <v>694</v>
      </c>
      <c r="DG284" s="27" t="s">
        <v>694</v>
      </c>
      <c r="DH284" s="27" t="s">
        <v>694</v>
      </c>
      <c r="DI284" s="27" t="s">
        <v>694</v>
      </c>
      <c r="DJ284" s="27" t="s">
        <v>694</v>
      </c>
      <c r="DK284" s="27" t="s">
        <v>694</v>
      </c>
      <c r="DL284" s="27" t="s">
        <v>694</v>
      </c>
      <c r="DM284" s="27" t="s">
        <v>694</v>
      </c>
      <c r="DN284" s="27" t="s">
        <v>694</v>
      </c>
      <c r="DO284" s="27" t="s">
        <v>694</v>
      </c>
      <c r="DP284" s="27" t="s">
        <v>694</v>
      </c>
      <c r="DQ284" s="27" t="s">
        <v>694</v>
      </c>
      <c r="DR284" s="27" t="s">
        <v>694</v>
      </c>
      <c r="DS284" s="27" t="s">
        <v>694</v>
      </c>
      <c r="DT284" s="27" t="s">
        <v>694</v>
      </c>
      <c r="DU284" s="27" t="s">
        <v>694</v>
      </c>
      <c r="DV284" s="27" t="s">
        <v>694</v>
      </c>
      <c r="DW284" s="27" t="s">
        <v>694</v>
      </c>
      <c r="DX284" s="27" t="s">
        <v>694</v>
      </c>
      <c r="DY284" s="27" t="s">
        <v>694</v>
      </c>
      <c r="DZ284" s="27" t="s">
        <v>694</v>
      </c>
      <c r="EA284" s="27" t="s">
        <v>694</v>
      </c>
      <c r="EB284" s="27" t="s">
        <v>694</v>
      </c>
      <c r="EC284" s="27" t="s">
        <v>694</v>
      </c>
      <c r="ED284" s="27" t="s">
        <v>694</v>
      </c>
      <c r="EE284" s="27" t="s">
        <v>694</v>
      </c>
      <c r="EF284" s="27" t="s">
        <v>694</v>
      </c>
      <c r="EG284" s="27" t="s">
        <v>694</v>
      </c>
      <c r="EH284" s="27" t="s">
        <v>694</v>
      </c>
      <c r="EI284" s="27" t="s">
        <v>694</v>
      </c>
      <c r="EJ284" s="27" t="s">
        <v>694</v>
      </c>
      <c r="EK284" s="27" t="s">
        <v>694</v>
      </c>
      <c r="EL284" s="27" t="s">
        <v>694</v>
      </c>
      <c r="EM284" s="27" t="s">
        <v>694</v>
      </c>
      <c r="EN284" s="27" t="s">
        <v>694</v>
      </c>
      <c r="EO284" s="27" t="s">
        <v>694</v>
      </c>
      <c r="EP284" s="27" t="s">
        <v>694</v>
      </c>
      <c r="EQ284" s="27" t="s">
        <v>694</v>
      </c>
      <c r="ER284" s="27" t="s">
        <v>694</v>
      </c>
      <c r="ES284" s="27" t="s">
        <v>694</v>
      </c>
      <c r="ET284" s="27" t="s">
        <v>694</v>
      </c>
      <c r="EU284" s="27" t="s">
        <v>694</v>
      </c>
      <c r="EV284" s="27" t="s">
        <v>694</v>
      </c>
      <c r="EW284" s="27" t="s">
        <v>694</v>
      </c>
      <c r="EX284" s="27" t="s">
        <v>694</v>
      </c>
      <c r="EY284" s="27" t="s">
        <v>694</v>
      </c>
      <c r="EZ284" s="27" t="s">
        <v>694</v>
      </c>
      <c r="FA284" s="27" t="s">
        <v>694</v>
      </c>
      <c r="FB284" s="27" t="s">
        <v>694</v>
      </c>
      <c r="FC284" s="27" t="s">
        <v>694</v>
      </c>
      <c r="FD284" s="27" t="s">
        <v>694</v>
      </c>
      <c r="FE284" s="27" t="s">
        <v>694</v>
      </c>
      <c r="FF284" s="157"/>
      <c r="FG284" s="157"/>
    </row>
    <row r="285" spans="1:163" x14ac:dyDescent="0.25">
      <c r="A285" s="27" t="str">
        <f t="shared" si="4"/>
        <v>IR003004002004002002001000000000000000</v>
      </c>
      <c r="B285" s="20" t="s">
        <v>2877</v>
      </c>
      <c r="C285" s="23" t="s">
        <v>2630</v>
      </c>
      <c r="D285" s="23" t="s">
        <v>710</v>
      </c>
      <c r="E285" s="23" t="s">
        <v>711</v>
      </c>
      <c r="F285" s="21" t="s">
        <v>707</v>
      </c>
      <c r="G285" s="23" t="s">
        <v>711</v>
      </c>
      <c r="H285" s="23" t="s">
        <v>707</v>
      </c>
      <c r="I285" s="21" t="s">
        <v>707</v>
      </c>
      <c r="J285" s="21" t="s">
        <v>702</v>
      </c>
      <c r="K285" s="64" t="s">
        <v>697</v>
      </c>
      <c r="L285" s="23" t="s">
        <v>697</v>
      </c>
      <c r="M285" s="23" t="s">
        <v>697</v>
      </c>
      <c r="N285" s="23" t="s">
        <v>697</v>
      </c>
      <c r="O285" s="23" t="s">
        <v>697</v>
      </c>
      <c r="P285" s="27">
        <v>0</v>
      </c>
      <c r="Q285" s="27" t="s">
        <v>704</v>
      </c>
      <c r="R285" s="27" t="s">
        <v>698</v>
      </c>
      <c r="S285" s="28" t="s">
        <v>694</v>
      </c>
      <c r="T285" s="28" t="s">
        <v>922</v>
      </c>
      <c r="U285" s="27" t="s">
        <v>3005</v>
      </c>
      <c r="V285" s="52" t="s">
        <v>905</v>
      </c>
      <c r="W285" s="51"/>
      <c r="X285" s="51"/>
      <c r="Y285" s="51"/>
      <c r="Z285" s="51"/>
      <c r="AA285" s="51"/>
      <c r="AB285" s="51"/>
      <c r="AC285" s="20" t="s">
        <v>3030</v>
      </c>
      <c r="AD285" s="51"/>
      <c r="AE285" s="51"/>
      <c r="AF285" s="51"/>
      <c r="AG285" s="51"/>
      <c r="AH285" s="27" t="s">
        <v>3161</v>
      </c>
      <c r="AI285" s="28" t="s">
        <v>704</v>
      </c>
      <c r="AJ285" s="27" t="s">
        <v>698</v>
      </c>
      <c r="AK285" s="27" t="s">
        <v>698</v>
      </c>
      <c r="AL285" s="27" t="s">
        <v>698</v>
      </c>
      <c r="AM285" s="27" t="s">
        <v>698</v>
      </c>
      <c r="AN285" s="27" t="s">
        <v>698</v>
      </c>
      <c r="AO285" s="27" t="s">
        <v>698</v>
      </c>
      <c r="AP285" s="27" t="s">
        <v>698</v>
      </c>
      <c r="AQ285" s="27" t="s">
        <v>698</v>
      </c>
      <c r="AR285" s="27" t="s">
        <v>698</v>
      </c>
      <c r="AS285" s="27" t="s">
        <v>698</v>
      </c>
      <c r="AT285" s="27" t="s">
        <v>698</v>
      </c>
      <c r="AU285" s="27" t="s">
        <v>698</v>
      </c>
      <c r="AV285" s="27" t="s">
        <v>698</v>
      </c>
      <c r="AW285" s="27" t="s">
        <v>698</v>
      </c>
      <c r="AX285" s="27" t="s">
        <v>698</v>
      </c>
      <c r="AY285" s="27" t="s">
        <v>698</v>
      </c>
      <c r="AZ285" s="27" t="s">
        <v>698</v>
      </c>
      <c r="BA285" s="27" t="s">
        <v>698</v>
      </c>
      <c r="BB285" s="27" t="s">
        <v>698</v>
      </c>
      <c r="BC285" s="27" t="s">
        <v>698</v>
      </c>
      <c r="BD285" s="27" t="s">
        <v>698</v>
      </c>
      <c r="BE285" s="27" t="s">
        <v>698</v>
      </c>
      <c r="BF285" s="27" t="s">
        <v>698</v>
      </c>
      <c r="BG285" s="27" t="s">
        <v>698</v>
      </c>
      <c r="BH285" s="27" t="s">
        <v>698</v>
      </c>
      <c r="BI285" s="27" t="s">
        <v>698</v>
      </c>
      <c r="BJ285" s="27" t="s">
        <v>698</v>
      </c>
      <c r="BK285" s="27" t="s">
        <v>698</v>
      </c>
      <c r="BL285" s="27" t="s">
        <v>698</v>
      </c>
      <c r="BM285" s="27" t="s">
        <v>698</v>
      </c>
      <c r="BN285" s="27" t="s">
        <v>698</v>
      </c>
      <c r="BO285" s="27" t="s">
        <v>698</v>
      </c>
      <c r="BP285" s="27" t="s">
        <v>698</v>
      </c>
      <c r="BQ285" s="27" t="s">
        <v>698</v>
      </c>
      <c r="BR285" s="27" t="s">
        <v>698</v>
      </c>
      <c r="BS285" s="27" t="s">
        <v>698</v>
      </c>
      <c r="BT285" s="27" t="s">
        <v>698</v>
      </c>
      <c r="BU285" s="27" t="s">
        <v>698</v>
      </c>
      <c r="BV285" s="27" t="s">
        <v>698</v>
      </c>
      <c r="BW285" s="27" t="s">
        <v>698</v>
      </c>
      <c r="BX285" s="27" t="s">
        <v>698</v>
      </c>
      <c r="BY285" s="27" t="s">
        <v>698</v>
      </c>
      <c r="BZ285" s="27" t="s">
        <v>704</v>
      </c>
      <c r="CA285" s="27" t="s">
        <v>698</v>
      </c>
      <c r="CB285" s="27" t="s">
        <v>698</v>
      </c>
      <c r="CC285" s="27" t="s">
        <v>698</v>
      </c>
      <c r="CD285" s="27" t="s">
        <v>698</v>
      </c>
      <c r="CE285" s="27" t="s">
        <v>698</v>
      </c>
      <c r="CF285" s="27" t="s">
        <v>698</v>
      </c>
      <c r="CG285" s="27" t="s">
        <v>698</v>
      </c>
      <c r="CH285" s="27" t="s">
        <v>698</v>
      </c>
      <c r="CI285" s="27" t="s">
        <v>698</v>
      </c>
      <c r="CJ285" s="27" t="s">
        <v>698</v>
      </c>
      <c r="CK285" s="27" t="s">
        <v>698</v>
      </c>
      <c r="CL285" s="27" t="s">
        <v>698</v>
      </c>
      <c r="CM285" s="27" t="s">
        <v>698</v>
      </c>
      <c r="CN285" s="27" t="s">
        <v>698</v>
      </c>
      <c r="CO285" s="27" t="s">
        <v>698</v>
      </c>
      <c r="CP285" s="27" t="s">
        <v>698</v>
      </c>
      <c r="CQ285" s="27" t="s">
        <v>698</v>
      </c>
      <c r="CR285" s="27" t="s">
        <v>698</v>
      </c>
      <c r="CS285" s="27" t="s">
        <v>698</v>
      </c>
      <c r="CT285" s="27" t="s">
        <v>698</v>
      </c>
      <c r="CU285" s="27" t="s">
        <v>698</v>
      </c>
      <c r="CV285" s="27" t="s">
        <v>698</v>
      </c>
      <c r="CW285" s="27" t="s">
        <v>698</v>
      </c>
      <c r="CX285" s="27" t="s">
        <v>698</v>
      </c>
      <c r="CY285" s="27" t="s">
        <v>698</v>
      </c>
      <c r="CZ285" s="27" t="s">
        <v>698</v>
      </c>
      <c r="DA285" s="27" t="s">
        <v>698</v>
      </c>
      <c r="DB285" s="27" t="s">
        <v>698</v>
      </c>
      <c r="DC285" s="27" t="s">
        <v>698</v>
      </c>
      <c r="DD285" s="27" t="s">
        <v>698</v>
      </c>
      <c r="DE285" s="27" t="s">
        <v>698</v>
      </c>
      <c r="DF285" s="27" t="s">
        <v>698</v>
      </c>
      <c r="DG285" s="27" t="s">
        <v>698</v>
      </c>
      <c r="DH285" s="27" t="s">
        <v>698</v>
      </c>
      <c r="DI285" s="27" t="s">
        <v>698</v>
      </c>
      <c r="DJ285" s="27" t="s">
        <v>698</v>
      </c>
      <c r="DK285" s="27" t="s">
        <v>698</v>
      </c>
      <c r="DL285" s="27" t="s">
        <v>698</v>
      </c>
      <c r="DM285" s="27" t="s">
        <v>698</v>
      </c>
      <c r="DN285" s="27" t="s">
        <v>698</v>
      </c>
      <c r="DO285" s="27" t="s">
        <v>698</v>
      </c>
      <c r="DP285" s="27" t="s">
        <v>698</v>
      </c>
      <c r="DQ285" s="27" t="s">
        <v>698</v>
      </c>
      <c r="DR285" s="27" t="s">
        <v>698</v>
      </c>
      <c r="DS285" s="27" t="s">
        <v>698</v>
      </c>
      <c r="DT285" s="27" t="s">
        <v>698</v>
      </c>
      <c r="DU285" s="27" t="s">
        <v>698</v>
      </c>
      <c r="DV285" s="27" t="s">
        <v>698</v>
      </c>
      <c r="DW285" s="27" t="s">
        <v>698</v>
      </c>
      <c r="DX285" s="27" t="s">
        <v>698</v>
      </c>
      <c r="DY285" s="27" t="s">
        <v>698</v>
      </c>
      <c r="DZ285" s="27" t="s">
        <v>698</v>
      </c>
      <c r="EA285" s="27" t="s">
        <v>698</v>
      </c>
      <c r="EB285" s="27" t="s">
        <v>698</v>
      </c>
      <c r="EC285" s="27" t="s">
        <v>698</v>
      </c>
      <c r="ED285" s="27" t="s">
        <v>698</v>
      </c>
      <c r="EE285" s="27" t="s">
        <v>698</v>
      </c>
      <c r="EF285" s="27" t="s">
        <v>698</v>
      </c>
      <c r="EG285" s="27" t="s">
        <v>698</v>
      </c>
      <c r="EH285" s="27" t="s">
        <v>698</v>
      </c>
      <c r="EI285" s="27" t="s">
        <v>698</v>
      </c>
      <c r="EJ285" s="27" t="s">
        <v>698</v>
      </c>
      <c r="EK285" s="27" t="s">
        <v>698</v>
      </c>
      <c r="EL285" s="27" t="s">
        <v>698</v>
      </c>
      <c r="EM285" s="27" t="s">
        <v>698</v>
      </c>
      <c r="EN285" s="27" t="s">
        <v>698</v>
      </c>
      <c r="EO285" s="27" t="s">
        <v>698</v>
      </c>
      <c r="EP285" s="27" t="s">
        <v>698</v>
      </c>
      <c r="EQ285" s="27" t="s">
        <v>698</v>
      </c>
      <c r="ER285" s="27" t="s">
        <v>698</v>
      </c>
      <c r="ES285" s="27" t="s">
        <v>698</v>
      </c>
      <c r="ET285" s="27" t="s">
        <v>698</v>
      </c>
      <c r="EU285" s="27" t="s">
        <v>698</v>
      </c>
      <c r="EV285" s="27" t="s">
        <v>698</v>
      </c>
      <c r="EW285" s="27" t="s">
        <v>2705</v>
      </c>
      <c r="EX285" s="27" t="s">
        <v>3004</v>
      </c>
      <c r="EY285" s="27" t="s">
        <v>2707</v>
      </c>
      <c r="EZ285" s="27" t="s">
        <v>694</v>
      </c>
      <c r="FA285" s="27" t="s">
        <v>694</v>
      </c>
      <c r="FB285" s="27" t="s">
        <v>694</v>
      </c>
      <c r="FC285" s="27" t="s">
        <v>694</v>
      </c>
      <c r="FD285" s="27" t="s">
        <v>694</v>
      </c>
      <c r="FE285" s="27" t="s">
        <v>2858</v>
      </c>
      <c r="FF285" s="157"/>
      <c r="FG285" s="157"/>
    </row>
    <row r="286" spans="1:163" x14ac:dyDescent="0.25">
      <c r="A286" s="27" t="str">
        <f t="shared" si="4"/>
        <v>IR003004002004002002002000000000000000</v>
      </c>
      <c r="B286" s="20" t="s">
        <v>2599</v>
      </c>
      <c r="C286" s="23" t="s">
        <v>2630</v>
      </c>
      <c r="D286" s="23" t="s">
        <v>710</v>
      </c>
      <c r="E286" s="23" t="s">
        <v>711</v>
      </c>
      <c r="F286" s="21" t="s">
        <v>707</v>
      </c>
      <c r="G286" s="23" t="s">
        <v>711</v>
      </c>
      <c r="H286" s="23" t="s">
        <v>707</v>
      </c>
      <c r="I286" s="21" t="s">
        <v>707</v>
      </c>
      <c r="J286" s="21" t="s">
        <v>707</v>
      </c>
      <c r="K286" s="64" t="s">
        <v>697</v>
      </c>
      <c r="L286" s="23" t="s">
        <v>697</v>
      </c>
      <c r="M286" s="23" t="s">
        <v>697</v>
      </c>
      <c r="N286" s="23" t="s">
        <v>697</v>
      </c>
      <c r="O286" s="23" t="s">
        <v>697</v>
      </c>
      <c r="P286" s="27">
        <v>0</v>
      </c>
      <c r="Q286" s="27" t="s">
        <v>704</v>
      </c>
      <c r="R286" s="27" t="s">
        <v>698</v>
      </c>
      <c r="S286" s="28" t="s">
        <v>694</v>
      </c>
      <c r="T286" s="28" t="s">
        <v>922</v>
      </c>
      <c r="U286" s="27" t="s">
        <v>3005</v>
      </c>
      <c r="V286" s="52" t="s">
        <v>905</v>
      </c>
      <c r="W286" s="51"/>
      <c r="X286" s="51"/>
      <c r="Y286" s="51"/>
      <c r="Z286" s="51"/>
      <c r="AA286" s="51"/>
      <c r="AB286" s="51"/>
      <c r="AC286" s="20" t="s">
        <v>3032</v>
      </c>
      <c r="AD286" s="51"/>
      <c r="AE286" s="51"/>
      <c r="AF286" s="51"/>
      <c r="AG286" s="51"/>
      <c r="AH286" s="27" t="s">
        <v>3162</v>
      </c>
      <c r="AI286" s="28" t="s">
        <v>704</v>
      </c>
      <c r="AJ286" s="27" t="s">
        <v>698</v>
      </c>
      <c r="AK286" s="27" t="s">
        <v>698</v>
      </c>
      <c r="AL286" s="27" t="s">
        <v>698</v>
      </c>
      <c r="AM286" s="27" t="s">
        <v>698</v>
      </c>
      <c r="AN286" s="27" t="s">
        <v>698</v>
      </c>
      <c r="AO286" s="27" t="s">
        <v>698</v>
      </c>
      <c r="AP286" s="27" t="s">
        <v>698</v>
      </c>
      <c r="AQ286" s="27" t="s">
        <v>698</v>
      </c>
      <c r="AR286" s="27" t="s">
        <v>698</v>
      </c>
      <c r="AS286" s="27" t="s">
        <v>698</v>
      </c>
      <c r="AT286" s="27" t="s">
        <v>698</v>
      </c>
      <c r="AU286" s="27" t="s">
        <v>698</v>
      </c>
      <c r="AV286" s="27" t="s">
        <v>698</v>
      </c>
      <c r="AW286" s="27" t="s">
        <v>698</v>
      </c>
      <c r="AX286" s="27" t="s">
        <v>698</v>
      </c>
      <c r="AY286" s="27" t="s">
        <v>698</v>
      </c>
      <c r="AZ286" s="27" t="s">
        <v>698</v>
      </c>
      <c r="BA286" s="27" t="s">
        <v>698</v>
      </c>
      <c r="BB286" s="27" t="s">
        <v>698</v>
      </c>
      <c r="BC286" s="27" t="s">
        <v>698</v>
      </c>
      <c r="BD286" s="27" t="s">
        <v>698</v>
      </c>
      <c r="BE286" s="27" t="s">
        <v>698</v>
      </c>
      <c r="BF286" s="27" t="s">
        <v>698</v>
      </c>
      <c r="BG286" s="27" t="s">
        <v>698</v>
      </c>
      <c r="BH286" s="27" t="s">
        <v>698</v>
      </c>
      <c r="BI286" s="27" t="s">
        <v>698</v>
      </c>
      <c r="BJ286" s="27" t="s">
        <v>698</v>
      </c>
      <c r="BK286" s="27" t="s">
        <v>698</v>
      </c>
      <c r="BL286" s="27" t="s">
        <v>698</v>
      </c>
      <c r="BM286" s="27" t="s">
        <v>698</v>
      </c>
      <c r="BN286" s="27" t="s">
        <v>698</v>
      </c>
      <c r="BO286" s="27" t="s">
        <v>698</v>
      </c>
      <c r="BP286" s="27" t="s">
        <v>698</v>
      </c>
      <c r="BQ286" s="27" t="s">
        <v>698</v>
      </c>
      <c r="BR286" s="27" t="s">
        <v>698</v>
      </c>
      <c r="BS286" s="27" t="s">
        <v>698</v>
      </c>
      <c r="BT286" s="27" t="s">
        <v>698</v>
      </c>
      <c r="BU286" s="27" t="s">
        <v>698</v>
      </c>
      <c r="BV286" s="27" t="s">
        <v>698</v>
      </c>
      <c r="BW286" s="27" t="s">
        <v>698</v>
      </c>
      <c r="BX286" s="27" t="s">
        <v>698</v>
      </c>
      <c r="BY286" s="27" t="s">
        <v>698</v>
      </c>
      <c r="BZ286" s="27" t="s">
        <v>704</v>
      </c>
      <c r="CA286" s="27" t="s">
        <v>698</v>
      </c>
      <c r="CB286" s="27" t="s">
        <v>698</v>
      </c>
      <c r="CC286" s="27" t="s">
        <v>698</v>
      </c>
      <c r="CD286" s="27" t="s">
        <v>698</v>
      </c>
      <c r="CE286" s="27" t="s">
        <v>698</v>
      </c>
      <c r="CF286" s="27" t="s">
        <v>698</v>
      </c>
      <c r="CG286" s="27" t="s">
        <v>698</v>
      </c>
      <c r="CH286" s="27" t="s">
        <v>698</v>
      </c>
      <c r="CI286" s="27" t="s">
        <v>698</v>
      </c>
      <c r="CJ286" s="27" t="s">
        <v>698</v>
      </c>
      <c r="CK286" s="27" t="s">
        <v>698</v>
      </c>
      <c r="CL286" s="27" t="s">
        <v>698</v>
      </c>
      <c r="CM286" s="27" t="s">
        <v>698</v>
      </c>
      <c r="CN286" s="27" t="s">
        <v>698</v>
      </c>
      <c r="CO286" s="27" t="s">
        <v>698</v>
      </c>
      <c r="CP286" s="27" t="s">
        <v>698</v>
      </c>
      <c r="CQ286" s="27" t="s">
        <v>698</v>
      </c>
      <c r="CR286" s="27" t="s">
        <v>698</v>
      </c>
      <c r="CS286" s="27" t="s">
        <v>698</v>
      </c>
      <c r="CT286" s="27" t="s">
        <v>698</v>
      </c>
      <c r="CU286" s="27" t="s">
        <v>698</v>
      </c>
      <c r="CV286" s="27" t="s">
        <v>698</v>
      </c>
      <c r="CW286" s="27" t="s">
        <v>698</v>
      </c>
      <c r="CX286" s="27" t="s">
        <v>698</v>
      </c>
      <c r="CY286" s="27" t="s">
        <v>698</v>
      </c>
      <c r="CZ286" s="27" t="s">
        <v>698</v>
      </c>
      <c r="DA286" s="27" t="s">
        <v>698</v>
      </c>
      <c r="DB286" s="27" t="s">
        <v>698</v>
      </c>
      <c r="DC286" s="27" t="s">
        <v>698</v>
      </c>
      <c r="DD286" s="27" t="s">
        <v>698</v>
      </c>
      <c r="DE286" s="27" t="s">
        <v>698</v>
      </c>
      <c r="DF286" s="27" t="s">
        <v>698</v>
      </c>
      <c r="DG286" s="27" t="s">
        <v>698</v>
      </c>
      <c r="DH286" s="27" t="s">
        <v>698</v>
      </c>
      <c r="DI286" s="27" t="s">
        <v>698</v>
      </c>
      <c r="DJ286" s="27" t="s">
        <v>698</v>
      </c>
      <c r="DK286" s="27" t="s">
        <v>698</v>
      </c>
      <c r="DL286" s="27" t="s">
        <v>698</v>
      </c>
      <c r="DM286" s="27" t="s">
        <v>698</v>
      </c>
      <c r="DN286" s="27" t="s">
        <v>698</v>
      </c>
      <c r="DO286" s="27" t="s">
        <v>698</v>
      </c>
      <c r="DP286" s="27" t="s">
        <v>698</v>
      </c>
      <c r="DQ286" s="27" t="s">
        <v>698</v>
      </c>
      <c r="DR286" s="27" t="s">
        <v>698</v>
      </c>
      <c r="DS286" s="27" t="s">
        <v>698</v>
      </c>
      <c r="DT286" s="27" t="s">
        <v>698</v>
      </c>
      <c r="DU286" s="27" t="s">
        <v>698</v>
      </c>
      <c r="DV286" s="27" t="s">
        <v>698</v>
      </c>
      <c r="DW286" s="27" t="s">
        <v>698</v>
      </c>
      <c r="DX286" s="27" t="s">
        <v>698</v>
      </c>
      <c r="DY286" s="27" t="s">
        <v>698</v>
      </c>
      <c r="DZ286" s="27" t="s">
        <v>698</v>
      </c>
      <c r="EA286" s="27" t="s">
        <v>698</v>
      </c>
      <c r="EB286" s="27" t="s">
        <v>698</v>
      </c>
      <c r="EC286" s="27" t="s">
        <v>698</v>
      </c>
      <c r="ED286" s="27" t="s">
        <v>698</v>
      </c>
      <c r="EE286" s="27" t="s">
        <v>698</v>
      </c>
      <c r="EF286" s="27" t="s">
        <v>698</v>
      </c>
      <c r="EG286" s="27" t="s">
        <v>698</v>
      </c>
      <c r="EH286" s="27" t="s">
        <v>698</v>
      </c>
      <c r="EI286" s="27" t="s">
        <v>698</v>
      </c>
      <c r="EJ286" s="27" t="s">
        <v>698</v>
      </c>
      <c r="EK286" s="27" t="s">
        <v>698</v>
      </c>
      <c r="EL286" s="27" t="s">
        <v>698</v>
      </c>
      <c r="EM286" s="27" t="s">
        <v>698</v>
      </c>
      <c r="EN286" s="27" t="s">
        <v>698</v>
      </c>
      <c r="EO286" s="27" t="s">
        <v>698</v>
      </c>
      <c r="EP286" s="27" t="s">
        <v>698</v>
      </c>
      <c r="EQ286" s="27" t="s">
        <v>698</v>
      </c>
      <c r="ER286" s="27" t="s">
        <v>698</v>
      </c>
      <c r="ES286" s="27" t="s">
        <v>698</v>
      </c>
      <c r="ET286" s="27" t="s">
        <v>698</v>
      </c>
      <c r="EU286" s="27" t="s">
        <v>698</v>
      </c>
      <c r="EV286" s="27" t="s">
        <v>698</v>
      </c>
      <c r="EW286" s="27" t="s">
        <v>2705</v>
      </c>
      <c r="EX286" s="27" t="s">
        <v>3004</v>
      </c>
      <c r="EY286" s="27" t="s">
        <v>2707</v>
      </c>
      <c r="EZ286" s="27" t="s">
        <v>694</v>
      </c>
      <c r="FA286" s="27" t="s">
        <v>694</v>
      </c>
      <c r="FB286" s="27" t="s">
        <v>694</v>
      </c>
      <c r="FC286" s="27" t="s">
        <v>694</v>
      </c>
      <c r="FD286" s="27" t="s">
        <v>694</v>
      </c>
      <c r="FE286" s="27" t="s">
        <v>2858</v>
      </c>
      <c r="FF286" s="157"/>
      <c r="FG286" s="157"/>
    </row>
    <row r="287" spans="1:163" x14ac:dyDescent="0.25">
      <c r="A287" s="27" t="str">
        <f t="shared" si="4"/>
        <v>IR003004002004002003000000000000000000</v>
      </c>
      <c r="B287" s="20" t="s">
        <v>2877</v>
      </c>
      <c r="C287" s="23" t="s">
        <v>2630</v>
      </c>
      <c r="D287" s="23" t="s">
        <v>710</v>
      </c>
      <c r="E287" s="23" t="s">
        <v>711</v>
      </c>
      <c r="F287" s="21" t="s">
        <v>707</v>
      </c>
      <c r="G287" s="23" t="s">
        <v>711</v>
      </c>
      <c r="H287" s="23" t="s">
        <v>707</v>
      </c>
      <c r="I287" s="21" t="s">
        <v>710</v>
      </c>
      <c r="J287" s="23" t="s">
        <v>697</v>
      </c>
      <c r="K287" s="64" t="s">
        <v>697</v>
      </c>
      <c r="L287" s="23" t="s">
        <v>697</v>
      </c>
      <c r="M287" s="23" t="s">
        <v>697</v>
      </c>
      <c r="N287" s="23" t="s">
        <v>697</v>
      </c>
      <c r="O287" s="23" t="s">
        <v>697</v>
      </c>
      <c r="P287" s="27">
        <v>0</v>
      </c>
      <c r="Q287" s="27" t="s">
        <v>704</v>
      </c>
      <c r="R287" s="27" t="s">
        <v>698</v>
      </c>
      <c r="S287" s="28" t="s">
        <v>694</v>
      </c>
      <c r="T287" s="28" t="s">
        <v>922</v>
      </c>
      <c r="U287" s="27" t="s">
        <v>3005</v>
      </c>
      <c r="V287" s="52" t="s">
        <v>905</v>
      </c>
      <c r="W287" s="51"/>
      <c r="X287" s="51"/>
      <c r="Y287" s="51"/>
      <c r="Z287" s="51"/>
      <c r="AA287" s="51"/>
      <c r="AB287" s="20" t="s">
        <v>1535</v>
      </c>
      <c r="AC287" s="51"/>
      <c r="AD287" s="51"/>
      <c r="AE287" s="51"/>
      <c r="AF287" s="51"/>
      <c r="AG287" s="51"/>
      <c r="AH287" s="27" t="s">
        <v>3163</v>
      </c>
      <c r="AI287" s="28" t="s">
        <v>704</v>
      </c>
      <c r="AJ287" s="27" t="s">
        <v>698</v>
      </c>
      <c r="AK287" s="27" t="s">
        <v>698</v>
      </c>
      <c r="AL287" s="27" t="s">
        <v>698</v>
      </c>
      <c r="AM287" s="27" t="s">
        <v>698</v>
      </c>
      <c r="AN287" s="27" t="s">
        <v>698</v>
      </c>
      <c r="AO287" s="27" t="s">
        <v>698</v>
      </c>
      <c r="AP287" s="27" t="s">
        <v>698</v>
      </c>
      <c r="AQ287" s="27" t="s">
        <v>698</v>
      </c>
      <c r="AR287" s="27" t="s">
        <v>698</v>
      </c>
      <c r="AS287" s="27" t="s">
        <v>698</v>
      </c>
      <c r="AT287" s="27" t="s">
        <v>698</v>
      </c>
      <c r="AU287" s="27" t="s">
        <v>698</v>
      </c>
      <c r="AV287" s="27" t="s">
        <v>698</v>
      </c>
      <c r="AW287" s="27" t="s">
        <v>698</v>
      </c>
      <c r="AX287" s="27" t="s">
        <v>698</v>
      </c>
      <c r="AY287" s="27" t="s">
        <v>698</v>
      </c>
      <c r="AZ287" s="27" t="s">
        <v>698</v>
      </c>
      <c r="BA287" s="27" t="s">
        <v>698</v>
      </c>
      <c r="BB287" s="27" t="s">
        <v>698</v>
      </c>
      <c r="BC287" s="27" t="s">
        <v>698</v>
      </c>
      <c r="BD287" s="27" t="s">
        <v>698</v>
      </c>
      <c r="BE287" s="27" t="s">
        <v>698</v>
      </c>
      <c r="BF287" s="27" t="s">
        <v>698</v>
      </c>
      <c r="BG287" s="27" t="s">
        <v>698</v>
      </c>
      <c r="BH287" s="27" t="s">
        <v>698</v>
      </c>
      <c r="BI287" s="27" t="s">
        <v>698</v>
      </c>
      <c r="BJ287" s="27" t="s">
        <v>698</v>
      </c>
      <c r="BK287" s="27" t="s">
        <v>698</v>
      </c>
      <c r="BL287" s="27" t="s">
        <v>698</v>
      </c>
      <c r="BM287" s="27" t="s">
        <v>698</v>
      </c>
      <c r="BN287" s="27" t="s">
        <v>698</v>
      </c>
      <c r="BO287" s="27" t="s">
        <v>698</v>
      </c>
      <c r="BP287" s="27" t="s">
        <v>698</v>
      </c>
      <c r="BQ287" s="27" t="s">
        <v>698</v>
      </c>
      <c r="BR287" s="27" t="s">
        <v>698</v>
      </c>
      <c r="BS287" s="27" t="s">
        <v>698</v>
      </c>
      <c r="BT287" s="27" t="s">
        <v>698</v>
      </c>
      <c r="BU287" s="27" t="s">
        <v>698</v>
      </c>
      <c r="BV287" s="27" t="s">
        <v>698</v>
      </c>
      <c r="BW287" s="27" t="s">
        <v>698</v>
      </c>
      <c r="BX287" s="27" t="s">
        <v>698</v>
      </c>
      <c r="BY287" s="27" t="s">
        <v>698</v>
      </c>
      <c r="BZ287" s="27" t="s">
        <v>704</v>
      </c>
      <c r="CA287" s="27" t="s">
        <v>698</v>
      </c>
      <c r="CB287" s="27" t="s">
        <v>698</v>
      </c>
      <c r="CC287" s="27" t="s">
        <v>698</v>
      </c>
      <c r="CD287" s="27" t="s">
        <v>698</v>
      </c>
      <c r="CE287" s="27" t="s">
        <v>698</v>
      </c>
      <c r="CF287" s="27" t="s">
        <v>698</v>
      </c>
      <c r="CG287" s="27" t="s">
        <v>698</v>
      </c>
      <c r="CH287" s="27" t="s">
        <v>698</v>
      </c>
      <c r="CI287" s="27" t="s">
        <v>698</v>
      </c>
      <c r="CJ287" s="27" t="s">
        <v>698</v>
      </c>
      <c r="CK287" s="27" t="s">
        <v>698</v>
      </c>
      <c r="CL287" s="27" t="s">
        <v>698</v>
      </c>
      <c r="CM287" s="27" t="s">
        <v>698</v>
      </c>
      <c r="CN287" s="27" t="s">
        <v>698</v>
      </c>
      <c r="CO287" s="27" t="s">
        <v>698</v>
      </c>
      <c r="CP287" s="27" t="s">
        <v>698</v>
      </c>
      <c r="CQ287" s="27" t="s">
        <v>698</v>
      </c>
      <c r="CR287" s="27" t="s">
        <v>698</v>
      </c>
      <c r="CS287" s="27" t="s">
        <v>698</v>
      </c>
      <c r="CT287" s="27" t="s">
        <v>698</v>
      </c>
      <c r="CU287" s="27" t="s">
        <v>698</v>
      </c>
      <c r="CV287" s="27" t="s">
        <v>698</v>
      </c>
      <c r="CW287" s="27" t="s">
        <v>698</v>
      </c>
      <c r="CX287" s="27" t="s">
        <v>698</v>
      </c>
      <c r="CY287" s="27" t="s">
        <v>698</v>
      </c>
      <c r="CZ287" s="27" t="s">
        <v>698</v>
      </c>
      <c r="DA287" s="27" t="s">
        <v>698</v>
      </c>
      <c r="DB287" s="27" t="s">
        <v>698</v>
      </c>
      <c r="DC287" s="27" t="s">
        <v>698</v>
      </c>
      <c r="DD287" s="27" t="s">
        <v>698</v>
      </c>
      <c r="DE287" s="27" t="s">
        <v>698</v>
      </c>
      <c r="DF287" s="27" t="s">
        <v>698</v>
      </c>
      <c r="DG287" s="27" t="s">
        <v>698</v>
      </c>
      <c r="DH287" s="27" t="s">
        <v>698</v>
      </c>
      <c r="DI287" s="27" t="s">
        <v>698</v>
      </c>
      <c r="DJ287" s="27" t="s">
        <v>698</v>
      </c>
      <c r="DK287" s="27" t="s">
        <v>698</v>
      </c>
      <c r="DL287" s="27" t="s">
        <v>698</v>
      </c>
      <c r="DM287" s="27" t="s">
        <v>698</v>
      </c>
      <c r="DN287" s="27" t="s">
        <v>698</v>
      </c>
      <c r="DO287" s="27" t="s">
        <v>698</v>
      </c>
      <c r="DP287" s="27" t="s">
        <v>698</v>
      </c>
      <c r="DQ287" s="27" t="s">
        <v>698</v>
      </c>
      <c r="DR287" s="27" t="s">
        <v>698</v>
      </c>
      <c r="DS287" s="27" t="s">
        <v>698</v>
      </c>
      <c r="DT287" s="27" t="s">
        <v>698</v>
      </c>
      <c r="DU287" s="27" t="s">
        <v>698</v>
      </c>
      <c r="DV287" s="27" t="s">
        <v>698</v>
      </c>
      <c r="DW287" s="27" t="s">
        <v>698</v>
      </c>
      <c r="DX287" s="27" t="s">
        <v>698</v>
      </c>
      <c r="DY287" s="27" t="s">
        <v>698</v>
      </c>
      <c r="DZ287" s="27" t="s">
        <v>698</v>
      </c>
      <c r="EA287" s="27" t="s">
        <v>698</v>
      </c>
      <c r="EB287" s="27" t="s">
        <v>698</v>
      </c>
      <c r="EC287" s="27" t="s">
        <v>698</v>
      </c>
      <c r="ED287" s="27" t="s">
        <v>698</v>
      </c>
      <c r="EE287" s="27" t="s">
        <v>698</v>
      </c>
      <c r="EF287" s="27" t="s">
        <v>698</v>
      </c>
      <c r="EG287" s="27" t="s">
        <v>698</v>
      </c>
      <c r="EH287" s="27" t="s">
        <v>698</v>
      </c>
      <c r="EI287" s="27" t="s">
        <v>698</v>
      </c>
      <c r="EJ287" s="27" t="s">
        <v>698</v>
      </c>
      <c r="EK287" s="27" t="s">
        <v>698</v>
      </c>
      <c r="EL287" s="27" t="s">
        <v>698</v>
      </c>
      <c r="EM287" s="27" t="s">
        <v>698</v>
      </c>
      <c r="EN287" s="27" t="s">
        <v>698</v>
      </c>
      <c r="EO287" s="27" t="s">
        <v>698</v>
      </c>
      <c r="EP287" s="27" t="s">
        <v>698</v>
      </c>
      <c r="EQ287" s="27" t="s">
        <v>698</v>
      </c>
      <c r="ER287" s="27" t="s">
        <v>698</v>
      </c>
      <c r="ES287" s="27" t="s">
        <v>698</v>
      </c>
      <c r="ET287" s="27" t="s">
        <v>698</v>
      </c>
      <c r="EU287" s="27" t="s">
        <v>698</v>
      </c>
      <c r="EV287" s="27" t="s">
        <v>698</v>
      </c>
      <c r="EW287" s="27" t="s">
        <v>2705</v>
      </c>
      <c r="EX287" s="27" t="s">
        <v>3004</v>
      </c>
      <c r="EY287" s="27" t="s">
        <v>2707</v>
      </c>
      <c r="EZ287" s="27" t="s">
        <v>694</v>
      </c>
      <c r="FA287" s="27" t="s">
        <v>694</v>
      </c>
      <c r="FB287" s="27" t="s">
        <v>694</v>
      </c>
      <c r="FC287" s="27" t="s">
        <v>694</v>
      </c>
      <c r="FD287" s="27" t="s">
        <v>694</v>
      </c>
      <c r="FE287" s="27" t="s">
        <v>2858</v>
      </c>
      <c r="FF287" s="157"/>
      <c r="FG287" s="157"/>
    </row>
    <row r="288" spans="1:163" x14ac:dyDescent="0.25">
      <c r="A288" s="27" t="str">
        <f t="shared" si="4"/>
        <v>IR003004002004002004000000000000000000</v>
      </c>
      <c r="B288" s="20" t="s">
        <v>2877</v>
      </c>
      <c r="C288" s="23" t="s">
        <v>2630</v>
      </c>
      <c r="D288" s="23" t="s">
        <v>710</v>
      </c>
      <c r="E288" s="23" t="s">
        <v>711</v>
      </c>
      <c r="F288" s="21" t="s">
        <v>707</v>
      </c>
      <c r="G288" s="23" t="s">
        <v>711</v>
      </c>
      <c r="H288" s="23" t="s">
        <v>707</v>
      </c>
      <c r="I288" s="21" t="s">
        <v>711</v>
      </c>
      <c r="J288" s="23" t="s">
        <v>697</v>
      </c>
      <c r="K288" s="64" t="s">
        <v>697</v>
      </c>
      <c r="L288" s="23" t="s">
        <v>697</v>
      </c>
      <c r="M288" s="23" t="s">
        <v>697</v>
      </c>
      <c r="N288" s="23" t="s">
        <v>697</v>
      </c>
      <c r="O288" s="23" t="s">
        <v>697</v>
      </c>
      <c r="P288" s="27">
        <v>0</v>
      </c>
      <c r="Q288" s="27" t="s">
        <v>704</v>
      </c>
      <c r="R288" s="27" t="s">
        <v>698</v>
      </c>
      <c r="S288" s="28" t="s">
        <v>694</v>
      </c>
      <c r="T288" s="28" t="s">
        <v>922</v>
      </c>
      <c r="U288" s="27" t="s">
        <v>3005</v>
      </c>
      <c r="V288" s="52" t="s">
        <v>905</v>
      </c>
      <c r="W288" s="51"/>
      <c r="X288" s="51"/>
      <c r="Y288" s="51"/>
      <c r="Z288" s="51"/>
      <c r="AA288" s="51"/>
      <c r="AB288" s="20" t="s">
        <v>1540</v>
      </c>
      <c r="AC288" s="51"/>
      <c r="AD288" s="51"/>
      <c r="AE288" s="51"/>
      <c r="AF288" s="51"/>
      <c r="AG288" s="51"/>
      <c r="AH288" s="27" t="s">
        <v>3164</v>
      </c>
      <c r="AI288" s="28" t="s">
        <v>704</v>
      </c>
      <c r="AJ288" s="27" t="s">
        <v>698</v>
      </c>
      <c r="AK288" s="27" t="s">
        <v>698</v>
      </c>
      <c r="AL288" s="27" t="s">
        <v>698</v>
      </c>
      <c r="AM288" s="27" t="s">
        <v>698</v>
      </c>
      <c r="AN288" s="27" t="s">
        <v>698</v>
      </c>
      <c r="AO288" s="27" t="s">
        <v>698</v>
      </c>
      <c r="AP288" s="27" t="s">
        <v>698</v>
      </c>
      <c r="AQ288" s="27" t="s">
        <v>698</v>
      </c>
      <c r="AR288" s="27" t="s">
        <v>698</v>
      </c>
      <c r="AS288" s="27" t="s">
        <v>698</v>
      </c>
      <c r="AT288" s="27" t="s">
        <v>698</v>
      </c>
      <c r="AU288" s="27" t="s">
        <v>698</v>
      </c>
      <c r="AV288" s="27" t="s">
        <v>698</v>
      </c>
      <c r="AW288" s="27" t="s">
        <v>698</v>
      </c>
      <c r="AX288" s="27" t="s">
        <v>698</v>
      </c>
      <c r="AY288" s="27" t="s">
        <v>698</v>
      </c>
      <c r="AZ288" s="27" t="s">
        <v>698</v>
      </c>
      <c r="BA288" s="27" t="s">
        <v>698</v>
      </c>
      <c r="BB288" s="27" t="s">
        <v>698</v>
      </c>
      <c r="BC288" s="27" t="s">
        <v>698</v>
      </c>
      <c r="BD288" s="27" t="s">
        <v>698</v>
      </c>
      <c r="BE288" s="27" t="s">
        <v>698</v>
      </c>
      <c r="BF288" s="27" t="s">
        <v>698</v>
      </c>
      <c r="BG288" s="27" t="s">
        <v>698</v>
      </c>
      <c r="BH288" s="27" t="s">
        <v>698</v>
      </c>
      <c r="BI288" s="27" t="s">
        <v>698</v>
      </c>
      <c r="BJ288" s="27" t="s">
        <v>698</v>
      </c>
      <c r="BK288" s="27" t="s">
        <v>698</v>
      </c>
      <c r="BL288" s="27" t="s">
        <v>698</v>
      </c>
      <c r="BM288" s="27" t="s">
        <v>698</v>
      </c>
      <c r="BN288" s="27" t="s">
        <v>698</v>
      </c>
      <c r="BO288" s="27" t="s">
        <v>698</v>
      </c>
      <c r="BP288" s="27" t="s">
        <v>698</v>
      </c>
      <c r="BQ288" s="27" t="s">
        <v>698</v>
      </c>
      <c r="BR288" s="27" t="s">
        <v>698</v>
      </c>
      <c r="BS288" s="27" t="s">
        <v>698</v>
      </c>
      <c r="BT288" s="27" t="s">
        <v>698</v>
      </c>
      <c r="BU288" s="27" t="s">
        <v>698</v>
      </c>
      <c r="BV288" s="27" t="s">
        <v>698</v>
      </c>
      <c r="BW288" s="27" t="s">
        <v>698</v>
      </c>
      <c r="BX288" s="27" t="s">
        <v>698</v>
      </c>
      <c r="BY288" s="27" t="s">
        <v>698</v>
      </c>
      <c r="BZ288" s="27" t="s">
        <v>704</v>
      </c>
      <c r="CA288" s="27" t="s">
        <v>698</v>
      </c>
      <c r="CB288" s="27" t="s">
        <v>698</v>
      </c>
      <c r="CC288" s="27" t="s">
        <v>698</v>
      </c>
      <c r="CD288" s="27" t="s">
        <v>698</v>
      </c>
      <c r="CE288" s="27" t="s">
        <v>698</v>
      </c>
      <c r="CF288" s="27" t="s">
        <v>698</v>
      </c>
      <c r="CG288" s="27" t="s">
        <v>698</v>
      </c>
      <c r="CH288" s="27" t="s">
        <v>698</v>
      </c>
      <c r="CI288" s="27" t="s">
        <v>698</v>
      </c>
      <c r="CJ288" s="27" t="s">
        <v>698</v>
      </c>
      <c r="CK288" s="27" t="s">
        <v>698</v>
      </c>
      <c r="CL288" s="27" t="s">
        <v>698</v>
      </c>
      <c r="CM288" s="27" t="s">
        <v>698</v>
      </c>
      <c r="CN288" s="27" t="s">
        <v>698</v>
      </c>
      <c r="CO288" s="27" t="s">
        <v>698</v>
      </c>
      <c r="CP288" s="27" t="s">
        <v>698</v>
      </c>
      <c r="CQ288" s="27" t="s">
        <v>698</v>
      </c>
      <c r="CR288" s="27" t="s">
        <v>698</v>
      </c>
      <c r="CS288" s="27" t="s">
        <v>698</v>
      </c>
      <c r="CT288" s="27" t="s">
        <v>698</v>
      </c>
      <c r="CU288" s="27" t="s">
        <v>698</v>
      </c>
      <c r="CV288" s="27" t="s">
        <v>698</v>
      </c>
      <c r="CW288" s="27" t="s">
        <v>698</v>
      </c>
      <c r="CX288" s="27" t="s">
        <v>698</v>
      </c>
      <c r="CY288" s="27" t="s">
        <v>698</v>
      </c>
      <c r="CZ288" s="27" t="s">
        <v>698</v>
      </c>
      <c r="DA288" s="27" t="s">
        <v>698</v>
      </c>
      <c r="DB288" s="27" t="s">
        <v>698</v>
      </c>
      <c r="DC288" s="27" t="s">
        <v>698</v>
      </c>
      <c r="DD288" s="27" t="s">
        <v>698</v>
      </c>
      <c r="DE288" s="27" t="s">
        <v>698</v>
      </c>
      <c r="DF288" s="27" t="s">
        <v>698</v>
      </c>
      <c r="DG288" s="27" t="s">
        <v>698</v>
      </c>
      <c r="DH288" s="27" t="s">
        <v>698</v>
      </c>
      <c r="DI288" s="27" t="s">
        <v>698</v>
      </c>
      <c r="DJ288" s="27" t="s">
        <v>698</v>
      </c>
      <c r="DK288" s="27" t="s">
        <v>698</v>
      </c>
      <c r="DL288" s="27" t="s">
        <v>698</v>
      </c>
      <c r="DM288" s="27" t="s">
        <v>698</v>
      </c>
      <c r="DN288" s="27" t="s">
        <v>698</v>
      </c>
      <c r="DO288" s="27" t="s">
        <v>698</v>
      </c>
      <c r="DP288" s="27" t="s">
        <v>698</v>
      </c>
      <c r="DQ288" s="27" t="s">
        <v>698</v>
      </c>
      <c r="DR288" s="27" t="s">
        <v>698</v>
      </c>
      <c r="DS288" s="27" t="s">
        <v>698</v>
      </c>
      <c r="DT288" s="27" t="s">
        <v>698</v>
      </c>
      <c r="DU288" s="27" t="s">
        <v>698</v>
      </c>
      <c r="DV288" s="27" t="s">
        <v>698</v>
      </c>
      <c r="DW288" s="27" t="s">
        <v>698</v>
      </c>
      <c r="DX288" s="27" t="s">
        <v>698</v>
      </c>
      <c r="DY288" s="27" t="s">
        <v>698</v>
      </c>
      <c r="DZ288" s="27" t="s">
        <v>698</v>
      </c>
      <c r="EA288" s="27" t="s">
        <v>698</v>
      </c>
      <c r="EB288" s="27" t="s">
        <v>698</v>
      </c>
      <c r="EC288" s="27" t="s">
        <v>698</v>
      </c>
      <c r="ED288" s="27" t="s">
        <v>698</v>
      </c>
      <c r="EE288" s="27" t="s">
        <v>698</v>
      </c>
      <c r="EF288" s="27" t="s">
        <v>698</v>
      </c>
      <c r="EG288" s="27" t="s">
        <v>698</v>
      </c>
      <c r="EH288" s="27" t="s">
        <v>698</v>
      </c>
      <c r="EI288" s="27" t="s">
        <v>698</v>
      </c>
      <c r="EJ288" s="27" t="s">
        <v>698</v>
      </c>
      <c r="EK288" s="27" t="s">
        <v>698</v>
      </c>
      <c r="EL288" s="27" t="s">
        <v>698</v>
      </c>
      <c r="EM288" s="27" t="s">
        <v>698</v>
      </c>
      <c r="EN288" s="27" t="s">
        <v>698</v>
      </c>
      <c r="EO288" s="27" t="s">
        <v>698</v>
      </c>
      <c r="EP288" s="27" t="s">
        <v>698</v>
      </c>
      <c r="EQ288" s="27" t="s">
        <v>698</v>
      </c>
      <c r="ER288" s="27" t="s">
        <v>698</v>
      </c>
      <c r="ES288" s="27" t="s">
        <v>698</v>
      </c>
      <c r="ET288" s="27" t="s">
        <v>698</v>
      </c>
      <c r="EU288" s="27" t="s">
        <v>698</v>
      </c>
      <c r="EV288" s="27" t="s">
        <v>698</v>
      </c>
      <c r="EW288" s="27" t="s">
        <v>2705</v>
      </c>
      <c r="EX288" s="27" t="s">
        <v>3004</v>
      </c>
      <c r="EY288" s="27" t="s">
        <v>2707</v>
      </c>
      <c r="EZ288" s="27" t="s">
        <v>694</v>
      </c>
      <c r="FA288" s="27" t="s">
        <v>694</v>
      </c>
      <c r="FB288" s="27" t="s">
        <v>694</v>
      </c>
      <c r="FC288" s="27" t="s">
        <v>694</v>
      </c>
      <c r="FD288" s="27" t="s">
        <v>694</v>
      </c>
      <c r="FE288" s="27" t="s">
        <v>2858</v>
      </c>
      <c r="FF288" s="157"/>
      <c r="FG288" s="157"/>
    </row>
    <row r="289" spans="1:163" x14ac:dyDescent="0.25">
      <c r="A289" s="27" t="str">
        <f t="shared" si="4"/>
        <v>IR003004002004002005000000000000000000</v>
      </c>
      <c r="B289" s="20" t="s">
        <v>2877</v>
      </c>
      <c r="C289" s="23" t="s">
        <v>2630</v>
      </c>
      <c r="D289" s="23" t="s">
        <v>710</v>
      </c>
      <c r="E289" s="23" t="s">
        <v>711</v>
      </c>
      <c r="F289" s="21" t="s">
        <v>707</v>
      </c>
      <c r="G289" s="23" t="s">
        <v>711</v>
      </c>
      <c r="H289" s="23" t="s">
        <v>707</v>
      </c>
      <c r="I289" s="21" t="s">
        <v>713</v>
      </c>
      <c r="J289" s="23" t="s">
        <v>697</v>
      </c>
      <c r="K289" s="64" t="s">
        <v>697</v>
      </c>
      <c r="L289" s="23" t="s">
        <v>697</v>
      </c>
      <c r="M289" s="23" t="s">
        <v>697</v>
      </c>
      <c r="N289" s="23" t="s">
        <v>697</v>
      </c>
      <c r="O289" s="23" t="s">
        <v>697</v>
      </c>
      <c r="P289" s="27">
        <v>0</v>
      </c>
      <c r="Q289" s="27" t="s">
        <v>704</v>
      </c>
      <c r="R289" s="27" t="s">
        <v>698</v>
      </c>
      <c r="S289" s="28" t="s">
        <v>694</v>
      </c>
      <c r="T289" s="28" t="s">
        <v>922</v>
      </c>
      <c r="U289" s="27" t="s">
        <v>3005</v>
      </c>
      <c r="V289" s="52" t="s">
        <v>905</v>
      </c>
      <c r="W289" s="51"/>
      <c r="X289" s="51"/>
      <c r="Y289" s="51"/>
      <c r="Z289" s="51"/>
      <c r="AA289" s="51"/>
      <c r="AB289" s="20" t="s">
        <v>2124</v>
      </c>
      <c r="AC289" s="51"/>
      <c r="AD289" s="51"/>
      <c r="AE289" s="51"/>
      <c r="AF289" s="51"/>
      <c r="AG289" s="51"/>
      <c r="AH289" s="27" t="s">
        <v>3165</v>
      </c>
      <c r="AI289" s="28" t="s">
        <v>704</v>
      </c>
      <c r="AJ289" s="27" t="s">
        <v>698</v>
      </c>
      <c r="AK289" s="27" t="s">
        <v>698</v>
      </c>
      <c r="AL289" s="27" t="s">
        <v>698</v>
      </c>
      <c r="AM289" s="27" t="s">
        <v>698</v>
      </c>
      <c r="AN289" s="27" t="s">
        <v>698</v>
      </c>
      <c r="AO289" s="27" t="s">
        <v>698</v>
      </c>
      <c r="AP289" s="27" t="s">
        <v>698</v>
      </c>
      <c r="AQ289" s="27" t="s">
        <v>698</v>
      </c>
      <c r="AR289" s="27" t="s">
        <v>698</v>
      </c>
      <c r="AS289" s="27" t="s">
        <v>698</v>
      </c>
      <c r="AT289" s="27" t="s">
        <v>698</v>
      </c>
      <c r="AU289" s="27" t="s">
        <v>698</v>
      </c>
      <c r="AV289" s="27" t="s">
        <v>698</v>
      </c>
      <c r="AW289" s="27" t="s">
        <v>698</v>
      </c>
      <c r="AX289" s="27" t="s">
        <v>698</v>
      </c>
      <c r="AY289" s="27" t="s">
        <v>698</v>
      </c>
      <c r="AZ289" s="27" t="s">
        <v>698</v>
      </c>
      <c r="BA289" s="27" t="s">
        <v>698</v>
      </c>
      <c r="BB289" s="27" t="s">
        <v>698</v>
      </c>
      <c r="BC289" s="27" t="s">
        <v>698</v>
      </c>
      <c r="BD289" s="27" t="s">
        <v>698</v>
      </c>
      <c r="BE289" s="27" t="s">
        <v>698</v>
      </c>
      <c r="BF289" s="27" t="s">
        <v>698</v>
      </c>
      <c r="BG289" s="27" t="s">
        <v>698</v>
      </c>
      <c r="BH289" s="27" t="s">
        <v>698</v>
      </c>
      <c r="BI289" s="27" t="s">
        <v>698</v>
      </c>
      <c r="BJ289" s="27" t="s">
        <v>698</v>
      </c>
      <c r="BK289" s="27" t="s">
        <v>698</v>
      </c>
      <c r="BL289" s="27" t="s">
        <v>698</v>
      </c>
      <c r="BM289" s="27" t="s">
        <v>698</v>
      </c>
      <c r="BN289" s="27" t="s">
        <v>698</v>
      </c>
      <c r="BO289" s="27" t="s">
        <v>698</v>
      </c>
      <c r="BP289" s="27" t="s">
        <v>698</v>
      </c>
      <c r="BQ289" s="27" t="s">
        <v>698</v>
      </c>
      <c r="BR289" s="27" t="s">
        <v>698</v>
      </c>
      <c r="BS289" s="27" t="s">
        <v>698</v>
      </c>
      <c r="BT289" s="27" t="s">
        <v>698</v>
      </c>
      <c r="BU289" s="27" t="s">
        <v>698</v>
      </c>
      <c r="BV289" s="27" t="s">
        <v>698</v>
      </c>
      <c r="BW289" s="27" t="s">
        <v>698</v>
      </c>
      <c r="BX289" s="27" t="s">
        <v>698</v>
      </c>
      <c r="BY289" s="27" t="s">
        <v>698</v>
      </c>
      <c r="BZ289" s="27" t="s">
        <v>704</v>
      </c>
      <c r="CA289" s="27" t="s">
        <v>698</v>
      </c>
      <c r="CB289" s="27" t="s">
        <v>698</v>
      </c>
      <c r="CC289" s="27" t="s">
        <v>698</v>
      </c>
      <c r="CD289" s="27" t="s">
        <v>698</v>
      </c>
      <c r="CE289" s="27" t="s">
        <v>698</v>
      </c>
      <c r="CF289" s="27" t="s">
        <v>698</v>
      </c>
      <c r="CG289" s="27" t="s">
        <v>698</v>
      </c>
      <c r="CH289" s="27" t="s">
        <v>698</v>
      </c>
      <c r="CI289" s="27" t="s">
        <v>698</v>
      </c>
      <c r="CJ289" s="27" t="s">
        <v>698</v>
      </c>
      <c r="CK289" s="27" t="s">
        <v>698</v>
      </c>
      <c r="CL289" s="27" t="s">
        <v>698</v>
      </c>
      <c r="CM289" s="27" t="s">
        <v>698</v>
      </c>
      <c r="CN289" s="27" t="s">
        <v>698</v>
      </c>
      <c r="CO289" s="27" t="s">
        <v>698</v>
      </c>
      <c r="CP289" s="27" t="s">
        <v>698</v>
      </c>
      <c r="CQ289" s="27" t="s">
        <v>698</v>
      </c>
      <c r="CR289" s="27" t="s">
        <v>698</v>
      </c>
      <c r="CS289" s="27" t="s">
        <v>698</v>
      </c>
      <c r="CT289" s="27" t="s">
        <v>698</v>
      </c>
      <c r="CU289" s="27" t="s">
        <v>698</v>
      </c>
      <c r="CV289" s="27" t="s">
        <v>698</v>
      </c>
      <c r="CW289" s="27" t="s">
        <v>698</v>
      </c>
      <c r="CX289" s="27" t="s">
        <v>698</v>
      </c>
      <c r="CY289" s="27" t="s">
        <v>698</v>
      </c>
      <c r="CZ289" s="27" t="s">
        <v>698</v>
      </c>
      <c r="DA289" s="27" t="s">
        <v>698</v>
      </c>
      <c r="DB289" s="27" t="s">
        <v>698</v>
      </c>
      <c r="DC289" s="27" t="s">
        <v>698</v>
      </c>
      <c r="DD289" s="27" t="s">
        <v>698</v>
      </c>
      <c r="DE289" s="27" t="s">
        <v>698</v>
      </c>
      <c r="DF289" s="27" t="s">
        <v>698</v>
      </c>
      <c r="DG289" s="27" t="s">
        <v>698</v>
      </c>
      <c r="DH289" s="27" t="s">
        <v>698</v>
      </c>
      <c r="DI289" s="27" t="s">
        <v>698</v>
      </c>
      <c r="DJ289" s="27" t="s">
        <v>698</v>
      </c>
      <c r="DK289" s="27" t="s">
        <v>698</v>
      </c>
      <c r="DL289" s="27" t="s">
        <v>698</v>
      </c>
      <c r="DM289" s="27" t="s">
        <v>698</v>
      </c>
      <c r="DN289" s="27" t="s">
        <v>698</v>
      </c>
      <c r="DO289" s="27" t="s">
        <v>698</v>
      </c>
      <c r="DP289" s="27" t="s">
        <v>698</v>
      </c>
      <c r="DQ289" s="27" t="s">
        <v>698</v>
      </c>
      <c r="DR289" s="27" t="s">
        <v>698</v>
      </c>
      <c r="DS289" s="27" t="s">
        <v>698</v>
      </c>
      <c r="DT289" s="27" t="s">
        <v>698</v>
      </c>
      <c r="DU289" s="27" t="s">
        <v>698</v>
      </c>
      <c r="DV289" s="27" t="s">
        <v>698</v>
      </c>
      <c r="DW289" s="27" t="s">
        <v>698</v>
      </c>
      <c r="DX289" s="27" t="s">
        <v>698</v>
      </c>
      <c r="DY289" s="27" t="s">
        <v>698</v>
      </c>
      <c r="DZ289" s="27" t="s">
        <v>698</v>
      </c>
      <c r="EA289" s="27" t="s">
        <v>698</v>
      </c>
      <c r="EB289" s="27" t="s">
        <v>698</v>
      </c>
      <c r="EC289" s="27" t="s">
        <v>698</v>
      </c>
      <c r="ED289" s="27" t="s">
        <v>698</v>
      </c>
      <c r="EE289" s="27" t="s">
        <v>698</v>
      </c>
      <c r="EF289" s="27" t="s">
        <v>698</v>
      </c>
      <c r="EG289" s="27" t="s">
        <v>698</v>
      </c>
      <c r="EH289" s="27" t="s">
        <v>698</v>
      </c>
      <c r="EI289" s="27" t="s">
        <v>698</v>
      </c>
      <c r="EJ289" s="27" t="s">
        <v>698</v>
      </c>
      <c r="EK289" s="27" t="s">
        <v>698</v>
      </c>
      <c r="EL289" s="27" t="s">
        <v>698</v>
      </c>
      <c r="EM289" s="27" t="s">
        <v>698</v>
      </c>
      <c r="EN289" s="27" t="s">
        <v>698</v>
      </c>
      <c r="EO289" s="27" t="s">
        <v>698</v>
      </c>
      <c r="EP289" s="27" t="s">
        <v>698</v>
      </c>
      <c r="EQ289" s="27" t="s">
        <v>698</v>
      </c>
      <c r="ER289" s="27" t="s">
        <v>698</v>
      </c>
      <c r="ES289" s="27" t="s">
        <v>698</v>
      </c>
      <c r="ET289" s="27" t="s">
        <v>698</v>
      </c>
      <c r="EU289" s="27" t="s">
        <v>698</v>
      </c>
      <c r="EV289" s="27" t="s">
        <v>698</v>
      </c>
      <c r="EW289" s="27" t="s">
        <v>2705</v>
      </c>
      <c r="EX289" s="27" t="s">
        <v>3004</v>
      </c>
      <c r="EY289" s="27" t="s">
        <v>2707</v>
      </c>
      <c r="EZ289" s="27" t="s">
        <v>694</v>
      </c>
      <c r="FA289" s="27" t="s">
        <v>694</v>
      </c>
      <c r="FB289" s="27" t="s">
        <v>694</v>
      </c>
      <c r="FC289" s="27" t="s">
        <v>694</v>
      </c>
      <c r="FD289" s="27" t="s">
        <v>694</v>
      </c>
      <c r="FE289" s="27" t="s">
        <v>2858</v>
      </c>
      <c r="FF289" s="157"/>
      <c r="FG289" s="157"/>
    </row>
    <row r="290" spans="1:163" x14ac:dyDescent="0.25">
      <c r="A290" s="27" t="str">
        <f t="shared" si="4"/>
        <v>IR003004002004002006000000000000000000</v>
      </c>
      <c r="B290" s="20" t="s">
        <v>2877</v>
      </c>
      <c r="C290" s="23" t="s">
        <v>2630</v>
      </c>
      <c r="D290" s="23" t="s">
        <v>710</v>
      </c>
      <c r="E290" s="23" t="s">
        <v>711</v>
      </c>
      <c r="F290" s="21" t="s">
        <v>707</v>
      </c>
      <c r="G290" s="23" t="s">
        <v>711</v>
      </c>
      <c r="H290" s="23" t="s">
        <v>707</v>
      </c>
      <c r="I290" s="21" t="s">
        <v>715</v>
      </c>
      <c r="J290" s="23" t="s">
        <v>697</v>
      </c>
      <c r="K290" s="64" t="s">
        <v>697</v>
      </c>
      <c r="L290" s="23" t="s">
        <v>697</v>
      </c>
      <c r="M290" s="23" t="s">
        <v>697</v>
      </c>
      <c r="N290" s="23" t="s">
        <v>697</v>
      </c>
      <c r="O290" s="23" t="s">
        <v>697</v>
      </c>
      <c r="P290" s="27">
        <v>0</v>
      </c>
      <c r="Q290" s="27" t="s">
        <v>704</v>
      </c>
      <c r="R290" s="27" t="s">
        <v>698</v>
      </c>
      <c r="S290" s="28" t="s">
        <v>694</v>
      </c>
      <c r="T290" s="28" t="s">
        <v>922</v>
      </c>
      <c r="U290" s="27" t="s">
        <v>3005</v>
      </c>
      <c r="V290" s="52" t="s">
        <v>905</v>
      </c>
      <c r="W290" s="51"/>
      <c r="X290" s="51"/>
      <c r="Y290" s="51"/>
      <c r="Z290" s="51"/>
      <c r="AA290" s="51"/>
      <c r="AB290" s="20" t="s">
        <v>1546</v>
      </c>
      <c r="AC290" s="51"/>
      <c r="AD290" s="51"/>
      <c r="AE290" s="51"/>
      <c r="AF290" s="51"/>
      <c r="AG290" s="51"/>
      <c r="AH290" s="27" t="s">
        <v>3166</v>
      </c>
      <c r="AI290" s="28" t="s">
        <v>704</v>
      </c>
      <c r="AJ290" s="27" t="s">
        <v>698</v>
      </c>
      <c r="AK290" s="27" t="s">
        <v>698</v>
      </c>
      <c r="AL290" s="27" t="s">
        <v>698</v>
      </c>
      <c r="AM290" s="27" t="s">
        <v>698</v>
      </c>
      <c r="AN290" s="27" t="s">
        <v>698</v>
      </c>
      <c r="AO290" s="27" t="s">
        <v>698</v>
      </c>
      <c r="AP290" s="27" t="s">
        <v>698</v>
      </c>
      <c r="AQ290" s="27" t="s">
        <v>698</v>
      </c>
      <c r="AR290" s="27" t="s">
        <v>698</v>
      </c>
      <c r="AS290" s="27" t="s">
        <v>698</v>
      </c>
      <c r="AT290" s="27" t="s">
        <v>698</v>
      </c>
      <c r="AU290" s="27" t="s">
        <v>698</v>
      </c>
      <c r="AV290" s="27" t="s">
        <v>698</v>
      </c>
      <c r="AW290" s="27" t="s">
        <v>698</v>
      </c>
      <c r="AX290" s="27" t="s">
        <v>698</v>
      </c>
      <c r="AY290" s="27" t="s">
        <v>698</v>
      </c>
      <c r="AZ290" s="27" t="s">
        <v>698</v>
      </c>
      <c r="BA290" s="27" t="s">
        <v>698</v>
      </c>
      <c r="BB290" s="27" t="s">
        <v>698</v>
      </c>
      <c r="BC290" s="27" t="s">
        <v>698</v>
      </c>
      <c r="BD290" s="27" t="s">
        <v>698</v>
      </c>
      <c r="BE290" s="27" t="s">
        <v>698</v>
      </c>
      <c r="BF290" s="27" t="s">
        <v>698</v>
      </c>
      <c r="BG290" s="27" t="s">
        <v>698</v>
      </c>
      <c r="BH290" s="27" t="s">
        <v>698</v>
      </c>
      <c r="BI290" s="27" t="s">
        <v>698</v>
      </c>
      <c r="BJ290" s="27" t="s">
        <v>698</v>
      </c>
      <c r="BK290" s="27" t="s">
        <v>698</v>
      </c>
      <c r="BL290" s="27" t="s">
        <v>698</v>
      </c>
      <c r="BM290" s="27" t="s">
        <v>698</v>
      </c>
      <c r="BN290" s="27" t="s">
        <v>698</v>
      </c>
      <c r="BO290" s="27" t="s">
        <v>698</v>
      </c>
      <c r="BP290" s="27" t="s">
        <v>698</v>
      </c>
      <c r="BQ290" s="27" t="s">
        <v>698</v>
      </c>
      <c r="BR290" s="27" t="s">
        <v>698</v>
      </c>
      <c r="BS290" s="27" t="s">
        <v>698</v>
      </c>
      <c r="BT290" s="27" t="s">
        <v>698</v>
      </c>
      <c r="BU290" s="27" t="s">
        <v>698</v>
      </c>
      <c r="BV290" s="27" t="s">
        <v>698</v>
      </c>
      <c r="BW290" s="27" t="s">
        <v>698</v>
      </c>
      <c r="BX290" s="27" t="s">
        <v>698</v>
      </c>
      <c r="BY290" s="27" t="s">
        <v>698</v>
      </c>
      <c r="BZ290" s="27" t="s">
        <v>704</v>
      </c>
      <c r="CA290" s="27" t="s">
        <v>698</v>
      </c>
      <c r="CB290" s="27" t="s">
        <v>698</v>
      </c>
      <c r="CC290" s="27" t="s">
        <v>698</v>
      </c>
      <c r="CD290" s="27" t="s">
        <v>698</v>
      </c>
      <c r="CE290" s="27" t="s">
        <v>698</v>
      </c>
      <c r="CF290" s="27" t="s">
        <v>698</v>
      </c>
      <c r="CG290" s="27" t="s">
        <v>698</v>
      </c>
      <c r="CH290" s="27" t="s">
        <v>698</v>
      </c>
      <c r="CI290" s="27" t="s">
        <v>698</v>
      </c>
      <c r="CJ290" s="27" t="s">
        <v>698</v>
      </c>
      <c r="CK290" s="27" t="s">
        <v>698</v>
      </c>
      <c r="CL290" s="27" t="s">
        <v>698</v>
      </c>
      <c r="CM290" s="27" t="s">
        <v>698</v>
      </c>
      <c r="CN290" s="27" t="s">
        <v>698</v>
      </c>
      <c r="CO290" s="27" t="s">
        <v>698</v>
      </c>
      <c r="CP290" s="27" t="s">
        <v>698</v>
      </c>
      <c r="CQ290" s="27" t="s">
        <v>698</v>
      </c>
      <c r="CR290" s="27" t="s">
        <v>698</v>
      </c>
      <c r="CS290" s="27" t="s">
        <v>698</v>
      </c>
      <c r="CT290" s="27" t="s">
        <v>698</v>
      </c>
      <c r="CU290" s="27" t="s">
        <v>698</v>
      </c>
      <c r="CV290" s="27" t="s">
        <v>698</v>
      </c>
      <c r="CW290" s="27" t="s">
        <v>698</v>
      </c>
      <c r="CX290" s="27" t="s">
        <v>698</v>
      </c>
      <c r="CY290" s="27" t="s">
        <v>698</v>
      </c>
      <c r="CZ290" s="27" t="s">
        <v>698</v>
      </c>
      <c r="DA290" s="27" t="s">
        <v>698</v>
      </c>
      <c r="DB290" s="27" t="s">
        <v>698</v>
      </c>
      <c r="DC290" s="27" t="s">
        <v>698</v>
      </c>
      <c r="DD290" s="27" t="s">
        <v>698</v>
      </c>
      <c r="DE290" s="27" t="s">
        <v>698</v>
      </c>
      <c r="DF290" s="27" t="s">
        <v>698</v>
      </c>
      <c r="DG290" s="27" t="s">
        <v>698</v>
      </c>
      <c r="DH290" s="27" t="s">
        <v>698</v>
      </c>
      <c r="DI290" s="27" t="s">
        <v>698</v>
      </c>
      <c r="DJ290" s="27" t="s">
        <v>698</v>
      </c>
      <c r="DK290" s="27" t="s">
        <v>698</v>
      </c>
      <c r="DL290" s="27" t="s">
        <v>698</v>
      </c>
      <c r="DM290" s="27" t="s">
        <v>698</v>
      </c>
      <c r="DN290" s="27" t="s">
        <v>698</v>
      </c>
      <c r="DO290" s="27" t="s">
        <v>698</v>
      </c>
      <c r="DP290" s="27" t="s">
        <v>698</v>
      </c>
      <c r="DQ290" s="27" t="s">
        <v>698</v>
      </c>
      <c r="DR290" s="27" t="s">
        <v>698</v>
      </c>
      <c r="DS290" s="27" t="s">
        <v>698</v>
      </c>
      <c r="DT290" s="27" t="s">
        <v>698</v>
      </c>
      <c r="DU290" s="27" t="s">
        <v>698</v>
      </c>
      <c r="DV290" s="27" t="s">
        <v>698</v>
      </c>
      <c r="DW290" s="27" t="s">
        <v>698</v>
      </c>
      <c r="DX290" s="27" t="s">
        <v>698</v>
      </c>
      <c r="DY290" s="27" t="s">
        <v>698</v>
      </c>
      <c r="DZ290" s="27" t="s">
        <v>698</v>
      </c>
      <c r="EA290" s="27" t="s">
        <v>698</v>
      </c>
      <c r="EB290" s="27" t="s">
        <v>698</v>
      </c>
      <c r="EC290" s="27" t="s">
        <v>698</v>
      </c>
      <c r="ED290" s="27" t="s">
        <v>698</v>
      </c>
      <c r="EE290" s="27" t="s">
        <v>698</v>
      </c>
      <c r="EF290" s="27" t="s">
        <v>698</v>
      </c>
      <c r="EG290" s="27" t="s">
        <v>698</v>
      </c>
      <c r="EH290" s="27" t="s">
        <v>698</v>
      </c>
      <c r="EI290" s="27" t="s">
        <v>698</v>
      </c>
      <c r="EJ290" s="27" t="s">
        <v>698</v>
      </c>
      <c r="EK290" s="27" t="s">
        <v>698</v>
      </c>
      <c r="EL290" s="27" t="s">
        <v>698</v>
      </c>
      <c r="EM290" s="27" t="s">
        <v>698</v>
      </c>
      <c r="EN290" s="27" t="s">
        <v>698</v>
      </c>
      <c r="EO290" s="27" t="s">
        <v>698</v>
      </c>
      <c r="EP290" s="27" t="s">
        <v>698</v>
      </c>
      <c r="EQ290" s="27" t="s">
        <v>698</v>
      </c>
      <c r="ER290" s="27" t="s">
        <v>698</v>
      </c>
      <c r="ES290" s="27" t="s">
        <v>698</v>
      </c>
      <c r="ET290" s="27" t="s">
        <v>698</v>
      </c>
      <c r="EU290" s="27" t="s">
        <v>698</v>
      </c>
      <c r="EV290" s="27" t="s">
        <v>698</v>
      </c>
      <c r="EW290" s="27" t="s">
        <v>2705</v>
      </c>
      <c r="EX290" s="27" t="s">
        <v>3004</v>
      </c>
      <c r="EY290" s="27" t="s">
        <v>2707</v>
      </c>
      <c r="EZ290" s="27" t="s">
        <v>694</v>
      </c>
      <c r="FA290" s="27" t="s">
        <v>694</v>
      </c>
      <c r="FB290" s="27" t="s">
        <v>694</v>
      </c>
      <c r="FC290" s="27" t="s">
        <v>694</v>
      </c>
      <c r="FD290" s="27" t="s">
        <v>694</v>
      </c>
      <c r="FE290" s="27" t="s">
        <v>2858</v>
      </c>
      <c r="FF290" s="157"/>
      <c r="FG290" s="157"/>
    </row>
    <row r="291" spans="1:163" x14ac:dyDescent="0.25">
      <c r="A291" s="27" t="str">
        <f t="shared" si="4"/>
        <v>IR003004002004002007000000000000000000</v>
      </c>
      <c r="B291" s="20" t="s">
        <v>2877</v>
      </c>
      <c r="C291" s="23" t="s">
        <v>2630</v>
      </c>
      <c r="D291" s="23" t="s">
        <v>710</v>
      </c>
      <c r="E291" s="23" t="s">
        <v>711</v>
      </c>
      <c r="F291" s="21" t="s">
        <v>707</v>
      </c>
      <c r="G291" s="23" t="s">
        <v>711</v>
      </c>
      <c r="H291" s="23" t="s">
        <v>707</v>
      </c>
      <c r="I291" s="21" t="s">
        <v>718</v>
      </c>
      <c r="J291" s="23" t="s">
        <v>697</v>
      </c>
      <c r="K291" s="64" t="s">
        <v>697</v>
      </c>
      <c r="L291" s="23" t="s">
        <v>697</v>
      </c>
      <c r="M291" s="23" t="s">
        <v>697</v>
      </c>
      <c r="N291" s="23" t="s">
        <v>697</v>
      </c>
      <c r="O291" s="23" t="s">
        <v>697</v>
      </c>
      <c r="P291" s="27">
        <v>0</v>
      </c>
      <c r="Q291" s="27" t="s">
        <v>704</v>
      </c>
      <c r="R291" s="27" t="s">
        <v>698</v>
      </c>
      <c r="S291" s="28" t="s">
        <v>694</v>
      </c>
      <c r="T291" s="28" t="s">
        <v>922</v>
      </c>
      <c r="U291" s="27" t="s">
        <v>3005</v>
      </c>
      <c r="V291" s="52" t="s">
        <v>905</v>
      </c>
      <c r="W291" s="51"/>
      <c r="X291" s="51"/>
      <c r="Y291" s="51"/>
      <c r="Z291" s="51"/>
      <c r="AA291" s="51"/>
      <c r="AB291" s="20" t="s">
        <v>3038</v>
      </c>
      <c r="AC291" s="51"/>
      <c r="AD291" s="51"/>
      <c r="AE291" s="51"/>
      <c r="AF291" s="51"/>
      <c r="AG291" s="51"/>
      <c r="AH291" s="27" t="s">
        <v>3167</v>
      </c>
      <c r="AI291" s="28" t="s">
        <v>704</v>
      </c>
      <c r="AJ291" s="27" t="s">
        <v>698</v>
      </c>
      <c r="AK291" s="27" t="s">
        <v>698</v>
      </c>
      <c r="AL291" s="27" t="s">
        <v>698</v>
      </c>
      <c r="AM291" s="27" t="s">
        <v>698</v>
      </c>
      <c r="AN291" s="27" t="s">
        <v>698</v>
      </c>
      <c r="AO291" s="27" t="s">
        <v>698</v>
      </c>
      <c r="AP291" s="27" t="s">
        <v>698</v>
      </c>
      <c r="AQ291" s="27" t="s">
        <v>698</v>
      </c>
      <c r="AR291" s="27" t="s">
        <v>698</v>
      </c>
      <c r="AS291" s="27" t="s">
        <v>698</v>
      </c>
      <c r="AT291" s="27" t="s">
        <v>698</v>
      </c>
      <c r="AU291" s="27" t="s">
        <v>698</v>
      </c>
      <c r="AV291" s="27" t="s">
        <v>698</v>
      </c>
      <c r="AW291" s="27" t="s">
        <v>698</v>
      </c>
      <c r="AX291" s="27" t="s">
        <v>698</v>
      </c>
      <c r="AY291" s="27" t="s">
        <v>698</v>
      </c>
      <c r="AZ291" s="27" t="s">
        <v>698</v>
      </c>
      <c r="BA291" s="27" t="s">
        <v>698</v>
      </c>
      <c r="BB291" s="27" t="s">
        <v>698</v>
      </c>
      <c r="BC291" s="27" t="s">
        <v>698</v>
      </c>
      <c r="BD291" s="27" t="s">
        <v>698</v>
      </c>
      <c r="BE291" s="27" t="s">
        <v>698</v>
      </c>
      <c r="BF291" s="27" t="s">
        <v>698</v>
      </c>
      <c r="BG291" s="27" t="s">
        <v>698</v>
      </c>
      <c r="BH291" s="27" t="s">
        <v>698</v>
      </c>
      <c r="BI291" s="27" t="s">
        <v>698</v>
      </c>
      <c r="BJ291" s="27" t="s">
        <v>698</v>
      </c>
      <c r="BK291" s="27" t="s">
        <v>698</v>
      </c>
      <c r="BL291" s="27" t="s">
        <v>698</v>
      </c>
      <c r="BM291" s="27" t="s">
        <v>698</v>
      </c>
      <c r="BN291" s="27" t="s">
        <v>698</v>
      </c>
      <c r="BO291" s="27" t="s">
        <v>698</v>
      </c>
      <c r="BP291" s="27" t="s">
        <v>698</v>
      </c>
      <c r="BQ291" s="27" t="s">
        <v>698</v>
      </c>
      <c r="BR291" s="27" t="s">
        <v>698</v>
      </c>
      <c r="BS291" s="27" t="s">
        <v>698</v>
      </c>
      <c r="BT291" s="27" t="s">
        <v>698</v>
      </c>
      <c r="BU291" s="27" t="s">
        <v>698</v>
      </c>
      <c r="BV291" s="27" t="s">
        <v>698</v>
      </c>
      <c r="BW291" s="27" t="s">
        <v>698</v>
      </c>
      <c r="BX291" s="27" t="s">
        <v>698</v>
      </c>
      <c r="BY291" s="27" t="s">
        <v>698</v>
      </c>
      <c r="BZ291" s="27" t="s">
        <v>704</v>
      </c>
      <c r="CA291" s="27" t="s">
        <v>698</v>
      </c>
      <c r="CB291" s="27" t="s">
        <v>698</v>
      </c>
      <c r="CC291" s="27" t="s">
        <v>698</v>
      </c>
      <c r="CD291" s="27" t="s">
        <v>698</v>
      </c>
      <c r="CE291" s="27" t="s">
        <v>698</v>
      </c>
      <c r="CF291" s="27" t="s">
        <v>698</v>
      </c>
      <c r="CG291" s="27" t="s">
        <v>698</v>
      </c>
      <c r="CH291" s="27" t="s">
        <v>698</v>
      </c>
      <c r="CI291" s="27" t="s">
        <v>698</v>
      </c>
      <c r="CJ291" s="27" t="s">
        <v>698</v>
      </c>
      <c r="CK291" s="27" t="s">
        <v>698</v>
      </c>
      <c r="CL291" s="27" t="s">
        <v>698</v>
      </c>
      <c r="CM291" s="27" t="s">
        <v>698</v>
      </c>
      <c r="CN291" s="27" t="s">
        <v>698</v>
      </c>
      <c r="CO291" s="27" t="s">
        <v>698</v>
      </c>
      <c r="CP291" s="27" t="s">
        <v>698</v>
      </c>
      <c r="CQ291" s="27" t="s">
        <v>698</v>
      </c>
      <c r="CR291" s="27" t="s">
        <v>698</v>
      </c>
      <c r="CS291" s="27" t="s">
        <v>698</v>
      </c>
      <c r="CT291" s="27" t="s">
        <v>698</v>
      </c>
      <c r="CU291" s="27" t="s">
        <v>698</v>
      </c>
      <c r="CV291" s="27" t="s">
        <v>698</v>
      </c>
      <c r="CW291" s="27" t="s">
        <v>698</v>
      </c>
      <c r="CX291" s="27" t="s">
        <v>698</v>
      </c>
      <c r="CY291" s="27" t="s">
        <v>698</v>
      </c>
      <c r="CZ291" s="27" t="s">
        <v>698</v>
      </c>
      <c r="DA291" s="27" t="s">
        <v>698</v>
      </c>
      <c r="DB291" s="27" t="s">
        <v>698</v>
      </c>
      <c r="DC291" s="27" t="s">
        <v>698</v>
      </c>
      <c r="DD291" s="27" t="s">
        <v>698</v>
      </c>
      <c r="DE291" s="27" t="s">
        <v>698</v>
      </c>
      <c r="DF291" s="27" t="s">
        <v>698</v>
      </c>
      <c r="DG291" s="27" t="s">
        <v>698</v>
      </c>
      <c r="DH291" s="27" t="s">
        <v>698</v>
      </c>
      <c r="DI291" s="27" t="s">
        <v>698</v>
      </c>
      <c r="DJ291" s="27" t="s">
        <v>698</v>
      </c>
      <c r="DK291" s="27" t="s">
        <v>698</v>
      </c>
      <c r="DL291" s="27" t="s">
        <v>698</v>
      </c>
      <c r="DM291" s="27" t="s">
        <v>698</v>
      </c>
      <c r="DN291" s="27" t="s">
        <v>698</v>
      </c>
      <c r="DO291" s="27" t="s">
        <v>698</v>
      </c>
      <c r="DP291" s="27" t="s">
        <v>698</v>
      </c>
      <c r="DQ291" s="27" t="s">
        <v>698</v>
      </c>
      <c r="DR291" s="27" t="s">
        <v>698</v>
      </c>
      <c r="DS291" s="27" t="s">
        <v>698</v>
      </c>
      <c r="DT291" s="27" t="s">
        <v>698</v>
      </c>
      <c r="DU291" s="27" t="s">
        <v>698</v>
      </c>
      <c r="DV291" s="27" t="s">
        <v>698</v>
      </c>
      <c r="DW291" s="27" t="s">
        <v>698</v>
      </c>
      <c r="DX291" s="27" t="s">
        <v>698</v>
      </c>
      <c r="DY291" s="27" t="s">
        <v>698</v>
      </c>
      <c r="DZ291" s="27" t="s">
        <v>698</v>
      </c>
      <c r="EA291" s="27" t="s">
        <v>698</v>
      </c>
      <c r="EB291" s="27" t="s">
        <v>698</v>
      </c>
      <c r="EC291" s="27" t="s">
        <v>698</v>
      </c>
      <c r="ED291" s="27" t="s">
        <v>698</v>
      </c>
      <c r="EE291" s="27" t="s">
        <v>698</v>
      </c>
      <c r="EF291" s="27" t="s">
        <v>698</v>
      </c>
      <c r="EG291" s="27" t="s">
        <v>698</v>
      </c>
      <c r="EH291" s="27" t="s">
        <v>698</v>
      </c>
      <c r="EI291" s="27" t="s">
        <v>698</v>
      </c>
      <c r="EJ291" s="27" t="s">
        <v>698</v>
      </c>
      <c r="EK291" s="27" t="s">
        <v>698</v>
      </c>
      <c r="EL291" s="27" t="s">
        <v>698</v>
      </c>
      <c r="EM291" s="27" t="s">
        <v>698</v>
      </c>
      <c r="EN291" s="27" t="s">
        <v>698</v>
      </c>
      <c r="EO291" s="27" t="s">
        <v>698</v>
      </c>
      <c r="EP291" s="27" t="s">
        <v>698</v>
      </c>
      <c r="EQ291" s="27" t="s">
        <v>698</v>
      </c>
      <c r="ER291" s="27" t="s">
        <v>698</v>
      </c>
      <c r="ES291" s="27" t="s">
        <v>698</v>
      </c>
      <c r="ET291" s="27" t="s">
        <v>698</v>
      </c>
      <c r="EU291" s="27" t="s">
        <v>698</v>
      </c>
      <c r="EV291" s="27" t="s">
        <v>698</v>
      </c>
      <c r="EW291" s="27" t="s">
        <v>2705</v>
      </c>
      <c r="EX291" s="27" t="s">
        <v>3004</v>
      </c>
      <c r="EY291" s="27" t="s">
        <v>2707</v>
      </c>
      <c r="EZ291" s="27" t="s">
        <v>694</v>
      </c>
      <c r="FA291" s="27" t="s">
        <v>694</v>
      </c>
      <c r="FB291" s="27" t="s">
        <v>694</v>
      </c>
      <c r="FC291" s="27" t="s">
        <v>694</v>
      </c>
      <c r="FD291" s="27" t="s">
        <v>694</v>
      </c>
      <c r="FE291" s="27" t="s">
        <v>2858</v>
      </c>
      <c r="FF291" s="157"/>
      <c r="FG291" s="157"/>
    </row>
    <row r="292" spans="1:163" x14ac:dyDescent="0.25">
      <c r="A292" s="27" t="str">
        <f t="shared" si="4"/>
        <v>IR003004002004002008000000000000000000</v>
      </c>
      <c r="B292" s="20" t="s">
        <v>2877</v>
      </c>
      <c r="C292" s="23" t="s">
        <v>2630</v>
      </c>
      <c r="D292" s="23" t="s">
        <v>710</v>
      </c>
      <c r="E292" s="23" t="s">
        <v>711</v>
      </c>
      <c r="F292" s="21" t="s">
        <v>707</v>
      </c>
      <c r="G292" s="23" t="s">
        <v>711</v>
      </c>
      <c r="H292" s="23" t="s">
        <v>707</v>
      </c>
      <c r="I292" s="21" t="s">
        <v>720</v>
      </c>
      <c r="J292" s="23" t="s">
        <v>697</v>
      </c>
      <c r="K292" s="64" t="s">
        <v>697</v>
      </c>
      <c r="L292" s="23" t="s">
        <v>697</v>
      </c>
      <c r="M292" s="23" t="s">
        <v>697</v>
      </c>
      <c r="N292" s="23" t="s">
        <v>697</v>
      </c>
      <c r="O292" s="23" t="s">
        <v>697</v>
      </c>
      <c r="P292" s="27">
        <v>0</v>
      </c>
      <c r="Q292" s="27" t="s">
        <v>704</v>
      </c>
      <c r="R292" s="27" t="s">
        <v>698</v>
      </c>
      <c r="S292" s="28" t="s">
        <v>694</v>
      </c>
      <c r="T292" s="28" t="s">
        <v>922</v>
      </c>
      <c r="U292" s="27" t="s">
        <v>3005</v>
      </c>
      <c r="V292" s="52" t="s">
        <v>905</v>
      </c>
      <c r="W292" s="51"/>
      <c r="X292" s="51"/>
      <c r="Y292" s="51"/>
      <c r="Z292" s="51"/>
      <c r="AA292" s="51"/>
      <c r="AB292" s="20" t="s">
        <v>1549</v>
      </c>
      <c r="AC292" s="51"/>
      <c r="AD292" s="51"/>
      <c r="AE292" s="51"/>
      <c r="AF292" s="51"/>
      <c r="AG292" s="51"/>
      <c r="AH292" s="27" t="s">
        <v>3168</v>
      </c>
      <c r="AI292" s="28" t="s">
        <v>704</v>
      </c>
      <c r="AJ292" s="27" t="s">
        <v>698</v>
      </c>
      <c r="AK292" s="27" t="s">
        <v>698</v>
      </c>
      <c r="AL292" s="27" t="s">
        <v>698</v>
      </c>
      <c r="AM292" s="27" t="s">
        <v>698</v>
      </c>
      <c r="AN292" s="27" t="s">
        <v>698</v>
      </c>
      <c r="AO292" s="27" t="s">
        <v>698</v>
      </c>
      <c r="AP292" s="27" t="s">
        <v>698</v>
      </c>
      <c r="AQ292" s="27" t="s">
        <v>698</v>
      </c>
      <c r="AR292" s="27" t="s">
        <v>698</v>
      </c>
      <c r="AS292" s="27" t="s">
        <v>698</v>
      </c>
      <c r="AT292" s="27" t="s">
        <v>698</v>
      </c>
      <c r="AU292" s="27" t="s">
        <v>698</v>
      </c>
      <c r="AV292" s="27" t="s">
        <v>698</v>
      </c>
      <c r="AW292" s="27" t="s">
        <v>698</v>
      </c>
      <c r="AX292" s="27" t="s">
        <v>698</v>
      </c>
      <c r="AY292" s="27" t="s">
        <v>698</v>
      </c>
      <c r="AZ292" s="27" t="s">
        <v>698</v>
      </c>
      <c r="BA292" s="27" t="s">
        <v>698</v>
      </c>
      <c r="BB292" s="27" t="s">
        <v>698</v>
      </c>
      <c r="BC292" s="27" t="s">
        <v>698</v>
      </c>
      <c r="BD292" s="27" t="s">
        <v>698</v>
      </c>
      <c r="BE292" s="27" t="s">
        <v>698</v>
      </c>
      <c r="BF292" s="27" t="s">
        <v>698</v>
      </c>
      <c r="BG292" s="27" t="s">
        <v>698</v>
      </c>
      <c r="BH292" s="27" t="s">
        <v>698</v>
      </c>
      <c r="BI292" s="27" t="s">
        <v>698</v>
      </c>
      <c r="BJ292" s="27" t="s">
        <v>698</v>
      </c>
      <c r="BK292" s="27" t="s">
        <v>698</v>
      </c>
      <c r="BL292" s="27" t="s">
        <v>698</v>
      </c>
      <c r="BM292" s="27" t="s">
        <v>698</v>
      </c>
      <c r="BN292" s="27" t="s">
        <v>698</v>
      </c>
      <c r="BO292" s="27" t="s">
        <v>698</v>
      </c>
      <c r="BP292" s="27" t="s">
        <v>698</v>
      </c>
      <c r="BQ292" s="27" t="s">
        <v>698</v>
      </c>
      <c r="BR292" s="27" t="s">
        <v>698</v>
      </c>
      <c r="BS292" s="27" t="s">
        <v>698</v>
      </c>
      <c r="BT292" s="27" t="s">
        <v>698</v>
      </c>
      <c r="BU292" s="27" t="s">
        <v>698</v>
      </c>
      <c r="BV292" s="27" t="s">
        <v>698</v>
      </c>
      <c r="BW292" s="27" t="s">
        <v>698</v>
      </c>
      <c r="BX292" s="27" t="s">
        <v>698</v>
      </c>
      <c r="BY292" s="27" t="s">
        <v>698</v>
      </c>
      <c r="BZ292" s="27" t="s">
        <v>704</v>
      </c>
      <c r="CA292" s="27" t="s">
        <v>698</v>
      </c>
      <c r="CB292" s="27" t="s">
        <v>698</v>
      </c>
      <c r="CC292" s="27" t="s">
        <v>698</v>
      </c>
      <c r="CD292" s="27" t="s">
        <v>698</v>
      </c>
      <c r="CE292" s="27" t="s">
        <v>698</v>
      </c>
      <c r="CF292" s="27" t="s">
        <v>698</v>
      </c>
      <c r="CG292" s="27" t="s">
        <v>698</v>
      </c>
      <c r="CH292" s="27" t="s">
        <v>698</v>
      </c>
      <c r="CI292" s="27" t="s">
        <v>698</v>
      </c>
      <c r="CJ292" s="27" t="s">
        <v>698</v>
      </c>
      <c r="CK292" s="27" t="s">
        <v>698</v>
      </c>
      <c r="CL292" s="27" t="s">
        <v>698</v>
      </c>
      <c r="CM292" s="27" t="s">
        <v>698</v>
      </c>
      <c r="CN292" s="27" t="s">
        <v>698</v>
      </c>
      <c r="CO292" s="27" t="s">
        <v>698</v>
      </c>
      <c r="CP292" s="27" t="s">
        <v>698</v>
      </c>
      <c r="CQ292" s="27" t="s">
        <v>698</v>
      </c>
      <c r="CR292" s="27" t="s">
        <v>698</v>
      </c>
      <c r="CS292" s="27" t="s">
        <v>698</v>
      </c>
      <c r="CT292" s="27" t="s">
        <v>698</v>
      </c>
      <c r="CU292" s="27" t="s">
        <v>698</v>
      </c>
      <c r="CV292" s="27" t="s">
        <v>698</v>
      </c>
      <c r="CW292" s="27" t="s">
        <v>698</v>
      </c>
      <c r="CX292" s="27" t="s">
        <v>698</v>
      </c>
      <c r="CY292" s="27" t="s">
        <v>698</v>
      </c>
      <c r="CZ292" s="27" t="s">
        <v>698</v>
      </c>
      <c r="DA292" s="27" t="s">
        <v>698</v>
      </c>
      <c r="DB292" s="27" t="s">
        <v>698</v>
      </c>
      <c r="DC292" s="27" t="s">
        <v>698</v>
      </c>
      <c r="DD292" s="27" t="s">
        <v>698</v>
      </c>
      <c r="DE292" s="27" t="s">
        <v>698</v>
      </c>
      <c r="DF292" s="27" t="s">
        <v>698</v>
      </c>
      <c r="DG292" s="27" t="s">
        <v>698</v>
      </c>
      <c r="DH292" s="27" t="s">
        <v>698</v>
      </c>
      <c r="DI292" s="27" t="s">
        <v>698</v>
      </c>
      <c r="DJ292" s="27" t="s">
        <v>698</v>
      </c>
      <c r="DK292" s="27" t="s">
        <v>698</v>
      </c>
      <c r="DL292" s="27" t="s">
        <v>698</v>
      </c>
      <c r="DM292" s="27" t="s">
        <v>698</v>
      </c>
      <c r="DN292" s="27" t="s">
        <v>698</v>
      </c>
      <c r="DO292" s="27" t="s">
        <v>698</v>
      </c>
      <c r="DP292" s="27" t="s">
        <v>698</v>
      </c>
      <c r="DQ292" s="27" t="s">
        <v>698</v>
      </c>
      <c r="DR292" s="27" t="s">
        <v>698</v>
      </c>
      <c r="DS292" s="27" t="s">
        <v>698</v>
      </c>
      <c r="DT292" s="27" t="s">
        <v>698</v>
      </c>
      <c r="DU292" s="27" t="s">
        <v>698</v>
      </c>
      <c r="DV292" s="27" t="s">
        <v>698</v>
      </c>
      <c r="DW292" s="27" t="s">
        <v>698</v>
      </c>
      <c r="DX292" s="27" t="s">
        <v>698</v>
      </c>
      <c r="DY292" s="27" t="s">
        <v>698</v>
      </c>
      <c r="DZ292" s="27" t="s">
        <v>698</v>
      </c>
      <c r="EA292" s="27" t="s">
        <v>698</v>
      </c>
      <c r="EB292" s="27" t="s">
        <v>698</v>
      </c>
      <c r="EC292" s="27" t="s">
        <v>698</v>
      </c>
      <c r="ED292" s="27" t="s">
        <v>698</v>
      </c>
      <c r="EE292" s="27" t="s">
        <v>698</v>
      </c>
      <c r="EF292" s="27" t="s">
        <v>698</v>
      </c>
      <c r="EG292" s="27" t="s">
        <v>698</v>
      </c>
      <c r="EH292" s="27" t="s">
        <v>698</v>
      </c>
      <c r="EI292" s="27" t="s">
        <v>698</v>
      </c>
      <c r="EJ292" s="27" t="s">
        <v>698</v>
      </c>
      <c r="EK292" s="27" t="s">
        <v>698</v>
      </c>
      <c r="EL292" s="27" t="s">
        <v>698</v>
      </c>
      <c r="EM292" s="27" t="s">
        <v>698</v>
      </c>
      <c r="EN292" s="27" t="s">
        <v>698</v>
      </c>
      <c r="EO292" s="27" t="s">
        <v>698</v>
      </c>
      <c r="EP292" s="27" t="s">
        <v>698</v>
      </c>
      <c r="EQ292" s="27" t="s">
        <v>698</v>
      </c>
      <c r="ER292" s="27" t="s">
        <v>698</v>
      </c>
      <c r="ES292" s="27" t="s">
        <v>698</v>
      </c>
      <c r="ET292" s="27" t="s">
        <v>698</v>
      </c>
      <c r="EU292" s="27" t="s">
        <v>698</v>
      </c>
      <c r="EV292" s="27" t="s">
        <v>698</v>
      </c>
      <c r="EW292" s="27" t="s">
        <v>2705</v>
      </c>
      <c r="EX292" s="27" t="s">
        <v>3004</v>
      </c>
      <c r="EY292" s="27" t="s">
        <v>2707</v>
      </c>
      <c r="EZ292" s="27" t="s">
        <v>694</v>
      </c>
      <c r="FA292" s="27" t="s">
        <v>694</v>
      </c>
      <c r="FB292" s="27" t="s">
        <v>694</v>
      </c>
      <c r="FC292" s="27" t="s">
        <v>694</v>
      </c>
      <c r="FD292" s="27" t="s">
        <v>694</v>
      </c>
      <c r="FE292" s="27" t="s">
        <v>2858</v>
      </c>
      <c r="FF292" s="157"/>
      <c r="FG292" s="157"/>
    </row>
    <row r="293" spans="1:163" x14ac:dyDescent="0.25">
      <c r="A293" s="27" t="str">
        <f t="shared" si="4"/>
        <v>IR003004002004002009000000000000000000</v>
      </c>
      <c r="B293" s="20" t="s">
        <v>2877</v>
      </c>
      <c r="C293" s="23" t="s">
        <v>2630</v>
      </c>
      <c r="D293" s="23" t="s">
        <v>710</v>
      </c>
      <c r="E293" s="23" t="s">
        <v>711</v>
      </c>
      <c r="F293" s="21" t="s">
        <v>707</v>
      </c>
      <c r="G293" s="23" t="s">
        <v>711</v>
      </c>
      <c r="H293" s="23" t="s">
        <v>707</v>
      </c>
      <c r="I293" s="21" t="s">
        <v>722</v>
      </c>
      <c r="J293" s="23" t="s">
        <v>697</v>
      </c>
      <c r="K293" s="64" t="s">
        <v>697</v>
      </c>
      <c r="L293" s="23" t="s">
        <v>697</v>
      </c>
      <c r="M293" s="23" t="s">
        <v>697</v>
      </c>
      <c r="N293" s="23" t="s">
        <v>697</v>
      </c>
      <c r="O293" s="23" t="s">
        <v>697</v>
      </c>
      <c r="P293" s="27">
        <v>0</v>
      </c>
      <c r="Q293" s="27" t="s">
        <v>704</v>
      </c>
      <c r="R293" s="27" t="s">
        <v>698</v>
      </c>
      <c r="S293" s="28" t="s">
        <v>694</v>
      </c>
      <c r="T293" s="28" t="s">
        <v>922</v>
      </c>
      <c r="U293" s="27" t="s">
        <v>3005</v>
      </c>
      <c r="V293" s="52" t="s">
        <v>905</v>
      </c>
      <c r="W293" s="51"/>
      <c r="X293" s="51"/>
      <c r="Y293" s="51"/>
      <c r="Z293" s="51"/>
      <c r="AA293" s="51"/>
      <c r="AB293" s="20" t="s">
        <v>3041</v>
      </c>
      <c r="AC293" s="51"/>
      <c r="AD293" s="51"/>
      <c r="AE293" s="51"/>
      <c r="AF293" s="51"/>
      <c r="AG293" s="51"/>
      <c r="AH293" s="27" t="s">
        <v>3169</v>
      </c>
      <c r="AI293" s="28" t="s">
        <v>704</v>
      </c>
      <c r="AJ293" s="27" t="s">
        <v>698</v>
      </c>
      <c r="AK293" s="27" t="s">
        <v>698</v>
      </c>
      <c r="AL293" s="27" t="s">
        <v>698</v>
      </c>
      <c r="AM293" s="27" t="s">
        <v>698</v>
      </c>
      <c r="AN293" s="27" t="s">
        <v>698</v>
      </c>
      <c r="AO293" s="27" t="s">
        <v>698</v>
      </c>
      <c r="AP293" s="27" t="s">
        <v>698</v>
      </c>
      <c r="AQ293" s="27" t="s">
        <v>698</v>
      </c>
      <c r="AR293" s="27" t="s">
        <v>698</v>
      </c>
      <c r="AS293" s="27" t="s">
        <v>698</v>
      </c>
      <c r="AT293" s="27" t="s">
        <v>698</v>
      </c>
      <c r="AU293" s="27" t="s">
        <v>698</v>
      </c>
      <c r="AV293" s="27" t="s">
        <v>698</v>
      </c>
      <c r="AW293" s="27" t="s">
        <v>698</v>
      </c>
      <c r="AX293" s="27" t="s">
        <v>698</v>
      </c>
      <c r="AY293" s="27" t="s">
        <v>698</v>
      </c>
      <c r="AZ293" s="27" t="s">
        <v>698</v>
      </c>
      <c r="BA293" s="27" t="s">
        <v>698</v>
      </c>
      <c r="BB293" s="27" t="s">
        <v>698</v>
      </c>
      <c r="BC293" s="27" t="s">
        <v>698</v>
      </c>
      <c r="BD293" s="27" t="s">
        <v>698</v>
      </c>
      <c r="BE293" s="27" t="s">
        <v>698</v>
      </c>
      <c r="BF293" s="27" t="s">
        <v>698</v>
      </c>
      <c r="BG293" s="27" t="s">
        <v>698</v>
      </c>
      <c r="BH293" s="27" t="s">
        <v>698</v>
      </c>
      <c r="BI293" s="27" t="s">
        <v>698</v>
      </c>
      <c r="BJ293" s="27" t="s">
        <v>698</v>
      </c>
      <c r="BK293" s="27" t="s">
        <v>698</v>
      </c>
      <c r="BL293" s="27" t="s">
        <v>698</v>
      </c>
      <c r="BM293" s="27" t="s">
        <v>698</v>
      </c>
      <c r="BN293" s="27" t="s">
        <v>698</v>
      </c>
      <c r="BO293" s="27" t="s">
        <v>698</v>
      </c>
      <c r="BP293" s="27" t="s">
        <v>698</v>
      </c>
      <c r="BQ293" s="27" t="s">
        <v>698</v>
      </c>
      <c r="BR293" s="27" t="s">
        <v>698</v>
      </c>
      <c r="BS293" s="27" t="s">
        <v>698</v>
      </c>
      <c r="BT293" s="27" t="s">
        <v>698</v>
      </c>
      <c r="BU293" s="27" t="s">
        <v>698</v>
      </c>
      <c r="BV293" s="27" t="s">
        <v>698</v>
      </c>
      <c r="BW293" s="27" t="s">
        <v>698</v>
      </c>
      <c r="BX293" s="27" t="s">
        <v>698</v>
      </c>
      <c r="BY293" s="27" t="s">
        <v>698</v>
      </c>
      <c r="BZ293" s="27" t="s">
        <v>704</v>
      </c>
      <c r="CA293" s="27" t="s">
        <v>698</v>
      </c>
      <c r="CB293" s="27" t="s">
        <v>698</v>
      </c>
      <c r="CC293" s="27" t="s">
        <v>698</v>
      </c>
      <c r="CD293" s="27" t="s">
        <v>698</v>
      </c>
      <c r="CE293" s="27" t="s">
        <v>698</v>
      </c>
      <c r="CF293" s="27" t="s">
        <v>698</v>
      </c>
      <c r="CG293" s="27" t="s">
        <v>698</v>
      </c>
      <c r="CH293" s="27" t="s">
        <v>698</v>
      </c>
      <c r="CI293" s="27" t="s">
        <v>698</v>
      </c>
      <c r="CJ293" s="27" t="s">
        <v>698</v>
      </c>
      <c r="CK293" s="27" t="s">
        <v>698</v>
      </c>
      <c r="CL293" s="27" t="s">
        <v>698</v>
      </c>
      <c r="CM293" s="27" t="s">
        <v>698</v>
      </c>
      <c r="CN293" s="27" t="s">
        <v>698</v>
      </c>
      <c r="CO293" s="27" t="s">
        <v>698</v>
      </c>
      <c r="CP293" s="27" t="s">
        <v>698</v>
      </c>
      <c r="CQ293" s="27" t="s">
        <v>698</v>
      </c>
      <c r="CR293" s="27" t="s">
        <v>698</v>
      </c>
      <c r="CS293" s="27" t="s">
        <v>698</v>
      </c>
      <c r="CT293" s="27" t="s">
        <v>698</v>
      </c>
      <c r="CU293" s="27" t="s">
        <v>698</v>
      </c>
      <c r="CV293" s="27" t="s">
        <v>698</v>
      </c>
      <c r="CW293" s="27" t="s">
        <v>698</v>
      </c>
      <c r="CX293" s="27" t="s">
        <v>698</v>
      </c>
      <c r="CY293" s="27" t="s">
        <v>698</v>
      </c>
      <c r="CZ293" s="27" t="s">
        <v>698</v>
      </c>
      <c r="DA293" s="27" t="s">
        <v>698</v>
      </c>
      <c r="DB293" s="27" t="s">
        <v>698</v>
      </c>
      <c r="DC293" s="27" t="s">
        <v>698</v>
      </c>
      <c r="DD293" s="27" t="s">
        <v>698</v>
      </c>
      <c r="DE293" s="27" t="s">
        <v>698</v>
      </c>
      <c r="DF293" s="27" t="s">
        <v>698</v>
      </c>
      <c r="DG293" s="27" t="s">
        <v>698</v>
      </c>
      <c r="DH293" s="27" t="s">
        <v>698</v>
      </c>
      <c r="DI293" s="27" t="s">
        <v>698</v>
      </c>
      <c r="DJ293" s="27" t="s">
        <v>698</v>
      </c>
      <c r="DK293" s="27" t="s">
        <v>698</v>
      </c>
      <c r="DL293" s="27" t="s">
        <v>698</v>
      </c>
      <c r="DM293" s="27" t="s">
        <v>698</v>
      </c>
      <c r="DN293" s="27" t="s">
        <v>698</v>
      </c>
      <c r="DO293" s="27" t="s">
        <v>698</v>
      </c>
      <c r="DP293" s="27" t="s">
        <v>698</v>
      </c>
      <c r="DQ293" s="27" t="s">
        <v>698</v>
      </c>
      <c r="DR293" s="27" t="s">
        <v>698</v>
      </c>
      <c r="DS293" s="27" t="s">
        <v>698</v>
      </c>
      <c r="DT293" s="27" t="s">
        <v>698</v>
      </c>
      <c r="DU293" s="27" t="s">
        <v>698</v>
      </c>
      <c r="DV293" s="27" t="s">
        <v>698</v>
      </c>
      <c r="DW293" s="27" t="s">
        <v>698</v>
      </c>
      <c r="DX293" s="27" t="s">
        <v>698</v>
      </c>
      <c r="DY293" s="27" t="s">
        <v>698</v>
      </c>
      <c r="DZ293" s="27" t="s">
        <v>698</v>
      </c>
      <c r="EA293" s="27" t="s">
        <v>698</v>
      </c>
      <c r="EB293" s="27" t="s">
        <v>698</v>
      </c>
      <c r="EC293" s="27" t="s">
        <v>698</v>
      </c>
      <c r="ED293" s="27" t="s">
        <v>698</v>
      </c>
      <c r="EE293" s="27" t="s">
        <v>698</v>
      </c>
      <c r="EF293" s="27" t="s">
        <v>698</v>
      </c>
      <c r="EG293" s="27" t="s">
        <v>698</v>
      </c>
      <c r="EH293" s="27" t="s">
        <v>698</v>
      </c>
      <c r="EI293" s="27" t="s">
        <v>698</v>
      </c>
      <c r="EJ293" s="27" t="s">
        <v>698</v>
      </c>
      <c r="EK293" s="27" t="s">
        <v>698</v>
      </c>
      <c r="EL293" s="27" t="s">
        <v>698</v>
      </c>
      <c r="EM293" s="27" t="s">
        <v>698</v>
      </c>
      <c r="EN293" s="27" t="s">
        <v>698</v>
      </c>
      <c r="EO293" s="27" t="s">
        <v>698</v>
      </c>
      <c r="EP293" s="27" t="s">
        <v>698</v>
      </c>
      <c r="EQ293" s="27" t="s">
        <v>698</v>
      </c>
      <c r="ER293" s="27" t="s">
        <v>698</v>
      </c>
      <c r="ES293" s="27" t="s">
        <v>698</v>
      </c>
      <c r="ET293" s="27" t="s">
        <v>698</v>
      </c>
      <c r="EU293" s="27" t="s">
        <v>698</v>
      </c>
      <c r="EV293" s="27" t="s">
        <v>698</v>
      </c>
      <c r="EW293" s="27" t="s">
        <v>2705</v>
      </c>
      <c r="EX293" s="27" t="s">
        <v>3004</v>
      </c>
      <c r="EY293" s="27" t="s">
        <v>2707</v>
      </c>
      <c r="EZ293" s="27" t="s">
        <v>694</v>
      </c>
      <c r="FA293" s="27" t="s">
        <v>694</v>
      </c>
      <c r="FB293" s="27" t="s">
        <v>694</v>
      </c>
      <c r="FC293" s="27" t="s">
        <v>694</v>
      </c>
      <c r="FD293" s="27" t="s">
        <v>694</v>
      </c>
      <c r="FE293" s="27" t="s">
        <v>2858</v>
      </c>
      <c r="FF293" s="157"/>
      <c r="FG293" s="157"/>
    </row>
    <row r="294" spans="1:163" x14ac:dyDescent="0.25">
      <c r="A294" s="27" t="str">
        <f t="shared" si="4"/>
        <v>IR003004002004002010000000000000000000</v>
      </c>
      <c r="B294" s="20" t="s">
        <v>2877</v>
      </c>
      <c r="C294" s="23" t="s">
        <v>2630</v>
      </c>
      <c r="D294" s="23" t="s">
        <v>710</v>
      </c>
      <c r="E294" s="23" t="s">
        <v>711</v>
      </c>
      <c r="F294" s="21" t="s">
        <v>707</v>
      </c>
      <c r="G294" s="23" t="s">
        <v>711</v>
      </c>
      <c r="H294" s="23" t="s">
        <v>707</v>
      </c>
      <c r="I294" s="21" t="s">
        <v>724</v>
      </c>
      <c r="J294" s="23" t="s">
        <v>697</v>
      </c>
      <c r="K294" s="64" t="s">
        <v>697</v>
      </c>
      <c r="L294" s="23" t="s">
        <v>697</v>
      </c>
      <c r="M294" s="23" t="s">
        <v>697</v>
      </c>
      <c r="N294" s="23" t="s">
        <v>697</v>
      </c>
      <c r="O294" s="23" t="s">
        <v>697</v>
      </c>
      <c r="P294" s="27">
        <v>0</v>
      </c>
      <c r="Q294" s="27" t="s">
        <v>704</v>
      </c>
      <c r="R294" s="27" t="s">
        <v>698</v>
      </c>
      <c r="S294" s="28" t="s">
        <v>694</v>
      </c>
      <c r="T294" s="28" t="s">
        <v>922</v>
      </c>
      <c r="U294" s="27" t="s">
        <v>3005</v>
      </c>
      <c r="V294" s="52" t="s">
        <v>905</v>
      </c>
      <c r="W294" s="51"/>
      <c r="X294" s="51"/>
      <c r="Y294" s="51"/>
      <c r="Z294" s="51"/>
      <c r="AA294" s="51"/>
      <c r="AB294" s="20" t="s">
        <v>3043</v>
      </c>
      <c r="AC294" s="51"/>
      <c r="AD294" s="51"/>
      <c r="AE294" s="51"/>
      <c r="AF294" s="51"/>
      <c r="AG294" s="51"/>
      <c r="AH294" s="27" t="s">
        <v>3170</v>
      </c>
      <c r="AI294" s="28" t="s">
        <v>704</v>
      </c>
      <c r="AJ294" s="27" t="s">
        <v>698</v>
      </c>
      <c r="AK294" s="27" t="s">
        <v>698</v>
      </c>
      <c r="AL294" s="27" t="s">
        <v>698</v>
      </c>
      <c r="AM294" s="27" t="s">
        <v>698</v>
      </c>
      <c r="AN294" s="27" t="s">
        <v>698</v>
      </c>
      <c r="AO294" s="27" t="s">
        <v>698</v>
      </c>
      <c r="AP294" s="27" t="s">
        <v>698</v>
      </c>
      <c r="AQ294" s="27" t="s">
        <v>698</v>
      </c>
      <c r="AR294" s="27" t="s">
        <v>698</v>
      </c>
      <c r="AS294" s="27" t="s">
        <v>698</v>
      </c>
      <c r="AT294" s="27" t="s">
        <v>698</v>
      </c>
      <c r="AU294" s="27" t="s">
        <v>698</v>
      </c>
      <c r="AV294" s="27" t="s">
        <v>698</v>
      </c>
      <c r="AW294" s="27" t="s">
        <v>698</v>
      </c>
      <c r="AX294" s="27" t="s">
        <v>698</v>
      </c>
      <c r="AY294" s="27" t="s">
        <v>698</v>
      </c>
      <c r="AZ294" s="27" t="s">
        <v>698</v>
      </c>
      <c r="BA294" s="27" t="s">
        <v>698</v>
      </c>
      <c r="BB294" s="27" t="s">
        <v>698</v>
      </c>
      <c r="BC294" s="27" t="s">
        <v>698</v>
      </c>
      <c r="BD294" s="27" t="s">
        <v>698</v>
      </c>
      <c r="BE294" s="27" t="s">
        <v>698</v>
      </c>
      <c r="BF294" s="27" t="s">
        <v>698</v>
      </c>
      <c r="BG294" s="27" t="s">
        <v>698</v>
      </c>
      <c r="BH294" s="27" t="s">
        <v>698</v>
      </c>
      <c r="BI294" s="27" t="s">
        <v>698</v>
      </c>
      <c r="BJ294" s="27" t="s">
        <v>698</v>
      </c>
      <c r="BK294" s="27" t="s">
        <v>698</v>
      </c>
      <c r="BL294" s="27" t="s">
        <v>698</v>
      </c>
      <c r="BM294" s="27" t="s">
        <v>698</v>
      </c>
      <c r="BN294" s="27" t="s">
        <v>698</v>
      </c>
      <c r="BO294" s="27" t="s">
        <v>698</v>
      </c>
      <c r="BP294" s="27" t="s">
        <v>698</v>
      </c>
      <c r="BQ294" s="27" t="s">
        <v>698</v>
      </c>
      <c r="BR294" s="27" t="s">
        <v>698</v>
      </c>
      <c r="BS294" s="27" t="s">
        <v>698</v>
      </c>
      <c r="BT294" s="27" t="s">
        <v>698</v>
      </c>
      <c r="BU294" s="27" t="s">
        <v>698</v>
      </c>
      <c r="BV294" s="27" t="s">
        <v>698</v>
      </c>
      <c r="BW294" s="27" t="s">
        <v>698</v>
      </c>
      <c r="BX294" s="27" t="s">
        <v>698</v>
      </c>
      <c r="BY294" s="27" t="s">
        <v>698</v>
      </c>
      <c r="BZ294" s="27" t="s">
        <v>704</v>
      </c>
      <c r="CA294" s="27" t="s">
        <v>698</v>
      </c>
      <c r="CB294" s="27" t="s">
        <v>698</v>
      </c>
      <c r="CC294" s="27" t="s">
        <v>698</v>
      </c>
      <c r="CD294" s="27" t="s">
        <v>698</v>
      </c>
      <c r="CE294" s="27" t="s">
        <v>698</v>
      </c>
      <c r="CF294" s="27" t="s">
        <v>698</v>
      </c>
      <c r="CG294" s="27" t="s">
        <v>698</v>
      </c>
      <c r="CH294" s="27" t="s">
        <v>698</v>
      </c>
      <c r="CI294" s="27" t="s">
        <v>698</v>
      </c>
      <c r="CJ294" s="27" t="s">
        <v>698</v>
      </c>
      <c r="CK294" s="27" t="s">
        <v>698</v>
      </c>
      <c r="CL294" s="27" t="s">
        <v>698</v>
      </c>
      <c r="CM294" s="27" t="s">
        <v>698</v>
      </c>
      <c r="CN294" s="27" t="s">
        <v>698</v>
      </c>
      <c r="CO294" s="27" t="s">
        <v>698</v>
      </c>
      <c r="CP294" s="27" t="s">
        <v>698</v>
      </c>
      <c r="CQ294" s="27" t="s">
        <v>698</v>
      </c>
      <c r="CR294" s="27" t="s">
        <v>698</v>
      </c>
      <c r="CS294" s="27" t="s">
        <v>698</v>
      </c>
      <c r="CT294" s="27" t="s">
        <v>698</v>
      </c>
      <c r="CU294" s="27" t="s">
        <v>698</v>
      </c>
      <c r="CV294" s="27" t="s">
        <v>698</v>
      </c>
      <c r="CW294" s="27" t="s">
        <v>698</v>
      </c>
      <c r="CX294" s="27" t="s">
        <v>698</v>
      </c>
      <c r="CY294" s="27" t="s">
        <v>698</v>
      </c>
      <c r="CZ294" s="27" t="s">
        <v>698</v>
      </c>
      <c r="DA294" s="27" t="s">
        <v>698</v>
      </c>
      <c r="DB294" s="27" t="s">
        <v>698</v>
      </c>
      <c r="DC294" s="27" t="s">
        <v>698</v>
      </c>
      <c r="DD294" s="27" t="s">
        <v>698</v>
      </c>
      <c r="DE294" s="27" t="s">
        <v>698</v>
      </c>
      <c r="DF294" s="27" t="s">
        <v>698</v>
      </c>
      <c r="DG294" s="27" t="s">
        <v>698</v>
      </c>
      <c r="DH294" s="27" t="s">
        <v>698</v>
      </c>
      <c r="DI294" s="27" t="s">
        <v>698</v>
      </c>
      <c r="DJ294" s="27" t="s">
        <v>698</v>
      </c>
      <c r="DK294" s="27" t="s">
        <v>698</v>
      </c>
      <c r="DL294" s="27" t="s">
        <v>698</v>
      </c>
      <c r="DM294" s="27" t="s">
        <v>698</v>
      </c>
      <c r="DN294" s="27" t="s">
        <v>698</v>
      </c>
      <c r="DO294" s="27" t="s">
        <v>698</v>
      </c>
      <c r="DP294" s="27" t="s">
        <v>698</v>
      </c>
      <c r="DQ294" s="27" t="s">
        <v>698</v>
      </c>
      <c r="DR294" s="27" t="s">
        <v>698</v>
      </c>
      <c r="DS294" s="27" t="s">
        <v>698</v>
      </c>
      <c r="DT294" s="27" t="s">
        <v>698</v>
      </c>
      <c r="DU294" s="27" t="s">
        <v>698</v>
      </c>
      <c r="DV294" s="27" t="s">
        <v>698</v>
      </c>
      <c r="DW294" s="27" t="s">
        <v>698</v>
      </c>
      <c r="DX294" s="27" t="s">
        <v>698</v>
      </c>
      <c r="DY294" s="27" t="s">
        <v>698</v>
      </c>
      <c r="DZ294" s="27" t="s">
        <v>698</v>
      </c>
      <c r="EA294" s="27" t="s">
        <v>698</v>
      </c>
      <c r="EB294" s="27" t="s">
        <v>698</v>
      </c>
      <c r="EC294" s="27" t="s">
        <v>698</v>
      </c>
      <c r="ED294" s="27" t="s">
        <v>698</v>
      </c>
      <c r="EE294" s="27" t="s">
        <v>698</v>
      </c>
      <c r="EF294" s="27" t="s">
        <v>698</v>
      </c>
      <c r="EG294" s="27" t="s">
        <v>698</v>
      </c>
      <c r="EH294" s="27" t="s">
        <v>698</v>
      </c>
      <c r="EI294" s="27" t="s">
        <v>698</v>
      </c>
      <c r="EJ294" s="27" t="s">
        <v>698</v>
      </c>
      <c r="EK294" s="27" t="s">
        <v>698</v>
      </c>
      <c r="EL294" s="27" t="s">
        <v>698</v>
      </c>
      <c r="EM294" s="27" t="s">
        <v>698</v>
      </c>
      <c r="EN294" s="27" t="s">
        <v>698</v>
      </c>
      <c r="EO294" s="27" t="s">
        <v>698</v>
      </c>
      <c r="EP294" s="27" t="s">
        <v>698</v>
      </c>
      <c r="EQ294" s="27" t="s">
        <v>698</v>
      </c>
      <c r="ER294" s="27" t="s">
        <v>698</v>
      </c>
      <c r="ES294" s="27" t="s">
        <v>698</v>
      </c>
      <c r="ET294" s="27" t="s">
        <v>698</v>
      </c>
      <c r="EU294" s="27" t="s">
        <v>698</v>
      </c>
      <c r="EV294" s="27" t="s">
        <v>698</v>
      </c>
      <c r="EW294" s="27" t="s">
        <v>2705</v>
      </c>
      <c r="EX294" s="27" t="s">
        <v>3004</v>
      </c>
      <c r="EY294" s="27" t="s">
        <v>2707</v>
      </c>
      <c r="EZ294" s="27" t="s">
        <v>694</v>
      </c>
      <c r="FA294" s="27" t="s">
        <v>694</v>
      </c>
      <c r="FB294" s="27" t="s">
        <v>694</v>
      </c>
      <c r="FC294" s="27" t="s">
        <v>694</v>
      </c>
      <c r="FD294" s="27" t="s">
        <v>694</v>
      </c>
      <c r="FE294" s="27" t="s">
        <v>2858</v>
      </c>
      <c r="FF294" s="157"/>
      <c r="FG294" s="157"/>
    </row>
    <row r="295" spans="1:163" x14ac:dyDescent="0.25">
      <c r="A295" s="27" t="str">
        <f t="shared" si="4"/>
        <v>IR003004002004002011000000000000000000</v>
      </c>
      <c r="B295" s="20" t="s">
        <v>2877</v>
      </c>
      <c r="C295" s="23" t="s">
        <v>2630</v>
      </c>
      <c r="D295" s="23" t="s">
        <v>710</v>
      </c>
      <c r="E295" s="23" t="s">
        <v>711</v>
      </c>
      <c r="F295" s="21" t="s">
        <v>707</v>
      </c>
      <c r="G295" s="23" t="s">
        <v>711</v>
      </c>
      <c r="H295" s="23" t="s">
        <v>707</v>
      </c>
      <c r="I295" s="21" t="s">
        <v>734</v>
      </c>
      <c r="J295" s="23" t="s">
        <v>697</v>
      </c>
      <c r="K295" s="64" t="s">
        <v>697</v>
      </c>
      <c r="L295" s="23" t="s">
        <v>697</v>
      </c>
      <c r="M295" s="23" t="s">
        <v>697</v>
      </c>
      <c r="N295" s="23" t="s">
        <v>697</v>
      </c>
      <c r="O295" s="23" t="s">
        <v>697</v>
      </c>
      <c r="P295" s="27">
        <v>0</v>
      </c>
      <c r="Q295" s="27" t="s">
        <v>704</v>
      </c>
      <c r="R295" s="27" t="s">
        <v>698</v>
      </c>
      <c r="S295" s="28" t="s">
        <v>694</v>
      </c>
      <c r="T295" s="28" t="s">
        <v>922</v>
      </c>
      <c r="U295" s="27" t="s">
        <v>3005</v>
      </c>
      <c r="V295" s="52" t="s">
        <v>905</v>
      </c>
      <c r="W295" s="51"/>
      <c r="X295" s="51"/>
      <c r="Y295" s="51"/>
      <c r="Z295" s="51"/>
      <c r="AA295" s="51"/>
      <c r="AB295" s="20" t="s">
        <v>1595</v>
      </c>
      <c r="AC295" s="51"/>
      <c r="AD295" s="51"/>
      <c r="AE295" s="51"/>
      <c r="AF295" s="51"/>
      <c r="AG295" s="51"/>
      <c r="AH295" s="27" t="s">
        <v>3171</v>
      </c>
      <c r="AI295" s="28" t="s">
        <v>704</v>
      </c>
      <c r="AJ295" s="27" t="s">
        <v>698</v>
      </c>
      <c r="AK295" s="27" t="s">
        <v>698</v>
      </c>
      <c r="AL295" s="27" t="s">
        <v>698</v>
      </c>
      <c r="AM295" s="27" t="s">
        <v>698</v>
      </c>
      <c r="AN295" s="27" t="s">
        <v>698</v>
      </c>
      <c r="AO295" s="27" t="s">
        <v>698</v>
      </c>
      <c r="AP295" s="27" t="s">
        <v>698</v>
      </c>
      <c r="AQ295" s="27" t="s">
        <v>698</v>
      </c>
      <c r="AR295" s="27" t="s">
        <v>698</v>
      </c>
      <c r="AS295" s="27" t="s">
        <v>698</v>
      </c>
      <c r="AT295" s="27" t="s">
        <v>698</v>
      </c>
      <c r="AU295" s="27" t="s">
        <v>698</v>
      </c>
      <c r="AV295" s="27" t="s">
        <v>698</v>
      </c>
      <c r="AW295" s="27" t="s">
        <v>698</v>
      </c>
      <c r="AX295" s="27" t="s">
        <v>698</v>
      </c>
      <c r="AY295" s="27" t="s">
        <v>698</v>
      </c>
      <c r="AZ295" s="27" t="s">
        <v>698</v>
      </c>
      <c r="BA295" s="27" t="s">
        <v>698</v>
      </c>
      <c r="BB295" s="27" t="s">
        <v>698</v>
      </c>
      <c r="BC295" s="27" t="s">
        <v>698</v>
      </c>
      <c r="BD295" s="27" t="s">
        <v>698</v>
      </c>
      <c r="BE295" s="27" t="s">
        <v>698</v>
      </c>
      <c r="BF295" s="27" t="s">
        <v>698</v>
      </c>
      <c r="BG295" s="27" t="s">
        <v>698</v>
      </c>
      <c r="BH295" s="27" t="s">
        <v>698</v>
      </c>
      <c r="BI295" s="27" t="s">
        <v>698</v>
      </c>
      <c r="BJ295" s="27" t="s">
        <v>698</v>
      </c>
      <c r="BK295" s="27" t="s">
        <v>698</v>
      </c>
      <c r="BL295" s="27" t="s">
        <v>698</v>
      </c>
      <c r="BM295" s="27" t="s">
        <v>698</v>
      </c>
      <c r="BN295" s="27" t="s">
        <v>698</v>
      </c>
      <c r="BO295" s="27" t="s">
        <v>698</v>
      </c>
      <c r="BP295" s="27" t="s">
        <v>698</v>
      </c>
      <c r="BQ295" s="27" t="s">
        <v>698</v>
      </c>
      <c r="BR295" s="27" t="s">
        <v>698</v>
      </c>
      <c r="BS295" s="27" t="s">
        <v>698</v>
      </c>
      <c r="BT295" s="27" t="s">
        <v>698</v>
      </c>
      <c r="BU295" s="27" t="s">
        <v>698</v>
      </c>
      <c r="BV295" s="27" t="s">
        <v>698</v>
      </c>
      <c r="BW295" s="27" t="s">
        <v>698</v>
      </c>
      <c r="BX295" s="27" t="s">
        <v>698</v>
      </c>
      <c r="BY295" s="27" t="s">
        <v>698</v>
      </c>
      <c r="BZ295" s="27" t="s">
        <v>704</v>
      </c>
      <c r="CA295" s="27" t="s">
        <v>698</v>
      </c>
      <c r="CB295" s="27" t="s">
        <v>698</v>
      </c>
      <c r="CC295" s="27" t="s">
        <v>698</v>
      </c>
      <c r="CD295" s="27" t="s">
        <v>698</v>
      </c>
      <c r="CE295" s="27" t="s">
        <v>698</v>
      </c>
      <c r="CF295" s="27" t="s">
        <v>698</v>
      </c>
      <c r="CG295" s="27" t="s">
        <v>698</v>
      </c>
      <c r="CH295" s="27" t="s">
        <v>698</v>
      </c>
      <c r="CI295" s="27" t="s">
        <v>698</v>
      </c>
      <c r="CJ295" s="27" t="s">
        <v>698</v>
      </c>
      <c r="CK295" s="27" t="s">
        <v>698</v>
      </c>
      <c r="CL295" s="27" t="s">
        <v>698</v>
      </c>
      <c r="CM295" s="27" t="s">
        <v>698</v>
      </c>
      <c r="CN295" s="27" t="s">
        <v>698</v>
      </c>
      <c r="CO295" s="27" t="s">
        <v>698</v>
      </c>
      <c r="CP295" s="27" t="s">
        <v>698</v>
      </c>
      <c r="CQ295" s="27" t="s">
        <v>698</v>
      </c>
      <c r="CR295" s="27" t="s">
        <v>698</v>
      </c>
      <c r="CS295" s="27" t="s">
        <v>698</v>
      </c>
      <c r="CT295" s="27" t="s">
        <v>698</v>
      </c>
      <c r="CU295" s="27" t="s">
        <v>698</v>
      </c>
      <c r="CV295" s="27" t="s">
        <v>698</v>
      </c>
      <c r="CW295" s="27" t="s">
        <v>698</v>
      </c>
      <c r="CX295" s="27" t="s">
        <v>698</v>
      </c>
      <c r="CY295" s="27" t="s">
        <v>698</v>
      </c>
      <c r="CZ295" s="27" t="s">
        <v>698</v>
      </c>
      <c r="DA295" s="27" t="s">
        <v>698</v>
      </c>
      <c r="DB295" s="27" t="s">
        <v>698</v>
      </c>
      <c r="DC295" s="27" t="s">
        <v>698</v>
      </c>
      <c r="DD295" s="27" t="s">
        <v>698</v>
      </c>
      <c r="DE295" s="27" t="s">
        <v>698</v>
      </c>
      <c r="DF295" s="27" t="s">
        <v>698</v>
      </c>
      <c r="DG295" s="27" t="s">
        <v>698</v>
      </c>
      <c r="DH295" s="27" t="s">
        <v>698</v>
      </c>
      <c r="DI295" s="27" t="s">
        <v>698</v>
      </c>
      <c r="DJ295" s="27" t="s">
        <v>698</v>
      </c>
      <c r="DK295" s="27" t="s">
        <v>698</v>
      </c>
      <c r="DL295" s="27" t="s">
        <v>698</v>
      </c>
      <c r="DM295" s="27" t="s">
        <v>698</v>
      </c>
      <c r="DN295" s="27" t="s">
        <v>698</v>
      </c>
      <c r="DO295" s="27" t="s">
        <v>698</v>
      </c>
      <c r="DP295" s="27" t="s">
        <v>698</v>
      </c>
      <c r="DQ295" s="27" t="s">
        <v>698</v>
      </c>
      <c r="DR295" s="27" t="s">
        <v>698</v>
      </c>
      <c r="DS295" s="27" t="s">
        <v>698</v>
      </c>
      <c r="DT295" s="27" t="s">
        <v>698</v>
      </c>
      <c r="DU295" s="27" t="s">
        <v>698</v>
      </c>
      <c r="DV295" s="27" t="s">
        <v>698</v>
      </c>
      <c r="DW295" s="27" t="s">
        <v>698</v>
      </c>
      <c r="DX295" s="27" t="s">
        <v>698</v>
      </c>
      <c r="DY295" s="27" t="s">
        <v>698</v>
      </c>
      <c r="DZ295" s="27" t="s">
        <v>698</v>
      </c>
      <c r="EA295" s="27" t="s">
        <v>698</v>
      </c>
      <c r="EB295" s="27" t="s">
        <v>698</v>
      </c>
      <c r="EC295" s="27" t="s">
        <v>698</v>
      </c>
      <c r="ED295" s="27" t="s">
        <v>698</v>
      </c>
      <c r="EE295" s="27" t="s">
        <v>698</v>
      </c>
      <c r="EF295" s="27" t="s">
        <v>698</v>
      </c>
      <c r="EG295" s="27" t="s">
        <v>698</v>
      </c>
      <c r="EH295" s="27" t="s">
        <v>698</v>
      </c>
      <c r="EI295" s="27" t="s">
        <v>698</v>
      </c>
      <c r="EJ295" s="27" t="s">
        <v>698</v>
      </c>
      <c r="EK295" s="27" t="s">
        <v>698</v>
      </c>
      <c r="EL295" s="27" t="s">
        <v>698</v>
      </c>
      <c r="EM295" s="27" t="s">
        <v>698</v>
      </c>
      <c r="EN295" s="27" t="s">
        <v>698</v>
      </c>
      <c r="EO295" s="27" t="s">
        <v>698</v>
      </c>
      <c r="EP295" s="27" t="s">
        <v>698</v>
      </c>
      <c r="EQ295" s="27" t="s">
        <v>698</v>
      </c>
      <c r="ER295" s="27" t="s">
        <v>698</v>
      </c>
      <c r="ES295" s="27" t="s">
        <v>698</v>
      </c>
      <c r="ET295" s="27" t="s">
        <v>698</v>
      </c>
      <c r="EU295" s="27" t="s">
        <v>698</v>
      </c>
      <c r="EV295" s="27" t="s">
        <v>698</v>
      </c>
      <c r="EW295" s="27" t="s">
        <v>2705</v>
      </c>
      <c r="EX295" s="27" t="s">
        <v>3004</v>
      </c>
      <c r="EY295" s="27" t="s">
        <v>2707</v>
      </c>
      <c r="EZ295" s="27" t="s">
        <v>694</v>
      </c>
      <c r="FA295" s="27" t="s">
        <v>694</v>
      </c>
      <c r="FB295" s="27" t="s">
        <v>694</v>
      </c>
      <c r="FC295" s="27" t="s">
        <v>694</v>
      </c>
      <c r="FD295" s="27" t="s">
        <v>694</v>
      </c>
      <c r="FE295" s="27" t="s">
        <v>2858</v>
      </c>
      <c r="FF295" s="157"/>
      <c r="FG295" s="157"/>
    </row>
    <row r="296" spans="1:163" x14ac:dyDescent="0.25">
      <c r="A296" s="27" t="str">
        <f t="shared" si="4"/>
        <v>IR003004002004002012000000000000000000</v>
      </c>
      <c r="B296" s="20" t="s">
        <v>2877</v>
      </c>
      <c r="C296" s="23" t="s">
        <v>2630</v>
      </c>
      <c r="D296" s="23" t="s">
        <v>710</v>
      </c>
      <c r="E296" s="23" t="s">
        <v>711</v>
      </c>
      <c r="F296" s="21" t="s">
        <v>707</v>
      </c>
      <c r="G296" s="23" t="s">
        <v>711</v>
      </c>
      <c r="H296" s="23" t="s">
        <v>707</v>
      </c>
      <c r="I296" s="21" t="s">
        <v>736</v>
      </c>
      <c r="J296" s="23" t="s">
        <v>697</v>
      </c>
      <c r="K296" s="64" t="s">
        <v>697</v>
      </c>
      <c r="L296" s="23" t="s">
        <v>697</v>
      </c>
      <c r="M296" s="23" t="s">
        <v>697</v>
      </c>
      <c r="N296" s="23" t="s">
        <v>697</v>
      </c>
      <c r="O296" s="23" t="s">
        <v>697</v>
      </c>
      <c r="P296" s="27">
        <v>0</v>
      </c>
      <c r="Q296" s="27" t="s">
        <v>704</v>
      </c>
      <c r="R296" s="27" t="s">
        <v>698</v>
      </c>
      <c r="S296" s="28" t="s">
        <v>694</v>
      </c>
      <c r="T296" s="28" t="s">
        <v>922</v>
      </c>
      <c r="U296" s="27" t="s">
        <v>3005</v>
      </c>
      <c r="V296" s="52" t="s">
        <v>905</v>
      </c>
      <c r="W296" s="51"/>
      <c r="X296" s="51"/>
      <c r="Y296" s="51"/>
      <c r="Z296" s="51"/>
      <c r="AA296" s="51"/>
      <c r="AB296" s="20" t="s">
        <v>1598</v>
      </c>
      <c r="AC296" s="51"/>
      <c r="AD296" s="51"/>
      <c r="AE296" s="51"/>
      <c r="AF296" s="51"/>
      <c r="AG296" s="51"/>
      <c r="AH296" s="27" t="s">
        <v>3172</v>
      </c>
      <c r="AI296" s="28" t="s">
        <v>704</v>
      </c>
      <c r="AJ296" s="27" t="s">
        <v>698</v>
      </c>
      <c r="AK296" s="27" t="s">
        <v>698</v>
      </c>
      <c r="AL296" s="27" t="s">
        <v>698</v>
      </c>
      <c r="AM296" s="27" t="s">
        <v>698</v>
      </c>
      <c r="AN296" s="27" t="s">
        <v>698</v>
      </c>
      <c r="AO296" s="27" t="s">
        <v>698</v>
      </c>
      <c r="AP296" s="27" t="s">
        <v>698</v>
      </c>
      <c r="AQ296" s="27" t="s">
        <v>698</v>
      </c>
      <c r="AR296" s="27" t="s">
        <v>698</v>
      </c>
      <c r="AS296" s="27" t="s">
        <v>698</v>
      </c>
      <c r="AT296" s="27" t="s">
        <v>698</v>
      </c>
      <c r="AU296" s="27" t="s">
        <v>698</v>
      </c>
      <c r="AV296" s="27" t="s">
        <v>698</v>
      </c>
      <c r="AW296" s="27" t="s">
        <v>698</v>
      </c>
      <c r="AX296" s="27" t="s">
        <v>698</v>
      </c>
      <c r="AY296" s="27" t="s">
        <v>698</v>
      </c>
      <c r="AZ296" s="27" t="s">
        <v>698</v>
      </c>
      <c r="BA296" s="27" t="s">
        <v>698</v>
      </c>
      <c r="BB296" s="27" t="s">
        <v>698</v>
      </c>
      <c r="BC296" s="27" t="s">
        <v>698</v>
      </c>
      <c r="BD296" s="27" t="s">
        <v>698</v>
      </c>
      <c r="BE296" s="27" t="s">
        <v>698</v>
      </c>
      <c r="BF296" s="27" t="s">
        <v>698</v>
      </c>
      <c r="BG296" s="27" t="s">
        <v>698</v>
      </c>
      <c r="BH296" s="27" t="s">
        <v>698</v>
      </c>
      <c r="BI296" s="27" t="s">
        <v>698</v>
      </c>
      <c r="BJ296" s="27" t="s">
        <v>698</v>
      </c>
      <c r="BK296" s="27" t="s">
        <v>698</v>
      </c>
      <c r="BL296" s="27" t="s">
        <v>698</v>
      </c>
      <c r="BM296" s="27" t="s">
        <v>698</v>
      </c>
      <c r="BN296" s="27" t="s">
        <v>698</v>
      </c>
      <c r="BO296" s="27" t="s">
        <v>698</v>
      </c>
      <c r="BP296" s="27" t="s">
        <v>698</v>
      </c>
      <c r="BQ296" s="27" t="s">
        <v>698</v>
      </c>
      <c r="BR296" s="27" t="s">
        <v>698</v>
      </c>
      <c r="BS296" s="27" t="s">
        <v>698</v>
      </c>
      <c r="BT296" s="27" t="s">
        <v>698</v>
      </c>
      <c r="BU296" s="27" t="s">
        <v>698</v>
      </c>
      <c r="BV296" s="27" t="s">
        <v>698</v>
      </c>
      <c r="BW296" s="27" t="s">
        <v>698</v>
      </c>
      <c r="BX296" s="27" t="s">
        <v>698</v>
      </c>
      <c r="BY296" s="27" t="s">
        <v>698</v>
      </c>
      <c r="BZ296" s="27" t="s">
        <v>704</v>
      </c>
      <c r="CA296" s="27" t="s">
        <v>698</v>
      </c>
      <c r="CB296" s="27" t="s">
        <v>698</v>
      </c>
      <c r="CC296" s="27" t="s">
        <v>698</v>
      </c>
      <c r="CD296" s="27" t="s">
        <v>698</v>
      </c>
      <c r="CE296" s="27" t="s">
        <v>698</v>
      </c>
      <c r="CF296" s="27" t="s">
        <v>698</v>
      </c>
      <c r="CG296" s="27" t="s">
        <v>698</v>
      </c>
      <c r="CH296" s="27" t="s">
        <v>698</v>
      </c>
      <c r="CI296" s="27" t="s">
        <v>698</v>
      </c>
      <c r="CJ296" s="27" t="s">
        <v>698</v>
      </c>
      <c r="CK296" s="27" t="s">
        <v>698</v>
      </c>
      <c r="CL296" s="27" t="s">
        <v>698</v>
      </c>
      <c r="CM296" s="27" t="s">
        <v>698</v>
      </c>
      <c r="CN296" s="27" t="s">
        <v>698</v>
      </c>
      <c r="CO296" s="27" t="s">
        <v>698</v>
      </c>
      <c r="CP296" s="27" t="s">
        <v>698</v>
      </c>
      <c r="CQ296" s="27" t="s">
        <v>698</v>
      </c>
      <c r="CR296" s="27" t="s">
        <v>698</v>
      </c>
      <c r="CS296" s="27" t="s">
        <v>698</v>
      </c>
      <c r="CT296" s="27" t="s">
        <v>698</v>
      </c>
      <c r="CU296" s="27" t="s">
        <v>698</v>
      </c>
      <c r="CV296" s="27" t="s">
        <v>698</v>
      </c>
      <c r="CW296" s="27" t="s">
        <v>698</v>
      </c>
      <c r="CX296" s="27" t="s">
        <v>698</v>
      </c>
      <c r="CY296" s="27" t="s">
        <v>698</v>
      </c>
      <c r="CZ296" s="27" t="s">
        <v>698</v>
      </c>
      <c r="DA296" s="27" t="s">
        <v>698</v>
      </c>
      <c r="DB296" s="27" t="s">
        <v>698</v>
      </c>
      <c r="DC296" s="27" t="s">
        <v>698</v>
      </c>
      <c r="DD296" s="27" t="s">
        <v>698</v>
      </c>
      <c r="DE296" s="27" t="s">
        <v>698</v>
      </c>
      <c r="DF296" s="27" t="s">
        <v>698</v>
      </c>
      <c r="DG296" s="27" t="s">
        <v>698</v>
      </c>
      <c r="DH296" s="27" t="s">
        <v>698</v>
      </c>
      <c r="DI296" s="27" t="s">
        <v>698</v>
      </c>
      <c r="DJ296" s="27" t="s">
        <v>698</v>
      </c>
      <c r="DK296" s="27" t="s">
        <v>698</v>
      </c>
      <c r="DL296" s="27" t="s">
        <v>698</v>
      </c>
      <c r="DM296" s="27" t="s">
        <v>698</v>
      </c>
      <c r="DN296" s="27" t="s">
        <v>698</v>
      </c>
      <c r="DO296" s="27" t="s">
        <v>698</v>
      </c>
      <c r="DP296" s="27" t="s">
        <v>698</v>
      </c>
      <c r="DQ296" s="27" t="s">
        <v>698</v>
      </c>
      <c r="DR296" s="27" t="s">
        <v>698</v>
      </c>
      <c r="DS296" s="27" t="s">
        <v>698</v>
      </c>
      <c r="DT296" s="27" t="s">
        <v>698</v>
      </c>
      <c r="DU296" s="27" t="s">
        <v>698</v>
      </c>
      <c r="DV296" s="27" t="s">
        <v>698</v>
      </c>
      <c r="DW296" s="27" t="s">
        <v>698</v>
      </c>
      <c r="DX296" s="27" t="s">
        <v>698</v>
      </c>
      <c r="DY296" s="27" t="s">
        <v>698</v>
      </c>
      <c r="DZ296" s="27" t="s">
        <v>698</v>
      </c>
      <c r="EA296" s="27" t="s">
        <v>698</v>
      </c>
      <c r="EB296" s="27" t="s">
        <v>698</v>
      </c>
      <c r="EC296" s="27" t="s">
        <v>698</v>
      </c>
      <c r="ED296" s="27" t="s">
        <v>698</v>
      </c>
      <c r="EE296" s="27" t="s">
        <v>698</v>
      </c>
      <c r="EF296" s="27" t="s">
        <v>698</v>
      </c>
      <c r="EG296" s="27" t="s">
        <v>698</v>
      </c>
      <c r="EH296" s="27" t="s">
        <v>698</v>
      </c>
      <c r="EI296" s="27" t="s">
        <v>698</v>
      </c>
      <c r="EJ296" s="27" t="s">
        <v>698</v>
      </c>
      <c r="EK296" s="27" t="s">
        <v>698</v>
      </c>
      <c r="EL296" s="27" t="s">
        <v>698</v>
      </c>
      <c r="EM296" s="27" t="s">
        <v>698</v>
      </c>
      <c r="EN296" s="27" t="s">
        <v>698</v>
      </c>
      <c r="EO296" s="27" t="s">
        <v>698</v>
      </c>
      <c r="EP296" s="27" t="s">
        <v>698</v>
      </c>
      <c r="EQ296" s="27" t="s">
        <v>698</v>
      </c>
      <c r="ER296" s="27" t="s">
        <v>698</v>
      </c>
      <c r="ES296" s="27" t="s">
        <v>698</v>
      </c>
      <c r="ET296" s="27" t="s">
        <v>698</v>
      </c>
      <c r="EU296" s="27" t="s">
        <v>698</v>
      </c>
      <c r="EV296" s="27" t="s">
        <v>698</v>
      </c>
      <c r="EW296" s="27" t="s">
        <v>2705</v>
      </c>
      <c r="EX296" s="27" t="s">
        <v>3004</v>
      </c>
      <c r="EY296" s="27" t="s">
        <v>2707</v>
      </c>
      <c r="EZ296" s="27" t="s">
        <v>694</v>
      </c>
      <c r="FA296" s="27" t="s">
        <v>694</v>
      </c>
      <c r="FB296" s="27" t="s">
        <v>694</v>
      </c>
      <c r="FC296" s="27" t="s">
        <v>694</v>
      </c>
      <c r="FD296" s="27" t="s">
        <v>694</v>
      </c>
      <c r="FE296" s="27" t="s">
        <v>2858</v>
      </c>
      <c r="FF296" s="157"/>
      <c r="FG296" s="157"/>
    </row>
    <row r="297" spans="1:163" x14ac:dyDescent="0.25">
      <c r="A297" s="27" t="str">
        <f t="shared" si="4"/>
        <v>IR003004002004002013000000000000000000</v>
      </c>
      <c r="B297" s="20" t="s">
        <v>2877</v>
      </c>
      <c r="C297" s="23" t="s">
        <v>2630</v>
      </c>
      <c r="D297" s="23" t="s">
        <v>710</v>
      </c>
      <c r="E297" s="23" t="s">
        <v>711</v>
      </c>
      <c r="F297" s="21" t="s">
        <v>707</v>
      </c>
      <c r="G297" s="23" t="s">
        <v>711</v>
      </c>
      <c r="H297" s="23" t="s">
        <v>707</v>
      </c>
      <c r="I297" s="21" t="s">
        <v>738</v>
      </c>
      <c r="J297" s="23" t="s">
        <v>697</v>
      </c>
      <c r="K297" s="64" t="s">
        <v>697</v>
      </c>
      <c r="L297" s="23" t="s">
        <v>697</v>
      </c>
      <c r="M297" s="23" t="s">
        <v>697</v>
      </c>
      <c r="N297" s="23" t="s">
        <v>697</v>
      </c>
      <c r="O297" s="23" t="s">
        <v>697</v>
      </c>
      <c r="P297" s="27">
        <v>0</v>
      </c>
      <c r="Q297" s="27" t="s">
        <v>704</v>
      </c>
      <c r="R297" s="27" t="s">
        <v>698</v>
      </c>
      <c r="S297" s="28" t="s">
        <v>694</v>
      </c>
      <c r="T297" s="28" t="s">
        <v>922</v>
      </c>
      <c r="U297" s="27" t="s">
        <v>3005</v>
      </c>
      <c r="V297" s="52" t="s">
        <v>905</v>
      </c>
      <c r="W297" s="51"/>
      <c r="X297" s="51"/>
      <c r="Y297" s="51"/>
      <c r="Z297" s="51"/>
      <c r="AA297" s="51"/>
      <c r="AB297" s="20" t="s">
        <v>1513</v>
      </c>
      <c r="AC297" s="51"/>
      <c r="AD297" s="20"/>
      <c r="AE297" s="20"/>
      <c r="AF297" s="20"/>
      <c r="AG297" s="20"/>
      <c r="AH297" s="27" t="s">
        <v>3173</v>
      </c>
      <c r="AI297" s="28" t="s">
        <v>704</v>
      </c>
      <c r="AJ297" s="27" t="s">
        <v>698</v>
      </c>
      <c r="AK297" s="27" t="s">
        <v>698</v>
      </c>
      <c r="AL297" s="27" t="s">
        <v>698</v>
      </c>
      <c r="AM297" s="27" t="s">
        <v>698</v>
      </c>
      <c r="AN297" s="27" t="s">
        <v>698</v>
      </c>
      <c r="AO297" s="27" t="s">
        <v>698</v>
      </c>
      <c r="AP297" s="27" t="s">
        <v>698</v>
      </c>
      <c r="AQ297" s="27" t="s">
        <v>698</v>
      </c>
      <c r="AR297" s="27" t="s">
        <v>698</v>
      </c>
      <c r="AS297" s="27" t="s">
        <v>698</v>
      </c>
      <c r="AT297" s="27" t="s">
        <v>698</v>
      </c>
      <c r="AU297" s="27" t="s">
        <v>698</v>
      </c>
      <c r="AV297" s="27" t="s">
        <v>698</v>
      </c>
      <c r="AW297" s="27" t="s">
        <v>698</v>
      </c>
      <c r="AX297" s="27" t="s">
        <v>698</v>
      </c>
      <c r="AY297" s="27" t="s">
        <v>698</v>
      </c>
      <c r="AZ297" s="27" t="s">
        <v>698</v>
      </c>
      <c r="BA297" s="27" t="s">
        <v>698</v>
      </c>
      <c r="BB297" s="27" t="s">
        <v>698</v>
      </c>
      <c r="BC297" s="27" t="s">
        <v>698</v>
      </c>
      <c r="BD297" s="27" t="s">
        <v>698</v>
      </c>
      <c r="BE297" s="27" t="s">
        <v>698</v>
      </c>
      <c r="BF297" s="27" t="s">
        <v>698</v>
      </c>
      <c r="BG297" s="27" t="s">
        <v>698</v>
      </c>
      <c r="BH297" s="27" t="s">
        <v>698</v>
      </c>
      <c r="BI297" s="27" t="s">
        <v>698</v>
      </c>
      <c r="BJ297" s="27" t="s">
        <v>698</v>
      </c>
      <c r="BK297" s="27" t="s">
        <v>698</v>
      </c>
      <c r="BL297" s="27" t="s">
        <v>698</v>
      </c>
      <c r="BM297" s="27" t="s">
        <v>698</v>
      </c>
      <c r="BN297" s="27" t="s">
        <v>698</v>
      </c>
      <c r="BO297" s="27" t="s">
        <v>698</v>
      </c>
      <c r="BP297" s="27" t="s">
        <v>698</v>
      </c>
      <c r="BQ297" s="27" t="s">
        <v>698</v>
      </c>
      <c r="BR297" s="27" t="s">
        <v>698</v>
      </c>
      <c r="BS297" s="27" t="s">
        <v>698</v>
      </c>
      <c r="BT297" s="27" t="s">
        <v>698</v>
      </c>
      <c r="BU297" s="27" t="s">
        <v>698</v>
      </c>
      <c r="BV297" s="27" t="s">
        <v>698</v>
      </c>
      <c r="BW297" s="27" t="s">
        <v>698</v>
      </c>
      <c r="BX297" s="27" t="s">
        <v>698</v>
      </c>
      <c r="BY297" s="27" t="s">
        <v>698</v>
      </c>
      <c r="BZ297" s="27" t="s">
        <v>704</v>
      </c>
      <c r="CA297" s="27" t="s">
        <v>698</v>
      </c>
      <c r="CB297" s="27" t="s">
        <v>698</v>
      </c>
      <c r="CC297" s="27" t="s">
        <v>698</v>
      </c>
      <c r="CD297" s="27" t="s">
        <v>698</v>
      </c>
      <c r="CE297" s="27" t="s">
        <v>698</v>
      </c>
      <c r="CF297" s="27" t="s">
        <v>698</v>
      </c>
      <c r="CG297" s="27" t="s">
        <v>698</v>
      </c>
      <c r="CH297" s="27" t="s">
        <v>698</v>
      </c>
      <c r="CI297" s="27" t="s">
        <v>698</v>
      </c>
      <c r="CJ297" s="27" t="s">
        <v>698</v>
      </c>
      <c r="CK297" s="27" t="s">
        <v>698</v>
      </c>
      <c r="CL297" s="27" t="s">
        <v>698</v>
      </c>
      <c r="CM297" s="27" t="s">
        <v>698</v>
      </c>
      <c r="CN297" s="27" t="s">
        <v>698</v>
      </c>
      <c r="CO297" s="27" t="s">
        <v>698</v>
      </c>
      <c r="CP297" s="27" t="s">
        <v>698</v>
      </c>
      <c r="CQ297" s="27" t="s">
        <v>698</v>
      </c>
      <c r="CR297" s="27" t="s">
        <v>698</v>
      </c>
      <c r="CS297" s="27" t="s">
        <v>698</v>
      </c>
      <c r="CT297" s="27" t="s">
        <v>698</v>
      </c>
      <c r="CU297" s="27" t="s">
        <v>698</v>
      </c>
      <c r="CV297" s="27" t="s">
        <v>698</v>
      </c>
      <c r="CW297" s="27" t="s">
        <v>698</v>
      </c>
      <c r="CX297" s="27" t="s">
        <v>698</v>
      </c>
      <c r="CY297" s="27" t="s">
        <v>698</v>
      </c>
      <c r="CZ297" s="27" t="s">
        <v>698</v>
      </c>
      <c r="DA297" s="27" t="s">
        <v>698</v>
      </c>
      <c r="DB297" s="27" t="s">
        <v>698</v>
      </c>
      <c r="DC297" s="27" t="s">
        <v>698</v>
      </c>
      <c r="DD297" s="27" t="s">
        <v>698</v>
      </c>
      <c r="DE297" s="27" t="s">
        <v>698</v>
      </c>
      <c r="DF297" s="27" t="s">
        <v>698</v>
      </c>
      <c r="DG297" s="27" t="s">
        <v>698</v>
      </c>
      <c r="DH297" s="27" t="s">
        <v>698</v>
      </c>
      <c r="DI297" s="27" t="s">
        <v>698</v>
      </c>
      <c r="DJ297" s="27" t="s">
        <v>698</v>
      </c>
      <c r="DK297" s="27" t="s">
        <v>698</v>
      </c>
      <c r="DL297" s="27" t="s">
        <v>698</v>
      </c>
      <c r="DM297" s="27" t="s">
        <v>698</v>
      </c>
      <c r="DN297" s="27" t="s">
        <v>698</v>
      </c>
      <c r="DO297" s="27" t="s">
        <v>698</v>
      </c>
      <c r="DP297" s="27" t="s">
        <v>698</v>
      </c>
      <c r="DQ297" s="27" t="s">
        <v>698</v>
      </c>
      <c r="DR297" s="27" t="s">
        <v>698</v>
      </c>
      <c r="DS297" s="27" t="s">
        <v>698</v>
      </c>
      <c r="DT297" s="27" t="s">
        <v>698</v>
      </c>
      <c r="DU297" s="27" t="s">
        <v>698</v>
      </c>
      <c r="DV297" s="27" t="s">
        <v>698</v>
      </c>
      <c r="DW297" s="27" t="s">
        <v>698</v>
      </c>
      <c r="DX297" s="27" t="s">
        <v>698</v>
      </c>
      <c r="DY297" s="27" t="s">
        <v>698</v>
      </c>
      <c r="DZ297" s="27" t="s">
        <v>698</v>
      </c>
      <c r="EA297" s="27" t="s">
        <v>698</v>
      </c>
      <c r="EB297" s="27" t="s">
        <v>698</v>
      </c>
      <c r="EC297" s="27" t="s">
        <v>698</v>
      </c>
      <c r="ED297" s="27" t="s">
        <v>698</v>
      </c>
      <c r="EE297" s="27" t="s">
        <v>698</v>
      </c>
      <c r="EF297" s="27" t="s">
        <v>698</v>
      </c>
      <c r="EG297" s="27" t="s">
        <v>698</v>
      </c>
      <c r="EH297" s="27" t="s">
        <v>698</v>
      </c>
      <c r="EI297" s="27" t="s">
        <v>698</v>
      </c>
      <c r="EJ297" s="27" t="s">
        <v>698</v>
      </c>
      <c r="EK297" s="27" t="s">
        <v>698</v>
      </c>
      <c r="EL297" s="27" t="s">
        <v>698</v>
      </c>
      <c r="EM297" s="27" t="s">
        <v>698</v>
      </c>
      <c r="EN297" s="27" t="s">
        <v>698</v>
      </c>
      <c r="EO297" s="27" t="s">
        <v>698</v>
      </c>
      <c r="EP297" s="27" t="s">
        <v>698</v>
      </c>
      <c r="EQ297" s="27" t="s">
        <v>698</v>
      </c>
      <c r="ER297" s="27" t="s">
        <v>698</v>
      </c>
      <c r="ES297" s="27" t="s">
        <v>698</v>
      </c>
      <c r="ET297" s="27" t="s">
        <v>698</v>
      </c>
      <c r="EU297" s="27" t="s">
        <v>698</v>
      </c>
      <c r="EV297" s="27" t="s">
        <v>698</v>
      </c>
      <c r="EW297" s="27" t="s">
        <v>2705</v>
      </c>
      <c r="EX297" s="27" t="s">
        <v>3004</v>
      </c>
      <c r="EY297" s="27" t="s">
        <v>2707</v>
      </c>
      <c r="EZ297" s="27" t="s">
        <v>694</v>
      </c>
      <c r="FA297" s="27" t="s">
        <v>694</v>
      </c>
      <c r="FB297" s="27" t="s">
        <v>694</v>
      </c>
      <c r="FC297" s="27" t="s">
        <v>694</v>
      </c>
      <c r="FD297" s="27" t="s">
        <v>694</v>
      </c>
      <c r="FE297" s="27" t="s">
        <v>2858</v>
      </c>
      <c r="FF297" s="157"/>
      <c r="FG297" s="157"/>
    </row>
    <row r="298" spans="1:163" x14ac:dyDescent="0.25">
      <c r="A298" s="27" t="str">
        <f t="shared" si="4"/>
        <v>IR003004002004002014000000000000000000</v>
      </c>
      <c r="B298" s="20" t="s">
        <v>2877</v>
      </c>
      <c r="C298" s="23" t="s">
        <v>2630</v>
      </c>
      <c r="D298" s="23" t="s">
        <v>710</v>
      </c>
      <c r="E298" s="23" t="s">
        <v>711</v>
      </c>
      <c r="F298" s="21" t="s">
        <v>707</v>
      </c>
      <c r="G298" s="23" t="s">
        <v>711</v>
      </c>
      <c r="H298" s="23" t="s">
        <v>707</v>
      </c>
      <c r="I298" s="21" t="s">
        <v>739</v>
      </c>
      <c r="J298" s="23" t="s">
        <v>697</v>
      </c>
      <c r="K298" s="64" t="s">
        <v>697</v>
      </c>
      <c r="L298" s="23" t="s">
        <v>697</v>
      </c>
      <c r="M298" s="23" t="s">
        <v>697</v>
      </c>
      <c r="N298" s="23" t="s">
        <v>697</v>
      </c>
      <c r="O298" s="23" t="s">
        <v>697</v>
      </c>
      <c r="P298" s="27">
        <v>0</v>
      </c>
      <c r="Q298" s="27" t="s">
        <v>704</v>
      </c>
      <c r="R298" s="27" t="s">
        <v>698</v>
      </c>
      <c r="S298" s="28" t="s">
        <v>694</v>
      </c>
      <c r="T298" s="28" t="s">
        <v>922</v>
      </c>
      <c r="U298" s="27" t="s">
        <v>3005</v>
      </c>
      <c r="V298" s="52" t="s">
        <v>905</v>
      </c>
      <c r="W298" s="51"/>
      <c r="X298" s="51"/>
      <c r="Y298" s="51"/>
      <c r="Z298" s="51"/>
      <c r="AA298" s="51"/>
      <c r="AB298" s="20" t="s">
        <v>1610</v>
      </c>
      <c r="AC298" s="51"/>
      <c r="AD298" s="20"/>
      <c r="AE298" s="20"/>
      <c r="AF298" s="20"/>
      <c r="AG298" s="20"/>
      <c r="AH298" s="27" t="s">
        <v>3174</v>
      </c>
      <c r="AI298" s="28" t="s">
        <v>704</v>
      </c>
      <c r="AJ298" s="27" t="s">
        <v>698</v>
      </c>
      <c r="AK298" s="27" t="s">
        <v>698</v>
      </c>
      <c r="AL298" s="27" t="s">
        <v>698</v>
      </c>
      <c r="AM298" s="27" t="s">
        <v>698</v>
      </c>
      <c r="AN298" s="27" t="s">
        <v>698</v>
      </c>
      <c r="AO298" s="27" t="s">
        <v>698</v>
      </c>
      <c r="AP298" s="27" t="s">
        <v>698</v>
      </c>
      <c r="AQ298" s="27" t="s">
        <v>698</v>
      </c>
      <c r="AR298" s="27" t="s">
        <v>698</v>
      </c>
      <c r="AS298" s="27" t="s">
        <v>698</v>
      </c>
      <c r="AT298" s="27" t="s">
        <v>698</v>
      </c>
      <c r="AU298" s="27" t="s">
        <v>698</v>
      </c>
      <c r="AV298" s="27" t="s">
        <v>698</v>
      </c>
      <c r="AW298" s="27" t="s">
        <v>698</v>
      </c>
      <c r="AX298" s="27" t="s">
        <v>698</v>
      </c>
      <c r="AY298" s="27" t="s">
        <v>698</v>
      </c>
      <c r="AZ298" s="27" t="s">
        <v>698</v>
      </c>
      <c r="BA298" s="27" t="s">
        <v>698</v>
      </c>
      <c r="BB298" s="27" t="s">
        <v>698</v>
      </c>
      <c r="BC298" s="27" t="s">
        <v>698</v>
      </c>
      <c r="BD298" s="27" t="s">
        <v>698</v>
      </c>
      <c r="BE298" s="27" t="s">
        <v>698</v>
      </c>
      <c r="BF298" s="27" t="s">
        <v>698</v>
      </c>
      <c r="BG298" s="27" t="s">
        <v>698</v>
      </c>
      <c r="BH298" s="27" t="s">
        <v>698</v>
      </c>
      <c r="BI298" s="27" t="s">
        <v>698</v>
      </c>
      <c r="BJ298" s="27" t="s">
        <v>698</v>
      </c>
      <c r="BK298" s="27" t="s">
        <v>698</v>
      </c>
      <c r="BL298" s="27" t="s">
        <v>698</v>
      </c>
      <c r="BM298" s="27" t="s">
        <v>698</v>
      </c>
      <c r="BN298" s="27" t="s">
        <v>698</v>
      </c>
      <c r="BO298" s="27" t="s">
        <v>698</v>
      </c>
      <c r="BP298" s="27" t="s">
        <v>698</v>
      </c>
      <c r="BQ298" s="27" t="s">
        <v>698</v>
      </c>
      <c r="BR298" s="27" t="s">
        <v>698</v>
      </c>
      <c r="BS298" s="27" t="s">
        <v>698</v>
      </c>
      <c r="BT298" s="27" t="s">
        <v>698</v>
      </c>
      <c r="BU298" s="27" t="s">
        <v>698</v>
      </c>
      <c r="BV298" s="27" t="s">
        <v>698</v>
      </c>
      <c r="BW298" s="27" t="s">
        <v>698</v>
      </c>
      <c r="BX298" s="27" t="s">
        <v>698</v>
      </c>
      <c r="BY298" s="27" t="s">
        <v>698</v>
      </c>
      <c r="BZ298" s="27" t="s">
        <v>704</v>
      </c>
      <c r="CA298" s="27" t="s">
        <v>698</v>
      </c>
      <c r="CB298" s="27" t="s">
        <v>698</v>
      </c>
      <c r="CC298" s="27" t="s">
        <v>698</v>
      </c>
      <c r="CD298" s="27" t="s">
        <v>698</v>
      </c>
      <c r="CE298" s="27" t="s">
        <v>698</v>
      </c>
      <c r="CF298" s="27" t="s">
        <v>698</v>
      </c>
      <c r="CG298" s="27" t="s">
        <v>698</v>
      </c>
      <c r="CH298" s="27" t="s">
        <v>698</v>
      </c>
      <c r="CI298" s="27" t="s">
        <v>698</v>
      </c>
      <c r="CJ298" s="27" t="s">
        <v>698</v>
      </c>
      <c r="CK298" s="27" t="s">
        <v>698</v>
      </c>
      <c r="CL298" s="27" t="s">
        <v>698</v>
      </c>
      <c r="CM298" s="27" t="s">
        <v>698</v>
      </c>
      <c r="CN298" s="27" t="s">
        <v>698</v>
      </c>
      <c r="CO298" s="27" t="s">
        <v>698</v>
      </c>
      <c r="CP298" s="27" t="s">
        <v>698</v>
      </c>
      <c r="CQ298" s="27" t="s">
        <v>698</v>
      </c>
      <c r="CR298" s="27" t="s">
        <v>698</v>
      </c>
      <c r="CS298" s="27" t="s">
        <v>698</v>
      </c>
      <c r="CT298" s="27" t="s">
        <v>698</v>
      </c>
      <c r="CU298" s="27" t="s">
        <v>698</v>
      </c>
      <c r="CV298" s="27" t="s">
        <v>698</v>
      </c>
      <c r="CW298" s="27" t="s">
        <v>698</v>
      </c>
      <c r="CX298" s="27" t="s">
        <v>698</v>
      </c>
      <c r="CY298" s="27" t="s">
        <v>698</v>
      </c>
      <c r="CZ298" s="27" t="s">
        <v>698</v>
      </c>
      <c r="DA298" s="27" t="s">
        <v>698</v>
      </c>
      <c r="DB298" s="27" t="s">
        <v>698</v>
      </c>
      <c r="DC298" s="27" t="s">
        <v>698</v>
      </c>
      <c r="DD298" s="27" t="s">
        <v>698</v>
      </c>
      <c r="DE298" s="27" t="s">
        <v>698</v>
      </c>
      <c r="DF298" s="27" t="s">
        <v>698</v>
      </c>
      <c r="DG298" s="27" t="s">
        <v>698</v>
      </c>
      <c r="DH298" s="27" t="s">
        <v>698</v>
      </c>
      <c r="DI298" s="27" t="s">
        <v>698</v>
      </c>
      <c r="DJ298" s="27" t="s">
        <v>698</v>
      </c>
      <c r="DK298" s="27" t="s">
        <v>698</v>
      </c>
      <c r="DL298" s="27" t="s">
        <v>698</v>
      </c>
      <c r="DM298" s="27" t="s">
        <v>698</v>
      </c>
      <c r="DN298" s="27" t="s">
        <v>698</v>
      </c>
      <c r="DO298" s="27" t="s">
        <v>698</v>
      </c>
      <c r="DP298" s="27" t="s">
        <v>698</v>
      </c>
      <c r="DQ298" s="27" t="s">
        <v>698</v>
      </c>
      <c r="DR298" s="27" t="s">
        <v>698</v>
      </c>
      <c r="DS298" s="27" t="s">
        <v>698</v>
      </c>
      <c r="DT298" s="27" t="s">
        <v>698</v>
      </c>
      <c r="DU298" s="27" t="s">
        <v>698</v>
      </c>
      <c r="DV298" s="27" t="s">
        <v>698</v>
      </c>
      <c r="DW298" s="27" t="s">
        <v>698</v>
      </c>
      <c r="DX298" s="27" t="s">
        <v>698</v>
      </c>
      <c r="DY298" s="27" t="s">
        <v>698</v>
      </c>
      <c r="DZ298" s="27" t="s">
        <v>698</v>
      </c>
      <c r="EA298" s="27" t="s">
        <v>698</v>
      </c>
      <c r="EB298" s="27" t="s">
        <v>698</v>
      </c>
      <c r="EC298" s="27" t="s">
        <v>698</v>
      </c>
      <c r="ED298" s="27" t="s">
        <v>698</v>
      </c>
      <c r="EE298" s="27" t="s">
        <v>698</v>
      </c>
      <c r="EF298" s="27" t="s">
        <v>698</v>
      </c>
      <c r="EG298" s="27" t="s">
        <v>698</v>
      </c>
      <c r="EH298" s="27" t="s">
        <v>698</v>
      </c>
      <c r="EI298" s="27" t="s">
        <v>698</v>
      </c>
      <c r="EJ298" s="27" t="s">
        <v>698</v>
      </c>
      <c r="EK298" s="27" t="s">
        <v>698</v>
      </c>
      <c r="EL298" s="27" t="s">
        <v>698</v>
      </c>
      <c r="EM298" s="27" t="s">
        <v>698</v>
      </c>
      <c r="EN298" s="27" t="s">
        <v>698</v>
      </c>
      <c r="EO298" s="27" t="s">
        <v>698</v>
      </c>
      <c r="EP298" s="27" t="s">
        <v>698</v>
      </c>
      <c r="EQ298" s="27" t="s">
        <v>698</v>
      </c>
      <c r="ER298" s="27" t="s">
        <v>698</v>
      </c>
      <c r="ES298" s="27" t="s">
        <v>698</v>
      </c>
      <c r="ET298" s="27" t="s">
        <v>698</v>
      </c>
      <c r="EU298" s="27" t="s">
        <v>698</v>
      </c>
      <c r="EV298" s="27" t="s">
        <v>698</v>
      </c>
      <c r="EW298" s="27" t="s">
        <v>2705</v>
      </c>
      <c r="EX298" s="27" t="s">
        <v>3004</v>
      </c>
      <c r="EY298" s="27" t="s">
        <v>2707</v>
      </c>
      <c r="EZ298" s="27" t="s">
        <v>694</v>
      </c>
      <c r="FA298" s="27" t="s">
        <v>694</v>
      </c>
      <c r="FB298" s="27" t="s">
        <v>694</v>
      </c>
      <c r="FC298" s="27" t="s">
        <v>694</v>
      </c>
      <c r="FD298" s="27" t="s">
        <v>694</v>
      </c>
      <c r="FE298" s="27" t="s">
        <v>2858</v>
      </c>
      <c r="FF298" s="157"/>
      <c r="FG298" s="157"/>
    </row>
    <row r="299" spans="1:163" x14ac:dyDescent="0.25">
      <c r="A299" s="27" t="str">
        <f t="shared" si="4"/>
        <v>IR003004002004002015000000000000000000</v>
      </c>
      <c r="B299" s="20" t="s">
        <v>2877</v>
      </c>
      <c r="C299" s="23" t="s">
        <v>2630</v>
      </c>
      <c r="D299" s="23" t="s">
        <v>710</v>
      </c>
      <c r="E299" s="23" t="s">
        <v>711</v>
      </c>
      <c r="F299" s="21" t="s">
        <v>707</v>
      </c>
      <c r="G299" s="23" t="s">
        <v>711</v>
      </c>
      <c r="H299" s="23" t="s">
        <v>707</v>
      </c>
      <c r="I299" s="21" t="s">
        <v>740</v>
      </c>
      <c r="J299" s="23" t="s">
        <v>697</v>
      </c>
      <c r="K299" s="64" t="s">
        <v>697</v>
      </c>
      <c r="L299" s="23" t="s">
        <v>697</v>
      </c>
      <c r="M299" s="23" t="s">
        <v>697</v>
      </c>
      <c r="N299" s="23" t="s">
        <v>697</v>
      </c>
      <c r="O299" s="23" t="s">
        <v>697</v>
      </c>
      <c r="P299" s="27">
        <v>0</v>
      </c>
      <c r="Q299" s="27" t="s">
        <v>704</v>
      </c>
      <c r="R299" s="27" t="s">
        <v>698</v>
      </c>
      <c r="S299" s="28" t="s">
        <v>694</v>
      </c>
      <c r="T299" s="28" t="s">
        <v>922</v>
      </c>
      <c r="U299" s="27" t="s">
        <v>3005</v>
      </c>
      <c r="V299" s="52" t="s">
        <v>905</v>
      </c>
      <c r="W299" s="51"/>
      <c r="X299" s="51"/>
      <c r="Y299" s="51"/>
      <c r="Z299" s="51"/>
      <c r="AA299" s="51"/>
      <c r="AB299" s="20" t="s">
        <v>1615</v>
      </c>
      <c r="AC299" s="51"/>
      <c r="AD299" s="20"/>
      <c r="AE299" s="20"/>
      <c r="AF299" s="20"/>
      <c r="AG299" s="20"/>
      <c r="AH299" s="27" t="s">
        <v>3175</v>
      </c>
      <c r="AI299" s="28" t="s">
        <v>704</v>
      </c>
      <c r="AJ299" s="27" t="s">
        <v>698</v>
      </c>
      <c r="AK299" s="27" t="s">
        <v>698</v>
      </c>
      <c r="AL299" s="27" t="s">
        <v>698</v>
      </c>
      <c r="AM299" s="27" t="s">
        <v>698</v>
      </c>
      <c r="AN299" s="27" t="s">
        <v>698</v>
      </c>
      <c r="AO299" s="27" t="s">
        <v>698</v>
      </c>
      <c r="AP299" s="27" t="s">
        <v>698</v>
      </c>
      <c r="AQ299" s="27" t="s">
        <v>698</v>
      </c>
      <c r="AR299" s="27" t="s">
        <v>698</v>
      </c>
      <c r="AS299" s="27" t="s">
        <v>698</v>
      </c>
      <c r="AT299" s="27" t="s">
        <v>698</v>
      </c>
      <c r="AU299" s="27" t="s">
        <v>698</v>
      </c>
      <c r="AV299" s="27" t="s">
        <v>698</v>
      </c>
      <c r="AW299" s="27" t="s">
        <v>698</v>
      </c>
      <c r="AX299" s="27" t="s">
        <v>698</v>
      </c>
      <c r="AY299" s="27" t="s">
        <v>698</v>
      </c>
      <c r="AZ299" s="27" t="s">
        <v>698</v>
      </c>
      <c r="BA299" s="27" t="s">
        <v>698</v>
      </c>
      <c r="BB299" s="27" t="s">
        <v>698</v>
      </c>
      <c r="BC299" s="27" t="s">
        <v>698</v>
      </c>
      <c r="BD299" s="27" t="s">
        <v>698</v>
      </c>
      <c r="BE299" s="27" t="s">
        <v>698</v>
      </c>
      <c r="BF299" s="27" t="s">
        <v>698</v>
      </c>
      <c r="BG299" s="27" t="s">
        <v>698</v>
      </c>
      <c r="BH299" s="27" t="s">
        <v>698</v>
      </c>
      <c r="BI299" s="27" t="s">
        <v>698</v>
      </c>
      <c r="BJ299" s="27" t="s">
        <v>698</v>
      </c>
      <c r="BK299" s="27" t="s">
        <v>698</v>
      </c>
      <c r="BL299" s="27" t="s">
        <v>698</v>
      </c>
      <c r="BM299" s="27" t="s">
        <v>698</v>
      </c>
      <c r="BN299" s="27" t="s">
        <v>698</v>
      </c>
      <c r="BO299" s="27" t="s">
        <v>698</v>
      </c>
      <c r="BP299" s="27" t="s">
        <v>698</v>
      </c>
      <c r="BQ299" s="27" t="s">
        <v>698</v>
      </c>
      <c r="BR299" s="27" t="s">
        <v>698</v>
      </c>
      <c r="BS299" s="27" t="s">
        <v>698</v>
      </c>
      <c r="BT299" s="27" t="s">
        <v>698</v>
      </c>
      <c r="BU299" s="27" t="s">
        <v>698</v>
      </c>
      <c r="BV299" s="27" t="s">
        <v>698</v>
      </c>
      <c r="BW299" s="27" t="s">
        <v>698</v>
      </c>
      <c r="BX299" s="27" t="s">
        <v>698</v>
      </c>
      <c r="BY299" s="27" t="s">
        <v>698</v>
      </c>
      <c r="BZ299" s="27" t="s">
        <v>704</v>
      </c>
      <c r="CA299" s="27" t="s">
        <v>698</v>
      </c>
      <c r="CB299" s="27" t="s">
        <v>698</v>
      </c>
      <c r="CC299" s="27" t="s">
        <v>698</v>
      </c>
      <c r="CD299" s="27" t="s">
        <v>698</v>
      </c>
      <c r="CE299" s="27" t="s">
        <v>698</v>
      </c>
      <c r="CF299" s="27" t="s">
        <v>698</v>
      </c>
      <c r="CG299" s="27" t="s">
        <v>698</v>
      </c>
      <c r="CH299" s="27" t="s">
        <v>698</v>
      </c>
      <c r="CI299" s="27" t="s">
        <v>698</v>
      </c>
      <c r="CJ299" s="27" t="s">
        <v>698</v>
      </c>
      <c r="CK299" s="27" t="s">
        <v>698</v>
      </c>
      <c r="CL299" s="27" t="s">
        <v>698</v>
      </c>
      <c r="CM299" s="27" t="s">
        <v>698</v>
      </c>
      <c r="CN299" s="27" t="s">
        <v>698</v>
      </c>
      <c r="CO299" s="27" t="s">
        <v>698</v>
      </c>
      <c r="CP299" s="27" t="s">
        <v>698</v>
      </c>
      <c r="CQ299" s="27" t="s">
        <v>698</v>
      </c>
      <c r="CR299" s="27" t="s">
        <v>698</v>
      </c>
      <c r="CS299" s="27" t="s">
        <v>698</v>
      </c>
      <c r="CT299" s="27" t="s">
        <v>698</v>
      </c>
      <c r="CU299" s="27" t="s">
        <v>698</v>
      </c>
      <c r="CV299" s="27" t="s">
        <v>698</v>
      </c>
      <c r="CW299" s="27" t="s">
        <v>698</v>
      </c>
      <c r="CX299" s="27" t="s">
        <v>698</v>
      </c>
      <c r="CY299" s="27" t="s">
        <v>698</v>
      </c>
      <c r="CZ299" s="27" t="s">
        <v>698</v>
      </c>
      <c r="DA299" s="27" t="s">
        <v>698</v>
      </c>
      <c r="DB299" s="27" t="s">
        <v>698</v>
      </c>
      <c r="DC299" s="27" t="s">
        <v>698</v>
      </c>
      <c r="DD299" s="27" t="s">
        <v>698</v>
      </c>
      <c r="DE299" s="27" t="s">
        <v>698</v>
      </c>
      <c r="DF299" s="27" t="s">
        <v>698</v>
      </c>
      <c r="DG299" s="27" t="s">
        <v>698</v>
      </c>
      <c r="DH299" s="27" t="s">
        <v>698</v>
      </c>
      <c r="DI299" s="27" t="s">
        <v>698</v>
      </c>
      <c r="DJ299" s="27" t="s">
        <v>698</v>
      </c>
      <c r="DK299" s="27" t="s">
        <v>698</v>
      </c>
      <c r="DL299" s="27" t="s">
        <v>698</v>
      </c>
      <c r="DM299" s="27" t="s">
        <v>698</v>
      </c>
      <c r="DN299" s="27" t="s">
        <v>698</v>
      </c>
      <c r="DO299" s="27" t="s">
        <v>698</v>
      </c>
      <c r="DP299" s="27" t="s">
        <v>698</v>
      </c>
      <c r="DQ299" s="27" t="s">
        <v>698</v>
      </c>
      <c r="DR299" s="27" t="s">
        <v>698</v>
      </c>
      <c r="DS299" s="27" t="s">
        <v>698</v>
      </c>
      <c r="DT299" s="27" t="s">
        <v>698</v>
      </c>
      <c r="DU299" s="27" t="s">
        <v>698</v>
      </c>
      <c r="DV299" s="27" t="s">
        <v>698</v>
      </c>
      <c r="DW299" s="27" t="s">
        <v>698</v>
      </c>
      <c r="DX299" s="27" t="s">
        <v>698</v>
      </c>
      <c r="DY299" s="27" t="s">
        <v>698</v>
      </c>
      <c r="DZ299" s="27" t="s">
        <v>698</v>
      </c>
      <c r="EA299" s="27" t="s">
        <v>698</v>
      </c>
      <c r="EB299" s="27" t="s">
        <v>698</v>
      </c>
      <c r="EC299" s="27" t="s">
        <v>698</v>
      </c>
      <c r="ED299" s="27" t="s">
        <v>698</v>
      </c>
      <c r="EE299" s="27" t="s">
        <v>698</v>
      </c>
      <c r="EF299" s="27" t="s">
        <v>698</v>
      </c>
      <c r="EG299" s="27" t="s">
        <v>698</v>
      </c>
      <c r="EH299" s="27" t="s">
        <v>698</v>
      </c>
      <c r="EI299" s="27" t="s">
        <v>698</v>
      </c>
      <c r="EJ299" s="27" t="s">
        <v>698</v>
      </c>
      <c r="EK299" s="27" t="s">
        <v>698</v>
      </c>
      <c r="EL299" s="27" t="s">
        <v>698</v>
      </c>
      <c r="EM299" s="27" t="s">
        <v>698</v>
      </c>
      <c r="EN299" s="27" t="s">
        <v>698</v>
      </c>
      <c r="EO299" s="27" t="s">
        <v>698</v>
      </c>
      <c r="EP299" s="27" t="s">
        <v>698</v>
      </c>
      <c r="EQ299" s="27" t="s">
        <v>698</v>
      </c>
      <c r="ER299" s="27" t="s">
        <v>698</v>
      </c>
      <c r="ES299" s="27" t="s">
        <v>698</v>
      </c>
      <c r="ET299" s="27" t="s">
        <v>698</v>
      </c>
      <c r="EU299" s="27" t="s">
        <v>698</v>
      </c>
      <c r="EV299" s="27" t="s">
        <v>698</v>
      </c>
      <c r="EW299" s="27" t="s">
        <v>2705</v>
      </c>
      <c r="EX299" s="27" t="s">
        <v>3004</v>
      </c>
      <c r="EY299" s="27" t="s">
        <v>2707</v>
      </c>
      <c r="EZ299" s="27" t="s">
        <v>694</v>
      </c>
      <c r="FA299" s="27" t="s">
        <v>694</v>
      </c>
      <c r="FB299" s="27" t="s">
        <v>694</v>
      </c>
      <c r="FC299" s="27" t="s">
        <v>694</v>
      </c>
      <c r="FD299" s="27" t="s">
        <v>694</v>
      </c>
      <c r="FE299" s="27" t="s">
        <v>2858</v>
      </c>
      <c r="FF299" s="157"/>
      <c r="FG299" s="157"/>
    </row>
    <row r="300" spans="1:163" x14ac:dyDescent="0.25">
      <c r="A300" s="27" t="str">
        <f t="shared" si="4"/>
        <v>IR003004002004002016000000000000000000</v>
      </c>
      <c r="B300" s="24" t="s">
        <v>2877</v>
      </c>
      <c r="C300" s="23" t="s">
        <v>2630</v>
      </c>
      <c r="D300" s="25" t="s">
        <v>710</v>
      </c>
      <c r="E300" s="25" t="s">
        <v>711</v>
      </c>
      <c r="F300" s="50" t="s">
        <v>707</v>
      </c>
      <c r="G300" s="25" t="s">
        <v>711</v>
      </c>
      <c r="H300" s="25" t="s">
        <v>707</v>
      </c>
      <c r="I300" s="50" t="s">
        <v>742</v>
      </c>
      <c r="J300" s="25" t="s">
        <v>697</v>
      </c>
      <c r="K300" s="63" t="s">
        <v>697</v>
      </c>
      <c r="L300" s="25" t="s">
        <v>697</v>
      </c>
      <c r="M300" s="25" t="s">
        <v>697</v>
      </c>
      <c r="N300" s="25" t="s">
        <v>697</v>
      </c>
      <c r="O300" s="25" t="s">
        <v>697</v>
      </c>
      <c r="P300" s="28"/>
      <c r="Q300" s="28" t="s">
        <v>704</v>
      </c>
      <c r="R300" s="28" t="s">
        <v>698</v>
      </c>
      <c r="S300" s="28" t="s">
        <v>694</v>
      </c>
      <c r="T300" s="28" t="s">
        <v>922</v>
      </c>
      <c r="U300" s="28" t="s">
        <v>3074</v>
      </c>
      <c r="V300" s="139" t="s">
        <v>905</v>
      </c>
      <c r="W300" s="141"/>
      <c r="X300" s="141"/>
      <c r="Y300" s="141"/>
      <c r="Z300" s="141"/>
      <c r="AA300" s="141"/>
      <c r="AB300" s="24" t="s">
        <v>2068</v>
      </c>
      <c r="AC300" s="141"/>
      <c r="AD300" s="24"/>
      <c r="AE300" s="24"/>
      <c r="AF300" s="24"/>
      <c r="AG300" s="24"/>
      <c r="AH300" s="28" t="s">
        <v>3176</v>
      </c>
      <c r="AI300" s="28" t="s">
        <v>704</v>
      </c>
      <c r="AJ300" s="28"/>
      <c r="AK300" s="28"/>
      <c r="AL300" s="28"/>
      <c r="AM300" s="28"/>
      <c r="AN300" s="28"/>
      <c r="AO300" s="28"/>
      <c r="AP300" s="28"/>
      <c r="AQ300" s="28"/>
      <c r="AR300" s="28"/>
      <c r="AS300" s="28"/>
      <c r="AT300" s="28"/>
      <c r="AU300" s="28"/>
      <c r="AV300" s="28"/>
      <c r="AW300" s="28"/>
      <c r="AX300" s="28"/>
      <c r="AY300" s="28"/>
      <c r="AZ300" s="28"/>
      <c r="BA300" s="28"/>
      <c r="BB300" s="28"/>
      <c r="BC300" s="28"/>
      <c r="BD300" s="28"/>
      <c r="BE300" s="28"/>
      <c r="BF300" s="28"/>
      <c r="BG300" s="28"/>
      <c r="BH300" s="28"/>
      <c r="BI300" s="28"/>
      <c r="BJ300" s="28"/>
      <c r="BK300" s="28"/>
      <c r="BL300" s="28"/>
      <c r="BM300" s="28"/>
      <c r="BN300" s="28"/>
      <c r="BO300" s="28"/>
      <c r="BP300" s="28"/>
      <c r="BQ300" s="28"/>
      <c r="BR300" s="28"/>
      <c r="BS300" s="28"/>
      <c r="BT300" s="28"/>
      <c r="BU300" s="28"/>
      <c r="BV300" s="28"/>
      <c r="BW300" s="28"/>
      <c r="BX300" s="28"/>
      <c r="BY300" s="28"/>
      <c r="BZ300" s="28"/>
      <c r="CA300" s="28"/>
      <c r="CB300" s="28"/>
      <c r="CC300" s="28"/>
      <c r="CD300" s="28"/>
      <c r="CE300" s="28"/>
      <c r="CF300" s="28"/>
      <c r="CG300" s="28"/>
      <c r="CH300" s="28"/>
      <c r="CI300" s="28"/>
      <c r="CJ300" s="28"/>
      <c r="CK300" s="28"/>
      <c r="CL300" s="28"/>
      <c r="CM300" s="28"/>
      <c r="CN300" s="28"/>
      <c r="CO300" s="28"/>
      <c r="CP300" s="28"/>
      <c r="CQ300" s="28"/>
      <c r="CR300" s="28"/>
      <c r="CS300" s="28"/>
      <c r="CT300" s="28"/>
      <c r="CU300" s="28"/>
      <c r="CV300" s="28"/>
      <c r="CW300" s="28"/>
      <c r="CX300" s="28"/>
      <c r="CY300" s="28"/>
      <c r="CZ300" s="28"/>
      <c r="DA300" s="28"/>
      <c r="DB300" s="28"/>
      <c r="DC300" s="28"/>
      <c r="DD300" s="28"/>
      <c r="DE300" s="28"/>
      <c r="DF300" s="28"/>
      <c r="DG300" s="28"/>
      <c r="DH300" s="28"/>
      <c r="DI300" s="28"/>
      <c r="DJ300" s="28"/>
      <c r="DK300" s="28"/>
      <c r="DL300" s="28"/>
      <c r="DM300" s="28"/>
      <c r="DN300" s="28"/>
      <c r="DO300" s="28"/>
      <c r="DP300" s="28"/>
      <c r="DQ300" s="28"/>
      <c r="DR300" s="28"/>
      <c r="DS300" s="28"/>
      <c r="DT300" s="28"/>
      <c r="DU300" s="28"/>
      <c r="DV300" s="28"/>
      <c r="DW300" s="28"/>
      <c r="DX300" s="28"/>
      <c r="DY300" s="28"/>
      <c r="DZ300" s="28"/>
      <c r="EA300" s="28"/>
      <c r="EB300" s="28"/>
      <c r="EC300" s="28"/>
      <c r="ED300" s="28"/>
      <c r="EE300" s="28"/>
      <c r="EF300" s="28"/>
      <c r="EG300" s="28"/>
      <c r="EH300" s="28"/>
      <c r="EI300" s="28"/>
      <c r="EJ300" s="28"/>
      <c r="EK300" s="28"/>
      <c r="EL300" s="28"/>
      <c r="EM300" s="28"/>
      <c r="EN300" s="28"/>
      <c r="EO300" s="28"/>
      <c r="EP300" s="28"/>
      <c r="EQ300" s="28"/>
      <c r="ER300" s="28"/>
      <c r="ES300" s="28"/>
      <c r="ET300" s="28"/>
      <c r="EU300" s="28"/>
      <c r="EV300" s="28"/>
      <c r="EW300" s="28"/>
      <c r="EX300" s="28"/>
      <c r="EY300" s="28"/>
      <c r="EZ300" s="28"/>
      <c r="FA300" s="28"/>
      <c r="FB300" s="28"/>
      <c r="FC300" s="28"/>
      <c r="FD300" s="28"/>
      <c r="FE300" s="28"/>
      <c r="FF300" s="30"/>
      <c r="FG300" s="30"/>
    </row>
    <row r="301" spans="1:163" x14ac:dyDescent="0.25">
      <c r="A301" s="27" t="str">
        <f t="shared" si="4"/>
        <v>IR003004002004003000000000000000000000</v>
      </c>
      <c r="B301" s="27" t="s">
        <v>694</v>
      </c>
      <c r="C301" s="23" t="s">
        <v>2630</v>
      </c>
      <c r="D301" s="23" t="s">
        <v>710</v>
      </c>
      <c r="E301" s="23" t="s">
        <v>711</v>
      </c>
      <c r="F301" s="21" t="s">
        <v>707</v>
      </c>
      <c r="G301" s="23" t="s">
        <v>711</v>
      </c>
      <c r="H301" s="23" t="s">
        <v>710</v>
      </c>
      <c r="I301" s="23" t="s">
        <v>697</v>
      </c>
      <c r="J301" s="23" t="s">
        <v>697</v>
      </c>
      <c r="K301" s="64" t="s">
        <v>697</v>
      </c>
      <c r="L301" s="23" t="s">
        <v>697</v>
      </c>
      <c r="M301" s="23" t="s">
        <v>697</v>
      </c>
      <c r="N301" s="23" t="s">
        <v>697</v>
      </c>
      <c r="O301" s="23" t="s">
        <v>697</v>
      </c>
      <c r="P301" s="27">
        <v>0</v>
      </c>
      <c r="Q301" s="27" t="s">
        <v>698</v>
      </c>
      <c r="R301" s="27" t="s">
        <v>698</v>
      </c>
      <c r="S301" s="28" t="s">
        <v>694</v>
      </c>
      <c r="T301" s="28" t="s">
        <v>922</v>
      </c>
      <c r="U301" s="27" t="s">
        <v>3008</v>
      </c>
      <c r="V301" s="52" t="s">
        <v>905</v>
      </c>
      <c r="W301" s="20"/>
      <c r="X301" s="20"/>
      <c r="Y301" s="27"/>
      <c r="Z301" s="27"/>
      <c r="AA301" s="20" t="s">
        <v>3009</v>
      </c>
      <c r="AB301" s="20"/>
      <c r="AC301" s="20"/>
      <c r="AD301" s="20"/>
      <c r="AE301" s="20"/>
      <c r="AF301" s="20"/>
      <c r="AG301" s="20"/>
      <c r="AH301" s="27" t="s">
        <v>3177</v>
      </c>
      <c r="AI301" s="28" t="s">
        <v>698</v>
      </c>
      <c r="AJ301" s="27" t="s">
        <v>694</v>
      </c>
      <c r="AK301" s="27" t="s">
        <v>694</v>
      </c>
      <c r="AL301" s="27" t="s">
        <v>694</v>
      </c>
      <c r="AM301" s="27" t="s">
        <v>694</v>
      </c>
      <c r="AN301" s="27" t="s">
        <v>694</v>
      </c>
      <c r="AO301" s="27" t="s">
        <v>694</v>
      </c>
      <c r="AP301" s="27" t="s">
        <v>694</v>
      </c>
      <c r="AQ301" s="27" t="s">
        <v>694</v>
      </c>
      <c r="AR301" s="27" t="s">
        <v>694</v>
      </c>
      <c r="AS301" s="27" t="s">
        <v>694</v>
      </c>
      <c r="AT301" s="27" t="s">
        <v>694</v>
      </c>
      <c r="AU301" s="27" t="s">
        <v>694</v>
      </c>
      <c r="AV301" s="27" t="s">
        <v>694</v>
      </c>
      <c r="AW301" s="27" t="s">
        <v>694</v>
      </c>
      <c r="AX301" s="27" t="s">
        <v>694</v>
      </c>
      <c r="AY301" s="27" t="s">
        <v>694</v>
      </c>
      <c r="AZ301" s="27" t="s">
        <v>694</v>
      </c>
      <c r="BA301" s="27" t="s">
        <v>694</v>
      </c>
      <c r="BB301" s="27" t="s">
        <v>694</v>
      </c>
      <c r="BC301" s="27" t="s">
        <v>694</v>
      </c>
      <c r="BD301" s="27" t="s">
        <v>694</v>
      </c>
      <c r="BE301" s="27" t="s">
        <v>694</v>
      </c>
      <c r="BF301" s="27" t="s">
        <v>694</v>
      </c>
      <c r="BG301" s="27" t="s">
        <v>694</v>
      </c>
      <c r="BH301" s="27" t="s">
        <v>694</v>
      </c>
      <c r="BI301" s="27" t="s">
        <v>694</v>
      </c>
      <c r="BJ301" s="27" t="s">
        <v>694</v>
      </c>
      <c r="BK301" s="27" t="s">
        <v>694</v>
      </c>
      <c r="BL301" s="27" t="s">
        <v>694</v>
      </c>
      <c r="BM301" s="27" t="s">
        <v>694</v>
      </c>
      <c r="BN301" s="27" t="s">
        <v>694</v>
      </c>
      <c r="BO301" s="27" t="s">
        <v>694</v>
      </c>
      <c r="BP301" s="27" t="s">
        <v>694</v>
      </c>
      <c r="BQ301" s="27" t="s">
        <v>694</v>
      </c>
      <c r="BR301" s="27" t="s">
        <v>694</v>
      </c>
      <c r="BS301" s="27" t="s">
        <v>694</v>
      </c>
      <c r="BT301" s="27" t="s">
        <v>694</v>
      </c>
      <c r="BU301" s="27" t="s">
        <v>694</v>
      </c>
      <c r="BV301" s="27" t="s">
        <v>694</v>
      </c>
      <c r="BW301" s="27" t="s">
        <v>694</v>
      </c>
      <c r="BX301" s="27" t="s">
        <v>694</v>
      </c>
      <c r="BY301" s="27" t="s">
        <v>694</v>
      </c>
      <c r="BZ301" s="27" t="s">
        <v>694</v>
      </c>
      <c r="CA301" s="27" t="s">
        <v>694</v>
      </c>
      <c r="CB301" s="27" t="s">
        <v>694</v>
      </c>
      <c r="CC301" s="27" t="s">
        <v>694</v>
      </c>
      <c r="CD301" s="27" t="s">
        <v>694</v>
      </c>
      <c r="CE301" s="27" t="s">
        <v>694</v>
      </c>
      <c r="CF301" s="27" t="s">
        <v>694</v>
      </c>
      <c r="CG301" s="27" t="s">
        <v>694</v>
      </c>
      <c r="CH301" s="27" t="s">
        <v>694</v>
      </c>
      <c r="CI301" s="27" t="s">
        <v>694</v>
      </c>
      <c r="CJ301" s="27" t="s">
        <v>694</v>
      </c>
      <c r="CK301" s="27" t="s">
        <v>694</v>
      </c>
      <c r="CL301" s="27" t="s">
        <v>694</v>
      </c>
      <c r="CM301" s="27" t="s">
        <v>694</v>
      </c>
      <c r="CN301" s="27" t="s">
        <v>694</v>
      </c>
      <c r="CO301" s="27" t="s">
        <v>694</v>
      </c>
      <c r="CP301" s="27" t="s">
        <v>694</v>
      </c>
      <c r="CQ301" s="27" t="s">
        <v>694</v>
      </c>
      <c r="CR301" s="27" t="s">
        <v>694</v>
      </c>
      <c r="CS301" s="27" t="s">
        <v>694</v>
      </c>
      <c r="CT301" s="27" t="s">
        <v>694</v>
      </c>
      <c r="CU301" s="27" t="s">
        <v>694</v>
      </c>
      <c r="CV301" s="27" t="s">
        <v>694</v>
      </c>
      <c r="CW301" s="27" t="s">
        <v>694</v>
      </c>
      <c r="CX301" s="27" t="s">
        <v>694</v>
      </c>
      <c r="CY301" s="27" t="s">
        <v>694</v>
      </c>
      <c r="CZ301" s="27" t="s">
        <v>694</v>
      </c>
      <c r="DA301" s="27" t="s">
        <v>694</v>
      </c>
      <c r="DB301" s="27" t="s">
        <v>694</v>
      </c>
      <c r="DC301" s="27" t="s">
        <v>694</v>
      </c>
      <c r="DD301" s="27" t="s">
        <v>694</v>
      </c>
      <c r="DE301" s="27" t="s">
        <v>694</v>
      </c>
      <c r="DF301" s="27" t="s">
        <v>694</v>
      </c>
      <c r="DG301" s="27" t="s">
        <v>694</v>
      </c>
      <c r="DH301" s="27" t="s">
        <v>694</v>
      </c>
      <c r="DI301" s="27" t="s">
        <v>694</v>
      </c>
      <c r="DJ301" s="27" t="s">
        <v>694</v>
      </c>
      <c r="DK301" s="27" t="s">
        <v>694</v>
      </c>
      <c r="DL301" s="27" t="s">
        <v>694</v>
      </c>
      <c r="DM301" s="27" t="s">
        <v>694</v>
      </c>
      <c r="DN301" s="27" t="s">
        <v>694</v>
      </c>
      <c r="DO301" s="27" t="s">
        <v>694</v>
      </c>
      <c r="DP301" s="27" t="s">
        <v>694</v>
      </c>
      <c r="DQ301" s="27" t="s">
        <v>694</v>
      </c>
      <c r="DR301" s="27" t="s">
        <v>694</v>
      </c>
      <c r="DS301" s="27" t="s">
        <v>694</v>
      </c>
      <c r="DT301" s="27" t="s">
        <v>694</v>
      </c>
      <c r="DU301" s="27" t="s">
        <v>694</v>
      </c>
      <c r="DV301" s="27" t="s">
        <v>694</v>
      </c>
      <c r="DW301" s="27" t="s">
        <v>694</v>
      </c>
      <c r="DX301" s="27" t="s">
        <v>694</v>
      </c>
      <c r="DY301" s="27" t="s">
        <v>694</v>
      </c>
      <c r="DZ301" s="27" t="s">
        <v>694</v>
      </c>
      <c r="EA301" s="27" t="s">
        <v>694</v>
      </c>
      <c r="EB301" s="27" t="s">
        <v>694</v>
      </c>
      <c r="EC301" s="27" t="s">
        <v>694</v>
      </c>
      <c r="ED301" s="27" t="s">
        <v>694</v>
      </c>
      <c r="EE301" s="27" t="s">
        <v>694</v>
      </c>
      <c r="EF301" s="27" t="s">
        <v>694</v>
      </c>
      <c r="EG301" s="27" t="s">
        <v>694</v>
      </c>
      <c r="EH301" s="27" t="s">
        <v>694</v>
      </c>
      <c r="EI301" s="27" t="s">
        <v>694</v>
      </c>
      <c r="EJ301" s="27" t="s">
        <v>694</v>
      </c>
      <c r="EK301" s="27" t="s">
        <v>694</v>
      </c>
      <c r="EL301" s="27" t="s">
        <v>694</v>
      </c>
      <c r="EM301" s="27" t="s">
        <v>694</v>
      </c>
      <c r="EN301" s="27" t="s">
        <v>694</v>
      </c>
      <c r="EO301" s="27" t="s">
        <v>694</v>
      </c>
      <c r="EP301" s="27" t="s">
        <v>694</v>
      </c>
      <c r="EQ301" s="27" t="s">
        <v>694</v>
      </c>
      <c r="ER301" s="27" t="s">
        <v>694</v>
      </c>
      <c r="ES301" s="27" t="s">
        <v>694</v>
      </c>
      <c r="ET301" s="27" t="s">
        <v>694</v>
      </c>
      <c r="EU301" s="27" t="s">
        <v>694</v>
      </c>
      <c r="EV301" s="27" t="s">
        <v>694</v>
      </c>
      <c r="EW301" s="27" t="s">
        <v>694</v>
      </c>
      <c r="EX301" s="27" t="s">
        <v>694</v>
      </c>
      <c r="EY301" s="27" t="s">
        <v>694</v>
      </c>
      <c r="EZ301" s="27" t="s">
        <v>694</v>
      </c>
      <c r="FA301" s="27" t="s">
        <v>694</v>
      </c>
      <c r="FB301" s="27" t="s">
        <v>694</v>
      </c>
      <c r="FC301" s="27" t="s">
        <v>694</v>
      </c>
      <c r="FD301" s="27" t="s">
        <v>694</v>
      </c>
      <c r="FE301" s="27" t="s">
        <v>694</v>
      </c>
      <c r="FF301" s="42"/>
      <c r="FG301" s="42"/>
    </row>
    <row r="302" spans="1:163" x14ac:dyDescent="0.25">
      <c r="A302" s="27" t="str">
        <f t="shared" si="4"/>
        <v>IR003004002004003001000000000000000000</v>
      </c>
      <c r="B302" s="20" t="s">
        <v>2877</v>
      </c>
      <c r="C302" s="23" t="s">
        <v>2630</v>
      </c>
      <c r="D302" s="23" t="s">
        <v>710</v>
      </c>
      <c r="E302" s="23" t="s">
        <v>711</v>
      </c>
      <c r="F302" s="21" t="s">
        <v>707</v>
      </c>
      <c r="G302" s="23" t="s">
        <v>711</v>
      </c>
      <c r="H302" s="23" t="s">
        <v>710</v>
      </c>
      <c r="I302" s="21" t="s">
        <v>702</v>
      </c>
      <c r="J302" s="23" t="s">
        <v>697</v>
      </c>
      <c r="K302" s="64" t="s">
        <v>697</v>
      </c>
      <c r="L302" s="23" t="s">
        <v>697</v>
      </c>
      <c r="M302" s="23" t="s">
        <v>697</v>
      </c>
      <c r="N302" s="23" t="s">
        <v>697</v>
      </c>
      <c r="O302" s="23" t="s">
        <v>697</v>
      </c>
      <c r="P302" s="27">
        <v>0</v>
      </c>
      <c r="Q302" s="27" t="s">
        <v>704</v>
      </c>
      <c r="R302" s="27" t="s">
        <v>698</v>
      </c>
      <c r="S302" s="28" t="s">
        <v>694</v>
      </c>
      <c r="T302" s="28" t="s">
        <v>922</v>
      </c>
      <c r="U302" s="27" t="s">
        <v>3008</v>
      </c>
      <c r="V302" s="52" t="s">
        <v>905</v>
      </c>
      <c r="W302" s="51"/>
      <c r="X302" s="51"/>
      <c r="Y302" s="51"/>
      <c r="Z302" s="51"/>
      <c r="AA302" s="51"/>
      <c r="AB302" s="20" t="s">
        <v>2114</v>
      </c>
      <c r="AC302" s="51"/>
      <c r="AD302" s="51"/>
      <c r="AE302" s="51"/>
      <c r="AF302" s="51"/>
      <c r="AG302" s="51"/>
      <c r="AH302" s="27" t="s">
        <v>3178</v>
      </c>
      <c r="AI302" s="28" t="s">
        <v>704</v>
      </c>
      <c r="AJ302" s="27" t="s">
        <v>698</v>
      </c>
      <c r="AK302" s="27" t="s">
        <v>698</v>
      </c>
      <c r="AL302" s="27" t="s">
        <v>698</v>
      </c>
      <c r="AM302" s="27" t="s">
        <v>698</v>
      </c>
      <c r="AN302" s="27" t="s">
        <v>698</v>
      </c>
      <c r="AO302" s="27" t="s">
        <v>698</v>
      </c>
      <c r="AP302" s="27" t="s">
        <v>698</v>
      </c>
      <c r="AQ302" s="27" t="s">
        <v>698</v>
      </c>
      <c r="AR302" s="27" t="s">
        <v>698</v>
      </c>
      <c r="AS302" s="27" t="s">
        <v>698</v>
      </c>
      <c r="AT302" s="27" t="s">
        <v>698</v>
      </c>
      <c r="AU302" s="27" t="s">
        <v>698</v>
      </c>
      <c r="AV302" s="27" t="s">
        <v>698</v>
      </c>
      <c r="AW302" s="27" t="s">
        <v>698</v>
      </c>
      <c r="AX302" s="27" t="s">
        <v>698</v>
      </c>
      <c r="AY302" s="27" t="s">
        <v>698</v>
      </c>
      <c r="AZ302" s="27" t="s">
        <v>698</v>
      </c>
      <c r="BA302" s="27" t="s">
        <v>698</v>
      </c>
      <c r="BB302" s="27" t="s">
        <v>698</v>
      </c>
      <c r="BC302" s="27" t="s">
        <v>698</v>
      </c>
      <c r="BD302" s="27" t="s">
        <v>698</v>
      </c>
      <c r="BE302" s="27" t="s">
        <v>698</v>
      </c>
      <c r="BF302" s="27" t="s">
        <v>698</v>
      </c>
      <c r="BG302" s="27" t="s">
        <v>698</v>
      </c>
      <c r="BH302" s="27" t="s">
        <v>698</v>
      </c>
      <c r="BI302" s="27" t="s">
        <v>698</v>
      </c>
      <c r="BJ302" s="27" t="s">
        <v>698</v>
      </c>
      <c r="BK302" s="27" t="s">
        <v>698</v>
      </c>
      <c r="BL302" s="27" t="s">
        <v>698</v>
      </c>
      <c r="BM302" s="27" t="s">
        <v>698</v>
      </c>
      <c r="BN302" s="27" t="s">
        <v>698</v>
      </c>
      <c r="BO302" s="27" t="s">
        <v>698</v>
      </c>
      <c r="BP302" s="27" t="s">
        <v>698</v>
      </c>
      <c r="BQ302" s="27" t="s">
        <v>698</v>
      </c>
      <c r="BR302" s="27" t="s">
        <v>698</v>
      </c>
      <c r="BS302" s="27" t="s">
        <v>698</v>
      </c>
      <c r="BT302" s="27" t="s">
        <v>698</v>
      </c>
      <c r="BU302" s="27" t="s">
        <v>698</v>
      </c>
      <c r="BV302" s="27" t="s">
        <v>698</v>
      </c>
      <c r="BW302" s="27" t="s">
        <v>698</v>
      </c>
      <c r="BX302" s="27" t="s">
        <v>698</v>
      </c>
      <c r="BY302" s="27" t="s">
        <v>698</v>
      </c>
      <c r="BZ302" s="27" t="s">
        <v>704</v>
      </c>
      <c r="CA302" s="27" t="s">
        <v>698</v>
      </c>
      <c r="CB302" s="27" t="s">
        <v>698</v>
      </c>
      <c r="CC302" s="27" t="s">
        <v>698</v>
      </c>
      <c r="CD302" s="27" t="s">
        <v>698</v>
      </c>
      <c r="CE302" s="27" t="s">
        <v>698</v>
      </c>
      <c r="CF302" s="27" t="s">
        <v>698</v>
      </c>
      <c r="CG302" s="27" t="s">
        <v>698</v>
      </c>
      <c r="CH302" s="27" t="s">
        <v>698</v>
      </c>
      <c r="CI302" s="27" t="s">
        <v>698</v>
      </c>
      <c r="CJ302" s="27" t="s">
        <v>698</v>
      </c>
      <c r="CK302" s="27" t="s">
        <v>698</v>
      </c>
      <c r="CL302" s="27" t="s">
        <v>698</v>
      </c>
      <c r="CM302" s="27" t="s">
        <v>698</v>
      </c>
      <c r="CN302" s="27" t="s">
        <v>698</v>
      </c>
      <c r="CO302" s="27" t="s">
        <v>698</v>
      </c>
      <c r="CP302" s="27" t="s">
        <v>698</v>
      </c>
      <c r="CQ302" s="27" t="s">
        <v>698</v>
      </c>
      <c r="CR302" s="27" t="s">
        <v>698</v>
      </c>
      <c r="CS302" s="27" t="s">
        <v>698</v>
      </c>
      <c r="CT302" s="27" t="s">
        <v>698</v>
      </c>
      <c r="CU302" s="27" t="s">
        <v>698</v>
      </c>
      <c r="CV302" s="27" t="s">
        <v>698</v>
      </c>
      <c r="CW302" s="27" t="s">
        <v>698</v>
      </c>
      <c r="CX302" s="27" t="s">
        <v>698</v>
      </c>
      <c r="CY302" s="27" t="s">
        <v>698</v>
      </c>
      <c r="CZ302" s="27" t="s">
        <v>698</v>
      </c>
      <c r="DA302" s="27" t="s">
        <v>698</v>
      </c>
      <c r="DB302" s="27" t="s">
        <v>698</v>
      </c>
      <c r="DC302" s="27" t="s">
        <v>698</v>
      </c>
      <c r="DD302" s="27" t="s">
        <v>698</v>
      </c>
      <c r="DE302" s="27" t="s">
        <v>698</v>
      </c>
      <c r="DF302" s="27" t="s">
        <v>698</v>
      </c>
      <c r="DG302" s="27" t="s">
        <v>698</v>
      </c>
      <c r="DH302" s="27" t="s">
        <v>698</v>
      </c>
      <c r="DI302" s="27" t="s">
        <v>698</v>
      </c>
      <c r="DJ302" s="27" t="s">
        <v>698</v>
      </c>
      <c r="DK302" s="27" t="s">
        <v>698</v>
      </c>
      <c r="DL302" s="27" t="s">
        <v>698</v>
      </c>
      <c r="DM302" s="27" t="s">
        <v>698</v>
      </c>
      <c r="DN302" s="27" t="s">
        <v>698</v>
      </c>
      <c r="DO302" s="27" t="s">
        <v>698</v>
      </c>
      <c r="DP302" s="27" t="s">
        <v>698</v>
      </c>
      <c r="DQ302" s="27" t="s">
        <v>698</v>
      </c>
      <c r="DR302" s="27" t="s">
        <v>698</v>
      </c>
      <c r="DS302" s="27" t="s">
        <v>698</v>
      </c>
      <c r="DT302" s="27" t="s">
        <v>698</v>
      </c>
      <c r="DU302" s="27" t="s">
        <v>698</v>
      </c>
      <c r="DV302" s="27" t="s">
        <v>698</v>
      </c>
      <c r="DW302" s="27" t="s">
        <v>698</v>
      </c>
      <c r="DX302" s="27" t="s">
        <v>698</v>
      </c>
      <c r="DY302" s="27" t="s">
        <v>698</v>
      </c>
      <c r="DZ302" s="27" t="s">
        <v>698</v>
      </c>
      <c r="EA302" s="27" t="s">
        <v>698</v>
      </c>
      <c r="EB302" s="27" t="s">
        <v>698</v>
      </c>
      <c r="EC302" s="27" t="s">
        <v>698</v>
      </c>
      <c r="ED302" s="27" t="s">
        <v>698</v>
      </c>
      <c r="EE302" s="27" t="s">
        <v>698</v>
      </c>
      <c r="EF302" s="27" t="s">
        <v>698</v>
      </c>
      <c r="EG302" s="27" t="s">
        <v>698</v>
      </c>
      <c r="EH302" s="27" t="s">
        <v>698</v>
      </c>
      <c r="EI302" s="27" t="s">
        <v>698</v>
      </c>
      <c r="EJ302" s="27" t="s">
        <v>698</v>
      </c>
      <c r="EK302" s="27" t="s">
        <v>698</v>
      </c>
      <c r="EL302" s="27" t="s">
        <v>698</v>
      </c>
      <c r="EM302" s="27" t="s">
        <v>698</v>
      </c>
      <c r="EN302" s="27" t="s">
        <v>698</v>
      </c>
      <c r="EO302" s="27" t="s">
        <v>698</v>
      </c>
      <c r="EP302" s="27" t="s">
        <v>698</v>
      </c>
      <c r="EQ302" s="27" t="s">
        <v>698</v>
      </c>
      <c r="ER302" s="27" t="s">
        <v>698</v>
      </c>
      <c r="ES302" s="27" t="s">
        <v>698</v>
      </c>
      <c r="ET302" s="27" t="s">
        <v>698</v>
      </c>
      <c r="EU302" s="27" t="s">
        <v>698</v>
      </c>
      <c r="EV302" s="27" t="s">
        <v>698</v>
      </c>
      <c r="EW302" s="27" t="s">
        <v>2705</v>
      </c>
      <c r="EX302" s="27" t="s">
        <v>3004</v>
      </c>
      <c r="EY302" s="27" t="s">
        <v>2707</v>
      </c>
      <c r="EZ302" s="27" t="s">
        <v>694</v>
      </c>
      <c r="FA302" s="27" t="s">
        <v>694</v>
      </c>
      <c r="FB302" s="27" t="s">
        <v>694</v>
      </c>
      <c r="FC302" s="27" t="s">
        <v>694</v>
      </c>
      <c r="FD302" s="27" t="s">
        <v>694</v>
      </c>
      <c r="FE302" s="27" t="s">
        <v>2858</v>
      </c>
      <c r="FF302" s="157"/>
      <c r="FG302" s="157"/>
    </row>
    <row r="303" spans="1:163" x14ac:dyDescent="0.25">
      <c r="A303" s="27" t="str">
        <f t="shared" si="4"/>
        <v>IR003004002004003002000000000000000000</v>
      </c>
      <c r="B303" s="20" t="s">
        <v>694</v>
      </c>
      <c r="C303" s="23" t="s">
        <v>2630</v>
      </c>
      <c r="D303" s="23" t="s">
        <v>710</v>
      </c>
      <c r="E303" s="23" t="s">
        <v>711</v>
      </c>
      <c r="F303" s="21" t="s">
        <v>707</v>
      </c>
      <c r="G303" s="23" t="s">
        <v>711</v>
      </c>
      <c r="H303" s="23" t="s">
        <v>710</v>
      </c>
      <c r="I303" s="21" t="s">
        <v>707</v>
      </c>
      <c r="J303" s="23" t="s">
        <v>697</v>
      </c>
      <c r="K303" s="64" t="s">
        <v>697</v>
      </c>
      <c r="L303" s="23" t="s">
        <v>697</v>
      </c>
      <c r="M303" s="23" t="s">
        <v>697</v>
      </c>
      <c r="N303" s="23" t="s">
        <v>697</v>
      </c>
      <c r="O303" s="23" t="s">
        <v>697</v>
      </c>
      <c r="P303" s="27">
        <v>0</v>
      </c>
      <c r="Q303" s="27" t="s">
        <v>698</v>
      </c>
      <c r="R303" s="27" t="s">
        <v>698</v>
      </c>
      <c r="S303" s="28" t="s">
        <v>694</v>
      </c>
      <c r="T303" s="28" t="s">
        <v>922</v>
      </c>
      <c r="U303" s="27" t="s">
        <v>3008</v>
      </c>
      <c r="V303" s="52" t="s">
        <v>905</v>
      </c>
      <c r="W303" s="51"/>
      <c r="X303" s="51"/>
      <c r="Y303" s="51"/>
      <c r="Z303" s="51"/>
      <c r="AA303" s="51"/>
      <c r="AB303" s="20" t="s">
        <v>1524</v>
      </c>
      <c r="AC303" s="51"/>
      <c r="AD303" s="51"/>
      <c r="AE303" s="51"/>
      <c r="AF303" s="51"/>
      <c r="AG303" s="51"/>
      <c r="AH303" s="27" t="s">
        <v>3179</v>
      </c>
      <c r="AI303" s="28" t="s">
        <v>698</v>
      </c>
      <c r="AJ303" s="27" t="s">
        <v>694</v>
      </c>
      <c r="AK303" s="27" t="s">
        <v>694</v>
      </c>
      <c r="AL303" s="27" t="s">
        <v>694</v>
      </c>
      <c r="AM303" s="27" t="s">
        <v>694</v>
      </c>
      <c r="AN303" s="27" t="s">
        <v>694</v>
      </c>
      <c r="AO303" s="27" t="s">
        <v>694</v>
      </c>
      <c r="AP303" s="27" t="s">
        <v>694</v>
      </c>
      <c r="AQ303" s="27" t="s">
        <v>694</v>
      </c>
      <c r="AR303" s="27" t="s">
        <v>694</v>
      </c>
      <c r="AS303" s="27" t="s">
        <v>694</v>
      </c>
      <c r="AT303" s="27" t="s">
        <v>694</v>
      </c>
      <c r="AU303" s="27" t="s">
        <v>694</v>
      </c>
      <c r="AV303" s="27" t="s">
        <v>694</v>
      </c>
      <c r="AW303" s="27" t="s">
        <v>694</v>
      </c>
      <c r="AX303" s="27" t="s">
        <v>694</v>
      </c>
      <c r="AY303" s="27" t="s">
        <v>694</v>
      </c>
      <c r="AZ303" s="27" t="s">
        <v>694</v>
      </c>
      <c r="BA303" s="27" t="s">
        <v>694</v>
      </c>
      <c r="BB303" s="27" t="s">
        <v>694</v>
      </c>
      <c r="BC303" s="27" t="s">
        <v>694</v>
      </c>
      <c r="BD303" s="27" t="s">
        <v>694</v>
      </c>
      <c r="BE303" s="27" t="s">
        <v>694</v>
      </c>
      <c r="BF303" s="27" t="s">
        <v>694</v>
      </c>
      <c r="BG303" s="27" t="s">
        <v>694</v>
      </c>
      <c r="BH303" s="27" t="s">
        <v>694</v>
      </c>
      <c r="BI303" s="27" t="s">
        <v>694</v>
      </c>
      <c r="BJ303" s="27" t="s">
        <v>694</v>
      </c>
      <c r="BK303" s="27" t="s">
        <v>694</v>
      </c>
      <c r="BL303" s="27" t="s">
        <v>694</v>
      </c>
      <c r="BM303" s="27" t="s">
        <v>694</v>
      </c>
      <c r="BN303" s="27" t="s">
        <v>694</v>
      </c>
      <c r="BO303" s="27" t="s">
        <v>694</v>
      </c>
      <c r="BP303" s="27" t="s">
        <v>694</v>
      </c>
      <c r="BQ303" s="27" t="s">
        <v>694</v>
      </c>
      <c r="BR303" s="27" t="s">
        <v>694</v>
      </c>
      <c r="BS303" s="27" t="s">
        <v>694</v>
      </c>
      <c r="BT303" s="27" t="s">
        <v>694</v>
      </c>
      <c r="BU303" s="27" t="s">
        <v>694</v>
      </c>
      <c r="BV303" s="27" t="s">
        <v>694</v>
      </c>
      <c r="BW303" s="27" t="s">
        <v>694</v>
      </c>
      <c r="BX303" s="27" t="s">
        <v>694</v>
      </c>
      <c r="BY303" s="27" t="s">
        <v>694</v>
      </c>
      <c r="BZ303" s="27" t="s">
        <v>694</v>
      </c>
      <c r="CA303" s="27" t="s">
        <v>694</v>
      </c>
      <c r="CB303" s="27" t="s">
        <v>694</v>
      </c>
      <c r="CC303" s="27" t="s">
        <v>694</v>
      </c>
      <c r="CD303" s="27" t="s">
        <v>694</v>
      </c>
      <c r="CE303" s="27" t="s">
        <v>694</v>
      </c>
      <c r="CF303" s="27" t="s">
        <v>694</v>
      </c>
      <c r="CG303" s="27" t="s">
        <v>694</v>
      </c>
      <c r="CH303" s="27" t="s">
        <v>694</v>
      </c>
      <c r="CI303" s="27" t="s">
        <v>694</v>
      </c>
      <c r="CJ303" s="27" t="s">
        <v>694</v>
      </c>
      <c r="CK303" s="27" t="s">
        <v>694</v>
      </c>
      <c r="CL303" s="27" t="s">
        <v>694</v>
      </c>
      <c r="CM303" s="27" t="s">
        <v>694</v>
      </c>
      <c r="CN303" s="27" t="s">
        <v>694</v>
      </c>
      <c r="CO303" s="27" t="s">
        <v>694</v>
      </c>
      <c r="CP303" s="27" t="s">
        <v>694</v>
      </c>
      <c r="CQ303" s="27" t="s">
        <v>694</v>
      </c>
      <c r="CR303" s="27" t="s">
        <v>694</v>
      </c>
      <c r="CS303" s="27" t="s">
        <v>694</v>
      </c>
      <c r="CT303" s="27" t="s">
        <v>694</v>
      </c>
      <c r="CU303" s="27" t="s">
        <v>694</v>
      </c>
      <c r="CV303" s="27" t="s">
        <v>694</v>
      </c>
      <c r="CW303" s="27" t="s">
        <v>694</v>
      </c>
      <c r="CX303" s="27" t="s">
        <v>694</v>
      </c>
      <c r="CY303" s="27" t="s">
        <v>694</v>
      </c>
      <c r="CZ303" s="27" t="s">
        <v>694</v>
      </c>
      <c r="DA303" s="27" t="s">
        <v>694</v>
      </c>
      <c r="DB303" s="27" t="s">
        <v>694</v>
      </c>
      <c r="DC303" s="27" t="s">
        <v>694</v>
      </c>
      <c r="DD303" s="27" t="s">
        <v>694</v>
      </c>
      <c r="DE303" s="27" t="s">
        <v>694</v>
      </c>
      <c r="DF303" s="27" t="s">
        <v>694</v>
      </c>
      <c r="DG303" s="27" t="s">
        <v>694</v>
      </c>
      <c r="DH303" s="27" t="s">
        <v>694</v>
      </c>
      <c r="DI303" s="27" t="s">
        <v>694</v>
      </c>
      <c r="DJ303" s="27" t="s">
        <v>694</v>
      </c>
      <c r="DK303" s="27" t="s">
        <v>694</v>
      </c>
      <c r="DL303" s="27" t="s">
        <v>694</v>
      </c>
      <c r="DM303" s="27" t="s">
        <v>694</v>
      </c>
      <c r="DN303" s="27" t="s">
        <v>694</v>
      </c>
      <c r="DO303" s="27" t="s">
        <v>694</v>
      </c>
      <c r="DP303" s="27" t="s">
        <v>694</v>
      </c>
      <c r="DQ303" s="27" t="s">
        <v>694</v>
      </c>
      <c r="DR303" s="27" t="s">
        <v>694</v>
      </c>
      <c r="DS303" s="27" t="s">
        <v>694</v>
      </c>
      <c r="DT303" s="27" t="s">
        <v>694</v>
      </c>
      <c r="DU303" s="27" t="s">
        <v>694</v>
      </c>
      <c r="DV303" s="27" t="s">
        <v>694</v>
      </c>
      <c r="DW303" s="27" t="s">
        <v>694</v>
      </c>
      <c r="DX303" s="27" t="s">
        <v>694</v>
      </c>
      <c r="DY303" s="27" t="s">
        <v>694</v>
      </c>
      <c r="DZ303" s="27" t="s">
        <v>694</v>
      </c>
      <c r="EA303" s="27" t="s">
        <v>694</v>
      </c>
      <c r="EB303" s="27" t="s">
        <v>694</v>
      </c>
      <c r="EC303" s="27" t="s">
        <v>694</v>
      </c>
      <c r="ED303" s="27" t="s">
        <v>694</v>
      </c>
      <c r="EE303" s="27" t="s">
        <v>694</v>
      </c>
      <c r="EF303" s="27" t="s">
        <v>694</v>
      </c>
      <c r="EG303" s="27" t="s">
        <v>694</v>
      </c>
      <c r="EH303" s="27" t="s">
        <v>694</v>
      </c>
      <c r="EI303" s="27" t="s">
        <v>694</v>
      </c>
      <c r="EJ303" s="27" t="s">
        <v>694</v>
      </c>
      <c r="EK303" s="27" t="s">
        <v>694</v>
      </c>
      <c r="EL303" s="27" t="s">
        <v>694</v>
      </c>
      <c r="EM303" s="27" t="s">
        <v>694</v>
      </c>
      <c r="EN303" s="27" t="s">
        <v>694</v>
      </c>
      <c r="EO303" s="27" t="s">
        <v>694</v>
      </c>
      <c r="EP303" s="27" t="s">
        <v>694</v>
      </c>
      <c r="EQ303" s="27" t="s">
        <v>694</v>
      </c>
      <c r="ER303" s="27" t="s">
        <v>694</v>
      </c>
      <c r="ES303" s="27" t="s">
        <v>694</v>
      </c>
      <c r="ET303" s="27" t="s">
        <v>694</v>
      </c>
      <c r="EU303" s="27" t="s">
        <v>694</v>
      </c>
      <c r="EV303" s="27" t="s">
        <v>694</v>
      </c>
      <c r="EW303" s="27" t="s">
        <v>694</v>
      </c>
      <c r="EX303" s="27" t="s">
        <v>694</v>
      </c>
      <c r="EY303" s="27" t="s">
        <v>694</v>
      </c>
      <c r="EZ303" s="27" t="s">
        <v>694</v>
      </c>
      <c r="FA303" s="27" t="s">
        <v>694</v>
      </c>
      <c r="FB303" s="27" t="s">
        <v>694</v>
      </c>
      <c r="FC303" s="27" t="s">
        <v>694</v>
      </c>
      <c r="FD303" s="27" t="s">
        <v>694</v>
      </c>
      <c r="FE303" s="51" t="s">
        <v>694</v>
      </c>
      <c r="FF303" s="157"/>
      <c r="FG303" s="157"/>
    </row>
    <row r="304" spans="1:163" x14ac:dyDescent="0.25">
      <c r="A304" s="27" t="str">
        <f t="shared" si="4"/>
        <v>IR003004002004003002001000000000000000</v>
      </c>
      <c r="B304" s="20" t="s">
        <v>2599</v>
      </c>
      <c r="C304" s="23" t="s">
        <v>2630</v>
      </c>
      <c r="D304" s="23" t="s">
        <v>710</v>
      </c>
      <c r="E304" s="23" t="s">
        <v>711</v>
      </c>
      <c r="F304" s="21" t="s">
        <v>707</v>
      </c>
      <c r="G304" s="23" t="s">
        <v>711</v>
      </c>
      <c r="H304" s="23" t="s">
        <v>710</v>
      </c>
      <c r="I304" s="21" t="s">
        <v>707</v>
      </c>
      <c r="J304" s="21" t="s">
        <v>702</v>
      </c>
      <c r="K304" s="64" t="s">
        <v>697</v>
      </c>
      <c r="L304" s="23" t="s">
        <v>697</v>
      </c>
      <c r="M304" s="23" t="s">
        <v>697</v>
      </c>
      <c r="N304" s="23" t="s">
        <v>697</v>
      </c>
      <c r="O304" s="23" t="s">
        <v>697</v>
      </c>
      <c r="P304" s="27">
        <v>0</v>
      </c>
      <c r="Q304" s="27" t="s">
        <v>704</v>
      </c>
      <c r="R304" s="27" t="s">
        <v>698</v>
      </c>
      <c r="S304" s="28" t="s">
        <v>694</v>
      </c>
      <c r="T304" s="28" t="s">
        <v>922</v>
      </c>
      <c r="U304" s="27" t="s">
        <v>3008</v>
      </c>
      <c r="V304" s="52" t="s">
        <v>905</v>
      </c>
      <c r="W304" s="51"/>
      <c r="X304" s="51"/>
      <c r="Y304" s="51"/>
      <c r="Z304" s="51"/>
      <c r="AA304" s="51"/>
      <c r="AB304" s="51"/>
      <c r="AC304" s="20" t="s">
        <v>3030</v>
      </c>
      <c r="AD304" s="51"/>
      <c r="AE304" s="51"/>
      <c r="AF304" s="51"/>
      <c r="AG304" s="51"/>
      <c r="AH304" s="27" t="s">
        <v>3180</v>
      </c>
      <c r="AI304" s="28" t="s">
        <v>704</v>
      </c>
      <c r="AJ304" s="27" t="s">
        <v>698</v>
      </c>
      <c r="AK304" s="27" t="s">
        <v>698</v>
      </c>
      <c r="AL304" s="27" t="s">
        <v>698</v>
      </c>
      <c r="AM304" s="27" t="s">
        <v>698</v>
      </c>
      <c r="AN304" s="27" t="s">
        <v>698</v>
      </c>
      <c r="AO304" s="27" t="s">
        <v>698</v>
      </c>
      <c r="AP304" s="27" t="s">
        <v>698</v>
      </c>
      <c r="AQ304" s="27" t="s">
        <v>698</v>
      </c>
      <c r="AR304" s="27" t="s">
        <v>698</v>
      </c>
      <c r="AS304" s="27" t="s">
        <v>698</v>
      </c>
      <c r="AT304" s="27" t="s">
        <v>698</v>
      </c>
      <c r="AU304" s="27" t="s">
        <v>698</v>
      </c>
      <c r="AV304" s="27" t="s">
        <v>698</v>
      </c>
      <c r="AW304" s="27" t="s">
        <v>698</v>
      </c>
      <c r="AX304" s="27" t="s">
        <v>698</v>
      </c>
      <c r="AY304" s="27" t="s">
        <v>698</v>
      </c>
      <c r="AZ304" s="27" t="s">
        <v>698</v>
      </c>
      <c r="BA304" s="27" t="s">
        <v>698</v>
      </c>
      <c r="BB304" s="27" t="s">
        <v>698</v>
      </c>
      <c r="BC304" s="27" t="s">
        <v>698</v>
      </c>
      <c r="BD304" s="27" t="s">
        <v>698</v>
      </c>
      <c r="BE304" s="27" t="s">
        <v>698</v>
      </c>
      <c r="BF304" s="27" t="s">
        <v>698</v>
      </c>
      <c r="BG304" s="27" t="s">
        <v>698</v>
      </c>
      <c r="BH304" s="27" t="s">
        <v>698</v>
      </c>
      <c r="BI304" s="27" t="s">
        <v>698</v>
      </c>
      <c r="BJ304" s="27" t="s">
        <v>698</v>
      </c>
      <c r="BK304" s="27" t="s">
        <v>698</v>
      </c>
      <c r="BL304" s="27" t="s">
        <v>698</v>
      </c>
      <c r="BM304" s="27" t="s">
        <v>698</v>
      </c>
      <c r="BN304" s="27" t="s">
        <v>698</v>
      </c>
      <c r="BO304" s="27" t="s">
        <v>698</v>
      </c>
      <c r="BP304" s="27" t="s">
        <v>698</v>
      </c>
      <c r="BQ304" s="27" t="s">
        <v>698</v>
      </c>
      <c r="BR304" s="27" t="s">
        <v>698</v>
      </c>
      <c r="BS304" s="27" t="s">
        <v>698</v>
      </c>
      <c r="BT304" s="27" t="s">
        <v>698</v>
      </c>
      <c r="BU304" s="27" t="s">
        <v>698</v>
      </c>
      <c r="BV304" s="27" t="s">
        <v>698</v>
      </c>
      <c r="BW304" s="27" t="s">
        <v>698</v>
      </c>
      <c r="BX304" s="27" t="s">
        <v>698</v>
      </c>
      <c r="BY304" s="27" t="s">
        <v>698</v>
      </c>
      <c r="BZ304" s="27" t="s">
        <v>704</v>
      </c>
      <c r="CA304" s="27" t="s">
        <v>698</v>
      </c>
      <c r="CB304" s="27" t="s">
        <v>698</v>
      </c>
      <c r="CC304" s="27" t="s">
        <v>698</v>
      </c>
      <c r="CD304" s="27" t="s">
        <v>698</v>
      </c>
      <c r="CE304" s="27" t="s">
        <v>698</v>
      </c>
      <c r="CF304" s="27" t="s">
        <v>698</v>
      </c>
      <c r="CG304" s="27" t="s">
        <v>698</v>
      </c>
      <c r="CH304" s="27" t="s">
        <v>698</v>
      </c>
      <c r="CI304" s="27" t="s">
        <v>698</v>
      </c>
      <c r="CJ304" s="27" t="s">
        <v>698</v>
      </c>
      <c r="CK304" s="27" t="s">
        <v>698</v>
      </c>
      <c r="CL304" s="27" t="s">
        <v>698</v>
      </c>
      <c r="CM304" s="27" t="s">
        <v>698</v>
      </c>
      <c r="CN304" s="27" t="s">
        <v>698</v>
      </c>
      <c r="CO304" s="27" t="s">
        <v>698</v>
      </c>
      <c r="CP304" s="27" t="s">
        <v>698</v>
      </c>
      <c r="CQ304" s="27" t="s">
        <v>698</v>
      </c>
      <c r="CR304" s="27" t="s">
        <v>698</v>
      </c>
      <c r="CS304" s="27" t="s">
        <v>698</v>
      </c>
      <c r="CT304" s="27" t="s">
        <v>698</v>
      </c>
      <c r="CU304" s="27" t="s">
        <v>698</v>
      </c>
      <c r="CV304" s="27" t="s">
        <v>698</v>
      </c>
      <c r="CW304" s="27" t="s">
        <v>698</v>
      </c>
      <c r="CX304" s="27" t="s">
        <v>698</v>
      </c>
      <c r="CY304" s="27" t="s">
        <v>698</v>
      </c>
      <c r="CZ304" s="27" t="s">
        <v>698</v>
      </c>
      <c r="DA304" s="27" t="s">
        <v>698</v>
      </c>
      <c r="DB304" s="27" t="s">
        <v>698</v>
      </c>
      <c r="DC304" s="27" t="s">
        <v>698</v>
      </c>
      <c r="DD304" s="27" t="s">
        <v>698</v>
      </c>
      <c r="DE304" s="27" t="s">
        <v>698</v>
      </c>
      <c r="DF304" s="27" t="s">
        <v>698</v>
      </c>
      <c r="DG304" s="27" t="s">
        <v>698</v>
      </c>
      <c r="DH304" s="27" t="s">
        <v>698</v>
      </c>
      <c r="DI304" s="27" t="s">
        <v>698</v>
      </c>
      <c r="DJ304" s="27" t="s">
        <v>698</v>
      </c>
      <c r="DK304" s="27" t="s">
        <v>698</v>
      </c>
      <c r="DL304" s="27" t="s">
        <v>698</v>
      </c>
      <c r="DM304" s="27" t="s">
        <v>698</v>
      </c>
      <c r="DN304" s="27" t="s">
        <v>698</v>
      </c>
      <c r="DO304" s="27" t="s">
        <v>698</v>
      </c>
      <c r="DP304" s="27" t="s">
        <v>698</v>
      </c>
      <c r="DQ304" s="27" t="s">
        <v>698</v>
      </c>
      <c r="DR304" s="27" t="s">
        <v>698</v>
      </c>
      <c r="DS304" s="27" t="s">
        <v>698</v>
      </c>
      <c r="DT304" s="27" t="s">
        <v>698</v>
      </c>
      <c r="DU304" s="27" t="s">
        <v>698</v>
      </c>
      <c r="DV304" s="27" t="s">
        <v>698</v>
      </c>
      <c r="DW304" s="27" t="s">
        <v>698</v>
      </c>
      <c r="DX304" s="27" t="s">
        <v>698</v>
      </c>
      <c r="DY304" s="27" t="s">
        <v>698</v>
      </c>
      <c r="DZ304" s="27" t="s">
        <v>698</v>
      </c>
      <c r="EA304" s="27" t="s">
        <v>698</v>
      </c>
      <c r="EB304" s="27" t="s">
        <v>698</v>
      </c>
      <c r="EC304" s="27" t="s">
        <v>698</v>
      </c>
      <c r="ED304" s="27" t="s">
        <v>698</v>
      </c>
      <c r="EE304" s="27" t="s">
        <v>698</v>
      </c>
      <c r="EF304" s="27" t="s">
        <v>698</v>
      </c>
      <c r="EG304" s="27" t="s">
        <v>698</v>
      </c>
      <c r="EH304" s="27" t="s">
        <v>698</v>
      </c>
      <c r="EI304" s="27" t="s">
        <v>698</v>
      </c>
      <c r="EJ304" s="27" t="s">
        <v>698</v>
      </c>
      <c r="EK304" s="27" t="s">
        <v>698</v>
      </c>
      <c r="EL304" s="27" t="s">
        <v>698</v>
      </c>
      <c r="EM304" s="27" t="s">
        <v>698</v>
      </c>
      <c r="EN304" s="27" t="s">
        <v>698</v>
      </c>
      <c r="EO304" s="27" t="s">
        <v>698</v>
      </c>
      <c r="EP304" s="27" t="s">
        <v>698</v>
      </c>
      <c r="EQ304" s="27" t="s">
        <v>698</v>
      </c>
      <c r="ER304" s="27" t="s">
        <v>698</v>
      </c>
      <c r="ES304" s="27" t="s">
        <v>698</v>
      </c>
      <c r="ET304" s="27" t="s">
        <v>698</v>
      </c>
      <c r="EU304" s="27" t="s">
        <v>698</v>
      </c>
      <c r="EV304" s="27" t="s">
        <v>698</v>
      </c>
      <c r="EW304" s="27" t="s">
        <v>2705</v>
      </c>
      <c r="EX304" s="27" t="s">
        <v>3004</v>
      </c>
      <c r="EY304" s="27" t="s">
        <v>2707</v>
      </c>
      <c r="EZ304" s="27" t="s">
        <v>694</v>
      </c>
      <c r="FA304" s="27" t="s">
        <v>694</v>
      </c>
      <c r="FB304" s="27" t="s">
        <v>694</v>
      </c>
      <c r="FC304" s="27" t="s">
        <v>694</v>
      </c>
      <c r="FD304" s="27" t="s">
        <v>694</v>
      </c>
      <c r="FE304" s="27" t="s">
        <v>2858</v>
      </c>
      <c r="FF304" s="157"/>
      <c r="FG304" s="157"/>
    </row>
    <row r="305" spans="1:163" x14ac:dyDescent="0.25">
      <c r="A305" s="27" t="str">
        <f t="shared" si="4"/>
        <v>IR003004002004003002002000000000000000</v>
      </c>
      <c r="B305" s="20" t="s">
        <v>2599</v>
      </c>
      <c r="C305" s="23" t="s">
        <v>2630</v>
      </c>
      <c r="D305" s="23" t="s">
        <v>710</v>
      </c>
      <c r="E305" s="23" t="s">
        <v>711</v>
      </c>
      <c r="F305" s="21" t="s">
        <v>707</v>
      </c>
      <c r="G305" s="23" t="s">
        <v>711</v>
      </c>
      <c r="H305" s="23" t="s">
        <v>710</v>
      </c>
      <c r="I305" s="21" t="s">
        <v>707</v>
      </c>
      <c r="J305" s="21" t="s">
        <v>707</v>
      </c>
      <c r="K305" s="64" t="s">
        <v>697</v>
      </c>
      <c r="L305" s="23" t="s">
        <v>697</v>
      </c>
      <c r="M305" s="23" t="s">
        <v>697</v>
      </c>
      <c r="N305" s="23" t="s">
        <v>697</v>
      </c>
      <c r="O305" s="23" t="s">
        <v>697</v>
      </c>
      <c r="P305" s="27">
        <v>0</v>
      </c>
      <c r="Q305" s="27" t="s">
        <v>704</v>
      </c>
      <c r="R305" s="27" t="s">
        <v>698</v>
      </c>
      <c r="S305" s="28" t="s">
        <v>694</v>
      </c>
      <c r="T305" s="28" t="s">
        <v>922</v>
      </c>
      <c r="U305" s="27" t="s">
        <v>3008</v>
      </c>
      <c r="V305" s="52" t="s">
        <v>905</v>
      </c>
      <c r="W305" s="51"/>
      <c r="X305" s="51"/>
      <c r="Y305" s="51"/>
      <c r="Z305" s="51"/>
      <c r="AA305" s="51"/>
      <c r="AB305" s="51"/>
      <c r="AC305" s="20" t="s">
        <v>3032</v>
      </c>
      <c r="AD305" s="51"/>
      <c r="AE305" s="51"/>
      <c r="AF305" s="51"/>
      <c r="AG305" s="51"/>
      <c r="AH305" s="27" t="s">
        <v>3181</v>
      </c>
      <c r="AI305" s="28" t="s">
        <v>704</v>
      </c>
      <c r="AJ305" s="27" t="s">
        <v>698</v>
      </c>
      <c r="AK305" s="27" t="s">
        <v>698</v>
      </c>
      <c r="AL305" s="27" t="s">
        <v>698</v>
      </c>
      <c r="AM305" s="27" t="s">
        <v>698</v>
      </c>
      <c r="AN305" s="27" t="s">
        <v>698</v>
      </c>
      <c r="AO305" s="27" t="s">
        <v>698</v>
      </c>
      <c r="AP305" s="27" t="s">
        <v>698</v>
      </c>
      <c r="AQ305" s="27" t="s">
        <v>698</v>
      </c>
      <c r="AR305" s="27" t="s">
        <v>698</v>
      </c>
      <c r="AS305" s="27" t="s">
        <v>698</v>
      </c>
      <c r="AT305" s="27" t="s">
        <v>698</v>
      </c>
      <c r="AU305" s="27" t="s">
        <v>698</v>
      </c>
      <c r="AV305" s="27" t="s">
        <v>698</v>
      </c>
      <c r="AW305" s="27" t="s">
        <v>698</v>
      </c>
      <c r="AX305" s="27" t="s">
        <v>698</v>
      </c>
      <c r="AY305" s="27" t="s">
        <v>698</v>
      </c>
      <c r="AZ305" s="27" t="s">
        <v>698</v>
      </c>
      <c r="BA305" s="27" t="s">
        <v>698</v>
      </c>
      <c r="BB305" s="27" t="s">
        <v>698</v>
      </c>
      <c r="BC305" s="27" t="s">
        <v>698</v>
      </c>
      <c r="BD305" s="27" t="s">
        <v>698</v>
      </c>
      <c r="BE305" s="27" t="s">
        <v>698</v>
      </c>
      <c r="BF305" s="27" t="s">
        <v>698</v>
      </c>
      <c r="BG305" s="27" t="s">
        <v>698</v>
      </c>
      <c r="BH305" s="27" t="s">
        <v>698</v>
      </c>
      <c r="BI305" s="27" t="s">
        <v>698</v>
      </c>
      <c r="BJ305" s="27" t="s">
        <v>698</v>
      </c>
      <c r="BK305" s="27" t="s">
        <v>698</v>
      </c>
      <c r="BL305" s="27" t="s">
        <v>698</v>
      </c>
      <c r="BM305" s="27" t="s">
        <v>698</v>
      </c>
      <c r="BN305" s="27" t="s">
        <v>698</v>
      </c>
      <c r="BO305" s="27" t="s">
        <v>698</v>
      </c>
      <c r="BP305" s="27" t="s">
        <v>698</v>
      </c>
      <c r="BQ305" s="27" t="s">
        <v>698</v>
      </c>
      <c r="BR305" s="27" t="s">
        <v>698</v>
      </c>
      <c r="BS305" s="27" t="s">
        <v>698</v>
      </c>
      <c r="BT305" s="27" t="s">
        <v>698</v>
      </c>
      <c r="BU305" s="27" t="s">
        <v>698</v>
      </c>
      <c r="BV305" s="27" t="s">
        <v>698</v>
      </c>
      <c r="BW305" s="27" t="s">
        <v>698</v>
      </c>
      <c r="BX305" s="27" t="s">
        <v>698</v>
      </c>
      <c r="BY305" s="27" t="s">
        <v>698</v>
      </c>
      <c r="BZ305" s="27" t="s">
        <v>704</v>
      </c>
      <c r="CA305" s="27" t="s">
        <v>698</v>
      </c>
      <c r="CB305" s="27" t="s">
        <v>698</v>
      </c>
      <c r="CC305" s="27" t="s">
        <v>698</v>
      </c>
      <c r="CD305" s="27" t="s">
        <v>698</v>
      </c>
      <c r="CE305" s="27" t="s">
        <v>698</v>
      </c>
      <c r="CF305" s="27" t="s">
        <v>698</v>
      </c>
      <c r="CG305" s="27" t="s">
        <v>698</v>
      </c>
      <c r="CH305" s="27" t="s">
        <v>698</v>
      </c>
      <c r="CI305" s="27" t="s">
        <v>698</v>
      </c>
      <c r="CJ305" s="27" t="s">
        <v>698</v>
      </c>
      <c r="CK305" s="27" t="s">
        <v>698</v>
      </c>
      <c r="CL305" s="27" t="s">
        <v>698</v>
      </c>
      <c r="CM305" s="27" t="s">
        <v>698</v>
      </c>
      <c r="CN305" s="27" t="s">
        <v>698</v>
      </c>
      <c r="CO305" s="27" t="s">
        <v>698</v>
      </c>
      <c r="CP305" s="27" t="s">
        <v>698</v>
      </c>
      <c r="CQ305" s="27" t="s">
        <v>698</v>
      </c>
      <c r="CR305" s="27" t="s">
        <v>698</v>
      </c>
      <c r="CS305" s="27" t="s">
        <v>698</v>
      </c>
      <c r="CT305" s="27" t="s">
        <v>698</v>
      </c>
      <c r="CU305" s="27" t="s">
        <v>698</v>
      </c>
      <c r="CV305" s="27" t="s">
        <v>698</v>
      </c>
      <c r="CW305" s="27" t="s">
        <v>698</v>
      </c>
      <c r="CX305" s="27" t="s">
        <v>698</v>
      </c>
      <c r="CY305" s="27" t="s">
        <v>698</v>
      </c>
      <c r="CZ305" s="27" t="s">
        <v>698</v>
      </c>
      <c r="DA305" s="27" t="s">
        <v>698</v>
      </c>
      <c r="DB305" s="27" t="s">
        <v>698</v>
      </c>
      <c r="DC305" s="27" t="s">
        <v>698</v>
      </c>
      <c r="DD305" s="27" t="s">
        <v>698</v>
      </c>
      <c r="DE305" s="27" t="s">
        <v>698</v>
      </c>
      <c r="DF305" s="27" t="s">
        <v>698</v>
      </c>
      <c r="DG305" s="27" t="s">
        <v>698</v>
      </c>
      <c r="DH305" s="27" t="s">
        <v>698</v>
      </c>
      <c r="DI305" s="27" t="s">
        <v>698</v>
      </c>
      <c r="DJ305" s="27" t="s">
        <v>698</v>
      </c>
      <c r="DK305" s="27" t="s">
        <v>698</v>
      </c>
      <c r="DL305" s="27" t="s">
        <v>698</v>
      </c>
      <c r="DM305" s="27" t="s">
        <v>698</v>
      </c>
      <c r="DN305" s="27" t="s">
        <v>698</v>
      </c>
      <c r="DO305" s="27" t="s">
        <v>698</v>
      </c>
      <c r="DP305" s="27" t="s">
        <v>698</v>
      </c>
      <c r="DQ305" s="27" t="s">
        <v>698</v>
      </c>
      <c r="DR305" s="27" t="s">
        <v>698</v>
      </c>
      <c r="DS305" s="27" t="s">
        <v>698</v>
      </c>
      <c r="DT305" s="27" t="s">
        <v>698</v>
      </c>
      <c r="DU305" s="27" t="s">
        <v>698</v>
      </c>
      <c r="DV305" s="27" t="s">
        <v>698</v>
      </c>
      <c r="DW305" s="27" t="s">
        <v>698</v>
      </c>
      <c r="DX305" s="27" t="s">
        <v>698</v>
      </c>
      <c r="DY305" s="27" t="s">
        <v>698</v>
      </c>
      <c r="DZ305" s="27" t="s">
        <v>698</v>
      </c>
      <c r="EA305" s="27" t="s">
        <v>698</v>
      </c>
      <c r="EB305" s="27" t="s">
        <v>698</v>
      </c>
      <c r="EC305" s="27" t="s">
        <v>698</v>
      </c>
      <c r="ED305" s="27" t="s">
        <v>698</v>
      </c>
      <c r="EE305" s="27" t="s">
        <v>698</v>
      </c>
      <c r="EF305" s="27" t="s">
        <v>698</v>
      </c>
      <c r="EG305" s="27" t="s">
        <v>698</v>
      </c>
      <c r="EH305" s="27" t="s">
        <v>698</v>
      </c>
      <c r="EI305" s="27" t="s">
        <v>698</v>
      </c>
      <c r="EJ305" s="27" t="s">
        <v>698</v>
      </c>
      <c r="EK305" s="27" t="s">
        <v>698</v>
      </c>
      <c r="EL305" s="27" t="s">
        <v>698</v>
      </c>
      <c r="EM305" s="27" t="s">
        <v>698</v>
      </c>
      <c r="EN305" s="27" t="s">
        <v>698</v>
      </c>
      <c r="EO305" s="27" t="s">
        <v>698</v>
      </c>
      <c r="EP305" s="27" t="s">
        <v>698</v>
      </c>
      <c r="EQ305" s="27" t="s">
        <v>698</v>
      </c>
      <c r="ER305" s="27" t="s">
        <v>698</v>
      </c>
      <c r="ES305" s="27" t="s">
        <v>698</v>
      </c>
      <c r="ET305" s="27" t="s">
        <v>698</v>
      </c>
      <c r="EU305" s="27" t="s">
        <v>698</v>
      </c>
      <c r="EV305" s="27" t="s">
        <v>698</v>
      </c>
      <c r="EW305" s="27" t="s">
        <v>2705</v>
      </c>
      <c r="EX305" s="27" t="s">
        <v>3004</v>
      </c>
      <c r="EY305" s="27" t="s">
        <v>2707</v>
      </c>
      <c r="EZ305" s="27" t="s">
        <v>694</v>
      </c>
      <c r="FA305" s="27" t="s">
        <v>694</v>
      </c>
      <c r="FB305" s="27" t="s">
        <v>694</v>
      </c>
      <c r="FC305" s="27" t="s">
        <v>694</v>
      </c>
      <c r="FD305" s="27" t="s">
        <v>694</v>
      </c>
      <c r="FE305" s="27" t="s">
        <v>2858</v>
      </c>
      <c r="FF305" s="157"/>
      <c r="FG305" s="157"/>
    </row>
    <row r="306" spans="1:163" x14ac:dyDescent="0.25">
      <c r="A306" s="27" t="str">
        <f t="shared" si="4"/>
        <v>IR003004002004003003000000000000000000</v>
      </c>
      <c r="B306" s="20" t="s">
        <v>2877</v>
      </c>
      <c r="C306" s="23" t="s">
        <v>2630</v>
      </c>
      <c r="D306" s="23" t="s">
        <v>710</v>
      </c>
      <c r="E306" s="23" t="s">
        <v>711</v>
      </c>
      <c r="F306" s="21" t="s">
        <v>707</v>
      </c>
      <c r="G306" s="23" t="s">
        <v>711</v>
      </c>
      <c r="H306" s="23" t="s">
        <v>710</v>
      </c>
      <c r="I306" s="21" t="s">
        <v>710</v>
      </c>
      <c r="J306" s="23" t="s">
        <v>697</v>
      </c>
      <c r="K306" s="64" t="s">
        <v>697</v>
      </c>
      <c r="L306" s="23" t="s">
        <v>697</v>
      </c>
      <c r="M306" s="23" t="s">
        <v>697</v>
      </c>
      <c r="N306" s="23" t="s">
        <v>697</v>
      </c>
      <c r="O306" s="23" t="s">
        <v>697</v>
      </c>
      <c r="P306" s="27">
        <v>0</v>
      </c>
      <c r="Q306" s="27" t="s">
        <v>704</v>
      </c>
      <c r="R306" s="27" t="s">
        <v>698</v>
      </c>
      <c r="S306" s="28" t="s">
        <v>694</v>
      </c>
      <c r="T306" s="28" t="s">
        <v>922</v>
      </c>
      <c r="U306" s="27" t="s">
        <v>3008</v>
      </c>
      <c r="V306" s="52" t="s">
        <v>905</v>
      </c>
      <c r="W306" s="51"/>
      <c r="X306" s="51"/>
      <c r="Y306" s="51"/>
      <c r="Z306" s="51"/>
      <c r="AA306" s="51"/>
      <c r="AB306" s="20" t="s">
        <v>1535</v>
      </c>
      <c r="AC306" s="51"/>
      <c r="AD306" s="51"/>
      <c r="AE306" s="51"/>
      <c r="AF306" s="51"/>
      <c r="AG306" s="51"/>
      <c r="AH306" s="27" t="s">
        <v>3182</v>
      </c>
      <c r="AI306" s="28" t="s">
        <v>704</v>
      </c>
      <c r="AJ306" s="27" t="s">
        <v>698</v>
      </c>
      <c r="AK306" s="27" t="s">
        <v>698</v>
      </c>
      <c r="AL306" s="27" t="s">
        <v>698</v>
      </c>
      <c r="AM306" s="27" t="s">
        <v>698</v>
      </c>
      <c r="AN306" s="27" t="s">
        <v>698</v>
      </c>
      <c r="AO306" s="27" t="s">
        <v>698</v>
      </c>
      <c r="AP306" s="27" t="s">
        <v>698</v>
      </c>
      <c r="AQ306" s="27" t="s">
        <v>698</v>
      </c>
      <c r="AR306" s="27" t="s">
        <v>698</v>
      </c>
      <c r="AS306" s="27" t="s">
        <v>698</v>
      </c>
      <c r="AT306" s="27" t="s">
        <v>698</v>
      </c>
      <c r="AU306" s="27" t="s">
        <v>698</v>
      </c>
      <c r="AV306" s="27" t="s">
        <v>698</v>
      </c>
      <c r="AW306" s="27" t="s">
        <v>698</v>
      </c>
      <c r="AX306" s="27" t="s">
        <v>698</v>
      </c>
      <c r="AY306" s="27" t="s">
        <v>698</v>
      </c>
      <c r="AZ306" s="27" t="s">
        <v>698</v>
      </c>
      <c r="BA306" s="27" t="s">
        <v>698</v>
      </c>
      <c r="BB306" s="27" t="s">
        <v>698</v>
      </c>
      <c r="BC306" s="27" t="s">
        <v>698</v>
      </c>
      <c r="BD306" s="27" t="s">
        <v>698</v>
      </c>
      <c r="BE306" s="27" t="s">
        <v>698</v>
      </c>
      <c r="BF306" s="27" t="s">
        <v>698</v>
      </c>
      <c r="BG306" s="27" t="s">
        <v>698</v>
      </c>
      <c r="BH306" s="27" t="s">
        <v>698</v>
      </c>
      <c r="BI306" s="27" t="s">
        <v>698</v>
      </c>
      <c r="BJ306" s="27" t="s">
        <v>698</v>
      </c>
      <c r="BK306" s="27" t="s">
        <v>698</v>
      </c>
      <c r="BL306" s="27" t="s">
        <v>698</v>
      </c>
      <c r="BM306" s="27" t="s">
        <v>698</v>
      </c>
      <c r="BN306" s="27" t="s">
        <v>698</v>
      </c>
      <c r="BO306" s="27" t="s">
        <v>698</v>
      </c>
      <c r="BP306" s="27" t="s">
        <v>698</v>
      </c>
      <c r="BQ306" s="27" t="s">
        <v>698</v>
      </c>
      <c r="BR306" s="27" t="s">
        <v>698</v>
      </c>
      <c r="BS306" s="27" t="s">
        <v>698</v>
      </c>
      <c r="BT306" s="27" t="s">
        <v>698</v>
      </c>
      <c r="BU306" s="27" t="s">
        <v>698</v>
      </c>
      <c r="BV306" s="27" t="s">
        <v>698</v>
      </c>
      <c r="BW306" s="27" t="s">
        <v>698</v>
      </c>
      <c r="BX306" s="27" t="s">
        <v>698</v>
      </c>
      <c r="BY306" s="27" t="s">
        <v>698</v>
      </c>
      <c r="BZ306" s="27" t="s">
        <v>704</v>
      </c>
      <c r="CA306" s="27" t="s">
        <v>698</v>
      </c>
      <c r="CB306" s="27" t="s">
        <v>698</v>
      </c>
      <c r="CC306" s="27" t="s">
        <v>698</v>
      </c>
      <c r="CD306" s="27" t="s">
        <v>698</v>
      </c>
      <c r="CE306" s="27" t="s">
        <v>698</v>
      </c>
      <c r="CF306" s="27" t="s">
        <v>698</v>
      </c>
      <c r="CG306" s="27" t="s">
        <v>698</v>
      </c>
      <c r="CH306" s="27" t="s">
        <v>698</v>
      </c>
      <c r="CI306" s="27" t="s">
        <v>698</v>
      </c>
      <c r="CJ306" s="27" t="s">
        <v>698</v>
      </c>
      <c r="CK306" s="27" t="s">
        <v>698</v>
      </c>
      <c r="CL306" s="27" t="s">
        <v>698</v>
      </c>
      <c r="CM306" s="27" t="s">
        <v>698</v>
      </c>
      <c r="CN306" s="27" t="s">
        <v>698</v>
      </c>
      <c r="CO306" s="27" t="s">
        <v>698</v>
      </c>
      <c r="CP306" s="27" t="s">
        <v>698</v>
      </c>
      <c r="CQ306" s="27" t="s">
        <v>698</v>
      </c>
      <c r="CR306" s="27" t="s">
        <v>698</v>
      </c>
      <c r="CS306" s="27" t="s">
        <v>698</v>
      </c>
      <c r="CT306" s="27" t="s">
        <v>698</v>
      </c>
      <c r="CU306" s="27" t="s">
        <v>698</v>
      </c>
      <c r="CV306" s="27" t="s">
        <v>698</v>
      </c>
      <c r="CW306" s="27" t="s">
        <v>698</v>
      </c>
      <c r="CX306" s="27" t="s">
        <v>698</v>
      </c>
      <c r="CY306" s="27" t="s">
        <v>698</v>
      </c>
      <c r="CZ306" s="27" t="s">
        <v>698</v>
      </c>
      <c r="DA306" s="27" t="s">
        <v>698</v>
      </c>
      <c r="DB306" s="27" t="s">
        <v>698</v>
      </c>
      <c r="DC306" s="27" t="s">
        <v>698</v>
      </c>
      <c r="DD306" s="27" t="s">
        <v>698</v>
      </c>
      <c r="DE306" s="27" t="s">
        <v>698</v>
      </c>
      <c r="DF306" s="27" t="s">
        <v>698</v>
      </c>
      <c r="DG306" s="27" t="s">
        <v>698</v>
      </c>
      <c r="DH306" s="27" t="s">
        <v>698</v>
      </c>
      <c r="DI306" s="27" t="s">
        <v>698</v>
      </c>
      <c r="DJ306" s="27" t="s">
        <v>698</v>
      </c>
      <c r="DK306" s="27" t="s">
        <v>698</v>
      </c>
      <c r="DL306" s="27" t="s">
        <v>698</v>
      </c>
      <c r="DM306" s="27" t="s">
        <v>698</v>
      </c>
      <c r="DN306" s="27" t="s">
        <v>698</v>
      </c>
      <c r="DO306" s="27" t="s">
        <v>698</v>
      </c>
      <c r="DP306" s="27" t="s">
        <v>698</v>
      </c>
      <c r="DQ306" s="27" t="s">
        <v>698</v>
      </c>
      <c r="DR306" s="27" t="s">
        <v>698</v>
      </c>
      <c r="DS306" s="27" t="s">
        <v>698</v>
      </c>
      <c r="DT306" s="27" t="s">
        <v>698</v>
      </c>
      <c r="DU306" s="27" t="s">
        <v>698</v>
      </c>
      <c r="DV306" s="27" t="s">
        <v>698</v>
      </c>
      <c r="DW306" s="27" t="s">
        <v>698</v>
      </c>
      <c r="DX306" s="27" t="s">
        <v>698</v>
      </c>
      <c r="DY306" s="27" t="s">
        <v>698</v>
      </c>
      <c r="DZ306" s="27" t="s">
        <v>698</v>
      </c>
      <c r="EA306" s="27" t="s">
        <v>698</v>
      </c>
      <c r="EB306" s="27" t="s">
        <v>698</v>
      </c>
      <c r="EC306" s="27" t="s">
        <v>698</v>
      </c>
      <c r="ED306" s="27" t="s">
        <v>698</v>
      </c>
      <c r="EE306" s="27" t="s">
        <v>698</v>
      </c>
      <c r="EF306" s="27" t="s">
        <v>698</v>
      </c>
      <c r="EG306" s="27" t="s">
        <v>698</v>
      </c>
      <c r="EH306" s="27" t="s">
        <v>698</v>
      </c>
      <c r="EI306" s="27" t="s">
        <v>698</v>
      </c>
      <c r="EJ306" s="27" t="s">
        <v>698</v>
      </c>
      <c r="EK306" s="27" t="s">
        <v>698</v>
      </c>
      <c r="EL306" s="27" t="s">
        <v>698</v>
      </c>
      <c r="EM306" s="27" t="s">
        <v>698</v>
      </c>
      <c r="EN306" s="27" t="s">
        <v>698</v>
      </c>
      <c r="EO306" s="27" t="s">
        <v>698</v>
      </c>
      <c r="EP306" s="27" t="s">
        <v>698</v>
      </c>
      <c r="EQ306" s="27" t="s">
        <v>698</v>
      </c>
      <c r="ER306" s="27" t="s">
        <v>698</v>
      </c>
      <c r="ES306" s="27" t="s">
        <v>698</v>
      </c>
      <c r="ET306" s="27" t="s">
        <v>698</v>
      </c>
      <c r="EU306" s="27" t="s">
        <v>698</v>
      </c>
      <c r="EV306" s="27" t="s">
        <v>698</v>
      </c>
      <c r="EW306" s="27" t="s">
        <v>2705</v>
      </c>
      <c r="EX306" s="27" t="s">
        <v>3004</v>
      </c>
      <c r="EY306" s="27" t="s">
        <v>2707</v>
      </c>
      <c r="EZ306" s="27" t="s">
        <v>694</v>
      </c>
      <c r="FA306" s="27" t="s">
        <v>694</v>
      </c>
      <c r="FB306" s="27" t="s">
        <v>694</v>
      </c>
      <c r="FC306" s="27" t="s">
        <v>694</v>
      </c>
      <c r="FD306" s="27" t="s">
        <v>694</v>
      </c>
      <c r="FE306" s="27" t="s">
        <v>2858</v>
      </c>
      <c r="FF306" s="157"/>
      <c r="FG306" s="157"/>
    </row>
    <row r="307" spans="1:163" x14ac:dyDescent="0.25">
      <c r="A307" s="27" t="str">
        <f t="shared" si="4"/>
        <v>IR003004002004003004000000000000000000</v>
      </c>
      <c r="B307" s="20" t="s">
        <v>2877</v>
      </c>
      <c r="C307" s="23" t="s">
        <v>2630</v>
      </c>
      <c r="D307" s="23" t="s">
        <v>710</v>
      </c>
      <c r="E307" s="23" t="s">
        <v>711</v>
      </c>
      <c r="F307" s="21" t="s">
        <v>707</v>
      </c>
      <c r="G307" s="23" t="s">
        <v>711</v>
      </c>
      <c r="H307" s="23" t="s">
        <v>710</v>
      </c>
      <c r="I307" s="21" t="s">
        <v>711</v>
      </c>
      <c r="J307" s="23" t="s">
        <v>697</v>
      </c>
      <c r="K307" s="64" t="s">
        <v>697</v>
      </c>
      <c r="L307" s="23" t="s">
        <v>697</v>
      </c>
      <c r="M307" s="23" t="s">
        <v>697</v>
      </c>
      <c r="N307" s="23" t="s">
        <v>697</v>
      </c>
      <c r="O307" s="23" t="s">
        <v>697</v>
      </c>
      <c r="P307" s="27">
        <v>0</v>
      </c>
      <c r="Q307" s="27" t="s">
        <v>704</v>
      </c>
      <c r="R307" s="27" t="s">
        <v>698</v>
      </c>
      <c r="S307" s="28" t="s">
        <v>694</v>
      </c>
      <c r="T307" s="28" t="s">
        <v>922</v>
      </c>
      <c r="U307" s="27" t="s">
        <v>3008</v>
      </c>
      <c r="V307" s="52" t="s">
        <v>905</v>
      </c>
      <c r="W307" s="51"/>
      <c r="X307" s="51"/>
      <c r="Y307" s="51"/>
      <c r="Z307" s="51"/>
      <c r="AA307" s="51"/>
      <c r="AB307" s="20" t="s">
        <v>1540</v>
      </c>
      <c r="AC307" s="51"/>
      <c r="AD307" s="51"/>
      <c r="AE307" s="51"/>
      <c r="AF307" s="51"/>
      <c r="AG307" s="51"/>
      <c r="AH307" s="27" t="s">
        <v>3183</v>
      </c>
      <c r="AI307" s="28" t="s">
        <v>704</v>
      </c>
      <c r="AJ307" s="27" t="s">
        <v>698</v>
      </c>
      <c r="AK307" s="27" t="s">
        <v>698</v>
      </c>
      <c r="AL307" s="27" t="s">
        <v>698</v>
      </c>
      <c r="AM307" s="27" t="s">
        <v>698</v>
      </c>
      <c r="AN307" s="27" t="s">
        <v>698</v>
      </c>
      <c r="AO307" s="27" t="s">
        <v>698</v>
      </c>
      <c r="AP307" s="27" t="s">
        <v>698</v>
      </c>
      <c r="AQ307" s="27" t="s">
        <v>698</v>
      </c>
      <c r="AR307" s="27" t="s">
        <v>698</v>
      </c>
      <c r="AS307" s="27" t="s">
        <v>698</v>
      </c>
      <c r="AT307" s="27" t="s">
        <v>698</v>
      </c>
      <c r="AU307" s="27" t="s">
        <v>698</v>
      </c>
      <c r="AV307" s="27" t="s">
        <v>698</v>
      </c>
      <c r="AW307" s="27" t="s">
        <v>698</v>
      </c>
      <c r="AX307" s="27" t="s">
        <v>698</v>
      </c>
      <c r="AY307" s="27" t="s">
        <v>698</v>
      </c>
      <c r="AZ307" s="27" t="s">
        <v>698</v>
      </c>
      <c r="BA307" s="27" t="s">
        <v>698</v>
      </c>
      <c r="BB307" s="27" t="s">
        <v>698</v>
      </c>
      <c r="BC307" s="27" t="s">
        <v>698</v>
      </c>
      <c r="BD307" s="27" t="s">
        <v>698</v>
      </c>
      <c r="BE307" s="27" t="s">
        <v>698</v>
      </c>
      <c r="BF307" s="27" t="s">
        <v>698</v>
      </c>
      <c r="BG307" s="27" t="s">
        <v>698</v>
      </c>
      <c r="BH307" s="27" t="s">
        <v>698</v>
      </c>
      <c r="BI307" s="27" t="s">
        <v>698</v>
      </c>
      <c r="BJ307" s="27" t="s">
        <v>698</v>
      </c>
      <c r="BK307" s="27" t="s">
        <v>698</v>
      </c>
      <c r="BL307" s="27" t="s">
        <v>698</v>
      </c>
      <c r="BM307" s="27" t="s">
        <v>698</v>
      </c>
      <c r="BN307" s="27" t="s">
        <v>698</v>
      </c>
      <c r="BO307" s="27" t="s">
        <v>698</v>
      </c>
      <c r="BP307" s="27" t="s">
        <v>698</v>
      </c>
      <c r="BQ307" s="27" t="s">
        <v>698</v>
      </c>
      <c r="BR307" s="27" t="s">
        <v>698</v>
      </c>
      <c r="BS307" s="27" t="s">
        <v>698</v>
      </c>
      <c r="BT307" s="27" t="s">
        <v>698</v>
      </c>
      <c r="BU307" s="27" t="s">
        <v>698</v>
      </c>
      <c r="BV307" s="27" t="s">
        <v>698</v>
      </c>
      <c r="BW307" s="27" t="s">
        <v>698</v>
      </c>
      <c r="BX307" s="27" t="s">
        <v>698</v>
      </c>
      <c r="BY307" s="27" t="s">
        <v>698</v>
      </c>
      <c r="BZ307" s="27" t="s">
        <v>704</v>
      </c>
      <c r="CA307" s="27" t="s">
        <v>698</v>
      </c>
      <c r="CB307" s="27" t="s">
        <v>698</v>
      </c>
      <c r="CC307" s="27" t="s">
        <v>698</v>
      </c>
      <c r="CD307" s="27" t="s">
        <v>698</v>
      </c>
      <c r="CE307" s="27" t="s">
        <v>698</v>
      </c>
      <c r="CF307" s="27" t="s">
        <v>698</v>
      </c>
      <c r="CG307" s="27" t="s">
        <v>698</v>
      </c>
      <c r="CH307" s="27" t="s">
        <v>698</v>
      </c>
      <c r="CI307" s="27" t="s">
        <v>698</v>
      </c>
      <c r="CJ307" s="27" t="s">
        <v>698</v>
      </c>
      <c r="CK307" s="27" t="s">
        <v>698</v>
      </c>
      <c r="CL307" s="27" t="s">
        <v>698</v>
      </c>
      <c r="CM307" s="27" t="s">
        <v>698</v>
      </c>
      <c r="CN307" s="27" t="s">
        <v>698</v>
      </c>
      <c r="CO307" s="27" t="s">
        <v>698</v>
      </c>
      <c r="CP307" s="27" t="s">
        <v>698</v>
      </c>
      <c r="CQ307" s="27" t="s">
        <v>698</v>
      </c>
      <c r="CR307" s="27" t="s">
        <v>698</v>
      </c>
      <c r="CS307" s="27" t="s">
        <v>698</v>
      </c>
      <c r="CT307" s="27" t="s">
        <v>698</v>
      </c>
      <c r="CU307" s="27" t="s">
        <v>698</v>
      </c>
      <c r="CV307" s="27" t="s">
        <v>698</v>
      </c>
      <c r="CW307" s="27" t="s">
        <v>698</v>
      </c>
      <c r="CX307" s="27" t="s">
        <v>698</v>
      </c>
      <c r="CY307" s="27" t="s">
        <v>698</v>
      </c>
      <c r="CZ307" s="27" t="s">
        <v>698</v>
      </c>
      <c r="DA307" s="27" t="s">
        <v>698</v>
      </c>
      <c r="DB307" s="27" t="s">
        <v>698</v>
      </c>
      <c r="DC307" s="27" t="s">
        <v>698</v>
      </c>
      <c r="DD307" s="27" t="s">
        <v>698</v>
      </c>
      <c r="DE307" s="27" t="s">
        <v>698</v>
      </c>
      <c r="DF307" s="27" t="s">
        <v>698</v>
      </c>
      <c r="DG307" s="27" t="s">
        <v>698</v>
      </c>
      <c r="DH307" s="27" t="s">
        <v>698</v>
      </c>
      <c r="DI307" s="27" t="s">
        <v>698</v>
      </c>
      <c r="DJ307" s="27" t="s">
        <v>698</v>
      </c>
      <c r="DK307" s="27" t="s">
        <v>698</v>
      </c>
      <c r="DL307" s="27" t="s">
        <v>698</v>
      </c>
      <c r="DM307" s="27" t="s">
        <v>698</v>
      </c>
      <c r="DN307" s="27" t="s">
        <v>698</v>
      </c>
      <c r="DO307" s="27" t="s">
        <v>698</v>
      </c>
      <c r="DP307" s="27" t="s">
        <v>698</v>
      </c>
      <c r="DQ307" s="27" t="s">
        <v>698</v>
      </c>
      <c r="DR307" s="27" t="s">
        <v>698</v>
      </c>
      <c r="DS307" s="27" t="s">
        <v>698</v>
      </c>
      <c r="DT307" s="27" t="s">
        <v>698</v>
      </c>
      <c r="DU307" s="27" t="s">
        <v>698</v>
      </c>
      <c r="DV307" s="27" t="s">
        <v>698</v>
      </c>
      <c r="DW307" s="27" t="s">
        <v>698</v>
      </c>
      <c r="DX307" s="27" t="s">
        <v>698</v>
      </c>
      <c r="DY307" s="27" t="s">
        <v>698</v>
      </c>
      <c r="DZ307" s="27" t="s">
        <v>698</v>
      </c>
      <c r="EA307" s="27" t="s">
        <v>698</v>
      </c>
      <c r="EB307" s="27" t="s">
        <v>698</v>
      </c>
      <c r="EC307" s="27" t="s">
        <v>698</v>
      </c>
      <c r="ED307" s="27" t="s">
        <v>698</v>
      </c>
      <c r="EE307" s="27" t="s">
        <v>698</v>
      </c>
      <c r="EF307" s="27" t="s">
        <v>698</v>
      </c>
      <c r="EG307" s="27" t="s">
        <v>698</v>
      </c>
      <c r="EH307" s="27" t="s">
        <v>698</v>
      </c>
      <c r="EI307" s="27" t="s">
        <v>698</v>
      </c>
      <c r="EJ307" s="27" t="s">
        <v>698</v>
      </c>
      <c r="EK307" s="27" t="s">
        <v>698</v>
      </c>
      <c r="EL307" s="27" t="s">
        <v>698</v>
      </c>
      <c r="EM307" s="27" t="s">
        <v>698</v>
      </c>
      <c r="EN307" s="27" t="s">
        <v>698</v>
      </c>
      <c r="EO307" s="27" t="s">
        <v>698</v>
      </c>
      <c r="EP307" s="27" t="s">
        <v>698</v>
      </c>
      <c r="EQ307" s="27" t="s">
        <v>698</v>
      </c>
      <c r="ER307" s="27" t="s">
        <v>698</v>
      </c>
      <c r="ES307" s="27" t="s">
        <v>698</v>
      </c>
      <c r="ET307" s="27" t="s">
        <v>698</v>
      </c>
      <c r="EU307" s="27" t="s">
        <v>698</v>
      </c>
      <c r="EV307" s="27" t="s">
        <v>698</v>
      </c>
      <c r="EW307" s="27" t="s">
        <v>2705</v>
      </c>
      <c r="EX307" s="27" t="s">
        <v>3004</v>
      </c>
      <c r="EY307" s="27" t="s">
        <v>2707</v>
      </c>
      <c r="EZ307" s="27" t="s">
        <v>694</v>
      </c>
      <c r="FA307" s="27" t="s">
        <v>694</v>
      </c>
      <c r="FB307" s="27" t="s">
        <v>694</v>
      </c>
      <c r="FC307" s="27" t="s">
        <v>694</v>
      </c>
      <c r="FD307" s="27" t="s">
        <v>694</v>
      </c>
      <c r="FE307" s="27" t="s">
        <v>2858</v>
      </c>
      <c r="FF307" s="157"/>
      <c r="FG307" s="157"/>
    </row>
    <row r="308" spans="1:163" x14ac:dyDescent="0.25">
      <c r="A308" s="27" t="str">
        <f t="shared" si="4"/>
        <v>IR003004002004003005000000000000000000</v>
      </c>
      <c r="B308" s="20" t="s">
        <v>2877</v>
      </c>
      <c r="C308" s="23" t="s">
        <v>2630</v>
      </c>
      <c r="D308" s="23" t="s">
        <v>710</v>
      </c>
      <c r="E308" s="23" t="s">
        <v>711</v>
      </c>
      <c r="F308" s="21" t="s">
        <v>707</v>
      </c>
      <c r="G308" s="23" t="s">
        <v>711</v>
      </c>
      <c r="H308" s="23" t="s">
        <v>710</v>
      </c>
      <c r="I308" s="21" t="s">
        <v>713</v>
      </c>
      <c r="J308" s="23" t="s">
        <v>697</v>
      </c>
      <c r="K308" s="64" t="s">
        <v>697</v>
      </c>
      <c r="L308" s="23" t="s">
        <v>697</v>
      </c>
      <c r="M308" s="23" t="s">
        <v>697</v>
      </c>
      <c r="N308" s="23" t="s">
        <v>697</v>
      </c>
      <c r="O308" s="23" t="s">
        <v>697</v>
      </c>
      <c r="P308" s="27">
        <v>0</v>
      </c>
      <c r="Q308" s="27" t="s">
        <v>704</v>
      </c>
      <c r="R308" s="27" t="s">
        <v>698</v>
      </c>
      <c r="S308" s="28" t="s">
        <v>694</v>
      </c>
      <c r="T308" s="28" t="s">
        <v>922</v>
      </c>
      <c r="U308" s="27" t="s">
        <v>3008</v>
      </c>
      <c r="V308" s="52" t="s">
        <v>905</v>
      </c>
      <c r="W308" s="51"/>
      <c r="X308" s="51"/>
      <c r="Y308" s="51"/>
      <c r="Z308" s="51"/>
      <c r="AA308" s="51"/>
      <c r="AB308" s="20" t="s">
        <v>2124</v>
      </c>
      <c r="AC308" s="51"/>
      <c r="AD308" s="51"/>
      <c r="AE308" s="51"/>
      <c r="AF308" s="51"/>
      <c r="AG308" s="51"/>
      <c r="AH308" s="27" t="s">
        <v>3184</v>
      </c>
      <c r="AI308" s="28" t="s">
        <v>704</v>
      </c>
      <c r="AJ308" s="27" t="s">
        <v>698</v>
      </c>
      <c r="AK308" s="27" t="s">
        <v>698</v>
      </c>
      <c r="AL308" s="27" t="s">
        <v>698</v>
      </c>
      <c r="AM308" s="27" t="s">
        <v>698</v>
      </c>
      <c r="AN308" s="27" t="s">
        <v>698</v>
      </c>
      <c r="AO308" s="27" t="s">
        <v>698</v>
      </c>
      <c r="AP308" s="27" t="s">
        <v>698</v>
      </c>
      <c r="AQ308" s="27" t="s">
        <v>698</v>
      </c>
      <c r="AR308" s="27" t="s">
        <v>698</v>
      </c>
      <c r="AS308" s="27" t="s">
        <v>698</v>
      </c>
      <c r="AT308" s="27" t="s">
        <v>698</v>
      </c>
      <c r="AU308" s="27" t="s">
        <v>698</v>
      </c>
      <c r="AV308" s="27" t="s">
        <v>698</v>
      </c>
      <c r="AW308" s="27" t="s">
        <v>698</v>
      </c>
      <c r="AX308" s="27" t="s">
        <v>698</v>
      </c>
      <c r="AY308" s="27" t="s">
        <v>698</v>
      </c>
      <c r="AZ308" s="27" t="s">
        <v>698</v>
      </c>
      <c r="BA308" s="27" t="s">
        <v>698</v>
      </c>
      <c r="BB308" s="27" t="s">
        <v>698</v>
      </c>
      <c r="BC308" s="27" t="s">
        <v>698</v>
      </c>
      <c r="BD308" s="27" t="s">
        <v>698</v>
      </c>
      <c r="BE308" s="27" t="s">
        <v>698</v>
      </c>
      <c r="BF308" s="27" t="s">
        <v>698</v>
      </c>
      <c r="BG308" s="27" t="s">
        <v>698</v>
      </c>
      <c r="BH308" s="27" t="s">
        <v>698</v>
      </c>
      <c r="BI308" s="27" t="s">
        <v>698</v>
      </c>
      <c r="BJ308" s="27" t="s">
        <v>698</v>
      </c>
      <c r="BK308" s="27" t="s">
        <v>698</v>
      </c>
      <c r="BL308" s="27" t="s">
        <v>698</v>
      </c>
      <c r="BM308" s="27" t="s">
        <v>698</v>
      </c>
      <c r="BN308" s="27" t="s">
        <v>698</v>
      </c>
      <c r="BO308" s="27" t="s">
        <v>698</v>
      </c>
      <c r="BP308" s="27" t="s">
        <v>698</v>
      </c>
      <c r="BQ308" s="27" t="s">
        <v>698</v>
      </c>
      <c r="BR308" s="27" t="s">
        <v>698</v>
      </c>
      <c r="BS308" s="27" t="s">
        <v>698</v>
      </c>
      <c r="BT308" s="27" t="s">
        <v>698</v>
      </c>
      <c r="BU308" s="27" t="s">
        <v>698</v>
      </c>
      <c r="BV308" s="27" t="s">
        <v>698</v>
      </c>
      <c r="BW308" s="27" t="s">
        <v>698</v>
      </c>
      <c r="BX308" s="27" t="s">
        <v>698</v>
      </c>
      <c r="BY308" s="27" t="s">
        <v>698</v>
      </c>
      <c r="BZ308" s="27" t="s">
        <v>704</v>
      </c>
      <c r="CA308" s="27" t="s">
        <v>698</v>
      </c>
      <c r="CB308" s="27" t="s">
        <v>698</v>
      </c>
      <c r="CC308" s="27" t="s">
        <v>698</v>
      </c>
      <c r="CD308" s="27" t="s">
        <v>698</v>
      </c>
      <c r="CE308" s="27" t="s">
        <v>698</v>
      </c>
      <c r="CF308" s="27" t="s">
        <v>698</v>
      </c>
      <c r="CG308" s="27" t="s">
        <v>698</v>
      </c>
      <c r="CH308" s="27" t="s">
        <v>698</v>
      </c>
      <c r="CI308" s="27" t="s">
        <v>698</v>
      </c>
      <c r="CJ308" s="27" t="s">
        <v>698</v>
      </c>
      <c r="CK308" s="27" t="s">
        <v>698</v>
      </c>
      <c r="CL308" s="27" t="s">
        <v>698</v>
      </c>
      <c r="CM308" s="27" t="s">
        <v>698</v>
      </c>
      <c r="CN308" s="27" t="s">
        <v>698</v>
      </c>
      <c r="CO308" s="27" t="s">
        <v>698</v>
      </c>
      <c r="CP308" s="27" t="s">
        <v>698</v>
      </c>
      <c r="CQ308" s="27" t="s">
        <v>698</v>
      </c>
      <c r="CR308" s="27" t="s">
        <v>698</v>
      </c>
      <c r="CS308" s="27" t="s">
        <v>698</v>
      </c>
      <c r="CT308" s="27" t="s">
        <v>698</v>
      </c>
      <c r="CU308" s="27" t="s">
        <v>698</v>
      </c>
      <c r="CV308" s="27" t="s">
        <v>698</v>
      </c>
      <c r="CW308" s="27" t="s">
        <v>698</v>
      </c>
      <c r="CX308" s="27" t="s">
        <v>698</v>
      </c>
      <c r="CY308" s="27" t="s">
        <v>698</v>
      </c>
      <c r="CZ308" s="27" t="s">
        <v>698</v>
      </c>
      <c r="DA308" s="27" t="s">
        <v>698</v>
      </c>
      <c r="DB308" s="27" t="s">
        <v>698</v>
      </c>
      <c r="DC308" s="27" t="s">
        <v>698</v>
      </c>
      <c r="DD308" s="27" t="s">
        <v>698</v>
      </c>
      <c r="DE308" s="27" t="s">
        <v>698</v>
      </c>
      <c r="DF308" s="27" t="s">
        <v>698</v>
      </c>
      <c r="DG308" s="27" t="s">
        <v>698</v>
      </c>
      <c r="DH308" s="27" t="s">
        <v>698</v>
      </c>
      <c r="DI308" s="27" t="s">
        <v>698</v>
      </c>
      <c r="DJ308" s="27" t="s">
        <v>698</v>
      </c>
      <c r="DK308" s="27" t="s">
        <v>698</v>
      </c>
      <c r="DL308" s="27" t="s">
        <v>698</v>
      </c>
      <c r="DM308" s="27" t="s">
        <v>698</v>
      </c>
      <c r="DN308" s="27" t="s">
        <v>698</v>
      </c>
      <c r="DO308" s="27" t="s">
        <v>698</v>
      </c>
      <c r="DP308" s="27" t="s">
        <v>698</v>
      </c>
      <c r="DQ308" s="27" t="s">
        <v>698</v>
      </c>
      <c r="DR308" s="27" t="s">
        <v>698</v>
      </c>
      <c r="DS308" s="27" t="s">
        <v>698</v>
      </c>
      <c r="DT308" s="27" t="s">
        <v>698</v>
      </c>
      <c r="DU308" s="27" t="s">
        <v>698</v>
      </c>
      <c r="DV308" s="27" t="s">
        <v>698</v>
      </c>
      <c r="DW308" s="27" t="s">
        <v>698</v>
      </c>
      <c r="DX308" s="27" t="s">
        <v>698</v>
      </c>
      <c r="DY308" s="27" t="s">
        <v>698</v>
      </c>
      <c r="DZ308" s="27" t="s">
        <v>698</v>
      </c>
      <c r="EA308" s="27" t="s">
        <v>698</v>
      </c>
      <c r="EB308" s="27" t="s">
        <v>698</v>
      </c>
      <c r="EC308" s="27" t="s">
        <v>698</v>
      </c>
      <c r="ED308" s="27" t="s">
        <v>698</v>
      </c>
      <c r="EE308" s="27" t="s">
        <v>698</v>
      </c>
      <c r="EF308" s="27" t="s">
        <v>698</v>
      </c>
      <c r="EG308" s="27" t="s">
        <v>698</v>
      </c>
      <c r="EH308" s="27" t="s">
        <v>698</v>
      </c>
      <c r="EI308" s="27" t="s">
        <v>698</v>
      </c>
      <c r="EJ308" s="27" t="s">
        <v>698</v>
      </c>
      <c r="EK308" s="27" t="s">
        <v>698</v>
      </c>
      <c r="EL308" s="27" t="s">
        <v>698</v>
      </c>
      <c r="EM308" s="27" t="s">
        <v>698</v>
      </c>
      <c r="EN308" s="27" t="s">
        <v>698</v>
      </c>
      <c r="EO308" s="27" t="s">
        <v>698</v>
      </c>
      <c r="EP308" s="27" t="s">
        <v>698</v>
      </c>
      <c r="EQ308" s="27" t="s">
        <v>698</v>
      </c>
      <c r="ER308" s="27" t="s">
        <v>698</v>
      </c>
      <c r="ES308" s="27" t="s">
        <v>698</v>
      </c>
      <c r="ET308" s="27" t="s">
        <v>698</v>
      </c>
      <c r="EU308" s="27" t="s">
        <v>698</v>
      </c>
      <c r="EV308" s="27" t="s">
        <v>698</v>
      </c>
      <c r="EW308" s="27" t="s">
        <v>2705</v>
      </c>
      <c r="EX308" s="27" t="s">
        <v>3004</v>
      </c>
      <c r="EY308" s="27" t="s">
        <v>2707</v>
      </c>
      <c r="EZ308" s="27" t="s">
        <v>694</v>
      </c>
      <c r="FA308" s="27" t="s">
        <v>694</v>
      </c>
      <c r="FB308" s="27" t="s">
        <v>694</v>
      </c>
      <c r="FC308" s="27" t="s">
        <v>694</v>
      </c>
      <c r="FD308" s="27" t="s">
        <v>694</v>
      </c>
      <c r="FE308" s="27" t="s">
        <v>2858</v>
      </c>
      <c r="FF308" s="157"/>
      <c r="FG308" s="157"/>
    </row>
    <row r="309" spans="1:163" x14ac:dyDescent="0.25">
      <c r="A309" s="27" t="str">
        <f t="shared" si="4"/>
        <v>IR003004002004003006000000000000000000</v>
      </c>
      <c r="B309" s="20" t="s">
        <v>2877</v>
      </c>
      <c r="C309" s="23" t="s">
        <v>2630</v>
      </c>
      <c r="D309" s="23" t="s">
        <v>710</v>
      </c>
      <c r="E309" s="23" t="s">
        <v>711</v>
      </c>
      <c r="F309" s="21" t="s">
        <v>707</v>
      </c>
      <c r="G309" s="23" t="s">
        <v>711</v>
      </c>
      <c r="H309" s="23" t="s">
        <v>710</v>
      </c>
      <c r="I309" s="21" t="s">
        <v>715</v>
      </c>
      <c r="J309" s="23" t="s">
        <v>697</v>
      </c>
      <c r="K309" s="64" t="s">
        <v>697</v>
      </c>
      <c r="L309" s="23" t="s">
        <v>697</v>
      </c>
      <c r="M309" s="23" t="s">
        <v>697</v>
      </c>
      <c r="N309" s="23" t="s">
        <v>697</v>
      </c>
      <c r="O309" s="23" t="s">
        <v>697</v>
      </c>
      <c r="P309" s="27">
        <v>0</v>
      </c>
      <c r="Q309" s="27" t="s">
        <v>704</v>
      </c>
      <c r="R309" s="27" t="s">
        <v>698</v>
      </c>
      <c r="S309" s="28" t="s">
        <v>694</v>
      </c>
      <c r="T309" s="28" t="s">
        <v>922</v>
      </c>
      <c r="U309" s="27" t="s">
        <v>3008</v>
      </c>
      <c r="V309" s="52" t="s">
        <v>905</v>
      </c>
      <c r="W309" s="51"/>
      <c r="X309" s="51"/>
      <c r="Y309" s="51"/>
      <c r="Z309" s="51"/>
      <c r="AA309" s="51"/>
      <c r="AB309" s="20" t="s">
        <v>1546</v>
      </c>
      <c r="AC309" s="51"/>
      <c r="AD309" s="51"/>
      <c r="AE309" s="51"/>
      <c r="AF309" s="51"/>
      <c r="AG309" s="51"/>
      <c r="AH309" s="27" t="s">
        <v>3185</v>
      </c>
      <c r="AI309" s="28" t="s">
        <v>704</v>
      </c>
      <c r="AJ309" s="27" t="s">
        <v>698</v>
      </c>
      <c r="AK309" s="27" t="s">
        <v>698</v>
      </c>
      <c r="AL309" s="27" t="s">
        <v>698</v>
      </c>
      <c r="AM309" s="27" t="s">
        <v>698</v>
      </c>
      <c r="AN309" s="27" t="s">
        <v>698</v>
      </c>
      <c r="AO309" s="27" t="s">
        <v>698</v>
      </c>
      <c r="AP309" s="27" t="s">
        <v>698</v>
      </c>
      <c r="AQ309" s="27" t="s">
        <v>698</v>
      </c>
      <c r="AR309" s="27" t="s">
        <v>698</v>
      </c>
      <c r="AS309" s="27" t="s">
        <v>698</v>
      </c>
      <c r="AT309" s="27" t="s">
        <v>698</v>
      </c>
      <c r="AU309" s="27" t="s">
        <v>698</v>
      </c>
      <c r="AV309" s="27" t="s">
        <v>698</v>
      </c>
      <c r="AW309" s="27" t="s">
        <v>698</v>
      </c>
      <c r="AX309" s="27" t="s">
        <v>698</v>
      </c>
      <c r="AY309" s="27" t="s">
        <v>698</v>
      </c>
      <c r="AZ309" s="27" t="s">
        <v>698</v>
      </c>
      <c r="BA309" s="27" t="s">
        <v>698</v>
      </c>
      <c r="BB309" s="27" t="s">
        <v>698</v>
      </c>
      <c r="BC309" s="27" t="s">
        <v>698</v>
      </c>
      <c r="BD309" s="27" t="s">
        <v>698</v>
      </c>
      <c r="BE309" s="27" t="s">
        <v>698</v>
      </c>
      <c r="BF309" s="27" t="s">
        <v>698</v>
      </c>
      <c r="BG309" s="27" t="s">
        <v>698</v>
      </c>
      <c r="BH309" s="27" t="s">
        <v>698</v>
      </c>
      <c r="BI309" s="27" t="s">
        <v>698</v>
      </c>
      <c r="BJ309" s="27" t="s">
        <v>698</v>
      </c>
      <c r="BK309" s="27" t="s">
        <v>698</v>
      </c>
      <c r="BL309" s="27" t="s">
        <v>698</v>
      </c>
      <c r="BM309" s="27" t="s">
        <v>698</v>
      </c>
      <c r="BN309" s="27" t="s">
        <v>698</v>
      </c>
      <c r="BO309" s="27" t="s">
        <v>698</v>
      </c>
      <c r="BP309" s="27" t="s">
        <v>698</v>
      </c>
      <c r="BQ309" s="27" t="s">
        <v>698</v>
      </c>
      <c r="BR309" s="27" t="s">
        <v>698</v>
      </c>
      <c r="BS309" s="27" t="s">
        <v>698</v>
      </c>
      <c r="BT309" s="27" t="s">
        <v>698</v>
      </c>
      <c r="BU309" s="27" t="s">
        <v>698</v>
      </c>
      <c r="BV309" s="27" t="s">
        <v>698</v>
      </c>
      <c r="BW309" s="27" t="s">
        <v>698</v>
      </c>
      <c r="BX309" s="27" t="s">
        <v>698</v>
      </c>
      <c r="BY309" s="27" t="s">
        <v>698</v>
      </c>
      <c r="BZ309" s="27" t="s">
        <v>704</v>
      </c>
      <c r="CA309" s="27" t="s">
        <v>698</v>
      </c>
      <c r="CB309" s="27" t="s">
        <v>698</v>
      </c>
      <c r="CC309" s="27" t="s">
        <v>698</v>
      </c>
      <c r="CD309" s="27" t="s">
        <v>698</v>
      </c>
      <c r="CE309" s="27" t="s">
        <v>698</v>
      </c>
      <c r="CF309" s="27" t="s">
        <v>698</v>
      </c>
      <c r="CG309" s="27" t="s">
        <v>698</v>
      </c>
      <c r="CH309" s="27" t="s">
        <v>698</v>
      </c>
      <c r="CI309" s="27" t="s">
        <v>698</v>
      </c>
      <c r="CJ309" s="27" t="s">
        <v>698</v>
      </c>
      <c r="CK309" s="27" t="s">
        <v>698</v>
      </c>
      <c r="CL309" s="27" t="s">
        <v>698</v>
      </c>
      <c r="CM309" s="27" t="s">
        <v>698</v>
      </c>
      <c r="CN309" s="27" t="s">
        <v>698</v>
      </c>
      <c r="CO309" s="27" t="s">
        <v>698</v>
      </c>
      <c r="CP309" s="27" t="s">
        <v>698</v>
      </c>
      <c r="CQ309" s="27" t="s">
        <v>698</v>
      </c>
      <c r="CR309" s="27" t="s">
        <v>698</v>
      </c>
      <c r="CS309" s="27" t="s">
        <v>698</v>
      </c>
      <c r="CT309" s="27" t="s">
        <v>698</v>
      </c>
      <c r="CU309" s="27" t="s">
        <v>698</v>
      </c>
      <c r="CV309" s="27" t="s">
        <v>698</v>
      </c>
      <c r="CW309" s="27" t="s">
        <v>698</v>
      </c>
      <c r="CX309" s="27" t="s">
        <v>698</v>
      </c>
      <c r="CY309" s="27" t="s">
        <v>698</v>
      </c>
      <c r="CZ309" s="27" t="s">
        <v>698</v>
      </c>
      <c r="DA309" s="27" t="s">
        <v>698</v>
      </c>
      <c r="DB309" s="27" t="s">
        <v>698</v>
      </c>
      <c r="DC309" s="27" t="s">
        <v>698</v>
      </c>
      <c r="DD309" s="27" t="s">
        <v>698</v>
      </c>
      <c r="DE309" s="27" t="s">
        <v>698</v>
      </c>
      <c r="DF309" s="27" t="s">
        <v>698</v>
      </c>
      <c r="DG309" s="27" t="s">
        <v>698</v>
      </c>
      <c r="DH309" s="27" t="s">
        <v>698</v>
      </c>
      <c r="DI309" s="27" t="s">
        <v>698</v>
      </c>
      <c r="DJ309" s="27" t="s">
        <v>698</v>
      </c>
      <c r="DK309" s="27" t="s">
        <v>698</v>
      </c>
      <c r="DL309" s="27" t="s">
        <v>698</v>
      </c>
      <c r="DM309" s="27" t="s">
        <v>698</v>
      </c>
      <c r="DN309" s="27" t="s">
        <v>698</v>
      </c>
      <c r="DO309" s="27" t="s">
        <v>698</v>
      </c>
      <c r="DP309" s="27" t="s">
        <v>698</v>
      </c>
      <c r="DQ309" s="27" t="s">
        <v>698</v>
      </c>
      <c r="DR309" s="27" t="s">
        <v>698</v>
      </c>
      <c r="DS309" s="27" t="s">
        <v>698</v>
      </c>
      <c r="DT309" s="27" t="s">
        <v>698</v>
      </c>
      <c r="DU309" s="27" t="s">
        <v>698</v>
      </c>
      <c r="DV309" s="27" t="s">
        <v>698</v>
      </c>
      <c r="DW309" s="27" t="s">
        <v>698</v>
      </c>
      <c r="DX309" s="27" t="s">
        <v>698</v>
      </c>
      <c r="DY309" s="27" t="s">
        <v>698</v>
      </c>
      <c r="DZ309" s="27" t="s">
        <v>698</v>
      </c>
      <c r="EA309" s="27" t="s">
        <v>698</v>
      </c>
      <c r="EB309" s="27" t="s">
        <v>698</v>
      </c>
      <c r="EC309" s="27" t="s">
        <v>698</v>
      </c>
      <c r="ED309" s="27" t="s">
        <v>698</v>
      </c>
      <c r="EE309" s="27" t="s">
        <v>698</v>
      </c>
      <c r="EF309" s="27" t="s">
        <v>698</v>
      </c>
      <c r="EG309" s="27" t="s">
        <v>698</v>
      </c>
      <c r="EH309" s="27" t="s">
        <v>698</v>
      </c>
      <c r="EI309" s="27" t="s">
        <v>698</v>
      </c>
      <c r="EJ309" s="27" t="s">
        <v>698</v>
      </c>
      <c r="EK309" s="27" t="s">
        <v>698</v>
      </c>
      <c r="EL309" s="27" t="s">
        <v>698</v>
      </c>
      <c r="EM309" s="27" t="s">
        <v>698</v>
      </c>
      <c r="EN309" s="27" t="s">
        <v>698</v>
      </c>
      <c r="EO309" s="27" t="s">
        <v>698</v>
      </c>
      <c r="EP309" s="27" t="s">
        <v>698</v>
      </c>
      <c r="EQ309" s="27" t="s">
        <v>698</v>
      </c>
      <c r="ER309" s="27" t="s">
        <v>698</v>
      </c>
      <c r="ES309" s="27" t="s">
        <v>698</v>
      </c>
      <c r="ET309" s="27" t="s">
        <v>698</v>
      </c>
      <c r="EU309" s="27" t="s">
        <v>698</v>
      </c>
      <c r="EV309" s="27" t="s">
        <v>698</v>
      </c>
      <c r="EW309" s="27" t="s">
        <v>2705</v>
      </c>
      <c r="EX309" s="27" t="s">
        <v>3004</v>
      </c>
      <c r="EY309" s="27" t="s">
        <v>2707</v>
      </c>
      <c r="EZ309" s="27" t="s">
        <v>694</v>
      </c>
      <c r="FA309" s="27" t="s">
        <v>694</v>
      </c>
      <c r="FB309" s="27" t="s">
        <v>694</v>
      </c>
      <c r="FC309" s="27" t="s">
        <v>694</v>
      </c>
      <c r="FD309" s="27" t="s">
        <v>694</v>
      </c>
      <c r="FE309" s="27" t="s">
        <v>2858</v>
      </c>
      <c r="FF309" s="157"/>
      <c r="FG309" s="157"/>
    </row>
    <row r="310" spans="1:163" x14ac:dyDescent="0.25">
      <c r="A310" s="27" t="str">
        <f t="shared" si="4"/>
        <v>IR003004002004003007000000000000000000</v>
      </c>
      <c r="B310" s="20" t="s">
        <v>2877</v>
      </c>
      <c r="C310" s="23" t="s">
        <v>2630</v>
      </c>
      <c r="D310" s="23" t="s">
        <v>710</v>
      </c>
      <c r="E310" s="23" t="s">
        <v>711</v>
      </c>
      <c r="F310" s="21" t="s">
        <v>707</v>
      </c>
      <c r="G310" s="23" t="s">
        <v>711</v>
      </c>
      <c r="H310" s="23" t="s">
        <v>710</v>
      </c>
      <c r="I310" s="21" t="s">
        <v>718</v>
      </c>
      <c r="J310" s="23" t="s">
        <v>697</v>
      </c>
      <c r="K310" s="64" t="s">
        <v>697</v>
      </c>
      <c r="L310" s="23" t="s">
        <v>697</v>
      </c>
      <c r="M310" s="23" t="s">
        <v>697</v>
      </c>
      <c r="N310" s="23" t="s">
        <v>697</v>
      </c>
      <c r="O310" s="23" t="s">
        <v>697</v>
      </c>
      <c r="P310" s="27">
        <v>0</v>
      </c>
      <c r="Q310" s="27" t="s">
        <v>704</v>
      </c>
      <c r="R310" s="27" t="s">
        <v>698</v>
      </c>
      <c r="S310" s="28" t="s">
        <v>694</v>
      </c>
      <c r="T310" s="28" t="s">
        <v>922</v>
      </c>
      <c r="U310" s="27" t="s">
        <v>3008</v>
      </c>
      <c r="V310" s="52" t="s">
        <v>905</v>
      </c>
      <c r="W310" s="51"/>
      <c r="X310" s="51"/>
      <c r="Y310" s="51"/>
      <c r="Z310" s="51"/>
      <c r="AA310" s="51"/>
      <c r="AB310" s="20" t="s">
        <v>3038</v>
      </c>
      <c r="AC310" s="51"/>
      <c r="AD310" s="51"/>
      <c r="AE310" s="51"/>
      <c r="AF310" s="51"/>
      <c r="AG310" s="51"/>
      <c r="AH310" s="27" t="s">
        <v>3186</v>
      </c>
      <c r="AI310" s="28" t="s">
        <v>704</v>
      </c>
      <c r="AJ310" s="27" t="s">
        <v>698</v>
      </c>
      <c r="AK310" s="27" t="s">
        <v>698</v>
      </c>
      <c r="AL310" s="27" t="s">
        <v>698</v>
      </c>
      <c r="AM310" s="27" t="s">
        <v>698</v>
      </c>
      <c r="AN310" s="27" t="s">
        <v>698</v>
      </c>
      <c r="AO310" s="27" t="s">
        <v>698</v>
      </c>
      <c r="AP310" s="27" t="s">
        <v>698</v>
      </c>
      <c r="AQ310" s="27" t="s">
        <v>698</v>
      </c>
      <c r="AR310" s="27" t="s">
        <v>698</v>
      </c>
      <c r="AS310" s="27" t="s">
        <v>698</v>
      </c>
      <c r="AT310" s="27" t="s">
        <v>698</v>
      </c>
      <c r="AU310" s="27" t="s">
        <v>698</v>
      </c>
      <c r="AV310" s="27" t="s">
        <v>698</v>
      </c>
      <c r="AW310" s="27" t="s">
        <v>698</v>
      </c>
      <c r="AX310" s="27" t="s">
        <v>698</v>
      </c>
      <c r="AY310" s="27" t="s">
        <v>698</v>
      </c>
      <c r="AZ310" s="27" t="s">
        <v>698</v>
      </c>
      <c r="BA310" s="27" t="s">
        <v>698</v>
      </c>
      <c r="BB310" s="27" t="s">
        <v>698</v>
      </c>
      <c r="BC310" s="27" t="s">
        <v>698</v>
      </c>
      <c r="BD310" s="27" t="s">
        <v>698</v>
      </c>
      <c r="BE310" s="27" t="s">
        <v>698</v>
      </c>
      <c r="BF310" s="27" t="s">
        <v>698</v>
      </c>
      <c r="BG310" s="27" t="s">
        <v>698</v>
      </c>
      <c r="BH310" s="27" t="s">
        <v>698</v>
      </c>
      <c r="BI310" s="27" t="s">
        <v>698</v>
      </c>
      <c r="BJ310" s="27" t="s">
        <v>698</v>
      </c>
      <c r="BK310" s="27" t="s">
        <v>698</v>
      </c>
      <c r="BL310" s="27" t="s">
        <v>698</v>
      </c>
      <c r="BM310" s="27" t="s">
        <v>698</v>
      </c>
      <c r="BN310" s="27" t="s">
        <v>698</v>
      </c>
      <c r="BO310" s="27" t="s">
        <v>698</v>
      </c>
      <c r="BP310" s="27" t="s">
        <v>698</v>
      </c>
      <c r="BQ310" s="27" t="s">
        <v>698</v>
      </c>
      <c r="BR310" s="27" t="s">
        <v>698</v>
      </c>
      <c r="BS310" s="27" t="s">
        <v>698</v>
      </c>
      <c r="BT310" s="27" t="s">
        <v>698</v>
      </c>
      <c r="BU310" s="27" t="s">
        <v>698</v>
      </c>
      <c r="BV310" s="27" t="s">
        <v>698</v>
      </c>
      <c r="BW310" s="27" t="s">
        <v>698</v>
      </c>
      <c r="BX310" s="27" t="s">
        <v>698</v>
      </c>
      <c r="BY310" s="27" t="s">
        <v>698</v>
      </c>
      <c r="BZ310" s="27" t="s">
        <v>704</v>
      </c>
      <c r="CA310" s="27" t="s">
        <v>698</v>
      </c>
      <c r="CB310" s="27" t="s">
        <v>698</v>
      </c>
      <c r="CC310" s="27" t="s">
        <v>698</v>
      </c>
      <c r="CD310" s="27" t="s">
        <v>698</v>
      </c>
      <c r="CE310" s="27" t="s">
        <v>698</v>
      </c>
      <c r="CF310" s="27" t="s">
        <v>698</v>
      </c>
      <c r="CG310" s="27" t="s">
        <v>698</v>
      </c>
      <c r="CH310" s="27" t="s">
        <v>698</v>
      </c>
      <c r="CI310" s="27" t="s">
        <v>698</v>
      </c>
      <c r="CJ310" s="27" t="s">
        <v>698</v>
      </c>
      <c r="CK310" s="27" t="s">
        <v>698</v>
      </c>
      <c r="CL310" s="27" t="s">
        <v>698</v>
      </c>
      <c r="CM310" s="27" t="s">
        <v>698</v>
      </c>
      <c r="CN310" s="27" t="s">
        <v>698</v>
      </c>
      <c r="CO310" s="27" t="s">
        <v>698</v>
      </c>
      <c r="CP310" s="27" t="s">
        <v>698</v>
      </c>
      <c r="CQ310" s="27" t="s">
        <v>698</v>
      </c>
      <c r="CR310" s="27" t="s">
        <v>698</v>
      </c>
      <c r="CS310" s="27" t="s">
        <v>698</v>
      </c>
      <c r="CT310" s="27" t="s">
        <v>698</v>
      </c>
      <c r="CU310" s="27" t="s">
        <v>698</v>
      </c>
      <c r="CV310" s="27" t="s">
        <v>698</v>
      </c>
      <c r="CW310" s="27" t="s">
        <v>698</v>
      </c>
      <c r="CX310" s="27" t="s">
        <v>698</v>
      </c>
      <c r="CY310" s="27" t="s">
        <v>698</v>
      </c>
      <c r="CZ310" s="27" t="s">
        <v>698</v>
      </c>
      <c r="DA310" s="27" t="s">
        <v>698</v>
      </c>
      <c r="DB310" s="27" t="s">
        <v>698</v>
      </c>
      <c r="DC310" s="27" t="s">
        <v>698</v>
      </c>
      <c r="DD310" s="27" t="s">
        <v>698</v>
      </c>
      <c r="DE310" s="27" t="s">
        <v>698</v>
      </c>
      <c r="DF310" s="27" t="s">
        <v>698</v>
      </c>
      <c r="DG310" s="27" t="s">
        <v>698</v>
      </c>
      <c r="DH310" s="27" t="s">
        <v>698</v>
      </c>
      <c r="DI310" s="27" t="s">
        <v>698</v>
      </c>
      <c r="DJ310" s="27" t="s">
        <v>698</v>
      </c>
      <c r="DK310" s="27" t="s">
        <v>698</v>
      </c>
      <c r="DL310" s="27" t="s">
        <v>698</v>
      </c>
      <c r="DM310" s="27" t="s">
        <v>698</v>
      </c>
      <c r="DN310" s="27" t="s">
        <v>698</v>
      </c>
      <c r="DO310" s="27" t="s">
        <v>698</v>
      </c>
      <c r="DP310" s="27" t="s">
        <v>698</v>
      </c>
      <c r="DQ310" s="27" t="s">
        <v>698</v>
      </c>
      <c r="DR310" s="27" t="s">
        <v>698</v>
      </c>
      <c r="DS310" s="27" t="s">
        <v>698</v>
      </c>
      <c r="DT310" s="27" t="s">
        <v>698</v>
      </c>
      <c r="DU310" s="27" t="s">
        <v>698</v>
      </c>
      <c r="DV310" s="27" t="s">
        <v>698</v>
      </c>
      <c r="DW310" s="27" t="s">
        <v>698</v>
      </c>
      <c r="DX310" s="27" t="s">
        <v>698</v>
      </c>
      <c r="DY310" s="27" t="s">
        <v>698</v>
      </c>
      <c r="DZ310" s="27" t="s">
        <v>698</v>
      </c>
      <c r="EA310" s="27" t="s">
        <v>698</v>
      </c>
      <c r="EB310" s="27" t="s">
        <v>698</v>
      </c>
      <c r="EC310" s="27" t="s">
        <v>698</v>
      </c>
      <c r="ED310" s="27" t="s">
        <v>698</v>
      </c>
      <c r="EE310" s="27" t="s">
        <v>698</v>
      </c>
      <c r="EF310" s="27" t="s">
        <v>698</v>
      </c>
      <c r="EG310" s="27" t="s">
        <v>698</v>
      </c>
      <c r="EH310" s="27" t="s">
        <v>698</v>
      </c>
      <c r="EI310" s="27" t="s">
        <v>698</v>
      </c>
      <c r="EJ310" s="27" t="s">
        <v>698</v>
      </c>
      <c r="EK310" s="27" t="s">
        <v>698</v>
      </c>
      <c r="EL310" s="27" t="s">
        <v>698</v>
      </c>
      <c r="EM310" s="27" t="s">
        <v>698</v>
      </c>
      <c r="EN310" s="27" t="s">
        <v>698</v>
      </c>
      <c r="EO310" s="27" t="s">
        <v>698</v>
      </c>
      <c r="EP310" s="27" t="s">
        <v>698</v>
      </c>
      <c r="EQ310" s="27" t="s">
        <v>698</v>
      </c>
      <c r="ER310" s="27" t="s">
        <v>698</v>
      </c>
      <c r="ES310" s="27" t="s">
        <v>698</v>
      </c>
      <c r="ET310" s="27" t="s">
        <v>698</v>
      </c>
      <c r="EU310" s="27" t="s">
        <v>698</v>
      </c>
      <c r="EV310" s="27" t="s">
        <v>698</v>
      </c>
      <c r="EW310" s="27" t="s">
        <v>2705</v>
      </c>
      <c r="EX310" s="27" t="s">
        <v>3004</v>
      </c>
      <c r="EY310" s="27" t="s">
        <v>2707</v>
      </c>
      <c r="EZ310" s="27" t="s">
        <v>694</v>
      </c>
      <c r="FA310" s="27" t="s">
        <v>694</v>
      </c>
      <c r="FB310" s="27" t="s">
        <v>694</v>
      </c>
      <c r="FC310" s="27" t="s">
        <v>694</v>
      </c>
      <c r="FD310" s="27" t="s">
        <v>694</v>
      </c>
      <c r="FE310" s="27" t="s">
        <v>2858</v>
      </c>
      <c r="FF310" s="157"/>
      <c r="FG310" s="157"/>
    </row>
    <row r="311" spans="1:163" x14ac:dyDescent="0.25">
      <c r="A311" s="27" t="str">
        <f t="shared" si="4"/>
        <v>IR003004002004003008000000000000000000</v>
      </c>
      <c r="B311" s="20" t="s">
        <v>2877</v>
      </c>
      <c r="C311" s="23" t="s">
        <v>2630</v>
      </c>
      <c r="D311" s="23" t="s">
        <v>710</v>
      </c>
      <c r="E311" s="23" t="s">
        <v>711</v>
      </c>
      <c r="F311" s="21" t="s">
        <v>707</v>
      </c>
      <c r="G311" s="23" t="s">
        <v>711</v>
      </c>
      <c r="H311" s="23" t="s">
        <v>710</v>
      </c>
      <c r="I311" s="21" t="s">
        <v>720</v>
      </c>
      <c r="J311" s="23" t="s">
        <v>697</v>
      </c>
      <c r="K311" s="64" t="s">
        <v>697</v>
      </c>
      <c r="L311" s="23" t="s">
        <v>697</v>
      </c>
      <c r="M311" s="23" t="s">
        <v>697</v>
      </c>
      <c r="N311" s="23" t="s">
        <v>697</v>
      </c>
      <c r="O311" s="23" t="s">
        <v>697</v>
      </c>
      <c r="P311" s="27">
        <v>0</v>
      </c>
      <c r="Q311" s="27" t="s">
        <v>704</v>
      </c>
      <c r="R311" s="27" t="s">
        <v>698</v>
      </c>
      <c r="S311" s="28" t="s">
        <v>694</v>
      </c>
      <c r="T311" s="28" t="s">
        <v>922</v>
      </c>
      <c r="U311" s="27" t="s">
        <v>3008</v>
      </c>
      <c r="V311" s="52" t="s">
        <v>905</v>
      </c>
      <c r="W311" s="51"/>
      <c r="X311" s="51"/>
      <c r="Y311" s="51"/>
      <c r="Z311" s="51"/>
      <c r="AA311" s="51"/>
      <c r="AB311" s="20" t="s">
        <v>1549</v>
      </c>
      <c r="AC311" s="51"/>
      <c r="AD311" s="51"/>
      <c r="AE311" s="51"/>
      <c r="AF311" s="51"/>
      <c r="AG311" s="51"/>
      <c r="AH311" s="27" t="s">
        <v>3187</v>
      </c>
      <c r="AI311" s="28" t="s">
        <v>704</v>
      </c>
      <c r="AJ311" s="27" t="s">
        <v>698</v>
      </c>
      <c r="AK311" s="27" t="s">
        <v>698</v>
      </c>
      <c r="AL311" s="27" t="s">
        <v>698</v>
      </c>
      <c r="AM311" s="27" t="s">
        <v>698</v>
      </c>
      <c r="AN311" s="27" t="s">
        <v>698</v>
      </c>
      <c r="AO311" s="27" t="s">
        <v>698</v>
      </c>
      <c r="AP311" s="27" t="s">
        <v>698</v>
      </c>
      <c r="AQ311" s="27" t="s">
        <v>698</v>
      </c>
      <c r="AR311" s="27" t="s">
        <v>698</v>
      </c>
      <c r="AS311" s="27" t="s">
        <v>698</v>
      </c>
      <c r="AT311" s="27" t="s">
        <v>698</v>
      </c>
      <c r="AU311" s="27" t="s">
        <v>698</v>
      </c>
      <c r="AV311" s="27" t="s">
        <v>698</v>
      </c>
      <c r="AW311" s="27" t="s">
        <v>698</v>
      </c>
      <c r="AX311" s="27" t="s">
        <v>698</v>
      </c>
      <c r="AY311" s="27" t="s">
        <v>698</v>
      </c>
      <c r="AZ311" s="27" t="s">
        <v>698</v>
      </c>
      <c r="BA311" s="27" t="s">
        <v>698</v>
      </c>
      <c r="BB311" s="27" t="s">
        <v>698</v>
      </c>
      <c r="BC311" s="27" t="s">
        <v>698</v>
      </c>
      <c r="BD311" s="27" t="s">
        <v>698</v>
      </c>
      <c r="BE311" s="27" t="s">
        <v>698</v>
      </c>
      <c r="BF311" s="27" t="s">
        <v>698</v>
      </c>
      <c r="BG311" s="27" t="s">
        <v>698</v>
      </c>
      <c r="BH311" s="27" t="s">
        <v>698</v>
      </c>
      <c r="BI311" s="27" t="s">
        <v>698</v>
      </c>
      <c r="BJ311" s="27" t="s">
        <v>698</v>
      </c>
      <c r="BK311" s="27" t="s">
        <v>698</v>
      </c>
      <c r="BL311" s="27" t="s">
        <v>698</v>
      </c>
      <c r="BM311" s="27" t="s">
        <v>698</v>
      </c>
      <c r="BN311" s="27" t="s">
        <v>698</v>
      </c>
      <c r="BO311" s="27" t="s">
        <v>698</v>
      </c>
      <c r="BP311" s="27" t="s">
        <v>698</v>
      </c>
      <c r="BQ311" s="27" t="s">
        <v>698</v>
      </c>
      <c r="BR311" s="27" t="s">
        <v>698</v>
      </c>
      <c r="BS311" s="27" t="s">
        <v>698</v>
      </c>
      <c r="BT311" s="27" t="s">
        <v>698</v>
      </c>
      <c r="BU311" s="27" t="s">
        <v>698</v>
      </c>
      <c r="BV311" s="27" t="s">
        <v>698</v>
      </c>
      <c r="BW311" s="27" t="s">
        <v>698</v>
      </c>
      <c r="BX311" s="27" t="s">
        <v>698</v>
      </c>
      <c r="BY311" s="27" t="s">
        <v>698</v>
      </c>
      <c r="BZ311" s="27" t="s">
        <v>704</v>
      </c>
      <c r="CA311" s="27" t="s">
        <v>698</v>
      </c>
      <c r="CB311" s="27" t="s">
        <v>698</v>
      </c>
      <c r="CC311" s="27" t="s">
        <v>698</v>
      </c>
      <c r="CD311" s="27" t="s">
        <v>698</v>
      </c>
      <c r="CE311" s="27" t="s">
        <v>698</v>
      </c>
      <c r="CF311" s="27" t="s">
        <v>698</v>
      </c>
      <c r="CG311" s="27" t="s">
        <v>698</v>
      </c>
      <c r="CH311" s="27" t="s">
        <v>698</v>
      </c>
      <c r="CI311" s="27" t="s">
        <v>698</v>
      </c>
      <c r="CJ311" s="27" t="s">
        <v>698</v>
      </c>
      <c r="CK311" s="27" t="s">
        <v>698</v>
      </c>
      <c r="CL311" s="27" t="s">
        <v>698</v>
      </c>
      <c r="CM311" s="27" t="s">
        <v>698</v>
      </c>
      <c r="CN311" s="27" t="s">
        <v>698</v>
      </c>
      <c r="CO311" s="27" t="s">
        <v>698</v>
      </c>
      <c r="CP311" s="27" t="s">
        <v>698</v>
      </c>
      <c r="CQ311" s="27" t="s">
        <v>698</v>
      </c>
      <c r="CR311" s="27" t="s">
        <v>698</v>
      </c>
      <c r="CS311" s="27" t="s">
        <v>698</v>
      </c>
      <c r="CT311" s="27" t="s">
        <v>698</v>
      </c>
      <c r="CU311" s="27" t="s">
        <v>698</v>
      </c>
      <c r="CV311" s="27" t="s">
        <v>698</v>
      </c>
      <c r="CW311" s="27" t="s">
        <v>698</v>
      </c>
      <c r="CX311" s="27" t="s">
        <v>698</v>
      </c>
      <c r="CY311" s="27" t="s">
        <v>698</v>
      </c>
      <c r="CZ311" s="27" t="s">
        <v>698</v>
      </c>
      <c r="DA311" s="27" t="s">
        <v>698</v>
      </c>
      <c r="DB311" s="27" t="s">
        <v>698</v>
      </c>
      <c r="DC311" s="27" t="s">
        <v>698</v>
      </c>
      <c r="DD311" s="27" t="s">
        <v>698</v>
      </c>
      <c r="DE311" s="27" t="s">
        <v>698</v>
      </c>
      <c r="DF311" s="27" t="s">
        <v>698</v>
      </c>
      <c r="DG311" s="27" t="s">
        <v>698</v>
      </c>
      <c r="DH311" s="27" t="s">
        <v>698</v>
      </c>
      <c r="DI311" s="27" t="s">
        <v>698</v>
      </c>
      <c r="DJ311" s="27" t="s">
        <v>698</v>
      </c>
      <c r="DK311" s="27" t="s">
        <v>698</v>
      </c>
      <c r="DL311" s="27" t="s">
        <v>698</v>
      </c>
      <c r="DM311" s="27" t="s">
        <v>698</v>
      </c>
      <c r="DN311" s="27" t="s">
        <v>698</v>
      </c>
      <c r="DO311" s="27" t="s">
        <v>698</v>
      </c>
      <c r="DP311" s="27" t="s">
        <v>698</v>
      </c>
      <c r="DQ311" s="27" t="s">
        <v>698</v>
      </c>
      <c r="DR311" s="27" t="s">
        <v>698</v>
      </c>
      <c r="DS311" s="27" t="s">
        <v>698</v>
      </c>
      <c r="DT311" s="27" t="s">
        <v>698</v>
      </c>
      <c r="DU311" s="27" t="s">
        <v>698</v>
      </c>
      <c r="DV311" s="27" t="s">
        <v>698</v>
      </c>
      <c r="DW311" s="27" t="s">
        <v>698</v>
      </c>
      <c r="DX311" s="27" t="s">
        <v>698</v>
      </c>
      <c r="DY311" s="27" t="s">
        <v>698</v>
      </c>
      <c r="DZ311" s="27" t="s">
        <v>698</v>
      </c>
      <c r="EA311" s="27" t="s">
        <v>698</v>
      </c>
      <c r="EB311" s="27" t="s">
        <v>698</v>
      </c>
      <c r="EC311" s="27" t="s">
        <v>698</v>
      </c>
      <c r="ED311" s="27" t="s">
        <v>698</v>
      </c>
      <c r="EE311" s="27" t="s">
        <v>698</v>
      </c>
      <c r="EF311" s="27" t="s">
        <v>698</v>
      </c>
      <c r="EG311" s="27" t="s">
        <v>698</v>
      </c>
      <c r="EH311" s="27" t="s">
        <v>698</v>
      </c>
      <c r="EI311" s="27" t="s">
        <v>698</v>
      </c>
      <c r="EJ311" s="27" t="s">
        <v>698</v>
      </c>
      <c r="EK311" s="27" t="s">
        <v>698</v>
      </c>
      <c r="EL311" s="27" t="s">
        <v>698</v>
      </c>
      <c r="EM311" s="27" t="s">
        <v>698</v>
      </c>
      <c r="EN311" s="27" t="s">
        <v>698</v>
      </c>
      <c r="EO311" s="27" t="s">
        <v>698</v>
      </c>
      <c r="EP311" s="27" t="s">
        <v>698</v>
      </c>
      <c r="EQ311" s="27" t="s">
        <v>698</v>
      </c>
      <c r="ER311" s="27" t="s">
        <v>698</v>
      </c>
      <c r="ES311" s="27" t="s">
        <v>698</v>
      </c>
      <c r="ET311" s="27" t="s">
        <v>698</v>
      </c>
      <c r="EU311" s="27" t="s">
        <v>698</v>
      </c>
      <c r="EV311" s="27" t="s">
        <v>698</v>
      </c>
      <c r="EW311" s="27" t="s">
        <v>2705</v>
      </c>
      <c r="EX311" s="27" t="s">
        <v>3004</v>
      </c>
      <c r="EY311" s="27" t="s">
        <v>2707</v>
      </c>
      <c r="EZ311" s="27" t="s">
        <v>694</v>
      </c>
      <c r="FA311" s="27" t="s">
        <v>694</v>
      </c>
      <c r="FB311" s="27" t="s">
        <v>694</v>
      </c>
      <c r="FC311" s="27" t="s">
        <v>694</v>
      </c>
      <c r="FD311" s="27" t="s">
        <v>694</v>
      </c>
      <c r="FE311" s="27" t="s">
        <v>2858</v>
      </c>
      <c r="FF311" s="157"/>
      <c r="FG311" s="157"/>
    </row>
    <row r="312" spans="1:163" x14ac:dyDescent="0.25">
      <c r="A312" s="27" t="str">
        <f t="shared" si="4"/>
        <v>IR003004002004003009000000000000000000</v>
      </c>
      <c r="B312" s="20" t="s">
        <v>2877</v>
      </c>
      <c r="C312" s="23" t="s">
        <v>2630</v>
      </c>
      <c r="D312" s="23" t="s">
        <v>710</v>
      </c>
      <c r="E312" s="23" t="s">
        <v>711</v>
      </c>
      <c r="F312" s="21" t="s">
        <v>707</v>
      </c>
      <c r="G312" s="23" t="s">
        <v>711</v>
      </c>
      <c r="H312" s="23" t="s">
        <v>710</v>
      </c>
      <c r="I312" s="21" t="s">
        <v>722</v>
      </c>
      <c r="J312" s="23" t="s">
        <v>697</v>
      </c>
      <c r="K312" s="64" t="s">
        <v>697</v>
      </c>
      <c r="L312" s="23" t="s">
        <v>697</v>
      </c>
      <c r="M312" s="23" t="s">
        <v>697</v>
      </c>
      <c r="N312" s="23" t="s">
        <v>697</v>
      </c>
      <c r="O312" s="23" t="s">
        <v>697</v>
      </c>
      <c r="P312" s="27">
        <v>0</v>
      </c>
      <c r="Q312" s="27" t="s">
        <v>704</v>
      </c>
      <c r="R312" s="27" t="s">
        <v>698</v>
      </c>
      <c r="S312" s="28" t="s">
        <v>694</v>
      </c>
      <c r="T312" s="28" t="s">
        <v>922</v>
      </c>
      <c r="U312" s="27" t="s">
        <v>3008</v>
      </c>
      <c r="V312" s="52" t="s">
        <v>905</v>
      </c>
      <c r="W312" s="51"/>
      <c r="X312" s="51"/>
      <c r="Y312" s="51"/>
      <c r="Z312" s="51"/>
      <c r="AA312" s="51"/>
      <c r="AB312" s="20" t="s">
        <v>3041</v>
      </c>
      <c r="AC312" s="51"/>
      <c r="AD312" s="51"/>
      <c r="AE312" s="51"/>
      <c r="AF312" s="51"/>
      <c r="AG312" s="51"/>
      <c r="AH312" s="27" t="s">
        <v>3188</v>
      </c>
      <c r="AI312" s="28" t="s">
        <v>704</v>
      </c>
      <c r="AJ312" s="27" t="s">
        <v>698</v>
      </c>
      <c r="AK312" s="27" t="s">
        <v>698</v>
      </c>
      <c r="AL312" s="27" t="s">
        <v>698</v>
      </c>
      <c r="AM312" s="27" t="s">
        <v>698</v>
      </c>
      <c r="AN312" s="27" t="s">
        <v>698</v>
      </c>
      <c r="AO312" s="27" t="s">
        <v>698</v>
      </c>
      <c r="AP312" s="27" t="s">
        <v>698</v>
      </c>
      <c r="AQ312" s="27" t="s">
        <v>698</v>
      </c>
      <c r="AR312" s="27" t="s">
        <v>698</v>
      </c>
      <c r="AS312" s="27" t="s">
        <v>698</v>
      </c>
      <c r="AT312" s="27" t="s">
        <v>698</v>
      </c>
      <c r="AU312" s="27" t="s">
        <v>698</v>
      </c>
      <c r="AV312" s="27" t="s">
        <v>698</v>
      </c>
      <c r="AW312" s="27" t="s">
        <v>698</v>
      </c>
      <c r="AX312" s="27" t="s">
        <v>698</v>
      </c>
      <c r="AY312" s="27" t="s">
        <v>698</v>
      </c>
      <c r="AZ312" s="27" t="s">
        <v>698</v>
      </c>
      <c r="BA312" s="27" t="s">
        <v>698</v>
      </c>
      <c r="BB312" s="27" t="s">
        <v>698</v>
      </c>
      <c r="BC312" s="27" t="s">
        <v>698</v>
      </c>
      <c r="BD312" s="27" t="s">
        <v>698</v>
      </c>
      <c r="BE312" s="27" t="s">
        <v>698</v>
      </c>
      <c r="BF312" s="27" t="s">
        <v>698</v>
      </c>
      <c r="BG312" s="27" t="s">
        <v>698</v>
      </c>
      <c r="BH312" s="27" t="s">
        <v>698</v>
      </c>
      <c r="BI312" s="27" t="s">
        <v>698</v>
      </c>
      <c r="BJ312" s="27" t="s">
        <v>698</v>
      </c>
      <c r="BK312" s="27" t="s">
        <v>698</v>
      </c>
      <c r="BL312" s="27" t="s">
        <v>698</v>
      </c>
      <c r="BM312" s="27" t="s">
        <v>698</v>
      </c>
      <c r="BN312" s="27" t="s">
        <v>698</v>
      </c>
      <c r="BO312" s="27" t="s">
        <v>698</v>
      </c>
      <c r="BP312" s="27" t="s">
        <v>698</v>
      </c>
      <c r="BQ312" s="27" t="s">
        <v>698</v>
      </c>
      <c r="BR312" s="27" t="s">
        <v>698</v>
      </c>
      <c r="BS312" s="27" t="s">
        <v>698</v>
      </c>
      <c r="BT312" s="27" t="s">
        <v>698</v>
      </c>
      <c r="BU312" s="27" t="s">
        <v>698</v>
      </c>
      <c r="BV312" s="27" t="s">
        <v>698</v>
      </c>
      <c r="BW312" s="27" t="s">
        <v>698</v>
      </c>
      <c r="BX312" s="27" t="s">
        <v>698</v>
      </c>
      <c r="BY312" s="27" t="s">
        <v>698</v>
      </c>
      <c r="BZ312" s="27" t="s">
        <v>704</v>
      </c>
      <c r="CA312" s="27" t="s">
        <v>698</v>
      </c>
      <c r="CB312" s="27" t="s">
        <v>698</v>
      </c>
      <c r="CC312" s="27" t="s">
        <v>698</v>
      </c>
      <c r="CD312" s="27" t="s">
        <v>698</v>
      </c>
      <c r="CE312" s="27" t="s">
        <v>698</v>
      </c>
      <c r="CF312" s="27" t="s">
        <v>698</v>
      </c>
      <c r="CG312" s="27" t="s">
        <v>698</v>
      </c>
      <c r="CH312" s="27" t="s">
        <v>698</v>
      </c>
      <c r="CI312" s="27" t="s">
        <v>698</v>
      </c>
      <c r="CJ312" s="27" t="s">
        <v>698</v>
      </c>
      <c r="CK312" s="27" t="s">
        <v>698</v>
      </c>
      <c r="CL312" s="27" t="s">
        <v>698</v>
      </c>
      <c r="CM312" s="27" t="s">
        <v>698</v>
      </c>
      <c r="CN312" s="27" t="s">
        <v>698</v>
      </c>
      <c r="CO312" s="27" t="s">
        <v>698</v>
      </c>
      <c r="CP312" s="27" t="s">
        <v>698</v>
      </c>
      <c r="CQ312" s="27" t="s">
        <v>698</v>
      </c>
      <c r="CR312" s="27" t="s">
        <v>698</v>
      </c>
      <c r="CS312" s="27" t="s">
        <v>698</v>
      </c>
      <c r="CT312" s="27" t="s">
        <v>698</v>
      </c>
      <c r="CU312" s="27" t="s">
        <v>698</v>
      </c>
      <c r="CV312" s="27" t="s">
        <v>698</v>
      </c>
      <c r="CW312" s="27" t="s">
        <v>698</v>
      </c>
      <c r="CX312" s="27" t="s">
        <v>698</v>
      </c>
      <c r="CY312" s="27" t="s">
        <v>698</v>
      </c>
      <c r="CZ312" s="27" t="s">
        <v>698</v>
      </c>
      <c r="DA312" s="27" t="s">
        <v>698</v>
      </c>
      <c r="DB312" s="27" t="s">
        <v>698</v>
      </c>
      <c r="DC312" s="27" t="s">
        <v>698</v>
      </c>
      <c r="DD312" s="27" t="s">
        <v>698</v>
      </c>
      <c r="DE312" s="27" t="s">
        <v>698</v>
      </c>
      <c r="DF312" s="27" t="s">
        <v>698</v>
      </c>
      <c r="DG312" s="27" t="s">
        <v>698</v>
      </c>
      <c r="DH312" s="27" t="s">
        <v>698</v>
      </c>
      <c r="DI312" s="27" t="s">
        <v>698</v>
      </c>
      <c r="DJ312" s="27" t="s">
        <v>698</v>
      </c>
      <c r="DK312" s="27" t="s">
        <v>698</v>
      </c>
      <c r="DL312" s="27" t="s">
        <v>698</v>
      </c>
      <c r="DM312" s="27" t="s">
        <v>698</v>
      </c>
      <c r="DN312" s="27" t="s">
        <v>698</v>
      </c>
      <c r="DO312" s="27" t="s">
        <v>698</v>
      </c>
      <c r="DP312" s="27" t="s">
        <v>698</v>
      </c>
      <c r="DQ312" s="27" t="s">
        <v>698</v>
      </c>
      <c r="DR312" s="27" t="s">
        <v>698</v>
      </c>
      <c r="DS312" s="27" t="s">
        <v>698</v>
      </c>
      <c r="DT312" s="27" t="s">
        <v>698</v>
      </c>
      <c r="DU312" s="27" t="s">
        <v>698</v>
      </c>
      <c r="DV312" s="27" t="s">
        <v>698</v>
      </c>
      <c r="DW312" s="27" t="s">
        <v>698</v>
      </c>
      <c r="DX312" s="27" t="s">
        <v>698</v>
      </c>
      <c r="DY312" s="27" t="s">
        <v>698</v>
      </c>
      <c r="DZ312" s="27" t="s">
        <v>698</v>
      </c>
      <c r="EA312" s="27" t="s">
        <v>698</v>
      </c>
      <c r="EB312" s="27" t="s">
        <v>698</v>
      </c>
      <c r="EC312" s="27" t="s">
        <v>698</v>
      </c>
      <c r="ED312" s="27" t="s">
        <v>698</v>
      </c>
      <c r="EE312" s="27" t="s">
        <v>698</v>
      </c>
      <c r="EF312" s="27" t="s">
        <v>698</v>
      </c>
      <c r="EG312" s="27" t="s">
        <v>698</v>
      </c>
      <c r="EH312" s="27" t="s">
        <v>698</v>
      </c>
      <c r="EI312" s="27" t="s">
        <v>698</v>
      </c>
      <c r="EJ312" s="27" t="s">
        <v>698</v>
      </c>
      <c r="EK312" s="27" t="s">
        <v>698</v>
      </c>
      <c r="EL312" s="27" t="s">
        <v>698</v>
      </c>
      <c r="EM312" s="27" t="s">
        <v>698</v>
      </c>
      <c r="EN312" s="27" t="s">
        <v>698</v>
      </c>
      <c r="EO312" s="27" t="s">
        <v>698</v>
      </c>
      <c r="EP312" s="27" t="s">
        <v>698</v>
      </c>
      <c r="EQ312" s="27" t="s">
        <v>698</v>
      </c>
      <c r="ER312" s="27" t="s">
        <v>698</v>
      </c>
      <c r="ES312" s="27" t="s">
        <v>698</v>
      </c>
      <c r="ET312" s="27" t="s">
        <v>698</v>
      </c>
      <c r="EU312" s="27" t="s">
        <v>698</v>
      </c>
      <c r="EV312" s="27" t="s">
        <v>698</v>
      </c>
      <c r="EW312" s="27" t="s">
        <v>2705</v>
      </c>
      <c r="EX312" s="27" t="s">
        <v>3004</v>
      </c>
      <c r="EY312" s="27" t="s">
        <v>2707</v>
      </c>
      <c r="EZ312" s="27" t="s">
        <v>694</v>
      </c>
      <c r="FA312" s="27" t="s">
        <v>694</v>
      </c>
      <c r="FB312" s="27" t="s">
        <v>694</v>
      </c>
      <c r="FC312" s="27" t="s">
        <v>694</v>
      </c>
      <c r="FD312" s="27" t="s">
        <v>694</v>
      </c>
      <c r="FE312" s="27" t="s">
        <v>2858</v>
      </c>
      <c r="FF312" s="157"/>
      <c r="FG312" s="157"/>
    </row>
    <row r="313" spans="1:163" x14ac:dyDescent="0.25">
      <c r="A313" s="27" t="str">
        <f t="shared" si="4"/>
        <v>IR003004002004003010000000000000000000</v>
      </c>
      <c r="B313" s="20" t="s">
        <v>2877</v>
      </c>
      <c r="C313" s="23" t="s">
        <v>2630</v>
      </c>
      <c r="D313" s="23" t="s">
        <v>710</v>
      </c>
      <c r="E313" s="23" t="s">
        <v>711</v>
      </c>
      <c r="F313" s="21" t="s">
        <v>707</v>
      </c>
      <c r="G313" s="23" t="s">
        <v>711</v>
      </c>
      <c r="H313" s="23" t="s">
        <v>710</v>
      </c>
      <c r="I313" s="21" t="s">
        <v>724</v>
      </c>
      <c r="J313" s="23" t="s">
        <v>697</v>
      </c>
      <c r="K313" s="64" t="s">
        <v>697</v>
      </c>
      <c r="L313" s="23" t="s">
        <v>697</v>
      </c>
      <c r="M313" s="23" t="s">
        <v>697</v>
      </c>
      <c r="N313" s="23" t="s">
        <v>697</v>
      </c>
      <c r="O313" s="23" t="s">
        <v>697</v>
      </c>
      <c r="P313" s="27">
        <v>0</v>
      </c>
      <c r="Q313" s="27" t="s">
        <v>704</v>
      </c>
      <c r="R313" s="27" t="s">
        <v>698</v>
      </c>
      <c r="S313" s="28" t="s">
        <v>694</v>
      </c>
      <c r="T313" s="28" t="s">
        <v>922</v>
      </c>
      <c r="U313" s="27" t="s">
        <v>3008</v>
      </c>
      <c r="V313" s="52" t="s">
        <v>905</v>
      </c>
      <c r="W313" s="51"/>
      <c r="X313" s="51"/>
      <c r="Y313" s="51"/>
      <c r="Z313" s="51"/>
      <c r="AA313" s="51"/>
      <c r="AB313" s="20" t="s">
        <v>3043</v>
      </c>
      <c r="AC313" s="51"/>
      <c r="AD313" s="51"/>
      <c r="AE313" s="51"/>
      <c r="AF313" s="51"/>
      <c r="AG313" s="51"/>
      <c r="AH313" s="27" t="s">
        <v>3189</v>
      </c>
      <c r="AI313" s="28" t="s">
        <v>704</v>
      </c>
      <c r="AJ313" s="27" t="s">
        <v>698</v>
      </c>
      <c r="AK313" s="27" t="s">
        <v>698</v>
      </c>
      <c r="AL313" s="27" t="s">
        <v>698</v>
      </c>
      <c r="AM313" s="27" t="s">
        <v>698</v>
      </c>
      <c r="AN313" s="27" t="s">
        <v>698</v>
      </c>
      <c r="AO313" s="27" t="s">
        <v>698</v>
      </c>
      <c r="AP313" s="27" t="s">
        <v>698</v>
      </c>
      <c r="AQ313" s="27" t="s">
        <v>698</v>
      </c>
      <c r="AR313" s="27" t="s">
        <v>698</v>
      </c>
      <c r="AS313" s="27" t="s">
        <v>698</v>
      </c>
      <c r="AT313" s="27" t="s">
        <v>698</v>
      </c>
      <c r="AU313" s="27" t="s">
        <v>698</v>
      </c>
      <c r="AV313" s="27" t="s">
        <v>698</v>
      </c>
      <c r="AW313" s="27" t="s">
        <v>698</v>
      </c>
      <c r="AX313" s="27" t="s">
        <v>698</v>
      </c>
      <c r="AY313" s="27" t="s">
        <v>698</v>
      </c>
      <c r="AZ313" s="27" t="s">
        <v>698</v>
      </c>
      <c r="BA313" s="27" t="s">
        <v>698</v>
      </c>
      <c r="BB313" s="27" t="s">
        <v>698</v>
      </c>
      <c r="BC313" s="27" t="s">
        <v>698</v>
      </c>
      <c r="BD313" s="27" t="s">
        <v>698</v>
      </c>
      <c r="BE313" s="27" t="s">
        <v>698</v>
      </c>
      <c r="BF313" s="27" t="s">
        <v>698</v>
      </c>
      <c r="BG313" s="27" t="s">
        <v>698</v>
      </c>
      <c r="BH313" s="27" t="s">
        <v>698</v>
      </c>
      <c r="BI313" s="27" t="s">
        <v>698</v>
      </c>
      <c r="BJ313" s="27" t="s">
        <v>698</v>
      </c>
      <c r="BK313" s="27" t="s">
        <v>698</v>
      </c>
      <c r="BL313" s="27" t="s">
        <v>698</v>
      </c>
      <c r="BM313" s="27" t="s">
        <v>698</v>
      </c>
      <c r="BN313" s="27" t="s">
        <v>698</v>
      </c>
      <c r="BO313" s="27" t="s">
        <v>698</v>
      </c>
      <c r="BP313" s="27" t="s">
        <v>698</v>
      </c>
      <c r="BQ313" s="27" t="s">
        <v>698</v>
      </c>
      <c r="BR313" s="27" t="s">
        <v>698</v>
      </c>
      <c r="BS313" s="27" t="s">
        <v>698</v>
      </c>
      <c r="BT313" s="27" t="s">
        <v>698</v>
      </c>
      <c r="BU313" s="27" t="s">
        <v>698</v>
      </c>
      <c r="BV313" s="27" t="s">
        <v>698</v>
      </c>
      <c r="BW313" s="27" t="s">
        <v>698</v>
      </c>
      <c r="BX313" s="27" t="s">
        <v>698</v>
      </c>
      <c r="BY313" s="27" t="s">
        <v>698</v>
      </c>
      <c r="BZ313" s="27" t="s">
        <v>704</v>
      </c>
      <c r="CA313" s="27" t="s">
        <v>698</v>
      </c>
      <c r="CB313" s="27" t="s">
        <v>698</v>
      </c>
      <c r="CC313" s="27" t="s">
        <v>698</v>
      </c>
      <c r="CD313" s="27" t="s">
        <v>698</v>
      </c>
      <c r="CE313" s="27" t="s">
        <v>698</v>
      </c>
      <c r="CF313" s="27" t="s">
        <v>698</v>
      </c>
      <c r="CG313" s="27" t="s">
        <v>698</v>
      </c>
      <c r="CH313" s="27" t="s">
        <v>698</v>
      </c>
      <c r="CI313" s="27" t="s">
        <v>698</v>
      </c>
      <c r="CJ313" s="27" t="s">
        <v>698</v>
      </c>
      <c r="CK313" s="27" t="s">
        <v>698</v>
      </c>
      <c r="CL313" s="27" t="s">
        <v>698</v>
      </c>
      <c r="CM313" s="27" t="s">
        <v>698</v>
      </c>
      <c r="CN313" s="27" t="s">
        <v>698</v>
      </c>
      <c r="CO313" s="27" t="s">
        <v>698</v>
      </c>
      <c r="CP313" s="27" t="s">
        <v>698</v>
      </c>
      <c r="CQ313" s="27" t="s">
        <v>698</v>
      </c>
      <c r="CR313" s="27" t="s">
        <v>698</v>
      </c>
      <c r="CS313" s="27" t="s">
        <v>698</v>
      </c>
      <c r="CT313" s="27" t="s">
        <v>698</v>
      </c>
      <c r="CU313" s="27" t="s">
        <v>698</v>
      </c>
      <c r="CV313" s="27" t="s">
        <v>698</v>
      </c>
      <c r="CW313" s="27" t="s">
        <v>698</v>
      </c>
      <c r="CX313" s="27" t="s">
        <v>698</v>
      </c>
      <c r="CY313" s="27" t="s">
        <v>698</v>
      </c>
      <c r="CZ313" s="27" t="s">
        <v>698</v>
      </c>
      <c r="DA313" s="27" t="s">
        <v>698</v>
      </c>
      <c r="DB313" s="27" t="s">
        <v>698</v>
      </c>
      <c r="DC313" s="27" t="s">
        <v>698</v>
      </c>
      <c r="DD313" s="27" t="s">
        <v>698</v>
      </c>
      <c r="DE313" s="27" t="s">
        <v>698</v>
      </c>
      <c r="DF313" s="27" t="s">
        <v>698</v>
      </c>
      <c r="DG313" s="27" t="s">
        <v>698</v>
      </c>
      <c r="DH313" s="27" t="s">
        <v>698</v>
      </c>
      <c r="DI313" s="27" t="s">
        <v>698</v>
      </c>
      <c r="DJ313" s="27" t="s">
        <v>698</v>
      </c>
      <c r="DK313" s="27" t="s">
        <v>698</v>
      </c>
      <c r="DL313" s="27" t="s">
        <v>698</v>
      </c>
      <c r="DM313" s="27" t="s">
        <v>698</v>
      </c>
      <c r="DN313" s="27" t="s">
        <v>698</v>
      </c>
      <c r="DO313" s="27" t="s">
        <v>698</v>
      </c>
      <c r="DP313" s="27" t="s">
        <v>698</v>
      </c>
      <c r="DQ313" s="27" t="s">
        <v>698</v>
      </c>
      <c r="DR313" s="27" t="s">
        <v>698</v>
      </c>
      <c r="DS313" s="27" t="s">
        <v>698</v>
      </c>
      <c r="DT313" s="27" t="s">
        <v>698</v>
      </c>
      <c r="DU313" s="27" t="s">
        <v>698</v>
      </c>
      <c r="DV313" s="27" t="s">
        <v>698</v>
      </c>
      <c r="DW313" s="27" t="s">
        <v>698</v>
      </c>
      <c r="DX313" s="27" t="s">
        <v>698</v>
      </c>
      <c r="DY313" s="27" t="s">
        <v>698</v>
      </c>
      <c r="DZ313" s="27" t="s">
        <v>698</v>
      </c>
      <c r="EA313" s="27" t="s">
        <v>698</v>
      </c>
      <c r="EB313" s="27" t="s">
        <v>698</v>
      </c>
      <c r="EC313" s="27" t="s">
        <v>698</v>
      </c>
      <c r="ED313" s="27" t="s">
        <v>698</v>
      </c>
      <c r="EE313" s="27" t="s">
        <v>698</v>
      </c>
      <c r="EF313" s="27" t="s">
        <v>698</v>
      </c>
      <c r="EG313" s="27" t="s">
        <v>698</v>
      </c>
      <c r="EH313" s="27" t="s">
        <v>698</v>
      </c>
      <c r="EI313" s="27" t="s">
        <v>698</v>
      </c>
      <c r="EJ313" s="27" t="s">
        <v>698</v>
      </c>
      <c r="EK313" s="27" t="s">
        <v>698</v>
      </c>
      <c r="EL313" s="27" t="s">
        <v>698</v>
      </c>
      <c r="EM313" s="27" t="s">
        <v>698</v>
      </c>
      <c r="EN313" s="27" t="s">
        <v>698</v>
      </c>
      <c r="EO313" s="27" t="s">
        <v>698</v>
      </c>
      <c r="EP313" s="27" t="s">
        <v>698</v>
      </c>
      <c r="EQ313" s="27" t="s">
        <v>698</v>
      </c>
      <c r="ER313" s="27" t="s">
        <v>698</v>
      </c>
      <c r="ES313" s="27" t="s">
        <v>698</v>
      </c>
      <c r="ET313" s="27" t="s">
        <v>698</v>
      </c>
      <c r="EU313" s="27" t="s">
        <v>698</v>
      </c>
      <c r="EV313" s="27" t="s">
        <v>698</v>
      </c>
      <c r="EW313" s="27" t="s">
        <v>2705</v>
      </c>
      <c r="EX313" s="27" t="s">
        <v>3004</v>
      </c>
      <c r="EY313" s="27" t="s">
        <v>2707</v>
      </c>
      <c r="EZ313" s="27" t="s">
        <v>694</v>
      </c>
      <c r="FA313" s="27" t="s">
        <v>694</v>
      </c>
      <c r="FB313" s="27" t="s">
        <v>694</v>
      </c>
      <c r="FC313" s="27" t="s">
        <v>694</v>
      </c>
      <c r="FD313" s="27" t="s">
        <v>694</v>
      </c>
      <c r="FE313" s="27" t="s">
        <v>2858</v>
      </c>
      <c r="FF313" s="157"/>
      <c r="FG313" s="157"/>
    </row>
    <row r="314" spans="1:163" x14ac:dyDescent="0.25">
      <c r="A314" s="27" t="str">
        <f t="shared" si="4"/>
        <v>IR003004002004003011000000000000000000</v>
      </c>
      <c r="B314" s="20" t="s">
        <v>2877</v>
      </c>
      <c r="C314" s="23" t="s">
        <v>2630</v>
      </c>
      <c r="D314" s="23" t="s">
        <v>710</v>
      </c>
      <c r="E314" s="23" t="s">
        <v>711</v>
      </c>
      <c r="F314" s="21" t="s">
        <v>707</v>
      </c>
      <c r="G314" s="23" t="s">
        <v>711</v>
      </c>
      <c r="H314" s="23" t="s">
        <v>710</v>
      </c>
      <c r="I314" s="21" t="s">
        <v>734</v>
      </c>
      <c r="J314" s="23" t="s">
        <v>697</v>
      </c>
      <c r="K314" s="64" t="s">
        <v>697</v>
      </c>
      <c r="L314" s="23" t="s">
        <v>697</v>
      </c>
      <c r="M314" s="23" t="s">
        <v>697</v>
      </c>
      <c r="N314" s="23" t="s">
        <v>697</v>
      </c>
      <c r="O314" s="23" t="s">
        <v>697</v>
      </c>
      <c r="P314" s="27">
        <v>0</v>
      </c>
      <c r="Q314" s="27" t="s">
        <v>704</v>
      </c>
      <c r="R314" s="27" t="s">
        <v>698</v>
      </c>
      <c r="S314" s="28" t="s">
        <v>694</v>
      </c>
      <c r="T314" s="28" t="s">
        <v>922</v>
      </c>
      <c r="U314" s="27" t="s">
        <v>3008</v>
      </c>
      <c r="V314" s="52" t="s">
        <v>905</v>
      </c>
      <c r="W314" s="51"/>
      <c r="X314" s="51"/>
      <c r="Y314" s="51"/>
      <c r="Z314" s="51"/>
      <c r="AA314" s="51"/>
      <c r="AB314" s="20" t="s">
        <v>1595</v>
      </c>
      <c r="AC314" s="51"/>
      <c r="AD314" s="51"/>
      <c r="AE314" s="51"/>
      <c r="AF314" s="51"/>
      <c r="AG314" s="51"/>
      <c r="AH314" s="27" t="s">
        <v>3190</v>
      </c>
      <c r="AI314" s="28" t="s">
        <v>704</v>
      </c>
      <c r="AJ314" s="27" t="s">
        <v>698</v>
      </c>
      <c r="AK314" s="27" t="s">
        <v>698</v>
      </c>
      <c r="AL314" s="27" t="s">
        <v>698</v>
      </c>
      <c r="AM314" s="27" t="s">
        <v>698</v>
      </c>
      <c r="AN314" s="27" t="s">
        <v>698</v>
      </c>
      <c r="AO314" s="27" t="s">
        <v>698</v>
      </c>
      <c r="AP314" s="27" t="s">
        <v>698</v>
      </c>
      <c r="AQ314" s="27" t="s">
        <v>698</v>
      </c>
      <c r="AR314" s="27" t="s">
        <v>698</v>
      </c>
      <c r="AS314" s="27" t="s">
        <v>698</v>
      </c>
      <c r="AT314" s="27" t="s">
        <v>698</v>
      </c>
      <c r="AU314" s="27" t="s">
        <v>698</v>
      </c>
      <c r="AV314" s="27" t="s">
        <v>698</v>
      </c>
      <c r="AW314" s="27" t="s">
        <v>698</v>
      </c>
      <c r="AX314" s="27" t="s">
        <v>698</v>
      </c>
      <c r="AY314" s="27" t="s">
        <v>698</v>
      </c>
      <c r="AZ314" s="27" t="s">
        <v>698</v>
      </c>
      <c r="BA314" s="27" t="s">
        <v>698</v>
      </c>
      <c r="BB314" s="27" t="s">
        <v>698</v>
      </c>
      <c r="BC314" s="27" t="s">
        <v>698</v>
      </c>
      <c r="BD314" s="27" t="s">
        <v>698</v>
      </c>
      <c r="BE314" s="27" t="s">
        <v>698</v>
      </c>
      <c r="BF314" s="27" t="s">
        <v>698</v>
      </c>
      <c r="BG314" s="27" t="s">
        <v>698</v>
      </c>
      <c r="BH314" s="27" t="s">
        <v>698</v>
      </c>
      <c r="BI314" s="27" t="s">
        <v>698</v>
      </c>
      <c r="BJ314" s="27" t="s">
        <v>698</v>
      </c>
      <c r="BK314" s="27" t="s">
        <v>698</v>
      </c>
      <c r="BL314" s="27" t="s">
        <v>698</v>
      </c>
      <c r="BM314" s="27" t="s">
        <v>698</v>
      </c>
      <c r="BN314" s="27" t="s">
        <v>698</v>
      </c>
      <c r="BO314" s="27" t="s">
        <v>698</v>
      </c>
      <c r="BP314" s="27" t="s">
        <v>698</v>
      </c>
      <c r="BQ314" s="27" t="s">
        <v>698</v>
      </c>
      <c r="BR314" s="27" t="s">
        <v>698</v>
      </c>
      <c r="BS314" s="27" t="s">
        <v>698</v>
      </c>
      <c r="BT314" s="27" t="s">
        <v>698</v>
      </c>
      <c r="BU314" s="27" t="s">
        <v>698</v>
      </c>
      <c r="BV314" s="27" t="s">
        <v>698</v>
      </c>
      <c r="BW314" s="27" t="s">
        <v>698</v>
      </c>
      <c r="BX314" s="27" t="s">
        <v>698</v>
      </c>
      <c r="BY314" s="27" t="s">
        <v>698</v>
      </c>
      <c r="BZ314" s="27" t="s">
        <v>704</v>
      </c>
      <c r="CA314" s="27" t="s">
        <v>698</v>
      </c>
      <c r="CB314" s="27" t="s">
        <v>698</v>
      </c>
      <c r="CC314" s="27" t="s">
        <v>698</v>
      </c>
      <c r="CD314" s="27" t="s">
        <v>698</v>
      </c>
      <c r="CE314" s="27" t="s">
        <v>698</v>
      </c>
      <c r="CF314" s="27" t="s">
        <v>698</v>
      </c>
      <c r="CG314" s="27" t="s">
        <v>698</v>
      </c>
      <c r="CH314" s="27" t="s">
        <v>698</v>
      </c>
      <c r="CI314" s="27" t="s">
        <v>698</v>
      </c>
      <c r="CJ314" s="27" t="s">
        <v>698</v>
      </c>
      <c r="CK314" s="27" t="s">
        <v>698</v>
      </c>
      <c r="CL314" s="27" t="s">
        <v>698</v>
      </c>
      <c r="CM314" s="27" t="s">
        <v>698</v>
      </c>
      <c r="CN314" s="27" t="s">
        <v>698</v>
      </c>
      <c r="CO314" s="27" t="s">
        <v>698</v>
      </c>
      <c r="CP314" s="27" t="s">
        <v>698</v>
      </c>
      <c r="CQ314" s="27" t="s">
        <v>698</v>
      </c>
      <c r="CR314" s="27" t="s">
        <v>698</v>
      </c>
      <c r="CS314" s="27" t="s">
        <v>698</v>
      </c>
      <c r="CT314" s="27" t="s">
        <v>698</v>
      </c>
      <c r="CU314" s="27" t="s">
        <v>698</v>
      </c>
      <c r="CV314" s="27" t="s">
        <v>698</v>
      </c>
      <c r="CW314" s="27" t="s">
        <v>698</v>
      </c>
      <c r="CX314" s="27" t="s">
        <v>698</v>
      </c>
      <c r="CY314" s="27" t="s">
        <v>698</v>
      </c>
      <c r="CZ314" s="27" t="s">
        <v>698</v>
      </c>
      <c r="DA314" s="27" t="s">
        <v>698</v>
      </c>
      <c r="DB314" s="27" t="s">
        <v>698</v>
      </c>
      <c r="DC314" s="27" t="s">
        <v>698</v>
      </c>
      <c r="DD314" s="27" t="s">
        <v>698</v>
      </c>
      <c r="DE314" s="27" t="s">
        <v>698</v>
      </c>
      <c r="DF314" s="27" t="s">
        <v>698</v>
      </c>
      <c r="DG314" s="27" t="s">
        <v>698</v>
      </c>
      <c r="DH314" s="27" t="s">
        <v>698</v>
      </c>
      <c r="DI314" s="27" t="s">
        <v>698</v>
      </c>
      <c r="DJ314" s="27" t="s">
        <v>698</v>
      </c>
      <c r="DK314" s="27" t="s">
        <v>698</v>
      </c>
      <c r="DL314" s="27" t="s">
        <v>698</v>
      </c>
      <c r="DM314" s="27" t="s">
        <v>698</v>
      </c>
      <c r="DN314" s="27" t="s">
        <v>698</v>
      </c>
      <c r="DO314" s="27" t="s">
        <v>698</v>
      </c>
      <c r="DP314" s="27" t="s">
        <v>698</v>
      </c>
      <c r="DQ314" s="27" t="s">
        <v>698</v>
      </c>
      <c r="DR314" s="27" t="s">
        <v>698</v>
      </c>
      <c r="DS314" s="27" t="s">
        <v>698</v>
      </c>
      <c r="DT314" s="27" t="s">
        <v>698</v>
      </c>
      <c r="DU314" s="27" t="s">
        <v>698</v>
      </c>
      <c r="DV314" s="27" t="s">
        <v>698</v>
      </c>
      <c r="DW314" s="27" t="s">
        <v>698</v>
      </c>
      <c r="DX314" s="27" t="s">
        <v>698</v>
      </c>
      <c r="DY314" s="27" t="s">
        <v>698</v>
      </c>
      <c r="DZ314" s="27" t="s">
        <v>698</v>
      </c>
      <c r="EA314" s="27" t="s">
        <v>698</v>
      </c>
      <c r="EB314" s="27" t="s">
        <v>698</v>
      </c>
      <c r="EC314" s="27" t="s">
        <v>698</v>
      </c>
      <c r="ED314" s="27" t="s">
        <v>698</v>
      </c>
      <c r="EE314" s="27" t="s">
        <v>698</v>
      </c>
      <c r="EF314" s="27" t="s">
        <v>698</v>
      </c>
      <c r="EG314" s="27" t="s">
        <v>698</v>
      </c>
      <c r="EH314" s="27" t="s">
        <v>698</v>
      </c>
      <c r="EI314" s="27" t="s">
        <v>698</v>
      </c>
      <c r="EJ314" s="27" t="s">
        <v>698</v>
      </c>
      <c r="EK314" s="27" t="s">
        <v>698</v>
      </c>
      <c r="EL314" s="27" t="s">
        <v>698</v>
      </c>
      <c r="EM314" s="27" t="s">
        <v>698</v>
      </c>
      <c r="EN314" s="27" t="s">
        <v>698</v>
      </c>
      <c r="EO314" s="27" t="s">
        <v>698</v>
      </c>
      <c r="EP314" s="27" t="s">
        <v>698</v>
      </c>
      <c r="EQ314" s="27" t="s">
        <v>698</v>
      </c>
      <c r="ER314" s="27" t="s">
        <v>698</v>
      </c>
      <c r="ES314" s="27" t="s">
        <v>698</v>
      </c>
      <c r="ET314" s="27" t="s">
        <v>698</v>
      </c>
      <c r="EU314" s="27" t="s">
        <v>698</v>
      </c>
      <c r="EV314" s="27" t="s">
        <v>698</v>
      </c>
      <c r="EW314" s="27" t="s">
        <v>2705</v>
      </c>
      <c r="EX314" s="27" t="s">
        <v>3004</v>
      </c>
      <c r="EY314" s="27" t="s">
        <v>2707</v>
      </c>
      <c r="EZ314" s="27" t="s">
        <v>694</v>
      </c>
      <c r="FA314" s="27" t="s">
        <v>694</v>
      </c>
      <c r="FB314" s="27" t="s">
        <v>694</v>
      </c>
      <c r="FC314" s="27" t="s">
        <v>694</v>
      </c>
      <c r="FD314" s="27" t="s">
        <v>694</v>
      </c>
      <c r="FE314" s="27" t="s">
        <v>2858</v>
      </c>
      <c r="FF314" s="157"/>
      <c r="FG314" s="157"/>
    </row>
    <row r="315" spans="1:163" x14ac:dyDescent="0.25">
      <c r="A315" s="27" t="str">
        <f t="shared" si="4"/>
        <v>IR003004002004003012000000000000000000</v>
      </c>
      <c r="B315" s="20" t="s">
        <v>2877</v>
      </c>
      <c r="C315" s="23" t="s">
        <v>2630</v>
      </c>
      <c r="D315" s="23" t="s">
        <v>710</v>
      </c>
      <c r="E315" s="23" t="s">
        <v>711</v>
      </c>
      <c r="F315" s="21" t="s">
        <v>707</v>
      </c>
      <c r="G315" s="23" t="s">
        <v>711</v>
      </c>
      <c r="H315" s="23" t="s">
        <v>710</v>
      </c>
      <c r="I315" s="21" t="s">
        <v>736</v>
      </c>
      <c r="J315" s="23" t="s">
        <v>697</v>
      </c>
      <c r="K315" s="64" t="s">
        <v>697</v>
      </c>
      <c r="L315" s="23" t="s">
        <v>697</v>
      </c>
      <c r="M315" s="23" t="s">
        <v>697</v>
      </c>
      <c r="N315" s="23" t="s">
        <v>697</v>
      </c>
      <c r="O315" s="23" t="s">
        <v>697</v>
      </c>
      <c r="P315" s="27">
        <v>0</v>
      </c>
      <c r="Q315" s="27" t="s">
        <v>704</v>
      </c>
      <c r="R315" s="27" t="s">
        <v>698</v>
      </c>
      <c r="S315" s="28" t="s">
        <v>694</v>
      </c>
      <c r="T315" s="28" t="s">
        <v>922</v>
      </c>
      <c r="U315" s="27" t="s">
        <v>3008</v>
      </c>
      <c r="V315" s="52" t="s">
        <v>905</v>
      </c>
      <c r="W315" s="51"/>
      <c r="X315" s="51"/>
      <c r="Y315" s="51"/>
      <c r="Z315" s="51"/>
      <c r="AA315" s="51"/>
      <c r="AB315" s="20" t="s">
        <v>1598</v>
      </c>
      <c r="AC315" s="51"/>
      <c r="AD315" s="51"/>
      <c r="AE315" s="51"/>
      <c r="AF315" s="51"/>
      <c r="AG315" s="51"/>
      <c r="AH315" s="27" t="s">
        <v>3191</v>
      </c>
      <c r="AI315" s="28" t="s">
        <v>704</v>
      </c>
      <c r="AJ315" s="27" t="s">
        <v>698</v>
      </c>
      <c r="AK315" s="27" t="s">
        <v>698</v>
      </c>
      <c r="AL315" s="27" t="s">
        <v>698</v>
      </c>
      <c r="AM315" s="27" t="s">
        <v>698</v>
      </c>
      <c r="AN315" s="27" t="s">
        <v>698</v>
      </c>
      <c r="AO315" s="27" t="s">
        <v>698</v>
      </c>
      <c r="AP315" s="27" t="s">
        <v>698</v>
      </c>
      <c r="AQ315" s="27" t="s">
        <v>698</v>
      </c>
      <c r="AR315" s="27" t="s">
        <v>698</v>
      </c>
      <c r="AS315" s="27" t="s">
        <v>698</v>
      </c>
      <c r="AT315" s="27" t="s">
        <v>698</v>
      </c>
      <c r="AU315" s="27" t="s">
        <v>698</v>
      </c>
      <c r="AV315" s="27" t="s">
        <v>698</v>
      </c>
      <c r="AW315" s="27" t="s">
        <v>698</v>
      </c>
      <c r="AX315" s="27" t="s">
        <v>698</v>
      </c>
      <c r="AY315" s="27" t="s">
        <v>698</v>
      </c>
      <c r="AZ315" s="27" t="s">
        <v>698</v>
      </c>
      <c r="BA315" s="27" t="s">
        <v>698</v>
      </c>
      <c r="BB315" s="27" t="s">
        <v>698</v>
      </c>
      <c r="BC315" s="27" t="s">
        <v>698</v>
      </c>
      <c r="BD315" s="27" t="s">
        <v>698</v>
      </c>
      <c r="BE315" s="27" t="s">
        <v>698</v>
      </c>
      <c r="BF315" s="27" t="s">
        <v>698</v>
      </c>
      <c r="BG315" s="27" t="s">
        <v>698</v>
      </c>
      <c r="BH315" s="27" t="s">
        <v>698</v>
      </c>
      <c r="BI315" s="27" t="s">
        <v>698</v>
      </c>
      <c r="BJ315" s="27" t="s">
        <v>698</v>
      </c>
      <c r="BK315" s="27" t="s">
        <v>698</v>
      </c>
      <c r="BL315" s="27" t="s">
        <v>698</v>
      </c>
      <c r="BM315" s="27" t="s">
        <v>698</v>
      </c>
      <c r="BN315" s="27" t="s">
        <v>698</v>
      </c>
      <c r="BO315" s="27" t="s">
        <v>698</v>
      </c>
      <c r="BP315" s="27" t="s">
        <v>698</v>
      </c>
      <c r="BQ315" s="27" t="s">
        <v>698</v>
      </c>
      <c r="BR315" s="27" t="s">
        <v>698</v>
      </c>
      <c r="BS315" s="27" t="s">
        <v>698</v>
      </c>
      <c r="BT315" s="27" t="s">
        <v>698</v>
      </c>
      <c r="BU315" s="27" t="s">
        <v>698</v>
      </c>
      <c r="BV315" s="27" t="s">
        <v>698</v>
      </c>
      <c r="BW315" s="27" t="s">
        <v>698</v>
      </c>
      <c r="BX315" s="27" t="s">
        <v>698</v>
      </c>
      <c r="BY315" s="27" t="s">
        <v>698</v>
      </c>
      <c r="BZ315" s="27" t="s">
        <v>704</v>
      </c>
      <c r="CA315" s="27" t="s">
        <v>698</v>
      </c>
      <c r="CB315" s="27" t="s">
        <v>698</v>
      </c>
      <c r="CC315" s="27" t="s">
        <v>698</v>
      </c>
      <c r="CD315" s="27" t="s">
        <v>698</v>
      </c>
      <c r="CE315" s="27" t="s">
        <v>698</v>
      </c>
      <c r="CF315" s="27" t="s">
        <v>698</v>
      </c>
      <c r="CG315" s="27" t="s">
        <v>698</v>
      </c>
      <c r="CH315" s="27" t="s">
        <v>698</v>
      </c>
      <c r="CI315" s="27" t="s">
        <v>698</v>
      </c>
      <c r="CJ315" s="27" t="s">
        <v>698</v>
      </c>
      <c r="CK315" s="27" t="s">
        <v>698</v>
      </c>
      <c r="CL315" s="27" t="s">
        <v>698</v>
      </c>
      <c r="CM315" s="27" t="s">
        <v>698</v>
      </c>
      <c r="CN315" s="27" t="s">
        <v>698</v>
      </c>
      <c r="CO315" s="27" t="s">
        <v>698</v>
      </c>
      <c r="CP315" s="27" t="s">
        <v>698</v>
      </c>
      <c r="CQ315" s="27" t="s">
        <v>698</v>
      </c>
      <c r="CR315" s="27" t="s">
        <v>698</v>
      </c>
      <c r="CS315" s="27" t="s">
        <v>698</v>
      </c>
      <c r="CT315" s="27" t="s">
        <v>698</v>
      </c>
      <c r="CU315" s="27" t="s">
        <v>698</v>
      </c>
      <c r="CV315" s="27" t="s">
        <v>698</v>
      </c>
      <c r="CW315" s="27" t="s">
        <v>698</v>
      </c>
      <c r="CX315" s="27" t="s">
        <v>698</v>
      </c>
      <c r="CY315" s="27" t="s">
        <v>698</v>
      </c>
      <c r="CZ315" s="27" t="s">
        <v>698</v>
      </c>
      <c r="DA315" s="27" t="s">
        <v>698</v>
      </c>
      <c r="DB315" s="27" t="s">
        <v>698</v>
      </c>
      <c r="DC315" s="27" t="s">
        <v>698</v>
      </c>
      <c r="DD315" s="27" t="s">
        <v>698</v>
      </c>
      <c r="DE315" s="27" t="s">
        <v>698</v>
      </c>
      <c r="DF315" s="27" t="s">
        <v>698</v>
      </c>
      <c r="DG315" s="27" t="s">
        <v>698</v>
      </c>
      <c r="DH315" s="27" t="s">
        <v>698</v>
      </c>
      <c r="DI315" s="27" t="s">
        <v>698</v>
      </c>
      <c r="DJ315" s="27" t="s">
        <v>698</v>
      </c>
      <c r="DK315" s="27" t="s">
        <v>698</v>
      </c>
      <c r="DL315" s="27" t="s">
        <v>698</v>
      </c>
      <c r="DM315" s="27" t="s">
        <v>698</v>
      </c>
      <c r="DN315" s="27" t="s">
        <v>698</v>
      </c>
      <c r="DO315" s="27" t="s">
        <v>698</v>
      </c>
      <c r="DP315" s="27" t="s">
        <v>698</v>
      </c>
      <c r="DQ315" s="27" t="s">
        <v>698</v>
      </c>
      <c r="DR315" s="27" t="s">
        <v>698</v>
      </c>
      <c r="DS315" s="27" t="s">
        <v>698</v>
      </c>
      <c r="DT315" s="27" t="s">
        <v>698</v>
      </c>
      <c r="DU315" s="27" t="s">
        <v>698</v>
      </c>
      <c r="DV315" s="27" t="s">
        <v>698</v>
      </c>
      <c r="DW315" s="27" t="s">
        <v>698</v>
      </c>
      <c r="DX315" s="27" t="s">
        <v>698</v>
      </c>
      <c r="DY315" s="27" t="s">
        <v>698</v>
      </c>
      <c r="DZ315" s="27" t="s">
        <v>698</v>
      </c>
      <c r="EA315" s="27" t="s">
        <v>698</v>
      </c>
      <c r="EB315" s="27" t="s">
        <v>698</v>
      </c>
      <c r="EC315" s="27" t="s">
        <v>698</v>
      </c>
      <c r="ED315" s="27" t="s">
        <v>698</v>
      </c>
      <c r="EE315" s="27" t="s">
        <v>698</v>
      </c>
      <c r="EF315" s="27" t="s">
        <v>698</v>
      </c>
      <c r="EG315" s="27" t="s">
        <v>698</v>
      </c>
      <c r="EH315" s="27" t="s">
        <v>698</v>
      </c>
      <c r="EI315" s="27" t="s">
        <v>698</v>
      </c>
      <c r="EJ315" s="27" t="s">
        <v>698</v>
      </c>
      <c r="EK315" s="27" t="s">
        <v>698</v>
      </c>
      <c r="EL315" s="27" t="s">
        <v>698</v>
      </c>
      <c r="EM315" s="27" t="s">
        <v>698</v>
      </c>
      <c r="EN315" s="27" t="s">
        <v>698</v>
      </c>
      <c r="EO315" s="27" t="s">
        <v>698</v>
      </c>
      <c r="EP315" s="27" t="s">
        <v>698</v>
      </c>
      <c r="EQ315" s="27" t="s">
        <v>698</v>
      </c>
      <c r="ER315" s="27" t="s">
        <v>698</v>
      </c>
      <c r="ES315" s="27" t="s">
        <v>698</v>
      </c>
      <c r="ET315" s="27" t="s">
        <v>698</v>
      </c>
      <c r="EU315" s="27" t="s">
        <v>698</v>
      </c>
      <c r="EV315" s="27" t="s">
        <v>698</v>
      </c>
      <c r="EW315" s="27" t="s">
        <v>2705</v>
      </c>
      <c r="EX315" s="27" t="s">
        <v>3004</v>
      </c>
      <c r="EY315" s="27" t="s">
        <v>2707</v>
      </c>
      <c r="EZ315" s="27" t="s">
        <v>694</v>
      </c>
      <c r="FA315" s="27" t="s">
        <v>694</v>
      </c>
      <c r="FB315" s="27" t="s">
        <v>694</v>
      </c>
      <c r="FC315" s="27" t="s">
        <v>694</v>
      </c>
      <c r="FD315" s="27" t="s">
        <v>694</v>
      </c>
      <c r="FE315" s="27" t="s">
        <v>2858</v>
      </c>
      <c r="FF315" s="157"/>
      <c r="FG315" s="157"/>
    </row>
    <row r="316" spans="1:163" x14ac:dyDescent="0.25">
      <c r="A316" s="27" t="str">
        <f t="shared" si="4"/>
        <v>IR003004002004003013000000000000000000</v>
      </c>
      <c r="B316" s="20" t="s">
        <v>2877</v>
      </c>
      <c r="C316" s="23" t="s">
        <v>2630</v>
      </c>
      <c r="D316" s="23" t="s">
        <v>710</v>
      </c>
      <c r="E316" s="23" t="s">
        <v>711</v>
      </c>
      <c r="F316" s="21" t="s">
        <v>707</v>
      </c>
      <c r="G316" s="23" t="s">
        <v>711</v>
      </c>
      <c r="H316" s="23" t="s">
        <v>710</v>
      </c>
      <c r="I316" s="21" t="s">
        <v>738</v>
      </c>
      <c r="J316" s="23" t="s">
        <v>697</v>
      </c>
      <c r="K316" s="64" t="s">
        <v>697</v>
      </c>
      <c r="L316" s="23" t="s">
        <v>697</v>
      </c>
      <c r="M316" s="23" t="s">
        <v>697</v>
      </c>
      <c r="N316" s="23" t="s">
        <v>697</v>
      </c>
      <c r="O316" s="23" t="s">
        <v>697</v>
      </c>
      <c r="P316" s="27">
        <v>0</v>
      </c>
      <c r="Q316" s="27" t="s">
        <v>704</v>
      </c>
      <c r="R316" s="27" t="s">
        <v>698</v>
      </c>
      <c r="S316" s="28" t="s">
        <v>694</v>
      </c>
      <c r="T316" s="28" t="s">
        <v>922</v>
      </c>
      <c r="U316" s="27" t="s">
        <v>3008</v>
      </c>
      <c r="V316" s="52" t="s">
        <v>905</v>
      </c>
      <c r="W316" s="51"/>
      <c r="X316" s="51"/>
      <c r="Y316" s="51"/>
      <c r="Z316" s="51"/>
      <c r="AA316" s="51"/>
      <c r="AB316" s="20" t="s">
        <v>1513</v>
      </c>
      <c r="AC316" s="51"/>
      <c r="AD316" s="20"/>
      <c r="AE316" s="20"/>
      <c r="AF316" s="20"/>
      <c r="AG316" s="20"/>
      <c r="AH316" s="27" t="s">
        <v>3192</v>
      </c>
      <c r="AI316" s="28" t="s">
        <v>704</v>
      </c>
      <c r="AJ316" s="27" t="s">
        <v>698</v>
      </c>
      <c r="AK316" s="27" t="s">
        <v>698</v>
      </c>
      <c r="AL316" s="27" t="s">
        <v>698</v>
      </c>
      <c r="AM316" s="27" t="s">
        <v>698</v>
      </c>
      <c r="AN316" s="27" t="s">
        <v>698</v>
      </c>
      <c r="AO316" s="27" t="s">
        <v>698</v>
      </c>
      <c r="AP316" s="27" t="s">
        <v>698</v>
      </c>
      <c r="AQ316" s="27" t="s">
        <v>698</v>
      </c>
      <c r="AR316" s="27" t="s">
        <v>698</v>
      </c>
      <c r="AS316" s="27" t="s">
        <v>698</v>
      </c>
      <c r="AT316" s="27" t="s">
        <v>698</v>
      </c>
      <c r="AU316" s="27" t="s">
        <v>698</v>
      </c>
      <c r="AV316" s="27" t="s">
        <v>698</v>
      </c>
      <c r="AW316" s="27" t="s">
        <v>698</v>
      </c>
      <c r="AX316" s="27" t="s">
        <v>698</v>
      </c>
      <c r="AY316" s="27" t="s">
        <v>698</v>
      </c>
      <c r="AZ316" s="27" t="s">
        <v>698</v>
      </c>
      <c r="BA316" s="27" t="s">
        <v>698</v>
      </c>
      <c r="BB316" s="27" t="s">
        <v>698</v>
      </c>
      <c r="BC316" s="27" t="s">
        <v>698</v>
      </c>
      <c r="BD316" s="27" t="s">
        <v>698</v>
      </c>
      <c r="BE316" s="27" t="s">
        <v>698</v>
      </c>
      <c r="BF316" s="27" t="s">
        <v>698</v>
      </c>
      <c r="BG316" s="27" t="s">
        <v>698</v>
      </c>
      <c r="BH316" s="27" t="s">
        <v>698</v>
      </c>
      <c r="BI316" s="27" t="s">
        <v>698</v>
      </c>
      <c r="BJ316" s="27" t="s">
        <v>698</v>
      </c>
      <c r="BK316" s="27" t="s">
        <v>698</v>
      </c>
      <c r="BL316" s="27" t="s">
        <v>698</v>
      </c>
      <c r="BM316" s="27" t="s">
        <v>698</v>
      </c>
      <c r="BN316" s="27" t="s">
        <v>698</v>
      </c>
      <c r="BO316" s="27" t="s">
        <v>698</v>
      </c>
      <c r="BP316" s="27" t="s">
        <v>698</v>
      </c>
      <c r="BQ316" s="27" t="s">
        <v>698</v>
      </c>
      <c r="BR316" s="27" t="s">
        <v>698</v>
      </c>
      <c r="BS316" s="27" t="s">
        <v>698</v>
      </c>
      <c r="BT316" s="27" t="s">
        <v>698</v>
      </c>
      <c r="BU316" s="27" t="s">
        <v>698</v>
      </c>
      <c r="BV316" s="27" t="s">
        <v>698</v>
      </c>
      <c r="BW316" s="27" t="s">
        <v>698</v>
      </c>
      <c r="BX316" s="27" t="s">
        <v>698</v>
      </c>
      <c r="BY316" s="27" t="s">
        <v>698</v>
      </c>
      <c r="BZ316" s="27" t="s">
        <v>704</v>
      </c>
      <c r="CA316" s="27" t="s">
        <v>698</v>
      </c>
      <c r="CB316" s="27" t="s">
        <v>698</v>
      </c>
      <c r="CC316" s="27" t="s">
        <v>698</v>
      </c>
      <c r="CD316" s="27" t="s">
        <v>698</v>
      </c>
      <c r="CE316" s="27" t="s">
        <v>698</v>
      </c>
      <c r="CF316" s="27" t="s">
        <v>698</v>
      </c>
      <c r="CG316" s="27" t="s">
        <v>698</v>
      </c>
      <c r="CH316" s="27" t="s">
        <v>698</v>
      </c>
      <c r="CI316" s="27" t="s">
        <v>698</v>
      </c>
      <c r="CJ316" s="27" t="s">
        <v>698</v>
      </c>
      <c r="CK316" s="27" t="s">
        <v>698</v>
      </c>
      <c r="CL316" s="27" t="s">
        <v>698</v>
      </c>
      <c r="CM316" s="27" t="s">
        <v>698</v>
      </c>
      <c r="CN316" s="27" t="s">
        <v>698</v>
      </c>
      <c r="CO316" s="27" t="s">
        <v>698</v>
      </c>
      <c r="CP316" s="27" t="s">
        <v>698</v>
      </c>
      <c r="CQ316" s="27" t="s">
        <v>698</v>
      </c>
      <c r="CR316" s="27" t="s">
        <v>698</v>
      </c>
      <c r="CS316" s="27" t="s">
        <v>698</v>
      </c>
      <c r="CT316" s="27" t="s">
        <v>698</v>
      </c>
      <c r="CU316" s="27" t="s">
        <v>698</v>
      </c>
      <c r="CV316" s="27" t="s">
        <v>698</v>
      </c>
      <c r="CW316" s="27" t="s">
        <v>698</v>
      </c>
      <c r="CX316" s="27" t="s">
        <v>698</v>
      </c>
      <c r="CY316" s="27" t="s">
        <v>698</v>
      </c>
      <c r="CZ316" s="27" t="s">
        <v>698</v>
      </c>
      <c r="DA316" s="27" t="s">
        <v>698</v>
      </c>
      <c r="DB316" s="27" t="s">
        <v>698</v>
      </c>
      <c r="DC316" s="27" t="s">
        <v>698</v>
      </c>
      <c r="DD316" s="27" t="s">
        <v>698</v>
      </c>
      <c r="DE316" s="27" t="s">
        <v>698</v>
      </c>
      <c r="DF316" s="27" t="s">
        <v>698</v>
      </c>
      <c r="DG316" s="27" t="s">
        <v>698</v>
      </c>
      <c r="DH316" s="27" t="s">
        <v>698</v>
      </c>
      <c r="DI316" s="27" t="s">
        <v>698</v>
      </c>
      <c r="DJ316" s="27" t="s">
        <v>698</v>
      </c>
      <c r="DK316" s="27" t="s">
        <v>698</v>
      </c>
      <c r="DL316" s="27" t="s">
        <v>698</v>
      </c>
      <c r="DM316" s="27" t="s">
        <v>698</v>
      </c>
      <c r="DN316" s="27" t="s">
        <v>698</v>
      </c>
      <c r="DO316" s="27" t="s">
        <v>698</v>
      </c>
      <c r="DP316" s="27" t="s">
        <v>698</v>
      </c>
      <c r="DQ316" s="27" t="s">
        <v>698</v>
      </c>
      <c r="DR316" s="27" t="s">
        <v>698</v>
      </c>
      <c r="DS316" s="27" t="s">
        <v>698</v>
      </c>
      <c r="DT316" s="27" t="s">
        <v>698</v>
      </c>
      <c r="DU316" s="27" t="s">
        <v>698</v>
      </c>
      <c r="DV316" s="27" t="s">
        <v>698</v>
      </c>
      <c r="DW316" s="27" t="s">
        <v>698</v>
      </c>
      <c r="DX316" s="27" t="s">
        <v>698</v>
      </c>
      <c r="DY316" s="27" t="s">
        <v>698</v>
      </c>
      <c r="DZ316" s="27" t="s">
        <v>698</v>
      </c>
      <c r="EA316" s="27" t="s">
        <v>698</v>
      </c>
      <c r="EB316" s="27" t="s">
        <v>698</v>
      </c>
      <c r="EC316" s="27" t="s">
        <v>698</v>
      </c>
      <c r="ED316" s="27" t="s">
        <v>698</v>
      </c>
      <c r="EE316" s="27" t="s">
        <v>698</v>
      </c>
      <c r="EF316" s="27" t="s">
        <v>698</v>
      </c>
      <c r="EG316" s="27" t="s">
        <v>698</v>
      </c>
      <c r="EH316" s="27" t="s">
        <v>698</v>
      </c>
      <c r="EI316" s="27" t="s">
        <v>698</v>
      </c>
      <c r="EJ316" s="27" t="s">
        <v>698</v>
      </c>
      <c r="EK316" s="27" t="s">
        <v>698</v>
      </c>
      <c r="EL316" s="27" t="s">
        <v>698</v>
      </c>
      <c r="EM316" s="27" t="s">
        <v>698</v>
      </c>
      <c r="EN316" s="27" t="s">
        <v>698</v>
      </c>
      <c r="EO316" s="27" t="s">
        <v>698</v>
      </c>
      <c r="EP316" s="27" t="s">
        <v>698</v>
      </c>
      <c r="EQ316" s="27" t="s">
        <v>698</v>
      </c>
      <c r="ER316" s="27" t="s">
        <v>698</v>
      </c>
      <c r="ES316" s="27" t="s">
        <v>698</v>
      </c>
      <c r="ET316" s="27" t="s">
        <v>698</v>
      </c>
      <c r="EU316" s="27" t="s">
        <v>698</v>
      </c>
      <c r="EV316" s="27" t="s">
        <v>698</v>
      </c>
      <c r="EW316" s="27" t="s">
        <v>2705</v>
      </c>
      <c r="EX316" s="27" t="s">
        <v>3004</v>
      </c>
      <c r="EY316" s="27" t="s">
        <v>2707</v>
      </c>
      <c r="EZ316" s="27" t="s">
        <v>694</v>
      </c>
      <c r="FA316" s="27" t="s">
        <v>694</v>
      </c>
      <c r="FB316" s="27" t="s">
        <v>694</v>
      </c>
      <c r="FC316" s="27" t="s">
        <v>694</v>
      </c>
      <c r="FD316" s="27" t="s">
        <v>694</v>
      </c>
      <c r="FE316" s="27" t="s">
        <v>2858</v>
      </c>
      <c r="FF316" s="157"/>
      <c r="FG316" s="157"/>
    </row>
    <row r="317" spans="1:163" x14ac:dyDescent="0.25">
      <c r="A317" s="27" t="str">
        <f t="shared" si="4"/>
        <v>IR003004002004003014000000000000000000</v>
      </c>
      <c r="B317" s="20" t="s">
        <v>2877</v>
      </c>
      <c r="C317" s="23" t="s">
        <v>2630</v>
      </c>
      <c r="D317" s="23" t="s">
        <v>710</v>
      </c>
      <c r="E317" s="23" t="s">
        <v>711</v>
      </c>
      <c r="F317" s="21" t="s">
        <v>707</v>
      </c>
      <c r="G317" s="23" t="s">
        <v>711</v>
      </c>
      <c r="H317" s="23" t="s">
        <v>710</v>
      </c>
      <c r="I317" s="21" t="s">
        <v>739</v>
      </c>
      <c r="J317" s="23" t="s">
        <v>697</v>
      </c>
      <c r="K317" s="64" t="s">
        <v>697</v>
      </c>
      <c r="L317" s="23" t="s">
        <v>697</v>
      </c>
      <c r="M317" s="23" t="s">
        <v>697</v>
      </c>
      <c r="N317" s="23" t="s">
        <v>697</v>
      </c>
      <c r="O317" s="23" t="s">
        <v>697</v>
      </c>
      <c r="P317" s="27">
        <v>0</v>
      </c>
      <c r="Q317" s="27" t="s">
        <v>704</v>
      </c>
      <c r="R317" s="27" t="s">
        <v>698</v>
      </c>
      <c r="S317" s="28" t="s">
        <v>694</v>
      </c>
      <c r="T317" s="28" t="s">
        <v>922</v>
      </c>
      <c r="U317" s="27" t="s">
        <v>3008</v>
      </c>
      <c r="V317" s="52" t="s">
        <v>905</v>
      </c>
      <c r="W317" s="51"/>
      <c r="X317" s="51"/>
      <c r="Y317" s="51"/>
      <c r="Z317" s="51"/>
      <c r="AA317" s="51"/>
      <c r="AB317" s="20" t="s">
        <v>1610</v>
      </c>
      <c r="AC317" s="51"/>
      <c r="AD317" s="20"/>
      <c r="AE317" s="20"/>
      <c r="AF317" s="20"/>
      <c r="AG317" s="20"/>
      <c r="AH317" s="27" t="s">
        <v>3193</v>
      </c>
      <c r="AI317" s="28" t="s">
        <v>704</v>
      </c>
      <c r="AJ317" s="27" t="s">
        <v>698</v>
      </c>
      <c r="AK317" s="27" t="s">
        <v>698</v>
      </c>
      <c r="AL317" s="27" t="s">
        <v>698</v>
      </c>
      <c r="AM317" s="27" t="s">
        <v>698</v>
      </c>
      <c r="AN317" s="27" t="s">
        <v>698</v>
      </c>
      <c r="AO317" s="27" t="s">
        <v>698</v>
      </c>
      <c r="AP317" s="27" t="s">
        <v>698</v>
      </c>
      <c r="AQ317" s="27" t="s">
        <v>698</v>
      </c>
      <c r="AR317" s="27" t="s">
        <v>698</v>
      </c>
      <c r="AS317" s="27" t="s">
        <v>698</v>
      </c>
      <c r="AT317" s="27" t="s">
        <v>698</v>
      </c>
      <c r="AU317" s="27" t="s">
        <v>698</v>
      </c>
      <c r="AV317" s="27" t="s">
        <v>698</v>
      </c>
      <c r="AW317" s="27" t="s">
        <v>698</v>
      </c>
      <c r="AX317" s="27" t="s">
        <v>698</v>
      </c>
      <c r="AY317" s="27" t="s">
        <v>698</v>
      </c>
      <c r="AZ317" s="27" t="s">
        <v>698</v>
      </c>
      <c r="BA317" s="27" t="s">
        <v>698</v>
      </c>
      <c r="BB317" s="27" t="s">
        <v>698</v>
      </c>
      <c r="BC317" s="27" t="s">
        <v>698</v>
      </c>
      <c r="BD317" s="27" t="s">
        <v>698</v>
      </c>
      <c r="BE317" s="27" t="s">
        <v>698</v>
      </c>
      <c r="BF317" s="27" t="s">
        <v>698</v>
      </c>
      <c r="BG317" s="27" t="s">
        <v>698</v>
      </c>
      <c r="BH317" s="27" t="s">
        <v>698</v>
      </c>
      <c r="BI317" s="27" t="s">
        <v>698</v>
      </c>
      <c r="BJ317" s="27" t="s">
        <v>698</v>
      </c>
      <c r="BK317" s="27" t="s">
        <v>698</v>
      </c>
      <c r="BL317" s="27" t="s">
        <v>698</v>
      </c>
      <c r="BM317" s="27" t="s">
        <v>698</v>
      </c>
      <c r="BN317" s="27" t="s">
        <v>698</v>
      </c>
      <c r="BO317" s="27" t="s">
        <v>698</v>
      </c>
      <c r="BP317" s="27" t="s">
        <v>698</v>
      </c>
      <c r="BQ317" s="27" t="s">
        <v>698</v>
      </c>
      <c r="BR317" s="27" t="s">
        <v>698</v>
      </c>
      <c r="BS317" s="27" t="s">
        <v>698</v>
      </c>
      <c r="BT317" s="27" t="s">
        <v>698</v>
      </c>
      <c r="BU317" s="27" t="s">
        <v>698</v>
      </c>
      <c r="BV317" s="27" t="s">
        <v>698</v>
      </c>
      <c r="BW317" s="27" t="s">
        <v>698</v>
      </c>
      <c r="BX317" s="27" t="s">
        <v>698</v>
      </c>
      <c r="BY317" s="27" t="s">
        <v>698</v>
      </c>
      <c r="BZ317" s="27" t="s">
        <v>704</v>
      </c>
      <c r="CA317" s="27" t="s">
        <v>698</v>
      </c>
      <c r="CB317" s="27" t="s">
        <v>698</v>
      </c>
      <c r="CC317" s="27" t="s">
        <v>698</v>
      </c>
      <c r="CD317" s="27" t="s">
        <v>698</v>
      </c>
      <c r="CE317" s="27" t="s">
        <v>698</v>
      </c>
      <c r="CF317" s="27" t="s">
        <v>698</v>
      </c>
      <c r="CG317" s="27" t="s">
        <v>698</v>
      </c>
      <c r="CH317" s="27" t="s">
        <v>698</v>
      </c>
      <c r="CI317" s="27" t="s">
        <v>698</v>
      </c>
      <c r="CJ317" s="27" t="s">
        <v>698</v>
      </c>
      <c r="CK317" s="27" t="s">
        <v>698</v>
      </c>
      <c r="CL317" s="27" t="s">
        <v>698</v>
      </c>
      <c r="CM317" s="27" t="s">
        <v>698</v>
      </c>
      <c r="CN317" s="27" t="s">
        <v>698</v>
      </c>
      <c r="CO317" s="27" t="s">
        <v>698</v>
      </c>
      <c r="CP317" s="27" t="s">
        <v>698</v>
      </c>
      <c r="CQ317" s="27" t="s">
        <v>698</v>
      </c>
      <c r="CR317" s="27" t="s">
        <v>698</v>
      </c>
      <c r="CS317" s="27" t="s">
        <v>698</v>
      </c>
      <c r="CT317" s="27" t="s">
        <v>698</v>
      </c>
      <c r="CU317" s="27" t="s">
        <v>698</v>
      </c>
      <c r="CV317" s="27" t="s">
        <v>698</v>
      </c>
      <c r="CW317" s="27" t="s">
        <v>698</v>
      </c>
      <c r="CX317" s="27" t="s">
        <v>698</v>
      </c>
      <c r="CY317" s="27" t="s">
        <v>698</v>
      </c>
      <c r="CZ317" s="27" t="s">
        <v>698</v>
      </c>
      <c r="DA317" s="27" t="s">
        <v>698</v>
      </c>
      <c r="DB317" s="27" t="s">
        <v>698</v>
      </c>
      <c r="DC317" s="27" t="s">
        <v>698</v>
      </c>
      <c r="DD317" s="27" t="s">
        <v>698</v>
      </c>
      <c r="DE317" s="27" t="s">
        <v>698</v>
      </c>
      <c r="DF317" s="27" t="s">
        <v>698</v>
      </c>
      <c r="DG317" s="27" t="s">
        <v>698</v>
      </c>
      <c r="DH317" s="27" t="s">
        <v>698</v>
      </c>
      <c r="DI317" s="27" t="s">
        <v>698</v>
      </c>
      <c r="DJ317" s="27" t="s">
        <v>698</v>
      </c>
      <c r="DK317" s="27" t="s">
        <v>698</v>
      </c>
      <c r="DL317" s="27" t="s">
        <v>698</v>
      </c>
      <c r="DM317" s="27" t="s">
        <v>698</v>
      </c>
      <c r="DN317" s="27" t="s">
        <v>698</v>
      </c>
      <c r="DO317" s="27" t="s">
        <v>698</v>
      </c>
      <c r="DP317" s="27" t="s">
        <v>698</v>
      </c>
      <c r="DQ317" s="27" t="s">
        <v>698</v>
      </c>
      <c r="DR317" s="27" t="s">
        <v>698</v>
      </c>
      <c r="DS317" s="27" t="s">
        <v>698</v>
      </c>
      <c r="DT317" s="27" t="s">
        <v>698</v>
      </c>
      <c r="DU317" s="27" t="s">
        <v>698</v>
      </c>
      <c r="DV317" s="27" t="s">
        <v>698</v>
      </c>
      <c r="DW317" s="27" t="s">
        <v>698</v>
      </c>
      <c r="DX317" s="27" t="s">
        <v>698</v>
      </c>
      <c r="DY317" s="27" t="s">
        <v>698</v>
      </c>
      <c r="DZ317" s="27" t="s">
        <v>698</v>
      </c>
      <c r="EA317" s="27" t="s">
        <v>698</v>
      </c>
      <c r="EB317" s="27" t="s">
        <v>698</v>
      </c>
      <c r="EC317" s="27" t="s">
        <v>698</v>
      </c>
      <c r="ED317" s="27" t="s">
        <v>698</v>
      </c>
      <c r="EE317" s="27" t="s">
        <v>698</v>
      </c>
      <c r="EF317" s="27" t="s">
        <v>698</v>
      </c>
      <c r="EG317" s="27" t="s">
        <v>698</v>
      </c>
      <c r="EH317" s="27" t="s">
        <v>698</v>
      </c>
      <c r="EI317" s="27" t="s">
        <v>698</v>
      </c>
      <c r="EJ317" s="27" t="s">
        <v>698</v>
      </c>
      <c r="EK317" s="27" t="s">
        <v>698</v>
      </c>
      <c r="EL317" s="27" t="s">
        <v>698</v>
      </c>
      <c r="EM317" s="27" t="s">
        <v>698</v>
      </c>
      <c r="EN317" s="27" t="s">
        <v>698</v>
      </c>
      <c r="EO317" s="27" t="s">
        <v>698</v>
      </c>
      <c r="EP317" s="27" t="s">
        <v>698</v>
      </c>
      <c r="EQ317" s="27" t="s">
        <v>698</v>
      </c>
      <c r="ER317" s="27" t="s">
        <v>698</v>
      </c>
      <c r="ES317" s="27" t="s">
        <v>698</v>
      </c>
      <c r="ET317" s="27" t="s">
        <v>698</v>
      </c>
      <c r="EU317" s="27" t="s">
        <v>698</v>
      </c>
      <c r="EV317" s="27" t="s">
        <v>698</v>
      </c>
      <c r="EW317" s="27" t="s">
        <v>2705</v>
      </c>
      <c r="EX317" s="27" t="s">
        <v>3004</v>
      </c>
      <c r="EY317" s="27" t="s">
        <v>2707</v>
      </c>
      <c r="EZ317" s="27" t="s">
        <v>694</v>
      </c>
      <c r="FA317" s="27" t="s">
        <v>694</v>
      </c>
      <c r="FB317" s="27" t="s">
        <v>694</v>
      </c>
      <c r="FC317" s="27" t="s">
        <v>694</v>
      </c>
      <c r="FD317" s="27" t="s">
        <v>694</v>
      </c>
      <c r="FE317" s="27" t="s">
        <v>2858</v>
      </c>
      <c r="FF317" s="157"/>
      <c r="FG317" s="157"/>
    </row>
    <row r="318" spans="1:163" x14ac:dyDescent="0.25">
      <c r="A318" s="27" t="str">
        <f t="shared" si="4"/>
        <v>IR003004002004003015000000000000000000</v>
      </c>
      <c r="B318" s="20" t="s">
        <v>2877</v>
      </c>
      <c r="C318" s="23" t="s">
        <v>2630</v>
      </c>
      <c r="D318" s="23" t="s">
        <v>710</v>
      </c>
      <c r="E318" s="23" t="s">
        <v>711</v>
      </c>
      <c r="F318" s="21" t="s">
        <v>707</v>
      </c>
      <c r="G318" s="23" t="s">
        <v>711</v>
      </c>
      <c r="H318" s="23" t="s">
        <v>710</v>
      </c>
      <c r="I318" s="21" t="s">
        <v>740</v>
      </c>
      <c r="J318" s="23" t="s">
        <v>697</v>
      </c>
      <c r="K318" s="64" t="s">
        <v>697</v>
      </c>
      <c r="L318" s="23" t="s">
        <v>697</v>
      </c>
      <c r="M318" s="23" t="s">
        <v>697</v>
      </c>
      <c r="N318" s="23" t="s">
        <v>697</v>
      </c>
      <c r="O318" s="23" t="s">
        <v>697</v>
      </c>
      <c r="P318" s="27">
        <v>0</v>
      </c>
      <c r="Q318" s="27" t="s">
        <v>704</v>
      </c>
      <c r="R318" s="27" t="s">
        <v>698</v>
      </c>
      <c r="S318" s="28" t="s">
        <v>694</v>
      </c>
      <c r="T318" s="28" t="s">
        <v>922</v>
      </c>
      <c r="U318" s="27" t="s">
        <v>3008</v>
      </c>
      <c r="V318" s="52" t="s">
        <v>905</v>
      </c>
      <c r="W318" s="51"/>
      <c r="X318" s="51"/>
      <c r="Y318" s="51"/>
      <c r="Z318" s="51"/>
      <c r="AA318" s="51"/>
      <c r="AB318" s="20" t="s">
        <v>1615</v>
      </c>
      <c r="AC318" s="51"/>
      <c r="AD318" s="20"/>
      <c r="AE318" s="20"/>
      <c r="AF318" s="20"/>
      <c r="AG318" s="20"/>
      <c r="AH318" s="27" t="s">
        <v>3194</v>
      </c>
      <c r="AI318" s="28" t="s">
        <v>704</v>
      </c>
      <c r="AJ318" s="27" t="s">
        <v>698</v>
      </c>
      <c r="AK318" s="27" t="s">
        <v>698</v>
      </c>
      <c r="AL318" s="27" t="s">
        <v>698</v>
      </c>
      <c r="AM318" s="27" t="s">
        <v>698</v>
      </c>
      <c r="AN318" s="27" t="s">
        <v>698</v>
      </c>
      <c r="AO318" s="27" t="s">
        <v>698</v>
      </c>
      <c r="AP318" s="27" t="s">
        <v>698</v>
      </c>
      <c r="AQ318" s="27" t="s">
        <v>698</v>
      </c>
      <c r="AR318" s="27" t="s">
        <v>698</v>
      </c>
      <c r="AS318" s="27" t="s">
        <v>698</v>
      </c>
      <c r="AT318" s="27" t="s">
        <v>698</v>
      </c>
      <c r="AU318" s="27" t="s">
        <v>698</v>
      </c>
      <c r="AV318" s="27" t="s">
        <v>698</v>
      </c>
      <c r="AW318" s="27" t="s">
        <v>698</v>
      </c>
      <c r="AX318" s="27" t="s">
        <v>698</v>
      </c>
      <c r="AY318" s="27" t="s">
        <v>698</v>
      </c>
      <c r="AZ318" s="27" t="s">
        <v>698</v>
      </c>
      <c r="BA318" s="27" t="s">
        <v>698</v>
      </c>
      <c r="BB318" s="27" t="s">
        <v>698</v>
      </c>
      <c r="BC318" s="27" t="s">
        <v>698</v>
      </c>
      <c r="BD318" s="27" t="s">
        <v>698</v>
      </c>
      <c r="BE318" s="27" t="s">
        <v>698</v>
      </c>
      <c r="BF318" s="27" t="s">
        <v>698</v>
      </c>
      <c r="BG318" s="27" t="s">
        <v>698</v>
      </c>
      <c r="BH318" s="27" t="s">
        <v>698</v>
      </c>
      <c r="BI318" s="27" t="s">
        <v>698</v>
      </c>
      <c r="BJ318" s="27" t="s">
        <v>698</v>
      </c>
      <c r="BK318" s="27" t="s">
        <v>698</v>
      </c>
      <c r="BL318" s="27" t="s">
        <v>698</v>
      </c>
      <c r="BM318" s="27" t="s">
        <v>698</v>
      </c>
      <c r="BN318" s="27" t="s">
        <v>698</v>
      </c>
      <c r="BO318" s="27" t="s">
        <v>698</v>
      </c>
      <c r="BP318" s="27" t="s">
        <v>698</v>
      </c>
      <c r="BQ318" s="27" t="s">
        <v>698</v>
      </c>
      <c r="BR318" s="27" t="s">
        <v>698</v>
      </c>
      <c r="BS318" s="27" t="s">
        <v>698</v>
      </c>
      <c r="BT318" s="27" t="s">
        <v>698</v>
      </c>
      <c r="BU318" s="27" t="s">
        <v>698</v>
      </c>
      <c r="BV318" s="27" t="s">
        <v>698</v>
      </c>
      <c r="BW318" s="27" t="s">
        <v>698</v>
      </c>
      <c r="BX318" s="27" t="s">
        <v>698</v>
      </c>
      <c r="BY318" s="27" t="s">
        <v>698</v>
      </c>
      <c r="BZ318" s="27" t="s">
        <v>704</v>
      </c>
      <c r="CA318" s="27" t="s">
        <v>698</v>
      </c>
      <c r="CB318" s="27" t="s">
        <v>698</v>
      </c>
      <c r="CC318" s="27" t="s">
        <v>698</v>
      </c>
      <c r="CD318" s="27" t="s">
        <v>698</v>
      </c>
      <c r="CE318" s="27" t="s">
        <v>698</v>
      </c>
      <c r="CF318" s="27" t="s">
        <v>698</v>
      </c>
      <c r="CG318" s="27" t="s">
        <v>698</v>
      </c>
      <c r="CH318" s="27" t="s">
        <v>698</v>
      </c>
      <c r="CI318" s="27" t="s">
        <v>698</v>
      </c>
      <c r="CJ318" s="27" t="s">
        <v>698</v>
      </c>
      <c r="CK318" s="27" t="s">
        <v>698</v>
      </c>
      <c r="CL318" s="27" t="s">
        <v>698</v>
      </c>
      <c r="CM318" s="27" t="s">
        <v>698</v>
      </c>
      <c r="CN318" s="27" t="s">
        <v>698</v>
      </c>
      <c r="CO318" s="27" t="s">
        <v>698</v>
      </c>
      <c r="CP318" s="27" t="s">
        <v>698</v>
      </c>
      <c r="CQ318" s="27" t="s">
        <v>698</v>
      </c>
      <c r="CR318" s="27" t="s">
        <v>698</v>
      </c>
      <c r="CS318" s="27" t="s">
        <v>698</v>
      </c>
      <c r="CT318" s="27" t="s">
        <v>698</v>
      </c>
      <c r="CU318" s="27" t="s">
        <v>698</v>
      </c>
      <c r="CV318" s="27" t="s">
        <v>698</v>
      </c>
      <c r="CW318" s="27" t="s">
        <v>698</v>
      </c>
      <c r="CX318" s="27" t="s">
        <v>698</v>
      </c>
      <c r="CY318" s="27" t="s">
        <v>698</v>
      </c>
      <c r="CZ318" s="27" t="s">
        <v>698</v>
      </c>
      <c r="DA318" s="27" t="s">
        <v>698</v>
      </c>
      <c r="DB318" s="27" t="s">
        <v>698</v>
      </c>
      <c r="DC318" s="27" t="s">
        <v>698</v>
      </c>
      <c r="DD318" s="27" t="s">
        <v>698</v>
      </c>
      <c r="DE318" s="27" t="s">
        <v>698</v>
      </c>
      <c r="DF318" s="27" t="s">
        <v>698</v>
      </c>
      <c r="DG318" s="27" t="s">
        <v>698</v>
      </c>
      <c r="DH318" s="27" t="s">
        <v>698</v>
      </c>
      <c r="DI318" s="27" t="s">
        <v>698</v>
      </c>
      <c r="DJ318" s="27" t="s">
        <v>698</v>
      </c>
      <c r="DK318" s="27" t="s">
        <v>698</v>
      </c>
      <c r="DL318" s="27" t="s">
        <v>698</v>
      </c>
      <c r="DM318" s="27" t="s">
        <v>698</v>
      </c>
      <c r="DN318" s="27" t="s">
        <v>698</v>
      </c>
      <c r="DO318" s="27" t="s">
        <v>698</v>
      </c>
      <c r="DP318" s="27" t="s">
        <v>698</v>
      </c>
      <c r="DQ318" s="27" t="s">
        <v>698</v>
      </c>
      <c r="DR318" s="27" t="s">
        <v>698</v>
      </c>
      <c r="DS318" s="27" t="s">
        <v>698</v>
      </c>
      <c r="DT318" s="27" t="s">
        <v>698</v>
      </c>
      <c r="DU318" s="27" t="s">
        <v>698</v>
      </c>
      <c r="DV318" s="27" t="s">
        <v>698</v>
      </c>
      <c r="DW318" s="27" t="s">
        <v>698</v>
      </c>
      <c r="DX318" s="27" t="s">
        <v>698</v>
      </c>
      <c r="DY318" s="27" t="s">
        <v>698</v>
      </c>
      <c r="DZ318" s="27" t="s">
        <v>698</v>
      </c>
      <c r="EA318" s="27" t="s">
        <v>698</v>
      </c>
      <c r="EB318" s="27" t="s">
        <v>698</v>
      </c>
      <c r="EC318" s="27" t="s">
        <v>698</v>
      </c>
      <c r="ED318" s="27" t="s">
        <v>698</v>
      </c>
      <c r="EE318" s="27" t="s">
        <v>698</v>
      </c>
      <c r="EF318" s="27" t="s">
        <v>698</v>
      </c>
      <c r="EG318" s="27" t="s">
        <v>698</v>
      </c>
      <c r="EH318" s="27" t="s">
        <v>698</v>
      </c>
      <c r="EI318" s="27" t="s">
        <v>698</v>
      </c>
      <c r="EJ318" s="27" t="s">
        <v>698</v>
      </c>
      <c r="EK318" s="27" t="s">
        <v>698</v>
      </c>
      <c r="EL318" s="27" t="s">
        <v>698</v>
      </c>
      <c r="EM318" s="27" t="s">
        <v>698</v>
      </c>
      <c r="EN318" s="27" t="s">
        <v>698</v>
      </c>
      <c r="EO318" s="27" t="s">
        <v>698</v>
      </c>
      <c r="EP318" s="27" t="s">
        <v>698</v>
      </c>
      <c r="EQ318" s="27" t="s">
        <v>698</v>
      </c>
      <c r="ER318" s="27" t="s">
        <v>698</v>
      </c>
      <c r="ES318" s="27" t="s">
        <v>698</v>
      </c>
      <c r="ET318" s="27" t="s">
        <v>698</v>
      </c>
      <c r="EU318" s="27" t="s">
        <v>698</v>
      </c>
      <c r="EV318" s="27" t="s">
        <v>698</v>
      </c>
      <c r="EW318" s="27" t="s">
        <v>2705</v>
      </c>
      <c r="EX318" s="27" t="s">
        <v>3004</v>
      </c>
      <c r="EY318" s="27" t="s">
        <v>2707</v>
      </c>
      <c r="EZ318" s="27" t="s">
        <v>694</v>
      </c>
      <c r="FA318" s="27" t="s">
        <v>694</v>
      </c>
      <c r="FB318" s="27" t="s">
        <v>694</v>
      </c>
      <c r="FC318" s="27" t="s">
        <v>694</v>
      </c>
      <c r="FD318" s="27" t="s">
        <v>694</v>
      </c>
      <c r="FE318" s="27" t="s">
        <v>2858</v>
      </c>
      <c r="FF318" s="157"/>
      <c r="FG318" s="157"/>
    </row>
    <row r="319" spans="1:163" x14ac:dyDescent="0.25">
      <c r="A319" s="27" t="str">
        <f t="shared" si="4"/>
        <v>IR003004002004003016000000000000000000</v>
      </c>
      <c r="B319" s="24" t="s">
        <v>2877</v>
      </c>
      <c r="C319" s="23" t="s">
        <v>2630</v>
      </c>
      <c r="D319" s="25" t="s">
        <v>710</v>
      </c>
      <c r="E319" s="25" t="s">
        <v>711</v>
      </c>
      <c r="F319" s="50" t="s">
        <v>707</v>
      </c>
      <c r="G319" s="25" t="s">
        <v>711</v>
      </c>
      <c r="H319" s="25" t="s">
        <v>710</v>
      </c>
      <c r="I319" s="50" t="s">
        <v>742</v>
      </c>
      <c r="J319" s="25" t="s">
        <v>697</v>
      </c>
      <c r="K319" s="63" t="s">
        <v>697</v>
      </c>
      <c r="L319" s="25" t="s">
        <v>697</v>
      </c>
      <c r="M319" s="25" t="s">
        <v>697</v>
      </c>
      <c r="N319" s="25" t="s">
        <v>697</v>
      </c>
      <c r="O319" s="25" t="s">
        <v>697</v>
      </c>
      <c r="P319" s="28"/>
      <c r="Q319" s="28" t="s">
        <v>704</v>
      </c>
      <c r="R319" s="28" t="s">
        <v>698</v>
      </c>
      <c r="S319" s="28" t="s">
        <v>694</v>
      </c>
      <c r="T319" s="28" t="s">
        <v>922</v>
      </c>
      <c r="U319" s="28" t="s">
        <v>3008</v>
      </c>
      <c r="V319" s="139" t="s">
        <v>905</v>
      </c>
      <c r="W319" s="141"/>
      <c r="X319" s="141"/>
      <c r="Y319" s="141"/>
      <c r="Z319" s="141"/>
      <c r="AA319" s="141"/>
      <c r="AB319" s="24" t="s">
        <v>2068</v>
      </c>
      <c r="AC319" s="141"/>
      <c r="AD319" s="24"/>
      <c r="AE319" s="24"/>
      <c r="AF319" s="24"/>
      <c r="AG319" s="24"/>
      <c r="AH319" s="28" t="s">
        <v>3195</v>
      </c>
      <c r="AI319" s="28" t="s">
        <v>704</v>
      </c>
      <c r="AJ319" s="28"/>
      <c r="AK319" s="28"/>
      <c r="AL319" s="28"/>
      <c r="AM319" s="28"/>
      <c r="AN319" s="28"/>
      <c r="AO319" s="28"/>
      <c r="AP319" s="28"/>
      <c r="AQ319" s="28"/>
      <c r="AR319" s="28"/>
      <c r="AS319" s="28"/>
      <c r="AT319" s="28"/>
      <c r="AU319" s="28"/>
      <c r="AV319" s="28"/>
      <c r="AW319" s="28"/>
      <c r="AX319" s="28"/>
      <c r="AY319" s="28"/>
      <c r="AZ319" s="28"/>
      <c r="BA319" s="28"/>
      <c r="BB319" s="28"/>
      <c r="BC319" s="28"/>
      <c r="BD319" s="28"/>
      <c r="BE319" s="28"/>
      <c r="BF319" s="28"/>
      <c r="BG319" s="28"/>
      <c r="BH319" s="28"/>
      <c r="BI319" s="28"/>
      <c r="BJ319" s="28"/>
      <c r="BK319" s="28"/>
      <c r="BL319" s="28"/>
      <c r="BM319" s="28"/>
      <c r="BN319" s="28"/>
      <c r="BO319" s="28"/>
      <c r="BP319" s="28"/>
      <c r="BQ319" s="28"/>
      <c r="BR319" s="28"/>
      <c r="BS319" s="28"/>
      <c r="BT319" s="28"/>
      <c r="BU319" s="28"/>
      <c r="BV319" s="28"/>
      <c r="BW319" s="28"/>
      <c r="BX319" s="28"/>
      <c r="BY319" s="28"/>
      <c r="BZ319" s="28"/>
      <c r="CA319" s="28"/>
      <c r="CB319" s="28"/>
      <c r="CC319" s="28"/>
      <c r="CD319" s="28"/>
      <c r="CE319" s="28"/>
      <c r="CF319" s="28"/>
      <c r="CG319" s="28"/>
      <c r="CH319" s="28"/>
      <c r="CI319" s="28"/>
      <c r="CJ319" s="28"/>
      <c r="CK319" s="28"/>
      <c r="CL319" s="28"/>
      <c r="CM319" s="28"/>
      <c r="CN319" s="28"/>
      <c r="CO319" s="28"/>
      <c r="CP319" s="28"/>
      <c r="CQ319" s="28"/>
      <c r="CR319" s="28"/>
      <c r="CS319" s="28"/>
      <c r="CT319" s="28"/>
      <c r="CU319" s="28"/>
      <c r="CV319" s="28"/>
      <c r="CW319" s="28"/>
      <c r="CX319" s="28"/>
      <c r="CY319" s="28"/>
      <c r="CZ319" s="28"/>
      <c r="DA319" s="28"/>
      <c r="DB319" s="28"/>
      <c r="DC319" s="28"/>
      <c r="DD319" s="28"/>
      <c r="DE319" s="28"/>
      <c r="DF319" s="28"/>
      <c r="DG319" s="28"/>
      <c r="DH319" s="28"/>
      <c r="DI319" s="28"/>
      <c r="DJ319" s="28"/>
      <c r="DK319" s="28"/>
      <c r="DL319" s="28"/>
      <c r="DM319" s="28"/>
      <c r="DN319" s="28"/>
      <c r="DO319" s="28"/>
      <c r="DP319" s="28"/>
      <c r="DQ319" s="28"/>
      <c r="DR319" s="28"/>
      <c r="DS319" s="28"/>
      <c r="DT319" s="28"/>
      <c r="DU319" s="28"/>
      <c r="DV319" s="28"/>
      <c r="DW319" s="28"/>
      <c r="DX319" s="28"/>
      <c r="DY319" s="28"/>
      <c r="DZ319" s="28"/>
      <c r="EA319" s="28"/>
      <c r="EB319" s="28"/>
      <c r="EC319" s="28"/>
      <c r="ED319" s="28"/>
      <c r="EE319" s="28"/>
      <c r="EF319" s="28"/>
      <c r="EG319" s="28"/>
      <c r="EH319" s="28"/>
      <c r="EI319" s="28"/>
      <c r="EJ319" s="28"/>
      <c r="EK319" s="28"/>
      <c r="EL319" s="28"/>
      <c r="EM319" s="28"/>
      <c r="EN319" s="28"/>
      <c r="EO319" s="28"/>
      <c r="EP319" s="28"/>
      <c r="EQ319" s="28"/>
      <c r="ER319" s="28"/>
      <c r="ES319" s="28"/>
      <c r="ET319" s="28"/>
      <c r="EU319" s="28"/>
      <c r="EV319" s="28"/>
      <c r="EW319" s="28"/>
      <c r="EX319" s="28"/>
      <c r="EY319" s="28"/>
      <c r="EZ319" s="28"/>
      <c r="FA319" s="28"/>
      <c r="FB319" s="28"/>
      <c r="FC319" s="28"/>
      <c r="FD319" s="28"/>
      <c r="FE319" s="28"/>
      <c r="FF319" s="30"/>
      <c r="FG319" s="30"/>
    </row>
    <row r="320" spans="1:163" x14ac:dyDescent="0.25">
      <c r="A320" s="27" t="str">
        <f t="shared" si="4"/>
        <v>IR003004002004004000000000000000000000</v>
      </c>
      <c r="B320" s="28" t="s">
        <v>694</v>
      </c>
      <c r="C320" s="23" t="s">
        <v>2630</v>
      </c>
      <c r="D320" s="25" t="s">
        <v>710</v>
      </c>
      <c r="E320" s="25" t="s">
        <v>711</v>
      </c>
      <c r="F320" s="50" t="s">
        <v>707</v>
      </c>
      <c r="G320" s="50" t="s">
        <v>711</v>
      </c>
      <c r="H320" s="25" t="s">
        <v>711</v>
      </c>
      <c r="I320" s="25" t="s">
        <v>697</v>
      </c>
      <c r="J320" s="25" t="s">
        <v>697</v>
      </c>
      <c r="K320" s="63" t="s">
        <v>697</v>
      </c>
      <c r="L320" s="25" t="s">
        <v>697</v>
      </c>
      <c r="M320" s="25" t="s">
        <v>697</v>
      </c>
      <c r="N320" s="25" t="s">
        <v>697</v>
      </c>
      <c r="O320" s="25" t="s">
        <v>697</v>
      </c>
      <c r="P320" s="28"/>
      <c r="Q320" s="28" t="s">
        <v>704</v>
      </c>
      <c r="R320" s="28" t="s">
        <v>698</v>
      </c>
      <c r="S320" s="28" t="s">
        <v>694</v>
      </c>
      <c r="T320" s="28" t="s">
        <v>922</v>
      </c>
      <c r="U320" s="28" t="s">
        <v>3011</v>
      </c>
      <c r="V320" s="139" t="s">
        <v>905</v>
      </c>
      <c r="W320" s="24"/>
      <c r="X320" s="24"/>
      <c r="Y320" s="28"/>
      <c r="Z320" s="28"/>
      <c r="AA320" s="24" t="s">
        <v>3012</v>
      </c>
      <c r="AB320" s="24"/>
      <c r="AC320" s="24"/>
      <c r="AD320" s="24"/>
      <c r="AE320" s="24"/>
      <c r="AF320" s="24"/>
      <c r="AG320" s="24"/>
      <c r="AH320" s="28" t="s">
        <v>3196</v>
      </c>
      <c r="AI320" s="28" t="s">
        <v>704</v>
      </c>
      <c r="AJ320" s="28"/>
      <c r="AK320" s="28"/>
      <c r="AL320" s="28"/>
      <c r="AM320" s="28"/>
      <c r="AN320" s="28"/>
      <c r="AO320" s="28"/>
      <c r="AP320" s="28"/>
      <c r="AQ320" s="28"/>
      <c r="AR320" s="28"/>
      <c r="AS320" s="28"/>
      <c r="AT320" s="28"/>
      <c r="AU320" s="28"/>
      <c r="AV320" s="28"/>
      <c r="AW320" s="28"/>
      <c r="AX320" s="28"/>
      <c r="AY320" s="28"/>
      <c r="AZ320" s="28"/>
      <c r="BA320" s="28"/>
      <c r="BB320" s="28"/>
      <c r="BC320" s="28"/>
      <c r="BD320" s="28"/>
      <c r="BE320" s="28"/>
      <c r="BF320" s="28"/>
      <c r="BG320" s="28"/>
      <c r="BH320" s="28"/>
      <c r="BI320" s="28"/>
      <c r="BJ320" s="28"/>
      <c r="BK320" s="28"/>
      <c r="BL320" s="28"/>
      <c r="BM320" s="28"/>
      <c r="BN320" s="28"/>
      <c r="BO320" s="28"/>
      <c r="BP320" s="28"/>
      <c r="BQ320" s="28"/>
      <c r="BR320" s="28"/>
      <c r="BS320" s="28"/>
      <c r="BT320" s="28"/>
      <c r="BU320" s="28"/>
      <c r="BV320" s="28"/>
      <c r="BW320" s="28"/>
      <c r="BX320" s="28"/>
      <c r="BY320" s="28"/>
      <c r="BZ320" s="28"/>
      <c r="CA320" s="28"/>
      <c r="CB320" s="28"/>
      <c r="CC320" s="28"/>
      <c r="CD320" s="28"/>
      <c r="CE320" s="28"/>
      <c r="CF320" s="28"/>
      <c r="CG320" s="28"/>
      <c r="CH320" s="28"/>
      <c r="CI320" s="28"/>
      <c r="CJ320" s="28"/>
      <c r="CK320" s="28"/>
      <c r="CL320" s="28"/>
      <c r="CM320" s="28"/>
      <c r="CN320" s="28"/>
      <c r="CO320" s="28"/>
      <c r="CP320" s="28"/>
      <c r="CQ320" s="28"/>
      <c r="CR320" s="28"/>
      <c r="CS320" s="28"/>
      <c r="CT320" s="28"/>
      <c r="CU320" s="28"/>
      <c r="CV320" s="28"/>
      <c r="CW320" s="28"/>
      <c r="CX320" s="28"/>
      <c r="CY320" s="28"/>
      <c r="CZ320" s="28"/>
      <c r="DA320" s="28"/>
      <c r="DB320" s="28"/>
      <c r="DC320" s="28"/>
      <c r="DD320" s="28"/>
      <c r="DE320" s="28"/>
      <c r="DF320" s="28"/>
      <c r="DG320" s="28"/>
      <c r="DH320" s="28"/>
      <c r="DI320" s="28"/>
      <c r="DJ320" s="28"/>
      <c r="DK320" s="28"/>
      <c r="DL320" s="28"/>
      <c r="DM320" s="28"/>
      <c r="DN320" s="28"/>
      <c r="DO320" s="28"/>
      <c r="DP320" s="28"/>
      <c r="DQ320" s="28"/>
      <c r="DR320" s="28"/>
      <c r="DS320" s="28"/>
      <c r="DT320" s="28"/>
      <c r="DU320" s="28"/>
      <c r="DV320" s="28"/>
      <c r="DW320" s="28"/>
      <c r="DX320" s="28"/>
      <c r="DY320" s="28"/>
      <c r="DZ320" s="28"/>
      <c r="EA320" s="28"/>
      <c r="EB320" s="28"/>
      <c r="EC320" s="28"/>
      <c r="ED320" s="28"/>
      <c r="EE320" s="28"/>
      <c r="EF320" s="28"/>
      <c r="EG320" s="28"/>
      <c r="EH320" s="28"/>
      <c r="EI320" s="28"/>
      <c r="EJ320" s="28"/>
      <c r="EK320" s="28"/>
      <c r="EL320" s="28"/>
      <c r="EM320" s="28"/>
      <c r="EN320" s="28"/>
      <c r="EO320" s="28"/>
      <c r="EP320" s="28"/>
      <c r="EQ320" s="28"/>
      <c r="ER320" s="28"/>
      <c r="ES320" s="28"/>
      <c r="ET320" s="28"/>
      <c r="EU320" s="28"/>
      <c r="EV320" s="28"/>
      <c r="EW320" s="28"/>
      <c r="EX320" s="28"/>
      <c r="EY320" s="28"/>
      <c r="EZ320" s="28"/>
      <c r="FA320" s="28"/>
      <c r="FB320" s="28"/>
      <c r="FC320" s="28"/>
      <c r="FD320" s="28"/>
      <c r="FE320" s="28"/>
      <c r="FF320" s="43"/>
      <c r="FG320" s="43"/>
    </row>
    <row r="321" spans="1:163" x14ac:dyDescent="0.25">
      <c r="A321" s="27" t="str">
        <f t="shared" si="4"/>
        <v>IR003004002004004001000000000000000000</v>
      </c>
      <c r="B321" s="24" t="s">
        <v>2877</v>
      </c>
      <c r="C321" s="23" t="s">
        <v>2630</v>
      </c>
      <c r="D321" s="25" t="s">
        <v>710</v>
      </c>
      <c r="E321" s="25" t="s">
        <v>711</v>
      </c>
      <c r="F321" s="50" t="s">
        <v>707</v>
      </c>
      <c r="G321" s="25" t="s">
        <v>711</v>
      </c>
      <c r="H321" s="25" t="s">
        <v>711</v>
      </c>
      <c r="I321" s="50" t="s">
        <v>702</v>
      </c>
      <c r="J321" s="25" t="s">
        <v>697</v>
      </c>
      <c r="K321" s="63" t="s">
        <v>697</v>
      </c>
      <c r="L321" s="25" t="s">
        <v>697</v>
      </c>
      <c r="M321" s="25" t="s">
        <v>697</v>
      </c>
      <c r="N321" s="25" t="s">
        <v>697</v>
      </c>
      <c r="O321" s="25" t="s">
        <v>697</v>
      </c>
      <c r="P321" s="28"/>
      <c r="Q321" s="28" t="s">
        <v>704</v>
      </c>
      <c r="R321" s="28" t="s">
        <v>698</v>
      </c>
      <c r="S321" s="28" t="s">
        <v>694</v>
      </c>
      <c r="T321" s="28" t="s">
        <v>922</v>
      </c>
      <c r="U321" s="28" t="s">
        <v>3011</v>
      </c>
      <c r="V321" s="139" t="s">
        <v>905</v>
      </c>
      <c r="W321" s="141"/>
      <c r="X321" s="141"/>
      <c r="Y321" s="141"/>
      <c r="Z321" s="141"/>
      <c r="AA321" s="141"/>
      <c r="AB321" s="24" t="s">
        <v>2114</v>
      </c>
      <c r="AC321" s="141"/>
      <c r="AD321" s="141"/>
      <c r="AE321" s="141"/>
      <c r="AF321" s="141"/>
      <c r="AG321" s="141"/>
      <c r="AH321" s="28" t="s">
        <v>3197</v>
      </c>
      <c r="AI321" s="28" t="s">
        <v>704</v>
      </c>
      <c r="AJ321" s="28" t="s">
        <v>698</v>
      </c>
      <c r="AK321" s="28" t="s">
        <v>698</v>
      </c>
      <c r="AL321" s="28" t="s">
        <v>698</v>
      </c>
      <c r="AM321" s="28" t="s">
        <v>698</v>
      </c>
      <c r="AN321" s="28" t="s">
        <v>698</v>
      </c>
      <c r="AO321" s="28" t="s">
        <v>698</v>
      </c>
      <c r="AP321" s="28" t="s">
        <v>698</v>
      </c>
      <c r="AQ321" s="28" t="s">
        <v>698</v>
      </c>
      <c r="AR321" s="28" t="s">
        <v>698</v>
      </c>
      <c r="AS321" s="28" t="s">
        <v>698</v>
      </c>
      <c r="AT321" s="28" t="s">
        <v>698</v>
      </c>
      <c r="AU321" s="28" t="s">
        <v>698</v>
      </c>
      <c r="AV321" s="28" t="s">
        <v>698</v>
      </c>
      <c r="AW321" s="28" t="s">
        <v>698</v>
      </c>
      <c r="AX321" s="28" t="s">
        <v>698</v>
      </c>
      <c r="AY321" s="28" t="s">
        <v>698</v>
      </c>
      <c r="AZ321" s="28" t="s">
        <v>698</v>
      </c>
      <c r="BA321" s="28" t="s">
        <v>698</v>
      </c>
      <c r="BB321" s="28" t="s">
        <v>698</v>
      </c>
      <c r="BC321" s="28" t="s">
        <v>698</v>
      </c>
      <c r="BD321" s="28" t="s">
        <v>698</v>
      </c>
      <c r="BE321" s="28" t="s">
        <v>698</v>
      </c>
      <c r="BF321" s="28" t="s">
        <v>698</v>
      </c>
      <c r="BG321" s="28" t="s">
        <v>698</v>
      </c>
      <c r="BH321" s="28" t="s">
        <v>698</v>
      </c>
      <c r="BI321" s="28" t="s">
        <v>698</v>
      </c>
      <c r="BJ321" s="28" t="s">
        <v>698</v>
      </c>
      <c r="BK321" s="28" t="s">
        <v>698</v>
      </c>
      <c r="BL321" s="28" t="s">
        <v>698</v>
      </c>
      <c r="BM321" s="28" t="s">
        <v>698</v>
      </c>
      <c r="BN321" s="28" t="s">
        <v>698</v>
      </c>
      <c r="BO321" s="28" t="s">
        <v>698</v>
      </c>
      <c r="BP321" s="28" t="s">
        <v>698</v>
      </c>
      <c r="BQ321" s="28" t="s">
        <v>698</v>
      </c>
      <c r="BR321" s="28" t="s">
        <v>698</v>
      </c>
      <c r="BS321" s="28" t="s">
        <v>698</v>
      </c>
      <c r="BT321" s="28" t="s">
        <v>698</v>
      </c>
      <c r="BU321" s="28" t="s">
        <v>698</v>
      </c>
      <c r="BV321" s="28" t="s">
        <v>698</v>
      </c>
      <c r="BW321" s="28" t="s">
        <v>698</v>
      </c>
      <c r="BX321" s="28" t="s">
        <v>698</v>
      </c>
      <c r="BY321" s="28" t="s">
        <v>698</v>
      </c>
      <c r="BZ321" s="28" t="s">
        <v>704</v>
      </c>
      <c r="CA321" s="28" t="s">
        <v>698</v>
      </c>
      <c r="CB321" s="28" t="s">
        <v>698</v>
      </c>
      <c r="CC321" s="28" t="s">
        <v>698</v>
      </c>
      <c r="CD321" s="28" t="s">
        <v>698</v>
      </c>
      <c r="CE321" s="28" t="s">
        <v>698</v>
      </c>
      <c r="CF321" s="28" t="s">
        <v>698</v>
      </c>
      <c r="CG321" s="28" t="s">
        <v>698</v>
      </c>
      <c r="CH321" s="28" t="s">
        <v>698</v>
      </c>
      <c r="CI321" s="28" t="s">
        <v>698</v>
      </c>
      <c r="CJ321" s="28" t="s">
        <v>698</v>
      </c>
      <c r="CK321" s="28" t="s">
        <v>698</v>
      </c>
      <c r="CL321" s="28" t="s">
        <v>698</v>
      </c>
      <c r="CM321" s="28" t="s">
        <v>698</v>
      </c>
      <c r="CN321" s="28" t="s">
        <v>698</v>
      </c>
      <c r="CO321" s="28" t="s">
        <v>698</v>
      </c>
      <c r="CP321" s="28" t="s">
        <v>698</v>
      </c>
      <c r="CQ321" s="28" t="s">
        <v>698</v>
      </c>
      <c r="CR321" s="28" t="s">
        <v>698</v>
      </c>
      <c r="CS321" s="28" t="s">
        <v>698</v>
      </c>
      <c r="CT321" s="28" t="s">
        <v>698</v>
      </c>
      <c r="CU321" s="28" t="s">
        <v>698</v>
      </c>
      <c r="CV321" s="28" t="s">
        <v>698</v>
      </c>
      <c r="CW321" s="28" t="s">
        <v>698</v>
      </c>
      <c r="CX321" s="28" t="s">
        <v>698</v>
      </c>
      <c r="CY321" s="28" t="s">
        <v>698</v>
      </c>
      <c r="CZ321" s="28" t="s">
        <v>698</v>
      </c>
      <c r="DA321" s="28" t="s">
        <v>698</v>
      </c>
      <c r="DB321" s="28" t="s">
        <v>698</v>
      </c>
      <c r="DC321" s="28" t="s">
        <v>698</v>
      </c>
      <c r="DD321" s="28" t="s">
        <v>698</v>
      </c>
      <c r="DE321" s="28" t="s">
        <v>698</v>
      </c>
      <c r="DF321" s="28" t="s">
        <v>698</v>
      </c>
      <c r="DG321" s="28" t="s">
        <v>698</v>
      </c>
      <c r="DH321" s="28" t="s">
        <v>698</v>
      </c>
      <c r="DI321" s="28" t="s">
        <v>698</v>
      </c>
      <c r="DJ321" s="28" t="s">
        <v>698</v>
      </c>
      <c r="DK321" s="28" t="s">
        <v>698</v>
      </c>
      <c r="DL321" s="28" t="s">
        <v>698</v>
      </c>
      <c r="DM321" s="28" t="s">
        <v>698</v>
      </c>
      <c r="DN321" s="28" t="s">
        <v>698</v>
      </c>
      <c r="DO321" s="28" t="s">
        <v>698</v>
      </c>
      <c r="DP321" s="28" t="s">
        <v>698</v>
      </c>
      <c r="DQ321" s="28" t="s">
        <v>698</v>
      </c>
      <c r="DR321" s="28" t="s">
        <v>698</v>
      </c>
      <c r="DS321" s="28" t="s">
        <v>698</v>
      </c>
      <c r="DT321" s="28" t="s">
        <v>698</v>
      </c>
      <c r="DU321" s="28" t="s">
        <v>698</v>
      </c>
      <c r="DV321" s="28" t="s">
        <v>698</v>
      </c>
      <c r="DW321" s="28" t="s">
        <v>698</v>
      </c>
      <c r="DX321" s="28" t="s">
        <v>698</v>
      </c>
      <c r="DY321" s="28" t="s">
        <v>698</v>
      </c>
      <c r="DZ321" s="28" t="s">
        <v>698</v>
      </c>
      <c r="EA321" s="28" t="s">
        <v>698</v>
      </c>
      <c r="EB321" s="28" t="s">
        <v>698</v>
      </c>
      <c r="EC321" s="28" t="s">
        <v>698</v>
      </c>
      <c r="ED321" s="28" t="s">
        <v>698</v>
      </c>
      <c r="EE321" s="28" t="s">
        <v>698</v>
      </c>
      <c r="EF321" s="28" t="s">
        <v>698</v>
      </c>
      <c r="EG321" s="28" t="s">
        <v>698</v>
      </c>
      <c r="EH321" s="28" t="s">
        <v>698</v>
      </c>
      <c r="EI321" s="28" t="s">
        <v>698</v>
      </c>
      <c r="EJ321" s="28" t="s">
        <v>698</v>
      </c>
      <c r="EK321" s="28" t="s">
        <v>698</v>
      </c>
      <c r="EL321" s="28" t="s">
        <v>698</v>
      </c>
      <c r="EM321" s="28" t="s">
        <v>698</v>
      </c>
      <c r="EN321" s="28" t="s">
        <v>698</v>
      </c>
      <c r="EO321" s="28" t="s">
        <v>698</v>
      </c>
      <c r="EP321" s="28" t="s">
        <v>698</v>
      </c>
      <c r="EQ321" s="28" t="s">
        <v>698</v>
      </c>
      <c r="ER321" s="28" t="s">
        <v>698</v>
      </c>
      <c r="ES321" s="28" t="s">
        <v>698</v>
      </c>
      <c r="ET321" s="28" t="s">
        <v>698</v>
      </c>
      <c r="EU321" s="28" t="s">
        <v>698</v>
      </c>
      <c r="EV321" s="28" t="s">
        <v>698</v>
      </c>
      <c r="EW321" s="28" t="s">
        <v>2705</v>
      </c>
      <c r="EX321" s="28" t="s">
        <v>3004</v>
      </c>
      <c r="EY321" s="28" t="s">
        <v>2707</v>
      </c>
      <c r="EZ321" s="28" t="s">
        <v>694</v>
      </c>
      <c r="FA321" s="28" t="s">
        <v>694</v>
      </c>
      <c r="FB321" s="28" t="s">
        <v>694</v>
      </c>
      <c r="FC321" s="28" t="s">
        <v>694</v>
      </c>
      <c r="FD321" s="28" t="s">
        <v>694</v>
      </c>
      <c r="FE321" s="28" t="s">
        <v>2858</v>
      </c>
      <c r="FF321" s="30"/>
      <c r="FG321" s="30"/>
    </row>
    <row r="322" spans="1:163" x14ac:dyDescent="0.25">
      <c r="A322" s="27" t="str">
        <f t="shared" si="4"/>
        <v>IR003004002004004002000000000000000000</v>
      </c>
      <c r="B322" s="24" t="s">
        <v>694</v>
      </c>
      <c r="C322" s="23" t="s">
        <v>2630</v>
      </c>
      <c r="D322" s="25" t="s">
        <v>710</v>
      </c>
      <c r="E322" s="25" t="s">
        <v>711</v>
      </c>
      <c r="F322" s="50" t="s">
        <v>707</v>
      </c>
      <c r="G322" s="25" t="s">
        <v>711</v>
      </c>
      <c r="H322" s="25" t="s">
        <v>711</v>
      </c>
      <c r="I322" s="50" t="s">
        <v>707</v>
      </c>
      <c r="J322" s="25" t="s">
        <v>697</v>
      </c>
      <c r="K322" s="63" t="s">
        <v>697</v>
      </c>
      <c r="L322" s="25" t="s">
        <v>697</v>
      </c>
      <c r="M322" s="25" t="s">
        <v>697</v>
      </c>
      <c r="N322" s="25" t="s">
        <v>697</v>
      </c>
      <c r="O322" s="25" t="s">
        <v>697</v>
      </c>
      <c r="P322" s="28"/>
      <c r="Q322" s="28" t="s">
        <v>698</v>
      </c>
      <c r="R322" s="28" t="s">
        <v>698</v>
      </c>
      <c r="S322" s="28" t="s">
        <v>694</v>
      </c>
      <c r="T322" s="28" t="s">
        <v>922</v>
      </c>
      <c r="U322" s="28" t="s">
        <v>3011</v>
      </c>
      <c r="V322" s="139" t="s">
        <v>905</v>
      </c>
      <c r="W322" s="141"/>
      <c r="X322" s="141"/>
      <c r="Y322" s="141"/>
      <c r="Z322" s="141"/>
      <c r="AA322" s="141"/>
      <c r="AB322" s="24" t="s">
        <v>1524</v>
      </c>
      <c r="AC322" s="141"/>
      <c r="AD322" s="141"/>
      <c r="AE322" s="141"/>
      <c r="AF322" s="141"/>
      <c r="AG322" s="141"/>
      <c r="AH322" s="28" t="s">
        <v>3198</v>
      </c>
      <c r="AI322" s="28" t="s">
        <v>698</v>
      </c>
      <c r="AJ322" s="28" t="s">
        <v>694</v>
      </c>
      <c r="AK322" s="28" t="s">
        <v>694</v>
      </c>
      <c r="AL322" s="28" t="s">
        <v>694</v>
      </c>
      <c r="AM322" s="28" t="s">
        <v>694</v>
      </c>
      <c r="AN322" s="28" t="s">
        <v>694</v>
      </c>
      <c r="AO322" s="28" t="s">
        <v>694</v>
      </c>
      <c r="AP322" s="28" t="s">
        <v>694</v>
      </c>
      <c r="AQ322" s="28" t="s">
        <v>694</v>
      </c>
      <c r="AR322" s="28" t="s">
        <v>694</v>
      </c>
      <c r="AS322" s="28" t="s">
        <v>694</v>
      </c>
      <c r="AT322" s="28" t="s">
        <v>694</v>
      </c>
      <c r="AU322" s="28" t="s">
        <v>694</v>
      </c>
      <c r="AV322" s="28" t="s">
        <v>694</v>
      </c>
      <c r="AW322" s="28" t="s">
        <v>694</v>
      </c>
      <c r="AX322" s="28" t="s">
        <v>694</v>
      </c>
      <c r="AY322" s="28" t="s">
        <v>694</v>
      </c>
      <c r="AZ322" s="28" t="s">
        <v>694</v>
      </c>
      <c r="BA322" s="28" t="s">
        <v>694</v>
      </c>
      <c r="BB322" s="28" t="s">
        <v>694</v>
      </c>
      <c r="BC322" s="28" t="s">
        <v>694</v>
      </c>
      <c r="BD322" s="28" t="s">
        <v>694</v>
      </c>
      <c r="BE322" s="28" t="s">
        <v>694</v>
      </c>
      <c r="BF322" s="28" t="s">
        <v>694</v>
      </c>
      <c r="BG322" s="28" t="s">
        <v>694</v>
      </c>
      <c r="BH322" s="28" t="s">
        <v>694</v>
      </c>
      <c r="BI322" s="28" t="s">
        <v>694</v>
      </c>
      <c r="BJ322" s="28" t="s">
        <v>694</v>
      </c>
      <c r="BK322" s="28" t="s">
        <v>694</v>
      </c>
      <c r="BL322" s="28" t="s">
        <v>694</v>
      </c>
      <c r="BM322" s="28" t="s">
        <v>694</v>
      </c>
      <c r="BN322" s="28" t="s">
        <v>694</v>
      </c>
      <c r="BO322" s="28" t="s">
        <v>694</v>
      </c>
      <c r="BP322" s="28" t="s">
        <v>694</v>
      </c>
      <c r="BQ322" s="28" t="s">
        <v>694</v>
      </c>
      <c r="BR322" s="28" t="s">
        <v>694</v>
      </c>
      <c r="BS322" s="28" t="s">
        <v>694</v>
      </c>
      <c r="BT322" s="28" t="s">
        <v>694</v>
      </c>
      <c r="BU322" s="28" t="s">
        <v>694</v>
      </c>
      <c r="BV322" s="28" t="s">
        <v>694</v>
      </c>
      <c r="BW322" s="28" t="s">
        <v>694</v>
      </c>
      <c r="BX322" s="28" t="s">
        <v>694</v>
      </c>
      <c r="BY322" s="28" t="s">
        <v>694</v>
      </c>
      <c r="BZ322" s="28" t="s">
        <v>694</v>
      </c>
      <c r="CA322" s="28" t="s">
        <v>694</v>
      </c>
      <c r="CB322" s="28" t="s">
        <v>694</v>
      </c>
      <c r="CC322" s="28" t="s">
        <v>694</v>
      </c>
      <c r="CD322" s="28" t="s">
        <v>694</v>
      </c>
      <c r="CE322" s="28" t="s">
        <v>694</v>
      </c>
      <c r="CF322" s="28" t="s">
        <v>694</v>
      </c>
      <c r="CG322" s="28" t="s">
        <v>694</v>
      </c>
      <c r="CH322" s="28" t="s">
        <v>694</v>
      </c>
      <c r="CI322" s="28" t="s">
        <v>694</v>
      </c>
      <c r="CJ322" s="28" t="s">
        <v>694</v>
      </c>
      <c r="CK322" s="28" t="s">
        <v>694</v>
      </c>
      <c r="CL322" s="28" t="s">
        <v>694</v>
      </c>
      <c r="CM322" s="28" t="s">
        <v>694</v>
      </c>
      <c r="CN322" s="28" t="s">
        <v>694</v>
      </c>
      <c r="CO322" s="28" t="s">
        <v>694</v>
      </c>
      <c r="CP322" s="28" t="s">
        <v>694</v>
      </c>
      <c r="CQ322" s="28" t="s">
        <v>694</v>
      </c>
      <c r="CR322" s="28" t="s">
        <v>694</v>
      </c>
      <c r="CS322" s="28" t="s">
        <v>694</v>
      </c>
      <c r="CT322" s="28" t="s">
        <v>694</v>
      </c>
      <c r="CU322" s="28" t="s">
        <v>694</v>
      </c>
      <c r="CV322" s="28" t="s">
        <v>694</v>
      </c>
      <c r="CW322" s="28" t="s">
        <v>694</v>
      </c>
      <c r="CX322" s="28" t="s">
        <v>694</v>
      </c>
      <c r="CY322" s="28" t="s">
        <v>694</v>
      </c>
      <c r="CZ322" s="28" t="s">
        <v>694</v>
      </c>
      <c r="DA322" s="28" t="s">
        <v>694</v>
      </c>
      <c r="DB322" s="28" t="s">
        <v>694</v>
      </c>
      <c r="DC322" s="28" t="s">
        <v>694</v>
      </c>
      <c r="DD322" s="28" t="s">
        <v>694</v>
      </c>
      <c r="DE322" s="28" t="s">
        <v>694</v>
      </c>
      <c r="DF322" s="28" t="s">
        <v>694</v>
      </c>
      <c r="DG322" s="28" t="s">
        <v>694</v>
      </c>
      <c r="DH322" s="28" t="s">
        <v>694</v>
      </c>
      <c r="DI322" s="28" t="s">
        <v>694</v>
      </c>
      <c r="DJ322" s="28" t="s">
        <v>694</v>
      </c>
      <c r="DK322" s="28" t="s">
        <v>694</v>
      </c>
      <c r="DL322" s="28" t="s">
        <v>694</v>
      </c>
      <c r="DM322" s="28" t="s">
        <v>694</v>
      </c>
      <c r="DN322" s="28" t="s">
        <v>694</v>
      </c>
      <c r="DO322" s="28" t="s">
        <v>694</v>
      </c>
      <c r="DP322" s="28" t="s">
        <v>694</v>
      </c>
      <c r="DQ322" s="28" t="s">
        <v>694</v>
      </c>
      <c r="DR322" s="28" t="s">
        <v>694</v>
      </c>
      <c r="DS322" s="28" t="s">
        <v>694</v>
      </c>
      <c r="DT322" s="28" t="s">
        <v>694</v>
      </c>
      <c r="DU322" s="28" t="s">
        <v>694</v>
      </c>
      <c r="DV322" s="28" t="s">
        <v>694</v>
      </c>
      <c r="DW322" s="28" t="s">
        <v>694</v>
      </c>
      <c r="DX322" s="28" t="s">
        <v>694</v>
      </c>
      <c r="DY322" s="28" t="s">
        <v>694</v>
      </c>
      <c r="DZ322" s="28" t="s">
        <v>694</v>
      </c>
      <c r="EA322" s="28" t="s">
        <v>694</v>
      </c>
      <c r="EB322" s="28" t="s">
        <v>694</v>
      </c>
      <c r="EC322" s="28" t="s">
        <v>694</v>
      </c>
      <c r="ED322" s="28" t="s">
        <v>694</v>
      </c>
      <c r="EE322" s="28" t="s">
        <v>694</v>
      </c>
      <c r="EF322" s="28" t="s">
        <v>694</v>
      </c>
      <c r="EG322" s="28" t="s">
        <v>694</v>
      </c>
      <c r="EH322" s="28" t="s">
        <v>694</v>
      </c>
      <c r="EI322" s="28" t="s">
        <v>694</v>
      </c>
      <c r="EJ322" s="28" t="s">
        <v>694</v>
      </c>
      <c r="EK322" s="28" t="s">
        <v>694</v>
      </c>
      <c r="EL322" s="28" t="s">
        <v>694</v>
      </c>
      <c r="EM322" s="28" t="s">
        <v>694</v>
      </c>
      <c r="EN322" s="28" t="s">
        <v>694</v>
      </c>
      <c r="EO322" s="28" t="s">
        <v>694</v>
      </c>
      <c r="EP322" s="28" t="s">
        <v>694</v>
      </c>
      <c r="EQ322" s="28" t="s">
        <v>694</v>
      </c>
      <c r="ER322" s="28" t="s">
        <v>694</v>
      </c>
      <c r="ES322" s="28" t="s">
        <v>694</v>
      </c>
      <c r="ET322" s="28" t="s">
        <v>694</v>
      </c>
      <c r="EU322" s="28" t="s">
        <v>694</v>
      </c>
      <c r="EV322" s="28" t="s">
        <v>694</v>
      </c>
      <c r="EW322" s="28" t="s">
        <v>694</v>
      </c>
      <c r="EX322" s="28" t="s">
        <v>694</v>
      </c>
      <c r="EY322" s="28" t="s">
        <v>694</v>
      </c>
      <c r="EZ322" s="28" t="s">
        <v>694</v>
      </c>
      <c r="FA322" s="28" t="s">
        <v>694</v>
      </c>
      <c r="FB322" s="28" t="s">
        <v>694</v>
      </c>
      <c r="FC322" s="28" t="s">
        <v>694</v>
      </c>
      <c r="FD322" s="28" t="s">
        <v>694</v>
      </c>
      <c r="FE322" s="141" t="s">
        <v>694</v>
      </c>
      <c r="FF322" s="30"/>
      <c r="FG322" s="30"/>
    </row>
    <row r="323" spans="1:163" x14ac:dyDescent="0.25">
      <c r="A323" s="27" t="str">
        <f t="shared" si="4"/>
        <v>IR003004002004004002001000000000000000</v>
      </c>
      <c r="B323" s="24" t="s">
        <v>2877</v>
      </c>
      <c r="C323" s="23" t="s">
        <v>2630</v>
      </c>
      <c r="D323" s="25" t="s">
        <v>710</v>
      </c>
      <c r="E323" s="25" t="s">
        <v>711</v>
      </c>
      <c r="F323" s="50" t="s">
        <v>707</v>
      </c>
      <c r="G323" s="25" t="s">
        <v>711</v>
      </c>
      <c r="H323" s="25" t="s">
        <v>711</v>
      </c>
      <c r="I323" s="50" t="s">
        <v>707</v>
      </c>
      <c r="J323" s="50" t="s">
        <v>702</v>
      </c>
      <c r="K323" s="63" t="s">
        <v>697</v>
      </c>
      <c r="L323" s="25" t="s">
        <v>697</v>
      </c>
      <c r="M323" s="25" t="s">
        <v>697</v>
      </c>
      <c r="N323" s="25" t="s">
        <v>697</v>
      </c>
      <c r="O323" s="25" t="s">
        <v>697</v>
      </c>
      <c r="P323" s="28"/>
      <c r="Q323" s="28" t="s">
        <v>698</v>
      </c>
      <c r="R323" s="28" t="s">
        <v>698</v>
      </c>
      <c r="S323" s="28" t="s">
        <v>694</v>
      </c>
      <c r="T323" s="28" t="s">
        <v>922</v>
      </c>
      <c r="U323" s="28" t="s">
        <v>3011</v>
      </c>
      <c r="V323" s="139" t="s">
        <v>905</v>
      </c>
      <c r="W323" s="141"/>
      <c r="X323" s="141"/>
      <c r="Y323" s="141"/>
      <c r="Z323" s="141"/>
      <c r="AA323" s="141"/>
      <c r="AB323" s="141"/>
      <c r="AC323" s="24" t="s">
        <v>3030</v>
      </c>
      <c r="AD323" s="141"/>
      <c r="AE323" s="141"/>
      <c r="AF323" s="141"/>
      <c r="AG323" s="141"/>
      <c r="AH323" s="28" t="s">
        <v>3199</v>
      </c>
      <c r="AI323" s="28" t="s">
        <v>698</v>
      </c>
      <c r="AJ323" s="28" t="s">
        <v>698</v>
      </c>
      <c r="AK323" s="28" t="s">
        <v>698</v>
      </c>
      <c r="AL323" s="28" t="s">
        <v>698</v>
      </c>
      <c r="AM323" s="28" t="s">
        <v>698</v>
      </c>
      <c r="AN323" s="28" t="s">
        <v>698</v>
      </c>
      <c r="AO323" s="28" t="s">
        <v>698</v>
      </c>
      <c r="AP323" s="28" t="s">
        <v>698</v>
      </c>
      <c r="AQ323" s="28" t="s">
        <v>698</v>
      </c>
      <c r="AR323" s="28" t="s">
        <v>698</v>
      </c>
      <c r="AS323" s="28" t="s">
        <v>698</v>
      </c>
      <c r="AT323" s="28" t="s">
        <v>698</v>
      </c>
      <c r="AU323" s="28" t="s">
        <v>698</v>
      </c>
      <c r="AV323" s="28" t="s">
        <v>698</v>
      </c>
      <c r="AW323" s="28" t="s">
        <v>698</v>
      </c>
      <c r="AX323" s="28" t="s">
        <v>698</v>
      </c>
      <c r="AY323" s="28" t="s">
        <v>698</v>
      </c>
      <c r="AZ323" s="28" t="s">
        <v>698</v>
      </c>
      <c r="BA323" s="28" t="s">
        <v>698</v>
      </c>
      <c r="BB323" s="28" t="s">
        <v>698</v>
      </c>
      <c r="BC323" s="28" t="s">
        <v>698</v>
      </c>
      <c r="BD323" s="28" t="s">
        <v>698</v>
      </c>
      <c r="BE323" s="28" t="s">
        <v>698</v>
      </c>
      <c r="BF323" s="28" t="s">
        <v>698</v>
      </c>
      <c r="BG323" s="28" t="s">
        <v>698</v>
      </c>
      <c r="BH323" s="28" t="s">
        <v>698</v>
      </c>
      <c r="BI323" s="28" t="s">
        <v>698</v>
      </c>
      <c r="BJ323" s="28" t="s">
        <v>698</v>
      </c>
      <c r="BK323" s="28" t="s">
        <v>698</v>
      </c>
      <c r="BL323" s="28" t="s">
        <v>698</v>
      </c>
      <c r="BM323" s="28" t="s">
        <v>698</v>
      </c>
      <c r="BN323" s="28" t="s">
        <v>698</v>
      </c>
      <c r="BO323" s="28" t="s">
        <v>698</v>
      </c>
      <c r="BP323" s="28" t="s">
        <v>698</v>
      </c>
      <c r="BQ323" s="28" t="s">
        <v>698</v>
      </c>
      <c r="BR323" s="28" t="s">
        <v>698</v>
      </c>
      <c r="BS323" s="28" t="s">
        <v>698</v>
      </c>
      <c r="BT323" s="28" t="s">
        <v>698</v>
      </c>
      <c r="BU323" s="28" t="s">
        <v>698</v>
      </c>
      <c r="BV323" s="28" t="s">
        <v>698</v>
      </c>
      <c r="BW323" s="28" t="s">
        <v>698</v>
      </c>
      <c r="BX323" s="28" t="s">
        <v>698</v>
      </c>
      <c r="BY323" s="28" t="s">
        <v>698</v>
      </c>
      <c r="BZ323" s="28" t="s">
        <v>704</v>
      </c>
      <c r="CA323" s="28" t="s">
        <v>698</v>
      </c>
      <c r="CB323" s="28" t="s">
        <v>698</v>
      </c>
      <c r="CC323" s="28" t="s">
        <v>698</v>
      </c>
      <c r="CD323" s="28" t="s">
        <v>698</v>
      </c>
      <c r="CE323" s="28" t="s">
        <v>698</v>
      </c>
      <c r="CF323" s="28" t="s">
        <v>698</v>
      </c>
      <c r="CG323" s="28" t="s">
        <v>698</v>
      </c>
      <c r="CH323" s="28" t="s">
        <v>698</v>
      </c>
      <c r="CI323" s="28" t="s">
        <v>698</v>
      </c>
      <c r="CJ323" s="28" t="s">
        <v>698</v>
      </c>
      <c r="CK323" s="28" t="s">
        <v>698</v>
      </c>
      <c r="CL323" s="28" t="s">
        <v>698</v>
      </c>
      <c r="CM323" s="28" t="s">
        <v>698</v>
      </c>
      <c r="CN323" s="28" t="s">
        <v>698</v>
      </c>
      <c r="CO323" s="28" t="s">
        <v>698</v>
      </c>
      <c r="CP323" s="28" t="s">
        <v>698</v>
      </c>
      <c r="CQ323" s="28" t="s">
        <v>698</v>
      </c>
      <c r="CR323" s="28" t="s">
        <v>698</v>
      </c>
      <c r="CS323" s="28" t="s">
        <v>698</v>
      </c>
      <c r="CT323" s="28" t="s">
        <v>698</v>
      </c>
      <c r="CU323" s="28" t="s">
        <v>698</v>
      </c>
      <c r="CV323" s="28" t="s">
        <v>698</v>
      </c>
      <c r="CW323" s="28" t="s">
        <v>698</v>
      </c>
      <c r="CX323" s="28" t="s">
        <v>698</v>
      </c>
      <c r="CY323" s="28" t="s">
        <v>698</v>
      </c>
      <c r="CZ323" s="28" t="s">
        <v>698</v>
      </c>
      <c r="DA323" s="28" t="s">
        <v>698</v>
      </c>
      <c r="DB323" s="28" t="s">
        <v>698</v>
      </c>
      <c r="DC323" s="28" t="s">
        <v>698</v>
      </c>
      <c r="DD323" s="28" t="s">
        <v>698</v>
      </c>
      <c r="DE323" s="28" t="s">
        <v>698</v>
      </c>
      <c r="DF323" s="28" t="s">
        <v>698</v>
      </c>
      <c r="DG323" s="28" t="s">
        <v>698</v>
      </c>
      <c r="DH323" s="28" t="s">
        <v>698</v>
      </c>
      <c r="DI323" s="28" t="s">
        <v>698</v>
      </c>
      <c r="DJ323" s="28" t="s">
        <v>698</v>
      </c>
      <c r="DK323" s="28" t="s">
        <v>698</v>
      </c>
      <c r="DL323" s="28" t="s">
        <v>698</v>
      </c>
      <c r="DM323" s="28" t="s">
        <v>698</v>
      </c>
      <c r="DN323" s="28" t="s">
        <v>698</v>
      </c>
      <c r="DO323" s="28" t="s">
        <v>698</v>
      </c>
      <c r="DP323" s="28" t="s">
        <v>698</v>
      </c>
      <c r="DQ323" s="28" t="s">
        <v>698</v>
      </c>
      <c r="DR323" s="28" t="s">
        <v>698</v>
      </c>
      <c r="DS323" s="28" t="s">
        <v>698</v>
      </c>
      <c r="DT323" s="28" t="s">
        <v>698</v>
      </c>
      <c r="DU323" s="28" t="s">
        <v>698</v>
      </c>
      <c r="DV323" s="28" t="s">
        <v>698</v>
      </c>
      <c r="DW323" s="28" t="s">
        <v>698</v>
      </c>
      <c r="DX323" s="28" t="s">
        <v>698</v>
      </c>
      <c r="DY323" s="28" t="s">
        <v>698</v>
      </c>
      <c r="DZ323" s="28" t="s">
        <v>698</v>
      </c>
      <c r="EA323" s="28" t="s">
        <v>698</v>
      </c>
      <c r="EB323" s="28" t="s">
        <v>698</v>
      </c>
      <c r="EC323" s="28" t="s">
        <v>698</v>
      </c>
      <c r="ED323" s="28" t="s">
        <v>698</v>
      </c>
      <c r="EE323" s="28" t="s">
        <v>698</v>
      </c>
      <c r="EF323" s="28" t="s">
        <v>698</v>
      </c>
      <c r="EG323" s="28" t="s">
        <v>698</v>
      </c>
      <c r="EH323" s="28" t="s">
        <v>698</v>
      </c>
      <c r="EI323" s="28" t="s">
        <v>698</v>
      </c>
      <c r="EJ323" s="28" t="s">
        <v>698</v>
      </c>
      <c r="EK323" s="28" t="s">
        <v>698</v>
      </c>
      <c r="EL323" s="28" t="s">
        <v>698</v>
      </c>
      <c r="EM323" s="28" t="s">
        <v>698</v>
      </c>
      <c r="EN323" s="28" t="s">
        <v>698</v>
      </c>
      <c r="EO323" s="28" t="s">
        <v>698</v>
      </c>
      <c r="EP323" s="28" t="s">
        <v>698</v>
      </c>
      <c r="EQ323" s="28" t="s">
        <v>698</v>
      </c>
      <c r="ER323" s="28" t="s">
        <v>698</v>
      </c>
      <c r="ES323" s="28" t="s">
        <v>698</v>
      </c>
      <c r="ET323" s="28" t="s">
        <v>698</v>
      </c>
      <c r="EU323" s="28" t="s">
        <v>698</v>
      </c>
      <c r="EV323" s="28" t="s">
        <v>698</v>
      </c>
      <c r="EW323" s="28" t="s">
        <v>2705</v>
      </c>
      <c r="EX323" s="28" t="s">
        <v>3004</v>
      </c>
      <c r="EY323" s="28" t="s">
        <v>2707</v>
      </c>
      <c r="EZ323" s="28" t="s">
        <v>694</v>
      </c>
      <c r="FA323" s="28" t="s">
        <v>694</v>
      </c>
      <c r="FB323" s="28" t="s">
        <v>694</v>
      </c>
      <c r="FC323" s="28" t="s">
        <v>694</v>
      </c>
      <c r="FD323" s="28" t="s">
        <v>694</v>
      </c>
      <c r="FE323" s="28" t="s">
        <v>2858</v>
      </c>
      <c r="FF323" s="30"/>
      <c r="FG323" s="30"/>
    </row>
    <row r="324" spans="1:163" x14ac:dyDescent="0.25">
      <c r="A324" s="27" t="str">
        <f t="shared" si="4"/>
        <v>IR003004002004004002002000000000000000</v>
      </c>
      <c r="B324" s="24" t="s">
        <v>2599</v>
      </c>
      <c r="C324" s="23" t="s">
        <v>2630</v>
      </c>
      <c r="D324" s="25" t="s">
        <v>710</v>
      </c>
      <c r="E324" s="25" t="s">
        <v>711</v>
      </c>
      <c r="F324" s="50" t="s">
        <v>707</v>
      </c>
      <c r="G324" s="25" t="s">
        <v>711</v>
      </c>
      <c r="H324" s="25" t="s">
        <v>711</v>
      </c>
      <c r="I324" s="50" t="s">
        <v>707</v>
      </c>
      <c r="J324" s="50" t="s">
        <v>707</v>
      </c>
      <c r="K324" s="63" t="s">
        <v>697</v>
      </c>
      <c r="L324" s="25" t="s">
        <v>697</v>
      </c>
      <c r="M324" s="25" t="s">
        <v>697</v>
      </c>
      <c r="N324" s="25" t="s">
        <v>697</v>
      </c>
      <c r="O324" s="25" t="s">
        <v>697</v>
      </c>
      <c r="P324" s="28"/>
      <c r="Q324" s="28" t="s">
        <v>704</v>
      </c>
      <c r="R324" s="28" t="s">
        <v>698</v>
      </c>
      <c r="S324" s="28" t="s">
        <v>694</v>
      </c>
      <c r="T324" s="28" t="s">
        <v>922</v>
      </c>
      <c r="U324" s="28" t="s">
        <v>3011</v>
      </c>
      <c r="V324" s="139" t="s">
        <v>905</v>
      </c>
      <c r="W324" s="141"/>
      <c r="X324" s="141"/>
      <c r="Y324" s="141"/>
      <c r="Z324" s="141"/>
      <c r="AA324" s="141"/>
      <c r="AB324" s="141"/>
      <c r="AC324" s="24" t="s">
        <v>3032</v>
      </c>
      <c r="AD324" s="141"/>
      <c r="AE324" s="141"/>
      <c r="AF324" s="141"/>
      <c r="AG324" s="141"/>
      <c r="AH324" s="28" t="s">
        <v>3200</v>
      </c>
      <c r="AI324" s="28" t="s">
        <v>704</v>
      </c>
      <c r="AJ324" s="28" t="s">
        <v>698</v>
      </c>
      <c r="AK324" s="28" t="s">
        <v>698</v>
      </c>
      <c r="AL324" s="28" t="s">
        <v>698</v>
      </c>
      <c r="AM324" s="28" t="s">
        <v>698</v>
      </c>
      <c r="AN324" s="28" t="s">
        <v>698</v>
      </c>
      <c r="AO324" s="28" t="s">
        <v>698</v>
      </c>
      <c r="AP324" s="28" t="s">
        <v>698</v>
      </c>
      <c r="AQ324" s="28" t="s">
        <v>698</v>
      </c>
      <c r="AR324" s="28" t="s">
        <v>698</v>
      </c>
      <c r="AS324" s="28" t="s">
        <v>698</v>
      </c>
      <c r="AT324" s="28" t="s">
        <v>698</v>
      </c>
      <c r="AU324" s="28" t="s">
        <v>698</v>
      </c>
      <c r="AV324" s="28" t="s">
        <v>698</v>
      </c>
      <c r="AW324" s="28" t="s">
        <v>698</v>
      </c>
      <c r="AX324" s="28" t="s">
        <v>698</v>
      </c>
      <c r="AY324" s="28" t="s">
        <v>698</v>
      </c>
      <c r="AZ324" s="28" t="s">
        <v>698</v>
      </c>
      <c r="BA324" s="28" t="s">
        <v>698</v>
      </c>
      <c r="BB324" s="28" t="s">
        <v>698</v>
      </c>
      <c r="BC324" s="28" t="s">
        <v>698</v>
      </c>
      <c r="BD324" s="28" t="s">
        <v>698</v>
      </c>
      <c r="BE324" s="28" t="s">
        <v>698</v>
      </c>
      <c r="BF324" s="28" t="s">
        <v>698</v>
      </c>
      <c r="BG324" s="28" t="s">
        <v>698</v>
      </c>
      <c r="BH324" s="28" t="s">
        <v>698</v>
      </c>
      <c r="BI324" s="28" t="s">
        <v>698</v>
      </c>
      <c r="BJ324" s="28" t="s">
        <v>698</v>
      </c>
      <c r="BK324" s="28" t="s">
        <v>698</v>
      </c>
      <c r="BL324" s="28" t="s">
        <v>698</v>
      </c>
      <c r="BM324" s="28" t="s">
        <v>698</v>
      </c>
      <c r="BN324" s="28" t="s">
        <v>698</v>
      </c>
      <c r="BO324" s="28" t="s">
        <v>698</v>
      </c>
      <c r="BP324" s="28" t="s">
        <v>698</v>
      </c>
      <c r="BQ324" s="28" t="s">
        <v>698</v>
      </c>
      <c r="BR324" s="28" t="s">
        <v>698</v>
      </c>
      <c r="BS324" s="28" t="s">
        <v>698</v>
      </c>
      <c r="BT324" s="28" t="s">
        <v>698</v>
      </c>
      <c r="BU324" s="28" t="s">
        <v>698</v>
      </c>
      <c r="BV324" s="28" t="s">
        <v>698</v>
      </c>
      <c r="BW324" s="28" t="s">
        <v>698</v>
      </c>
      <c r="BX324" s="28" t="s">
        <v>698</v>
      </c>
      <c r="BY324" s="28" t="s">
        <v>698</v>
      </c>
      <c r="BZ324" s="28" t="s">
        <v>704</v>
      </c>
      <c r="CA324" s="28" t="s">
        <v>698</v>
      </c>
      <c r="CB324" s="28" t="s">
        <v>698</v>
      </c>
      <c r="CC324" s="28" t="s">
        <v>698</v>
      </c>
      <c r="CD324" s="28" t="s">
        <v>698</v>
      </c>
      <c r="CE324" s="28" t="s">
        <v>698</v>
      </c>
      <c r="CF324" s="28" t="s">
        <v>698</v>
      </c>
      <c r="CG324" s="28" t="s">
        <v>698</v>
      </c>
      <c r="CH324" s="28" t="s">
        <v>698</v>
      </c>
      <c r="CI324" s="28" t="s">
        <v>698</v>
      </c>
      <c r="CJ324" s="28" t="s">
        <v>698</v>
      </c>
      <c r="CK324" s="28" t="s">
        <v>698</v>
      </c>
      <c r="CL324" s="28" t="s">
        <v>698</v>
      </c>
      <c r="CM324" s="28" t="s">
        <v>698</v>
      </c>
      <c r="CN324" s="28" t="s">
        <v>698</v>
      </c>
      <c r="CO324" s="28" t="s">
        <v>698</v>
      </c>
      <c r="CP324" s="28" t="s">
        <v>698</v>
      </c>
      <c r="CQ324" s="28" t="s">
        <v>698</v>
      </c>
      <c r="CR324" s="28" t="s">
        <v>698</v>
      </c>
      <c r="CS324" s="28" t="s">
        <v>698</v>
      </c>
      <c r="CT324" s="28" t="s">
        <v>698</v>
      </c>
      <c r="CU324" s="28" t="s">
        <v>698</v>
      </c>
      <c r="CV324" s="28" t="s">
        <v>698</v>
      </c>
      <c r="CW324" s="28" t="s">
        <v>698</v>
      </c>
      <c r="CX324" s="28" t="s">
        <v>698</v>
      </c>
      <c r="CY324" s="28" t="s">
        <v>698</v>
      </c>
      <c r="CZ324" s="28" t="s">
        <v>698</v>
      </c>
      <c r="DA324" s="28" t="s">
        <v>698</v>
      </c>
      <c r="DB324" s="28" t="s">
        <v>698</v>
      </c>
      <c r="DC324" s="28" t="s">
        <v>698</v>
      </c>
      <c r="DD324" s="28" t="s">
        <v>698</v>
      </c>
      <c r="DE324" s="28" t="s">
        <v>698</v>
      </c>
      <c r="DF324" s="28" t="s">
        <v>698</v>
      </c>
      <c r="DG324" s="28" t="s">
        <v>698</v>
      </c>
      <c r="DH324" s="28" t="s">
        <v>698</v>
      </c>
      <c r="DI324" s="28" t="s">
        <v>698</v>
      </c>
      <c r="DJ324" s="28" t="s">
        <v>698</v>
      </c>
      <c r="DK324" s="28" t="s">
        <v>698</v>
      </c>
      <c r="DL324" s="28" t="s">
        <v>698</v>
      </c>
      <c r="DM324" s="28" t="s">
        <v>698</v>
      </c>
      <c r="DN324" s="28" t="s">
        <v>698</v>
      </c>
      <c r="DO324" s="28" t="s">
        <v>698</v>
      </c>
      <c r="DP324" s="28" t="s">
        <v>698</v>
      </c>
      <c r="DQ324" s="28" t="s">
        <v>698</v>
      </c>
      <c r="DR324" s="28" t="s">
        <v>698</v>
      </c>
      <c r="DS324" s="28" t="s">
        <v>698</v>
      </c>
      <c r="DT324" s="28" t="s">
        <v>698</v>
      </c>
      <c r="DU324" s="28" t="s">
        <v>698</v>
      </c>
      <c r="DV324" s="28" t="s">
        <v>698</v>
      </c>
      <c r="DW324" s="28" t="s">
        <v>698</v>
      </c>
      <c r="DX324" s="28" t="s">
        <v>698</v>
      </c>
      <c r="DY324" s="28" t="s">
        <v>698</v>
      </c>
      <c r="DZ324" s="28" t="s">
        <v>698</v>
      </c>
      <c r="EA324" s="28" t="s">
        <v>698</v>
      </c>
      <c r="EB324" s="28" t="s">
        <v>698</v>
      </c>
      <c r="EC324" s="28" t="s">
        <v>698</v>
      </c>
      <c r="ED324" s="28" t="s">
        <v>698</v>
      </c>
      <c r="EE324" s="28" t="s">
        <v>698</v>
      </c>
      <c r="EF324" s="28" t="s">
        <v>698</v>
      </c>
      <c r="EG324" s="28" t="s">
        <v>698</v>
      </c>
      <c r="EH324" s="28" t="s">
        <v>698</v>
      </c>
      <c r="EI324" s="28" t="s">
        <v>698</v>
      </c>
      <c r="EJ324" s="28" t="s">
        <v>698</v>
      </c>
      <c r="EK324" s="28" t="s">
        <v>698</v>
      </c>
      <c r="EL324" s="28" t="s">
        <v>698</v>
      </c>
      <c r="EM324" s="28" t="s">
        <v>698</v>
      </c>
      <c r="EN324" s="28" t="s">
        <v>698</v>
      </c>
      <c r="EO324" s="28" t="s">
        <v>698</v>
      </c>
      <c r="EP324" s="28" t="s">
        <v>698</v>
      </c>
      <c r="EQ324" s="28" t="s">
        <v>698</v>
      </c>
      <c r="ER324" s="28" t="s">
        <v>698</v>
      </c>
      <c r="ES324" s="28" t="s">
        <v>698</v>
      </c>
      <c r="ET324" s="28" t="s">
        <v>698</v>
      </c>
      <c r="EU324" s="28" t="s">
        <v>698</v>
      </c>
      <c r="EV324" s="28" t="s">
        <v>698</v>
      </c>
      <c r="EW324" s="28" t="s">
        <v>2705</v>
      </c>
      <c r="EX324" s="28" t="s">
        <v>3004</v>
      </c>
      <c r="EY324" s="28" t="s">
        <v>2707</v>
      </c>
      <c r="EZ324" s="28" t="s">
        <v>694</v>
      </c>
      <c r="FA324" s="28" t="s">
        <v>694</v>
      </c>
      <c r="FB324" s="28" t="s">
        <v>694</v>
      </c>
      <c r="FC324" s="28" t="s">
        <v>694</v>
      </c>
      <c r="FD324" s="28" t="s">
        <v>694</v>
      </c>
      <c r="FE324" s="28" t="s">
        <v>2858</v>
      </c>
      <c r="FF324" s="30"/>
      <c r="FG324" s="30"/>
    </row>
    <row r="325" spans="1:163" x14ac:dyDescent="0.25">
      <c r="A325" s="27" t="str">
        <f t="shared" si="4"/>
        <v>IR003004002004004003000000000000000000</v>
      </c>
      <c r="B325" s="24" t="s">
        <v>2877</v>
      </c>
      <c r="C325" s="23" t="s">
        <v>2630</v>
      </c>
      <c r="D325" s="25" t="s">
        <v>710</v>
      </c>
      <c r="E325" s="25" t="s">
        <v>711</v>
      </c>
      <c r="F325" s="50" t="s">
        <v>707</v>
      </c>
      <c r="G325" s="25" t="s">
        <v>711</v>
      </c>
      <c r="H325" s="25" t="s">
        <v>711</v>
      </c>
      <c r="I325" s="50" t="s">
        <v>710</v>
      </c>
      <c r="J325" s="25" t="s">
        <v>697</v>
      </c>
      <c r="K325" s="63" t="s">
        <v>697</v>
      </c>
      <c r="L325" s="25" t="s">
        <v>697</v>
      </c>
      <c r="M325" s="25" t="s">
        <v>697</v>
      </c>
      <c r="N325" s="25" t="s">
        <v>697</v>
      </c>
      <c r="O325" s="25" t="s">
        <v>697</v>
      </c>
      <c r="P325" s="28"/>
      <c r="Q325" s="28" t="s">
        <v>704</v>
      </c>
      <c r="R325" s="28" t="s">
        <v>698</v>
      </c>
      <c r="S325" s="28" t="s">
        <v>694</v>
      </c>
      <c r="T325" s="28" t="s">
        <v>922</v>
      </c>
      <c r="U325" s="28" t="s">
        <v>3011</v>
      </c>
      <c r="V325" s="139" t="s">
        <v>905</v>
      </c>
      <c r="W325" s="141"/>
      <c r="X325" s="141"/>
      <c r="Y325" s="141"/>
      <c r="Z325" s="141"/>
      <c r="AA325" s="141"/>
      <c r="AB325" s="24" t="s">
        <v>1535</v>
      </c>
      <c r="AC325" s="141"/>
      <c r="AD325" s="141"/>
      <c r="AE325" s="141"/>
      <c r="AF325" s="141"/>
      <c r="AG325" s="141"/>
      <c r="AH325" s="28" t="s">
        <v>3201</v>
      </c>
      <c r="AI325" s="28" t="s">
        <v>704</v>
      </c>
      <c r="AJ325" s="28" t="s">
        <v>698</v>
      </c>
      <c r="AK325" s="28" t="s">
        <v>698</v>
      </c>
      <c r="AL325" s="28" t="s">
        <v>698</v>
      </c>
      <c r="AM325" s="28" t="s">
        <v>698</v>
      </c>
      <c r="AN325" s="28" t="s">
        <v>698</v>
      </c>
      <c r="AO325" s="28" t="s">
        <v>698</v>
      </c>
      <c r="AP325" s="28" t="s">
        <v>698</v>
      </c>
      <c r="AQ325" s="28" t="s">
        <v>698</v>
      </c>
      <c r="AR325" s="28" t="s">
        <v>698</v>
      </c>
      <c r="AS325" s="28" t="s">
        <v>698</v>
      </c>
      <c r="AT325" s="28" t="s">
        <v>698</v>
      </c>
      <c r="AU325" s="28" t="s">
        <v>698</v>
      </c>
      <c r="AV325" s="28" t="s">
        <v>698</v>
      </c>
      <c r="AW325" s="28" t="s">
        <v>698</v>
      </c>
      <c r="AX325" s="28" t="s">
        <v>698</v>
      </c>
      <c r="AY325" s="28" t="s">
        <v>698</v>
      </c>
      <c r="AZ325" s="28" t="s">
        <v>698</v>
      </c>
      <c r="BA325" s="28" t="s">
        <v>698</v>
      </c>
      <c r="BB325" s="28" t="s">
        <v>698</v>
      </c>
      <c r="BC325" s="28" t="s">
        <v>698</v>
      </c>
      <c r="BD325" s="28" t="s">
        <v>698</v>
      </c>
      <c r="BE325" s="28" t="s">
        <v>698</v>
      </c>
      <c r="BF325" s="28" t="s">
        <v>698</v>
      </c>
      <c r="BG325" s="28" t="s">
        <v>698</v>
      </c>
      <c r="BH325" s="28" t="s">
        <v>698</v>
      </c>
      <c r="BI325" s="28" t="s">
        <v>698</v>
      </c>
      <c r="BJ325" s="28" t="s">
        <v>698</v>
      </c>
      <c r="BK325" s="28" t="s">
        <v>698</v>
      </c>
      <c r="BL325" s="28" t="s">
        <v>698</v>
      </c>
      <c r="BM325" s="28" t="s">
        <v>698</v>
      </c>
      <c r="BN325" s="28" t="s">
        <v>698</v>
      </c>
      <c r="BO325" s="28" t="s">
        <v>698</v>
      </c>
      <c r="BP325" s="28" t="s">
        <v>698</v>
      </c>
      <c r="BQ325" s="28" t="s">
        <v>698</v>
      </c>
      <c r="BR325" s="28" t="s">
        <v>698</v>
      </c>
      <c r="BS325" s="28" t="s">
        <v>698</v>
      </c>
      <c r="BT325" s="28" t="s">
        <v>698</v>
      </c>
      <c r="BU325" s="28" t="s">
        <v>698</v>
      </c>
      <c r="BV325" s="28" t="s">
        <v>698</v>
      </c>
      <c r="BW325" s="28" t="s">
        <v>698</v>
      </c>
      <c r="BX325" s="28" t="s">
        <v>698</v>
      </c>
      <c r="BY325" s="28" t="s">
        <v>698</v>
      </c>
      <c r="BZ325" s="28" t="s">
        <v>704</v>
      </c>
      <c r="CA325" s="28" t="s">
        <v>698</v>
      </c>
      <c r="CB325" s="28" t="s">
        <v>698</v>
      </c>
      <c r="CC325" s="28" t="s">
        <v>698</v>
      </c>
      <c r="CD325" s="28" t="s">
        <v>698</v>
      </c>
      <c r="CE325" s="28" t="s">
        <v>698</v>
      </c>
      <c r="CF325" s="28" t="s">
        <v>698</v>
      </c>
      <c r="CG325" s="28" t="s">
        <v>698</v>
      </c>
      <c r="CH325" s="28" t="s">
        <v>698</v>
      </c>
      <c r="CI325" s="28" t="s">
        <v>698</v>
      </c>
      <c r="CJ325" s="28" t="s">
        <v>698</v>
      </c>
      <c r="CK325" s="28" t="s">
        <v>698</v>
      </c>
      <c r="CL325" s="28" t="s">
        <v>698</v>
      </c>
      <c r="CM325" s="28" t="s">
        <v>698</v>
      </c>
      <c r="CN325" s="28" t="s">
        <v>698</v>
      </c>
      <c r="CO325" s="28" t="s">
        <v>698</v>
      </c>
      <c r="CP325" s="28" t="s">
        <v>698</v>
      </c>
      <c r="CQ325" s="28" t="s">
        <v>698</v>
      </c>
      <c r="CR325" s="28" t="s">
        <v>698</v>
      </c>
      <c r="CS325" s="28" t="s">
        <v>698</v>
      </c>
      <c r="CT325" s="28" t="s">
        <v>698</v>
      </c>
      <c r="CU325" s="28" t="s">
        <v>698</v>
      </c>
      <c r="CV325" s="28" t="s">
        <v>698</v>
      </c>
      <c r="CW325" s="28" t="s">
        <v>698</v>
      </c>
      <c r="CX325" s="28" t="s">
        <v>698</v>
      </c>
      <c r="CY325" s="28" t="s">
        <v>698</v>
      </c>
      <c r="CZ325" s="28" t="s">
        <v>698</v>
      </c>
      <c r="DA325" s="28" t="s">
        <v>698</v>
      </c>
      <c r="DB325" s="28" t="s">
        <v>698</v>
      </c>
      <c r="DC325" s="28" t="s">
        <v>698</v>
      </c>
      <c r="DD325" s="28" t="s">
        <v>698</v>
      </c>
      <c r="DE325" s="28" t="s">
        <v>698</v>
      </c>
      <c r="DF325" s="28" t="s">
        <v>698</v>
      </c>
      <c r="DG325" s="28" t="s">
        <v>698</v>
      </c>
      <c r="DH325" s="28" t="s">
        <v>698</v>
      </c>
      <c r="DI325" s="28" t="s">
        <v>698</v>
      </c>
      <c r="DJ325" s="28" t="s">
        <v>698</v>
      </c>
      <c r="DK325" s="28" t="s">
        <v>698</v>
      </c>
      <c r="DL325" s="28" t="s">
        <v>698</v>
      </c>
      <c r="DM325" s="28" t="s">
        <v>698</v>
      </c>
      <c r="DN325" s="28" t="s">
        <v>698</v>
      </c>
      <c r="DO325" s="28" t="s">
        <v>698</v>
      </c>
      <c r="DP325" s="28" t="s">
        <v>698</v>
      </c>
      <c r="DQ325" s="28" t="s">
        <v>698</v>
      </c>
      <c r="DR325" s="28" t="s">
        <v>698</v>
      </c>
      <c r="DS325" s="28" t="s">
        <v>698</v>
      </c>
      <c r="DT325" s="28" t="s">
        <v>698</v>
      </c>
      <c r="DU325" s="28" t="s">
        <v>698</v>
      </c>
      <c r="DV325" s="28" t="s">
        <v>698</v>
      </c>
      <c r="DW325" s="28" t="s">
        <v>698</v>
      </c>
      <c r="DX325" s="28" t="s">
        <v>698</v>
      </c>
      <c r="DY325" s="28" t="s">
        <v>698</v>
      </c>
      <c r="DZ325" s="28" t="s">
        <v>698</v>
      </c>
      <c r="EA325" s="28" t="s">
        <v>698</v>
      </c>
      <c r="EB325" s="28" t="s">
        <v>698</v>
      </c>
      <c r="EC325" s="28" t="s">
        <v>698</v>
      </c>
      <c r="ED325" s="28" t="s">
        <v>698</v>
      </c>
      <c r="EE325" s="28" t="s">
        <v>698</v>
      </c>
      <c r="EF325" s="28" t="s">
        <v>698</v>
      </c>
      <c r="EG325" s="28" t="s">
        <v>698</v>
      </c>
      <c r="EH325" s="28" t="s">
        <v>698</v>
      </c>
      <c r="EI325" s="28" t="s">
        <v>698</v>
      </c>
      <c r="EJ325" s="28" t="s">
        <v>698</v>
      </c>
      <c r="EK325" s="28" t="s">
        <v>698</v>
      </c>
      <c r="EL325" s="28" t="s">
        <v>698</v>
      </c>
      <c r="EM325" s="28" t="s">
        <v>698</v>
      </c>
      <c r="EN325" s="28" t="s">
        <v>698</v>
      </c>
      <c r="EO325" s="28" t="s">
        <v>698</v>
      </c>
      <c r="EP325" s="28" t="s">
        <v>698</v>
      </c>
      <c r="EQ325" s="28" t="s">
        <v>698</v>
      </c>
      <c r="ER325" s="28" t="s">
        <v>698</v>
      </c>
      <c r="ES325" s="28" t="s">
        <v>698</v>
      </c>
      <c r="ET325" s="28" t="s">
        <v>698</v>
      </c>
      <c r="EU325" s="28" t="s">
        <v>698</v>
      </c>
      <c r="EV325" s="28" t="s">
        <v>698</v>
      </c>
      <c r="EW325" s="28" t="s">
        <v>2705</v>
      </c>
      <c r="EX325" s="28" t="s">
        <v>3004</v>
      </c>
      <c r="EY325" s="28" t="s">
        <v>2707</v>
      </c>
      <c r="EZ325" s="28" t="s">
        <v>694</v>
      </c>
      <c r="FA325" s="28" t="s">
        <v>694</v>
      </c>
      <c r="FB325" s="28" t="s">
        <v>694</v>
      </c>
      <c r="FC325" s="28" t="s">
        <v>694</v>
      </c>
      <c r="FD325" s="28" t="s">
        <v>694</v>
      </c>
      <c r="FE325" s="28" t="s">
        <v>2858</v>
      </c>
      <c r="FF325" s="30"/>
      <c r="FG325" s="30"/>
    </row>
    <row r="326" spans="1:163" x14ac:dyDescent="0.25">
      <c r="A326" s="27" t="str">
        <f t="shared" si="4"/>
        <v>IR003004002004004004000000000000000000</v>
      </c>
      <c r="B326" s="24" t="s">
        <v>2877</v>
      </c>
      <c r="C326" s="23" t="s">
        <v>2630</v>
      </c>
      <c r="D326" s="25" t="s">
        <v>710</v>
      </c>
      <c r="E326" s="25" t="s">
        <v>711</v>
      </c>
      <c r="F326" s="50" t="s">
        <v>707</v>
      </c>
      <c r="G326" s="25" t="s">
        <v>711</v>
      </c>
      <c r="H326" s="25" t="s">
        <v>711</v>
      </c>
      <c r="I326" s="50" t="s">
        <v>711</v>
      </c>
      <c r="J326" s="25" t="s">
        <v>697</v>
      </c>
      <c r="K326" s="63" t="s">
        <v>697</v>
      </c>
      <c r="L326" s="25" t="s">
        <v>697</v>
      </c>
      <c r="M326" s="25" t="s">
        <v>697</v>
      </c>
      <c r="N326" s="25" t="s">
        <v>697</v>
      </c>
      <c r="O326" s="25" t="s">
        <v>697</v>
      </c>
      <c r="P326" s="28"/>
      <c r="Q326" s="28" t="s">
        <v>704</v>
      </c>
      <c r="R326" s="28" t="s">
        <v>698</v>
      </c>
      <c r="S326" s="28" t="s">
        <v>694</v>
      </c>
      <c r="T326" s="28" t="s">
        <v>922</v>
      </c>
      <c r="U326" s="28" t="s">
        <v>3011</v>
      </c>
      <c r="V326" s="139" t="s">
        <v>905</v>
      </c>
      <c r="W326" s="141"/>
      <c r="X326" s="141"/>
      <c r="Y326" s="141"/>
      <c r="Z326" s="141"/>
      <c r="AA326" s="141"/>
      <c r="AB326" s="24" t="s">
        <v>1540</v>
      </c>
      <c r="AC326" s="141"/>
      <c r="AD326" s="141"/>
      <c r="AE326" s="141"/>
      <c r="AF326" s="141"/>
      <c r="AG326" s="141"/>
      <c r="AH326" s="28" t="s">
        <v>3202</v>
      </c>
      <c r="AI326" s="28" t="s">
        <v>704</v>
      </c>
      <c r="AJ326" s="28" t="s">
        <v>698</v>
      </c>
      <c r="AK326" s="28" t="s">
        <v>698</v>
      </c>
      <c r="AL326" s="28" t="s">
        <v>698</v>
      </c>
      <c r="AM326" s="28" t="s">
        <v>698</v>
      </c>
      <c r="AN326" s="28" t="s">
        <v>698</v>
      </c>
      <c r="AO326" s="28" t="s">
        <v>698</v>
      </c>
      <c r="AP326" s="28" t="s">
        <v>698</v>
      </c>
      <c r="AQ326" s="28" t="s">
        <v>698</v>
      </c>
      <c r="AR326" s="28" t="s">
        <v>698</v>
      </c>
      <c r="AS326" s="28" t="s">
        <v>698</v>
      </c>
      <c r="AT326" s="28" t="s">
        <v>698</v>
      </c>
      <c r="AU326" s="28" t="s">
        <v>698</v>
      </c>
      <c r="AV326" s="28" t="s">
        <v>698</v>
      </c>
      <c r="AW326" s="28" t="s">
        <v>698</v>
      </c>
      <c r="AX326" s="28" t="s">
        <v>698</v>
      </c>
      <c r="AY326" s="28" t="s">
        <v>698</v>
      </c>
      <c r="AZ326" s="28" t="s">
        <v>698</v>
      </c>
      <c r="BA326" s="28" t="s">
        <v>698</v>
      </c>
      <c r="BB326" s="28" t="s">
        <v>698</v>
      </c>
      <c r="BC326" s="28" t="s">
        <v>698</v>
      </c>
      <c r="BD326" s="28" t="s">
        <v>698</v>
      </c>
      <c r="BE326" s="28" t="s">
        <v>698</v>
      </c>
      <c r="BF326" s="28" t="s">
        <v>698</v>
      </c>
      <c r="BG326" s="28" t="s">
        <v>698</v>
      </c>
      <c r="BH326" s="28" t="s">
        <v>698</v>
      </c>
      <c r="BI326" s="28" t="s">
        <v>698</v>
      </c>
      <c r="BJ326" s="28" t="s">
        <v>698</v>
      </c>
      <c r="BK326" s="28" t="s">
        <v>698</v>
      </c>
      <c r="BL326" s="28" t="s">
        <v>698</v>
      </c>
      <c r="BM326" s="28" t="s">
        <v>698</v>
      </c>
      <c r="BN326" s="28" t="s">
        <v>698</v>
      </c>
      <c r="BO326" s="28" t="s">
        <v>698</v>
      </c>
      <c r="BP326" s="28" t="s">
        <v>698</v>
      </c>
      <c r="BQ326" s="28" t="s">
        <v>698</v>
      </c>
      <c r="BR326" s="28" t="s">
        <v>698</v>
      </c>
      <c r="BS326" s="28" t="s">
        <v>698</v>
      </c>
      <c r="BT326" s="28" t="s">
        <v>698</v>
      </c>
      <c r="BU326" s="28" t="s">
        <v>698</v>
      </c>
      <c r="BV326" s="28" t="s">
        <v>698</v>
      </c>
      <c r="BW326" s="28" t="s">
        <v>698</v>
      </c>
      <c r="BX326" s="28" t="s">
        <v>698</v>
      </c>
      <c r="BY326" s="28" t="s">
        <v>698</v>
      </c>
      <c r="BZ326" s="28" t="s">
        <v>704</v>
      </c>
      <c r="CA326" s="28" t="s">
        <v>698</v>
      </c>
      <c r="CB326" s="28" t="s">
        <v>698</v>
      </c>
      <c r="CC326" s="28" t="s">
        <v>698</v>
      </c>
      <c r="CD326" s="28" t="s">
        <v>698</v>
      </c>
      <c r="CE326" s="28" t="s">
        <v>698</v>
      </c>
      <c r="CF326" s="28" t="s">
        <v>698</v>
      </c>
      <c r="CG326" s="28" t="s">
        <v>698</v>
      </c>
      <c r="CH326" s="28" t="s">
        <v>698</v>
      </c>
      <c r="CI326" s="28" t="s">
        <v>698</v>
      </c>
      <c r="CJ326" s="28" t="s">
        <v>698</v>
      </c>
      <c r="CK326" s="28" t="s">
        <v>698</v>
      </c>
      <c r="CL326" s="28" t="s">
        <v>698</v>
      </c>
      <c r="CM326" s="28" t="s">
        <v>698</v>
      </c>
      <c r="CN326" s="28" t="s">
        <v>698</v>
      </c>
      <c r="CO326" s="28" t="s">
        <v>698</v>
      </c>
      <c r="CP326" s="28" t="s">
        <v>698</v>
      </c>
      <c r="CQ326" s="28" t="s">
        <v>698</v>
      </c>
      <c r="CR326" s="28" t="s">
        <v>698</v>
      </c>
      <c r="CS326" s="28" t="s">
        <v>698</v>
      </c>
      <c r="CT326" s="28" t="s">
        <v>698</v>
      </c>
      <c r="CU326" s="28" t="s">
        <v>698</v>
      </c>
      <c r="CV326" s="28" t="s">
        <v>698</v>
      </c>
      <c r="CW326" s="28" t="s">
        <v>698</v>
      </c>
      <c r="CX326" s="28" t="s">
        <v>698</v>
      </c>
      <c r="CY326" s="28" t="s">
        <v>698</v>
      </c>
      <c r="CZ326" s="28" t="s">
        <v>698</v>
      </c>
      <c r="DA326" s="28" t="s">
        <v>698</v>
      </c>
      <c r="DB326" s="28" t="s">
        <v>698</v>
      </c>
      <c r="DC326" s="28" t="s">
        <v>698</v>
      </c>
      <c r="DD326" s="28" t="s">
        <v>698</v>
      </c>
      <c r="DE326" s="28" t="s">
        <v>698</v>
      </c>
      <c r="DF326" s="28" t="s">
        <v>698</v>
      </c>
      <c r="DG326" s="28" t="s">
        <v>698</v>
      </c>
      <c r="DH326" s="28" t="s">
        <v>698</v>
      </c>
      <c r="DI326" s="28" t="s">
        <v>698</v>
      </c>
      <c r="DJ326" s="28" t="s">
        <v>698</v>
      </c>
      <c r="DK326" s="28" t="s">
        <v>698</v>
      </c>
      <c r="DL326" s="28" t="s">
        <v>698</v>
      </c>
      <c r="DM326" s="28" t="s">
        <v>698</v>
      </c>
      <c r="DN326" s="28" t="s">
        <v>698</v>
      </c>
      <c r="DO326" s="28" t="s">
        <v>698</v>
      </c>
      <c r="DP326" s="28" t="s">
        <v>698</v>
      </c>
      <c r="DQ326" s="28" t="s">
        <v>698</v>
      </c>
      <c r="DR326" s="28" t="s">
        <v>698</v>
      </c>
      <c r="DS326" s="28" t="s">
        <v>698</v>
      </c>
      <c r="DT326" s="28" t="s">
        <v>698</v>
      </c>
      <c r="DU326" s="28" t="s">
        <v>698</v>
      </c>
      <c r="DV326" s="28" t="s">
        <v>698</v>
      </c>
      <c r="DW326" s="28" t="s">
        <v>698</v>
      </c>
      <c r="DX326" s="28" t="s">
        <v>698</v>
      </c>
      <c r="DY326" s="28" t="s">
        <v>698</v>
      </c>
      <c r="DZ326" s="28" t="s">
        <v>698</v>
      </c>
      <c r="EA326" s="28" t="s">
        <v>698</v>
      </c>
      <c r="EB326" s="28" t="s">
        <v>698</v>
      </c>
      <c r="EC326" s="28" t="s">
        <v>698</v>
      </c>
      <c r="ED326" s="28" t="s">
        <v>698</v>
      </c>
      <c r="EE326" s="28" t="s">
        <v>698</v>
      </c>
      <c r="EF326" s="28" t="s">
        <v>698</v>
      </c>
      <c r="EG326" s="28" t="s">
        <v>698</v>
      </c>
      <c r="EH326" s="28" t="s">
        <v>698</v>
      </c>
      <c r="EI326" s="28" t="s">
        <v>698</v>
      </c>
      <c r="EJ326" s="28" t="s">
        <v>698</v>
      </c>
      <c r="EK326" s="28" t="s">
        <v>698</v>
      </c>
      <c r="EL326" s="28" t="s">
        <v>698</v>
      </c>
      <c r="EM326" s="28" t="s">
        <v>698</v>
      </c>
      <c r="EN326" s="28" t="s">
        <v>698</v>
      </c>
      <c r="EO326" s="28" t="s">
        <v>698</v>
      </c>
      <c r="EP326" s="28" t="s">
        <v>698</v>
      </c>
      <c r="EQ326" s="28" t="s">
        <v>698</v>
      </c>
      <c r="ER326" s="28" t="s">
        <v>698</v>
      </c>
      <c r="ES326" s="28" t="s">
        <v>698</v>
      </c>
      <c r="ET326" s="28" t="s">
        <v>698</v>
      </c>
      <c r="EU326" s="28" t="s">
        <v>698</v>
      </c>
      <c r="EV326" s="28" t="s">
        <v>698</v>
      </c>
      <c r="EW326" s="28" t="s">
        <v>2705</v>
      </c>
      <c r="EX326" s="28" t="s">
        <v>3004</v>
      </c>
      <c r="EY326" s="28" t="s">
        <v>2707</v>
      </c>
      <c r="EZ326" s="28" t="s">
        <v>694</v>
      </c>
      <c r="FA326" s="28" t="s">
        <v>694</v>
      </c>
      <c r="FB326" s="28" t="s">
        <v>694</v>
      </c>
      <c r="FC326" s="28" t="s">
        <v>694</v>
      </c>
      <c r="FD326" s="28" t="s">
        <v>694</v>
      </c>
      <c r="FE326" s="28" t="s">
        <v>2858</v>
      </c>
      <c r="FF326" s="30"/>
      <c r="FG326" s="30"/>
    </row>
    <row r="327" spans="1:163" x14ac:dyDescent="0.25">
      <c r="A327" s="27" t="str">
        <f t="shared" si="4"/>
        <v>IR003004002004004005000000000000000000</v>
      </c>
      <c r="B327" s="24" t="s">
        <v>2877</v>
      </c>
      <c r="C327" s="23" t="s">
        <v>2630</v>
      </c>
      <c r="D327" s="25" t="s">
        <v>710</v>
      </c>
      <c r="E327" s="25" t="s">
        <v>711</v>
      </c>
      <c r="F327" s="50" t="s">
        <v>707</v>
      </c>
      <c r="G327" s="25" t="s">
        <v>711</v>
      </c>
      <c r="H327" s="25" t="s">
        <v>711</v>
      </c>
      <c r="I327" s="50" t="s">
        <v>713</v>
      </c>
      <c r="J327" s="25" t="s">
        <v>697</v>
      </c>
      <c r="K327" s="63" t="s">
        <v>697</v>
      </c>
      <c r="L327" s="25" t="s">
        <v>697</v>
      </c>
      <c r="M327" s="25" t="s">
        <v>697</v>
      </c>
      <c r="N327" s="25" t="s">
        <v>697</v>
      </c>
      <c r="O327" s="25" t="s">
        <v>697</v>
      </c>
      <c r="P327" s="28"/>
      <c r="Q327" s="28" t="s">
        <v>704</v>
      </c>
      <c r="R327" s="28" t="s">
        <v>698</v>
      </c>
      <c r="S327" s="28" t="s">
        <v>694</v>
      </c>
      <c r="T327" s="28" t="s">
        <v>922</v>
      </c>
      <c r="U327" s="28" t="s">
        <v>3011</v>
      </c>
      <c r="V327" s="139" t="s">
        <v>905</v>
      </c>
      <c r="W327" s="141"/>
      <c r="X327" s="141"/>
      <c r="Y327" s="141"/>
      <c r="Z327" s="141"/>
      <c r="AA327" s="141"/>
      <c r="AB327" s="24" t="s">
        <v>2124</v>
      </c>
      <c r="AC327" s="141"/>
      <c r="AD327" s="141"/>
      <c r="AE327" s="141"/>
      <c r="AF327" s="141"/>
      <c r="AG327" s="141"/>
      <c r="AH327" s="28" t="s">
        <v>3203</v>
      </c>
      <c r="AI327" s="28" t="s">
        <v>704</v>
      </c>
      <c r="AJ327" s="28" t="s">
        <v>698</v>
      </c>
      <c r="AK327" s="28" t="s">
        <v>698</v>
      </c>
      <c r="AL327" s="28" t="s">
        <v>698</v>
      </c>
      <c r="AM327" s="28" t="s">
        <v>698</v>
      </c>
      <c r="AN327" s="28" t="s">
        <v>698</v>
      </c>
      <c r="AO327" s="28" t="s">
        <v>698</v>
      </c>
      <c r="AP327" s="28" t="s">
        <v>698</v>
      </c>
      <c r="AQ327" s="28" t="s">
        <v>698</v>
      </c>
      <c r="AR327" s="28" t="s">
        <v>698</v>
      </c>
      <c r="AS327" s="28" t="s">
        <v>698</v>
      </c>
      <c r="AT327" s="28" t="s">
        <v>698</v>
      </c>
      <c r="AU327" s="28" t="s">
        <v>698</v>
      </c>
      <c r="AV327" s="28" t="s">
        <v>698</v>
      </c>
      <c r="AW327" s="28" t="s">
        <v>698</v>
      </c>
      <c r="AX327" s="28" t="s">
        <v>698</v>
      </c>
      <c r="AY327" s="28" t="s">
        <v>698</v>
      </c>
      <c r="AZ327" s="28" t="s">
        <v>698</v>
      </c>
      <c r="BA327" s="28" t="s">
        <v>698</v>
      </c>
      <c r="BB327" s="28" t="s">
        <v>698</v>
      </c>
      <c r="BC327" s="28" t="s">
        <v>698</v>
      </c>
      <c r="BD327" s="28" t="s">
        <v>698</v>
      </c>
      <c r="BE327" s="28" t="s">
        <v>698</v>
      </c>
      <c r="BF327" s="28" t="s">
        <v>698</v>
      </c>
      <c r="BG327" s="28" t="s">
        <v>698</v>
      </c>
      <c r="BH327" s="28" t="s">
        <v>698</v>
      </c>
      <c r="BI327" s="28" t="s">
        <v>698</v>
      </c>
      <c r="BJ327" s="28" t="s">
        <v>698</v>
      </c>
      <c r="BK327" s="28" t="s">
        <v>698</v>
      </c>
      <c r="BL327" s="28" t="s">
        <v>698</v>
      </c>
      <c r="BM327" s="28" t="s">
        <v>698</v>
      </c>
      <c r="BN327" s="28" t="s">
        <v>698</v>
      </c>
      <c r="BO327" s="28" t="s">
        <v>698</v>
      </c>
      <c r="BP327" s="28" t="s">
        <v>698</v>
      </c>
      <c r="BQ327" s="28" t="s">
        <v>698</v>
      </c>
      <c r="BR327" s="28" t="s">
        <v>698</v>
      </c>
      <c r="BS327" s="28" t="s">
        <v>698</v>
      </c>
      <c r="BT327" s="28" t="s">
        <v>698</v>
      </c>
      <c r="BU327" s="28" t="s">
        <v>698</v>
      </c>
      <c r="BV327" s="28" t="s">
        <v>698</v>
      </c>
      <c r="BW327" s="28" t="s">
        <v>698</v>
      </c>
      <c r="BX327" s="28" t="s">
        <v>698</v>
      </c>
      <c r="BY327" s="28" t="s">
        <v>698</v>
      </c>
      <c r="BZ327" s="28" t="s">
        <v>704</v>
      </c>
      <c r="CA327" s="28" t="s">
        <v>698</v>
      </c>
      <c r="CB327" s="28" t="s">
        <v>698</v>
      </c>
      <c r="CC327" s="28" t="s">
        <v>698</v>
      </c>
      <c r="CD327" s="28" t="s">
        <v>698</v>
      </c>
      <c r="CE327" s="28" t="s">
        <v>698</v>
      </c>
      <c r="CF327" s="28" t="s">
        <v>698</v>
      </c>
      <c r="CG327" s="28" t="s">
        <v>698</v>
      </c>
      <c r="CH327" s="28" t="s">
        <v>698</v>
      </c>
      <c r="CI327" s="28" t="s">
        <v>698</v>
      </c>
      <c r="CJ327" s="28" t="s">
        <v>698</v>
      </c>
      <c r="CK327" s="28" t="s">
        <v>698</v>
      </c>
      <c r="CL327" s="28" t="s">
        <v>698</v>
      </c>
      <c r="CM327" s="28" t="s">
        <v>698</v>
      </c>
      <c r="CN327" s="28" t="s">
        <v>698</v>
      </c>
      <c r="CO327" s="28" t="s">
        <v>698</v>
      </c>
      <c r="CP327" s="28" t="s">
        <v>698</v>
      </c>
      <c r="CQ327" s="28" t="s">
        <v>698</v>
      </c>
      <c r="CR327" s="28" t="s">
        <v>698</v>
      </c>
      <c r="CS327" s="28" t="s">
        <v>698</v>
      </c>
      <c r="CT327" s="28" t="s">
        <v>698</v>
      </c>
      <c r="CU327" s="28" t="s">
        <v>698</v>
      </c>
      <c r="CV327" s="28" t="s">
        <v>698</v>
      </c>
      <c r="CW327" s="28" t="s">
        <v>698</v>
      </c>
      <c r="CX327" s="28" t="s">
        <v>698</v>
      </c>
      <c r="CY327" s="28" t="s">
        <v>698</v>
      </c>
      <c r="CZ327" s="28" t="s">
        <v>698</v>
      </c>
      <c r="DA327" s="28" t="s">
        <v>698</v>
      </c>
      <c r="DB327" s="28" t="s">
        <v>698</v>
      </c>
      <c r="DC327" s="28" t="s">
        <v>698</v>
      </c>
      <c r="DD327" s="28" t="s">
        <v>698</v>
      </c>
      <c r="DE327" s="28" t="s">
        <v>698</v>
      </c>
      <c r="DF327" s="28" t="s">
        <v>698</v>
      </c>
      <c r="DG327" s="28" t="s">
        <v>698</v>
      </c>
      <c r="DH327" s="28" t="s">
        <v>698</v>
      </c>
      <c r="DI327" s="28" t="s">
        <v>698</v>
      </c>
      <c r="DJ327" s="28" t="s">
        <v>698</v>
      </c>
      <c r="DK327" s="28" t="s">
        <v>698</v>
      </c>
      <c r="DL327" s="28" t="s">
        <v>698</v>
      </c>
      <c r="DM327" s="28" t="s">
        <v>698</v>
      </c>
      <c r="DN327" s="28" t="s">
        <v>698</v>
      </c>
      <c r="DO327" s="28" t="s">
        <v>698</v>
      </c>
      <c r="DP327" s="28" t="s">
        <v>698</v>
      </c>
      <c r="DQ327" s="28" t="s">
        <v>698</v>
      </c>
      <c r="DR327" s="28" t="s">
        <v>698</v>
      </c>
      <c r="DS327" s="28" t="s">
        <v>698</v>
      </c>
      <c r="DT327" s="28" t="s">
        <v>698</v>
      </c>
      <c r="DU327" s="28" t="s">
        <v>698</v>
      </c>
      <c r="DV327" s="28" t="s">
        <v>698</v>
      </c>
      <c r="DW327" s="28" t="s">
        <v>698</v>
      </c>
      <c r="DX327" s="28" t="s">
        <v>698</v>
      </c>
      <c r="DY327" s="28" t="s">
        <v>698</v>
      </c>
      <c r="DZ327" s="28" t="s">
        <v>698</v>
      </c>
      <c r="EA327" s="28" t="s">
        <v>698</v>
      </c>
      <c r="EB327" s="28" t="s">
        <v>698</v>
      </c>
      <c r="EC327" s="28" t="s">
        <v>698</v>
      </c>
      <c r="ED327" s="28" t="s">
        <v>698</v>
      </c>
      <c r="EE327" s="28" t="s">
        <v>698</v>
      </c>
      <c r="EF327" s="28" t="s">
        <v>698</v>
      </c>
      <c r="EG327" s="28" t="s">
        <v>698</v>
      </c>
      <c r="EH327" s="28" t="s">
        <v>698</v>
      </c>
      <c r="EI327" s="28" t="s">
        <v>698</v>
      </c>
      <c r="EJ327" s="28" t="s">
        <v>698</v>
      </c>
      <c r="EK327" s="28" t="s">
        <v>698</v>
      </c>
      <c r="EL327" s="28" t="s">
        <v>698</v>
      </c>
      <c r="EM327" s="28" t="s">
        <v>698</v>
      </c>
      <c r="EN327" s="28" t="s">
        <v>698</v>
      </c>
      <c r="EO327" s="28" t="s">
        <v>698</v>
      </c>
      <c r="EP327" s="28" t="s">
        <v>698</v>
      </c>
      <c r="EQ327" s="28" t="s">
        <v>698</v>
      </c>
      <c r="ER327" s="28" t="s">
        <v>698</v>
      </c>
      <c r="ES327" s="28" t="s">
        <v>698</v>
      </c>
      <c r="ET327" s="28" t="s">
        <v>698</v>
      </c>
      <c r="EU327" s="28" t="s">
        <v>698</v>
      </c>
      <c r="EV327" s="28" t="s">
        <v>698</v>
      </c>
      <c r="EW327" s="28" t="s">
        <v>2705</v>
      </c>
      <c r="EX327" s="28" t="s">
        <v>3004</v>
      </c>
      <c r="EY327" s="28" t="s">
        <v>2707</v>
      </c>
      <c r="EZ327" s="28" t="s">
        <v>694</v>
      </c>
      <c r="FA327" s="28" t="s">
        <v>694</v>
      </c>
      <c r="FB327" s="28" t="s">
        <v>694</v>
      </c>
      <c r="FC327" s="28" t="s">
        <v>694</v>
      </c>
      <c r="FD327" s="28" t="s">
        <v>694</v>
      </c>
      <c r="FE327" s="28" t="s">
        <v>2858</v>
      </c>
      <c r="FF327" s="30"/>
      <c r="FG327" s="30"/>
    </row>
    <row r="328" spans="1:163" x14ac:dyDescent="0.25">
      <c r="A328" s="27" t="str">
        <f t="shared" ref="A328:A391" si="5">CONCATENATE(C328,D328,E328,F328,G328,H328,I328,J328,K328,L328,M328,N328,O328)</f>
        <v>IR003004002004004006000000000000000000</v>
      </c>
      <c r="B328" s="24" t="s">
        <v>2877</v>
      </c>
      <c r="C328" s="23" t="s">
        <v>2630</v>
      </c>
      <c r="D328" s="25" t="s">
        <v>710</v>
      </c>
      <c r="E328" s="25" t="s">
        <v>711</v>
      </c>
      <c r="F328" s="50" t="s">
        <v>707</v>
      </c>
      <c r="G328" s="25" t="s">
        <v>711</v>
      </c>
      <c r="H328" s="25" t="s">
        <v>711</v>
      </c>
      <c r="I328" s="50" t="s">
        <v>715</v>
      </c>
      <c r="J328" s="25" t="s">
        <v>697</v>
      </c>
      <c r="K328" s="63" t="s">
        <v>697</v>
      </c>
      <c r="L328" s="25" t="s">
        <v>697</v>
      </c>
      <c r="M328" s="25" t="s">
        <v>697</v>
      </c>
      <c r="N328" s="25" t="s">
        <v>697</v>
      </c>
      <c r="O328" s="25" t="s">
        <v>697</v>
      </c>
      <c r="P328" s="28"/>
      <c r="Q328" s="28" t="s">
        <v>704</v>
      </c>
      <c r="R328" s="28" t="s">
        <v>698</v>
      </c>
      <c r="S328" s="28" t="s">
        <v>694</v>
      </c>
      <c r="T328" s="28" t="s">
        <v>922</v>
      </c>
      <c r="U328" s="28" t="s">
        <v>3011</v>
      </c>
      <c r="V328" s="139" t="s">
        <v>905</v>
      </c>
      <c r="W328" s="141"/>
      <c r="X328" s="141"/>
      <c r="Y328" s="141"/>
      <c r="Z328" s="141"/>
      <c r="AA328" s="141"/>
      <c r="AB328" s="24" t="s">
        <v>1546</v>
      </c>
      <c r="AC328" s="141"/>
      <c r="AD328" s="141"/>
      <c r="AE328" s="141"/>
      <c r="AF328" s="141"/>
      <c r="AG328" s="141"/>
      <c r="AH328" s="28" t="s">
        <v>3204</v>
      </c>
      <c r="AI328" s="28" t="s">
        <v>704</v>
      </c>
      <c r="AJ328" s="28" t="s">
        <v>698</v>
      </c>
      <c r="AK328" s="28" t="s">
        <v>698</v>
      </c>
      <c r="AL328" s="28" t="s">
        <v>698</v>
      </c>
      <c r="AM328" s="28" t="s">
        <v>698</v>
      </c>
      <c r="AN328" s="28" t="s">
        <v>698</v>
      </c>
      <c r="AO328" s="28" t="s">
        <v>698</v>
      </c>
      <c r="AP328" s="28" t="s">
        <v>698</v>
      </c>
      <c r="AQ328" s="28" t="s">
        <v>698</v>
      </c>
      <c r="AR328" s="28" t="s">
        <v>698</v>
      </c>
      <c r="AS328" s="28" t="s">
        <v>698</v>
      </c>
      <c r="AT328" s="28" t="s">
        <v>698</v>
      </c>
      <c r="AU328" s="28" t="s">
        <v>698</v>
      </c>
      <c r="AV328" s="28" t="s">
        <v>698</v>
      </c>
      <c r="AW328" s="28" t="s">
        <v>698</v>
      </c>
      <c r="AX328" s="28" t="s">
        <v>698</v>
      </c>
      <c r="AY328" s="28" t="s">
        <v>698</v>
      </c>
      <c r="AZ328" s="28" t="s">
        <v>698</v>
      </c>
      <c r="BA328" s="28" t="s">
        <v>698</v>
      </c>
      <c r="BB328" s="28" t="s">
        <v>698</v>
      </c>
      <c r="BC328" s="28" t="s">
        <v>698</v>
      </c>
      <c r="BD328" s="28" t="s">
        <v>698</v>
      </c>
      <c r="BE328" s="28" t="s">
        <v>698</v>
      </c>
      <c r="BF328" s="28" t="s">
        <v>698</v>
      </c>
      <c r="BG328" s="28" t="s">
        <v>698</v>
      </c>
      <c r="BH328" s="28" t="s">
        <v>698</v>
      </c>
      <c r="BI328" s="28" t="s">
        <v>698</v>
      </c>
      <c r="BJ328" s="28" t="s">
        <v>698</v>
      </c>
      <c r="BK328" s="28" t="s">
        <v>698</v>
      </c>
      <c r="BL328" s="28" t="s">
        <v>698</v>
      </c>
      <c r="BM328" s="28" t="s">
        <v>698</v>
      </c>
      <c r="BN328" s="28" t="s">
        <v>698</v>
      </c>
      <c r="BO328" s="28" t="s">
        <v>698</v>
      </c>
      <c r="BP328" s="28" t="s">
        <v>698</v>
      </c>
      <c r="BQ328" s="28" t="s">
        <v>698</v>
      </c>
      <c r="BR328" s="28" t="s">
        <v>698</v>
      </c>
      <c r="BS328" s="28" t="s">
        <v>698</v>
      </c>
      <c r="BT328" s="28" t="s">
        <v>698</v>
      </c>
      <c r="BU328" s="28" t="s">
        <v>698</v>
      </c>
      <c r="BV328" s="28" t="s">
        <v>698</v>
      </c>
      <c r="BW328" s="28" t="s">
        <v>698</v>
      </c>
      <c r="BX328" s="28" t="s">
        <v>698</v>
      </c>
      <c r="BY328" s="28" t="s">
        <v>698</v>
      </c>
      <c r="BZ328" s="28" t="s">
        <v>704</v>
      </c>
      <c r="CA328" s="28" t="s">
        <v>698</v>
      </c>
      <c r="CB328" s="28" t="s">
        <v>698</v>
      </c>
      <c r="CC328" s="28" t="s">
        <v>698</v>
      </c>
      <c r="CD328" s="28" t="s">
        <v>698</v>
      </c>
      <c r="CE328" s="28" t="s">
        <v>698</v>
      </c>
      <c r="CF328" s="28" t="s">
        <v>698</v>
      </c>
      <c r="CG328" s="28" t="s">
        <v>698</v>
      </c>
      <c r="CH328" s="28" t="s">
        <v>698</v>
      </c>
      <c r="CI328" s="28" t="s">
        <v>698</v>
      </c>
      <c r="CJ328" s="28" t="s">
        <v>698</v>
      </c>
      <c r="CK328" s="28" t="s">
        <v>698</v>
      </c>
      <c r="CL328" s="28" t="s">
        <v>698</v>
      </c>
      <c r="CM328" s="28" t="s">
        <v>698</v>
      </c>
      <c r="CN328" s="28" t="s">
        <v>698</v>
      </c>
      <c r="CO328" s="28" t="s">
        <v>698</v>
      </c>
      <c r="CP328" s="28" t="s">
        <v>698</v>
      </c>
      <c r="CQ328" s="28" t="s">
        <v>698</v>
      </c>
      <c r="CR328" s="28" t="s">
        <v>698</v>
      </c>
      <c r="CS328" s="28" t="s">
        <v>698</v>
      </c>
      <c r="CT328" s="28" t="s">
        <v>698</v>
      </c>
      <c r="CU328" s="28" t="s">
        <v>698</v>
      </c>
      <c r="CV328" s="28" t="s">
        <v>698</v>
      </c>
      <c r="CW328" s="28" t="s">
        <v>698</v>
      </c>
      <c r="CX328" s="28" t="s">
        <v>698</v>
      </c>
      <c r="CY328" s="28" t="s">
        <v>698</v>
      </c>
      <c r="CZ328" s="28" t="s">
        <v>698</v>
      </c>
      <c r="DA328" s="28" t="s">
        <v>698</v>
      </c>
      <c r="DB328" s="28" t="s">
        <v>698</v>
      </c>
      <c r="DC328" s="28" t="s">
        <v>698</v>
      </c>
      <c r="DD328" s="28" t="s">
        <v>698</v>
      </c>
      <c r="DE328" s="28" t="s">
        <v>698</v>
      </c>
      <c r="DF328" s="28" t="s">
        <v>698</v>
      </c>
      <c r="DG328" s="28" t="s">
        <v>698</v>
      </c>
      <c r="DH328" s="28" t="s">
        <v>698</v>
      </c>
      <c r="DI328" s="28" t="s">
        <v>698</v>
      </c>
      <c r="DJ328" s="28" t="s">
        <v>698</v>
      </c>
      <c r="DK328" s="28" t="s">
        <v>698</v>
      </c>
      <c r="DL328" s="28" t="s">
        <v>698</v>
      </c>
      <c r="DM328" s="28" t="s">
        <v>698</v>
      </c>
      <c r="DN328" s="28" t="s">
        <v>698</v>
      </c>
      <c r="DO328" s="28" t="s">
        <v>698</v>
      </c>
      <c r="DP328" s="28" t="s">
        <v>698</v>
      </c>
      <c r="DQ328" s="28" t="s">
        <v>698</v>
      </c>
      <c r="DR328" s="28" t="s">
        <v>698</v>
      </c>
      <c r="DS328" s="28" t="s">
        <v>698</v>
      </c>
      <c r="DT328" s="28" t="s">
        <v>698</v>
      </c>
      <c r="DU328" s="28" t="s">
        <v>698</v>
      </c>
      <c r="DV328" s="28" t="s">
        <v>698</v>
      </c>
      <c r="DW328" s="28" t="s">
        <v>698</v>
      </c>
      <c r="DX328" s="28" t="s">
        <v>698</v>
      </c>
      <c r="DY328" s="28" t="s">
        <v>698</v>
      </c>
      <c r="DZ328" s="28" t="s">
        <v>698</v>
      </c>
      <c r="EA328" s="28" t="s">
        <v>698</v>
      </c>
      <c r="EB328" s="28" t="s">
        <v>698</v>
      </c>
      <c r="EC328" s="28" t="s">
        <v>698</v>
      </c>
      <c r="ED328" s="28" t="s">
        <v>698</v>
      </c>
      <c r="EE328" s="28" t="s">
        <v>698</v>
      </c>
      <c r="EF328" s="28" t="s">
        <v>698</v>
      </c>
      <c r="EG328" s="28" t="s">
        <v>698</v>
      </c>
      <c r="EH328" s="28" t="s">
        <v>698</v>
      </c>
      <c r="EI328" s="28" t="s">
        <v>698</v>
      </c>
      <c r="EJ328" s="28" t="s">
        <v>698</v>
      </c>
      <c r="EK328" s="28" t="s">
        <v>698</v>
      </c>
      <c r="EL328" s="28" t="s">
        <v>698</v>
      </c>
      <c r="EM328" s="28" t="s">
        <v>698</v>
      </c>
      <c r="EN328" s="28" t="s">
        <v>698</v>
      </c>
      <c r="EO328" s="28" t="s">
        <v>698</v>
      </c>
      <c r="EP328" s="28" t="s">
        <v>698</v>
      </c>
      <c r="EQ328" s="28" t="s">
        <v>698</v>
      </c>
      <c r="ER328" s="28" t="s">
        <v>698</v>
      </c>
      <c r="ES328" s="28" t="s">
        <v>698</v>
      </c>
      <c r="ET328" s="28" t="s">
        <v>698</v>
      </c>
      <c r="EU328" s="28" t="s">
        <v>698</v>
      </c>
      <c r="EV328" s="28" t="s">
        <v>698</v>
      </c>
      <c r="EW328" s="28" t="s">
        <v>2705</v>
      </c>
      <c r="EX328" s="28" t="s">
        <v>3004</v>
      </c>
      <c r="EY328" s="28" t="s">
        <v>2707</v>
      </c>
      <c r="EZ328" s="28" t="s">
        <v>694</v>
      </c>
      <c r="FA328" s="28" t="s">
        <v>694</v>
      </c>
      <c r="FB328" s="28" t="s">
        <v>694</v>
      </c>
      <c r="FC328" s="28" t="s">
        <v>694</v>
      </c>
      <c r="FD328" s="28" t="s">
        <v>694</v>
      </c>
      <c r="FE328" s="28" t="s">
        <v>2858</v>
      </c>
      <c r="FF328" s="30"/>
      <c r="FG328" s="30"/>
    </row>
    <row r="329" spans="1:163" x14ac:dyDescent="0.25">
      <c r="A329" s="27" t="str">
        <f t="shared" si="5"/>
        <v>IR003004002004004007000000000000000000</v>
      </c>
      <c r="B329" s="24" t="s">
        <v>2877</v>
      </c>
      <c r="C329" s="23" t="s">
        <v>2630</v>
      </c>
      <c r="D329" s="25" t="s">
        <v>710</v>
      </c>
      <c r="E329" s="25" t="s">
        <v>711</v>
      </c>
      <c r="F329" s="50" t="s">
        <v>707</v>
      </c>
      <c r="G329" s="25" t="s">
        <v>711</v>
      </c>
      <c r="H329" s="25" t="s">
        <v>711</v>
      </c>
      <c r="I329" s="50" t="s">
        <v>718</v>
      </c>
      <c r="J329" s="25" t="s">
        <v>697</v>
      </c>
      <c r="K329" s="63" t="s">
        <v>697</v>
      </c>
      <c r="L329" s="25" t="s">
        <v>697</v>
      </c>
      <c r="M329" s="25" t="s">
        <v>697</v>
      </c>
      <c r="N329" s="25" t="s">
        <v>697</v>
      </c>
      <c r="O329" s="25" t="s">
        <v>697</v>
      </c>
      <c r="P329" s="28"/>
      <c r="Q329" s="28" t="s">
        <v>704</v>
      </c>
      <c r="R329" s="28" t="s">
        <v>698</v>
      </c>
      <c r="S329" s="28" t="s">
        <v>694</v>
      </c>
      <c r="T329" s="28" t="s">
        <v>922</v>
      </c>
      <c r="U329" s="28" t="s">
        <v>3011</v>
      </c>
      <c r="V329" s="139" t="s">
        <v>905</v>
      </c>
      <c r="W329" s="141"/>
      <c r="X329" s="141"/>
      <c r="Y329" s="141"/>
      <c r="Z329" s="141"/>
      <c r="AA329" s="141"/>
      <c r="AB329" s="24" t="s">
        <v>3038</v>
      </c>
      <c r="AC329" s="141"/>
      <c r="AD329" s="141"/>
      <c r="AE329" s="141"/>
      <c r="AF329" s="141"/>
      <c r="AG329" s="141"/>
      <c r="AH329" s="28" t="s">
        <v>3205</v>
      </c>
      <c r="AI329" s="28" t="s">
        <v>704</v>
      </c>
      <c r="AJ329" s="28" t="s">
        <v>698</v>
      </c>
      <c r="AK329" s="28" t="s">
        <v>698</v>
      </c>
      <c r="AL329" s="28" t="s">
        <v>698</v>
      </c>
      <c r="AM329" s="28" t="s">
        <v>698</v>
      </c>
      <c r="AN329" s="28" t="s">
        <v>698</v>
      </c>
      <c r="AO329" s="28" t="s">
        <v>698</v>
      </c>
      <c r="AP329" s="28" t="s">
        <v>698</v>
      </c>
      <c r="AQ329" s="28" t="s">
        <v>698</v>
      </c>
      <c r="AR329" s="28" t="s">
        <v>698</v>
      </c>
      <c r="AS329" s="28" t="s">
        <v>698</v>
      </c>
      <c r="AT329" s="28" t="s">
        <v>698</v>
      </c>
      <c r="AU329" s="28" t="s">
        <v>698</v>
      </c>
      <c r="AV329" s="28" t="s">
        <v>698</v>
      </c>
      <c r="AW329" s="28" t="s">
        <v>698</v>
      </c>
      <c r="AX329" s="28" t="s">
        <v>698</v>
      </c>
      <c r="AY329" s="28" t="s">
        <v>698</v>
      </c>
      <c r="AZ329" s="28" t="s">
        <v>698</v>
      </c>
      <c r="BA329" s="28" t="s">
        <v>698</v>
      </c>
      <c r="BB329" s="28" t="s">
        <v>698</v>
      </c>
      <c r="BC329" s="28" t="s">
        <v>698</v>
      </c>
      <c r="BD329" s="28" t="s">
        <v>698</v>
      </c>
      <c r="BE329" s="28" t="s">
        <v>698</v>
      </c>
      <c r="BF329" s="28" t="s">
        <v>698</v>
      </c>
      <c r="BG329" s="28" t="s">
        <v>698</v>
      </c>
      <c r="BH329" s="28" t="s">
        <v>698</v>
      </c>
      <c r="BI329" s="28" t="s">
        <v>698</v>
      </c>
      <c r="BJ329" s="28" t="s">
        <v>698</v>
      </c>
      <c r="BK329" s="28" t="s">
        <v>698</v>
      </c>
      <c r="BL329" s="28" t="s">
        <v>698</v>
      </c>
      <c r="BM329" s="28" t="s">
        <v>698</v>
      </c>
      <c r="BN329" s="28" t="s">
        <v>698</v>
      </c>
      <c r="BO329" s="28" t="s">
        <v>698</v>
      </c>
      <c r="BP329" s="28" t="s">
        <v>698</v>
      </c>
      <c r="BQ329" s="28" t="s">
        <v>698</v>
      </c>
      <c r="BR329" s="28" t="s">
        <v>698</v>
      </c>
      <c r="BS329" s="28" t="s">
        <v>698</v>
      </c>
      <c r="BT329" s="28" t="s">
        <v>698</v>
      </c>
      <c r="BU329" s="28" t="s">
        <v>698</v>
      </c>
      <c r="BV329" s="28" t="s">
        <v>698</v>
      </c>
      <c r="BW329" s="28" t="s">
        <v>698</v>
      </c>
      <c r="BX329" s="28" t="s">
        <v>698</v>
      </c>
      <c r="BY329" s="28" t="s">
        <v>698</v>
      </c>
      <c r="BZ329" s="28" t="s">
        <v>704</v>
      </c>
      <c r="CA329" s="28" t="s">
        <v>698</v>
      </c>
      <c r="CB329" s="28" t="s">
        <v>698</v>
      </c>
      <c r="CC329" s="28" t="s">
        <v>698</v>
      </c>
      <c r="CD329" s="28" t="s">
        <v>698</v>
      </c>
      <c r="CE329" s="28" t="s">
        <v>698</v>
      </c>
      <c r="CF329" s="28" t="s">
        <v>698</v>
      </c>
      <c r="CG329" s="28" t="s">
        <v>698</v>
      </c>
      <c r="CH329" s="28" t="s">
        <v>698</v>
      </c>
      <c r="CI329" s="28" t="s">
        <v>698</v>
      </c>
      <c r="CJ329" s="28" t="s">
        <v>698</v>
      </c>
      <c r="CK329" s="28" t="s">
        <v>698</v>
      </c>
      <c r="CL329" s="28" t="s">
        <v>698</v>
      </c>
      <c r="CM329" s="28" t="s">
        <v>698</v>
      </c>
      <c r="CN329" s="28" t="s">
        <v>698</v>
      </c>
      <c r="CO329" s="28" t="s">
        <v>698</v>
      </c>
      <c r="CP329" s="28" t="s">
        <v>698</v>
      </c>
      <c r="CQ329" s="28" t="s">
        <v>698</v>
      </c>
      <c r="CR329" s="28" t="s">
        <v>698</v>
      </c>
      <c r="CS329" s="28" t="s">
        <v>698</v>
      </c>
      <c r="CT329" s="28" t="s">
        <v>698</v>
      </c>
      <c r="CU329" s="28" t="s">
        <v>698</v>
      </c>
      <c r="CV329" s="28" t="s">
        <v>698</v>
      </c>
      <c r="CW329" s="28" t="s">
        <v>698</v>
      </c>
      <c r="CX329" s="28" t="s">
        <v>698</v>
      </c>
      <c r="CY329" s="28" t="s">
        <v>698</v>
      </c>
      <c r="CZ329" s="28" t="s">
        <v>698</v>
      </c>
      <c r="DA329" s="28" t="s">
        <v>698</v>
      </c>
      <c r="DB329" s="28" t="s">
        <v>698</v>
      </c>
      <c r="DC329" s="28" t="s">
        <v>698</v>
      </c>
      <c r="DD329" s="28" t="s">
        <v>698</v>
      </c>
      <c r="DE329" s="28" t="s">
        <v>698</v>
      </c>
      <c r="DF329" s="28" t="s">
        <v>698</v>
      </c>
      <c r="DG329" s="28" t="s">
        <v>698</v>
      </c>
      <c r="DH329" s="28" t="s">
        <v>698</v>
      </c>
      <c r="DI329" s="28" t="s">
        <v>698</v>
      </c>
      <c r="DJ329" s="28" t="s">
        <v>698</v>
      </c>
      <c r="DK329" s="28" t="s">
        <v>698</v>
      </c>
      <c r="DL329" s="28" t="s">
        <v>698</v>
      </c>
      <c r="DM329" s="28" t="s">
        <v>698</v>
      </c>
      <c r="DN329" s="28" t="s">
        <v>698</v>
      </c>
      <c r="DO329" s="28" t="s">
        <v>698</v>
      </c>
      <c r="DP329" s="28" t="s">
        <v>698</v>
      </c>
      <c r="DQ329" s="28" t="s">
        <v>698</v>
      </c>
      <c r="DR329" s="28" t="s">
        <v>698</v>
      </c>
      <c r="DS329" s="28" t="s">
        <v>698</v>
      </c>
      <c r="DT329" s="28" t="s">
        <v>698</v>
      </c>
      <c r="DU329" s="28" t="s">
        <v>698</v>
      </c>
      <c r="DV329" s="28" t="s">
        <v>698</v>
      </c>
      <c r="DW329" s="28" t="s">
        <v>698</v>
      </c>
      <c r="DX329" s="28" t="s">
        <v>698</v>
      </c>
      <c r="DY329" s="28" t="s">
        <v>698</v>
      </c>
      <c r="DZ329" s="28" t="s">
        <v>698</v>
      </c>
      <c r="EA329" s="28" t="s">
        <v>698</v>
      </c>
      <c r="EB329" s="28" t="s">
        <v>698</v>
      </c>
      <c r="EC329" s="28" t="s">
        <v>698</v>
      </c>
      <c r="ED329" s="28" t="s">
        <v>698</v>
      </c>
      <c r="EE329" s="28" t="s">
        <v>698</v>
      </c>
      <c r="EF329" s="28" t="s">
        <v>698</v>
      </c>
      <c r="EG329" s="28" t="s">
        <v>698</v>
      </c>
      <c r="EH329" s="28" t="s">
        <v>698</v>
      </c>
      <c r="EI329" s="28" t="s">
        <v>698</v>
      </c>
      <c r="EJ329" s="28" t="s">
        <v>698</v>
      </c>
      <c r="EK329" s="28" t="s">
        <v>698</v>
      </c>
      <c r="EL329" s="28" t="s">
        <v>698</v>
      </c>
      <c r="EM329" s="28" t="s">
        <v>698</v>
      </c>
      <c r="EN329" s="28" t="s">
        <v>698</v>
      </c>
      <c r="EO329" s="28" t="s">
        <v>698</v>
      </c>
      <c r="EP329" s="28" t="s">
        <v>698</v>
      </c>
      <c r="EQ329" s="28" t="s">
        <v>698</v>
      </c>
      <c r="ER329" s="28" t="s">
        <v>698</v>
      </c>
      <c r="ES329" s="28" t="s">
        <v>698</v>
      </c>
      <c r="ET329" s="28" t="s">
        <v>698</v>
      </c>
      <c r="EU329" s="28" t="s">
        <v>698</v>
      </c>
      <c r="EV329" s="28" t="s">
        <v>698</v>
      </c>
      <c r="EW329" s="28" t="s">
        <v>2705</v>
      </c>
      <c r="EX329" s="28" t="s">
        <v>3004</v>
      </c>
      <c r="EY329" s="28" t="s">
        <v>2707</v>
      </c>
      <c r="EZ329" s="28" t="s">
        <v>694</v>
      </c>
      <c r="FA329" s="28" t="s">
        <v>694</v>
      </c>
      <c r="FB329" s="28" t="s">
        <v>694</v>
      </c>
      <c r="FC329" s="28" t="s">
        <v>694</v>
      </c>
      <c r="FD329" s="28" t="s">
        <v>694</v>
      </c>
      <c r="FE329" s="28" t="s">
        <v>2858</v>
      </c>
      <c r="FF329" s="30"/>
      <c r="FG329" s="30"/>
    </row>
    <row r="330" spans="1:163" x14ac:dyDescent="0.25">
      <c r="A330" s="27" t="str">
        <f t="shared" si="5"/>
        <v>IR003004002004004008000000000000000000</v>
      </c>
      <c r="B330" s="24" t="s">
        <v>2877</v>
      </c>
      <c r="C330" s="23" t="s">
        <v>2630</v>
      </c>
      <c r="D330" s="25" t="s">
        <v>710</v>
      </c>
      <c r="E330" s="25" t="s">
        <v>711</v>
      </c>
      <c r="F330" s="50" t="s">
        <v>707</v>
      </c>
      <c r="G330" s="25" t="s">
        <v>711</v>
      </c>
      <c r="H330" s="25" t="s">
        <v>711</v>
      </c>
      <c r="I330" s="50" t="s">
        <v>720</v>
      </c>
      <c r="J330" s="25" t="s">
        <v>697</v>
      </c>
      <c r="K330" s="63" t="s">
        <v>697</v>
      </c>
      <c r="L330" s="25" t="s">
        <v>697</v>
      </c>
      <c r="M330" s="25" t="s">
        <v>697</v>
      </c>
      <c r="N330" s="25" t="s">
        <v>697</v>
      </c>
      <c r="O330" s="25" t="s">
        <v>697</v>
      </c>
      <c r="P330" s="28"/>
      <c r="Q330" s="28" t="s">
        <v>704</v>
      </c>
      <c r="R330" s="28" t="s">
        <v>698</v>
      </c>
      <c r="S330" s="28" t="s">
        <v>694</v>
      </c>
      <c r="T330" s="28" t="s">
        <v>922</v>
      </c>
      <c r="U330" s="28" t="s">
        <v>3011</v>
      </c>
      <c r="V330" s="139" t="s">
        <v>905</v>
      </c>
      <c r="W330" s="141"/>
      <c r="X330" s="141"/>
      <c r="Y330" s="141"/>
      <c r="Z330" s="141"/>
      <c r="AA330" s="141"/>
      <c r="AB330" s="24" t="s">
        <v>1549</v>
      </c>
      <c r="AC330" s="141"/>
      <c r="AD330" s="141"/>
      <c r="AE330" s="141"/>
      <c r="AF330" s="141"/>
      <c r="AG330" s="141"/>
      <c r="AH330" s="28" t="s">
        <v>3206</v>
      </c>
      <c r="AI330" s="28" t="s">
        <v>704</v>
      </c>
      <c r="AJ330" s="28" t="s">
        <v>698</v>
      </c>
      <c r="AK330" s="28" t="s">
        <v>698</v>
      </c>
      <c r="AL330" s="28" t="s">
        <v>698</v>
      </c>
      <c r="AM330" s="28" t="s">
        <v>698</v>
      </c>
      <c r="AN330" s="28" t="s">
        <v>698</v>
      </c>
      <c r="AO330" s="28" t="s">
        <v>698</v>
      </c>
      <c r="AP330" s="28" t="s">
        <v>698</v>
      </c>
      <c r="AQ330" s="28" t="s">
        <v>698</v>
      </c>
      <c r="AR330" s="28" t="s">
        <v>698</v>
      </c>
      <c r="AS330" s="28" t="s">
        <v>698</v>
      </c>
      <c r="AT330" s="28" t="s">
        <v>698</v>
      </c>
      <c r="AU330" s="28" t="s">
        <v>698</v>
      </c>
      <c r="AV330" s="28" t="s">
        <v>698</v>
      </c>
      <c r="AW330" s="28" t="s">
        <v>698</v>
      </c>
      <c r="AX330" s="28" t="s">
        <v>698</v>
      </c>
      <c r="AY330" s="28" t="s">
        <v>698</v>
      </c>
      <c r="AZ330" s="28" t="s">
        <v>698</v>
      </c>
      <c r="BA330" s="28" t="s">
        <v>698</v>
      </c>
      <c r="BB330" s="28" t="s">
        <v>698</v>
      </c>
      <c r="BC330" s="28" t="s">
        <v>698</v>
      </c>
      <c r="BD330" s="28" t="s">
        <v>698</v>
      </c>
      <c r="BE330" s="28" t="s">
        <v>698</v>
      </c>
      <c r="BF330" s="28" t="s">
        <v>698</v>
      </c>
      <c r="BG330" s="28" t="s">
        <v>698</v>
      </c>
      <c r="BH330" s="28" t="s">
        <v>698</v>
      </c>
      <c r="BI330" s="28" t="s">
        <v>698</v>
      </c>
      <c r="BJ330" s="28" t="s">
        <v>698</v>
      </c>
      <c r="BK330" s="28" t="s">
        <v>698</v>
      </c>
      <c r="BL330" s="28" t="s">
        <v>698</v>
      </c>
      <c r="BM330" s="28" t="s">
        <v>698</v>
      </c>
      <c r="BN330" s="28" t="s">
        <v>698</v>
      </c>
      <c r="BO330" s="28" t="s">
        <v>698</v>
      </c>
      <c r="BP330" s="28" t="s">
        <v>698</v>
      </c>
      <c r="BQ330" s="28" t="s">
        <v>698</v>
      </c>
      <c r="BR330" s="28" t="s">
        <v>698</v>
      </c>
      <c r="BS330" s="28" t="s">
        <v>698</v>
      </c>
      <c r="BT330" s="28" t="s">
        <v>698</v>
      </c>
      <c r="BU330" s="28" t="s">
        <v>698</v>
      </c>
      <c r="BV330" s="28" t="s">
        <v>698</v>
      </c>
      <c r="BW330" s="28" t="s">
        <v>698</v>
      </c>
      <c r="BX330" s="28" t="s">
        <v>698</v>
      </c>
      <c r="BY330" s="28" t="s">
        <v>698</v>
      </c>
      <c r="BZ330" s="28" t="s">
        <v>704</v>
      </c>
      <c r="CA330" s="28" t="s">
        <v>698</v>
      </c>
      <c r="CB330" s="28" t="s">
        <v>698</v>
      </c>
      <c r="CC330" s="28" t="s">
        <v>698</v>
      </c>
      <c r="CD330" s="28" t="s">
        <v>698</v>
      </c>
      <c r="CE330" s="28" t="s">
        <v>698</v>
      </c>
      <c r="CF330" s="28" t="s">
        <v>698</v>
      </c>
      <c r="CG330" s="28" t="s">
        <v>698</v>
      </c>
      <c r="CH330" s="28" t="s">
        <v>698</v>
      </c>
      <c r="CI330" s="28" t="s">
        <v>698</v>
      </c>
      <c r="CJ330" s="28" t="s">
        <v>698</v>
      </c>
      <c r="CK330" s="28" t="s">
        <v>698</v>
      </c>
      <c r="CL330" s="28" t="s">
        <v>698</v>
      </c>
      <c r="CM330" s="28" t="s">
        <v>698</v>
      </c>
      <c r="CN330" s="28" t="s">
        <v>698</v>
      </c>
      <c r="CO330" s="28" t="s">
        <v>698</v>
      </c>
      <c r="CP330" s="28" t="s">
        <v>698</v>
      </c>
      <c r="CQ330" s="28" t="s">
        <v>698</v>
      </c>
      <c r="CR330" s="28" t="s">
        <v>698</v>
      </c>
      <c r="CS330" s="28" t="s">
        <v>698</v>
      </c>
      <c r="CT330" s="28" t="s">
        <v>698</v>
      </c>
      <c r="CU330" s="28" t="s">
        <v>698</v>
      </c>
      <c r="CV330" s="28" t="s">
        <v>698</v>
      </c>
      <c r="CW330" s="28" t="s">
        <v>698</v>
      </c>
      <c r="CX330" s="28" t="s">
        <v>698</v>
      </c>
      <c r="CY330" s="28" t="s">
        <v>698</v>
      </c>
      <c r="CZ330" s="28" t="s">
        <v>698</v>
      </c>
      <c r="DA330" s="28" t="s">
        <v>698</v>
      </c>
      <c r="DB330" s="28" t="s">
        <v>698</v>
      </c>
      <c r="DC330" s="28" t="s">
        <v>698</v>
      </c>
      <c r="DD330" s="28" t="s">
        <v>698</v>
      </c>
      <c r="DE330" s="28" t="s">
        <v>698</v>
      </c>
      <c r="DF330" s="28" t="s">
        <v>698</v>
      </c>
      <c r="DG330" s="28" t="s">
        <v>698</v>
      </c>
      <c r="DH330" s="28" t="s">
        <v>698</v>
      </c>
      <c r="DI330" s="28" t="s">
        <v>698</v>
      </c>
      <c r="DJ330" s="28" t="s">
        <v>698</v>
      </c>
      <c r="DK330" s="28" t="s">
        <v>698</v>
      </c>
      <c r="DL330" s="28" t="s">
        <v>698</v>
      </c>
      <c r="DM330" s="28" t="s">
        <v>698</v>
      </c>
      <c r="DN330" s="28" t="s">
        <v>698</v>
      </c>
      <c r="DO330" s="28" t="s">
        <v>698</v>
      </c>
      <c r="DP330" s="28" t="s">
        <v>698</v>
      </c>
      <c r="DQ330" s="28" t="s">
        <v>698</v>
      </c>
      <c r="DR330" s="28" t="s">
        <v>698</v>
      </c>
      <c r="DS330" s="28" t="s">
        <v>698</v>
      </c>
      <c r="DT330" s="28" t="s">
        <v>698</v>
      </c>
      <c r="DU330" s="28" t="s">
        <v>698</v>
      </c>
      <c r="DV330" s="28" t="s">
        <v>698</v>
      </c>
      <c r="DW330" s="28" t="s">
        <v>698</v>
      </c>
      <c r="DX330" s="28" t="s">
        <v>698</v>
      </c>
      <c r="DY330" s="28" t="s">
        <v>698</v>
      </c>
      <c r="DZ330" s="28" t="s">
        <v>698</v>
      </c>
      <c r="EA330" s="28" t="s">
        <v>698</v>
      </c>
      <c r="EB330" s="28" t="s">
        <v>698</v>
      </c>
      <c r="EC330" s="28" t="s">
        <v>698</v>
      </c>
      <c r="ED330" s="28" t="s">
        <v>698</v>
      </c>
      <c r="EE330" s="28" t="s">
        <v>698</v>
      </c>
      <c r="EF330" s="28" t="s">
        <v>698</v>
      </c>
      <c r="EG330" s="28" t="s">
        <v>698</v>
      </c>
      <c r="EH330" s="28" t="s">
        <v>698</v>
      </c>
      <c r="EI330" s="28" t="s">
        <v>698</v>
      </c>
      <c r="EJ330" s="28" t="s">
        <v>698</v>
      </c>
      <c r="EK330" s="28" t="s">
        <v>698</v>
      </c>
      <c r="EL330" s="28" t="s">
        <v>698</v>
      </c>
      <c r="EM330" s="28" t="s">
        <v>698</v>
      </c>
      <c r="EN330" s="28" t="s">
        <v>698</v>
      </c>
      <c r="EO330" s="28" t="s">
        <v>698</v>
      </c>
      <c r="EP330" s="28" t="s">
        <v>698</v>
      </c>
      <c r="EQ330" s="28" t="s">
        <v>698</v>
      </c>
      <c r="ER330" s="28" t="s">
        <v>698</v>
      </c>
      <c r="ES330" s="28" t="s">
        <v>698</v>
      </c>
      <c r="ET330" s="28" t="s">
        <v>698</v>
      </c>
      <c r="EU330" s="28" t="s">
        <v>698</v>
      </c>
      <c r="EV330" s="28" t="s">
        <v>698</v>
      </c>
      <c r="EW330" s="28" t="s">
        <v>2705</v>
      </c>
      <c r="EX330" s="28" t="s">
        <v>3004</v>
      </c>
      <c r="EY330" s="28" t="s">
        <v>2707</v>
      </c>
      <c r="EZ330" s="28" t="s">
        <v>694</v>
      </c>
      <c r="FA330" s="28" t="s">
        <v>694</v>
      </c>
      <c r="FB330" s="28" t="s">
        <v>694</v>
      </c>
      <c r="FC330" s="28" t="s">
        <v>694</v>
      </c>
      <c r="FD330" s="28" t="s">
        <v>694</v>
      </c>
      <c r="FE330" s="28" t="s">
        <v>2858</v>
      </c>
      <c r="FF330" s="30"/>
      <c r="FG330" s="30"/>
    </row>
    <row r="331" spans="1:163" x14ac:dyDescent="0.25">
      <c r="A331" s="27" t="str">
        <f t="shared" si="5"/>
        <v>IR003004002004004009000000000000000000</v>
      </c>
      <c r="B331" s="24" t="s">
        <v>2877</v>
      </c>
      <c r="C331" s="23" t="s">
        <v>2630</v>
      </c>
      <c r="D331" s="25" t="s">
        <v>710</v>
      </c>
      <c r="E331" s="25" t="s">
        <v>711</v>
      </c>
      <c r="F331" s="50" t="s">
        <v>707</v>
      </c>
      <c r="G331" s="25" t="s">
        <v>711</v>
      </c>
      <c r="H331" s="25" t="s">
        <v>711</v>
      </c>
      <c r="I331" s="50" t="s">
        <v>722</v>
      </c>
      <c r="J331" s="25" t="s">
        <v>697</v>
      </c>
      <c r="K331" s="63" t="s">
        <v>697</v>
      </c>
      <c r="L331" s="25" t="s">
        <v>697</v>
      </c>
      <c r="M331" s="25" t="s">
        <v>697</v>
      </c>
      <c r="N331" s="25" t="s">
        <v>697</v>
      </c>
      <c r="O331" s="25" t="s">
        <v>697</v>
      </c>
      <c r="P331" s="28"/>
      <c r="Q331" s="28" t="s">
        <v>704</v>
      </c>
      <c r="R331" s="28" t="s">
        <v>698</v>
      </c>
      <c r="S331" s="28" t="s">
        <v>694</v>
      </c>
      <c r="T331" s="28" t="s">
        <v>922</v>
      </c>
      <c r="U331" s="28" t="s">
        <v>3011</v>
      </c>
      <c r="V331" s="139" t="s">
        <v>905</v>
      </c>
      <c r="W331" s="141"/>
      <c r="X331" s="141"/>
      <c r="Y331" s="141"/>
      <c r="Z331" s="141"/>
      <c r="AA331" s="141"/>
      <c r="AB331" s="24" t="s">
        <v>3041</v>
      </c>
      <c r="AC331" s="141"/>
      <c r="AD331" s="141"/>
      <c r="AE331" s="141"/>
      <c r="AF331" s="141"/>
      <c r="AG331" s="141"/>
      <c r="AH331" s="28" t="s">
        <v>3207</v>
      </c>
      <c r="AI331" s="28" t="s">
        <v>704</v>
      </c>
      <c r="AJ331" s="28" t="s">
        <v>698</v>
      </c>
      <c r="AK331" s="28" t="s">
        <v>698</v>
      </c>
      <c r="AL331" s="28" t="s">
        <v>698</v>
      </c>
      <c r="AM331" s="28" t="s">
        <v>698</v>
      </c>
      <c r="AN331" s="28" t="s">
        <v>698</v>
      </c>
      <c r="AO331" s="28" t="s">
        <v>698</v>
      </c>
      <c r="AP331" s="28" t="s">
        <v>698</v>
      </c>
      <c r="AQ331" s="28" t="s">
        <v>698</v>
      </c>
      <c r="AR331" s="28" t="s">
        <v>698</v>
      </c>
      <c r="AS331" s="28" t="s">
        <v>698</v>
      </c>
      <c r="AT331" s="28" t="s">
        <v>698</v>
      </c>
      <c r="AU331" s="28" t="s">
        <v>698</v>
      </c>
      <c r="AV331" s="28" t="s">
        <v>698</v>
      </c>
      <c r="AW331" s="28" t="s">
        <v>698</v>
      </c>
      <c r="AX331" s="28" t="s">
        <v>698</v>
      </c>
      <c r="AY331" s="28" t="s">
        <v>698</v>
      </c>
      <c r="AZ331" s="28" t="s">
        <v>698</v>
      </c>
      <c r="BA331" s="28" t="s">
        <v>698</v>
      </c>
      <c r="BB331" s="28" t="s">
        <v>698</v>
      </c>
      <c r="BC331" s="28" t="s">
        <v>698</v>
      </c>
      <c r="BD331" s="28" t="s">
        <v>698</v>
      </c>
      <c r="BE331" s="28" t="s">
        <v>698</v>
      </c>
      <c r="BF331" s="28" t="s">
        <v>698</v>
      </c>
      <c r="BG331" s="28" t="s">
        <v>698</v>
      </c>
      <c r="BH331" s="28" t="s">
        <v>698</v>
      </c>
      <c r="BI331" s="28" t="s">
        <v>698</v>
      </c>
      <c r="BJ331" s="28" t="s">
        <v>698</v>
      </c>
      <c r="BK331" s="28" t="s">
        <v>698</v>
      </c>
      <c r="BL331" s="28" t="s">
        <v>698</v>
      </c>
      <c r="BM331" s="28" t="s">
        <v>698</v>
      </c>
      <c r="BN331" s="28" t="s">
        <v>698</v>
      </c>
      <c r="BO331" s="28" t="s">
        <v>698</v>
      </c>
      <c r="BP331" s="28" t="s">
        <v>698</v>
      </c>
      <c r="BQ331" s="28" t="s">
        <v>698</v>
      </c>
      <c r="BR331" s="28" t="s">
        <v>698</v>
      </c>
      <c r="BS331" s="28" t="s">
        <v>698</v>
      </c>
      <c r="BT331" s="28" t="s">
        <v>698</v>
      </c>
      <c r="BU331" s="28" t="s">
        <v>698</v>
      </c>
      <c r="BV331" s="28" t="s">
        <v>698</v>
      </c>
      <c r="BW331" s="28" t="s">
        <v>698</v>
      </c>
      <c r="BX331" s="28" t="s">
        <v>698</v>
      </c>
      <c r="BY331" s="28" t="s">
        <v>698</v>
      </c>
      <c r="BZ331" s="28" t="s">
        <v>704</v>
      </c>
      <c r="CA331" s="28" t="s">
        <v>698</v>
      </c>
      <c r="CB331" s="28" t="s">
        <v>698</v>
      </c>
      <c r="CC331" s="28" t="s">
        <v>698</v>
      </c>
      <c r="CD331" s="28" t="s">
        <v>698</v>
      </c>
      <c r="CE331" s="28" t="s">
        <v>698</v>
      </c>
      <c r="CF331" s="28" t="s">
        <v>698</v>
      </c>
      <c r="CG331" s="28" t="s">
        <v>698</v>
      </c>
      <c r="CH331" s="28" t="s">
        <v>698</v>
      </c>
      <c r="CI331" s="28" t="s">
        <v>698</v>
      </c>
      <c r="CJ331" s="28" t="s">
        <v>698</v>
      </c>
      <c r="CK331" s="28" t="s">
        <v>698</v>
      </c>
      <c r="CL331" s="28" t="s">
        <v>698</v>
      </c>
      <c r="CM331" s="28" t="s">
        <v>698</v>
      </c>
      <c r="CN331" s="28" t="s">
        <v>698</v>
      </c>
      <c r="CO331" s="28" t="s">
        <v>698</v>
      </c>
      <c r="CP331" s="28" t="s">
        <v>698</v>
      </c>
      <c r="CQ331" s="28" t="s">
        <v>698</v>
      </c>
      <c r="CR331" s="28" t="s">
        <v>698</v>
      </c>
      <c r="CS331" s="28" t="s">
        <v>698</v>
      </c>
      <c r="CT331" s="28" t="s">
        <v>698</v>
      </c>
      <c r="CU331" s="28" t="s">
        <v>698</v>
      </c>
      <c r="CV331" s="28" t="s">
        <v>698</v>
      </c>
      <c r="CW331" s="28" t="s">
        <v>698</v>
      </c>
      <c r="CX331" s="28" t="s">
        <v>698</v>
      </c>
      <c r="CY331" s="28" t="s">
        <v>698</v>
      </c>
      <c r="CZ331" s="28" t="s">
        <v>698</v>
      </c>
      <c r="DA331" s="28" t="s">
        <v>698</v>
      </c>
      <c r="DB331" s="28" t="s">
        <v>698</v>
      </c>
      <c r="DC331" s="28" t="s">
        <v>698</v>
      </c>
      <c r="DD331" s="28" t="s">
        <v>698</v>
      </c>
      <c r="DE331" s="28" t="s">
        <v>698</v>
      </c>
      <c r="DF331" s="28" t="s">
        <v>698</v>
      </c>
      <c r="DG331" s="28" t="s">
        <v>698</v>
      </c>
      <c r="DH331" s="28" t="s">
        <v>698</v>
      </c>
      <c r="DI331" s="28" t="s">
        <v>698</v>
      </c>
      <c r="DJ331" s="28" t="s">
        <v>698</v>
      </c>
      <c r="DK331" s="28" t="s">
        <v>698</v>
      </c>
      <c r="DL331" s="28" t="s">
        <v>698</v>
      </c>
      <c r="DM331" s="28" t="s">
        <v>698</v>
      </c>
      <c r="DN331" s="28" t="s">
        <v>698</v>
      </c>
      <c r="DO331" s="28" t="s">
        <v>698</v>
      </c>
      <c r="DP331" s="28" t="s">
        <v>698</v>
      </c>
      <c r="DQ331" s="28" t="s">
        <v>698</v>
      </c>
      <c r="DR331" s="28" t="s">
        <v>698</v>
      </c>
      <c r="DS331" s="28" t="s">
        <v>698</v>
      </c>
      <c r="DT331" s="28" t="s">
        <v>698</v>
      </c>
      <c r="DU331" s="28" t="s">
        <v>698</v>
      </c>
      <c r="DV331" s="28" t="s">
        <v>698</v>
      </c>
      <c r="DW331" s="28" t="s">
        <v>698</v>
      </c>
      <c r="DX331" s="28" t="s">
        <v>698</v>
      </c>
      <c r="DY331" s="28" t="s">
        <v>698</v>
      </c>
      <c r="DZ331" s="28" t="s">
        <v>698</v>
      </c>
      <c r="EA331" s="28" t="s">
        <v>698</v>
      </c>
      <c r="EB331" s="28" t="s">
        <v>698</v>
      </c>
      <c r="EC331" s="28" t="s">
        <v>698</v>
      </c>
      <c r="ED331" s="28" t="s">
        <v>698</v>
      </c>
      <c r="EE331" s="28" t="s">
        <v>698</v>
      </c>
      <c r="EF331" s="28" t="s">
        <v>698</v>
      </c>
      <c r="EG331" s="28" t="s">
        <v>698</v>
      </c>
      <c r="EH331" s="28" t="s">
        <v>698</v>
      </c>
      <c r="EI331" s="28" t="s">
        <v>698</v>
      </c>
      <c r="EJ331" s="28" t="s">
        <v>698</v>
      </c>
      <c r="EK331" s="28" t="s">
        <v>698</v>
      </c>
      <c r="EL331" s="28" t="s">
        <v>698</v>
      </c>
      <c r="EM331" s="28" t="s">
        <v>698</v>
      </c>
      <c r="EN331" s="28" t="s">
        <v>698</v>
      </c>
      <c r="EO331" s="28" t="s">
        <v>698</v>
      </c>
      <c r="EP331" s="28" t="s">
        <v>698</v>
      </c>
      <c r="EQ331" s="28" t="s">
        <v>698</v>
      </c>
      <c r="ER331" s="28" t="s">
        <v>698</v>
      </c>
      <c r="ES331" s="28" t="s">
        <v>698</v>
      </c>
      <c r="ET331" s="28" t="s">
        <v>698</v>
      </c>
      <c r="EU331" s="28" t="s">
        <v>698</v>
      </c>
      <c r="EV331" s="28" t="s">
        <v>698</v>
      </c>
      <c r="EW331" s="28" t="s">
        <v>2705</v>
      </c>
      <c r="EX331" s="28" t="s">
        <v>3004</v>
      </c>
      <c r="EY331" s="28" t="s">
        <v>2707</v>
      </c>
      <c r="EZ331" s="28" t="s">
        <v>694</v>
      </c>
      <c r="FA331" s="28" t="s">
        <v>694</v>
      </c>
      <c r="FB331" s="28" t="s">
        <v>694</v>
      </c>
      <c r="FC331" s="28" t="s">
        <v>694</v>
      </c>
      <c r="FD331" s="28" t="s">
        <v>694</v>
      </c>
      <c r="FE331" s="28" t="s">
        <v>2858</v>
      </c>
      <c r="FF331" s="30"/>
      <c r="FG331" s="30"/>
    </row>
    <row r="332" spans="1:163" x14ac:dyDescent="0.25">
      <c r="A332" s="27" t="str">
        <f t="shared" si="5"/>
        <v>IR003004002004004010000000000000000000</v>
      </c>
      <c r="B332" s="24" t="s">
        <v>2877</v>
      </c>
      <c r="C332" s="23" t="s">
        <v>2630</v>
      </c>
      <c r="D332" s="25" t="s">
        <v>710</v>
      </c>
      <c r="E332" s="25" t="s">
        <v>711</v>
      </c>
      <c r="F332" s="50" t="s">
        <v>707</v>
      </c>
      <c r="G332" s="25" t="s">
        <v>711</v>
      </c>
      <c r="H332" s="25" t="s">
        <v>711</v>
      </c>
      <c r="I332" s="50" t="s">
        <v>724</v>
      </c>
      <c r="J332" s="25" t="s">
        <v>697</v>
      </c>
      <c r="K332" s="63" t="s">
        <v>697</v>
      </c>
      <c r="L332" s="25" t="s">
        <v>697</v>
      </c>
      <c r="M332" s="25" t="s">
        <v>697</v>
      </c>
      <c r="N332" s="25" t="s">
        <v>697</v>
      </c>
      <c r="O332" s="25" t="s">
        <v>697</v>
      </c>
      <c r="P332" s="28"/>
      <c r="Q332" s="28" t="s">
        <v>704</v>
      </c>
      <c r="R332" s="28" t="s">
        <v>698</v>
      </c>
      <c r="S332" s="28" t="s">
        <v>694</v>
      </c>
      <c r="T332" s="28" t="s">
        <v>922</v>
      </c>
      <c r="U332" s="28" t="s">
        <v>3011</v>
      </c>
      <c r="V332" s="139" t="s">
        <v>905</v>
      </c>
      <c r="W332" s="141"/>
      <c r="X332" s="141"/>
      <c r="Y332" s="141"/>
      <c r="Z332" s="141"/>
      <c r="AA332" s="141"/>
      <c r="AB332" s="24" t="s">
        <v>3043</v>
      </c>
      <c r="AC332" s="141"/>
      <c r="AD332" s="141"/>
      <c r="AE332" s="141"/>
      <c r="AF332" s="141"/>
      <c r="AG332" s="141"/>
      <c r="AH332" s="28" t="s">
        <v>3208</v>
      </c>
      <c r="AI332" s="28" t="s">
        <v>704</v>
      </c>
      <c r="AJ332" s="28" t="s">
        <v>698</v>
      </c>
      <c r="AK332" s="28" t="s">
        <v>698</v>
      </c>
      <c r="AL332" s="28" t="s">
        <v>698</v>
      </c>
      <c r="AM332" s="28" t="s">
        <v>698</v>
      </c>
      <c r="AN332" s="28" t="s">
        <v>698</v>
      </c>
      <c r="AO332" s="28" t="s">
        <v>698</v>
      </c>
      <c r="AP332" s="28" t="s">
        <v>698</v>
      </c>
      <c r="AQ332" s="28" t="s">
        <v>698</v>
      </c>
      <c r="AR332" s="28" t="s">
        <v>698</v>
      </c>
      <c r="AS332" s="28" t="s">
        <v>698</v>
      </c>
      <c r="AT332" s="28" t="s">
        <v>698</v>
      </c>
      <c r="AU332" s="28" t="s">
        <v>698</v>
      </c>
      <c r="AV332" s="28" t="s">
        <v>698</v>
      </c>
      <c r="AW332" s="28" t="s">
        <v>698</v>
      </c>
      <c r="AX332" s="28" t="s">
        <v>698</v>
      </c>
      <c r="AY332" s="28" t="s">
        <v>698</v>
      </c>
      <c r="AZ332" s="28" t="s">
        <v>698</v>
      </c>
      <c r="BA332" s="28" t="s">
        <v>698</v>
      </c>
      <c r="BB332" s="28" t="s">
        <v>698</v>
      </c>
      <c r="BC332" s="28" t="s">
        <v>698</v>
      </c>
      <c r="BD332" s="28" t="s">
        <v>698</v>
      </c>
      <c r="BE332" s="28" t="s">
        <v>698</v>
      </c>
      <c r="BF332" s="28" t="s">
        <v>698</v>
      </c>
      <c r="BG332" s="28" t="s">
        <v>698</v>
      </c>
      <c r="BH332" s="28" t="s">
        <v>698</v>
      </c>
      <c r="BI332" s="28" t="s">
        <v>698</v>
      </c>
      <c r="BJ332" s="28" t="s">
        <v>698</v>
      </c>
      <c r="BK332" s="28" t="s">
        <v>698</v>
      </c>
      <c r="BL332" s="28" t="s">
        <v>698</v>
      </c>
      <c r="BM332" s="28" t="s">
        <v>698</v>
      </c>
      <c r="BN332" s="28" t="s">
        <v>698</v>
      </c>
      <c r="BO332" s="28" t="s">
        <v>698</v>
      </c>
      <c r="BP332" s="28" t="s">
        <v>698</v>
      </c>
      <c r="BQ332" s="28" t="s">
        <v>698</v>
      </c>
      <c r="BR332" s="28" t="s">
        <v>698</v>
      </c>
      <c r="BS332" s="28" t="s">
        <v>698</v>
      </c>
      <c r="BT332" s="28" t="s">
        <v>698</v>
      </c>
      <c r="BU332" s="28" t="s">
        <v>698</v>
      </c>
      <c r="BV332" s="28" t="s">
        <v>698</v>
      </c>
      <c r="BW332" s="28" t="s">
        <v>698</v>
      </c>
      <c r="BX332" s="28" t="s">
        <v>698</v>
      </c>
      <c r="BY332" s="28" t="s">
        <v>698</v>
      </c>
      <c r="BZ332" s="28" t="s">
        <v>704</v>
      </c>
      <c r="CA332" s="28" t="s">
        <v>698</v>
      </c>
      <c r="CB332" s="28" t="s">
        <v>698</v>
      </c>
      <c r="CC332" s="28" t="s">
        <v>698</v>
      </c>
      <c r="CD332" s="28" t="s">
        <v>698</v>
      </c>
      <c r="CE332" s="28" t="s">
        <v>698</v>
      </c>
      <c r="CF332" s="28" t="s">
        <v>698</v>
      </c>
      <c r="CG332" s="28" t="s">
        <v>698</v>
      </c>
      <c r="CH332" s="28" t="s">
        <v>698</v>
      </c>
      <c r="CI332" s="28" t="s">
        <v>698</v>
      </c>
      <c r="CJ332" s="28" t="s">
        <v>698</v>
      </c>
      <c r="CK332" s="28" t="s">
        <v>698</v>
      </c>
      <c r="CL332" s="28" t="s">
        <v>698</v>
      </c>
      <c r="CM332" s="28" t="s">
        <v>698</v>
      </c>
      <c r="CN332" s="28" t="s">
        <v>698</v>
      </c>
      <c r="CO332" s="28" t="s">
        <v>698</v>
      </c>
      <c r="CP332" s="28" t="s">
        <v>698</v>
      </c>
      <c r="CQ332" s="28" t="s">
        <v>698</v>
      </c>
      <c r="CR332" s="28" t="s">
        <v>698</v>
      </c>
      <c r="CS332" s="28" t="s">
        <v>698</v>
      </c>
      <c r="CT332" s="28" t="s">
        <v>698</v>
      </c>
      <c r="CU332" s="28" t="s">
        <v>698</v>
      </c>
      <c r="CV332" s="28" t="s">
        <v>698</v>
      </c>
      <c r="CW332" s="28" t="s">
        <v>698</v>
      </c>
      <c r="CX332" s="28" t="s">
        <v>698</v>
      </c>
      <c r="CY332" s="28" t="s">
        <v>698</v>
      </c>
      <c r="CZ332" s="28" t="s">
        <v>698</v>
      </c>
      <c r="DA332" s="28" t="s">
        <v>698</v>
      </c>
      <c r="DB332" s="28" t="s">
        <v>698</v>
      </c>
      <c r="DC332" s="28" t="s">
        <v>698</v>
      </c>
      <c r="DD332" s="28" t="s">
        <v>698</v>
      </c>
      <c r="DE332" s="28" t="s">
        <v>698</v>
      </c>
      <c r="DF332" s="28" t="s">
        <v>698</v>
      </c>
      <c r="DG332" s="28" t="s">
        <v>698</v>
      </c>
      <c r="DH332" s="28" t="s">
        <v>698</v>
      </c>
      <c r="DI332" s="28" t="s">
        <v>698</v>
      </c>
      <c r="DJ332" s="28" t="s">
        <v>698</v>
      </c>
      <c r="DK332" s="28" t="s">
        <v>698</v>
      </c>
      <c r="DL332" s="28" t="s">
        <v>698</v>
      </c>
      <c r="DM332" s="28" t="s">
        <v>698</v>
      </c>
      <c r="DN332" s="28" t="s">
        <v>698</v>
      </c>
      <c r="DO332" s="28" t="s">
        <v>698</v>
      </c>
      <c r="DP332" s="28" t="s">
        <v>698</v>
      </c>
      <c r="DQ332" s="28" t="s">
        <v>698</v>
      </c>
      <c r="DR332" s="28" t="s">
        <v>698</v>
      </c>
      <c r="DS332" s="28" t="s">
        <v>698</v>
      </c>
      <c r="DT332" s="28" t="s">
        <v>698</v>
      </c>
      <c r="DU332" s="28" t="s">
        <v>698</v>
      </c>
      <c r="DV332" s="28" t="s">
        <v>698</v>
      </c>
      <c r="DW332" s="28" t="s">
        <v>698</v>
      </c>
      <c r="DX332" s="28" t="s">
        <v>698</v>
      </c>
      <c r="DY332" s="28" t="s">
        <v>698</v>
      </c>
      <c r="DZ332" s="28" t="s">
        <v>698</v>
      </c>
      <c r="EA332" s="28" t="s">
        <v>698</v>
      </c>
      <c r="EB332" s="28" t="s">
        <v>698</v>
      </c>
      <c r="EC332" s="28" t="s">
        <v>698</v>
      </c>
      <c r="ED332" s="28" t="s">
        <v>698</v>
      </c>
      <c r="EE332" s="28" t="s">
        <v>698</v>
      </c>
      <c r="EF332" s="28" t="s">
        <v>698</v>
      </c>
      <c r="EG332" s="28" t="s">
        <v>698</v>
      </c>
      <c r="EH332" s="28" t="s">
        <v>698</v>
      </c>
      <c r="EI332" s="28" t="s">
        <v>698</v>
      </c>
      <c r="EJ332" s="28" t="s">
        <v>698</v>
      </c>
      <c r="EK332" s="28" t="s">
        <v>698</v>
      </c>
      <c r="EL332" s="28" t="s">
        <v>698</v>
      </c>
      <c r="EM332" s="28" t="s">
        <v>698</v>
      </c>
      <c r="EN332" s="28" t="s">
        <v>698</v>
      </c>
      <c r="EO332" s="28" t="s">
        <v>698</v>
      </c>
      <c r="EP332" s="28" t="s">
        <v>698</v>
      </c>
      <c r="EQ332" s="28" t="s">
        <v>698</v>
      </c>
      <c r="ER332" s="28" t="s">
        <v>698</v>
      </c>
      <c r="ES332" s="28" t="s">
        <v>698</v>
      </c>
      <c r="ET332" s="28" t="s">
        <v>698</v>
      </c>
      <c r="EU332" s="28" t="s">
        <v>698</v>
      </c>
      <c r="EV332" s="28" t="s">
        <v>698</v>
      </c>
      <c r="EW332" s="28" t="s">
        <v>2705</v>
      </c>
      <c r="EX332" s="28" t="s">
        <v>3004</v>
      </c>
      <c r="EY332" s="28" t="s">
        <v>2707</v>
      </c>
      <c r="EZ332" s="28" t="s">
        <v>694</v>
      </c>
      <c r="FA332" s="28" t="s">
        <v>694</v>
      </c>
      <c r="FB332" s="28" t="s">
        <v>694</v>
      </c>
      <c r="FC332" s="28" t="s">
        <v>694</v>
      </c>
      <c r="FD332" s="28" t="s">
        <v>694</v>
      </c>
      <c r="FE332" s="28" t="s">
        <v>2858</v>
      </c>
      <c r="FF332" s="30"/>
      <c r="FG332" s="30"/>
    </row>
    <row r="333" spans="1:163" x14ac:dyDescent="0.25">
      <c r="A333" s="27" t="str">
        <f t="shared" si="5"/>
        <v>IR003004002004004011000000000000000000</v>
      </c>
      <c r="B333" s="24" t="s">
        <v>2877</v>
      </c>
      <c r="C333" s="23" t="s">
        <v>2630</v>
      </c>
      <c r="D333" s="25" t="s">
        <v>710</v>
      </c>
      <c r="E333" s="25" t="s">
        <v>711</v>
      </c>
      <c r="F333" s="50" t="s">
        <v>707</v>
      </c>
      <c r="G333" s="25" t="s">
        <v>711</v>
      </c>
      <c r="H333" s="25" t="s">
        <v>711</v>
      </c>
      <c r="I333" s="50" t="s">
        <v>734</v>
      </c>
      <c r="J333" s="25" t="s">
        <v>697</v>
      </c>
      <c r="K333" s="63" t="s">
        <v>697</v>
      </c>
      <c r="L333" s="25" t="s">
        <v>697</v>
      </c>
      <c r="M333" s="25" t="s">
        <v>697</v>
      </c>
      <c r="N333" s="25" t="s">
        <v>697</v>
      </c>
      <c r="O333" s="25" t="s">
        <v>697</v>
      </c>
      <c r="P333" s="28"/>
      <c r="Q333" s="28" t="s">
        <v>704</v>
      </c>
      <c r="R333" s="28" t="s">
        <v>698</v>
      </c>
      <c r="S333" s="28" t="s">
        <v>694</v>
      </c>
      <c r="T333" s="28" t="s">
        <v>922</v>
      </c>
      <c r="U333" s="28" t="s">
        <v>3011</v>
      </c>
      <c r="V333" s="139" t="s">
        <v>905</v>
      </c>
      <c r="W333" s="141"/>
      <c r="X333" s="141"/>
      <c r="Y333" s="141"/>
      <c r="Z333" s="141"/>
      <c r="AA333" s="141"/>
      <c r="AB333" s="24" t="s">
        <v>1595</v>
      </c>
      <c r="AC333" s="141"/>
      <c r="AD333" s="141"/>
      <c r="AE333" s="141"/>
      <c r="AF333" s="141"/>
      <c r="AG333" s="141"/>
      <c r="AH333" s="28" t="s">
        <v>3209</v>
      </c>
      <c r="AI333" s="28" t="s">
        <v>704</v>
      </c>
      <c r="AJ333" s="28" t="s">
        <v>698</v>
      </c>
      <c r="AK333" s="28" t="s">
        <v>698</v>
      </c>
      <c r="AL333" s="28" t="s">
        <v>698</v>
      </c>
      <c r="AM333" s="28" t="s">
        <v>698</v>
      </c>
      <c r="AN333" s="28" t="s">
        <v>698</v>
      </c>
      <c r="AO333" s="28" t="s">
        <v>698</v>
      </c>
      <c r="AP333" s="28" t="s">
        <v>698</v>
      </c>
      <c r="AQ333" s="28" t="s">
        <v>698</v>
      </c>
      <c r="AR333" s="28" t="s">
        <v>698</v>
      </c>
      <c r="AS333" s="28" t="s">
        <v>698</v>
      </c>
      <c r="AT333" s="28" t="s">
        <v>698</v>
      </c>
      <c r="AU333" s="28" t="s">
        <v>698</v>
      </c>
      <c r="AV333" s="28" t="s">
        <v>698</v>
      </c>
      <c r="AW333" s="28" t="s">
        <v>698</v>
      </c>
      <c r="AX333" s="28" t="s">
        <v>698</v>
      </c>
      <c r="AY333" s="28" t="s">
        <v>698</v>
      </c>
      <c r="AZ333" s="28" t="s">
        <v>698</v>
      </c>
      <c r="BA333" s="28" t="s">
        <v>698</v>
      </c>
      <c r="BB333" s="28" t="s">
        <v>698</v>
      </c>
      <c r="BC333" s="28" t="s">
        <v>698</v>
      </c>
      <c r="BD333" s="28" t="s">
        <v>698</v>
      </c>
      <c r="BE333" s="28" t="s">
        <v>698</v>
      </c>
      <c r="BF333" s="28" t="s">
        <v>698</v>
      </c>
      <c r="BG333" s="28" t="s">
        <v>698</v>
      </c>
      <c r="BH333" s="28" t="s">
        <v>698</v>
      </c>
      <c r="BI333" s="28" t="s">
        <v>698</v>
      </c>
      <c r="BJ333" s="28" t="s">
        <v>698</v>
      </c>
      <c r="BK333" s="28" t="s">
        <v>698</v>
      </c>
      <c r="BL333" s="28" t="s">
        <v>698</v>
      </c>
      <c r="BM333" s="28" t="s">
        <v>698</v>
      </c>
      <c r="BN333" s="28" t="s">
        <v>698</v>
      </c>
      <c r="BO333" s="28" t="s">
        <v>698</v>
      </c>
      <c r="BP333" s="28" t="s">
        <v>698</v>
      </c>
      <c r="BQ333" s="28" t="s">
        <v>698</v>
      </c>
      <c r="BR333" s="28" t="s">
        <v>698</v>
      </c>
      <c r="BS333" s="28" t="s">
        <v>698</v>
      </c>
      <c r="BT333" s="28" t="s">
        <v>698</v>
      </c>
      <c r="BU333" s="28" t="s">
        <v>698</v>
      </c>
      <c r="BV333" s="28" t="s">
        <v>698</v>
      </c>
      <c r="BW333" s="28" t="s">
        <v>698</v>
      </c>
      <c r="BX333" s="28" t="s">
        <v>698</v>
      </c>
      <c r="BY333" s="28" t="s">
        <v>698</v>
      </c>
      <c r="BZ333" s="28" t="s">
        <v>704</v>
      </c>
      <c r="CA333" s="28" t="s">
        <v>698</v>
      </c>
      <c r="CB333" s="28" t="s">
        <v>698</v>
      </c>
      <c r="CC333" s="28" t="s">
        <v>698</v>
      </c>
      <c r="CD333" s="28" t="s">
        <v>698</v>
      </c>
      <c r="CE333" s="28" t="s">
        <v>698</v>
      </c>
      <c r="CF333" s="28" t="s">
        <v>698</v>
      </c>
      <c r="CG333" s="28" t="s">
        <v>698</v>
      </c>
      <c r="CH333" s="28" t="s">
        <v>698</v>
      </c>
      <c r="CI333" s="28" t="s">
        <v>698</v>
      </c>
      <c r="CJ333" s="28" t="s">
        <v>698</v>
      </c>
      <c r="CK333" s="28" t="s">
        <v>698</v>
      </c>
      <c r="CL333" s="28" t="s">
        <v>698</v>
      </c>
      <c r="CM333" s="28" t="s">
        <v>698</v>
      </c>
      <c r="CN333" s="28" t="s">
        <v>698</v>
      </c>
      <c r="CO333" s="28" t="s">
        <v>698</v>
      </c>
      <c r="CP333" s="28" t="s">
        <v>698</v>
      </c>
      <c r="CQ333" s="28" t="s">
        <v>698</v>
      </c>
      <c r="CR333" s="28" t="s">
        <v>698</v>
      </c>
      <c r="CS333" s="28" t="s">
        <v>698</v>
      </c>
      <c r="CT333" s="28" t="s">
        <v>698</v>
      </c>
      <c r="CU333" s="28" t="s">
        <v>698</v>
      </c>
      <c r="CV333" s="28" t="s">
        <v>698</v>
      </c>
      <c r="CW333" s="28" t="s">
        <v>698</v>
      </c>
      <c r="CX333" s="28" t="s">
        <v>698</v>
      </c>
      <c r="CY333" s="28" t="s">
        <v>698</v>
      </c>
      <c r="CZ333" s="28" t="s">
        <v>698</v>
      </c>
      <c r="DA333" s="28" t="s">
        <v>698</v>
      </c>
      <c r="DB333" s="28" t="s">
        <v>698</v>
      </c>
      <c r="DC333" s="28" t="s">
        <v>698</v>
      </c>
      <c r="DD333" s="28" t="s">
        <v>698</v>
      </c>
      <c r="DE333" s="28" t="s">
        <v>698</v>
      </c>
      <c r="DF333" s="28" t="s">
        <v>698</v>
      </c>
      <c r="DG333" s="28" t="s">
        <v>698</v>
      </c>
      <c r="DH333" s="28" t="s">
        <v>698</v>
      </c>
      <c r="DI333" s="28" t="s">
        <v>698</v>
      </c>
      <c r="DJ333" s="28" t="s">
        <v>698</v>
      </c>
      <c r="DK333" s="28" t="s">
        <v>698</v>
      </c>
      <c r="DL333" s="28" t="s">
        <v>698</v>
      </c>
      <c r="DM333" s="28" t="s">
        <v>698</v>
      </c>
      <c r="DN333" s="28" t="s">
        <v>698</v>
      </c>
      <c r="DO333" s="28" t="s">
        <v>698</v>
      </c>
      <c r="DP333" s="28" t="s">
        <v>698</v>
      </c>
      <c r="DQ333" s="28" t="s">
        <v>698</v>
      </c>
      <c r="DR333" s="28" t="s">
        <v>698</v>
      </c>
      <c r="DS333" s="28" t="s">
        <v>698</v>
      </c>
      <c r="DT333" s="28" t="s">
        <v>698</v>
      </c>
      <c r="DU333" s="28" t="s">
        <v>698</v>
      </c>
      <c r="DV333" s="28" t="s">
        <v>698</v>
      </c>
      <c r="DW333" s="28" t="s">
        <v>698</v>
      </c>
      <c r="DX333" s="28" t="s">
        <v>698</v>
      </c>
      <c r="DY333" s="28" t="s">
        <v>698</v>
      </c>
      <c r="DZ333" s="28" t="s">
        <v>698</v>
      </c>
      <c r="EA333" s="28" t="s">
        <v>698</v>
      </c>
      <c r="EB333" s="28" t="s">
        <v>698</v>
      </c>
      <c r="EC333" s="28" t="s">
        <v>698</v>
      </c>
      <c r="ED333" s="28" t="s">
        <v>698</v>
      </c>
      <c r="EE333" s="28" t="s">
        <v>698</v>
      </c>
      <c r="EF333" s="28" t="s">
        <v>698</v>
      </c>
      <c r="EG333" s="28" t="s">
        <v>698</v>
      </c>
      <c r="EH333" s="28" t="s">
        <v>698</v>
      </c>
      <c r="EI333" s="28" t="s">
        <v>698</v>
      </c>
      <c r="EJ333" s="28" t="s">
        <v>698</v>
      </c>
      <c r="EK333" s="28" t="s">
        <v>698</v>
      </c>
      <c r="EL333" s="28" t="s">
        <v>698</v>
      </c>
      <c r="EM333" s="28" t="s">
        <v>698</v>
      </c>
      <c r="EN333" s="28" t="s">
        <v>698</v>
      </c>
      <c r="EO333" s="28" t="s">
        <v>698</v>
      </c>
      <c r="EP333" s="28" t="s">
        <v>698</v>
      </c>
      <c r="EQ333" s="28" t="s">
        <v>698</v>
      </c>
      <c r="ER333" s="28" t="s">
        <v>698</v>
      </c>
      <c r="ES333" s="28" t="s">
        <v>698</v>
      </c>
      <c r="ET333" s="28" t="s">
        <v>698</v>
      </c>
      <c r="EU333" s="28" t="s">
        <v>698</v>
      </c>
      <c r="EV333" s="28" t="s">
        <v>698</v>
      </c>
      <c r="EW333" s="28" t="s">
        <v>2705</v>
      </c>
      <c r="EX333" s="28" t="s">
        <v>3004</v>
      </c>
      <c r="EY333" s="28" t="s">
        <v>2707</v>
      </c>
      <c r="EZ333" s="28" t="s">
        <v>694</v>
      </c>
      <c r="FA333" s="28" t="s">
        <v>694</v>
      </c>
      <c r="FB333" s="28" t="s">
        <v>694</v>
      </c>
      <c r="FC333" s="28" t="s">
        <v>694</v>
      </c>
      <c r="FD333" s="28" t="s">
        <v>694</v>
      </c>
      <c r="FE333" s="28" t="s">
        <v>2858</v>
      </c>
      <c r="FF333" s="30"/>
      <c r="FG333" s="30"/>
    </row>
    <row r="334" spans="1:163" x14ac:dyDescent="0.25">
      <c r="A334" s="27" t="str">
        <f t="shared" si="5"/>
        <v>IR003004002004004012000000000000000000</v>
      </c>
      <c r="B334" s="24" t="s">
        <v>2877</v>
      </c>
      <c r="C334" s="23" t="s">
        <v>2630</v>
      </c>
      <c r="D334" s="25" t="s">
        <v>710</v>
      </c>
      <c r="E334" s="25" t="s">
        <v>711</v>
      </c>
      <c r="F334" s="50" t="s">
        <v>707</v>
      </c>
      <c r="G334" s="25" t="s">
        <v>711</v>
      </c>
      <c r="H334" s="25" t="s">
        <v>711</v>
      </c>
      <c r="I334" s="50" t="s">
        <v>736</v>
      </c>
      <c r="J334" s="25" t="s">
        <v>697</v>
      </c>
      <c r="K334" s="63" t="s">
        <v>697</v>
      </c>
      <c r="L334" s="25" t="s">
        <v>697</v>
      </c>
      <c r="M334" s="25" t="s">
        <v>697</v>
      </c>
      <c r="N334" s="25" t="s">
        <v>697</v>
      </c>
      <c r="O334" s="25" t="s">
        <v>697</v>
      </c>
      <c r="P334" s="28"/>
      <c r="Q334" s="28" t="s">
        <v>704</v>
      </c>
      <c r="R334" s="28" t="s">
        <v>698</v>
      </c>
      <c r="S334" s="28" t="s">
        <v>694</v>
      </c>
      <c r="T334" s="28" t="s">
        <v>922</v>
      </c>
      <c r="U334" s="28" t="s">
        <v>3011</v>
      </c>
      <c r="V334" s="139" t="s">
        <v>905</v>
      </c>
      <c r="W334" s="141"/>
      <c r="X334" s="141"/>
      <c r="Y334" s="141"/>
      <c r="Z334" s="141"/>
      <c r="AA334" s="141"/>
      <c r="AB334" s="24" t="s">
        <v>1598</v>
      </c>
      <c r="AC334" s="141"/>
      <c r="AD334" s="141"/>
      <c r="AE334" s="141"/>
      <c r="AF334" s="141"/>
      <c r="AG334" s="141"/>
      <c r="AH334" s="28" t="s">
        <v>3210</v>
      </c>
      <c r="AI334" s="28" t="s">
        <v>704</v>
      </c>
      <c r="AJ334" s="28" t="s">
        <v>698</v>
      </c>
      <c r="AK334" s="28" t="s">
        <v>698</v>
      </c>
      <c r="AL334" s="28" t="s">
        <v>698</v>
      </c>
      <c r="AM334" s="28" t="s">
        <v>698</v>
      </c>
      <c r="AN334" s="28" t="s">
        <v>698</v>
      </c>
      <c r="AO334" s="28" t="s">
        <v>698</v>
      </c>
      <c r="AP334" s="28" t="s">
        <v>698</v>
      </c>
      <c r="AQ334" s="28" t="s">
        <v>698</v>
      </c>
      <c r="AR334" s="28" t="s">
        <v>698</v>
      </c>
      <c r="AS334" s="28" t="s">
        <v>698</v>
      </c>
      <c r="AT334" s="28" t="s">
        <v>698</v>
      </c>
      <c r="AU334" s="28" t="s">
        <v>698</v>
      </c>
      <c r="AV334" s="28" t="s">
        <v>698</v>
      </c>
      <c r="AW334" s="28" t="s">
        <v>698</v>
      </c>
      <c r="AX334" s="28" t="s">
        <v>698</v>
      </c>
      <c r="AY334" s="28" t="s">
        <v>698</v>
      </c>
      <c r="AZ334" s="28" t="s">
        <v>698</v>
      </c>
      <c r="BA334" s="28" t="s">
        <v>698</v>
      </c>
      <c r="BB334" s="28" t="s">
        <v>698</v>
      </c>
      <c r="BC334" s="28" t="s">
        <v>698</v>
      </c>
      <c r="BD334" s="28" t="s">
        <v>698</v>
      </c>
      <c r="BE334" s="28" t="s">
        <v>698</v>
      </c>
      <c r="BF334" s="28" t="s">
        <v>698</v>
      </c>
      <c r="BG334" s="28" t="s">
        <v>698</v>
      </c>
      <c r="BH334" s="28" t="s">
        <v>698</v>
      </c>
      <c r="BI334" s="28" t="s">
        <v>698</v>
      </c>
      <c r="BJ334" s="28" t="s">
        <v>698</v>
      </c>
      <c r="BK334" s="28" t="s">
        <v>698</v>
      </c>
      <c r="BL334" s="28" t="s">
        <v>698</v>
      </c>
      <c r="BM334" s="28" t="s">
        <v>698</v>
      </c>
      <c r="BN334" s="28" t="s">
        <v>698</v>
      </c>
      <c r="BO334" s="28" t="s">
        <v>698</v>
      </c>
      <c r="BP334" s="28" t="s">
        <v>698</v>
      </c>
      <c r="BQ334" s="28" t="s">
        <v>698</v>
      </c>
      <c r="BR334" s="28" t="s">
        <v>698</v>
      </c>
      <c r="BS334" s="28" t="s">
        <v>698</v>
      </c>
      <c r="BT334" s="28" t="s">
        <v>698</v>
      </c>
      <c r="BU334" s="28" t="s">
        <v>698</v>
      </c>
      <c r="BV334" s="28" t="s">
        <v>698</v>
      </c>
      <c r="BW334" s="28" t="s">
        <v>698</v>
      </c>
      <c r="BX334" s="28" t="s">
        <v>698</v>
      </c>
      <c r="BY334" s="28" t="s">
        <v>698</v>
      </c>
      <c r="BZ334" s="28" t="s">
        <v>704</v>
      </c>
      <c r="CA334" s="28" t="s">
        <v>698</v>
      </c>
      <c r="CB334" s="28" t="s">
        <v>698</v>
      </c>
      <c r="CC334" s="28" t="s">
        <v>698</v>
      </c>
      <c r="CD334" s="28" t="s">
        <v>698</v>
      </c>
      <c r="CE334" s="28" t="s">
        <v>698</v>
      </c>
      <c r="CF334" s="28" t="s">
        <v>698</v>
      </c>
      <c r="CG334" s="28" t="s">
        <v>698</v>
      </c>
      <c r="CH334" s="28" t="s">
        <v>698</v>
      </c>
      <c r="CI334" s="28" t="s">
        <v>698</v>
      </c>
      <c r="CJ334" s="28" t="s">
        <v>698</v>
      </c>
      <c r="CK334" s="28" t="s">
        <v>698</v>
      </c>
      <c r="CL334" s="28" t="s">
        <v>698</v>
      </c>
      <c r="CM334" s="28" t="s">
        <v>698</v>
      </c>
      <c r="CN334" s="28" t="s">
        <v>698</v>
      </c>
      <c r="CO334" s="28" t="s">
        <v>698</v>
      </c>
      <c r="CP334" s="28" t="s">
        <v>698</v>
      </c>
      <c r="CQ334" s="28" t="s">
        <v>698</v>
      </c>
      <c r="CR334" s="28" t="s">
        <v>698</v>
      </c>
      <c r="CS334" s="28" t="s">
        <v>698</v>
      </c>
      <c r="CT334" s="28" t="s">
        <v>698</v>
      </c>
      <c r="CU334" s="28" t="s">
        <v>698</v>
      </c>
      <c r="CV334" s="28" t="s">
        <v>698</v>
      </c>
      <c r="CW334" s="28" t="s">
        <v>698</v>
      </c>
      <c r="CX334" s="28" t="s">
        <v>698</v>
      </c>
      <c r="CY334" s="28" t="s">
        <v>698</v>
      </c>
      <c r="CZ334" s="28" t="s">
        <v>698</v>
      </c>
      <c r="DA334" s="28" t="s">
        <v>698</v>
      </c>
      <c r="DB334" s="28" t="s">
        <v>698</v>
      </c>
      <c r="DC334" s="28" t="s">
        <v>698</v>
      </c>
      <c r="DD334" s="28" t="s">
        <v>698</v>
      </c>
      <c r="DE334" s="28" t="s">
        <v>698</v>
      </c>
      <c r="DF334" s="28" t="s">
        <v>698</v>
      </c>
      <c r="DG334" s="28" t="s">
        <v>698</v>
      </c>
      <c r="DH334" s="28" t="s">
        <v>698</v>
      </c>
      <c r="DI334" s="28" t="s">
        <v>698</v>
      </c>
      <c r="DJ334" s="28" t="s">
        <v>698</v>
      </c>
      <c r="DK334" s="28" t="s">
        <v>698</v>
      </c>
      <c r="DL334" s="28" t="s">
        <v>698</v>
      </c>
      <c r="DM334" s="28" t="s">
        <v>698</v>
      </c>
      <c r="DN334" s="28" t="s">
        <v>698</v>
      </c>
      <c r="DO334" s="28" t="s">
        <v>698</v>
      </c>
      <c r="DP334" s="28" t="s">
        <v>698</v>
      </c>
      <c r="DQ334" s="28" t="s">
        <v>698</v>
      </c>
      <c r="DR334" s="28" t="s">
        <v>698</v>
      </c>
      <c r="DS334" s="28" t="s">
        <v>698</v>
      </c>
      <c r="DT334" s="28" t="s">
        <v>698</v>
      </c>
      <c r="DU334" s="28" t="s">
        <v>698</v>
      </c>
      <c r="DV334" s="28" t="s">
        <v>698</v>
      </c>
      <c r="DW334" s="28" t="s">
        <v>698</v>
      </c>
      <c r="DX334" s="28" t="s">
        <v>698</v>
      </c>
      <c r="DY334" s="28" t="s">
        <v>698</v>
      </c>
      <c r="DZ334" s="28" t="s">
        <v>698</v>
      </c>
      <c r="EA334" s="28" t="s">
        <v>698</v>
      </c>
      <c r="EB334" s="28" t="s">
        <v>698</v>
      </c>
      <c r="EC334" s="28" t="s">
        <v>698</v>
      </c>
      <c r="ED334" s="28" t="s">
        <v>698</v>
      </c>
      <c r="EE334" s="28" t="s">
        <v>698</v>
      </c>
      <c r="EF334" s="28" t="s">
        <v>698</v>
      </c>
      <c r="EG334" s="28" t="s">
        <v>698</v>
      </c>
      <c r="EH334" s="28" t="s">
        <v>698</v>
      </c>
      <c r="EI334" s="28" t="s">
        <v>698</v>
      </c>
      <c r="EJ334" s="28" t="s">
        <v>698</v>
      </c>
      <c r="EK334" s="28" t="s">
        <v>698</v>
      </c>
      <c r="EL334" s="28" t="s">
        <v>698</v>
      </c>
      <c r="EM334" s="28" t="s">
        <v>698</v>
      </c>
      <c r="EN334" s="28" t="s">
        <v>698</v>
      </c>
      <c r="EO334" s="28" t="s">
        <v>698</v>
      </c>
      <c r="EP334" s="28" t="s">
        <v>698</v>
      </c>
      <c r="EQ334" s="28" t="s">
        <v>698</v>
      </c>
      <c r="ER334" s="28" t="s">
        <v>698</v>
      </c>
      <c r="ES334" s="28" t="s">
        <v>698</v>
      </c>
      <c r="ET334" s="28" t="s">
        <v>698</v>
      </c>
      <c r="EU334" s="28" t="s">
        <v>698</v>
      </c>
      <c r="EV334" s="28" t="s">
        <v>698</v>
      </c>
      <c r="EW334" s="28" t="s">
        <v>2705</v>
      </c>
      <c r="EX334" s="28" t="s">
        <v>3004</v>
      </c>
      <c r="EY334" s="28" t="s">
        <v>2707</v>
      </c>
      <c r="EZ334" s="28" t="s">
        <v>694</v>
      </c>
      <c r="FA334" s="28" t="s">
        <v>694</v>
      </c>
      <c r="FB334" s="28" t="s">
        <v>694</v>
      </c>
      <c r="FC334" s="28" t="s">
        <v>694</v>
      </c>
      <c r="FD334" s="28" t="s">
        <v>694</v>
      </c>
      <c r="FE334" s="28" t="s">
        <v>2858</v>
      </c>
      <c r="FF334" s="30"/>
      <c r="FG334" s="30"/>
    </row>
    <row r="335" spans="1:163" x14ac:dyDescent="0.25">
      <c r="A335" s="27" t="str">
        <f t="shared" si="5"/>
        <v>IR003004002004004013000000000000000000</v>
      </c>
      <c r="B335" s="24" t="s">
        <v>2877</v>
      </c>
      <c r="C335" s="23" t="s">
        <v>2630</v>
      </c>
      <c r="D335" s="25" t="s">
        <v>710</v>
      </c>
      <c r="E335" s="25" t="s">
        <v>711</v>
      </c>
      <c r="F335" s="50" t="s">
        <v>707</v>
      </c>
      <c r="G335" s="25" t="s">
        <v>711</v>
      </c>
      <c r="H335" s="25" t="s">
        <v>711</v>
      </c>
      <c r="I335" s="50" t="s">
        <v>738</v>
      </c>
      <c r="J335" s="25" t="s">
        <v>697</v>
      </c>
      <c r="K335" s="63" t="s">
        <v>697</v>
      </c>
      <c r="L335" s="25" t="s">
        <v>697</v>
      </c>
      <c r="M335" s="25" t="s">
        <v>697</v>
      </c>
      <c r="N335" s="25" t="s">
        <v>697</v>
      </c>
      <c r="O335" s="25" t="s">
        <v>697</v>
      </c>
      <c r="P335" s="28"/>
      <c r="Q335" s="28" t="s">
        <v>704</v>
      </c>
      <c r="R335" s="28" t="s">
        <v>698</v>
      </c>
      <c r="S335" s="28" t="s">
        <v>694</v>
      </c>
      <c r="T335" s="28" t="s">
        <v>922</v>
      </c>
      <c r="U335" s="28" t="s">
        <v>3011</v>
      </c>
      <c r="V335" s="139" t="s">
        <v>905</v>
      </c>
      <c r="W335" s="141"/>
      <c r="X335" s="141"/>
      <c r="Y335" s="141"/>
      <c r="Z335" s="141"/>
      <c r="AA335" s="141"/>
      <c r="AB335" s="24" t="s">
        <v>1513</v>
      </c>
      <c r="AC335" s="141"/>
      <c r="AD335" s="24"/>
      <c r="AE335" s="24"/>
      <c r="AF335" s="24"/>
      <c r="AG335" s="24"/>
      <c r="AH335" s="28" t="s">
        <v>3211</v>
      </c>
      <c r="AI335" s="28" t="s">
        <v>704</v>
      </c>
      <c r="AJ335" s="28" t="s">
        <v>698</v>
      </c>
      <c r="AK335" s="28" t="s">
        <v>698</v>
      </c>
      <c r="AL335" s="28" t="s">
        <v>698</v>
      </c>
      <c r="AM335" s="28" t="s">
        <v>698</v>
      </c>
      <c r="AN335" s="28" t="s">
        <v>698</v>
      </c>
      <c r="AO335" s="28" t="s">
        <v>698</v>
      </c>
      <c r="AP335" s="28" t="s">
        <v>698</v>
      </c>
      <c r="AQ335" s="28" t="s">
        <v>698</v>
      </c>
      <c r="AR335" s="28" t="s">
        <v>698</v>
      </c>
      <c r="AS335" s="28" t="s">
        <v>698</v>
      </c>
      <c r="AT335" s="28" t="s">
        <v>698</v>
      </c>
      <c r="AU335" s="28" t="s">
        <v>698</v>
      </c>
      <c r="AV335" s="28" t="s">
        <v>698</v>
      </c>
      <c r="AW335" s="28" t="s">
        <v>698</v>
      </c>
      <c r="AX335" s="28" t="s">
        <v>698</v>
      </c>
      <c r="AY335" s="28" t="s">
        <v>698</v>
      </c>
      <c r="AZ335" s="28" t="s">
        <v>698</v>
      </c>
      <c r="BA335" s="28" t="s">
        <v>698</v>
      </c>
      <c r="BB335" s="28" t="s">
        <v>698</v>
      </c>
      <c r="BC335" s="28" t="s">
        <v>698</v>
      </c>
      <c r="BD335" s="28" t="s">
        <v>698</v>
      </c>
      <c r="BE335" s="28" t="s">
        <v>698</v>
      </c>
      <c r="BF335" s="28" t="s">
        <v>698</v>
      </c>
      <c r="BG335" s="28" t="s">
        <v>698</v>
      </c>
      <c r="BH335" s="28" t="s">
        <v>698</v>
      </c>
      <c r="BI335" s="28" t="s">
        <v>698</v>
      </c>
      <c r="BJ335" s="28" t="s">
        <v>698</v>
      </c>
      <c r="BK335" s="28" t="s">
        <v>698</v>
      </c>
      <c r="BL335" s="28" t="s">
        <v>698</v>
      </c>
      <c r="BM335" s="28" t="s">
        <v>698</v>
      </c>
      <c r="BN335" s="28" t="s">
        <v>698</v>
      </c>
      <c r="BO335" s="28" t="s">
        <v>698</v>
      </c>
      <c r="BP335" s="28" t="s">
        <v>698</v>
      </c>
      <c r="BQ335" s="28" t="s">
        <v>698</v>
      </c>
      <c r="BR335" s="28" t="s">
        <v>698</v>
      </c>
      <c r="BS335" s="28" t="s">
        <v>698</v>
      </c>
      <c r="BT335" s="28" t="s">
        <v>698</v>
      </c>
      <c r="BU335" s="28" t="s">
        <v>698</v>
      </c>
      <c r="BV335" s="28" t="s">
        <v>698</v>
      </c>
      <c r="BW335" s="28" t="s">
        <v>698</v>
      </c>
      <c r="BX335" s="28" t="s">
        <v>698</v>
      </c>
      <c r="BY335" s="28" t="s">
        <v>698</v>
      </c>
      <c r="BZ335" s="28" t="s">
        <v>704</v>
      </c>
      <c r="CA335" s="28" t="s">
        <v>698</v>
      </c>
      <c r="CB335" s="28" t="s">
        <v>698</v>
      </c>
      <c r="CC335" s="28" t="s">
        <v>698</v>
      </c>
      <c r="CD335" s="28" t="s">
        <v>698</v>
      </c>
      <c r="CE335" s="28" t="s">
        <v>698</v>
      </c>
      <c r="CF335" s="28" t="s">
        <v>698</v>
      </c>
      <c r="CG335" s="28" t="s">
        <v>698</v>
      </c>
      <c r="CH335" s="28" t="s">
        <v>698</v>
      </c>
      <c r="CI335" s="28" t="s">
        <v>698</v>
      </c>
      <c r="CJ335" s="28" t="s">
        <v>698</v>
      </c>
      <c r="CK335" s="28" t="s">
        <v>698</v>
      </c>
      <c r="CL335" s="28" t="s">
        <v>698</v>
      </c>
      <c r="CM335" s="28" t="s">
        <v>698</v>
      </c>
      <c r="CN335" s="28" t="s">
        <v>698</v>
      </c>
      <c r="CO335" s="28" t="s">
        <v>698</v>
      </c>
      <c r="CP335" s="28" t="s">
        <v>698</v>
      </c>
      <c r="CQ335" s="28" t="s">
        <v>698</v>
      </c>
      <c r="CR335" s="28" t="s">
        <v>698</v>
      </c>
      <c r="CS335" s="28" t="s">
        <v>698</v>
      </c>
      <c r="CT335" s="28" t="s">
        <v>698</v>
      </c>
      <c r="CU335" s="28" t="s">
        <v>698</v>
      </c>
      <c r="CV335" s="28" t="s">
        <v>698</v>
      </c>
      <c r="CW335" s="28" t="s">
        <v>698</v>
      </c>
      <c r="CX335" s="28" t="s">
        <v>698</v>
      </c>
      <c r="CY335" s="28" t="s">
        <v>698</v>
      </c>
      <c r="CZ335" s="28" t="s">
        <v>698</v>
      </c>
      <c r="DA335" s="28" t="s">
        <v>698</v>
      </c>
      <c r="DB335" s="28" t="s">
        <v>698</v>
      </c>
      <c r="DC335" s="28" t="s">
        <v>698</v>
      </c>
      <c r="DD335" s="28" t="s">
        <v>698</v>
      </c>
      <c r="DE335" s="28" t="s">
        <v>698</v>
      </c>
      <c r="DF335" s="28" t="s">
        <v>698</v>
      </c>
      <c r="DG335" s="28" t="s">
        <v>698</v>
      </c>
      <c r="DH335" s="28" t="s">
        <v>698</v>
      </c>
      <c r="DI335" s="28" t="s">
        <v>698</v>
      </c>
      <c r="DJ335" s="28" t="s">
        <v>698</v>
      </c>
      <c r="DK335" s="28" t="s">
        <v>698</v>
      </c>
      <c r="DL335" s="28" t="s">
        <v>698</v>
      </c>
      <c r="DM335" s="28" t="s">
        <v>698</v>
      </c>
      <c r="DN335" s="28" t="s">
        <v>698</v>
      </c>
      <c r="DO335" s="28" t="s">
        <v>698</v>
      </c>
      <c r="DP335" s="28" t="s">
        <v>698</v>
      </c>
      <c r="DQ335" s="28" t="s">
        <v>698</v>
      </c>
      <c r="DR335" s="28" t="s">
        <v>698</v>
      </c>
      <c r="DS335" s="28" t="s">
        <v>698</v>
      </c>
      <c r="DT335" s="28" t="s">
        <v>698</v>
      </c>
      <c r="DU335" s="28" t="s">
        <v>698</v>
      </c>
      <c r="DV335" s="28" t="s">
        <v>698</v>
      </c>
      <c r="DW335" s="28" t="s">
        <v>698</v>
      </c>
      <c r="DX335" s="28" t="s">
        <v>698</v>
      </c>
      <c r="DY335" s="28" t="s">
        <v>698</v>
      </c>
      <c r="DZ335" s="28" t="s">
        <v>698</v>
      </c>
      <c r="EA335" s="28" t="s">
        <v>698</v>
      </c>
      <c r="EB335" s="28" t="s">
        <v>698</v>
      </c>
      <c r="EC335" s="28" t="s">
        <v>698</v>
      </c>
      <c r="ED335" s="28" t="s">
        <v>698</v>
      </c>
      <c r="EE335" s="28" t="s">
        <v>698</v>
      </c>
      <c r="EF335" s="28" t="s">
        <v>698</v>
      </c>
      <c r="EG335" s="28" t="s">
        <v>698</v>
      </c>
      <c r="EH335" s="28" t="s">
        <v>698</v>
      </c>
      <c r="EI335" s="28" t="s">
        <v>698</v>
      </c>
      <c r="EJ335" s="28" t="s">
        <v>698</v>
      </c>
      <c r="EK335" s="28" t="s">
        <v>698</v>
      </c>
      <c r="EL335" s="28" t="s">
        <v>698</v>
      </c>
      <c r="EM335" s="28" t="s">
        <v>698</v>
      </c>
      <c r="EN335" s="28" t="s">
        <v>698</v>
      </c>
      <c r="EO335" s="28" t="s">
        <v>698</v>
      </c>
      <c r="EP335" s="28" t="s">
        <v>698</v>
      </c>
      <c r="EQ335" s="28" t="s">
        <v>698</v>
      </c>
      <c r="ER335" s="28" t="s">
        <v>698</v>
      </c>
      <c r="ES335" s="28" t="s">
        <v>698</v>
      </c>
      <c r="ET335" s="28" t="s">
        <v>698</v>
      </c>
      <c r="EU335" s="28" t="s">
        <v>698</v>
      </c>
      <c r="EV335" s="28" t="s">
        <v>698</v>
      </c>
      <c r="EW335" s="28" t="s">
        <v>2705</v>
      </c>
      <c r="EX335" s="28" t="s">
        <v>3004</v>
      </c>
      <c r="EY335" s="28" t="s">
        <v>2707</v>
      </c>
      <c r="EZ335" s="28" t="s">
        <v>694</v>
      </c>
      <c r="FA335" s="28" t="s">
        <v>694</v>
      </c>
      <c r="FB335" s="28" t="s">
        <v>694</v>
      </c>
      <c r="FC335" s="28" t="s">
        <v>694</v>
      </c>
      <c r="FD335" s="28" t="s">
        <v>694</v>
      </c>
      <c r="FE335" s="28" t="s">
        <v>2858</v>
      </c>
      <c r="FF335" s="30"/>
      <c r="FG335" s="30"/>
    </row>
    <row r="336" spans="1:163" x14ac:dyDescent="0.25">
      <c r="A336" s="27" t="str">
        <f t="shared" si="5"/>
        <v>IR003004002004004014000000000000000000</v>
      </c>
      <c r="B336" s="24" t="s">
        <v>2877</v>
      </c>
      <c r="C336" s="23" t="s">
        <v>2630</v>
      </c>
      <c r="D336" s="25" t="s">
        <v>710</v>
      </c>
      <c r="E336" s="25" t="s">
        <v>711</v>
      </c>
      <c r="F336" s="50" t="s">
        <v>707</v>
      </c>
      <c r="G336" s="25" t="s">
        <v>711</v>
      </c>
      <c r="H336" s="25" t="s">
        <v>711</v>
      </c>
      <c r="I336" s="50" t="s">
        <v>739</v>
      </c>
      <c r="J336" s="25" t="s">
        <v>697</v>
      </c>
      <c r="K336" s="63" t="s">
        <v>697</v>
      </c>
      <c r="L336" s="25" t="s">
        <v>697</v>
      </c>
      <c r="M336" s="25" t="s">
        <v>697</v>
      </c>
      <c r="N336" s="25" t="s">
        <v>697</v>
      </c>
      <c r="O336" s="25" t="s">
        <v>697</v>
      </c>
      <c r="P336" s="28"/>
      <c r="Q336" s="28" t="s">
        <v>704</v>
      </c>
      <c r="R336" s="28" t="s">
        <v>698</v>
      </c>
      <c r="S336" s="28" t="s">
        <v>694</v>
      </c>
      <c r="T336" s="28" t="s">
        <v>922</v>
      </c>
      <c r="U336" s="28" t="s">
        <v>3011</v>
      </c>
      <c r="V336" s="139" t="s">
        <v>905</v>
      </c>
      <c r="W336" s="141"/>
      <c r="X336" s="141"/>
      <c r="Y336" s="141"/>
      <c r="Z336" s="141"/>
      <c r="AA336" s="141"/>
      <c r="AB336" s="24" t="s">
        <v>1610</v>
      </c>
      <c r="AC336" s="141"/>
      <c r="AD336" s="24"/>
      <c r="AE336" s="24"/>
      <c r="AF336" s="24"/>
      <c r="AG336" s="24"/>
      <c r="AH336" s="28" t="s">
        <v>3212</v>
      </c>
      <c r="AI336" s="28" t="s">
        <v>704</v>
      </c>
      <c r="AJ336" s="28" t="s">
        <v>698</v>
      </c>
      <c r="AK336" s="28" t="s">
        <v>698</v>
      </c>
      <c r="AL336" s="28" t="s">
        <v>698</v>
      </c>
      <c r="AM336" s="28" t="s">
        <v>698</v>
      </c>
      <c r="AN336" s="28" t="s">
        <v>698</v>
      </c>
      <c r="AO336" s="28" t="s">
        <v>698</v>
      </c>
      <c r="AP336" s="28" t="s">
        <v>698</v>
      </c>
      <c r="AQ336" s="28" t="s">
        <v>698</v>
      </c>
      <c r="AR336" s="28" t="s">
        <v>698</v>
      </c>
      <c r="AS336" s="28" t="s">
        <v>698</v>
      </c>
      <c r="AT336" s="28" t="s">
        <v>698</v>
      </c>
      <c r="AU336" s="28" t="s">
        <v>698</v>
      </c>
      <c r="AV336" s="28" t="s">
        <v>698</v>
      </c>
      <c r="AW336" s="28" t="s">
        <v>698</v>
      </c>
      <c r="AX336" s="28" t="s">
        <v>698</v>
      </c>
      <c r="AY336" s="28" t="s">
        <v>698</v>
      </c>
      <c r="AZ336" s="28" t="s">
        <v>698</v>
      </c>
      <c r="BA336" s="28" t="s">
        <v>698</v>
      </c>
      <c r="BB336" s="28" t="s">
        <v>698</v>
      </c>
      <c r="BC336" s="28" t="s">
        <v>698</v>
      </c>
      <c r="BD336" s="28" t="s">
        <v>698</v>
      </c>
      <c r="BE336" s="28" t="s">
        <v>698</v>
      </c>
      <c r="BF336" s="28" t="s">
        <v>698</v>
      </c>
      <c r="BG336" s="28" t="s">
        <v>698</v>
      </c>
      <c r="BH336" s="28" t="s">
        <v>698</v>
      </c>
      <c r="BI336" s="28" t="s">
        <v>698</v>
      </c>
      <c r="BJ336" s="28" t="s">
        <v>698</v>
      </c>
      <c r="BK336" s="28" t="s">
        <v>698</v>
      </c>
      <c r="BL336" s="28" t="s">
        <v>698</v>
      </c>
      <c r="BM336" s="28" t="s">
        <v>698</v>
      </c>
      <c r="BN336" s="28" t="s">
        <v>698</v>
      </c>
      <c r="BO336" s="28" t="s">
        <v>698</v>
      </c>
      <c r="BP336" s="28" t="s">
        <v>698</v>
      </c>
      <c r="BQ336" s="28" t="s">
        <v>698</v>
      </c>
      <c r="BR336" s="28" t="s">
        <v>698</v>
      </c>
      <c r="BS336" s="28" t="s">
        <v>698</v>
      </c>
      <c r="BT336" s="28" t="s">
        <v>698</v>
      </c>
      <c r="BU336" s="28" t="s">
        <v>698</v>
      </c>
      <c r="BV336" s="28" t="s">
        <v>698</v>
      </c>
      <c r="BW336" s="28" t="s">
        <v>698</v>
      </c>
      <c r="BX336" s="28" t="s">
        <v>698</v>
      </c>
      <c r="BY336" s="28" t="s">
        <v>698</v>
      </c>
      <c r="BZ336" s="28" t="s">
        <v>704</v>
      </c>
      <c r="CA336" s="28" t="s">
        <v>698</v>
      </c>
      <c r="CB336" s="28" t="s">
        <v>698</v>
      </c>
      <c r="CC336" s="28" t="s">
        <v>698</v>
      </c>
      <c r="CD336" s="28" t="s">
        <v>698</v>
      </c>
      <c r="CE336" s="28" t="s">
        <v>698</v>
      </c>
      <c r="CF336" s="28" t="s">
        <v>698</v>
      </c>
      <c r="CG336" s="28" t="s">
        <v>698</v>
      </c>
      <c r="CH336" s="28" t="s">
        <v>698</v>
      </c>
      <c r="CI336" s="28" t="s">
        <v>698</v>
      </c>
      <c r="CJ336" s="28" t="s">
        <v>698</v>
      </c>
      <c r="CK336" s="28" t="s">
        <v>698</v>
      </c>
      <c r="CL336" s="28" t="s">
        <v>698</v>
      </c>
      <c r="CM336" s="28" t="s">
        <v>698</v>
      </c>
      <c r="CN336" s="28" t="s">
        <v>698</v>
      </c>
      <c r="CO336" s="28" t="s">
        <v>698</v>
      </c>
      <c r="CP336" s="28" t="s">
        <v>698</v>
      </c>
      <c r="CQ336" s="28" t="s">
        <v>698</v>
      </c>
      <c r="CR336" s="28" t="s">
        <v>698</v>
      </c>
      <c r="CS336" s="28" t="s">
        <v>698</v>
      </c>
      <c r="CT336" s="28" t="s">
        <v>698</v>
      </c>
      <c r="CU336" s="28" t="s">
        <v>698</v>
      </c>
      <c r="CV336" s="28" t="s">
        <v>698</v>
      </c>
      <c r="CW336" s="28" t="s">
        <v>698</v>
      </c>
      <c r="CX336" s="28" t="s">
        <v>698</v>
      </c>
      <c r="CY336" s="28" t="s">
        <v>698</v>
      </c>
      <c r="CZ336" s="28" t="s">
        <v>698</v>
      </c>
      <c r="DA336" s="28" t="s">
        <v>698</v>
      </c>
      <c r="DB336" s="28" t="s">
        <v>698</v>
      </c>
      <c r="DC336" s="28" t="s">
        <v>698</v>
      </c>
      <c r="DD336" s="28" t="s">
        <v>698</v>
      </c>
      <c r="DE336" s="28" t="s">
        <v>698</v>
      </c>
      <c r="DF336" s="28" t="s">
        <v>698</v>
      </c>
      <c r="DG336" s="28" t="s">
        <v>698</v>
      </c>
      <c r="DH336" s="28" t="s">
        <v>698</v>
      </c>
      <c r="DI336" s="28" t="s">
        <v>698</v>
      </c>
      <c r="DJ336" s="28" t="s">
        <v>698</v>
      </c>
      <c r="DK336" s="28" t="s">
        <v>698</v>
      </c>
      <c r="DL336" s="28" t="s">
        <v>698</v>
      </c>
      <c r="DM336" s="28" t="s">
        <v>698</v>
      </c>
      <c r="DN336" s="28" t="s">
        <v>698</v>
      </c>
      <c r="DO336" s="28" t="s">
        <v>698</v>
      </c>
      <c r="DP336" s="28" t="s">
        <v>698</v>
      </c>
      <c r="DQ336" s="28" t="s">
        <v>698</v>
      </c>
      <c r="DR336" s="28" t="s">
        <v>698</v>
      </c>
      <c r="DS336" s="28" t="s">
        <v>698</v>
      </c>
      <c r="DT336" s="28" t="s">
        <v>698</v>
      </c>
      <c r="DU336" s="28" t="s">
        <v>698</v>
      </c>
      <c r="DV336" s="28" t="s">
        <v>698</v>
      </c>
      <c r="DW336" s="28" t="s">
        <v>698</v>
      </c>
      <c r="DX336" s="28" t="s">
        <v>698</v>
      </c>
      <c r="DY336" s="28" t="s">
        <v>698</v>
      </c>
      <c r="DZ336" s="28" t="s">
        <v>698</v>
      </c>
      <c r="EA336" s="28" t="s">
        <v>698</v>
      </c>
      <c r="EB336" s="28" t="s">
        <v>698</v>
      </c>
      <c r="EC336" s="28" t="s">
        <v>698</v>
      </c>
      <c r="ED336" s="28" t="s">
        <v>698</v>
      </c>
      <c r="EE336" s="28" t="s">
        <v>698</v>
      </c>
      <c r="EF336" s="28" t="s">
        <v>698</v>
      </c>
      <c r="EG336" s="28" t="s">
        <v>698</v>
      </c>
      <c r="EH336" s="28" t="s">
        <v>698</v>
      </c>
      <c r="EI336" s="28" t="s">
        <v>698</v>
      </c>
      <c r="EJ336" s="28" t="s">
        <v>698</v>
      </c>
      <c r="EK336" s="28" t="s">
        <v>698</v>
      </c>
      <c r="EL336" s="28" t="s">
        <v>698</v>
      </c>
      <c r="EM336" s="28" t="s">
        <v>698</v>
      </c>
      <c r="EN336" s="28" t="s">
        <v>698</v>
      </c>
      <c r="EO336" s="28" t="s">
        <v>698</v>
      </c>
      <c r="EP336" s="28" t="s">
        <v>698</v>
      </c>
      <c r="EQ336" s="28" t="s">
        <v>698</v>
      </c>
      <c r="ER336" s="28" t="s">
        <v>698</v>
      </c>
      <c r="ES336" s="28" t="s">
        <v>698</v>
      </c>
      <c r="ET336" s="28" t="s">
        <v>698</v>
      </c>
      <c r="EU336" s="28" t="s">
        <v>698</v>
      </c>
      <c r="EV336" s="28" t="s">
        <v>698</v>
      </c>
      <c r="EW336" s="28" t="s">
        <v>2705</v>
      </c>
      <c r="EX336" s="28" t="s">
        <v>3004</v>
      </c>
      <c r="EY336" s="28" t="s">
        <v>2707</v>
      </c>
      <c r="EZ336" s="28" t="s">
        <v>694</v>
      </c>
      <c r="FA336" s="28" t="s">
        <v>694</v>
      </c>
      <c r="FB336" s="28" t="s">
        <v>694</v>
      </c>
      <c r="FC336" s="28" t="s">
        <v>694</v>
      </c>
      <c r="FD336" s="28" t="s">
        <v>694</v>
      </c>
      <c r="FE336" s="28" t="s">
        <v>2858</v>
      </c>
      <c r="FF336" s="30"/>
      <c r="FG336" s="30"/>
    </row>
    <row r="337" spans="1:163" x14ac:dyDescent="0.25">
      <c r="A337" s="27" t="str">
        <f t="shared" si="5"/>
        <v>IR003004002004004015000000000000000000</v>
      </c>
      <c r="B337" s="24" t="s">
        <v>2877</v>
      </c>
      <c r="C337" s="23" t="s">
        <v>2630</v>
      </c>
      <c r="D337" s="25" t="s">
        <v>710</v>
      </c>
      <c r="E337" s="25" t="s">
        <v>711</v>
      </c>
      <c r="F337" s="50" t="s">
        <v>707</v>
      </c>
      <c r="G337" s="25" t="s">
        <v>711</v>
      </c>
      <c r="H337" s="25" t="s">
        <v>711</v>
      </c>
      <c r="I337" s="50" t="s">
        <v>740</v>
      </c>
      <c r="J337" s="25" t="s">
        <v>697</v>
      </c>
      <c r="K337" s="63" t="s">
        <v>697</v>
      </c>
      <c r="L337" s="25" t="s">
        <v>697</v>
      </c>
      <c r="M337" s="25" t="s">
        <v>697</v>
      </c>
      <c r="N337" s="25" t="s">
        <v>697</v>
      </c>
      <c r="O337" s="25" t="s">
        <v>697</v>
      </c>
      <c r="P337" s="28"/>
      <c r="Q337" s="28" t="s">
        <v>704</v>
      </c>
      <c r="R337" s="28" t="s">
        <v>698</v>
      </c>
      <c r="S337" s="28" t="s">
        <v>694</v>
      </c>
      <c r="T337" s="28" t="s">
        <v>922</v>
      </c>
      <c r="U337" s="28" t="s">
        <v>3011</v>
      </c>
      <c r="V337" s="139" t="s">
        <v>905</v>
      </c>
      <c r="W337" s="141"/>
      <c r="X337" s="141"/>
      <c r="Y337" s="141"/>
      <c r="Z337" s="141"/>
      <c r="AA337" s="141"/>
      <c r="AB337" s="24" t="s">
        <v>1615</v>
      </c>
      <c r="AC337" s="141"/>
      <c r="AD337" s="24"/>
      <c r="AE337" s="24"/>
      <c r="AF337" s="24"/>
      <c r="AG337" s="24"/>
      <c r="AH337" s="28" t="s">
        <v>3213</v>
      </c>
      <c r="AI337" s="28" t="s">
        <v>704</v>
      </c>
      <c r="AJ337" s="28" t="s">
        <v>698</v>
      </c>
      <c r="AK337" s="28" t="s">
        <v>698</v>
      </c>
      <c r="AL337" s="28" t="s">
        <v>698</v>
      </c>
      <c r="AM337" s="28" t="s">
        <v>698</v>
      </c>
      <c r="AN337" s="28" t="s">
        <v>698</v>
      </c>
      <c r="AO337" s="28" t="s">
        <v>698</v>
      </c>
      <c r="AP337" s="28" t="s">
        <v>698</v>
      </c>
      <c r="AQ337" s="28" t="s">
        <v>698</v>
      </c>
      <c r="AR337" s="28" t="s">
        <v>698</v>
      </c>
      <c r="AS337" s="28" t="s">
        <v>698</v>
      </c>
      <c r="AT337" s="28" t="s">
        <v>698</v>
      </c>
      <c r="AU337" s="28" t="s">
        <v>698</v>
      </c>
      <c r="AV337" s="28" t="s">
        <v>698</v>
      </c>
      <c r="AW337" s="28" t="s">
        <v>698</v>
      </c>
      <c r="AX337" s="28" t="s">
        <v>698</v>
      </c>
      <c r="AY337" s="28" t="s">
        <v>698</v>
      </c>
      <c r="AZ337" s="28" t="s">
        <v>698</v>
      </c>
      <c r="BA337" s="28" t="s">
        <v>698</v>
      </c>
      <c r="BB337" s="28" t="s">
        <v>698</v>
      </c>
      <c r="BC337" s="28" t="s">
        <v>698</v>
      </c>
      <c r="BD337" s="28" t="s">
        <v>698</v>
      </c>
      <c r="BE337" s="28" t="s">
        <v>698</v>
      </c>
      <c r="BF337" s="28" t="s">
        <v>698</v>
      </c>
      <c r="BG337" s="28" t="s">
        <v>698</v>
      </c>
      <c r="BH337" s="28" t="s">
        <v>698</v>
      </c>
      <c r="BI337" s="28" t="s">
        <v>698</v>
      </c>
      <c r="BJ337" s="28" t="s">
        <v>698</v>
      </c>
      <c r="BK337" s="28" t="s">
        <v>698</v>
      </c>
      <c r="BL337" s="28" t="s">
        <v>698</v>
      </c>
      <c r="BM337" s="28" t="s">
        <v>698</v>
      </c>
      <c r="BN337" s="28" t="s">
        <v>698</v>
      </c>
      <c r="BO337" s="28" t="s">
        <v>698</v>
      </c>
      <c r="BP337" s="28" t="s">
        <v>698</v>
      </c>
      <c r="BQ337" s="28" t="s">
        <v>698</v>
      </c>
      <c r="BR337" s="28" t="s">
        <v>698</v>
      </c>
      <c r="BS337" s="28" t="s">
        <v>698</v>
      </c>
      <c r="BT337" s="28" t="s">
        <v>698</v>
      </c>
      <c r="BU337" s="28" t="s">
        <v>698</v>
      </c>
      <c r="BV337" s="28" t="s">
        <v>698</v>
      </c>
      <c r="BW337" s="28" t="s">
        <v>698</v>
      </c>
      <c r="BX337" s="28" t="s">
        <v>698</v>
      </c>
      <c r="BY337" s="28" t="s">
        <v>698</v>
      </c>
      <c r="BZ337" s="28" t="s">
        <v>704</v>
      </c>
      <c r="CA337" s="28" t="s">
        <v>698</v>
      </c>
      <c r="CB337" s="28" t="s">
        <v>698</v>
      </c>
      <c r="CC337" s="28" t="s">
        <v>698</v>
      </c>
      <c r="CD337" s="28" t="s">
        <v>698</v>
      </c>
      <c r="CE337" s="28" t="s">
        <v>698</v>
      </c>
      <c r="CF337" s="28" t="s">
        <v>698</v>
      </c>
      <c r="CG337" s="28" t="s">
        <v>698</v>
      </c>
      <c r="CH337" s="28" t="s">
        <v>698</v>
      </c>
      <c r="CI337" s="28" t="s">
        <v>698</v>
      </c>
      <c r="CJ337" s="28" t="s">
        <v>698</v>
      </c>
      <c r="CK337" s="28" t="s">
        <v>698</v>
      </c>
      <c r="CL337" s="28" t="s">
        <v>698</v>
      </c>
      <c r="CM337" s="28" t="s">
        <v>698</v>
      </c>
      <c r="CN337" s="28" t="s">
        <v>698</v>
      </c>
      <c r="CO337" s="28" t="s">
        <v>698</v>
      </c>
      <c r="CP337" s="28" t="s">
        <v>698</v>
      </c>
      <c r="CQ337" s="28" t="s">
        <v>698</v>
      </c>
      <c r="CR337" s="28" t="s">
        <v>698</v>
      </c>
      <c r="CS337" s="28" t="s">
        <v>698</v>
      </c>
      <c r="CT337" s="28" t="s">
        <v>698</v>
      </c>
      <c r="CU337" s="28" t="s">
        <v>698</v>
      </c>
      <c r="CV337" s="28" t="s">
        <v>698</v>
      </c>
      <c r="CW337" s="28" t="s">
        <v>698</v>
      </c>
      <c r="CX337" s="28" t="s">
        <v>698</v>
      </c>
      <c r="CY337" s="28" t="s">
        <v>698</v>
      </c>
      <c r="CZ337" s="28" t="s">
        <v>698</v>
      </c>
      <c r="DA337" s="28" t="s">
        <v>698</v>
      </c>
      <c r="DB337" s="28" t="s">
        <v>698</v>
      </c>
      <c r="DC337" s="28" t="s">
        <v>698</v>
      </c>
      <c r="DD337" s="28" t="s">
        <v>698</v>
      </c>
      <c r="DE337" s="28" t="s">
        <v>698</v>
      </c>
      <c r="DF337" s="28" t="s">
        <v>698</v>
      </c>
      <c r="DG337" s="28" t="s">
        <v>698</v>
      </c>
      <c r="DH337" s="28" t="s">
        <v>698</v>
      </c>
      <c r="DI337" s="28" t="s">
        <v>698</v>
      </c>
      <c r="DJ337" s="28" t="s">
        <v>698</v>
      </c>
      <c r="DK337" s="28" t="s">
        <v>698</v>
      </c>
      <c r="DL337" s="28" t="s">
        <v>698</v>
      </c>
      <c r="DM337" s="28" t="s">
        <v>698</v>
      </c>
      <c r="DN337" s="28" t="s">
        <v>698</v>
      </c>
      <c r="DO337" s="28" t="s">
        <v>698</v>
      </c>
      <c r="DP337" s="28" t="s">
        <v>698</v>
      </c>
      <c r="DQ337" s="28" t="s">
        <v>698</v>
      </c>
      <c r="DR337" s="28" t="s">
        <v>698</v>
      </c>
      <c r="DS337" s="28" t="s">
        <v>698</v>
      </c>
      <c r="DT337" s="28" t="s">
        <v>698</v>
      </c>
      <c r="DU337" s="28" t="s">
        <v>698</v>
      </c>
      <c r="DV337" s="28" t="s">
        <v>698</v>
      </c>
      <c r="DW337" s="28" t="s">
        <v>698</v>
      </c>
      <c r="DX337" s="28" t="s">
        <v>698</v>
      </c>
      <c r="DY337" s="28" t="s">
        <v>698</v>
      </c>
      <c r="DZ337" s="28" t="s">
        <v>698</v>
      </c>
      <c r="EA337" s="28" t="s">
        <v>698</v>
      </c>
      <c r="EB337" s="28" t="s">
        <v>698</v>
      </c>
      <c r="EC337" s="28" t="s">
        <v>698</v>
      </c>
      <c r="ED337" s="28" t="s">
        <v>698</v>
      </c>
      <c r="EE337" s="28" t="s">
        <v>698</v>
      </c>
      <c r="EF337" s="28" t="s">
        <v>698</v>
      </c>
      <c r="EG337" s="28" t="s">
        <v>698</v>
      </c>
      <c r="EH337" s="28" t="s">
        <v>698</v>
      </c>
      <c r="EI337" s="28" t="s">
        <v>698</v>
      </c>
      <c r="EJ337" s="28" t="s">
        <v>698</v>
      </c>
      <c r="EK337" s="28" t="s">
        <v>698</v>
      </c>
      <c r="EL337" s="28" t="s">
        <v>698</v>
      </c>
      <c r="EM337" s="28" t="s">
        <v>698</v>
      </c>
      <c r="EN337" s="28" t="s">
        <v>698</v>
      </c>
      <c r="EO337" s="28" t="s">
        <v>698</v>
      </c>
      <c r="EP337" s="28" t="s">
        <v>698</v>
      </c>
      <c r="EQ337" s="28" t="s">
        <v>698</v>
      </c>
      <c r="ER337" s="28" t="s">
        <v>698</v>
      </c>
      <c r="ES337" s="28" t="s">
        <v>698</v>
      </c>
      <c r="ET337" s="28" t="s">
        <v>698</v>
      </c>
      <c r="EU337" s="28" t="s">
        <v>698</v>
      </c>
      <c r="EV337" s="28" t="s">
        <v>698</v>
      </c>
      <c r="EW337" s="28" t="s">
        <v>2705</v>
      </c>
      <c r="EX337" s="28" t="s">
        <v>3004</v>
      </c>
      <c r="EY337" s="28" t="s">
        <v>2707</v>
      </c>
      <c r="EZ337" s="28" t="s">
        <v>694</v>
      </c>
      <c r="FA337" s="28" t="s">
        <v>694</v>
      </c>
      <c r="FB337" s="28" t="s">
        <v>694</v>
      </c>
      <c r="FC337" s="28" t="s">
        <v>694</v>
      </c>
      <c r="FD337" s="28" t="s">
        <v>694</v>
      </c>
      <c r="FE337" s="28" t="s">
        <v>2858</v>
      </c>
      <c r="FF337" s="30"/>
      <c r="FG337" s="30"/>
    </row>
    <row r="338" spans="1:163" x14ac:dyDescent="0.25">
      <c r="A338" s="27" t="str">
        <f t="shared" si="5"/>
        <v>IR003004002004004016000000000000000000</v>
      </c>
      <c r="B338" s="24" t="s">
        <v>2877</v>
      </c>
      <c r="C338" s="23" t="s">
        <v>2630</v>
      </c>
      <c r="D338" s="25" t="s">
        <v>710</v>
      </c>
      <c r="E338" s="25" t="s">
        <v>711</v>
      </c>
      <c r="F338" s="50" t="s">
        <v>707</v>
      </c>
      <c r="G338" s="25" t="s">
        <v>711</v>
      </c>
      <c r="H338" s="25" t="s">
        <v>711</v>
      </c>
      <c r="I338" s="50" t="s">
        <v>742</v>
      </c>
      <c r="J338" s="25" t="s">
        <v>697</v>
      </c>
      <c r="K338" s="63" t="s">
        <v>697</v>
      </c>
      <c r="L338" s="25" t="s">
        <v>697</v>
      </c>
      <c r="M338" s="25" t="s">
        <v>697</v>
      </c>
      <c r="N338" s="25" t="s">
        <v>697</v>
      </c>
      <c r="O338" s="25" t="s">
        <v>697</v>
      </c>
      <c r="P338" s="28"/>
      <c r="Q338" s="28" t="s">
        <v>704</v>
      </c>
      <c r="R338" s="28" t="s">
        <v>698</v>
      </c>
      <c r="S338" s="28" t="s">
        <v>694</v>
      </c>
      <c r="T338" s="28" t="s">
        <v>922</v>
      </c>
      <c r="U338" s="28" t="s">
        <v>3011</v>
      </c>
      <c r="V338" s="139" t="s">
        <v>905</v>
      </c>
      <c r="W338" s="141"/>
      <c r="X338" s="141"/>
      <c r="Y338" s="141"/>
      <c r="Z338" s="141"/>
      <c r="AA338" s="141"/>
      <c r="AB338" s="24" t="s">
        <v>2068</v>
      </c>
      <c r="AC338" s="141"/>
      <c r="AD338" s="24"/>
      <c r="AE338" s="24"/>
      <c r="AF338" s="24"/>
      <c r="AG338" s="24"/>
      <c r="AH338" s="28" t="s">
        <v>3214</v>
      </c>
      <c r="AI338" s="28" t="s">
        <v>704</v>
      </c>
      <c r="AJ338" s="28"/>
      <c r="AK338" s="28"/>
      <c r="AL338" s="28"/>
      <c r="AM338" s="28"/>
      <c r="AN338" s="28"/>
      <c r="AO338" s="28"/>
      <c r="AP338" s="28"/>
      <c r="AQ338" s="28"/>
      <c r="AR338" s="28"/>
      <c r="AS338" s="28"/>
      <c r="AT338" s="28"/>
      <c r="AU338" s="28"/>
      <c r="AV338" s="28"/>
      <c r="AW338" s="28"/>
      <c r="AX338" s="28"/>
      <c r="AY338" s="28"/>
      <c r="AZ338" s="28"/>
      <c r="BA338" s="28"/>
      <c r="BB338" s="28"/>
      <c r="BC338" s="28"/>
      <c r="BD338" s="28"/>
      <c r="BE338" s="28"/>
      <c r="BF338" s="28"/>
      <c r="BG338" s="28"/>
      <c r="BH338" s="28"/>
      <c r="BI338" s="28"/>
      <c r="BJ338" s="28"/>
      <c r="BK338" s="28"/>
      <c r="BL338" s="28"/>
      <c r="BM338" s="28"/>
      <c r="BN338" s="28"/>
      <c r="BO338" s="28"/>
      <c r="BP338" s="28"/>
      <c r="BQ338" s="28"/>
      <c r="BR338" s="28"/>
      <c r="BS338" s="28"/>
      <c r="BT338" s="28"/>
      <c r="BU338" s="28"/>
      <c r="BV338" s="28"/>
      <c r="BW338" s="28"/>
      <c r="BX338" s="28"/>
      <c r="BY338" s="28"/>
      <c r="BZ338" s="28"/>
      <c r="CA338" s="28"/>
      <c r="CB338" s="28"/>
      <c r="CC338" s="28"/>
      <c r="CD338" s="28"/>
      <c r="CE338" s="28"/>
      <c r="CF338" s="28"/>
      <c r="CG338" s="28"/>
      <c r="CH338" s="28"/>
      <c r="CI338" s="28"/>
      <c r="CJ338" s="28"/>
      <c r="CK338" s="28"/>
      <c r="CL338" s="28"/>
      <c r="CM338" s="28"/>
      <c r="CN338" s="28"/>
      <c r="CO338" s="28"/>
      <c r="CP338" s="28"/>
      <c r="CQ338" s="28"/>
      <c r="CR338" s="28"/>
      <c r="CS338" s="28"/>
      <c r="CT338" s="28"/>
      <c r="CU338" s="28"/>
      <c r="CV338" s="28"/>
      <c r="CW338" s="28"/>
      <c r="CX338" s="28"/>
      <c r="CY338" s="28"/>
      <c r="CZ338" s="28"/>
      <c r="DA338" s="28"/>
      <c r="DB338" s="28"/>
      <c r="DC338" s="28"/>
      <c r="DD338" s="28"/>
      <c r="DE338" s="28"/>
      <c r="DF338" s="28"/>
      <c r="DG338" s="28"/>
      <c r="DH338" s="28"/>
      <c r="DI338" s="28"/>
      <c r="DJ338" s="28"/>
      <c r="DK338" s="28"/>
      <c r="DL338" s="28"/>
      <c r="DM338" s="28"/>
      <c r="DN338" s="28"/>
      <c r="DO338" s="28"/>
      <c r="DP338" s="28"/>
      <c r="DQ338" s="28"/>
      <c r="DR338" s="28"/>
      <c r="DS338" s="28"/>
      <c r="DT338" s="28"/>
      <c r="DU338" s="28"/>
      <c r="DV338" s="28"/>
      <c r="DW338" s="28"/>
      <c r="DX338" s="28"/>
      <c r="DY338" s="28"/>
      <c r="DZ338" s="28"/>
      <c r="EA338" s="28"/>
      <c r="EB338" s="28"/>
      <c r="EC338" s="28"/>
      <c r="ED338" s="28"/>
      <c r="EE338" s="28"/>
      <c r="EF338" s="28"/>
      <c r="EG338" s="28"/>
      <c r="EH338" s="28"/>
      <c r="EI338" s="28"/>
      <c r="EJ338" s="28"/>
      <c r="EK338" s="28"/>
      <c r="EL338" s="28"/>
      <c r="EM338" s="28"/>
      <c r="EN338" s="28"/>
      <c r="EO338" s="28"/>
      <c r="EP338" s="28"/>
      <c r="EQ338" s="28"/>
      <c r="ER338" s="28"/>
      <c r="ES338" s="28"/>
      <c r="ET338" s="28"/>
      <c r="EU338" s="28"/>
      <c r="EV338" s="28"/>
      <c r="EW338" s="28"/>
      <c r="EX338" s="28"/>
      <c r="EY338" s="28"/>
      <c r="EZ338" s="28"/>
      <c r="FA338" s="28"/>
      <c r="FB338" s="28"/>
      <c r="FC338" s="28"/>
      <c r="FD338" s="28"/>
      <c r="FE338" s="28"/>
      <c r="FF338" s="30"/>
      <c r="FG338" s="30"/>
    </row>
    <row r="339" spans="1:163" x14ac:dyDescent="0.25">
      <c r="A339" s="27" t="str">
        <f t="shared" si="5"/>
        <v>IR003005000000000000000000000000000000</v>
      </c>
      <c r="B339" s="27" t="s">
        <v>694</v>
      </c>
      <c r="C339" s="23" t="s">
        <v>2630</v>
      </c>
      <c r="D339" s="23" t="s">
        <v>710</v>
      </c>
      <c r="E339" s="23" t="s">
        <v>713</v>
      </c>
      <c r="F339" s="23" t="s">
        <v>697</v>
      </c>
      <c r="G339" s="23" t="s">
        <v>697</v>
      </c>
      <c r="H339" s="23" t="s">
        <v>697</v>
      </c>
      <c r="I339" s="23" t="s">
        <v>697</v>
      </c>
      <c r="J339" s="23" t="s">
        <v>697</v>
      </c>
      <c r="K339" s="64" t="s">
        <v>697</v>
      </c>
      <c r="L339" s="23" t="s">
        <v>697</v>
      </c>
      <c r="M339" s="23" t="s">
        <v>697</v>
      </c>
      <c r="N339" s="23" t="s">
        <v>697</v>
      </c>
      <c r="O339" s="23" t="s">
        <v>697</v>
      </c>
      <c r="P339" s="27">
        <v>0</v>
      </c>
      <c r="Q339" s="27" t="s">
        <v>698</v>
      </c>
      <c r="R339" s="27" t="s">
        <v>698</v>
      </c>
      <c r="S339" s="28" t="s">
        <v>694</v>
      </c>
      <c r="T339" s="28" t="s">
        <v>922</v>
      </c>
      <c r="U339" s="34" t="s">
        <v>3215</v>
      </c>
      <c r="V339" s="52" t="s">
        <v>905</v>
      </c>
      <c r="W339" s="20"/>
      <c r="X339" s="20" t="s">
        <v>3216</v>
      </c>
      <c r="Y339" s="20"/>
      <c r="Z339" s="20"/>
      <c r="AA339" s="20"/>
      <c r="AB339" s="20"/>
      <c r="AC339" s="20"/>
      <c r="AD339" s="20"/>
      <c r="AE339" s="20"/>
      <c r="AF339" s="20"/>
      <c r="AG339" s="20"/>
      <c r="AH339" s="27" t="s">
        <v>3217</v>
      </c>
      <c r="AI339" s="28" t="s">
        <v>698</v>
      </c>
      <c r="AJ339" s="27" t="s">
        <v>694</v>
      </c>
      <c r="AK339" s="27" t="s">
        <v>694</v>
      </c>
      <c r="AL339" s="27" t="s">
        <v>694</v>
      </c>
      <c r="AM339" s="27" t="s">
        <v>694</v>
      </c>
      <c r="AN339" s="27" t="s">
        <v>694</v>
      </c>
      <c r="AO339" s="27" t="s">
        <v>694</v>
      </c>
      <c r="AP339" s="27" t="s">
        <v>694</v>
      </c>
      <c r="AQ339" s="27" t="s">
        <v>694</v>
      </c>
      <c r="AR339" s="27" t="s">
        <v>694</v>
      </c>
      <c r="AS339" s="27" t="s">
        <v>694</v>
      </c>
      <c r="AT339" s="27" t="s">
        <v>694</v>
      </c>
      <c r="AU339" s="27" t="s">
        <v>694</v>
      </c>
      <c r="AV339" s="27" t="s">
        <v>694</v>
      </c>
      <c r="AW339" s="27" t="s">
        <v>694</v>
      </c>
      <c r="AX339" s="27" t="s">
        <v>694</v>
      </c>
      <c r="AY339" s="27" t="s">
        <v>694</v>
      </c>
      <c r="AZ339" s="27" t="s">
        <v>694</v>
      </c>
      <c r="BA339" s="27" t="s">
        <v>694</v>
      </c>
      <c r="BB339" s="27" t="s">
        <v>694</v>
      </c>
      <c r="BC339" s="27" t="s">
        <v>694</v>
      </c>
      <c r="BD339" s="27" t="s">
        <v>694</v>
      </c>
      <c r="BE339" s="27" t="s">
        <v>694</v>
      </c>
      <c r="BF339" s="27" t="s">
        <v>694</v>
      </c>
      <c r="BG339" s="27" t="s">
        <v>694</v>
      </c>
      <c r="BH339" s="27" t="s">
        <v>694</v>
      </c>
      <c r="BI339" s="27" t="s">
        <v>694</v>
      </c>
      <c r="BJ339" s="27" t="s">
        <v>694</v>
      </c>
      <c r="BK339" s="27" t="s">
        <v>694</v>
      </c>
      <c r="BL339" s="27" t="s">
        <v>694</v>
      </c>
      <c r="BM339" s="27" t="s">
        <v>694</v>
      </c>
      <c r="BN339" s="27" t="s">
        <v>694</v>
      </c>
      <c r="BO339" s="27" t="s">
        <v>694</v>
      </c>
      <c r="BP339" s="27" t="s">
        <v>694</v>
      </c>
      <c r="BQ339" s="27" t="s">
        <v>694</v>
      </c>
      <c r="BR339" s="27" t="s">
        <v>694</v>
      </c>
      <c r="BS339" s="27" t="s">
        <v>694</v>
      </c>
      <c r="BT339" s="27" t="s">
        <v>694</v>
      </c>
      <c r="BU339" s="27" t="s">
        <v>694</v>
      </c>
      <c r="BV339" s="27" t="s">
        <v>694</v>
      </c>
      <c r="BW339" s="27" t="s">
        <v>694</v>
      </c>
      <c r="BX339" s="27" t="s">
        <v>694</v>
      </c>
      <c r="BY339" s="27" t="s">
        <v>694</v>
      </c>
      <c r="BZ339" s="27" t="s">
        <v>694</v>
      </c>
      <c r="CA339" s="27" t="s">
        <v>694</v>
      </c>
      <c r="CB339" s="27" t="s">
        <v>694</v>
      </c>
      <c r="CC339" s="27" t="s">
        <v>694</v>
      </c>
      <c r="CD339" s="27" t="s">
        <v>694</v>
      </c>
      <c r="CE339" s="27" t="s">
        <v>694</v>
      </c>
      <c r="CF339" s="27" t="s">
        <v>694</v>
      </c>
      <c r="CG339" s="27" t="s">
        <v>694</v>
      </c>
      <c r="CH339" s="27" t="s">
        <v>694</v>
      </c>
      <c r="CI339" s="27" t="s">
        <v>694</v>
      </c>
      <c r="CJ339" s="27" t="s">
        <v>694</v>
      </c>
      <c r="CK339" s="27" t="s">
        <v>694</v>
      </c>
      <c r="CL339" s="27" t="s">
        <v>694</v>
      </c>
      <c r="CM339" s="27" t="s">
        <v>694</v>
      </c>
      <c r="CN339" s="27" t="s">
        <v>694</v>
      </c>
      <c r="CO339" s="27" t="s">
        <v>694</v>
      </c>
      <c r="CP339" s="27" t="s">
        <v>694</v>
      </c>
      <c r="CQ339" s="27" t="s">
        <v>694</v>
      </c>
      <c r="CR339" s="27" t="s">
        <v>694</v>
      </c>
      <c r="CS339" s="27" t="s">
        <v>694</v>
      </c>
      <c r="CT339" s="27" t="s">
        <v>694</v>
      </c>
      <c r="CU339" s="27" t="s">
        <v>694</v>
      </c>
      <c r="CV339" s="27" t="s">
        <v>694</v>
      </c>
      <c r="CW339" s="27" t="s">
        <v>694</v>
      </c>
      <c r="CX339" s="27" t="s">
        <v>694</v>
      </c>
      <c r="CY339" s="27" t="s">
        <v>694</v>
      </c>
      <c r="CZ339" s="27" t="s">
        <v>694</v>
      </c>
      <c r="DA339" s="27" t="s">
        <v>694</v>
      </c>
      <c r="DB339" s="27" t="s">
        <v>694</v>
      </c>
      <c r="DC339" s="27" t="s">
        <v>694</v>
      </c>
      <c r="DD339" s="27" t="s">
        <v>694</v>
      </c>
      <c r="DE339" s="27" t="s">
        <v>694</v>
      </c>
      <c r="DF339" s="27" t="s">
        <v>694</v>
      </c>
      <c r="DG339" s="27" t="s">
        <v>694</v>
      </c>
      <c r="DH339" s="27" t="s">
        <v>694</v>
      </c>
      <c r="DI339" s="27" t="s">
        <v>694</v>
      </c>
      <c r="DJ339" s="27" t="s">
        <v>694</v>
      </c>
      <c r="DK339" s="27" t="s">
        <v>694</v>
      </c>
      <c r="DL339" s="27" t="s">
        <v>694</v>
      </c>
      <c r="DM339" s="27" t="s">
        <v>694</v>
      </c>
      <c r="DN339" s="27" t="s">
        <v>694</v>
      </c>
      <c r="DO339" s="27" t="s">
        <v>694</v>
      </c>
      <c r="DP339" s="27" t="s">
        <v>694</v>
      </c>
      <c r="DQ339" s="27" t="s">
        <v>694</v>
      </c>
      <c r="DR339" s="27" t="s">
        <v>694</v>
      </c>
      <c r="DS339" s="27" t="s">
        <v>694</v>
      </c>
      <c r="DT339" s="27" t="s">
        <v>694</v>
      </c>
      <c r="DU339" s="27" t="s">
        <v>694</v>
      </c>
      <c r="DV339" s="27" t="s">
        <v>694</v>
      </c>
      <c r="DW339" s="27" t="s">
        <v>694</v>
      </c>
      <c r="DX339" s="27" t="s">
        <v>694</v>
      </c>
      <c r="DY339" s="27" t="s">
        <v>694</v>
      </c>
      <c r="DZ339" s="27" t="s">
        <v>694</v>
      </c>
      <c r="EA339" s="27" t="s">
        <v>694</v>
      </c>
      <c r="EB339" s="27" t="s">
        <v>694</v>
      </c>
      <c r="EC339" s="27" t="s">
        <v>694</v>
      </c>
      <c r="ED339" s="27" t="s">
        <v>694</v>
      </c>
      <c r="EE339" s="27" t="s">
        <v>694</v>
      </c>
      <c r="EF339" s="27" t="s">
        <v>694</v>
      </c>
      <c r="EG339" s="27" t="s">
        <v>694</v>
      </c>
      <c r="EH339" s="27" t="s">
        <v>694</v>
      </c>
      <c r="EI339" s="27" t="s">
        <v>694</v>
      </c>
      <c r="EJ339" s="27" t="s">
        <v>694</v>
      </c>
      <c r="EK339" s="27" t="s">
        <v>694</v>
      </c>
      <c r="EL339" s="27" t="s">
        <v>694</v>
      </c>
      <c r="EM339" s="27" t="s">
        <v>694</v>
      </c>
      <c r="EN339" s="27" t="s">
        <v>694</v>
      </c>
      <c r="EO339" s="27" t="s">
        <v>694</v>
      </c>
      <c r="EP339" s="27" t="s">
        <v>694</v>
      </c>
      <c r="EQ339" s="27" t="s">
        <v>694</v>
      </c>
      <c r="ER339" s="27" t="s">
        <v>694</v>
      </c>
      <c r="ES339" s="27" t="s">
        <v>694</v>
      </c>
      <c r="ET339" s="27" t="s">
        <v>694</v>
      </c>
      <c r="EU339" s="27" t="s">
        <v>694</v>
      </c>
      <c r="EV339" s="27" t="s">
        <v>694</v>
      </c>
      <c r="EW339" s="27" t="s">
        <v>694</v>
      </c>
      <c r="EX339" s="27" t="s">
        <v>694</v>
      </c>
      <c r="EY339" s="27" t="s">
        <v>694</v>
      </c>
      <c r="EZ339" s="27" t="s">
        <v>2708</v>
      </c>
      <c r="FA339" s="27" t="s">
        <v>694</v>
      </c>
      <c r="FB339" s="27" t="s">
        <v>694</v>
      </c>
      <c r="FC339" s="27" t="s">
        <v>694</v>
      </c>
      <c r="FD339" s="27" t="s">
        <v>694</v>
      </c>
      <c r="FE339" s="27" t="s">
        <v>694</v>
      </c>
      <c r="FF339" s="42"/>
      <c r="FG339" s="42"/>
    </row>
    <row r="340" spans="1:163" x14ac:dyDescent="0.25">
      <c r="A340" s="27" t="str">
        <f t="shared" si="5"/>
        <v>IR003005001000000000000000000000000000</v>
      </c>
      <c r="B340" s="27" t="s">
        <v>694</v>
      </c>
      <c r="C340" s="23" t="s">
        <v>2630</v>
      </c>
      <c r="D340" s="23" t="s">
        <v>710</v>
      </c>
      <c r="E340" s="23" t="s">
        <v>713</v>
      </c>
      <c r="F340" s="23" t="s">
        <v>702</v>
      </c>
      <c r="G340" s="23" t="s">
        <v>697</v>
      </c>
      <c r="H340" s="23" t="s">
        <v>697</v>
      </c>
      <c r="I340" s="23" t="s">
        <v>697</v>
      </c>
      <c r="J340" s="23" t="s">
        <v>697</v>
      </c>
      <c r="K340" s="64" t="s">
        <v>697</v>
      </c>
      <c r="L340" s="23" t="s">
        <v>697</v>
      </c>
      <c r="M340" s="23" t="s">
        <v>697</v>
      </c>
      <c r="N340" s="23" t="s">
        <v>697</v>
      </c>
      <c r="O340" s="23" t="s">
        <v>697</v>
      </c>
      <c r="P340" s="27">
        <v>0</v>
      </c>
      <c r="Q340" s="27" t="s">
        <v>698</v>
      </c>
      <c r="R340" s="27" t="s">
        <v>698</v>
      </c>
      <c r="S340" s="28" t="s">
        <v>694</v>
      </c>
      <c r="T340" s="28" t="s">
        <v>922</v>
      </c>
      <c r="U340" s="34" t="s">
        <v>3218</v>
      </c>
      <c r="V340" s="52" t="s">
        <v>905</v>
      </c>
      <c r="W340" s="20"/>
      <c r="X340" s="20"/>
      <c r="Y340" s="20" t="s">
        <v>3219</v>
      </c>
      <c r="Z340" s="20"/>
      <c r="AA340" s="20"/>
      <c r="AB340" s="20"/>
      <c r="AC340" s="20"/>
      <c r="AD340" s="20"/>
      <c r="AE340" s="20"/>
      <c r="AF340" s="20"/>
      <c r="AG340" s="20"/>
      <c r="AH340" s="27" t="s">
        <v>3220</v>
      </c>
      <c r="AI340" s="28" t="s">
        <v>698</v>
      </c>
      <c r="AJ340" s="27" t="s">
        <v>694</v>
      </c>
      <c r="AK340" s="27" t="s">
        <v>694</v>
      </c>
      <c r="AL340" s="27" t="s">
        <v>694</v>
      </c>
      <c r="AM340" s="27" t="s">
        <v>694</v>
      </c>
      <c r="AN340" s="27" t="s">
        <v>694</v>
      </c>
      <c r="AO340" s="27" t="s">
        <v>694</v>
      </c>
      <c r="AP340" s="27" t="s">
        <v>694</v>
      </c>
      <c r="AQ340" s="27" t="s">
        <v>694</v>
      </c>
      <c r="AR340" s="27" t="s">
        <v>694</v>
      </c>
      <c r="AS340" s="27" t="s">
        <v>694</v>
      </c>
      <c r="AT340" s="27" t="s">
        <v>694</v>
      </c>
      <c r="AU340" s="27" t="s">
        <v>694</v>
      </c>
      <c r="AV340" s="27" t="s">
        <v>694</v>
      </c>
      <c r="AW340" s="27" t="s">
        <v>694</v>
      </c>
      <c r="AX340" s="27" t="s">
        <v>694</v>
      </c>
      <c r="AY340" s="27" t="s">
        <v>694</v>
      </c>
      <c r="AZ340" s="27" t="s">
        <v>694</v>
      </c>
      <c r="BA340" s="27" t="s">
        <v>694</v>
      </c>
      <c r="BB340" s="27" t="s">
        <v>694</v>
      </c>
      <c r="BC340" s="27" t="s">
        <v>694</v>
      </c>
      <c r="BD340" s="27" t="s">
        <v>694</v>
      </c>
      <c r="BE340" s="27" t="s">
        <v>694</v>
      </c>
      <c r="BF340" s="27" t="s">
        <v>694</v>
      </c>
      <c r="BG340" s="27" t="s">
        <v>694</v>
      </c>
      <c r="BH340" s="27" t="s">
        <v>694</v>
      </c>
      <c r="BI340" s="27" t="s">
        <v>694</v>
      </c>
      <c r="BJ340" s="27" t="s">
        <v>694</v>
      </c>
      <c r="BK340" s="27" t="s">
        <v>694</v>
      </c>
      <c r="BL340" s="27" t="s">
        <v>694</v>
      </c>
      <c r="BM340" s="27" t="s">
        <v>694</v>
      </c>
      <c r="BN340" s="27" t="s">
        <v>694</v>
      </c>
      <c r="BO340" s="27" t="s">
        <v>694</v>
      </c>
      <c r="BP340" s="27" t="s">
        <v>694</v>
      </c>
      <c r="BQ340" s="27" t="s">
        <v>694</v>
      </c>
      <c r="BR340" s="27" t="s">
        <v>694</v>
      </c>
      <c r="BS340" s="27" t="s">
        <v>694</v>
      </c>
      <c r="BT340" s="27" t="s">
        <v>694</v>
      </c>
      <c r="BU340" s="27" t="s">
        <v>694</v>
      </c>
      <c r="BV340" s="27" t="s">
        <v>694</v>
      </c>
      <c r="BW340" s="27" t="s">
        <v>694</v>
      </c>
      <c r="BX340" s="27" t="s">
        <v>694</v>
      </c>
      <c r="BY340" s="27" t="s">
        <v>694</v>
      </c>
      <c r="BZ340" s="27" t="s">
        <v>694</v>
      </c>
      <c r="CA340" s="27" t="s">
        <v>694</v>
      </c>
      <c r="CB340" s="27" t="s">
        <v>694</v>
      </c>
      <c r="CC340" s="27" t="s">
        <v>694</v>
      </c>
      <c r="CD340" s="27" t="s">
        <v>694</v>
      </c>
      <c r="CE340" s="27" t="s">
        <v>694</v>
      </c>
      <c r="CF340" s="27" t="s">
        <v>694</v>
      </c>
      <c r="CG340" s="27" t="s">
        <v>694</v>
      </c>
      <c r="CH340" s="27" t="s">
        <v>694</v>
      </c>
      <c r="CI340" s="27" t="s">
        <v>694</v>
      </c>
      <c r="CJ340" s="27" t="s">
        <v>694</v>
      </c>
      <c r="CK340" s="27" t="s">
        <v>694</v>
      </c>
      <c r="CL340" s="27" t="s">
        <v>694</v>
      </c>
      <c r="CM340" s="27" t="s">
        <v>694</v>
      </c>
      <c r="CN340" s="27" t="s">
        <v>694</v>
      </c>
      <c r="CO340" s="27" t="s">
        <v>694</v>
      </c>
      <c r="CP340" s="27" t="s">
        <v>694</v>
      </c>
      <c r="CQ340" s="27" t="s">
        <v>694</v>
      </c>
      <c r="CR340" s="27" t="s">
        <v>694</v>
      </c>
      <c r="CS340" s="27" t="s">
        <v>694</v>
      </c>
      <c r="CT340" s="27" t="s">
        <v>694</v>
      </c>
      <c r="CU340" s="27" t="s">
        <v>694</v>
      </c>
      <c r="CV340" s="27" t="s">
        <v>694</v>
      </c>
      <c r="CW340" s="27" t="s">
        <v>694</v>
      </c>
      <c r="CX340" s="27" t="s">
        <v>694</v>
      </c>
      <c r="CY340" s="27" t="s">
        <v>694</v>
      </c>
      <c r="CZ340" s="27" t="s">
        <v>694</v>
      </c>
      <c r="DA340" s="27" t="s">
        <v>694</v>
      </c>
      <c r="DB340" s="27" t="s">
        <v>694</v>
      </c>
      <c r="DC340" s="27" t="s">
        <v>694</v>
      </c>
      <c r="DD340" s="27" t="s">
        <v>694</v>
      </c>
      <c r="DE340" s="27" t="s">
        <v>694</v>
      </c>
      <c r="DF340" s="27" t="s">
        <v>694</v>
      </c>
      <c r="DG340" s="27" t="s">
        <v>694</v>
      </c>
      <c r="DH340" s="27" t="s">
        <v>694</v>
      </c>
      <c r="DI340" s="27" t="s">
        <v>694</v>
      </c>
      <c r="DJ340" s="27" t="s">
        <v>694</v>
      </c>
      <c r="DK340" s="27" t="s">
        <v>694</v>
      </c>
      <c r="DL340" s="27" t="s">
        <v>694</v>
      </c>
      <c r="DM340" s="27" t="s">
        <v>694</v>
      </c>
      <c r="DN340" s="27" t="s">
        <v>694</v>
      </c>
      <c r="DO340" s="27" t="s">
        <v>694</v>
      </c>
      <c r="DP340" s="27" t="s">
        <v>694</v>
      </c>
      <c r="DQ340" s="27" t="s">
        <v>694</v>
      </c>
      <c r="DR340" s="27" t="s">
        <v>694</v>
      </c>
      <c r="DS340" s="27" t="s">
        <v>694</v>
      </c>
      <c r="DT340" s="27" t="s">
        <v>694</v>
      </c>
      <c r="DU340" s="27" t="s">
        <v>694</v>
      </c>
      <c r="DV340" s="27" t="s">
        <v>694</v>
      </c>
      <c r="DW340" s="27" t="s">
        <v>694</v>
      </c>
      <c r="DX340" s="27" t="s">
        <v>694</v>
      </c>
      <c r="DY340" s="27" t="s">
        <v>694</v>
      </c>
      <c r="DZ340" s="27" t="s">
        <v>694</v>
      </c>
      <c r="EA340" s="27" t="s">
        <v>694</v>
      </c>
      <c r="EB340" s="27" t="s">
        <v>694</v>
      </c>
      <c r="EC340" s="27" t="s">
        <v>694</v>
      </c>
      <c r="ED340" s="27" t="s">
        <v>694</v>
      </c>
      <c r="EE340" s="27" t="s">
        <v>694</v>
      </c>
      <c r="EF340" s="27" t="s">
        <v>694</v>
      </c>
      <c r="EG340" s="27" t="s">
        <v>694</v>
      </c>
      <c r="EH340" s="27" t="s">
        <v>694</v>
      </c>
      <c r="EI340" s="27" t="s">
        <v>694</v>
      </c>
      <c r="EJ340" s="27" t="s">
        <v>694</v>
      </c>
      <c r="EK340" s="27" t="s">
        <v>694</v>
      </c>
      <c r="EL340" s="27" t="s">
        <v>694</v>
      </c>
      <c r="EM340" s="27" t="s">
        <v>694</v>
      </c>
      <c r="EN340" s="27" t="s">
        <v>694</v>
      </c>
      <c r="EO340" s="27" t="s">
        <v>694</v>
      </c>
      <c r="EP340" s="27" t="s">
        <v>694</v>
      </c>
      <c r="EQ340" s="27" t="s">
        <v>694</v>
      </c>
      <c r="ER340" s="27" t="s">
        <v>694</v>
      </c>
      <c r="ES340" s="27" t="s">
        <v>694</v>
      </c>
      <c r="ET340" s="27" t="s">
        <v>694</v>
      </c>
      <c r="EU340" s="27" t="s">
        <v>694</v>
      </c>
      <c r="EV340" s="27" t="s">
        <v>694</v>
      </c>
      <c r="EW340" s="27" t="s">
        <v>694</v>
      </c>
      <c r="EX340" s="27" t="s">
        <v>694</v>
      </c>
      <c r="EY340" s="27" t="s">
        <v>694</v>
      </c>
      <c r="EZ340" s="27" t="s">
        <v>694</v>
      </c>
      <c r="FA340" s="27" t="s">
        <v>694</v>
      </c>
      <c r="FB340" s="27" t="s">
        <v>694</v>
      </c>
      <c r="FC340" s="27" t="s">
        <v>694</v>
      </c>
      <c r="FD340" s="27" t="s">
        <v>694</v>
      </c>
      <c r="FE340" s="27" t="s">
        <v>694</v>
      </c>
      <c r="FF340" s="42"/>
      <c r="FG340" s="42"/>
    </row>
    <row r="341" spans="1:163" x14ac:dyDescent="0.25">
      <c r="A341" s="27" t="str">
        <f t="shared" si="5"/>
        <v>IR003005001001000000000000000000000000</v>
      </c>
      <c r="B341" s="20" t="s">
        <v>2877</v>
      </c>
      <c r="C341" s="23" t="s">
        <v>2630</v>
      </c>
      <c r="D341" s="23" t="s">
        <v>710</v>
      </c>
      <c r="E341" s="23" t="s">
        <v>713</v>
      </c>
      <c r="F341" s="23" t="s">
        <v>702</v>
      </c>
      <c r="G341" s="21" t="s">
        <v>702</v>
      </c>
      <c r="H341" s="23" t="s">
        <v>697</v>
      </c>
      <c r="I341" s="23" t="s">
        <v>697</v>
      </c>
      <c r="J341" s="23" t="s">
        <v>697</v>
      </c>
      <c r="K341" s="64" t="s">
        <v>697</v>
      </c>
      <c r="L341" s="23" t="s">
        <v>697</v>
      </c>
      <c r="M341" s="23" t="s">
        <v>697</v>
      </c>
      <c r="N341" s="23" t="s">
        <v>697</v>
      </c>
      <c r="O341" s="23" t="s">
        <v>697</v>
      </c>
      <c r="P341" s="27">
        <v>0</v>
      </c>
      <c r="Q341" s="27" t="s">
        <v>704</v>
      </c>
      <c r="R341" s="27" t="s">
        <v>698</v>
      </c>
      <c r="S341" s="28" t="s">
        <v>694</v>
      </c>
      <c r="T341" s="28" t="s">
        <v>922</v>
      </c>
      <c r="U341" s="34" t="s">
        <v>3221</v>
      </c>
      <c r="V341" s="52" t="s">
        <v>905</v>
      </c>
      <c r="W341" s="20"/>
      <c r="X341" s="20"/>
      <c r="Y341" s="20"/>
      <c r="Z341" s="20" t="s">
        <v>3222</v>
      </c>
      <c r="AA341" s="20"/>
      <c r="AB341" s="20"/>
      <c r="AC341" s="20"/>
      <c r="AD341" s="20"/>
      <c r="AE341" s="20"/>
      <c r="AF341" s="20"/>
      <c r="AG341" s="20"/>
      <c r="AH341" s="27" t="s">
        <v>3223</v>
      </c>
      <c r="AI341" s="28" t="s">
        <v>704</v>
      </c>
      <c r="AJ341" s="27" t="s">
        <v>698</v>
      </c>
      <c r="AK341" s="27" t="s">
        <v>698</v>
      </c>
      <c r="AL341" s="27" t="s">
        <v>698</v>
      </c>
      <c r="AM341" s="27" t="s">
        <v>698</v>
      </c>
      <c r="AN341" s="27" t="s">
        <v>698</v>
      </c>
      <c r="AO341" s="27" t="s">
        <v>698</v>
      </c>
      <c r="AP341" s="27" t="s">
        <v>698</v>
      </c>
      <c r="AQ341" s="27" t="s">
        <v>698</v>
      </c>
      <c r="AR341" s="27" t="s">
        <v>698</v>
      </c>
      <c r="AS341" s="27" t="s">
        <v>698</v>
      </c>
      <c r="AT341" s="27" t="s">
        <v>698</v>
      </c>
      <c r="AU341" s="27" t="s">
        <v>698</v>
      </c>
      <c r="AV341" s="27" t="s">
        <v>698</v>
      </c>
      <c r="AW341" s="27" t="s">
        <v>698</v>
      </c>
      <c r="AX341" s="27" t="s">
        <v>698</v>
      </c>
      <c r="AY341" s="27" t="s">
        <v>698</v>
      </c>
      <c r="AZ341" s="27"/>
      <c r="BA341" s="27" t="s">
        <v>698</v>
      </c>
      <c r="BB341" s="27" t="s">
        <v>698</v>
      </c>
      <c r="BC341" s="27" t="s">
        <v>698</v>
      </c>
      <c r="BD341" s="27" t="s">
        <v>698</v>
      </c>
      <c r="BE341" s="27" t="s">
        <v>698</v>
      </c>
      <c r="BF341" s="27" t="s">
        <v>698</v>
      </c>
      <c r="BG341" s="27" t="s">
        <v>698</v>
      </c>
      <c r="BH341" s="27" t="s">
        <v>698</v>
      </c>
      <c r="BI341" s="27" t="s">
        <v>698</v>
      </c>
      <c r="BJ341" s="27" t="s">
        <v>698</v>
      </c>
      <c r="BK341" s="27" t="s">
        <v>698</v>
      </c>
      <c r="BL341" s="27" t="s">
        <v>698</v>
      </c>
      <c r="BM341" s="27" t="s">
        <v>698</v>
      </c>
      <c r="BN341" s="27" t="s">
        <v>698</v>
      </c>
      <c r="BO341" s="27" t="s">
        <v>698</v>
      </c>
      <c r="BP341" s="27" t="s">
        <v>698</v>
      </c>
      <c r="BQ341" s="27" t="s">
        <v>698</v>
      </c>
      <c r="BR341" s="27" t="s">
        <v>698</v>
      </c>
      <c r="BS341" s="27" t="s">
        <v>698</v>
      </c>
      <c r="BT341" s="27" t="s">
        <v>698</v>
      </c>
      <c r="BU341" s="27" t="s">
        <v>698</v>
      </c>
      <c r="BV341" s="27" t="s">
        <v>698</v>
      </c>
      <c r="BW341" s="27" t="s">
        <v>698</v>
      </c>
      <c r="BX341" s="27" t="s">
        <v>698</v>
      </c>
      <c r="BY341" s="27" t="s">
        <v>698</v>
      </c>
      <c r="BZ341" s="27" t="s">
        <v>698</v>
      </c>
      <c r="CA341" s="27" t="s">
        <v>698</v>
      </c>
      <c r="CB341" s="27" t="s">
        <v>698</v>
      </c>
      <c r="CC341" s="27" t="s">
        <v>698</v>
      </c>
      <c r="CD341" s="27" t="s">
        <v>698</v>
      </c>
      <c r="CE341" s="27" t="s">
        <v>698</v>
      </c>
      <c r="CF341" s="27" t="s">
        <v>698</v>
      </c>
      <c r="CG341" s="27" t="s">
        <v>698</v>
      </c>
      <c r="CH341" s="27" t="s">
        <v>698</v>
      </c>
      <c r="CI341" s="27" t="s">
        <v>698</v>
      </c>
      <c r="CJ341" s="27" t="s">
        <v>698</v>
      </c>
      <c r="CK341" s="27" t="s">
        <v>698</v>
      </c>
      <c r="CL341" s="27" t="s">
        <v>698</v>
      </c>
      <c r="CM341" s="27" t="s">
        <v>698</v>
      </c>
      <c r="CN341" s="27" t="s">
        <v>698</v>
      </c>
      <c r="CO341" s="27" t="s">
        <v>698</v>
      </c>
      <c r="CP341" s="27" t="s">
        <v>698</v>
      </c>
      <c r="CQ341" s="27" t="s">
        <v>698</v>
      </c>
      <c r="CR341" s="27" t="s">
        <v>698</v>
      </c>
      <c r="CS341" s="27" t="s">
        <v>698</v>
      </c>
      <c r="CT341" s="27" t="s">
        <v>698</v>
      </c>
      <c r="CU341" s="27" t="s">
        <v>698</v>
      </c>
      <c r="CV341" s="27" t="s">
        <v>698</v>
      </c>
      <c r="CW341" s="27" t="s">
        <v>698</v>
      </c>
      <c r="CX341" s="27" t="s">
        <v>698</v>
      </c>
      <c r="CY341" s="27" t="s">
        <v>698</v>
      </c>
      <c r="CZ341" s="27" t="s">
        <v>698</v>
      </c>
      <c r="DA341" s="27" t="s">
        <v>698</v>
      </c>
      <c r="DB341" s="27" t="s">
        <v>698</v>
      </c>
      <c r="DC341" s="27" t="s">
        <v>698</v>
      </c>
      <c r="DD341" s="27" t="s">
        <v>698</v>
      </c>
      <c r="DE341" s="27" t="s">
        <v>698</v>
      </c>
      <c r="DF341" s="27" t="s">
        <v>698</v>
      </c>
      <c r="DG341" s="27" t="s">
        <v>704</v>
      </c>
      <c r="DH341" s="27" t="s">
        <v>704</v>
      </c>
      <c r="DI341" s="27" t="s">
        <v>704</v>
      </c>
      <c r="DJ341" s="27" t="s">
        <v>704</v>
      </c>
      <c r="DK341" s="27" t="s">
        <v>704</v>
      </c>
      <c r="DL341" s="27" t="s">
        <v>704</v>
      </c>
      <c r="DM341" s="27" t="s">
        <v>704</v>
      </c>
      <c r="DN341" s="27" t="s">
        <v>704</v>
      </c>
      <c r="DO341" s="27" t="s">
        <v>704</v>
      </c>
      <c r="DP341" s="27" t="s">
        <v>698</v>
      </c>
      <c r="DQ341" s="27" t="s">
        <v>698</v>
      </c>
      <c r="DR341" s="27" t="s">
        <v>698</v>
      </c>
      <c r="DS341" s="27" t="s">
        <v>698</v>
      </c>
      <c r="DT341" s="27" t="s">
        <v>698</v>
      </c>
      <c r="DU341" s="27" t="s">
        <v>698</v>
      </c>
      <c r="DV341" s="27" t="s">
        <v>698</v>
      </c>
      <c r="DW341" s="27" t="s">
        <v>698</v>
      </c>
      <c r="DX341" s="27" t="s">
        <v>698</v>
      </c>
      <c r="DY341" s="27" t="s">
        <v>698</v>
      </c>
      <c r="DZ341" s="27" t="s">
        <v>698</v>
      </c>
      <c r="EA341" s="27" t="s">
        <v>698</v>
      </c>
      <c r="EB341" s="27" t="s">
        <v>698</v>
      </c>
      <c r="EC341" s="27" t="s">
        <v>698</v>
      </c>
      <c r="ED341" s="27" t="s">
        <v>698</v>
      </c>
      <c r="EE341" s="27" t="s">
        <v>698</v>
      </c>
      <c r="EF341" s="27" t="s">
        <v>698</v>
      </c>
      <c r="EG341" s="27" t="s">
        <v>698</v>
      </c>
      <c r="EH341" s="27" t="s">
        <v>698</v>
      </c>
      <c r="EI341" s="27" t="s">
        <v>698</v>
      </c>
      <c r="EJ341" s="27" t="s">
        <v>698</v>
      </c>
      <c r="EK341" s="27" t="s">
        <v>698</v>
      </c>
      <c r="EL341" s="27" t="s">
        <v>698</v>
      </c>
      <c r="EM341" s="27" t="s">
        <v>698</v>
      </c>
      <c r="EN341" s="27" t="s">
        <v>698</v>
      </c>
      <c r="EO341" s="27" t="s">
        <v>698</v>
      </c>
      <c r="EP341" s="27" t="s">
        <v>698</v>
      </c>
      <c r="EQ341" s="27" t="s">
        <v>698</v>
      </c>
      <c r="ER341" s="27" t="s">
        <v>698</v>
      </c>
      <c r="ES341" s="27" t="s">
        <v>698</v>
      </c>
      <c r="ET341" s="27" t="s">
        <v>698</v>
      </c>
      <c r="EU341" s="27" t="s">
        <v>698</v>
      </c>
      <c r="EV341" s="27" t="s">
        <v>698</v>
      </c>
      <c r="EW341" s="27" t="s">
        <v>2705</v>
      </c>
      <c r="EX341" s="27" t="s">
        <v>2706</v>
      </c>
      <c r="EY341" s="27" t="s">
        <v>2707</v>
      </c>
      <c r="EZ341" s="27" t="s">
        <v>694</v>
      </c>
      <c r="FA341" s="27" t="s">
        <v>694</v>
      </c>
      <c r="FB341" s="27" t="s">
        <v>694</v>
      </c>
      <c r="FC341" s="27" t="s">
        <v>694</v>
      </c>
      <c r="FD341" s="27" t="s">
        <v>694</v>
      </c>
      <c r="FE341" s="27" t="s">
        <v>2709</v>
      </c>
      <c r="FF341" s="42"/>
      <c r="FG341" s="42"/>
    </row>
    <row r="342" spans="1:163" x14ac:dyDescent="0.25">
      <c r="A342" s="27" t="str">
        <f t="shared" si="5"/>
        <v>IR003005001002000000000000000000000000</v>
      </c>
      <c r="B342" s="20" t="s">
        <v>2877</v>
      </c>
      <c r="C342" s="23" t="s">
        <v>2630</v>
      </c>
      <c r="D342" s="23" t="s">
        <v>710</v>
      </c>
      <c r="E342" s="23" t="s">
        <v>713</v>
      </c>
      <c r="F342" s="23" t="s">
        <v>702</v>
      </c>
      <c r="G342" s="21" t="s">
        <v>707</v>
      </c>
      <c r="H342" s="23" t="s">
        <v>697</v>
      </c>
      <c r="I342" s="23" t="s">
        <v>697</v>
      </c>
      <c r="J342" s="23" t="s">
        <v>697</v>
      </c>
      <c r="K342" s="64" t="s">
        <v>697</v>
      </c>
      <c r="L342" s="23" t="s">
        <v>697</v>
      </c>
      <c r="M342" s="23" t="s">
        <v>697</v>
      </c>
      <c r="N342" s="23" t="s">
        <v>697</v>
      </c>
      <c r="O342" s="23" t="s">
        <v>697</v>
      </c>
      <c r="P342" s="27">
        <v>0</v>
      </c>
      <c r="Q342" s="27" t="s">
        <v>704</v>
      </c>
      <c r="R342" s="27" t="s">
        <v>698</v>
      </c>
      <c r="S342" s="28" t="s">
        <v>694</v>
      </c>
      <c r="T342" s="28" t="s">
        <v>922</v>
      </c>
      <c r="U342" s="34" t="s">
        <v>3224</v>
      </c>
      <c r="V342" s="52" t="s">
        <v>905</v>
      </c>
      <c r="W342" s="20"/>
      <c r="X342" s="20"/>
      <c r="Y342" s="20"/>
      <c r="Z342" s="20" t="s">
        <v>3225</v>
      </c>
      <c r="AA342" s="20"/>
      <c r="AB342" s="20"/>
      <c r="AC342" s="20"/>
      <c r="AD342" s="20"/>
      <c r="AE342" s="20"/>
      <c r="AF342" s="20"/>
      <c r="AG342" s="20"/>
      <c r="AH342" s="27" t="s">
        <v>3226</v>
      </c>
      <c r="AI342" s="28" t="s">
        <v>704</v>
      </c>
      <c r="AJ342" s="27" t="s">
        <v>698</v>
      </c>
      <c r="AK342" s="27" t="s">
        <v>698</v>
      </c>
      <c r="AL342" s="27" t="s">
        <v>698</v>
      </c>
      <c r="AM342" s="27" t="s">
        <v>698</v>
      </c>
      <c r="AN342" s="27" t="s">
        <v>698</v>
      </c>
      <c r="AO342" s="27" t="s">
        <v>698</v>
      </c>
      <c r="AP342" s="27" t="s">
        <v>698</v>
      </c>
      <c r="AQ342" s="27" t="s">
        <v>698</v>
      </c>
      <c r="AR342" s="27" t="s">
        <v>698</v>
      </c>
      <c r="AS342" s="27" t="s">
        <v>698</v>
      </c>
      <c r="AT342" s="27" t="s">
        <v>698</v>
      </c>
      <c r="AU342" s="27" t="s">
        <v>698</v>
      </c>
      <c r="AV342" s="27" t="s">
        <v>698</v>
      </c>
      <c r="AW342" s="27" t="s">
        <v>698</v>
      </c>
      <c r="AX342" s="27" t="s">
        <v>698</v>
      </c>
      <c r="AY342" s="27" t="s">
        <v>698</v>
      </c>
      <c r="AZ342" s="27"/>
      <c r="BA342" s="27" t="s">
        <v>698</v>
      </c>
      <c r="BB342" s="27" t="s">
        <v>698</v>
      </c>
      <c r="BC342" s="27" t="s">
        <v>698</v>
      </c>
      <c r="BD342" s="27" t="s">
        <v>698</v>
      </c>
      <c r="BE342" s="27" t="s">
        <v>698</v>
      </c>
      <c r="BF342" s="27" t="s">
        <v>698</v>
      </c>
      <c r="BG342" s="27" t="s">
        <v>698</v>
      </c>
      <c r="BH342" s="27" t="s">
        <v>698</v>
      </c>
      <c r="BI342" s="27" t="s">
        <v>698</v>
      </c>
      <c r="BJ342" s="27" t="s">
        <v>698</v>
      </c>
      <c r="BK342" s="27" t="s">
        <v>698</v>
      </c>
      <c r="BL342" s="27" t="s">
        <v>698</v>
      </c>
      <c r="BM342" s="27" t="s">
        <v>698</v>
      </c>
      <c r="BN342" s="27" t="s">
        <v>698</v>
      </c>
      <c r="BO342" s="27" t="s">
        <v>698</v>
      </c>
      <c r="BP342" s="27" t="s">
        <v>698</v>
      </c>
      <c r="BQ342" s="27" t="s">
        <v>698</v>
      </c>
      <c r="BR342" s="27" t="s">
        <v>698</v>
      </c>
      <c r="BS342" s="27" t="s">
        <v>698</v>
      </c>
      <c r="BT342" s="27" t="s">
        <v>698</v>
      </c>
      <c r="BU342" s="27" t="s">
        <v>698</v>
      </c>
      <c r="BV342" s="27" t="s">
        <v>698</v>
      </c>
      <c r="BW342" s="27" t="s">
        <v>698</v>
      </c>
      <c r="BX342" s="27" t="s">
        <v>698</v>
      </c>
      <c r="BY342" s="27" t="s">
        <v>698</v>
      </c>
      <c r="BZ342" s="27" t="s">
        <v>698</v>
      </c>
      <c r="CA342" s="27" t="s">
        <v>698</v>
      </c>
      <c r="CB342" s="27" t="s">
        <v>698</v>
      </c>
      <c r="CC342" s="27" t="s">
        <v>698</v>
      </c>
      <c r="CD342" s="27" t="s">
        <v>698</v>
      </c>
      <c r="CE342" s="27" t="s">
        <v>698</v>
      </c>
      <c r="CF342" s="27" t="s">
        <v>698</v>
      </c>
      <c r="CG342" s="27" t="s">
        <v>698</v>
      </c>
      <c r="CH342" s="27" t="s">
        <v>698</v>
      </c>
      <c r="CI342" s="27" t="s">
        <v>698</v>
      </c>
      <c r="CJ342" s="27" t="s">
        <v>698</v>
      </c>
      <c r="CK342" s="27" t="s">
        <v>698</v>
      </c>
      <c r="CL342" s="27" t="s">
        <v>698</v>
      </c>
      <c r="CM342" s="27" t="s">
        <v>698</v>
      </c>
      <c r="CN342" s="27" t="s">
        <v>698</v>
      </c>
      <c r="CO342" s="27" t="s">
        <v>698</v>
      </c>
      <c r="CP342" s="27" t="s">
        <v>698</v>
      </c>
      <c r="CQ342" s="27" t="s">
        <v>698</v>
      </c>
      <c r="CR342" s="27" t="s">
        <v>698</v>
      </c>
      <c r="CS342" s="27" t="s">
        <v>698</v>
      </c>
      <c r="CT342" s="27" t="s">
        <v>698</v>
      </c>
      <c r="CU342" s="27" t="s">
        <v>698</v>
      </c>
      <c r="CV342" s="27" t="s">
        <v>698</v>
      </c>
      <c r="CW342" s="27" t="s">
        <v>698</v>
      </c>
      <c r="CX342" s="27" t="s">
        <v>698</v>
      </c>
      <c r="CY342" s="27" t="s">
        <v>698</v>
      </c>
      <c r="CZ342" s="27" t="s">
        <v>698</v>
      </c>
      <c r="DA342" s="27" t="s">
        <v>698</v>
      </c>
      <c r="DB342" s="27" t="s">
        <v>698</v>
      </c>
      <c r="DC342" s="27" t="s">
        <v>698</v>
      </c>
      <c r="DD342" s="27" t="s">
        <v>698</v>
      </c>
      <c r="DE342" s="27" t="s">
        <v>698</v>
      </c>
      <c r="DF342" s="27" t="s">
        <v>698</v>
      </c>
      <c r="DG342" s="27" t="s">
        <v>704</v>
      </c>
      <c r="DH342" s="27" t="s">
        <v>704</v>
      </c>
      <c r="DI342" s="27" t="s">
        <v>704</v>
      </c>
      <c r="DJ342" s="27" t="s">
        <v>704</v>
      </c>
      <c r="DK342" s="27" t="s">
        <v>704</v>
      </c>
      <c r="DL342" s="27" t="s">
        <v>704</v>
      </c>
      <c r="DM342" s="27" t="s">
        <v>704</v>
      </c>
      <c r="DN342" s="27" t="s">
        <v>704</v>
      </c>
      <c r="DO342" s="27" t="s">
        <v>704</v>
      </c>
      <c r="DP342" s="27" t="s">
        <v>698</v>
      </c>
      <c r="DQ342" s="27" t="s">
        <v>698</v>
      </c>
      <c r="DR342" s="27" t="s">
        <v>698</v>
      </c>
      <c r="DS342" s="27" t="s">
        <v>698</v>
      </c>
      <c r="DT342" s="27" t="s">
        <v>698</v>
      </c>
      <c r="DU342" s="27" t="s">
        <v>698</v>
      </c>
      <c r="DV342" s="27" t="s">
        <v>698</v>
      </c>
      <c r="DW342" s="27" t="s">
        <v>698</v>
      </c>
      <c r="DX342" s="27" t="s">
        <v>698</v>
      </c>
      <c r="DY342" s="27" t="s">
        <v>698</v>
      </c>
      <c r="DZ342" s="27" t="s">
        <v>698</v>
      </c>
      <c r="EA342" s="27" t="s">
        <v>698</v>
      </c>
      <c r="EB342" s="27" t="s">
        <v>698</v>
      </c>
      <c r="EC342" s="27" t="s">
        <v>698</v>
      </c>
      <c r="ED342" s="27" t="s">
        <v>698</v>
      </c>
      <c r="EE342" s="27" t="s">
        <v>698</v>
      </c>
      <c r="EF342" s="27" t="s">
        <v>698</v>
      </c>
      <c r="EG342" s="27" t="s">
        <v>698</v>
      </c>
      <c r="EH342" s="27" t="s">
        <v>698</v>
      </c>
      <c r="EI342" s="27" t="s">
        <v>698</v>
      </c>
      <c r="EJ342" s="27" t="s">
        <v>698</v>
      </c>
      <c r="EK342" s="27" t="s">
        <v>698</v>
      </c>
      <c r="EL342" s="27" t="s">
        <v>698</v>
      </c>
      <c r="EM342" s="27" t="s">
        <v>698</v>
      </c>
      <c r="EN342" s="27" t="s">
        <v>698</v>
      </c>
      <c r="EO342" s="27" t="s">
        <v>698</v>
      </c>
      <c r="EP342" s="27" t="s">
        <v>698</v>
      </c>
      <c r="EQ342" s="27" t="s">
        <v>698</v>
      </c>
      <c r="ER342" s="27" t="s">
        <v>698</v>
      </c>
      <c r="ES342" s="27" t="s">
        <v>698</v>
      </c>
      <c r="ET342" s="27" t="s">
        <v>698</v>
      </c>
      <c r="EU342" s="27" t="s">
        <v>698</v>
      </c>
      <c r="EV342" s="27" t="s">
        <v>698</v>
      </c>
      <c r="EW342" s="27" t="s">
        <v>2705</v>
      </c>
      <c r="EX342" s="27" t="s">
        <v>2706</v>
      </c>
      <c r="EY342" s="27" t="s">
        <v>2707</v>
      </c>
      <c r="EZ342" s="27" t="s">
        <v>694</v>
      </c>
      <c r="FA342" s="27" t="s">
        <v>694</v>
      </c>
      <c r="FB342" s="27" t="s">
        <v>694</v>
      </c>
      <c r="FC342" s="27" t="s">
        <v>694</v>
      </c>
      <c r="FD342" s="27" t="s">
        <v>694</v>
      </c>
      <c r="FE342" s="27" t="s">
        <v>2709</v>
      </c>
      <c r="FF342" s="42"/>
      <c r="FG342" s="42"/>
    </row>
    <row r="343" spans="1:163" x14ac:dyDescent="0.25">
      <c r="A343" s="27" t="str">
        <f t="shared" si="5"/>
        <v>IR003005001003000000000000000000000000</v>
      </c>
      <c r="B343" s="20" t="s">
        <v>2877</v>
      </c>
      <c r="C343" s="23" t="s">
        <v>2630</v>
      </c>
      <c r="D343" s="23" t="s">
        <v>710</v>
      </c>
      <c r="E343" s="23" t="s">
        <v>713</v>
      </c>
      <c r="F343" s="23" t="s">
        <v>702</v>
      </c>
      <c r="G343" s="21" t="s">
        <v>710</v>
      </c>
      <c r="H343" s="23" t="s">
        <v>697</v>
      </c>
      <c r="I343" s="23" t="s">
        <v>697</v>
      </c>
      <c r="J343" s="23" t="s">
        <v>697</v>
      </c>
      <c r="K343" s="64" t="s">
        <v>697</v>
      </c>
      <c r="L343" s="23" t="s">
        <v>697</v>
      </c>
      <c r="M343" s="23" t="s">
        <v>697</v>
      </c>
      <c r="N343" s="23" t="s">
        <v>697</v>
      </c>
      <c r="O343" s="23" t="s">
        <v>697</v>
      </c>
      <c r="P343" s="27">
        <v>0</v>
      </c>
      <c r="Q343" s="27" t="s">
        <v>704</v>
      </c>
      <c r="R343" s="27" t="s">
        <v>698</v>
      </c>
      <c r="S343" s="28" t="s">
        <v>694</v>
      </c>
      <c r="T343" s="28" t="s">
        <v>922</v>
      </c>
      <c r="U343" s="34" t="s">
        <v>3227</v>
      </c>
      <c r="V343" s="52" t="s">
        <v>905</v>
      </c>
      <c r="W343" s="20"/>
      <c r="X343" s="20"/>
      <c r="Y343" s="20"/>
      <c r="Z343" s="20" t="s">
        <v>3228</v>
      </c>
      <c r="AA343" s="20"/>
      <c r="AB343" s="20"/>
      <c r="AC343" s="20"/>
      <c r="AD343" s="20"/>
      <c r="AE343" s="20"/>
      <c r="AF343" s="20"/>
      <c r="AG343" s="20"/>
      <c r="AH343" s="27" t="s">
        <v>3229</v>
      </c>
      <c r="AI343" s="28" t="s">
        <v>704</v>
      </c>
      <c r="AJ343" s="27" t="s">
        <v>698</v>
      </c>
      <c r="AK343" s="27" t="s">
        <v>698</v>
      </c>
      <c r="AL343" s="27" t="s">
        <v>698</v>
      </c>
      <c r="AM343" s="27" t="s">
        <v>698</v>
      </c>
      <c r="AN343" s="27" t="s">
        <v>698</v>
      </c>
      <c r="AO343" s="27" t="s">
        <v>698</v>
      </c>
      <c r="AP343" s="27" t="s">
        <v>698</v>
      </c>
      <c r="AQ343" s="27" t="s">
        <v>698</v>
      </c>
      <c r="AR343" s="27" t="s">
        <v>698</v>
      </c>
      <c r="AS343" s="27" t="s">
        <v>698</v>
      </c>
      <c r="AT343" s="27" t="s">
        <v>698</v>
      </c>
      <c r="AU343" s="27" t="s">
        <v>698</v>
      </c>
      <c r="AV343" s="27" t="s">
        <v>698</v>
      </c>
      <c r="AW343" s="27" t="s">
        <v>698</v>
      </c>
      <c r="AX343" s="27" t="s">
        <v>698</v>
      </c>
      <c r="AY343" s="27" t="s">
        <v>698</v>
      </c>
      <c r="AZ343" s="27"/>
      <c r="BA343" s="27" t="s">
        <v>698</v>
      </c>
      <c r="BB343" s="27" t="s">
        <v>698</v>
      </c>
      <c r="BC343" s="27" t="s">
        <v>698</v>
      </c>
      <c r="BD343" s="27" t="s">
        <v>698</v>
      </c>
      <c r="BE343" s="27" t="s">
        <v>698</v>
      </c>
      <c r="BF343" s="27" t="s">
        <v>698</v>
      </c>
      <c r="BG343" s="27" t="s">
        <v>698</v>
      </c>
      <c r="BH343" s="27" t="s">
        <v>698</v>
      </c>
      <c r="BI343" s="27" t="s">
        <v>698</v>
      </c>
      <c r="BJ343" s="27" t="s">
        <v>698</v>
      </c>
      <c r="BK343" s="27" t="s">
        <v>698</v>
      </c>
      <c r="BL343" s="27" t="s">
        <v>698</v>
      </c>
      <c r="BM343" s="27" t="s">
        <v>698</v>
      </c>
      <c r="BN343" s="27" t="s">
        <v>698</v>
      </c>
      <c r="BO343" s="27" t="s">
        <v>698</v>
      </c>
      <c r="BP343" s="27" t="s">
        <v>698</v>
      </c>
      <c r="BQ343" s="27" t="s">
        <v>698</v>
      </c>
      <c r="BR343" s="27" t="s">
        <v>698</v>
      </c>
      <c r="BS343" s="27" t="s">
        <v>698</v>
      </c>
      <c r="BT343" s="27" t="s">
        <v>698</v>
      </c>
      <c r="BU343" s="27" t="s">
        <v>698</v>
      </c>
      <c r="BV343" s="27" t="s">
        <v>698</v>
      </c>
      <c r="BW343" s="27" t="s">
        <v>698</v>
      </c>
      <c r="BX343" s="27" t="s">
        <v>698</v>
      </c>
      <c r="BY343" s="27" t="s">
        <v>698</v>
      </c>
      <c r="BZ343" s="27" t="s">
        <v>698</v>
      </c>
      <c r="CA343" s="27" t="s">
        <v>698</v>
      </c>
      <c r="CB343" s="27" t="s">
        <v>698</v>
      </c>
      <c r="CC343" s="27" t="s">
        <v>698</v>
      </c>
      <c r="CD343" s="27" t="s">
        <v>698</v>
      </c>
      <c r="CE343" s="27" t="s">
        <v>698</v>
      </c>
      <c r="CF343" s="27" t="s">
        <v>698</v>
      </c>
      <c r="CG343" s="27" t="s">
        <v>698</v>
      </c>
      <c r="CH343" s="27" t="s">
        <v>698</v>
      </c>
      <c r="CI343" s="27" t="s">
        <v>698</v>
      </c>
      <c r="CJ343" s="27" t="s">
        <v>698</v>
      </c>
      <c r="CK343" s="27" t="s">
        <v>698</v>
      </c>
      <c r="CL343" s="27" t="s">
        <v>698</v>
      </c>
      <c r="CM343" s="27" t="s">
        <v>698</v>
      </c>
      <c r="CN343" s="27" t="s">
        <v>698</v>
      </c>
      <c r="CO343" s="27" t="s">
        <v>698</v>
      </c>
      <c r="CP343" s="27" t="s">
        <v>698</v>
      </c>
      <c r="CQ343" s="27" t="s">
        <v>698</v>
      </c>
      <c r="CR343" s="27" t="s">
        <v>698</v>
      </c>
      <c r="CS343" s="27" t="s">
        <v>698</v>
      </c>
      <c r="CT343" s="27" t="s">
        <v>698</v>
      </c>
      <c r="CU343" s="27" t="s">
        <v>698</v>
      </c>
      <c r="CV343" s="27" t="s">
        <v>698</v>
      </c>
      <c r="CW343" s="27" t="s">
        <v>698</v>
      </c>
      <c r="CX343" s="27" t="s">
        <v>698</v>
      </c>
      <c r="CY343" s="27" t="s">
        <v>698</v>
      </c>
      <c r="CZ343" s="27" t="s">
        <v>698</v>
      </c>
      <c r="DA343" s="27" t="s">
        <v>698</v>
      </c>
      <c r="DB343" s="27" t="s">
        <v>698</v>
      </c>
      <c r="DC343" s="27" t="s">
        <v>698</v>
      </c>
      <c r="DD343" s="27" t="s">
        <v>698</v>
      </c>
      <c r="DE343" s="27" t="s">
        <v>698</v>
      </c>
      <c r="DF343" s="27" t="s">
        <v>698</v>
      </c>
      <c r="DG343" s="27" t="s">
        <v>704</v>
      </c>
      <c r="DH343" s="27" t="s">
        <v>704</v>
      </c>
      <c r="DI343" s="27" t="s">
        <v>704</v>
      </c>
      <c r="DJ343" s="27" t="s">
        <v>704</v>
      </c>
      <c r="DK343" s="27" t="s">
        <v>704</v>
      </c>
      <c r="DL343" s="27" t="s">
        <v>704</v>
      </c>
      <c r="DM343" s="27" t="s">
        <v>704</v>
      </c>
      <c r="DN343" s="27" t="s">
        <v>704</v>
      </c>
      <c r="DO343" s="27" t="s">
        <v>704</v>
      </c>
      <c r="DP343" s="27" t="s">
        <v>698</v>
      </c>
      <c r="DQ343" s="27" t="s">
        <v>698</v>
      </c>
      <c r="DR343" s="27" t="s">
        <v>698</v>
      </c>
      <c r="DS343" s="27" t="s">
        <v>698</v>
      </c>
      <c r="DT343" s="27" t="s">
        <v>698</v>
      </c>
      <c r="DU343" s="27" t="s">
        <v>698</v>
      </c>
      <c r="DV343" s="27" t="s">
        <v>698</v>
      </c>
      <c r="DW343" s="27" t="s">
        <v>698</v>
      </c>
      <c r="DX343" s="27" t="s">
        <v>698</v>
      </c>
      <c r="DY343" s="27" t="s">
        <v>698</v>
      </c>
      <c r="DZ343" s="27" t="s">
        <v>698</v>
      </c>
      <c r="EA343" s="27" t="s">
        <v>698</v>
      </c>
      <c r="EB343" s="27" t="s">
        <v>698</v>
      </c>
      <c r="EC343" s="27" t="s">
        <v>698</v>
      </c>
      <c r="ED343" s="27" t="s">
        <v>698</v>
      </c>
      <c r="EE343" s="27" t="s">
        <v>698</v>
      </c>
      <c r="EF343" s="27" t="s">
        <v>698</v>
      </c>
      <c r="EG343" s="27" t="s">
        <v>698</v>
      </c>
      <c r="EH343" s="27" t="s">
        <v>698</v>
      </c>
      <c r="EI343" s="27" t="s">
        <v>698</v>
      </c>
      <c r="EJ343" s="27" t="s">
        <v>698</v>
      </c>
      <c r="EK343" s="27" t="s">
        <v>698</v>
      </c>
      <c r="EL343" s="27" t="s">
        <v>698</v>
      </c>
      <c r="EM343" s="27" t="s">
        <v>698</v>
      </c>
      <c r="EN343" s="27" t="s">
        <v>698</v>
      </c>
      <c r="EO343" s="27" t="s">
        <v>698</v>
      </c>
      <c r="EP343" s="27" t="s">
        <v>698</v>
      </c>
      <c r="EQ343" s="27" t="s">
        <v>698</v>
      </c>
      <c r="ER343" s="27" t="s">
        <v>698</v>
      </c>
      <c r="ES343" s="27" t="s">
        <v>698</v>
      </c>
      <c r="ET343" s="27" t="s">
        <v>698</v>
      </c>
      <c r="EU343" s="27" t="s">
        <v>698</v>
      </c>
      <c r="EV343" s="27" t="s">
        <v>698</v>
      </c>
      <c r="EW343" s="27" t="s">
        <v>2705</v>
      </c>
      <c r="EX343" s="27" t="s">
        <v>2706</v>
      </c>
      <c r="EY343" s="27" t="s">
        <v>2707</v>
      </c>
      <c r="EZ343" s="27" t="s">
        <v>694</v>
      </c>
      <c r="FA343" s="27" t="s">
        <v>694</v>
      </c>
      <c r="FB343" s="27" t="s">
        <v>694</v>
      </c>
      <c r="FC343" s="27" t="s">
        <v>694</v>
      </c>
      <c r="FD343" s="27" t="s">
        <v>694</v>
      </c>
      <c r="FE343" s="27" t="s">
        <v>2709</v>
      </c>
      <c r="FF343" s="42"/>
      <c r="FG343" s="42"/>
    </row>
    <row r="344" spans="1:163" x14ac:dyDescent="0.25">
      <c r="A344" s="27" t="str">
        <f t="shared" si="5"/>
        <v>IR003005001004000000000000000000000000</v>
      </c>
      <c r="B344" s="20" t="s">
        <v>2877</v>
      </c>
      <c r="C344" s="23" t="s">
        <v>2630</v>
      </c>
      <c r="D344" s="23" t="s">
        <v>710</v>
      </c>
      <c r="E344" s="23" t="s">
        <v>713</v>
      </c>
      <c r="F344" s="23" t="s">
        <v>702</v>
      </c>
      <c r="G344" s="21" t="s">
        <v>711</v>
      </c>
      <c r="H344" s="23" t="s">
        <v>697</v>
      </c>
      <c r="I344" s="23" t="s">
        <v>697</v>
      </c>
      <c r="J344" s="23" t="s">
        <v>697</v>
      </c>
      <c r="K344" s="64" t="s">
        <v>697</v>
      </c>
      <c r="L344" s="23" t="s">
        <v>697</v>
      </c>
      <c r="M344" s="23" t="s">
        <v>697</v>
      </c>
      <c r="N344" s="23" t="s">
        <v>697</v>
      </c>
      <c r="O344" s="23" t="s">
        <v>697</v>
      </c>
      <c r="P344" s="27">
        <v>0</v>
      </c>
      <c r="Q344" s="27" t="s">
        <v>704</v>
      </c>
      <c r="R344" s="27" t="s">
        <v>698</v>
      </c>
      <c r="S344" s="28" t="s">
        <v>694</v>
      </c>
      <c r="T344" s="28" t="s">
        <v>922</v>
      </c>
      <c r="U344" s="34" t="s">
        <v>3230</v>
      </c>
      <c r="V344" s="52" t="s">
        <v>905</v>
      </c>
      <c r="W344" s="20"/>
      <c r="X344" s="20"/>
      <c r="Y344" s="20"/>
      <c r="Z344" s="20" t="s">
        <v>3231</v>
      </c>
      <c r="AA344" s="20"/>
      <c r="AB344" s="20"/>
      <c r="AC344" s="20"/>
      <c r="AD344" s="20"/>
      <c r="AE344" s="20"/>
      <c r="AF344" s="20"/>
      <c r="AG344" s="20"/>
      <c r="AH344" s="27" t="s">
        <v>3232</v>
      </c>
      <c r="AI344" s="28" t="s">
        <v>704</v>
      </c>
      <c r="AJ344" s="27" t="s">
        <v>698</v>
      </c>
      <c r="AK344" s="27" t="s">
        <v>698</v>
      </c>
      <c r="AL344" s="27" t="s">
        <v>698</v>
      </c>
      <c r="AM344" s="27" t="s">
        <v>698</v>
      </c>
      <c r="AN344" s="27" t="s">
        <v>698</v>
      </c>
      <c r="AO344" s="27" t="s">
        <v>698</v>
      </c>
      <c r="AP344" s="27" t="s">
        <v>698</v>
      </c>
      <c r="AQ344" s="27" t="s">
        <v>698</v>
      </c>
      <c r="AR344" s="27" t="s">
        <v>698</v>
      </c>
      <c r="AS344" s="27" t="s">
        <v>698</v>
      </c>
      <c r="AT344" s="27" t="s">
        <v>698</v>
      </c>
      <c r="AU344" s="27" t="s">
        <v>698</v>
      </c>
      <c r="AV344" s="27" t="s">
        <v>698</v>
      </c>
      <c r="AW344" s="27" t="s">
        <v>698</v>
      </c>
      <c r="AX344" s="27" t="s">
        <v>698</v>
      </c>
      <c r="AY344" s="27" t="s">
        <v>698</v>
      </c>
      <c r="AZ344" s="27"/>
      <c r="BA344" s="27" t="s">
        <v>698</v>
      </c>
      <c r="BB344" s="27" t="s">
        <v>698</v>
      </c>
      <c r="BC344" s="27" t="s">
        <v>698</v>
      </c>
      <c r="BD344" s="27" t="s">
        <v>698</v>
      </c>
      <c r="BE344" s="27" t="s">
        <v>698</v>
      </c>
      <c r="BF344" s="27" t="s">
        <v>698</v>
      </c>
      <c r="BG344" s="27" t="s">
        <v>698</v>
      </c>
      <c r="BH344" s="27" t="s">
        <v>698</v>
      </c>
      <c r="BI344" s="27" t="s">
        <v>698</v>
      </c>
      <c r="BJ344" s="27" t="s">
        <v>698</v>
      </c>
      <c r="BK344" s="27" t="s">
        <v>698</v>
      </c>
      <c r="BL344" s="27" t="s">
        <v>698</v>
      </c>
      <c r="BM344" s="27" t="s">
        <v>698</v>
      </c>
      <c r="BN344" s="27" t="s">
        <v>698</v>
      </c>
      <c r="BO344" s="27" t="s">
        <v>698</v>
      </c>
      <c r="BP344" s="27" t="s">
        <v>698</v>
      </c>
      <c r="BQ344" s="27" t="s">
        <v>698</v>
      </c>
      <c r="BR344" s="27" t="s">
        <v>698</v>
      </c>
      <c r="BS344" s="27" t="s">
        <v>698</v>
      </c>
      <c r="BT344" s="27" t="s">
        <v>698</v>
      </c>
      <c r="BU344" s="27" t="s">
        <v>698</v>
      </c>
      <c r="BV344" s="27" t="s">
        <v>698</v>
      </c>
      <c r="BW344" s="27" t="s">
        <v>698</v>
      </c>
      <c r="BX344" s="27" t="s">
        <v>698</v>
      </c>
      <c r="BY344" s="27" t="s">
        <v>698</v>
      </c>
      <c r="BZ344" s="27" t="s">
        <v>698</v>
      </c>
      <c r="CA344" s="27" t="s">
        <v>698</v>
      </c>
      <c r="CB344" s="27" t="s">
        <v>698</v>
      </c>
      <c r="CC344" s="27" t="s">
        <v>698</v>
      </c>
      <c r="CD344" s="27" t="s">
        <v>698</v>
      </c>
      <c r="CE344" s="27" t="s">
        <v>698</v>
      </c>
      <c r="CF344" s="27" t="s">
        <v>698</v>
      </c>
      <c r="CG344" s="27" t="s">
        <v>698</v>
      </c>
      <c r="CH344" s="27" t="s">
        <v>698</v>
      </c>
      <c r="CI344" s="27" t="s">
        <v>698</v>
      </c>
      <c r="CJ344" s="27" t="s">
        <v>698</v>
      </c>
      <c r="CK344" s="27" t="s">
        <v>698</v>
      </c>
      <c r="CL344" s="27" t="s">
        <v>698</v>
      </c>
      <c r="CM344" s="27" t="s">
        <v>698</v>
      </c>
      <c r="CN344" s="27" t="s">
        <v>698</v>
      </c>
      <c r="CO344" s="27" t="s">
        <v>698</v>
      </c>
      <c r="CP344" s="27" t="s">
        <v>698</v>
      </c>
      <c r="CQ344" s="27" t="s">
        <v>698</v>
      </c>
      <c r="CR344" s="27" t="s">
        <v>698</v>
      </c>
      <c r="CS344" s="27" t="s">
        <v>698</v>
      </c>
      <c r="CT344" s="27" t="s">
        <v>698</v>
      </c>
      <c r="CU344" s="27" t="s">
        <v>698</v>
      </c>
      <c r="CV344" s="27" t="s">
        <v>698</v>
      </c>
      <c r="CW344" s="27" t="s">
        <v>698</v>
      </c>
      <c r="CX344" s="27" t="s">
        <v>698</v>
      </c>
      <c r="CY344" s="27" t="s">
        <v>698</v>
      </c>
      <c r="CZ344" s="27" t="s">
        <v>698</v>
      </c>
      <c r="DA344" s="27" t="s">
        <v>698</v>
      </c>
      <c r="DB344" s="27" t="s">
        <v>698</v>
      </c>
      <c r="DC344" s="27" t="s">
        <v>698</v>
      </c>
      <c r="DD344" s="27" t="s">
        <v>698</v>
      </c>
      <c r="DE344" s="27" t="s">
        <v>698</v>
      </c>
      <c r="DF344" s="27" t="s">
        <v>698</v>
      </c>
      <c r="DG344" s="27" t="s">
        <v>704</v>
      </c>
      <c r="DH344" s="27" t="s">
        <v>704</v>
      </c>
      <c r="DI344" s="27" t="s">
        <v>704</v>
      </c>
      <c r="DJ344" s="27" t="s">
        <v>704</v>
      </c>
      <c r="DK344" s="27" t="s">
        <v>704</v>
      </c>
      <c r="DL344" s="27" t="s">
        <v>704</v>
      </c>
      <c r="DM344" s="27" t="s">
        <v>704</v>
      </c>
      <c r="DN344" s="27" t="s">
        <v>704</v>
      </c>
      <c r="DO344" s="27" t="s">
        <v>704</v>
      </c>
      <c r="DP344" s="27" t="s">
        <v>698</v>
      </c>
      <c r="DQ344" s="27" t="s">
        <v>698</v>
      </c>
      <c r="DR344" s="27" t="s">
        <v>698</v>
      </c>
      <c r="DS344" s="27" t="s">
        <v>698</v>
      </c>
      <c r="DT344" s="27" t="s">
        <v>698</v>
      </c>
      <c r="DU344" s="27" t="s">
        <v>698</v>
      </c>
      <c r="DV344" s="27" t="s">
        <v>698</v>
      </c>
      <c r="DW344" s="27" t="s">
        <v>698</v>
      </c>
      <c r="DX344" s="27" t="s">
        <v>698</v>
      </c>
      <c r="DY344" s="27" t="s">
        <v>698</v>
      </c>
      <c r="DZ344" s="27" t="s">
        <v>698</v>
      </c>
      <c r="EA344" s="27" t="s">
        <v>698</v>
      </c>
      <c r="EB344" s="27" t="s">
        <v>698</v>
      </c>
      <c r="EC344" s="27" t="s">
        <v>698</v>
      </c>
      <c r="ED344" s="27" t="s">
        <v>698</v>
      </c>
      <c r="EE344" s="27" t="s">
        <v>698</v>
      </c>
      <c r="EF344" s="27" t="s">
        <v>698</v>
      </c>
      <c r="EG344" s="27" t="s">
        <v>698</v>
      </c>
      <c r="EH344" s="27" t="s">
        <v>698</v>
      </c>
      <c r="EI344" s="27" t="s">
        <v>698</v>
      </c>
      <c r="EJ344" s="27" t="s">
        <v>698</v>
      </c>
      <c r="EK344" s="27" t="s">
        <v>698</v>
      </c>
      <c r="EL344" s="27" t="s">
        <v>698</v>
      </c>
      <c r="EM344" s="27" t="s">
        <v>698</v>
      </c>
      <c r="EN344" s="27" t="s">
        <v>698</v>
      </c>
      <c r="EO344" s="27" t="s">
        <v>698</v>
      </c>
      <c r="EP344" s="27" t="s">
        <v>698</v>
      </c>
      <c r="EQ344" s="27" t="s">
        <v>698</v>
      </c>
      <c r="ER344" s="27" t="s">
        <v>698</v>
      </c>
      <c r="ES344" s="27" t="s">
        <v>698</v>
      </c>
      <c r="ET344" s="27" t="s">
        <v>698</v>
      </c>
      <c r="EU344" s="27" t="s">
        <v>698</v>
      </c>
      <c r="EV344" s="27" t="s">
        <v>698</v>
      </c>
      <c r="EW344" s="27" t="s">
        <v>2705</v>
      </c>
      <c r="EX344" s="27" t="s">
        <v>2706</v>
      </c>
      <c r="EY344" s="27" t="s">
        <v>2707</v>
      </c>
      <c r="EZ344" s="27" t="s">
        <v>694</v>
      </c>
      <c r="FA344" s="27" t="s">
        <v>694</v>
      </c>
      <c r="FB344" s="27" t="s">
        <v>694</v>
      </c>
      <c r="FC344" s="27" t="s">
        <v>694</v>
      </c>
      <c r="FD344" s="27" t="s">
        <v>694</v>
      </c>
      <c r="FE344" s="27" t="s">
        <v>2709</v>
      </c>
      <c r="FF344" s="42"/>
      <c r="FG344" s="42"/>
    </row>
    <row r="345" spans="1:163" x14ac:dyDescent="0.25">
      <c r="A345" s="27" t="str">
        <f t="shared" si="5"/>
        <v>IR003005001005000000000000000000000000</v>
      </c>
      <c r="B345" s="20" t="s">
        <v>2877</v>
      </c>
      <c r="C345" s="23" t="s">
        <v>2630</v>
      </c>
      <c r="D345" s="23" t="s">
        <v>710</v>
      </c>
      <c r="E345" s="23" t="s">
        <v>713</v>
      </c>
      <c r="F345" s="23" t="s">
        <v>702</v>
      </c>
      <c r="G345" s="21" t="s">
        <v>713</v>
      </c>
      <c r="H345" s="23" t="s">
        <v>697</v>
      </c>
      <c r="I345" s="23" t="s">
        <v>697</v>
      </c>
      <c r="J345" s="23" t="s">
        <v>697</v>
      </c>
      <c r="K345" s="64" t="s">
        <v>697</v>
      </c>
      <c r="L345" s="23" t="s">
        <v>697</v>
      </c>
      <c r="M345" s="23" t="s">
        <v>697</v>
      </c>
      <c r="N345" s="23" t="s">
        <v>697</v>
      </c>
      <c r="O345" s="23" t="s">
        <v>697</v>
      </c>
      <c r="P345" s="27">
        <v>0</v>
      </c>
      <c r="Q345" s="27" t="s">
        <v>704</v>
      </c>
      <c r="R345" s="27" t="s">
        <v>698</v>
      </c>
      <c r="S345" s="28" t="s">
        <v>694</v>
      </c>
      <c r="T345" s="28" t="s">
        <v>922</v>
      </c>
      <c r="U345" s="34" t="s">
        <v>3233</v>
      </c>
      <c r="V345" s="52" t="s">
        <v>905</v>
      </c>
      <c r="W345" s="20"/>
      <c r="X345" s="20"/>
      <c r="Y345" s="20"/>
      <c r="Z345" s="20" t="s">
        <v>3234</v>
      </c>
      <c r="AA345" s="20"/>
      <c r="AB345" s="20"/>
      <c r="AC345" s="20"/>
      <c r="AD345" s="20"/>
      <c r="AE345" s="20"/>
      <c r="AF345" s="20"/>
      <c r="AG345" s="20"/>
      <c r="AH345" s="27" t="s">
        <v>3235</v>
      </c>
      <c r="AI345" s="28" t="s">
        <v>704</v>
      </c>
      <c r="AJ345" s="27" t="s">
        <v>698</v>
      </c>
      <c r="AK345" s="27" t="s">
        <v>698</v>
      </c>
      <c r="AL345" s="27" t="s">
        <v>698</v>
      </c>
      <c r="AM345" s="27" t="s">
        <v>698</v>
      </c>
      <c r="AN345" s="27" t="s">
        <v>698</v>
      </c>
      <c r="AO345" s="27" t="s">
        <v>698</v>
      </c>
      <c r="AP345" s="27" t="s">
        <v>698</v>
      </c>
      <c r="AQ345" s="27" t="s">
        <v>698</v>
      </c>
      <c r="AR345" s="27" t="s">
        <v>698</v>
      </c>
      <c r="AS345" s="27" t="s">
        <v>698</v>
      </c>
      <c r="AT345" s="27" t="s">
        <v>698</v>
      </c>
      <c r="AU345" s="27" t="s">
        <v>698</v>
      </c>
      <c r="AV345" s="27" t="s">
        <v>698</v>
      </c>
      <c r="AW345" s="27" t="s">
        <v>698</v>
      </c>
      <c r="AX345" s="27" t="s">
        <v>698</v>
      </c>
      <c r="AY345" s="27" t="s">
        <v>698</v>
      </c>
      <c r="AZ345" s="27"/>
      <c r="BA345" s="27" t="s">
        <v>698</v>
      </c>
      <c r="BB345" s="27" t="s">
        <v>698</v>
      </c>
      <c r="BC345" s="27" t="s">
        <v>698</v>
      </c>
      <c r="BD345" s="27" t="s">
        <v>698</v>
      </c>
      <c r="BE345" s="27" t="s">
        <v>698</v>
      </c>
      <c r="BF345" s="27" t="s">
        <v>698</v>
      </c>
      <c r="BG345" s="27" t="s">
        <v>698</v>
      </c>
      <c r="BH345" s="27" t="s">
        <v>698</v>
      </c>
      <c r="BI345" s="27" t="s">
        <v>698</v>
      </c>
      <c r="BJ345" s="27" t="s">
        <v>698</v>
      </c>
      <c r="BK345" s="27" t="s">
        <v>698</v>
      </c>
      <c r="BL345" s="27" t="s">
        <v>698</v>
      </c>
      <c r="BM345" s="27" t="s">
        <v>698</v>
      </c>
      <c r="BN345" s="27" t="s">
        <v>698</v>
      </c>
      <c r="BO345" s="27" t="s">
        <v>698</v>
      </c>
      <c r="BP345" s="27" t="s">
        <v>698</v>
      </c>
      <c r="BQ345" s="27" t="s">
        <v>698</v>
      </c>
      <c r="BR345" s="27" t="s">
        <v>698</v>
      </c>
      <c r="BS345" s="27" t="s">
        <v>698</v>
      </c>
      <c r="BT345" s="27" t="s">
        <v>698</v>
      </c>
      <c r="BU345" s="27" t="s">
        <v>698</v>
      </c>
      <c r="BV345" s="27" t="s">
        <v>698</v>
      </c>
      <c r="BW345" s="27" t="s">
        <v>698</v>
      </c>
      <c r="BX345" s="27" t="s">
        <v>698</v>
      </c>
      <c r="BY345" s="27" t="s">
        <v>698</v>
      </c>
      <c r="BZ345" s="27" t="s">
        <v>698</v>
      </c>
      <c r="CA345" s="27" t="s">
        <v>698</v>
      </c>
      <c r="CB345" s="27" t="s">
        <v>698</v>
      </c>
      <c r="CC345" s="27" t="s">
        <v>698</v>
      </c>
      <c r="CD345" s="27" t="s">
        <v>698</v>
      </c>
      <c r="CE345" s="27" t="s">
        <v>698</v>
      </c>
      <c r="CF345" s="27" t="s">
        <v>698</v>
      </c>
      <c r="CG345" s="27" t="s">
        <v>698</v>
      </c>
      <c r="CH345" s="27" t="s">
        <v>698</v>
      </c>
      <c r="CI345" s="27" t="s">
        <v>698</v>
      </c>
      <c r="CJ345" s="27" t="s">
        <v>698</v>
      </c>
      <c r="CK345" s="27" t="s">
        <v>698</v>
      </c>
      <c r="CL345" s="27" t="s">
        <v>698</v>
      </c>
      <c r="CM345" s="27" t="s">
        <v>698</v>
      </c>
      <c r="CN345" s="27" t="s">
        <v>698</v>
      </c>
      <c r="CO345" s="27" t="s">
        <v>698</v>
      </c>
      <c r="CP345" s="27" t="s">
        <v>698</v>
      </c>
      <c r="CQ345" s="27" t="s">
        <v>698</v>
      </c>
      <c r="CR345" s="27" t="s">
        <v>698</v>
      </c>
      <c r="CS345" s="27" t="s">
        <v>698</v>
      </c>
      <c r="CT345" s="27" t="s">
        <v>698</v>
      </c>
      <c r="CU345" s="27" t="s">
        <v>698</v>
      </c>
      <c r="CV345" s="27" t="s">
        <v>698</v>
      </c>
      <c r="CW345" s="27" t="s">
        <v>698</v>
      </c>
      <c r="CX345" s="27" t="s">
        <v>698</v>
      </c>
      <c r="CY345" s="27" t="s">
        <v>698</v>
      </c>
      <c r="CZ345" s="27" t="s">
        <v>698</v>
      </c>
      <c r="DA345" s="27" t="s">
        <v>698</v>
      </c>
      <c r="DB345" s="27" t="s">
        <v>698</v>
      </c>
      <c r="DC345" s="27" t="s">
        <v>698</v>
      </c>
      <c r="DD345" s="27" t="s">
        <v>698</v>
      </c>
      <c r="DE345" s="27" t="s">
        <v>698</v>
      </c>
      <c r="DF345" s="27" t="s">
        <v>698</v>
      </c>
      <c r="DG345" s="27" t="s">
        <v>704</v>
      </c>
      <c r="DH345" s="27" t="s">
        <v>704</v>
      </c>
      <c r="DI345" s="27" t="s">
        <v>704</v>
      </c>
      <c r="DJ345" s="27" t="s">
        <v>704</v>
      </c>
      <c r="DK345" s="27" t="s">
        <v>704</v>
      </c>
      <c r="DL345" s="27" t="s">
        <v>704</v>
      </c>
      <c r="DM345" s="27" t="s">
        <v>704</v>
      </c>
      <c r="DN345" s="27" t="s">
        <v>704</v>
      </c>
      <c r="DO345" s="27" t="s">
        <v>704</v>
      </c>
      <c r="DP345" s="27" t="s">
        <v>698</v>
      </c>
      <c r="DQ345" s="27" t="s">
        <v>698</v>
      </c>
      <c r="DR345" s="27" t="s">
        <v>698</v>
      </c>
      <c r="DS345" s="27" t="s">
        <v>698</v>
      </c>
      <c r="DT345" s="27" t="s">
        <v>698</v>
      </c>
      <c r="DU345" s="27" t="s">
        <v>698</v>
      </c>
      <c r="DV345" s="27" t="s">
        <v>698</v>
      </c>
      <c r="DW345" s="27" t="s">
        <v>698</v>
      </c>
      <c r="DX345" s="27" t="s">
        <v>698</v>
      </c>
      <c r="DY345" s="27" t="s">
        <v>698</v>
      </c>
      <c r="DZ345" s="27" t="s">
        <v>698</v>
      </c>
      <c r="EA345" s="27" t="s">
        <v>698</v>
      </c>
      <c r="EB345" s="27" t="s">
        <v>698</v>
      </c>
      <c r="EC345" s="27" t="s">
        <v>698</v>
      </c>
      <c r="ED345" s="27" t="s">
        <v>698</v>
      </c>
      <c r="EE345" s="27" t="s">
        <v>698</v>
      </c>
      <c r="EF345" s="27" t="s">
        <v>698</v>
      </c>
      <c r="EG345" s="27" t="s">
        <v>698</v>
      </c>
      <c r="EH345" s="27" t="s">
        <v>698</v>
      </c>
      <c r="EI345" s="27" t="s">
        <v>698</v>
      </c>
      <c r="EJ345" s="27" t="s">
        <v>698</v>
      </c>
      <c r="EK345" s="27" t="s">
        <v>698</v>
      </c>
      <c r="EL345" s="27" t="s">
        <v>698</v>
      </c>
      <c r="EM345" s="27" t="s">
        <v>698</v>
      </c>
      <c r="EN345" s="27" t="s">
        <v>698</v>
      </c>
      <c r="EO345" s="27" t="s">
        <v>698</v>
      </c>
      <c r="EP345" s="27" t="s">
        <v>698</v>
      </c>
      <c r="EQ345" s="27" t="s">
        <v>698</v>
      </c>
      <c r="ER345" s="27" t="s">
        <v>698</v>
      </c>
      <c r="ES345" s="27" t="s">
        <v>698</v>
      </c>
      <c r="ET345" s="27" t="s">
        <v>698</v>
      </c>
      <c r="EU345" s="27" t="s">
        <v>698</v>
      </c>
      <c r="EV345" s="27" t="s">
        <v>698</v>
      </c>
      <c r="EW345" s="27" t="s">
        <v>2705</v>
      </c>
      <c r="EX345" s="27" t="s">
        <v>2706</v>
      </c>
      <c r="EY345" s="27" t="s">
        <v>2707</v>
      </c>
      <c r="EZ345" s="27" t="s">
        <v>694</v>
      </c>
      <c r="FA345" s="27" t="s">
        <v>694</v>
      </c>
      <c r="FB345" s="27" t="s">
        <v>694</v>
      </c>
      <c r="FC345" s="27" t="s">
        <v>694</v>
      </c>
      <c r="FD345" s="27" t="s">
        <v>694</v>
      </c>
      <c r="FE345" s="27" t="s">
        <v>2709</v>
      </c>
      <c r="FF345" s="42"/>
      <c r="FG345" s="42"/>
    </row>
    <row r="346" spans="1:163" x14ac:dyDescent="0.25">
      <c r="A346" s="27" t="str">
        <f t="shared" si="5"/>
        <v>IR003005001006000000000000000000000000</v>
      </c>
      <c r="B346" s="20" t="s">
        <v>2877</v>
      </c>
      <c r="C346" s="23" t="s">
        <v>2630</v>
      </c>
      <c r="D346" s="23" t="s">
        <v>710</v>
      </c>
      <c r="E346" s="23" t="s">
        <v>713</v>
      </c>
      <c r="F346" s="23" t="s">
        <v>702</v>
      </c>
      <c r="G346" s="21" t="s">
        <v>715</v>
      </c>
      <c r="H346" s="23" t="s">
        <v>697</v>
      </c>
      <c r="I346" s="23" t="s">
        <v>697</v>
      </c>
      <c r="J346" s="23" t="s">
        <v>697</v>
      </c>
      <c r="K346" s="64" t="s">
        <v>697</v>
      </c>
      <c r="L346" s="23" t="s">
        <v>697</v>
      </c>
      <c r="M346" s="23" t="s">
        <v>697</v>
      </c>
      <c r="N346" s="23" t="s">
        <v>697</v>
      </c>
      <c r="O346" s="23" t="s">
        <v>697</v>
      </c>
      <c r="P346" s="27">
        <v>0</v>
      </c>
      <c r="Q346" s="27" t="s">
        <v>704</v>
      </c>
      <c r="R346" s="27" t="s">
        <v>698</v>
      </c>
      <c r="S346" s="28" t="s">
        <v>694</v>
      </c>
      <c r="T346" s="28" t="s">
        <v>922</v>
      </c>
      <c r="U346" s="34" t="s">
        <v>3236</v>
      </c>
      <c r="V346" s="52" t="s">
        <v>905</v>
      </c>
      <c r="W346" s="20"/>
      <c r="X346" s="20"/>
      <c r="Y346" s="20"/>
      <c r="Z346" s="20" t="s">
        <v>3237</v>
      </c>
      <c r="AA346" s="20"/>
      <c r="AB346" s="20"/>
      <c r="AC346" s="20"/>
      <c r="AD346" s="20"/>
      <c r="AE346" s="20"/>
      <c r="AF346" s="20"/>
      <c r="AG346" s="20"/>
      <c r="AH346" s="27" t="s">
        <v>3238</v>
      </c>
      <c r="AI346" s="28" t="s">
        <v>704</v>
      </c>
      <c r="AJ346" s="27" t="s">
        <v>698</v>
      </c>
      <c r="AK346" s="27" t="s">
        <v>698</v>
      </c>
      <c r="AL346" s="27" t="s">
        <v>698</v>
      </c>
      <c r="AM346" s="27" t="s">
        <v>698</v>
      </c>
      <c r="AN346" s="27" t="s">
        <v>698</v>
      </c>
      <c r="AO346" s="27" t="s">
        <v>698</v>
      </c>
      <c r="AP346" s="27" t="s">
        <v>698</v>
      </c>
      <c r="AQ346" s="27" t="s">
        <v>698</v>
      </c>
      <c r="AR346" s="27" t="s">
        <v>698</v>
      </c>
      <c r="AS346" s="27" t="s">
        <v>698</v>
      </c>
      <c r="AT346" s="27" t="s">
        <v>698</v>
      </c>
      <c r="AU346" s="27" t="s">
        <v>698</v>
      </c>
      <c r="AV346" s="27" t="s">
        <v>698</v>
      </c>
      <c r="AW346" s="27" t="s">
        <v>698</v>
      </c>
      <c r="AX346" s="27" t="s">
        <v>698</v>
      </c>
      <c r="AY346" s="27" t="s">
        <v>698</v>
      </c>
      <c r="AZ346" s="27"/>
      <c r="BA346" s="27" t="s">
        <v>698</v>
      </c>
      <c r="BB346" s="27" t="s">
        <v>698</v>
      </c>
      <c r="BC346" s="27" t="s">
        <v>698</v>
      </c>
      <c r="BD346" s="27" t="s">
        <v>698</v>
      </c>
      <c r="BE346" s="27" t="s">
        <v>698</v>
      </c>
      <c r="BF346" s="27" t="s">
        <v>698</v>
      </c>
      <c r="BG346" s="27" t="s">
        <v>698</v>
      </c>
      <c r="BH346" s="27" t="s">
        <v>698</v>
      </c>
      <c r="BI346" s="27" t="s">
        <v>698</v>
      </c>
      <c r="BJ346" s="27" t="s">
        <v>698</v>
      </c>
      <c r="BK346" s="27" t="s">
        <v>698</v>
      </c>
      <c r="BL346" s="27" t="s">
        <v>698</v>
      </c>
      <c r="BM346" s="27" t="s">
        <v>698</v>
      </c>
      <c r="BN346" s="27" t="s">
        <v>698</v>
      </c>
      <c r="BO346" s="27" t="s">
        <v>698</v>
      </c>
      <c r="BP346" s="27" t="s">
        <v>698</v>
      </c>
      <c r="BQ346" s="27" t="s">
        <v>698</v>
      </c>
      <c r="BR346" s="27" t="s">
        <v>698</v>
      </c>
      <c r="BS346" s="27" t="s">
        <v>698</v>
      </c>
      <c r="BT346" s="27" t="s">
        <v>698</v>
      </c>
      <c r="BU346" s="27" t="s">
        <v>698</v>
      </c>
      <c r="BV346" s="27" t="s">
        <v>698</v>
      </c>
      <c r="BW346" s="27" t="s">
        <v>698</v>
      </c>
      <c r="BX346" s="27" t="s">
        <v>698</v>
      </c>
      <c r="BY346" s="27" t="s">
        <v>698</v>
      </c>
      <c r="BZ346" s="27" t="s">
        <v>698</v>
      </c>
      <c r="CA346" s="27" t="s">
        <v>698</v>
      </c>
      <c r="CB346" s="27" t="s">
        <v>698</v>
      </c>
      <c r="CC346" s="27" t="s">
        <v>698</v>
      </c>
      <c r="CD346" s="27" t="s">
        <v>698</v>
      </c>
      <c r="CE346" s="27" t="s">
        <v>698</v>
      </c>
      <c r="CF346" s="27" t="s">
        <v>698</v>
      </c>
      <c r="CG346" s="27" t="s">
        <v>698</v>
      </c>
      <c r="CH346" s="27" t="s">
        <v>698</v>
      </c>
      <c r="CI346" s="27" t="s">
        <v>698</v>
      </c>
      <c r="CJ346" s="27" t="s">
        <v>698</v>
      </c>
      <c r="CK346" s="27" t="s">
        <v>698</v>
      </c>
      <c r="CL346" s="27" t="s">
        <v>698</v>
      </c>
      <c r="CM346" s="27" t="s">
        <v>698</v>
      </c>
      <c r="CN346" s="27" t="s">
        <v>698</v>
      </c>
      <c r="CO346" s="27" t="s">
        <v>698</v>
      </c>
      <c r="CP346" s="27" t="s">
        <v>698</v>
      </c>
      <c r="CQ346" s="27" t="s">
        <v>698</v>
      </c>
      <c r="CR346" s="27" t="s">
        <v>698</v>
      </c>
      <c r="CS346" s="27" t="s">
        <v>698</v>
      </c>
      <c r="CT346" s="27" t="s">
        <v>698</v>
      </c>
      <c r="CU346" s="27" t="s">
        <v>698</v>
      </c>
      <c r="CV346" s="27" t="s">
        <v>698</v>
      </c>
      <c r="CW346" s="27" t="s">
        <v>698</v>
      </c>
      <c r="CX346" s="27" t="s">
        <v>698</v>
      </c>
      <c r="CY346" s="27" t="s">
        <v>698</v>
      </c>
      <c r="CZ346" s="27" t="s">
        <v>698</v>
      </c>
      <c r="DA346" s="27" t="s">
        <v>698</v>
      </c>
      <c r="DB346" s="27" t="s">
        <v>698</v>
      </c>
      <c r="DC346" s="27" t="s">
        <v>698</v>
      </c>
      <c r="DD346" s="27" t="s">
        <v>698</v>
      </c>
      <c r="DE346" s="27" t="s">
        <v>698</v>
      </c>
      <c r="DF346" s="27" t="s">
        <v>698</v>
      </c>
      <c r="DG346" s="27" t="s">
        <v>704</v>
      </c>
      <c r="DH346" s="27" t="s">
        <v>704</v>
      </c>
      <c r="DI346" s="27" t="s">
        <v>704</v>
      </c>
      <c r="DJ346" s="27" t="s">
        <v>704</v>
      </c>
      <c r="DK346" s="27" t="s">
        <v>704</v>
      </c>
      <c r="DL346" s="27" t="s">
        <v>704</v>
      </c>
      <c r="DM346" s="27" t="s">
        <v>704</v>
      </c>
      <c r="DN346" s="27" t="s">
        <v>704</v>
      </c>
      <c r="DO346" s="27" t="s">
        <v>704</v>
      </c>
      <c r="DP346" s="27" t="s">
        <v>698</v>
      </c>
      <c r="DQ346" s="27" t="s">
        <v>698</v>
      </c>
      <c r="DR346" s="27" t="s">
        <v>698</v>
      </c>
      <c r="DS346" s="27" t="s">
        <v>698</v>
      </c>
      <c r="DT346" s="27" t="s">
        <v>698</v>
      </c>
      <c r="DU346" s="27" t="s">
        <v>698</v>
      </c>
      <c r="DV346" s="27" t="s">
        <v>698</v>
      </c>
      <c r="DW346" s="27" t="s">
        <v>698</v>
      </c>
      <c r="DX346" s="27" t="s">
        <v>698</v>
      </c>
      <c r="DY346" s="27" t="s">
        <v>698</v>
      </c>
      <c r="DZ346" s="27" t="s">
        <v>698</v>
      </c>
      <c r="EA346" s="27" t="s">
        <v>698</v>
      </c>
      <c r="EB346" s="27" t="s">
        <v>698</v>
      </c>
      <c r="EC346" s="27" t="s">
        <v>698</v>
      </c>
      <c r="ED346" s="27" t="s">
        <v>698</v>
      </c>
      <c r="EE346" s="27" t="s">
        <v>698</v>
      </c>
      <c r="EF346" s="27" t="s">
        <v>698</v>
      </c>
      <c r="EG346" s="27" t="s">
        <v>698</v>
      </c>
      <c r="EH346" s="27" t="s">
        <v>698</v>
      </c>
      <c r="EI346" s="27" t="s">
        <v>698</v>
      </c>
      <c r="EJ346" s="27" t="s">
        <v>698</v>
      </c>
      <c r="EK346" s="27" t="s">
        <v>698</v>
      </c>
      <c r="EL346" s="27" t="s">
        <v>698</v>
      </c>
      <c r="EM346" s="27" t="s">
        <v>698</v>
      </c>
      <c r="EN346" s="27" t="s">
        <v>698</v>
      </c>
      <c r="EO346" s="27" t="s">
        <v>698</v>
      </c>
      <c r="EP346" s="27" t="s">
        <v>698</v>
      </c>
      <c r="EQ346" s="27" t="s">
        <v>698</v>
      </c>
      <c r="ER346" s="27" t="s">
        <v>698</v>
      </c>
      <c r="ES346" s="27" t="s">
        <v>698</v>
      </c>
      <c r="ET346" s="27" t="s">
        <v>698</v>
      </c>
      <c r="EU346" s="27" t="s">
        <v>698</v>
      </c>
      <c r="EV346" s="27" t="s">
        <v>698</v>
      </c>
      <c r="EW346" s="27" t="s">
        <v>2705</v>
      </c>
      <c r="EX346" s="27" t="s">
        <v>2706</v>
      </c>
      <c r="EY346" s="27" t="s">
        <v>2707</v>
      </c>
      <c r="EZ346" s="27" t="s">
        <v>694</v>
      </c>
      <c r="FA346" s="27" t="s">
        <v>694</v>
      </c>
      <c r="FB346" s="27" t="s">
        <v>694</v>
      </c>
      <c r="FC346" s="27" t="s">
        <v>694</v>
      </c>
      <c r="FD346" s="27" t="s">
        <v>694</v>
      </c>
      <c r="FE346" s="27" t="s">
        <v>2709</v>
      </c>
      <c r="FF346" s="42"/>
      <c r="FG346" s="42"/>
    </row>
    <row r="347" spans="1:163" x14ac:dyDescent="0.25">
      <c r="A347" s="27" t="str">
        <f t="shared" si="5"/>
        <v>IR003005001007000000000000000000000000</v>
      </c>
      <c r="B347" s="20" t="s">
        <v>2877</v>
      </c>
      <c r="C347" s="23" t="s">
        <v>2630</v>
      </c>
      <c r="D347" s="23" t="s">
        <v>710</v>
      </c>
      <c r="E347" s="23" t="s">
        <v>713</v>
      </c>
      <c r="F347" s="23" t="s">
        <v>702</v>
      </c>
      <c r="G347" s="21" t="s">
        <v>718</v>
      </c>
      <c r="H347" s="23" t="s">
        <v>697</v>
      </c>
      <c r="I347" s="23" t="s">
        <v>697</v>
      </c>
      <c r="J347" s="23" t="s">
        <v>697</v>
      </c>
      <c r="K347" s="64" t="s">
        <v>697</v>
      </c>
      <c r="L347" s="23" t="s">
        <v>697</v>
      </c>
      <c r="M347" s="23" t="s">
        <v>697</v>
      </c>
      <c r="N347" s="23" t="s">
        <v>697</v>
      </c>
      <c r="O347" s="23" t="s">
        <v>697</v>
      </c>
      <c r="P347" s="27">
        <v>0</v>
      </c>
      <c r="Q347" s="27" t="s">
        <v>704</v>
      </c>
      <c r="R347" s="27" t="s">
        <v>698</v>
      </c>
      <c r="S347" s="28" t="s">
        <v>694</v>
      </c>
      <c r="T347" s="28" t="s">
        <v>922</v>
      </c>
      <c r="U347" s="34" t="s">
        <v>3239</v>
      </c>
      <c r="V347" s="52" t="s">
        <v>905</v>
      </c>
      <c r="W347" s="20"/>
      <c r="X347" s="20"/>
      <c r="Y347" s="20"/>
      <c r="Z347" s="20" t="s">
        <v>3240</v>
      </c>
      <c r="AA347" s="20"/>
      <c r="AB347" s="20"/>
      <c r="AC347" s="20"/>
      <c r="AD347" s="20"/>
      <c r="AE347" s="20"/>
      <c r="AF347" s="20"/>
      <c r="AG347" s="20"/>
      <c r="AH347" s="27" t="s">
        <v>3241</v>
      </c>
      <c r="AI347" s="28" t="s">
        <v>704</v>
      </c>
      <c r="AJ347" s="27" t="s">
        <v>698</v>
      </c>
      <c r="AK347" s="27" t="s">
        <v>698</v>
      </c>
      <c r="AL347" s="27" t="s">
        <v>698</v>
      </c>
      <c r="AM347" s="27" t="s">
        <v>698</v>
      </c>
      <c r="AN347" s="27" t="s">
        <v>698</v>
      </c>
      <c r="AO347" s="27" t="s">
        <v>698</v>
      </c>
      <c r="AP347" s="27" t="s">
        <v>698</v>
      </c>
      <c r="AQ347" s="27" t="s">
        <v>698</v>
      </c>
      <c r="AR347" s="27" t="s">
        <v>698</v>
      </c>
      <c r="AS347" s="27" t="s">
        <v>698</v>
      </c>
      <c r="AT347" s="27" t="s">
        <v>698</v>
      </c>
      <c r="AU347" s="27" t="s">
        <v>698</v>
      </c>
      <c r="AV347" s="27" t="s">
        <v>698</v>
      </c>
      <c r="AW347" s="27" t="s">
        <v>698</v>
      </c>
      <c r="AX347" s="27" t="s">
        <v>698</v>
      </c>
      <c r="AY347" s="27" t="s">
        <v>698</v>
      </c>
      <c r="AZ347" s="27"/>
      <c r="BA347" s="27" t="s">
        <v>698</v>
      </c>
      <c r="BB347" s="27" t="s">
        <v>698</v>
      </c>
      <c r="BC347" s="27" t="s">
        <v>698</v>
      </c>
      <c r="BD347" s="27" t="s">
        <v>698</v>
      </c>
      <c r="BE347" s="27" t="s">
        <v>698</v>
      </c>
      <c r="BF347" s="27" t="s">
        <v>698</v>
      </c>
      <c r="BG347" s="27" t="s">
        <v>698</v>
      </c>
      <c r="BH347" s="27" t="s">
        <v>698</v>
      </c>
      <c r="BI347" s="27" t="s">
        <v>698</v>
      </c>
      <c r="BJ347" s="27" t="s">
        <v>698</v>
      </c>
      <c r="BK347" s="27" t="s">
        <v>698</v>
      </c>
      <c r="BL347" s="27" t="s">
        <v>698</v>
      </c>
      <c r="BM347" s="27" t="s">
        <v>698</v>
      </c>
      <c r="BN347" s="27" t="s">
        <v>698</v>
      </c>
      <c r="BO347" s="27" t="s">
        <v>698</v>
      </c>
      <c r="BP347" s="27" t="s">
        <v>698</v>
      </c>
      <c r="BQ347" s="27" t="s">
        <v>698</v>
      </c>
      <c r="BR347" s="27" t="s">
        <v>698</v>
      </c>
      <c r="BS347" s="27" t="s">
        <v>698</v>
      </c>
      <c r="BT347" s="27" t="s">
        <v>698</v>
      </c>
      <c r="BU347" s="27" t="s">
        <v>698</v>
      </c>
      <c r="BV347" s="27" t="s">
        <v>698</v>
      </c>
      <c r="BW347" s="27" t="s">
        <v>698</v>
      </c>
      <c r="BX347" s="27" t="s">
        <v>698</v>
      </c>
      <c r="BY347" s="27" t="s">
        <v>698</v>
      </c>
      <c r="BZ347" s="27" t="s">
        <v>698</v>
      </c>
      <c r="CA347" s="27" t="s">
        <v>698</v>
      </c>
      <c r="CB347" s="27" t="s">
        <v>698</v>
      </c>
      <c r="CC347" s="27" t="s">
        <v>698</v>
      </c>
      <c r="CD347" s="27" t="s">
        <v>698</v>
      </c>
      <c r="CE347" s="27" t="s">
        <v>698</v>
      </c>
      <c r="CF347" s="27" t="s">
        <v>698</v>
      </c>
      <c r="CG347" s="27" t="s">
        <v>698</v>
      </c>
      <c r="CH347" s="27" t="s">
        <v>698</v>
      </c>
      <c r="CI347" s="27" t="s">
        <v>698</v>
      </c>
      <c r="CJ347" s="27" t="s">
        <v>698</v>
      </c>
      <c r="CK347" s="27" t="s">
        <v>698</v>
      </c>
      <c r="CL347" s="27" t="s">
        <v>698</v>
      </c>
      <c r="CM347" s="27" t="s">
        <v>698</v>
      </c>
      <c r="CN347" s="27" t="s">
        <v>698</v>
      </c>
      <c r="CO347" s="27" t="s">
        <v>698</v>
      </c>
      <c r="CP347" s="27" t="s">
        <v>698</v>
      </c>
      <c r="CQ347" s="27" t="s">
        <v>698</v>
      </c>
      <c r="CR347" s="27" t="s">
        <v>698</v>
      </c>
      <c r="CS347" s="27" t="s">
        <v>698</v>
      </c>
      <c r="CT347" s="27" t="s">
        <v>698</v>
      </c>
      <c r="CU347" s="27" t="s">
        <v>698</v>
      </c>
      <c r="CV347" s="27" t="s">
        <v>698</v>
      </c>
      <c r="CW347" s="27" t="s">
        <v>698</v>
      </c>
      <c r="CX347" s="27" t="s">
        <v>698</v>
      </c>
      <c r="CY347" s="27" t="s">
        <v>698</v>
      </c>
      <c r="CZ347" s="27" t="s">
        <v>698</v>
      </c>
      <c r="DA347" s="27" t="s">
        <v>698</v>
      </c>
      <c r="DB347" s="27" t="s">
        <v>698</v>
      </c>
      <c r="DC347" s="27" t="s">
        <v>698</v>
      </c>
      <c r="DD347" s="27" t="s">
        <v>698</v>
      </c>
      <c r="DE347" s="27" t="s">
        <v>698</v>
      </c>
      <c r="DF347" s="27" t="s">
        <v>698</v>
      </c>
      <c r="DG347" s="27" t="s">
        <v>704</v>
      </c>
      <c r="DH347" s="27" t="s">
        <v>704</v>
      </c>
      <c r="DI347" s="27" t="s">
        <v>704</v>
      </c>
      <c r="DJ347" s="27" t="s">
        <v>704</v>
      </c>
      <c r="DK347" s="27" t="s">
        <v>704</v>
      </c>
      <c r="DL347" s="27" t="s">
        <v>704</v>
      </c>
      <c r="DM347" s="27" t="s">
        <v>704</v>
      </c>
      <c r="DN347" s="27" t="s">
        <v>704</v>
      </c>
      <c r="DO347" s="27" t="s">
        <v>704</v>
      </c>
      <c r="DP347" s="27" t="s">
        <v>698</v>
      </c>
      <c r="DQ347" s="27" t="s">
        <v>698</v>
      </c>
      <c r="DR347" s="27" t="s">
        <v>698</v>
      </c>
      <c r="DS347" s="27" t="s">
        <v>698</v>
      </c>
      <c r="DT347" s="27" t="s">
        <v>698</v>
      </c>
      <c r="DU347" s="27" t="s">
        <v>698</v>
      </c>
      <c r="DV347" s="27" t="s">
        <v>698</v>
      </c>
      <c r="DW347" s="27" t="s">
        <v>698</v>
      </c>
      <c r="DX347" s="27" t="s">
        <v>698</v>
      </c>
      <c r="DY347" s="27" t="s">
        <v>698</v>
      </c>
      <c r="DZ347" s="27" t="s">
        <v>698</v>
      </c>
      <c r="EA347" s="27" t="s">
        <v>698</v>
      </c>
      <c r="EB347" s="27" t="s">
        <v>698</v>
      </c>
      <c r="EC347" s="27" t="s">
        <v>698</v>
      </c>
      <c r="ED347" s="27" t="s">
        <v>698</v>
      </c>
      <c r="EE347" s="27" t="s">
        <v>698</v>
      </c>
      <c r="EF347" s="27" t="s">
        <v>698</v>
      </c>
      <c r="EG347" s="27" t="s">
        <v>698</v>
      </c>
      <c r="EH347" s="27" t="s">
        <v>698</v>
      </c>
      <c r="EI347" s="27" t="s">
        <v>698</v>
      </c>
      <c r="EJ347" s="27" t="s">
        <v>698</v>
      </c>
      <c r="EK347" s="27" t="s">
        <v>698</v>
      </c>
      <c r="EL347" s="27" t="s">
        <v>698</v>
      </c>
      <c r="EM347" s="27" t="s">
        <v>698</v>
      </c>
      <c r="EN347" s="27" t="s">
        <v>698</v>
      </c>
      <c r="EO347" s="27" t="s">
        <v>698</v>
      </c>
      <c r="EP347" s="27" t="s">
        <v>698</v>
      </c>
      <c r="EQ347" s="27" t="s">
        <v>698</v>
      </c>
      <c r="ER347" s="27" t="s">
        <v>698</v>
      </c>
      <c r="ES347" s="27" t="s">
        <v>698</v>
      </c>
      <c r="ET347" s="27" t="s">
        <v>698</v>
      </c>
      <c r="EU347" s="27" t="s">
        <v>698</v>
      </c>
      <c r="EV347" s="27" t="s">
        <v>698</v>
      </c>
      <c r="EW347" s="27" t="s">
        <v>2705</v>
      </c>
      <c r="EX347" s="27" t="s">
        <v>2706</v>
      </c>
      <c r="EY347" s="27" t="s">
        <v>2707</v>
      </c>
      <c r="EZ347" s="27" t="s">
        <v>694</v>
      </c>
      <c r="FA347" s="27" t="s">
        <v>694</v>
      </c>
      <c r="FB347" s="27" t="s">
        <v>694</v>
      </c>
      <c r="FC347" s="27" t="s">
        <v>694</v>
      </c>
      <c r="FD347" s="27" t="s">
        <v>694</v>
      </c>
      <c r="FE347" s="27" t="s">
        <v>2709</v>
      </c>
      <c r="FF347" s="42"/>
      <c r="FG347" s="42"/>
    </row>
    <row r="348" spans="1:163" x14ac:dyDescent="0.25">
      <c r="A348" s="27" t="str">
        <f t="shared" si="5"/>
        <v>IR003005002000000000000000000000000000</v>
      </c>
      <c r="B348" s="20" t="s">
        <v>2877</v>
      </c>
      <c r="C348" s="23" t="s">
        <v>2630</v>
      </c>
      <c r="D348" s="23" t="s">
        <v>710</v>
      </c>
      <c r="E348" s="23" t="s">
        <v>713</v>
      </c>
      <c r="F348" s="23" t="s">
        <v>707</v>
      </c>
      <c r="G348" s="23" t="s">
        <v>697</v>
      </c>
      <c r="H348" s="23" t="s">
        <v>697</v>
      </c>
      <c r="I348" s="23" t="s">
        <v>697</v>
      </c>
      <c r="J348" s="23" t="s">
        <v>697</v>
      </c>
      <c r="K348" s="64" t="s">
        <v>697</v>
      </c>
      <c r="L348" s="23" t="s">
        <v>697</v>
      </c>
      <c r="M348" s="23" t="s">
        <v>697</v>
      </c>
      <c r="N348" s="23" t="s">
        <v>697</v>
      </c>
      <c r="O348" s="23" t="s">
        <v>697</v>
      </c>
      <c r="P348" s="27">
        <v>0</v>
      </c>
      <c r="Q348" s="27" t="s">
        <v>704</v>
      </c>
      <c r="R348" s="27" t="s">
        <v>698</v>
      </c>
      <c r="S348" s="28" t="s">
        <v>694</v>
      </c>
      <c r="T348" s="28" t="s">
        <v>922</v>
      </c>
      <c r="U348" s="34" t="s">
        <v>3242</v>
      </c>
      <c r="V348" s="52" t="s">
        <v>905</v>
      </c>
      <c r="W348" s="20"/>
      <c r="X348" s="20"/>
      <c r="Y348" s="20" t="s">
        <v>11</v>
      </c>
      <c r="Z348" s="20"/>
      <c r="AA348" s="20"/>
      <c r="AB348" s="20"/>
      <c r="AC348" s="20"/>
      <c r="AD348" s="20"/>
      <c r="AE348" s="20"/>
      <c r="AF348" s="20"/>
      <c r="AG348" s="20"/>
      <c r="AH348" s="27" t="s">
        <v>3243</v>
      </c>
      <c r="AI348" s="28" t="s">
        <v>704</v>
      </c>
      <c r="AJ348" s="27" t="s">
        <v>698</v>
      </c>
      <c r="AK348" s="27" t="s">
        <v>698</v>
      </c>
      <c r="AL348" s="27" t="s">
        <v>698</v>
      </c>
      <c r="AM348" s="27" t="s">
        <v>698</v>
      </c>
      <c r="AN348" s="27" t="s">
        <v>698</v>
      </c>
      <c r="AO348" s="27" t="s">
        <v>698</v>
      </c>
      <c r="AP348" s="27" t="s">
        <v>698</v>
      </c>
      <c r="AQ348" s="27" t="s">
        <v>698</v>
      </c>
      <c r="AR348" s="27" t="s">
        <v>698</v>
      </c>
      <c r="AS348" s="27" t="s">
        <v>698</v>
      </c>
      <c r="AT348" s="27" t="s">
        <v>698</v>
      </c>
      <c r="AU348" s="27" t="s">
        <v>698</v>
      </c>
      <c r="AV348" s="27" t="s">
        <v>698</v>
      </c>
      <c r="AW348" s="27" t="s">
        <v>698</v>
      </c>
      <c r="AX348" s="27" t="s">
        <v>698</v>
      </c>
      <c r="AY348" s="27" t="s">
        <v>698</v>
      </c>
      <c r="AZ348" s="27" t="s">
        <v>698</v>
      </c>
      <c r="BA348" s="27" t="s">
        <v>698</v>
      </c>
      <c r="BB348" s="27" t="s">
        <v>698</v>
      </c>
      <c r="BC348" s="27" t="s">
        <v>698</v>
      </c>
      <c r="BD348" s="27" t="s">
        <v>698</v>
      </c>
      <c r="BE348" s="27" t="s">
        <v>704</v>
      </c>
      <c r="BF348" s="27" t="s">
        <v>698</v>
      </c>
      <c r="BG348" s="27" t="s">
        <v>698</v>
      </c>
      <c r="BH348" s="27" t="s">
        <v>698</v>
      </c>
      <c r="BI348" s="27" t="s">
        <v>698</v>
      </c>
      <c r="BJ348" s="27" t="s">
        <v>698</v>
      </c>
      <c r="BK348" s="27" t="s">
        <v>698</v>
      </c>
      <c r="BL348" s="27" t="s">
        <v>698</v>
      </c>
      <c r="BM348" s="27" t="s">
        <v>698</v>
      </c>
      <c r="BN348" s="27" t="s">
        <v>698</v>
      </c>
      <c r="BO348" s="27" t="s">
        <v>698</v>
      </c>
      <c r="BP348" s="27" t="s">
        <v>698</v>
      </c>
      <c r="BQ348" s="27" t="s">
        <v>698</v>
      </c>
      <c r="BR348" s="27" t="s">
        <v>698</v>
      </c>
      <c r="BS348" s="27" t="s">
        <v>698</v>
      </c>
      <c r="BT348" s="27" t="s">
        <v>698</v>
      </c>
      <c r="BU348" s="27" t="s">
        <v>698</v>
      </c>
      <c r="BV348" s="27" t="s">
        <v>698</v>
      </c>
      <c r="BW348" s="27" t="s">
        <v>698</v>
      </c>
      <c r="BX348" s="27" t="s">
        <v>698</v>
      </c>
      <c r="BY348" s="27" t="s">
        <v>698</v>
      </c>
      <c r="BZ348" s="27" t="s">
        <v>698</v>
      </c>
      <c r="CA348" s="27" t="s">
        <v>698</v>
      </c>
      <c r="CB348" s="27" t="s">
        <v>698</v>
      </c>
      <c r="CC348" s="27" t="s">
        <v>704</v>
      </c>
      <c r="CD348" s="27" t="s">
        <v>698</v>
      </c>
      <c r="CE348" s="27" t="s">
        <v>698</v>
      </c>
      <c r="CF348" s="27" t="s">
        <v>698</v>
      </c>
      <c r="CG348" s="27" t="s">
        <v>698</v>
      </c>
      <c r="CH348" s="27" t="s">
        <v>698</v>
      </c>
      <c r="CI348" s="27" t="s">
        <v>698</v>
      </c>
      <c r="CJ348" s="27" t="s">
        <v>698</v>
      </c>
      <c r="CK348" s="27" t="s">
        <v>698</v>
      </c>
      <c r="CL348" s="27" t="s">
        <v>698</v>
      </c>
      <c r="CM348" s="27" t="s">
        <v>698</v>
      </c>
      <c r="CN348" s="27" t="s">
        <v>698</v>
      </c>
      <c r="CO348" s="27" t="s">
        <v>698</v>
      </c>
      <c r="CP348" s="27" t="s">
        <v>698</v>
      </c>
      <c r="CQ348" s="27" t="s">
        <v>698</v>
      </c>
      <c r="CR348" s="27" t="s">
        <v>698</v>
      </c>
      <c r="CS348" s="27" t="s">
        <v>698</v>
      </c>
      <c r="CT348" s="27" t="s">
        <v>698</v>
      </c>
      <c r="CU348" s="27" t="s">
        <v>698</v>
      </c>
      <c r="CV348" s="27" t="s">
        <v>698</v>
      </c>
      <c r="CW348" s="27" t="s">
        <v>698</v>
      </c>
      <c r="CX348" s="27" t="s">
        <v>698</v>
      </c>
      <c r="CY348" s="27" t="s">
        <v>698</v>
      </c>
      <c r="CZ348" s="27" t="s">
        <v>698</v>
      </c>
      <c r="DA348" s="27" t="s">
        <v>698</v>
      </c>
      <c r="DB348" s="27" t="s">
        <v>698</v>
      </c>
      <c r="DC348" s="27" t="s">
        <v>698</v>
      </c>
      <c r="DD348" s="27" t="s">
        <v>698</v>
      </c>
      <c r="DE348" s="27" t="s">
        <v>698</v>
      </c>
      <c r="DF348" s="27" t="s">
        <v>698</v>
      </c>
      <c r="DG348" s="27" t="s">
        <v>698</v>
      </c>
      <c r="DH348" s="27" t="s">
        <v>698</v>
      </c>
      <c r="DI348" s="27" t="s">
        <v>698</v>
      </c>
      <c r="DJ348" s="27" t="s">
        <v>698</v>
      </c>
      <c r="DK348" s="27" t="s">
        <v>698</v>
      </c>
      <c r="DL348" s="27" t="s">
        <v>698</v>
      </c>
      <c r="DM348" s="27" t="s">
        <v>698</v>
      </c>
      <c r="DN348" s="27" t="s">
        <v>698</v>
      </c>
      <c r="DO348" s="27" t="s">
        <v>698</v>
      </c>
      <c r="DP348" s="27" t="s">
        <v>698</v>
      </c>
      <c r="DQ348" s="27" t="s">
        <v>698</v>
      </c>
      <c r="DR348" s="27" t="s">
        <v>698</v>
      </c>
      <c r="DS348" s="27" t="s">
        <v>698</v>
      </c>
      <c r="DT348" s="27" t="s">
        <v>698</v>
      </c>
      <c r="DU348" s="27" t="s">
        <v>698</v>
      </c>
      <c r="DV348" s="27" t="s">
        <v>698</v>
      </c>
      <c r="DW348" s="27" t="s">
        <v>698</v>
      </c>
      <c r="DX348" s="27" t="s">
        <v>698</v>
      </c>
      <c r="DY348" s="27" t="s">
        <v>698</v>
      </c>
      <c r="DZ348" s="27" t="s">
        <v>698</v>
      </c>
      <c r="EA348" s="27" t="s">
        <v>698</v>
      </c>
      <c r="EB348" s="27" t="s">
        <v>698</v>
      </c>
      <c r="EC348" s="27" t="s">
        <v>698</v>
      </c>
      <c r="ED348" s="27" t="s">
        <v>698</v>
      </c>
      <c r="EE348" s="27" t="s">
        <v>698</v>
      </c>
      <c r="EF348" s="27" t="s">
        <v>698</v>
      </c>
      <c r="EG348" s="27" t="s">
        <v>698</v>
      </c>
      <c r="EH348" s="27" t="s">
        <v>698</v>
      </c>
      <c r="EI348" s="27" t="s">
        <v>698</v>
      </c>
      <c r="EJ348" s="27" t="s">
        <v>698</v>
      </c>
      <c r="EK348" s="27" t="s">
        <v>698</v>
      </c>
      <c r="EL348" s="27" t="s">
        <v>698</v>
      </c>
      <c r="EM348" s="27" t="s">
        <v>698</v>
      </c>
      <c r="EN348" s="27" t="s">
        <v>698</v>
      </c>
      <c r="EO348" s="27" t="s">
        <v>698</v>
      </c>
      <c r="EP348" s="27" t="s">
        <v>698</v>
      </c>
      <c r="EQ348" s="27" t="s">
        <v>698</v>
      </c>
      <c r="ER348" s="27" t="s">
        <v>698</v>
      </c>
      <c r="ES348" s="27" t="s">
        <v>698</v>
      </c>
      <c r="ET348" s="27" t="s">
        <v>698</v>
      </c>
      <c r="EU348" s="27" t="s">
        <v>698</v>
      </c>
      <c r="EV348" s="27" t="s">
        <v>698</v>
      </c>
      <c r="EW348" s="27" t="s">
        <v>2705</v>
      </c>
      <c r="EX348" s="27" t="s">
        <v>2706</v>
      </c>
      <c r="EY348" s="27" t="s">
        <v>2707</v>
      </c>
      <c r="EZ348" s="27" t="s">
        <v>694</v>
      </c>
      <c r="FA348" s="27" t="s">
        <v>694</v>
      </c>
      <c r="FB348" s="27" t="s">
        <v>694</v>
      </c>
      <c r="FC348" s="27" t="s">
        <v>694</v>
      </c>
      <c r="FD348" s="27" t="s">
        <v>694</v>
      </c>
      <c r="FE348" s="27" t="s">
        <v>2709</v>
      </c>
      <c r="FF348" s="42"/>
      <c r="FG348" s="42"/>
    </row>
    <row r="349" spans="1:163" x14ac:dyDescent="0.25">
      <c r="A349" s="27" t="str">
        <f t="shared" si="5"/>
        <v>IR003005003000000000000000000000000000</v>
      </c>
      <c r="B349" s="20" t="s">
        <v>694</v>
      </c>
      <c r="C349" s="23" t="s">
        <v>2630</v>
      </c>
      <c r="D349" s="23" t="s">
        <v>710</v>
      </c>
      <c r="E349" s="23" t="s">
        <v>713</v>
      </c>
      <c r="F349" s="23" t="s">
        <v>710</v>
      </c>
      <c r="G349" s="23" t="s">
        <v>697</v>
      </c>
      <c r="H349" s="21" t="s">
        <v>697</v>
      </c>
      <c r="I349" s="21" t="s">
        <v>697</v>
      </c>
      <c r="J349" s="23" t="s">
        <v>697</v>
      </c>
      <c r="K349" s="64" t="s">
        <v>697</v>
      </c>
      <c r="L349" s="23" t="s">
        <v>697</v>
      </c>
      <c r="M349" s="23" t="s">
        <v>697</v>
      </c>
      <c r="N349" s="23" t="s">
        <v>697</v>
      </c>
      <c r="O349" s="23" t="s">
        <v>697</v>
      </c>
      <c r="P349" s="27">
        <v>0</v>
      </c>
      <c r="Q349" s="27" t="s">
        <v>704</v>
      </c>
      <c r="R349" s="27" t="s">
        <v>698</v>
      </c>
      <c r="S349" s="28" t="s">
        <v>694</v>
      </c>
      <c r="T349" s="28" t="s">
        <v>922</v>
      </c>
      <c r="U349" s="31" t="s">
        <v>3244</v>
      </c>
      <c r="V349" s="52" t="s">
        <v>905</v>
      </c>
      <c r="W349" s="20"/>
      <c r="X349" s="20"/>
      <c r="Y349" s="20" t="s">
        <v>3245</v>
      </c>
      <c r="Z349" s="27"/>
      <c r="AA349" s="20"/>
      <c r="AB349" s="20"/>
      <c r="AC349" s="20"/>
      <c r="AD349" s="20"/>
      <c r="AE349" s="20"/>
      <c r="AF349" s="20"/>
      <c r="AG349" s="20"/>
      <c r="AH349" s="27" t="s">
        <v>3246</v>
      </c>
      <c r="AI349" s="28" t="s">
        <v>704</v>
      </c>
      <c r="AJ349" s="27" t="s">
        <v>698</v>
      </c>
      <c r="AK349" s="27" t="s">
        <v>698</v>
      </c>
      <c r="AL349" s="27" t="s">
        <v>698</v>
      </c>
      <c r="AM349" s="27" t="s">
        <v>698</v>
      </c>
      <c r="AN349" s="27" t="s">
        <v>698</v>
      </c>
      <c r="AO349" s="27" t="s">
        <v>698</v>
      </c>
      <c r="AP349" s="27" t="s">
        <v>698</v>
      </c>
      <c r="AQ349" s="27" t="s">
        <v>698</v>
      </c>
      <c r="AR349" s="27" t="s">
        <v>698</v>
      </c>
      <c r="AS349" s="27" t="s">
        <v>698</v>
      </c>
      <c r="AT349" s="27" t="s">
        <v>698</v>
      </c>
      <c r="AU349" s="27" t="s">
        <v>698</v>
      </c>
      <c r="AV349" s="27" t="s">
        <v>698</v>
      </c>
      <c r="AW349" s="27" t="s">
        <v>698</v>
      </c>
      <c r="AX349" s="27" t="s">
        <v>698</v>
      </c>
      <c r="AY349" s="27" t="s">
        <v>698</v>
      </c>
      <c r="AZ349" s="27" t="s">
        <v>698</v>
      </c>
      <c r="BA349" s="27" t="s">
        <v>698</v>
      </c>
      <c r="BB349" s="27" t="s">
        <v>698</v>
      </c>
      <c r="BC349" s="27" t="s">
        <v>698</v>
      </c>
      <c r="BD349" s="27" t="s">
        <v>698</v>
      </c>
      <c r="BE349" s="27" t="s">
        <v>698</v>
      </c>
      <c r="BF349" s="27" t="s">
        <v>698</v>
      </c>
      <c r="BG349" s="27" t="s">
        <v>698</v>
      </c>
      <c r="BH349" s="27" t="s">
        <v>698</v>
      </c>
      <c r="BI349" s="27" t="s">
        <v>698</v>
      </c>
      <c r="BJ349" s="27" t="s">
        <v>698</v>
      </c>
      <c r="BK349" s="27" t="s">
        <v>698</v>
      </c>
      <c r="BL349" s="27" t="s">
        <v>698</v>
      </c>
      <c r="BM349" s="27" t="s">
        <v>698</v>
      </c>
      <c r="BN349" s="27" t="s">
        <v>698</v>
      </c>
      <c r="BO349" s="27" t="s">
        <v>698</v>
      </c>
      <c r="BP349" s="27" t="s">
        <v>698</v>
      </c>
      <c r="BQ349" s="27" t="s">
        <v>698</v>
      </c>
      <c r="BR349" s="27" t="s">
        <v>698</v>
      </c>
      <c r="BS349" s="27" t="s">
        <v>698</v>
      </c>
      <c r="BT349" s="27" t="s">
        <v>698</v>
      </c>
      <c r="BU349" s="27" t="s">
        <v>698</v>
      </c>
      <c r="BV349" s="27" t="s">
        <v>698</v>
      </c>
      <c r="BW349" s="27" t="s">
        <v>698</v>
      </c>
      <c r="BX349" s="27" t="s">
        <v>698</v>
      </c>
      <c r="BY349" s="27" t="s">
        <v>704</v>
      </c>
      <c r="BZ349" s="27" t="s">
        <v>698</v>
      </c>
      <c r="CA349" s="27" t="s">
        <v>698</v>
      </c>
      <c r="CB349" s="27" t="s">
        <v>698</v>
      </c>
      <c r="CC349" s="27" t="s">
        <v>698</v>
      </c>
      <c r="CD349" s="27" t="s">
        <v>698</v>
      </c>
      <c r="CE349" s="27" t="s">
        <v>698</v>
      </c>
      <c r="CF349" s="27" t="s">
        <v>698</v>
      </c>
      <c r="CG349" s="27" t="s">
        <v>698</v>
      </c>
      <c r="CH349" s="27" t="s">
        <v>698</v>
      </c>
      <c r="CI349" s="27" t="s">
        <v>698</v>
      </c>
      <c r="CJ349" s="27" t="s">
        <v>698</v>
      </c>
      <c r="CK349" s="27" t="s">
        <v>698</v>
      </c>
      <c r="CL349" s="27" t="s">
        <v>698</v>
      </c>
      <c r="CM349" s="27" t="s">
        <v>698</v>
      </c>
      <c r="CN349" s="27" t="s">
        <v>698</v>
      </c>
      <c r="CO349" s="27" t="s">
        <v>698</v>
      </c>
      <c r="CP349" s="27" t="s">
        <v>698</v>
      </c>
      <c r="CQ349" s="27" t="s">
        <v>698</v>
      </c>
      <c r="CR349" s="27" t="s">
        <v>698</v>
      </c>
      <c r="CS349" s="27" t="s">
        <v>698</v>
      </c>
      <c r="CT349" s="27" t="s">
        <v>698</v>
      </c>
      <c r="CU349" s="27" t="s">
        <v>698</v>
      </c>
      <c r="CV349" s="27" t="s">
        <v>698</v>
      </c>
      <c r="CW349" s="27" t="s">
        <v>698</v>
      </c>
      <c r="CX349" s="27" t="s">
        <v>698</v>
      </c>
      <c r="CY349" s="27" t="s">
        <v>698</v>
      </c>
      <c r="CZ349" s="27" t="s">
        <v>698</v>
      </c>
      <c r="DA349" s="27" t="s">
        <v>698</v>
      </c>
      <c r="DB349" s="27" t="s">
        <v>698</v>
      </c>
      <c r="DC349" s="27" t="s">
        <v>698</v>
      </c>
      <c r="DD349" s="27" t="s">
        <v>698</v>
      </c>
      <c r="DE349" s="27" t="s">
        <v>698</v>
      </c>
      <c r="DF349" s="27" t="s">
        <v>698</v>
      </c>
      <c r="DG349" s="27" t="s">
        <v>698</v>
      </c>
      <c r="DH349" s="27" t="s">
        <v>698</v>
      </c>
      <c r="DI349" s="27" t="s">
        <v>698</v>
      </c>
      <c r="DJ349" s="27" t="s">
        <v>698</v>
      </c>
      <c r="DK349" s="27" t="s">
        <v>698</v>
      </c>
      <c r="DL349" s="27" t="s">
        <v>698</v>
      </c>
      <c r="DM349" s="27" t="s">
        <v>698</v>
      </c>
      <c r="DN349" s="27" t="s">
        <v>698</v>
      </c>
      <c r="DO349" s="27" t="s">
        <v>698</v>
      </c>
      <c r="DP349" s="27" t="s">
        <v>698</v>
      </c>
      <c r="DQ349" s="27" t="s">
        <v>698</v>
      </c>
      <c r="DR349" s="27" t="s">
        <v>698</v>
      </c>
      <c r="DS349" s="27" t="s">
        <v>698</v>
      </c>
      <c r="DT349" s="27" t="s">
        <v>698</v>
      </c>
      <c r="DU349" s="27" t="s">
        <v>698</v>
      </c>
      <c r="DV349" s="27" t="s">
        <v>698</v>
      </c>
      <c r="DW349" s="27" t="s">
        <v>698</v>
      </c>
      <c r="DX349" s="27" t="s">
        <v>698</v>
      </c>
      <c r="DY349" s="27" t="s">
        <v>698</v>
      </c>
      <c r="DZ349" s="27" t="s">
        <v>698</v>
      </c>
      <c r="EA349" s="27" t="s">
        <v>704</v>
      </c>
      <c r="EB349" s="27" t="s">
        <v>698</v>
      </c>
      <c r="EC349" s="27" t="s">
        <v>698</v>
      </c>
      <c r="ED349" s="27" t="s">
        <v>698</v>
      </c>
      <c r="EE349" s="27" t="s">
        <v>698</v>
      </c>
      <c r="EF349" s="27" t="s">
        <v>698</v>
      </c>
      <c r="EG349" s="27" t="s">
        <v>698</v>
      </c>
      <c r="EH349" s="27" t="s">
        <v>698</v>
      </c>
      <c r="EI349" s="27" t="s">
        <v>698</v>
      </c>
      <c r="EJ349" s="27" t="s">
        <v>698</v>
      </c>
      <c r="EK349" s="27" t="s">
        <v>698</v>
      </c>
      <c r="EL349" s="27" t="s">
        <v>698</v>
      </c>
      <c r="EM349" s="27" t="s">
        <v>698</v>
      </c>
      <c r="EN349" s="27" t="s">
        <v>698</v>
      </c>
      <c r="EO349" s="27" t="s">
        <v>698</v>
      </c>
      <c r="EP349" s="27" t="s">
        <v>698</v>
      </c>
      <c r="EQ349" s="27" t="s">
        <v>698</v>
      </c>
      <c r="ER349" s="27" t="s">
        <v>698</v>
      </c>
      <c r="ES349" s="27" t="s">
        <v>698</v>
      </c>
      <c r="ET349" s="27" t="s">
        <v>698</v>
      </c>
      <c r="EU349" s="27" t="s">
        <v>698</v>
      </c>
      <c r="EV349" s="27" t="s">
        <v>698</v>
      </c>
      <c r="EW349" s="27" t="s">
        <v>2705</v>
      </c>
      <c r="EX349" s="27" t="s">
        <v>2706</v>
      </c>
      <c r="EY349" s="27" t="s">
        <v>2707</v>
      </c>
      <c r="EZ349" s="27" t="s">
        <v>694</v>
      </c>
      <c r="FA349" s="27" t="s">
        <v>694</v>
      </c>
      <c r="FB349" s="27" t="s">
        <v>694</v>
      </c>
      <c r="FC349" s="27" t="s">
        <v>694</v>
      </c>
      <c r="FD349" s="27" t="s">
        <v>694</v>
      </c>
      <c r="FE349" s="27" t="s">
        <v>2709</v>
      </c>
      <c r="FF349" s="42"/>
      <c r="FG349" s="42"/>
    </row>
    <row r="350" spans="1:163" x14ac:dyDescent="0.25">
      <c r="A350" s="27" t="str">
        <f t="shared" si="5"/>
        <v>IR003005004000000000000000000000000000</v>
      </c>
      <c r="B350" s="20" t="s">
        <v>2877</v>
      </c>
      <c r="C350" s="23" t="s">
        <v>2630</v>
      </c>
      <c r="D350" s="23" t="s">
        <v>710</v>
      </c>
      <c r="E350" s="23" t="s">
        <v>713</v>
      </c>
      <c r="F350" s="23" t="s">
        <v>711</v>
      </c>
      <c r="G350" s="23" t="s">
        <v>697</v>
      </c>
      <c r="H350" s="23" t="s">
        <v>697</v>
      </c>
      <c r="I350" s="23" t="s">
        <v>697</v>
      </c>
      <c r="J350" s="23" t="s">
        <v>697</v>
      </c>
      <c r="K350" s="64" t="s">
        <v>697</v>
      </c>
      <c r="L350" s="23" t="s">
        <v>697</v>
      </c>
      <c r="M350" s="23" t="s">
        <v>697</v>
      </c>
      <c r="N350" s="23" t="s">
        <v>697</v>
      </c>
      <c r="O350" s="23" t="s">
        <v>697</v>
      </c>
      <c r="P350" s="27">
        <v>0</v>
      </c>
      <c r="Q350" s="27" t="s">
        <v>704</v>
      </c>
      <c r="R350" s="27" t="s">
        <v>698</v>
      </c>
      <c r="S350" s="28" t="s">
        <v>694</v>
      </c>
      <c r="T350" s="28" t="s">
        <v>922</v>
      </c>
      <c r="U350" s="34" t="s">
        <v>3247</v>
      </c>
      <c r="V350" s="52" t="s">
        <v>905</v>
      </c>
      <c r="W350" s="20"/>
      <c r="X350" s="20"/>
      <c r="Y350" s="20" t="s">
        <v>3248</v>
      </c>
      <c r="Z350" s="20"/>
      <c r="AA350" s="20"/>
      <c r="AB350" s="20"/>
      <c r="AC350" s="20"/>
      <c r="AD350" s="20"/>
      <c r="AE350" s="20"/>
      <c r="AF350" s="20"/>
      <c r="AG350" s="20"/>
      <c r="AH350" s="27" t="s">
        <v>3249</v>
      </c>
      <c r="AI350" s="28" t="s">
        <v>704</v>
      </c>
      <c r="AJ350" s="27" t="s">
        <v>698</v>
      </c>
      <c r="AK350" s="27" t="s">
        <v>704</v>
      </c>
      <c r="AL350" s="27" t="s">
        <v>698</v>
      </c>
      <c r="AM350" s="27" t="s">
        <v>698</v>
      </c>
      <c r="AN350" s="27" t="s">
        <v>698</v>
      </c>
      <c r="AO350" s="27" t="s">
        <v>698</v>
      </c>
      <c r="AP350" s="27" t="s">
        <v>698</v>
      </c>
      <c r="AQ350" s="27" t="s">
        <v>698</v>
      </c>
      <c r="AR350" s="27" t="s">
        <v>698</v>
      </c>
      <c r="AS350" s="27" t="s">
        <v>698</v>
      </c>
      <c r="AT350" s="27" t="s">
        <v>698</v>
      </c>
      <c r="AU350" s="27" t="s">
        <v>698</v>
      </c>
      <c r="AV350" s="27" t="s">
        <v>698</v>
      </c>
      <c r="AW350" s="27" t="s">
        <v>698</v>
      </c>
      <c r="AX350" s="27" t="s">
        <v>698</v>
      </c>
      <c r="AY350" s="27" t="s">
        <v>698</v>
      </c>
      <c r="AZ350" s="27" t="s">
        <v>698</v>
      </c>
      <c r="BA350" s="27" t="s">
        <v>698</v>
      </c>
      <c r="BB350" s="27" t="s">
        <v>698</v>
      </c>
      <c r="BC350" s="27" t="s">
        <v>698</v>
      </c>
      <c r="BD350" s="27" t="s">
        <v>698</v>
      </c>
      <c r="BE350" s="27" t="s">
        <v>698</v>
      </c>
      <c r="BF350" s="27" t="s">
        <v>698</v>
      </c>
      <c r="BG350" s="27" t="s">
        <v>698</v>
      </c>
      <c r="BH350" s="27" t="s">
        <v>698</v>
      </c>
      <c r="BI350" s="27" t="s">
        <v>698</v>
      </c>
      <c r="BJ350" s="27" t="s">
        <v>698</v>
      </c>
      <c r="BK350" s="27" t="s">
        <v>698</v>
      </c>
      <c r="BL350" s="27" t="s">
        <v>698</v>
      </c>
      <c r="BM350" s="27" t="s">
        <v>698</v>
      </c>
      <c r="BN350" s="27" t="s">
        <v>698</v>
      </c>
      <c r="BO350" s="27" t="s">
        <v>698</v>
      </c>
      <c r="BP350" s="27" t="s">
        <v>698</v>
      </c>
      <c r="BQ350" s="27" t="s">
        <v>698</v>
      </c>
      <c r="BR350" s="27" t="s">
        <v>698</v>
      </c>
      <c r="BS350" s="27" t="s">
        <v>698</v>
      </c>
      <c r="BT350" s="27" t="s">
        <v>698</v>
      </c>
      <c r="BU350" s="27" t="s">
        <v>698</v>
      </c>
      <c r="BV350" s="27" t="s">
        <v>698</v>
      </c>
      <c r="BW350" s="27" t="s">
        <v>698</v>
      </c>
      <c r="BX350" s="27" t="s">
        <v>698</v>
      </c>
      <c r="BY350" s="27" t="s">
        <v>698</v>
      </c>
      <c r="BZ350" s="27" t="s">
        <v>698</v>
      </c>
      <c r="CA350" s="27" t="s">
        <v>698</v>
      </c>
      <c r="CB350" s="27" t="s">
        <v>698</v>
      </c>
      <c r="CC350" s="27" t="s">
        <v>698</v>
      </c>
      <c r="CD350" s="27" t="s">
        <v>698</v>
      </c>
      <c r="CE350" s="27" t="s">
        <v>698</v>
      </c>
      <c r="CF350" s="27" t="s">
        <v>698</v>
      </c>
      <c r="CG350" s="27" t="s">
        <v>698</v>
      </c>
      <c r="CH350" s="27" t="s">
        <v>698</v>
      </c>
      <c r="CI350" s="27" t="s">
        <v>698</v>
      </c>
      <c r="CJ350" s="27" t="s">
        <v>698</v>
      </c>
      <c r="CK350" s="27" t="s">
        <v>698</v>
      </c>
      <c r="CL350" s="27" t="s">
        <v>698</v>
      </c>
      <c r="CM350" s="27" t="s">
        <v>698</v>
      </c>
      <c r="CN350" s="27" t="s">
        <v>698</v>
      </c>
      <c r="CO350" s="27" t="s">
        <v>698</v>
      </c>
      <c r="CP350" s="27" t="s">
        <v>698</v>
      </c>
      <c r="CQ350" s="27" t="s">
        <v>698</v>
      </c>
      <c r="CR350" s="27" t="s">
        <v>698</v>
      </c>
      <c r="CS350" s="27" t="s">
        <v>698</v>
      </c>
      <c r="CT350" s="27" t="s">
        <v>698</v>
      </c>
      <c r="CU350" s="27" t="s">
        <v>698</v>
      </c>
      <c r="CV350" s="27" t="s">
        <v>698</v>
      </c>
      <c r="CW350" s="27" t="s">
        <v>698</v>
      </c>
      <c r="CX350" s="27" t="s">
        <v>698</v>
      </c>
      <c r="CY350" s="27" t="s">
        <v>698</v>
      </c>
      <c r="CZ350" s="27" t="s">
        <v>698</v>
      </c>
      <c r="DA350" s="27" t="s">
        <v>698</v>
      </c>
      <c r="DB350" s="27" t="s">
        <v>698</v>
      </c>
      <c r="DC350" s="27" t="s">
        <v>698</v>
      </c>
      <c r="DD350" s="27" t="s">
        <v>698</v>
      </c>
      <c r="DE350" s="27" t="s">
        <v>698</v>
      </c>
      <c r="DF350" s="27" t="s">
        <v>698</v>
      </c>
      <c r="DG350" s="27" t="s">
        <v>698</v>
      </c>
      <c r="DH350" s="27" t="s">
        <v>698</v>
      </c>
      <c r="DI350" s="27" t="s">
        <v>698</v>
      </c>
      <c r="DJ350" s="27" t="s">
        <v>698</v>
      </c>
      <c r="DK350" s="27" t="s">
        <v>698</v>
      </c>
      <c r="DL350" s="27" t="s">
        <v>698</v>
      </c>
      <c r="DM350" s="27" t="s">
        <v>698</v>
      </c>
      <c r="DN350" s="27" t="s">
        <v>698</v>
      </c>
      <c r="DO350" s="27" t="s">
        <v>698</v>
      </c>
      <c r="DP350" s="27" t="s">
        <v>698</v>
      </c>
      <c r="DQ350" s="27" t="s">
        <v>698</v>
      </c>
      <c r="DR350" s="27" t="s">
        <v>698</v>
      </c>
      <c r="DS350" s="27" t="s">
        <v>698</v>
      </c>
      <c r="DT350" s="27" t="s">
        <v>698</v>
      </c>
      <c r="DU350" s="27" t="s">
        <v>698</v>
      </c>
      <c r="DV350" s="27" t="s">
        <v>698</v>
      </c>
      <c r="DW350" s="27" t="s">
        <v>698</v>
      </c>
      <c r="DX350" s="27" t="s">
        <v>698</v>
      </c>
      <c r="DY350" s="27" t="s">
        <v>698</v>
      </c>
      <c r="DZ350" s="27" t="s">
        <v>698</v>
      </c>
      <c r="EA350" s="27" t="s">
        <v>698</v>
      </c>
      <c r="EB350" s="27" t="s">
        <v>698</v>
      </c>
      <c r="EC350" s="27" t="s">
        <v>698</v>
      </c>
      <c r="ED350" s="27" t="s">
        <v>698</v>
      </c>
      <c r="EE350" s="27" t="s">
        <v>698</v>
      </c>
      <c r="EF350" s="27" t="s">
        <v>698</v>
      </c>
      <c r="EG350" s="27" t="s">
        <v>698</v>
      </c>
      <c r="EH350" s="27" t="s">
        <v>698</v>
      </c>
      <c r="EI350" s="27" t="s">
        <v>698</v>
      </c>
      <c r="EJ350" s="27" t="s">
        <v>698</v>
      </c>
      <c r="EK350" s="27" t="s">
        <v>698</v>
      </c>
      <c r="EL350" s="27" t="s">
        <v>698</v>
      </c>
      <c r="EM350" s="27" t="s">
        <v>698</v>
      </c>
      <c r="EN350" s="27" t="s">
        <v>698</v>
      </c>
      <c r="EO350" s="27" t="s">
        <v>698</v>
      </c>
      <c r="EP350" s="27" t="s">
        <v>698</v>
      </c>
      <c r="EQ350" s="27" t="s">
        <v>698</v>
      </c>
      <c r="ER350" s="27" t="s">
        <v>698</v>
      </c>
      <c r="ES350" s="27" t="s">
        <v>698</v>
      </c>
      <c r="ET350" s="27" t="s">
        <v>698</v>
      </c>
      <c r="EU350" s="27" t="s">
        <v>698</v>
      </c>
      <c r="EV350" s="27" t="s">
        <v>698</v>
      </c>
      <c r="EW350" s="27" t="s">
        <v>2705</v>
      </c>
      <c r="EX350" s="27" t="s">
        <v>2706</v>
      </c>
      <c r="EY350" s="27" t="s">
        <v>2707</v>
      </c>
      <c r="EZ350" s="27" t="s">
        <v>694</v>
      </c>
      <c r="FA350" s="27" t="s">
        <v>694</v>
      </c>
      <c r="FB350" s="27" t="s">
        <v>694</v>
      </c>
      <c r="FC350" s="27" t="s">
        <v>694</v>
      </c>
      <c r="FD350" s="27" t="s">
        <v>694</v>
      </c>
      <c r="FE350" s="27" t="s">
        <v>2709</v>
      </c>
      <c r="FF350" s="42"/>
      <c r="FG350" s="42"/>
    </row>
    <row r="351" spans="1:163" x14ac:dyDescent="0.25">
      <c r="A351" s="27" t="str">
        <f t="shared" si="5"/>
        <v>IR003005005000000000000000000000000000</v>
      </c>
      <c r="B351" s="20" t="s">
        <v>2877</v>
      </c>
      <c r="C351" s="23" t="s">
        <v>2630</v>
      </c>
      <c r="D351" s="23" t="s">
        <v>710</v>
      </c>
      <c r="E351" s="23" t="s">
        <v>713</v>
      </c>
      <c r="F351" s="23" t="s">
        <v>713</v>
      </c>
      <c r="G351" s="23" t="s">
        <v>697</v>
      </c>
      <c r="H351" s="23" t="s">
        <v>697</v>
      </c>
      <c r="I351" s="23" t="s">
        <v>697</v>
      </c>
      <c r="J351" s="23" t="s">
        <v>697</v>
      </c>
      <c r="K351" s="64" t="s">
        <v>697</v>
      </c>
      <c r="L351" s="23" t="s">
        <v>697</v>
      </c>
      <c r="M351" s="23" t="s">
        <v>697</v>
      </c>
      <c r="N351" s="23" t="s">
        <v>697</v>
      </c>
      <c r="O351" s="23" t="s">
        <v>697</v>
      </c>
      <c r="P351" s="27">
        <v>0</v>
      </c>
      <c r="Q351" s="27" t="s">
        <v>704</v>
      </c>
      <c r="R351" s="27" t="s">
        <v>698</v>
      </c>
      <c r="S351" s="28" t="s">
        <v>694</v>
      </c>
      <c r="T351" s="28" t="s">
        <v>922</v>
      </c>
      <c r="U351" s="34" t="s">
        <v>3250</v>
      </c>
      <c r="V351" s="52" t="s">
        <v>905</v>
      </c>
      <c r="W351" s="20"/>
      <c r="X351" s="20"/>
      <c r="Y351" s="20" t="s">
        <v>3251</v>
      </c>
      <c r="Z351" s="20"/>
      <c r="AA351" s="20"/>
      <c r="AB351" s="20"/>
      <c r="AC351" s="20"/>
      <c r="AD351" s="20"/>
      <c r="AE351" s="20"/>
      <c r="AF351" s="20"/>
      <c r="AG351" s="20"/>
      <c r="AH351" s="27" t="s">
        <v>3252</v>
      </c>
      <c r="AI351" s="28" t="s">
        <v>704</v>
      </c>
      <c r="AJ351" s="27" t="s">
        <v>698</v>
      </c>
      <c r="AK351" s="27" t="s">
        <v>698</v>
      </c>
      <c r="AL351" s="27" t="s">
        <v>698</v>
      </c>
      <c r="AM351" s="27" t="s">
        <v>698</v>
      </c>
      <c r="AN351" s="27" t="s">
        <v>698</v>
      </c>
      <c r="AO351" s="27" t="s">
        <v>698</v>
      </c>
      <c r="AP351" s="27" t="s">
        <v>698</v>
      </c>
      <c r="AQ351" s="27" t="s">
        <v>698</v>
      </c>
      <c r="AR351" s="27" t="s">
        <v>698</v>
      </c>
      <c r="AS351" s="27" t="s">
        <v>698</v>
      </c>
      <c r="AT351" s="27" t="s">
        <v>698</v>
      </c>
      <c r="AU351" s="27" t="s">
        <v>698</v>
      </c>
      <c r="AV351" s="27" t="s">
        <v>698</v>
      </c>
      <c r="AW351" s="27" t="s">
        <v>698</v>
      </c>
      <c r="AX351" s="27" t="s">
        <v>698</v>
      </c>
      <c r="AY351" s="27" t="s">
        <v>698</v>
      </c>
      <c r="AZ351" s="27" t="s">
        <v>698</v>
      </c>
      <c r="BA351" s="27" t="s">
        <v>698</v>
      </c>
      <c r="BB351" s="27" t="s">
        <v>698</v>
      </c>
      <c r="BC351" s="27" t="s">
        <v>698</v>
      </c>
      <c r="BD351" s="27" t="s">
        <v>698</v>
      </c>
      <c r="BE351" s="27" t="s">
        <v>698</v>
      </c>
      <c r="BF351" s="27" t="s">
        <v>698</v>
      </c>
      <c r="BG351" s="27" t="s">
        <v>698</v>
      </c>
      <c r="BH351" s="27" t="s">
        <v>698</v>
      </c>
      <c r="BI351" s="27" t="s">
        <v>698</v>
      </c>
      <c r="BJ351" s="27" t="s">
        <v>698</v>
      </c>
      <c r="BK351" s="27" t="s">
        <v>698</v>
      </c>
      <c r="BL351" s="27" t="s">
        <v>698</v>
      </c>
      <c r="BM351" s="27" t="s">
        <v>698</v>
      </c>
      <c r="BN351" s="27" t="s">
        <v>698</v>
      </c>
      <c r="BO351" s="27" t="s">
        <v>698</v>
      </c>
      <c r="BP351" s="27" t="s">
        <v>698</v>
      </c>
      <c r="BQ351" s="27" t="s">
        <v>698</v>
      </c>
      <c r="BR351" s="27" t="s">
        <v>698</v>
      </c>
      <c r="BS351" s="27" t="s">
        <v>698</v>
      </c>
      <c r="BT351" s="27" t="s">
        <v>698</v>
      </c>
      <c r="BU351" s="27" t="s">
        <v>698</v>
      </c>
      <c r="BV351" s="27" t="s">
        <v>698</v>
      </c>
      <c r="BW351" s="27" t="s">
        <v>698</v>
      </c>
      <c r="BX351" s="27" t="s">
        <v>698</v>
      </c>
      <c r="BY351" s="27" t="s">
        <v>698</v>
      </c>
      <c r="BZ351" s="27" t="s">
        <v>698</v>
      </c>
      <c r="CA351" s="27" t="s">
        <v>698</v>
      </c>
      <c r="CB351" s="27" t="s">
        <v>698</v>
      </c>
      <c r="CC351" s="27" t="s">
        <v>698</v>
      </c>
      <c r="CD351" s="27" t="s">
        <v>698</v>
      </c>
      <c r="CE351" s="27" t="s">
        <v>698</v>
      </c>
      <c r="CF351" s="27" t="s">
        <v>698</v>
      </c>
      <c r="CG351" s="27" t="s">
        <v>698</v>
      </c>
      <c r="CH351" s="27" t="s">
        <v>698</v>
      </c>
      <c r="CI351" s="27" t="s">
        <v>698</v>
      </c>
      <c r="CJ351" s="27" t="s">
        <v>698</v>
      </c>
      <c r="CK351" s="27" t="s">
        <v>698</v>
      </c>
      <c r="CL351" s="27" t="s">
        <v>698</v>
      </c>
      <c r="CM351" s="27" t="s">
        <v>698</v>
      </c>
      <c r="CN351" s="27" t="s">
        <v>698</v>
      </c>
      <c r="CO351" s="27" t="s">
        <v>698</v>
      </c>
      <c r="CP351" s="27" t="s">
        <v>698</v>
      </c>
      <c r="CQ351" s="27" t="s">
        <v>698</v>
      </c>
      <c r="CR351" s="27" t="s">
        <v>698</v>
      </c>
      <c r="CS351" s="27" t="s">
        <v>698</v>
      </c>
      <c r="CT351" s="27" t="s">
        <v>698</v>
      </c>
      <c r="CU351" s="27" t="s">
        <v>698</v>
      </c>
      <c r="CV351" s="27" t="s">
        <v>698</v>
      </c>
      <c r="CW351" s="27" t="s">
        <v>698</v>
      </c>
      <c r="CX351" s="27" t="s">
        <v>698</v>
      </c>
      <c r="CY351" s="27" t="s">
        <v>698</v>
      </c>
      <c r="CZ351" s="27" t="s">
        <v>698</v>
      </c>
      <c r="DA351" s="27" t="s">
        <v>698</v>
      </c>
      <c r="DB351" s="27" t="s">
        <v>698</v>
      </c>
      <c r="DC351" s="27" t="s">
        <v>698</v>
      </c>
      <c r="DD351" s="27" t="s">
        <v>698</v>
      </c>
      <c r="DE351" s="27" t="s">
        <v>698</v>
      </c>
      <c r="DF351" s="27" t="s">
        <v>698</v>
      </c>
      <c r="DG351" s="27" t="s">
        <v>698</v>
      </c>
      <c r="DH351" s="27" t="s">
        <v>698</v>
      </c>
      <c r="DI351" s="27" t="s">
        <v>698</v>
      </c>
      <c r="DJ351" s="27" t="s">
        <v>698</v>
      </c>
      <c r="DK351" s="27" t="s">
        <v>698</v>
      </c>
      <c r="DL351" s="27" t="s">
        <v>698</v>
      </c>
      <c r="DM351" s="27" t="s">
        <v>698</v>
      </c>
      <c r="DN351" s="27" t="s">
        <v>698</v>
      </c>
      <c r="DO351" s="27" t="s">
        <v>698</v>
      </c>
      <c r="DP351" s="27" t="s">
        <v>698</v>
      </c>
      <c r="DQ351" s="27" t="s">
        <v>698</v>
      </c>
      <c r="DR351" s="27" t="s">
        <v>698</v>
      </c>
      <c r="DS351" s="27" t="s">
        <v>698</v>
      </c>
      <c r="DT351" s="27" t="s">
        <v>698</v>
      </c>
      <c r="DU351" s="27" t="s">
        <v>698</v>
      </c>
      <c r="DV351" s="27" t="s">
        <v>698</v>
      </c>
      <c r="DW351" s="27" t="s">
        <v>698</v>
      </c>
      <c r="DX351" s="27" t="s">
        <v>698</v>
      </c>
      <c r="DY351" s="27" t="s">
        <v>698</v>
      </c>
      <c r="DZ351" s="27" t="s">
        <v>698</v>
      </c>
      <c r="EA351" s="27" t="s">
        <v>698</v>
      </c>
      <c r="EB351" s="27" t="s">
        <v>698</v>
      </c>
      <c r="EC351" s="27" t="s">
        <v>698</v>
      </c>
      <c r="ED351" s="27" t="s">
        <v>698</v>
      </c>
      <c r="EE351" s="27" t="s">
        <v>698</v>
      </c>
      <c r="EF351" s="27" t="s">
        <v>698</v>
      </c>
      <c r="EG351" s="27" t="s">
        <v>698</v>
      </c>
      <c r="EH351" s="27" t="s">
        <v>698</v>
      </c>
      <c r="EI351" s="27" t="s">
        <v>704</v>
      </c>
      <c r="EJ351" s="27" t="s">
        <v>704</v>
      </c>
      <c r="EK351" s="27" t="s">
        <v>704</v>
      </c>
      <c r="EL351" s="27" t="s">
        <v>704</v>
      </c>
      <c r="EM351" s="27" t="s">
        <v>704</v>
      </c>
      <c r="EN351" s="27" t="s">
        <v>698</v>
      </c>
      <c r="EO351" s="27" t="s">
        <v>698</v>
      </c>
      <c r="EP351" s="27" t="s">
        <v>698</v>
      </c>
      <c r="EQ351" s="27" t="s">
        <v>698</v>
      </c>
      <c r="ER351" s="27" t="s">
        <v>698</v>
      </c>
      <c r="ES351" s="27" t="s">
        <v>698</v>
      </c>
      <c r="ET351" s="27" t="s">
        <v>698</v>
      </c>
      <c r="EU351" s="27" t="s">
        <v>698</v>
      </c>
      <c r="EV351" s="27" t="s">
        <v>698</v>
      </c>
      <c r="EW351" s="27" t="s">
        <v>2705</v>
      </c>
      <c r="EX351" s="27" t="s">
        <v>2706</v>
      </c>
      <c r="EY351" s="27" t="s">
        <v>2707</v>
      </c>
      <c r="EZ351" s="27" t="s">
        <v>694</v>
      </c>
      <c r="FA351" s="27" t="s">
        <v>694</v>
      </c>
      <c r="FB351" s="27" t="s">
        <v>694</v>
      </c>
      <c r="FC351" s="27" t="s">
        <v>694</v>
      </c>
      <c r="FD351" s="27" t="s">
        <v>694</v>
      </c>
      <c r="FE351" s="27" t="s">
        <v>2709</v>
      </c>
      <c r="FF351" s="42"/>
      <c r="FG351" s="42"/>
    </row>
    <row r="352" spans="1:163" x14ac:dyDescent="0.25">
      <c r="A352" s="27" t="str">
        <f t="shared" si="5"/>
        <v>IR003005006000000000000000000000000000</v>
      </c>
      <c r="B352" s="20" t="s">
        <v>2877</v>
      </c>
      <c r="C352" s="23" t="s">
        <v>2630</v>
      </c>
      <c r="D352" s="23" t="s">
        <v>710</v>
      </c>
      <c r="E352" s="23" t="s">
        <v>713</v>
      </c>
      <c r="F352" s="23" t="s">
        <v>715</v>
      </c>
      <c r="G352" s="23" t="s">
        <v>697</v>
      </c>
      <c r="H352" s="23" t="s">
        <v>697</v>
      </c>
      <c r="I352" s="23" t="s">
        <v>697</v>
      </c>
      <c r="J352" s="23" t="s">
        <v>697</v>
      </c>
      <c r="K352" s="64" t="s">
        <v>697</v>
      </c>
      <c r="L352" s="23" t="s">
        <v>697</v>
      </c>
      <c r="M352" s="23" t="s">
        <v>697</v>
      </c>
      <c r="N352" s="23" t="s">
        <v>697</v>
      </c>
      <c r="O352" s="23" t="s">
        <v>697</v>
      </c>
      <c r="P352" s="27">
        <v>0</v>
      </c>
      <c r="Q352" s="27" t="s">
        <v>704</v>
      </c>
      <c r="R352" s="27" t="s">
        <v>698</v>
      </c>
      <c r="S352" s="28" t="s">
        <v>694</v>
      </c>
      <c r="T352" s="28" t="s">
        <v>922</v>
      </c>
      <c r="U352" s="31" t="s">
        <v>3253</v>
      </c>
      <c r="V352" s="52" t="s">
        <v>905</v>
      </c>
      <c r="W352" s="20"/>
      <c r="X352" s="20"/>
      <c r="Y352" s="20" t="s">
        <v>3254</v>
      </c>
      <c r="Z352" s="20"/>
      <c r="AA352" s="20"/>
      <c r="AB352" s="20"/>
      <c r="AC352" s="20"/>
      <c r="AD352" s="20"/>
      <c r="AE352" s="20"/>
      <c r="AF352" s="20"/>
      <c r="AG352" s="20"/>
      <c r="AH352" s="27" t="s">
        <v>3255</v>
      </c>
      <c r="AI352" s="28" t="s">
        <v>704</v>
      </c>
      <c r="AJ352" s="27" t="s">
        <v>698</v>
      </c>
      <c r="AK352" s="27" t="s">
        <v>698</v>
      </c>
      <c r="AL352" s="27" t="s">
        <v>698</v>
      </c>
      <c r="AM352" s="27" t="s">
        <v>698</v>
      </c>
      <c r="AN352" s="27" t="s">
        <v>698</v>
      </c>
      <c r="AO352" s="27" t="s">
        <v>698</v>
      </c>
      <c r="AP352" s="27" t="s">
        <v>698</v>
      </c>
      <c r="AQ352" s="27" t="s">
        <v>698</v>
      </c>
      <c r="AR352" s="27" t="s">
        <v>698</v>
      </c>
      <c r="AS352" s="27" t="s">
        <v>698</v>
      </c>
      <c r="AT352" s="27" t="s">
        <v>698</v>
      </c>
      <c r="AU352" s="27" t="s">
        <v>698</v>
      </c>
      <c r="AV352" s="27" t="s">
        <v>698</v>
      </c>
      <c r="AW352" s="27" t="s">
        <v>698</v>
      </c>
      <c r="AX352" s="27" t="s">
        <v>698</v>
      </c>
      <c r="AY352" s="27" t="s">
        <v>698</v>
      </c>
      <c r="AZ352" s="27" t="s">
        <v>698</v>
      </c>
      <c r="BA352" s="27" t="s">
        <v>698</v>
      </c>
      <c r="BB352" s="27" t="s">
        <v>698</v>
      </c>
      <c r="BC352" s="27" t="s">
        <v>698</v>
      </c>
      <c r="BD352" s="27" t="s">
        <v>698</v>
      </c>
      <c r="BE352" s="27" t="s">
        <v>698</v>
      </c>
      <c r="BF352" s="27" t="s">
        <v>698</v>
      </c>
      <c r="BG352" s="27" t="s">
        <v>698</v>
      </c>
      <c r="BH352" s="27" t="s">
        <v>698</v>
      </c>
      <c r="BI352" s="27" t="s">
        <v>698</v>
      </c>
      <c r="BJ352" s="27" t="s">
        <v>698</v>
      </c>
      <c r="BK352" s="27" t="s">
        <v>698</v>
      </c>
      <c r="BL352" s="27" t="s">
        <v>698</v>
      </c>
      <c r="BM352" s="27" t="s">
        <v>698</v>
      </c>
      <c r="BN352" s="27" t="s">
        <v>698</v>
      </c>
      <c r="BO352" s="27" t="s">
        <v>698</v>
      </c>
      <c r="BP352" s="27" t="s">
        <v>698</v>
      </c>
      <c r="BQ352" s="27" t="s">
        <v>698</v>
      </c>
      <c r="BR352" s="27" t="s">
        <v>698</v>
      </c>
      <c r="BS352" s="27" t="s">
        <v>698</v>
      </c>
      <c r="BT352" s="27" t="s">
        <v>698</v>
      </c>
      <c r="BU352" s="27" t="s">
        <v>698</v>
      </c>
      <c r="BV352" s="27" t="s">
        <v>698</v>
      </c>
      <c r="BW352" s="27" t="s">
        <v>698</v>
      </c>
      <c r="BX352" s="27" t="s">
        <v>704</v>
      </c>
      <c r="BY352" s="27" t="s">
        <v>698</v>
      </c>
      <c r="BZ352" s="27" t="s">
        <v>698</v>
      </c>
      <c r="CA352" s="27" t="s">
        <v>698</v>
      </c>
      <c r="CB352" s="27" t="s">
        <v>698</v>
      </c>
      <c r="CC352" s="27" t="s">
        <v>698</v>
      </c>
      <c r="CD352" s="27" t="s">
        <v>698</v>
      </c>
      <c r="CE352" s="27" t="s">
        <v>698</v>
      </c>
      <c r="CF352" s="27" t="s">
        <v>698</v>
      </c>
      <c r="CG352" s="27" t="s">
        <v>698</v>
      </c>
      <c r="CH352" s="27" t="s">
        <v>698</v>
      </c>
      <c r="CI352" s="27" t="s">
        <v>698</v>
      </c>
      <c r="CJ352" s="27" t="s">
        <v>698</v>
      </c>
      <c r="CK352" s="27" t="s">
        <v>698</v>
      </c>
      <c r="CL352" s="27" t="s">
        <v>698</v>
      </c>
      <c r="CM352" s="27" t="s">
        <v>698</v>
      </c>
      <c r="CN352" s="27" t="s">
        <v>698</v>
      </c>
      <c r="CO352" s="27" t="s">
        <v>698</v>
      </c>
      <c r="CP352" s="27" t="s">
        <v>698</v>
      </c>
      <c r="CQ352" s="27" t="s">
        <v>698</v>
      </c>
      <c r="CR352" s="27" t="s">
        <v>698</v>
      </c>
      <c r="CS352" s="27" t="s">
        <v>698</v>
      </c>
      <c r="CT352" s="27" t="s">
        <v>698</v>
      </c>
      <c r="CU352" s="27" t="s">
        <v>698</v>
      </c>
      <c r="CV352" s="27" t="s">
        <v>698</v>
      </c>
      <c r="CW352" s="27" t="s">
        <v>698</v>
      </c>
      <c r="CX352" s="27" t="s">
        <v>698</v>
      </c>
      <c r="CY352" s="27" t="s">
        <v>698</v>
      </c>
      <c r="CZ352" s="27" t="s">
        <v>698</v>
      </c>
      <c r="DA352" s="27" t="s">
        <v>698</v>
      </c>
      <c r="DB352" s="27" t="s">
        <v>698</v>
      </c>
      <c r="DC352" s="27" t="s">
        <v>698</v>
      </c>
      <c r="DD352" s="27" t="s">
        <v>698</v>
      </c>
      <c r="DE352" s="27" t="s">
        <v>698</v>
      </c>
      <c r="DF352" s="27" t="s">
        <v>698</v>
      </c>
      <c r="DG352" s="27" t="s">
        <v>698</v>
      </c>
      <c r="DH352" s="27" t="s">
        <v>698</v>
      </c>
      <c r="DI352" s="27" t="s">
        <v>698</v>
      </c>
      <c r="DJ352" s="27" t="s">
        <v>698</v>
      </c>
      <c r="DK352" s="27" t="s">
        <v>698</v>
      </c>
      <c r="DL352" s="27" t="s">
        <v>698</v>
      </c>
      <c r="DM352" s="27" t="s">
        <v>698</v>
      </c>
      <c r="DN352" s="27" t="s">
        <v>698</v>
      </c>
      <c r="DO352" s="27" t="s">
        <v>698</v>
      </c>
      <c r="DP352" s="27" t="s">
        <v>698</v>
      </c>
      <c r="DQ352" s="27" t="s">
        <v>698</v>
      </c>
      <c r="DR352" s="27" t="s">
        <v>698</v>
      </c>
      <c r="DS352" s="27" t="s">
        <v>698</v>
      </c>
      <c r="DT352" s="27" t="s">
        <v>698</v>
      </c>
      <c r="DU352" s="27" t="s">
        <v>698</v>
      </c>
      <c r="DV352" s="27" t="s">
        <v>698</v>
      </c>
      <c r="DW352" s="27" t="s">
        <v>698</v>
      </c>
      <c r="DX352" s="27" t="s">
        <v>698</v>
      </c>
      <c r="DY352" s="27" t="s">
        <v>698</v>
      </c>
      <c r="DZ352" s="27" t="s">
        <v>698</v>
      </c>
      <c r="EA352" s="27" t="s">
        <v>698</v>
      </c>
      <c r="EB352" s="27" t="s">
        <v>698</v>
      </c>
      <c r="EC352" s="27" t="s">
        <v>698</v>
      </c>
      <c r="ED352" s="27" t="s">
        <v>698</v>
      </c>
      <c r="EE352" s="27" t="s">
        <v>698</v>
      </c>
      <c r="EF352" s="27" t="s">
        <v>698</v>
      </c>
      <c r="EG352" s="27" t="s">
        <v>698</v>
      </c>
      <c r="EH352" s="27" t="s">
        <v>698</v>
      </c>
      <c r="EI352" s="27" t="s">
        <v>698</v>
      </c>
      <c r="EJ352" s="27" t="s">
        <v>698</v>
      </c>
      <c r="EK352" s="27" t="s">
        <v>698</v>
      </c>
      <c r="EL352" s="27" t="s">
        <v>698</v>
      </c>
      <c r="EM352" s="27" t="s">
        <v>698</v>
      </c>
      <c r="EN352" s="27" t="s">
        <v>698</v>
      </c>
      <c r="EO352" s="27" t="s">
        <v>698</v>
      </c>
      <c r="EP352" s="27" t="s">
        <v>698</v>
      </c>
      <c r="EQ352" s="27" t="s">
        <v>698</v>
      </c>
      <c r="ER352" s="27" t="s">
        <v>698</v>
      </c>
      <c r="ES352" s="27" t="s">
        <v>698</v>
      </c>
      <c r="ET352" s="27" t="s">
        <v>698</v>
      </c>
      <c r="EU352" s="27" t="s">
        <v>698</v>
      </c>
      <c r="EV352" s="27" t="s">
        <v>698</v>
      </c>
      <c r="EW352" s="27" t="s">
        <v>2705</v>
      </c>
      <c r="EX352" s="27" t="s">
        <v>2706</v>
      </c>
      <c r="EY352" s="27" t="s">
        <v>2707</v>
      </c>
      <c r="EZ352" s="27" t="s">
        <v>694</v>
      </c>
      <c r="FA352" s="27" t="s">
        <v>694</v>
      </c>
      <c r="FB352" s="27" t="s">
        <v>694</v>
      </c>
      <c r="FC352" s="27" t="s">
        <v>694</v>
      </c>
      <c r="FD352" s="27" t="s">
        <v>694</v>
      </c>
      <c r="FE352" s="27" t="s">
        <v>2709</v>
      </c>
      <c r="FF352" s="42"/>
      <c r="FG352" s="42"/>
    </row>
    <row r="353" spans="1:163" x14ac:dyDescent="0.25">
      <c r="A353" s="27" t="str">
        <f t="shared" si="5"/>
        <v>IR003005007000000000000000000000000000</v>
      </c>
      <c r="B353" s="20" t="s">
        <v>2877</v>
      </c>
      <c r="C353" s="23" t="s">
        <v>2630</v>
      </c>
      <c r="D353" s="23" t="s">
        <v>710</v>
      </c>
      <c r="E353" s="23" t="s">
        <v>713</v>
      </c>
      <c r="F353" s="23" t="s">
        <v>718</v>
      </c>
      <c r="G353" s="23" t="s">
        <v>697</v>
      </c>
      <c r="H353" s="23" t="s">
        <v>697</v>
      </c>
      <c r="I353" s="23" t="s">
        <v>697</v>
      </c>
      <c r="J353" s="23" t="s">
        <v>697</v>
      </c>
      <c r="K353" s="64" t="s">
        <v>697</v>
      </c>
      <c r="L353" s="23" t="s">
        <v>697</v>
      </c>
      <c r="M353" s="23" t="s">
        <v>697</v>
      </c>
      <c r="N353" s="23" t="s">
        <v>697</v>
      </c>
      <c r="O353" s="23" t="s">
        <v>697</v>
      </c>
      <c r="P353" s="27">
        <v>0</v>
      </c>
      <c r="Q353" s="27" t="s">
        <v>704</v>
      </c>
      <c r="R353" s="27" t="s">
        <v>698</v>
      </c>
      <c r="S353" s="28" t="s">
        <v>694</v>
      </c>
      <c r="T353" s="28" t="s">
        <v>922</v>
      </c>
      <c r="U353" s="34" t="s">
        <v>3256</v>
      </c>
      <c r="V353" s="52" t="s">
        <v>905</v>
      </c>
      <c r="W353" s="20"/>
      <c r="X353" s="20"/>
      <c r="Y353" s="20" t="s">
        <v>3257</v>
      </c>
      <c r="Z353" s="20"/>
      <c r="AA353" s="20"/>
      <c r="AB353" s="20"/>
      <c r="AC353" s="20"/>
      <c r="AD353" s="20"/>
      <c r="AE353" s="20"/>
      <c r="AF353" s="20"/>
      <c r="AG353" s="20"/>
      <c r="AH353" s="27" t="s">
        <v>3258</v>
      </c>
      <c r="AI353" s="28" t="s">
        <v>704</v>
      </c>
      <c r="AJ353" s="27" t="s">
        <v>698</v>
      </c>
      <c r="AK353" s="27" t="s">
        <v>698</v>
      </c>
      <c r="AL353" s="27" t="s">
        <v>704</v>
      </c>
      <c r="AM353" s="27" t="s">
        <v>698</v>
      </c>
      <c r="AN353" s="27" t="s">
        <v>698</v>
      </c>
      <c r="AO353" s="27" t="s">
        <v>698</v>
      </c>
      <c r="AP353" s="27" t="s">
        <v>698</v>
      </c>
      <c r="AQ353" s="27" t="s">
        <v>698</v>
      </c>
      <c r="AR353" s="27" t="s">
        <v>698</v>
      </c>
      <c r="AS353" s="27" t="s">
        <v>698</v>
      </c>
      <c r="AT353" s="27" t="s">
        <v>698</v>
      </c>
      <c r="AU353" s="27" t="s">
        <v>698</v>
      </c>
      <c r="AV353" s="27" t="s">
        <v>698</v>
      </c>
      <c r="AW353" s="27" t="s">
        <v>698</v>
      </c>
      <c r="AX353" s="27" t="s">
        <v>698</v>
      </c>
      <c r="AY353" s="27" t="s">
        <v>698</v>
      </c>
      <c r="AZ353" s="27" t="s">
        <v>698</v>
      </c>
      <c r="BA353" s="27" t="s">
        <v>698</v>
      </c>
      <c r="BB353" s="27" t="s">
        <v>698</v>
      </c>
      <c r="BC353" s="27" t="s">
        <v>698</v>
      </c>
      <c r="BD353" s="27" t="s">
        <v>698</v>
      </c>
      <c r="BE353" s="27" t="s">
        <v>698</v>
      </c>
      <c r="BF353" s="27" t="s">
        <v>698</v>
      </c>
      <c r="BG353" s="27" t="s">
        <v>698</v>
      </c>
      <c r="BH353" s="27" t="s">
        <v>698</v>
      </c>
      <c r="BI353" s="27" t="s">
        <v>698</v>
      </c>
      <c r="BJ353" s="27" t="s">
        <v>698</v>
      </c>
      <c r="BK353" s="27" t="s">
        <v>698</v>
      </c>
      <c r="BL353" s="27" t="s">
        <v>698</v>
      </c>
      <c r="BM353" s="27" t="s">
        <v>698</v>
      </c>
      <c r="BN353" s="27" t="s">
        <v>698</v>
      </c>
      <c r="BO353" s="27" t="s">
        <v>698</v>
      </c>
      <c r="BP353" s="27" t="s">
        <v>698</v>
      </c>
      <c r="BQ353" s="27" t="s">
        <v>698</v>
      </c>
      <c r="BR353" s="27" t="s">
        <v>698</v>
      </c>
      <c r="BS353" s="27" t="s">
        <v>698</v>
      </c>
      <c r="BT353" s="27" t="s">
        <v>698</v>
      </c>
      <c r="BU353" s="27" t="s">
        <v>698</v>
      </c>
      <c r="BV353" s="27" t="s">
        <v>698</v>
      </c>
      <c r="BW353" s="27" t="s">
        <v>698</v>
      </c>
      <c r="BX353" s="27" t="s">
        <v>698</v>
      </c>
      <c r="BY353" s="27" t="s">
        <v>698</v>
      </c>
      <c r="BZ353" s="27" t="s">
        <v>698</v>
      </c>
      <c r="CA353" s="27" t="s">
        <v>698</v>
      </c>
      <c r="CB353" s="27" t="s">
        <v>698</v>
      </c>
      <c r="CC353" s="27" t="s">
        <v>698</v>
      </c>
      <c r="CD353" s="27" t="s">
        <v>698</v>
      </c>
      <c r="CE353" s="27" t="s">
        <v>698</v>
      </c>
      <c r="CF353" s="27" t="s">
        <v>698</v>
      </c>
      <c r="CG353" s="27" t="s">
        <v>698</v>
      </c>
      <c r="CH353" s="27" t="s">
        <v>698</v>
      </c>
      <c r="CI353" s="27" t="s">
        <v>698</v>
      </c>
      <c r="CJ353" s="27" t="s">
        <v>698</v>
      </c>
      <c r="CK353" s="27" t="s">
        <v>698</v>
      </c>
      <c r="CL353" s="27" t="s">
        <v>698</v>
      </c>
      <c r="CM353" s="27" t="s">
        <v>698</v>
      </c>
      <c r="CN353" s="27" t="s">
        <v>698</v>
      </c>
      <c r="CO353" s="27" t="s">
        <v>698</v>
      </c>
      <c r="CP353" s="27" t="s">
        <v>698</v>
      </c>
      <c r="CQ353" s="27" t="s">
        <v>698</v>
      </c>
      <c r="CR353" s="27" t="s">
        <v>698</v>
      </c>
      <c r="CS353" s="27" t="s">
        <v>698</v>
      </c>
      <c r="CT353" s="27" t="s">
        <v>698</v>
      </c>
      <c r="CU353" s="27" t="s">
        <v>698</v>
      </c>
      <c r="CV353" s="27" t="s">
        <v>698</v>
      </c>
      <c r="CW353" s="27" t="s">
        <v>698</v>
      </c>
      <c r="CX353" s="27" t="s">
        <v>698</v>
      </c>
      <c r="CY353" s="27" t="s">
        <v>698</v>
      </c>
      <c r="CZ353" s="27" t="s">
        <v>698</v>
      </c>
      <c r="DA353" s="27" t="s">
        <v>698</v>
      </c>
      <c r="DB353" s="27" t="s">
        <v>698</v>
      </c>
      <c r="DC353" s="27" t="s">
        <v>698</v>
      </c>
      <c r="DD353" s="27" t="s">
        <v>698</v>
      </c>
      <c r="DE353" s="27" t="s">
        <v>698</v>
      </c>
      <c r="DF353" s="27" t="s">
        <v>698</v>
      </c>
      <c r="DG353" s="27" t="s">
        <v>698</v>
      </c>
      <c r="DH353" s="27" t="s">
        <v>698</v>
      </c>
      <c r="DI353" s="27" t="s">
        <v>698</v>
      </c>
      <c r="DJ353" s="27" t="s">
        <v>698</v>
      </c>
      <c r="DK353" s="27" t="s">
        <v>698</v>
      </c>
      <c r="DL353" s="27" t="s">
        <v>698</v>
      </c>
      <c r="DM353" s="27" t="s">
        <v>698</v>
      </c>
      <c r="DN353" s="27" t="s">
        <v>698</v>
      </c>
      <c r="DO353" s="27" t="s">
        <v>698</v>
      </c>
      <c r="DP353" s="27" t="s">
        <v>698</v>
      </c>
      <c r="DQ353" s="27" t="s">
        <v>698</v>
      </c>
      <c r="DR353" s="27" t="s">
        <v>698</v>
      </c>
      <c r="DS353" s="27" t="s">
        <v>698</v>
      </c>
      <c r="DT353" s="27" t="s">
        <v>698</v>
      </c>
      <c r="DU353" s="27" t="s">
        <v>698</v>
      </c>
      <c r="DV353" s="27" t="s">
        <v>698</v>
      </c>
      <c r="DW353" s="27" t="s">
        <v>698</v>
      </c>
      <c r="DX353" s="27" t="s">
        <v>698</v>
      </c>
      <c r="DY353" s="27" t="s">
        <v>698</v>
      </c>
      <c r="DZ353" s="27" t="s">
        <v>698</v>
      </c>
      <c r="EA353" s="27" t="s">
        <v>698</v>
      </c>
      <c r="EB353" s="27" t="s">
        <v>698</v>
      </c>
      <c r="EC353" s="27" t="s">
        <v>698</v>
      </c>
      <c r="ED353" s="27" t="s">
        <v>698</v>
      </c>
      <c r="EE353" s="27" t="s">
        <v>698</v>
      </c>
      <c r="EF353" s="27" t="s">
        <v>698</v>
      </c>
      <c r="EG353" s="27" t="s">
        <v>698</v>
      </c>
      <c r="EH353" s="27" t="s">
        <v>698</v>
      </c>
      <c r="EI353" s="27" t="s">
        <v>698</v>
      </c>
      <c r="EJ353" s="27" t="s">
        <v>698</v>
      </c>
      <c r="EK353" s="27" t="s">
        <v>698</v>
      </c>
      <c r="EL353" s="27" t="s">
        <v>698</v>
      </c>
      <c r="EM353" s="27" t="s">
        <v>698</v>
      </c>
      <c r="EN353" s="27" t="s">
        <v>698</v>
      </c>
      <c r="EO353" s="27" t="s">
        <v>698</v>
      </c>
      <c r="EP353" s="27" t="s">
        <v>698</v>
      </c>
      <c r="EQ353" s="27" t="s">
        <v>698</v>
      </c>
      <c r="ER353" s="27" t="s">
        <v>698</v>
      </c>
      <c r="ES353" s="27" t="s">
        <v>698</v>
      </c>
      <c r="ET353" s="27" t="s">
        <v>698</v>
      </c>
      <c r="EU353" s="27" t="s">
        <v>698</v>
      </c>
      <c r="EV353" s="27" t="s">
        <v>698</v>
      </c>
      <c r="EW353" s="27" t="s">
        <v>2705</v>
      </c>
      <c r="EX353" s="27" t="s">
        <v>2706</v>
      </c>
      <c r="EY353" s="27" t="s">
        <v>2707</v>
      </c>
      <c r="EZ353" s="27" t="s">
        <v>694</v>
      </c>
      <c r="FA353" s="27" t="s">
        <v>694</v>
      </c>
      <c r="FB353" s="27" t="s">
        <v>694</v>
      </c>
      <c r="FC353" s="27" t="s">
        <v>694</v>
      </c>
      <c r="FD353" s="27" t="s">
        <v>694</v>
      </c>
      <c r="FE353" s="27" t="s">
        <v>2709</v>
      </c>
      <c r="FF353" s="42"/>
      <c r="FG353" s="42"/>
    </row>
    <row r="354" spans="1:163" x14ac:dyDescent="0.25">
      <c r="A354" s="27" t="str">
        <f t="shared" si="5"/>
        <v>IR003005008000000000000000000000000000</v>
      </c>
      <c r="B354" s="20" t="s">
        <v>2877</v>
      </c>
      <c r="C354" s="23" t="s">
        <v>2630</v>
      </c>
      <c r="D354" s="23" t="s">
        <v>710</v>
      </c>
      <c r="E354" s="23" t="s">
        <v>713</v>
      </c>
      <c r="F354" s="23" t="s">
        <v>720</v>
      </c>
      <c r="G354" s="23" t="s">
        <v>697</v>
      </c>
      <c r="H354" s="23" t="s">
        <v>697</v>
      </c>
      <c r="I354" s="23" t="s">
        <v>697</v>
      </c>
      <c r="J354" s="23" t="s">
        <v>697</v>
      </c>
      <c r="K354" s="64" t="s">
        <v>697</v>
      </c>
      <c r="L354" s="23" t="s">
        <v>697</v>
      </c>
      <c r="M354" s="23" t="s">
        <v>697</v>
      </c>
      <c r="N354" s="23" t="s">
        <v>697</v>
      </c>
      <c r="O354" s="23" t="s">
        <v>697</v>
      </c>
      <c r="P354" s="27">
        <v>0</v>
      </c>
      <c r="Q354" s="27" t="s">
        <v>704</v>
      </c>
      <c r="R354" s="27" t="s">
        <v>698</v>
      </c>
      <c r="S354" s="28" t="s">
        <v>694</v>
      </c>
      <c r="T354" s="28" t="s">
        <v>922</v>
      </c>
      <c r="U354" s="34" t="s">
        <v>3259</v>
      </c>
      <c r="V354" s="52" t="s">
        <v>905</v>
      </c>
      <c r="W354" s="20"/>
      <c r="X354" s="20"/>
      <c r="Y354" s="20" t="s">
        <v>3260</v>
      </c>
      <c r="Z354" s="20"/>
      <c r="AA354" s="20"/>
      <c r="AB354" s="20"/>
      <c r="AC354" s="20"/>
      <c r="AD354" s="20"/>
      <c r="AE354" s="20"/>
      <c r="AF354" s="20"/>
      <c r="AG354" s="20"/>
      <c r="AH354" s="27" t="s">
        <v>3261</v>
      </c>
      <c r="AI354" s="28" t="s">
        <v>704</v>
      </c>
      <c r="AJ354" s="27" t="s">
        <v>698</v>
      </c>
      <c r="AK354" s="27" t="s">
        <v>698</v>
      </c>
      <c r="AL354" s="27" t="s">
        <v>698</v>
      </c>
      <c r="AM354" s="27" t="s">
        <v>698</v>
      </c>
      <c r="AN354" s="27" t="s">
        <v>698</v>
      </c>
      <c r="AO354" s="27" t="s">
        <v>698</v>
      </c>
      <c r="AP354" s="27" t="s">
        <v>698</v>
      </c>
      <c r="AQ354" s="27" t="s">
        <v>698</v>
      </c>
      <c r="AR354" s="27" t="s">
        <v>698</v>
      </c>
      <c r="AS354" s="27" t="s">
        <v>698</v>
      </c>
      <c r="AT354" s="27" t="s">
        <v>698</v>
      </c>
      <c r="AU354" s="27" t="s">
        <v>698</v>
      </c>
      <c r="AV354" s="27" t="s">
        <v>698</v>
      </c>
      <c r="AW354" s="27" t="s">
        <v>698</v>
      </c>
      <c r="AX354" s="27" t="s">
        <v>698</v>
      </c>
      <c r="AY354" s="27" t="s">
        <v>698</v>
      </c>
      <c r="AZ354" s="27" t="s">
        <v>698</v>
      </c>
      <c r="BA354" s="27" t="s">
        <v>698</v>
      </c>
      <c r="BB354" s="27" t="s">
        <v>698</v>
      </c>
      <c r="BC354" s="27" t="s">
        <v>698</v>
      </c>
      <c r="BD354" s="27" t="s">
        <v>698</v>
      </c>
      <c r="BE354" s="27" t="s">
        <v>698</v>
      </c>
      <c r="BF354" s="27" t="s">
        <v>698</v>
      </c>
      <c r="BG354" s="27" t="s">
        <v>698</v>
      </c>
      <c r="BH354" s="27" t="s">
        <v>698</v>
      </c>
      <c r="BI354" s="27" t="s">
        <v>698</v>
      </c>
      <c r="BJ354" s="27" t="s">
        <v>698</v>
      </c>
      <c r="BK354" s="27" t="s">
        <v>698</v>
      </c>
      <c r="BL354" s="27" t="s">
        <v>698</v>
      </c>
      <c r="BM354" s="27" t="s">
        <v>698</v>
      </c>
      <c r="BN354" s="27" t="s">
        <v>698</v>
      </c>
      <c r="BO354" s="27" t="s">
        <v>698</v>
      </c>
      <c r="BP354" s="27" t="s">
        <v>698</v>
      </c>
      <c r="BQ354" s="27" t="s">
        <v>698</v>
      </c>
      <c r="BR354" s="27" t="s">
        <v>698</v>
      </c>
      <c r="BS354" s="27" t="s">
        <v>698</v>
      </c>
      <c r="BT354" s="27" t="s">
        <v>698</v>
      </c>
      <c r="BU354" s="27" t="s">
        <v>698</v>
      </c>
      <c r="BV354" s="27" t="s">
        <v>698</v>
      </c>
      <c r="BW354" s="27" t="s">
        <v>698</v>
      </c>
      <c r="BX354" s="27" t="s">
        <v>698</v>
      </c>
      <c r="BY354" s="27" t="s">
        <v>698</v>
      </c>
      <c r="BZ354" s="27" t="s">
        <v>698</v>
      </c>
      <c r="CA354" s="27" t="s">
        <v>698</v>
      </c>
      <c r="CB354" s="27" t="s">
        <v>698</v>
      </c>
      <c r="CC354" s="27" t="s">
        <v>698</v>
      </c>
      <c r="CD354" s="27" t="s">
        <v>698</v>
      </c>
      <c r="CE354" s="27" t="s">
        <v>698</v>
      </c>
      <c r="CF354" s="27" t="s">
        <v>698</v>
      </c>
      <c r="CG354" s="27" t="s">
        <v>698</v>
      </c>
      <c r="CH354" s="27" t="s">
        <v>698</v>
      </c>
      <c r="CI354" s="27" t="s">
        <v>698</v>
      </c>
      <c r="CJ354" s="27" t="s">
        <v>698</v>
      </c>
      <c r="CK354" s="27" t="s">
        <v>698</v>
      </c>
      <c r="CL354" s="27" t="s">
        <v>698</v>
      </c>
      <c r="CM354" s="27" t="s">
        <v>698</v>
      </c>
      <c r="CN354" s="27" t="s">
        <v>698</v>
      </c>
      <c r="CO354" s="27" t="s">
        <v>698</v>
      </c>
      <c r="CP354" s="27" t="s">
        <v>698</v>
      </c>
      <c r="CQ354" s="27" t="s">
        <v>698</v>
      </c>
      <c r="CR354" s="27" t="s">
        <v>698</v>
      </c>
      <c r="CS354" s="27" t="s">
        <v>698</v>
      </c>
      <c r="CT354" s="27" t="s">
        <v>698</v>
      </c>
      <c r="CU354" s="27" t="s">
        <v>698</v>
      </c>
      <c r="CV354" s="27" t="s">
        <v>698</v>
      </c>
      <c r="CW354" s="27" t="s">
        <v>698</v>
      </c>
      <c r="CX354" s="27" t="s">
        <v>698</v>
      </c>
      <c r="CY354" s="27" t="s">
        <v>698</v>
      </c>
      <c r="CZ354" s="27" t="s">
        <v>698</v>
      </c>
      <c r="DA354" s="27" t="s">
        <v>698</v>
      </c>
      <c r="DB354" s="27" t="s">
        <v>698</v>
      </c>
      <c r="DC354" s="27" t="s">
        <v>704</v>
      </c>
      <c r="DD354" s="27" t="s">
        <v>698</v>
      </c>
      <c r="DE354" s="27" t="s">
        <v>698</v>
      </c>
      <c r="DF354" s="27" t="s">
        <v>698</v>
      </c>
      <c r="DG354" s="27" t="s">
        <v>698</v>
      </c>
      <c r="DH354" s="27" t="s">
        <v>698</v>
      </c>
      <c r="DI354" s="27" t="s">
        <v>698</v>
      </c>
      <c r="DJ354" s="27" t="s">
        <v>698</v>
      </c>
      <c r="DK354" s="27" t="s">
        <v>698</v>
      </c>
      <c r="DL354" s="27" t="s">
        <v>698</v>
      </c>
      <c r="DM354" s="27" t="s">
        <v>698</v>
      </c>
      <c r="DN354" s="27" t="s">
        <v>698</v>
      </c>
      <c r="DO354" s="27" t="s">
        <v>698</v>
      </c>
      <c r="DP354" s="27" t="s">
        <v>698</v>
      </c>
      <c r="DQ354" s="27" t="s">
        <v>698</v>
      </c>
      <c r="DR354" s="27" t="s">
        <v>698</v>
      </c>
      <c r="DS354" s="27" t="s">
        <v>698</v>
      </c>
      <c r="DT354" s="27" t="s">
        <v>698</v>
      </c>
      <c r="DU354" s="27" t="s">
        <v>698</v>
      </c>
      <c r="DV354" s="27" t="s">
        <v>698</v>
      </c>
      <c r="DW354" s="27" t="s">
        <v>698</v>
      </c>
      <c r="DX354" s="27" t="s">
        <v>698</v>
      </c>
      <c r="DY354" s="27" t="s">
        <v>698</v>
      </c>
      <c r="DZ354" s="27" t="s">
        <v>698</v>
      </c>
      <c r="EA354" s="27" t="s">
        <v>698</v>
      </c>
      <c r="EB354" s="27" t="s">
        <v>698</v>
      </c>
      <c r="EC354" s="27" t="s">
        <v>698</v>
      </c>
      <c r="ED354" s="27" t="s">
        <v>698</v>
      </c>
      <c r="EE354" s="27" t="s">
        <v>698</v>
      </c>
      <c r="EF354" s="27" t="s">
        <v>698</v>
      </c>
      <c r="EG354" s="27" t="s">
        <v>698</v>
      </c>
      <c r="EH354" s="27" t="s">
        <v>698</v>
      </c>
      <c r="EI354" s="27" t="s">
        <v>698</v>
      </c>
      <c r="EJ354" s="27" t="s">
        <v>698</v>
      </c>
      <c r="EK354" s="27" t="s">
        <v>698</v>
      </c>
      <c r="EL354" s="27" t="s">
        <v>698</v>
      </c>
      <c r="EM354" s="27" t="s">
        <v>698</v>
      </c>
      <c r="EN354" s="27" t="s">
        <v>698</v>
      </c>
      <c r="EO354" s="27" t="s">
        <v>698</v>
      </c>
      <c r="EP354" s="27" t="s">
        <v>698</v>
      </c>
      <c r="EQ354" s="27" t="s">
        <v>698</v>
      </c>
      <c r="ER354" s="27" t="s">
        <v>698</v>
      </c>
      <c r="ES354" s="27" t="s">
        <v>698</v>
      </c>
      <c r="ET354" s="27" t="s">
        <v>698</v>
      </c>
      <c r="EU354" s="27" t="s">
        <v>698</v>
      </c>
      <c r="EV354" s="27" t="s">
        <v>698</v>
      </c>
      <c r="EW354" s="27" t="s">
        <v>2705</v>
      </c>
      <c r="EX354" s="27" t="s">
        <v>2706</v>
      </c>
      <c r="EY354" s="27" t="s">
        <v>2707</v>
      </c>
      <c r="EZ354" s="27" t="s">
        <v>694</v>
      </c>
      <c r="FA354" s="27" t="s">
        <v>694</v>
      </c>
      <c r="FB354" s="27" t="s">
        <v>694</v>
      </c>
      <c r="FC354" s="27" t="s">
        <v>694</v>
      </c>
      <c r="FD354" s="27" t="s">
        <v>694</v>
      </c>
      <c r="FE354" s="27" t="s">
        <v>2709</v>
      </c>
      <c r="FF354" s="42"/>
      <c r="FG354" s="42"/>
    </row>
    <row r="355" spans="1:163" x14ac:dyDescent="0.25">
      <c r="A355" s="27" t="str">
        <f t="shared" si="5"/>
        <v>IR003005009000000000000000000000000000</v>
      </c>
      <c r="B355" s="20" t="s">
        <v>2877</v>
      </c>
      <c r="C355" s="23" t="s">
        <v>2630</v>
      </c>
      <c r="D355" s="23" t="s">
        <v>710</v>
      </c>
      <c r="E355" s="23" t="s">
        <v>713</v>
      </c>
      <c r="F355" s="23" t="s">
        <v>722</v>
      </c>
      <c r="G355" s="23" t="s">
        <v>697</v>
      </c>
      <c r="H355" s="23" t="s">
        <v>697</v>
      </c>
      <c r="I355" s="23" t="s">
        <v>697</v>
      </c>
      <c r="J355" s="23" t="s">
        <v>697</v>
      </c>
      <c r="K355" s="64" t="s">
        <v>697</v>
      </c>
      <c r="L355" s="23" t="s">
        <v>697</v>
      </c>
      <c r="M355" s="23" t="s">
        <v>697</v>
      </c>
      <c r="N355" s="23" t="s">
        <v>697</v>
      </c>
      <c r="O355" s="23" t="s">
        <v>697</v>
      </c>
      <c r="P355" s="27">
        <v>0</v>
      </c>
      <c r="Q355" s="27" t="s">
        <v>704</v>
      </c>
      <c r="R355" s="27" t="s">
        <v>698</v>
      </c>
      <c r="S355" s="28" t="s">
        <v>694</v>
      </c>
      <c r="T355" s="28" t="s">
        <v>922</v>
      </c>
      <c r="U355" s="34" t="s">
        <v>3262</v>
      </c>
      <c r="V355" s="52" t="s">
        <v>905</v>
      </c>
      <c r="W355" s="20"/>
      <c r="X355" s="20"/>
      <c r="Y355" s="20" t="s">
        <v>3263</v>
      </c>
      <c r="Z355" s="20"/>
      <c r="AA355" s="20"/>
      <c r="AB355" s="20"/>
      <c r="AC355" s="20"/>
      <c r="AD355" s="20"/>
      <c r="AE355" s="20"/>
      <c r="AF355" s="20"/>
      <c r="AG355" s="20"/>
      <c r="AH355" s="27" t="s">
        <v>3264</v>
      </c>
      <c r="AI355" s="28" t="s">
        <v>704</v>
      </c>
      <c r="AJ355" s="27" t="s">
        <v>698</v>
      </c>
      <c r="AK355" s="27" t="s">
        <v>698</v>
      </c>
      <c r="AL355" s="27" t="s">
        <v>698</v>
      </c>
      <c r="AM355" s="27" t="s">
        <v>698</v>
      </c>
      <c r="AN355" s="27" t="s">
        <v>698</v>
      </c>
      <c r="AO355" s="27" t="s">
        <v>698</v>
      </c>
      <c r="AP355" s="27" t="s">
        <v>698</v>
      </c>
      <c r="AQ355" s="27" t="s">
        <v>698</v>
      </c>
      <c r="AR355" s="27" t="s">
        <v>698</v>
      </c>
      <c r="AS355" s="27" t="s">
        <v>698</v>
      </c>
      <c r="AT355" s="27" t="s">
        <v>698</v>
      </c>
      <c r="AU355" s="27" t="s">
        <v>698</v>
      </c>
      <c r="AV355" s="27" t="s">
        <v>698</v>
      </c>
      <c r="AW355" s="27" t="s">
        <v>698</v>
      </c>
      <c r="AX355" s="27" t="s">
        <v>698</v>
      </c>
      <c r="AY355" s="27" t="s">
        <v>698</v>
      </c>
      <c r="AZ355" s="27" t="s">
        <v>698</v>
      </c>
      <c r="BA355" s="27" t="s">
        <v>698</v>
      </c>
      <c r="BB355" s="27" t="s">
        <v>698</v>
      </c>
      <c r="BC355" s="27" t="s">
        <v>698</v>
      </c>
      <c r="BD355" s="27" t="s">
        <v>698</v>
      </c>
      <c r="BE355" s="27" t="s">
        <v>698</v>
      </c>
      <c r="BF355" s="27" t="s">
        <v>698</v>
      </c>
      <c r="BG355" s="27" t="s">
        <v>698</v>
      </c>
      <c r="BH355" s="27" t="s">
        <v>698</v>
      </c>
      <c r="BI355" s="27" t="s">
        <v>698</v>
      </c>
      <c r="BJ355" s="27" t="s">
        <v>698</v>
      </c>
      <c r="BK355" s="27" t="s">
        <v>698</v>
      </c>
      <c r="BL355" s="27" t="s">
        <v>698</v>
      </c>
      <c r="BM355" s="27" t="s">
        <v>698</v>
      </c>
      <c r="BN355" s="27" t="s">
        <v>698</v>
      </c>
      <c r="BO355" s="27" t="s">
        <v>698</v>
      </c>
      <c r="BP355" s="27" t="s">
        <v>698</v>
      </c>
      <c r="BQ355" s="27" t="s">
        <v>698</v>
      </c>
      <c r="BR355" s="27" t="s">
        <v>698</v>
      </c>
      <c r="BS355" s="27" t="s">
        <v>698</v>
      </c>
      <c r="BT355" s="27" t="s">
        <v>698</v>
      </c>
      <c r="BU355" s="27" t="s">
        <v>698</v>
      </c>
      <c r="BV355" s="27" t="s">
        <v>698</v>
      </c>
      <c r="BW355" s="27" t="s">
        <v>698</v>
      </c>
      <c r="BX355" s="27" t="s">
        <v>698</v>
      </c>
      <c r="BY355" s="27" t="s">
        <v>698</v>
      </c>
      <c r="BZ355" s="27" t="s">
        <v>698</v>
      </c>
      <c r="CA355" s="27" t="s">
        <v>698</v>
      </c>
      <c r="CB355" s="27" t="s">
        <v>698</v>
      </c>
      <c r="CC355" s="27" t="s">
        <v>698</v>
      </c>
      <c r="CD355" s="27" t="s">
        <v>698</v>
      </c>
      <c r="CE355" s="27" t="s">
        <v>698</v>
      </c>
      <c r="CF355" s="27" t="s">
        <v>698</v>
      </c>
      <c r="CG355" s="27" t="s">
        <v>698</v>
      </c>
      <c r="CH355" s="27" t="s">
        <v>698</v>
      </c>
      <c r="CI355" s="27" t="s">
        <v>698</v>
      </c>
      <c r="CJ355" s="27" t="s">
        <v>698</v>
      </c>
      <c r="CK355" s="27" t="s">
        <v>698</v>
      </c>
      <c r="CL355" s="27" t="s">
        <v>698</v>
      </c>
      <c r="CM355" s="27" t="s">
        <v>698</v>
      </c>
      <c r="CN355" s="27" t="s">
        <v>698</v>
      </c>
      <c r="CO355" s="27" t="s">
        <v>698</v>
      </c>
      <c r="CP355" s="27" t="s">
        <v>698</v>
      </c>
      <c r="CQ355" s="27" t="s">
        <v>698</v>
      </c>
      <c r="CR355" s="27" t="s">
        <v>698</v>
      </c>
      <c r="CS355" s="27" t="s">
        <v>698</v>
      </c>
      <c r="CT355" s="27" t="s">
        <v>698</v>
      </c>
      <c r="CU355" s="27" t="s">
        <v>698</v>
      </c>
      <c r="CV355" s="27" t="s">
        <v>698</v>
      </c>
      <c r="CW355" s="27" t="s">
        <v>698</v>
      </c>
      <c r="CX355" s="27" t="s">
        <v>698</v>
      </c>
      <c r="CY355" s="27" t="s">
        <v>698</v>
      </c>
      <c r="CZ355" s="27" t="s">
        <v>698</v>
      </c>
      <c r="DA355" s="27" t="s">
        <v>698</v>
      </c>
      <c r="DB355" s="27" t="s">
        <v>698</v>
      </c>
      <c r="DC355" s="27" t="s">
        <v>698</v>
      </c>
      <c r="DD355" s="27" t="s">
        <v>698</v>
      </c>
      <c r="DE355" s="27" t="s">
        <v>698</v>
      </c>
      <c r="DF355" s="27" t="s">
        <v>698</v>
      </c>
      <c r="DG355" s="27" t="s">
        <v>698</v>
      </c>
      <c r="DH355" s="27" t="s">
        <v>698</v>
      </c>
      <c r="DI355" s="27" t="s">
        <v>698</v>
      </c>
      <c r="DJ355" s="27" t="s">
        <v>704</v>
      </c>
      <c r="DK355" s="27" t="s">
        <v>698</v>
      </c>
      <c r="DL355" s="27" t="s">
        <v>698</v>
      </c>
      <c r="DM355" s="27" t="s">
        <v>698</v>
      </c>
      <c r="DN355" s="27" t="s">
        <v>698</v>
      </c>
      <c r="DO355" s="27" t="s">
        <v>698</v>
      </c>
      <c r="DP355" s="27" t="s">
        <v>698</v>
      </c>
      <c r="DQ355" s="27" t="s">
        <v>698</v>
      </c>
      <c r="DR355" s="27" t="s">
        <v>698</v>
      </c>
      <c r="DS355" s="27" t="s">
        <v>698</v>
      </c>
      <c r="DT355" s="27" t="s">
        <v>698</v>
      </c>
      <c r="DU355" s="27" t="s">
        <v>698</v>
      </c>
      <c r="DV355" s="27" t="s">
        <v>698</v>
      </c>
      <c r="DW355" s="27" t="s">
        <v>698</v>
      </c>
      <c r="DX355" s="27" t="s">
        <v>698</v>
      </c>
      <c r="DY355" s="27" t="s">
        <v>698</v>
      </c>
      <c r="DZ355" s="27" t="s">
        <v>698</v>
      </c>
      <c r="EA355" s="27" t="s">
        <v>698</v>
      </c>
      <c r="EB355" s="27" t="s">
        <v>698</v>
      </c>
      <c r="EC355" s="27" t="s">
        <v>698</v>
      </c>
      <c r="ED355" s="27" t="s">
        <v>698</v>
      </c>
      <c r="EE355" s="27" t="s">
        <v>698</v>
      </c>
      <c r="EF355" s="27" t="s">
        <v>698</v>
      </c>
      <c r="EG355" s="27" t="s">
        <v>698</v>
      </c>
      <c r="EH355" s="27" t="s">
        <v>698</v>
      </c>
      <c r="EI355" s="27" t="s">
        <v>698</v>
      </c>
      <c r="EJ355" s="27" t="s">
        <v>698</v>
      </c>
      <c r="EK355" s="27" t="s">
        <v>698</v>
      </c>
      <c r="EL355" s="27" t="s">
        <v>698</v>
      </c>
      <c r="EM355" s="27" t="s">
        <v>698</v>
      </c>
      <c r="EN355" s="27" t="s">
        <v>698</v>
      </c>
      <c r="EO355" s="27" t="s">
        <v>698</v>
      </c>
      <c r="EP355" s="27" t="s">
        <v>698</v>
      </c>
      <c r="EQ355" s="27" t="s">
        <v>698</v>
      </c>
      <c r="ER355" s="27" t="s">
        <v>698</v>
      </c>
      <c r="ES355" s="27" t="s">
        <v>698</v>
      </c>
      <c r="ET355" s="27" t="s">
        <v>698</v>
      </c>
      <c r="EU355" s="27" t="s">
        <v>698</v>
      </c>
      <c r="EV355" s="27" t="s">
        <v>698</v>
      </c>
      <c r="EW355" s="27" t="s">
        <v>2705</v>
      </c>
      <c r="EX355" s="27" t="s">
        <v>2706</v>
      </c>
      <c r="EY355" s="27" t="s">
        <v>2707</v>
      </c>
      <c r="EZ355" s="27" t="s">
        <v>694</v>
      </c>
      <c r="FA355" s="27" t="s">
        <v>694</v>
      </c>
      <c r="FB355" s="27" t="s">
        <v>694</v>
      </c>
      <c r="FC355" s="27" t="s">
        <v>694</v>
      </c>
      <c r="FD355" s="27" t="s">
        <v>694</v>
      </c>
      <c r="FE355" s="27" t="s">
        <v>2709</v>
      </c>
      <c r="FF355" s="42"/>
      <c r="FG355" s="42"/>
    </row>
    <row r="356" spans="1:163" x14ac:dyDescent="0.25">
      <c r="A356" s="27" t="str">
        <f t="shared" si="5"/>
        <v>IR003005010000000000000000000000000000</v>
      </c>
      <c r="B356" s="20" t="s">
        <v>2877</v>
      </c>
      <c r="C356" s="23" t="s">
        <v>2630</v>
      </c>
      <c r="D356" s="23" t="s">
        <v>710</v>
      </c>
      <c r="E356" s="23" t="s">
        <v>713</v>
      </c>
      <c r="F356" s="23" t="s">
        <v>724</v>
      </c>
      <c r="G356" s="23" t="s">
        <v>697</v>
      </c>
      <c r="H356" s="23" t="s">
        <v>697</v>
      </c>
      <c r="I356" s="23" t="s">
        <v>697</v>
      </c>
      <c r="J356" s="23" t="s">
        <v>697</v>
      </c>
      <c r="K356" s="64" t="s">
        <v>697</v>
      </c>
      <c r="L356" s="23" t="s">
        <v>697</v>
      </c>
      <c r="M356" s="23" t="s">
        <v>697</v>
      </c>
      <c r="N356" s="23" t="s">
        <v>697</v>
      </c>
      <c r="O356" s="23" t="s">
        <v>697</v>
      </c>
      <c r="P356" s="27">
        <v>0</v>
      </c>
      <c r="Q356" s="27" t="s">
        <v>704</v>
      </c>
      <c r="R356" s="27" t="s">
        <v>698</v>
      </c>
      <c r="S356" s="28" t="s">
        <v>694</v>
      </c>
      <c r="T356" s="28" t="s">
        <v>922</v>
      </c>
      <c r="U356" s="34" t="s">
        <v>3265</v>
      </c>
      <c r="V356" s="52" t="s">
        <v>905</v>
      </c>
      <c r="W356" s="20"/>
      <c r="X356" s="20"/>
      <c r="Y356" s="20" t="s">
        <v>3266</v>
      </c>
      <c r="Z356" s="20"/>
      <c r="AA356" s="20"/>
      <c r="AB356" s="20"/>
      <c r="AC356" s="20"/>
      <c r="AD356" s="20"/>
      <c r="AE356" s="20"/>
      <c r="AF356" s="20"/>
      <c r="AG356" s="20"/>
      <c r="AH356" s="27" t="s">
        <v>3267</v>
      </c>
      <c r="AI356" s="28" t="s">
        <v>704</v>
      </c>
      <c r="AJ356" s="27" t="s">
        <v>698</v>
      </c>
      <c r="AK356" s="27" t="s">
        <v>698</v>
      </c>
      <c r="AL356" s="27" t="s">
        <v>698</v>
      </c>
      <c r="AM356" s="27" t="s">
        <v>698</v>
      </c>
      <c r="AN356" s="27" t="s">
        <v>698</v>
      </c>
      <c r="AO356" s="27" t="s">
        <v>698</v>
      </c>
      <c r="AP356" s="27" t="s">
        <v>698</v>
      </c>
      <c r="AQ356" s="27" t="s">
        <v>698</v>
      </c>
      <c r="AR356" s="27" t="s">
        <v>698</v>
      </c>
      <c r="AS356" s="27" t="s">
        <v>698</v>
      </c>
      <c r="AT356" s="27" t="s">
        <v>698</v>
      </c>
      <c r="AU356" s="27" t="s">
        <v>698</v>
      </c>
      <c r="AV356" s="27" t="s">
        <v>698</v>
      </c>
      <c r="AW356" s="27" t="s">
        <v>698</v>
      </c>
      <c r="AX356" s="27" t="s">
        <v>698</v>
      </c>
      <c r="AY356" s="27" t="s">
        <v>698</v>
      </c>
      <c r="AZ356" s="27" t="s">
        <v>698</v>
      </c>
      <c r="BA356" s="27" t="s">
        <v>698</v>
      </c>
      <c r="BB356" s="27" t="s">
        <v>698</v>
      </c>
      <c r="BC356" s="27" t="s">
        <v>698</v>
      </c>
      <c r="BD356" s="27" t="s">
        <v>698</v>
      </c>
      <c r="BE356" s="27" t="s">
        <v>698</v>
      </c>
      <c r="BF356" s="27" t="s">
        <v>698</v>
      </c>
      <c r="BG356" s="27" t="s">
        <v>698</v>
      </c>
      <c r="BH356" s="27" t="s">
        <v>698</v>
      </c>
      <c r="BI356" s="27" t="s">
        <v>698</v>
      </c>
      <c r="BJ356" s="27" t="s">
        <v>698</v>
      </c>
      <c r="BK356" s="27" t="s">
        <v>698</v>
      </c>
      <c r="BL356" s="27" t="s">
        <v>698</v>
      </c>
      <c r="BM356" s="27" t="s">
        <v>698</v>
      </c>
      <c r="BN356" s="27" t="s">
        <v>698</v>
      </c>
      <c r="BO356" s="27" t="s">
        <v>698</v>
      </c>
      <c r="BP356" s="27" t="s">
        <v>698</v>
      </c>
      <c r="BQ356" s="27" t="s">
        <v>698</v>
      </c>
      <c r="BR356" s="27" t="s">
        <v>698</v>
      </c>
      <c r="BS356" s="27" t="s">
        <v>698</v>
      </c>
      <c r="BT356" s="27" t="s">
        <v>698</v>
      </c>
      <c r="BU356" s="27" t="s">
        <v>698</v>
      </c>
      <c r="BV356" s="27" t="s">
        <v>698</v>
      </c>
      <c r="BW356" s="27" t="s">
        <v>698</v>
      </c>
      <c r="BX356" s="27" t="s">
        <v>698</v>
      </c>
      <c r="BY356" s="27" t="s">
        <v>698</v>
      </c>
      <c r="BZ356" s="27" t="s">
        <v>698</v>
      </c>
      <c r="CA356" s="27" t="s">
        <v>698</v>
      </c>
      <c r="CB356" s="27" t="s">
        <v>698</v>
      </c>
      <c r="CC356" s="27" t="s">
        <v>698</v>
      </c>
      <c r="CD356" s="27" t="s">
        <v>698</v>
      </c>
      <c r="CE356" s="27" t="s">
        <v>698</v>
      </c>
      <c r="CF356" s="27" t="s">
        <v>698</v>
      </c>
      <c r="CG356" s="27" t="s">
        <v>698</v>
      </c>
      <c r="CH356" s="27" t="s">
        <v>698</v>
      </c>
      <c r="CI356" s="27" t="s">
        <v>698</v>
      </c>
      <c r="CJ356" s="27" t="s">
        <v>698</v>
      </c>
      <c r="CK356" s="27" t="s">
        <v>698</v>
      </c>
      <c r="CL356" s="27" t="s">
        <v>698</v>
      </c>
      <c r="CM356" s="27" t="s">
        <v>698</v>
      </c>
      <c r="CN356" s="27" t="s">
        <v>698</v>
      </c>
      <c r="CO356" s="27" t="s">
        <v>698</v>
      </c>
      <c r="CP356" s="27" t="s">
        <v>698</v>
      </c>
      <c r="CQ356" s="27" t="s">
        <v>698</v>
      </c>
      <c r="CR356" s="27" t="s">
        <v>698</v>
      </c>
      <c r="CS356" s="27" t="s">
        <v>698</v>
      </c>
      <c r="CT356" s="27" t="s">
        <v>698</v>
      </c>
      <c r="CU356" s="27" t="s">
        <v>698</v>
      </c>
      <c r="CV356" s="27" t="s">
        <v>698</v>
      </c>
      <c r="CW356" s="27" t="s">
        <v>698</v>
      </c>
      <c r="CX356" s="27" t="s">
        <v>698</v>
      </c>
      <c r="CY356" s="27" t="s">
        <v>698</v>
      </c>
      <c r="CZ356" s="27" t="s">
        <v>698</v>
      </c>
      <c r="DA356" s="27" t="s">
        <v>698</v>
      </c>
      <c r="DB356" s="27" t="s">
        <v>698</v>
      </c>
      <c r="DC356" s="27" t="s">
        <v>698</v>
      </c>
      <c r="DD356" s="27" t="s">
        <v>698</v>
      </c>
      <c r="DE356" s="27" t="s">
        <v>698</v>
      </c>
      <c r="DF356" s="27" t="s">
        <v>698</v>
      </c>
      <c r="DG356" s="27" t="s">
        <v>704</v>
      </c>
      <c r="DH356" s="27" t="s">
        <v>698</v>
      </c>
      <c r="DI356" s="27" t="s">
        <v>698</v>
      </c>
      <c r="DJ356" s="27" t="s">
        <v>698</v>
      </c>
      <c r="DK356" s="27" t="s">
        <v>698</v>
      </c>
      <c r="DL356" s="27" t="s">
        <v>698</v>
      </c>
      <c r="DM356" s="27" t="s">
        <v>698</v>
      </c>
      <c r="DN356" s="27" t="s">
        <v>704</v>
      </c>
      <c r="DO356" s="27" t="s">
        <v>698</v>
      </c>
      <c r="DP356" s="27" t="s">
        <v>698</v>
      </c>
      <c r="DQ356" s="27" t="s">
        <v>698</v>
      </c>
      <c r="DR356" s="27" t="s">
        <v>698</v>
      </c>
      <c r="DS356" s="27" t="s">
        <v>698</v>
      </c>
      <c r="DT356" s="27" t="s">
        <v>698</v>
      </c>
      <c r="DU356" s="27" t="s">
        <v>698</v>
      </c>
      <c r="DV356" s="27" t="s">
        <v>698</v>
      </c>
      <c r="DW356" s="27" t="s">
        <v>698</v>
      </c>
      <c r="DX356" s="27" t="s">
        <v>698</v>
      </c>
      <c r="DY356" s="27" t="s">
        <v>698</v>
      </c>
      <c r="DZ356" s="27" t="s">
        <v>698</v>
      </c>
      <c r="EA356" s="27" t="s">
        <v>698</v>
      </c>
      <c r="EB356" s="27" t="s">
        <v>698</v>
      </c>
      <c r="EC356" s="27" t="s">
        <v>698</v>
      </c>
      <c r="ED356" s="27" t="s">
        <v>698</v>
      </c>
      <c r="EE356" s="27" t="s">
        <v>698</v>
      </c>
      <c r="EF356" s="27" t="s">
        <v>698</v>
      </c>
      <c r="EG356" s="27" t="s">
        <v>698</v>
      </c>
      <c r="EH356" s="27" t="s">
        <v>698</v>
      </c>
      <c r="EI356" s="27" t="s">
        <v>698</v>
      </c>
      <c r="EJ356" s="27" t="s">
        <v>698</v>
      </c>
      <c r="EK356" s="27" t="s">
        <v>698</v>
      </c>
      <c r="EL356" s="27" t="s">
        <v>698</v>
      </c>
      <c r="EM356" s="27" t="s">
        <v>698</v>
      </c>
      <c r="EN356" s="27" t="s">
        <v>698</v>
      </c>
      <c r="EO356" s="27" t="s">
        <v>698</v>
      </c>
      <c r="EP356" s="27" t="s">
        <v>698</v>
      </c>
      <c r="EQ356" s="27" t="s">
        <v>698</v>
      </c>
      <c r="ER356" s="27" t="s">
        <v>698</v>
      </c>
      <c r="ES356" s="27" t="s">
        <v>698</v>
      </c>
      <c r="ET356" s="27" t="s">
        <v>698</v>
      </c>
      <c r="EU356" s="27" t="s">
        <v>698</v>
      </c>
      <c r="EV356" s="27" t="s">
        <v>698</v>
      </c>
      <c r="EW356" s="27" t="s">
        <v>2705</v>
      </c>
      <c r="EX356" s="27" t="s">
        <v>2706</v>
      </c>
      <c r="EY356" s="27" t="s">
        <v>2707</v>
      </c>
      <c r="EZ356" s="27" t="s">
        <v>694</v>
      </c>
      <c r="FA356" s="27" t="s">
        <v>694</v>
      </c>
      <c r="FB356" s="27" t="s">
        <v>694</v>
      </c>
      <c r="FC356" s="27" t="s">
        <v>694</v>
      </c>
      <c r="FD356" s="27" t="s">
        <v>694</v>
      </c>
      <c r="FE356" s="27" t="s">
        <v>2709</v>
      </c>
      <c r="FF356" s="42"/>
      <c r="FG356" s="42"/>
    </row>
    <row r="357" spans="1:163" x14ac:dyDescent="0.25">
      <c r="A357" s="27" t="str">
        <f t="shared" si="5"/>
        <v>IR003005011000000000000000000000000000</v>
      </c>
      <c r="B357" s="20" t="s">
        <v>694</v>
      </c>
      <c r="C357" s="23" t="s">
        <v>2630</v>
      </c>
      <c r="D357" s="23" t="s">
        <v>710</v>
      </c>
      <c r="E357" s="23" t="s">
        <v>713</v>
      </c>
      <c r="F357" s="23" t="s">
        <v>734</v>
      </c>
      <c r="G357" s="23" t="s">
        <v>697</v>
      </c>
      <c r="H357" s="21" t="s">
        <v>697</v>
      </c>
      <c r="I357" s="21" t="s">
        <v>697</v>
      </c>
      <c r="J357" s="23" t="s">
        <v>697</v>
      </c>
      <c r="K357" s="64" t="s">
        <v>697</v>
      </c>
      <c r="L357" s="23" t="s">
        <v>697</v>
      </c>
      <c r="M357" s="23" t="s">
        <v>697</v>
      </c>
      <c r="N357" s="23" t="s">
        <v>697</v>
      </c>
      <c r="O357" s="23" t="s">
        <v>697</v>
      </c>
      <c r="P357" s="27">
        <v>0</v>
      </c>
      <c r="Q357" s="27" t="s">
        <v>704</v>
      </c>
      <c r="R357" s="27" t="s">
        <v>698</v>
      </c>
      <c r="S357" s="28" t="s">
        <v>694</v>
      </c>
      <c r="T357" s="28" t="s">
        <v>922</v>
      </c>
      <c r="U357" s="34" t="s">
        <v>3268</v>
      </c>
      <c r="V357" s="52" t="s">
        <v>905</v>
      </c>
      <c r="W357" s="20"/>
      <c r="X357" s="20"/>
      <c r="Y357" s="20" t="s">
        <v>3269</v>
      </c>
      <c r="Z357" s="27"/>
      <c r="AA357" s="20"/>
      <c r="AB357" s="20"/>
      <c r="AC357" s="20"/>
      <c r="AD357" s="20"/>
      <c r="AE357" s="20"/>
      <c r="AF357" s="20"/>
      <c r="AG357" s="20"/>
      <c r="AH357" s="27" t="s">
        <v>3270</v>
      </c>
      <c r="AI357" s="28" t="s">
        <v>704</v>
      </c>
      <c r="AJ357" s="27" t="s">
        <v>698</v>
      </c>
      <c r="AK357" s="27" t="s">
        <v>698</v>
      </c>
      <c r="AL357" s="27" t="s">
        <v>698</v>
      </c>
      <c r="AM357" s="27" t="s">
        <v>698</v>
      </c>
      <c r="AN357" s="27" t="s">
        <v>698</v>
      </c>
      <c r="AO357" s="27" t="s">
        <v>698</v>
      </c>
      <c r="AP357" s="27" t="s">
        <v>698</v>
      </c>
      <c r="AQ357" s="27" t="s">
        <v>698</v>
      </c>
      <c r="AR357" s="27" t="s">
        <v>698</v>
      </c>
      <c r="AS357" s="27" t="s">
        <v>698</v>
      </c>
      <c r="AT357" s="27" t="s">
        <v>698</v>
      </c>
      <c r="AU357" s="27" t="s">
        <v>698</v>
      </c>
      <c r="AV357" s="27" t="s">
        <v>698</v>
      </c>
      <c r="AW357" s="27" t="s">
        <v>698</v>
      </c>
      <c r="AX357" s="27" t="s">
        <v>698</v>
      </c>
      <c r="AY357" s="27" t="s">
        <v>698</v>
      </c>
      <c r="AZ357" s="27" t="s">
        <v>698</v>
      </c>
      <c r="BA357" s="27" t="s">
        <v>698</v>
      </c>
      <c r="BB357" s="27" t="s">
        <v>698</v>
      </c>
      <c r="BC357" s="27" t="s">
        <v>698</v>
      </c>
      <c r="BD357" s="27" t="s">
        <v>698</v>
      </c>
      <c r="BE357" s="27" t="s">
        <v>698</v>
      </c>
      <c r="BF357" s="27" t="s">
        <v>698</v>
      </c>
      <c r="BG357" s="27" t="s">
        <v>698</v>
      </c>
      <c r="BH357" s="27" t="s">
        <v>698</v>
      </c>
      <c r="BI357" s="27" t="s">
        <v>698</v>
      </c>
      <c r="BJ357" s="27" t="s">
        <v>698</v>
      </c>
      <c r="BK357" s="27" t="s">
        <v>698</v>
      </c>
      <c r="BL357" s="27" t="s">
        <v>698</v>
      </c>
      <c r="BM357" s="27" t="s">
        <v>698</v>
      </c>
      <c r="BN357" s="27" t="s">
        <v>698</v>
      </c>
      <c r="BO357" s="27" t="s">
        <v>698</v>
      </c>
      <c r="BP357" s="27" t="s">
        <v>698</v>
      </c>
      <c r="BQ357" s="27" t="s">
        <v>698</v>
      </c>
      <c r="BR357" s="27" t="s">
        <v>698</v>
      </c>
      <c r="BS357" s="27" t="s">
        <v>698</v>
      </c>
      <c r="BT357" s="27" t="s">
        <v>698</v>
      </c>
      <c r="BU357" s="27" t="s">
        <v>698</v>
      </c>
      <c r="BV357" s="27" t="s">
        <v>698</v>
      </c>
      <c r="BW357" s="27" t="s">
        <v>698</v>
      </c>
      <c r="BX357" s="27" t="s">
        <v>698</v>
      </c>
      <c r="BY357" s="27" t="s">
        <v>698</v>
      </c>
      <c r="BZ357" s="27" t="s">
        <v>698</v>
      </c>
      <c r="CA357" s="27" t="s">
        <v>698</v>
      </c>
      <c r="CB357" s="27" t="s">
        <v>698</v>
      </c>
      <c r="CC357" s="27" t="s">
        <v>698</v>
      </c>
      <c r="CD357" s="27" t="s">
        <v>698</v>
      </c>
      <c r="CE357" s="27" t="s">
        <v>698</v>
      </c>
      <c r="CF357" s="27" t="s">
        <v>698</v>
      </c>
      <c r="CG357" s="27" t="s">
        <v>698</v>
      </c>
      <c r="CH357" s="27" t="s">
        <v>698</v>
      </c>
      <c r="CI357" s="27" t="s">
        <v>698</v>
      </c>
      <c r="CJ357" s="27" t="s">
        <v>698</v>
      </c>
      <c r="CK357" s="27" t="s">
        <v>698</v>
      </c>
      <c r="CL357" s="27" t="s">
        <v>698</v>
      </c>
      <c r="CM357" s="27" t="s">
        <v>698</v>
      </c>
      <c r="CN357" s="27" t="s">
        <v>698</v>
      </c>
      <c r="CO357" s="27" t="s">
        <v>698</v>
      </c>
      <c r="CP357" s="27" t="s">
        <v>698</v>
      </c>
      <c r="CQ357" s="27" t="s">
        <v>698</v>
      </c>
      <c r="CR357" s="27" t="s">
        <v>698</v>
      </c>
      <c r="CS357" s="27" t="s">
        <v>698</v>
      </c>
      <c r="CT357" s="27" t="s">
        <v>698</v>
      </c>
      <c r="CU357" s="27" t="s">
        <v>698</v>
      </c>
      <c r="CV357" s="27" t="s">
        <v>698</v>
      </c>
      <c r="CW357" s="27" t="s">
        <v>698</v>
      </c>
      <c r="CX357" s="27" t="s">
        <v>698</v>
      </c>
      <c r="CY357" s="27" t="s">
        <v>698</v>
      </c>
      <c r="CZ357" s="27" t="s">
        <v>698</v>
      </c>
      <c r="DA357" s="27" t="s">
        <v>698</v>
      </c>
      <c r="DB357" s="27" t="s">
        <v>698</v>
      </c>
      <c r="DC357" s="27" t="s">
        <v>698</v>
      </c>
      <c r="DD357" s="27" t="s">
        <v>698</v>
      </c>
      <c r="DE357" s="27" t="s">
        <v>698</v>
      </c>
      <c r="DF357" s="27" t="s">
        <v>698</v>
      </c>
      <c r="DG357" s="27" t="s">
        <v>698</v>
      </c>
      <c r="DH357" s="27" t="s">
        <v>698</v>
      </c>
      <c r="DI357" s="27" t="s">
        <v>698</v>
      </c>
      <c r="DJ357" s="27" t="s">
        <v>698</v>
      </c>
      <c r="DK357" s="27" t="s">
        <v>698</v>
      </c>
      <c r="DL357" s="27" t="s">
        <v>698</v>
      </c>
      <c r="DM357" s="27" t="s">
        <v>698</v>
      </c>
      <c r="DN357" s="27" t="s">
        <v>698</v>
      </c>
      <c r="DO357" s="27" t="s">
        <v>698</v>
      </c>
      <c r="DP357" s="27" t="s">
        <v>698</v>
      </c>
      <c r="DQ357" s="27" t="s">
        <v>698</v>
      </c>
      <c r="DR357" s="27" t="s">
        <v>698</v>
      </c>
      <c r="DS357" s="27" t="s">
        <v>698</v>
      </c>
      <c r="DT357" s="27" t="s">
        <v>698</v>
      </c>
      <c r="DU357" s="27" t="s">
        <v>698</v>
      </c>
      <c r="DV357" s="27" t="s">
        <v>698</v>
      </c>
      <c r="DW357" s="27" t="s">
        <v>698</v>
      </c>
      <c r="DX357" s="27" t="s">
        <v>698</v>
      </c>
      <c r="DY357" s="27" t="s">
        <v>704</v>
      </c>
      <c r="DZ357" s="27" t="s">
        <v>704</v>
      </c>
      <c r="EA357" s="27" t="s">
        <v>704</v>
      </c>
      <c r="EB357" s="27" t="s">
        <v>704</v>
      </c>
      <c r="EC357" s="27" t="s">
        <v>704</v>
      </c>
      <c r="ED357" s="27" t="s">
        <v>704</v>
      </c>
      <c r="EE357" s="27" t="s">
        <v>704</v>
      </c>
      <c r="EF357" s="27" t="s">
        <v>704</v>
      </c>
      <c r="EG357" s="27" t="s">
        <v>704</v>
      </c>
      <c r="EH357" s="27" t="s">
        <v>704</v>
      </c>
      <c r="EI357" s="27" t="s">
        <v>698</v>
      </c>
      <c r="EJ357" s="27" t="s">
        <v>698</v>
      </c>
      <c r="EK357" s="27" t="s">
        <v>698</v>
      </c>
      <c r="EL357" s="27" t="s">
        <v>698</v>
      </c>
      <c r="EM357" s="27" t="s">
        <v>698</v>
      </c>
      <c r="EN357" s="27" t="s">
        <v>698</v>
      </c>
      <c r="EO357" s="27" t="s">
        <v>698</v>
      </c>
      <c r="EP357" s="27" t="s">
        <v>698</v>
      </c>
      <c r="EQ357" s="27" t="s">
        <v>698</v>
      </c>
      <c r="ER357" s="27" t="s">
        <v>698</v>
      </c>
      <c r="ES357" s="27" t="s">
        <v>698</v>
      </c>
      <c r="ET357" s="27" t="s">
        <v>698</v>
      </c>
      <c r="EU357" s="27" t="s">
        <v>698</v>
      </c>
      <c r="EV357" s="27" t="s">
        <v>698</v>
      </c>
      <c r="EW357" s="27" t="s">
        <v>2705</v>
      </c>
      <c r="EX357" s="27" t="s">
        <v>2706</v>
      </c>
      <c r="EY357" s="27" t="s">
        <v>2707</v>
      </c>
      <c r="EZ357" s="27" t="s">
        <v>694</v>
      </c>
      <c r="FA357" s="27" t="s">
        <v>694</v>
      </c>
      <c r="FB357" s="27" t="s">
        <v>694</v>
      </c>
      <c r="FC357" s="27" t="s">
        <v>694</v>
      </c>
      <c r="FD357" s="27" t="s">
        <v>694</v>
      </c>
      <c r="FE357" s="27" t="s">
        <v>2709</v>
      </c>
      <c r="FF357" s="42"/>
      <c r="FG357" s="42"/>
    </row>
    <row r="358" spans="1:163" x14ac:dyDescent="0.25">
      <c r="A358" s="27" t="str">
        <f t="shared" si="5"/>
        <v>IR003005012000000000000000000000000000</v>
      </c>
      <c r="B358" s="20" t="s">
        <v>2877</v>
      </c>
      <c r="C358" s="23" t="s">
        <v>2630</v>
      </c>
      <c r="D358" s="23" t="s">
        <v>710</v>
      </c>
      <c r="E358" s="23" t="s">
        <v>713</v>
      </c>
      <c r="F358" s="23" t="s">
        <v>736</v>
      </c>
      <c r="G358" s="23" t="s">
        <v>697</v>
      </c>
      <c r="H358" s="23" t="s">
        <v>697</v>
      </c>
      <c r="I358" s="23" t="s">
        <v>697</v>
      </c>
      <c r="J358" s="23" t="s">
        <v>697</v>
      </c>
      <c r="K358" s="64" t="s">
        <v>697</v>
      </c>
      <c r="L358" s="23" t="s">
        <v>697</v>
      </c>
      <c r="M358" s="23" t="s">
        <v>697</v>
      </c>
      <c r="N358" s="23" t="s">
        <v>697</v>
      </c>
      <c r="O358" s="23" t="s">
        <v>697</v>
      </c>
      <c r="P358" s="27">
        <v>0</v>
      </c>
      <c r="Q358" s="27" t="s">
        <v>704</v>
      </c>
      <c r="R358" s="27" t="s">
        <v>698</v>
      </c>
      <c r="S358" s="28" t="s">
        <v>694</v>
      </c>
      <c r="T358" s="28" t="s">
        <v>922</v>
      </c>
      <c r="U358" s="34" t="s">
        <v>3271</v>
      </c>
      <c r="V358" s="52" t="s">
        <v>905</v>
      </c>
      <c r="W358" s="20"/>
      <c r="X358" s="20"/>
      <c r="Y358" s="20" t="s">
        <v>3272</v>
      </c>
      <c r="Z358" s="20"/>
      <c r="AA358" s="20"/>
      <c r="AB358" s="20"/>
      <c r="AC358" s="20"/>
      <c r="AD358" s="20"/>
      <c r="AE358" s="20"/>
      <c r="AF358" s="20"/>
      <c r="AG358" s="20"/>
      <c r="AH358" s="27" t="s">
        <v>3273</v>
      </c>
      <c r="AI358" s="28" t="s">
        <v>704</v>
      </c>
      <c r="AJ358" s="27" t="s">
        <v>698</v>
      </c>
      <c r="AK358" s="27" t="s">
        <v>698</v>
      </c>
      <c r="AL358" s="27" t="s">
        <v>698</v>
      </c>
      <c r="AM358" s="27" t="s">
        <v>698</v>
      </c>
      <c r="AN358" s="27" t="s">
        <v>698</v>
      </c>
      <c r="AO358" s="27" t="s">
        <v>698</v>
      </c>
      <c r="AP358" s="27" t="s">
        <v>698</v>
      </c>
      <c r="AQ358" s="27" t="s">
        <v>698</v>
      </c>
      <c r="AR358" s="27" t="s">
        <v>698</v>
      </c>
      <c r="AS358" s="27" t="s">
        <v>698</v>
      </c>
      <c r="AT358" s="27" t="s">
        <v>698</v>
      </c>
      <c r="AU358" s="27" t="s">
        <v>698</v>
      </c>
      <c r="AV358" s="27" t="s">
        <v>698</v>
      </c>
      <c r="AW358" s="27" t="s">
        <v>698</v>
      </c>
      <c r="AX358" s="27" t="s">
        <v>698</v>
      </c>
      <c r="AY358" s="27" t="s">
        <v>698</v>
      </c>
      <c r="AZ358" s="27" t="s">
        <v>698</v>
      </c>
      <c r="BA358" s="27" t="s">
        <v>698</v>
      </c>
      <c r="BB358" s="27" t="s">
        <v>698</v>
      </c>
      <c r="BC358" s="27" t="s">
        <v>698</v>
      </c>
      <c r="BD358" s="27" t="s">
        <v>698</v>
      </c>
      <c r="BE358" s="27" t="s">
        <v>698</v>
      </c>
      <c r="BF358" s="27" t="s">
        <v>698</v>
      </c>
      <c r="BG358" s="27" t="s">
        <v>698</v>
      </c>
      <c r="BH358" s="27" t="s">
        <v>698</v>
      </c>
      <c r="BI358" s="27" t="s">
        <v>698</v>
      </c>
      <c r="BJ358" s="27" t="s">
        <v>698</v>
      </c>
      <c r="BK358" s="27" t="s">
        <v>698</v>
      </c>
      <c r="BL358" s="27" t="s">
        <v>698</v>
      </c>
      <c r="BM358" s="27" t="s">
        <v>698</v>
      </c>
      <c r="BN358" s="27" t="s">
        <v>698</v>
      </c>
      <c r="BO358" s="27" t="s">
        <v>698</v>
      </c>
      <c r="BP358" s="27" t="s">
        <v>698</v>
      </c>
      <c r="BQ358" s="27" t="s">
        <v>698</v>
      </c>
      <c r="BR358" s="27" t="s">
        <v>698</v>
      </c>
      <c r="BS358" s="27" t="s">
        <v>698</v>
      </c>
      <c r="BT358" s="27" t="s">
        <v>698</v>
      </c>
      <c r="BU358" s="27" t="s">
        <v>698</v>
      </c>
      <c r="BV358" s="27" t="s">
        <v>698</v>
      </c>
      <c r="BW358" s="27" t="s">
        <v>698</v>
      </c>
      <c r="BX358" s="27" t="s">
        <v>698</v>
      </c>
      <c r="BY358" s="27" t="s">
        <v>698</v>
      </c>
      <c r="BZ358" s="27" t="s">
        <v>698</v>
      </c>
      <c r="CA358" s="27" t="s">
        <v>698</v>
      </c>
      <c r="CB358" s="27" t="s">
        <v>698</v>
      </c>
      <c r="CC358" s="27" t="s">
        <v>698</v>
      </c>
      <c r="CD358" s="27" t="s">
        <v>698</v>
      </c>
      <c r="CE358" s="27" t="s">
        <v>698</v>
      </c>
      <c r="CF358" s="27" t="s">
        <v>698</v>
      </c>
      <c r="CG358" s="27" t="s">
        <v>698</v>
      </c>
      <c r="CH358" s="27" t="s">
        <v>698</v>
      </c>
      <c r="CI358" s="27" t="s">
        <v>698</v>
      </c>
      <c r="CJ358" s="27" t="s">
        <v>698</v>
      </c>
      <c r="CK358" s="27" t="s">
        <v>698</v>
      </c>
      <c r="CL358" s="27" t="s">
        <v>698</v>
      </c>
      <c r="CM358" s="27" t="s">
        <v>698</v>
      </c>
      <c r="CN358" s="27" t="s">
        <v>698</v>
      </c>
      <c r="CO358" s="27" t="s">
        <v>698</v>
      </c>
      <c r="CP358" s="27" t="s">
        <v>698</v>
      </c>
      <c r="CQ358" s="27" t="s">
        <v>698</v>
      </c>
      <c r="CR358" s="27" t="s">
        <v>698</v>
      </c>
      <c r="CS358" s="27" t="s">
        <v>698</v>
      </c>
      <c r="CT358" s="27" t="s">
        <v>698</v>
      </c>
      <c r="CU358" s="27" t="s">
        <v>698</v>
      </c>
      <c r="CV358" s="27" t="s">
        <v>698</v>
      </c>
      <c r="CW358" s="27" t="s">
        <v>698</v>
      </c>
      <c r="CX358" s="27" t="s">
        <v>698</v>
      </c>
      <c r="CY358" s="27" t="s">
        <v>698</v>
      </c>
      <c r="CZ358" s="27" t="s">
        <v>698</v>
      </c>
      <c r="DA358" s="27" t="s">
        <v>698</v>
      </c>
      <c r="DB358" s="27" t="s">
        <v>698</v>
      </c>
      <c r="DC358" s="27" t="s">
        <v>698</v>
      </c>
      <c r="DD358" s="27" t="s">
        <v>698</v>
      </c>
      <c r="DE358" s="27" t="s">
        <v>698</v>
      </c>
      <c r="DF358" s="27" t="s">
        <v>698</v>
      </c>
      <c r="DG358" s="27" t="s">
        <v>698</v>
      </c>
      <c r="DH358" s="27" t="s">
        <v>698</v>
      </c>
      <c r="DI358" s="27" t="s">
        <v>698</v>
      </c>
      <c r="DJ358" s="27" t="s">
        <v>698</v>
      </c>
      <c r="DK358" s="27" t="s">
        <v>698</v>
      </c>
      <c r="DL358" s="27" t="s">
        <v>698</v>
      </c>
      <c r="DM358" s="27" t="s">
        <v>698</v>
      </c>
      <c r="DN358" s="27" t="s">
        <v>698</v>
      </c>
      <c r="DO358" s="27" t="s">
        <v>698</v>
      </c>
      <c r="DP358" s="27" t="s">
        <v>704</v>
      </c>
      <c r="DQ358" s="27" t="s">
        <v>698</v>
      </c>
      <c r="DR358" s="27" t="s">
        <v>698</v>
      </c>
      <c r="DS358" s="27" t="s">
        <v>698</v>
      </c>
      <c r="DT358" s="27" t="s">
        <v>698</v>
      </c>
      <c r="DU358" s="27" t="s">
        <v>698</v>
      </c>
      <c r="DV358" s="27" t="s">
        <v>698</v>
      </c>
      <c r="DW358" s="27" t="s">
        <v>698</v>
      </c>
      <c r="DX358" s="27" t="s">
        <v>698</v>
      </c>
      <c r="DY358" s="27" t="s">
        <v>698</v>
      </c>
      <c r="DZ358" s="27" t="s">
        <v>698</v>
      </c>
      <c r="EA358" s="27" t="s">
        <v>698</v>
      </c>
      <c r="EB358" s="27" t="s">
        <v>698</v>
      </c>
      <c r="EC358" s="27" t="s">
        <v>698</v>
      </c>
      <c r="ED358" s="27" t="s">
        <v>698</v>
      </c>
      <c r="EE358" s="27" t="s">
        <v>698</v>
      </c>
      <c r="EF358" s="27" t="s">
        <v>698</v>
      </c>
      <c r="EG358" s="27" t="s">
        <v>698</v>
      </c>
      <c r="EH358" s="27" t="s">
        <v>698</v>
      </c>
      <c r="EI358" s="27" t="s">
        <v>698</v>
      </c>
      <c r="EJ358" s="27" t="s">
        <v>698</v>
      </c>
      <c r="EK358" s="27" t="s">
        <v>698</v>
      </c>
      <c r="EL358" s="27" t="s">
        <v>698</v>
      </c>
      <c r="EM358" s="27" t="s">
        <v>698</v>
      </c>
      <c r="EN358" s="27" t="s">
        <v>698</v>
      </c>
      <c r="EO358" s="27" t="s">
        <v>698</v>
      </c>
      <c r="EP358" s="27" t="s">
        <v>698</v>
      </c>
      <c r="EQ358" s="27" t="s">
        <v>698</v>
      </c>
      <c r="ER358" s="27" t="s">
        <v>698</v>
      </c>
      <c r="ES358" s="27" t="s">
        <v>698</v>
      </c>
      <c r="ET358" s="27" t="s">
        <v>698</v>
      </c>
      <c r="EU358" s="27" t="s">
        <v>698</v>
      </c>
      <c r="EV358" s="27" t="s">
        <v>698</v>
      </c>
      <c r="EW358" s="27" t="s">
        <v>2705</v>
      </c>
      <c r="EX358" s="27" t="s">
        <v>2706</v>
      </c>
      <c r="EY358" s="27" t="s">
        <v>2707</v>
      </c>
      <c r="EZ358" s="27" t="s">
        <v>694</v>
      </c>
      <c r="FA358" s="27" t="s">
        <v>694</v>
      </c>
      <c r="FB358" s="27" t="s">
        <v>694</v>
      </c>
      <c r="FC358" s="27" t="s">
        <v>694</v>
      </c>
      <c r="FD358" s="27" t="s">
        <v>694</v>
      </c>
      <c r="FE358" s="27" t="s">
        <v>2709</v>
      </c>
      <c r="FF358" s="42"/>
      <c r="FG358" s="42"/>
    </row>
    <row r="359" spans="1:163" x14ac:dyDescent="0.25">
      <c r="A359" s="27" t="str">
        <f t="shared" si="5"/>
        <v>IR003005013000000000000000000000000000</v>
      </c>
      <c r="B359" s="20" t="s">
        <v>2877</v>
      </c>
      <c r="C359" s="23" t="s">
        <v>2630</v>
      </c>
      <c r="D359" s="23" t="s">
        <v>710</v>
      </c>
      <c r="E359" s="23" t="s">
        <v>713</v>
      </c>
      <c r="F359" s="23" t="s">
        <v>738</v>
      </c>
      <c r="G359" s="23" t="s">
        <v>697</v>
      </c>
      <c r="H359" s="23" t="s">
        <v>697</v>
      </c>
      <c r="I359" s="23" t="s">
        <v>697</v>
      </c>
      <c r="J359" s="23" t="s">
        <v>697</v>
      </c>
      <c r="K359" s="64" t="s">
        <v>697</v>
      </c>
      <c r="L359" s="23" t="s">
        <v>697</v>
      </c>
      <c r="M359" s="23" t="s">
        <v>697</v>
      </c>
      <c r="N359" s="23" t="s">
        <v>697</v>
      </c>
      <c r="O359" s="23" t="s">
        <v>697</v>
      </c>
      <c r="P359" s="27">
        <v>0</v>
      </c>
      <c r="Q359" s="27" t="s">
        <v>704</v>
      </c>
      <c r="R359" s="27" t="s">
        <v>698</v>
      </c>
      <c r="S359" s="28" t="s">
        <v>694</v>
      </c>
      <c r="T359" s="28" t="s">
        <v>922</v>
      </c>
      <c r="U359" s="31" t="s">
        <v>3274</v>
      </c>
      <c r="V359" s="52" t="s">
        <v>905</v>
      </c>
      <c r="W359" s="20"/>
      <c r="X359" s="20"/>
      <c r="Y359" s="20" t="s">
        <v>1075</v>
      </c>
      <c r="Z359" s="20"/>
      <c r="AA359" s="20"/>
      <c r="AB359" s="20"/>
      <c r="AC359" s="20"/>
      <c r="AD359" s="20"/>
      <c r="AE359" s="20"/>
      <c r="AF359" s="20"/>
      <c r="AG359" s="20"/>
      <c r="AH359" s="27" t="s">
        <v>3275</v>
      </c>
      <c r="AI359" s="28" t="s">
        <v>704</v>
      </c>
      <c r="AJ359" s="27" t="s">
        <v>698</v>
      </c>
      <c r="AK359" s="27" t="s">
        <v>698</v>
      </c>
      <c r="AL359" s="27" t="s">
        <v>698</v>
      </c>
      <c r="AM359" s="27" t="s">
        <v>698</v>
      </c>
      <c r="AN359" s="27" t="s">
        <v>698</v>
      </c>
      <c r="AO359" s="27" t="s">
        <v>698</v>
      </c>
      <c r="AP359" s="27" t="s">
        <v>698</v>
      </c>
      <c r="AQ359" s="27" t="s">
        <v>698</v>
      </c>
      <c r="AR359" s="27" t="s">
        <v>698</v>
      </c>
      <c r="AS359" s="27" t="s">
        <v>698</v>
      </c>
      <c r="AT359" s="27" t="s">
        <v>698</v>
      </c>
      <c r="AU359" s="27" t="s">
        <v>698</v>
      </c>
      <c r="AV359" s="27" t="s">
        <v>698</v>
      </c>
      <c r="AW359" s="27" t="s">
        <v>698</v>
      </c>
      <c r="AX359" s="27" t="s">
        <v>698</v>
      </c>
      <c r="AY359" s="27" t="s">
        <v>698</v>
      </c>
      <c r="AZ359" s="27" t="s">
        <v>698</v>
      </c>
      <c r="BA359" s="27" t="s">
        <v>698</v>
      </c>
      <c r="BB359" s="27" t="s">
        <v>698</v>
      </c>
      <c r="BC359" s="27" t="s">
        <v>698</v>
      </c>
      <c r="BD359" s="27" t="s">
        <v>698</v>
      </c>
      <c r="BE359" s="27" t="s">
        <v>698</v>
      </c>
      <c r="BF359" s="27" t="s">
        <v>698</v>
      </c>
      <c r="BG359" s="27" t="s">
        <v>698</v>
      </c>
      <c r="BH359" s="27" t="s">
        <v>698</v>
      </c>
      <c r="BI359" s="27" t="s">
        <v>698</v>
      </c>
      <c r="BJ359" s="27" t="s">
        <v>698</v>
      </c>
      <c r="BK359" s="27" t="s">
        <v>698</v>
      </c>
      <c r="BL359" s="27" t="s">
        <v>698</v>
      </c>
      <c r="BM359" s="27" t="s">
        <v>698</v>
      </c>
      <c r="BN359" s="27" t="s">
        <v>698</v>
      </c>
      <c r="BO359" s="27" t="s">
        <v>698</v>
      </c>
      <c r="BP359" s="27" t="s">
        <v>698</v>
      </c>
      <c r="BQ359" s="27" t="s">
        <v>698</v>
      </c>
      <c r="BR359" s="27" t="s">
        <v>698</v>
      </c>
      <c r="BS359" s="27" t="s">
        <v>698</v>
      </c>
      <c r="BT359" s="27" t="s">
        <v>698</v>
      </c>
      <c r="BU359" s="27" t="s">
        <v>698</v>
      </c>
      <c r="BV359" s="27" t="s">
        <v>698</v>
      </c>
      <c r="BW359" s="27" t="s">
        <v>698</v>
      </c>
      <c r="BX359" s="27" t="s">
        <v>698</v>
      </c>
      <c r="BY359" s="27" t="s">
        <v>698</v>
      </c>
      <c r="BZ359" s="27" t="s">
        <v>698</v>
      </c>
      <c r="CA359" s="27" t="s">
        <v>698</v>
      </c>
      <c r="CB359" s="27" t="s">
        <v>698</v>
      </c>
      <c r="CC359" s="27" t="s">
        <v>698</v>
      </c>
      <c r="CD359" s="27" t="s">
        <v>698</v>
      </c>
      <c r="CE359" s="27" t="s">
        <v>698</v>
      </c>
      <c r="CF359" s="27" t="s">
        <v>698</v>
      </c>
      <c r="CG359" s="27" t="s">
        <v>698</v>
      </c>
      <c r="CH359" s="27" t="s">
        <v>698</v>
      </c>
      <c r="CI359" s="27" t="s">
        <v>698</v>
      </c>
      <c r="CJ359" s="27" t="s">
        <v>698</v>
      </c>
      <c r="CK359" s="27" t="s">
        <v>698</v>
      </c>
      <c r="CL359" s="27" t="s">
        <v>698</v>
      </c>
      <c r="CM359" s="27" t="s">
        <v>698</v>
      </c>
      <c r="CN359" s="27" t="s">
        <v>698</v>
      </c>
      <c r="CO359" s="27" t="s">
        <v>698</v>
      </c>
      <c r="CP359" s="27" t="s">
        <v>698</v>
      </c>
      <c r="CQ359" s="27" t="s">
        <v>698</v>
      </c>
      <c r="CR359" s="27" t="s">
        <v>698</v>
      </c>
      <c r="CS359" s="27" t="s">
        <v>698</v>
      </c>
      <c r="CT359" s="27" t="s">
        <v>698</v>
      </c>
      <c r="CU359" s="27" t="s">
        <v>698</v>
      </c>
      <c r="CV359" s="27" t="s">
        <v>698</v>
      </c>
      <c r="CW359" s="27" t="s">
        <v>698</v>
      </c>
      <c r="CX359" s="27" t="s">
        <v>698</v>
      </c>
      <c r="CY359" s="27" t="s">
        <v>698</v>
      </c>
      <c r="CZ359" s="27" t="s">
        <v>698</v>
      </c>
      <c r="DA359" s="27" t="s">
        <v>698</v>
      </c>
      <c r="DB359" s="27" t="s">
        <v>698</v>
      </c>
      <c r="DC359" s="27" t="s">
        <v>698</v>
      </c>
      <c r="DD359" s="27" t="s">
        <v>698</v>
      </c>
      <c r="DE359" s="27" t="s">
        <v>698</v>
      </c>
      <c r="DF359" s="27" t="s">
        <v>698</v>
      </c>
      <c r="DG359" s="27" t="s">
        <v>698</v>
      </c>
      <c r="DH359" s="27" t="s">
        <v>704</v>
      </c>
      <c r="DI359" s="27" t="s">
        <v>698</v>
      </c>
      <c r="DJ359" s="27" t="s">
        <v>698</v>
      </c>
      <c r="DK359" s="27" t="s">
        <v>698</v>
      </c>
      <c r="DL359" s="27" t="s">
        <v>698</v>
      </c>
      <c r="DM359" s="27" t="s">
        <v>698</v>
      </c>
      <c r="DN359" s="27" t="s">
        <v>698</v>
      </c>
      <c r="DO359" s="27" t="s">
        <v>698</v>
      </c>
      <c r="DP359" s="27" t="s">
        <v>698</v>
      </c>
      <c r="DQ359" s="27" t="s">
        <v>698</v>
      </c>
      <c r="DR359" s="27" t="s">
        <v>698</v>
      </c>
      <c r="DS359" s="27" t="s">
        <v>698</v>
      </c>
      <c r="DT359" s="27" t="s">
        <v>698</v>
      </c>
      <c r="DU359" s="27" t="s">
        <v>698</v>
      </c>
      <c r="DV359" s="27" t="s">
        <v>698</v>
      </c>
      <c r="DW359" s="27" t="s">
        <v>698</v>
      </c>
      <c r="DX359" s="27" t="s">
        <v>698</v>
      </c>
      <c r="DY359" s="27" t="s">
        <v>698</v>
      </c>
      <c r="DZ359" s="27" t="s">
        <v>698</v>
      </c>
      <c r="EA359" s="27" t="s">
        <v>698</v>
      </c>
      <c r="EB359" s="27" t="s">
        <v>698</v>
      </c>
      <c r="EC359" s="27" t="s">
        <v>698</v>
      </c>
      <c r="ED359" s="27" t="s">
        <v>698</v>
      </c>
      <c r="EE359" s="27" t="s">
        <v>698</v>
      </c>
      <c r="EF359" s="27" t="s">
        <v>698</v>
      </c>
      <c r="EG359" s="27" t="s">
        <v>698</v>
      </c>
      <c r="EH359" s="27" t="s">
        <v>698</v>
      </c>
      <c r="EI359" s="27" t="s">
        <v>698</v>
      </c>
      <c r="EJ359" s="27" t="s">
        <v>698</v>
      </c>
      <c r="EK359" s="27" t="s">
        <v>698</v>
      </c>
      <c r="EL359" s="27" t="s">
        <v>698</v>
      </c>
      <c r="EM359" s="27" t="s">
        <v>698</v>
      </c>
      <c r="EN359" s="27" t="s">
        <v>698</v>
      </c>
      <c r="EO359" s="27" t="s">
        <v>698</v>
      </c>
      <c r="EP359" s="27" t="s">
        <v>698</v>
      </c>
      <c r="EQ359" s="27" t="s">
        <v>698</v>
      </c>
      <c r="ER359" s="27" t="s">
        <v>698</v>
      </c>
      <c r="ES359" s="27" t="s">
        <v>698</v>
      </c>
      <c r="ET359" s="27" t="s">
        <v>698</v>
      </c>
      <c r="EU359" s="27" t="s">
        <v>698</v>
      </c>
      <c r="EV359" s="27" t="s">
        <v>698</v>
      </c>
      <c r="EW359" s="27" t="s">
        <v>2705</v>
      </c>
      <c r="EX359" s="27" t="s">
        <v>2706</v>
      </c>
      <c r="EY359" s="27" t="s">
        <v>2707</v>
      </c>
      <c r="EZ359" s="27" t="s">
        <v>694</v>
      </c>
      <c r="FA359" s="27" t="s">
        <v>694</v>
      </c>
      <c r="FB359" s="27" t="s">
        <v>694</v>
      </c>
      <c r="FC359" s="27" t="s">
        <v>694</v>
      </c>
      <c r="FD359" s="27" t="s">
        <v>694</v>
      </c>
      <c r="FE359" s="27" t="s">
        <v>2709</v>
      </c>
      <c r="FF359" s="42"/>
      <c r="FG359" s="42"/>
    </row>
    <row r="360" spans="1:163" x14ac:dyDescent="0.25">
      <c r="A360" s="27" t="str">
        <f t="shared" si="5"/>
        <v>IR003005014000000000000000000000000000</v>
      </c>
      <c r="B360" s="20" t="s">
        <v>2877</v>
      </c>
      <c r="C360" s="23" t="s">
        <v>2630</v>
      </c>
      <c r="D360" s="23" t="s">
        <v>710</v>
      </c>
      <c r="E360" s="23" t="s">
        <v>713</v>
      </c>
      <c r="F360" s="23" t="s">
        <v>739</v>
      </c>
      <c r="G360" s="23" t="s">
        <v>697</v>
      </c>
      <c r="H360" s="23" t="s">
        <v>697</v>
      </c>
      <c r="I360" s="23" t="s">
        <v>697</v>
      </c>
      <c r="J360" s="23" t="s">
        <v>697</v>
      </c>
      <c r="K360" s="64" t="s">
        <v>697</v>
      </c>
      <c r="L360" s="23" t="s">
        <v>697</v>
      </c>
      <c r="M360" s="23" t="s">
        <v>697</v>
      </c>
      <c r="N360" s="23" t="s">
        <v>697</v>
      </c>
      <c r="O360" s="23" t="s">
        <v>697</v>
      </c>
      <c r="P360" s="27">
        <v>0</v>
      </c>
      <c r="Q360" s="27" t="s">
        <v>704</v>
      </c>
      <c r="R360" s="27" t="s">
        <v>698</v>
      </c>
      <c r="S360" s="28" t="s">
        <v>694</v>
      </c>
      <c r="T360" s="28" t="s">
        <v>922</v>
      </c>
      <c r="U360" s="34" t="s">
        <v>3276</v>
      </c>
      <c r="V360" s="52" t="s">
        <v>905</v>
      </c>
      <c r="W360" s="20"/>
      <c r="X360" s="20"/>
      <c r="Y360" s="20" t="s">
        <v>867</v>
      </c>
      <c r="Z360" s="20"/>
      <c r="AA360" s="20"/>
      <c r="AB360" s="20"/>
      <c r="AC360" s="20"/>
      <c r="AD360" s="20"/>
      <c r="AE360" s="20"/>
      <c r="AF360" s="20"/>
      <c r="AG360" s="20"/>
      <c r="AH360" s="27" t="s">
        <v>3277</v>
      </c>
      <c r="AI360" s="28" t="s">
        <v>704</v>
      </c>
      <c r="AJ360" s="27" t="s">
        <v>698</v>
      </c>
      <c r="AK360" s="27" t="s">
        <v>698</v>
      </c>
      <c r="AL360" s="27" t="s">
        <v>698</v>
      </c>
      <c r="AM360" s="27" t="s">
        <v>698</v>
      </c>
      <c r="AN360" s="27" t="s">
        <v>698</v>
      </c>
      <c r="AO360" s="27" t="s">
        <v>698</v>
      </c>
      <c r="AP360" s="27" t="s">
        <v>698</v>
      </c>
      <c r="AQ360" s="27" t="s">
        <v>698</v>
      </c>
      <c r="AR360" s="27" t="s">
        <v>698</v>
      </c>
      <c r="AS360" s="27" t="s">
        <v>698</v>
      </c>
      <c r="AT360" s="27" t="s">
        <v>698</v>
      </c>
      <c r="AU360" s="27" t="s">
        <v>698</v>
      </c>
      <c r="AV360" s="27" t="s">
        <v>698</v>
      </c>
      <c r="AW360" s="27" t="s">
        <v>698</v>
      </c>
      <c r="AX360" s="27" t="s">
        <v>698</v>
      </c>
      <c r="AY360" s="27" t="s">
        <v>698</v>
      </c>
      <c r="AZ360" s="27" t="s">
        <v>698</v>
      </c>
      <c r="BA360" s="27" t="s">
        <v>698</v>
      </c>
      <c r="BB360" s="27" t="s">
        <v>698</v>
      </c>
      <c r="BC360" s="27" t="s">
        <v>698</v>
      </c>
      <c r="BD360" s="27" t="s">
        <v>698</v>
      </c>
      <c r="BE360" s="27" t="s">
        <v>698</v>
      </c>
      <c r="BF360" s="27" t="s">
        <v>698</v>
      </c>
      <c r="BG360" s="27" t="s">
        <v>698</v>
      </c>
      <c r="BH360" s="27" t="s">
        <v>698</v>
      </c>
      <c r="BI360" s="27" t="s">
        <v>698</v>
      </c>
      <c r="BJ360" s="27" t="s">
        <v>698</v>
      </c>
      <c r="BK360" s="27" t="s">
        <v>698</v>
      </c>
      <c r="BL360" s="27" t="s">
        <v>698</v>
      </c>
      <c r="BM360" s="27" t="s">
        <v>698</v>
      </c>
      <c r="BN360" s="27" t="s">
        <v>698</v>
      </c>
      <c r="BO360" s="27" t="s">
        <v>698</v>
      </c>
      <c r="BP360" s="27" t="s">
        <v>698</v>
      </c>
      <c r="BQ360" s="27" t="s">
        <v>698</v>
      </c>
      <c r="BR360" s="27" t="s">
        <v>698</v>
      </c>
      <c r="BS360" s="27" t="s">
        <v>698</v>
      </c>
      <c r="BT360" s="27" t="s">
        <v>698</v>
      </c>
      <c r="BU360" s="27" t="s">
        <v>698</v>
      </c>
      <c r="BV360" s="27" t="s">
        <v>698</v>
      </c>
      <c r="BW360" s="27" t="s">
        <v>698</v>
      </c>
      <c r="BX360" s="27" t="s">
        <v>698</v>
      </c>
      <c r="BY360" s="27" t="s">
        <v>698</v>
      </c>
      <c r="BZ360" s="27" t="s">
        <v>698</v>
      </c>
      <c r="CA360" s="27" t="s">
        <v>698</v>
      </c>
      <c r="CB360" s="27" t="s">
        <v>698</v>
      </c>
      <c r="CC360" s="27" t="s">
        <v>698</v>
      </c>
      <c r="CD360" s="27" t="s">
        <v>698</v>
      </c>
      <c r="CE360" s="27" t="s">
        <v>698</v>
      </c>
      <c r="CF360" s="27" t="s">
        <v>698</v>
      </c>
      <c r="CG360" s="27" t="s">
        <v>698</v>
      </c>
      <c r="CH360" s="27" t="s">
        <v>704</v>
      </c>
      <c r="CI360" s="27" t="s">
        <v>704</v>
      </c>
      <c r="CJ360" s="27" t="s">
        <v>704</v>
      </c>
      <c r="CK360" s="27" t="s">
        <v>698</v>
      </c>
      <c r="CL360" s="27" t="s">
        <v>698</v>
      </c>
      <c r="CM360" s="27" t="s">
        <v>698</v>
      </c>
      <c r="CN360" s="27" t="s">
        <v>698</v>
      </c>
      <c r="CO360" s="27" t="s">
        <v>698</v>
      </c>
      <c r="CP360" s="27" t="s">
        <v>698</v>
      </c>
      <c r="CQ360" s="27" t="s">
        <v>698</v>
      </c>
      <c r="CR360" s="27" t="s">
        <v>698</v>
      </c>
      <c r="CS360" s="27" t="s">
        <v>698</v>
      </c>
      <c r="CT360" s="27" t="s">
        <v>698</v>
      </c>
      <c r="CU360" s="27" t="s">
        <v>698</v>
      </c>
      <c r="CV360" s="27" t="s">
        <v>698</v>
      </c>
      <c r="CW360" s="27" t="s">
        <v>698</v>
      </c>
      <c r="CX360" s="27" t="s">
        <v>698</v>
      </c>
      <c r="CY360" s="27" t="s">
        <v>698</v>
      </c>
      <c r="CZ360" s="27" t="s">
        <v>698</v>
      </c>
      <c r="DA360" s="27" t="s">
        <v>698</v>
      </c>
      <c r="DB360" s="27" t="s">
        <v>698</v>
      </c>
      <c r="DC360" s="27" t="s">
        <v>698</v>
      </c>
      <c r="DD360" s="27" t="s">
        <v>698</v>
      </c>
      <c r="DE360" s="27" t="s">
        <v>698</v>
      </c>
      <c r="DF360" s="27" t="s">
        <v>698</v>
      </c>
      <c r="DG360" s="27" t="s">
        <v>698</v>
      </c>
      <c r="DH360" s="27" t="s">
        <v>698</v>
      </c>
      <c r="DI360" s="27" t="s">
        <v>698</v>
      </c>
      <c r="DJ360" s="27" t="s">
        <v>698</v>
      </c>
      <c r="DK360" s="27" t="s">
        <v>698</v>
      </c>
      <c r="DL360" s="27" t="s">
        <v>698</v>
      </c>
      <c r="DM360" s="27" t="s">
        <v>698</v>
      </c>
      <c r="DN360" s="27" t="s">
        <v>698</v>
      </c>
      <c r="DO360" s="27" t="s">
        <v>698</v>
      </c>
      <c r="DP360" s="27" t="s">
        <v>698</v>
      </c>
      <c r="DQ360" s="27" t="s">
        <v>698</v>
      </c>
      <c r="DR360" s="27" t="s">
        <v>698</v>
      </c>
      <c r="DS360" s="27" t="s">
        <v>698</v>
      </c>
      <c r="DT360" s="27" t="s">
        <v>698</v>
      </c>
      <c r="DU360" s="27" t="s">
        <v>698</v>
      </c>
      <c r="DV360" s="27" t="s">
        <v>698</v>
      </c>
      <c r="DW360" s="27" t="s">
        <v>698</v>
      </c>
      <c r="DX360" s="27" t="s">
        <v>698</v>
      </c>
      <c r="DY360" s="27" t="s">
        <v>698</v>
      </c>
      <c r="DZ360" s="27" t="s">
        <v>698</v>
      </c>
      <c r="EA360" s="27" t="s">
        <v>698</v>
      </c>
      <c r="EB360" s="27" t="s">
        <v>698</v>
      </c>
      <c r="EC360" s="27" t="s">
        <v>698</v>
      </c>
      <c r="ED360" s="27" t="s">
        <v>698</v>
      </c>
      <c r="EE360" s="27" t="s">
        <v>698</v>
      </c>
      <c r="EF360" s="27" t="s">
        <v>698</v>
      </c>
      <c r="EG360" s="27" t="s">
        <v>698</v>
      </c>
      <c r="EH360" s="27" t="s">
        <v>698</v>
      </c>
      <c r="EI360" s="27" t="s">
        <v>698</v>
      </c>
      <c r="EJ360" s="27" t="s">
        <v>698</v>
      </c>
      <c r="EK360" s="27" t="s">
        <v>698</v>
      </c>
      <c r="EL360" s="27" t="s">
        <v>698</v>
      </c>
      <c r="EM360" s="27" t="s">
        <v>698</v>
      </c>
      <c r="EN360" s="27" t="s">
        <v>698</v>
      </c>
      <c r="EO360" s="27" t="s">
        <v>698</v>
      </c>
      <c r="EP360" s="27" t="s">
        <v>698</v>
      </c>
      <c r="EQ360" s="27" t="s">
        <v>698</v>
      </c>
      <c r="ER360" s="27" t="s">
        <v>698</v>
      </c>
      <c r="ES360" s="27" t="s">
        <v>698</v>
      </c>
      <c r="ET360" s="27" t="s">
        <v>698</v>
      </c>
      <c r="EU360" s="27" t="s">
        <v>698</v>
      </c>
      <c r="EV360" s="27" t="s">
        <v>698</v>
      </c>
      <c r="EW360" s="27" t="s">
        <v>2705</v>
      </c>
      <c r="EX360" s="27" t="s">
        <v>2706</v>
      </c>
      <c r="EY360" s="27" t="s">
        <v>2707</v>
      </c>
      <c r="EZ360" s="27" t="s">
        <v>694</v>
      </c>
      <c r="FA360" s="27" t="s">
        <v>694</v>
      </c>
      <c r="FB360" s="27" t="s">
        <v>694</v>
      </c>
      <c r="FC360" s="27" t="s">
        <v>694</v>
      </c>
      <c r="FD360" s="27" t="s">
        <v>694</v>
      </c>
      <c r="FE360" s="27" t="s">
        <v>2709</v>
      </c>
      <c r="FF360" s="42"/>
      <c r="FG360" s="42"/>
    </row>
    <row r="361" spans="1:163" x14ac:dyDescent="0.25">
      <c r="A361" s="27" t="str">
        <f t="shared" si="5"/>
        <v>IR003005015000000000000000000000000000</v>
      </c>
      <c r="B361" s="27" t="s">
        <v>694</v>
      </c>
      <c r="C361" s="23" t="s">
        <v>2630</v>
      </c>
      <c r="D361" s="23" t="s">
        <v>710</v>
      </c>
      <c r="E361" s="23" t="s">
        <v>713</v>
      </c>
      <c r="F361" s="23" t="s">
        <v>740</v>
      </c>
      <c r="G361" s="23" t="s">
        <v>697</v>
      </c>
      <c r="H361" s="23" t="s">
        <v>697</v>
      </c>
      <c r="I361" s="23" t="s">
        <v>697</v>
      </c>
      <c r="J361" s="23" t="s">
        <v>697</v>
      </c>
      <c r="K361" s="64" t="s">
        <v>697</v>
      </c>
      <c r="L361" s="23" t="s">
        <v>697</v>
      </c>
      <c r="M361" s="23" t="s">
        <v>697</v>
      </c>
      <c r="N361" s="23" t="s">
        <v>697</v>
      </c>
      <c r="O361" s="23" t="s">
        <v>697</v>
      </c>
      <c r="P361" s="27">
        <v>0</v>
      </c>
      <c r="Q361" s="27" t="s">
        <v>698</v>
      </c>
      <c r="R361" s="27" t="s">
        <v>698</v>
      </c>
      <c r="S361" s="28" t="s">
        <v>694</v>
      </c>
      <c r="T361" s="28" t="s">
        <v>922</v>
      </c>
      <c r="U361" s="34" t="s">
        <v>3278</v>
      </c>
      <c r="V361" s="52" t="s">
        <v>905</v>
      </c>
      <c r="W361" s="20"/>
      <c r="X361" s="20"/>
      <c r="Y361" s="20" t="s">
        <v>3279</v>
      </c>
      <c r="Z361" s="20"/>
      <c r="AA361" s="20"/>
      <c r="AB361" s="20"/>
      <c r="AC361" s="20"/>
      <c r="AD361" s="20"/>
      <c r="AE361" s="20"/>
      <c r="AF361" s="20"/>
      <c r="AG361" s="20"/>
      <c r="AH361" s="27" t="s">
        <v>3280</v>
      </c>
      <c r="AI361" s="28" t="s">
        <v>698</v>
      </c>
      <c r="AJ361" s="27" t="s">
        <v>694</v>
      </c>
      <c r="AK361" s="27" t="s">
        <v>694</v>
      </c>
      <c r="AL361" s="27" t="s">
        <v>694</v>
      </c>
      <c r="AM361" s="27" t="s">
        <v>694</v>
      </c>
      <c r="AN361" s="27" t="s">
        <v>694</v>
      </c>
      <c r="AO361" s="27" t="s">
        <v>694</v>
      </c>
      <c r="AP361" s="27" t="s">
        <v>694</v>
      </c>
      <c r="AQ361" s="27" t="s">
        <v>694</v>
      </c>
      <c r="AR361" s="27" t="s">
        <v>694</v>
      </c>
      <c r="AS361" s="27" t="s">
        <v>694</v>
      </c>
      <c r="AT361" s="27" t="s">
        <v>694</v>
      </c>
      <c r="AU361" s="27" t="s">
        <v>694</v>
      </c>
      <c r="AV361" s="27" t="s">
        <v>694</v>
      </c>
      <c r="AW361" s="27" t="s">
        <v>694</v>
      </c>
      <c r="AX361" s="27" t="s">
        <v>694</v>
      </c>
      <c r="AY361" s="27" t="s">
        <v>694</v>
      </c>
      <c r="AZ361" s="27" t="s">
        <v>694</v>
      </c>
      <c r="BA361" s="27" t="s">
        <v>694</v>
      </c>
      <c r="BB361" s="27" t="s">
        <v>694</v>
      </c>
      <c r="BC361" s="27" t="s">
        <v>694</v>
      </c>
      <c r="BD361" s="27" t="s">
        <v>694</v>
      </c>
      <c r="BE361" s="27" t="s">
        <v>694</v>
      </c>
      <c r="BF361" s="27" t="s">
        <v>694</v>
      </c>
      <c r="BG361" s="27" t="s">
        <v>694</v>
      </c>
      <c r="BH361" s="27" t="s">
        <v>694</v>
      </c>
      <c r="BI361" s="27" t="s">
        <v>694</v>
      </c>
      <c r="BJ361" s="27" t="s">
        <v>694</v>
      </c>
      <c r="BK361" s="27" t="s">
        <v>694</v>
      </c>
      <c r="BL361" s="27" t="s">
        <v>694</v>
      </c>
      <c r="BM361" s="27" t="s">
        <v>694</v>
      </c>
      <c r="BN361" s="27" t="s">
        <v>694</v>
      </c>
      <c r="BO361" s="27" t="s">
        <v>694</v>
      </c>
      <c r="BP361" s="27" t="s">
        <v>694</v>
      </c>
      <c r="BQ361" s="27" t="s">
        <v>694</v>
      </c>
      <c r="BR361" s="27" t="s">
        <v>694</v>
      </c>
      <c r="BS361" s="27" t="s">
        <v>694</v>
      </c>
      <c r="BT361" s="27" t="s">
        <v>694</v>
      </c>
      <c r="BU361" s="27" t="s">
        <v>694</v>
      </c>
      <c r="BV361" s="27" t="s">
        <v>694</v>
      </c>
      <c r="BW361" s="27" t="s">
        <v>694</v>
      </c>
      <c r="BX361" s="27" t="s">
        <v>694</v>
      </c>
      <c r="BY361" s="27" t="s">
        <v>694</v>
      </c>
      <c r="BZ361" s="27" t="s">
        <v>694</v>
      </c>
      <c r="CA361" s="27" t="s">
        <v>694</v>
      </c>
      <c r="CB361" s="27" t="s">
        <v>694</v>
      </c>
      <c r="CC361" s="27" t="s">
        <v>694</v>
      </c>
      <c r="CD361" s="27" t="s">
        <v>694</v>
      </c>
      <c r="CE361" s="27" t="s">
        <v>694</v>
      </c>
      <c r="CF361" s="27" t="s">
        <v>694</v>
      </c>
      <c r="CG361" s="27" t="s">
        <v>694</v>
      </c>
      <c r="CH361" s="27" t="s">
        <v>694</v>
      </c>
      <c r="CI361" s="27" t="s">
        <v>694</v>
      </c>
      <c r="CJ361" s="27" t="s">
        <v>694</v>
      </c>
      <c r="CK361" s="27" t="s">
        <v>694</v>
      </c>
      <c r="CL361" s="27" t="s">
        <v>694</v>
      </c>
      <c r="CM361" s="27" t="s">
        <v>694</v>
      </c>
      <c r="CN361" s="27" t="s">
        <v>694</v>
      </c>
      <c r="CO361" s="27" t="s">
        <v>694</v>
      </c>
      <c r="CP361" s="27" t="s">
        <v>694</v>
      </c>
      <c r="CQ361" s="27" t="s">
        <v>694</v>
      </c>
      <c r="CR361" s="27" t="s">
        <v>694</v>
      </c>
      <c r="CS361" s="27" t="s">
        <v>694</v>
      </c>
      <c r="CT361" s="27" t="s">
        <v>694</v>
      </c>
      <c r="CU361" s="27" t="s">
        <v>694</v>
      </c>
      <c r="CV361" s="27" t="s">
        <v>694</v>
      </c>
      <c r="CW361" s="27" t="s">
        <v>694</v>
      </c>
      <c r="CX361" s="27" t="s">
        <v>694</v>
      </c>
      <c r="CY361" s="27" t="s">
        <v>694</v>
      </c>
      <c r="CZ361" s="27" t="s">
        <v>694</v>
      </c>
      <c r="DA361" s="27" t="s">
        <v>694</v>
      </c>
      <c r="DB361" s="27" t="s">
        <v>694</v>
      </c>
      <c r="DC361" s="27" t="s">
        <v>694</v>
      </c>
      <c r="DD361" s="27" t="s">
        <v>694</v>
      </c>
      <c r="DE361" s="27" t="s">
        <v>694</v>
      </c>
      <c r="DF361" s="27" t="s">
        <v>694</v>
      </c>
      <c r="DG361" s="27" t="s">
        <v>694</v>
      </c>
      <c r="DH361" s="27" t="s">
        <v>694</v>
      </c>
      <c r="DI361" s="27" t="s">
        <v>694</v>
      </c>
      <c r="DJ361" s="27" t="s">
        <v>694</v>
      </c>
      <c r="DK361" s="27" t="s">
        <v>694</v>
      </c>
      <c r="DL361" s="27" t="s">
        <v>694</v>
      </c>
      <c r="DM361" s="27" t="s">
        <v>694</v>
      </c>
      <c r="DN361" s="27" t="s">
        <v>694</v>
      </c>
      <c r="DO361" s="27" t="s">
        <v>694</v>
      </c>
      <c r="DP361" s="27" t="s">
        <v>694</v>
      </c>
      <c r="DQ361" s="27" t="s">
        <v>694</v>
      </c>
      <c r="DR361" s="27" t="s">
        <v>694</v>
      </c>
      <c r="DS361" s="27" t="s">
        <v>694</v>
      </c>
      <c r="DT361" s="27" t="s">
        <v>694</v>
      </c>
      <c r="DU361" s="27" t="s">
        <v>694</v>
      </c>
      <c r="DV361" s="27" t="s">
        <v>694</v>
      </c>
      <c r="DW361" s="27" t="s">
        <v>694</v>
      </c>
      <c r="DX361" s="27" t="s">
        <v>694</v>
      </c>
      <c r="DY361" s="27" t="s">
        <v>694</v>
      </c>
      <c r="DZ361" s="27" t="s">
        <v>694</v>
      </c>
      <c r="EA361" s="27" t="s">
        <v>694</v>
      </c>
      <c r="EB361" s="27" t="s">
        <v>694</v>
      </c>
      <c r="EC361" s="27" t="s">
        <v>694</v>
      </c>
      <c r="ED361" s="27" t="s">
        <v>694</v>
      </c>
      <c r="EE361" s="27" t="s">
        <v>694</v>
      </c>
      <c r="EF361" s="27" t="s">
        <v>694</v>
      </c>
      <c r="EG361" s="27" t="s">
        <v>694</v>
      </c>
      <c r="EH361" s="27" t="s">
        <v>694</v>
      </c>
      <c r="EI361" s="27" t="s">
        <v>694</v>
      </c>
      <c r="EJ361" s="27" t="s">
        <v>694</v>
      </c>
      <c r="EK361" s="27" t="s">
        <v>694</v>
      </c>
      <c r="EL361" s="27" t="s">
        <v>694</v>
      </c>
      <c r="EM361" s="27" t="s">
        <v>694</v>
      </c>
      <c r="EN361" s="27" t="s">
        <v>694</v>
      </c>
      <c r="EO361" s="27" t="s">
        <v>694</v>
      </c>
      <c r="EP361" s="27" t="s">
        <v>694</v>
      </c>
      <c r="EQ361" s="27" t="s">
        <v>694</v>
      </c>
      <c r="ER361" s="27" t="s">
        <v>694</v>
      </c>
      <c r="ES361" s="27" t="s">
        <v>694</v>
      </c>
      <c r="ET361" s="27" t="s">
        <v>694</v>
      </c>
      <c r="EU361" s="27" t="s">
        <v>694</v>
      </c>
      <c r="EV361" s="27" t="s">
        <v>694</v>
      </c>
      <c r="EW361" s="27" t="s">
        <v>694</v>
      </c>
      <c r="EX361" s="27" t="s">
        <v>694</v>
      </c>
      <c r="EY361" s="27" t="s">
        <v>694</v>
      </c>
      <c r="EZ361" s="27" t="s">
        <v>694</v>
      </c>
      <c r="FA361" s="27" t="s">
        <v>694</v>
      </c>
      <c r="FB361" s="27" t="s">
        <v>694</v>
      </c>
      <c r="FC361" s="27" t="s">
        <v>694</v>
      </c>
      <c r="FD361" s="27" t="s">
        <v>694</v>
      </c>
      <c r="FE361" s="27" t="s">
        <v>694</v>
      </c>
      <c r="FF361" s="42"/>
      <c r="FG361" s="42"/>
    </row>
    <row r="362" spans="1:163" x14ac:dyDescent="0.25">
      <c r="A362" s="27" t="str">
        <f t="shared" si="5"/>
        <v>IR003005015001000000000000000000000000</v>
      </c>
      <c r="B362" s="20" t="s">
        <v>2877</v>
      </c>
      <c r="C362" s="23" t="s">
        <v>2630</v>
      </c>
      <c r="D362" s="23" t="s">
        <v>710</v>
      </c>
      <c r="E362" s="23" t="s">
        <v>713</v>
      </c>
      <c r="F362" s="23" t="s">
        <v>740</v>
      </c>
      <c r="G362" s="21" t="s">
        <v>702</v>
      </c>
      <c r="H362" s="23" t="s">
        <v>697</v>
      </c>
      <c r="I362" s="23" t="s">
        <v>697</v>
      </c>
      <c r="J362" s="23" t="s">
        <v>697</v>
      </c>
      <c r="K362" s="64" t="s">
        <v>697</v>
      </c>
      <c r="L362" s="23" t="s">
        <v>697</v>
      </c>
      <c r="M362" s="23" t="s">
        <v>697</v>
      </c>
      <c r="N362" s="23" t="s">
        <v>697</v>
      </c>
      <c r="O362" s="23" t="s">
        <v>697</v>
      </c>
      <c r="P362" s="27">
        <v>0</v>
      </c>
      <c r="Q362" s="27" t="s">
        <v>704</v>
      </c>
      <c r="R362" s="27" t="s">
        <v>698</v>
      </c>
      <c r="S362" s="28" t="s">
        <v>694</v>
      </c>
      <c r="T362" s="28" t="s">
        <v>922</v>
      </c>
      <c r="U362" s="34" t="s">
        <v>3281</v>
      </c>
      <c r="V362" s="52" t="s">
        <v>905</v>
      </c>
      <c r="W362" s="20"/>
      <c r="X362" s="20"/>
      <c r="Y362" s="20"/>
      <c r="Z362" s="20" t="s">
        <v>3282</v>
      </c>
      <c r="AA362" s="20"/>
      <c r="AB362" s="20"/>
      <c r="AC362" s="20"/>
      <c r="AD362" s="20"/>
      <c r="AE362" s="20"/>
      <c r="AF362" s="20"/>
      <c r="AG362" s="20"/>
      <c r="AH362" s="27" t="s">
        <v>3283</v>
      </c>
      <c r="AI362" s="28" t="s">
        <v>704</v>
      </c>
      <c r="AJ362" s="27" t="s">
        <v>698</v>
      </c>
      <c r="AK362" s="27" t="s">
        <v>698</v>
      </c>
      <c r="AL362" s="27" t="s">
        <v>698</v>
      </c>
      <c r="AM362" s="27" t="s">
        <v>698</v>
      </c>
      <c r="AN362" s="27" t="s">
        <v>698</v>
      </c>
      <c r="AO362" s="27" t="s">
        <v>698</v>
      </c>
      <c r="AP362" s="27" t="s">
        <v>698</v>
      </c>
      <c r="AQ362" s="27" t="s">
        <v>698</v>
      </c>
      <c r="AR362" s="27" t="s">
        <v>698</v>
      </c>
      <c r="AS362" s="27" t="s">
        <v>698</v>
      </c>
      <c r="AT362" s="27" t="s">
        <v>698</v>
      </c>
      <c r="AU362" s="27" t="s">
        <v>698</v>
      </c>
      <c r="AV362" s="27" t="s">
        <v>698</v>
      </c>
      <c r="AW362" s="27" t="s">
        <v>698</v>
      </c>
      <c r="AX362" s="27" t="s">
        <v>698</v>
      </c>
      <c r="AY362" s="27" t="s">
        <v>698</v>
      </c>
      <c r="AZ362" s="27" t="s">
        <v>698</v>
      </c>
      <c r="BA362" s="27" t="s">
        <v>698</v>
      </c>
      <c r="BB362" s="27" t="s">
        <v>698</v>
      </c>
      <c r="BC362" s="27" t="s">
        <v>698</v>
      </c>
      <c r="BD362" s="27" t="s">
        <v>698</v>
      </c>
      <c r="BE362" s="27" t="s">
        <v>698</v>
      </c>
      <c r="BF362" s="27" t="s">
        <v>698</v>
      </c>
      <c r="BG362" s="27" t="s">
        <v>698</v>
      </c>
      <c r="BH362" s="27" t="s">
        <v>698</v>
      </c>
      <c r="BI362" s="27" t="s">
        <v>698</v>
      </c>
      <c r="BJ362" s="27" t="s">
        <v>698</v>
      </c>
      <c r="BK362" s="27" t="s">
        <v>698</v>
      </c>
      <c r="BL362" s="27" t="s">
        <v>698</v>
      </c>
      <c r="BM362" s="27" t="s">
        <v>698</v>
      </c>
      <c r="BN362" s="27" t="s">
        <v>698</v>
      </c>
      <c r="BO362" s="27" t="s">
        <v>698</v>
      </c>
      <c r="BP362" s="27" t="s">
        <v>698</v>
      </c>
      <c r="BQ362" s="27" t="s">
        <v>698</v>
      </c>
      <c r="BR362" s="27" t="s">
        <v>698</v>
      </c>
      <c r="BS362" s="27" t="s">
        <v>698</v>
      </c>
      <c r="BT362" s="27" t="s">
        <v>698</v>
      </c>
      <c r="BU362" s="27" t="s">
        <v>698</v>
      </c>
      <c r="BV362" s="27" t="s">
        <v>698</v>
      </c>
      <c r="BW362" s="27" t="s">
        <v>698</v>
      </c>
      <c r="BX362" s="27" t="s">
        <v>698</v>
      </c>
      <c r="BY362" s="27" t="s">
        <v>698</v>
      </c>
      <c r="BZ362" s="27" t="s">
        <v>698</v>
      </c>
      <c r="CA362" s="27" t="s">
        <v>698</v>
      </c>
      <c r="CB362" s="27" t="s">
        <v>698</v>
      </c>
      <c r="CC362" s="27" t="s">
        <v>698</v>
      </c>
      <c r="CD362" s="27" t="s">
        <v>698</v>
      </c>
      <c r="CE362" s="27" t="s">
        <v>698</v>
      </c>
      <c r="CF362" s="27" t="s">
        <v>698</v>
      </c>
      <c r="CG362" s="27" t="s">
        <v>698</v>
      </c>
      <c r="CH362" s="27" t="s">
        <v>698</v>
      </c>
      <c r="CI362" s="27" t="s">
        <v>698</v>
      </c>
      <c r="CJ362" s="27" t="s">
        <v>698</v>
      </c>
      <c r="CK362" s="27" t="s">
        <v>704</v>
      </c>
      <c r="CL362" s="27" t="s">
        <v>704</v>
      </c>
      <c r="CM362" s="27" t="s">
        <v>698</v>
      </c>
      <c r="CN362" s="27" t="s">
        <v>698</v>
      </c>
      <c r="CO362" s="27" t="s">
        <v>698</v>
      </c>
      <c r="CP362" s="27" t="s">
        <v>698</v>
      </c>
      <c r="CQ362" s="27" t="s">
        <v>698</v>
      </c>
      <c r="CR362" s="27" t="s">
        <v>698</v>
      </c>
      <c r="CS362" s="27" t="s">
        <v>698</v>
      </c>
      <c r="CT362" s="27" t="s">
        <v>698</v>
      </c>
      <c r="CU362" s="27" t="s">
        <v>698</v>
      </c>
      <c r="CV362" s="27" t="s">
        <v>698</v>
      </c>
      <c r="CW362" s="27" t="s">
        <v>698</v>
      </c>
      <c r="CX362" s="27" t="s">
        <v>698</v>
      </c>
      <c r="CY362" s="27" t="s">
        <v>698</v>
      </c>
      <c r="CZ362" s="27" t="s">
        <v>698</v>
      </c>
      <c r="DA362" s="27" t="s">
        <v>698</v>
      </c>
      <c r="DB362" s="27" t="s">
        <v>698</v>
      </c>
      <c r="DC362" s="27" t="s">
        <v>698</v>
      </c>
      <c r="DD362" s="27" t="s">
        <v>698</v>
      </c>
      <c r="DE362" s="27" t="s">
        <v>698</v>
      </c>
      <c r="DF362" s="27" t="s">
        <v>698</v>
      </c>
      <c r="DG362" s="27" t="s">
        <v>698</v>
      </c>
      <c r="DH362" s="27" t="s">
        <v>698</v>
      </c>
      <c r="DI362" s="27" t="s">
        <v>698</v>
      </c>
      <c r="DJ362" s="27" t="s">
        <v>698</v>
      </c>
      <c r="DK362" s="27" t="s">
        <v>698</v>
      </c>
      <c r="DL362" s="27" t="s">
        <v>698</v>
      </c>
      <c r="DM362" s="27" t="s">
        <v>698</v>
      </c>
      <c r="DN362" s="27" t="s">
        <v>698</v>
      </c>
      <c r="DO362" s="27" t="s">
        <v>698</v>
      </c>
      <c r="DP362" s="27" t="s">
        <v>698</v>
      </c>
      <c r="DQ362" s="27" t="s">
        <v>698</v>
      </c>
      <c r="DR362" s="27" t="s">
        <v>698</v>
      </c>
      <c r="DS362" s="27" t="s">
        <v>698</v>
      </c>
      <c r="DT362" s="27" t="s">
        <v>698</v>
      </c>
      <c r="DU362" s="27" t="s">
        <v>698</v>
      </c>
      <c r="DV362" s="27" t="s">
        <v>698</v>
      </c>
      <c r="DW362" s="27" t="s">
        <v>698</v>
      </c>
      <c r="DX362" s="27" t="s">
        <v>698</v>
      </c>
      <c r="DY362" s="27" t="s">
        <v>698</v>
      </c>
      <c r="DZ362" s="27" t="s">
        <v>698</v>
      </c>
      <c r="EA362" s="27" t="s">
        <v>698</v>
      </c>
      <c r="EB362" s="27" t="s">
        <v>698</v>
      </c>
      <c r="EC362" s="27" t="s">
        <v>698</v>
      </c>
      <c r="ED362" s="27" t="s">
        <v>698</v>
      </c>
      <c r="EE362" s="27" t="s">
        <v>698</v>
      </c>
      <c r="EF362" s="27" t="s">
        <v>698</v>
      </c>
      <c r="EG362" s="27" t="s">
        <v>698</v>
      </c>
      <c r="EH362" s="27" t="s">
        <v>698</v>
      </c>
      <c r="EI362" s="27" t="s">
        <v>698</v>
      </c>
      <c r="EJ362" s="27" t="s">
        <v>698</v>
      </c>
      <c r="EK362" s="27" t="s">
        <v>698</v>
      </c>
      <c r="EL362" s="27" t="s">
        <v>698</v>
      </c>
      <c r="EM362" s="27" t="s">
        <v>698</v>
      </c>
      <c r="EN362" s="27" t="s">
        <v>698</v>
      </c>
      <c r="EO362" s="27" t="s">
        <v>698</v>
      </c>
      <c r="EP362" s="27" t="s">
        <v>698</v>
      </c>
      <c r="EQ362" s="27" t="s">
        <v>698</v>
      </c>
      <c r="ER362" s="27" t="s">
        <v>698</v>
      </c>
      <c r="ES362" s="27" t="s">
        <v>698</v>
      </c>
      <c r="ET362" s="27" t="s">
        <v>698</v>
      </c>
      <c r="EU362" s="27" t="s">
        <v>698</v>
      </c>
      <c r="EV362" s="27" t="s">
        <v>698</v>
      </c>
      <c r="EW362" s="27" t="s">
        <v>2705</v>
      </c>
      <c r="EX362" s="27" t="s">
        <v>2706</v>
      </c>
      <c r="EY362" s="27" t="s">
        <v>2707</v>
      </c>
      <c r="EZ362" s="27" t="s">
        <v>694</v>
      </c>
      <c r="FA362" s="27" t="s">
        <v>694</v>
      </c>
      <c r="FB362" s="27" t="s">
        <v>694</v>
      </c>
      <c r="FC362" s="27" t="s">
        <v>694</v>
      </c>
      <c r="FD362" s="27" t="s">
        <v>694</v>
      </c>
      <c r="FE362" s="27" t="s">
        <v>2709</v>
      </c>
      <c r="FF362" s="42"/>
      <c r="FG362" s="42"/>
    </row>
    <row r="363" spans="1:163" x14ac:dyDescent="0.25">
      <c r="A363" s="27" t="str">
        <f t="shared" si="5"/>
        <v>IR003005015002000000000000000000000000</v>
      </c>
      <c r="B363" s="20" t="s">
        <v>2877</v>
      </c>
      <c r="C363" s="23" t="s">
        <v>2630</v>
      </c>
      <c r="D363" s="23" t="s">
        <v>710</v>
      </c>
      <c r="E363" s="23" t="s">
        <v>713</v>
      </c>
      <c r="F363" s="23" t="s">
        <v>740</v>
      </c>
      <c r="G363" s="21" t="s">
        <v>707</v>
      </c>
      <c r="H363" s="23" t="s">
        <v>697</v>
      </c>
      <c r="I363" s="23" t="s">
        <v>697</v>
      </c>
      <c r="J363" s="23" t="s">
        <v>697</v>
      </c>
      <c r="K363" s="64" t="s">
        <v>697</v>
      </c>
      <c r="L363" s="23" t="s">
        <v>697</v>
      </c>
      <c r="M363" s="23" t="s">
        <v>697</v>
      </c>
      <c r="N363" s="23" t="s">
        <v>697</v>
      </c>
      <c r="O363" s="23" t="s">
        <v>697</v>
      </c>
      <c r="P363" s="27">
        <v>0</v>
      </c>
      <c r="Q363" s="27" t="s">
        <v>704</v>
      </c>
      <c r="R363" s="27" t="s">
        <v>698</v>
      </c>
      <c r="S363" s="28" t="s">
        <v>694</v>
      </c>
      <c r="T363" s="28" t="s">
        <v>922</v>
      </c>
      <c r="U363" s="34" t="s">
        <v>3284</v>
      </c>
      <c r="V363" s="52" t="s">
        <v>905</v>
      </c>
      <c r="W363" s="20"/>
      <c r="X363" s="20"/>
      <c r="Y363" s="20"/>
      <c r="Z363" s="20" t="s">
        <v>3285</v>
      </c>
      <c r="AA363" s="20"/>
      <c r="AB363" s="20"/>
      <c r="AC363" s="20"/>
      <c r="AD363" s="20"/>
      <c r="AE363" s="20"/>
      <c r="AF363" s="20"/>
      <c r="AG363" s="20"/>
      <c r="AH363" s="27" t="s">
        <v>3286</v>
      </c>
      <c r="AI363" s="28" t="s">
        <v>704</v>
      </c>
      <c r="AJ363" s="27" t="s">
        <v>698</v>
      </c>
      <c r="AK363" s="27" t="s">
        <v>698</v>
      </c>
      <c r="AL363" s="27" t="s">
        <v>698</v>
      </c>
      <c r="AM363" s="27" t="s">
        <v>698</v>
      </c>
      <c r="AN363" s="27" t="s">
        <v>698</v>
      </c>
      <c r="AO363" s="27" t="s">
        <v>698</v>
      </c>
      <c r="AP363" s="27" t="s">
        <v>698</v>
      </c>
      <c r="AQ363" s="27" t="s">
        <v>698</v>
      </c>
      <c r="AR363" s="27" t="s">
        <v>698</v>
      </c>
      <c r="AS363" s="27" t="s">
        <v>698</v>
      </c>
      <c r="AT363" s="27" t="s">
        <v>698</v>
      </c>
      <c r="AU363" s="27" t="s">
        <v>698</v>
      </c>
      <c r="AV363" s="27" t="s">
        <v>698</v>
      </c>
      <c r="AW363" s="27" t="s">
        <v>698</v>
      </c>
      <c r="AX363" s="27" t="s">
        <v>698</v>
      </c>
      <c r="AY363" s="27" t="s">
        <v>698</v>
      </c>
      <c r="AZ363" s="27" t="s">
        <v>698</v>
      </c>
      <c r="BA363" s="27" t="s">
        <v>698</v>
      </c>
      <c r="BB363" s="27" t="s">
        <v>698</v>
      </c>
      <c r="BC363" s="27" t="s">
        <v>698</v>
      </c>
      <c r="BD363" s="27" t="s">
        <v>698</v>
      </c>
      <c r="BE363" s="27" t="s">
        <v>698</v>
      </c>
      <c r="BF363" s="27" t="s">
        <v>698</v>
      </c>
      <c r="BG363" s="27" t="s">
        <v>698</v>
      </c>
      <c r="BH363" s="27" t="s">
        <v>698</v>
      </c>
      <c r="BI363" s="27" t="s">
        <v>698</v>
      </c>
      <c r="BJ363" s="27" t="s">
        <v>698</v>
      </c>
      <c r="BK363" s="27" t="s">
        <v>698</v>
      </c>
      <c r="BL363" s="27" t="s">
        <v>698</v>
      </c>
      <c r="BM363" s="27" t="s">
        <v>698</v>
      </c>
      <c r="BN363" s="27" t="s">
        <v>698</v>
      </c>
      <c r="BO363" s="27" t="s">
        <v>698</v>
      </c>
      <c r="BP363" s="27" t="s">
        <v>698</v>
      </c>
      <c r="BQ363" s="27" t="s">
        <v>698</v>
      </c>
      <c r="BR363" s="27" t="s">
        <v>698</v>
      </c>
      <c r="BS363" s="27" t="s">
        <v>698</v>
      </c>
      <c r="BT363" s="27" t="s">
        <v>698</v>
      </c>
      <c r="BU363" s="27" t="s">
        <v>698</v>
      </c>
      <c r="BV363" s="27" t="s">
        <v>698</v>
      </c>
      <c r="BW363" s="27" t="s">
        <v>698</v>
      </c>
      <c r="BX363" s="27" t="s">
        <v>698</v>
      </c>
      <c r="BY363" s="27" t="s">
        <v>698</v>
      </c>
      <c r="BZ363" s="27" t="s">
        <v>698</v>
      </c>
      <c r="CA363" s="27" t="s">
        <v>698</v>
      </c>
      <c r="CB363" s="27" t="s">
        <v>698</v>
      </c>
      <c r="CC363" s="27" t="s">
        <v>698</v>
      </c>
      <c r="CD363" s="27" t="s">
        <v>698</v>
      </c>
      <c r="CE363" s="27" t="s">
        <v>698</v>
      </c>
      <c r="CF363" s="27" t="s">
        <v>698</v>
      </c>
      <c r="CG363" s="27" t="s">
        <v>698</v>
      </c>
      <c r="CH363" s="27" t="s">
        <v>698</v>
      </c>
      <c r="CI363" s="27" t="s">
        <v>698</v>
      </c>
      <c r="CJ363" s="27" t="s">
        <v>698</v>
      </c>
      <c r="CK363" s="27" t="s">
        <v>704</v>
      </c>
      <c r="CL363" s="27" t="s">
        <v>704</v>
      </c>
      <c r="CM363" s="27" t="s">
        <v>698</v>
      </c>
      <c r="CN363" s="27" t="s">
        <v>698</v>
      </c>
      <c r="CO363" s="27" t="s">
        <v>698</v>
      </c>
      <c r="CP363" s="27" t="s">
        <v>698</v>
      </c>
      <c r="CQ363" s="27" t="s">
        <v>698</v>
      </c>
      <c r="CR363" s="27" t="s">
        <v>698</v>
      </c>
      <c r="CS363" s="27" t="s">
        <v>698</v>
      </c>
      <c r="CT363" s="27" t="s">
        <v>698</v>
      </c>
      <c r="CU363" s="27" t="s">
        <v>698</v>
      </c>
      <c r="CV363" s="27" t="s">
        <v>698</v>
      </c>
      <c r="CW363" s="27" t="s">
        <v>698</v>
      </c>
      <c r="CX363" s="27" t="s">
        <v>698</v>
      </c>
      <c r="CY363" s="27" t="s">
        <v>698</v>
      </c>
      <c r="CZ363" s="27" t="s">
        <v>698</v>
      </c>
      <c r="DA363" s="27" t="s">
        <v>698</v>
      </c>
      <c r="DB363" s="27" t="s">
        <v>698</v>
      </c>
      <c r="DC363" s="27" t="s">
        <v>698</v>
      </c>
      <c r="DD363" s="27" t="s">
        <v>698</v>
      </c>
      <c r="DE363" s="27" t="s">
        <v>698</v>
      </c>
      <c r="DF363" s="27" t="s">
        <v>698</v>
      </c>
      <c r="DG363" s="27" t="s">
        <v>698</v>
      </c>
      <c r="DH363" s="27" t="s">
        <v>698</v>
      </c>
      <c r="DI363" s="27" t="s">
        <v>698</v>
      </c>
      <c r="DJ363" s="27" t="s">
        <v>698</v>
      </c>
      <c r="DK363" s="27" t="s">
        <v>698</v>
      </c>
      <c r="DL363" s="27" t="s">
        <v>698</v>
      </c>
      <c r="DM363" s="27" t="s">
        <v>698</v>
      </c>
      <c r="DN363" s="27" t="s">
        <v>698</v>
      </c>
      <c r="DO363" s="27" t="s">
        <v>698</v>
      </c>
      <c r="DP363" s="27" t="s">
        <v>698</v>
      </c>
      <c r="DQ363" s="27" t="s">
        <v>698</v>
      </c>
      <c r="DR363" s="27" t="s">
        <v>698</v>
      </c>
      <c r="DS363" s="27" t="s">
        <v>698</v>
      </c>
      <c r="DT363" s="27" t="s">
        <v>698</v>
      </c>
      <c r="DU363" s="27" t="s">
        <v>698</v>
      </c>
      <c r="DV363" s="27" t="s">
        <v>698</v>
      </c>
      <c r="DW363" s="27" t="s">
        <v>698</v>
      </c>
      <c r="DX363" s="27" t="s">
        <v>698</v>
      </c>
      <c r="DY363" s="27" t="s">
        <v>698</v>
      </c>
      <c r="DZ363" s="27" t="s">
        <v>698</v>
      </c>
      <c r="EA363" s="27" t="s">
        <v>698</v>
      </c>
      <c r="EB363" s="27" t="s">
        <v>698</v>
      </c>
      <c r="EC363" s="27" t="s">
        <v>698</v>
      </c>
      <c r="ED363" s="27" t="s">
        <v>698</v>
      </c>
      <c r="EE363" s="27" t="s">
        <v>698</v>
      </c>
      <c r="EF363" s="27" t="s">
        <v>698</v>
      </c>
      <c r="EG363" s="27" t="s">
        <v>698</v>
      </c>
      <c r="EH363" s="27" t="s">
        <v>698</v>
      </c>
      <c r="EI363" s="27" t="s">
        <v>698</v>
      </c>
      <c r="EJ363" s="27" t="s">
        <v>698</v>
      </c>
      <c r="EK363" s="27" t="s">
        <v>698</v>
      </c>
      <c r="EL363" s="27" t="s">
        <v>698</v>
      </c>
      <c r="EM363" s="27" t="s">
        <v>698</v>
      </c>
      <c r="EN363" s="27" t="s">
        <v>698</v>
      </c>
      <c r="EO363" s="27" t="s">
        <v>698</v>
      </c>
      <c r="EP363" s="27" t="s">
        <v>698</v>
      </c>
      <c r="EQ363" s="27" t="s">
        <v>698</v>
      </c>
      <c r="ER363" s="27" t="s">
        <v>698</v>
      </c>
      <c r="ES363" s="27" t="s">
        <v>698</v>
      </c>
      <c r="ET363" s="27" t="s">
        <v>698</v>
      </c>
      <c r="EU363" s="27" t="s">
        <v>698</v>
      </c>
      <c r="EV363" s="27" t="s">
        <v>698</v>
      </c>
      <c r="EW363" s="27" t="s">
        <v>2705</v>
      </c>
      <c r="EX363" s="27" t="s">
        <v>2706</v>
      </c>
      <c r="EY363" s="27" t="s">
        <v>2707</v>
      </c>
      <c r="EZ363" s="27" t="s">
        <v>694</v>
      </c>
      <c r="FA363" s="27" t="s">
        <v>694</v>
      </c>
      <c r="FB363" s="27" t="s">
        <v>694</v>
      </c>
      <c r="FC363" s="27" t="s">
        <v>694</v>
      </c>
      <c r="FD363" s="27" t="s">
        <v>694</v>
      </c>
      <c r="FE363" s="27" t="s">
        <v>2709</v>
      </c>
      <c r="FF363" s="42"/>
      <c r="FG363" s="42"/>
    </row>
    <row r="364" spans="1:163" x14ac:dyDescent="0.25">
      <c r="A364" s="27" t="str">
        <f t="shared" si="5"/>
        <v>IR003005016000000000000000000000000000</v>
      </c>
      <c r="B364" s="20" t="s">
        <v>2877</v>
      </c>
      <c r="C364" s="23" t="s">
        <v>2630</v>
      </c>
      <c r="D364" s="23" t="s">
        <v>710</v>
      </c>
      <c r="E364" s="23" t="s">
        <v>713</v>
      </c>
      <c r="F364" s="23" t="s">
        <v>742</v>
      </c>
      <c r="G364" s="23" t="s">
        <v>697</v>
      </c>
      <c r="H364" s="23" t="s">
        <v>697</v>
      </c>
      <c r="I364" s="23" t="s">
        <v>697</v>
      </c>
      <c r="J364" s="23" t="s">
        <v>697</v>
      </c>
      <c r="K364" s="64" t="s">
        <v>697</v>
      </c>
      <c r="L364" s="23" t="s">
        <v>697</v>
      </c>
      <c r="M364" s="23" t="s">
        <v>697</v>
      </c>
      <c r="N364" s="23" t="s">
        <v>697</v>
      </c>
      <c r="O364" s="23" t="s">
        <v>697</v>
      </c>
      <c r="P364" s="27">
        <v>0</v>
      </c>
      <c r="Q364" s="27" t="s">
        <v>704</v>
      </c>
      <c r="R364" s="27" t="s">
        <v>698</v>
      </c>
      <c r="S364" s="28" t="s">
        <v>694</v>
      </c>
      <c r="T364" s="28" t="s">
        <v>922</v>
      </c>
      <c r="U364" s="34" t="s">
        <v>3287</v>
      </c>
      <c r="V364" s="52" t="s">
        <v>905</v>
      </c>
      <c r="W364" s="20"/>
      <c r="X364" s="20"/>
      <c r="Y364" s="20" t="s">
        <v>3288</v>
      </c>
      <c r="Z364" s="20"/>
      <c r="AA364" s="20"/>
      <c r="AB364" s="20"/>
      <c r="AC364" s="20"/>
      <c r="AD364" s="20"/>
      <c r="AE364" s="20"/>
      <c r="AF364" s="20"/>
      <c r="AG364" s="20"/>
      <c r="AH364" s="27" t="s">
        <v>3289</v>
      </c>
      <c r="AI364" s="28" t="s">
        <v>704</v>
      </c>
      <c r="AJ364" s="27" t="s">
        <v>698</v>
      </c>
      <c r="AK364" s="27" t="s">
        <v>698</v>
      </c>
      <c r="AL364" s="27" t="s">
        <v>698</v>
      </c>
      <c r="AM364" s="27" t="s">
        <v>698</v>
      </c>
      <c r="AN364" s="27" t="s">
        <v>698</v>
      </c>
      <c r="AO364" s="27" t="s">
        <v>698</v>
      </c>
      <c r="AP364" s="27" t="s">
        <v>698</v>
      </c>
      <c r="AQ364" s="27" t="s">
        <v>698</v>
      </c>
      <c r="AR364" s="27" t="s">
        <v>698</v>
      </c>
      <c r="AS364" s="27" t="s">
        <v>698</v>
      </c>
      <c r="AT364" s="27" t="s">
        <v>698</v>
      </c>
      <c r="AU364" s="27" t="s">
        <v>698</v>
      </c>
      <c r="AV364" s="27" t="s">
        <v>698</v>
      </c>
      <c r="AW364" s="27" t="s">
        <v>698</v>
      </c>
      <c r="AX364" s="27" t="s">
        <v>698</v>
      </c>
      <c r="AY364" s="27" t="s">
        <v>698</v>
      </c>
      <c r="AZ364" s="27" t="s">
        <v>698</v>
      </c>
      <c r="BA364" s="27" t="s">
        <v>698</v>
      </c>
      <c r="BB364" s="27" t="s">
        <v>698</v>
      </c>
      <c r="BC364" s="27" t="s">
        <v>698</v>
      </c>
      <c r="BD364" s="27" t="s">
        <v>698</v>
      </c>
      <c r="BE364" s="27" t="s">
        <v>698</v>
      </c>
      <c r="BF364" s="27" t="s">
        <v>698</v>
      </c>
      <c r="BG364" s="27" t="s">
        <v>698</v>
      </c>
      <c r="BH364" s="27" t="s">
        <v>698</v>
      </c>
      <c r="BI364" s="27" t="s">
        <v>698</v>
      </c>
      <c r="BJ364" s="27" t="s">
        <v>698</v>
      </c>
      <c r="BK364" s="27" t="s">
        <v>698</v>
      </c>
      <c r="BL364" s="27" t="s">
        <v>698</v>
      </c>
      <c r="BM364" s="27" t="s">
        <v>698</v>
      </c>
      <c r="BN364" s="27" t="s">
        <v>698</v>
      </c>
      <c r="BO364" s="27" t="s">
        <v>698</v>
      </c>
      <c r="BP364" s="27" t="s">
        <v>698</v>
      </c>
      <c r="BQ364" s="27" t="s">
        <v>698</v>
      </c>
      <c r="BR364" s="27" t="s">
        <v>698</v>
      </c>
      <c r="BS364" s="27" t="s">
        <v>698</v>
      </c>
      <c r="BT364" s="27" t="s">
        <v>698</v>
      </c>
      <c r="BU364" s="27" t="s">
        <v>698</v>
      </c>
      <c r="BV364" s="27" t="s">
        <v>698</v>
      </c>
      <c r="BW364" s="27" t="s">
        <v>698</v>
      </c>
      <c r="BX364" s="27" t="s">
        <v>698</v>
      </c>
      <c r="BY364" s="27" t="s">
        <v>698</v>
      </c>
      <c r="BZ364" s="27" t="s">
        <v>698</v>
      </c>
      <c r="CA364" s="27" t="s">
        <v>698</v>
      </c>
      <c r="CB364" s="27" t="s">
        <v>698</v>
      </c>
      <c r="CC364" s="27" t="s">
        <v>698</v>
      </c>
      <c r="CD364" s="27" t="s">
        <v>698</v>
      </c>
      <c r="CE364" s="27" t="s">
        <v>698</v>
      </c>
      <c r="CF364" s="27" t="s">
        <v>698</v>
      </c>
      <c r="CG364" s="27" t="s">
        <v>698</v>
      </c>
      <c r="CH364" s="27" t="s">
        <v>704</v>
      </c>
      <c r="CI364" s="27" t="s">
        <v>704</v>
      </c>
      <c r="CJ364" s="27" t="s">
        <v>704</v>
      </c>
      <c r="CK364" s="27" t="s">
        <v>698</v>
      </c>
      <c r="CL364" s="27" t="s">
        <v>698</v>
      </c>
      <c r="CM364" s="27" t="s">
        <v>698</v>
      </c>
      <c r="CN364" s="27" t="s">
        <v>698</v>
      </c>
      <c r="CO364" s="27" t="s">
        <v>698</v>
      </c>
      <c r="CP364" s="27" t="s">
        <v>698</v>
      </c>
      <c r="CQ364" s="27" t="s">
        <v>698</v>
      </c>
      <c r="CR364" s="27" t="s">
        <v>698</v>
      </c>
      <c r="CS364" s="27" t="s">
        <v>698</v>
      </c>
      <c r="CT364" s="27" t="s">
        <v>698</v>
      </c>
      <c r="CU364" s="27" t="s">
        <v>698</v>
      </c>
      <c r="CV364" s="27" t="s">
        <v>698</v>
      </c>
      <c r="CW364" s="27" t="s">
        <v>698</v>
      </c>
      <c r="CX364" s="27" t="s">
        <v>698</v>
      </c>
      <c r="CY364" s="27" t="s">
        <v>698</v>
      </c>
      <c r="CZ364" s="27" t="s">
        <v>698</v>
      </c>
      <c r="DA364" s="27" t="s">
        <v>698</v>
      </c>
      <c r="DB364" s="27" t="s">
        <v>698</v>
      </c>
      <c r="DC364" s="27" t="s">
        <v>698</v>
      </c>
      <c r="DD364" s="27" t="s">
        <v>698</v>
      </c>
      <c r="DE364" s="27" t="s">
        <v>698</v>
      </c>
      <c r="DF364" s="27" t="s">
        <v>698</v>
      </c>
      <c r="DG364" s="27" t="s">
        <v>698</v>
      </c>
      <c r="DH364" s="27" t="s">
        <v>698</v>
      </c>
      <c r="DI364" s="27" t="s">
        <v>698</v>
      </c>
      <c r="DJ364" s="27" t="s">
        <v>698</v>
      </c>
      <c r="DK364" s="27" t="s">
        <v>698</v>
      </c>
      <c r="DL364" s="27" t="s">
        <v>698</v>
      </c>
      <c r="DM364" s="27" t="s">
        <v>698</v>
      </c>
      <c r="DN364" s="27" t="s">
        <v>698</v>
      </c>
      <c r="DO364" s="27" t="s">
        <v>698</v>
      </c>
      <c r="DP364" s="27" t="s">
        <v>698</v>
      </c>
      <c r="DQ364" s="27" t="s">
        <v>698</v>
      </c>
      <c r="DR364" s="27" t="s">
        <v>698</v>
      </c>
      <c r="DS364" s="27" t="s">
        <v>698</v>
      </c>
      <c r="DT364" s="27" t="s">
        <v>698</v>
      </c>
      <c r="DU364" s="27" t="s">
        <v>698</v>
      </c>
      <c r="DV364" s="27" t="s">
        <v>698</v>
      </c>
      <c r="DW364" s="27" t="s">
        <v>698</v>
      </c>
      <c r="DX364" s="27" t="s">
        <v>698</v>
      </c>
      <c r="DY364" s="27" t="s">
        <v>698</v>
      </c>
      <c r="DZ364" s="27" t="s">
        <v>698</v>
      </c>
      <c r="EA364" s="27" t="s">
        <v>698</v>
      </c>
      <c r="EB364" s="27" t="s">
        <v>698</v>
      </c>
      <c r="EC364" s="27" t="s">
        <v>698</v>
      </c>
      <c r="ED364" s="27" t="s">
        <v>698</v>
      </c>
      <c r="EE364" s="27" t="s">
        <v>698</v>
      </c>
      <c r="EF364" s="27" t="s">
        <v>698</v>
      </c>
      <c r="EG364" s="27" t="s">
        <v>698</v>
      </c>
      <c r="EH364" s="27" t="s">
        <v>698</v>
      </c>
      <c r="EI364" s="27" t="s">
        <v>698</v>
      </c>
      <c r="EJ364" s="27" t="s">
        <v>698</v>
      </c>
      <c r="EK364" s="27" t="s">
        <v>698</v>
      </c>
      <c r="EL364" s="27" t="s">
        <v>698</v>
      </c>
      <c r="EM364" s="27" t="s">
        <v>698</v>
      </c>
      <c r="EN364" s="27" t="s">
        <v>698</v>
      </c>
      <c r="EO364" s="27" t="s">
        <v>698</v>
      </c>
      <c r="EP364" s="27" t="s">
        <v>698</v>
      </c>
      <c r="EQ364" s="27" t="s">
        <v>698</v>
      </c>
      <c r="ER364" s="27" t="s">
        <v>698</v>
      </c>
      <c r="ES364" s="27" t="s">
        <v>698</v>
      </c>
      <c r="ET364" s="27" t="s">
        <v>698</v>
      </c>
      <c r="EU364" s="27" t="s">
        <v>698</v>
      </c>
      <c r="EV364" s="27" t="s">
        <v>698</v>
      </c>
      <c r="EW364" s="27" t="s">
        <v>2705</v>
      </c>
      <c r="EX364" s="27" t="s">
        <v>2706</v>
      </c>
      <c r="EY364" s="27" t="s">
        <v>2707</v>
      </c>
      <c r="EZ364" s="27" t="s">
        <v>694</v>
      </c>
      <c r="FA364" s="27" t="s">
        <v>694</v>
      </c>
      <c r="FB364" s="27" t="s">
        <v>694</v>
      </c>
      <c r="FC364" s="27" t="s">
        <v>694</v>
      </c>
      <c r="FD364" s="27" t="s">
        <v>694</v>
      </c>
      <c r="FE364" s="27" t="s">
        <v>2709</v>
      </c>
      <c r="FF364" s="42"/>
      <c r="FG364" s="42"/>
    </row>
    <row r="365" spans="1:163" x14ac:dyDescent="0.25">
      <c r="A365" s="27" t="str">
        <f t="shared" si="5"/>
        <v>IR003005017000000000000000000000000000</v>
      </c>
      <c r="B365" s="20" t="s">
        <v>2877</v>
      </c>
      <c r="C365" s="23" t="s">
        <v>2630</v>
      </c>
      <c r="D365" s="23" t="s">
        <v>710</v>
      </c>
      <c r="E365" s="23" t="s">
        <v>713</v>
      </c>
      <c r="F365" s="23" t="s">
        <v>743</v>
      </c>
      <c r="G365" s="23" t="s">
        <v>697</v>
      </c>
      <c r="H365" s="23" t="s">
        <v>697</v>
      </c>
      <c r="I365" s="23" t="s">
        <v>697</v>
      </c>
      <c r="J365" s="23" t="s">
        <v>697</v>
      </c>
      <c r="K365" s="64" t="s">
        <v>697</v>
      </c>
      <c r="L365" s="23" t="s">
        <v>697</v>
      </c>
      <c r="M365" s="23" t="s">
        <v>697</v>
      </c>
      <c r="N365" s="23" t="s">
        <v>697</v>
      </c>
      <c r="O365" s="23" t="s">
        <v>697</v>
      </c>
      <c r="P365" s="27">
        <v>0</v>
      </c>
      <c r="Q365" s="27" t="s">
        <v>704</v>
      </c>
      <c r="R365" s="27" t="s">
        <v>698</v>
      </c>
      <c r="S365" s="28" t="s">
        <v>694</v>
      </c>
      <c r="T365" s="28" t="s">
        <v>922</v>
      </c>
      <c r="U365" s="34" t="s">
        <v>3290</v>
      </c>
      <c r="V365" s="52" t="s">
        <v>905</v>
      </c>
      <c r="W365" s="20"/>
      <c r="X365" s="20"/>
      <c r="Y365" s="20" t="s">
        <v>868</v>
      </c>
      <c r="Z365" s="20"/>
      <c r="AA365" s="20"/>
      <c r="AB365" s="20"/>
      <c r="AC365" s="20"/>
      <c r="AD365" s="20"/>
      <c r="AE365" s="20"/>
      <c r="AF365" s="20"/>
      <c r="AG365" s="20"/>
      <c r="AH365" s="27" t="s">
        <v>3291</v>
      </c>
      <c r="AI365" s="28" t="s">
        <v>704</v>
      </c>
      <c r="AJ365" s="27" t="s">
        <v>698</v>
      </c>
      <c r="AK365" s="27" t="s">
        <v>698</v>
      </c>
      <c r="AL365" s="27" t="s">
        <v>698</v>
      </c>
      <c r="AM365" s="27" t="s">
        <v>698</v>
      </c>
      <c r="AN365" s="27" t="s">
        <v>698</v>
      </c>
      <c r="AO365" s="27" t="s">
        <v>698</v>
      </c>
      <c r="AP365" s="27" t="s">
        <v>698</v>
      </c>
      <c r="AQ365" s="27" t="s">
        <v>698</v>
      </c>
      <c r="AR365" s="27" t="s">
        <v>698</v>
      </c>
      <c r="AS365" s="27" t="s">
        <v>698</v>
      </c>
      <c r="AT365" s="27" t="s">
        <v>698</v>
      </c>
      <c r="AU365" s="27" t="s">
        <v>698</v>
      </c>
      <c r="AV365" s="27" t="s">
        <v>698</v>
      </c>
      <c r="AW365" s="27" t="s">
        <v>698</v>
      </c>
      <c r="AX365" s="27" t="s">
        <v>698</v>
      </c>
      <c r="AY365" s="27" t="s">
        <v>698</v>
      </c>
      <c r="AZ365" s="27" t="s">
        <v>698</v>
      </c>
      <c r="BA365" s="27" t="s">
        <v>698</v>
      </c>
      <c r="BB365" s="27" t="s">
        <v>698</v>
      </c>
      <c r="BC365" s="27" t="s">
        <v>698</v>
      </c>
      <c r="BD365" s="27" t="s">
        <v>698</v>
      </c>
      <c r="BE365" s="27" t="s">
        <v>698</v>
      </c>
      <c r="BF365" s="27" t="s">
        <v>698</v>
      </c>
      <c r="BG365" s="27" t="s">
        <v>698</v>
      </c>
      <c r="BH365" s="27" t="s">
        <v>698</v>
      </c>
      <c r="BI365" s="27" t="s">
        <v>698</v>
      </c>
      <c r="BJ365" s="27" t="s">
        <v>698</v>
      </c>
      <c r="BK365" s="27" t="s">
        <v>698</v>
      </c>
      <c r="BL365" s="27" t="s">
        <v>698</v>
      </c>
      <c r="BM365" s="27" t="s">
        <v>698</v>
      </c>
      <c r="BN365" s="27" t="s">
        <v>698</v>
      </c>
      <c r="BO365" s="27" t="s">
        <v>698</v>
      </c>
      <c r="BP365" s="27" t="s">
        <v>698</v>
      </c>
      <c r="BQ365" s="27" t="s">
        <v>698</v>
      </c>
      <c r="BR365" s="27" t="s">
        <v>698</v>
      </c>
      <c r="BS365" s="27" t="s">
        <v>698</v>
      </c>
      <c r="BT365" s="27" t="s">
        <v>698</v>
      </c>
      <c r="BU365" s="27" t="s">
        <v>698</v>
      </c>
      <c r="BV365" s="27" t="s">
        <v>698</v>
      </c>
      <c r="BW365" s="27" t="s">
        <v>698</v>
      </c>
      <c r="BX365" s="27" t="s">
        <v>698</v>
      </c>
      <c r="BY365" s="27" t="s">
        <v>698</v>
      </c>
      <c r="BZ365" s="27" t="s">
        <v>698</v>
      </c>
      <c r="CA365" s="27" t="s">
        <v>698</v>
      </c>
      <c r="CB365" s="27" t="s">
        <v>698</v>
      </c>
      <c r="CC365" s="27" t="s">
        <v>698</v>
      </c>
      <c r="CD365" s="27" t="s">
        <v>698</v>
      </c>
      <c r="CE365" s="27" t="s">
        <v>698</v>
      </c>
      <c r="CF365" s="27" t="s">
        <v>698</v>
      </c>
      <c r="CG365" s="27" t="s">
        <v>698</v>
      </c>
      <c r="CH365" s="27" t="s">
        <v>698</v>
      </c>
      <c r="CI365" s="27" t="s">
        <v>698</v>
      </c>
      <c r="CJ365" s="27" t="s">
        <v>698</v>
      </c>
      <c r="CK365" s="27" t="s">
        <v>698</v>
      </c>
      <c r="CL365" s="27" t="s">
        <v>698</v>
      </c>
      <c r="CM365" s="27" t="s">
        <v>698</v>
      </c>
      <c r="CN365" s="27" t="s">
        <v>698</v>
      </c>
      <c r="CO365" s="27" t="s">
        <v>698</v>
      </c>
      <c r="CP365" s="27" t="s">
        <v>698</v>
      </c>
      <c r="CQ365" s="27" t="s">
        <v>698</v>
      </c>
      <c r="CR365" s="27" t="s">
        <v>698</v>
      </c>
      <c r="CS365" s="27" t="s">
        <v>698</v>
      </c>
      <c r="CT365" s="27" t="s">
        <v>698</v>
      </c>
      <c r="CU365" s="27" t="s">
        <v>698</v>
      </c>
      <c r="CV365" s="27" t="s">
        <v>698</v>
      </c>
      <c r="CW365" s="27" t="s">
        <v>698</v>
      </c>
      <c r="CX365" s="27" t="s">
        <v>698</v>
      </c>
      <c r="CY365" s="27" t="s">
        <v>698</v>
      </c>
      <c r="CZ365" s="27" t="s">
        <v>698</v>
      </c>
      <c r="DA365" s="27" t="s">
        <v>698</v>
      </c>
      <c r="DB365" s="27" t="s">
        <v>698</v>
      </c>
      <c r="DC365" s="27" t="s">
        <v>698</v>
      </c>
      <c r="DD365" s="27" t="s">
        <v>698</v>
      </c>
      <c r="DE365" s="27" t="s">
        <v>698</v>
      </c>
      <c r="DF365" s="27" t="s">
        <v>698</v>
      </c>
      <c r="DG365" s="27" t="s">
        <v>698</v>
      </c>
      <c r="DH365" s="27" t="s">
        <v>698</v>
      </c>
      <c r="DI365" s="27" t="s">
        <v>698</v>
      </c>
      <c r="DJ365" s="27" t="s">
        <v>698</v>
      </c>
      <c r="DK365" s="27" t="s">
        <v>698</v>
      </c>
      <c r="DL365" s="27" t="s">
        <v>698</v>
      </c>
      <c r="DM365" s="27" t="s">
        <v>698</v>
      </c>
      <c r="DN365" s="27" t="s">
        <v>698</v>
      </c>
      <c r="DO365" s="27" t="s">
        <v>698</v>
      </c>
      <c r="DP365" s="27" t="s">
        <v>698</v>
      </c>
      <c r="DQ365" s="27" t="s">
        <v>698</v>
      </c>
      <c r="DR365" s="27" t="s">
        <v>698</v>
      </c>
      <c r="DS365" s="27" t="s">
        <v>698</v>
      </c>
      <c r="DT365" s="27" t="s">
        <v>698</v>
      </c>
      <c r="DU365" s="27" t="s">
        <v>698</v>
      </c>
      <c r="DV365" s="27" t="s">
        <v>698</v>
      </c>
      <c r="DW365" s="27" t="s">
        <v>698</v>
      </c>
      <c r="DX365" s="27" t="s">
        <v>698</v>
      </c>
      <c r="DY365" s="27" t="s">
        <v>698</v>
      </c>
      <c r="DZ365" s="27" t="s">
        <v>698</v>
      </c>
      <c r="EA365" s="27" t="s">
        <v>698</v>
      </c>
      <c r="EB365" s="27" t="s">
        <v>698</v>
      </c>
      <c r="EC365" s="27" t="s">
        <v>698</v>
      </c>
      <c r="ED365" s="27" t="s">
        <v>698</v>
      </c>
      <c r="EE365" s="27" t="s">
        <v>698</v>
      </c>
      <c r="EF365" s="27" t="s">
        <v>698</v>
      </c>
      <c r="EG365" s="27" t="s">
        <v>698</v>
      </c>
      <c r="EH365" s="27" t="s">
        <v>698</v>
      </c>
      <c r="EI365" s="27" t="s">
        <v>698</v>
      </c>
      <c r="EJ365" s="27" t="s">
        <v>698</v>
      </c>
      <c r="EK365" s="27" t="s">
        <v>698</v>
      </c>
      <c r="EL365" s="27" t="s">
        <v>698</v>
      </c>
      <c r="EM365" s="27" t="s">
        <v>698</v>
      </c>
      <c r="EN365" s="27" t="s">
        <v>698</v>
      </c>
      <c r="EO365" s="27" t="s">
        <v>698</v>
      </c>
      <c r="EP365" s="27" t="s">
        <v>698</v>
      </c>
      <c r="EQ365" s="27" t="s">
        <v>704</v>
      </c>
      <c r="ER365" s="27" t="s">
        <v>698</v>
      </c>
      <c r="ES365" s="27" t="s">
        <v>698</v>
      </c>
      <c r="ET365" s="27" t="s">
        <v>698</v>
      </c>
      <c r="EU365" s="27" t="s">
        <v>704</v>
      </c>
      <c r="EV365" s="27" t="s">
        <v>698</v>
      </c>
      <c r="EW365" s="27" t="s">
        <v>2705</v>
      </c>
      <c r="EX365" s="27" t="s">
        <v>2706</v>
      </c>
      <c r="EY365" s="27" t="s">
        <v>2707</v>
      </c>
      <c r="EZ365" s="27" t="s">
        <v>694</v>
      </c>
      <c r="FA365" s="27" t="s">
        <v>694</v>
      </c>
      <c r="FB365" s="27" t="s">
        <v>694</v>
      </c>
      <c r="FC365" s="27" t="s">
        <v>694</v>
      </c>
      <c r="FD365" s="27" t="s">
        <v>694</v>
      </c>
      <c r="FE365" s="27" t="s">
        <v>2709</v>
      </c>
      <c r="FF365" s="42"/>
      <c r="FG365" s="42"/>
    </row>
    <row r="366" spans="1:163" x14ac:dyDescent="0.25">
      <c r="A366" s="27" t="str">
        <f t="shared" si="5"/>
        <v>IR003005018000000000000000000000000000</v>
      </c>
      <c r="B366" s="20" t="s">
        <v>2877</v>
      </c>
      <c r="C366" s="23" t="s">
        <v>2630</v>
      </c>
      <c r="D366" s="23" t="s">
        <v>710</v>
      </c>
      <c r="E366" s="23" t="s">
        <v>713</v>
      </c>
      <c r="F366" s="23" t="s">
        <v>745</v>
      </c>
      <c r="G366" s="23" t="s">
        <v>697</v>
      </c>
      <c r="H366" s="23" t="s">
        <v>697</v>
      </c>
      <c r="I366" s="23" t="s">
        <v>697</v>
      </c>
      <c r="J366" s="23" t="s">
        <v>697</v>
      </c>
      <c r="K366" s="64" t="s">
        <v>697</v>
      </c>
      <c r="L366" s="23" t="s">
        <v>697</v>
      </c>
      <c r="M366" s="23" t="s">
        <v>697</v>
      </c>
      <c r="N366" s="23" t="s">
        <v>697</v>
      </c>
      <c r="O366" s="23" t="s">
        <v>697</v>
      </c>
      <c r="P366" s="27">
        <v>0</v>
      </c>
      <c r="Q366" s="27" t="s">
        <v>704</v>
      </c>
      <c r="R366" s="27" t="s">
        <v>698</v>
      </c>
      <c r="S366" s="28" t="s">
        <v>694</v>
      </c>
      <c r="T366" s="28" t="s">
        <v>922</v>
      </c>
      <c r="U366" s="34" t="s">
        <v>3292</v>
      </c>
      <c r="V366" s="52" t="s">
        <v>905</v>
      </c>
      <c r="W366" s="20"/>
      <c r="X366" s="20"/>
      <c r="Y366" s="20" t="s">
        <v>3293</v>
      </c>
      <c r="Z366" s="20"/>
      <c r="AA366" s="20"/>
      <c r="AB366" s="20"/>
      <c r="AC366" s="20"/>
      <c r="AD366" s="20"/>
      <c r="AE366" s="20"/>
      <c r="AF366" s="20"/>
      <c r="AG366" s="20"/>
      <c r="AH366" s="27" t="s">
        <v>3294</v>
      </c>
      <c r="AI366" s="28" t="s">
        <v>704</v>
      </c>
      <c r="AJ366" s="27" t="s">
        <v>698</v>
      </c>
      <c r="AK366" s="27" t="s">
        <v>698</v>
      </c>
      <c r="AL366" s="27" t="s">
        <v>698</v>
      </c>
      <c r="AM366" s="27" t="s">
        <v>698</v>
      </c>
      <c r="AN366" s="27" t="s">
        <v>698</v>
      </c>
      <c r="AO366" s="27" t="s">
        <v>698</v>
      </c>
      <c r="AP366" s="27" t="s">
        <v>698</v>
      </c>
      <c r="AQ366" s="27" t="s">
        <v>698</v>
      </c>
      <c r="AR366" s="27" t="s">
        <v>698</v>
      </c>
      <c r="AS366" s="27" t="s">
        <v>698</v>
      </c>
      <c r="AT366" s="27" t="s">
        <v>698</v>
      </c>
      <c r="AU366" s="27" t="s">
        <v>698</v>
      </c>
      <c r="AV366" s="27" t="s">
        <v>698</v>
      </c>
      <c r="AW366" s="27" t="s">
        <v>698</v>
      </c>
      <c r="AX366" s="27" t="s">
        <v>698</v>
      </c>
      <c r="AY366" s="27" t="s">
        <v>698</v>
      </c>
      <c r="AZ366" s="27" t="s">
        <v>698</v>
      </c>
      <c r="BA366" s="27" t="s">
        <v>698</v>
      </c>
      <c r="BB366" s="27" t="s">
        <v>698</v>
      </c>
      <c r="BC366" s="27" t="s">
        <v>698</v>
      </c>
      <c r="BD366" s="27" t="s">
        <v>698</v>
      </c>
      <c r="BE366" s="27" t="s">
        <v>698</v>
      </c>
      <c r="BF366" s="27" t="s">
        <v>698</v>
      </c>
      <c r="BG366" s="27" t="s">
        <v>698</v>
      </c>
      <c r="BH366" s="27" t="s">
        <v>698</v>
      </c>
      <c r="BI366" s="27" t="s">
        <v>698</v>
      </c>
      <c r="BJ366" s="27" t="s">
        <v>698</v>
      </c>
      <c r="BK366" s="27" t="s">
        <v>698</v>
      </c>
      <c r="BL366" s="27" t="s">
        <v>698</v>
      </c>
      <c r="BM366" s="27" t="s">
        <v>698</v>
      </c>
      <c r="BN366" s="27" t="s">
        <v>698</v>
      </c>
      <c r="BO366" s="27" t="s">
        <v>698</v>
      </c>
      <c r="BP366" s="27" t="s">
        <v>698</v>
      </c>
      <c r="BQ366" s="27" t="s">
        <v>698</v>
      </c>
      <c r="BR366" s="27" t="s">
        <v>698</v>
      </c>
      <c r="BS366" s="27" t="s">
        <v>698</v>
      </c>
      <c r="BT366" s="27" t="s">
        <v>698</v>
      </c>
      <c r="BU366" s="27" t="s">
        <v>698</v>
      </c>
      <c r="BV366" s="27" t="s">
        <v>698</v>
      </c>
      <c r="BW366" s="27" t="s">
        <v>698</v>
      </c>
      <c r="BX366" s="27" t="s">
        <v>698</v>
      </c>
      <c r="BY366" s="27" t="s">
        <v>698</v>
      </c>
      <c r="BZ366" s="27" t="s">
        <v>698</v>
      </c>
      <c r="CA366" s="27" t="s">
        <v>698</v>
      </c>
      <c r="CB366" s="27" t="s">
        <v>704</v>
      </c>
      <c r="CC366" s="27" t="s">
        <v>698</v>
      </c>
      <c r="CD366" s="27" t="s">
        <v>698</v>
      </c>
      <c r="CE366" s="27" t="s">
        <v>698</v>
      </c>
      <c r="CF366" s="27" t="s">
        <v>698</v>
      </c>
      <c r="CG366" s="27" t="s">
        <v>698</v>
      </c>
      <c r="CH366" s="27" t="s">
        <v>698</v>
      </c>
      <c r="CI366" s="27" t="s">
        <v>698</v>
      </c>
      <c r="CJ366" s="27" t="s">
        <v>698</v>
      </c>
      <c r="CK366" s="27" t="s">
        <v>698</v>
      </c>
      <c r="CL366" s="27" t="s">
        <v>698</v>
      </c>
      <c r="CM366" s="27" t="s">
        <v>698</v>
      </c>
      <c r="CN366" s="27" t="s">
        <v>698</v>
      </c>
      <c r="CO366" s="27" t="s">
        <v>698</v>
      </c>
      <c r="CP366" s="27" t="s">
        <v>698</v>
      </c>
      <c r="CQ366" s="27" t="s">
        <v>698</v>
      </c>
      <c r="CR366" s="27" t="s">
        <v>698</v>
      </c>
      <c r="CS366" s="27" t="s">
        <v>698</v>
      </c>
      <c r="CT366" s="27" t="s">
        <v>698</v>
      </c>
      <c r="CU366" s="27" t="s">
        <v>698</v>
      </c>
      <c r="CV366" s="27" t="s">
        <v>698</v>
      </c>
      <c r="CW366" s="27" t="s">
        <v>698</v>
      </c>
      <c r="CX366" s="27" t="s">
        <v>698</v>
      </c>
      <c r="CY366" s="27" t="s">
        <v>698</v>
      </c>
      <c r="CZ366" s="27" t="s">
        <v>698</v>
      </c>
      <c r="DA366" s="27" t="s">
        <v>698</v>
      </c>
      <c r="DB366" s="27" t="s">
        <v>698</v>
      </c>
      <c r="DC366" s="27" t="s">
        <v>698</v>
      </c>
      <c r="DD366" s="27" t="s">
        <v>698</v>
      </c>
      <c r="DE366" s="27" t="s">
        <v>698</v>
      </c>
      <c r="DF366" s="27" t="s">
        <v>698</v>
      </c>
      <c r="DG366" s="27" t="s">
        <v>698</v>
      </c>
      <c r="DH366" s="27" t="s">
        <v>698</v>
      </c>
      <c r="DI366" s="27" t="s">
        <v>698</v>
      </c>
      <c r="DJ366" s="27" t="s">
        <v>698</v>
      </c>
      <c r="DK366" s="27" t="s">
        <v>698</v>
      </c>
      <c r="DL366" s="27" t="s">
        <v>698</v>
      </c>
      <c r="DM366" s="27" t="s">
        <v>698</v>
      </c>
      <c r="DN366" s="27" t="s">
        <v>698</v>
      </c>
      <c r="DO366" s="27" t="s">
        <v>698</v>
      </c>
      <c r="DP366" s="27" t="s">
        <v>698</v>
      </c>
      <c r="DQ366" s="27" t="s">
        <v>698</v>
      </c>
      <c r="DR366" s="27" t="s">
        <v>698</v>
      </c>
      <c r="DS366" s="27" t="s">
        <v>698</v>
      </c>
      <c r="DT366" s="27" t="s">
        <v>698</v>
      </c>
      <c r="DU366" s="27" t="s">
        <v>698</v>
      </c>
      <c r="DV366" s="27" t="s">
        <v>698</v>
      </c>
      <c r="DW366" s="27" t="s">
        <v>698</v>
      </c>
      <c r="DX366" s="27" t="s">
        <v>698</v>
      </c>
      <c r="DY366" s="27" t="s">
        <v>698</v>
      </c>
      <c r="DZ366" s="27" t="s">
        <v>698</v>
      </c>
      <c r="EA366" s="27" t="s">
        <v>698</v>
      </c>
      <c r="EB366" s="27" t="s">
        <v>698</v>
      </c>
      <c r="EC366" s="27" t="s">
        <v>698</v>
      </c>
      <c r="ED366" s="27" t="s">
        <v>698</v>
      </c>
      <c r="EE366" s="27" t="s">
        <v>698</v>
      </c>
      <c r="EF366" s="27" t="s">
        <v>698</v>
      </c>
      <c r="EG366" s="27" t="s">
        <v>698</v>
      </c>
      <c r="EH366" s="27" t="s">
        <v>698</v>
      </c>
      <c r="EI366" s="27" t="s">
        <v>698</v>
      </c>
      <c r="EJ366" s="27" t="s">
        <v>698</v>
      </c>
      <c r="EK366" s="27" t="s">
        <v>698</v>
      </c>
      <c r="EL366" s="27" t="s">
        <v>698</v>
      </c>
      <c r="EM366" s="27" t="s">
        <v>698</v>
      </c>
      <c r="EN366" s="27" t="s">
        <v>698</v>
      </c>
      <c r="EO366" s="27" t="s">
        <v>698</v>
      </c>
      <c r="EP366" s="27" t="s">
        <v>698</v>
      </c>
      <c r="EQ366" s="27" t="s">
        <v>698</v>
      </c>
      <c r="ER366" s="27" t="s">
        <v>698</v>
      </c>
      <c r="ES366" s="27" t="s">
        <v>698</v>
      </c>
      <c r="ET366" s="27" t="s">
        <v>698</v>
      </c>
      <c r="EU366" s="27" t="s">
        <v>698</v>
      </c>
      <c r="EV366" s="27" t="s">
        <v>698</v>
      </c>
      <c r="EW366" s="27" t="s">
        <v>2705</v>
      </c>
      <c r="EX366" s="27" t="s">
        <v>2706</v>
      </c>
      <c r="EY366" s="27" t="s">
        <v>2707</v>
      </c>
      <c r="EZ366" s="27" t="s">
        <v>694</v>
      </c>
      <c r="FA366" s="27" t="s">
        <v>694</v>
      </c>
      <c r="FB366" s="27" t="s">
        <v>694</v>
      </c>
      <c r="FC366" s="27" t="s">
        <v>694</v>
      </c>
      <c r="FD366" s="27" t="s">
        <v>694</v>
      </c>
      <c r="FE366" s="27" t="s">
        <v>2709</v>
      </c>
      <c r="FF366" s="42"/>
      <c r="FG366" s="42"/>
    </row>
    <row r="367" spans="1:163" x14ac:dyDescent="0.25">
      <c r="A367" s="27" t="str">
        <f t="shared" si="5"/>
        <v>IR003005019000000000000000000000000000</v>
      </c>
      <c r="B367" s="27" t="s">
        <v>694</v>
      </c>
      <c r="C367" s="23" t="s">
        <v>2630</v>
      </c>
      <c r="D367" s="23" t="s">
        <v>710</v>
      </c>
      <c r="E367" s="23" t="s">
        <v>713</v>
      </c>
      <c r="F367" s="23" t="s">
        <v>747</v>
      </c>
      <c r="G367" s="23" t="s">
        <v>697</v>
      </c>
      <c r="H367" s="23" t="s">
        <v>697</v>
      </c>
      <c r="I367" s="23" t="s">
        <v>697</v>
      </c>
      <c r="J367" s="23" t="s">
        <v>697</v>
      </c>
      <c r="K367" s="64" t="s">
        <v>697</v>
      </c>
      <c r="L367" s="23" t="s">
        <v>697</v>
      </c>
      <c r="M367" s="23" t="s">
        <v>697</v>
      </c>
      <c r="N367" s="23" t="s">
        <v>697</v>
      </c>
      <c r="O367" s="23" t="s">
        <v>697</v>
      </c>
      <c r="P367" s="27">
        <v>0</v>
      </c>
      <c r="Q367" s="27" t="s">
        <v>698</v>
      </c>
      <c r="R367" s="27" t="s">
        <v>698</v>
      </c>
      <c r="S367" s="28" t="s">
        <v>694</v>
      </c>
      <c r="T367" s="28" t="s">
        <v>922</v>
      </c>
      <c r="U367" s="34" t="s">
        <v>3295</v>
      </c>
      <c r="V367" s="52" t="s">
        <v>905</v>
      </c>
      <c r="W367" s="20"/>
      <c r="X367" s="20"/>
      <c r="Y367" s="20" t="s">
        <v>3296</v>
      </c>
      <c r="Z367" s="20"/>
      <c r="AA367" s="20"/>
      <c r="AB367" s="20"/>
      <c r="AC367" s="20"/>
      <c r="AD367" s="20"/>
      <c r="AE367" s="20"/>
      <c r="AF367" s="20"/>
      <c r="AG367" s="20"/>
      <c r="AH367" s="27" t="s">
        <v>3297</v>
      </c>
      <c r="AI367" s="28" t="s">
        <v>698</v>
      </c>
      <c r="AJ367" s="27" t="s">
        <v>694</v>
      </c>
      <c r="AK367" s="27" t="s">
        <v>694</v>
      </c>
      <c r="AL367" s="27" t="s">
        <v>694</v>
      </c>
      <c r="AM367" s="27" t="s">
        <v>694</v>
      </c>
      <c r="AN367" s="27" t="s">
        <v>694</v>
      </c>
      <c r="AO367" s="27" t="s">
        <v>694</v>
      </c>
      <c r="AP367" s="27" t="s">
        <v>694</v>
      </c>
      <c r="AQ367" s="27" t="s">
        <v>694</v>
      </c>
      <c r="AR367" s="27" t="s">
        <v>694</v>
      </c>
      <c r="AS367" s="27" t="s">
        <v>694</v>
      </c>
      <c r="AT367" s="27" t="s">
        <v>694</v>
      </c>
      <c r="AU367" s="27" t="s">
        <v>694</v>
      </c>
      <c r="AV367" s="27" t="s">
        <v>694</v>
      </c>
      <c r="AW367" s="27" t="s">
        <v>694</v>
      </c>
      <c r="AX367" s="27" t="s">
        <v>694</v>
      </c>
      <c r="AY367" s="27" t="s">
        <v>694</v>
      </c>
      <c r="AZ367" s="27" t="s">
        <v>694</v>
      </c>
      <c r="BA367" s="27" t="s">
        <v>694</v>
      </c>
      <c r="BB367" s="27" t="s">
        <v>694</v>
      </c>
      <c r="BC367" s="27" t="s">
        <v>694</v>
      </c>
      <c r="BD367" s="27" t="s">
        <v>694</v>
      </c>
      <c r="BE367" s="27" t="s">
        <v>694</v>
      </c>
      <c r="BF367" s="27" t="s">
        <v>694</v>
      </c>
      <c r="BG367" s="27" t="s">
        <v>694</v>
      </c>
      <c r="BH367" s="27" t="s">
        <v>694</v>
      </c>
      <c r="BI367" s="27" t="s">
        <v>694</v>
      </c>
      <c r="BJ367" s="27" t="s">
        <v>694</v>
      </c>
      <c r="BK367" s="27" t="s">
        <v>694</v>
      </c>
      <c r="BL367" s="27" t="s">
        <v>694</v>
      </c>
      <c r="BM367" s="27" t="s">
        <v>694</v>
      </c>
      <c r="BN367" s="27" t="s">
        <v>694</v>
      </c>
      <c r="BO367" s="27" t="s">
        <v>694</v>
      </c>
      <c r="BP367" s="27" t="s">
        <v>694</v>
      </c>
      <c r="BQ367" s="27" t="s">
        <v>694</v>
      </c>
      <c r="BR367" s="27" t="s">
        <v>694</v>
      </c>
      <c r="BS367" s="27" t="s">
        <v>694</v>
      </c>
      <c r="BT367" s="27" t="s">
        <v>694</v>
      </c>
      <c r="BU367" s="27" t="s">
        <v>694</v>
      </c>
      <c r="BV367" s="27" t="s">
        <v>694</v>
      </c>
      <c r="BW367" s="27" t="s">
        <v>694</v>
      </c>
      <c r="BX367" s="27" t="s">
        <v>694</v>
      </c>
      <c r="BY367" s="27" t="s">
        <v>694</v>
      </c>
      <c r="BZ367" s="27" t="s">
        <v>694</v>
      </c>
      <c r="CA367" s="27" t="s">
        <v>694</v>
      </c>
      <c r="CB367" s="27" t="s">
        <v>694</v>
      </c>
      <c r="CC367" s="27" t="s">
        <v>694</v>
      </c>
      <c r="CD367" s="27" t="s">
        <v>694</v>
      </c>
      <c r="CE367" s="27" t="s">
        <v>694</v>
      </c>
      <c r="CF367" s="27" t="s">
        <v>694</v>
      </c>
      <c r="CG367" s="27" t="s">
        <v>694</v>
      </c>
      <c r="CH367" s="27" t="s">
        <v>694</v>
      </c>
      <c r="CI367" s="27" t="s">
        <v>694</v>
      </c>
      <c r="CJ367" s="27" t="s">
        <v>694</v>
      </c>
      <c r="CK367" s="27" t="s">
        <v>694</v>
      </c>
      <c r="CL367" s="27" t="s">
        <v>694</v>
      </c>
      <c r="CM367" s="27" t="s">
        <v>694</v>
      </c>
      <c r="CN367" s="27" t="s">
        <v>694</v>
      </c>
      <c r="CO367" s="27" t="s">
        <v>694</v>
      </c>
      <c r="CP367" s="27" t="s">
        <v>694</v>
      </c>
      <c r="CQ367" s="27" t="s">
        <v>694</v>
      </c>
      <c r="CR367" s="27" t="s">
        <v>694</v>
      </c>
      <c r="CS367" s="27" t="s">
        <v>694</v>
      </c>
      <c r="CT367" s="27" t="s">
        <v>694</v>
      </c>
      <c r="CU367" s="27" t="s">
        <v>694</v>
      </c>
      <c r="CV367" s="27" t="s">
        <v>694</v>
      </c>
      <c r="CW367" s="27" t="s">
        <v>694</v>
      </c>
      <c r="CX367" s="27" t="s">
        <v>694</v>
      </c>
      <c r="CY367" s="27" t="s">
        <v>694</v>
      </c>
      <c r="CZ367" s="27" t="s">
        <v>694</v>
      </c>
      <c r="DA367" s="27" t="s">
        <v>694</v>
      </c>
      <c r="DB367" s="27" t="s">
        <v>694</v>
      </c>
      <c r="DC367" s="27" t="s">
        <v>694</v>
      </c>
      <c r="DD367" s="27" t="s">
        <v>694</v>
      </c>
      <c r="DE367" s="27" t="s">
        <v>694</v>
      </c>
      <c r="DF367" s="27" t="s">
        <v>694</v>
      </c>
      <c r="DG367" s="27" t="s">
        <v>694</v>
      </c>
      <c r="DH367" s="27" t="s">
        <v>694</v>
      </c>
      <c r="DI367" s="27" t="s">
        <v>694</v>
      </c>
      <c r="DJ367" s="27" t="s">
        <v>694</v>
      </c>
      <c r="DK367" s="27" t="s">
        <v>694</v>
      </c>
      <c r="DL367" s="27" t="s">
        <v>694</v>
      </c>
      <c r="DM367" s="27" t="s">
        <v>694</v>
      </c>
      <c r="DN367" s="27" t="s">
        <v>694</v>
      </c>
      <c r="DO367" s="27" t="s">
        <v>694</v>
      </c>
      <c r="DP367" s="27" t="s">
        <v>694</v>
      </c>
      <c r="DQ367" s="27" t="s">
        <v>694</v>
      </c>
      <c r="DR367" s="27" t="s">
        <v>694</v>
      </c>
      <c r="DS367" s="27" t="s">
        <v>694</v>
      </c>
      <c r="DT367" s="27" t="s">
        <v>694</v>
      </c>
      <c r="DU367" s="27" t="s">
        <v>694</v>
      </c>
      <c r="DV367" s="27" t="s">
        <v>694</v>
      </c>
      <c r="DW367" s="27" t="s">
        <v>694</v>
      </c>
      <c r="DX367" s="27" t="s">
        <v>694</v>
      </c>
      <c r="DY367" s="27" t="s">
        <v>694</v>
      </c>
      <c r="DZ367" s="27" t="s">
        <v>694</v>
      </c>
      <c r="EA367" s="27" t="s">
        <v>694</v>
      </c>
      <c r="EB367" s="27" t="s">
        <v>694</v>
      </c>
      <c r="EC367" s="27" t="s">
        <v>694</v>
      </c>
      <c r="ED367" s="27" t="s">
        <v>694</v>
      </c>
      <c r="EE367" s="27" t="s">
        <v>694</v>
      </c>
      <c r="EF367" s="27" t="s">
        <v>694</v>
      </c>
      <c r="EG367" s="27" t="s">
        <v>694</v>
      </c>
      <c r="EH367" s="27" t="s">
        <v>694</v>
      </c>
      <c r="EI367" s="27" t="s">
        <v>694</v>
      </c>
      <c r="EJ367" s="27" t="s">
        <v>694</v>
      </c>
      <c r="EK367" s="27" t="s">
        <v>694</v>
      </c>
      <c r="EL367" s="27" t="s">
        <v>694</v>
      </c>
      <c r="EM367" s="27" t="s">
        <v>694</v>
      </c>
      <c r="EN367" s="27" t="s">
        <v>694</v>
      </c>
      <c r="EO367" s="27" t="s">
        <v>694</v>
      </c>
      <c r="EP367" s="27" t="s">
        <v>694</v>
      </c>
      <c r="EQ367" s="27" t="s">
        <v>694</v>
      </c>
      <c r="ER367" s="27" t="s">
        <v>694</v>
      </c>
      <c r="ES367" s="27" t="s">
        <v>694</v>
      </c>
      <c r="ET367" s="27" t="s">
        <v>694</v>
      </c>
      <c r="EU367" s="27" t="s">
        <v>694</v>
      </c>
      <c r="EV367" s="27" t="s">
        <v>694</v>
      </c>
      <c r="EW367" s="27" t="s">
        <v>694</v>
      </c>
      <c r="EX367" s="27" t="s">
        <v>694</v>
      </c>
      <c r="EY367" s="27" t="s">
        <v>694</v>
      </c>
      <c r="EZ367" s="27" t="s">
        <v>694</v>
      </c>
      <c r="FA367" s="27" t="s">
        <v>694</v>
      </c>
      <c r="FB367" s="27" t="s">
        <v>694</v>
      </c>
      <c r="FC367" s="27" t="s">
        <v>694</v>
      </c>
      <c r="FD367" s="27" t="s">
        <v>694</v>
      </c>
      <c r="FE367" s="27" t="s">
        <v>694</v>
      </c>
      <c r="FF367" s="42"/>
      <c r="FG367" s="42"/>
    </row>
    <row r="368" spans="1:163" x14ac:dyDescent="0.25">
      <c r="A368" s="27" t="str">
        <f t="shared" si="5"/>
        <v>IR003005019001000000000000000000000000</v>
      </c>
      <c r="B368" s="20" t="s">
        <v>2877</v>
      </c>
      <c r="C368" s="23" t="s">
        <v>2630</v>
      </c>
      <c r="D368" s="23" t="s">
        <v>710</v>
      </c>
      <c r="E368" s="23" t="s">
        <v>713</v>
      </c>
      <c r="F368" s="23" t="s">
        <v>747</v>
      </c>
      <c r="G368" s="23" t="s">
        <v>702</v>
      </c>
      <c r="H368" s="23" t="s">
        <v>697</v>
      </c>
      <c r="I368" s="23" t="s">
        <v>697</v>
      </c>
      <c r="J368" s="23" t="s">
        <v>697</v>
      </c>
      <c r="K368" s="64" t="s">
        <v>697</v>
      </c>
      <c r="L368" s="23" t="s">
        <v>697</v>
      </c>
      <c r="M368" s="23" t="s">
        <v>697</v>
      </c>
      <c r="N368" s="23" t="s">
        <v>697</v>
      </c>
      <c r="O368" s="23" t="s">
        <v>697</v>
      </c>
      <c r="P368" s="27">
        <v>0</v>
      </c>
      <c r="Q368" s="27" t="s">
        <v>704</v>
      </c>
      <c r="R368" s="27" t="s">
        <v>698</v>
      </c>
      <c r="S368" s="28" t="s">
        <v>694</v>
      </c>
      <c r="T368" s="28" t="s">
        <v>922</v>
      </c>
      <c r="U368" s="34" t="s">
        <v>3298</v>
      </c>
      <c r="V368" s="52" t="s">
        <v>905</v>
      </c>
      <c r="W368" s="20"/>
      <c r="X368" s="20"/>
      <c r="Y368" s="20"/>
      <c r="Z368" s="20" t="s">
        <v>3299</v>
      </c>
      <c r="AA368" s="20"/>
      <c r="AB368" s="20"/>
      <c r="AC368" s="20"/>
      <c r="AD368" s="20"/>
      <c r="AE368" s="20"/>
      <c r="AF368" s="20"/>
      <c r="AG368" s="20"/>
      <c r="AH368" s="27" t="s">
        <v>3300</v>
      </c>
      <c r="AI368" s="28" t="s">
        <v>704</v>
      </c>
      <c r="AJ368" s="27" t="s">
        <v>698</v>
      </c>
      <c r="AK368" s="27" t="s">
        <v>698</v>
      </c>
      <c r="AL368" s="27" t="s">
        <v>698</v>
      </c>
      <c r="AM368" s="27" t="s">
        <v>698</v>
      </c>
      <c r="AN368" s="27" t="s">
        <v>704</v>
      </c>
      <c r="AO368" s="27" t="s">
        <v>698</v>
      </c>
      <c r="AP368" s="27" t="s">
        <v>698</v>
      </c>
      <c r="AQ368" s="27" t="s">
        <v>698</v>
      </c>
      <c r="AR368" s="27" t="s">
        <v>698</v>
      </c>
      <c r="AS368" s="27" t="s">
        <v>698</v>
      </c>
      <c r="AT368" s="27" t="s">
        <v>698</v>
      </c>
      <c r="AU368" s="27" t="s">
        <v>698</v>
      </c>
      <c r="AV368" s="27" t="s">
        <v>698</v>
      </c>
      <c r="AW368" s="27" t="s">
        <v>698</v>
      </c>
      <c r="AX368" s="27" t="s">
        <v>698</v>
      </c>
      <c r="AY368" s="27" t="s">
        <v>698</v>
      </c>
      <c r="AZ368" s="27" t="s">
        <v>698</v>
      </c>
      <c r="BA368" s="27" t="s">
        <v>698</v>
      </c>
      <c r="BB368" s="27" t="s">
        <v>698</v>
      </c>
      <c r="BC368" s="27" t="s">
        <v>698</v>
      </c>
      <c r="BD368" s="27" t="s">
        <v>704</v>
      </c>
      <c r="BE368" s="27" t="s">
        <v>698</v>
      </c>
      <c r="BF368" s="27" t="s">
        <v>698</v>
      </c>
      <c r="BG368" s="27" t="s">
        <v>698</v>
      </c>
      <c r="BH368" s="27" t="s">
        <v>698</v>
      </c>
      <c r="BI368" s="27" t="s">
        <v>698</v>
      </c>
      <c r="BJ368" s="27" t="s">
        <v>698</v>
      </c>
      <c r="BK368" s="27" t="s">
        <v>698</v>
      </c>
      <c r="BL368" s="27" t="s">
        <v>698</v>
      </c>
      <c r="BM368" s="27" t="s">
        <v>698</v>
      </c>
      <c r="BN368" s="27" t="s">
        <v>698</v>
      </c>
      <c r="BO368" s="27" t="s">
        <v>698</v>
      </c>
      <c r="BP368" s="27" t="s">
        <v>698</v>
      </c>
      <c r="BQ368" s="27" t="s">
        <v>698</v>
      </c>
      <c r="BR368" s="27" t="s">
        <v>698</v>
      </c>
      <c r="BS368" s="27" t="s">
        <v>698</v>
      </c>
      <c r="BT368" s="27" t="s">
        <v>698</v>
      </c>
      <c r="BU368" s="27" t="s">
        <v>698</v>
      </c>
      <c r="BV368" s="27" t="s">
        <v>698</v>
      </c>
      <c r="BW368" s="27" t="s">
        <v>698</v>
      </c>
      <c r="BX368" s="27" t="s">
        <v>698</v>
      </c>
      <c r="BY368" s="27" t="s">
        <v>698</v>
      </c>
      <c r="BZ368" s="27" t="s">
        <v>698</v>
      </c>
      <c r="CA368" s="27" t="s">
        <v>698</v>
      </c>
      <c r="CB368" s="27" t="s">
        <v>698</v>
      </c>
      <c r="CC368" s="27" t="s">
        <v>698</v>
      </c>
      <c r="CD368" s="27" t="s">
        <v>698</v>
      </c>
      <c r="CE368" s="27" t="s">
        <v>698</v>
      </c>
      <c r="CF368" s="27" t="s">
        <v>698</v>
      </c>
      <c r="CG368" s="27" t="s">
        <v>698</v>
      </c>
      <c r="CH368" s="27" t="s">
        <v>698</v>
      </c>
      <c r="CI368" s="27" t="s">
        <v>698</v>
      </c>
      <c r="CJ368" s="27" t="s">
        <v>698</v>
      </c>
      <c r="CK368" s="27" t="s">
        <v>698</v>
      </c>
      <c r="CL368" s="27" t="s">
        <v>698</v>
      </c>
      <c r="CM368" s="27" t="s">
        <v>698</v>
      </c>
      <c r="CN368" s="27" t="s">
        <v>698</v>
      </c>
      <c r="CO368" s="27" t="s">
        <v>698</v>
      </c>
      <c r="CP368" s="27" t="s">
        <v>698</v>
      </c>
      <c r="CQ368" s="27" t="s">
        <v>698</v>
      </c>
      <c r="CR368" s="27" t="s">
        <v>698</v>
      </c>
      <c r="CS368" s="27" t="s">
        <v>698</v>
      </c>
      <c r="CT368" s="27" t="s">
        <v>698</v>
      </c>
      <c r="CU368" s="27" t="s">
        <v>698</v>
      </c>
      <c r="CV368" s="27" t="s">
        <v>698</v>
      </c>
      <c r="CW368" s="27" t="s">
        <v>698</v>
      </c>
      <c r="CX368" s="27" t="s">
        <v>698</v>
      </c>
      <c r="CY368" s="27" t="s">
        <v>698</v>
      </c>
      <c r="CZ368" s="27" t="s">
        <v>698</v>
      </c>
      <c r="DA368" s="27" t="s">
        <v>698</v>
      </c>
      <c r="DB368" s="27" t="s">
        <v>698</v>
      </c>
      <c r="DC368" s="27" t="s">
        <v>698</v>
      </c>
      <c r="DD368" s="27" t="s">
        <v>698</v>
      </c>
      <c r="DE368" s="27" t="s">
        <v>698</v>
      </c>
      <c r="DF368" s="27" t="s">
        <v>698</v>
      </c>
      <c r="DG368" s="27" t="s">
        <v>698</v>
      </c>
      <c r="DH368" s="27" t="s">
        <v>698</v>
      </c>
      <c r="DI368" s="27" t="s">
        <v>698</v>
      </c>
      <c r="DJ368" s="27" t="s">
        <v>698</v>
      </c>
      <c r="DK368" s="27" t="s">
        <v>698</v>
      </c>
      <c r="DL368" s="27" t="s">
        <v>698</v>
      </c>
      <c r="DM368" s="27" t="s">
        <v>698</v>
      </c>
      <c r="DN368" s="27" t="s">
        <v>698</v>
      </c>
      <c r="DO368" s="27" t="s">
        <v>698</v>
      </c>
      <c r="DP368" s="27" t="s">
        <v>698</v>
      </c>
      <c r="DQ368" s="27" t="s">
        <v>698</v>
      </c>
      <c r="DR368" s="27" t="s">
        <v>698</v>
      </c>
      <c r="DS368" s="27" t="s">
        <v>698</v>
      </c>
      <c r="DT368" s="27" t="s">
        <v>698</v>
      </c>
      <c r="DU368" s="27" t="s">
        <v>698</v>
      </c>
      <c r="DV368" s="27" t="s">
        <v>698</v>
      </c>
      <c r="DW368" s="27" t="s">
        <v>698</v>
      </c>
      <c r="DX368" s="27" t="s">
        <v>698</v>
      </c>
      <c r="DY368" s="27" t="s">
        <v>698</v>
      </c>
      <c r="DZ368" s="27" t="s">
        <v>698</v>
      </c>
      <c r="EA368" s="27" t="s">
        <v>698</v>
      </c>
      <c r="EB368" s="27" t="s">
        <v>698</v>
      </c>
      <c r="EC368" s="27" t="s">
        <v>698</v>
      </c>
      <c r="ED368" s="27" t="s">
        <v>698</v>
      </c>
      <c r="EE368" s="27" t="s">
        <v>698</v>
      </c>
      <c r="EF368" s="27" t="s">
        <v>698</v>
      </c>
      <c r="EG368" s="27" t="s">
        <v>698</v>
      </c>
      <c r="EH368" s="27" t="s">
        <v>698</v>
      </c>
      <c r="EI368" s="27" t="s">
        <v>698</v>
      </c>
      <c r="EJ368" s="27" t="s">
        <v>698</v>
      </c>
      <c r="EK368" s="27" t="s">
        <v>698</v>
      </c>
      <c r="EL368" s="27" t="s">
        <v>698</v>
      </c>
      <c r="EM368" s="27" t="s">
        <v>698</v>
      </c>
      <c r="EN368" s="27" t="s">
        <v>698</v>
      </c>
      <c r="EO368" s="27" t="s">
        <v>698</v>
      </c>
      <c r="EP368" s="27" t="s">
        <v>698</v>
      </c>
      <c r="EQ368" s="27" t="s">
        <v>698</v>
      </c>
      <c r="ER368" s="27" t="s">
        <v>698</v>
      </c>
      <c r="ES368" s="27" t="s">
        <v>698</v>
      </c>
      <c r="ET368" s="27" t="s">
        <v>698</v>
      </c>
      <c r="EU368" s="27" t="s">
        <v>698</v>
      </c>
      <c r="EV368" s="27" t="s">
        <v>698</v>
      </c>
      <c r="EW368" s="27" t="s">
        <v>2705</v>
      </c>
      <c r="EX368" s="27" t="s">
        <v>2706</v>
      </c>
      <c r="EY368" s="27" t="s">
        <v>2707</v>
      </c>
      <c r="EZ368" s="27" t="s">
        <v>694</v>
      </c>
      <c r="FA368" s="27" t="s">
        <v>694</v>
      </c>
      <c r="FB368" s="27" t="s">
        <v>694</v>
      </c>
      <c r="FC368" s="27" t="s">
        <v>694</v>
      </c>
      <c r="FD368" s="27" t="s">
        <v>694</v>
      </c>
      <c r="FE368" s="27" t="s">
        <v>2709</v>
      </c>
      <c r="FF368" s="42"/>
      <c r="FG368" s="42"/>
    </row>
    <row r="369" spans="1:163" x14ac:dyDescent="0.25">
      <c r="A369" s="27" t="str">
        <f t="shared" si="5"/>
        <v>IR003005019002000000000000000000000000</v>
      </c>
      <c r="B369" s="20" t="s">
        <v>2877</v>
      </c>
      <c r="C369" s="23" t="s">
        <v>2630</v>
      </c>
      <c r="D369" s="23" t="s">
        <v>710</v>
      </c>
      <c r="E369" s="23" t="s">
        <v>713</v>
      </c>
      <c r="F369" s="23" t="s">
        <v>747</v>
      </c>
      <c r="G369" s="21" t="s">
        <v>707</v>
      </c>
      <c r="H369" s="23" t="s">
        <v>697</v>
      </c>
      <c r="I369" s="23" t="s">
        <v>697</v>
      </c>
      <c r="J369" s="23" t="s">
        <v>697</v>
      </c>
      <c r="K369" s="64" t="s">
        <v>697</v>
      </c>
      <c r="L369" s="23" t="s">
        <v>697</v>
      </c>
      <c r="M369" s="23" t="s">
        <v>697</v>
      </c>
      <c r="N369" s="23" t="s">
        <v>697</v>
      </c>
      <c r="O369" s="23" t="s">
        <v>697</v>
      </c>
      <c r="P369" s="27">
        <v>0</v>
      </c>
      <c r="Q369" s="27" t="s">
        <v>704</v>
      </c>
      <c r="R369" s="27" t="s">
        <v>698</v>
      </c>
      <c r="S369" s="28" t="s">
        <v>694</v>
      </c>
      <c r="T369" s="28" t="s">
        <v>922</v>
      </c>
      <c r="U369" s="34" t="s">
        <v>3301</v>
      </c>
      <c r="V369" s="52" t="s">
        <v>905</v>
      </c>
      <c r="W369" s="20"/>
      <c r="X369" s="20"/>
      <c r="Y369" s="20"/>
      <c r="Z369" s="20" t="s">
        <v>3302</v>
      </c>
      <c r="AA369" s="20"/>
      <c r="AB369" s="20"/>
      <c r="AC369" s="20"/>
      <c r="AD369" s="20"/>
      <c r="AE369" s="20"/>
      <c r="AF369" s="20"/>
      <c r="AG369" s="20"/>
      <c r="AH369" s="27" t="s">
        <v>3303</v>
      </c>
      <c r="AI369" s="28" t="s">
        <v>704</v>
      </c>
      <c r="AJ369" s="27" t="s">
        <v>698</v>
      </c>
      <c r="AK369" s="27" t="s">
        <v>698</v>
      </c>
      <c r="AL369" s="27" t="s">
        <v>698</v>
      </c>
      <c r="AM369" s="27" t="s">
        <v>698</v>
      </c>
      <c r="AN369" s="27" t="s">
        <v>704</v>
      </c>
      <c r="AO369" s="27" t="s">
        <v>698</v>
      </c>
      <c r="AP369" s="27" t="s">
        <v>698</v>
      </c>
      <c r="AQ369" s="27" t="s">
        <v>698</v>
      </c>
      <c r="AR369" s="27" t="s">
        <v>698</v>
      </c>
      <c r="AS369" s="27" t="s">
        <v>698</v>
      </c>
      <c r="AT369" s="27" t="s">
        <v>698</v>
      </c>
      <c r="AU369" s="27" t="s">
        <v>698</v>
      </c>
      <c r="AV369" s="27" t="s">
        <v>698</v>
      </c>
      <c r="AW369" s="27" t="s">
        <v>698</v>
      </c>
      <c r="AX369" s="27" t="s">
        <v>698</v>
      </c>
      <c r="AY369" s="27" t="s">
        <v>698</v>
      </c>
      <c r="AZ369" s="27" t="s">
        <v>698</v>
      </c>
      <c r="BA369" s="27" t="s">
        <v>698</v>
      </c>
      <c r="BB369" s="27" t="s">
        <v>698</v>
      </c>
      <c r="BC369" s="27" t="s">
        <v>698</v>
      </c>
      <c r="BD369" s="27" t="s">
        <v>704</v>
      </c>
      <c r="BE369" s="27" t="s">
        <v>698</v>
      </c>
      <c r="BF369" s="27" t="s">
        <v>698</v>
      </c>
      <c r="BG369" s="27" t="s">
        <v>698</v>
      </c>
      <c r="BH369" s="27" t="s">
        <v>698</v>
      </c>
      <c r="BI369" s="27" t="s">
        <v>698</v>
      </c>
      <c r="BJ369" s="27" t="s">
        <v>698</v>
      </c>
      <c r="BK369" s="27" t="s">
        <v>698</v>
      </c>
      <c r="BL369" s="27" t="s">
        <v>698</v>
      </c>
      <c r="BM369" s="27" t="s">
        <v>698</v>
      </c>
      <c r="BN369" s="27" t="s">
        <v>698</v>
      </c>
      <c r="BO369" s="27" t="s">
        <v>698</v>
      </c>
      <c r="BP369" s="27" t="s">
        <v>698</v>
      </c>
      <c r="BQ369" s="27" t="s">
        <v>698</v>
      </c>
      <c r="BR369" s="27" t="s">
        <v>698</v>
      </c>
      <c r="BS369" s="27" t="s">
        <v>698</v>
      </c>
      <c r="BT369" s="27" t="s">
        <v>698</v>
      </c>
      <c r="BU369" s="27" t="s">
        <v>698</v>
      </c>
      <c r="BV369" s="27" t="s">
        <v>698</v>
      </c>
      <c r="BW369" s="27" t="s">
        <v>698</v>
      </c>
      <c r="BX369" s="27" t="s">
        <v>698</v>
      </c>
      <c r="BY369" s="27" t="s">
        <v>698</v>
      </c>
      <c r="BZ369" s="27" t="s">
        <v>698</v>
      </c>
      <c r="CA369" s="27" t="s">
        <v>698</v>
      </c>
      <c r="CB369" s="27" t="s">
        <v>698</v>
      </c>
      <c r="CC369" s="27" t="s">
        <v>698</v>
      </c>
      <c r="CD369" s="27" t="s">
        <v>698</v>
      </c>
      <c r="CE369" s="27" t="s">
        <v>698</v>
      </c>
      <c r="CF369" s="27" t="s">
        <v>698</v>
      </c>
      <c r="CG369" s="27" t="s">
        <v>698</v>
      </c>
      <c r="CH369" s="27" t="s">
        <v>698</v>
      </c>
      <c r="CI369" s="27" t="s">
        <v>698</v>
      </c>
      <c r="CJ369" s="27" t="s">
        <v>698</v>
      </c>
      <c r="CK369" s="27" t="s">
        <v>698</v>
      </c>
      <c r="CL369" s="27" t="s">
        <v>698</v>
      </c>
      <c r="CM369" s="27" t="s">
        <v>698</v>
      </c>
      <c r="CN369" s="27" t="s">
        <v>698</v>
      </c>
      <c r="CO369" s="27" t="s">
        <v>698</v>
      </c>
      <c r="CP369" s="27" t="s">
        <v>698</v>
      </c>
      <c r="CQ369" s="27" t="s">
        <v>698</v>
      </c>
      <c r="CR369" s="27" t="s">
        <v>698</v>
      </c>
      <c r="CS369" s="27" t="s">
        <v>698</v>
      </c>
      <c r="CT369" s="27" t="s">
        <v>698</v>
      </c>
      <c r="CU369" s="27" t="s">
        <v>698</v>
      </c>
      <c r="CV369" s="27" t="s">
        <v>698</v>
      </c>
      <c r="CW369" s="27" t="s">
        <v>698</v>
      </c>
      <c r="CX369" s="27" t="s">
        <v>698</v>
      </c>
      <c r="CY369" s="27" t="s">
        <v>698</v>
      </c>
      <c r="CZ369" s="27" t="s">
        <v>698</v>
      </c>
      <c r="DA369" s="27" t="s">
        <v>698</v>
      </c>
      <c r="DB369" s="27" t="s">
        <v>698</v>
      </c>
      <c r="DC369" s="27" t="s">
        <v>698</v>
      </c>
      <c r="DD369" s="27" t="s">
        <v>698</v>
      </c>
      <c r="DE369" s="27" t="s">
        <v>698</v>
      </c>
      <c r="DF369" s="27" t="s">
        <v>698</v>
      </c>
      <c r="DG369" s="27" t="s">
        <v>698</v>
      </c>
      <c r="DH369" s="27" t="s">
        <v>698</v>
      </c>
      <c r="DI369" s="27" t="s">
        <v>698</v>
      </c>
      <c r="DJ369" s="27" t="s">
        <v>698</v>
      </c>
      <c r="DK369" s="27" t="s">
        <v>698</v>
      </c>
      <c r="DL369" s="27" t="s">
        <v>698</v>
      </c>
      <c r="DM369" s="27" t="s">
        <v>698</v>
      </c>
      <c r="DN369" s="27" t="s">
        <v>698</v>
      </c>
      <c r="DO369" s="27" t="s">
        <v>698</v>
      </c>
      <c r="DP369" s="27" t="s">
        <v>698</v>
      </c>
      <c r="DQ369" s="27" t="s">
        <v>698</v>
      </c>
      <c r="DR369" s="27" t="s">
        <v>698</v>
      </c>
      <c r="DS369" s="27" t="s">
        <v>698</v>
      </c>
      <c r="DT369" s="27" t="s">
        <v>698</v>
      </c>
      <c r="DU369" s="27" t="s">
        <v>698</v>
      </c>
      <c r="DV369" s="27" t="s">
        <v>698</v>
      </c>
      <c r="DW369" s="27" t="s">
        <v>698</v>
      </c>
      <c r="DX369" s="27" t="s">
        <v>698</v>
      </c>
      <c r="DY369" s="27" t="s">
        <v>698</v>
      </c>
      <c r="DZ369" s="27" t="s">
        <v>698</v>
      </c>
      <c r="EA369" s="27" t="s">
        <v>698</v>
      </c>
      <c r="EB369" s="27" t="s">
        <v>698</v>
      </c>
      <c r="EC369" s="27" t="s">
        <v>698</v>
      </c>
      <c r="ED369" s="27" t="s">
        <v>698</v>
      </c>
      <c r="EE369" s="27" t="s">
        <v>698</v>
      </c>
      <c r="EF369" s="27" t="s">
        <v>698</v>
      </c>
      <c r="EG369" s="27" t="s">
        <v>698</v>
      </c>
      <c r="EH369" s="27" t="s">
        <v>698</v>
      </c>
      <c r="EI369" s="27" t="s">
        <v>698</v>
      </c>
      <c r="EJ369" s="27" t="s">
        <v>698</v>
      </c>
      <c r="EK369" s="27" t="s">
        <v>698</v>
      </c>
      <c r="EL369" s="27" t="s">
        <v>698</v>
      </c>
      <c r="EM369" s="27" t="s">
        <v>698</v>
      </c>
      <c r="EN369" s="27" t="s">
        <v>698</v>
      </c>
      <c r="EO369" s="27" t="s">
        <v>698</v>
      </c>
      <c r="EP369" s="27" t="s">
        <v>698</v>
      </c>
      <c r="EQ369" s="27" t="s">
        <v>698</v>
      </c>
      <c r="ER369" s="27" t="s">
        <v>698</v>
      </c>
      <c r="ES369" s="27" t="s">
        <v>698</v>
      </c>
      <c r="ET369" s="27" t="s">
        <v>698</v>
      </c>
      <c r="EU369" s="27" t="s">
        <v>698</v>
      </c>
      <c r="EV369" s="27" t="s">
        <v>698</v>
      </c>
      <c r="EW369" s="27" t="s">
        <v>2705</v>
      </c>
      <c r="EX369" s="27" t="s">
        <v>2706</v>
      </c>
      <c r="EY369" s="27" t="s">
        <v>2707</v>
      </c>
      <c r="EZ369" s="27" t="s">
        <v>694</v>
      </c>
      <c r="FA369" s="27" t="s">
        <v>694</v>
      </c>
      <c r="FB369" s="27" t="s">
        <v>694</v>
      </c>
      <c r="FC369" s="27" t="s">
        <v>694</v>
      </c>
      <c r="FD369" s="27" t="s">
        <v>694</v>
      </c>
      <c r="FE369" s="27" t="s">
        <v>2709</v>
      </c>
      <c r="FF369" s="42"/>
      <c r="FG369" s="42"/>
    </row>
    <row r="370" spans="1:163" x14ac:dyDescent="0.25">
      <c r="A370" s="27" t="str">
        <f t="shared" si="5"/>
        <v>IR003005019003000000000000000000000000</v>
      </c>
      <c r="B370" s="24" t="s">
        <v>2877</v>
      </c>
      <c r="C370" s="23" t="s">
        <v>2630</v>
      </c>
      <c r="D370" s="25" t="s">
        <v>710</v>
      </c>
      <c r="E370" s="25" t="s">
        <v>713</v>
      </c>
      <c r="F370" s="25" t="s">
        <v>747</v>
      </c>
      <c r="G370" s="50" t="s">
        <v>710</v>
      </c>
      <c r="H370" s="25" t="s">
        <v>697</v>
      </c>
      <c r="I370" s="25" t="s">
        <v>697</v>
      </c>
      <c r="J370" s="25" t="s">
        <v>697</v>
      </c>
      <c r="K370" s="63" t="s">
        <v>697</v>
      </c>
      <c r="L370" s="25" t="s">
        <v>697</v>
      </c>
      <c r="M370" s="25" t="s">
        <v>697</v>
      </c>
      <c r="N370" s="25" t="s">
        <v>697</v>
      </c>
      <c r="O370" s="25" t="s">
        <v>697</v>
      </c>
      <c r="P370" s="28"/>
      <c r="Q370" s="28" t="s">
        <v>704</v>
      </c>
      <c r="R370" s="28" t="s">
        <v>698</v>
      </c>
      <c r="S370" s="28" t="s">
        <v>694</v>
      </c>
      <c r="T370" s="28" t="s">
        <v>922</v>
      </c>
      <c r="U370" s="31" t="s">
        <v>2949</v>
      </c>
      <c r="V370" s="139" t="s">
        <v>905</v>
      </c>
      <c r="W370" s="24"/>
      <c r="X370" s="24"/>
      <c r="Y370" s="24"/>
      <c r="Z370" s="24" t="s">
        <v>3304</v>
      </c>
      <c r="AA370" s="24"/>
      <c r="AB370" s="24"/>
      <c r="AC370" s="24"/>
      <c r="AD370" s="24"/>
      <c r="AE370" s="24"/>
      <c r="AF370" s="24"/>
      <c r="AG370" s="24"/>
      <c r="AH370" s="28" t="s">
        <v>3305</v>
      </c>
      <c r="AI370" s="28" t="s">
        <v>704</v>
      </c>
      <c r="AJ370" s="28"/>
      <c r="AK370" s="28"/>
      <c r="AL370" s="28"/>
      <c r="AM370" s="28"/>
      <c r="AN370" s="28"/>
      <c r="AO370" s="28"/>
      <c r="AP370" s="28"/>
      <c r="AQ370" s="28"/>
      <c r="AR370" s="28"/>
      <c r="AS370" s="28"/>
      <c r="AT370" s="28"/>
      <c r="AU370" s="28"/>
      <c r="AV370" s="28"/>
      <c r="AW370" s="28"/>
      <c r="AX370" s="28"/>
      <c r="AY370" s="28"/>
      <c r="AZ370" s="28"/>
      <c r="BA370" s="28"/>
      <c r="BB370" s="28"/>
      <c r="BC370" s="28"/>
      <c r="BD370" s="28"/>
      <c r="BE370" s="28"/>
      <c r="BF370" s="28"/>
      <c r="BG370" s="28"/>
      <c r="BH370" s="28"/>
      <c r="BI370" s="28"/>
      <c r="BJ370" s="28"/>
      <c r="BK370" s="28"/>
      <c r="BL370" s="28"/>
      <c r="BM370" s="28"/>
      <c r="BN370" s="28"/>
      <c r="BO370" s="28"/>
      <c r="BP370" s="28"/>
      <c r="BQ370" s="28"/>
      <c r="BR370" s="28"/>
      <c r="BS370" s="28"/>
      <c r="BT370" s="28"/>
      <c r="BU370" s="28"/>
      <c r="BV370" s="28"/>
      <c r="BW370" s="28"/>
      <c r="BX370" s="28"/>
      <c r="BY370" s="28"/>
      <c r="BZ370" s="28"/>
      <c r="CA370" s="28"/>
      <c r="CB370" s="28"/>
      <c r="CC370" s="28"/>
      <c r="CD370" s="28"/>
      <c r="CE370" s="28"/>
      <c r="CF370" s="28"/>
      <c r="CG370" s="28"/>
      <c r="CH370" s="28"/>
      <c r="CI370" s="28"/>
      <c r="CJ370" s="28"/>
      <c r="CK370" s="28"/>
      <c r="CL370" s="28"/>
      <c r="CM370" s="28"/>
      <c r="CN370" s="28"/>
      <c r="CO370" s="28"/>
      <c r="CP370" s="28"/>
      <c r="CQ370" s="28"/>
      <c r="CR370" s="28"/>
      <c r="CS370" s="28"/>
      <c r="CT370" s="28"/>
      <c r="CU370" s="28"/>
      <c r="CV370" s="28"/>
      <c r="CW370" s="28"/>
      <c r="CX370" s="28"/>
      <c r="CY370" s="28"/>
      <c r="CZ370" s="28"/>
      <c r="DA370" s="28"/>
      <c r="DB370" s="28"/>
      <c r="DC370" s="28"/>
      <c r="DD370" s="28"/>
      <c r="DE370" s="28"/>
      <c r="DF370" s="28"/>
      <c r="DG370" s="28"/>
      <c r="DH370" s="28"/>
      <c r="DI370" s="28"/>
      <c r="DJ370" s="28"/>
      <c r="DK370" s="28"/>
      <c r="DL370" s="28"/>
      <c r="DM370" s="28"/>
      <c r="DN370" s="28"/>
      <c r="DO370" s="28"/>
      <c r="DP370" s="28"/>
      <c r="DQ370" s="28"/>
      <c r="DR370" s="28"/>
      <c r="DS370" s="28"/>
      <c r="DT370" s="28"/>
      <c r="DU370" s="28"/>
      <c r="DV370" s="28"/>
      <c r="DW370" s="28"/>
      <c r="DX370" s="28"/>
      <c r="DY370" s="28"/>
      <c r="DZ370" s="28"/>
      <c r="EA370" s="28"/>
      <c r="EB370" s="28"/>
      <c r="EC370" s="28"/>
      <c r="ED370" s="28"/>
      <c r="EE370" s="28"/>
      <c r="EF370" s="28"/>
      <c r="EG370" s="28"/>
      <c r="EH370" s="28"/>
      <c r="EI370" s="28"/>
      <c r="EJ370" s="28"/>
      <c r="EK370" s="28"/>
      <c r="EL370" s="28"/>
      <c r="EM370" s="28"/>
      <c r="EN370" s="28"/>
      <c r="EO370" s="28"/>
      <c r="EP370" s="28"/>
      <c r="EQ370" s="28"/>
      <c r="ER370" s="28"/>
      <c r="ES370" s="28"/>
      <c r="ET370" s="28"/>
      <c r="EU370" s="28"/>
      <c r="EV370" s="28"/>
      <c r="EW370" s="28"/>
      <c r="EX370" s="28"/>
      <c r="EY370" s="28"/>
      <c r="EZ370" s="28"/>
      <c r="FA370" s="28"/>
      <c r="FB370" s="28"/>
      <c r="FC370" s="28"/>
      <c r="FD370" s="28"/>
      <c r="FE370" s="28"/>
      <c r="FF370" s="43"/>
      <c r="FG370" s="43"/>
    </row>
    <row r="371" spans="1:163" x14ac:dyDescent="0.25">
      <c r="A371" s="27" t="str">
        <f t="shared" si="5"/>
        <v>IR003005020000000000000000000000000000</v>
      </c>
      <c r="B371" s="20" t="s">
        <v>2877</v>
      </c>
      <c r="C371" s="23" t="s">
        <v>2630</v>
      </c>
      <c r="D371" s="23" t="s">
        <v>710</v>
      </c>
      <c r="E371" s="23" t="s">
        <v>713</v>
      </c>
      <c r="F371" s="23" t="s">
        <v>748</v>
      </c>
      <c r="G371" s="21" t="s">
        <v>697</v>
      </c>
      <c r="H371" s="23" t="s">
        <v>697</v>
      </c>
      <c r="I371" s="23" t="s">
        <v>697</v>
      </c>
      <c r="J371" s="23" t="s">
        <v>697</v>
      </c>
      <c r="K371" s="64" t="s">
        <v>697</v>
      </c>
      <c r="L371" s="23" t="s">
        <v>697</v>
      </c>
      <c r="M371" s="23" t="s">
        <v>697</v>
      </c>
      <c r="N371" s="23" t="s">
        <v>697</v>
      </c>
      <c r="O371" s="23" t="s">
        <v>697</v>
      </c>
      <c r="P371" s="27">
        <v>0</v>
      </c>
      <c r="Q371" s="27" t="s">
        <v>704</v>
      </c>
      <c r="R371" s="27" t="s">
        <v>698</v>
      </c>
      <c r="S371" s="28" t="s">
        <v>694</v>
      </c>
      <c r="T371" s="28" t="s">
        <v>922</v>
      </c>
      <c r="U371" s="34" t="s">
        <v>3306</v>
      </c>
      <c r="V371" s="52" t="s">
        <v>905</v>
      </c>
      <c r="W371" s="20"/>
      <c r="X371" s="20"/>
      <c r="Y371" s="20" t="s">
        <v>3307</v>
      </c>
      <c r="Z371" s="20"/>
      <c r="AA371" s="20"/>
      <c r="AB371" s="20"/>
      <c r="AC371" s="20"/>
      <c r="AD371" s="20"/>
      <c r="AE371" s="20"/>
      <c r="AF371" s="20"/>
      <c r="AG371" s="20"/>
      <c r="AH371" s="27" t="s">
        <v>3308</v>
      </c>
      <c r="AI371" s="28" t="s">
        <v>704</v>
      </c>
      <c r="AJ371" s="27" t="s">
        <v>704</v>
      </c>
      <c r="AK371" s="27" t="s">
        <v>704</v>
      </c>
      <c r="AL371" s="27" t="s">
        <v>704</v>
      </c>
      <c r="AM371" s="27" t="s">
        <v>704</v>
      </c>
      <c r="AN371" s="27" t="s">
        <v>704</v>
      </c>
      <c r="AO371" s="27" t="s">
        <v>704</v>
      </c>
      <c r="AP371" s="27" t="s">
        <v>704</v>
      </c>
      <c r="AQ371" s="27" t="s">
        <v>704</v>
      </c>
      <c r="AR371" s="27" t="s">
        <v>704</v>
      </c>
      <c r="AS371" s="27" t="s">
        <v>704</v>
      </c>
      <c r="AT371" s="27" t="s">
        <v>704</v>
      </c>
      <c r="AU371" s="27" t="s">
        <v>704</v>
      </c>
      <c r="AV371" s="27" t="s">
        <v>704</v>
      </c>
      <c r="AW371" s="27" t="s">
        <v>704</v>
      </c>
      <c r="AX371" s="27" t="s">
        <v>704</v>
      </c>
      <c r="AY371" s="27" t="s">
        <v>704</v>
      </c>
      <c r="AZ371" s="27" t="s">
        <v>704</v>
      </c>
      <c r="BA371" s="27" t="s">
        <v>704</v>
      </c>
      <c r="BB371" s="27" t="s">
        <v>704</v>
      </c>
      <c r="BC371" s="27" t="s">
        <v>704</v>
      </c>
      <c r="BD371" s="27" t="s">
        <v>704</v>
      </c>
      <c r="BE371" s="27" t="s">
        <v>704</v>
      </c>
      <c r="BF371" s="27" t="s">
        <v>704</v>
      </c>
      <c r="BG371" s="27" t="s">
        <v>704</v>
      </c>
      <c r="BH371" s="27" t="s">
        <v>704</v>
      </c>
      <c r="BI371" s="27" t="s">
        <v>704</v>
      </c>
      <c r="BJ371" s="27" t="s">
        <v>704</v>
      </c>
      <c r="BK371" s="27" t="s">
        <v>704</v>
      </c>
      <c r="BL371" s="27" t="s">
        <v>704</v>
      </c>
      <c r="BM371" s="27" t="s">
        <v>704</v>
      </c>
      <c r="BN371" s="27" t="s">
        <v>704</v>
      </c>
      <c r="BO371" s="27" t="s">
        <v>704</v>
      </c>
      <c r="BP371" s="27" t="s">
        <v>704</v>
      </c>
      <c r="BQ371" s="27" t="s">
        <v>704</v>
      </c>
      <c r="BR371" s="27" t="s">
        <v>704</v>
      </c>
      <c r="BS371" s="27" t="s">
        <v>704</v>
      </c>
      <c r="BT371" s="27" t="s">
        <v>704</v>
      </c>
      <c r="BU371" s="27" t="s">
        <v>704</v>
      </c>
      <c r="BV371" s="27" t="s">
        <v>704</v>
      </c>
      <c r="BW371" s="27" t="s">
        <v>704</v>
      </c>
      <c r="BX371" s="27" t="s">
        <v>704</v>
      </c>
      <c r="BY371" s="27" t="s">
        <v>704</v>
      </c>
      <c r="BZ371" s="27" t="s">
        <v>704</v>
      </c>
      <c r="CA371" s="27" t="s">
        <v>704</v>
      </c>
      <c r="CB371" s="27" t="s">
        <v>704</v>
      </c>
      <c r="CC371" s="27" t="s">
        <v>704</v>
      </c>
      <c r="CD371" s="27" t="s">
        <v>704</v>
      </c>
      <c r="CE371" s="27" t="s">
        <v>704</v>
      </c>
      <c r="CF371" s="27" t="s">
        <v>704</v>
      </c>
      <c r="CG371" s="27" t="s">
        <v>704</v>
      </c>
      <c r="CH371" s="27" t="s">
        <v>704</v>
      </c>
      <c r="CI371" s="27" t="s">
        <v>704</v>
      </c>
      <c r="CJ371" s="27" t="s">
        <v>704</v>
      </c>
      <c r="CK371" s="27" t="s">
        <v>704</v>
      </c>
      <c r="CL371" s="27" t="s">
        <v>704</v>
      </c>
      <c r="CM371" s="27" t="s">
        <v>704</v>
      </c>
      <c r="CN371" s="27" t="s">
        <v>704</v>
      </c>
      <c r="CO371" s="27" t="s">
        <v>704</v>
      </c>
      <c r="CP371" s="27" t="s">
        <v>704</v>
      </c>
      <c r="CQ371" s="27" t="s">
        <v>704</v>
      </c>
      <c r="CR371" s="27" t="s">
        <v>704</v>
      </c>
      <c r="CS371" s="27" t="s">
        <v>704</v>
      </c>
      <c r="CT371" s="27" t="s">
        <v>704</v>
      </c>
      <c r="CU371" s="27" t="s">
        <v>704</v>
      </c>
      <c r="CV371" s="27" t="s">
        <v>704</v>
      </c>
      <c r="CW371" s="27" t="s">
        <v>704</v>
      </c>
      <c r="CX371" s="27" t="s">
        <v>704</v>
      </c>
      <c r="CY371" s="27" t="s">
        <v>704</v>
      </c>
      <c r="CZ371" s="27" t="s">
        <v>704</v>
      </c>
      <c r="DA371" s="27" t="s">
        <v>704</v>
      </c>
      <c r="DB371" s="27" t="s">
        <v>704</v>
      </c>
      <c r="DC371" s="27" t="s">
        <v>704</v>
      </c>
      <c r="DD371" s="27" t="s">
        <v>704</v>
      </c>
      <c r="DE371" s="27" t="s">
        <v>704</v>
      </c>
      <c r="DF371" s="27" t="s">
        <v>704</v>
      </c>
      <c r="DG371" s="27" t="s">
        <v>704</v>
      </c>
      <c r="DH371" s="27" t="s">
        <v>704</v>
      </c>
      <c r="DI371" s="27" t="s">
        <v>704</v>
      </c>
      <c r="DJ371" s="27" t="s">
        <v>704</v>
      </c>
      <c r="DK371" s="27" t="s">
        <v>704</v>
      </c>
      <c r="DL371" s="27" t="s">
        <v>704</v>
      </c>
      <c r="DM371" s="27" t="s">
        <v>704</v>
      </c>
      <c r="DN371" s="27" t="s">
        <v>704</v>
      </c>
      <c r="DO371" s="27" t="s">
        <v>704</v>
      </c>
      <c r="DP371" s="27" t="s">
        <v>704</v>
      </c>
      <c r="DQ371" s="27" t="s">
        <v>704</v>
      </c>
      <c r="DR371" s="27" t="s">
        <v>704</v>
      </c>
      <c r="DS371" s="27" t="s">
        <v>704</v>
      </c>
      <c r="DT371" s="27" t="s">
        <v>704</v>
      </c>
      <c r="DU371" s="27" t="s">
        <v>704</v>
      </c>
      <c r="DV371" s="27" t="s">
        <v>704</v>
      </c>
      <c r="DW371" s="27" t="s">
        <v>704</v>
      </c>
      <c r="DX371" s="27" t="s">
        <v>704</v>
      </c>
      <c r="DY371" s="27" t="s">
        <v>704</v>
      </c>
      <c r="DZ371" s="27" t="s">
        <v>704</v>
      </c>
      <c r="EA371" s="27" t="s">
        <v>704</v>
      </c>
      <c r="EB371" s="27" t="s">
        <v>704</v>
      </c>
      <c r="EC371" s="27" t="s">
        <v>704</v>
      </c>
      <c r="ED371" s="27" t="s">
        <v>704</v>
      </c>
      <c r="EE371" s="27" t="s">
        <v>704</v>
      </c>
      <c r="EF371" s="27" t="s">
        <v>704</v>
      </c>
      <c r="EG371" s="27" t="s">
        <v>704</v>
      </c>
      <c r="EH371" s="27" t="s">
        <v>704</v>
      </c>
      <c r="EI371" s="27" t="s">
        <v>704</v>
      </c>
      <c r="EJ371" s="27" t="s">
        <v>704</v>
      </c>
      <c r="EK371" s="27" t="s">
        <v>704</v>
      </c>
      <c r="EL371" s="27" t="s">
        <v>704</v>
      </c>
      <c r="EM371" s="27" t="s">
        <v>704</v>
      </c>
      <c r="EN371" s="27" t="s">
        <v>704</v>
      </c>
      <c r="EO371" s="27" t="s">
        <v>704</v>
      </c>
      <c r="EP371" s="27" t="s">
        <v>704</v>
      </c>
      <c r="EQ371" s="27" t="s">
        <v>704</v>
      </c>
      <c r="ER371" s="27" t="s">
        <v>704</v>
      </c>
      <c r="ES371" s="27" t="s">
        <v>704</v>
      </c>
      <c r="ET371" s="27" t="s">
        <v>704</v>
      </c>
      <c r="EU371" s="27" t="s">
        <v>704</v>
      </c>
      <c r="EV371" s="27" t="s">
        <v>704</v>
      </c>
      <c r="EW371" s="27" t="s">
        <v>2705</v>
      </c>
      <c r="EX371" s="27" t="s">
        <v>2706</v>
      </c>
      <c r="EY371" s="27" t="s">
        <v>2707</v>
      </c>
      <c r="EZ371" s="27" t="s">
        <v>694</v>
      </c>
      <c r="FA371" s="27" t="s">
        <v>694</v>
      </c>
      <c r="FB371" s="27" t="s">
        <v>694</v>
      </c>
      <c r="FC371" s="27" t="s">
        <v>694</v>
      </c>
      <c r="FD371" s="27" t="s">
        <v>694</v>
      </c>
      <c r="FE371" s="27" t="s">
        <v>2709</v>
      </c>
      <c r="FF371" s="42"/>
      <c r="FG371" s="42"/>
    </row>
    <row r="372" spans="1:163" x14ac:dyDescent="0.25">
      <c r="A372" s="27" t="str">
        <f t="shared" si="5"/>
        <v>IR003005021000000000000000000000000000</v>
      </c>
      <c r="B372" s="20" t="s">
        <v>2599</v>
      </c>
      <c r="C372" s="23" t="s">
        <v>2630</v>
      </c>
      <c r="D372" s="23" t="s">
        <v>710</v>
      </c>
      <c r="E372" s="23" t="s">
        <v>713</v>
      </c>
      <c r="F372" s="23" t="s">
        <v>1016</v>
      </c>
      <c r="G372" s="23" t="s">
        <v>697</v>
      </c>
      <c r="H372" s="21" t="s">
        <v>697</v>
      </c>
      <c r="I372" s="21" t="s">
        <v>697</v>
      </c>
      <c r="J372" s="23" t="s">
        <v>697</v>
      </c>
      <c r="K372" s="64" t="s">
        <v>697</v>
      </c>
      <c r="L372" s="23" t="s">
        <v>697</v>
      </c>
      <c r="M372" s="23" t="s">
        <v>697</v>
      </c>
      <c r="N372" s="23" t="s">
        <v>697</v>
      </c>
      <c r="O372" s="23" t="s">
        <v>697</v>
      </c>
      <c r="P372" s="27">
        <v>0</v>
      </c>
      <c r="Q372" s="27" t="s">
        <v>704</v>
      </c>
      <c r="R372" s="27" t="s">
        <v>698</v>
      </c>
      <c r="S372" s="28" t="s">
        <v>694</v>
      </c>
      <c r="T372" s="28" t="s">
        <v>922</v>
      </c>
      <c r="U372" s="34" t="s">
        <v>3309</v>
      </c>
      <c r="V372" s="52" t="s">
        <v>905</v>
      </c>
      <c r="W372" s="20"/>
      <c r="X372" s="20"/>
      <c r="Y372" s="20" t="s">
        <v>3310</v>
      </c>
      <c r="Z372" s="27"/>
      <c r="AA372" s="20"/>
      <c r="AB372" s="20"/>
      <c r="AC372" s="20"/>
      <c r="AD372" s="20"/>
      <c r="AE372" s="20"/>
      <c r="AF372" s="20"/>
      <c r="AG372" s="20"/>
      <c r="AH372" s="27" t="s">
        <v>3311</v>
      </c>
      <c r="AI372" s="28" t="s">
        <v>704</v>
      </c>
      <c r="AJ372" s="27" t="s">
        <v>704</v>
      </c>
      <c r="AK372" s="27" t="s">
        <v>704</v>
      </c>
      <c r="AL372" s="27" t="s">
        <v>704</v>
      </c>
      <c r="AM372" s="27" t="s">
        <v>704</v>
      </c>
      <c r="AN372" s="27" t="s">
        <v>704</v>
      </c>
      <c r="AO372" s="27" t="s">
        <v>704</v>
      </c>
      <c r="AP372" s="27" t="s">
        <v>704</v>
      </c>
      <c r="AQ372" s="27" t="s">
        <v>704</v>
      </c>
      <c r="AR372" s="27" t="s">
        <v>704</v>
      </c>
      <c r="AS372" s="27" t="s">
        <v>704</v>
      </c>
      <c r="AT372" s="27" t="s">
        <v>704</v>
      </c>
      <c r="AU372" s="27" t="s">
        <v>704</v>
      </c>
      <c r="AV372" s="27" t="s">
        <v>704</v>
      </c>
      <c r="AW372" s="27" t="s">
        <v>704</v>
      </c>
      <c r="AX372" s="27" t="s">
        <v>704</v>
      </c>
      <c r="AY372" s="27" t="s">
        <v>704</v>
      </c>
      <c r="AZ372" s="27" t="s">
        <v>704</v>
      </c>
      <c r="BA372" s="27" t="s">
        <v>704</v>
      </c>
      <c r="BB372" s="27" t="s">
        <v>704</v>
      </c>
      <c r="BC372" s="27" t="s">
        <v>704</v>
      </c>
      <c r="BD372" s="27" t="s">
        <v>704</v>
      </c>
      <c r="BE372" s="27" t="s">
        <v>704</v>
      </c>
      <c r="BF372" s="27" t="s">
        <v>704</v>
      </c>
      <c r="BG372" s="27" t="s">
        <v>704</v>
      </c>
      <c r="BH372" s="27" t="s">
        <v>704</v>
      </c>
      <c r="BI372" s="27" t="s">
        <v>704</v>
      </c>
      <c r="BJ372" s="27" t="s">
        <v>704</v>
      </c>
      <c r="BK372" s="27" t="s">
        <v>704</v>
      </c>
      <c r="BL372" s="27" t="s">
        <v>704</v>
      </c>
      <c r="BM372" s="27" t="s">
        <v>704</v>
      </c>
      <c r="BN372" s="27" t="s">
        <v>704</v>
      </c>
      <c r="BO372" s="27" t="s">
        <v>704</v>
      </c>
      <c r="BP372" s="27" t="s">
        <v>704</v>
      </c>
      <c r="BQ372" s="27" t="s">
        <v>704</v>
      </c>
      <c r="BR372" s="27" t="s">
        <v>704</v>
      </c>
      <c r="BS372" s="27" t="s">
        <v>704</v>
      </c>
      <c r="BT372" s="27" t="s">
        <v>704</v>
      </c>
      <c r="BU372" s="27" t="s">
        <v>704</v>
      </c>
      <c r="BV372" s="27" t="s">
        <v>704</v>
      </c>
      <c r="BW372" s="27" t="s">
        <v>704</v>
      </c>
      <c r="BX372" s="27" t="s">
        <v>704</v>
      </c>
      <c r="BY372" s="27" t="s">
        <v>704</v>
      </c>
      <c r="BZ372" s="27" t="s">
        <v>704</v>
      </c>
      <c r="CA372" s="27" t="s">
        <v>704</v>
      </c>
      <c r="CB372" s="27" t="s">
        <v>704</v>
      </c>
      <c r="CC372" s="27" t="s">
        <v>704</v>
      </c>
      <c r="CD372" s="27" t="s">
        <v>704</v>
      </c>
      <c r="CE372" s="27" t="s">
        <v>704</v>
      </c>
      <c r="CF372" s="27" t="s">
        <v>704</v>
      </c>
      <c r="CG372" s="27" t="s">
        <v>704</v>
      </c>
      <c r="CH372" s="27" t="s">
        <v>704</v>
      </c>
      <c r="CI372" s="27" t="s">
        <v>704</v>
      </c>
      <c r="CJ372" s="27" t="s">
        <v>704</v>
      </c>
      <c r="CK372" s="27" t="s">
        <v>704</v>
      </c>
      <c r="CL372" s="27" t="s">
        <v>704</v>
      </c>
      <c r="CM372" s="27" t="s">
        <v>704</v>
      </c>
      <c r="CN372" s="27" t="s">
        <v>704</v>
      </c>
      <c r="CO372" s="27" t="s">
        <v>704</v>
      </c>
      <c r="CP372" s="27" t="s">
        <v>704</v>
      </c>
      <c r="CQ372" s="27" t="s">
        <v>704</v>
      </c>
      <c r="CR372" s="27" t="s">
        <v>704</v>
      </c>
      <c r="CS372" s="27" t="s">
        <v>704</v>
      </c>
      <c r="CT372" s="27" t="s">
        <v>704</v>
      </c>
      <c r="CU372" s="27" t="s">
        <v>704</v>
      </c>
      <c r="CV372" s="27" t="s">
        <v>704</v>
      </c>
      <c r="CW372" s="27" t="s">
        <v>704</v>
      </c>
      <c r="CX372" s="27" t="s">
        <v>704</v>
      </c>
      <c r="CY372" s="27" t="s">
        <v>704</v>
      </c>
      <c r="CZ372" s="27" t="s">
        <v>704</v>
      </c>
      <c r="DA372" s="27" t="s">
        <v>704</v>
      </c>
      <c r="DB372" s="27" t="s">
        <v>704</v>
      </c>
      <c r="DC372" s="27" t="s">
        <v>704</v>
      </c>
      <c r="DD372" s="27" t="s">
        <v>704</v>
      </c>
      <c r="DE372" s="27" t="s">
        <v>704</v>
      </c>
      <c r="DF372" s="27" t="s">
        <v>704</v>
      </c>
      <c r="DG372" s="27" t="s">
        <v>704</v>
      </c>
      <c r="DH372" s="27" t="s">
        <v>704</v>
      </c>
      <c r="DI372" s="27" t="s">
        <v>704</v>
      </c>
      <c r="DJ372" s="27" t="s">
        <v>704</v>
      </c>
      <c r="DK372" s="27" t="s">
        <v>704</v>
      </c>
      <c r="DL372" s="27" t="s">
        <v>704</v>
      </c>
      <c r="DM372" s="27" t="s">
        <v>704</v>
      </c>
      <c r="DN372" s="27" t="s">
        <v>704</v>
      </c>
      <c r="DO372" s="27" t="s">
        <v>704</v>
      </c>
      <c r="DP372" s="27" t="s">
        <v>704</v>
      </c>
      <c r="DQ372" s="27" t="s">
        <v>704</v>
      </c>
      <c r="DR372" s="27" t="s">
        <v>704</v>
      </c>
      <c r="DS372" s="27" t="s">
        <v>704</v>
      </c>
      <c r="DT372" s="27" t="s">
        <v>704</v>
      </c>
      <c r="DU372" s="27" t="s">
        <v>704</v>
      </c>
      <c r="DV372" s="27" t="s">
        <v>704</v>
      </c>
      <c r="DW372" s="27" t="s">
        <v>704</v>
      </c>
      <c r="DX372" s="27" t="s">
        <v>704</v>
      </c>
      <c r="DY372" s="27" t="s">
        <v>704</v>
      </c>
      <c r="DZ372" s="27" t="s">
        <v>704</v>
      </c>
      <c r="EA372" s="27" t="s">
        <v>704</v>
      </c>
      <c r="EB372" s="27" t="s">
        <v>704</v>
      </c>
      <c r="EC372" s="27" t="s">
        <v>704</v>
      </c>
      <c r="ED372" s="27" t="s">
        <v>704</v>
      </c>
      <c r="EE372" s="27" t="s">
        <v>704</v>
      </c>
      <c r="EF372" s="27" t="s">
        <v>704</v>
      </c>
      <c r="EG372" s="27" t="s">
        <v>704</v>
      </c>
      <c r="EH372" s="27" t="s">
        <v>704</v>
      </c>
      <c r="EI372" s="27" t="s">
        <v>704</v>
      </c>
      <c r="EJ372" s="27" t="s">
        <v>704</v>
      </c>
      <c r="EK372" s="27" t="s">
        <v>704</v>
      </c>
      <c r="EL372" s="27" t="s">
        <v>704</v>
      </c>
      <c r="EM372" s="27" t="s">
        <v>704</v>
      </c>
      <c r="EN372" s="27" t="s">
        <v>704</v>
      </c>
      <c r="EO372" s="27" t="s">
        <v>704</v>
      </c>
      <c r="EP372" s="27" t="s">
        <v>704</v>
      </c>
      <c r="EQ372" s="27" t="s">
        <v>704</v>
      </c>
      <c r="ER372" s="27" t="s">
        <v>704</v>
      </c>
      <c r="ES372" s="27" t="s">
        <v>704</v>
      </c>
      <c r="ET372" s="27" t="s">
        <v>704</v>
      </c>
      <c r="EU372" s="27" t="s">
        <v>704</v>
      </c>
      <c r="EV372" s="27" t="s">
        <v>704</v>
      </c>
      <c r="EW372" s="27" t="s">
        <v>2705</v>
      </c>
      <c r="EX372" s="27" t="s">
        <v>2706</v>
      </c>
      <c r="EY372" s="27" t="s">
        <v>2707</v>
      </c>
      <c r="EZ372" s="27" t="s">
        <v>694</v>
      </c>
      <c r="FA372" s="27" t="s">
        <v>694</v>
      </c>
      <c r="FB372" s="27" t="s">
        <v>694</v>
      </c>
      <c r="FC372" s="27" t="s">
        <v>694</v>
      </c>
      <c r="FD372" s="27" t="s">
        <v>694</v>
      </c>
      <c r="FE372" s="27" t="s">
        <v>2709</v>
      </c>
      <c r="FF372" s="42"/>
      <c r="FG372" s="42"/>
    </row>
    <row r="373" spans="1:163" x14ac:dyDescent="0.25">
      <c r="A373" s="27" t="str">
        <f t="shared" si="5"/>
        <v>IR003005022000000000000000000000000000</v>
      </c>
      <c r="B373" s="20" t="s">
        <v>2877</v>
      </c>
      <c r="C373" s="23" t="s">
        <v>2630</v>
      </c>
      <c r="D373" s="23" t="s">
        <v>710</v>
      </c>
      <c r="E373" s="23" t="s">
        <v>713</v>
      </c>
      <c r="F373" s="23" t="s">
        <v>1017</v>
      </c>
      <c r="G373" s="21" t="s">
        <v>697</v>
      </c>
      <c r="H373" s="23" t="s">
        <v>697</v>
      </c>
      <c r="I373" s="23" t="s">
        <v>697</v>
      </c>
      <c r="J373" s="23" t="s">
        <v>697</v>
      </c>
      <c r="K373" s="64" t="s">
        <v>697</v>
      </c>
      <c r="L373" s="23" t="s">
        <v>697</v>
      </c>
      <c r="M373" s="23" t="s">
        <v>697</v>
      </c>
      <c r="N373" s="23" t="s">
        <v>697</v>
      </c>
      <c r="O373" s="23" t="s">
        <v>697</v>
      </c>
      <c r="P373" s="27">
        <v>0</v>
      </c>
      <c r="Q373" s="27" t="s">
        <v>704</v>
      </c>
      <c r="R373" s="27" t="s">
        <v>698</v>
      </c>
      <c r="S373" s="28" t="s">
        <v>694</v>
      </c>
      <c r="T373" s="28" t="s">
        <v>922</v>
      </c>
      <c r="U373" s="31" t="s">
        <v>3312</v>
      </c>
      <c r="V373" s="52" t="s">
        <v>905</v>
      </c>
      <c r="W373" s="20"/>
      <c r="X373" s="20"/>
      <c r="Y373" s="20" t="s">
        <v>3313</v>
      </c>
      <c r="Z373" s="20"/>
      <c r="AA373" s="20"/>
      <c r="AB373" s="20"/>
      <c r="AC373" s="20"/>
      <c r="AD373" s="20"/>
      <c r="AE373" s="20"/>
      <c r="AF373" s="20"/>
      <c r="AG373" s="20"/>
      <c r="AH373" s="27" t="s">
        <v>3314</v>
      </c>
      <c r="AI373" s="28" t="s">
        <v>704</v>
      </c>
      <c r="AJ373" s="27" t="s">
        <v>704</v>
      </c>
      <c r="AK373" s="27" t="s">
        <v>704</v>
      </c>
      <c r="AL373" s="27" t="s">
        <v>704</v>
      </c>
      <c r="AM373" s="27" t="s">
        <v>704</v>
      </c>
      <c r="AN373" s="27" t="s">
        <v>704</v>
      </c>
      <c r="AO373" s="27" t="s">
        <v>704</v>
      </c>
      <c r="AP373" s="27" t="s">
        <v>704</v>
      </c>
      <c r="AQ373" s="27" t="s">
        <v>704</v>
      </c>
      <c r="AR373" s="27" t="s">
        <v>704</v>
      </c>
      <c r="AS373" s="27" t="s">
        <v>704</v>
      </c>
      <c r="AT373" s="27" t="s">
        <v>704</v>
      </c>
      <c r="AU373" s="27" t="s">
        <v>704</v>
      </c>
      <c r="AV373" s="27" t="s">
        <v>704</v>
      </c>
      <c r="AW373" s="27" t="s">
        <v>704</v>
      </c>
      <c r="AX373" s="27" t="s">
        <v>704</v>
      </c>
      <c r="AY373" s="27" t="s">
        <v>704</v>
      </c>
      <c r="AZ373" s="27" t="s">
        <v>704</v>
      </c>
      <c r="BA373" s="27" t="s">
        <v>704</v>
      </c>
      <c r="BB373" s="27" t="s">
        <v>704</v>
      </c>
      <c r="BC373" s="27" t="s">
        <v>704</v>
      </c>
      <c r="BD373" s="27" t="s">
        <v>704</v>
      </c>
      <c r="BE373" s="27" t="s">
        <v>704</v>
      </c>
      <c r="BF373" s="27" t="s">
        <v>704</v>
      </c>
      <c r="BG373" s="27" t="s">
        <v>704</v>
      </c>
      <c r="BH373" s="27" t="s">
        <v>704</v>
      </c>
      <c r="BI373" s="27" t="s">
        <v>704</v>
      </c>
      <c r="BJ373" s="27" t="s">
        <v>704</v>
      </c>
      <c r="BK373" s="27" t="s">
        <v>704</v>
      </c>
      <c r="BL373" s="27" t="s">
        <v>704</v>
      </c>
      <c r="BM373" s="27" t="s">
        <v>704</v>
      </c>
      <c r="BN373" s="27" t="s">
        <v>704</v>
      </c>
      <c r="BO373" s="27" t="s">
        <v>704</v>
      </c>
      <c r="BP373" s="27" t="s">
        <v>704</v>
      </c>
      <c r="BQ373" s="27" t="s">
        <v>704</v>
      </c>
      <c r="BR373" s="27" t="s">
        <v>704</v>
      </c>
      <c r="BS373" s="27" t="s">
        <v>704</v>
      </c>
      <c r="BT373" s="27" t="s">
        <v>704</v>
      </c>
      <c r="BU373" s="27" t="s">
        <v>704</v>
      </c>
      <c r="BV373" s="27" t="s">
        <v>704</v>
      </c>
      <c r="BW373" s="27" t="s">
        <v>704</v>
      </c>
      <c r="BX373" s="27" t="s">
        <v>704</v>
      </c>
      <c r="BY373" s="27" t="s">
        <v>704</v>
      </c>
      <c r="BZ373" s="27" t="s">
        <v>704</v>
      </c>
      <c r="CA373" s="27" t="s">
        <v>704</v>
      </c>
      <c r="CB373" s="27" t="s">
        <v>704</v>
      </c>
      <c r="CC373" s="27" t="s">
        <v>704</v>
      </c>
      <c r="CD373" s="27" t="s">
        <v>704</v>
      </c>
      <c r="CE373" s="27" t="s">
        <v>704</v>
      </c>
      <c r="CF373" s="27" t="s">
        <v>704</v>
      </c>
      <c r="CG373" s="27" t="s">
        <v>704</v>
      </c>
      <c r="CH373" s="27" t="s">
        <v>704</v>
      </c>
      <c r="CI373" s="27" t="s">
        <v>704</v>
      </c>
      <c r="CJ373" s="27" t="s">
        <v>704</v>
      </c>
      <c r="CK373" s="27" t="s">
        <v>704</v>
      </c>
      <c r="CL373" s="27" t="s">
        <v>704</v>
      </c>
      <c r="CM373" s="27" t="s">
        <v>704</v>
      </c>
      <c r="CN373" s="27" t="s">
        <v>704</v>
      </c>
      <c r="CO373" s="27" t="s">
        <v>704</v>
      </c>
      <c r="CP373" s="27" t="s">
        <v>704</v>
      </c>
      <c r="CQ373" s="27" t="s">
        <v>704</v>
      </c>
      <c r="CR373" s="27" t="s">
        <v>704</v>
      </c>
      <c r="CS373" s="27" t="s">
        <v>704</v>
      </c>
      <c r="CT373" s="27" t="s">
        <v>704</v>
      </c>
      <c r="CU373" s="27" t="s">
        <v>704</v>
      </c>
      <c r="CV373" s="27" t="s">
        <v>704</v>
      </c>
      <c r="CW373" s="27" t="s">
        <v>704</v>
      </c>
      <c r="CX373" s="27" t="s">
        <v>704</v>
      </c>
      <c r="CY373" s="27" t="s">
        <v>704</v>
      </c>
      <c r="CZ373" s="27" t="s">
        <v>704</v>
      </c>
      <c r="DA373" s="27" t="s">
        <v>704</v>
      </c>
      <c r="DB373" s="27" t="s">
        <v>704</v>
      </c>
      <c r="DC373" s="27" t="s">
        <v>704</v>
      </c>
      <c r="DD373" s="27" t="s">
        <v>704</v>
      </c>
      <c r="DE373" s="27" t="s">
        <v>704</v>
      </c>
      <c r="DF373" s="27" t="s">
        <v>704</v>
      </c>
      <c r="DG373" s="27" t="s">
        <v>704</v>
      </c>
      <c r="DH373" s="27" t="s">
        <v>704</v>
      </c>
      <c r="DI373" s="27" t="s">
        <v>704</v>
      </c>
      <c r="DJ373" s="27" t="s">
        <v>704</v>
      </c>
      <c r="DK373" s="27" t="s">
        <v>704</v>
      </c>
      <c r="DL373" s="27" t="s">
        <v>704</v>
      </c>
      <c r="DM373" s="27" t="s">
        <v>704</v>
      </c>
      <c r="DN373" s="27" t="s">
        <v>704</v>
      </c>
      <c r="DO373" s="27" t="s">
        <v>704</v>
      </c>
      <c r="DP373" s="27" t="s">
        <v>704</v>
      </c>
      <c r="DQ373" s="27" t="s">
        <v>704</v>
      </c>
      <c r="DR373" s="27" t="s">
        <v>704</v>
      </c>
      <c r="DS373" s="27" t="s">
        <v>704</v>
      </c>
      <c r="DT373" s="27" t="s">
        <v>704</v>
      </c>
      <c r="DU373" s="27" t="s">
        <v>704</v>
      </c>
      <c r="DV373" s="27" t="s">
        <v>704</v>
      </c>
      <c r="DW373" s="27" t="s">
        <v>704</v>
      </c>
      <c r="DX373" s="27" t="s">
        <v>704</v>
      </c>
      <c r="DY373" s="27" t="s">
        <v>704</v>
      </c>
      <c r="DZ373" s="27" t="s">
        <v>704</v>
      </c>
      <c r="EA373" s="27" t="s">
        <v>704</v>
      </c>
      <c r="EB373" s="27" t="s">
        <v>704</v>
      </c>
      <c r="EC373" s="27" t="s">
        <v>704</v>
      </c>
      <c r="ED373" s="27" t="s">
        <v>704</v>
      </c>
      <c r="EE373" s="27" t="s">
        <v>704</v>
      </c>
      <c r="EF373" s="27" t="s">
        <v>704</v>
      </c>
      <c r="EG373" s="27" t="s">
        <v>704</v>
      </c>
      <c r="EH373" s="27" t="s">
        <v>704</v>
      </c>
      <c r="EI373" s="27" t="s">
        <v>704</v>
      </c>
      <c r="EJ373" s="27" t="s">
        <v>704</v>
      </c>
      <c r="EK373" s="27" t="s">
        <v>704</v>
      </c>
      <c r="EL373" s="27" t="s">
        <v>704</v>
      </c>
      <c r="EM373" s="27" t="s">
        <v>704</v>
      </c>
      <c r="EN373" s="27" t="s">
        <v>704</v>
      </c>
      <c r="EO373" s="27" t="s">
        <v>704</v>
      </c>
      <c r="EP373" s="27" t="s">
        <v>704</v>
      </c>
      <c r="EQ373" s="27" t="s">
        <v>704</v>
      </c>
      <c r="ER373" s="27" t="s">
        <v>704</v>
      </c>
      <c r="ES373" s="27" t="s">
        <v>704</v>
      </c>
      <c r="ET373" s="27" t="s">
        <v>704</v>
      </c>
      <c r="EU373" s="27" t="s">
        <v>704</v>
      </c>
      <c r="EV373" s="27" t="s">
        <v>704</v>
      </c>
      <c r="EW373" s="27" t="s">
        <v>2705</v>
      </c>
      <c r="EX373" s="27" t="s">
        <v>2706</v>
      </c>
      <c r="EY373" s="27" t="s">
        <v>2707</v>
      </c>
      <c r="EZ373" s="27" t="s">
        <v>694</v>
      </c>
      <c r="FA373" s="27" t="s">
        <v>694</v>
      </c>
      <c r="FB373" s="27" t="s">
        <v>694</v>
      </c>
      <c r="FC373" s="27" t="s">
        <v>694</v>
      </c>
      <c r="FD373" s="27" t="s">
        <v>694</v>
      </c>
      <c r="FE373" s="27" t="s">
        <v>2709</v>
      </c>
      <c r="FF373" s="42"/>
      <c r="FG373" s="42"/>
    </row>
    <row r="374" spans="1:163" x14ac:dyDescent="0.25">
      <c r="A374" s="27" t="str">
        <f t="shared" si="5"/>
        <v>IR003005023000000000000000000000000000</v>
      </c>
      <c r="B374" s="20" t="s">
        <v>2877</v>
      </c>
      <c r="C374" s="23" t="s">
        <v>2630</v>
      </c>
      <c r="D374" s="23" t="s">
        <v>710</v>
      </c>
      <c r="E374" s="23" t="s">
        <v>713</v>
      </c>
      <c r="F374" s="23" t="s">
        <v>1018</v>
      </c>
      <c r="G374" s="21" t="s">
        <v>697</v>
      </c>
      <c r="H374" s="23" t="s">
        <v>697</v>
      </c>
      <c r="I374" s="23" t="s">
        <v>697</v>
      </c>
      <c r="J374" s="23" t="s">
        <v>697</v>
      </c>
      <c r="K374" s="64" t="s">
        <v>697</v>
      </c>
      <c r="L374" s="23" t="s">
        <v>697</v>
      </c>
      <c r="M374" s="23" t="s">
        <v>697</v>
      </c>
      <c r="N374" s="23" t="s">
        <v>697</v>
      </c>
      <c r="O374" s="23" t="s">
        <v>697</v>
      </c>
      <c r="P374" s="27">
        <v>0</v>
      </c>
      <c r="Q374" s="27" t="s">
        <v>704</v>
      </c>
      <c r="R374" s="27" t="s">
        <v>698</v>
      </c>
      <c r="S374" s="28" t="s">
        <v>694</v>
      </c>
      <c r="T374" s="28" t="s">
        <v>922</v>
      </c>
      <c r="U374" s="34" t="s">
        <v>3315</v>
      </c>
      <c r="V374" s="52" t="s">
        <v>905</v>
      </c>
      <c r="W374" s="20"/>
      <c r="X374" s="20"/>
      <c r="Y374" s="20" t="s">
        <v>3316</v>
      </c>
      <c r="Z374" s="20"/>
      <c r="AA374" s="20"/>
      <c r="AB374" s="20"/>
      <c r="AC374" s="20"/>
      <c r="AD374" s="20"/>
      <c r="AE374" s="20"/>
      <c r="AF374" s="20"/>
      <c r="AG374" s="20"/>
      <c r="AH374" s="27" t="s">
        <v>3317</v>
      </c>
      <c r="AI374" s="28" t="s">
        <v>704</v>
      </c>
      <c r="AJ374" s="27" t="s">
        <v>698</v>
      </c>
      <c r="AK374" s="27" t="s">
        <v>698</v>
      </c>
      <c r="AL374" s="27" t="s">
        <v>698</v>
      </c>
      <c r="AM374" s="27" t="s">
        <v>698</v>
      </c>
      <c r="AN374" s="27" t="s">
        <v>698</v>
      </c>
      <c r="AO374" s="27" t="s">
        <v>698</v>
      </c>
      <c r="AP374" s="27" t="s">
        <v>698</v>
      </c>
      <c r="AQ374" s="27" t="s">
        <v>698</v>
      </c>
      <c r="AR374" s="27" t="s">
        <v>698</v>
      </c>
      <c r="AS374" s="27" t="s">
        <v>698</v>
      </c>
      <c r="AT374" s="27" t="s">
        <v>698</v>
      </c>
      <c r="AU374" s="27" t="s">
        <v>698</v>
      </c>
      <c r="AV374" s="27" t="s">
        <v>698</v>
      </c>
      <c r="AW374" s="27" t="s">
        <v>698</v>
      </c>
      <c r="AX374" s="27" t="s">
        <v>698</v>
      </c>
      <c r="AY374" s="27" t="s">
        <v>698</v>
      </c>
      <c r="AZ374" s="27" t="s">
        <v>698</v>
      </c>
      <c r="BA374" s="27" t="s">
        <v>698</v>
      </c>
      <c r="BB374" s="27" t="s">
        <v>698</v>
      </c>
      <c r="BC374" s="27" t="s">
        <v>698</v>
      </c>
      <c r="BD374" s="27" t="s">
        <v>698</v>
      </c>
      <c r="BE374" s="27" t="s">
        <v>698</v>
      </c>
      <c r="BF374" s="27" t="s">
        <v>698</v>
      </c>
      <c r="BG374" s="27" t="s">
        <v>698</v>
      </c>
      <c r="BH374" s="27" t="s">
        <v>698</v>
      </c>
      <c r="BI374" s="27" t="s">
        <v>698</v>
      </c>
      <c r="BJ374" s="27" t="s">
        <v>698</v>
      </c>
      <c r="BK374" s="27" t="s">
        <v>698</v>
      </c>
      <c r="BL374" s="27" t="s">
        <v>698</v>
      </c>
      <c r="BM374" s="27" t="s">
        <v>698</v>
      </c>
      <c r="BN374" s="27" t="s">
        <v>698</v>
      </c>
      <c r="BO374" s="27" t="s">
        <v>698</v>
      </c>
      <c r="BP374" s="27" t="s">
        <v>698</v>
      </c>
      <c r="BQ374" s="27" t="s">
        <v>698</v>
      </c>
      <c r="BR374" s="27" t="s">
        <v>698</v>
      </c>
      <c r="BS374" s="27" t="s">
        <v>698</v>
      </c>
      <c r="BT374" s="27" t="s">
        <v>698</v>
      </c>
      <c r="BU374" s="27" t="s">
        <v>698</v>
      </c>
      <c r="BV374" s="27" t="s">
        <v>698</v>
      </c>
      <c r="BW374" s="27" t="s">
        <v>698</v>
      </c>
      <c r="BX374" s="27" t="s">
        <v>698</v>
      </c>
      <c r="BY374" s="27" t="s">
        <v>698</v>
      </c>
      <c r="BZ374" s="27" t="s">
        <v>698</v>
      </c>
      <c r="CA374" s="27" t="s">
        <v>698</v>
      </c>
      <c r="CB374" s="27" t="s">
        <v>698</v>
      </c>
      <c r="CC374" s="27" t="s">
        <v>698</v>
      </c>
      <c r="CD374" s="27" t="s">
        <v>698</v>
      </c>
      <c r="CE374" s="27" t="s">
        <v>698</v>
      </c>
      <c r="CF374" s="27" t="s">
        <v>698</v>
      </c>
      <c r="CG374" s="27" t="s">
        <v>698</v>
      </c>
      <c r="CH374" s="27" t="s">
        <v>698</v>
      </c>
      <c r="CI374" s="27" t="s">
        <v>698</v>
      </c>
      <c r="CJ374" s="27" t="s">
        <v>698</v>
      </c>
      <c r="CK374" s="27" t="s">
        <v>698</v>
      </c>
      <c r="CL374" s="27" t="s">
        <v>698</v>
      </c>
      <c r="CM374" s="27" t="s">
        <v>698</v>
      </c>
      <c r="CN374" s="27" t="s">
        <v>698</v>
      </c>
      <c r="CO374" s="27" t="s">
        <v>698</v>
      </c>
      <c r="CP374" s="27" t="s">
        <v>698</v>
      </c>
      <c r="CQ374" s="27" t="s">
        <v>698</v>
      </c>
      <c r="CR374" s="27" t="s">
        <v>698</v>
      </c>
      <c r="CS374" s="27" t="s">
        <v>698</v>
      </c>
      <c r="CT374" s="27" t="s">
        <v>698</v>
      </c>
      <c r="CU374" s="27" t="s">
        <v>698</v>
      </c>
      <c r="CV374" s="27" t="s">
        <v>698</v>
      </c>
      <c r="CW374" s="27" t="s">
        <v>698</v>
      </c>
      <c r="CX374" s="27" t="s">
        <v>698</v>
      </c>
      <c r="CY374" s="27" t="s">
        <v>698</v>
      </c>
      <c r="CZ374" s="27" t="s">
        <v>698</v>
      </c>
      <c r="DA374" s="27" t="s">
        <v>698</v>
      </c>
      <c r="DB374" s="27" t="s">
        <v>698</v>
      </c>
      <c r="DC374" s="27" t="s">
        <v>698</v>
      </c>
      <c r="DD374" s="27" t="s">
        <v>698</v>
      </c>
      <c r="DE374" s="27" t="s">
        <v>698</v>
      </c>
      <c r="DF374" s="27" t="s">
        <v>698</v>
      </c>
      <c r="DG374" s="27" t="s">
        <v>698</v>
      </c>
      <c r="DH374" s="27" t="s">
        <v>698</v>
      </c>
      <c r="DI374" s="27" t="s">
        <v>698</v>
      </c>
      <c r="DJ374" s="27" t="s">
        <v>698</v>
      </c>
      <c r="DK374" s="27" t="s">
        <v>698</v>
      </c>
      <c r="DL374" s="27" t="s">
        <v>698</v>
      </c>
      <c r="DM374" s="27" t="s">
        <v>698</v>
      </c>
      <c r="DN374" s="27" t="s">
        <v>698</v>
      </c>
      <c r="DO374" s="27" t="s">
        <v>698</v>
      </c>
      <c r="DP374" s="27" t="s">
        <v>698</v>
      </c>
      <c r="DQ374" s="27" t="s">
        <v>698</v>
      </c>
      <c r="DR374" s="27" t="s">
        <v>698</v>
      </c>
      <c r="DS374" s="27" t="s">
        <v>698</v>
      </c>
      <c r="DT374" s="27" t="s">
        <v>698</v>
      </c>
      <c r="DU374" s="27" t="s">
        <v>698</v>
      </c>
      <c r="DV374" s="27" t="s">
        <v>698</v>
      </c>
      <c r="DW374" s="27" t="s">
        <v>698</v>
      </c>
      <c r="DX374" s="27" t="s">
        <v>698</v>
      </c>
      <c r="DY374" s="27" t="s">
        <v>698</v>
      </c>
      <c r="DZ374" s="27" t="s">
        <v>698</v>
      </c>
      <c r="EA374" s="27" t="s">
        <v>698</v>
      </c>
      <c r="EB374" s="27" t="s">
        <v>698</v>
      </c>
      <c r="EC374" s="27" t="s">
        <v>698</v>
      </c>
      <c r="ED374" s="27" t="s">
        <v>698</v>
      </c>
      <c r="EE374" s="27" t="s">
        <v>698</v>
      </c>
      <c r="EF374" s="27" t="s">
        <v>698</v>
      </c>
      <c r="EG374" s="27" t="s">
        <v>698</v>
      </c>
      <c r="EH374" s="27" t="s">
        <v>698</v>
      </c>
      <c r="EI374" s="27" t="s">
        <v>698</v>
      </c>
      <c r="EJ374" s="27" t="s">
        <v>698</v>
      </c>
      <c r="EK374" s="27" t="s">
        <v>698</v>
      </c>
      <c r="EL374" s="27" t="s">
        <v>698</v>
      </c>
      <c r="EM374" s="27" t="s">
        <v>698</v>
      </c>
      <c r="EN374" s="27" t="s">
        <v>698</v>
      </c>
      <c r="EO374" s="27" t="s">
        <v>698</v>
      </c>
      <c r="EP374" s="27" t="s">
        <v>698</v>
      </c>
      <c r="EQ374" s="27" t="s">
        <v>698</v>
      </c>
      <c r="ER374" s="27" t="s">
        <v>698</v>
      </c>
      <c r="ES374" s="27" t="s">
        <v>698</v>
      </c>
      <c r="ET374" s="27" t="s">
        <v>698</v>
      </c>
      <c r="EU374" s="27" t="s">
        <v>698</v>
      </c>
      <c r="EV374" s="27" t="s">
        <v>698</v>
      </c>
      <c r="EW374" s="27" t="s">
        <v>2705</v>
      </c>
      <c r="EX374" s="27" t="s">
        <v>2706</v>
      </c>
      <c r="EY374" s="27" t="s">
        <v>2707</v>
      </c>
      <c r="EZ374" s="27" t="s">
        <v>694</v>
      </c>
      <c r="FA374" s="27" t="s">
        <v>694</v>
      </c>
      <c r="FB374" s="27" t="s">
        <v>694</v>
      </c>
      <c r="FC374" s="27" t="s">
        <v>694</v>
      </c>
      <c r="FD374" s="27" t="s">
        <v>694</v>
      </c>
      <c r="FE374" s="27" t="s">
        <v>2709</v>
      </c>
      <c r="FF374" s="42"/>
      <c r="FG374" s="42"/>
    </row>
    <row r="375" spans="1:163" x14ac:dyDescent="0.25">
      <c r="A375" s="27" t="str">
        <f t="shared" si="5"/>
        <v>IR003005024000000000000000000000000000</v>
      </c>
      <c r="B375" s="20" t="s">
        <v>2877</v>
      </c>
      <c r="C375" s="23" t="s">
        <v>2630</v>
      </c>
      <c r="D375" s="23" t="s">
        <v>710</v>
      </c>
      <c r="E375" s="23" t="s">
        <v>713</v>
      </c>
      <c r="F375" s="23" t="s">
        <v>1019</v>
      </c>
      <c r="G375" s="21" t="s">
        <v>697</v>
      </c>
      <c r="H375" s="23" t="s">
        <v>697</v>
      </c>
      <c r="I375" s="23" t="s">
        <v>697</v>
      </c>
      <c r="J375" s="23" t="s">
        <v>697</v>
      </c>
      <c r="K375" s="64" t="s">
        <v>697</v>
      </c>
      <c r="L375" s="23" t="s">
        <v>697</v>
      </c>
      <c r="M375" s="23" t="s">
        <v>697</v>
      </c>
      <c r="N375" s="23" t="s">
        <v>697</v>
      </c>
      <c r="O375" s="23" t="s">
        <v>697</v>
      </c>
      <c r="P375" s="27">
        <v>0</v>
      </c>
      <c r="Q375" s="27" t="s">
        <v>704</v>
      </c>
      <c r="R375" s="27" t="s">
        <v>698</v>
      </c>
      <c r="S375" s="28" t="s">
        <v>694</v>
      </c>
      <c r="T375" s="28" t="s">
        <v>922</v>
      </c>
      <c r="U375" s="34" t="s">
        <v>3318</v>
      </c>
      <c r="V375" s="52" t="s">
        <v>905</v>
      </c>
      <c r="W375" s="20"/>
      <c r="X375" s="20"/>
      <c r="Y375" s="20" t="s">
        <v>2578</v>
      </c>
      <c r="Z375" s="20"/>
      <c r="AA375" s="20"/>
      <c r="AB375" s="20"/>
      <c r="AC375" s="20"/>
      <c r="AD375" s="20"/>
      <c r="AE375" s="20"/>
      <c r="AF375" s="20"/>
      <c r="AG375" s="20"/>
      <c r="AH375" s="27" t="s">
        <v>3319</v>
      </c>
      <c r="AI375" s="28" t="s">
        <v>704</v>
      </c>
      <c r="AJ375" s="27" t="s">
        <v>698</v>
      </c>
      <c r="AK375" s="27" t="s">
        <v>698</v>
      </c>
      <c r="AL375" s="27" t="s">
        <v>698</v>
      </c>
      <c r="AM375" s="27" t="s">
        <v>698</v>
      </c>
      <c r="AN375" s="27" t="s">
        <v>698</v>
      </c>
      <c r="AO375" s="27" t="s">
        <v>698</v>
      </c>
      <c r="AP375" s="27" t="s">
        <v>698</v>
      </c>
      <c r="AQ375" s="27" t="s">
        <v>698</v>
      </c>
      <c r="AR375" s="27" t="s">
        <v>698</v>
      </c>
      <c r="AS375" s="27" t="s">
        <v>698</v>
      </c>
      <c r="AT375" s="27" t="s">
        <v>698</v>
      </c>
      <c r="AU375" s="27" t="s">
        <v>698</v>
      </c>
      <c r="AV375" s="27" t="s">
        <v>698</v>
      </c>
      <c r="AW375" s="27" t="s">
        <v>698</v>
      </c>
      <c r="AX375" s="27" t="s">
        <v>698</v>
      </c>
      <c r="AY375" s="27" t="s">
        <v>698</v>
      </c>
      <c r="AZ375" s="27" t="s">
        <v>698</v>
      </c>
      <c r="BA375" s="27" t="s">
        <v>698</v>
      </c>
      <c r="BB375" s="27" t="s">
        <v>698</v>
      </c>
      <c r="BC375" s="27" t="s">
        <v>698</v>
      </c>
      <c r="BD375" s="27" t="s">
        <v>698</v>
      </c>
      <c r="BE375" s="27" t="s">
        <v>698</v>
      </c>
      <c r="BF375" s="27" t="s">
        <v>698</v>
      </c>
      <c r="BG375" s="27" t="s">
        <v>698</v>
      </c>
      <c r="BH375" s="27" t="s">
        <v>698</v>
      </c>
      <c r="BI375" s="27" t="s">
        <v>698</v>
      </c>
      <c r="BJ375" s="27" t="s">
        <v>698</v>
      </c>
      <c r="BK375" s="27" t="s">
        <v>698</v>
      </c>
      <c r="BL375" s="27" t="s">
        <v>698</v>
      </c>
      <c r="BM375" s="27" t="s">
        <v>698</v>
      </c>
      <c r="BN375" s="27" t="s">
        <v>698</v>
      </c>
      <c r="BO375" s="27" t="s">
        <v>698</v>
      </c>
      <c r="BP375" s="27" t="s">
        <v>698</v>
      </c>
      <c r="BQ375" s="27" t="s">
        <v>698</v>
      </c>
      <c r="BR375" s="27" t="s">
        <v>698</v>
      </c>
      <c r="BS375" s="27" t="s">
        <v>698</v>
      </c>
      <c r="BT375" s="27" t="s">
        <v>698</v>
      </c>
      <c r="BU375" s="27" t="s">
        <v>698</v>
      </c>
      <c r="BV375" s="27" t="s">
        <v>698</v>
      </c>
      <c r="BW375" s="27" t="s">
        <v>698</v>
      </c>
      <c r="BX375" s="27" t="s">
        <v>698</v>
      </c>
      <c r="BY375" s="27" t="s">
        <v>698</v>
      </c>
      <c r="BZ375" s="27" t="s">
        <v>698</v>
      </c>
      <c r="CA375" s="27" t="s">
        <v>698</v>
      </c>
      <c r="CB375" s="27" t="s">
        <v>698</v>
      </c>
      <c r="CC375" s="27" t="s">
        <v>698</v>
      </c>
      <c r="CD375" s="27" t="s">
        <v>698</v>
      </c>
      <c r="CE375" s="27" t="s">
        <v>698</v>
      </c>
      <c r="CF375" s="27" t="s">
        <v>698</v>
      </c>
      <c r="CG375" s="27" t="s">
        <v>698</v>
      </c>
      <c r="CH375" s="27" t="s">
        <v>698</v>
      </c>
      <c r="CI375" s="27" t="s">
        <v>698</v>
      </c>
      <c r="CJ375" s="27" t="s">
        <v>698</v>
      </c>
      <c r="CK375" s="27" t="s">
        <v>698</v>
      </c>
      <c r="CL375" s="27" t="s">
        <v>698</v>
      </c>
      <c r="CM375" s="27" t="s">
        <v>698</v>
      </c>
      <c r="CN375" s="27" t="s">
        <v>698</v>
      </c>
      <c r="CO375" s="27" t="s">
        <v>698</v>
      </c>
      <c r="CP375" s="27" t="s">
        <v>698</v>
      </c>
      <c r="CQ375" s="27" t="s">
        <v>698</v>
      </c>
      <c r="CR375" s="27" t="s">
        <v>698</v>
      </c>
      <c r="CS375" s="27" t="s">
        <v>698</v>
      </c>
      <c r="CT375" s="27" t="s">
        <v>698</v>
      </c>
      <c r="CU375" s="27" t="s">
        <v>698</v>
      </c>
      <c r="CV375" s="27" t="s">
        <v>698</v>
      </c>
      <c r="CW375" s="27" t="s">
        <v>698</v>
      </c>
      <c r="CX375" s="27" t="s">
        <v>698</v>
      </c>
      <c r="CY375" s="27" t="s">
        <v>698</v>
      </c>
      <c r="CZ375" s="27" t="s">
        <v>698</v>
      </c>
      <c r="DA375" s="27" t="s">
        <v>698</v>
      </c>
      <c r="DB375" s="27" t="s">
        <v>698</v>
      </c>
      <c r="DC375" s="27" t="s">
        <v>698</v>
      </c>
      <c r="DD375" s="27" t="s">
        <v>698</v>
      </c>
      <c r="DE375" s="27" t="s">
        <v>698</v>
      </c>
      <c r="DF375" s="27" t="s">
        <v>698</v>
      </c>
      <c r="DG375" s="27" t="s">
        <v>698</v>
      </c>
      <c r="DH375" s="27" t="s">
        <v>698</v>
      </c>
      <c r="DI375" s="27" t="s">
        <v>698</v>
      </c>
      <c r="DJ375" s="27" t="s">
        <v>698</v>
      </c>
      <c r="DK375" s="27" t="s">
        <v>698</v>
      </c>
      <c r="DL375" s="27" t="s">
        <v>698</v>
      </c>
      <c r="DM375" s="27" t="s">
        <v>698</v>
      </c>
      <c r="DN375" s="27" t="s">
        <v>698</v>
      </c>
      <c r="DO375" s="27" t="s">
        <v>698</v>
      </c>
      <c r="DP375" s="27" t="s">
        <v>698</v>
      </c>
      <c r="DQ375" s="27" t="s">
        <v>698</v>
      </c>
      <c r="DR375" s="27" t="s">
        <v>698</v>
      </c>
      <c r="DS375" s="27" t="s">
        <v>698</v>
      </c>
      <c r="DT375" s="27" t="s">
        <v>698</v>
      </c>
      <c r="DU375" s="27" t="s">
        <v>698</v>
      </c>
      <c r="DV375" s="27" t="s">
        <v>698</v>
      </c>
      <c r="DW375" s="27" t="s">
        <v>698</v>
      </c>
      <c r="DX375" s="27" t="s">
        <v>698</v>
      </c>
      <c r="DY375" s="27" t="s">
        <v>698</v>
      </c>
      <c r="DZ375" s="27" t="s">
        <v>698</v>
      </c>
      <c r="EA375" s="27" t="s">
        <v>698</v>
      </c>
      <c r="EB375" s="27" t="s">
        <v>698</v>
      </c>
      <c r="EC375" s="27" t="s">
        <v>698</v>
      </c>
      <c r="ED375" s="27" t="s">
        <v>698</v>
      </c>
      <c r="EE375" s="27" t="s">
        <v>698</v>
      </c>
      <c r="EF375" s="27" t="s">
        <v>698</v>
      </c>
      <c r="EG375" s="27" t="s">
        <v>698</v>
      </c>
      <c r="EH375" s="27" t="s">
        <v>698</v>
      </c>
      <c r="EI375" s="27" t="s">
        <v>698</v>
      </c>
      <c r="EJ375" s="27" t="s">
        <v>698</v>
      </c>
      <c r="EK375" s="27" t="s">
        <v>698</v>
      </c>
      <c r="EL375" s="27" t="s">
        <v>698</v>
      </c>
      <c r="EM375" s="27" t="s">
        <v>698</v>
      </c>
      <c r="EN375" s="27" t="s">
        <v>698</v>
      </c>
      <c r="EO375" s="27" t="s">
        <v>698</v>
      </c>
      <c r="EP375" s="27" t="s">
        <v>698</v>
      </c>
      <c r="EQ375" s="27" t="s">
        <v>698</v>
      </c>
      <c r="ER375" s="27" t="s">
        <v>698</v>
      </c>
      <c r="ES375" s="27" t="s">
        <v>698</v>
      </c>
      <c r="ET375" s="27" t="s">
        <v>698</v>
      </c>
      <c r="EU375" s="27" t="s">
        <v>698</v>
      </c>
      <c r="EV375" s="27" t="s">
        <v>698</v>
      </c>
      <c r="EW375" s="27" t="s">
        <v>2705</v>
      </c>
      <c r="EX375" s="27" t="s">
        <v>2706</v>
      </c>
      <c r="EY375" s="27" t="s">
        <v>2707</v>
      </c>
      <c r="EZ375" s="27" t="s">
        <v>694</v>
      </c>
      <c r="FA375" s="27" t="s">
        <v>694</v>
      </c>
      <c r="FB375" s="27" t="s">
        <v>694</v>
      </c>
      <c r="FC375" s="27" t="s">
        <v>694</v>
      </c>
      <c r="FD375" s="27" t="s">
        <v>694</v>
      </c>
      <c r="FE375" s="27" t="s">
        <v>2709</v>
      </c>
      <c r="FF375" s="42"/>
      <c r="FG375" s="42"/>
    </row>
    <row r="376" spans="1:163" x14ac:dyDescent="0.25">
      <c r="A376" s="27" t="str">
        <f t="shared" si="5"/>
        <v>IR003005025000000000000000000000000000</v>
      </c>
      <c r="B376" s="20" t="s">
        <v>2877</v>
      </c>
      <c r="C376" s="23" t="s">
        <v>2630</v>
      </c>
      <c r="D376" s="23" t="s">
        <v>710</v>
      </c>
      <c r="E376" s="23" t="s">
        <v>713</v>
      </c>
      <c r="F376" s="23" t="s">
        <v>1020</v>
      </c>
      <c r="G376" s="21" t="s">
        <v>697</v>
      </c>
      <c r="H376" s="23" t="s">
        <v>697</v>
      </c>
      <c r="I376" s="23" t="s">
        <v>697</v>
      </c>
      <c r="J376" s="23" t="s">
        <v>697</v>
      </c>
      <c r="K376" s="64" t="s">
        <v>697</v>
      </c>
      <c r="L376" s="23" t="s">
        <v>697</v>
      </c>
      <c r="M376" s="23" t="s">
        <v>697</v>
      </c>
      <c r="N376" s="23" t="s">
        <v>697</v>
      </c>
      <c r="O376" s="23" t="s">
        <v>697</v>
      </c>
      <c r="P376" s="27">
        <v>0</v>
      </c>
      <c r="Q376" s="27" t="s">
        <v>704</v>
      </c>
      <c r="R376" s="27" t="s">
        <v>698</v>
      </c>
      <c r="S376" s="28" t="s">
        <v>694</v>
      </c>
      <c r="T376" s="28" t="s">
        <v>922</v>
      </c>
      <c r="U376" s="34" t="s">
        <v>3320</v>
      </c>
      <c r="V376" s="52" t="s">
        <v>905</v>
      </c>
      <c r="W376" s="20"/>
      <c r="X376" s="20"/>
      <c r="Y376" s="20" t="s">
        <v>3321</v>
      </c>
      <c r="Z376" s="20"/>
      <c r="AA376" s="20"/>
      <c r="AB376" s="20"/>
      <c r="AC376" s="20"/>
      <c r="AD376" s="20"/>
      <c r="AE376" s="20"/>
      <c r="AF376" s="20"/>
      <c r="AG376" s="20"/>
      <c r="AH376" s="27" t="s">
        <v>3322</v>
      </c>
      <c r="AI376" s="28" t="s">
        <v>704</v>
      </c>
      <c r="AJ376" s="27" t="s">
        <v>704</v>
      </c>
      <c r="AK376" s="27" t="s">
        <v>704</v>
      </c>
      <c r="AL376" s="27" t="s">
        <v>704</v>
      </c>
      <c r="AM376" s="27" t="s">
        <v>704</v>
      </c>
      <c r="AN376" s="27" t="s">
        <v>704</v>
      </c>
      <c r="AO376" s="27" t="s">
        <v>704</v>
      </c>
      <c r="AP376" s="27" t="s">
        <v>704</v>
      </c>
      <c r="AQ376" s="27" t="s">
        <v>704</v>
      </c>
      <c r="AR376" s="27" t="s">
        <v>704</v>
      </c>
      <c r="AS376" s="27" t="s">
        <v>704</v>
      </c>
      <c r="AT376" s="27" t="s">
        <v>704</v>
      </c>
      <c r="AU376" s="27" t="s">
        <v>704</v>
      </c>
      <c r="AV376" s="27" t="s">
        <v>704</v>
      </c>
      <c r="AW376" s="27" t="s">
        <v>704</v>
      </c>
      <c r="AX376" s="27" t="s">
        <v>704</v>
      </c>
      <c r="AY376" s="27" t="s">
        <v>704</v>
      </c>
      <c r="AZ376" s="27" t="s">
        <v>704</v>
      </c>
      <c r="BA376" s="27" t="s">
        <v>704</v>
      </c>
      <c r="BB376" s="27" t="s">
        <v>704</v>
      </c>
      <c r="BC376" s="27" t="s">
        <v>704</v>
      </c>
      <c r="BD376" s="27" t="s">
        <v>704</v>
      </c>
      <c r="BE376" s="27" t="s">
        <v>704</v>
      </c>
      <c r="BF376" s="27" t="s">
        <v>704</v>
      </c>
      <c r="BG376" s="27" t="s">
        <v>704</v>
      </c>
      <c r="BH376" s="27" t="s">
        <v>704</v>
      </c>
      <c r="BI376" s="27" t="s">
        <v>704</v>
      </c>
      <c r="BJ376" s="27" t="s">
        <v>704</v>
      </c>
      <c r="BK376" s="27" t="s">
        <v>704</v>
      </c>
      <c r="BL376" s="27" t="s">
        <v>704</v>
      </c>
      <c r="BM376" s="27" t="s">
        <v>704</v>
      </c>
      <c r="BN376" s="27" t="s">
        <v>704</v>
      </c>
      <c r="BO376" s="27" t="s">
        <v>704</v>
      </c>
      <c r="BP376" s="27" t="s">
        <v>704</v>
      </c>
      <c r="BQ376" s="27" t="s">
        <v>704</v>
      </c>
      <c r="BR376" s="27" t="s">
        <v>704</v>
      </c>
      <c r="BS376" s="27" t="s">
        <v>704</v>
      </c>
      <c r="BT376" s="27" t="s">
        <v>704</v>
      </c>
      <c r="BU376" s="27" t="s">
        <v>704</v>
      </c>
      <c r="BV376" s="27" t="s">
        <v>704</v>
      </c>
      <c r="BW376" s="27" t="s">
        <v>704</v>
      </c>
      <c r="BX376" s="27" t="s">
        <v>704</v>
      </c>
      <c r="BY376" s="27" t="s">
        <v>704</v>
      </c>
      <c r="BZ376" s="27" t="s">
        <v>704</v>
      </c>
      <c r="CA376" s="27" t="s">
        <v>704</v>
      </c>
      <c r="CB376" s="27" t="s">
        <v>704</v>
      </c>
      <c r="CC376" s="27" t="s">
        <v>704</v>
      </c>
      <c r="CD376" s="27" t="s">
        <v>704</v>
      </c>
      <c r="CE376" s="27" t="s">
        <v>704</v>
      </c>
      <c r="CF376" s="27" t="s">
        <v>704</v>
      </c>
      <c r="CG376" s="27" t="s">
        <v>704</v>
      </c>
      <c r="CH376" s="27" t="s">
        <v>704</v>
      </c>
      <c r="CI376" s="27" t="s">
        <v>704</v>
      </c>
      <c r="CJ376" s="27" t="s">
        <v>704</v>
      </c>
      <c r="CK376" s="27" t="s">
        <v>704</v>
      </c>
      <c r="CL376" s="27" t="s">
        <v>704</v>
      </c>
      <c r="CM376" s="27" t="s">
        <v>704</v>
      </c>
      <c r="CN376" s="27" t="s">
        <v>704</v>
      </c>
      <c r="CO376" s="27" t="s">
        <v>704</v>
      </c>
      <c r="CP376" s="27" t="s">
        <v>704</v>
      </c>
      <c r="CQ376" s="27" t="s">
        <v>704</v>
      </c>
      <c r="CR376" s="27" t="s">
        <v>704</v>
      </c>
      <c r="CS376" s="27" t="s">
        <v>704</v>
      </c>
      <c r="CT376" s="27" t="s">
        <v>704</v>
      </c>
      <c r="CU376" s="27" t="s">
        <v>704</v>
      </c>
      <c r="CV376" s="27" t="s">
        <v>704</v>
      </c>
      <c r="CW376" s="27" t="s">
        <v>704</v>
      </c>
      <c r="CX376" s="27" t="s">
        <v>704</v>
      </c>
      <c r="CY376" s="27" t="s">
        <v>704</v>
      </c>
      <c r="CZ376" s="27" t="s">
        <v>704</v>
      </c>
      <c r="DA376" s="27" t="s">
        <v>704</v>
      </c>
      <c r="DB376" s="27" t="s">
        <v>704</v>
      </c>
      <c r="DC376" s="27" t="s">
        <v>704</v>
      </c>
      <c r="DD376" s="27" t="s">
        <v>704</v>
      </c>
      <c r="DE376" s="27" t="s">
        <v>704</v>
      </c>
      <c r="DF376" s="27" t="s">
        <v>704</v>
      </c>
      <c r="DG376" s="27" t="s">
        <v>704</v>
      </c>
      <c r="DH376" s="27" t="s">
        <v>704</v>
      </c>
      <c r="DI376" s="27" t="s">
        <v>704</v>
      </c>
      <c r="DJ376" s="27" t="s">
        <v>704</v>
      </c>
      <c r="DK376" s="27" t="s">
        <v>704</v>
      </c>
      <c r="DL376" s="27" t="s">
        <v>704</v>
      </c>
      <c r="DM376" s="27" t="s">
        <v>704</v>
      </c>
      <c r="DN376" s="27" t="s">
        <v>704</v>
      </c>
      <c r="DO376" s="27" t="s">
        <v>704</v>
      </c>
      <c r="DP376" s="27" t="s">
        <v>704</v>
      </c>
      <c r="DQ376" s="27" t="s">
        <v>704</v>
      </c>
      <c r="DR376" s="27" t="s">
        <v>704</v>
      </c>
      <c r="DS376" s="27" t="s">
        <v>704</v>
      </c>
      <c r="DT376" s="27" t="s">
        <v>704</v>
      </c>
      <c r="DU376" s="27" t="s">
        <v>704</v>
      </c>
      <c r="DV376" s="27" t="s">
        <v>704</v>
      </c>
      <c r="DW376" s="27" t="s">
        <v>704</v>
      </c>
      <c r="DX376" s="27" t="s">
        <v>704</v>
      </c>
      <c r="DY376" s="27" t="s">
        <v>704</v>
      </c>
      <c r="DZ376" s="27" t="s">
        <v>704</v>
      </c>
      <c r="EA376" s="27" t="s">
        <v>704</v>
      </c>
      <c r="EB376" s="27" t="s">
        <v>704</v>
      </c>
      <c r="EC376" s="27" t="s">
        <v>704</v>
      </c>
      <c r="ED376" s="27" t="s">
        <v>704</v>
      </c>
      <c r="EE376" s="27" t="s">
        <v>704</v>
      </c>
      <c r="EF376" s="27" t="s">
        <v>704</v>
      </c>
      <c r="EG376" s="27" t="s">
        <v>704</v>
      </c>
      <c r="EH376" s="27" t="s">
        <v>704</v>
      </c>
      <c r="EI376" s="27" t="s">
        <v>704</v>
      </c>
      <c r="EJ376" s="27" t="s">
        <v>704</v>
      </c>
      <c r="EK376" s="27" t="s">
        <v>704</v>
      </c>
      <c r="EL376" s="27" t="s">
        <v>704</v>
      </c>
      <c r="EM376" s="27" t="s">
        <v>704</v>
      </c>
      <c r="EN376" s="27" t="s">
        <v>704</v>
      </c>
      <c r="EO376" s="27" t="s">
        <v>704</v>
      </c>
      <c r="EP376" s="27" t="s">
        <v>704</v>
      </c>
      <c r="EQ376" s="27" t="s">
        <v>704</v>
      </c>
      <c r="ER376" s="27" t="s">
        <v>704</v>
      </c>
      <c r="ES376" s="27" t="s">
        <v>704</v>
      </c>
      <c r="ET376" s="27" t="s">
        <v>704</v>
      </c>
      <c r="EU376" s="27" t="s">
        <v>704</v>
      </c>
      <c r="EV376" s="27" t="s">
        <v>704</v>
      </c>
      <c r="EW376" s="27" t="s">
        <v>2705</v>
      </c>
      <c r="EX376" s="27" t="s">
        <v>2706</v>
      </c>
      <c r="EY376" s="27" t="s">
        <v>2707</v>
      </c>
      <c r="EZ376" s="27" t="s">
        <v>694</v>
      </c>
      <c r="FA376" s="27" t="s">
        <v>694</v>
      </c>
      <c r="FB376" s="27" t="s">
        <v>694</v>
      </c>
      <c r="FC376" s="27" t="s">
        <v>694</v>
      </c>
      <c r="FD376" s="27" t="s">
        <v>694</v>
      </c>
      <c r="FE376" s="27" t="s">
        <v>2709</v>
      </c>
      <c r="FF376" s="42"/>
      <c r="FG376" s="42"/>
    </row>
    <row r="377" spans="1:163" x14ac:dyDescent="0.25">
      <c r="A377" s="27" t="str">
        <f t="shared" si="5"/>
        <v>IR003005026000000000000000000000000000</v>
      </c>
      <c r="B377" s="46" t="s">
        <v>694</v>
      </c>
      <c r="C377" s="23" t="s">
        <v>2630</v>
      </c>
      <c r="D377" s="62" t="s">
        <v>710</v>
      </c>
      <c r="E377" s="62" t="s">
        <v>713</v>
      </c>
      <c r="F377" s="62" t="s">
        <v>1021</v>
      </c>
      <c r="G377" s="152" t="s">
        <v>697</v>
      </c>
      <c r="H377" s="62" t="s">
        <v>697</v>
      </c>
      <c r="I377" s="62" t="s">
        <v>697</v>
      </c>
      <c r="J377" s="62" t="s">
        <v>697</v>
      </c>
      <c r="K377" s="153" t="s">
        <v>697</v>
      </c>
      <c r="L377" s="62" t="s">
        <v>697</v>
      </c>
      <c r="M377" s="62" t="s">
        <v>697</v>
      </c>
      <c r="N377" s="62" t="s">
        <v>697</v>
      </c>
      <c r="O377" s="62" t="s">
        <v>697</v>
      </c>
      <c r="P377" s="46">
        <v>0</v>
      </c>
      <c r="Q377" s="46" t="s">
        <v>698</v>
      </c>
      <c r="R377" s="46" t="s">
        <v>698</v>
      </c>
      <c r="S377" s="28" t="s">
        <v>694</v>
      </c>
      <c r="T377" s="28" t="s">
        <v>922</v>
      </c>
      <c r="U377" s="45" t="s">
        <v>1063</v>
      </c>
      <c r="V377" s="138" t="s">
        <v>905</v>
      </c>
      <c r="W377" s="45"/>
      <c r="X377" s="45"/>
      <c r="Y377" s="45" t="s">
        <v>1063</v>
      </c>
      <c r="Z377" s="45"/>
      <c r="AA377" s="45"/>
      <c r="AB377" s="45"/>
      <c r="AC377" s="45"/>
      <c r="AD377" s="45"/>
      <c r="AE377" s="45"/>
      <c r="AF377" s="45"/>
      <c r="AG377" s="45"/>
      <c r="AH377" s="46" t="s">
        <v>3323</v>
      </c>
      <c r="AI377" s="28" t="s">
        <v>698</v>
      </c>
      <c r="AJ377" s="46" t="s">
        <v>694</v>
      </c>
      <c r="AK377" s="46" t="s">
        <v>694</v>
      </c>
      <c r="AL377" s="46" t="s">
        <v>694</v>
      </c>
      <c r="AM377" s="46" t="s">
        <v>694</v>
      </c>
      <c r="AN377" s="46" t="s">
        <v>694</v>
      </c>
      <c r="AO377" s="46" t="s">
        <v>694</v>
      </c>
      <c r="AP377" s="46" t="s">
        <v>694</v>
      </c>
      <c r="AQ377" s="46" t="s">
        <v>694</v>
      </c>
      <c r="AR377" s="46" t="s">
        <v>694</v>
      </c>
      <c r="AS377" s="46" t="s">
        <v>694</v>
      </c>
      <c r="AT377" s="46" t="s">
        <v>694</v>
      </c>
      <c r="AU377" s="46" t="s">
        <v>694</v>
      </c>
      <c r="AV377" s="46" t="s">
        <v>694</v>
      </c>
      <c r="AW377" s="46" t="s">
        <v>694</v>
      </c>
      <c r="AX377" s="46" t="s">
        <v>694</v>
      </c>
      <c r="AY377" s="46" t="s">
        <v>694</v>
      </c>
      <c r="AZ377" s="46" t="s">
        <v>694</v>
      </c>
      <c r="BA377" s="46" t="s">
        <v>694</v>
      </c>
      <c r="BB377" s="46" t="s">
        <v>694</v>
      </c>
      <c r="BC377" s="46" t="s">
        <v>694</v>
      </c>
      <c r="BD377" s="46" t="s">
        <v>694</v>
      </c>
      <c r="BE377" s="46" t="s">
        <v>694</v>
      </c>
      <c r="BF377" s="46" t="s">
        <v>694</v>
      </c>
      <c r="BG377" s="46" t="s">
        <v>694</v>
      </c>
      <c r="BH377" s="46" t="s">
        <v>694</v>
      </c>
      <c r="BI377" s="46" t="s">
        <v>694</v>
      </c>
      <c r="BJ377" s="46" t="s">
        <v>694</v>
      </c>
      <c r="BK377" s="46" t="s">
        <v>694</v>
      </c>
      <c r="BL377" s="46" t="s">
        <v>694</v>
      </c>
      <c r="BM377" s="46" t="s">
        <v>694</v>
      </c>
      <c r="BN377" s="46" t="s">
        <v>694</v>
      </c>
      <c r="BO377" s="46" t="s">
        <v>694</v>
      </c>
      <c r="BP377" s="46" t="s">
        <v>694</v>
      </c>
      <c r="BQ377" s="46" t="s">
        <v>694</v>
      </c>
      <c r="BR377" s="46" t="s">
        <v>694</v>
      </c>
      <c r="BS377" s="46" t="s">
        <v>694</v>
      </c>
      <c r="BT377" s="46" t="s">
        <v>694</v>
      </c>
      <c r="BU377" s="46" t="s">
        <v>694</v>
      </c>
      <c r="BV377" s="46" t="s">
        <v>694</v>
      </c>
      <c r="BW377" s="46" t="s">
        <v>694</v>
      </c>
      <c r="BX377" s="46" t="s">
        <v>694</v>
      </c>
      <c r="BY377" s="46" t="s">
        <v>694</v>
      </c>
      <c r="BZ377" s="46" t="s">
        <v>694</v>
      </c>
      <c r="CA377" s="46" t="s">
        <v>694</v>
      </c>
      <c r="CB377" s="46" t="s">
        <v>694</v>
      </c>
      <c r="CC377" s="46" t="s">
        <v>694</v>
      </c>
      <c r="CD377" s="46" t="s">
        <v>694</v>
      </c>
      <c r="CE377" s="46" t="s">
        <v>694</v>
      </c>
      <c r="CF377" s="46" t="s">
        <v>694</v>
      </c>
      <c r="CG377" s="46" t="s">
        <v>694</v>
      </c>
      <c r="CH377" s="46" t="s">
        <v>694</v>
      </c>
      <c r="CI377" s="46" t="s">
        <v>694</v>
      </c>
      <c r="CJ377" s="46" t="s">
        <v>694</v>
      </c>
      <c r="CK377" s="46" t="s">
        <v>694</v>
      </c>
      <c r="CL377" s="46" t="s">
        <v>694</v>
      </c>
      <c r="CM377" s="46" t="s">
        <v>694</v>
      </c>
      <c r="CN377" s="46" t="s">
        <v>694</v>
      </c>
      <c r="CO377" s="46" t="s">
        <v>694</v>
      </c>
      <c r="CP377" s="46" t="s">
        <v>694</v>
      </c>
      <c r="CQ377" s="46" t="s">
        <v>694</v>
      </c>
      <c r="CR377" s="46" t="s">
        <v>694</v>
      </c>
      <c r="CS377" s="46" t="s">
        <v>694</v>
      </c>
      <c r="CT377" s="46" t="s">
        <v>694</v>
      </c>
      <c r="CU377" s="46" t="s">
        <v>694</v>
      </c>
      <c r="CV377" s="46" t="s">
        <v>694</v>
      </c>
      <c r="CW377" s="46" t="s">
        <v>694</v>
      </c>
      <c r="CX377" s="46" t="s">
        <v>694</v>
      </c>
      <c r="CY377" s="46" t="s">
        <v>694</v>
      </c>
      <c r="CZ377" s="46" t="s">
        <v>694</v>
      </c>
      <c r="DA377" s="46" t="s">
        <v>694</v>
      </c>
      <c r="DB377" s="46" t="s">
        <v>694</v>
      </c>
      <c r="DC377" s="46" t="s">
        <v>694</v>
      </c>
      <c r="DD377" s="46" t="s">
        <v>694</v>
      </c>
      <c r="DE377" s="46" t="s">
        <v>694</v>
      </c>
      <c r="DF377" s="46" t="s">
        <v>694</v>
      </c>
      <c r="DG377" s="46" t="s">
        <v>694</v>
      </c>
      <c r="DH377" s="46" t="s">
        <v>694</v>
      </c>
      <c r="DI377" s="46" t="s">
        <v>694</v>
      </c>
      <c r="DJ377" s="46" t="s">
        <v>694</v>
      </c>
      <c r="DK377" s="46" t="s">
        <v>694</v>
      </c>
      <c r="DL377" s="46" t="s">
        <v>694</v>
      </c>
      <c r="DM377" s="46" t="s">
        <v>694</v>
      </c>
      <c r="DN377" s="46" t="s">
        <v>694</v>
      </c>
      <c r="DO377" s="46" t="s">
        <v>694</v>
      </c>
      <c r="DP377" s="46" t="s">
        <v>694</v>
      </c>
      <c r="DQ377" s="46" t="s">
        <v>694</v>
      </c>
      <c r="DR377" s="46" t="s">
        <v>694</v>
      </c>
      <c r="DS377" s="46" t="s">
        <v>694</v>
      </c>
      <c r="DT377" s="46" t="s">
        <v>694</v>
      </c>
      <c r="DU377" s="46" t="s">
        <v>694</v>
      </c>
      <c r="DV377" s="46" t="s">
        <v>694</v>
      </c>
      <c r="DW377" s="46" t="s">
        <v>694</v>
      </c>
      <c r="DX377" s="46" t="s">
        <v>694</v>
      </c>
      <c r="DY377" s="46" t="s">
        <v>694</v>
      </c>
      <c r="DZ377" s="46" t="s">
        <v>694</v>
      </c>
      <c r="EA377" s="46" t="s">
        <v>694</v>
      </c>
      <c r="EB377" s="46" t="s">
        <v>694</v>
      </c>
      <c r="EC377" s="46" t="s">
        <v>694</v>
      </c>
      <c r="ED377" s="46" t="s">
        <v>694</v>
      </c>
      <c r="EE377" s="46" t="s">
        <v>694</v>
      </c>
      <c r="EF377" s="46" t="s">
        <v>694</v>
      </c>
      <c r="EG377" s="46" t="s">
        <v>694</v>
      </c>
      <c r="EH377" s="46" t="s">
        <v>694</v>
      </c>
      <c r="EI377" s="46" t="s">
        <v>694</v>
      </c>
      <c r="EJ377" s="46" t="s">
        <v>694</v>
      </c>
      <c r="EK377" s="46" t="s">
        <v>694</v>
      </c>
      <c r="EL377" s="46" t="s">
        <v>694</v>
      </c>
      <c r="EM377" s="46" t="s">
        <v>694</v>
      </c>
      <c r="EN377" s="46" t="s">
        <v>694</v>
      </c>
      <c r="EO377" s="46" t="s">
        <v>694</v>
      </c>
      <c r="EP377" s="46" t="s">
        <v>694</v>
      </c>
      <c r="EQ377" s="46" t="s">
        <v>694</v>
      </c>
      <c r="ER377" s="46" t="s">
        <v>694</v>
      </c>
      <c r="ES377" s="46" t="s">
        <v>694</v>
      </c>
      <c r="ET377" s="46" t="s">
        <v>694</v>
      </c>
      <c r="EU377" s="46" t="s">
        <v>694</v>
      </c>
      <c r="EV377" s="46" t="s">
        <v>694</v>
      </c>
      <c r="EW377" s="46" t="s">
        <v>694</v>
      </c>
      <c r="EX377" s="46" t="s">
        <v>694</v>
      </c>
      <c r="EY377" s="46" t="s">
        <v>694</v>
      </c>
      <c r="EZ377" s="46" t="s">
        <v>694</v>
      </c>
      <c r="FA377" s="46" t="s">
        <v>694</v>
      </c>
      <c r="FB377" s="46" t="s">
        <v>694</v>
      </c>
      <c r="FC377" s="46" t="s">
        <v>694</v>
      </c>
      <c r="FD377" s="46" t="s">
        <v>694</v>
      </c>
      <c r="FE377" s="46" t="s">
        <v>694</v>
      </c>
      <c r="FF377" s="47"/>
      <c r="FG377" s="47"/>
    </row>
    <row r="378" spans="1:163" x14ac:dyDescent="0.25">
      <c r="A378" s="27" t="str">
        <f t="shared" si="5"/>
        <v>IR003005027000000000000000000000000000</v>
      </c>
      <c r="B378" s="20" t="s">
        <v>2877</v>
      </c>
      <c r="C378" s="23" t="s">
        <v>2630</v>
      </c>
      <c r="D378" s="23" t="s">
        <v>710</v>
      </c>
      <c r="E378" s="23" t="s">
        <v>713</v>
      </c>
      <c r="F378" s="142" t="s">
        <v>1022</v>
      </c>
      <c r="G378" s="158" t="s">
        <v>697</v>
      </c>
      <c r="H378" s="142" t="s">
        <v>697</v>
      </c>
      <c r="I378" s="142" t="s">
        <v>697</v>
      </c>
      <c r="J378" s="142" t="s">
        <v>697</v>
      </c>
      <c r="K378" s="159" t="s">
        <v>697</v>
      </c>
      <c r="L378" s="142" t="s">
        <v>697</v>
      </c>
      <c r="M378" s="142" t="s">
        <v>697</v>
      </c>
      <c r="N378" s="142" t="s">
        <v>697</v>
      </c>
      <c r="O378" s="142" t="s">
        <v>697</v>
      </c>
      <c r="P378" s="27">
        <v>0</v>
      </c>
      <c r="Q378" s="27" t="s">
        <v>704</v>
      </c>
      <c r="R378" s="27" t="s">
        <v>698</v>
      </c>
      <c r="S378" s="28" t="s">
        <v>694</v>
      </c>
      <c r="T378" s="28" t="s">
        <v>922</v>
      </c>
      <c r="U378" s="34" t="s">
        <v>3324</v>
      </c>
      <c r="V378" s="52" t="s">
        <v>905</v>
      </c>
      <c r="W378" s="20"/>
      <c r="X378" s="20"/>
      <c r="Y378" s="20" t="s">
        <v>3325</v>
      </c>
      <c r="Z378" s="27"/>
      <c r="AA378" s="20"/>
      <c r="AB378" s="20"/>
      <c r="AC378" s="20"/>
      <c r="AD378" s="20"/>
      <c r="AE378" s="20"/>
      <c r="AF378" s="20"/>
      <c r="AG378" s="20"/>
      <c r="AH378" s="27" t="s">
        <v>3326</v>
      </c>
      <c r="AI378" s="28" t="s">
        <v>704</v>
      </c>
      <c r="AJ378" s="27" t="s">
        <v>698</v>
      </c>
      <c r="AK378" s="27" t="s">
        <v>698</v>
      </c>
      <c r="AL378" s="27" t="s">
        <v>698</v>
      </c>
      <c r="AM378" s="27" t="s">
        <v>698</v>
      </c>
      <c r="AN378" s="27" t="s">
        <v>698</v>
      </c>
      <c r="AO378" s="27" t="s">
        <v>698</v>
      </c>
      <c r="AP378" s="27" t="s">
        <v>698</v>
      </c>
      <c r="AQ378" s="27" t="s">
        <v>698</v>
      </c>
      <c r="AR378" s="27" t="s">
        <v>698</v>
      </c>
      <c r="AS378" s="27" t="s">
        <v>698</v>
      </c>
      <c r="AT378" s="27" t="s">
        <v>698</v>
      </c>
      <c r="AU378" s="27" t="s">
        <v>698</v>
      </c>
      <c r="AV378" s="27" t="s">
        <v>698</v>
      </c>
      <c r="AW378" s="27" t="s">
        <v>698</v>
      </c>
      <c r="AX378" s="27" t="s">
        <v>698</v>
      </c>
      <c r="AY378" s="27" t="s">
        <v>698</v>
      </c>
      <c r="AZ378" s="27" t="s">
        <v>698</v>
      </c>
      <c r="BA378" s="27" t="s">
        <v>698</v>
      </c>
      <c r="BB378" s="27" t="s">
        <v>698</v>
      </c>
      <c r="BC378" s="27" t="s">
        <v>698</v>
      </c>
      <c r="BD378" s="27" t="s">
        <v>698</v>
      </c>
      <c r="BE378" s="27" t="s">
        <v>698</v>
      </c>
      <c r="BF378" s="27" t="s">
        <v>698</v>
      </c>
      <c r="BG378" s="27" t="s">
        <v>698</v>
      </c>
      <c r="BH378" s="27" t="s">
        <v>698</v>
      </c>
      <c r="BI378" s="27" t="s">
        <v>698</v>
      </c>
      <c r="BJ378" s="27" t="s">
        <v>698</v>
      </c>
      <c r="BK378" s="27" t="s">
        <v>698</v>
      </c>
      <c r="BL378" s="27" t="s">
        <v>698</v>
      </c>
      <c r="BM378" s="27" t="s">
        <v>698</v>
      </c>
      <c r="BN378" s="27" t="s">
        <v>698</v>
      </c>
      <c r="BO378" s="27" t="s">
        <v>698</v>
      </c>
      <c r="BP378" s="27" t="s">
        <v>698</v>
      </c>
      <c r="BQ378" s="27" t="s">
        <v>698</v>
      </c>
      <c r="BR378" s="27" t="s">
        <v>698</v>
      </c>
      <c r="BS378" s="27" t="s">
        <v>698</v>
      </c>
      <c r="BT378" s="27" t="s">
        <v>698</v>
      </c>
      <c r="BU378" s="27" t="s">
        <v>698</v>
      </c>
      <c r="BV378" s="27" t="s">
        <v>698</v>
      </c>
      <c r="BW378" s="27" t="s">
        <v>698</v>
      </c>
      <c r="BX378" s="27" t="s">
        <v>698</v>
      </c>
      <c r="BY378" s="27" t="s">
        <v>698</v>
      </c>
      <c r="BZ378" s="27" t="s">
        <v>698</v>
      </c>
      <c r="CA378" s="27" t="s">
        <v>698</v>
      </c>
      <c r="CB378" s="27" t="s">
        <v>698</v>
      </c>
      <c r="CC378" s="27" t="s">
        <v>698</v>
      </c>
      <c r="CD378" s="27" t="s">
        <v>698</v>
      </c>
      <c r="CE378" s="27" t="s">
        <v>698</v>
      </c>
      <c r="CF378" s="27" t="s">
        <v>698</v>
      </c>
      <c r="CG378" s="27" t="s">
        <v>698</v>
      </c>
      <c r="CH378" s="27" t="s">
        <v>698</v>
      </c>
      <c r="CI378" s="27" t="s">
        <v>698</v>
      </c>
      <c r="CJ378" s="27" t="s">
        <v>698</v>
      </c>
      <c r="CK378" s="27" t="s">
        <v>698</v>
      </c>
      <c r="CL378" s="27" t="s">
        <v>698</v>
      </c>
      <c r="CM378" s="27" t="s">
        <v>698</v>
      </c>
      <c r="CN378" s="27" t="s">
        <v>698</v>
      </c>
      <c r="CO378" s="27" t="s">
        <v>698</v>
      </c>
      <c r="CP378" s="27" t="s">
        <v>698</v>
      </c>
      <c r="CQ378" s="27" t="s">
        <v>698</v>
      </c>
      <c r="CR378" s="27" t="s">
        <v>698</v>
      </c>
      <c r="CS378" s="27" t="s">
        <v>698</v>
      </c>
      <c r="CT378" s="27" t="s">
        <v>698</v>
      </c>
      <c r="CU378" s="27" t="s">
        <v>698</v>
      </c>
      <c r="CV378" s="27" t="s">
        <v>698</v>
      </c>
      <c r="CW378" s="27" t="s">
        <v>698</v>
      </c>
      <c r="CX378" s="27" t="s">
        <v>698</v>
      </c>
      <c r="CY378" s="27" t="s">
        <v>698</v>
      </c>
      <c r="CZ378" s="27" t="s">
        <v>698</v>
      </c>
      <c r="DA378" s="27" t="s">
        <v>704</v>
      </c>
      <c r="DB378" s="27" t="s">
        <v>704</v>
      </c>
      <c r="DC378" s="27" t="s">
        <v>704</v>
      </c>
      <c r="DD378" s="27" t="s">
        <v>704</v>
      </c>
      <c r="DE378" s="27" t="s">
        <v>704</v>
      </c>
      <c r="DF378" s="27" t="s">
        <v>704</v>
      </c>
      <c r="DG378" s="27" t="s">
        <v>698</v>
      </c>
      <c r="DH378" s="27" t="s">
        <v>698</v>
      </c>
      <c r="DI378" s="27" t="s">
        <v>698</v>
      </c>
      <c r="DJ378" s="27" t="s">
        <v>698</v>
      </c>
      <c r="DK378" s="27" t="s">
        <v>698</v>
      </c>
      <c r="DL378" s="27" t="s">
        <v>698</v>
      </c>
      <c r="DM378" s="27" t="s">
        <v>698</v>
      </c>
      <c r="DN378" s="27" t="s">
        <v>698</v>
      </c>
      <c r="DO378" s="27" t="s">
        <v>698</v>
      </c>
      <c r="DP378" s="27" t="s">
        <v>698</v>
      </c>
      <c r="DQ378" s="27" t="s">
        <v>698</v>
      </c>
      <c r="DR378" s="27" t="s">
        <v>698</v>
      </c>
      <c r="DS378" s="27" t="s">
        <v>698</v>
      </c>
      <c r="DT378" s="27" t="s">
        <v>698</v>
      </c>
      <c r="DU378" s="27" t="s">
        <v>698</v>
      </c>
      <c r="DV378" s="27" t="s">
        <v>698</v>
      </c>
      <c r="DW378" s="27" t="s">
        <v>698</v>
      </c>
      <c r="DX378" s="27" t="s">
        <v>698</v>
      </c>
      <c r="DY378" s="27" t="s">
        <v>698</v>
      </c>
      <c r="DZ378" s="27" t="s">
        <v>698</v>
      </c>
      <c r="EA378" s="27" t="s">
        <v>698</v>
      </c>
      <c r="EB378" s="27" t="s">
        <v>698</v>
      </c>
      <c r="EC378" s="27" t="s">
        <v>698</v>
      </c>
      <c r="ED378" s="27" t="s">
        <v>698</v>
      </c>
      <c r="EE378" s="27" t="s">
        <v>698</v>
      </c>
      <c r="EF378" s="27" t="s">
        <v>698</v>
      </c>
      <c r="EG378" s="27" t="s">
        <v>698</v>
      </c>
      <c r="EH378" s="27" t="s">
        <v>698</v>
      </c>
      <c r="EI378" s="27" t="s">
        <v>698</v>
      </c>
      <c r="EJ378" s="27" t="s">
        <v>698</v>
      </c>
      <c r="EK378" s="27" t="s">
        <v>698</v>
      </c>
      <c r="EL378" s="27" t="s">
        <v>698</v>
      </c>
      <c r="EM378" s="27" t="s">
        <v>698</v>
      </c>
      <c r="EN378" s="27" t="s">
        <v>698</v>
      </c>
      <c r="EO378" s="27" t="s">
        <v>698</v>
      </c>
      <c r="EP378" s="27" t="s">
        <v>698</v>
      </c>
      <c r="EQ378" s="27" t="s">
        <v>698</v>
      </c>
      <c r="ER378" s="27" t="s">
        <v>698</v>
      </c>
      <c r="ES378" s="27" t="s">
        <v>698</v>
      </c>
      <c r="ET378" s="27" t="s">
        <v>698</v>
      </c>
      <c r="EU378" s="27" t="s">
        <v>698</v>
      </c>
      <c r="EV378" s="27" t="s">
        <v>698</v>
      </c>
      <c r="EW378" s="27" t="s">
        <v>2705</v>
      </c>
      <c r="EX378" s="27" t="s">
        <v>2706</v>
      </c>
      <c r="EY378" s="27" t="s">
        <v>2707</v>
      </c>
      <c r="EZ378" s="27" t="s">
        <v>694</v>
      </c>
      <c r="FA378" s="27" t="s">
        <v>694</v>
      </c>
      <c r="FB378" s="27" t="s">
        <v>694</v>
      </c>
      <c r="FC378" s="27" t="s">
        <v>694</v>
      </c>
      <c r="FD378" s="27" t="s">
        <v>694</v>
      </c>
      <c r="FE378" s="27" t="s">
        <v>2709</v>
      </c>
      <c r="FF378" s="42"/>
      <c r="FG378" s="42"/>
    </row>
    <row r="379" spans="1:163" x14ac:dyDescent="0.25">
      <c r="A379" s="27" t="str">
        <f t="shared" si="5"/>
        <v>IR003005028000000000000000000000000000</v>
      </c>
      <c r="B379" s="20" t="s">
        <v>2877</v>
      </c>
      <c r="C379" s="23" t="s">
        <v>2630</v>
      </c>
      <c r="D379" s="23" t="s">
        <v>710</v>
      </c>
      <c r="E379" s="23" t="s">
        <v>713</v>
      </c>
      <c r="F379" s="142" t="s">
        <v>1023</v>
      </c>
      <c r="G379" s="158" t="s">
        <v>697</v>
      </c>
      <c r="H379" s="142" t="s">
        <v>697</v>
      </c>
      <c r="I379" s="142" t="s">
        <v>697</v>
      </c>
      <c r="J379" s="142" t="s">
        <v>697</v>
      </c>
      <c r="K379" s="159" t="s">
        <v>697</v>
      </c>
      <c r="L379" s="142" t="s">
        <v>697</v>
      </c>
      <c r="M379" s="142" t="s">
        <v>697</v>
      </c>
      <c r="N379" s="142" t="s">
        <v>697</v>
      </c>
      <c r="O379" s="142" t="s">
        <v>697</v>
      </c>
      <c r="P379" s="27">
        <v>0</v>
      </c>
      <c r="Q379" s="27" t="s">
        <v>704</v>
      </c>
      <c r="R379" s="27" t="s">
        <v>698</v>
      </c>
      <c r="S379" s="28" t="s">
        <v>694</v>
      </c>
      <c r="T379" s="28" t="s">
        <v>922</v>
      </c>
      <c r="U379" s="31" t="s">
        <v>3327</v>
      </c>
      <c r="V379" s="52" t="s">
        <v>905</v>
      </c>
      <c r="W379" s="20"/>
      <c r="X379" s="20"/>
      <c r="Y379" s="20" t="s">
        <v>3328</v>
      </c>
      <c r="Z379" s="27"/>
      <c r="AA379" s="20"/>
      <c r="AB379" s="20"/>
      <c r="AC379" s="20"/>
      <c r="AD379" s="20"/>
      <c r="AE379" s="20"/>
      <c r="AF379" s="20"/>
      <c r="AG379" s="20"/>
      <c r="AH379" s="27" t="s">
        <v>3329</v>
      </c>
      <c r="AI379" s="28" t="s">
        <v>704</v>
      </c>
      <c r="AJ379" s="27" t="s">
        <v>698</v>
      </c>
      <c r="AK379" s="27" t="s">
        <v>698</v>
      </c>
      <c r="AL379" s="27" t="s">
        <v>698</v>
      </c>
      <c r="AM379" s="27" t="s">
        <v>698</v>
      </c>
      <c r="AN379" s="27" t="s">
        <v>698</v>
      </c>
      <c r="AO379" s="27" t="s">
        <v>698</v>
      </c>
      <c r="AP379" s="27" t="s">
        <v>698</v>
      </c>
      <c r="AQ379" s="27" t="s">
        <v>698</v>
      </c>
      <c r="AR379" s="27" t="s">
        <v>698</v>
      </c>
      <c r="AS379" s="27" t="s">
        <v>698</v>
      </c>
      <c r="AT379" s="27" t="s">
        <v>698</v>
      </c>
      <c r="AU379" s="27" t="s">
        <v>698</v>
      </c>
      <c r="AV379" s="27" t="s">
        <v>698</v>
      </c>
      <c r="AW379" s="27" t="s">
        <v>698</v>
      </c>
      <c r="AX379" s="27" t="s">
        <v>698</v>
      </c>
      <c r="AY379" s="27" t="s">
        <v>698</v>
      </c>
      <c r="AZ379" s="27" t="s">
        <v>698</v>
      </c>
      <c r="BA379" s="27" t="s">
        <v>698</v>
      </c>
      <c r="BB379" s="27" t="s">
        <v>698</v>
      </c>
      <c r="BC379" s="27" t="s">
        <v>698</v>
      </c>
      <c r="BD379" s="27" t="s">
        <v>698</v>
      </c>
      <c r="BE379" s="27" t="s">
        <v>698</v>
      </c>
      <c r="BF379" s="27" t="s">
        <v>698</v>
      </c>
      <c r="BG379" s="27" t="s">
        <v>698</v>
      </c>
      <c r="BH379" s="27" t="s">
        <v>698</v>
      </c>
      <c r="BI379" s="27" t="s">
        <v>698</v>
      </c>
      <c r="BJ379" s="27" t="s">
        <v>698</v>
      </c>
      <c r="BK379" s="27" t="s">
        <v>698</v>
      </c>
      <c r="BL379" s="27" t="s">
        <v>698</v>
      </c>
      <c r="BM379" s="27" t="s">
        <v>698</v>
      </c>
      <c r="BN379" s="27" t="s">
        <v>698</v>
      </c>
      <c r="BO379" s="27" t="s">
        <v>698</v>
      </c>
      <c r="BP379" s="27" t="s">
        <v>698</v>
      </c>
      <c r="BQ379" s="27" t="s">
        <v>698</v>
      </c>
      <c r="BR379" s="27" t="s">
        <v>698</v>
      </c>
      <c r="BS379" s="27" t="s">
        <v>698</v>
      </c>
      <c r="BT379" s="27" t="s">
        <v>698</v>
      </c>
      <c r="BU379" s="27" t="s">
        <v>698</v>
      </c>
      <c r="BV379" s="27" t="s">
        <v>698</v>
      </c>
      <c r="BW379" s="27" t="s">
        <v>698</v>
      </c>
      <c r="BX379" s="27" t="s">
        <v>698</v>
      </c>
      <c r="BY379" s="27" t="s">
        <v>698</v>
      </c>
      <c r="BZ379" s="27" t="s">
        <v>698</v>
      </c>
      <c r="CA379" s="27" t="s">
        <v>698</v>
      </c>
      <c r="CB379" s="27" t="s">
        <v>698</v>
      </c>
      <c r="CC379" s="27" t="s">
        <v>698</v>
      </c>
      <c r="CD379" s="27" t="s">
        <v>698</v>
      </c>
      <c r="CE379" s="27" t="s">
        <v>698</v>
      </c>
      <c r="CF379" s="27" t="s">
        <v>698</v>
      </c>
      <c r="CG379" s="27" t="s">
        <v>698</v>
      </c>
      <c r="CH379" s="27" t="s">
        <v>698</v>
      </c>
      <c r="CI379" s="27" t="s">
        <v>698</v>
      </c>
      <c r="CJ379" s="27" t="s">
        <v>698</v>
      </c>
      <c r="CK379" s="27" t="s">
        <v>698</v>
      </c>
      <c r="CL379" s="27" t="s">
        <v>698</v>
      </c>
      <c r="CM379" s="27" t="s">
        <v>698</v>
      </c>
      <c r="CN379" s="27" t="s">
        <v>698</v>
      </c>
      <c r="CO379" s="27" t="s">
        <v>698</v>
      </c>
      <c r="CP379" s="27" t="s">
        <v>698</v>
      </c>
      <c r="CQ379" s="27" t="s">
        <v>698</v>
      </c>
      <c r="CR379" s="27" t="s">
        <v>698</v>
      </c>
      <c r="CS379" s="27" t="s">
        <v>698</v>
      </c>
      <c r="CT379" s="27" t="s">
        <v>698</v>
      </c>
      <c r="CU379" s="27" t="s">
        <v>698</v>
      </c>
      <c r="CV379" s="27" t="s">
        <v>698</v>
      </c>
      <c r="CW379" s="27" t="s">
        <v>698</v>
      </c>
      <c r="CX379" s="27" t="s">
        <v>698</v>
      </c>
      <c r="CY379" s="27" t="s">
        <v>698</v>
      </c>
      <c r="CZ379" s="27" t="s">
        <v>698</v>
      </c>
      <c r="DA379" s="27" t="s">
        <v>704</v>
      </c>
      <c r="DB379" s="27" t="s">
        <v>704</v>
      </c>
      <c r="DC379" s="27" t="s">
        <v>704</v>
      </c>
      <c r="DD379" s="27" t="s">
        <v>704</v>
      </c>
      <c r="DE379" s="27" t="s">
        <v>704</v>
      </c>
      <c r="DF379" s="27" t="s">
        <v>704</v>
      </c>
      <c r="DG379" s="27" t="s">
        <v>698</v>
      </c>
      <c r="DH379" s="27" t="s">
        <v>698</v>
      </c>
      <c r="DI379" s="27" t="s">
        <v>698</v>
      </c>
      <c r="DJ379" s="27" t="s">
        <v>698</v>
      </c>
      <c r="DK379" s="27" t="s">
        <v>698</v>
      </c>
      <c r="DL379" s="27" t="s">
        <v>698</v>
      </c>
      <c r="DM379" s="27" t="s">
        <v>698</v>
      </c>
      <c r="DN379" s="27" t="s">
        <v>698</v>
      </c>
      <c r="DO379" s="27" t="s">
        <v>698</v>
      </c>
      <c r="DP379" s="27" t="s">
        <v>698</v>
      </c>
      <c r="DQ379" s="27" t="s">
        <v>698</v>
      </c>
      <c r="DR379" s="27" t="s">
        <v>698</v>
      </c>
      <c r="DS379" s="27" t="s">
        <v>698</v>
      </c>
      <c r="DT379" s="27" t="s">
        <v>698</v>
      </c>
      <c r="DU379" s="27" t="s">
        <v>698</v>
      </c>
      <c r="DV379" s="27" t="s">
        <v>698</v>
      </c>
      <c r="DW379" s="27" t="s">
        <v>698</v>
      </c>
      <c r="DX379" s="27" t="s">
        <v>698</v>
      </c>
      <c r="DY379" s="27" t="s">
        <v>698</v>
      </c>
      <c r="DZ379" s="27" t="s">
        <v>698</v>
      </c>
      <c r="EA379" s="27" t="s">
        <v>698</v>
      </c>
      <c r="EB379" s="27" t="s">
        <v>698</v>
      </c>
      <c r="EC379" s="27" t="s">
        <v>698</v>
      </c>
      <c r="ED379" s="27" t="s">
        <v>698</v>
      </c>
      <c r="EE379" s="27" t="s">
        <v>698</v>
      </c>
      <c r="EF379" s="27" t="s">
        <v>698</v>
      </c>
      <c r="EG379" s="27" t="s">
        <v>698</v>
      </c>
      <c r="EH379" s="27" t="s">
        <v>698</v>
      </c>
      <c r="EI379" s="27" t="s">
        <v>698</v>
      </c>
      <c r="EJ379" s="27" t="s">
        <v>698</v>
      </c>
      <c r="EK379" s="27" t="s">
        <v>698</v>
      </c>
      <c r="EL379" s="27" t="s">
        <v>698</v>
      </c>
      <c r="EM379" s="27" t="s">
        <v>698</v>
      </c>
      <c r="EN379" s="27" t="s">
        <v>698</v>
      </c>
      <c r="EO379" s="27" t="s">
        <v>698</v>
      </c>
      <c r="EP379" s="27" t="s">
        <v>698</v>
      </c>
      <c r="EQ379" s="27" t="s">
        <v>698</v>
      </c>
      <c r="ER379" s="27" t="s">
        <v>698</v>
      </c>
      <c r="ES379" s="27" t="s">
        <v>698</v>
      </c>
      <c r="ET379" s="27" t="s">
        <v>698</v>
      </c>
      <c r="EU379" s="27" t="s">
        <v>698</v>
      </c>
      <c r="EV379" s="27" t="s">
        <v>698</v>
      </c>
      <c r="EW379" s="27" t="s">
        <v>2705</v>
      </c>
      <c r="EX379" s="27" t="s">
        <v>2706</v>
      </c>
      <c r="EY379" s="27" t="s">
        <v>2707</v>
      </c>
      <c r="EZ379" s="27" t="s">
        <v>694</v>
      </c>
      <c r="FA379" s="27" t="s">
        <v>694</v>
      </c>
      <c r="FB379" s="27" t="s">
        <v>694</v>
      </c>
      <c r="FC379" s="27" t="s">
        <v>694</v>
      </c>
      <c r="FD379" s="27" t="s">
        <v>694</v>
      </c>
      <c r="FE379" s="27" t="s">
        <v>2709</v>
      </c>
      <c r="FF379" s="42"/>
      <c r="FG379" s="42"/>
    </row>
    <row r="380" spans="1:163" x14ac:dyDescent="0.25">
      <c r="A380" s="27" t="str">
        <f t="shared" si="5"/>
        <v>IR003005029000000000000000000000000000</v>
      </c>
      <c r="B380" s="20" t="s">
        <v>2877</v>
      </c>
      <c r="C380" s="23" t="s">
        <v>2630</v>
      </c>
      <c r="D380" s="23" t="s">
        <v>710</v>
      </c>
      <c r="E380" s="23" t="s">
        <v>713</v>
      </c>
      <c r="F380" s="142" t="s">
        <v>1024</v>
      </c>
      <c r="G380" s="158" t="s">
        <v>697</v>
      </c>
      <c r="H380" s="142" t="s">
        <v>697</v>
      </c>
      <c r="I380" s="142" t="s">
        <v>697</v>
      </c>
      <c r="J380" s="142" t="s">
        <v>697</v>
      </c>
      <c r="K380" s="159" t="s">
        <v>697</v>
      </c>
      <c r="L380" s="142" t="s">
        <v>697</v>
      </c>
      <c r="M380" s="142" t="s">
        <v>697</v>
      </c>
      <c r="N380" s="142" t="s">
        <v>697</v>
      </c>
      <c r="O380" s="142" t="s">
        <v>697</v>
      </c>
      <c r="P380" s="27">
        <v>0</v>
      </c>
      <c r="Q380" s="27" t="s">
        <v>704</v>
      </c>
      <c r="R380" s="27" t="s">
        <v>698</v>
      </c>
      <c r="S380" s="28" t="s">
        <v>694</v>
      </c>
      <c r="T380" s="28" t="s">
        <v>922</v>
      </c>
      <c r="U380" s="34" t="s">
        <v>3330</v>
      </c>
      <c r="V380" s="52" t="s">
        <v>905</v>
      </c>
      <c r="W380" s="20"/>
      <c r="X380" s="20"/>
      <c r="Y380" s="20" t="s">
        <v>3331</v>
      </c>
      <c r="Z380" s="27"/>
      <c r="AA380" s="20"/>
      <c r="AB380" s="20"/>
      <c r="AC380" s="20"/>
      <c r="AD380" s="20"/>
      <c r="AE380" s="20"/>
      <c r="AF380" s="20"/>
      <c r="AG380" s="20"/>
      <c r="AH380" s="27" t="s">
        <v>3332</v>
      </c>
      <c r="AI380" s="28" t="s">
        <v>704</v>
      </c>
      <c r="AJ380" s="27" t="s">
        <v>698</v>
      </c>
      <c r="AK380" s="27" t="s">
        <v>698</v>
      </c>
      <c r="AL380" s="27" t="s">
        <v>698</v>
      </c>
      <c r="AM380" s="27" t="s">
        <v>698</v>
      </c>
      <c r="AN380" s="27" t="s">
        <v>698</v>
      </c>
      <c r="AO380" s="27" t="s">
        <v>698</v>
      </c>
      <c r="AP380" s="27" t="s">
        <v>698</v>
      </c>
      <c r="AQ380" s="27" t="s">
        <v>698</v>
      </c>
      <c r="AR380" s="27" t="s">
        <v>698</v>
      </c>
      <c r="AS380" s="27" t="s">
        <v>698</v>
      </c>
      <c r="AT380" s="27" t="s">
        <v>698</v>
      </c>
      <c r="AU380" s="27" t="s">
        <v>698</v>
      </c>
      <c r="AV380" s="27" t="s">
        <v>698</v>
      </c>
      <c r="AW380" s="27" t="s">
        <v>698</v>
      </c>
      <c r="AX380" s="27" t="s">
        <v>698</v>
      </c>
      <c r="AY380" s="27" t="s">
        <v>698</v>
      </c>
      <c r="AZ380" s="27" t="s">
        <v>698</v>
      </c>
      <c r="BA380" s="27" t="s">
        <v>698</v>
      </c>
      <c r="BB380" s="27" t="s">
        <v>698</v>
      </c>
      <c r="BC380" s="27" t="s">
        <v>698</v>
      </c>
      <c r="BD380" s="27" t="s">
        <v>698</v>
      </c>
      <c r="BE380" s="27" t="s">
        <v>698</v>
      </c>
      <c r="BF380" s="27" t="s">
        <v>698</v>
      </c>
      <c r="BG380" s="27" t="s">
        <v>698</v>
      </c>
      <c r="BH380" s="27" t="s">
        <v>698</v>
      </c>
      <c r="BI380" s="27" t="s">
        <v>698</v>
      </c>
      <c r="BJ380" s="27" t="s">
        <v>698</v>
      </c>
      <c r="BK380" s="27" t="s">
        <v>698</v>
      </c>
      <c r="BL380" s="27" t="s">
        <v>698</v>
      </c>
      <c r="BM380" s="27" t="s">
        <v>698</v>
      </c>
      <c r="BN380" s="27" t="s">
        <v>698</v>
      </c>
      <c r="BO380" s="27" t="s">
        <v>698</v>
      </c>
      <c r="BP380" s="27" t="s">
        <v>698</v>
      </c>
      <c r="BQ380" s="27" t="s">
        <v>698</v>
      </c>
      <c r="BR380" s="27" t="s">
        <v>698</v>
      </c>
      <c r="BS380" s="27" t="s">
        <v>698</v>
      </c>
      <c r="BT380" s="27" t="s">
        <v>698</v>
      </c>
      <c r="BU380" s="27" t="s">
        <v>698</v>
      </c>
      <c r="BV380" s="27" t="s">
        <v>698</v>
      </c>
      <c r="BW380" s="27" t="s">
        <v>698</v>
      </c>
      <c r="BX380" s="27" t="s">
        <v>698</v>
      </c>
      <c r="BY380" s="27" t="s">
        <v>698</v>
      </c>
      <c r="BZ380" s="27" t="s">
        <v>698</v>
      </c>
      <c r="CA380" s="27" t="s">
        <v>698</v>
      </c>
      <c r="CB380" s="27" t="s">
        <v>698</v>
      </c>
      <c r="CC380" s="27" t="s">
        <v>698</v>
      </c>
      <c r="CD380" s="27" t="s">
        <v>698</v>
      </c>
      <c r="CE380" s="27" t="s">
        <v>698</v>
      </c>
      <c r="CF380" s="27" t="s">
        <v>698</v>
      </c>
      <c r="CG380" s="27" t="s">
        <v>698</v>
      </c>
      <c r="CH380" s="27" t="s">
        <v>698</v>
      </c>
      <c r="CI380" s="27" t="s">
        <v>698</v>
      </c>
      <c r="CJ380" s="27" t="s">
        <v>698</v>
      </c>
      <c r="CK380" s="27" t="s">
        <v>698</v>
      </c>
      <c r="CL380" s="27" t="s">
        <v>698</v>
      </c>
      <c r="CM380" s="27" t="s">
        <v>698</v>
      </c>
      <c r="CN380" s="27" t="s">
        <v>698</v>
      </c>
      <c r="CO380" s="27" t="s">
        <v>698</v>
      </c>
      <c r="CP380" s="27" t="s">
        <v>698</v>
      </c>
      <c r="CQ380" s="27" t="s">
        <v>698</v>
      </c>
      <c r="CR380" s="27" t="s">
        <v>698</v>
      </c>
      <c r="CS380" s="27" t="s">
        <v>698</v>
      </c>
      <c r="CT380" s="27" t="s">
        <v>698</v>
      </c>
      <c r="CU380" s="27" t="s">
        <v>698</v>
      </c>
      <c r="CV380" s="27" t="s">
        <v>698</v>
      </c>
      <c r="CW380" s="27" t="s">
        <v>698</v>
      </c>
      <c r="CX380" s="27" t="s">
        <v>698</v>
      </c>
      <c r="CY380" s="27" t="s">
        <v>698</v>
      </c>
      <c r="CZ380" s="27" t="s">
        <v>698</v>
      </c>
      <c r="DA380" s="27" t="s">
        <v>704</v>
      </c>
      <c r="DB380" s="27" t="s">
        <v>704</v>
      </c>
      <c r="DC380" s="27" t="s">
        <v>704</v>
      </c>
      <c r="DD380" s="27" t="s">
        <v>704</v>
      </c>
      <c r="DE380" s="27" t="s">
        <v>704</v>
      </c>
      <c r="DF380" s="27" t="s">
        <v>704</v>
      </c>
      <c r="DG380" s="27" t="s">
        <v>698</v>
      </c>
      <c r="DH380" s="27" t="s">
        <v>698</v>
      </c>
      <c r="DI380" s="27" t="s">
        <v>698</v>
      </c>
      <c r="DJ380" s="27" t="s">
        <v>698</v>
      </c>
      <c r="DK380" s="27" t="s">
        <v>698</v>
      </c>
      <c r="DL380" s="27" t="s">
        <v>698</v>
      </c>
      <c r="DM380" s="27" t="s">
        <v>698</v>
      </c>
      <c r="DN380" s="27" t="s">
        <v>698</v>
      </c>
      <c r="DO380" s="27" t="s">
        <v>698</v>
      </c>
      <c r="DP380" s="27" t="s">
        <v>698</v>
      </c>
      <c r="DQ380" s="27" t="s">
        <v>698</v>
      </c>
      <c r="DR380" s="27" t="s">
        <v>698</v>
      </c>
      <c r="DS380" s="27" t="s">
        <v>698</v>
      </c>
      <c r="DT380" s="27" t="s">
        <v>698</v>
      </c>
      <c r="DU380" s="27" t="s">
        <v>698</v>
      </c>
      <c r="DV380" s="27" t="s">
        <v>698</v>
      </c>
      <c r="DW380" s="27" t="s">
        <v>698</v>
      </c>
      <c r="DX380" s="27" t="s">
        <v>698</v>
      </c>
      <c r="DY380" s="27" t="s">
        <v>698</v>
      </c>
      <c r="DZ380" s="27" t="s">
        <v>698</v>
      </c>
      <c r="EA380" s="27" t="s">
        <v>698</v>
      </c>
      <c r="EB380" s="27" t="s">
        <v>698</v>
      </c>
      <c r="EC380" s="27" t="s">
        <v>698</v>
      </c>
      <c r="ED380" s="27" t="s">
        <v>698</v>
      </c>
      <c r="EE380" s="27" t="s">
        <v>698</v>
      </c>
      <c r="EF380" s="27" t="s">
        <v>698</v>
      </c>
      <c r="EG380" s="27" t="s">
        <v>698</v>
      </c>
      <c r="EH380" s="27" t="s">
        <v>698</v>
      </c>
      <c r="EI380" s="27" t="s">
        <v>698</v>
      </c>
      <c r="EJ380" s="27" t="s">
        <v>698</v>
      </c>
      <c r="EK380" s="27" t="s">
        <v>698</v>
      </c>
      <c r="EL380" s="27" t="s">
        <v>698</v>
      </c>
      <c r="EM380" s="27" t="s">
        <v>698</v>
      </c>
      <c r="EN380" s="27" t="s">
        <v>698</v>
      </c>
      <c r="EO380" s="27" t="s">
        <v>698</v>
      </c>
      <c r="EP380" s="27" t="s">
        <v>698</v>
      </c>
      <c r="EQ380" s="27" t="s">
        <v>698</v>
      </c>
      <c r="ER380" s="27" t="s">
        <v>698</v>
      </c>
      <c r="ES380" s="27" t="s">
        <v>698</v>
      </c>
      <c r="ET380" s="27" t="s">
        <v>698</v>
      </c>
      <c r="EU380" s="27" t="s">
        <v>698</v>
      </c>
      <c r="EV380" s="27" t="s">
        <v>698</v>
      </c>
      <c r="EW380" s="27" t="s">
        <v>2705</v>
      </c>
      <c r="EX380" s="27" t="s">
        <v>2706</v>
      </c>
      <c r="EY380" s="27" t="s">
        <v>2707</v>
      </c>
      <c r="EZ380" s="27" t="s">
        <v>694</v>
      </c>
      <c r="FA380" s="27" t="s">
        <v>694</v>
      </c>
      <c r="FB380" s="27" t="s">
        <v>694</v>
      </c>
      <c r="FC380" s="27" t="s">
        <v>694</v>
      </c>
      <c r="FD380" s="27" t="s">
        <v>694</v>
      </c>
      <c r="FE380" s="27" t="s">
        <v>2709</v>
      </c>
      <c r="FF380" s="42"/>
      <c r="FG380" s="42"/>
    </row>
    <row r="381" spans="1:163" x14ac:dyDescent="0.25">
      <c r="A381" s="27" t="str">
        <f t="shared" si="5"/>
        <v>IR003005030000000000000000000000000000</v>
      </c>
      <c r="B381" s="20" t="s">
        <v>2877</v>
      </c>
      <c r="C381" s="23" t="s">
        <v>2630</v>
      </c>
      <c r="D381" s="23" t="s">
        <v>710</v>
      </c>
      <c r="E381" s="23" t="s">
        <v>713</v>
      </c>
      <c r="F381" s="142" t="s">
        <v>1025</v>
      </c>
      <c r="G381" s="158" t="s">
        <v>697</v>
      </c>
      <c r="H381" s="142" t="s">
        <v>697</v>
      </c>
      <c r="I381" s="142" t="s">
        <v>697</v>
      </c>
      <c r="J381" s="142" t="s">
        <v>697</v>
      </c>
      <c r="K381" s="159" t="s">
        <v>697</v>
      </c>
      <c r="L381" s="142" t="s">
        <v>697</v>
      </c>
      <c r="M381" s="142" t="s">
        <v>697</v>
      </c>
      <c r="N381" s="142" t="s">
        <v>697</v>
      </c>
      <c r="O381" s="142" t="s">
        <v>697</v>
      </c>
      <c r="P381" s="27">
        <v>0</v>
      </c>
      <c r="Q381" s="27" t="s">
        <v>704</v>
      </c>
      <c r="R381" s="27" t="s">
        <v>698</v>
      </c>
      <c r="S381" s="28" t="s">
        <v>694</v>
      </c>
      <c r="T381" s="28" t="s">
        <v>922</v>
      </c>
      <c r="U381" s="34" t="s">
        <v>3333</v>
      </c>
      <c r="V381" s="52" t="s">
        <v>905</v>
      </c>
      <c r="W381" s="20"/>
      <c r="X381" s="20"/>
      <c r="Y381" s="20" t="s">
        <v>3334</v>
      </c>
      <c r="Z381" s="27"/>
      <c r="AA381" s="20"/>
      <c r="AB381" s="20"/>
      <c r="AC381" s="20"/>
      <c r="AD381" s="20"/>
      <c r="AE381" s="20"/>
      <c r="AF381" s="20"/>
      <c r="AG381" s="20"/>
      <c r="AH381" s="27" t="s">
        <v>3335</v>
      </c>
      <c r="AI381" s="28" t="s">
        <v>704</v>
      </c>
      <c r="AJ381" s="27" t="s">
        <v>698</v>
      </c>
      <c r="AK381" s="27" t="s">
        <v>698</v>
      </c>
      <c r="AL381" s="27" t="s">
        <v>698</v>
      </c>
      <c r="AM381" s="27" t="s">
        <v>698</v>
      </c>
      <c r="AN381" s="27" t="s">
        <v>698</v>
      </c>
      <c r="AO381" s="27" t="s">
        <v>698</v>
      </c>
      <c r="AP381" s="27" t="s">
        <v>698</v>
      </c>
      <c r="AQ381" s="27" t="s">
        <v>698</v>
      </c>
      <c r="AR381" s="27" t="s">
        <v>698</v>
      </c>
      <c r="AS381" s="27" t="s">
        <v>698</v>
      </c>
      <c r="AT381" s="27" t="s">
        <v>698</v>
      </c>
      <c r="AU381" s="27" t="s">
        <v>698</v>
      </c>
      <c r="AV381" s="27" t="s">
        <v>698</v>
      </c>
      <c r="AW381" s="27" t="s">
        <v>698</v>
      </c>
      <c r="AX381" s="27" t="s">
        <v>698</v>
      </c>
      <c r="AY381" s="27" t="s">
        <v>698</v>
      </c>
      <c r="AZ381" s="27" t="s">
        <v>698</v>
      </c>
      <c r="BA381" s="27" t="s">
        <v>698</v>
      </c>
      <c r="BB381" s="27" t="s">
        <v>698</v>
      </c>
      <c r="BC381" s="27" t="s">
        <v>698</v>
      </c>
      <c r="BD381" s="27" t="s">
        <v>698</v>
      </c>
      <c r="BE381" s="27" t="s">
        <v>698</v>
      </c>
      <c r="BF381" s="27" t="s">
        <v>698</v>
      </c>
      <c r="BG381" s="27" t="s">
        <v>698</v>
      </c>
      <c r="BH381" s="27" t="s">
        <v>698</v>
      </c>
      <c r="BI381" s="27" t="s">
        <v>698</v>
      </c>
      <c r="BJ381" s="27" t="s">
        <v>698</v>
      </c>
      <c r="BK381" s="27" t="s">
        <v>698</v>
      </c>
      <c r="BL381" s="27" t="s">
        <v>698</v>
      </c>
      <c r="BM381" s="27" t="s">
        <v>698</v>
      </c>
      <c r="BN381" s="27" t="s">
        <v>698</v>
      </c>
      <c r="BO381" s="27" t="s">
        <v>698</v>
      </c>
      <c r="BP381" s="27" t="s">
        <v>698</v>
      </c>
      <c r="BQ381" s="27" t="s">
        <v>698</v>
      </c>
      <c r="BR381" s="27" t="s">
        <v>698</v>
      </c>
      <c r="BS381" s="27" t="s">
        <v>698</v>
      </c>
      <c r="BT381" s="27" t="s">
        <v>698</v>
      </c>
      <c r="BU381" s="27" t="s">
        <v>698</v>
      </c>
      <c r="BV381" s="27" t="s">
        <v>698</v>
      </c>
      <c r="BW381" s="27" t="s">
        <v>698</v>
      </c>
      <c r="BX381" s="27" t="s">
        <v>698</v>
      </c>
      <c r="BY381" s="27" t="s">
        <v>698</v>
      </c>
      <c r="BZ381" s="27" t="s">
        <v>698</v>
      </c>
      <c r="CA381" s="27" t="s">
        <v>698</v>
      </c>
      <c r="CB381" s="27" t="s">
        <v>698</v>
      </c>
      <c r="CC381" s="27" t="s">
        <v>698</v>
      </c>
      <c r="CD381" s="27" t="s">
        <v>698</v>
      </c>
      <c r="CE381" s="27" t="s">
        <v>698</v>
      </c>
      <c r="CF381" s="27" t="s">
        <v>698</v>
      </c>
      <c r="CG381" s="27" t="s">
        <v>698</v>
      </c>
      <c r="CH381" s="27" t="s">
        <v>698</v>
      </c>
      <c r="CI381" s="27" t="s">
        <v>698</v>
      </c>
      <c r="CJ381" s="27" t="s">
        <v>698</v>
      </c>
      <c r="CK381" s="27" t="s">
        <v>698</v>
      </c>
      <c r="CL381" s="27" t="s">
        <v>698</v>
      </c>
      <c r="CM381" s="27" t="s">
        <v>698</v>
      </c>
      <c r="CN381" s="27" t="s">
        <v>698</v>
      </c>
      <c r="CO381" s="27" t="s">
        <v>698</v>
      </c>
      <c r="CP381" s="27" t="s">
        <v>698</v>
      </c>
      <c r="CQ381" s="27" t="s">
        <v>698</v>
      </c>
      <c r="CR381" s="27" t="s">
        <v>698</v>
      </c>
      <c r="CS381" s="27" t="s">
        <v>698</v>
      </c>
      <c r="CT381" s="27" t="s">
        <v>698</v>
      </c>
      <c r="CU381" s="27" t="s">
        <v>698</v>
      </c>
      <c r="CV381" s="27" t="s">
        <v>698</v>
      </c>
      <c r="CW381" s="27" t="s">
        <v>698</v>
      </c>
      <c r="CX381" s="27" t="s">
        <v>698</v>
      </c>
      <c r="CY381" s="27" t="s">
        <v>698</v>
      </c>
      <c r="CZ381" s="27" t="s">
        <v>698</v>
      </c>
      <c r="DA381" s="27" t="s">
        <v>704</v>
      </c>
      <c r="DB381" s="27" t="s">
        <v>704</v>
      </c>
      <c r="DC381" s="27" t="s">
        <v>704</v>
      </c>
      <c r="DD381" s="27" t="s">
        <v>704</v>
      </c>
      <c r="DE381" s="27" t="s">
        <v>704</v>
      </c>
      <c r="DF381" s="27" t="s">
        <v>704</v>
      </c>
      <c r="DG381" s="27" t="s">
        <v>698</v>
      </c>
      <c r="DH381" s="27" t="s">
        <v>698</v>
      </c>
      <c r="DI381" s="27" t="s">
        <v>698</v>
      </c>
      <c r="DJ381" s="27" t="s">
        <v>698</v>
      </c>
      <c r="DK381" s="27" t="s">
        <v>698</v>
      </c>
      <c r="DL381" s="27" t="s">
        <v>698</v>
      </c>
      <c r="DM381" s="27" t="s">
        <v>698</v>
      </c>
      <c r="DN381" s="27" t="s">
        <v>698</v>
      </c>
      <c r="DO381" s="27" t="s">
        <v>698</v>
      </c>
      <c r="DP381" s="27" t="s">
        <v>698</v>
      </c>
      <c r="DQ381" s="27" t="s">
        <v>698</v>
      </c>
      <c r="DR381" s="27" t="s">
        <v>698</v>
      </c>
      <c r="DS381" s="27" t="s">
        <v>698</v>
      </c>
      <c r="DT381" s="27" t="s">
        <v>698</v>
      </c>
      <c r="DU381" s="27" t="s">
        <v>698</v>
      </c>
      <c r="DV381" s="27" t="s">
        <v>698</v>
      </c>
      <c r="DW381" s="27" t="s">
        <v>698</v>
      </c>
      <c r="DX381" s="27" t="s">
        <v>698</v>
      </c>
      <c r="DY381" s="27" t="s">
        <v>698</v>
      </c>
      <c r="DZ381" s="27" t="s">
        <v>698</v>
      </c>
      <c r="EA381" s="27" t="s">
        <v>698</v>
      </c>
      <c r="EB381" s="27" t="s">
        <v>698</v>
      </c>
      <c r="EC381" s="27" t="s">
        <v>698</v>
      </c>
      <c r="ED381" s="27" t="s">
        <v>698</v>
      </c>
      <c r="EE381" s="27" t="s">
        <v>698</v>
      </c>
      <c r="EF381" s="27" t="s">
        <v>698</v>
      </c>
      <c r="EG381" s="27" t="s">
        <v>698</v>
      </c>
      <c r="EH381" s="27" t="s">
        <v>698</v>
      </c>
      <c r="EI381" s="27" t="s">
        <v>698</v>
      </c>
      <c r="EJ381" s="27" t="s">
        <v>698</v>
      </c>
      <c r="EK381" s="27" t="s">
        <v>698</v>
      </c>
      <c r="EL381" s="27" t="s">
        <v>698</v>
      </c>
      <c r="EM381" s="27" t="s">
        <v>698</v>
      </c>
      <c r="EN381" s="27" t="s">
        <v>698</v>
      </c>
      <c r="EO381" s="27" t="s">
        <v>698</v>
      </c>
      <c r="EP381" s="27" t="s">
        <v>698</v>
      </c>
      <c r="EQ381" s="27" t="s">
        <v>698</v>
      </c>
      <c r="ER381" s="27" t="s">
        <v>698</v>
      </c>
      <c r="ES381" s="27" t="s">
        <v>698</v>
      </c>
      <c r="ET381" s="27" t="s">
        <v>698</v>
      </c>
      <c r="EU381" s="27" t="s">
        <v>698</v>
      </c>
      <c r="EV381" s="27" t="s">
        <v>698</v>
      </c>
      <c r="EW381" s="27" t="s">
        <v>2705</v>
      </c>
      <c r="EX381" s="27" t="s">
        <v>2706</v>
      </c>
      <c r="EY381" s="27" t="s">
        <v>2707</v>
      </c>
      <c r="EZ381" s="27" t="s">
        <v>694</v>
      </c>
      <c r="FA381" s="27" t="s">
        <v>694</v>
      </c>
      <c r="FB381" s="27" t="s">
        <v>694</v>
      </c>
      <c r="FC381" s="27" t="s">
        <v>694</v>
      </c>
      <c r="FD381" s="27" t="s">
        <v>694</v>
      </c>
      <c r="FE381" s="27" t="s">
        <v>2709</v>
      </c>
      <c r="FF381" s="42"/>
      <c r="FG381" s="42"/>
    </row>
    <row r="382" spans="1:163" x14ac:dyDescent="0.25">
      <c r="A382" s="27" t="str">
        <f t="shared" si="5"/>
        <v>IR003005031000000000000000000000000000</v>
      </c>
      <c r="B382" s="20" t="s">
        <v>2877</v>
      </c>
      <c r="C382" s="23" t="s">
        <v>2630</v>
      </c>
      <c r="D382" s="23" t="s">
        <v>710</v>
      </c>
      <c r="E382" s="23" t="s">
        <v>713</v>
      </c>
      <c r="F382" s="142" t="s">
        <v>1026</v>
      </c>
      <c r="G382" s="158" t="s">
        <v>697</v>
      </c>
      <c r="H382" s="142" t="s">
        <v>697</v>
      </c>
      <c r="I382" s="142" t="s">
        <v>697</v>
      </c>
      <c r="J382" s="142" t="s">
        <v>697</v>
      </c>
      <c r="K382" s="159" t="s">
        <v>697</v>
      </c>
      <c r="L382" s="142" t="s">
        <v>697</v>
      </c>
      <c r="M382" s="142" t="s">
        <v>697</v>
      </c>
      <c r="N382" s="142" t="s">
        <v>697</v>
      </c>
      <c r="O382" s="142" t="s">
        <v>697</v>
      </c>
      <c r="P382" s="27">
        <v>0</v>
      </c>
      <c r="Q382" s="27" t="s">
        <v>704</v>
      </c>
      <c r="R382" s="27" t="s">
        <v>698</v>
      </c>
      <c r="S382" s="28" t="s">
        <v>694</v>
      </c>
      <c r="T382" s="28" t="s">
        <v>922</v>
      </c>
      <c r="U382" s="31" t="s">
        <v>3336</v>
      </c>
      <c r="V382" s="139" t="s">
        <v>905</v>
      </c>
      <c r="W382" s="24"/>
      <c r="X382" s="24"/>
      <c r="Y382" s="24" t="s">
        <v>3337</v>
      </c>
      <c r="Z382" s="28"/>
      <c r="AA382" s="24"/>
      <c r="AB382" s="24"/>
      <c r="AC382" s="24"/>
      <c r="AD382" s="24"/>
      <c r="AE382" s="24"/>
      <c r="AF382" s="24"/>
      <c r="AG382" s="24"/>
      <c r="AH382" s="27" t="s">
        <v>3338</v>
      </c>
      <c r="AI382" s="28" t="s">
        <v>704</v>
      </c>
      <c r="AJ382" s="27" t="s">
        <v>698</v>
      </c>
      <c r="AK382" s="27" t="s">
        <v>698</v>
      </c>
      <c r="AL382" s="27" t="s">
        <v>698</v>
      </c>
      <c r="AM382" s="27" t="s">
        <v>698</v>
      </c>
      <c r="AN382" s="27" t="s">
        <v>698</v>
      </c>
      <c r="AO382" s="27" t="s">
        <v>698</v>
      </c>
      <c r="AP382" s="27" t="s">
        <v>698</v>
      </c>
      <c r="AQ382" s="27" t="s">
        <v>698</v>
      </c>
      <c r="AR382" s="27" t="s">
        <v>698</v>
      </c>
      <c r="AS382" s="27" t="s">
        <v>698</v>
      </c>
      <c r="AT382" s="27" t="s">
        <v>698</v>
      </c>
      <c r="AU382" s="27" t="s">
        <v>698</v>
      </c>
      <c r="AV382" s="27" t="s">
        <v>698</v>
      </c>
      <c r="AW382" s="27" t="s">
        <v>698</v>
      </c>
      <c r="AX382" s="27" t="s">
        <v>698</v>
      </c>
      <c r="AY382" s="27" t="s">
        <v>698</v>
      </c>
      <c r="AZ382" s="27" t="s">
        <v>698</v>
      </c>
      <c r="BA382" s="27" t="s">
        <v>698</v>
      </c>
      <c r="BB382" s="27" t="s">
        <v>698</v>
      </c>
      <c r="BC382" s="27" t="s">
        <v>698</v>
      </c>
      <c r="BD382" s="27" t="s">
        <v>698</v>
      </c>
      <c r="BE382" s="27" t="s">
        <v>698</v>
      </c>
      <c r="BF382" s="27" t="s">
        <v>698</v>
      </c>
      <c r="BG382" s="27" t="s">
        <v>698</v>
      </c>
      <c r="BH382" s="27" t="s">
        <v>698</v>
      </c>
      <c r="BI382" s="27" t="s">
        <v>698</v>
      </c>
      <c r="BJ382" s="27" t="s">
        <v>698</v>
      </c>
      <c r="BK382" s="27" t="s">
        <v>698</v>
      </c>
      <c r="BL382" s="27" t="s">
        <v>698</v>
      </c>
      <c r="BM382" s="27" t="s">
        <v>698</v>
      </c>
      <c r="BN382" s="27" t="s">
        <v>698</v>
      </c>
      <c r="BO382" s="27" t="s">
        <v>698</v>
      </c>
      <c r="BP382" s="27" t="s">
        <v>698</v>
      </c>
      <c r="BQ382" s="27" t="s">
        <v>698</v>
      </c>
      <c r="BR382" s="27" t="s">
        <v>698</v>
      </c>
      <c r="BS382" s="27" t="s">
        <v>698</v>
      </c>
      <c r="BT382" s="27" t="s">
        <v>698</v>
      </c>
      <c r="BU382" s="27" t="s">
        <v>698</v>
      </c>
      <c r="BV382" s="27" t="s">
        <v>698</v>
      </c>
      <c r="BW382" s="27" t="s">
        <v>698</v>
      </c>
      <c r="BX382" s="27" t="s">
        <v>698</v>
      </c>
      <c r="BY382" s="27" t="s">
        <v>698</v>
      </c>
      <c r="BZ382" s="27" t="s">
        <v>698</v>
      </c>
      <c r="CA382" s="27" t="s">
        <v>698</v>
      </c>
      <c r="CB382" s="27" t="s">
        <v>698</v>
      </c>
      <c r="CC382" s="27" t="s">
        <v>698</v>
      </c>
      <c r="CD382" s="27" t="s">
        <v>698</v>
      </c>
      <c r="CE382" s="27" t="s">
        <v>698</v>
      </c>
      <c r="CF382" s="27" t="s">
        <v>698</v>
      </c>
      <c r="CG382" s="27" t="s">
        <v>698</v>
      </c>
      <c r="CH382" s="27" t="s">
        <v>698</v>
      </c>
      <c r="CI382" s="27" t="s">
        <v>698</v>
      </c>
      <c r="CJ382" s="27" t="s">
        <v>698</v>
      </c>
      <c r="CK382" s="27" t="s">
        <v>698</v>
      </c>
      <c r="CL382" s="27" t="s">
        <v>698</v>
      </c>
      <c r="CM382" s="27" t="s">
        <v>698</v>
      </c>
      <c r="CN382" s="27" t="s">
        <v>698</v>
      </c>
      <c r="CO382" s="27" t="s">
        <v>698</v>
      </c>
      <c r="CP382" s="27" t="s">
        <v>698</v>
      </c>
      <c r="CQ382" s="27" t="s">
        <v>698</v>
      </c>
      <c r="CR382" s="27" t="s">
        <v>698</v>
      </c>
      <c r="CS382" s="27" t="s">
        <v>698</v>
      </c>
      <c r="CT382" s="27" t="s">
        <v>698</v>
      </c>
      <c r="CU382" s="27" t="s">
        <v>698</v>
      </c>
      <c r="CV382" s="27" t="s">
        <v>698</v>
      </c>
      <c r="CW382" s="27" t="s">
        <v>698</v>
      </c>
      <c r="CX382" s="27" t="s">
        <v>698</v>
      </c>
      <c r="CY382" s="27" t="s">
        <v>698</v>
      </c>
      <c r="CZ382" s="27" t="s">
        <v>698</v>
      </c>
      <c r="DA382" s="27" t="s">
        <v>704</v>
      </c>
      <c r="DB382" s="27" t="s">
        <v>704</v>
      </c>
      <c r="DC382" s="27" t="s">
        <v>704</v>
      </c>
      <c r="DD382" s="27" t="s">
        <v>704</v>
      </c>
      <c r="DE382" s="27" t="s">
        <v>704</v>
      </c>
      <c r="DF382" s="27" t="s">
        <v>704</v>
      </c>
      <c r="DG382" s="27" t="s">
        <v>698</v>
      </c>
      <c r="DH382" s="27" t="s">
        <v>698</v>
      </c>
      <c r="DI382" s="27" t="s">
        <v>698</v>
      </c>
      <c r="DJ382" s="27" t="s">
        <v>698</v>
      </c>
      <c r="DK382" s="27" t="s">
        <v>698</v>
      </c>
      <c r="DL382" s="27" t="s">
        <v>698</v>
      </c>
      <c r="DM382" s="27" t="s">
        <v>698</v>
      </c>
      <c r="DN382" s="27" t="s">
        <v>698</v>
      </c>
      <c r="DO382" s="27" t="s">
        <v>698</v>
      </c>
      <c r="DP382" s="27" t="s">
        <v>698</v>
      </c>
      <c r="DQ382" s="27" t="s">
        <v>698</v>
      </c>
      <c r="DR382" s="27" t="s">
        <v>698</v>
      </c>
      <c r="DS382" s="27" t="s">
        <v>698</v>
      </c>
      <c r="DT382" s="27" t="s">
        <v>698</v>
      </c>
      <c r="DU382" s="27" t="s">
        <v>698</v>
      </c>
      <c r="DV382" s="27" t="s">
        <v>698</v>
      </c>
      <c r="DW382" s="27" t="s">
        <v>698</v>
      </c>
      <c r="DX382" s="27" t="s">
        <v>698</v>
      </c>
      <c r="DY382" s="27" t="s">
        <v>698</v>
      </c>
      <c r="DZ382" s="27" t="s">
        <v>698</v>
      </c>
      <c r="EA382" s="27" t="s">
        <v>698</v>
      </c>
      <c r="EB382" s="27" t="s">
        <v>698</v>
      </c>
      <c r="EC382" s="27" t="s">
        <v>698</v>
      </c>
      <c r="ED382" s="27" t="s">
        <v>698</v>
      </c>
      <c r="EE382" s="27" t="s">
        <v>698</v>
      </c>
      <c r="EF382" s="27" t="s">
        <v>698</v>
      </c>
      <c r="EG382" s="27" t="s">
        <v>698</v>
      </c>
      <c r="EH382" s="27" t="s">
        <v>698</v>
      </c>
      <c r="EI382" s="27" t="s">
        <v>698</v>
      </c>
      <c r="EJ382" s="27" t="s">
        <v>698</v>
      </c>
      <c r="EK382" s="27" t="s">
        <v>698</v>
      </c>
      <c r="EL382" s="27" t="s">
        <v>698</v>
      </c>
      <c r="EM382" s="27" t="s">
        <v>698</v>
      </c>
      <c r="EN382" s="27" t="s">
        <v>698</v>
      </c>
      <c r="EO382" s="27" t="s">
        <v>698</v>
      </c>
      <c r="EP382" s="27" t="s">
        <v>698</v>
      </c>
      <c r="EQ382" s="27" t="s">
        <v>698</v>
      </c>
      <c r="ER382" s="27" t="s">
        <v>698</v>
      </c>
      <c r="ES382" s="27" t="s">
        <v>698</v>
      </c>
      <c r="ET382" s="27" t="s">
        <v>698</v>
      </c>
      <c r="EU382" s="27" t="s">
        <v>698</v>
      </c>
      <c r="EV382" s="27" t="s">
        <v>698</v>
      </c>
      <c r="EW382" s="27" t="s">
        <v>2705</v>
      </c>
      <c r="EX382" s="27" t="s">
        <v>2706</v>
      </c>
      <c r="EY382" s="27" t="s">
        <v>2707</v>
      </c>
      <c r="EZ382" s="27" t="s">
        <v>694</v>
      </c>
      <c r="FA382" s="27" t="s">
        <v>694</v>
      </c>
      <c r="FB382" s="27" t="s">
        <v>694</v>
      </c>
      <c r="FC382" s="27" t="s">
        <v>694</v>
      </c>
      <c r="FD382" s="27" t="s">
        <v>694</v>
      </c>
      <c r="FE382" s="27" t="s">
        <v>2709</v>
      </c>
      <c r="FF382" s="42"/>
      <c r="FG382" s="42"/>
    </row>
    <row r="383" spans="1:163" x14ac:dyDescent="0.25">
      <c r="A383" s="27" t="str">
        <f t="shared" si="5"/>
        <v>IR003005032000000000000000000000000000</v>
      </c>
      <c r="B383" s="20" t="s">
        <v>2877</v>
      </c>
      <c r="C383" s="23" t="s">
        <v>2630</v>
      </c>
      <c r="D383" s="23" t="s">
        <v>710</v>
      </c>
      <c r="E383" s="23" t="s">
        <v>713</v>
      </c>
      <c r="F383" s="142" t="s">
        <v>1027</v>
      </c>
      <c r="G383" s="158" t="s">
        <v>697</v>
      </c>
      <c r="H383" s="142" t="s">
        <v>697</v>
      </c>
      <c r="I383" s="142" t="s">
        <v>697</v>
      </c>
      <c r="J383" s="142" t="s">
        <v>697</v>
      </c>
      <c r="K383" s="159" t="s">
        <v>697</v>
      </c>
      <c r="L383" s="142" t="s">
        <v>697</v>
      </c>
      <c r="M383" s="142" t="s">
        <v>697</v>
      </c>
      <c r="N383" s="142" t="s">
        <v>697</v>
      </c>
      <c r="O383" s="142" t="s">
        <v>697</v>
      </c>
      <c r="P383" s="27">
        <v>0</v>
      </c>
      <c r="Q383" s="27" t="s">
        <v>704</v>
      </c>
      <c r="R383" s="27" t="s">
        <v>698</v>
      </c>
      <c r="S383" s="28" t="s">
        <v>694</v>
      </c>
      <c r="T383" s="28" t="s">
        <v>922</v>
      </c>
      <c r="U383" s="34" t="s">
        <v>3339</v>
      </c>
      <c r="V383" s="52" t="s">
        <v>905</v>
      </c>
      <c r="W383" s="20"/>
      <c r="X383" s="20"/>
      <c r="Y383" s="20" t="s">
        <v>3340</v>
      </c>
      <c r="Z383" s="27"/>
      <c r="AA383" s="20"/>
      <c r="AB383" s="20"/>
      <c r="AC383" s="20"/>
      <c r="AD383" s="20"/>
      <c r="AE383" s="20"/>
      <c r="AF383" s="20"/>
      <c r="AG383" s="20"/>
      <c r="AH383" s="27" t="s">
        <v>3341</v>
      </c>
      <c r="AI383" s="28" t="s">
        <v>704</v>
      </c>
      <c r="AJ383" s="27" t="s">
        <v>698</v>
      </c>
      <c r="AK383" s="27" t="s">
        <v>698</v>
      </c>
      <c r="AL383" s="27" t="s">
        <v>698</v>
      </c>
      <c r="AM383" s="27" t="s">
        <v>698</v>
      </c>
      <c r="AN383" s="27" t="s">
        <v>698</v>
      </c>
      <c r="AO383" s="27" t="s">
        <v>698</v>
      </c>
      <c r="AP383" s="27" t="s">
        <v>698</v>
      </c>
      <c r="AQ383" s="27" t="s">
        <v>698</v>
      </c>
      <c r="AR383" s="27" t="s">
        <v>698</v>
      </c>
      <c r="AS383" s="27" t="s">
        <v>698</v>
      </c>
      <c r="AT383" s="27" t="s">
        <v>698</v>
      </c>
      <c r="AU383" s="27" t="s">
        <v>698</v>
      </c>
      <c r="AV383" s="27" t="s">
        <v>698</v>
      </c>
      <c r="AW383" s="27" t="s">
        <v>698</v>
      </c>
      <c r="AX383" s="27" t="s">
        <v>698</v>
      </c>
      <c r="AY383" s="27" t="s">
        <v>698</v>
      </c>
      <c r="AZ383" s="27" t="s">
        <v>698</v>
      </c>
      <c r="BA383" s="27" t="s">
        <v>698</v>
      </c>
      <c r="BB383" s="27" t="s">
        <v>698</v>
      </c>
      <c r="BC383" s="27" t="s">
        <v>698</v>
      </c>
      <c r="BD383" s="27" t="s">
        <v>698</v>
      </c>
      <c r="BE383" s="27" t="s">
        <v>698</v>
      </c>
      <c r="BF383" s="27" t="s">
        <v>698</v>
      </c>
      <c r="BG383" s="27" t="s">
        <v>698</v>
      </c>
      <c r="BH383" s="27" t="s">
        <v>698</v>
      </c>
      <c r="BI383" s="27" t="s">
        <v>698</v>
      </c>
      <c r="BJ383" s="27" t="s">
        <v>698</v>
      </c>
      <c r="BK383" s="27" t="s">
        <v>698</v>
      </c>
      <c r="BL383" s="27" t="s">
        <v>698</v>
      </c>
      <c r="BM383" s="27" t="s">
        <v>698</v>
      </c>
      <c r="BN383" s="27" t="s">
        <v>698</v>
      </c>
      <c r="BO383" s="27" t="s">
        <v>698</v>
      </c>
      <c r="BP383" s="27" t="s">
        <v>698</v>
      </c>
      <c r="BQ383" s="27" t="s">
        <v>698</v>
      </c>
      <c r="BR383" s="27" t="s">
        <v>698</v>
      </c>
      <c r="BS383" s="27" t="s">
        <v>698</v>
      </c>
      <c r="BT383" s="27" t="s">
        <v>698</v>
      </c>
      <c r="BU383" s="27" t="s">
        <v>698</v>
      </c>
      <c r="BV383" s="27" t="s">
        <v>698</v>
      </c>
      <c r="BW383" s="27" t="s">
        <v>698</v>
      </c>
      <c r="BX383" s="27" t="s">
        <v>698</v>
      </c>
      <c r="BY383" s="27" t="s">
        <v>698</v>
      </c>
      <c r="BZ383" s="27" t="s">
        <v>698</v>
      </c>
      <c r="CA383" s="27" t="s">
        <v>698</v>
      </c>
      <c r="CB383" s="27" t="s">
        <v>698</v>
      </c>
      <c r="CC383" s="27" t="s">
        <v>698</v>
      </c>
      <c r="CD383" s="27" t="s">
        <v>698</v>
      </c>
      <c r="CE383" s="27" t="s">
        <v>698</v>
      </c>
      <c r="CF383" s="27" t="s">
        <v>698</v>
      </c>
      <c r="CG383" s="27" t="s">
        <v>698</v>
      </c>
      <c r="CH383" s="27" t="s">
        <v>698</v>
      </c>
      <c r="CI383" s="27" t="s">
        <v>698</v>
      </c>
      <c r="CJ383" s="27" t="s">
        <v>698</v>
      </c>
      <c r="CK383" s="27" t="s">
        <v>698</v>
      </c>
      <c r="CL383" s="27" t="s">
        <v>698</v>
      </c>
      <c r="CM383" s="27" t="s">
        <v>698</v>
      </c>
      <c r="CN383" s="27" t="s">
        <v>698</v>
      </c>
      <c r="CO383" s="27" t="s">
        <v>698</v>
      </c>
      <c r="CP383" s="27" t="s">
        <v>698</v>
      </c>
      <c r="CQ383" s="27" t="s">
        <v>698</v>
      </c>
      <c r="CR383" s="27" t="s">
        <v>698</v>
      </c>
      <c r="CS383" s="27" t="s">
        <v>698</v>
      </c>
      <c r="CT383" s="27" t="s">
        <v>698</v>
      </c>
      <c r="CU383" s="27" t="s">
        <v>698</v>
      </c>
      <c r="CV383" s="27" t="s">
        <v>698</v>
      </c>
      <c r="CW383" s="27" t="s">
        <v>698</v>
      </c>
      <c r="CX383" s="27" t="s">
        <v>698</v>
      </c>
      <c r="CY383" s="27" t="s">
        <v>698</v>
      </c>
      <c r="CZ383" s="27" t="s">
        <v>698</v>
      </c>
      <c r="DA383" s="27" t="s">
        <v>704</v>
      </c>
      <c r="DB383" s="27" t="s">
        <v>704</v>
      </c>
      <c r="DC383" s="27" t="s">
        <v>704</v>
      </c>
      <c r="DD383" s="27" t="s">
        <v>704</v>
      </c>
      <c r="DE383" s="27" t="s">
        <v>704</v>
      </c>
      <c r="DF383" s="27" t="s">
        <v>704</v>
      </c>
      <c r="DG383" s="27" t="s">
        <v>698</v>
      </c>
      <c r="DH383" s="27" t="s">
        <v>698</v>
      </c>
      <c r="DI383" s="27" t="s">
        <v>698</v>
      </c>
      <c r="DJ383" s="27" t="s">
        <v>698</v>
      </c>
      <c r="DK383" s="27" t="s">
        <v>698</v>
      </c>
      <c r="DL383" s="27" t="s">
        <v>698</v>
      </c>
      <c r="DM383" s="27" t="s">
        <v>698</v>
      </c>
      <c r="DN383" s="27" t="s">
        <v>698</v>
      </c>
      <c r="DO383" s="27" t="s">
        <v>698</v>
      </c>
      <c r="DP383" s="27" t="s">
        <v>698</v>
      </c>
      <c r="DQ383" s="27" t="s">
        <v>698</v>
      </c>
      <c r="DR383" s="27" t="s">
        <v>698</v>
      </c>
      <c r="DS383" s="27" t="s">
        <v>698</v>
      </c>
      <c r="DT383" s="27" t="s">
        <v>698</v>
      </c>
      <c r="DU383" s="27" t="s">
        <v>698</v>
      </c>
      <c r="DV383" s="27" t="s">
        <v>698</v>
      </c>
      <c r="DW383" s="27" t="s">
        <v>698</v>
      </c>
      <c r="DX383" s="27" t="s">
        <v>698</v>
      </c>
      <c r="DY383" s="27" t="s">
        <v>698</v>
      </c>
      <c r="DZ383" s="27" t="s">
        <v>698</v>
      </c>
      <c r="EA383" s="27" t="s">
        <v>698</v>
      </c>
      <c r="EB383" s="27" t="s">
        <v>698</v>
      </c>
      <c r="EC383" s="27" t="s">
        <v>698</v>
      </c>
      <c r="ED383" s="27" t="s">
        <v>698</v>
      </c>
      <c r="EE383" s="27" t="s">
        <v>698</v>
      </c>
      <c r="EF383" s="27" t="s">
        <v>698</v>
      </c>
      <c r="EG383" s="27" t="s">
        <v>698</v>
      </c>
      <c r="EH383" s="27" t="s">
        <v>698</v>
      </c>
      <c r="EI383" s="27" t="s">
        <v>698</v>
      </c>
      <c r="EJ383" s="27" t="s">
        <v>698</v>
      </c>
      <c r="EK383" s="27" t="s">
        <v>698</v>
      </c>
      <c r="EL383" s="27" t="s">
        <v>698</v>
      </c>
      <c r="EM383" s="27" t="s">
        <v>698</v>
      </c>
      <c r="EN383" s="27" t="s">
        <v>698</v>
      </c>
      <c r="EO383" s="27" t="s">
        <v>698</v>
      </c>
      <c r="EP383" s="27" t="s">
        <v>698</v>
      </c>
      <c r="EQ383" s="27" t="s">
        <v>698</v>
      </c>
      <c r="ER383" s="27" t="s">
        <v>698</v>
      </c>
      <c r="ES383" s="27" t="s">
        <v>698</v>
      </c>
      <c r="ET383" s="27" t="s">
        <v>698</v>
      </c>
      <c r="EU383" s="27" t="s">
        <v>698</v>
      </c>
      <c r="EV383" s="27" t="s">
        <v>698</v>
      </c>
      <c r="EW383" s="27" t="s">
        <v>2705</v>
      </c>
      <c r="EX383" s="27" t="s">
        <v>2706</v>
      </c>
      <c r="EY383" s="27" t="s">
        <v>2707</v>
      </c>
      <c r="EZ383" s="27" t="s">
        <v>694</v>
      </c>
      <c r="FA383" s="27" t="s">
        <v>694</v>
      </c>
      <c r="FB383" s="27" t="s">
        <v>694</v>
      </c>
      <c r="FC383" s="27" t="s">
        <v>694</v>
      </c>
      <c r="FD383" s="27" t="s">
        <v>694</v>
      </c>
      <c r="FE383" s="27" t="s">
        <v>2709</v>
      </c>
      <c r="FF383" s="42"/>
      <c r="FG383" s="42"/>
    </row>
    <row r="384" spans="1:163" x14ac:dyDescent="0.25">
      <c r="A384" s="27" t="str">
        <f t="shared" si="5"/>
        <v>IR003005033000000000000000000000000000</v>
      </c>
      <c r="B384" s="20" t="s">
        <v>2877</v>
      </c>
      <c r="C384" s="23" t="s">
        <v>2630</v>
      </c>
      <c r="D384" s="23" t="s">
        <v>710</v>
      </c>
      <c r="E384" s="23" t="s">
        <v>713</v>
      </c>
      <c r="F384" s="142" t="s">
        <v>1028</v>
      </c>
      <c r="G384" s="158" t="s">
        <v>697</v>
      </c>
      <c r="H384" s="142" t="s">
        <v>697</v>
      </c>
      <c r="I384" s="142" t="s">
        <v>697</v>
      </c>
      <c r="J384" s="142" t="s">
        <v>697</v>
      </c>
      <c r="K384" s="159" t="s">
        <v>697</v>
      </c>
      <c r="L384" s="142" t="s">
        <v>697</v>
      </c>
      <c r="M384" s="142" t="s">
        <v>697</v>
      </c>
      <c r="N384" s="142" t="s">
        <v>697</v>
      </c>
      <c r="O384" s="142" t="s">
        <v>697</v>
      </c>
      <c r="P384" s="27">
        <v>0</v>
      </c>
      <c r="Q384" s="27" t="s">
        <v>704</v>
      </c>
      <c r="R384" s="27" t="s">
        <v>698</v>
      </c>
      <c r="S384" s="28" t="s">
        <v>694</v>
      </c>
      <c r="T384" s="28" t="s">
        <v>922</v>
      </c>
      <c r="U384" s="34" t="s">
        <v>3342</v>
      </c>
      <c r="V384" s="52" t="s">
        <v>905</v>
      </c>
      <c r="W384" s="20"/>
      <c r="X384" s="20"/>
      <c r="Y384" s="20" t="s">
        <v>3343</v>
      </c>
      <c r="Z384" s="27"/>
      <c r="AA384" s="20"/>
      <c r="AB384" s="20"/>
      <c r="AC384" s="20"/>
      <c r="AD384" s="20"/>
      <c r="AE384" s="20"/>
      <c r="AF384" s="20"/>
      <c r="AG384" s="20"/>
      <c r="AH384" s="27" t="s">
        <v>3344</v>
      </c>
      <c r="AI384" s="28" t="s">
        <v>704</v>
      </c>
      <c r="AJ384" s="27" t="s">
        <v>698</v>
      </c>
      <c r="AK384" s="27" t="s">
        <v>698</v>
      </c>
      <c r="AL384" s="27" t="s">
        <v>698</v>
      </c>
      <c r="AM384" s="27" t="s">
        <v>698</v>
      </c>
      <c r="AN384" s="27" t="s">
        <v>698</v>
      </c>
      <c r="AO384" s="27" t="s">
        <v>698</v>
      </c>
      <c r="AP384" s="27" t="s">
        <v>698</v>
      </c>
      <c r="AQ384" s="27" t="s">
        <v>698</v>
      </c>
      <c r="AR384" s="27" t="s">
        <v>698</v>
      </c>
      <c r="AS384" s="27" t="s">
        <v>698</v>
      </c>
      <c r="AT384" s="27" t="s">
        <v>698</v>
      </c>
      <c r="AU384" s="27" t="s">
        <v>698</v>
      </c>
      <c r="AV384" s="27" t="s">
        <v>698</v>
      </c>
      <c r="AW384" s="27" t="s">
        <v>698</v>
      </c>
      <c r="AX384" s="27" t="s">
        <v>698</v>
      </c>
      <c r="AY384" s="27" t="s">
        <v>698</v>
      </c>
      <c r="AZ384" s="27" t="s">
        <v>698</v>
      </c>
      <c r="BA384" s="27" t="s">
        <v>698</v>
      </c>
      <c r="BB384" s="27" t="s">
        <v>698</v>
      </c>
      <c r="BC384" s="27" t="s">
        <v>698</v>
      </c>
      <c r="BD384" s="27" t="s">
        <v>698</v>
      </c>
      <c r="BE384" s="27" t="s">
        <v>698</v>
      </c>
      <c r="BF384" s="27" t="s">
        <v>698</v>
      </c>
      <c r="BG384" s="27" t="s">
        <v>698</v>
      </c>
      <c r="BH384" s="27" t="s">
        <v>698</v>
      </c>
      <c r="BI384" s="27" t="s">
        <v>698</v>
      </c>
      <c r="BJ384" s="27" t="s">
        <v>698</v>
      </c>
      <c r="BK384" s="27" t="s">
        <v>698</v>
      </c>
      <c r="BL384" s="27" t="s">
        <v>698</v>
      </c>
      <c r="BM384" s="27" t="s">
        <v>698</v>
      </c>
      <c r="BN384" s="27" t="s">
        <v>698</v>
      </c>
      <c r="BO384" s="27" t="s">
        <v>698</v>
      </c>
      <c r="BP384" s="27" t="s">
        <v>698</v>
      </c>
      <c r="BQ384" s="27" t="s">
        <v>698</v>
      </c>
      <c r="BR384" s="27" t="s">
        <v>698</v>
      </c>
      <c r="BS384" s="27" t="s">
        <v>698</v>
      </c>
      <c r="BT384" s="27" t="s">
        <v>698</v>
      </c>
      <c r="BU384" s="27" t="s">
        <v>698</v>
      </c>
      <c r="BV384" s="27" t="s">
        <v>698</v>
      </c>
      <c r="BW384" s="27" t="s">
        <v>698</v>
      </c>
      <c r="BX384" s="27" t="s">
        <v>698</v>
      </c>
      <c r="BY384" s="27" t="s">
        <v>698</v>
      </c>
      <c r="BZ384" s="27" t="s">
        <v>698</v>
      </c>
      <c r="CA384" s="27" t="s">
        <v>698</v>
      </c>
      <c r="CB384" s="27" t="s">
        <v>698</v>
      </c>
      <c r="CC384" s="27" t="s">
        <v>698</v>
      </c>
      <c r="CD384" s="27" t="s">
        <v>698</v>
      </c>
      <c r="CE384" s="27" t="s">
        <v>698</v>
      </c>
      <c r="CF384" s="27" t="s">
        <v>698</v>
      </c>
      <c r="CG384" s="27" t="s">
        <v>698</v>
      </c>
      <c r="CH384" s="27" t="s">
        <v>698</v>
      </c>
      <c r="CI384" s="27" t="s">
        <v>698</v>
      </c>
      <c r="CJ384" s="27" t="s">
        <v>698</v>
      </c>
      <c r="CK384" s="27" t="s">
        <v>698</v>
      </c>
      <c r="CL384" s="27" t="s">
        <v>698</v>
      </c>
      <c r="CM384" s="27" t="s">
        <v>698</v>
      </c>
      <c r="CN384" s="27" t="s">
        <v>698</v>
      </c>
      <c r="CO384" s="27" t="s">
        <v>698</v>
      </c>
      <c r="CP384" s="27" t="s">
        <v>698</v>
      </c>
      <c r="CQ384" s="27" t="s">
        <v>698</v>
      </c>
      <c r="CR384" s="27" t="s">
        <v>698</v>
      </c>
      <c r="CS384" s="27" t="s">
        <v>698</v>
      </c>
      <c r="CT384" s="27" t="s">
        <v>698</v>
      </c>
      <c r="CU384" s="27" t="s">
        <v>698</v>
      </c>
      <c r="CV384" s="27" t="s">
        <v>698</v>
      </c>
      <c r="CW384" s="27" t="s">
        <v>698</v>
      </c>
      <c r="CX384" s="27" t="s">
        <v>698</v>
      </c>
      <c r="CY384" s="27" t="s">
        <v>698</v>
      </c>
      <c r="CZ384" s="27" t="s">
        <v>698</v>
      </c>
      <c r="DA384" s="27" t="s">
        <v>704</v>
      </c>
      <c r="DB384" s="27" t="s">
        <v>704</v>
      </c>
      <c r="DC384" s="27" t="s">
        <v>704</v>
      </c>
      <c r="DD384" s="27" t="s">
        <v>704</v>
      </c>
      <c r="DE384" s="27" t="s">
        <v>704</v>
      </c>
      <c r="DF384" s="27" t="s">
        <v>704</v>
      </c>
      <c r="DG384" s="27" t="s">
        <v>698</v>
      </c>
      <c r="DH384" s="27" t="s">
        <v>698</v>
      </c>
      <c r="DI384" s="27" t="s">
        <v>698</v>
      </c>
      <c r="DJ384" s="27" t="s">
        <v>698</v>
      </c>
      <c r="DK384" s="27" t="s">
        <v>698</v>
      </c>
      <c r="DL384" s="27" t="s">
        <v>698</v>
      </c>
      <c r="DM384" s="27" t="s">
        <v>698</v>
      </c>
      <c r="DN384" s="27" t="s">
        <v>698</v>
      </c>
      <c r="DO384" s="27" t="s">
        <v>698</v>
      </c>
      <c r="DP384" s="27" t="s">
        <v>698</v>
      </c>
      <c r="DQ384" s="27" t="s">
        <v>698</v>
      </c>
      <c r="DR384" s="27" t="s">
        <v>698</v>
      </c>
      <c r="DS384" s="27" t="s">
        <v>698</v>
      </c>
      <c r="DT384" s="27" t="s">
        <v>698</v>
      </c>
      <c r="DU384" s="27" t="s">
        <v>698</v>
      </c>
      <c r="DV384" s="27" t="s">
        <v>698</v>
      </c>
      <c r="DW384" s="27" t="s">
        <v>698</v>
      </c>
      <c r="DX384" s="27" t="s">
        <v>698</v>
      </c>
      <c r="DY384" s="27" t="s">
        <v>698</v>
      </c>
      <c r="DZ384" s="27" t="s">
        <v>698</v>
      </c>
      <c r="EA384" s="27" t="s">
        <v>698</v>
      </c>
      <c r="EB384" s="27" t="s">
        <v>698</v>
      </c>
      <c r="EC384" s="27" t="s">
        <v>698</v>
      </c>
      <c r="ED384" s="27" t="s">
        <v>698</v>
      </c>
      <c r="EE384" s="27" t="s">
        <v>698</v>
      </c>
      <c r="EF384" s="27" t="s">
        <v>698</v>
      </c>
      <c r="EG384" s="27" t="s">
        <v>698</v>
      </c>
      <c r="EH384" s="27" t="s">
        <v>698</v>
      </c>
      <c r="EI384" s="27" t="s">
        <v>698</v>
      </c>
      <c r="EJ384" s="27" t="s">
        <v>698</v>
      </c>
      <c r="EK384" s="27" t="s">
        <v>698</v>
      </c>
      <c r="EL384" s="27" t="s">
        <v>698</v>
      </c>
      <c r="EM384" s="27" t="s">
        <v>698</v>
      </c>
      <c r="EN384" s="27" t="s">
        <v>698</v>
      </c>
      <c r="EO384" s="27" t="s">
        <v>698</v>
      </c>
      <c r="EP384" s="27" t="s">
        <v>698</v>
      </c>
      <c r="EQ384" s="27" t="s">
        <v>698</v>
      </c>
      <c r="ER384" s="27" t="s">
        <v>698</v>
      </c>
      <c r="ES384" s="27" t="s">
        <v>698</v>
      </c>
      <c r="ET384" s="27" t="s">
        <v>698</v>
      </c>
      <c r="EU384" s="27" t="s">
        <v>698</v>
      </c>
      <c r="EV384" s="27" t="s">
        <v>698</v>
      </c>
      <c r="EW384" s="27" t="s">
        <v>2705</v>
      </c>
      <c r="EX384" s="27" t="s">
        <v>2706</v>
      </c>
      <c r="EY384" s="27" t="s">
        <v>2707</v>
      </c>
      <c r="EZ384" s="27" t="s">
        <v>694</v>
      </c>
      <c r="FA384" s="27" t="s">
        <v>694</v>
      </c>
      <c r="FB384" s="27" t="s">
        <v>694</v>
      </c>
      <c r="FC384" s="27" t="s">
        <v>694</v>
      </c>
      <c r="FD384" s="27" t="s">
        <v>694</v>
      </c>
      <c r="FE384" s="27" t="s">
        <v>2709</v>
      </c>
      <c r="FF384" s="42"/>
      <c r="FG384" s="42"/>
    </row>
    <row r="385" spans="1:163" x14ac:dyDescent="0.25">
      <c r="A385" s="27" t="str">
        <f t="shared" si="5"/>
        <v>IR003005034000000000000000000000000000</v>
      </c>
      <c r="B385" s="20" t="s">
        <v>2877</v>
      </c>
      <c r="C385" s="23" t="s">
        <v>2630</v>
      </c>
      <c r="D385" s="23" t="s">
        <v>710</v>
      </c>
      <c r="E385" s="23" t="s">
        <v>713</v>
      </c>
      <c r="F385" s="142" t="s">
        <v>1029</v>
      </c>
      <c r="G385" s="158" t="s">
        <v>697</v>
      </c>
      <c r="H385" s="142" t="s">
        <v>697</v>
      </c>
      <c r="I385" s="142" t="s">
        <v>697</v>
      </c>
      <c r="J385" s="142" t="s">
        <v>697</v>
      </c>
      <c r="K385" s="159" t="s">
        <v>697</v>
      </c>
      <c r="L385" s="142" t="s">
        <v>697</v>
      </c>
      <c r="M385" s="142" t="s">
        <v>697</v>
      </c>
      <c r="N385" s="142" t="s">
        <v>697</v>
      </c>
      <c r="O385" s="142" t="s">
        <v>697</v>
      </c>
      <c r="P385" s="27">
        <v>0</v>
      </c>
      <c r="Q385" s="27" t="s">
        <v>704</v>
      </c>
      <c r="R385" s="27" t="s">
        <v>698</v>
      </c>
      <c r="S385" s="28" t="s">
        <v>694</v>
      </c>
      <c r="T385" s="28" t="s">
        <v>922</v>
      </c>
      <c r="U385" s="34" t="s">
        <v>3345</v>
      </c>
      <c r="V385" s="52" t="s">
        <v>905</v>
      </c>
      <c r="W385" s="20"/>
      <c r="X385" s="20"/>
      <c r="Y385" s="20" t="s">
        <v>3346</v>
      </c>
      <c r="Z385" s="27"/>
      <c r="AA385" s="20"/>
      <c r="AB385" s="20"/>
      <c r="AC385" s="20"/>
      <c r="AD385" s="20"/>
      <c r="AE385" s="20"/>
      <c r="AF385" s="20"/>
      <c r="AG385" s="20"/>
      <c r="AH385" s="27" t="s">
        <v>3347</v>
      </c>
      <c r="AI385" s="28" t="s">
        <v>704</v>
      </c>
      <c r="AJ385" s="27" t="s">
        <v>698</v>
      </c>
      <c r="AK385" s="27" t="s">
        <v>698</v>
      </c>
      <c r="AL385" s="27" t="s">
        <v>698</v>
      </c>
      <c r="AM385" s="27" t="s">
        <v>698</v>
      </c>
      <c r="AN385" s="27" t="s">
        <v>698</v>
      </c>
      <c r="AO385" s="27" t="s">
        <v>698</v>
      </c>
      <c r="AP385" s="27" t="s">
        <v>698</v>
      </c>
      <c r="AQ385" s="27" t="s">
        <v>698</v>
      </c>
      <c r="AR385" s="27" t="s">
        <v>698</v>
      </c>
      <c r="AS385" s="27" t="s">
        <v>698</v>
      </c>
      <c r="AT385" s="27" t="s">
        <v>698</v>
      </c>
      <c r="AU385" s="27" t="s">
        <v>698</v>
      </c>
      <c r="AV385" s="27" t="s">
        <v>698</v>
      </c>
      <c r="AW385" s="27" t="s">
        <v>698</v>
      </c>
      <c r="AX385" s="27" t="s">
        <v>698</v>
      </c>
      <c r="AY385" s="27" t="s">
        <v>698</v>
      </c>
      <c r="AZ385" s="27" t="s">
        <v>698</v>
      </c>
      <c r="BA385" s="27" t="s">
        <v>698</v>
      </c>
      <c r="BB385" s="27" t="s">
        <v>698</v>
      </c>
      <c r="BC385" s="27" t="s">
        <v>698</v>
      </c>
      <c r="BD385" s="27" t="s">
        <v>698</v>
      </c>
      <c r="BE385" s="27" t="s">
        <v>698</v>
      </c>
      <c r="BF385" s="27" t="s">
        <v>698</v>
      </c>
      <c r="BG385" s="27" t="s">
        <v>698</v>
      </c>
      <c r="BH385" s="27" t="s">
        <v>698</v>
      </c>
      <c r="BI385" s="27" t="s">
        <v>698</v>
      </c>
      <c r="BJ385" s="27" t="s">
        <v>698</v>
      </c>
      <c r="BK385" s="27" t="s">
        <v>698</v>
      </c>
      <c r="BL385" s="27" t="s">
        <v>698</v>
      </c>
      <c r="BM385" s="27" t="s">
        <v>698</v>
      </c>
      <c r="BN385" s="27" t="s">
        <v>698</v>
      </c>
      <c r="BO385" s="27" t="s">
        <v>698</v>
      </c>
      <c r="BP385" s="27" t="s">
        <v>698</v>
      </c>
      <c r="BQ385" s="27" t="s">
        <v>698</v>
      </c>
      <c r="BR385" s="27" t="s">
        <v>698</v>
      </c>
      <c r="BS385" s="27" t="s">
        <v>698</v>
      </c>
      <c r="BT385" s="27" t="s">
        <v>698</v>
      </c>
      <c r="BU385" s="27" t="s">
        <v>698</v>
      </c>
      <c r="BV385" s="27" t="s">
        <v>698</v>
      </c>
      <c r="BW385" s="27" t="s">
        <v>698</v>
      </c>
      <c r="BX385" s="27" t="s">
        <v>698</v>
      </c>
      <c r="BY385" s="27" t="s">
        <v>698</v>
      </c>
      <c r="BZ385" s="27" t="s">
        <v>698</v>
      </c>
      <c r="CA385" s="27" t="s">
        <v>698</v>
      </c>
      <c r="CB385" s="27" t="s">
        <v>698</v>
      </c>
      <c r="CC385" s="27" t="s">
        <v>698</v>
      </c>
      <c r="CD385" s="27" t="s">
        <v>698</v>
      </c>
      <c r="CE385" s="27" t="s">
        <v>698</v>
      </c>
      <c r="CF385" s="27" t="s">
        <v>698</v>
      </c>
      <c r="CG385" s="27" t="s">
        <v>698</v>
      </c>
      <c r="CH385" s="27" t="s">
        <v>698</v>
      </c>
      <c r="CI385" s="27" t="s">
        <v>698</v>
      </c>
      <c r="CJ385" s="27" t="s">
        <v>698</v>
      </c>
      <c r="CK385" s="27" t="s">
        <v>698</v>
      </c>
      <c r="CL385" s="27" t="s">
        <v>698</v>
      </c>
      <c r="CM385" s="27" t="s">
        <v>698</v>
      </c>
      <c r="CN385" s="27" t="s">
        <v>698</v>
      </c>
      <c r="CO385" s="27" t="s">
        <v>698</v>
      </c>
      <c r="CP385" s="27" t="s">
        <v>698</v>
      </c>
      <c r="CQ385" s="27" t="s">
        <v>698</v>
      </c>
      <c r="CR385" s="27" t="s">
        <v>698</v>
      </c>
      <c r="CS385" s="27" t="s">
        <v>698</v>
      </c>
      <c r="CT385" s="27" t="s">
        <v>698</v>
      </c>
      <c r="CU385" s="27" t="s">
        <v>698</v>
      </c>
      <c r="CV385" s="27" t="s">
        <v>698</v>
      </c>
      <c r="CW385" s="27" t="s">
        <v>698</v>
      </c>
      <c r="CX385" s="27" t="s">
        <v>698</v>
      </c>
      <c r="CY385" s="27" t="s">
        <v>698</v>
      </c>
      <c r="CZ385" s="27" t="s">
        <v>698</v>
      </c>
      <c r="DA385" s="27" t="s">
        <v>704</v>
      </c>
      <c r="DB385" s="27" t="s">
        <v>704</v>
      </c>
      <c r="DC385" s="27" t="s">
        <v>704</v>
      </c>
      <c r="DD385" s="27" t="s">
        <v>704</v>
      </c>
      <c r="DE385" s="27" t="s">
        <v>704</v>
      </c>
      <c r="DF385" s="27" t="s">
        <v>704</v>
      </c>
      <c r="DG385" s="27" t="s">
        <v>698</v>
      </c>
      <c r="DH385" s="27" t="s">
        <v>698</v>
      </c>
      <c r="DI385" s="27" t="s">
        <v>698</v>
      </c>
      <c r="DJ385" s="27" t="s">
        <v>698</v>
      </c>
      <c r="DK385" s="27" t="s">
        <v>698</v>
      </c>
      <c r="DL385" s="27" t="s">
        <v>698</v>
      </c>
      <c r="DM385" s="27" t="s">
        <v>698</v>
      </c>
      <c r="DN385" s="27" t="s">
        <v>698</v>
      </c>
      <c r="DO385" s="27" t="s">
        <v>698</v>
      </c>
      <c r="DP385" s="27" t="s">
        <v>698</v>
      </c>
      <c r="DQ385" s="27" t="s">
        <v>698</v>
      </c>
      <c r="DR385" s="27" t="s">
        <v>698</v>
      </c>
      <c r="DS385" s="27" t="s">
        <v>698</v>
      </c>
      <c r="DT385" s="27" t="s">
        <v>698</v>
      </c>
      <c r="DU385" s="27" t="s">
        <v>698</v>
      </c>
      <c r="DV385" s="27" t="s">
        <v>698</v>
      </c>
      <c r="DW385" s="27" t="s">
        <v>698</v>
      </c>
      <c r="DX385" s="27" t="s">
        <v>698</v>
      </c>
      <c r="DY385" s="27" t="s">
        <v>698</v>
      </c>
      <c r="DZ385" s="27" t="s">
        <v>698</v>
      </c>
      <c r="EA385" s="27" t="s">
        <v>698</v>
      </c>
      <c r="EB385" s="27" t="s">
        <v>698</v>
      </c>
      <c r="EC385" s="27" t="s">
        <v>698</v>
      </c>
      <c r="ED385" s="27" t="s">
        <v>698</v>
      </c>
      <c r="EE385" s="27" t="s">
        <v>698</v>
      </c>
      <c r="EF385" s="27" t="s">
        <v>698</v>
      </c>
      <c r="EG385" s="27" t="s">
        <v>698</v>
      </c>
      <c r="EH385" s="27" t="s">
        <v>698</v>
      </c>
      <c r="EI385" s="27" t="s">
        <v>698</v>
      </c>
      <c r="EJ385" s="27" t="s">
        <v>698</v>
      </c>
      <c r="EK385" s="27" t="s">
        <v>698</v>
      </c>
      <c r="EL385" s="27" t="s">
        <v>698</v>
      </c>
      <c r="EM385" s="27" t="s">
        <v>698</v>
      </c>
      <c r="EN385" s="27" t="s">
        <v>698</v>
      </c>
      <c r="EO385" s="27" t="s">
        <v>698</v>
      </c>
      <c r="EP385" s="27" t="s">
        <v>698</v>
      </c>
      <c r="EQ385" s="27" t="s">
        <v>698</v>
      </c>
      <c r="ER385" s="27" t="s">
        <v>698</v>
      </c>
      <c r="ES385" s="27" t="s">
        <v>698</v>
      </c>
      <c r="ET385" s="27" t="s">
        <v>698</v>
      </c>
      <c r="EU385" s="27" t="s">
        <v>698</v>
      </c>
      <c r="EV385" s="27" t="s">
        <v>698</v>
      </c>
      <c r="EW385" s="27" t="s">
        <v>2705</v>
      </c>
      <c r="EX385" s="27" t="s">
        <v>2706</v>
      </c>
      <c r="EY385" s="27" t="s">
        <v>2707</v>
      </c>
      <c r="EZ385" s="27" t="s">
        <v>694</v>
      </c>
      <c r="FA385" s="27" t="s">
        <v>694</v>
      </c>
      <c r="FB385" s="27" t="s">
        <v>694</v>
      </c>
      <c r="FC385" s="27" t="s">
        <v>694</v>
      </c>
      <c r="FD385" s="27" t="s">
        <v>694</v>
      </c>
      <c r="FE385" s="27" t="s">
        <v>2709</v>
      </c>
      <c r="FF385" s="42"/>
      <c r="FG385" s="42"/>
    </row>
    <row r="386" spans="1:163" x14ac:dyDescent="0.25">
      <c r="A386" s="27" t="str">
        <f t="shared" si="5"/>
        <v>IR003005035000000000000000000000000000</v>
      </c>
      <c r="B386" s="20" t="s">
        <v>2877</v>
      </c>
      <c r="C386" s="23" t="s">
        <v>2630</v>
      </c>
      <c r="D386" s="23" t="s">
        <v>710</v>
      </c>
      <c r="E386" s="23" t="s">
        <v>713</v>
      </c>
      <c r="F386" s="142" t="s">
        <v>1030</v>
      </c>
      <c r="G386" s="158" t="s">
        <v>697</v>
      </c>
      <c r="H386" s="142" t="s">
        <v>697</v>
      </c>
      <c r="I386" s="142" t="s">
        <v>697</v>
      </c>
      <c r="J386" s="142" t="s">
        <v>697</v>
      </c>
      <c r="K386" s="159" t="s">
        <v>697</v>
      </c>
      <c r="L386" s="142" t="s">
        <v>697</v>
      </c>
      <c r="M386" s="142" t="s">
        <v>697</v>
      </c>
      <c r="N386" s="142" t="s">
        <v>697</v>
      </c>
      <c r="O386" s="142" t="s">
        <v>697</v>
      </c>
      <c r="P386" s="27">
        <v>0</v>
      </c>
      <c r="Q386" s="27" t="s">
        <v>704</v>
      </c>
      <c r="R386" s="27" t="s">
        <v>698</v>
      </c>
      <c r="S386" s="28" t="s">
        <v>694</v>
      </c>
      <c r="T386" s="28" t="s">
        <v>922</v>
      </c>
      <c r="U386" s="34" t="s">
        <v>3348</v>
      </c>
      <c r="V386" s="52" t="s">
        <v>905</v>
      </c>
      <c r="W386" s="20"/>
      <c r="X386" s="20"/>
      <c r="Y386" s="20" t="s">
        <v>3349</v>
      </c>
      <c r="Z386" s="27"/>
      <c r="AA386" s="20"/>
      <c r="AB386" s="20"/>
      <c r="AC386" s="20"/>
      <c r="AD386" s="20"/>
      <c r="AE386" s="20"/>
      <c r="AF386" s="20"/>
      <c r="AG386" s="20"/>
      <c r="AH386" s="27" t="s">
        <v>3350</v>
      </c>
      <c r="AI386" s="28" t="s">
        <v>704</v>
      </c>
      <c r="AJ386" s="27" t="s">
        <v>698</v>
      </c>
      <c r="AK386" s="27" t="s">
        <v>698</v>
      </c>
      <c r="AL386" s="27" t="s">
        <v>698</v>
      </c>
      <c r="AM386" s="27" t="s">
        <v>698</v>
      </c>
      <c r="AN386" s="27" t="s">
        <v>698</v>
      </c>
      <c r="AO386" s="27" t="s">
        <v>698</v>
      </c>
      <c r="AP386" s="27" t="s">
        <v>698</v>
      </c>
      <c r="AQ386" s="27" t="s">
        <v>698</v>
      </c>
      <c r="AR386" s="27" t="s">
        <v>698</v>
      </c>
      <c r="AS386" s="27" t="s">
        <v>698</v>
      </c>
      <c r="AT386" s="27" t="s">
        <v>698</v>
      </c>
      <c r="AU386" s="27" t="s">
        <v>698</v>
      </c>
      <c r="AV386" s="27" t="s">
        <v>698</v>
      </c>
      <c r="AW386" s="27" t="s">
        <v>698</v>
      </c>
      <c r="AX386" s="27" t="s">
        <v>698</v>
      </c>
      <c r="AY386" s="27" t="s">
        <v>698</v>
      </c>
      <c r="AZ386" s="27" t="s">
        <v>698</v>
      </c>
      <c r="BA386" s="27" t="s">
        <v>698</v>
      </c>
      <c r="BB386" s="27" t="s">
        <v>698</v>
      </c>
      <c r="BC386" s="27" t="s">
        <v>698</v>
      </c>
      <c r="BD386" s="27" t="s">
        <v>698</v>
      </c>
      <c r="BE386" s="27" t="s">
        <v>698</v>
      </c>
      <c r="BF386" s="27" t="s">
        <v>698</v>
      </c>
      <c r="BG386" s="27" t="s">
        <v>698</v>
      </c>
      <c r="BH386" s="27" t="s">
        <v>698</v>
      </c>
      <c r="BI386" s="27" t="s">
        <v>698</v>
      </c>
      <c r="BJ386" s="27" t="s">
        <v>698</v>
      </c>
      <c r="BK386" s="27" t="s">
        <v>698</v>
      </c>
      <c r="BL386" s="27" t="s">
        <v>698</v>
      </c>
      <c r="BM386" s="27" t="s">
        <v>698</v>
      </c>
      <c r="BN386" s="27" t="s">
        <v>698</v>
      </c>
      <c r="BO386" s="27" t="s">
        <v>698</v>
      </c>
      <c r="BP386" s="27" t="s">
        <v>698</v>
      </c>
      <c r="BQ386" s="27" t="s">
        <v>698</v>
      </c>
      <c r="BR386" s="27" t="s">
        <v>698</v>
      </c>
      <c r="BS386" s="27" t="s">
        <v>698</v>
      </c>
      <c r="BT386" s="27" t="s">
        <v>698</v>
      </c>
      <c r="BU386" s="27" t="s">
        <v>698</v>
      </c>
      <c r="BV386" s="27" t="s">
        <v>698</v>
      </c>
      <c r="BW386" s="27" t="s">
        <v>698</v>
      </c>
      <c r="BX386" s="27" t="s">
        <v>698</v>
      </c>
      <c r="BY386" s="27" t="s">
        <v>698</v>
      </c>
      <c r="BZ386" s="27" t="s">
        <v>698</v>
      </c>
      <c r="CA386" s="27" t="s">
        <v>698</v>
      </c>
      <c r="CB386" s="27" t="s">
        <v>698</v>
      </c>
      <c r="CC386" s="27" t="s">
        <v>698</v>
      </c>
      <c r="CD386" s="27" t="s">
        <v>698</v>
      </c>
      <c r="CE386" s="27" t="s">
        <v>698</v>
      </c>
      <c r="CF386" s="27" t="s">
        <v>698</v>
      </c>
      <c r="CG386" s="27" t="s">
        <v>698</v>
      </c>
      <c r="CH386" s="27" t="s">
        <v>698</v>
      </c>
      <c r="CI386" s="27" t="s">
        <v>698</v>
      </c>
      <c r="CJ386" s="27" t="s">
        <v>698</v>
      </c>
      <c r="CK386" s="27" t="s">
        <v>698</v>
      </c>
      <c r="CL386" s="27" t="s">
        <v>698</v>
      </c>
      <c r="CM386" s="27" t="s">
        <v>698</v>
      </c>
      <c r="CN386" s="27" t="s">
        <v>698</v>
      </c>
      <c r="CO386" s="27" t="s">
        <v>698</v>
      </c>
      <c r="CP386" s="27" t="s">
        <v>698</v>
      </c>
      <c r="CQ386" s="27" t="s">
        <v>698</v>
      </c>
      <c r="CR386" s="27" t="s">
        <v>698</v>
      </c>
      <c r="CS386" s="27" t="s">
        <v>698</v>
      </c>
      <c r="CT386" s="27" t="s">
        <v>698</v>
      </c>
      <c r="CU386" s="27" t="s">
        <v>698</v>
      </c>
      <c r="CV386" s="27" t="s">
        <v>698</v>
      </c>
      <c r="CW386" s="27" t="s">
        <v>698</v>
      </c>
      <c r="CX386" s="27" t="s">
        <v>698</v>
      </c>
      <c r="CY386" s="27" t="s">
        <v>698</v>
      </c>
      <c r="CZ386" s="27" t="s">
        <v>698</v>
      </c>
      <c r="DA386" s="27" t="s">
        <v>704</v>
      </c>
      <c r="DB386" s="27" t="s">
        <v>704</v>
      </c>
      <c r="DC386" s="27" t="s">
        <v>704</v>
      </c>
      <c r="DD386" s="27" t="s">
        <v>704</v>
      </c>
      <c r="DE386" s="27" t="s">
        <v>704</v>
      </c>
      <c r="DF386" s="27" t="s">
        <v>704</v>
      </c>
      <c r="DG386" s="27" t="s">
        <v>698</v>
      </c>
      <c r="DH386" s="27" t="s">
        <v>698</v>
      </c>
      <c r="DI386" s="27" t="s">
        <v>698</v>
      </c>
      <c r="DJ386" s="27" t="s">
        <v>698</v>
      </c>
      <c r="DK386" s="27" t="s">
        <v>698</v>
      </c>
      <c r="DL386" s="27" t="s">
        <v>698</v>
      </c>
      <c r="DM386" s="27" t="s">
        <v>698</v>
      </c>
      <c r="DN386" s="27" t="s">
        <v>698</v>
      </c>
      <c r="DO386" s="27" t="s">
        <v>698</v>
      </c>
      <c r="DP386" s="27" t="s">
        <v>698</v>
      </c>
      <c r="DQ386" s="27" t="s">
        <v>698</v>
      </c>
      <c r="DR386" s="27" t="s">
        <v>698</v>
      </c>
      <c r="DS386" s="27" t="s">
        <v>698</v>
      </c>
      <c r="DT386" s="27" t="s">
        <v>698</v>
      </c>
      <c r="DU386" s="27" t="s">
        <v>698</v>
      </c>
      <c r="DV386" s="27" t="s">
        <v>698</v>
      </c>
      <c r="DW386" s="27" t="s">
        <v>698</v>
      </c>
      <c r="DX386" s="27" t="s">
        <v>698</v>
      </c>
      <c r="DY386" s="27" t="s">
        <v>698</v>
      </c>
      <c r="DZ386" s="27" t="s">
        <v>698</v>
      </c>
      <c r="EA386" s="27" t="s">
        <v>698</v>
      </c>
      <c r="EB386" s="27" t="s">
        <v>698</v>
      </c>
      <c r="EC386" s="27" t="s">
        <v>698</v>
      </c>
      <c r="ED386" s="27" t="s">
        <v>698</v>
      </c>
      <c r="EE386" s="27" t="s">
        <v>698</v>
      </c>
      <c r="EF386" s="27" t="s">
        <v>698</v>
      </c>
      <c r="EG386" s="27" t="s">
        <v>698</v>
      </c>
      <c r="EH386" s="27" t="s">
        <v>698</v>
      </c>
      <c r="EI386" s="27" t="s">
        <v>698</v>
      </c>
      <c r="EJ386" s="27" t="s">
        <v>698</v>
      </c>
      <c r="EK386" s="27" t="s">
        <v>698</v>
      </c>
      <c r="EL386" s="27" t="s">
        <v>698</v>
      </c>
      <c r="EM386" s="27" t="s">
        <v>698</v>
      </c>
      <c r="EN386" s="27" t="s">
        <v>698</v>
      </c>
      <c r="EO386" s="27" t="s">
        <v>698</v>
      </c>
      <c r="EP386" s="27" t="s">
        <v>698</v>
      </c>
      <c r="EQ386" s="27" t="s">
        <v>698</v>
      </c>
      <c r="ER386" s="27" t="s">
        <v>698</v>
      </c>
      <c r="ES386" s="27" t="s">
        <v>698</v>
      </c>
      <c r="ET386" s="27" t="s">
        <v>698</v>
      </c>
      <c r="EU386" s="27" t="s">
        <v>698</v>
      </c>
      <c r="EV386" s="27" t="s">
        <v>698</v>
      </c>
      <c r="EW386" s="27" t="s">
        <v>2705</v>
      </c>
      <c r="EX386" s="27" t="s">
        <v>2706</v>
      </c>
      <c r="EY386" s="27" t="s">
        <v>2707</v>
      </c>
      <c r="EZ386" s="27" t="s">
        <v>694</v>
      </c>
      <c r="FA386" s="27" t="s">
        <v>694</v>
      </c>
      <c r="FB386" s="27" t="s">
        <v>694</v>
      </c>
      <c r="FC386" s="27" t="s">
        <v>694</v>
      </c>
      <c r="FD386" s="27" t="s">
        <v>694</v>
      </c>
      <c r="FE386" s="27" t="s">
        <v>2709</v>
      </c>
      <c r="FF386" s="42"/>
      <c r="FG386" s="42"/>
    </row>
    <row r="387" spans="1:163" x14ac:dyDescent="0.25">
      <c r="A387" s="27" t="str">
        <f t="shared" si="5"/>
        <v>IR003005036000000000000000000000000000</v>
      </c>
      <c r="B387" s="20" t="s">
        <v>2877</v>
      </c>
      <c r="C387" s="23" t="s">
        <v>2630</v>
      </c>
      <c r="D387" s="23" t="s">
        <v>710</v>
      </c>
      <c r="E387" s="23" t="s">
        <v>713</v>
      </c>
      <c r="F387" s="142" t="s">
        <v>1031</v>
      </c>
      <c r="G387" s="158" t="s">
        <v>697</v>
      </c>
      <c r="H387" s="142" t="s">
        <v>697</v>
      </c>
      <c r="I387" s="142" t="s">
        <v>697</v>
      </c>
      <c r="J387" s="142" t="s">
        <v>697</v>
      </c>
      <c r="K387" s="159" t="s">
        <v>697</v>
      </c>
      <c r="L387" s="142" t="s">
        <v>697</v>
      </c>
      <c r="M387" s="142" t="s">
        <v>697</v>
      </c>
      <c r="N387" s="142" t="s">
        <v>697</v>
      </c>
      <c r="O387" s="142" t="s">
        <v>697</v>
      </c>
      <c r="P387" s="27">
        <v>0</v>
      </c>
      <c r="Q387" s="27" t="s">
        <v>704</v>
      </c>
      <c r="R387" s="27" t="s">
        <v>698</v>
      </c>
      <c r="S387" s="28" t="s">
        <v>694</v>
      </c>
      <c r="T387" s="28" t="s">
        <v>922</v>
      </c>
      <c r="U387" s="27" t="s">
        <v>3351</v>
      </c>
      <c r="V387" s="52" t="s">
        <v>905</v>
      </c>
      <c r="W387" s="20"/>
      <c r="X387" s="20"/>
      <c r="Y387" s="20" t="s">
        <v>3352</v>
      </c>
      <c r="Z387" s="27"/>
      <c r="AA387" s="20"/>
      <c r="AB387" s="20"/>
      <c r="AC387" s="20"/>
      <c r="AD387" s="20"/>
      <c r="AE387" s="20"/>
      <c r="AF387" s="20"/>
      <c r="AG387" s="20"/>
      <c r="AH387" s="27" t="s">
        <v>3353</v>
      </c>
      <c r="AI387" s="28" t="s">
        <v>704</v>
      </c>
      <c r="AJ387" s="27" t="s">
        <v>698</v>
      </c>
      <c r="AK387" s="27" t="s">
        <v>698</v>
      </c>
      <c r="AL387" s="27" t="s">
        <v>698</v>
      </c>
      <c r="AM387" s="27" t="s">
        <v>698</v>
      </c>
      <c r="AN387" s="27" t="s">
        <v>698</v>
      </c>
      <c r="AO387" s="27" t="s">
        <v>698</v>
      </c>
      <c r="AP387" s="27" t="s">
        <v>698</v>
      </c>
      <c r="AQ387" s="27" t="s">
        <v>698</v>
      </c>
      <c r="AR387" s="27" t="s">
        <v>698</v>
      </c>
      <c r="AS387" s="27" t="s">
        <v>698</v>
      </c>
      <c r="AT387" s="27" t="s">
        <v>698</v>
      </c>
      <c r="AU387" s="27" t="s">
        <v>698</v>
      </c>
      <c r="AV387" s="27" t="s">
        <v>698</v>
      </c>
      <c r="AW387" s="27" t="s">
        <v>698</v>
      </c>
      <c r="AX387" s="27" t="s">
        <v>698</v>
      </c>
      <c r="AY387" s="27" t="s">
        <v>698</v>
      </c>
      <c r="AZ387" s="27" t="s">
        <v>698</v>
      </c>
      <c r="BA387" s="27" t="s">
        <v>698</v>
      </c>
      <c r="BB387" s="27" t="s">
        <v>698</v>
      </c>
      <c r="BC387" s="27" t="s">
        <v>698</v>
      </c>
      <c r="BD387" s="27" t="s">
        <v>698</v>
      </c>
      <c r="BE387" s="27" t="s">
        <v>698</v>
      </c>
      <c r="BF387" s="27" t="s">
        <v>698</v>
      </c>
      <c r="BG387" s="27" t="s">
        <v>698</v>
      </c>
      <c r="BH387" s="27" t="s">
        <v>698</v>
      </c>
      <c r="BI387" s="27" t="s">
        <v>698</v>
      </c>
      <c r="BJ387" s="27" t="s">
        <v>698</v>
      </c>
      <c r="BK387" s="27" t="s">
        <v>698</v>
      </c>
      <c r="BL387" s="27" t="s">
        <v>698</v>
      </c>
      <c r="BM387" s="27" t="s">
        <v>698</v>
      </c>
      <c r="BN387" s="27" t="s">
        <v>698</v>
      </c>
      <c r="BO387" s="27" t="s">
        <v>698</v>
      </c>
      <c r="BP387" s="27" t="s">
        <v>698</v>
      </c>
      <c r="BQ387" s="27" t="s">
        <v>698</v>
      </c>
      <c r="BR387" s="27" t="s">
        <v>698</v>
      </c>
      <c r="BS387" s="27" t="s">
        <v>698</v>
      </c>
      <c r="BT387" s="27" t="s">
        <v>698</v>
      </c>
      <c r="BU387" s="27" t="s">
        <v>698</v>
      </c>
      <c r="BV387" s="27" t="s">
        <v>698</v>
      </c>
      <c r="BW387" s="27" t="s">
        <v>698</v>
      </c>
      <c r="BX387" s="27" t="s">
        <v>698</v>
      </c>
      <c r="BY387" s="27" t="s">
        <v>698</v>
      </c>
      <c r="BZ387" s="27" t="s">
        <v>698</v>
      </c>
      <c r="CA387" s="27" t="s">
        <v>698</v>
      </c>
      <c r="CB387" s="27" t="s">
        <v>698</v>
      </c>
      <c r="CC387" s="27" t="s">
        <v>698</v>
      </c>
      <c r="CD387" s="27" t="s">
        <v>698</v>
      </c>
      <c r="CE387" s="27" t="s">
        <v>698</v>
      </c>
      <c r="CF387" s="27" t="s">
        <v>698</v>
      </c>
      <c r="CG387" s="27" t="s">
        <v>698</v>
      </c>
      <c r="CH387" s="27" t="s">
        <v>698</v>
      </c>
      <c r="CI387" s="27" t="s">
        <v>698</v>
      </c>
      <c r="CJ387" s="27" t="s">
        <v>698</v>
      </c>
      <c r="CK387" s="27" t="s">
        <v>698</v>
      </c>
      <c r="CL387" s="27" t="s">
        <v>698</v>
      </c>
      <c r="CM387" s="27" t="s">
        <v>698</v>
      </c>
      <c r="CN387" s="27" t="s">
        <v>698</v>
      </c>
      <c r="CO387" s="27" t="s">
        <v>698</v>
      </c>
      <c r="CP387" s="27" t="s">
        <v>698</v>
      </c>
      <c r="CQ387" s="27" t="s">
        <v>698</v>
      </c>
      <c r="CR387" s="27" t="s">
        <v>698</v>
      </c>
      <c r="CS387" s="27" t="s">
        <v>698</v>
      </c>
      <c r="CT387" s="27" t="s">
        <v>698</v>
      </c>
      <c r="CU387" s="27" t="s">
        <v>698</v>
      </c>
      <c r="CV387" s="27" t="s">
        <v>698</v>
      </c>
      <c r="CW387" s="27" t="s">
        <v>698</v>
      </c>
      <c r="CX387" s="27" t="s">
        <v>698</v>
      </c>
      <c r="CY387" s="27" t="s">
        <v>698</v>
      </c>
      <c r="CZ387" s="27" t="s">
        <v>698</v>
      </c>
      <c r="DA387" s="27" t="s">
        <v>704</v>
      </c>
      <c r="DB387" s="27" t="s">
        <v>704</v>
      </c>
      <c r="DC387" s="27" t="s">
        <v>704</v>
      </c>
      <c r="DD387" s="27" t="s">
        <v>704</v>
      </c>
      <c r="DE387" s="27" t="s">
        <v>704</v>
      </c>
      <c r="DF387" s="27" t="s">
        <v>704</v>
      </c>
      <c r="DG387" s="27" t="s">
        <v>698</v>
      </c>
      <c r="DH387" s="27" t="s">
        <v>698</v>
      </c>
      <c r="DI387" s="27" t="s">
        <v>698</v>
      </c>
      <c r="DJ387" s="27" t="s">
        <v>698</v>
      </c>
      <c r="DK387" s="27" t="s">
        <v>698</v>
      </c>
      <c r="DL387" s="27" t="s">
        <v>698</v>
      </c>
      <c r="DM387" s="27" t="s">
        <v>698</v>
      </c>
      <c r="DN387" s="27" t="s">
        <v>698</v>
      </c>
      <c r="DO387" s="27" t="s">
        <v>698</v>
      </c>
      <c r="DP387" s="27" t="s">
        <v>698</v>
      </c>
      <c r="DQ387" s="27" t="s">
        <v>698</v>
      </c>
      <c r="DR387" s="27" t="s">
        <v>698</v>
      </c>
      <c r="DS387" s="27" t="s">
        <v>698</v>
      </c>
      <c r="DT387" s="27" t="s">
        <v>698</v>
      </c>
      <c r="DU387" s="27" t="s">
        <v>698</v>
      </c>
      <c r="DV387" s="27" t="s">
        <v>698</v>
      </c>
      <c r="DW387" s="27" t="s">
        <v>698</v>
      </c>
      <c r="DX387" s="27" t="s">
        <v>698</v>
      </c>
      <c r="DY387" s="27" t="s">
        <v>698</v>
      </c>
      <c r="DZ387" s="27" t="s">
        <v>698</v>
      </c>
      <c r="EA387" s="27" t="s">
        <v>698</v>
      </c>
      <c r="EB387" s="27" t="s">
        <v>698</v>
      </c>
      <c r="EC387" s="27" t="s">
        <v>698</v>
      </c>
      <c r="ED387" s="27" t="s">
        <v>698</v>
      </c>
      <c r="EE387" s="27" t="s">
        <v>698</v>
      </c>
      <c r="EF387" s="27" t="s">
        <v>698</v>
      </c>
      <c r="EG387" s="27" t="s">
        <v>698</v>
      </c>
      <c r="EH387" s="27" t="s">
        <v>698</v>
      </c>
      <c r="EI387" s="27" t="s">
        <v>698</v>
      </c>
      <c r="EJ387" s="27" t="s">
        <v>698</v>
      </c>
      <c r="EK387" s="27" t="s">
        <v>698</v>
      </c>
      <c r="EL387" s="27" t="s">
        <v>698</v>
      </c>
      <c r="EM387" s="27" t="s">
        <v>698</v>
      </c>
      <c r="EN387" s="27" t="s">
        <v>698</v>
      </c>
      <c r="EO387" s="27" t="s">
        <v>698</v>
      </c>
      <c r="EP387" s="27" t="s">
        <v>698</v>
      </c>
      <c r="EQ387" s="27" t="s">
        <v>698</v>
      </c>
      <c r="ER387" s="27" t="s">
        <v>698</v>
      </c>
      <c r="ES387" s="27" t="s">
        <v>698</v>
      </c>
      <c r="ET387" s="27" t="s">
        <v>698</v>
      </c>
      <c r="EU387" s="27" t="s">
        <v>698</v>
      </c>
      <c r="EV387" s="27" t="s">
        <v>698</v>
      </c>
      <c r="EW387" s="27" t="s">
        <v>2705</v>
      </c>
      <c r="EX387" s="27" t="s">
        <v>2706</v>
      </c>
      <c r="EY387" s="27" t="s">
        <v>2707</v>
      </c>
      <c r="EZ387" s="27" t="s">
        <v>694</v>
      </c>
      <c r="FA387" s="27" t="s">
        <v>694</v>
      </c>
      <c r="FB387" s="27" t="s">
        <v>694</v>
      </c>
      <c r="FC387" s="27" t="s">
        <v>694</v>
      </c>
      <c r="FD387" s="27" t="s">
        <v>694</v>
      </c>
      <c r="FE387" s="27" t="s">
        <v>2709</v>
      </c>
      <c r="FF387" s="42"/>
      <c r="FG387" s="42"/>
    </row>
    <row r="388" spans="1:163" x14ac:dyDescent="0.25">
      <c r="A388" s="27" t="str">
        <f t="shared" si="5"/>
        <v>IR003005037000000000000000000000000000</v>
      </c>
      <c r="B388" s="27" t="s">
        <v>694</v>
      </c>
      <c r="C388" s="23" t="s">
        <v>2630</v>
      </c>
      <c r="D388" s="23" t="s">
        <v>710</v>
      </c>
      <c r="E388" s="23" t="s">
        <v>713</v>
      </c>
      <c r="F388" s="23" t="s">
        <v>1032</v>
      </c>
      <c r="G388" s="23" t="s">
        <v>697</v>
      </c>
      <c r="H388" s="23" t="s">
        <v>697</v>
      </c>
      <c r="I388" s="23" t="s">
        <v>697</v>
      </c>
      <c r="J388" s="23" t="s">
        <v>697</v>
      </c>
      <c r="K388" s="64" t="s">
        <v>697</v>
      </c>
      <c r="L388" s="23" t="s">
        <v>697</v>
      </c>
      <c r="M388" s="23" t="s">
        <v>697</v>
      </c>
      <c r="N388" s="23" t="s">
        <v>697</v>
      </c>
      <c r="O388" s="23" t="s">
        <v>697</v>
      </c>
      <c r="P388" s="27">
        <v>0</v>
      </c>
      <c r="Q388" s="27" t="s">
        <v>698</v>
      </c>
      <c r="R388" s="27" t="s">
        <v>698</v>
      </c>
      <c r="S388" s="28" t="s">
        <v>694</v>
      </c>
      <c r="T388" s="28" t="s">
        <v>922</v>
      </c>
      <c r="U388" s="34" t="s">
        <v>3354</v>
      </c>
      <c r="V388" s="52" t="s">
        <v>905</v>
      </c>
      <c r="W388" s="20"/>
      <c r="X388" s="20"/>
      <c r="Y388" s="20" t="s">
        <v>3355</v>
      </c>
      <c r="Z388" s="20"/>
      <c r="AA388" s="20"/>
      <c r="AB388" s="20"/>
      <c r="AC388" s="20"/>
      <c r="AD388" s="20"/>
      <c r="AE388" s="20"/>
      <c r="AF388" s="20"/>
      <c r="AG388" s="20"/>
      <c r="AH388" s="27" t="s">
        <v>3356</v>
      </c>
      <c r="AI388" s="28" t="s">
        <v>698</v>
      </c>
      <c r="AJ388" s="27" t="s">
        <v>694</v>
      </c>
      <c r="AK388" s="27" t="s">
        <v>694</v>
      </c>
      <c r="AL388" s="27" t="s">
        <v>694</v>
      </c>
      <c r="AM388" s="27" t="s">
        <v>694</v>
      </c>
      <c r="AN388" s="27" t="s">
        <v>694</v>
      </c>
      <c r="AO388" s="27" t="s">
        <v>694</v>
      </c>
      <c r="AP388" s="27" t="s">
        <v>694</v>
      </c>
      <c r="AQ388" s="27" t="s">
        <v>694</v>
      </c>
      <c r="AR388" s="27" t="s">
        <v>694</v>
      </c>
      <c r="AS388" s="27" t="s">
        <v>694</v>
      </c>
      <c r="AT388" s="27" t="s">
        <v>694</v>
      </c>
      <c r="AU388" s="27" t="s">
        <v>694</v>
      </c>
      <c r="AV388" s="27" t="s">
        <v>694</v>
      </c>
      <c r="AW388" s="27" t="s">
        <v>694</v>
      </c>
      <c r="AX388" s="27" t="s">
        <v>694</v>
      </c>
      <c r="AY388" s="27" t="s">
        <v>694</v>
      </c>
      <c r="AZ388" s="27" t="s">
        <v>694</v>
      </c>
      <c r="BA388" s="27" t="s">
        <v>694</v>
      </c>
      <c r="BB388" s="27" t="s">
        <v>694</v>
      </c>
      <c r="BC388" s="27" t="s">
        <v>694</v>
      </c>
      <c r="BD388" s="27" t="s">
        <v>694</v>
      </c>
      <c r="BE388" s="27" t="s">
        <v>694</v>
      </c>
      <c r="BF388" s="27" t="s">
        <v>694</v>
      </c>
      <c r="BG388" s="27" t="s">
        <v>694</v>
      </c>
      <c r="BH388" s="27" t="s">
        <v>694</v>
      </c>
      <c r="BI388" s="27" t="s">
        <v>694</v>
      </c>
      <c r="BJ388" s="27" t="s">
        <v>694</v>
      </c>
      <c r="BK388" s="27" t="s">
        <v>694</v>
      </c>
      <c r="BL388" s="27" t="s">
        <v>694</v>
      </c>
      <c r="BM388" s="27" t="s">
        <v>694</v>
      </c>
      <c r="BN388" s="27" t="s">
        <v>694</v>
      </c>
      <c r="BO388" s="27" t="s">
        <v>694</v>
      </c>
      <c r="BP388" s="27" t="s">
        <v>694</v>
      </c>
      <c r="BQ388" s="27" t="s">
        <v>694</v>
      </c>
      <c r="BR388" s="27" t="s">
        <v>694</v>
      </c>
      <c r="BS388" s="27" t="s">
        <v>694</v>
      </c>
      <c r="BT388" s="27" t="s">
        <v>694</v>
      </c>
      <c r="BU388" s="27" t="s">
        <v>694</v>
      </c>
      <c r="BV388" s="27" t="s">
        <v>694</v>
      </c>
      <c r="BW388" s="27" t="s">
        <v>694</v>
      </c>
      <c r="BX388" s="27" t="s">
        <v>694</v>
      </c>
      <c r="BY388" s="27" t="s">
        <v>694</v>
      </c>
      <c r="BZ388" s="27" t="s">
        <v>694</v>
      </c>
      <c r="CA388" s="27" t="s">
        <v>694</v>
      </c>
      <c r="CB388" s="27" t="s">
        <v>694</v>
      </c>
      <c r="CC388" s="27" t="s">
        <v>694</v>
      </c>
      <c r="CD388" s="27" t="s">
        <v>694</v>
      </c>
      <c r="CE388" s="27" t="s">
        <v>694</v>
      </c>
      <c r="CF388" s="27" t="s">
        <v>694</v>
      </c>
      <c r="CG388" s="27" t="s">
        <v>694</v>
      </c>
      <c r="CH388" s="27" t="s">
        <v>694</v>
      </c>
      <c r="CI388" s="27" t="s">
        <v>694</v>
      </c>
      <c r="CJ388" s="27" t="s">
        <v>694</v>
      </c>
      <c r="CK388" s="27" t="s">
        <v>694</v>
      </c>
      <c r="CL388" s="27" t="s">
        <v>694</v>
      </c>
      <c r="CM388" s="27" t="s">
        <v>694</v>
      </c>
      <c r="CN388" s="27" t="s">
        <v>694</v>
      </c>
      <c r="CO388" s="27" t="s">
        <v>694</v>
      </c>
      <c r="CP388" s="27" t="s">
        <v>694</v>
      </c>
      <c r="CQ388" s="27" t="s">
        <v>694</v>
      </c>
      <c r="CR388" s="27" t="s">
        <v>694</v>
      </c>
      <c r="CS388" s="27" t="s">
        <v>694</v>
      </c>
      <c r="CT388" s="27" t="s">
        <v>694</v>
      </c>
      <c r="CU388" s="27" t="s">
        <v>694</v>
      </c>
      <c r="CV388" s="27" t="s">
        <v>694</v>
      </c>
      <c r="CW388" s="27" t="s">
        <v>694</v>
      </c>
      <c r="CX388" s="27" t="s">
        <v>694</v>
      </c>
      <c r="CY388" s="27" t="s">
        <v>694</v>
      </c>
      <c r="CZ388" s="27" t="s">
        <v>694</v>
      </c>
      <c r="DA388" s="27" t="s">
        <v>694</v>
      </c>
      <c r="DB388" s="27" t="s">
        <v>694</v>
      </c>
      <c r="DC388" s="27" t="s">
        <v>694</v>
      </c>
      <c r="DD388" s="27" t="s">
        <v>694</v>
      </c>
      <c r="DE388" s="27" t="s">
        <v>694</v>
      </c>
      <c r="DF388" s="27" t="s">
        <v>694</v>
      </c>
      <c r="DG388" s="27" t="s">
        <v>694</v>
      </c>
      <c r="DH388" s="27" t="s">
        <v>694</v>
      </c>
      <c r="DI388" s="27" t="s">
        <v>694</v>
      </c>
      <c r="DJ388" s="27" t="s">
        <v>694</v>
      </c>
      <c r="DK388" s="27" t="s">
        <v>694</v>
      </c>
      <c r="DL388" s="27" t="s">
        <v>694</v>
      </c>
      <c r="DM388" s="27" t="s">
        <v>694</v>
      </c>
      <c r="DN388" s="27" t="s">
        <v>694</v>
      </c>
      <c r="DO388" s="27" t="s">
        <v>694</v>
      </c>
      <c r="DP388" s="27" t="s">
        <v>694</v>
      </c>
      <c r="DQ388" s="27" t="s">
        <v>694</v>
      </c>
      <c r="DR388" s="27" t="s">
        <v>694</v>
      </c>
      <c r="DS388" s="27" t="s">
        <v>694</v>
      </c>
      <c r="DT388" s="27" t="s">
        <v>694</v>
      </c>
      <c r="DU388" s="27" t="s">
        <v>694</v>
      </c>
      <c r="DV388" s="27" t="s">
        <v>694</v>
      </c>
      <c r="DW388" s="27" t="s">
        <v>694</v>
      </c>
      <c r="DX388" s="27" t="s">
        <v>694</v>
      </c>
      <c r="DY388" s="27" t="s">
        <v>694</v>
      </c>
      <c r="DZ388" s="27" t="s">
        <v>694</v>
      </c>
      <c r="EA388" s="27" t="s">
        <v>694</v>
      </c>
      <c r="EB388" s="27" t="s">
        <v>694</v>
      </c>
      <c r="EC388" s="27" t="s">
        <v>694</v>
      </c>
      <c r="ED388" s="27" t="s">
        <v>694</v>
      </c>
      <c r="EE388" s="27" t="s">
        <v>694</v>
      </c>
      <c r="EF388" s="27" t="s">
        <v>694</v>
      </c>
      <c r="EG388" s="27" t="s">
        <v>694</v>
      </c>
      <c r="EH388" s="27" t="s">
        <v>694</v>
      </c>
      <c r="EI388" s="27" t="s">
        <v>694</v>
      </c>
      <c r="EJ388" s="27" t="s">
        <v>694</v>
      </c>
      <c r="EK388" s="27" t="s">
        <v>694</v>
      </c>
      <c r="EL388" s="27" t="s">
        <v>694</v>
      </c>
      <c r="EM388" s="27" t="s">
        <v>694</v>
      </c>
      <c r="EN388" s="27" t="s">
        <v>694</v>
      </c>
      <c r="EO388" s="27" t="s">
        <v>694</v>
      </c>
      <c r="EP388" s="27" t="s">
        <v>694</v>
      </c>
      <c r="EQ388" s="27" t="s">
        <v>694</v>
      </c>
      <c r="ER388" s="27" t="s">
        <v>694</v>
      </c>
      <c r="ES388" s="27" t="s">
        <v>694</v>
      </c>
      <c r="ET388" s="27" t="s">
        <v>694</v>
      </c>
      <c r="EU388" s="27" t="s">
        <v>694</v>
      </c>
      <c r="EV388" s="27" t="s">
        <v>694</v>
      </c>
      <c r="EW388" s="27" t="s">
        <v>694</v>
      </c>
      <c r="EX388" s="27" t="s">
        <v>694</v>
      </c>
      <c r="EY388" s="27" t="s">
        <v>694</v>
      </c>
      <c r="EZ388" s="27" t="s">
        <v>694</v>
      </c>
      <c r="FA388" s="27" t="s">
        <v>694</v>
      </c>
      <c r="FB388" s="27" t="s">
        <v>694</v>
      </c>
      <c r="FC388" s="27" t="s">
        <v>694</v>
      </c>
      <c r="FD388" s="27" t="s">
        <v>694</v>
      </c>
      <c r="FE388" s="27" t="s">
        <v>694</v>
      </c>
      <c r="FF388" s="42"/>
      <c r="FG388" s="42"/>
    </row>
    <row r="389" spans="1:163" x14ac:dyDescent="0.25">
      <c r="A389" s="27" t="str">
        <f t="shared" si="5"/>
        <v>IR003005037001000000000000000000000000</v>
      </c>
      <c r="B389" s="27" t="s">
        <v>694</v>
      </c>
      <c r="C389" s="23" t="s">
        <v>2630</v>
      </c>
      <c r="D389" s="23" t="s">
        <v>710</v>
      </c>
      <c r="E389" s="23" t="s">
        <v>713</v>
      </c>
      <c r="F389" s="23" t="s">
        <v>1032</v>
      </c>
      <c r="G389" s="23" t="s">
        <v>702</v>
      </c>
      <c r="H389" s="23" t="s">
        <v>697</v>
      </c>
      <c r="I389" s="23" t="s">
        <v>697</v>
      </c>
      <c r="J389" s="23" t="s">
        <v>697</v>
      </c>
      <c r="K389" s="64" t="s">
        <v>697</v>
      </c>
      <c r="L389" s="23" t="s">
        <v>697</v>
      </c>
      <c r="M389" s="23" t="s">
        <v>697</v>
      </c>
      <c r="N389" s="23" t="s">
        <v>697</v>
      </c>
      <c r="O389" s="23" t="s">
        <v>697</v>
      </c>
      <c r="P389" s="27">
        <v>0</v>
      </c>
      <c r="Q389" s="27" t="s">
        <v>698</v>
      </c>
      <c r="R389" s="27" t="s">
        <v>698</v>
      </c>
      <c r="S389" s="28" t="s">
        <v>694</v>
      </c>
      <c r="T389" s="28" t="s">
        <v>922</v>
      </c>
      <c r="U389" s="34" t="s">
        <v>3357</v>
      </c>
      <c r="V389" s="52" t="s">
        <v>905</v>
      </c>
      <c r="W389" s="20"/>
      <c r="X389" s="20"/>
      <c r="Y389" s="20"/>
      <c r="Z389" s="20" t="s">
        <v>3358</v>
      </c>
      <c r="AA389" s="20"/>
      <c r="AB389" s="20"/>
      <c r="AC389" s="20"/>
      <c r="AD389" s="20"/>
      <c r="AE389" s="20"/>
      <c r="AF389" s="20"/>
      <c r="AG389" s="20"/>
      <c r="AH389" s="27" t="s">
        <v>3359</v>
      </c>
      <c r="AI389" s="28" t="s">
        <v>698</v>
      </c>
      <c r="AJ389" s="27" t="s">
        <v>694</v>
      </c>
      <c r="AK389" s="27" t="s">
        <v>694</v>
      </c>
      <c r="AL389" s="27" t="s">
        <v>694</v>
      </c>
      <c r="AM389" s="27" t="s">
        <v>694</v>
      </c>
      <c r="AN389" s="27" t="s">
        <v>694</v>
      </c>
      <c r="AO389" s="27" t="s">
        <v>694</v>
      </c>
      <c r="AP389" s="27" t="s">
        <v>694</v>
      </c>
      <c r="AQ389" s="27" t="s">
        <v>694</v>
      </c>
      <c r="AR389" s="27" t="s">
        <v>694</v>
      </c>
      <c r="AS389" s="27" t="s">
        <v>694</v>
      </c>
      <c r="AT389" s="27" t="s">
        <v>694</v>
      </c>
      <c r="AU389" s="27" t="s">
        <v>694</v>
      </c>
      <c r="AV389" s="27" t="s">
        <v>694</v>
      </c>
      <c r="AW389" s="27" t="s">
        <v>694</v>
      </c>
      <c r="AX389" s="27" t="s">
        <v>694</v>
      </c>
      <c r="AY389" s="27" t="s">
        <v>694</v>
      </c>
      <c r="AZ389" s="27" t="s">
        <v>694</v>
      </c>
      <c r="BA389" s="27" t="s">
        <v>694</v>
      </c>
      <c r="BB389" s="27" t="s">
        <v>694</v>
      </c>
      <c r="BC389" s="27" t="s">
        <v>694</v>
      </c>
      <c r="BD389" s="27" t="s">
        <v>694</v>
      </c>
      <c r="BE389" s="27" t="s">
        <v>694</v>
      </c>
      <c r="BF389" s="27" t="s">
        <v>694</v>
      </c>
      <c r="BG389" s="27" t="s">
        <v>694</v>
      </c>
      <c r="BH389" s="27" t="s">
        <v>694</v>
      </c>
      <c r="BI389" s="27" t="s">
        <v>694</v>
      </c>
      <c r="BJ389" s="27" t="s">
        <v>694</v>
      </c>
      <c r="BK389" s="27" t="s">
        <v>694</v>
      </c>
      <c r="BL389" s="27" t="s">
        <v>694</v>
      </c>
      <c r="BM389" s="27" t="s">
        <v>694</v>
      </c>
      <c r="BN389" s="27" t="s">
        <v>694</v>
      </c>
      <c r="BO389" s="27" t="s">
        <v>694</v>
      </c>
      <c r="BP389" s="27" t="s">
        <v>694</v>
      </c>
      <c r="BQ389" s="27" t="s">
        <v>694</v>
      </c>
      <c r="BR389" s="27" t="s">
        <v>694</v>
      </c>
      <c r="BS389" s="27" t="s">
        <v>694</v>
      </c>
      <c r="BT389" s="27" t="s">
        <v>694</v>
      </c>
      <c r="BU389" s="27" t="s">
        <v>694</v>
      </c>
      <c r="BV389" s="27" t="s">
        <v>694</v>
      </c>
      <c r="BW389" s="27" t="s">
        <v>694</v>
      </c>
      <c r="BX389" s="27" t="s">
        <v>694</v>
      </c>
      <c r="BY389" s="27" t="s">
        <v>694</v>
      </c>
      <c r="BZ389" s="27" t="s">
        <v>694</v>
      </c>
      <c r="CA389" s="27" t="s">
        <v>694</v>
      </c>
      <c r="CB389" s="27" t="s">
        <v>694</v>
      </c>
      <c r="CC389" s="27" t="s">
        <v>694</v>
      </c>
      <c r="CD389" s="27" t="s">
        <v>694</v>
      </c>
      <c r="CE389" s="27" t="s">
        <v>694</v>
      </c>
      <c r="CF389" s="27" t="s">
        <v>694</v>
      </c>
      <c r="CG389" s="27" t="s">
        <v>694</v>
      </c>
      <c r="CH389" s="27" t="s">
        <v>694</v>
      </c>
      <c r="CI389" s="27" t="s">
        <v>694</v>
      </c>
      <c r="CJ389" s="27" t="s">
        <v>694</v>
      </c>
      <c r="CK389" s="27" t="s">
        <v>694</v>
      </c>
      <c r="CL389" s="27" t="s">
        <v>694</v>
      </c>
      <c r="CM389" s="27" t="s">
        <v>694</v>
      </c>
      <c r="CN389" s="27" t="s">
        <v>694</v>
      </c>
      <c r="CO389" s="27" t="s">
        <v>694</v>
      </c>
      <c r="CP389" s="27" t="s">
        <v>694</v>
      </c>
      <c r="CQ389" s="27" t="s">
        <v>694</v>
      </c>
      <c r="CR389" s="27" t="s">
        <v>694</v>
      </c>
      <c r="CS389" s="27" t="s">
        <v>694</v>
      </c>
      <c r="CT389" s="27" t="s">
        <v>694</v>
      </c>
      <c r="CU389" s="27" t="s">
        <v>694</v>
      </c>
      <c r="CV389" s="27" t="s">
        <v>694</v>
      </c>
      <c r="CW389" s="27" t="s">
        <v>694</v>
      </c>
      <c r="CX389" s="27" t="s">
        <v>694</v>
      </c>
      <c r="CY389" s="27" t="s">
        <v>694</v>
      </c>
      <c r="CZ389" s="27" t="s">
        <v>694</v>
      </c>
      <c r="DA389" s="27" t="s">
        <v>694</v>
      </c>
      <c r="DB389" s="27" t="s">
        <v>694</v>
      </c>
      <c r="DC389" s="27" t="s">
        <v>694</v>
      </c>
      <c r="DD389" s="27" t="s">
        <v>694</v>
      </c>
      <c r="DE389" s="27" t="s">
        <v>694</v>
      </c>
      <c r="DF389" s="27" t="s">
        <v>694</v>
      </c>
      <c r="DG389" s="27" t="s">
        <v>694</v>
      </c>
      <c r="DH389" s="27" t="s">
        <v>694</v>
      </c>
      <c r="DI389" s="27" t="s">
        <v>694</v>
      </c>
      <c r="DJ389" s="27" t="s">
        <v>694</v>
      </c>
      <c r="DK389" s="27" t="s">
        <v>694</v>
      </c>
      <c r="DL389" s="27" t="s">
        <v>694</v>
      </c>
      <c r="DM389" s="27" t="s">
        <v>694</v>
      </c>
      <c r="DN389" s="27" t="s">
        <v>694</v>
      </c>
      <c r="DO389" s="27" t="s">
        <v>694</v>
      </c>
      <c r="DP389" s="27" t="s">
        <v>694</v>
      </c>
      <c r="DQ389" s="27" t="s">
        <v>694</v>
      </c>
      <c r="DR389" s="27" t="s">
        <v>694</v>
      </c>
      <c r="DS389" s="27" t="s">
        <v>694</v>
      </c>
      <c r="DT389" s="27" t="s">
        <v>694</v>
      </c>
      <c r="DU389" s="27" t="s">
        <v>694</v>
      </c>
      <c r="DV389" s="27" t="s">
        <v>694</v>
      </c>
      <c r="DW389" s="27" t="s">
        <v>694</v>
      </c>
      <c r="DX389" s="27" t="s">
        <v>694</v>
      </c>
      <c r="DY389" s="27" t="s">
        <v>694</v>
      </c>
      <c r="DZ389" s="27" t="s">
        <v>694</v>
      </c>
      <c r="EA389" s="27" t="s">
        <v>694</v>
      </c>
      <c r="EB389" s="27" t="s">
        <v>694</v>
      </c>
      <c r="EC389" s="27" t="s">
        <v>694</v>
      </c>
      <c r="ED389" s="27" t="s">
        <v>694</v>
      </c>
      <c r="EE389" s="27" t="s">
        <v>694</v>
      </c>
      <c r="EF389" s="27" t="s">
        <v>694</v>
      </c>
      <c r="EG389" s="27" t="s">
        <v>694</v>
      </c>
      <c r="EH389" s="27" t="s">
        <v>694</v>
      </c>
      <c r="EI389" s="27" t="s">
        <v>694</v>
      </c>
      <c r="EJ389" s="27" t="s">
        <v>694</v>
      </c>
      <c r="EK389" s="27" t="s">
        <v>694</v>
      </c>
      <c r="EL389" s="27" t="s">
        <v>694</v>
      </c>
      <c r="EM389" s="27" t="s">
        <v>694</v>
      </c>
      <c r="EN389" s="27" t="s">
        <v>694</v>
      </c>
      <c r="EO389" s="27" t="s">
        <v>694</v>
      </c>
      <c r="EP389" s="27" t="s">
        <v>694</v>
      </c>
      <c r="EQ389" s="27" t="s">
        <v>694</v>
      </c>
      <c r="ER389" s="27" t="s">
        <v>694</v>
      </c>
      <c r="ES389" s="27" t="s">
        <v>694</v>
      </c>
      <c r="ET389" s="27" t="s">
        <v>694</v>
      </c>
      <c r="EU389" s="27" t="s">
        <v>694</v>
      </c>
      <c r="EV389" s="27" t="s">
        <v>694</v>
      </c>
      <c r="EW389" s="27" t="s">
        <v>694</v>
      </c>
      <c r="EX389" s="27" t="s">
        <v>694</v>
      </c>
      <c r="EY389" s="27" t="s">
        <v>694</v>
      </c>
      <c r="EZ389" s="27" t="s">
        <v>694</v>
      </c>
      <c r="FA389" s="27" t="s">
        <v>694</v>
      </c>
      <c r="FB389" s="27" t="s">
        <v>694</v>
      </c>
      <c r="FC389" s="27" t="s">
        <v>694</v>
      </c>
      <c r="FD389" s="27" t="s">
        <v>694</v>
      </c>
      <c r="FE389" s="27" t="s">
        <v>694</v>
      </c>
      <c r="FF389" s="42"/>
      <c r="FG389" s="42"/>
    </row>
    <row r="390" spans="1:163" x14ac:dyDescent="0.25">
      <c r="A390" s="27" t="str">
        <f t="shared" si="5"/>
        <v>IR003005037001001000000000000000000000</v>
      </c>
      <c r="B390" s="20" t="s">
        <v>2877</v>
      </c>
      <c r="C390" s="23" t="s">
        <v>2630</v>
      </c>
      <c r="D390" s="23" t="s">
        <v>710</v>
      </c>
      <c r="E390" s="23" t="s">
        <v>713</v>
      </c>
      <c r="F390" s="23" t="s">
        <v>1032</v>
      </c>
      <c r="G390" s="23" t="s">
        <v>702</v>
      </c>
      <c r="H390" s="21" t="s">
        <v>702</v>
      </c>
      <c r="I390" s="23" t="s">
        <v>697</v>
      </c>
      <c r="J390" s="23" t="s">
        <v>697</v>
      </c>
      <c r="K390" s="64" t="s">
        <v>697</v>
      </c>
      <c r="L390" s="23" t="s">
        <v>697</v>
      </c>
      <c r="M390" s="23" t="s">
        <v>697</v>
      </c>
      <c r="N390" s="23" t="s">
        <v>697</v>
      </c>
      <c r="O390" s="23" t="s">
        <v>697</v>
      </c>
      <c r="P390" s="27">
        <v>0</v>
      </c>
      <c r="Q390" s="27" t="s">
        <v>704</v>
      </c>
      <c r="R390" s="27" t="s">
        <v>698</v>
      </c>
      <c r="S390" s="28" t="s">
        <v>694</v>
      </c>
      <c r="T390" s="28" t="s">
        <v>922</v>
      </c>
      <c r="U390" s="34" t="s">
        <v>3360</v>
      </c>
      <c r="V390" s="52" t="s">
        <v>905</v>
      </c>
      <c r="W390" s="20"/>
      <c r="X390" s="20"/>
      <c r="Y390" s="20"/>
      <c r="Z390" s="20"/>
      <c r="AA390" s="20" t="s">
        <v>3361</v>
      </c>
      <c r="AB390" s="20"/>
      <c r="AC390" s="20"/>
      <c r="AD390" s="20"/>
      <c r="AE390" s="20"/>
      <c r="AF390" s="20"/>
      <c r="AG390" s="20"/>
      <c r="AH390" s="27" t="s">
        <v>3362</v>
      </c>
      <c r="AI390" s="28" t="s">
        <v>704</v>
      </c>
      <c r="AJ390" s="27" t="s">
        <v>698</v>
      </c>
      <c r="AK390" s="27" t="s">
        <v>698</v>
      </c>
      <c r="AL390" s="27" t="s">
        <v>698</v>
      </c>
      <c r="AM390" s="27" t="s">
        <v>698</v>
      </c>
      <c r="AN390" s="27" t="s">
        <v>698</v>
      </c>
      <c r="AO390" s="27" t="s">
        <v>698</v>
      </c>
      <c r="AP390" s="27" t="s">
        <v>698</v>
      </c>
      <c r="AQ390" s="27" t="s">
        <v>698</v>
      </c>
      <c r="AR390" s="27" t="s">
        <v>698</v>
      </c>
      <c r="AS390" s="27" t="s">
        <v>698</v>
      </c>
      <c r="AT390" s="27" t="s">
        <v>704</v>
      </c>
      <c r="AU390" s="27" t="s">
        <v>698</v>
      </c>
      <c r="AV390" s="27" t="s">
        <v>698</v>
      </c>
      <c r="AW390" s="27" t="s">
        <v>698</v>
      </c>
      <c r="AX390" s="27" t="s">
        <v>698</v>
      </c>
      <c r="AY390" s="27" t="s">
        <v>698</v>
      </c>
      <c r="AZ390" s="27" t="s">
        <v>698</v>
      </c>
      <c r="BA390" s="27" t="s">
        <v>698</v>
      </c>
      <c r="BB390" s="27" t="s">
        <v>698</v>
      </c>
      <c r="BC390" s="27" t="s">
        <v>698</v>
      </c>
      <c r="BD390" s="27" t="s">
        <v>698</v>
      </c>
      <c r="BE390" s="27" t="s">
        <v>698</v>
      </c>
      <c r="BF390" s="27" t="s">
        <v>698</v>
      </c>
      <c r="BG390" s="27" t="s">
        <v>698</v>
      </c>
      <c r="BH390" s="27" t="s">
        <v>698</v>
      </c>
      <c r="BI390" s="27" t="s">
        <v>698</v>
      </c>
      <c r="BJ390" s="27" t="s">
        <v>698</v>
      </c>
      <c r="BK390" s="27" t="s">
        <v>698</v>
      </c>
      <c r="BL390" s="27" t="s">
        <v>698</v>
      </c>
      <c r="BM390" s="27" t="s">
        <v>698</v>
      </c>
      <c r="BN390" s="27" t="s">
        <v>698</v>
      </c>
      <c r="BO390" s="27" t="s">
        <v>698</v>
      </c>
      <c r="BP390" s="27" t="s">
        <v>698</v>
      </c>
      <c r="BQ390" s="27" t="s">
        <v>698</v>
      </c>
      <c r="BR390" s="27" t="s">
        <v>698</v>
      </c>
      <c r="BS390" s="27" t="s">
        <v>698</v>
      </c>
      <c r="BT390" s="27" t="s">
        <v>698</v>
      </c>
      <c r="BU390" s="27" t="s">
        <v>698</v>
      </c>
      <c r="BV390" s="27" t="s">
        <v>698</v>
      </c>
      <c r="BW390" s="27" t="s">
        <v>698</v>
      </c>
      <c r="BX390" s="27" t="s">
        <v>698</v>
      </c>
      <c r="BY390" s="27" t="s">
        <v>698</v>
      </c>
      <c r="BZ390" s="27" t="s">
        <v>698</v>
      </c>
      <c r="CA390" s="27" t="s">
        <v>698</v>
      </c>
      <c r="CB390" s="27" t="s">
        <v>698</v>
      </c>
      <c r="CC390" s="27" t="s">
        <v>698</v>
      </c>
      <c r="CD390" s="27" t="s">
        <v>698</v>
      </c>
      <c r="CE390" s="27" t="s">
        <v>698</v>
      </c>
      <c r="CF390" s="27" t="s">
        <v>698</v>
      </c>
      <c r="CG390" s="27" t="s">
        <v>698</v>
      </c>
      <c r="CH390" s="27" t="s">
        <v>698</v>
      </c>
      <c r="CI390" s="27" t="s">
        <v>698</v>
      </c>
      <c r="CJ390" s="27" t="s">
        <v>698</v>
      </c>
      <c r="CK390" s="27" t="s">
        <v>698</v>
      </c>
      <c r="CL390" s="27" t="s">
        <v>698</v>
      </c>
      <c r="CM390" s="27" t="s">
        <v>698</v>
      </c>
      <c r="CN390" s="27" t="s">
        <v>698</v>
      </c>
      <c r="CO390" s="27" t="s">
        <v>698</v>
      </c>
      <c r="CP390" s="27" t="s">
        <v>698</v>
      </c>
      <c r="CQ390" s="27" t="s">
        <v>698</v>
      </c>
      <c r="CR390" s="27" t="s">
        <v>698</v>
      </c>
      <c r="CS390" s="27" t="s">
        <v>698</v>
      </c>
      <c r="CT390" s="27" t="s">
        <v>698</v>
      </c>
      <c r="CU390" s="27" t="s">
        <v>698</v>
      </c>
      <c r="CV390" s="27" t="s">
        <v>698</v>
      </c>
      <c r="CW390" s="27" t="s">
        <v>698</v>
      </c>
      <c r="CX390" s="27" t="s">
        <v>698</v>
      </c>
      <c r="CY390" s="27" t="s">
        <v>698</v>
      </c>
      <c r="CZ390" s="27" t="s">
        <v>698</v>
      </c>
      <c r="DA390" s="27" t="s">
        <v>698</v>
      </c>
      <c r="DB390" s="27" t="s">
        <v>698</v>
      </c>
      <c r="DC390" s="27" t="s">
        <v>698</v>
      </c>
      <c r="DD390" s="27" t="s">
        <v>698</v>
      </c>
      <c r="DE390" s="27" t="s">
        <v>698</v>
      </c>
      <c r="DF390" s="27" t="s">
        <v>698</v>
      </c>
      <c r="DG390" s="27" t="s">
        <v>698</v>
      </c>
      <c r="DH390" s="27" t="s">
        <v>698</v>
      </c>
      <c r="DI390" s="27" t="s">
        <v>698</v>
      </c>
      <c r="DJ390" s="27" t="s">
        <v>698</v>
      </c>
      <c r="DK390" s="27" t="s">
        <v>698</v>
      </c>
      <c r="DL390" s="27" t="s">
        <v>698</v>
      </c>
      <c r="DM390" s="27" t="s">
        <v>698</v>
      </c>
      <c r="DN390" s="27" t="s">
        <v>698</v>
      </c>
      <c r="DO390" s="27" t="s">
        <v>698</v>
      </c>
      <c r="DP390" s="27" t="s">
        <v>698</v>
      </c>
      <c r="DQ390" s="27" t="s">
        <v>698</v>
      </c>
      <c r="DR390" s="27" t="s">
        <v>698</v>
      </c>
      <c r="DS390" s="27" t="s">
        <v>698</v>
      </c>
      <c r="DT390" s="27" t="s">
        <v>698</v>
      </c>
      <c r="DU390" s="27" t="s">
        <v>698</v>
      </c>
      <c r="DV390" s="27" t="s">
        <v>698</v>
      </c>
      <c r="DW390" s="27" t="s">
        <v>698</v>
      </c>
      <c r="DX390" s="27" t="s">
        <v>698</v>
      </c>
      <c r="DY390" s="27" t="s">
        <v>698</v>
      </c>
      <c r="DZ390" s="27" t="s">
        <v>698</v>
      </c>
      <c r="EA390" s="27" t="s">
        <v>698</v>
      </c>
      <c r="EB390" s="27" t="s">
        <v>698</v>
      </c>
      <c r="EC390" s="27" t="s">
        <v>698</v>
      </c>
      <c r="ED390" s="27" t="s">
        <v>698</v>
      </c>
      <c r="EE390" s="27" t="s">
        <v>698</v>
      </c>
      <c r="EF390" s="27" t="s">
        <v>698</v>
      </c>
      <c r="EG390" s="27" t="s">
        <v>698</v>
      </c>
      <c r="EH390" s="27" t="s">
        <v>698</v>
      </c>
      <c r="EI390" s="27" t="s">
        <v>698</v>
      </c>
      <c r="EJ390" s="27" t="s">
        <v>698</v>
      </c>
      <c r="EK390" s="27" t="s">
        <v>698</v>
      </c>
      <c r="EL390" s="27" t="s">
        <v>698</v>
      </c>
      <c r="EM390" s="27" t="s">
        <v>698</v>
      </c>
      <c r="EN390" s="27" t="s">
        <v>698</v>
      </c>
      <c r="EO390" s="27" t="s">
        <v>698</v>
      </c>
      <c r="EP390" s="27" t="s">
        <v>698</v>
      </c>
      <c r="EQ390" s="27" t="s">
        <v>698</v>
      </c>
      <c r="ER390" s="27" t="s">
        <v>698</v>
      </c>
      <c r="ES390" s="27" t="s">
        <v>698</v>
      </c>
      <c r="ET390" s="27" t="s">
        <v>698</v>
      </c>
      <c r="EU390" s="27" t="s">
        <v>698</v>
      </c>
      <c r="EV390" s="27" t="s">
        <v>698</v>
      </c>
      <c r="EW390" s="27" t="s">
        <v>2705</v>
      </c>
      <c r="EX390" s="27" t="s">
        <v>2706</v>
      </c>
      <c r="EY390" s="27" t="s">
        <v>2707</v>
      </c>
      <c r="EZ390" s="27" t="s">
        <v>694</v>
      </c>
      <c r="FA390" s="27" t="s">
        <v>694</v>
      </c>
      <c r="FB390" s="27" t="s">
        <v>694</v>
      </c>
      <c r="FC390" s="27" t="s">
        <v>694</v>
      </c>
      <c r="FD390" s="27" t="s">
        <v>694</v>
      </c>
      <c r="FE390" s="27" t="s">
        <v>2709</v>
      </c>
      <c r="FF390" s="42"/>
      <c r="FG390" s="42"/>
    </row>
    <row r="391" spans="1:163" x14ac:dyDescent="0.25">
      <c r="A391" s="27" t="str">
        <f t="shared" si="5"/>
        <v>IR003005037001002000000000000000000000</v>
      </c>
      <c r="B391" s="20" t="s">
        <v>2877</v>
      </c>
      <c r="C391" s="23" t="s">
        <v>2630</v>
      </c>
      <c r="D391" s="23" t="s">
        <v>710</v>
      </c>
      <c r="E391" s="23" t="s">
        <v>713</v>
      </c>
      <c r="F391" s="23" t="s">
        <v>1032</v>
      </c>
      <c r="G391" s="23" t="s">
        <v>702</v>
      </c>
      <c r="H391" s="21" t="s">
        <v>707</v>
      </c>
      <c r="I391" s="23" t="s">
        <v>697</v>
      </c>
      <c r="J391" s="23" t="s">
        <v>697</v>
      </c>
      <c r="K391" s="64" t="s">
        <v>697</v>
      </c>
      <c r="L391" s="23" t="s">
        <v>697</v>
      </c>
      <c r="M391" s="23" t="s">
        <v>697</v>
      </c>
      <c r="N391" s="23" t="s">
        <v>697</v>
      </c>
      <c r="O391" s="23" t="s">
        <v>697</v>
      </c>
      <c r="P391" s="27">
        <v>0</v>
      </c>
      <c r="Q391" s="27" t="s">
        <v>704</v>
      </c>
      <c r="R391" s="27" t="s">
        <v>698</v>
      </c>
      <c r="S391" s="28" t="s">
        <v>694</v>
      </c>
      <c r="T391" s="28" t="s">
        <v>922</v>
      </c>
      <c r="U391" s="34" t="s">
        <v>3363</v>
      </c>
      <c r="V391" s="52" t="s">
        <v>905</v>
      </c>
      <c r="W391" s="20"/>
      <c r="X391" s="20"/>
      <c r="Y391" s="20"/>
      <c r="Z391" s="20"/>
      <c r="AA391" s="20" t="s">
        <v>3364</v>
      </c>
      <c r="AB391" s="20"/>
      <c r="AC391" s="20"/>
      <c r="AD391" s="20"/>
      <c r="AE391" s="20"/>
      <c r="AF391" s="20"/>
      <c r="AG391" s="20"/>
      <c r="AH391" s="27" t="s">
        <v>3365</v>
      </c>
      <c r="AI391" s="28" t="s">
        <v>704</v>
      </c>
      <c r="AJ391" s="27" t="s">
        <v>698</v>
      </c>
      <c r="AK391" s="27" t="s">
        <v>698</v>
      </c>
      <c r="AL391" s="27" t="s">
        <v>698</v>
      </c>
      <c r="AM391" s="27" t="s">
        <v>698</v>
      </c>
      <c r="AN391" s="27" t="s">
        <v>698</v>
      </c>
      <c r="AO391" s="27" t="s">
        <v>698</v>
      </c>
      <c r="AP391" s="27" t="s">
        <v>698</v>
      </c>
      <c r="AQ391" s="27" t="s">
        <v>698</v>
      </c>
      <c r="AR391" s="27" t="s">
        <v>698</v>
      </c>
      <c r="AS391" s="27" t="s">
        <v>698</v>
      </c>
      <c r="AT391" s="27" t="s">
        <v>704</v>
      </c>
      <c r="AU391" s="27" t="s">
        <v>698</v>
      </c>
      <c r="AV391" s="27" t="s">
        <v>698</v>
      </c>
      <c r="AW391" s="27" t="s">
        <v>698</v>
      </c>
      <c r="AX391" s="27" t="s">
        <v>698</v>
      </c>
      <c r="AY391" s="27" t="s">
        <v>698</v>
      </c>
      <c r="AZ391" s="27" t="s">
        <v>698</v>
      </c>
      <c r="BA391" s="27" t="s">
        <v>698</v>
      </c>
      <c r="BB391" s="27" t="s">
        <v>698</v>
      </c>
      <c r="BC391" s="27" t="s">
        <v>698</v>
      </c>
      <c r="BD391" s="27" t="s">
        <v>698</v>
      </c>
      <c r="BE391" s="27" t="s">
        <v>698</v>
      </c>
      <c r="BF391" s="27" t="s">
        <v>698</v>
      </c>
      <c r="BG391" s="27" t="s">
        <v>698</v>
      </c>
      <c r="BH391" s="27" t="s">
        <v>698</v>
      </c>
      <c r="BI391" s="27" t="s">
        <v>698</v>
      </c>
      <c r="BJ391" s="27" t="s">
        <v>698</v>
      </c>
      <c r="BK391" s="27" t="s">
        <v>698</v>
      </c>
      <c r="BL391" s="27" t="s">
        <v>698</v>
      </c>
      <c r="BM391" s="27" t="s">
        <v>698</v>
      </c>
      <c r="BN391" s="27" t="s">
        <v>698</v>
      </c>
      <c r="BO391" s="27" t="s">
        <v>698</v>
      </c>
      <c r="BP391" s="27" t="s">
        <v>698</v>
      </c>
      <c r="BQ391" s="27" t="s">
        <v>698</v>
      </c>
      <c r="BR391" s="27" t="s">
        <v>698</v>
      </c>
      <c r="BS391" s="27" t="s">
        <v>698</v>
      </c>
      <c r="BT391" s="27" t="s">
        <v>698</v>
      </c>
      <c r="BU391" s="27" t="s">
        <v>698</v>
      </c>
      <c r="BV391" s="27" t="s">
        <v>698</v>
      </c>
      <c r="BW391" s="27" t="s">
        <v>698</v>
      </c>
      <c r="BX391" s="27" t="s">
        <v>698</v>
      </c>
      <c r="BY391" s="27" t="s">
        <v>698</v>
      </c>
      <c r="BZ391" s="27" t="s">
        <v>698</v>
      </c>
      <c r="CA391" s="27" t="s">
        <v>698</v>
      </c>
      <c r="CB391" s="27" t="s">
        <v>698</v>
      </c>
      <c r="CC391" s="27" t="s">
        <v>698</v>
      </c>
      <c r="CD391" s="27" t="s">
        <v>698</v>
      </c>
      <c r="CE391" s="27" t="s">
        <v>698</v>
      </c>
      <c r="CF391" s="27" t="s">
        <v>698</v>
      </c>
      <c r="CG391" s="27" t="s">
        <v>698</v>
      </c>
      <c r="CH391" s="27" t="s">
        <v>698</v>
      </c>
      <c r="CI391" s="27" t="s">
        <v>698</v>
      </c>
      <c r="CJ391" s="27" t="s">
        <v>698</v>
      </c>
      <c r="CK391" s="27" t="s">
        <v>698</v>
      </c>
      <c r="CL391" s="27" t="s">
        <v>698</v>
      </c>
      <c r="CM391" s="27" t="s">
        <v>698</v>
      </c>
      <c r="CN391" s="27" t="s">
        <v>698</v>
      </c>
      <c r="CO391" s="27" t="s">
        <v>698</v>
      </c>
      <c r="CP391" s="27" t="s">
        <v>698</v>
      </c>
      <c r="CQ391" s="27" t="s">
        <v>698</v>
      </c>
      <c r="CR391" s="27" t="s">
        <v>698</v>
      </c>
      <c r="CS391" s="27" t="s">
        <v>698</v>
      </c>
      <c r="CT391" s="27" t="s">
        <v>698</v>
      </c>
      <c r="CU391" s="27" t="s">
        <v>698</v>
      </c>
      <c r="CV391" s="27" t="s">
        <v>698</v>
      </c>
      <c r="CW391" s="27" t="s">
        <v>698</v>
      </c>
      <c r="CX391" s="27" t="s">
        <v>698</v>
      </c>
      <c r="CY391" s="27" t="s">
        <v>698</v>
      </c>
      <c r="CZ391" s="27" t="s">
        <v>698</v>
      </c>
      <c r="DA391" s="27" t="s">
        <v>698</v>
      </c>
      <c r="DB391" s="27" t="s">
        <v>698</v>
      </c>
      <c r="DC391" s="27" t="s">
        <v>698</v>
      </c>
      <c r="DD391" s="27" t="s">
        <v>698</v>
      </c>
      <c r="DE391" s="27" t="s">
        <v>698</v>
      </c>
      <c r="DF391" s="27" t="s">
        <v>698</v>
      </c>
      <c r="DG391" s="27" t="s">
        <v>698</v>
      </c>
      <c r="DH391" s="27" t="s">
        <v>698</v>
      </c>
      <c r="DI391" s="27" t="s">
        <v>698</v>
      </c>
      <c r="DJ391" s="27" t="s">
        <v>698</v>
      </c>
      <c r="DK391" s="27" t="s">
        <v>698</v>
      </c>
      <c r="DL391" s="27" t="s">
        <v>698</v>
      </c>
      <c r="DM391" s="27" t="s">
        <v>698</v>
      </c>
      <c r="DN391" s="27" t="s">
        <v>698</v>
      </c>
      <c r="DO391" s="27" t="s">
        <v>698</v>
      </c>
      <c r="DP391" s="27" t="s">
        <v>698</v>
      </c>
      <c r="DQ391" s="27" t="s">
        <v>698</v>
      </c>
      <c r="DR391" s="27" t="s">
        <v>698</v>
      </c>
      <c r="DS391" s="27" t="s">
        <v>698</v>
      </c>
      <c r="DT391" s="27" t="s">
        <v>698</v>
      </c>
      <c r="DU391" s="27" t="s">
        <v>698</v>
      </c>
      <c r="DV391" s="27" t="s">
        <v>698</v>
      </c>
      <c r="DW391" s="27" t="s">
        <v>698</v>
      </c>
      <c r="DX391" s="27" t="s">
        <v>698</v>
      </c>
      <c r="DY391" s="27" t="s">
        <v>698</v>
      </c>
      <c r="DZ391" s="27" t="s">
        <v>698</v>
      </c>
      <c r="EA391" s="27" t="s">
        <v>698</v>
      </c>
      <c r="EB391" s="27" t="s">
        <v>698</v>
      </c>
      <c r="EC391" s="27" t="s">
        <v>698</v>
      </c>
      <c r="ED391" s="27" t="s">
        <v>698</v>
      </c>
      <c r="EE391" s="27" t="s">
        <v>698</v>
      </c>
      <c r="EF391" s="27" t="s">
        <v>698</v>
      </c>
      <c r="EG391" s="27" t="s">
        <v>698</v>
      </c>
      <c r="EH391" s="27" t="s">
        <v>698</v>
      </c>
      <c r="EI391" s="27" t="s">
        <v>698</v>
      </c>
      <c r="EJ391" s="27" t="s">
        <v>698</v>
      </c>
      <c r="EK391" s="27" t="s">
        <v>698</v>
      </c>
      <c r="EL391" s="27" t="s">
        <v>698</v>
      </c>
      <c r="EM391" s="27" t="s">
        <v>698</v>
      </c>
      <c r="EN391" s="27" t="s">
        <v>698</v>
      </c>
      <c r="EO391" s="27" t="s">
        <v>698</v>
      </c>
      <c r="EP391" s="27" t="s">
        <v>698</v>
      </c>
      <c r="EQ391" s="27" t="s">
        <v>698</v>
      </c>
      <c r="ER391" s="27" t="s">
        <v>698</v>
      </c>
      <c r="ES391" s="27" t="s">
        <v>698</v>
      </c>
      <c r="ET391" s="27" t="s">
        <v>698</v>
      </c>
      <c r="EU391" s="27" t="s">
        <v>698</v>
      </c>
      <c r="EV391" s="27" t="s">
        <v>698</v>
      </c>
      <c r="EW391" s="27" t="s">
        <v>2705</v>
      </c>
      <c r="EX391" s="27" t="s">
        <v>2706</v>
      </c>
      <c r="EY391" s="27" t="s">
        <v>2707</v>
      </c>
      <c r="EZ391" s="27" t="s">
        <v>694</v>
      </c>
      <c r="FA391" s="27" t="s">
        <v>694</v>
      </c>
      <c r="FB391" s="27" t="s">
        <v>694</v>
      </c>
      <c r="FC391" s="27" t="s">
        <v>694</v>
      </c>
      <c r="FD391" s="27" t="s">
        <v>694</v>
      </c>
      <c r="FE391" s="27" t="s">
        <v>2709</v>
      </c>
      <c r="FF391" s="42"/>
      <c r="FG391" s="42"/>
    </row>
    <row r="392" spans="1:163" x14ac:dyDescent="0.25">
      <c r="A392" s="27" t="str">
        <f t="shared" ref="A392:A455" si="6">CONCATENATE(C392,D392,E392,F392,G392,H392,I392,J392,K392,L392,M392,N392,O392)</f>
        <v>IR003005037001003000000000000000000000</v>
      </c>
      <c r="B392" s="20" t="s">
        <v>2877</v>
      </c>
      <c r="C392" s="23" t="s">
        <v>2630</v>
      </c>
      <c r="D392" s="23" t="s">
        <v>710</v>
      </c>
      <c r="E392" s="23" t="s">
        <v>713</v>
      </c>
      <c r="F392" s="23" t="s">
        <v>1032</v>
      </c>
      <c r="G392" s="23" t="s">
        <v>702</v>
      </c>
      <c r="H392" s="21" t="s">
        <v>710</v>
      </c>
      <c r="I392" s="23" t="s">
        <v>697</v>
      </c>
      <c r="J392" s="23" t="s">
        <v>697</v>
      </c>
      <c r="K392" s="64" t="s">
        <v>697</v>
      </c>
      <c r="L392" s="23" t="s">
        <v>697</v>
      </c>
      <c r="M392" s="23" t="s">
        <v>697</v>
      </c>
      <c r="N392" s="23" t="s">
        <v>697</v>
      </c>
      <c r="O392" s="23" t="s">
        <v>697</v>
      </c>
      <c r="P392" s="27">
        <v>0</v>
      </c>
      <c r="Q392" s="27" t="s">
        <v>704</v>
      </c>
      <c r="R392" s="27" t="s">
        <v>698</v>
      </c>
      <c r="S392" s="28" t="s">
        <v>694</v>
      </c>
      <c r="T392" s="28" t="s">
        <v>922</v>
      </c>
      <c r="U392" s="34" t="s">
        <v>3366</v>
      </c>
      <c r="V392" s="52" t="s">
        <v>905</v>
      </c>
      <c r="W392" s="20"/>
      <c r="X392" s="20"/>
      <c r="Y392" s="20"/>
      <c r="Z392" s="20"/>
      <c r="AA392" s="20" t="s">
        <v>3367</v>
      </c>
      <c r="AB392" s="20"/>
      <c r="AC392" s="20"/>
      <c r="AD392" s="20"/>
      <c r="AE392" s="20"/>
      <c r="AF392" s="20"/>
      <c r="AG392" s="20"/>
      <c r="AH392" s="27" t="s">
        <v>3368</v>
      </c>
      <c r="AI392" s="28" t="s">
        <v>704</v>
      </c>
      <c r="AJ392" s="27" t="s">
        <v>698</v>
      </c>
      <c r="AK392" s="27" t="s">
        <v>698</v>
      </c>
      <c r="AL392" s="27" t="s">
        <v>698</v>
      </c>
      <c r="AM392" s="27" t="s">
        <v>698</v>
      </c>
      <c r="AN392" s="27" t="s">
        <v>698</v>
      </c>
      <c r="AO392" s="27" t="s">
        <v>698</v>
      </c>
      <c r="AP392" s="27" t="s">
        <v>698</v>
      </c>
      <c r="AQ392" s="27" t="s">
        <v>698</v>
      </c>
      <c r="AR392" s="27" t="s">
        <v>698</v>
      </c>
      <c r="AS392" s="27" t="s">
        <v>698</v>
      </c>
      <c r="AT392" s="27" t="s">
        <v>704</v>
      </c>
      <c r="AU392" s="27" t="s">
        <v>698</v>
      </c>
      <c r="AV392" s="27" t="s">
        <v>698</v>
      </c>
      <c r="AW392" s="27" t="s">
        <v>698</v>
      </c>
      <c r="AX392" s="27" t="s">
        <v>698</v>
      </c>
      <c r="AY392" s="27" t="s">
        <v>698</v>
      </c>
      <c r="AZ392" s="27" t="s">
        <v>698</v>
      </c>
      <c r="BA392" s="27" t="s">
        <v>698</v>
      </c>
      <c r="BB392" s="27" t="s">
        <v>698</v>
      </c>
      <c r="BC392" s="27" t="s">
        <v>698</v>
      </c>
      <c r="BD392" s="27" t="s">
        <v>698</v>
      </c>
      <c r="BE392" s="27" t="s">
        <v>698</v>
      </c>
      <c r="BF392" s="27" t="s">
        <v>698</v>
      </c>
      <c r="BG392" s="27" t="s">
        <v>698</v>
      </c>
      <c r="BH392" s="27" t="s">
        <v>698</v>
      </c>
      <c r="BI392" s="27" t="s">
        <v>698</v>
      </c>
      <c r="BJ392" s="27" t="s">
        <v>698</v>
      </c>
      <c r="BK392" s="27" t="s">
        <v>698</v>
      </c>
      <c r="BL392" s="27" t="s">
        <v>698</v>
      </c>
      <c r="BM392" s="27" t="s">
        <v>698</v>
      </c>
      <c r="BN392" s="27" t="s">
        <v>698</v>
      </c>
      <c r="BO392" s="27" t="s">
        <v>698</v>
      </c>
      <c r="BP392" s="27" t="s">
        <v>698</v>
      </c>
      <c r="BQ392" s="27" t="s">
        <v>698</v>
      </c>
      <c r="BR392" s="27" t="s">
        <v>698</v>
      </c>
      <c r="BS392" s="27" t="s">
        <v>698</v>
      </c>
      <c r="BT392" s="27" t="s">
        <v>698</v>
      </c>
      <c r="BU392" s="27" t="s">
        <v>698</v>
      </c>
      <c r="BV392" s="27" t="s">
        <v>698</v>
      </c>
      <c r="BW392" s="27" t="s">
        <v>698</v>
      </c>
      <c r="BX392" s="27" t="s">
        <v>698</v>
      </c>
      <c r="BY392" s="27" t="s">
        <v>698</v>
      </c>
      <c r="BZ392" s="27" t="s">
        <v>698</v>
      </c>
      <c r="CA392" s="27" t="s">
        <v>698</v>
      </c>
      <c r="CB392" s="27" t="s">
        <v>698</v>
      </c>
      <c r="CC392" s="27" t="s">
        <v>698</v>
      </c>
      <c r="CD392" s="27" t="s">
        <v>698</v>
      </c>
      <c r="CE392" s="27" t="s">
        <v>698</v>
      </c>
      <c r="CF392" s="27" t="s">
        <v>698</v>
      </c>
      <c r="CG392" s="27" t="s">
        <v>698</v>
      </c>
      <c r="CH392" s="27" t="s">
        <v>698</v>
      </c>
      <c r="CI392" s="27" t="s">
        <v>698</v>
      </c>
      <c r="CJ392" s="27" t="s">
        <v>698</v>
      </c>
      <c r="CK392" s="27" t="s">
        <v>698</v>
      </c>
      <c r="CL392" s="27" t="s">
        <v>698</v>
      </c>
      <c r="CM392" s="27" t="s">
        <v>698</v>
      </c>
      <c r="CN392" s="27" t="s">
        <v>698</v>
      </c>
      <c r="CO392" s="27" t="s">
        <v>698</v>
      </c>
      <c r="CP392" s="27" t="s">
        <v>698</v>
      </c>
      <c r="CQ392" s="27" t="s">
        <v>698</v>
      </c>
      <c r="CR392" s="27" t="s">
        <v>698</v>
      </c>
      <c r="CS392" s="27" t="s">
        <v>698</v>
      </c>
      <c r="CT392" s="27" t="s">
        <v>698</v>
      </c>
      <c r="CU392" s="27" t="s">
        <v>698</v>
      </c>
      <c r="CV392" s="27" t="s">
        <v>698</v>
      </c>
      <c r="CW392" s="27" t="s">
        <v>698</v>
      </c>
      <c r="CX392" s="27" t="s">
        <v>698</v>
      </c>
      <c r="CY392" s="27" t="s">
        <v>698</v>
      </c>
      <c r="CZ392" s="27" t="s">
        <v>698</v>
      </c>
      <c r="DA392" s="27" t="s">
        <v>698</v>
      </c>
      <c r="DB392" s="27" t="s">
        <v>698</v>
      </c>
      <c r="DC392" s="27" t="s">
        <v>698</v>
      </c>
      <c r="DD392" s="27" t="s">
        <v>698</v>
      </c>
      <c r="DE392" s="27" t="s">
        <v>698</v>
      </c>
      <c r="DF392" s="27" t="s">
        <v>698</v>
      </c>
      <c r="DG392" s="27" t="s">
        <v>698</v>
      </c>
      <c r="DH392" s="27" t="s">
        <v>698</v>
      </c>
      <c r="DI392" s="27" t="s">
        <v>698</v>
      </c>
      <c r="DJ392" s="27" t="s">
        <v>698</v>
      </c>
      <c r="DK392" s="27" t="s">
        <v>698</v>
      </c>
      <c r="DL392" s="27" t="s">
        <v>698</v>
      </c>
      <c r="DM392" s="27" t="s">
        <v>698</v>
      </c>
      <c r="DN392" s="27" t="s">
        <v>698</v>
      </c>
      <c r="DO392" s="27" t="s">
        <v>698</v>
      </c>
      <c r="DP392" s="27" t="s">
        <v>698</v>
      </c>
      <c r="DQ392" s="27" t="s">
        <v>698</v>
      </c>
      <c r="DR392" s="27" t="s">
        <v>698</v>
      </c>
      <c r="DS392" s="27" t="s">
        <v>698</v>
      </c>
      <c r="DT392" s="27" t="s">
        <v>698</v>
      </c>
      <c r="DU392" s="27" t="s">
        <v>698</v>
      </c>
      <c r="DV392" s="27" t="s">
        <v>698</v>
      </c>
      <c r="DW392" s="27" t="s">
        <v>698</v>
      </c>
      <c r="DX392" s="27" t="s">
        <v>698</v>
      </c>
      <c r="DY392" s="27" t="s">
        <v>698</v>
      </c>
      <c r="DZ392" s="27" t="s">
        <v>698</v>
      </c>
      <c r="EA392" s="27" t="s">
        <v>698</v>
      </c>
      <c r="EB392" s="27" t="s">
        <v>698</v>
      </c>
      <c r="EC392" s="27" t="s">
        <v>698</v>
      </c>
      <c r="ED392" s="27" t="s">
        <v>698</v>
      </c>
      <c r="EE392" s="27" t="s">
        <v>698</v>
      </c>
      <c r="EF392" s="27" t="s">
        <v>698</v>
      </c>
      <c r="EG392" s="27" t="s">
        <v>698</v>
      </c>
      <c r="EH392" s="27" t="s">
        <v>698</v>
      </c>
      <c r="EI392" s="27" t="s">
        <v>698</v>
      </c>
      <c r="EJ392" s="27" t="s">
        <v>698</v>
      </c>
      <c r="EK392" s="27" t="s">
        <v>698</v>
      </c>
      <c r="EL392" s="27" t="s">
        <v>698</v>
      </c>
      <c r="EM392" s="27" t="s">
        <v>698</v>
      </c>
      <c r="EN392" s="27" t="s">
        <v>698</v>
      </c>
      <c r="EO392" s="27" t="s">
        <v>698</v>
      </c>
      <c r="EP392" s="27" t="s">
        <v>698</v>
      </c>
      <c r="EQ392" s="27" t="s">
        <v>698</v>
      </c>
      <c r="ER392" s="27" t="s">
        <v>698</v>
      </c>
      <c r="ES392" s="27" t="s">
        <v>698</v>
      </c>
      <c r="ET392" s="27" t="s">
        <v>698</v>
      </c>
      <c r="EU392" s="27" t="s">
        <v>698</v>
      </c>
      <c r="EV392" s="27" t="s">
        <v>698</v>
      </c>
      <c r="EW392" s="27" t="s">
        <v>2705</v>
      </c>
      <c r="EX392" s="27" t="s">
        <v>2706</v>
      </c>
      <c r="EY392" s="27" t="s">
        <v>2707</v>
      </c>
      <c r="EZ392" s="27" t="s">
        <v>694</v>
      </c>
      <c r="FA392" s="27" t="s">
        <v>694</v>
      </c>
      <c r="FB392" s="27" t="s">
        <v>694</v>
      </c>
      <c r="FC392" s="27" t="s">
        <v>694</v>
      </c>
      <c r="FD392" s="27" t="s">
        <v>694</v>
      </c>
      <c r="FE392" s="27" t="s">
        <v>2709</v>
      </c>
      <c r="FF392" s="42"/>
      <c r="FG392" s="42"/>
    </row>
    <row r="393" spans="1:163" x14ac:dyDescent="0.25">
      <c r="A393" s="27" t="str">
        <f t="shared" si="6"/>
        <v>IR003005037002000000000000000000000000</v>
      </c>
      <c r="B393" s="20" t="s">
        <v>2599</v>
      </c>
      <c r="C393" s="23" t="s">
        <v>2630</v>
      </c>
      <c r="D393" s="23" t="s">
        <v>710</v>
      </c>
      <c r="E393" s="23" t="s">
        <v>713</v>
      </c>
      <c r="F393" s="23" t="s">
        <v>1032</v>
      </c>
      <c r="G393" s="21" t="s">
        <v>707</v>
      </c>
      <c r="H393" s="21" t="s">
        <v>697</v>
      </c>
      <c r="I393" s="21" t="s">
        <v>697</v>
      </c>
      <c r="J393" s="23" t="s">
        <v>697</v>
      </c>
      <c r="K393" s="64" t="s">
        <v>697</v>
      </c>
      <c r="L393" s="23" t="s">
        <v>697</v>
      </c>
      <c r="M393" s="23" t="s">
        <v>697</v>
      </c>
      <c r="N393" s="23" t="s">
        <v>697</v>
      </c>
      <c r="O393" s="23" t="s">
        <v>697</v>
      </c>
      <c r="P393" s="27">
        <v>0</v>
      </c>
      <c r="Q393" s="27" t="s">
        <v>704</v>
      </c>
      <c r="R393" s="27" t="s">
        <v>698</v>
      </c>
      <c r="S393" s="28" t="s">
        <v>694</v>
      </c>
      <c r="T393" s="28" t="s">
        <v>922</v>
      </c>
      <c r="U393" s="34" t="s">
        <v>3369</v>
      </c>
      <c r="V393" s="52" t="s">
        <v>905</v>
      </c>
      <c r="W393" s="20"/>
      <c r="X393" s="20"/>
      <c r="Y393" s="20"/>
      <c r="Z393" s="20" t="s">
        <v>3370</v>
      </c>
      <c r="AA393" s="20"/>
      <c r="AB393" s="20"/>
      <c r="AC393" s="20"/>
      <c r="AD393" s="20"/>
      <c r="AE393" s="20"/>
      <c r="AF393" s="20"/>
      <c r="AG393" s="20"/>
      <c r="AH393" s="27" t="s">
        <v>3371</v>
      </c>
      <c r="AI393" s="28" t="s">
        <v>704</v>
      </c>
      <c r="AJ393" s="27" t="s">
        <v>698</v>
      </c>
      <c r="AK393" s="27" t="s">
        <v>698</v>
      </c>
      <c r="AL393" s="27" t="s">
        <v>698</v>
      </c>
      <c r="AM393" s="27" t="s">
        <v>698</v>
      </c>
      <c r="AN393" s="27" t="s">
        <v>698</v>
      </c>
      <c r="AO393" s="27" t="s">
        <v>698</v>
      </c>
      <c r="AP393" s="27" t="s">
        <v>698</v>
      </c>
      <c r="AQ393" s="27" t="s">
        <v>698</v>
      </c>
      <c r="AR393" s="27" t="s">
        <v>698</v>
      </c>
      <c r="AS393" s="27" t="s">
        <v>698</v>
      </c>
      <c r="AT393" s="27" t="s">
        <v>698</v>
      </c>
      <c r="AU393" s="27" t="s">
        <v>698</v>
      </c>
      <c r="AV393" s="27" t="s">
        <v>698</v>
      </c>
      <c r="AW393" s="27" t="s">
        <v>698</v>
      </c>
      <c r="AX393" s="27" t="s">
        <v>698</v>
      </c>
      <c r="AY393" s="27" t="s">
        <v>698</v>
      </c>
      <c r="AZ393" s="27" t="s">
        <v>698</v>
      </c>
      <c r="BA393" s="27" t="s">
        <v>698</v>
      </c>
      <c r="BB393" s="27" t="s">
        <v>698</v>
      </c>
      <c r="BC393" s="27" t="s">
        <v>698</v>
      </c>
      <c r="BD393" s="27" t="s">
        <v>698</v>
      </c>
      <c r="BE393" s="27" t="s">
        <v>698</v>
      </c>
      <c r="BF393" s="27" t="s">
        <v>698</v>
      </c>
      <c r="BG393" s="27" t="s">
        <v>698</v>
      </c>
      <c r="BH393" s="27" t="s">
        <v>698</v>
      </c>
      <c r="BI393" s="27" t="s">
        <v>698</v>
      </c>
      <c r="BJ393" s="27" t="s">
        <v>698</v>
      </c>
      <c r="BK393" s="27" t="s">
        <v>698</v>
      </c>
      <c r="BL393" s="27" t="s">
        <v>698</v>
      </c>
      <c r="BM393" s="27" t="s">
        <v>698</v>
      </c>
      <c r="BN393" s="27" t="s">
        <v>698</v>
      </c>
      <c r="BO393" s="27" t="s">
        <v>698</v>
      </c>
      <c r="BP393" s="27" t="s">
        <v>698</v>
      </c>
      <c r="BQ393" s="27" t="s">
        <v>698</v>
      </c>
      <c r="BR393" s="27" t="s">
        <v>698</v>
      </c>
      <c r="BS393" s="27" t="s">
        <v>698</v>
      </c>
      <c r="BT393" s="27" t="s">
        <v>698</v>
      </c>
      <c r="BU393" s="27" t="s">
        <v>698</v>
      </c>
      <c r="BV393" s="27" t="s">
        <v>698</v>
      </c>
      <c r="BW393" s="27" t="s">
        <v>698</v>
      </c>
      <c r="BX393" s="27" t="s">
        <v>698</v>
      </c>
      <c r="BY393" s="27" t="s">
        <v>698</v>
      </c>
      <c r="BZ393" s="27" t="s">
        <v>704</v>
      </c>
      <c r="CA393" s="27" t="s">
        <v>698</v>
      </c>
      <c r="CB393" s="27" t="s">
        <v>698</v>
      </c>
      <c r="CC393" s="27" t="s">
        <v>698</v>
      </c>
      <c r="CD393" s="27" t="s">
        <v>698</v>
      </c>
      <c r="CE393" s="27" t="s">
        <v>698</v>
      </c>
      <c r="CF393" s="27" t="s">
        <v>698</v>
      </c>
      <c r="CG393" s="27" t="s">
        <v>698</v>
      </c>
      <c r="CH393" s="27" t="s">
        <v>698</v>
      </c>
      <c r="CI393" s="27" t="s">
        <v>698</v>
      </c>
      <c r="CJ393" s="27" t="s">
        <v>698</v>
      </c>
      <c r="CK393" s="27" t="s">
        <v>698</v>
      </c>
      <c r="CL393" s="27" t="s">
        <v>698</v>
      </c>
      <c r="CM393" s="27" t="s">
        <v>698</v>
      </c>
      <c r="CN393" s="27" t="s">
        <v>698</v>
      </c>
      <c r="CO393" s="27" t="s">
        <v>698</v>
      </c>
      <c r="CP393" s="27" t="s">
        <v>698</v>
      </c>
      <c r="CQ393" s="27" t="s">
        <v>698</v>
      </c>
      <c r="CR393" s="27" t="s">
        <v>698</v>
      </c>
      <c r="CS393" s="27" t="s">
        <v>698</v>
      </c>
      <c r="CT393" s="27" t="s">
        <v>698</v>
      </c>
      <c r="CU393" s="27" t="s">
        <v>698</v>
      </c>
      <c r="CV393" s="27" t="s">
        <v>698</v>
      </c>
      <c r="CW393" s="27" t="s">
        <v>698</v>
      </c>
      <c r="CX393" s="27" t="s">
        <v>698</v>
      </c>
      <c r="CY393" s="27" t="s">
        <v>698</v>
      </c>
      <c r="CZ393" s="27" t="s">
        <v>698</v>
      </c>
      <c r="DA393" s="27" t="s">
        <v>698</v>
      </c>
      <c r="DB393" s="27" t="s">
        <v>698</v>
      </c>
      <c r="DC393" s="27" t="s">
        <v>698</v>
      </c>
      <c r="DD393" s="27" t="s">
        <v>698</v>
      </c>
      <c r="DE393" s="27" t="s">
        <v>698</v>
      </c>
      <c r="DF393" s="27" t="s">
        <v>698</v>
      </c>
      <c r="DG393" s="27" t="s">
        <v>698</v>
      </c>
      <c r="DH393" s="27" t="s">
        <v>698</v>
      </c>
      <c r="DI393" s="27" t="s">
        <v>698</v>
      </c>
      <c r="DJ393" s="27" t="s">
        <v>698</v>
      </c>
      <c r="DK393" s="27" t="s">
        <v>698</v>
      </c>
      <c r="DL393" s="27" t="s">
        <v>698</v>
      </c>
      <c r="DM393" s="27" t="s">
        <v>698</v>
      </c>
      <c r="DN393" s="27" t="s">
        <v>698</v>
      </c>
      <c r="DO393" s="27" t="s">
        <v>698</v>
      </c>
      <c r="DP393" s="27" t="s">
        <v>698</v>
      </c>
      <c r="DQ393" s="27" t="s">
        <v>698</v>
      </c>
      <c r="DR393" s="27" t="s">
        <v>698</v>
      </c>
      <c r="DS393" s="27" t="s">
        <v>698</v>
      </c>
      <c r="DT393" s="27" t="s">
        <v>698</v>
      </c>
      <c r="DU393" s="27" t="s">
        <v>698</v>
      </c>
      <c r="DV393" s="27" t="s">
        <v>698</v>
      </c>
      <c r="DW393" s="27" t="s">
        <v>698</v>
      </c>
      <c r="DX393" s="27" t="s">
        <v>698</v>
      </c>
      <c r="DY393" s="27" t="s">
        <v>698</v>
      </c>
      <c r="DZ393" s="27" t="s">
        <v>698</v>
      </c>
      <c r="EA393" s="27" t="s">
        <v>698</v>
      </c>
      <c r="EB393" s="27" t="s">
        <v>698</v>
      </c>
      <c r="EC393" s="27" t="s">
        <v>698</v>
      </c>
      <c r="ED393" s="27" t="s">
        <v>698</v>
      </c>
      <c r="EE393" s="27" t="s">
        <v>698</v>
      </c>
      <c r="EF393" s="27" t="s">
        <v>698</v>
      </c>
      <c r="EG393" s="27" t="s">
        <v>698</v>
      </c>
      <c r="EH393" s="27" t="s">
        <v>698</v>
      </c>
      <c r="EI393" s="27" t="s">
        <v>698</v>
      </c>
      <c r="EJ393" s="27" t="s">
        <v>698</v>
      </c>
      <c r="EK393" s="27" t="s">
        <v>698</v>
      </c>
      <c r="EL393" s="27" t="s">
        <v>698</v>
      </c>
      <c r="EM393" s="27" t="s">
        <v>698</v>
      </c>
      <c r="EN393" s="27" t="s">
        <v>698</v>
      </c>
      <c r="EO393" s="27" t="s">
        <v>698</v>
      </c>
      <c r="EP393" s="27" t="s">
        <v>698</v>
      </c>
      <c r="EQ393" s="27" t="s">
        <v>698</v>
      </c>
      <c r="ER393" s="27" t="s">
        <v>698</v>
      </c>
      <c r="ES393" s="27" t="s">
        <v>698</v>
      </c>
      <c r="ET393" s="27" t="s">
        <v>698</v>
      </c>
      <c r="EU393" s="27" t="s">
        <v>698</v>
      </c>
      <c r="EV393" s="27" t="s">
        <v>698</v>
      </c>
      <c r="EW393" s="27" t="s">
        <v>2705</v>
      </c>
      <c r="EX393" s="27" t="s">
        <v>2706</v>
      </c>
      <c r="EY393" s="27" t="s">
        <v>2707</v>
      </c>
      <c r="EZ393" s="27" t="s">
        <v>694</v>
      </c>
      <c r="FA393" s="27" t="s">
        <v>694</v>
      </c>
      <c r="FB393" s="27" t="s">
        <v>694</v>
      </c>
      <c r="FC393" s="27" t="s">
        <v>694</v>
      </c>
      <c r="FD393" s="27" t="s">
        <v>694</v>
      </c>
      <c r="FE393" s="27" t="s">
        <v>2709</v>
      </c>
      <c r="FF393" s="42"/>
      <c r="FG393" s="42"/>
    </row>
    <row r="394" spans="1:163" x14ac:dyDescent="0.25">
      <c r="A394" s="27" t="str">
        <f t="shared" si="6"/>
        <v>IR003005037003000000000000000000000000</v>
      </c>
      <c r="B394" s="20" t="s">
        <v>2877</v>
      </c>
      <c r="C394" s="23" t="s">
        <v>2630</v>
      </c>
      <c r="D394" s="23" t="s">
        <v>710</v>
      </c>
      <c r="E394" s="23" t="s">
        <v>713</v>
      </c>
      <c r="F394" s="23" t="s">
        <v>1032</v>
      </c>
      <c r="G394" s="21" t="s">
        <v>710</v>
      </c>
      <c r="H394" s="21" t="s">
        <v>697</v>
      </c>
      <c r="I394" s="21" t="s">
        <v>697</v>
      </c>
      <c r="J394" s="23" t="s">
        <v>697</v>
      </c>
      <c r="K394" s="64" t="s">
        <v>697</v>
      </c>
      <c r="L394" s="23" t="s">
        <v>697</v>
      </c>
      <c r="M394" s="23" t="s">
        <v>697</v>
      </c>
      <c r="N394" s="23" t="s">
        <v>697</v>
      </c>
      <c r="O394" s="23" t="s">
        <v>697</v>
      </c>
      <c r="P394" s="27">
        <v>0</v>
      </c>
      <c r="Q394" s="27" t="s">
        <v>704</v>
      </c>
      <c r="R394" s="27" t="s">
        <v>698</v>
      </c>
      <c r="S394" s="28" t="s">
        <v>694</v>
      </c>
      <c r="T394" s="28" t="s">
        <v>922</v>
      </c>
      <c r="U394" s="31" t="s">
        <v>3372</v>
      </c>
      <c r="V394" s="139" t="s">
        <v>905</v>
      </c>
      <c r="W394" s="24"/>
      <c r="X394" s="24"/>
      <c r="Y394" s="24"/>
      <c r="Z394" s="24" t="s">
        <v>3373</v>
      </c>
      <c r="AA394" s="24"/>
      <c r="AB394" s="24"/>
      <c r="AC394" s="24"/>
      <c r="AD394" s="24"/>
      <c r="AE394" s="24"/>
      <c r="AF394" s="24"/>
      <c r="AG394" s="24"/>
      <c r="AH394" s="27" t="s">
        <v>3374</v>
      </c>
      <c r="AI394" s="28" t="s">
        <v>704</v>
      </c>
      <c r="AJ394" s="27" t="s">
        <v>698</v>
      </c>
      <c r="AK394" s="27" t="s">
        <v>698</v>
      </c>
      <c r="AL394" s="27" t="s">
        <v>698</v>
      </c>
      <c r="AM394" s="27" t="s">
        <v>698</v>
      </c>
      <c r="AN394" s="27" t="s">
        <v>698</v>
      </c>
      <c r="AO394" s="27" t="s">
        <v>698</v>
      </c>
      <c r="AP394" s="27" t="s">
        <v>698</v>
      </c>
      <c r="AQ394" s="27" t="s">
        <v>698</v>
      </c>
      <c r="AR394" s="27" t="s">
        <v>698</v>
      </c>
      <c r="AS394" s="27" t="s">
        <v>698</v>
      </c>
      <c r="AT394" s="27" t="s">
        <v>698</v>
      </c>
      <c r="AU394" s="27" t="s">
        <v>698</v>
      </c>
      <c r="AV394" s="27" t="s">
        <v>698</v>
      </c>
      <c r="AW394" s="27" t="s">
        <v>698</v>
      </c>
      <c r="AX394" s="27" t="s">
        <v>698</v>
      </c>
      <c r="AY394" s="27" t="s">
        <v>698</v>
      </c>
      <c r="AZ394" s="27" t="s">
        <v>698</v>
      </c>
      <c r="BA394" s="27" t="s">
        <v>698</v>
      </c>
      <c r="BB394" s="27" t="s">
        <v>698</v>
      </c>
      <c r="BC394" s="27" t="s">
        <v>698</v>
      </c>
      <c r="BD394" s="27" t="s">
        <v>698</v>
      </c>
      <c r="BE394" s="27" t="s">
        <v>698</v>
      </c>
      <c r="BF394" s="27" t="s">
        <v>698</v>
      </c>
      <c r="BG394" s="27" t="s">
        <v>698</v>
      </c>
      <c r="BH394" s="27" t="s">
        <v>698</v>
      </c>
      <c r="BI394" s="27" t="s">
        <v>698</v>
      </c>
      <c r="BJ394" s="27" t="s">
        <v>698</v>
      </c>
      <c r="BK394" s="27" t="s">
        <v>698</v>
      </c>
      <c r="BL394" s="27" t="s">
        <v>698</v>
      </c>
      <c r="BM394" s="27" t="s">
        <v>698</v>
      </c>
      <c r="BN394" s="27" t="s">
        <v>698</v>
      </c>
      <c r="BO394" s="27" t="s">
        <v>698</v>
      </c>
      <c r="BP394" s="27" t="s">
        <v>698</v>
      </c>
      <c r="BQ394" s="27" t="s">
        <v>698</v>
      </c>
      <c r="BR394" s="27" t="s">
        <v>698</v>
      </c>
      <c r="BS394" s="27" t="s">
        <v>698</v>
      </c>
      <c r="BT394" s="27" t="s">
        <v>698</v>
      </c>
      <c r="BU394" s="27" t="s">
        <v>698</v>
      </c>
      <c r="BV394" s="27" t="s">
        <v>698</v>
      </c>
      <c r="BW394" s="27" t="s">
        <v>698</v>
      </c>
      <c r="BX394" s="27" t="s">
        <v>698</v>
      </c>
      <c r="BY394" s="27" t="s">
        <v>698</v>
      </c>
      <c r="BZ394" s="27" t="s">
        <v>698</v>
      </c>
      <c r="CA394" s="27" t="s">
        <v>698</v>
      </c>
      <c r="CB394" s="27" t="s">
        <v>698</v>
      </c>
      <c r="CC394" s="27" t="s">
        <v>704</v>
      </c>
      <c r="CD394" s="27" t="s">
        <v>698</v>
      </c>
      <c r="CE394" s="27" t="s">
        <v>698</v>
      </c>
      <c r="CF394" s="27" t="s">
        <v>698</v>
      </c>
      <c r="CG394" s="27" t="s">
        <v>698</v>
      </c>
      <c r="CH394" s="27" t="s">
        <v>698</v>
      </c>
      <c r="CI394" s="27" t="s">
        <v>698</v>
      </c>
      <c r="CJ394" s="27" t="s">
        <v>698</v>
      </c>
      <c r="CK394" s="27" t="s">
        <v>698</v>
      </c>
      <c r="CL394" s="27" t="s">
        <v>698</v>
      </c>
      <c r="CM394" s="27" t="s">
        <v>698</v>
      </c>
      <c r="CN394" s="27" t="s">
        <v>698</v>
      </c>
      <c r="CO394" s="27" t="s">
        <v>698</v>
      </c>
      <c r="CP394" s="27" t="s">
        <v>698</v>
      </c>
      <c r="CQ394" s="27" t="s">
        <v>698</v>
      </c>
      <c r="CR394" s="27" t="s">
        <v>698</v>
      </c>
      <c r="CS394" s="27" t="s">
        <v>698</v>
      </c>
      <c r="CT394" s="27" t="s">
        <v>698</v>
      </c>
      <c r="CU394" s="27" t="s">
        <v>698</v>
      </c>
      <c r="CV394" s="27" t="s">
        <v>698</v>
      </c>
      <c r="CW394" s="27" t="s">
        <v>698</v>
      </c>
      <c r="CX394" s="27" t="s">
        <v>698</v>
      </c>
      <c r="CY394" s="27" t="s">
        <v>698</v>
      </c>
      <c r="CZ394" s="27" t="s">
        <v>698</v>
      </c>
      <c r="DA394" s="27" t="s">
        <v>698</v>
      </c>
      <c r="DB394" s="27" t="s">
        <v>698</v>
      </c>
      <c r="DC394" s="27" t="s">
        <v>698</v>
      </c>
      <c r="DD394" s="27" t="s">
        <v>698</v>
      </c>
      <c r="DE394" s="27" t="s">
        <v>698</v>
      </c>
      <c r="DF394" s="27" t="s">
        <v>698</v>
      </c>
      <c r="DG394" s="27" t="s">
        <v>698</v>
      </c>
      <c r="DH394" s="27" t="s">
        <v>698</v>
      </c>
      <c r="DI394" s="27" t="s">
        <v>698</v>
      </c>
      <c r="DJ394" s="27" t="s">
        <v>698</v>
      </c>
      <c r="DK394" s="27" t="s">
        <v>698</v>
      </c>
      <c r="DL394" s="27" t="s">
        <v>698</v>
      </c>
      <c r="DM394" s="27" t="s">
        <v>698</v>
      </c>
      <c r="DN394" s="27" t="s">
        <v>698</v>
      </c>
      <c r="DO394" s="27" t="s">
        <v>698</v>
      </c>
      <c r="DP394" s="27" t="s">
        <v>698</v>
      </c>
      <c r="DQ394" s="27" t="s">
        <v>698</v>
      </c>
      <c r="DR394" s="27" t="s">
        <v>698</v>
      </c>
      <c r="DS394" s="27" t="s">
        <v>698</v>
      </c>
      <c r="DT394" s="27" t="s">
        <v>698</v>
      </c>
      <c r="DU394" s="27" t="s">
        <v>698</v>
      </c>
      <c r="DV394" s="27" t="s">
        <v>698</v>
      </c>
      <c r="DW394" s="27" t="s">
        <v>698</v>
      </c>
      <c r="DX394" s="27" t="s">
        <v>698</v>
      </c>
      <c r="DY394" s="27" t="s">
        <v>698</v>
      </c>
      <c r="DZ394" s="27" t="s">
        <v>698</v>
      </c>
      <c r="EA394" s="27" t="s">
        <v>698</v>
      </c>
      <c r="EB394" s="27" t="s">
        <v>698</v>
      </c>
      <c r="EC394" s="27" t="s">
        <v>698</v>
      </c>
      <c r="ED394" s="27" t="s">
        <v>698</v>
      </c>
      <c r="EE394" s="27" t="s">
        <v>698</v>
      </c>
      <c r="EF394" s="27" t="s">
        <v>698</v>
      </c>
      <c r="EG394" s="27" t="s">
        <v>698</v>
      </c>
      <c r="EH394" s="27" t="s">
        <v>698</v>
      </c>
      <c r="EI394" s="27" t="s">
        <v>698</v>
      </c>
      <c r="EJ394" s="27" t="s">
        <v>698</v>
      </c>
      <c r="EK394" s="27" t="s">
        <v>698</v>
      </c>
      <c r="EL394" s="27" t="s">
        <v>698</v>
      </c>
      <c r="EM394" s="27" t="s">
        <v>698</v>
      </c>
      <c r="EN394" s="27" t="s">
        <v>698</v>
      </c>
      <c r="EO394" s="27" t="s">
        <v>698</v>
      </c>
      <c r="EP394" s="27" t="s">
        <v>698</v>
      </c>
      <c r="EQ394" s="27" t="s">
        <v>698</v>
      </c>
      <c r="ER394" s="27" t="s">
        <v>698</v>
      </c>
      <c r="ES394" s="27" t="s">
        <v>698</v>
      </c>
      <c r="ET394" s="27" t="s">
        <v>698</v>
      </c>
      <c r="EU394" s="27" t="s">
        <v>698</v>
      </c>
      <c r="EV394" s="27" t="s">
        <v>698</v>
      </c>
      <c r="EW394" s="27" t="s">
        <v>2705</v>
      </c>
      <c r="EX394" s="27" t="s">
        <v>2706</v>
      </c>
      <c r="EY394" s="27" t="s">
        <v>2707</v>
      </c>
      <c r="EZ394" s="27" t="s">
        <v>694</v>
      </c>
      <c r="FA394" s="27" t="s">
        <v>694</v>
      </c>
      <c r="FB394" s="27" t="s">
        <v>694</v>
      </c>
      <c r="FC394" s="27" t="s">
        <v>694</v>
      </c>
      <c r="FD394" s="27" t="s">
        <v>694</v>
      </c>
      <c r="FE394" s="27" t="s">
        <v>2709</v>
      </c>
      <c r="FF394" s="42"/>
      <c r="FG394" s="42"/>
    </row>
    <row r="395" spans="1:163" x14ac:dyDescent="0.25">
      <c r="A395" s="27" t="str">
        <f t="shared" si="6"/>
        <v>IR003005037004000000000000000000000000</v>
      </c>
      <c r="B395" s="27" t="s">
        <v>694</v>
      </c>
      <c r="C395" s="23" t="s">
        <v>2630</v>
      </c>
      <c r="D395" s="23" t="s">
        <v>710</v>
      </c>
      <c r="E395" s="23" t="s">
        <v>713</v>
      </c>
      <c r="F395" s="23" t="s">
        <v>1032</v>
      </c>
      <c r="G395" s="23" t="s">
        <v>711</v>
      </c>
      <c r="H395" s="21" t="s">
        <v>697</v>
      </c>
      <c r="I395" s="21" t="s">
        <v>697</v>
      </c>
      <c r="J395" s="23" t="s">
        <v>697</v>
      </c>
      <c r="K395" s="64" t="s">
        <v>697</v>
      </c>
      <c r="L395" s="23" t="s">
        <v>697</v>
      </c>
      <c r="M395" s="23" t="s">
        <v>697</v>
      </c>
      <c r="N395" s="23" t="s">
        <v>697</v>
      </c>
      <c r="O395" s="23" t="s">
        <v>697</v>
      </c>
      <c r="P395" s="27">
        <v>0</v>
      </c>
      <c r="Q395" s="27" t="s">
        <v>698</v>
      </c>
      <c r="R395" s="27" t="s">
        <v>698</v>
      </c>
      <c r="S395" s="28" t="s">
        <v>694</v>
      </c>
      <c r="T395" s="28" t="s">
        <v>922</v>
      </c>
      <c r="U395" s="34" t="s">
        <v>3375</v>
      </c>
      <c r="V395" s="52" t="s">
        <v>905</v>
      </c>
      <c r="W395" s="20"/>
      <c r="X395" s="20"/>
      <c r="Y395" s="20"/>
      <c r="Z395" s="20" t="s">
        <v>3376</v>
      </c>
      <c r="AA395" s="20"/>
      <c r="AB395" s="20"/>
      <c r="AC395" s="20"/>
      <c r="AD395" s="20"/>
      <c r="AE395" s="20"/>
      <c r="AF395" s="20"/>
      <c r="AG395" s="20"/>
      <c r="AH395" s="27" t="s">
        <v>3377</v>
      </c>
      <c r="AI395" s="28" t="s">
        <v>698</v>
      </c>
      <c r="AJ395" s="27" t="s">
        <v>694</v>
      </c>
      <c r="AK395" s="27" t="s">
        <v>694</v>
      </c>
      <c r="AL395" s="27" t="s">
        <v>694</v>
      </c>
      <c r="AM395" s="27" t="s">
        <v>694</v>
      </c>
      <c r="AN395" s="27" t="s">
        <v>694</v>
      </c>
      <c r="AO395" s="27" t="s">
        <v>694</v>
      </c>
      <c r="AP395" s="27" t="s">
        <v>694</v>
      </c>
      <c r="AQ395" s="27" t="s">
        <v>694</v>
      </c>
      <c r="AR395" s="27" t="s">
        <v>694</v>
      </c>
      <c r="AS395" s="27" t="s">
        <v>694</v>
      </c>
      <c r="AT395" s="27" t="s">
        <v>694</v>
      </c>
      <c r="AU395" s="27" t="s">
        <v>694</v>
      </c>
      <c r="AV395" s="27" t="s">
        <v>694</v>
      </c>
      <c r="AW395" s="27" t="s">
        <v>694</v>
      </c>
      <c r="AX395" s="27" t="s">
        <v>694</v>
      </c>
      <c r="AY395" s="27" t="s">
        <v>694</v>
      </c>
      <c r="AZ395" s="27" t="s">
        <v>694</v>
      </c>
      <c r="BA395" s="27" t="s">
        <v>694</v>
      </c>
      <c r="BB395" s="27" t="s">
        <v>694</v>
      </c>
      <c r="BC395" s="27" t="s">
        <v>694</v>
      </c>
      <c r="BD395" s="27" t="s">
        <v>694</v>
      </c>
      <c r="BE395" s="27" t="s">
        <v>694</v>
      </c>
      <c r="BF395" s="27" t="s">
        <v>694</v>
      </c>
      <c r="BG395" s="27" t="s">
        <v>694</v>
      </c>
      <c r="BH395" s="27" t="s">
        <v>694</v>
      </c>
      <c r="BI395" s="27" t="s">
        <v>694</v>
      </c>
      <c r="BJ395" s="27" t="s">
        <v>694</v>
      </c>
      <c r="BK395" s="27" t="s">
        <v>694</v>
      </c>
      <c r="BL395" s="27" t="s">
        <v>694</v>
      </c>
      <c r="BM395" s="27" t="s">
        <v>694</v>
      </c>
      <c r="BN395" s="27" t="s">
        <v>694</v>
      </c>
      <c r="BO395" s="27" t="s">
        <v>694</v>
      </c>
      <c r="BP395" s="27" t="s">
        <v>694</v>
      </c>
      <c r="BQ395" s="27" t="s">
        <v>694</v>
      </c>
      <c r="BR395" s="27" t="s">
        <v>694</v>
      </c>
      <c r="BS395" s="27" t="s">
        <v>694</v>
      </c>
      <c r="BT395" s="27" t="s">
        <v>694</v>
      </c>
      <c r="BU395" s="27" t="s">
        <v>694</v>
      </c>
      <c r="BV395" s="27" t="s">
        <v>694</v>
      </c>
      <c r="BW395" s="27" t="s">
        <v>694</v>
      </c>
      <c r="BX395" s="27" t="s">
        <v>694</v>
      </c>
      <c r="BY395" s="27" t="s">
        <v>694</v>
      </c>
      <c r="BZ395" s="27" t="s">
        <v>694</v>
      </c>
      <c r="CA395" s="27" t="s">
        <v>694</v>
      </c>
      <c r="CB395" s="27" t="s">
        <v>694</v>
      </c>
      <c r="CC395" s="27" t="s">
        <v>694</v>
      </c>
      <c r="CD395" s="27" t="s">
        <v>694</v>
      </c>
      <c r="CE395" s="27" t="s">
        <v>694</v>
      </c>
      <c r="CF395" s="27" t="s">
        <v>694</v>
      </c>
      <c r="CG395" s="27" t="s">
        <v>694</v>
      </c>
      <c r="CH395" s="27" t="s">
        <v>694</v>
      </c>
      <c r="CI395" s="27" t="s">
        <v>694</v>
      </c>
      <c r="CJ395" s="27" t="s">
        <v>694</v>
      </c>
      <c r="CK395" s="27" t="s">
        <v>694</v>
      </c>
      <c r="CL395" s="27" t="s">
        <v>694</v>
      </c>
      <c r="CM395" s="27" t="s">
        <v>694</v>
      </c>
      <c r="CN395" s="27" t="s">
        <v>694</v>
      </c>
      <c r="CO395" s="27" t="s">
        <v>694</v>
      </c>
      <c r="CP395" s="27" t="s">
        <v>694</v>
      </c>
      <c r="CQ395" s="27" t="s">
        <v>694</v>
      </c>
      <c r="CR395" s="27" t="s">
        <v>694</v>
      </c>
      <c r="CS395" s="27" t="s">
        <v>694</v>
      </c>
      <c r="CT395" s="27" t="s">
        <v>694</v>
      </c>
      <c r="CU395" s="27" t="s">
        <v>694</v>
      </c>
      <c r="CV395" s="27" t="s">
        <v>694</v>
      </c>
      <c r="CW395" s="27" t="s">
        <v>694</v>
      </c>
      <c r="CX395" s="27" t="s">
        <v>694</v>
      </c>
      <c r="CY395" s="27" t="s">
        <v>694</v>
      </c>
      <c r="CZ395" s="27" t="s">
        <v>694</v>
      </c>
      <c r="DA395" s="27" t="s">
        <v>694</v>
      </c>
      <c r="DB395" s="27" t="s">
        <v>694</v>
      </c>
      <c r="DC395" s="27" t="s">
        <v>694</v>
      </c>
      <c r="DD395" s="27" t="s">
        <v>694</v>
      </c>
      <c r="DE395" s="27" t="s">
        <v>694</v>
      </c>
      <c r="DF395" s="27" t="s">
        <v>694</v>
      </c>
      <c r="DG395" s="27" t="s">
        <v>694</v>
      </c>
      <c r="DH395" s="27" t="s">
        <v>694</v>
      </c>
      <c r="DI395" s="27" t="s">
        <v>694</v>
      </c>
      <c r="DJ395" s="27" t="s">
        <v>694</v>
      </c>
      <c r="DK395" s="27" t="s">
        <v>694</v>
      </c>
      <c r="DL395" s="27" t="s">
        <v>694</v>
      </c>
      <c r="DM395" s="27" t="s">
        <v>694</v>
      </c>
      <c r="DN395" s="27" t="s">
        <v>694</v>
      </c>
      <c r="DO395" s="27" t="s">
        <v>694</v>
      </c>
      <c r="DP395" s="27" t="s">
        <v>694</v>
      </c>
      <c r="DQ395" s="27" t="s">
        <v>694</v>
      </c>
      <c r="DR395" s="27" t="s">
        <v>694</v>
      </c>
      <c r="DS395" s="27" t="s">
        <v>694</v>
      </c>
      <c r="DT395" s="27" t="s">
        <v>694</v>
      </c>
      <c r="DU395" s="27" t="s">
        <v>694</v>
      </c>
      <c r="DV395" s="27" t="s">
        <v>694</v>
      </c>
      <c r="DW395" s="27" t="s">
        <v>694</v>
      </c>
      <c r="DX395" s="27" t="s">
        <v>694</v>
      </c>
      <c r="DY395" s="27" t="s">
        <v>694</v>
      </c>
      <c r="DZ395" s="27" t="s">
        <v>694</v>
      </c>
      <c r="EA395" s="27" t="s">
        <v>694</v>
      </c>
      <c r="EB395" s="27" t="s">
        <v>694</v>
      </c>
      <c r="EC395" s="27" t="s">
        <v>694</v>
      </c>
      <c r="ED395" s="27" t="s">
        <v>694</v>
      </c>
      <c r="EE395" s="27" t="s">
        <v>694</v>
      </c>
      <c r="EF395" s="27" t="s">
        <v>694</v>
      </c>
      <c r="EG395" s="27" t="s">
        <v>694</v>
      </c>
      <c r="EH395" s="27" t="s">
        <v>694</v>
      </c>
      <c r="EI395" s="27" t="s">
        <v>694</v>
      </c>
      <c r="EJ395" s="27" t="s">
        <v>694</v>
      </c>
      <c r="EK395" s="27" t="s">
        <v>694</v>
      </c>
      <c r="EL395" s="27" t="s">
        <v>694</v>
      </c>
      <c r="EM395" s="27" t="s">
        <v>694</v>
      </c>
      <c r="EN395" s="27" t="s">
        <v>694</v>
      </c>
      <c r="EO395" s="27" t="s">
        <v>694</v>
      </c>
      <c r="EP395" s="27" t="s">
        <v>694</v>
      </c>
      <c r="EQ395" s="27" t="s">
        <v>694</v>
      </c>
      <c r="ER395" s="27" t="s">
        <v>694</v>
      </c>
      <c r="ES395" s="27" t="s">
        <v>694</v>
      </c>
      <c r="ET395" s="27" t="s">
        <v>694</v>
      </c>
      <c r="EU395" s="27" t="s">
        <v>694</v>
      </c>
      <c r="EV395" s="27" t="s">
        <v>694</v>
      </c>
      <c r="EW395" s="27" t="s">
        <v>694</v>
      </c>
      <c r="EX395" s="27" t="s">
        <v>694</v>
      </c>
      <c r="EY395" s="27" t="s">
        <v>694</v>
      </c>
      <c r="EZ395" s="27" t="s">
        <v>694</v>
      </c>
      <c r="FA395" s="27" t="s">
        <v>694</v>
      </c>
      <c r="FB395" s="27" t="s">
        <v>694</v>
      </c>
      <c r="FC395" s="27" t="s">
        <v>694</v>
      </c>
      <c r="FD395" s="27" t="s">
        <v>694</v>
      </c>
      <c r="FE395" s="27" t="s">
        <v>694</v>
      </c>
      <c r="FF395" s="42"/>
      <c r="FG395" s="42"/>
    </row>
    <row r="396" spans="1:163" x14ac:dyDescent="0.25">
      <c r="A396" s="27" t="str">
        <f t="shared" si="6"/>
        <v>IR003005037004001000000000000000000000</v>
      </c>
      <c r="B396" s="20" t="s">
        <v>2877</v>
      </c>
      <c r="C396" s="23" t="s">
        <v>2630</v>
      </c>
      <c r="D396" s="23" t="s">
        <v>710</v>
      </c>
      <c r="E396" s="23" t="s">
        <v>713</v>
      </c>
      <c r="F396" s="23" t="s">
        <v>1032</v>
      </c>
      <c r="G396" s="23" t="s">
        <v>711</v>
      </c>
      <c r="H396" s="21" t="s">
        <v>702</v>
      </c>
      <c r="I396" s="21" t="s">
        <v>697</v>
      </c>
      <c r="J396" s="23" t="s">
        <v>697</v>
      </c>
      <c r="K396" s="64" t="s">
        <v>697</v>
      </c>
      <c r="L396" s="23" t="s">
        <v>697</v>
      </c>
      <c r="M396" s="23" t="s">
        <v>697</v>
      </c>
      <c r="N396" s="23" t="s">
        <v>697</v>
      </c>
      <c r="O396" s="23" t="s">
        <v>697</v>
      </c>
      <c r="P396" s="27">
        <v>0</v>
      </c>
      <c r="Q396" s="27" t="s">
        <v>704</v>
      </c>
      <c r="R396" s="27" t="s">
        <v>698</v>
      </c>
      <c r="S396" s="28" t="s">
        <v>694</v>
      </c>
      <c r="T396" s="28" t="s">
        <v>922</v>
      </c>
      <c r="U396" s="34" t="s">
        <v>3378</v>
      </c>
      <c r="V396" s="52" t="s">
        <v>905</v>
      </c>
      <c r="W396" s="20"/>
      <c r="X396" s="20"/>
      <c r="Y396" s="20"/>
      <c r="Z396" s="20"/>
      <c r="AA396" s="20" t="s">
        <v>3379</v>
      </c>
      <c r="AB396" s="20"/>
      <c r="AC396" s="20"/>
      <c r="AD396" s="20"/>
      <c r="AE396" s="20"/>
      <c r="AF396" s="20"/>
      <c r="AG396" s="20"/>
      <c r="AH396" s="27" t="s">
        <v>3380</v>
      </c>
      <c r="AI396" s="28" t="s">
        <v>704</v>
      </c>
      <c r="AJ396" s="27" t="s">
        <v>698</v>
      </c>
      <c r="AK396" s="27" t="s">
        <v>698</v>
      </c>
      <c r="AL396" s="27" t="s">
        <v>698</v>
      </c>
      <c r="AM396" s="27" t="s">
        <v>698</v>
      </c>
      <c r="AN396" s="27" t="s">
        <v>698</v>
      </c>
      <c r="AO396" s="27" t="s">
        <v>698</v>
      </c>
      <c r="AP396" s="27" t="s">
        <v>698</v>
      </c>
      <c r="AQ396" s="27" t="s">
        <v>698</v>
      </c>
      <c r="AR396" s="27" t="s">
        <v>698</v>
      </c>
      <c r="AS396" s="27" t="s">
        <v>698</v>
      </c>
      <c r="AT396" s="27" t="s">
        <v>698</v>
      </c>
      <c r="AU396" s="27" t="s">
        <v>698</v>
      </c>
      <c r="AV396" s="27" t="s">
        <v>698</v>
      </c>
      <c r="AW396" s="27" t="s">
        <v>698</v>
      </c>
      <c r="AX396" s="27" t="s">
        <v>698</v>
      </c>
      <c r="AY396" s="27" t="s">
        <v>698</v>
      </c>
      <c r="AZ396" s="27" t="s">
        <v>698</v>
      </c>
      <c r="BA396" s="27" t="s">
        <v>698</v>
      </c>
      <c r="BB396" s="27" t="s">
        <v>698</v>
      </c>
      <c r="BC396" s="27" t="s">
        <v>698</v>
      </c>
      <c r="BD396" s="27" t="s">
        <v>698</v>
      </c>
      <c r="BE396" s="27" t="s">
        <v>698</v>
      </c>
      <c r="BF396" s="27" t="s">
        <v>698</v>
      </c>
      <c r="BG396" s="27" t="s">
        <v>698</v>
      </c>
      <c r="BH396" s="27" t="s">
        <v>698</v>
      </c>
      <c r="BI396" s="27" t="s">
        <v>698</v>
      </c>
      <c r="BJ396" s="27" t="s">
        <v>698</v>
      </c>
      <c r="BK396" s="27" t="s">
        <v>698</v>
      </c>
      <c r="BL396" s="27" t="s">
        <v>698</v>
      </c>
      <c r="BM396" s="27" t="s">
        <v>698</v>
      </c>
      <c r="BN396" s="27" t="s">
        <v>698</v>
      </c>
      <c r="BO396" s="27" t="s">
        <v>698</v>
      </c>
      <c r="BP396" s="27" t="s">
        <v>698</v>
      </c>
      <c r="BQ396" s="27" t="s">
        <v>698</v>
      </c>
      <c r="BR396" s="27" t="s">
        <v>698</v>
      </c>
      <c r="BS396" s="27" t="s">
        <v>698</v>
      </c>
      <c r="BT396" s="27" t="s">
        <v>698</v>
      </c>
      <c r="BU396" s="27" t="s">
        <v>698</v>
      </c>
      <c r="BV396" s="27" t="s">
        <v>698</v>
      </c>
      <c r="BW396" s="27" t="s">
        <v>698</v>
      </c>
      <c r="BX396" s="27" t="s">
        <v>698</v>
      </c>
      <c r="BY396" s="27" t="s">
        <v>698</v>
      </c>
      <c r="BZ396" s="27" t="s">
        <v>698</v>
      </c>
      <c r="CA396" s="27" t="s">
        <v>698</v>
      </c>
      <c r="CB396" s="27" t="s">
        <v>698</v>
      </c>
      <c r="CC396" s="27" t="s">
        <v>704</v>
      </c>
      <c r="CD396" s="27" t="s">
        <v>698</v>
      </c>
      <c r="CE396" s="27" t="s">
        <v>698</v>
      </c>
      <c r="CF396" s="27" t="s">
        <v>698</v>
      </c>
      <c r="CG396" s="27" t="s">
        <v>698</v>
      </c>
      <c r="CH396" s="27" t="s">
        <v>698</v>
      </c>
      <c r="CI396" s="27" t="s">
        <v>698</v>
      </c>
      <c r="CJ396" s="27" t="s">
        <v>698</v>
      </c>
      <c r="CK396" s="27" t="s">
        <v>698</v>
      </c>
      <c r="CL396" s="27" t="s">
        <v>698</v>
      </c>
      <c r="CM396" s="27" t="s">
        <v>698</v>
      </c>
      <c r="CN396" s="27" t="s">
        <v>698</v>
      </c>
      <c r="CO396" s="27" t="s">
        <v>698</v>
      </c>
      <c r="CP396" s="27" t="s">
        <v>698</v>
      </c>
      <c r="CQ396" s="27" t="s">
        <v>698</v>
      </c>
      <c r="CR396" s="27" t="s">
        <v>698</v>
      </c>
      <c r="CS396" s="27" t="s">
        <v>698</v>
      </c>
      <c r="CT396" s="27" t="s">
        <v>698</v>
      </c>
      <c r="CU396" s="27" t="s">
        <v>698</v>
      </c>
      <c r="CV396" s="27" t="s">
        <v>698</v>
      </c>
      <c r="CW396" s="27" t="s">
        <v>698</v>
      </c>
      <c r="CX396" s="27" t="s">
        <v>698</v>
      </c>
      <c r="CY396" s="27" t="s">
        <v>698</v>
      </c>
      <c r="CZ396" s="27" t="s">
        <v>698</v>
      </c>
      <c r="DA396" s="27" t="s">
        <v>698</v>
      </c>
      <c r="DB396" s="27" t="s">
        <v>698</v>
      </c>
      <c r="DC396" s="27" t="s">
        <v>698</v>
      </c>
      <c r="DD396" s="27" t="s">
        <v>698</v>
      </c>
      <c r="DE396" s="27" t="s">
        <v>698</v>
      </c>
      <c r="DF396" s="27" t="s">
        <v>698</v>
      </c>
      <c r="DG396" s="27" t="s">
        <v>698</v>
      </c>
      <c r="DH396" s="27" t="s">
        <v>698</v>
      </c>
      <c r="DI396" s="27" t="s">
        <v>698</v>
      </c>
      <c r="DJ396" s="27" t="s">
        <v>698</v>
      </c>
      <c r="DK396" s="27" t="s">
        <v>698</v>
      </c>
      <c r="DL396" s="27" t="s">
        <v>698</v>
      </c>
      <c r="DM396" s="27" t="s">
        <v>698</v>
      </c>
      <c r="DN396" s="27" t="s">
        <v>698</v>
      </c>
      <c r="DO396" s="27" t="s">
        <v>698</v>
      </c>
      <c r="DP396" s="27" t="s">
        <v>698</v>
      </c>
      <c r="DQ396" s="27" t="s">
        <v>698</v>
      </c>
      <c r="DR396" s="27" t="s">
        <v>698</v>
      </c>
      <c r="DS396" s="27" t="s">
        <v>698</v>
      </c>
      <c r="DT396" s="27" t="s">
        <v>698</v>
      </c>
      <c r="DU396" s="27" t="s">
        <v>698</v>
      </c>
      <c r="DV396" s="27" t="s">
        <v>698</v>
      </c>
      <c r="DW396" s="27" t="s">
        <v>698</v>
      </c>
      <c r="DX396" s="27" t="s">
        <v>698</v>
      </c>
      <c r="DY396" s="27" t="s">
        <v>698</v>
      </c>
      <c r="DZ396" s="27" t="s">
        <v>698</v>
      </c>
      <c r="EA396" s="27" t="s">
        <v>698</v>
      </c>
      <c r="EB396" s="27" t="s">
        <v>698</v>
      </c>
      <c r="EC396" s="27" t="s">
        <v>698</v>
      </c>
      <c r="ED396" s="27" t="s">
        <v>698</v>
      </c>
      <c r="EE396" s="27" t="s">
        <v>698</v>
      </c>
      <c r="EF396" s="27" t="s">
        <v>698</v>
      </c>
      <c r="EG396" s="27" t="s">
        <v>698</v>
      </c>
      <c r="EH396" s="27" t="s">
        <v>698</v>
      </c>
      <c r="EI396" s="27" t="s">
        <v>698</v>
      </c>
      <c r="EJ396" s="27" t="s">
        <v>698</v>
      </c>
      <c r="EK396" s="27" t="s">
        <v>698</v>
      </c>
      <c r="EL396" s="27" t="s">
        <v>698</v>
      </c>
      <c r="EM396" s="27" t="s">
        <v>698</v>
      </c>
      <c r="EN396" s="27" t="s">
        <v>698</v>
      </c>
      <c r="EO396" s="27" t="s">
        <v>698</v>
      </c>
      <c r="EP396" s="27" t="s">
        <v>698</v>
      </c>
      <c r="EQ396" s="27" t="s">
        <v>698</v>
      </c>
      <c r="ER396" s="27" t="s">
        <v>698</v>
      </c>
      <c r="ES396" s="27" t="s">
        <v>698</v>
      </c>
      <c r="ET396" s="27" t="s">
        <v>698</v>
      </c>
      <c r="EU396" s="27" t="s">
        <v>698</v>
      </c>
      <c r="EV396" s="27" t="s">
        <v>698</v>
      </c>
      <c r="EW396" s="27" t="s">
        <v>2705</v>
      </c>
      <c r="EX396" s="27" t="s">
        <v>2706</v>
      </c>
      <c r="EY396" s="27" t="s">
        <v>2707</v>
      </c>
      <c r="EZ396" s="27" t="s">
        <v>694</v>
      </c>
      <c r="FA396" s="27" t="s">
        <v>694</v>
      </c>
      <c r="FB396" s="27" t="s">
        <v>694</v>
      </c>
      <c r="FC396" s="27" t="s">
        <v>694</v>
      </c>
      <c r="FD396" s="27" t="s">
        <v>694</v>
      </c>
      <c r="FE396" s="27" t="s">
        <v>2709</v>
      </c>
      <c r="FF396" s="42"/>
      <c r="FG396" s="42"/>
    </row>
    <row r="397" spans="1:163" x14ac:dyDescent="0.25">
      <c r="A397" s="27" t="str">
        <f t="shared" si="6"/>
        <v>IR003005037004002000000000000000000000</v>
      </c>
      <c r="B397" s="20" t="s">
        <v>2877</v>
      </c>
      <c r="C397" s="23" t="s">
        <v>2630</v>
      </c>
      <c r="D397" s="23" t="s">
        <v>710</v>
      </c>
      <c r="E397" s="23" t="s">
        <v>713</v>
      </c>
      <c r="F397" s="23" t="s">
        <v>1032</v>
      </c>
      <c r="G397" s="23" t="s">
        <v>711</v>
      </c>
      <c r="H397" s="21" t="s">
        <v>707</v>
      </c>
      <c r="I397" s="21" t="s">
        <v>697</v>
      </c>
      <c r="J397" s="23" t="s">
        <v>697</v>
      </c>
      <c r="K397" s="64" t="s">
        <v>697</v>
      </c>
      <c r="L397" s="23" t="s">
        <v>697</v>
      </c>
      <c r="M397" s="23" t="s">
        <v>697</v>
      </c>
      <c r="N397" s="23" t="s">
        <v>697</v>
      </c>
      <c r="O397" s="23" t="s">
        <v>697</v>
      </c>
      <c r="P397" s="27">
        <v>0</v>
      </c>
      <c r="Q397" s="27" t="s">
        <v>704</v>
      </c>
      <c r="R397" s="27" t="s">
        <v>698</v>
      </c>
      <c r="S397" s="28" t="s">
        <v>694</v>
      </c>
      <c r="T397" s="28" t="s">
        <v>922</v>
      </c>
      <c r="U397" s="34" t="s">
        <v>3381</v>
      </c>
      <c r="V397" s="52" t="s">
        <v>905</v>
      </c>
      <c r="W397" s="20"/>
      <c r="X397" s="20"/>
      <c r="Y397" s="20"/>
      <c r="Z397" s="20"/>
      <c r="AA397" s="20" t="s">
        <v>3382</v>
      </c>
      <c r="AB397" s="20"/>
      <c r="AC397" s="20"/>
      <c r="AD397" s="20"/>
      <c r="AE397" s="20"/>
      <c r="AF397" s="20"/>
      <c r="AG397" s="20"/>
      <c r="AH397" s="44" t="s">
        <v>3383</v>
      </c>
      <c r="AI397" s="28" t="s">
        <v>704</v>
      </c>
      <c r="AJ397" s="27" t="s">
        <v>698</v>
      </c>
      <c r="AK397" s="27" t="s">
        <v>698</v>
      </c>
      <c r="AL397" s="27" t="s">
        <v>698</v>
      </c>
      <c r="AM397" s="27" t="s">
        <v>698</v>
      </c>
      <c r="AN397" s="27" t="s">
        <v>698</v>
      </c>
      <c r="AO397" s="27" t="s">
        <v>698</v>
      </c>
      <c r="AP397" s="27" t="s">
        <v>698</v>
      </c>
      <c r="AQ397" s="27" t="s">
        <v>698</v>
      </c>
      <c r="AR397" s="27" t="s">
        <v>698</v>
      </c>
      <c r="AS397" s="27" t="s">
        <v>698</v>
      </c>
      <c r="AT397" s="27" t="s">
        <v>698</v>
      </c>
      <c r="AU397" s="27" t="s">
        <v>698</v>
      </c>
      <c r="AV397" s="27" t="s">
        <v>698</v>
      </c>
      <c r="AW397" s="27" t="s">
        <v>698</v>
      </c>
      <c r="AX397" s="27" t="s">
        <v>698</v>
      </c>
      <c r="AY397" s="27" t="s">
        <v>698</v>
      </c>
      <c r="AZ397" s="27" t="s">
        <v>698</v>
      </c>
      <c r="BA397" s="27" t="s">
        <v>698</v>
      </c>
      <c r="BB397" s="27" t="s">
        <v>698</v>
      </c>
      <c r="BC397" s="27" t="s">
        <v>698</v>
      </c>
      <c r="BD397" s="27" t="s">
        <v>698</v>
      </c>
      <c r="BE397" s="27" t="s">
        <v>698</v>
      </c>
      <c r="BF397" s="27" t="s">
        <v>698</v>
      </c>
      <c r="BG397" s="27" t="s">
        <v>698</v>
      </c>
      <c r="BH397" s="27" t="s">
        <v>698</v>
      </c>
      <c r="BI397" s="27" t="s">
        <v>698</v>
      </c>
      <c r="BJ397" s="27" t="s">
        <v>698</v>
      </c>
      <c r="BK397" s="27" t="s">
        <v>698</v>
      </c>
      <c r="BL397" s="27" t="s">
        <v>698</v>
      </c>
      <c r="BM397" s="27" t="s">
        <v>698</v>
      </c>
      <c r="BN397" s="27" t="s">
        <v>698</v>
      </c>
      <c r="BO397" s="27" t="s">
        <v>698</v>
      </c>
      <c r="BP397" s="27" t="s">
        <v>698</v>
      </c>
      <c r="BQ397" s="27" t="s">
        <v>698</v>
      </c>
      <c r="BR397" s="27" t="s">
        <v>698</v>
      </c>
      <c r="BS397" s="27" t="s">
        <v>698</v>
      </c>
      <c r="BT397" s="27" t="s">
        <v>698</v>
      </c>
      <c r="BU397" s="27" t="s">
        <v>698</v>
      </c>
      <c r="BV397" s="27" t="s">
        <v>698</v>
      </c>
      <c r="BW397" s="27" t="s">
        <v>698</v>
      </c>
      <c r="BX397" s="27" t="s">
        <v>698</v>
      </c>
      <c r="BY397" s="27" t="s">
        <v>698</v>
      </c>
      <c r="BZ397" s="27" t="s">
        <v>698</v>
      </c>
      <c r="CA397" s="27" t="s">
        <v>698</v>
      </c>
      <c r="CB397" s="27" t="s">
        <v>698</v>
      </c>
      <c r="CC397" s="27" t="s">
        <v>704</v>
      </c>
      <c r="CD397" s="27" t="s">
        <v>698</v>
      </c>
      <c r="CE397" s="27" t="s">
        <v>698</v>
      </c>
      <c r="CF397" s="27" t="s">
        <v>698</v>
      </c>
      <c r="CG397" s="27" t="s">
        <v>698</v>
      </c>
      <c r="CH397" s="27" t="s">
        <v>698</v>
      </c>
      <c r="CI397" s="27" t="s">
        <v>698</v>
      </c>
      <c r="CJ397" s="27" t="s">
        <v>698</v>
      </c>
      <c r="CK397" s="27" t="s">
        <v>698</v>
      </c>
      <c r="CL397" s="27" t="s">
        <v>698</v>
      </c>
      <c r="CM397" s="27" t="s">
        <v>698</v>
      </c>
      <c r="CN397" s="27" t="s">
        <v>698</v>
      </c>
      <c r="CO397" s="27" t="s">
        <v>698</v>
      </c>
      <c r="CP397" s="27" t="s">
        <v>698</v>
      </c>
      <c r="CQ397" s="27" t="s">
        <v>698</v>
      </c>
      <c r="CR397" s="27" t="s">
        <v>698</v>
      </c>
      <c r="CS397" s="27" t="s">
        <v>698</v>
      </c>
      <c r="CT397" s="27" t="s">
        <v>698</v>
      </c>
      <c r="CU397" s="27" t="s">
        <v>698</v>
      </c>
      <c r="CV397" s="27" t="s">
        <v>698</v>
      </c>
      <c r="CW397" s="27" t="s">
        <v>698</v>
      </c>
      <c r="CX397" s="27" t="s">
        <v>698</v>
      </c>
      <c r="CY397" s="27" t="s">
        <v>698</v>
      </c>
      <c r="CZ397" s="27" t="s">
        <v>698</v>
      </c>
      <c r="DA397" s="27" t="s">
        <v>698</v>
      </c>
      <c r="DB397" s="27" t="s">
        <v>698</v>
      </c>
      <c r="DC397" s="27" t="s">
        <v>698</v>
      </c>
      <c r="DD397" s="27" t="s">
        <v>698</v>
      </c>
      <c r="DE397" s="27" t="s">
        <v>698</v>
      </c>
      <c r="DF397" s="27" t="s">
        <v>698</v>
      </c>
      <c r="DG397" s="27" t="s">
        <v>698</v>
      </c>
      <c r="DH397" s="27" t="s">
        <v>698</v>
      </c>
      <c r="DI397" s="27" t="s">
        <v>698</v>
      </c>
      <c r="DJ397" s="27" t="s">
        <v>698</v>
      </c>
      <c r="DK397" s="27" t="s">
        <v>698</v>
      </c>
      <c r="DL397" s="27" t="s">
        <v>698</v>
      </c>
      <c r="DM397" s="27" t="s">
        <v>698</v>
      </c>
      <c r="DN397" s="27" t="s">
        <v>698</v>
      </c>
      <c r="DO397" s="27" t="s">
        <v>698</v>
      </c>
      <c r="DP397" s="27" t="s">
        <v>698</v>
      </c>
      <c r="DQ397" s="27" t="s">
        <v>698</v>
      </c>
      <c r="DR397" s="27" t="s">
        <v>698</v>
      </c>
      <c r="DS397" s="27" t="s">
        <v>698</v>
      </c>
      <c r="DT397" s="27" t="s">
        <v>698</v>
      </c>
      <c r="DU397" s="27" t="s">
        <v>698</v>
      </c>
      <c r="DV397" s="27" t="s">
        <v>698</v>
      </c>
      <c r="DW397" s="27" t="s">
        <v>698</v>
      </c>
      <c r="DX397" s="27" t="s">
        <v>698</v>
      </c>
      <c r="DY397" s="27" t="s">
        <v>698</v>
      </c>
      <c r="DZ397" s="27" t="s">
        <v>698</v>
      </c>
      <c r="EA397" s="27" t="s">
        <v>698</v>
      </c>
      <c r="EB397" s="27" t="s">
        <v>698</v>
      </c>
      <c r="EC397" s="27" t="s">
        <v>698</v>
      </c>
      <c r="ED397" s="27" t="s">
        <v>698</v>
      </c>
      <c r="EE397" s="27" t="s">
        <v>698</v>
      </c>
      <c r="EF397" s="27" t="s">
        <v>698</v>
      </c>
      <c r="EG397" s="27" t="s">
        <v>698</v>
      </c>
      <c r="EH397" s="27" t="s">
        <v>698</v>
      </c>
      <c r="EI397" s="27" t="s">
        <v>698</v>
      </c>
      <c r="EJ397" s="27" t="s">
        <v>698</v>
      </c>
      <c r="EK397" s="27" t="s">
        <v>698</v>
      </c>
      <c r="EL397" s="27" t="s">
        <v>698</v>
      </c>
      <c r="EM397" s="27" t="s">
        <v>698</v>
      </c>
      <c r="EN397" s="27" t="s">
        <v>698</v>
      </c>
      <c r="EO397" s="27" t="s">
        <v>698</v>
      </c>
      <c r="EP397" s="27" t="s">
        <v>698</v>
      </c>
      <c r="EQ397" s="27" t="s">
        <v>698</v>
      </c>
      <c r="ER397" s="27" t="s">
        <v>698</v>
      </c>
      <c r="ES397" s="27" t="s">
        <v>698</v>
      </c>
      <c r="ET397" s="27" t="s">
        <v>698</v>
      </c>
      <c r="EU397" s="27" t="s">
        <v>698</v>
      </c>
      <c r="EV397" s="27" t="s">
        <v>698</v>
      </c>
      <c r="EW397" s="27" t="s">
        <v>2705</v>
      </c>
      <c r="EX397" s="27" t="s">
        <v>2706</v>
      </c>
      <c r="EY397" s="27" t="s">
        <v>2707</v>
      </c>
      <c r="EZ397" s="27" t="s">
        <v>694</v>
      </c>
      <c r="FA397" s="27" t="s">
        <v>694</v>
      </c>
      <c r="FB397" s="27" t="s">
        <v>694</v>
      </c>
      <c r="FC397" s="27" t="s">
        <v>694</v>
      </c>
      <c r="FD397" s="27" t="s">
        <v>694</v>
      </c>
      <c r="FE397" s="27" t="s">
        <v>2709</v>
      </c>
      <c r="FF397" s="42"/>
      <c r="FG397" s="42"/>
    </row>
    <row r="398" spans="1:163" x14ac:dyDescent="0.25">
      <c r="A398" s="27" t="str">
        <f t="shared" si="6"/>
        <v>IR003005037004003000000000000000000000</v>
      </c>
      <c r="B398" s="20" t="s">
        <v>2877</v>
      </c>
      <c r="C398" s="23" t="s">
        <v>2630</v>
      </c>
      <c r="D398" s="23" t="s">
        <v>710</v>
      </c>
      <c r="E398" s="23" t="s">
        <v>713</v>
      </c>
      <c r="F398" s="23" t="s">
        <v>1032</v>
      </c>
      <c r="G398" s="23" t="s">
        <v>711</v>
      </c>
      <c r="H398" s="21" t="s">
        <v>710</v>
      </c>
      <c r="I398" s="21" t="s">
        <v>697</v>
      </c>
      <c r="J398" s="23" t="s">
        <v>697</v>
      </c>
      <c r="K398" s="64" t="s">
        <v>697</v>
      </c>
      <c r="L398" s="23" t="s">
        <v>697</v>
      </c>
      <c r="M398" s="23" t="s">
        <v>697</v>
      </c>
      <c r="N398" s="23" t="s">
        <v>697</v>
      </c>
      <c r="O398" s="23" t="s">
        <v>697</v>
      </c>
      <c r="P398" s="27">
        <v>0</v>
      </c>
      <c r="Q398" s="27" t="s">
        <v>704</v>
      </c>
      <c r="R398" s="27" t="s">
        <v>698</v>
      </c>
      <c r="S398" s="28" t="s">
        <v>694</v>
      </c>
      <c r="T398" s="28" t="s">
        <v>922</v>
      </c>
      <c r="U398" s="34" t="s">
        <v>3384</v>
      </c>
      <c r="V398" s="52" t="s">
        <v>905</v>
      </c>
      <c r="W398" s="20"/>
      <c r="X398" s="20"/>
      <c r="Y398" s="20"/>
      <c r="Z398" s="20"/>
      <c r="AA398" s="20" t="s">
        <v>3385</v>
      </c>
      <c r="AB398" s="20"/>
      <c r="AC398" s="20"/>
      <c r="AD398" s="20"/>
      <c r="AE398" s="20"/>
      <c r="AF398" s="20"/>
      <c r="AG398" s="20"/>
      <c r="AH398" s="27" t="s">
        <v>3386</v>
      </c>
      <c r="AI398" s="28" t="s">
        <v>704</v>
      </c>
      <c r="AJ398" s="27" t="s">
        <v>698</v>
      </c>
      <c r="AK398" s="27" t="s">
        <v>698</v>
      </c>
      <c r="AL398" s="27" t="s">
        <v>698</v>
      </c>
      <c r="AM398" s="27" t="s">
        <v>698</v>
      </c>
      <c r="AN398" s="27" t="s">
        <v>698</v>
      </c>
      <c r="AO398" s="27" t="s">
        <v>698</v>
      </c>
      <c r="AP398" s="27" t="s">
        <v>698</v>
      </c>
      <c r="AQ398" s="27" t="s">
        <v>698</v>
      </c>
      <c r="AR398" s="27" t="s">
        <v>698</v>
      </c>
      <c r="AS398" s="27" t="s">
        <v>698</v>
      </c>
      <c r="AT398" s="27" t="s">
        <v>698</v>
      </c>
      <c r="AU398" s="27" t="s">
        <v>698</v>
      </c>
      <c r="AV398" s="27" t="s">
        <v>698</v>
      </c>
      <c r="AW398" s="27" t="s">
        <v>698</v>
      </c>
      <c r="AX398" s="27" t="s">
        <v>698</v>
      </c>
      <c r="AY398" s="27" t="s">
        <v>698</v>
      </c>
      <c r="AZ398" s="27" t="s">
        <v>698</v>
      </c>
      <c r="BA398" s="27" t="s">
        <v>698</v>
      </c>
      <c r="BB398" s="27" t="s">
        <v>698</v>
      </c>
      <c r="BC398" s="27" t="s">
        <v>698</v>
      </c>
      <c r="BD398" s="27" t="s">
        <v>698</v>
      </c>
      <c r="BE398" s="27" t="s">
        <v>698</v>
      </c>
      <c r="BF398" s="27" t="s">
        <v>698</v>
      </c>
      <c r="BG398" s="27" t="s">
        <v>698</v>
      </c>
      <c r="BH398" s="27" t="s">
        <v>698</v>
      </c>
      <c r="BI398" s="27" t="s">
        <v>698</v>
      </c>
      <c r="BJ398" s="27" t="s">
        <v>698</v>
      </c>
      <c r="BK398" s="27" t="s">
        <v>698</v>
      </c>
      <c r="BL398" s="27" t="s">
        <v>698</v>
      </c>
      <c r="BM398" s="27" t="s">
        <v>698</v>
      </c>
      <c r="BN398" s="27" t="s">
        <v>698</v>
      </c>
      <c r="BO398" s="27" t="s">
        <v>698</v>
      </c>
      <c r="BP398" s="27" t="s">
        <v>698</v>
      </c>
      <c r="BQ398" s="27" t="s">
        <v>698</v>
      </c>
      <c r="BR398" s="27" t="s">
        <v>698</v>
      </c>
      <c r="BS398" s="27" t="s">
        <v>698</v>
      </c>
      <c r="BT398" s="27" t="s">
        <v>698</v>
      </c>
      <c r="BU398" s="27" t="s">
        <v>698</v>
      </c>
      <c r="BV398" s="27" t="s">
        <v>698</v>
      </c>
      <c r="BW398" s="27" t="s">
        <v>698</v>
      </c>
      <c r="BX398" s="27" t="s">
        <v>698</v>
      </c>
      <c r="BY398" s="27" t="s">
        <v>698</v>
      </c>
      <c r="BZ398" s="27" t="s">
        <v>698</v>
      </c>
      <c r="CA398" s="27" t="s">
        <v>698</v>
      </c>
      <c r="CB398" s="27" t="s">
        <v>698</v>
      </c>
      <c r="CC398" s="27" t="s">
        <v>704</v>
      </c>
      <c r="CD398" s="27" t="s">
        <v>698</v>
      </c>
      <c r="CE398" s="27" t="s">
        <v>698</v>
      </c>
      <c r="CF398" s="27" t="s">
        <v>698</v>
      </c>
      <c r="CG398" s="27" t="s">
        <v>698</v>
      </c>
      <c r="CH398" s="27" t="s">
        <v>698</v>
      </c>
      <c r="CI398" s="27" t="s">
        <v>698</v>
      </c>
      <c r="CJ398" s="27" t="s">
        <v>698</v>
      </c>
      <c r="CK398" s="27" t="s">
        <v>698</v>
      </c>
      <c r="CL398" s="27" t="s">
        <v>698</v>
      </c>
      <c r="CM398" s="27" t="s">
        <v>698</v>
      </c>
      <c r="CN398" s="27" t="s">
        <v>698</v>
      </c>
      <c r="CO398" s="27" t="s">
        <v>698</v>
      </c>
      <c r="CP398" s="27" t="s">
        <v>698</v>
      </c>
      <c r="CQ398" s="27" t="s">
        <v>698</v>
      </c>
      <c r="CR398" s="27" t="s">
        <v>698</v>
      </c>
      <c r="CS398" s="27" t="s">
        <v>698</v>
      </c>
      <c r="CT398" s="27" t="s">
        <v>698</v>
      </c>
      <c r="CU398" s="27" t="s">
        <v>698</v>
      </c>
      <c r="CV398" s="27" t="s">
        <v>698</v>
      </c>
      <c r="CW398" s="27" t="s">
        <v>698</v>
      </c>
      <c r="CX398" s="27" t="s">
        <v>698</v>
      </c>
      <c r="CY398" s="27" t="s">
        <v>698</v>
      </c>
      <c r="CZ398" s="27" t="s">
        <v>698</v>
      </c>
      <c r="DA398" s="27" t="s">
        <v>698</v>
      </c>
      <c r="DB398" s="27" t="s">
        <v>698</v>
      </c>
      <c r="DC398" s="27" t="s">
        <v>698</v>
      </c>
      <c r="DD398" s="27" t="s">
        <v>698</v>
      </c>
      <c r="DE398" s="27" t="s">
        <v>698</v>
      </c>
      <c r="DF398" s="27" t="s">
        <v>698</v>
      </c>
      <c r="DG398" s="27" t="s">
        <v>698</v>
      </c>
      <c r="DH398" s="27" t="s">
        <v>698</v>
      </c>
      <c r="DI398" s="27" t="s">
        <v>698</v>
      </c>
      <c r="DJ398" s="27" t="s">
        <v>698</v>
      </c>
      <c r="DK398" s="27" t="s">
        <v>698</v>
      </c>
      <c r="DL398" s="27" t="s">
        <v>698</v>
      </c>
      <c r="DM398" s="27" t="s">
        <v>698</v>
      </c>
      <c r="DN398" s="27" t="s">
        <v>698</v>
      </c>
      <c r="DO398" s="27" t="s">
        <v>698</v>
      </c>
      <c r="DP398" s="27" t="s">
        <v>698</v>
      </c>
      <c r="DQ398" s="27" t="s">
        <v>698</v>
      </c>
      <c r="DR398" s="27" t="s">
        <v>698</v>
      </c>
      <c r="DS398" s="27" t="s">
        <v>698</v>
      </c>
      <c r="DT398" s="27" t="s">
        <v>698</v>
      </c>
      <c r="DU398" s="27" t="s">
        <v>698</v>
      </c>
      <c r="DV398" s="27" t="s">
        <v>698</v>
      </c>
      <c r="DW398" s="27" t="s">
        <v>698</v>
      </c>
      <c r="DX398" s="27" t="s">
        <v>698</v>
      </c>
      <c r="DY398" s="27" t="s">
        <v>698</v>
      </c>
      <c r="DZ398" s="27" t="s">
        <v>698</v>
      </c>
      <c r="EA398" s="27" t="s">
        <v>698</v>
      </c>
      <c r="EB398" s="27" t="s">
        <v>698</v>
      </c>
      <c r="EC398" s="27" t="s">
        <v>698</v>
      </c>
      <c r="ED398" s="27" t="s">
        <v>698</v>
      </c>
      <c r="EE398" s="27" t="s">
        <v>698</v>
      </c>
      <c r="EF398" s="27" t="s">
        <v>698</v>
      </c>
      <c r="EG398" s="27" t="s">
        <v>698</v>
      </c>
      <c r="EH398" s="27" t="s">
        <v>698</v>
      </c>
      <c r="EI398" s="27" t="s">
        <v>698</v>
      </c>
      <c r="EJ398" s="27" t="s">
        <v>698</v>
      </c>
      <c r="EK398" s="27" t="s">
        <v>698</v>
      </c>
      <c r="EL398" s="27" t="s">
        <v>698</v>
      </c>
      <c r="EM398" s="27" t="s">
        <v>698</v>
      </c>
      <c r="EN398" s="27" t="s">
        <v>698</v>
      </c>
      <c r="EO398" s="27" t="s">
        <v>698</v>
      </c>
      <c r="EP398" s="27" t="s">
        <v>698</v>
      </c>
      <c r="EQ398" s="27" t="s">
        <v>698</v>
      </c>
      <c r="ER398" s="27" t="s">
        <v>698</v>
      </c>
      <c r="ES398" s="27" t="s">
        <v>698</v>
      </c>
      <c r="ET398" s="27" t="s">
        <v>698</v>
      </c>
      <c r="EU398" s="27" t="s">
        <v>698</v>
      </c>
      <c r="EV398" s="27" t="s">
        <v>698</v>
      </c>
      <c r="EW398" s="27" t="s">
        <v>2705</v>
      </c>
      <c r="EX398" s="27" t="s">
        <v>2706</v>
      </c>
      <c r="EY398" s="27" t="s">
        <v>2707</v>
      </c>
      <c r="EZ398" s="27" t="s">
        <v>694</v>
      </c>
      <c r="FA398" s="27" t="s">
        <v>694</v>
      </c>
      <c r="FB398" s="27" t="s">
        <v>694</v>
      </c>
      <c r="FC398" s="27" t="s">
        <v>694</v>
      </c>
      <c r="FD398" s="27" t="s">
        <v>694</v>
      </c>
      <c r="FE398" s="27" t="s">
        <v>2709</v>
      </c>
      <c r="FF398" s="42"/>
      <c r="FG398" s="42"/>
    </row>
    <row r="399" spans="1:163" x14ac:dyDescent="0.25">
      <c r="A399" s="27" t="str">
        <f t="shared" si="6"/>
        <v>IR003005037004004000000000000000000000</v>
      </c>
      <c r="B399" s="20" t="s">
        <v>2877</v>
      </c>
      <c r="C399" s="23" t="s">
        <v>2630</v>
      </c>
      <c r="D399" s="23" t="s">
        <v>710</v>
      </c>
      <c r="E399" s="23" t="s">
        <v>713</v>
      </c>
      <c r="F399" s="23" t="s">
        <v>1032</v>
      </c>
      <c r="G399" s="23" t="s">
        <v>711</v>
      </c>
      <c r="H399" s="21" t="s">
        <v>711</v>
      </c>
      <c r="I399" s="21" t="s">
        <v>697</v>
      </c>
      <c r="J399" s="23" t="s">
        <v>697</v>
      </c>
      <c r="K399" s="64" t="s">
        <v>697</v>
      </c>
      <c r="L399" s="23" t="s">
        <v>697</v>
      </c>
      <c r="M399" s="23" t="s">
        <v>697</v>
      </c>
      <c r="N399" s="23" t="s">
        <v>697</v>
      </c>
      <c r="O399" s="23" t="s">
        <v>697</v>
      </c>
      <c r="P399" s="27">
        <v>0</v>
      </c>
      <c r="Q399" s="27" t="s">
        <v>704</v>
      </c>
      <c r="R399" s="27" t="s">
        <v>698</v>
      </c>
      <c r="S399" s="28" t="s">
        <v>694</v>
      </c>
      <c r="T399" s="28" t="s">
        <v>922</v>
      </c>
      <c r="U399" s="34" t="s">
        <v>3387</v>
      </c>
      <c r="V399" s="52" t="s">
        <v>905</v>
      </c>
      <c r="W399" s="20"/>
      <c r="X399" s="20"/>
      <c r="Y399" s="20"/>
      <c r="Z399" s="20"/>
      <c r="AA399" s="20" t="s">
        <v>3388</v>
      </c>
      <c r="AB399" s="20"/>
      <c r="AC399" s="20"/>
      <c r="AD399" s="20"/>
      <c r="AE399" s="20"/>
      <c r="AF399" s="20"/>
      <c r="AG399" s="20"/>
      <c r="AH399" s="27" t="s">
        <v>3389</v>
      </c>
      <c r="AI399" s="28" t="s">
        <v>704</v>
      </c>
      <c r="AJ399" s="27" t="s">
        <v>698</v>
      </c>
      <c r="AK399" s="27" t="s">
        <v>698</v>
      </c>
      <c r="AL399" s="27" t="s">
        <v>698</v>
      </c>
      <c r="AM399" s="27" t="s">
        <v>698</v>
      </c>
      <c r="AN399" s="27" t="s">
        <v>698</v>
      </c>
      <c r="AO399" s="27" t="s">
        <v>698</v>
      </c>
      <c r="AP399" s="27" t="s">
        <v>698</v>
      </c>
      <c r="AQ399" s="27" t="s">
        <v>698</v>
      </c>
      <c r="AR399" s="27" t="s">
        <v>698</v>
      </c>
      <c r="AS399" s="27" t="s">
        <v>698</v>
      </c>
      <c r="AT399" s="27" t="s">
        <v>698</v>
      </c>
      <c r="AU399" s="27" t="s">
        <v>698</v>
      </c>
      <c r="AV399" s="27" t="s">
        <v>698</v>
      </c>
      <c r="AW399" s="27" t="s">
        <v>698</v>
      </c>
      <c r="AX399" s="27" t="s">
        <v>698</v>
      </c>
      <c r="AY399" s="27" t="s">
        <v>698</v>
      </c>
      <c r="AZ399" s="27" t="s">
        <v>698</v>
      </c>
      <c r="BA399" s="27" t="s">
        <v>698</v>
      </c>
      <c r="BB399" s="27" t="s">
        <v>698</v>
      </c>
      <c r="BC399" s="27" t="s">
        <v>698</v>
      </c>
      <c r="BD399" s="27" t="s">
        <v>698</v>
      </c>
      <c r="BE399" s="27" t="s">
        <v>698</v>
      </c>
      <c r="BF399" s="27" t="s">
        <v>698</v>
      </c>
      <c r="BG399" s="27" t="s">
        <v>698</v>
      </c>
      <c r="BH399" s="27" t="s">
        <v>698</v>
      </c>
      <c r="BI399" s="27" t="s">
        <v>698</v>
      </c>
      <c r="BJ399" s="27" t="s">
        <v>698</v>
      </c>
      <c r="BK399" s="27" t="s">
        <v>698</v>
      </c>
      <c r="BL399" s="27" t="s">
        <v>698</v>
      </c>
      <c r="BM399" s="27" t="s">
        <v>698</v>
      </c>
      <c r="BN399" s="27" t="s">
        <v>698</v>
      </c>
      <c r="BO399" s="27" t="s">
        <v>698</v>
      </c>
      <c r="BP399" s="27" t="s">
        <v>698</v>
      </c>
      <c r="BQ399" s="27" t="s">
        <v>698</v>
      </c>
      <c r="BR399" s="27" t="s">
        <v>698</v>
      </c>
      <c r="BS399" s="27" t="s">
        <v>698</v>
      </c>
      <c r="BT399" s="27" t="s">
        <v>698</v>
      </c>
      <c r="BU399" s="27" t="s">
        <v>698</v>
      </c>
      <c r="BV399" s="27" t="s">
        <v>698</v>
      </c>
      <c r="BW399" s="27" t="s">
        <v>698</v>
      </c>
      <c r="BX399" s="27" t="s">
        <v>698</v>
      </c>
      <c r="BY399" s="27" t="s">
        <v>698</v>
      </c>
      <c r="BZ399" s="27" t="s">
        <v>698</v>
      </c>
      <c r="CA399" s="27" t="s">
        <v>698</v>
      </c>
      <c r="CB399" s="27" t="s">
        <v>698</v>
      </c>
      <c r="CC399" s="27" t="s">
        <v>704</v>
      </c>
      <c r="CD399" s="27" t="s">
        <v>698</v>
      </c>
      <c r="CE399" s="27" t="s">
        <v>698</v>
      </c>
      <c r="CF399" s="27" t="s">
        <v>698</v>
      </c>
      <c r="CG399" s="27" t="s">
        <v>698</v>
      </c>
      <c r="CH399" s="27" t="s">
        <v>698</v>
      </c>
      <c r="CI399" s="27" t="s">
        <v>698</v>
      </c>
      <c r="CJ399" s="27" t="s">
        <v>698</v>
      </c>
      <c r="CK399" s="27" t="s">
        <v>698</v>
      </c>
      <c r="CL399" s="27" t="s">
        <v>698</v>
      </c>
      <c r="CM399" s="27" t="s">
        <v>698</v>
      </c>
      <c r="CN399" s="27" t="s">
        <v>698</v>
      </c>
      <c r="CO399" s="27" t="s">
        <v>698</v>
      </c>
      <c r="CP399" s="27" t="s">
        <v>698</v>
      </c>
      <c r="CQ399" s="27" t="s">
        <v>698</v>
      </c>
      <c r="CR399" s="27" t="s">
        <v>698</v>
      </c>
      <c r="CS399" s="27" t="s">
        <v>698</v>
      </c>
      <c r="CT399" s="27" t="s">
        <v>698</v>
      </c>
      <c r="CU399" s="27" t="s">
        <v>698</v>
      </c>
      <c r="CV399" s="27" t="s">
        <v>698</v>
      </c>
      <c r="CW399" s="27" t="s">
        <v>698</v>
      </c>
      <c r="CX399" s="27" t="s">
        <v>698</v>
      </c>
      <c r="CY399" s="27" t="s">
        <v>698</v>
      </c>
      <c r="CZ399" s="27" t="s">
        <v>698</v>
      </c>
      <c r="DA399" s="27" t="s">
        <v>698</v>
      </c>
      <c r="DB399" s="27" t="s">
        <v>698</v>
      </c>
      <c r="DC399" s="27" t="s">
        <v>698</v>
      </c>
      <c r="DD399" s="27" t="s">
        <v>698</v>
      </c>
      <c r="DE399" s="27" t="s">
        <v>698</v>
      </c>
      <c r="DF399" s="27" t="s">
        <v>698</v>
      </c>
      <c r="DG399" s="27" t="s">
        <v>698</v>
      </c>
      <c r="DH399" s="27" t="s">
        <v>698</v>
      </c>
      <c r="DI399" s="27" t="s">
        <v>698</v>
      </c>
      <c r="DJ399" s="27" t="s">
        <v>698</v>
      </c>
      <c r="DK399" s="27" t="s">
        <v>698</v>
      </c>
      <c r="DL399" s="27" t="s">
        <v>698</v>
      </c>
      <c r="DM399" s="27" t="s">
        <v>698</v>
      </c>
      <c r="DN399" s="27" t="s">
        <v>698</v>
      </c>
      <c r="DO399" s="27" t="s">
        <v>698</v>
      </c>
      <c r="DP399" s="27" t="s">
        <v>698</v>
      </c>
      <c r="DQ399" s="27" t="s">
        <v>698</v>
      </c>
      <c r="DR399" s="27" t="s">
        <v>698</v>
      </c>
      <c r="DS399" s="27" t="s">
        <v>698</v>
      </c>
      <c r="DT399" s="27" t="s">
        <v>698</v>
      </c>
      <c r="DU399" s="27" t="s">
        <v>698</v>
      </c>
      <c r="DV399" s="27" t="s">
        <v>698</v>
      </c>
      <c r="DW399" s="27" t="s">
        <v>698</v>
      </c>
      <c r="DX399" s="27" t="s">
        <v>698</v>
      </c>
      <c r="DY399" s="27" t="s">
        <v>698</v>
      </c>
      <c r="DZ399" s="27" t="s">
        <v>698</v>
      </c>
      <c r="EA399" s="27" t="s">
        <v>698</v>
      </c>
      <c r="EB399" s="27" t="s">
        <v>698</v>
      </c>
      <c r="EC399" s="27" t="s">
        <v>698</v>
      </c>
      <c r="ED399" s="27" t="s">
        <v>698</v>
      </c>
      <c r="EE399" s="27" t="s">
        <v>698</v>
      </c>
      <c r="EF399" s="27" t="s">
        <v>698</v>
      </c>
      <c r="EG399" s="27" t="s">
        <v>698</v>
      </c>
      <c r="EH399" s="27" t="s">
        <v>698</v>
      </c>
      <c r="EI399" s="27" t="s">
        <v>698</v>
      </c>
      <c r="EJ399" s="27" t="s">
        <v>698</v>
      </c>
      <c r="EK399" s="27" t="s">
        <v>698</v>
      </c>
      <c r="EL399" s="27" t="s">
        <v>698</v>
      </c>
      <c r="EM399" s="27" t="s">
        <v>698</v>
      </c>
      <c r="EN399" s="27" t="s">
        <v>698</v>
      </c>
      <c r="EO399" s="27" t="s">
        <v>698</v>
      </c>
      <c r="EP399" s="27" t="s">
        <v>698</v>
      </c>
      <c r="EQ399" s="27" t="s">
        <v>698</v>
      </c>
      <c r="ER399" s="27" t="s">
        <v>698</v>
      </c>
      <c r="ES399" s="27" t="s">
        <v>698</v>
      </c>
      <c r="ET399" s="27" t="s">
        <v>698</v>
      </c>
      <c r="EU399" s="27" t="s">
        <v>698</v>
      </c>
      <c r="EV399" s="27" t="s">
        <v>698</v>
      </c>
      <c r="EW399" s="27" t="s">
        <v>2705</v>
      </c>
      <c r="EX399" s="27" t="s">
        <v>2706</v>
      </c>
      <c r="EY399" s="27" t="s">
        <v>2707</v>
      </c>
      <c r="EZ399" s="27" t="s">
        <v>694</v>
      </c>
      <c r="FA399" s="27" t="s">
        <v>694</v>
      </c>
      <c r="FB399" s="27" t="s">
        <v>694</v>
      </c>
      <c r="FC399" s="27" t="s">
        <v>694</v>
      </c>
      <c r="FD399" s="27" t="s">
        <v>694</v>
      </c>
      <c r="FE399" s="27" t="s">
        <v>2709</v>
      </c>
      <c r="FF399" s="42"/>
      <c r="FG399" s="42"/>
    </row>
    <row r="400" spans="1:163" x14ac:dyDescent="0.25">
      <c r="A400" s="27" t="str">
        <f t="shared" si="6"/>
        <v>IR003005037004005000000000000000000000</v>
      </c>
      <c r="B400" s="20" t="s">
        <v>2877</v>
      </c>
      <c r="C400" s="23" t="s">
        <v>2630</v>
      </c>
      <c r="D400" s="23" t="s">
        <v>710</v>
      </c>
      <c r="E400" s="23" t="s">
        <v>713</v>
      </c>
      <c r="F400" s="23" t="s">
        <v>1032</v>
      </c>
      <c r="G400" s="23" t="s">
        <v>711</v>
      </c>
      <c r="H400" s="21" t="s">
        <v>713</v>
      </c>
      <c r="I400" s="21" t="s">
        <v>697</v>
      </c>
      <c r="J400" s="23" t="s">
        <v>697</v>
      </c>
      <c r="K400" s="64" t="s">
        <v>697</v>
      </c>
      <c r="L400" s="23" t="s">
        <v>697</v>
      </c>
      <c r="M400" s="23" t="s">
        <v>697</v>
      </c>
      <c r="N400" s="23" t="s">
        <v>697</v>
      </c>
      <c r="O400" s="23" t="s">
        <v>697</v>
      </c>
      <c r="P400" s="27">
        <v>0</v>
      </c>
      <c r="Q400" s="27" t="s">
        <v>704</v>
      </c>
      <c r="R400" s="27" t="s">
        <v>698</v>
      </c>
      <c r="S400" s="28" t="s">
        <v>694</v>
      </c>
      <c r="T400" s="28" t="s">
        <v>922</v>
      </c>
      <c r="U400" s="34" t="s">
        <v>3390</v>
      </c>
      <c r="V400" s="52" t="s">
        <v>905</v>
      </c>
      <c r="W400" s="20"/>
      <c r="X400" s="20"/>
      <c r="Y400" s="20"/>
      <c r="Z400" s="20"/>
      <c r="AA400" s="20" t="s">
        <v>3391</v>
      </c>
      <c r="AB400" s="20"/>
      <c r="AC400" s="20"/>
      <c r="AD400" s="20"/>
      <c r="AE400" s="20"/>
      <c r="AF400" s="20"/>
      <c r="AG400" s="20"/>
      <c r="AH400" s="27" t="s">
        <v>3392</v>
      </c>
      <c r="AI400" s="28" t="s">
        <v>704</v>
      </c>
      <c r="AJ400" s="27" t="s">
        <v>698</v>
      </c>
      <c r="AK400" s="27" t="s">
        <v>698</v>
      </c>
      <c r="AL400" s="27" t="s">
        <v>698</v>
      </c>
      <c r="AM400" s="27" t="s">
        <v>698</v>
      </c>
      <c r="AN400" s="27" t="s">
        <v>698</v>
      </c>
      <c r="AO400" s="27" t="s">
        <v>698</v>
      </c>
      <c r="AP400" s="27" t="s">
        <v>698</v>
      </c>
      <c r="AQ400" s="27" t="s">
        <v>698</v>
      </c>
      <c r="AR400" s="27" t="s">
        <v>698</v>
      </c>
      <c r="AS400" s="27" t="s">
        <v>698</v>
      </c>
      <c r="AT400" s="27" t="s">
        <v>698</v>
      </c>
      <c r="AU400" s="27" t="s">
        <v>698</v>
      </c>
      <c r="AV400" s="27" t="s">
        <v>698</v>
      </c>
      <c r="AW400" s="27" t="s">
        <v>698</v>
      </c>
      <c r="AX400" s="27" t="s">
        <v>698</v>
      </c>
      <c r="AY400" s="27" t="s">
        <v>698</v>
      </c>
      <c r="AZ400" s="27" t="s">
        <v>698</v>
      </c>
      <c r="BA400" s="27" t="s">
        <v>698</v>
      </c>
      <c r="BB400" s="27" t="s">
        <v>698</v>
      </c>
      <c r="BC400" s="27" t="s">
        <v>698</v>
      </c>
      <c r="BD400" s="27" t="s">
        <v>698</v>
      </c>
      <c r="BE400" s="27" t="s">
        <v>698</v>
      </c>
      <c r="BF400" s="27" t="s">
        <v>698</v>
      </c>
      <c r="BG400" s="27" t="s">
        <v>698</v>
      </c>
      <c r="BH400" s="27" t="s">
        <v>698</v>
      </c>
      <c r="BI400" s="27" t="s">
        <v>698</v>
      </c>
      <c r="BJ400" s="27" t="s">
        <v>698</v>
      </c>
      <c r="BK400" s="27" t="s">
        <v>698</v>
      </c>
      <c r="BL400" s="27" t="s">
        <v>698</v>
      </c>
      <c r="BM400" s="27" t="s">
        <v>698</v>
      </c>
      <c r="BN400" s="27" t="s">
        <v>698</v>
      </c>
      <c r="BO400" s="27" t="s">
        <v>698</v>
      </c>
      <c r="BP400" s="27" t="s">
        <v>698</v>
      </c>
      <c r="BQ400" s="27" t="s">
        <v>698</v>
      </c>
      <c r="BR400" s="27" t="s">
        <v>698</v>
      </c>
      <c r="BS400" s="27" t="s">
        <v>698</v>
      </c>
      <c r="BT400" s="27" t="s">
        <v>698</v>
      </c>
      <c r="BU400" s="27" t="s">
        <v>698</v>
      </c>
      <c r="BV400" s="27" t="s">
        <v>698</v>
      </c>
      <c r="BW400" s="27" t="s">
        <v>698</v>
      </c>
      <c r="BX400" s="27" t="s">
        <v>698</v>
      </c>
      <c r="BY400" s="27" t="s">
        <v>698</v>
      </c>
      <c r="BZ400" s="27" t="s">
        <v>698</v>
      </c>
      <c r="CA400" s="27" t="s">
        <v>698</v>
      </c>
      <c r="CB400" s="27" t="s">
        <v>698</v>
      </c>
      <c r="CC400" s="27" t="s">
        <v>704</v>
      </c>
      <c r="CD400" s="27" t="s">
        <v>698</v>
      </c>
      <c r="CE400" s="27" t="s">
        <v>698</v>
      </c>
      <c r="CF400" s="27" t="s">
        <v>698</v>
      </c>
      <c r="CG400" s="27" t="s">
        <v>698</v>
      </c>
      <c r="CH400" s="27" t="s">
        <v>698</v>
      </c>
      <c r="CI400" s="27" t="s">
        <v>698</v>
      </c>
      <c r="CJ400" s="27" t="s">
        <v>698</v>
      </c>
      <c r="CK400" s="27" t="s">
        <v>698</v>
      </c>
      <c r="CL400" s="27" t="s">
        <v>698</v>
      </c>
      <c r="CM400" s="27" t="s">
        <v>698</v>
      </c>
      <c r="CN400" s="27" t="s">
        <v>698</v>
      </c>
      <c r="CO400" s="27" t="s">
        <v>698</v>
      </c>
      <c r="CP400" s="27" t="s">
        <v>698</v>
      </c>
      <c r="CQ400" s="27" t="s">
        <v>698</v>
      </c>
      <c r="CR400" s="27" t="s">
        <v>698</v>
      </c>
      <c r="CS400" s="27" t="s">
        <v>698</v>
      </c>
      <c r="CT400" s="27" t="s">
        <v>698</v>
      </c>
      <c r="CU400" s="27" t="s">
        <v>698</v>
      </c>
      <c r="CV400" s="27" t="s">
        <v>698</v>
      </c>
      <c r="CW400" s="27" t="s">
        <v>698</v>
      </c>
      <c r="CX400" s="27" t="s">
        <v>698</v>
      </c>
      <c r="CY400" s="27" t="s">
        <v>698</v>
      </c>
      <c r="CZ400" s="27" t="s">
        <v>698</v>
      </c>
      <c r="DA400" s="27" t="s">
        <v>698</v>
      </c>
      <c r="DB400" s="27" t="s">
        <v>698</v>
      </c>
      <c r="DC400" s="27" t="s">
        <v>698</v>
      </c>
      <c r="DD400" s="27" t="s">
        <v>698</v>
      </c>
      <c r="DE400" s="27" t="s">
        <v>698</v>
      </c>
      <c r="DF400" s="27" t="s">
        <v>698</v>
      </c>
      <c r="DG400" s="27" t="s">
        <v>698</v>
      </c>
      <c r="DH400" s="27" t="s">
        <v>698</v>
      </c>
      <c r="DI400" s="27" t="s">
        <v>698</v>
      </c>
      <c r="DJ400" s="27" t="s">
        <v>698</v>
      </c>
      <c r="DK400" s="27" t="s">
        <v>698</v>
      </c>
      <c r="DL400" s="27" t="s">
        <v>698</v>
      </c>
      <c r="DM400" s="27" t="s">
        <v>698</v>
      </c>
      <c r="DN400" s="27" t="s">
        <v>698</v>
      </c>
      <c r="DO400" s="27" t="s">
        <v>698</v>
      </c>
      <c r="DP400" s="27" t="s">
        <v>698</v>
      </c>
      <c r="DQ400" s="27" t="s">
        <v>698</v>
      </c>
      <c r="DR400" s="27" t="s">
        <v>698</v>
      </c>
      <c r="DS400" s="27" t="s">
        <v>698</v>
      </c>
      <c r="DT400" s="27" t="s">
        <v>698</v>
      </c>
      <c r="DU400" s="27" t="s">
        <v>698</v>
      </c>
      <c r="DV400" s="27" t="s">
        <v>698</v>
      </c>
      <c r="DW400" s="27" t="s">
        <v>698</v>
      </c>
      <c r="DX400" s="27" t="s">
        <v>698</v>
      </c>
      <c r="DY400" s="27" t="s">
        <v>698</v>
      </c>
      <c r="DZ400" s="27" t="s">
        <v>698</v>
      </c>
      <c r="EA400" s="27" t="s">
        <v>698</v>
      </c>
      <c r="EB400" s="27" t="s">
        <v>698</v>
      </c>
      <c r="EC400" s="27" t="s">
        <v>698</v>
      </c>
      <c r="ED400" s="27" t="s">
        <v>698</v>
      </c>
      <c r="EE400" s="27" t="s">
        <v>698</v>
      </c>
      <c r="EF400" s="27" t="s">
        <v>698</v>
      </c>
      <c r="EG400" s="27" t="s">
        <v>698</v>
      </c>
      <c r="EH400" s="27" t="s">
        <v>698</v>
      </c>
      <c r="EI400" s="27" t="s">
        <v>698</v>
      </c>
      <c r="EJ400" s="27" t="s">
        <v>698</v>
      </c>
      <c r="EK400" s="27" t="s">
        <v>698</v>
      </c>
      <c r="EL400" s="27" t="s">
        <v>698</v>
      </c>
      <c r="EM400" s="27" t="s">
        <v>698</v>
      </c>
      <c r="EN400" s="27" t="s">
        <v>698</v>
      </c>
      <c r="EO400" s="27" t="s">
        <v>698</v>
      </c>
      <c r="EP400" s="27" t="s">
        <v>698</v>
      </c>
      <c r="EQ400" s="27" t="s">
        <v>698</v>
      </c>
      <c r="ER400" s="27" t="s">
        <v>698</v>
      </c>
      <c r="ES400" s="27" t="s">
        <v>698</v>
      </c>
      <c r="ET400" s="27" t="s">
        <v>698</v>
      </c>
      <c r="EU400" s="27" t="s">
        <v>698</v>
      </c>
      <c r="EV400" s="27" t="s">
        <v>698</v>
      </c>
      <c r="EW400" s="27" t="s">
        <v>2705</v>
      </c>
      <c r="EX400" s="27" t="s">
        <v>2706</v>
      </c>
      <c r="EY400" s="27" t="s">
        <v>2707</v>
      </c>
      <c r="EZ400" s="27" t="s">
        <v>694</v>
      </c>
      <c r="FA400" s="27" t="s">
        <v>694</v>
      </c>
      <c r="FB400" s="27" t="s">
        <v>694</v>
      </c>
      <c r="FC400" s="27" t="s">
        <v>694</v>
      </c>
      <c r="FD400" s="27" t="s">
        <v>694</v>
      </c>
      <c r="FE400" s="27" t="s">
        <v>2709</v>
      </c>
      <c r="FF400" s="42"/>
      <c r="FG400" s="42"/>
    </row>
    <row r="401" spans="1:163" x14ac:dyDescent="0.25">
      <c r="A401" s="27" t="str">
        <f t="shared" si="6"/>
        <v>IR003005037004006000000000000000000000</v>
      </c>
      <c r="B401" s="20" t="s">
        <v>2877</v>
      </c>
      <c r="C401" s="23" t="s">
        <v>2630</v>
      </c>
      <c r="D401" s="23" t="s">
        <v>710</v>
      </c>
      <c r="E401" s="23" t="s">
        <v>713</v>
      </c>
      <c r="F401" s="23" t="s">
        <v>1032</v>
      </c>
      <c r="G401" s="23" t="s">
        <v>711</v>
      </c>
      <c r="H401" s="21" t="s">
        <v>715</v>
      </c>
      <c r="I401" s="21" t="s">
        <v>697</v>
      </c>
      <c r="J401" s="23" t="s">
        <v>697</v>
      </c>
      <c r="K401" s="64" t="s">
        <v>697</v>
      </c>
      <c r="L401" s="23" t="s">
        <v>697</v>
      </c>
      <c r="M401" s="23" t="s">
        <v>697</v>
      </c>
      <c r="N401" s="23" t="s">
        <v>697</v>
      </c>
      <c r="O401" s="23" t="s">
        <v>697</v>
      </c>
      <c r="P401" s="27">
        <v>0</v>
      </c>
      <c r="Q401" s="27" t="s">
        <v>704</v>
      </c>
      <c r="R401" s="27" t="s">
        <v>698</v>
      </c>
      <c r="S401" s="28" t="s">
        <v>694</v>
      </c>
      <c r="T401" s="28" t="s">
        <v>922</v>
      </c>
      <c r="U401" s="34" t="s">
        <v>3393</v>
      </c>
      <c r="V401" s="52" t="s">
        <v>905</v>
      </c>
      <c r="W401" s="20"/>
      <c r="X401" s="20"/>
      <c r="Y401" s="20"/>
      <c r="Z401" s="20"/>
      <c r="AA401" s="20" t="s">
        <v>3394</v>
      </c>
      <c r="AB401" s="20"/>
      <c r="AC401" s="20"/>
      <c r="AD401" s="20"/>
      <c r="AE401" s="20"/>
      <c r="AF401" s="20"/>
      <c r="AG401" s="20"/>
      <c r="AH401" s="27" t="s">
        <v>3395</v>
      </c>
      <c r="AI401" s="28" t="s">
        <v>704</v>
      </c>
      <c r="AJ401" s="27" t="s">
        <v>698</v>
      </c>
      <c r="AK401" s="27" t="s">
        <v>698</v>
      </c>
      <c r="AL401" s="27" t="s">
        <v>698</v>
      </c>
      <c r="AM401" s="27" t="s">
        <v>698</v>
      </c>
      <c r="AN401" s="27" t="s">
        <v>698</v>
      </c>
      <c r="AO401" s="27" t="s">
        <v>698</v>
      </c>
      <c r="AP401" s="27" t="s">
        <v>698</v>
      </c>
      <c r="AQ401" s="27" t="s">
        <v>698</v>
      </c>
      <c r="AR401" s="27" t="s">
        <v>698</v>
      </c>
      <c r="AS401" s="27" t="s">
        <v>698</v>
      </c>
      <c r="AT401" s="27" t="s">
        <v>698</v>
      </c>
      <c r="AU401" s="27" t="s">
        <v>698</v>
      </c>
      <c r="AV401" s="27" t="s">
        <v>698</v>
      </c>
      <c r="AW401" s="27" t="s">
        <v>698</v>
      </c>
      <c r="AX401" s="27" t="s">
        <v>698</v>
      </c>
      <c r="AY401" s="27" t="s">
        <v>698</v>
      </c>
      <c r="AZ401" s="27" t="s">
        <v>698</v>
      </c>
      <c r="BA401" s="27" t="s">
        <v>698</v>
      </c>
      <c r="BB401" s="27" t="s">
        <v>698</v>
      </c>
      <c r="BC401" s="27" t="s">
        <v>698</v>
      </c>
      <c r="BD401" s="27" t="s">
        <v>698</v>
      </c>
      <c r="BE401" s="27" t="s">
        <v>698</v>
      </c>
      <c r="BF401" s="27" t="s">
        <v>698</v>
      </c>
      <c r="BG401" s="27" t="s">
        <v>698</v>
      </c>
      <c r="BH401" s="27" t="s">
        <v>698</v>
      </c>
      <c r="BI401" s="27" t="s">
        <v>698</v>
      </c>
      <c r="BJ401" s="27" t="s">
        <v>698</v>
      </c>
      <c r="BK401" s="27" t="s">
        <v>698</v>
      </c>
      <c r="BL401" s="27" t="s">
        <v>698</v>
      </c>
      <c r="BM401" s="27" t="s">
        <v>698</v>
      </c>
      <c r="BN401" s="27" t="s">
        <v>698</v>
      </c>
      <c r="BO401" s="27" t="s">
        <v>698</v>
      </c>
      <c r="BP401" s="27" t="s">
        <v>698</v>
      </c>
      <c r="BQ401" s="27" t="s">
        <v>698</v>
      </c>
      <c r="BR401" s="27" t="s">
        <v>698</v>
      </c>
      <c r="BS401" s="27" t="s">
        <v>698</v>
      </c>
      <c r="BT401" s="27" t="s">
        <v>698</v>
      </c>
      <c r="BU401" s="27" t="s">
        <v>698</v>
      </c>
      <c r="BV401" s="27" t="s">
        <v>698</v>
      </c>
      <c r="BW401" s="27" t="s">
        <v>698</v>
      </c>
      <c r="BX401" s="27" t="s">
        <v>698</v>
      </c>
      <c r="BY401" s="27" t="s">
        <v>698</v>
      </c>
      <c r="BZ401" s="27" t="s">
        <v>698</v>
      </c>
      <c r="CA401" s="27" t="s">
        <v>698</v>
      </c>
      <c r="CB401" s="27" t="s">
        <v>698</v>
      </c>
      <c r="CC401" s="27" t="s">
        <v>704</v>
      </c>
      <c r="CD401" s="27" t="s">
        <v>698</v>
      </c>
      <c r="CE401" s="27" t="s">
        <v>698</v>
      </c>
      <c r="CF401" s="27" t="s">
        <v>698</v>
      </c>
      <c r="CG401" s="27" t="s">
        <v>698</v>
      </c>
      <c r="CH401" s="27" t="s">
        <v>698</v>
      </c>
      <c r="CI401" s="27" t="s">
        <v>698</v>
      </c>
      <c r="CJ401" s="27" t="s">
        <v>698</v>
      </c>
      <c r="CK401" s="27" t="s">
        <v>698</v>
      </c>
      <c r="CL401" s="27" t="s">
        <v>698</v>
      </c>
      <c r="CM401" s="27" t="s">
        <v>698</v>
      </c>
      <c r="CN401" s="27" t="s">
        <v>698</v>
      </c>
      <c r="CO401" s="27" t="s">
        <v>698</v>
      </c>
      <c r="CP401" s="27" t="s">
        <v>698</v>
      </c>
      <c r="CQ401" s="27" t="s">
        <v>698</v>
      </c>
      <c r="CR401" s="27" t="s">
        <v>698</v>
      </c>
      <c r="CS401" s="27" t="s">
        <v>698</v>
      </c>
      <c r="CT401" s="27" t="s">
        <v>698</v>
      </c>
      <c r="CU401" s="27" t="s">
        <v>698</v>
      </c>
      <c r="CV401" s="27" t="s">
        <v>698</v>
      </c>
      <c r="CW401" s="27" t="s">
        <v>698</v>
      </c>
      <c r="CX401" s="27" t="s">
        <v>698</v>
      </c>
      <c r="CY401" s="27" t="s">
        <v>698</v>
      </c>
      <c r="CZ401" s="27" t="s">
        <v>698</v>
      </c>
      <c r="DA401" s="27" t="s">
        <v>698</v>
      </c>
      <c r="DB401" s="27" t="s">
        <v>698</v>
      </c>
      <c r="DC401" s="27" t="s">
        <v>698</v>
      </c>
      <c r="DD401" s="27" t="s">
        <v>698</v>
      </c>
      <c r="DE401" s="27" t="s">
        <v>698</v>
      </c>
      <c r="DF401" s="27" t="s">
        <v>698</v>
      </c>
      <c r="DG401" s="27" t="s">
        <v>698</v>
      </c>
      <c r="DH401" s="27" t="s">
        <v>698</v>
      </c>
      <c r="DI401" s="27" t="s">
        <v>698</v>
      </c>
      <c r="DJ401" s="27" t="s">
        <v>698</v>
      </c>
      <c r="DK401" s="27" t="s">
        <v>698</v>
      </c>
      <c r="DL401" s="27" t="s">
        <v>698</v>
      </c>
      <c r="DM401" s="27" t="s">
        <v>698</v>
      </c>
      <c r="DN401" s="27" t="s">
        <v>698</v>
      </c>
      <c r="DO401" s="27" t="s">
        <v>698</v>
      </c>
      <c r="DP401" s="27" t="s">
        <v>698</v>
      </c>
      <c r="DQ401" s="27" t="s">
        <v>698</v>
      </c>
      <c r="DR401" s="27" t="s">
        <v>698</v>
      </c>
      <c r="DS401" s="27" t="s">
        <v>698</v>
      </c>
      <c r="DT401" s="27" t="s">
        <v>698</v>
      </c>
      <c r="DU401" s="27" t="s">
        <v>698</v>
      </c>
      <c r="DV401" s="27" t="s">
        <v>698</v>
      </c>
      <c r="DW401" s="27" t="s">
        <v>698</v>
      </c>
      <c r="DX401" s="27" t="s">
        <v>698</v>
      </c>
      <c r="DY401" s="27" t="s">
        <v>698</v>
      </c>
      <c r="DZ401" s="27" t="s">
        <v>698</v>
      </c>
      <c r="EA401" s="27" t="s">
        <v>698</v>
      </c>
      <c r="EB401" s="27" t="s">
        <v>698</v>
      </c>
      <c r="EC401" s="27" t="s">
        <v>698</v>
      </c>
      <c r="ED401" s="27" t="s">
        <v>698</v>
      </c>
      <c r="EE401" s="27" t="s">
        <v>698</v>
      </c>
      <c r="EF401" s="27" t="s">
        <v>698</v>
      </c>
      <c r="EG401" s="27" t="s">
        <v>698</v>
      </c>
      <c r="EH401" s="27" t="s">
        <v>698</v>
      </c>
      <c r="EI401" s="27" t="s">
        <v>698</v>
      </c>
      <c r="EJ401" s="27" t="s">
        <v>698</v>
      </c>
      <c r="EK401" s="27" t="s">
        <v>698</v>
      </c>
      <c r="EL401" s="27" t="s">
        <v>698</v>
      </c>
      <c r="EM401" s="27" t="s">
        <v>698</v>
      </c>
      <c r="EN401" s="27" t="s">
        <v>698</v>
      </c>
      <c r="EO401" s="27" t="s">
        <v>698</v>
      </c>
      <c r="EP401" s="27" t="s">
        <v>698</v>
      </c>
      <c r="EQ401" s="27" t="s">
        <v>698</v>
      </c>
      <c r="ER401" s="27" t="s">
        <v>698</v>
      </c>
      <c r="ES401" s="27" t="s">
        <v>698</v>
      </c>
      <c r="ET401" s="27" t="s">
        <v>698</v>
      </c>
      <c r="EU401" s="27" t="s">
        <v>698</v>
      </c>
      <c r="EV401" s="27" t="s">
        <v>698</v>
      </c>
      <c r="EW401" s="27" t="s">
        <v>2705</v>
      </c>
      <c r="EX401" s="27" t="s">
        <v>2706</v>
      </c>
      <c r="EY401" s="27" t="s">
        <v>2707</v>
      </c>
      <c r="EZ401" s="27" t="s">
        <v>694</v>
      </c>
      <c r="FA401" s="27" t="s">
        <v>694</v>
      </c>
      <c r="FB401" s="27" t="s">
        <v>694</v>
      </c>
      <c r="FC401" s="27" t="s">
        <v>694</v>
      </c>
      <c r="FD401" s="27" t="s">
        <v>694</v>
      </c>
      <c r="FE401" s="27" t="s">
        <v>2709</v>
      </c>
      <c r="FF401" s="42"/>
      <c r="FG401" s="42"/>
    </row>
    <row r="402" spans="1:163" x14ac:dyDescent="0.25">
      <c r="A402" s="27" t="str">
        <f t="shared" si="6"/>
        <v>IR003005037004007000000000000000000000</v>
      </c>
      <c r="B402" s="20" t="s">
        <v>2877</v>
      </c>
      <c r="C402" s="23" t="s">
        <v>2630</v>
      </c>
      <c r="D402" s="23" t="s">
        <v>710</v>
      </c>
      <c r="E402" s="23" t="s">
        <v>713</v>
      </c>
      <c r="F402" s="23" t="s">
        <v>1032</v>
      </c>
      <c r="G402" s="23" t="s">
        <v>711</v>
      </c>
      <c r="H402" s="21" t="s">
        <v>718</v>
      </c>
      <c r="I402" s="21" t="s">
        <v>697</v>
      </c>
      <c r="J402" s="23" t="s">
        <v>697</v>
      </c>
      <c r="K402" s="64" t="s">
        <v>697</v>
      </c>
      <c r="L402" s="23" t="s">
        <v>697</v>
      </c>
      <c r="M402" s="23" t="s">
        <v>697</v>
      </c>
      <c r="N402" s="23" t="s">
        <v>697</v>
      </c>
      <c r="O402" s="23" t="s">
        <v>697</v>
      </c>
      <c r="P402" s="27">
        <v>0</v>
      </c>
      <c r="Q402" s="27" t="s">
        <v>704</v>
      </c>
      <c r="R402" s="27" t="s">
        <v>698</v>
      </c>
      <c r="S402" s="28" t="s">
        <v>694</v>
      </c>
      <c r="T402" s="28" t="s">
        <v>922</v>
      </c>
      <c r="U402" s="34" t="s">
        <v>3396</v>
      </c>
      <c r="V402" s="52" t="s">
        <v>905</v>
      </c>
      <c r="W402" s="20"/>
      <c r="X402" s="20"/>
      <c r="Y402" s="20"/>
      <c r="Z402" s="20"/>
      <c r="AA402" s="20" t="s">
        <v>3397</v>
      </c>
      <c r="AB402" s="20"/>
      <c r="AC402" s="20"/>
      <c r="AD402" s="20"/>
      <c r="AE402" s="20"/>
      <c r="AF402" s="20"/>
      <c r="AG402" s="20"/>
      <c r="AH402" s="27" t="s">
        <v>3398</v>
      </c>
      <c r="AI402" s="28" t="s">
        <v>704</v>
      </c>
      <c r="AJ402" s="27" t="s">
        <v>698</v>
      </c>
      <c r="AK402" s="27" t="s">
        <v>698</v>
      </c>
      <c r="AL402" s="27" t="s">
        <v>698</v>
      </c>
      <c r="AM402" s="27" t="s">
        <v>698</v>
      </c>
      <c r="AN402" s="27" t="s">
        <v>698</v>
      </c>
      <c r="AO402" s="27" t="s">
        <v>698</v>
      </c>
      <c r="AP402" s="27" t="s">
        <v>698</v>
      </c>
      <c r="AQ402" s="27" t="s">
        <v>698</v>
      </c>
      <c r="AR402" s="27" t="s">
        <v>698</v>
      </c>
      <c r="AS402" s="27" t="s">
        <v>698</v>
      </c>
      <c r="AT402" s="27" t="s">
        <v>698</v>
      </c>
      <c r="AU402" s="27" t="s">
        <v>698</v>
      </c>
      <c r="AV402" s="27" t="s">
        <v>698</v>
      </c>
      <c r="AW402" s="27" t="s">
        <v>698</v>
      </c>
      <c r="AX402" s="27" t="s">
        <v>698</v>
      </c>
      <c r="AY402" s="27" t="s">
        <v>698</v>
      </c>
      <c r="AZ402" s="27" t="s">
        <v>698</v>
      </c>
      <c r="BA402" s="27" t="s">
        <v>698</v>
      </c>
      <c r="BB402" s="27" t="s">
        <v>698</v>
      </c>
      <c r="BC402" s="27" t="s">
        <v>698</v>
      </c>
      <c r="BD402" s="27" t="s">
        <v>698</v>
      </c>
      <c r="BE402" s="27" t="s">
        <v>698</v>
      </c>
      <c r="BF402" s="27" t="s">
        <v>698</v>
      </c>
      <c r="BG402" s="27" t="s">
        <v>698</v>
      </c>
      <c r="BH402" s="27" t="s">
        <v>698</v>
      </c>
      <c r="BI402" s="27" t="s">
        <v>698</v>
      </c>
      <c r="BJ402" s="27" t="s">
        <v>698</v>
      </c>
      <c r="BK402" s="27" t="s">
        <v>698</v>
      </c>
      <c r="BL402" s="27" t="s">
        <v>698</v>
      </c>
      <c r="BM402" s="27" t="s">
        <v>698</v>
      </c>
      <c r="BN402" s="27" t="s">
        <v>698</v>
      </c>
      <c r="BO402" s="27" t="s">
        <v>698</v>
      </c>
      <c r="BP402" s="27" t="s">
        <v>698</v>
      </c>
      <c r="BQ402" s="27" t="s">
        <v>698</v>
      </c>
      <c r="BR402" s="27" t="s">
        <v>698</v>
      </c>
      <c r="BS402" s="27" t="s">
        <v>698</v>
      </c>
      <c r="BT402" s="27" t="s">
        <v>698</v>
      </c>
      <c r="BU402" s="27" t="s">
        <v>698</v>
      </c>
      <c r="BV402" s="27" t="s">
        <v>698</v>
      </c>
      <c r="BW402" s="27" t="s">
        <v>698</v>
      </c>
      <c r="BX402" s="27" t="s">
        <v>698</v>
      </c>
      <c r="BY402" s="27" t="s">
        <v>698</v>
      </c>
      <c r="BZ402" s="27" t="s">
        <v>698</v>
      </c>
      <c r="CA402" s="27" t="s">
        <v>698</v>
      </c>
      <c r="CB402" s="27" t="s">
        <v>698</v>
      </c>
      <c r="CC402" s="27" t="s">
        <v>704</v>
      </c>
      <c r="CD402" s="27" t="s">
        <v>698</v>
      </c>
      <c r="CE402" s="27" t="s">
        <v>698</v>
      </c>
      <c r="CF402" s="27" t="s">
        <v>698</v>
      </c>
      <c r="CG402" s="27" t="s">
        <v>698</v>
      </c>
      <c r="CH402" s="27" t="s">
        <v>698</v>
      </c>
      <c r="CI402" s="27" t="s">
        <v>698</v>
      </c>
      <c r="CJ402" s="27" t="s">
        <v>698</v>
      </c>
      <c r="CK402" s="27" t="s">
        <v>698</v>
      </c>
      <c r="CL402" s="27" t="s">
        <v>698</v>
      </c>
      <c r="CM402" s="27" t="s">
        <v>698</v>
      </c>
      <c r="CN402" s="27" t="s">
        <v>698</v>
      </c>
      <c r="CO402" s="27" t="s">
        <v>698</v>
      </c>
      <c r="CP402" s="27" t="s">
        <v>698</v>
      </c>
      <c r="CQ402" s="27" t="s">
        <v>698</v>
      </c>
      <c r="CR402" s="27" t="s">
        <v>698</v>
      </c>
      <c r="CS402" s="27" t="s">
        <v>698</v>
      </c>
      <c r="CT402" s="27" t="s">
        <v>698</v>
      </c>
      <c r="CU402" s="27" t="s">
        <v>698</v>
      </c>
      <c r="CV402" s="27" t="s">
        <v>698</v>
      </c>
      <c r="CW402" s="27" t="s">
        <v>698</v>
      </c>
      <c r="CX402" s="27" t="s">
        <v>698</v>
      </c>
      <c r="CY402" s="27" t="s">
        <v>698</v>
      </c>
      <c r="CZ402" s="27" t="s">
        <v>698</v>
      </c>
      <c r="DA402" s="27" t="s">
        <v>698</v>
      </c>
      <c r="DB402" s="27" t="s">
        <v>698</v>
      </c>
      <c r="DC402" s="27" t="s">
        <v>698</v>
      </c>
      <c r="DD402" s="27" t="s">
        <v>698</v>
      </c>
      <c r="DE402" s="27" t="s">
        <v>698</v>
      </c>
      <c r="DF402" s="27" t="s">
        <v>698</v>
      </c>
      <c r="DG402" s="27" t="s">
        <v>698</v>
      </c>
      <c r="DH402" s="27" t="s">
        <v>698</v>
      </c>
      <c r="DI402" s="27" t="s">
        <v>698</v>
      </c>
      <c r="DJ402" s="27" t="s">
        <v>698</v>
      </c>
      <c r="DK402" s="27" t="s">
        <v>698</v>
      </c>
      <c r="DL402" s="27" t="s">
        <v>698</v>
      </c>
      <c r="DM402" s="27" t="s">
        <v>698</v>
      </c>
      <c r="DN402" s="27" t="s">
        <v>698</v>
      </c>
      <c r="DO402" s="27" t="s">
        <v>698</v>
      </c>
      <c r="DP402" s="27" t="s">
        <v>698</v>
      </c>
      <c r="DQ402" s="27" t="s">
        <v>698</v>
      </c>
      <c r="DR402" s="27" t="s">
        <v>698</v>
      </c>
      <c r="DS402" s="27" t="s">
        <v>698</v>
      </c>
      <c r="DT402" s="27" t="s">
        <v>698</v>
      </c>
      <c r="DU402" s="27" t="s">
        <v>698</v>
      </c>
      <c r="DV402" s="27" t="s">
        <v>698</v>
      </c>
      <c r="DW402" s="27" t="s">
        <v>698</v>
      </c>
      <c r="DX402" s="27" t="s">
        <v>698</v>
      </c>
      <c r="DY402" s="27" t="s">
        <v>698</v>
      </c>
      <c r="DZ402" s="27" t="s">
        <v>698</v>
      </c>
      <c r="EA402" s="27" t="s">
        <v>698</v>
      </c>
      <c r="EB402" s="27" t="s">
        <v>698</v>
      </c>
      <c r="EC402" s="27" t="s">
        <v>698</v>
      </c>
      <c r="ED402" s="27" t="s">
        <v>698</v>
      </c>
      <c r="EE402" s="27" t="s">
        <v>698</v>
      </c>
      <c r="EF402" s="27" t="s">
        <v>698</v>
      </c>
      <c r="EG402" s="27" t="s">
        <v>698</v>
      </c>
      <c r="EH402" s="27" t="s">
        <v>698</v>
      </c>
      <c r="EI402" s="27" t="s">
        <v>698</v>
      </c>
      <c r="EJ402" s="27" t="s">
        <v>698</v>
      </c>
      <c r="EK402" s="27" t="s">
        <v>698</v>
      </c>
      <c r="EL402" s="27" t="s">
        <v>698</v>
      </c>
      <c r="EM402" s="27" t="s">
        <v>698</v>
      </c>
      <c r="EN402" s="27" t="s">
        <v>698</v>
      </c>
      <c r="EO402" s="27" t="s">
        <v>698</v>
      </c>
      <c r="EP402" s="27" t="s">
        <v>698</v>
      </c>
      <c r="EQ402" s="27" t="s">
        <v>698</v>
      </c>
      <c r="ER402" s="27" t="s">
        <v>698</v>
      </c>
      <c r="ES402" s="27" t="s">
        <v>698</v>
      </c>
      <c r="ET402" s="27" t="s">
        <v>698</v>
      </c>
      <c r="EU402" s="27" t="s">
        <v>698</v>
      </c>
      <c r="EV402" s="27" t="s">
        <v>698</v>
      </c>
      <c r="EW402" s="27" t="s">
        <v>2705</v>
      </c>
      <c r="EX402" s="27" t="s">
        <v>2706</v>
      </c>
      <c r="EY402" s="27" t="s">
        <v>2707</v>
      </c>
      <c r="EZ402" s="27" t="s">
        <v>694</v>
      </c>
      <c r="FA402" s="27" t="s">
        <v>694</v>
      </c>
      <c r="FB402" s="27" t="s">
        <v>694</v>
      </c>
      <c r="FC402" s="27" t="s">
        <v>694</v>
      </c>
      <c r="FD402" s="27" t="s">
        <v>694</v>
      </c>
      <c r="FE402" s="27" t="s">
        <v>2709</v>
      </c>
      <c r="FF402" s="42"/>
      <c r="FG402" s="42"/>
    </row>
    <row r="403" spans="1:163" x14ac:dyDescent="0.25">
      <c r="A403" s="27" t="str">
        <f t="shared" si="6"/>
        <v>IR003005037005000000000000000000000000</v>
      </c>
      <c r="B403" s="20" t="s">
        <v>2877</v>
      </c>
      <c r="C403" s="23" t="s">
        <v>2630</v>
      </c>
      <c r="D403" s="23" t="s">
        <v>710</v>
      </c>
      <c r="E403" s="23" t="s">
        <v>713</v>
      </c>
      <c r="F403" s="23" t="s">
        <v>1032</v>
      </c>
      <c r="G403" s="23" t="s">
        <v>713</v>
      </c>
      <c r="H403" s="21" t="s">
        <v>697</v>
      </c>
      <c r="I403" s="21" t="s">
        <v>697</v>
      </c>
      <c r="J403" s="23" t="s">
        <v>697</v>
      </c>
      <c r="K403" s="64" t="s">
        <v>697</v>
      </c>
      <c r="L403" s="23" t="s">
        <v>697</v>
      </c>
      <c r="M403" s="23" t="s">
        <v>697</v>
      </c>
      <c r="N403" s="23" t="s">
        <v>697</v>
      </c>
      <c r="O403" s="23" t="s">
        <v>697</v>
      </c>
      <c r="P403" s="27">
        <v>0</v>
      </c>
      <c r="Q403" s="27" t="s">
        <v>704</v>
      </c>
      <c r="R403" s="27" t="s">
        <v>698</v>
      </c>
      <c r="S403" s="28" t="s">
        <v>694</v>
      </c>
      <c r="T403" s="28" t="s">
        <v>922</v>
      </c>
      <c r="U403" s="34" t="s">
        <v>3399</v>
      </c>
      <c r="V403" s="52" t="s">
        <v>905</v>
      </c>
      <c r="W403" s="20"/>
      <c r="X403" s="20"/>
      <c r="Y403" s="20"/>
      <c r="Z403" s="20" t="s">
        <v>3400</v>
      </c>
      <c r="AA403" s="20"/>
      <c r="AB403" s="20"/>
      <c r="AC403" s="20"/>
      <c r="AD403" s="20"/>
      <c r="AE403" s="20"/>
      <c r="AF403" s="20"/>
      <c r="AG403" s="20"/>
      <c r="AH403" s="27" t="s">
        <v>3401</v>
      </c>
      <c r="AI403" s="28" t="s">
        <v>704</v>
      </c>
      <c r="AJ403" s="27" t="s">
        <v>698</v>
      </c>
      <c r="AK403" s="27" t="s">
        <v>698</v>
      </c>
      <c r="AL403" s="27" t="s">
        <v>698</v>
      </c>
      <c r="AM403" s="27" t="s">
        <v>698</v>
      </c>
      <c r="AN403" s="27" t="s">
        <v>698</v>
      </c>
      <c r="AO403" s="27" t="s">
        <v>698</v>
      </c>
      <c r="AP403" s="27" t="s">
        <v>698</v>
      </c>
      <c r="AQ403" s="27" t="s">
        <v>698</v>
      </c>
      <c r="AR403" s="27" t="s">
        <v>698</v>
      </c>
      <c r="AS403" s="27" t="s">
        <v>698</v>
      </c>
      <c r="AT403" s="27" t="s">
        <v>698</v>
      </c>
      <c r="AU403" s="27" t="s">
        <v>698</v>
      </c>
      <c r="AV403" s="27" t="s">
        <v>698</v>
      </c>
      <c r="AW403" s="27" t="s">
        <v>698</v>
      </c>
      <c r="AX403" s="27" t="s">
        <v>698</v>
      </c>
      <c r="AY403" s="27" t="s">
        <v>698</v>
      </c>
      <c r="AZ403" s="27" t="s">
        <v>698</v>
      </c>
      <c r="BA403" s="27" t="s">
        <v>698</v>
      </c>
      <c r="BB403" s="27" t="s">
        <v>698</v>
      </c>
      <c r="BC403" s="27" t="s">
        <v>698</v>
      </c>
      <c r="BD403" s="27" t="s">
        <v>698</v>
      </c>
      <c r="BE403" s="27" t="s">
        <v>698</v>
      </c>
      <c r="BF403" s="27" t="s">
        <v>698</v>
      </c>
      <c r="BG403" s="27" t="s">
        <v>698</v>
      </c>
      <c r="BH403" s="27" t="s">
        <v>698</v>
      </c>
      <c r="BI403" s="27" t="s">
        <v>698</v>
      </c>
      <c r="BJ403" s="27" t="s">
        <v>698</v>
      </c>
      <c r="BK403" s="27" t="s">
        <v>698</v>
      </c>
      <c r="BL403" s="27" t="s">
        <v>698</v>
      </c>
      <c r="BM403" s="27" t="s">
        <v>698</v>
      </c>
      <c r="BN403" s="27" t="s">
        <v>698</v>
      </c>
      <c r="BO403" s="27" t="s">
        <v>698</v>
      </c>
      <c r="BP403" s="27" t="s">
        <v>698</v>
      </c>
      <c r="BQ403" s="27" t="s">
        <v>698</v>
      </c>
      <c r="BR403" s="27" t="s">
        <v>698</v>
      </c>
      <c r="BS403" s="27" t="s">
        <v>698</v>
      </c>
      <c r="BT403" s="27" t="s">
        <v>698</v>
      </c>
      <c r="BU403" s="27" t="s">
        <v>698</v>
      </c>
      <c r="BV403" s="27" t="s">
        <v>698</v>
      </c>
      <c r="BW403" s="27" t="s">
        <v>698</v>
      </c>
      <c r="BX403" s="27" t="s">
        <v>698</v>
      </c>
      <c r="BY403" s="27" t="s">
        <v>704</v>
      </c>
      <c r="BZ403" s="27" t="s">
        <v>698</v>
      </c>
      <c r="CA403" s="27" t="s">
        <v>698</v>
      </c>
      <c r="CB403" s="27" t="s">
        <v>698</v>
      </c>
      <c r="CC403" s="27" t="s">
        <v>698</v>
      </c>
      <c r="CD403" s="27" t="s">
        <v>698</v>
      </c>
      <c r="CE403" s="27" t="s">
        <v>698</v>
      </c>
      <c r="CF403" s="27" t="s">
        <v>698</v>
      </c>
      <c r="CG403" s="27" t="s">
        <v>698</v>
      </c>
      <c r="CH403" s="27" t="s">
        <v>698</v>
      </c>
      <c r="CI403" s="27" t="s">
        <v>698</v>
      </c>
      <c r="CJ403" s="27" t="s">
        <v>698</v>
      </c>
      <c r="CK403" s="27" t="s">
        <v>698</v>
      </c>
      <c r="CL403" s="27" t="s">
        <v>698</v>
      </c>
      <c r="CM403" s="27" t="s">
        <v>698</v>
      </c>
      <c r="CN403" s="27" t="s">
        <v>698</v>
      </c>
      <c r="CO403" s="27" t="s">
        <v>698</v>
      </c>
      <c r="CP403" s="27" t="s">
        <v>698</v>
      </c>
      <c r="CQ403" s="27" t="s">
        <v>698</v>
      </c>
      <c r="CR403" s="27" t="s">
        <v>698</v>
      </c>
      <c r="CS403" s="27" t="s">
        <v>698</v>
      </c>
      <c r="CT403" s="27" t="s">
        <v>698</v>
      </c>
      <c r="CU403" s="27" t="s">
        <v>698</v>
      </c>
      <c r="CV403" s="27" t="s">
        <v>698</v>
      </c>
      <c r="CW403" s="27" t="s">
        <v>698</v>
      </c>
      <c r="CX403" s="27" t="s">
        <v>698</v>
      </c>
      <c r="CY403" s="27" t="s">
        <v>698</v>
      </c>
      <c r="CZ403" s="27" t="s">
        <v>698</v>
      </c>
      <c r="DA403" s="27" t="s">
        <v>698</v>
      </c>
      <c r="DB403" s="27" t="s">
        <v>698</v>
      </c>
      <c r="DC403" s="27" t="s">
        <v>698</v>
      </c>
      <c r="DD403" s="27" t="s">
        <v>698</v>
      </c>
      <c r="DE403" s="27" t="s">
        <v>698</v>
      </c>
      <c r="DF403" s="27" t="s">
        <v>698</v>
      </c>
      <c r="DG403" s="27" t="s">
        <v>698</v>
      </c>
      <c r="DH403" s="27" t="s">
        <v>698</v>
      </c>
      <c r="DI403" s="27" t="s">
        <v>698</v>
      </c>
      <c r="DJ403" s="27" t="s">
        <v>698</v>
      </c>
      <c r="DK403" s="27" t="s">
        <v>698</v>
      </c>
      <c r="DL403" s="27" t="s">
        <v>698</v>
      </c>
      <c r="DM403" s="27" t="s">
        <v>698</v>
      </c>
      <c r="DN403" s="27" t="s">
        <v>698</v>
      </c>
      <c r="DO403" s="27" t="s">
        <v>698</v>
      </c>
      <c r="DP403" s="27" t="s">
        <v>698</v>
      </c>
      <c r="DQ403" s="27" t="s">
        <v>698</v>
      </c>
      <c r="DR403" s="27" t="s">
        <v>698</v>
      </c>
      <c r="DS403" s="27" t="s">
        <v>698</v>
      </c>
      <c r="DT403" s="27" t="s">
        <v>698</v>
      </c>
      <c r="DU403" s="27" t="s">
        <v>698</v>
      </c>
      <c r="DV403" s="27" t="s">
        <v>698</v>
      </c>
      <c r="DW403" s="27" t="s">
        <v>698</v>
      </c>
      <c r="DX403" s="27" t="s">
        <v>698</v>
      </c>
      <c r="DY403" s="27" t="s">
        <v>698</v>
      </c>
      <c r="DZ403" s="27" t="s">
        <v>698</v>
      </c>
      <c r="EA403" s="27" t="s">
        <v>698</v>
      </c>
      <c r="EB403" s="27" t="s">
        <v>698</v>
      </c>
      <c r="EC403" s="27" t="s">
        <v>698</v>
      </c>
      <c r="ED403" s="27" t="s">
        <v>698</v>
      </c>
      <c r="EE403" s="27" t="s">
        <v>698</v>
      </c>
      <c r="EF403" s="27" t="s">
        <v>698</v>
      </c>
      <c r="EG403" s="27" t="s">
        <v>698</v>
      </c>
      <c r="EH403" s="27" t="s">
        <v>698</v>
      </c>
      <c r="EI403" s="27" t="s">
        <v>698</v>
      </c>
      <c r="EJ403" s="27" t="s">
        <v>698</v>
      </c>
      <c r="EK403" s="27" t="s">
        <v>698</v>
      </c>
      <c r="EL403" s="27" t="s">
        <v>698</v>
      </c>
      <c r="EM403" s="27" t="s">
        <v>698</v>
      </c>
      <c r="EN403" s="27" t="s">
        <v>698</v>
      </c>
      <c r="EO403" s="27" t="s">
        <v>698</v>
      </c>
      <c r="EP403" s="27" t="s">
        <v>698</v>
      </c>
      <c r="EQ403" s="27" t="s">
        <v>698</v>
      </c>
      <c r="ER403" s="27" t="s">
        <v>698</v>
      </c>
      <c r="ES403" s="27" t="s">
        <v>698</v>
      </c>
      <c r="ET403" s="27" t="s">
        <v>698</v>
      </c>
      <c r="EU403" s="27" t="s">
        <v>698</v>
      </c>
      <c r="EV403" s="27" t="s">
        <v>698</v>
      </c>
      <c r="EW403" s="27" t="s">
        <v>2705</v>
      </c>
      <c r="EX403" s="27" t="s">
        <v>2706</v>
      </c>
      <c r="EY403" s="27" t="s">
        <v>2707</v>
      </c>
      <c r="EZ403" s="27" t="s">
        <v>694</v>
      </c>
      <c r="FA403" s="27" t="s">
        <v>694</v>
      </c>
      <c r="FB403" s="27" t="s">
        <v>694</v>
      </c>
      <c r="FC403" s="27" t="s">
        <v>694</v>
      </c>
      <c r="FD403" s="27" t="s">
        <v>694</v>
      </c>
      <c r="FE403" s="27" t="s">
        <v>2709</v>
      </c>
      <c r="FF403" s="42"/>
      <c r="FG403" s="42"/>
    </row>
    <row r="404" spans="1:163" x14ac:dyDescent="0.25">
      <c r="A404" s="27" t="str">
        <f t="shared" si="6"/>
        <v>IR003005037006000000000000000000000000</v>
      </c>
      <c r="B404" s="20" t="s">
        <v>2877</v>
      </c>
      <c r="C404" s="23" t="s">
        <v>2630</v>
      </c>
      <c r="D404" s="23" t="s">
        <v>710</v>
      </c>
      <c r="E404" s="23" t="s">
        <v>713</v>
      </c>
      <c r="F404" s="23" t="s">
        <v>1032</v>
      </c>
      <c r="G404" s="21" t="s">
        <v>715</v>
      </c>
      <c r="H404" s="21" t="s">
        <v>697</v>
      </c>
      <c r="I404" s="21" t="s">
        <v>697</v>
      </c>
      <c r="J404" s="23" t="s">
        <v>697</v>
      </c>
      <c r="K404" s="64" t="s">
        <v>697</v>
      </c>
      <c r="L404" s="23" t="s">
        <v>697</v>
      </c>
      <c r="M404" s="23" t="s">
        <v>697</v>
      </c>
      <c r="N404" s="23" t="s">
        <v>697</v>
      </c>
      <c r="O404" s="23" t="s">
        <v>697</v>
      </c>
      <c r="P404" s="27">
        <v>0</v>
      </c>
      <c r="Q404" s="27" t="s">
        <v>704</v>
      </c>
      <c r="R404" s="27" t="s">
        <v>698</v>
      </c>
      <c r="S404" s="28" t="s">
        <v>694</v>
      </c>
      <c r="T404" s="28" t="s">
        <v>922</v>
      </c>
      <c r="U404" s="34" t="s">
        <v>3402</v>
      </c>
      <c r="V404" s="52" t="s">
        <v>905</v>
      </c>
      <c r="W404" s="20"/>
      <c r="X404" s="20"/>
      <c r="Y404" s="20"/>
      <c r="Z404" s="20" t="s">
        <v>3403</v>
      </c>
      <c r="AA404" s="20"/>
      <c r="AB404" s="20"/>
      <c r="AC404" s="20"/>
      <c r="AD404" s="20"/>
      <c r="AE404" s="20"/>
      <c r="AF404" s="20"/>
      <c r="AG404" s="20"/>
      <c r="AH404" s="27" t="s">
        <v>3404</v>
      </c>
      <c r="AI404" s="28" t="s">
        <v>704</v>
      </c>
      <c r="AJ404" s="27" t="s">
        <v>698</v>
      </c>
      <c r="AK404" s="27" t="s">
        <v>698</v>
      </c>
      <c r="AL404" s="27" t="s">
        <v>698</v>
      </c>
      <c r="AM404" s="27" t="s">
        <v>698</v>
      </c>
      <c r="AN404" s="27" t="s">
        <v>698</v>
      </c>
      <c r="AO404" s="27" t="s">
        <v>698</v>
      </c>
      <c r="AP404" s="27" t="s">
        <v>698</v>
      </c>
      <c r="AQ404" s="27" t="s">
        <v>698</v>
      </c>
      <c r="AR404" s="27" t="s">
        <v>698</v>
      </c>
      <c r="AS404" s="27" t="s">
        <v>698</v>
      </c>
      <c r="AT404" s="27" t="s">
        <v>698</v>
      </c>
      <c r="AU404" s="27" t="s">
        <v>698</v>
      </c>
      <c r="AV404" s="27" t="s">
        <v>698</v>
      </c>
      <c r="AW404" s="27" t="s">
        <v>698</v>
      </c>
      <c r="AX404" s="27" t="s">
        <v>698</v>
      </c>
      <c r="AY404" s="27" t="s">
        <v>698</v>
      </c>
      <c r="AZ404" s="27" t="s">
        <v>698</v>
      </c>
      <c r="BA404" s="27" t="s">
        <v>698</v>
      </c>
      <c r="BB404" s="27" t="s">
        <v>698</v>
      </c>
      <c r="BC404" s="27" t="s">
        <v>698</v>
      </c>
      <c r="BD404" s="27" t="s">
        <v>698</v>
      </c>
      <c r="BE404" s="27" t="s">
        <v>698</v>
      </c>
      <c r="BF404" s="27" t="s">
        <v>698</v>
      </c>
      <c r="BG404" s="27" t="s">
        <v>698</v>
      </c>
      <c r="BH404" s="27" t="s">
        <v>698</v>
      </c>
      <c r="BI404" s="27" t="s">
        <v>698</v>
      </c>
      <c r="BJ404" s="27" t="s">
        <v>698</v>
      </c>
      <c r="BK404" s="27" t="s">
        <v>698</v>
      </c>
      <c r="BL404" s="27" t="s">
        <v>698</v>
      </c>
      <c r="BM404" s="27" t="s">
        <v>698</v>
      </c>
      <c r="BN404" s="27" t="s">
        <v>698</v>
      </c>
      <c r="BO404" s="27" t="s">
        <v>698</v>
      </c>
      <c r="BP404" s="27" t="s">
        <v>698</v>
      </c>
      <c r="BQ404" s="27" t="s">
        <v>698</v>
      </c>
      <c r="BR404" s="27" t="s">
        <v>698</v>
      </c>
      <c r="BS404" s="27" t="s">
        <v>698</v>
      </c>
      <c r="BT404" s="27" t="s">
        <v>698</v>
      </c>
      <c r="BU404" s="27" t="s">
        <v>698</v>
      </c>
      <c r="BV404" s="27" t="s">
        <v>698</v>
      </c>
      <c r="BW404" s="27" t="s">
        <v>698</v>
      </c>
      <c r="BX404" s="27" t="s">
        <v>698</v>
      </c>
      <c r="BY404" s="27" t="s">
        <v>698</v>
      </c>
      <c r="BZ404" s="27" t="s">
        <v>698</v>
      </c>
      <c r="CA404" s="27" t="s">
        <v>698</v>
      </c>
      <c r="CB404" s="27" t="s">
        <v>698</v>
      </c>
      <c r="CC404" s="27" t="s">
        <v>704</v>
      </c>
      <c r="CD404" s="27" t="s">
        <v>704</v>
      </c>
      <c r="CE404" s="27" t="s">
        <v>704</v>
      </c>
      <c r="CF404" s="27" t="s">
        <v>704</v>
      </c>
      <c r="CG404" s="27" t="s">
        <v>704</v>
      </c>
      <c r="CH404" s="27" t="s">
        <v>704</v>
      </c>
      <c r="CI404" s="27" t="s">
        <v>704</v>
      </c>
      <c r="CJ404" s="27" t="s">
        <v>704</v>
      </c>
      <c r="CK404" s="27" t="s">
        <v>704</v>
      </c>
      <c r="CL404" s="27" t="s">
        <v>704</v>
      </c>
      <c r="CM404" s="27" t="s">
        <v>704</v>
      </c>
      <c r="CN404" s="27" t="s">
        <v>704</v>
      </c>
      <c r="CO404" s="27" t="s">
        <v>704</v>
      </c>
      <c r="CP404" s="27" t="s">
        <v>704</v>
      </c>
      <c r="CQ404" s="27" t="s">
        <v>704</v>
      </c>
      <c r="CR404" s="27" t="s">
        <v>704</v>
      </c>
      <c r="CS404" s="27" t="s">
        <v>704</v>
      </c>
      <c r="CT404" s="27" t="s">
        <v>704</v>
      </c>
      <c r="CU404" s="27" t="s">
        <v>704</v>
      </c>
      <c r="CV404" s="27" t="s">
        <v>704</v>
      </c>
      <c r="CW404" s="27" t="s">
        <v>704</v>
      </c>
      <c r="CX404" s="27" t="s">
        <v>704</v>
      </c>
      <c r="CY404" s="27" t="s">
        <v>704</v>
      </c>
      <c r="CZ404" s="27" t="s">
        <v>704</v>
      </c>
      <c r="DA404" s="27" t="s">
        <v>704</v>
      </c>
      <c r="DB404" s="27" t="s">
        <v>704</v>
      </c>
      <c r="DC404" s="27" t="s">
        <v>704</v>
      </c>
      <c r="DD404" s="27" t="s">
        <v>704</v>
      </c>
      <c r="DE404" s="27" t="s">
        <v>704</v>
      </c>
      <c r="DF404" s="27" t="s">
        <v>704</v>
      </c>
      <c r="DG404" s="27" t="s">
        <v>704</v>
      </c>
      <c r="DH404" s="27" t="s">
        <v>704</v>
      </c>
      <c r="DI404" s="27" t="s">
        <v>704</v>
      </c>
      <c r="DJ404" s="27" t="s">
        <v>704</v>
      </c>
      <c r="DK404" s="27" t="s">
        <v>704</v>
      </c>
      <c r="DL404" s="27" t="s">
        <v>704</v>
      </c>
      <c r="DM404" s="27" t="s">
        <v>704</v>
      </c>
      <c r="DN404" s="27" t="s">
        <v>704</v>
      </c>
      <c r="DO404" s="27" t="s">
        <v>704</v>
      </c>
      <c r="DP404" s="27" t="s">
        <v>704</v>
      </c>
      <c r="DQ404" s="27" t="s">
        <v>704</v>
      </c>
      <c r="DR404" s="27" t="s">
        <v>704</v>
      </c>
      <c r="DS404" s="27" t="s">
        <v>704</v>
      </c>
      <c r="DT404" s="27" t="s">
        <v>704</v>
      </c>
      <c r="DU404" s="27" t="s">
        <v>704</v>
      </c>
      <c r="DV404" s="27" t="s">
        <v>704</v>
      </c>
      <c r="DW404" s="27" t="s">
        <v>704</v>
      </c>
      <c r="DX404" s="27" t="s">
        <v>704</v>
      </c>
      <c r="DY404" s="27" t="s">
        <v>704</v>
      </c>
      <c r="DZ404" s="27" t="s">
        <v>704</v>
      </c>
      <c r="EA404" s="27" t="s">
        <v>704</v>
      </c>
      <c r="EB404" s="27" t="s">
        <v>704</v>
      </c>
      <c r="EC404" s="27" t="s">
        <v>704</v>
      </c>
      <c r="ED404" s="27" t="s">
        <v>704</v>
      </c>
      <c r="EE404" s="27" t="s">
        <v>704</v>
      </c>
      <c r="EF404" s="27" t="s">
        <v>704</v>
      </c>
      <c r="EG404" s="27" t="s">
        <v>704</v>
      </c>
      <c r="EH404" s="27" t="s">
        <v>704</v>
      </c>
      <c r="EI404" s="27" t="s">
        <v>704</v>
      </c>
      <c r="EJ404" s="27" t="s">
        <v>704</v>
      </c>
      <c r="EK404" s="27" t="s">
        <v>704</v>
      </c>
      <c r="EL404" s="27" t="s">
        <v>704</v>
      </c>
      <c r="EM404" s="27" t="s">
        <v>704</v>
      </c>
      <c r="EN404" s="27" t="s">
        <v>704</v>
      </c>
      <c r="EO404" s="27" t="s">
        <v>704</v>
      </c>
      <c r="EP404" s="27" t="s">
        <v>704</v>
      </c>
      <c r="EQ404" s="27" t="s">
        <v>704</v>
      </c>
      <c r="ER404" s="27" t="s">
        <v>704</v>
      </c>
      <c r="ES404" s="27" t="s">
        <v>704</v>
      </c>
      <c r="ET404" s="27" t="s">
        <v>704</v>
      </c>
      <c r="EU404" s="27" t="s">
        <v>704</v>
      </c>
      <c r="EV404" s="27" t="s">
        <v>704</v>
      </c>
      <c r="EW404" s="27" t="s">
        <v>2705</v>
      </c>
      <c r="EX404" s="27" t="s">
        <v>2706</v>
      </c>
      <c r="EY404" s="27" t="s">
        <v>2707</v>
      </c>
      <c r="EZ404" s="27" t="s">
        <v>694</v>
      </c>
      <c r="FA404" s="27" t="s">
        <v>694</v>
      </c>
      <c r="FB404" s="27" t="s">
        <v>694</v>
      </c>
      <c r="FC404" s="27" t="s">
        <v>694</v>
      </c>
      <c r="FD404" s="27" t="s">
        <v>694</v>
      </c>
      <c r="FE404" s="27" t="s">
        <v>2709</v>
      </c>
      <c r="FF404" s="42"/>
      <c r="FG404" s="42"/>
    </row>
    <row r="405" spans="1:163" x14ac:dyDescent="0.25">
      <c r="A405" s="27" t="str">
        <f t="shared" si="6"/>
        <v>IR003005037007000000000000000000000000</v>
      </c>
      <c r="B405" s="24" t="s">
        <v>2877</v>
      </c>
      <c r="C405" s="23" t="s">
        <v>2630</v>
      </c>
      <c r="D405" s="25" t="s">
        <v>710</v>
      </c>
      <c r="E405" s="25" t="s">
        <v>713</v>
      </c>
      <c r="F405" s="25" t="s">
        <v>1032</v>
      </c>
      <c r="G405" s="50" t="s">
        <v>718</v>
      </c>
      <c r="H405" s="50" t="s">
        <v>697</v>
      </c>
      <c r="I405" s="50" t="s">
        <v>697</v>
      </c>
      <c r="J405" s="25" t="s">
        <v>697</v>
      </c>
      <c r="K405" s="63" t="s">
        <v>697</v>
      </c>
      <c r="L405" s="25" t="s">
        <v>697</v>
      </c>
      <c r="M405" s="25" t="s">
        <v>697</v>
      </c>
      <c r="N405" s="25" t="s">
        <v>697</v>
      </c>
      <c r="O405" s="25" t="s">
        <v>697</v>
      </c>
      <c r="P405" s="28"/>
      <c r="Q405" s="28" t="s">
        <v>704</v>
      </c>
      <c r="R405" s="28" t="s">
        <v>698</v>
      </c>
      <c r="S405" s="28" t="s">
        <v>694</v>
      </c>
      <c r="T405" s="28" t="s">
        <v>922</v>
      </c>
      <c r="U405" s="31" t="s">
        <v>3405</v>
      </c>
      <c r="V405" s="139" t="s">
        <v>905</v>
      </c>
      <c r="W405" s="24"/>
      <c r="X405" s="24"/>
      <c r="Y405" s="24"/>
      <c r="Z405" s="24" t="s">
        <v>3406</v>
      </c>
      <c r="AA405" s="24"/>
      <c r="AB405" s="24"/>
      <c r="AC405" s="24"/>
      <c r="AD405" s="24"/>
      <c r="AE405" s="24"/>
      <c r="AF405" s="24"/>
      <c r="AG405" s="24"/>
      <c r="AH405" s="28" t="s">
        <v>3407</v>
      </c>
      <c r="AI405" s="28" t="s">
        <v>704</v>
      </c>
      <c r="AJ405" s="28"/>
      <c r="AK405" s="28"/>
      <c r="AL405" s="28"/>
      <c r="AM405" s="28"/>
      <c r="AN405" s="28"/>
      <c r="AO405" s="28"/>
      <c r="AP405" s="28"/>
      <c r="AQ405" s="28"/>
      <c r="AR405" s="28"/>
      <c r="AS405" s="28"/>
      <c r="AT405" s="28"/>
      <c r="AU405" s="28"/>
      <c r="AV405" s="28"/>
      <c r="AW405" s="28"/>
      <c r="AX405" s="28"/>
      <c r="AY405" s="28"/>
      <c r="AZ405" s="28"/>
      <c r="BA405" s="28"/>
      <c r="BB405" s="28"/>
      <c r="BC405" s="28"/>
      <c r="BD405" s="28"/>
      <c r="BE405" s="28"/>
      <c r="BF405" s="28"/>
      <c r="BG405" s="28"/>
      <c r="BH405" s="28"/>
      <c r="BI405" s="28"/>
      <c r="BJ405" s="28"/>
      <c r="BK405" s="28"/>
      <c r="BL405" s="28"/>
      <c r="BM405" s="28"/>
      <c r="BN405" s="28"/>
      <c r="BO405" s="28"/>
      <c r="BP405" s="28"/>
      <c r="BQ405" s="28"/>
      <c r="BR405" s="28"/>
      <c r="BS405" s="28"/>
      <c r="BT405" s="28"/>
      <c r="BU405" s="28"/>
      <c r="BV405" s="28"/>
      <c r="BW405" s="28"/>
      <c r="BX405" s="28"/>
      <c r="BY405" s="28"/>
      <c r="BZ405" s="28"/>
      <c r="CA405" s="28"/>
      <c r="CB405" s="28"/>
      <c r="CC405" s="28"/>
      <c r="CD405" s="28"/>
      <c r="CE405" s="28"/>
      <c r="CF405" s="28"/>
      <c r="CG405" s="28"/>
      <c r="CH405" s="28"/>
      <c r="CI405" s="28"/>
      <c r="CJ405" s="28"/>
      <c r="CK405" s="28"/>
      <c r="CL405" s="28"/>
      <c r="CM405" s="28"/>
      <c r="CN405" s="28"/>
      <c r="CO405" s="28"/>
      <c r="CP405" s="28"/>
      <c r="CQ405" s="28"/>
      <c r="CR405" s="28"/>
      <c r="CS405" s="28"/>
      <c r="CT405" s="28"/>
      <c r="CU405" s="28"/>
      <c r="CV405" s="28"/>
      <c r="CW405" s="28"/>
      <c r="CX405" s="28"/>
      <c r="CY405" s="28"/>
      <c r="CZ405" s="28"/>
      <c r="DA405" s="28"/>
      <c r="DB405" s="28"/>
      <c r="DC405" s="28"/>
      <c r="DD405" s="28"/>
      <c r="DE405" s="28"/>
      <c r="DF405" s="28"/>
      <c r="DG405" s="28"/>
      <c r="DH405" s="28"/>
      <c r="DI405" s="28"/>
      <c r="DJ405" s="28"/>
      <c r="DK405" s="28"/>
      <c r="DL405" s="28"/>
      <c r="DM405" s="28"/>
      <c r="DN405" s="28"/>
      <c r="DO405" s="28"/>
      <c r="DP405" s="28"/>
      <c r="DQ405" s="28"/>
      <c r="DR405" s="28"/>
      <c r="DS405" s="28"/>
      <c r="DT405" s="28"/>
      <c r="DU405" s="28"/>
      <c r="DV405" s="28"/>
      <c r="DW405" s="28"/>
      <c r="DX405" s="28"/>
      <c r="DY405" s="28"/>
      <c r="DZ405" s="28"/>
      <c r="EA405" s="28"/>
      <c r="EB405" s="28"/>
      <c r="EC405" s="28"/>
      <c r="ED405" s="28"/>
      <c r="EE405" s="28"/>
      <c r="EF405" s="28"/>
      <c r="EG405" s="28"/>
      <c r="EH405" s="28"/>
      <c r="EI405" s="28"/>
      <c r="EJ405" s="28"/>
      <c r="EK405" s="28"/>
      <c r="EL405" s="28"/>
      <c r="EM405" s="28"/>
      <c r="EN405" s="28"/>
      <c r="EO405" s="28"/>
      <c r="EP405" s="28"/>
      <c r="EQ405" s="28"/>
      <c r="ER405" s="28"/>
      <c r="ES405" s="28"/>
      <c r="ET405" s="28"/>
      <c r="EU405" s="28"/>
      <c r="EV405" s="28"/>
      <c r="EW405" s="28"/>
      <c r="EX405" s="28"/>
      <c r="EY405" s="28"/>
      <c r="EZ405" s="28"/>
      <c r="FA405" s="28"/>
      <c r="FB405" s="28"/>
      <c r="FC405" s="28"/>
      <c r="FD405" s="28"/>
      <c r="FE405" s="28"/>
      <c r="FF405" s="43"/>
      <c r="FG405" s="43"/>
    </row>
    <row r="406" spans="1:163" x14ac:dyDescent="0.25">
      <c r="A406" s="27" t="str">
        <f t="shared" si="6"/>
        <v>IR003005037008000000000000000000000000</v>
      </c>
      <c r="B406" s="24" t="s">
        <v>2877</v>
      </c>
      <c r="C406" s="23" t="s">
        <v>2630</v>
      </c>
      <c r="D406" s="25" t="s">
        <v>710</v>
      </c>
      <c r="E406" s="25" t="s">
        <v>713</v>
      </c>
      <c r="F406" s="25" t="s">
        <v>1032</v>
      </c>
      <c r="G406" s="50" t="s">
        <v>720</v>
      </c>
      <c r="H406" s="50" t="s">
        <v>697</v>
      </c>
      <c r="I406" s="50" t="s">
        <v>697</v>
      </c>
      <c r="J406" s="25" t="s">
        <v>697</v>
      </c>
      <c r="K406" s="63" t="s">
        <v>697</v>
      </c>
      <c r="L406" s="25" t="s">
        <v>697</v>
      </c>
      <c r="M406" s="25" t="s">
        <v>697</v>
      </c>
      <c r="N406" s="25" t="s">
        <v>697</v>
      </c>
      <c r="O406" s="25" t="s">
        <v>697</v>
      </c>
      <c r="P406" s="28"/>
      <c r="Q406" s="28" t="s">
        <v>704</v>
      </c>
      <c r="R406" s="28" t="s">
        <v>698</v>
      </c>
      <c r="S406" s="28" t="s">
        <v>694</v>
      </c>
      <c r="T406" s="28" t="s">
        <v>922</v>
      </c>
      <c r="U406" s="31" t="s">
        <v>3408</v>
      </c>
      <c r="V406" s="139" t="s">
        <v>905</v>
      </c>
      <c r="W406" s="24"/>
      <c r="X406" s="24"/>
      <c r="Y406" s="24"/>
      <c r="Z406" s="24" t="s">
        <v>3409</v>
      </c>
      <c r="AA406" s="24"/>
      <c r="AB406" s="24"/>
      <c r="AC406" s="24"/>
      <c r="AD406" s="24"/>
      <c r="AE406" s="24"/>
      <c r="AF406" s="24"/>
      <c r="AG406" s="24"/>
      <c r="AH406" s="28" t="s">
        <v>3410</v>
      </c>
      <c r="AI406" s="28" t="s">
        <v>704</v>
      </c>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28"/>
      <c r="BH406" s="28"/>
      <c r="BI406" s="28"/>
      <c r="BJ406" s="28"/>
      <c r="BK406" s="28"/>
      <c r="BL406" s="28"/>
      <c r="BM406" s="28"/>
      <c r="BN406" s="28"/>
      <c r="BO406" s="28"/>
      <c r="BP406" s="28"/>
      <c r="BQ406" s="28"/>
      <c r="BR406" s="28"/>
      <c r="BS406" s="28"/>
      <c r="BT406" s="28"/>
      <c r="BU406" s="28"/>
      <c r="BV406" s="28"/>
      <c r="BW406" s="28"/>
      <c r="BX406" s="28"/>
      <c r="BY406" s="28"/>
      <c r="BZ406" s="28"/>
      <c r="CA406" s="28"/>
      <c r="CB406" s="28"/>
      <c r="CC406" s="28"/>
      <c r="CD406" s="28"/>
      <c r="CE406" s="28"/>
      <c r="CF406" s="28"/>
      <c r="CG406" s="28"/>
      <c r="CH406" s="28"/>
      <c r="CI406" s="28"/>
      <c r="CJ406" s="28"/>
      <c r="CK406" s="28"/>
      <c r="CL406" s="28"/>
      <c r="CM406" s="28"/>
      <c r="CN406" s="28"/>
      <c r="CO406" s="28"/>
      <c r="CP406" s="28"/>
      <c r="CQ406" s="28"/>
      <c r="CR406" s="28"/>
      <c r="CS406" s="28"/>
      <c r="CT406" s="28"/>
      <c r="CU406" s="28"/>
      <c r="CV406" s="28"/>
      <c r="CW406" s="28"/>
      <c r="CX406" s="28"/>
      <c r="CY406" s="28"/>
      <c r="CZ406" s="28"/>
      <c r="DA406" s="28"/>
      <c r="DB406" s="28"/>
      <c r="DC406" s="28"/>
      <c r="DD406" s="28"/>
      <c r="DE406" s="28"/>
      <c r="DF406" s="28"/>
      <c r="DG406" s="28"/>
      <c r="DH406" s="28"/>
      <c r="DI406" s="28"/>
      <c r="DJ406" s="28"/>
      <c r="DK406" s="28"/>
      <c r="DL406" s="28"/>
      <c r="DM406" s="28"/>
      <c r="DN406" s="28"/>
      <c r="DO406" s="28"/>
      <c r="DP406" s="28"/>
      <c r="DQ406" s="28"/>
      <c r="DR406" s="28"/>
      <c r="DS406" s="28"/>
      <c r="DT406" s="28"/>
      <c r="DU406" s="28"/>
      <c r="DV406" s="28"/>
      <c r="DW406" s="28"/>
      <c r="DX406" s="28"/>
      <c r="DY406" s="28"/>
      <c r="DZ406" s="28"/>
      <c r="EA406" s="28"/>
      <c r="EB406" s="28"/>
      <c r="EC406" s="28"/>
      <c r="ED406" s="28"/>
      <c r="EE406" s="28"/>
      <c r="EF406" s="28"/>
      <c r="EG406" s="28"/>
      <c r="EH406" s="28"/>
      <c r="EI406" s="28"/>
      <c r="EJ406" s="28"/>
      <c r="EK406" s="28"/>
      <c r="EL406" s="28"/>
      <c r="EM406" s="28"/>
      <c r="EN406" s="28"/>
      <c r="EO406" s="28"/>
      <c r="EP406" s="28"/>
      <c r="EQ406" s="28"/>
      <c r="ER406" s="28"/>
      <c r="ES406" s="28"/>
      <c r="ET406" s="28"/>
      <c r="EU406" s="28"/>
      <c r="EV406" s="28"/>
      <c r="EW406" s="28"/>
      <c r="EX406" s="28"/>
      <c r="EY406" s="28"/>
      <c r="EZ406" s="28"/>
      <c r="FA406" s="28"/>
      <c r="FB406" s="28"/>
      <c r="FC406" s="28"/>
      <c r="FD406" s="28"/>
      <c r="FE406" s="28"/>
      <c r="FF406" s="43"/>
      <c r="FG406" s="43"/>
    </row>
    <row r="407" spans="1:163" x14ac:dyDescent="0.25">
      <c r="A407" s="27" t="str">
        <f t="shared" si="6"/>
        <v>IR003005037009000000000000000000000000</v>
      </c>
      <c r="B407" s="24" t="s">
        <v>2877</v>
      </c>
      <c r="C407" s="23" t="s">
        <v>2630</v>
      </c>
      <c r="D407" s="25" t="s">
        <v>710</v>
      </c>
      <c r="E407" s="25" t="s">
        <v>713</v>
      </c>
      <c r="F407" s="25" t="s">
        <v>1032</v>
      </c>
      <c r="G407" s="50" t="s">
        <v>722</v>
      </c>
      <c r="H407" s="50" t="s">
        <v>697</v>
      </c>
      <c r="I407" s="50" t="s">
        <v>697</v>
      </c>
      <c r="J407" s="25" t="s">
        <v>697</v>
      </c>
      <c r="K407" s="63" t="s">
        <v>697</v>
      </c>
      <c r="L407" s="25" t="s">
        <v>697</v>
      </c>
      <c r="M407" s="25" t="s">
        <v>697</v>
      </c>
      <c r="N407" s="25" t="s">
        <v>697</v>
      </c>
      <c r="O407" s="25" t="s">
        <v>697</v>
      </c>
      <c r="P407" s="28"/>
      <c r="Q407" s="28" t="s">
        <v>704</v>
      </c>
      <c r="R407" s="28" t="s">
        <v>698</v>
      </c>
      <c r="S407" s="28" t="s">
        <v>694</v>
      </c>
      <c r="T407" s="28" t="s">
        <v>922</v>
      </c>
      <c r="U407" s="31" t="s">
        <v>3411</v>
      </c>
      <c r="V407" s="139" t="s">
        <v>905</v>
      </c>
      <c r="W407" s="24"/>
      <c r="X407" s="24"/>
      <c r="Y407" s="24"/>
      <c r="Z407" s="24" t="s">
        <v>3412</v>
      </c>
      <c r="AA407" s="24"/>
      <c r="AB407" s="24"/>
      <c r="AC407" s="24"/>
      <c r="AD407" s="24"/>
      <c r="AE407" s="24"/>
      <c r="AF407" s="24"/>
      <c r="AG407" s="24"/>
      <c r="AH407" s="28" t="s">
        <v>3413</v>
      </c>
      <c r="AI407" s="28" t="s">
        <v>704</v>
      </c>
      <c r="AJ407" s="28"/>
      <c r="AK407" s="28"/>
      <c r="AL407" s="28"/>
      <c r="AM407" s="28"/>
      <c r="AN407" s="28"/>
      <c r="AO407" s="28"/>
      <c r="AP407" s="28"/>
      <c r="AQ407" s="28"/>
      <c r="AR407" s="28"/>
      <c r="AS407" s="28"/>
      <c r="AT407" s="28"/>
      <c r="AU407" s="28"/>
      <c r="AV407" s="28"/>
      <c r="AW407" s="28"/>
      <c r="AX407" s="28"/>
      <c r="AY407" s="28"/>
      <c r="AZ407" s="28"/>
      <c r="BA407" s="28"/>
      <c r="BB407" s="28"/>
      <c r="BC407" s="28"/>
      <c r="BD407" s="28"/>
      <c r="BE407" s="28"/>
      <c r="BF407" s="28"/>
      <c r="BG407" s="28"/>
      <c r="BH407" s="28"/>
      <c r="BI407" s="28"/>
      <c r="BJ407" s="28"/>
      <c r="BK407" s="28"/>
      <c r="BL407" s="28"/>
      <c r="BM407" s="28"/>
      <c r="BN407" s="28"/>
      <c r="BO407" s="28"/>
      <c r="BP407" s="28"/>
      <c r="BQ407" s="28"/>
      <c r="BR407" s="28"/>
      <c r="BS407" s="28"/>
      <c r="BT407" s="28"/>
      <c r="BU407" s="28"/>
      <c r="BV407" s="28"/>
      <c r="BW407" s="28"/>
      <c r="BX407" s="28"/>
      <c r="BY407" s="28"/>
      <c r="BZ407" s="28"/>
      <c r="CA407" s="28"/>
      <c r="CB407" s="28"/>
      <c r="CC407" s="28"/>
      <c r="CD407" s="28"/>
      <c r="CE407" s="28"/>
      <c r="CF407" s="28"/>
      <c r="CG407" s="28"/>
      <c r="CH407" s="28"/>
      <c r="CI407" s="28"/>
      <c r="CJ407" s="28"/>
      <c r="CK407" s="28"/>
      <c r="CL407" s="28"/>
      <c r="CM407" s="28"/>
      <c r="CN407" s="28"/>
      <c r="CO407" s="28"/>
      <c r="CP407" s="28"/>
      <c r="CQ407" s="28"/>
      <c r="CR407" s="28"/>
      <c r="CS407" s="28"/>
      <c r="CT407" s="28"/>
      <c r="CU407" s="28"/>
      <c r="CV407" s="28"/>
      <c r="CW407" s="28"/>
      <c r="CX407" s="28"/>
      <c r="CY407" s="28"/>
      <c r="CZ407" s="28"/>
      <c r="DA407" s="28"/>
      <c r="DB407" s="28"/>
      <c r="DC407" s="28"/>
      <c r="DD407" s="28"/>
      <c r="DE407" s="28"/>
      <c r="DF407" s="28"/>
      <c r="DG407" s="28"/>
      <c r="DH407" s="28"/>
      <c r="DI407" s="28"/>
      <c r="DJ407" s="28"/>
      <c r="DK407" s="28"/>
      <c r="DL407" s="28"/>
      <c r="DM407" s="28"/>
      <c r="DN407" s="28"/>
      <c r="DO407" s="28"/>
      <c r="DP407" s="28"/>
      <c r="DQ407" s="28"/>
      <c r="DR407" s="28"/>
      <c r="DS407" s="28"/>
      <c r="DT407" s="28"/>
      <c r="DU407" s="28"/>
      <c r="DV407" s="28"/>
      <c r="DW407" s="28"/>
      <c r="DX407" s="28"/>
      <c r="DY407" s="28"/>
      <c r="DZ407" s="28"/>
      <c r="EA407" s="28"/>
      <c r="EB407" s="28"/>
      <c r="EC407" s="28"/>
      <c r="ED407" s="28"/>
      <c r="EE407" s="28"/>
      <c r="EF407" s="28"/>
      <c r="EG407" s="28"/>
      <c r="EH407" s="28"/>
      <c r="EI407" s="28"/>
      <c r="EJ407" s="28"/>
      <c r="EK407" s="28"/>
      <c r="EL407" s="28"/>
      <c r="EM407" s="28"/>
      <c r="EN407" s="28"/>
      <c r="EO407" s="28"/>
      <c r="EP407" s="28"/>
      <c r="EQ407" s="28"/>
      <c r="ER407" s="28"/>
      <c r="ES407" s="28"/>
      <c r="ET407" s="28"/>
      <c r="EU407" s="28"/>
      <c r="EV407" s="28"/>
      <c r="EW407" s="28"/>
      <c r="EX407" s="28"/>
      <c r="EY407" s="28"/>
      <c r="EZ407" s="28"/>
      <c r="FA407" s="28"/>
      <c r="FB407" s="28"/>
      <c r="FC407" s="28"/>
      <c r="FD407" s="28"/>
      <c r="FE407" s="28"/>
      <c r="FF407" s="43"/>
      <c r="FG407" s="43"/>
    </row>
    <row r="408" spans="1:163" x14ac:dyDescent="0.25">
      <c r="A408" s="27" t="str">
        <f t="shared" si="6"/>
        <v>IR003005037010000000000000000000000000</v>
      </c>
      <c r="B408" s="24" t="s">
        <v>2877</v>
      </c>
      <c r="C408" s="23" t="s">
        <v>2630</v>
      </c>
      <c r="D408" s="25" t="s">
        <v>710</v>
      </c>
      <c r="E408" s="25" t="s">
        <v>713</v>
      </c>
      <c r="F408" s="25" t="s">
        <v>1032</v>
      </c>
      <c r="G408" s="50" t="s">
        <v>724</v>
      </c>
      <c r="H408" s="50" t="s">
        <v>697</v>
      </c>
      <c r="I408" s="50" t="s">
        <v>697</v>
      </c>
      <c r="J408" s="25" t="s">
        <v>697</v>
      </c>
      <c r="K408" s="63" t="s">
        <v>697</v>
      </c>
      <c r="L408" s="25" t="s">
        <v>697</v>
      </c>
      <c r="M408" s="25" t="s">
        <v>697</v>
      </c>
      <c r="N408" s="25" t="s">
        <v>697</v>
      </c>
      <c r="O408" s="25" t="s">
        <v>697</v>
      </c>
      <c r="P408" s="28"/>
      <c r="Q408" s="28" t="s">
        <v>704</v>
      </c>
      <c r="R408" s="28" t="s">
        <v>698</v>
      </c>
      <c r="S408" s="28" t="s">
        <v>694</v>
      </c>
      <c r="T408" s="28" t="s">
        <v>922</v>
      </c>
      <c r="U408" s="31" t="s">
        <v>3414</v>
      </c>
      <c r="V408" s="139" t="s">
        <v>905</v>
      </c>
      <c r="W408" s="24"/>
      <c r="X408" s="24"/>
      <c r="Y408" s="24"/>
      <c r="Z408" s="24" t="s">
        <v>2039</v>
      </c>
      <c r="AA408" s="24"/>
      <c r="AB408" s="24"/>
      <c r="AC408" s="24"/>
      <c r="AD408" s="24"/>
      <c r="AE408" s="24"/>
      <c r="AF408" s="24"/>
      <c r="AG408" s="24"/>
      <c r="AH408" s="28" t="s">
        <v>3415</v>
      </c>
      <c r="AI408" s="28" t="s">
        <v>704</v>
      </c>
      <c r="AJ408" s="28"/>
      <c r="AK408" s="28"/>
      <c r="AL408" s="28"/>
      <c r="AM408" s="28"/>
      <c r="AN408" s="28"/>
      <c r="AO408" s="28"/>
      <c r="AP408" s="28"/>
      <c r="AQ408" s="28"/>
      <c r="AR408" s="28"/>
      <c r="AS408" s="28"/>
      <c r="AT408" s="28"/>
      <c r="AU408" s="28"/>
      <c r="AV408" s="28"/>
      <c r="AW408" s="28"/>
      <c r="AX408" s="28"/>
      <c r="AY408" s="28"/>
      <c r="AZ408" s="28"/>
      <c r="BA408" s="28"/>
      <c r="BB408" s="28"/>
      <c r="BC408" s="28"/>
      <c r="BD408" s="28"/>
      <c r="BE408" s="28"/>
      <c r="BF408" s="28"/>
      <c r="BG408" s="28"/>
      <c r="BH408" s="28"/>
      <c r="BI408" s="28"/>
      <c r="BJ408" s="28"/>
      <c r="BK408" s="28"/>
      <c r="BL408" s="28"/>
      <c r="BM408" s="28"/>
      <c r="BN408" s="28"/>
      <c r="BO408" s="28"/>
      <c r="BP408" s="28"/>
      <c r="BQ408" s="28"/>
      <c r="BR408" s="28"/>
      <c r="BS408" s="28"/>
      <c r="BT408" s="28"/>
      <c r="BU408" s="28"/>
      <c r="BV408" s="28"/>
      <c r="BW408" s="28"/>
      <c r="BX408" s="28"/>
      <c r="BY408" s="28"/>
      <c r="BZ408" s="28"/>
      <c r="CA408" s="28"/>
      <c r="CB408" s="28"/>
      <c r="CC408" s="28"/>
      <c r="CD408" s="28"/>
      <c r="CE408" s="28"/>
      <c r="CF408" s="28"/>
      <c r="CG408" s="28"/>
      <c r="CH408" s="28"/>
      <c r="CI408" s="28"/>
      <c r="CJ408" s="28"/>
      <c r="CK408" s="28"/>
      <c r="CL408" s="28"/>
      <c r="CM408" s="28"/>
      <c r="CN408" s="28"/>
      <c r="CO408" s="28"/>
      <c r="CP408" s="28"/>
      <c r="CQ408" s="28"/>
      <c r="CR408" s="28"/>
      <c r="CS408" s="28"/>
      <c r="CT408" s="28"/>
      <c r="CU408" s="28"/>
      <c r="CV408" s="28"/>
      <c r="CW408" s="28"/>
      <c r="CX408" s="28"/>
      <c r="CY408" s="28"/>
      <c r="CZ408" s="28"/>
      <c r="DA408" s="28"/>
      <c r="DB408" s="28"/>
      <c r="DC408" s="28"/>
      <c r="DD408" s="28"/>
      <c r="DE408" s="28"/>
      <c r="DF408" s="28"/>
      <c r="DG408" s="28"/>
      <c r="DH408" s="28"/>
      <c r="DI408" s="28"/>
      <c r="DJ408" s="28"/>
      <c r="DK408" s="28"/>
      <c r="DL408" s="28"/>
      <c r="DM408" s="28"/>
      <c r="DN408" s="28"/>
      <c r="DO408" s="28"/>
      <c r="DP408" s="28"/>
      <c r="DQ408" s="28"/>
      <c r="DR408" s="28"/>
      <c r="DS408" s="28"/>
      <c r="DT408" s="28"/>
      <c r="DU408" s="28"/>
      <c r="DV408" s="28"/>
      <c r="DW408" s="28"/>
      <c r="DX408" s="28"/>
      <c r="DY408" s="28"/>
      <c r="DZ408" s="28"/>
      <c r="EA408" s="28"/>
      <c r="EB408" s="28"/>
      <c r="EC408" s="28"/>
      <c r="ED408" s="28"/>
      <c r="EE408" s="28"/>
      <c r="EF408" s="28"/>
      <c r="EG408" s="28"/>
      <c r="EH408" s="28"/>
      <c r="EI408" s="28"/>
      <c r="EJ408" s="28"/>
      <c r="EK408" s="28"/>
      <c r="EL408" s="28"/>
      <c r="EM408" s="28"/>
      <c r="EN408" s="28"/>
      <c r="EO408" s="28"/>
      <c r="EP408" s="28"/>
      <c r="EQ408" s="28"/>
      <c r="ER408" s="28"/>
      <c r="ES408" s="28"/>
      <c r="ET408" s="28"/>
      <c r="EU408" s="28"/>
      <c r="EV408" s="28"/>
      <c r="EW408" s="28"/>
      <c r="EX408" s="28"/>
      <c r="EY408" s="28"/>
      <c r="EZ408" s="28"/>
      <c r="FA408" s="28"/>
      <c r="FB408" s="28"/>
      <c r="FC408" s="28"/>
      <c r="FD408" s="28"/>
      <c r="FE408" s="28"/>
      <c r="FF408" s="43"/>
      <c r="FG408" s="43"/>
    </row>
    <row r="409" spans="1:163" x14ac:dyDescent="0.25">
      <c r="A409" s="27" t="str">
        <f t="shared" si="6"/>
        <v>IR003005037011000000000000000000000000</v>
      </c>
      <c r="B409" s="24" t="s">
        <v>2877</v>
      </c>
      <c r="C409" s="23" t="s">
        <v>2630</v>
      </c>
      <c r="D409" s="25" t="s">
        <v>710</v>
      </c>
      <c r="E409" s="25" t="s">
        <v>713</v>
      </c>
      <c r="F409" s="25" t="s">
        <v>1032</v>
      </c>
      <c r="G409" s="50" t="s">
        <v>734</v>
      </c>
      <c r="H409" s="50" t="s">
        <v>697</v>
      </c>
      <c r="I409" s="50" t="s">
        <v>697</v>
      </c>
      <c r="J409" s="25" t="s">
        <v>697</v>
      </c>
      <c r="K409" s="63" t="s">
        <v>697</v>
      </c>
      <c r="L409" s="25" t="s">
        <v>697</v>
      </c>
      <c r="M409" s="25" t="s">
        <v>697</v>
      </c>
      <c r="N409" s="25" t="s">
        <v>697</v>
      </c>
      <c r="O409" s="25" t="s">
        <v>697</v>
      </c>
      <c r="P409" s="28"/>
      <c r="Q409" s="28" t="s">
        <v>704</v>
      </c>
      <c r="R409" s="28" t="s">
        <v>698</v>
      </c>
      <c r="S409" s="28" t="s">
        <v>694</v>
      </c>
      <c r="T409" s="28" t="s">
        <v>922</v>
      </c>
      <c r="U409" s="160" t="s">
        <v>3416</v>
      </c>
      <c r="V409" s="139" t="s">
        <v>905</v>
      </c>
      <c r="W409" s="24"/>
      <c r="X409" s="24"/>
      <c r="Y409" s="24"/>
      <c r="Z409" s="24" t="s">
        <v>3417</v>
      </c>
      <c r="AA409" s="24"/>
      <c r="AB409" s="24"/>
      <c r="AC409" s="24"/>
      <c r="AD409" s="24"/>
      <c r="AE409" s="24"/>
      <c r="AF409" s="24"/>
      <c r="AG409" s="24"/>
      <c r="AH409" s="28" t="s">
        <v>3418</v>
      </c>
      <c r="AI409" s="28" t="s">
        <v>704</v>
      </c>
      <c r="AJ409" s="28"/>
      <c r="AK409" s="28"/>
      <c r="AL409" s="28"/>
      <c r="AM409" s="28"/>
      <c r="AN409" s="28"/>
      <c r="AO409" s="28"/>
      <c r="AP409" s="28"/>
      <c r="AQ409" s="28"/>
      <c r="AR409" s="28"/>
      <c r="AS409" s="28"/>
      <c r="AT409" s="28"/>
      <c r="AU409" s="28"/>
      <c r="AV409" s="28"/>
      <c r="AW409" s="28"/>
      <c r="AX409" s="28"/>
      <c r="AY409" s="28"/>
      <c r="AZ409" s="28"/>
      <c r="BA409" s="28"/>
      <c r="BB409" s="28"/>
      <c r="BC409" s="28"/>
      <c r="BD409" s="28"/>
      <c r="BE409" s="28"/>
      <c r="BF409" s="28"/>
      <c r="BG409" s="28"/>
      <c r="BH409" s="28"/>
      <c r="BI409" s="28"/>
      <c r="BJ409" s="28"/>
      <c r="BK409" s="28"/>
      <c r="BL409" s="28"/>
      <c r="BM409" s="28"/>
      <c r="BN409" s="28"/>
      <c r="BO409" s="28"/>
      <c r="BP409" s="28"/>
      <c r="BQ409" s="28"/>
      <c r="BR409" s="28"/>
      <c r="BS409" s="28"/>
      <c r="BT409" s="28"/>
      <c r="BU409" s="28"/>
      <c r="BV409" s="28"/>
      <c r="BW409" s="28"/>
      <c r="BX409" s="28"/>
      <c r="BY409" s="28"/>
      <c r="BZ409" s="28"/>
      <c r="CA409" s="28"/>
      <c r="CB409" s="28"/>
      <c r="CC409" s="28"/>
      <c r="CD409" s="28"/>
      <c r="CE409" s="28"/>
      <c r="CF409" s="28"/>
      <c r="CG409" s="28"/>
      <c r="CH409" s="28"/>
      <c r="CI409" s="28"/>
      <c r="CJ409" s="28"/>
      <c r="CK409" s="28"/>
      <c r="CL409" s="28"/>
      <c r="CM409" s="28"/>
      <c r="CN409" s="28"/>
      <c r="CO409" s="28"/>
      <c r="CP409" s="28"/>
      <c r="CQ409" s="28"/>
      <c r="CR409" s="28"/>
      <c r="CS409" s="28"/>
      <c r="CT409" s="28"/>
      <c r="CU409" s="28"/>
      <c r="CV409" s="28"/>
      <c r="CW409" s="28"/>
      <c r="CX409" s="28"/>
      <c r="CY409" s="28"/>
      <c r="CZ409" s="28"/>
      <c r="DA409" s="28"/>
      <c r="DB409" s="28"/>
      <c r="DC409" s="28"/>
      <c r="DD409" s="28"/>
      <c r="DE409" s="28"/>
      <c r="DF409" s="28"/>
      <c r="DG409" s="28"/>
      <c r="DH409" s="28"/>
      <c r="DI409" s="28"/>
      <c r="DJ409" s="28"/>
      <c r="DK409" s="28"/>
      <c r="DL409" s="28"/>
      <c r="DM409" s="28"/>
      <c r="DN409" s="28"/>
      <c r="DO409" s="28"/>
      <c r="DP409" s="28"/>
      <c r="DQ409" s="28"/>
      <c r="DR409" s="28"/>
      <c r="DS409" s="28"/>
      <c r="DT409" s="28"/>
      <c r="DU409" s="28"/>
      <c r="DV409" s="28"/>
      <c r="DW409" s="28"/>
      <c r="DX409" s="28"/>
      <c r="DY409" s="28"/>
      <c r="DZ409" s="28"/>
      <c r="EA409" s="28"/>
      <c r="EB409" s="28"/>
      <c r="EC409" s="28"/>
      <c r="ED409" s="28"/>
      <c r="EE409" s="28"/>
      <c r="EF409" s="28"/>
      <c r="EG409" s="28"/>
      <c r="EH409" s="28"/>
      <c r="EI409" s="28"/>
      <c r="EJ409" s="28"/>
      <c r="EK409" s="28"/>
      <c r="EL409" s="28"/>
      <c r="EM409" s="28"/>
      <c r="EN409" s="28"/>
      <c r="EO409" s="28"/>
      <c r="EP409" s="28"/>
      <c r="EQ409" s="28"/>
      <c r="ER409" s="28"/>
      <c r="ES409" s="28"/>
      <c r="ET409" s="28"/>
      <c r="EU409" s="28"/>
      <c r="EV409" s="28"/>
      <c r="EW409" s="28"/>
      <c r="EX409" s="28"/>
      <c r="EY409" s="28"/>
      <c r="EZ409" s="28"/>
      <c r="FA409" s="28"/>
      <c r="FB409" s="28"/>
      <c r="FC409" s="28"/>
      <c r="FD409" s="28"/>
      <c r="FE409" s="28"/>
      <c r="FF409" s="43"/>
      <c r="FG409" s="43"/>
    </row>
    <row r="410" spans="1:163" x14ac:dyDescent="0.25">
      <c r="A410" s="27" t="str">
        <f t="shared" si="6"/>
        <v>IR003005037012000000000000000000000000</v>
      </c>
      <c r="B410" s="24" t="s">
        <v>2877</v>
      </c>
      <c r="C410" s="23" t="s">
        <v>2630</v>
      </c>
      <c r="D410" s="25" t="s">
        <v>710</v>
      </c>
      <c r="E410" s="25" t="s">
        <v>713</v>
      </c>
      <c r="F410" s="25" t="s">
        <v>1032</v>
      </c>
      <c r="G410" s="50" t="s">
        <v>736</v>
      </c>
      <c r="H410" s="50" t="s">
        <v>697</v>
      </c>
      <c r="I410" s="50" t="s">
        <v>697</v>
      </c>
      <c r="J410" s="25" t="s">
        <v>697</v>
      </c>
      <c r="K410" s="63" t="s">
        <v>697</v>
      </c>
      <c r="L410" s="25" t="s">
        <v>697</v>
      </c>
      <c r="M410" s="25" t="s">
        <v>697</v>
      </c>
      <c r="N410" s="25" t="s">
        <v>697</v>
      </c>
      <c r="O410" s="25" t="s">
        <v>697</v>
      </c>
      <c r="P410" s="28"/>
      <c r="Q410" s="28" t="s">
        <v>704</v>
      </c>
      <c r="R410" s="28" t="s">
        <v>698</v>
      </c>
      <c r="S410" s="28" t="s">
        <v>694</v>
      </c>
      <c r="T410" s="28" t="s">
        <v>922</v>
      </c>
      <c r="U410" s="160" t="s">
        <v>3419</v>
      </c>
      <c r="V410" s="139" t="s">
        <v>905</v>
      </c>
      <c r="W410" s="24"/>
      <c r="X410" s="24"/>
      <c r="Y410" s="24"/>
      <c r="Z410" s="24" t="s">
        <v>3420</v>
      </c>
      <c r="AA410" s="24"/>
      <c r="AB410" s="24"/>
      <c r="AC410" s="24"/>
      <c r="AD410" s="24"/>
      <c r="AE410" s="24"/>
      <c r="AF410" s="24"/>
      <c r="AG410" s="24"/>
      <c r="AH410" s="28" t="s">
        <v>3421</v>
      </c>
      <c r="AI410" s="28" t="s">
        <v>704</v>
      </c>
      <c r="AJ410" s="28"/>
      <c r="AK410" s="28"/>
      <c r="AL410" s="28"/>
      <c r="AM410" s="28"/>
      <c r="AN410" s="28"/>
      <c r="AO410" s="28"/>
      <c r="AP410" s="28"/>
      <c r="AQ410" s="28"/>
      <c r="AR410" s="28"/>
      <c r="AS410" s="28"/>
      <c r="AT410" s="28"/>
      <c r="AU410" s="28"/>
      <c r="AV410" s="28"/>
      <c r="AW410" s="28"/>
      <c r="AX410" s="28"/>
      <c r="AY410" s="28"/>
      <c r="AZ410" s="28"/>
      <c r="BA410" s="28"/>
      <c r="BB410" s="28"/>
      <c r="BC410" s="28"/>
      <c r="BD410" s="28"/>
      <c r="BE410" s="28"/>
      <c r="BF410" s="28"/>
      <c r="BG410" s="28"/>
      <c r="BH410" s="28"/>
      <c r="BI410" s="28"/>
      <c r="BJ410" s="28"/>
      <c r="BK410" s="28"/>
      <c r="BL410" s="28"/>
      <c r="BM410" s="28"/>
      <c r="BN410" s="28"/>
      <c r="BO410" s="28"/>
      <c r="BP410" s="28"/>
      <c r="BQ410" s="28"/>
      <c r="BR410" s="28"/>
      <c r="BS410" s="28"/>
      <c r="BT410" s="28"/>
      <c r="BU410" s="28"/>
      <c r="BV410" s="28"/>
      <c r="BW410" s="28"/>
      <c r="BX410" s="28"/>
      <c r="BY410" s="28"/>
      <c r="BZ410" s="28"/>
      <c r="CA410" s="28"/>
      <c r="CB410" s="28"/>
      <c r="CC410" s="28"/>
      <c r="CD410" s="28"/>
      <c r="CE410" s="28"/>
      <c r="CF410" s="28"/>
      <c r="CG410" s="28"/>
      <c r="CH410" s="28"/>
      <c r="CI410" s="28"/>
      <c r="CJ410" s="28"/>
      <c r="CK410" s="28"/>
      <c r="CL410" s="28"/>
      <c r="CM410" s="28"/>
      <c r="CN410" s="28"/>
      <c r="CO410" s="28"/>
      <c r="CP410" s="28"/>
      <c r="CQ410" s="28"/>
      <c r="CR410" s="28"/>
      <c r="CS410" s="28"/>
      <c r="CT410" s="28"/>
      <c r="CU410" s="28"/>
      <c r="CV410" s="28"/>
      <c r="CW410" s="28"/>
      <c r="CX410" s="28"/>
      <c r="CY410" s="28"/>
      <c r="CZ410" s="28"/>
      <c r="DA410" s="28"/>
      <c r="DB410" s="28"/>
      <c r="DC410" s="28"/>
      <c r="DD410" s="28"/>
      <c r="DE410" s="28"/>
      <c r="DF410" s="28"/>
      <c r="DG410" s="28"/>
      <c r="DH410" s="28"/>
      <c r="DI410" s="28"/>
      <c r="DJ410" s="28"/>
      <c r="DK410" s="28"/>
      <c r="DL410" s="28"/>
      <c r="DM410" s="28"/>
      <c r="DN410" s="28"/>
      <c r="DO410" s="28"/>
      <c r="DP410" s="28"/>
      <c r="DQ410" s="28"/>
      <c r="DR410" s="28"/>
      <c r="DS410" s="28"/>
      <c r="DT410" s="28"/>
      <c r="DU410" s="28"/>
      <c r="DV410" s="28"/>
      <c r="DW410" s="28"/>
      <c r="DX410" s="28"/>
      <c r="DY410" s="28"/>
      <c r="DZ410" s="28"/>
      <c r="EA410" s="28"/>
      <c r="EB410" s="28"/>
      <c r="EC410" s="28"/>
      <c r="ED410" s="28"/>
      <c r="EE410" s="28"/>
      <c r="EF410" s="28"/>
      <c r="EG410" s="28"/>
      <c r="EH410" s="28"/>
      <c r="EI410" s="28"/>
      <c r="EJ410" s="28"/>
      <c r="EK410" s="28"/>
      <c r="EL410" s="28"/>
      <c r="EM410" s="28"/>
      <c r="EN410" s="28"/>
      <c r="EO410" s="28"/>
      <c r="EP410" s="28"/>
      <c r="EQ410" s="28"/>
      <c r="ER410" s="28"/>
      <c r="ES410" s="28"/>
      <c r="ET410" s="28"/>
      <c r="EU410" s="28"/>
      <c r="EV410" s="28"/>
      <c r="EW410" s="28"/>
      <c r="EX410" s="28"/>
      <c r="EY410" s="28"/>
      <c r="EZ410" s="28"/>
      <c r="FA410" s="28"/>
      <c r="FB410" s="28"/>
      <c r="FC410" s="28"/>
      <c r="FD410" s="28"/>
      <c r="FE410" s="28"/>
      <c r="FF410" s="43"/>
      <c r="FG410" s="43"/>
    </row>
    <row r="411" spans="1:163" x14ac:dyDescent="0.25">
      <c r="A411" s="27" t="str">
        <f t="shared" si="6"/>
        <v>IR003005038000000000000000000000000000</v>
      </c>
      <c r="B411" s="27" t="s">
        <v>694</v>
      </c>
      <c r="C411" s="23" t="s">
        <v>2630</v>
      </c>
      <c r="D411" s="23" t="s">
        <v>710</v>
      </c>
      <c r="E411" s="23" t="s">
        <v>713</v>
      </c>
      <c r="F411" s="23" t="s">
        <v>1033</v>
      </c>
      <c r="G411" s="23" t="s">
        <v>697</v>
      </c>
      <c r="H411" s="21" t="s">
        <v>697</v>
      </c>
      <c r="I411" s="21" t="s">
        <v>697</v>
      </c>
      <c r="J411" s="23" t="s">
        <v>697</v>
      </c>
      <c r="K411" s="64" t="s">
        <v>697</v>
      </c>
      <c r="L411" s="23" t="s">
        <v>697</v>
      </c>
      <c r="M411" s="23" t="s">
        <v>697</v>
      </c>
      <c r="N411" s="23" t="s">
        <v>697</v>
      </c>
      <c r="O411" s="23" t="s">
        <v>697</v>
      </c>
      <c r="P411" s="27">
        <v>0</v>
      </c>
      <c r="Q411" s="27" t="s">
        <v>698</v>
      </c>
      <c r="R411" s="27" t="s">
        <v>698</v>
      </c>
      <c r="S411" s="28" t="s">
        <v>694</v>
      </c>
      <c r="T411" s="28" t="s">
        <v>922</v>
      </c>
      <c r="U411" s="34" t="s">
        <v>3422</v>
      </c>
      <c r="V411" s="52" t="s">
        <v>905</v>
      </c>
      <c r="W411" s="20"/>
      <c r="X411" s="20"/>
      <c r="Y411" s="20" t="s">
        <v>3423</v>
      </c>
      <c r="Z411" s="20"/>
      <c r="AA411" s="20"/>
      <c r="AB411" s="20"/>
      <c r="AC411" s="20"/>
      <c r="AD411" s="20"/>
      <c r="AE411" s="20"/>
      <c r="AF411" s="20"/>
      <c r="AG411" s="20"/>
      <c r="AH411" s="27" t="s">
        <v>3424</v>
      </c>
      <c r="AI411" s="28" t="s">
        <v>698</v>
      </c>
      <c r="AJ411" s="27" t="s">
        <v>694</v>
      </c>
      <c r="AK411" s="27" t="s">
        <v>694</v>
      </c>
      <c r="AL411" s="27" t="s">
        <v>694</v>
      </c>
      <c r="AM411" s="27" t="s">
        <v>694</v>
      </c>
      <c r="AN411" s="27" t="s">
        <v>694</v>
      </c>
      <c r="AO411" s="27" t="s">
        <v>694</v>
      </c>
      <c r="AP411" s="27" t="s">
        <v>694</v>
      </c>
      <c r="AQ411" s="27" t="s">
        <v>694</v>
      </c>
      <c r="AR411" s="27" t="s">
        <v>694</v>
      </c>
      <c r="AS411" s="27" t="s">
        <v>694</v>
      </c>
      <c r="AT411" s="27" t="s">
        <v>694</v>
      </c>
      <c r="AU411" s="27" t="s">
        <v>694</v>
      </c>
      <c r="AV411" s="27" t="s">
        <v>694</v>
      </c>
      <c r="AW411" s="27" t="s">
        <v>694</v>
      </c>
      <c r="AX411" s="27" t="s">
        <v>694</v>
      </c>
      <c r="AY411" s="27" t="s">
        <v>694</v>
      </c>
      <c r="AZ411" s="27" t="s">
        <v>694</v>
      </c>
      <c r="BA411" s="27" t="s">
        <v>694</v>
      </c>
      <c r="BB411" s="27" t="s">
        <v>694</v>
      </c>
      <c r="BC411" s="27" t="s">
        <v>694</v>
      </c>
      <c r="BD411" s="27" t="s">
        <v>694</v>
      </c>
      <c r="BE411" s="27" t="s">
        <v>694</v>
      </c>
      <c r="BF411" s="27" t="s">
        <v>694</v>
      </c>
      <c r="BG411" s="27" t="s">
        <v>694</v>
      </c>
      <c r="BH411" s="27" t="s">
        <v>694</v>
      </c>
      <c r="BI411" s="27" t="s">
        <v>694</v>
      </c>
      <c r="BJ411" s="27" t="s">
        <v>694</v>
      </c>
      <c r="BK411" s="27" t="s">
        <v>694</v>
      </c>
      <c r="BL411" s="27" t="s">
        <v>694</v>
      </c>
      <c r="BM411" s="27" t="s">
        <v>694</v>
      </c>
      <c r="BN411" s="27" t="s">
        <v>694</v>
      </c>
      <c r="BO411" s="27" t="s">
        <v>694</v>
      </c>
      <c r="BP411" s="27" t="s">
        <v>694</v>
      </c>
      <c r="BQ411" s="27" t="s">
        <v>694</v>
      </c>
      <c r="BR411" s="27" t="s">
        <v>694</v>
      </c>
      <c r="BS411" s="27" t="s">
        <v>694</v>
      </c>
      <c r="BT411" s="27" t="s">
        <v>694</v>
      </c>
      <c r="BU411" s="27" t="s">
        <v>694</v>
      </c>
      <c r="BV411" s="27" t="s">
        <v>694</v>
      </c>
      <c r="BW411" s="27" t="s">
        <v>694</v>
      </c>
      <c r="BX411" s="27" t="s">
        <v>694</v>
      </c>
      <c r="BY411" s="27" t="s">
        <v>694</v>
      </c>
      <c r="BZ411" s="27" t="s">
        <v>694</v>
      </c>
      <c r="CA411" s="27" t="s">
        <v>694</v>
      </c>
      <c r="CB411" s="27" t="s">
        <v>694</v>
      </c>
      <c r="CC411" s="27" t="s">
        <v>694</v>
      </c>
      <c r="CD411" s="27" t="s">
        <v>694</v>
      </c>
      <c r="CE411" s="27" t="s">
        <v>694</v>
      </c>
      <c r="CF411" s="27" t="s">
        <v>694</v>
      </c>
      <c r="CG411" s="27" t="s">
        <v>694</v>
      </c>
      <c r="CH411" s="27" t="s">
        <v>694</v>
      </c>
      <c r="CI411" s="27" t="s">
        <v>694</v>
      </c>
      <c r="CJ411" s="27" t="s">
        <v>694</v>
      </c>
      <c r="CK411" s="27" t="s">
        <v>694</v>
      </c>
      <c r="CL411" s="27" t="s">
        <v>694</v>
      </c>
      <c r="CM411" s="27" t="s">
        <v>694</v>
      </c>
      <c r="CN411" s="27" t="s">
        <v>694</v>
      </c>
      <c r="CO411" s="27" t="s">
        <v>694</v>
      </c>
      <c r="CP411" s="27" t="s">
        <v>694</v>
      </c>
      <c r="CQ411" s="27" t="s">
        <v>694</v>
      </c>
      <c r="CR411" s="27" t="s">
        <v>694</v>
      </c>
      <c r="CS411" s="27" t="s">
        <v>694</v>
      </c>
      <c r="CT411" s="27" t="s">
        <v>694</v>
      </c>
      <c r="CU411" s="27" t="s">
        <v>694</v>
      </c>
      <c r="CV411" s="27" t="s">
        <v>694</v>
      </c>
      <c r="CW411" s="27" t="s">
        <v>694</v>
      </c>
      <c r="CX411" s="27" t="s">
        <v>694</v>
      </c>
      <c r="CY411" s="27" t="s">
        <v>694</v>
      </c>
      <c r="CZ411" s="27" t="s">
        <v>694</v>
      </c>
      <c r="DA411" s="27" t="s">
        <v>694</v>
      </c>
      <c r="DB411" s="27" t="s">
        <v>694</v>
      </c>
      <c r="DC411" s="27" t="s">
        <v>694</v>
      </c>
      <c r="DD411" s="27" t="s">
        <v>694</v>
      </c>
      <c r="DE411" s="27" t="s">
        <v>694</v>
      </c>
      <c r="DF411" s="27" t="s">
        <v>694</v>
      </c>
      <c r="DG411" s="27" t="s">
        <v>694</v>
      </c>
      <c r="DH411" s="27" t="s">
        <v>694</v>
      </c>
      <c r="DI411" s="27" t="s">
        <v>694</v>
      </c>
      <c r="DJ411" s="27" t="s">
        <v>694</v>
      </c>
      <c r="DK411" s="27" t="s">
        <v>694</v>
      </c>
      <c r="DL411" s="27" t="s">
        <v>694</v>
      </c>
      <c r="DM411" s="27" t="s">
        <v>694</v>
      </c>
      <c r="DN411" s="27" t="s">
        <v>694</v>
      </c>
      <c r="DO411" s="27" t="s">
        <v>694</v>
      </c>
      <c r="DP411" s="27" t="s">
        <v>694</v>
      </c>
      <c r="DQ411" s="27" t="s">
        <v>694</v>
      </c>
      <c r="DR411" s="27" t="s">
        <v>694</v>
      </c>
      <c r="DS411" s="27" t="s">
        <v>694</v>
      </c>
      <c r="DT411" s="27" t="s">
        <v>694</v>
      </c>
      <c r="DU411" s="27" t="s">
        <v>694</v>
      </c>
      <c r="DV411" s="27" t="s">
        <v>694</v>
      </c>
      <c r="DW411" s="27" t="s">
        <v>694</v>
      </c>
      <c r="DX411" s="27" t="s">
        <v>694</v>
      </c>
      <c r="DY411" s="27" t="s">
        <v>694</v>
      </c>
      <c r="DZ411" s="27" t="s">
        <v>694</v>
      </c>
      <c r="EA411" s="27" t="s">
        <v>694</v>
      </c>
      <c r="EB411" s="27" t="s">
        <v>694</v>
      </c>
      <c r="EC411" s="27" t="s">
        <v>694</v>
      </c>
      <c r="ED411" s="27" t="s">
        <v>694</v>
      </c>
      <c r="EE411" s="27" t="s">
        <v>694</v>
      </c>
      <c r="EF411" s="27" t="s">
        <v>694</v>
      </c>
      <c r="EG411" s="27" t="s">
        <v>694</v>
      </c>
      <c r="EH411" s="27" t="s">
        <v>694</v>
      </c>
      <c r="EI411" s="27" t="s">
        <v>694</v>
      </c>
      <c r="EJ411" s="27" t="s">
        <v>694</v>
      </c>
      <c r="EK411" s="27" t="s">
        <v>694</v>
      </c>
      <c r="EL411" s="27" t="s">
        <v>694</v>
      </c>
      <c r="EM411" s="27" t="s">
        <v>694</v>
      </c>
      <c r="EN411" s="27" t="s">
        <v>694</v>
      </c>
      <c r="EO411" s="27" t="s">
        <v>694</v>
      </c>
      <c r="EP411" s="27" t="s">
        <v>694</v>
      </c>
      <c r="EQ411" s="27" t="s">
        <v>694</v>
      </c>
      <c r="ER411" s="27" t="s">
        <v>694</v>
      </c>
      <c r="ES411" s="27" t="s">
        <v>694</v>
      </c>
      <c r="ET411" s="27" t="s">
        <v>694</v>
      </c>
      <c r="EU411" s="27" t="s">
        <v>694</v>
      </c>
      <c r="EV411" s="27" t="s">
        <v>694</v>
      </c>
      <c r="EW411" s="27" t="s">
        <v>694</v>
      </c>
      <c r="EX411" s="27" t="s">
        <v>694</v>
      </c>
      <c r="EY411" s="27" t="s">
        <v>694</v>
      </c>
      <c r="EZ411" s="27" t="s">
        <v>694</v>
      </c>
      <c r="FA411" s="27" t="s">
        <v>694</v>
      </c>
      <c r="FB411" s="27" t="s">
        <v>694</v>
      </c>
      <c r="FC411" s="27" t="s">
        <v>694</v>
      </c>
      <c r="FD411" s="27" t="s">
        <v>694</v>
      </c>
      <c r="FE411" s="27" t="s">
        <v>694</v>
      </c>
      <c r="FF411" s="42"/>
      <c r="FG411" s="42"/>
    </row>
    <row r="412" spans="1:163" x14ac:dyDescent="0.25">
      <c r="A412" s="27" t="str">
        <f t="shared" si="6"/>
        <v>IR003005038001000000000000000000000000</v>
      </c>
      <c r="B412" s="20" t="s">
        <v>2877</v>
      </c>
      <c r="C412" s="23" t="s">
        <v>2630</v>
      </c>
      <c r="D412" s="23" t="s">
        <v>710</v>
      </c>
      <c r="E412" s="23" t="s">
        <v>713</v>
      </c>
      <c r="F412" s="23" t="s">
        <v>1033</v>
      </c>
      <c r="G412" s="21" t="s">
        <v>702</v>
      </c>
      <c r="H412" s="21" t="s">
        <v>697</v>
      </c>
      <c r="I412" s="21" t="s">
        <v>697</v>
      </c>
      <c r="J412" s="23" t="s">
        <v>697</v>
      </c>
      <c r="K412" s="64" t="s">
        <v>697</v>
      </c>
      <c r="L412" s="23" t="s">
        <v>697</v>
      </c>
      <c r="M412" s="23" t="s">
        <v>697</v>
      </c>
      <c r="N412" s="23" t="s">
        <v>697</v>
      </c>
      <c r="O412" s="23" t="s">
        <v>697</v>
      </c>
      <c r="P412" s="27">
        <v>0</v>
      </c>
      <c r="Q412" s="27" t="s">
        <v>704</v>
      </c>
      <c r="R412" s="27" t="s">
        <v>698</v>
      </c>
      <c r="S412" s="28" t="s">
        <v>694</v>
      </c>
      <c r="T412" s="28" t="s">
        <v>922</v>
      </c>
      <c r="U412" s="34" t="s">
        <v>3425</v>
      </c>
      <c r="V412" s="52" t="s">
        <v>905</v>
      </c>
      <c r="W412" s="20"/>
      <c r="X412" s="20"/>
      <c r="Y412" s="20"/>
      <c r="Z412" s="20" t="s">
        <v>3426</v>
      </c>
      <c r="AA412" s="20"/>
      <c r="AB412" s="20"/>
      <c r="AC412" s="20"/>
      <c r="AD412" s="20"/>
      <c r="AE412" s="20"/>
      <c r="AF412" s="20"/>
      <c r="AG412" s="20"/>
      <c r="AH412" s="27" t="s">
        <v>3427</v>
      </c>
      <c r="AI412" s="28" t="s">
        <v>704</v>
      </c>
      <c r="AJ412" s="27" t="s">
        <v>698</v>
      </c>
      <c r="AK412" s="27" t="s">
        <v>698</v>
      </c>
      <c r="AL412" s="27" t="s">
        <v>698</v>
      </c>
      <c r="AM412" s="27" t="s">
        <v>698</v>
      </c>
      <c r="AN412" s="27" t="s">
        <v>698</v>
      </c>
      <c r="AO412" s="27" t="s">
        <v>698</v>
      </c>
      <c r="AP412" s="27" t="s">
        <v>698</v>
      </c>
      <c r="AQ412" s="27" t="s">
        <v>698</v>
      </c>
      <c r="AR412" s="27" t="s">
        <v>698</v>
      </c>
      <c r="AS412" s="27" t="s">
        <v>698</v>
      </c>
      <c r="AT412" s="27" t="s">
        <v>698</v>
      </c>
      <c r="AU412" s="27" t="s">
        <v>698</v>
      </c>
      <c r="AV412" s="27" t="s">
        <v>698</v>
      </c>
      <c r="AW412" s="27" t="s">
        <v>698</v>
      </c>
      <c r="AX412" s="27" t="s">
        <v>698</v>
      </c>
      <c r="AY412" s="27" t="s">
        <v>698</v>
      </c>
      <c r="AZ412" s="27" t="s">
        <v>698</v>
      </c>
      <c r="BA412" s="27" t="s">
        <v>698</v>
      </c>
      <c r="BB412" s="27" t="s">
        <v>698</v>
      </c>
      <c r="BC412" s="27" t="s">
        <v>698</v>
      </c>
      <c r="BD412" s="27" t="s">
        <v>698</v>
      </c>
      <c r="BE412" s="27" t="s">
        <v>698</v>
      </c>
      <c r="BF412" s="27" t="s">
        <v>698</v>
      </c>
      <c r="BG412" s="27" t="s">
        <v>698</v>
      </c>
      <c r="BH412" s="27" t="s">
        <v>698</v>
      </c>
      <c r="BI412" s="27" t="s">
        <v>698</v>
      </c>
      <c r="BJ412" s="27" t="s">
        <v>698</v>
      </c>
      <c r="BK412" s="27" t="s">
        <v>698</v>
      </c>
      <c r="BL412" s="27" t="s">
        <v>698</v>
      </c>
      <c r="BM412" s="27" t="s">
        <v>698</v>
      </c>
      <c r="BN412" s="27" t="s">
        <v>698</v>
      </c>
      <c r="BO412" s="27" t="s">
        <v>698</v>
      </c>
      <c r="BP412" s="27" t="s">
        <v>698</v>
      </c>
      <c r="BQ412" s="27" t="s">
        <v>698</v>
      </c>
      <c r="BR412" s="27" t="s">
        <v>698</v>
      </c>
      <c r="BS412" s="27" t="s">
        <v>698</v>
      </c>
      <c r="BT412" s="27" t="s">
        <v>698</v>
      </c>
      <c r="BU412" s="27" t="s">
        <v>698</v>
      </c>
      <c r="BV412" s="27" t="s">
        <v>698</v>
      </c>
      <c r="BW412" s="27" t="s">
        <v>698</v>
      </c>
      <c r="BX412" s="27" t="s">
        <v>698</v>
      </c>
      <c r="BY412" s="27" t="s">
        <v>698</v>
      </c>
      <c r="BZ412" s="27" t="s">
        <v>698</v>
      </c>
      <c r="CA412" s="27" t="s">
        <v>698</v>
      </c>
      <c r="CB412" s="27" t="s">
        <v>698</v>
      </c>
      <c r="CC412" s="27" t="s">
        <v>698</v>
      </c>
      <c r="CD412" s="27" t="s">
        <v>698</v>
      </c>
      <c r="CE412" s="27" t="s">
        <v>698</v>
      </c>
      <c r="CF412" s="27" t="s">
        <v>698</v>
      </c>
      <c r="CG412" s="27" t="s">
        <v>698</v>
      </c>
      <c r="CH412" s="27" t="s">
        <v>698</v>
      </c>
      <c r="CI412" s="27" t="s">
        <v>698</v>
      </c>
      <c r="CJ412" s="27" t="s">
        <v>698</v>
      </c>
      <c r="CK412" s="27" t="s">
        <v>698</v>
      </c>
      <c r="CL412" s="27" t="s">
        <v>698</v>
      </c>
      <c r="CM412" s="27" t="s">
        <v>698</v>
      </c>
      <c r="CN412" s="27" t="s">
        <v>698</v>
      </c>
      <c r="CO412" s="27" t="s">
        <v>698</v>
      </c>
      <c r="CP412" s="27" t="s">
        <v>698</v>
      </c>
      <c r="CQ412" s="27" t="s">
        <v>698</v>
      </c>
      <c r="CR412" s="27" t="s">
        <v>698</v>
      </c>
      <c r="CS412" s="27" t="s">
        <v>698</v>
      </c>
      <c r="CT412" s="27" t="s">
        <v>698</v>
      </c>
      <c r="CU412" s="27" t="s">
        <v>698</v>
      </c>
      <c r="CV412" s="27" t="s">
        <v>698</v>
      </c>
      <c r="CW412" s="27" t="s">
        <v>698</v>
      </c>
      <c r="CX412" s="27" t="s">
        <v>698</v>
      </c>
      <c r="CY412" s="27" t="s">
        <v>698</v>
      </c>
      <c r="CZ412" s="27" t="s">
        <v>698</v>
      </c>
      <c r="DA412" s="27" t="s">
        <v>698</v>
      </c>
      <c r="DB412" s="27" t="s">
        <v>698</v>
      </c>
      <c r="DC412" s="27" t="s">
        <v>698</v>
      </c>
      <c r="DD412" s="27" t="s">
        <v>698</v>
      </c>
      <c r="DE412" s="27" t="s">
        <v>698</v>
      </c>
      <c r="DF412" s="27" t="s">
        <v>698</v>
      </c>
      <c r="DG412" s="27" t="s">
        <v>698</v>
      </c>
      <c r="DH412" s="27" t="s">
        <v>698</v>
      </c>
      <c r="DI412" s="27" t="s">
        <v>698</v>
      </c>
      <c r="DJ412" s="27" t="s">
        <v>698</v>
      </c>
      <c r="DK412" s="27" t="s">
        <v>698</v>
      </c>
      <c r="DL412" s="27" t="s">
        <v>698</v>
      </c>
      <c r="DM412" s="27" t="s">
        <v>698</v>
      </c>
      <c r="DN412" s="27" t="s">
        <v>698</v>
      </c>
      <c r="DO412" s="27" t="s">
        <v>698</v>
      </c>
      <c r="DP412" s="27" t="s">
        <v>698</v>
      </c>
      <c r="DQ412" s="27" t="s">
        <v>698</v>
      </c>
      <c r="DR412" s="27" t="s">
        <v>698</v>
      </c>
      <c r="DS412" s="27" t="s">
        <v>698</v>
      </c>
      <c r="DT412" s="27" t="s">
        <v>698</v>
      </c>
      <c r="DU412" s="27" t="s">
        <v>698</v>
      </c>
      <c r="DV412" s="27" t="s">
        <v>698</v>
      </c>
      <c r="DW412" s="27" t="s">
        <v>698</v>
      </c>
      <c r="DX412" s="27" t="s">
        <v>698</v>
      </c>
      <c r="DY412" s="27" t="s">
        <v>698</v>
      </c>
      <c r="DZ412" s="27" t="s">
        <v>698</v>
      </c>
      <c r="EA412" s="27" t="s">
        <v>698</v>
      </c>
      <c r="EB412" s="27" t="s">
        <v>698</v>
      </c>
      <c r="EC412" s="27" t="s">
        <v>698</v>
      </c>
      <c r="ED412" s="27" t="s">
        <v>698</v>
      </c>
      <c r="EE412" s="27" t="s">
        <v>698</v>
      </c>
      <c r="EF412" s="27" t="s">
        <v>698</v>
      </c>
      <c r="EG412" s="27" t="s">
        <v>698</v>
      </c>
      <c r="EH412" s="27" t="s">
        <v>698</v>
      </c>
      <c r="EI412" s="27" t="s">
        <v>704</v>
      </c>
      <c r="EJ412" s="27" t="s">
        <v>704</v>
      </c>
      <c r="EK412" s="27" t="s">
        <v>704</v>
      </c>
      <c r="EL412" s="27" t="s">
        <v>704</v>
      </c>
      <c r="EM412" s="27" t="s">
        <v>704</v>
      </c>
      <c r="EN412" s="27" t="s">
        <v>698</v>
      </c>
      <c r="EO412" s="27" t="s">
        <v>698</v>
      </c>
      <c r="EP412" s="27" t="s">
        <v>698</v>
      </c>
      <c r="EQ412" s="27" t="s">
        <v>698</v>
      </c>
      <c r="ER412" s="27" t="s">
        <v>698</v>
      </c>
      <c r="ES412" s="27" t="s">
        <v>698</v>
      </c>
      <c r="ET412" s="27" t="s">
        <v>698</v>
      </c>
      <c r="EU412" s="27" t="s">
        <v>698</v>
      </c>
      <c r="EV412" s="27" t="s">
        <v>698</v>
      </c>
      <c r="EW412" s="27" t="s">
        <v>2705</v>
      </c>
      <c r="EX412" s="27" t="s">
        <v>2706</v>
      </c>
      <c r="EY412" s="27" t="s">
        <v>2707</v>
      </c>
      <c r="EZ412" s="27" t="s">
        <v>694</v>
      </c>
      <c r="FA412" s="27" t="s">
        <v>694</v>
      </c>
      <c r="FB412" s="27" t="s">
        <v>694</v>
      </c>
      <c r="FC412" s="27" t="s">
        <v>694</v>
      </c>
      <c r="FD412" s="27" t="s">
        <v>694</v>
      </c>
      <c r="FE412" s="27" t="s">
        <v>2709</v>
      </c>
      <c r="FF412" s="42"/>
      <c r="FG412" s="42"/>
    </row>
    <row r="413" spans="1:163" x14ac:dyDescent="0.25">
      <c r="A413" s="27" t="str">
        <f t="shared" si="6"/>
        <v>IR003005038002000000000000000000000000</v>
      </c>
      <c r="B413" s="20" t="s">
        <v>2877</v>
      </c>
      <c r="C413" s="23" t="s">
        <v>2630</v>
      </c>
      <c r="D413" s="23" t="s">
        <v>710</v>
      </c>
      <c r="E413" s="23" t="s">
        <v>713</v>
      </c>
      <c r="F413" s="23" t="s">
        <v>1033</v>
      </c>
      <c r="G413" s="21" t="s">
        <v>707</v>
      </c>
      <c r="H413" s="21" t="s">
        <v>697</v>
      </c>
      <c r="I413" s="21" t="s">
        <v>697</v>
      </c>
      <c r="J413" s="23" t="s">
        <v>697</v>
      </c>
      <c r="K413" s="64" t="s">
        <v>697</v>
      </c>
      <c r="L413" s="23" t="s">
        <v>697</v>
      </c>
      <c r="M413" s="23" t="s">
        <v>697</v>
      </c>
      <c r="N413" s="23" t="s">
        <v>697</v>
      </c>
      <c r="O413" s="23" t="s">
        <v>697</v>
      </c>
      <c r="P413" s="27">
        <v>0</v>
      </c>
      <c r="Q413" s="27" t="s">
        <v>704</v>
      </c>
      <c r="R413" s="27" t="s">
        <v>698</v>
      </c>
      <c r="S413" s="28" t="s">
        <v>694</v>
      </c>
      <c r="T413" s="28" t="s">
        <v>922</v>
      </c>
      <c r="U413" s="34" t="s">
        <v>3428</v>
      </c>
      <c r="V413" s="52" t="s">
        <v>905</v>
      </c>
      <c r="W413" s="20"/>
      <c r="X413" s="20"/>
      <c r="Y413" s="20"/>
      <c r="Z413" s="20" t="s">
        <v>3429</v>
      </c>
      <c r="AA413" s="20"/>
      <c r="AB413" s="20"/>
      <c r="AC413" s="20"/>
      <c r="AD413" s="20"/>
      <c r="AE413" s="20"/>
      <c r="AF413" s="20"/>
      <c r="AG413" s="20"/>
      <c r="AH413" s="27" t="s">
        <v>3430</v>
      </c>
      <c r="AI413" s="28" t="s">
        <v>704</v>
      </c>
      <c r="AJ413" s="27" t="s">
        <v>698</v>
      </c>
      <c r="AK413" s="27" t="s">
        <v>698</v>
      </c>
      <c r="AL413" s="27" t="s">
        <v>698</v>
      </c>
      <c r="AM413" s="27" t="s">
        <v>698</v>
      </c>
      <c r="AN413" s="27" t="s">
        <v>698</v>
      </c>
      <c r="AO413" s="27" t="s">
        <v>698</v>
      </c>
      <c r="AP413" s="27" t="s">
        <v>698</v>
      </c>
      <c r="AQ413" s="27" t="s">
        <v>698</v>
      </c>
      <c r="AR413" s="27" t="s">
        <v>698</v>
      </c>
      <c r="AS413" s="27" t="s">
        <v>698</v>
      </c>
      <c r="AT413" s="27" t="s">
        <v>698</v>
      </c>
      <c r="AU413" s="27" t="s">
        <v>698</v>
      </c>
      <c r="AV413" s="27" t="s">
        <v>698</v>
      </c>
      <c r="AW413" s="27" t="s">
        <v>698</v>
      </c>
      <c r="AX413" s="27" t="s">
        <v>698</v>
      </c>
      <c r="AY413" s="27" t="s">
        <v>698</v>
      </c>
      <c r="AZ413" s="27" t="s">
        <v>698</v>
      </c>
      <c r="BA413" s="27" t="s">
        <v>698</v>
      </c>
      <c r="BB413" s="27" t="s">
        <v>698</v>
      </c>
      <c r="BC413" s="27" t="s">
        <v>698</v>
      </c>
      <c r="BD413" s="27" t="s">
        <v>698</v>
      </c>
      <c r="BE413" s="27" t="s">
        <v>698</v>
      </c>
      <c r="BF413" s="27" t="s">
        <v>698</v>
      </c>
      <c r="BG413" s="27" t="s">
        <v>698</v>
      </c>
      <c r="BH413" s="27" t="s">
        <v>698</v>
      </c>
      <c r="BI413" s="27" t="s">
        <v>698</v>
      </c>
      <c r="BJ413" s="27" t="s">
        <v>698</v>
      </c>
      <c r="BK413" s="27" t="s">
        <v>698</v>
      </c>
      <c r="BL413" s="27" t="s">
        <v>698</v>
      </c>
      <c r="BM413" s="27" t="s">
        <v>698</v>
      </c>
      <c r="BN413" s="27" t="s">
        <v>698</v>
      </c>
      <c r="BO413" s="27" t="s">
        <v>698</v>
      </c>
      <c r="BP413" s="27" t="s">
        <v>698</v>
      </c>
      <c r="BQ413" s="27" t="s">
        <v>698</v>
      </c>
      <c r="BR413" s="27" t="s">
        <v>698</v>
      </c>
      <c r="BS413" s="27" t="s">
        <v>698</v>
      </c>
      <c r="BT413" s="27" t="s">
        <v>698</v>
      </c>
      <c r="BU413" s="27" t="s">
        <v>698</v>
      </c>
      <c r="BV413" s="27" t="s">
        <v>698</v>
      </c>
      <c r="BW413" s="27" t="s">
        <v>698</v>
      </c>
      <c r="BX413" s="27" t="s">
        <v>698</v>
      </c>
      <c r="BY413" s="27" t="s">
        <v>698</v>
      </c>
      <c r="BZ413" s="27" t="s">
        <v>698</v>
      </c>
      <c r="CA413" s="27" t="s">
        <v>698</v>
      </c>
      <c r="CB413" s="27" t="s">
        <v>698</v>
      </c>
      <c r="CC413" s="27" t="s">
        <v>698</v>
      </c>
      <c r="CD413" s="27" t="s">
        <v>698</v>
      </c>
      <c r="CE413" s="27" t="s">
        <v>698</v>
      </c>
      <c r="CF413" s="27" t="s">
        <v>698</v>
      </c>
      <c r="CG413" s="27" t="s">
        <v>698</v>
      </c>
      <c r="CH413" s="27" t="s">
        <v>698</v>
      </c>
      <c r="CI413" s="27" t="s">
        <v>698</v>
      </c>
      <c r="CJ413" s="27" t="s">
        <v>698</v>
      </c>
      <c r="CK413" s="27" t="s">
        <v>698</v>
      </c>
      <c r="CL413" s="27" t="s">
        <v>698</v>
      </c>
      <c r="CM413" s="27" t="s">
        <v>698</v>
      </c>
      <c r="CN413" s="27" t="s">
        <v>698</v>
      </c>
      <c r="CO413" s="27" t="s">
        <v>698</v>
      </c>
      <c r="CP413" s="27" t="s">
        <v>698</v>
      </c>
      <c r="CQ413" s="27" t="s">
        <v>698</v>
      </c>
      <c r="CR413" s="27" t="s">
        <v>698</v>
      </c>
      <c r="CS413" s="27" t="s">
        <v>698</v>
      </c>
      <c r="CT413" s="27" t="s">
        <v>698</v>
      </c>
      <c r="CU413" s="27" t="s">
        <v>698</v>
      </c>
      <c r="CV413" s="27" t="s">
        <v>698</v>
      </c>
      <c r="CW413" s="27" t="s">
        <v>698</v>
      </c>
      <c r="CX413" s="27" t="s">
        <v>698</v>
      </c>
      <c r="CY413" s="27" t="s">
        <v>698</v>
      </c>
      <c r="CZ413" s="27" t="s">
        <v>698</v>
      </c>
      <c r="DA413" s="27" t="s">
        <v>698</v>
      </c>
      <c r="DB413" s="27" t="s">
        <v>698</v>
      </c>
      <c r="DC413" s="27" t="s">
        <v>698</v>
      </c>
      <c r="DD413" s="27" t="s">
        <v>698</v>
      </c>
      <c r="DE413" s="27" t="s">
        <v>698</v>
      </c>
      <c r="DF413" s="27" t="s">
        <v>698</v>
      </c>
      <c r="DG413" s="27" t="s">
        <v>698</v>
      </c>
      <c r="DH413" s="27" t="s">
        <v>698</v>
      </c>
      <c r="DI413" s="27" t="s">
        <v>698</v>
      </c>
      <c r="DJ413" s="27" t="s">
        <v>698</v>
      </c>
      <c r="DK413" s="27" t="s">
        <v>698</v>
      </c>
      <c r="DL413" s="27" t="s">
        <v>698</v>
      </c>
      <c r="DM413" s="27" t="s">
        <v>698</v>
      </c>
      <c r="DN413" s="27" t="s">
        <v>698</v>
      </c>
      <c r="DO413" s="27" t="s">
        <v>698</v>
      </c>
      <c r="DP413" s="27" t="s">
        <v>698</v>
      </c>
      <c r="DQ413" s="27" t="s">
        <v>698</v>
      </c>
      <c r="DR413" s="27" t="s">
        <v>698</v>
      </c>
      <c r="DS413" s="27" t="s">
        <v>698</v>
      </c>
      <c r="DT413" s="27" t="s">
        <v>698</v>
      </c>
      <c r="DU413" s="27" t="s">
        <v>698</v>
      </c>
      <c r="DV413" s="27" t="s">
        <v>698</v>
      </c>
      <c r="DW413" s="27" t="s">
        <v>698</v>
      </c>
      <c r="DX413" s="27" t="s">
        <v>698</v>
      </c>
      <c r="DY413" s="27" t="s">
        <v>698</v>
      </c>
      <c r="DZ413" s="27" t="s">
        <v>698</v>
      </c>
      <c r="EA413" s="27" t="s">
        <v>698</v>
      </c>
      <c r="EB413" s="27" t="s">
        <v>698</v>
      </c>
      <c r="EC413" s="27" t="s">
        <v>698</v>
      </c>
      <c r="ED413" s="27" t="s">
        <v>698</v>
      </c>
      <c r="EE413" s="27" t="s">
        <v>698</v>
      </c>
      <c r="EF413" s="27" t="s">
        <v>698</v>
      </c>
      <c r="EG413" s="27" t="s">
        <v>698</v>
      </c>
      <c r="EH413" s="27" t="s">
        <v>698</v>
      </c>
      <c r="EI413" s="27" t="s">
        <v>704</v>
      </c>
      <c r="EJ413" s="27" t="s">
        <v>704</v>
      </c>
      <c r="EK413" s="27" t="s">
        <v>704</v>
      </c>
      <c r="EL413" s="27" t="s">
        <v>704</v>
      </c>
      <c r="EM413" s="27" t="s">
        <v>704</v>
      </c>
      <c r="EN413" s="27" t="s">
        <v>698</v>
      </c>
      <c r="EO413" s="27" t="s">
        <v>698</v>
      </c>
      <c r="EP413" s="27" t="s">
        <v>698</v>
      </c>
      <c r="EQ413" s="27" t="s">
        <v>698</v>
      </c>
      <c r="ER413" s="27" t="s">
        <v>698</v>
      </c>
      <c r="ES413" s="27" t="s">
        <v>698</v>
      </c>
      <c r="ET413" s="27" t="s">
        <v>698</v>
      </c>
      <c r="EU413" s="27" t="s">
        <v>698</v>
      </c>
      <c r="EV413" s="27" t="s">
        <v>698</v>
      </c>
      <c r="EW413" s="27" t="s">
        <v>2705</v>
      </c>
      <c r="EX413" s="27" t="s">
        <v>2706</v>
      </c>
      <c r="EY413" s="27" t="s">
        <v>2707</v>
      </c>
      <c r="EZ413" s="27" t="s">
        <v>694</v>
      </c>
      <c r="FA413" s="27" t="s">
        <v>694</v>
      </c>
      <c r="FB413" s="27" t="s">
        <v>694</v>
      </c>
      <c r="FC413" s="27" t="s">
        <v>694</v>
      </c>
      <c r="FD413" s="27" t="s">
        <v>694</v>
      </c>
      <c r="FE413" s="27" t="s">
        <v>2709</v>
      </c>
      <c r="FF413" s="42"/>
      <c r="FG413" s="42"/>
    </row>
    <row r="414" spans="1:163" x14ac:dyDescent="0.25">
      <c r="A414" s="27" t="str">
        <f t="shared" si="6"/>
        <v>IR003005038003000000000000000000000000</v>
      </c>
      <c r="B414" s="20" t="s">
        <v>2877</v>
      </c>
      <c r="C414" s="23" t="s">
        <v>2630</v>
      </c>
      <c r="D414" s="23" t="s">
        <v>710</v>
      </c>
      <c r="E414" s="23" t="s">
        <v>713</v>
      </c>
      <c r="F414" s="23" t="s">
        <v>1033</v>
      </c>
      <c r="G414" s="21" t="s">
        <v>710</v>
      </c>
      <c r="H414" s="21" t="s">
        <v>697</v>
      </c>
      <c r="I414" s="21" t="s">
        <v>697</v>
      </c>
      <c r="J414" s="23" t="s">
        <v>697</v>
      </c>
      <c r="K414" s="64" t="s">
        <v>697</v>
      </c>
      <c r="L414" s="23" t="s">
        <v>697</v>
      </c>
      <c r="M414" s="23" t="s">
        <v>697</v>
      </c>
      <c r="N414" s="23" t="s">
        <v>697</v>
      </c>
      <c r="O414" s="23" t="s">
        <v>697</v>
      </c>
      <c r="P414" s="27">
        <v>0</v>
      </c>
      <c r="Q414" s="27" t="s">
        <v>704</v>
      </c>
      <c r="R414" s="27" t="s">
        <v>698</v>
      </c>
      <c r="S414" s="28" t="s">
        <v>694</v>
      </c>
      <c r="T414" s="28" t="s">
        <v>922</v>
      </c>
      <c r="U414" s="34" t="s">
        <v>3431</v>
      </c>
      <c r="V414" s="52" t="s">
        <v>905</v>
      </c>
      <c r="W414" s="20"/>
      <c r="X414" s="20"/>
      <c r="Y414" s="20"/>
      <c r="Z414" s="20" t="s">
        <v>3432</v>
      </c>
      <c r="AA414" s="20"/>
      <c r="AB414" s="20"/>
      <c r="AC414" s="20"/>
      <c r="AD414" s="20"/>
      <c r="AE414" s="20"/>
      <c r="AF414" s="20"/>
      <c r="AG414" s="20"/>
      <c r="AH414" s="27" t="s">
        <v>3433</v>
      </c>
      <c r="AI414" s="28" t="s">
        <v>704</v>
      </c>
      <c r="AJ414" s="27" t="s">
        <v>698</v>
      </c>
      <c r="AK414" s="27" t="s">
        <v>698</v>
      </c>
      <c r="AL414" s="27" t="s">
        <v>698</v>
      </c>
      <c r="AM414" s="27" t="s">
        <v>698</v>
      </c>
      <c r="AN414" s="27" t="s">
        <v>698</v>
      </c>
      <c r="AO414" s="27" t="s">
        <v>698</v>
      </c>
      <c r="AP414" s="27" t="s">
        <v>698</v>
      </c>
      <c r="AQ414" s="27" t="s">
        <v>698</v>
      </c>
      <c r="AR414" s="27" t="s">
        <v>698</v>
      </c>
      <c r="AS414" s="27" t="s">
        <v>698</v>
      </c>
      <c r="AT414" s="27" t="s">
        <v>698</v>
      </c>
      <c r="AU414" s="27" t="s">
        <v>698</v>
      </c>
      <c r="AV414" s="27" t="s">
        <v>698</v>
      </c>
      <c r="AW414" s="27" t="s">
        <v>698</v>
      </c>
      <c r="AX414" s="27" t="s">
        <v>698</v>
      </c>
      <c r="AY414" s="27" t="s">
        <v>698</v>
      </c>
      <c r="AZ414" s="27" t="s">
        <v>698</v>
      </c>
      <c r="BA414" s="27" t="s">
        <v>698</v>
      </c>
      <c r="BB414" s="27" t="s">
        <v>698</v>
      </c>
      <c r="BC414" s="27" t="s">
        <v>698</v>
      </c>
      <c r="BD414" s="27" t="s">
        <v>698</v>
      </c>
      <c r="BE414" s="27" t="s">
        <v>698</v>
      </c>
      <c r="BF414" s="27" t="s">
        <v>698</v>
      </c>
      <c r="BG414" s="27" t="s">
        <v>698</v>
      </c>
      <c r="BH414" s="27" t="s">
        <v>698</v>
      </c>
      <c r="BI414" s="27" t="s">
        <v>698</v>
      </c>
      <c r="BJ414" s="27" t="s">
        <v>698</v>
      </c>
      <c r="BK414" s="27" t="s">
        <v>698</v>
      </c>
      <c r="BL414" s="27" t="s">
        <v>698</v>
      </c>
      <c r="BM414" s="27" t="s">
        <v>698</v>
      </c>
      <c r="BN414" s="27" t="s">
        <v>698</v>
      </c>
      <c r="BO414" s="27" t="s">
        <v>698</v>
      </c>
      <c r="BP414" s="27" t="s">
        <v>698</v>
      </c>
      <c r="BQ414" s="27" t="s">
        <v>698</v>
      </c>
      <c r="BR414" s="27" t="s">
        <v>698</v>
      </c>
      <c r="BS414" s="27" t="s">
        <v>698</v>
      </c>
      <c r="BT414" s="27" t="s">
        <v>698</v>
      </c>
      <c r="BU414" s="27" t="s">
        <v>698</v>
      </c>
      <c r="BV414" s="27" t="s">
        <v>698</v>
      </c>
      <c r="BW414" s="27" t="s">
        <v>698</v>
      </c>
      <c r="BX414" s="27" t="s">
        <v>698</v>
      </c>
      <c r="BY414" s="27" t="s">
        <v>698</v>
      </c>
      <c r="BZ414" s="27" t="s">
        <v>698</v>
      </c>
      <c r="CA414" s="27" t="s">
        <v>698</v>
      </c>
      <c r="CB414" s="27" t="s">
        <v>698</v>
      </c>
      <c r="CC414" s="27" t="s">
        <v>698</v>
      </c>
      <c r="CD414" s="27" t="s">
        <v>698</v>
      </c>
      <c r="CE414" s="27" t="s">
        <v>698</v>
      </c>
      <c r="CF414" s="27" t="s">
        <v>698</v>
      </c>
      <c r="CG414" s="27" t="s">
        <v>698</v>
      </c>
      <c r="CH414" s="27" t="s">
        <v>698</v>
      </c>
      <c r="CI414" s="27" t="s">
        <v>698</v>
      </c>
      <c r="CJ414" s="27" t="s">
        <v>698</v>
      </c>
      <c r="CK414" s="27" t="s">
        <v>698</v>
      </c>
      <c r="CL414" s="27" t="s">
        <v>698</v>
      </c>
      <c r="CM414" s="27" t="s">
        <v>698</v>
      </c>
      <c r="CN414" s="27" t="s">
        <v>698</v>
      </c>
      <c r="CO414" s="27" t="s">
        <v>698</v>
      </c>
      <c r="CP414" s="27" t="s">
        <v>698</v>
      </c>
      <c r="CQ414" s="27" t="s">
        <v>698</v>
      </c>
      <c r="CR414" s="27" t="s">
        <v>698</v>
      </c>
      <c r="CS414" s="27" t="s">
        <v>698</v>
      </c>
      <c r="CT414" s="27" t="s">
        <v>698</v>
      </c>
      <c r="CU414" s="27" t="s">
        <v>698</v>
      </c>
      <c r="CV414" s="27" t="s">
        <v>698</v>
      </c>
      <c r="CW414" s="27" t="s">
        <v>698</v>
      </c>
      <c r="CX414" s="27" t="s">
        <v>698</v>
      </c>
      <c r="CY414" s="27" t="s">
        <v>698</v>
      </c>
      <c r="CZ414" s="27" t="s">
        <v>698</v>
      </c>
      <c r="DA414" s="27" t="s">
        <v>698</v>
      </c>
      <c r="DB414" s="27" t="s">
        <v>698</v>
      </c>
      <c r="DC414" s="27" t="s">
        <v>698</v>
      </c>
      <c r="DD414" s="27" t="s">
        <v>698</v>
      </c>
      <c r="DE414" s="27" t="s">
        <v>698</v>
      </c>
      <c r="DF414" s="27" t="s">
        <v>698</v>
      </c>
      <c r="DG414" s="27" t="s">
        <v>698</v>
      </c>
      <c r="DH414" s="27" t="s">
        <v>698</v>
      </c>
      <c r="DI414" s="27" t="s">
        <v>698</v>
      </c>
      <c r="DJ414" s="27" t="s">
        <v>698</v>
      </c>
      <c r="DK414" s="27" t="s">
        <v>698</v>
      </c>
      <c r="DL414" s="27" t="s">
        <v>698</v>
      </c>
      <c r="DM414" s="27" t="s">
        <v>698</v>
      </c>
      <c r="DN414" s="27" t="s">
        <v>698</v>
      </c>
      <c r="DO414" s="27" t="s">
        <v>698</v>
      </c>
      <c r="DP414" s="27" t="s">
        <v>698</v>
      </c>
      <c r="DQ414" s="27" t="s">
        <v>698</v>
      </c>
      <c r="DR414" s="27" t="s">
        <v>698</v>
      </c>
      <c r="DS414" s="27" t="s">
        <v>698</v>
      </c>
      <c r="DT414" s="27" t="s">
        <v>698</v>
      </c>
      <c r="DU414" s="27" t="s">
        <v>698</v>
      </c>
      <c r="DV414" s="27" t="s">
        <v>698</v>
      </c>
      <c r="DW414" s="27" t="s">
        <v>698</v>
      </c>
      <c r="DX414" s="27" t="s">
        <v>698</v>
      </c>
      <c r="DY414" s="27" t="s">
        <v>698</v>
      </c>
      <c r="DZ414" s="27" t="s">
        <v>698</v>
      </c>
      <c r="EA414" s="27" t="s">
        <v>698</v>
      </c>
      <c r="EB414" s="27" t="s">
        <v>698</v>
      </c>
      <c r="EC414" s="27" t="s">
        <v>698</v>
      </c>
      <c r="ED414" s="27" t="s">
        <v>698</v>
      </c>
      <c r="EE414" s="27" t="s">
        <v>698</v>
      </c>
      <c r="EF414" s="27" t="s">
        <v>698</v>
      </c>
      <c r="EG414" s="27" t="s">
        <v>698</v>
      </c>
      <c r="EH414" s="27" t="s">
        <v>698</v>
      </c>
      <c r="EI414" s="27" t="s">
        <v>704</v>
      </c>
      <c r="EJ414" s="27" t="s">
        <v>704</v>
      </c>
      <c r="EK414" s="27" t="s">
        <v>704</v>
      </c>
      <c r="EL414" s="27" t="s">
        <v>704</v>
      </c>
      <c r="EM414" s="27" t="s">
        <v>704</v>
      </c>
      <c r="EN414" s="27" t="s">
        <v>698</v>
      </c>
      <c r="EO414" s="27" t="s">
        <v>698</v>
      </c>
      <c r="EP414" s="27" t="s">
        <v>698</v>
      </c>
      <c r="EQ414" s="27" t="s">
        <v>698</v>
      </c>
      <c r="ER414" s="27" t="s">
        <v>698</v>
      </c>
      <c r="ES414" s="27" t="s">
        <v>698</v>
      </c>
      <c r="ET414" s="27" t="s">
        <v>698</v>
      </c>
      <c r="EU414" s="27" t="s">
        <v>698</v>
      </c>
      <c r="EV414" s="27" t="s">
        <v>698</v>
      </c>
      <c r="EW414" s="27" t="s">
        <v>2705</v>
      </c>
      <c r="EX414" s="27" t="s">
        <v>2706</v>
      </c>
      <c r="EY414" s="27" t="s">
        <v>2707</v>
      </c>
      <c r="EZ414" s="27" t="s">
        <v>694</v>
      </c>
      <c r="FA414" s="27" t="s">
        <v>694</v>
      </c>
      <c r="FB414" s="27" t="s">
        <v>694</v>
      </c>
      <c r="FC414" s="27" t="s">
        <v>694</v>
      </c>
      <c r="FD414" s="27" t="s">
        <v>694</v>
      </c>
      <c r="FE414" s="27" t="s">
        <v>2709</v>
      </c>
      <c r="FF414" s="42"/>
      <c r="FG414" s="42"/>
    </row>
    <row r="415" spans="1:163" x14ac:dyDescent="0.25">
      <c r="A415" s="27" t="str">
        <f t="shared" si="6"/>
        <v>IR003005038004000000000000000000000000</v>
      </c>
      <c r="B415" s="20" t="s">
        <v>2877</v>
      </c>
      <c r="C415" s="23" t="s">
        <v>2630</v>
      </c>
      <c r="D415" s="23" t="s">
        <v>710</v>
      </c>
      <c r="E415" s="23" t="s">
        <v>713</v>
      </c>
      <c r="F415" s="23" t="s">
        <v>1033</v>
      </c>
      <c r="G415" s="21" t="s">
        <v>711</v>
      </c>
      <c r="H415" s="21" t="s">
        <v>697</v>
      </c>
      <c r="I415" s="21" t="s">
        <v>697</v>
      </c>
      <c r="J415" s="23" t="s">
        <v>697</v>
      </c>
      <c r="K415" s="64" t="s">
        <v>697</v>
      </c>
      <c r="L415" s="23" t="s">
        <v>697</v>
      </c>
      <c r="M415" s="23" t="s">
        <v>697</v>
      </c>
      <c r="N415" s="23" t="s">
        <v>697</v>
      </c>
      <c r="O415" s="23" t="s">
        <v>697</v>
      </c>
      <c r="P415" s="27">
        <v>0</v>
      </c>
      <c r="Q415" s="27" t="s">
        <v>704</v>
      </c>
      <c r="R415" s="27" t="s">
        <v>698</v>
      </c>
      <c r="S415" s="28" t="s">
        <v>694</v>
      </c>
      <c r="T415" s="28" t="s">
        <v>922</v>
      </c>
      <c r="U415" s="34" t="s">
        <v>3434</v>
      </c>
      <c r="V415" s="52" t="s">
        <v>905</v>
      </c>
      <c r="W415" s="20"/>
      <c r="X415" s="20"/>
      <c r="Y415" s="20"/>
      <c r="Z415" s="20" t="s">
        <v>3435</v>
      </c>
      <c r="AA415" s="20"/>
      <c r="AB415" s="20"/>
      <c r="AC415" s="20"/>
      <c r="AD415" s="20"/>
      <c r="AE415" s="20"/>
      <c r="AF415" s="20"/>
      <c r="AG415" s="20"/>
      <c r="AH415" s="27" t="s">
        <v>3436</v>
      </c>
      <c r="AI415" s="28" t="s">
        <v>704</v>
      </c>
      <c r="AJ415" s="27" t="s">
        <v>698</v>
      </c>
      <c r="AK415" s="27" t="s">
        <v>698</v>
      </c>
      <c r="AL415" s="27" t="s">
        <v>698</v>
      </c>
      <c r="AM415" s="27" t="s">
        <v>698</v>
      </c>
      <c r="AN415" s="27" t="s">
        <v>698</v>
      </c>
      <c r="AO415" s="27" t="s">
        <v>698</v>
      </c>
      <c r="AP415" s="27" t="s">
        <v>698</v>
      </c>
      <c r="AQ415" s="27" t="s">
        <v>698</v>
      </c>
      <c r="AR415" s="27" t="s">
        <v>698</v>
      </c>
      <c r="AS415" s="27" t="s">
        <v>698</v>
      </c>
      <c r="AT415" s="27" t="s">
        <v>698</v>
      </c>
      <c r="AU415" s="27" t="s">
        <v>698</v>
      </c>
      <c r="AV415" s="27" t="s">
        <v>698</v>
      </c>
      <c r="AW415" s="27" t="s">
        <v>698</v>
      </c>
      <c r="AX415" s="27" t="s">
        <v>698</v>
      </c>
      <c r="AY415" s="27" t="s">
        <v>698</v>
      </c>
      <c r="AZ415" s="27" t="s">
        <v>698</v>
      </c>
      <c r="BA415" s="27" t="s">
        <v>698</v>
      </c>
      <c r="BB415" s="27" t="s">
        <v>698</v>
      </c>
      <c r="BC415" s="27" t="s">
        <v>698</v>
      </c>
      <c r="BD415" s="27" t="s">
        <v>698</v>
      </c>
      <c r="BE415" s="27" t="s">
        <v>698</v>
      </c>
      <c r="BF415" s="27" t="s">
        <v>698</v>
      </c>
      <c r="BG415" s="27" t="s">
        <v>698</v>
      </c>
      <c r="BH415" s="27" t="s">
        <v>698</v>
      </c>
      <c r="BI415" s="27" t="s">
        <v>698</v>
      </c>
      <c r="BJ415" s="27" t="s">
        <v>698</v>
      </c>
      <c r="BK415" s="27" t="s">
        <v>698</v>
      </c>
      <c r="BL415" s="27" t="s">
        <v>698</v>
      </c>
      <c r="BM415" s="27" t="s">
        <v>698</v>
      </c>
      <c r="BN415" s="27" t="s">
        <v>698</v>
      </c>
      <c r="BO415" s="27" t="s">
        <v>698</v>
      </c>
      <c r="BP415" s="27" t="s">
        <v>698</v>
      </c>
      <c r="BQ415" s="27" t="s">
        <v>698</v>
      </c>
      <c r="BR415" s="27" t="s">
        <v>698</v>
      </c>
      <c r="BS415" s="27" t="s">
        <v>698</v>
      </c>
      <c r="BT415" s="27" t="s">
        <v>698</v>
      </c>
      <c r="BU415" s="27" t="s">
        <v>698</v>
      </c>
      <c r="BV415" s="27" t="s">
        <v>698</v>
      </c>
      <c r="BW415" s="27" t="s">
        <v>698</v>
      </c>
      <c r="BX415" s="27" t="s">
        <v>698</v>
      </c>
      <c r="BY415" s="27" t="s">
        <v>698</v>
      </c>
      <c r="BZ415" s="27" t="s">
        <v>698</v>
      </c>
      <c r="CA415" s="27" t="s">
        <v>698</v>
      </c>
      <c r="CB415" s="27" t="s">
        <v>698</v>
      </c>
      <c r="CC415" s="27" t="s">
        <v>698</v>
      </c>
      <c r="CD415" s="27" t="s">
        <v>698</v>
      </c>
      <c r="CE415" s="27" t="s">
        <v>698</v>
      </c>
      <c r="CF415" s="27" t="s">
        <v>698</v>
      </c>
      <c r="CG415" s="27" t="s">
        <v>698</v>
      </c>
      <c r="CH415" s="27" t="s">
        <v>698</v>
      </c>
      <c r="CI415" s="27" t="s">
        <v>698</v>
      </c>
      <c r="CJ415" s="27" t="s">
        <v>698</v>
      </c>
      <c r="CK415" s="27" t="s">
        <v>698</v>
      </c>
      <c r="CL415" s="27" t="s">
        <v>698</v>
      </c>
      <c r="CM415" s="27" t="s">
        <v>698</v>
      </c>
      <c r="CN415" s="27" t="s">
        <v>698</v>
      </c>
      <c r="CO415" s="27" t="s">
        <v>698</v>
      </c>
      <c r="CP415" s="27" t="s">
        <v>698</v>
      </c>
      <c r="CQ415" s="27" t="s">
        <v>698</v>
      </c>
      <c r="CR415" s="27" t="s">
        <v>698</v>
      </c>
      <c r="CS415" s="27" t="s">
        <v>698</v>
      </c>
      <c r="CT415" s="27" t="s">
        <v>698</v>
      </c>
      <c r="CU415" s="27" t="s">
        <v>698</v>
      </c>
      <c r="CV415" s="27" t="s">
        <v>698</v>
      </c>
      <c r="CW415" s="27" t="s">
        <v>698</v>
      </c>
      <c r="CX415" s="27" t="s">
        <v>698</v>
      </c>
      <c r="CY415" s="27" t="s">
        <v>698</v>
      </c>
      <c r="CZ415" s="27" t="s">
        <v>698</v>
      </c>
      <c r="DA415" s="27" t="s">
        <v>698</v>
      </c>
      <c r="DB415" s="27" t="s">
        <v>698</v>
      </c>
      <c r="DC415" s="27" t="s">
        <v>698</v>
      </c>
      <c r="DD415" s="27" t="s">
        <v>698</v>
      </c>
      <c r="DE415" s="27" t="s">
        <v>698</v>
      </c>
      <c r="DF415" s="27" t="s">
        <v>698</v>
      </c>
      <c r="DG415" s="27" t="s">
        <v>698</v>
      </c>
      <c r="DH415" s="27" t="s">
        <v>698</v>
      </c>
      <c r="DI415" s="27" t="s">
        <v>698</v>
      </c>
      <c r="DJ415" s="27" t="s">
        <v>698</v>
      </c>
      <c r="DK415" s="27" t="s">
        <v>698</v>
      </c>
      <c r="DL415" s="27" t="s">
        <v>698</v>
      </c>
      <c r="DM415" s="27" t="s">
        <v>698</v>
      </c>
      <c r="DN415" s="27" t="s">
        <v>698</v>
      </c>
      <c r="DO415" s="27" t="s">
        <v>698</v>
      </c>
      <c r="DP415" s="27" t="s">
        <v>698</v>
      </c>
      <c r="DQ415" s="27" t="s">
        <v>698</v>
      </c>
      <c r="DR415" s="27" t="s">
        <v>698</v>
      </c>
      <c r="DS415" s="27" t="s">
        <v>698</v>
      </c>
      <c r="DT415" s="27" t="s">
        <v>698</v>
      </c>
      <c r="DU415" s="27" t="s">
        <v>698</v>
      </c>
      <c r="DV415" s="27" t="s">
        <v>698</v>
      </c>
      <c r="DW415" s="27" t="s">
        <v>698</v>
      </c>
      <c r="DX415" s="27" t="s">
        <v>698</v>
      </c>
      <c r="DY415" s="27" t="s">
        <v>698</v>
      </c>
      <c r="DZ415" s="27" t="s">
        <v>698</v>
      </c>
      <c r="EA415" s="27" t="s">
        <v>698</v>
      </c>
      <c r="EB415" s="27" t="s">
        <v>698</v>
      </c>
      <c r="EC415" s="27" t="s">
        <v>698</v>
      </c>
      <c r="ED415" s="27" t="s">
        <v>698</v>
      </c>
      <c r="EE415" s="27" t="s">
        <v>698</v>
      </c>
      <c r="EF415" s="27" t="s">
        <v>698</v>
      </c>
      <c r="EG415" s="27" t="s">
        <v>698</v>
      </c>
      <c r="EH415" s="27" t="s">
        <v>698</v>
      </c>
      <c r="EI415" s="27" t="s">
        <v>704</v>
      </c>
      <c r="EJ415" s="27" t="s">
        <v>704</v>
      </c>
      <c r="EK415" s="27" t="s">
        <v>704</v>
      </c>
      <c r="EL415" s="27" t="s">
        <v>704</v>
      </c>
      <c r="EM415" s="27" t="s">
        <v>704</v>
      </c>
      <c r="EN415" s="27" t="s">
        <v>698</v>
      </c>
      <c r="EO415" s="27" t="s">
        <v>698</v>
      </c>
      <c r="EP415" s="27" t="s">
        <v>698</v>
      </c>
      <c r="EQ415" s="27" t="s">
        <v>698</v>
      </c>
      <c r="ER415" s="27" t="s">
        <v>698</v>
      </c>
      <c r="ES415" s="27" t="s">
        <v>698</v>
      </c>
      <c r="ET415" s="27" t="s">
        <v>698</v>
      </c>
      <c r="EU415" s="27" t="s">
        <v>698</v>
      </c>
      <c r="EV415" s="27" t="s">
        <v>698</v>
      </c>
      <c r="EW415" s="27" t="s">
        <v>2705</v>
      </c>
      <c r="EX415" s="27" t="s">
        <v>2706</v>
      </c>
      <c r="EY415" s="27" t="s">
        <v>2707</v>
      </c>
      <c r="EZ415" s="27" t="s">
        <v>694</v>
      </c>
      <c r="FA415" s="27" t="s">
        <v>694</v>
      </c>
      <c r="FB415" s="27" t="s">
        <v>694</v>
      </c>
      <c r="FC415" s="27" t="s">
        <v>694</v>
      </c>
      <c r="FD415" s="27" t="s">
        <v>694</v>
      </c>
      <c r="FE415" s="27" t="s">
        <v>2709</v>
      </c>
      <c r="FF415" s="42"/>
      <c r="FG415" s="42"/>
    </row>
    <row r="416" spans="1:163" x14ac:dyDescent="0.25">
      <c r="A416" s="27" t="str">
        <f t="shared" si="6"/>
        <v>IR003005038005000000000000000000000000</v>
      </c>
      <c r="B416" s="20" t="s">
        <v>2877</v>
      </c>
      <c r="C416" s="23" t="s">
        <v>2630</v>
      </c>
      <c r="D416" s="23" t="s">
        <v>710</v>
      </c>
      <c r="E416" s="23" t="s">
        <v>713</v>
      </c>
      <c r="F416" s="23" t="s">
        <v>1033</v>
      </c>
      <c r="G416" s="21" t="s">
        <v>713</v>
      </c>
      <c r="H416" s="21" t="s">
        <v>697</v>
      </c>
      <c r="I416" s="21" t="s">
        <v>697</v>
      </c>
      <c r="J416" s="23" t="s">
        <v>697</v>
      </c>
      <c r="K416" s="64" t="s">
        <v>697</v>
      </c>
      <c r="L416" s="23" t="s">
        <v>697</v>
      </c>
      <c r="M416" s="23" t="s">
        <v>697</v>
      </c>
      <c r="N416" s="23" t="s">
        <v>697</v>
      </c>
      <c r="O416" s="23" t="s">
        <v>697</v>
      </c>
      <c r="P416" s="27">
        <v>0</v>
      </c>
      <c r="Q416" s="27" t="s">
        <v>704</v>
      </c>
      <c r="R416" s="27" t="s">
        <v>698</v>
      </c>
      <c r="S416" s="28" t="s">
        <v>694</v>
      </c>
      <c r="T416" s="28" t="s">
        <v>922</v>
      </c>
      <c r="U416" s="34" t="s">
        <v>3437</v>
      </c>
      <c r="V416" s="52" t="s">
        <v>905</v>
      </c>
      <c r="W416" s="20"/>
      <c r="X416" s="20"/>
      <c r="Y416" s="20"/>
      <c r="Z416" s="20" t="s">
        <v>3438</v>
      </c>
      <c r="AA416" s="20"/>
      <c r="AB416" s="20"/>
      <c r="AC416" s="20"/>
      <c r="AD416" s="20"/>
      <c r="AE416" s="20"/>
      <c r="AF416" s="20"/>
      <c r="AG416" s="20"/>
      <c r="AH416" s="27" t="s">
        <v>3439</v>
      </c>
      <c r="AI416" s="28" t="s">
        <v>704</v>
      </c>
      <c r="AJ416" s="27" t="s">
        <v>698</v>
      </c>
      <c r="AK416" s="27" t="s">
        <v>698</v>
      </c>
      <c r="AL416" s="27" t="s">
        <v>698</v>
      </c>
      <c r="AM416" s="27" t="s">
        <v>698</v>
      </c>
      <c r="AN416" s="27" t="s">
        <v>698</v>
      </c>
      <c r="AO416" s="27" t="s">
        <v>698</v>
      </c>
      <c r="AP416" s="27" t="s">
        <v>698</v>
      </c>
      <c r="AQ416" s="27" t="s">
        <v>698</v>
      </c>
      <c r="AR416" s="27" t="s">
        <v>698</v>
      </c>
      <c r="AS416" s="27" t="s">
        <v>698</v>
      </c>
      <c r="AT416" s="27" t="s">
        <v>698</v>
      </c>
      <c r="AU416" s="27" t="s">
        <v>698</v>
      </c>
      <c r="AV416" s="27" t="s">
        <v>698</v>
      </c>
      <c r="AW416" s="27" t="s">
        <v>698</v>
      </c>
      <c r="AX416" s="27" t="s">
        <v>698</v>
      </c>
      <c r="AY416" s="27" t="s">
        <v>698</v>
      </c>
      <c r="AZ416" s="27" t="s">
        <v>698</v>
      </c>
      <c r="BA416" s="27" t="s">
        <v>698</v>
      </c>
      <c r="BB416" s="27" t="s">
        <v>698</v>
      </c>
      <c r="BC416" s="27" t="s">
        <v>698</v>
      </c>
      <c r="BD416" s="27" t="s">
        <v>698</v>
      </c>
      <c r="BE416" s="27" t="s">
        <v>698</v>
      </c>
      <c r="BF416" s="27" t="s">
        <v>698</v>
      </c>
      <c r="BG416" s="27" t="s">
        <v>698</v>
      </c>
      <c r="BH416" s="27" t="s">
        <v>698</v>
      </c>
      <c r="BI416" s="27" t="s">
        <v>698</v>
      </c>
      <c r="BJ416" s="27" t="s">
        <v>698</v>
      </c>
      <c r="BK416" s="27" t="s">
        <v>698</v>
      </c>
      <c r="BL416" s="27" t="s">
        <v>698</v>
      </c>
      <c r="BM416" s="27" t="s">
        <v>698</v>
      </c>
      <c r="BN416" s="27" t="s">
        <v>698</v>
      </c>
      <c r="BO416" s="27" t="s">
        <v>698</v>
      </c>
      <c r="BP416" s="27" t="s">
        <v>698</v>
      </c>
      <c r="BQ416" s="27" t="s">
        <v>698</v>
      </c>
      <c r="BR416" s="27" t="s">
        <v>698</v>
      </c>
      <c r="BS416" s="27" t="s">
        <v>698</v>
      </c>
      <c r="BT416" s="27" t="s">
        <v>698</v>
      </c>
      <c r="BU416" s="27" t="s">
        <v>698</v>
      </c>
      <c r="BV416" s="27" t="s">
        <v>698</v>
      </c>
      <c r="BW416" s="27" t="s">
        <v>698</v>
      </c>
      <c r="BX416" s="27" t="s">
        <v>698</v>
      </c>
      <c r="BY416" s="27" t="s">
        <v>698</v>
      </c>
      <c r="BZ416" s="27" t="s">
        <v>698</v>
      </c>
      <c r="CA416" s="27" t="s">
        <v>698</v>
      </c>
      <c r="CB416" s="27" t="s">
        <v>698</v>
      </c>
      <c r="CC416" s="27" t="s">
        <v>698</v>
      </c>
      <c r="CD416" s="27" t="s">
        <v>698</v>
      </c>
      <c r="CE416" s="27" t="s">
        <v>698</v>
      </c>
      <c r="CF416" s="27" t="s">
        <v>698</v>
      </c>
      <c r="CG416" s="27" t="s">
        <v>698</v>
      </c>
      <c r="CH416" s="27" t="s">
        <v>698</v>
      </c>
      <c r="CI416" s="27" t="s">
        <v>698</v>
      </c>
      <c r="CJ416" s="27" t="s">
        <v>698</v>
      </c>
      <c r="CK416" s="27" t="s">
        <v>698</v>
      </c>
      <c r="CL416" s="27" t="s">
        <v>698</v>
      </c>
      <c r="CM416" s="27" t="s">
        <v>698</v>
      </c>
      <c r="CN416" s="27" t="s">
        <v>698</v>
      </c>
      <c r="CO416" s="27" t="s">
        <v>698</v>
      </c>
      <c r="CP416" s="27" t="s">
        <v>698</v>
      </c>
      <c r="CQ416" s="27" t="s">
        <v>698</v>
      </c>
      <c r="CR416" s="27" t="s">
        <v>698</v>
      </c>
      <c r="CS416" s="27" t="s">
        <v>698</v>
      </c>
      <c r="CT416" s="27" t="s">
        <v>698</v>
      </c>
      <c r="CU416" s="27" t="s">
        <v>698</v>
      </c>
      <c r="CV416" s="27" t="s">
        <v>698</v>
      </c>
      <c r="CW416" s="27" t="s">
        <v>698</v>
      </c>
      <c r="CX416" s="27" t="s">
        <v>698</v>
      </c>
      <c r="CY416" s="27" t="s">
        <v>698</v>
      </c>
      <c r="CZ416" s="27" t="s">
        <v>698</v>
      </c>
      <c r="DA416" s="27" t="s">
        <v>698</v>
      </c>
      <c r="DB416" s="27" t="s">
        <v>698</v>
      </c>
      <c r="DC416" s="27" t="s">
        <v>698</v>
      </c>
      <c r="DD416" s="27" t="s">
        <v>698</v>
      </c>
      <c r="DE416" s="27" t="s">
        <v>698</v>
      </c>
      <c r="DF416" s="27" t="s">
        <v>698</v>
      </c>
      <c r="DG416" s="27" t="s">
        <v>698</v>
      </c>
      <c r="DH416" s="27" t="s">
        <v>698</v>
      </c>
      <c r="DI416" s="27" t="s">
        <v>698</v>
      </c>
      <c r="DJ416" s="27" t="s">
        <v>698</v>
      </c>
      <c r="DK416" s="27" t="s">
        <v>698</v>
      </c>
      <c r="DL416" s="27" t="s">
        <v>698</v>
      </c>
      <c r="DM416" s="27" t="s">
        <v>698</v>
      </c>
      <c r="DN416" s="27" t="s">
        <v>698</v>
      </c>
      <c r="DO416" s="27" t="s">
        <v>698</v>
      </c>
      <c r="DP416" s="27" t="s">
        <v>698</v>
      </c>
      <c r="DQ416" s="27" t="s">
        <v>698</v>
      </c>
      <c r="DR416" s="27" t="s">
        <v>698</v>
      </c>
      <c r="DS416" s="27" t="s">
        <v>698</v>
      </c>
      <c r="DT416" s="27" t="s">
        <v>698</v>
      </c>
      <c r="DU416" s="27" t="s">
        <v>698</v>
      </c>
      <c r="DV416" s="27" t="s">
        <v>698</v>
      </c>
      <c r="DW416" s="27" t="s">
        <v>698</v>
      </c>
      <c r="DX416" s="27" t="s">
        <v>698</v>
      </c>
      <c r="DY416" s="27" t="s">
        <v>698</v>
      </c>
      <c r="DZ416" s="27" t="s">
        <v>698</v>
      </c>
      <c r="EA416" s="27" t="s">
        <v>698</v>
      </c>
      <c r="EB416" s="27" t="s">
        <v>698</v>
      </c>
      <c r="EC416" s="27" t="s">
        <v>698</v>
      </c>
      <c r="ED416" s="27" t="s">
        <v>698</v>
      </c>
      <c r="EE416" s="27" t="s">
        <v>698</v>
      </c>
      <c r="EF416" s="27" t="s">
        <v>698</v>
      </c>
      <c r="EG416" s="27" t="s">
        <v>698</v>
      </c>
      <c r="EH416" s="27" t="s">
        <v>698</v>
      </c>
      <c r="EI416" s="27" t="s">
        <v>704</v>
      </c>
      <c r="EJ416" s="27" t="s">
        <v>704</v>
      </c>
      <c r="EK416" s="27" t="s">
        <v>704</v>
      </c>
      <c r="EL416" s="27" t="s">
        <v>704</v>
      </c>
      <c r="EM416" s="27" t="s">
        <v>704</v>
      </c>
      <c r="EN416" s="27" t="s">
        <v>704</v>
      </c>
      <c r="EO416" s="27" t="s">
        <v>698</v>
      </c>
      <c r="EP416" s="27" t="s">
        <v>698</v>
      </c>
      <c r="EQ416" s="27" t="s">
        <v>704</v>
      </c>
      <c r="ER416" s="27" t="s">
        <v>698</v>
      </c>
      <c r="ES416" s="27" t="s">
        <v>698</v>
      </c>
      <c r="ET416" s="27" t="s">
        <v>698</v>
      </c>
      <c r="EU416" s="27" t="s">
        <v>698</v>
      </c>
      <c r="EV416" s="27" t="s">
        <v>698</v>
      </c>
      <c r="EW416" s="27" t="s">
        <v>2705</v>
      </c>
      <c r="EX416" s="27" t="s">
        <v>2706</v>
      </c>
      <c r="EY416" s="27" t="s">
        <v>2707</v>
      </c>
      <c r="EZ416" s="27" t="s">
        <v>694</v>
      </c>
      <c r="FA416" s="27" t="s">
        <v>694</v>
      </c>
      <c r="FB416" s="27" t="s">
        <v>694</v>
      </c>
      <c r="FC416" s="27" t="s">
        <v>694</v>
      </c>
      <c r="FD416" s="27" t="s">
        <v>694</v>
      </c>
      <c r="FE416" s="27" t="s">
        <v>2709</v>
      </c>
      <c r="FF416" s="42"/>
      <c r="FG416" s="42"/>
    </row>
    <row r="417" spans="1:163" x14ac:dyDescent="0.25">
      <c r="A417" s="27" t="str">
        <f t="shared" si="6"/>
        <v>IR003005038006000000000000000000000000</v>
      </c>
      <c r="B417" s="20" t="s">
        <v>2877</v>
      </c>
      <c r="C417" s="23" t="s">
        <v>2630</v>
      </c>
      <c r="D417" s="23" t="s">
        <v>710</v>
      </c>
      <c r="E417" s="23" t="s">
        <v>713</v>
      </c>
      <c r="F417" s="23" t="s">
        <v>1033</v>
      </c>
      <c r="G417" s="21" t="s">
        <v>715</v>
      </c>
      <c r="H417" s="21" t="s">
        <v>697</v>
      </c>
      <c r="I417" s="21" t="s">
        <v>697</v>
      </c>
      <c r="J417" s="23" t="s">
        <v>697</v>
      </c>
      <c r="K417" s="64" t="s">
        <v>697</v>
      </c>
      <c r="L417" s="23" t="s">
        <v>697</v>
      </c>
      <c r="M417" s="23" t="s">
        <v>697</v>
      </c>
      <c r="N417" s="23" t="s">
        <v>697</v>
      </c>
      <c r="O417" s="23" t="s">
        <v>697</v>
      </c>
      <c r="P417" s="27">
        <v>0</v>
      </c>
      <c r="Q417" s="27" t="s">
        <v>704</v>
      </c>
      <c r="R417" s="27" t="s">
        <v>698</v>
      </c>
      <c r="S417" s="28" t="s">
        <v>694</v>
      </c>
      <c r="T417" s="28" t="s">
        <v>922</v>
      </c>
      <c r="U417" s="34" t="s">
        <v>3440</v>
      </c>
      <c r="V417" s="52" t="s">
        <v>905</v>
      </c>
      <c r="W417" s="20"/>
      <c r="X417" s="20"/>
      <c r="Y417" s="20"/>
      <c r="Z417" s="20" t="s">
        <v>3441</v>
      </c>
      <c r="AA417" s="20"/>
      <c r="AB417" s="20"/>
      <c r="AC417" s="20"/>
      <c r="AD417" s="20"/>
      <c r="AE417" s="20"/>
      <c r="AF417" s="20"/>
      <c r="AG417" s="20"/>
      <c r="AH417" s="27" t="s">
        <v>3442</v>
      </c>
      <c r="AI417" s="28" t="s">
        <v>704</v>
      </c>
      <c r="AJ417" s="27" t="s">
        <v>698</v>
      </c>
      <c r="AK417" s="27" t="s">
        <v>698</v>
      </c>
      <c r="AL417" s="27" t="s">
        <v>698</v>
      </c>
      <c r="AM417" s="27" t="s">
        <v>698</v>
      </c>
      <c r="AN417" s="27" t="s">
        <v>698</v>
      </c>
      <c r="AO417" s="27" t="s">
        <v>698</v>
      </c>
      <c r="AP417" s="27" t="s">
        <v>698</v>
      </c>
      <c r="AQ417" s="27" t="s">
        <v>698</v>
      </c>
      <c r="AR417" s="27" t="s">
        <v>698</v>
      </c>
      <c r="AS417" s="27" t="s">
        <v>698</v>
      </c>
      <c r="AT417" s="27" t="s">
        <v>698</v>
      </c>
      <c r="AU417" s="27" t="s">
        <v>698</v>
      </c>
      <c r="AV417" s="27" t="s">
        <v>698</v>
      </c>
      <c r="AW417" s="27" t="s">
        <v>698</v>
      </c>
      <c r="AX417" s="27" t="s">
        <v>698</v>
      </c>
      <c r="AY417" s="27" t="s">
        <v>698</v>
      </c>
      <c r="AZ417" s="27" t="s">
        <v>698</v>
      </c>
      <c r="BA417" s="27" t="s">
        <v>698</v>
      </c>
      <c r="BB417" s="27" t="s">
        <v>698</v>
      </c>
      <c r="BC417" s="27" t="s">
        <v>698</v>
      </c>
      <c r="BD417" s="27" t="s">
        <v>698</v>
      </c>
      <c r="BE417" s="27" t="s">
        <v>698</v>
      </c>
      <c r="BF417" s="27" t="s">
        <v>698</v>
      </c>
      <c r="BG417" s="27" t="s">
        <v>698</v>
      </c>
      <c r="BH417" s="27" t="s">
        <v>698</v>
      </c>
      <c r="BI417" s="27" t="s">
        <v>698</v>
      </c>
      <c r="BJ417" s="27" t="s">
        <v>698</v>
      </c>
      <c r="BK417" s="27" t="s">
        <v>698</v>
      </c>
      <c r="BL417" s="27" t="s">
        <v>698</v>
      </c>
      <c r="BM417" s="27" t="s">
        <v>698</v>
      </c>
      <c r="BN417" s="27" t="s">
        <v>698</v>
      </c>
      <c r="BO417" s="27" t="s">
        <v>698</v>
      </c>
      <c r="BP417" s="27" t="s">
        <v>698</v>
      </c>
      <c r="BQ417" s="27" t="s">
        <v>698</v>
      </c>
      <c r="BR417" s="27" t="s">
        <v>698</v>
      </c>
      <c r="BS417" s="27" t="s">
        <v>698</v>
      </c>
      <c r="BT417" s="27" t="s">
        <v>698</v>
      </c>
      <c r="BU417" s="27" t="s">
        <v>698</v>
      </c>
      <c r="BV417" s="27" t="s">
        <v>698</v>
      </c>
      <c r="BW417" s="27" t="s">
        <v>698</v>
      </c>
      <c r="BX417" s="27" t="s">
        <v>698</v>
      </c>
      <c r="BY417" s="27" t="s">
        <v>698</v>
      </c>
      <c r="BZ417" s="27" t="s">
        <v>698</v>
      </c>
      <c r="CA417" s="27" t="s">
        <v>698</v>
      </c>
      <c r="CB417" s="27" t="s">
        <v>698</v>
      </c>
      <c r="CC417" s="27" t="s">
        <v>698</v>
      </c>
      <c r="CD417" s="27" t="s">
        <v>698</v>
      </c>
      <c r="CE417" s="27" t="s">
        <v>698</v>
      </c>
      <c r="CF417" s="27" t="s">
        <v>698</v>
      </c>
      <c r="CG417" s="27" t="s">
        <v>698</v>
      </c>
      <c r="CH417" s="27" t="s">
        <v>698</v>
      </c>
      <c r="CI417" s="27" t="s">
        <v>698</v>
      </c>
      <c r="CJ417" s="27" t="s">
        <v>698</v>
      </c>
      <c r="CK417" s="27" t="s">
        <v>698</v>
      </c>
      <c r="CL417" s="27" t="s">
        <v>698</v>
      </c>
      <c r="CM417" s="27" t="s">
        <v>698</v>
      </c>
      <c r="CN417" s="27" t="s">
        <v>698</v>
      </c>
      <c r="CO417" s="27" t="s">
        <v>698</v>
      </c>
      <c r="CP417" s="27" t="s">
        <v>698</v>
      </c>
      <c r="CQ417" s="27" t="s">
        <v>698</v>
      </c>
      <c r="CR417" s="27" t="s">
        <v>698</v>
      </c>
      <c r="CS417" s="27" t="s">
        <v>698</v>
      </c>
      <c r="CT417" s="27" t="s">
        <v>698</v>
      </c>
      <c r="CU417" s="27" t="s">
        <v>698</v>
      </c>
      <c r="CV417" s="27" t="s">
        <v>698</v>
      </c>
      <c r="CW417" s="27" t="s">
        <v>698</v>
      </c>
      <c r="CX417" s="27" t="s">
        <v>698</v>
      </c>
      <c r="CY417" s="27" t="s">
        <v>698</v>
      </c>
      <c r="CZ417" s="27" t="s">
        <v>698</v>
      </c>
      <c r="DA417" s="27" t="s">
        <v>698</v>
      </c>
      <c r="DB417" s="27" t="s">
        <v>698</v>
      </c>
      <c r="DC417" s="27" t="s">
        <v>698</v>
      </c>
      <c r="DD417" s="27" t="s">
        <v>698</v>
      </c>
      <c r="DE417" s="27" t="s">
        <v>698</v>
      </c>
      <c r="DF417" s="27" t="s">
        <v>698</v>
      </c>
      <c r="DG417" s="27" t="s">
        <v>698</v>
      </c>
      <c r="DH417" s="27" t="s">
        <v>698</v>
      </c>
      <c r="DI417" s="27" t="s">
        <v>698</v>
      </c>
      <c r="DJ417" s="27" t="s">
        <v>698</v>
      </c>
      <c r="DK417" s="27" t="s">
        <v>698</v>
      </c>
      <c r="DL417" s="27" t="s">
        <v>698</v>
      </c>
      <c r="DM417" s="27" t="s">
        <v>698</v>
      </c>
      <c r="DN417" s="27" t="s">
        <v>698</v>
      </c>
      <c r="DO417" s="27" t="s">
        <v>698</v>
      </c>
      <c r="DP417" s="27" t="s">
        <v>698</v>
      </c>
      <c r="DQ417" s="27" t="s">
        <v>698</v>
      </c>
      <c r="DR417" s="27" t="s">
        <v>698</v>
      </c>
      <c r="DS417" s="27" t="s">
        <v>698</v>
      </c>
      <c r="DT417" s="27" t="s">
        <v>698</v>
      </c>
      <c r="DU417" s="27" t="s">
        <v>698</v>
      </c>
      <c r="DV417" s="27" t="s">
        <v>698</v>
      </c>
      <c r="DW417" s="27" t="s">
        <v>698</v>
      </c>
      <c r="DX417" s="27" t="s">
        <v>698</v>
      </c>
      <c r="DY417" s="27" t="s">
        <v>698</v>
      </c>
      <c r="DZ417" s="27" t="s">
        <v>698</v>
      </c>
      <c r="EA417" s="27" t="s">
        <v>698</v>
      </c>
      <c r="EB417" s="27" t="s">
        <v>698</v>
      </c>
      <c r="EC417" s="27" t="s">
        <v>698</v>
      </c>
      <c r="ED417" s="27" t="s">
        <v>698</v>
      </c>
      <c r="EE417" s="27" t="s">
        <v>698</v>
      </c>
      <c r="EF417" s="27" t="s">
        <v>698</v>
      </c>
      <c r="EG417" s="27" t="s">
        <v>698</v>
      </c>
      <c r="EH417" s="27" t="s">
        <v>698</v>
      </c>
      <c r="EI417" s="27" t="s">
        <v>704</v>
      </c>
      <c r="EJ417" s="27" t="s">
        <v>704</v>
      </c>
      <c r="EK417" s="27" t="s">
        <v>704</v>
      </c>
      <c r="EL417" s="27" t="s">
        <v>704</v>
      </c>
      <c r="EM417" s="27" t="s">
        <v>704</v>
      </c>
      <c r="EN417" s="27" t="s">
        <v>704</v>
      </c>
      <c r="EO417" s="27" t="s">
        <v>698</v>
      </c>
      <c r="EP417" s="27" t="s">
        <v>698</v>
      </c>
      <c r="EQ417" s="27" t="s">
        <v>704</v>
      </c>
      <c r="ER417" s="27" t="s">
        <v>698</v>
      </c>
      <c r="ES417" s="27" t="s">
        <v>698</v>
      </c>
      <c r="ET417" s="27" t="s">
        <v>698</v>
      </c>
      <c r="EU417" s="27" t="s">
        <v>698</v>
      </c>
      <c r="EV417" s="27" t="s">
        <v>698</v>
      </c>
      <c r="EW417" s="27" t="s">
        <v>2705</v>
      </c>
      <c r="EX417" s="27" t="s">
        <v>2706</v>
      </c>
      <c r="EY417" s="27" t="s">
        <v>2707</v>
      </c>
      <c r="EZ417" s="27" t="s">
        <v>694</v>
      </c>
      <c r="FA417" s="27" t="s">
        <v>694</v>
      </c>
      <c r="FB417" s="27" t="s">
        <v>694</v>
      </c>
      <c r="FC417" s="27" t="s">
        <v>694</v>
      </c>
      <c r="FD417" s="27" t="s">
        <v>694</v>
      </c>
      <c r="FE417" s="27" t="s">
        <v>2709</v>
      </c>
      <c r="FF417" s="42"/>
      <c r="FG417" s="42"/>
    </row>
    <row r="418" spans="1:163" x14ac:dyDescent="0.25">
      <c r="A418" s="27" t="str">
        <f t="shared" si="6"/>
        <v>IR003005038007000000000000000000000000</v>
      </c>
      <c r="B418" s="20" t="s">
        <v>2877</v>
      </c>
      <c r="C418" s="23" t="s">
        <v>2630</v>
      </c>
      <c r="D418" s="23" t="s">
        <v>710</v>
      </c>
      <c r="E418" s="23" t="s">
        <v>713</v>
      </c>
      <c r="F418" s="23" t="s">
        <v>1033</v>
      </c>
      <c r="G418" s="21" t="s">
        <v>718</v>
      </c>
      <c r="H418" s="21" t="s">
        <v>697</v>
      </c>
      <c r="I418" s="21" t="s">
        <v>697</v>
      </c>
      <c r="J418" s="23" t="s">
        <v>697</v>
      </c>
      <c r="K418" s="64" t="s">
        <v>697</v>
      </c>
      <c r="L418" s="23" t="s">
        <v>697</v>
      </c>
      <c r="M418" s="23" t="s">
        <v>697</v>
      </c>
      <c r="N418" s="23" t="s">
        <v>697</v>
      </c>
      <c r="O418" s="23" t="s">
        <v>697</v>
      </c>
      <c r="P418" s="27">
        <v>0</v>
      </c>
      <c r="Q418" s="27" t="s">
        <v>704</v>
      </c>
      <c r="R418" s="27" t="s">
        <v>698</v>
      </c>
      <c r="S418" s="28" t="s">
        <v>694</v>
      </c>
      <c r="T418" s="28" t="s">
        <v>922</v>
      </c>
      <c r="U418" s="34" t="s">
        <v>3443</v>
      </c>
      <c r="V418" s="52" t="s">
        <v>905</v>
      </c>
      <c r="W418" s="20"/>
      <c r="X418" s="20"/>
      <c r="Y418" s="20"/>
      <c r="Z418" s="20" t="s">
        <v>3444</v>
      </c>
      <c r="AA418" s="20"/>
      <c r="AB418" s="20"/>
      <c r="AC418" s="20"/>
      <c r="AD418" s="20"/>
      <c r="AE418" s="20"/>
      <c r="AF418" s="20"/>
      <c r="AG418" s="20"/>
      <c r="AH418" s="27" t="s">
        <v>3445</v>
      </c>
      <c r="AI418" s="28" t="s">
        <v>704</v>
      </c>
      <c r="AJ418" s="27" t="s">
        <v>698</v>
      </c>
      <c r="AK418" s="27" t="s">
        <v>698</v>
      </c>
      <c r="AL418" s="27" t="s">
        <v>698</v>
      </c>
      <c r="AM418" s="27" t="s">
        <v>698</v>
      </c>
      <c r="AN418" s="27" t="s">
        <v>698</v>
      </c>
      <c r="AO418" s="27" t="s">
        <v>698</v>
      </c>
      <c r="AP418" s="27" t="s">
        <v>698</v>
      </c>
      <c r="AQ418" s="27" t="s">
        <v>698</v>
      </c>
      <c r="AR418" s="27" t="s">
        <v>698</v>
      </c>
      <c r="AS418" s="27" t="s">
        <v>698</v>
      </c>
      <c r="AT418" s="27" t="s">
        <v>698</v>
      </c>
      <c r="AU418" s="27" t="s">
        <v>698</v>
      </c>
      <c r="AV418" s="27" t="s">
        <v>698</v>
      </c>
      <c r="AW418" s="27" t="s">
        <v>698</v>
      </c>
      <c r="AX418" s="27" t="s">
        <v>698</v>
      </c>
      <c r="AY418" s="27" t="s">
        <v>698</v>
      </c>
      <c r="AZ418" s="27" t="s">
        <v>698</v>
      </c>
      <c r="BA418" s="27" t="s">
        <v>698</v>
      </c>
      <c r="BB418" s="27" t="s">
        <v>698</v>
      </c>
      <c r="BC418" s="27" t="s">
        <v>698</v>
      </c>
      <c r="BD418" s="27" t="s">
        <v>698</v>
      </c>
      <c r="BE418" s="27" t="s">
        <v>698</v>
      </c>
      <c r="BF418" s="27" t="s">
        <v>698</v>
      </c>
      <c r="BG418" s="27" t="s">
        <v>698</v>
      </c>
      <c r="BH418" s="27" t="s">
        <v>698</v>
      </c>
      <c r="BI418" s="27" t="s">
        <v>698</v>
      </c>
      <c r="BJ418" s="27" t="s">
        <v>698</v>
      </c>
      <c r="BK418" s="27" t="s">
        <v>698</v>
      </c>
      <c r="BL418" s="27" t="s">
        <v>698</v>
      </c>
      <c r="BM418" s="27" t="s">
        <v>698</v>
      </c>
      <c r="BN418" s="27" t="s">
        <v>698</v>
      </c>
      <c r="BO418" s="27" t="s">
        <v>698</v>
      </c>
      <c r="BP418" s="27" t="s">
        <v>698</v>
      </c>
      <c r="BQ418" s="27" t="s">
        <v>698</v>
      </c>
      <c r="BR418" s="27" t="s">
        <v>698</v>
      </c>
      <c r="BS418" s="27" t="s">
        <v>698</v>
      </c>
      <c r="BT418" s="27" t="s">
        <v>698</v>
      </c>
      <c r="BU418" s="27" t="s">
        <v>698</v>
      </c>
      <c r="BV418" s="27" t="s">
        <v>698</v>
      </c>
      <c r="BW418" s="27" t="s">
        <v>698</v>
      </c>
      <c r="BX418" s="27" t="s">
        <v>698</v>
      </c>
      <c r="BY418" s="27" t="s">
        <v>698</v>
      </c>
      <c r="BZ418" s="27" t="s">
        <v>698</v>
      </c>
      <c r="CA418" s="27" t="s">
        <v>698</v>
      </c>
      <c r="CB418" s="27" t="s">
        <v>698</v>
      </c>
      <c r="CC418" s="27" t="s">
        <v>698</v>
      </c>
      <c r="CD418" s="27" t="s">
        <v>698</v>
      </c>
      <c r="CE418" s="27" t="s">
        <v>698</v>
      </c>
      <c r="CF418" s="27" t="s">
        <v>698</v>
      </c>
      <c r="CG418" s="27" t="s">
        <v>698</v>
      </c>
      <c r="CH418" s="27" t="s">
        <v>698</v>
      </c>
      <c r="CI418" s="27" t="s">
        <v>698</v>
      </c>
      <c r="CJ418" s="27" t="s">
        <v>698</v>
      </c>
      <c r="CK418" s="27" t="s">
        <v>698</v>
      </c>
      <c r="CL418" s="27" t="s">
        <v>698</v>
      </c>
      <c r="CM418" s="27" t="s">
        <v>698</v>
      </c>
      <c r="CN418" s="27" t="s">
        <v>698</v>
      </c>
      <c r="CO418" s="27" t="s">
        <v>698</v>
      </c>
      <c r="CP418" s="27" t="s">
        <v>698</v>
      </c>
      <c r="CQ418" s="27" t="s">
        <v>698</v>
      </c>
      <c r="CR418" s="27" t="s">
        <v>698</v>
      </c>
      <c r="CS418" s="27" t="s">
        <v>698</v>
      </c>
      <c r="CT418" s="27" t="s">
        <v>698</v>
      </c>
      <c r="CU418" s="27" t="s">
        <v>698</v>
      </c>
      <c r="CV418" s="27" t="s">
        <v>698</v>
      </c>
      <c r="CW418" s="27" t="s">
        <v>698</v>
      </c>
      <c r="CX418" s="27" t="s">
        <v>698</v>
      </c>
      <c r="CY418" s="27" t="s">
        <v>698</v>
      </c>
      <c r="CZ418" s="27" t="s">
        <v>698</v>
      </c>
      <c r="DA418" s="27" t="s">
        <v>698</v>
      </c>
      <c r="DB418" s="27" t="s">
        <v>698</v>
      </c>
      <c r="DC418" s="27" t="s">
        <v>698</v>
      </c>
      <c r="DD418" s="27" t="s">
        <v>698</v>
      </c>
      <c r="DE418" s="27" t="s">
        <v>698</v>
      </c>
      <c r="DF418" s="27" t="s">
        <v>698</v>
      </c>
      <c r="DG418" s="27" t="s">
        <v>698</v>
      </c>
      <c r="DH418" s="27" t="s">
        <v>698</v>
      </c>
      <c r="DI418" s="27" t="s">
        <v>698</v>
      </c>
      <c r="DJ418" s="27" t="s">
        <v>698</v>
      </c>
      <c r="DK418" s="27" t="s">
        <v>698</v>
      </c>
      <c r="DL418" s="27" t="s">
        <v>698</v>
      </c>
      <c r="DM418" s="27" t="s">
        <v>698</v>
      </c>
      <c r="DN418" s="27" t="s">
        <v>698</v>
      </c>
      <c r="DO418" s="27" t="s">
        <v>698</v>
      </c>
      <c r="DP418" s="27" t="s">
        <v>698</v>
      </c>
      <c r="DQ418" s="27" t="s">
        <v>698</v>
      </c>
      <c r="DR418" s="27" t="s">
        <v>698</v>
      </c>
      <c r="DS418" s="27" t="s">
        <v>698</v>
      </c>
      <c r="DT418" s="27" t="s">
        <v>698</v>
      </c>
      <c r="DU418" s="27" t="s">
        <v>698</v>
      </c>
      <c r="DV418" s="27" t="s">
        <v>698</v>
      </c>
      <c r="DW418" s="27" t="s">
        <v>698</v>
      </c>
      <c r="DX418" s="27" t="s">
        <v>698</v>
      </c>
      <c r="DY418" s="27" t="s">
        <v>698</v>
      </c>
      <c r="DZ418" s="27" t="s">
        <v>698</v>
      </c>
      <c r="EA418" s="27" t="s">
        <v>698</v>
      </c>
      <c r="EB418" s="27" t="s">
        <v>698</v>
      </c>
      <c r="EC418" s="27" t="s">
        <v>698</v>
      </c>
      <c r="ED418" s="27" t="s">
        <v>698</v>
      </c>
      <c r="EE418" s="27" t="s">
        <v>698</v>
      </c>
      <c r="EF418" s="27" t="s">
        <v>698</v>
      </c>
      <c r="EG418" s="27" t="s">
        <v>698</v>
      </c>
      <c r="EH418" s="27" t="s">
        <v>698</v>
      </c>
      <c r="EI418" s="27" t="s">
        <v>704</v>
      </c>
      <c r="EJ418" s="27" t="s">
        <v>704</v>
      </c>
      <c r="EK418" s="27" t="s">
        <v>704</v>
      </c>
      <c r="EL418" s="27" t="s">
        <v>704</v>
      </c>
      <c r="EM418" s="27" t="s">
        <v>704</v>
      </c>
      <c r="EN418" s="27" t="s">
        <v>698</v>
      </c>
      <c r="EO418" s="27" t="s">
        <v>698</v>
      </c>
      <c r="EP418" s="27" t="s">
        <v>698</v>
      </c>
      <c r="EQ418" s="27" t="s">
        <v>698</v>
      </c>
      <c r="ER418" s="27" t="s">
        <v>698</v>
      </c>
      <c r="ES418" s="27" t="s">
        <v>698</v>
      </c>
      <c r="ET418" s="27" t="s">
        <v>698</v>
      </c>
      <c r="EU418" s="27" t="s">
        <v>698</v>
      </c>
      <c r="EV418" s="27" t="s">
        <v>698</v>
      </c>
      <c r="EW418" s="27" t="s">
        <v>2705</v>
      </c>
      <c r="EX418" s="27" t="s">
        <v>2706</v>
      </c>
      <c r="EY418" s="27" t="s">
        <v>2707</v>
      </c>
      <c r="EZ418" s="27" t="s">
        <v>694</v>
      </c>
      <c r="FA418" s="27" t="s">
        <v>694</v>
      </c>
      <c r="FB418" s="27" t="s">
        <v>694</v>
      </c>
      <c r="FC418" s="27" t="s">
        <v>694</v>
      </c>
      <c r="FD418" s="27" t="s">
        <v>694</v>
      </c>
      <c r="FE418" s="27" t="s">
        <v>2709</v>
      </c>
      <c r="FF418" s="42"/>
      <c r="FG418" s="42"/>
    </row>
    <row r="419" spans="1:163" x14ac:dyDescent="0.25">
      <c r="A419" s="27" t="str">
        <f t="shared" si="6"/>
        <v>IR003005039000000000000000000000000000</v>
      </c>
      <c r="B419" s="20" t="s">
        <v>2877</v>
      </c>
      <c r="C419" s="23" t="s">
        <v>2630</v>
      </c>
      <c r="D419" s="23" t="s">
        <v>710</v>
      </c>
      <c r="E419" s="23" t="s">
        <v>713</v>
      </c>
      <c r="F419" s="23" t="s">
        <v>1034</v>
      </c>
      <c r="G419" s="23" t="s">
        <v>697</v>
      </c>
      <c r="H419" s="21" t="s">
        <v>697</v>
      </c>
      <c r="I419" s="21" t="s">
        <v>697</v>
      </c>
      <c r="J419" s="23" t="s">
        <v>697</v>
      </c>
      <c r="K419" s="64" t="s">
        <v>697</v>
      </c>
      <c r="L419" s="23" t="s">
        <v>697</v>
      </c>
      <c r="M419" s="23" t="s">
        <v>697</v>
      </c>
      <c r="N419" s="23" t="s">
        <v>697</v>
      </c>
      <c r="O419" s="23" t="s">
        <v>697</v>
      </c>
      <c r="P419" s="27">
        <v>0</v>
      </c>
      <c r="Q419" s="27" t="s">
        <v>704</v>
      </c>
      <c r="R419" s="27" t="s">
        <v>698</v>
      </c>
      <c r="S419" s="28" t="s">
        <v>694</v>
      </c>
      <c r="T419" s="28" t="s">
        <v>922</v>
      </c>
      <c r="U419" s="34" t="s">
        <v>3446</v>
      </c>
      <c r="V419" s="52" t="s">
        <v>905</v>
      </c>
      <c r="W419" s="20"/>
      <c r="X419" s="20"/>
      <c r="Y419" s="20" t="s">
        <v>3447</v>
      </c>
      <c r="Z419" s="20"/>
      <c r="AA419" s="20"/>
      <c r="AB419" s="20"/>
      <c r="AC419" s="20"/>
      <c r="AD419" s="20"/>
      <c r="AE419" s="20"/>
      <c r="AF419" s="20"/>
      <c r="AG419" s="20"/>
      <c r="AH419" s="27" t="s">
        <v>3448</v>
      </c>
      <c r="AI419" s="28" t="s">
        <v>704</v>
      </c>
      <c r="AJ419" s="27" t="s">
        <v>698</v>
      </c>
      <c r="AK419" s="27" t="s">
        <v>698</v>
      </c>
      <c r="AL419" s="27" t="s">
        <v>698</v>
      </c>
      <c r="AM419" s="27" t="s">
        <v>698</v>
      </c>
      <c r="AN419" s="27" t="s">
        <v>698</v>
      </c>
      <c r="AO419" s="27" t="s">
        <v>698</v>
      </c>
      <c r="AP419" s="27" t="s">
        <v>698</v>
      </c>
      <c r="AQ419" s="27" t="s">
        <v>698</v>
      </c>
      <c r="AR419" s="27" t="s">
        <v>698</v>
      </c>
      <c r="AS419" s="27" t="s">
        <v>698</v>
      </c>
      <c r="AT419" s="27" t="s">
        <v>698</v>
      </c>
      <c r="AU419" s="27" t="s">
        <v>698</v>
      </c>
      <c r="AV419" s="27" t="s">
        <v>698</v>
      </c>
      <c r="AW419" s="27" t="s">
        <v>698</v>
      </c>
      <c r="AX419" s="27" t="s">
        <v>698</v>
      </c>
      <c r="AY419" s="27" t="s">
        <v>698</v>
      </c>
      <c r="AZ419" s="27" t="s">
        <v>698</v>
      </c>
      <c r="BA419" s="27" t="s">
        <v>698</v>
      </c>
      <c r="BB419" s="27" t="s">
        <v>698</v>
      </c>
      <c r="BC419" s="27" t="s">
        <v>698</v>
      </c>
      <c r="BD419" s="27" t="s">
        <v>698</v>
      </c>
      <c r="BE419" s="27" t="s">
        <v>698</v>
      </c>
      <c r="BF419" s="27" t="s">
        <v>698</v>
      </c>
      <c r="BG419" s="27" t="s">
        <v>698</v>
      </c>
      <c r="BH419" s="27" t="s">
        <v>698</v>
      </c>
      <c r="BI419" s="27" t="s">
        <v>698</v>
      </c>
      <c r="BJ419" s="27" t="s">
        <v>698</v>
      </c>
      <c r="BK419" s="27" t="s">
        <v>698</v>
      </c>
      <c r="BL419" s="27" t="s">
        <v>698</v>
      </c>
      <c r="BM419" s="27" t="s">
        <v>698</v>
      </c>
      <c r="BN419" s="27" t="s">
        <v>698</v>
      </c>
      <c r="BO419" s="27" t="s">
        <v>698</v>
      </c>
      <c r="BP419" s="27" t="s">
        <v>698</v>
      </c>
      <c r="BQ419" s="27" t="s">
        <v>698</v>
      </c>
      <c r="BR419" s="27" t="s">
        <v>698</v>
      </c>
      <c r="BS419" s="27" t="s">
        <v>698</v>
      </c>
      <c r="BT419" s="27" t="s">
        <v>698</v>
      </c>
      <c r="BU419" s="27" t="s">
        <v>698</v>
      </c>
      <c r="BV419" s="27" t="s">
        <v>698</v>
      </c>
      <c r="BW419" s="27" t="s">
        <v>698</v>
      </c>
      <c r="BX419" s="27" t="s">
        <v>698</v>
      </c>
      <c r="BY419" s="27" t="s">
        <v>698</v>
      </c>
      <c r="BZ419" s="27" t="s">
        <v>698</v>
      </c>
      <c r="CA419" s="27" t="s">
        <v>698</v>
      </c>
      <c r="CB419" s="27" t="s">
        <v>698</v>
      </c>
      <c r="CC419" s="27" t="s">
        <v>698</v>
      </c>
      <c r="CD419" s="27" t="s">
        <v>698</v>
      </c>
      <c r="CE419" s="27" t="s">
        <v>698</v>
      </c>
      <c r="CF419" s="27" t="s">
        <v>698</v>
      </c>
      <c r="CG419" s="27" t="s">
        <v>698</v>
      </c>
      <c r="CH419" s="27" t="s">
        <v>698</v>
      </c>
      <c r="CI419" s="27" t="s">
        <v>698</v>
      </c>
      <c r="CJ419" s="27" t="s">
        <v>698</v>
      </c>
      <c r="CK419" s="27" t="s">
        <v>698</v>
      </c>
      <c r="CL419" s="27" t="s">
        <v>698</v>
      </c>
      <c r="CM419" s="27" t="s">
        <v>698</v>
      </c>
      <c r="CN419" s="27" t="s">
        <v>698</v>
      </c>
      <c r="CO419" s="27" t="s">
        <v>698</v>
      </c>
      <c r="CP419" s="27" t="s">
        <v>698</v>
      </c>
      <c r="CQ419" s="27" t="s">
        <v>698</v>
      </c>
      <c r="CR419" s="27" t="s">
        <v>698</v>
      </c>
      <c r="CS419" s="27" t="s">
        <v>704</v>
      </c>
      <c r="CT419" s="27" t="s">
        <v>698</v>
      </c>
      <c r="CU419" s="27" t="s">
        <v>698</v>
      </c>
      <c r="CV419" s="27" t="s">
        <v>698</v>
      </c>
      <c r="CW419" s="27" t="s">
        <v>698</v>
      </c>
      <c r="CX419" s="27" t="s">
        <v>698</v>
      </c>
      <c r="CY419" s="27" t="s">
        <v>704</v>
      </c>
      <c r="CZ419" s="27" t="s">
        <v>698</v>
      </c>
      <c r="DA419" s="27" t="s">
        <v>698</v>
      </c>
      <c r="DB419" s="27" t="s">
        <v>698</v>
      </c>
      <c r="DC419" s="27" t="s">
        <v>698</v>
      </c>
      <c r="DD419" s="27" t="s">
        <v>698</v>
      </c>
      <c r="DE419" s="27" t="s">
        <v>698</v>
      </c>
      <c r="DF419" s="27" t="s">
        <v>698</v>
      </c>
      <c r="DG419" s="27" t="s">
        <v>698</v>
      </c>
      <c r="DH419" s="27" t="s">
        <v>698</v>
      </c>
      <c r="DI419" s="27" t="s">
        <v>698</v>
      </c>
      <c r="DJ419" s="27" t="s">
        <v>698</v>
      </c>
      <c r="DK419" s="27" t="s">
        <v>698</v>
      </c>
      <c r="DL419" s="27" t="s">
        <v>698</v>
      </c>
      <c r="DM419" s="27" t="s">
        <v>698</v>
      </c>
      <c r="DN419" s="27" t="s">
        <v>698</v>
      </c>
      <c r="DO419" s="27" t="s">
        <v>698</v>
      </c>
      <c r="DP419" s="27" t="s">
        <v>698</v>
      </c>
      <c r="DQ419" s="27" t="s">
        <v>698</v>
      </c>
      <c r="DR419" s="27" t="s">
        <v>698</v>
      </c>
      <c r="DS419" s="27" t="s">
        <v>698</v>
      </c>
      <c r="DT419" s="27" t="s">
        <v>698</v>
      </c>
      <c r="DU419" s="27" t="s">
        <v>698</v>
      </c>
      <c r="DV419" s="27" t="s">
        <v>698</v>
      </c>
      <c r="DW419" s="27" t="s">
        <v>698</v>
      </c>
      <c r="DX419" s="27" t="s">
        <v>698</v>
      </c>
      <c r="DY419" s="27" t="s">
        <v>698</v>
      </c>
      <c r="DZ419" s="27" t="s">
        <v>698</v>
      </c>
      <c r="EA419" s="27" t="s">
        <v>698</v>
      </c>
      <c r="EB419" s="27" t="s">
        <v>698</v>
      </c>
      <c r="EC419" s="27" t="s">
        <v>698</v>
      </c>
      <c r="ED419" s="27" t="s">
        <v>698</v>
      </c>
      <c r="EE419" s="27" t="s">
        <v>698</v>
      </c>
      <c r="EF419" s="27" t="s">
        <v>698</v>
      </c>
      <c r="EG419" s="27" t="s">
        <v>698</v>
      </c>
      <c r="EH419" s="27" t="s">
        <v>698</v>
      </c>
      <c r="EI419" s="27" t="s">
        <v>698</v>
      </c>
      <c r="EJ419" s="27" t="s">
        <v>698</v>
      </c>
      <c r="EK419" s="27" t="s">
        <v>698</v>
      </c>
      <c r="EL419" s="27" t="s">
        <v>698</v>
      </c>
      <c r="EM419" s="27" t="s">
        <v>698</v>
      </c>
      <c r="EN419" s="27" t="s">
        <v>698</v>
      </c>
      <c r="EO419" s="27" t="s">
        <v>698</v>
      </c>
      <c r="EP419" s="27" t="s">
        <v>698</v>
      </c>
      <c r="EQ419" s="27" t="s">
        <v>698</v>
      </c>
      <c r="ER419" s="27" t="s">
        <v>698</v>
      </c>
      <c r="ES419" s="27" t="s">
        <v>698</v>
      </c>
      <c r="ET419" s="27" t="s">
        <v>698</v>
      </c>
      <c r="EU419" s="27" t="s">
        <v>698</v>
      </c>
      <c r="EV419" s="27" t="s">
        <v>698</v>
      </c>
      <c r="EW419" s="27" t="s">
        <v>2705</v>
      </c>
      <c r="EX419" s="27" t="s">
        <v>2706</v>
      </c>
      <c r="EY419" s="27" t="s">
        <v>2707</v>
      </c>
      <c r="EZ419" s="27" t="s">
        <v>694</v>
      </c>
      <c r="FA419" s="27" t="s">
        <v>694</v>
      </c>
      <c r="FB419" s="27" t="s">
        <v>694</v>
      </c>
      <c r="FC419" s="27" t="s">
        <v>694</v>
      </c>
      <c r="FD419" s="27" t="s">
        <v>694</v>
      </c>
      <c r="FE419" s="27" t="s">
        <v>2709</v>
      </c>
      <c r="FF419" s="42"/>
      <c r="FG419" s="42"/>
    </row>
    <row r="420" spans="1:163" x14ac:dyDescent="0.25">
      <c r="A420" s="27" t="str">
        <f t="shared" si="6"/>
        <v>IR003005040000000000000000000000000000</v>
      </c>
      <c r="B420" s="20" t="s">
        <v>2877</v>
      </c>
      <c r="C420" s="23" t="s">
        <v>2630</v>
      </c>
      <c r="D420" s="23" t="s">
        <v>710</v>
      </c>
      <c r="E420" s="23" t="s">
        <v>713</v>
      </c>
      <c r="F420" s="23" t="s">
        <v>1035</v>
      </c>
      <c r="G420" s="23" t="s">
        <v>697</v>
      </c>
      <c r="H420" s="21" t="s">
        <v>697</v>
      </c>
      <c r="I420" s="21" t="s">
        <v>697</v>
      </c>
      <c r="J420" s="23" t="s">
        <v>697</v>
      </c>
      <c r="K420" s="64" t="s">
        <v>697</v>
      </c>
      <c r="L420" s="23" t="s">
        <v>697</v>
      </c>
      <c r="M420" s="23" t="s">
        <v>697</v>
      </c>
      <c r="N420" s="23" t="s">
        <v>697</v>
      </c>
      <c r="O420" s="23" t="s">
        <v>697</v>
      </c>
      <c r="P420" s="27">
        <v>0</v>
      </c>
      <c r="Q420" s="27" t="s">
        <v>704</v>
      </c>
      <c r="R420" s="27" t="s">
        <v>698</v>
      </c>
      <c r="S420" s="28" t="s">
        <v>694</v>
      </c>
      <c r="T420" s="28" t="s">
        <v>922</v>
      </c>
      <c r="U420" s="34" t="s">
        <v>3449</v>
      </c>
      <c r="V420" s="52" t="s">
        <v>905</v>
      </c>
      <c r="W420" s="20"/>
      <c r="X420" s="20"/>
      <c r="Y420" s="20" t="s">
        <v>3450</v>
      </c>
      <c r="Z420" s="20"/>
      <c r="AA420" s="20"/>
      <c r="AB420" s="20"/>
      <c r="AC420" s="20"/>
      <c r="AD420" s="20"/>
      <c r="AE420" s="20"/>
      <c r="AF420" s="20"/>
      <c r="AG420" s="20"/>
      <c r="AH420" s="27" t="s">
        <v>3451</v>
      </c>
      <c r="AI420" s="28" t="s">
        <v>704</v>
      </c>
      <c r="AJ420" s="27" t="s">
        <v>698</v>
      </c>
      <c r="AK420" s="27" t="s">
        <v>698</v>
      </c>
      <c r="AL420" s="27" t="s">
        <v>698</v>
      </c>
      <c r="AM420" s="27" t="s">
        <v>698</v>
      </c>
      <c r="AN420" s="27" t="s">
        <v>698</v>
      </c>
      <c r="AO420" s="27" t="s">
        <v>698</v>
      </c>
      <c r="AP420" s="27" t="s">
        <v>698</v>
      </c>
      <c r="AQ420" s="27" t="s">
        <v>698</v>
      </c>
      <c r="AR420" s="27" t="s">
        <v>698</v>
      </c>
      <c r="AS420" s="27" t="s">
        <v>698</v>
      </c>
      <c r="AT420" s="27" t="s">
        <v>698</v>
      </c>
      <c r="AU420" s="27" t="s">
        <v>698</v>
      </c>
      <c r="AV420" s="27" t="s">
        <v>698</v>
      </c>
      <c r="AW420" s="27" t="s">
        <v>698</v>
      </c>
      <c r="AX420" s="27" t="s">
        <v>698</v>
      </c>
      <c r="AY420" s="27" t="s">
        <v>698</v>
      </c>
      <c r="AZ420" s="27" t="s">
        <v>698</v>
      </c>
      <c r="BA420" s="27" t="s">
        <v>698</v>
      </c>
      <c r="BB420" s="27" t="s">
        <v>698</v>
      </c>
      <c r="BC420" s="27" t="s">
        <v>698</v>
      </c>
      <c r="BD420" s="27" t="s">
        <v>698</v>
      </c>
      <c r="BE420" s="27" t="s">
        <v>698</v>
      </c>
      <c r="BF420" s="27" t="s">
        <v>698</v>
      </c>
      <c r="BG420" s="27" t="s">
        <v>698</v>
      </c>
      <c r="BH420" s="27" t="s">
        <v>698</v>
      </c>
      <c r="BI420" s="27" t="s">
        <v>698</v>
      </c>
      <c r="BJ420" s="27" t="s">
        <v>698</v>
      </c>
      <c r="BK420" s="27" t="s">
        <v>698</v>
      </c>
      <c r="BL420" s="27" t="s">
        <v>698</v>
      </c>
      <c r="BM420" s="27" t="s">
        <v>698</v>
      </c>
      <c r="BN420" s="27" t="s">
        <v>698</v>
      </c>
      <c r="BO420" s="27" t="s">
        <v>698</v>
      </c>
      <c r="BP420" s="27" t="s">
        <v>698</v>
      </c>
      <c r="BQ420" s="27" t="s">
        <v>698</v>
      </c>
      <c r="BR420" s="27" t="s">
        <v>698</v>
      </c>
      <c r="BS420" s="27" t="s">
        <v>698</v>
      </c>
      <c r="BT420" s="27" t="s">
        <v>698</v>
      </c>
      <c r="BU420" s="27" t="s">
        <v>698</v>
      </c>
      <c r="BV420" s="27" t="s">
        <v>698</v>
      </c>
      <c r="BW420" s="27" t="s">
        <v>698</v>
      </c>
      <c r="BX420" s="27" t="s">
        <v>698</v>
      </c>
      <c r="BY420" s="27" t="s">
        <v>698</v>
      </c>
      <c r="BZ420" s="27" t="s">
        <v>698</v>
      </c>
      <c r="CA420" s="27" t="s">
        <v>698</v>
      </c>
      <c r="CB420" s="27" t="s">
        <v>698</v>
      </c>
      <c r="CC420" s="27" t="s">
        <v>698</v>
      </c>
      <c r="CD420" s="27" t="s">
        <v>698</v>
      </c>
      <c r="CE420" s="27" t="s">
        <v>698</v>
      </c>
      <c r="CF420" s="27" t="s">
        <v>698</v>
      </c>
      <c r="CG420" s="27" t="s">
        <v>698</v>
      </c>
      <c r="CH420" s="27" t="s">
        <v>698</v>
      </c>
      <c r="CI420" s="27" t="s">
        <v>698</v>
      </c>
      <c r="CJ420" s="27" t="s">
        <v>698</v>
      </c>
      <c r="CK420" s="27" t="s">
        <v>698</v>
      </c>
      <c r="CL420" s="27" t="s">
        <v>698</v>
      </c>
      <c r="CM420" s="27" t="s">
        <v>698</v>
      </c>
      <c r="CN420" s="27" t="s">
        <v>698</v>
      </c>
      <c r="CO420" s="27" t="s">
        <v>698</v>
      </c>
      <c r="CP420" s="27" t="s">
        <v>698</v>
      </c>
      <c r="CQ420" s="27" t="s">
        <v>698</v>
      </c>
      <c r="CR420" s="27" t="s">
        <v>698</v>
      </c>
      <c r="CS420" s="27" t="s">
        <v>698</v>
      </c>
      <c r="CT420" s="27" t="s">
        <v>698</v>
      </c>
      <c r="CU420" s="27" t="s">
        <v>698</v>
      </c>
      <c r="CV420" s="27" t="s">
        <v>698</v>
      </c>
      <c r="CW420" s="27" t="s">
        <v>698</v>
      </c>
      <c r="CX420" s="27" t="s">
        <v>698</v>
      </c>
      <c r="CY420" s="27" t="s">
        <v>698</v>
      </c>
      <c r="CZ420" s="27" t="s">
        <v>698</v>
      </c>
      <c r="DA420" s="27" t="s">
        <v>698</v>
      </c>
      <c r="DB420" s="27" t="s">
        <v>698</v>
      </c>
      <c r="DC420" s="27" t="s">
        <v>704</v>
      </c>
      <c r="DD420" s="27" t="s">
        <v>698</v>
      </c>
      <c r="DE420" s="27" t="s">
        <v>698</v>
      </c>
      <c r="DF420" s="27" t="s">
        <v>698</v>
      </c>
      <c r="DG420" s="27" t="s">
        <v>698</v>
      </c>
      <c r="DH420" s="27" t="s">
        <v>698</v>
      </c>
      <c r="DI420" s="27" t="s">
        <v>698</v>
      </c>
      <c r="DJ420" s="27" t="s">
        <v>698</v>
      </c>
      <c r="DK420" s="27" t="s">
        <v>698</v>
      </c>
      <c r="DL420" s="27" t="s">
        <v>698</v>
      </c>
      <c r="DM420" s="27" t="s">
        <v>698</v>
      </c>
      <c r="DN420" s="27" t="s">
        <v>698</v>
      </c>
      <c r="DO420" s="27" t="s">
        <v>698</v>
      </c>
      <c r="DP420" s="27" t="s">
        <v>698</v>
      </c>
      <c r="DQ420" s="27" t="s">
        <v>698</v>
      </c>
      <c r="DR420" s="27" t="s">
        <v>698</v>
      </c>
      <c r="DS420" s="27" t="s">
        <v>698</v>
      </c>
      <c r="DT420" s="27" t="s">
        <v>698</v>
      </c>
      <c r="DU420" s="27" t="s">
        <v>698</v>
      </c>
      <c r="DV420" s="27" t="s">
        <v>698</v>
      </c>
      <c r="DW420" s="27" t="s">
        <v>698</v>
      </c>
      <c r="DX420" s="27" t="s">
        <v>698</v>
      </c>
      <c r="DY420" s="27" t="s">
        <v>698</v>
      </c>
      <c r="DZ420" s="27" t="s">
        <v>698</v>
      </c>
      <c r="EA420" s="27" t="s">
        <v>698</v>
      </c>
      <c r="EB420" s="27" t="s">
        <v>698</v>
      </c>
      <c r="EC420" s="27" t="s">
        <v>698</v>
      </c>
      <c r="ED420" s="27" t="s">
        <v>698</v>
      </c>
      <c r="EE420" s="27" t="s">
        <v>698</v>
      </c>
      <c r="EF420" s="27" t="s">
        <v>698</v>
      </c>
      <c r="EG420" s="27" t="s">
        <v>698</v>
      </c>
      <c r="EH420" s="27" t="s">
        <v>698</v>
      </c>
      <c r="EI420" s="27" t="s">
        <v>698</v>
      </c>
      <c r="EJ420" s="27" t="s">
        <v>698</v>
      </c>
      <c r="EK420" s="27" t="s">
        <v>698</v>
      </c>
      <c r="EL420" s="27" t="s">
        <v>698</v>
      </c>
      <c r="EM420" s="27" t="s">
        <v>698</v>
      </c>
      <c r="EN420" s="27" t="s">
        <v>698</v>
      </c>
      <c r="EO420" s="27" t="s">
        <v>698</v>
      </c>
      <c r="EP420" s="27" t="s">
        <v>698</v>
      </c>
      <c r="EQ420" s="27" t="s">
        <v>698</v>
      </c>
      <c r="ER420" s="27" t="s">
        <v>698</v>
      </c>
      <c r="ES420" s="27" t="s">
        <v>698</v>
      </c>
      <c r="ET420" s="27" t="s">
        <v>698</v>
      </c>
      <c r="EU420" s="27" t="s">
        <v>698</v>
      </c>
      <c r="EV420" s="27" t="s">
        <v>698</v>
      </c>
      <c r="EW420" s="27" t="s">
        <v>2705</v>
      </c>
      <c r="EX420" s="27" t="s">
        <v>2706</v>
      </c>
      <c r="EY420" s="27" t="s">
        <v>2707</v>
      </c>
      <c r="EZ420" s="27" t="s">
        <v>694</v>
      </c>
      <c r="FA420" s="27" t="s">
        <v>694</v>
      </c>
      <c r="FB420" s="27" t="s">
        <v>694</v>
      </c>
      <c r="FC420" s="27" t="s">
        <v>694</v>
      </c>
      <c r="FD420" s="27" t="s">
        <v>694</v>
      </c>
      <c r="FE420" s="27" t="s">
        <v>2709</v>
      </c>
      <c r="FF420" s="42"/>
      <c r="FG420" s="42"/>
    </row>
    <row r="421" spans="1:163" x14ac:dyDescent="0.25">
      <c r="A421" s="27" t="str">
        <f t="shared" si="6"/>
        <v>IR003005041000000000000000000000000000</v>
      </c>
      <c r="B421" s="20" t="s">
        <v>2599</v>
      </c>
      <c r="C421" s="23" t="s">
        <v>2630</v>
      </c>
      <c r="D421" s="23" t="s">
        <v>710</v>
      </c>
      <c r="E421" s="23" t="s">
        <v>713</v>
      </c>
      <c r="F421" s="23" t="s">
        <v>1036</v>
      </c>
      <c r="G421" s="23" t="s">
        <v>697</v>
      </c>
      <c r="H421" s="21" t="s">
        <v>697</v>
      </c>
      <c r="I421" s="21" t="s">
        <v>697</v>
      </c>
      <c r="J421" s="23" t="s">
        <v>697</v>
      </c>
      <c r="K421" s="64" t="s">
        <v>697</v>
      </c>
      <c r="L421" s="23" t="s">
        <v>697</v>
      </c>
      <c r="M421" s="23" t="s">
        <v>697</v>
      </c>
      <c r="N421" s="23" t="s">
        <v>697</v>
      </c>
      <c r="O421" s="23" t="s">
        <v>697</v>
      </c>
      <c r="P421" s="27">
        <v>0</v>
      </c>
      <c r="Q421" s="27" t="s">
        <v>704</v>
      </c>
      <c r="R421" s="27" t="s">
        <v>698</v>
      </c>
      <c r="S421" s="28" t="s">
        <v>694</v>
      </c>
      <c r="T421" s="28" t="s">
        <v>922</v>
      </c>
      <c r="U421" s="34" t="s">
        <v>3452</v>
      </c>
      <c r="V421" s="52" t="s">
        <v>905</v>
      </c>
      <c r="W421" s="20"/>
      <c r="X421" s="20"/>
      <c r="Y421" s="20" t="s">
        <v>3453</v>
      </c>
      <c r="Z421" s="20"/>
      <c r="AA421" s="20"/>
      <c r="AB421" s="20"/>
      <c r="AC421" s="20"/>
      <c r="AD421" s="20"/>
      <c r="AE421" s="20"/>
      <c r="AF421" s="20"/>
      <c r="AG421" s="20"/>
      <c r="AH421" s="27" t="s">
        <v>3454</v>
      </c>
      <c r="AI421" s="28" t="s">
        <v>704</v>
      </c>
      <c r="AJ421" s="27" t="s">
        <v>698</v>
      </c>
      <c r="AK421" s="27" t="s">
        <v>698</v>
      </c>
      <c r="AL421" s="27" t="s">
        <v>698</v>
      </c>
      <c r="AM421" s="27" t="s">
        <v>698</v>
      </c>
      <c r="AN421" s="27" t="s">
        <v>698</v>
      </c>
      <c r="AO421" s="27" t="s">
        <v>698</v>
      </c>
      <c r="AP421" s="27" t="s">
        <v>698</v>
      </c>
      <c r="AQ421" s="27" t="s">
        <v>698</v>
      </c>
      <c r="AR421" s="27" t="s">
        <v>698</v>
      </c>
      <c r="AS421" s="27" t="s">
        <v>698</v>
      </c>
      <c r="AT421" s="27" t="s">
        <v>698</v>
      </c>
      <c r="AU421" s="27" t="s">
        <v>698</v>
      </c>
      <c r="AV421" s="27" t="s">
        <v>698</v>
      </c>
      <c r="AW421" s="27" t="s">
        <v>698</v>
      </c>
      <c r="AX421" s="27" t="s">
        <v>698</v>
      </c>
      <c r="AY421" s="27" t="s">
        <v>698</v>
      </c>
      <c r="AZ421" s="27" t="s">
        <v>698</v>
      </c>
      <c r="BA421" s="27" t="s">
        <v>698</v>
      </c>
      <c r="BB421" s="27" t="s">
        <v>698</v>
      </c>
      <c r="BC421" s="27" t="s">
        <v>698</v>
      </c>
      <c r="BD421" s="27" t="s">
        <v>698</v>
      </c>
      <c r="BE421" s="27" t="s">
        <v>698</v>
      </c>
      <c r="BF421" s="27" t="s">
        <v>698</v>
      </c>
      <c r="BG421" s="27" t="s">
        <v>698</v>
      </c>
      <c r="BH421" s="27" t="s">
        <v>698</v>
      </c>
      <c r="BI421" s="27" t="s">
        <v>698</v>
      </c>
      <c r="BJ421" s="27" t="s">
        <v>698</v>
      </c>
      <c r="BK421" s="27" t="s">
        <v>698</v>
      </c>
      <c r="BL421" s="27" t="s">
        <v>698</v>
      </c>
      <c r="BM421" s="27" t="s">
        <v>698</v>
      </c>
      <c r="BN421" s="27" t="s">
        <v>698</v>
      </c>
      <c r="BO421" s="27" t="s">
        <v>698</v>
      </c>
      <c r="BP421" s="27" t="s">
        <v>698</v>
      </c>
      <c r="BQ421" s="27" t="s">
        <v>698</v>
      </c>
      <c r="BR421" s="27" t="s">
        <v>698</v>
      </c>
      <c r="BS421" s="27" t="s">
        <v>698</v>
      </c>
      <c r="BT421" s="27" t="s">
        <v>698</v>
      </c>
      <c r="BU421" s="27" t="s">
        <v>698</v>
      </c>
      <c r="BV421" s="27" t="s">
        <v>698</v>
      </c>
      <c r="BW421" s="27" t="s">
        <v>698</v>
      </c>
      <c r="BX421" s="27" t="s">
        <v>698</v>
      </c>
      <c r="BY421" s="27" t="s">
        <v>698</v>
      </c>
      <c r="BZ421" s="27" t="s">
        <v>704</v>
      </c>
      <c r="CA421" s="27" t="s">
        <v>698</v>
      </c>
      <c r="CB421" s="27" t="s">
        <v>698</v>
      </c>
      <c r="CC421" s="27" t="s">
        <v>698</v>
      </c>
      <c r="CD421" s="27" t="s">
        <v>698</v>
      </c>
      <c r="CE421" s="27" t="s">
        <v>698</v>
      </c>
      <c r="CF421" s="27" t="s">
        <v>698</v>
      </c>
      <c r="CG421" s="27" t="s">
        <v>698</v>
      </c>
      <c r="CH421" s="27" t="s">
        <v>698</v>
      </c>
      <c r="CI421" s="27" t="s">
        <v>698</v>
      </c>
      <c r="CJ421" s="27" t="s">
        <v>698</v>
      </c>
      <c r="CK421" s="27" t="s">
        <v>698</v>
      </c>
      <c r="CL421" s="27" t="s">
        <v>698</v>
      </c>
      <c r="CM421" s="27" t="s">
        <v>698</v>
      </c>
      <c r="CN421" s="27" t="s">
        <v>698</v>
      </c>
      <c r="CO421" s="27" t="s">
        <v>698</v>
      </c>
      <c r="CP421" s="27" t="s">
        <v>698</v>
      </c>
      <c r="CQ421" s="27" t="s">
        <v>698</v>
      </c>
      <c r="CR421" s="27" t="s">
        <v>698</v>
      </c>
      <c r="CS421" s="27" t="s">
        <v>698</v>
      </c>
      <c r="CT421" s="27" t="s">
        <v>698</v>
      </c>
      <c r="CU421" s="27" t="s">
        <v>698</v>
      </c>
      <c r="CV421" s="27" t="s">
        <v>698</v>
      </c>
      <c r="CW421" s="27" t="s">
        <v>698</v>
      </c>
      <c r="CX421" s="27" t="s">
        <v>698</v>
      </c>
      <c r="CY421" s="27" t="s">
        <v>698</v>
      </c>
      <c r="CZ421" s="27" t="s">
        <v>698</v>
      </c>
      <c r="DA421" s="27" t="s">
        <v>698</v>
      </c>
      <c r="DB421" s="27" t="s">
        <v>698</v>
      </c>
      <c r="DC421" s="27" t="s">
        <v>698</v>
      </c>
      <c r="DD421" s="27" t="s">
        <v>698</v>
      </c>
      <c r="DE421" s="27" t="s">
        <v>698</v>
      </c>
      <c r="DF421" s="27" t="s">
        <v>698</v>
      </c>
      <c r="DG421" s="27" t="s">
        <v>698</v>
      </c>
      <c r="DH421" s="27" t="s">
        <v>698</v>
      </c>
      <c r="DI421" s="27" t="s">
        <v>698</v>
      </c>
      <c r="DJ421" s="27" t="s">
        <v>698</v>
      </c>
      <c r="DK421" s="27" t="s">
        <v>698</v>
      </c>
      <c r="DL421" s="27" t="s">
        <v>698</v>
      </c>
      <c r="DM421" s="27" t="s">
        <v>698</v>
      </c>
      <c r="DN421" s="27" t="s">
        <v>698</v>
      </c>
      <c r="DO421" s="27" t="s">
        <v>698</v>
      </c>
      <c r="DP421" s="27" t="s">
        <v>698</v>
      </c>
      <c r="DQ421" s="27" t="s">
        <v>698</v>
      </c>
      <c r="DR421" s="27" t="s">
        <v>698</v>
      </c>
      <c r="DS421" s="27" t="s">
        <v>698</v>
      </c>
      <c r="DT421" s="27" t="s">
        <v>698</v>
      </c>
      <c r="DU421" s="27" t="s">
        <v>698</v>
      </c>
      <c r="DV421" s="27" t="s">
        <v>698</v>
      </c>
      <c r="DW421" s="27" t="s">
        <v>698</v>
      </c>
      <c r="DX421" s="27" t="s">
        <v>698</v>
      </c>
      <c r="DY421" s="27" t="s">
        <v>698</v>
      </c>
      <c r="DZ421" s="27" t="s">
        <v>698</v>
      </c>
      <c r="EA421" s="27" t="s">
        <v>698</v>
      </c>
      <c r="EB421" s="27" t="s">
        <v>698</v>
      </c>
      <c r="EC421" s="27" t="s">
        <v>698</v>
      </c>
      <c r="ED421" s="27" t="s">
        <v>698</v>
      </c>
      <c r="EE421" s="27" t="s">
        <v>698</v>
      </c>
      <c r="EF421" s="27" t="s">
        <v>698</v>
      </c>
      <c r="EG421" s="27" t="s">
        <v>698</v>
      </c>
      <c r="EH421" s="27" t="s">
        <v>698</v>
      </c>
      <c r="EI421" s="27" t="s">
        <v>698</v>
      </c>
      <c r="EJ421" s="27" t="s">
        <v>698</v>
      </c>
      <c r="EK421" s="27" t="s">
        <v>698</v>
      </c>
      <c r="EL421" s="27" t="s">
        <v>698</v>
      </c>
      <c r="EM421" s="27" t="s">
        <v>698</v>
      </c>
      <c r="EN421" s="27" t="s">
        <v>698</v>
      </c>
      <c r="EO421" s="27" t="s">
        <v>698</v>
      </c>
      <c r="EP421" s="27" t="s">
        <v>698</v>
      </c>
      <c r="EQ421" s="27" t="s">
        <v>698</v>
      </c>
      <c r="ER421" s="27" t="s">
        <v>698</v>
      </c>
      <c r="ES421" s="27" t="s">
        <v>698</v>
      </c>
      <c r="ET421" s="27" t="s">
        <v>698</v>
      </c>
      <c r="EU421" s="27" t="s">
        <v>698</v>
      </c>
      <c r="EV421" s="27" t="s">
        <v>698</v>
      </c>
      <c r="EW421" s="27" t="s">
        <v>2705</v>
      </c>
      <c r="EX421" s="27" t="s">
        <v>2706</v>
      </c>
      <c r="EY421" s="27" t="s">
        <v>2707</v>
      </c>
      <c r="EZ421" s="27" t="s">
        <v>694</v>
      </c>
      <c r="FA421" s="27" t="s">
        <v>694</v>
      </c>
      <c r="FB421" s="27" t="s">
        <v>694</v>
      </c>
      <c r="FC421" s="27" t="s">
        <v>694</v>
      </c>
      <c r="FD421" s="27" t="s">
        <v>694</v>
      </c>
      <c r="FE421" s="27" t="s">
        <v>2709</v>
      </c>
      <c r="FF421" s="42"/>
      <c r="FG421" s="42"/>
    </row>
    <row r="422" spans="1:163" x14ac:dyDescent="0.25">
      <c r="A422" s="27" t="str">
        <f t="shared" si="6"/>
        <v>IR003005042000000000000000000000000000</v>
      </c>
      <c r="B422" s="27" t="s">
        <v>2599</v>
      </c>
      <c r="C422" s="23" t="s">
        <v>2630</v>
      </c>
      <c r="D422" s="23" t="s">
        <v>710</v>
      </c>
      <c r="E422" s="23" t="s">
        <v>713</v>
      </c>
      <c r="F422" s="23" t="s">
        <v>1037</v>
      </c>
      <c r="G422" s="23" t="s">
        <v>697</v>
      </c>
      <c r="H422" s="21" t="s">
        <v>697</v>
      </c>
      <c r="I422" s="21" t="s">
        <v>697</v>
      </c>
      <c r="J422" s="23" t="s">
        <v>697</v>
      </c>
      <c r="K422" s="64" t="s">
        <v>697</v>
      </c>
      <c r="L422" s="23" t="s">
        <v>697</v>
      </c>
      <c r="M422" s="23" t="s">
        <v>697</v>
      </c>
      <c r="N422" s="23" t="s">
        <v>697</v>
      </c>
      <c r="O422" s="23" t="s">
        <v>697</v>
      </c>
      <c r="P422" s="27">
        <v>0</v>
      </c>
      <c r="Q422" s="27" t="s">
        <v>704</v>
      </c>
      <c r="R422" s="27" t="s">
        <v>698</v>
      </c>
      <c r="S422" s="28" t="s">
        <v>694</v>
      </c>
      <c r="T422" s="28" t="s">
        <v>922</v>
      </c>
      <c r="U422" s="34" t="s">
        <v>3455</v>
      </c>
      <c r="V422" s="52" t="s">
        <v>905</v>
      </c>
      <c r="W422" s="20"/>
      <c r="X422" s="20"/>
      <c r="Y422" s="20" t="s">
        <v>1114</v>
      </c>
      <c r="Z422" s="20"/>
      <c r="AA422" s="20"/>
      <c r="AB422" s="20"/>
      <c r="AC422" s="20"/>
      <c r="AD422" s="20"/>
      <c r="AE422" s="20"/>
      <c r="AF422" s="20"/>
      <c r="AG422" s="20"/>
      <c r="AH422" s="27" t="s">
        <v>3456</v>
      </c>
      <c r="AI422" s="28" t="s">
        <v>704</v>
      </c>
      <c r="AJ422" s="27" t="s">
        <v>698</v>
      </c>
      <c r="AK422" s="27" t="s">
        <v>698</v>
      </c>
      <c r="AL422" s="27" t="s">
        <v>698</v>
      </c>
      <c r="AM422" s="27" t="s">
        <v>698</v>
      </c>
      <c r="AN422" s="27" t="s">
        <v>698</v>
      </c>
      <c r="AO422" s="27" t="s">
        <v>698</v>
      </c>
      <c r="AP422" s="27" t="s">
        <v>698</v>
      </c>
      <c r="AQ422" s="27" t="s">
        <v>698</v>
      </c>
      <c r="AR422" s="27" t="s">
        <v>698</v>
      </c>
      <c r="AS422" s="27" t="s">
        <v>698</v>
      </c>
      <c r="AT422" s="27" t="s">
        <v>698</v>
      </c>
      <c r="AU422" s="27" t="s">
        <v>698</v>
      </c>
      <c r="AV422" s="27" t="s">
        <v>698</v>
      </c>
      <c r="AW422" s="27" t="s">
        <v>698</v>
      </c>
      <c r="AX422" s="27" t="s">
        <v>698</v>
      </c>
      <c r="AY422" s="27" t="s">
        <v>698</v>
      </c>
      <c r="AZ422" s="27" t="s">
        <v>698</v>
      </c>
      <c r="BA422" s="27" t="s">
        <v>698</v>
      </c>
      <c r="BB422" s="27" t="s">
        <v>698</v>
      </c>
      <c r="BC422" s="27" t="s">
        <v>698</v>
      </c>
      <c r="BD422" s="27" t="s">
        <v>698</v>
      </c>
      <c r="BE422" s="27" t="s">
        <v>698</v>
      </c>
      <c r="BF422" s="27" t="s">
        <v>698</v>
      </c>
      <c r="BG422" s="27" t="s">
        <v>698</v>
      </c>
      <c r="BH422" s="27" t="s">
        <v>698</v>
      </c>
      <c r="BI422" s="27" t="s">
        <v>698</v>
      </c>
      <c r="BJ422" s="27" t="s">
        <v>698</v>
      </c>
      <c r="BK422" s="27" t="s">
        <v>698</v>
      </c>
      <c r="BL422" s="27" t="s">
        <v>698</v>
      </c>
      <c r="BM422" s="27" t="s">
        <v>698</v>
      </c>
      <c r="BN422" s="27" t="s">
        <v>698</v>
      </c>
      <c r="BO422" s="27" t="s">
        <v>698</v>
      </c>
      <c r="BP422" s="27" t="s">
        <v>698</v>
      </c>
      <c r="BQ422" s="27" t="s">
        <v>698</v>
      </c>
      <c r="BR422" s="27" t="s">
        <v>698</v>
      </c>
      <c r="BS422" s="27" t="s">
        <v>698</v>
      </c>
      <c r="BT422" s="27" t="s">
        <v>698</v>
      </c>
      <c r="BU422" s="27" t="s">
        <v>698</v>
      </c>
      <c r="BV422" s="27" t="s">
        <v>698</v>
      </c>
      <c r="BW422" s="27" t="s">
        <v>698</v>
      </c>
      <c r="BX422" s="27" t="s">
        <v>698</v>
      </c>
      <c r="BY422" s="27" t="s">
        <v>704</v>
      </c>
      <c r="BZ422" s="27" t="s">
        <v>698</v>
      </c>
      <c r="CA422" s="27" t="s">
        <v>698</v>
      </c>
      <c r="CB422" s="27" t="s">
        <v>698</v>
      </c>
      <c r="CC422" s="27" t="s">
        <v>698</v>
      </c>
      <c r="CD422" s="27" t="s">
        <v>698</v>
      </c>
      <c r="CE422" s="27" t="s">
        <v>698</v>
      </c>
      <c r="CF422" s="27" t="s">
        <v>698</v>
      </c>
      <c r="CG422" s="27" t="s">
        <v>698</v>
      </c>
      <c r="CH422" s="27" t="s">
        <v>698</v>
      </c>
      <c r="CI422" s="27" t="s">
        <v>698</v>
      </c>
      <c r="CJ422" s="27" t="s">
        <v>698</v>
      </c>
      <c r="CK422" s="27" t="s">
        <v>698</v>
      </c>
      <c r="CL422" s="27" t="s">
        <v>698</v>
      </c>
      <c r="CM422" s="27" t="s">
        <v>698</v>
      </c>
      <c r="CN422" s="27" t="s">
        <v>698</v>
      </c>
      <c r="CO422" s="27" t="s">
        <v>698</v>
      </c>
      <c r="CP422" s="27" t="s">
        <v>698</v>
      </c>
      <c r="CQ422" s="27" t="s">
        <v>698</v>
      </c>
      <c r="CR422" s="27" t="s">
        <v>698</v>
      </c>
      <c r="CS422" s="27" t="s">
        <v>698</v>
      </c>
      <c r="CT422" s="27" t="s">
        <v>698</v>
      </c>
      <c r="CU422" s="27" t="s">
        <v>698</v>
      </c>
      <c r="CV422" s="27" t="s">
        <v>698</v>
      </c>
      <c r="CW422" s="27" t="s">
        <v>698</v>
      </c>
      <c r="CX422" s="27" t="s">
        <v>698</v>
      </c>
      <c r="CY422" s="27" t="s">
        <v>698</v>
      </c>
      <c r="CZ422" s="27" t="s">
        <v>698</v>
      </c>
      <c r="DA422" s="27" t="s">
        <v>698</v>
      </c>
      <c r="DB422" s="27" t="s">
        <v>698</v>
      </c>
      <c r="DC422" s="27" t="s">
        <v>698</v>
      </c>
      <c r="DD422" s="27" t="s">
        <v>698</v>
      </c>
      <c r="DE422" s="27" t="s">
        <v>698</v>
      </c>
      <c r="DF422" s="27" t="s">
        <v>698</v>
      </c>
      <c r="DG422" s="27" t="s">
        <v>698</v>
      </c>
      <c r="DH422" s="27" t="s">
        <v>698</v>
      </c>
      <c r="DI422" s="27" t="s">
        <v>698</v>
      </c>
      <c r="DJ422" s="27" t="s">
        <v>698</v>
      </c>
      <c r="DK422" s="27" t="s">
        <v>698</v>
      </c>
      <c r="DL422" s="27" t="s">
        <v>698</v>
      </c>
      <c r="DM422" s="27" t="s">
        <v>698</v>
      </c>
      <c r="DN422" s="27" t="s">
        <v>698</v>
      </c>
      <c r="DO422" s="27" t="s">
        <v>698</v>
      </c>
      <c r="DP422" s="27" t="s">
        <v>698</v>
      </c>
      <c r="DQ422" s="27" t="s">
        <v>698</v>
      </c>
      <c r="DR422" s="27" t="s">
        <v>698</v>
      </c>
      <c r="DS422" s="27" t="s">
        <v>698</v>
      </c>
      <c r="DT422" s="27" t="s">
        <v>698</v>
      </c>
      <c r="DU422" s="27" t="s">
        <v>698</v>
      </c>
      <c r="DV422" s="27" t="s">
        <v>698</v>
      </c>
      <c r="DW422" s="27" t="s">
        <v>698</v>
      </c>
      <c r="DX422" s="27" t="s">
        <v>698</v>
      </c>
      <c r="DY422" s="27" t="s">
        <v>698</v>
      </c>
      <c r="DZ422" s="27" t="s">
        <v>698</v>
      </c>
      <c r="EA422" s="27" t="s">
        <v>698</v>
      </c>
      <c r="EB422" s="27" t="s">
        <v>698</v>
      </c>
      <c r="EC422" s="27" t="s">
        <v>698</v>
      </c>
      <c r="ED422" s="27" t="s">
        <v>698</v>
      </c>
      <c r="EE422" s="27" t="s">
        <v>698</v>
      </c>
      <c r="EF422" s="27" t="s">
        <v>698</v>
      </c>
      <c r="EG422" s="27" t="s">
        <v>698</v>
      </c>
      <c r="EH422" s="27" t="s">
        <v>698</v>
      </c>
      <c r="EI422" s="27" t="s">
        <v>698</v>
      </c>
      <c r="EJ422" s="27" t="s">
        <v>698</v>
      </c>
      <c r="EK422" s="27" t="s">
        <v>698</v>
      </c>
      <c r="EL422" s="27" t="s">
        <v>698</v>
      </c>
      <c r="EM422" s="27" t="s">
        <v>698</v>
      </c>
      <c r="EN422" s="27" t="s">
        <v>698</v>
      </c>
      <c r="EO422" s="27" t="s">
        <v>698</v>
      </c>
      <c r="EP422" s="27" t="s">
        <v>698</v>
      </c>
      <c r="EQ422" s="27" t="s">
        <v>698</v>
      </c>
      <c r="ER422" s="27" t="s">
        <v>698</v>
      </c>
      <c r="ES422" s="27" t="s">
        <v>698</v>
      </c>
      <c r="ET422" s="27" t="s">
        <v>698</v>
      </c>
      <c r="EU422" s="27" t="s">
        <v>698</v>
      </c>
      <c r="EV422" s="27" t="s">
        <v>698</v>
      </c>
      <c r="EW422" s="27" t="s">
        <v>2705</v>
      </c>
      <c r="EX422" s="27" t="s">
        <v>2706</v>
      </c>
      <c r="EY422" s="27" t="s">
        <v>2707</v>
      </c>
      <c r="EZ422" s="27" t="s">
        <v>694</v>
      </c>
      <c r="FA422" s="27" t="s">
        <v>694</v>
      </c>
      <c r="FB422" s="27" t="s">
        <v>694</v>
      </c>
      <c r="FC422" s="27" t="s">
        <v>694</v>
      </c>
      <c r="FD422" s="27" t="s">
        <v>694</v>
      </c>
      <c r="FE422" s="27" t="s">
        <v>2709</v>
      </c>
      <c r="FF422" s="42"/>
      <c r="FG422" s="42"/>
    </row>
    <row r="423" spans="1:163" x14ac:dyDescent="0.25">
      <c r="A423" s="27" t="str">
        <f t="shared" si="6"/>
        <v>IR003005043000000000000000000000000000</v>
      </c>
      <c r="B423" s="27" t="s">
        <v>2599</v>
      </c>
      <c r="C423" s="23" t="s">
        <v>2630</v>
      </c>
      <c r="D423" s="23" t="s">
        <v>710</v>
      </c>
      <c r="E423" s="23" t="s">
        <v>713</v>
      </c>
      <c r="F423" s="23" t="s">
        <v>1038</v>
      </c>
      <c r="G423" s="23" t="s">
        <v>697</v>
      </c>
      <c r="H423" s="21" t="s">
        <v>697</v>
      </c>
      <c r="I423" s="21" t="s">
        <v>697</v>
      </c>
      <c r="J423" s="23" t="s">
        <v>697</v>
      </c>
      <c r="K423" s="64" t="s">
        <v>697</v>
      </c>
      <c r="L423" s="23" t="s">
        <v>697</v>
      </c>
      <c r="M423" s="23" t="s">
        <v>697</v>
      </c>
      <c r="N423" s="23" t="s">
        <v>697</v>
      </c>
      <c r="O423" s="23" t="s">
        <v>697</v>
      </c>
      <c r="P423" s="27"/>
      <c r="Q423" s="28" t="s">
        <v>704</v>
      </c>
      <c r="R423" s="28" t="s">
        <v>698</v>
      </c>
      <c r="S423" s="28" t="s">
        <v>694</v>
      </c>
      <c r="T423" s="28" t="s">
        <v>922</v>
      </c>
      <c r="U423" s="31" t="s">
        <v>3457</v>
      </c>
      <c r="V423" s="139" t="s">
        <v>905</v>
      </c>
      <c r="W423" s="24"/>
      <c r="X423" s="24"/>
      <c r="Y423" s="24" t="s">
        <v>3458</v>
      </c>
      <c r="Z423" s="24"/>
      <c r="AA423" s="24"/>
      <c r="AB423" s="24"/>
      <c r="AC423" s="24"/>
      <c r="AD423" s="24"/>
      <c r="AE423" s="24"/>
      <c r="AF423" s="24"/>
      <c r="AG423" s="24"/>
      <c r="AH423" s="27" t="s">
        <v>3459</v>
      </c>
      <c r="AI423" s="28" t="s">
        <v>704</v>
      </c>
      <c r="AJ423" s="27"/>
      <c r="AK423" s="27"/>
      <c r="AL423" s="27"/>
      <c r="AM423" s="27"/>
      <c r="AN423" s="27"/>
      <c r="AO423" s="27"/>
      <c r="AP423" s="27"/>
      <c r="AQ423" s="27"/>
      <c r="AR423" s="27"/>
      <c r="AS423" s="27"/>
      <c r="AT423" s="27"/>
      <c r="AU423" s="27"/>
      <c r="AV423" s="27"/>
      <c r="AW423" s="27"/>
      <c r="AX423" s="27"/>
      <c r="AY423" s="27"/>
      <c r="AZ423" s="27"/>
      <c r="BA423" s="27"/>
      <c r="BB423" s="27"/>
      <c r="BC423" s="27"/>
      <c r="BD423" s="27"/>
      <c r="BE423" s="27"/>
      <c r="BF423" s="27"/>
      <c r="BG423" s="27"/>
      <c r="BH423" s="27"/>
      <c r="BI423" s="27"/>
      <c r="BJ423" s="27"/>
      <c r="BK423" s="27"/>
      <c r="BL423" s="27"/>
      <c r="BM423" s="27"/>
      <c r="BN423" s="27"/>
      <c r="BO423" s="27"/>
      <c r="BP423" s="27"/>
      <c r="BQ423" s="27"/>
      <c r="BR423" s="27"/>
      <c r="BS423" s="27"/>
      <c r="BT423" s="27"/>
      <c r="BU423" s="27"/>
      <c r="BV423" s="27"/>
      <c r="BW423" s="27"/>
      <c r="BX423" s="27"/>
      <c r="BY423" s="27"/>
      <c r="BZ423" s="27"/>
      <c r="CA423" s="27"/>
      <c r="CB423" s="27"/>
      <c r="CC423" s="27"/>
      <c r="CD423" s="27"/>
      <c r="CE423" s="27"/>
      <c r="CF423" s="27"/>
      <c r="CG423" s="27"/>
      <c r="CH423" s="27"/>
      <c r="CI423" s="27"/>
      <c r="CJ423" s="27"/>
      <c r="CK423" s="27"/>
      <c r="CL423" s="27"/>
      <c r="CM423" s="27"/>
      <c r="CN423" s="27"/>
      <c r="CO423" s="27"/>
      <c r="CP423" s="27"/>
      <c r="CQ423" s="27"/>
      <c r="CR423" s="27"/>
      <c r="CS423" s="27"/>
      <c r="CT423" s="27"/>
      <c r="CU423" s="27"/>
      <c r="CV423" s="27"/>
      <c r="CW423" s="27"/>
      <c r="CX423" s="27"/>
      <c r="CY423" s="27"/>
      <c r="CZ423" s="27"/>
      <c r="DA423" s="27"/>
      <c r="DB423" s="27"/>
      <c r="DC423" s="27"/>
      <c r="DD423" s="27"/>
      <c r="DE423" s="27"/>
      <c r="DF423" s="27"/>
      <c r="DG423" s="27"/>
      <c r="DH423" s="27"/>
      <c r="DI423" s="27"/>
      <c r="DJ423" s="27"/>
      <c r="DK423" s="27"/>
      <c r="DL423" s="27"/>
      <c r="DM423" s="27"/>
      <c r="DN423" s="27"/>
      <c r="DO423" s="27"/>
      <c r="DP423" s="27"/>
      <c r="DQ423" s="27"/>
      <c r="DR423" s="27"/>
      <c r="DS423" s="27"/>
      <c r="DT423" s="27"/>
      <c r="DU423" s="27"/>
      <c r="DV423" s="27"/>
      <c r="DW423" s="27"/>
      <c r="DX423" s="27"/>
      <c r="DY423" s="27"/>
      <c r="DZ423" s="27"/>
      <c r="EA423" s="27"/>
      <c r="EB423" s="27"/>
      <c r="EC423" s="27"/>
      <c r="ED423" s="27"/>
      <c r="EE423" s="27"/>
      <c r="EF423" s="27"/>
      <c r="EG423" s="27"/>
      <c r="EH423" s="27"/>
      <c r="EI423" s="27"/>
      <c r="EJ423" s="27"/>
      <c r="EK423" s="27"/>
      <c r="EL423" s="27"/>
      <c r="EM423" s="27"/>
      <c r="EN423" s="27"/>
      <c r="EO423" s="27"/>
      <c r="EP423" s="27"/>
      <c r="EQ423" s="27"/>
      <c r="ER423" s="27"/>
      <c r="ES423" s="27"/>
      <c r="ET423" s="27"/>
      <c r="EU423" s="27"/>
      <c r="EV423" s="27"/>
      <c r="EW423" s="27"/>
      <c r="EX423" s="27"/>
      <c r="EY423" s="27"/>
      <c r="EZ423" s="27"/>
      <c r="FA423" s="27"/>
      <c r="FB423" s="27"/>
      <c r="FC423" s="27"/>
      <c r="FD423" s="27"/>
      <c r="FE423" s="27"/>
      <c r="FF423" s="42"/>
      <c r="FG423" s="42"/>
    </row>
    <row r="424" spans="1:163" x14ac:dyDescent="0.25">
      <c r="A424" s="27" t="str">
        <f t="shared" si="6"/>
        <v>IR003005044000000000000000000000000000</v>
      </c>
      <c r="B424" s="28" t="s">
        <v>2599</v>
      </c>
      <c r="C424" s="23" t="s">
        <v>2630</v>
      </c>
      <c r="D424" s="25" t="s">
        <v>710</v>
      </c>
      <c r="E424" s="25" t="s">
        <v>713</v>
      </c>
      <c r="F424" s="25" t="s">
        <v>1039</v>
      </c>
      <c r="G424" s="25" t="s">
        <v>697</v>
      </c>
      <c r="H424" s="50" t="s">
        <v>697</v>
      </c>
      <c r="I424" s="50" t="s">
        <v>697</v>
      </c>
      <c r="J424" s="25" t="s">
        <v>697</v>
      </c>
      <c r="K424" s="63" t="s">
        <v>697</v>
      </c>
      <c r="L424" s="25" t="s">
        <v>697</v>
      </c>
      <c r="M424" s="25" t="s">
        <v>697</v>
      </c>
      <c r="N424" s="25" t="s">
        <v>697</v>
      </c>
      <c r="O424" s="25" t="s">
        <v>697</v>
      </c>
      <c r="P424" s="28"/>
      <c r="Q424" s="28" t="s">
        <v>704</v>
      </c>
      <c r="R424" s="28" t="s">
        <v>698</v>
      </c>
      <c r="S424" s="28" t="s">
        <v>694</v>
      </c>
      <c r="T424" s="28" t="s">
        <v>922</v>
      </c>
      <c r="U424" s="24" t="s">
        <v>3460</v>
      </c>
      <c r="V424" s="139" t="s">
        <v>905</v>
      </c>
      <c r="W424" s="24"/>
      <c r="X424" s="24"/>
      <c r="Y424" s="24" t="s">
        <v>3461</v>
      </c>
      <c r="Z424" s="24"/>
      <c r="AA424" s="24"/>
      <c r="AB424" s="24"/>
      <c r="AC424" s="24"/>
      <c r="AD424" s="24"/>
      <c r="AE424" s="24"/>
      <c r="AF424" s="24"/>
      <c r="AG424" s="24"/>
      <c r="AH424" s="28" t="s">
        <v>3462</v>
      </c>
      <c r="AI424" s="28" t="s">
        <v>704</v>
      </c>
      <c r="AJ424" s="28"/>
      <c r="AK424" s="28"/>
      <c r="AL424" s="28"/>
      <c r="AM424" s="28"/>
      <c r="AN424" s="28"/>
      <c r="AO424" s="28"/>
      <c r="AP424" s="28"/>
      <c r="AQ424" s="28"/>
      <c r="AR424" s="28"/>
      <c r="AS424" s="28"/>
      <c r="AT424" s="28"/>
      <c r="AU424" s="28"/>
      <c r="AV424" s="28"/>
      <c r="AW424" s="28"/>
      <c r="AX424" s="28"/>
      <c r="AY424" s="28"/>
      <c r="AZ424" s="28"/>
      <c r="BA424" s="28"/>
      <c r="BB424" s="28"/>
      <c r="BC424" s="28"/>
      <c r="BD424" s="28"/>
      <c r="BE424" s="28"/>
      <c r="BF424" s="28"/>
      <c r="BG424" s="28"/>
      <c r="BH424" s="28"/>
      <c r="BI424" s="28"/>
      <c r="BJ424" s="28"/>
      <c r="BK424" s="28"/>
      <c r="BL424" s="28"/>
      <c r="BM424" s="28"/>
      <c r="BN424" s="28"/>
      <c r="BO424" s="28"/>
      <c r="BP424" s="28"/>
      <c r="BQ424" s="28"/>
      <c r="BR424" s="28"/>
      <c r="BS424" s="28"/>
      <c r="BT424" s="28"/>
      <c r="BU424" s="28"/>
      <c r="BV424" s="28"/>
      <c r="BW424" s="28"/>
      <c r="BX424" s="28"/>
      <c r="BY424" s="28"/>
      <c r="BZ424" s="28"/>
      <c r="CA424" s="28"/>
      <c r="CB424" s="28"/>
      <c r="CC424" s="28"/>
      <c r="CD424" s="28"/>
      <c r="CE424" s="28"/>
      <c r="CF424" s="28"/>
      <c r="CG424" s="28"/>
      <c r="CH424" s="28"/>
      <c r="CI424" s="28"/>
      <c r="CJ424" s="28"/>
      <c r="CK424" s="28"/>
      <c r="CL424" s="28"/>
      <c r="CM424" s="28"/>
      <c r="CN424" s="28"/>
      <c r="CO424" s="28"/>
      <c r="CP424" s="28"/>
      <c r="CQ424" s="28"/>
      <c r="CR424" s="28"/>
      <c r="CS424" s="28"/>
      <c r="CT424" s="28"/>
      <c r="CU424" s="28"/>
      <c r="CV424" s="28"/>
      <c r="CW424" s="28"/>
      <c r="CX424" s="28"/>
      <c r="CY424" s="28"/>
      <c r="CZ424" s="28"/>
      <c r="DA424" s="28"/>
      <c r="DB424" s="28"/>
      <c r="DC424" s="28"/>
      <c r="DD424" s="28"/>
      <c r="DE424" s="28"/>
      <c r="DF424" s="28"/>
      <c r="DG424" s="28"/>
      <c r="DH424" s="28"/>
      <c r="DI424" s="28"/>
      <c r="DJ424" s="28"/>
      <c r="DK424" s="28"/>
      <c r="DL424" s="28"/>
      <c r="DM424" s="28"/>
      <c r="DN424" s="28"/>
      <c r="DO424" s="28"/>
      <c r="DP424" s="28"/>
      <c r="DQ424" s="28"/>
      <c r="DR424" s="28"/>
      <c r="DS424" s="28"/>
      <c r="DT424" s="28"/>
      <c r="DU424" s="28"/>
      <c r="DV424" s="28"/>
      <c r="DW424" s="28"/>
      <c r="DX424" s="28"/>
      <c r="DY424" s="28"/>
      <c r="DZ424" s="28"/>
      <c r="EA424" s="28"/>
      <c r="EB424" s="28"/>
      <c r="EC424" s="28"/>
      <c r="ED424" s="28"/>
      <c r="EE424" s="28"/>
      <c r="EF424" s="28"/>
      <c r="EG424" s="28"/>
      <c r="EH424" s="28"/>
      <c r="EI424" s="28"/>
      <c r="EJ424" s="28"/>
      <c r="EK424" s="28"/>
      <c r="EL424" s="28"/>
      <c r="EM424" s="28"/>
      <c r="EN424" s="28"/>
      <c r="EO424" s="28"/>
      <c r="EP424" s="28"/>
      <c r="EQ424" s="28"/>
      <c r="ER424" s="28"/>
      <c r="ES424" s="28"/>
      <c r="ET424" s="28"/>
      <c r="EU424" s="28"/>
      <c r="EV424" s="28"/>
      <c r="EW424" s="28"/>
      <c r="EX424" s="28"/>
      <c r="EY424" s="28"/>
      <c r="EZ424" s="28"/>
      <c r="FA424" s="28"/>
      <c r="FB424" s="28"/>
      <c r="FC424" s="28"/>
      <c r="FD424" s="28"/>
      <c r="FE424" s="28"/>
      <c r="FF424" s="43"/>
      <c r="FG424" s="43"/>
    </row>
    <row r="425" spans="1:163" x14ac:dyDescent="0.25">
      <c r="A425" s="27" t="str">
        <f t="shared" si="6"/>
        <v>IR003005045000000000000000000000000000</v>
      </c>
      <c r="B425" s="28" t="s">
        <v>2877</v>
      </c>
      <c r="C425" s="23" t="s">
        <v>2630</v>
      </c>
      <c r="D425" s="25" t="s">
        <v>710</v>
      </c>
      <c r="E425" s="25" t="s">
        <v>713</v>
      </c>
      <c r="F425" s="25" t="s">
        <v>1040</v>
      </c>
      <c r="G425" s="25" t="s">
        <v>697</v>
      </c>
      <c r="H425" s="50" t="s">
        <v>697</v>
      </c>
      <c r="I425" s="50" t="s">
        <v>697</v>
      </c>
      <c r="J425" s="25" t="s">
        <v>697</v>
      </c>
      <c r="K425" s="63" t="s">
        <v>697</v>
      </c>
      <c r="L425" s="25" t="s">
        <v>697</v>
      </c>
      <c r="M425" s="25" t="s">
        <v>697</v>
      </c>
      <c r="N425" s="25" t="s">
        <v>697</v>
      </c>
      <c r="O425" s="25" t="s">
        <v>697</v>
      </c>
      <c r="P425" s="28"/>
      <c r="Q425" s="28" t="s">
        <v>704</v>
      </c>
      <c r="R425" s="28" t="s">
        <v>698</v>
      </c>
      <c r="S425" s="28" t="s">
        <v>694</v>
      </c>
      <c r="T425" s="28" t="s">
        <v>922</v>
      </c>
      <c r="U425" s="24" t="s">
        <v>3463</v>
      </c>
      <c r="V425" s="139" t="s">
        <v>905</v>
      </c>
      <c r="W425" s="24"/>
      <c r="X425" s="24"/>
      <c r="Y425" s="24" t="s">
        <v>3464</v>
      </c>
      <c r="Z425" s="24"/>
      <c r="AA425" s="24"/>
      <c r="AB425" s="24"/>
      <c r="AC425" s="24"/>
      <c r="AD425" s="24"/>
      <c r="AE425" s="24"/>
      <c r="AF425" s="24"/>
      <c r="AG425" s="24"/>
      <c r="AH425" s="49" t="s">
        <v>3465</v>
      </c>
      <c r="AI425" s="28" t="s">
        <v>704</v>
      </c>
      <c r="AJ425" s="28"/>
      <c r="AK425" s="28"/>
      <c r="AL425" s="28"/>
      <c r="AM425" s="28"/>
      <c r="AN425" s="28"/>
      <c r="AO425" s="28"/>
      <c r="AP425" s="28"/>
      <c r="AQ425" s="28"/>
      <c r="AR425" s="28"/>
      <c r="AS425" s="28"/>
      <c r="AT425" s="28"/>
      <c r="AU425" s="28"/>
      <c r="AV425" s="28"/>
      <c r="AW425" s="28"/>
      <c r="AX425" s="28"/>
      <c r="AY425" s="28"/>
      <c r="AZ425" s="28"/>
      <c r="BA425" s="28"/>
      <c r="BB425" s="28"/>
      <c r="BC425" s="28"/>
      <c r="BD425" s="28"/>
      <c r="BE425" s="28"/>
      <c r="BF425" s="28"/>
      <c r="BG425" s="28"/>
      <c r="BH425" s="28"/>
      <c r="BI425" s="28"/>
      <c r="BJ425" s="28"/>
      <c r="BK425" s="28"/>
      <c r="BL425" s="28"/>
      <c r="BM425" s="28"/>
      <c r="BN425" s="28"/>
      <c r="BO425" s="28"/>
      <c r="BP425" s="28"/>
      <c r="BQ425" s="28"/>
      <c r="BR425" s="28"/>
      <c r="BS425" s="28"/>
      <c r="BT425" s="28"/>
      <c r="BU425" s="28"/>
      <c r="BV425" s="28"/>
      <c r="BW425" s="28"/>
      <c r="BX425" s="28"/>
      <c r="BY425" s="28"/>
      <c r="BZ425" s="28"/>
      <c r="CA425" s="28"/>
      <c r="CB425" s="28"/>
      <c r="CC425" s="28"/>
      <c r="CD425" s="28"/>
      <c r="CE425" s="28"/>
      <c r="CF425" s="28"/>
      <c r="CG425" s="28"/>
      <c r="CH425" s="28"/>
      <c r="CI425" s="28"/>
      <c r="CJ425" s="28"/>
      <c r="CK425" s="28"/>
      <c r="CL425" s="28"/>
      <c r="CM425" s="28"/>
      <c r="CN425" s="28"/>
      <c r="CO425" s="28"/>
      <c r="CP425" s="28"/>
      <c r="CQ425" s="28"/>
      <c r="CR425" s="28"/>
      <c r="CS425" s="28"/>
      <c r="CT425" s="28"/>
      <c r="CU425" s="28"/>
      <c r="CV425" s="28"/>
      <c r="CW425" s="28"/>
      <c r="CX425" s="28"/>
      <c r="CY425" s="28"/>
      <c r="CZ425" s="28"/>
      <c r="DA425" s="28"/>
      <c r="DB425" s="28"/>
      <c r="DC425" s="28"/>
      <c r="DD425" s="28"/>
      <c r="DE425" s="28"/>
      <c r="DF425" s="28"/>
      <c r="DG425" s="28"/>
      <c r="DH425" s="28"/>
      <c r="DI425" s="28"/>
      <c r="DJ425" s="28"/>
      <c r="DK425" s="28"/>
      <c r="DL425" s="28"/>
      <c r="DM425" s="28"/>
      <c r="DN425" s="28"/>
      <c r="DO425" s="28"/>
      <c r="DP425" s="28"/>
      <c r="DQ425" s="28"/>
      <c r="DR425" s="28"/>
      <c r="DS425" s="28"/>
      <c r="DT425" s="28"/>
      <c r="DU425" s="28"/>
      <c r="DV425" s="28"/>
      <c r="DW425" s="28"/>
      <c r="DX425" s="28"/>
      <c r="DY425" s="28"/>
      <c r="DZ425" s="28"/>
      <c r="EA425" s="28"/>
      <c r="EB425" s="28"/>
      <c r="EC425" s="28"/>
      <c r="ED425" s="28"/>
      <c r="EE425" s="28"/>
      <c r="EF425" s="28"/>
      <c r="EG425" s="28"/>
      <c r="EH425" s="28"/>
      <c r="EI425" s="28"/>
      <c r="EJ425" s="28"/>
      <c r="EK425" s="28"/>
      <c r="EL425" s="28"/>
      <c r="EM425" s="28"/>
      <c r="EN425" s="28"/>
      <c r="EO425" s="28"/>
      <c r="EP425" s="28"/>
      <c r="EQ425" s="28"/>
      <c r="ER425" s="28"/>
      <c r="ES425" s="28"/>
      <c r="ET425" s="28"/>
      <c r="EU425" s="28"/>
      <c r="EV425" s="28"/>
      <c r="EW425" s="28"/>
      <c r="EX425" s="28"/>
      <c r="EY425" s="28"/>
      <c r="EZ425" s="28"/>
      <c r="FA425" s="28"/>
      <c r="FB425" s="28"/>
      <c r="FC425" s="28"/>
      <c r="FD425" s="28"/>
      <c r="FE425" s="28"/>
      <c r="FF425" s="43"/>
      <c r="FG425" s="43"/>
    </row>
    <row r="426" spans="1:163" x14ac:dyDescent="0.25">
      <c r="A426" s="27" t="str">
        <f t="shared" si="6"/>
        <v>IR003005046000000000000000000000000000</v>
      </c>
      <c r="B426" s="28" t="s">
        <v>2877</v>
      </c>
      <c r="C426" s="23" t="s">
        <v>2630</v>
      </c>
      <c r="D426" s="25" t="s">
        <v>710</v>
      </c>
      <c r="E426" s="25" t="s">
        <v>713</v>
      </c>
      <c r="F426" s="25" t="s">
        <v>1041</v>
      </c>
      <c r="G426" s="25" t="s">
        <v>697</v>
      </c>
      <c r="H426" s="50" t="s">
        <v>697</v>
      </c>
      <c r="I426" s="50" t="s">
        <v>697</v>
      </c>
      <c r="J426" s="25" t="s">
        <v>697</v>
      </c>
      <c r="K426" s="63" t="s">
        <v>697</v>
      </c>
      <c r="L426" s="25" t="s">
        <v>697</v>
      </c>
      <c r="M426" s="25" t="s">
        <v>697</v>
      </c>
      <c r="N426" s="25" t="s">
        <v>697</v>
      </c>
      <c r="O426" s="25" t="s">
        <v>697</v>
      </c>
      <c r="P426" s="28"/>
      <c r="Q426" s="28" t="s">
        <v>704</v>
      </c>
      <c r="R426" s="28" t="s">
        <v>698</v>
      </c>
      <c r="S426" s="28" t="s">
        <v>694</v>
      </c>
      <c r="T426" s="28" t="s">
        <v>922</v>
      </c>
      <c r="U426" s="24" t="s">
        <v>3466</v>
      </c>
      <c r="V426" s="139" t="s">
        <v>905</v>
      </c>
      <c r="W426" s="24"/>
      <c r="X426" s="24"/>
      <c r="Y426" s="24" t="s">
        <v>3467</v>
      </c>
      <c r="Z426" s="24"/>
      <c r="AA426" s="24"/>
      <c r="AB426" s="24"/>
      <c r="AC426" s="24"/>
      <c r="AD426" s="24"/>
      <c r="AE426" s="24"/>
      <c r="AF426" s="24"/>
      <c r="AG426" s="24"/>
      <c r="AH426" s="28" t="s">
        <v>3468</v>
      </c>
      <c r="AI426" s="28" t="s">
        <v>704</v>
      </c>
      <c r="AJ426" s="28"/>
      <c r="AK426" s="28"/>
      <c r="AL426" s="28"/>
      <c r="AM426" s="28"/>
      <c r="AN426" s="28"/>
      <c r="AO426" s="28"/>
      <c r="AP426" s="28"/>
      <c r="AQ426" s="28"/>
      <c r="AR426" s="28"/>
      <c r="AS426" s="28"/>
      <c r="AT426" s="28"/>
      <c r="AU426" s="28"/>
      <c r="AV426" s="28"/>
      <c r="AW426" s="28"/>
      <c r="AX426" s="28"/>
      <c r="AY426" s="28"/>
      <c r="AZ426" s="28"/>
      <c r="BA426" s="28"/>
      <c r="BB426" s="28"/>
      <c r="BC426" s="28"/>
      <c r="BD426" s="28"/>
      <c r="BE426" s="28"/>
      <c r="BF426" s="28"/>
      <c r="BG426" s="28"/>
      <c r="BH426" s="28"/>
      <c r="BI426" s="28"/>
      <c r="BJ426" s="28"/>
      <c r="BK426" s="28"/>
      <c r="BL426" s="28"/>
      <c r="BM426" s="28"/>
      <c r="BN426" s="28"/>
      <c r="BO426" s="28"/>
      <c r="BP426" s="28"/>
      <c r="BQ426" s="28"/>
      <c r="BR426" s="28"/>
      <c r="BS426" s="28"/>
      <c r="BT426" s="28"/>
      <c r="BU426" s="28"/>
      <c r="BV426" s="28"/>
      <c r="BW426" s="28"/>
      <c r="BX426" s="28"/>
      <c r="BY426" s="28"/>
      <c r="BZ426" s="28"/>
      <c r="CA426" s="28"/>
      <c r="CB426" s="28"/>
      <c r="CC426" s="28"/>
      <c r="CD426" s="28"/>
      <c r="CE426" s="28"/>
      <c r="CF426" s="28"/>
      <c r="CG426" s="28"/>
      <c r="CH426" s="28"/>
      <c r="CI426" s="28"/>
      <c r="CJ426" s="28"/>
      <c r="CK426" s="28"/>
      <c r="CL426" s="28"/>
      <c r="CM426" s="28"/>
      <c r="CN426" s="28"/>
      <c r="CO426" s="28"/>
      <c r="CP426" s="28"/>
      <c r="CQ426" s="28"/>
      <c r="CR426" s="28"/>
      <c r="CS426" s="28"/>
      <c r="CT426" s="28"/>
      <c r="CU426" s="28"/>
      <c r="CV426" s="28"/>
      <c r="CW426" s="28"/>
      <c r="CX426" s="28"/>
      <c r="CY426" s="28"/>
      <c r="CZ426" s="28"/>
      <c r="DA426" s="28"/>
      <c r="DB426" s="28"/>
      <c r="DC426" s="28"/>
      <c r="DD426" s="28"/>
      <c r="DE426" s="28"/>
      <c r="DF426" s="28"/>
      <c r="DG426" s="28"/>
      <c r="DH426" s="28"/>
      <c r="DI426" s="28"/>
      <c r="DJ426" s="28"/>
      <c r="DK426" s="28"/>
      <c r="DL426" s="28"/>
      <c r="DM426" s="28"/>
      <c r="DN426" s="28"/>
      <c r="DO426" s="28"/>
      <c r="DP426" s="28"/>
      <c r="DQ426" s="28"/>
      <c r="DR426" s="28"/>
      <c r="DS426" s="28"/>
      <c r="DT426" s="28"/>
      <c r="DU426" s="28"/>
      <c r="DV426" s="28"/>
      <c r="DW426" s="28"/>
      <c r="DX426" s="28"/>
      <c r="DY426" s="28"/>
      <c r="DZ426" s="28"/>
      <c r="EA426" s="28"/>
      <c r="EB426" s="28"/>
      <c r="EC426" s="28"/>
      <c r="ED426" s="28"/>
      <c r="EE426" s="28"/>
      <c r="EF426" s="28"/>
      <c r="EG426" s="28"/>
      <c r="EH426" s="28"/>
      <c r="EI426" s="28"/>
      <c r="EJ426" s="28"/>
      <c r="EK426" s="28"/>
      <c r="EL426" s="28"/>
      <c r="EM426" s="28"/>
      <c r="EN426" s="28"/>
      <c r="EO426" s="28"/>
      <c r="EP426" s="28"/>
      <c r="EQ426" s="28"/>
      <c r="ER426" s="28"/>
      <c r="ES426" s="28"/>
      <c r="ET426" s="28"/>
      <c r="EU426" s="28"/>
      <c r="EV426" s="28"/>
      <c r="EW426" s="28"/>
      <c r="EX426" s="28"/>
      <c r="EY426" s="28"/>
      <c r="EZ426" s="28"/>
      <c r="FA426" s="28"/>
      <c r="FB426" s="28"/>
      <c r="FC426" s="28"/>
      <c r="FD426" s="28"/>
      <c r="FE426" s="28"/>
      <c r="FF426" s="43"/>
      <c r="FG426" s="43"/>
    </row>
    <row r="427" spans="1:163" x14ac:dyDescent="0.25">
      <c r="A427" s="27" t="str">
        <f t="shared" si="6"/>
        <v>IR003005047000000000000000000000000000</v>
      </c>
      <c r="B427" s="28" t="s">
        <v>2877</v>
      </c>
      <c r="C427" s="23" t="s">
        <v>2630</v>
      </c>
      <c r="D427" s="25" t="s">
        <v>710</v>
      </c>
      <c r="E427" s="25" t="s">
        <v>713</v>
      </c>
      <c r="F427" s="25" t="s">
        <v>1042</v>
      </c>
      <c r="G427" s="25" t="s">
        <v>697</v>
      </c>
      <c r="H427" s="50" t="s">
        <v>697</v>
      </c>
      <c r="I427" s="50" t="s">
        <v>697</v>
      </c>
      <c r="J427" s="25" t="s">
        <v>697</v>
      </c>
      <c r="K427" s="63" t="s">
        <v>697</v>
      </c>
      <c r="L427" s="25" t="s">
        <v>697</v>
      </c>
      <c r="M427" s="25" t="s">
        <v>697</v>
      </c>
      <c r="N427" s="25" t="s">
        <v>697</v>
      </c>
      <c r="O427" s="25" t="s">
        <v>697</v>
      </c>
      <c r="P427" s="28"/>
      <c r="Q427" s="28" t="s">
        <v>704</v>
      </c>
      <c r="R427" s="28" t="s">
        <v>698</v>
      </c>
      <c r="S427" s="28" t="s">
        <v>694</v>
      </c>
      <c r="T427" s="28" t="s">
        <v>922</v>
      </c>
      <c r="U427" s="24" t="s">
        <v>3469</v>
      </c>
      <c r="V427" s="139" t="s">
        <v>905</v>
      </c>
      <c r="W427" s="24"/>
      <c r="X427" s="24"/>
      <c r="Y427" s="24" t="s">
        <v>3470</v>
      </c>
      <c r="Z427" s="24"/>
      <c r="AA427" s="24"/>
      <c r="AB427" s="24"/>
      <c r="AC427" s="24"/>
      <c r="AD427" s="24"/>
      <c r="AE427" s="24"/>
      <c r="AF427" s="24"/>
      <c r="AG427" s="24"/>
      <c r="AH427" s="28" t="s">
        <v>3471</v>
      </c>
      <c r="AI427" s="28" t="s">
        <v>704</v>
      </c>
      <c r="AJ427" s="28"/>
      <c r="AK427" s="28"/>
      <c r="AL427" s="28"/>
      <c r="AM427" s="28"/>
      <c r="AN427" s="28"/>
      <c r="AO427" s="28"/>
      <c r="AP427" s="28"/>
      <c r="AQ427" s="28"/>
      <c r="AR427" s="28"/>
      <c r="AS427" s="28"/>
      <c r="AT427" s="28"/>
      <c r="AU427" s="28"/>
      <c r="AV427" s="28"/>
      <c r="AW427" s="28"/>
      <c r="AX427" s="28"/>
      <c r="AY427" s="28"/>
      <c r="AZ427" s="28"/>
      <c r="BA427" s="28"/>
      <c r="BB427" s="28"/>
      <c r="BC427" s="28"/>
      <c r="BD427" s="28"/>
      <c r="BE427" s="28"/>
      <c r="BF427" s="28"/>
      <c r="BG427" s="28"/>
      <c r="BH427" s="28"/>
      <c r="BI427" s="28"/>
      <c r="BJ427" s="28"/>
      <c r="BK427" s="28"/>
      <c r="BL427" s="28"/>
      <c r="BM427" s="28"/>
      <c r="BN427" s="28"/>
      <c r="BO427" s="28"/>
      <c r="BP427" s="28"/>
      <c r="BQ427" s="28"/>
      <c r="BR427" s="28"/>
      <c r="BS427" s="28"/>
      <c r="BT427" s="28"/>
      <c r="BU427" s="28"/>
      <c r="BV427" s="28"/>
      <c r="BW427" s="28"/>
      <c r="BX427" s="28"/>
      <c r="BY427" s="28"/>
      <c r="BZ427" s="28"/>
      <c r="CA427" s="28"/>
      <c r="CB427" s="28"/>
      <c r="CC427" s="28"/>
      <c r="CD427" s="28"/>
      <c r="CE427" s="28"/>
      <c r="CF427" s="28"/>
      <c r="CG427" s="28"/>
      <c r="CH427" s="28"/>
      <c r="CI427" s="28"/>
      <c r="CJ427" s="28"/>
      <c r="CK427" s="28"/>
      <c r="CL427" s="28"/>
      <c r="CM427" s="28"/>
      <c r="CN427" s="28"/>
      <c r="CO427" s="28"/>
      <c r="CP427" s="28"/>
      <c r="CQ427" s="28"/>
      <c r="CR427" s="28"/>
      <c r="CS427" s="28"/>
      <c r="CT427" s="28"/>
      <c r="CU427" s="28"/>
      <c r="CV427" s="28"/>
      <c r="CW427" s="28"/>
      <c r="CX427" s="28"/>
      <c r="CY427" s="28"/>
      <c r="CZ427" s="28"/>
      <c r="DA427" s="28"/>
      <c r="DB427" s="28"/>
      <c r="DC427" s="28"/>
      <c r="DD427" s="28"/>
      <c r="DE427" s="28"/>
      <c r="DF427" s="28"/>
      <c r="DG427" s="28"/>
      <c r="DH427" s="28"/>
      <c r="DI427" s="28"/>
      <c r="DJ427" s="28"/>
      <c r="DK427" s="28"/>
      <c r="DL427" s="28"/>
      <c r="DM427" s="28"/>
      <c r="DN427" s="28"/>
      <c r="DO427" s="28"/>
      <c r="DP427" s="28"/>
      <c r="DQ427" s="28"/>
      <c r="DR427" s="28"/>
      <c r="DS427" s="28"/>
      <c r="DT427" s="28"/>
      <c r="DU427" s="28"/>
      <c r="DV427" s="28"/>
      <c r="DW427" s="28"/>
      <c r="DX427" s="28"/>
      <c r="DY427" s="28"/>
      <c r="DZ427" s="28"/>
      <c r="EA427" s="28"/>
      <c r="EB427" s="28"/>
      <c r="EC427" s="28"/>
      <c r="ED427" s="28"/>
      <c r="EE427" s="28"/>
      <c r="EF427" s="28"/>
      <c r="EG427" s="28"/>
      <c r="EH427" s="28"/>
      <c r="EI427" s="28"/>
      <c r="EJ427" s="28"/>
      <c r="EK427" s="28"/>
      <c r="EL427" s="28"/>
      <c r="EM427" s="28"/>
      <c r="EN427" s="28"/>
      <c r="EO427" s="28"/>
      <c r="EP427" s="28"/>
      <c r="EQ427" s="28"/>
      <c r="ER427" s="28"/>
      <c r="ES427" s="28"/>
      <c r="ET427" s="28"/>
      <c r="EU427" s="28"/>
      <c r="EV427" s="28"/>
      <c r="EW427" s="28"/>
      <c r="EX427" s="28"/>
      <c r="EY427" s="28"/>
      <c r="EZ427" s="28"/>
      <c r="FA427" s="28"/>
      <c r="FB427" s="28"/>
      <c r="FC427" s="28"/>
      <c r="FD427" s="28"/>
      <c r="FE427" s="28"/>
      <c r="FF427" s="43"/>
      <c r="FG427" s="43"/>
    </row>
    <row r="428" spans="1:163" x14ac:dyDescent="0.25">
      <c r="A428" s="27" t="str">
        <f t="shared" si="6"/>
        <v>IR003005048000000000000000000000000000</v>
      </c>
      <c r="B428" s="28" t="s">
        <v>2877</v>
      </c>
      <c r="C428" s="23" t="s">
        <v>2630</v>
      </c>
      <c r="D428" s="25" t="s">
        <v>710</v>
      </c>
      <c r="E428" s="25" t="s">
        <v>713</v>
      </c>
      <c r="F428" s="25" t="s">
        <v>1043</v>
      </c>
      <c r="G428" s="25" t="s">
        <v>697</v>
      </c>
      <c r="H428" s="50" t="s">
        <v>697</v>
      </c>
      <c r="I428" s="50" t="s">
        <v>697</v>
      </c>
      <c r="J428" s="25" t="s">
        <v>697</v>
      </c>
      <c r="K428" s="63" t="s">
        <v>697</v>
      </c>
      <c r="L428" s="25" t="s">
        <v>697</v>
      </c>
      <c r="M428" s="25" t="s">
        <v>697</v>
      </c>
      <c r="N428" s="25" t="s">
        <v>697</v>
      </c>
      <c r="O428" s="25" t="s">
        <v>697</v>
      </c>
      <c r="P428" s="28"/>
      <c r="Q428" s="28" t="s">
        <v>704</v>
      </c>
      <c r="R428" s="28" t="s">
        <v>698</v>
      </c>
      <c r="S428" s="28" t="s">
        <v>694</v>
      </c>
      <c r="T428" s="28" t="s">
        <v>922</v>
      </c>
      <c r="U428" s="161" t="s">
        <v>3472</v>
      </c>
      <c r="V428" s="139" t="s">
        <v>905</v>
      </c>
      <c r="W428" s="24"/>
      <c r="X428" s="24"/>
      <c r="Y428" s="24" t="s">
        <v>3473</v>
      </c>
      <c r="Z428" s="24"/>
      <c r="AA428" s="24"/>
      <c r="AB428" s="24"/>
      <c r="AC428" s="24"/>
      <c r="AD428" s="24"/>
      <c r="AE428" s="24"/>
      <c r="AF428" s="24"/>
      <c r="AG428" s="24"/>
      <c r="AH428" s="28" t="s">
        <v>3474</v>
      </c>
      <c r="AI428" s="28" t="s">
        <v>704</v>
      </c>
      <c r="AJ428" s="28"/>
      <c r="AK428" s="28"/>
      <c r="AL428" s="28"/>
      <c r="AM428" s="28"/>
      <c r="AN428" s="28"/>
      <c r="AO428" s="28"/>
      <c r="AP428" s="28"/>
      <c r="AQ428" s="28"/>
      <c r="AR428" s="28"/>
      <c r="AS428" s="28"/>
      <c r="AT428" s="28"/>
      <c r="AU428" s="28"/>
      <c r="AV428" s="28"/>
      <c r="AW428" s="28"/>
      <c r="AX428" s="28"/>
      <c r="AY428" s="28"/>
      <c r="AZ428" s="28"/>
      <c r="BA428" s="28"/>
      <c r="BB428" s="28"/>
      <c r="BC428" s="28"/>
      <c r="BD428" s="28"/>
      <c r="BE428" s="28"/>
      <c r="BF428" s="28"/>
      <c r="BG428" s="28"/>
      <c r="BH428" s="28"/>
      <c r="BI428" s="28"/>
      <c r="BJ428" s="28"/>
      <c r="BK428" s="28"/>
      <c r="BL428" s="28"/>
      <c r="BM428" s="28"/>
      <c r="BN428" s="28"/>
      <c r="BO428" s="28"/>
      <c r="BP428" s="28"/>
      <c r="BQ428" s="28"/>
      <c r="BR428" s="28"/>
      <c r="BS428" s="28"/>
      <c r="BT428" s="28"/>
      <c r="BU428" s="28"/>
      <c r="BV428" s="28"/>
      <c r="BW428" s="28"/>
      <c r="BX428" s="28"/>
      <c r="BY428" s="28"/>
      <c r="BZ428" s="28"/>
      <c r="CA428" s="28"/>
      <c r="CB428" s="28"/>
      <c r="CC428" s="28"/>
      <c r="CD428" s="28"/>
      <c r="CE428" s="28"/>
      <c r="CF428" s="28"/>
      <c r="CG428" s="28"/>
      <c r="CH428" s="28"/>
      <c r="CI428" s="28"/>
      <c r="CJ428" s="28"/>
      <c r="CK428" s="28"/>
      <c r="CL428" s="28"/>
      <c r="CM428" s="28"/>
      <c r="CN428" s="28"/>
      <c r="CO428" s="28"/>
      <c r="CP428" s="28"/>
      <c r="CQ428" s="28"/>
      <c r="CR428" s="28"/>
      <c r="CS428" s="28"/>
      <c r="CT428" s="28"/>
      <c r="CU428" s="28"/>
      <c r="CV428" s="28"/>
      <c r="CW428" s="28"/>
      <c r="CX428" s="28"/>
      <c r="CY428" s="28"/>
      <c r="CZ428" s="28"/>
      <c r="DA428" s="28"/>
      <c r="DB428" s="28"/>
      <c r="DC428" s="28"/>
      <c r="DD428" s="28"/>
      <c r="DE428" s="28"/>
      <c r="DF428" s="28"/>
      <c r="DG428" s="28"/>
      <c r="DH428" s="28"/>
      <c r="DI428" s="28"/>
      <c r="DJ428" s="28"/>
      <c r="DK428" s="28"/>
      <c r="DL428" s="28"/>
      <c r="DM428" s="28"/>
      <c r="DN428" s="28"/>
      <c r="DO428" s="28"/>
      <c r="DP428" s="28"/>
      <c r="DQ428" s="28"/>
      <c r="DR428" s="28"/>
      <c r="DS428" s="28"/>
      <c r="DT428" s="28"/>
      <c r="DU428" s="28"/>
      <c r="DV428" s="28"/>
      <c r="DW428" s="28"/>
      <c r="DX428" s="28"/>
      <c r="DY428" s="28"/>
      <c r="DZ428" s="28"/>
      <c r="EA428" s="28"/>
      <c r="EB428" s="28"/>
      <c r="EC428" s="28"/>
      <c r="ED428" s="28"/>
      <c r="EE428" s="28"/>
      <c r="EF428" s="28"/>
      <c r="EG428" s="28"/>
      <c r="EH428" s="28"/>
      <c r="EI428" s="28"/>
      <c r="EJ428" s="28"/>
      <c r="EK428" s="28"/>
      <c r="EL428" s="28"/>
      <c r="EM428" s="28"/>
      <c r="EN428" s="28"/>
      <c r="EO428" s="28"/>
      <c r="EP428" s="28"/>
      <c r="EQ428" s="28"/>
      <c r="ER428" s="28"/>
      <c r="ES428" s="28"/>
      <c r="ET428" s="28"/>
      <c r="EU428" s="28"/>
      <c r="EV428" s="28"/>
      <c r="EW428" s="28"/>
      <c r="EX428" s="28"/>
      <c r="EY428" s="28"/>
      <c r="EZ428" s="28"/>
      <c r="FA428" s="28"/>
      <c r="FB428" s="28"/>
      <c r="FC428" s="28"/>
      <c r="FD428" s="28"/>
      <c r="FE428" s="28"/>
      <c r="FF428" s="43"/>
      <c r="FG428" s="43"/>
    </row>
    <row r="429" spans="1:163" x14ac:dyDescent="0.25">
      <c r="A429" s="27" t="str">
        <f t="shared" si="6"/>
        <v>IR003005049000000000000000000000000000</v>
      </c>
      <c r="B429" s="28" t="s">
        <v>2877</v>
      </c>
      <c r="C429" s="23" t="s">
        <v>2630</v>
      </c>
      <c r="D429" s="25" t="s">
        <v>710</v>
      </c>
      <c r="E429" s="25" t="s">
        <v>713</v>
      </c>
      <c r="F429" s="25" t="s">
        <v>1044</v>
      </c>
      <c r="G429" s="25" t="s">
        <v>697</v>
      </c>
      <c r="H429" s="50" t="s">
        <v>697</v>
      </c>
      <c r="I429" s="50" t="s">
        <v>697</v>
      </c>
      <c r="J429" s="25" t="s">
        <v>697</v>
      </c>
      <c r="K429" s="63" t="s">
        <v>697</v>
      </c>
      <c r="L429" s="25" t="s">
        <v>697</v>
      </c>
      <c r="M429" s="25" t="s">
        <v>697</v>
      </c>
      <c r="N429" s="25" t="s">
        <v>697</v>
      </c>
      <c r="O429" s="25" t="s">
        <v>697</v>
      </c>
      <c r="P429" s="28"/>
      <c r="Q429" s="28" t="s">
        <v>704</v>
      </c>
      <c r="R429" s="28" t="s">
        <v>698</v>
      </c>
      <c r="S429" s="28" t="s">
        <v>694</v>
      </c>
      <c r="T429" s="28" t="s">
        <v>922</v>
      </c>
      <c r="U429" s="24" t="s">
        <v>3475</v>
      </c>
      <c r="V429" s="139" t="s">
        <v>905</v>
      </c>
      <c r="W429" s="24"/>
      <c r="X429" s="24"/>
      <c r="Y429" s="24" t="s">
        <v>3476</v>
      </c>
      <c r="Z429" s="24"/>
      <c r="AA429" s="24"/>
      <c r="AB429" s="24"/>
      <c r="AC429" s="24"/>
      <c r="AD429" s="24"/>
      <c r="AE429" s="24"/>
      <c r="AF429" s="24"/>
      <c r="AG429" s="24"/>
      <c r="AH429" s="28" t="s">
        <v>3477</v>
      </c>
      <c r="AI429" s="28" t="s">
        <v>704</v>
      </c>
      <c r="AJ429" s="28"/>
      <c r="AK429" s="28"/>
      <c r="AL429" s="28"/>
      <c r="AM429" s="28"/>
      <c r="AN429" s="28"/>
      <c r="AO429" s="28"/>
      <c r="AP429" s="28"/>
      <c r="AQ429" s="28"/>
      <c r="AR429" s="28"/>
      <c r="AS429" s="28"/>
      <c r="AT429" s="28"/>
      <c r="AU429" s="28"/>
      <c r="AV429" s="28"/>
      <c r="AW429" s="28"/>
      <c r="AX429" s="28"/>
      <c r="AY429" s="28"/>
      <c r="AZ429" s="28"/>
      <c r="BA429" s="28"/>
      <c r="BB429" s="28"/>
      <c r="BC429" s="28"/>
      <c r="BD429" s="28"/>
      <c r="BE429" s="28"/>
      <c r="BF429" s="28"/>
      <c r="BG429" s="28"/>
      <c r="BH429" s="28"/>
      <c r="BI429" s="28"/>
      <c r="BJ429" s="28"/>
      <c r="BK429" s="28"/>
      <c r="BL429" s="28"/>
      <c r="BM429" s="28"/>
      <c r="BN429" s="28"/>
      <c r="BO429" s="28"/>
      <c r="BP429" s="28"/>
      <c r="BQ429" s="28"/>
      <c r="BR429" s="28"/>
      <c r="BS429" s="28"/>
      <c r="BT429" s="28"/>
      <c r="BU429" s="28"/>
      <c r="BV429" s="28"/>
      <c r="BW429" s="28"/>
      <c r="BX429" s="28"/>
      <c r="BY429" s="28"/>
      <c r="BZ429" s="28"/>
      <c r="CA429" s="28"/>
      <c r="CB429" s="28"/>
      <c r="CC429" s="28"/>
      <c r="CD429" s="28"/>
      <c r="CE429" s="28"/>
      <c r="CF429" s="28"/>
      <c r="CG429" s="28"/>
      <c r="CH429" s="28"/>
      <c r="CI429" s="28"/>
      <c r="CJ429" s="28"/>
      <c r="CK429" s="28"/>
      <c r="CL429" s="28"/>
      <c r="CM429" s="28"/>
      <c r="CN429" s="28"/>
      <c r="CO429" s="28"/>
      <c r="CP429" s="28"/>
      <c r="CQ429" s="28"/>
      <c r="CR429" s="28"/>
      <c r="CS429" s="28"/>
      <c r="CT429" s="28"/>
      <c r="CU429" s="28"/>
      <c r="CV429" s="28"/>
      <c r="CW429" s="28"/>
      <c r="CX429" s="28"/>
      <c r="CY429" s="28"/>
      <c r="CZ429" s="28"/>
      <c r="DA429" s="28"/>
      <c r="DB429" s="28"/>
      <c r="DC429" s="28"/>
      <c r="DD429" s="28"/>
      <c r="DE429" s="28"/>
      <c r="DF429" s="28"/>
      <c r="DG429" s="28"/>
      <c r="DH429" s="28"/>
      <c r="DI429" s="28"/>
      <c r="DJ429" s="28"/>
      <c r="DK429" s="28"/>
      <c r="DL429" s="28"/>
      <c r="DM429" s="28"/>
      <c r="DN429" s="28"/>
      <c r="DO429" s="28"/>
      <c r="DP429" s="28"/>
      <c r="DQ429" s="28"/>
      <c r="DR429" s="28"/>
      <c r="DS429" s="28"/>
      <c r="DT429" s="28"/>
      <c r="DU429" s="28"/>
      <c r="DV429" s="28"/>
      <c r="DW429" s="28"/>
      <c r="DX429" s="28"/>
      <c r="DY429" s="28"/>
      <c r="DZ429" s="28"/>
      <c r="EA429" s="28"/>
      <c r="EB429" s="28"/>
      <c r="EC429" s="28"/>
      <c r="ED429" s="28"/>
      <c r="EE429" s="28"/>
      <c r="EF429" s="28"/>
      <c r="EG429" s="28"/>
      <c r="EH429" s="28"/>
      <c r="EI429" s="28"/>
      <c r="EJ429" s="28"/>
      <c r="EK429" s="28"/>
      <c r="EL429" s="28"/>
      <c r="EM429" s="28"/>
      <c r="EN429" s="28"/>
      <c r="EO429" s="28"/>
      <c r="EP429" s="28"/>
      <c r="EQ429" s="28"/>
      <c r="ER429" s="28"/>
      <c r="ES429" s="28"/>
      <c r="ET429" s="28"/>
      <c r="EU429" s="28"/>
      <c r="EV429" s="28"/>
      <c r="EW429" s="28"/>
      <c r="EX429" s="28"/>
      <c r="EY429" s="28"/>
      <c r="EZ429" s="28"/>
      <c r="FA429" s="28"/>
      <c r="FB429" s="28"/>
      <c r="FC429" s="28"/>
      <c r="FD429" s="28"/>
      <c r="FE429" s="28"/>
      <c r="FF429" s="43"/>
      <c r="FG429" s="43"/>
    </row>
    <row r="430" spans="1:163" x14ac:dyDescent="0.25">
      <c r="A430" s="27" t="str">
        <f t="shared" si="6"/>
        <v>IR003006000000000000000000000000000000</v>
      </c>
      <c r="B430" s="27" t="s">
        <v>694</v>
      </c>
      <c r="C430" s="23" t="s">
        <v>2630</v>
      </c>
      <c r="D430" s="23" t="s">
        <v>710</v>
      </c>
      <c r="E430" s="23" t="s">
        <v>715</v>
      </c>
      <c r="F430" s="23" t="s">
        <v>697</v>
      </c>
      <c r="G430" s="23" t="s">
        <v>697</v>
      </c>
      <c r="H430" s="23" t="s">
        <v>697</v>
      </c>
      <c r="I430" s="23" t="s">
        <v>697</v>
      </c>
      <c r="J430" s="23" t="s">
        <v>697</v>
      </c>
      <c r="K430" s="64" t="s">
        <v>697</v>
      </c>
      <c r="L430" s="23" t="s">
        <v>697</v>
      </c>
      <c r="M430" s="23" t="s">
        <v>697</v>
      </c>
      <c r="N430" s="23" t="s">
        <v>697</v>
      </c>
      <c r="O430" s="23" t="s">
        <v>697</v>
      </c>
      <c r="P430" s="27">
        <v>0</v>
      </c>
      <c r="Q430" s="27" t="s">
        <v>698</v>
      </c>
      <c r="R430" s="27" t="s">
        <v>698</v>
      </c>
      <c r="S430" s="28" t="s">
        <v>694</v>
      </c>
      <c r="T430" s="28" t="s">
        <v>922</v>
      </c>
      <c r="U430" s="34" t="s">
        <v>3478</v>
      </c>
      <c r="V430" s="52" t="s">
        <v>905</v>
      </c>
      <c r="W430" s="20"/>
      <c r="X430" s="20" t="s">
        <v>2809</v>
      </c>
      <c r="Y430" s="20"/>
      <c r="Z430" s="20"/>
      <c r="AA430" s="20"/>
      <c r="AB430" s="20"/>
      <c r="AC430" s="20"/>
      <c r="AD430" s="20"/>
      <c r="AE430" s="20"/>
      <c r="AF430" s="20"/>
      <c r="AG430" s="20"/>
      <c r="AH430" s="27" t="s">
        <v>3479</v>
      </c>
      <c r="AI430" s="28" t="s">
        <v>698</v>
      </c>
      <c r="AJ430" s="27" t="s">
        <v>694</v>
      </c>
      <c r="AK430" s="27" t="s">
        <v>694</v>
      </c>
      <c r="AL430" s="27" t="s">
        <v>694</v>
      </c>
      <c r="AM430" s="27" t="s">
        <v>694</v>
      </c>
      <c r="AN430" s="27" t="s">
        <v>694</v>
      </c>
      <c r="AO430" s="27" t="s">
        <v>694</v>
      </c>
      <c r="AP430" s="27" t="s">
        <v>694</v>
      </c>
      <c r="AQ430" s="27" t="s">
        <v>694</v>
      </c>
      <c r="AR430" s="27" t="s">
        <v>694</v>
      </c>
      <c r="AS430" s="27" t="s">
        <v>694</v>
      </c>
      <c r="AT430" s="27" t="s">
        <v>694</v>
      </c>
      <c r="AU430" s="27" t="s">
        <v>694</v>
      </c>
      <c r="AV430" s="27" t="s">
        <v>694</v>
      </c>
      <c r="AW430" s="27" t="s">
        <v>694</v>
      </c>
      <c r="AX430" s="27" t="s">
        <v>694</v>
      </c>
      <c r="AY430" s="27" t="s">
        <v>694</v>
      </c>
      <c r="AZ430" s="27" t="s">
        <v>694</v>
      </c>
      <c r="BA430" s="27" t="s">
        <v>694</v>
      </c>
      <c r="BB430" s="27" t="s">
        <v>694</v>
      </c>
      <c r="BC430" s="27" t="s">
        <v>694</v>
      </c>
      <c r="BD430" s="27" t="s">
        <v>694</v>
      </c>
      <c r="BE430" s="27" t="s">
        <v>694</v>
      </c>
      <c r="BF430" s="27" t="s">
        <v>694</v>
      </c>
      <c r="BG430" s="27" t="s">
        <v>694</v>
      </c>
      <c r="BH430" s="27" t="s">
        <v>694</v>
      </c>
      <c r="BI430" s="27" t="s">
        <v>694</v>
      </c>
      <c r="BJ430" s="27" t="s">
        <v>694</v>
      </c>
      <c r="BK430" s="27" t="s">
        <v>694</v>
      </c>
      <c r="BL430" s="27" t="s">
        <v>694</v>
      </c>
      <c r="BM430" s="27" t="s">
        <v>694</v>
      </c>
      <c r="BN430" s="27" t="s">
        <v>694</v>
      </c>
      <c r="BO430" s="27" t="s">
        <v>694</v>
      </c>
      <c r="BP430" s="27" t="s">
        <v>694</v>
      </c>
      <c r="BQ430" s="27" t="s">
        <v>694</v>
      </c>
      <c r="BR430" s="27" t="s">
        <v>694</v>
      </c>
      <c r="BS430" s="27" t="s">
        <v>694</v>
      </c>
      <c r="BT430" s="27" t="s">
        <v>694</v>
      </c>
      <c r="BU430" s="27" t="s">
        <v>694</v>
      </c>
      <c r="BV430" s="27" t="s">
        <v>694</v>
      </c>
      <c r="BW430" s="27" t="s">
        <v>694</v>
      </c>
      <c r="BX430" s="27" t="s">
        <v>694</v>
      </c>
      <c r="BY430" s="27" t="s">
        <v>694</v>
      </c>
      <c r="BZ430" s="27" t="s">
        <v>694</v>
      </c>
      <c r="CA430" s="27" t="s">
        <v>694</v>
      </c>
      <c r="CB430" s="27" t="s">
        <v>694</v>
      </c>
      <c r="CC430" s="27" t="s">
        <v>694</v>
      </c>
      <c r="CD430" s="27" t="s">
        <v>694</v>
      </c>
      <c r="CE430" s="27" t="s">
        <v>694</v>
      </c>
      <c r="CF430" s="27" t="s">
        <v>694</v>
      </c>
      <c r="CG430" s="27" t="s">
        <v>694</v>
      </c>
      <c r="CH430" s="27" t="s">
        <v>694</v>
      </c>
      <c r="CI430" s="27" t="s">
        <v>694</v>
      </c>
      <c r="CJ430" s="27" t="s">
        <v>694</v>
      </c>
      <c r="CK430" s="27" t="s">
        <v>694</v>
      </c>
      <c r="CL430" s="27" t="s">
        <v>694</v>
      </c>
      <c r="CM430" s="27" t="s">
        <v>694</v>
      </c>
      <c r="CN430" s="27" t="s">
        <v>694</v>
      </c>
      <c r="CO430" s="27" t="s">
        <v>694</v>
      </c>
      <c r="CP430" s="27" t="s">
        <v>694</v>
      </c>
      <c r="CQ430" s="27" t="s">
        <v>694</v>
      </c>
      <c r="CR430" s="27" t="s">
        <v>694</v>
      </c>
      <c r="CS430" s="27" t="s">
        <v>694</v>
      </c>
      <c r="CT430" s="27" t="s">
        <v>694</v>
      </c>
      <c r="CU430" s="27" t="s">
        <v>694</v>
      </c>
      <c r="CV430" s="27" t="s">
        <v>694</v>
      </c>
      <c r="CW430" s="27" t="s">
        <v>694</v>
      </c>
      <c r="CX430" s="27" t="s">
        <v>694</v>
      </c>
      <c r="CY430" s="27" t="s">
        <v>694</v>
      </c>
      <c r="CZ430" s="27" t="s">
        <v>694</v>
      </c>
      <c r="DA430" s="27" t="s">
        <v>694</v>
      </c>
      <c r="DB430" s="27" t="s">
        <v>694</v>
      </c>
      <c r="DC430" s="27" t="s">
        <v>694</v>
      </c>
      <c r="DD430" s="27" t="s">
        <v>694</v>
      </c>
      <c r="DE430" s="27" t="s">
        <v>694</v>
      </c>
      <c r="DF430" s="27" t="s">
        <v>694</v>
      </c>
      <c r="DG430" s="27" t="s">
        <v>694</v>
      </c>
      <c r="DH430" s="27" t="s">
        <v>694</v>
      </c>
      <c r="DI430" s="27" t="s">
        <v>694</v>
      </c>
      <c r="DJ430" s="27" t="s">
        <v>694</v>
      </c>
      <c r="DK430" s="27" t="s">
        <v>694</v>
      </c>
      <c r="DL430" s="27" t="s">
        <v>694</v>
      </c>
      <c r="DM430" s="27" t="s">
        <v>694</v>
      </c>
      <c r="DN430" s="27" t="s">
        <v>694</v>
      </c>
      <c r="DO430" s="27" t="s">
        <v>694</v>
      </c>
      <c r="DP430" s="27" t="s">
        <v>694</v>
      </c>
      <c r="DQ430" s="27" t="s">
        <v>694</v>
      </c>
      <c r="DR430" s="27" t="s">
        <v>694</v>
      </c>
      <c r="DS430" s="27" t="s">
        <v>694</v>
      </c>
      <c r="DT430" s="27" t="s">
        <v>694</v>
      </c>
      <c r="DU430" s="27" t="s">
        <v>694</v>
      </c>
      <c r="DV430" s="27" t="s">
        <v>694</v>
      </c>
      <c r="DW430" s="27" t="s">
        <v>694</v>
      </c>
      <c r="DX430" s="27" t="s">
        <v>694</v>
      </c>
      <c r="DY430" s="27" t="s">
        <v>694</v>
      </c>
      <c r="DZ430" s="27" t="s">
        <v>694</v>
      </c>
      <c r="EA430" s="27" t="s">
        <v>694</v>
      </c>
      <c r="EB430" s="27" t="s">
        <v>694</v>
      </c>
      <c r="EC430" s="27" t="s">
        <v>694</v>
      </c>
      <c r="ED430" s="27" t="s">
        <v>694</v>
      </c>
      <c r="EE430" s="27" t="s">
        <v>694</v>
      </c>
      <c r="EF430" s="27" t="s">
        <v>694</v>
      </c>
      <c r="EG430" s="27" t="s">
        <v>694</v>
      </c>
      <c r="EH430" s="27" t="s">
        <v>694</v>
      </c>
      <c r="EI430" s="27" t="s">
        <v>694</v>
      </c>
      <c r="EJ430" s="27" t="s">
        <v>694</v>
      </c>
      <c r="EK430" s="27" t="s">
        <v>694</v>
      </c>
      <c r="EL430" s="27" t="s">
        <v>694</v>
      </c>
      <c r="EM430" s="27" t="s">
        <v>694</v>
      </c>
      <c r="EN430" s="27" t="s">
        <v>694</v>
      </c>
      <c r="EO430" s="27" t="s">
        <v>694</v>
      </c>
      <c r="EP430" s="27" t="s">
        <v>694</v>
      </c>
      <c r="EQ430" s="27" t="s">
        <v>694</v>
      </c>
      <c r="ER430" s="27" t="s">
        <v>694</v>
      </c>
      <c r="ES430" s="27" t="s">
        <v>694</v>
      </c>
      <c r="ET430" s="27" t="s">
        <v>694</v>
      </c>
      <c r="EU430" s="27" t="s">
        <v>694</v>
      </c>
      <c r="EV430" s="27" t="s">
        <v>694</v>
      </c>
      <c r="EW430" s="27" t="s">
        <v>694</v>
      </c>
      <c r="EX430" s="27" t="s">
        <v>694</v>
      </c>
      <c r="EY430" s="27" t="s">
        <v>694</v>
      </c>
      <c r="EZ430" s="27" t="s">
        <v>694</v>
      </c>
      <c r="FA430" s="27" t="s">
        <v>694</v>
      </c>
      <c r="FB430" s="27" t="s">
        <v>694</v>
      </c>
      <c r="FC430" s="27" t="s">
        <v>694</v>
      </c>
      <c r="FD430" s="27" t="s">
        <v>694</v>
      </c>
      <c r="FE430" s="27" t="s">
        <v>694</v>
      </c>
      <c r="FF430" s="42"/>
      <c r="FG430" s="42"/>
    </row>
    <row r="431" spans="1:163" x14ac:dyDescent="0.25">
      <c r="A431" s="27" t="str">
        <f t="shared" si="6"/>
        <v>IR003006001000000000000000000000000000</v>
      </c>
      <c r="B431" s="27" t="s">
        <v>694</v>
      </c>
      <c r="C431" s="23" t="s">
        <v>2630</v>
      </c>
      <c r="D431" s="23" t="s">
        <v>710</v>
      </c>
      <c r="E431" s="23" t="s">
        <v>715</v>
      </c>
      <c r="F431" s="23" t="s">
        <v>702</v>
      </c>
      <c r="G431" s="23" t="s">
        <v>697</v>
      </c>
      <c r="H431" s="23" t="s">
        <v>697</v>
      </c>
      <c r="I431" s="23" t="s">
        <v>697</v>
      </c>
      <c r="J431" s="23" t="s">
        <v>697</v>
      </c>
      <c r="K431" s="64" t="s">
        <v>697</v>
      </c>
      <c r="L431" s="23" t="s">
        <v>697</v>
      </c>
      <c r="M431" s="23" t="s">
        <v>697</v>
      </c>
      <c r="N431" s="23" t="s">
        <v>697</v>
      </c>
      <c r="O431" s="23" t="s">
        <v>697</v>
      </c>
      <c r="P431" s="27">
        <v>0</v>
      </c>
      <c r="Q431" s="27" t="s">
        <v>698</v>
      </c>
      <c r="R431" s="27" t="s">
        <v>698</v>
      </c>
      <c r="S431" s="28" t="s">
        <v>694</v>
      </c>
      <c r="T431" s="28" t="s">
        <v>922</v>
      </c>
      <c r="U431" s="34" t="s">
        <v>3480</v>
      </c>
      <c r="V431" s="52" t="s">
        <v>905</v>
      </c>
      <c r="W431" s="20"/>
      <c r="X431" s="20"/>
      <c r="Y431" s="20" t="s">
        <v>749</v>
      </c>
      <c r="Z431" s="20"/>
      <c r="AA431" s="20"/>
      <c r="AB431" s="20"/>
      <c r="AC431" s="20"/>
      <c r="AD431" s="20"/>
      <c r="AE431" s="20"/>
      <c r="AF431" s="20"/>
      <c r="AG431" s="20"/>
      <c r="AH431" s="27" t="s">
        <v>3481</v>
      </c>
      <c r="AI431" s="28" t="s">
        <v>698</v>
      </c>
      <c r="AJ431" s="27" t="s">
        <v>694</v>
      </c>
      <c r="AK431" s="27" t="s">
        <v>694</v>
      </c>
      <c r="AL431" s="27" t="s">
        <v>694</v>
      </c>
      <c r="AM431" s="27" t="s">
        <v>694</v>
      </c>
      <c r="AN431" s="27" t="s">
        <v>694</v>
      </c>
      <c r="AO431" s="27" t="s">
        <v>694</v>
      </c>
      <c r="AP431" s="27" t="s">
        <v>694</v>
      </c>
      <c r="AQ431" s="27" t="s">
        <v>694</v>
      </c>
      <c r="AR431" s="27" t="s">
        <v>694</v>
      </c>
      <c r="AS431" s="27" t="s">
        <v>694</v>
      </c>
      <c r="AT431" s="27" t="s">
        <v>694</v>
      </c>
      <c r="AU431" s="27" t="s">
        <v>694</v>
      </c>
      <c r="AV431" s="27" t="s">
        <v>694</v>
      </c>
      <c r="AW431" s="27" t="s">
        <v>694</v>
      </c>
      <c r="AX431" s="27" t="s">
        <v>694</v>
      </c>
      <c r="AY431" s="27" t="s">
        <v>694</v>
      </c>
      <c r="AZ431" s="27" t="s">
        <v>694</v>
      </c>
      <c r="BA431" s="27" t="s">
        <v>694</v>
      </c>
      <c r="BB431" s="27" t="s">
        <v>694</v>
      </c>
      <c r="BC431" s="27" t="s">
        <v>694</v>
      </c>
      <c r="BD431" s="27" t="s">
        <v>694</v>
      </c>
      <c r="BE431" s="27" t="s">
        <v>694</v>
      </c>
      <c r="BF431" s="27" t="s">
        <v>694</v>
      </c>
      <c r="BG431" s="27" t="s">
        <v>694</v>
      </c>
      <c r="BH431" s="27" t="s">
        <v>694</v>
      </c>
      <c r="BI431" s="27" t="s">
        <v>694</v>
      </c>
      <c r="BJ431" s="27" t="s">
        <v>694</v>
      </c>
      <c r="BK431" s="27" t="s">
        <v>694</v>
      </c>
      <c r="BL431" s="27" t="s">
        <v>694</v>
      </c>
      <c r="BM431" s="27" t="s">
        <v>694</v>
      </c>
      <c r="BN431" s="27" t="s">
        <v>694</v>
      </c>
      <c r="BO431" s="27" t="s">
        <v>694</v>
      </c>
      <c r="BP431" s="27" t="s">
        <v>694</v>
      </c>
      <c r="BQ431" s="27" t="s">
        <v>694</v>
      </c>
      <c r="BR431" s="27" t="s">
        <v>694</v>
      </c>
      <c r="BS431" s="27" t="s">
        <v>694</v>
      </c>
      <c r="BT431" s="27" t="s">
        <v>694</v>
      </c>
      <c r="BU431" s="27" t="s">
        <v>694</v>
      </c>
      <c r="BV431" s="27" t="s">
        <v>694</v>
      </c>
      <c r="BW431" s="27" t="s">
        <v>694</v>
      </c>
      <c r="BX431" s="27" t="s">
        <v>694</v>
      </c>
      <c r="BY431" s="27" t="s">
        <v>694</v>
      </c>
      <c r="BZ431" s="27" t="s">
        <v>694</v>
      </c>
      <c r="CA431" s="27" t="s">
        <v>694</v>
      </c>
      <c r="CB431" s="27" t="s">
        <v>694</v>
      </c>
      <c r="CC431" s="27" t="s">
        <v>694</v>
      </c>
      <c r="CD431" s="27" t="s">
        <v>694</v>
      </c>
      <c r="CE431" s="27" t="s">
        <v>694</v>
      </c>
      <c r="CF431" s="27" t="s">
        <v>694</v>
      </c>
      <c r="CG431" s="27" t="s">
        <v>694</v>
      </c>
      <c r="CH431" s="27" t="s">
        <v>694</v>
      </c>
      <c r="CI431" s="27" t="s">
        <v>694</v>
      </c>
      <c r="CJ431" s="27" t="s">
        <v>694</v>
      </c>
      <c r="CK431" s="27" t="s">
        <v>694</v>
      </c>
      <c r="CL431" s="27" t="s">
        <v>694</v>
      </c>
      <c r="CM431" s="27" t="s">
        <v>694</v>
      </c>
      <c r="CN431" s="27" t="s">
        <v>694</v>
      </c>
      <c r="CO431" s="27" t="s">
        <v>694</v>
      </c>
      <c r="CP431" s="27" t="s">
        <v>694</v>
      </c>
      <c r="CQ431" s="27" t="s">
        <v>694</v>
      </c>
      <c r="CR431" s="27" t="s">
        <v>694</v>
      </c>
      <c r="CS431" s="27" t="s">
        <v>694</v>
      </c>
      <c r="CT431" s="27" t="s">
        <v>694</v>
      </c>
      <c r="CU431" s="27" t="s">
        <v>694</v>
      </c>
      <c r="CV431" s="27" t="s">
        <v>694</v>
      </c>
      <c r="CW431" s="27" t="s">
        <v>694</v>
      </c>
      <c r="CX431" s="27" t="s">
        <v>694</v>
      </c>
      <c r="CY431" s="27" t="s">
        <v>694</v>
      </c>
      <c r="CZ431" s="27" t="s">
        <v>694</v>
      </c>
      <c r="DA431" s="27" t="s">
        <v>694</v>
      </c>
      <c r="DB431" s="27" t="s">
        <v>694</v>
      </c>
      <c r="DC431" s="27" t="s">
        <v>694</v>
      </c>
      <c r="DD431" s="27" t="s">
        <v>694</v>
      </c>
      <c r="DE431" s="27" t="s">
        <v>694</v>
      </c>
      <c r="DF431" s="27" t="s">
        <v>694</v>
      </c>
      <c r="DG431" s="27" t="s">
        <v>694</v>
      </c>
      <c r="DH431" s="27" t="s">
        <v>694</v>
      </c>
      <c r="DI431" s="27" t="s">
        <v>694</v>
      </c>
      <c r="DJ431" s="27" t="s">
        <v>694</v>
      </c>
      <c r="DK431" s="27" t="s">
        <v>694</v>
      </c>
      <c r="DL431" s="27" t="s">
        <v>694</v>
      </c>
      <c r="DM431" s="27" t="s">
        <v>694</v>
      </c>
      <c r="DN431" s="27" t="s">
        <v>694</v>
      </c>
      <c r="DO431" s="27" t="s">
        <v>694</v>
      </c>
      <c r="DP431" s="27" t="s">
        <v>694</v>
      </c>
      <c r="DQ431" s="27" t="s">
        <v>694</v>
      </c>
      <c r="DR431" s="27" t="s">
        <v>694</v>
      </c>
      <c r="DS431" s="27" t="s">
        <v>694</v>
      </c>
      <c r="DT431" s="27" t="s">
        <v>694</v>
      </c>
      <c r="DU431" s="27" t="s">
        <v>694</v>
      </c>
      <c r="DV431" s="27" t="s">
        <v>694</v>
      </c>
      <c r="DW431" s="27" t="s">
        <v>694</v>
      </c>
      <c r="DX431" s="27" t="s">
        <v>694</v>
      </c>
      <c r="DY431" s="27" t="s">
        <v>694</v>
      </c>
      <c r="DZ431" s="27" t="s">
        <v>694</v>
      </c>
      <c r="EA431" s="27" t="s">
        <v>694</v>
      </c>
      <c r="EB431" s="27" t="s">
        <v>694</v>
      </c>
      <c r="EC431" s="27" t="s">
        <v>694</v>
      </c>
      <c r="ED431" s="27" t="s">
        <v>694</v>
      </c>
      <c r="EE431" s="27" t="s">
        <v>694</v>
      </c>
      <c r="EF431" s="27" t="s">
        <v>694</v>
      </c>
      <c r="EG431" s="27" t="s">
        <v>694</v>
      </c>
      <c r="EH431" s="27" t="s">
        <v>694</v>
      </c>
      <c r="EI431" s="27" t="s">
        <v>694</v>
      </c>
      <c r="EJ431" s="27" t="s">
        <v>694</v>
      </c>
      <c r="EK431" s="27" t="s">
        <v>694</v>
      </c>
      <c r="EL431" s="27" t="s">
        <v>694</v>
      </c>
      <c r="EM431" s="27" t="s">
        <v>694</v>
      </c>
      <c r="EN431" s="27" t="s">
        <v>694</v>
      </c>
      <c r="EO431" s="27" t="s">
        <v>694</v>
      </c>
      <c r="EP431" s="27" t="s">
        <v>694</v>
      </c>
      <c r="EQ431" s="27" t="s">
        <v>694</v>
      </c>
      <c r="ER431" s="27" t="s">
        <v>694</v>
      </c>
      <c r="ES431" s="27" t="s">
        <v>694</v>
      </c>
      <c r="ET431" s="27" t="s">
        <v>694</v>
      </c>
      <c r="EU431" s="27" t="s">
        <v>694</v>
      </c>
      <c r="EV431" s="27" t="s">
        <v>694</v>
      </c>
      <c r="EW431" s="27" t="s">
        <v>694</v>
      </c>
      <c r="EX431" s="27" t="s">
        <v>694</v>
      </c>
      <c r="EY431" s="27" t="s">
        <v>694</v>
      </c>
      <c r="EZ431" s="27" t="s">
        <v>694</v>
      </c>
      <c r="FA431" s="27" t="s">
        <v>694</v>
      </c>
      <c r="FB431" s="27" t="s">
        <v>694</v>
      </c>
      <c r="FC431" s="27" t="s">
        <v>694</v>
      </c>
      <c r="FD431" s="27" t="s">
        <v>694</v>
      </c>
      <c r="FE431" s="27" t="s">
        <v>694</v>
      </c>
      <c r="FF431" s="42"/>
      <c r="FG431" s="42"/>
    </row>
    <row r="432" spans="1:163" x14ac:dyDescent="0.25">
      <c r="A432" s="27" t="str">
        <f t="shared" si="6"/>
        <v>IR003006001001000000000000000000000000</v>
      </c>
      <c r="B432" s="20" t="s">
        <v>2877</v>
      </c>
      <c r="C432" s="23" t="s">
        <v>2630</v>
      </c>
      <c r="D432" s="23" t="s">
        <v>710</v>
      </c>
      <c r="E432" s="23" t="s">
        <v>715</v>
      </c>
      <c r="F432" s="23" t="s">
        <v>702</v>
      </c>
      <c r="G432" s="21" t="s">
        <v>702</v>
      </c>
      <c r="H432" s="23" t="s">
        <v>697</v>
      </c>
      <c r="I432" s="23" t="s">
        <v>697</v>
      </c>
      <c r="J432" s="23" t="s">
        <v>697</v>
      </c>
      <c r="K432" s="64" t="s">
        <v>697</v>
      </c>
      <c r="L432" s="23" t="s">
        <v>697</v>
      </c>
      <c r="M432" s="23" t="s">
        <v>697</v>
      </c>
      <c r="N432" s="23" t="s">
        <v>697</v>
      </c>
      <c r="O432" s="23" t="s">
        <v>697</v>
      </c>
      <c r="P432" s="27">
        <v>0</v>
      </c>
      <c r="Q432" s="27" t="s">
        <v>704</v>
      </c>
      <c r="R432" s="27" t="s">
        <v>698</v>
      </c>
      <c r="S432" s="28" t="s">
        <v>694</v>
      </c>
      <c r="T432" s="28" t="s">
        <v>922</v>
      </c>
      <c r="U432" s="34" t="s">
        <v>3482</v>
      </c>
      <c r="V432" s="52" t="s">
        <v>905</v>
      </c>
      <c r="W432" s="20"/>
      <c r="X432" s="20"/>
      <c r="Y432" s="20"/>
      <c r="Z432" s="20" t="s">
        <v>3483</v>
      </c>
      <c r="AA432" s="20"/>
      <c r="AB432" s="20"/>
      <c r="AC432" s="20"/>
      <c r="AD432" s="20"/>
      <c r="AE432" s="20"/>
      <c r="AF432" s="20"/>
      <c r="AG432" s="20"/>
      <c r="AH432" s="27" t="s">
        <v>3484</v>
      </c>
      <c r="AI432" s="28" t="s">
        <v>704</v>
      </c>
      <c r="AJ432" s="27" t="s">
        <v>698</v>
      </c>
      <c r="AK432" s="27" t="s">
        <v>698</v>
      </c>
      <c r="AL432" s="27" t="s">
        <v>698</v>
      </c>
      <c r="AM432" s="27" t="s">
        <v>698</v>
      </c>
      <c r="AN432" s="27" t="s">
        <v>698</v>
      </c>
      <c r="AO432" s="27" t="s">
        <v>698</v>
      </c>
      <c r="AP432" s="27" t="s">
        <v>698</v>
      </c>
      <c r="AQ432" s="27" t="s">
        <v>698</v>
      </c>
      <c r="AR432" s="27" t="s">
        <v>698</v>
      </c>
      <c r="AS432" s="27" t="s">
        <v>698</v>
      </c>
      <c r="AT432" s="27" t="s">
        <v>698</v>
      </c>
      <c r="AU432" s="27" t="s">
        <v>698</v>
      </c>
      <c r="AV432" s="27" t="s">
        <v>698</v>
      </c>
      <c r="AW432" s="27" t="s">
        <v>698</v>
      </c>
      <c r="AX432" s="27" t="s">
        <v>698</v>
      </c>
      <c r="AY432" s="27" t="s">
        <v>698</v>
      </c>
      <c r="AZ432" s="27" t="s">
        <v>698</v>
      </c>
      <c r="BA432" s="27" t="s">
        <v>698</v>
      </c>
      <c r="BB432" s="27" t="s">
        <v>698</v>
      </c>
      <c r="BC432" s="27" t="s">
        <v>698</v>
      </c>
      <c r="BD432" s="27" t="s">
        <v>698</v>
      </c>
      <c r="BE432" s="27" t="s">
        <v>698</v>
      </c>
      <c r="BF432" s="27" t="s">
        <v>698</v>
      </c>
      <c r="BG432" s="27" t="s">
        <v>698</v>
      </c>
      <c r="BH432" s="27" t="s">
        <v>698</v>
      </c>
      <c r="BI432" s="27" t="s">
        <v>704</v>
      </c>
      <c r="BJ432" s="27" t="s">
        <v>704</v>
      </c>
      <c r="BK432" s="27" t="s">
        <v>704</v>
      </c>
      <c r="BL432" s="27" t="s">
        <v>698</v>
      </c>
      <c r="BM432" s="27" t="s">
        <v>698</v>
      </c>
      <c r="BN432" s="27" t="s">
        <v>698</v>
      </c>
      <c r="BO432" s="27" t="s">
        <v>698</v>
      </c>
      <c r="BP432" s="27" t="s">
        <v>698</v>
      </c>
      <c r="BQ432" s="27" t="s">
        <v>698</v>
      </c>
      <c r="BR432" s="27" t="s">
        <v>698</v>
      </c>
      <c r="BS432" s="27" t="s">
        <v>698</v>
      </c>
      <c r="BT432" s="27" t="s">
        <v>698</v>
      </c>
      <c r="BU432" s="27" t="s">
        <v>698</v>
      </c>
      <c r="BV432" s="27" t="s">
        <v>698</v>
      </c>
      <c r="BW432" s="27" t="s">
        <v>698</v>
      </c>
      <c r="BX432" s="27" t="s">
        <v>698</v>
      </c>
      <c r="BY432" s="27" t="s">
        <v>698</v>
      </c>
      <c r="BZ432" s="27" t="s">
        <v>698</v>
      </c>
      <c r="CA432" s="27" t="s">
        <v>698</v>
      </c>
      <c r="CB432" s="27" t="s">
        <v>698</v>
      </c>
      <c r="CC432" s="27" t="s">
        <v>698</v>
      </c>
      <c r="CD432" s="27" t="s">
        <v>698</v>
      </c>
      <c r="CE432" s="27" t="s">
        <v>698</v>
      </c>
      <c r="CF432" s="27" t="s">
        <v>698</v>
      </c>
      <c r="CG432" s="27" t="s">
        <v>698</v>
      </c>
      <c r="CH432" s="27" t="s">
        <v>698</v>
      </c>
      <c r="CI432" s="27" t="s">
        <v>698</v>
      </c>
      <c r="CJ432" s="27" t="s">
        <v>698</v>
      </c>
      <c r="CK432" s="27" t="s">
        <v>698</v>
      </c>
      <c r="CL432" s="27" t="s">
        <v>698</v>
      </c>
      <c r="CM432" s="27" t="s">
        <v>698</v>
      </c>
      <c r="CN432" s="27" t="s">
        <v>698</v>
      </c>
      <c r="CO432" s="27" t="s">
        <v>698</v>
      </c>
      <c r="CP432" s="27" t="s">
        <v>698</v>
      </c>
      <c r="CQ432" s="27" t="s">
        <v>698</v>
      </c>
      <c r="CR432" s="27" t="s">
        <v>698</v>
      </c>
      <c r="CS432" s="27" t="s">
        <v>698</v>
      </c>
      <c r="CT432" s="27" t="s">
        <v>698</v>
      </c>
      <c r="CU432" s="27" t="s">
        <v>698</v>
      </c>
      <c r="CV432" s="27" t="s">
        <v>698</v>
      </c>
      <c r="CW432" s="27" t="s">
        <v>698</v>
      </c>
      <c r="CX432" s="27" t="s">
        <v>698</v>
      </c>
      <c r="CY432" s="27" t="s">
        <v>698</v>
      </c>
      <c r="CZ432" s="27" t="s">
        <v>698</v>
      </c>
      <c r="DA432" s="27" t="s">
        <v>698</v>
      </c>
      <c r="DB432" s="27" t="s">
        <v>698</v>
      </c>
      <c r="DC432" s="27" t="s">
        <v>698</v>
      </c>
      <c r="DD432" s="27" t="s">
        <v>698</v>
      </c>
      <c r="DE432" s="27" t="s">
        <v>698</v>
      </c>
      <c r="DF432" s="27" t="s">
        <v>698</v>
      </c>
      <c r="DG432" s="27" t="s">
        <v>698</v>
      </c>
      <c r="DH432" s="27" t="s">
        <v>698</v>
      </c>
      <c r="DI432" s="27" t="s">
        <v>698</v>
      </c>
      <c r="DJ432" s="27" t="s">
        <v>698</v>
      </c>
      <c r="DK432" s="27" t="s">
        <v>698</v>
      </c>
      <c r="DL432" s="27" t="s">
        <v>698</v>
      </c>
      <c r="DM432" s="27" t="s">
        <v>698</v>
      </c>
      <c r="DN432" s="27" t="s">
        <v>698</v>
      </c>
      <c r="DO432" s="27" t="s">
        <v>698</v>
      </c>
      <c r="DP432" s="27" t="s">
        <v>698</v>
      </c>
      <c r="DQ432" s="27" t="s">
        <v>698</v>
      </c>
      <c r="DR432" s="27" t="s">
        <v>698</v>
      </c>
      <c r="DS432" s="27" t="s">
        <v>698</v>
      </c>
      <c r="DT432" s="27" t="s">
        <v>698</v>
      </c>
      <c r="DU432" s="27" t="s">
        <v>698</v>
      </c>
      <c r="DV432" s="27" t="s">
        <v>698</v>
      </c>
      <c r="DW432" s="27" t="s">
        <v>698</v>
      </c>
      <c r="DX432" s="27" t="s">
        <v>698</v>
      </c>
      <c r="DY432" s="27" t="s">
        <v>698</v>
      </c>
      <c r="DZ432" s="27" t="s">
        <v>698</v>
      </c>
      <c r="EA432" s="27" t="s">
        <v>698</v>
      </c>
      <c r="EB432" s="27" t="s">
        <v>698</v>
      </c>
      <c r="EC432" s="27" t="s">
        <v>698</v>
      </c>
      <c r="ED432" s="27" t="s">
        <v>698</v>
      </c>
      <c r="EE432" s="27" t="s">
        <v>698</v>
      </c>
      <c r="EF432" s="27" t="s">
        <v>698</v>
      </c>
      <c r="EG432" s="27" t="s">
        <v>698</v>
      </c>
      <c r="EH432" s="27" t="s">
        <v>698</v>
      </c>
      <c r="EI432" s="27" t="s">
        <v>698</v>
      </c>
      <c r="EJ432" s="27" t="s">
        <v>698</v>
      </c>
      <c r="EK432" s="27" t="s">
        <v>698</v>
      </c>
      <c r="EL432" s="27" t="s">
        <v>698</v>
      </c>
      <c r="EM432" s="27" t="s">
        <v>698</v>
      </c>
      <c r="EN432" s="27" t="s">
        <v>698</v>
      </c>
      <c r="EO432" s="27" t="s">
        <v>698</v>
      </c>
      <c r="EP432" s="27" t="s">
        <v>698</v>
      </c>
      <c r="EQ432" s="27" t="s">
        <v>698</v>
      </c>
      <c r="ER432" s="27" t="s">
        <v>698</v>
      </c>
      <c r="ES432" s="27" t="s">
        <v>698</v>
      </c>
      <c r="ET432" s="27" t="s">
        <v>698</v>
      </c>
      <c r="EU432" s="27" t="s">
        <v>698</v>
      </c>
      <c r="EV432" s="27" t="s">
        <v>698</v>
      </c>
      <c r="EW432" s="27" t="s">
        <v>3485</v>
      </c>
      <c r="EX432" s="27" t="s">
        <v>3486</v>
      </c>
      <c r="EY432" s="27" t="s">
        <v>2707</v>
      </c>
      <c r="EZ432" s="27" t="s">
        <v>3487</v>
      </c>
      <c r="FA432" s="27" t="s">
        <v>694</v>
      </c>
      <c r="FB432" s="27" t="s">
        <v>694</v>
      </c>
      <c r="FC432" s="27" t="s">
        <v>694</v>
      </c>
      <c r="FD432" s="27" t="s">
        <v>694</v>
      </c>
      <c r="FE432" s="27" t="s">
        <v>3488</v>
      </c>
      <c r="FF432" s="42"/>
      <c r="FG432" s="42"/>
    </row>
    <row r="433" spans="1:163" x14ac:dyDescent="0.25">
      <c r="A433" s="27" t="str">
        <f t="shared" si="6"/>
        <v>IR003006001002000000000000000000000000</v>
      </c>
      <c r="B433" s="27" t="s">
        <v>694</v>
      </c>
      <c r="C433" s="23" t="s">
        <v>2630</v>
      </c>
      <c r="D433" s="23" t="s">
        <v>710</v>
      </c>
      <c r="E433" s="23" t="s">
        <v>715</v>
      </c>
      <c r="F433" s="23" t="s">
        <v>702</v>
      </c>
      <c r="G433" s="23" t="s">
        <v>707</v>
      </c>
      <c r="H433" s="23" t="s">
        <v>697</v>
      </c>
      <c r="I433" s="23" t="s">
        <v>697</v>
      </c>
      <c r="J433" s="23" t="s">
        <v>697</v>
      </c>
      <c r="K433" s="64" t="s">
        <v>697</v>
      </c>
      <c r="L433" s="23" t="s">
        <v>697</v>
      </c>
      <c r="M433" s="23" t="s">
        <v>697</v>
      </c>
      <c r="N433" s="23" t="s">
        <v>697</v>
      </c>
      <c r="O433" s="23" t="s">
        <v>697</v>
      </c>
      <c r="P433" s="27">
        <v>0</v>
      </c>
      <c r="Q433" s="27" t="s">
        <v>698</v>
      </c>
      <c r="R433" s="27" t="s">
        <v>698</v>
      </c>
      <c r="S433" s="28" t="s">
        <v>694</v>
      </c>
      <c r="T433" s="28" t="s">
        <v>922</v>
      </c>
      <c r="U433" s="34" t="s">
        <v>3489</v>
      </c>
      <c r="V433" s="52" t="s">
        <v>905</v>
      </c>
      <c r="W433" s="20"/>
      <c r="X433" s="20"/>
      <c r="Y433" s="20"/>
      <c r="Z433" s="20" t="s">
        <v>3490</v>
      </c>
      <c r="AA433" s="20"/>
      <c r="AB433" s="20"/>
      <c r="AC433" s="20"/>
      <c r="AD433" s="20"/>
      <c r="AE433" s="20"/>
      <c r="AF433" s="20"/>
      <c r="AG433" s="20"/>
      <c r="AH433" s="27" t="s">
        <v>3491</v>
      </c>
      <c r="AI433" s="28" t="s">
        <v>698</v>
      </c>
      <c r="AJ433" s="27" t="s">
        <v>694</v>
      </c>
      <c r="AK433" s="27" t="s">
        <v>694</v>
      </c>
      <c r="AL433" s="27" t="s">
        <v>694</v>
      </c>
      <c r="AM433" s="27" t="s">
        <v>694</v>
      </c>
      <c r="AN433" s="27" t="s">
        <v>694</v>
      </c>
      <c r="AO433" s="27" t="s">
        <v>694</v>
      </c>
      <c r="AP433" s="27" t="s">
        <v>694</v>
      </c>
      <c r="AQ433" s="27" t="s">
        <v>694</v>
      </c>
      <c r="AR433" s="27" t="s">
        <v>694</v>
      </c>
      <c r="AS433" s="27" t="s">
        <v>694</v>
      </c>
      <c r="AT433" s="27" t="s">
        <v>694</v>
      </c>
      <c r="AU433" s="27" t="s">
        <v>694</v>
      </c>
      <c r="AV433" s="27" t="s">
        <v>694</v>
      </c>
      <c r="AW433" s="27" t="s">
        <v>694</v>
      </c>
      <c r="AX433" s="27" t="s">
        <v>694</v>
      </c>
      <c r="AY433" s="27" t="s">
        <v>694</v>
      </c>
      <c r="AZ433" s="27" t="s">
        <v>694</v>
      </c>
      <c r="BA433" s="27" t="s">
        <v>694</v>
      </c>
      <c r="BB433" s="27" t="s">
        <v>694</v>
      </c>
      <c r="BC433" s="27" t="s">
        <v>694</v>
      </c>
      <c r="BD433" s="27" t="s">
        <v>694</v>
      </c>
      <c r="BE433" s="27" t="s">
        <v>694</v>
      </c>
      <c r="BF433" s="27" t="s">
        <v>694</v>
      </c>
      <c r="BG433" s="27" t="s">
        <v>694</v>
      </c>
      <c r="BH433" s="27" t="s">
        <v>694</v>
      </c>
      <c r="BI433" s="27" t="s">
        <v>694</v>
      </c>
      <c r="BJ433" s="27" t="s">
        <v>694</v>
      </c>
      <c r="BK433" s="27" t="s">
        <v>694</v>
      </c>
      <c r="BL433" s="27" t="s">
        <v>694</v>
      </c>
      <c r="BM433" s="27" t="s">
        <v>694</v>
      </c>
      <c r="BN433" s="27" t="s">
        <v>694</v>
      </c>
      <c r="BO433" s="27" t="s">
        <v>694</v>
      </c>
      <c r="BP433" s="27" t="s">
        <v>694</v>
      </c>
      <c r="BQ433" s="27" t="s">
        <v>694</v>
      </c>
      <c r="BR433" s="27" t="s">
        <v>694</v>
      </c>
      <c r="BS433" s="27" t="s">
        <v>694</v>
      </c>
      <c r="BT433" s="27" t="s">
        <v>694</v>
      </c>
      <c r="BU433" s="27" t="s">
        <v>694</v>
      </c>
      <c r="BV433" s="27" t="s">
        <v>694</v>
      </c>
      <c r="BW433" s="27" t="s">
        <v>694</v>
      </c>
      <c r="BX433" s="27" t="s">
        <v>694</v>
      </c>
      <c r="BY433" s="27" t="s">
        <v>694</v>
      </c>
      <c r="BZ433" s="27" t="s">
        <v>694</v>
      </c>
      <c r="CA433" s="27" t="s">
        <v>694</v>
      </c>
      <c r="CB433" s="27" t="s">
        <v>694</v>
      </c>
      <c r="CC433" s="27" t="s">
        <v>694</v>
      </c>
      <c r="CD433" s="27" t="s">
        <v>694</v>
      </c>
      <c r="CE433" s="27" t="s">
        <v>694</v>
      </c>
      <c r="CF433" s="27" t="s">
        <v>694</v>
      </c>
      <c r="CG433" s="27" t="s">
        <v>694</v>
      </c>
      <c r="CH433" s="27" t="s">
        <v>694</v>
      </c>
      <c r="CI433" s="27" t="s">
        <v>694</v>
      </c>
      <c r="CJ433" s="27" t="s">
        <v>694</v>
      </c>
      <c r="CK433" s="27" t="s">
        <v>694</v>
      </c>
      <c r="CL433" s="27" t="s">
        <v>694</v>
      </c>
      <c r="CM433" s="27" t="s">
        <v>694</v>
      </c>
      <c r="CN433" s="27" t="s">
        <v>694</v>
      </c>
      <c r="CO433" s="27" t="s">
        <v>694</v>
      </c>
      <c r="CP433" s="27" t="s">
        <v>694</v>
      </c>
      <c r="CQ433" s="27" t="s">
        <v>694</v>
      </c>
      <c r="CR433" s="27" t="s">
        <v>694</v>
      </c>
      <c r="CS433" s="27" t="s">
        <v>694</v>
      </c>
      <c r="CT433" s="27" t="s">
        <v>694</v>
      </c>
      <c r="CU433" s="27" t="s">
        <v>694</v>
      </c>
      <c r="CV433" s="27" t="s">
        <v>694</v>
      </c>
      <c r="CW433" s="27" t="s">
        <v>694</v>
      </c>
      <c r="CX433" s="27" t="s">
        <v>694</v>
      </c>
      <c r="CY433" s="27" t="s">
        <v>694</v>
      </c>
      <c r="CZ433" s="27" t="s">
        <v>694</v>
      </c>
      <c r="DA433" s="27" t="s">
        <v>694</v>
      </c>
      <c r="DB433" s="27" t="s">
        <v>694</v>
      </c>
      <c r="DC433" s="27" t="s">
        <v>694</v>
      </c>
      <c r="DD433" s="27" t="s">
        <v>694</v>
      </c>
      <c r="DE433" s="27" t="s">
        <v>694</v>
      </c>
      <c r="DF433" s="27" t="s">
        <v>694</v>
      </c>
      <c r="DG433" s="27" t="s">
        <v>694</v>
      </c>
      <c r="DH433" s="27" t="s">
        <v>694</v>
      </c>
      <c r="DI433" s="27" t="s">
        <v>694</v>
      </c>
      <c r="DJ433" s="27" t="s">
        <v>694</v>
      </c>
      <c r="DK433" s="27" t="s">
        <v>694</v>
      </c>
      <c r="DL433" s="27" t="s">
        <v>694</v>
      </c>
      <c r="DM433" s="27" t="s">
        <v>694</v>
      </c>
      <c r="DN433" s="27" t="s">
        <v>694</v>
      </c>
      <c r="DO433" s="27" t="s">
        <v>694</v>
      </c>
      <c r="DP433" s="27" t="s">
        <v>694</v>
      </c>
      <c r="DQ433" s="27" t="s">
        <v>694</v>
      </c>
      <c r="DR433" s="27" t="s">
        <v>694</v>
      </c>
      <c r="DS433" s="27" t="s">
        <v>694</v>
      </c>
      <c r="DT433" s="27" t="s">
        <v>694</v>
      </c>
      <c r="DU433" s="27" t="s">
        <v>694</v>
      </c>
      <c r="DV433" s="27" t="s">
        <v>694</v>
      </c>
      <c r="DW433" s="27" t="s">
        <v>694</v>
      </c>
      <c r="DX433" s="27" t="s">
        <v>694</v>
      </c>
      <c r="DY433" s="27" t="s">
        <v>694</v>
      </c>
      <c r="DZ433" s="27" t="s">
        <v>694</v>
      </c>
      <c r="EA433" s="27" t="s">
        <v>694</v>
      </c>
      <c r="EB433" s="27" t="s">
        <v>694</v>
      </c>
      <c r="EC433" s="27" t="s">
        <v>694</v>
      </c>
      <c r="ED433" s="27" t="s">
        <v>694</v>
      </c>
      <c r="EE433" s="27" t="s">
        <v>694</v>
      </c>
      <c r="EF433" s="27" t="s">
        <v>694</v>
      </c>
      <c r="EG433" s="27" t="s">
        <v>694</v>
      </c>
      <c r="EH433" s="27" t="s">
        <v>694</v>
      </c>
      <c r="EI433" s="27" t="s">
        <v>694</v>
      </c>
      <c r="EJ433" s="27" t="s">
        <v>694</v>
      </c>
      <c r="EK433" s="27" t="s">
        <v>694</v>
      </c>
      <c r="EL433" s="27" t="s">
        <v>694</v>
      </c>
      <c r="EM433" s="27" t="s">
        <v>694</v>
      </c>
      <c r="EN433" s="27" t="s">
        <v>694</v>
      </c>
      <c r="EO433" s="27" t="s">
        <v>694</v>
      </c>
      <c r="EP433" s="27" t="s">
        <v>694</v>
      </c>
      <c r="EQ433" s="27" t="s">
        <v>694</v>
      </c>
      <c r="ER433" s="27" t="s">
        <v>694</v>
      </c>
      <c r="ES433" s="27" t="s">
        <v>694</v>
      </c>
      <c r="ET433" s="27" t="s">
        <v>694</v>
      </c>
      <c r="EU433" s="27" t="s">
        <v>694</v>
      </c>
      <c r="EV433" s="27" t="s">
        <v>694</v>
      </c>
      <c r="EW433" s="27" t="s">
        <v>694</v>
      </c>
      <c r="EX433" s="27" t="s">
        <v>694</v>
      </c>
      <c r="EY433" s="27" t="s">
        <v>694</v>
      </c>
      <c r="EZ433" s="27" t="s">
        <v>694</v>
      </c>
      <c r="FA433" s="27" t="s">
        <v>694</v>
      </c>
      <c r="FB433" s="27" t="s">
        <v>694</v>
      </c>
      <c r="FC433" s="27" t="s">
        <v>694</v>
      </c>
      <c r="FD433" s="27" t="s">
        <v>694</v>
      </c>
      <c r="FE433" s="27" t="s">
        <v>694</v>
      </c>
      <c r="FF433" s="42"/>
      <c r="FG433" s="42"/>
    </row>
    <row r="434" spans="1:163" x14ac:dyDescent="0.25">
      <c r="A434" s="27" t="str">
        <f t="shared" si="6"/>
        <v>IR003006001002001000000000000000000000</v>
      </c>
      <c r="B434" s="20" t="s">
        <v>2877</v>
      </c>
      <c r="C434" s="23" t="s">
        <v>2630</v>
      </c>
      <c r="D434" s="23" t="s">
        <v>710</v>
      </c>
      <c r="E434" s="23" t="s">
        <v>715</v>
      </c>
      <c r="F434" s="23" t="s">
        <v>702</v>
      </c>
      <c r="G434" s="23" t="s">
        <v>707</v>
      </c>
      <c r="H434" s="21" t="s">
        <v>702</v>
      </c>
      <c r="I434" s="23" t="s">
        <v>697</v>
      </c>
      <c r="J434" s="23" t="s">
        <v>697</v>
      </c>
      <c r="K434" s="64" t="s">
        <v>697</v>
      </c>
      <c r="L434" s="23" t="s">
        <v>697</v>
      </c>
      <c r="M434" s="23" t="s">
        <v>697</v>
      </c>
      <c r="N434" s="23" t="s">
        <v>697</v>
      </c>
      <c r="O434" s="23" t="s">
        <v>697</v>
      </c>
      <c r="P434" s="27">
        <v>0</v>
      </c>
      <c r="Q434" s="27" t="s">
        <v>704</v>
      </c>
      <c r="R434" s="27" t="s">
        <v>698</v>
      </c>
      <c r="S434" s="28" t="s">
        <v>694</v>
      </c>
      <c r="T434" s="28" t="s">
        <v>922</v>
      </c>
      <c r="U434" s="34" t="s">
        <v>3492</v>
      </c>
      <c r="V434" s="52" t="s">
        <v>905</v>
      </c>
      <c r="W434" s="20"/>
      <c r="X434" s="20"/>
      <c r="Y434" s="20"/>
      <c r="Z434" s="20"/>
      <c r="AA434" s="20" t="s">
        <v>3493</v>
      </c>
      <c r="AB434" s="20"/>
      <c r="AC434" s="20"/>
      <c r="AD434" s="20"/>
      <c r="AE434" s="20"/>
      <c r="AF434" s="20"/>
      <c r="AG434" s="20"/>
      <c r="AH434" s="27" t="s">
        <v>3494</v>
      </c>
      <c r="AI434" s="28" t="s">
        <v>704</v>
      </c>
      <c r="AJ434" s="27" t="s">
        <v>698</v>
      </c>
      <c r="AK434" s="27" t="s">
        <v>698</v>
      </c>
      <c r="AL434" s="27" t="s">
        <v>698</v>
      </c>
      <c r="AM434" s="27" t="s">
        <v>698</v>
      </c>
      <c r="AN434" s="27" t="s">
        <v>698</v>
      </c>
      <c r="AO434" s="27" t="s">
        <v>698</v>
      </c>
      <c r="AP434" s="27" t="s">
        <v>698</v>
      </c>
      <c r="AQ434" s="27" t="s">
        <v>698</v>
      </c>
      <c r="AR434" s="27" t="s">
        <v>698</v>
      </c>
      <c r="AS434" s="27" t="s">
        <v>698</v>
      </c>
      <c r="AT434" s="27" t="s">
        <v>698</v>
      </c>
      <c r="AU434" s="27" t="s">
        <v>698</v>
      </c>
      <c r="AV434" s="27" t="s">
        <v>698</v>
      </c>
      <c r="AW434" s="27" t="s">
        <v>698</v>
      </c>
      <c r="AX434" s="27" t="s">
        <v>698</v>
      </c>
      <c r="AY434" s="27" t="s">
        <v>698</v>
      </c>
      <c r="AZ434" s="27" t="s">
        <v>698</v>
      </c>
      <c r="BA434" s="27" t="s">
        <v>698</v>
      </c>
      <c r="BB434" s="27" t="s">
        <v>698</v>
      </c>
      <c r="BC434" s="27" t="s">
        <v>698</v>
      </c>
      <c r="BD434" s="27" t="s">
        <v>698</v>
      </c>
      <c r="BE434" s="27" t="s">
        <v>698</v>
      </c>
      <c r="BF434" s="27" t="s">
        <v>698</v>
      </c>
      <c r="BG434" s="27" t="s">
        <v>698</v>
      </c>
      <c r="BH434" s="27" t="s">
        <v>698</v>
      </c>
      <c r="BI434" s="27" t="s">
        <v>704</v>
      </c>
      <c r="BJ434" s="27" t="s">
        <v>704</v>
      </c>
      <c r="BK434" s="27" t="s">
        <v>704</v>
      </c>
      <c r="BL434" s="27" t="s">
        <v>698</v>
      </c>
      <c r="BM434" s="27" t="s">
        <v>698</v>
      </c>
      <c r="BN434" s="27" t="s">
        <v>698</v>
      </c>
      <c r="BO434" s="27" t="s">
        <v>698</v>
      </c>
      <c r="BP434" s="27" t="s">
        <v>698</v>
      </c>
      <c r="BQ434" s="27" t="s">
        <v>698</v>
      </c>
      <c r="BR434" s="27" t="s">
        <v>698</v>
      </c>
      <c r="BS434" s="27" t="s">
        <v>698</v>
      </c>
      <c r="BT434" s="27" t="s">
        <v>698</v>
      </c>
      <c r="BU434" s="27" t="s">
        <v>698</v>
      </c>
      <c r="BV434" s="27" t="s">
        <v>698</v>
      </c>
      <c r="BW434" s="27" t="s">
        <v>698</v>
      </c>
      <c r="BX434" s="27" t="s">
        <v>698</v>
      </c>
      <c r="BY434" s="27" t="s">
        <v>698</v>
      </c>
      <c r="BZ434" s="27" t="s">
        <v>698</v>
      </c>
      <c r="CA434" s="27" t="s">
        <v>698</v>
      </c>
      <c r="CB434" s="27" t="s">
        <v>698</v>
      </c>
      <c r="CC434" s="27" t="s">
        <v>698</v>
      </c>
      <c r="CD434" s="27" t="s">
        <v>698</v>
      </c>
      <c r="CE434" s="27" t="s">
        <v>698</v>
      </c>
      <c r="CF434" s="27" t="s">
        <v>698</v>
      </c>
      <c r="CG434" s="27" t="s">
        <v>698</v>
      </c>
      <c r="CH434" s="27" t="s">
        <v>698</v>
      </c>
      <c r="CI434" s="27" t="s">
        <v>698</v>
      </c>
      <c r="CJ434" s="27" t="s">
        <v>698</v>
      </c>
      <c r="CK434" s="27" t="s">
        <v>698</v>
      </c>
      <c r="CL434" s="27" t="s">
        <v>698</v>
      </c>
      <c r="CM434" s="27" t="s">
        <v>698</v>
      </c>
      <c r="CN434" s="27" t="s">
        <v>698</v>
      </c>
      <c r="CO434" s="27" t="s">
        <v>698</v>
      </c>
      <c r="CP434" s="27" t="s">
        <v>698</v>
      </c>
      <c r="CQ434" s="27" t="s">
        <v>698</v>
      </c>
      <c r="CR434" s="27" t="s">
        <v>698</v>
      </c>
      <c r="CS434" s="27" t="s">
        <v>698</v>
      </c>
      <c r="CT434" s="27" t="s">
        <v>698</v>
      </c>
      <c r="CU434" s="27" t="s">
        <v>698</v>
      </c>
      <c r="CV434" s="27" t="s">
        <v>698</v>
      </c>
      <c r="CW434" s="27" t="s">
        <v>698</v>
      </c>
      <c r="CX434" s="27" t="s">
        <v>698</v>
      </c>
      <c r="CY434" s="27" t="s">
        <v>698</v>
      </c>
      <c r="CZ434" s="27" t="s">
        <v>698</v>
      </c>
      <c r="DA434" s="27" t="s">
        <v>698</v>
      </c>
      <c r="DB434" s="27" t="s">
        <v>698</v>
      </c>
      <c r="DC434" s="27" t="s">
        <v>698</v>
      </c>
      <c r="DD434" s="27" t="s">
        <v>698</v>
      </c>
      <c r="DE434" s="27" t="s">
        <v>698</v>
      </c>
      <c r="DF434" s="27" t="s">
        <v>698</v>
      </c>
      <c r="DG434" s="27" t="s">
        <v>698</v>
      </c>
      <c r="DH434" s="27" t="s">
        <v>698</v>
      </c>
      <c r="DI434" s="27" t="s">
        <v>698</v>
      </c>
      <c r="DJ434" s="27" t="s">
        <v>698</v>
      </c>
      <c r="DK434" s="27" t="s">
        <v>698</v>
      </c>
      <c r="DL434" s="27" t="s">
        <v>698</v>
      </c>
      <c r="DM434" s="27" t="s">
        <v>698</v>
      </c>
      <c r="DN434" s="27" t="s">
        <v>698</v>
      </c>
      <c r="DO434" s="27" t="s">
        <v>698</v>
      </c>
      <c r="DP434" s="27" t="s">
        <v>698</v>
      </c>
      <c r="DQ434" s="27" t="s">
        <v>698</v>
      </c>
      <c r="DR434" s="27" t="s">
        <v>698</v>
      </c>
      <c r="DS434" s="27" t="s">
        <v>698</v>
      </c>
      <c r="DT434" s="27" t="s">
        <v>698</v>
      </c>
      <c r="DU434" s="27" t="s">
        <v>698</v>
      </c>
      <c r="DV434" s="27" t="s">
        <v>698</v>
      </c>
      <c r="DW434" s="27" t="s">
        <v>698</v>
      </c>
      <c r="DX434" s="27" t="s">
        <v>698</v>
      </c>
      <c r="DY434" s="27" t="s">
        <v>698</v>
      </c>
      <c r="DZ434" s="27" t="s">
        <v>698</v>
      </c>
      <c r="EA434" s="27" t="s">
        <v>698</v>
      </c>
      <c r="EB434" s="27" t="s">
        <v>698</v>
      </c>
      <c r="EC434" s="27" t="s">
        <v>698</v>
      </c>
      <c r="ED434" s="27" t="s">
        <v>698</v>
      </c>
      <c r="EE434" s="27" t="s">
        <v>698</v>
      </c>
      <c r="EF434" s="27" t="s">
        <v>698</v>
      </c>
      <c r="EG434" s="27" t="s">
        <v>698</v>
      </c>
      <c r="EH434" s="27" t="s">
        <v>698</v>
      </c>
      <c r="EI434" s="27" t="s">
        <v>698</v>
      </c>
      <c r="EJ434" s="27" t="s">
        <v>698</v>
      </c>
      <c r="EK434" s="27" t="s">
        <v>698</v>
      </c>
      <c r="EL434" s="27" t="s">
        <v>698</v>
      </c>
      <c r="EM434" s="27" t="s">
        <v>698</v>
      </c>
      <c r="EN434" s="27" t="s">
        <v>698</v>
      </c>
      <c r="EO434" s="27" t="s">
        <v>698</v>
      </c>
      <c r="EP434" s="27" t="s">
        <v>698</v>
      </c>
      <c r="EQ434" s="27" t="s">
        <v>698</v>
      </c>
      <c r="ER434" s="27" t="s">
        <v>698</v>
      </c>
      <c r="ES434" s="27" t="s">
        <v>698</v>
      </c>
      <c r="ET434" s="27" t="s">
        <v>698</v>
      </c>
      <c r="EU434" s="27" t="s">
        <v>698</v>
      </c>
      <c r="EV434" s="27" t="s">
        <v>698</v>
      </c>
      <c r="EW434" s="27" t="s">
        <v>3485</v>
      </c>
      <c r="EX434" s="27" t="s">
        <v>3486</v>
      </c>
      <c r="EY434" s="27" t="s">
        <v>2707</v>
      </c>
      <c r="EZ434" s="27" t="s">
        <v>3487</v>
      </c>
      <c r="FA434" s="27" t="s">
        <v>694</v>
      </c>
      <c r="FB434" s="27" t="s">
        <v>694</v>
      </c>
      <c r="FC434" s="27" t="s">
        <v>694</v>
      </c>
      <c r="FD434" s="27" t="s">
        <v>694</v>
      </c>
      <c r="FE434" s="27" t="s">
        <v>3488</v>
      </c>
      <c r="FF434" s="42"/>
      <c r="FG434" s="42"/>
    </row>
    <row r="435" spans="1:163" x14ac:dyDescent="0.25">
      <c r="A435" s="27" t="str">
        <f t="shared" si="6"/>
        <v>IR003006001002002000000000000000000000</v>
      </c>
      <c r="B435" s="27" t="s">
        <v>694</v>
      </c>
      <c r="C435" s="23" t="s">
        <v>2630</v>
      </c>
      <c r="D435" s="23" t="s">
        <v>710</v>
      </c>
      <c r="E435" s="23" t="s">
        <v>715</v>
      </c>
      <c r="F435" s="23" t="s">
        <v>702</v>
      </c>
      <c r="G435" s="23" t="s">
        <v>707</v>
      </c>
      <c r="H435" s="23" t="s">
        <v>707</v>
      </c>
      <c r="I435" s="23" t="s">
        <v>697</v>
      </c>
      <c r="J435" s="23" t="s">
        <v>697</v>
      </c>
      <c r="K435" s="64" t="s">
        <v>697</v>
      </c>
      <c r="L435" s="23" t="s">
        <v>697</v>
      </c>
      <c r="M435" s="23" t="s">
        <v>697</v>
      </c>
      <c r="N435" s="23" t="s">
        <v>697</v>
      </c>
      <c r="O435" s="23" t="s">
        <v>697</v>
      </c>
      <c r="P435" s="27">
        <v>0</v>
      </c>
      <c r="Q435" s="27" t="s">
        <v>698</v>
      </c>
      <c r="R435" s="27" t="s">
        <v>698</v>
      </c>
      <c r="S435" s="28" t="s">
        <v>694</v>
      </c>
      <c r="T435" s="28" t="s">
        <v>922</v>
      </c>
      <c r="U435" s="34" t="s">
        <v>3495</v>
      </c>
      <c r="V435" s="52" t="s">
        <v>905</v>
      </c>
      <c r="W435" s="20"/>
      <c r="X435" s="20"/>
      <c r="Y435" s="20"/>
      <c r="Z435" s="20"/>
      <c r="AA435" s="20" t="s">
        <v>3496</v>
      </c>
      <c r="AB435" s="20"/>
      <c r="AC435" s="20"/>
      <c r="AD435" s="20"/>
      <c r="AE435" s="20"/>
      <c r="AF435" s="20"/>
      <c r="AG435" s="20"/>
      <c r="AH435" s="27" t="s">
        <v>3497</v>
      </c>
      <c r="AI435" s="28" t="s">
        <v>698</v>
      </c>
      <c r="AJ435" s="27" t="s">
        <v>694</v>
      </c>
      <c r="AK435" s="27" t="s">
        <v>694</v>
      </c>
      <c r="AL435" s="27" t="s">
        <v>694</v>
      </c>
      <c r="AM435" s="27" t="s">
        <v>694</v>
      </c>
      <c r="AN435" s="27" t="s">
        <v>694</v>
      </c>
      <c r="AO435" s="27" t="s">
        <v>694</v>
      </c>
      <c r="AP435" s="27" t="s">
        <v>694</v>
      </c>
      <c r="AQ435" s="27" t="s">
        <v>694</v>
      </c>
      <c r="AR435" s="27" t="s">
        <v>694</v>
      </c>
      <c r="AS435" s="27" t="s">
        <v>694</v>
      </c>
      <c r="AT435" s="27" t="s">
        <v>694</v>
      </c>
      <c r="AU435" s="27" t="s">
        <v>694</v>
      </c>
      <c r="AV435" s="27" t="s">
        <v>694</v>
      </c>
      <c r="AW435" s="27" t="s">
        <v>694</v>
      </c>
      <c r="AX435" s="27" t="s">
        <v>694</v>
      </c>
      <c r="AY435" s="27" t="s">
        <v>694</v>
      </c>
      <c r="AZ435" s="27" t="s">
        <v>694</v>
      </c>
      <c r="BA435" s="27" t="s">
        <v>694</v>
      </c>
      <c r="BB435" s="27" t="s">
        <v>694</v>
      </c>
      <c r="BC435" s="27" t="s">
        <v>694</v>
      </c>
      <c r="BD435" s="27" t="s">
        <v>694</v>
      </c>
      <c r="BE435" s="27" t="s">
        <v>694</v>
      </c>
      <c r="BF435" s="27" t="s">
        <v>694</v>
      </c>
      <c r="BG435" s="27" t="s">
        <v>694</v>
      </c>
      <c r="BH435" s="27" t="s">
        <v>694</v>
      </c>
      <c r="BI435" s="27" t="s">
        <v>694</v>
      </c>
      <c r="BJ435" s="27" t="s">
        <v>694</v>
      </c>
      <c r="BK435" s="27" t="s">
        <v>694</v>
      </c>
      <c r="BL435" s="27" t="s">
        <v>694</v>
      </c>
      <c r="BM435" s="27" t="s">
        <v>694</v>
      </c>
      <c r="BN435" s="27" t="s">
        <v>694</v>
      </c>
      <c r="BO435" s="27" t="s">
        <v>694</v>
      </c>
      <c r="BP435" s="27" t="s">
        <v>694</v>
      </c>
      <c r="BQ435" s="27" t="s">
        <v>694</v>
      </c>
      <c r="BR435" s="27" t="s">
        <v>694</v>
      </c>
      <c r="BS435" s="27" t="s">
        <v>694</v>
      </c>
      <c r="BT435" s="27" t="s">
        <v>694</v>
      </c>
      <c r="BU435" s="27" t="s">
        <v>694</v>
      </c>
      <c r="BV435" s="27" t="s">
        <v>694</v>
      </c>
      <c r="BW435" s="27" t="s">
        <v>694</v>
      </c>
      <c r="BX435" s="27" t="s">
        <v>694</v>
      </c>
      <c r="BY435" s="27" t="s">
        <v>694</v>
      </c>
      <c r="BZ435" s="27" t="s">
        <v>694</v>
      </c>
      <c r="CA435" s="27" t="s">
        <v>694</v>
      </c>
      <c r="CB435" s="27" t="s">
        <v>694</v>
      </c>
      <c r="CC435" s="27" t="s">
        <v>694</v>
      </c>
      <c r="CD435" s="27" t="s">
        <v>694</v>
      </c>
      <c r="CE435" s="27" t="s">
        <v>694</v>
      </c>
      <c r="CF435" s="27" t="s">
        <v>694</v>
      </c>
      <c r="CG435" s="27" t="s">
        <v>694</v>
      </c>
      <c r="CH435" s="27" t="s">
        <v>694</v>
      </c>
      <c r="CI435" s="27" t="s">
        <v>694</v>
      </c>
      <c r="CJ435" s="27" t="s">
        <v>694</v>
      </c>
      <c r="CK435" s="27" t="s">
        <v>694</v>
      </c>
      <c r="CL435" s="27" t="s">
        <v>694</v>
      </c>
      <c r="CM435" s="27" t="s">
        <v>694</v>
      </c>
      <c r="CN435" s="27" t="s">
        <v>694</v>
      </c>
      <c r="CO435" s="27" t="s">
        <v>694</v>
      </c>
      <c r="CP435" s="27" t="s">
        <v>694</v>
      </c>
      <c r="CQ435" s="27" t="s">
        <v>694</v>
      </c>
      <c r="CR435" s="27" t="s">
        <v>694</v>
      </c>
      <c r="CS435" s="27" t="s">
        <v>694</v>
      </c>
      <c r="CT435" s="27" t="s">
        <v>694</v>
      </c>
      <c r="CU435" s="27" t="s">
        <v>694</v>
      </c>
      <c r="CV435" s="27" t="s">
        <v>694</v>
      </c>
      <c r="CW435" s="27" t="s">
        <v>694</v>
      </c>
      <c r="CX435" s="27" t="s">
        <v>694</v>
      </c>
      <c r="CY435" s="27" t="s">
        <v>694</v>
      </c>
      <c r="CZ435" s="27" t="s">
        <v>694</v>
      </c>
      <c r="DA435" s="27" t="s">
        <v>694</v>
      </c>
      <c r="DB435" s="27" t="s">
        <v>694</v>
      </c>
      <c r="DC435" s="27" t="s">
        <v>694</v>
      </c>
      <c r="DD435" s="27" t="s">
        <v>694</v>
      </c>
      <c r="DE435" s="27" t="s">
        <v>694</v>
      </c>
      <c r="DF435" s="27" t="s">
        <v>694</v>
      </c>
      <c r="DG435" s="27" t="s">
        <v>694</v>
      </c>
      <c r="DH435" s="27" t="s">
        <v>694</v>
      </c>
      <c r="DI435" s="27" t="s">
        <v>694</v>
      </c>
      <c r="DJ435" s="27" t="s">
        <v>694</v>
      </c>
      <c r="DK435" s="27" t="s">
        <v>694</v>
      </c>
      <c r="DL435" s="27" t="s">
        <v>694</v>
      </c>
      <c r="DM435" s="27" t="s">
        <v>694</v>
      </c>
      <c r="DN435" s="27" t="s">
        <v>694</v>
      </c>
      <c r="DO435" s="27" t="s">
        <v>694</v>
      </c>
      <c r="DP435" s="27" t="s">
        <v>694</v>
      </c>
      <c r="DQ435" s="27" t="s">
        <v>694</v>
      </c>
      <c r="DR435" s="27" t="s">
        <v>694</v>
      </c>
      <c r="DS435" s="27" t="s">
        <v>694</v>
      </c>
      <c r="DT435" s="27" t="s">
        <v>694</v>
      </c>
      <c r="DU435" s="27" t="s">
        <v>694</v>
      </c>
      <c r="DV435" s="27" t="s">
        <v>694</v>
      </c>
      <c r="DW435" s="27" t="s">
        <v>694</v>
      </c>
      <c r="DX435" s="27" t="s">
        <v>694</v>
      </c>
      <c r="DY435" s="27" t="s">
        <v>694</v>
      </c>
      <c r="DZ435" s="27" t="s">
        <v>694</v>
      </c>
      <c r="EA435" s="27" t="s">
        <v>694</v>
      </c>
      <c r="EB435" s="27" t="s">
        <v>694</v>
      </c>
      <c r="EC435" s="27" t="s">
        <v>694</v>
      </c>
      <c r="ED435" s="27" t="s">
        <v>694</v>
      </c>
      <c r="EE435" s="27" t="s">
        <v>694</v>
      </c>
      <c r="EF435" s="27" t="s">
        <v>694</v>
      </c>
      <c r="EG435" s="27" t="s">
        <v>694</v>
      </c>
      <c r="EH435" s="27" t="s">
        <v>694</v>
      </c>
      <c r="EI435" s="27" t="s">
        <v>694</v>
      </c>
      <c r="EJ435" s="27" t="s">
        <v>694</v>
      </c>
      <c r="EK435" s="27" t="s">
        <v>694</v>
      </c>
      <c r="EL435" s="27" t="s">
        <v>694</v>
      </c>
      <c r="EM435" s="27" t="s">
        <v>694</v>
      </c>
      <c r="EN435" s="27" t="s">
        <v>694</v>
      </c>
      <c r="EO435" s="27" t="s">
        <v>694</v>
      </c>
      <c r="EP435" s="27" t="s">
        <v>694</v>
      </c>
      <c r="EQ435" s="27" t="s">
        <v>694</v>
      </c>
      <c r="ER435" s="27" t="s">
        <v>694</v>
      </c>
      <c r="ES435" s="27" t="s">
        <v>694</v>
      </c>
      <c r="ET435" s="27" t="s">
        <v>694</v>
      </c>
      <c r="EU435" s="27" t="s">
        <v>694</v>
      </c>
      <c r="EV435" s="27" t="s">
        <v>694</v>
      </c>
      <c r="EW435" s="27" t="s">
        <v>694</v>
      </c>
      <c r="EX435" s="27" t="s">
        <v>694</v>
      </c>
      <c r="EY435" s="27" t="s">
        <v>694</v>
      </c>
      <c r="EZ435" s="27" t="s">
        <v>694</v>
      </c>
      <c r="FA435" s="27" t="s">
        <v>694</v>
      </c>
      <c r="FB435" s="27" t="s">
        <v>694</v>
      </c>
      <c r="FC435" s="27" t="s">
        <v>694</v>
      </c>
      <c r="FD435" s="27" t="s">
        <v>694</v>
      </c>
      <c r="FE435" s="27" t="s">
        <v>694</v>
      </c>
      <c r="FF435" s="42"/>
      <c r="FG435" s="42"/>
    </row>
    <row r="436" spans="1:163" x14ac:dyDescent="0.25">
      <c r="A436" s="27" t="str">
        <f t="shared" si="6"/>
        <v>IR003006001002002001000000000000000000</v>
      </c>
      <c r="B436" s="20" t="s">
        <v>2877</v>
      </c>
      <c r="C436" s="23" t="s">
        <v>2630</v>
      </c>
      <c r="D436" s="23" t="s">
        <v>710</v>
      </c>
      <c r="E436" s="23" t="s">
        <v>715</v>
      </c>
      <c r="F436" s="23" t="s">
        <v>702</v>
      </c>
      <c r="G436" s="23" t="s">
        <v>707</v>
      </c>
      <c r="H436" s="23" t="s">
        <v>707</v>
      </c>
      <c r="I436" s="21" t="s">
        <v>702</v>
      </c>
      <c r="J436" s="23" t="s">
        <v>697</v>
      </c>
      <c r="K436" s="64" t="s">
        <v>697</v>
      </c>
      <c r="L436" s="23" t="s">
        <v>697</v>
      </c>
      <c r="M436" s="23" t="s">
        <v>697</v>
      </c>
      <c r="N436" s="23" t="s">
        <v>697</v>
      </c>
      <c r="O436" s="23" t="s">
        <v>697</v>
      </c>
      <c r="P436" s="27">
        <v>0</v>
      </c>
      <c r="Q436" s="27" t="s">
        <v>704</v>
      </c>
      <c r="R436" s="27" t="s">
        <v>698</v>
      </c>
      <c r="S436" s="28" t="s">
        <v>694</v>
      </c>
      <c r="T436" s="28" t="s">
        <v>922</v>
      </c>
      <c r="U436" s="34" t="s">
        <v>3498</v>
      </c>
      <c r="V436" s="52" t="s">
        <v>905</v>
      </c>
      <c r="W436" s="20"/>
      <c r="X436" s="20"/>
      <c r="Y436" s="20"/>
      <c r="Z436" s="20"/>
      <c r="AA436" s="20"/>
      <c r="AB436" s="20" t="s">
        <v>3499</v>
      </c>
      <c r="AC436" s="20"/>
      <c r="AD436" s="20"/>
      <c r="AE436" s="20"/>
      <c r="AF436" s="20"/>
      <c r="AG436" s="20"/>
      <c r="AH436" s="27" t="s">
        <v>3500</v>
      </c>
      <c r="AI436" s="28" t="s">
        <v>704</v>
      </c>
      <c r="AJ436" s="27" t="s">
        <v>698</v>
      </c>
      <c r="AK436" s="27" t="s">
        <v>698</v>
      </c>
      <c r="AL436" s="27" t="s">
        <v>698</v>
      </c>
      <c r="AM436" s="27" t="s">
        <v>698</v>
      </c>
      <c r="AN436" s="27" t="s">
        <v>698</v>
      </c>
      <c r="AO436" s="27" t="s">
        <v>698</v>
      </c>
      <c r="AP436" s="27" t="s">
        <v>698</v>
      </c>
      <c r="AQ436" s="27" t="s">
        <v>698</v>
      </c>
      <c r="AR436" s="27" t="s">
        <v>698</v>
      </c>
      <c r="AS436" s="27" t="s">
        <v>698</v>
      </c>
      <c r="AT436" s="27" t="s">
        <v>698</v>
      </c>
      <c r="AU436" s="27" t="s">
        <v>698</v>
      </c>
      <c r="AV436" s="27" t="s">
        <v>698</v>
      </c>
      <c r="AW436" s="27" t="s">
        <v>698</v>
      </c>
      <c r="AX436" s="27" t="s">
        <v>698</v>
      </c>
      <c r="AY436" s="27" t="s">
        <v>698</v>
      </c>
      <c r="AZ436" s="27" t="s">
        <v>698</v>
      </c>
      <c r="BA436" s="27" t="s">
        <v>698</v>
      </c>
      <c r="BB436" s="27" t="s">
        <v>698</v>
      </c>
      <c r="BC436" s="27" t="s">
        <v>698</v>
      </c>
      <c r="BD436" s="27" t="s">
        <v>698</v>
      </c>
      <c r="BE436" s="27" t="s">
        <v>698</v>
      </c>
      <c r="BF436" s="27" t="s">
        <v>698</v>
      </c>
      <c r="BG436" s="27" t="s">
        <v>698</v>
      </c>
      <c r="BH436" s="27" t="s">
        <v>698</v>
      </c>
      <c r="BI436" s="27" t="s">
        <v>704</v>
      </c>
      <c r="BJ436" s="27" t="s">
        <v>704</v>
      </c>
      <c r="BK436" s="27" t="s">
        <v>704</v>
      </c>
      <c r="BL436" s="27" t="s">
        <v>698</v>
      </c>
      <c r="BM436" s="27" t="s">
        <v>698</v>
      </c>
      <c r="BN436" s="27" t="s">
        <v>698</v>
      </c>
      <c r="BO436" s="27" t="s">
        <v>698</v>
      </c>
      <c r="BP436" s="27" t="s">
        <v>698</v>
      </c>
      <c r="BQ436" s="27" t="s">
        <v>698</v>
      </c>
      <c r="BR436" s="27" t="s">
        <v>698</v>
      </c>
      <c r="BS436" s="27" t="s">
        <v>698</v>
      </c>
      <c r="BT436" s="27" t="s">
        <v>698</v>
      </c>
      <c r="BU436" s="27" t="s">
        <v>698</v>
      </c>
      <c r="BV436" s="27" t="s">
        <v>698</v>
      </c>
      <c r="BW436" s="27" t="s">
        <v>698</v>
      </c>
      <c r="BX436" s="27" t="s">
        <v>698</v>
      </c>
      <c r="BY436" s="27" t="s">
        <v>698</v>
      </c>
      <c r="BZ436" s="27" t="s">
        <v>698</v>
      </c>
      <c r="CA436" s="27" t="s">
        <v>698</v>
      </c>
      <c r="CB436" s="27" t="s">
        <v>698</v>
      </c>
      <c r="CC436" s="27" t="s">
        <v>698</v>
      </c>
      <c r="CD436" s="27" t="s">
        <v>698</v>
      </c>
      <c r="CE436" s="27" t="s">
        <v>698</v>
      </c>
      <c r="CF436" s="27" t="s">
        <v>698</v>
      </c>
      <c r="CG436" s="27" t="s">
        <v>698</v>
      </c>
      <c r="CH436" s="27" t="s">
        <v>698</v>
      </c>
      <c r="CI436" s="27" t="s">
        <v>698</v>
      </c>
      <c r="CJ436" s="27" t="s">
        <v>698</v>
      </c>
      <c r="CK436" s="27" t="s">
        <v>698</v>
      </c>
      <c r="CL436" s="27" t="s">
        <v>698</v>
      </c>
      <c r="CM436" s="27" t="s">
        <v>698</v>
      </c>
      <c r="CN436" s="27" t="s">
        <v>698</v>
      </c>
      <c r="CO436" s="27" t="s">
        <v>698</v>
      </c>
      <c r="CP436" s="27" t="s">
        <v>698</v>
      </c>
      <c r="CQ436" s="27" t="s">
        <v>698</v>
      </c>
      <c r="CR436" s="27" t="s">
        <v>698</v>
      </c>
      <c r="CS436" s="27" t="s">
        <v>698</v>
      </c>
      <c r="CT436" s="27" t="s">
        <v>698</v>
      </c>
      <c r="CU436" s="27" t="s">
        <v>698</v>
      </c>
      <c r="CV436" s="27" t="s">
        <v>698</v>
      </c>
      <c r="CW436" s="27" t="s">
        <v>698</v>
      </c>
      <c r="CX436" s="27" t="s">
        <v>698</v>
      </c>
      <c r="CY436" s="27" t="s">
        <v>698</v>
      </c>
      <c r="CZ436" s="27" t="s">
        <v>698</v>
      </c>
      <c r="DA436" s="27" t="s">
        <v>698</v>
      </c>
      <c r="DB436" s="27" t="s">
        <v>698</v>
      </c>
      <c r="DC436" s="27" t="s">
        <v>698</v>
      </c>
      <c r="DD436" s="27" t="s">
        <v>698</v>
      </c>
      <c r="DE436" s="27" t="s">
        <v>698</v>
      </c>
      <c r="DF436" s="27" t="s">
        <v>698</v>
      </c>
      <c r="DG436" s="27" t="s">
        <v>698</v>
      </c>
      <c r="DH436" s="27" t="s">
        <v>698</v>
      </c>
      <c r="DI436" s="27" t="s">
        <v>698</v>
      </c>
      <c r="DJ436" s="27" t="s">
        <v>698</v>
      </c>
      <c r="DK436" s="27" t="s">
        <v>698</v>
      </c>
      <c r="DL436" s="27" t="s">
        <v>698</v>
      </c>
      <c r="DM436" s="27" t="s">
        <v>698</v>
      </c>
      <c r="DN436" s="27" t="s">
        <v>698</v>
      </c>
      <c r="DO436" s="27" t="s">
        <v>698</v>
      </c>
      <c r="DP436" s="27" t="s">
        <v>698</v>
      </c>
      <c r="DQ436" s="27" t="s">
        <v>698</v>
      </c>
      <c r="DR436" s="27" t="s">
        <v>698</v>
      </c>
      <c r="DS436" s="27" t="s">
        <v>698</v>
      </c>
      <c r="DT436" s="27" t="s">
        <v>698</v>
      </c>
      <c r="DU436" s="27" t="s">
        <v>698</v>
      </c>
      <c r="DV436" s="27" t="s">
        <v>698</v>
      </c>
      <c r="DW436" s="27" t="s">
        <v>698</v>
      </c>
      <c r="DX436" s="27" t="s">
        <v>698</v>
      </c>
      <c r="DY436" s="27" t="s">
        <v>698</v>
      </c>
      <c r="DZ436" s="27" t="s">
        <v>698</v>
      </c>
      <c r="EA436" s="27" t="s">
        <v>698</v>
      </c>
      <c r="EB436" s="27" t="s">
        <v>698</v>
      </c>
      <c r="EC436" s="27" t="s">
        <v>698</v>
      </c>
      <c r="ED436" s="27" t="s">
        <v>698</v>
      </c>
      <c r="EE436" s="27" t="s">
        <v>698</v>
      </c>
      <c r="EF436" s="27" t="s">
        <v>698</v>
      </c>
      <c r="EG436" s="27" t="s">
        <v>698</v>
      </c>
      <c r="EH436" s="27" t="s">
        <v>698</v>
      </c>
      <c r="EI436" s="27" t="s">
        <v>698</v>
      </c>
      <c r="EJ436" s="27" t="s">
        <v>698</v>
      </c>
      <c r="EK436" s="27" t="s">
        <v>698</v>
      </c>
      <c r="EL436" s="27" t="s">
        <v>698</v>
      </c>
      <c r="EM436" s="27" t="s">
        <v>698</v>
      </c>
      <c r="EN436" s="27" t="s">
        <v>698</v>
      </c>
      <c r="EO436" s="27" t="s">
        <v>698</v>
      </c>
      <c r="EP436" s="27" t="s">
        <v>698</v>
      </c>
      <c r="EQ436" s="27" t="s">
        <v>698</v>
      </c>
      <c r="ER436" s="27" t="s">
        <v>698</v>
      </c>
      <c r="ES436" s="27" t="s">
        <v>698</v>
      </c>
      <c r="ET436" s="27" t="s">
        <v>698</v>
      </c>
      <c r="EU436" s="27" t="s">
        <v>698</v>
      </c>
      <c r="EV436" s="27" t="s">
        <v>698</v>
      </c>
      <c r="EW436" s="27" t="s">
        <v>3485</v>
      </c>
      <c r="EX436" s="27" t="s">
        <v>3486</v>
      </c>
      <c r="EY436" s="27" t="s">
        <v>2707</v>
      </c>
      <c r="EZ436" s="27" t="s">
        <v>3487</v>
      </c>
      <c r="FA436" s="27" t="s">
        <v>694</v>
      </c>
      <c r="FB436" s="27" t="s">
        <v>694</v>
      </c>
      <c r="FC436" s="27" t="s">
        <v>694</v>
      </c>
      <c r="FD436" s="27" t="s">
        <v>694</v>
      </c>
      <c r="FE436" s="27" t="s">
        <v>3488</v>
      </c>
      <c r="FF436" s="42"/>
      <c r="FG436" s="42"/>
    </row>
    <row r="437" spans="1:163" x14ac:dyDescent="0.25">
      <c r="A437" s="27" t="str">
        <f t="shared" si="6"/>
        <v>IR003006001002002002000000000000000000</v>
      </c>
      <c r="B437" s="20" t="s">
        <v>2877</v>
      </c>
      <c r="C437" s="23" t="s">
        <v>2630</v>
      </c>
      <c r="D437" s="23" t="s">
        <v>710</v>
      </c>
      <c r="E437" s="23" t="s">
        <v>715</v>
      </c>
      <c r="F437" s="23" t="s">
        <v>702</v>
      </c>
      <c r="G437" s="23" t="s">
        <v>707</v>
      </c>
      <c r="H437" s="23" t="s">
        <v>707</v>
      </c>
      <c r="I437" s="21" t="s">
        <v>707</v>
      </c>
      <c r="J437" s="23" t="s">
        <v>697</v>
      </c>
      <c r="K437" s="64" t="s">
        <v>697</v>
      </c>
      <c r="L437" s="23" t="s">
        <v>697</v>
      </c>
      <c r="M437" s="23" t="s">
        <v>697</v>
      </c>
      <c r="N437" s="23" t="s">
        <v>697</v>
      </c>
      <c r="O437" s="23" t="s">
        <v>697</v>
      </c>
      <c r="P437" s="27">
        <v>0</v>
      </c>
      <c r="Q437" s="27" t="s">
        <v>704</v>
      </c>
      <c r="R437" s="27" t="s">
        <v>698</v>
      </c>
      <c r="S437" s="28" t="s">
        <v>694</v>
      </c>
      <c r="T437" s="28" t="s">
        <v>922</v>
      </c>
      <c r="U437" s="34" t="s">
        <v>3501</v>
      </c>
      <c r="V437" s="52" t="s">
        <v>905</v>
      </c>
      <c r="W437" s="20"/>
      <c r="X437" s="20"/>
      <c r="Y437" s="20"/>
      <c r="Z437" s="20"/>
      <c r="AA437" s="20"/>
      <c r="AB437" s="20" t="s">
        <v>3502</v>
      </c>
      <c r="AC437" s="20"/>
      <c r="AD437" s="20"/>
      <c r="AE437" s="20"/>
      <c r="AF437" s="20"/>
      <c r="AG437" s="20"/>
      <c r="AH437" s="27" t="s">
        <v>3503</v>
      </c>
      <c r="AI437" s="28" t="s">
        <v>704</v>
      </c>
      <c r="AJ437" s="27" t="s">
        <v>698</v>
      </c>
      <c r="AK437" s="27" t="s">
        <v>698</v>
      </c>
      <c r="AL437" s="27" t="s">
        <v>698</v>
      </c>
      <c r="AM437" s="27" t="s">
        <v>698</v>
      </c>
      <c r="AN437" s="27" t="s">
        <v>698</v>
      </c>
      <c r="AO437" s="27" t="s">
        <v>698</v>
      </c>
      <c r="AP437" s="27" t="s">
        <v>698</v>
      </c>
      <c r="AQ437" s="27" t="s">
        <v>698</v>
      </c>
      <c r="AR437" s="27" t="s">
        <v>698</v>
      </c>
      <c r="AS437" s="27" t="s">
        <v>698</v>
      </c>
      <c r="AT437" s="27" t="s">
        <v>698</v>
      </c>
      <c r="AU437" s="27" t="s">
        <v>698</v>
      </c>
      <c r="AV437" s="27" t="s">
        <v>698</v>
      </c>
      <c r="AW437" s="27" t="s">
        <v>698</v>
      </c>
      <c r="AX437" s="27" t="s">
        <v>698</v>
      </c>
      <c r="AY437" s="27" t="s">
        <v>698</v>
      </c>
      <c r="AZ437" s="27" t="s">
        <v>698</v>
      </c>
      <c r="BA437" s="27" t="s">
        <v>698</v>
      </c>
      <c r="BB437" s="27" t="s">
        <v>698</v>
      </c>
      <c r="BC437" s="27" t="s">
        <v>698</v>
      </c>
      <c r="BD437" s="27" t="s">
        <v>698</v>
      </c>
      <c r="BE437" s="27" t="s">
        <v>698</v>
      </c>
      <c r="BF437" s="27" t="s">
        <v>698</v>
      </c>
      <c r="BG437" s="27" t="s">
        <v>698</v>
      </c>
      <c r="BH437" s="27" t="s">
        <v>698</v>
      </c>
      <c r="BI437" s="27" t="s">
        <v>704</v>
      </c>
      <c r="BJ437" s="27" t="s">
        <v>704</v>
      </c>
      <c r="BK437" s="27" t="s">
        <v>704</v>
      </c>
      <c r="BL437" s="27" t="s">
        <v>698</v>
      </c>
      <c r="BM437" s="27" t="s">
        <v>698</v>
      </c>
      <c r="BN437" s="27" t="s">
        <v>698</v>
      </c>
      <c r="BO437" s="27" t="s">
        <v>698</v>
      </c>
      <c r="BP437" s="27" t="s">
        <v>698</v>
      </c>
      <c r="BQ437" s="27" t="s">
        <v>698</v>
      </c>
      <c r="BR437" s="27" t="s">
        <v>698</v>
      </c>
      <c r="BS437" s="27" t="s">
        <v>698</v>
      </c>
      <c r="BT437" s="27" t="s">
        <v>698</v>
      </c>
      <c r="BU437" s="27" t="s">
        <v>698</v>
      </c>
      <c r="BV437" s="27" t="s">
        <v>698</v>
      </c>
      <c r="BW437" s="27" t="s">
        <v>698</v>
      </c>
      <c r="BX437" s="27" t="s">
        <v>698</v>
      </c>
      <c r="BY437" s="27" t="s">
        <v>698</v>
      </c>
      <c r="BZ437" s="27" t="s">
        <v>698</v>
      </c>
      <c r="CA437" s="27" t="s">
        <v>698</v>
      </c>
      <c r="CB437" s="27" t="s">
        <v>698</v>
      </c>
      <c r="CC437" s="27" t="s">
        <v>698</v>
      </c>
      <c r="CD437" s="27" t="s">
        <v>698</v>
      </c>
      <c r="CE437" s="27" t="s">
        <v>698</v>
      </c>
      <c r="CF437" s="27" t="s">
        <v>698</v>
      </c>
      <c r="CG437" s="27" t="s">
        <v>698</v>
      </c>
      <c r="CH437" s="27" t="s">
        <v>698</v>
      </c>
      <c r="CI437" s="27" t="s">
        <v>698</v>
      </c>
      <c r="CJ437" s="27" t="s">
        <v>698</v>
      </c>
      <c r="CK437" s="27" t="s">
        <v>698</v>
      </c>
      <c r="CL437" s="27" t="s">
        <v>698</v>
      </c>
      <c r="CM437" s="27" t="s">
        <v>698</v>
      </c>
      <c r="CN437" s="27" t="s">
        <v>698</v>
      </c>
      <c r="CO437" s="27" t="s">
        <v>698</v>
      </c>
      <c r="CP437" s="27" t="s">
        <v>698</v>
      </c>
      <c r="CQ437" s="27" t="s">
        <v>698</v>
      </c>
      <c r="CR437" s="27" t="s">
        <v>698</v>
      </c>
      <c r="CS437" s="27" t="s">
        <v>698</v>
      </c>
      <c r="CT437" s="27" t="s">
        <v>698</v>
      </c>
      <c r="CU437" s="27" t="s">
        <v>698</v>
      </c>
      <c r="CV437" s="27" t="s">
        <v>698</v>
      </c>
      <c r="CW437" s="27" t="s">
        <v>698</v>
      </c>
      <c r="CX437" s="27" t="s">
        <v>698</v>
      </c>
      <c r="CY437" s="27" t="s">
        <v>698</v>
      </c>
      <c r="CZ437" s="27" t="s">
        <v>698</v>
      </c>
      <c r="DA437" s="27" t="s">
        <v>698</v>
      </c>
      <c r="DB437" s="27" t="s">
        <v>698</v>
      </c>
      <c r="DC437" s="27" t="s">
        <v>698</v>
      </c>
      <c r="DD437" s="27" t="s">
        <v>698</v>
      </c>
      <c r="DE437" s="27" t="s">
        <v>698</v>
      </c>
      <c r="DF437" s="27" t="s">
        <v>698</v>
      </c>
      <c r="DG437" s="27" t="s">
        <v>698</v>
      </c>
      <c r="DH437" s="27" t="s">
        <v>698</v>
      </c>
      <c r="DI437" s="27" t="s">
        <v>698</v>
      </c>
      <c r="DJ437" s="27" t="s">
        <v>698</v>
      </c>
      <c r="DK437" s="27" t="s">
        <v>698</v>
      </c>
      <c r="DL437" s="27" t="s">
        <v>698</v>
      </c>
      <c r="DM437" s="27" t="s">
        <v>698</v>
      </c>
      <c r="DN437" s="27" t="s">
        <v>698</v>
      </c>
      <c r="DO437" s="27" t="s">
        <v>698</v>
      </c>
      <c r="DP437" s="27" t="s">
        <v>698</v>
      </c>
      <c r="DQ437" s="27" t="s">
        <v>698</v>
      </c>
      <c r="DR437" s="27" t="s">
        <v>698</v>
      </c>
      <c r="DS437" s="27" t="s">
        <v>698</v>
      </c>
      <c r="DT437" s="27" t="s">
        <v>698</v>
      </c>
      <c r="DU437" s="27" t="s">
        <v>698</v>
      </c>
      <c r="DV437" s="27" t="s">
        <v>698</v>
      </c>
      <c r="DW437" s="27" t="s">
        <v>698</v>
      </c>
      <c r="DX437" s="27" t="s">
        <v>698</v>
      </c>
      <c r="DY437" s="27" t="s">
        <v>698</v>
      </c>
      <c r="DZ437" s="27" t="s">
        <v>698</v>
      </c>
      <c r="EA437" s="27" t="s">
        <v>698</v>
      </c>
      <c r="EB437" s="27" t="s">
        <v>698</v>
      </c>
      <c r="EC437" s="27" t="s">
        <v>698</v>
      </c>
      <c r="ED437" s="27" t="s">
        <v>698</v>
      </c>
      <c r="EE437" s="27" t="s">
        <v>698</v>
      </c>
      <c r="EF437" s="27" t="s">
        <v>698</v>
      </c>
      <c r="EG437" s="27" t="s">
        <v>698</v>
      </c>
      <c r="EH437" s="27" t="s">
        <v>698</v>
      </c>
      <c r="EI437" s="27" t="s">
        <v>698</v>
      </c>
      <c r="EJ437" s="27" t="s">
        <v>698</v>
      </c>
      <c r="EK437" s="27" t="s">
        <v>698</v>
      </c>
      <c r="EL437" s="27" t="s">
        <v>698</v>
      </c>
      <c r="EM437" s="27" t="s">
        <v>698</v>
      </c>
      <c r="EN437" s="27" t="s">
        <v>698</v>
      </c>
      <c r="EO437" s="27" t="s">
        <v>698</v>
      </c>
      <c r="EP437" s="27" t="s">
        <v>698</v>
      </c>
      <c r="EQ437" s="27" t="s">
        <v>698</v>
      </c>
      <c r="ER437" s="27" t="s">
        <v>698</v>
      </c>
      <c r="ES437" s="27" t="s">
        <v>698</v>
      </c>
      <c r="ET437" s="27" t="s">
        <v>698</v>
      </c>
      <c r="EU437" s="27" t="s">
        <v>698</v>
      </c>
      <c r="EV437" s="27" t="s">
        <v>698</v>
      </c>
      <c r="EW437" s="27" t="s">
        <v>3485</v>
      </c>
      <c r="EX437" s="27" t="s">
        <v>3486</v>
      </c>
      <c r="EY437" s="27" t="s">
        <v>2707</v>
      </c>
      <c r="EZ437" s="27" t="s">
        <v>3487</v>
      </c>
      <c r="FA437" s="27" t="s">
        <v>694</v>
      </c>
      <c r="FB437" s="27" t="s">
        <v>694</v>
      </c>
      <c r="FC437" s="27" t="s">
        <v>694</v>
      </c>
      <c r="FD437" s="27" t="s">
        <v>694</v>
      </c>
      <c r="FE437" s="27" t="s">
        <v>3488</v>
      </c>
      <c r="FF437" s="42"/>
      <c r="FG437" s="42"/>
    </row>
    <row r="438" spans="1:163" x14ac:dyDescent="0.25">
      <c r="A438" s="27" t="str">
        <f t="shared" si="6"/>
        <v>IR003006001002003000000000000000000000</v>
      </c>
      <c r="B438" s="20" t="s">
        <v>2877</v>
      </c>
      <c r="C438" s="23" t="s">
        <v>2630</v>
      </c>
      <c r="D438" s="23" t="s">
        <v>710</v>
      </c>
      <c r="E438" s="23" t="s">
        <v>715</v>
      </c>
      <c r="F438" s="23" t="s">
        <v>702</v>
      </c>
      <c r="G438" s="23" t="s">
        <v>707</v>
      </c>
      <c r="H438" s="23" t="s">
        <v>710</v>
      </c>
      <c r="I438" s="23" t="s">
        <v>697</v>
      </c>
      <c r="J438" s="23" t="s">
        <v>697</v>
      </c>
      <c r="K438" s="64" t="s">
        <v>697</v>
      </c>
      <c r="L438" s="23" t="s">
        <v>697</v>
      </c>
      <c r="M438" s="23" t="s">
        <v>697</v>
      </c>
      <c r="N438" s="23" t="s">
        <v>697</v>
      </c>
      <c r="O438" s="23" t="s">
        <v>697</v>
      </c>
      <c r="P438" s="27">
        <v>0</v>
      </c>
      <c r="Q438" s="27" t="s">
        <v>704</v>
      </c>
      <c r="R438" s="27" t="s">
        <v>698</v>
      </c>
      <c r="S438" s="28" t="s">
        <v>694</v>
      </c>
      <c r="T438" s="28" t="s">
        <v>922</v>
      </c>
      <c r="U438" s="34" t="s">
        <v>3504</v>
      </c>
      <c r="V438" s="52" t="s">
        <v>905</v>
      </c>
      <c r="W438" s="20"/>
      <c r="X438" s="20"/>
      <c r="Y438" s="20"/>
      <c r="Z438" s="20"/>
      <c r="AA438" s="20" t="s">
        <v>3505</v>
      </c>
      <c r="AB438" s="20"/>
      <c r="AC438" s="20"/>
      <c r="AD438" s="20"/>
      <c r="AE438" s="20"/>
      <c r="AF438" s="20"/>
      <c r="AG438" s="20"/>
      <c r="AH438" s="27" t="s">
        <v>3506</v>
      </c>
      <c r="AI438" s="28" t="s">
        <v>704</v>
      </c>
      <c r="AJ438" s="27" t="s">
        <v>698</v>
      </c>
      <c r="AK438" s="27" t="s">
        <v>698</v>
      </c>
      <c r="AL438" s="27" t="s">
        <v>698</v>
      </c>
      <c r="AM438" s="27" t="s">
        <v>698</v>
      </c>
      <c r="AN438" s="27" t="s">
        <v>698</v>
      </c>
      <c r="AO438" s="27" t="s">
        <v>698</v>
      </c>
      <c r="AP438" s="27" t="s">
        <v>698</v>
      </c>
      <c r="AQ438" s="27" t="s">
        <v>698</v>
      </c>
      <c r="AR438" s="27" t="s">
        <v>698</v>
      </c>
      <c r="AS438" s="27" t="s">
        <v>698</v>
      </c>
      <c r="AT438" s="27" t="s">
        <v>698</v>
      </c>
      <c r="AU438" s="27" t="s">
        <v>698</v>
      </c>
      <c r="AV438" s="27" t="s">
        <v>698</v>
      </c>
      <c r="AW438" s="27" t="s">
        <v>698</v>
      </c>
      <c r="AX438" s="27" t="s">
        <v>698</v>
      </c>
      <c r="AY438" s="27" t="s">
        <v>698</v>
      </c>
      <c r="AZ438" s="27" t="s">
        <v>698</v>
      </c>
      <c r="BA438" s="27" t="s">
        <v>698</v>
      </c>
      <c r="BB438" s="27" t="s">
        <v>698</v>
      </c>
      <c r="BC438" s="27" t="s">
        <v>698</v>
      </c>
      <c r="BD438" s="27" t="s">
        <v>698</v>
      </c>
      <c r="BE438" s="27" t="s">
        <v>698</v>
      </c>
      <c r="BF438" s="27" t="s">
        <v>698</v>
      </c>
      <c r="BG438" s="27" t="s">
        <v>698</v>
      </c>
      <c r="BH438" s="27" t="s">
        <v>698</v>
      </c>
      <c r="BI438" s="27" t="s">
        <v>704</v>
      </c>
      <c r="BJ438" s="27" t="s">
        <v>704</v>
      </c>
      <c r="BK438" s="27" t="s">
        <v>704</v>
      </c>
      <c r="BL438" s="27" t="s">
        <v>698</v>
      </c>
      <c r="BM438" s="27" t="s">
        <v>698</v>
      </c>
      <c r="BN438" s="27" t="s">
        <v>698</v>
      </c>
      <c r="BO438" s="27" t="s">
        <v>698</v>
      </c>
      <c r="BP438" s="27" t="s">
        <v>698</v>
      </c>
      <c r="BQ438" s="27" t="s">
        <v>698</v>
      </c>
      <c r="BR438" s="27" t="s">
        <v>698</v>
      </c>
      <c r="BS438" s="27" t="s">
        <v>698</v>
      </c>
      <c r="BT438" s="27" t="s">
        <v>698</v>
      </c>
      <c r="BU438" s="27" t="s">
        <v>698</v>
      </c>
      <c r="BV438" s="27" t="s">
        <v>698</v>
      </c>
      <c r="BW438" s="27" t="s">
        <v>698</v>
      </c>
      <c r="BX438" s="27" t="s">
        <v>698</v>
      </c>
      <c r="BY438" s="27" t="s">
        <v>698</v>
      </c>
      <c r="BZ438" s="27" t="s">
        <v>698</v>
      </c>
      <c r="CA438" s="27" t="s">
        <v>698</v>
      </c>
      <c r="CB438" s="27" t="s">
        <v>698</v>
      </c>
      <c r="CC438" s="27" t="s">
        <v>698</v>
      </c>
      <c r="CD438" s="27" t="s">
        <v>698</v>
      </c>
      <c r="CE438" s="27" t="s">
        <v>698</v>
      </c>
      <c r="CF438" s="27" t="s">
        <v>698</v>
      </c>
      <c r="CG438" s="27" t="s">
        <v>698</v>
      </c>
      <c r="CH438" s="27" t="s">
        <v>698</v>
      </c>
      <c r="CI438" s="27" t="s">
        <v>698</v>
      </c>
      <c r="CJ438" s="27" t="s">
        <v>698</v>
      </c>
      <c r="CK438" s="27" t="s">
        <v>698</v>
      </c>
      <c r="CL438" s="27" t="s">
        <v>698</v>
      </c>
      <c r="CM438" s="27" t="s">
        <v>698</v>
      </c>
      <c r="CN438" s="27" t="s">
        <v>698</v>
      </c>
      <c r="CO438" s="27" t="s">
        <v>698</v>
      </c>
      <c r="CP438" s="27" t="s">
        <v>698</v>
      </c>
      <c r="CQ438" s="27" t="s">
        <v>698</v>
      </c>
      <c r="CR438" s="27" t="s">
        <v>698</v>
      </c>
      <c r="CS438" s="27" t="s">
        <v>698</v>
      </c>
      <c r="CT438" s="27" t="s">
        <v>698</v>
      </c>
      <c r="CU438" s="27" t="s">
        <v>698</v>
      </c>
      <c r="CV438" s="27" t="s">
        <v>698</v>
      </c>
      <c r="CW438" s="27" t="s">
        <v>698</v>
      </c>
      <c r="CX438" s="27" t="s">
        <v>698</v>
      </c>
      <c r="CY438" s="27" t="s">
        <v>698</v>
      </c>
      <c r="CZ438" s="27" t="s">
        <v>698</v>
      </c>
      <c r="DA438" s="27" t="s">
        <v>698</v>
      </c>
      <c r="DB438" s="27" t="s">
        <v>698</v>
      </c>
      <c r="DC438" s="27" t="s">
        <v>698</v>
      </c>
      <c r="DD438" s="27" t="s">
        <v>698</v>
      </c>
      <c r="DE438" s="27" t="s">
        <v>698</v>
      </c>
      <c r="DF438" s="27" t="s">
        <v>698</v>
      </c>
      <c r="DG438" s="27" t="s">
        <v>698</v>
      </c>
      <c r="DH438" s="27" t="s">
        <v>698</v>
      </c>
      <c r="DI438" s="27" t="s">
        <v>698</v>
      </c>
      <c r="DJ438" s="27" t="s">
        <v>698</v>
      </c>
      <c r="DK438" s="27" t="s">
        <v>698</v>
      </c>
      <c r="DL438" s="27" t="s">
        <v>698</v>
      </c>
      <c r="DM438" s="27" t="s">
        <v>698</v>
      </c>
      <c r="DN438" s="27" t="s">
        <v>698</v>
      </c>
      <c r="DO438" s="27" t="s">
        <v>698</v>
      </c>
      <c r="DP438" s="27" t="s">
        <v>698</v>
      </c>
      <c r="DQ438" s="27" t="s">
        <v>698</v>
      </c>
      <c r="DR438" s="27" t="s">
        <v>698</v>
      </c>
      <c r="DS438" s="27" t="s">
        <v>698</v>
      </c>
      <c r="DT438" s="27" t="s">
        <v>698</v>
      </c>
      <c r="DU438" s="27" t="s">
        <v>698</v>
      </c>
      <c r="DV438" s="27" t="s">
        <v>698</v>
      </c>
      <c r="DW438" s="27" t="s">
        <v>698</v>
      </c>
      <c r="DX438" s="27" t="s">
        <v>698</v>
      </c>
      <c r="DY438" s="27" t="s">
        <v>698</v>
      </c>
      <c r="DZ438" s="27" t="s">
        <v>698</v>
      </c>
      <c r="EA438" s="27" t="s">
        <v>698</v>
      </c>
      <c r="EB438" s="27" t="s">
        <v>698</v>
      </c>
      <c r="EC438" s="27" t="s">
        <v>698</v>
      </c>
      <c r="ED438" s="27" t="s">
        <v>698</v>
      </c>
      <c r="EE438" s="27" t="s">
        <v>698</v>
      </c>
      <c r="EF438" s="27" t="s">
        <v>698</v>
      </c>
      <c r="EG438" s="27" t="s">
        <v>698</v>
      </c>
      <c r="EH438" s="27" t="s">
        <v>698</v>
      </c>
      <c r="EI438" s="27" t="s">
        <v>698</v>
      </c>
      <c r="EJ438" s="27" t="s">
        <v>698</v>
      </c>
      <c r="EK438" s="27" t="s">
        <v>698</v>
      </c>
      <c r="EL438" s="27" t="s">
        <v>698</v>
      </c>
      <c r="EM438" s="27" t="s">
        <v>698</v>
      </c>
      <c r="EN438" s="27" t="s">
        <v>698</v>
      </c>
      <c r="EO438" s="27" t="s">
        <v>698</v>
      </c>
      <c r="EP438" s="27" t="s">
        <v>698</v>
      </c>
      <c r="EQ438" s="27" t="s">
        <v>698</v>
      </c>
      <c r="ER438" s="27" t="s">
        <v>698</v>
      </c>
      <c r="ES438" s="27" t="s">
        <v>698</v>
      </c>
      <c r="ET438" s="27" t="s">
        <v>698</v>
      </c>
      <c r="EU438" s="27" t="s">
        <v>698</v>
      </c>
      <c r="EV438" s="27" t="s">
        <v>698</v>
      </c>
      <c r="EW438" s="27" t="s">
        <v>3485</v>
      </c>
      <c r="EX438" s="27" t="s">
        <v>3486</v>
      </c>
      <c r="EY438" s="27" t="s">
        <v>2707</v>
      </c>
      <c r="EZ438" s="27" t="s">
        <v>3487</v>
      </c>
      <c r="FA438" s="27" t="s">
        <v>694</v>
      </c>
      <c r="FB438" s="27" t="s">
        <v>694</v>
      </c>
      <c r="FC438" s="27" t="s">
        <v>694</v>
      </c>
      <c r="FD438" s="27" t="s">
        <v>694</v>
      </c>
      <c r="FE438" s="27" t="s">
        <v>3488</v>
      </c>
      <c r="FF438" s="42"/>
      <c r="FG438" s="42"/>
    </row>
    <row r="439" spans="1:163" x14ac:dyDescent="0.25">
      <c r="A439" s="27" t="str">
        <f t="shared" si="6"/>
        <v>IR003006001002004000000000000000000000</v>
      </c>
      <c r="B439" s="20" t="s">
        <v>2877</v>
      </c>
      <c r="C439" s="23" t="s">
        <v>2630</v>
      </c>
      <c r="D439" s="23" t="s">
        <v>710</v>
      </c>
      <c r="E439" s="23" t="s">
        <v>715</v>
      </c>
      <c r="F439" s="23" t="s">
        <v>702</v>
      </c>
      <c r="G439" s="23" t="s">
        <v>707</v>
      </c>
      <c r="H439" s="23" t="s">
        <v>711</v>
      </c>
      <c r="I439" s="23" t="s">
        <v>697</v>
      </c>
      <c r="J439" s="23" t="s">
        <v>697</v>
      </c>
      <c r="K439" s="64" t="s">
        <v>697</v>
      </c>
      <c r="L439" s="23" t="s">
        <v>697</v>
      </c>
      <c r="M439" s="23" t="s">
        <v>697</v>
      </c>
      <c r="N439" s="23" t="s">
        <v>697</v>
      </c>
      <c r="O439" s="23" t="s">
        <v>697</v>
      </c>
      <c r="P439" s="27">
        <v>0</v>
      </c>
      <c r="Q439" s="27" t="s">
        <v>704</v>
      </c>
      <c r="R439" s="27" t="s">
        <v>698</v>
      </c>
      <c r="S439" s="28" t="s">
        <v>694</v>
      </c>
      <c r="T439" s="28" t="s">
        <v>922</v>
      </c>
      <c r="U439" s="34" t="s">
        <v>3507</v>
      </c>
      <c r="V439" s="52" t="s">
        <v>905</v>
      </c>
      <c r="W439" s="20"/>
      <c r="X439" s="20"/>
      <c r="Y439" s="20"/>
      <c r="Z439" s="20"/>
      <c r="AA439" s="20" t="s">
        <v>3508</v>
      </c>
      <c r="AB439" s="20"/>
      <c r="AC439" s="20"/>
      <c r="AD439" s="20"/>
      <c r="AE439" s="20"/>
      <c r="AF439" s="20"/>
      <c r="AG439" s="20"/>
      <c r="AH439" s="27" t="s">
        <v>3509</v>
      </c>
      <c r="AI439" s="28" t="s">
        <v>704</v>
      </c>
      <c r="AJ439" s="27" t="s">
        <v>698</v>
      </c>
      <c r="AK439" s="27" t="s">
        <v>698</v>
      </c>
      <c r="AL439" s="27" t="s">
        <v>698</v>
      </c>
      <c r="AM439" s="27" t="s">
        <v>698</v>
      </c>
      <c r="AN439" s="27" t="s">
        <v>698</v>
      </c>
      <c r="AO439" s="27" t="s">
        <v>698</v>
      </c>
      <c r="AP439" s="27" t="s">
        <v>698</v>
      </c>
      <c r="AQ439" s="27" t="s">
        <v>698</v>
      </c>
      <c r="AR439" s="27" t="s">
        <v>698</v>
      </c>
      <c r="AS439" s="27" t="s">
        <v>698</v>
      </c>
      <c r="AT439" s="27" t="s">
        <v>698</v>
      </c>
      <c r="AU439" s="27" t="s">
        <v>698</v>
      </c>
      <c r="AV439" s="27" t="s">
        <v>698</v>
      </c>
      <c r="AW439" s="27" t="s">
        <v>698</v>
      </c>
      <c r="AX439" s="27" t="s">
        <v>698</v>
      </c>
      <c r="AY439" s="27" t="s">
        <v>698</v>
      </c>
      <c r="AZ439" s="27" t="s">
        <v>698</v>
      </c>
      <c r="BA439" s="27" t="s">
        <v>698</v>
      </c>
      <c r="BB439" s="27" t="s">
        <v>698</v>
      </c>
      <c r="BC439" s="27" t="s">
        <v>698</v>
      </c>
      <c r="BD439" s="27" t="s">
        <v>698</v>
      </c>
      <c r="BE439" s="27" t="s">
        <v>698</v>
      </c>
      <c r="BF439" s="27" t="s">
        <v>698</v>
      </c>
      <c r="BG439" s="27" t="s">
        <v>698</v>
      </c>
      <c r="BH439" s="27" t="s">
        <v>698</v>
      </c>
      <c r="BI439" s="27" t="s">
        <v>704</v>
      </c>
      <c r="BJ439" s="27" t="s">
        <v>704</v>
      </c>
      <c r="BK439" s="27" t="s">
        <v>704</v>
      </c>
      <c r="BL439" s="27" t="s">
        <v>698</v>
      </c>
      <c r="BM439" s="27" t="s">
        <v>698</v>
      </c>
      <c r="BN439" s="27" t="s">
        <v>698</v>
      </c>
      <c r="BO439" s="27" t="s">
        <v>698</v>
      </c>
      <c r="BP439" s="27" t="s">
        <v>698</v>
      </c>
      <c r="BQ439" s="27" t="s">
        <v>698</v>
      </c>
      <c r="BR439" s="27" t="s">
        <v>698</v>
      </c>
      <c r="BS439" s="27" t="s">
        <v>698</v>
      </c>
      <c r="BT439" s="27" t="s">
        <v>698</v>
      </c>
      <c r="BU439" s="27" t="s">
        <v>698</v>
      </c>
      <c r="BV439" s="27" t="s">
        <v>698</v>
      </c>
      <c r="BW439" s="27" t="s">
        <v>698</v>
      </c>
      <c r="BX439" s="27" t="s">
        <v>698</v>
      </c>
      <c r="BY439" s="27" t="s">
        <v>698</v>
      </c>
      <c r="BZ439" s="27" t="s">
        <v>698</v>
      </c>
      <c r="CA439" s="27" t="s">
        <v>698</v>
      </c>
      <c r="CB439" s="27" t="s">
        <v>698</v>
      </c>
      <c r="CC439" s="27" t="s">
        <v>698</v>
      </c>
      <c r="CD439" s="27" t="s">
        <v>698</v>
      </c>
      <c r="CE439" s="27" t="s">
        <v>698</v>
      </c>
      <c r="CF439" s="27" t="s">
        <v>698</v>
      </c>
      <c r="CG439" s="27" t="s">
        <v>698</v>
      </c>
      <c r="CH439" s="27" t="s">
        <v>698</v>
      </c>
      <c r="CI439" s="27" t="s">
        <v>698</v>
      </c>
      <c r="CJ439" s="27" t="s">
        <v>698</v>
      </c>
      <c r="CK439" s="27" t="s">
        <v>698</v>
      </c>
      <c r="CL439" s="27" t="s">
        <v>698</v>
      </c>
      <c r="CM439" s="27" t="s">
        <v>698</v>
      </c>
      <c r="CN439" s="27" t="s">
        <v>698</v>
      </c>
      <c r="CO439" s="27" t="s">
        <v>698</v>
      </c>
      <c r="CP439" s="27" t="s">
        <v>698</v>
      </c>
      <c r="CQ439" s="27" t="s">
        <v>698</v>
      </c>
      <c r="CR439" s="27" t="s">
        <v>698</v>
      </c>
      <c r="CS439" s="27" t="s">
        <v>698</v>
      </c>
      <c r="CT439" s="27" t="s">
        <v>698</v>
      </c>
      <c r="CU439" s="27" t="s">
        <v>698</v>
      </c>
      <c r="CV439" s="27" t="s">
        <v>698</v>
      </c>
      <c r="CW439" s="27" t="s">
        <v>698</v>
      </c>
      <c r="CX439" s="27" t="s">
        <v>698</v>
      </c>
      <c r="CY439" s="27" t="s">
        <v>698</v>
      </c>
      <c r="CZ439" s="27" t="s">
        <v>698</v>
      </c>
      <c r="DA439" s="27" t="s">
        <v>698</v>
      </c>
      <c r="DB439" s="27" t="s">
        <v>698</v>
      </c>
      <c r="DC439" s="27" t="s">
        <v>698</v>
      </c>
      <c r="DD439" s="27" t="s">
        <v>698</v>
      </c>
      <c r="DE439" s="27" t="s">
        <v>698</v>
      </c>
      <c r="DF439" s="27" t="s">
        <v>698</v>
      </c>
      <c r="DG439" s="27" t="s">
        <v>698</v>
      </c>
      <c r="DH439" s="27" t="s">
        <v>698</v>
      </c>
      <c r="DI439" s="27" t="s">
        <v>698</v>
      </c>
      <c r="DJ439" s="27" t="s">
        <v>698</v>
      </c>
      <c r="DK439" s="27" t="s">
        <v>698</v>
      </c>
      <c r="DL439" s="27" t="s">
        <v>698</v>
      </c>
      <c r="DM439" s="27" t="s">
        <v>698</v>
      </c>
      <c r="DN439" s="27" t="s">
        <v>698</v>
      </c>
      <c r="DO439" s="27" t="s">
        <v>698</v>
      </c>
      <c r="DP439" s="27" t="s">
        <v>698</v>
      </c>
      <c r="DQ439" s="27" t="s">
        <v>698</v>
      </c>
      <c r="DR439" s="27" t="s">
        <v>698</v>
      </c>
      <c r="DS439" s="27" t="s">
        <v>698</v>
      </c>
      <c r="DT439" s="27" t="s">
        <v>698</v>
      </c>
      <c r="DU439" s="27" t="s">
        <v>698</v>
      </c>
      <c r="DV439" s="27" t="s">
        <v>698</v>
      </c>
      <c r="DW439" s="27" t="s">
        <v>698</v>
      </c>
      <c r="DX439" s="27" t="s">
        <v>698</v>
      </c>
      <c r="DY439" s="27" t="s">
        <v>698</v>
      </c>
      <c r="DZ439" s="27" t="s">
        <v>698</v>
      </c>
      <c r="EA439" s="27" t="s">
        <v>698</v>
      </c>
      <c r="EB439" s="27" t="s">
        <v>698</v>
      </c>
      <c r="EC439" s="27" t="s">
        <v>698</v>
      </c>
      <c r="ED439" s="27" t="s">
        <v>698</v>
      </c>
      <c r="EE439" s="27" t="s">
        <v>698</v>
      </c>
      <c r="EF439" s="27" t="s">
        <v>698</v>
      </c>
      <c r="EG439" s="27" t="s">
        <v>698</v>
      </c>
      <c r="EH439" s="27" t="s">
        <v>698</v>
      </c>
      <c r="EI439" s="27" t="s">
        <v>698</v>
      </c>
      <c r="EJ439" s="27" t="s">
        <v>698</v>
      </c>
      <c r="EK439" s="27" t="s">
        <v>698</v>
      </c>
      <c r="EL439" s="27" t="s">
        <v>698</v>
      </c>
      <c r="EM439" s="27" t="s">
        <v>698</v>
      </c>
      <c r="EN439" s="27" t="s">
        <v>698</v>
      </c>
      <c r="EO439" s="27" t="s">
        <v>698</v>
      </c>
      <c r="EP439" s="27" t="s">
        <v>698</v>
      </c>
      <c r="EQ439" s="27" t="s">
        <v>698</v>
      </c>
      <c r="ER439" s="27" t="s">
        <v>698</v>
      </c>
      <c r="ES439" s="27" t="s">
        <v>698</v>
      </c>
      <c r="ET439" s="27" t="s">
        <v>698</v>
      </c>
      <c r="EU439" s="27" t="s">
        <v>698</v>
      </c>
      <c r="EV439" s="27" t="s">
        <v>698</v>
      </c>
      <c r="EW439" s="27" t="s">
        <v>3485</v>
      </c>
      <c r="EX439" s="27" t="s">
        <v>3486</v>
      </c>
      <c r="EY439" s="27" t="s">
        <v>2707</v>
      </c>
      <c r="EZ439" s="27" t="s">
        <v>3487</v>
      </c>
      <c r="FA439" s="27" t="s">
        <v>694</v>
      </c>
      <c r="FB439" s="27" t="s">
        <v>694</v>
      </c>
      <c r="FC439" s="27" t="s">
        <v>694</v>
      </c>
      <c r="FD439" s="27" t="s">
        <v>694</v>
      </c>
      <c r="FE439" s="27" t="s">
        <v>3488</v>
      </c>
      <c r="FF439" s="42"/>
      <c r="FG439" s="42"/>
    </row>
    <row r="440" spans="1:163" x14ac:dyDescent="0.25">
      <c r="A440" s="27" t="str">
        <f t="shared" si="6"/>
        <v>IR003006001003000000000000000000000000</v>
      </c>
      <c r="B440" s="20" t="s">
        <v>2877</v>
      </c>
      <c r="C440" s="23" t="s">
        <v>2630</v>
      </c>
      <c r="D440" s="23" t="s">
        <v>710</v>
      </c>
      <c r="E440" s="23" t="s">
        <v>715</v>
      </c>
      <c r="F440" s="23" t="s">
        <v>702</v>
      </c>
      <c r="G440" s="23" t="s">
        <v>710</v>
      </c>
      <c r="H440" s="21" t="s">
        <v>697</v>
      </c>
      <c r="I440" s="21" t="s">
        <v>697</v>
      </c>
      <c r="J440" s="23" t="s">
        <v>697</v>
      </c>
      <c r="K440" s="64" t="s">
        <v>697</v>
      </c>
      <c r="L440" s="23" t="s">
        <v>697</v>
      </c>
      <c r="M440" s="23" t="s">
        <v>697</v>
      </c>
      <c r="N440" s="23" t="s">
        <v>697</v>
      </c>
      <c r="O440" s="23" t="s">
        <v>697</v>
      </c>
      <c r="P440" s="27">
        <v>0</v>
      </c>
      <c r="Q440" s="27" t="s">
        <v>704</v>
      </c>
      <c r="R440" s="27" t="s">
        <v>698</v>
      </c>
      <c r="S440" s="28" t="s">
        <v>694</v>
      </c>
      <c r="T440" s="28" t="s">
        <v>922</v>
      </c>
      <c r="U440" s="34" t="s">
        <v>3510</v>
      </c>
      <c r="V440" s="52" t="s">
        <v>905</v>
      </c>
      <c r="W440" s="20"/>
      <c r="X440" s="20"/>
      <c r="Y440" s="20"/>
      <c r="Z440" s="20" t="s">
        <v>3511</v>
      </c>
      <c r="AA440" s="20"/>
      <c r="AB440" s="20"/>
      <c r="AC440" s="20"/>
      <c r="AD440" s="20"/>
      <c r="AE440" s="20"/>
      <c r="AF440" s="20"/>
      <c r="AG440" s="20"/>
      <c r="AH440" s="27" t="s">
        <v>3512</v>
      </c>
      <c r="AI440" s="28" t="s">
        <v>704</v>
      </c>
      <c r="AJ440" s="27" t="s">
        <v>698</v>
      </c>
      <c r="AK440" s="27" t="s">
        <v>698</v>
      </c>
      <c r="AL440" s="27" t="s">
        <v>698</v>
      </c>
      <c r="AM440" s="27" t="s">
        <v>698</v>
      </c>
      <c r="AN440" s="27" t="s">
        <v>698</v>
      </c>
      <c r="AO440" s="27" t="s">
        <v>698</v>
      </c>
      <c r="AP440" s="27" t="s">
        <v>698</v>
      </c>
      <c r="AQ440" s="27" t="s">
        <v>698</v>
      </c>
      <c r="AR440" s="27" t="s">
        <v>698</v>
      </c>
      <c r="AS440" s="27" t="s">
        <v>698</v>
      </c>
      <c r="AT440" s="27" t="s">
        <v>698</v>
      </c>
      <c r="AU440" s="27" t="s">
        <v>698</v>
      </c>
      <c r="AV440" s="27" t="s">
        <v>698</v>
      </c>
      <c r="AW440" s="27" t="s">
        <v>698</v>
      </c>
      <c r="AX440" s="27" t="s">
        <v>698</v>
      </c>
      <c r="AY440" s="27" t="s">
        <v>698</v>
      </c>
      <c r="AZ440" s="27" t="s">
        <v>698</v>
      </c>
      <c r="BA440" s="27" t="s">
        <v>698</v>
      </c>
      <c r="BB440" s="27" t="s">
        <v>698</v>
      </c>
      <c r="BC440" s="27" t="s">
        <v>698</v>
      </c>
      <c r="BD440" s="27" t="s">
        <v>698</v>
      </c>
      <c r="BE440" s="27" t="s">
        <v>698</v>
      </c>
      <c r="BF440" s="27" t="s">
        <v>698</v>
      </c>
      <c r="BG440" s="27" t="s">
        <v>698</v>
      </c>
      <c r="BH440" s="27" t="s">
        <v>698</v>
      </c>
      <c r="BI440" s="27" t="s">
        <v>704</v>
      </c>
      <c r="BJ440" s="27" t="s">
        <v>704</v>
      </c>
      <c r="BK440" s="27" t="s">
        <v>704</v>
      </c>
      <c r="BL440" s="27" t="s">
        <v>698</v>
      </c>
      <c r="BM440" s="27" t="s">
        <v>698</v>
      </c>
      <c r="BN440" s="27" t="s">
        <v>698</v>
      </c>
      <c r="BO440" s="27" t="s">
        <v>698</v>
      </c>
      <c r="BP440" s="27" t="s">
        <v>698</v>
      </c>
      <c r="BQ440" s="27" t="s">
        <v>698</v>
      </c>
      <c r="BR440" s="27" t="s">
        <v>698</v>
      </c>
      <c r="BS440" s="27" t="s">
        <v>698</v>
      </c>
      <c r="BT440" s="27" t="s">
        <v>698</v>
      </c>
      <c r="BU440" s="27" t="s">
        <v>698</v>
      </c>
      <c r="BV440" s="27" t="s">
        <v>698</v>
      </c>
      <c r="BW440" s="27" t="s">
        <v>698</v>
      </c>
      <c r="BX440" s="27" t="s">
        <v>698</v>
      </c>
      <c r="BY440" s="27" t="s">
        <v>698</v>
      </c>
      <c r="BZ440" s="27" t="s">
        <v>698</v>
      </c>
      <c r="CA440" s="27" t="s">
        <v>698</v>
      </c>
      <c r="CB440" s="27" t="s">
        <v>698</v>
      </c>
      <c r="CC440" s="27" t="s">
        <v>698</v>
      </c>
      <c r="CD440" s="27" t="s">
        <v>698</v>
      </c>
      <c r="CE440" s="27" t="s">
        <v>698</v>
      </c>
      <c r="CF440" s="27" t="s">
        <v>698</v>
      </c>
      <c r="CG440" s="27" t="s">
        <v>698</v>
      </c>
      <c r="CH440" s="27" t="s">
        <v>698</v>
      </c>
      <c r="CI440" s="27" t="s">
        <v>698</v>
      </c>
      <c r="CJ440" s="27" t="s">
        <v>698</v>
      </c>
      <c r="CK440" s="27" t="s">
        <v>698</v>
      </c>
      <c r="CL440" s="27" t="s">
        <v>698</v>
      </c>
      <c r="CM440" s="27" t="s">
        <v>698</v>
      </c>
      <c r="CN440" s="27" t="s">
        <v>698</v>
      </c>
      <c r="CO440" s="27" t="s">
        <v>698</v>
      </c>
      <c r="CP440" s="27" t="s">
        <v>698</v>
      </c>
      <c r="CQ440" s="27" t="s">
        <v>698</v>
      </c>
      <c r="CR440" s="27" t="s">
        <v>698</v>
      </c>
      <c r="CS440" s="27" t="s">
        <v>698</v>
      </c>
      <c r="CT440" s="27" t="s">
        <v>698</v>
      </c>
      <c r="CU440" s="27" t="s">
        <v>698</v>
      </c>
      <c r="CV440" s="27" t="s">
        <v>698</v>
      </c>
      <c r="CW440" s="27" t="s">
        <v>698</v>
      </c>
      <c r="CX440" s="27" t="s">
        <v>698</v>
      </c>
      <c r="CY440" s="27" t="s">
        <v>698</v>
      </c>
      <c r="CZ440" s="27" t="s">
        <v>698</v>
      </c>
      <c r="DA440" s="27" t="s">
        <v>698</v>
      </c>
      <c r="DB440" s="27" t="s">
        <v>698</v>
      </c>
      <c r="DC440" s="27" t="s">
        <v>698</v>
      </c>
      <c r="DD440" s="27" t="s">
        <v>698</v>
      </c>
      <c r="DE440" s="27" t="s">
        <v>698</v>
      </c>
      <c r="DF440" s="27" t="s">
        <v>698</v>
      </c>
      <c r="DG440" s="27" t="s">
        <v>698</v>
      </c>
      <c r="DH440" s="27" t="s">
        <v>698</v>
      </c>
      <c r="DI440" s="27" t="s">
        <v>698</v>
      </c>
      <c r="DJ440" s="27" t="s">
        <v>698</v>
      </c>
      <c r="DK440" s="27" t="s">
        <v>698</v>
      </c>
      <c r="DL440" s="27" t="s">
        <v>698</v>
      </c>
      <c r="DM440" s="27" t="s">
        <v>698</v>
      </c>
      <c r="DN440" s="27" t="s">
        <v>698</v>
      </c>
      <c r="DO440" s="27" t="s">
        <v>698</v>
      </c>
      <c r="DP440" s="27" t="s">
        <v>698</v>
      </c>
      <c r="DQ440" s="27" t="s">
        <v>698</v>
      </c>
      <c r="DR440" s="27" t="s">
        <v>698</v>
      </c>
      <c r="DS440" s="27" t="s">
        <v>698</v>
      </c>
      <c r="DT440" s="27" t="s">
        <v>698</v>
      </c>
      <c r="DU440" s="27" t="s">
        <v>698</v>
      </c>
      <c r="DV440" s="27" t="s">
        <v>698</v>
      </c>
      <c r="DW440" s="27" t="s">
        <v>698</v>
      </c>
      <c r="DX440" s="27" t="s">
        <v>698</v>
      </c>
      <c r="DY440" s="27" t="s">
        <v>698</v>
      </c>
      <c r="DZ440" s="27" t="s">
        <v>698</v>
      </c>
      <c r="EA440" s="27" t="s">
        <v>698</v>
      </c>
      <c r="EB440" s="27" t="s">
        <v>698</v>
      </c>
      <c r="EC440" s="27" t="s">
        <v>698</v>
      </c>
      <c r="ED440" s="27" t="s">
        <v>698</v>
      </c>
      <c r="EE440" s="27" t="s">
        <v>698</v>
      </c>
      <c r="EF440" s="27" t="s">
        <v>698</v>
      </c>
      <c r="EG440" s="27" t="s">
        <v>698</v>
      </c>
      <c r="EH440" s="27" t="s">
        <v>698</v>
      </c>
      <c r="EI440" s="27" t="s">
        <v>698</v>
      </c>
      <c r="EJ440" s="27" t="s">
        <v>698</v>
      </c>
      <c r="EK440" s="27" t="s">
        <v>698</v>
      </c>
      <c r="EL440" s="27" t="s">
        <v>698</v>
      </c>
      <c r="EM440" s="27" t="s">
        <v>698</v>
      </c>
      <c r="EN440" s="27" t="s">
        <v>698</v>
      </c>
      <c r="EO440" s="27" t="s">
        <v>698</v>
      </c>
      <c r="EP440" s="27" t="s">
        <v>698</v>
      </c>
      <c r="EQ440" s="27" t="s">
        <v>698</v>
      </c>
      <c r="ER440" s="27" t="s">
        <v>698</v>
      </c>
      <c r="ES440" s="27" t="s">
        <v>698</v>
      </c>
      <c r="ET440" s="27" t="s">
        <v>698</v>
      </c>
      <c r="EU440" s="27" t="s">
        <v>698</v>
      </c>
      <c r="EV440" s="27" t="s">
        <v>698</v>
      </c>
      <c r="EW440" s="27" t="s">
        <v>3485</v>
      </c>
      <c r="EX440" s="27" t="s">
        <v>3486</v>
      </c>
      <c r="EY440" s="27" t="s">
        <v>2707</v>
      </c>
      <c r="EZ440" s="27" t="s">
        <v>3487</v>
      </c>
      <c r="FA440" s="27" t="s">
        <v>694</v>
      </c>
      <c r="FB440" s="27" t="s">
        <v>694</v>
      </c>
      <c r="FC440" s="27" t="s">
        <v>694</v>
      </c>
      <c r="FD440" s="27" t="s">
        <v>694</v>
      </c>
      <c r="FE440" s="27" t="s">
        <v>3488</v>
      </c>
      <c r="FF440" s="42"/>
      <c r="FG440" s="42"/>
    </row>
    <row r="441" spans="1:163" x14ac:dyDescent="0.25">
      <c r="A441" s="27" t="str">
        <f t="shared" si="6"/>
        <v>IR003006001004000000000000000000000000</v>
      </c>
      <c r="B441" s="20" t="s">
        <v>2877</v>
      </c>
      <c r="C441" s="23" t="s">
        <v>2630</v>
      </c>
      <c r="D441" s="23" t="s">
        <v>710</v>
      </c>
      <c r="E441" s="23" t="s">
        <v>715</v>
      </c>
      <c r="F441" s="23" t="s">
        <v>702</v>
      </c>
      <c r="G441" s="23" t="s">
        <v>711</v>
      </c>
      <c r="H441" s="21" t="s">
        <v>697</v>
      </c>
      <c r="I441" s="21" t="s">
        <v>697</v>
      </c>
      <c r="J441" s="23" t="s">
        <v>697</v>
      </c>
      <c r="K441" s="64" t="s">
        <v>697</v>
      </c>
      <c r="L441" s="23" t="s">
        <v>697</v>
      </c>
      <c r="M441" s="23" t="s">
        <v>697</v>
      </c>
      <c r="N441" s="23" t="s">
        <v>697</v>
      </c>
      <c r="O441" s="23" t="s">
        <v>697</v>
      </c>
      <c r="P441" s="27">
        <v>0</v>
      </c>
      <c r="Q441" s="27" t="s">
        <v>704</v>
      </c>
      <c r="R441" s="27" t="s">
        <v>698</v>
      </c>
      <c r="S441" s="28" t="s">
        <v>694</v>
      </c>
      <c r="T441" s="28" t="s">
        <v>922</v>
      </c>
      <c r="U441" s="34" t="s">
        <v>3513</v>
      </c>
      <c r="V441" s="52" t="s">
        <v>905</v>
      </c>
      <c r="W441" s="20"/>
      <c r="X441" s="20"/>
      <c r="Y441" s="20"/>
      <c r="Z441" s="20" t="s">
        <v>3514</v>
      </c>
      <c r="AA441" s="20"/>
      <c r="AB441" s="20"/>
      <c r="AC441" s="20"/>
      <c r="AD441" s="20"/>
      <c r="AE441" s="20"/>
      <c r="AF441" s="20"/>
      <c r="AG441" s="20"/>
      <c r="AH441" s="27" t="s">
        <v>3515</v>
      </c>
      <c r="AI441" s="28" t="s">
        <v>704</v>
      </c>
      <c r="AJ441" s="27" t="s">
        <v>698</v>
      </c>
      <c r="AK441" s="27" t="s">
        <v>698</v>
      </c>
      <c r="AL441" s="27" t="s">
        <v>698</v>
      </c>
      <c r="AM441" s="27" t="s">
        <v>698</v>
      </c>
      <c r="AN441" s="27" t="s">
        <v>698</v>
      </c>
      <c r="AO441" s="27" t="s">
        <v>698</v>
      </c>
      <c r="AP441" s="27" t="s">
        <v>698</v>
      </c>
      <c r="AQ441" s="27" t="s">
        <v>698</v>
      </c>
      <c r="AR441" s="27" t="s">
        <v>698</v>
      </c>
      <c r="AS441" s="27" t="s">
        <v>698</v>
      </c>
      <c r="AT441" s="27" t="s">
        <v>698</v>
      </c>
      <c r="AU441" s="27" t="s">
        <v>698</v>
      </c>
      <c r="AV441" s="27" t="s">
        <v>698</v>
      </c>
      <c r="AW441" s="27" t="s">
        <v>698</v>
      </c>
      <c r="AX441" s="27" t="s">
        <v>698</v>
      </c>
      <c r="AY441" s="27" t="s">
        <v>698</v>
      </c>
      <c r="AZ441" s="27" t="s">
        <v>698</v>
      </c>
      <c r="BA441" s="27" t="s">
        <v>698</v>
      </c>
      <c r="BB441" s="27" t="s">
        <v>698</v>
      </c>
      <c r="BC441" s="27" t="s">
        <v>698</v>
      </c>
      <c r="BD441" s="27" t="s">
        <v>698</v>
      </c>
      <c r="BE441" s="27" t="s">
        <v>698</v>
      </c>
      <c r="BF441" s="27" t="s">
        <v>698</v>
      </c>
      <c r="BG441" s="27" t="s">
        <v>698</v>
      </c>
      <c r="BH441" s="27" t="s">
        <v>698</v>
      </c>
      <c r="BI441" s="27" t="s">
        <v>704</v>
      </c>
      <c r="BJ441" s="27" t="s">
        <v>704</v>
      </c>
      <c r="BK441" s="27" t="s">
        <v>704</v>
      </c>
      <c r="BL441" s="27" t="s">
        <v>698</v>
      </c>
      <c r="BM441" s="27" t="s">
        <v>698</v>
      </c>
      <c r="BN441" s="27" t="s">
        <v>698</v>
      </c>
      <c r="BO441" s="27" t="s">
        <v>698</v>
      </c>
      <c r="BP441" s="27" t="s">
        <v>698</v>
      </c>
      <c r="BQ441" s="27" t="s">
        <v>698</v>
      </c>
      <c r="BR441" s="27" t="s">
        <v>698</v>
      </c>
      <c r="BS441" s="27" t="s">
        <v>698</v>
      </c>
      <c r="BT441" s="27" t="s">
        <v>698</v>
      </c>
      <c r="BU441" s="27" t="s">
        <v>698</v>
      </c>
      <c r="BV441" s="27" t="s">
        <v>698</v>
      </c>
      <c r="BW441" s="27" t="s">
        <v>698</v>
      </c>
      <c r="BX441" s="27" t="s">
        <v>698</v>
      </c>
      <c r="BY441" s="27" t="s">
        <v>698</v>
      </c>
      <c r="BZ441" s="27" t="s">
        <v>698</v>
      </c>
      <c r="CA441" s="27" t="s">
        <v>698</v>
      </c>
      <c r="CB441" s="27" t="s">
        <v>698</v>
      </c>
      <c r="CC441" s="27" t="s">
        <v>698</v>
      </c>
      <c r="CD441" s="27" t="s">
        <v>698</v>
      </c>
      <c r="CE441" s="27" t="s">
        <v>698</v>
      </c>
      <c r="CF441" s="27" t="s">
        <v>698</v>
      </c>
      <c r="CG441" s="27" t="s">
        <v>698</v>
      </c>
      <c r="CH441" s="27" t="s">
        <v>698</v>
      </c>
      <c r="CI441" s="27" t="s">
        <v>698</v>
      </c>
      <c r="CJ441" s="27" t="s">
        <v>698</v>
      </c>
      <c r="CK441" s="27" t="s">
        <v>698</v>
      </c>
      <c r="CL441" s="27" t="s">
        <v>698</v>
      </c>
      <c r="CM441" s="27" t="s">
        <v>698</v>
      </c>
      <c r="CN441" s="27" t="s">
        <v>698</v>
      </c>
      <c r="CO441" s="27" t="s">
        <v>698</v>
      </c>
      <c r="CP441" s="27" t="s">
        <v>698</v>
      </c>
      <c r="CQ441" s="27" t="s">
        <v>698</v>
      </c>
      <c r="CR441" s="27" t="s">
        <v>698</v>
      </c>
      <c r="CS441" s="27" t="s">
        <v>698</v>
      </c>
      <c r="CT441" s="27" t="s">
        <v>698</v>
      </c>
      <c r="CU441" s="27" t="s">
        <v>698</v>
      </c>
      <c r="CV441" s="27" t="s">
        <v>698</v>
      </c>
      <c r="CW441" s="27" t="s">
        <v>698</v>
      </c>
      <c r="CX441" s="27" t="s">
        <v>698</v>
      </c>
      <c r="CY441" s="27" t="s">
        <v>698</v>
      </c>
      <c r="CZ441" s="27" t="s">
        <v>698</v>
      </c>
      <c r="DA441" s="27" t="s">
        <v>698</v>
      </c>
      <c r="DB441" s="27" t="s">
        <v>698</v>
      </c>
      <c r="DC441" s="27" t="s">
        <v>698</v>
      </c>
      <c r="DD441" s="27" t="s">
        <v>698</v>
      </c>
      <c r="DE441" s="27" t="s">
        <v>698</v>
      </c>
      <c r="DF441" s="27" t="s">
        <v>698</v>
      </c>
      <c r="DG441" s="27" t="s">
        <v>698</v>
      </c>
      <c r="DH441" s="27" t="s">
        <v>698</v>
      </c>
      <c r="DI441" s="27" t="s">
        <v>698</v>
      </c>
      <c r="DJ441" s="27" t="s">
        <v>698</v>
      </c>
      <c r="DK441" s="27" t="s">
        <v>698</v>
      </c>
      <c r="DL441" s="27" t="s">
        <v>698</v>
      </c>
      <c r="DM441" s="27" t="s">
        <v>698</v>
      </c>
      <c r="DN441" s="27" t="s">
        <v>698</v>
      </c>
      <c r="DO441" s="27" t="s">
        <v>698</v>
      </c>
      <c r="DP441" s="27" t="s">
        <v>698</v>
      </c>
      <c r="DQ441" s="27" t="s">
        <v>698</v>
      </c>
      <c r="DR441" s="27" t="s">
        <v>698</v>
      </c>
      <c r="DS441" s="27" t="s">
        <v>698</v>
      </c>
      <c r="DT441" s="27" t="s">
        <v>698</v>
      </c>
      <c r="DU441" s="27" t="s">
        <v>698</v>
      </c>
      <c r="DV441" s="27" t="s">
        <v>698</v>
      </c>
      <c r="DW441" s="27" t="s">
        <v>698</v>
      </c>
      <c r="DX441" s="27" t="s">
        <v>698</v>
      </c>
      <c r="DY441" s="27" t="s">
        <v>698</v>
      </c>
      <c r="DZ441" s="27" t="s">
        <v>698</v>
      </c>
      <c r="EA441" s="27" t="s">
        <v>698</v>
      </c>
      <c r="EB441" s="27" t="s">
        <v>698</v>
      </c>
      <c r="EC441" s="27" t="s">
        <v>698</v>
      </c>
      <c r="ED441" s="27" t="s">
        <v>698</v>
      </c>
      <c r="EE441" s="27" t="s">
        <v>698</v>
      </c>
      <c r="EF441" s="27" t="s">
        <v>698</v>
      </c>
      <c r="EG441" s="27" t="s">
        <v>698</v>
      </c>
      <c r="EH441" s="27" t="s">
        <v>698</v>
      </c>
      <c r="EI441" s="27" t="s">
        <v>698</v>
      </c>
      <c r="EJ441" s="27" t="s">
        <v>698</v>
      </c>
      <c r="EK441" s="27" t="s">
        <v>698</v>
      </c>
      <c r="EL441" s="27" t="s">
        <v>698</v>
      </c>
      <c r="EM441" s="27" t="s">
        <v>698</v>
      </c>
      <c r="EN441" s="27" t="s">
        <v>698</v>
      </c>
      <c r="EO441" s="27" t="s">
        <v>698</v>
      </c>
      <c r="EP441" s="27" t="s">
        <v>698</v>
      </c>
      <c r="EQ441" s="27" t="s">
        <v>698</v>
      </c>
      <c r="ER441" s="27" t="s">
        <v>698</v>
      </c>
      <c r="ES441" s="27" t="s">
        <v>698</v>
      </c>
      <c r="ET441" s="27" t="s">
        <v>698</v>
      </c>
      <c r="EU441" s="27" t="s">
        <v>698</v>
      </c>
      <c r="EV441" s="27" t="s">
        <v>698</v>
      </c>
      <c r="EW441" s="27" t="s">
        <v>3485</v>
      </c>
      <c r="EX441" s="27" t="s">
        <v>3486</v>
      </c>
      <c r="EY441" s="27" t="s">
        <v>2707</v>
      </c>
      <c r="EZ441" s="27" t="s">
        <v>3487</v>
      </c>
      <c r="FA441" s="27" t="s">
        <v>694</v>
      </c>
      <c r="FB441" s="27" t="s">
        <v>694</v>
      </c>
      <c r="FC441" s="27" t="s">
        <v>694</v>
      </c>
      <c r="FD441" s="27" t="s">
        <v>694</v>
      </c>
      <c r="FE441" s="27" t="s">
        <v>3488</v>
      </c>
      <c r="FF441" s="42"/>
      <c r="FG441" s="42"/>
    </row>
    <row r="442" spans="1:163" x14ac:dyDescent="0.25">
      <c r="A442" s="27" t="str">
        <f t="shared" si="6"/>
        <v>IR003006001005000000000000000000000000</v>
      </c>
      <c r="B442" s="20" t="s">
        <v>2877</v>
      </c>
      <c r="C442" s="23" t="s">
        <v>2630</v>
      </c>
      <c r="D442" s="23" t="s">
        <v>710</v>
      </c>
      <c r="E442" s="23" t="s">
        <v>715</v>
      </c>
      <c r="F442" s="23" t="s">
        <v>702</v>
      </c>
      <c r="G442" s="23" t="s">
        <v>713</v>
      </c>
      <c r="H442" s="21" t="s">
        <v>697</v>
      </c>
      <c r="I442" s="21" t="s">
        <v>697</v>
      </c>
      <c r="J442" s="23" t="s">
        <v>697</v>
      </c>
      <c r="K442" s="64" t="s">
        <v>697</v>
      </c>
      <c r="L442" s="23" t="s">
        <v>697</v>
      </c>
      <c r="M442" s="23" t="s">
        <v>697</v>
      </c>
      <c r="N442" s="23" t="s">
        <v>697</v>
      </c>
      <c r="O442" s="23" t="s">
        <v>697</v>
      </c>
      <c r="P442" s="27">
        <v>0</v>
      </c>
      <c r="Q442" s="27" t="s">
        <v>704</v>
      </c>
      <c r="R442" s="27" t="s">
        <v>698</v>
      </c>
      <c r="S442" s="28" t="s">
        <v>694</v>
      </c>
      <c r="T442" s="28" t="s">
        <v>922</v>
      </c>
      <c r="U442" s="34" t="s">
        <v>3516</v>
      </c>
      <c r="V442" s="52" t="s">
        <v>905</v>
      </c>
      <c r="W442" s="20"/>
      <c r="X442" s="20"/>
      <c r="Y442" s="20"/>
      <c r="Z442" s="20" t="s">
        <v>3517</v>
      </c>
      <c r="AA442" s="20"/>
      <c r="AB442" s="20"/>
      <c r="AC442" s="20"/>
      <c r="AD442" s="20"/>
      <c r="AE442" s="20"/>
      <c r="AF442" s="20"/>
      <c r="AG442" s="20"/>
      <c r="AH442" s="27" t="s">
        <v>3518</v>
      </c>
      <c r="AI442" s="28" t="s">
        <v>704</v>
      </c>
      <c r="AJ442" s="27" t="s">
        <v>698</v>
      </c>
      <c r="AK442" s="27" t="s">
        <v>698</v>
      </c>
      <c r="AL442" s="27" t="s">
        <v>698</v>
      </c>
      <c r="AM442" s="27" t="s">
        <v>698</v>
      </c>
      <c r="AN442" s="27" t="s">
        <v>698</v>
      </c>
      <c r="AO442" s="27" t="s">
        <v>698</v>
      </c>
      <c r="AP442" s="27" t="s">
        <v>698</v>
      </c>
      <c r="AQ442" s="27" t="s">
        <v>698</v>
      </c>
      <c r="AR442" s="27" t="s">
        <v>698</v>
      </c>
      <c r="AS442" s="27" t="s">
        <v>698</v>
      </c>
      <c r="AT442" s="27" t="s">
        <v>698</v>
      </c>
      <c r="AU442" s="27" t="s">
        <v>698</v>
      </c>
      <c r="AV442" s="27" t="s">
        <v>698</v>
      </c>
      <c r="AW442" s="27" t="s">
        <v>698</v>
      </c>
      <c r="AX442" s="27" t="s">
        <v>698</v>
      </c>
      <c r="AY442" s="27" t="s">
        <v>698</v>
      </c>
      <c r="AZ442" s="27" t="s">
        <v>698</v>
      </c>
      <c r="BA442" s="27" t="s">
        <v>698</v>
      </c>
      <c r="BB442" s="27" t="s">
        <v>698</v>
      </c>
      <c r="BC442" s="27" t="s">
        <v>698</v>
      </c>
      <c r="BD442" s="27" t="s">
        <v>698</v>
      </c>
      <c r="BE442" s="27" t="s">
        <v>698</v>
      </c>
      <c r="BF442" s="27" t="s">
        <v>698</v>
      </c>
      <c r="BG442" s="27" t="s">
        <v>698</v>
      </c>
      <c r="BH442" s="27" t="s">
        <v>698</v>
      </c>
      <c r="BI442" s="27" t="s">
        <v>704</v>
      </c>
      <c r="BJ442" s="27" t="s">
        <v>704</v>
      </c>
      <c r="BK442" s="27" t="s">
        <v>704</v>
      </c>
      <c r="BL442" s="27" t="s">
        <v>698</v>
      </c>
      <c r="BM442" s="27" t="s">
        <v>698</v>
      </c>
      <c r="BN442" s="27" t="s">
        <v>698</v>
      </c>
      <c r="BO442" s="27" t="s">
        <v>698</v>
      </c>
      <c r="BP442" s="27" t="s">
        <v>698</v>
      </c>
      <c r="BQ442" s="27" t="s">
        <v>698</v>
      </c>
      <c r="BR442" s="27" t="s">
        <v>698</v>
      </c>
      <c r="BS442" s="27" t="s">
        <v>698</v>
      </c>
      <c r="BT442" s="27" t="s">
        <v>698</v>
      </c>
      <c r="BU442" s="27" t="s">
        <v>698</v>
      </c>
      <c r="BV442" s="27" t="s">
        <v>698</v>
      </c>
      <c r="BW442" s="27" t="s">
        <v>698</v>
      </c>
      <c r="BX442" s="27" t="s">
        <v>698</v>
      </c>
      <c r="BY442" s="27" t="s">
        <v>698</v>
      </c>
      <c r="BZ442" s="27" t="s">
        <v>698</v>
      </c>
      <c r="CA442" s="27" t="s">
        <v>698</v>
      </c>
      <c r="CB442" s="27" t="s">
        <v>698</v>
      </c>
      <c r="CC442" s="27" t="s">
        <v>698</v>
      </c>
      <c r="CD442" s="27" t="s">
        <v>698</v>
      </c>
      <c r="CE442" s="27" t="s">
        <v>698</v>
      </c>
      <c r="CF442" s="27" t="s">
        <v>698</v>
      </c>
      <c r="CG442" s="27" t="s">
        <v>698</v>
      </c>
      <c r="CH442" s="27" t="s">
        <v>698</v>
      </c>
      <c r="CI442" s="27" t="s">
        <v>698</v>
      </c>
      <c r="CJ442" s="27" t="s">
        <v>698</v>
      </c>
      <c r="CK442" s="27" t="s">
        <v>698</v>
      </c>
      <c r="CL442" s="27" t="s">
        <v>698</v>
      </c>
      <c r="CM442" s="27" t="s">
        <v>698</v>
      </c>
      <c r="CN442" s="27" t="s">
        <v>698</v>
      </c>
      <c r="CO442" s="27" t="s">
        <v>698</v>
      </c>
      <c r="CP442" s="27" t="s">
        <v>698</v>
      </c>
      <c r="CQ442" s="27" t="s">
        <v>698</v>
      </c>
      <c r="CR442" s="27" t="s">
        <v>698</v>
      </c>
      <c r="CS442" s="27" t="s">
        <v>698</v>
      </c>
      <c r="CT442" s="27" t="s">
        <v>698</v>
      </c>
      <c r="CU442" s="27" t="s">
        <v>698</v>
      </c>
      <c r="CV442" s="27" t="s">
        <v>698</v>
      </c>
      <c r="CW442" s="27" t="s">
        <v>698</v>
      </c>
      <c r="CX442" s="27" t="s">
        <v>698</v>
      </c>
      <c r="CY442" s="27" t="s">
        <v>698</v>
      </c>
      <c r="CZ442" s="27" t="s">
        <v>698</v>
      </c>
      <c r="DA442" s="27" t="s">
        <v>698</v>
      </c>
      <c r="DB442" s="27" t="s">
        <v>698</v>
      </c>
      <c r="DC442" s="27" t="s">
        <v>698</v>
      </c>
      <c r="DD442" s="27" t="s">
        <v>698</v>
      </c>
      <c r="DE442" s="27" t="s">
        <v>698</v>
      </c>
      <c r="DF442" s="27" t="s">
        <v>698</v>
      </c>
      <c r="DG442" s="27" t="s">
        <v>698</v>
      </c>
      <c r="DH442" s="27" t="s">
        <v>698</v>
      </c>
      <c r="DI442" s="27" t="s">
        <v>698</v>
      </c>
      <c r="DJ442" s="27" t="s">
        <v>698</v>
      </c>
      <c r="DK442" s="27" t="s">
        <v>698</v>
      </c>
      <c r="DL442" s="27" t="s">
        <v>698</v>
      </c>
      <c r="DM442" s="27" t="s">
        <v>698</v>
      </c>
      <c r="DN442" s="27" t="s">
        <v>698</v>
      </c>
      <c r="DO442" s="27" t="s">
        <v>698</v>
      </c>
      <c r="DP442" s="27" t="s">
        <v>698</v>
      </c>
      <c r="DQ442" s="27" t="s">
        <v>698</v>
      </c>
      <c r="DR442" s="27" t="s">
        <v>698</v>
      </c>
      <c r="DS442" s="27" t="s">
        <v>698</v>
      </c>
      <c r="DT442" s="27" t="s">
        <v>698</v>
      </c>
      <c r="DU442" s="27" t="s">
        <v>698</v>
      </c>
      <c r="DV442" s="27" t="s">
        <v>698</v>
      </c>
      <c r="DW442" s="27" t="s">
        <v>698</v>
      </c>
      <c r="DX442" s="27" t="s">
        <v>698</v>
      </c>
      <c r="DY442" s="27" t="s">
        <v>698</v>
      </c>
      <c r="DZ442" s="27" t="s">
        <v>698</v>
      </c>
      <c r="EA442" s="27" t="s">
        <v>698</v>
      </c>
      <c r="EB442" s="27" t="s">
        <v>698</v>
      </c>
      <c r="EC442" s="27" t="s">
        <v>698</v>
      </c>
      <c r="ED442" s="27" t="s">
        <v>698</v>
      </c>
      <c r="EE442" s="27" t="s">
        <v>698</v>
      </c>
      <c r="EF442" s="27" t="s">
        <v>698</v>
      </c>
      <c r="EG442" s="27" t="s">
        <v>698</v>
      </c>
      <c r="EH442" s="27" t="s">
        <v>698</v>
      </c>
      <c r="EI442" s="27" t="s">
        <v>698</v>
      </c>
      <c r="EJ442" s="27" t="s">
        <v>698</v>
      </c>
      <c r="EK442" s="27" t="s">
        <v>698</v>
      </c>
      <c r="EL442" s="27" t="s">
        <v>698</v>
      </c>
      <c r="EM442" s="27" t="s">
        <v>698</v>
      </c>
      <c r="EN442" s="27" t="s">
        <v>698</v>
      </c>
      <c r="EO442" s="27" t="s">
        <v>698</v>
      </c>
      <c r="EP442" s="27" t="s">
        <v>698</v>
      </c>
      <c r="EQ442" s="27" t="s">
        <v>698</v>
      </c>
      <c r="ER442" s="27" t="s">
        <v>698</v>
      </c>
      <c r="ES442" s="27" t="s">
        <v>698</v>
      </c>
      <c r="ET442" s="27" t="s">
        <v>698</v>
      </c>
      <c r="EU442" s="27" t="s">
        <v>698</v>
      </c>
      <c r="EV442" s="27" t="s">
        <v>698</v>
      </c>
      <c r="EW442" s="27" t="s">
        <v>3485</v>
      </c>
      <c r="EX442" s="27" t="s">
        <v>3486</v>
      </c>
      <c r="EY442" s="27" t="s">
        <v>2707</v>
      </c>
      <c r="EZ442" s="27" t="s">
        <v>3487</v>
      </c>
      <c r="FA442" s="27" t="s">
        <v>694</v>
      </c>
      <c r="FB442" s="27" t="s">
        <v>694</v>
      </c>
      <c r="FC442" s="27" t="s">
        <v>694</v>
      </c>
      <c r="FD442" s="27" t="s">
        <v>694</v>
      </c>
      <c r="FE442" s="27" t="s">
        <v>3488</v>
      </c>
      <c r="FF442" s="42"/>
      <c r="FG442" s="42"/>
    </row>
    <row r="443" spans="1:163" x14ac:dyDescent="0.25">
      <c r="A443" s="27" t="str">
        <f t="shared" si="6"/>
        <v>IR003006001006000000000000000000000000</v>
      </c>
      <c r="B443" s="20" t="s">
        <v>2877</v>
      </c>
      <c r="C443" s="23" t="s">
        <v>2630</v>
      </c>
      <c r="D443" s="23" t="s">
        <v>710</v>
      </c>
      <c r="E443" s="23" t="s">
        <v>715</v>
      </c>
      <c r="F443" s="23" t="s">
        <v>702</v>
      </c>
      <c r="G443" s="23" t="s">
        <v>715</v>
      </c>
      <c r="H443" s="21" t="s">
        <v>697</v>
      </c>
      <c r="I443" s="21" t="s">
        <v>697</v>
      </c>
      <c r="J443" s="23" t="s">
        <v>697</v>
      </c>
      <c r="K443" s="64" t="s">
        <v>697</v>
      </c>
      <c r="L443" s="23" t="s">
        <v>697</v>
      </c>
      <c r="M443" s="23" t="s">
        <v>697</v>
      </c>
      <c r="N443" s="23" t="s">
        <v>697</v>
      </c>
      <c r="O443" s="23" t="s">
        <v>697</v>
      </c>
      <c r="P443" s="27">
        <v>0</v>
      </c>
      <c r="Q443" s="27" t="s">
        <v>704</v>
      </c>
      <c r="R443" s="27" t="s">
        <v>698</v>
      </c>
      <c r="S443" s="28" t="s">
        <v>694</v>
      </c>
      <c r="T443" s="28" t="s">
        <v>922</v>
      </c>
      <c r="U443" s="31" t="s">
        <v>3519</v>
      </c>
      <c r="V443" s="52" t="s">
        <v>905</v>
      </c>
      <c r="W443" s="20"/>
      <c r="X443" s="20"/>
      <c r="Y443" s="20"/>
      <c r="Z443" s="20" t="s">
        <v>3520</v>
      </c>
      <c r="AA443" s="20"/>
      <c r="AB443" s="20"/>
      <c r="AC443" s="20"/>
      <c r="AD443" s="20"/>
      <c r="AE443" s="20"/>
      <c r="AF443" s="20"/>
      <c r="AG443" s="20"/>
      <c r="AH443" s="27" t="s">
        <v>3521</v>
      </c>
      <c r="AI443" s="28" t="s">
        <v>704</v>
      </c>
      <c r="AJ443" s="27" t="s">
        <v>698</v>
      </c>
      <c r="AK443" s="27" t="s">
        <v>698</v>
      </c>
      <c r="AL443" s="27" t="s">
        <v>698</v>
      </c>
      <c r="AM443" s="27" t="s">
        <v>698</v>
      </c>
      <c r="AN443" s="27" t="s">
        <v>698</v>
      </c>
      <c r="AO443" s="27" t="s">
        <v>698</v>
      </c>
      <c r="AP443" s="27" t="s">
        <v>698</v>
      </c>
      <c r="AQ443" s="27" t="s">
        <v>698</v>
      </c>
      <c r="AR443" s="27" t="s">
        <v>698</v>
      </c>
      <c r="AS443" s="27" t="s">
        <v>698</v>
      </c>
      <c r="AT443" s="27" t="s">
        <v>698</v>
      </c>
      <c r="AU443" s="27" t="s">
        <v>698</v>
      </c>
      <c r="AV443" s="27" t="s">
        <v>698</v>
      </c>
      <c r="AW443" s="27" t="s">
        <v>698</v>
      </c>
      <c r="AX443" s="27" t="s">
        <v>698</v>
      </c>
      <c r="AY443" s="27" t="s">
        <v>698</v>
      </c>
      <c r="AZ443" s="27" t="s">
        <v>698</v>
      </c>
      <c r="BA443" s="27" t="s">
        <v>698</v>
      </c>
      <c r="BB443" s="27" t="s">
        <v>698</v>
      </c>
      <c r="BC443" s="27" t="s">
        <v>698</v>
      </c>
      <c r="BD443" s="27" t="s">
        <v>698</v>
      </c>
      <c r="BE443" s="27" t="s">
        <v>698</v>
      </c>
      <c r="BF443" s="27" t="s">
        <v>698</v>
      </c>
      <c r="BG443" s="27" t="s">
        <v>698</v>
      </c>
      <c r="BH443" s="27" t="s">
        <v>698</v>
      </c>
      <c r="BI443" s="27" t="s">
        <v>704</v>
      </c>
      <c r="BJ443" s="27" t="s">
        <v>704</v>
      </c>
      <c r="BK443" s="27" t="s">
        <v>704</v>
      </c>
      <c r="BL443" s="27" t="s">
        <v>698</v>
      </c>
      <c r="BM443" s="27" t="s">
        <v>698</v>
      </c>
      <c r="BN443" s="27" t="s">
        <v>698</v>
      </c>
      <c r="BO443" s="27" t="s">
        <v>698</v>
      </c>
      <c r="BP443" s="27" t="s">
        <v>698</v>
      </c>
      <c r="BQ443" s="27" t="s">
        <v>698</v>
      </c>
      <c r="BR443" s="27" t="s">
        <v>698</v>
      </c>
      <c r="BS443" s="27" t="s">
        <v>698</v>
      </c>
      <c r="BT443" s="27" t="s">
        <v>698</v>
      </c>
      <c r="BU443" s="27" t="s">
        <v>698</v>
      </c>
      <c r="BV443" s="27" t="s">
        <v>698</v>
      </c>
      <c r="BW443" s="27" t="s">
        <v>698</v>
      </c>
      <c r="BX443" s="27" t="s">
        <v>698</v>
      </c>
      <c r="BY443" s="27" t="s">
        <v>698</v>
      </c>
      <c r="BZ443" s="27" t="s">
        <v>698</v>
      </c>
      <c r="CA443" s="27" t="s">
        <v>698</v>
      </c>
      <c r="CB443" s="27" t="s">
        <v>698</v>
      </c>
      <c r="CC443" s="27" t="s">
        <v>698</v>
      </c>
      <c r="CD443" s="27" t="s">
        <v>698</v>
      </c>
      <c r="CE443" s="27" t="s">
        <v>698</v>
      </c>
      <c r="CF443" s="27" t="s">
        <v>698</v>
      </c>
      <c r="CG443" s="27" t="s">
        <v>698</v>
      </c>
      <c r="CH443" s="27" t="s">
        <v>698</v>
      </c>
      <c r="CI443" s="27" t="s">
        <v>698</v>
      </c>
      <c r="CJ443" s="27" t="s">
        <v>698</v>
      </c>
      <c r="CK443" s="27" t="s">
        <v>698</v>
      </c>
      <c r="CL443" s="27" t="s">
        <v>698</v>
      </c>
      <c r="CM443" s="27" t="s">
        <v>698</v>
      </c>
      <c r="CN443" s="27" t="s">
        <v>698</v>
      </c>
      <c r="CO443" s="27" t="s">
        <v>698</v>
      </c>
      <c r="CP443" s="27" t="s">
        <v>698</v>
      </c>
      <c r="CQ443" s="27" t="s">
        <v>698</v>
      </c>
      <c r="CR443" s="27" t="s">
        <v>698</v>
      </c>
      <c r="CS443" s="27" t="s">
        <v>698</v>
      </c>
      <c r="CT443" s="27" t="s">
        <v>698</v>
      </c>
      <c r="CU443" s="27" t="s">
        <v>698</v>
      </c>
      <c r="CV443" s="27" t="s">
        <v>698</v>
      </c>
      <c r="CW443" s="27" t="s">
        <v>698</v>
      </c>
      <c r="CX443" s="27" t="s">
        <v>698</v>
      </c>
      <c r="CY443" s="27" t="s">
        <v>698</v>
      </c>
      <c r="CZ443" s="27" t="s">
        <v>698</v>
      </c>
      <c r="DA443" s="27" t="s">
        <v>698</v>
      </c>
      <c r="DB443" s="27" t="s">
        <v>698</v>
      </c>
      <c r="DC443" s="27" t="s">
        <v>698</v>
      </c>
      <c r="DD443" s="27" t="s">
        <v>698</v>
      </c>
      <c r="DE443" s="27" t="s">
        <v>698</v>
      </c>
      <c r="DF443" s="27" t="s">
        <v>698</v>
      </c>
      <c r="DG443" s="27" t="s">
        <v>698</v>
      </c>
      <c r="DH443" s="27" t="s">
        <v>698</v>
      </c>
      <c r="DI443" s="27" t="s">
        <v>698</v>
      </c>
      <c r="DJ443" s="27" t="s">
        <v>698</v>
      </c>
      <c r="DK443" s="27" t="s">
        <v>698</v>
      </c>
      <c r="DL443" s="27" t="s">
        <v>698</v>
      </c>
      <c r="DM443" s="27" t="s">
        <v>698</v>
      </c>
      <c r="DN443" s="27" t="s">
        <v>698</v>
      </c>
      <c r="DO443" s="27" t="s">
        <v>698</v>
      </c>
      <c r="DP443" s="27" t="s">
        <v>698</v>
      </c>
      <c r="DQ443" s="27" t="s">
        <v>698</v>
      </c>
      <c r="DR443" s="27" t="s">
        <v>698</v>
      </c>
      <c r="DS443" s="27" t="s">
        <v>698</v>
      </c>
      <c r="DT443" s="27" t="s">
        <v>698</v>
      </c>
      <c r="DU443" s="27" t="s">
        <v>698</v>
      </c>
      <c r="DV443" s="27" t="s">
        <v>698</v>
      </c>
      <c r="DW443" s="27" t="s">
        <v>698</v>
      </c>
      <c r="DX443" s="27" t="s">
        <v>698</v>
      </c>
      <c r="DY443" s="27" t="s">
        <v>698</v>
      </c>
      <c r="DZ443" s="27" t="s">
        <v>698</v>
      </c>
      <c r="EA443" s="27" t="s">
        <v>698</v>
      </c>
      <c r="EB443" s="27" t="s">
        <v>698</v>
      </c>
      <c r="EC443" s="27" t="s">
        <v>698</v>
      </c>
      <c r="ED443" s="27" t="s">
        <v>698</v>
      </c>
      <c r="EE443" s="27" t="s">
        <v>698</v>
      </c>
      <c r="EF443" s="27" t="s">
        <v>698</v>
      </c>
      <c r="EG443" s="27" t="s">
        <v>698</v>
      </c>
      <c r="EH443" s="27" t="s">
        <v>698</v>
      </c>
      <c r="EI443" s="27" t="s">
        <v>698</v>
      </c>
      <c r="EJ443" s="27" t="s">
        <v>698</v>
      </c>
      <c r="EK443" s="27" t="s">
        <v>698</v>
      </c>
      <c r="EL443" s="27" t="s">
        <v>698</v>
      </c>
      <c r="EM443" s="27" t="s">
        <v>698</v>
      </c>
      <c r="EN443" s="27" t="s">
        <v>698</v>
      </c>
      <c r="EO443" s="27" t="s">
        <v>698</v>
      </c>
      <c r="EP443" s="27" t="s">
        <v>698</v>
      </c>
      <c r="EQ443" s="27" t="s">
        <v>698</v>
      </c>
      <c r="ER443" s="27" t="s">
        <v>698</v>
      </c>
      <c r="ES443" s="27" t="s">
        <v>698</v>
      </c>
      <c r="ET443" s="27" t="s">
        <v>698</v>
      </c>
      <c r="EU443" s="27" t="s">
        <v>698</v>
      </c>
      <c r="EV443" s="27" t="s">
        <v>698</v>
      </c>
      <c r="EW443" s="27" t="s">
        <v>3485</v>
      </c>
      <c r="EX443" s="27" t="s">
        <v>3486</v>
      </c>
      <c r="EY443" s="27" t="s">
        <v>2707</v>
      </c>
      <c r="EZ443" s="27" t="s">
        <v>3487</v>
      </c>
      <c r="FA443" s="27" t="s">
        <v>694</v>
      </c>
      <c r="FB443" s="27" t="s">
        <v>694</v>
      </c>
      <c r="FC443" s="27" t="s">
        <v>694</v>
      </c>
      <c r="FD443" s="27" t="s">
        <v>694</v>
      </c>
      <c r="FE443" s="27" t="s">
        <v>3488</v>
      </c>
      <c r="FF443" s="42"/>
      <c r="FG443" s="42"/>
    </row>
    <row r="444" spans="1:163" x14ac:dyDescent="0.25">
      <c r="A444" s="27" t="str">
        <f t="shared" si="6"/>
        <v>IR003006001007000000000000000000000000</v>
      </c>
      <c r="B444" s="20" t="s">
        <v>2877</v>
      </c>
      <c r="C444" s="23" t="s">
        <v>2630</v>
      </c>
      <c r="D444" s="23" t="s">
        <v>710</v>
      </c>
      <c r="E444" s="23" t="s">
        <v>715</v>
      </c>
      <c r="F444" s="23" t="s">
        <v>702</v>
      </c>
      <c r="G444" s="23" t="s">
        <v>718</v>
      </c>
      <c r="H444" s="21" t="s">
        <v>697</v>
      </c>
      <c r="I444" s="21" t="s">
        <v>697</v>
      </c>
      <c r="J444" s="23" t="s">
        <v>697</v>
      </c>
      <c r="K444" s="64" t="s">
        <v>697</v>
      </c>
      <c r="L444" s="23" t="s">
        <v>697</v>
      </c>
      <c r="M444" s="23" t="s">
        <v>697</v>
      </c>
      <c r="N444" s="23" t="s">
        <v>697</v>
      </c>
      <c r="O444" s="23" t="s">
        <v>697</v>
      </c>
      <c r="P444" s="27">
        <v>0</v>
      </c>
      <c r="Q444" s="27" t="s">
        <v>704</v>
      </c>
      <c r="R444" s="27" t="s">
        <v>698</v>
      </c>
      <c r="S444" s="28" t="s">
        <v>694</v>
      </c>
      <c r="T444" s="28" t="s">
        <v>922</v>
      </c>
      <c r="U444" s="34" t="s">
        <v>3522</v>
      </c>
      <c r="V444" s="52" t="s">
        <v>905</v>
      </c>
      <c r="W444" s="20"/>
      <c r="X444" s="20"/>
      <c r="Y444" s="20"/>
      <c r="Z444" s="20" t="s">
        <v>3523</v>
      </c>
      <c r="AA444" s="20"/>
      <c r="AB444" s="20"/>
      <c r="AC444" s="20"/>
      <c r="AD444" s="20"/>
      <c r="AE444" s="20"/>
      <c r="AF444" s="20"/>
      <c r="AG444" s="20"/>
      <c r="AH444" s="27" t="s">
        <v>3524</v>
      </c>
      <c r="AI444" s="28" t="s">
        <v>704</v>
      </c>
      <c r="AJ444" s="27" t="s">
        <v>698</v>
      </c>
      <c r="AK444" s="27" t="s">
        <v>698</v>
      </c>
      <c r="AL444" s="27" t="s">
        <v>698</v>
      </c>
      <c r="AM444" s="27" t="s">
        <v>698</v>
      </c>
      <c r="AN444" s="27" t="s">
        <v>698</v>
      </c>
      <c r="AO444" s="27" t="s">
        <v>698</v>
      </c>
      <c r="AP444" s="27" t="s">
        <v>698</v>
      </c>
      <c r="AQ444" s="27" t="s">
        <v>698</v>
      </c>
      <c r="AR444" s="27" t="s">
        <v>698</v>
      </c>
      <c r="AS444" s="27" t="s">
        <v>698</v>
      </c>
      <c r="AT444" s="27" t="s">
        <v>698</v>
      </c>
      <c r="AU444" s="27" t="s">
        <v>698</v>
      </c>
      <c r="AV444" s="27" t="s">
        <v>698</v>
      </c>
      <c r="AW444" s="27" t="s">
        <v>698</v>
      </c>
      <c r="AX444" s="27" t="s">
        <v>698</v>
      </c>
      <c r="AY444" s="27" t="s">
        <v>698</v>
      </c>
      <c r="AZ444" s="27" t="s">
        <v>698</v>
      </c>
      <c r="BA444" s="27" t="s">
        <v>698</v>
      </c>
      <c r="BB444" s="27" t="s">
        <v>698</v>
      </c>
      <c r="BC444" s="27" t="s">
        <v>698</v>
      </c>
      <c r="BD444" s="27" t="s">
        <v>698</v>
      </c>
      <c r="BE444" s="27" t="s">
        <v>698</v>
      </c>
      <c r="BF444" s="27" t="s">
        <v>698</v>
      </c>
      <c r="BG444" s="27" t="s">
        <v>698</v>
      </c>
      <c r="BH444" s="27" t="s">
        <v>698</v>
      </c>
      <c r="BI444" s="27" t="s">
        <v>704</v>
      </c>
      <c r="BJ444" s="27" t="s">
        <v>704</v>
      </c>
      <c r="BK444" s="27" t="s">
        <v>704</v>
      </c>
      <c r="BL444" s="27" t="s">
        <v>698</v>
      </c>
      <c r="BM444" s="27" t="s">
        <v>698</v>
      </c>
      <c r="BN444" s="27" t="s">
        <v>698</v>
      </c>
      <c r="BO444" s="27" t="s">
        <v>698</v>
      </c>
      <c r="BP444" s="27" t="s">
        <v>698</v>
      </c>
      <c r="BQ444" s="27" t="s">
        <v>698</v>
      </c>
      <c r="BR444" s="27" t="s">
        <v>698</v>
      </c>
      <c r="BS444" s="27" t="s">
        <v>698</v>
      </c>
      <c r="BT444" s="27" t="s">
        <v>698</v>
      </c>
      <c r="BU444" s="27" t="s">
        <v>698</v>
      </c>
      <c r="BV444" s="27" t="s">
        <v>698</v>
      </c>
      <c r="BW444" s="27" t="s">
        <v>698</v>
      </c>
      <c r="BX444" s="27" t="s">
        <v>698</v>
      </c>
      <c r="BY444" s="27" t="s">
        <v>698</v>
      </c>
      <c r="BZ444" s="27" t="s">
        <v>698</v>
      </c>
      <c r="CA444" s="27" t="s">
        <v>698</v>
      </c>
      <c r="CB444" s="27" t="s">
        <v>698</v>
      </c>
      <c r="CC444" s="27" t="s">
        <v>698</v>
      </c>
      <c r="CD444" s="27" t="s">
        <v>698</v>
      </c>
      <c r="CE444" s="27" t="s">
        <v>698</v>
      </c>
      <c r="CF444" s="27" t="s">
        <v>698</v>
      </c>
      <c r="CG444" s="27" t="s">
        <v>698</v>
      </c>
      <c r="CH444" s="27" t="s">
        <v>698</v>
      </c>
      <c r="CI444" s="27" t="s">
        <v>698</v>
      </c>
      <c r="CJ444" s="27" t="s">
        <v>698</v>
      </c>
      <c r="CK444" s="27" t="s">
        <v>698</v>
      </c>
      <c r="CL444" s="27" t="s">
        <v>698</v>
      </c>
      <c r="CM444" s="27" t="s">
        <v>698</v>
      </c>
      <c r="CN444" s="27" t="s">
        <v>698</v>
      </c>
      <c r="CO444" s="27" t="s">
        <v>698</v>
      </c>
      <c r="CP444" s="27" t="s">
        <v>698</v>
      </c>
      <c r="CQ444" s="27" t="s">
        <v>698</v>
      </c>
      <c r="CR444" s="27" t="s">
        <v>698</v>
      </c>
      <c r="CS444" s="27" t="s">
        <v>698</v>
      </c>
      <c r="CT444" s="27" t="s">
        <v>698</v>
      </c>
      <c r="CU444" s="27" t="s">
        <v>698</v>
      </c>
      <c r="CV444" s="27" t="s">
        <v>698</v>
      </c>
      <c r="CW444" s="27" t="s">
        <v>698</v>
      </c>
      <c r="CX444" s="27" t="s">
        <v>698</v>
      </c>
      <c r="CY444" s="27" t="s">
        <v>698</v>
      </c>
      <c r="CZ444" s="27" t="s">
        <v>698</v>
      </c>
      <c r="DA444" s="27" t="s">
        <v>698</v>
      </c>
      <c r="DB444" s="27" t="s">
        <v>698</v>
      </c>
      <c r="DC444" s="27" t="s">
        <v>698</v>
      </c>
      <c r="DD444" s="27" t="s">
        <v>698</v>
      </c>
      <c r="DE444" s="27" t="s">
        <v>698</v>
      </c>
      <c r="DF444" s="27" t="s">
        <v>698</v>
      </c>
      <c r="DG444" s="27" t="s">
        <v>698</v>
      </c>
      <c r="DH444" s="27" t="s">
        <v>698</v>
      </c>
      <c r="DI444" s="27" t="s">
        <v>698</v>
      </c>
      <c r="DJ444" s="27" t="s">
        <v>698</v>
      </c>
      <c r="DK444" s="27" t="s">
        <v>698</v>
      </c>
      <c r="DL444" s="27" t="s">
        <v>698</v>
      </c>
      <c r="DM444" s="27" t="s">
        <v>698</v>
      </c>
      <c r="DN444" s="27" t="s">
        <v>698</v>
      </c>
      <c r="DO444" s="27" t="s">
        <v>698</v>
      </c>
      <c r="DP444" s="27" t="s">
        <v>698</v>
      </c>
      <c r="DQ444" s="27" t="s">
        <v>698</v>
      </c>
      <c r="DR444" s="27" t="s">
        <v>698</v>
      </c>
      <c r="DS444" s="27" t="s">
        <v>698</v>
      </c>
      <c r="DT444" s="27" t="s">
        <v>698</v>
      </c>
      <c r="DU444" s="27" t="s">
        <v>698</v>
      </c>
      <c r="DV444" s="27" t="s">
        <v>698</v>
      </c>
      <c r="DW444" s="27" t="s">
        <v>698</v>
      </c>
      <c r="DX444" s="27" t="s">
        <v>698</v>
      </c>
      <c r="DY444" s="27" t="s">
        <v>698</v>
      </c>
      <c r="DZ444" s="27" t="s">
        <v>698</v>
      </c>
      <c r="EA444" s="27" t="s">
        <v>698</v>
      </c>
      <c r="EB444" s="27" t="s">
        <v>698</v>
      </c>
      <c r="EC444" s="27" t="s">
        <v>698</v>
      </c>
      <c r="ED444" s="27" t="s">
        <v>698</v>
      </c>
      <c r="EE444" s="27" t="s">
        <v>698</v>
      </c>
      <c r="EF444" s="27" t="s">
        <v>698</v>
      </c>
      <c r="EG444" s="27" t="s">
        <v>698</v>
      </c>
      <c r="EH444" s="27" t="s">
        <v>698</v>
      </c>
      <c r="EI444" s="27" t="s">
        <v>698</v>
      </c>
      <c r="EJ444" s="27" t="s">
        <v>698</v>
      </c>
      <c r="EK444" s="27" t="s">
        <v>698</v>
      </c>
      <c r="EL444" s="27" t="s">
        <v>698</v>
      </c>
      <c r="EM444" s="27" t="s">
        <v>698</v>
      </c>
      <c r="EN444" s="27" t="s">
        <v>698</v>
      </c>
      <c r="EO444" s="27" t="s">
        <v>698</v>
      </c>
      <c r="EP444" s="27" t="s">
        <v>698</v>
      </c>
      <c r="EQ444" s="27" t="s">
        <v>698</v>
      </c>
      <c r="ER444" s="27" t="s">
        <v>698</v>
      </c>
      <c r="ES444" s="27" t="s">
        <v>698</v>
      </c>
      <c r="ET444" s="27" t="s">
        <v>698</v>
      </c>
      <c r="EU444" s="27" t="s">
        <v>698</v>
      </c>
      <c r="EV444" s="27" t="s">
        <v>698</v>
      </c>
      <c r="EW444" s="27" t="s">
        <v>3485</v>
      </c>
      <c r="EX444" s="27" t="s">
        <v>3486</v>
      </c>
      <c r="EY444" s="27" t="s">
        <v>2707</v>
      </c>
      <c r="EZ444" s="27" t="s">
        <v>3487</v>
      </c>
      <c r="FA444" s="27" t="s">
        <v>694</v>
      </c>
      <c r="FB444" s="27" t="s">
        <v>694</v>
      </c>
      <c r="FC444" s="27" t="s">
        <v>694</v>
      </c>
      <c r="FD444" s="27" t="s">
        <v>694</v>
      </c>
      <c r="FE444" s="27" t="s">
        <v>3488</v>
      </c>
      <c r="FF444" s="42"/>
      <c r="FG444" s="42"/>
    </row>
    <row r="445" spans="1:163" x14ac:dyDescent="0.25">
      <c r="A445" s="27" t="str">
        <f t="shared" si="6"/>
        <v>IR003006001008000000000000000000000000</v>
      </c>
      <c r="B445" s="27" t="s">
        <v>694</v>
      </c>
      <c r="C445" s="23" t="s">
        <v>2630</v>
      </c>
      <c r="D445" s="23" t="s">
        <v>710</v>
      </c>
      <c r="E445" s="23" t="s">
        <v>715</v>
      </c>
      <c r="F445" s="23" t="s">
        <v>702</v>
      </c>
      <c r="G445" s="23" t="s">
        <v>720</v>
      </c>
      <c r="H445" s="21" t="s">
        <v>697</v>
      </c>
      <c r="I445" s="21" t="s">
        <v>697</v>
      </c>
      <c r="J445" s="23" t="s">
        <v>697</v>
      </c>
      <c r="K445" s="64" t="s">
        <v>697</v>
      </c>
      <c r="L445" s="23" t="s">
        <v>697</v>
      </c>
      <c r="M445" s="23" t="s">
        <v>697</v>
      </c>
      <c r="N445" s="23" t="s">
        <v>697</v>
      </c>
      <c r="O445" s="23" t="s">
        <v>697</v>
      </c>
      <c r="P445" s="27">
        <v>0</v>
      </c>
      <c r="Q445" s="27" t="s">
        <v>698</v>
      </c>
      <c r="R445" s="27" t="s">
        <v>698</v>
      </c>
      <c r="S445" s="28" t="s">
        <v>694</v>
      </c>
      <c r="T445" s="28" t="s">
        <v>922</v>
      </c>
      <c r="U445" s="34" t="s">
        <v>3525</v>
      </c>
      <c r="V445" s="52" t="s">
        <v>905</v>
      </c>
      <c r="W445" s="20"/>
      <c r="X445" s="20"/>
      <c r="Y445" s="20"/>
      <c r="Z445" s="20" t="s">
        <v>3526</v>
      </c>
      <c r="AA445" s="20"/>
      <c r="AB445" s="20"/>
      <c r="AC445" s="20"/>
      <c r="AD445" s="20"/>
      <c r="AE445" s="20"/>
      <c r="AF445" s="20"/>
      <c r="AG445" s="20"/>
      <c r="AH445" s="27" t="s">
        <v>3527</v>
      </c>
      <c r="AI445" s="28" t="s">
        <v>698</v>
      </c>
      <c r="AJ445" s="27" t="s">
        <v>694</v>
      </c>
      <c r="AK445" s="27" t="s">
        <v>694</v>
      </c>
      <c r="AL445" s="27" t="s">
        <v>694</v>
      </c>
      <c r="AM445" s="27" t="s">
        <v>694</v>
      </c>
      <c r="AN445" s="27" t="s">
        <v>694</v>
      </c>
      <c r="AO445" s="27" t="s">
        <v>694</v>
      </c>
      <c r="AP445" s="27" t="s">
        <v>694</v>
      </c>
      <c r="AQ445" s="27" t="s">
        <v>694</v>
      </c>
      <c r="AR445" s="27" t="s">
        <v>694</v>
      </c>
      <c r="AS445" s="27" t="s">
        <v>694</v>
      </c>
      <c r="AT445" s="27" t="s">
        <v>694</v>
      </c>
      <c r="AU445" s="27" t="s">
        <v>694</v>
      </c>
      <c r="AV445" s="27" t="s">
        <v>694</v>
      </c>
      <c r="AW445" s="27" t="s">
        <v>694</v>
      </c>
      <c r="AX445" s="27" t="s">
        <v>694</v>
      </c>
      <c r="AY445" s="27" t="s">
        <v>694</v>
      </c>
      <c r="AZ445" s="27" t="s">
        <v>694</v>
      </c>
      <c r="BA445" s="27" t="s">
        <v>694</v>
      </c>
      <c r="BB445" s="27" t="s">
        <v>694</v>
      </c>
      <c r="BC445" s="27" t="s">
        <v>694</v>
      </c>
      <c r="BD445" s="27" t="s">
        <v>694</v>
      </c>
      <c r="BE445" s="27" t="s">
        <v>694</v>
      </c>
      <c r="BF445" s="27" t="s">
        <v>694</v>
      </c>
      <c r="BG445" s="27" t="s">
        <v>694</v>
      </c>
      <c r="BH445" s="27" t="s">
        <v>694</v>
      </c>
      <c r="BI445" s="27" t="s">
        <v>694</v>
      </c>
      <c r="BJ445" s="27" t="s">
        <v>694</v>
      </c>
      <c r="BK445" s="27" t="s">
        <v>694</v>
      </c>
      <c r="BL445" s="27" t="s">
        <v>694</v>
      </c>
      <c r="BM445" s="27" t="s">
        <v>694</v>
      </c>
      <c r="BN445" s="27" t="s">
        <v>694</v>
      </c>
      <c r="BO445" s="27" t="s">
        <v>694</v>
      </c>
      <c r="BP445" s="27" t="s">
        <v>694</v>
      </c>
      <c r="BQ445" s="27" t="s">
        <v>694</v>
      </c>
      <c r="BR445" s="27" t="s">
        <v>694</v>
      </c>
      <c r="BS445" s="27" t="s">
        <v>694</v>
      </c>
      <c r="BT445" s="27" t="s">
        <v>694</v>
      </c>
      <c r="BU445" s="27" t="s">
        <v>694</v>
      </c>
      <c r="BV445" s="27" t="s">
        <v>694</v>
      </c>
      <c r="BW445" s="27" t="s">
        <v>694</v>
      </c>
      <c r="BX445" s="27" t="s">
        <v>694</v>
      </c>
      <c r="BY445" s="27" t="s">
        <v>694</v>
      </c>
      <c r="BZ445" s="27" t="s">
        <v>694</v>
      </c>
      <c r="CA445" s="27" t="s">
        <v>694</v>
      </c>
      <c r="CB445" s="27" t="s">
        <v>694</v>
      </c>
      <c r="CC445" s="27" t="s">
        <v>694</v>
      </c>
      <c r="CD445" s="27" t="s">
        <v>694</v>
      </c>
      <c r="CE445" s="27" t="s">
        <v>694</v>
      </c>
      <c r="CF445" s="27" t="s">
        <v>694</v>
      </c>
      <c r="CG445" s="27" t="s">
        <v>694</v>
      </c>
      <c r="CH445" s="27" t="s">
        <v>694</v>
      </c>
      <c r="CI445" s="27" t="s">
        <v>694</v>
      </c>
      <c r="CJ445" s="27" t="s">
        <v>694</v>
      </c>
      <c r="CK445" s="27" t="s">
        <v>694</v>
      </c>
      <c r="CL445" s="27" t="s">
        <v>694</v>
      </c>
      <c r="CM445" s="27" t="s">
        <v>694</v>
      </c>
      <c r="CN445" s="27" t="s">
        <v>694</v>
      </c>
      <c r="CO445" s="27" t="s">
        <v>694</v>
      </c>
      <c r="CP445" s="27" t="s">
        <v>694</v>
      </c>
      <c r="CQ445" s="27" t="s">
        <v>694</v>
      </c>
      <c r="CR445" s="27" t="s">
        <v>694</v>
      </c>
      <c r="CS445" s="27" t="s">
        <v>694</v>
      </c>
      <c r="CT445" s="27" t="s">
        <v>694</v>
      </c>
      <c r="CU445" s="27" t="s">
        <v>694</v>
      </c>
      <c r="CV445" s="27" t="s">
        <v>694</v>
      </c>
      <c r="CW445" s="27" t="s">
        <v>694</v>
      </c>
      <c r="CX445" s="27" t="s">
        <v>694</v>
      </c>
      <c r="CY445" s="27" t="s">
        <v>694</v>
      </c>
      <c r="CZ445" s="27" t="s">
        <v>694</v>
      </c>
      <c r="DA445" s="27" t="s">
        <v>694</v>
      </c>
      <c r="DB445" s="27" t="s">
        <v>694</v>
      </c>
      <c r="DC445" s="27" t="s">
        <v>694</v>
      </c>
      <c r="DD445" s="27" t="s">
        <v>694</v>
      </c>
      <c r="DE445" s="27" t="s">
        <v>694</v>
      </c>
      <c r="DF445" s="27" t="s">
        <v>694</v>
      </c>
      <c r="DG445" s="27" t="s">
        <v>694</v>
      </c>
      <c r="DH445" s="27" t="s">
        <v>694</v>
      </c>
      <c r="DI445" s="27" t="s">
        <v>694</v>
      </c>
      <c r="DJ445" s="27" t="s">
        <v>694</v>
      </c>
      <c r="DK445" s="27" t="s">
        <v>694</v>
      </c>
      <c r="DL445" s="27" t="s">
        <v>694</v>
      </c>
      <c r="DM445" s="27" t="s">
        <v>694</v>
      </c>
      <c r="DN445" s="27" t="s">
        <v>694</v>
      </c>
      <c r="DO445" s="27" t="s">
        <v>694</v>
      </c>
      <c r="DP445" s="27" t="s">
        <v>694</v>
      </c>
      <c r="DQ445" s="27" t="s">
        <v>694</v>
      </c>
      <c r="DR445" s="27" t="s">
        <v>694</v>
      </c>
      <c r="DS445" s="27" t="s">
        <v>694</v>
      </c>
      <c r="DT445" s="27" t="s">
        <v>694</v>
      </c>
      <c r="DU445" s="27" t="s">
        <v>694</v>
      </c>
      <c r="DV445" s="27" t="s">
        <v>694</v>
      </c>
      <c r="DW445" s="27" t="s">
        <v>694</v>
      </c>
      <c r="DX445" s="27" t="s">
        <v>694</v>
      </c>
      <c r="DY445" s="27" t="s">
        <v>694</v>
      </c>
      <c r="DZ445" s="27" t="s">
        <v>694</v>
      </c>
      <c r="EA445" s="27" t="s">
        <v>694</v>
      </c>
      <c r="EB445" s="27" t="s">
        <v>694</v>
      </c>
      <c r="EC445" s="27" t="s">
        <v>694</v>
      </c>
      <c r="ED445" s="27" t="s">
        <v>694</v>
      </c>
      <c r="EE445" s="27" t="s">
        <v>694</v>
      </c>
      <c r="EF445" s="27" t="s">
        <v>694</v>
      </c>
      <c r="EG445" s="27" t="s">
        <v>694</v>
      </c>
      <c r="EH445" s="27" t="s">
        <v>694</v>
      </c>
      <c r="EI445" s="27" t="s">
        <v>694</v>
      </c>
      <c r="EJ445" s="27" t="s">
        <v>694</v>
      </c>
      <c r="EK445" s="27" t="s">
        <v>694</v>
      </c>
      <c r="EL445" s="27" t="s">
        <v>694</v>
      </c>
      <c r="EM445" s="27" t="s">
        <v>694</v>
      </c>
      <c r="EN445" s="27" t="s">
        <v>694</v>
      </c>
      <c r="EO445" s="27" t="s">
        <v>694</v>
      </c>
      <c r="EP445" s="27" t="s">
        <v>694</v>
      </c>
      <c r="EQ445" s="27" t="s">
        <v>694</v>
      </c>
      <c r="ER445" s="27" t="s">
        <v>694</v>
      </c>
      <c r="ES445" s="27" t="s">
        <v>694</v>
      </c>
      <c r="ET445" s="27" t="s">
        <v>694</v>
      </c>
      <c r="EU445" s="27" t="s">
        <v>694</v>
      </c>
      <c r="EV445" s="27" t="s">
        <v>694</v>
      </c>
      <c r="EW445" s="27" t="s">
        <v>694</v>
      </c>
      <c r="EX445" s="27" t="s">
        <v>694</v>
      </c>
      <c r="EY445" s="27" t="s">
        <v>694</v>
      </c>
      <c r="EZ445" s="27" t="s">
        <v>694</v>
      </c>
      <c r="FA445" s="27" t="s">
        <v>694</v>
      </c>
      <c r="FB445" s="27" t="s">
        <v>694</v>
      </c>
      <c r="FC445" s="27" t="s">
        <v>694</v>
      </c>
      <c r="FD445" s="27" t="s">
        <v>694</v>
      </c>
      <c r="FE445" s="27" t="s">
        <v>694</v>
      </c>
      <c r="FF445" s="42"/>
      <c r="FG445" s="42"/>
    </row>
    <row r="446" spans="1:163" x14ac:dyDescent="0.25">
      <c r="A446" s="27" t="str">
        <f t="shared" si="6"/>
        <v>IR003006001008001000000000000000000000</v>
      </c>
      <c r="B446" s="20" t="s">
        <v>2877</v>
      </c>
      <c r="C446" s="23" t="s">
        <v>2630</v>
      </c>
      <c r="D446" s="23" t="s">
        <v>710</v>
      </c>
      <c r="E446" s="23" t="s">
        <v>715</v>
      </c>
      <c r="F446" s="23" t="s">
        <v>702</v>
      </c>
      <c r="G446" s="23" t="s">
        <v>720</v>
      </c>
      <c r="H446" s="21" t="s">
        <v>702</v>
      </c>
      <c r="I446" s="21" t="s">
        <v>697</v>
      </c>
      <c r="J446" s="23" t="s">
        <v>697</v>
      </c>
      <c r="K446" s="64" t="s">
        <v>697</v>
      </c>
      <c r="L446" s="23" t="s">
        <v>697</v>
      </c>
      <c r="M446" s="23" t="s">
        <v>697</v>
      </c>
      <c r="N446" s="23" t="s">
        <v>697</v>
      </c>
      <c r="O446" s="23" t="s">
        <v>697</v>
      </c>
      <c r="P446" s="27">
        <v>0</v>
      </c>
      <c r="Q446" s="27" t="s">
        <v>704</v>
      </c>
      <c r="R446" s="27" t="s">
        <v>698</v>
      </c>
      <c r="S446" s="28" t="s">
        <v>694</v>
      </c>
      <c r="T446" s="28" t="s">
        <v>922</v>
      </c>
      <c r="U446" s="34" t="s">
        <v>3528</v>
      </c>
      <c r="V446" s="52" t="s">
        <v>905</v>
      </c>
      <c r="W446" s="20"/>
      <c r="X446" s="20"/>
      <c r="Y446" s="20"/>
      <c r="Z446" s="20"/>
      <c r="AA446" s="20" t="s">
        <v>3529</v>
      </c>
      <c r="AB446" s="20"/>
      <c r="AC446" s="20"/>
      <c r="AD446" s="20"/>
      <c r="AE446" s="20"/>
      <c r="AF446" s="20"/>
      <c r="AG446" s="20"/>
      <c r="AH446" s="27" t="s">
        <v>3530</v>
      </c>
      <c r="AI446" s="28" t="s">
        <v>704</v>
      </c>
      <c r="AJ446" s="27" t="s">
        <v>698</v>
      </c>
      <c r="AK446" s="27" t="s">
        <v>698</v>
      </c>
      <c r="AL446" s="27" t="s">
        <v>698</v>
      </c>
      <c r="AM446" s="27" t="s">
        <v>698</v>
      </c>
      <c r="AN446" s="27" t="s">
        <v>698</v>
      </c>
      <c r="AO446" s="27" t="s">
        <v>698</v>
      </c>
      <c r="AP446" s="27" t="s">
        <v>698</v>
      </c>
      <c r="AQ446" s="27" t="s">
        <v>698</v>
      </c>
      <c r="AR446" s="27" t="s">
        <v>698</v>
      </c>
      <c r="AS446" s="27" t="s">
        <v>698</v>
      </c>
      <c r="AT446" s="27" t="s">
        <v>698</v>
      </c>
      <c r="AU446" s="27" t="s">
        <v>698</v>
      </c>
      <c r="AV446" s="27" t="s">
        <v>698</v>
      </c>
      <c r="AW446" s="27" t="s">
        <v>698</v>
      </c>
      <c r="AX446" s="27" t="s">
        <v>698</v>
      </c>
      <c r="AY446" s="27" t="s">
        <v>698</v>
      </c>
      <c r="AZ446" s="27" t="s">
        <v>698</v>
      </c>
      <c r="BA446" s="27" t="s">
        <v>698</v>
      </c>
      <c r="BB446" s="27" t="s">
        <v>698</v>
      </c>
      <c r="BC446" s="27" t="s">
        <v>698</v>
      </c>
      <c r="BD446" s="27" t="s">
        <v>698</v>
      </c>
      <c r="BE446" s="27" t="s">
        <v>698</v>
      </c>
      <c r="BF446" s="27" t="s">
        <v>698</v>
      </c>
      <c r="BG446" s="27" t="s">
        <v>698</v>
      </c>
      <c r="BH446" s="27" t="s">
        <v>698</v>
      </c>
      <c r="BI446" s="27" t="s">
        <v>704</v>
      </c>
      <c r="BJ446" s="27" t="s">
        <v>704</v>
      </c>
      <c r="BK446" s="27" t="s">
        <v>704</v>
      </c>
      <c r="BL446" s="27" t="s">
        <v>698</v>
      </c>
      <c r="BM446" s="27" t="s">
        <v>698</v>
      </c>
      <c r="BN446" s="27" t="s">
        <v>698</v>
      </c>
      <c r="BO446" s="27" t="s">
        <v>698</v>
      </c>
      <c r="BP446" s="27" t="s">
        <v>698</v>
      </c>
      <c r="BQ446" s="27" t="s">
        <v>698</v>
      </c>
      <c r="BR446" s="27" t="s">
        <v>698</v>
      </c>
      <c r="BS446" s="27" t="s">
        <v>698</v>
      </c>
      <c r="BT446" s="27" t="s">
        <v>698</v>
      </c>
      <c r="BU446" s="27" t="s">
        <v>698</v>
      </c>
      <c r="BV446" s="27" t="s">
        <v>698</v>
      </c>
      <c r="BW446" s="27" t="s">
        <v>698</v>
      </c>
      <c r="BX446" s="27" t="s">
        <v>698</v>
      </c>
      <c r="BY446" s="27" t="s">
        <v>698</v>
      </c>
      <c r="BZ446" s="27" t="s">
        <v>698</v>
      </c>
      <c r="CA446" s="27" t="s">
        <v>698</v>
      </c>
      <c r="CB446" s="27" t="s">
        <v>698</v>
      </c>
      <c r="CC446" s="27" t="s">
        <v>698</v>
      </c>
      <c r="CD446" s="27" t="s">
        <v>698</v>
      </c>
      <c r="CE446" s="27" t="s">
        <v>698</v>
      </c>
      <c r="CF446" s="27" t="s">
        <v>698</v>
      </c>
      <c r="CG446" s="27" t="s">
        <v>698</v>
      </c>
      <c r="CH446" s="27" t="s">
        <v>698</v>
      </c>
      <c r="CI446" s="27" t="s">
        <v>698</v>
      </c>
      <c r="CJ446" s="27" t="s">
        <v>698</v>
      </c>
      <c r="CK446" s="27" t="s">
        <v>698</v>
      </c>
      <c r="CL446" s="27" t="s">
        <v>698</v>
      </c>
      <c r="CM446" s="27" t="s">
        <v>698</v>
      </c>
      <c r="CN446" s="27" t="s">
        <v>698</v>
      </c>
      <c r="CO446" s="27" t="s">
        <v>698</v>
      </c>
      <c r="CP446" s="27" t="s">
        <v>698</v>
      </c>
      <c r="CQ446" s="27" t="s">
        <v>698</v>
      </c>
      <c r="CR446" s="27" t="s">
        <v>698</v>
      </c>
      <c r="CS446" s="27" t="s">
        <v>698</v>
      </c>
      <c r="CT446" s="27" t="s">
        <v>698</v>
      </c>
      <c r="CU446" s="27" t="s">
        <v>698</v>
      </c>
      <c r="CV446" s="27" t="s">
        <v>698</v>
      </c>
      <c r="CW446" s="27" t="s">
        <v>698</v>
      </c>
      <c r="CX446" s="27" t="s">
        <v>698</v>
      </c>
      <c r="CY446" s="27" t="s">
        <v>698</v>
      </c>
      <c r="CZ446" s="27" t="s">
        <v>698</v>
      </c>
      <c r="DA446" s="27" t="s">
        <v>698</v>
      </c>
      <c r="DB446" s="27" t="s">
        <v>698</v>
      </c>
      <c r="DC446" s="27" t="s">
        <v>698</v>
      </c>
      <c r="DD446" s="27" t="s">
        <v>698</v>
      </c>
      <c r="DE446" s="27" t="s">
        <v>698</v>
      </c>
      <c r="DF446" s="27" t="s">
        <v>698</v>
      </c>
      <c r="DG446" s="27" t="s">
        <v>698</v>
      </c>
      <c r="DH446" s="27" t="s">
        <v>698</v>
      </c>
      <c r="DI446" s="27" t="s">
        <v>698</v>
      </c>
      <c r="DJ446" s="27" t="s">
        <v>698</v>
      </c>
      <c r="DK446" s="27" t="s">
        <v>698</v>
      </c>
      <c r="DL446" s="27" t="s">
        <v>698</v>
      </c>
      <c r="DM446" s="27" t="s">
        <v>698</v>
      </c>
      <c r="DN446" s="27" t="s">
        <v>698</v>
      </c>
      <c r="DO446" s="27" t="s">
        <v>698</v>
      </c>
      <c r="DP446" s="27" t="s">
        <v>698</v>
      </c>
      <c r="DQ446" s="27" t="s">
        <v>698</v>
      </c>
      <c r="DR446" s="27" t="s">
        <v>698</v>
      </c>
      <c r="DS446" s="27" t="s">
        <v>698</v>
      </c>
      <c r="DT446" s="27" t="s">
        <v>698</v>
      </c>
      <c r="DU446" s="27" t="s">
        <v>698</v>
      </c>
      <c r="DV446" s="27" t="s">
        <v>698</v>
      </c>
      <c r="DW446" s="27" t="s">
        <v>698</v>
      </c>
      <c r="DX446" s="27" t="s">
        <v>698</v>
      </c>
      <c r="DY446" s="27" t="s">
        <v>698</v>
      </c>
      <c r="DZ446" s="27" t="s">
        <v>698</v>
      </c>
      <c r="EA446" s="27" t="s">
        <v>698</v>
      </c>
      <c r="EB446" s="27" t="s">
        <v>698</v>
      </c>
      <c r="EC446" s="27" t="s">
        <v>698</v>
      </c>
      <c r="ED446" s="27" t="s">
        <v>698</v>
      </c>
      <c r="EE446" s="27" t="s">
        <v>698</v>
      </c>
      <c r="EF446" s="27" t="s">
        <v>698</v>
      </c>
      <c r="EG446" s="27" t="s">
        <v>698</v>
      </c>
      <c r="EH446" s="27" t="s">
        <v>698</v>
      </c>
      <c r="EI446" s="27" t="s">
        <v>698</v>
      </c>
      <c r="EJ446" s="27" t="s">
        <v>698</v>
      </c>
      <c r="EK446" s="27" t="s">
        <v>698</v>
      </c>
      <c r="EL446" s="27" t="s">
        <v>698</v>
      </c>
      <c r="EM446" s="27" t="s">
        <v>698</v>
      </c>
      <c r="EN446" s="27" t="s">
        <v>698</v>
      </c>
      <c r="EO446" s="27" t="s">
        <v>698</v>
      </c>
      <c r="EP446" s="27" t="s">
        <v>698</v>
      </c>
      <c r="EQ446" s="27" t="s">
        <v>698</v>
      </c>
      <c r="ER446" s="27" t="s">
        <v>698</v>
      </c>
      <c r="ES446" s="27" t="s">
        <v>698</v>
      </c>
      <c r="ET446" s="27" t="s">
        <v>698</v>
      </c>
      <c r="EU446" s="27" t="s">
        <v>698</v>
      </c>
      <c r="EV446" s="27" t="s">
        <v>698</v>
      </c>
      <c r="EW446" s="27" t="s">
        <v>3485</v>
      </c>
      <c r="EX446" s="27" t="s">
        <v>3486</v>
      </c>
      <c r="EY446" s="27" t="s">
        <v>2707</v>
      </c>
      <c r="EZ446" s="27" t="s">
        <v>3487</v>
      </c>
      <c r="FA446" s="27" t="s">
        <v>694</v>
      </c>
      <c r="FB446" s="27" t="s">
        <v>694</v>
      </c>
      <c r="FC446" s="27" t="s">
        <v>694</v>
      </c>
      <c r="FD446" s="27" t="s">
        <v>694</v>
      </c>
      <c r="FE446" s="27" t="s">
        <v>3488</v>
      </c>
      <c r="FF446" s="42"/>
      <c r="FG446" s="42"/>
    </row>
    <row r="447" spans="1:163" x14ac:dyDescent="0.25">
      <c r="A447" s="27" t="str">
        <f t="shared" si="6"/>
        <v>IR003006001008002000000000000000000000</v>
      </c>
      <c r="B447" s="20" t="s">
        <v>2877</v>
      </c>
      <c r="C447" s="23" t="s">
        <v>2630</v>
      </c>
      <c r="D447" s="23" t="s">
        <v>710</v>
      </c>
      <c r="E447" s="23" t="s">
        <v>715</v>
      </c>
      <c r="F447" s="23" t="s">
        <v>702</v>
      </c>
      <c r="G447" s="23" t="s">
        <v>720</v>
      </c>
      <c r="H447" s="21" t="s">
        <v>707</v>
      </c>
      <c r="I447" s="21" t="s">
        <v>697</v>
      </c>
      <c r="J447" s="23" t="s">
        <v>697</v>
      </c>
      <c r="K447" s="64" t="s">
        <v>697</v>
      </c>
      <c r="L447" s="23" t="s">
        <v>697</v>
      </c>
      <c r="M447" s="23" t="s">
        <v>697</v>
      </c>
      <c r="N447" s="23" t="s">
        <v>697</v>
      </c>
      <c r="O447" s="23" t="s">
        <v>697</v>
      </c>
      <c r="P447" s="27">
        <v>0</v>
      </c>
      <c r="Q447" s="27" t="s">
        <v>704</v>
      </c>
      <c r="R447" s="27" t="s">
        <v>698</v>
      </c>
      <c r="S447" s="28" t="s">
        <v>694</v>
      </c>
      <c r="T447" s="28" t="s">
        <v>922</v>
      </c>
      <c r="U447" s="34" t="s">
        <v>3531</v>
      </c>
      <c r="V447" s="52" t="s">
        <v>905</v>
      </c>
      <c r="W447" s="20"/>
      <c r="X447" s="20"/>
      <c r="Y447" s="20"/>
      <c r="Z447" s="20"/>
      <c r="AA447" s="20" t="s">
        <v>3532</v>
      </c>
      <c r="AB447" s="20"/>
      <c r="AC447" s="20"/>
      <c r="AD447" s="20"/>
      <c r="AE447" s="20"/>
      <c r="AF447" s="20"/>
      <c r="AG447" s="20"/>
      <c r="AH447" s="27" t="s">
        <v>3533</v>
      </c>
      <c r="AI447" s="28" t="s">
        <v>704</v>
      </c>
      <c r="AJ447" s="27" t="s">
        <v>698</v>
      </c>
      <c r="AK447" s="27" t="s">
        <v>698</v>
      </c>
      <c r="AL447" s="27" t="s">
        <v>698</v>
      </c>
      <c r="AM447" s="27" t="s">
        <v>698</v>
      </c>
      <c r="AN447" s="27" t="s">
        <v>698</v>
      </c>
      <c r="AO447" s="27" t="s">
        <v>698</v>
      </c>
      <c r="AP447" s="27" t="s">
        <v>698</v>
      </c>
      <c r="AQ447" s="27" t="s">
        <v>698</v>
      </c>
      <c r="AR447" s="27" t="s">
        <v>698</v>
      </c>
      <c r="AS447" s="27" t="s">
        <v>698</v>
      </c>
      <c r="AT447" s="27" t="s">
        <v>698</v>
      </c>
      <c r="AU447" s="27" t="s">
        <v>698</v>
      </c>
      <c r="AV447" s="27" t="s">
        <v>698</v>
      </c>
      <c r="AW447" s="27" t="s">
        <v>698</v>
      </c>
      <c r="AX447" s="27" t="s">
        <v>698</v>
      </c>
      <c r="AY447" s="27" t="s">
        <v>698</v>
      </c>
      <c r="AZ447" s="27" t="s">
        <v>698</v>
      </c>
      <c r="BA447" s="27" t="s">
        <v>698</v>
      </c>
      <c r="BB447" s="27" t="s">
        <v>698</v>
      </c>
      <c r="BC447" s="27" t="s">
        <v>698</v>
      </c>
      <c r="BD447" s="27" t="s">
        <v>698</v>
      </c>
      <c r="BE447" s="27" t="s">
        <v>698</v>
      </c>
      <c r="BF447" s="27" t="s">
        <v>698</v>
      </c>
      <c r="BG447" s="27" t="s">
        <v>698</v>
      </c>
      <c r="BH447" s="27" t="s">
        <v>698</v>
      </c>
      <c r="BI447" s="27" t="s">
        <v>704</v>
      </c>
      <c r="BJ447" s="27" t="s">
        <v>704</v>
      </c>
      <c r="BK447" s="27" t="s">
        <v>704</v>
      </c>
      <c r="BL447" s="27" t="s">
        <v>698</v>
      </c>
      <c r="BM447" s="27" t="s">
        <v>698</v>
      </c>
      <c r="BN447" s="27" t="s">
        <v>698</v>
      </c>
      <c r="BO447" s="27" t="s">
        <v>698</v>
      </c>
      <c r="BP447" s="27" t="s">
        <v>698</v>
      </c>
      <c r="BQ447" s="27" t="s">
        <v>698</v>
      </c>
      <c r="BR447" s="27" t="s">
        <v>698</v>
      </c>
      <c r="BS447" s="27" t="s">
        <v>698</v>
      </c>
      <c r="BT447" s="27" t="s">
        <v>698</v>
      </c>
      <c r="BU447" s="27" t="s">
        <v>698</v>
      </c>
      <c r="BV447" s="27" t="s">
        <v>698</v>
      </c>
      <c r="BW447" s="27" t="s">
        <v>698</v>
      </c>
      <c r="BX447" s="27" t="s">
        <v>698</v>
      </c>
      <c r="BY447" s="27" t="s">
        <v>698</v>
      </c>
      <c r="BZ447" s="27" t="s">
        <v>698</v>
      </c>
      <c r="CA447" s="27" t="s">
        <v>698</v>
      </c>
      <c r="CB447" s="27" t="s">
        <v>698</v>
      </c>
      <c r="CC447" s="27" t="s">
        <v>698</v>
      </c>
      <c r="CD447" s="27" t="s">
        <v>698</v>
      </c>
      <c r="CE447" s="27" t="s">
        <v>698</v>
      </c>
      <c r="CF447" s="27" t="s">
        <v>698</v>
      </c>
      <c r="CG447" s="27" t="s">
        <v>698</v>
      </c>
      <c r="CH447" s="27" t="s">
        <v>698</v>
      </c>
      <c r="CI447" s="27" t="s">
        <v>698</v>
      </c>
      <c r="CJ447" s="27" t="s">
        <v>698</v>
      </c>
      <c r="CK447" s="27" t="s">
        <v>698</v>
      </c>
      <c r="CL447" s="27" t="s">
        <v>698</v>
      </c>
      <c r="CM447" s="27" t="s">
        <v>698</v>
      </c>
      <c r="CN447" s="27" t="s">
        <v>698</v>
      </c>
      <c r="CO447" s="27" t="s">
        <v>698</v>
      </c>
      <c r="CP447" s="27" t="s">
        <v>698</v>
      </c>
      <c r="CQ447" s="27" t="s">
        <v>698</v>
      </c>
      <c r="CR447" s="27" t="s">
        <v>698</v>
      </c>
      <c r="CS447" s="27" t="s">
        <v>698</v>
      </c>
      <c r="CT447" s="27" t="s">
        <v>698</v>
      </c>
      <c r="CU447" s="27" t="s">
        <v>698</v>
      </c>
      <c r="CV447" s="27" t="s">
        <v>698</v>
      </c>
      <c r="CW447" s="27" t="s">
        <v>698</v>
      </c>
      <c r="CX447" s="27" t="s">
        <v>698</v>
      </c>
      <c r="CY447" s="27" t="s">
        <v>698</v>
      </c>
      <c r="CZ447" s="27" t="s">
        <v>698</v>
      </c>
      <c r="DA447" s="27" t="s">
        <v>698</v>
      </c>
      <c r="DB447" s="27" t="s">
        <v>698</v>
      </c>
      <c r="DC447" s="27" t="s">
        <v>698</v>
      </c>
      <c r="DD447" s="27" t="s">
        <v>698</v>
      </c>
      <c r="DE447" s="27" t="s">
        <v>698</v>
      </c>
      <c r="DF447" s="27" t="s">
        <v>698</v>
      </c>
      <c r="DG447" s="27" t="s">
        <v>698</v>
      </c>
      <c r="DH447" s="27" t="s">
        <v>698</v>
      </c>
      <c r="DI447" s="27" t="s">
        <v>698</v>
      </c>
      <c r="DJ447" s="27" t="s">
        <v>698</v>
      </c>
      <c r="DK447" s="27" t="s">
        <v>698</v>
      </c>
      <c r="DL447" s="27" t="s">
        <v>698</v>
      </c>
      <c r="DM447" s="27" t="s">
        <v>698</v>
      </c>
      <c r="DN447" s="27" t="s">
        <v>698</v>
      </c>
      <c r="DO447" s="27" t="s">
        <v>698</v>
      </c>
      <c r="DP447" s="27" t="s">
        <v>698</v>
      </c>
      <c r="DQ447" s="27" t="s">
        <v>698</v>
      </c>
      <c r="DR447" s="27" t="s">
        <v>698</v>
      </c>
      <c r="DS447" s="27" t="s">
        <v>698</v>
      </c>
      <c r="DT447" s="27" t="s">
        <v>698</v>
      </c>
      <c r="DU447" s="27" t="s">
        <v>698</v>
      </c>
      <c r="DV447" s="27" t="s">
        <v>698</v>
      </c>
      <c r="DW447" s="27" t="s">
        <v>698</v>
      </c>
      <c r="DX447" s="27" t="s">
        <v>698</v>
      </c>
      <c r="DY447" s="27" t="s">
        <v>698</v>
      </c>
      <c r="DZ447" s="27" t="s">
        <v>698</v>
      </c>
      <c r="EA447" s="27" t="s">
        <v>698</v>
      </c>
      <c r="EB447" s="27" t="s">
        <v>698</v>
      </c>
      <c r="EC447" s="27" t="s">
        <v>698</v>
      </c>
      <c r="ED447" s="27" t="s">
        <v>698</v>
      </c>
      <c r="EE447" s="27" t="s">
        <v>698</v>
      </c>
      <c r="EF447" s="27" t="s">
        <v>698</v>
      </c>
      <c r="EG447" s="27" t="s">
        <v>698</v>
      </c>
      <c r="EH447" s="27" t="s">
        <v>698</v>
      </c>
      <c r="EI447" s="27" t="s">
        <v>698</v>
      </c>
      <c r="EJ447" s="27" t="s">
        <v>698</v>
      </c>
      <c r="EK447" s="27" t="s">
        <v>698</v>
      </c>
      <c r="EL447" s="27" t="s">
        <v>698</v>
      </c>
      <c r="EM447" s="27" t="s">
        <v>698</v>
      </c>
      <c r="EN447" s="27" t="s">
        <v>698</v>
      </c>
      <c r="EO447" s="27" t="s">
        <v>698</v>
      </c>
      <c r="EP447" s="27" t="s">
        <v>698</v>
      </c>
      <c r="EQ447" s="27" t="s">
        <v>698</v>
      </c>
      <c r="ER447" s="27" t="s">
        <v>698</v>
      </c>
      <c r="ES447" s="27" t="s">
        <v>698</v>
      </c>
      <c r="ET447" s="27" t="s">
        <v>698</v>
      </c>
      <c r="EU447" s="27" t="s">
        <v>698</v>
      </c>
      <c r="EV447" s="27" t="s">
        <v>698</v>
      </c>
      <c r="EW447" s="27" t="s">
        <v>3485</v>
      </c>
      <c r="EX447" s="27" t="s">
        <v>3486</v>
      </c>
      <c r="EY447" s="27" t="s">
        <v>2707</v>
      </c>
      <c r="EZ447" s="27" t="s">
        <v>3487</v>
      </c>
      <c r="FA447" s="27" t="s">
        <v>694</v>
      </c>
      <c r="FB447" s="27" t="s">
        <v>694</v>
      </c>
      <c r="FC447" s="27" t="s">
        <v>694</v>
      </c>
      <c r="FD447" s="27" t="s">
        <v>694</v>
      </c>
      <c r="FE447" s="27" t="s">
        <v>3488</v>
      </c>
      <c r="FF447" s="42"/>
      <c r="FG447" s="42"/>
    </row>
    <row r="448" spans="1:163" x14ac:dyDescent="0.25">
      <c r="A448" s="27" t="str">
        <f t="shared" si="6"/>
        <v>IR003006001008003000000000000000000000</v>
      </c>
      <c r="B448" s="20" t="s">
        <v>2877</v>
      </c>
      <c r="C448" s="23" t="s">
        <v>2630</v>
      </c>
      <c r="D448" s="23" t="s">
        <v>710</v>
      </c>
      <c r="E448" s="23" t="s">
        <v>715</v>
      </c>
      <c r="F448" s="23" t="s">
        <v>702</v>
      </c>
      <c r="G448" s="23" t="s">
        <v>720</v>
      </c>
      <c r="H448" s="21" t="s">
        <v>710</v>
      </c>
      <c r="I448" s="21" t="s">
        <v>697</v>
      </c>
      <c r="J448" s="23" t="s">
        <v>697</v>
      </c>
      <c r="K448" s="64" t="s">
        <v>697</v>
      </c>
      <c r="L448" s="23" t="s">
        <v>697</v>
      </c>
      <c r="M448" s="23" t="s">
        <v>697</v>
      </c>
      <c r="N448" s="23" t="s">
        <v>697</v>
      </c>
      <c r="O448" s="23" t="s">
        <v>697</v>
      </c>
      <c r="P448" s="27">
        <v>0</v>
      </c>
      <c r="Q448" s="27" t="s">
        <v>704</v>
      </c>
      <c r="R448" s="27" t="s">
        <v>698</v>
      </c>
      <c r="S448" s="28" t="s">
        <v>694</v>
      </c>
      <c r="T448" s="28" t="s">
        <v>922</v>
      </c>
      <c r="U448" s="34" t="s">
        <v>3534</v>
      </c>
      <c r="V448" s="52" t="s">
        <v>905</v>
      </c>
      <c r="W448" s="20"/>
      <c r="X448" s="20"/>
      <c r="Y448" s="20"/>
      <c r="Z448" s="20"/>
      <c r="AA448" s="20" t="s">
        <v>3535</v>
      </c>
      <c r="AB448" s="20"/>
      <c r="AC448" s="20"/>
      <c r="AD448" s="20"/>
      <c r="AE448" s="20"/>
      <c r="AF448" s="20"/>
      <c r="AG448" s="20"/>
      <c r="AH448" s="27" t="s">
        <v>3536</v>
      </c>
      <c r="AI448" s="28" t="s">
        <v>704</v>
      </c>
      <c r="AJ448" s="27" t="s">
        <v>698</v>
      </c>
      <c r="AK448" s="27" t="s">
        <v>698</v>
      </c>
      <c r="AL448" s="27" t="s">
        <v>698</v>
      </c>
      <c r="AM448" s="27" t="s">
        <v>698</v>
      </c>
      <c r="AN448" s="27" t="s">
        <v>698</v>
      </c>
      <c r="AO448" s="27" t="s">
        <v>698</v>
      </c>
      <c r="AP448" s="27" t="s">
        <v>698</v>
      </c>
      <c r="AQ448" s="27" t="s">
        <v>698</v>
      </c>
      <c r="AR448" s="27" t="s">
        <v>698</v>
      </c>
      <c r="AS448" s="27" t="s">
        <v>698</v>
      </c>
      <c r="AT448" s="27" t="s">
        <v>698</v>
      </c>
      <c r="AU448" s="27" t="s">
        <v>698</v>
      </c>
      <c r="AV448" s="27" t="s">
        <v>698</v>
      </c>
      <c r="AW448" s="27" t="s">
        <v>698</v>
      </c>
      <c r="AX448" s="27" t="s">
        <v>698</v>
      </c>
      <c r="AY448" s="27" t="s">
        <v>698</v>
      </c>
      <c r="AZ448" s="27" t="s">
        <v>698</v>
      </c>
      <c r="BA448" s="27" t="s">
        <v>698</v>
      </c>
      <c r="BB448" s="27" t="s">
        <v>698</v>
      </c>
      <c r="BC448" s="27" t="s">
        <v>698</v>
      </c>
      <c r="BD448" s="27" t="s">
        <v>698</v>
      </c>
      <c r="BE448" s="27" t="s">
        <v>698</v>
      </c>
      <c r="BF448" s="27" t="s">
        <v>698</v>
      </c>
      <c r="BG448" s="27" t="s">
        <v>698</v>
      </c>
      <c r="BH448" s="27" t="s">
        <v>698</v>
      </c>
      <c r="BI448" s="27" t="s">
        <v>704</v>
      </c>
      <c r="BJ448" s="27" t="s">
        <v>704</v>
      </c>
      <c r="BK448" s="27" t="s">
        <v>704</v>
      </c>
      <c r="BL448" s="27" t="s">
        <v>698</v>
      </c>
      <c r="BM448" s="27" t="s">
        <v>698</v>
      </c>
      <c r="BN448" s="27" t="s">
        <v>698</v>
      </c>
      <c r="BO448" s="27" t="s">
        <v>698</v>
      </c>
      <c r="BP448" s="27" t="s">
        <v>698</v>
      </c>
      <c r="BQ448" s="27" t="s">
        <v>698</v>
      </c>
      <c r="BR448" s="27" t="s">
        <v>698</v>
      </c>
      <c r="BS448" s="27" t="s">
        <v>698</v>
      </c>
      <c r="BT448" s="27" t="s">
        <v>698</v>
      </c>
      <c r="BU448" s="27" t="s">
        <v>698</v>
      </c>
      <c r="BV448" s="27" t="s">
        <v>698</v>
      </c>
      <c r="BW448" s="27" t="s">
        <v>698</v>
      </c>
      <c r="BX448" s="27" t="s">
        <v>698</v>
      </c>
      <c r="BY448" s="27" t="s">
        <v>698</v>
      </c>
      <c r="BZ448" s="27" t="s">
        <v>698</v>
      </c>
      <c r="CA448" s="27" t="s">
        <v>698</v>
      </c>
      <c r="CB448" s="27" t="s">
        <v>698</v>
      </c>
      <c r="CC448" s="27" t="s">
        <v>698</v>
      </c>
      <c r="CD448" s="27" t="s">
        <v>698</v>
      </c>
      <c r="CE448" s="27" t="s">
        <v>698</v>
      </c>
      <c r="CF448" s="27" t="s">
        <v>698</v>
      </c>
      <c r="CG448" s="27" t="s">
        <v>698</v>
      </c>
      <c r="CH448" s="27" t="s">
        <v>698</v>
      </c>
      <c r="CI448" s="27" t="s">
        <v>698</v>
      </c>
      <c r="CJ448" s="27" t="s">
        <v>698</v>
      </c>
      <c r="CK448" s="27" t="s">
        <v>698</v>
      </c>
      <c r="CL448" s="27" t="s">
        <v>698</v>
      </c>
      <c r="CM448" s="27" t="s">
        <v>698</v>
      </c>
      <c r="CN448" s="27" t="s">
        <v>698</v>
      </c>
      <c r="CO448" s="27" t="s">
        <v>698</v>
      </c>
      <c r="CP448" s="27" t="s">
        <v>698</v>
      </c>
      <c r="CQ448" s="27" t="s">
        <v>698</v>
      </c>
      <c r="CR448" s="27" t="s">
        <v>698</v>
      </c>
      <c r="CS448" s="27" t="s">
        <v>698</v>
      </c>
      <c r="CT448" s="27" t="s">
        <v>698</v>
      </c>
      <c r="CU448" s="27" t="s">
        <v>698</v>
      </c>
      <c r="CV448" s="27" t="s">
        <v>698</v>
      </c>
      <c r="CW448" s="27" t="s">
        <v>698</v>
      </c>
      <c r="CX448" s="27" t="s">
        <v>698</v>
      </c>
      <c r="CY448" s="27" t="s">
        <v>698</v>
      </c>
      <c r="CZ448" s="27" t="s">
        <v>698</v>
      </c>
      <c r="DA448" s="27" t="s">
        <v>698</v>
      </c>
      <c r="DB448" s="27" t="s">
        <v>698</v>
      </c>
      <c r="DC448" s="27" t="s">
        <v>698</v>
      </c>
      <c r="DD448" s="27" t="s">
        <v>698</v>
      </c>
      <c r="DE448" s="27" t="s">
        <v>698</v>
      </c>
      <c r="DF448" s="27" t="s">
        <v>698</v>
      </c>
      <c r="DG448" s="27" t="s">
        <v>698</v>
      </c>
      <c r="DH448" s="27" t="s">
        <v>698</v>
      </c>
      <c r="DI448" s="27" t="s">
        <v>698</v>
      </c>
      <c r="DJ448" s="27" t="s">
        <v>698</v>
      </c>
      <c r="DK448" s="27" t="s">
        <v>698</v>
      </c>
      <c r="DL448" s="27" t="s">
        <v>698</v>
      </c>
      <c r="DM448" s="27" t="s">
        <v>698</v>
      </c>
      <c r="DN448" s="27" t="s">
        <v>698</v>
      </c>
      <c r="DO448" s="27" t="s">
        <v>698</v>
      </c>
      <c r="DP448" s="27" t="s">
        <v>698</v>
      </c>
      <c r="DQ448" s="27" t="s">
        <v>698</v>
      </c>
      <c r="DR448" s="27" t="s">
        <v>698</v>
      </c>
      <c r="DS448" s="27" t="s">
        <v>698</v>
      </c>
      <c r="DT448" s="27" t="s">
        <v>698</v>
      </c>
      <c r="DU448" s="27" t="s">
        <v>698</v>
      </c>
      <c r="DV448" s="27" t="s">
        <v>698</v>
      </c>
      <c r="DW448" s="27" t="s">
        <v>698</v>
      </c>
      <c r="DX448" s="27" t="s">
        <v>698</v>
      </c>
      <c r="DY448" s="27" t="s">
        <v>698</v>
      </c>
      <c r="DZ448" s="27" t="s">
        <v>698</v>
      </c>
      <c r="EA448" s="27" t="s">
        <v>698</v>
      </c>
      <c r="EB448" s="27" t="s">
        <v>698</v>
      </c>
      <c r="EC448" s="27" t="s">
        <v>698</v>
      </c>
      <c r="ED448" s="27" t="s">
        <v>698</v>
      </c>
      <c r="EE448" s="27" t="s">
        <v>698</v>
      </c>
      <c r="EF448" s="27" t="s">
        <v>698</v>
      </c>
      <c r="EG448" s="27" t="s">
        <v>698</v>
      </c>
      <c r="EH448" s="27" t="s">
        <v>698</v>
      </c>
      <c r="EI448" s="27" t="s">
        <v>698</v>
      </c>
      <c r="EJ448" s="27" t="s">
        <v>698</v>
      </c>
      <c r="EK448" s="27" t="s">
        <v>698</v>
      </c>
      <c r="EL448" s="27" t="s">
        <v>698</v>
      </c>
      <c r="EM448" s="27" t="s">
        <v>698</v>
      </c>
      <c r="EN448" s="27" t="s">
        <v>698</v>
      </c>
      <c r="EO448" s="27" t="s">
        <v>698</v>
      </c>
      <c r="EP448" s="27" t="s">
        <v>698</v>
      </c>
      <c r="EQ448" s="27" t="s">
        <v>698</v>
      </c>
      <c r="ER448" s="27" t="s">
        <v>698</v>
      </c>
      <c r="ES448" s="27" t="s">
        <v>698</v>
      </c>
      <c r="ET448" s="27" t="s">
        <v>698</v>
      </c>
      <c r="EU448" s="27" t="s">
        <v>698</v>
      </c>
      <c r="EV448" s="27" t="s">
        <v>698</v>
      </c>
      <c r="EW448" s="27" t="s">
        <v>3485</v>
      </c>
      <c r="EX448" s="27" t="s">
        <v>3486</v>
      </c>
      <c r="EY448" s="27" t="s">
        <v>2707</v>
      </c>
      <c r="EZ448" s="27" t="s">
        <v>3487</v>
      </c>
      <c r="FA448" s="27" t="s">
        <v>694</v>
      </c>
      <c r="FB448" s="27" t="s">
        <v>694</v>
      </c>
      <c r="FC448" s="27" t="s">
        <v>694</v>
      </c>
      <c r="FD448" s="27" t="s">
        <v>694</v>
      </c>
      <c r="FE448" s="27" t="s">
        <v>3488</v>
      </c>
      <c r="FF448" s="42"/>
      <c r="FG448" s="42"/>
    </row>
    <row r="449" spans="1:163" x14ac:dyDescent="0.25">
      <c r="A449" s="27" t="str">
        <f t="shared" si="6"/>
        <v>IR003006001008004000000000000000000000</v>
      </c>
      <c r="B449" s="20" t="s">
        <v>2877</v>
      </c>
      <c r="C449" s="23" t="s">
        <v>2630</v>
      </c>
      <c r="D449" s="23" t="s">
        <v>710</v>
      </c>
      <c r="E449" s="23" t="s">
        <v>715</v>
      </c>
      <c r="F449" s="23" t="s">
        <v>702</v>
      </c>
      <c r="G449" s="23" t="s">
        <v>720</v>
      </c>
      <c r="H449" s="21" t="s">
        <v>711</v>
      </c>
      <c r="I449" s="21" t="s">
        <v>697</v>
      </c>
      <c r="J449" s="23" t="s">
        <v>697</v>
      </c>
      <c r="K449" s="64" t="s">
        <v>697</v>
      </c>
      <c r="L449" s="23" t="s">
        <v>697</v>
      </c>
      <c r="M449" s="23" t="s">
        <v>697</v>
      </c>
      <c r="N449" s="23" t="s">
        <v>697</v>
      </c>
      <c r="O449" s="23" t="s">
        <v>697</v>
      </c>
      <c r="P449" s="27">
        <v>0</v>
      </c>
      <c r="Q449" s="27" t="s">
        <v>704</v>
      </c>
      <c r="R449" s="27" t="s">
        <v>698</v>
      </c>
      <c r="S449" s="28" t="s">
        <v>694</v>
      </c>
      <c r="T449" s="28" t="s">
        <v>922</v>
      </c>
      <c r="U449" s="34" t="s">
        <v>3537</v>
      </c>
      <c r="V449" s="52" t="s">
        <v>905</v>
      </c>
      <c r="W449" s="20"/>
      <c r="X449" s="20"/>
      <c r="Y449" s="20"/>
      <c r="Z449" s="20"/>
      <c r="AA449" s="20" t="s">
        <v>3538</v>
      </c>
      <c r="AB449" s="20"/>
      <c r="AC449" s="20"/>
      <c r="AD449" s="20"/>
      <c r="AE449" s="20"/>
      <c r="AF449" s="20"/>
      <c r="AG449" s="20"/>
      <c r="AH449" s="27" t="s">
        <v>3539</v>
      </c>
      <c r="AI449" s="28" t="s">
        <v>704</v>
      </c>
      <c r="AJ449" s="27" t="s">
        <v>698</v>
      </c>
      <c r="AK449" s="27" t="s">
        <v>698</v>
      </c>
      <c r="AL449" s="27" t="s">
        <v>698</v>
      </c>
      <c r="AM449" s="27" t="s">
        <v>698</v>
      </c>
      <c r="AN449" s="27" t="s">
        <v>698</v>
      </c>
      <c r="AO449" s="27" t="s">
        <v>698</v>
      </c>
      <c r="AP449" s="27" t="s">
        <v>698</v>
      </c>
      <c r="AQ449" s="27" t="s">
        <v>698</v>
      </c>
      <c r="AR449" s="27" t="s">
        <v>698</v>
      </c>
      <c r="AS449" s="27" t="s">
        <v>698</v>
      </c>
      <c r="AT449" s="27" t="s">
        <v>698</v>
      </c>
      <c r="AU449" s="27" t="s">
        <v>698</v>
      </c>
      <c r="AV449" s="27" t="s">
        <v>698</v>
      </c>
      <c r="AW449" s="27" t="s">
        <v>698</v>
      </c>
      <c r="AX449" s="27" t="s">
        <v>698</v>
      </c>
      <c r="AY449" s="27" t="s">
        <v>698</v>
      </c>
      <c r="AZ449" s="27" t="s">
        <v>698</v>
      </c>
      <c r="BA449" s="27" t="s">
        <v>698</v>
      </c>
      <c r="BB449" s="27" t="s">
        <v>698</v>
      </c>
      <c r="BC449" s="27" t="s">
        <v>698</v>
      </c>
      <c r="BD449" s="27" t="s">
        <v>698</v>
      </c>
      <c r="BE449" s="27" t="s">
        <v>698</v>
      </c>
      <c r="BF449" s="27" t="s">
        <v>698</v>
      </c>
      <c r="BG449" s="27" t="s">
        <v>698</v>
      </c>
      <c r="BH449" s="27" t="s">
        <v>698</v>
      </c>
      <c r="BI449" s="27" t="s">
        <v>704</v>
      </c>
      <c r="BJ449" s="27" t="s">
        <v>704</v>
      </c>
      <c r="BK449" s="27" t="s">
        <v>704</v>
      </c>
      <c r="BL449" s="27" t="s">
        <v>698</v>
      </c>
      <c r="BM449" s="27" t="s">
        <v>698</v>
      </c>
      <c r="BN449" s="27" t="s">
        <v>698</v>
      </c>
      <c r="BO449" s="27" t="s">
        <v>698</v>
      </c>
      <c r="BP449" s="27" t="s">
        <v>698</v>
      </c>
      <c r="BQ449" s="27" t="s">
        <v>698</v>
      </c>
      <c r="BR449" s="27" t="s">
        <v>698</v>
      </c>
      <c r="BS449" s="27" t="s">
        <v>698</v>
      </c>
      <c r="BT449" s="27" t="s">
        <v>698</v>
      </c>
      <c r="BU449" s="27" t="s">
        <v>698</v>
      </c>
      <c r="BV449" s="27" t="s">
        <v>698</v>
      </c>
      <c r="BW449" s="27" t="s">
        <v>698</v>
      </c>
      <c r="BX449" s="27" t="s">
        <v>698</v>
      </c>
      <c r="BY449" s="27" t="s">
        <v>698</v>
      </c>
      <c r="BZ449" s="27" t="s">
        <v>698</v>
      </c>
      <c r="CA449" s="27" t="s">
        <v>698</v>
      </c>
      <c r="CB449" s="27" t="s">
        <v>698</v>
      </c>
      <c r="CC449" s="27" t="s">
        <v>698</v>
      </c>
      <c r="CD449" s="27" t="s">
        <v>698</v>
      </c>
      <c r="CE449" s="27" t="s">
        <v>698</v>
      </c>
      <c r="CF449" s="27" t="s">
        <v>698</v>
      </c>
      <c r="CG449" s="27" t="s">
        <v>698</v>
      </c>
      <c r="CH449" s="27" t="s">
        <v>698</v>
      </c>
      <c r="CI449" s="27" t="s">
        <v>698</v>
      </c>
      <c r="CJ449" s="27" t="s">
        <v>698</v>
      </c>
      <c r="CK449" s="27" t="s">
        <v>698</v>
      </c>
      <c r="CL449" s="27" t="s">
        <v>698</v>
      </c>
      <c r="CM449" s="27" t="s">
        <v>698</v>
      </c>
      <c r="CN449" s="27" t="s">
        <v>698</v>
      </c>
      <c r="CO449" s="27" t="s">
        <v>698</v>
      </c>
      <c r="CP449" s="27" t="s">
        <v>698</v>
      </c>
      <c r="CQ449" s="27" t="s">
        <v>698</v>
      </c>
      <c r="CR449" s="27" t="s">
        <v>698</v>
      </c>
      <c r="CS449" s="27" t="s">
        <v>698</v>
      </c>
      <c r="CT449" s="27" t="s">
        <v>698</v>
      </c>
      <c r="CU449" s="27" t="s">
        <v>698</v>
      </c>
      <c r="CV449" s="27" t="s">
        <v>698</v>
      </c>
      <c r="CW449" s="27" t="s">
        <v>698</v>
      </c>
      <c r="CX449" s="27" t="s">
        <v>698</v>
      </c>
      <c r="CY449" s="27" t="s">
        <v>698</v>
      </c>
      <c r="CZ449" s="27" t="s">
        <v>698</v>
      </c>
      <c r="DA449" s="27" t="s">
        <v>698</v>
      </c>
      <c r="DB449" s="27" t="s">
        <v>698</v>
      </c>
      <c r="DC449" s="27" t="s">
        <v>698</v>
      </c>
      <c r="DD449" s="27" t="s">
        <v>698</v>
      </c>
      <c r="DE449" s="27" t="s">
        <v>698</v>
      </c>
      <c r="DF449" s="27" t="s">
        <v>698</v>
      </c>
      <c r="DG449" s="27" t="s">
        <v>698</v>
      </c>
      <c r="DH449" s="27" t="s">
        <v>698</v>
      </c>
      <c r="DI449" s="27" t="s">
        <v>698</v>
      </c>
      <c r="DJ449" s="27" t="s">
        <v>698</v>
      </c>
      <c r="DK449" s="27" t="s">
        <v>698</v>
      </c>
      <c r="DL449" s="27" t="s">
        <v>698</v>
      </c>
      <c r="DM449" s="27" t="s">
        <v>698</v>
      </c>
      <c r="DN449" s="27" t="s">
        <v>698</v>
      </c>
      <c r="DO449" s="27" t="s">
        <v>698</v>
      </c>
      <c r="DP449" s="27" t="s">
        <v>698</v>
      </c>
      <c r="DQ449" s="27" t="s">
        <v>698</v>
      </c>
      <c r="DR449" s="27" t="s">
        <v>698</v>
      </c>
      <c r="DS449" s="27" t="s">
        <v>698</v>
      </c>
      <c r="DT449" s="27" t="s">
        <v>698</v>
      </c>
      <c r="DU449" s="27" t="s">
        <v>698</v>
      </c>
      <c r="DV449" s="27" t="s">
        <v>698</v>
      </c>
      <c r="DW449" s="27" t="s">
        <v>698</v>
      </c>
      <c r="DX449" s="27" t="s">
        <v>698</v>
      </c>
      <c r="DY449" s="27" t="s">
        <v>698</v>
      </c>
      <c r="DZ449" s="27" t="s">
        <v>698</v>
      </c>
      <c r="EA449" s="27" t="s">
        <v>698</v>
      </c>
      <c r="EB449" s="27" t="s">
        <v>698</v>
      </c>
      <c r="EC449" s="27" t="s">
        <v>698</v>
      </c>
      <c r="ED449" s="27" t="s">
        <v>698</v>
      </c>
      <c r="EE449" s="27" t="s">
        <v>698</v>
      </c>
      <c r="EF449" s="27" t="s">
        <v>698</v>
      </c>
      <c r="EG449" s="27" t="s">
        <v>698</v>
      </c>
      <c r="EH449" s="27" t="s">
        <v>698</v>
      </c>
      <c r="EI449" s="27" t="s">
        <v>698</v>
      </c>
      <c r="EJ449" s="27" t="s">
        <v>698</v>
      </c>
      <c r="EK449" s="27" t="s">
        <v>698</v>
      </c>
      <c r="EL449" s="27" t="s">
        <v>698</v>
      </c>
      <c r="EM449" s="27" t="s">
        <v>698</v>
      </c>
      <c r="EN449" s="27" t="s">
        <v>698</v>
      </c>
      <c r="EO449" s="27" t="s">
        <v>698</v>
      </c>
      <c r="EP449" s="27" t="s">
        <v>698</v>
      </c>
      <c r="EQ449" s="27" t="s">
        <v>698</v>
      </c>
      <c r="ER449" s="27" t="s">
        <v>698</v>
      </c>
      <c r="ES449" s="27" t="s">
        <v>698</v>
      </c>
      <c r="ET449" s="27" t="s">
        <v>698</v>
      </c>
      <c r="EU449" s="27" t="s">
        <v>698</v>
      </c>
      <c r="EV449" s="27" t="s">
        <v>698</v>
      </c>
      <c r="EW449" s="27" t="s">
        <v>3485</v>
      </c>
      <c r="EX449" s="27" t="s">
        <v>3486</v>
      </c>
      <c r="EY449" s="27" t="s">
        <v>2707</v>
      </c>
      <c r="EZ449" s="27" t="s">
        <v>3487</v>
      </c>
      <c r="FA449" s="27" t="s">
        <v>694</v>
      </c>
      <c r="FB449" s="27" t="s">
        <v>694</v>
      </c>
      <c r="FC449" s="27" t="s">
        <v>694</v>
      </c>
      <c r="FD449" s="27" t="s">
        <v>694</v>
      </c>
      <c r="FE449" s="27" t="s">
        <v>3488</v>
      </c>
      <c r="FF449" s="42"/>
      <c r="FG449" s="42"/>
    </row>
    <row r="450" spans="1:163" x14ac:dyDescent="0.25">
      <c r="A450" s="27" t="str">
        <f t="shared" si="6"/>
        <v>IR003006001008005000000000000000000000</v>
      </c>
      <c r="B450" s="27" t="s">
        <v>694</v>
      </c>
      <c r="C450" s="23" t="s">
        <v>2630</v>
      </c>
      <c r="D450" s="23" t="s">
        <v>710</v>
      </c>
      <c r="E450" s="23" t="s">
        <v>715</v>
      </c>
      <c r="F450" s="23" t="s">
        <v>702</v>
      </c>
      <c r="G450" s="23" t="s">
        <v>720</v>
      </c>
      <c r="H450" s="21" t="s">
        <v>713</v>
      </c>
      <c r="I450" s="21" t="s">
        <v>697</v>
      </c>
      <c r="J450" s="23" t="s">
        <v>697</v>
      </c>
      <c r="K450" s="64" t="s">
        <v>697</v>
      </c>
      <c r="L450" s="23" t="s">
        <v>697</v>
      </c>
      <c r="M450" s="23" t="s">
        <v>697</v>
      </c>
      <c r="N450" s="23" t="s">
        <v>697</v>
      </c>
      <c r="O450" s="23" t="s">
        <v>697</v>
      </c>
      <c r="P450" s="27">
        <v>0</v>
      </c>
      <c r="Q450" s="27" t="s">
        <v>698</v>
      </c>
      <c r="R450" s="27" t="s">
        <v>698</v>
      </c>
      <c r="S450" s="28" t="s">
        <v>694</v>
      </c>
      <c r="T450" s="28" t="s">
        <v>922</v>
      </c>
      <c r="U450" s="34" t="s">
        <v>3540</v>
      </c>
      <c r="V450" s="52" t="s">
        <v>905</v>
      </c>
      <c r="W450" s="20"/>
      <c r="X450" s="20"/>
      <c r="Y450" s="20"/>
      <c r="Z450" s="20"/>
      <c r="AA450" s="20" t="s">
        <v>3541</v>
      </c>
      <c r="AB450" s="20"/>
      <c r="AC450" s="20"/>
      <c r="AD450" s="20"/>
      <c r="AE450" s="20"/>
      <c r="AF450" s="20"/>
      <c r="AG450" s="20"/>
      <c r="AH450" s="27" t="s">
        <v>3542</v>
      </c>
      <c r="AI450" s="28" t="s">
        <v>698</v>
      </c>
      <c r="AJ450" s="27" t="s">
        <v>694</v>
      </c>
      <c r="AK450" s="27" t="s">
        <v>694</v>
      </c>
      <c r="AL450" s="27" t="s">
        <v>694</v>
      </c>
      <c r="AM450" s="27" t="s">
        <v>694</v>
      </c>
      <c r="AN450" s="27" t="s">
        <v>694</v>
      </c>
      <c r="AO450" s="27" t="s">
        <v>694</v>
      </c>
      <c r="AP450" s="27" t="s">
        <v>694</v>
      </c>
      <c r="AQ450" s="27" t="s">
        <v>694</v>
      </c>
      <c r="AR450" s="27" t="s">
        <v>694</v>
      </c>
      <c r="AS450" s="27" t="s">
        <v>694</v>
      </c>
      <c r="AT450" s="27" t="s">
        <v>694</v>
      </c>
      <c r="AU450" s="27" t="s">
        <v>694</v>
      </c>
      <c r="AV450" s="27" t="s">
        <v>694</v>
      </c>
      <c r="AW450" s="27" t="s">
        <v>694</v>
      </c>
      <c r="AX450" s="27" t="s">
        <v>694</v>
      </c>
      <c r="AY450" s="27" t="s">
        <v>694</v>
      </c>
      <c r="AZ450" s="27" t="s">
        <v>694</v>
      </c>
      <c r="BA450" s="27" t="s">
        <v>694</v>
      </c>
      <c r="BB450" s="27" t="s">
        <v>694</v>
      </c>
      <c r="BC450" s="27" t="s">
        <v>694</v>
      </c>
      <c r="BD450" s="27" t="s">
        <v>694</v>
      </c>
      <c r="BE450" s="27" t="s">
        <v>694</v>
      </c>
      <c r="BF450" s="27" t="s">
        <v>694</v>
      </c>
      <c r="BG450" s="27" t="s">
        <v>694</v>
      </c>
      <c r="BH450" s="27" t="s">
        <v>694</v>
      </c>
      <c r="BI450" s="27" t="s">
        <v>694</v>
      </c>
      <c r="BJ450" s="27" t="s">
        <v>694</v>
      </c>
      <c r="BK450" s="27" t="s">
        <v>694</v>
      </c>
      <c r="BL450" s="27" t="s">
        <v>694</v>
      </c>
      <c r="BM450" s="27" t="s">
        <v>694</v>
      </c>
      <c r="BN450" s="27" t="s">
        <v>694</v>
      </c>
      <c r="BO450" s="27" t="s">
        <v>694</v>
      </c>
      <c r="BP450" s="27" t="s">
        <v>694</v>
      </c>
      <c r="BQ450" s="27" t="s">
        <v>694</v>
      </c>
      <c r="BR450" s="27" t="s">
        <v>694</v>
      </c>
      <c r="BS450" s="27" t="s">
        <v>694</v>
      </c>
      <c r="BT450" s="27" t="s">
        <v>694</v>
      </c>
      <c r="BU450" s="27" t="s">
        <v>694</v>
      </c>
      <c r="BV450" s="27" t="s">
        <v>694</v>
      </c>
      <c r="BW450" s="27" t="s">
        <v>694</v>
      </c>
      <c r="BX450" s="27" t="s">
        <v>694</v>
      </c>
      <c r="BY450" s="27" t="s">
        <v>694</v>
      </c>
      <c r="BZ450" s="27" t="s">
        <v>694</v>
      </c>
      <c r="CA450" s="27" t="s">
        <v>694</v>
      </c>
      <c r="CB450" s="27" t="s">
        <v>694</v>
      </c>
      <c r="CC450" s="27" t="s">
        <v>694</v>
      </c>
      <c r="CD450" s="27" t="s">
        <v>694</v>
      </c>
      <c r="CE450" s="27" t="s">
        <v>694</v>
      </c>
      <c r="CF450" s="27" t="s">
        <v>694</v>
      </c>
      <c r="CG450" s="27" t="s">
        <v>694</v>
      </c>
      <c r="CH450" s="27" t="s">
        <v>694</v>
      </c>
      <c r="CI450" s="27" t="s">
        <v>694</v>
      </c>
      <c r="CJ450" s="27" t="s">
        <v>694</v>
      </c>
      <c r="CK450" s="27" t="s">
        <v>694</v>
      </c>
      <c r="CL450" s="27" t="s">
        <v>694</v>
      </c>
      <c r="CM450" s="27" t="s">
        <v>694</v>
      </c>
      <c r="CN450" s="27" t="s">
        <v>694</v>
      </c>
      <c r="CO450" s="27" t="s">
        <v>694</v>
      </c>
      <c r="CP450" s="27" t="s">
        <v>694</v>
      </c>
      <c r="CQ450" s="27" t="s">
        <v>694</v>
      </c>
      <c r="CR450" s="27" t="s">
        <v>694</v>
      </c>
      <c r="CS450" s="27" t="s">
        <v>694</v>
      </c>
      <c r="CT450" s="27" t="s">
        <v>694</v>
      </c>
      <c r="CU450" s="27" t="s">
        <v>694</v>
      </c>
      <c r="CV450" s="27" t="s">
        <v>694</v>
      </c>
      <c r="CW450" s="27" t="s">
        <v>694</v>
      </c>
      <c r="CX450" s="27" t="s">
        <v>694</v>
      </c>
      <c r="CY450" s="27" t="s">
        <v>694</v>
      </c>
      <c r="CZ450" s="27" t="s">
        <v>694</v>
      </c>
      <c r="DA450" s="27" t="s">
        <v>694</v>
      </c>
      <c r="DB450" s="27" t="s">
        <v>694</v>
      </c>
      <c r="DC450" s="27" t="s">
        <v>694</v>
      </c>
      <c r="DD450" s="27" t="s">
        <v>694</v>
      </c>
      <c r="DE450" s="27" t="s">
        <v>694</v>
      </c>
      <c r="DF450" s="27" t="s">
        <v>694</v>
      </c>
      <c r="DG450" s="27" t="s">
        <v>694</v>
      </c>
      <c r="DH450" s="27" t="s">
        <v>694</v>
      </c>
      <c r="DI450" s="27" t="s">
        <v>694</v>
      </c>
      <c r="DJ450" s="27" t="s">
        <v>694</v>
      </c>
      <c r="DK450" s="27" t="s">
        <v>694</v>
      </c>
      <c r="DL450" s="27" t="s">
        <v>694</v>
      </c>
      <c r="DM450" s="27" t="s">
        <v>694</v>
      </c>
      <c r="DN450" s="27" t="s">
        <v>694</v>
      </c>
      <c r="DO450" s="27" t="s">
        <v>694</v>
      </c>
      <c r="DP450" s="27" t="s">
        <v>694</v>
      </c>
      <c r="DQ450" s="27" t="s">
        <v>694</v>
      </c>
      <c r="DR450" s="27" t="s">
        <v>694</v>
      </c>
      <c r="DS450" s="27" t="s">
        <v>694</v>
      </c>
      <c r="DT450" s="27" t="s">
        <v>694</v>
      </c>
      <c r="DU450" s="27" t="s">
        <v>694</v>
      </c>
      <c r="DV450" s="27" t="s">
        <v>694</v>
      </c>
      <c r="DW450" s="27" t="s">
        <v>694</v>
      </c>
      <c r="DX450" s="27" t="s">
        <v>694</v>
      </c>
      <c r="DY450" s="27" t="s">
        <v>694</v>
      </c>
      <c r="DZ450" s="27" t="s">
        <v>694</v>
      </c>
      <c r="EA450" s="27" t="s">
        <v>694</v>
      </c>
      <c r="EB450" s="27" t="s">
        <v>694</v>
      </c>
      <c r="EC450" s="27" t="s">
        <v>694</v>
      </c>
      <c r="ED450" s="27" t="s">
        <v>694</v>
      </c>
      <c r="EE450" s="27" t="s">
        <v>694</v>
      </c>
      <c r="EF450" s="27" t="s">
        <v>694</v>
      </c>
      <c r="EG450" s="27" t="s">
        <v>694</v>
      </c>
      <c r="EH450" s="27" t="s">
        <v>694</v>
      </c>
      <c r="EI450" s="27" t="s">
        <v>694</v>
      </c>
      <c r="EJ450" s="27" t="s">
        <v>694</v>
      </c>
      <c r="EK450" s="27" t="s">
        <v>694</v>
      </c>
      <c r="EL450" s="27" t="s">
        <v>694</v>
      </c>
      <c r="EM450" s="27" t="s">
        <v>694</v>
      </c>
      <c r="EN450" s="27" t="s">
        <v>694</v>
      </c>
      <c r="EO450" s="27" t="s">
        <v>694</v>
      </c>
      <c r="EP450" s="27" t="s">
        <v>694</v>
      </c>
      <c r="EQ450" s="27" t="s">
        <v>694</v>
      </c>
      <c r="ER450" s="27" t="s">
        <v>694</v>
      </c>
      <c r="ES450" s="27" t="s">
        <v>694</v>
      </c>
      <c r="ET450" s="27" t="s">
        <v>694</v>
      </c>
      <c r="EU450" s="27" t="s">
        <v>694</v>
      </c>
      <c r="EV450" s="27" t="s">
        <v>694</v>
      </c>
      <c r="EW450" s="27" t="s">
        <v>694</v>
      </c>
      <c r="EX450" s="27" t="s">
        <v>694</v>
      </c>
      <c r="EY450" s="27" t="s">
        <v>694</v>
      </c>
      <c r="EZ450" s="27" t="s">
        <v>694</v>
      </c>
      <c r="FA450" s="27" t="s">
        <v>694</v>
      </c>
      <c r="FB450" s="27" t="s">
        <v>694</v>
      </c>
      <c r="FC450" s="27" t="s">
        <v>694</v>
      </c>
      <c r="FD450" s="27" t="s">
        <v>694</v>
      </c>
      <c r="FE450" s="27" t="s">
        <v>694</v>
      </c>
      <c r="FF450" s="42"/>
      <c r="FG450" s="42"/>
    </row>
    <row r="451" spans="1:163" x14ac:dyDescent="0.25">
      <c r="A451" s="27" t="str">
        <f t="shared" si="6"/>
        <v>IR003006001008005001000000000000000000</v>
      </c>
      <c r="B451" s="20" t="s">
        <v>2877</v>
      </c>
      <c r="C451" s="23" t="s">
        <v>2630</v>
      </c>
      <c r="D451" s="23" t="s">
        <v>710</v>
      </c>
      <c r="E451" s="23" t="s">
        <v>715</v>
      </c>
      <c r="F451" s="23" t="s">
        <v>702</v>
      </c>
      <c r="G451" s="23" t="s">
        <v>720</v>
      </c>
      <c r="H451" s="21" t="s">
        <v>713</v>
      </c>
      <c r="I451" s="21" t="s">
        <v>702</v>
      </c>
      <c r="J451" s="23" t="s">
        <v>697</v>
      </c>
      <c r="K451" s="64" t="s">
        <v>697</v>
      </c>
      <c r="L451" s="23" t="s">
        <v>697</v>
      </c>
      <c r="M451" s="23" t="s">
        <v>697</v>
      </c>
      <c r="N451" s="23" t="s">
        <v>697</v>
      </c>
      <c r="O451" s="23" t="s">
        <v>697</v>
      </c>
      <c r="P451" s="27">
        <v>0</v>
      </c>
      <c r="Q451" s="27" t="s">
        <v>704</v>
      </c>
      <c r="R451" s="27" t="s">
        <v>698</v>
      </c>
      <c r="S451" s="28" t="s">
        <v>694</v>
      </c>
      <c r="T451" s="28" t="s">
        <v>922</v>
      </c>
      <c r="U451" s="34" t="s">
        <v>3543</v>
      </c>
      <c r="V451" s="52" t="s">
        <v>905</v>
      </c>
      <c r="W451" s="20"/>
      <c r="X451" s="20"/>
      <c r="Y451" s="20"/>
      <c r="Z451" s="20"/>
      <c r="AA451" s="20"/>
      <c r="AB451" s="20" t="s">
        <v>3544</v>
      </c>
      <c r="AC451" s="20"/>
      <c r="AD451" s="20"/>
      <c r="AE451" s="20"/>
      <c r="AF451" s="20"/>
      <c r="AG451" s="20"/>
      <c r="AH451" s="27" t="s">
        <v>3545</v>
      </c>
      <c r="AI451" s="28" t="s">
        <v>704</v>
      </c>
      <c r="AJ451" s="27" t="s">
        <v>698</v>
      </c>
      <c r="AK451" s="27" t="s">
        <v>698</v>
      </c>
      <c r="AL451" s="27" t="s">
        <v>698</v>
      </c>
      <c r="AM451" s="27" t="s">
        <v>698</v>
      </c>
      <c r="AN451" s="27" t="s">
        <v>698</v>
      </c>
      <c r="AO451" s="27" t="s">
        <v>698</v>
      </c>
      <c r="AP451" s="27" t="s">
        <v>698</v>
      </c>
      <c r="AQ451" s="27" t="s">
        <v>698</v>
      </c>
      <c r="AR451" s="27" t="s">
        <v>698</v>
      </c>
      <c r="AS451" s="27" t="s">
        <v>698</v>
      </c>
      <c r="AT451" s="27" t="s">
        <v>698</v>
      </c>
      <c r="AU451" s="27" t="s">
        <v>698</v>
      </c>
      <c r="AV451" s="27" t="s">
        <v>698</v>
      </c>
      <c r="AW451" s="27" t="s">
        <v>698</v>
      </c>
      <c r="AX451" s="27" t="s">
        <v>698</v>
      </c>
      <c r="AY451" s="27" t="s">
        <v>698</v>
      </c>
      <c r="AZ451" s="27" t="s">
        <v>698</v>
      </c>
      <c r="BA451" s="27" t="s">
        <v>698</v>
      </c>
      <c r="BB451" s="27" t="s">
        <v>698</v>
      </c>
      <c r="BC451" s="27" t="s">
        <v>698</v>
      </c>
      <c r="BD451" s="27" t="s">
        <v>698</v>
      </c>
      <c r="BE451" s="27" t="s">
        <v>698</v>
      </c>
      <c r="BF451" s="27" t="s">
        <v>698</v>
      </c>
      <c r="BG451" s="27" t="s">
        <v>698</v>
      </c>
      <c r="BH451" s="27" t="s">
        <v>698</v>
      </c>
      <c r="BI451" s="27" t="s">
        <v>704</v>
      </c>
      <c r="BJ451" s="27" t="s">
        <v>704</v>
      </c>
      <c r="BK451" s="27" t="s">
        <v>704</v>
      </c>
      <c r="BL451" s="27" t="s">
        <v>698</v>
      </c>
      <c r="BM451" s="27" t="s">
        <v>698</v>
      </c>
      <c r="BN451" s="27" t="s">
        <v>698</v>
      </c>
      <c r="BO451" s="27" t="s">
        <v>698</v>
      </c>
      <c r="BP451" s="27" t="s">
        <v>698</v>
      </c>
      <c r="BQ451" s="27" t="s">
        <v>698</v>
      </c>
      <c r="BR451" s="27" t="s">
        <v>698</v>
      </c>
      <c r="BS451" s="27" t="s">
        <v>698</v>
      </c>
      <c r="BT451" s="27" t="s">
        <v>698</v>
      </c>
      <c r="BU451" s="27" t="s">
        <v>698</v>
      </c>
      <c r="BV451" s="27" t="s">
        <v>698</v>
      </c>
      <c r="BW451" s="27" t="s">
        <v>698</v>
      </c>
      <c r="BX451" s="27" t="s">
        <v>698</v>
      </c>
      <c r="BY451" s="27" t="s">
        <v>698</v>
      </c>
      <c r="BZ451" s="27" t="s">
        <v>698</v>
      </c>
      <c r="CA451" s="27" t="s">
        <v>698</v>
      </c>
      <c r="CB451" s="27" t="s">
        <v>698</v>
      </c>
      <c r="CC451" s="27" t="s">
        <v>698</v>
      </c>
      <c r="CD451" s="27" t="s">
        <v>698</v>
      </c>
      <c r="CE451" s="27" t="s">
        <v>698</v>
      </c>
      <c r="CF451" s="27" t="s">
        <v>698</v>
      </c>
      <c r="CG451" s="27" t="s">
        <v>698</v>
      </c>
      <c r="CH451" s="27" t="s">
        <v>698</v>
      </c>
      <c r="CI451" s="27" t="s">
        <v>698</v>
      </c>
      <c r="CJ451" s="27" t="s">
        <v>698</v>
      </c>
      <c r="CK451" s="27" t="s">
        <v>698</v>
      </c>
      <c r="CL451" s="27" t="s">
        <v>698</v>
      </c>
      <c r="CM451" s="27" t="s">
        <v>698</v>
      </c>
      <c r="CN451" s="27" t="s">
        <v>698</v>
      </c>
      <c r="CO451" s="27" t="s">
        <v>698</v>
      </c>
      <c r="CP451" s="27" t="s">
        <v>698</v>
      </c>
      <c r="CQ451" s="27" t="s">
        <v>698</v>
      </c>
      <c r="CR451" s="27" t="s">
        <v>698</v>
      </c>
      <c r="CS451" s="27" t="s">
        <v>698</v>
      </c>
      <c r="CT451" s="27" t="s">
        <v>698</v>
      </c>
      <c r="CU451" s="27" t="s">
        <v>698</v>
      </c>
      <c r="CV451" s="27" t="s">
        <v>698</v>
      </c>
      <c r="CW451" s="27" t="s">
        <v>698</v>
      </c>
      <c r="CX451" s="27" t="s">
        <v>698</v>
      </c>
      <c r="CY451" s="27" t="s">
        <v>698</v>
      </c>
      <c r="CZ451" s="27" t="s">
        <v>698</v>
      </c>
      <c r="DA451" s="27" t="s">
        <v>698</v>
      </c>
      <c r="DB451" s="27" t="s">
        <v>698</v>
      </c>
      <c r="DC451" s="27" t="s">
        <v>698</v>
      </c>
      <c r="DD451" s="27" t="s">
        <v>698</v>
      </c>
      <c r="DE451" s="27" t="s">
        <v>698</v>
      </c>
      <c r="DF451" s="27" t="s">
        <v>698</v>
      </c>
      <c r="DG451" s="27" t="s">
        <v>698</v>
      </c>
      <c r="DH451" s="27" t="s">
        <v>698</v>
      </c>
      <c r="DI451" s="27" t="s">
        <v>698</v>
      </c>
      <c r="DJ451" s="27" t="s">
        <v>698</v>
      </c>
      <c r="DK451" s="27" t="s">
        <v>698</v>
      </c>
      <c r="DL451" s="27" t="s">
        <v>698</v>
      </c>
      <c r="DM451" s="27" t="s">
        <v>698</v>
      </c>
      <c r="DN451" s="27" t="s">
        <v>698</v>
      </c>
      <c r="DO451" s="27" t="s">
        <v>698</v>
      </c>
      <c r="DP451" s="27" t="s">
        <v>698</v>
      </c>
      <c r="DQ451" s="27" t="s">
        <v>698</v>
      </c>
      <c r="DR451" s="27" t="s">
        <v>698</v>
      </c>
      <c r="DS451" s="27" t="s">
        <v>698</v>
      </c>
      <c r="DT451" s="27" t="s">
        <v>698</v>
      </c>
      <c r="DU451" s="27" t="s">
        <v>698</v>
      </c>
      <c r="DV451" s="27" t="s">
        <v>698</v>
      </c>
      <c r="DW451" s="27" t="s">
        <v>698</v>
      </c>
      <c r="DX451" s="27" t="s">
        <v>698</v>
      </c>
      <c r="DY451" s="27" t="s">
        <v>698</v>
      </c>
      <c r="DZ451" s="27" t="s">
        <v>698</v>
      </c>
      <c r="EA451" s="27" t="s">
        <v>698</v>
      </c>
      <c r="EB451" s="27" t="s">
        <v>698</v>
      </c>
      <c r="EC451" s="27" t="s">
        <v>698</v>
      </c>
      <c r="ED451" s="27" t="s">
        <v>698</v>
      </c>
      <c r="EE451" s="27" t="s">
        <v>698</v>
      </c>
      <c r="EF451" s="27" t="s">
        <v>698</v>
      </c>
      <c r="EG451" s="27" t="s">
        <v>698</v>
      </c>
      <c r="EH451" s="27" t="s">
        <v>698</v>
      </c>
      <c r="EI451" s="27" t="s">
        <v>698</v>
      </c>
      <c r="EJ451" s="27" t="s">
        <v>698</v>
      </c>
      <c r="EK451" s="27" t="s">
        <v>698</v>
      </c>
      <c r="EL451" s="27" t="s">
        <v>698</v>
      </c>
      <c r="EM451" s="27" t="s">
        <v>698</v>
      </c>
      <c r="EN451" s="27" t="s">
        <v>698</v>
      </c>
      <c r="EO451" s="27" t="s">
        <v>698</v>
      </c>
      <c r="EP451" s="27" t="s">
        <v>698</v>
      </c>
      <c r="EQ451" s="27" t="s">
        <v>698</v>
      </c>
      <c r="ER451" s="27" t="s">
        <v>698</v>
      </c>
      <c r="ES451" s="27" t="s">
        <v>698</v>
      </c>
      <c r="ET451" s="27" t="s">
        <v>698</v>
      </c>
      <c r="EU451" s="27" t="s">
        <v>698</v>
      </c>
      <c r="EV451" s="27" t="s">
        <v>698</v>
      </c>
      <c r="EW451" s="27" t="s">
        <v>3485</v>
      </c>
      <c r="EX451" s="27" t="s">
        <v>3486</v>
      </c>
      <c r="EY451" s="27" t="s">
        <v>2707</v>
      </c>
      <c r="EZ451" s="27" t="s">
        <v>3487</v>
      </c>
      <c r="FA451" s="27" t="s">
        <v>694</v>
      </c>
      <c r="FB451" s="27" t="s">
        <v>694</v>
      </c>
      <c r="FC451" s="27" t="s">
        <v>694</v>
      </c>
      <c r="FD451" s="27" t="s">
        <v>694</v>
      </c>
      <c r="FE451" s="27" t="s">
        <v>3488</v>
      </c>
      <c r="FF451" s="42"/>
      <c r="FG451" s="42"/>
    </row>
    <row r="452" spans="1:163" x14ac:dyDescent="0.25">
      <c r="A452" s="27" t="str">
        <f t="shared" si="6"/>
        <v>IR003006001008005002000000000000000000</v>
      </c>
      <c r="B452" s="20" t="s">
        <v>2877</v>
      </c>
      <c r="C452" s="23" t="s">
        <v>2630</v>
      </c>
      <c r="D452" s="23" t="s">
        <v>710</v>
      </c>
      <c r="E452" s="23" t="s">
        <v>715</v>
      </c>
      <c r="F452" s="23" t="s">
        <v>702</v>
      </c>
      <c r="G452" s="23" t="s">
        <v>720</v>
      </c>
      <c r="H452" s="21" t="s">
        <v>713</v>
      </c>
      <c r="I452" s="21" t="s">
        <v>707</v>
      </c>
      <c r="J452" s="23" t="s">
        <v>697</v>
      </c>
      <c r="K452" s="64" t="s">
        <v>697</v>
      </c>
      <c r="L452" s="23" t="s">
        <v>697</v>
      </c>
      <c r="M452" s="23" t="s">
        <v>697</v>
      </c>
      <c r="N452" s="23" t="s">
        <v>697</v>
      </c>
      <c r="O452" s="23" t="s">
        <v>697</v>
      </c>
      <c r="P452" s="27">
        <v>0</v>
      </c>
      <c r="Q452" s="27" t="s">
        <v>704</v>
      </c>
      <c r="R452" s="27" t="s">
        <v>698</v>
      </c>
      <c r="S452" s="28" t="s">
        <v>694</v>
      </c>
      <c r="T452" s="28" t="s">
        <v>922</v>
      </c>
      <c r="U452" s="34" t="s">
        <v>3543</v>
      </c>
      <c r="V452" s="52" t="s">
        <v>905</v>
      </c>
      <c r="W452" s="20"/>
      <c r="X452" s="20"/>
      <c r="Y452" s="20"/>
      <c r="Z452" s="20"/>
      <c r="AA452" s="20"/>
      <c r="AB452" s="20" t="s">
        <v>3546</v>
      </c>
      <c r="AC452" s="20"/>
      <c r="AD452" s="20"/>
      <c r="AE452" s="20"/>
      <c r="AF452" s="20"/>
      <c r="AG452" s="20"/>
      <c r="AH452" s="27" t="s">
        <v>3547</v>
      </c>
      <c r="AI452" s="28" t="s">
        <v>704</v>
      </c>
      <c r="AJ452" s="27" t="s">
        <v>698</v>
      </c>
      <c r="AK452" s="27" t="s">
        <v>698</v>
      </c>
      <c r="AL452" s="27" t="s">
        <v>698</v>
      </c>
      <c r="AM452" s="27" t="s">
        <v>698</v>
      </c>
      <c r="AN452" s="27" t="s">
        <v>698</v>
      </c>
      <c r="AO452" s="27" t="s">
        <v>698</v>
      </c>
      <c r="AP452" s="27" t="s">
        <v>698</v>
      </c>
      <c r="AQ452" s="27" t="s">
        <v>698</v>
      </c>
      <c r="AR452" s="27" t="s">
        <v>698</v>
      </c>
      <c r="AS452" s="27" t="s">
        <v>698</v>
      </c>
      <c r="AT452" s="27" t="s">
        <v>698</v>
      </c>
      <c r="AU452" s="27" t="s">
        <v>698</v>
      </c>
      <c r="AV452" s="27" t="s">
        <v>698</v>
      </c>
      <c r="AW452" s="27" t="s">
        <v>698</v>
      </c>
      <c r="AX452" s="27" t="s">
        <v>698</v>
      </c>
      <c r="AY452" s="27" t="s">
        <v>698</v>
      </c>
      <c r="AZ452" s="27" t="s">
        <v>698</v>
      </c>
      <c r="BA452" s="27" t="s">
        <v>698</v>
      </c>
      <c r="BB452" s="27" t="s">
        <v>698</v>
      </c>
      <c r="BC452" s="27" t="s">
        <v>698</v>
      </c>
      <c r="BD452" s="27" t="s">
        <v>698</v>
      </c>
      <c r="BE452" s="27" t="s">
        <v>698</v>
      </c>
      <c r="BF452" s="27" t="s">
        <v>698</v>
      </c>
      <c r="BG452" s="27" t="s">
        <v>698</v>
      </c>
      <c r="BH452" s="27" t="s">
        <v>698</v>
      </c>
      <c r="BI452" s="27" t="s">
        <v>704</v>
      </c>
      <c r="BJ452" s="27" t="s">
        <v>704</v>
      </c>
      <c r="BK452" s="27" t="s">
        <v>704</v>
      </c>
      <c r="BL452" s="27" t="s">
        <v>698</v>
      </c>
      <c r="BM452" s="27" t="s">
        <v>698</v>
      </c>
      <c r="BN452" s="27" t="s">
        <v>698</v>
      </c>
      <c r="BO452" s="27" t="s">
        <v>698</v>
      </c>
      <c r="BP452" s="27" t="s">
        <v>698</v>
      </c>
      <c r="BQ452" s="27" t="s">
        <v>698</v>
      </c>
      <c r="BR452" s="27" t="s">
        <v>698</v>
      </c>
      <c r="BS452" s="27" t="s">
        <v>698</v>
      </c>
      <c r="BT452" s="27" t="s">
        <v>698</v>
      </c>
      <c r="BU452" s="27" t="s">
        <v>698</v>
      </c>
      <c r="BV452" s="27" t="s">
        <v>698</v>
      </c>
      <c r="BW452" s="27" t="s">
        <v>698</v>
      </c>
      <c r="BX452" s="27" t="s">
        <v>698</v>
      </c>
      <c r="BY452" s="27" t="s">
        <v>698</v>
      </c>
      <c r="BZ452" s="27" t="s">
        <v>698</v>
      </c>
      <c r="CA452" s="27" t="s">
        <v>698</v>
      </c>
      <c r="CB452" s="27" t="s">
        <v>698</v>
      </c>
      <c r="CC452" s="27" t="s">
        <v>698</v>
      </c>
      <c r="CD452" s="27" t="s">
        <v>698</v>
      </c>
      <c r="CE452" s="27" t="s">
        <v>698</v>
      </c>
      <c r="CF452" s="27" t="s">
        <v>698</v>
      </c>
      <c r="CG452" s="27" t="s">
        <v>698</v>
      </c>
      <c r="CH452" s="27" t="s">
        <v>698</v>
      </c>
      <c r="CI452" s="27" t="s">
        <v>698</v>
      </c>
      <c r="CJ452" s="27" t="s">
        <v>698</v>
      </c>
      <c r="CK452" s="27" t="s">
        <v>698</v>
      </c>
      <c r="CL452" s="27" t="s">
        <v>698</v>
      </c>
      <c r="CM452" s="27" t="s">
        <v>698</v>
      </c>
      <c r="CN452" s="27" t="s">
        <v>698</v>
      </c>
      <c r="CO452" s="27" t="s">
        <v>698</v>
      </c>
      <c r="CP452" s="27" t="s">
        <v>698</v>
      </c>
      <c r="CQ452" s="27" t="s">
        <v>698</v>
      </c>
      <c r="CR452" s="27" t="s">
        <v>698</v>
      </c>
      <c r="CS452" s="27" t="s">
        <v>698</v>
      </c>
      <c r="CT452" s="27" t="s">
        <v>698</v>
      </c>
      <c r="CU452" s="27" t="s">
        <v>698</v>
      </c>
      <c r="CV452" s="27" t="s">
        <v>698</v>
      </c>
      <c r="CW452" s="27" t="s">
        <v>698</v>
      </c>
      <c r="CX452" s="27" t="s">
        <v>698</v>
      </c>
      <c r="CY452" s="27" t="s">
        <v>698</v>
      </c>
      <c r="CZ452" s="27" t="s">
        <v>698</v>
      </c>
      <c r="DA452" s="27" t="s">
        <v>698</v>
      </c>
      <c r="DB452" s="27" t="s">
        <v>698</v>
      </c>
      <c r="DC452" s="27" t="s">
        <v>698</v>
      </c>
      <c r="DD452" s="27" t="s">
        <v>698</v>
      </c>
      <c r="DE452" s="27" t="s">
        <v>698</v>
      </c>
      <c r="DF452" s="27" t="s">
        <v>698</v>
      </c>
      <c r="DG452" s="27" t="s">
        <v>698</v>
      </c>
      <c r="DH452" s="27" t="s">
        <v>698</v>
      </c>
      <c r="DI452" s="27" t="s">
        <v>698</v>
      </c>
      <c r="DJ452" s="27" t="s">
        <v>698</v>
      </c>
      <c r="DK452" s="27" t="s">
        <v>698</v>
      </c>
      <c r="DL452" s="27" t="s">
        <v>698</v>
      </c>
      <c r="DM452" s="27" t="s">
        <v>698</v>
      </c>
      <c r="DN452" s="27" t="s">
        <v>698</v>
      </c>
      <c r="DO452" s="27" t="s">
        <v>698</v>
      </c>
      <c r="DP452" s="27" t="s">
        <v>698</v>
      </c>
      <c r="DQ452" s="27" t="s">
        <v>698</v>
      </c>
      <c r="DR452" s="27" t="s">
        <v>698</v>
      </c>
      <c r="DS452" s="27" t="s">
        <v>698</v>
      </c>
      <c r="DT452" s="27" t="s">
        <v>698</v>
      </c>
      <c r="DU452" s="27" t="s">
        <v>698</v>
      </c>
      <c r="DV452" s="27" t="s">
        <v>698</v>
      </c>
      <c r="DW452" s="27" t="s">
        <v>698</v>
      </c>
      <c r="DX452" s="27" t="s">
        <v>698</v>
      </c>
      <c r="DY452" s="27" t="s">
        <v>698</v>
      </c>
      <c r="DZ452" s="27" t="s">
        <v>698</v>
      </c>
      <c r="EA452" s="27" t="s">
        <v>698</v>
      </c>
      <c r="EB452" s="27" t="s">
        <v>698</v>
      </c>
      <c r="EC452" s="27" t="s">
        <v>698</v>
      </c>
      <c r="ED452" s="27" t="s">
        <v>698</v>
      </c>
      <c r="EE452" s="27" t="s">
        <v>698</v>
      </c>
      <c r="EF452" s="27" t="s">
        <v>698</v>
      </c>
      <c r="EG452" s="27" t="s">
        <v>698</v>
      </c>
      <c r="EH452" s="27" t="s">
        <v>698</v>
      </c>
      <c r="EI452" s="27" t="s">
        <v>698</v>
      </c>
      <c r="EJ452" s="27" t="s">
        <v>698</v>
      </c>
      <c r="EK452" s="27" t="s">
        <v>698</v>
      </c>
      <c r="EL452" s="27" t="s">
        <v>698</v>
      </c>
      <c r="EM452" s="27" t="s">
        <v>698</v>
      </c>
      <c r="EN452" s="27" t="s">
        <v>698</v>
      </c>
      <c r="EO452" s="27" t="s">
        <v>698</v>
      </c>
      <c r="EP452" s="27" t="s">
        <v>698</v>
      </c>
      <c r="EQ452" s="27" t="s">
        <v>698</v>
      </c>
      <c r="ER452" s="27" t="s">
        <v>698</v>
      </c>
      <c r="ES452" s="27" t="s">
        <v>698</v>
      </c>
      <c r="ET452" s="27" t="s">
        <v>698</v>
      </c>
      <c r="EU452" s="27" t="s">
        <v>698</v>
      </c>
      <c r="EV452" s="27" t="s">
        <v>698</v>
      </c>
      <c r="EW452" s="27" t="s">
        <v>3485</v>
      </c>
      <c r="EX452" s="27" t="s">
        <v>3486</v>
      </c>
      <c r="EY452" s="27" t="s">
        <v>2707</v>
      </c>
      <c r="EZ452" s="27" t="s">
        <v>3487</v>
      </c>
      <c r="FA452" s="27" t="s">
        <v>694</v>
      </c>
      <c r="FB452" s="27" t="s">
        <v>694</v>
      </c>
      <c r="FC452" s="27" t="s">
        <v>694</v>
      </c>
      <c r="FD452" s="27" t="s">
        <v>694</v>
      </c>
      <c r="FE452" s="27" t="s">
        <v>3488</v>
      </c>
      <c r="FF452" s="42"/>
      <c r="FG452" s="42"/>
    </row>
    <row r="453" spans="1:163" x14ac:dyDescent="0.25">
      <c r="A453" s="27" t="str">
        <f t="shared" si="6"/>
        <v>IR003006001008005003000000000000000000</v>
      </c>
      <c r="B453" s="20" t="s">
        <v>2877</v>
      </c>
      <c r="C453" s="23" t="s">
        <v>2630</v>
      </c>
      <c r="D453" s="23" t="s">
        <v>710</v>
      </c>
      <c r="E453" s="23" t="s">
        <v>715</v>
      </c>
      <c r="F453" s="23" t="s">
        <v>702</v>
      </c>
      <c r="G453" s="23" t="s">
        <v>720</v>
      </c>
      <c r="H453" s="21" t="s">
        <v>713</v>
      </c>
      <c r="I453" s="21" t="s">
        <v>710</v>
      </c>
      <c r="J453" s="23" t="s">
        <v>697</v>
      </c>
      <c r="K453" s="64" t="s">
        <v>697</v>
      </c>
      <c r="L453" s="23" t="s">
        <v>697</v>
      </c>
      <c r="M453" s="23" t="s">
        <v>697</v>
      </c>
      <c r="N453" s="23" t="s">
        <v>697</v>
      </c>
      <c r="O453" s="23" t="s">
        <v>697</v>
      </c>
      <c r="P453" s="27">
        <v>0</v>
      </c>
      <c r="Q453" s="27" t="s">
        <v>704</v>
      </c>
      <c r="R453" s="27" t="s">
        <v>698</v>
      </c>
      <c r="S453" s="28" t="s">
        <v>694</v>
      </c>
      <c r="T453" s="28" t="s">
        <v>922</v>
      </c>
      <c r="U453" s="34" t="s">
        <v>3543</v>
      </c>
      <c r="V453" s="52" t="s">
        <v>905</v>
      </c>
      <c r="W453" s="20"/>
      <c r="X453" s="20"/>
      <c r="Y453" s="20"/>
      <c r="Z453" s="20"/>
      <c r="AA453" s="20"/>
      <c r="AB453" s="20" t="s">
        <v>3548</v>
      </c>
      <c r="AC453" s="20"/>
      <c r="AD453" s="20"/>
      <c r="AE453" s="20"/>
      <c r="AF453" s="20"/>
      <c r="AG453" s="20"/>
      <c r="AH453" s="27" t="s">
        <v>3549</v>
      </c>
      <c r="AI453" s="28" t="s">
        <v>704</v>
      </c>
      <c r="AJ453" s="27" t="s">
        <v>698</v>
      </c>
      <c r="AK453" s="27" t="s">
        <v>698</v>
      </c>
      <c r="AL453" s="27" t="s">
        <v>698</v>
      </c>
      <c r="AM453" s="27" t="s">
        <v>698</v>
      </c>
      <c r="AN453" s="27" t="s">
        <v>698</v>
      </c>
      <c r="AO453" s="27" t="s">
        <v>698</v>
      </c>
      <c r="AP453" s="27" t="s">
        <v>698</v>
      </c>
      <c r="AQ453" s="27" t="s">
        <v>698</v>
      </c>
      <c r="AR453" s="27" t="s">
        <v>698</v>
      </c>
      <c r="AS453" s="27" t="s">
        <v>698</v>
      </c>
      <c r="AT453" s="27" t="s">
        <v>698</v>
      </c>
      <c r="AU453" s="27" t="s">
        <v>698</v>
      </c>
      <c r="AV453" s="27" t="s">
        <v>698</v>
      </c>
      <c r="AW453" s="27" t="s">
        <v>698</v>
      </c>
      <c r="AX453" s="27" t="s">
        <v>698</v>
      </c>
      <c r="AY453" s="27" t="s">
        <v>698</v>
      </c>
      <c r="AZ453" s="27" t="s">
        <v>698</v>
      </c>
      <c r="BA453" s="27" t="s">
        <v>698</v>
      </c>
      <c r="BB453" s="27" t="s">
        <v>698</v>
      </c>
      <c r="BC453" s="27" t="s">
        <v>698</v>
      </c>
      <c r="BD453" s="27" t="s">
        <v>698</v>
      </c>
      <c r="BE453" s="27" t="s">
        <v>698</v>
      </c>
      <c r="BF453" s="27" t="s">
        <v>698</v>
      </c>
      <c r="BG453" s="27" t="s">
        <v>698</v>
      </c>
      <c r="BH453" s="27" t="s">
        <v>698</v>
      </c>
      <c r="BI453" s="27" t="s">
        <v>704</v>
      </c>
      <c r="BJ453" s="27" t="s">
        <v>704</v>
      </c>
      <c r="BK453" s="27" t="s">
        <v>704</v>
      </c>
      <c r="BL453" s="27" t="s">
        <v>698</v>
      </c>
      <c r="BM453" s="27" t="s">
        <v>698</v>
      </c>
      <c r="BN453" s="27" t="s">
        <v>698</v>
      </c>
      <c r="BO453" s="27" t="s">
        <v>698</v>
      </c>
      <c r="BP453" s="27" t="s">
        <v>698</v>
      </c>
      <c r="BQ453" s="27" t="s">
        <v>698</v>
      </c>
      <c r="BR453" s="27" t="s">
        <v>698</v>
      </c>
      <c r="BS453" s="27" t="s">
        <v>698</v>
      </c>
      <c r="BT453" s="27" t="s">
        <v>698</v>
      </c>
      <c r="BU453" s="27" t="s">
        <v>698</v>
      </c>
      <c r="BV453" s="27" t="s">
        <v>698</v>
      </c>
      <c r="BW453" s="27" t="s">
        <v>698</v>
      </c>
      <c r="BX453" s="27" t="s">
        <v>698</v>
      </c>
      <c r="BY453" s="27" t="s">
        <v>698</v>
      </c>
      <c r="BZ453" s="27" t="s">
        <v>698</v>
      </c>
      <c r="CA453" s="27" t="s">
        <v>698</v>
      </c>
      <c r="CB453" s="27" t="s">
        <v>698</v>
      </c>
      <c r="CC453" s="27" t="s">
        <v>698</v>
      </c>
      <c r="CD453" s="27" t="s">
        <v>698</v>
      </c>
      <c r="CE453" s="27" t="s">
        <v>698</v>
      </c>
      <c r="CF453" s="27" t="s">
        <v>698</v>
      </c>
      <c r="CG453" s="27" t="s">
        <v>698</v>
      </c>
      <c r="CH453" s="27" t="s">
        <v>698</v>
      </c>
      <c r="CI453" s="27" t="s">
        <v>698</v>
      </c>
      <c r="CJ453" s="27" t="s">
        <v>698</v>
      </c>
      <c r="CK453" s="27" t="s">
        <v>698</v>
      </c>
      <c r="CL453" s="27" t="s">
        <v>698</v>
      </c>
      <c r="CM453" s="27" t="s">
        <v>698</v>
      </c>
      <c r="CN453" s="27" t="s">
        <v>698</v>
      </c>
      <c r="CO453" s="27" t="s">
        <v>698</v>
      </c>
      <c r="CP453" s="27" t="s">
        <v>698</v>
      </c>
      <c r="CQ453" s="27" t="s">
        <v>698</v>
      </c>
      <c r="CR453" s="27" t="s">
        <v>698</v>
      </c>
      <c r="CS453" s="27" t="s">
        <v>698</v>
      </c>
      <c r="CT453" s="27" t="s">
        <v>698</v>
      </c>
      <c r="CU453" s="27" t="s">
        <v>698</v>
      </c>
      <c r="CV453" s="27" t="s">
        <v>698</v>
      </c>
      <c r="CW453" s="27" t="s">
        <v>698</v>
      </c>
      <c r="CX453" s="27" t="s">
        <v>698</v>
      </c>
      <c r="CY453" s="27" t="s">
        <v>698</v>
      </c>
      <c r="CZ453" s="27" t="s">
        <v>698</v>
      </c>
      <c r="DA453" s="27" t="s">
        <v>698</v>
      </c>
      <c r="DB453" s="27" t="s">
        <v>698</v>
      </c>
      <c r="DC453" s="27" t="s">
        <v>698</v>
      </c>
      <c r="DD453" s="27" t="s">
        <v>698</v>
      </c>
      <c r="DE453" s="27" t="s">
        <v>698</v>
      </c>
      <c r="DF453" s="27" t="s">
        <v>698</v>
      </c>
      <c r="DG453" s="27" t="s">
        <v>698</v>
      </c>
      <c r="DH453" s="27" t="s">
        <v>698</v>
      </c>
      <c r="DI453" s="27" t="s">
        <v>698</v>
      </c>
      <c r="DJ453" s="27" t="s">
        <v>698</v>
      </c>
      <c r="DK453" s="27" t="s">
        <v>698</v>
      </c>
      <c r="DL453" s="27" t="s">
        <v>698</v>
      </c>
      <c r="DM453" s="27" t="s">
        <v>698</v>
      </c>
      <c r="DN453" s="27" t="s">
        <v>698</v>
      </c>
      <c r="DO453" s="27" t="s">
        <v>698</v>
      </c>
      <c r="DP453" s="27" t="s">
        <v>698</v>
      </c>
      <c r="DQ453" s="27" t="s">
        <v>698</v>
      </c>
      <c r="DR453" s="27" t="s">
        <v>698</v>
      </c>
      <c r="DS453" s="27" t="s">
        <v>698</v>
      </c>
      <c r="DT453" s="27" t="s">
        <v>698</v>
      </c>
      <c r="DU453" s="27" t="s">
        <v>698</v>
      </c>
      <c r="DV453" s="27" t="s">
        <v>698</v>
      </c>
      <c r="DW453" s="27" t="s">
        <v>698</v>
      </c>
      <c r="DX453" s="27" t="s">
        <v>698</v>
      </c>
      <c r="DY453" s="27" t="s">
        <v>698</v>
      </c>
      <c r="DZ453" s="27" t="s">
        <v>698</v>
      </c>
      <c r="EA453" s="27" t="s">
        <v>698</v>
      </c>
      <c r="EB453" s="27" t="s">
        <v>698</v>
      </c>
      <c r="EC453" s="27" t="s">
        <v>698</v>
      </c>
      <c r="ED453" s="27" t="s">
        <v>698</v>
      </c>
      <c r="EE453" s="27" t="s">
        <v>698</v>
      </c>
      <c r="EF453" s="27" t="s">
        <v>698</v>
      </c>
      <c r="EG453" s="27" t="s">
        <v>698</v>
      </c>
      <c r="EH453" s="27" t="s">
        <v>698</v>
      </c>
      <c r="EI453" s="27" t="s">
        <v>698</v>
      </c>
      <c r="EJ453" s="27" t="s">
        <v>698</v>
      </c>
      <c r="EK453" s="27" t="s">
        <v>698</v>
      </c>
      <c r="EL453" s="27" t="s">
        <v>698</v>
      </c>
      <c r="EM453" s="27" t="s">
        <v>698</v>
      </c>
      <c r="EN453" s="27" t="s">
        <v>698</v>
      </c>
      <c r="EO453" s="27" t="s">
        <v>698</v>
      </c>
      <c r="EP453" s="27" t="s">
        <v>698</v>
      </c>
      <c r="EQ453" s="27" t="s">
        <v>698</v>
      </c>
      <c r="ER453" s="27" t="s">
        <v>698</v>
      </c>
      <c r="ES453" s="27" t="s">
        <v>698</v>
      </c>
      <c r="ET453" s="27" t="s">
        <v>698</v>
      </c>
      <c r="EU453" s="27" t="s">
        <v>698</v>
      </c>
      <c r="EV453" s="27" t="s">
        <v>698</v>
      </c>
      <c r="EW453" s="27" t="s">
        <v>3485</v>
      </c>
      <c r="EX453" s="27" t="s">
        <v>3486</v>
      </c>
      <c r="EY453" s="27" t="s">
        <v>2707</v>
      </c>
      <c r="EZ453" s="27" t="s">
        <v>3487</v>
      </c>
      <c r="FA453" s="27" t="s">
        <v>694</v>
      </c>
      <c r="FB453" s="27" t="s">
        <v>694</v>
      </c>
      <c r="FC453" s="27" t="s">
        <v>694</v>
      </c>
      <c r="FD453" s="27" t="s">
        <v>694</v>
      </c>
      <c r="FE453" s="27" t="s">
        <v>3488</v>
      </c>
      <c r="FF453" s="42"/>
      <c r="FG453" s="42"/>
    </row>
    <row r="454" spans="1:163" x14ac:dyDescent="0.25">
      <c r="A454" s="27" t="str">
        <f t="shared" si="6"/>
        <v>IR003006001008005004000000000000000000</v>
      </c>
      <c r="B454" s="20" t="s">
        <v>2877</v>
      </c>
      <c r="C454" s="23" t="s">
        <v>2630</v>
      </c>
      <c r="D454" s="23" t="s">
        <v>710</v>
      </c>
      <c r="E454" s="23" t="s">
        <v>715</v>
      </c>
      <c r="F454" s="23" t="s">
        <v>702</v>
      </c>
      <c r="G454" s="23" t="s">
        <v>720</v>
      </c>
      <c r="H454" s="21" t="s">
        <v>713</v>
      </c>
      <c r="I454" s="21" t="s">
        <v>711</v>
      </c>
      <c r="J454" s="23" t="s">
        <v>697</v>
      </c>
      <c r="K454" s="64" t="s">
        <v>697</v>
      </c>
      <c r="L454" s="23" t="s">
        <v>697</v>
      </c>
      <c r="M454" s="23" t="s">
        <v>697</v>
      </c>
      <c r="N454" s="23" t="s">
        <v>697</v>
      </c>
      <c r="O454" s="23" t="s">
        <v>697</v>
      </c>
      <c r="P454" s="27">
        <v>0</v>
      </c>
      <c r="Q454" s="27" t="s">
        <v>704</v>
      </c>
      <c r="R454" s="27" t="s">
        <v>698</v>
      </c>
      <c r="S454" s="28" t="s">
        <v>694</v>
      </c>
      <c r="T454" s="28" t="s">
        <v>922</v>
      </c>
      <c r="U454" s="34" t="s">
        <v>3543</v>
      </c>
      <c r="V454" s="52" t="s">
        <v>905</v>
      </c>
      <c r="W454" s="20"/>
      <c r="X454" s="20"/>
      <c r="Y454" s="20"/>
      <c r="Z454" s="20"/>
      <c r="AA454" s="20"/>
      <c r="AB454" s="20" t="s">
        <v>3550</v>
      </c>
      <c r="AC454" s="20"/>
      <c r="AD454" s="20"/>
      <c r="AE454" s="20"/>
      <c r="AF454" s="20"/>
      <c r="AG454" s="20"/>
      <c r="AH454" s="27" t="s">
        <v>3551</v>
      </c>
      <c r="AI454" s="28" t="s">
        <v>704</v>
      </c>
      <c r="AJ454" s="27" t="s">
        <v>698</v>
      </c>
      <c r="AK454" s="27" t="s">
        <v>698</v>
      </c>
      <c r="AL454" s="27" t="s">
        <v>698</v>
      </c>
      <c r="AM454" s="27" t="s">
        <v>698</v>
      </c>
      <c r="AN454" s="27" t="s">
        <v>698</v>
      </c>
      <c r="AO454" s="27" t="s">
        <v>698</v>
      </c>
      <c r="AP454" s="27" t="s">
        <v>698</v>
      </c>
      <c r="AQ454" s="27" t="s">
        <v>698</v>
      </c>
      <c r="AR454" s="27" t="s">
        <v>698</v>
      </c>
      <c r="AS454" s="27" t="s">
        <v>698</v>
      </c>
      <c r="AT454" s="27" t="s">
        <v>698</v>
      </c>
      <c r="AU454" s="27" t="s">
        <v>698</v>
      </c>
      <c r="AV454" s="27" t="s">
        <v>698</v>
      </c>
      <c r="AW454" s="27" t="s">
        <v>698</v>
      </c>
      <c r="AX454" s="27" t="s">
        <v>698</v>
      </c>
      <c r="AY454" s="27" t="s">
        <v>698</v>
      </c>
      <c r="AZ454" s="27" t="s">
        <v>698</v>
      </c>
      <c r="BA454" s="27" t="s">
        <v>698</v>
      </c>
      <c r="BB454" s="27" t="s">
        <v>698</v>
      </c>
      <c r="BC454" s="27" t="s">
        <v>698</v>
      </c>
      <c r="BD454" s="27" t="s">
        <v>698</v>
      </c>
      <c r="BE454" s="27" t="s">
        <v>698</v>
      </c>
      <c r="BF454" s="27" t="s">
        <v>698</v>
      </c>
      <c r="BG454" s="27" t="s">
        <v>698</v>
      </c>
      <c r="BH454" s="27" t="s">
        <v>698</v>
      </c>
      <c r="BI454" s="27" t="s">
        <v>704</v>
      </c>
      <c r="BJ454" s="27" t="s">
        <v>704</v>
      </c>
      <c r="BK454" s="27" t="s">
        <v>704</v>
      </c>
      <c r="BL454" s="27" t="s">
        <v>698</v>
      </c>
      <c r="BM454" s="27" t="s">
        <v>698</v>
      </c>
      <c r="BN454" s="27" t="s">
        <v>698</v>
      </c>
      <c r="BO454" s="27" t="s">
        <v>698</v>
      </c>
      <c r="BP454" s="27" t="s">
        <v>698</v>
      </c>
      <c r="BQ454" s="27" t="s">
        <v>698</v>
      </c>
      <c r="BR454" s="27" t="s">
        <v>698</v>
      </c>
      <c r="BS454" s="27" t="s">
        <v>698</v>
      </c>
      <c r="BT454" s="27" t="s">
        <v>698</v>
      </c>
      <c r="BU454" s="27" t="s">
        <v>698</v>
      </c>
      <c r="BV454" s="27" t="s">
        <v>698</v>
      </c>
      <c r="BW454" s="27" t="s">
        <v>698</v>
      </c>
      <c r="BX454" s="27" t="s">
        <v>698</v>
      </c>
      <c r="BY454" s="27" t="s">
        <v>698</v>
      </c>
      <c r="BZ454" s="27" t="s">
        <v>698</v>
      </c>
      <c r="CA454" s="27" t="s">
        <v>698</v>
      </c>
      <c r="CB454" s="27" t="s">
        <v>698</v>
      </c>
      <c r="CC454" s="27" t="s">
        <v>698</v>
      </c>
      <c r="CD454" s="27" t="s">
        <v>698</v>
      </c>
      <c r="CE454" s="27" t="s">
        <v>698</v>
      </c>
      <c r="CF454" s="27" t="s">
        <v>698</v>
      </c>
      <c r="CG454" s="27" t="s">
        <v>698</v>
      </c>
      <c r="CH454" s="27" t="s">
        <v>698</v>
      </c>
      <c r="CI454" s="27" t="s">
        <v>698</v>
      </c>
      <c r="CJ454" s="27" t="s">
        <v>698</v>
      </c>
      <c r="CK454" s="27" t="s">
        <v>698</v>
      </c>
      <c r="CL454" s="27" t="s">
        <v>698</v>
      </c>
      <c r="CM454" s="27" t="s">
        <v>698</v>
      </c>
      <c r="CN454" s="27" t="s">
        <v>698</v>
      </c>
      <c r="CO454" s="27" t="s">
        <v>698</v>
      </c>
      <c r="CP454" s="27" t="s">
        <v>698</v>
      </c>
      <c r="CQ454" s="27" t="s">
        <v>698</v>
      </c>
      <c r="CR454" s="27" t="s">
        <v>698</v>
      </c>
      <c r="CS454" s="27" t="s">
        <v>698</v>
      </c>
      <c r="CT454" s="27" t="s">
        <v>698</v>
      </c>
      <c r="CU454" s="27" t="s">
        <v>698</v>
      </c>
      <c r="CV454" s="27" t="s">
        <v>698</v>
      </c>
      <c r="CW454" s="27" t="s">
        <v>698</v>
      </c>
      <c r="CX454" s="27" t="s">
        <v>698</v>
      </c>
      <c r="CY454" s="27" t="s">
        <v>698</v>
      </c>
      <c r="CZ454" s="27" t="s">
        <v>698</v>
      </c>
      <c r="DA454" s="27" t="s">
        <v>698</v>
      </c>
      <c r="DB454" s="27" t="s">
        <v>698</v>
      </c>
      <c r="DC454" s="27" t="s">
        <v>698</v>
      </c>
      <c r="DD454" s="27" t="s">
        <v>698</v>
      </c>
      <c r="DE454" s="27" t="s">
        <v>698</v>
      </c>
      <c r="DF454" s="27" t="s">
        <v>698</v>
      </c>
      <c r="DG454" s="27" t="s">
        <v>698</v>
      </c>
      <c r="DH454" s="27" t="s">
        <v>698</v>
      </c>
      <c r="DI454" s="27" t="s">
        <v>698</v>
      </c>
      <c r="DJ454" s="27" t="s">
        <v>698</v>
      </c>
      <c r="DK454" s="27" t="s">
        <v>698</v>
      </c>
      <c r="DL454" s="27" t="s">
        <v>698</v>
      </c>
      <c r="DM454" s="27" t="s">
        <v>698</v>
      </c>
      <c r="DN454" s="27" t="s">
        <v>698</v>
      </c>
      <c r="DO454" s="27" t="s">
        <v>698</v>
      </c>
      <c r="DP454" s="27" t="s">
        <v>698</v>
      </c>
      <c r="DQ454" s="27" t="s">
        <v>698</v>
      </c>
      <c r="DR454" s="27" t="s">
        <v>698</v>
      </c>
      <c r="DS454" s="27" t="s">
        <v>698</v>
      </c>
      <c r="DT454" s="27" t="s">
        <v>698</v>
      </c>
      <c r="DU454" s="27" t="s">
        <v>698</v>
      </c>
      <c r="DV454" s="27" t="s">
        <v>698</v>
      </c>
      <c r="DW454" s="27" t="s">
        <v>698</v>
      </c>
      <c r="DX454" s="27" t="s">
        <v>698</v>
      </c>
      <c r="DY454" s="27" t="s">
        <v>698</v>
      </c>
      <c r="DZ454" s="27" t="s">
        <v>698</v>
      </c>
      <c r="EA454" s="27" t="s">
        <v>698</v>
      </c>
      <c r="EB454" s="27" t="s">
        <v>698</v>
      </c>
      <c r="EC454" s="27" t="s">
        <v>698</v>
      </c>
      <c r="ED454" s="27" t="s">
        <v>698</v>
      </c>
      <c r="EE454" s="27" t="s">
        <v>698</v>
      </c>
      <c r="EF454" s="27" t="s">
        <v>698</v>
      </c>
      <c r="EG454" s="27" t="s">
        <v>698</v>
      </c>
      <c r="EH454" s="27" t="s">
        <v>698</v>
      </c>
      <c r="EI454" s="27" t="s">
        <v>698</v>
      </c>
      <c r="EJ454" s="27" t="s">
        <v>698</v>
      </c>
      <c r="EK454" s="27" t="s">
        <v>698</v>
      </c>
      <c r="EL454" s="27" t="s">
        <v>698</v>
      </c>
      <c r="EM454" s="27" t="s">
        <v>698</v>
      </c>
      <c r="EN454" s="27" t="s">
        <v>698</v>
      </c>
      <c r="EO454" s="27" t="s">
        <v>698</v>
      </c>
      <c r="EP454" s="27" t="s">
        <v>698</v>
      </c>
      <c r="EQ454" s="27" t="s">
        <v>698</v>
      </c>
      <c r="ER454" s="27" t="s">
        <v>698</v>
      </c>
      <c r="ES454" s="27" t="s">
        <v>698</v>
      </c>
      <c r="ET454" s="27" t="s">
        <v>698</v>
      </c>
      <c r="EU454" s="27" t="s">
        <v>698</v>
      </c>
      <c r="EV454" s="27" t="s">
        <v>698</v>
      </c>
      <c r="EW454" s="27" t="s">
        <v>3485</v>
      </c>
      <c r="EX454" s="27" t="s">
        <v>3486</v>
      </c>
      <c r="EY454" s="27" t="s">
        <v>2707</v>
      </c>
      <c r="EZ454" s="27" t="s">
        <v>3487</v>
      </c>
      <c r="FA454" s="27" t="s">
        <v>694</v>
      </c>
      <c r="FB454" s="27" t="s">
        <v>694</v>
      </c>
      <c r="FC454" s="27" t="s">
        <v>694</v>
      </c>
      <c r="FD454" s="27" t="s">
        <v>694</v>
      </c>
      <c r="FE454" s="27" t="s">
        <v>3488</v>
      </c>
      <c r="FF454" s="42"/>
      <c r="FG454" s="42"/>
    </row>
    <row r="455" spans="1:163" x14ac:dyDescent="0.25">
      <c r="A455" s="27" t="str">
        <f t="shared" si="6"/>
        <v>IR003006001008005005000000000000000000</v>
      </c>
      <c r="B455" s="20" t="s">
        <v>2877</v>
      </c>
      <c r="C455" s="23" t="s">
        <v>2630</v>
      </c>
      <c r="D455" s="23" t="s">
        <v>710</v>
      </c>
      <c r="E455" s="23" t="s">
        <v>715</v>
      </c>
      <c r="F455" s="23" t="s">
        <v>702</v>
      </c>
      <c r="G455" s="23" t="s">
        <v>720</v>
      </c>
      <c r="H455" s="21" t="s">
        <v>713</v>
      </c>
      <c r="I455" s="21" t="s">
        <v>713</v>
      </c>
      <c r="J455" s="23" t="s">
        <v>697</v>
      </c>
      <c r="K455" s="64" t="s">
        <v>697</v>
      </c>
      <c r="L455" s="23" t="s">
        <v>697</v>
      </c>
      <c r="M455" s="23" t="s">
        <v>697</v>
      </c>
      <c r="N455" s="23" t="s">
        <v>697</v>
      </c>
      <c r="O455" s="23" t="s">
        <v>697</v>
      </c>
      <c r="P455" s="27">
        <v>0</v>
      </c>
      <c r="Q455" s="27" t="s">
        <v>704</v>
      </c>
      <c r="R455" s="27" t="s">
        <v>698</v>
      </c>
      <c r="S455" s="28" t="s">
        <v>694</v>
      </c>
      <c r="T455" s="28" t="s">
        <v>922</v>
      </c>
      <c r="U455" s="34" t="s">
        <v>3552</v>
      </c>
      <c r="V455" s="52" t="s">
        <v>905</v>
      </c>
      <c r="W455" s="20"/>
      <c r="X455" s="20"/>
      <c r="Y455" s="20"/>
      <c r="Z455" s="20"/>
      <c r="AA455" s="20"/>
      <c r="AB455" s="20" t="s">
        <v>3553</v>
      </c>
      <c r="AC455" s="20"/>
      <c r="AD455" s="20"/>
      <c r="AE455" s="20"/>
      <c r="AF455" s="20"/>
      <c r="AG455" s="20"/>
      <c r="AH455" s="27" t="s">
        <v>3554</v>
      </c>
      <c r="AI455" s="28" t="s">
        <v>704</v>
      </c>
      <c r="AJ455" s="27" t="s">
        <v>698</v>
      </c>
      <c r="AK455" s="27" t="s">
        <v>698</v>
      </c>
      <c r="AL455" s="27" t="s">
        <v>698</v>
      </c>
      <c r="AM455" s="27" t="s">
        <v>698</v>
      </c>
      <c r="AN455" s="27" t="s">
        <v>698</v>
      </c>
      <c r="AO455" s="27" t="s">
        <v>698</v>
      </c>
      <c r="AP455" s="27" t="s">
        <v>698</v>
      </c>
      <c r="AQ455" s="27" t="s">
        <v>698</v>
      </c>
      <c r="AR455" s="27" t="s">
        <v>698</v>
      </c>
      <c r="AS455" s="27" t="s">
        <v>698</v>
      </c>
      <c r="AT455" s="27" t="s">
        <v>698</v>
      </c>
      <c r="AU455" s="27" t="s">
        <v>698</v>
      </c>
      <c r="AV455" s="27" t="s">
        <v>698</v>
      </c>
      <c r="AW455" s="27" t="s">
        <v>698</v>
      </c>
      <c r="AX455" s="27" t="s">
        <v>698</v>
      </c>
      <c r="AY455" s="27" t="s">
        <v>698</v>
      </c>
      <c r="AZ455" s="27" t="s">
        <v>698</v>
      </c>
      <c r="BA455" s="27" t="s">
        <v>698</v>
      </c>
      <c r="BB455" s="27" t="s">
        <v>698</v>
      </c>
      <c r="BC455" s="27" t="s">
        <v>698</v>
      </c>
      <c r="BD455" s="27" t="s">
        <v>698</v>
      </c>
      <c r="BE455" s="27" t="s">
        <v>698</v>
      </c>
      <c r="BF455" s="27" t="s">
        <v>698</v>
      </c>
      <c r="BG455" s="27" t="s">
        <v>698</v>
      </c>
      <c r="BH455" s="27" t="s">
        <v>698</v>
      </c>
      <c r="BI455" s="27" t="s">
        <v>704</v>
      </c>
      <c r="BJ455" s="27" t="s">
        <v>704</v>
      </c>
      <c r="BK455" s="27" t="s">
        <v>704</v>
      </c>
      <c r="BL455" s="27" t="s">
        <v>698</v>
      </c>
      <c r="BM455" s="27" t="s">
        <v>698</v>
      </c>
      <c r="BN455" s="27" t="s">
        <v>698</v>
      </c>
      <c r="BO455" s="27" t="s">
        <v>698</v>
      </c>
      <c r="BP455" s="27" t="s">
        <v>698</v>
      </c>
      <c r="BQ455" s="27" t="s">
        <v>698</v>
      </c>
      <c r="BR455" s="27" t="s">
        <v>698</v>
      </c>
      <c r="BS455" s="27" t="s">
        <v>698</v>
      </c>
      <c r="BT455" s="27" t="s">
        <v>698</v>
      </c>
      <c r="BU455" s="27" t="s">
        <v>698</v>
      </c>
      <c r="BV455" s="27" t="s">
        <v>698</v>
      </c>
      <c r="BW455" s="27" t="s">
        <v>698</v>
      </c>
      <c r="BX455" s="27" t="s">
        <v>698</v>
      </c>
      <c r="BY455" s="27" t="s">
        <v>698</v>
      </c>
      <c r="BZ455" s="27" t="s">
        <v>698</v>
      </c>
      <c r="CA455" s="27" t="s">
        <v>698</v>
      </c>
      <c r="CB455" s="27" t="s">
        <v>698</v>
      </c>
      <c r="CC455" s="27" t="s">
        <v>698</v>
      </c>
      <c r="CD455" s="27" t="s">
        <v>698</v>
      </c>
      <c r="CE455" s="27" t="s">
        <v>698</v>
      </c>
      <c r="CF455" s="27" t="s">
        <v>698</v>
      </c>
      <c r="CG455" s="27" t="s">
        <v>698</v>
      </c>
      <c r="CH455" s="27" t="s">
        <v>698</v>
      </c>
      <c r="CI455" s="27" t="s">
        <v>698</v>
      </c>
      <c r="CJ455" s="27" t="s">
        <v>698</v>
      </c>
      <c r="CK455" s="27" t="s">
        <v>698</v>
      </c>
      <c r="CL455" s="27" t="s">
        <v>698</v>
      </c>
      <c r="CM455" s="27" t="s">
        <v>698</v>
      </c>
      <c r="CN455" s="27" t="s">
        <v>698</v>
      </c>
      <c r="CO455" s="27" t="s">
        <v>698</v>
      </c>
      <c r="CP455" s="27" t="s">
        <v>698</v>
      </c>
      <c r="CQ455" s="27" t="s">
        <v>698</v>
      </c>
      <c r="CR455" s="27" t="s">
        <v>698</v>
      </c>
      <c r="CS455" s="27" t="s">
        <v>698</v>
      </c>
      <c r="CT455" s="27" t="s">
        <v>698</v>
      </c>
      <c r="CU455" s="27" t="s">
        <v>698</v>
      </c>
      <c r="CV455" s="27" t="s">
        <v>698</v>
      </c>
      <c r="CW455" s="27" t="s">
        <v>698</v>
      </c>
      <c r="CX455" s="27" t="s">
        <v>698</v>
      </c>
      <c r="CY455" s="27" t="s">
        <v>698</v>
      </c>
      <c r="CZ455" s="27" t="s">
        <v>698</v>
      </c>
      <c r="DA455" s="27" t="s">
        <v>698</v>
      </c>
      <c r="DB455" s="27" t="s">
        <v>698</v>
      </c>
      <c r="DC455" s="27" t="s">
        <v>698</v>
      </c>
      <c r="DD455" s="27" t="s">
        <v>698</v>
      </c>
      <c r="DE455" s="27" t="s">
        <v>698</v>
      </c>
      <c r="DF455" s="27" t="s">
        <v>698</v>
      </c>
      <c r="DG455" s="27" t="s">
        <v>698</v>
      </c>
      <c r="DH455" s="27" t="s">
        <v>698</v>
      </c>
      <c r="DI455" s="27" t="s">
        <v>698</v>
      </c>
      <c r="DJ455" s="27" t="s">
        <v>698</v>
      </c>
      <c r="DK455" s="27" t="s">
        <v>698</v>
      </c>
      <c r="DL455" s="27" t="s">
        <v>698</v>
      </c>
      <c r="DM455" s="27" t="s">
        <v>698</v>
      </c>
      <c r="DN455" s="27" t="s">
        <v>698</v>
      </c>
      <c r="DO455" s="27" t="s">
        <v>698</v>
      </c>
      <c r="DP455" s="27" t="s">
        <v>698</v>
      </c>
      <c r="DQ455" s="27" t="s">
        <v>698</v>
      </c>
      <c r="DR455" s="27" t="s">
        <v>698</v>
      </c>
      <c r="DS455" s="27" t="s">
        <v>698</v>
      </c>
      <c r="DT455" s="27" t="s">
        <v>698</v>
      </c>
      <c r="DU455" s="27" t="s">
        <v>698</v>
      </c>
      <c r="DV455" s="27" t="s">
        <v>698</v>
      </c>
      <c r="DW455" s="27" t="s">
        <v>698</v>
      </c>
      <c r="DX455" s="27" t="s">
        <v>698</v>
      </c>
      <c r="DY455" s="27" t="s">
        <v>698</v>
      </c>
      <c r="DZ455" s="27" t="s">
        <v>698</v>
      </c>
      <c r="EA455" s="27" t="s">
        <v>698</v>
      </c>
      <c r="EB455" s="27" t="s">
        <v>698</v>
      </c>
      <c r="EC455" s="27" t="s">
        <v>698</v>
      </c>
      <c r="ED455" s="27" t="s">
        <v>698</v>
      </c>
      <c r="EE455" s="27" t="s">
        <v>698</v>
      </c>
      <c r="EF455" s="27" t="s">
        <v>698</v>
      </c>
      <c r="EG455" s="27" t="s">
        <v>698</v>
      </c>
      <c r="EH455" s="27" t="s">
        <v>698</v>
      </c>
      <c r="EI455" s="27" t="s">
        <v>698</v>
      </c>
      <c r="EJ455" s="27" t="s">
        <v>698</v>
      </c>
      <c r="EK455" s="27" t="s">
        <v>698</v>
      </c>
      <c r="EL455" s="27" t="s">
        <v>698</v>
      </c>
      <c r="EM455" s="27" t="s">
        <v>698</v>
      </c>
      <c r="EN455" s="27" t="s">
        <v>698</v>
      </c>
      <c r="EO455" s="27" t="s">
        <v>698</v>
      </c>
      <c r="EP455" s="27" t="s">
        <v>698</v>
      </c>
      <c r="EQ455" s="27" t="s">
        <v>698</v>
      </c>
      <c r="ER455" s="27" t="s">
        <v>698</v>
      </c>
      <c r="ES455" s="27" t="s">
        <v>698</v>
      </c>
      <c r="ET455" s="27" t="s">
        <v>698</v>
      </c>
      <c r="EU455" s="27" t="s">
        <v>698</v>
      </c>
      <c r="EV455" s="27" t="s">
        <v>698</v>
      </c>
      <c r="EW455" s="27" t="s">
        <v>3485</v>
      </c>
      <c r="EX455" s="27" t="s">
        <v>3486</v>
      </c>
      <c r="EY455" s="27" t="s">
        <v>2707</v>
      </c>
      <c r="EZ455" s="27" t="s">
        <v>3487</v>
      </c>
      <c r="FA455" s="27" t="s">
        <v>694</v>
      </c>
      <c r="FB455" s="27" t="s">
        <v>694</v>
      </c>
      <c r="FC455" s="27" t="s">
        <v>694</v>
      </c>
      <c r="FD455" s="27" t="s">
        <v>694</v>
      </c>
      <c r="FE455" s="27" t="s">
        <v>3488</v>
      </c>
      <c r="FF455" s="42"/>
      <c r="FG455" s="42"/>
    </row>
    <row r="456" spans="1:163" x14ac:dyDescent="0.25">
      <c r="A456" s="27" t="str">
        <f t="shared" ref="A456:A519" si="7">CONCATENATE(C456,D456,E456,F456,G456,H456,I456,J456,K456,L456,M456,N456,O456)</f>
        <v>IR003006001008006000000000000000000000</v>
      </c>
      <c r="B456" s="27" t="s">
        <v>694</v>
      </c>
      <c r="C456" s="23" t="s">
        <v>2630</v>
      </c>
      <c r="D456" s="23" t="s">
        <v>710</v>
      </c>
      <c r="E456" s="23" t="s">
        <v>715</v>
      </c>
      <c r="F456" s="23" t="s">
        <v>702</v>
      </c>
      <c r="G456" s="23" t="s">
        <v>720</v>
      </c>
      <c r="H456" s="21" t="s">
        <v>715</v>
      </c>
      <c r="I456" s="21" t="s">
        <v>697</v>
      </c>
      <c r="J456" s="23" t="s">
        <v>697</v>
      </c>
      <c r="K456" s="64" t="s">
        <v>697</v>
      </c>
      <c r="L456" s="23" t="s">
        <v>697</v>
      </c>
      <c r="M456" s="23" t="s">
        <v>697</v>
      </c>
      <c r="N456" s="23" t="s">
        <v>697</v>
      </c>
      <c r="O456" s="23" t="s">
        <v>697</v>
      </c>
      <c r="P456" s="27">
        <v>0</v>
      </c>
      <c r="Q456" s="27" t="s">
        <v>698</v>
      </c>
      <c r="R456" s="27" t="s">
        <v>698</v>
      </c>
      <c r="S456" s="28" t="s">
        <v>694</v>
      </c>
      <c r="T456" s="28" t="s">
        <v>922</v>
      </c>
      <c r="U456" s="34" t="s">
        <v>3555</v>
      </c>
      <c r="V456" s="52" t="s">
        <v>905</v>
      </c>
      <c r="W456" s="20"/>
      <c r="X456" s="20"/>
      <c r="Y456" s="20"/>
      <c r="Z456" s="20"/>
      <c r="AA456" s="20" t="s">
        <v>3556</v>
      </c>
      <c r="AB456" s="20"/>
      <c r="AC456" s="20"/>
      <c r="AD456" s="20"/>
      <c r="AE456" s="20"/>
      <c r="AF456" s="20"/>
      <c r="AG456" s="20"/>
      <c r="AH456" s="27" t="s">
        <v>3557</v>
      </c>
      <c r="AI456" s="28" t="s">
        <v>698</v>
      </c>
      <c r="AJ456" s="27" t="s">
        <v>694</v>
      </c>
      <c r="AK456" s="27" t="s">
        <v>694</v>
      </c>
      <c r="AL456" s="27" t="s">
        <v>694</v>
      </c>
      <c r="AM456" s="27" t="s">
        <v>694</v>
      </c>
      <c r="AN456" s="27" t="s">
        <v>694</v>
      </c>
      <c r="AO456" s="27" t="s">
        <v>694</v>
      </c>
      <c r="AP456" s="27" t="s">
        <v>694</v>
      </c>
      <c r="AQ456" s="27" t="s">
        <v>694</v>
      </c>
      <c r="AR456" s="27" t="s">
        <v>694</v>
      </c>
      <c r="AS456" s="27" t="s">
        <v>694</v>
      </c>
      <c r="AT456" s="27" t="s">
        <v>694</v>
      </c>
      <c r="AU456" s="27" t="s">
        <v>694</v>
      </c>
      <c r="AV456" s="27" t="s">
        <v>694</v>
      </c>
      <c r="AW456" s="27" t="s">
        <v>694</v>
      </c>
      <c r="AX456" s="27" t="s">
        <v>694</v>
      </c>
      <c r="AY456" s="27" t="s">
        <v>694</v>
      </c>
      <c r="AZ456" s="27" t="s">
        <v>694</v>
      </c>
      <c r="BA456" s="27" t="s">
        <v>694</v>
      </c>
      <c r="BB456" s="27" t="s">
        <v>694</v>
      </c>
      <c r="BC456" s="27" t="s">
        <v>694</v>
      </c>
      <c r="BD456" s="27" t="s">
        <v>694</v>
      </c>
      <c r="BE456" s="27" t="s">
        <v>694</v>
      </c>
      <c r="BF456" s="27" t="s">
        <v>694</v>
      </c>
      <c r="BG456" s="27" t="s">
        <v>694</v>
      </c>
      <c r="BH456" s="27" t="s">
        <v>694</v>
      </c>
      <c r="BI456" s="27" t="s">
        <v>694</v>
      </c>
      <c r="BJ456" s="27" t="s">
        <v>694</v>
      </c>
      <c r="BK456" s="27" t="s">
        <v>694</v>
      </c>
      <c r="BL456" s="27" t="s">
        <v>694</v>
      </c>
      <c r="BM456" s="27" t="s">
        <v>694</v>
      </c>
      <c r="BN456" s="27" t="s">
        <v>694</v>
      </c>
      <c r="BO456" s="27" t="s">
        <v>694</v>
      </c>
      <c r="BP456" s="27" t="s">
        <v>694</v>
      </c>
      <c r="BQ456" s="27" t="s">
        <v>694</v>
      </c>
      <c r="BR456" s="27" t="s">
        <v>694</v>
      </c>
      <c r="BS456" s="27" t="s">
        <v>694</v>
      </c>
      <c r="BT456" s="27" t="s">
        <v>694</v>
      </c>
      <c r="BU456" s="27" t="s">
        <v>694</v>
      </c>
      <c r="BV456" s="27" t="s">
        <v>694</v>
      </c>
      <c r="BW456" s="27" t="s">
        <v>694</v>
      </c>
      <c r="BX456" s="27" t="s">
        <v>694</v>
      </c>
      <c r="BY456" s="27" t="s">
        <v>694</v>
      </c>
      <c r="BZ456" s="27" t="s">
        <v>694</v>
      </c>
      <c r="CA456" s="27" t="s">
        <v>694</v>
      </c>
      <c r="CB456" s="27" t="s">
        <v>694</v>
      </c>
      <c r="CC456" s="27" t="s">
        <v>694</v>
      </c>
      <c r="CD456" s="27" t="s">
        <v>694</v>
      </c>
      <c r="CE456" s="27" t="s">
        <v>694</v>
      </c>
      <c r="CF456" s="27" t="s">
        <v>694</v>
      </c>
      <c r="CG456" s="27" t="s">
        <v>694</v>
      </c>
      <c r="CH456" s="27" t="s">
        <v>694</v>
      </c>
      <c r="CI456" s="27" t="s">
        <v>694</v>
      </c>
      <c r="CJ456" s="27" t="s">
        <v>694</v>
      </c>
      <c r="CK456" s="27" t="s">
        <v>694</v>
      </c>
      <c r="CL456" s="27" t="s">
        <v>694</v>
      </c>
      <c r="CM456" s="27" t="s">
        <v>694</v>
      </c>
      <c r="CN456" s="27" t="s">
        <v>694</v>
      </c>
      <c r="CO456" s="27" t="s">
        <v>694</v>
      </c>
      <c r="CP456" s="27" t="s">
        <v>694</v>
      </c>
      <c r="CQ456" s="27" t="s">
        <v>694</v>
      </c>
      <c r="CR456" s="27" t="s">
        <v>694</v>
      </c>
      <c r="CS456" s="27" t="s">
        <v>694</v>
      </c>
      <c r="CT456" s="27" t="s">
        <v>694</v>
      </c>
      <c r="CU456" s="27" t="s">
        <v>694</v>
      </c>
      <c r="CV456" s="27" t="s">
        <v>694</v>
      </c>
      <c r="CW456" s="27" t="s">
        <v>694</v>
      </c>
      <c r="CX456" s="27" t="s">
        <v>694</v>
      </c>
      <c r="CY456" s="27" t="s">
        <v>694</v>
      </c>
      <c r="CZ456" s="27" t="s">
        <v>694</v>
      </c>
      <c r="DA456" s="27" t="s">
        <v>694</v>
      </c>
      <c r="DB456" s="27" t="s">
        <v>694</v>
      </c>
      <c r="DC456" s="27" t="s">
        <v>694</v>
      </c>
      <c r="DD456" s="27" t="s">
        <v>694</v>
      </c>
      <c r="DE456" s="27" t="s">
        <v>694</v>
      </c>
      <c r="DF456" s="27" t="s">
        <v>694</v>
      </c>
      <c r="DG456" s="27" t="s">
        <v>694</v>
      </c>
      <c r="DH456" s="27" t="s">
        <v>694</v>
      </c>
      <c r="DI456" s="27" t="s">
        <v>694</v>
      </c>
      <c r="DJ456" s="27" t="s">
        <v>694</v>
      </c>
      <c r="DK456" s="27" t="s">
        <v>694</v>
      </c>
      <c r="DL456" s="27" t="s">
        <v>694</v>
      </c>
      <c r="DM456" s="27" t="s">
        <v>694</v>
      </c>
      <c r="DN456" s="27" t="s">
        <v>694</v>
      </c>
      <c r="DO456" s="27" t="s">
        <v>694</v>
      </c>
      <c r="DP456" s="27" t="s">
        <v>694</v>
      </c>
      <c r="DQ456" s="27" t="s">
        <v>694</v>
      </c>
      <c r="DR456" s="27" t="s">
        <v>694</v>
      </c>
      <c r="DS456" s="27" t="s">
        <v>694</v>
      </c>
      <c r="DT456" s="27" t="s">
        <v>694</v>
      </c>
      <c r="DU456" s="27" t="s">
        <v>694</v>
      </c>
      <c r="DV456" s="27" t="s">
        <v>694</v>
      </c>
      <c r="DW456" s="27" t="s">
        <v>694</v>
      </c>
      <c r="DX456" s="27" t="s">
        <v>694</v>
      </c>
      <c r="DY456" s="27" t="s">
        <v>694</v>
      </c>
      <c r="DZ456" s="27" t="s">
        <v>694</v>
      </c>
      <c r="EA456" s="27" t="s">
        <v>694</v>
      </c>
      <c r="EB456" s="27" t="s">
        <v>694</v>
      </c>
      <c r="EC456" s="27" t="s">
        <v>694</v>
      </c>
      <c r="ED456" s="27" t="s">
        <v>694</v>
      </c>
      <c r="EE456" s="27" t="s">
        <v>694</v>
      </c>
      <c r="EF456" s="27" t="s">
        <v>694</v>
      </c>
      <c r="EG456" s="27" t="s">
        <v>694</v>
      </c>
      <c r="EH456" s="27" t="s">
        <v>694</v>
      </c>
      <c r="EI456" s="27" t="s">
        <v>694</v>
      </c>
      <c r="EJ456" s="27" t="s">
        <v>694</v>
      </c>
      <c r="EK456" s="27" t="s">
        <v>694</v>
      </c>
      <c r="EL456" s="27" t="s">
        <v>694</v>
      </c>
      <c r="EM456" s="27" t="s">
        <v>694</v>
      </c>
      <c r="EN456" s="27" t="s">
        <v>694</v>
      </c>
      <c r="EO456" s="27" t="s">
        <v>694</v>
      </c>
      <c r="EP456" s="27" t="s">
        <v>694</v>
      </c>
      <c r="EQ456" s="27" t="s">
        <v>694</v>
      </c>
      <c r="ER456" s="27" t="s">
        <v>694</v>
      </c>
      <c r="ES456" s="27" t="s">
        <v>694</v>
      </c>
      <c r="ET456" s="27" t="s">
        <v>694</v>
      </c>
      <c r="EU456" s="27" t="s">
        <v>694</v>
      </c>
      <c r="EV456" s="27" t="s">
        <v>694</v>
      </c>
      <c r="EW456" s="27" t="s">
        <v>694</v>
      </c>
      <c r="EX456" s="27" t="s">
        <v>694</v>
      </c>
      <c r="EY456" s="27" t="s">
        <v>694</v>
      </c>
      <c r="EZ456" s="27" t="s">
        <v>694</v>
      </c>
      <c r="FA456" s="27" t="s">
        <v>694</v>
      </c>
      <c r="FB456" s="27" t="s">
        <v>694</v>
      </c>
      <c r="FC456" s="27" t="s">
        <v>694</v>
      </c>
      <c r="FD456" s="27" t="s">
        <v>694</v>
      </c>
      <c r="FE456" s="27" t="s">
        <v>694</v>
      </c>
      <c r="FF456" s="42"/>
      <c r="FG456" s="42"/>
    </row>
    <row r="457" spans="1:163" x14ac:dyDescent="0.25">
      <c r="A457" s="27" t="str">
        <f t="shared" si="7"/>
        <v>IR003006001008006001000000000000000000</v>
      </c>
      <c r="B457" s="20" t="s">
        <v>2877</v>
      </c>
      <c r="C457" s="23" t="s">
        <v>2630</v>
      </c>
      <c r="D457" s="23" t="s">
        <v>710</v>
      </c>
      <c r="E457" s="23" t="s">
        <v>715</v>
      </c>
      <c r="F457" s="23" t="s">
        <v>702</v>
      </c>
      <c r="G457" s="23" t="s">
        <v>720</v>
      </c>
      <c r="H457" s="21" t="s">
        <v>715</v>
      </c>
      <c r="I457" s="21" t="s">
        <v>702</v>
      </c>
      <c r="J457" s="23" t="s">
        <v>697</v>
      </c>
      <c r="K457" s="64" t="s">
        <v>697</v>
      </c>
      <c r="L457" s="23" t="s">
        <v>697</v>
      </c>
      <c r="M457" s="23" t="s">
        <v>697</v>
      </c>
      <c r="N457" s="23" t="s">
        <v>697</v>
      </c>
      <c r="O457" s="23" t="s">
        <v>697</v>
      </c>
      <c r="P457" s="27">
        <v>0</v>
      </c>
      <c r="Q457" s="27" t="s">
        <v>704</v>
      </c>
      <c r="R457" s="27" t="s">
        <v>698</v>
      </c>
      <c r="S457" s="28" t="s">
        <v>694</v>
      </c>
      <c r="T457" s="28" t="s">
        <v>922</v>
      </c>
      <c r="U457" s="34" t="s">
        <v>3558</v>
      </c>
      <c r="V457" s="52" t="s">
        <v>905</v>
      </c>
      <c r="W457" s="20"/>
      <c r="X457" s="20"/>
      <c r="Y457" s="20"/>
      <c r="Z457" s="20"/>
      <c r="AA457" s="20"/>
      <c r="AB457" s="20" t="s">
        <v>3559</v>
      </c>
      <c r="AC457" s="20"/>
      <c r="AD457" s="20"/>
      <c r="AE457" s="20"/>
      <c r="AF457" s="20"/>
      <c r="AG457" s="20"/>
      <c r="AH457" s="27" t="s">
        <v>3560</v>
      </c>
      <c r="AI457" s="28" t="s">
        <v>704</v>
      </c>
      <c r="AJ457" s="27" t="s">
        <v>698</v>
      </c>
      <c r="AK457" s="27" t="s">
        <v>698</v>
      </c>
      <c r="AL457" s="27" t="s">
        <v>698</v>
      </c>
      <c r="AM457" s="27" t="s">
        <v>698</v>
      </c>
      <c r="AN457" s="27" t="s">
        <v>698</v>
      </c>
      <c r="AO457" s="27" t="s">
        <v>698</v>
      </c>
      <c r="AP457" s="27" t="s">
        <v>698</v>
      </c>
      <c r="AQ457" s="27" t="s">
        <v>698</v>
      </c>
      <c r="AR457" s="27" t="s">
        <v>698</v>
      </c>
      <c r="AS457" s="27" t="s">
        <v>698</v>
      </c>
      <c r="AT457" s="27" t="s">
        <v>698</v>
      </c>
      <c r="AU457" s="27" t="s">
        <v>698</v>
      </c>
      <c r="AV457" s="27" t="s">
        <v>698</v>
      </c>
      <c r="AW457" s="27" t="s">
        <v>698</v>
      </c>
      <c r="AX457" s="27" t="s">
        <v>698</v>
      </c>
      <c r="AY457" s="27" t="s">
        <v>698</v>
      </c>
      <c r="AZ457" s="27" t="s">
        <v>698</v>
      </c>
      <c r="BA457" s="27" t="s">
        <v>698</v>
      </c>
      <c r="BB457" s="27" t="s">
        <v>698</v>
      </c>
      <c r="BC457" s="27" t="s">
        <v>698</v>
      </c>
      <c r="BD457" s="27" t="s">
        <v>698</v>
      </c>
      <c r="BE457" s="27" t="s">
        <v>698</v>
      </c>
      <c r="BF457" s="27" t="s">
        <v>698</v>
      </c>
      <c r="BG457" s="27" t="s">
        <v>698</v>
      </c>
      <c r="BH457" s="27" t="s">
        <v>698</v>
      </c>
      <c r="BI457" s="27" t="s">
        <v>704</v>
      </c>
      <c r="BJ457" s="27" t="s">
        <v>704</v>
      </c>
      <c r="BK457" s="27" t="s">
        <v>704</v>
      </c>
      <c r="BL457" s="27" t="s">
        <v>698</v>
      </c>
      <c r="BM457" s="27" t="s">
        <v>698</v>
      </c>
      <c r="BN457" s="27" t="s">
        <v>698</v>
      </c>
      <c r="BO457" s="27" t="s">
        <v>698</v>
      </c>
      <c r="BP457" s="27" t="s">
        <v>698</v>
      </c>
      <c r="BQ457" s="27" t="s">
        <v>698</v>
      </c>
      <c r="BR457" s="27" t="s">
        <v>698</v>
      </c>
      <c r="BS457" s="27" t="s">
        <v>698</v>
      </c>
      <c r="BT457" s="27" t="s">
        <v>698</v>
      </c>
      <c r="BU457" s="27" t="s">
        <v>698</v>
      </c>
      <c r="BV457" s="27" t="s">
        <v>698</v>
      </c>
      <c r="BW457" s="27" t="s">
        <v>698</v>
      </c>
      <c r="BX457" s="27" t="s">
        <v>698</v>
      </c>
      <c r="BY457" s="27" t="s">
        <v>698</v>
      </c>
      <c r="BZ457" s="27" t="s">
        <v>698</v>
      </c>
      <c r="CA457" s="27" t="s">
        <v>698</v>
      </c>
      <c r="CB457" s="27" t="s">
        <v>698</v>
      </c>
      <c r="CC457" s="27" t="s">
        <v>698</v>
      </c>
      <c r="CD457" s="27" t="s">
        <v>698</v>
      </c>
      <c r="CE457" s="27" t="s">
        <v>698</v>
      </c>
      <c r="CF457" s="27" t="s">
        <v>698</v>
      </c>
      <c r="CG457" s="27" t="s">
        <v>698</v>
      </c>
      <c r="CH457" s="27" t="s">
        <v>698</v>
      </c>
      <c r="CI457" s="27" t="s">
        <v>698</v>
      </c>
      <c r="CJ457" s="27" t="s">
        <v>698</v>
      </c>
      <c r="CK457" s="27" t="s">
        <v>698</v>
      </c>
      <c r="CL457" s="27" t="s">
        <v>698</v>
      </c>
      <c r="CM457" s="27" t="s">
        <v>698</v>
      </c>
      <c r="CN457" s="27" t="s">
        <v>698</v>
      </c>
      <c r="CO457" s="27" t="s">
        <v>698</v>
      </c>
      <c r="CP457" s="27" t="s">
        <v>698</v>
      </c>
      <c r="CQ457" s="27" t="s">
        <v>698</v>
      </c>
      <c r="CR457" s="27" t="s">
        <v>698</v>
      </c>
      <c r="CS457" s="27" t="s">
        <v>698</v>
      </c>
      <c r="CT457" s="27" t="s">
        <v>698</v>
      </c>
      <c r="CU457" s="27" t="s">
        <v>698</v>
      </c>
      <c r="CV457" s="27" t="s">
        <v>698</v>
      </c>
      <c r="CW457" s="27" t="s">
        <v>698</v>
      </c>
      <c r="CX457" s="27" t="s">
        <v>698</v>
      </c>
      <c r="CY457" s="27" t="s">
        <v>698</v>
      </c>
      <c r="CZ457" s="27" t="s">
        <v>698</v>
      </c>
      <c r="DA457" s="27" t="s">
        <v>698</v>
      </c>
      <c r="DB457" s="27" t="s">
        <v>698</v>
      </c>
      <c r="DC457" s="27" t="s">
        <v>698</v>
      </c>
      <c r="DD457" s="27" t="s">
        <v>698</v>
      </c>
      <c r="DE457" s="27" t="s">
        <v>698</v>
      </c>
      <c r="DF457" s="27" t="s">
        <v>698</v>
      </c>
      <c r="DG457" s="27" t="s">
        <v>698</v>
      </c>
      <c r="DH457" s="27" t="s">
        <v>698</v>
      </c>
      <c r="DI457" s="27" t="s">
        <v>698</v>
      </c>
      <c r="DJ457" s="27" t="s">
        <v>698</v>
      </c>
      <c r="DK457" s="27" t="s">
        <v>698</v>
      </c>
      <c r="DL457" s="27" t="s">
        <v>698</v>
      </c>
      <c r="DM457" s="27" t="s">
        <v>698</v>
      </c>
      <c r="DN457" s="27" t="s">
        <v>698</v>
      </c>
      <c r="DO457" s="27" t="s">
        <v>698</v>
      </c>
      <c r="DP457" s="27" t="s">
        <v>698</v>
      </c>
      <c r="DQ457" s="27" t="s">
        <v>698</v>
      </c>
      <c r="DR457" s="27" t="s">
        <v>698</v>
      </c>
      <c r="DS457" s="27" t="s">
        <v>698</v>
      </c>
      <c r="DT457" s="27" t="s">
        <v>698</v>
      </c>
      <c r="DU457" s="27" t="s">
        <v>698</v>
      </c>
      <c r="DV457" s="27" t="s">
        <v>698</v>
      </c>
      <c r="DW457" s="27" t="s">
        <v>698</v>
      </c>
      <c r="DX457" s="27" t="s">
        <v>698</v>
      </c>
      <c r="DY457" s="27" t="s">
        <v>698</v>
      </c>
      <c r="DZ457" s="27" t="s">
        <v>698</v>
      </c>
      <c r="EA457" s="27" t="s">
        <v>698</v>
      </c>
      <c r="EB457" s="27" t="s">
        <v>698</v>
      </c>
      <c r="EC457" s="27" t="s">
        <v>698</v>
      </c>
      <c r="ED457" s="27" t="s">
        <v>698</v>
      </c>
      <c r="EE457" s="27" t="s">
        <v>698</v>
      </c>
      <c r="EF457" s="27" t="s">
        <v>698</v>
      </c>
      <c r="EG457" s="27" t="s">
        <v>698</v>
      </c>
      <c r="EH457" s="27" t="s">
        <v>698</v>
      </c>
      <c r="EI457" s="27" t="s">
        <v>698</v>
      </c>
      <c r="EJ457" s="27" t="s">
        <v>698</v>
      </c>
      <c r="EK457" s="27" t="s">
        <v>698</v>
      </c>
      <c r="EL457" s="27" t="s">
        <v>698</v>
      </c>
      <c r="EM457" s="27" t="s">
        <v>698</v>
      </c>
      <c r="EN457" s="27" t="s">
        <v>698</v>
      </c>
      <c r="EO457" s="27" t="s">
        <v>698</v>
      </c>
      <c r="EP457" s="27" t="s">
        <v>698</v>
      </c>
      <c r="EQ457" s="27" t="s">
        <v>698</v>
      </c>
      <c r="ER457" s="27" t="s">
        <v>698</v>
      </c>
      <c r="ES457" s="27" t="s">
        <v>698</v>
      </c>
      <c r="ET457" s="27" t="s">
        <v>698</v>
      </c>
      <c r="EU457" s="27" t="s">
        <v>698</v>
      </c>
      <c r="EV457" s="27" t="s">
        <v>698</v>
      </c>
      <c r="EW457" s="27" t="s">
        <v>3485</v>
      </c>
      <c r="EX457" s="27" t="s">
        <v>3486</v>
      </c>
      <c r="EY457" s="27" t="s">
        <v>2707</v>
      </c>
      <c r="EZ457" s="27" t="s">
        <v>3487</v>
      </c>
      <c r="FA457" s="27" t="s">
        <v>694</v>
      </c>
      <c r="FB457" s="27" t="s">
        <v>694</v>
      </c>
      <c r="FC457" s="27" t="s">
        <v>694</v>
      </c>
      <c r="FD457" s="27" t="s">
        <v>694</v>
      </c>
      <c r="FE457" s="27" t="s">
        <v>3488</v>
      </c>
      <c r="FF457" s="42"/>
      <c r="FG457" s="42"/>
    </row>
    <row r="458" spans="1:163" x14ac:dyDescent="0.25">
      <c r="A458" s="27" t="str">
        <f t="shared" si="7"/>
        <v>IR003006001008006002000000000000000000</v>
      </c>
      <c r="B458" s="20" t="s">
        <v>2877</v>
      </c>
      <c r="C458" s="23" t="s">
        <v>2630</v>
      </c>
      <c r="D458" s="23" t="s">
        <v>710</v>
      </c>
      <c r="E458" s="23" t="s">
        <v>715</v>
      </c>
      <c r="F458" s="23" t="s">
        <v>702</v>
      </c>
      <c r="G458" s="23" t="s">
        <v>720</v>
      </c>
      <c r="H458" s="21" t="s">
        <v>715</v>
      </c>
      <c r="I458" s="21" t="s">
        <v>707</v>
      </c>
      <c r="J458" s="23" t="s">
        <v>697</v>
      </c>
      <c r="K458" s="64" t="s">
        <v>697</v>
      </c>
      <c r="L458" s="23" t="s">
        <v>697</v>
      </c>
      <c r="M458" s="23" t="s">
        <v>697</v>
      </c>
      <c r="N458" s="23" t="s">
        <v>697</v>
      </c>
      <c r="O458" s="23" t="s">
        <v>697</v>
      </c>
      <c r="P458" s="27">
        <v>0</v>
      </c>
      <c r="Q458" s="27" t="s">
        <v>704</v>
      </c>
      <c r="R458" s="27" t="s">
        <v>698</v>
      </c>
      <c r="S458" s="28" t="s">
        <v>694</v>
      </c>
      <c r="T458" s="28" t="s">
        <v>922</v>
      </c>
      <c r="U458" s="34" t="s">
        <v>3561</v>
      </c>
      <c r="V458" s="52" t="s">
        <v>905</v>
      </c>
      <c r="W458" s="20"/>
      <c r="X458" s="20"/>
      <c r="Y458" s="20"/>
      <c r="Z458" s="20"/>
      <c r="AA458" s="20"/>
      <c r="AB458" s="20" t="s">
        <v>3562</v>
      </c>
      <c r="AC458" s="20"/>
      <c r="AD458" s="20"/>
      <c r="AE458" s="20"/>
      <c r="AF458" s="20"/>
      <c r="AG458" s="20"/>
      <c r="AH458" s="27" t="s">
        <v>3563</v>
      </c>
      <c r="AI458" s="28" t="s">
        <v>704</v>
      </c>
      <c r="AJ458" s="27" t="s">
        <v>698</v>
      </c>
      <c r="AK458" s="27" t="s">
        <v>698</v>
      </c>
      <c r="AL458" s="27" t="s">
        <v>698</v>
      </c>
      <c r="AM458" s="27" t="s">
        <v>698</v>
      </c>
      <c r="AN458" s="27" t="s">
        <v>698</v>
      </c>
      <c r="AO458" s="27" t="s">
        <v>698</v>
      </c>
      <c r="AP458" s="27" t="s">
        <v>698</v>
      </c>
      <c r="AQ458" s="27" t="s">
        <v>698</v>
      </c>
      <c r="AR458" s="27" t="s">
        <v>698</v>
      </c>
      <c r="AS458" s="27" t="s">
        <v>698</v>
      </c>
      <c r="AT458" s="27" t="s">
        <v>698</v>
      </c>
      <c r="AU458" s="27" t="s">
        <v>698</v>
      </c>
      <c r="AV458" s="27" t="s">
        <v>698</v>
      </c>
      <c r="AW458" s="27" t="s">
        <v>698</v>
      </c>
      <c r="AX458" s="27" t="s">
        <v>698</v>
      </c>
      <c r="AY458" s="27" t="s">
        <v>698</v>
      </c>
      <c r="AZ458" s="27" t="s">
        <v>698</v>
      </c>
      <c r="BA458" s="27" t="s">
        <v>698</v>
      </c>
      <c r="BB458" s="27" t="s">
        <v>698</v>
      </c>
      <c r="BC458" s="27" t="s">
        <v>698</v>
      </c>
      <c r="BD458" s="27" t="s">
        <v>698</v>
      </c>
      <c r="BE458" s="27" t="s">
        <v>698</v>
      </c>
      <c r="BF458" s="27" t="s">
        <v>698</v>
      </c>
      <c r="BG458" s="27" t="s">
        <v>698</v>
      </c>
      <c r="BH458" s="27" t="s">
        <v>698</v>
      </c>
      <c r="BI458" s="27" t="s">
        <v>704</v>
      </c>
      <c r="BJ458" s="27" t="s">
        <v>704</v>
      </c>
      <c r="BK458" s="27" t="s">
        <v>704</v>
      </c>
      <c r="BL458" s="27" t="s">
        <v>698</v>
      </c>
      <c r="BM458" s="27" t="s">
        <v>698</v>
      </c>
      <c r="BN458" s="27" t="s">
        <v>698</v>
      </c>
      <c r="BO458" s="27" t="s">
        <v>698</v>
      </c>
      <c r="BP458" s="27" t="s">
        <v>698</v>
      </c>
      <c r="BQ458" s="27" t="s">
        <v>698</v>
      </c>
      <c r="BR458" s="27" t="s">
        <v>698</v>
      </c>
      <c r="BS458" s="27" t="s">
        <v>698</v>
      </c>
      <c r="BT458" s="27" t="s">
        <v>698</v>
      </c>
      <c r="BU458" s="27" t="s">
        <v>698</v>
      </c>
      <c r="BV458" s="27" t="s">
        <v>698</v>
      </c>
      <c r="BW458" s="27" t="s">
        <v>698</v>
      </c>
      <c r="BX458" s="27" t="s">
        <v>698</v>
      </c>
      <c r="BY458" s="27" t="s">
        <v>698</v>
      </c>
      <c r="BZ458" s="27" t="s">
        <v>698</v>
      </c>
      <c r="CA458" s="27" t="s">
        <v>698</v>
      </c>
      <c r="CB458" s="27" t="s">
        <v>698</v>
      </c>
      <c r="CC458" s="27" t="s">
        <v>698</v>
      </c>
      <c r="CD458" s="27" t="s">
        <v>698</v>
      </c>
      <c r="CE458" s="27" t="s">
        <v>698</v>
      </c>
      <c r="CF458" s="27" t="s">
        <v>698</v>
      </c>
      <c r="CG458" s="27" t="s">
        <v>698</v>
      </c>
      <c r="CH458" s="27" t="s">
        <v>698</v>
      </c>
      <c r="CI458" s="27" t="s">
        <v>698</v>
      </c>
      <c r="CJ458" s="27" t="s">
        <v>698</v>
      </c>
      <c r="CK458" s="27" t="s">
        <v>698</v>
      </c>
      <c r="CL458" s="27" t="s">
        <v>698</v>
      </c>
      <c r="CM458" s="27" t="s">
        <v>698</v>
      </c>
      <c r="CN458" s="27" t="s">
        <v>698</v>
      </c>
      <c r="CO458" s="27" t="s">
        <v>698</v>
      </c>
      <c r="CP458" s="27" t="s">
        <v>698</v>
      </c>
      <c r="CQ458" s="27" t="s">
        <v>698</v>
      </c>
      <c r="CR458" s="27" t="s">
        <v>698</v>
      </c>
      <c r="CS458" s="27" t="s">
        <v>698</v>
      </c>
      <c r="CT458" s="27" t="s">
        <v>698</v>
      </c>
      <c r="CU458" s="27" t="s">
        <v>698</v>
      </c>
      <c r="CV458" s="27" t="s">
        <v>698</v>
      </c>
      <c r="CW458" s="27" t="s">
        <v>698</v>
      </c>
      <c r="CX458" s="27" t="s">
        <v>698</v>
      </c>
      <c r="CY458" s="27" t="s">
        <v>698</v>
      </c>
      <c r="CZ458" s="27" t="s">
        <v>698</v>
      </c>
      <c r="DA458" s="27" t="s">
        <v>698</v>
      </c>
      <c r="DB458" s="27" t="s">
        <v>698</v>
      </c>
      <c r="DC458" s="27" t="s">
        <v>698</v>
      </c>
      <c r="DD458" s="27" t="s">
        <v>698</v>
      </c>
      <c r="DE458" s="27" t="s">
        <v>698</v>
      </c>
      <c r="DF458" s="27" t="s">
        <v>698</v>
      </c>
      <c r="DG458" s="27" t="s">
        <v>698</v>
      </c>
      <c r="DH458" s="27" t="s">
        <v>698</v>
      </c>
      <c r="DI458" s="27" t="s">
        <v>698</v>
      </c>
      <c r="DJ458" s="27" t="s">
        <v>698</v>
      </c>
      <c r="DK458" s="27" t="s">
        <v>698</v>
      </c>
      <c r="DL458" s="27" t="s">
        <v>698</v>
      </c>
      <c r="DM458" s="27" t="s">
        <v>698</v>
      </c>
      <c r="DN458" s="27" t="s">
        <v>698</v>
      </c>
      <c r="DO458" s="27" t="s">
        <v>698</v>
      </c>
      <c r="DP458" s="27" t="s">
        <v>698</v>
      </c>
      <c r="DQ458" s="27" t="s">
        <v>698</v>
      </c>
      <c r="DR458" s="27" t="s">
        <v>698</v>
      </c>
      <c r="DS458" s="27" t="s">
        <v>698</v>
      </c>
      <c r="DT458" s="27" t="s">
        <v>698</v>
      </c>
      <c r="DU458" s="27" t="s">
        <v>698</v>
      </c>
      <c r="DV458" s="27" t="s">
        <v>698</v>
      </c>
      <c r="DW458" s="27" t="s">
        <v>698</v>
      </c>
      <c r="DX458" s="27" t="s">
        <v>698</v>
      </c>
      <c r="DY458" s="27" t="s">
        <v>698</v>
      </c>
      <c r="DZ458" s="27" t="s">
        <v>698</v>
      </c>
      <c r="EA458" s="27" t="s">
        <v>698</v>
      </c>
      <c r="EB458" s="27" t="s">
        <v>698</v>
      </c>
      <c r="EC458" s="27" t="s">
        <v>698</v>
      </c>
      <c r="ED458" s="27" t="s">
        <v>698</v>
      </c>
      <c r="EE458" s="27" t="s">
        <v>698</v>
      </c>
      <c r="EF458" s="27" t="s">
        <v>698</v>
      </c>
      <c r="EG458" s="27" t="s">
        <v>698</v>
      </c>
      <c r="EH458" s="27" t="s">
        <v>698</v>
      </c>
      <c r="EI458" s="27" t="s">
        <v>698</v>
      </c>
      <c r="EJ458" s="27" t="s">
        <v>698</v>
      </c>
      <c r="EK458" s="27" t="s">
        <v>698</v>
      </c>
      <c r="EL458" s="27" t="s">
        <v>698</v>
      </c>
      <c r="EM458" s="27" t="s">
        <v>698</v>
      </c>
      <c r="EN458" s="27" t="s">
        <v>698</v>
      </c>
      <c r="EO458" s="27" t="s">
        <v>698</v>
      </c>
      <c r="EP458" s="27" t="s">
        <v>698</v>
      </c>
      <c r="EQ458" s="27" t="s">
        <v>698</v>
      </c>
      <c r="ER458" s="27" t="s">
        <v>698</v>
      </c>
      <c r="ES458" s="27" t="s">
        <v>698</v>
      </c>
      <c r="ET458" s="27" t="s">
        <v>698</v>
      </c>
      <c r="EU458" s="27" t="s">
        <v>698</v>
      </c>
      <c r="EV458" s="27" t="s">
        <v>698</v>
      </c>
      <c r="EW458" s="27" t="s">
        <v>3485</v>
      </c>
      <c r="EX458" s="27" t="s">
        <v>3486</v>
      </c>
      <c r="EY458" s="27" t="s">
        <v>2707</v>
      </c>
      <c r="EZ458" s="27" t="s">
        <v>3487</v>
      </c>
      <c r="FA458" s="27" t="s">
        <v>694</v>
      </c>
      <c r="FB458" s="27" t="s">
        <v>694</v>
      </c>
      <c r="FC458" s="27" t="s">
        <v>694</v>
      </c>
      <c r="FD458" s="27" t="s">
        <v>694</v>
      </c>
      <c r="FE458" s="27" t="s">
        <v>3488</v>
      </c>
      <c r="FF458" s="42"/>
      <c r="FG458" s="42"/>
    </row>
    <row r="459" spans="1:163" x14ac:dyDescent="0.25">
      <c r="A459" s="27" t="str">
        <f t="shared" si="7"/>
        <v>IR003006001008006003000000000000000000</v>
      </c>
      <c r="B459" s="20" t="s">
        <v>2877</v>
      </c>
      <c r="C459" s="23" t="s">
        <v>2630</v>
      </c>
      <c r="D459" s="23" t="s">
        <v>710</v>
      </c>
      <c r="E459" s="23" t="s">
        <v>715</v>
      </c>
      <c r="F459" s="23" t="s">
        <v>702</v>
      </c>
      <c r="G459" s="23" t="s">
        <v>720</v>
      </c>
      <c r="H459" s="21" t="s">
        <v>715</v>
      </c>
      <c r="I459" s="21" t="s">
        <v>710</v>
      </c>
      <c r="J459" s="23" t="s">
        <v>697</v>
      </c>
      <c r="K459" s="64" t="s">
        <v>697</v>
      </c>
      <c r="L459" s="23" t="s">
        <v>697</v>
      </c>
      <c r="M459" s="23" t="s">
        <v>697</v>
      </c>
      <c r="N459" s="23" t="s">
        <v>697</v>
      </c>
      <c r="O459" s="23" t="s">
        <v>697</v>
      </c>
      <c r="P459" s="27">
        <v>0</v>
      </c>
      <c r="Q459" s="27" t="s">
        <v>704</v>
      </c>
      <c r="R459" s="27" t="s">
        <v>698</v>
      </c>
      <c r="S459" s="28" t="s">
        <v>694</v>
      </c>
      <c r="T459" s="28" t="s">
        <v>922</v>
      </c>
      <c r="U459" s="34" t="s">
        <v>3564</v>
      </c>
      <c r="V459" s="52" t="s">
        <v>905</v>
      </c>
      <c r="W459" s="20"/>
      <c r="X459" s="20"/>
      <c r="Y459" s="20"/>
      <c r="Z459" s="20"/>
      <c r="AA459" s="20"/>
      <c r="AB459" s="20" t="s">
        <v>3565</v>
      </c>
      <c r="AC459" s="20"/>
      <c r="AD459" s="20"/>
      <c r="AE459" s="20"/>
      <c r="AF459" s="20"/>
      <c r="AG459" s="20"/>
      <c r="AH459" s="27" t="s">
        <v>3566</v>
      </c>
      <c r="AI459" s="28" t="s">
        <v>704</v>
      </c>
      <c r="AJ459" s="27" t="s">
        <v>698</v>
      </c>
      <c r="AK459" s="27" t="s">
        <v>698</v>
      </c>
      <c r="AL459" s="27" t="s">
        <v>698</v>
      </c>
      <c r="AM459" s="27" t="s">
        <v>698</v>
      </c>
      <c r="AN459" s="27" t="s">
        <v>698</v>
      </c>
      <c r="AO459" s="27" t="s">
        <v>698</v>
      </c>
      <c r="AP459" s="27" t="s">
        <v>698</v>
      </c>
      <c r="AQ459" s="27" t="s">
        <v>698</v>
      </c>
      <c r="AR459" s="27" t="s">
        <v>698</v>
      </c>
      <c r="AS459" s="27" t="s">
        <v>698</v>
      </c>
      <c r="AT459" s="27" t="s">
        <v>698</v>
      </c>
      <c r="AU459" s="27" t="s">
        <v>698</v>
      </c>
      <c r="AV459" s="27" t="s">
        <v>698</v>
      </c>
      <c r="AW459" s="27" t="s">
        <v>698</v>
      </c>
      <c r="AX459" s="27" t="s">
        <v>698</v>
      </c>
      <c r="AY459" s="27" t="s">
        <v>698</v>
      </c>
      <c r="AZ459" s="27" t="s">
        <v>698</v>
      </c>
      <c r="BA459" s="27" t="s">
        <v>698</v>
      </c>
      <c r="BB459" s="27" t="s">
        <v>698</v>
      </c>
      <c r="BC459" s="27" t="s">
        <v>698</v>
      </c>
      <c r="BD459" s="27" t="s">
        <v>698</v>
      </c>
      <c r="BE459" s="27" t="s">
        <v>698</v>
      </c>
      <c r="BF459" s="27" t="s">
        <v>698</v>
      </c>
      <c r="BG459" s="27" t="s">
        <v>698</v>
      </c>
      <c r="BH459" s="27" t="s">
        <v>698</v>
      </c>
      <c r="BI459" s="27" t="s">
        <v>704</v>
      </c>
      <c r="BJ459" s="27" t="s">
        <v>704</v>
      </c>
      <c r="BK459" s="27" t="s">
        <v>704</v>
      </c>
      <c r="BL459" s="27" t="s">
        <v>698</v>
      </c>
      <c r="BM459" s="27" t="s">
        <v>698</v>
      </c>
      <c r="BN459" s="27" t="s">
        <v>698</v>
      </c>
      <c r="BO459" s="27" t="s">
        <v>698</v>
      </c>
      <c r="BP459" s="27" t="s">
        <v>698</v>
      </c>
      <c r="BQ459" s="27" t="s">
        <v>698</v>
      </c>
      <c r="BR459" s="27" t="s">
        <v>698</v>
      </c>
      <c r="BS459" s="27" t="s">
        <v>698</v>
      </c>
      <c r="BT459" s="27" t="s">
        <v>698</v>
      </c>
      <c r="BU459" s="27" t="s">
        <v>698</v>
      </c>
      <c r="BV459" s="27" t="s">
        <v>698</v>
      </c>
      <c r="BW459" s="27" t="s">
        <v>698</v>
      </c>
      <c r="BX459" s="27" t="s">
        <v>698</v>
      </c>
      <c r="BY459" s="27" t="s">
        <v>698</v>
      </c>
      <c r="BZ459" s="27" t="s">
        <v>698</v>
      </c>
      <c r="CA459" s="27" t="s">
        <v>698</v>
      </c>
      <c r="CB459" s="27" t="s">
        <v>698</v>
      </c>
      <c r="CC459" s="27" t="s">
        <v>698</v>
      </c>
      <c r="CD459" s="27" t="s">
        <v>698</v>
      </c>
      <c r="CE459" s="27" t="s">
        <v>698</v>
      </c>
      <c r="CF459" s="27" t="s">
        <v>698</v>
      </c>
      <c r="CG459" s="27" t="s">
        <v>698</v>
      </c>
      <c r="CH459" s="27" t="s">
        <v>698</v>
      </c>
      <c r="CI459" s="27" t="s">
        <v>698</v>
      </c>
      <c r="CJ459" s="27" t="s">
        <v>698</v>
      </c>
      <c r="CK459" s="27" t="s">
        <v>698</v>
      </c>
      <c r="CL459" s="27" t="s">
        <v>698</v>
      </c>
      <c r="CM459" s="27" t="s">
        <v>698</v>
      </c>
      <c r="CN459" s="27" t="s">
        <v>698</v>
      </c>
      <c r="CO459" s="27" t="s">
        <v>698</v>
      </c>
      <c r="CP459" s="27" t="s">
        <v>698</v>
      </c>
      <c r="CQ459" s="27" t="s">
        <v>698</v>
      </c>
      <c r="CR459" s="27" t="s">
        <v>698</v>
      </c>
      <c r="CS459" s="27" t="s">
        <v>698</v>
      </c>
      <c r="CT459" s="27" t="s">
        <v>698</v>
      </c>
      <c r="CU459" s="27" t="s">
        <v>698</v>
      </c>
      <c r="CV459" s="27" t="s">
        <v>698</v>
      </c>
      <c r="CW459" s="27" t="s">
        <v>698</v>
      </c>
      <c r="CX459" s="27" t="s">
        <v>698</v>
      </c>
      <c r="CY459" s="27" t="s">
        <v>698</v>
      </c>
      <c r="CZ459" s="27" t="s">
        <v>698</v>
      </c>
      <c r="DA459" s="27" t="s">
        <v>698</v>
      </c>
      <c r="DB459" s="27" t="s">
        <v>698</v>
      </c>
      <c r="DC459" s="27" t="s">
        <v>698</v>
      </c>
      <c r="DD459" s="27" t="s">
        <v>698</v>
      </c>
      <c r="DE459" s="27" t="s">
        <v>698</v>
      </c>
      <c r="DF459" s="27" t="s">
        <v>698</v>
      </c>
      <c r="DG459" s="27" t="s">
        <v>698</v>
      </c>
      <c r="DH459" s="27" t="s">
        <v>698</v>
      </c>
      <c r="DI459" s="27" t="s">
        <v>698</v>
      </c>
      <c r="DJ459" s="27" t="s">
        <v>698</v>
      </c>
      <c r="DK459" s="27" t="s">
        <v>698</v>
      </c>
      <c r="DL459" s="27" t="s">
        <v>698</v>
      </c>
      <c r="DM459" s="27" t="s">
        <v>698</v>
      </c>
      <c r="DN459" s="27" t="s">
        <v>698</v>
      </c>
      <c r="DO459" s="27" t="s">
        <v>698</v>
      </c>
      <c r="DP459" s="27" t="s">
        <v>698</v>
      </c>
      <c r="DQ459" s="27" t="s">
        <v>698</v>
      </c>
      <c r="DR459" s="27" t="s">
        <v>698</v>
      </c>
      <c r="DS459" s="27" t="s">
        <v>698</v>
      </c>
      <c r="DT459" s="27" t="s">
        <v>698</v>
      </c>
      <c r="DU459" s="27" t="s">
        <v>698</v>
      </c>
      <c r="DV459" s="27" t="s">
        <v>698</v>
      </c>
      <c r="DW459" s="27" t="s">
        <v>698</v>
      </c>
      <c r="DX459" s="27" t="s">
        <v>698</v>
      </c>
      <c r="DY459" s="27" t="s">
        <v>698</v>
      </c>
      <c r="DZ459" s="27" t="s">
        <v>698</v>
      </c>
      <c r="EA459" s="27" t="s">
        <v>698</v>
      </c>
      <c r="EB459" s="27" t="s">
        <v>698</v>
      </c>
      <c r="EC459" s="27" t="s">
        <v>698</v>
      </c>
      <c r="ED459" s="27" t="s">
        <v>698</v>
      </c>
      <c r="EE459" s="27" t="s">
        <v>698</v>
      </c>
      <c r="EF459" s="27" t="s">
        <v>698</v>
      </c>
      <c r="EG459" s="27" t="s">
        <v>698</v>
      </c>
      <c r="EH459" s="27" t="s">
        <v>698</v>
      </c>
      <c r="EI459" s="27" t="s">
        <v>698</v>
      </c>
      <c r="EJ459" s="27" t="s">
        <v>698</v>
      </c>
      <c r="EK459" s="27" t="s">
        <v>698</v>
      </c>
      <c r="EL459" s="27" t="s">
        <v>698</v>
      </c>
      <c r="EM459" s="27" t="s">
        <v>698</v>
      </c>
      <c r="EN459" s="27" t="s">
        <v>698</v>
      </c>
      <c r="EO459" s="27" t="s">
        <v>698</v>
      </c>
      <c r="EP459" s="27" t="s">
        <v>698</v>
      </c>
      <c r="EQ459" s="27" t="s">
        <v>698</v>
      </c>
      <c r="ER459" s="27" t="s">
        <v>698</v>
      </c>
      <c r="ES459" s="27" t="s">
        <v>698</v>
      </c>
      <c r="ET459" s="27" t="s">
        <v>698</v>
      </c>
      <c r="EU459" s="27" t="s">
        <v>698</v>
      </c>
      <c r="EV459" s="27" t="s">
        <v>698</v>
      </c>
      <c r="EW459" s="27" t="s">
        <v>3485</v>
      </c>
      <c r="EX459" s="27" t="s">
        <v>3486</v>
      </c>
      <c r="EY459" s="27" t="s">
        <v>2707</v>
      </c>
      <c r="EZ459" s="27" t="s">
        <v>3487</v>
      </c>
      <c r="FA459" s="27" t="s">
        <v>694</v>
      </c>
      <c r="FB459" s="27" t="s">
        <v>694</v>
      </c>
      <c r="FC459" s="27" t="s">
        <v>694</v>
      </c>
      <c r="FD459" s="27" t="s">
        <v>694</v>
      </c>
      <c r="FE459" s="27" t="s">
        <v>3488</v>
      </c>
      <c r="FF459" s="42"/>
      <c r="FG459" s="42"/>
    </row>
    <row r="460" spans="1:163" x14ac:dyDescent="0.25">
      <c r="A460" s="27" t="str">
        <f t="shared" si="7"/>
        <v>IR003006001008006004000000000000000000</v>
      </c>
      <c r="B460" s="20" t="s">
        <v>2877</v>
      </c>
      <c r="C460" s="23" t="s">
        <v>2630</v>
      </c>
      <c r="D460" s="23" t="s">
        <v>710</v>
      </c>
      <c r="E460" s="23" t="s">
        <v>715</v>
      </c>
      <c r="F460" s="23" t="s">
        <v>702</v>
      </c>
      <c r="G460" s="23" t="s">
        <v>720</v>
      </c>
      <c r="H460" s="21" t="s">
        <v>715</v>
      </c>
      <c r="I460" s="21" t="s">
        <v>711</v>
      </c>
      <c r="J460" s="23" t="s">
        <v>697</v>
      </c>
      <c r="K460" s="64" t="s">
        <v>697</v>
      </c>
      <c r="L460" s="23" t="s">
        <v>697</v>
      </c>
      <c r="M460" s="23" t="s">
        <v>697</v>
      </c>
      <c r="N460" s="23" t="s">
        <v>697</v>
      </c>
      <c r="O460" s="23" t="s">
        <v>697</v>
      </c>
      <c r="P460" s="27">
        <v>0</v>
      </c>
      <c r="Q460" s="27" t="s">
        <v>704</v>
      </c>
      <c r="R460" s="27" t="s">
        <v>698</v>
      </c>
      <c r="S460" s="28" t="s">
        <v>694</v>
      </c>
      <c r="T460" s="28" t="s">
        <v>922</v>
      </c>
      <c r="U460" s="34" t="s">
        <v>3567</v>
      </c>
      <c r="V460" s="52" t="s">
        <v>905</v>
      </c>
      <c r="W460" s="20"/>
      <c r="X460" s="20"/>
      <c r="Y460" s="20"/>
      <c r="Z460" s="20"/>
      <c r="AA460" s="20"/>
      <c r="AB460" s="20" t="s">
        <v>3568</v>
      </c>
      <c r="AC460" s="20"/>
      <c r="AD460" s="20"/>
      <c r="AE460" s="20"/>
      <c r="AF460" s="20"/>
      <c r="AG460" s="20"/>
      <c r="AH460" s="27" t="s">
        <v>3569</v>
      </c>
      <c r="AI460" s="28" t="s">
        <v>704</v>
      </c>
      <c r="AJ460" s="27" t="s">
        <v>698</v>
      </c>
      <c r="AK460" s="27" t="s">
        <v>698</v>
      </c>
      <c r="AL460" s="27" t="s">
        <v>698</v>
      </c>
      <c r="AM460" s="27" t="s">
        <v>698</v>
      </c>
      <c r="AN460" s="27" t="s">
        <v>698</v>
      </c>
      <c r="AO460" s="27" t="s">
        <v>698</v>
      </c>
      <c r="AP460" s="27" t="s">
        <v>698</v>
      </c>
      <c r="AQ460" s="27" t="s">
        <v>698</v>
      </c>
      <c r="AR460" s="27" t="s">
        <v>698</v>
      </c>
      <c r="AS460" s="27" t="s">
        <v>698</v>
      </c>
      <c r="AT460" s="27" t="s">
        <v>698</v>
      </c>
      <c r="AU460" s="27" t="s">
        <v>698</v>
      </c>
      <c r="AV460" s="27" t="s">
        <v>698</v>
      </c>
      <c r="AW460" s="27" t="s">
        <v>698</v>
      </c>
      <c r="AX460" s="27" t="s">
        <v>698</v>
      </c>
      <c r="AY460" s="27" t="s">
        <v>698</v>
      </c>
      <c r="AZ460" s="27" t="s">
        <v>698</v>
      </c>
      <c r="BA460" s="27" t="s">
        <v>698</v>
      </c>
      <c r="BB460" s="27" t="s">
        <v>698</v>
      </c>
      <c r="BC460" s="27" t="s">
        <v>698</v>
      </c>
      <c r="BD460" s="27" t="s">
        <v>698</v>
      </c>
      <c r="BE460" s="27" t="s">
        <v>698</v>
      </c>
      <c r="BF460" s="27" t="s">
        <v>698</v>
      </c>
      <c r="BG460" s="27" t="s">
        <v>698</v>
      </c>
      <c r="BH460" s="27" t="s">
        <v>698</v>
      </c>
      <c r="BI460" s="27" t="s">
        <v>704</v>
      </c>
      <c r="BJ460" s="27" t="s">
        <v>704</v>
      </c>
      <c r="BK460" s="27" t="s">
        <v>704</v>
      </c>
      <c r="BL460" s="27" t="s">
        <v>698</v>
      </c>
      <c r="BM460" s="27" t="s">
        <v>698</v>
      </c>
      <c r="BN460" s="27" t="s">
        <v>698</v>
      </c>
      <c r="BO460" s="27" t="s">
        <v>698</v>
      </c>
      <c r="BP460" s="27" t="s">
        <v>698</v>
      </c>
      <c r="BQ460" s="27" t="s">
        <v>698</v>
      </c>
      <c r="BR460" s="27" t="s">
        <v>698</v>
      </c>
      <c r="BS460" s="27" t="s">
        <v>698</v>
      </c>
      <c r="BT460" s="27" t="s">
        <v>698</v>
      </c>
      <c r="BU460" s="27" t="s">
        <v>698</v>
      </c>
      <c r="BV460" s="27" t="s">
        <v>698</v>
      </c>
      <c r="BW460" s="27" t="s">
        <v>698</v>
      </c>
      <c r="BX460" s="27" t="s">
        <v>698</v>
      </c>
      <c r="BY460" s="27" t="s">
        <v>698</v>
      </c>
      <c r="BZ460" s="27" t="s">
        <v>698</v>
      </c>
      <c r="CA460" s="27" t="s">
        <v>698</v>
      </c>
      <c r="CB460" s="27" t="s">
        <v>698</v>
      </c>
      <c r="CC460" s="27" t="s">
        <v>698</v>
      </c>
      <c r="CD460" s="27" t="s">
        <v>698</v>
      </c>
      <c r="CE460" s="27" t="s">
        <v>698</v>
      </c>
      <c r="CF460" s="27" t="s">
        <v>698</v>
      </c>
      <c r="CG460" s="27" t="s">
        <v>698</v>
      </c>
      <c r="CH460" s="27" t="s">
        <v>698</v>
      </c>
      <c r="CI460" s="27" t="s">
        <v>698</v>
      </c>
      <c r="CJ460" s="27" t="s">
        <v>698</v>
      </c>
      <c r="CK460" s="27" t="s">
        <v>698</v>
      </c>
      <c r="CL460" s="27" t="s">
        <v>698</v>
      </c>
      <c r="CM460" s="27" t="s">
        <v>698</v>
      </c>
      <c r="CN460" s="27" t="s">
        <v>698</v>
      </c>
      <c r="CO460" s="27" t="s">
        <v>698</v>
      </c>
      <c r="CP460" s="27" t="s">
        <v>698</v>
      </c>
      <c r="CQ460" s="27" t="s">
        <v>698</v>
      </c>
      <c r="CR460" s="27" t="s">
        <v>698</v>
      </c>
      <c r="CS460" s="27" t="s">
        <v>698</v>
      </c>
      <c r="CT460" s="27" t="s">
        <v>698</v>
      </c>
      <c r="CU460" s="27" t="s">
        <v>698</v>
      </c>
      <c r="CV460" s="27" t="s">
        <v>698</v>
      </c>
      <c r="CW460" s="27" t="s">
        <v>698</v>
      </c>
      <c r="CX460" s="27" t="s">
        <v>698</v>
      </c>
      <c r="CY460" s="27" t="s">
        <v>698</v>
      </c>
      <c r="CZ460" s="27" t="s">
        <v>698</v>
      </c>
      <c r="DA460" s="27" t="s">
        <v>698</v>
      </c>
      <c r="DB460" s="27" t="s">
        <v>698</v>
      </c>
      <c r="DC460" s="27" t="s">
        <v>698</v>
      </c>
      <c r="DD460" s="27" t="s">
        <v>698</v>
      </c>
      <c r="DE460" s="27" t="s">
        <v>698</v>
      </c>
      <c r="DF460" s="27" t="s">
        <v>698</v>
      </c>
      <c r="DG460" s="27" t="s">
        <v>698</v>
      </c>
      <c r="DH460" s="27" t="s">
        <v>698</v>
      </c>
      <c r="DI460" s="27" t="s">
        <v>698</v>
      </c>
      <c r="DJ460" s="27" t="s">
        <v>698</v>
      </c>
      <c r="DK460" s="27" t="s">
        <v>698</v>
      </c>
      <c r="DL460" s="27" t="s">
        <v>698</v>
      </c>
      <c r="DM460" s="27" t="s">
        <v>698</v>
      </c>
      <c r="DN460" s="27" t="s">
        <v>698</v>
      </c>
      <c r="DO460" s="27" t="s">
        <v>698</v>
      </c>
      <c r="DP460" s="27" t="s">
        <v>698</v>
      </c>
      <c r="DQ460" s="27" t="s">
        <v>698</v>
      </c>
      <c r="DR460" s="27" t="s">
        <v>698</v>
      </c>
      <c r="DS460" s="27" t="s">
        <v>698</v>
      </c>
      <c r="DT460" s="27" t="s">
        <v>698</v>
      </c>
      <c r="DU460" s="27" t="s">
        <v>698</v>
      </c>
      <c r="DV460" s="27" t="s">
        <v>698</v>
      </c>
      <c r="DW460" s="27" t="s">
        <v>698</v>
      </c>
      <c r="DX460" s="27" t="s">
        <v>698</v>
      </c>
      <c r="DY460" s="27" t="s">
        <v>698</v>
      </c>
      <c r="DZ460" s="27" t="s">
        <v>698</v>
      </c>
      <c r="EA460" s="27" t="s">
        <v>698</v>
      </c>
      <c r="EB460" s="27" t="s">
        <v>698</v>
      </c>
      <c r="EC460" s="27" t="s">
        <v>698</v>
      </c>
      <c r="ED460" s="27" t="s">
        <v>698</v>
      </c>
      <c r="EE460" s="27" t="s">
        <v>698</v>
      </c>
      <c r="EF460" s="27" t="s">
        <v>698</v>
      </c>
      <c r="EG460" s="27" t="s">
        <v>698</v>
      </c>
      <c r="EH460" s="27" t="s">
        <v>698</v>
      </c>
      <c r="EI460" s="27" t="s">
        <v>698</v>
      </c>
      <c r="EJ460" s="27" t="s">
        <v>698</v>
      </c>
      <c r="EK460" s="27" t="s">
        <v>698</v>
      </c>
      <c r="EL460" s="27" t="s">
        <v>698</v>
      </c>
      <c r="EM460" s="27" t="s">
        <v>698</v>
      </c>
      <c r="EN460" s="27" t="s">
        <v>698</v>
      </c>
      <c r="EO460" s="27" t="s">
        <v>698</v>
      </c>
      <c r="EP460" s="27" t="s">
        <v>698</v>
      </c>
      <c r="EQ460" s="27" t="s">
        <v>698</v>
      </c>
      <c r="ER460" s="27" t="s">
        <v>698</v>
      </c>
      <c r="ES460" s="27" t="s">
        <v>698</v>
      </c>
      <c r="ET460" s="27" t="s">
        <v>698</v>
      </c>
      <c r="EU460" s="27" t="s">
        <v>698</v>
      </c>
      <c r="EV460" s="27" t="s">
        <v>698</v>
      </c>
      <c r="EW460" s="27" t="s">
        <v>3485</v>
      </c>
      <c r="EX460" s="27" t="s">
        <v>3486</v>
      </c>
      <c r="EY460" s="27" t="s">
        <v>2707</v>
      </c>
      <c r="EZ460" s="27" t="s">
        <v>3487</v>
      </c>
      <c r="FA460" s="27" t="s">
        <v>694</v>
      </c>
      <c r="FB460" s="27" t="s">
        <v>694</v>
      </c>
      <c r="FC460" s="27" t="s">
        <v>694</v>
      </c>
      <c r="FD460" s="27" t="s">
        <v>694</v>
      </c>
      <c r="FE460" s="27" t="s">
        <v>3488</v>
      </c>
      <c r="FF460" s="42"/>
      <c r="FG460" s="42"/>
    </row>
    <row r="461" spans="1:163" x14ac:dyDescent="0.25">
      <c r="A461" s="27" t="str">
        <f t="shared" si="7"/>
        <v>IR003006001008006005000000000000000000</v>
      </c>
      <c r="B461" s="20" t="s">
        <v>2877</v>
      </c>
      <c r="C461" s="23" t="s">
        <v>2630</v>
      </c>
      <c r="D461" s="23" t="s">
        <v>710</v>
      </c>
      <c r="E461" s="23" t="s">
        <v>715</v>
      </c>
      <c r="F461" s="23" t="s">
        <v>702</v>
      </c>
      <c r="G461" s="23" t="s">
        <v>720</v>
      </c>
      <c r="H461" s="21" t="s">
        <v>715</v>
      </c>
      <c r="I461" s="21" t="s">
        <v>713</v>
      </c>
      <c r="J461" s="23" t="s">
        <v>697</v>
      </c>
      <c r="K461" s="64" t="s">
        <v>697</v>
      </c>
      <c r="L461" s="23" t="s">
        <v>697</v>
      </c>
      <c r="M461" s="23" t="s">
        <v>697</v>
      </c>
      <c r="N461" s="23" t="s">
        <v>697</v>
      </c>
      <c r="O461" s="23" t="s">
        <v>697</v>
      </c>
      <c r="P461" s="27">
        <v>0</v>
      </c>
      <c r="Q461" s="27" t="s">
        <v>704</v>
      </c>
      <c r="R461" s="27" t="s">
        <v>698</v>
      </c>
      <c r="S461" s="28" t="s">
        <v>694</v>
      </c>
      <c r="T461" s="28" t="s">
        <v>922</v>
      </c>
      <c r="U461" s="34" t="s">
        <v>3570</v>
      </c>
      <c r="V461" s="52" t="s">
        <v>905</v>
      </c>
      <c r="W461" s="20"/>
      <c r="X461" s="20"/>
      <c r="Y461" s="20"/>
      <c r="Z461" s="20"/>
      <c r="AA461" s="20"/>
      <c r="AB461" s="20" t="s">
        <v>3571</v>
      </c>
      <c r="AC461" s="20"/>
      <c r="AD461" s="20"/>
      <c r="AE461" s="20"/>
      <c r="AF461" s="20"/>
      <c r="AG461" s="20"/>
      <c r="AH461" s="27" t="s">
        <v>3572</v>
      </c>
      <c r="AI461" s="28" t="s">
        <v>704</v>
      </c>
      <c r="AJ461" s="27" t="s">
        <v>698</v>
      </c>
      <c r="AK461" s="27" t="s">
        <v>698</v>
      </c>
      <c r="AL461" s="27" t="s">
        <v>698</v>
      </c>
      <c r="AM461" s="27" t="s">
        <v>698</v>
      </c>
      <c r="AN461" s="27" t="s">
        <v>698</v>
      </c>
      <c r="AO461" s="27" t="s">
        <v>698</v>
      </c>
      <c r="AP461" s="27" t="s">
        <v>698</v>
      </c>
      <c r="AQ461" s="27" t="s">
        <v>698</v>
      </c>
      <c r="AR461" s="27" t="s">
        <v>698</v>
      </c>
      <c r="AS461" s="27" t="s">
        <v>698</v>
      </c>
      <c r="AT461" s="27" t="s">
        <v>698</v>
      </c>
      <c r="AU461" s="27" t="s">
        <v>698</v>
      </c>
      <c r="AV461" s="27" t="s">
        <v>698</v>
      </c>
      <c r="AW461" s="27" t="s">
        <v>698</v>
      </c>
      <c r="AX461" s="27" t="s">
        <v>698</v>
      </c>
      <c r="AY461" s="27" t="s">
        <v>698</v>
      </c>
      <c r="AZ461" s="27" t="s">
        <v>698</v>
      </c>
      <c r="BA461" s="27" t="s">
        <v>698</v>
      </c>
      <c r="BB461" s="27" t="s">
        <v>698</v>
      </c>
      <c r="BC461" s="27" t="s">
        <v>698</v>
      </c>
      <c r="BD461" s="27" t="s">
        <v>698</v>
      </c>
      <c r="BE461" s="27" t="s">
        <v>698</v>
      </c>
      <c r="BF461" s="27" t="s">
        <v>698</v>
      </c>
      <c r="BG461" s="27" t="s">
        <v>698</v>
      </c>
      <c r="BH461" s="27" t="s">
        <v>698</v>
      </c>
      <c r="BI461" s="27" t="s">
        <v>704</v>
      </c>
      <c r="BJ461" s="27" t="s">
        <v>704</v>
      </c>
      <c r="BK461" s="27" t="s">
        <v>704</v>
      </c>
      <c r="BL461" s="27" t="s">
        <v>698</v>
      </c>
      <c r="BM461" s="27" t="s">
        <v>698</v>
      </c>
      <c r="BN461" s="27" t="s">
        <v>698</v>
      </c>
      <c r="BO461" s="27" t="s">
        <v>698</v>
      </c>
      <c r="BP461" s="27" t="s">
        <v>698</v>
      </c>
      <c r="BQ461" s="27" t="s">
        <v>698</v>
      </c>
      <c r="BR461" s="27" t="s">
        <v>698</v>
      </c>
      <c r="BS461" s="27" t="s">
        <v>698</v>
      </c>
      <c r="BT461" s="27" t="s">
        <v>698</v>
      </c>
      <c r="BU461" s="27" t="s">
        <v>698</v>
      </c>
      <c r="BV461" s="27" t="s">
        <v>698</v>
      </c>
      <c r="BW461" s="27" t="s">
        <v>698</v>
      </c>
      <c r="BX461" s="27" t="s">
        <v>698</v>
      </c>
      <c r="BY461" s="27" t="s">
        <v>698</v>
      </c>
      <c r="BZ461" s="27" t="s">
        <v>698</v>
      </c>
      <c r="CA461" s="27" t="s">
        <v>698</v>
      </c>
      <c r="CB461" s="27" t="s">
        <v>698</v>
      </c>
      <c r="CC461" s="27" t="s">
        <v>698</v>
      </c>
      <c r="CD461" s="27" t="s">
        <v>698</v>
      </c>
      <c r="CE461" s="27" t="s">
        <v>698</v>
      </c>
      <c r="CF461" s="27" t="s">
        <v>698</v>
      </c>
      <c r="CG461" s="27" t="s">
        <v>698</v>
      </c>
      <c r="CH461" s="27" t="s">
        <v>698</v>
      </c>
      <c r="CI461" s="27" t="s">
        <v>698</v>
      </c>
      <c r="CJ461" s="27" t="s">
        <v>698</v>
      </c>
      <c r="CK461" s="27" t="s">
        <v>698</v>
      </c>
      <c r="CL461" s="27" t="s">
        <v>698</v>
      </c>
      <c r="CM461" s="27" t="s">
        <v>698</v>
      </c>
      <c r="CN461" s="27" t="s">
        <v>698</v>
      </c>
      <c r="CO461" s="27" t="s">
        <v>698</v>
      </c>
      <c r="CP461" s="27" t="s">
        <v>698</v>
      </c>
      <c r="CQ461" s="27" t="s">
        <v>698</v>
      </c>
      <c r="CR461" s="27" t="s">
        <v>698</v>
      </c>
      <c r="CS461" s="27" t="s">
        <v>698</v>
      </c>
      <c r="CT461" s="27" t="s">
        <v>698</v>
      </c>
      <c r="CU461" s="27" t="s">
        <v>698</v>
      </c>
      <c r="CV461" s="27" t="s">
        <v>698</v>
      </c>
      <c r="CW461" s="27" t="s">
        <v>698</v>
      </c>
      <c r="CX461" s="27" t="s">
        <v>698</v>
      </c>
      <c r="CY461" s="27" t="s">
        <v>698</v>
      </c>
      <c r="CZ461" s="27" t="s">
        <v>698</v>
      </c>
      <c r="DA461" s="27" t="s">
        <v>698</v>
      </c>
      <c r="DB461" s="27" t="s">
        <v>698</v>
      </c>
      <c r="DC461" s="27" t="s">
        <v>698</v>
      </c>
      <c r="DD461" s="27" t="s">
        <v>698</v>
      </c>
      <c r="DE461" s="27" t="s">
        <v>698</v>
      </c>
      <c r="DF461" s="27" t="s">
        <v>698</v>
      </c>
      <c r="DG461" s="27" t="s">
        <v>698</v>
      </c>
      <c r="DH461" s="27" t="s">
        <v>698</v>
      </c>
      <c r="DI461" s="27" t="s">
        <v>698</v>
      </c>
      <c r="DJ461" s="27" t="s">
        <v>698</v>
      </c>
      <c r="DK461" s="27" t="s">
        <v>698</v>
      </c>
      <c r="DL461" s="27" t="s">
        <v>698</v>
      </c>
      <c r="DM461" s="27" t="s">
        <v>698</v>
      </c>
      <c r="DN461" s="27" t="s">
        <v>698</v>
      </c>
      <c r="DO461" s="27" t="s">
        <v>698</v>
      </c>
      <c r="DP461" s="27" t="s">
        <v>698</v>
      </c>
      <c r="DQ461" s="27" t="s">
        <v>698</v>
      </c>
      <c r="DR461" s="27" t="s">
        <v>698</v>
      </c>
      <c r="DS461" s="27" t="s">
        <v>698</v>
      </c>
      <c r="DT461" s="27" t="s">
        <v>698</v>
      </c>
      <c r="DU461" s="27" t="s">
        <v>698</v>
      </c>
      <c r="DV461" s="27" t="s">
        <v>698</v>
      </c>
      <c r="DW461" s="27" t="s">
        <v>698</v>
      </c>
      <c r="DX461" s="27" t="s">
        <v>698</v>
      </c>
      <c r="DY461" s="27" t="s">
        <v>698</v>
      </c>
      <c r="DZ461" s="27" t="s">
        <v>698</v>
      </c>
      <c r="EA461" s="27" t="s">
        <v>698</v>
      </c>
      <c r="EB461" s="27" t="s">
        <v>698</v>
      </c>
      <c r="EC461" s="27" t="s">
        <v>698</v>
      </c>
      <c r="ED461" s="27" t="s">
        <v>698</v>
      </c>
      <c r="EE461" s="27" t="s">
        <v>698</v>
      </c>
      <c r="EF461" s="27" t="s">
        <v>698</v>
      </c>
      <c r="EG461" s="27" t="s">
        <v>698</v>
      </c>
      <c r="EH461" s="27" t="s">
        <v>698</v>
      </c>
      <c r="EI461" s="27" t="s">
        <v>698</v>
      </c>
      <c r="EJ461" s="27" t="s">
        <v>698</v>
      </c>
      <c r="EK461" s="27" t="s">
        <v>698</v>
      </c>
      <c r="EL461" s="27" t="s">
        <v>698</v>
      </c>
      <c r="EM461" s="27" t="s">
        <v>698</v>
      </c>
      <c r="EN461" s="27" t="s">
        <v>698</v>
      </c>
      <c r="EO461" s="27" t="s">
        <v>698</v>
      </c>
      <c r="EP461" s="27" t="s">
        <v>698</v>
      </c>
      <c r="EQ461" s="27" t="s">
        <v>698</v>
      </c>
      <c r="ER461" s="27" t="s">
        <v>698</v>
      </c>
      <c r="ES461" s="27" t="s">
        <v>698</v>
      </c>
      <c r="ET461" s="27" t="s">
        <v>698</v>
      </c>
      <c r="EU461" s="27" t="s">
        <v>698</v>
      </c>
      <c r="EV461" s="27" t="s">
        <v>698</v>
      </c>
      <c r="EW461" s="27" t="s">
        <v>3485</v>
      </c>
      <c r="EX461" s="27" t="s">
        <v>3486</v>
      </c>
      <c r="EY461" s="27" t="s">
        <v>2707</v>
      </c>
      <c r="EZ461" s="27" t="s">
        <v>3487</v>
      </c>
      <c r="FA461" s="27" t="s">
        <v>694</v>
      </c>
      <c r="FB461" s="27" t="s">
        <v>694</v>
      </c>
      <c r="FC461" s="27" t="s">
        <v>694</v>
      </c>
      <c r="FD461" s="27" t="s">
        <v>694</v>
      </c>
      <c r="FE461" s="27" t="s">
        <v>3488</v>
      </c>
      <c r="FF461" s="42"/>
      <c r="FG461" s="42"/>
    </row>
    <row r="462" spans="1:163" x14ac:dyDescent="0.25">
      <c r="A462" s="27" t="str">
        <f t="shared" si="7"/>
        <v>IR003006001008006006000000000000000000</v>
      </c>
      <c r="B462" s="20" t="s">
        <v>2877</v>
      </c>
      <c r="C462" s="23" t="s">
        <v>2630</v>
      </c>
      <c r="D462" s="23" t="s">
        <v>710</v>
      </c>
      <c r="E462" s="23" t="s">
        <v>715</v>
      </c>
      <c r="F462" s="23" t="s">
        <v>702</v>
      </c>
      <c r="G462" s="23" t="s">
        <v>720</v>
      </c>
      <c r="H462" s="21" t="s">
        <v>715</v>
      </c>
      <c r="I462" s="21" t="s">
        <v>715</v>
      </c>
      <c r="J462" s="23" t="s">
        <v>697</v>
      </c>
      <c r="K462" s="64" t="s">
        <v>697</v>
      </c>
      <c r="L462" s="23" t="s">
        <v>697</v>
      </c>
      <c r="M462" s="23" t="s">
        <v>697</v>
      </c>
      <c r="N462" s="23" t="s">
        <v>697</v>
      </c>
      <c r="O462" s="23" t="s">
        <v>697</v>
      </c>
      <c r="P462" s="27">
        <v>0</v>
      </c>
      <c r="Q462" s="27" t="s">
        <v>704</v>
      </c>
      <c r="R462" s="27" t="s">
        <v>698</v>
      </c>
      <c r="S462" s="28" t="s">
        <v>694</v>
      </c>
      <c r="T462" s="28" t="s">
        <v>922</v>
      </c>
      <c r="U462" s="34" t="s">
        <v>3552</v>
      </c>
      <c r="V462" s="52" t="s">
        <v>905</v>
      </c>
      <c r="W462" s="20"/>
      <c r="X462" s="20"/>
      <c r="Y462" s="20"/>
      <c r="Z462" s="20"/>
      <c r="AA462" s="20"/>
      <c r="AB462" s="20" t="s">
        <v>3553</v>
      </c>
      <c r="AC462" s="20"/>
      <c r="AD462" s="20"/>
      <c r="AE462" s="20"/>
      <c r="AF462" s="20"/>
      <c r="AG462" s="20"/>
      <c r="AH462" s="27" t="s">
        <v>3573</v>
      </c>
      <c r="AI462" s="28" t="s">
        <v>704</v>
      </c>
      <c r="AJ462" s="27" t="s">
        <v>698</v>
      </c>
      <c r="AK462" s="27" t="s">
        <v>698</v>
      </c>
      <c r="AL462" s="27" t="s">
        <v>698</v>
      </c>
      <c r="AM462" s="27" t="s">
        <v>698</v>
      </c>
      <c r="AN462" s="27" t="s">
        <v>698</v>
      </c>
      <c r="AO462" s="27" t="s">
        <v>698</v>
      </c>
      <c r="AP462" s="27" t="s">
        <v>698</v>
      </c>
      <c r="AQ462" s="27" t="s">
        <v>698</v>
      </c>
      <c r="AR462" s="27" t="s">
        <v>698</v>
      </c>
      <c r="AS462" s="27" t="s">
        <v>698</v>
      </c>
      <c r="AT462" s="27" t="s">
        <v>698</v>
      </c>
      <c r="AU462" s="27" t="s">
        <v>698</v>
      </c>
      <c r="AV462" s="27" t="s">
        <v>698</v>
      </c>
      <c r="AW462" s="27" t="s">
        <v>698</v>
      </c>
      <c r="AX462" s="27" t="s">
        <v>698</v>
      </c>
      <c r="AY462" s="27" t="s">
        <v>698</v>
      </c>
      <c r="AZ462" s="27" t="s">
        <v>698</v>
      </c>
      <c r="BA462" s="27" t="s">
        <v>698</v>
      </c>
      <c r="BB462" s="27" t="s">
        <v>698</v>
      </c>
      <c r="BC462" s="27" t="s">
        <v>698</v>
      </c>
      <c r="BD462" s="27" t="s">
        <v>698</v>
      </c>
      <c r="BE462" s="27" t="s">
        <v>698</v>
      </c>
      <c r="BF462" s="27" t="s">
        <v>698</v>
      </c>
      <c r="BG462" s="27" t="s">
        <v>698</v>
      </c>
      <c r="BH462" s="27" t="s">
        <v>698</v>
      </c>
      <c r="BI462" s="27" t="s">
        <v>704</v>
      </c>
      <c r="BJ462" s="27" t="s">
        <v>704</v>
      </c>
      <c r="BK462" s="27" t="s">
        <v>704</v>
      </c>
      <c r="BL462" s="27" t="s">
        <v>698</v>
      </c>
      <c r="BM462" s="27" t="s">
        <v>698</v>
      </c>
      <c r="BN462" s="27" t="s">
        <v>698</v>
      </c>
      <c r="BO462" s="27" t="s">
        <v>698</v>
      </c>
      <c r="BP462" s="27" t="s">
        <v>698</v>
      </c>
      <c r="BQ462" s="27" t="s">
        <v>698</v>
      </c>
      <c r="BR462" s="27" t="s">
        <v>698</v>
      </c>
      <c r="BS462" s="27" t="s">
        <v>698</v>
      </c>
      <c r="BT462" s="27" t="s">
        <v>698</v>
      </c>
      <c r="BU462" s="27" t="s">
        <v>698</v>
      </c>
      <c r="BV462" s="27" t="s">
        <v>698</v>
      </c>
      <c r="BW462" s="27" t="s">
        <v>698</v>
      </c>
      <c r="BX462" s="27" t="s">
        <v>698</v>
      </c>
      <c r="BY462" s="27" t="s">
        <v>698</v>
      </c>
      <c r="BZ462" s="27" t="s">
        <v>698</v>
      </c>
      <c r="CA462" s="27" t="s">
        <v>698</v>
      </c>
      <c r="CB462" s="27" t="s">
        <v>698</v>
      </c>
      <c r="CC462" s="27" t="s">
        <v>698</v>
      </c>
      <c r="CD462" s="27" t="s">
        <v>698</v>
      </c>
      <c r="CE462" s="27" t="s">
        <v>698</v>
      </c>
      <c r="CF462" s="27" t="s">
        <v>698</v>
      </c>
      <c r="CG462" s="27" t="s">
        <v>698</v>
      </c>
      <c r="CH462" s="27" t="s">
        <v>698</v>
      </c>
      <c r="CI462" s="27" t="s">
        <v>698</v>
      </c>
      <c r="CJ462" s="27" t="s">
        <v>698</v>
      </c>
      <c r="CK462" s="27" t="s">
        <v>698</v>
      </c>
      <c r="CL462" s="27" t="s">
        <v>698</v>
      </c>
      <c r="CM462" s="27" t="s">
        <v>698</v>
      </c>
      <c r="CN462" s="27" t="s">
        <v>698</v>
      </c>
      <c r="CO462" s="27" t="s">
        <v>698</v>
      </c>
      <c r="CP462" s="27" t="s">
        <v>698</v>
      </c>
      <c r="CQ462" s="27" t="s">
        <v>698</v>
      </c>
      <c r="CR462" s="27" t="s">
        <v>698</v>
      </c>
      <c r="CS462" s="27" t="s">
        <v>698</v>
      </c>
      <c r="CT462" s="27" t="s">
        <v>698</v>
      </c>
      <c r="CU462" s="27" t="s">
        <v>698</v>
      </c>
      <c r="CV462" s="27" t="s">
        <v>698</v>
      </c>
      <c r="CW462" s="27" t="s">
        <v>698</v>
      </c>
      <c r="CX462" s="27" t="s">
        <v>698</v>
      </c>
      <c r="CY462" s="27" t="s">
        <v>698</v>
      </c>
      <c r="CZ462" s="27" t="s">
        <v>698</v>
      </c>
      <c r="DA462" s="27" t="s">
        <v>698</v>
      </c>
      <c r="DB462" s="27" t="s">
        <v>698</v>
      </c>
      <c r="DC462" s="27" t="s">
        <v>698</v>
      </c>
      <c r="DD462" s="27" t="s">
        <v>698</v>
      </c>
      <c r="DE462" s="27" t="s">
        <v>698</v>
      </c>
      <c r="DF462" s="27" t="s">
        <v>698</v>
      </c>
      <c r="DG462" s="27" t="s">
        <v>698</v>
      </c>
      <c r="DH462" s="27" t="s">
        <v>698</v>
      </c>
      <c r="DI462" s="27" t="s">
        <v>698</v>
      </c>
      <c r="DJ462" s="27" t="s">
        <v>698</v>
      </c>
      <c r="DK462" s="27" t="s">
        <v>698</v>
      </c>
      <c r="DL462" s="27" t="s">
        <v>698</v>
      </c>
      <c r="DM462" s="27" t="s">
        <v>698</v>
      </c>
      <c r="DN462" s="27" t="s">
        <v>698</v>
      </c>
      <c r="DO462" s="27" t="s">
        <v>698</v>
      </c>
      <c r="DP462" s="27" t="s">
        <v>698</v>
      </c>
      <c r="DQ462" s="27" t="s">
        <v>698</v>
      </c>
      <c r="DR462" s="27" t="s">
        <v>698</v>
      </c>
      <c r="DS462" s="27" t="s">
        <v>698</v>
      </c>
      <c r="DT462" s="27" t="s">
        <v>698</v>
      </c>
      <c r="DU462" s="27" t="s">
        <v>698</v>
      </c>
      <c r="DV462" s="27" t="s">
        <v>698</v>
      </c>
      <c r="DW462" s="27" t="s">
        <v>698</v>
      </c>
      <c r="DX462" s="27" t="s">
        <v>698</v>
      </c>
      <c r="DY462" s="27" t="s">
        <v>698</v>
      </c>
      <c r="DZ462" s="27" t="s">
        <v>698</v>
      </c>
      <c r="EA462" s="27" t="s">
        <v>698</v>
      </c>
      <c r="EB462" s="27" t="s">
        <v>698</v>
      </c>
      <c r="EC462" s="27" t="s">
        <v>698</v>
      </c>
      <c r="ED462" s="27" t="s">
        <v>698</v>
      </c>
      <c r="EE462" s="27" t="s">
        <v>698</v>
      </c>
      <c r="EF462" s="27" t="s">
        <v>698</v>
      </c>
      <c r="EG462" s="27" t="s">
        <v>698</v>
      </c>
      <c r="EH462" s="27" t="s">
        <v>698</v>
      </c>
      <c r="EI462" s="27" t="s">
        <v>698</v>
      </c>
      <c r="EJ462" s="27" t="s">
        <v>698</v>
      </c>
      <c r="EK462" s="27" t="s">
        <v>698</v>
      </c>
      <c r="EL462" s="27" t="s">
        <v>698</v>
      </c>
      <c r="EM462" s="27" t="s">
        <v>698</v>
      </c>
      <c r="EN462" s="27" t="s">
        <v>698</v>
      </c>
      <c r="EO462" s="27" t="s">
        <v>698</v>
      </c>
      <c r="EP462" s="27" t="s">
        <v>698</v>
      </c>
      <c r="EQ462" s="27" t="s">
        <v>698</v>
      </c>
      <c r="ER462" s="27" t="s">
        <v>698</v>
      </c>
      <c r="ES462" s="27" t="s">
        <v>698</v>
      </c>
      <c r="ET462" s="27" t="s">
        <v>698</v>
      </c>
      <c r="EU462" s="27" t="s">
        <v>698</v>
      </c>
      <c r="EV462" s="27" t="s">
        <v>698</v>
      </c>
      <c r="EW462" s="27" t="s">
        <v>3485</v>
      </c>
      <c r="EX462" s="27" t="s">
        <v>3486</v>
      </c>
      <c r="EY462" s="27" t="s">
        <v>2707</v>
      </c>
      <c r="EZ462" s="27" t="s">
        <v>3487</v>
      </c>
      <c r="FA462" s="27" t="s">
        <v>694</v>
      </c>
      <c r="FB462" s="27" t="s">
        <v>694</v>
      </c>
      <c r="FC462" s="27" t="s">
        <v>694</v>
      </c>
      <c r="FD462" s="27" t="s">
        <v>694</v>
      </c>
      <c r="FE462" s="27" t="s">
        <v>3488</v>
      </c>
      <c r="FF462" s="42"/>
      <c r="FG462" s="42"/>
    </row>
    <row r="463" spans="1:163" x14ac:dyDescent="0.25">
      <c r="A463" s="27" t="str">
        <f t="shared" si="7"/>
        <v>IR003006001008007000000000000000000000</v>
      </c>
      <c r="B463" s="20" t="s">
        <v>2877</v>
      </c>
      <c r="C463" s="23" t="s">
        <v>2630</v>
      </c>
      <c r="D463" s="23" t="s">
        <v>710</v>
      </c>
      <c r="E463" s="23" t="s">
        <v>715</v>
      </c>
      <c r="F463" s="23" t="s">
        <v>702</v>
      </c>
      <c r="G463" s="23" t="s">
        <v>720</v>
      </c>
      <c r="H463" s="21" t="s">
        <v>718</v>
      </c>
      <c r="I463" s="21" t="s">
        <v>697</v>
      </c>
      <c r="J463" s="23" t="s">
        <v>697</v>
      </c>
      <c r="K463" s="64" t="s">
        <v>697</v>
      </c>
      <c r="L463" s="23" t="s">
        <v>697</v>
      </c>
      <c r="M463" s="23" t="s">
        <v>697</v>
      </c>
      <c r="N463" s="23" t="s">
        <v>697</v>
      </c>
      <c r="O463" s="23" t="s">
        <v>697</v>
      </c>
      <c r="P463" s="27">
        <v>0</v>
      </c>
      <c r="Q463" s="27" t="s">
        <v>704</v>
      </c>
      <c r="R463" s="27" t="s">
        <v>698</v>
      </c>
      <c r="S463" s="28" t="s">
        <v>694</v>
      </c>
      <c r="T463" s="28" t="s">
        <v>922</v>
      </c>
      <c r="U463" s="34" t="s">
        <v>3574</v>
      </c>
      <c r="V463" s="52" t="s">
        <v>905</v>
      </c>
      <c r="W463" s="20"/>
      <c r="X463" s="20"/>
      <c r="Y463" s="20"/>
      <c r="Z463" s="20"/>
      <c r="AA463" s="20" t="s">
        <v>3575</v>
      </c>
      <c r="AB463" s="20"/>
      <c r="AC463" s="20"/>
      <c r="AD463" s="20"/>
      <c r="AE463" s="20"/>
      <c r="AF463" s="20"/>
      <c r="AG463" s="20"/>
      <c r="AH463" s="27" t="s">
        <v>3576</v>
      </c>
      <c r="AI463" s="28" t="s">
        <v>704</v>
      </c>
      <c r="AJ463" s="27" t="s">
        <v>698</v>
      </c>
      <c r="AK463" s="27" t="s">
        <v>698</v>
      </c>
      <c r="AL463" s="27" t="s">
        <v>698</v>
      </c>
      <c r="AM463" s="27" t="s">
        <v>698</v>
      </c>
      <c r="AN463" s="27" t="s">
        <v>698</v>
      </c>
      <c r="AO463" s="27" t="s">
        <v>698</v>
      </c>
      <c r="AP463" s="27" t="s">
        <v>698</v>
      </c>
      <c r="AQ463" s="27" t="s">
        <v>698</v>
      </c>
      <c r="AR463" s="27" t="s">
        <v>698</v>
      </c>
      <c r="AS463" s="27" t="s">
        <v>698</v>
      </c>
      <c r="AT463" s="27" t="s">
        <v>698</v>
      </c>
      <c r="AU463" s="27" t="s">
        <v>698</v>
      </c>
      <c r="AV463" s="27" t="s">
        <v>698</v>
      </c>
      <c r="AW463" s="27" t="s">
        <v>698</v>
      </c>
      <c r="AX463" s="27" t="s">
        <v>698</v>
      </c>
      <c r="AY463" s="27" t="s">
        <v>698</v>
      </c>
      <c r="AZ463" s="27" t="s">
        <v>698</v>
      </c>
      <c r="BA463" s="27" t="s">
        <v>698</v>
      </c>
      <c r="BB463" s="27" t="s">
        <v>698</v>
      </c>
      <c r="BC463" s="27" t="s">
        <v>698</v>
      </c>
      <c r="BD463" s="27" t="s">
        <v>698</v>
      </c>
      <c r="BE463" s="27" t="s">
        <v>698</v>
      </c>
      <c r="BF463" s="27" t="s">
        <v>698</v>
      </c>
      <c r="BG463" s="27" t="s">
        <v>698</v>
      </c>
      <c r="BH463" s="27" t="s">
        <v>698</v>
      </c>
      <c r="BI463" s="27" t="s">
        <v>704</v>
      </c>
      <c r="BJ463" s="27" t="s">
        <v>704</v>
      </c>
      <c r="BK463" s="27" t="s">
        <v>704</v>
      </c>
      <c r="BL463" s="27" t="s">
        <v>698</v>
      </c>
      <c r="BM463" s="27" t="s">
        <v>698</v>
      </c>
      <c r="BN463" s="27" t="s">
        <v>698</v>
      </c>
      <c r="BO463" s="27" t="s">
        <v>698</v>
      </c>
      <c r="BP463" s="27" t="s">
        <v>698</v>
      </c>
      <c r="BQ463" s="27" t="s">
        <v>698</v>
      </c>
      <c r="BR463" s="27" t="s">
        <v>698</v>
      </c>
      <c r="BS463" s="27" t="s">
        <v>698</v>
      </c>
      <c r="BT463" s="27" t="s">
        <v>698</v>
      </c>
      <c r="BU463" s="27" t="s">
        <v>698</v>
      </c>
      <c r="BV463" s="27" t="s">
        <v>698</v>
      </c>
      <c r="BW463" s="27" t="s">
        <v>698</v>
      </c>
      <c r="BX463" s="27" t="s">
        <v>698</v>
      </c>
      <c r="BY463" s="27" t="s">
        <v>698</v>
      </c>
      <c r="BZ463" s="27" t="s">
        <v>698</v>
      </c>
      <c r="CA463" s="27" t="s">
        <v>698</v>
      </c>
      <c r="CB463" s="27" t="s">
        <v>698</v>
      </c>
      <c r="CC463" s="27" t="s">
        <v>698</v>
      </c>
      <c r="CD463" s="27" t="s">
        <v>698</v>
      </c>
      <c r="CE463" s="27" t="s">
        <v>698</v>
      </c>
      <c r="CF463" s="27" t="s">
        <v>698</v>
      </c>
      <c r="CG463" s="27" t="s">
        <v>698</v>
      </c>
      <c r="CH463" s="27" t="s">
        <v>698</v>
      </c>
      <c r="CI463" s="27" t="s">
        <v>698</v>
      </c>
      <c r="CJ463" s="27" t="s">
        <v>698</v>
      </c>
      <c r="CK463" s="27" t="s">
        <v>698</v>
      </c>
      <c r="CL463" s="27" t="s">
        <v>698</v>
      </c>
      <c r="CM463" s="27" t="s">
        <v>698</v>
      </c>
      <c r="CN463" s="27" t="s">
        <v>698</v>
      </c>
      <c r="CO463" s="27" t="s">
        <v>698</v>
      </c>
      <c r="CP463" s="27" t="s">
        <v>698</v>
      </c>
      <c r="CQ463" s="27" t="s">
        <v>698</v>
      </c>
      <c r="CR463" s="27" t="s">
        <v>698</v>
      </c>
      <c r="CS463" s="27" t="s">
        <v>698</v>
      </c>
      <c r="CT463" s="27" t="s">
        <v>698</v>
      </c>
      <c r="CU463" s="27" t="s">
        <v>698</v>
      </c>
      <c r="CV463" s="27" t="s">
        <v>698</v>
      </c>
      <c r="CW463" s="27" t="s">
        <v>698</v>
      </c>
      <c r="CX463" s="27" t="s">
        <v>698</v>
      </c>
      <c r="CY463" s="27" t="s">
        <v>698</v>
      </c>
      <c r="CZ463" s="27" t="s">
        <v>698</v>
      </c>
      <c r="DA463" s="27" t="s">
        <v>698</v>
      </c>
      <c r="DB463" s="27" t="s">
        <v>698</v>
      </c>
      <c r="DC463" s="27" t="s">
        <v>698</v>
      </c>
      <c r="DD463" s="27" t="s">
        <v>698</v>
      </c>
      <c r="DE463" s="27" t="s">
        <v>698</v>
      </c>
      <c r="DF463" s="27" t="s">
        <v>698</v>
      </c>
      <c r="DG463" s="27" t="s">
        <v>698</v>
      </c>
      <c r="DH463" s="27" t="s">
        <v>698</v>
      </c>
      <c r="DI463" s="27" t="s">
        <v>698</v>
      </c>
      <c r="DJ463" s="27" t="s">
        <v>698</v>
      </c>
      <c r="DK463" s="27" t="s">
        <v>698</v>
      </c>
      <c r="DL463" s="27" t="s">
        <v>698</v>
      </c>
      <c r="DM463" s="27" t="s">
        <v>698</v>
      </c>
      <c r="DN463" s="27" t="s">
        <v>698</v>
      </c>
      <c r="DO463" s="27" t="s">
        <v>698</v>
      </c>
      <c r="DP463" s="27" t="s">
        <v>698</v>
      </c>
      <c r="DQ463" s="27" t="s">
        <v>698</v>
      </c>
      <c r="DR463" s="27" t="s">
        <v>698</v>
      </c>
      <c r="DS463" s="27" t="s">
        <v>698</v>
      </c>
      <c r="DT463" s="27" t="s">
        <v>698</v>
      </c>
      <c r="DU463" s="27" t="s">
        <v>698</v>
      </c>
      <c r="DV463" s="27" t="s">
        <v>698</v>
      </c>
      <c r="DW463" s="27" t="s">
        <v>698</v>
      </c>
      <c r="DX463" s="27" t="s">
        <v>698</v>
      </c>
      <c r="DY463" s="27" t="s">
        <v>698</v>
      </c>
      <c r="DZ463" s="27" t="s">
        <v>698</v>
      </c>
      <c r="EA463" s="27" t="s">
        <v>698</v>
      </c>
      <c r="EB463" s="27" t="s">
        <v>698</v>
      </c>
      <c r="EC463" s="27" t="s">
        <v>698</v>
      </c>
      <c r="ED463" s="27" t="s">
        <v>698</v>
      </c>
      <c r="EE463" s="27" t="s">
        <v>698</v>
      </c>
      <c r="EF463" s="27" t="s">
        <v>698</v>
      </c>
      <c r="EG463" s="27" t="s">
        <v>698</v>
      </c>
      <c r="EH463" s="27" t="s">
        <v>698</v>
      </c>
      <c r="EI463" s="27" t="s">
        <v>698</v>
      </c>
      <c r="EJ463" s="27" t="s">
        <v>698</v>
      </c>
      <c r="EK463" s="27" t="s">
        <v>698</v>
      </c>
      <c r="EL463" s="27" t="s">
        <v>698</v>
      </c>
      <c r="EM463" s="27" t="s">
        <v>698</v>
      </c>
      <c r="EN463" s="27" t="s">
        <v>698</v>
      </c>
      <c r="EO463" s="27" t="s">
        <v>698</v>
      </c>
      <c r="EP463" s="27" t="s">
        <v>698</v>
      </c>
      <c r="EQ463" s="27" t="s">
        <v>698</v>
      </c>
      <c r="ER463" s="27" t="s">
        <v>698</v>
      </c>
      <c r="ES463" s="27" t="s">
        <v>698</v>
      </c>
      <c r="ET463" s="27" t="s">
        <v>698</v>
      </c>
      <c r="EU463" s="27" t="s">
        <v>698</v>
      </c>
      <c r="EV463" s="27" t="s">
        <v>698</v>
      </c>
      <c r="EW463" s="27" t="s">
        <v>3485</v>
      </c>
      <c r="EX463" s="27" t="s">
        <v>3486</v>
      </c>
      <c r="EY463" s="27" t="s">
        <v>2707</v>
      </c>
      <c r="EZ463" s="27" t="s">
        <v>3487</v>
      </c>
      <c r="FA463" s="27" t="s">
        <v>694</v>
      </c>
      <c r="FB463" s="27" t="s">
        <v>694</v>
      </c>
      <c r="FC463" s="27" t="s">
        <v>694</v>
      </c>
      <c r="FD463" s="27" t="s">
        <v>694</v>
      </c>
      <c r="FE463" s="27" t="s">
        <v>3488</v>
      </c>
      <c r="FF463" s="42"/>
      <c r="FG463" s="42"/>
    </row>
    <row r="464" spans="1:163" x14ac:dyDescent="0.25">
      <c r="A464" s="27" t="str">
        <f t="shared" si="7"/>
        <v>IR003006001008008000000000000000000000</v>
      </c>
      <c r="B464" s="20" t="s">
        <v>2877</v>
      </c>
      <c r="C464" s="23" t="s">
        <v>2630</v>
      </c>
      <c r="D464" s="23" t="s">
        <v>710</v>
      </c>
      <c r="E464" s="23" t="s">
        <v>715</v>
      </c>
      <c r="F464" s="23" t="s">
        <v>702</v>
      </c>
      <c r="G464" s="23" t="s">
        <v>720</v>
      </c>
      <c r="H464" s="21" t="s">
        <v>720</v>
      </c>
      <c r="I464" s="21" t="s">
        <v>697</v>
      </c>
      <c r="J464" s="23" t="s">
        <v>697</v>
      </c>
      <c r="K464" s="64" t="s">
        <v>697</v>
      </c>
      <c r="L464" s="23" t="s">
        <v>697</v>
      </c>
      <c r="M464" s="23" t="s">
        <v>697</v>
      </c>
      <c r="N464" s="23" t="s">
        <v>697</v>
      </c>
      <c r="O464" s="23" t="s">
        <v>697</v>
      </c>
      <c r="P464" s="27">
        <v>0</v>
      </c>
      <c r="Q464" s="27" t="s">
        <v>704</v>
      </c>
      <c r="R464" s="27" t="s">
        <v>698</v>
      </c>
      <c r="S464" s="28" t="s">
        <v>694</v>
      </c>
      <c r="T464" s="28" t="s">
        <v>922</v>
      </c>
      <c r="U464" s="34" t="s">
        <v>3577</v>
      </c>
      <c r="V464" s="52" t="s">
        <v>905</v>
      </c>
      <c r="W464" s="20"/>
      <c r="X464" s="20"/>
      <c r="Y464" s="20"/>
      <c r="Z464" s="20"/>
      <c r="AA464" s="20" t="s">
        <v>3578</v>
      </c>
      <c r="AB464" s="20"/>
      <c r="AC464" s="20"/>
      <c r="AD464" s="20"/>
      <c r="AE464" s="20"/>
      <c r="AF464" s="20"/>
      <c r="AG464" s="20"/>
      <c r="AH464" s="44" t="s">
        <v>3579</v>
      </c>
      <c r="AI464" s="28" t="s">
        <v>704</v>
      </c>
      <c r="AJ464" s="27" t="s">
        <v>698</v>
      </c>
      <c r="AK464" s="27" t="s">
        <v>698</v>
      </c>
      <c r="AL464" s="27" t="s">
        <v>698</v>
      </c>
      <c r="AM464" s="27" t="s">
        <v>698</v>
      </c>
      <c r="AN464" s="27" t="s">
        <v>698</v>
      </c>
      <c r="AO464" s="27" t="s">
        <v>698</v>
      </c>
      <c r="AP464" s="27" t="s">
        <v>698</v>
      </c>
      <c r="AQ464" s="27" t="s">
        <v>698</v>
      </c>
      <c r="AR464" s="27" t="s">
        <v>698</v>
      </c>
      <c r="AS464" s="27" t="s">
        <v>698</v>
      </c>
      <c r="AT464" s="27" t="s">
        <v>698</v>
      </c>
      <c r="AU464" s="27" t="s">
        <v>698</v>
      </c>
      <c r="AV464" s="27" t="s">
        <v>698</v>
      </c>
      <c r="AW464" s="27" t="s">
        <v>698</v>
      </c>
      <c r="AX464" s="27" t="s">
        <v>698</v>
      </c>
      <c r="AY464" s="27" t="s">
        <v>698</v>
      </c>
      <c r="AZ464" s="27" t="s">
        <v>698</v>
      </c>
      <c r="BA464" s="27" t="s">
        <v>698</v>
      </c>
      <c r="BB464" s="27" t="s">
        <v>698</v>
      </c>
      <c r="BC464" s="27" t="s">
        <v>698</v>
      </c>
      <c r="BD464" s="27" t="s">
        <v>698</v>
      </c>
      <c r="BE464" s="27" t="s">
        <v>698</v>
      </c>
      <c r="BF464" s="27" t="s">
        <v>698</v>
      </c>
      <c r="BG464" s="27" t="s">
        <v>698</v>
      </c>
      <c r="BH464" s="27" t="s">
        <v>698</v>
      </c>
      <c r="BI464" s="27" t="s">
        <v>704</v>
      </c>
      <c r="BJ464" s="27" t="s">
        <v>704</v>
      </c>
      <c r="BK464" s="27" t="s">
        <v>704</v>
      </c>
      <c r="BL464" s="27" t="s">
        <v>698</v>
      </c>
      <c r="BM464" s="27" t="s">
        <v>698</v>
      </c>
      <c r="BN464" s="27" t="s">
        <v>698</v>
      </c>
      <c r="BO464" s="27" t="s">
        <v>698</v>
      </c>
      <c r="BP464" s="27" t="s">
        <v>698</v>
      </c>
      <c r="BQ464" s="27" t="s">
        <v>698</v>
      </c>
      <c r="BR464" s="27" t="s">
        <v>698</v>
      </c>
      <c r="BS464" s="27" t="s">
        <v>698</v>
      </c>
      <c r="BT464" s="27" t="s">
        <v>698</v>
      </c>
      <c r="BU464" s="27" t="s">
        <v>698</v>
      </c>
      <c r="BV464" s="27" t="s">
        <v>698</v>
      </c>
      <c r="BW464" s="27" t="s">
        <v>698</v>
      </c>
      <c r="BX464" s="27" t="s">
        <v>698</v>
      </c>
      <c r="BY464" s="27" t="s">
        <v>698</v>
      </c>
      <c r="BZ464" s="27" t="s">
        <v>698</v>
      </c>
      <c r="CA464" s="27" t="s">
        <v>698</v>
      </c>
      <c r="CB464" s="27" t="s">
        <v>698</v>
      </c>
      <c r="CC464" s="27" t="s">
        <v>698</v>
      </c>
      <c r="CD464" s="27" t="s">
        <v>698</v>
      </c>
      <c r="CE464" s="27" t="s">
        <v>698</v>
      </c>
      <c r="CF464" s="27" t="s">
        <v>698</v>
      </c>
      <c r="CG464" s="27" t="s">
        <v>698</v>
      </c>
      <c r="CH464" s="27" t="s">
        <v>698</v>
      </c>
      <c r="CI464" s="27" t="s">
        <v>698</v>
      </c>
      <c r="CJ464" s="27" t="s">
        <v>698</v>
      </c>
      <c r="CK464" s="27" t="s">
        <v>698</v>
      </c>
      <c r="CL464" s="27" t="s">
        <v>698</v>
      </c>
      <c r="CM464" s="27" t="s">
        <v>698</v>
      </c>
      <c r="CN464" s="27" t="s">
        <v>698</v>
      </c>
      <c r="CO464" s="27" t="s">
        <v>698</v>
      </c>
      <c r="CP464" s="27" t="s">
        <v>698</v>
      </c>
      <c r="CQ464" s="27" t="s">
        <v>698</v>
      </c>
      <c r="CR464" s="27" t="s">
        <v>698</v>
      </c>
      <c r="CS464" s="27" t="s">
        <v>698</v>
      </c>
      <c r="CT464" s="27" t="s">
        <v>698</v>
      </c>
      <c r="CU464" s="27" t="s">
        <v>698</v>
      </c>
      <c r="CV464" s="27" t="s">
        <v>698</v>
      </c>
      <c r="CW464" s="27" t="s">
        <v>698</v>
      </c>
      <c r="CX464" s="27" t="s">
        <v>698</v>
      </c>
      <c r="CY464" s="27" t="s">
        <v>698</v>
      </c>
      <c r="CZ464" s="27" t="s">
        <v>698</v>
      </c>
      <c r="DA464" s="27" t="s">
        <v>698</v>
      </c>
      <c r="DB464" s="27" t="s">
        <v>698</v>
      </c>
      <c r="DC464" s="27" t="s">
        <v>698</v>
      </c>
      <c r="DD464" s="27" t="s">
        <v>698</v>
      </c>
      <c r="DE464" s="27" t="s">
        <v>698</v>
      </c>
      <c r="DF464" s="27" t="s">
        <v>698</v>
      </c>
      <c r="DG464" s="27" t="s">
        <v>698</v>
      </c>
      <c r="DH464" s="27" t="s">
        <v>698</v>
      </c>
      <c r="DI464" s="27" t="s">
        <v>698</v>
      </c>
      <c r="DJ464" s="27" t="s">
        <v>698</v>
      </c>
      <c r="DK464" s="27" t="s">
        <v>698</v>
      </c>
      <c r="DL464" s="27" t="s">
        <v>698</v>
      </c>
      <c r="DM464" s="27" t="s">
        <v>698</v>
      </c>
      <c r="DN464" s="27" t="s">
        <v>698</v>
      </c>
      <c r="DO464" s="27" t="s">
        <v>698</v>
      </c>
      <c r="DP464" s="27" t="s">
        <v>698</v>
      </c>
      <c r="DQ464" s="27" t="s">
        <v>698</v>
      </c>
      <c r="DR464" s="27" t="s">
        <v>698</v>
      </c>
      <c r="DS464" s="27" t="s">
        <v>698</v>
      </c>
      <c r="DT464" s="27" t="s">
        <v>698</v>
      </c>
      <c r="DU464" s="27" t="s">
        <v>698</v>
      </c>
      <c r="DV464" s="27" t="s">
        <v>698</v>
      </c>
      <c r="DW464" s="27" t="s">
        <v>698</v>
      </c>
      <c r="DX464" s="27" t="s">
        <v>698</v>
      </c>
      <c r="DY464" s="27" t="s">
        <v>698</v>
      </c>
      <c r="DZ464" s="27" t="s">
        <v>698</v>
      </c>
      <c r="EA464" s="27" t="s">
        <v>698</v>
      </c>
      <c r="EB464" s="27" t="s">
        <v>698</v>
      </c>
      <c r="EC464" s="27" t="s">
        <v>698</v>
      </c>
      <c r="ED464" s="27" t="s">
        <v>698</v>
      </c>
      <c r="EE464" s="27" t="s">
        <v>698</v>
      </c>
      <c r="EF464" s="27" t="s">
        <v>698</v>
      </c>
      <c r="EG464" s="27" t="s">
        <v>698</v>
      </c>
      <c r="EH464" s="27" t="s">
        <v>698</v>
      </c>
      <c r="EI464" s="27" t="s">
        <v>698</v>
      </c>
      <c r="EJ464" s="27" t="s">
        <v>698</v>
      </c>
      <c r="EK464" s="27" t="s">
        <v>698</v>
      </c>
      <c r="EL464" s="27" t="s">
        <v>698</v>
      </c>
      <c r="EM464" s="27" t="s">
        <v>698</v>
      </c>
      <c r="EN464" s="27" t="s">
        <v>698</v>
      </c>
      <c r="EO464" s="27" t="s">
        <v>698</v>
      </c>
      <c r="EP464" s="27" t="s">
        <v>698</v>
      </c>
      <c r="EQ464" s="27" t="s">
        <v>698</v>
      </c>
      <c r="ER464" s="27" t="s">
        <v>698</v>
      </c>
      <c r="ES464" s="27" t="s">
        <v>698</v>
      </c>
      <c r="ET464" s="27" t="s">
        <v>698</v>
      </c>
      <c r="EU464" s="27" t="s">
        <v>698</v>
      </c>
      <c r="EV464" s="27" t="s">
        <v>698</v>
      </c>
      <c r="EW464" s="27" t="s">
        <v>3485</v>
      </c>
      <c r="EX464" s="27" t="s">
        <v>3486</v>
      </c>
      <c r="EY464" s="27" t="s">
        <v>2707</v>
      </c>
      <c r="EZ464" s="27" t="s">
        <v>3487</v>
      </c>
      <c r="FA464" s="27" t="s">
        <v>694</v>
      </c>
      <c r="FB464" s="27" t="s">
        <v>694</v>
      </c>
      <c r="FC464" s="27" t="s">
        <v>694</v>
      </c>
      <c r="FD464" s="27" t="s">
        <v>694</v>
      </c>
      <c r="FE464" s="27" t="s">
        <v>3488</v>
      </c>
      <c r="FF464" s="42"/>
      <c r="FG464" s="42"/>
    </row>
    <row r="465" spans="1:163" x14ac:dyDescent="0.25">
      <c r="A465" s="27" t="str">
        <f t="shared" si="7"/>
        <v>IR003006001008009000000000000000000000</v>
      </c>
      <c r="B465" s="24" t="s">
        <v>2877</v>
      </c>
      <c r="C465" s="23" t="s">
        <v>2630</v>
      </c>
      <c r="D465" s="25" t="s">
        <v>710</v>
      </c>
      <c r="E465" s="25" t="s">
        <v>715</v>
      </c>
      <c r="F465" s="25" t="s">
        <v>702</v>
      </c>
      <c r="G465" s="25" t="s">
        <v>720</v>
      </c>
      <c r="H465" s="50" t="s">
        <v>722</v>
      </c>
      <c r="I465" s="50" t="s">
        <v>697</v>
      </c>
      <c r="J465" s="25" t="s">
        <v>697</v>
      </c>
      <c r="K465" s="63" t="s">
        <v>697</v>
      </c>
      <c r="L465" s="25" t="s">
        <v>697</v>
      </c>
      <c r="M465" s="25" t="s">
        <v>697</v>
      </c>
      <c r="N465" s="25" t="s">
        <v>697</v>
      </c>
      <c r="O465" s="25" t="s">
        <v>697</v>
      </c>
      <c r="P465" s="28"/>
      <c r="Q465" s="28" t="s">
        <v>704</v>
      </c>
      <c r="R465" s="28" t="s">
        <v>698</v>
      </c>
      <c r="S465" s="28" t="s">
        <v>694</v>
      </c>
      <c r="T465" s="28" t="s">
        <v>922</v>
      </c>
      <c r="U465" s="31" t="s">
        <v>3580</v>
      </c>
      <c r="V465" s="139" t="s">
        <v>905</v>
      </c>
      <c r="W465" s="24"/>
      <c r="X465" s="24"/>
      <c r="Y465" s="24"/>
      <c r="Z465" s="24"/>
      <c r="AA465" s="24" t="s">
        <v>3581</v>
      </c>
      <c r="AB465" s="24"/>
      <c r="AC465" s="24"/>
      <c r="AD465" s="24"/>
      <c r="AE465" s="24"/>
      <c r="AF465" s="24"/>
      <c r="AG465" s="24"/>
      <c r="AH465" s="49" t="s">
        <v>3582</v>
      </c>
      <c r="AI465" s="28" t="s">
        <v>704</v>
      </c>
      <c r="AJ465" s="28"/>
      <c r="AK465" s="28"/>
      <c r="AL465" s="28"/>
      <c r="AM465" s="28"/>
      <c r="AN465" s="28"/>
      <c r="AO465" s="28"/>
      <c r="AP465" s="28"/>
      <c r="AQ465" s="28"/>
      <c r="AR465" s="28"/>
      <c r="AS465" s="28"/>
      <c r="AT465" s="28"/>
      <c r="AU465" s="28"/>
      <c r="AV465" s="28"/>
      <c r="AW465" s="28"/>
      <c r="AX465" s="28"/>
      <c r="AY465" s="28"/>
      <c r="AZ465" s="28"/>
      <c r="BA465" s="28"/>
      <c r="BB465" s="28"/>
      <c r="BC465" s="28"/>
      <c r="BD465" s="28"/>
      <c r="BE465" s="28"/>
      <c r="BF465" s="28"/>
      <c r="BG465" s="28"/>
      <c r="BH465" s="28"/>
      <c r="BI465" s="28"/>
      <c r="BJ465" s="28"/>
      <c r="BK465" s="28"/>
      <c r="BL465" s="28"/>
      <c r="BM465" s="28"/>
      <c r="BN465" s="28"/>
      <c r="BO465" s="28"/>
      <c r="BP465" s="28"/>
      <c r="BQ465" s="28"/>
      <c r="BR465" s="28"/>
      <c r="BS465" s="28"/>
      <c r="BT465" s="28"/>
      <c r="BU465" s="28"/>
      <c r="BV465" s="28"/>
      <c r="BW465" s="28"/>
      <c r="BX465" s="28"/>
      <c r="BY465" s="28"/>
      <c r="BZ465" s="28"/>
      <c r="CA465" s="28"/>
      <c r="CB465" s="28"/>
      <c r="CC465" s="28"/>
      <c r="CD465" s="28"/>
      <c r="CE465" s="28"/>
      <c r="CF465" s="28"/>
      <c r="CG465" s="28"/>
      <c r="CH465" s="28"/>
      <c r="CI465" s="28"/>
      <c r="CJ465" s="28"/>
      <c r="CK465" s="28"/>
      <c r="CL465" s="28"/>
      <c r="CM465" s="28"/>
      <c r="CN465" s="28"/>
      <c r="CO465" s="28"/>
      <c r="CP465" s="28"/>
      <c r="CQ465" s="28"/>
      <c r="CR465" s="28"/>
      <c r="CS465" s="28"/>
      <c r="CT465" s="28"/>
      <c r="CU465" s="28"/>
      <c r="CV465" s="28"/>
      <c r="CW465" s="28"/>
      <c r="CX465" s="28"/>
      <c r="CY465" s="28"/>
      <c r="CZ465" s="28"/>
      <c r="DA465" s="28"/>
      <c r="DB465" s="28"/>
      <c r="DC465" s="28"/>
      <c r="DD465" s="28"/>
      <c r="DE465" s="28"/>
      <c r="DF465" s="28"/>
      <c r="DG465" s="28"/>
      <c r="DH465" s="28"/>
      <c r="DI465" s="28"/>
      <c r="DJ465" s="28"/>
      <c r="DK465" s="28"/>
      <c r="DL465" s="28"/>
      <c r="DM465" s="28"/>
      <c r="DN465" s="28"/>
      <c r="DO465" s="28"/>
      <c r="DP465" s="28"/>
      <c r="DQ465" s="28"/>
      <c r="DR465" s="28"/>
      <c r="DS465" s="28"/>
      <c r="DT465" s="28"/>
      <c r="DU465" s="28"/>
      <c r="DV465" s="28"/>
      <c r="DW465" s="28"/>
      <c r="DX465" s="28"/>
      <c r="DY465" s="28"/>
      <c r="DZ465" s="28"/>
      <c r="EA465" s="28"/>
      <c r="EB465" s="28"/>
      <c r="EC465" s="28"/>
      <c r="ED465" s="28"/>
      <c r="EE465" s="28"/>
      <c r="EF465" s="28"/>
      <c r="EG465" s="28"/>
      <c r="EH465" s="28"/>
      <c r="EI465" s="28"/>
      <c r="EJ465" s="28"/>
      <c r="EK465" s="28"/>
      <c r="EL465" s="28"/>
      <c r="EM465" s="28"/>
      <c r="EN465" s="28"/>
      <c r="EO465" s="28"/>
      <c r="EP465" s="28"/>
      <c r="EQ465" s="28"/>
      <c r="ER465" s="28"/>
      <c r="ES465" s="28"/>
      <c r="ET465" s="28"/>
      <c r="EU465" s="28"/>
      <c r="EV465" s="28"/>
      <c r="EW465" s="28"/>
      <c r="EX465" s="28"/>
      <c r="EY465" s="28"/>
      <c r="EZ465" s="28"/>
      <c r="FA465" s="28"/>
      <c r="FB465" s="28"/>
      <c r="FC465" s="28"/>
      <c r="FD465" s="28"/>
      <c r="FE465" s="28"/>
      <c r="FF465" s="43"/>
      <c r="FG465" s="43"/>
    </row>
    <row r="466" spans="1:163" x14ac:dyDescent="0.25">
      <c r="A466" s="27" t="str">
        <f t="shared" si="7"/>
        <v>IR003006001008010000000000000000000000</v>
      </c>
      <c r="B466" s="20" t="s">
        <v>2877</v>
      </c>
      <c r="C466" s="23" t="s">
        <v>2630</v>
      </c>
      <c r="D466" s="23" t="s">
        <v>710</v>
      </c>
      <c r="E466" s="23" t="s">
        <v>715</v>
      </c>
      <c r="F466" s="23" t="s">
        <v>702</v>
      </c>
      <c r="G466" s="23" t="s">
        <v>720</v>
      </c>
      <c r="H466" s="21" t="s">
        <v>724</v>
      </c>
      <c r="I466" s="21" t="s">
        <v>697</v>
      </c>
      <c r="J466" s="23" t="s">
        <v>697</v>
      </c>
      <c r="K466" s="64" t="s">
        <v>697</v>
      </c>
      <c r="L466" s="23" t="s">
        <v>697</v>
      </c>
      <c r="M466" s="23" t="s">
        <v>697</v>
      </c>
      <c r="N466" s="23" t="s">
        <v>697</v>
      </c>
      <c r="O466" s="23" t="s">
        <v>697</v>
      </c>
      <c r="P466" s="27">
        <v>0</v>
      </c>
      <c r="Q466" s="27" t="s">
        <v>704</v>
      </c>
      <c r="R466" s="27" t="s">
        <v>698</v>
      </c>
      <c r="S466" s="28" t="s">
        <v>694</v>
      </c>
      <c r="T466" s="28" t="s">
        <v>922</v>
      </c>
      <c r="U466" s="34" t="s">
        <v>3583</v>
      </c>
      <c r="V466" s="52" t="s">
        <v>905</v>
      </c>
      <c r="W466" s="20"/>
      <c r="X466" s="20"/>
      <c r="Y466" s="20"/>
      <c r="Z466" s="20"/>
      <c r="AA466" s="20" t="s">
        <v>3584</v>
      </c>
      <c r="AB466" s="20"/>
      <c r="AC466" s="20"/>
      <c r="AD466" s="20"/>
      <c r="AE466" s="20"/>
      <c r="AF466" s="20"/>
      <c r="AG466" s="20"/>
      <c r="AH466" s="27" t="s">
        <v>3585</v>
      </c>
      <c r="AI466" s="28" t="s">
        <v>704</v>
      </c>
      <c r="AJ466" s="27" t="s">
        <v>698</v>
      </c>
      <c r="AK466" s="27" t="s">
        <v>698</v>
      </c>
      <c r="AL466" s="27" t="s">
        <v>698</v>
      </c>
      <c r="AM466" s="27" t="s">
        <v>698</v>
      </c>
      <c r="AN466" s="27" t="s">
        <v>698</v>
      </c>
      <c r="AO466" s="27" t="s">
        <v>698</v>
      </c>
      <c r="AP466" s="27" t="s">
        <v>698</v>
      </c>
      <c r="AQ466" s="27" t="s">
        <v>698</v>
      </c>
      <c r="AR466" s="27" t="s">
        <v>698</v>
      </c>
      <c r="AS466" s="27" t="s">
        <v>698</v>
      </c>
      <c r="AT466" s="27" t="s">
        <v>698</v>
      </c>
      <c r="AU466" s="27" t="s">
        <v>698</v>
      </c>
      <c r="AV466" s="27" t="s">
        <v>698</v>
      </c>
      <c r="AW466" s="27" t="s">
        <v>698</v>
      </c>
      <c r="AX466" s="27" t="s">
        <v>698</v>
      </c>
      <c r="AY466" s="27" t="s">
        <v>698</v>
      </c>
      <c r="AZ466" s="27" t="s">
        <v>698</v>
      </c>
      <c r="BA466" s="27" t="s">
        <v>698</v>
      </c>
      <c r="BB466" s="27" t="s">
        <v>698</v>
      </c>
      <c r="BC466" s="27" t="s">
        <v>698</v>
      </c>
      <c r="BD466" s="27" t="s">
        <v>698</v>
      </c>
      <c r="BE466" s="27" t="s">
        <v>698</v>
      </c>
      <c r="BF466" s="27" t="s">
        <v>698</v>
      </c>
      <c r="BG466" s="27" t="s">
        <v>698</v>
      </c>
      <c r="BH466" s="27" t="s">
        <v>698</v>
      </c>
      <c r="BI466" s="27" t="s">
        <v>704</v>
      </c>
      <c r="BJ466" s="27" t="s">
        <v>704</v>
      </c>
      <c r="BK466" s="27" t="s">
        <v>704</v>
      </c>
      <c r="BL466" s="27" t="s">
        <v>698</v>
      </c>
      <c r="BM466" s="27" t="s">
        <v>698</v>
      </c>
      <c r="BN466" s="27" t="s">
        <v>698</v>
      </c>
      <c r="BO466" s="27" t="s">
        <v>698</v>
      </c>
      <c r="BP466" s="27" t="s">
        <v>698</v>
      </c>
      <c r="BQ466" s="27" t="s">
        <v>698</v>
      </c>
      <c r="BR466" s="27" t="s">
        <v>698</v>
      </c>
      <c r="BS466" s="27" t="s">
        <v>698</v>
      </c>
      <c r="BT466" s="27" t="s">
        <v>698</v>
      </c>
      <c r="BU466" s="27" t="s">
        <v>698</v>
      </c>
      <c r="BV466" s="27" t="s">
        <v>698</v>
      </c>
      <c r="BW466" s="27" t="s">
        <v>698</v>
      </c>
      <c r="BX466" s="27" t="s">
        <v>698</v>
      </c>
      <c r="BY466" s="27" t="s">
        <v>698</v>
      </c>
      <c r="BZ466" s="27" t="s">
        <v>698</v>
      </c>
      <c r="CA466" s="27" t="s">
        <v>698</v>
      </c>
      <c r="CB466" s="27" t="s">
        <v>698</v>
      </c>
      <c r="CC466" s="27" t="s">
        <v>698</v>
      </c>
      <c r="CD466" s="27" t="s">
        <v>698</v>
      </c>
      <c r="CE466" s="27" t="s">
        <v>698</v>
      </c>
      <c r="CF466" s="27" t="s">
        <v>698</v>
      </c>
      <c r="CG466" s="27" t="s">
        <v>698</v>
      </c>
      <c r="CH466" s="27" t="s">
        <v>698</v>
      </c>
      <c r="CI466" s="27" t="s">
        <v>698</v>
      </c>
      <c r="CJ466" s="27" t="s">
        <v>698</v>
      </c>
      <c r="CK466" s="27" t="s">
        <v>698</v>
      </c>
      <c r="CL466" s="27" t="s">
        <v>698</v>
      </c>
      <c r="CM466" s="27" t="s">
        <v>698</v>
      </c>
      <c r="CN466" s="27" t="s">
        <v>698</v>
      </c>
      <c r="CO466" s="27" t="s">
        <v>698</v>
      </c>
      <c r="CP466" s="27" t="s">
        <v>698</v>
      </c>
      <c r="CQ466" s="27" t="s">
        <v>698</v>
      </c>
      <c r="CR466" s="27" t="s">
        <v>698</v>
      </c>
      <c r="CS466" s="27" t="s">
        <v>698</v>
      </c>
      <c r="CT466" s="27" t="s">
        <v>698</v>
      </c>
      <c r="CU466" s="27" t="s">
        <v>698</v>
      </c>
      <c r="CV466" s="27" t="s">
        <v>698</v>
      </c>
      <c r="CW466" s="27" t="s">
        <v>698</v>
      </c>
      <c r="CX466" s="27" t="s">
        <v>698</v>
      </c>
      <c r="CY466" s="27" t="s">
        <v>698</v>
      </c>
      <c r="CZ466" s="27" t="s">
        <v>698</v>
      </c>
      <c r="DA466" s="27" t="s">
        <v>698</v>
      </c>
      <c r="DB466" s="27" t="s">
        <v>698</v>
      </c>
      <c r="DC466" s="27" t="s">
        <v>698</v>
      </c>
      <c r="DD466" s="27" t="s">
        <v>698</v>
      </c>
      <c r="DE466" s="27" t="s">
        <v>698</v>
      </c>
      <c r="DF466" s="27" t="s">
        <v>698</v>
      </c>
      <c r="DG466" s="27" t="s">
        <v>698</v>
      </c>
      <c r="DH466" s="27" t="s">
        <v>698</v>
      </c>
      <c r="DI466" s="27" t="s">
        <v>698</v>
      </c>
      <c r="DJ466" s="27" t="s">
        <v>698</v>
      </c>
      <c r="DK466" s="27" t="s">
        <v>698</v>
      </c>
      <c r="DL466" s="27" t="s">
        <v>698</v>
      </c>
      <c r="DM466" s="27" t="s">
        <v>698</v>
      </c>
      <c r="DN466" s="27" t="s">
        <v>698</v>
      </c>
      <c r="DO466" s="27" t="s">
        <v>698</v>
      </c>
      <c r="DP466" s="27" t="s">
        <v>698</v>
      </c>
      <c r="DQ466" s="27" t="s">
        <v>698</v>
      </c>
      <c r="DR466" s="27" t="s">
        <v>698</v>
      </c>
      <c r="DS466" s="27" t="s">
        <v>698</v>
      </c>
      <c r="DT466" s="27" t="s">
        <v>698</v>
      </c>
      <c r="DU466" s="27" t="s">
        <v>698</v>
      </c>
      <c r="DV466" s="27" t="s">
        <v>698</v>
      </c>
      <c r="DW466" s="27" t="s">
        <v>698</v>
      </c>
      <c r="DX466" s="27" t="s">
        <v>698</v>
      </c>
      <c r="DY466" s="27" t="s">
        <v>698</v>
      </c>
      <c r="DZ466" s="27" t="s">
        <v>698</v>
      </c>
      <c r="EA466" s="27" t="s">
        <v>698</v>
      </c>
      <c r="EB466" s="27" t="s">
        <v>698</v>
      </c>
      <c r="EC466" s="27" t="s">
        <v>698</v>
      </c>
      <c r="ED466" s="27" t="s">
        <v>698</v>
      </c>
      <c r="EE466" s="27" t="s">
        <v>698</v>
      </c>
      <c r="EF466" s="27" t="s">
        <v>698</v>
      </c>
      <c r="EG466" s="27" t="s">
        <v>698</v>
      </c>
      <c r="EH466" s="27" t="s">
        <v>698</v>
      </c>
      <c r="EI466" s="27" t="s">
        <v>698</v>
      </c>
      <c r="EJ466" s="27" t="s">
        <v>698</v>
      </c>
      <c r="EK466" s="27" t="s">
        <v>698</v>
      </c>
      <c r="EL466" s="27" t="s">
        <v>698</v>
      </c>
      <c r="EM466" s="27" t="s">
        <v>698</v>
      </c>
      <c r="EN466" s="27" t="s">
        <v>698</v>
      </c>
      <c r="EO466" s="27" t="s">
        <v>698</v>
      </c>
      <c r="EP466" s="27" t="s">
        <v>698</v>
      </c>
      <c r="EQ466" s="27" t="s">
        <v>698</v>
      </c>
      <c r="ER466" s="27" t="s">
        <v>698</v>
      </c>
      <c r="ES466" s="27" t="s">
        <v>698</v>
      </c>
      <c r="ET466" s="27" t="s">
        <v>698</v>
      </c>
      <c r="EU466" s="27" t="s">
        <v>698</v>
      </c>
      <c r="EV466" s="27" t="s">
        <v>698</v>
      </c>
      <c r="EW466" s="27" t="s">
        <v>3485</v>
      </c>
      <c r="EX466" s="27" t="s">
        <v>3486</v>
      </c>
      <c r="EY466" s="27" t="s">
        <v>2707</v>
      </c>
      <c r="EZ466" s="27" t="s">
        <v>3487</v>
      </c>
      <c r="FA466" s="27" t="s">
        <v>694</v>
      </c>
      <c r="FB466" s="27" t="s">
        <v>694</v>
      </c>
      <c r="FC466" s="27" t="s">
        <v>694</v>
      </c>
      <c r="FD466" s="27" t="s">
        <v>694</v>
      </c>
      <c r="FE466" s="27" t="s">
        <v>3488</v>
      </c>
      <c r="FF466" s="42"/>
      <c r="FG466" s="42"/>
    </row>
    <row r="467" spans="1:163" x14ac:dyDescent="0.25">
      <c r="A467" s="27" t="str">
        <f t="shared" si="7"/>
        <v>IR003006001008011000000000000000000000</v>
      </c>
      <c r="B467" s="20" t="s">
        <v>2877</v>
      </c>
      <c r="C467" s="23" t="s">
        <v>2630</v>
      </c>
      <c r="D467" s="23" t="s">
        <v>710</v>
      </c>
      <c r="E467" s="23" t="s">
        <v>715</v>
      </c>
      <c r="F467" s="23" t="s">
        <v>702</v>
      </c>
      <c r="G467" s="23" t="s">
        <v>720</v>
      </c>
      <c r="H467" s="21" t="s">
        <v>734</v>
      </c>
      <c r="I467" s="21" t="s">
        <v>697</v>
      </c>
      <c r="J467" s="23" t="s">
        <v>697</v>
      </c>
      <c r="K467" s="64" t="s">
        <v>697</v>
      </c>
      <c r="L467" s="23" t="s">
        <v>697</v>
      </c>
      <c r="M467" s="23" t="s">
        <v>697</v>
      </c>
      <c r="N467" s="23" t="s">
        <v>697</v>
      </c>
      <c r="O467" s="23" t="s">
        <v>697</v>
      </c>
      <c r="P467" s="27">
        <v>0</v>
      </c>
      <c r="Q467" s="27" t="s">
        <v>704</v>
      </c>
      <c r="R467" s="27" t="s">
        <v>698</v>
      </c>
      <c r="S467" s="28" t="s">
        <v>694</v>
      </c>
      <c r="T467" s="28" t="s">
        <v>922</v>
      </c>
      <c r="U467" s="34" t="s">
        <v>3586</v>
      </c>
      <c r="V467" s="52" t="s">
        <v>905</v>
      </c>
      <c r="W467" s="20"/>
      <c r="X467" s="20"/>
      <c r="Y467" s="20"/>
      <c r="Z467" s="20"/>
      <c r="AA467" s="20" t="s">
        <v>3587</v>
      </c>
      <c r="AB467" s="20"/>
      <c r="AC467" s="20"/>
      <c r="AD467" s="20"/>
      <c r="AE467" s="20"/>
      <c r="AF467" s="20"/>
      <c r="AG467" s="20"/>
      <c r="AH467" s="27" t="s">
        <v>3588</v>
      </c>
      <c r="AI467" s="28" t="s">
        <v>704</v>
      </c>
      <c r="AJ467" s="27" t="s">
        <v>698</v>
      </c>
      <c r="AK467" s="27" t="s">
        <v>698</v>
      </c>
      <c r="AL467" s="27" t="s">
        <v>698</v>
      </c>
      <c r="AM467" s="27" t="s">
        <v>698</v>
      </c>
      <c r="AN467" s="27" t="s">
        <v>698</v>
      </c>
      <c r="AO467" s="27" t="s">
        <v>698</v>
      </c>
      <c r="AP467" s="27" t="s">
        <v>698</v>
      </c>
      <c r="AQ467" s="27" t="s">
        <v>698</v>
      </c>
      <c r="AR467" s="27" t="s">
        <v>698</v>
      </c>
      <c r="AS467" s="27" t="s">
        <v>698</v>
      </c>
      <c r="AT467" s="27" t="s">
        <v>698</v>
      </c>
      <c r="AU467" s="27" t="s">
        <v>698</v>
      </c>
      <c r="AV467" s="27" t="s">
        <v>698</v>
      </c>
      <c r="AW467" s="27" t="s">
        <v>698</v>
      </c>
      <c r="AX467" s="27" t="s">
        <v>698</v>
      </c>
      <c r="AY467" s="27" t="s">
        <v>698</v>
      </c>
      <c r="AZ467" s="27" t="s">
        <v>698</v>
      </c>
      <c r="BA467" s="27" t="s">
        <v>698</v>
      </c>
      <c r="BB467" s="27" t="s">
        <v>698</v>
      </c>
      <c r="BC467" s="27" t="s">
        <v>698</v>
      </c>
      <c r="BD467" s="27" t="s">
        <v>698</v>
      </c>
      <c r="BE467" s="27" t="s">
        <v>698</v>
      </c>
      <c r="BF467" s="27" t="s">
        <v>698</v>
      </c>
      <c r="BG467" s="27" t="s">
        <v>698</v>
      </c>
      <c r="BH467" s="27" t="s">
        <v>698</v>
      </c>
      <c r="BI467" s="27" t="s">
        <v>704</v>
      </c>
      <c r="BJ467" s="27" t="s">
        <v>704</v>
      </c>
      <c r="BK467" s="27" t="s">
        <v>704</v>
      </c>
      <c r="BL467" s="27" t="s">
        <v>698</v>
      </c>
      <c r="BM467" s="27" t="s">
        <v>698</v>
      </c>
      <c r="BN467" s="27" t="s">
        <v>698</v>
      </c>
      <c r="BO467" s="27" t="s">
        <v>698</v>
      </c>
      <c r="BP467" s="27" t="s">
        <v>698</v>
      </c>
      <c r="BQ467" s="27" t="s">
        <v>698</v>
      </c>
      <c r="BR467" s="27" t="s">
        <v>698</v>
      </c>
      <c r="BS467" s="27" t="s">
        <v>698</v>
      </c>
      <c r="BT467" s="27" t="s">
        <v>698</v>
      </c>
      <c r="BU467" s="27" t="s">
        <v>698</v>
      </c>
      <c r="BV467" s="27" t="s">
        <v>698</v>
      </c>
      <c r="BW467" s="27" t="s">
        <v>698</v>
      </c>
      <c r="BX467" s="27" t="s">
        <v>698</v>
      </c>
      <c r="BY467" s="27" t="s">
        <v>698</v>
      </c>
      <c r="BZ467" s="27" t="s">
        <v>698</v>
      </c>
      <c r="CA467" s="27" t="s">
        <v>698</v>
      </c>
      <c r="CB467" s="27" t="s">
        <v>698</v>
      </c>
      <c r="CC467" s="27" t="s">
        <v>698</v>
      </c>
      <c r="CD467" s="27" t="s">
        <v>698</v>
      </c>
      <c r="CE467" s="27" t="s">
        <v>698</v>
      </c>
      <c r="CF467" s="27" t="s">
        <v>698</v>
      </c>
      <c r="CG467" s="27" t="s">
        <v>698</v>
      </c>
      <c r="CH467" s="27" t="s">
        <v>698</v>
      </c>
      <c r="CI467" s="27" t="s">
        <v>698</v>
      </c>
      <c r="CJ467" s="27" t="s">
        <v>698</v>
      </c>
      <c r="CK467" s="27" t="s">
        <v>698</v>
      </c>
      <c r="CL467" s="27" t="s">
        <v>698</v>
      </c>
      <c r="CM467" s="27" t="s">
        <v>698</v>
      </c>
      <c r="CN467" s="27" t="s">
        <v>698</v>
      </c>
      <c r="CO467" s="27" t="s">
        <v>698</v>
      </c>
      <c r="CP467" s="27" t="s">
        <v>698</v>
      </c>
      <c r="CQ467" s="27" t="s">
        <v>698</v>
      </c>
      <c r="CR467" s="27" t="s">
        <v>698</v>
      </c>
      <c r="CS467" s="27" t="s">
        <v>698</v>
      </c>
      <c r="CT467" s="27" t="s">
        <v>698</v>
      </c>
      <c r="CU467" s="27" t="s">
        <v>698</v>
      </c>
      <c r="CV467" s="27" t="s">
        <v>698</v>
      </c>
      <c r="CW467" s="27" t="s">
        <v>698</v>
      </c>
      <c r="CX467" s="27" t="s">
        <v>698</v>
      </c>
      <c r="CY467" s="27" t="s">
        <v>698</v>
      </c>
      <c r="CZ467" s="27" t="s">
        <v>698</v>
      </c>
      <c r="DA467" s="27" t="s">
        <v>698</v>
      </c>
      <c r="DB467" s="27" t="s">
        <v>698</v>
      </c>
      <c r="DC467" s="27" t="s">
        <v>698</v>
      </c>
      <c r="DD467" s="27" t="s">
        <v>698</v>
      </c>
      <c r="DE467" s="27" t="s">
        <v>698</v>
      </c>
      <c r="DF467" s="27" t="s">
        <v>698</v>
      </c>
      <c r="DG467" s="27" t="s">
        <v>698</v>
      </c>
      <c r="DH467" s="27" t="s">
        <v>698</v>
      </c>
      <c r="DI467" s="27" t="s">
        <v>698</v>
      </c>
      <c r="DJ467" s="27" t="s">
        <v>698</v>
      </c>
      <c r="DK467" s="27" t="s">
        <v>698</v>
      </c>
      <c r="DL467" s="27" t="s">
        <v>698</v>
      </c>
      <c r="DM467" s="27" t="s">
        <v>698</v>
      </c>
      <c r="DN467" s="27" t="s">
        <v>698</v>
      </c>
      <c r="DO467" s="27" t="s">
        <v>698</v>
      </c>
      <c r="DP467" s="27" t="s">
        <v>698</v>
      </c>
      <c r="DQ467" s="27" t="s">
        <v>698</v>
      </c>
      <c r="DR467" s="27" t="s">
        <v>698</v>
      </c>
      <c r="DS467" s="27" t="s">
        <v>698</v>
      </c>
      <c r="DT467" s="27" t="s">
        <v>698</v>
      </c>
      <c r="DU467" s="27" t="s">
        <v>698</v>
      </c>
      <c r="DV467" s="27" t="s">
        <v>698</v>
      </c>
      <c r="DW467" s="27" t="s">
        <v>698</v>
      </c>
      <c r="DX467" s="27" t="s">
        <v>698</v>
      </c>
      <c r="DY467" s="27" t="s">
        <v>698</v>
      </c>
      <c r="DZ467" s="27" t="s">
        <v>698</v>
      </c>
      <c r="EA467" s="27" t="s">
        <v>698</v>
      </c>
      <c r="EB467" s="27" t="s">
        <v>698</v>
      </c>
      <c r="EC467" s="27" t="s">
        <v>698</v>
      </c>
      <c r="ED467" s="27" t="s">
        <v>698</v>
      </c>
      <c r="EE467" s="27" t="s">
        <v>698</v>
      </c>
      <c r="EF467" s="27" t="s">
        <v>698</v>
      </c>
      <c r="EG467" s="27" t="s">
        <v>698</v>
      </c>
      <c r="EH467" s="27" t="s">
        <v>698</v>
      </c>
      <c r="EI467" s="27" t="s">
        <v>698</v>
      </c>
      <c r="EJ467" s="27" t="s">
        <v>698</v>
      </c>
      <c r="EK467" s="27" t="s">
        <v>698</v>
      </c>
      <c r="EL467" s="27" t="s">
        <v>698</v>
      </c>
      <c r="EM467" s="27" t="s">
        <v>698</v>
      </c>
      <c r="EN467" s="27" t="s">
        <v>698</v>
      </c>
      <c r="EO467" s="27" t="s">
        <v>698</v>
      </c>
      <c r="EP467" s="27" t="s">
        <v>698</v>
      </c>
      <c r="EQ467" s="27" t="s">
        <v>698</v>
      </c>
      <c r="ER467" s="27" t="s">
        <v>698</v>
      </c>
      <c r="ES467" s="27" t="s">
        <v>698</v>
      </c>
      <c r="ET467" s="27" t="s">
        <v>698</v>
      </c>
      <c r="EU467" s="27" t="s">
        <v>698</v>
      </c>
      <c r="EV467" s="27" t="s">
        <v>698</v>
      </c>
      <c r="EW467" s="27" t="s">
        <v>3485</v>
      </c>
      <c r="EX467" s="27" t="s">
        <v>3486</v>
      </c>
      <c r="EY467" s="27" t="s">
        <v>2707</v>
      </c>
      <c r="EZ467" s="27" t="s">
        <v>3487</v>
      </c>
      <c r="FA467" s="27" t="s">
        <v>694</v>
      </c>
      <c r="FB467" s="27" t="s">
        <v>694</v>
      </c>
      <c r="FC467" s="27" t="s">
        <v>694</v>
      </c>
      <c r="FD467" s="27" t="s">
        <v>694</v>
      </c>
      <c r="FE467" s="27" t="s">
        <v>3488</v>
      </c>
      <c r="FF467" s="42"/>
      <c r="FG467" s="42"/>
    </row>
    <row r="468" spans="1:163" x14ac:dyDescent="0.25">
      <c r="A468" s="27" t="str">
        <f t="shared" si="7"/>
        <v>IR003006001008012000000000000000000000</v>
      </c>
      <c r="B468" s="20" t="s">
        <v>2877</v>
      </c>
      <c r="C468" s="23" t="s">
        <v>2630</v>
      </c>
      <c r="D468" s="23" t="s">
        <v>710</v>
      </c>
      <c r="E468" s="23" t="s">
        <v>715</v>
      </c>
      <c r="F468" s="23" t="s">
        <v>702</v>
      </c>
      <c r="G468" s="23" t="s">
        <v>720</v>
      </c>
      <c r="H468" s="21" t="s">
        <v>736</v>
      </c>
      <c r="I468" s="21" t="s">
        <v>697</v>
      </c>
      <c r="J468" s="23" t="s">
        <v>697</v>
      </c>
      <c r="K468" s="64" t="s">
        <v>697</v>
      </c>
      <c r="L468" s="23" t="s">
        <v>697</v>
      </c>
      <c r="M468" s="23" t="s">
        <v>697</v>
      </c>
      <c r="N468" s="23" t="s">
        <v>697</v>
      </c>
      <c r="O468" s="23" t="s">
        <v>697</v>
      </c>
      <c r="P468" s="27">
        <v>0</v>
      </c>
      <c r="Q468" s="27" t="s">
        <v>704</v>
      </c>
      <c r="R468" s="27" t="s">
        <v>698</v>
      </c>
      <c r="S468" s="28" t="s">
        <v>694</v>
      </c>
      <c r="T468" s="28" t="s">
        <v>922</v>
      </c>
      <c r="U468" s="34" t="s">
        <v>3589</v>
      </c>
      <c r="V468" s="52" t="s">
        <v>905</v>
      </c>
      <c r="W468" s="20"/>
      <c r="X468" s="20"/>
      <c r="Y468" s="20"/>
      <c r="Z468" s="20"/>
      <c r="AA468" s="20" t="s">
        <v>3590</v>
      </c>
      <c r="AB468" s="20"/>
      <c r="AC468" s="20"/>
      <c r="AD468" s="20"/>
      <c r="AE468" s="20"/>
      <c r="AF468" s="20"/>
      <c r="AG468" s="20"/>
      <c r="AH468" s="27" t="s">
        <v>3591</v>
      </c>
      <c r="AI468" s="28" t="s">
        <v>704</v>
      </c>
      <c r="AJ468" s="27" t="s">
        <v>698</v>
      </c>
      <c r="AK468" s="27" t="s">
        <v>698</v>
      </c>
      <c r="AL468" s="27" t="s">
        <v>698</v>
      </c>
      <c r="AM468" s="27" t="s">
        <v>698</v>
      </c>
      <c r="AN468" s="27" t="s">
        <v>698</v>
      </c>
      <c r="AO468" s="27" t="s">
        <v>698</v>
      </c>
      <c r="AP468" s="27" t="s">
        <v>698</v>
      </c>
      <c r="AQ468" s="27" t="s">
        <v>698</v>
      </c>
      <c r="AR468" s="27" t="s">
        <v>698</v>
      </c>
      <c r="AS468" s="27" t="s">
        <v>698</v>
      </c>
      <c r="AT468" s="27" t="s">
        <v>698</v>
      </c>
      <c r="AU468" s="27" t="s">
        <v>698</v>
      </c>
      <c r="AV468" s="27" t="s">
        <v>698</v>
      </c>
      <c r="AW468" s="27" t="s">
        <v>698</v>
      </c>
      <c r="AX468" s="27" t="s">
        <v>698</v>
      </c>
      <c r="AY468" s="27" t="s">
        <v>698</v>
      </c>
      <c r="AZ468" s="27" t="s">
        <v>698</v>
      </c>
      <c r="BA468" s="27" t="s">
        <v>698</v>
      </c>
      <c r="BB468" s="27" t="s">
        <v>698</v>
      </c>
      <c r="BC468" s="27" t="s">
        <v>698</v>
      </c>
      <c r="BD468" s="27" t="s">
        <v>698</v>
      </c>
      <c r="BE468" s="27" t="s">
        <v>698</v>
      </c>
      <c r="BF468" s="27" t="s">
        <v>698</v>
      </c>
      <c r="BG468" s="27" t="s">
        <v>698</v>
      </c>
      <c r="BH468" s="27" t="s">
        <v>698</v>
      </c>
      <c r="BI468" s="27" t="s">
        <v>704</v>
      </c>
      <c r="BJ468" s="27" t="s">
        <v>704</v>
      </c>
      <c r="BK468" s="27" t="s">
        <v>704</v>
      </c>
      <c r="BL468" s="27" t="s">
        <v>698</v>
      </c>
      <c r="BM468" s="27" t="s">
        <v>698</v>
      </c>
      <c r="BN468" s="27" t="s">
        <v>698</v>
      </c>
      <c r="BO468" s="27" t="s">
        <v>698</v>
      </c>
      <c r="BP468" s="27" t="s">
        <v>698</v>
      </c>
      <c r="BQ468" s="27" t="s">
        <v>698</v>
      </c>
      <c r="BR468" s="27" t="s">
        <v>698</v>
      </c>
      <c r="BS468" s="27" t="s">
        <v>698</v>
      </c>
      <c r="BT468" s="27" t="s">
        <v>698</v>
      </c>
      <c r="BU468" s="27" t="s">
        <v>698</v>
      </c>
      <c r="BV468" s="27" t="s">
        <v>698</v>
      </c>
      <c r="BW468" s="27" t="s">
        <v>698</v>
      </c>
      <c r="BX468" s="27" t="s">
        <v>698</v>
      </c>
      <c r="BY468" s="27" t="s">
        <v>698</v>
      </c>
      <c r="BZ468" s="27" t="s">
        <v>698</v>
      </c>
      <c r="CA468" s="27" t="s">
        <v>698</v>
      </c>
      <c r="CB468" s="27" t="s">
        <v>698</v>
      </c>
      <c r="CC468" s="27" t="s">
        <v>698</v>
      </c>
      <c r="CD468" s="27" t="s">
        <v>698</v>
      </c>
      <c r="CE468" s="27" t="s">
        <v>698</v>
      </c>
      <c r="CF468" s="27" t="s">
        <v>698</v>
      </c>
      <c r="CG468" s="27" t="s">
        <v>698</v>
      </c>
      <c r="CH468" s="27" t="s">
        <v>698</v>
      </c>
      <c r="CI468" s="27" t="s">
        <v>698</v>
      </c>
      <c r="CJ468" s="27" t="s">
        <v>698</v>
      </c>
      <c r="CK468" s="27" t="s">
        <v>698</v>
      </c>
      <c r="CL468" s="27" t="s">
        <v>698</v>
      </c>
      <c r="CM468" s="27" t="s">
        <v>698</v>
      </c>
      <c r="CN468" s="27" t="s">
        <v>698</v>
      </c>
      <c r="CO468" s="27" t="s">
        <v>698</v>
      </c>
      <c r="CP468" s="27" t="s">
        <v>698</v>
      </c>
      <c r="CQ468" s="27" t="s">
        <v>698</v>
      </c>
      <c r="CR468" s="27" t="s">
        <v>698</v>
      </c>
      <c r="CS468" s="27" t="s">
        <v>698</v>
      </c>
      <c r="CT468" s="27" t="s">
        <v>698</v>
      </c>
      <c r="CU468" s="27" t="s">
        <v>698</v>
      </c>
      <c r="CV468" s="27" t="s">
        <v>698</v>
      </c>
      <c r="CW468" s="27" t="s">
        <v>698</v>
      </c>
      <c r="CX468" s="27" t="s">
        <v>698</v>
      </c>
      <c r="CY468" s="27" t="s">
        <v>698</v>
      </c>
      <c r="CZ468" s="27" t="s">
        <v>698</v>
      </c>
      <c r="DA468" s="27" t="s">
        <v>698</v>
      </c>
      <c r="DB468" s="27" t="s">
        <v>698</v>
      </c>
      <c r="DC468" s="27" t="s">
        <v>698</v>
      </c>
      <c r="DD468" s="27" t="s">
        <v>698</v>
      </c>
      <c r="DE468" s="27" t="s">
        <v>698</v>
      </c>
      <c r="DF468" s="27" t="s">
        <v>698</v>
      </c>
      <c r="DG468" s="27" t="s">
        <v>698</v>
      </c>
      <c r="DH468" s="27" t="s">
        <v>698</v>
      </c>
      <c r="DI468" s="27" t="s">
        <v>698</v>
      </c>
      <c r="DJ468" s="27" t="s">
        <v>698</v>
      </c>
      <c r="DK468" s="27" t="s">
        <v>698</v>
      </c>
      <c r="DL468" s="27" t="s">
        <v>698</v>
      </c>
      <c r="DM468" s="27" t="s">
        <v>698</v>
      </c>
      <c r="DN468" s="27" t="s">
        <v>698</v>
      </c>
      <c r="DO468" s="27" t="s">
        <v>698</v>
      </c>
      <c r="DP468" s="27" t="s">
        <v>698</v>
      </c>
      <c r="DQ468" s="27" t="s">
        <v>698</v>
      </c>
      <c r="DR468" s="27" t="s">
        <v>698</v>
      </c>
      <c r="DS468" s="27" t="s">
        <v>698</v>
      </c>
      <c r="DT468" s="27" t="s">
        <v>698</v>
      </c>
      <c r="DU468" s="27" t="s">
        <v>698</v>
      </c>
      <c r="DV468" s="27" t="s">
        <v>698</v>
      </c>
      <c r="DW468" s="27" t="s">
        <v>698</v>
      </c>
      <c r="DX468" s="27" t="s">
        <v>698</v>
      </c>
      <c r="DY468" s="27" t="s">
        <v>698</v>
      </c>
      <c r="DZ468" s="27" t="s">
        <v>698</v>
      </c>
      <c r="EA468" s="27" t="s">
        <v>698</v>
      </c>
      <c r="EB468" s="27" t="s">
        <v>698</v>
      </c>
      <c r="EC468" s="27" t="s">
        <v>698</v>
      </c>
      <c r="ED468" s="27" t="s">
        <v>698</v>
      </c>
      <c r="EE468" s="27" t="s">
        <v>698</v>
      </c>
      <c r="EF468" s="27" t="s">
        <v>698</v>
      </c>
      <c r="EG468" s="27" t="s">
        <v>698</v>
      </c>
      <c r="EH468" s="27" t="s">
        <v>698</v>
      </c>
      <c r="EI468" s="27" t="s">
        <v>698</v>
      </c>
      <c r="EJ468" s="27" t="s">
        <v>698</v>
      </c>
      <c r="EK468" s="27" t="s">
        <v>698</v>
      </c>
      <c r="EL468" s="27" t="s">
        <v>698</v>
      </c>
      <c r="EM468" s="27" t="s">
        <v>698</v>
      </c>
      <c r="EN468" s="27" t="s">
        <v>698</v>
      </c>
      <c r="EO468" s="27" t="s">
        <v>698</v>
      </c>
      <c r="EP468" s="27" t="s">
        <v>698</v>
      </c>
      <c r="EQ468" s="27" t="s">
        <v>698</v>
      </c>
      <c r="ER468" s="27" t="s">
        <v>698</v>
      </c>
      <c r="ES468" s="27" t="s">
        <v>698</v>
      </c>
      <c r="ET468" s="27" t="s">
        <v>698</v>
      </c>
      <c r="EU468" s="27" t="s">
        <v>698</v>
      </c>
      <c r="EV468" s="27" t="s">
        <v>698</v>
      </c>
      <c r="EW468" s="27" t="s">
        <v>3485</v>
      </c>
      <c r="EX468" s="27" t="s">
        <v>3486</v>
      </c>
      <c r="EY468" s="27" t="s">
        <v>2707</v>
      </c>
      <c r="EZ468" s="27" t="s">
        <v>3487</v>
      </c>
      <c r="FA468" s="27" t="s">
        <v>694</v>
      </c>
      <c r="FB468" s="27" t="s">
        <v>694</v>
      </c>
      <c r="FC468" s="27" t="s">
        <v>694</v>
      </c>
      <c r="FD468" s="27" t="s">
        <v>694</v>
      </c>
      <c r="FE468" s="27" t="s">
        <v>3488</v>
      </c>
      <c r="FF468" s="42"/>
      <c r="FG468" s="42"/>
    </row>
    <row r="469" spans="1:163" x14ac:dyDescent="0.25">
      <c r="A469" s="27" t="str">
        <f t="shared" si="7"/>
        <v>IR003006001008013000000000000000000000</v>
      </c>
      <c r="B469" s="20" t="s">
        <v>2877</v>
      </c>
      <c r="C469" s="23" t="s">
        <v>2630</v>
      </c>
      <c r="D469" s="23" t="s">
        <v>710</v>
      </c>
      <c r="E469" s="23" t="s">
        <v>715</v>
      </c>
      <c r="F469" s="23" t="s">
        <v>702</v>
      </c>
      <c r="G469" s="23" t="s">
        <v>720</v>
      </c>
      <c r="H469" s="21" t="s">
        <v>738</v>
      </c>
      <c r="I469" s="21" t="s">
        <v>697</v>
      </c>
      <c r="J469" s="23" t="s">
        <v>697</v>
      </c>
      <c r="K469" s="64" t="s">
        <v>697</v>
      </c>
      <c r="L469" s="23" t="s">
        <v>697</v>
      </c>
      <c r="M469" s="23" t="s">
        <v>697</v>
      </c>
      <c r="N469" s="23" t="s">
        <v>697</v>
      </c>
      <c r="O469" s="23" t="s">
        <v>697</v>
      </c>
      <c r="P469" s="27">
        <v>0</v>
      </c>
      <c r="Q469" s="27" t="s">
        <v>704</v>
      </c>
      <c r="R469" s="27" t="s">
        <v>698</v>
      </c>
      <c r="S469" s="28" t="s">
        <v>694</v>
      </c>
      <c r="T469" s="28" t="s">
        <v>922</v>
      </c>
      <c r="U469" s="34" t="s">
        <v>3592</v>
      </c>
      <c r="V469" s="52" t="s">
        <v>905</v>
      </c>
      <c r="W469" s="20"/>
      <c r="X469" s="20"/>
      <c r="Y469" s="20"/>
      <c r="Z469" s="20"/>
      <c r="AA469" s="20" t="s">
        <v>3593</v>
      </c>
      <c r="AB469" s="20"/>
      <c r="AC469" s="20"/>
      <c r="AD469" s="20"/>
      <c r="AE469" s="20"/>
      <c r="AF469" s="20"/>
      <c r="AG469" s="20"/>
      <c r="AH469" s="27" t="s">
        <v>3594</v>
      </c>
      <c r="AI469" s="28" t="s">
        <v>704</v>
      </c>
      <c r="AJ469" s="27" t="s">
        <v>698</v>
      </c>
      <c r="AK469" s="27" t="s">
        <v>698</v>
      </c>
      <c r="AL469" s="27" t="s">
        <v>698</v>
      </c>
      <c r="AM469" s="27" t="s">
        <v>698</v>
      </c>
      <c r="AN469" s="27" t="s">
        <v>698</v>
      </c>
      <c r="AO469" s="27" t="s">
        <v>698</v>
      </c>
      <c r="AP469" s="27" t="s">
        <v>698</v>
      </c>
      <c r="AQ469" s="27" t="s">
        <v>698</v>
      </c>
      <c r="AR469" s="27" t="s">
        <v>698</v>
      </c>
      <c r="AS469" s="27" t="s">
        <v>698</v>
      </c>
      <c r="AT469" s="27" t="s">
        <v>698</v>
      </c>
      <c r="AU469" s="27" t="s">
        <v>698</v>
      </c>
      <c r="AV469" s="27" t="s">
        <v>698</v>
      </c>
      <c r="AW469" s="27" t="s">
        <v>698</v>
      </c>
      <c r="AX469" s="27" t="s">
        <v>698</v>
      </c>
      <c r="AY469" s="27" t="s">
        <v>698</v>
      </c>
      <c r="AZ469" s="27" t="s">
        <v>698</v>
      </c>
      <c r="BA469" s="27" t="s">
        <v>698</v>
      </c>
      <c r="BB469" s="27" t="s">
        <v>698</v>
      </c>
      <c r="BC469" s="27" t="s">
        <v>698</v>
      </c>
      <c r="BD469" s="27" t="s">
        <v>698</v>
      </c>
      <c r="BE469" s="27" t="s">
        <v>698</v>
      </c>
      <c r="BF469" s="27" t="s">
        <v>698</v>
      </c>
      <c r="BG469" s="27" t="s">
        <v>698</v>
      </c>
      <c r="BH469" s="27" t="s">
        <v>698</v>
      </c>
      <c r="BI469" s="27" t="s">
        <v>704</v>
      </c>
      <c r="BJ469" s="27" t="s">
        <v>704</v>
      </c>
      <c r="BK469" s="27" t="s">
        <v>704</v>
      </c>
      <c r="BL469" s="27" t="s">
        <v>698</v>
      </c>
      <c r="BM469" s="27" t="s">
        <v>698</v>
      </c>
      <c r="BN469" s="27" t="s">
        <v>698</v>
      </c>
      <c r="BO469" s="27" t="s">
        <v>698</v>
      </c>
      <c r="BP469" s="27" t="s">
        <v>698</v>
      </c>
      <c r="BQ469" s="27" t="s">
        <v>698</v>
      </c>
      <c r="BR469" s="27" t="s">
        <v>698</v>
      </c>
      <c r="BS469" s="27" t="s">
        <v>698</v>
      </c>
      <c r="BT469" s="27" t="s">
        <v>698</v>
      </c>
      <c r="BU469" s="27" t="s">
        <v>698</v>
      </c>
      <c r="BV469" s="27" t="s">
        <v>698</v>
      </c>
      <c r="BW469" s="27" t="s">
        <v>698</v>
      </c>
      <c r="BX469" s="27" t="s">
        <v>698</v>
      </c>
      <c r="BY469" s="27" t="s">
        <v>698</v>
      </c>
      <c r="BZ469" s="27" t="s">
        <v>698</v>
      </c>
      <c r="CA469" s="27" t="s">
        <v>698</v>
      </c>
      <c r="CB469" s="27" t="s">
        <v>698</v>
      </c>
      <c r="CC469" s="27" t="s">
        <v>698</v>
      </c>
      <c r="CD469" s="27" t="s">
        <v>698</v>
      </c>
      <c r="CE469" s="27" t="s">
        <v>698</v>
      </c>
      <c r="CF469" s="27" t="s">
        <v>698</v>
      </c>
      <c r="CG469" s="27" t="s">
        <v>698</v>
      </c>
      <c r="CH469" s="27" t="s">
        <v>698</v>
      </c>
      <c r="CI469" s="27" t="s">
        <v>698</v>
      </c>
      <c r="CJ469" s="27" t="s">
        <v>698</v>
      </c>
      <c r="CK469" s="27" t="s">
        <v>698</v>
      </c>
      <c r="CL469" s="27" t="s">
        <v>698</v>
      </c>
      <c r="CM469" s="27" t="s">
        <v>698</v>
      </c>
      <c r="CN469" s="27" t="s">
        <v>698</v>
      </c>
      <c r="CO469" s="27" t="s">
        <v>698</v>
      </c>
      <c r="CP469" s="27" t="s">
        <v>698</v>
      </c>
      <c r="CQ469" s="27" t="s">
        <v>698</v>
      </c>
      <c r="CR469" s="27" t="s">
        <v>698</v>
      </c>
      <c r="CS469" s="27" t="s">
        <v>698</v>
      </c>
      <c r="CT469" s="27" t="s">
        <v>698</v>
      </c>
      <c r="CU469" s="27" t="s">
        <v>698</v>
      </c>
      <c r="CV469" s="27" t="s">
        <v>698</v>
      </c>
      <c r="CW469" s="27" t="s">
        <v>698</v>
      </c>
      <c r="CX469" s="27" t="s">
        <v>698</v>
      </c>
      <c r="CY469" s="27" t="s">
        <v>698</v>
      </c>
      <c r="CZ469" s="27" t="s">
        <v>698</v>
      </c>
      <c r="DA469" s="27" t="s">
        <v>698</v>
      </c>
      <c r="DB469" s="27" t="s">
        <v>698</v>
      </c>
      <c r="DC469" s="27" t="s">
        <v>698</v>
      </c>
      <c r="DD469" s="27" t="s">
        <v>698</v>
      </c>
      <c r="DE469" s="27" t="s">
        <v>698</v>
      </c>
      <c r="DF469" s="27" t="s">
        <v>698</v>
      </c>
      <c r="DG469" s="27" t="s">
        <v>698</v>
      </c>
      <c r="DH469" s="27" t="s">
        <v>698</v>
      </c>
      <c r="DI469" s="27" t="s">
        <v>698</v>
      </c>
      <c r="DJ469" s="27" t="s">
        <v>698</v>
      </c>
      <c r="DK469" s="27" t="s">
        <v>698</v>
      </c>
      <c r="DL469" s="27" t="s">
        <v>698</v>
      </c>
      <c r="DM469" s="27" t="s">
        <v>698</v>
      </c>
      <c r="DN469" s="27" t="s">
        <v>698</v>
      </c>
      <c r="DO469" s="27" t="s">
        <v>698</v>
      </c>
      <c r="DP469" s="27" t="s">
        <v>698</v>
      </c>
      <c r="DQ469" s="27" t="s">
        <v>698</v>
      </c>
      <c r="DR469" s="27" t="s">
        <v>698</v>
      </c>
      <c r="DS469" s="27" t="s">
        <v>698</v>
      </c>
      <c r="DT469" s="27" t="s">
        <v>698</v>
      </c>
      <c r="DU469" s="27" t="s">
        <v>698</v>
      </c>
      <c r="DV469" s="27" t="s">
        <v>698</v>
      </c>
      <c r="DW469" s="27" t="s">
        <v>698</v>
      </c>
      <c r="DX469" s="27" t="s">
        <v>698</v>
      </c>
      <c r="DY469" s="27" t="s">
        <v>698</v>
      </c>
      <c r="DZ469" s="27" t="s">
        <v>698</v>
      </c>
      <c r="EA469" s="27" t="s">
        <v>698</v>
      </c>
      <c r="EB469" s="27" t="s">
        <v>698</v>
      </c>
      <c r="EC469" s="27" t="s">
        <v>698</v>
      </c>
      <c r="ED469" s="27" t="s">
        <v>698</v>
      </c>
      <c r="EE469" s="27" t="s">
        <v>698</v>
      </c>
      <c r="EF469" s="27" t="s">
        <v>698</v>
      </c>
      <c r="EG469" s="27" t="s">
        <v>698</v>
      </c>
      <c r="EH469" s="27" t="s">
        <v>698</v>
      </c>
      <c r="EI469" s="27" t="s">
        <v>698</v>
      </c>
      <c r="EJ469" s="27" t="s">
        <v>698</v>
      </c>
      <c r="EK469" s="27" t="s">
        <v>698</v>
      </c>
      <c r="EL469" s="27" t="s">
        <v>698</v>
      </c>
      <c r="EM469" s="27" t="s">
        <v>698</v>
      </c>
      <c r="EN469" s="27" t="s">
        <v>698</v>
      </c>
      <c r="EO469" s="27" t="s">
        <v>698</v>
      </c>
      <c r="EP469" s="27" t="s">
        <v>698</v>
      </c>
      <c r="EQ469" s="27" t="s">
        <v>698</v>
      </c>
      <c r="ER469" s="27" t="s">
        <v>698</v>
      </c>
      <c r="ES469" s="27" t="s">
        <v>698</v>
      </c>
      <c r="ET469" s="27" t="s">
        <v>698</v>
      </c>
      <c r="EU469" s="27" t="s">
        <v>698</v>
      </c>
      <c r="EV469" s="27" t="s">
        <v>698</v>
      </c>
      <c r="EW469" s="27" t="s">
        <v>3485</v>
      </c>
      <c r="EX469" s="27" t="s">
        <v>3486</v>
      </c>
      <c r="EY469" s="27" t="s">
        <v>2707</v>
      </c>
      <c r="EZ469" s="27" t="s">
        <v>3487</v>
      </c>
      <c r="FA469" s="27" t="s">
        <v>694</v>
      </c>
      <c r="FB469" s="27" t="s">
        <v>694</v>
      </c>
      <c r="FC469" s="27" t="s">
        <v>694</v>
      </c>
      <c r="FD469" s="27" t="s">
        <v>694</v>
      </c>
      <c r="FE469" s="27" t="s">
        <v>3488</v>
      </c>
      <c r="FF469" s="42"/>
      <c r="FG469" s="42"/>
    </row>
    <row r="470" spans="1:163" x14ac:dyDescent="0.25">
      <c r="A470" s="27" t="str">
        <f t="shared" si="7"/>
        <v>IR003006001008014000000000000000000000</v>
      </c>
      <c r="B470" s="20" t="s">
        <v>2877</v>
      </c>
      <c r="C470" s="23" t="s">
        <v>2630</v>
      </c>
      <c r="D470" s="23" t="s">
        <v>710</v>
      </c>
      <c r="E470" s="23" t="s">
        <v>715</v>
      </c>
      <c r="F470" s="23" t="s">
        <v>702</v>
      </c>
      <c r="G470" s="23" t="s">
        <v>720</v>
      </c>
      <c r="H470" s="21" t="s">
        <v>739</v>
      </c>
      <c r="I470" s="21" t="s">
        <v>697</v>
      </c>
      <c r="J470" s="23" t="s">
        <v>697</v>
      </c>
      <c r="K470" s="64" t="s">
        <v>697</v>
      </c>
      <c r="L470" s="23" t="s">
        <v>697</v>
      </c>
      <c r="M470" s="23" t="s">
        <v>697</v>
      </c>
      <c r="N470" s="23" t="s">
        <v>697</v>
      </c>
      <c r="O470" s="23" t="s">
        <v>697</v>
      </c>
      <c r="P470" s="27">
        <v>0</v>
      </c>
      <c r="Q470" s="27" t="s">
        <v>704</v>
      </c>
      <c r="R470" s="27" t="s">
        <v>698</v>
      </c>
      <c r="S470" s="28" t="s">
        <v>694</v>
      </c>
      <c r="T470" s="28" t="s">
        <v>922</v>
      </c>
      <c r="U470" s="34" t="s">
        <v>3595</v>
      </c>
      <c r="V470" s="52" t="s">
        <v>905</v>
      </c>
      <c r="W470" s="20"/>
      <c r="X470" s="20"/>
      <c r="Y470" s="20"/>
      <c r="Z470" s="20"/>
      <c r="AA470" s="20" t="s">
        <v>1111</v>
      </c>
      <c r="AB470" s="20"/>
      <c r="AC470" s="20"/>
      <c r="AD470" s="20"/>
      <c r="AE470" s="20"/>
      <c r="AF470" s="20"/>
      <c r="AG470" s="20"/>
      <c r="AH470" s="27" t="s">
        <v>3596</v>
      </c>
      <c r="AI470" s="28" t="s">
        <v>704</v>
      </c>
      <c r="AJ470" s="27" t="s">
        <v>698</v>
      </c>
      <c r="AK470" s="27" t="s">
        <v>698</v>
      </c>
      <c r="AL470" s="27" t="s">
        <v>698</v>
      </c>
      <c r="AM470" s="27" t="s">
        <v>698</v>
      </c>
      <c r="AN470" s="27" t="s">
        <v>698</v>
      </c>
      <c r="AO470" s="27" t="s">
        <v>698</v>
      </c>
      <c r="AP470" s="27" t="s">
        <v>698</v>
      </c>
      <c r="AQ470" s="27" t="s">
        <v>698</v>
      </c>
      <c r="AR470" s="27" t="s">
        <v>698</v>
      </c>
      <c r="AS470" s="27" t="s">
        <v>698</v>
      </c>
      <c r="AT470" s="27" t="s">
        <v>698</v>
      </c>
      <c r="AU470" s="27" t="s">
        <v>698</v>
      </c>
      <c r="AV470" s="27" t="s">
        <v>698</v>
      </c>
      <c r="AW470" s="27" t="s">
        <v>698</v>
      </c>
      <c r="AX470" s="27" t="s">
        <v>698</v>
      </c>
      <c r="AY470" s="27" t="s">
        <v>698</v>
      </c>
      <c r="AZ470" s="27" t="s">
        <v>698</v>
      </c>
      <c r="BA470" s="27" t="s">
        <v>698</v>
      </c>
      <c r="BB470" s="27" t="s">
        <v>698</v>
      </c>
      <c r="BC470" s="27" t="s">
        <v>698</v>
      </c>
      <c r="BD470" s="27" t="s">
        <v>698</v>
      </c>
      <c r="BE470" s="27" t="s">
        <v>698</v>
      </c>
      <c r="BF470" s="27" t="s">
        <v>698</v>
      </c>
      <c r="BG470" s="27" t="s">
        <v>698</v>
      </c>
      <c r="BH470" s="27" t="s">
        <v>698</v>
      </c>
      <c r="BI470" s="27" t="s">
        <v>704</v>
      </c>
      <c r="BJ470" s="27" t="s">
        <v>704</v>
      </c>
      <c r="BK470" s="27" t="s">
        <v>704</v>
      </c>
      <c r="BL470" s="27" t="s">
        <v>698</v>
      </c>
      <c r="BM470" s="27" t="s">
        <v>698</v>
      </c>
      <c r="BN470" s="27" t="s">
        <v>698</v>
      </c>
      <c r="BO470" s="27" t="s">
        <v>698</v>
      </c>
      <c r="BP470" s="27" t="s">
        <v>698</v>
      </c>
      <c r="BQ470" s="27" t="s">
        <v>698</v>
      </c>
      <c r="BR470" s="27" t="s">
        <v>698</v>
      </c>
      <c r="BS470" s="27" t="s">
        <v>698</v>
      </c>
      <c r="BT470" s="27" t="s">
        <v>698</v>
      </c>
      <c r="BU470" s="27" t="s">
        <v>698</v>
      </c>
      <c r="BV470" s="27" t="s">
        <v>698</v>
      </c>
      <c r="BW470" s="27" t="s">
        <v>698</v>
      </c>
      <c r="BX470" s="27" t="s">
        <v>698</v>
      </c>
      <c r="BY470" s="27" t="s">
        <v>698</v>
      </c>
      <c r="BZ470" s="27" t="s">
        <v>698</v>
      </c>
      <c r="CA470" s="27" t="s">
        <v>698</v>
      </c>
      <c r="CB470" s="27" t="s">
        <v>698</v>
      </c>
      <c r="CC470" s="27" t="s">
        <v>698</v>
      </c>
      <c r="CD470" s="27" t="s">
        <v>698</v>
      </c>
      <c r="CE470" s="27" t="s">
        <v>698</v>
      </c>
      <c r="CF470" s="27" t="s">
        <v>698</v>
      </c>
      <c r="CG470" s="27" t="s">
        <v>698</v>
      </c>
      <c r="CH470" s="27" t="s">
        <v>698</v>
      </c>
      <c r="CI470" s="27" t="s">
        <v>698</v>
      </c>
      <c r="CJ470" s="27" t="s">
        <v>698</v>
      </c>
      <c r="CK470" s="27" t="s">
        <v>698</v>
      </c>
      <c r="CL470" s="27" t="s">
        <v>698</v>
      </c>
      <c r="CM470" s="27" t="s">
        <v>698</v>
      </c>
      <c r="CN470" s="27" t="s">
        <v>698</v>
      </c>
      <c r="CO470" s="27" t="s">
        <v>698</v>
      </c>
      <c r="CP470" s="27" t="s">
        <v>698</v>
      </c>
      <c r="CQ470" s="27" t="s">
        <v>698</v>
      </c>
      <c r="CR470" s="27" t="s">
        <v>698</v>
      </c>
      <c r="CS470" s="27" t="s">
        <v>698</v>
      </c>
      <c r="CT470" s="27" t="s">
        <v>698</v>
      </c>
      <c r="CU470" s="27" t="s">
        <v>698</v>
      </c>
      <c r="CV470" s="27" t="s">
        <v>698</v>
      </c>
      <c r="CW470" s="27" t="s">
        <v>698</v>
      </c>
      <c r="CX470" s="27" t="s">
        <v>698</v>
      </c>
      <c r="CY470" s="27" t="s">
        <v>698</v>
      </c>
      <c r="CZ470" s="27" t="s">
        <v>698</v>
      </c>
      <c r="DA470" s="27" t="s">
        <v>698</v>
      </c>
      <c r="DB470" s="27" t="s">
        <v>698</v>
      </c>
      <c r="DC470" s="27" t="s">
        <v>698</v>
      </c>
      <c r="DD470" s="27" t="s">
        <v>698</v>
      </c>
      <c r="DE470" s="27" t="s">
        <v>698</v>
      </c>
      <c r="DF470" s="27" t="s">
        <v>698</v>
      </c>
      <c r="DG470" s="27" t="s">
        <v>698</v>
      </c>
      <c r="DH470" s="27" t="s">
        <v>698</v>
      </c>
      <c r="DI470" s="27" t="s">
        <v>698</v>
      </c>
      <c r="DJ470" s="27" t="s">
        <v>698</v>
      </c>
      <c r="DK470" s="27" t="s">
        <v>698</v>
      </c>
      <c r="DL470" s="27" t="s">
        <v>698</v>
      </c>
      <c r="DM470" s="27" t="s">
        <v>698</v>
      </c>
      <c r="DN470" s="27" t="s">
        <v>698</v>
      </c>
      <c r="DO470" s="27" t="s">
        <v>698</v>
      </c>
      <c r="DP470" s="27" t="s">
        <v>698</v>
      </c>
      <c r="DQ470" s="27" t="s">
        <v>698</v>
      </c>
      <c r="DR470" s="27" t="s">
        <v>698</v>
      </c>
      <c r="DS470" s="27" t="s">
        <v>698</v>
      </c>
      <c r="DT470" s="27" t="s">
        <v>698</v>
      </c>
      <c r="DU470" s="27" t="s">
        <v>698</v>
      </c>
      <c r="DV470" s="27" t="s">
        <v>698</v>
      </c>
      <c r="DW470" s="27" t="s">
        <v>698</v>
      </c>
      <c r="DX470" s="27" t="s">
        <v>698</v>
      </c>
      <c r="DY470" s="27" t="s">
        <v>698</v>
      </c>
      <c r="DZ470" s="27" t="s">
        <v>698</v>
      </c>
      <c r="EA470" s="27" t="s">
        <v>698</v>
      </c>
      <c r="EB470" s="27" t="s">
        <v>698</v>
      </c>
      <c r="EC470" s="27" t="s">
        <v>698</v>
      </c>
      <c r="ED470" s="27" t="s">
        <v>698</v>
      </c>
      <c r="EE470" s="27" t="s">
        <v>698</v>
      </c>
      <c r="EF470" s="27" t="s">
        <v>698</v>
      </c>
      <c r="EG470" s="27" t="s">
        <v>698</v>
      </c>
      <c r="EH470" s="27" t="s">
        <v>698</v>
      </c>
      <c r="EI470" s="27" t="s">
        <v>698</v>
      </c>
      <c r="EJ470" s="27" t="s">
        <v>698</v>
      </c>
      <c r="EK470" s="27" t="s">
        <v>698</v>
      </c>
      <c r="EL470" s="27" t="s">
        <v>698</v>
      </c>
      <c r="EM470" s="27" t="s">
        <v>698</v>
      </c>
      <c r="EN470" s="27" t="s">
        <v>698</v>
      </c>
      <c r="EO470" s="27" t="s">
        <v>698</v>
      </c>
      <c r="EP470" s="27" t="s">
        <v>698</v>
      </c>
      <c r="EQ470" s="27" t="s">
        <v>698</v>
      </c>
      <c r="ER470" s="27" t="s">
        <v>698</v>
      </c>
      <c r="ES470" s="27" t="s">
        <v>698</v>
      </c>
      <c r="ET470" s="27" t="s">
        <v>698</v>
      </c>
      <c r="EU470" s="27" t="s">
        <v>698</v>
      </c>
      <c r="EV470" s="27" t="s">
        <v>698</v>
      </c>
      <c r="EW470" s="27" t="s">
        <v>3485</v>
      </c>
      <c r="EX470" s="27" t="s">
        <v>3486</v>
      </c>
      <c r="EY470" s="27" t="s">
        <v>2707</v>
      </c>
      <c r="EZ470" s="27" t="s">
        <v>3487</v>
      </c>
      <c r="FA470" s="27" t="s">
        <v>694</v>
      </c>
      <c r="FB470" s="27" t="s">
        <v>694</v>
      </c>
      <c r="FC470" s="27" t="s">
        <v>694</v>
      </c>
      <c r="FD470" s="27" t="s">
        <v>694</v>
      </c>
      <c r="FE470" s="27" t="s">
        <v>3488</v>
      </c>
      <c r="FF470" s="42"/>
      <c r="FG470" s="42"/>
    </row>
    <row r="471" spans="1:163" x14ac:dyDescent="0.25">
      <c r="A471" s="27" t="str">
        <f t="shared" si="7"/>
        <v>IR003006001008015000000000000000000000</v>
      </c>
      <c r="B471" s="20" t="s">
        <v>2877</v>
      </c>
      <c r="C471" s="23" t="s">
        <v>2630</v>
      </c>
      <c r="D471" s="23" t="s">
        <v>710</v>
      </c>
      <c r="E471" s="23" t="s">
        <v>715</v>
      </c>
      <c r="F471" s="23" t="s">
        <v>702</v>
      </c>
      <c r="G471" s="23" t="s">
        <v>720</v>
      </c>
      <c r="H471" s="21" t="s">
        <v>740</v>
      </c>
      <c r="I471" s="21" t="s">
        <v>697</v>
      </c>
      <c r="J471" s="23" t="s">
        <v>697</v>
      </c>
      <c r="K471" s="64" t="s">
        <v>697</v>
      </c>
      <c r="L471" s="23" t="s">
        <v>697</v>
      </c>
      <c r="M471" s="23" t="s">
        <v>697</v>
      </c>
      <c r="N471" s="23" t="s">
        <v>697</v>
      </c>
      <c r="O471" s="23" t="s">
        <v>697</v>
      </c>
      <c r="P471" s="27">
        <v>0</v>
      </c>
      <c r="Q471" s="27" t="s">
        <v>704</v>
      </c>
      <c r="R471" s="27" t="s">
        <v>698</v>
      </c>
      <c r="S471" s="28" t="s">
        <v>694</v>
      </c>
      <c r="T471" s="28" t="s">
        <v>922</v>
      </c>
      <c r="U471" s="34" t="s">
        <v>3597</v>
      </c>
      <c r="V471" s="52" t="s">
        <v>905</v>
      </c>
      <c r="W471" s="20"/>
      <c r="X471" s="20"/>
      <c r="Y471" s="20"/>
      <c r="Z471" s="20"/>
      <c r="AA471" s="20" t="s">
        <v>3598</v>
      </c>
      <c r="AB471" s="20"/>
      <c r="AC471" s="20"/>
      <c r="AD471" s="20"/>
      <c r="AE471" s="20"/>
      <c r="AF471" s="20"/>
      <c r="AG471" s="20"/>
      <c r="AH471" s="27" t="s">
        <v>3599</v>
      </c>
      <c r="AI471" s="28" t="s">
        <v>704</v>
      </c>
      <c r="AJ471" s="27" t="s">
        <v>698</v>
      </c>
      <c r="AK471" s="27" t="s">
        <v>698</v>
      </c>
      <c r="AL471" s="27" t="s">
        <v>698</v>
      </c>
      <c r="AM471" s="27" t="s">
        <v>698</v>
      </c>
      <c r="AN471" s="27" t="s">
        <v>698</v>
      </c>
      <c r="AO471" s="27" t="s">
        <v>698</v>
      </c>
      <c r="AP471" s="27" t="s">
        <v>698</v>
      </c>
      <c r="AQ471" s="27" t="s">
        <v>698</v>
      </c>
      <c r="AR471" s="27" t="s">
        <v>698</v>
      </c>
      <c r="AS471" s="27" t="s">
        <v>698</v>
      </c>
      <c r="AT471" s="27" t="s">
        <v>698</v>
      </c>
      <c r="AU471" s="27" t="s">
        <v>698</v>
      </c>
      <c r="AV471" s="27" t="s">
        <v>698</v>
      </c>
      <c r="AW471" s="27" t="s">
        <v>698</v>
      </c>
      <c r="AX471" s="27" t="s">
        <v>698</v>
      </c>
      <c r="AY471" s="27" t="s">
        <v>698</v>
      </c>
      <c r="AZ471" s="27" t="s">
        <v>698</v>
      </c>
      <c r="BA471" s="27" t="s">
        <v>698</v>
      </c>
      <c r="BB471" s="27" t="s">
        <v>698</v>
      </c>
      <c r="BC471" s="27" t="s">
        <v>698</v>
      </c>
      <c r="BD471" s="27" t="s">
        <v>698</v>
      </c>
      <c r="BE471" s="27" t="s">
        <v>698</v>
      </c>
      <c r="BF471" s="27" t="s">
        <v>698</v>
      </c>
      <c r="BG471" s="27" t="s">
        <v>698</v>
      </c>
      <c r="BH471" s="27" t="s">
        <v>698</v>
      </c>
      <c r="BI471" s="27" t="s">
        <v>704</v>
      </c>
      <c r="BJ471" s="27" t="s">
        <v>704</v>
      </c>
      <c r="BK471" s="27" t="s">
        <v>704</v>
      </c>
      <c r="BL471" s="27" t="s">
        <v>698</v>
      </c>
      <c r="BM471" s="27" t="s">
        <v>698</v>
      </c>
      <c r="BN471" s="27" t="s">
        <v>698</v>
      </c>
      <c r="BO471" s="27" t="s">
        <v>698</v>
      </c>
      <c r="BP471" s="27" t="s">
        <v>698</v>
      </c>
      <c r="BQ471" s="27" t="s">
        <v>698</v>
      </c>
      <c r="BR471" s="27" t="s">
        <v>698</v>
      </c>
      <c r="BS471" s="27" t="s">
        <v>698</v>
      </c>
      <c r="BT471" s="27" t="s">
        <v>698</v>
      </c>
      <c r="BU471" s="27" t="s">
        <v>698</v>
      </c>
      <c r="BV471" s="27" t="s">
        <v>698</v>
      </c>
      <c r="BW471" s="27" t="s">
        <v>698</v>
      </c>
      <c r="BX471" s="27" t="s">
        <v>698</v>
      </c>
      <c r="BY471" s="27" t="s">
        <v>698</v>
      </c>
      <c r="BZ471" s="27" t="s">
        <v>698</v>
      </c>
      <c r="CA471" s="27" t="s">
        <v>698</v>
      </c>
      <c r="CB471" s="27" t="s">
        <v>698</v>
      </c>
      <c r="CC471" s="27" t="s">
        <v>698</v>
      </c>
      <c r="CD471" s="27" t="s">
        <v>698</v>
      </c>
      <c r="CE471" s="27" t="s">
        <v>698</v>
      </c>
      <c r="CF471" s="27" t="s">
        <v>698</v>
      </c>
      <c r="CG471" s="27" t="s">
        <v>698</v>
      </c>
      <c r="CH471" s="27" t="s">
        <v>698</v>
      </c>
      <c r="CI471" s="27" t="s">
        <v>698</v>
      </c>
      <c r="CJ471" s="27" t="s">
        <v>698</v>
      </c>
      <c r="CK471" s="27" t="s">
        <v>698</v>
      </c>
      <c r="CL471" s="27" t="s">
        <v>698</v>
      </c>
      <c r="CM471" s="27" t="s">
        <v>698</v>
      </c>
      <c r="CN471" s="27" t="s">
        <v>698</v>
      </c>
      <c r="CO471" s="27" t="s">
        <v>698</v>
      </c>
      <c r="CP471" s="27" t="s">
        <v>698</v>
      </c>
      <c r="CQ471" s="27" t="s">
        <v>698</v>
      </c>
      <c r="CR471" s="27" t="s">
        <v>698</v>
      </c>
      <c r="CS471" s="27" t="s">
        <v>698</v>
      </c>
      <c r="CT471" s="27" t="s">
        <v>698</v>
      </c>
      <c r="CU471" s="27" t="s">
        <v>698</v>
      </c>
      <c r="CV471" s="27" t="s">
        <v>698</v>
      </c>
      <c r="CW471" s="27" t="s">
        <v>698</v>
      </c>
      <c r="CX471" s="27" t="s">
        <v>698</v>
      </c>
      <c r="CY471" s="27" t="s">
        <v>698</v>
      </c>
      <c r="CZ471" s="27" t="s">
        <v>698</v>
      </c>
      <c r="DA471" s="27" t="s">
        <v>698</v>
      </c>
      <c r="DB471" s="27" t="s">
        <v>698</v>
      </c>
      <c r="DC471" s="27" t="s">
        <v>698</v>
      </c>
      <c r="DD471" s="27" t="s">
        <v>698</v>
      </c>
      <c r="DE471" s="27" t="s">
        <v>698</v>
      </c>
      <c r="DF471" s="27" t="s">
        <v>698</v>
      </c>
      <c r="DG471" s="27" t="s">
        <v>698</v>
      </c>
      <c r="DH471" s="27" t="s">
        <v>698</v>
      </c>
      <c r="DI471" s="27" t="s">
        <v>698</v>
      </c>
      <c r="DJ471" s="27" t="s">
        <v>698</v>
      </c>
      <c r="DK471" s="27" t="s">
        <v>698</v>
      </c>
      <c r="DL471" s="27" t="s">
        <v>698</v>
      </c>
      <c r="DM471" s="27" t="s">
        <v>698</v>
      </c>
      <c r="DN471" s="27" t="s">
        <v>698</v>
      </c>
      <c r="DO471" s="27" t="s">
        <v>698</v>
      </c>
      <c r="DP471" s="27" t="s">
        <v>698</v>
      </c>
      <c r="DQ471" s="27" t="s">
        <v>698</v>
      </c>
      <c r="DR471" s="27" t="s">
        <v>698</v>
      </c>
      <c r="DS471" s="27" t="s">
        <v>698</v>
      </c>
      <c r="DT471" s="27" t="s">
        <v>698</v>
      </c>
      <c r="DU471" s="27" t="s">
        <v>698</v>
      </c>
      <c r="DV471" s="27" t="s">
        <v>698</v>
      </c>
      <c r="DW471" s="27" t="s">
        <v>698</v>
      </c>
      <c r="DX471" s="27" t="s">
        <v>698</v>
      </c>
      <c r="DY471" s="27" t="s">
        <v>698</v>
      </c>
      <c r="DZ471" s="27" t="s">
        <v>698</v>
      </c>
      <c r="EA471" s="27" t="s">
        <v>698</v>
      </c>
      <c r="EB471" s="27" t="s">
        <v>698</v>
      </c>
      <c r="EC471" s="27" t="s">
        <v>698</v>
      </c>
      <c r="ED471" s="27" t="s">
        <v>698</v>
      </c>
      <c r="EE471" s="27" t="s">
        <v>698</v>
      </c>
      <c r="EF471" s="27" t="s">
        <v>698</v>
      </c>
      <c r="EG471" s="27" t="s">
        <v>698</v>
      </c>
      <c r="EH471" s="27" t="s">
        <v>698</v>
      </c>
      <c r="EI471" s="27" t="s">
        <v>698</v>
      </c>
      <c r="EJ471" s="27" t="s">
        <v>698</v>
      </c>
      <c r="EK471" s="27" t="s">
        <v>698</v>
      </c>
      <c r="EL471" s="27" t="s">
        <v>698</v>
      </c>
      <c r="EM471" s="27" t="s">
        <v>698</v>
      </c>
      <c r="EN471" s="27" t="s">
        <v>698</v>
      </c>
      <c r="EO471" s="27" t="s">
        <v>698</v>
      </c>
      <c r="EP471" s="27" t="s">
        <v>698</v>
      </c>
      <c r="EQ471" s="27" t="s">
        <v>698</v>
      </c>
      <c r="ER471" s="27" t="s">
        <v>698</v>
      </c>
      <c r="ES471" s="27" t="s">
        <v>698</v>
      </c>
      <c r="ET471" s="27" t="s">
        <v>698</v>
      </c>
      <c r="EU471" s="27" t="s">
        <v>698</v>
      </c>
      <c r="EV471" s="27" t="s">
        <v>698</v>
      </c>
      <c r="EW471" s="27" t="s">
        <v>3485</v>
      </c>
      <c r="EX471" s="27" t="s">
        <v>3486</v>
      </c>
      <c r="EY471" s="27" t="s">
        <v>2707</v>
      </c>
      <c r="EZ471" s="27" t="s">
        <v>3487</v>
      </c>
      <c r="FA471" s="27" t="s">
        <v>694</v>
      </c>
      <c r="FB471" s="27" t="s">
        <v>694</v>
      </c>
      <c r="FC471" s="27" t="s">
        <v>694</v>
      </c>
      <c r="FD471" s="27" t="s">
        <v>694</v>
      </c>
      <c r="FE471" s="27" t="s">
        <v>3488</v>
      </c>
      <c r="FF471" s="42"/>
      <c r="FG471" s="42"/>
    </row>
    <row r="472" spans="1:163" x14ac:dyDescent="0.25">
      <c r="A472" s="27" t="str">
        <f t="shared" si="7"/>
        <v>IR003006001009000000000000000000000000</v>
      </c>
      <c r="B472" s="27" t="s">
        <v>694</v>
      </c>
      <c r="C472" s="23" t="s">
        <v>2630</v>
      </c>
      <c r="D472" s="23" t="s">
        <v>710</v>
      </c>
      <c r="E472" s="23" t="s">
        <v>715</v>
      </c>
      <c r="F472" s="23" t="s">
        <v>702</v>
      </c>
      <c r="G472" s="23" t="s">
        <v>722</v>
      </c>
      <c r="H472" s="23" t="s">
        <v>697</v>
      </c>
      <c r="I472" s="21" t="s">
        <v>697</v>
      </c>
      <c r="J472" s="23" t="s">
        <v>697</v>
      </c>
      <c r="K472" s="64" t="s">
        <v>697</v>
      </c>
      <c r="L472" s="23" t="s">
        <v>697</v>
      </c>
      <c r="M472" s="23" t="s">
        <v>697</v>
      </c>
      <c r="N472" s="23" t="s">
        <v>697</v>
      </c>
      <c r="O472" s="23" t="s">
        <v>697</v>
      </c>
      <c r="P472" s="27">
        <v>0</v>
      </c>
      <c r="Q472" s="27" t="s">
        <v>698</v>
      </c>
      <c r="R472" s="27" t="s">
        <v>698</v>
      </c>
      <c r="S472" s="28" t="s">
        <v>694</v>
      </c>
      <c r="T472" s="28" t="s">
        <v>922</v>
      </c>
      <c r="U472" s="34" t="s">
        <v>3600</v>
      </c>
      <c r="V472" s="52" t="s">
        <v>905</v>
      </c>
      <c r="W472" s="20"/>
      <c r="X472" s="20"/>
      <c r="Y472" s="27"/>
      <c r="Z472" s="143" t="s">
        <v>3601</v>
      </c>
      <c r="AA472" s="143"/>
      <c r="AB472" s="143"/>
      <c r="AC472" s="143"/>
      <c r="AD472" s="143"/>
      <c r="AE472" s="143"/>
      <c r="AF472" s="143"/>
      <c r="AG472" s="143"/>
      <c r="AH472" s="27" t="s">
        <v>3602</v>
      </c>
      <c r="AI472" s="28" t="s">
        <v>698</v>
      </c>
      <c r="AJ472" s="27" t="s">
        <v>694</v>
      </c>
      <c r="AK472" s="27" t="s">
        <v>694</v>
      </c>
      <c r="AL472" s="27" t="s">
        <v>694</v>
      </c>
      <c r="AM472" s="27" t="s">
        <v>694</v>
      </c>
      <c r="AN472" s="27" t="s">
        <v>694</v>
      </c>
      <c r="AO472" s="27" t="s">
        <v>694</v>
      </c>
      <c r="AP472" s="27" t="s">
        <v>694</v>
      </c>
      <c r="AQ472" s="27" t="s">
        <v>694</v>
      </c>
      <c r="AR472" s="27" t="s">
        <v>694</v>
      </c>
      <c r="AS472" s="27" t="s">
        <v>694</v>
      </c>
      <c r="AT472" s="27" t="s">
        <v>694</v>
      </c>
      <c r="AU472" s="27" t="s">
        <v>694</v>
      </c>
      <c r="AV472" s="27" t="s">
        <v>694</v>
      </c>
      <c r="AW472" s="27" t="s">
        <v>694</v>
      </c>
      <c r="AX472" s="27" t="s">
        <v>694</v>
      </c>
      <c r="AY472" s="27" t="s">
        <v>694</v>
      </c>
      <c r="AZ472" s="27" t="s">
        <v>694</v>
      </c>
      <c r="BA472" s="27" t="s">
        <v>694</v>
      </c>
      <c r="BB472" s="27" t="s">
        <v>694</v>
      </c>
      <c r="BC472" s="27" t="s">
        <v>694</v>
      </c>
      <c r="BD472" s="27" t="s">
        <v>694</v>
      </c>
      <c r="BE472" s="27" t="s">
        <v>694</v>
      </c>
      <c r="BF472" s="27" t="s">
        <v>694</v>
      </c>
      <c r="BG472" s="27" t="s">
        <v>694</v>
      </c>
      <c r="BH472" s="27" t="s">
        <v>694</v>
      </c>
      <c r="BI472" s="27" t="s">
        <v>694</v>
      </c>
      <c r="BJ472" s="27" t="s">
        <v>694</v>
      </c>
      <c r="BK472" s="27" t="s">
        <v>694</v>
      </c>
      <c r="BL472" s="27" t="s">
        <v>694</v>
      </c>
      <c r="BM472" s="27" t="s">
        <v>694</v>
      </c>
      <c r="BN472" s="27" t="s">
        <v>694</v>
      </c>
      <c r="BO472" s="27" t="s">
        <v>694</v>
      </c>
      <c r="BP472" s="27" t="s">
        <v>694</v>
      </c>
      <c r="BQ472" s="27" t="s">
        <v>694</v>
      </c>
      <c r="BR472" s="27" t="s">
        <v>694</v>
      </c>
      <c r="BS472" s="27" t="s">
        <v>694</v>
      </c>
      <c r="BT472" s="27" t="s">
        <v>694</v>
      </c>
      <c r="BU472" s="27" t="s">
        <v>694</v>
      </c>
      <c r="BV472" s="27" t="s">
        <v>694</v>
      </c>
      <c r="BW472" s="27" t="s">
        <v>694</v>
      </c>
      <c r="BX472" s="27" t="s">
        <v>694</v>
      </c>
      <c r="BY472" s="27" t="s">
        <v>694</v>
      </c>
      <c r="BZ472" s="27" t="s">
        <v>694</v>
      </c>
      <c r="CA472" s="27" t="s">
        <v>694</v>
      </c>
      <c r="CB472" s="27" t="s">
        <v>694</v>
      </c>
      <c r="CC472" s="27" t="s">
        <v>694</v>
      </c>
      <c r="CD472" s="27" t="s">
        <v>694</v>
      </c>
      <c r="CE472" s="27" t="s">
        <v>694</v>
      </c>
      <c r="CF472" s="27" t="s">
        <v>694</v>
      </c>
      <c r="CG472" s="27" t="s">
        <v>694</v>
      </c>
      <c r="CH472" s="27" t="s">
        <v>694</v>
      </c>
      <c r="CI472" s="27" t="s">
        <v>694</v>
      </c>
      <c r="CJ472" s="27" t="s">
        <v>694</v>
      </c>
      <c r="CK472" s="27" t="s">
        <v>694</v>
      </c>
      <c r="CL472" s="27" t="s">
        <v>694</v>
      </c>
      <c r="CM472" s="27" t="s">
        <v>694</v>
      </c>
      <c r="CN472" s="27" t="s">
        <v>694</v>
      </c>
      <c r="CO472" s="27" t="s">
        <v>694</v>
      </c>
      <c r="CP472" s="27" t="s">
        <v>694</v>
      </c>
      <c r="CQ472" s="27" t="s">
        <v>694</v>
      </c>
      <c r="CR472" s="27" t="s">
        <v>694</v>
      </c>
      <c r="CS472" s="27" t="s">
        <v>694</v>
      </c>
      <c r="CT472" s="27" t="s">
        <v>694</v>
      </c>
      <c r="CU472" s="27" t="s">
        <v>694</v>
      </c>
      <c r="CV472" s="27" t="s">
        <v>694</v>
      </c>
      <c r="CW472" s="27" t="s">
        <v>694</v>
      </c>
      <c r="CX472" s="27" t="s">
        <v>694</v>
      </c>
      <c r="CY472" s="27" t="s">
        <v>694</v>
      </c>
      <c r="CZ472" s="27" t="s">
        <v>694</v>
      </c>
      <c r="DA472" s="27" t="s">
        <v>694</v>
      </c>
      <c r="DB472" s="27" t="s">
        <v>694</v>
      </c>
      <c r="DC472" s="27" t="s">
        <v>694</v>
      </c>
      <c r="DD472" s="27" t="s">
        <v>694</v>
      </c>
      <c r="DE472" s="27" t="s">
        <v>694</v>
      </c>
      <c r="DF472" s="27" t="s">
        <v>694</v>
      </c>
      <c r="DG472" s="27" t="s">
        <v>694</v>
      </c>
      <c r="DH472" s="27" t="s">
        <v>694</v>
      </c>
      <c r="DI472" s="27" t="s">
        <v>694</v>
      </c>
      <c r="DJ472" s="27" t="s">
        <v>694</v>
      </c>
      <c r="DK472" s="27" t="s">
        <v>694</v>
      </c>
      <c r="DL472" s="27" t="s">
        <v>694</v>
      </c>
      <c r="DM472" s="27" t="s">
        <v>694</v>
      </c>
      <c r="DN472" s="27" t="s">
        <v>694</v>
      </c>
      <c r="DO472" s="27" t="s">
        <v>694</v>
      </c>
      <c r="DP472" s="27" t="s">
        <v>694</v>
      </c>
      <c r="DQ472" s="27" t="s">
        <v>694</v>
      </c>
      <c r="DR472" s="27" t="s">
        <v>694</v>
      </c>
      <c r="DS472" s="27" t="s">
        <v>694</v>
      </c>
      <c r="DT472" s="27" t="s">
        <v>694</v>
      </c>
      <c r="DU472" s="27" t="s">
        <v>694</v>
      </c>
      <c r="DV472" s="27" t="s">
        <v>694</v>
      </c>
      <c r="DW472" s="27" t="s">
        <v>694</v>
      </c>
      <c r="DX472" s="27" t="s">
        <v>694</v>
      </c>
      <c r="DY472" s="27" t="s">
        <v>694</v>
      </c>
      <c r="DZ472" s="27" t="s">
        <v>694</v>
      </c>
      <c r="EA472" s="27" t="s">
        <v>694</v>
      </c>
      <c r="EB472" s="27" t="s">
        <v>694</v>
      </c>
      <c r="EC472" s="27" t="s">
        <v>694</v>
      </c>
      <c r="ED472" s="27" t="s">
        <v>694</v>
      </c>
      <c r="EE472" s="27" t="s">
        <v>694</v>
      </c>
      <c r="EF472" s="27" t="s">
        <v>694</v>
      </c>
      <c r="EG472" s="27" t="s">
        <v>694</v>
      </c>
      <c r="EH472" s="27" t="s">
        <v>694</v>
      </c>
      <c r="EI472" s="27" t="s">
        <v>694</v>
      </c>
      <c r="EJ472" s="27" t="s">
        <v>694</v>
      </c>
      <c r="EK472" s="27" t="s">
        <v>694</v>
      </c>
      <c r="EL472" s="27" t="s">
        <v>694</v>
      </c>
      <c r="EM472" s="27" t="s">
        <v>694</v>
      </c>
      <c r="EN472" s="27" t="s">
        <v>694</v>
      </c>
      <c r="EO472" s="27" t="s">
        <v>694</v>
      </c>
      <c r="EP472" s="27" t="s">
        <v>694</v>
      </c>
      <c r="EQ472" s="27" t="s">
        <v>694</v>
      </c>
      <c r="ER472" s="27" t="s">
        <v>694</v>
      </c>
      <c r="ES472" s="27" t="s">
        <v>694</v>
      </c>
      <c r="ET472" s="27" t="s">
        <v>694</v>
      </c>
      <c r="EU472" s="27" t="s">
        <v>694</v>
      </c>
      <c r="EV472" s="27" t="s">
        <v>694</v>
      </c>
      <c r="EW472" s="27" t="s">
        <v>694</v>
      </c>
      <c r="EX472" s="27" t="s">
        <v>694</v>
      </c>
      <c r="EY472" s="27" t="s">
        <v>694</v>
      </c>
      <c r="EZ472" s="27" t="s">
        <v>694</v>
      </c>
      <c r="FA472" s="27" t="s">
        <v>694</v>
      </c>
      <c r="FB472" s="27" t="s">
        <v>694</v>
      </c>
      <c r="FC472" s="27" t="s">
        <v>694</v>
      </c>
      <c r="FD472" s="27" t="s">
        <v>694</v>
      </c>
      <c r="FE472" s="27" t="s">
        <v>694</v>
      </c>
      <c r="FF472" s="42"/>
      <c r="FG472" s="42"/>
    </row>
    <row r="473" spans="1:163" x14ac:dyDescent="0.25">
      <c r="A473" s="27" t="str">
        <f t="shared" si="7"/>
        <v>IR003006001009001000000000000000000000</v>
      </c>
      <c r="B473" s="20" t="s">
        <v>2877</v>
      </c>
      <c r="C473" s="23" t="s">
        <v>2630</v>
      </c>
      <c r="D473" s="23" t="s">
        <v>710</v>
      </c>
      <c r="E473" s="23" t="s">
        <v>715</v>
      </c>
      <c r="F473" s="23" t="s">
        <v>702</v>
      </c>
      <c r="G473" s="23" t="s">
        <v>722</v>
      </c>
      <c r="H473" s="21" t="s">
        <v>702</v>
      </c>
      <c r="I473" s="21" t="s">
        <v>697</v>
      </c>
      <c r="J473" s="23" t="s">
        <v>697</v>
      </c>
      <c r="K473" s="64" t="s">
        <v>697</v>
      </c>
      <c r="L473" s="23" t="s">
        <v>697</v>
      </c>
      <c r="M473" s="23" t="s">
        <v>697</v>
      </c>
      <c r="N473" s="23" t="s">
        <v>697</v>
      </c>
      <c r="O473" s="23" t="s">
        <v>697</v>
      </c>
      <c r="P473" s="27">
        <v>0</v>
      </c>
      <c r="Q473" s="27" t="s">
        <v>704</v>
      </c>
      <c r="R473" s="27" t="s">
        <v>698</v>
      </c>
      <c r="S473" s="28" t="s">
        <v>694</v>
      </c>
      <c r="T473" s="28" t="s">
        <v>922</v>
      </c>
      <c r="U473" s="53" t="s">
        <v>3603</v>
      </c>
      <c r="V473" s="52" t="s">
        <v>905</v>
      </c>
      <c r="W473" s="20"/>
      <c r="X473" s="20"/>
      <c r="Y473" s="20"/>
      <c r="Z473" s="27"/>
      <c r="AA473" s="20" t="s">
        <v>1425</v>
      </c>
      <c r="AB473" s="20"/>
      <c r="AC473" s="20"/>
      <c r="AD473" s="20"/>
      <c r="AE473" s="20"/>
      <c r="AF473" s="20"/>
      <c r="AG473" s="20"/>
      <c r="AH473" s="27" t="s">
        <v>3604</v>
      </c>
      <c r="AI473" s="28" t="s">
        <v>704</v>
      </c>
      <c r="AJ473" s="27" t="s">
        <v>698</v>
      </c>
      <c r="AK473" s="27" t="s">
        <v>698</v>
      </c>
      <c r="AL473" s="27" t="s">
        <v>698</v>
      </c>
      <c r="AM473" s="27" t="s">
        <v>698</v>
      </c>
      <c r="AN473" s="27" t="s">
        <v>698</v>
      </c>
      <c r="AO473" s="27" t="s">
        <v>698</v>
      </c>
      <c r="AP473" s="27" t="s">
        <v>698</v>
      </c>
      <c r="AQ473" s="27" t="s">
        <v>698</v>
      </c>
      <c r="AR473" s="27" t="s">
        <v>698</v>
      </c>
      <c r="AS473" s="27" t="s">
        <v>698</v>
      </c>
      <c r="AT473" s="27" t="s">
        <v>698</v>
      </c>
      <c r="AU473" s="27" t="s">
        <v>698</v>
      </c>
      <c r="AV473" s="27" t="s">
        <v>698</v>
      </c>
      <c r="AW473" s="27" t="s">
        <v>698</v>
      </c>
      <c r="AX473" s="27" t="s">
        <v>698</v>
      </c>
      <c r="AY473" s="27" t="s">
        <v>698</v>
      </c>
      <c r="AZ473" s="27" t="s">
        <v>698</v>
      </c>
      <c r="BA473" s="27" t="s">
        <v>698</v>
      </c>
      <c r="BB473" s="27" t="s">
        <v>698</v>
      </c>
      <c r="BC473" s="27" t="s">
        <v>698</v>
      </c>
      <c r="BD473" s="27" t="s">
        <v>698</v>
      </c>
      <c r="BE473" s="27" t="s">
        <v>698</v>
      </c>
      <c r="BF473" s="27" t="s">
        <v>698</v>
      </c>
      <c r="BG473" s="27" t="s">
        <v>698</v>
      </c>
      <c r="BH473" s="27" t="s">
        <v>698</v>
      </c>
      <c r="BI473" s="27" t="s">
        <v>704</v>
      </c>
      <c r="BJ473" s="27" t="s">
        <v>704</v>
      </c>
      <c r="BK473" s="27" t="s">
        <v>704</v>
      </c>
      <c r="BL473" s="27" t="s">
        <v>698</v>
      </c>
      <c r="BM473" s="27" t="s">
        <v>698</v>
      </c>
      <c r="BN473" s="27" t="s">
        <v>698</v>
      </c>
      <c r="BO473" s="27" t="s">
        <v>698</v>
      </c>
      <c r="BP473" s="27" t="s">
        <v>698</v>
      </c>
      <c r="BQ473" s="27" t="s">
        <v>698</v>
      </c>
      <c r="BR473" s="27" t="s">
        <v>698</v>
      </c>
      <c r="BS473" s="27" t="s">
        <v>698</v>
      </c>
      <c r="BT473" s="27" t="s">
        <v>698</v>
      </c>
      <c r="BU473" s="27" t="s">
        <v>698</v>
      </c>
      <c r="BV473" s="27" t="s">
        <v>698</v>
      </c>
      <c r="BW473" s="27" t="s">
        <v>698</v>
      </c>
      <c r="BX473" s="27" t="s">
        <v>698</v>
      </c>
      <c r="BY473" s="27" t="s">
        <v>698</v>
      </c>
      <c r="BZ473" s="27" t="s">
        <v>698</v>
      </c>
      <c r="CA473" s="27" t="s">
        <v>698</v>
      </c>
      <c r="CB473" s="27" t="s">
        <v>698</v>
      </c>
      <c r="CC473" s="27" t="s">
        <v>698</v>
      </c>
      <c r="CD473" s="27" t="s">
        <v>698</v>
      </c>
      <c r="CE473" s="27" t="s">
        <v>698</v>
      </c>
      <c r="CF473" s="27" t="s">
        <v>698</v>
      </c>
      <c r="CG473" s="27" t="s">
        <v>698</v>
      </c>
      <c r="CH473" s="27" t="s">
        <v>698</v>
      </c>
      <c r="CI473" s="27" t="s">
        <v>698</v>
      </c>
      <c r="CJ473" s="27" t="s">
        <v>698</v>
      </c>
      <c r="CK473" s="27" t="s">
        <v>698</v>
      </c>
      <c r="CL473" s="27" t="s">
        <v>698</v>
      </c>
      <c r="CM473" s="27" t="s">
        <v>698</v>
      </c>
      <c r="CN473" s="27" t="s">
        <v>698</v>
      </c>
      <c r="CO473" s="27" t="s">
        <v>698</v>
      </c>
      <c r="CP473" s="27" t="s">
        <v>698</v>
      </c>
      <c r="CQ473" s="27" t="s">
        <v>698</v>
      </c>
      <c r="CR473" s="27" t="s">
        <v>698</v>
      </c>
      <c r="CS473" s="27" t="s">
        <v>698</v>
      </c>
      <c r="CT473" s="27" t="s">
        <v>698</v>
      </c>
      <c r="CU473" s="27" t="s">
        <v>698</v>
      </c>
      <c r="CV473" s="27" t="s">
        <v>698</v>
      </c>
      <c r="CW473" s="27" t="s">
        <v>698</v>
      </c>
      <c r="CX473" s="27" t="s">
        <v>698</v>
      </c>
      <c r="CY473" s="27" t="s">
        <v>698</v>
      </c>
      <c r="CZ473" s="27" t="s">
        <v>698</v>
      </c>
      <c r="DA473" s="27" t="s">
        <v>698</v>
      </c>
      <c r="DB473" s="27" t="s">
        <v>698</v>
      </c>
      <c r="DC473" s="27" t="s">
        <v>698</v>
      </c>
      <c r="DD473" s="27" t="s">
        <v>698</v>
      </c>
      <c r="DE473" s="27" t="s">
        <v>698</v>
      </c>
      <c r="DF473" s="27" t="s">
        <v>698</v>
      </c>
      <c r="DG473" s="27" t="s">
        <v>698</v>
      </c>
      <c r="DH473" s="27" t="s">
        <v>698</v>
      </c>
      <c r="DI473" s="27" t="s">
        <v>698</v>
      </c>
      <c r="DJ473" s="27" t="s">
        <v>698</v>
      </c>
      <c r="DK473" s="27" t="s">
        <v>698</v>
      </c>
      <c r="DL473" s="27" t="s">
        <v>698</v>
      </c>
      <c r="DM473" s="27" t="s">
        <v>698</v>
      </c>
      <c r="DN473" s="27" t="s">
        <v>698</v>
      </c>
      <c r="DO473" s="27" t="s">
        <v>698</v>
      </c>
      <c r="DP473" s="27" t="s">
        <v>698</v>
      </c>
      <c r="DQ473" s="27" t="s">
        <v>698</v>
      </c>
      <c r="DR473" s="27" t="s">
        <v>698</v>
      </c>
      <c r="DS473" s="27" t="s">
        <v>698</v>
      </c>
      <c r="DT473" s="27" t="s">
        <v>698</v>
      </c>
      <c r="DU473" s="27" t="s">
        <v>698</v>
      </c>
      <c r="DV473" s="27" t="s">
        <v>698</v>
      </c>
      <c r="DW473" s="27" t="s">
        <v>698</v>
      </c>
      <c r="DX473" s="27" t="s">
        <v>698</v>
      </c>
      <c r="DY473" s="27" t="s">
        <v>698</v>
      </c>
      <c r="DZ473" s="27" t="s">
        <v>698</v>
      </c>
      <c r="EA473" s="27" t="s">
        <v>698</v>
      </c>
      <c r="EB473" s="27" t="s">
        <v>698</v>
      </c>
      <c r="EC473" s="27" t="s">
        <v>698</v>
      </c>
      <c r="ED473" s="27" t="s">
        <v>698</v>
      </c>
      <c r="EE473" s="27" t="s">
        <v>698</v>
      </c>
      <c r="EF473" s="27" t="s">
        <v>698</v>
      </c>
      <c r="EG473" s="27" t="s">
        <v>698</v>
      </c>
      <c r="EH473" s="27" t="s">
        <v>698</v>
      </c>
      <c r="EI473" s="27" t="s">
        <v>698</v>
      </c>
      <c r="EJ473" s="27" t="s">
        <v>698</v>
      </c>
      <c r="EK473" s="27" t="s">
        <v>698</v>
      </c>
      <c r="EL473" s="27" t="s">
        <v>698</v>
      </c>
      <c r="EM473" s="27" t="s">
        <v>698</v>
      </c>
      <c r="EN473" s="27" t="s">
        <v>698</v>
      </c>
      <c r="EO473" s="27" t="s">
        <v>698</v>
      </c>
      <c r="EP473" s="27" t="s">
        <v>698</v>
      </c>
      <c r="EQ473" s="27" t="s">
        <v>698</v>
      </c>
      <c r="ER473" s="27" t="s">
        <v>698</v>
      </c>
      <c r="ES473" s="27" t="s">
        <v>698</v>
      </c>
      <c r="ET473" s="27" t="s">
        <v>698</v>
      </c>
      <c r="EU473" s="27" t="s">
        <v>698</v>
      </c>
      <c r="EV473" s="27" t="s">
        <v>698</v>
      </c>
      <c r="EW473" s="27" t="s">
        <v>3485</v>
      </c>
      <c r="EX473" s="27" t="s">
        <v>3486</v>
      </c>
      <c r="EY473" s="27" t="s">
        <v>2707</v>
      </c>
      <c r="EZ473" s="27" t="s">
        <v>3487</v>
      </c>
      <c r="FA473" s="27" t="s">
        <v>694</v>
      </c>
      <c r="FB473" s="27" t="s">
        <v>694</v>
      </c>
      <c r="FC473" s="27" t="s">
        <v>694</v>
      </c>
      <c r="FD473" s="27" t="s">
        <v>694</v>
      </c>
      <c r="FE473" s="27" t="s">
        <v>3488</v>
      </c>
      <c r="FF473" s="42"/>
      <c r="FG473" s="42"/>
    </row>
    <row r="474" spans="1:163" x14ac:dyDescent="0.25">
      <c r="A474" s="27" t="str">
        <f t="shared" si="7"/>
        <v>IR003006001009002000000000000000000000</v>
      </c>
      <c r="B474" s="20" t="s">
        <v>2877</v>
      </c>
      <c r="C474" s="23" t="s">
        <v>2630</v>
      </c>
      <c r="D474" s="23" t="s">
        <v>710</v>
      </c>
      <c r="E474" s="23" t="s">
        <v>715</v>
      </c>
      <c r="F474" s="23" t="s">
        <v>702</v>
      </c>
      <c r="G474" s="23" t="s">
        <v>722</v>
      </c>
      <c r="H474" s="21" t="s">
        <v>707</v>
      </c>
      <c r="I474" s="21" t="s">
        <v>697</v>
      </c>
      <c r="J474" s="23" t="s">
        <v>697</v>
      </c>
      <c r="K474" s="64" t="s">
        <v>697</v>
      </c>
      <c r="L474" s="23" t="s">
        <v>697</v>
      </c>
      <c r="M474" s="23" t="s">
        <v>697</v>
      </c>
      <c r="N474" s="23" t="s">
        <v>697</v>
      </c>
      <c r="O474" s="23" t="s">
        <v>697</v>
      </c>
      <c r="P474" s="27">
        <v>0</v>
      </c>
      <c r="Q474" s="27" t="s">
        <v>704</v>
      </c>
      <c r="R474" s="27" t="s">
        <v>698</v>
      </c>
      <c r="S474" s="28" t="s">
        <v>694</v>
      </c>
      <c r="T474" s="28" t="s">
        <v>922</v>
      </c>
      <c r="U474" s="53" t="s">
        <v>3605</v>
      </c>
      <c r="V474" s="52" t="s">
        <v>905</v>
      </c>
      <c r="W474" s="20"/>
      <c r="X474" s="20"/>
      <c r="Y474" s="20"/>
      <c r="Z474" s="27"/>
      <c r="AA474" s="20" t="s">
        <v>1427</v>
      </c>
      <c r="AB474" s="20"/>
      <c r="AC474" s="20"/>
      <c r="AD474" s="20"/>
      <c r="AE474" s="20"/>
      <c r="AF474" s="20"/>
      <c r="AG474" s="20"/>
      <c r="AH474" s="27" t="s">
        <v>3606</v>
      </c>
      <c r="AI474" s="28" t="s">
        <v>704</v>
      </c>
      <c r="AJ474" s="27" t="s">
        <v>698</v>
      </c>
      <c r="AK474" s="27" t="s">
        <v>698</v>
      </c>
      <c r="AL474" s="27" t="s">
        <v>698</v>
      </c>
      <c r="AM474" s="27" t="s">
        <v>698</v>
      </c>
      <c r="AN474" s="27" t="s">
        <v>698</v>
      </c>
      <c r="AO474" s="27" t="s">
        <v>698</v>
      </c>
      <c r="AP474" s="27" t="s">
        <v>698</v>
      </c>
      <c r="AQ474" s="27" t="s">
        <v>698</v>
      </c>
      <c r="AR474" s="27" t="s">
        <v>698</v>
      </c>
      <c r="AS474" s="27" t="s">
        <v>698</v>
      </c>
      <c r="AT474" s="27" t="s">
        <v>698</v>
      </c>
      <c r="AU474" s="27" t="s">
        <v>698</v>
      </c>
      <c r="AV474" s="27" t="s">
        <v>698</v>
      </c>
      <c r="AW474" s="27" t="s">
        <v>698</v>
      </c>
      <c r="AX474" s="27" t="s">
        <v>698</v>
      </c>
      <c r="AY474" s="27" t="s">
        <v>698</v>
      </c>
      <c r="AZ474" s="27" t="s">
        <v>698</v>
      </c>
      <c r="BA474" s="27" t="s">
        <v>698</v>
      </c>
      <c r="BB474" s="27" t="s">
        <v>698</v>
      </c>
      <c r="BC474" s="27" t="s">
        <v>698</v>
      </c>
      <c r="BD474" s="27" t="s">
        <v>698</v>
      </c>
      <c r="BE474" s="27" t="s">
        <v>698</v>
      </c>
      <c r="BF474" s="27" t="s">
        <v>698</v>
      </c>
      <c r="BG474" s="27" t="s">
        <v>698</v>
      </c>
      <c r="BH474" s="27" t="s">
        <v>698</v>
      </c>
      <c r="BI474" s="27" t="s">
        <v>704</v>
      </c>
      <c r="BJ474" s="27" t="s">
        <v>704</v>
      </c>
      <c r="BK474" s="27" t="s">
        <v>704</v>
      </c>
      <c r="BL474" s="27" t="s">
        <v>698</v>
      </c>
      <c r="BM474" s="27" t="s">
        <v>698</v>
      </c>
      <c r="BN474" s="27" t="s">
        <v>698</v>
      </c>
      <c r="BO474" s="27" t="s">
        <v>698</v>
      </c>
      <c r="BP474" s="27" t="s">
        <v>698</v>
      </c>
      <c r="BQ474" s="27" t="s">
        <v>698</v>
      </c>
      <c r="BR474" s="27" t="s">
        <v>698</v>
      </c>
      <c r="BS474" s="27" t="s">
        <v>698</v>
      </c>
      <c r="BT474" s="27" t="s">
        <v>698</v>
      </c>
      <c r="BU474" s="27" t="s">
        <v>698</v>
      </c>
      <c r="BV474" s="27" t="s">
        <v>698</v>
      </c>
      <c r="BW474" s="27" t="s">
        <v>698</v>
      </c>
      <c r="BX474" s="27" t="s">
        <v>698</v>
      </c>
      <c r="BY474" s="27" t="s">
        <v>698</v>
      </c>
      <c r="BZ474" s="27" t="s">
        <v>698</v>
      </c>
      <c r="CA474" s="27" t="s">
        <v>698</v>
      </c>
      <c r="CB474" s="27" t="s">
        <v>698</v>
      </c>
      <c r="CC474" s="27" t="s">
        <v>698</v>
      </c>
      <c r="CD474" s="27" t="s">
        <v>698</v>
      </c>
      <c r="CE474" s="27" t="s">
        <v>698</v>
      </c>
      <c r="CF474" s="27" t="s">
        <v>698</v>
      </c>
      <c r="CG474" s="27" t="s">
        <v>698</v>
      </c>
      <c r="CH474" s="27" t="s">
        <v>698</v>
      </c>
      <c r="CI474" s="27" t="s">
        <v>698</v>
      </c>
      <c r="CJ474" s="27" t="s">
        <v>698</v>
      </c>
      <c r="CK474" s="27" t="s">
        <v>698</v>
      </c>
      <c r="CL474" s="27" t="s">
        <v>698</v>
      </c>
      <c r="CM474" s="27" t="s">
        <v>698</v>
      </c>
      <c r="CN474" s="27" t="s">
        <v>698</v>
      </c>
      <c r="CO474" s="27" t="s">
        <v>698</v>
      </c>
      <c r="CP474" s="27" t="s">
        <v>698</v>
      </c>
      <c r="CQ474" s="27" t="s">
        <v>698</v>
      </c>
      <c r="CR474" s="27" t="s">
        <v>698</v>
      </c>
      <c r="CS474" s="27" t="s">
        <v>698</v>
      </c>
      <c r="CT474" s="27" t="s">
        <v>698</v>
      </c>
      <c r="CU474" s="27" t="s">
        <v>698</v>
      </c>
      <c r="CV474" s="27" t="s">
        <v>698</v>
      </c>
      <c r="CW474" s="27" t="s">
        <v>698</v>
      </c>
      <c r="CX474" s="27" t="s">
        <v>698</v>
      </c>
      <c r="CY474" s="27" t="s">
        <v>698</v>
      </c>
      <c r="CZ474" s="27" t="s">
        <v>698</v>
      </c>
      <c r="DA474" s="27" t="s">
        <v>698</v>
      </c>
      <c r="DB474" s="27" t="s">
        <v>698</v>
      </c>
      <c r="DC474" s="27" t="s">
        <v>698</v>
      </c>
      <c r="DD474" s="27" t="s">
        <v>698</v>
      </c>
      <c r="DE474" s="27" t="s">
        <v>698</v>
      </c>
      <c r="DF474" s="27" t="s">
        <v>698</v>
      </c>
      <c r="DG474" s="27" t="s">
        <v>698</v>
      </c>
      <c r="DH474" s="27" t="s">
        <v>698</v>
      </c>
      <c r="DI474" s="27" t="s">
        <v>698</v>
      </c>
      <c r="DJ474" s="27" t="s">
        <v>698</v>
      </c>
      <c r="DK474" s="27" t="s">
        <v>698</v>
      </c>
      <c r="DL474" s="27" t="s">
        <v>698</v>
      </c>
      <c r="DM474" s="27" t="s">
        <v>698</v>
      </c>
      <c r="DN474" s="27" t="s">
        <v>698</v>
      </c>
      <c r="DO474" s="27" t="s">
        <v>698</v>
      </c>
      <c r="DP474" s="27" t="s">
        <v>698</v>
      </c>
      <c r="DQ474" s="27" t="s">
        <v>698</v>
      </c>
      <c r="DR474" s="27" t="s">
        <v>698</v>
      </c>
      <c r="DS474" s="27" t="s">
        <v>698</v>
      </c>
      <c r="DT474" s="27" t="s">
        <v>698</v>
      </c>
      <c r="DU474" s="27" t="s">
        <v>698</v>
      </c>
      <c r="DV474" s="27" t="s">
        <v>698</v>
      </c>
      <c r="DW474" s="27" t="s">
        <v>698</v>
      </c>
      <c r="DX474" s="27" t="s">
        <v>698</v>
      </c>
      <c r="DY474" s="27" t="s">
        <v>698</v>
      </c>
      <c r="DZ474" s="27" t="s">
        <v>698</v>
      </c>
      <c r="EA474" s="27" t="s">
        <v>698</v>
      </c>
      <c r="EB474" s="27" t="s">
        <v>698</v>
      </c>
      <c r="EC474" s="27" t="s">
        <v>698</v>
      </c>
      <c r="ED474" s="27" t="s">
        <v>698</v>
      </c>
      <c r="EE474" s="27" t="s">
        <v>698</v>
      </c>
      <c r="EF474" s="27" t="s">
        <v>698</v>
      </c>
      <c r="EG474" s="27" t="s">
        <v>698</v>
      </c>
      <c r="EH474" s="27" t="s">
        <v>698</v>
      </c>
      <c r="EI474" s="27" t="s">
        <v>698</v>
      </c>
      <c r="EJ474" s="27" t="s">
        <v>698</v>
      </c>
      <c r="EK474" s="27" t="s">
        <v>698</v>
      </c>
      <c r="EL474" s="27" t="s">
        <v>698</v>
      </c>
      <c r="EM474" s="27" t="s">
        <v>698</v>
      </c>
      <c r="EN474" s="27" t="s">
        <v>698</v>
      </c>
      <c r="EO474" s="27" t="s">
        <v>698</v>
      </c>
      <c r="EP474" s="27" t="s">
        <v>698</v>
      </c>
      <c r="EQ474" s="27" t="s">
        <v>698</v>
      </c>
      <c r="ER474" s="27" t="s">
        <v>698</v>
      </c>
      <c r="ES474" s="27" t="s">
        <v>698</v>
      </c>
      <c r="ET474" s="27" t="s">
        <v>698</v>
      </c>
      <c r="EU474" s="27" t="s">
        <v>698</v>
      </c>
      <c r="EV474" s="27" t="s">
        <v>698</v>
      </c>
      <c r="EW474" s="27" t="s">
        <v>3485</v>
      </c>
      <c r="EX474" s="27" t="s">
        <v>3486</v>
      </c>
      <c r="EY474" s="27" t="s">
        <v>2707</v>
      </c>
      <c r="EZ474" s="27" t="s">
        <v>3487</v>
      </c>
      <c r="FA474" s="27" t="s">
        <v>694</v>
      </c>
      <c r="FB474" s="27" t="s">
        <v>694</v>
      </c>
      <c r="FC474" s="27" t="s">
        <v>694</v>
      </c>
      <c r="FD474" s="27" t="s">
        <v>694</v>
      </c>
      <c r="FE474" s="27" t="s">
        <v>3488</v>
      </c>
      <c r="FF474" s="42"/>
      <c r="FG474" s="42"/>
    </row>
    <row r="475" spans="1:163" x14ac:dyDescent="0.25">
      <c r="A475" s="27" t="str">
        <f t="shared" si="7"/>
        <v>IR003006001009003000000000000000000000</v>
      </c>
      <c r="B475" s="20" t="s">
        <v>2877</v>
      </c>
      <c r="C475" s="23" t="s">
        <v>2630</v>
      </c>
      <c r="D475" s="23" t="s">
        <v>710</v>
      </c>
      <c r="E475" s="23" t="s">
        <v>715</v>
      </c>
      <c r="F475" s="23" t="s">
        <v>702</v>
      </c>
      <c r="G475" s="23" t="s">
        <v>722</v>
      </c>
      <c r="H475" s="21" t="s">
        <v>710</v>
      </c>
      <c r="I475" s="21" t="s">
        <v>697</v>
      </c>
      <c r="J475" s="23" t="s">
        <v>697</v>
      </c>
      <c r="K475" s="64" t="s">
        <v>697</v>
      </c>
      <c r="L475" s="23" t="s">
        <v>697</v>
      </c>
      <c r="M475" s="23" t="s">
        <v>697</v>
      </c>
      <c r="N475" s="23" t="s">
        <v>697</v>
      </c>
      <c r="O475" s="23" t="s">
        <v>697</v>
      </c>
      <c r="P475" s="27">
        <v>0</v>
      </c>
      <c r="Q475" s="27" t="s">
        <v>704</v>
      </c>
      <c r="R475" s="27" t="s">
        <v>698</v>
      </c>
      <c r="S475" s="28" t="s">
        <v>694</v>
      </c>
      <c r="T475" s="28" t="s">
        <v>922</v>
      </c>
      <c r="U475" s="34" t="s">
        <v>3607</v>
      </c>
      <c r="V475" s="52" t="s">
        <v>905</v>
      </c>
      <c r="W475" s="20"/>
      <c r="X475" s="20"/>
      <c r="Y475" s="20"/>
      <c r="Z475" s="27"/>
      <c r="AA475" s="20" t="s">
        <v>3608</v>
      </c>
      <c r="AB475" s="20"/>
      <c r="AC475" s="20"/>
      <c r="AD475" s="20"/>
      <c r="AE475" s="20"/>
      <c r="AF475" s="20"/>
      <c r="AG475" s="20"/>
      <c r="AH475" s="27" t="s">
        <v>3609</v>
      </c>
      <c r="AI475" s="28" t="s">
        <v>704</v>
      </c>
      <c r="AJ475" s="27" t="s">
        <v>698</v>
      </c>
      <c r="AK475" s="27" t="s">
        <v>698</v>
      </c>
      <c r="AL475" s="27" t="s">
        <v>698</v>
      </c>
      <c r="AM475" s="27" t="s">
        <v>698</v>
      </c>
      <c r="AN475" s="27" t="s">
        <v>698</v>
      </c>
      <c r="AO475" s="27" t="s">
        <v>698</v>
      </c>
      <c r="AP475" s="27" t="s">
        <v>698</v>
      </c>
      <c r="AQ475" s="27" t="s">
        <v>698</v>
      </c>
      <c r="AR475" s="27" t="s">
        <v>698</v>
      </c>
      <c r="AS475" s="27" t="s">
        <v>698</v>
      </c>
      <c r="AT475" s="27" t="s">
        <v>698</v>
      </c>
      <c r="AU475" s="27" t="s">
        <v>698</v>
      </c>
      <c r="AV475" s="27" t="s">
        <v>698</v>
      </c>
      <c r="AW475" s="27" t="s">
        <v>698</v>
      </c>
      <c r="AX475" s="27" t="s">
        <v>698</v>
      </c>
      <c r="AY475" s="27" t="s">
        <v>698</v>
      </c>
      <c r="AZ475" s="27" t="s">
        <v>698</v>
      </c>
      <c r="BA475" s="27" t="s">
        <v>698</v>
      </c>
      <c r="BB475" s="27" t="s">
        <v>698</v>
      </c>
      <c r="BC475" s="27" t="s">
        <v>698</v>
      </c>
      <c r="BD475" s="27" t="s">
        <v>698</v>
      </c>
      <c r="BE475" s="27" t="s">
        <v>698</v>
      </c>
      <c r="BF475" s="27" t="s">
        <v>698</v>
      </c>
      <c r="BG475" s="27" t="s">
        <v>698</v>
      </c>
      <c r="BH475" s="27" t="s">
        <v>698</v>
      </c>
      <c r="BI475" s="27" t="s">
        <v>704</v>
      </c>
      <c r="BJ475" s="27" t="s">
        <v>704</v>
      </c>
      <c r="BK475" s="27" t="s">
        <v>704</v>
      </c>
      <c r="BL475" s="27" t="s">
        <v>698</v>
      </c>
      <c r="BM475" s="27" t="s">
        <v>698</v>
      </c>
      <c r="BN475" s="27" t="s">
        <v>698</v>
      </c>
      <c r="BO475" s="27" t="s">
        <v>698</v>
      </c>
      <c r="BP475" s="27" t="s">
        <v>698</v>
      </c>
      <c r="BQ475" s="27" t="s">
        <v>698</v>
      </c>
      <c r="BR475" s="27" t="s">
        <v>698</v>
      </c>
      <c r="BS475" s="27" t="s">
        <v>698</v>
      </c>
      <c r="BT475" s="27" t="s">
        <v>698</v>
      </c>
      <c r="BU475" s="27" t="s">
        <v>698</v>
      </c>
      <c r="BV475" s="27" t="s">
        <v>698</v>
      </c>
      <c r="BW475" s="27" t="s">
        <v>698</v>
      </c>
      <c r="BX475" s="27" t="s">
        <v>698</v>
      </c>
      <c r="BY475" s="27" t="s">
        <v>698</v>
      </c>
      <c r="BZ475" s="27" t="s">
        <v>698</v>
      </c>
      <c r="CA475" s="27" t="s">
        <v>698</v>
      </c>
      <c r="CB475" s="27" t="s">
        <v>698</v>
      </c>
      <c r="CC475" s="27" t="s">
        <v>698</v>
      </c>
      <c r="CD475" s="27" t="s">
        <v>698</v>
      </c>
      <c r="CE475" s="27" t="s">
        <v>698</v>
      </c>
      <c r="CF475" s="27" t="s">
        <v>698</v>
      </c>
      <c r="CG475" s="27" t="s">
        <v>698</v>
      </c>
      <c r="CH475" s="27" t="s">
        <v>698</v>
      </c>
      <c r="CI475" s="27" t="s">
        <v>698</v>
      </c>
      <c r="CJ475" s="27" t="s">
        <v>698</v>
      </c>
      <c r="CK475" s="27" t="s">
        <v>698</v>
      </c>
      <c r="CL475" s="27" t="s">
        <v>698</v>
      </c>
      <c r="CM475" s="27" t="s">
        <v>698</v>
      </c>
      <c r="CN475" s="27" t="s">
        <v>698</v>
      </c>
      <c r="CO475" s="27" t="s">
        <v>698</v>
      </c>
      <c r="CP475" s="27" t="s">
        <v>698</v>
      </c>
      <c r="CQ475" s="27" t="s">
        <v>698</v>
      </c>
      <c r="CR475" s="27" t="s">
        <v>698</v>
      </c>
      <c r="CS475" s="27" t="s">
        <v>698</v>
      </c>
      <c r="CT475" s="27" t="s">
        <v>698</v>
      </c>
      <c r="CU475" s="27" t="s">
        <v>698</v>
      </c>
      <c r="CV475" s="27" t="s">
        <v>698</v>
      </c>
      <c r="CW475" s="27" t="s">
        <v>698</v>
      </c>
      <c r="CX475" s="27" t="s">
        <v>698</v>
      </c>
      <c r="CY475" s="27" t="s">
        <v>698</v>
      </c>
      <c r="CZ475" s="27" t="s">
        <v>698</v>
      </c>
      <c r="DA475" s="27" t="s">
        <v>698</v>
      </c>
      <c r="DB475" s="27" t="s">
        <v>698</v>
      </c>
      <c r="DC475" s="27" t="s">
        <v>698</v>
      </c>
      <c r="DD475" s="27" t="s">
        <v>698</v>
      </c>
      <c r="DE475" s="27" t="s">
        <v>698</v>
      </c>
      <c r="DF475" s="27" t="s">
        <v>698</v>
      </c>
      <c r="DG475" s="27" t="s">
        <v>698</v>
      </c>
      <c r="DH475" s="27" t="s">
        <v>698</v>
      </c>
      <c r="DI475" s="27" t="s">
        <v>698</v>
      </c>
      <c r="DJ475" s="27" t="s">
        <v>698</v>
      </c>
      <c r="DK475" s="27" t="s">
        <v>698</v>
      </c>
      <c r="DL475" s="27" t="s">
        <v>698</v>
      </c>
      <c r="DM475" s="27" t="s">
        <v>698</v>
      </c>
      <c r="DN475" s="27" t="s">
        <v>698</v>
      </c>
      <c r="DO475" s="27" t="s">
        <v>698</v>
      </c>
      <c r="DP475" s="27" t="s">
        <v>698</v>
      </c>
      <c r="DQ475" s="27" t="s">
        <v>698</v>
      </c>
      <c r="DR475" s="27" t="s">
        <v>698</v>
      </c>
      <c r="DS475" s="27" t="s">
        <v>698</v>
      </c>
      <c r="DT475" s="27" t="s">
        <v>698</v>
      </c>
      <c r="DU475" s="27" t="s">
        <v>698</v>
      </c>
      <c r="DV475" s="27" t="s">
        <v>698</v>
      </c>
      <c r="DW475" s="27" t="s">
        <v>698</v>
      </c>
      <c r="DX475" s="27" t="s">
        <v>698</v>
      </c>
      <c r="DY475" s="27" t="s">
        <v>698</v>
      </c>
      <c r="DZ475" s="27" t="s">
        <v>698</v>
      </c>
      <c r="EA475" s="27" t="s">
        <v>698</v>
      </c>
      <c r="EB475" s="27" t="s">
        <v>698</v>
      </c>
      <c r="EC475" s="27" t="s">
        <v>698</v>
      </c>
      <c r="ED475" s="27" t="s">
        <v>698</v>
      </c>
      <c r="EE475" s="27" t="s">
        <v>698</v>
      </c>
      <c r="EF475" s="27" t="s">
        <v>698</v>
      </c>
      <c r="EG475" s="27" t="s">
        <v>698</v>
      </c>
      <c r="EH475" s="27" t="s">
        <v>698</v>
      </c>
      <c r="EI475" s="27" t="s">
        <v>698</v>
      </c>
      <c r="EJ475" s="27" t="s">
        <v>698</v>
      </c>
      <c r="EK475" s="27" t="s">
        <v>698</v>
      </c>
      <c r="EL475" s="27" t="s">
        <v>698</v>
      </c>
      <c r="EM475" s="27" t="s">
        <v>698</v>
      </c>
      <c r="EN475" s="27" t="s">
        <v>698</v>
      </c>
      <c r="EO475" s="27" t="s">
        <v>698</v>
      </c>
      <c r="EP475" s="27" t="s">
        <v>698</v>
      </c>
      <c r="EQ475" s="27" t="s">
        <v>698</v>
      </c>
      <c r="ER475" s="27" t="s">
        <v>698</v>
      </c>
      <c r="ES475" s="27" t="s">
        <v>698</v>
      </c>
      <c r="ET475" s="27" t="s">
        <v>698</v>
      </c>
      <c r="EU475" s="27" t="s">
        <v>698</v>
      </c>
      <c r="EV475" s="27" t="s">
        <v>698</v>
      </c>
      <c r="EW475" s="27" t="s">
        <v>3485</v>
      </c>
      <c r="EX475" s="27" t="s">
        <v>3486</v>
      </c>
      <c r="EY475" s="27" t="s">
        <v>2707</v>
      </c>
      <c r="EZ475" s="27" t="s">
        <v>3487</v>
      </c>
      <c r="FA475" s="27" t="s">
        <v>694</v>
      </c>
      <c r="FB475" s="27" t="s">
        <v>694</v>
      </c>
      <c r="FC475" s="27" t="s">
        <v>694</v>
      </c>
      <c r="FD475" s="27" t="s">
        <v>694</v>
      </c>
      <c r="FE475" s="27" t="s">
        <v>3488</v>
      </c>
      <c r="FF475" s="42"/>
      <c r="FG475" s="42"/>
    </row>
    <row r="476" spans="1:163" x14ac:dyDescent="0.25">
      <c r="A476" s="27" t="str">
        <f t="shared" si="7"/>
        <v>IR003006001009004000000000000000000000</v>
      </c>
      <c r="B476" s="20" t="s">
        <v>2877</v>
      </c>
      <c r="C476" s="23" t="s">
        <v>2630</v>
      </c>
      <c r="D476" s="23" t="s">
        <v>710</v>
      </c>
      <c r="E476" s="23" t="s">
        <v>715</v>
      </c>
      <c r="F476" s="23" t="s">
        <v>702</v>
      </c>
      <c r="G476" s="23" t="s">
        <v>722</v>
      </c>
      <c r="H476" s="21" t="s">
        <v>711</v>
      </c>
      <c r="I476" s="21" t="s">
        <v>697</v>
      </c>
      <c r="J476" s="23" t="s">
        <v>697</v>
      </c>
      <c r="K476" s="64" t="s">
        <v>697</v>
      </c>
      <c r="L476" s="23" t="s">
        <v>697</v>
      </c>
      <c r="M476" s="23" t="s">
        <v>697</v>
      </c>
      <c r="N476" s="23" t="s">
        <v>697</v>
      </c>
      <c r="O476" s="23" t="s">
        <v>697</v>
      </c>
      <c r="P476" s="27">
        <v>0</v>
      </c>
      <c r="Q476" s="27" t="s">
        <v>704</v>
      </c>
      <c r="R476" s="27" t="s">
        <v>698</v>
      </c>
      <c r="S476" s="28" t="s">
        <v>694</v>
      </c>
      <c r="T476" s="28" t="s">
        <v>922</v>
      </c>
      <c r="U476" s="34" t="s">
        <v>3607</v>
      </c>
      <c r="V476" s="52" t="s">
        <v>905</v>
      </c>
      <c r="W476" s="20"/>
      <c r="X476" s="20"/>
      <c r="Y476" s="20"/>
      <c r="Z476" s="27"/>
      <c r="AA476" s="20" t="s">
        <v>3610</v>
      </c>
      <c r="AB476" s="20"/>
      <c r="AC476" s="20"/>
      <c r="AD476" s="20"/>
      <c r="AE476" s="20"/>
      <c r="AF476" s="20"/>
      <c r="AG476" s="20"/>
      <c r="AH476" s="27" t="s">
        <v>3611</v>
      </c>
      <c r="AI476" s="28" t="s">
        <v>704</v>
      </c>
      <c r="AJ476" s="27" t="s">
        <v>698</v>
      </c>
      <c r="AK476" s="27" t="s">
        <v>698</v>
      </c>
      <c r="AL476" s="27" t="s">
        <v>698</v>
      </c>
      <c r="AM476" s="27" t="s">
        <v>698</v>
      </c>
      <c r="AN476" s="27" t="s">
        <v>698</v>
      </c>
      <c r="AO476" s="27" t="s">
        <v>698</v>
      </c>
      <c r="AP476" s="27" t="s">
        <v>698</v>
      </c>
      <c r="AQ476" s="27" t="s">
        <v>698</v>
      </c>
      <c r="AR476" s="27" t="s">
        <v>698</v>
      </c>
      <c r="AS476" s="27" t="s">
        <v>698</v>
      </c>
      <c r="AT476" s="27" t="s">
        <v>698</v>
      </c>
      <c r="AU476" s="27" t="s">
        <v>698</v>
      </c>
      <c r="AV476" s="27" t="s">
        <v>698</v>
      </c>
      <c r="AW476" s="27" t="s">
        <v>698</v>
      </c>
      <c r="AX476" s="27" t="s">
        <v>698</v>
      </c>
      <c r="AY476" s="27" t="s">
        <v>698</v>
      </c>
      <c r="AZ476" s="27" t="s">
        <v>698</v>
      </c>
      <c r="BA476" s="27" t="s">
        <v>698</v>
      </c>
      <c r="BB476" s="27" t="s">
        <v>698</v>
      </c>
      <c r="BC476" s="27" t="s">
        <v>698</v>
      </c>
      <c r="BD476" s="27" t="s">
        <v>698</v>
      </c>
      <c r="BE476" s="27" t="s">
        <v>698</v>
      </c>
      <c r="BF476" s="27" t="s">
        <v>698</v>
      </c>
      <c r="BG476" s="27" t="s">
        <v>698</v>
      </c>
      <c r="BH476" s="27" t="s">
        <v>698</v>
      </c>
      <c r="BI476" s="27" t="s">
        <v>704</v>
      </c>
      <c r="BJ476" s="27" t="s">
        <v>704</v>
      </c>
      <c r="BK476" s="27" t="s">
        <v>704</v>
      </c>
      <c r="BL476" s="27" t="s">
        <v>698</v>
      </c>
      <c r="BM476" s="27" t="s">
        <v>698</v>
      </c>
      <c r="BN476" s="27" t="s">
        <v>698</v>
      </c>
      <c r="BO476" s="27" t="s">
        <v>698</v>
      </c>
      <c r="BP476" s="27" t="s">
        <v>698</v>
      </c>
      <c r="BQ476" s="27" t="s">
        <v>698</v>
      </c>
      <c r="BR476" s="27" t="s">
        <v>698</v>
      </c>
      <c r="BS476" s="27" t="s">
        <v>698</v>
      </c>
      <c r="BT476" s="27" t="s">
        <v>698</v>
      </c>
      <c r="BU476" s="27" t="s">
        <v>698</v>
      </c>
      <c r="BV476" s="27" t="s">
        <v>698</v>
      </c>
      <c r="BW476" s="27" t="s">
        <v>698</v>
      </c>
      <c r="BX476" s="27" t="s">
        <v>698</v>
      </c>
      <c r="BY476" s="27" t="s">
        <v>698</v>
      </c>
      <c r="BZ476" s="27" t="s">
        <v>698</v>
      </c>
      <c r="CA476" s="27" t="s">
        <v>698</v>
      </c>
      <c r="CB476" s="27" t="s">
        <v>698</v>
      </c>
      <c r="CC476" s="27" t="s">
        <v>698</v>
      </c>
      <c r="CD476" s="27" t="s">
        <v>698</v>
      </c>
      <c r="CE476" s="27" t="s">
        <v>698</v>
      </c>
      <c r="CF476" s="27" t="s">
        <v>698</v>
      </c>
      <c r="CG476" s="27" t="s">
        <v>698</v>
      </c>
      <c r="CH476" s="27" t="s">
        <v>698</v>
      </c>
      <c r="CI476" s="27" t="s">
        <v>698</v>
      </c>
      <c r="CJ476" s="27" t="s">
        <v>698</v>
      </c>
      <c r="CK476" s="27" t="s">
        <v>698</v>
      </c>
      <c r="CL476" s="27" t="s">
        <v>698</v>
      </c>
      <c r="CM476" s="27" t="s">
        <v>698</v>
      </c>
      <c r="CN476" s="27" t="s">
        <v>698</v>
      </c>
      <c r="CO476" s="27" t="s">
        <v>698</v>
      </c>
      <c r="CP476" s="27" t="s">
        <v>698</v>
      </c>
      <c r="CQ476" s="27" t="s">
        <v>698</v>
      </c>
      <c r="CR476" s="27" t="s">
        <v>698</v>
      </c>
      <c r="CS476" s="27" t="s">
        <v>698</v>
      </c>
      <c r="CT476" s="27" t="s">
        <v>698</v>
      </c>
      <c r="CU476" s="27" t="s">
        <v>698</v>
      </c>
      <c r="CV476" s="27" t="s">
        <v>698</v>
      </c>
      <c r="CW476" s="27" t="s">
        <v>698</v>
      </c>
      <c r="CX476" s="27" t="s">
        <v>698</v>
      </c>
      <c r="CY476" s="27" t="s">
        <v>698</v>
      </c>
      <c r="CZ476" s="27" t="s">
        <v>698</v>
      </c>
      <c r="DA476" s="27" t="s">
        <v>698</v>
      </c>
      <c r="DB476" s="27" t="s">
        <v>698</v>
      </c>
      <c r="DC476" s="27" t="s">
        <v>698</v>
      </c>
      <c r="DD476" s="27" t="s">
        <v>698</v>
      </c>
      <c r="DE476" s="27" t="s">
        <v>698</v>
      </c>
      <c r="DF476" s="27" t="s">
        <v>698</v>
      </c>
      <c r="DG476" s="27" t="s">
        <v>698</v>
      </c>
      <c r="DH476" s="27" t="s">
        <v>698</v>
      </c>
      <c r="DI476" s="27" t="s">
        <v>698</v>
      </c>
      <c r="DJ476" s="27" t="s">
        <v>698</v>
      </c>
      <c r="DK476" s="27" t="s">
        <v>698</v>
      </c>
      <c r="DL476" s="27" t="s">
        <v>698</v>
      </c>
      <c r="DM476" s="27" t="s">
        <v>698</v>
      </c>
      <c r="DN476" s="27" t="s">
        <v>698</v>
      </c>
      <c r="DO476" s="27" t="s">
        <v>698</v>
      </c>
      <c r="DP476" s="27" t="s">
        <v>698</v>
      </c>
      <c r="DQ476" s="27" t="s">
        <v>698</v>
      </c>
      <c r="DR476" s="27" t="s">
        <v>698</v>
      </c>
      <c r="DS476" s="27" t="s">
        <v>698</v>
      </c>
      <c r="DT476" s="27" t="s">
        <v>698</v>
      </c>
      <c r="DU476" s="27" t="s">
        <v>698</v>
      </c>
      <c r="DV476" s="27" t="s">
        <v>698</v>
      </c>
      <c r="DW476" s="27" t="s">
        <v>698</v>
      </c>
      <c r="DX476" s="27" t="s">
        <v>698</v>
      </c>
      <c r="DY476" s="27" t="s">
        <v>698</v>
      </c>
      <c r="DZ476" s="27" t="s">
        <v>698</v>
      </c>
      <c r="EA476" s="27" t="s">
        <v>698</v>
      </c>
      <c r="EB476" s="27" t="s">
        <v>698</v>
      </c>
      <c r="EC476" s="27" t="s">
        <v>698</v>
      </c>
      <c r="ED476" s="27" t="s">
        <v>698</v>
      </c>
      <c r="EE476" s="27" t="s">
        <v>698</v>
      </c>
      <c r="EF476" s="27" t="s">
        <v>698</v>
      </c>
      <c r="EG476" s="27" t="s">
        <v>698</v>
      </c>
      <c r="EH476" s="27" t="s">
        <v>698</v>
      </c>
      <c r="EI476" s="27" t="s">
        <v>698</v>
      </c>
      <c r="EJ476" s="27" t="s">
        <v>698</v>
      </c>
      <c r="EK476" s="27" t="s">
        <v>698</v>
      </c>
      <c r="EL476" s="27" t="s">
        <v>698</v>
      </c>
      <c r="EM476" s="27" t="s">
        <v>698</v>
      </c>
      <c r="EN476" s="27" t="s">
        <v>698</v>
      </c>
      <c r="EO476" s="27" t="s">
        <v>698</v>
      </c>
      <c r="EP476" s="27" t="s">
        <v>698</v>
      </c>
      <c r="EQ476" s="27" t="s">
        <v>698</v>
      </c>
      <c r="ER476" s="27" t="s">
        <v>698</v>
      </c>
      <c r="ES476" s="27" t="s">
        <v>698</v>
      </c>
      <c r="ET476" s="27" t="s">
        <v>698</v>
      </c>
      <c r="EU476" s="27" t="s">
        <v>698</v>
      </c>
      <c r="EV476" s="27" t="s">
        <v>698</v>
      </c>
      <c r="EW476" s="27" t="s">
        <v>3485</v>
      </c>
      <c r="EX476" s="27" t="s">
        <v>3486</v>
      </c>
      <c r="EY476" s="27" t="s">
        <v>2707</v>
      </c>
      <c r="EZ476" s="27" t="s">
        <v>3487</v>
      </c>
      <c r="FA476" s="27" t="s">
        <v>694</v>
      </c>
      <c r="FB476" s="27" t="s">
        <v>694</v>
      </c>
      <c r="FC476" s="27" t="s">
        <v>694</v>
      </c>
      <c r="FD476" s="27" t="s">
        <v>694</v>
      </c>
      <c r="FE476" s="27" t="s">
        <v>3488</v>
      </c>
      <c r="FF476" s="42"/>
      <c r="FG476" s="42"/>
    </row>
    <row r="477" spans="1:163" x14ac:dyDescent="0.25">
      <c r="A477" s="27" t="str">
        <f t="shared" si="7"/>
        <v>IR003006001010000000000000000000000000</v>
      </c>
      <c r="B477" s="27" t="s">
        <v>694</v>
      </c>
      <c r="C477" s="23" t="s">
        <v>2630</v>
      </c>
      <c r="D477" s="23" t="s">
        <v>710</v>
      </c>
      <c r="E477" s="23" t="s">
        <v>715</v>
      </c>
      <c r="F477" s="23" t="s">
        <v>702</v>
      </c>
      <c r="G477" s="23" t="s">
        <v>724</v>
      </c>
      <c r="H477" s="23" t="s">
        <v>697</v>
      </c>
      <c r="I477" s="23" t="s">
        <v>697</v>
      </c>
      <c r="J477" s="23" t="s">
        <v>697</v>
      </c>
      <c r="K477" s="64" t="s">
        <v>697</v>
      </c>
      <c r="L477" s="23" t="s">
        <v>697</v>
      </c>
      <c r="M477" s="23" t="s">
        <v>697</v>
      </c>
      <c r="N477" s="23" t="s">
        <v>697</v>
      </c>
      <c r="O477" s="23" t="s">
        <v>697</v>
      </c>
      <c r="P477" s="27"/>
      <c r="Q477" s="27" t="s">
        <v>704</v>
      </c>
      <c r="R477" s="27" t="s">
        <v>698</v>
      </c>
      <c r="S477" s="28" t="s">
        <v>694</v>
      </c>
      <c r="T477" s="28" t="s">
        <v>922</v>
      </c>
      <c r="U477" s="34" t="s">
        <v>3612</v>
      </c>
      <c r="V477" s="52" t="s">
        <v>905</v>
      </c>
      <c r="W477" s="20"/>
      <c r="X477" s="20"/>
      <c r="Y477" s="20"/>
      <c r="Z477" s="20" t="s">
        <v>3613</v>
      </c>
      <c r="AA477" s="20"/>
      <c r="AB477" s="20"/>
      <c r="AC477" s="20"/>
      <c r="AD477" s="20"/>
      <c r="AE477" s="20"/>
      <c r="AF477" s="20"/>
      <c r="AG477" s="20"/>
      <c r="AH477" s="27" t="s">
        <v>3614</v>
      </c>
      <c r="AI477" s="28" t="s">
        <v>704</v>
      </c>
      <c r="AJ477" s="27"/>
      <c r="AK477" s="27"/>
      <c r="AL477" s="27"/>
      <c r="AM477" s="27"/>
      <c r="AN477" s="27"/>
      <c r="AO477" s="27"/>
      <c r="AP477" s="27"/>
      <c r="AQ477" s="27"/>
      <c r="AR477" s="27"/>
      <c r="AS477" s="27"/>
      <c r="AT477" s="27"/>
      <c r="AU477" s="27"/>
      <c r="AV477" s="27"/>
      <c r="AW477" s="27"/>
      <c r="AX477" s="27"/>
      <c r="AY477" s="27"/>
      <c r="AZ477" s="27"/>
      <c r="BA477" s="27"/>
      <c r="BB477" s="27"/>
      <c r="BC477" s="27"/>
      <c r="BD477" s="27"/>
      <c r="BE477" s="27"/>
      <c r="BF477" s="27"/>
      <c r="BG477" s="27"/>
      <c r="BH477" s="27"/>
      <c r="BI477" s="27"/>
      <c r="BJ477" s="27"/>
      <c r="BK477" s="27"/>
      <c r="BL477" s="27"/>
      <c r="BM477" s="27"/>
      <c r="BN477" s="27"/>
      <c r="BO477" s="27"/>
      <c r="BP477" s="27"/>
      <c r="BQ477" s="27"/>
      <c r="BR477" s="27"/>
      <c r="BS477" s="27"/>
      <c r="BT477" s="27"/>
      <c r="BU477" s="27"/>
      <c r="BV477" s="27"/>
      <c r="BW477" s="27"/>
      <c r="BX477" s="27"/>
      <c r="BY477" s="27"/>
      <c r="BZ477" s="27"/>
      <c r="CA477" s="27"/>
      <c r="CB477" s="27"/>
      <c r="CC477" s="27"/>
      <c r="CD477" s="27"/>
      <c r="CE477" s="27"/>
      <c r="CF477" s="27"/>
      <c r="CG477" s="27"/>
      <c r="CH477" s="27"/>
      <c r="CI477" s="27"/>
      <c r="CJ477" s="27"/>
      <c r="CK477" s="27"/>
      <c r="CL477" s="27"/>
      <c r="CM477" s="27"/>
      <c r="CN477" s="27"/>
      <c r="CO477" s="27"/>
      <c r="CP477" s="27"/>
      <c r="CQ477" s="27"/>
      <c r="CR477" s="27"/>
      <c r="CS477" s="27"/>
      <c r="CT477" s="27"/>
      <c r="CU477" s="27"/>
      <c r="CV477" s="27"/>
      <c r="CW477" s="27"/>
      <c r="CX477" s="27"/>
      <c r="CY477" s="27"/>
      <c r="CZ477" s="27"/>
      <c r="DA477" s="27"/>
      <c r="DB477" s="27"/>
      <c r="DC477" s="27"/>
      <c r="DD477" s="27"/>
      <c r="DE477" s="27"/>
      <c r="DF477" s="27"/>
      <c r="DG477" s="27"/>
      <c r="DH477" s="27"/>
      <c r="DI477" s="27"/>
      <c r="DJ477" s="27"/>
      <c r="DK477" s="27"/>
      <c r="DL477" s="27"/>
      <c r="DM477" s="27"/>
      <c r="DN477" s="27"/>
      <c r="DO477" s="27"/>
      <c r="DP477" s="27"/>
      <c r="DQ477" s="27"/>
      <c r="DR477" s="27"/>
      <c r="DS477" s="27"/>
      <c r="DT477" s="27"/>
      <c r="DU477" s="27"/>
      <c r="DV477" s="27"/>
      <c r="DW477" s="27"/>
      <c r="DX477" s="27"/>
      <c r="DY477" s="27"/>
      <c r="DZ477" s="27"/>
      <c r="EA477" s="27"/>
      <c r="EB477" s="27"/>
      <c r="EC477" s="27"/>
      <c r="ED477" s="27"/>
      <c r="EE477" s="27"/>
      <c r="EF477" s="27"/>
      <c r="EG477" s="27"/>
      <c r="EH477" s="27"/>
      <c r="EI477" s="27"/>
      <c r="EJ477" s="27"/>
      <c r="EK477" s="27"/>
      <c r="EL477" s="27"/>
      <c r="EM477" s="27"/>
      <c r="EN477" s="27"/>
      <c r="EO477" s="27"/>
      <c r="EP477" s="27"/>
      <c r="EQ477" s="27"/>
      <c r="ER477" s="27"/>
      <c r="ES477" s="27"/>
      <c r="ET477" s="27"/>
      <c r="EU477" s="27"/>
      <c r="EV477" s="27"/>
      <c r="EW477" s="27"/>
      <c r="EX477" s="27"/>
      <c r="EY477" s="27"/>
      <c r="EZ477" s="27"/>
      <c r="FA477" s="27"/>
      <c r="FB477" s="27" t="s">
        <v>694</v>
      </c>
      <c r="FC477" s="27"/>
      <c r="FD477" s="27"/>
      <c r="FE477" s="27" t="s">
        <v>3488</v>
      </c>
      <c r="FF477" s="42"/>
      <c r="FG477" s="42"/>
    </row>
    <row r="478" spans="1:163" x14ac:dyDescent="0.25">
      <c r="A478" s="27" t="str">
        <f t="shared" si="7"/>
        <v>IR003006001011000000000000000000000000</v>
      </c>
      <c r="B478" s="28" t="s">
        <v>694</v>
      </c>
      <c r="C478" s="23" t="s">
        <v>2630</v>
      </c>
      <c r="D478" s="25" t="s">
        <v>710</v>
      </c>
      <c r="E478" s="25" t="s">
        <v>715</v>
      </c>
      <c r="F478" s="25" t="s">
        <v>702</v>
      </c>
      <c r="G478" s="25" t="s">
        <v>734</v>
      </c>
      <c r="H478" s="25" t="s">
        <v>697</v>
      </c>
      <c r="I478" s="25" t="s">
        <v>697</v>
      </c>
      <c r="J478" s="25" t="s">
        <v>697</v>
      </c>
      <c r="K478" s="63" t="s">
        <v>697</v>
      </c>
      <c r="L478" s="25" t="s">
        <v>697</v>
      </c>
      <c r="M478" s="25" t="s">
        <v>697</v>
      </c>
      <c r="N478" s="25" t="s">
        <v>697</v>
      </c>
      <c r="O478" s="25" t="s">
        <v>697</v>
      </c>
      <c r="P478" s="28"/>
      <c r="Q478" s="28" t="s">
        <v>698</v>
      </c>
      <c r="R478" s="28" t="s">
        <v>698</v>
      </c>
      <c r="S478" s="28" t="s">
        <v>694</v>
      </c>
      <c r="T478" s="28" t="s">
        <v>922</v>
      </c>
      <c r="U478" s="31" t="s">
        <v>3615</v>
      </c>
      <c r="V478" s="139" t="s">
        <v>905</v>
      </c>
      <c r="W478" s="24"/>
      <c r="X478" s="24"/>
      <c r="Y478" s="24"/>
      <c r="Z478" s="24" t="s">
        <v>3616</v>
      </c>
      <c r="AA478" s="24"/>
      <c r="AB478" s="24"/>
      <c r="AC478" s="24"/>
      <c r="AD478" s="24"/>
      <c r="AE478" s="24"/>
      <c r="AF478" s="24"/>
      <c r="AG478" s="24"/>
      <c r="AH478" s="28" t="s">
        <v>3617</v>
      </c>
      <c r="AI478" s="28" t="s">
        <v>698</v>
      </c>
      <c r="AJ478" s="28"/>
      <c r="AK478" s="28"/>
      <c r="AL478" s="28"/>
      <c r="AM478" s="28"/>
      <c r="AN478" s="28"/>
      <c r="AO478" s="28"/>
      <c r="AP478" s="28"/>
      <c r="AQ478" s="28"/>
      <c r="AR478" s="28"/>
      <c r="AS478" s="28"/>
      <c r="AT478" s="28"/>
      <c r="AU478" s="28"/>
      <c r="AV478" s="28"/>
      <c r="AW478" s="28"/>
      <c r="AX478" s="28"/>
      <c r="AY478" s="28"/>
      <c r="AZ478" s="28"/>
      <c r="BA478" s="28"/>
      <c r="BB478" s="28"/>
      <c r="BC478" s="28"/>
      <c r="BD478" s="28"/>
      <c r="BE478" s="28"/>
      <c r="BF478" s="28"/>
      <c r="BG478" s="28"/>
      <c r="BH478" s="28"/>
      <c r="BI478" s="28"/>
      <c r="BJ478" s="28"/>
      <c r="BK478" s="28"/>
      <c r="BL478" s="28"/>
      <c r="BM478" s="28"/>
      <c r="BN478" s="28"/>
      <c r="BO478" s="28"/>
      <c r="BP478" s="28"/>
      <c r="BQ478" s="28"/>
      <c r="BR478" s="28"/>
      <c r="BS478" s="28"/>
      <c r="BT478" s="28"/>
      <c r="BU478" s="28"/>
      <c r="BV478" s="28"/>
      <c r="BW478" s="28"/>
      <c r="BX478" s="28"/>
      <c r="BY478" s="28"/>
      <c r="BZ478" s="28"/>
      <c r="CA478" s="28"/>
      <c r="CB478" s="28"/>
      <c r="CC478" s="28"/>
      <c r="CD478" s="28"/>
      <c r="CE478" s="28"/>
      <c r="CF478" s="28"/>
      <c r="CG478" s="28"/>
      <c r="CH478" s="28"/>
      <c r="CI478" s="28"/>
      <c r="CJ478" s="28"/>
      <c r="CK478" s="28"/>
      <c r="CL478" s="28"/>
      <c r="CM478" s="28"/>
      <c r="CN478" s="28"/>
      <c r="CO478" s="28"/>
      <c r="CP478" s="28"/>
      <c r="CQ478" s="28"/>
      <c r="CR478" s="28"/>
      <c r="CS478" s="28"/>
      <c r="CT478" s="28"/>
      <c r="CU478" s="28"/>
      <c r="CV478" s="28"/>
      <c r="CW478" s="28"/>
      <c r="CX478" s="28"/>
      <c r="CY478" s="28"/>
      <c r="CZ478" s="28"/>
      <c r="DA478" s="28"/>
      <c r="DB478" s="28"/>
      <c r="DC478" s="28"/>
      <c r="DD478" s="28"/>
      <c r="DE478" s="28"/>
      <c r="DF478" s="28"/>
      <c r="DG478" s="28"/>
      <c r="DH478" s="28"/>
      <c r="DI478" s="28"/>
      <c r="DJ478" s="28"/>
      <c r="DK478" s="28"/>
      <c r="DL478" s="28"/>
      <c r="DM478" s="28"/>
      <c r="DN478" s="28"/>
      <c r="DO478" s="28"/>
      <c r="DP478" s="28"/>
      <c r="DQ478" s="28"/>
      <c r="DR478" s="28"/>
      <c r="DS478" s="28"/>
      <c r="DT478" s="28"/>
      <c r="DU478" s="28"/>
      <c r="DV478" s="28"/>
      <c r="DW478" s="28"/>
      <c r="DX478" s="28"/>
      <c r="DY478" s="28"/>
      <c r="DZ478" s="28"/>
      <c r="EA478" s="28"/>
      <c r="EB478" s="28"/>
      <c r="EC478" s="28"/>
      <c r="ED478" s="28"/>
      <c r="EE478" s="28"/>
      <c r="EF478" s="28"/>
      <c r="EG478" s="28"/>
      <c r="EH478" s="28"/>
      <c r="EI478" s="28"/>
      <c r="EJ478" s="28"/>
      <c r="EK478" s="28"/>
      <c r="EL478" s="28"/>
      <c r="EM478" s="28"/>
      <c r="EN478" s="28"/>
      <c r="EO478" s="28"/>
      <c r="EP478" s="28"/>
      <c r="EQ478" s="28"/>
      <c r="ER478" s="28"/>
      <c r="ES478" s="28"/>
      <c r="ET478" s="28"/>
      <c r="EU478" s="28"/>
      <c r="EV478" s="28"/>
      <c r="EW478" s="28"/>
      <c r="EX478" s="28"/>
      <c r="EY478" s="28"/>
      <c r="EZ478" s="28"/>
      <c r="FA478" s="28"/>
      <c r="FB478" s="28"/>
      <c r="FC478" s="28"/>
      <c r="FD478" s="28"/>
      <c r="FE478" s="28"/>
      <c r="FF478" s="43"/>
      <c r="FG478" s="43"/>
    </row>
    <row r="479" spans="1:163" x14ac:dyDescent="0.25">
      <c r="A479" s="27" t="str">
        <f t="shared" si="7"/>
        <v>IR003006001011001000000000000000000000</v>
      </c>
      <c r="B479" s="28" t="s">
        <v>2877</v>
      </c>
      <c r="C479" s="23" t="s">
        <v>2630</v>
      </c>
      <c r="D479" s="25" t="s">
        <v>710</v>
      </c>
      <c r="E479" s="25" t="s">
        <v>715</v>
      </c>
      <c r="F479" s="25" t="s">
        <v>702</v>
      </c>
      <c r="G479" s="25" t="s">
        <v>734</v>
      </c>
      <c r="H479" s="25" t="s">
        <v>702</v>
      </c>
      <c r="I479" s="25" t="s">
        <v>697</v>
      </c>
      <c r="J479" s="25" t="s">
        <v>697</v>
      </c>
      <c r="K479" s="63" t="s">
        <v>697</v>
      </c>
      <c r="L479" s="25" t="s">
        <v>697</v>
      </c>
      <c r="M479" s="25" t="s">
        <v>697</v>
      </c>
      <c r="N479" s="25" t="s">
        <v>697</v>
      </c>
      <c r="O479" s="25" t="s">
        <v>697</v>
      </c>
      <c r="P479" s="28"/>
      <c r="Q479" s="28" t="s">
        <v>704</v>
      </c>
      <c r="R479" s="28" t="s">
        <v>698</v>
      </c>
      <c r="S479" s="28" t="s">
        <v>694</v>
      </c>
      <c r="T479" s="28" t="s">
        <v>922</v>
      </c>
      <c r="U479" s="31" t="s">
        <v>3618</v>
      </c>
      <c r="V479" s="139" t="s">
        <v>905</v>
      </c>
      <c r="W479" s="24"/>
      <c r="X479" s="24"/>
      <c r="Y479" s="24"/>
      <c r="Z479" s="24"/>
      <c r="AA479" s="24" t="s">
        <v>3619</v>
      </c>
      <c r="AB479" s="24"/>
      <c r="AC479" s="24"/>
      <c r="AD479" s="24"/>
      <c r="AE479" s="24"/>
      <c r="AF479" s="24"/>
      <c r="AG479" s="24"/>
      <c r="AH479" s="28" t="s">
        <v>3620</v>
      </c>
      <c r="AI479" s="28" t="s">
        <v>704</v>
      </c>
      <c r="AJ479" s="28"/>
      <c r="AK479" s="28"/>
      <c r="AL479" s="28"/>
      <c r="AM479" s="28"/>
      <c r="AN479" s="28"/>
      <c r="AO479" s="28"/>
      <c r="AP479" s="28"/>
      <c r="AQ479" s="28"/>
      <c r="AR479" s="28"/>
      <c r="AS479" s="28"/>
      <c r="AT479" s="28"/>
      <c r="AU479" s="28"/>
      <c r="AV479" s="28"/>
      <c r="AW479" s="28"/>
      <c r="AX479" s="28"/>
      <c r="AY479" s="28"/>
      <c r="AZ479" s="28"/>
      <c r="BA479" s="28"/>
      <c r="BB479" s="28"/>
      <c r="BC479" s="28"/>
      <c r="BD479" s="28"/>
      <c r="BE479" s="28"/>
      <c r="BF479" s="28"/>
      <c r="BG479" s="28"/>
      <c r="BH479" s="28"/>
      <c r="BI479" s="28"/>
      <c r="BJ479" s="28"/>
      <c r="BK479" s="28"/>
      <c r="BL479" s="28"/>
      <c r="BM479" s="28"/>
      <c r="BN479" s="28"/>
      <c r="BO479" s="28"/>
      <c r="BP479" s="28"/>
      <c r="BQ479" s="28"/>
      <c r="BR479" s="28"/>
      <c r="BS479" s="28"/>
      <c r="BT479" s="28"/>
      <c r="BU479" s="28"/>
      <c r="BV479" s="28"/>
      <c r="BW479" s="28"/>
      <c r="BX479" s="28"/>
      <c r="BY479" s="28"/>
      <c r="BZ479" s="28"/>
      <c r="CA479" s="28"/>
      <c r="CB479" s="28"/>
      <c r="CC479" s="28"/>
      <c r="CD479" s="28"/>
      <c r="CE479" s="28"/>
      <c r="CF479" s="28"/>
      <c r="CG479" s="28"/>
      <c r="CH479" s="28"/>
      <c r="CI479" s="28"/>
      <c r="CJ479" s="28"/>
      <c r="CK479" s="28"/>
      <c r="CL479" s="28"/>
      <c r="CM479" s="28"/>
      <c r="CN479" s="28"/>
      <c r="CO479" s="28"/>
      <c r="CP479" s="28"/>
      <c r="CQ479" s="28"/>
      <c r="CR479" s="28"/>
      <c r="CS479" s="28"/>
      <c r="CT479" s="28"/>
      <c r="CU479" s="28"/>
      <c r="CV479" s="28"/>
      <c r="CW479" s="28"/>
      <c r="CX479" s="28"/>
      <c r="CY479" s="28"/>
      <c r="CZ479" s="28"/>
      <c r="DA479" s="28"/>
      <c r="DB479" s="28"/>
      <c r="DC479" s="28"/>
      <c r="DD479" s="28"/>
      <c r="DE479" s="28"/>
      <c r="DF479" s="28"/>
      <c r="DG479" s="28"/>
      <c r="DH479" s="28"/>
      <c r="DI479" s="28"/>
      <c r="DJ479" s="28"/>
      <c r="DK479" s="28"/>
      <c r="DL479" s="28"/>
      <c r="DM479" s="28"/>
      <c r="DN479" s="28"/>
      <c r="DO479" s="28"/>
      <c r="DP479" s="28"/>
      <c r="DQ479" s="28"/>
      <c r="DR479" s="28"/>
      <c r="DS479" s="28"/>
      <c r="DT479" s="28"/>
      <c r="DU479" s="28"/>
      <c r="DV479" s="28"/>
      <c r="DW479" s="28"/>
      <c r="DX479" s="28"/>
      <c r="DY479" s="28"/>
      <c r="DZ479" s="28"/>
      <c r="EA479" s="28"/>
      <c r="EB479" s="28"/>
      <c r="EC479" s="28"/>
      <c r="ED479" s="28"/>
      <c r="EE479" s="28"/>
      <c r="EF479" s="28"/>
      <c r="EG479" s="28"/>
      <c r="EH479" s="28"/>
      <c r="EI479" s="28"/>
      <c r="EJ479" s="28"/>
      <c r="EK479" s="28"/>
      <c r="EL479" s="28"/>
      <c r="EM479" s="28"/>
      <c r="EN479" s="28"/>
      <c r="EO479" s="28"/>
      <c r="EP479" s="28"/>
      <c r="EQ479" s="28"/>
      <c r="ER479" s="28"/>
      <c r="ES479" s="28"/>
      <c r="ET479" s="28"/>
      <c r="EU479" s="28"/>
      <c r="EV479" s="28"/>
      <c r="EW479" s="28"/>
      <c r="EX479" s="28"/>
      <c r="EY479" s="28"/>
      <c r="EZ479" s="28"/>
      <c r="FA479" s="28"/>
      <c r="FB479" s="28"/>
      <c r="FC479" s="28"/>
      <c r="FD479" s="28"/>
      <c r="FE479" s="28"/>
      <c r="FF479" s="43"/>
      <c r="FG479" s="43"/>
    </row>
    <row r="480" spans="1:163" x14ac:dyDescent="0.25">
      <c r="A480" s="27" t="str">
        <f t="shared" si="7"/>
        <v>IR003006001011002000000000000000000000</v>
      </c>
      <c r="B480" s="28" t="s">
        <v>694</v>
      </c>
      <c r="C480" s="23" t="s">
        <v>2630</v>
      </c>
      <c r="D480" s="25" t="s">
        <v>710</v>
      </c>
      <c r="E480" s="25" t="s">
        <v>715</v>
      </c>
      <c r="F480" s="25" t="s">
        <v>702</v>
      </c>
      <c r="G480" s="25" t="s">
        <v>734</v>
      </c>
      <c r="H480" s="25" t="s">
        <v>707</v>
      </c>
      <c r="I480" s="25" t="s">
        <v>697</v>
      </c>
      <c r="J480" s="25" t="s">
        <v>697</v>
      </c>
      <c r="K480" s="63" t="s">
        <v>697</v>
      </c>
      <c r="L480" s="25" t="s">
        <v>697</v>
      </c>
      <c r="M480" s="25" t="s">
        <v>697</v>
      </c>
      <c r="N480" s="25" t="s">
        <v>697</v>
      </c>
      <c r="O480" s="25" t="s">
        <v>697</v>
      </c>
      <c r="P480" s="28"/>
      <c r="Q480" s="28" t="s">
        <v>698</v>
      </c>
      <c r="R480" s="28" t="s">
        <v>698</v>
      </c>
      <c r="S480" s="28" t="s">
        <v>694</v>
      </c>
      <c r="T480" s="28" t="s">
        <v>922</v>
      </c>
      <c r="U480" s="31" t="s">
        <v>3618</v>
      </c>
      <c r="V480" s="139" t="s">
        <v>905</v>
      </c>
      <c r="W480" s="24"/>
      <c r="X480" s="24"/>
      <c r="Y480" s="24"/>
      <c r="Z480" s="24"/>
      <c r="AA480" s="24" t="s">
        <v>3621</v>
      </c>
      <c r="AB480" s="24"/>
      <c r="AC480" s="24"/>
      <c r="AD480" s="24"/>
      <c r="AE480" s="24"/>
      <c r="AF480" s="24"/>
      <c r="AG480" s="24"/>
      <c r="AH480" s="28" t="s">
        <v>3622</v>
      </c>
      <c r="AI480" s="28" t="s">
        <v>698</v>
      </c>
      <c r="AJ480" s="28"/>
      <c r="AK480" s="28"/>
      <c r="AL480" s="28"/>
      <c r="AM480" s="28"/>
      <c r="AN480" s="28"/>
      <c r="AO480" s="28"/>
      <c r="AP480" s="28"/>
      <c r="AQ480" s="28"/>
      <c r="AR480" s="28"/>
      <c r="AS480" s="28"/>
      <c r="AT480" s="28"/>
      <c r="AU480" s="28"/>
      <c r="AV480" s="28"/>
      <c r="AW480" s="28"/>
      <c r="AX480" s="28"/>
      <c r="AY480" s="28"/>
      <c r="AZ480" s="28"/>
      <c r="BA480" s="28"/>
      <c r="BB480" s="28"/>
      <c r="BC480" s="28"/>
      <c r="BD480" s="28"/>
      <c r="BE480" s="28"/>
      <c r="BF480" s="28"/>
      <c r="BG480" s="28"/>
      <c r="BH480" s="28"/>
      <c r="BI480" s="28"/>
      <c r="BJ480" s="28"/>
      <c r="BK480" s="28"/>
      <c r="BL480" s="28"/>
      <c r="BM480" s="28"/>
      <c r="BN480" s="28"/>
      <c r="BO480" s="28"/>
      <c r="BP480" s="28"/>
      <c r="BQ480" s="28"/>
      <c r="BR480" s="28"/>
      <c r="BS480" s="28"/>
      <c r="BT480" s="28"/>
      <c r="BU480" s="28"/>
      <c r="BV480" s="28"/>
      <c r="BW480" s="28"/>
      <c r="BX480" s="28"/>
      <c r="BY480" s="28"/>
      <c r="BZ480" s="28"/>
      <c r="CA480" s="28"/>
      <c r="CB480" s="28"/>
      <c r="CC480" s="28"/>
      <c r="CD480" s="28"/>
      <c r="CE480" s="28"/>
      <c r="CF480" s="28"/>
      <c r="CG480" s="28"/>
      <c r="CH480" s="28"/>
      <c r="CI480" s="28"/>
      <c r="CJ480" s="28"/>
      <c r="CK480" s="28"/>
      <c r="CL480" s="28"/>
      <c r="CM480" s="28"/>
      <c r="CN480" s="28"/>
      <c r="CO480" s="28"/>
      <c r="CP480" s="28"/>
      <c r="CQ480" s="28"/>
      <c r="CR480" s="28"/>
      <c r="CS480" s="28"/>
      <c r="CT480" s="28"/>
      <c r="CU480" s="28"/>
      <c r="CV480" s="28"/>
      <c r="CW480" s="28"/>
      <c r="CX480" s="28"/>
      <c r="CY480" s="28"/>
      <c r="CZ480" s="28"/>
      <c r="DA480" s="28"/>
      <c r="DB480" s="28"/>
      <c r="DC480" s="28"/>
      <c r="DD480" s="28"/>
      <c r="DE480" s="28"/>
      <c r="DF480" s="28"/>
      <c r="DG480" s="28"/>
      <c r="DH480" s="28"/>
      <c r="DI480" s="28"/>
      <c r="DJ480" s="28"/>
      <c r="DK480" s="28"/>
      <c r="DL480" s="28"/>
      <c r="DM480" s="28"/>
      <c r="DN480" s="28"/>
      <c r="DO480" s="28"/>
      <c r="DP480" s="28"/>
      <c r="DQ480" s="28"/>
      <c r="DR480" s="28"/>
      <c r="DS480" s="28"/>
      <c r="DT480" s="28"/>
      <c r="DU480" s="28"/>
      <c r="DV480" s="28"/>
      <c r="DW480" s="28"/>
      <c r="DX480" s="28"/>
      <c r="DY480" s="28"/>
      <c r="DZ480" s="28"/>
      <c r="EA480" s="28"/>
      <c r="EB480" s="28"/>
      <c r="EC480" s="28"/>
      <c r="ED480" s="28"/>
      <c r="EE480" s="28"/>
      <c r="EF480" s="28"/>
      <c r="EG480" s="28"/>
      <c r="EH480" s="28"/>
      <c r="EI480" s="28"/>
      <c r="EJ480" s="28"/>
      <c r="EK480" s="28"/>
      <c r="EL480" s="28"/>
      <c r="EM480" s="28"/>
      <c r="EN480" s="28"/>
      <c r="EO480" s="28"/>
      <c r="EP480" s="28"/>
      <c r="EQ480" s="28"/>
      <c r="ER480" s="28"/>
      <c r="ES480" s="28"/>
      <c r="ET480" s="28"/>
      <c r="EU480" s="28"/>
      <c r="EV480" s="28"/>
      <c r="EW480" s="28"/>
      <c r="EX480" s="28"/>
      <c r="EY480" s="28"/>
      <c r="EZ480" s="28"/>
      <c r="FA480" s="28"/>
      <c r="FB480" s="28"/>
      <c r="FC480" s="28"/>
      <c r="FD480" s="28"/>
      <c r="FE480" s="28"/>
      <c r="FF480" s="43"/>
      <c r="FG480" s="43"/>
    </row>
    <row r="481" spans="1:163" x14ac:dyDescent="0.25">
      <c r="A481" s="27" t="str">
        <f t="shared" si="7"/>
        <v>IR003006001011002001000000000000000000</v>
      </c>
      <c r="B481" s="28" t="s">
        <v>2877</v>
      </c>
      <c r="C481" s="23" t="s">
        <v>2630</v>
      </c>
      <c r="D481" s="25" t="s">
        <v>710</v>
      </c>
      <c r="E481" s="25" t="s">
        <v>715</v>
      </c>
      <c r="F481" s="25" t="s">
        <v>702</v>
      </c>
      <c r="G481" s="25" t="s">
        <v>734</v>
      </c>
      <c r="H481" s="25" t="s">
        <v>707</v>
      </c>
      <c r="I481" s="25" t="s">
        <v>702</v>
      </c>
      <c r="J481" s="25" t="s">
        <v>697</v>
      </c>
      <c r="K481" s="63" t="s">
        <v>697</v>
      </c>
      <c r="L481" s="25" t="s">
        <v>697</v>
      </c>
      <c r="M481" s="25" t="s">
        <v>697</v>
      </c>
      <c r="N481" s="25" t="s">
        <v>697</v>
      </c>
      <c r="O481" s="25" t="s">
        <v>697</v>
      </c>
      <c r="P481" s="28"/>
      <c r="Q481" s="28" t="s">
        <v>704</v>
      </c>
      <c r="R481" s="28" t="s">
        <v>698</v>
      </c>
      <c r="S481" s="28" t="s">
        <v>694</v>
      </c>
      <c r="T481" s="28" t="s">
        <v>922</v>
      </c>
      <c r="U481" s="31" t="s">
        <v>3618</v>
      </c>
      <c r="V481" s="139" t="s">
        <v>905</v>
      </c>
      <c r="W481" s="24"/>
      <c r="X481" s="24"/>
      <c r="Y481" s="24"/>
      <c r="Z481" s="24"/>
      <c r="AA481" s="28"/>
      <c r="AB481" s="24" t="s">
        <v>3623</v>
      </c>
      <c r="AC481" s="24"/>
      <c r="AD481" s="24"/>
      <c r="AE481" s="24"/>
      <c r="AF481" s="24"/>
      <c r="AG481" s="24"/>
      <c r="AH481" s="28" t="s">
        <v>3624</v>
      </c>
      <c r="AI481" s="28" t="s">
        <v>704</v>
      </c>
      <c r="AJ481" s="28"/>
      <c r="AK481" s="28"/>
      <c r="AL481" s="28"/>
      <c r="AM481" s="28"/>
      <c r="AN481" s="28"/>
      <c r="AO481" s="28"/>
      <c r="AP481" s="28"/>
      <c r="AQ481" s="28"/>
      <c r="AR481" s="28"/>
      <c r="AS481" s="28"/>
      <c r="AT481" s="28"/>
      <c r="AU481" s="28"/>
      <c r="AV481" s="28"/>
      <c r="AW481" s="28"/>
      <c r="AX481" s="28"/>
      <c r="AY481" s="28"/>
      <c r="AZ481" s="28"/>
      <c r="BA481" s="28"/>
      <c r="BB481" s="28"/>
      <c r="BC481" s="28"/>
      <c r="BD481" s="28"/>
      <c r="BE481" s="28"/>
      <c r="BF481" s="28"/>
      <c r="BG481" s="28"/>
      <c r="BH481" s="28"/>
      <c r="BI481" s="28"/>
      <c r="BJ481" s="28"/>
      <c r="BK481" s="28"/>
      <c r="BL481" s="28"/>
      <c r="BM481" s="28"/>
      <c r="BN481" s="28"/>
      <c r="BO481" s="28"/>
      <c r="BP481" s="28"/>
      <c r="BQ481" s="28"/>
      <c r="BR481" s="28"/>
      <c r="BS481" s="28"/>
      <c r="BT481" s="28"/>
      <c r="BU481" s="28"/>
      <c r="BV481" s="28"/>
      <c r="BW481" s="28"/>
      <c r="BX481" s="28"/>
      <c r="BY481" s="28"/>
      <c r="BZ481" s="28"/>
      <c r="CA481" s="28"/>
      <c r="CB481" s="28"/>
      <c r="CC481" s="28"/>
      <c r="CD481" s="28"/>
      <c r="CE481" s="28"/>
      <c r="CF481" s="28"/>
      <c r="CG481" s="28"/>
      <c r="CH481" s="28"/>
      <c r="CI481" s="28"/>
      <c r="CJ481" s="28"/>
      <c r="CK481" s="28"/>
      <c r="CL481" s="28"/>
      <c r="CM481" s="28"/>
      <c r="CN481" s="28"/>
      <c r="CO481" s="28"/>
      <c r="CP481" s="28"/>
      <c r="CQ481" s="28"/>
      <c r="CR481" s="28"/>
      <c r="CS481" s="28"/>
      <c r="CT481" s="28"/>
      <c r="CU481" s="28"/>
      <c r="CV481" s="28"/>
      <c r="CW481" s="28"/>
      <c r="CX481" s="28"/>
      <c r="CY481" s="28"/>
      <c r="CZ481" s="28"/>
      <c r="DA481" s="28"/>
      <c r="DB481" s="28"/>
      <c r="DC481" s="28"/>
      <c r="DD481" s="28"/>
      <c r="DE481" s="28"/>
      <c r="DF481" s="28"/>
      <c r="DG481" s="28"/>
      <c r="DH481" s="28"/>
      <c r="DI481" s="28"/>
      <c r="DJ481" s="28"/>
      <c r="DK481" s="28"/>
      <c r="DL481" s="28"/>
      <c r="DM481" s="28"/>
      <c r="DN481" s="28"/>
      <c r="DO481" s="28"/>
      <c r="DP481" s="28"/>
      <c r="DQ481" s="28"/>
      <c r="DR481" s="28"/>
      <c r="DS481" s="28"/>
      <c r="DT481" s="28"/>
      <c r="DU481" s="28"/>
      <c r="DV481" s="28"/>
      <c r="DW481" s="28"/>
      <c r="DX481" s="28"/>
      <c r="DY481" s="28"/>
      <c r="DZ481" s="28"/>
      <c r="EA481" s="28"/>
      <c r="EB481" s="28"/>
      <c r="EC481" s="28"/>
      <c r="ED481" s="28"/>
      <c r="EE481" s="28"/>
      <c r="EF481" s="28"/>
      <c r="EG481" s="28"/>
      <c r="EH481" s="28"/>
      <c r="EI481" s="28"/>
      <c r="EJ481" s="28"/>
      <c r="EK481" s="28"/>
      <c r="EL481" s="28"/>
      <c r="EM481" s="28"/>
      <c r="EN481" s="28"/>
      <c r="EO481" s="28"/>
      <c r="EP481" s="28"/>
      <c r="EQ481" s="28"/>
      <c r="ER481" s="28"/>
      <c r="ES481" s="28"/>
      <c r="ET481" s="28"/>
      <c r="EU481" s="28"/>
      <c r="EV481" s="28"/>
      <c r="EW481" s="28"/>
      <c r="EX481" s="28"/>
      <c r="EY481" s="28"/>
      <c r="EZ481" s="28"/>
      <c r="FA481" s="28"/>
      <c r="FB481" s="28"/>
      <c r="FC481" s="28"/>
      <c r="FD481" s="28"/>
      <c r="FE481" s="28"/>
      <c r="FF481" s="43"/>
      <c r="FG481" s="43"/>
    </row>
    <row r="482" spans="1:163" x14ac:dyDescent="0.25">
      <c r="A482" s="27" t="str">
        <f t="shared" si="7"/>
        <v>IR003006001011002002000000000000000000</v>
      </c>
      <c r="B482" s="28" t="s">
        <v>2877</v>
      </c>
      <c r="C482" s="23" t="s">
        <v>2630</v>
      </c>
      <c r="D482" s="25" t="s">
        <v>710</v>
      </c>
      <c r="E482" s="25" t="s">
        <v>715</v>
      </c>
      <c r="F482" s="25" t="s">
        <v>702</v>
      </c>
      <c r="G482" s="25" t="s">
        <v>734</v>
      </c>
      <c r="H482" s="25" t="s">
        <v>707</v>
      </c>
      <c r="I482" s="25" t="s">
        <v>707</v>
      </c>
      <c r="J482" s="25" t="s">
        <v>697</v>
      </c>
      <c r="K482" s="63" t="s">
        <v>697</v>
      </c>
      <c r="L482" s="25" t="s">
        <v>697</v>
      </c>
      <c r="M482" s="25" t="s">
        <v>697</v>
      </c>
      <c r="N482" s="25" t="s">
        <v>697</v>
      </c>
      <c r="O482" s="25" t="s">
        <v>697</v>
      </c>
      <c r="P482" s="28"/>
      <c r="Q482" s="28" t="s">
        <v>704</v>
      </c>
      <c r="R482" s="28" t="s">
        <v>698</v>
      </c>
      <c r="S482" s="28" t="s">
        <v>694</v>
      </c>
      <c r="T482" s="28" t="s">
        <v>922</v>
      </c>
      <c r="U482" s="31" t="s">
        <v>3618</v>
      </c>
      <c r="V482" s="139" t="s">
        <v>905</v>
      </c>
      <c r="W482" s="24"/>
      <c r="X482" s="24"/>
      <c r="Y482" s="24"/>
      <c r="Z482" s="24"/>
      <c r="AA482" s="28"/>
      <c r="AB482" s="24" t="s">
        <v>3625</v>
      </c>
      <c r="AC482" s="24"/>
      <c r="AD482" s="24"/>
      <c r="AE482" s="24"/>
      <c r="AF482" s="24"/>
      <c r="AG482" s="24"/>
      <c r="AH482" s="28" t="s">
        <v>3626</v>
      </c>
      <c r="AI482" s="28" t="s">
        <v>704</v>
      </c>
      <c r="AJ482" s="28"/>
      <c r="AK482" s="28"/>
      <c r="AL482" s="28"/>
      <c r="AM482" s="28"/>
      <c r="AN482" s="28"/>
      <c r="AO482" s="28"/>
      <c r="AP482" s="28"/>
      <c r="AQ482" s="28"/>
      <c r="AR482" s="28"/>
      <c r="AS482" s="28"/>
      <c r="AT482" s="28"/>
      <c r="AU482" s="28"/>
      <c r="AV482" s="28"/>
      <c r="AW482" s="28"/>
      <c r="AX482" s="28"/>
      <c r="AY482" s="28"/>
      <c r="AZ482" s="28"/>
      <c r="BA482" s="28"/>
      <c r="BB482" s="28"/>
      <c r="BC482" s="28"/>
      <c r="BD482" s="28"/>
      <c r="BE482" s="28"/>
      <c r="BF482" s="28"/>
      <c r="BG482" s="28"/>
      <c r="BH482" s="28"/>
      <c r="BI482" s="28"/>
      <c r="BJ482" s="28"/>
      <c r="BK482" s="28"/>
      <c r="BL482" s="28"/>
      <c r="BM482" s="28"/>
      <c r="BN482" s="28"/>
      <c r="BO482" s="28"/>
      <c r="BP482" s="28"/>
      <c r="BQ482" s="28"/>
      <c r="BR482" s="28"/>
      <c r="BS482" s="28"/>
      <c r="BT482" s="28"/>
      <c r="BU482" s="28"/>
      <c r="BV482" s="28"/>
      <c r="BW482" s="28"/>
      <c r="BX482" s="28"/>
      <c r="BY482" s="28"/>
      <c r="BZ482" s="28"/>
      <c r="CA482" s="28"/>
      <c r="CB482" s="28"/>
      <c r="CC482" s="28"/>
      <c r="CD482" s="28"/>
      <c r="CE482" s="28"/>
      <c r="CF482" s="28"/>
      <c r="CG482" s="28"/>
      <c r="CH482" s="28"/>
      <c r="CI482" s="28"/>
      <c r="CJ482" s="28"/>
      <c r="CK482" s="28"/>
      <c r="CL482" s="28"/>
      <c r="CM482" s="28"/>
      <c r="CN482" s="28"/>
      <c r="CO482" s="28"/>
      <c r="CP482" s="28"/>
      <c r="CQ482" s="28"/>
      <c r="CR482" s="28"/>
      <c r="CS482" s="28"/>
      <c r="CT482" s="28"/>
      <c r="CU482" s="28"/>
      <c r="CV482" s="28"/>
      <c r="CW482" s="28"/>
      <c r="CX482" s="28"/>
      <c r="CY482" s="28"/>
      <c r="CZ482" s="28"/>
      <c r="DA482" s="28"/>
      <c r="DB482" s="28"/>
      <c r="DC482" s="28"/>
      <c r="DD482" s="28"/>
      <c r="DE482" s="28"/>
      <c r="DF482" s="28"/>
      <c r="DG482" s="28"/>
      <c r="DH482" s="28"/>
      <c r="DI482" s="28"/>
      <c r="DJ482" s="28"/>
      <c r="DK482" s="28"/>
      <c r="DL482" s="28"/>
      <c r="DM482" s="28"/>
      <c r="DN482" s="28"/>
      <c r="DO482" s="28"/>
      <c r="DP482" s="28"/>
      <c r="DQ482" s="28"/>
      <c r="DR482" s="28"/>
      <c r="DS482" s="28"/>
      <c r="DT482" s="28"/>
      <c r="DU482" s="28"/>
      <c r="DV482" s="28"/>
      <c r="DW482" s="28"/>
      <c r="DX482" s="28"/>
      <c r="DY482" s="28"/>
      <c r="DZ482" s="28"/>
      <c r="EA482" s="28"/>
      <c r="EB482" s="28"/>
      <c r="EC482" s="28"/>
      <c r="ED482" s="28"/>
      <c r="EE482" s="28"/>
      <c r="EF482" s="28"/>
      <c r="EG482" s="28"/>
      <c r="EH482" s="28"/>
      <c r="EI482" s="28"/>
      <c r="EJ482" s="28"/>
      <c r="EK482" s="28"/>
      <c r="EL482" s="28"/>
      <c r="EM482" s="28"/>
      <c r="EN482" s="28"/>
      <c r="EO482" s="28"/>
      <c r="EP482" s="28"/>
      <c r="EQ482" s="28"/>
      <c r="ER482" s="28"/>
      <c r="ES482" s="28"/>
      <c r="ET482" s="28"/>
      <c r="EU482" s="28"/>
      <c r="EV482" s="28"/>
      <c r="EW482" s="28"/>
      <c r="EX482" s="28"/>
      <c r="EY482" s="28"/>
      <c r="EZ482" s="28"/>
      <c r="FA482" s="28"/>
      <c r="FB482" s="28"/>
      <c r="FC482" s="28"/>
      <c r="FD482" s="28"/>
      <c r="FE482" s="28"/>
      <c r="FF482" s="43"/>
      <c r="FG482" s="43"/>
    </row>
    <row r="483" spans="1:163" x14ac:dyDescent="0.25">
      <c r="A483" s="27" t="str">
        <f t="shared" si="7"/>
        <v>IR003006001011003000000000000000000000</v>
      </c>
      <c r="B483" s="28" t="s">
        <v>694</v>
      </c>
      <c r="C483" s="23" t="s">
        <v>2630</v>
      </c>
      <c r="D483" s="25" t="s">
        <v>710</v>
      </c>
      <c r="E483" s="25" t="s">
        <v>715</v>
      </c>
      <c r="F483" s="25" t="s">
        <v>702</v>
      </c>
      <c r="G483" s="25" t="s">
        <v>734</v>
      </c>
      <c r="H483" s="25" t="s">
        <v>710</v>
      </c>
      <c r="I483" s="25" t="s">
        <v>697</v>
      </c>
      <c r="J483" s="25" t="s">
        <v>697</v>
      </c>
      <c r="K483" s="63" t="s">
        <v>697</v>
      </c>
      <c r="L483" s="25" t="s">
        <v>697</v>
      </c>
      <c r="M483" s="25" t="s">
        <v>697</v>
      </c>
      <c r="N483" s="25" t="s">
        <v>697</v>
      </c>
      <c r="O483" s="25" t="s">
        <v>697</v>
      </c>
      <c r="P483" s="28"/>
      <c r="Q483" s="28" t="s">
        <v>698</v>
      </c>
      <c r="R483" s="28" t="s">
        <v>698</v>
      </c>
      <c r="S483" s="28" t="s">
        <v>694</v>
      </c>
      <c r="T483" s="28" t="s">
        <v>922</v>
      </c>
      <c r="U483" s="31" t="s">
        <v>3618</v>
      </c>
      <c r="V483" s="139" t="s">
        <v>905</v>
      </c>
      <c r="W483" s="24"/>
      <c r="X483" s="24"/>
      <c r="Y483" s="24"/>
      <c r="Z483" s="24"/>
      <c r="AA483" s="24" t="s">
        <v>3627</v>
      </c>
      <c r="AB483" s="24"/>
      <c r="AC483" s="24"/>
      <c r="AD483" s="24"/>
      <c r="AE483" s="24"/>
      <c r="AF483" s="24"/>
      <c r="AG483" s="24"/>
      <c r="AH483" s="28" t="s">
        <v>3628</v>
      </c>
      <c r="AI483" s="28" t="s">
        <v>698</v>
      </c>
      <c r="AJ483" s="28"/>
      <c r="AK483" s="28"/>
      <c r="AL483" s="28"/>
      <c r="AM483" s="28"/>
      <c r="AN483" s="28"/>
      <c r="AO483" s="28"/>
      <c r="AP483" s="28"/>
      <c r="AQ483" s="28"/>
      <c r="AR483" s="28"/>
      <c r="AS483" s="28"/>
      <c r="AT483" s="28"/>
      <c r="AU483" s="28"/>
      <c r="AV483" s="28"/>
      <c r="AW483" s="28"/>
      <c r="AX483" s="28"/>
      <c r="AY483" s="28"/>
      <c r="AZ483" s="28"/>
      <c r="BA483" s="28"/>
      <c r="BB483" s="28"/>
      <c r="BC483" s="28"/>
      <c r="BD483" s="28"/>
      <c r="BE483" s="28"/>
      <c r="BF483" s="28"/>
      <c r="BG483" s="28"/>
      <c r="BH483" s="28"/>
      <c r="BI483" s="28"/>
      <c r="BJ483" s="28"/>
      <c r="BK483" s="28"/>
      <c r="BL483" s="28"/>
      <c r="BM483" s="28"/>
      <c r="BN483" s="28"/>
      <c r="BO483" s="28"/>
      <c r="BP483" s="28"/>
      <c r="BQ483" s="28"/>
      <c r="BR483" s="28"/>
      <c r="BS483" s="28"/>
      <c r="BT483" s="28"/>
      <c r="BU483" s="28"/>
      <c r="BV483" s="28"/>
      <c r="BW483" s="28"/>
      <c r="BX483" s="28"/>
      <c r="BY483" s="28"/>
      <c r="BZ483" s="28"/>
      <c r="CA483" s="28"/>
      <c r="CB483" s="28"/>
      <c r="CC483" s="28"/>
      <c r="CD483" s="28"/>
      <c r="CE483" s="28"/>
      <c r="CF483" s="28"/>
      <c r="CG483" s="28"/>
      <c r="CH483" s="28"/>
      <c r="CI483" s="28"/>
      <c r="CJ483" s="28"/>
      <c r="CK483" s="28"/>
      <c r="CL483" s="28"/>
      <c r="CM483" s="28"/>
      <c r="CN483" s="28"/>
      <c r="CO483" s="28"/>
      <c r="CP483" s="28"/>
      <c r="CQ483" s="28"/>
      <c r="CR483" s="28"/>
      <c r="CS483" s="28"/>
      <c r="CT483" s="28"/>
      <c r="CU483" s="28"/>
      <c r="CV483" s="28"/>
      <c r="CW483" s="28"/>
      <c r="CX483" s="28"/>
      <c r="CY483" s="28"/>
      <c r="CZ483" s="28"/>
      <c r="DA483" s="28"/>
      <c r="DB483" s="28"/>
      <c r="DC483" s="28"/>
      <c r="DD483" s="28"/>
      <c r="DE483" s="28"/>
      <c r="DF483" s="28"/>
      <c r="DG483" s="28"/>
      <c r="DH483" s="28"/>
      <c r="DI483" s="28"/>
      <c r="DJ483" s="28"/>
      <c r="DK483" s="28"/>
      <c r="DL483" s="28"/>
      <c r="DM483" s="28"/>
      <c r="DN483" s="28"/>
      <c r="DO483" s="28"/>
      <c r="DP483" s="28"/>
      <c r="DQ483" s="28"/>
      <c r="DR483" s="28"/>
      <c r="DS483" s="28"/>
      <c r="DT483" s="28"/>
      <c r="DU483" s="28"/>
      <c r="DV483" s="28"/>
      <c r="DW483" s="28"/>
      <c r="DX483" s="28"/>
      <c r="DY483" s="28"/>
      <c r="DZ483" s="28"/>
      <c r="EA483" s="28"/>
      <c r="EB483" s="28"/>
      <c r="EC483" s="28"/>
      <c r="ED483" s="28"/>
      <c r="EE483" s="28"/>
      <c r="EF483" s="28"/>
      <c r="EG483" s="28"/>
      <c r="EH483" s="28"/>
      <c r="EI483" s="28"/>
      <c r="EJ483" s="28"/>
      <c r="EK483" s="28"/>
      <c r="EL483" s="28"/>
      <c r="EM483" s="28"/>
      <c r="EN483" s="28"/>
      <c r="EO483" s="28"/>
      <c r="EP483" s="28"/>
      <c r="EQ483" s="28"/>
      <c r="ER483" s="28"/>
      <c r="ES483" s="28"/>
      <c r="ET483" s="28"/>
      <c r="EU483" s="28"/>
      <c r="EV483" s="28"/>
      <c r="EW483" s="28"/>
      <c r="EX483" s="28"/>
      <c r="EY483" s="28"/>
      <c r="EZ483" s="28"/>
      <c r="FA483" s="28"/>
      <c r="FB483" s="28"/>
      <c r="FC483" s="28"/>
      <c r="FD483" s="28"/>
      <c r="FE483" s="28"/>
      <c r="FF483" s="43"/>
      <c r="FG483" s="43"/>
    </row>
    <row r="484" spans="1:163" x14ac:dyDescent="0.25">
      <c r="A484" s="27" t="str">
        <f t="shared" si="7"/>
        <v>IR003006001011003001000000000000000000</v>
      </c>
      <c r="B484" s="28" t="s">
        <v>2877</v>
      </c>
      <c r="C484" s="23" t="s">
        <v>2630</v>
      </c>
      <c r="D484" s="25" t="s">
        <v>710</v>
      </c>
      <c r="E484" s="25" t="s">
        <v>715</v>
      </c>
      <c r="F484" s="25" t="s">
        <v>702</v>
      </c>
      <c r="G484" s="25" t="s">
        <v>734</v>
      </c>
      <c r="H484" s="25" t="s">
        <v>710</v>
      </c>
      <c r="I484" s="25" t="s">
        <v>702</v>
      </c>
      <c r="J484" s="25" t="s">
        <v>697</v>
      </c>
      <c r="K484" s="63" t="s">
        <v>697</v>
      </c>
      <c r="L484" s="25" t="s">
        <v>697</v>
      </c>
      <c r="M484" s="25" t="s">
        <v>697</v>
      </c>
      <c r="N484" s="25" t="s">
        <v>697</v>
      </c>
      <c r="O484" s="25" t="s">
        <v>697</v>
      </c>
      <c r="P484" s="28"/>
      <c r="Q484" s="28" t="s">
        <v>704</v>
      </c>
      <c r="R484" s="28" t="s">
        <v>698</v>
      </c>
      <c r="S484" s="28" t="s">
        <v>694</v>
      </c>
      <c r="T484" s="28" t="s">
        <v>922</v>
      </c>
      <c r="U484" s="31" t="s">
        <v>3618</v>
      </c>
      <c r="V484" s="139" t="s">
        <v>905</v>
      </c>
      <c r="W484" s="24"/>
      <c r="X484" s="24"/>
      <c r="Y484" s="24"/>
      <c r="Z484" s="24"/>
      <c r="AA484" s="24"/>
      <c r="AB484" s="24" t="s">
        <v>3629</v>
      </c>
      <c r="AC484" s="24"/>
      <c r="AD484" s="24"/>
      <c r="AE484" s="24"/>
      <c r="AF484" s="24"/>
      <c r="AG484" s="24"/>
      <c r="AH484" s="28" t="s">
        <v>3630</v>
      </c>
      <c r="AI484" s="28" t="s">
        <v>704</v>
      </c>
      <c r="AJ484" s="28"/>
      <c r="AK484" s="28"/>
      <c r="AL484" s="28"/>
      <c r="AM484" s="28"/>
      <c r="AN484" s="28"/>
      <c r="AO484" s="28"/>
      <c r="AP484" s="28"/>
      <c r="AQ484" s="28"/>
      <c r="AR484" s="28"/>
      <c r="AS484" s="28"/>
      <c r="AT484" s="28"/>
      <c r="AU484" s="28"/>
      <c r="AV484" s="28"/>
      <c r="AW484" s="28"/>
      <c r="AX484" s="28"/>
      <c r="AY484" s="28"/>
      <c r="AZ484" s="28"/>
      <c r="BA484" s="28"/>
      <c r="BB484" s="28"/>
      <c r="BC484" s="28"/>
      <c r="BD484" s="28"/>
      <c r="BE484" s="28"/>
      <c r="BF484" s="28"/>
      <c r="BG484" s="28"/>
      <c r="BH484" s="28"/>
      <c r="BI484" s="28"/>
      <c r="BJ484" s="28"/>
      <c r="BK484" s="28"/>
      <c r="BL484" s="28"/>
      <c r="BM484" s="28"/>
      <c r="BN484" s="28"/>
      <c r="BO484" s="28"/>
      <c r="BP484" s="28"/>
      <c r="BQ484" s="28"/>
      <c r="BR484" s="28"/>
      <c r="BS484" s="28"/>
      <c r="BT484" s="28"/>
      <c r="BU484" s="28"/>
      <c r="BV484" s="28"/>
      <c r="BW484" s="28"/>
      <c r="BX484" s="28"/>
      <c r="BY484" s="28"/>
      <c r="BZ484" s="28"/>
      <c r="CA484" s="28"/>
      <c r="CB484" s="28"/>
      <c r="CC484" s="28"/>
      <c r="CD484" s="28"/>
      <c r="CE484" s="28"/>
      <c r="CF484" s="28"/>
      <c r="CG484" s="28"/>
      <c r="CH484" s="28"/>
      <c r="CI484" s="28"/>
      <c r="CJ484" s="28"/>
      <c r="CK484" s="28"/>
      <c r="CL484" s="28"/>
      <c r="CM484" s="28"/>
      <c r="CN484" s="28"/>
      <c r="CO484" s="28"/>
      <c r="CP484" s="28"/>
      <c r="CQ484" s="28"/>
      <c r="CR484" s="28"/>
      <c r="CS484" s="28"/>
      <c r="CT484" s="28"/>
      <c r="CU484" s="28"/>
      <c r="CV484" s="28"/>
      <c r="CW484" s="28"/>
      <c r="CX484" s="28"/>
      <c r="CY484" s="28"/>
      <c r="CZ484" s="28"/>
      <c r="DA484" s="28"/>
      <c r="DB484" s="28"/>
      <c r="DC484" s="28"/>
      <c r="DD484" s="28"/>
      <c r="DE484" s="28"/>
      <c r="DF484" s="28"/>
      <c r="DG484" s="28"/>
      <c r="DH484" s="28"/>
      <c r="DI484" s="28"/>
      <c r="DJ484" s="28"/>
      <c r="DK484" s="28"/>
      <c r="DL484" s="28"/>
      <c r="DM484" s="28"/>
      <c r="DN484" s="28"/>
      <c r="DO484" s="28"/>
      <c r="DP484" s="28"/>
      <c r="DQ484" s="28"/>
      <c r="DR484" s="28"/>
      <c r="DS484" s="28"/>
      <c r="DT484" s="28"/>
      <c r="DU484" s="28"/>
      <c r="DV484" s="28"/>
      <c r="DW484" s="28"/>
      <c r="DX484" s="28"/>
      <c r="DY484" s="28"/>
      <c r="DZ484" s="28"/>
      <c r="EA484" s="28"/>
      <c r="EB484" s="28"/>
      <c r="EC484" s="28"/>
      <c r="ED484" s="28"/>
      <c r="EE484" s="28"/>
      <c r="EF484" s="28"/>
      <c r="EG484" s="28"/>
      <c r="EH484" s="28"/>
      <c r="EI484" s="28"/>
      <c r="EJ484" s="28"/>
      <c r="EK484" s="28"/>
      <c r="EL484" s="28"/>
      <c r="EM484" s="28"/>
      <c r="EN484" s="28"/>
      <c r="EO484" s="28"/>
      <c r="EP484" s="28"/>
      <c r="EQ484" s="28"/>
      <c r="ER484" s="28"/>
      <c r="ES484" s="28"/>
      <c r="ET484" s="28"/>
      <c r="EU484" s="28"/>
      <c r="EV484" s="28"/>
      <c r="EW484" s="28"/>
      <c r="EX484" s="28"/>
      <c r="EY484" s="28"/>
      <c r="EZ484" s="28"/>
      <c r="FA484" s="28"/>
      <c r="FB484" s="28"/>
      <c r="FC484" s="28"/>
      <c r="FD484" s="28"/>
      <c r="FE484" s="28"/>
      <c r="FF484" s="43"/>
      <c r="FG484" s="43"/>
    </row>
    <row r="485" spans="1:163" x14ac:dyDescent="0.25">
      <c r="A485" s="27" t="str">
        <f t="shared" si="7"/>
        <v>IR003006001011003002000000000000000000</v>
      </c>
      <c r="B485" s="28" t="s">
        <v>2877</v>
      </c>
      <c r="C485" s="23" t="s">
        <v>2630</v>
      </c>
      <c r="D485" s="25" t="s">
        <v>710</v>
      </c>
      <c r="E485" s="25" t="s">
        <v>715</v>
      </c>
      <c r="F485" s="25" t="s">
        <v>702</v>
      </c>
      <c r="G485" s="25" t="s">
        <v>734</v>
      </c>
      <c r="H485" s="25" t="s">
        <v>710</v>
      </c>
      <c r="I485" s="25" t="s">
        <v>707</v>
      </c>
      <c r="J485" s="25" t="s">
        <v>697</v>
      </c>
      <c r="K485" s="63" t="s">
        <v>697</v>
      </c>
      <c r="L485" s="25" t="s">
        <v>697</v>
      </c>
      <c r="M485" s="25" t="s">
        <v>697</v>
      </c>
      <c r="N485" s="25" t="s">
        <v>697</v>
      </c>
      <c r="O485" s="25" t="s">
        <v>697</v>
      </c>
      <c r="P485" s="28"/>
      <c r="Q485" s="28" t="s">
        <v>704</v>
      </c>
      <c r="R485" s="28" t="s">
        <v>698</v>
      </c>
      <c r="S485" s="28" t="s">
        <v>694</v>
      </c>
      <c r="T485" s="28" t="s">
        <v>922</v>
      </c>
      <c r="U485" s="31" t="s">
        <v>3618</v>
      </c>
      <c r="V485" s="139" t="s">
        <v>905</v>
      </c>
      <c r="W485" s="24"/>
      <c r="X485" s="24"/>
      <c r="Y485" s="24"/>
      <c r="Z485" s="24"/>
      <c r="AA485" s="24"/>
      <c r="AB485" s="24" t="s">
        <v>2508</v>
      </c>
      <c r="AC485" s="24"/>
      <c r="AD485" s="24"/>
      <c r="AE485" s="24"/>
      <c r="AF485" s="24"/>
      <c r="AG485" s="24"/>
      <c r="AH485" s="28" t="s">
        <v>3631</v>
      </c>
      <c r="AI485" s="28" t="s">
        <v>704</v>
      </c>
      <c r="AJ485" s="28"/>
      <c r="AK485" s="28"/>
      <c r="AL485" s="28"/>
      <c r="AM485" s="28"/>
      <c r="AN485" s="28"/>
      <c r="AO485" s="28"/>
      <c r="AP485" s="28"/>
      <c r="AQ485" s="28"/>
      <c r="AR485" s="28"/>
      <c r="AS485" s="28"/>
      <c r="AT485" s="28"/>
      <c r="AU485" s="28"/>
      <c r="AV485" s="28"/>
      <c r="AW485" s="28"/>
      <c r="AX485" s="28"/>
      <c r="AY485" s="28"/>
      <c r="AZ485" s="28"/>
      <c r="BA485" s="28"/>
      <c r="BB485" s="28"/>
      <c r="BC485" s="28"/>
      <c r="BD485" s="28"/>
      <c r="BE485" s="28"/>
      <c r="BF485" s="28"/>
      <c r="BG485" s="28"/>
      <c r="BH485" s="28"/>
      <c r="BI485" s="28"/>
      <c r="BJ485" s="28"/>
      <c r="BK485" s="28"/>
      <c r="BL485" s="28"/>
      <c r="BM485" s="28"/>
      <c r="BN485" s="28"/>
      <c r="BO485" s="28"/>
      <c r="BP485" s="28"/>
      <c r="BQ485" s="28"/>
      <c r="BR485" s="28"/>
      <c r="BS485" s="28"/>
      <c r="BT485" s="28"/>
      <c r="BU485" s="28"/>
      <c r="BV485" s="28"/>
      <c r="BW485" s="28"/>
      <c r="BX485" s="28"/>
      <c r="BY485" s="28"/>
      <c r="BZ485" s="28"/>
      <c r="CA485" s="28"/>
      <c r="CB485" s="28"/>
      <c r="CC485" s="28"/>
      <c r="CD485" s="28"/>
      <c r="CE485" s="28"/>
      <c r="CF485" s="28"/>
      <c r="CG485" s="28"/>
      <c r="CH485" s="28"/>
      <c r="CI485" s="28"/>
      <c r="CJ485" s="28"/>
      <c r="CK485" s="28"/>
      <c r="CL485" s="28"/>
      <c r="CM485" s="28"/>
      <c r="CN485" s="28"/>
      <c r="CO485" s="28"/>
      <c r="CP485" s="28"/>
      <c r="CQ485" s="28"/>
      <c r="CR485" s="28"/>
      <c r="CS485" s="28"/>
      <c r="CT485" s="28"/>
      <c r="CU485" s="28"/>
      <c r="CV485" s="28"/>
      <c r="CW485" s="28"/>
      <c r="CX485" s="28"/>
      <c r="CY485" s="28"/>
      <c r="CZ485" s="28"/>
      <c r="DA485" s="28"/>
      <c r="DB485" s="28"/>
      <c r="DC485" s="28"/>
      <c r="DD485" s="28"/>
      <c r="DE485" s="28"/>
      <c r="DF485" s="28"/>
      <c r="DG485" s="28"/>
      <c r="DH485" s="28"/>
      <c r="DI485" s="28"/>
      <c r="DJ485" s="28"/>
      <c r="DK485" s="28"/>
      <c r="DL485" s="28"/>
      <c r="DM485" s="28"/>
      <c r="DN485" s="28"/>
      <c r="DO485" s="28"/>
      <c r="DP485" s="28"/>
      <c r="DQ485" s="28"/>
      <c r="DR485" s="28"/>
      <c r="DS485" s="28"/>
      <c r="DT485" s="28"/>
      <c r="DU485" s="28"/>
      <c r="DV485" s="28"/>
      <c r="DW485" s="28"/>
      <c r="DX485" s="28"/>
      <c r="DY485" s="28"/>
      <c r="DZ485" s="28"/>
      <c r="EA485" s="28"/>
      <c r="EB485" s="28"/>
      <c r="EC485" s="28"/>
      <c r="ED485" s="28"/>
      <c r="EE485" s="28"/>
      <c r="EF485" s="28"/>
      <c r="EG485" s="28"/>
      <c r="EH485" s="28"/>
      <c r="EI485" s="28"/>
      <c r="EJ485" s="28"/>
      <c r="EK485" s="28"/>
      <c r="EL485" s="28"/>
      <c r="EM485" s="28"/>
      <c r="EN485" s="28"/>
      <c r="EO485" s="28"/>
      <c r="EP485" s="28"/>
      <c r="EQ485" s="28"/>
      <c r="ER485" s="28"/>
      <c r="ES485" s="28"/>
      <c r="ET485" s="28"/>
      <c r="EU485" s="28"/>
      <c r="EV485" s="28"/>
      <c r="EW485" s="28"/>
      <c r="EX485" s="28"/>
      <c r="EY485" s="28"/>
      <c r="EZ485" s="28"/>
      <c r="FA485" s="28"/>
      <c r="FB485" s="28"/>
      <c r="FC485" s="28"/>
      <c r="FD485" s="28"/>
      <c r="FE485" s="28"/>
      <c r="FF485" s="43"/>
      <c r="FG485" s="43"/>
    </row>
    <row r="486" spans="1:163" x14ac:dyDescent="0.25">
      <c r="A486" s="27" t="str">
        <f t="shared" si="7"/>
        <v>IR003006001011003003000000000000000000</v>
      </c>
      <c r="B486" s="28" t="s">
        <v>2877</v>
      </c>
      <c r="C486" s="23" t="s">
        <v>2630</v>
      </c>
      <c r="D486" s="25" t="s">
        <v>710</v>
      </c>
      <c r="E486" s="25" t="s">
        <v>715</v>
      </c>
      <c r="F486" s="25" t="s">
        <v>702</v>
      </c>
      <c r="G486" s="25" t="s">
        <v>734</v>
      </c>
      <c r="H486" s="25" t="s">
        <v>710</v>
      </c>
      <c r="I486" s="25" t="s">
        <v>710</v>
      </c>
      <c r="J486" s="25" t="s">
        <v>697</v>
      </c>
      <c r="K486" s="63" t="s">
        <v>697</v>
      </c>
      <c r="L486" s="25" t="s">
        <v>697</v>
      </c>
      <c r="M486" s="25" t="s">
        <v>697</v>
      </c>
      <c r="N486" s="25" t="s">
        <v>697</v>
      </c>
      <c r="O486" s="25" t="s">
        <v>697</v>
      </c>
      <c r="P486" s="28"/>
      <c r="Q486" s="28" t="s">
        <v>704</v>
      </c>
      <c r="R486" s="28" t="s">
        <v>698</v>
      </c>
      <c r="S486" s="28" t="s">
        <v>694</v>
      </c>
      <c r="T486" s="28" t="s">
        <v>922</v>
      </c>
      <c r="U486" s="31" t="s">
        <v>3618</v>
      </c>
      <c r="V486" s="139" t="s">
        <v>905</v>
      </c>
      <c r="W486" s="24"/>
      <c r="X486" s="24"/>
      <c r="Y486" s="24"/>
      <c r="Z486" s="24"/>
      <c r="AA486" s="24"/>
      <c r="AB486" s="24" t="s">
        <v>3632</v>
      </c>
      <c r="AC486" s="24"/>
      <c r="AD486" s="24"/>
      <c r="AE486" s="24"/>
      <c r="AF486" s="24"/>
      <c r="AG486" s="24"/>
      <c r="AH486" s="28" t="s">
        <v>3633</v>
      </c>
      <c r="AI486" s="28" t="s">
        <v>704</v>
      </c>
      <c r="AJ486" s="28"/>
      <c r="AK486" s="28"/>
      <c r="AL486" s="28"/>
      <c r="AM486" s="28"/>
      <c r="AN486" s="28"/>
      <c r="AO486" s="28"/>
      <c r="AP486" s="28"/>
      <c r="AQ486" s="28"/>
      <c r="AR486" s="28"/>
      <c r="AS486" s="28"/>
      <c r="AT486" s="28"/>
      <c r="AU486" s="28"/>
      <c r="AV486" s="28"/>
      <c r="AW486" s="28"/>
      <c r="AX486" s="28"/>
      <c r="AY486" s="28"/>
      <c r="AZ486" s="28"/>
      <c r="BA486" s="28"/>
      <c r="BB486" s="28"/>
      <c r="BC486" s="28"/>
      <c r="BD486" s="28"/>
      <c r="BE486" s="28"/>
      <c r="BF486" s="28"/>
      <c r="BG486" s="28"/>
      <c r="BH486" s="28"/>
      <c r="BI486" s="28"/>
      <c r="BJ486" s="28"/>
      <c r="BK486" s="28"/>
      <c r="BL486" s="28"/>
      <c r="BM486" s="28"/>
      <c r="BN486" s="28"/>
      <c r="BO486" s="28"/>
      <c r="BP486" s="28"/>
      <c r="BQ486" s="28"/>
      <c r="BR486" s="28"/>
      <c r="BS486" s="28"/>
      <c r="BT486" s="28"/>
      <c r="BU486" s="28"/>
      <c r="BV486" s="28"/>
      <c r="BW486" s="28"/>
      <c r="BX486" s="28"/>
      <c r="BY486" s="28"/>
      <c r="BZ486" s="28"/>
      <c r="CA486" s="28"/>
      <c r="CB486" s="28"/>
      <c r="CC486" s="28"/>
      <c r="CD486" s="28"/>
      <c r="CE486" s="28"/>
      <c r="CF486" s="28"/>
      <c r="CG486" s="28"/>
      <c r="CH486" s="28"/>
      <c r="CI486" s="28"/>
      <c r="CJ486" s="28"/>
      <c r="CK486" s="28"/>
      <c r="CL486" s="28"/>
      <c r="CM486" s="28"/>
      <c r="CN486" s="28"/>
      <c r="CO486" s="28"/>
      <c r="CP486" s="28"/>
      <c r="CQ486" s="28"/>
      <c r="CR486" s="28"/>
      <c r="CS486" s="28"/>
      <c r="CT486" s="28"/>
      <c r="CU486" s="28"/>
      <c r="CV486" s="28"/>
      <c r="CW486" s="28"/>
      <c r="CX486" s="28"/>
      <c r="CY486" s="28"/>
      <c r="CZ486" s="28"/>
      <c r="DA486" s="28"/>
      <c r="DB486" s="28"/>
      <c r="DC486" s="28"/>
      <c r="DD486" s="28"/>
      <c r="DE486" s="28"/>
      <c r="DF486" s="28"/>
      <c r="DG486" s="28"/>
      <c r="DH486" s="28"/>
      <c r="DI486" s="28"/>
      <c r="DJ486" s="28"/>
      <c r="DK486" s="28"/>
      <c r="DL486" s="28"/>
      <c r="DM486" s="28"/>
      <c r="DN486" s="28"/>
      <c r="DO486" s="28"/>
      <c r="DP486" s="28"/>
      <c r="DQ486" s="28"/>
      <c r="DR486" s="28"/>
      <c r="DS486" s="28"/>
      <c r="DT486" s="28"/>
      <c r="DU486" s="28"/>
      <c r="DV486" s="28"/>
      <c r="DW486" s="28"/>
      <c r="DX486" s="28"/>
      <c r="DY486" s="28"/>
      <c r="DZ486" s="28"/>
      <c r="EA486" s="28"/>
      <c r="EB486" s="28"/>
      <c r="EC486" s="28"/>
      <c r="ED486" s="28"/>
      <c r="EE486" s="28"/>
      <c r="EF486" s="28"/>
      <c r="EG486" s="28"/>
      <c r="EH486" s="28"/>
      <c r="EI486" s="28"/>
      <c r="EJ486" s="28"/>
      <c r="EK486" s="28"/>
      <c r="EL486" s="28"/>
      <c r="EM486" s="28"/>
      <c r="EN486" s="28"/>
      <c r="EO486" s="28"/>
      <c r="EP486" s="28"/>
      <c r="EQ486" s="28"/>
      <c r="ER486" s="28"/>
      <c r="ES486" s="28"/>
      <c r="ET486" s="28"/>
      <c r="EU486" s="28"/>
      <c r="EV486" s="28"/>
      <c r="EW486" s="28"/>
      <c r="EX486" s="28"/>
      <c r="EY486" s="28"/>
      <c r="EZ486" s="28"/>
      <c r="FA486" s="28"/>
      <c r="FB486" s="28"/>
      <c r="FC486" s="28"/>
      <c r="FD486" s="28"/>
      <c r="FE486" s="28"/>
      <c r="FF486" s="43"/>
      <c r="FG486" s="43"/>
    </row>
    <row r="487" spans="1:163" x14ac:dyDescent="0.25">
      <c r="A487" s="27" t="str">
        <f t="shared" si="7"/>
        <v>IR003006001011003004000000000000000000</v>
      </c>
      <c r="B487" s="28" t="s">
        <v>2877</v>
      </c>
      <c r="C487" s="23" t="s">
        <v>2630</v>
      </c>
      <c r="D487" s="25" t="s">
        <v>710</v>
      </c>
      <c r="E487" s="25" t="s">
        <v>715</v>
      </c>
      <c r="F487" s="25" t="s">
        <v>702</v>
      </c>
      <c r="G487" s="25" t="s">
        <v>734</v>
      </c>
      <c r="H487" s="25" t="s">
        <v>710</v>
      </c>
      <c r="I487" s="25" t="s">
        <v>711</v>
      </c>
      <c r="J487" s="25" t="s">
        <v>697</v>
      </c>
      <c r="K487" s="63" t="s">
        <v>697</v>
      </c>
      <c r="L487" s="25" t="s">
        <v>697</v>
      </c>
      <c r="M487" s="25" t="s">
        <v>697</v>
      </c>
      <c r="N487" s="25" t="s">
        <v>697</v>
      </c>
      <c r="O487" s="25" t="s">
        <v>697</v>
      </c>
      <c r="P487" s="28"/>
      <c r="Q487" s="28" t="s">
        <v>704</v>
      </c>
      <c r="R487" s="28" t="s">
        <v>698</v>
      </c>
      <c r="S487" s="28" t="s">
        <v>694</v>
      </c>
      <c r="T487" s="28" t="s">
        <v>922</v>
      </c>
      <c r="U487" s="31" t="s">
        <v>3618</v>
      </c>
      <c r="V487" s="139" t="s">
        <v>905</v>
      </c>
      <c r="W487" s="24"/>
      <c r="X487" s="24"/>
      <c r="Y487" s="24"/>
      <c r="Z487" s="24"/>
      <c r="AA487" s="24"/>
      <c r="AB487" s="24" t="s">
        <v>3634</v>
      </c>
      <c r="AC487" s="24"/>
      <c r="AD487" s="24"/>
      <c r="AE487" s="24"/>
      <c r="AF487" s="24"/>
      <c r="AG487" s="24"/>
      <c r="AH487" s="28" t="s">
        <v>3635</v>
      </c>
      <c r="AI487" s="28" t="s">
        <v>704</v>
      </c>
      <c r="AJ487" s="28"/>
      <c r="AK487" s="28"/>
      <c r="AL487" s="28"/>
      <c r="AM487" s="28"/>
      <c r="AN487" s="28"/>
      <c r="AO487" s="28"/>
      <c r="AP487" s="28"/>
      <c r="AQ487" s="28"/>
      <c r="AR487" s="28"/>
      <c r="AS487" s="28"/>
      <c r="AT487" s="28"/>
      <c r="AU487" s="28"/>
      <c r="AV487" s="28"/>
      <c r="AW487" s="28"/>
      <c r="AX487" s="28"/>
      <c r="AY487" s="28"/>
      <c r="AZ487" s="28"/>
      <c r="BA487" s="28"/>
      <c r="BB487" s="28"/>
      <c r="BC487" s="28"/>
      <c r="BD487" s="28"/>
      <c r="BE487" s="28"/>
      <c r="BF487" s="28"/>
      <c r="BG487" s="28"/>
      <c r="BH487" s="28"/>
      <c r="BI487" s="28"/>
      <c r="BJ487" s="28"/>
      <c r="BK487" s="28"/>
      <c r="BL487" s="28"/>
      <c r="BM487" s="28"/>
      <c r="BN487" s="28"/>
      <c r="BO487" s="28"/>
      <c r="BP487" s="28"/>
      <c r="BQ487" s="28"/>
      <c r="BR487" s="28"/>
      <c r="BS487" s="28"/>
      <c r="BT487" s="28"/>
      <c r="BU487" s="28"/>
      <c r="BV487" s="28"/>
      <c r="BW487" s="28"/>
      <c r="BX487" s="28"/>
      <c r="BY487" s="28"/>
      <c r="BZ487" s="28"/>
      <c r="CA487" s="28"/>
      <c r="CB487" s="28"/>
      <c r="CC487" s="28"/>
      <c r="CD487" s="28"/>
      <c r="CE487" s="28"/>
      <c r="CF487" s="28"/>
      <c r="CG487" s="28"/>
      <c r="CH487" s="28"/>
      <c r="CI487" s="28"/>
      <c r="CJ487" s="28"/>
      <c r="CK487" s="28"/>
      <c r="CL487" s="28"/>
      <c r="CM487" s="28"/>
      <c r="CN487" s="28"/>
      <c r="CO487" s="28"/>
      <c r="CP487" s="28"/>
      <c r="CQ487" s="28"/>
      <c r="CR487" s="28"/>
      <c r="CS487" s="28"/>
      <c r="CT487" s="28"/>
      <c r="CU487" s="28"/>
      <c r="CV487" s="28"/>
      <c r="CW487" s="28"/>
      <c r="CX487" s="28"/>
      <c r="CY487" s="28"/>
      <c r="CZ487" s="28"/>
      <c r="DA487" s="28"/>
      <c r="DB487" s="28"/>
      <c r="DC487" s="28"/>
      <c r="DD487" s="28"/>
      <c r="DE487" s="28"/>
      <c r="DF487" s="28"/>
      <c r="DG487" s="28"/>
      <c r="DH487" s="28"/>
      <c r="DI487" s="28"/>
      <c r="DJ487" s="28"/>
      <c r="DK487" s="28"/>
      <c r="DL487" s="28"/>
      <c r="DM487" s="28"/>
      <c r="DN487" s="28"/>
      <c r="DO487" s="28"/>
      <c r="DP487" s="28"/>
      <c r="DQ487" s="28"/>
      <c r="DR487" s="28"/>
      <c r="DS487" s="28"/>
      <c r="DT487" s="28"/>
      <c r="DU487" s="28"/>
      <c r="DV487" s="28"/>
      <c r="DW487" s="28"/>
      <c r="DX487" s="28"/>
      <c r="DY487" s="28"/>
      <c r="DZ487" s="28"/>
      <c r="EA487" s="28"/>
      <c r="EB487" s="28"/>
      <c r="EC487" s="28"/>
      <c r="ED487" s="28"/>
      <c r="EE487" s="28"/>
      <c r="EF487" s="28"/>
      <c r="EG487" s="28"/>
      <c r="EH487" s="28"/>
      <c r="EI487" s="28"/>
      <c r="EJ487" s="28"/>
      <c r="EK487" s="28"/>
      <c r="EL487" s="28"/>
      <c r="EM487" s="28"/>
      <c r="EN487" s="28"/>
      <c r="EO487" s="28"/>
      <c r="EP487" s="28"/>
      <c r="EQ487" s="28"/>
      <c r="ER487" s="28"/>
      <c r="ES487" s="28"/>
      <c r="ET487" s="28"/>
      <c r="EU487" s="28"/>
      <c r="EV487" s="28"/>
      <c r="EW487" s="28"/>
      <c r="EX487" s="28"/>
      <c r="EY487" s="28"/>
      <c r="EZ487" s="28"/>
      <c r="FA487" s="28"/>
      <c r="FB487" s="28"/>
      <c r="FC487" s="28"/>
      <c r="FD487" s="28"/>
      <c r="FE487" s="28"/>
      <c r="FF487" s="43"/>
      <c r="FG487" s="43"/>
    </row>
    <row r="488" spans="1:163" x14ac:dyDescent="0.25">
      <c r="A488" s="27" t="str">
        <f t="shared" si="7"/>
        <v>IR003006002000000000000000000000000000</v>
      </c>
      <c r="B488" s="27" t="s">
        <v>694</v>
      </c>
      <c r="C488" s="23" t="s">
        <v>2630</v>
      </c>
      <c r="D488" s="23" t="s">
        <v>710</v>
      </c>
      <c r="E488" s="23" t="s">
        <v>715</v>
      </c>
      <c r="F488" s="23" t="s">
        <v>707</v>
      </c>
      <c r="G488" s="23" t="s">
        <v>697</v>
      </c>
      <c r="H488" s="23" t="s">
        <v>697</v>
      </c>
      <c r="I488" s="21" t="s">
        <v>697</v>
      </c>
      <c r="J488" s="23" t="s">
        <v>697</v>
      </c>
      <c r="K488" s="64" t="s">
        <v>697</v>
      </c>
      <c r="L488" s="23" t="s">
        <v>697</v>
      </c>
      <c r="M488" s="23" t="s">
        <v>697</v>
      </c>
      <c r="N488" s="23" t="s">
        <v>697</v>
      </c>
      <c r="O488" s="23" t="s">
        <v>697</v>
      </c>
      <c r="P488" s="27">
        <v>0</v>
      </c>
      <c r="Q488" s="27" t="s">
        <v>698</v>
      </c>
      <c r="R488" s="27" t="s">
        <v>698</v>
      </c>
      <c r="S488" s="28" t="s">
        <v>694</v>
      </c>
      <c r="T488" s="28" t="s">
        <v>922</v>
      </c>
      <c r="U488" s="34" t="s">
        <v>3636</v>
      </c>
      <c r="V488" s="52" t="s">
        <v>905</v>
      </c>
      <c r="W488" s="20"/>
      <c r="X488" s="20"/>
      <c r="Y488" s="20" t="s">
        <v>894</v>
      </c>
      <c r="Z488" s="20"/>
      <c r="AA488" s="20"/>
      <c r="AB488" s="20"/>
      <c r="AC488" s="20"/>
      <c r="AD488" s="20"/>
      <c r="AE488" s="20"/>
      <c r="AF488" s="20"/>
      <c r="AG488" s="20"/>
      <c r="AH488" s="27" t="s">
        <v>3637</v>
      </c>
      <c r="AI488" s="28" t="s">
        <v>698</v>
      </c>
      <c r="AJ488" s="27" t="s">
        <v>694</v>
      </c>
      <c r="AK488" s="27" t="s">
        <v>694</v>
      </c>
      <c r="AL488" s="27" t="s">
        <v>694</v>
      </c>
      <c r="AM488" s="27" t="s">
        <v>694</v>
      </c>
      <c r="AN488" s="27" t="s">
        <v>694</v>
      </c>
      <c r="AO488" s="27" t="s">
        <v>694</v>
      </c>
      <c r="AP488" s="27" t="s">
        <v>694</v>
      </c>
      <c r="AQ488" s="27" t="s">
        <v>694</v>
      </c>
      <c r="AR488" s="27" t="s">
        <v>694</v>
      </c>
      <c r="AS488" s="27" t="s">
        <v>694</v>
      </c>
      <c r="AT488" s="27" t="s">
        <v>694</v>
      </c>
      <c r="AU488" s="27" t="s">
        <v>694</v>
      </c>
      <c r="AV488" s="27" t="s">
        <v>694</v>
      </c>
      <c r="AW488" s="27" t="s">
        <v>694</v>
      </c>
      <c r="AX488" s="27" t="s">
        <v>694</v>
      </c>
      <c r="AY488" s="27" t="s">
        <v>694</v>
      </c>
      <c r="AZ488" s="27" t="s">
        <v>694</v>
      </c>
      <c r="BA488" s="27" t="s">
        <v>694</v>
      </c>
      <c r="BB488" s="27" t="s">
        <v>694</v>
      </c>
      <c r="BC488" s="27" t="s">
        <v>694</v>
      </c>
      <c r="BD488" s="27" t="s">
        <v>694</v>
      </c>
      <c r="BE488" s="27" t="s">
        <v>694</v>
      </c>
      <c r="BF488" s="27" t="s">
        <v>694</v>
      </c>
      <c r="BG488" s="27" t="s">
        <v>694</v>
      </c>
      <c r="BH488" s="27" t="s">
        <v>694</v>
      </c>
      <c r="BI488" s="27" t="s">
        <v>694</v>
      </c>
      <c r="BJ488" s="27" t="s">
        <v>694</v>
      </c>
      <c r="BK488" s="27" t="s">
        <v>694</v>
      </c>
      <c r="BL488" s="27" t="s">
        <v>694</v>
      </c>
      <c r="BM488" s="27" t="s">
        <v>694</v>
      </c>
      <c r="BN488" s="27" t="s">
        <v>694</v>
      </c>
      <c r="BO488" s="27" t="s">
        <v>694</v>
      </c>
      <c r="BP488" s="27" t="s">
        <v>694</v>
      </c>
      <c r="BQ488" s="27" t="s">
        <v>694</v>
      </c>
      <c r="BR488" s="27" t="s">
        <v>694</v>
      </c>
      <c r="BS488" s="27" t="s">
        <v>694</v>
      </c>
      <c r="BT488" s="27" t="s">
        <v>694</v>
      </c>
      <c r="BU488" s="27" t="s">
        <v>694</v>
      </c>
      <c r="BV488" s="27" t="s">
        <v>694</v>
      </c>
      <c r="BW488" s="27" t="s">
        <v>694</v>
      </c>
      <c r="BX488" s="27" t="s">
        <v>694</v>
      </c>
      <c r="BY488" s="27" t="s">
        <v>694</v>
      </c>
      <c r="BZ488" s="27" t="s">
        <v>694</v>
      </c>
      <c r="CA488" s="27" t="s">
        <v>694</v>
      </c>
      <c r="CB488" s="27" t="s">
        <v>694</v>
      </c>
      <c r="CC488" s="27" t="s">
        <v>694</v>
      </c>
      <c r="CD488" s="27" t="s">
        <v>694</v>
      </c>
      <c r="CE488" s="27" t="s">
        <v>694</v>
      </c>
      <c r="CF488" s="27" t="s">
        <v>694</v>
      </c>
      <c r="CG488" s="27" t="s">
        <v>694</v>
      </c>
      <c r="CH488" s="27" t="s">
        <v>694</v>
      </c>
      <c r="CI488" s="27" t="s">
        <v>694</v>
      </c>
      <c r="CJ488" s="27" t="s">
        <v>694</v>
      </c>
      <c r="CK488" s="27" t="s">
        <v>694</v>
      </c>
      <c r="CL488" s="27" t="s">
        <v>694</v>
      </c>
      <c r="CM488" s="27" t="s">
        <v>694</v>
      </c>
      <c r="CN488" s="27" t="s">
        <v>694</v>
      </c>
      <c r="CO488" s="27" t="s">
        <v>694</v>
      </c>
      <c r="CP488" s="27" t="s">
        <v>694</v>
      </c>
      <c r="CQ488" s="27" t="s">
        <v>694</v>
      </c>
      <c r="CR488" s="27" t="s">
        <v>694</v>
      </c>
      <c r="CS488" s="27" t="s">
        <v>694</v>
      </c>
      <c r="CT488" s="27" t="s">
        <v>694</v>
      </c>
      <c r="CU488" s="27" t="s">
        <v>694</v>
      </c>
      <c r="CV488" s="27" t="s">
        <v>694</v>
      </c>
      <c r="CW488" s="27" t="s">
        <v>694</v>
      </c>
      <c r="CX488" s="27" t="s">
        <v>694</v>
      </c>
      <c r="CY488" s="27" t="s">
        <v>694</v>
      </c>
      <c r="CZ488" s="27" t="s">
        <v>694</v>
      </c>
      <c r="DA488" s="27" t="s">
        <v>694</v>
      </c>
      <c r="DB488" s="27" t="s">
        <v>694</v>
      </c>
      <c r="DC488" s="27" t="s">
        <v>694</v>
      </c>
      <c r="DD488" s="27" t="s">
        <v>694</v>
      </c>
      <c r="DE488" s="27" t="s">
        <v>694</v>
      </c>
      <c r="DF488" s="27" t="s">
        <v>694</v>
      </c>
      <c r="DG488" s="27" t="s">
        <v>694</v>
      </c>
      <c r="DH488" s="27" t="s">
        <v>694</v>
      </c>
      <c r="DI488" s="27" t="s">
        <v>694</v>
      </c>
      <c r="DJ488" s="27" t="s">
        <v>694</v>
      </c>
      <c r="DK488" s="27" t="s">
        <v>694</v>
      </c>
      <c r="DL488" s="27" t="s">
        <v>694</v>
      </c>
      <c r="DM488" s="27" t="s">
        <v>694</v>
      </c>
      <c r="DN488" s="27" t="s">
        <v>694</v>
      </c>
      <c r="DO488" s="27" t="s">
        <v>694</v>
      </c>
      <c r="DP488" s="27" t="s">
        <v>694</v>
      </c>
      <c r="DQ488" s="27" t="s">
        <v>694</v>
      </c>
      <c r="DR488" s="27" t="s">
        <v>694</v>
      </c>
      <c r="DS488" s="27" t="s">
        <v>694</v>
      </c>
      <c r="DT488" s="27" t="s">
        <v>694</v>
      </c>
      <c r="DU488" s="27" t="s">
        <v>694</v>
      </c>
      <c r="DV488" s="27" t="s">
        <v>694</v>
      </c>
      <c r="DW488" s="27" t="s">
        <v>694</v>
      </c>
      <c r="DX488" s="27" t="s">
        <v>694</v>
      </c>
      <c r="DY488" s="27" t="s">
        <v>694</v>
      </c>
      <c r="DZ488" s="27" t="s">
        <v>694</v>
      </c>
      <c r="EA488" s="27" t="s">
        <v>694</v>
      </c>
      <c r="EB488" s="27" t="s">
        <v>694</v>
      </c>
      <c r="EC488" s="27" t="s">
        <v>694</v>
      </c>
      <c r="ED488" s="27" t="s">
        <v>694</v>
      </c>
      <c r="EE488" s="27" t="s">
        <v>694</v>
      </c>
      <c r="EF488" s="27" t="s">
        <v>694</v>
      </c>
      <c r="EG488" s="27" t="s">
        <v>694</v>
      </c>
      <c r="EH488" s="27" t="s">
        <v>694</v>
      </c>
      <c r="EI488" s="27" t="s">
        <v>694</v>
      </c>
      <c r="EJ488" s="27" t="s">
        <v>694</v>
      </c>
      <c r="EK488" s="27" t="s">
        <v>694</v>
      </c>
      <c r="EL488" s="27" t="s">
        <v>694</v>
      </c>
      <c r="EM488" s="27" t="s">
        <v>694</v>
      </c>
      <c r="EN488" s="27" t="s">
        <v>694</v>
      </c>
      <c r="EO488" s="27" t="s">
        <v>694</v>
      </c>
      <c r="EP488" s="27" t="s">
        <v>694</v>
      </c>
      <c r="EQ488" s="27" t="s">
        <v>694</v>
      </c>
      <c r="ER488" s="27" t="s">
        <v>694</v>
      </c>
      <c r="ES488" s="27" t="s">
        <v>694</v>
      </c>
      <c r="ET488" s="27" t="s">
        <v>694</v>
      </c>
      <c r="EU488" s="27" t="s">
        <v>694</v>
      </c>
      <c r="EV488" s="27" t="s">
        <v>694</v>
      </c>
      <c r="EW488" s="27" t="s">
        <v>694</v>
      </c>
      <c r="EX488" s="27" t="s">
        <v>694</v>
      </c>
      <c r="EY488" s="27" t="s">
        <v>694</v>
      </c>
      <c r="EZ488" s="27" t="s">
        <v>694</v>
      </c>
      <c r="FA488" s="27" t="s">
        <v>694</v>
      </c>
      <c r="FB488" s="27" t="s">
        <v>694</v>
      </c>
      <c r="FC488" s="27" t="s">
        <v>694</v>
      </c>
      <c r="FD488" s="27" t="s">
        <v>694</v>
      </c>
      <c r="FE488" s="27" t="s">
        <v>694</v>
      </c>
      <c r="FF488" s="42"/>
      <c r="FG488" s="42"/>
    </row>
    <row r="489" spans="1:163" x14ac:dyDescent="0.25">
      <c r="A489" s="27" t="str">
        <f t="shared" si="7"/>
        <v>IR003006002001000000000000000000000000</v>
      </c>
      <c r="B489" s="20" t="s">
        <v>2877</v>
      </c>
      <c r="C489" s="23" t="s">
        <v>2630</v>
      </c>
      <c r="D489" s="23" t="s">
        <v>710</v>
      </c>
      <c r="E489" s="23" t="s">
        <v>715</v>
      </c>
      <c r="F489" s="23" t="s">
        <v>707</v>
      </c>
      <c r="G489" s="21" t="s">
        <v>702</v>
      </c>
      <c r="H489" s="23" t="s">
        <v>697</v>
      </c>
      <c r="I489" s="21" t="s">
        <v>697</v>
      </c>
      <c r="J489" s="23" t="s">
        <v>697</v>
      </c>
      <c r="K489" s="64" t="s">
        <v>697</v>
      </c>
      <c r="L489" s="23" t="s">
        <v>697</v>
      </c>
      <c r="M489" s="23" t="s">
        <v>697</v>
      </c>
      <c r="N489" s="23" t="s">
        <v>697</v>
      </c>
      <c r="O489" s="23" t="s">
        <v>697</v>
      </c>
      <c r="P489" s="27">
        <v>0</v>
      </c>
      <c r="Q489" s="27" t="s">
        <v>704</v>
      </c>
      <c r="R489" s="27" t="s">
        <v>698</v>
      </c>
      <c r="S489" s="28" t="s">
        <v>694</v>
      </c>
      <c r="T489" s="28" t="s">
        <v>922</v>
      </c>
      <c r="U489" s="34" t="s">
        <v>3638</v>
      </c>
      <c r="V489" s="52" t="s">
        <v>905</v>
      </c>
      <c r="W489" s="20"/>
      <c r="X489" s="20"/>
      <c r="Y489" s="20"/>
      <c r="Z489" s="20" t="s">
        <v>3639</v>
      </c>
      <c r="AA489" s="20"/>
      <c r="AB489" s="20"/>
      <c r="AC489" s="20"/>
      <c r="AD489" s="20"/>
      <c r="AE489" s="20"/>
      <c r="AF489" s="20"/>
      <c r="AG489" s="20"/>
      <c r="AH489" s="27" t="s">
        <v>3640</v>
      </c>
      <c r="AI489" s="28" t="s">
        <v>704</v>
      </c>
      <c r="AJ489" s="27" t="s">
        <v>698</v>
      </c>
      <c r="AK489" s="27" t="s">
        <v>698</v>
      </c>
      <c r="AL489" s="27" t="s">
        <v>698</v>
      </c>
      <c r="AM489" s="27" t="s">
        <v>698</v>
      </c>
      <c r="AN489" s="27" t="s">
        <v>698</v>
      </c>
      <c r="AO489" s="27" t="s">
        <v>698</v>
      </c>
      <c r="AP489" s="27" t="s">
        <v>698</v>
      </c>
      <c r="AQ489" s="27" t="s">
        <v>698</v>
      </c>
      <c r="AR489" s="27" t="s">
        <v>698</v>
      </c>
      <c r="AS489" s="27" t="s">
        <v>698</v>
      </c>
      <c r="AT489" s="27" t="s">
        <v>698</v>
      </c>
      <c r="AU489" s="27" t="s">
        <v>698</v>
      </c>
      <c r="AV489" s="27" t="s">
        <v>698</v>
      </c>
      <c r="AW489" s="27" t="s">
        <v>698</v>
      </c>
      <c r="AX489" s="27" t="s">
        <v>698</v>
      </c>
      <c r="AY489" s="27" t="s">
        <v>698</v>
      </c>
      <c r="AZ489" s="27" t="s">
        <v>698</v>
      </c>
      <c r="BA489" s="27" t="s">
        <v>698</v>
      </c>
      <c r="BB489" s="27" t="s">
        <v>698</v>
      </c>
      <c r="BC489" s="27" t="s">
        <v>698</v>
      </c>
      <c r="BD489" s="27" t="s">
        <v>698</v>
      </c>
      <c r="BE489" s="27" t="s">
        <v>698</v>
      </c>
      <c r="BF489" s="27" t="s">
        <v>698</v>
      </c>
      <c r="BG489" s="27" t="s">
        <v>698</v>
      </c>
      <c r="BH489" s="27" t="s">
        <v>698</v>
      </c>
      <c r="BI489" s="27" t="s">
        <v>698</v>
      </c>
      <c r="BJ489" s="27" t="s">
        <v>698</v>
      </c>
      <c r="BK489" s="27" t="s">
        <v>698</v>
      </c>
      <c r="BL489" s="27" t="s">
        <v>698</v>
      </c>
      <c r="BM489" s="27" t="s">
        <v>698</v>
      </c>
      <c r="BN489" s="27" t="s">
        <v>698</v>
      </c>
      <c r="BO489" s="27" t="s">
        <v>698</v>
      </c>
      <c r="BP489" s="27" t="s">
        <v>698</v>
      </c>
      <c r="BQ489" s="27" t="s">
        <v>698</v>
      </c>
      <c r="BR489" s="27" t="s">
        <v>698</v>
      </c>
      <c r="BS489" s="27" t="s">
        <v>698</v>
      </c>
      <c r="BT489" s="27" t="s">
        <v>698</v>
      </c>
      <c r="BU489" s="27" t="s">
        <v>698</v>
      </c>
      <c r="BV489" s="27" t="s">
        <v>698</v>
      </c>
      <c r="BW489" s="27" t="s">
        <v>698</v>
      </c>
      <c r="BX489" s="27" t="s">
        <v>698</v>
      </c>
      <c r="BY489" s="27" t="s">
        <v>698</v>
      </c>
      <c r="BZ489" s="27" t="s">
        <v>698</v>
      </c>
      <c r="CA489" s="27" t="s">
        <v>698</v>
      </c>
      <c r="CB489" s="27" t="s">
        <v>698</v>
      </c>
      <c r="CC489" s="27" t="s">
        <v>698</v>
      </c>
      <c r="CD489" s="27" t="s">
        <v>698</v>
      </c>
      <c r="CE489" s="27" t="s">
        <v>698</v>
      </c>
      <c r="CF489" s="27" t="s">
        <v>698</v>
      </c>
      <c r="CG489" s="27" t="s">
        <v>698</v>
      </c>
      <c r="CH489" s="27" t="s">
        <v>698</v>
      </c>
      <c r="CI489" s="27" t="s">
        <v>698</v>
      </c>
      <c r="CJ489" s="27" t="s">
        <v>698</v>
      </c>
      <c r="CK489" s="27" t="s">
        <v>698</v>
      </c>
      <c r="CL489" s="27" t="s">
        <v>698</v>
      </c>
      <c r="CM489" s="27" t="s">
        <v>698</v>
      </c>
      <c r="CN489" s="27" t="s">
        <v>698</v>
      </c>
      <c r="CO489" s="27" t="s">
        <v>698</v>
      </c>
      <c r="CP489" s="27" t="s">
        <v>698</v>
      </c>
      <c r="CQ489" s="27" t="s">
        <v>698</v>
      </c>
      <c r="CR489" s="27" t="s">
        <v>698</v>
      </c>
      <c r="CS489" s="27" t="s">
        <v>698</v>
      </c>
      <c r="CT489" s="27" t="s">
        <v>698</v>
      </c>
      <c r="CU489" s="27" t="s">
        <v>698</v>
      </c>
      <c r="CV489" s="27" t="s">
        <v>698</v>
      </c>
      <c r="CW489" s="27" t="s">
        <v>698</v>
      </c>
      <c r="CX489" s="27" t="s">
        <v>698</v>
      </c>
      <c r="CY489" s="27" t="s">
        <v>698</v>
      </c>
      <c r="CZ489" s="27" t="s">
        <v>698</v>
      </c>
      <c r="DA489" s="27" t="s">
        <v>698</v>
      </c>
      <c r="DB489" s="27" t="s">
        <v>698</v>
      </c>
      <c r="DC489" s="27" t="s">
        <v>698</v>
      </c>
      <c r="DD489" s="27" t="s">
        <v>698</v>
      </c>
      <c r="DE489" s="27" t="s">
        <v>698</v>
      </c>
      <c r="DF489" s="27" t="s">
        <v>698</v>
      </c>
      <c r="DG489" s="27" t="s">
        <v>698</v>
      </c>
      <c r="DH489" s="27" t="s">
        <v>698</v>
      </c>
      <c r="DI489" s="27" t="s">
        <v>698</v>
      </c>
      <c r="DJ489" s="27" t="s">
        <v>698</v>
      </c>
      <c r="DK489" s="27" t="s">
        <v>698</v>
      </c>
      <c r="DL489" s="27" t="s">
        <v>698</v>
      </c>
      <c r="DM489" s="27" t="s">
        <v>698</v>
      </c>
      <c r="DN489" s="27" t="s">
        <v>698</v>
      </c>
      <c r="DO489" s="27" t="s">
        <v>698</v>
      </c>
      <c r="DP489" s="27" t="s">
        <v>698</v>
      </c>
      <c r="DQ489" s="27" t="s">
        <v>698</v>
      </c>
      <c r="DR489" s="27" t="s">
        <v>698</v>
      </c>
      <c r="DS489" s="27" t="s">
        <v>698</v>
      </c>
      <c r="DT489" s="27" t="s">
        <v>698</v>
      </c>
      <c r="DU489" s="27" t="s">
        <v>698</v>
      </c>
      <c r="DV489" s="27" t="s">
        <v>698</v>
      </c>
      <c r="DW489" s="27" t="s">
        <v>698</v>
      </c>
      <c r="DX489" s="27" t="s">
        <v>698</v>
      </c>
      <c r="DY489" s="27" t="s">
        <v>698</v>
      </c>
      <c r="DZ489" s="27" t="s">
        <v>698</v>
      </c>
      <c r="EA489" s="27" t="s">
        <v>698</v>
      </c>
      <c r="EB489" s="27" t="s">
        <v>698</v>
      </c>
      <c r="EC489" s="27" t="s">
        <v>698</v>
      </c>
      <c r="ED489" s="27" t="s">
        <v>698</v>
      </c>
      <c r="EE489" s="27" t="s">
        <v>698</v>
      </c>
      <c r="EF489" s="27" t="s">
        <v>698</v>
      </c>
      <c r="EG489" s="27" t="s">
        <v>698</v>
      </c>
      <c r="EH489" s="27" t="s">
        <v>698</v>
      </c>
      <c r="EI489" s="27" t="s">
        <v>704</v>
      </c>
      <c r="EJ489" s="27" t="s">
        <v>704</v>
      </c>
      <c r="EK489" s="27" t="s">
        <v>704</v>
      </c>
      <c r="EL489" s="27" t="s">
        <v>704</v>
      </c>
      <c r="EM489" s="27" t="s">
        <v>704</v>
      </c>
      <c r="EN489" s="27" t="s">
        <v>698</v>
      </c>
      <c r="EO489" s="27" t="s">
        <v>698</v>
      </c>
      <c r="EP489" s="27" t="s">
        <v>698</v>
      </c>
      <c r="EQ489" s="27" t="s">
        <v>698</v>
      </c>
      <c r="ER489" s="27" t="s">
        <v>698</v>
      </c>
      <c r="ES489" s="27" t="s">
        <v>698</v>
      </c>
      <c r="ET489" s="27" t="s">
        <v>698</v>
      </c>
      <c r="EU489" s="27" t="s">
        <v>698</v>
      </c>
      <c r="EV489" s="27" t="s">
        <v>698</v>
      </c>
      <c r="EW489" s="27" t="s">
        <v>3485</v>
      </c>
      <c r="EX489" s="27" t="s">
        <v>3641</v>
      </c>
      <c r="EY489" s="27" t="s">
        <v>2707</v>
      </c>
      <c r="EZ489" s="27" t="s">
        <v>2668</v>
      </c>
      <c r="FA489" s="27" t="s">
        <v>694</v>
      </c>
      <c r="FB489" s="27" t="s">
        <v>694</v>
      </c>
      <c r="FC489" s="27" t="s">
        <v>694</v>
      </c>
      <c r="FD489" s="27" t="s">
        <v>694</v>
      </c>
      <c r="FE489" s="27" t="s">
        <v>3488</v>
      </c>
      <c r="FF489" s="42"/>
      <c r="FG489" s="42"/>
    </row>
    <row r="490" spans="1:163" x14ac:dyDescent="0.25">
      <c r="A490" s="27" t="str">
        <f t="shared" si="7"/>
        <v>IR003006002002000000000000000000000000</v>
      </c>
      <c r="B490" s="20" t="s">
        <v>2877</v>
      </c>
      <c r="C490" s="23" t="s">
        <v>2630</v>
      </c>
      <c r="D490" s="23" t="s">
        <v>710</v>
      </c>
      <c r="E490" s="23" t="s">
        <v>715</v>
      </c>
      <c r="F490" s="23" t="s">
        <v>707</v>
      </c>
      <c r="G490" s="21" t="s">
        <v>707</v>
      </c>
      <c r="H490" s="23" t="s">
        <v>697</v>
      </c>
      <c r="I490" s="21" t="s">
        <v>697</v>
      </c>
      <c r="J490" s="23" t="s">
        <v>697</v>
      </c>
      <c r="K490" s="64" t="s">
        <v>697</v>
      </c>
      <c r="L490" s="23" t="s">
        <v>697</v>
      </c>
      <c r="M490" s="23" t="s">
        <v>697</v>
      </c>
      <c r="N490" s="23" t="s">
        <v>697</v>
      </c>
      <c r="O490" s="23" t="s">
        <v>697</v>
      </c>
      <c r="P490" s="27">
        <v>0</v>
      </c>
      <c r="Q490" s="27" t="s">
        <v>704</v>
      </c>
      <c r="R490" s="27" t="s">
        <v>698</v>
      </c>
      <c r="S490" s="28" t="s">
        <v>694</v>
      </c>
      <c r="T490" s="28" t="s">
        <v>922</v>
      </c>
      <c r="U490" s="34" t="s">
        <v>3642</v>
      </c>
      <c r="V490" s="52" t="s">
        <v>905</v>
      </c>
      <c r="W490" s="20"/>
      <c r="X490" s="20"/>
      <c r="Y490" s="20"/>
      <c r="Z490" s="20" t="s">
        <v>3643</v>
      </c>
      <c r="AA490" s="20"/>
      <c r="AB490" s="20"/>
      <c r="AC490" s="20"/>
      <c r="AD490" s="20"/>
      <c r="AE490" s="20"/>
      <c r="AF490" s="20"/>
      <c r="AG490" s="20"/>
      <c r="AH490" s="27" t="s">
        <v>3644</v>
      </c>
      <c r="AI490" s="28" t="s">
        <v>704</v>
      </c>
      <c r="AJ490" s="27" t="s">
        <v>698</v>
      </c>
      <c r="AK490" s="27" t="s">
        <v>698</v>
      </c>
      <c r="AL490" s="27" t="s">
        <v>698</v>
      </c>
      <c r="AM490" s="27" t="s">
        <v>698</v>
      </c>
      <c r="AN490" s="27" t="s">
        <v>698</v>
      </c>
      <c r="AO490" s="27" t="s">
        <v>698</v>
      </c>
      <c r="AP490" s="27" t="s">
        <v>698</v>
      </c>
      <c r="AQ490" s="27" t="s">
        <v>698</v>
      </c>
      <c r="AR490" s="27" t="s">
        <v>698</v>
      </c>
      <c r="AS490" s="27" t="s">
        <v>698</v>
      </c>
      <c r="AT490" s="27" t="s">
        <v>698</v>
      </c>
      <c r="AU490" s="27" t="s">
        <v>698</v>
      </c>
      <c r="AV490" s="27" t="s">
        <v>698</v>
      </c>
      <c r="AW490" s="27" t="s">
        <v>698</v>
      </c>
      <c r="AX490" s="27" t="s">
        <v>698</v>
      </c>
      <c r="AY490" s="27" t="s">
        <v>698</v>
      </c>
      <c r="AZ490" s="27" t="s">
        <v>698</v>
      </c>
      <c r="BA490" s="27" t="s">
        <v>698</v>
      </c>
      <c r="BB490" s="27" t="s">
        <v>698</v>
      </c>
      <c r="BC490" s="27" t="s">
        <v>698</v>
      </c>
      <c r="BD490" s="27" t="s">
        <v>698</v>
      </c>
      <c r="BE490" s="27" t="s">
        <v>698</v>
      </c>
      <c r="BF490" s="27" t="s">
        <v>698</v>
      </c>
      <c r="BG490" s="27" t="s">
        <v>698</v>
      </c>
      <c r="BH490" s="27" t="s">
        <v>698</v>
      </c>
      <c r="BI490" s="27" t="s">
        <v>698</v>
      </c>
      <c r="BJ490" s="27" t="s">
        <v>698</v>
      </c>
      <c r="BK490" s="27" t="s">
        <v>698</v>
      </c>
      <c r="BL490" s="27" t="s">
        <v>698</v>
      </c>
      <c r="BM490" s="27" t="s">
        <v>698</v>
      </c>
      <c r="BN490" s="27" t="s">
        <v>698</v>
      </c>
      <c r="BO490" s="27" t="s">
        <v>698</v>
      </c>
      <c r="BP490" s="27" t="s">
        <v>698</v>
      </c>
      <c r="BQ490" s="27" t="s">
        <v>698</v>
      </c>
      <c r="BR490" s="27" t="s">
        <v>698</v>
      </c>
      <c r="BS490" s="27" t="s">
        <v>698</v>
      </c>
      <c r="BT490" s="27" t="s">
        <v>698</v>
      </c>
      <c r="BU490" s="27" t="s">
        <v>698</v>
      </c>
      <c r="BV490" s="27" t="s">
        <v>698</v>
      </c>
      <c r="BW490" s="27" t="s">
        <v>698</v>
      </c>
      <c r="BX490" s="27" t="s">
        <v>698</v>
      </c>
      <c r="BY490" s="27" t="s">
        <v>698</v>
      </c>
      <c r="BZ490" s="27" t="s">
        <v>698</v>
      </c>
      <c r="CA490" s="27" t="s">
        <v>698</v>
      </c>
      <c r="CB490" s="27" t="s">
        <v>698</v>
      </c>
      <c r="CC490" s="27" t="s">
        <v>698</v>
      </c>
      <c r="CD490" s="27" t="s">
        <v>698</v>
      </c>
      <c r="CE490" s="27" t="s">
        <v>698</v>
      </c>
      <c r="CF490" s="27" t="s">
        <v>698</v>
      </c>
      <c r="CG490" s="27" t="s">
        <v>698</v>
      </c>
      <c r="CH490" s="27" t="s">
        <v>698</v>
      </c>
      <c r="CI490" s="27" t="s">
        <v>698</v>
      </c>
      <c r="CJ490" s="27" t="s">
        <v>698</v>
      </c>
      <c r="CK490" s="27" t="s">
        <v>698</v>
      </c>
      <c r="CL490" s="27" t="s">
        <v>698</v>
      </c>
      <c r="CM490" s="27" t="s">
        <v>698</v>
      </c>
      <c r="CN490" s="27" t="s">
        <v>698</v>
      </c>
      <c r="CO490" s="27" t="s">
        <v>698</v>
      </c>
      <c r="CP490" s="27" t="s">
        <v>698</v>
      </c>
      <c r="CQ490" s="27" t="s">
        <v>698</v>
      </c>
      <c r="CR490" s="27" t="s">
        <v>698</v>
      </c>
      <c r="CS490" s="27" t="s">
        <v>698</v>
      </c>
      <c r="CT490" s="27" t="s">
        <v>698</v>
      </c>
      <c r="CU490" s="27" t="s">
        <v>698</v>
      </c>
      <c r="CV490" s="27" t="s">
        <v>698</v>
      </c>
      <c r="CW490" s="27" t="s">
        <v>698</v>
      </c>
      <c r="CX490" s="27" t="s">
        <v>698</v>
      </c>
      <c r="CY490" s="27" t="s">
        <v>698</v>
      </c>
      <c r="CZ490" s="27" t="s">
        <v>698</v>
      </c>
      <c r="DA490" s="27" t="s">
        <v>698</v>
      </c>
      <c r="DB490" s="27" t="s">
        <v>698</v>
      </c>
      <c r="DC490" s="27" t="s">
        <v>698</v>
      </c>
      <c r="DD490" s="27" t="s">
        <v>698</v>
      </c>
      <c r="DE490" s="27" t="s">
        <v>698</v>
      </c>
      <c r="DF490" s="27" t="s">
        <v>698</v>
      </c>
      <c r="DG490" s="27" t="s">
        <v>698</v>
      </c>
      <c r="DH490" s="27" t="s">
        <v>698</v>
      </c>
      <c r="DI490" s="27" t="s">
        <v>698</v>
      </c>
      <c r="DJ490" s="27" t="s">
        <v>698</v>
      </c>
      <c r="DK490" s="27" t="s">
        <v>698</v>
      </c>
      <c r="DL490" s="27" t="s">
        <v>698</v>
      </c>
      <c r="DM490" s="27" t="s">
        <v>698</v>
      </c>
      <c r="DN490" s="27" t="s">
        <v>698</v>
      </c>
      <c r="DO490" s="27" t="s">
        <v>698</v>
      </c>
      <c r="DP490" s="27" t="s">
        <v>698</v>
      </c>
      <c r="DQ490" s="27" t="s">
        <v>698</v>
      </c>
      <c r="DR490" s="27" t="s">
        <v>698</v>
      </c>
      <c r="DS490" s="27" t="s">
        <v>698</v>
      </c>
      <c r="DT490" s="27" t="s">
        <v>698</v>
      </c>
      <c r="DU490" s="27" t="s">
        <v>698</v>
      </c>
      <c r="DV490" s="27" t="s">
        <v>698</v>
      </c>
      <c r="DW490" s="27" t="s">
        <v>698</v>
      </c>
      <c r="DX490" s="27" t="s">
        <v>698</v>
      </c>
      <c r="DY490" s="27" t="s">
        <v>698</v>
      </c>
      <c r="DZ490" s="27" t="s">
        <v>698</v>
      </c>
      <c r="EA490" s="27" t="s">
        <v>698</v>
      </c>
      <c r="EB490" s="27" t="s">
        <v>698</v>
      </c>
      <c r="EC490" s="27" t="s">
        <v>698</v>
      </c>
      <c r="ED490" s="27" t="s">
        <v>698</v>
      </c>
      <c r="EE490" s="27" t="s">
        <v>698</v>
      </c>
      <c r="EF490" s="27" t="s">
        <v>698</v>
      </c>
      <c r="EG490" s="27" t="s">
        <v>698</v>
      </c>
      <c r="EH490" s="27" t="s">
        <v>698</v>
      </c>
      <c r="EI490" s="27" t="s">
        <v>704</v>
      </c>
      <c r="EJ490" s="27" t="s">
        <v>704</v>
      </c>
      <c r="EK490" s="27" t="s">
        <v>704</v>
      </c>
      <c r="EL490" s="27" t="s">
        <v>704</v>
      </c>
      <c r="EM490" s="27" t="s">
        <v>704</v>
      </c>
      <c r="EN490" s="27" t="s">
        <v>698</v>
      </c>
      <c r="EO490" s="27" t="s">
        <v>698</v>
      </c>
      <c r="EP490" s="27" t="s">
        <v>698</v>
      </c>
      <c r="EQ490" s="27" t="s">
        <v>698</v>
      </c>
      <c r="ER490" s="27" t="s">
        <v>698</v>
      </c>
      <c r="ES490" s="27" t="s">
        <v>698</v>
      </c>
      <c r="ET490" s="27" t="s">
        <v>698</v>
      </c>
      <c r="EU490" s="27" t="s">
        <v>698</v>
      </c>
      <c r="EV490" s="27" t="s">
        <v>698</v>
      </c>
      <c r="EW490" s="27" t="s">
        <v>3485</v>
      </c>
      <c r="EX490" s="27" t="s">
        <v>3641</v>
      </c>
      <c r="EY490" s="27" t="s">
        <v>2707</v>
      </c>
      <c r="EZ490" s="27" t="s">
        <v>3645</v>
      </c>
      <c r="FA490" s="27" t="s">
        <v>694</v>
      </c>
      <c r="FB490" s="27" t="s">
        <v>694</v>
      </c>
      <c r="FC490" s="27" t="s">
        <v>694</v>
      </c>
      <c r="FD490" s="27" t="s">
        <v>694</v>
      </c>
      <c r="FE490" s="27" t="s">
        <v>3488</v>
      </c>
      <c r="FF490" s="42"/>
      <c r="FG490" s="42"/>
    </row>
    <row r="491" spans="1:163" x14ac:dyDescent="0.25">
      <c r="A491" s="27" t="str">
        <f t="shared" si="7"/>
        <v>IR003006002003000000000000000000000000</v>
      </c>
      <c r="B491" s="20" t="s">
        <v>2877</v>
      </c>
      <c r="C491" s="23" t="s">
        <v>2630</v>
      </c>
      <c r="D491" s="23" t="s">
        <v>710</v>
      </c>
      <c r="E491" s="23" t="s">
        <v>715</v>
      </c>
      <c r="F491" s="23" t="s">
        <v>707</v>
      </c>
      <c r="G491" s="21" t="s">
        <v>710</v>
      </c>
      <c r="H491" s="23" t="s">
        <v>697</v>
      </c>
      <c r="I491" s="21" t="s">
        <v>697</v>
      </c>
      <c r="J491" s="23" t="s">
        <v>697</v>
      </c>
      <c r="K491" s="64" t="s">
        <v>697</v>
      </c>
      <c r="L491" s="23" t="s">
        <v>697</v>
      </c>
      <c r="M491" s="23" t="s">
        <v>697</v>
      </c>
      <c r="N491" s="23" t="s">
        <v>697</v>
      </c>
      <c r="O491" s="23" t="s">
        <v>697</v>
      </c>
      <c r="P491" s="27">
        <v>0</v>
      </c>
      <c r="Q491" s="27" t="s">
        <v>704</v>
      </c>
      <c r="R491" s="27" t="s">
        <v>698</v>
      </c>
      <c r="S491" s="28" t="s">
        <v>694</v>
      </c>
      <c r="T491" s="28" t="s">
        <v>922</v>
      </c>
      <c r="U491" s="34" t="s">
        <v>3646</v>
      </c>
      <c r="V491" s="52" t="s">
        <v>905</v>
      </c>
      <c r="W491" s="20"/>
      <c r="X491" s="20"/>
      <c r="Y491" s="20"/>
      <c r="Z491" s="20" t="s">
        <v>3647</v>
      </c>
      <c r="AA491" s="20"/>
      <c r="AB491" s="20"/>
      <c r="AC491" s="20"/>
      <c r="AD491" s="20"/>
      <c r="AE491" s="20"/>
      <c r="AF491" s="20"/>
      <c r="AG491" s="20"/>
      <c r="AH491" s="27" t="s">
        <v>3648</v>
      </c>
      <c r="AI491" s="28" t="s">
        <v>704</v>
      </c>
      <c r="AJ491" s="27" t="s">
        <v>698</v>
      </c>
      <c r="AK491" s="27" t="s">
        <v>698</v>
      </c>
      <c r="AL491" s="27" t="s">
        <v>698</v>
      </c>
      <c r="AM491" s="27" t="s">
        <v>698</v>
      </c>
      <c r="AN491" s="27" t="s">
        <v>698</v>
      </c>
      <c r="AO491" s="27" t="s">
        <v>698</v>
      </c>
      <c r="AP491" s="27" t="s">
        <v>698</v>
      </c>
      <c r="AQ491" s="27" t="s">
        <v>698</v>
      </c>
      <c r="AR491" s="27" t="s">
        <v>698</v>
      </c>
      <c r="AS491" s="27" t="s">
        <v>698</v>
      </c>
      <c r="AT491" s="27" t="s">
        <v>698</v>
      </c>
      <c r="AU491" s="27" t="s">
        <v>698</v>
      </c>
      <c r="AV491" s="27" t="s">
        <v>698</v>
      </c>
      <c r="AW491" s="27" t="s">
        <v>698</v>
      </c>
      <c r="AX491" s="27" t="s">
        <v>698</v>
      </c>
      <c r="AY491" s="27" t="s">
        <v>698</v>
      </c>
      <c r="AZ491" s="27" t="s">
        <v>698</v>
      </c>
      <c r="BA491" s="27" t="s">
        <v>698</v>
      </c>
      <c r="BB491" s="27" t="s">
        <v>698</v>
      </c>
      <c r="BC491" s="27" t="s">
        <v>698</v>
      </c>
      <c r="BD491" s="27" t="s">
        <v>698</v>
      </c>
      <c r="BE491" s="27" t="s">
        <v>698</v>
      </c>
      <c r="BF491" s="27" t="s">
        <v>698</v>
      </c>
      <c r="BG491" s="27" t="s">
        <v>698</v>
      </c>
      <c r="BH491" s="27" t="s">
        <v>698</v>
      </c>
      <c r="BI491" s="27" t="s">
        <v>698</v>
      </c>
      <c r="BJ491" s="27" t="s">
        <v>698</v>
      </c>
      <c r="BK491" s="27" t="s">
        <v>698</v>
      </c>
      <c r="BL491" s="27" t="s">
        <v>698</v>
      </c>
      <c r="BM491" s="27" t="s">
        <v>698</v>
      </c>
      <c r="BN491" s="27" t="s">
        <v>698</v>
      </c>
      <c r="BO491" s="27" t="s">
        <v>698</v>
      </c>
      <c r="BP491" s="27" t="s">
        <v>698</v>
      </c>
      <c r="BQ491" s="27" t="s">
        <v>698</v>
      </c>
      <c r="BR491" s="27" t="s">
        <v>698</v>
      </c>
      <c r="BS491" s="27" t="s">
        <v>698</v>
      </c>
      <c r="BT491" s="27" t="s">
        <v>698</v>
      </c>
      <c r="BU491" s="27" t="s">
        <v>698</v>
      </c>
      <c r="BV491" s="27" t="s">
        <v>698</v>
      </c>
      <c r="BW491" s="27" t="s">
        <v>698</v>
      </c>
      <c r="BX491" s="27" t="s">
        <v>698</v>
      </c>
      <c r="BY491" s="27" t="s">
        <v>698</v>
      </c>
      <c r="BZ491" s="27" t="s">
        <v>698</v>
      </c>
      <c r="CA491" s="27" t="s">
        <v>698</v>
      </c>
      <c r="CB491" s="27" t="s">
        <v>698</v>
      </c>
      <c r="CC491" s="27" t="s">
        <v>698</v>
      </c>
      <c r="CD491" s="27" t="s">
        <v>698</v>
      </c>
      <c r="CE491" s="27" t="s">
        <v>698</v>
      </c>
      <c r="CF491" s="27" t="s">
        <v>698</v>
      </c>
      <c r="CG491" s="27" t="s">
        <v>698</v>
      </c>
      <c r="CH491" s="27" t="s">
        <v>698</v>
      </c>
      <c r="CI491" s="27" t="s">
        <v>698</v>
      </c>
      <c r="CJ491" s="27" t="s">
        <v>698</v>
      </c>
      <c r="CK491" s="27" t="s">
        <v>698</v>
      </c>
      <c r="CL491" s="27" t="s">
        <v>698</v>
      </c>
      <c r="CM491" s="27" t="s">
        <v>698</v>
      </c>
      <c r="CN491" s="27" t="s">
        <v>698</v>
      </c>
      <c r="CO491" s="27" t="s">
        <v>698</v>
      </c>
      <c r="CP491" s="27" t="s">
        <v>698</v>
      </c>
      <c r="CQ491" s="27" t="s">
        <v>698</v>
      </c>
      <c r="CR491" s="27" t="s">
        <v>698</v>
      </c>
      <c r="CS491" s="27" t="s">
        <v>698</v>
      </c>
      <c r="CT491" s="27" t="s">
        <v>698</v>
      </c>
      <c r="CU491" s="27" t="s">
        <v>698</v>
      </c>
      <c r="CV491" s="27" t="s">
        <v>698</v>
      </c>
      <c r="CW491" s="27" t="s">
        <v>698</v>
      </c>
      <c r="CX491" s="27" t="s">
        <v>698</v>
      </c>
      <c r="CY491" s="27" t="s">
        <v>698</v>
      </c>
      <c r="CZ491" s="27" t="s">
        <v>698</v>
      </c>
      <c r="DA491" s="27" t="s">
        <v>698</v>
      </c>
      <c r="DB491" s="27" t="s">
        <v>698</v>
      </c>
      <c r="DC491" s="27" t="s">
        <v>698</v>
      </c>
      <c r="DD491" s="27" t="s">
        <v>698</v>
      </c>
      <c r="DE491" s="27" t="s">
        <v>698</v>
      </c>
      <c r="DF491" s="27" t="s">
        <v>698</v>
      </c>
      <c r="DG491" s="27" t="s">
        <v>698</v>
      </c>
      <c r="DH491" s="27" t="s">
        <v>698</v>
      </c>
      <c r="DI491" s="27" t="s">
        <v>698</v>
      </c>
      <c r="DJ491" s="27" t="s">
        <v>698</v>
      </c>
      <c r="DK491" s="27" t="s">
        <v>698</v>
      </c>
      <c r="DL491" s="27" t="s">
        <v>698</v>
      </c>
      <c r="DM491" s="27" t="s">
        <v>698</v>
      </c>
      <c r="DN491" s="27" t="s">
        <v>698</v>
      </c>
      <c r="DO491" s="27" t="s">
        <v>698</v>
      </c>
      <c r="DP491" s="27" t="s">
        <v>698</v>
      </c>
      <c r="DQ491" s="27" t="s">
        <v>698</v>
      </c>
      <c r="DR491" s="27" t="s">
        <v>698</v>
      </c>
      <c r="DS491" s="27" t="s">
        <v>698</v>
      </c>
      <c r="DT491" s="27" t="s">
        <v>698</v>
      </c>
      <c r="DU491" s="27" t="s">
        <v>698</v>
      </c>
      <c r="DV491" s="27" t="s">
        <v>698</v>
      </c>
      <c r="DW491" s="27" t="s">
        <v>698</v>
      </c>
      <c r="DX491" s="27" t="s">
        <v>698</v>
      </c>
      <c r="DY491" s="27" t="s">
        <v>698</v>
      </c>
      <c r="DZ491" s="27" t="s">
        <v>698</v>
      </c>
      <c r="EA491" s="27" t="s">
        <v>698</v>
      </c>
      <c r="EB491" s="27" t="s">
        <v>698</v>
      </c>
      <c r="EC491" s="27" t="s">
        <v>698</v>
      </c>
      <c r="ED491" s="27" t="s">
        <v>698</v>
      </c>
      <c r="EE491" s="27" t="s">
        <v>698</v>
      </c>
      <c r="EF491" s="27" t="s">
        <v>698</v>
      </c>
      <c r="EG491" s="27" t="s">
        <v>698</v>
      </c>
      <c r="EH491" s="27" t="s">
        <v>698</v>
      </c>
      <c r="EI491" s="27" t="s">
        <v>704</v>
      </c>
      <c r="EJ491" s="27" t="s">
        <v>704</v>
      </c>
      <c r="EK491" s="27" t="s">
        <v>704</v>
      </c>
      <c r="EL491" s="27" t="s">
        <v>704</v>
      </c>
      <c r="EM491" s="27" t="s">
        <v>704</v>
      </c>
      <c r="EN491" s="27" t="s">
        <v>698</v>
      </c>
      <c r="EO491" s="27" t="s">
        <v>698</v>
      </c>
      <c r="EP491" s="27" t="s">
        <v>698</v>
      </c>
      <c r="EQ491" s="27" t="s">
        <v>698</v>
      </c>
      <c r="ER491" s="27" t="s">
        <v>698</v>
      </c>
      <c r="ES491" s="27" t="s">
        <v>698</v>
      </c>
      <c r="ET491" s="27" t="s">
        <v>698</v>
      </c>
      <c r="EU491" s="27" t="s">
        <v>698</v>
      </c>
      <c r="EV491" s="27" t="s">
        <v>698</v>
      </c>
      <c r="EW491" s="27" t="s">
        <v>3485</v>
      </c>
      <c r="EX491" s="27" t="s">
        <v>3641</v>
      </c>
      <c r="EY491" s="27" t="s">
        <v>2707</v>
      </c>
      <c r="EZ491" s="27" t="s">
        <v>3649</v>
      </c>
      <c r="FA491" s="27" t="s">
        <v>694</v>
      </c>
      <c r="FB491" s="27" t="s">
        <v>694</v>
      </c>
      <c r="FC491" s="27" t="s">
        <v>694</v>
      </c>
      <c r="FD491" s="27" t="s">
        <v>694</v>
      </c>
      <c r="FE491" s="27" t="s">
        <v>3488</v>
      </c>
      <c r="FF491" s="42"/>
      <c r="FG491" s="42"/>
    </row>
    <row r="492" spans="1:163" x14ac:dyDescent="0.25">
      <c r="A492" s="27" t="str">
        <f t="shared" si="7"/>
        <v>IR003006002004000000000000000000000000</v>
      </c>
      <c r="B492" s="20" t="s">
        <v>2877</v>
      </c>
      <c r="C492" s="23" t="s">
        <v>2630</v>
      </c>
      <c r="D492" s="23" t="s">
        <v>710</v>
      </c>
      <c r="E492" s="23" t="s">
        <v>715</v>
      </c>
      <c r="F492" s="23" t="s">
        <v>707</v>
      </c>
      <c r="G492" s="21" t="s">
        <v>711</v>
      </c>
      <c r="H492" s="23" t="s">
        <v>697</v>
      </c>
      <c r="I492" s="21" t="s">
        <v>697</v>
      </c>
      <c r="J492" s="23" t="s">
        <v>697</v>
      </c>
      <c r="K492" s="64" t="s">
        <v>697</v>
      </c>
      <c r="L492" s="23" t="s">
        <v>697</v>
      </c>
      <c r="M492" s="23" t="s">
        <v>697</v>
      </c>
      <c r="N492" s="23" t="s">
        <v>697</v>
      </c>
      <c r="O492" s="23" t="s">
        <v>697</v>
      </c>
      <c r="P492" s="27">
        <v>0</v>
      </c>
      <c r="Q492" s="27" t="s">
        <v>704</v>
      </c>
      <c r="R492" s="27" t="s">
        <v>698</v>
      </c>
      <c r="S492" s="28" t="s">
        <v>694</v>
      </c>
      <c r="T492" s="28" t="s">
        <v>922</v>
      </c>
      <c r="U492" s="34" t="s">
        <v>3650</v>
      </c>
      <c r="V492" s="52" t="s">
        <v>905</v>
      </c>
      <c r="W492" s="20"/>
      <c r="X492" s="20"/>
      <c r="Y492" s="20"/>
      <c r="Z492" s="20" t="s">
        <v>1297</v>
      </c>
      <c r="AA492" s="20"/>
      <c r="AB492" s="20"/>
      <c r="AC492" s="20"/>
      <c r="AD492" s="20"/>
      <c r="AE492" s="20"/>
      <c r="AF492" s="20"/>
      <c r="AG492" s="20"/>
      <c r="AH492" s="27" t="s">
        <v>3651</v>
      </c>
      <c r="AI492" s="28" t="s">
        <v>704</v>
      </c>
      <c r="AJ492" s="27" t="s">
        <v>698</v>
      </c>
      <c r="AK492" s="27" t="s">
        <v>698</v>
      </c>
      <c r="AL492" s="27" t="s">
        <v>698</v>
      </c>
      <c r="AM492" s="27" t="s">
        <v>698</v>
      </c>
      <c r="AN492" s="27" t="s">
        <v>698</v>
      </c>
      <c r="AO492" s="27" t="s">
        <v>698</v>
      </c>
      <c r="AP492" s="27" t="s">
        <v>698</v>
      </c>
      <c r="AQ492" s="27" t="s">
        <v>698</v>
      </c>
      <c r="AR492" s="27" t="s">
        <v>698</v>
      </c>
      <c r="AS492" s="27" t="s">
        <v>698</v>
      </c>
      <c r="AT492" s="27" t="s">
        <v>698</v>
      </c>
      <c r="AU492" s="27" t="s">
        <v>698</v>
      </c>
      <c r="AV492" s="27" t="s">
        <v>698</v>
      </c>
      <c r="AW492" s="27" t="s">
        <v>698</v>
      </c>
      <c r="AX492" s="27" t="s">
        <v>698</v>
      </c>
      <c r="AY492" s="27" t="s">
        <v>698</v>
      </c>
      <c r="AZ492" s="27" t="s">
        <v>698</v>
      </c>
      <c r="BA492" s="27" t="s">
        <v>698</v>
      </c>
      <c r="BB492" s="27" t="s">
        <v>698</v>
      </c>
      <c r="BC492" s="27" t="s">
        <v>698</v>
      </c>
      <c r="BD492" s="27" t="s">
        <v>698</v>
      </c>
      <c r="BE492" s="27" t="s">
        <v>698</v>
      </c>
      <c r="BF492" s="27" t="s">
        <v>698</v>
      </c>
      <c r="BG492" s="27" t="s">
        <v>698</v>
      </c>
      <c r="BH492" s="27" t="s">
        <v>698</v>
      </c>
      <c r="BI492" s="27" t="s">
        <v>698</v>
      </c>
      <c r="BJ492" s="27" t="s">
        <v>698</v>
      </c>
      <c r="BK492" s="27" t="s">
        <v>698</v>
      </c>
      <c r="BL492" s="27" t="s">
        <v>698</v>
      </c>
      <c r="BM492" s="27" t="s">
        <v>698</v>
      </c>
      <c r="BN492" s="27" t="s">
        <v>698</v>
      </c>
      <c r="BO492" s="27" t="s">
        <v>698</v>
      </c>
      <c r="BP492" s="27" t="s">
        <v>698</v>
      </c>
      <c r="BQ492" s="27" t="s">
        <v>698</v>
      </c>
      <c r="BR492" s="27" t="s">
        <v>698</v>
      </c>
      <c r="BS492" s="27" t="s">
        <v>698</v>
      </c>
      <c r="BT492" s="27" t="s">
        <v>698</v>
      </c>
      <c r="BU492" s="27" t="s">
        <v>698</v>
      </c>
      <c r="BV492" s="27" t="s">
        <v>698</v>
      </c>
      <c r="BW492" s="27" t="s">
        <v>698</v>
      </c>
      <c r="BX492" s="27" t="s">
        <v>698</v>
      </c>
      <c r="BY492" s="27" t="s">
        <v>698</v>
      </c>
      <c r="BZ492" s="27" t="s">
        <v>698</v>
      </c>
      <c r="CA492" s="27" t="s">
        <v>698</v>
      </c>
      <c r="CB492" s="27" t="s">
        <v>698</v>
      </c>
      <c r="CC492" s="27" t="s">
        <v>698</v>
      </c>
      <c r="CD492" s="27" t="s">
        <v>698</v>
      </c>
      <c r="CE492" s="27" t="s">
        <v>698</v>
      </c>
      <c r="CF492" s="27" t="s">
        <v>698</v>
      </c>
      <c r="CG492" s="27" t="s">
        <v>698</v>
      </c>
      <c r="CH492" s="27" t="s">
        <v>698</v>
      </c>
      <c r="CI492" s="27" t="s">
        <v>698</v>
      </c>
      <c r="CJ492" s="27" t="s">
        <v>698</v>
      </c>
      <c r="CK492" s="27" t="s">
        <v>698</v>
      </c>
      <c r="CL492" s="27" t="s">
        <v>698</v>
      </c>
      <c r="CM492" s="27" t="s">
        <v>698</v>
      </c>
      <c r="CN492" s="27" t="s">
        <v>698</v>
      </c>
      <c r="CO492" s="27" t="s">
        <v>698</v>
      </c>
      <c r="CP492" s="27" t="s">
        <v>698</v>
      </c>
      <c r="CQ492" s="27" t="s">
        <v>698</v>
      </c>
      <c r="CR492" s="27" t="s">
        <v>698</v>
      </c>
      <c r="CS492" s="27" t="s">
        <v>698</v>
      </c>
      <c r="CT492" s="27" t="s">
        <v>698</v>
      </c>
      <c r="CU492" s="27" t="s">
        <v>698</v>
      </c>
      <c r="CV492" s="27" t="s">
        <v>698</v>
      </c>
      <c r="CW492" s="27" t="s">
        <v>698</v>
      </c>
      <c r="CX492" s="27" t="s">
        <v>698</v>
      </c>
      <c r="CY492" s="27" t="s">
        <v>698</v>
      </c>
      <c r="CZ492" s="27" t="s">
        <v>698</v>
      </c>
      <c r="DA492" s="27" t="s">
        <v>698</v>
      </c>
      <c r="DB492" s="27" t="s">
        <v>698</v>
      </c>
      <c r="DC492" s="27" t="s">
        <v>698</v>
      </c>
      <c r="DD492" s="27" t="s">
        <v>698</v>
      </c>
      <c r="DE492" s="27" t="s">
        <v>698</v>
      </c>
      <c r="DF492" s="27" t="s">
        <v>698</v>
      </c>
      <c r="DG492" s="27" t="s">
        <v>698</v>
      </c>
      <c r="DH492" s="27" t="s">
        <v>698</v>
      </c>
      <c r="DI492" s="27" t="s">
        <v>698</v>
      </c>
      <c r="DJ492" s="27" t="s">
        <v>698</v>
      </c>
      <c r="DK492" s="27" t="s">
        <v>698</v>
      </c>
      <c r="DL492" s="27" t="s">
        <v>698</v>
      </c>
      <c r="DM492" s="27" t="s">
        <v>698</v>
      </c>
      <c r="DN492" s="27" t="s">
        <v>698</v>
      </c>
      <c r="DO492" s="27" t="s">
        <v>698</v>
      </c>
      <c r="DP492" s="27" t="s">
        <v>698</v>
      </c>
      <c r="DQ492" s="27" t="s">
        <v>698</v>
      </c>
      <c r="DR492" s="27" t="s">
        <v>698</v>
      </c>
      <c r="DS492" s="27" t="s">
        <v>698</v>
      </c>
      <c r="DT492" s="27" t="s">
        <v>698</v>
      </c>
      <c r="DU492" s="27" t="s">
        <v>698</v>
      </c>
      <c r="DV492" s="27" t="s">
        <v>698</v>
      </c>
      <c r="DW492" s="27" t="s">
        <v>698</v>
      </c>
      <c r="DX492" s="27" t="s">
        <v>698</v>
      </c>
      <c r="DY492" s="27" t="s">
        <v>698</v>
      </c>
      <c r="DZ492" s="27" t="s">
        <v>698</v>
      </c>
      <c r="EA492" s="27" t="s">
        <v>698</v>
      </c>
      <c r="EB492" s="27" t="s">
        <v>698</v>
      </c>
      <c r="EC492" s="27" t="s">
        <v>698</v>
      </c>
      <c r="ED492" s="27" t="s">
        <v>698</v>
      </c>
      <c r="EE492" s="27" t="s">
        <v>698</v>
      </c>
      <c r="EF492" s="27" t="s">
        <v>698</v>
      </c>
      <c r="EG492" s="27" t="s">
        <v>698</v>
      </c>
      <c r="EH492" s="27" t="s">
        <v>698</v>
      </c>
      <c r="EI492" s="27" t="s">
        <v>704</v>
      </c>
      <c r="EJ492" s="27" t="s">
        <v>704</v>
      </c>
      <c r="EK492" s="27" t="s">
        <v>704</v>
      </c>
      <c r="EL492" s="27" t="s">
        <v>704</v>
      </c>
      <c r="EM492" s="27" t="s">
        <v>704</v>
      </c>
      <c r="EN492" s="27" t="s">
        <v>698</v>
      </c>
      <c r="EO492" s="27" t="s">
        <v>698</v>
      </c>
      <c r="EP492" s="27" t="s">
        <v>698</v>
      </c>
      <c r="EQ492" s="27" t="s">
        <v>698</v>
      </c>
      <c r="ER492" s="27" t="s">
        <v>698</v>
      </c>
      <c r="ES492" s="27" t="s">
        <v>698</v>
      </c>
      <c r="ET492" s="27" t="s">
        <v>698</v>
      </c>
      <c r="EU492" s="27" t="s">
        <v>698</v>
      </c>
      <c r="EV492" s="27" t="s">
        <v>698</v>
      </c>
      <c r="EW492" s="27" t="s">
        <v>3485</v>
      </c>
      <c r="EX492" s="27" t="s">
        <v>3641</v>
      </c>
      <c r="EY492" s="27" t="s">
        <v>2707</v>
      </c>
      <c r="EZ492" s="27" t="s">
        <v>2668</v>
      </c>
      <c r="FA492" s="27" t="s">
        <v>694</v>
      </c>
      <c r="FB492" s="27" t="s">
        <v>694</v>
      </c>
      <c r="FC492" s="27" t="s">
        <v>3652</v>
      </c>
      <c r="FD492" s="27" t="s">
        <v>694</v>
      </c>
      <c r="FE492" s="27" t="s">
        <v>3488</v>
      </c>
      <c r="FF492" s="42"/>
      <c r="FG492" s="42"/>
    </row>
    <row r="493" spans="1:163" x14ac:dyDescent="0.25">
      <c r="A493" s="27" t="str">
        <f t="shared" si="7"/>
        <v>IR003006002005000000000000000000000000</v>
      </c>
      <c r="B493" s="20" t="s">
        <v>2877</v>
      </c>
      <c r="C493" s="23" t="s">
        <v>2630</v>
      </c>
      <c r="D493" s="23" t="s">
        <v>710</v>
      </c>
      <c r="E493" s="23" t="s">
        <v>715</v>
      </c>
      <c r="F493" s="23" t="s">
        <v>707</v>
      </c>
      <c r="G493" s="21" t="s">
        <v>713</v>
      </c>
      <c r="H493" s="23" t="s">
        <v>697</v>
      </c>
      <c r="I493" s="21" t="s">
        <v>697</v>
      </c>
      <c r="J493" s="23" t="s">
        <v>697</v>
      </c>
      <c r="K493" s="64" t="s">
        <v>697</v>
      </c>
      <c r="L493" s="23" t="s">
        <v>697</v>
      </c>
      <c r="M493" s="23" t="s">
        <v>697</v>
      </c>
      <c r="N493" s="23" t="s">
        <v>697</v>
      </c>
      <c r="O493" s="23" t="s">
        <v>697</v>
      </c>
      <c r="P493" s="27">
        <v>0</v>
      </c>
      <c r="Q493" s="27" t="s">
        <v>704</v>
      </c>
      <c r="R493" s="27" t="s">
        <v>698</v>
      </c>
      <c r="S493" s="28" t="s">
        <v>694</v>
      </c>
      <c r="T493" s="28" t="s">
        <v>922</v>
      </c>
      <c r="U493" s="34" t="s">
        <v>3653</v>
      </c>
      <c r="V493" s="52" t="s">
        <v>905</v>
      </c>
      <c r="W493" s="20"/>
      <c r="X493" s="20"/>
      <c r="Y493" s="20"/>
      <c r="Z493" s="20" t="s">
        <v>3654</v>
      </c>
      <c r="AA493" s="20"/>
      <c r="AB493" s="20"/>
      <c r="AC493" s="20"/>
      <c r="AD493" s="20"/>
      <c r="AE493" s="20"/>
      <c r="AF493" s="20"/>
      <c r="AG493" s="20"/>
      <c r="AH493" s="27" t="s">
        <v>3655</v>
      </c>
      <c r="AI493" s="28" t="s">
        <v>704</v>
      </c>
      <c r="AJ493" s="27" t="s">
        <v>698</v>
      </c>
      <c r="AK493" s="27" t="s">
        <v>698</v>
      </c>
      <c r="AL493" s="27" t="s">
        <v>698</v>
      </c>
      <c r="AM493" s="27" t="s">
        <v>698</v>
      </c>
      <c r="AN493" s="27" t="s">
        <v>698</v>
      </c>
      <c r="AO493" s="27" t="s">
        <v>698</v>
      </c>
      <c r="AP493" s="27" t="s">
        <v>698</v>
      </c>
      <c r="AQ493" s="27" t="s">
        <v>698</v>
      </c>
      <c r="AR493" s="27" t="s">
        <v>698</v>
      </c>
      <c r="AS493" s="27" t="s">
        <v>698</v>
      </c>
      <c r="AT493" s="27" t="s">
        <v>698</v>
      </c>
      <c r="AU493" s="27" t="s">
        <v>698</v>
      </c>
      <c r="AV493" s="27" t="s">
        <v>698</v>
      </c>
      <c r="AW493" s="27" t="s">
        <v>698</v>
      </c>
      <c r="AX493" s="27" t="s">
        <v>698</v>
      </c>
      <c r="AY493" s="27" t="s">
        <v>698</v>
      </c>
      <c r="AZ493" s="27" t="s">
        <v>698</v>
      </c>
      <c r="BA493" s="27" t="s">
        <v>698</v>
      </c>
      <c r="BB493" s="27" t="s">
        <v>698</v>
      </c>
      <c r="BC493" s="27" t="s">
        <v>698</v>
      </c>
      <c r="BD493" s="27" t="s">
        <v>698</v>
      </c>
      <c r="BE493" s="27" t="s">
        <v>698</v>
      </c>
      <c r="BF493" s="27" t="s">
        <v>698</v>
      </c>
      <c r="BG493" s="27" t="s">
        <v>698</v>
      </c>
      <c r="BH493" s="27" t="s">
        <v>698</v>
      </c>
      <c r="BI493" s="27" t="s">
        <v>698</v>
      </c>
      <c r="BJ493" s="27" t="s">
        <v>698</v>
      </c>
      <c r="BK493" s="27" t="s">
        <v>698</v>
      </c>
      <c r="BL493" s="27" t="s">
        <v>698</v>
      </c>
      <c r="BM493" s="27" t="s">
        <v>698</v>
      </c>
      <c r="BN493" s="27" t="s">
        <v>698</v>
      </c>
      <c r="BO493" s="27" t="s">
        <v>698</v>
      </c>
      <c r="BP493" s="27" t="s">
        <v>698</v>
      </c>
      <c r="BQ493" s="27" t="s">
        <v>698</v>
      </c>
      <c r="BR493" s="27" t="s">
        <v>698</v>
      </c>
      <c r="BS493" s="27" t="s">
        <v>698</v>
      </c>
      <c r="BT493" s="27" t="s">
        <v>698</v>
      </c>
      <c r="BU493" s="27" t="s">
        <v>698</v>
      </c>
      <c r="BV493" s="27" t="s">
        <v>698</v>
      </c>
      <c r="BW493" s="27" t="s">
        <v>698</v>
      </c>
      <c r="BX493" s="27" t="s">
        <v>698</v>
      </c>
      <c r="BY493" s="27" t="s">
        <v>698</v>
      </c>
      <c r="BZ493" s="27" t="s">
        <v>698</v>
      </c>
      <c r="CA493" s="27" t="s">
        <v>698</v>
      </c>
      <c r="CB493" s="27" t="s">
        <v>698</v>
      </c>
      <c r="CC493" s="27" t="s">
        <v>698</v>
      </c>
      <c r="CD493" s="27" t="s">
        <v>698</v>
      </c>
      <c r="CE493" s="27" t="s">
        <v>698</v>
      </c>
      <c r="CF493" s="27" t="s">
        <v>698</v>
      </c>
      <c r="CG493" s="27" t="s">
        <v>698</v>
      </c>
      <c r="CH493" s="27" t="s">
        <v>698</v>
      </c>
      <c r="CI493" s="27" t="s">
        <v>698</v>
      </c>
      <c r="CJ493" s="27" t="s">
        <v>698</v>
      </c>
      <c r="CK493" s="27" t="s">
        <v>698</v>
      </c>
      <c r="CL493" s="27" t="s">
        <v>698</v>
      </c>
      <c r="CM493" s="27" t="s">
        <v>698</v>
      </c>
      <c r="CN493" s="27" t="s">
        <v>698</v>
      </c>
      <c r="CO493" s="27" t="s">
        <v>698</v>
      </c>
      <c r="CP493" s="27" t="s">
        <v>698</v>
      </c>
      <c r="CQ493" s="27" t="s">
        <v>698</v>
      </c>
      <c r="CR493" s="27" t="s">
        <v>698</v>
      </c>
      <c r="CS493" s="27" t="s">
        <v>698</v>
      </c>
      <c r="CT493" s="27" t="s">
        <v>698</v>
      </c>
      <c r="CU493" s="27" t="s">
        <v>698</v>
      </c>
      <c r="CV493" s="27" t="s">
        <v>698</v>
      </c>
      <c r="CW493" s="27" t="s">
        <v>698</v>
      </c>
      <c r="CX493" s="27" t="s">
        <v>698</v>
      </c>
      <c r="CY493" s="27" t="s">
        <v>698</v>
      </c>
      <c r="CZ493" s="27" t="s">
        <v>698</v>
      </c>
      <c r="DA493" s="27" t="s">
        <v>698</v>
      </c>
      <c r="DB493" s="27" t="s">
        <v>698</v>
      </c>
      <c r="DC493" s="27" t="s">
        <v>698</v>
      </c>
      <c r="DD493" s="27" t="s">
        <v>698</v>
      </c>
      <c r="DE493" s="27" t="s">
        <v>698</v>
      </c>
      <c r="DF493" s="27" t="s">
        <v>698</v>
      </c>
      <c r="DG493" s="27" t="s">
        <v>698</v>
      </c>
      <c r="DH493" s="27" t="s">
        <v>698</v>
      </c>
      <c r="DI493" s="27" t="s">
        <v>698</v>
      </c>
      <c r="DJ493" s="27" t="s">
        <v>698</v>
      </c>
      <c r="DK493" s="27" t="s">
        <v>698</v>
      </c>
      <c r="DL493" s="27" t="s">
        <v>698</v>
      </c>
      <c r="DM493" s="27" t="s">
        <v>698</v>
      </c>
      <c r="DN493" s="27" t="s">
        <v>698</v>
      </c>
      <c r="DO493" s="27" t="s">
        <v>698</v>
      </c>
      <c r="DP493" s="27" t="s">
        <v>698</v>
      </c>
      <c r="DQ493" s="27" t="s">
        <v>698</v>
      </c>
      <c r="DR493" s="27" t="s">
        <v>698</v>
      </c>
      <c r="DS493" s="27" t="s">
        <v>698</v>
      </c>
      <c r="DT493" s="27" t="s">
        <v>698</v>
      </c>
      <c r="DU493" s="27" t="s">
        <v>698</v>
      </c>
      <c r="DV493" s="27" t="s">
        <v>698</v>
      </c>
      <c r="DW493" s="27" t="s">
        <v>698</v>
      </c>
      <c r="DX493" s="27" t="s">
        <v>698</v>
      </c>
      <c r="DY493" s="27" t="s">
        <v>698</v>
      </c>
      <c r="DZ493" s="27" t="s">
        <v>698</v>
      </c>
      <c r="EA493" s="27" t="s">
        <v>698</v>
      </c>
      <c r="EB493" s="27" t="s">
        <v>698</v>
      </c>
      <c r="EC493" s="27" t="s">
        <v>698</v>
      </c>
      <c r="ED493" s="27" t="s">
        <v>698</v>
      </c>
      <c r="EE493" s="27" t="s">
        <v>698</v>
      </c>
      <c r="EF493" s="27" t="s">
        <v>698</v>
      </c>
      <c r="EG493" s="27" t="s">
        <v>698</v>
      </c>
      <c r="EH493" s="27" t="s">
        <v>698</v>
      </c>
      <c r="EI493" s="27" t="s">
        <v>704</v>
      </c>
      <c r="EJ493" s="27" t="s">
        <v>704</v>
      </c>
      <c r="EK493" s="27" t="s">
        <v>704</v>
      </c>
      <c r="EL493" s="27" t="s">
        <v>704</v>
      </c>
      <c r="EM493" s="27" t="s">
        <v>704</v>
      </c>
      <c r="EN493" s="27" t="s">
        <v>698</v>
      </c>
      <c r="EO493" s="27" t="s">
        <v>698</v>
      </c>
      <c r="EP493" s="27" t="s">
        <v>698</v>
      </c>
      <c r="EQ493" s="27" t="s">
        <v>698</v>
      </c>
      <c r="ER493" s="27" t="s">
        <v>698</v>
      </c>
      <c r="ES493" s="27" t="s">
        <v>698</v>
      </c>
      <c r="ET493" s="27" t="s">
        <v>698</v>
      </c>
      <c r="EU493" s="27" t="s">
        <v>698</v>
      </c>
      <c r="EV493" s="27" t="s">
        <v>698</v>
      </c>
      <c r="EW493" s="27" t="s">
        <v>3485</v>
      </c>
      <c r="EX493" s="27" t="s">
        <v>3641</v>
      </c>
      <c r="EY493" s="27" t="s">
        <v>2707</v>
      </c>
      <c r="EZ493" s="27" t="s">
        <v>3649</v>
      </c>
      <c r="FA493" s="27" t="s">
        <v>694</v>
      </c>
      <c r="FB493" s="27" t="s">
        <v>694</v>
      </c>
      <c r="FC493" s="27" t="s">
        <v>694</v>
      </c>
      <c r="FD493" s="27" t="s">
        <v>694</v>
      </c>
      <c r="FE493" s="27" t="s">
        <v>3488</v>
      </c>
      <c r="FF493" s="42"/>
      <c r="FG493" s="42"/>
    </row>
    <row r="494" spans="1:163" x14ac:dyDescent="0.25">
      <c r="A494" s="27" t="str">
        <f t="shared" si="7"/>
        <v>IR003006002006000000000000000000000000</v>
      </c>
      <c r="B494" s="27" t="s">
        <v>2877</v>
      </c>
      <c r="C494" s="23" t="s">
        <v>2630</v>
      </c>
      <c r="D494" s="23" t="s">
        <v>710</v>
      </c>
      <c r="E494" s="23" t="s">
        <v>715</v>
      </c>
      <c r="F494" s="23" t="s">
        <v>707</v>
      </c>
      <c r="G494" s="23" t="s">
        <v>715</v>
      </c>
      <c r="H494" s="23" t="s">
        <v>697</v>
      </c>
      <c r="I494" s="21" t="s">
        <v>697</v>
      </c>
      <c r="J494" s="23" t="s">
        <v>697</v>
      </c>
      <c r="K494" s="64" t="s">
        <v>697</v>
      </c>
      <c r="L494" s="23" t="s">
        <v>697</v>
      </c>
      <c r="M494" s="23" t="s">
        <v>697</v>
      </c>
      <c r="N494" s="23" t="s">
        <v>697</v>
      </c>
      <c r="O494" s="23" t="s">
        <v>697</v>
      </c>
      <c r="P494" s="27"/>
      <c r="Q494" s="27" t="s">
        <v>704</v>
      </c>
      <c r="R494" s="27" t="s">
        <v>698</v>
      </c>
      <c r="S494" s="28" t="s">
        <v>694</v>
      </c>
      <c r="T494" s="28" t="s">
        <v>922</v>
      </c>
      <c r="U494" s="34" t="s">
        <v>3612</v>
      </c>
      <c r="V494" s="52" t="s">
        <v>905</v>
      </c>
      <c r="W494" s="20"/>
      <c r="X494" s="20"/>
      <c r="Y494" s="20"/>
      <c r="Z494" s="20" t="s">
        <v>3613</v>
      </c>
      <c r="AA494" s="20"/>
      <c r="AB494" s="20"/>
      <c r="AC494" s="20"/>
      <c r="AD494" s="20"/>
      <c r="AE494" s="20"/>
      <c r="AF494" s="20"/>
      <c r="AG494" s="20"/>
      <c r="AH494" s="27" t="s">
        <v>3656</v>
      </c>
      <c r="AI494" s="28" t="s">
        <v>704</v>
      </c>
      <c r="AJ494" s="27"/>
      <c r="AK494" s="27"/>
      <c r="AL494" s="27"/>
      <c r="AM494" s="27"/>
      <c r="AN494" s="27"/>
      <c r="AO494" s="27"/>
      <c r="AP494" s="27"/>
      <c r="AQ494" s="27"/>
      <c r="AR494" s="27"/>
      <c r="AS494" s="27"/>
      <c r="AT494" s="27"/>
      <c r="AU494" s="27"/>
      <c r="AV494" s="27"/>
      <c r="AW494" s="27"/>
      <c r="AX494" s="27"/>
      <c r="AY494" s="27"/>
      <c r="AZ494" s="27"/>
      <c r="BA494" s="27"/>
      <c r="BB494" s="27"/>
      <c r="BC494" s="27"/>
      <c r="BD494" s="27"/>
      <c r="BE494" s="27"/>
      <c r="BF494" s="27"/>
      <c r="BG494" s="27"/>
      <c r="BH494" s="27"/>
      <c r="BI494" s="27"/>
      <c r="BJ494" s="27"/>
      <c r="BK494" s="27"/>
      <c r="BL494" s="27"/>
      <c r="BM494" s="27"/>
      <c r="BN494" s="27"/>
      <c r="BO494" s="27"/>
      <c r="BP494" s="27"/>
      <c r="BQ494" s="27"/>
      <c r="BR494" s="27"/>
      <c r="BS494" s="27"/>
      <c r="BT494" s="27"/>
      <c r="BU494" s="27"/>
      <c r="BV494" s="27"/>
      <c r="BW494" s="27"/>
      <c r="BX494" s="27"/>
      <c r="BY494" s="27"/>
      <c r="BZ494" s="27"/>
      <c r="CA494" s="27"/>
      <c r="CB494" s="27"/>
      <c r="CC494" s="27"/>
      <c r="CD494" s="27"/>
      <c r="CE494" s="27"/>
      <c r="CF494" s="27"/>
      <c r="CG494" s="27"/>
      <c r="CH494" s="27"/>
      <c r="CI494" s="27"/>
      <c r="CJ494" s="27"/>
      <c r="CK494" s="27"/>
      <c r="CL494" s="27"/>
      <c r="CM494" s="27"/>
      <c r="CN494" s="27"/>
      <c r="CO494" s="27"/>
      <c r="CP494" s="27"/>
      <c r="CQ494" s="27"/>
      <c r="CR494" s="27"/>
      <c r="CS494" s="27"/>
      <c r="CT494" s="27"/>
      <c r="CU494" s="27"/>
      <c r="CV494" s="27"/>
      <c r="CW494" s="27"/>
      <c r="CX494" s="27"/>
      <c r="CY494" s="27"/>
      <c r="CZ494" s="27"/>
      <c r="DA494" s="27"/>
      <c r="DB494" s="27"/>
      <c r="DC494" s="27"/>
      <c r="DD494" s="27"/>
      <c r="DE494" s="27"/>
      <c r="DF494" s="27"/>
      <c r="DG494" s="27"/>
      <c r="DH494" s="27"/>
      <c r="DI494" s="27"/>
      <c r="DJ494" s="27"/>
      <c r="DK494" s="27"/>
      <c r="DL494" s="27"/>
      <c r="DM494" s="27"/>
      <c r="DN494" s="27"/>
      <c r="DO494" s="27"/>
      <c r="DP494" s="27"/>
      <c r="DQ494" s="27"/>
      <c r="DR494" s="27"/>
      <c r="DS494" s="27"/>
      <c r="DT494" s="27"/>
      <c r="DU494" s="27"/>
      <c r="DV494" s="27"/>
      <c r="DW494" s="27"/>
      <c r="DX494" s="27"/>
      <c r="DY494" s="27"/>
      <c r="DZ494" s="27"/>
      <c r="EA494" s="27"/>
      <c r="EB494" s="27"/>
      <c r="EC494" s="27"/>
      <c r="ED494" s="27"/>
      <c r="EE494" s="27"/>
      <c r="EF494" s="27"/>
      <c r="EG494" s="27"/>
      <c r="EH494" s="27"/>
      <c r="EI494" s="27"/>
      <c r="EJ494" s="27"/>
      <c r="EK494" s="27"/>
      <c r="EL494" s="27"/>
      <c r="EM494" s="27"/>
      <c r="EN494" s="27"/>
      <c r="EO494" s="27"/>
      <c r="EP494" s="27"/>
      <c r="EQ494" s="27"/>
      <c r="ER494" s="27"/>
      <c r="ES494" s="27"/>
      <c r="ET494" s="27"/>
      <c r="EU494" s="27"/>
      <c r="EV494" s="27"/>
      <c r="EW494" s="27"/>
      <c r="EX494" s="27"/>
      <c r="EY494" s="27"/>
      <c r="EZ494" s="27"/>
      <c r="FA494" s="27"/>
      <c r="FB494" s="27" t="s">
        <v>694</v>
      </c>
      <c r="FC494" s="27"/>
      <c r="FD494" s="27"/>
      <c r="FE494" s="27" t="s">
        <v>3488</v>
      </c>
      <c r="FF494" s="42"/>
      <c r="FG494" s="42"/>
    </row>
    <row r="495" spans="1:163" x14ac:dyDescent="0.25">
      <c r="A495" s="27" t="str">
        <f t="shared" si="7"/>
        <v>IR003006002007000000000000000000000000</v>
      </c>
      <c r="B495" s="28" t="s">
        <v>2877</v>
      </c>
      <c r="C495" s="23" t="s">
        <v>2630</v>
      </c>
      <c r="D495" s="25" t="s">
        <v>710</v>
      </c>
      <c r="E495" s="25" t="s">
        <v>715</v>
      </c>
      <c r="F495" s="25" t="s">
        <v>707</v>
      </c>
      <c r="G495" s="25" t="s">
        <v>718</v>
      </c>
      <c r="H495" s="25" t="s">
        <v>697</v>
      </c>
      <c r="I495" s="50" t="s">
        <v>697</v>
      </c>
      <c r="J495" s="25" t="s">
        <v>697</v>
      </c>
      <c r="K495" s="63" t="s">
        <v>697</v>
      </c>
      <c r="L495" s="25" t="s">
        <v>697</v>
      </c>
      <c r="M495" s="25" t="s">
        <v>697</v>
      </c>
      <c r="N495" s="25" t="s">
        <v>697</v>
      </c>
      <c r="O495" s="25" t="s">
        <v>697</v>
      </c>
      <c r="P495" s="28"/>
      <c r="Q495" s="28" t="s">
        <v>704</v>
      </c>
      <c r="R495" s="28" t="s">
        <v>698</v>
      </c>
      <c r="S495" s="28" t="s">
        <v>694</v>
      </c>
      <c r="T495" s="28" t="s">
        <v>922</v>
      </c>
      <c r="U495" s="31" t="s">
        <v>3657</v>
      </c>
      <c r="V495" s="139" t="s">
        <v>905</v>
      </c>
      <c r="W495" s="24"/>
      <c r="X495" s="24"/>
      <c r="Y495" s="24"/>
      <c r="Z495" s="24" t="s">
        <v>3658</v>
      </c>
      <c r="AA495" s="24"/>
      <c r="AB495" s="24"/>
      <c r="AC495" s="24"/>
      <c r="AD495" s="24"/>
      <c r="AE495" s="24"/>
      <c r="AF495" s="24"/>
      <c r="AG495" s="24"/>
      <c r="AH495" s="28" t="s">
        <v>3659</v>
      </c>
      <c r="AI495" s="28" t="s">
        <v>704</v>
      </c>
      <c r="AJ495" s="28"/>
      <c r="AK495" s="28"/>
      <c r="AL495" s="28"/>
      <c r="AM495" s="28"/>
      <c r="AN495" s="28"/>
      <c r="AO495" s="28"/>
      <c r="AP495" s="28"/>
      <c r="AQ495" s="28"/>
      <c r="AR495" s="28"/>
      <c r="AS495" s="28"/>
      <c r="AT495" s="28"/>
      <c r="AU495" s="28"/>
      <c r="AV495" s="28"/>
      <c r="AW495" s="28"/>
      <c r="AX495" s="28"/>
      <c r="AY495" s="28"/>
      <c r="AZ495" s="28"/>
      <c r="BA495" s="28"/>
      <c r="BB495" s="28"/>
      <c r="BC495" s="28"/>
      <c r="BD495" s="28"/>
      <c r="BE495" s="28"/>
      <c r="BF495" s="28"/>
      <c r="BG495" s="28"/>
      <c r="BH495" s="28"/>
      <c r="BI495" s="28"/>
      <c r="BJ495" s="28"/>
      <c r="BK495" s="28"/>
      <c r="BL495" s="28"/>
      <c r="BM495" s="28"/>
      <c r="BN495" s="28"/>
      <c r="BO495" s="28"/>
      <c r="BP495" s="28"/>
      <c r="BQ495" s="28"/>
      <c r="BR495" s="28"/>
      <c r="BS495" s="28"/>
      <c r="BT495" s="28"/>
      <c r="BU495" s="28"/>
      <c r="BV495" s="28"/>
      <c r="BW495" s="28"/>
      <c r="BX495" s="28"/>
      <c r="BY495" s="28"/>
      <c r="BZ495" s="28"/>
      <c r="CA495" s="28"/>
      <c r="CB495" s="28"/>
      <c r="CC495" s="28"/>
      <c r="CD495" s="28"/>
      <c r="CE495" s="28"/>
      <c r="CF495" s="28"/>
      <c r="CG495" s="28"/>
      <c r="CH495" s="28"/>
      <c r="CI495" s="28"/>
      <c r="CJ495" s="28"/>
      <c r="CK495" s="28"/>
      <c r="CL495" s="28"/>
      <c r="CM495" s="28"/>
      <c r="CN495" s="28"/>
      <c r="CO495" s="28"/>
      <c r="CP495" s="28"/>
      <c r="CQ495" s="28"/>
      <c r="CR495" s="28"/>
      <c r="CS495" s="28"/>
      <c r="CT495" s="28"/>
      <c r="CU495" s="28"/>
      <c r="CV495" s="28"/>
      <c r="CW495" s="28"/>
      <c r="CX495" s="28"/>
      <c r="CY495" s="28"/>
      <c r="CZ495" s="28"/>
      <c r="DA495" s="28"/>
      <c r="DB495" s="28"/>
      <c r="DC495" s="28"/>
      <c r="DD495" s="28"/>
      <c r="DE495" s="28"/>
      <c r="DF495" s="28"/>
      <c r="DG495" s="28"/>
      <c r="DH495" s="28"/>
      <c r="DI495" s="28"/>
      <c r="DJ495" s="28"/>
      <c r="DK495" s="28"/>
      <c r="DL495" s="28"/>
      <c r="DM495" s="28"/>
      <c r="DN495" s="28"/>
      <c r="DO495" s="28"/>
      <c r="DP495" s="28"/>
      <c r="DQ495" s="28"/>
      <c r="DR495" s="28"/>
      <c r="DS495" s="28"/>
      <c r="DT495" s="28"/>
      <c r="DU495" s="28"/>
      <c r="DV495" s="28"/>
      <c r="DW495" s="28"/>
      <c r="DX495" s="28"/>
      <c r="DY495" s="28"/>
      <c r="DZ495" s="28"/>
      <c r="EA495" s="28"/>
      <c r="EB495" s="28"/>
      <c r="EC495" s="28"/>
      <c r="ED495" s="28"/>
      <c r="EE495" s="28"/>
      <c r="EF495" s="28"/>
      <c r="EG495" s="28"/>
      <c r="EH495" s="28"/>
      <c r="EI495" s="28"/>
      <c r="EJ495" s="28"/>
      <c r="EK495" s="28"/>
      <c r="EL495" s="28"/>
      <c r="EM495" s="28"/>
      <c r="EN495" s="28"/>
      <c r="EO495" s="28"/>
      <c r="EP495" s="28"/>
      <c r="EQ495" s="28"/>
      <c r="ER495" s="28"/>
      <c r="ES495" s="28"/>
      <c r="ET495" s="28"/>
      <c r="EU495" s="28"/>
      <c r="EV495" s="28"/>
      <c r="EW495" s="28"/>
      <c r="EX495" s="28"/>
      <c r="EY495" s="28"/>
      <c r="EZ495" s="28"/>
      <c r="FA495" s="28"/>
      <c r="FB495" s="28"/>
      <c r="FC495" s="28"/>
      <c r="FD495" s="28"/>
      <c r="FE495" s="28"/>
      <c r="FF495" s="43"/>
      <c r="FG495" s="43"/>
    </row>
    <row r="496" spans="1:163" x14ac:dyDescent="0.25">
      <c r="A496" s="27" t="str">
        <f t="shared" si="7"/>
        <v>IR003006003000000000000000000000000000</v>
      </c>
      <c r="B496" s="27" t="s">
        <v>694</v>
      </c>
      <c r="C496" s="23" t="s">
        <v>2630</v>
      </c>
      <c r="D496" s="23" t="s">
        <v>710</v>
      </c>
      <c r="E496" s="23" t="s">
        <v>715</v>
      </c>
      <c r="F496" s="23" t="s">
        <v>710</v>
      </c>
      <c r="G496" s="23" t="s">
        <v>697</v>
      </c>
      <c r="H496" s="23" t="s">
        <v>697</v>
      </c>
      <c r="I496" s="21" t="s">
        <v>697</v>
      </c>
      <c r="J496" s="23" t="s">
        <v>697</v>
      </c>
      <c r="K496" s="64" t="s">
        <v>697</v>
      </c>
      <c r="L496" s="23" t="s">
        <v>697</v>
      </c>
      <c r="M496" s="23" t="s">
        <v>697</v>
      </c>
      <c r="N496" s="23" t="s">
        <v>697</v>
      </c>
      <c r="O496" s="23" t="s">
        <v>697</v>
      </c>
      <c r="P496" s="27">
        <v>0</v>
      </c>
      <c r="Q496" s="27" t="s">
        <v>698</v>
      </c>
      <c r="R496" s="27" t="s">
        <v>698</v>
      </c>
      <c r="S496" s="28" t="s">
        <v>694</v>
      </c>
      <c r="T496" s="28" t="s">
        <v>922</v>
      </c>
      <c r="U496" s="34" t="s">
        <v>3660</v>
      </c>
      <c r="V496" s="52" t="s">
        <v>905</v>
      </c>
      <c r="W496" s="20"/>
      <c r="X496" s="20"/>
      <c r="Y496" s="20" t="s">
        <v>899</v>
      </c>
      <c r="Z496" s="20"/>
      <c r="AA496" s="20"/>
      <c r="AB496" s="20"/>
      <c r="AC496" s="20"/>
      <c r="AD496" s="20"/>
      <c r="AE496" s="20"/>
      <c r="AF496" s="20"/>
      <c r="AG496" s="20"/>
      <c r="AH496" s="27" t="s">
        <v>3661</v>
      </c>
      <c r="AI496" s="28" t="s">
        <v>698</v>
      </c>
      <c r="AJ496" s="27" t="s">
        <v>694</v>
      </c>
      <c r="AK496" s="27" t="s">
        <v>694</v>
      </c>
      <c r="AL496" s="27" t="s">
        <v>694</v>
      </c>
      <c r="AM496" s="27" t="s">
        <v>694</v>
      </c>
      <c r="AN496" s="27" t="s">
        <v>694</v>
      </c>
      <c r="AO496" s="27" t="s">
        <v>694</v>
      </c>
      <c r="AP496" s="27" t="s">
        <v>694</v>
      </c>
      <c r="AQ496" s="27" t="s">
        <v>694</v>
      </c>
      <c r="AR496" s="27" t="s">
        <v>694</v>
      </c>
      <c r="AS496" s="27" t="s">
        <v>694</v>
      </c>
      <c r="AT496" s="27" t="s">
        <v>694</v>
      </c>
      <c r="AU496" s="27" t="s">
        <v>694</v>
      </c>
      <c r="AV496" s="27" t="s">
        <v>694</v>
      </c>
      <c r="AW496" s="27" t="s">
        <v>694</v>
      </c>
      <c r="AX496" s="27" t="s">
        <v>694</v>
      </c>
      <c r="AY496" s="27" t="s">
        <v>694</v>
      </c>
      <c r="AZ496" s="27" t="s">
        <v>694</v>
      </c>
      <c r="BA496" s="27" t="s">
        <v>694</v>
      </c>
      <c r="BB496" s="27" t="s">
        <v>694</v>
      </c>
      <c r="BC496" s="27" t="s">
        <v>694</v>
      </c>
      <c r="BD496" s="27" t="s">
        <v>694</v>
      </c>
      <c r="BE496" s="27" t="s">
        <v>694</v>
      </c>
      <c r="BF496" s="27" t="s">
        <v>694</v>
      </c>
      <c r="BG496" s="27" t="s">
        <v>694</v>
      </c>
      <c r="BH496" s="27" t="s">
        <v>694</v>
      </c>
      <c r="BI496" s="27" t="s">
        <v>694</v>
      </c>
      <c r="BJ496" s="27" t="s">
        <v>694</v>
      </c>
      <c r="BK496" s="27" t="s">
        <v>694</v>
      </c>
      <c r="BL496" s="27" t="s">
        <v>694</v>
      </c>
      <c r="BM496" s="27" t="s">
        <v>694</v>
      </c>
      <c r="BN496" s="27" t="s">
        <v>694</v>
      </c>
      <c r="BO496" s="27" t="s">
        <v>694</v>
      </c>
      <c r="BP496" s="27" t="s">
        <v>694</v>
      </c>
      <c r="BQ496" s="27" t="s">
        <v>694</v>
      </c>
      <c r="BR496" s="27" t="s">
        <v>694</v>
      </c>
      <c r="BS496" s="27" t="s">
        <v>694</v>
      </c>
      <c r="BT496" s="27" t="s">
        <v>694</v>
      </c>
      <c r="BU496" s="27" t="s">
        <v>694</v>
      </c>
      <c r="BV496" s="27" t="s">
        <v>694</v>
      </c>
      <c r="BW496" s="27" t="s">
        <v>694</v>
      </c>
      <c r="BX496" s="27" t="s">
        <v>694</v>
      </c>
      <c r="BY496" s="27" t="s">
        <v>694</v>
      </c>
      <c r="BZ496" s="27" t="s">
        <v>694</v>
      </c>
      <c r="CA496" s="27" t="s">
        <v>694</v>
      </c>
      <c r="CB496" s="27" t="s">
        <v>694</v>
      </c>
      <c r="CC496" s="27" t="s">
        <v>694</v>
      </c>
      <c r="CD496" s="27" t="s">
        <v>694</v>
      </c>
      <c r="CE496" s="27" t="s">
        <v>694</v>
      </c>
      <c r="CF496" s="27" t="s">
        <v>694</v>
      </c>
      <c r="CG496" s="27" t="s">
        <v>694</v>
      </c>
      <c r="CH496" s="27" t="s">
        <v>694</v>
      </c>
      <c r="CI496" s="27" t="s">
        <v>694</v>
      </c>
      <c r="CJ496" s="27" t="s">
        <v>694</v>
      </c>
      <c r="CK496" s="27" t="s">
        <v>694</v>
      </c>
      <c r="CL496" s="27" t="s">
        <v>694</v>
      </c>
      <c r="CM496" s="27" t="s">
        <v>694</v>
      </c>
      <c r="CN496" s="27" t="s">
        <v>694</v>
      </c>
      <c r="CO496" s="27" t="s">
        <v>694</v>
      </c>
      <c r="CP496" s="27" t="s">
        <v>694</v>
      </c>
      <c r="CQ496" s="27" t="s">
        <v>694</v>
      </c>
      <c r="CR496" s="27" t="s">
        <v>694</v>
      </c>
      <c r="CS496" s="27" t="s">
        <v>694</v>
      </c>
      <c r="CT496" s="27" t="s">
        <v>694</v>
      </c>
      <c r="CU496" s="27" t="s">
        <v>694</v>
      </c>
      <c r="CV496" s="27" t="s">
        <v>694</v>
      </c>
      <c r="CW496" s="27" t="s">
        <v>694</v>
      </c>
      <c r="CX496" s="27" t="s">
        <v>694</v>
      </c>
      <c r="CY496" s="27" t="s">
        <v>694</v>
      </c>
      <c r="CZ496" s="27" t="s">
        <v>694</v>
      </c>
      <c r="DA496" s="27" t="s">
        <v>694</v>
      </c>
      <c r="DB496" s="27" t="s">
        <v>694</v>
      </c>
      <c r="DC496" s="27" t="s">
        <v>694</v>
      </c>
      <c r="DD496" s="27" t="s">
        <v>694</v>
      </c>
      <c r="DE496" s="27" t="s">
        <v>694</v>
      </c>
      <c r="DF496" s="27" t="s">
        <v>694</v>
      </c>
      <c r="DG496" s="27" t="s">
        <v>694</v>
      </c>
      <c r="DH496" s="27" t="s">
        <v>694</v>
      </c>
      <c r="DI496" s="27" t="s">
        <v>694</v>
      </c>
      <c r="DJ496" s="27" t="s">
        <v>694</v>
      </c>
      <c r="DK496" s="27" t="s">
        <v>694</v>
      </c>
      <c r="DL496" s="27" t="s">
        <v>694</v>
      </c>
      <c r="DM496" s="27" t="s">
        <v>694</v>
      </c>
      <c r="DN496" s="27" t="s">
        <v>694</v>
      </c>
      <c r="DO496" s="27" t="s">
        <v>694</v>
      </c>
      <c r="DP496" s="27" t="s">
        <v>694</v>
      </c>
      <c r="DQ496" s="27" t="s">
        <v>694</v>
      </c>
      <c r="DR496" s="27" t="s">
        <v>694</v>
      </c>
      <c r="DS496" s="27" t="s">
        <v>694</v>
      </c>
      <c r="DT496" s="27" t="s">
        <v>694</v>
      </c>
      <c r="DU496" s="27" t="s">
        <v>694</v>
      </c>
      <c r="DV496" s="27" t="s">
        <v>694</v>
      </c>
      <c r="DW496" s="27" t="s">
        <v>694</v>
      </c>
      <c r="DX496" s="27" t="s">
        <v>694</v>
      </c>
      <c r="DY496" s="27" t="s">
        <v>694</v>
      </c>
      <c r="DZ496" s="27" t="s">
        <v>694</v>
      </c>
      <c r="EA496" s="27" t="s">
        <v>694</v>
      </c>
      <c r="EB496" s="27" t="s">
        <v>694</v>
      </c>
      <c r="EC496" s="27" t="s">
        <v>694</v>
      </c>
      <c r="ED496" s="27" t="s">
        <v>694</v>
      </c>
      <c r="EE496" s="27" t="s">
        <v>694</v>
      </c>
      <c r="EF496" s="27" t="s">
        <v>694</v>
      </c>
      <c r="EG496" s="27" t="s">
        <v>694</v>
      </c>
      <c r="EH496" s="27" t="s">
        <v>694</v>
      </c>
      <c r="EI496" s="27" t="s">
        <v>694</v>
      </c>
      <c r="EJ496" s="27" t="s">
        <v>694</v>
      </c>
      <c r="EK496" s="27" t="s">
        <v>694</v>
      </c>
      <c r="EL496" s="27" t="s">
        <v>694</v>
      </c>
      <c r="EM496" s="27" t="s">
        <v>694</v>
      </c>
      <c r="EN496" s="27" t="s">
        <v>694</v>
      </c>
      <c r="EO496" s="27" t="s">
        <v>694</v>
      </c>
      <c r="EP496" s="27" t="s">
        <v>694</v>
      </c>
      <c r="EQ496" s="27" t="s">
        <v>694</v>
      </c>
      <c r="ER496" s="27" t="s">
        <v>694</v>
      </c>
      <c r="ES496" s="27" t="s">
        <v>694</v>
      </c>
      <c r="ET496" s="27" t="s">
        <v>694</v>
      </c>
      <c r="EU496" s="27" t="s">
        <v>694</v>
      </c>
      <c r="EV496" s="27" t="s">
        <v>694</v>
      </c>
      <c r="EW496" s="27" t="s">
        <v>694</v>
      </c>
      <c r="EX496" s="27" t="s">
        <v>694</v>
      </c>
      <c r="EY496" s="27" t="s">
        <v>694</v>
      </c>
      <c r="EZ496" s="27" t="s">
        <v>694</v>
      </c>
      <c r="FA496" s="27" t="s">
        <v>694</v>
      </c>
      <c r="FB496" s="27" t="s">
        <v>694</v>
      </c>
      <c r="FC496" s="27" t="s">
        <v>694</v>
      </c>
      <c r="FD496" s="27" t="s">
        <v>694</v>
      </c>
      <c r="FE496" s="27" t="s">
        <v>694</v>
      </c>
      <c r="FF496" s="42"/>
      <c r="FG496" s="42"/>
    </row>
    <row r="497" spans="1:163" x14ac:dyDescent="0.25">
      <c r="A497" s="27" t="str">
        <f t="shared" si="7"/>
        <v>IR003006003001000000000000000000000000</v>
      </c>
      <c r="B497" s="20" t="s">
        <v>2877</v>
      </c>
      <c r="C497" s="23" t="s">
        <v>2630</v>
      </c>
      <c r="D497" s="23" t="s">
        <v>710</v>
      </c>
      <c r="E497" s="23" t="s">
        <v>715</v>
      </c>
      <c r="F497" s="23" t="s">
        <v>710</v>
      </c>
      <c r="G497" s="21" t="s">
        <v>702</v>
      </c>
      <c r="H497" s="23" t="s">
        <v>697</v>
      </c>
      <c r="I497" s="21" t="s">
        <v>697</v>
      </c>
      <c r="J497" s="23" t="s">
        <v>697</v>
      </c>
      <c r="K497" s="64" t="s">
        <v>697</v>
      </c>
      <c r="L497" s="23" t="s">
        <v>697</v>
      </c>
      <c r="M497" s="23" t="s">
        <v>697</v>
      </c>
      <c r="N497" s="23" t="s">
        <v>697</v>
      </c>
      <c r="O497" s="23" t="s">
        <v>697</v>
      </c>
      <c r="P497" s="27">
        <v>0</v>
      </c>
      <c r="Q497" s="27" t="s">
        <v>704</v>
      </c>
      <c r="R497" s="27" t="s">
        <v>698</v>
      </c>
      <c r="S497" s="28" t="s">
        <v>694</v>
      </c>
      <c r="T497" s="28" t="s">
        <v>922</v>
      </c>
      <c r="U497" s="34" t="s">
        <v>3662</v>
      </c>
      <c r="V497" s="52" t="s">
        <v>905</v>
      </c>
      <c r="W497" s="20"/>
      <c r="X497" s="20"/>
      <c r="Y497" s="20"/>
      <c r="Z497" s="20" t="s">
        <v>3663</v>
      </c>
      <c r="AA497" s="20"/>
      <c r="AB497" s="20"/>
      <c r="AC497" s="20"/>
      <c r="AD497" s="20"/>
      <c r="AE497" s="20"/>
      <c r="AF497" s="20"/>
      <c r="AG497" s="20"/>
      <c r="AH497" s="27" t="s">
        <v>3664</v>
      </c>
      <c r="AI497" s="28" t="s">
        <v>704</v>
      </c>
      <c r="AJ497" s="27" t="s">
        <v>698</v>
      </c>
      <c r="AK497" s="27" t="s">
        <v>698</v>
      </c>
      <c r="AL497" s="27" t="s">
        <v>698</v>
      </c>
      <c r="AM497" s="27" t="s">
        <v>698</v>
      </c>
      <c r="AN497" s="27" t="s">
        <v>698</v>
      </c>
      <c r="AO497" s="27" t="s">
        <v>698</v>
      </c>
      <c r="AP497" s="27" t="s">
        <v>698</v>
      </c>
      <c r="AQ497" s="27" t="s">
        <v>698</v>
      </c>
      <c r="AR497" s="27" t="s">
        <v>698</v>
      </c>
      <c r="AS497" s="27" t="s">
        <v>698</v>
      </c>
      <c r="AT497" s="27" t="s">
        <v>698</v>
      </c>
      <c r="AU497" s="27" t="s">
        <v>698</v>
      </c>
      <c r="AV497" s="27" t="s">
        <v>698</v>
      </c>
      <c r="AW497" s="27" t="s">
        <v>698</v>
      </c>
      <c r="AX497" s="27" t="s">
        <v>698</v>
      </c>
      <c r="AY497" s="27" t="s">
        <v>698</v>
      </c>
      <c r="AZ497" s="27" t="s">
        <v>698</v>
      </c>
      <c r="BA497" s="27" t="s">
        <v>698</v>
      </c>
      <c r="BB497" s="27" t="s">
        <v>698</v>
      </c>
      <c r="BC497" s="27" t="s">
        <v>698</v>
      </c>
      <c r="BD497" s="27" t="s">
        <v>698</v>
      </c>
      <c r="BE497" s="27" t="s">
        <v>698</v>
      </c>
      <c r="BF497" s="27" t="s">
        <v>698</v>
      </c>
      <c r="BG497" s="27" t="s">
        <v>698</v>
      </c>
      <c r="BH497" s="27" t="s">
        <v>698</v>
      </c>
      <c r="BI497" s="27" t="s">
        <v>698</v>
      </c>
      <c r="BJ497" s="27" t="s">
        <v>698</v>
      </c>
      <c r="BK497" s="27" t="s">
        <v>698</v>
      </c>
      <c r="BL497" s="27" t="s">
        <v>698</v>
      </c>
      <c r="BM497" s="27" t="s">
        <v>698</v>
      </c>
      <c r="BN497" s="27" t="s">
        <v>698</v>
      </c>
      <c r="BO497" s="27" t="s">
        <v>698</v>
      </c>
      <c r="BP497" s="27" t="s">
        <v>698</v>
      </c>
      <c r="BQ497" s="27" t="s">
        <v>698</v>
      </c>
      <c r="BR497" s="27" t="s">
        <v>698</v>
      </c>
      <c r="BS497" s="27" t="s">
        <v>698</v>
      </c>
      <c r="BT497" s="27" t="s">
        <v>698</v>
      </c>
      <c r="BU497" s="27" t="s">
        <v>698</v>
      </c>
      <c r="BV497" s="27" t="s">
        <v>698</v>
      </c>
      <c r="BW497" s="27" t="s">
        <v>698</v>
      </c>
      <c r="BX497" s="27" t="s">
        <v>698</v>
      </c>
      <c r="BY497" s="27" t="s">
        <v>698</v>
      </c>
      <c r="BZ497" s="27" t="s">
        <v>698</v>
      </c>
      <c r="CA497" s="27" t="s">
        <v>698</v>
      </c>
      <c r="CB497" s="27" t="s">
        <v>698</v>
      </c>
      <c r="CC497" s="27" t="s">
        <v>698</v>
      </c>
      <c r="CD497" s="27" t="s">
        <v>698</v>
      </c>
      <c r="CE497" s="27" t="s">
        <v>698</v>
      </c>
      <c r="CF497" s="27" t="s">
        <v>698</v>
      </c>
      <c r="CG497" s="27" t="s">
        <v>698</v>
      </c>
      <c r="CH497" s="27" t="s">
        <v>698</v>
      </c>
      <c r="CI497" s="27" t="s">
        <v>698</v>
      </c>
      <c r="CJ497" s="27" t="s">
        <v>698</v>
      </c>
      <c r="CK497" s="27" t="s">
        <v>698</v>
      </c>
      <c r="CL497" s="27" t="s">
        <v>698</v>
      </c>
      <c r="CM497" s="27" t="s">
        <v>698</v>
      </c>
      <c r="CN497" s="27" t="s">
        <v>698</v>
      </c>
      <c r="CO497" s="27" t="s">
        <v>698</v>
      </c>
      <c r="CP497" s="27" t="s">
        <v>698</v>
      </c>
      <c r="CQ497" s="27" t="s">
        <v>698</v>
      </c>
      <c r="CR497" s="27" t="s">
        <v>698</v>
      </c>
      <c r="CS497" s="27" t="s">
        <v>698</v>
      </c>
      <c r="CT497" s="27" t="s">
        <v>698</v>
      </c>
      <c r="CU497" s="27" t="s">
        <v>698</v>
      </c>
      <c r="CV497" s="27" t="s">
        <v>698</v>
      </c>
      <c r="CW497" s="27" t="s">
        <v>698</v>
      </c>
      <c r="CX497" s="27" t="s">
        <v>698</v>
      </c>
      <c r="CY497" s="27" t="s">
        <v>698</v>
      </c>
      <c r="CZ497" s="27" t="s">
        <v>698</v>
      </c>
      <c r="DA497" s="27" t="s">
        <v>698</v>
      </c>
      <c r="DB497" s="27" t="s">
        <v>698</v>
      </c>
      <c r="DC497" s="27" t="s">
        <v>698</v>
      </c>
      <c r="DD497" s="27" t="s">
        <v>698</v>
      </c>
      <c r="DE497" s="27" t="s">
        <v>698</v>
      </c>
      <c r="DF497" s="27" t="s">
        <v>698</v>
      </c>
      <c r="DG497" s="27" t="s">
        <v>698</v>
      </c>
      <c r="DH497" s="27" t="s">
        <v>698</v>
      </c>
      <c r="DI497" s="27" t="s">
        <v>698</v>
      </c>
      <c r="DJ497" s="27" t="s">
        <v>698</v>
      </c>
      <c r="DK497" s="27" t="s">
        <v>698</v>
      </c>
      <c r="DL497" s="27" t="s">
        <v>698</v>
      </c>
      <c r="DM497" s="27" t="s">
        <v>698</v>
      </c>
      <c r="DN497" s="27" t="s">
        <v>698</v>
      </c>
      <c r="DO497" s="27" t="s">
        <v>698</v>
      </c>
      <c r="DP497" s="27" t="s">
        <v>698</v>
      </c>
      <c r="DQ497" s="27" t="s">
        <v>698</v>
      </c>
      <c r="DR497" s="27" t="s">
        <v>698</v>
      </c>
      <c r="DS497" s="27" t="s">
        <v>698</v>
      </c>
      <c r="DT497" s="27" t="s">
        <v>698</v>
      </c>
      <c r="DU497" s="27" t="s">
        <v>698</v>
      </c>
      <c r="DV497" s="27" t="s">
        <v>698</v>
      </c>
      <c r="DW497" s="27" t="s">
        <v>698</v>
      </c>
      <c r="DX497" s="27" t="s">
        <v>698</v>
      </c>
      <c r="DY497" s="27" t="s">
        <v>698</v>
      </c>
      <c r="DZ497" s="27" t="s">
        <v>698</v>
      </c>
      <c r="EA497" s="27" t="s">
        <v>698</v>
      </c>
      <c r="EB497" s="27" t="s">
        <v>698</v>
      </c>
      <c r="EC497" s="27" t="s">
        <v>698</v>
      </c>
      <c r="ED497" s="27" t="s">
        <v>698</v>
      </c>
      <c r="EE497" s="27" t="s">
        <v>698</v>
      </c>
      <c r="EF497" s="27" t="s">
        <v>698</v>
      </c>
      <c r="EG497" s="27" t="s">
        <v>698</v>
      </c>
      <c r="EH497" s="27" t="s">
        <v>698</v>
      </c>
      <c r="EI497" s="27" t="s">
        <v>698</v>
      </c>
      <c r="EJ497" s="27" t="s">
        <v>698</v>
      </c>
      <c r="EK497" s="27" t="s">
        <v>698</v>
      </c>
      <c r="EL497" s="27" t="s">
        <v>698</v>
      </c>
      <c r="EM497" s="27" t="s">
        <v>698</v>
      </c>
      <c r="EN497" s="27" t="s">
        <v>704</v>
      </c>
      <c r="EO497" s="27" t="s">
        <v>704</v>
      </c>
      <c r="EP497" s="27" t="s">
        <v>704</v>
      </c>
      <c r="EQ497" s="27" t="s">
        <v>704</v>
      </c>
      <c r="ER497" s="27" t="s">
        <v>704</v>
      </c>
      <c r="ES497" s="27" t="s">
        <v>698</v>
      </c>
      <c r="ET497" s="27" t="s">
        <v>698</v>
      </c>
      <c r="EU497" s="27" t="s">
        <v>698</v>
      </c>
      <c r="EV497" s="27" t="s">
        <v>698</v>
      </c>
      <c r="EW497" s="27" t="s">
        <v>3485</v>
      </c>
      <c r="EX497" s="27" t="s">
        <v>3665</v>
      </c>
      <c r="EY497" s="27" t="s">
        <v>2707</v>
      </c>
      <c r="EZ497" s="27" t="s">
        <v>3666</v>
      </c>
      <c r="FA497" s="27" t="s">
        <v>694</v>
      </c>
      <c r="FB497" s="27" t="s">
        <v>694</v>
      </c>
      <c r="FC497" s="27" t="s">
        <v>694</v>
      </c>
      <c r="FD497" s="27" t="s">
        <v>694</v>
      </c>
      <c r="FE497" s="27" t="s">
        <v>3488</v>
      </c>
      <c r="FF497" s="42"/>
      <c r="FG497" s="42"/>
    </row>
    <row r="498" spans="1:163" x14ac:dyDescent="0.25">
      <c r="A498" s="27" t="str">
        <f t="shared" si="7"/>
        <v>IR003006003002000000000000000000000000</v>
      </c>
      <c r="B498" s="20" t="s">
        <v>2877</v>
      </c>
      <c r="C498" s="23" t="s">
        <v>2630</v>
      </c>
      <c r="D498" s="23" t="s">
        <v>710</v>
      </c>
      <c r="E498" s="23" t="s">
        <v>715</v>
      </c>
      <c r="F498" s="23" t="s">
        <v>710</v>
      </c>
      <c r="G498" s="21" t="s">
        <v>707</v>
      </c>
      <c r="H498" s="23" t="s">
        <v>697</v>
      </c>
      <c r="I498" s="21" t="s">
        <v>697</v>
      </c>
      <c r="J498" s="23" t="s">
        <v>697</v>
      </c>
      <c r="K498" s="64" t="s">
        <v>697</v>
      </c>
      <c r="L498" s="23" t="s">
        <v>697</v>
      </c>
      <c r="M498" s="23" t="s">
        <v>697</v>
      </c>
      <c r="N498" s="23" t="s">
        <v>697</v>
      </c>
      <c r="O498" s="23" t="s">
        <v>697</v>
      </c>
      <c r="P498" s="27">
        <v>0</v>
      </c>
      <c r="Q498" s="27" t="s">
        <v>704</v>
      </c>
      <c r="R498" s="27" t="s">
        <v>698</v>
      </c>
      <c r="S498" s="28" t="s">
        <v>694</v>
      </c>
      <c r="T498" s="28" t="s">
        <v>922</v>
      </c>
      <c r="U498" s="34" t="s">
        <v>3667</v>
      </c>
      <c r="V498" s="52" t="s">
        <v>905</v>
      </c>
      <c r="W498" s="20"/>
      <c r="X498" s="20"/>
      <c r="Y498" s="20"/>
      <c r="Z498" s="20" t="s">
        <v>3668</v>
      </c>
      <c r="AA498" s="20"/>
      <c r="AB498" s="20"/>
      <c r="AC498" s="20"/>
      <c r="AD498" s="20"/>
      <c r="AE498" s="20"/>
      <c r="AF498" s="20"/>
      <c r="AG498" s="20"/>
      <c r="AH498" s="27" t="s">
        <v>3669</v>
      </c>
      <c r="AI498" s="28" t="s">
        <v>704</v>
      </c>
      <c r="AJ498" s="27" t="s">
        <v>698</v>
      </c>
      <c r="AK498" s="27" t="s">
        <v>698</v>
      </c>
      <c r="AL498" s="27" t="s">
        <v>698</v>
      </c>
      <c r="AM498" s="27" t="s">
        <v>698</v>
      </c>
      <c r="AN498" s="27" t="s">
        <v>698</v>
      </c>
      <c r="AO498" s="27" t="s">
        <v>698</v>
      </c>
      <c r="AP498" s="27" t="s">
        <v>698</v>
      </c>
      <c r="AQ498" s="27" t="s">
        <v>698</v>
      </c>
      <c r="AR498" s="27" t="s">
        <v>698</v>
      </c>
      <c r="AS498" s="27" t="s">
        <v>698</v>
      </c>
      <c r="AT498" s="27" t="s">
        <v>698</v>
      </c>
      <c r="AU498" s="27" t="s">
        <v>698</v>
      </c>
      <c r="AV498" s="27" t="s">
        <v>698</v>
      </c>
      <c r="AW498" s="27" t="s">
        <v>698</v>
      </c>
      <c r="AX498" s="27" t="s">
        <v>698</v>
      </c>
      <c r="AY498" s="27" t="s">
        <v>698</v>
      </c>
      <c r="AZ498" s="27" t="s">
        <v>698</v>
      </c>
      <c r="BA498" s="27" t="s">
        <v>698</v>
      </c>
      <c r="BB498" s="27" t="s">
        <v>698</v>
      </c>
      <c r="BC498" s="27" t="s">
        <v>698</v>
      </c>
      <c r="BD498" s="27" t="s">
        <v>698</v>
      </c>
      <c r="BE498" s="27" t="s">
        <v>698</v>
      </c>
      <c r="BF498" s="27" t="s">
        <v>698</v>
      </c>
      <c r="BG498" s="27" t="s">
        <v>698</v>
      </c>
      <c r="BH498" s="27" t="s">
        <v>698</v>
      </c>
      <c r="BI498" s="27" t="s">
        <v>698</v>
      </c>
      <c r="BJ498" s="27" t="s">
        <v>698</v>
      </c>
      <c r="BK498" s="27" t="s">
        <v>698</v>
      </c>
      <c r="BL498" s="27" t="s">
        <v>698</v>
      </c>
      <c r="BM498" s="27" t="s">
        <v>698</v>
      </c>
      <c r="BN498" s="27" t="s">
        <v>698</v>
      </c>
      <c r="BO498" s="27" t="s">
        <v>698</v>
      </c>
      <c r="BP498" s="27" t="s">
        <v>698</v>
      </c>
      <c r="BQ498" s="27" t="s">
        <v>698</v>
      </c>
      <c r="BR498" s="27" t="s">
        <v>698</v>
      </c>
      <c r="BS498" s="27" t="s">
        <v>698</v>
      </c>
      <c r="BT498" s="27" t="s">
        <v>698</v>
      </c>
      <c r="BU498" s="27" t="s">
        <v>698</v>
      </c>
      <c r="BV498" s="27" t="s">
        <v>698</v>
      </c>
      <c r="BW498" s="27" t="s">
        <v>698</v>
      </c>
      <c r="BX498" s="27" t="s">
        <v>698</v>
      </c>
      <c r="BY498" s="27" t="s">
        <v>698</v>
      </c>
      <c r="BZ498" s="27" t="s">
        <v>698</v>
      </c>
      <c r="CA498" s="27" t="s">
        <v>698</v>
      </c>
      <c r="CB498" s="27" t="s">
        <v>698</v>
      </c>
      <c r="CC498" s="27" t="s">
        <v>698</v>
      </c>
      <c r="CD498" s="27" t="s">
        <v>698</v>
      </c>
      <c r="CE498" s="27" t="s">
        <v>698</v>
      </c>
      <c r="CF498" s="27" t="s">
        <v>698</v>
      </c>
      <c r="CG498" s="27" t="s">
        <v>698</v>
      </c>
      <c r="CH498" s="27" t="s">
        <v>698</v>
      </c>
      <c r="CI498" s="27" t="s">
        <v>698</v>
      </c>
      <c r="CJ498" s="27" t="s">
        <v>698</v>
      </c>
      <c r="CK498" s="27" t="s">
        <v>698</v>
      </c>
      <c r="CL498" s="27" t="s">
        <v>698</v>
      </c>
      <c r="CM498" s="27" t="s">
        <v>698</v>
      </c>
      <c r="CN498" s="27" t="s">
        <v>698</v>
      </c>
      <c r="CO498" s="27" t="s">
        <v>698</v>
      </c>
      <c r="CP498" s="27" t="s">
        <v>698</v>
      </c>
      <c r="CQ498" s="27" t="s">
        <v>698</v>
      </c>
      <c r="CR498" s="27" t="s">
        <v>698</v>
      </c>
      <c r="CS498" s="27" t="s">
        <v>698</v>
      </c>
      <c r="CT498" s="27" t="s">
        <v>698</v>
      </c>
      <c r="CU498" s="27" t="s">
        <v>698</v>
      </c>
      <c r="CV498" s="27" t="s">
        <v>698</v>
      </c>
      <c r="CW498" s="27" t="s">
        <v>698</v>
      </c>
      <c r="CX498" s="27" t="s">
        <v>698</v>
      </c>
      <c r="CY498" s="27" t="s">
        <v>698</v>
      </c>
      <c r="CZ498" s="27" t="s">
        <v>698</v>
      </c>
      <c r="DA498" s="27" t="s">
        <v>698</v>
      </c>
      <c r="DB498" s="27" t="s">
        <v>698</v>
      </c>
      <c r="DC498" s="27" t="s">
        <v>698</v>
      </c>
      <c r="DD498" s="27" t="s">
        <v>698</v>
      </c>
      <c r="DE498" s="27" t="s">
        <v>698</v>
      </c>
      <c r="DF498" s="27" t="s">
        <v>698</v>
      </c>
      <c r="DG498" s="27" t="s">
        <v>698</v>
      </c>
      <c r="DH498" s="27" t="s">
        <v>698</v>
      </c>
      <c r="DI498" s="27" t="s">
        <v>698</v>
      </c>
      <c r="DJ498" s="27" t="s">
        <v>698</v>
      </c>
      <c r="DK498" s="27" t="s">
        <v>698</v>
      </c>
      <c r="DL498" s="27" t="s">
        <v>698</v>
      </c>
      <c r="DM498" s="27" t="s">
        <v>698</v>
      </c>
      <c r="DN498" s="27" t="s">
        <v>698</v>
      </c>
      <c r="DO498" s="27" t="s">
        <v>698</v>
      </c>
      <c r="DP498" s="27" t="s">
        <v>698</v>
      </c>
      <c r="DQ498" s="27" t="s">
        <v>698</v>
      </c>
      <c r="DR498" s="27" t="s">
        <v>698</v>
      </c>
      <c r="DS498" s="27" t="s">
        <v>698</v>
      </c>
      <c r="DT498" s="27" t="s">
        <v>698</v>
      </c>
      <c r="DU498" s="27" t="s">
        <v>698</v>
      </c>
      <c r="DV498" s="27" t="s">
        <v>698</v>
      </c>
      <c r="DW498" s="27" t="s">
        <v>698</v>
      </c>
      <c r="DX498" s="27" t="s">
        <v>698</v>
      </c>
      <c r="DY498" s="27" t="s">
        <v>698</v>
      </c>
      <c r="DZ498" s="27" t="s">
        <v>698</v>
      </c>
      <c r="EA498" s="27" t="s">
        <v>698</v>
      </c>
      <c r="EB498" s="27" t="s">
        <v>698</v>
      </c>
      <c r="EC498" s="27" t="s">
        <v>698</v>
      </c>
      <c r="ED498" s="27" t="s">
        <v>698</v>
      </c>
      <c r="EE498" s="27" t="s">
        <v>698</v>
      </c>
      <c r="EF498" s="27" t="s">
        <v>698</v>
      </c>
      <c r="EG498" s="27" t="s">
        <v>698</v>
      </c>
      <c r="EH498" s="27" t="s">
        <v>698</v>
      </c>
      <c r="EI498" s="27" t="s">
        <v>698</v>
      </c>
      <c r="EJ498" s="27" t="s">
        <v>698</v>
      </c>
      <c r="EK498" s="27" t="s">
        <v>698</v>
      </c>
      <c r="EL498" s="27" t="s">
        <v>698</v>
      </c>
      <c r="EM498" s="27" t="s">
        <v>698</v>
      </c>
      <c r="EN498" s="27" t="s">
        <v>704</v>
      </c>
      <c r="EO498" s="27" t="s">
        <v>704</v>
      </c>
      <c r="EP498" s="27" t="s">
        <v>704</v>
      </c>
      <c r="EQ498" s="27" t="s">
        <v>704</v>
      </c>
      <c r="ER498" s="27" t="s">
        <v>704</v>
      </c>
      <c r="ES498" s="27" t="s">
        <v>698</v>
      </c>
      <c r="ET498" s="27" t="s">
        <v>698</v>
      </c>
      <c r="EU498" s="27" t="s">
        <v>698</v>
      </c>
      <c r="EV498" s="27" t="s">
        <v>698</v>
      </c>
      <c r="EW498" s="27" t="s">
        <v>3485</v>
      </c>
      <c r="EX498" s="27" t="s">
        <v>3665</v>
      </c>
      <c r="EY498" s="27" t="s">
        <v>2707</v>
      </c>
      <c r="EZ498" s="27" t="s">
        <v>3666</v>
      </c>
      <c r="FA498" s="27" t="s">
        <v>694</v>
      </c>
      <c r="FB498" s="27" t="s">
        <v>694</v>
      </c>
      <c r="FC498" s="27" t="s">
        <v>694</v>
      </c>
      <c r="FD498" s="27" t="s">
        <v>694</v>
      </c>
      <c r="FE498" s="27" t="s">
        <v>3488</v>
      </c>
      <c r="FF498" s="42"/>
      <c r="FG498" s="42"/>
    </row>
    <row r="499" spans="1:163" x14ac:dyDescent="0.25">
      <c r="A499" s="27" t="str">
        <f t="shared" si="7"/>
        <v>IR003006003003000000000000000000000000</v>
      </c>
      <c r="B499" s="20" t="s">
        <v>2877</v>
      </c>
      <c r="C499" s="23" t="s">
        <v>2630</v>
      </c>
      <c r="D499" s="23" t="s">
        <v>710</v>
      </c>
      <c r="E499" s="23" t="s">
        <v>715</v>
      </c>
      <c r="F499" s="23" t="s">
        <v>710</v>
      </c>
      <c r="G499" s="21" t="s">
        <v>710</v>
      </c>
      <c r="H499" s="23" t="s">
        <v>697</v>
      </c>
      <c r="I499" s="21" t="s">
        <v>697</v>
      </c>
      <c r="J499" s="23" t="s">
        <v>697</v>
      </c>
      <c r="K499" s="64" t="s">
        <v>697</v>
      </c>
      <c r="L499" s="23" t="s">
        <v>697</v>
      </c>
      <c r="M499" s="23" t="s">
        <v>697</v>
      </c>
      <c r="N499" s="23" t="s">
        <v>697</v>
      </c>
      <c r="O499" s="23" t="s">
        <v>697</v>
      </c>
      <c r="P499" s="27">
        <v>0</v>
      </c>
      <c r="Q499" s="27" t="s">
        <v>704</v>
      </c>
      <c r="R499" s="27" t="s">
        <v>698</v>
      </c>
      <c r="S499" s="28" t="s">
        <v>694</v>
      </c>
      <c r="T499" s="28" t="s">
        <v>922</v>
      </c>
      <c r="U499" s="34" t="s">
        <v>3670</v>
      </c>
      <c r="V499" s="52" t="s">
        <v>905</v>
      </c>
      <c r="W499" s="20"/>
      <c r="X499" s="20"/>
      <c r="Y499" s="20"/>
      <c r="Z499" s="20" t="s">
        <v>3671</v>
      </c>
      <c r="AA499" s="20"/>
      <c r="AB499" s="20"/>
      <c r="AC499" s="20"/>
      <c r="AD499" s="20"/>
      <c r="AE499" s="20"/>
      <c r="AF499" s="20"/>
      <c r="AG499" s="20"/>
      <c r="AH499" s="27" t="s">
        <v>3672</v>
      </c>
      <c r="AI499" s="28" t="s">
        <v>704</v>
      </c>
      <c r="AJ499" s="27" t="s">
        <v>698</v>
      </c>
      <c r="AK499" s="27" t="s">
        <v>698</v>
      </c>
      <c r="AL499" s="27" t="s">
        <v>698</v>
      </c>
      <c r="AM499" s="27" t="s">
        <v>698</v>
      </c>
      <c r="AN499" s="27" t="s">
        <v>698</v>
      </c>
      <c r="AO499" s="27" t="s">
        <v>698</v>
      </c>
      <c r="AP499" s="27" t="s">
        <v>698</v>
      </c>
      <c r="AQ499" s="27" t="s">
        <v>698</v>
      </c>
      <c r="AR499" s="27" t="s">
        <v>698</v>
      </c>
      <c r="AS499" s="27" t="s">
        <v>698</v>
      </c>
      <c r="AT499" s="27" t="s">
        <v>698</v>
      </c>
      <c r="AU499" s="27" t="s">
        <v>698</v>
      </c>
      <c r="AV499" s="27" t="s">
        <v>698</v>
      </c>
      <c r="AW499" s="27" t="s">
        <v>698</v>
      </c>
      <c r="AX499" s="27" t="s">
        <v>698</v>
      </c>
      <c r="AY499" s="27" t="s">
        <v>698</v>
      </c>
      <c r="AZ499" s="27" t="s">
        <v>698</v>
      </c>
      <c r="BA499" s="27" t="s">
        <v>698</v>
      </c>
      <c r="BB499" s="27" t="s">
        <v>698</v>
      </c>
      <c r="BC499" s="27" t="s">
        <v>698</v>
      </c>
      <c r="BD499" s="27" t="s">
        <v>698</v>
      </c>
      <c r="BE499" s="27" t="s">
        <v>698</v>
      </c>
      <c r="BF499" s="27" t="s">
        <v>698</v>
      </c>
      <c r="BG499" s="27" t="s">
        <v>698</v>
      </c>
      <c r="BH499" s="27" t="s">
        <v>698</v>
      </c>
      <c r="BI499" s="27" t="s">
        <v>698</v>
      </c>
      <c r="BJ499" s="27" t="s">
        <v>698</v>
      </c>
      <c r="BK499" s="27" t="s">
        <v>698</v>
      </c>
      <c r="BL499" s="27" t="s">
        <v>698</v>
      </c>
      <c r="BM499" s="27" t="s">
        <v>698</v>
      </c>
      <c r="BN499" s="27" t="s">
        <v>698</v>
      </c>
      <c r="BO499" s="27" t="s">
        <v>698</v>
      </c>
      <c r="BP499" s="27" t="s">
        <v>698</v>
      </c>
      <c r="BQ499" s="27" t="s">
        <v>698</v>
      </c>
      <c r="BR499" s="27" t="s">
        <v>698</v>
      </c>
      <c r="BS499" s="27" t="s">
        <v>698</v>
      </c>
      <c r="BT499" s="27" t="s">
        <v>698</v>
      </c>
      <c r="BU499" s="27" t="s">
        <v>698</v>
      </c>
      <c r="BV499" s="27" t="s">
        <v>698</v>
      </c>
      <c r="BW499" s="27" t="s">
        <v>698</v>
      </c>
      <c r="BX499" s="27" t="s">
        <v>698</v>
      </c>
      <c r="BY499" s="27" t="s">
        <v>698</v>
      </c>
      <c r="BZ499" s="27" t="s">
        <v>698</v>
      </c>
      <c r="CA499" s="27" t="s">
        <v>698</v>
      </c>
      <c r="CB499" s="27" t="s">
        <v>698</v>
      </c>
      <c r="CC499" s="27" t="s">
        <v>698</v>
      </c>
      <c r="CD499" s="27" t="s">
        <v>698</v>
      </c>
      <c r="CE499" s="27" t="s">
        <v>698</v>
      </c>
      <c r="CF499" s="27" t="s">
        <v>698</v>
      </c>
      <c r="CG499" s="27" t="s">
        <v>698</v>
      </c>
      <c r="CH499" s="27" t="s">
        <v>698</v>
      </c>
      <c r="CI499" s="27" t="s">
        <v>698</v>
      </c>
      <c r="CJ499" s="27" t="s">
        <v>698</v>
      </c>
      <c r="CK499" s="27" t="s">
        <v>698</v>
      </c>
      <c r="CL499" s="27" t="s">
        <v>698</v>
      </c>
      <c r="CM499" s="27" t="s">
        <v>698</v>
      </c>
      <c r="CN499" s="27" t="s">
        <v>698</v>
      </c>
      <c r="CO499" s="27" t="s">
        <v>698</v>
      </c>
      <c r="CP499" s="27" t="s">
        <v>698</v>
      </c>
      <c r="CQ499" s="27" t="s">
        <v>698</v>
      </c>
      <c r="CR499" s="27" t="s">
        <v>698</v>
      </c>
      <c r="CS499" s="27" t="s">
        <v>698</v>
      </c>
      <c r="CT499" s="27" t="s">
        <v>698</v>
      </c>
      <c r="CU499" s="27" t="s">
        <v>698</v>
      </c>
      <c r="CV499" s="27" t="s">
        <v>698</v>
      </c>
      <c r="CW499" s="27" t="s">
        <v>698</v>
      </c>
      <c r="CX499" s="27" t="s">
        <v>698</v>
      </c>
      <c r="CY499" s="27" t="s">
        <v>698</v>
      </c>
      <c r="CZ499" s="27" t="s">
        <v>698</v>
      </c>
      <c r="DA499" s="27" t="s">
        <v>698</v>
      </c>
      <c r="DB499" s="27" t="s">
        <v>698</v>
      </c>
      <c r="DC499" s="27" t="s">
        <v>698</v>
      </c>
      <c r="DD499" s="27" t="s">
        <v>698</v>
      </c>
      <c r="DE499" s="27" t="s">
        <v>698</v>
      </c>
      <c r="DF499" s="27" t="s">
        <v>698</v>
      </c>
      <c r="DG499" s="27" t="s">
        <v>698</v>
      </c>
      <c r="DH499" s="27" t="s">
        <v>698</v>
      </c>
      <c r="DI499" s="27" t="s">
        <v>698</v>
      </c>
      <c r="DJ499" s="27" t="s">
        <v>698</v>
      </c>
      <c r="DK499" s="27" t="s">
        <v>698</v>
      </c>
      <c r="DL499" s="27" t="s">
        <v>698</v>
      </c>
      <c r="DM499" s="27" t="s">
        <v>698</v>
      </c>
      <c r="DN499" s="27" t="s">
        <v>698</v>
      </c>
      <c r="DO499" s="27" t="s">
        <v>698</v>
      </c>
      <c r="DP499" s="27" t="s">
        <v>698</v>
      </c>
      <c r="DQ499" s="27" t="s">
        <v>698</v>
      </c>
      <c r="DR499" s="27" t="s">
        <v>698</v>
      </c>
      <c r="DS499" s="27" t="s">
        <v>698</v>
      </c>
      <c r="DT499" s="27" t="s">
        <v>698</v>
      </c>
      <c r="DU499" s="27" t="s">
        <v>698</v>
      </c>
      <c r="DV499" s="27" t="s">
        <v>698</v>
      </c>
      <c r="DW499" s="27" t="s">
        <v>698</v>
      </c>
      <c r="DX499" s="27" t="s">
        <v>698</v>
      </c>
      <c r="DY499" s="27" t="s">
        <v>698</v>
      </c>
      <c r="DZ499" s="27" t="s">
        <v>698</v>
      </c>
      <c r="EA499" s="27" t="s">
        <v>698</v>
      </c>
      <c r="EB499" s="27" t="s">
        <v>698</v>
      </c>
      <c r="EC499" s="27" t="s">
        <v>698</v>
      </c>
      <c r="ED499" s="27" t="s">
        <v>698</v>
      </c>
      <c r="EE499" s="27" t="s">
        <v>698</v>
      </c>
      <c r="EF499" s="27" t="s">
        <v>698</v>
      </c>
      <c r="EG499" s="27" t="s">
        <v>698</v>
      </c>
      <c r="EH499" s="27" t="s">
        <v>698</v>
      </c>
      <c r="EI499" s="27" t="s">
        <v>698</v>
      </c>
      <c r="EJ499" s="27" t="s">
        <v>698</v>
      </c>
      <c r="EK499" s="27" t="s">
        <v>698</v>
      </c>
      <c r="EL499" s="27" t="s">
        <v>698</v>
      </c>
      <c r="EM499" s="27" t="s">
        <v>698</v>
      </c>
      <c r="EN499" s="27" t="s">
        <v>704</v>
      </c>
      <c r="EO499" s="27" t="s">
        <v>704</v>
      </c>
      <c r="EP499" s="27" t="s">
        <v>704</v>
      </c>
      <c r="EQ499" s="27" t="s">
        <v>704</v>
      </c>
      <c r="ER499" s="27" t="s">
        <v>704</v>
      </c>
      <c r="ES499" s="27" t="s">
        <v>698</v>
      </c>
      <c r="ET499" s="27" t="s">
        <v>698</v>
      </c>
      <c r="EU499" s="27" t="s">
        <v>698</v>
      </c>
      <c r="EV499" s="27" t="s">
        <v>698</v>
      </c>
      <c r="EW499" s="27" t="s">
        <v>3485</v>
      </c>
      <c r="EX499" s="27" t="s">
        <v>3665</v>
      </c>
      <c r="EY499" s="27" t="s">
        <v>2707</v>
      </c>
      <c r="EZ499" s="27" t="s">
        <v>3666</v>
      </c>
      <c r="FA499" s="27" t="s">
        <v>694</v>
      </c>
      <c r="FB499" s="27" t="s">
        <v>694</v>
      </c>
      <c r="FC499" s="27" t="s">
        <v>3673</v>
      </c>
      <c r="FD499" s="27" t="s">
        <v>694</v>
      </c>
      <c r="FE499" s="27" t="s">
        <v>3488</v>
      </c>
      <c r="FF499" s="42"/>
      <c r="FG499" s="42"/>
    </row>
    <row r="500" spans="1:163" x14ac:dyDescent="0.25">
      <c r="A500" s="27" t="str">
        <f t="shared" si="7"/>
        <v>IR003006003004000000000000000000000000</v>
      </c>
      <c r="B500" s="20" t="s">
        <v>2877</v>
      </c>
      <c r="C500" s="23" t="s">
        <v>2630</v>
      </c>
      <c r="D500" s="23" t="s">
        <v>710</v>
      </c>
      <c r="E500" s="23" t="s">
        <v>715</v>
      </c>
      <c r="F500" s="23" t="s">
        <v>710</v>
      </c>
      <c r="G500" s="21" t="s">
        <v>711</v>
      </c>
      <c r="H500" s="23" t="s">
        <v>697</v>
      </c>
      <c r="I500" s="21" t="s">
        <v>697</v>
      </c>
      <c r="J500" s="23" t="s">
        <v>697</v>
      </c>
      <c r="K500" s="64" t="s">
        <v>697</v>
      </c>
      <c r="L500" s="23" t="s">
        <v>697</v>
      </c>
      <c r="M500" s="23" t="s">
        <v>697</v>
      </c>
      <c r="N500" s="23" t="s">
        <v>697</v>
      </c>
      <c r="O500" s="23" t="s">
        <v>697</v>
      </c>
      <c r="P500" s="27">
        <v>0</v>
      </c>
      <c r="Q500" s="27" t="s">
        <v>704</v>
      </c>
      <c r="R500" s="27" t="s">
        <v>698</v>
      </c>
      <c r="S500" s="28" t="s">
        <v>694</v>
      </c>
      <c r="T500" s="28" t="s">
        <v>922</v>
      </c>
      <c r="U500" s="34" t="s">
        <v>3674</v>
      </c>
      <c r="V500" s="52" t="s">
        <v>905</v>
      </c>
      <c r="W500" s="20"/>
      <c r="X500" s="20"/>
      <c r="Y500" s="20"/>
      <c r="Z500" s="20" t="s">
        <v>3675</v>
      </c>
      <c r="AA500" s="20"/>
      <c r="AB500" s="20"/>
      <c r="AC500" s="20"/>
      <c r="AD500" s="20"/>
      <c r="AE500" s="20"/>
      <c r="AF500" s="20"/>
      <c r="AG500" s="20"/>
      <c r="AH500" s="27" t="s">
        <v>3676</v>
      </c>
      <c r="AI500" s="28" t="s">
        <v>704</v>
      </c>
      <c r="AJ500" s="27" t="s">
        <v>698</v>
      </c>
      <c r="AK500" s="27" t="s">
        <v>698</v>
      </c>
      <c r="AL500" s="27" t="s">
        <v>698</v>
      </c>
      <c r="AM500" s="27" t="s">
        <v>698</v>
      </c>
      <c r="AN500" s="27" t="s">
        <v>698</v>
      </c>
      <c r="AO500" s="27" t="s">
        <v>698</v>
      </c>
      <c r="AP500" s="27" t="s">
        <v>698</v>
      </c>
      <c r="AQ500" s="27" t="s">
        <v>698</v>
      </c>
      <c r="AR500" s="27" t="s">
        <v>698</v>
      </c>
      <c r="AS500" s="27" t="s">
        <v>698</v>
      </c>
      <c r="AT500" s="27" t="s">
        <v>698</v>
      </c>
      <c r="AU500" s="27" t="s">
        <v>698</v>
      </c>
      <c r="AV500" s="27" t="s">
        <v>698</v>
      </c>
      <c r="AW500" s="27" t="s">
        <v>698</v>
      </c>
      <c r="AX500" s="27" t="s">
        <v>698</v>
      </c>
      <c r="AY500" s="27" t="s">
        <v>698</v>
      </c>
      <c r="AZ500" s="27" t="s">
        <v>698</v>
      </c>
      <c r="BA500" s="27" t="s">
        <v>698</v>
      </c>
      <c r="BB500" s="27" t="s">
        <v>698</v>
      </c>
      <c r="BC500" s="27" t="s">
        <v>698</v>
      </c>
      <c r="BD500" s="27" t="s">
        <v>698</v>
      </c>
      <c r="BE500" s="27" t="s">
        <v>698</v>
      </c>
      <c r="BF500" s="27" t="s">
        <v>698</v>
      </c>
      <c r="BG500" s="27" t="s">
        <v>698</v>
      </c>
      <c r="BH500" s="27" t="s">
        <v>698</v>
      </c>
      <c r="BI500" s="27" t="s">
        <v>698</v>
      </c>
      <c r="BJ500" s="27" t="s">
        <v>698</v>
      </c>
      <c r="BK500" s="27" t="s">
        <v>698</v>
      </c>
      <c r="BL500" s="27" t="s">
        <v>698</v>
      </c>
      <c r="BM500" s="27" t="s">
        <v>698</v>
      </c>
      <c r="BN500" s="27" t="s">
        <v>698</v>
      </c>
      <c r="BO500" s="27" t="s">
        <v>698</v>
      </c>
      <c r="BP500" s="27" t="s">
        <v>698</v>
      </c>
      <c r="BQ500" s="27" t="s">
        <v>698</v>
      </c>
      <c r="BR500" s="27" t="s">
        <v>698</v>
      </c>
      <c r="BS500" s="27" t="s">
        <v>698</v>
      </c>
      <c r="BT500" s="27" t="s">
        <v>698</v>
      </c>
      <c r="BU500" s="27" t="s">
        <v>698</v>
      </c>
      <c r="BV500" s="27" t="s">
        <v>698</v>
      </c>
      <c r="BW500" s="27" t="s">
        <v>698</v>
      </c>
      <c r="BX500" s="27" t="s">
        <v>698</v>
      </c>
      <c r="BY500" s="27" t="s">
        <v>698</v>
      </c>
      <c r="BZ500" s="27" t="s">
        <v>698</v>
      </c>
      <c r="CA500" s="27" t="s">
        <v>698</v>
      </c>
      <c r="CB500" s="27" t="s">
        <v>698</v>
      </c>
      <c r="CC500" s="27" t="s">
        <v>698</v>
      </c>
      <c r="CD500" s="27" t="s">
        <v>698</v>
      </c>
      <c r="CE500" s="27" t="s">
        <v>698</v>
      </c>
      <c r="CF500" s="27" t="s">
        <v>698</v>
      </c>
      <c r="CG500" s="27" t="s">
        <v>698</v>
      </c>
      <c r="CH500" s="27" t="s">
        <v>698</v>
      </c>
      <c r="CI500" s="27" t="s">
        <v>698</v>
      </c>
      <c r="CJ500" s="27" t="s">
        <v>698</v>
      </c>
      <c r="CK500" s="27" t="s">
        <v>698</v>
      </c>
      <c r="CL500" s="27" t="s">
        <v>698</v>
      </c>
      <c r="CM500" s="27" t="s">
        <v>698</v>
      </c>
      <c r="CN500" s="27" t="s">
        <v>698</v>
      </c>
      <c r="CO500" s="27" t="s">
        <v>698</v>
      </c>
      <c r="CP500" s="27" t="s">
        <v>698</v>
      </c>
      <c r="CQ500" s="27" t="s">
        <v>698</v>
      </c>
      <c r="CR500" s="27" t="s">
        <v>698</v>
      </c>
      <c r="CS500" s="27" t="s">
        <v>698</v>
      </c>
      <c r="CT500" s="27" t="s">
        <v>698</v>
      </c>
      <c r="CU500" s="27" t="s">
        <v>698</v>
      </c>
      <c r="CV500" s="27" t="s">
        <v>698</v>
      </c>
      <c r="CW500" s="27" t="s">
        <v>698</v>
      </c>
      <c r="CX500" s="27" t="s">
        <v>698</v>
      </c>
      <c r="CY500" s="27" t="s">
        <v>698</v>
      </c>
      <c r="CZ500" s="27" t="s">
        <v>698</v>
      </c>
      <c r="DA500" s="27" t="s">
        <v>698</v>
      </c>
      <c r="DB500" s="27" t="s">
        <v>698</v>
      </c>
      <c r="DC500" s="27" t="s">
        <v>698</v>
      </c>
      <c r="DD500" s="27" t="s">
        <v>698</v>
      </c>
      <c r="DE500" s="27" t="s">
        <v>698</v>
      </c>
      <c r="DF500" s="27" t="s">
        <v>698</v>
      </c>
      <c r="DG500" s="27" t="s">
        <v>698</v>
      </c>
      <c r="DH500" s="27" t="s">
        <v>698</v>
      </c>
      <c r="DI500" s="27" t="s">
        <v>698</v>
      </c>
      <c r="DJ500" s="27" t="s">
        <v>698</v>
      </c>
      <c r="DK500" s="27" t="s">
        <v>698</v>
      </c>
      <c r="DL500" s="27" t="s">
        <v>698</v>
      </c>
      <c r="DM500" s="27" t="s">
        <v>698</v>
      </c>
      <c r="DN500" s="27" t="s">
        <v>698</v>
      </c>
      <c r="DO500" s="27" t="s">
        <v>698</v>
      </c>
      <c r="DP500" s="27" t="s">
        <v>698</v>
      </c>
      <c r="DQ500" s="27" t="s">
        <v>698</v>
      </c>
      <c r="DR500" s="27" t="s">
        <v>698</v>
      </c>
      <c r="DS500" s="27" t="s">
        <v>698</v>
      </c>
      <c r="DT500" s="27" t="s">
        <v>698</v>
      </c>
      <c r="DU500" s="27" t="s">
        <v>698</v>
      </c>
      <c r="DV500" s="27" t="s">
        <v>698</v>
      </c>
      <c r="DW500" s="27" t="s">
        <v>698</v>
      </c>
      <c r="DX500" s="27" t="s">
        <v>698</v>
      </c>
      <c r="DY500" s="27" t="s">
        <v>698</v>
      </c>
      <c r="DZ500" s="27" t="s">
        <v>698</v>
      </c>
      <c r="EA500" s="27" t="s">
        <v>698</v>
      </c>
      <c r="EB500" s="27" t="s">
        <v>698</v>
      </c>
      <c r="EC500" s="27" t="s">
        <v>698</v>
      </c>
      <c r="ED500" s="27" t="s">
        <v>698</v>
      </c>
      <c r="EE500" s="27" t="s">
        <v>698</v>
      </c>
      <c r="EF500" s="27" t="s">
        <v>698</v>
      </c>
      <c r="EG500" s="27" t="s">
        <v>698</v>
      </c>
      <c r="EH500" s="27" t="s">
        <v>698</v>
      </c>
      <c r="EI500" s="27" t="s">
        <v>698</v>
      </c>
      <c r="EJ500" s="27" t="s">
        <v>698</v>
      </c>
      <c r="EK500" s="27" t="s">
        <v>698</v>
      </c>
      <c r="EL500" s="27" t="s">
        <v>698</v>
      </c>
      <c r="EM500" s="27" t="s">
        <v>698</v>
      </c>
      <c r="EN500" s="27" t="s">
        <v>704</v>
      </c>
      <c r="EO500" s="27" t="s">
        <v>704</v>
      </c>
      <c r="EP500" s="27" t="s">
        <v>704</v>
      </c>
      <c r="EQ500" s="27" t="s">
        <v>704</v>
      </c>
      <c r="ER500" s="27" t="s">
        <v>704</v>
      </c>
      <c r="ES500" s="27" t="s">
        <v>698</v>
      </c>
      <c r="ET500" s="27" t="s">
        <v>698</v>
      </c>
      <c r="EU500" s="27" t="s">
        <v>698</v>
      </c>
      <c r="EV500" s="27" t="s">
        <v>698</v>
      </c>
      <c r="EW500" s="27" t="s">
        <v>3485</v>
      </c>
      <c r="EX500" s="27" t="s">
        <v>3665</v>
      </c>
      <c r="EY500" s="27" t="s">
        <v>2707</v>
      </c>
      <c r="EZ500" s="27" t="s">
        <v>3666</v>
      </c>
      <c r="FA500" s="27" t="s">
        <v>694</v>
      </c>
      <c r="FB500" s="27" t="s">
        <v>694</v>
      </c>
      <c r="FC500" s="27" t="s">
        <v>694</v>
      </c>
      <c r="FD500" s="27" t="s">
        <v>694</v>
      </c>
      <c r="FE500" s="27" t="s">
        <v>3488</v>
      </c>
      <c r="FF500" s="42"/>
      <c r="FG500" s="42"/>
    </row>
    <row r="501" spans="1:163" x14ac:dyDescent="0.25">
      <c r="A501" s="27" t="str">
        <f t="shared" si="7"/>
        <v>IR003006003005000000000000000000000000</v>
      </c>
      <c r="B501" s="20" t="s">
        <v>2877</v>
      </c>
      <c r="C501" s="23" t="s">
        <v>2630</v>
      </c>
      <c r="D501" s="23" t="s">
        <v>710</v>
      </c>
      <c r="E501" s="23" t="s">
        <v>715</v>
      </c>
      <c r="F501" s="23" t="s">
        <v>710</v>
      </c>
      <c r="G501" s="21" t="s">
        <v>713</v>
      </c>
      <c r="H501" s="23" t="s">
        <v>697</v>
      </c>
      <c r="I501" s="21" t="s">
        <v>697</v>
      </c>
      <c r="J501" s="23" t="s">
        <v>697</v>
      </c>
      <c r="K501" s="64" t="s">
        <v>697</v>
      </c>
      <c r="L501" s="23" t="s">
        <v>697</v>
      </c>
      <c r="M501" s="23" t="s">
        <v>697</v>
      </c>
      <c r="N501" s="23" t="s">
        <v>697</v>
      </c>
      <c r="O501" s="23" t="s">
        <v>697</v>
      </c>
      <c r="P501" s="27">
        <v>0</v>
      </c>
      <c r="Q501" s="27" t="s">
        <v>704</v>
      </c>
      <c r="R501" s="27" t="s">
        <v>698</v>
      </c>
      <c r="S501" s="28" t="s">
        <v>694</v>
      </c>
      <c r="T501" s="28" t="s">
        <v>922</v>
      </c>
      <c r="U501" s="34" t="s">
        <v>3677</v>
      </c>
      <c r="V501" s="52" t="s">
        <v>905</v>
      </c>
      <c r="W501" s="20"/>
      <c r="X501" s="20"/>
      <c r="Y501" s="20"/>
      <c r="Z501" s="20" t="s">
        <v>3678</v>
      </c>
      <c r="AA501" s="20"/>
      <c r="AB501" s="20"/>
      <c r="AC501" s="20"/>
      <c r="AD501" s="20"/>
      <c r="AE501" s="20"/>
      <c r="AF501" s="20"/>
      <c r="AG501" s="20"/>
      <c r="AH501" s="27" t="s">
        <v>3679</v>
      </c>
      <c r="AI501" s="28" t="s">
        <v>704</v>
      </c>
      <c r="AJ501" s="27" t="s">
        <v>698</v>
      </c>
      <c r="AK501" s="27" t="s">
        <v>698</v>
      </c>
      <c r="AL501" s="27" t="s">
        <v>698</v>
      </c>
      <c r="AM501" s="27" t="s">
        <v>698</v>
      </c>
      <c r="AN501" s="27" t="s">
        <v>698</v>
      </c>
      <c r="AO501" s="27" t="s">
        <v>698</v>
      </c>
      <c r="AP501" s="27" t="s">
        <v>698</v>
      </c>
      <c r="AQ501" s="27" t="s">
        <v>698</v>
      </c>
      <c r="AR501" s="27" t="s">
        <v>698</v>
      </c>
      <c r="AS501" s="27" t="s">
        <v>698</v>
      </c>
      <c r="AT501" s="27" t="s">
        <v>698</v>
      </c>
      <c r="AU501" s="27" t="s">
        <v>698</v>
      </c>
      <c r="AV501" s="27" t="s">
        <v>698</v>
      </c>
      <c r="AW501" s="27" t="s">
        <v>698</v>
      </c>
      <c r="AX501" s="27" t="s">
        <v>698</v>
      </c>
      <c r="AY501" s="27" t="s">
        <v>698</v>
      </c>
      <c r="AZ501" s="27" t="s">
        <v>698</v>
      </c>
      <c r="BA501" s="27" t="s">
        <v>698</v>
      </c>
      <c r="BB501" s="27" t="s">
        <v>698</v>
      </c>
      <c r="BC501" s="27" t="s">
        <v>698</v>
      </c>
      <c r="BD501" s="27" t="s">
        <v>698</v>
      </c>
      <c r="BE501" s="27" t="s">
        <v>698</v>
      </c>
      <c r="BF501" s="27" t="s">
        <v>698</v>
      </c>
      <c r="BG501" s="27" t="s">
        <v>698</v>
      </c>
      <c r="BH501" s="27" t="s">
        <v>698</v>
      </c>
      <c r="BI501" s="27" t="s">
        <v>698</v>
      </c>
      <c r="BJ501" s="27" t="s">
        <v>698</v>
      </c>
      <c r="BK501" s="27" t="s">
        <v>698</v>
      </c>
      <c r="BL501" s="27" t="s">
        <v>698</v>
      </c>
      <c r="BM501" s="27" t="s">
        <v>698</v>
      </c>
      <c r="BN501" s="27" t="s">
        <v>698</v>
      </c>
      <c r="BO501" s="27" t="s">
        <v>698</v>
      </c>
      <c r="BP501" s="27" t="s">
        <v>698</v>
      </c>
      <c r="BQ501" s="27" t="s">
        <v>698</v>
      </c>
      <c r="BR501" s="27" t="s">
        <v>698</v>
      </c>
      <c r="BS501" s="27" t="s">
        <v>698</v>
      </c>
      <c r="BT501" s="27" t="s">
        <v>698</v>
      </c>
      <c r="BU501" s="27" t="s">
        <v>698</v>
      </c>
      <c r="BV501" s="27" t="s">
        <v>698</v>
      </c>
      <c r="BW501" s="27" t="s">
        <v>698</v>
      </c>
      <c r="BX501" s="27" t="s">
        <v>698</v>
      </c>
      <c r="BY501" s="27" t="s">
        <v>698</v>
      </c>
      <c r="BZ501" s="27" t="s">
        <v>698</v>
      </c>
      <c r="CA501" s="27" t="s">
        <v>698</v>
      </c>
      <c r="CB501" s="27" t="s">
        <v>698</v>
      </c>
      <c r="CC501" s="27" t="s">
        <v>698</v>
      </c>
      <c r="CD501" s="27" t="s">
        <v>698</v>
      </c>
      <c r="CE501" s="27" t="s">
        <v>698</v>
      </c>
      <c r="CF501" s="27" t="s">
        <v>698</v>
      </c>
      <c r="CG501" s="27" t="s">
        <v>698</v>
      </c>
      <c r="CH501" s="27" t="s">
        <v>698</v>
      </c>
      <c r="CI501" s="27" t="s">
        <v>698</v>
      </c>
      <c r="CJ501" s="27" t="s">
        <v>698</v>
      </c>
      <c r="CK501" s="27" t="s">
        <v>698</v>
      </c>
      <c r="CL501" s="27" t="s">
        <v>698</v>
      </c>
      <c r="CM501" s="27" t="s">
        <v>698</v>
      </c>
      <c r="CN501" s="27" t="s">
        <v>698</v>
      </c>
      <c r="CO501" s="27" t="s">
        <v>698</v>
      </c>
      <c r="CP501" s="27" t="s">
        <v>698</v>
      </c>
      <c r="CQ501" s="27" t="s">
        <v>698</v>
      </c>
      <c r="CR501" s="27" t="s">
        <v>698</v>
      </c>
      <c r="CS501" s="27" t="s">
        <v>698</v>
      </c>
      <c r="CT501" s="27" t="s">
        <v>698</v>
      </c>
      <c r="CU501" s="27" t="s">
        <v>698</v>
      </c>
      <c r="CV501" s="27" t="s">
        <v>698</v>
      </c>
      <c r="CW501" s="27" t="s">
        <v>698</v>
      </c>
      <c r="CX501" s="27" t="s">
        <v>698</v>
      </c>
      <c r="CY501" s="27" t="s">
        <v>698</v>
      </c>
      <c r="CZ501" s="27" t="s">
        <v>698</v>
      </c>
      <c r="DA501" s="27" t="s">
        <v>698</v>
      </c>
      <c r="DB501" s="27" t="s">
        <v>698</v>
      </c>
      <c r="DC501" s="27" t="s">
        <v>698</v>
      </c>
      <c r="DD501" s="27" t="s">
        <v>698</v>
      </c>
      <c r="DE501" s="27" t="s">
        <v>698</v>
      </c>
      <c r="DF501" s="27" t="s">
        <v>698</v>
      </c>
      <c r="DG501" s="27" t="s">
        <v>698</v>
      </c>
      <c r="DH501" s="27" t="s">
        <v>698</v>
      </c>
      <c r="DI501" s="27" t="s">
        <v>698</v>
      </c>
      <c r="DJ501" s="27" t="s">
        <v>698</v>
      </c>
      <c r="DK501" s="27" t="s">
        <v>698</v>
      </c>
      <c r="DL501" s="27" t="s">
        <v>698</v>
      </c>
      <c r="DM501" s="27" t="s">
        <v>698</v>
      </c>
      <c r="DN501" s="27" t="s">
        <v>698</v>
      </c>
      <c r="DO501" s="27" t="s">
        <v>698</v>
      </c>
      <c r="DP501" s="27" t="s">
        <v>698</v>
      </c>
      <c r="DQ501" s="27" t="s">
        <v>698</v>
      </c>
      <c r="DR501" s="27" t="s">
        <v>698</v>
      </c>
      <c r="DS501" s="27" t="s">
        <v>698</v>
      </c>
      <c r="DT501" s="27" t="s">
        <v>698</v>
      </c>
      <c r="DU501" s="27" t="s">
        <v>698</v>
      </c>
      <c r="DV501" s="27" t="s">
        <v>698</v>
      </c>
      <c r="DW501" s="27" t="s">
        <v>698</v>
      </c>
      <c r="DX501" s="27" t="s">
        <v>698</v>
      </c>
      <c r="DY501" s="27" t="s">
        <v>698</v>
      </c>
      <c r="DZ501" s="27" t="s">
        <v>698</v>
      </c>
      <c r="EA501" s="27" t="s">
        <v>698</v>
      </c>
      <c r="EB501" s="27" t="s">
        <v>698</v>
      </c>
      <c r="EC501" s="27" t="s">
        <v>698</v>
      </c>
      <c r="ED501" s="27" t="s">
        <v>698</v>
      </c>
      <c r="EE501" s="27" t="s">
        <v>698</v>
      </c>
      <c r="EF501" s="27" t="s">
        <v>698</v>
      </c>
      <c r="EG501" s="27" t="s">
        <v>698</v>
      </c>
      <c r="EH501" s="27" t="s">
        <v>698</v>
      </c>
      <c r="EI501" s="27" t="s">
        <v>698</v>
      </c>
      <c r="EJ501" s="27" t="s">
        <v>698</v>
      </c>
      <c r="EK501" s="27" t="s">
        <v>698</v>
      </c>
      <c r="EL501" s="27" t="s">
        <v>698</v>
      </c>
      <c r="EM501" s="27" t="s">
        <v>698</v>
      </c>
      <c r="EN501" s="27" t="s">
        <v>704</v>
      </c>
      <c r="EO501" s="27" t="s">
        <v>704</v>
      </c>
      <c r="EP501" s="27" t="s">
        <v>704</v>
      </c>
      <c r="EQ501" s="27" t="s">
        <v>704</v>
      </c>
      <c r="ER501" s="27" t="s">
        <v>704</v>
      </c>
      <c r="ES501" s="27" t="s">
        <v>698</v>
      </c>
      <c r="ET501" s="27" t="s">
        <v>698</v>
      </c>
      <c r="EU501" s="27" t="s">
        <v>698</v>
      </c>
      <c r="EV501" s="27" t="s">
        <v>698</v>
      </c>
      <c r="EW501" s="27" t="s">
        <v>3485</v>
      </c>
      <c r="EX501" s="27" t="s">
        <v>3665</v>
      </c>
      <c r="EY501" s="27" t="s">
        <v>2707</v>
      </c>
      <c r="EZ501" s="27" t="s">
        <v>3666</v>
      </c>
      <c r="FA501" s="27" t="s">
        <v>694</v>
      </c>
      <c r="FB501" s="27" t="s">
        <v>694</v>
      </c>
      <c r="FC501" s="27" t="s">
        <v>694</v>
      </c>
      <c r="FD501" s="27" t="s">
        <v>694</v>
      </c>
      <c r="FE501" s="27" t="s">
        <v>3488</v>
      </c>
      <c r="FF501" s="42"/>
      <c r="FG501" s="42"/>
    </row>
    <row r="502" spans="1:163" x14ac:dyDescent="0.25">
      <c r="A502" s="27" t="str">
        <f t="shared" si="7"/>
        <v>IR003006003006000000000000000000000000</v>
      </c>
      <c r="B502" s="20" t="s">
        <v>2877</v>
      </c>
      <c r="C502" s="23" t="s">
        <v>2630</v>
      </c>
      <c r="D502" s="23" t="s">
        <v>710</v>
      </c>
      <c r="E502" s="23" t="s">
        <v>715</v>
      </c>
      <c r="F502" s="23" t="s">
        <v>710</v>
      </c>
      <c r="G502" s="21" t="s">
        <v>715</v>
      </c>
      <c r="H502" s="23" t="s">
        <v>697</v>
      </c>
      <c r="I502" s="21" t="s">
        <v>697</v>
      </c>
      <c r="J502" s="23" t="s">
        <v>697</v>
      </c>
      <c r="K502" s="64" t="s">
        <v>697</v>
      </c>
      <c r="L502" s="23" t="s">
        <v>697</v>
      </c>
      <c r="M502" s="23" t="s">
        <v>697</v>
      </c>
      <c r="N502" s="23" t="s">
        <v>697</v>
      </c>
      <c r="O502" s="23" t="s">
        <v>697</v>
      </c>
      <c r="P502" s="27">
        <v>0</v>
      </c>
      <c r="Q502" s="27" t="s">
        <v>704</v>
      </c>
      <c r="R502" s="27" t="s">
        <v>698</v>
      </c>
      <c r="S502" s="28" t="s">
        <v>694</v>
      </c>
      <c r="T502" s="28" t="s">
        <v>922</v>
      </c>
      <c r="U502" s="34" t="s">
        <v>3680</v>
      </c>
      <c r="V502" s="52" t="s">
        <v>905</v>
      </c>
      <c r="W502" s="20"/>
      <c r="X502" s="20"/>
      <c r="Y502" s="20"/>
      <c r="Z502" s="20" t="s">
        <v>3681</v>
      </c>
      <c r="AA502" s="20"/>
      <c r="AB502" s="20"/>
      <c r="AC502" s="20"/>
      <c r="AD502" s="20"/>
      <c r="AE502" s="20"/>
      <c r="AF502" s="20"/>
      <c r="AG502" s="20"/>
      <c r="AH502" s="27" t="s">
        <v>3682</v>
      </c>
      <c r="AI502" s="28" t="s">
        <v>704</v>
      </c>
      <c r="AJ502" s="27" t="s">
        <v>698</v>
      </c>
      <c r="AK502" s="27" t="s">
        <v>698</v>
      </c>
      <c r="AL502" s="27" t="s">
        <v>698</v>
      </c>
      <c r="AM502" s="27" t="s">
        <v>698</v>
      </c>
      <c r="AN502" s="27" t="s">
        <v>698</v>
      </c>
      <c r="AO502" s="27" t="s">
        <v>698</v>
      </c>
      <c r="AP502" s="27" t="s">
        <v>698</v>
      </c>
      <c r="AQ502" s="27" t="s">
        <v>698</v>
      </c>
      <c r="AR502" s="27" t="s">
        <v>698</v>
      </c>
      <c r="AS502" s="27" t="s">
        <v>698</v>
      </c>
      <c r="AT502" s="27" t="s">
        <v>698</v>
      </c>
      <c r="AU502" s="27" t="s">
        <v>698</v>
      </c>
      <c r="AV502" s="27" t="s">
        <v>698</v>
      </c>
      <c r="AW502" s="27" t="s">
        <v>698</v>
      </c>
      <c r="AX502" s="27" t="s">
        <v>698</v>
      </c>
      <c r="AY502" s="27" t="s">
        <v>698</v>
      </c>
      <c r="AZ502" s="27" t="s">
        <v>698</v>
      </c>
      <c r="BA502" s="27" t="s">
        <v>698</v>
      </c>
      <c r="BB502" s="27" t="s">
        <v>698</v>
      </c>
      <c r="BC502" s="27" t="s">
        <v>698</v>
      </c>
      <c r="BD502" s="27" t="s">
        <v>698</v>
      </c>
      <c r="BE502" s="27" t="s">
        <v>698</v>
      </c>
      <c r="BF502" s="27" t="s">
        <v>698</v>
      </c>
      <c r="BG502" s="27" t="s">
        <v>698</v>
      </c>
      <c r="BH502" s="27" t="s">
        <v>698</v>
      </c>
      <c r="BI502" s="27" t="s">
        <v>698</v>
      </c>
      <c r="BJ502" s="27" t="s">
        <v>698</v>
      </c>
      <c r="BK502" s="27" t="s">
        <v>698</v>
      </c>
      <c r="BL502" s="27" t="s">
        <v>698</v>
      </c>
      <c r="BM502" s="27" t="s">
        <v>698</v>
      </c>
      <c r="BN502" s="27" t="s">
        <v>698</v>
      </c>
      <c r="BO502" s="27" t="s">
        <v>698</v>
      </c>
      <c r="BP502" s="27" t="s">
        <v>698</v>
      </c>
      <c r="BQ502" s="27" t="s">
        <v>698</v>
      </c>
      <c r="BR502" s="27" t="s">
        <v>698</v>
      </c>
      <c r="BS502" s="27" t="s">
        <v>698</v>
      </c>
      <c r="BT502" s="27" t="s">
        <v>698</v>
      </c>
      <c r="BU502" s="27" t="s">
        <v>698</v>
      </c>
      <c r="BV502" s="27" t="s">
        <v>698</v>
      </c>
      <c r="BW502" s="27" t="s">
        <v>698</v>
      </c>
      <c r="BX502" s="27" t="s">
        <v>698</v>
      </c>
      <c r="BY502" s="27" t="s">
        <v>698</v>
      </c>
      <c r="BZ502" s="27" t="s">
        <v>698</v>
      </c>
      <c r="CA502" s="27" t="s">
        <v>698</v>
      </c>
      <c r="CB502" s="27" t="s">
        <v>698</v>
      </c>
      <c r="CC502" s="27" t="s">
        <v>698</v>
      </c>
      <c r="CD502" s="27" t="s">
        <v>698</v>
      </c>
      <c r="CE502" s="27" t="s">
        <v>698</v>
      </c>
      <c r="CF502" s="27" t="s">
        <v>698</v>
      </c>
      <c r="CG502" s="27" t="s">
        <v>698</v>
      </c>
      <c r="CH502" s="27" t="s">
        <v>698</v>
      </c>
      <c r="CI502" s="27" t="s">
        <v>698</v>
      </c>
      <c r="CJ502" s="27" t="s">
        <v>698</v>
      </c>
      <c r="CK502" s="27" t="s">
        <v>698</v>
      </c>
      <c r="CL502" s="27" t="s">
        <v>698</v>
      </c>
      <c r="CM502" s="27" t="s">
        <v>698</v>
      </c>
      <c r="CN502" s="27" t="s">
        <v>698</v>
      </c>
      <c r="CO502" s="27" t="s">
        <v>698</v>
      </c>
      <c r="CP502" s="27" t="s">
        <v>698</v>
      </c>
      <c r="CQ502" s="27" t="s">
        <v>698</v>
      </c>
      <c r="CR502" s="27" t="s">
        <v>698</v>
      </c>
      <c r="CS502" s="27" t="s">
        <v>698</v>
      </c>
      <c r="CT502" s="27" t="s">
        <v>698</v>
      </c>
      <c r="CU502" s="27" t="s">
        <v>698</v>
      </c>
      <c r="CV502" s="27" t="s">
        <v>698</v>
      </c>
      <c r="CW502" s="27" t="s">
        <v>698</v>
      </c>
      <c r="CX502" s="27" t="s">
        <v>698</v>
      </c>
      <c r="CY502" s="27" t="s">
        <v>698</v>
      </c>
      <c r="CZ502" s="27" t="s">
        <v>698</v>
      </c>
      <c r="DA502" s="27" t="s">
        <v>698</v>
      </c>
      <c r="DB502" s="27" t="s">
        <v>698</v>
      </c>
      <c r="DC502" s="27" t="s">
        <v>698</v>
      </c>
      <c r="DD502" s="27" t="s">
        <v>698</v>
      </c>
      <c r="DE502" s="27" t="s">
        <v>698</v>
      </c>
      <c r="DF502" s="27" t="s">
        <v>698</v>
      </c>
      <c r="DG502" s="27" t="s">
        <v>698</v>
      </c>
      <c r="DH502" s="27" t="s">
        <v>698</v>
      </c>
      <c r="DI502" s="27" t="s">
        <v>698</v>
      </c>
      <c r="DJ502" s="27" t="s">
        <v>698</v>
      </c>
      <c r="DK502" s="27" t="s">
        <v>698</v>
      </c>
      <c r="DL502" s="27" t="s">
        <v>698</v>
      </c>
      <c r="DM502" s="27" t="s">
        <v>698</v>
      </c>
      <c r="DN502" s="27" t="s">
        <v>698</v>
      </c>
      <c r="DO502" s="27" t="s">
        <v>698</v>
      </c>
      <c r="DP502" s="27" t="s">
        <v>698</v>
      </c>
      <c r="DQ502" s="27" t="s">
        <v>698</v>
      </c>
      <c r="DR502" s="27" t="s">
        <v>698</v>
      </c>
      <c r="DS502" s="27" t="s">
        <v>698</v>
      </c>
      <c r="DT502" s="27" t="s">
        <v>698</v>
      </c>
      <c r="DU502" s="27" t="s">
        <v>698</v>
      </c>
      <c r="DV502" s="27" t="s">
        <v>698</v>
      </c>
      <c r="DW502" s="27" t="s">
        <v>698</v>
      </c>
      <c r="DX502" s="27" t="s">
        <v>698</v>
      </c>
      <c r="DY502" s="27" t="s">
        <v>698</v>
      </c>
      <c r="DZ502" s="27" t="s">
        <v>698</v>
      </c>
      <c r="EA502" s="27" t="s">
        <v>698</v>
      </c>
      <c r="EB502" s="27" t="s">
        <v>698</v>
      </c>
      <c r="EC502" s="27" t="s">
        <v>698</v>
      </c>
      <c r="ED502" s="27" t="s">
        <v>698</v>
      </c>
      <c r="EE502" s="27" t="s">
        <v>698</v>
      </c>
      <c r="EF502" s="27" t="s">
        <v>698</v>
      </c>
      <c r="EG502" s="27" t="s">
        <v>698</v>
      </c>
      <c r="EH502" s="27" t="s">
        <v>698</v>
      </c>
      <c r="EI502" s="27" t="s">
        <v>698</v>
      </c>
      <c r="EJ502" s="27" t="s">
        <v>698</v>
      </c>
      <c r="EK502" s="27" t="s">
        <v>698</v>
      </c>
      <c r="EL502" s="27" t="s">
        <v>698</v>
      </c>
      <c r="EM502" s="27" t="s">
        <v>698</v>
      </c>
      <c r="EN502" s="27" t="s">
        <v>704</v>
      </c>
      <c r="EO502" s="27" t="s">
        <v>704</v>
      </c>
      <c r="EP502" s="27" t="s">
        <v>704</v>
      </c>
      <c r="EQ502" s="27" t="s">
        <v>704</v>
      </c>
      <c r="ER502" s="27" t="s">
        <v>704</v>
      </c>
      <c r="ES502" s="27" t="s">
        <v>698</v>
      </c>
      <c r="ET502" s="27" t="s">
        <v>698</v>
      </c>
      <c r="EU502" s="27" t="s">
        <v>698</v>
      </c>
      <c r="EV502" s="27" t="s">
        <v>698</v>
      </c>
      <c r="EW502" s="27" t="s">
        <v>3485</v>
      </c>
      <c r="EX502" s="27" t="s">
        <v>3665</v>
      </c>
      <c r="EY502" s="27" t="s">
        <v>2707</v>
      </c>
      <c r="EZ502" s="27" t="s">
        <v>3666</v>
      </c>
      <c r="FA502" s="27" t="s">
        <v>694</v>
      </c>
      <c r="FB502" s="27" t="s">
        <v>694</v>
      </c>
      <c r="FC502" s="27" t="s">
        <v>694</v>
      </c>
      <c r="FD502" s="27" t="s">
        <v>694</v>
      </c>
      <c r="FE502" s="27" t="s">
        <v>3488</v>
      </c>
      <c r="FF502" s="42"/>
      <c r="FG502" s="42"/>
    </row>
    <row r="503" spans="1:163" x14ac:dyDescent="0.25">
      <c r="A503" s="27" t="str">
        <f t="shared" si="7"/>
        <v>IR003006003007000000000000000000000000</v>
      </c>
      <c r="B503" s="27" t="s">
        <v>2877</v>
      </c>
      <c r="C503" s="23" t="s">
        <v>2630</v>
      </c>
      <c r="D503" s="23" t="s">
        <v>710</v>
      </c>
      <c r="E503" s="23" t="s">
        <v>715</v>
      </c>
      <c r="F503" s="23" t="s">
        <v>710</v>
      </c>
      <c r="G503" s="23" t="s">
        <v>718</v>
      </c>
      <c r="H503" s="23" t="s">
        <v>697</v>
      </c>
      <c r="I503" s="21" t="s">
        <v>697</v>
      </c>
      <c r="J503" s="23" t="s">
        <v>697</v>
      </c>
      <c r="K503" s="64" t="s">
        <v>697</v>
      </c>
      <c r="L503" s="23" t="s">
        <v>697</v>
      </c>
      <c r="M503" s="23" t="s">
        <v>697</v>
      </c>
      <c r="N503" s="23" t="s">
        <v>697</v>
      </c>
      <c r="O503" s="23" t="s">
        <v>697</v>
      </c>
      <c r="P503" s="27"/>
      <c r="Q503" s="27" t="s">
        <v>704</v>
      </c>
      <c r="R503" s="27" t="s">
        <v>698</v>
      </c>
      <c r="S503" s="28" t="s">
        <v>694</v>
      </c>
      <c r="T503" s="28" t="s">
        <v>922</v>
      </c>
      <c r="U503" s="34" t="s">
        <v>3612</v>
      </c>
      <c r="V503" s="52" t="s">
        <v>905</v>
      </c>
      <c r="W503" s="20"/>
      <c r="X503" s="20"/>
      <c r="Y503" s="20"/>
      <c r="Z503" s="20" t="s">
        <v>3613</v>
      </c>
      <c r="AA503" s="20"/>
      <c r="AB503" s="20"/>
      <c r="AC503" s="20"/>
      <c r="AD503" s="20"/>
      <c r="AE503" s="20"/>
      <c r="AF503" s="20"/>
      <c r="AG503" s="20"/>
      <c r="AH503" s="27" t="s">
        <v>3683</v>
      </c>
      <c r="AI503" s="28" t="s">
        <v>704</v>
      </c>
      <c r="AJ503" s="27"/>
      <c r="AK503" s="27"/>
      <c r="AL503" s="27"/>
      <c r="AM503" s="27"/>
      <c r="AN503" s="27"/>
      <c r="AO503" s="27"/>
      <c r="AP503" s="27"/>
      <c r="AQ503" s="27"/>
      <c r="AR503" s="27"/>
      <c r="AS503" s="27"/>
      <c r="AT503" s="27"/>
      <c r="AU503" s="27"/>
      <c r="AV503" s="27"/>
      <c r="AW503" s="27"/>
      <c r="AX503" s="27"/>
      <c r="AY503" s="27"/>
      <c r="AZ503" s="27"/>
      <c r="BA503" s="27"/>
      <c r="BB503" s="27"/>
      <c r="BC503" s="27"/>
      <c r="BD503" s="27"/>
      <c r="BE503" s="27"/>
      <c r="BF503" s="27"/>
      <c r="BG503" s="27"/>
      <c r="BH503" s="27"/>
      <c r="BI503" s="27"/>
      <c r="BJ503" s="27"/>
      <c r="BK503" s="27"/>
      <c r="BL503" s="27"/>
      <c r="BM503" s="27"/>
      <c r="BN503" s="27"/>
      <c r="BO503" s="27"/>
      <c r="BP503" s="27"/>
      <c r="BQ503" s="27"/>
      <c r="BR503" s="27"/>
      <c r="BS503" s="27"/>
      <c r="BT503" s="27"/>
      <c r="BU503" s="27"/>
      <c r="BV503" s="27"/>
      <c r="BW503" s="27"/>
      <c r="BX503" s="27"/>
      <c r="BY503" s="27"/>
      <c r="BZ503" s="27"/>
      <c r="CA503" s="27"/>
      <c r="CB503" s="27"/>
      <c r="CC503" s="27"/>
      <c r="CD503" s="27"/>
      <c r="CE503" s="27"/>
      <c r="CF503" s="27"/>
      <c r="CG503" s="27"/>
      <c r="CH503" s="27"/>
      <c r="CI503" s="27"/>
      <c r="CJ503" s="27"/>
      <c r="CK503" s="27"/>
      <c r="CL503" s="27"/>
      <c r="CM503" s="27"/>
      <c r="CN503" s="27"/>
      <c r="CO503" s="27"/>
      <c r="CP503" s="27"/>
      <c r="CQ503" s="27"/>
      <c r="CR503" s="27"/>
      <c r="CS503" s="27"/>
      <c r="CT503" s="27"/>
      <c r="CU503" s="27"/>
      <c r="CV503" s="27"/>
      <c r="CW503" s="27"/>
      <c r="CX503" s="27"/>
      <c r="CY503" s="27"/>
      <c r="CZ503" s="27"/>
      <c r="DA503" s="27"/>
      <c r="DB503" s="27"/>
      <c r="DC503" s="27"/>
      <c r="DD503" s="27"/>
      <c r="DE503" s="27"/>
      <c r="DF503" s="27"/>
      <c r="DG503" s="27"/>
      <c r="DH503" s="27"/>
      <c r="DI503" s="27"/>
      <c r="DJ503" s="27"/>
      <c r="DK503" s="27"/>
      <c r="DL503" s="27"/>
      <c r="DM503" s="27"/>
      <c r="DN503" s="27"/>
      <c r="DO503" s="27"/>
      <c r="DP503" s="27"/>
      <c r="DQ503" s="27"/>
      <c r="DR503" s="27"/>
      <c r="DS503" s="27"/>
      <c r="DT503" s="27"/>
      <c r="DU503" s="27"/>
      <c r="DV503" s="27"/>
      <c r="DW503" s="27"/>
      <c r="DX503" s="27"/>
      <c r="DY503" s="27"/>
      <c r="DZ503" s="27"/>
      <c r="EA503" s="27"/>
      <c r="EB503" s="27"/>
      <c r="EC503" s="27"/>
      <c r="ED503" s="27"/>
      <c r="EE503" s="27"/>
      <c r="EF503" s="27"/>
      <c r="EG503" s="27"/>
      <c r="EH503" s="27"/>
      <c r="EI503" s="27"/>
      <c r="EJ503" s="27"/>
      <c r="EK503" s="27"/>
      <c r="EL503" s="27"/>
      <c r="EM503" s="27"/>
      <c r="EN503" s="27"/>
      <c r="EO503" s="27"/>
      <c r="EP503" s="27"/>
      <c r="EQ503" s="27"/>
      <c r="ER503" s="27"/>
      <c r="ES503" s="27"/>
      <c r="ET503" s="27"/>
      <c r="EU503" s="27"/>
      <c r="EV503" s="27"/>
      <c r="EW503" s="27"/>
      <c r="EX503" s="27"/>
      <c r="EY503" s="27"/>
      <c r="EZ503" s="27"/>
      <c r="FA503" s="27"/>
      <c r="FB503" s="27" t="s">
        <v>694</v>
      </c>
      <c r="FC503" s="27"/>
      <c r="FD503" s="27"/>
      <c r="FE503" s="27" t="s">
        <v>3488</v>
      </c>
      <c r="FF503" s="42"/>
      <c r="FG503" s="42"/>
    </row>
    <row r="504" spans="1:163" x14ac:dyDescent="0.25">
      <c r="A504" s="27" t="str">
        <f t="shared" si="7"/>
        <v>IR003006003008000000000000000000000000</v>
      </c>
      <c r="B504" s="27" t="s">
        <v>2877</v>
      </c>
      <c r="C504" s="23" t="s">
        <v>2630</v>
      </c>
      <c r="D504" s="23" t="s">
        <v>710</v>
      </c>
      <c r="E504" s="23" t="s">
        <v>715</v>
      </c>
      <c r="F504" s="23" t="s">
        <v>710</v>
      </c>
      <c r="G504" s="23" t="s">
        <v>720</v>
      </c>
      <c r="H504" s="23" t="s">
        <v>697</v>
      </c>
      <c r="I504" s="21" t="s">
        <v>697</v>
      </c>
      <c r="J504" s="23" t="s">
        <v>697</v>
      </c>
      <c r="K504" s="64" t="s">
        <v>697</v>
      </c>
      <c r="L504" s="23" t="s">
        <v>697</v>
      </c>
      <c r="M504" s="23" t="s">
        <v>697</v>
      </c>
      <c r="N504" s="23" t="s">
        <v>697</v>
      </c>
      <c r="O504" s="23" t="s">
        <v>697</v>
      </c>
      <c r="P504" s="27"/>
      <c r="Q504" s="27" t="s">
        <v>704</v>
      </c>
      <c r="R504" s="27" t="s">
        <v>698</v>
      </c>
      <c r="S504" s="28" t="s">
        <v>694</v>
      </c>
      <c r="T504" s="28" t="s">
        <v>922</v>
      </c>
      <c r="U504" s="34" t="s">
        <v>3684</v>
      </c>
      <c r="V504" s="52" t="s">
        <v>905</v>
      </c>
      <c r="W504" s="20"/>
      <c r="X504" s="20"/>
      <c r="Y504" s="20"/>
      <c r="Z504" s="20" t="s">
        <v>3685</v>
      </c>
      <c r="AA504" s="20"/>
      <c r="AB504" s="20"/>
      <c r="AC504" s="20"/>
      <c r="AD504" s="20"/>
      <c r="AE504" s="20"/>
      <c r="AF504" s="20"/>
      <c r="AG504" s="20"/>
      <c r="AH504" s="27" t="s">
        <v>3686</v>
      </c>
      <c r="AI504" s="28" t="s">
        <v>704</v>
      </c>
      <c r="AJ504" s="27"/>
      <c r="AK504" s="27"/>
      <c r="AL504" s="27"/>
      <c r="AM504" s="27"/>
      <c r="AN504" s="27"/>
      <c r="AO504" s="27"/>
      <c r="AP504" s="27"/>
      <c r="AQ504" s="27"/>
      <c r="AR504" s="27"/>
      <c r="AS504" s="27"/>
      <c r="AT504" s="27"/>
      <c r="AU504" s="27"/>
      <c r="AV504" s="27"/>
      <c r="AW504" s="27"/>
      <c r="AX504" s="27"/>
      <c r="AY504" s="27"/>
      <c r="AZ504" s="27"/>
      <c r="BA504" s="27"/>
      <c r="BB504" s="27"/>
      <c r="BC504" s="27"/>
      <c r="BD504" s="27"/>
      <c r="BE504" s="27"/>
      <c r="BF504" s="27"/>
      <c r="BG504" s="27"/>
      <c r="BH504" s="27"/>
      <c r="BI504" s="27"/>
      <c r="BJ504" s="27"/>
      <c r="BK504" s="27"/>
      <c r="BL504" s="27"/>
      <c r="BM504" s="27"/>
      <c r="BN504" s="27"/>
      <c r="BO504" s="27"/>
      <c r="BP504" s="27"/>
      <c r="BQ504" s="27"/>
      <c r="BR504" s="27"/>
      <c r="BS504" s="27"/>
      <c r="BT504" s="27"/>
      <c r="BU504" s="27"/>
      <c r="BV504" s="27"/>
      <c r="BW504" s="27"/>
      <c r="BX504" s="27"/>
      <c r="BY504" s="27"/>
      <c r="BZ504" s="27"/>
      <c r="CA504" s="27"/>
      <c r="CB504" s="27"/>
      <c r="CC504" s="27"/>
      <c r="CD504" s="27"/>
      <c r="CE504" s="27"/>
      <c r="CF504" s="27"/>
      <c r="CG504" s="27"/>
      <c r="CH504" s="27"/>
      <c r="CI504" s="27"/>
      <c r="CJ504" s="27"/>
      <c r="CK504" s="27"/>
      <c r="CL504" s="27"/>
      <c r="CM504" s="27"/>
      <c r="CN504" s="27"/>
      <c r="CO504" s="27"/>
      <c r="CP504" s="27"/>
      <c r="CQ504" s="27"/>
      <c r="CR504" s="27"/>
      <c r="CS504" s="27"/>
      <c r="CT504" s="27"/>
      <c r="CU504" s="27"/>
      <c r="CV504" s="27"/>
      <c r="CW504" s="27"/>
      <c r="CX504" s="27"/>
      <c r="CY504" s="27"/>
      <c r="CZ504" s="27"/>
      <c r="DA504" s="27"/>
      <c r="DB504" s="27"/>
      <c r="DC504" s="27"/>
      <c r="DD504" s="27"/>
      <c r="DE504" s="27"/>
      <c r="DF504" s="27"/>
      <c r="DG504" s="27"/>
      <c r="DH504" s="27"/>
      <c r="DI504" s="27"/>
      <c r="DJ504" s="27"/>
      <c r="DK504" s="27"/>
      <c r="DL504" s="27"/>
      <c r="DM504" s="27"/>
      <c r="DN504" s="27"/>
      <c r="DO504" s="27"/>
      <c r="DP504" s="27"/>
      <c r="DQ504" s="27"/>
      <c r="DR504" s="27"/>
      <c r="DS504" s="27"/>
      <c r="DT504" s="27"/>
      <c r="DU504" s="27"/>
      <c r="DV504" s="27"/>
      <c r="DW504" s="27"/>
      <c r="DX504" s="27"/>
      <c r="DY504" s="27"/>
      <c r="DZ504" s="27"/>
      <c r="EA504" s="27"/>
      <c r="EB504" s="27"/>
      <c r="EC504" s="27"/>
      <c r="ED504" s="27"/>
      <c r="EE504" s="27"/>
      <c r="EF504" s="27"/>
      <c r="EG504" s="27"/>
      <c r="EH504" s="27"/>
      <c r="EI504" s="27"/>
      <c r="EJ504" s="27"/>
      <c r="EK504" s="27"/>
      <c r="EL504" s="27"/>
      <c r="EM504" s="27"/>
      <c r="EN504" s="27"/>
      <c r="EO504" s="27"/>
      <c r="EP504" s="27"/>
      <c r="EQ504" s="27"/>
      <c r="ER504" s="27"/>
      <c r="ES504" s="27"/>
      <c r="ET504" s="27"/>
      <c r="EU504" s="27"/>
      <c r="EV504" s="27"/>
      <c r="EW504" s="27"/>
      <c r="EX504" s="27"/>
      <c r="EY504" s="27"/>
      <c r="EZ504" s="27"/>
      <c r="FA504" s="27"/>
      <c r="FB504" s="27" t="s">
        <v>694</v>
      </c>
      <c r="FC504" s="27"/>
      <c r="FD504" s="27"/>
      <c r="FE504" s="27" t="s">
        <v>3488</v>
      </c>
      <c r="FF504" s="42"/>
      <c r="FG504" s="42"/>
    </row>
    <row r="505" spans="1:163" x14ac:dyDescent="0.25">
      <c r="A505" s="27" t="str">
        <f t="shared" si="7"/>
        <v>IR003006003009000000000000000000000000</v>
      </c>
      <c r="B505" s="20" t="s">
        <v>2877</v>
      </c>
      <c r="C505" s="23" t="s">
        <v>2630</v>
      </c>
      <c r="D505" s="23" t="s">
        <v>710</v>
      </c>
      <c r="E505" s="23" t="s">
        <v>715</v>
      </c>
      <c r="F505" s="23" t="s">
        <v>710</v>
      </c>
      <c r="G505" s="21" t="s">
        <v>722</v>
      </c>
      <c r="H505" s="23" t="s">
        <v>697</v>
      </c>
      <c r="I505" s="21" t="s">
        <v>697</v>
      </c>
      <c r="J505" s="23" t="s">
        <v>697</v>
      </c>
      <c r="K505" s="64" t="s">
        <v>697</v>
      </c>
      <c r="L505" s="23" t="s">
        <v>697</v>
      </c>
      <c r="M505" s="23" t="s">
        <v>697</v>
      </c>
      <c r="N505" s="23" t="s">
        <v>697</v>
      </c>
      <c r="O505" s="23" t="s">
        <v>697</v>
      </c>
      <c r="P505" s="27"/>
      <c r="Q505" s="27" t="s">
        <v>704</v>
      </c>
      <c r="R505" s="27" t="s">
        <v>698</v>
      </c>
      <c r="S505" s="28" t="s">
        <v>694</v>
      </c>
      <c r="T505" s="28" t="s">
        <v>922</v>
      </c>
      <c r="U505" s="34" t="s">
        <v>3687</v>
      </c>
      <c r="V505" s="52" t="s">
        <v>905</v>
      </c>
      <c r="W505" s="20"/>
      <c r="X505" s="20"/>
      <c r="Y505" s="20"/>
      <c r="Z505" s="20" t="s">
        <v>3688</v>
      </c>
      <c r="AA505" s="20"/>
      <c r="AB505" s="20"/>
      <c r="AC505" s="20"/>
      <c r="AD505" s="20"/>
      <c r="AE505" s="20"/>
      <c r="AF505" s="20"/>
      <c r="AG505" s="20"/>
      <c r="AH505" s="27" t="s">
        <v>3689</v>
      </c>
      <c r="AI505" s="28" t="s">
        <v>704</v>
      </c>
      <c r="AJ505" s="27"/>
      <c r="AK505" s="27"/>
      <c r="AL505" s="27"/>
      <c r="AM505" s="27"/>
      <c r="AN505" s="27"/>
      <c r="AO505" s="27"/>
      <c r="AP505" s="27"/>
      <c r="AQ505" s="27"/>
      <c r="AR505" s="27"/>
      <c r="AS505" s="27"/>
      <c r="AT505" s="27"/>
      <c r="AU505" s="27"/>
      <c r="AV505" s="27"/>
      <c r="AW505" s="27"/>
      <c r="AX505" s="27"/>
      <c r="AY505" s="27"/>
      <c r="AZ505" s="27"/>
      <c r="BA505" s="27"/>
      <c r="BB505" s="27"/>
      <c r="BC505" s="27"/>
      <c r="BD505" s="27"/>
      <c r="BE505" s="27"/>
      <c r="BF505" s="27"/>
      <c r="BG505" s="27"/>
      <c r="BH505" s="27"/>
      <c r="BI505" s="27"/>
      <c r="BJ505" s="27"/>
      <c r="BK505" s="27"/>
      <c r="BL505" s="27"/>
      <c r="BM505" s="27"/>
      <c r="BN505" s="27"/>
      <c r="BO505" s="27"/>
      <c r="BP505" s="27"/>
      <c r="BQ505" s="27"/>
      <c r="BR505" s="27"/>
      <c r="BS505" s="27"/>
      <c r="BT505" s="27"/>
      <c r="BU505" s="27"/>
      <c r="BV505" s="27"/>
      <c r="BW505" s="27"/>
      <c r="BX505" s="27"/>
      <c r="BY505" s="27"/>
      <c r="BZ505" s="27"/>
      <c r="CA505" s="27"/>
      <c r="CB505" s="27"/>
      <c r="CC505" s="27"/>
      <c r="CD505" s="27"/>
      <c r="CE505" s="27"/>
      <c r="CF505" s="27"/>
      <c r="CG505" s="27"/>
      <c r="CH505" s="27"/>
      <c r="CI505" s="27"/>
      <c r="CJ505" s="27"/>
      <c r="CK505" s="27"/>
      <c r="CL505" s="27"/>
      <c r="CM505" s="27"/>
      <c r="CN505" s="27"/>
      <c r="CO505" s="27"/>
      <c r="CP505" s="27"/>
      <c r="CQ505" s="27"/>
      <c r="CR505" s="27"/>
      <c r="CS505" s="27"/>
      <c r="CT505" s="27"/>
      <c r="CU505" s="27"/>
      <c r="CV505" s="27"/>
      <c r="CW505" s="27"/>
      <c r="CX505" s="27"/>
      <c r="CY505" s="27"/>
      <c r="CZ505" s="27"/>
      <c r="DA505" s="27"/>
      <c r="DB505" s="27"/>
      <c r="DC505" s="27"/>
      <c r="DD505" s="27"/>
      <c r="DE505" s="27"/>
      <c r="DF505" s="27"/>
      <c r="DG505" s="27"/>
      <c r="DH505" s="27"/>
      <c r="DI505" s="27"/>
      <c r="DJ505" s="27"/>
      <c r="DK505" s="27"/>
      <c r="DL505" s="27"/>
      <c r="DM505" s="27"/>
      <c r="DN505" s="27"/>
      <c r="DO505" s="27"/>
      <c r="DP505" s="27"/>
      <c r="DQ505" s="27"/>
      <c r="DR505" s="27"/>
      <c r="DS505" s="27"/>
      <c r="DT505" s="27"/>
      <c r="DU505" s="27"/>
      <c r="DV505" s="27"/>
      <c r="DW505" s="27"/>
      <c r="DX505" s="27"/>
      <c r="DY505" s="27"/>
      <c r="DZ505" s="27"/>
      <c r="EA505" s="27"/>
      <c r="EB505" s="27"/>
      <c r="EC505" s="27"/>
      <c r="ED505" s="27"/>
      <c r="EE505" s="27"/>
      <c r="EF505" s="27"/>
      <c r="EG505" s="27"/>
      <c r="EH505" s="27"/>
      <c r="EI505" s="27"/>
      <c r="EJ505" s="27"/>
      <c r="EK505" s="27"/>
      <c r="EL505" s="27"/>
      <c r="EM505" s="27"/>
      <c r="EN505" s="27"/>
      <c r="EO505" s="27"/>
      <c r="EP505" s="27"/>
      <c r="EQ505" s="27"/>
      <c r="ER505" s="27"/>
      <c r="ES505" s="27"/>
      <c r="ET505" s="27"/>
      <c r="EU505" s="27"/>
      <c r="EV505" s="27"/>
      <c r="EW505" s="27"/>
      <c r="EX505" s="27"/>
      <c r="EY505" s="27"/>
      <c r="EZ505" s="27"/>
      <c r="FA505" s="27"/>
      <c r="FB505" s="27" t="s">
        <v>694</v>
      </c>
      <c r="FC505" s="27"/>
      <c r="FD505" s="27"/>
      <c r="FE505" s="27" t="s">
        <v>3488</v>
      </c>
      <c r="FF505" s="42"/>
      <c r="FG505" s="42"/>
    </row>
    <row r="506" spans="1:163" x14ac:dyDescent="0.25">
      <c r="A506" s="27" t="str">
        <f t="shared" si="7"/>
        <v>IR003006004000000000000000000000000000</v>
      </c>
      <c r="B506" s="27" t="s">
        <v>694</v>
      </c>
      <c r="C506" s="23" t="s">
        <v>2630</v>
      </c>
      <c r="D506" s="23" t="s">
        <v>710</v>
      </c>
      <c r="E506" s="23" t="s">
        <v>715</v>
      </c>
      <c r="F506" s="23" t="s">
        <v>711</v>
      </c>
      <c r="G506" s="23" t="s">
        <v>697</v>
      </c>
      <c r="H506" s="23" t="s">
        <v>697</v>
      </c>
      <c r="I506" s="21" t="s">
        <v>697</v>
      </c>
      <c r="J506" s="23" t="s">
        <v>697</v>
      </c>
      <c r="K506" s="64" t="s">
        <v>697</v>
      </c>
      <c r="L506" s="23" t="s">
        <v>697</v>
      </c>
      <c r="M506" s="23" t="s">
        <v>697</v>
      </c>
      <c r="N506" s="23" t="s">
        <v>697</v>
      </c>
      <c r="O506" s="23" t="s">
        <v>697</v>
      </c>
      <c r="P506" s="27">
        <v>0</v>
      </c>
      <c r="Q506" s="27" t="s">
        <v>698</v>
      </c>
      <c r="R506" s="27" t="s">
        <v>698</v>
      </c>
      <c r="S506" s="28" t="s">
        <v>694</v>
      </c>
      <c r="T506" s="28" t="s">
        <v>922</v>
      </c>
      <c r="U506" s="34" t="s">
        <v>3690</v>
      </c>
      <c r="V506" s="52" t="s">
        <v>905</v>
      </c>
      <c r="W506" s="20"/>
      <c r="X506" s="20"/>
      <c r="Y506" s="20" t="s">
        <v>990</v>
      </c>
      <c r="Z506" s="20"/>
      <c r="AA506" s="20"/>
      <c r="AB506" s="20"/>
      <c r="AC506" s="20"/>
      <c r="AD506" s="20"/>
      <c r="AE506" s="20"/>
      <c r="AF506" s="20"/>
      <c r="AG506" s="20"/>
      <c r="AH506" s="27" t="s">
        <v>3691</v>
      </c>
      <c r="AI506" s="28" t="s">
        <v>698</v>
      </c>
      <c r="AJ506" s="27" t="s">
        <v>694</v>
      </c>
      <c r="AK506" s="27" t="s">
        <v>694</v>
      </c>
      <c r="AL506" s="27" t="s">
        <v>694</v>
      </c>
      <c r="AM506" s="27" t="s">
        <v>694</v>
      </c>
      <c r="AN506" s="27" t="s">
        <v>694</v>
      </c>
      <c r="AO506" s="27" t="s">
        <v>694</v>
      </c>
      <c r="AP506" s="27" t="s">
        <v>694</v>
      </c>
      <c r="AQ506" s="27" t="s">
        <v>694</v>
      </c>
      <c r="AR506" s="27" t="s">
        <v>694</v>
      </c>
      <c r="AS506" s="27" t="s">
        <v>694</v>
      </c>
      <c r="AT506" s="27" t="s">
        <v>694</v>
      </c>
      <c r="AU506" s="27" t="s">
        <v>694</v>
      </c>
      <c r="AV506" s="27" t="s">
        <v>694</v>
      </c>
      <c r="AW506" s="27" t="s">
        <v>694</v>
      </c>
      <c r="AX506" s="27" t="s">
        <v>694</v>
      </c>
      <c r="AY506" s="27" t="s">
        <v>694</v>
      </c>
      <c r="AZ506" s="27" t="s">
        <v>694</v>
      </c>
      <c r="BA506" s="27" t="s">
        <v>694</v>
      </c>
      <c r="BB506" s="27" t="s">
        <v>694</v>
      </c>
      <c r="BC506" s="27" t="s">
        <v>694</v>
      </c>
      <c r="BD506" s="27" t="s">
        <v>694</v>
      </c>
      <c r="BE506" s="27" t="s">
        <v>694</v>
      </c>
      <c r="BF506" s="27" t="s">
        <v>694</v>
      </c>
      <c r="BG506" s="27" t="s">
        <v>694</v>
      </c>
      <c r="BH506" s="27" t="s">
        <v>694</v>
      </c>
      <c r="BI506" s="27" t="s">
        <v>694</v>
      </c>
      <c r="BJ506" s="27" t="s">
        <v>694</v>
      </c>
      <c r="BK506" s="27" t="s">
        <v>694</v>
      </c>
      <c r="BL506" s="27" t="s">
        <v>694</v>
      </c>
      <c r="BM506" s="27" t="s">
        <v>694</v>
      </c>
      <c r="BN506" s="27" t="s">
        <v>694</v>
      </c>
      <c r="BO506" s="27" t="s">
        <v>694</v>
      </c>
      <c r="BP506" s="27" t="s">
        <v>694</v>
      </c>
      <c r="BQ506" s="27" t="s">
        <v>694</v>
      </c>
      <c r="BR506" s="27" t="s">
        <v>694</v>
      </c>
      <c r="BS506" s="27" t="s">
        <v>694</v>
      </c>
      <c r="BT506" s="27" t="s">
        <v>694</v>
      </c>
      <c r="BU506" s="27" t="s">
        <v>694</v>
      </c>
      <c r="BV506" s="27" t="s">
        <v>694</v>
      </c>
      <c r="BW506" s="27" t="s">
        <v>694</v>
      </c>
      <c r="BX506" s="27" t="s">
        <v>694</v>
      </c>
      <c r="BY506" s="27" t="s">
        <v>694</v>
      </c>
      <c r="BZ506" s="27" t="s">
        <v>694</v>
      </c>
      <c r="CA506" s="27" t="s">
        <v>694</v>
      </c>
      <c r="CB506" s="27" t="s">
        <v>694</v>
      </c>
      <c r="CC506" s="27" t="s">
        <v>694</v>
      </c>
      <c r="CD506" s="27" t="s">
        <v>694</v>
      </c>
      <c r="CE506" s="27" t="s">
        <v>694</v>
      </c>
      <c r="CF506" s="27" t="s">
        <v>694</v>
      </c>
      <c r="CG506" s="27" t="s">
        <v>694</v>
      </c>
      <c r="CH506" s="27" t="s">
        <v>694</v>
      </c>
      <c r="CI506" s="27" t="s">
        <v>694</v>
      </c>
      <c r="CJ506" s="27" t="s">
        <v>694</v>
      </c>
      <c r="CK506" s="27" t="s">
        <v>694</v>
      </c>
      <c r="CL506" s="27" t="s">
        <v>694</v>
      </c>
      <c r="CM506" s="27" t="s">
        <v>694</v>
      </c>
      <c r="CN506" s="27" t="s">
        <v>694</v>
      </c>
      <c r="CO506" s="27" t="s">
        <v>694</v>
      </c>
      <c r="CP506" s="27" t="s">
        <v>694</v>
      </c>
      <c r="CQ506" s="27" t="s">
        <v>694</v>
      </c>
      <c r="CR506" s="27" t="s">
        <v>694</v>
      </c>
      <c r="CS506" s="27" t="s">
        <v>694</v>
      </c>
      <c r="CT506" s="27" t="s">
        <v>694</v>
      </c>
      <c r="CU506" s="27" t="s">
        <v>694</v>
      </c>
      <c r="CV506" s="27" t="s">
        <v>694</v>
      </c>
      <c r="CW506" s="27" t="s">
        <v>694</v>
      </c>
      <c r="CX506" s="27" t="s">
        <v>694</v>
      </c>
      <c r="CY506" s="27" t="s">
        <v>694</v>
      </c>
      <c r="CZ506" s="27" t="s">
        <v>694</v>
      </c>
      <c r="DA506" s="27" t="s">
        <v>694</v>
      </c>
      <c r="DB506" s="27" t="s">
        <v>694</v>
      </c>
      <c r="DC506" s="27" t="s">
        <v>694</v>
      </c>
      <c r="DD506" s="27" t="s">
        <v>694</v>
      </c>
      <c r="DE506" s="27" t="s">
        <v>694</v>
      </c>
      <c r="DF506" s="27" t="s">
        <v>694</v>
      </c>
      <c r="DG506" s="27" t="s">
        <v>694</v>
      </c>
      <c r="DH506" s="27" t="s">
        <v>694</v>
      </c>
      <c r="DI506" s="27" t="s">
        <v>694</v>
      </c>
      <c r="DJ506" s="27" t="s">
        <v>694</v>
      </c>
      <c r="DK506" s="27" t="s">
        <v>694</v>
      </c>
      <c r="DL506" s="27" t="s">
        <v>694</v>
      </c>
      <c r="DM506" s="27" t="s">
        <v>694</v>
      </c>
      <c r="DN506" s="27" t="s">
        <v>694</v>
      </c>
      <c r="DO506" s="27" t="s">
        <v>694</v>
      </c>
      <c r="DP506" s="27" t="s">
        <v>694</v>
      </c>
      <c r="DQ506" s="27" t="s">
        <v>694</v>
      </c>
      <c r="DR506" s="27" t="s">
        <v>694</v>
      </c>
      <c r="DS506" s="27" t="s">
        <v>694</v>
      </c>
      <c r="DT506" s="27" t="s">
        <v>694</v>
      </c>
      <c r="DU506" s="27" t="s">
        <v>694</v>
      </c>
      <c r="DV506" s="27" t="s">
        <v>694</v>
      </c>
      <c r="DW506" s="27" t="s">
        <v>694</v>
      </c>
      <c r="DX506" s="27" t="s">
        <v>694</v>
      </c>
      <c r="DY506" s="27" t="s">
        <v>694</v>
      </c>
      <c r="DZ506" s="27" t="s">
        <v>694</v>
      </c>
      <c r="EA506" s="27" t="s">
        <v>694</v>
      </c>
      <c r="EB506" s="27" t="s">
        <v>694</v>
      </c>
      <c r="EC506" s="27" t="s">
        <v>694</v>
      </c>
      <c r="ED506" s="27" t="s">
        <v>694</v>
      </c>
      <c r="EE506" s="27" t="s">
        <v>694</v>
      </c>
      <c r="EF506" s="27" t="s">
        <v>694</v>
      </c>
      <c r="EG506" s="27" t="s">
        <v>694</v>
      </c>
      <c r="EH506" s="27" t="s">
        <v>694</v>
      </c>
      <c r="EI506" s="27" t="s">
        <v>694</v>
      </c>
      <c r="EJ506" s="27" t="s">
        <v>694</v>
      </c>
      <c r="EK506" s="27" t="s">
        <v>694</v>
      </c>
      <c r="EL506" s="27" t="s">
        <v>694</v>
      </c>
      <c r="EM506" s="27" t="s">
        <v>694</v>
      </c>
      <c r="EN506" s="27" t="s">
        <v>694</v>
      </c>
      <c r="EO506" s="27" t="s">
        <v>694</v>
      </c>
      <c r="EP506" s="27" t="s">
        <v>694</v>
      </c>
      <c r="EQ506" s="27" t="s">
        <v>694</v>
      </c>
      <c r="ER506" s="27" t="s">
        <v>694</v>
      </c>
      <c r="ES506" s="27" t="s">
        <v>694</v>
      </c>
      <c r="ET506" s="27" t="s">
        <v>694</v>
      </c>
      <c r="EU506" s="27" t="s">
        <v>694</v>
      </c>
      <c r="EV506" s="27" t="s">
        <v>694</v>
      </c>
      <c r="EW506" s="27" t="s">
        <v>694</v>
      </c>
      <c r="EX506" s="27" t="s">
        <v>694</v>
      </c>
      <c r="EY506" s="27" t="s">
        <v>694</v>
      </c>
      <c r="EZ506" s="27" t="s">
        <v>694</v>
      </c>
      <c r="FA506" s="27" t="s">
        <v>694</v>
      </c>
      <c r="FB506" s="27" t="s">
        <v>694</v>
      </c>
      <c r="FC506" s="27" t="s">
        <v>694</v>
      </c>
      <c r="FD506" s="27" t="s">
        <v>694</v>
      </c>
      <c r="FE506" s="27" t="s">
        <v>694</v>
      </c>
      <c r="FF506" s="42"/>
      <c r="FG506" s="42"/>
    </row>
    <row r="507" spans="1:163" x14ac:dyDescent="0.25">
      <c r="A507" s="27" t="str">
        <f t="shared" si="7"/>
        <v>IR003006004001000000000000000000000000</v>
      </c>
      <c r="B507" s="20" t="s">
        <v>2877</v>
      </c>
      <c r="C507" s="23" t="s">
        <v>2630</v>
      </c>
      <c r="D507" s="23" t="s">
        <v>710</v>
      </c>
      <c r="E507" s="23" t="s">
        <v>715</v>
      </c>
      <c r="F507" s="23" t="s">
        <v>711</v>
      </c>
      <c r="G507" s="21" t="s">
        <v>702</v>
      </c>
      <c r="H507" s="23" t="s">
        <v>697</v>
      </c>
      <c r="I507" s="21" t="s">
        <v>697</v>
      </c>
      <c r="J507" s="23" t="s">
        <v>697</v>
      </c>
      <c r="K507" s="64" t="s">
        <v>697</v>
      </c>
      <c r="L507" s="23" t="s">
        <v>697</v>
      </c>
      <c r="M507" s="23" t="s">
        <v>697</v>
      </c>
      <c r="N507" s="23" t="s">
        <v>697</v>
      </c>
      <c r="O507" s="23" t="s">
        <v>697</v>
      </c>
      <c r="P507" s="27">
        <v>0</v>
      </c>
      <c r="Q507" s="27" t="s">
        <v>704</v>
      </c>
      <c r="R507" s="27" t="s">
        <v>698</v>
      </c>
      <c r="S507" s="28" t="s">
        <v>694</v>
      </c>
      <c r="T507" s="28" t="s">
        <v>922</v>
      </c>
      <c r="U507" s="34" t="s">
        <v>3692</v>
      </c>
      <c r="V507" s="52" t="s">
        <v>905</v>
      </c>
      <c r="W507" s="20"/>
      <c r="X507" s="20"/>
      <c r="Y507" s="20"/>
      <c r="Z507" s="20" t="s">
        <v>3693</v>
      </c>
      <c r="AA507" s="20"/>
      <c r="AB507" s="20"/>
      <c r="AC507" s="20"/>
      <c r="AD507" s="20"/>
      <c r="AE507" s="20"/>
      <c r="AF507" s="20"/>
      <c r="AG507" s="20"/>
      <c r="AH507" s="27" t="s">
        <v>3694</v>
      </c>
      <c r="AI507" s="28" t="s">
        <v>704</v>
      </c>
      <c r="AJ507" s="27" t="s">
        <v>698</v>
      </c>
      <c r="AK507" s="27" t="s">
        <v>698</v>
      </c>
      <c r="AL507" s="27" t="s">
        <v>698</v>
      </c>
      <c r="AM507" s="27" t="s">
        <v>698</v>
      </c>
      <c r="AN507" s="27" t="s">
        <v>698</v>
      </c>
      <c r="AO507" s="27" t="s">
        <v>698</v>
      </c>
      <c r="AP507" s="27" t="s">
        <v>698</v>
      </c>
      <c r="AQ507" s="27" t="s">
        <v>698</v>
      </c>
      <c r="AR507" s="27" t="s">
        <v>698</v>
      </c>
      <c r="AS507" s="27" t="s">
        <v>698</v>
      </c>
      <c r="AT507" s="27" t="s">
        <v>698</v>
      </c>
      <c r="AU507" s="27" t="s">
        <v>698</v>
      </c>
      <c r="AV507" s="27" t="s">
        <v>698</v>
      </c>
      <c r="AW507" s="27" t="s">
        <v>698</v>
      </c>
      <c r="AX507" s="27" t="s">
        <v>698</v>
      </c>
      <c r="AY507" s="27" t="s">
        <v>698</v>
      </c>
      <c r="AZ507" s="27" t="s">
        <v>698</v>
      </c>
      <c r="BA507" s="27" t="s">
        <v>698</v>
      </c>
      <c r="BB507" s="27" t="s">
        <v>698</v>
      </c>
      <c r="BC507" s="27" t="s">
        <v>698</v>
      </c>
      <c r="BD507" s="27" t="s">
        <v>698</v>
      </c>
      <c r="BE507" s="27" t="s">
        <v>698</v>
      </c>
      <c r="BF507" s="27" t="s">
        <v>698</v>
      </c>
      <c r="BG507" s="27" t="s">
        <v>698</v>
      </c>
      <c r="BH507" s="27" t="s">
        <v>698</v>
      </c>
      <c r="BI507" s="27" t="s">
        <v>698</v>
      </c>
      <c r="BJ507" s="27" t="s">
        <v>698</v>
      </c>
      <c r="BK507" s="27" t="s">
        <v>698</v>
      </c>
      <c r="BL507" s="27" t="s">
        <v>698</v>
      </c>
      <c r="BM507" s="27" t="s">
        <v>698</v>
      </c>
      <c r="BN507" s="27" t="s">
        <v>698</v>
      </c>
      <c r="BO507" s="27" t="s">
        <v>698</v>
      </c>
      <c r="BP507" s="27" t="s">
        <v>698</v>
      </c>
      <c r="BQ507" s="27" t="s">
        <v>698</v>
      </c>
      <c r="BR507" s="27" t="s">
        <v>698</v>
      </c>
      <c r="BS507" s="27" t="s">
        <v>698</v>
      </c>
      <c r="BT507" s="27" t="s">
        <v>698</v>
      </c>
      <c r="BU507" s="27" t="s">
        <v>698</v>
      </c>
      <c r="BV507" s="27" t="s">
        <v>698</v>
      </c>
      <c r="BW507" s="27" t="s">
        <v>698</v>
      </c>
      <c r="BX507" s="27" t="s">
        <v>698</v>
      </c>
      <c r="BY507" s="27" t="s">
        <v>698</v>
      </c>
      <c r="BZ507" s="27" t="s">
        <v>698</v>
      </c>
      <c r="CA507" s="27" t="s">
        <v>698</v>
      </c>
      <c r="CB507" s="27" t="s">
        <v>698</v>
      </c>
      <c r="CC507" s="27" t="s">
        <v>698</v>
      </c>
      <c r="CD507" s="27" t="s">
        <v>698</v>
      </c>
      <c r="CE507" s="27" t="s">
        <v>698</v>
      </c>
      <c r="CF507" s="27" t="s">
        <v>698</v>
      </c>
      <c r="CG507" s="27" t="s">
        <v>698</v>
      </c>
      <c r="CH507" s="27" t="s">
        <v>698</v>
      </c>
      <c r="CI507" s="27" t="s">
        <v>698</v>
      </c>
      <c r="CJ507" s="27" t="s">
        <v>698</v>
      </c>
      <c r="CK507" s="27" t="s">
        <v>698</v>
      </c>
      <c r="CL507" s="27" t="s">
        <v>698</v>
      </c>
      <c r="CM507" s="27" t="s">
        <v>698</v>
      </c>
      <c r="CN507" s="27" t="s">
        <v>698</v>
      </c>
      <c r="CO507" s="27" t="s">
        <v>698</v>
      </c>
      <c r="CP507" s="27" t="s">
        <v>698</v>
      </c>
      <c r="CQ507" s="27" t="s">
        <v>698</v>
      </c>
      <c r="CR507" s="27" t="s">
        <v>698</v>
      </c>
      <c r="CS507" s="27" t="s">
        <v>698</v>
      </c>
      <c r="CT507" s="27" t="s">
        <v>698</v>
      </c>
      <c r="CU507" s="27" t="s">
        <v>698</v>
      </c>
      <c r="CV507" s="27" t="s">
        <v>698</v>
      </c>
      <c r="CW507" s="27" t="s">
        <v>698</v>
      </c>
      <c r="CX507" s="27" t="s">
        <v>698</v>
      </c>
      <c r="CY507" s="27" t="s">
        <v>698</v>
      </c>
      <c r="CZ507" s="27" t="s">
        <v>698</v>
      </c>
      <c r="DA507" s="27" t="s">
        <v>698</v>
      </c>
      <c r="DB507" s="27" t="s">
        <v>698</v>
      </c>
      <c r="DC507" s="27" t="s">
        <v>698</v>
      </c>
      <c r="DD507" s="27" t="s">
        <v>698</v>
      </c>
      <c r="DE507" s="27" t="s">
        <v>698</v>
      </c>
      <c r="DF507" s="27" t="s">
        <v>698</v>
      </c>
      <c r="DG507" s="27" t="s">
        <v>698</v>
      </c>
      <c r="DH507" s="27" t="s">
        <v>698</v>
      </c>
      <c r="DI507" s="27" t="s">
        <v>698</v>
      </c>
      <c r="DJ507" s="27" t="s">
        <v>698</v>
      </c>
      <c r="DK507" s="27" t="s">
        <v>698</v>
      </c>
      <c r="DL507" s="27" t="s">
        <v>698</v>
      </c>
      <c r="DM507" s="27" t="s">
        <v>698</v>
      </c>
      <c r="DN507" s="27" t="s">
        <v>698</v>
      </c>
      <c r="DO507" s="27" t="s">
        <v>698</v>
      </c>
      <c r="DP507" s="27" t="s">
        <v>698</v>
      </c>
      <c r="DQ507" s="27" t="s">
        <v>698</v>
      </c>
      <c r="DR507" s="27" t="s">
        <v>698</v>
      </c>
      <c r="DS507" s="27" t="s">
        <v>698</v>
      </c>
      <c r="DT507" s="27" t="s">
        <v>698</v>
      </c>
      <c r="DU507" s="27" t="s">
        <v>698</v>
      </c>
      <c r="DV507" s="27" t="s">
        <v>698</v>
      </c>
      <c r="DW507" s="27" t="s">
        <v>698</v>
      </c>
      <c r="DX507" s="27" t="s">
        <v>698</v>
      </c>
      <c r="DY507" s="27" t="s">
        <v>698</v>
      </c>
      <c r="DZ507" s="27" t="s">
        <v>698</v>
      </c>
      <c r="EA507" s="27" t="s">
        <v>698</v>
      </c>
      <c r="EB507" s="27" t="s">
        <v>698</v>
      </c>
      <c r="EC507" s="27" t="s">
        <v>698</v>
      </c>
      <c r="ED507" s="27" t="s">
        <v>698</v>
      </c>
      <c r="EE507" s="27" t="s">
        <v>698</v>
      </c>
      <c r="EF507" s="27" t="s">
        <v>698</v>
      </c>
      <c r="EG507" s="27" t="s">
        <v>698</v>
      </c>
      <c r="EH507" s="27" t="s">
        <v>698</v>
      </c>
      <c r="EI507" s="27" t="s">
        <v>698</v>
      </c>
      <c r="EJ507" s="27" t="s">
        <v>698</v>
      </c>
      <c r="EK507" s="27" t="s">
        <v>698</v>
      </c>
      <c r="EL507" s="27" t="s">
        <v>698</v>
      </c>
      <c r="EM507" s="27" t="s">
        <v>698</v>
      </c>
      <c r="EN507" s="27" t="s">
        <v>698</v>
      </c>
      <c r="EO507" s="27" t="s">
        <v>698</v>
      </c>
      <c r="EP507" s="27" t="s">
        <v>698</v>
      </c>
      <c r="EQ507" s="27" t="s">
        <v>698</v>
      </c>
      <c r="ER507" s="27" t="s">
        <v>698</v>
      </c>
      <c r="ES507" s="27" t="s">
        <v>704</v>
      </c>
      <c r="ET507" s="27" t="s">
        <v>704</v>
      </c>
      <c r="EU507" s="27" t="s">
        <v>704</v>
      </c>
      <c r="EV507" s="27" t="s">
        <v>704</v>
      </c>
      <c r="EW507" s="27" t="s">
        <v>3485</v>
      </c>
      <c r="EX507" s="27" t="s">
        <v>3695</v>
      </c>
      <c r="EY507" s="27" t="s">
        <v>2707</v>
      </c>
      <c r="EZ507" s="27" t="s">
        <v>3696</v>
      </c>
      <c r="FA507" s="27" t="s">
        <v>694</v>
      </c>
      <c r="FB507" s="27" t="s">
        <v>694</v>
      </c>
      <c r="FC507" s="27" t="s">
        <v>3697</v>
      </c>
      <c r="FD507" s="27" t="s">
        <v>694</v>
      </c>
      <c r="FE507" s="27" t="s">
        <v>3488</v>
      </c>
      <c r="FF507" s="42"/>
      <c r="FG507" s="42"/>
    </row>
    <row r="508" spans="1:163" x14ac:dyDescent="0.25">
      <c r="A508" s="27" t="str">
        <f t="shared" si="7"/>
        <v>IR003006004002000000000000000000000000</v>
      </c>
      <c r="B508" s="20" t="s">
        <v>2877</v>
      </c>
      <c r="C508" s="23" t="s">
        <v>2630</v>
      </c>
      <c r="D508" s="23" t="s">
        <v>710</v>
      </c>
      <c r="E508" s="23" t="s">
        <v>715</v>
      </c>
      <c r="F508" s="23" t="s">
        <v>711</v>
      </c>
      <c r="G508" s="21" t="s">
        <v>707</v>
      </c>
      <c r="H508" s="23" t="s">
        <v>697</v>
      </c>
      <c r="I508" s="21" t="s">
        <v>697</v>
      </c>
      <c r="J508" s="23" t="s">
        <v>697</v>
      </c>
      <c r="K508" s="64" t="s">
        <v>697</v>
      </c>
      <c r="L508" s="23" t="s">
        <v>697</v>
      </c>
      <c r="M508" s="23" t="s">
        <v>697</v>
      </c>
      <c r="N508" s="23" t="s">
        <v>697</v>
      </c>
      <c r="O508" s="23" t="s">
        <v>697</v>
      </c>
      <c r="P508" s="27">
        <v>0</v>
      </c>
      <c r="Q508" s="27" t="s">
        <v>704</v>
      </c>
      <c r="R508" s="27" t="s">
        <v>698</v>
      </c>
      <c r="S508" s="28" t="s">
        <v>694</v>
      </c>
      <c r="T508" s="28" t="s">
        <v>922</v>
      </c>
      <c r="U508" s="31" t="s">
        <v>3698</v>
      </c>
      <c r="V508" s="52" t="s">
        <v>905</v>
      </c>
      <c r="W508" s="20"/>
      <c r="X508" s="20"/>
      <c r="Y508" s="20"/>
      <c r="Z508" s="20" t="s">
        <v>3517</v>
      </c>
      <c r="AA508" s="20"/>
      <c r="AB508" s="20"/>
      <c r="AC508" s="20"/>
      <c r="AD508" s="20"/>
      <c r="AE508" s="20"/>
      <c r="AF508" s="20"/>
      <c r="AG508" s="20"/>
      <c r="AH508" s="27" t="s">
        <v>3699</v>
      </c>
      <c r="AI508" s="28" t="s">
        <v>704</v>
      </c>
      <c r="AJ508" s="27" t="s">
        <v>698</v>
      </c>
      <c r="AK508" s="27" t="s">
        <v>698</v>
      </c>
      <c r="AL508" s="27" t="s">
        <v>698</v>
      </c>
      <c r="AM508" s="27" t="s">
        <v>698</v>
      </c>
      <c r="AN508" s="27" t="s">
        <v>698</v>
      </c>
      <c r="AO508" s="27" t="s">
        <v>698</v>
      </c>
      <c r="AP508" s="27" t="s">
        <v>698</v>
      </c>
      <c r="AQ508" s="27" t="s">
        <v>698</v>
      </c>
      <c r="AR508" s="27" t="s">
        <v>698</v>
      </c>
      <c r="AS508" s="27" t="s">
        <v>698</v>
      </c>
      <c r="AT508" s="27" t="s">
        <v>698</v>
      </c>
      <c r="AU508" s="27" t="s">
        <v>698</v>
      </c>
      <c r="AV508" s="27" t="s">
        <v>698</v>
      </c>
      <c r="AW508" s="27" t="s">
        <v>698</v>
      </c>
      <c r="AX508" s="27" t="s">
        <v>698</v>
      </c>
      <c r="AY508" s="27" t="s">
        <v>698</v>
      </c>
      <c r="AZ508" s="27" t="s">
        <v>698</v>
      </c>
      <c r="BA508" s="27" t="s">
        <v>698</v>
      </c>
      <c r="BB508" s="27" t="s">
        <v>698</v>
      </c>
      <c r="BC508" s="27" t="s">
        <v>698</v>
      </c>
      <c r="BD508" s="27" t="s">
        <v>698</v>
      </c>
      <c r="BE508" s="27" t="s">
        <v>698</v>
      </c>
      <c r="BF508" s="27" t="s">
        <v>698</v>
      </c>
      <c r="BG508" s="27" t="s">
        <v>698</v>
      </c>
      <c r="BH508" s="27" t="s">
        <v>698</v>
      </c>
      <c r="BI508" s="27" t="s">
        <v>698</v>
      </c>
      <c r="BJ508" s="27" t="s">
        <v>698</v>
      </c>
      <c r="BK508" s="27" t="s">
        <v>698</v>
      </c>
      <c r="BL508" s="27" t="s">
        <v>698</v>
      </c>
      <c r="BM508" s="27" t="s">
        <v>698</v>
      </c>
      <c r="BN508" s="27" t="s">
        <v>698</v>
      </c>
      <c r="BO508" s="27" t="s">
        <v>698</v>
      </c>
      <c r="BP508" s="27" t="s">
        <v>698</v>
      </c>
      <c r="BQ508" s="27" t="s">
        <v>698</v>
      </c>
      <c r="BR508" s="27" t="s">
        <v>698</v>
      </c>
      <c r="BS508" s="27" t="s">
        <v>698</v>
      </c>
      <c r="BT508" s="27" t="s">
        <v>698</v>
      </c>
      <c r="BU508" s="27" t="s">
        <v>698</v>
      </c>
      <c r="BV508" s="27" t="s">
        <v>698</v>
      </c>
      <c r="BW508" s="27" t="s">
        <v>698</v>
      </c>
      <c r="BX508" s="27" t="s">
        <v>698</v>
      </c>
      <c r="BY508" s="27" t="s">
        <v>698</v>
      </c>
      <c r="BZ508" s="27" t="s">
        <v>698</v>
      </c>
      <c r="CA508" s="27" t="s">
        <v>698</v>
      </c>
      <c r="CB508" s="27" t="s">
        <v>698</v>
      </c>
      <c r="CC508" s="27" t="s">
        <v>698</v>
      </c>
      <c r="CD508" s="27" t="s">
        <v>698</v>
      </c>
      <c r="CE508" s="27" t="s">
        <v>698</v>
      </c>
      <c r="CF508" s="27" t="s">
        <v>698</v>
      </c>
      <c r="CG508" s="27" t="s">
        <v>698</v>
      </c>
      <c r="CH508" s="27" t="s">
        <v>698</v>
      </c>
      <c r="CI508" s="27" t="s">
        <v>698</v>
      </c>
      <c r="CJ508" s="27" t="s">
        <v>698</v>
      </c>
      <c r="CK508" s="27" t="s">
        <v>698</v>
      </c>
      <c r="CL508" s="27" t="s">
        <v>698</v>
      </c>
      <c r="CM508" s="27" t="s">
        <v>698</v>
      </c>
      <c r="CN508" s="27" t="s">
        <v>698</v>
      </c>
      <c r="CO508" s="27" t="s">
        <v>698</v>
      </c>
      <c r="CP508" s="27" t="s">
        <v>698</v>
      </c>
      <c r="CQ508" s="27" t="s">
        <v>698</v>
      </c>
      <c r="CR508" s="27" t="s">
        <v>698</v>
      </c>
      <c r="CS508" s="27" t="s">
        <v>698</v>
      </c>
      <c r="CT508" s="27" t="s">
        <v>698</v>
      </c>
      <c r="CU508" s="27" t="s">
        <v>698</v>
      </c>
      <c r="CV508" s="27" t="s">
        <v>698</v>
      </c>
      <c r="CW508" s="27" t="s">
        <v>698</v>
      </c>
      <c r="CX508" s="27" t="s">
        <v>698</v>
      </c>
      <c r="CY508" s="27" t="s">
        <v>698</v>
      </c>
      <c r="CZ508" s="27" t="s">
        <v>698</v>
      </c>
      <c r="DA508" s="27" t="s">
        <v>698</v>
      </c>
      <c r="DB508" s="27" t="s">
        <v>698</v>
      </c>
      <c r="DC508" s="27" t="s">
        <v>698</v>
      </c>
      <c r="DD508" s="27" t="s">
        <v>698</v>
      </c>
      <c r="DE508" s="27" t="s">
        <v>698</v>
      </c>
      <c r="DF508" s="27" t="s">
        <v>698</v>
      </c>
      <c r="DG508" s="27" t="s">
        <v>698</v>
      </c>
      <c r="DH508" s="27" t="s">
        <v>698</v>
      </c>
      <c r="DI508" s="27" t="s">
        <v>698</v>
      </c>
      <c r="DJ508" s="27" t="s">
        <v>698</v>
      </c>
      <c r="DK508" s="27" t="s">
        <v>698</v>
      </c>
      <c r="DL508" s="27" t="s">
        <v>698</v>
      </c>
      <c r="DM508" s="27" t="s">
        <v>698</v>
      </c>
      <c r="DN508" s="27" t="s">
        <v>698</v>
      </c>
      <c r="DO508" s="27" t="s">
        <v>698</v>
      </c>
      <c r="DP508" s="27" t="s">
        <v>698</v>
      </c>
      <c r="DQ508" s="27" t="s">
        <v>698</v>
      </c>
      <c r="DR508" s="27" t="s">
        <v>698</v>
      </c>
      <c r="DS508" s="27" t="s">
        <v>698</v>
      </c>
      <c r="DT508" s="27" t="s">
        <v>698</v>
      </c>
      <c r="DU508" s="27" t="s">
        <v>698</v>
      </c>
      <c r="DV508" s="27" t="s">
        <v>698</v>
      </c>
      <c r="DW508" s="27" t="s">
        <v>698</v>
      </c>
      <c r="DX508" s="27" t="s">
        <v>698</v>
      </c>
      <c r="DY508" s="27" t="s">
        <v>698</v>
      </c>
      <c r="DZ508" s="27" t="s">
        <v>698</v>
      </c>
      <c r="EA508" s="27" t="s">
        <v>698</v>
      </c>
      <c r="EB508" s="27" t="s">
        <v>698</v>
      </c>
      <c r="EC508" s="27" t="s">
        <v>698</v>
      </c>
      <c r="ED508" s="27" t="s">
        <v>698</v>
      </c>
      <c r="EE508" s="27" t="s">
        <v>698</v>
      </c>
      <c r="EF508" s="27" t="s">
        <v>698</v>
      </c>
      <c r="EG508" s="27" t="s">
        <v>698</v>
      </c>
      <c r="EH508" s="27" t="s">
        <v>698</v>
      </c>
      <c r="EI508" s="27" t="s">
        <v>698</v>
      </c>
      <c r="EJ508" s="27" t="s">
        <v>698</v>
      </c>
      <c r="EK508" s="27" t="s">
        <v>698</v>
      </c>
      <c r="EL508" s="27" t="s">
        <v>698</v>
      </c>
      <c r="EM508" s="27" t="s">
        <v>698</v>
      </c>
      <c r="EN508" s="27" t="s">
        <v>698</v>
      </c>
      <c r="EO508" s="27" t="s">
        <v>698</v>
      </c>
      <c r="EP508" s="27" t="s">
        <v>698</v>
      </c>
      <c r="EQ508" s="27" t="s">
        <v>698</v>
      </c>
      <c r="ER508" s="27" t="s">
        <v>698</v>
      </c>
      <c r="ES508" s="27" t="s">
        <v>704</v>
      </c>
      <c r="ET508" s="27" t="s">
        <v>704</v>
      </c>
      <c r="EU508" s="27" t="s">
        <v>704</v>
      </c>
      <c r="EV508" s="27" t="s">
        <v>704</v>
      </c>
      <c r="EW508" s="27" t="s">
        <v>3485</v>
      </c>
      <c r="EX508" s="27" t="s">
        <v>3695</v>
      </c>
      <c r="EY508" s="27" t="s">
        <v>2707</v>
      </c>
      <c r="EZ508" s="27" t="s">
        <v>3696</v>
      </c>
      <c r="FA508" s="27" t="s">
        <v>694</v>
      </c>
      <c r="FB508" s="27" t="s">
        <v>694</v>
      </c>
      <c r="FC508" s="27" t="s">
        <v>3697</v>
      </c>
      <c r="FD508" s="27" t="s">
        <v>694</v>
      </c>
      <c r="FE508" s="27" t="s">
        <v>3488</v>
      </c>
      <c r="FF508" s="42"/>
      <c r="FG508" s="42"/>
    </row>
    <row r="509" spans="1:163" x14ac:dyDescent="0.25">
      <c r="A509" s="27" t="str">
        <f t="shared" si="7"/>
        <v>IR003006004003000000000000000000000000</v>
      </c>
      <c r="B509" s="27" t="s">
        <v>694</v>
      </c>
      <c r="C509" s="23" t="s">
        <v>2630</v>
      </c>
      <c r="D509" s="23" t="s">
        <v>710</v>
      </c>
      <c r="E509" s="23" t="s">
        <v>715</v>
      </c>
      <c r="F509" s="23" t="s">
        <v>711</v>
      </c>
      <c r="G509" s="21" t="s">
        <v>710</v>
      </c>
      <c r="H509" s="23" t="s">
        <v>697</v>
      </c>
      <c r="I509" s="21" t="s">
        <v>697</v>
      </c>
      <c r="J509" s="23" t="s">
        <v>697</v>
      </c>
      <c r="K509" s="64" t="s">
        <v>697</v>
      </c>
      <c r="L509" s="23" t="s">
        <v>697</v>
      </c>
      <c r="M509" s="23" t="s">
        <v>697</v>
      </c>
      <c r="N509" s="23" t="s">
        <v>697</v>
      </c>
      <c r="O509" s="23" t="s">
        <v>697</v>
      </c>
      <c r="P509" s="27">
        <v>0</v>
      </c>
      <c r="Q509" s="27" t="s">
        <v>698</v>
      </c>
      <c r="R509" s="27" t="s">
        <v>698</v>
      </c>
      <c r="S509" s="28" t="s">
        <v>694</v>
      </c>
      <c r="T509" s="28" t="s">
        <v>922</v>
      </c>
      <c r="U509" s="34" t="s">
        <v>3700</v>
      </c>
      <c r="V509" s="52" t="s">
        <v>905</v>
      </c>
      <c r="W509" s="20"/>
      <c r="X509" s="20"/>
      <c r="Y509" s="20"/>
      <c r="Z509" s="20" t="s">
        <v>3701</v>
      </c>
      <c r="AA509" s="20"/>
      <c r="AB509" s="20"/>
      <c r="AC509" s="20"/>
      <c r="AD509" s="20"/>
      <c r="AE509" s="20"/>
      <c r="AF509" s="20"/>
      <c r="AG509" s="20"/>
      <c r="AH509" s="27" t="s">
        <v>3702</v>
      </c>
      <c r="AI509" s="28" t="s">
        <v>698</v>
      </c>
      <c r="AJ509" s="27" t="s">
        <v>694</v>
      </c>
      <c r="AK509" s="27" t="s">
        <v>694</v>
      </c>
      <c r="AL509" s="27" t="s">
        <v>694</v>
      </c>
      <c r="AM509" s="27" t="s">
        <v>694</v>
      </c>
      <c r="AN509" s="27" t="s">
        <v>694</v>
      </c>
      <c r="AO509" s="27" t="s">
        <v>694</v>
      </c>
      <c r="AP509" s="27" t="s">
        <v>694</v>
      </c>
      <c r="AQ509" s="27" t="s">
        <v>694</v>
      </c>
      <c r="AR509" s="27" t="s">
        <v>694</v>
      </c>
      <c r="AS509" s="27" t="s">
        <v>694</v>
      </c>
      <c r="AT509" s="27" t="s">
        <v>694</v>
      </c>
      <c r="AU509" s="27" t="s">
        <v>694</v>
      </c>
      <c r="AV509" s="27" t="s">
        <v>694</v>
      </c>
      <c r="AW509" s="27" t="s">
        <v>694</v>
      </c>
      <c r="AX509" s="27" t="s">
        <v>694</v>
      </c>
      <c r="AY509" s="27" t="s">
        <v>694</v>
      </c>
      <c r="AZ509" s="27" t="s">
        <v>694</v>
      </c>
      <c r="BA509" s="27" t="s">
        <v>694</v>
      </c>
      <c r="BB509" s="27" t="s">
        <v>694</v>
      </c>
      <c r="BC509" s="27" t="s">
        <v>694</v>
      </c>
      <c r="BD509" s="27" t="s">
        <v>694</v>
      </c>
      <c r="BE509" s="27" t="s">
        <v>694</v>
      </c>
      <c r="BF509" s="27" t="s">
        <v>694</v>
      </c>
      <c r="BG509" s="27" t="s">
        <v>694</v>
      </c>
      <c r="BH509" s="27" t="s">
        <v>694</v>
      </c>
      <c r="BI509" s="27" t="s">
        <v>694</v>
      </c>
      <c r="BJ509" s="27" t="s">
        <v>694</v>
      </c>
      <c r="BK509" s="27" t="s">
        <v>694</v>
      </c>
      <c r="BL509" s="27" t="s">
        <v>694</v>
      </c>
      <c r="BM509" s="27" t="s">
        <v>694</v>
      </c>
      <c r="BN509" s="27" t="s">
        <v>694</v>
      </c>
      <c r="BO509" s="27" t="s">
        <v>694</v>
      </c>
      <c r="BP509" s="27" t="s">
        <v>694</v>
      </c>
      <c r="BQ509" s="27" t="s">
        <v>694</v>
      </c>
      <c r="BR509" s="27" t="s">
        <v>694</v>
      </c>
      <c r="BS509" s="27" t="s">
        <v>694</v>
      </c>
      <c r="BT509" s="27" t="s">
        <v>694</v>
      </c>
      <c r="BU509" s="27" t="s">
        <v>694</v>
      </c>
      <c r="BV509" s="27" t="s">
        <v>694</v>
      </c>
      <c r="BW509" s="27" t="s">
        <v>694</v>
      </c>
      <c r="BX509" s="27" t="s">
        <v>694</v>
      </c>
      <c r="BY509" s="27" t="s">
        <v>694</v>
      </c>
      <c r="BZ509" s="27" t="s">
        <v>694</v>
      </c>
      <c r="CA509" s="27" t="s">
        <v>694</v>
      </c>
      <c r="CB509" s="27" t="s">
        <v>694</v>
      </c>
      <c r="CC509" s="27" t="s">
        <v>694</v>
      </c>
      <c r="CD509" s="27" t="s">
        <v>694</v>
      </c>
      <c r="CE509" s="27" t="s">
        <v>694</v>
      </c>
      <c r="CF509" s="27" t="s">
        <v>694</v>
      </c>
      <c r="CG509" s="27" t="s">
        <v>694</v>
      </c>
      <c r="CH509" s="27" t="s">
        <v>694</v>
      </c>
      <c r="CI509" s="27" t="s">
        <v>694</v>
      </c>
      <c r="CJ509" s="27" t="s">
        <v>694</v>
      </c>
      <c r="CK509" s="27" t="s">
        <v>694</v>
      </c>
      <c r="CL509" s="27" t="s">
        <v>694</v>
      </c>
      <c r="CM509" s="27" t="s">
        <v>694</v>
      </c>
      <c r="CN509" s="27" t="s">
        <v>694</v>
      </c>
      <c r="CO509" s="27" t="s">
        <v>694</v>
      </c>
      <c r="CP509" s="27" t="s">
        <v>694</v>
      </c>
      <c r="CQ509" s="27" t="s">
        <v>694</v>
      </c>
      <c r="CR509" s="27" t="s">
        <v>694</v>
      </c>
      <c r="CS509" s="27" t="s">
        <v>694</v>
      </c>
      <c r="CT509" s="27" t="s">
        <v>694</v>
      </c>
      <c r="CU509" s="27" t="s">
        <v>694</v>
      </c>
      <c r="CV509" s="27" t="s">
        <v>694</v>
      </c>
      <c r="CW509" s="27" t="s">
        <v>694</v>
      </c>
      <c r="CX509" s="27" t="s">
        <v>694</v>
      </c>
      <c r="CY509" s="27" t="s">
        <v>694</v>
      </c>
      <c r="CZ509" s="27" t="s">
        <v>694</v>
      </c>
      <c r="DA509" s="27" t="s">
        <v>694</v>
      </c>
      <c r="DB509" s="27" t="s">
        <v>694</v>
      </c>
      <c r="DC509" s="27" t="s">
        <v>694</v>
      </c>
      <c r="DD509" s="27" t="s">
        <v>694</v>
      </c>
      <c r="DE509" s="27" t="s">
        <v>694</v>
      </c>
      <c r="DF509" s="27" t="s">
        <v>694</v>
      </c>
      <c r="DG509" s="27" t="s">
        <v>694</v>
      </c>
      <c r="DH509" s="27" t="s">
        <v>694</v>
      </c>
      <c r="DI509" s="27" t="s">
        <v>694</v>
      </c>
      <c r="DJ509" s="27" t="s">
        <v>694</v>
      </c>
      <c r="DK509" s="27" t="s">
        <v>694</v>
      </c>
      <c r="DL509" s="27" t="s">
        <v>694</v>
      </c>
      <c r="DM509" s="27" t="s">
        <v>694</v>
      </c>
      <c r="DN509" s="27" t="s">
        <v>694</v>
      </c>
      <c r="DO509" s="27" t="s">
        <v>694</v>
      </c>
      <c r="DP509" s="27" t="s">
        <v>694</v>
      </c>
      <c r="DQ509" s="27" t="s">
        <v>694</v>
      </c>
      <c r="DR509" s="27" t="s">
        <v>694</v>
      </c>
      <c r="DS509" s="27" t="s">
        <v>694</v>
      </c>
      <c r="DT509" s="27" t="s">
        <v>694</v>
      </c>
      <c r="DU509" s="27" t="s">
        <v>694</v>
      </c>
      <c r="DV509" s="27" t="s">
        <v>694</v>
      </c>
      <c r="DW509" s="27" t="s">
        <v>694</v>
      </c>
      <c r="DX509" s="27" t="s">
        <v>694</v>
      </c>
      <c r="DY509" s="27" t="s">
        <v>694</v>
      </c>
      <c r="DZ509" s="27" t="s">
        <v>694</v>
      </c>
      <c r="EA509" s="27" t="s">
        <v>694</v>
      </c>
      <c r="EB509" s="27" t="s">
        <v>694</v>
      </c>
      <c r="EC509" s="27" t="s">
        <v>694</v>
      </c>
      <c r="ED509" s="27" t="s">
        <v>694</v>
      </c>
      <c r="EE509" s="27" t="s">
        <v>694</v>
      </c>
      <c r="EF509" s="27" t="s">
        <v>694</v>
      </c>
      <c r="EG509" s="27" t="s">
        <v>694</v>
      </c>
      <c r="EH509" s="27" t="s">
        <v>694</v>
      </c>
      <c r="EI509" s="27" t="s">
        <v>694</v>
      </c>
      <c r="EJ509" s="27" t="s">
        <v>694</v>
      </c>
      <c r="EK509" s="27" t="s">
        <v>694</v>
      </c>
      <c r="EL509" s="27" t="s">
        <v>694</v>
      </c>
      <c r="EM509" s="27" t="s">
        <v>694</v>
      </c>
      <c r="EN509" s="27" t="s">
        <v>694</v>
      </c>
      <c r="EO509" s="27" t="s">
        <v>694</v>
      </c>
      <c r="EP509" s="27" t="s">
        <v>694</v>
      </c>
      <c r="EQ509" s="27" t="s">
        <v>694</v>
      </c>
      <c r="ER509" s="27" t="s">
        <v>694</v>
      </c>
      <c r="ES509" s="27" t="s">
        <v>694</v>
      </c>
      <c r="ET509" s="27" t="s">
        <v>694</v>
      </c>
      <c r="EU509" s="27" t="s">
        <v>694</v>
      </c>
      <c r="EV509" s="27" t="s">
        <v>694</v>
      </c>
      <c r="EW509" s="27" t="s">
        <v>694</v>
      </c>
      <c r="EX509" s="27" t="s">
        <v>694</v>
      </c>
      <c r="EY509" s="27" t="s">
        <v>694</v>
      </c>
      <c r="EZ509" s="27" t="s">
        <v>694</v>
      </c>
      <c r="FA509" s="27" t="s">
        <v>694</v>
      </c>
      <c r="FB509" s="27" t="s">
        <v>694</v>
      </c>
      <c r="FC509" s="27" t="s">
        <v>694</v>
      </c>
      <c r="FD509" s="27" t="s">
        <v>694</v>
      </c>
      <c r="FE509" s="27" t="s">
        <v>694</v>
      </c>
      <c r="FF509" s="42"/>
      <c r="FG509" s="42"/>
    </row>
    <row r="510" spans="1:163" x14ac:dyDescent="0.25">
      <c r="A510" s="27" t="str">
        <f t="shared" si="7"/>
        <v>IR003006004003001000000000000000000000</v>
      </c>
      <c r="B510" s="20" t="s">
        <v>2877</v>
      </c>
      <c r="C510" s="23" t="s">
        <v>2630</v>
      </c>
      <c r="D510" s="23" t="s">
        <v>710</v>
      </c>
      <c r="E510" s="23" t="s">
        <v>715</v>
      </c>
      <c r="F510" s="23" t="s">
        <v>711</v>
      </c>
      <c r="G510" s="21" t="s">
        <v>710</v>
      </c>
      <c r="H510" s="21" t="s">
        <v>702</v>
      </c>
      <c r="I510" s="21" t="s">
        <v>697</v>
      </c>
      <c r="J510" s="23" t="s">
        <v>697</v>
      </c>
      <c r="K510" s="64" t="s">
        <v>697</v>
      </c>
      <c r="L510" s="23" t="s">
        <v>697</v>
      </c>
      <c r="M510" s="23" t="s">
        <v>697</v>
      </c>
      <c r="N510" s="23" t="s">
        <v>697</v>
      </c>
      <c r="O510" s="23" t="s">
        <v>697</v>
      </c>
      <c r="P510" s="27">
        <v>0</v>
      </c>
      <c r="Q510" s="27" t="s">
        <v>704</v>
      </c>
      <c r="R510" s="27" t="s">
        <v>698</v>
      </c>
      <c r="S510" s="28" t="s">
        <v>694</v>
      </c>
      <c r="T510" s="28" t="s">
        <v>922</v>
      </c>
      <c r="U510" s="34" t="s">
        <v>3703</v>
      </c>
      <c r="V510" s="52" t="s">
        <v>905</v>
      </c>
      <c r="W510" s="20"/>
      <c r="X510" s="20"/>
      <c r="Y510" s="20"/>
      <c r="Z510" s="20"/>
      <c r="AA510" s="20" t="s">
        <v>3704</v>
      </c>
      <c r="AB510" s="20"/>
      <c r="AC510" s="20"/>
      <c r="AD510" s="20"/>
      <c r="AE510" s="20"/>
      <c r="AF510" s="20"/>
      <c r="AG510" s="20"/>
      <c r="AH510" s="27" t="s">
        <v>3705</v>
      </c>
      <c r="AI510" s="28" t="s">
        <v>704</v>
      </c>
      <c r="AJ510" s="27" t="s">
        <v>698</v>
      </c>
      <c r="AK510" s="27" t="s">
        <v>698</v>
      </c>
      <c r="AL510" s="27" t="s">
        <v>698</v>
      </c>
      <c r="AM510" s="27" t="s">
        <v>698</v>
      </c>
      <c r="AN510" s="27" t="s">
        <v>698</v>
      </c>
      <c r="AO510" s="27" t="s">
        <v>698</v>
      </c>
      <c r="AP510" s="27" t="s">
        <v>698</v>
      </c>
      <c r="AQ510" s="27" t="s">
        <v>698</v>
      </c>
      <c r="AR510" s="27" t="s">
        <v>698</v>
      </c>
      <c r="AS510" s="27" t="s">
        <v>698</v>
      </c>
      <c r="AT510" s="27" t="s">
        <v>698</v>
      </c>
      <c r="AU510" s="27" t="s">
        <v>698</v>
      </c>
      <c r="AV510" s="27" t="s">
        <v>698</v>
      </c>
      <c r="AW510" s="27" t="s">
        <v>698</v>
      </c>
      <c r="AX510" s="27" t="s">
        <v>698</v>
      </c>
      <c r="AY510" s="27" t="s">
        <v>698</v>
      </c>
      <c r="AZ510" s="27" t="s">
        <v>698</v>
      </c>
      <c r="BA510" s="27" t="s">
        <v>698</v>
      </c>
      <c r="BB510" s="27" t="s">
        <v>698</v>
      </c>
      <c r="BC510" s="27" t="s">
        <v>698</v>
      </c>
      <c r="BD510" s="27" t="s">
        <v>698</v>
      </c>
      <c r="BE510" s="27" t="s">
        <v>698</v>
      </c>
      <c r="BF510" s="27" t="s">
        <v>698</v>
      </c>
      <c r="BG510" s="27" t="s">
        <v>698</v>
      </c>
      <c r="BH510" s="27" t="s">
        <v>698</v>
      </c>
      <c r="BI510" s="27" t="s">
        <v>698</v>
      </c>
      <c r="BJ510" s="27" t="s">
        <v>698</v>
      </c>
      <c r="BK510" s="27" t="s">
        <v>698</v>
      </c>
      <c r="BL510" s="27" t="s">
        <v>698</v>
      </c>
      <c r="BM510" s="27" t="s">
        <v>698</v>
      </c>
      <c r="BN510" s="27" t="s">
        <v>698</v>
      </c>
      <c r="BO510" s="27" t="s">
        <v>698</v>
      </c>
      <c r="BP510" s="27" t="s">
        <v>698</v>
      </c>
      <c r="BQ510" s="27" t="s">
        <v>698</v>
      </c>
      <c r="BR510" s="27" t="s">
        <v>698</v>
      </c>
      <c r="BS510" s="27" t="s">
        <v>698</v>
      </c>
      <c r="BT510" s="27" t="s">
        <v>698</v>
      </c>
      <c r="BU510" s="27" t="s">
        <v>698</v>
      </c>
      <c r="BV510" s="27" t="s">
        <v>698</v>
      </c>
      <c r="BW510" s="27" t="s">
        <v>698</v>
      </c>
      <c r="BX510" s="27" t="s">
        <v>698</v>
      </c>
      <c r="BY510" s="27" t="s">
        <v>698</v>
      </c>
      <c r="BZ510" s="27" t="s">
        <v>698</v>
      </c>
      <c r="CA510" s="27" t="s">
        <v>698</v>
      </c>
      <c r="CB510" s="27" t="s">
        <v>698</v>
      </c>
      <c r="CC510" s="27" t="s">
        <v>698</v>
      </c>
      <c r="CD510" s="27" t="s">
        <v>698</v>
      </c>
      <c r="CE510" s="27" t="s">
        <v>698</v>
      </c>
      <c r="CF510" s="27" t="s">
        <v>698</v>
      </c>
      <c r="CG510" s="27" t="s">
        <v>698</v>
      </c>
      <c r="CH510" s="27" t="s">
        <v>698</v>
      </c>
      <c r="CI510" s="27" t="s">
        <v>698</v>
      </c>
      <c r="CJ510" s="27" t="s">
        <v>698</v>
      </c>
      <c r="CK510" s="27" t="s">
        <v>698</v>
      </c>
      <c r="CL510" s="27" t="s">
        <v>698</v>
      </c>
      <c r="CM510" s="27" t="s">
        <v>698</v>
      </c>
      <c r="CN510" s="27" t="s">
        <v>698</v>
      </c>
      <c r="CO510" s="27" t="s">
        <v>698</v>
      </c>
      <c r="CP510" s="27" t="s">
        <v>698</v>
      </c>
      <c r="CQ510" s="27" t="s">
        <v>698</v>
      </c>
      <c r="CR510" s="27" t="s">
        <v>698</v>
      </c>
      <c r="CS510" s="27" t="s">
        <v>698</v>
      </c>
      <c r="CT510" s="27" t="s">
        <v>698</v>
      </c>
      <c r="CU510" s="27" t="s">
        <v>698</v>
      </c>
      <c r="CV510" s="27" t="s">
        <v>698</v>
      </c>
      <c r="CW510" s="27" t="s">
        <v>698</v>
      </c>
      <c r="CX510" s="27" t="s">
        <v>698</v>
      </c>
      <c r="CY510" s="27" t="s">
        <v>698</v>
      </c>
      <c r="CZ510" s="27" t="s">
        <v>698</v>
      </c>
      <c r="DA510" s="27" t="s">
        <v>698</v>
      </c>
      <c r="DB510" s="27" t="s">
        <v>698</v>
      </c>
      <c r="DC510" s="27" t="s">
        <v>698</v>
      </c>
      <c r="DD510" s="27" t="s">
        <v>698</v>
      </c>
      <c r="DE510" s="27" t="s">
        <v>698</v>
      </c>
      <c r="DF510" s="27" t="s">
        <v>698</v>
      </c>
      <c r="DG510" s="27" t="s">
        <v>698</v>
      </c>
      <c r="DH510" s="27" t="s">
        <v>698</v>
      </c>
      <c r="DI510" s="27" t="s">
        <v>698</v>
      </c>
      <c r="DJ510" s="27" t="s">
        <v>698</v>
      </c>
      <c r="DK510" s="27" t="s">
        <v>698</v>
      </c>
      <c r="DL510" s="27" t="s">
        <v>698</v>
      </c>
      <c r="DM510" s="27" t="s">
        <v>698</v>
      </c>
      <c r="DN510" s="27" t="s">
        <v>698</v>
      </c>
      <c r="DO510" s="27" t="s">
        <v>698</v>
      </c>
      <c r="DP510" s="27" t="s">
        <v>698</v>
      </c>
      <c r="DQ510" s="27" t="s">
        <v>698</v>
      </c>
      <c r="DR510" s="27" t="s">
        <v>698</v>
      </c>
      <c r="DS510" s="27" t="s">
        <v>698</v>
      </c>
      <c r="DT510" s="27" t="s">
        <v>698</v>
      </c>
      <c r="DU510" s="27" t="s">
        <v>698</v>
      </c>
      <c r="DV510" s="27" t="s">
        <v>698</v>
      </c>
      <c r="DW510" s="27" t="s">
        <v>698</v>
      </c>
      <c r="DX510" s="27" t="s">
        <v>698</v>
      </c>
      <c r="DY510" s="27" t="s">
        <v>698</v>
      </c>
      <c r="DZ510" s="27" t="s">
        <v>698</v>
      </c>
      <c r="EA510" s="27" t="s">
        <v>698</v>
      </c>
      <c r="EB510" s="27" t="s">
        <v>698</v>
      </c>
      <c r="EC510" s="27" t="s">
        <v>698</v>
      </c>
      <c r="ED510" s="27" t="s">
        <v>698</v>
      </c>
      <c r="EE510" s="27" t="s">
        <v>698</v>
      </c>
      <c r="EF510" s="27" t="s">
        <v>698</v>
      </c>
      <c r="EG510" s="27" t="s">
        <v>698</v>
      </c>
      <c r="EH510" s="27" t="s">
        <v>698</v>
      </c>
      <c r="EI510" s="27" t="s">
        <v>698</v>
      </c>
      <c r="EJ510" s="27" t="s">
        <v>698</v>
      </c>
      <c r="EK510" s="27" t="s">
        <v>698</v>
      </c>
      <c r="EL510" s="27" t="s">
        <v>698</v>
      </c>
      <c r="EM510" s="27" t="s">
        <v>698</v>
      </c>
      <c r="EN510" s="27" t="s">
        <v>698</v>
      </c>
      <c r="EO510" s="27" t="s">
        <v>698</v>
      </c>
      <c r="EP510" s="27" t="s">
        <v>698</v>
      </c>
      <c r="EQ510" s="27" t="s">
        <v>698</v>
      </c>
      <c r="ER510" s="27" t="s">
        <v>698</v>
      </c>
      <c r="ES510" s="27" t="s">
        <v>704</v>
      </c>
      <c r="ET510" s="27" t="s">
        <v>704</v>
      </c>
      <c r="EU510" s="27" t="s">
        <v>704</v>
      </c>
      <c r="EV510" s="27" t="s">
        <v>704</v>
      </c>
      <c r="EW510" s="27" t="s">
        <v>3485</v>
      </c>
      <c r="EX510" s="27" t="s">
        <v>3695</v>
      </c>
      <c r="EY510" s="27" t="s">
        <v>2707</v>
      </c>
      <c r="EZ510" s="27" t="s">
        <v>3696</v>
      </c>
      <c r="FA510" s="27" t="s">
        <v>694</v>
      </c>
      <c r="FB510" s="27" t="s">
        <v>694</v>
      </c>
      <c r="FC510" s="27" t="s">
        <v>3697</v>
      </c>
      <c r="FD510" s="27" t="s">
        <v>694</v>
      </c>
      <c r="FE510" s="27" t="s">
        <v>3488</v>
      </c>
      <c r="FF510" s="42"/>
      <c r="FG510" s="42"/>
    </row>
    <row r="511" spans="1:163" x14ac:dyDescent="0.25">
      <c r="A511" s="27" t="str">
        <f t="shared" si="7"/>
        <v>IR003006004003002000000000000000000000</v>
      </c>
      <c r="B511" s="20" t="s">
        <v>2877</v>
      </c>
      <c r="C511" s="23" t="s">
        <v>2630</v>
      </c>
      <c r="D511" s="23" t="s">
        <v>710</v>
      </c>
      <c r="E511" s="23" t="s">
        <v>715</v>
      </c>
      <c r="F511" s="23" t="s">
        <v>711</v>
      </c>
      <c r="G511" s="21" t="s">
        <v>710</v>
      </c>
      <c r="H511" s="21" t="s">
        <v>707</v>
      </c>
      <c r="I511" s="21" t="s">
        <v>697</v>
      </c>
      <c r="J511" s="23" t="s">
        <v>697</v>
      </c>
      <c r="K511" s="64" t="s">
        <v>697</v>
      </c>
      <c r="L511" s="23" t="s">
        <v>697</v>
      </c>
      <c r="M511" s="23" t="s">
        <v>697</v>
      </c>
      <c r="N511" s="23" t="s">
        <v>697</v>
      </c>
      <c r="O511" s="23" t="s">
        <v>697</v>
      </c>
      <c r="P511" s="27">
        <v>0</v>
      </c>
      <c r="Q511" s="27" t="s">
        <v>704</v>
      </c>
      <c r="R511" s="27" t="s">
        <v>698</v>
      </c>
      <c r="S511" s="28" t="s">
        <v>694</v>
      </c>
      <c r="T511" s="28" t="s">
        <v>922</v>
      </c>
      <c r="U511" s="34" t="s">
        <v>3706</v>
      </c>
      <c r="V511" s="52" t="s">
        <v>905</v>
      </c>
      <c r="W511" s="20"/>
      <c r="X511" s="20"/>
      <c r="Y511" s="20"/>
      <c r="Z511" s="20"/>
      <c r="AA511" s="20" t="s">
        <v>3553</v>
      </c>
      <c r="AB511" s="20"/>
      <c r="AC511" s="20"/>
      <c r="AD511" s="20"/>
      <c r="AE511" s="20"/>
      <c r="AF511" s="20"/>
      <c r="AG511" s="20"/>
      <c r="AH511" s="27" t="s">
        <v>3707</v>
      </c>
      <c r="AI511" s="28" t="s">
        <v>704</v>
      </c>
      <c r="AJ511" s="27" t="s">
        <v>698</v>
      </c>
      <c r="AK511" s="27" t="s">
        <v>698</v>
      </c>
      <c r="AL511" s="27" t="s">
        <v>698</v>
      </c>
      <c r="AM511" s="27" t="s">
        <v>698</v>
      </c>
      <c r="AN511" s="27" t="s">
        <v>698</v>
      </c>
      <c r="AO511" s="27" t="s">
        <v>698</v>
      </c>
      <c r="AP511" s="27" t="s">
        <v>698</v>
      </c>
      <c r="AQ511" s="27" t="s">
        <v>698</v>
      </c>
      <c r="AR511" s="27" t="s">
        <v>698</v>
      </c>
      <c r="AS511" s="27" t="s">
        <v>698</v>
      </c>
      <c r="AT511" s="27" t="s">
        <v>698</v>
      </c>
      <c r="AU511" s="27" t="s">
        <v>698</v>
      </c>
      <c r="AV511" s="27" t="s">
        <v>698</v>
      </c>
      <c r="AW511" s="27" t="s">
        <v>698</v>
      </c>
      <c r="AX511" s="27" t="s">
        <v>698</v>
      </c>
      <c r="AY511" s="27" t="s">
        <v>698</v>
      </c>
      <c r="AZ511" s="27" t="s">
        <v>698</v>
      </c>
      <c r="BA511" s="27" t="s">
        <v>698</v>
      </c>
      <c r="BB511" s="27" t="s">
        <v>698</v>
      </c>
      <c r="BC511" s="27" t="s">
        <v>698</v>
      </c>
      <c r="BD511" s="27" t="s">
        <v>698</v>
      </c>
      <c r="BE511" s="27" t="s">
        <v>698</v>
      </c>
      <c r="BF511" s="27" t="s">
        <v>698</v>
      </c>
      <c r="BG511" s="27" t="s">
        <v>698</v>
      </c>
      <c r="BH511" s="27" t="s">
        <v>698</v>
      </c>
      <c r="BI511" s="27" t="s">
        <v>698</v>
      </c>
      <c r="BJ511" s="27" t="s">
        <v>698</v>
      </c>
      <c r="BK511" s="27" t="s">
        <v>698</v>
      </c>
      <c r="BL511" s="27" t="s">
        <v>698</v>
      </c>
      <c r="BM511" s="27" t="s">
        <v>698</v>
      </c>
      <c r="BN511" s="27" t="s">
        <v>698</v>
      </c>
      <c r="BO511" s="27" t="s">
        <v>698</v>
      </c>
      <c r="BP511" s="27" t="s">
        <v>698</v>
      </c>
      <c r="BQ511" s="27" t="s">
        <v>698</v>
      </c>
      <c r="BR511" s="27" t="s">
        <v>698</v>
      </c>
      <c r="BS511" s="27" t="s">
        <v>698</v>
      </c>
      <c r="BT511" s="27" t="s">
        <v>698</v>
      </c>
      <c r="BU511" s="27" t="s">
        <v>698</v>
      </c>
      <c r="BV511" s="27" t="s">
        <v>698</v>
      </c>
      <c r="BW511" s="27" t="s">
        <v>698</v>
      </c>
      <c r="BX511" s="27" t="s">
        <v>698</v>
      </c>
      <c r="BY511" s="27" t="s">
        <v>698</v>
      </c>
      <c r="BZ511" s="27" t="s">
        <v>698</v>
      </c>
      <c r="CA511" s="27" t="s">
        <v>698</v>
      </c>
      <c r="CB511" s="27" t="s">
        <v>698</v>
      </c>
      <c r="CC511" s="27" t="s">
        <v>698</v>
      </c>
      <c r="CD511" s="27" t="s">
        <v>698</v>
      </c>
      <c r="CE511" s="27" t="s">
        <v>698</v>
      </c>
      <c r="CF511" s="27" t="s">
        <v>698</v>
      </c>
      <c r="CG511" s="27" t="s">
        <v>698</v>
      </c>
      <c r="CH511" s="27" t="s">
        <v>698</v>
      </c>
      <c r="CI511" s="27" t="s">
        <v>698</v>
      </c>
      <c r="CJ511" s="27" t="s">
        <v>698</v>
      </c>
      <c r="CK511" s="27" t="s">
        <v>698</v>
      </c>
      <c r="CL511" s="27" t="s">
        <v>698</v>
      </c>
      <c r="CM511" s="27" t="s">
        <v>698</v>
      </c>
      <c r="CN511" s="27" t="s">
        <v>698</v>
      </c>
      <c r="CO511" s="27" t="s">
        <v>698</v>
      </c>
      <c r="CP511" s="27" t="s">
        <v>698</v>
      </c>
      <c r="CQ511" s="27" t="s">
        <v>698</v>
      </c>
      <c r="CR511" s="27" t="s">
        <v>698</v>
      </c>
      <c r="CS511" s="27" t="s">
        <v>698</v>
      </c>
      <c r="CT511" s="27" t="s">
        <v>698</v>
      </c>
      <c r="CU511" s="27" t="s">
        <v>698</v>
      </c>
      <c r="CV511" s="27" t="s">
        <v>698</v>
      </c>
      <c r="CW511" s="27" t="s">
        <v>698</v>
      </c>
      <c r="CX511" s="27" t="s">
        <v>698</v>
      </c>
      <c r="CY511" s="27" t="s">
        <v>698</v>
      </c>
      <c r="CZ511" s="27" t="s">
        <v>698</v>
      </c>
      <c r="DA511" s="27" t="s">
        <v>698</v>
      </c>
      <c r="DB511" s="27" t="s">
        <v>698</v>
      </c>
      <c r="DC511" s="27" t="s">
        <v>698</v>
      </c>
      <c r="DD511" s="27" t="s">
        <v>698</v>
      </c>
      <c r="DE511" s="27" t="s">
        <v>698</v>
      </c>
      <c r="DF511" s="27" t="s">
        <v>698</v>
      </c>
      <c r="DG511" s="27" t="s">
        <v>698</v>
      </c>
      <c r="DH511" s="27" t="s">
        <v>698</v>
      </c>
      <c r="DI511" s="27" t="s">
        <v>698</v>
      </c>
      <c r="DJ511" s="27" t="s">
        <v>698</v>
      </c>
      <c r="DK511" s="27" t="s">
        <v>698</v>
      </c>
      <c r="DL511" s="27" t="s">
        <v>698</v>
      </c>
      <c r="DM511" s="27" t="s">
        <v>698</v>
      </c>
      <c r="DN511" s="27" t="s">
        <v>698</v>
      </c>
      <c r="DO511" s="27" t="s">
        <v>698</v>
      </c>
      <c r="DP511" s="27" t="s">
        <v>698</v>
      </c>
      <c r="DQ511" s="27" t="s">
        <v>698</v>
      </c>
      <c r="DR511" s="27" t="s">
        <v>698</v>
      </c>
      <c r="DS511" s="27" t="s">
        <v>698</v>
      </c>
      <c r="DT511" s="27" t="s">
        <v>698</v>
      </c>
      <c r="DU511" s="27" t="s">
        <v>698</v>
      </c>
      <c r="DV511" s="27" t="s">
        <v>698</v>
      </c>
      <c r="DW511" s="27" t="s">
        <v>698</v>
      </c>
      <c r="DX511" s="27" t="s">
        <v>698</v>
      </c>
      <c r="DY511" s="27" t="s">
        <v>698</v>
      </c>
      <c r="DZ511" s="27" t="s">
        <v>698</v>
      </c>
      <c r="EA511" s="27" t="s">
        <v>698</v>
      </c>
      <c r="EB511" s="27" t="s">
        <v>698</v>
      </c>
      <c r="EC511" s="27" t="s">
        <v>698</v>
      </c>
      <c r="ED511" s="27" t="s">
        <v>698</v>
      </c>
      <c r="EE511" s="27" t="s">
        <v>698</v>
      </c>
      <c r="EF511" s="27" t="s">
        <v>698</v>
      </c>
      <c r="EG511" s="27" t="s">
        <v>698</v>
      </c>
      <c r="EH511" s="27" t="s">
        <v>698</v>
      </c>
      <c r="EI511" s="27" t="s">
        <v>698</v>
      </c>
      <c r="EJ511" s="27" t="s">
        <v>698</v>
      </c>
      <c r="EK511" s="27" t="s">
        <v>698</v>
      </c>
      <c r="EL511" s="27" t="s">
        <v>698</v>
      </c>
      <c r="EM511" s="27" t="s">
        <v>698</v>
      </c>
      <c r="EN511" s="27" t="s">
        <v>698</v>
      </c>
      <c r="EO511" s="27" t="s">
        <v>698</v>
      </c>
      <c r="EP511" s="27" t="s">
        <v>698</v>
      </c>
      <c r="EQ511" s="27" t="s">
        <v>698</v>
      </c>
      <c r="ER511" s="27" t="s">
        <v>698</v>
      </c>
      <c r="ES511" s="27" t="s">
        <v>704</v>
      </c>
      <c r="ET511" s="27" t="s">
        <v>704</v>
      </c>
      <c r="EU511" s="27" t="s">
        <v>704</v>
      </c>
      <c r="EV511" s="27" t="s">
        <v>704</v>
      </c>
      <c r="EW511" s="27" t="s">
        <v>3485</v>
      </c>
      <c r="EX511" s="27" t="s">
        <v>3695</v>
      </c>
      <c r="EY511" s="27" t="s">
        <v>2707</v>
      </c>
      <c r="EZ511" s="27" t="s">
        <v>3696</v>
      </c>
      <c r="FA511" s="27" t="s">
        <v>694</v>
      </c>
      <c r="FB511" s="27" t="s">
        <v>694</v>
      </c>
      <c r="FC511" s="27" t="s">
        <v>3697</v>
      </c>
      <c r="FD511" s="27" t="s">
        <v>694</v>
      </c>
      <c r="FE511" s="27" t="s">
        <v>3488</v>
      </c>
      <c r="FF511" s="42"/>
      <c r="FG511" s="42"/>
    </row>
    <row r="512" spans="1:163" x14ac:dyDescent="0.25">
      <c r="A512" s="27" t="str">
        <f t="shared" si="7"/>
        <v>IR003006004004000000000000000000000000</v>
      </c>
      <c r="B512" s="20" t="s">
        <v>2877</v>
      </c>
      <c r="C512" s="23" t="s">
        <v>2630</v>
      </c>
      <c r="D512" s="23" t="s">
        <v>710</v>
      </c>
      <c r="E512" s="23" t="s">
        <v>715</v>
      </c>
      <c r="F512" s="23" t="s">
        <v>711</v>
      </c>
      <c r="G512" s="23" t="s">
        <v>711</v>
      </c>
      <c r="H512" s="23" t="s">
        <v>697</v>
      </c>
      <c r="I512" s="21" t="s">
        <v>697</v>
      </c>
      <c r="J512" s="23" t="s">
        <v>697</v>
      </c>
      <c r="K512" s="64" t="s">
        <v>697</v>
      </c>
      <c r="L512" s="23" t="s">
        <v>697</v>
      </c>
      <c r="M512" s="23" t="s">
        <v>697</v>
      </c>
      <c r="N512" s="23" t="s">
        <v>697</v>
      </c>
      <c r="O512" s="23" t="s">
        <v>697</v>
      </c>
      <c r="P512" s="27">
        <v>0</v>
      </c>
      <c r="Q512" s="27" t="s">
        <v>704</v>
      </c>
      <c r="R512" s="27" t="s">
        <v>698</v>
      </c>
      <c r="S512" s="28" t="s">
        <v>694</v>
      </c>
      <c r="T512" s="28" t="s">
        <v>922</v>
      </c>
      <c r="U512" s="31" t="s">
        <v>3708</v>
      </c>
      <c r="V512" s="52" t="s">
        <v>905</v>
      </c>
      <c r="W512" s="20"/>
      <c r="X512" s="20"/>
      <c r="Y512" s="20"/>
      <c r="Z512" s="20" t="s">
        <v>3709</v>
      </c>
      <c r="AA512" s="20"/>
      <c r="AB512" s="20"/>
      <c r="AC512" s="20"/>
      <c r="AD512" s="20"/>
      <c r="AE512" s="20"/>
      <c r="AF512" s="20"/>
      <c r="AG512" s="20"/>
      <c r="AH512" s="27" t="s">
        <v>3710</v>
      </c>
      <c r="AI512" s="28" t="s">
        <v>704</v>
      </c>
      <c r="AJ512" s="27" t="s">
        <v>698</v>
      </c>
      <c r="AK512" s="27" t="s">
        <v>698</v>
      </c>
      <c r="AL512" s="27" t="s">
        <v>698</v>
      </c>
      <c r="AM512" s="27" t="s">
        <v>698</v>
      </c>
      <c r="AN512" s="27" t="s">
        <v>698</v>
      </c>
      <c r="AO512" s="27" t="s">
        <v>698</v>
      </c>
      <c r="AP512" s="27" t="s">
        <v>698</v>
      </c>
      <c r="AQ512" s="27" t="s">
        <v>698</v>
      </c>
      <c r="AR512" s="27" t="s">
        <v>698</v>
      </c>
      <c r="AS512" s="27" t="s">
        <v>698</v>
      </c>
      <c r="AT512" s="27" t="s">
        <v>698</v>
      </c>
      <c r="AU512" s="27" t="s">
        <v>698</v>
      </c>
      <c r="AV512" s="27" t="s">
        <v>698</v>
      </c>
      <c r="AW512" s="27" t="s">
        <v>698</v>
      </c>
      <c r="AX512" s="27" t="s">
        <v>698</v>
      </c>
      <c r="AY512" s="27" t="s">
        <v>698</v>
      </c>
      <c r="AZ512" s="27" t="s">
        <v>698</v>
      </c>
      <c r="BA512" s="27" t="s">
        <v>698</v>
      </c>
      <c r="BB512" s="27" t="s">
        <v>698</v>
      </c>
      <c r="BC512" s="27" t="s">
        <v>698</v>
      </c>
      <c r="BD512" s="27" t="s">
        <v>698</v>
      </c>
      <c r="BE512" s="27" t="s">
        <v>698</v>
      </c>
      <c r="BF512" s="27" t="s">
        <v>698</v>
      </c>
      <c r="BG512" s="27" t="s">
        <v>698</v>
      </c>
      <c r="BH512" s="27" t="s">
        <v>698</v>
      </c>
      <c r="BI512" s="27" t="s">
        <v>698</v>
      </c>
      <c r="BJ512" s="27" t="s">
        <v>698</v>
      </c>
      <c r="BK512" s="27" t="s">
        <v>698</v>
      </c>
      <c r="BL512" s="27" t="s">
        <v>698</v>
      </c>
      <c r="BM512" s="27" t="s">
        <v>698</v>
      </c>
      <c r="BN512" s="27" t="s">
        <v>698</v>
      </c>
      <c r="BO512" s="27" t="s">
        <v>698</v>
      </c>
      <c r="BP512" s="27" t="s">
        <v>698</v>
      </c>
      <c r="BQ512" s="27" t="s">
        <v>698</v>
      </c>
      <c r="BR512" s="27" t="s">
        <v>698</v>
      </c>
      <c r="BS512" s="27" t="s">
        <v>698</v>
      </c>
      <c r="BT512" s="27" t="s">
        <v>698</v>
      </c>
      <c r="BU512" s="27" t="s">
        <v>698</v>
      </c>
      <c r="BV512" s="27" t="s">
        <v>698</v>
      </c>
      <c r="BW512" s="27" t="s">
        <v>698</v>
      </c>
      <c r="BX512" s="27" t="s">
        <v>698</v>
      </c>
      <c r="BY512" s="27" t="s">
        <v>698</v>
      </c>
      <c r="BZ512" s="27" t="s">
        <v>698</v>
      </c>
      <c r="CA512" s="27" t="s">
        <v>698</v>
      </c>
      <c r="CB512" s="27" t="s">
        <v>698</v>
      </c>
      <c r="CC512" s="27" t="s">
        <v>698</v>
      </c>
      <c r="CD512" s="27" t="s">
        <v>698</v>
      </c>
      <c r="CE512" s="27" t="s">
        <v>698</v>
      </c>
      <c r="CF512" s="27" t="s">
        <v>698</v>
      </c>
      <c r="CG512" s="27" t="s">
        <v>698</v>
      </c>
      <c r="CH512" s="27" t="s">
        <v>698</v>
      </c>
      <c r="CI512" s="27" t="s">
        <v>698</v>
      </c>
      <c r="CJ512" s="27" t="s">
        <v>698</v>
      </c>
      <c r="CK512" s="27" t="s">
        <v>698</v>
      </c>
      <c r="CL512" s="27" t="s">
        <v>698</v>
      </c>
      <c r="CM512" s="27" t="s">
        <v>698</v>
      </c>
      <c r="CN512" s="27" t="s">
        <v>698</v>
      </c>
      <c r="CO512" s="27" t="s">
        <v>698</v>
      </c>
      <c r="CP512" s="27" t="s">
        <v>698</v>
      </c>
      <c r="CQ512" s="27" t="s">
        <v>698</v>
      </c>
      <c r="CR512" s="27" t="s">
        <v>698</v>
      </c>
      <c r="CS512" s="27" t="s">
        <v>698</v>
      </c>
      <c r="CT512" s="27" t="s">
        <v>698</v>
      </c>
      <c r="CU512" s="27" t="s">
        <v>698</v>
      </c>
      <c r="CV512" s="27" t="s">
        <v>698</v>
      </c>
      <c r="CW512" s="27" t="s">
        <v>698</v>
      </c>
      <c r="CX512" s="27" t="s">
        <v>698</v>
      </c>
      <c r="CY512" s="27" t="s">
        <v>698</v>
      </c>
      <c r="CZ512" s="27" t="s">
        <v>698</v>
      </c>
      <c r="DA512" s="27" t="s">
        <v>698</v>
      </c>
      <c r="DB512" s="27" t="s">
        <v>698</v>
      </c>
      <c r="DC512" s="27" t="s">
        <v>698</v>
      </c>
      <c r="DD512" s="27" t="s">
        <v>698</v>
      </c>
      <c r="DE512" s="27" t="s">
        <v>698</v>
      </c>
      <c r="DF512" s="27" t="s">
        <v>698</v>
      </c>
      <c r="DG512" s="27" t="s">
        <v>698</v>
      </c>
      <c r="DH512" s="27" t="s">
        <v>698</v>
      </c>
      <c r="DI512" s="27" t="s">
        <v>698</v>
      </c>
      <c r="DJ512" s="27" t="s">
        <v>698</v>
      </c>
      <c r="DK512" s="27" t="s">
        <v>698</v>
      </c>
      <c r="DL512" s="27" t="s">
        <v>698</v>
      </c>
      <c r="DM512" s="27" t="s">
        <v>698</v>
      </c>
      <c r="DN512" s="27" t="s">
        <v>698</v>
      </c>
      <c r="DO512" s="27" t="s">
        <v>698</v>
      </c>
      <c r="DP512" s="27" t="s">
        <v>698</v>
      </c>
      <c r="DQ512" s="27" t="s">
        <v>698</v>
      </c>
      <c r="DR512" s="27" t="s">
        <v>698</v>
      </c>
      <c r="DS512" s="27" t="s">
        <v>698</v>
      </c>
      <c r="DT512" s="27" t="s">
        <v>698</v>
      </c>
      <c r="DU512" s="27" t="s">
        <v>698</v>
      </c>
      <c r="DV512" s="27" t="s">
        <v>698</v>
      </c>
      <c r="DW512" s="27" t="s">
        <v>698</v>
      </c>
      <c r="DX512" s="27" t="s">
        <v>698</v>
      </c>
      <c r="DY512" s="27" t="s">
        <v>698</v>
      </c>
      <c r="DZ512" s="27" t="s">
        <v>698</v>
      </c>
      <c r="EA512" s="27" t="s">
        <v>698</v>
      </c>
      <c r="EB512" s="27" t="s">
        <v>698</v>
      </c>
      <c r="EC512" s="27" t="s">
        <v>698</v>
      </c>
      <c r="ED512" s="27" t="s">
        <v>698</v>
      </c>
      <c r="EE512" s="27" t="s">
        <v>698</v>
      </c>
      <c r="EF512" s="27" t="s">
        <v>698</v>
      </c>
      <c r="EG512" s="27" t="s">
        <v>698</v>
      </c>
      <c r="EH512" s="27" t="s">
        <v>698</v>
      </c>
      <c r="EI512" s="27" t="s">
        <v>698</v>
      </c>
      <c r="EJ512" s="27" t="s">
        <v>698</v>
      </c>
      <c r="EK512" s="27" t="s">
        <v>698</v>
      </c>
      <c r="EL512" s="27" t="s">
        <v>698</v>
      </c>
      <c r="EM512" s="27" t="s">
        <v>698</v>
      </c>
      <c r="EN512" s="27" t="s">
        <v>698</v>
      </c>
      <c r="EO512" s="27" t="s">
        <v>698</v>
      </c>
      <c r="EP512" s="27" t="s">
        <v>698</v>
      </c>
      <c r="EQ512" s="27" t="s">
        <v>698</v>
      </c>
      <c r="ER512" s="27" t="s">
        <v>698</v>
      </c>
      <c r="ES512" s="27" t="s">
        <v>704</v>
      </c>
      <c r="ET512" s="27" t="s">
        <v>704</v>
      </c>
      <c r="EU512" s="27" t="s">
        <v>704</v>
      </c>
      <c r="EV512" s="27" t="s">
        <v>704</v>
      </c>
      <c r="EW512" s="27" t="s">
        <v>3485</v>
      </c>
      <c r="EX512" s="27" t="s">
        <v>3695</v>
      </c>
      <c r="EY512" s="27" t="s">
        <v>2707</v>
      </c>
      <c r="EZ512" s="27" t="s">
        <v>3696</v>
      </c>
      <c r="FA512" s="27" t="s">
        <v>694</v>
      </c>
      <c r="FB512" s="27" t="s">
        <v>694</v>
      </c>
      <c r="FC512" s="27" t="s">
        <v>694</v>
      </c>
      <c r="FD512" s="27" t="s">
        <v>694</v>
      </c>
      <c r="FE512" s="27" t="s">
        <v>3488</v>
      </c>
      <c r="FF512" s="42"/>
      <c r="FG512" s="42"/>
    </row>
    <row r="513" spans="1:163" x14ac:dyDescent="0.25">
      <c r="A513" s="27" t="str">
        <f t="shared" si="7"/>
        <v>IR003006004005000000000000000000000000</v>
      </c>
      <c r="B513" s="20" t="s">
        <v>2877</v>
      </c>
      <c r="C513" s="23" t="s">
        <v>2630</v>
      </c>
      <c r="D513" s="23" t="s">
        <v>710</v>
      </c>
      <c r="E513" s="23" t="s">
        <v>715</v>
      </c>
      <c r="F513" s="23" t="s">
        <v>711</v>
      </c>
      <c r="G513" s="23" t="s">
        <v>713</v>
      </c>
      <c r="H513" s="23" t="s">
        <v>697</v>
      </c>
      <c r="I513" s="21" t="s">
        <v>697</v>
      </c>
      <c r="J513" s="23" t="s">
        <v>697</v>
      </c>
      <c r="K513" s="64" t="s">
        <v>697</v>
      </c>
      <c r="L513" s="23" t="s">
        <v>697</v>
      </c>
      <c r="M513" s="23" t="s">
        <v>697</v>
      </c>
      <c r="N513" s="23" t="s">
        <v>697</v>
      </c>
      <c r="O513" s="23" t="s">
        <v>697</v>
      </c>
      <c r="P513" s="27">
        <v>0</v>
      </c>
      <c r="Q513" s="27" t="s">
        <v>704</v>
      </c>
      <c r="R513" s="27" t="s">
        <v>698</v>
      </c>
      <c r="S513" s="28" t="s">
        <v>694</v>
      </c>
      <c r="T513" s="28" t="s">
        <v>922</v>
      </c>
      <c r="U513" s="34" t="s">
        <v>3711</v>
      </c>
      <c r="V513" s="52" t="s">
        <v>905</v>
      </c>
      <c r="W513" s="20"/>
      <c r="X513" s="20"/>
      <c r="Y513" s="20"/>
      <c r="Z513" s="20" t="s">
        <v>3712</v>
      </c>
      <c r="AA513" s="20"/>
      <c r="AB513" s="20"/>
      <c r="AC513" s="20"/>
      <c r="AD513" s="20"/>
      <c r="AE513" s="20"/>
      <c r="AF513" s="20"/>
      <c r="AG513" s="20"/>
      <c r="AH513" s="27" t="s">
        <v>3713</v>
      </c>
      <c r="AI513" s="28" t="s">
        <v>704</v>
      </c>
      <c r="AJ513" s="27" t="s">
        <v>698</v>
      </c>
      <c r="AK513" s="27" t="s">
        <v>698</v>
      </c>
      <c r="AL513" s="27" t="s">
        <v>698</v>
      </c>
      <c r="AM513" s="27" t="s">
        <v>698</v>
      </c>
      <c r="AN513" s="27" t="s">
        <v>698</v>
      </c>
      <c r="AO513" s="27" t="s">
        <v>698</v>
      </c>
      <c r="AP513" s="27" t="s">
        <v>698</v>
      </c>
      <c r="AQ513" s="27" t="s">
        <v>698</v>
      </c>
      <c r="AR513" s="27" t="s">
        <v>698</v>
      </c>
      <c r="AS513" s="27" t="s">
        <v>698</v>
      </c>
      <c r="AT513" s="27" t="s">
        <v>698</v>
      </c>
      <c r="AU513" s="27" t="s">
        <v>698</v>
      </c>
      <c r="AV513" s="27" t="s">
        <v>698</v>
      </c>
      <c r="AW513" s="27" t="s">
        <v>698</v>
      </c>
      <c r="AX513" s="27" t="s">
        <v>698</v>
      </c>
      <c r="AY513" s="27" t="s">
        <v>698</v>
      </c>
      <c r="AZ513" s="27" t="s">
        <v>698</v>
      </c>
      <c r="BA513" s="27" t="s">
        <v>698</v>
      </c>
      <c r="BB513" s="27" t="s">
        <v>698</v>
      </c>
      <c r="BC513" s="27" t="s">
        <v>698</v>
      </c>
      <c r="BD513" s="27" t="s">
        <v>698</v>
      </c>
      <c r="BE513" s="27" t="s">
        <v>698</v>
      </c>
      <c r="BF513" s="27" t="s">
        <v>698</v>
      </c>
      <c r="BG513" s="27" t="s">
        <v>698</v>
      </c>
      <c r="BH513" s="27" t="s">
        <v>698</v>
      </c>
      <c r="BI513" s="27" t="s">
        <v>698</v>
      </c>
      <c r="BJ513" s="27" t="s">
        <v>698</v>
      </c>
      <c r="BK513" s="27" t="s">
        <v>698</v>
      </c>
      <c r="BL513" s="27" t="s">
        <v>698</v>
      </c>
      <c r="BM513" s="27" t="s">
        <v>698</v>
      </c>
      <c r="BN513" s="27" t="s">
        <v>698</v>
      </c>
      <c r="BO513" s="27" t="s">
        <v>698</v>
      </c>
      <c r="BP513" s="27" t="s">
        <v>698</v>
      </c>
      <c r="BQ513" s="27" t="s">
        <v>698</v>
      </c>
      <c r="BR513" s="27" t="s">
        <v>698</v>
      </c>
      <c r="BS513" s="27" t="s">
        <v>698</v>
      </c>
      <c r="BT513" s="27" t="s">
        <v>698</v>
      </c>
      <c r="BU513" s="27" t="s">
        <v>698</v>
      </c>
      <c r="BV513" s="27" t="s">
        <v>698</v>
      </c>
      <c r="BW513" s="27" t="s">
        <v>698</v>
      </c>
      <c r="BX513" s="27" t="s">
        <v>698</v>
      </c>
      <c r="BY513" s="27" t="s">
        <v>698</v>
      </c>
      <c r="BZ513" s="27" t="s">
        <v>698</v>
      </c>
      <c r="CA513" s="27" t="s">
        <v>698</v>
      </c>
      <c r="CB513" s="27" t="s">
        <v>698</v>
      </c>
      <c r="CC513" s="27" t="s">
        <v>698</v>
      </c>
      <c r="CD513" s="27" t="s">
        <v>698</v>
      </c>
      <c r="CE513" s="27" t="s">
        <v>698</v>
      </c>
      <c r="CF513" s="27" t="s">
        <v>698</v>
      </c>
      <c r="CG513" s="27" t="s">
        <v>698</v>
      </c>
      <c r="CH513" s="27" t="s">
        <v>698</v>
      </c>
      <c r="CI513" s="27" t="s">
        <v>698</v>
      </c>
      <c r="CJ513" s="27" t="s">
        <v>698</v>
      </c>
      <c r="CK513" s="27" t="s">
        <v>698</v>
      </c>
      <c r="CL513" s="27" t="s">
        <v>698</v>
      </c>
      <c r="CM513" s="27" t="s">
        <v>698</v>
      </c>
      <c r="CN513" s="27" t="s">
        <v>698</v>
      </c>
      <c r="CO513" s="27" t="s">
        <v>698</v>
      </c>
      <c r="CP513" s="27" t="s">
        <v>698</v>
      </c>
      <c r="CQ513" s="27" t="s">
        <v>698</v>
      </c>
      <c r="CR513" s="27" t="s">
        <v>698</v>
      </c>
      <c r="CS513" s="27" t="s">
        <v>698</v>
      </c>
      <c r="CT513" s="27" t="s">
        <v>698</v>
      </c>
      <c r="CU513" s="27" t="s">
        <v>698</v>
      </c>
      <c r="CV513" s="27" t="s">
        <v>698</v>
      </c>
      <c r="CW513" s="27" t="s">
        <v>698</v>
      </c>
      <c r="CX513" s="27" t="s">
        <v>698</v>
      </c>
      <c r="CY513" s="27" t="s">
        <v>698</v>
      </c>
      <c r="CZ513" s="27" t="s">
        <v>698</v>
      </c>
      <c r="DA513" s="27" t="s">
        <v>698</v>
      </c>
      <c r="DB513" s="27" t="s">
        <v>698</v>
      </c>
      <c r="DC513" s="27" t="s">
        <v>698</v>
      </c>
      <c r="DD513" s="27" t="s">
        <v>698</v>
      </c>
      <c r="DE513" s="27" t="s">
        <v>698</v>
      </c>
      <c r="DF513" s="27" t="s">
        <v>698</v>
      </c>
      <c r="DG513" s="27" t="s">
        <v>698</v>
      </c>
      <c r="DH513" s="27" t="s">
        <v>698</v>
      </c>
      <c r="DI513" s="27" t="s">
        <v>698</v>
      </c>
      <c r="DJ513" s="27" t="s">
        <v>698</v>
      </c>
      <c r="DK513" s="27" t="s">
        <v>698</v>
      </c>
      <c r="DL513" s="27" t="s">
        <v>698</v>
      </c>
      <c r="DM513" s="27" t="s">
        <v>698</v>
      </c>
      <c r="DN513" s="27" t="s">
        <v>698</v>
      </c>
      <c r="DO513" s="27" t="s">
        <v>698</v>
      </c>
      <c r="DP513" s="27" t="s">
        <v>698</v>
      </c>
      <c r="DQ513" s="27" t="s">
        <v>698</v>
      </c>
      <c r="DR513" s="27" t="s">
        <v>698</v>
      </c>
      <c r="DS513" s="27" t="s">
        <v>698</v>
      </c>
      <c r="DT513" s="27" t="s">
        <v>698</v>
      </c>
      <c r="DU513" s="27" t="s">
        <v>698</v>
      </c>
      <c r="DV513" s="27" t="s">
        <v>698</v>
      </c>
      <c r="DW513" s="27" t="s">
        <v>698</v>
      </c>
      <c r="DX513" s="27" t="s">
        <v>698</v>
      </c>
      <c r="DY513" s="27" t="s">
        <v>698</v>
      </c>
      <c r="DZ513" s="27" t="s">
        <v>698</v>
      </c>
      <c r="EA513" s="27" t="s">
        <v>698</v>
      </c>
      <c r="EB513" s="27" t="s">
        <v>698</v>
      </c>
      <c r="EC513" s="27" t="s">
        <v>698</v>
      </c>
      <c r="ED513" s="27" t="s">
        <v>698</v>
      </c>
      <c r="EE513" s="27" t="s">
        <v>698</v>
      </c>
      <c r="EF513" s="27" t="s">
        <v>698</v>
      </c>
      <c r="EG513" s="27" t="s">
        <v>698</v>
      </c>
      <c r="EH513" s="27" t="s">
        <v>698</v>
      </c>
      <c r="EI513" s="27" t="s">
        <v>698</v>
      </c>
      <c r="EJ513" s="27" t="s">
        <v>698</v>
      </c>
      <c r="EK513" s="27" t="s">
        <v>698</v>
      </c>
      <c r="EL513" s="27" t="s">
        <v>698</v>
      </c>
      <c r="EM513" s="27" t="s">
        <v>698</v>
      </c>
      <c r="EN513" s="27" t="s">
        <v>698</v>
      </c>
      <c r="EO513" s="27" t="s">
        <v>698</v>
      </c>
      <c r="EP513" s="27" t="s">
        <v>698</v>
      </c>
      <c r="EQ513" s="27" t="s">
        <v>698</v>
      </c>
      <c r="ER513" s="27" t="s">
        <v>698</v>
      </c>
      <c r="ES513" s="27" t="s">
        <v>704</v>
      </c>
      <c r="ET513" s="27" t="s">
        <v>704</v>
      </c>
      <c r="EU513" s="27" t="s">
        <v>704</v>
      </c>
      <c r="EV513" s="27" t="s">
        <v>704</v>
      </c>
      <c r="EW513" s="27" t="s">
        <v>3485</v>
      </c>
      <c r="EX513" s="27" t="s">
        <v>3695</v>
      </c>
      <c r="EY513" s="27" t="s">
        <v>2707</v>
      </c>
      <c r="EZ513" s="27" t="s">
        <v>3696</v>
      </c>
      <c r="FA513" s="27" t="s">
        <v>694</v>
      </c>
      <c r="FB513" s="27" t="s">
        <v>694</v>
      </c>
      <c r="FC513" s="27" t="s">
        <v>694</v>
      </c>
      <c r="FD513" s="27" t="s">
        <v>694</v>
      </c>
      <c r="FE513" s="27" t="s">
        <v>3488</v>
      </c>
      <c r="FF513" s="42"/>
      <c r="FG513" s="42"/>
    </row>
    <row r="514" spans="1:163" x14ac:dyDescent="0.25">
      <c r="A514" s="27" t="str">
        <f t="shared" si="7"/>
        <v>IR003006004006000000000000000000000000</v>
      </c>
      <c r="B514" s="20" t="s">
        <v>2877</v>
      </c>
      <c r="C514" s="23" t="s">
        <v>2630</v>
      </c>
      <c r="D514" s="23" t="s">
        <v>710</v>
      </c>
      <c r="E514" s="23" t="s">
        <v>715</v>
      </c>
      <c r="F514" s="23" t="s">
        <v>711</v>
      </c>
      <c r="G514" s="23" t="s">
        <v>715</v>
      </c>
      <c r="H514" s="23" t="s">
        <v>697</v>
      </c>
      <c r="I514" s="21" t="s">
        <v>697</v>
      </c>
      <c r="J514" s="23" t="s">
        <v>697</v>
      </c>
      <c r="K514" s="64" t="s">
        <v>697</v>
      </c>
      <c r="L514" s="23" t="s">
        <v>697</v>
      </c>
      <c r="M514" s="23" t="s">
        <v>697</v>
      </c>
      <c r="N514" s="23" t="s">
        <v>697</v>
      </c>
      <c r="O514" s="23" t="s">
        <v>697</v>
      </c>
      <c r="P514" s="27">
        <v>0</v>
      </c>
      <c r="Q514" s="27" t="s">
        <v>704</v>
      </c>
      <c r="R514" s="27" t="s">
        <v>698</v>
      </c>
      <c r="S514" s="28" t="s">
        <v>694</v>
      </c>
      <c r="T514" s="28" t="s">
        <v>922</v>
      </c>
      <c r="U514" s="31" t="s">
        <v>3714</v>
      </c>
      <c r="V514" s="52" t="s">
        <v>905</v>
      </c>
      <c r="W514" s="20"/>
      <c r="X514" s="20"/>
      <c r="Y514" s="20"/>
      <c r="Z514" s="20" t="s">
        <v>3715</v>
      </c>
      <c r="AA514" s="20"/>
      <c r="AB514" s="20"/>
      <c r="AC514" s="20"/>
      <c r="AD514" s="20"/>
      <c r="AE514" s="20"/>
      <c r="AF514" s="20"/>
      <c r="AG514" s="20"/>
      <c r="AH514" s="27" t="s">
        <v>3716</v>
      </c>
      <c r="AI514" s="28" t="s">
        <v>704</v>
      </c>
      <c r="AJ514" s="27" t="s">
        <v>698</v>
      </c>
      <c r="AK514" s="27" t="s">
        <v>698</v>
      </c>
      <c r="AL514" s="27" t="s">
        <v>698</v>
      </c>
      <c r="AM514" s="27" t="s">
        <v>698</v>
      </c>
      <c r="AN514" s="27" t="s">
        <v>698</v>
      </c>
      <c r="AO514" s="27" t="s">
        <v>698</v>
      </c>
      <c r="AP514" s="27" t="s">
        <v>698</v>
      </c>
      <c r="AQ514" s="27" t="s">
        <v>698</v>
      </c>
      <c r="AR514" s="27" t="s">
        <v>698</v>
      </c>
      <c r="AS514" s="27" t="s">
        <v>698</v>
      </c>
      <c r="AT514" s="27" t="s">
        <v>698</v>
      </c>
      <c r="AU514" s="27" t="s">
        <v>698</v>
      </c>
      <c r="AV514" s="27" t="s">
        <v>698</v>
      </c>
      <c r="AW514" s="27" t="s">
        <v>698</v>
      </c>
      <c r="AX514" s="27" t="s">
        <v>698</v>
      </c>
      <c r="AY514" s="27" t="s">
        <v>698</v>
      </c>
      <c r="AZ514" s="27" t="s">
        <v>698</v>
      </c>
      <c r="BA514" s="27" t="s">
        <v>698</v>
      </c>
      <c r="BB514" s="27" t="s">
        <v>698</v>
      </c>
      <c r="BC514" s="27" t="s">
        <v>698</v>
      </c>
      <c r="BD514" s="27" t="s">
        <v>698</v>
      </c>
      <c r="BE514" s="27" t="s">
        <v>698</v>
      </c>
      <c r="BF514" s="27" t="s">
        <v>698</v>
      </c>
      <c r="BG514" s="27" t="s">
        <v>698</v>
      </c>
      <c r="BH514" s="27" t="s">
        <v>698</v>
      </c>
      <c r="BI514" s="27" t="s">
        <v>698</v>
      </c>
      <c r="BJ514" s="27" t="s">
        <v>698</v>
      </c>
      <c r="BK514" s="27" t="s">
        <v>698</v>
      </c>
      <c r="BL514" s="27" t="s">
        <v>698</v>
      </c>
      <c r="BM514" s="27" t="s">
        <v>698</v>
      </c>
      <c r="BN514" s="27" t="s">
        <v>698</v>
      </c>
      <c r="BO514" s="27" t="s">
        <v>698</v>
      </c>
      <c r="BP514" s="27" t="s">
        <v>698</v>
      </c>
      <c r="BQ514" s="27" t="s">
        <v>698</v>
      </c>
      <c r="BR514" s="27" t="s">
        <v>698</v>
      </c>
      <c r="BS514" s="27" t="s">
        <v>698</v>
      </c>
      <c r="BT514" s="27" t="s">
        <v>698</v>
      </c>
      <c r="BU514" s="27" t="s">
        <v>698</v>
      </c>
      <c r="BV514" s="27" t="s">
        <v>698</v>
      </c>
      <c r="BW514" s="27" t="s">
        <v>698</v>
      </c>
      <c r="BX514" s="27" t="s">
        <v>698</v>
      </c>
      <c r="BY514" s="27" t="s">
        <v>698</v>
      </c>
      <c r="BZ514" s="27" t="s">
        <v>698</v>
      </c>
      <c r="CA514" s="27" t="s">
        <v>698</v>
      </c>
      <c r="CB514" s="27" t="s">
        <v>698</v>
      </c>
      <c r="CC514" s="27" t="s">
        <v>698</v>
      </c>
      <c r="CD514" s="27" t="s">
        <v>698</v>
      </c>
      <c r="CE514" s="27" t="s">
        <v>698</v>
      </c>
      <c r="CF514" s="27" t="s">
        <v>698</v>
      </c>
      <c r="CG514" s="27" t="s">
        <v>698</v>
      </c>
      <c r="CH514" s="27" t="s">
        <v>698</v>
      </c>
      <c r="CI514" s="27" t="s">
        <v>698</v>
      </c>
      <c r="CJ514" s="27" t="s">
        <v>698</v>
      </c>
      <c r="CK514" s="27" t="s">
        <v>698</v>
      </c>
      <c r="CL514" s="27" t="s">
        <v>698</v>
      </c>
      <c r="CM514" s="27" t="s">
        <v>698</v>
      </c>
      <c r="CN514" s="27" t="s">
        <v>698</v>
      </c>
      <c r="CO514" s="27" t="s">
        <v>698</v>
      </c>
      <c r="CP514" s="27" t="s">
        <v>698</v>
      </c>
      <c r="CQ514" s="27" t="s">
        <v>698</v>
      </c>
      <c r="CR514" s="27" t="s">
        <v>698</v>
      </c>
      <c r="CS514" s="27" t="s">
        <v>698</v>
      </c>
      <c r="CT514" s="27" t="s">
        <v>698</v>
      </c>
      <c r="CU514" s="27" t="s">
        <v>698</v>
      </c>
      <c r="CV514" s="27" t="s">
        <v>698</v>
      </c>
      <c r="CW514" s="27" t="s">
        <v>698</v>
      </c>
      <c r="CX514" s="27" t="s">
        <v>698</v>
      </c>
      <c r="CY514" s="27" t="s">
        <v>698</v>
      </c>
      <c r="CZ514" s="27" t="s">
        <v>698</v>
      </c>
      <c r="DA514" s="27" t="s">
        <v>698</v>
      </c>
      <c r="DB514" s="27" t="s">
        <v>698</v>
      </c>
      <c r="DC514" s="27" t="s">
        <v>698</v>
      </c>
      <c r="DD514" s="27" t="s">
        <v>698</v>
      </c>
      <c r="DE514" s="27" t="s">
        <v>698</v>
      </c>
      <c r="DF514" s="27" t="s">
        <v>698</v>
      </c>
      <c r="DG514" s="27" t="s">
        <v>698</v>
      </c>
      <c r="DH514" s="27" t="s">
        <v>698</v>
      </c>
      <c r="DI514" s="27" t="s">
        <v>698</v>
      </c>
      <c r="DJ514" s="27" t="s">
        <v>698</v>
      </c>
      <c r="DK514" s="27" t="s">
        <v>698</v>
      </c>
      <c r="DL514" s="27" t="s">
        <v>698</v>
      </c>
      <c r="DM514" s="27" t="s">
        <v>698</v>
      </c>
      <c r="DN514" s="27" t="s">
        <v>698</v>
      </c>
      <c r="DO514" s="27" t="s">
        <v>698</v>
      </c>
      <c r="DP514" s="27" t="s">
        <v>698</v>
      </c>
      <c r="DQ514" s="27" t="s">
        <v>698</v>
      </c>
      <c r="DR514" s="27" t="s">
        <v>698</v>
      </c>
      <c r="DS514" s="27" t="s">
        <v>698</v>
      </c>
      <c r="DT514" s="27" t="s">
        <v>698</v>
      </c>
      <c r="DU514" s="27" t="s">
        <v>698</v>
      </c>
      <c r="DV514" s="27" t="s">
        <v>698</v>
      </c>
      <c r="DW514" s="27" t="s">
        <v>698</v>
      </c>
      <c r="DX514" s="27" t="s">
        <v>698</v>
      </c>
      <c r="DY514" s="27" t="s">
        <v>698</v>
      </c>
      <c r="DZ514" s="27" t="s">
        <v>698</v>
      </c>
      <c r="EA514" s="27" t="s">
        <v>698</v>
      </c>
      <c r="EB514" s="27" t="s">
        <v>698</v>
      </c>
      <c r="EC514" s="27" t="s">
        <v>698</v>
      </c>
      <c r="ED514" s="27" t="s">
        <v>698</v>
      </c>
      <c r="EE514" s="27" t="s">
        <v>698</v>
      </c>
      <c r="EF514" s="27" t="s">
        <v>698</v>
      </c>
      <c r="EG514" s="27" t="s">
        <v>698</v>
      </c>
      <c r="EH514" s="27" t="s">
        <v>698</v>
      </c>
      <c r="EI514" s="27" t="s">
        <v>698</v>
      </c>
      <c r="EJ514" s="27" t="s">
        <v>698</v>
      </c>
      <c r="EK514" s="27" t="s">
        <v>698</v>
      </c>
      <c r="EL514" s="27" t="s">
        <v>698</v>
      </c>
      <c r="EM514" s="27" t="s">
        <v>698</v>
      </c>
      <c r="EN514" s="27" t="s">
        <v>698</v>
      </c>
      <c r="EO514" s="27" t="s">
        <v>698</v>
      </c>
      <c r="EP514" s="27" t="s">
        <v>698</v>
      </c>
      <c r="EQ514" s="27" t="s">
        <v>698</v>
      </c>
      <c r="ER514" s="27" t="s">
        <v>698</v>
      </c>
      <c r="ES514" s="27" t="s">
        <v>704</v>
      </c>
      <c r="ET514" s="27" t="s">
        <v>704</v>
      </c>
      <c r="EU514" s="27" t="s">
        <v>704</v>
      </c>
      <c r="EV514" s="27" t="s">
        <v>704</v>
      </c>
      <c r="EW514" s="27" t="s">
        <v>3485</v>
      </c>
      <c r="EX514" s="27" t="s">
        <v>3695</v>
      </c>
      <c r="EY514" s="27" t="s">
        <v>2707</v>
      </c>
      <c r="EZ514" s="27" t="s">
        <v>3696</v>
      </c>
      <c r="FA514" s="27" t="s">
        <v>694</v>
      </c>
      <c r="FB514" s="27" t="s">
        <v>694</v>
      </c>
      <c r="FC514" s="27" t="s">
        <v>694</v>
      </c>
      <c r="FD514" s="27" t="s">
        <v>694</v>
      </c>
      <c r="FE514" s="27" t="s">
        <v>3488</v>
      </c>
      <c r="FF514" s="42"/>
      <c r="FG514" s="42"/>
    </row>
    <row r="515" spans="1:163" x14ac:dyDescent="0.25">
      <c r="A515" s="27" t="str">
        <f t="shared" si="7"/>
        <v>IR003006004007000000000000000000000000</v>
      </c>
      <c r="B515" s="27" t="s">
        <v>2877</v>
      </c>
      <c r="C515" s="23" t="s">
        <v>2630</v>
      </c>
      <c r="D515" s="23" t="s">
        <v>710</v>
      </c>
      <c r="E515" s="23" t="s">
        <v>715</v>
      </c>
      <c r="F515" s="23" t="s">
        <v>711</v>
      </c>
      <c r="G515" s="23" t="s">
        <v>718</v>
      </c>
      <c r="H515" s="23" t="s">
        <v>697</v>
      </c>
      <c r="I515" s="21" t="s">
        <v>697</v>
      </c>
      <c r="J515" s="23" t="s">
        <v>697</v>
      </c>
      <c r="K515" s="64" t="s">
        <v>697</v>
      </c>
      <c r="L515" s="23" t="s">
        <v>697</v>
      </c>
      <c r="M515" s="23" t="s">
        <v>697</v>
      </c>
      <c r="N515" s="23" t="s">
        <v>697</v>
      </c>
      <c r="O515" s="23" t="s">
        <v>697</v>
      </c>
      <c r="P515" s="27"/>
      <c r="Q515" s="27" t="s">
        <v>704</v>
      </c>
      <c r="R515" s="27" t="s">
        <v>698</v>
      </c>
      <c r="S515" s="28" t="s">
        <v>694</v>
      </c>
      <c r="T515" s="28" t="s">
        <v>922</v>
      </c>
      <c r="U515" s="34" t="s">
        <v>3612</v>
      </c>
      <c r="V515" s="52" t="s">
        <v>905</v>
      </c>
      <c r="W515" s="20"/>
      <c r="X515" s="20"/>
      <c r="Y515" s="20"/>
      <c r="Z515" s="20" t="s">
        <v>3613</v>
      </c>
      <c r="AA515" s="20"/>
      <c r="AB515" s="20"/>
      <c r="AC515" s="20"/>
      <c r="AD515" s="20"/>
      <c r="AE515" s="20"/>
      <c r="AF515" s="20"/>
      <c r="AG515" s="20"/>
      <c r="AH515" s="27" t="s">
        <v>3717</v>
      </c>
      <c r="AI515" s="28" t="s">
        <v>704</v>
      </c>
      <c r="AJ515" s="27"/>
      <c r="AK515" s="27"/>
      <c r="AL515" s="27"/>
      <c r="AM515" s="27"/>
      <c r="AN515" s="27"/>
      <c r="AO515" s="27"/>
      <c r="AP515" s="27"/>
      <c r="AQ515" s="27"/>
      <c r="AR515" s="27"/>
      <c r="AS515" s="27"/>
      <c r="AT515" s="27"/>
      <c r="AU515" s="27"/>
      <c r="AV515" s="27"/>
      <c r="AW515" s="27"/>
      <c r="AX515" s="27"/>
      <c r="AY515" s="27"/>
      <c r="AZ515" s="27"/>
      <c r="BA515" s="27"/>
      <c r="BB515" s="27"/>
      <c r="BC515" s="27"/>
      <c r="BD515" s="27"/>
      <c r="BE515" s="27"/>
      <c r="BF515" s="27"/>
      <c r="BG515" s="27"/>
      <c r="BH515" s="27"/>
      <c r="BI515" s="27"/>
      <c r="BJ515" s="27"/>
      <c r="BK515" s="27"/>
      <c r="BL515" s="27"/>
      <c r="BM515" s="27"/>
      <c r="BN515" s="27"/>
      <c r="BO515" s="27"/>
      <c r="BP515" s="27"/>
      <c r="BQ515" s="27"/>
      <c r="BR515" s="27"/>
      <c r="BS515" s="27"/>
      <c r="BT515" s="27"/>
      <c r="BU515" s="27"/>
      <c r="BV515" s="27"/>
      <c r="BW515" s="27"/>
      <c r="BX515" s="27"/>
      <c r="BY515" s="27"/>
      <c r="BZ515" s="27"/>
      <c r="CA515" s="27"/>
      <c r="CB515" s="27"/>
      <c r="CC515" s="27"/>
      <c r="CD515" s="27"/>
      <c r="CE515" s="27"/>
      <c r="CF515" s="27"/>
      <c r="CG515" s="27"/>
      <c r="CH515" s="27"/>
      <c r="CI515" s="27"/>
      <c r="CJ515" s="27"/>
      <c r="CK515" s="27"/>
      <c r="CL515" s="27"/>
      <c r="CM515" s="27"/>
      <c r="CN515" s="27"/>
      <c r="CO515" s="27"/>
      <c r="CP515" s="27"/>
      <c r="CQ515" s="27"/>
      <c r="CR515" s="27"/>
      <c r="CS515" s="27"/>
      <c r="CT515" s="27"/>
      <c r="CU515" s="27"/>
      <c r="CV515" s="27"/>
      <c r="CW515" s="27"/>
      <c r="CX515" s="27"/>
      <c r="CY515" s="27"/>
      <c r="CZ515" s="27"/>
      <c r="DA515" s="27"/>
      <c r="DB515" s="27"/>
      <c r="DC515" s="27"/>
      <c r="DD515" s="27"/>
      <c r="DE515" s="27"/>
      <c r="DF515" s="27"/>
      <c r="DG515" s="27"/>
      <c r="DH515" s="27"/>
      <c r="DI515" s="27"/>
      <c r="DJ515" s="27"/>
      <c r="DK515" s="27"/>
      <c r="DL515" s="27"/>
      <c r="DM515" s="27"/>
      <c r="DN515" s="27"/>
      <c r="DO515" s="27"/>
      <c r="DP515" s="27"/>
      <c r="DQ515" s="27"/>
      <c r="DR515" s="27"/>
      <c r="DS515" s="27"/>
      <c r="DT515" s="27"/>
      <c r="DU515" s="27"/>
      <c r="DV515" s="27"/>
      <c r="DW515" s="27"/>
      <c r="DX515" s="27"/>
      <c r="DY515" s="27"/>
      <c r="DZ515" s="27"/>
      <c r="EA515" s="27"/>
      <c r="EB515" s="27"/>
      <c r="EC515" s="27"/>
      <c r="ED515" s="27"/>
      <c r="EE515" s="27"/>
      <c r="EF515" s="27"/>
      <c r="EG515" s="27"/>
      <c r="EH515" s="27"/>
      <c r="EI515" s="27"/>
      <c r="EJ515" s="27"/>
      <c r="EK515" s="27"/>
      <c r="EL515" s="27"/>
      <c r="EM515" s="27"/>
      <c r="EN515" s="27"/>
      <c r="EO515" s="27"/>
      <c r="EP515" s="27"/>
      <c r="EQ515" s="27"/>
      <c r="ER515" s="27"/>
      <c r="ES515" s="27"/>
      <c r="ET515" s="27"/>
      <c r="EU515" s="27"/>
      <c r="EV515" s="27"/>
      <c r="EW515" s="27"/>
      <c r="EX515" s="27"/>
      <c r="EY515" s="27"/>
      <c r="EZ515" s="27"/>
      <c r="FA515" s="27"/>
      <c r="FB515" s="27" t="s">
        <v>694</v>
      </c>
      <c r="FC515" s="27"/>
      <c r="FD515" s="27"/>
      <c r="FE515" s="27" t="s">
        <v>3488</v>
      </c>
      <c r="FF515" s="42"/>
      <c r="FG515" s="42"/>
    </row>
    <row r="516" spans="1:163" x14ac:dyDescent="0.25">
      <c r="A516" s="27" t="str">
        <f t="shared" si="7"/>
        <v>IR003007000000000000000000000000000000</v>
      </c>
      <c r="B516" s="27" t="s">
        <v>694</v>
      </c>
      <c r="C516" s="23" t="s">
        <v>2630</v>
      </c>
      <c r="D516" s="23" t="s">
        <v>710</v>
      </c>
      <c r="E516" s="23" t="s">
        <v>718</v>
      </c>
      <c r="F516" s="23" t="s">
        <v>697</v>
      </c>
      <c r="G516" s="23" t="s">
        <v>697</v>
      </c>
      <c r="H516" s="23" t="s">
        <v>697</v>
      </c>
      <c r="I516" s="23" t="s">
        <v>697</v>
      </c>
      <c r="J516" s="23" t="s">
        <v>697</v>
      </c>
      <c r="K516" s="64" t="s">
        <v>697</v>
      </c>
      <c r="L516" s="23" t="s">
        <v>697</v>
      </c>
      <c r="M516" s="23" t="s">
        <v>697</v>
      </c>
      <c r="N516" s="23" t="s">
        <v>697</v>
      </c>
      <c r="O516" s="23" t="s">
        <v>697</v>
      </c>
      <c r="P516" s="27"/>
      <c r="Q516" s="20" t="s">
        <v>704</v>
      </c>
      <c r="R516" s="20" t="s">
        <v>698</v>
      </c>
      <c r="S516" s="28" t="s">
        <v>694</v>
      </c>
      <c r="T516" s="28" t="s">
        <v>922</v>
      </c>
      <c r="U516" s="20" t="s">
        <v>3718</v>
      </c>
      <c r="V516" s="52" t="s">
        <v>905</v>
      </c>
      <c r="W516" s="20"/>
      <c r="X516" s="20" t="s">
        <v>2029</v>
      </c>
      <c r="Y516" s="20"/>
      <c r="Z516" s="20"/>
      <c r="AA516" s="20"/>
      <c r="AB516" s="20"/>
      <c r="AC516" s="20"/>
      <c r="AD516" s="20"/>
      <c r="AE516" s="20"/>
      <c r="AF516" s="20"/>
      <c r="AG516" s="20"/>
      <c r="AH516" s="20" t="s">
        <v>3719</v>
      </c>
      <c r="AI516" s="28" t="s">
        <v>704</v>
      </c>
      <c r="AJ516" s="20" t="s">
        <v>3720</v>
      </c>
      <c r="AK516" s="20" t="s">
        <v>3721</v>
      </c>
      <c r="AL516" s="27"/>
      <c r="AM516" s="27" t="s">
        <v>3722</v>
      </c>
      <c r="AN516" s="27"/>
      <c r="AO516" s="27"/>
      <c r="AP516" s="27"/>
      <c r="AQ516" s="27"/>
      <c r="AR516" s="27"/>
      <c r="AS516" s="27"/>
      <c r="AT516" s="27"/>
      <c r="AU516" s="27"/>
      <c r="AV516" s="27"/>
      <c r="AW516" s="27"/>
      <c r="AX516" s="27">
        <v>559</v>
      </c>
      <c r="AY516" s="27" t="s">
        <v>2714</v>
      </c>
      <c r="AZ516" s="27" t="s">
        <v>3723</v>
      </c>
      <c r="BA516" s="27" t="s">
        <v>694</v>
      </c>
      <c r="BB516" s="27" t="s">
        <v>704</v>
      </c>
      <c r="BC516" s="27" t="s">
        <v>694</v>
      </c>
      <c r="BD516" s="27"/>
      <c r="BE516" s="27"/>
      <c r="BF516" s="27"/>
      <c r="BG516" s="27" t="s">
        <v>1164</v>
      </c>
      <c r="BH516" s="27" t="s">
        <v>3724</v>
      </c>
      <c r="BI516" s="27">
        <v>1500</v>
      </c>
      <c r="BJ516" s="27"/>
      <c r="BK516" s="27"/>
      <c r="BL516" s="27"/>
      <c r="BM516" s="27"/>
      <c r="BN516" s="27"/>
      <c r="BO516" s="27"/>
      <c r="BP516" s="27"/>
      <c r="BQ516" s="27"/>
      <c r="BR516" s="27"/>
      <c r="BS516" s="27"/>
      <c r="BT516" s="27"/>
      <c r="BU516" s="27"/>
      <c r="BV516" s="27"/>
      <c r="BW516" s="27"/>
      <c r="BX516" s="27"/>
      <c r="BY516" s="27"/>
      <c r="BZ516" s="27"/>
      <c r="CA516" s="27"/>
      <c r="CB516" s="27"/>
      <c r="CC516" s="27"/>
      <c r="CD516" s="27"/>
      <c r="CE516" s="27"/>
      <c r="CF516" s="27"/>
      <c r="CG516" s="27"/>
      <c r="CH516" s="27"/>
      <c r="CI516" s="27"/>
      <c r="CJ516" s="27"/>
      <c r="CK516" s="27"/>
      <c r="CL516" s="27"/>
      <c r="CM516" s="27"/>
      <c r="CN516" s="27"/>
      <c r="CO516" s="27"/>
      <c r="CP516" s="27"/>
      <c r="CQ516" s="27"/>
      <c r="CR516" s="27"/>
      <c r="CS516" s="27"/>
      <c r="CT516" s="27"/>
      <c r="CU516" s="27"/>
      <c r="CV516" s="27"/>
      <c r="CW516" s="27"/>
      <c r="CX516" s="27"/>
      <c r="CY516" s="27"/>
      <c r="CZ516" s="27"/>
      <c r="DA516" s="27"/>
      <c r="DB516" s="27"/>
      <c r="DC516" s="27"/>
      <c r="DD516" s="27"/>
      <c r="DE516" s="27"/>
      <c r="DF516" s="27"/>
      <c r="DG516" s="27"/>
      <c r="DH516" s="27"/>
      <c r="DI516" s="27"/>
      <c r="DJ516" s="27"/>
      <c r="DK516" s="27"/>
      <c r="DL516" s="27"/>
      <c r="DM516" s="27"/>
      <c r="DN516" s="27"/>
      <c r="DO516" s="27"/>
      <c r="DP516" s="27"/>
      <c r="DQ516" s="27"/>
      <c r="DR516" s="27"/>
      <c r="DS516" s="27"/>
      <c r="DT516" s="27"/>
      <c r="DU516" s="27"/>
      <c r="DV516" s="27"/>
      <c r="DW516" s="27"/>
      <c r="DX516" s="27"/>
      <c r="DY516" s="27"/>
      <c r="DZ516" s="27"/>
      <c r="EA516" s="27"/>
      <c r="EB516" s="27"/>
      <c r="EC516" s="27"/>
      <c r="ED516" s="27"/>
      <c r="EE516" s="27"/>
      <c r="EF516" s="27"/>
      <c r="EG516" s="27"/>
      <c r="EH516" s="27"/>
      <c r="EI516" s="27"/>
      <c r="EJ516" s="27"/>
      <c r="EK516" s="27"/>
      <c r="EL516" s="27"/>
      <c r="EM516" s="27"/>
      <c r="EN516" s="27"/>
      <c r="EO516" s="27"/>
      <c r="EP516" s="27"/>
      <c r="EQ516" s="27"/>
      <c r="ER516" s="27"/>
      <c r="ES516" s="27"/>
      <c r="ET516" s="27"/>
      <c r="EU516" s="27"/>
      <c r="EV516" s="27"/>
      <c r="EW516" s="27"/>
      <c r="EX516" s="27"/>
      <c r="EY516" s="27"/>
      <c r="EZ516" s="27"/>
      <c r="FA516" s="27"/>
      <c r="FB516" s="27" t="s">
        <v>694</v>
      </c>
      <c r="FC516" s="27"/>
      <c r="FD516" s="27"/>
      <c r="FE516" s="27" t="s">
        <v>3488</v>
      </c>
      <c r="FF516" s="42"/>
      <c r="FG516" s="42"/>
    </row>
    <row r="517" spans="1:163" x14ac:dyDescent="0.25">
      <c r="A517" s="27" t="str">
        <f t="shared" si="7"/>
        <v>IR003008000000000000000000000000000000</v>
      </c>
      <c r="B517" s="27" t="s">
        <v>694</v>
      </c>
      <c r="C517" s="23" t="s">
        <v>2630</v>
      </c>
      <c r="D517" s="23" t="s">
        <v>710</v>
      </c>
      <c r="E517" s="23" t="s">
        <v>720</v>
      </c>
      <c r="F517" s="23" t="s">
        <v>697</v>
      </c>
      <c r="G517" s="23" t="s">
        <v>697</v>
      </c>
      <c r="H517" s="23" t="s">
        <v>697</v>
      </c>
      <c r="I517" s="21" t="s">
        <v>697</v>
      </c>
      <c r="J517" s="23" t="s">
        <v>697</v>
      </c>
      <c r="K517" s="64" t="s">
        <v>697</v>
      </c>
      <c r="L517" s="23" t="s">
        <v>697</v>
      </c>
      <c r="M517" s="23" t="s">
        <v>697</v>
      </c>
      <c r="N517" s="23" t="s">
        <v>697</v>
      </c>
      <c r="O517" s="23" t="s">
        <v>697</v>
      </c>
      <c r="P517" s="27"/>
      <c r="Q517" s="27" t="s">
        <v>698</v>
      </c>
      <c r="R517" s="27" t="s">
        <v>698</v>
      </c>
      <c r="S517" s="28" t="s">
        <v>694</v>
      </c>
      <c r="T517" s="28" t="s">
        <v>922</v>
      </c>
      <c r="U517" s="31" t="s">
        <v>3725</v>
      </c>
      <c r="V517" s="52" t="s">
        <v>905</v>
      </c>
      <c r="W517" s="20"/>
      <c r="X517" s="20" t="s">
        <v>3726</v>
      </c>
      <c r="Y517" s="20"/>
      <c r="Z517" s="20"/>
      <c r="AA517" s="20"/>
      <c r="AB517" s="20"/>
      <c r="AC517" s="20"/>
      <c r="AD517" s="20"/>
      <c r="AE517" s="20"/>
      <c r="AF517" s="20"/>
      <c r="AG517" s="20"/>
      <c r="AH517" s="27" t="s">
        <v>3727</v>
      </c>
      <c r="AI517" s="28" t="s">
        <v>698</v>
      </c>
      <c r="AJ517" s="27" t="s">
        <v>694</v>
      </c>
      <c r="AK517" s="27" t="s">
        <v>694</v>
      </c>
      <c r="AL517" s="27" t="s">
        <v>694</v>
      </c>
      <c r="AM517" s="27" t="s">
        <v>694</v>
      </c>
      <c r="AN517" s="27" t="s">
        <v>694</v>
      </c>
      <c r="AO517" s="27" t="s">
        <v>694</v>
      </c>
      <c r="AP517" s="27" t="s">
        <v>694</v>
      </c>
      <c r="AQ517" s="27" t="s">
        <v>694</v>
      </c>
      <c r="AR517" s="27" t="s">
        <v>694</v>
      </c>
      <c r="AS517" s="27" t="s">
        <v>694</v>
      </c>
      <c r="AT517" s="27" t="s">
        <v>694</v>
      </c>
      <c r="AU517" s="27" t="s">
        <v>694</v>
      </c>
      <c r="AV517" s="27" t="s">
        <v>694</v>
      </c>
      <c r="AW517" s="27" t="s">
        <v>694</v>
      </c>
      <c r="AX517" s="27" t="s">
        <v>694</v>
      </c>
      <c r="AY517" s="27" t="s">
        <v>694</v>
      </c>
      <c r="AZ517" s="27" t="s">
        <v>694</v>
      </c>
      <c r="BA517" s="27" t="s">
        <v>694</v>
      </c>
      <c r="BB517" s="27" t="s">
        <v>694</v>
      </c>
      <c r="BC517" s="27" t="s">
        <v>694</v>
      </c>
      <c r="BD517" s="27" t="s">
        <v>694</v>
      </c>
      <c r="BE517" s="27" t="s">
        <v>694</v>
      </c>
      <c r="BF517" s="27" t="s">
        <v>694</v>
      </c>
      <c r="BG517" s="27" t="s">
        <v>694</v>
      </c>
      <c r="BH517" s="27" t="s">
        <v>694</v>
      </c>
      <c r="BI517" s="27" t="s">
        <v>694</v>
      </c>
      <c r="BJ517" s="27" t="s">
        <v>694</v>
      </c>
      <c r="BK517" s="27" t="s">
        <v>694</v>
      </c>
      <c r="BL517" s="27" t="s">
        <v>694</v>
      </c>
      <c r="BM517" s="27" t="s">
        <v>694</v>
      </c>
      <c r="BN517" s="27" t="s">
        <v>694</v>
      </c>
      <c r="BO517" s="27" t="s">
        <v>694</v>
      </c>
      <c r="BP517" s="27" t="s">
        <v>694</v>
      </c>
      <c r="BQ517" s="27" t="s">
        <v>694</v>
      </c>
      <c r="BR517" s="27" t="s">
        <v>694</v>
      </c>
      <c r="BS517" s="27" t="s">
        <v>694</v>
      </c>
      <c r="BT517" s="27" t="s">
        <v>694</v>
      </c>
      <c r="BU517" s="27" t="s">
        <v>694</v>
      </c>
      <c r="BV517" s="27" t="s">
        <v>694</v>
      </c>
      <c r="BW517" s="27" t="s">
        <v>694</v>
      </c>
      <c r="BX517" s="27" t="s">
        <v>694</v>
      </c>
      <c r="BY517" s="27" t="s">
        <v>694</v>
      </c>
      <c r="BZ517" s="27" t="s">
        <v>694</v>
      </c>
      <c r="CA517" s="27" t="s">
        <v>694</v>
      </c>
      <c r="CB517" s="27" t="s">
        <v>694</v>
      </c>
      <c r="CC517" s="27" t="s">
        <v>694</v>
      </c>
      <c r="CD517" s="27" t="s">
        <v>694</v>
      </c>
      <c r="CE517" s="27" t="s">
        <v>694</v>
      </c>
      <c r="CF517" s="27" t="s">
        <v>694</v>
      </c>
      <c r="CG517" s="27" t="s">
        <v>694</v>
      </c>
      <c r="CH517" s="27" t="s">
        <v>694</v>
      </c>
      <c r="CI517" s="27" t="s">
        <v>694</v>
      </c>
      <c r="CJ517" s="27" t="s">
        <v>694</v>
      </c>
      <c r="CK517" s="27" t="s">
        <v>694</v>
      </c>
      <c r="CL517" s="27" t="s">
        <v>694</v>
      </c>
      <c r="CM517" s="27" t="s">
        <v>694</v>
      </c>
      <c r="CN517" s="27" t="s">
        <v>694</v>
      </c>
      <c r="CO517" s="27" t="s">
        <v>694</v>
      </c>
      <c r="CP517" s="27" t="s">
        <v>694</v>
      </c>
      <c r="CQ517" s="27" t="s">
        <v>694</v>
      </c>
      <c r="CR517" s="27" t="s">
        <v>694</v>
      </c>
      <c r="CS517" s="27" t="s">
        <v>694</v>
      </c>
      <c r="CT517" s="27" t="s">
        <v>694</v>
      </c>
      <c r="CU517" s="27" t="s">
        <v>694</v>
      </c>
      <c r="CV517" s="27" t="s">
        <v>694</v>
      </c>
      <c r="CW517" s="27" t="s">
        <v>694</v>
      </c>
      <c r="CX517" s="27" t="s">
        <v>694</v>
      </c>
      <c r="CY517" s="27" t="s">
        <v>694</v>
      </c>
      <c r="CZ517" s="27" t="s">
        <v>694</v>
      </c>
      <c r="DA517" s="27" t="s">
        <v>694</v>
      </c>
      <c r="DB517" s="27" t="s">
        <v>694</v>
      </c>
      <c r="DC517" s="27" t="s">
        <v>694</v>
      </c>
      <c r="DD517" s="27" t="s">
        <v>694</v>
      </c>
      <c r="DE517" s="27" t="s">
        <v>694</v>
      </c>
      <c r="DF517" s="27" t="s">
        <v>694</v>
      </c>
      <c r="DG517" s="27" t="s">
        <v>694</v>
      </c>
      <c r="DH517" s="27" t="s">
        <v>694</v>
      </c>
      <c r="DI517" s="27" t="s">
        <v>694</v>
      </c>
      <c r="DJ517" s="27" t="s">
        <v>694</v>
      </c>
      <c r="DK517" s="27" t="s">
        <v>694</v>
      </c>
      <c r="DL517" s="27" t="s">
        <v>694</v>
      </c>
      <c r="DM517" s="27" t="s">
        <v>694</v>
      </c>
      <c r="DN517" s="27" t="s">
        <v>694</v>
      </c>
      <c r="DO517" s="27" t="s">
        <v>694</v>
      </c>
      <c r="DP517" s="27" t="s">
        <v>694</v>
      </c>
      <c r="DQ517" s="27" t="s">
        <v>694</v>
      </c>
      <c r="DR517" s="27" t="s">
        <v>694</v>
      </c>
      <c r="DS517" s="27" t="s">
        <v>694</v>
      </c>
      <c r="DT517" s="27" t="s">
        <v>694</v>
      </c>
      <c r="DU517" s="27" t="s">
        <v>694</v>
      </c>
      <c r="DV517" s="27" t="s">
        <v>694</v>
      </c>
      <c r="DW517" s="27" t="s">
        <v>694</v>
      </c>
      <c r="DX517" s="27" t="s">
        <v>694</v>
      </c>
      <c r="DY517" s="27" t="s">
        <v>694</v>
      </c>
      <c r="DZ517" s="27" t="s">
        <v>694</v>
      </c>
      <c r="EA517" s="27" t="s">
        <v>694</v>
      </c>
      <c r="EB517" s="27" t="s">
        <v>694</v>
      </c>
      <c r="EC517" s="27" t="s">
        <v>694</v>
      </c>
      <c r="ED517" s="27" t="s">
        <v>694</v>
      </c>
      <c r="EE517" s="27" t="s">
        <v>694</v>
      </c>
      <c r="EF517" s="27" t="s">
        <v>694</v>
      </c>
      <c r="EG517" s="27" t="s">
        <v>694</v>
      </c>
      <c r="EH517" s="27" t="s">
        <v>694</v>
      </c>
      <c r="EI517" s="27" t="s">
        <v>694</v>
      </c>
      <c r="EJ517" s="27" t="s">
        <v>694</v>
      </c>
      <c r="EK517" s="27" t="s">
        <v>694</v>
      </c>
      <c r="EL517" s="27" t="s">
        <v>694</v>
      </c>
      <c r="EM517" s="27" t="s">
        <v>694</v>
      </c>
      <c r="EN517" s="27" t="s">
        <v>694</v>
      </c>
      <c r="EO517" s="27" t="s">
        <v>694</v>
      </c>
      <c r="EP517" s="27" t="s">
        <v>694</v>
      </c>
      <c r="EQ517" s="27" t="s">
        <v>694</v>
      </c>
      <c r="ER517" s="27" t="s">
        <v>694</v>
      </c>
      <c r="ES517" s="27" t="s">
        <v>694</v>
      </c>
      <c r="ET517" s="27" t="s">
        <v>694</v>
      </c>
      <c r="EU517" s="27" t="s">
        <v>694</v>
      </c>
      <c r="EV517" s="27" t="s">
        <v>694</v>
      </c>
      <c r="EW517" s="27" t="s">
        <v>694</v>
      </c>
      <c r="EX517" s="27" t="s">
        <v>694</v>
      </c>
      <c r="EY517" s="27" t="s">
        <v>694</v>
      </c>
      <c r="EZ517" s="27" t="s">
        <v>2708</v>
      </c>
      <c r="FA517" s="27" t="s">
        <v>694</v>
      </c>
      <c r="FB517" s="27" t="s">
        <v>694</v>
      </c>
      <c r="FC517" s="27" t="s">
        <v>694</v>
      </c>
      <c r="FD517" s="27" t="s">
        <v>694</v>
      </c>
      <c r="FE517" s="20" t="s">
        <v>694</v>
      </c>
      <c r="FF517" s="29"/>
      <c r="FG517" s="29"/>
    </row>
    <row r="518" spans="1:163" x14ac:dyDescent="0.25">
      <c r="A518" s="27" t="str">
        <f t="shared" si="7"/>
        <v>IR003008001000000000000000000000000000</v>
      </c>
      <c r="B518" s="20" t="s">
        <v>2877</v>
      </c>
      <c r="C518" s="23" t="s">
        <v>2630</v>
      </c>
      <c r="D518" s="23" t="s">
        <v>710</v>
      </c>
      <c r="E518" s="23" t="s">
        <v>720</v>
      </c>
      <c r="F518" s="21" t="s">
        <v>702</v>
      </c>
      <c r="G518" s="23" t="s">
        <v>697</v>
      </c>
      <c r="H518" s="23" t="s">
        <v>697</v>
      </c>
      <c r="I518" s="21" t="s">
        <v>697</v>
      </c>
      <c r="J518" s="23" t="s">
        <v>697</v>
      </c>
      <c r="K518" s="64" t="s">
        <v>697</v>
      </c>
      <c r="L518" s="23" t="s">
        <v>697</v>
      </c>
      <c r="M518" s="23" t="s">
        <v>697</v>
      </c>
      <c r="N518" s="23" t="s">
        <v>697</v>
      </c>
      <c r="O518" s="23" t="s">
        <v>697</v>
      </c>
      <c r="P518" s="27"/>
      <c r="Q518" s="27" t="s">
        <v>704</v>
      </c>
      <c r="R518" s="27" t="s">
        <v>698</v>
      </c>
      <c r="S518" s="28" t="s">
        <v>694</v>
      </c>
      <c r="T518" s="28" t="s">
        <v>922</v>
      </c>
      <c r="U518" s="34" t="s">
        <v>3728</v>
      </c>
      <c r="V518" s="52" t="s">
        <v>905</v>
      </c>
      <c r="W518" s="20"/>
      <c r="X518" s="20"/>
      <c r="Y518" s="20" t="s">
        <v>3729</v>
      </c>
      <c r="Z518" s="20"/>
      <c r="AA518" s="20"/>
      <c r="AB518" s="20"/>
      <c r="AC518" s="20"/>
      <c r="AD518" s="20"/>
      <c r="AE518" s="20"/>
      <c r="AF518" s="20"/>
      <c r="AG518" s="20"/>
      <c r="AH518" s="27" t="s">
        <v>3730</v>
      </c>
      <c r="AI518" s="28" t="s">
        <v>704</v>
      </c>
      <c r="AJ518" s="27" t="s">
        <v>698</v>
      </c>
      <c r="AK518" s="27" t="s">
        <v>698</v>
      </c>
      <c r="AL518" s="27" t="s">
        <v>698</v>
      </c>
      <c r="AM518" s="27" t="s">
        <v>698</v>
      </c>
      <c r="AN518" s="27" t="s">
        <v>698</v>
      </c>
      <c r="AO518" s="27" t="s">
        <v>698</v>
      </c>
      <c r="AP518" s="27" t="s">
        <v>698</v>
      </c>
      <c r="AQ518" s="27" t="s">
        <v>698</v>
      </c>
      <c r="AR518" s="27" t="s">
        <v>698</v>
      </c>
      <c r="AS518" s="27" t="s">
        <v>698</v>
      </c>
      <c r="AT518" s="27" t="s">
        <v>698</v>
      </c>
      <c r="AU518" s="27" t="s">
        <v>698</v>
      </c>
      <c r="AV518" s="27" t="s">
        <v>698</v>
      </c>
      <c r="AW518" s="27" t="s">
        <v>698</v>
      </c>
      <c r="AX518" s="27" t="s">
        <v>698</v>
      </c>
      <c r="AY518" s="27" t="s">
        <v>698</v>
      </c>
      <c r="AZ518" s="27" t="s">
        <v>698</v>
      </c>
      <c r="BA518" s="27" t="s">
        <v>698</v>
      </c>
      <c r="BB518" s="27" t="s">
        <v>698</v>
      </c>
      <c r="BC518" s="27" t="s">
        <v>698</v>
      </c>
      <c r="BD518" s="27" t="s">
        <v>698</v>
      </c>
      <c r="BE518" s="27" t="s">
        <v>698</v>
      </c>
      <c r="BF518" s="27" t="s">
        <v>698</v>
      </c>
      <c r="BG518" s="27" t="s">
        <v>698</v>
      </c>
      <c r="BH518" s="27" t="s">
        <v>698</v>
      </c>
      <c r="BI518" s="27" t="s">
        <v>698</v>
      </c>
      <c r="BJ518" s="27" t="s">
        <v>698</v>
      </c>
      <c r="BK518" s="27" t="s">
        <v>698</v>
      </c>
      <c r="BL518" s="27" t="s">
        <v>698</v>
      </c>
      <c r="BM518" s="27" t="s">
        <v>698</v>
      </c>
      <c r="BN518" s="27" t="s">
        <v>698</v>
      </c>
      <c r="BO518" s="27" t="s">
        <v>698</v>
      </c>
      <c r="BP518" s="20" t="s">
        <v>704</v>
      </c>
      <c r="BQ518" s="27" t="s">
        <v>698</v>
      </c>
      <c r="BR518" s="27" t="s">
        <v>698</v>
      </c>
      <c r="BS518" s="27" t="s">
        <v>698</v>
      </c>
      <c r="BT518" s="27" t="s">
        <v>698</v>
      </c>
      <c r="BU518" s="27" t="s">
        <v>698</v>
      </c>
      <c r="BV518" s="27" t="s">
        <v>698</v>
      </c>
      <c r="BW518" s="27" t="s">
        <v>698</v>
      </c>
      <c r="BX518" s="27" t="s">
        <v>698</v>
      </c>
      <c r="BY518" s="27" t="s">
        <v>698</v>
      </c>
      <c r="BZ518" s="27" t="s">
        <v>698</v>
      </c>
      <c r="CA518" s="27" t="s">
        <v>698</v>
      </c>
      <c r="CB518" s="27" t="s">
        <v>698</v>
      </c>
      <c r="CC518" s="27" t="s">
        <v>698</v>
      </c>
      <c r="CD518" s="27" t="s">
        <v>698</v>
      </c>
      <c r="CE518" s="27" t="s">
        <v>698</v>
      </c>
      <c r="CF518" s="27" t="s">
        <v>698</v>
      </c>
      <c r="CG518" s="27" t="s">
        <v>698</v>
      </c>
      <c r="CH518" s="27" t="s">
        <v>698</v>
      </c>
      <c r="CI518" s="27" t="s">
        <v>698</v>
      </c>
      <c r="CJ518" s="27" t="s">
        <v>698</v>
      </c>
      <c r="CK518" s="27" t="s">
        <v>698</v>
      </c>
      <c r="CL518" s="27" t="s">
        <v>698</v>
      </c>
      <c r="CM518" s="27" t="s">
        <v>698</v>
      </c>
      <c r="CN518" s="27" t="s">
        <v>698</v>
      </c>
      <c r="CO518" s="27" t="s">
        <v>698</v>
      </c>
      <c r="CP518" s="27" t="s">
        <v>698</v>
      </c>
      <c r="CQ518" s="27" t="s">
        <v>698</v>
      </c>
      <c r="CR518" s="27" t="s">
        <v>698</v>
      </c>
      <c r="CS518" s="27" t="s">
        <v>698</v>
      </c>
      <c r="CT518" s="27" t="s">
        <v>698</v>
      </c>
      <c r="CU518" s="27" t="s">
        <v>698</v>
      </c>
      <c r="CV518" s="27" t="s">
        <v>698</v>
      </c>
      <c r="CW518" s="27" t="s">
        <v>698</v>
      </c>
      <c r="CX518" s="27" t="s">
        <v>698</v>
      </c>
      <c r="CY518" s="27" t="s">
        <v>698</v>
      </c>
      <c r="CZ518" s="27" t="s">
        <v>698</v>
      </c>
      <c r="DA518" s="27" t="s">
        <v>698</v>
      </c>
      <c r="DB518" s="27" t="s">
        <v>698</v>
      </c>
      <c r="DC518" s="27" t="s">
        <v>698</v>
      </c>
      <c r="DD518" s="27" t="s">
        <v>698</v>
      </c>
      <c r="DE518" s="27" t="s">
        <v>698</v>
      </c>
      <c r="DF518" s="27" t="s">
        <v>698</v>
      </c>
      <c r="DG518" s="27" t="s">
        <v>698</v>
      </c>
      <c r="DH518" s="27" t="s">
        <v>698</v>
      </c>
      <c r="DI518" s="27" t="s">
        <v>698</v>
      </c>
      <c r="DJ518" s="27" t="s">
        <v>698</v>
      </c>
      <c r="DK518" s="27" t="s">
        <v>698</v>
      </c>
      <c r="DL518" s="27" t="s">
        <v>698</v>
      </c>
      <c r="DM518" s="27" t="s">
        <v>698</v>
      </c>
      <c r="DN518" s="27" t="s">
        <v>698</v>
      </c>
      <c r="DO518" s="27" t="s">
        <v>698</v>
      </c>
      <c r="DP518" s="27" t="s">
        <v>698</v>
      </c>
      <c r="DQ518" s="27" t="s">
        <v>698</v>
      </c>
      <c r="DR518" s="27" t="s">
        <v>698</v>
      </c>
      <c r="DS518" s="27" t="s">
        <v>698</v>
      </c>
      <c r="DT518" s="27" t="s">
        <v>698</v>
      </c>
      <c r="DU518" s="27" t="s">
        <v>698</v>
      </c>
      <c r="DV518" s="27" t="s">
        <v>698</v>
      </c>
      <c r="DW518" s="27" t="s">
        <v>698</v>
      </c>
      <c r="DX518" s="27" t="s">
        <v>698</v>
      </c>
      <c r="DY518" s="27" t="s">
        <v>698</v>
      </c>
      <c r="DZ518" s="27" t="s">
        <v>698</v>
      </c>
      <c r="EA518" s="27" t="s">
        <v>698</v>
      </c>
      <c r="EB518" s="27" t="s">
        <v>698</v>
      </c>
      <c r="EC518" s="27" t="s">
        <v>698</v>
      </c>
      <c r="ED518" s="27" t="s">
        <v>698</v>
      </c>
      <c r="EE518" s="27" t="s">
        <v>698</v>
      </c>
      <c r="EF518" s="27" t="s">
        <v>698</v>
      </c>
      <c r="EG518" s="27" t="s">
        <v>698</v>
      </c>
      <c r="EH518" s="27" t="s">
        <v>698</v>
      </c>
      <c r="EI518" s="27" t="s">
        <v>698</v>
      </c>
      <c r="EJ518" s="27" t="s">
        <v>698</v>
      </c>
      <c r="EK518" s="27" t="s">
        <v>698</v>
      </c>
      <c r="EL518" s="27" t="s">
        <v>698</v>
      </c>
      <c r="EM518" s="27" t="s">
        <v>698</v>
      </c>
      <c r="EN518" s="27" t="s">
        <v>698</v>
      </c>
      <c r="EO518" s="27" t="s">
        <v>698</v>
      </c>
      <c r="EP518" s="27" t="s">
        <v>698</v>
      </c>
      <c r="EQ518" s="27" t="s">
        <v>698</v>
      </c>
      <c r="ER518" s="27" t="s">
        <v>698</v>
      </c>
      <c r="ES518" s="27" t="s">
        <v>698</v>
      </c>
      <c r="ET518" s="27" t="s">
        <v>698</v>
      </c>
      <c r="EU518" s="27" t="s">
        <v>698</v>
      </c>
      <c r="EV518" s="27" t="s">
        <v>698</v>
      </c>
      <c r="EW518" s="27" t="s">
        <v>2705</v>
      </c>
      <c r="EX518" s="27" t="s">
        <v>3731</v>
      </c>
      <c r="EY518" s="27" t="s">
        <v>2707</v>
      </c>
      <c r="EZ518" s="27" t="s">
        <v>694</v>
      </c>
      <c r="FA518" s="27" t="s">
        <v>694</v>
      </c>
      <c r="FB518" s="27" t="s">
        <v>694</v>
      </c>
      <c r="FC518" s="27" t="s">
        <v>694</v>
      </c>
      <c r="FD518" s="27" t="s">
        <v>694</v>
      </c>
      <c r="FE518" s="20" t="s">
        <v>3732</v>
      </c>
      <c r="FF518" s="29"/>
      <c r="FG518" s="29"/>
    </row>
    <row r="519" spans="1:163" x14ac:dyDescent="0.25">
      <c r="A519" s="27" t="str">
        <f t="shared" si="7"/>
        <v>IR003008002000000000000000000000000000</v>
      </c>
      <c r="B519" s="20" t="s">
        <v>2877</v>
      </c>
      <c r="C519" s="23" t="s">
        <v>2630</v>
      </c>
      <c r="D519" s="23" t="s">
        <v>710</v>
      </c>
      <c r="E519" s="23" t="s">
        <v>720</v>
      </c>
      <c r="F519" s="21" t="s">
        <v>707</v>
      </c>
      <c r="G519" s="23" t="s">
        <v>697</v>
      </c>
      <c r="H519" s="23" t="s">
        <v>697</v>
      </c>
      <c r="I519" s="21" t="s">
        <v>697</v>
      </c>
      <c r="J519" s="23" t="s">
        <v>697</v>
      </c>
      <c r="K519" s="64" t="s">
        <v>697</v>
      </c>
      <c r="L519" s="23" t="s">
        <v>697</v>
      </c>
      <c r="M519" s="23" t="s">
        <v>697</v>
      </c>
      <c r="N519" s="23" t="s">
        <v>697</v>
      </c>
      <c r="O519" s="23" t="s">
        <v>697</v>
      </c>
      <c r="P519" s="27"/>
      <c r="Q519" s="27" t="s">
        <v>704</v>
      </c>
      <c r="R519" s="27" t="s">
        <v>698</v>
      </c>
      <c r="S519" s="28" t="s">
        <v>694</v>
      </c>
      <c r="T519" s="28" t="s">
        <v>922</v>
      </c>
      <c r="U519" s="34" t="s">
        <v>3733</v>
      </c>
      <c r="V519" s="52" t="s">
        <v>905</v>
      </c>
      <c r="W519" s="20"/>
      <c r="X519" s="20"/>
      <c r="Y519" s="20" t="s">
        <v>3734</v>
      </c>
      <c r="Z519" s="20"/>
      <c r="AA519" s="20"/>
      <c r="AB519" s="20"/>
      <c r="AC519" s="20"/>
      <c r="AD519" s="20"/>
      <c r="AE519" s="20"/>
      <c r="AF519" s="20"/>
      <c r="AG519" s="20"/>
      <c r="AH519" s="27" t="s">
        <v>3735</v>
      </c>
      <c r="AI519" s="28" t="s">
        <v>704</v>
      </c>
      <c r="AJ519" s="27" t="s">
        <v>698</v>
      </c>
      <c r="AK519" s="27" t="s">
        <v>698</v>
      </c>
      <c r="AL519" s="27" t="s">
        <v>698</v>
      </c>
      <c r="AM519" s="27" t="s">
        <v>698</v>
      </c>
      <c r="AN519" s="27" t="s">
        <v>698</v>
      </c>
      <c r="AO519" s="27" t="s">
        <v>698</v>
      </c>
      <c r="AP519" s="27" t="s">
        <v>698</v>
      </c>
      <c r="AQ519" s="27" t="s">
        <v>698</v>
      </c>
      <c r="AR519" s="27" t="s">
        <v>698</v>
      </c>
      <c r="AS519" s="27" t="s">
        <v>698</v>
      </c>
      <c r="AT519" s="27" t="s">
        <v>698</v>
      </c>
      <c r="AU519" s="27" t="s">
        <v>698</v>
      </c>
      <c r="AV519" s="27" t="s">
        <v>698</v>
      </c>
      <c r="AW519" s="27" t="s">
        <v>698</v>
      </c>
      <c r="AX519" s="27" t="s">
        <v>698</v>
      </c>
      <c r="AY519" s="27" t="s">
        <v>698</v>
      </c>
      <c r="AZ519" s="27" t="s">
        <v>698</v>
      </c>
      <c r="BA519" s="27" t="s">
        <v>698</v>
      </c>
      <c r="BB519" s="27" t="s">
        <v>698</v>
      </c>
      <c r="BC519" s="27" t="s">
        <v>698</v>
      </c>
      <c r="BD519" s="27" t="s">
        <v>698</v>
      </c>
      <c r="BE519" s="27" t="s">
        <v>698</v>
      </c>
      <c r="BF519" s="27" t="s">
        <v>698</v>
      </c>
      <c r="BG519" s="27" t="s">
        <v>698</v>
      </c>
      <c r="BH519" s="27" t="s">
        <v>698</v>
      </c>
      <c r="BI519" s="27" t="s">
        <v>698</v>
      </c>
      <c r="BJ519" s="27" t="s">
        <v>698</v>
      </c>
      <c r="BK519" s="27" t="s">
        <v>698</v>
      </c>
      <c r="BL519" s="27" t="s">
        <v>698</v>
      </c>
      <c r="BM519" s="27" t="s">
        <v>698</v>
      </c>
      <c r="BN519" s="27" t="s">
        <v>698</v>
      </c>
      <c r="BO519" s="27" t="s">
        <v>698</v>
      </c>
      <c r="BP519" s="20" t="s">
        <v>704</v>
      </c>
      <c r="BQ519" s="27" t="s">
        <v>698</v>
      </c>
      <c r="BR519" s="27" t="s">
        <v>698</v>
      </c>
      <c r="BS519" s="27" t="s">
        <v>698</v>
      </c>
      <c r="BT519" s="27" t="s">
        <v>698</v>
      </c>
      <c r="BU519" s="27" t="s">
        <v>698</v>
      </c>
      <c r="BV519" s="27" t="s">
        <v>698</v>
      </c>
      <c r="BW519" s="27" t="s">
        <v>698</v>
      </c>
      <c r="BX519" s="27" t="s">
        <v>698</v>
      </c>
      <c r="BY519" s="27" t="s">
        <v>698</v>
      </c>
      <c r="BZ519" s="27" t="s">
        <v>698</v>
      </c>
      <c r="CA519" s="27" t="s">
        <v>698</v>
      </c>
      <c r="CB519" s="27" t="s">
        <v>698</v>
      </c>
      <c r="CC519" s="27" t="s">
        <v>698</v>
      </c>
      <c r="CD519" s="27" t="s">
        <v>698</v>
      </c>
      <c r="CE519" s="27" t="s">
        <v>698</v>
      </c>
      <c r="CF519" s="27" t="s">
        <v>698</v>
      </c>
      <c r="CG519" s="27" t="s">
        <v>698</v>
      </c>
      <c r="CH519" s="27" t="s">
        <v>698</v>
      </c>
      <c r="CI519" s="27" t="s">
        <v>698</v>
      </c>
      <c r="CJ519" s="27" t="s">
        <v>698</v>
      </c>
      <c r="CK519" s="27" t="s">
        <v>698</v>
      </c>
      <c r="CL519" s="27" t="s">
        <v>698</v>
      </c>
      <c r="CM519" s="27" t="s">
        <v>698</v>
      </c>
      <c r="CN519" s="27" t="s">
        <v>698</v>
      </c>
      <c r="CO519" s="27" t="s">
        <v>698</v>
      </c>
      <c r="CP519" s="27" t="s">
        <v>698</v>
      </c>
      <c r="CQ519" s="27" t="s">
        <v>698</v>
      </c>
      <c r="CR519" s="27" t="s">
        <v>698</v>
      </c>
      <c r="CS519" s="27" t="s">
        <v>698</v>
      </c>
      <c r="CT519" s="27" t="s">
        <v>698</v>
      </c>
      <c r="CU519" s="27" t="s">
        <v>698</v>
      </c>
      <c r="CV519" s="27" t="s">
        <v>698</v>
      </c>
      <c r="CW519" s="27" t="s">
        <v>698</v>
      </c>
      <c r="CX519" s="27" t="s">
        <v>698</v>
      </c>
      <c r="CY519" s="27" t="s">
        <v>698</v>
      </c>
      <c r="CZ519" s="27" t="s">
        <v>698</v>
      </c>
      <c r="DA519" s="27" t="s">
        <v>698</v>
      </c>
      <c r="DB519" s="27" t="s">
        <v>698</v>
      </c>
      <c r="DC519" s="27" t="s">
        <v>698</v>
      </c>
      <c r="DD519" s="27" t="s">
        <v>698</v>
      </c>
      <c r="DE519" s="27" t="s">
        <v>698</v>
      </c>
      <c r="DF519" s="27" t="s">
        <v>698</v>
      </c>
      <c r="DG519" s="27" t="s">
        <v>698</v>
      </c>
      <c r="DH519" s="27" t="s">
        <v>698</v>
      </c>
      <c r="DI519" s="27" t="s">
        <v>698</v>
      </c>
      <c r="DJ519" s="27" t="s">
        <v>698</v>
      </c>
      <c r="DK519" s="27" t="s">
        <v>698</v>
      </c>
      <c r="DL519" s="27" t="s">
        <v>698</v>
      </c>
      <c r="DM519" s="27" t="s">
        <v>698</v>
      </c>
      <c r="DN519" s="27" t="s">
        <v>698</v>
      </c>
      <c r="DO519" s="27" t="s">
        <v>698</v>
      </c>
      <c r="DP519" s="27" t="s">
        <v>698</v>
      </c>
      <c r="DQ519" s="27" t="s">
        <v>698</v>
      </c>
      <c r="DR519" s="27" t="s">
        <v>698</v>
      </c>
      <c r="DS519" s="27" t="s">
        <v>698</v>
      </c>
      <c r="DT519" s="27" t="s">
        <v>698</v>
      </c>
      <c r="DU519" s="27" t="s">
        <v>698</v>
      </c>
      <c r="DV519" s="27" t="s">
        <v>698</v>
      </c>
      <c r="DW519" s="27" t="s">
        <v>698</v>
      </c>
      <c r="DX519" s="27" t="s">
        <v>698</v>
      </c>
      <c r="DY519" s="27" t="s">
        <v>698</v>
      </c>
      <c r="DZ519" s="27" t="s">
        <v>698</v>
      </c>
      <c r="EA519" s="27" t="s">
        <v>698</v>
      </c>
      <c r="EB519" s="27" t="s">
        <v>698</v>
      </c>
      <c r="EC519" s="27" t="s">
        <v>698</v>
      </c>
      <c r="ED519" s="27" t="s">
        <v>698</v>
      </c>
      <c r="EE519" s="27" t="s">
        <v>698</v>
      </c>
      <c r="EF519" s="27" t="s">
        <v>698</v>
      </c>
      <c r="EG519" s="27" t="s">
        <v>698</v>
      </c>
      <c r="EH519" s="27" t="s">
        <v>698</v>
      </c>
      <c r="EI519" s="27" t="s">
        <v>698</v>
      </c>
      <c r="EJ519" s="27" t="s">
        <v>698</v>
      </c>
      <c r="EK519" s="27" t="s">
        <v>698</v>
      </c>
      <c r="EL519" s="27" t="s">
        <v>698</v>
      </c>
      <c r="EM519" s="27" t="s">
        <v>698</v>
      </c>
      <c r="EN519" s="27" t="s">
        <v>698</v>
      </c>
      <c r="EO519" s="27" t="s">
        <v>698</v>
      </c>
      <c r="EP519" s="27" t="s">
        <v>698</v>
      </c>
      <c r="EQ519" s="27" t="s">
        <v>698</v>
      </c>
      <c r="ER519" s="27" t="s">
        <v>698</v>
      </c>
      <c r="ES519" s="27" t="s">
        <v>698</v>
      </c>
      <c r="ET519" s="27" t="s">
        <v>698</v>
      </c>
      <c r="EU519" s="27" t="s">
        <v>698</v>
      </c>
      <c r="EV519" s="27" t="s">
        <v>698</v>
      </c>
      <c r="EW519" s="27" t="s">
        <v>2705</v>
      </c>
      <c r="EX519" s="27" t="s">
        <v>3731</v>
      </c>
      <c r="EY519" s="27" t="s">
        <v>2707</v>
      </c>
      <c r="EZ519" s="27" t="s">
        <v>694</v>
      </c>
      <c r="FA519" s="27" t="s">
        <v>694</v>
      </c>
      <c r="FB519" s="27" t="s">
        <v>694</v>
      </c>
      <c r="FC519" s="27" t="s">
        <v>694</v>
      </c>
      <c r="FD519" s="27" t="s">
        <v>694</v>
      </c>
      <c r="FE519" s="20" t="s">
        <v>3732</v>
      </c>
      <c r="FF519" s="29"/>
      <c r="FG519" s="29"/>
    </row>
    <row r="520" spans="1:163" x14ac:dyDescent="0.25">
      <c r="A520" s="27" t="str">
        <f t="shared" ref="A520:A583" si="8">CONCATENATE(C520,D520,E520,F520,G520,H520,I520,J520,K520,L520,M520,N520,O520)</f>
        <v>IR003008003000000000000000000000000000</v>
      </c>
      <c r="B520" s="20" t="s">
        <v>2877</v>
      </c>
      <c r="C520" s="23" t="s">
        <v>2630</v>
      </c>
      <c r="D520" s="23" t="s">
        <v>710</v>
      </c>
      <c r="E520" s="23" t="s">
        <v>720</v>
      </c>
      <c r="F520" s="21" t="s">
        <v>710</v>
      </c>
      <c r="G520" s="23" t="s">
        <v>697</v>
      </c>
      <c r="H520" s="23" t="s">
        <v>697</v>
      </c>
      <c r="I520" s="21" t="s">
        <v>697</v>
      </c>
      <c r="J520" s="23" t="s">
        <v>697</v>
      </c>
      <c r="K520" s="64" t="s">
        <v>697</v>
      </c>
      <c r="L520" s="23" t="s">
        <v>697</v>
      </c>
      <c r="M520" s="23" t="s">
        <v>697</v>
      </c>
      <c r="N520" s="23" t="s">
        <v>697</v>
      </c>
      <c r="O520" s="23" t="s">
        <v>697</v>
      </c>
      <c r="P520" s="27"/>
      <c r="Q520" s="27" t="s">
        <v>704</v>
      </c>
      <c r="R520" s="27" t="s">
        <v>698</v>
      </c>
      <c r="S520" s="28" t="s">
        <v>694</v>
      </c>
      <c r="T520" s="28" t="s">
        <v>922</v>
      </c>
      <c r="U520" s="34" t="s">
        <v>3736</v>
      </c>
      <c r="V520" s="52" t="s">
        <v>905</v>
      </c>
      <c r="W520" s="20"/>
      <c r="X520" s="20"/>
      <c r="Y520" s="20" t="s">
        <v>3737</v>
      </c>
      <c r="Z520" s="20"/>
      <c r="AA520" s="20"/>
      <c r="AB520" s="20"/>
      <c r="AC520" s="20"/>
      <c r="AD520" s="20"/>
      <c r="AE520" s="20"/>
      <c r="AF520" s="20"/>
      <c r="AG520" s="20"/>
      <c r="AH520" s="27" t="s">
        <v>3738</v>
      </c>
      <c r="AI520" s="28" t="s">
        <v>704</v>
      </c>
      <c r="AJ520" s="27" t="s">
        <v>698</v>
      </c>
      <c r="AK520" s="27" t="s">
        <v>698</v>
      </c>
      <c r="AL520" s="27" t="s">
        <v>698</v>
      </c>
      <c r="AM520" s="27" t="s">
        <v>698</v>
      </c>
      <c r="AN520" s="27" t="s">
        <v>698</v>
      </c>
      <c r="AO520" s="27" t="s">
        <v>698</v>
      </c>
      <c r="AP520" s="27" t="s">
        <v>698</v>
      </c>
      <c r="AQ520" s="27" t="s">
        <v>698</v>
      </c>
      <c r="AR520" s="27" t="s">
        <v>698</v>
      </c>
      <c r="AS520" s="27" t="s">
        <v>698</v>
      </c>
      <c r="AT520" s="27" t="s">
        <v>698</v>
      </c>
      <c r="AU520" s="27" t="s">
        <v>698</v>
      </c>
      <c r="AV520" s="27" t="s">
        <v>698</v>
      </c>
      <c r="AW520" s="27" t="s">
        <v>698</v>
      </c>
      <c r="AX520" s="27" t="s">
        <v>698</v>
      </c>
      <c r="AY520" s="27" t="s">
        <v>698</v>
      </c>
      <c r="AZ520" s="27" t="s">
        <v>698</v>
      </c>
      <c r="BA520" s="27" t="s">
        <v>698</v>
      </c>
      <c r="BB520" s="27" t="s">
        <v>698</v>
      </c>
      <c r="BC520" s="27" t="s">
        <v>698</v>
      </c>
      <c r="BD520" s="27" t="s">
        <v>698</v>
      </c>
      <c r="BE520" s="27" t="s">
        <v>698</v>
      </c>
      <c r="BF520" s="27" t="s">
        <v>698</v>
      </c>
      <c r="BG520" s="27" t="s">
        <v>698</v>
      </c>
      <c r="BH520" s="27" t="s">
        <v>698</v>
      </c>
      <c r="BI520" s="27" t="s">
        <v>698</v>
      </c>
      <c r="BJ520" s="27" t="s">
        <v>698</v>
      </c>
      <c r="BK520" s="27" t="s">
        <v>698</v>
      </c>
      <c r="BL520" s="27" t="s">
        <v>698</v>
      </c>
      <c r="BM520" s="27" t="s">
        <v>698</v>
      </c>
      <c r="BN520" s="27" t="s">
        <v>698</v>
      </c>
      <c r="BO520" s="27" t="s">
        <v>698</v>
      </c>
      <c r="BP520" s="20" t="s">
        <v>704</v>
      </c>
      <c r="BQ520" s="27" t="s">
        <v>698</v>
      </c>
      <c r="BR520" s="27" t="s">
        <v>698</v>
      </c>
      <c r="BS520" s="27" t="s">
        <v>698</v>
      </c>
      <c r="BT520" s="27" t="s">
        <v>698</v>
      </c>
      <c r="BU520" s="27" t="s">
        <v>698</v>
      </c>
      <c r="BV520" s="27" t="s">
        <v>698</v>
      </c>
      <c r="BW520" s="27" t="s">
        <v>698</v>
      </c>
      <c r="BX520" s="27" t="s">
        <v>698</v>
      </c>
      <c r="BY520" s="27" t="s">
        <v>698</v>
      </c>
      <c r="BZ520" s="27" t="s">
        <v>698</v>
      </c>
      <c r="CA520" s="27" t="s">
        <v>698</v>
      </c>
      <c r="CB520" s="27" t="s">
        <v>698</v>
      </c>
      <c r="CC520" s="27" t="s">
        <v>698</v>
      </c>
      <c r="CD520" s="27" t="s">
        <v>698</v>
      </c>
      <c r="CE520" s="27" t="s">
        <v>698</v>
      </c>
      <c r="CF520" s="27" t="s">
        <v>698</v>
      </c>
      <c r="CG520" s="27" t="s">
        <v>698</v>
      </c>
      <c r="CH520" s="27" t="s">
        <v>698</v>
      </c>
      <c r="CI520" s="27" t="s">
        <v>698</v>
      </c>
      <c r="CJ520" s="27" t="s">
        <v>698</v>
      </c>
      <c r="CK520" s="27" t="s">
        <v>698</v>
      </c>
      <c r="CL520" s="27" t="s">
        <v>698</v>
      </c>
      <c r="CM520" s="27" t="s">
        <v>698</v>
      </c>
      <c r="CN520" s="27" t="s">
        <v>698</v>
      </c>
      <c r="CO520" s="27" t="s">
        <v>698</v>
      </c>
      <c r="CP520" s="27" t="s">
        <v>698</v>
      </c>
      <c r="CQ520" s="27" t="s">
        <v>698</v>
      </c>
      <c r="CR520" s="27" t="s">
        <v>698</v>
      </c>
      <c r="CS520" s="27" t="s">
        <v>698</v>
      </c>
      <c r="CT520" s="27" t="s">
        <v>698</v>
      </c>
      <c r="CU520" s="27" t="s">
        <v>698</v>
      </c>
      <c r="CV520" s="27" t="s">
        <v>698</v>
      </c>
      <c r="CW520" s="27" t="s">
        <v>698</v>
      </c>
      <c r="CX520" s="27" t="s">
        <v>698</v>
      </c>
      <c r="CY520" s="27" t="s">
        <v>698</v>
      </c>
      <c r="CZ520" s="27" t="s">
        <v>698</v>
      </c>
      <c r="DA520" s="27" t="s">
        <v>698</v>
      </c>
      <c r="DB520" s="27" t="s">
        <v>698</v>
      </c>
      <c r="DC520" s="27" t="s">
        <v>698</v>
      </c>
      <c r="DD520" s="27" t="s">
        <v>698</v>
      </c>
      <c r="DE520" s="27" t="s">
        <v>698</v>
      </c>
      <c r="DF520" s="27" t="s">
        <v>698</v>
      </c>
      <c r="DG520" s="27" t="s">
        <v>698</v>
      </c>
      <c r="DH520" s="27" t="s">
        <v>698</v>
      </c>
      <c r="DI520" s="27" t="s">
        <v>698</v>
      </c>
      <c r="DJ520" s="27" t="s">
        <v>698</v>
      </c>
      <c r="DK520" s="27" t="s">
        <v>698</v>
      </c>
      <c r="DL520" s="27" t="s">
        <v>698</v>
      </c>
      <c r="DM520" s="27" t="s">
        <v>698</v>
      </c>
      <c r="DN520" s="27" t="s">
        <v>698</v>
      </c>
      <c r="DO520" s="27" t="s">
        <v>698</v>
      </c>
      <c r="DP520" s="27" t="s">
        <v>698</v>
      </c>
      <c r="DQ520" s="27" t="s">
        <v>698</v>
      </c>
      <c r="DR520" s="27" t="s">
        <v>698</v>
      </c>
      <c r="DS520" s="27" t="s">
        <v>698</v>
      </c>
      <c r="DT520" s="27" t="s">
        <v>698</v>
      </c>
      <c r="DU520" s="27" t="s">
        <v>698</v>
      </c>
      <c r="DV520" s="27" t="s">
        <v>698</v>
      </c>
      <c r="DW520" s="27" t="s">
        <v>698</v>
      </c>
      <c r="DX520" s="27" t="s">
        <v>698</v>
      </c>
      <c r="DY520" s="27" t="s">
        <v>698</v>
      </c>
      <c r="DZ520" s="27" t="s">
        <v>698</v>
      </c>
      <c r="EA520" s="27" t="s">
        <v>698</v>
      </c>
      <c r="EB520" s="27" t="s">
        <v>698</v>
      </c>
      <c r="EC520" s="27" t="s">
        <v>698</v>
      </c>
      <c r="ED520" s="27" t="s">
        <v>698</v>
      </c>
      <c r="EE520" s="27" t="s">
        <v>698</v>
      </c>
      <c r="EF520" s="27" t="s">
        <v>698</v>
      </c>
      <c r="EG520" s="27" t="s">
        <v>698</v>
      </c>
      <c r="EH520" s="27" t="s">
        <v>698</v>
      </c>
      <c r="EI520" s="27" t="s">
        <v>698</v>
      </c>
      <c r="EJ520" s="27" t="s">
        <v>698</v>
      </c>
      <c r="EK520" s="27" t="s">
        <v>698</v>
      </c>
      <c r="EL520" s="27" t="s">
        <v>698</v>
      </c>
      <c r="EM520" s="27" t="s">
        <v>698</v>
      </c>
      <c r="EN520" s="27" t="s">
        <v>698</v>
      </c>
      <c r="EO520" s="27" t="s">
        <v>698</v>
      </c>
      <c r="EP520" s="27" t="s">
        <v>698</v>
      </c>
      <c r="EQ520" s="27" t="s">
        <v>698</v>
      </c>
      <c r="ER520" s="27" t="s">
        <v>698</v>
      </c>
      <c r="ES520" s="27" t="s">
        <v>698</v>
      </c>
      <c r="ET520" s="27" t="s">
        <v>698</v>
      </c>
      <c r="EU520" s="27" t="s">
        <v>698</v>
      </c>
      <c r="EV520" s="27" t="s">
        <v>698</v>
      </c>
      <c r="EW520" s="27" t="s">
        <v>2705</v>
      </c>
      <c r="EX520" s="27" t="s">
        <v>3731</v>
      </c>
      <c r="EY520" s="27" t="s">
        <v>2707</v>
      </c>
      <c r="EZ520" s="27" t="s">
        <v>694</v>
      </c>
      <c r="FA520" s="27" t="s">
        <v>694</v>
      </c>
      <c r="FB520" s="27" t="s">
        <v>694</v>
      </c>
      <c r="FC520" s="27" t="s">
        <v>694</v>
      </c>
      <c r="FD520" s="27" t="s">
        <v>694</v>
      </c>
      <c r="FE520" s="20" t="s">
        <v>3732</v>
      </c>
      <c r="FF520" s="29"/>
      <c r="FG520" s="29"/>
    </row>
    <row r="521" spans="1:163" x14ac:dyDescent="0.25">
      <c r="A521" s="27" t="str">
        <f t="shared" si="8"/>
        <v>IR003008004000000000000000000000000000</v>
      </c>
      <c r="B521" s="20" t="s">
        <v>2877</v>
      </c>
      <c r="C521" s="23" t="s">
        <v>2630</v>
      </c>
      <c r="D521" s="23" t="s">
        <v>710</v>
      </c>
      <c r="E521" s="23" t="s">
        <v>720</v>
      </c>
      <c r="F521" s="21" t="s">
        <v>711</v>
      </c>
      <c r="G521" s="23" t="s">
        <v>697</v>
      </c>
      <c r="H521" s="23" t="s">
        <v>697</v>
      </c>
      <c r="I521" s="21" t="s">
        <v>697</v>
      </c>
      <c r="J521" s="23" t="s">
        <v>697</v>
      </c>
      <c r="K521" s="64" t="s">
        <v>697</v>
      </c>
      <c r="L521" s="23" t="s">
        <v>697</v>
      </c>
      <c r="M521" s="23" t="s">
        <v>697</v>
      </c>
      <c r="N521" s="23" t="s">
        <v>697</v>
      </c>
      <c r="O521" s="23" t="s">
        <v>697</v>
      </c>
      <c r="P521" s="27"/>
      <c r="Q521" s="27" t="s">
        <v>704</v>
      </c>
      <c r="R521" s="27" t="s">
        <v>698</v>
      </c>
      <c r="S521" s="28" t="s">
        <v>694</v>
      </c>
      <c r="T521" s="28" t="s">
        <v>922</v>
      </c>
      <c r="U521" s="34" t="s">
        <v>3739</v>
      </c>
      <c r="V521" s="52" t="s">
        <v>905</v>
      </c>
      <c r="W521" s="20"/>
      <c r="X521" s="20"/>
      <c r="Y521" s="20" t="s">
        <v>3740</v>
      </c>
      <c r="Z521" s="20"/>
      <c r="AA521" s="20"/>
      <c r="AB521" s="20"/>
      <c r="AC521" s="20"/>
      <c r="AD521" s="20"/>
      <c r="AE521" s="20"/>
      <c r="AF521" s="20"/>
      <c r="AG521" s="20"/>
      <c r="AH521" s="27" t="s">
        <v>3741</v>
      </c>
      <c r="AI521" s="28" t="s">
        <v>704</v>
      </c>
      <c r="AJ521" s="27" t="s">
        <v>698</v>
      </c>
      <c r="AK521" s="27" t="s">
        <v>698</v>
      </c>
      <c r="AL521" s="27" t="s">
        <v>698</v>
      </c>
      <c r="AM521" s="27" t="s">
        <v>698</v>
      </c>
      <c r="AN521" s="27" t="s">
        <v>698</v>
      </c>
      <c r="AO521" s="27" t="s">
        <v>698</v>
      </c>
      <c r="AP521" s="27" t="s">
        <v>698</v>
      </c>
      <c r="AQ521" s="27" t="s">
        <v>698</v>
      </c>
      <c r="AR521" s="27" t="s">
        <v>698</v>
      </c>
      <c r="AS521" s="27" t="s">
        <v>698</v>
      </c>
      <c r="AT521" s="27" t="s">
        <v>698</v>
      </c>
      <c r="AU521" s="27" t="s">
        <v>698</v>
      </c>
      <c r="AV521" s="27" t="s">
        <v>698</v>
      </c>
      <c r="AW521" s="27" t="s">
        <v>698</v>
      </c>
      <c r="AX521" s="27" t="s">
        <v>698</v>
      </c>
      <c r="AY521" s="27" t="s">
        <v>698</v>
      </c>
      <c r="AZ521" s="27" t="s">
        <v>698</v>
      </c>
      <c r="BA521" s="27" t="s">
        <v>698</v>
      </c>
      <c r="BB521" s="27" t="s">
        <v>698</v>
      </c>
      <c r="BC521" s="27" t="s">
        <v>698</v>
      </c>
      <c r="BD521" s="27" t="s">
        <v>698</v>
      </c>
      <c r="BE521" s="27" t="s">
        <v>698</v>
      </c>
      <c r="BF521" s="27" t="s">
        <v>698</v>
      </c>
      <c r="BG521" s="27" t="s">
        <v>698</v>
      </c>
      <c r="BH521" s="27" t="s">
        <v>698</v>
      </c>
      <c r="BI521" s="27" t="s">
        <v>698</v>
      </c>
      <c r="BJ521" s="27" t="s">
        <v>698</v>
      </c>
      <c r="BK521" s="27" t="s">
        <v>698</v>
      </c>
      <c r="BL521" s="27" t="s">
        <v>698</v>
      </c>
      <c r="BM521" s="27" t="s">
        <v>698</v>
      </c>
      <c r="BN521" s="27" t="s">
        <v>698</v>
      </c>
      <c r="BO521" s="27" t="s">
        <v>698</v>
      </c>
      <c r="BP521" s="20" t="s">
        <v>704</v>
      </c>
      <c r="BQ521" s="27" t="s">
        <v>698</v>
      </c>
      <c r="BR521" s="27" t="s">
        <v>698</v>
      </c>
      <c r="BS521" s="27" t="s">
        <v>698</v>
      </c>
      <c r="BT521" s="27" t="s">
        <v>698</v>
      </c>
      <c r="BU521" s="27" t="s">
        <v>698</v>
      </c>
      <c r="BV521" s="27" t="s">
        <v>698</v>
      </c>
      <c r="BW521" s="27" t="s">
        <v>698</v>
      </c>
      <c r="BX521" s="27" t="s">
        <v>698</v>
      </c>
      <c r="BY521" s="27" t="s">
        <v>698</v>
      </c>
      <c r="BZ521" s="27" t="s">
        <v>698</v>
      </c>
      <c r="CA521" s="27" t="s">
        <v>698</v>
      </c>
      <c r="CB521" s="27" t="s">
        <v>698</v>
      </c>
      <c r="CC521" s="27" t="s">
        <v>698</v>
      </c>
      <c r="CD521" s="27" t="s">
        <v>698</v>
      </c>
      <c r="CE521" s="27" t="s">
        <v>698</v>
      </c>
      <c r="CF521" s="27" t="s">
        <v>698</v>
      </c>
      <c r="CG521" s="27" t="s">
        <v>698</v>
      </c>
      <c r="CH521" s="27" t="s">
        <v>698</v>
      </c>
      <c r="CI521" s="27" t="s">
        <v>698</v>
      </c>
      <c r="CJ521" s="27" t="s">
        <v>698</v>
      </c>
      <c r="CK521" s="27" t="s">
        <v>698</v>
      </c>
      <c r="CL521" s="27" t="s">
        <v>698</v>
      </c>
      <c r="CM521" s="27" t="s">
        <v>698</v>
      </c>
      <c r="CN521" s="27" t="s">
        <v>698</v>
      </c>
      <c r="CO521" s="27" t="s">
        <v>698</v>
      </c>
      <c r="CP521" s="27" t="s">
        <v>698</v>
      </c>
      <c r="CQ521" s="27" t="s">
        <v>698</v>
      </c>
      <c r="CR521" s="27" t="s">
        <v>698</v>
      </c>
      <c r="CS521" s="27" t="s">
        <v>698</v>
      </c>
      <c r="CT521" s="27" t="s">
        <v>698</v>
      </c>
      <c r="CU521" s="27" t="s">
        <v>698</v>
      </c>
      <c r="CV521" s="27" t="s">
        <v>698</v>
      </c>
      <c r="CW521" s="27" t="s">
        <v>698</v>
      </c>
      <c r="CX521" s="27" t="s">
        <v>698</v>
      </c>
      <c r="CY521" s="27" t="s">
        <v>698</v>
      </c>
      <c r="CZ521" s="27" t="s">
        <v>698</v>
      </c>
      <c r="DA521" s="27" t="s">
        <v>698</v>
      </c>
      <c r="DB521" s="27" t="s">
        <v>698</v>
      </c>
      <c r="DC521" s="27" t="s">
        <v>698</v>
      </c>
      <c r="DD521" s="27" t="s">
        <v>698</v>
      </c>
      <c r="DE521" s="27" t="s">
        <v>698</v>
      </c>
      <c r="DF521" s="27" t="s">
        <v>698</v>
      </c>
      <c r="DG521" s="27" t="s">
        <v>698</v>
      </c>
      <c r="DH521" s="27" t="s">
        <v>698</v>
      </c>
      <c r="DI521" s="27" t="s">
        <v>698</v>
      </c>
      <c r="DJ521" s="27" t="s">
        <v>698</v>
      </c>
      <c r="DK521" s="27" t="s">
        <v>698</v>
      </c>
      <c r="DL521" s="27" t="s">
        <v>698</v>
      </c>
      <c r="DM521" s="27" t="s">
        <v>698</v>
      </c>
      <c r="DN521" s="27" t="s">
        <v>698</v>
      </c>
      <c r="DO521" s="27" t="s">
        <v>698</v>
      </c>
      <c r="DP521" s="27" t="s">
        <v>698</v>
      </c>
      <c r="DQ521" s="27" t="s">
        <v>698</v>
      </c>
      <c r="DR521" s="27" t="s">
        <v>698</v>
      </c>
      <c r="DS521" s="27" t="s">
        <v>698</v>
      </c>
      <c r="DT521" s="27" t="s">
        <v>698</v>
      </c>
      <c r="DU521" s="27" t="s">
        <v>698</v>
      </c>
      <c r="DV521" s="27" t="s">
        <v>698</v>
      </c>
      <c r="DW521" s="27" t="s">
        <v>698</v>
      </c>
      <c r="DX521" s="27" t="s">
        <v>698</v>
      </c>
      <c r="DY521" s="27" t="s">
        <v>698</v>
      </c>
      <c r="DZ521" s="27" t="s">
        <v>698</v>
      </c>
      <c r="EA521" s="27" t="s">
        <v>698</v>
      </c>
      <c r="EB521" s="27" t="s">
        <v>698</v>
      </c>
      <c r="EC521" s="27" t="s">
        <v>698</v>
      </c>
      <c r="ED521" s="27" t="s">
        <v>698</v>
      </c>
      <c r="EE521" s="27" t="s">
        <v>698</v>
      </c>
      <c r="EF521" s="27" t="s">
        <v>698</v>
      </c>
      <c r="EG521" s="27" t="s">
        <v>698</v>
      </c>
      <c r="EH521" s="27" t="s">
        <v>698</v>
      </c>
      <c r="EI521" s="27" t="s">
        <v>698</v>
      </c>
      <c r="EJ521" s="27" t="s">
        <v>698</v>
      </c>
      <c r="EK521" s="27" t="s">
        <v>698</v>
      </c>
      <c r="EL521" s="27" t="s">
        <v>698</v>
      </c>
      <c r="EM521" s="27" t="s">
        <v>698</v>
      </c>
      <c r="EN521" s="27" t="s">
        <v>698</v>
      </c>
      <c r="EO521" s="27" t="s">
        <v>698</v>
      </c>
      <c r="EP521" s="27" t="s">
        <v>698</v>
      </c>
      <c r="EQ521" s="27" t="s">
        <v>698</v>
      </c>
      <c r="ER521" s="27" t="s">
        <v>698</v>
      </c>
      <c r="ES521" s="27" t="s">
        <v>698</v>
      </c>
      <c r="ET521" s="27" t="s">
        <v>698</v>
      </c>
      <c r="EU521" s="27" t="s">
        <v>698</v>
      </c>
      <c r="EV521" s="27" t="s">
        <v>698</v>
      </c>
      <c r="EW521" s="27" t="s">
        <v>2705</v>
      </c>
      <c r="EX521" s="27" t="s">
        <v>3731</v>
      </c>
      <c r="EY521" s="27" t="s">
        <v>2707</v>
      </c>
      <c r="EZ521" s="27" t="s">
        <v>694</v>
      </c>
      <c r="FA521" s="27" t="s">
        <v>694</v>
      </c>
      <c r="FB521" s="27" t="s">
        <v>694</v>
      </c>
      <c r="FC521" s="27" t="s">
        <v>694</v>
      </c>
      <c r="FD521" s="27" t="s">
        <v>694</v>
      </c>
      <c r="FE521" s="20" t="s">
        <v>3732</v>
      </c>
      <c r="FF521" s="29"/>
      <c r="FG521" s="29"/>
    </row>
    <row r="522" spans="1:163" x14ac:dyDescent="0.25">
      <c r="A522" s="27" t="str">
        <f t="shared" si="8"/>
        <v>IR003008005000000000000000000000000000</v>
      </c>
      <c r="B522" s="20" t="s">
        <v>2877</v>
      </c>
      <c r="C522" s="23" t="s">
        <v>2630</v>
      </c>
      <c r="D522" s="23" t="s">
        <v>710</v>
      </c>
      <c r="E522" s="23" t="s">
        <v>720</v>
      </c>
      <c r="F522" s="21" t="s">
        <v>713</v>
      </c>
      <c r="G522" s="23" t="s">
        <v>697</v>
      </c>
      <c r="H522" s="23" t="s">
        <v>697</v>
      </c>
      <c r="I522" s="21" t="s">
        <v>697</v>
      </c>
      <c r="J522" s="23" t="s">
        <v>697</v>
      </c>
      <c r="K522" s="64" t="s">
        <v>697</v>
      </c>
      <c r="L522" s="23" t="s">
        <v>697</v>
      </c>
      <c r="M522" s="23" t="s">
        <v>697</v>
      </c>
      <c r="N522" s="23" t="s">
        <v>697</v>
      </c>
      <c r="O522" s="23" t="s">
        <v>697</v>
      </c>
      <c r="P522" s="27"/>
      <c r="Q522" s="27" t="s">
        <v>704</v>
      </c>
      <c r="R522" s="27" t="s">
        <v>698</v>
      </c>
      <c r="S522" s="28" t="s">
        <v>694</v>
      </c>
      <c r="T522" s="28" t="s">
        <v>922</v>
      </c>
      <c r="U522" s="34" t="s">
        <v>3742</v>
      </c>
      <c r="V522" s="52" t="s">
        <v>905</v>
      </c>
      <c r="W522" s="20"/>
      <c r="X522" s="20"/>
      <c r="Y522" s="20" t="s">
        <v>3743</v>
      </c>
      <c r="Z522" s="20"/>
      <c r="AA522" s="20"/>
      <c r="AB522" s="20"/>
      <c r="AC522" s="20"/>
      <c r="AD522" s="20"/>
      <c r="AE522" s="20"/>
      <c r="AF522" s="20"/>
      <c r="AG522" s="20"/>
      <c r="AH522" s="27" t="s">
        <v>3744</v>
      </c>
      <c r="AI522" s="28" t="s">
        <v>704</v>
      </c>
      <c r="AJ522" s="27" t="s">
        <v>698</v>
      </c>
      <c r="AK522" s="27" t="s">
        <v>698</v>
      </c>
      <c r="AL522" s="27" t="s">
        <v>698</v>
      </c>
      <c r="AM522" s="27" t="s">
        <v>698</v>
      </c>
      <c r="AN522" s="27" t="s">
        <v>698</v>
      </c>
      <c r="AO522" s="27" t="s">
        <v>698</v>
      </c>
      <c r="AP522" s="27" t="s">
        <v>698</v>
      </c>
      <c r="AQ522" s="27" t="s">
        <v>698</v>
      </c>
      <c r="AR522" s="27" t="s">
        <v>698</v>
      </c>
      <c r="AS522" s="27" t="s">
        <v>698</v>
      </c>
      <c r="AT522" s="27" t="s">
        <v>698</v>
      </c>
      <c r="AU522" s="27" t="s">
        <v>698</v>
      </c>
      <c r="AV522" s="27" t="s">
        <v>698</v>
      </c>
      <c r="AW522" s="27" t="s">
        <v>698</v>
      </c>
      <c r="AX522" s="27" t="s">
        <v>698</v>
      </c>
      <c r="AY522" s="27" t="s">
        <v>698</v>
      </c>
      <c r="AZ522" s="27" t="s">
        <v>698</v>
      </c>
      <c r="BA522" s="27" t="s">
        <v>698</v>
      </c>
      <c r="BB522" s="27" t="s">
        <v>698</v>
      </c>
      <c r="BC522" s="27" t="s">
        <v>698</v>
      </c>
      <c r="BD522" s="27" t="s">
        <v>698</v>
      </c>
      <c r="BE522" s="27" t="s">
        <v>698</v>
      </c>
      <c r="BF522" s="27" t="s">
        <v>698</v>
      </c>
      <c r="BG522" s="27" t="s">
        <v>698</v>
      </c>
      <c r="BH522" s="27" t="s">
        <v>698</v>
      </c>
      <c r="BI522" s="27" t="s">
        <v>698</v>
      </c>
      <c r="BJ522" s="27" t="s">
        <v>698</v>
      </c>
      <c r="BK522" s="27" t="s">
        <v>698</v>
      </c>
      <c r="BL522" s="27" t="s">
        <v>698</v>
      </c>
      <c r="BM522" s="27" t="s">
        <v>698</v>
      </c>
      <c r="BN522" s="27" t="s">
        <v>698</v>
      </c>
      <c r="BO522" s="27" t="s">
        <v>698</v>
      </c>
      <c r="BP522" s="20" t="s">
        <v>704</v>
      </c>
      <c r="BQ522" s="27" t="s">
        <v>698</v>
      </c>
      <c r="BR522" s="27" t="s">
        <v>698</v>
      </c>
      <c r="BS522" s="27" t="s">
        <v>698</v>
      </c>
      <c r="BT522" s="27" t="s">
        <v>698</v>
      </c>
      <c r="BU522" s="27" t="s">
        <v>698</v>
      </c>
      <c r="BV522" s="27" t="s">
        <v>698</v>
      </c>
      <c r="BW522" s="27" t="s">
        <v>698</v>
      </c>
      <c r="BX522" s="27" t="s">
        <v>698</v>
      </c>
      <c r="BY522" s="27" t="s">
        <v>698</v>
      </c>
      <c r="BZ522" s="27" t="s">
        <v>698</v>
      </c>
      <c r="CA522" s="27" t="s">
        <v>698</v>
      </c>
      <c r="CB522" s="27" t="s">
        <v>698</v>
      </c>
      <c r="CC522" s="27" t="s">
        <v>698</v>
      </c>
      <c r="CD522" s="27" t="s">
        <v>698</v>
      </c>
      <c r="CE522" s="27" t="s">
        <v>698</v>
      </c>
      <c r="CF522" s="27" t="s">
        <v>698</v>
      </c>
      <c r="CG522" s="27" t="s">
        <v>698</v>
      </c>
      <c r="CH522" s="27" t="s">
        <v>698</v>
      </c>
      <c r="CI522" s="27" t="s">
        <v>698</v>
      </c>
      <c r="CJ522" s="27" t="s">
        <v>698</v>
      </c>
      <c r="CK522" s="27" t="s">
        <v>698</v>
      </c>
      <c r="CL522" s="27" t="s">
        <v>698</v>
      </c>
      <c r="CM522" s="27" t="s">
        <v>698</v>
      </c>
      <c r="CN522" s="27" t="s">
        <v>698</v>
      </c>
      <c r="CO522" s="27" t="s">
        <v>698</v>
      </c>
      <c r="CP522" s="27" t="s">
        <v>698</v>
      </c>
      <c r="CQ522" s="27" t="s">
        <v>698</v>
      </c>
      <c r="CR522" s="27" t="s">
        <v>698</v>
      </c>
      <c r="CS522" s="27" t="s">
        <v>698</v>
      </c>
      <c r="CT522" s="27" t="s">
        <v>698</v>
      </c>
      <c r="CU522" s="27" t="s">
        <v>698</v>
      </c>
      <c r="CV522" s="27" t="s">
        <v>698</v>
      </c>
      <c r="CW522" s="27" t="s">
        <v>698</v>
      </c>
      <c r="CX522" s="27" t="s">
        <v>698</v>
      </c>
      <c r="CY522" s="27" t="s">
        <v>698</v>
      </c>
      <c r="CZ522" s="27" t="s">
        <v>698</v>
      </c>
      <c r="DA522" s="27" t="s">
        <v>698</v>
      </c>
      <c r="DB522" s="27" t="s">
        <v>698</v>
      </c>
      <c r="DC522" s="27" t="s">
        <v>698</v>
      </c>
      <c r="DD522" s="27" t="s">
        <v>698</v>
      </c>
      <c r="DE522" s="27" t="s">
        <v>698</v>
      </c>
      <c r="DF522" s="27" t="s">
        <v>698</v>
      </c>
      <c r="DG522" s="27" t="s">
        <v>698</v>
      </c>
      <c r="DH522" s="27" t="s">
        <v>698</v>
      </c>
      <c r="DI522" s="27" t="s">
        <v>698</v>
      </c>
      <c r="DJ522" s="27" t="s">
        <v>698</v>
      </c>
      <c r="DK522" s="27" t="s">
        <v>698</v>
      </c>
      <c r="DL522" s="27" t="s">
        <v>698</v>
      </c>
      <c r="DM522" s="27" t="s">
        <v>698</v>
      </c>
      <c r="DN522" s="27" t="s">
        <v>698</v>
      </c>
      <c r="DO522" s="27" t="s">
        <v>698</v>
      </c>
      <c r="DP522" s="27" t="s">
        <v>698</v>
      </c>
      <c r="DQ522" s="27" t="s">
        <v>698</v>
      </c>
      <c r="DR522" s="27" t="s">
        <v>698</v>
      </c>
      <c r="DS522" s="27" t="s">
        <v>698</v>
      </c>
      <c r="DT522" s="27" t="s">
        <v>698</v>
      </c>
      <c r="DU522" s="27" t="s">
        <v>698</v>
      </c>
      <c r="DV522" s="27" t="s">
        <v>698</v>
      </c>
      <c r="DW522" s="27" t="s">
        <v>698</v>
      </c>
      <c r="DX522" s="27" t="s">
        <v>698</v>
      </c>
      <c r="DY522" s="27" t="s">
        <v>698</v>
      </c>
      <c r="DZ522" s="27" t="s">
        <v>698</v>
      </c>
      <c r="EA522" s="27" t="s">
        <v>698</v>
      </c>
      <c r="EB522" s="27" t="s">
        <v>698</v>
      </c>
      <c r="EC522" s="27" t="s">
        <v>698</v>
      </c>
      <c r="ED522" s="27" t="s">
        <v>698</v>
      </c>
      <c r="EE522" s="27" t="s">
        <v>698</v>
      </c>
      <c r="EF522" s="27" t="s">
        <v>698</v>
      </c>
      <c r="EG522" s="27" t="s">
        <v>698</v>
      </c>
      <c r="EH522" s="27" t="s">
        <v>698</v>
      </c>
      <c r="EI522" s="27" t="s">
        <v>698</v>
      </c>
      <c r="EJ522" s="27" t="s">
        <v>698</v>
      </c>
      <c r="EK522" s="27" t="s">
        <v>698</v>
      </c>
      <c r="EL522" s="27" t="s">
        <v>698</v>
      </c>
      <c r="EM522" s="27" t="s">
        <v>698</v>
      </c>
      <c r="EN522" s="27" t="s">
        <v>698</v>
      </c>
      <c r="EO522" s="27" t="s">
        <v>698</v>
      </c>
      <c r="EP522" s="27" t="s">
        <v>698</v>
      </c>
      <c r="EQ522" s="27" t="s">
        <v>698</v>
      </c>
      <c r="ER522" s="27" t="s">
        <v>698</v>
      </c>
      <c r="ES522" s="27" t="s">
        <v>698</v>
      </c>
      <c r="ET522" s="27" t="s">
        <v>698</v>
      </c>
      <c r="EU522" s="27" t="s">
        <v>698</v>
      </c>
      <c r="EV522" s="27" t="s">
        <v>698</v>
      </c>
      <c r="EW522" s="27" t="s">
        <v>2705</v>
      </c>
      <c r="EX522" s="27" t="s">
        <v>3731</v>
      </c>
      <c r="EY522" s="27" t="s">
        <v>2707</v>
      </c>
      <c r="EZ522" s="27" t="s">
        <v>694</v>
      </c>
      <c r="FA522" s="27" t="s">
        <v>694</v>
      </c>
      <c r="FB522" s="27" t="s">
        <v>694</v>
      </c>
      <c r="FC522" s="27" t="s">
        <v>694</v>
      </c>
      <c r="FD522" s="27" t="s">
        <v>694</v>
      </c>
      <c r="FE522" s="20" t="s">
        <v>3732</v>
      </c>
      <c r="FF522" s="29"/>
      <c r="FG522" s="29"/>
    </row>
    <row r="523" spans="1:163" x14ac:dyDescent="0.25">
      <c r="A523" s="27" t="str">
        <f t="shared" si="8"/>
        <v>IR003008006000000000000000000000000000</v>
      </c>
      <c r="B523" s="20" t="s">
        <v>2877</v>
      </c>
      <c r="C523" s="23" t="s">
        <v>2630</v>
      </c>
      <c r="D523" s="23" t="s">
        <v>710</v>
      </c>
      <c r="E523" s="23" t="s">
        <v>720</v>
      </c>
      <c r="F523" s="21" t="s">
        <v>715</v>
      </c>
      <c r="G523" s="23" t="s">
        <v>697</v>
      </c>
      <c r="H523" s="23" t="s">
        <v>697</v>
      </c>
      <c r="I523" s="21" t="s">
        <v>697</v>
      </c>
      <c r="J523" s="23" t="s">
        <v>697</v>
      </c>
      <c r="K523" s="64" t="s">
        <v>697</v>
      </c>
      <c r="L523" s="23" t="s">
        <v>697</v>
      </c>
      <c r="M523" s="23" t="s">
        <v>697</v>
      </c>
      <c r="N523" s="23" t="s">
        <v>697</v>
      </c>
      <c r="O523" s="23" t="s">
        <v>697</v>
      </c>
      <c r="P523" s="27"/>
      <c r="Q523" s="27" t="s">
        <v>704</v>
      </c>
      <c r="R523" s="27" t="s">
        <v>698</v>
      </c>
      <c r="S523" s="28" t="s">
        <v>694</v>
      </c>
      <c r="T523" s="28" t="s">
        <v>922</v>
      </c>
      <c r="U523" s="34" t="s">
        <v>3745</v>
      </c>
      <c r="V523" s="52" t="s">
        <v>905</v>
      </c>
      <c r="W523" s="20"/>
      <c r="X523" s="20"/>
      <c r="Y523" s="20" t="s">
        <v>3746</v>
      </c>
      <c r="Z523" s="20"/>
      <c r="AA523" s="20"/>
      <c r="AB523" s="20"/>
      <c r="AC523" s="20"/>
      <c r="AD523" s="20"/>
      <c r="AE523" s="20"/>
      <c r="AF523" s="20"/>
      <c r="AG523" s="20"/>
      <c r="AH523" s="27" t="s">
        <v>3747</v>
      </c>
      <c r="AI523" s="28" t="s">
        <v>704</v>
      </c>
      <c r="AJ523" s="27" t="s">
        <v>698</v>
      </c>
      <c r="AK523" s="27" t="s">
        <v>698</v>
      </c>
      <c r="AL523" s="27" t="s">
        <v>698</v>
      </c>
      <c r="AM523" s="27" t="s">
        <v>698</v>
      </c>
      <c r="AN523" s="27" t="s">
        <v>698</v>
      </c>
      <c r="AO523" s="27" t="s">
        <v>698</v>
      </c>
      <c r="AP523" s="27" t="s">
        <v>698</v>
      </c>
      <c r="AQ523" s="27" t="s">
        <v>698</v>
      </c>
      <c r="AR523" s="27" t="s">
        <v>698</v>
      </c>
      <c r="AS523" s="27" t="s">
        <v>698</v>
      </c>
      <c r="AT523" s="27" t="s">
        <v>698</v>
      </c>
      <c r="AU523" s="27" t="s">
        <v>698</v>
      </c>
      <c r="AV523" s="27" t="s">
        <v>698</v>
      </c>
      <c r="AW523" s="27" t="s">
        <v>698</v>
      </c>
      <c r="AX523" s="27" t="s">
        <v>698</v>
      </c>
      <c r="AY523" s="27" t="s">
        <v>698</v>
      </c>
      <c r="AZ523" s="27" t="s">
        <v>698</v>
      </c>
      <c r="BA523" s="27" t="s">
        <v>698</v>
      </c>
      <c r="BB523" s="27" t="s">
        <v>698</v>
      </c>
      <c r="BC523" s="27" t="s">
        <v>698</v>
      </c>
      <c r="BD523" s="27" t="s">
        <v>698</v>
      </c>
      <c r="BE523" s="27" t="s">
        <v>698</v>
      </c>
      <c r="BF523" s="27" t="s">
        <v>698</v>
      </c>
      <c r="BG523" s="27" t="s">
        <v>698</v>
      </c>
      <c r="BH523" s="27" t="s">
        <v>698</v>
      </c>
      <c r="BI523" s="27" t="s">
        <v>698</v>
      </c>
      <c r="BJ523" s="27" t="s">
        <v>698</v>
      </c>
      <c r="BK523" s="27" t="s">
        <v>698</v>
      </c>
      <c r="BL523" s="27" t="s">
        <v>698</v>
      </c>
      <c r="BM523" s="27" t="s">
        <v>698</v>
      </c>
      <c r="BN523" s="27" t="s">
        <v>698</v>
      </c>
      <c r="BO523" s="27" t="s">
        <v>698</v>
      </c>
      <c r="BP523" s="20" t="s">
        <v>704</v>
      </c>
      <c r="BQ523" s="27" t="s">
        <v>698</v>
      </c>
      <c r="BR523" s="27" t="s">
        <v>698</v>
      </c>
      <c r="BS523" s="27" t="s">
        <v>698</v>
      </c>
      <c r="BT523" s="27" t="s">
        <v>698</v>
      </c>
      <c r="BU523" s="27" t="s">
        <v>698</v>
      </c>
      <c r="BV523" s="27" t="s">
        <v>698</v>
      </c>
      <c r="BW523" s="27" t="s">
        <v>698</v>
      </c>
      <c r="BX523" s="27" t="s">
        <v>698</v>
      </c>
      <c r="BY523" s="27" t="s">
        <v>698</v>
      </c>
      <c r="BZ523" s="27" t="s">
        <v>698</v>
      </c>
      <c r="CA523" s="27" t="s">
        <v>698</v>
      </c>
      <c r="CB523" s="27" t="s">
        <v>698</v>
      </c>
      <c r="CC523" s="27" t="s">
        <v>698</v>
      </c>
      <c r="CD523" s="27" t="s">
        <v>698</v>
      </c>
      <c r="CE523" s="27" t="s">
        <v>698</v>
      </c>
      <c r="CF523" s="27" t="s">
        <v>698</v>
      </c>
      <c r="CG523" s="27" t="s">
        <v>698</v>
      </c>
      <c r="CH523" s="27" t="s">
        <v>698</v>
      </c>
      <c r="CI523" s="27" t="s">
        <v>698</v>
      </c>
      <c r="CJ523" s="27" t="s">
        <v>698</v>
      </c>
      <c r="CK523" s="27" t="s">
        <v>698</v>
      </c>
      <c r="CL523" s="27" t="s">
        <v>698</v>
      </c>
      <c r="CM523" s="27" t="s">
        <v>698</v>
      </c>
      <c r="CN523" s="27" t="s">
        <v>698</v>
      </c>
      <c r="CO523" s="27" t="s">
        <v>698</v>
      </c>
      <c r="CP523" s="27" t="s">
        <v>698</v>
      </c>
      <c r="CQ523" s="27" t="s">
        <v>698</v>
      </c>
      <c r="CR523" s="27" t="s">
        <v>698</v>
      </c>
      <c r="CS523" s="27" t="s">
        <v>698</v>
      </c>
      <c r="CT523" s="27" t="s">
        <v>698</v>
      </c>
      <c r="CU523" s="27" t="s">
        <v>698</v>
      </c>
      <c r="CV523" s="27" t="s">
        <v>698</v>
      </c>
      <c r="CW523" s="27" t="s">
        <v>698</v>
      </c>
      <c r="CX523" s="27" t="s">
        <v>698</v>
      </c>
      <c r="CY523" s="27" t="s">
        <v>698</v>
      </c>
      <c r="CZ523" s="27" t="s">
        <v>698</v>
      </c>
      <c r="DA523" s="27" t="s">
        <v>698</v>
      </c>
      <c r="DB523" s="27" t="s">
        <v>698</v>
      </c>
      <c r="DC523" s="27" t="s">
        <v>698</v>
      </c>
      <c r="DD523" s="27" t="s">
        <v>698</v>
      </c>
      <c r="DE523" s="27" t="s">
        <v>698</v>
      </c>
      <c r="DF523" s="27" t="s">
        <v>698</v>
      </c>
      <c r="DG523" s="27" t="s">
        <v>698</v>
      </c>
      <c r="DH523" s="27" t="s">
        <v>698</v>
      </c>
      <c r="DI523" s="27" t="s">
        <v>698</v>
      </c>
      <c r="DJ523" s="27" t="s">
        <v>698</v>
      </c>
      <c r="DK523" s="27" t="s">
        <v>698</v>
      </c>
      <c r="DL523" s="27" t="s">
        <v>698</v>
      </c>
      <c r="DM523" s="27" t="s">
        <v>698</v>
      </c>
      <c r="DN523" s="27" t="s">
        <v>698</v>
      </c>
      <c r="DO523" s="27" t="s">
        <v>698</v>
      </c>
      <c r="DP523" s="27" t="s">
        <v>698</v>
      </c>
      <c r="DQ523" s="27" t="s">
        <v>698</v>
      </c>
      <c r="DR523" s="27" t="s">
        <v>698</v>
      </c>
      <c r="DS523" s="27" t="s">
        <v>698</v>
      </c>
      <c r="DT523" s="27" t="s">
        <v>698</v>
      </c>
      <c r="DU523" s="27" t="s">
        <v>698</v>
      </c>
      <c r="DV523" s="27" t="s">
        <v>698</v>
      </c>
      <c r="DW523" s="27" t="s">
        <v>698</v>
      </c>
      <c r="DX523" s="27" t="s">
        <v>698</v>
      </c>
      <c r="DY523" s="27" t="s">
        <v>698</v>
      </c>
      <c r="DZ523" s="27" t="s">
        <v>698</v>
      </c>
      <c r="EA523" s="27" t="s">
        <v>698</v>
      </c>
      <c r="EB523" s="27" t="s">
        <v>698</v>
      </c>
      <c r="EC523" s="27" t="s">
        <v>698</v>
      </c>
      <c r="ED523" s="27" t="s">
        <v>698</v>
      </c>
      <c r="EE523" s="27" t="s">
        <v>698</v>
      </c>
      <c r="EF523" s="27" t="s">
        <v>698</v>
      </c>
      <c r="EG523" s="27" t="s">
        <v>698</v>
      </c>
      <c r="EH523" s="27" t="s">
        <v>698</v>
      </c>
      <c r="EI523" s="27" t="s">
        <v>698</v>
      </c>
      <c r="EJ523" s="27" t="s">
        <v>698</v>
      </c>
      <c r="EK523" s="27" t="s">
        <v>698</v>
      </c>
      <c r="EL523" s="27" t="s">
        <v>698</v>
      </c>
      <c r="EM523" s="27" t="s">
        <v>698</v>
      </c>
      <c r="EN523" s="27" t="s">
        <v>698</v>
      </c>
      <c r="EO523" s="27" t="s">
        <v>698</v>
      </c>
      <c r="EP523" s="27" t="s">
        <v>698</v>
      </c>
      <c r="EQ523" s="27" t="s">
        <v>698</v>
      </c>
      <c r="ER523" s="27" t="s">
        <v>698</v>
      </c>
      <c r="ES523" s="27" t="s">
        <v>698</v>
      </c>
      <c r="ET523" s="27" t="s">
        <v>698</v>
      </c>
      <c r="EU523" s="27" t="s">
        <v>698</v>
      </c>
      <c r="EV523" s="27" t="s">
        <v>698</v>
      </c>
      <c r="EW523" s="27" t="s">
        <v>2705</v>
      </c>
      <c r="EX523" s="27" t="s">
        <v>3731</v>
      </c>
      <c r="EY523" s="27" t="s">
        <v>2707</v>
      </c>
      <c r="EZ523" s="27" t="s">
        <v>694</v>
      </c>
      <c r="FA523" s="27" t="s">
        <v>694</v>
      </c>
      <c r="FB523" s="27" t="s">
        <v>694</v>
      </c>
      <c r="FC523" s="27" t="s">
        <v>694</v>
      </c>
      <c r="FD523" s="27" t="s">
        <v>694</v>
      </c>
      <c r="FE523" s="20" t="s">
        <v>3732</v>
      </c>
      <c r="FF523" s="29"/>
      <c r="FG523" s="29"/>
    </row>
    <row r="524" spans="1:163" x14ac:dyDescent="0.25">
      <c r="A524" s="27" t="str">
        <f t="shared" si="8"/>
        <v>IR003008007000000000000000000000000000</v>
      </c>
      <c r="B524" s="20" t="s">
        <v>2877</v>
      </c>
      <c r="C524" s="23" t="s">
        <v>2630</v>
      </c>
      <c r="D524" s="23" t="s">
        <v>710</v>
      </c>
      <c r="E524" s="23" t="s">
        <v>720</v>
      </c>
      <c r="F524" s="21" t="s">
        <v>718</v>
      </c>
      <c r="G524" s="23" t="s">
        <v>697</v>
      </c>
      <c r="H524" s="23" t="s">
        <v>697</v>
      </c>
      <c r="I524" s="21" t="s">
        <v>697</v>
      </c>
      <c r="J524" s="23" t="s">
        <v>697</v>
      </c>
      <c r="K524" s="64" t="s">
        <v>697</v>
      </c>
      <c r="L524" s="23" t="s">
        <v>697</v>
      </c>
      <c r="M524" s="23" t="s">
        <v>697</v>
      </c>
      <c r="N524" s="23" t="s">
        <v>697</v>
      </c>
      <c r="O524" s="23" t="s">
        <v>697</v>
      </c>
      <c r="P524" s="27"/>
      <c r="Q524" s="27" t="s">
        <v>704</v>
      </c>
      <c r="R524" s="27" t="s">
        <v>698</v>
      </c>
      <c r="S524" s="28" t="s">
        <v>694</v>
      </c>
      <c r="T524" s="28" t="s">
        <v>922</v>
      </c>
      <c r="U524" s="34" t="s">
        <v>3748</v>
      </c>
      <c r="V524" s="52" t="s">
        <v>905</v>
      </c>
      <c r="W524" s="20"/>
      <c r="X524" s="20"/>
      <c r="Y524" s="20" t="s">
        <v>3749</v>
      </c>
      <c r="Z524" s="20"/>
      <c r="AA524" s="20"/>
      <c r="AB524" s="20"/>
      <c r="AC524" s="20"/>
      <c r="AD524" s="20"/>
      <c r="AE524" s="20"/>
      <c r="AF524" s="20"/>
      <c r="AG524" s="20"/>
      <c r="AH524" s="27" t="s">
        <v>3750</v>
      </c>
      <c r="AI524" s="28" t="s">
        <v>704</v>
      </c>
      <c r="AJ524" s="27" t="s">
        <v>698</v>
      </c>
      <c r="AK524" s="27" t="s">
        <v>698</v>
      </c>
      <c r="AL524" s="27" t="s">
        <v>698</v>
      </c>
      <c r="AM524" s="27" t="s">
        <v>698</v>
      </c>
      <c r="AN524" s="27" t="s">
        <v>698</v>
      </c>
      <c r="AO524" s="27" t="s">
        <v>698</v>
      </c>
      <c r="AP524" s="27" t="s">
        <v>698</v>
      </c>
      <c r="AQ524" s="27" t="s">
        <v>698</v>
      </c>
      <c r="AR524" s="27" t="s">
        <v>698</v>
      </c>
      <c r="AS524" s="27" t="s">
        <v>698</v>
      </c>
      <c r="AT524" s="27" t="s">
        <v>698</v>
      </c>
      <c r="AU524" s="27" t="s">
        <v>698</v>
      </c>
      <c r="AV524" s="27" t="s">
        <v>698</v>
      </c>
      <c r="AW524" s="27" t="s">
        <v>698</v>
      </c>
      <c r="AX524" s="27" t="s">
        <v>698</v>
      </c>
      <c r="AY524" s="27" t="s">
        <v>698</v>
      </c>
      <c r="AZ524" s="27" t="s">
        <v>698</v>
      </c>
      <c r="BA524" s="27" t="s">
        <v>698</v>
      </c>
      <c r="BB524" s="27" t="s">
        <v>698</v>
      </c>
      <c r="BC524" s="27" t="s">
        <v>698</v>
      </c>
      <c r="BD524" s="27" t="s">
        <v>698</v>
      </c>
      <c r="BE524" s="27" t="s">
        <v>698</v>
      </c>
      <c r="BF524" s="27" t="s">
        <v>698</v>
      </c>
      <c r="BG524" s="27" t="s">
        <v>698</v>
      </c>
      <c r="BH524" s="27" t="s">
        <v>698</v>
      </c>
      <c r="BI524" s="27" t="s">
        <v>698</v>
      </c>
      <c r="BJ524" s="27" t="s">
        <v>698</v>
      </c>
      <c r="BK524" s="27" t="s">
        <v>698</v>
      </c>
      <c r="BL524" s="27" t="s">
        <v>698</v>
      </c>
      <c r="BM524" s="27" t="s">
        <v>698</v>
      </c>
      <c r="BN524" s="27" t="s">
        <v>698</v>
      </c>
      <c r="BO524" s="27" t="s">
        <v>698</v>
      </c>
      <c r="BP524" s="20" t="s">
        <v>704</v>
      </c>
      <c r="BQ524" s="27" t="s">
        <v>698</v>
      </c>
      <c r="BR524" s="27" t="s">
        <v>698</v>
      </c>
      <c r="BS524" s="27" t="s">
        <v>698</v>
      </c>
      <c r="BT524" s="27" t="s">
        <v>698</v>
      </c>
      <c r="BU524" s="27" t="s">
        <v>698</v>
      </c>
      <c r="BV524" s="27" t="s">
        <v>698</v>
      </c>
      <c r="BW524" s="27" t="s">
        <v>698</v>
      </c>
      <c r="BX524" s="27" t="s">
        <v>698</v>
      </c>
      <c r="BY524" s="27" t="s">
        <v>698</v>
      </c>
      <c r="BZ524" s="27" t="s">
        <v>698</v>
      </c>
      <c r="CA524" s="27" t="s">
        <v>698</v>
      </c>
      <c r="CB524" s="27" t="s">
        <v>698</v>
      </c>
      <c r="CC524" s="27" t="s">
        <v>698</v>
      </c>
      <c r="CD524" s="27" t="s">
        <v>698</v>
      </c>
      <c r="CE524" s="27" t="s">
        <v>698</v>
      </c>
      <c r="CF524" s="27" t="s">
        <v>698</v>
      </c>
      <c r="CG524" s="27" t="s">
        <v>698</v>
      </c>
      <c r="CH524" s="27" t="s">
        <v>698</v>
      </c>
      <c r="CI524" s="27" t="s">
        <v>698</v>
      </c>
      <c r="CJ524" s="27" t="s">
        <v>698</v>
      </c>
      <c r="CK524" s="27" t="s">
        <v>698</v>
      </c>
      <c r="CL524" s="27" t="s">
        <v>698</v>
      </c>
      <c r="CM524" s="27" t="s">
        <v>698</v>
      </c>
      <c r="CN524" s="27" t="s">
        <v>698</v>
      </c>
      <c r="CO524" s="27" t="s">
        <v>698</v>
      </c>
      <c r="CP524" s="27" t="s">
        <v>698</v>
      </c>
      <c r="CQ524" s="27" t="s">
        <v>698</v>
      </c>
      <c r="CR524" s="27" t="s">
        <v>698</v>
      </c>
      <c r="CS524" s="27" t="s">
        <v>698</v>
      </c>
      <c r="CT524" s="27" t="s">
        <v>698</v>
      </c>
      <c r="CU524" s="27" t="s">
        <v>698</v>
      </c>
      <c r="CV524" s="27" t="s">
        <v>698</v>
      </c>
      <c r="CW524" s="27" t="s">
        <v>698</v>
      </c>
      <c r="CX524" s="27" t="s">
        <v>698</v>
      </c>
      <c r="CY524" s="27" t="s">
        <v>698</v>
      </c>
      <c r="CZ524" s="27" t="s">
        <v>698</v>
      </c>
      <c r="DA524" s="27" t="s">
        <v>698</v>
      </c>
      <c r="DB524" s="27" t="s">
        <v>698</v>
      </c>
      <c r="DC524" s="27" t="s">
        <v>698</v>
      </c>
      <c r="DD524" s="27" t="s">
        <v>698</v>
      </c>
      <c r="DE524" s="27" t="s">
        <v>698</v>
      </c>
      <c r="DF524" s="27" t="s">
        <v>698</v>
      </c>
      <c r="DG524" s="27" t="s">
        <v>698</v>
      </c>
      <c r="DH524" s="27" t="s">
        <v>698</v>
      </c>
      <c r="DI524" s="27" t="s">
        <v>698</v>
      </c>
      <c r="DJ524" s="27" t="s">
        <v>698</v>
      </c>
      <c r="DK524" s="27" t="s">
        <v>698</v>
      </c>
      <c r="DL524" s="27" t="s">
        <v>698</v>
      </c>
      <c r="DM524" s="27" t="s">
        <v>698</v>
      </c>
      <c r="DN524" s="27" t="s">
        <v>698</v>
      </c>
      <c r="DO524" s="27" t="s">
        <v>698</v>
      </c>
      <c r="DP524" s="27" t="s">
        <v>698</v>
      </c>
      <c r="DQ524" s="27" t="s">
        <v>698</v>
      </c>
      <c r="DR524" s="27" t="s">
        <v>698</v>
      </c>
      <c r="DS524" s="27" t="s">
        <v>698</v>
      </c>
      <c r="DT524" s="27" t="s">
        <v>698</v>
      </c>
      <c r="DU524" s="27" t="s">
        <v>698</v>
      </c>
      <c r="DV524" s="27" t="s">
        <v>698</v>
      </c>
      <c r="DW524" s="27" t="s">
        <v>698</v>
      </c>
      <c r="DX524" s="27" t="s">
        <v>698</v>
      </c>
      <c r="DY524" s="27" t="s">
        <v>698</v>
      </c>
      <c r="DZ524" s="27" t="s">
        <v>698</v>
      </c>
      <c r="EA524" s="27" t="s">
        <v>698</v>
      </c>
      <c r="EB524" s="27" t="s">
        <v>698</v>
      </c>
      <c r="EC524" s="27" t="s">
        <v>698</v>
      </c>
      <c r="ED524" s="27" t="s">
        <v>698</v>
      </c>
      <c r="EE524" s="27" t="s">
        <v>698</v>
      </c>
      <c r="EF524" s="27" t="s">
        <v>698</v>
      </c>
      <c r="EG524" s="27" t="s">
        <v>698</v>
      </c>
      <c r="EH524" s="27" t="s">
        <v>698</v>
      </c>
      <c r="EI524" s="27" t="s">
        <v>698</v>
      </c>
      <c r="EJ524" s="27" t="s">
        <v>698</v>
      </c>
      <c r="EK524" s="27" t="s">
        <v>698</v>
      </c>
      <c r="EL524" s="27" t="s">
        <v>698</v>
      </c>
      <c r="EM524" s="27" t="s">
        <v>698</v>
      </c>
      <c r="EN524" s="27" t="s">
        <v>698</v>
      </c>
      <c r="EO524" s="27" t="s">
        <v>698</v>
      </c>
      <c r="EP524" s="27" t="s">
        <v>698</v>
      </c>
      <c r="EQ524" s="27" t="s">
        <v>698</v>
      </c>
      <c r="ER524" s="27" t="s">
        <v>698</v>
      </c>
      <c r="ES524" s="27" t="s">
        <v>698</v>
      </c>
      <c r="ET524" s="27" t="s">
        <v>698</v>
      </c>
      <c r="EU524" s="27" t="s">
        <v>698</v>
      </c>
      <c r="EV524" s="27" t="s">
        <v>698</v>
      </c>
      <c r="EW524" s="27" t="s">
        <v>2705</v>
      </c>
      <c r="EX524" s="27" t="s">
        <v>3731</v>
      </c>
      <c r="EY524" s="27" t="s">
        <v>2707</v>
      </c>
      <c r="EZ524" s="27" t="s">
        <v>694</v>
      </c>
      <c r="FA524" s="27" t="s">
        <v>694</v>
      </c>
      <c r="FB524" s="27" t="s">
        <v>694</v>
      </c>
      <c r="FC524" s="27" t="s">
        <v>694</v>
      </c>
      <c r="FD524" s="27" t="s">
        <v>694</v>
      </c>
      <c r="FE524" s="20" t="s">
        <v>3732</v>
      </c>
      <c r="FF524" s="29"/>
      <c r="FG524" s="29"/>
    </row>
    <row r="525" spans="1:163" x14ac:dyDescent="0.25">
      <c r="A525" s="27" t="str">
        <f t="shared" si="8"/>
        <v>IR003008008000000000000000000000000000</v>
      </c>
      <c r="B525" s="20" t="s">
        <v>2877</v>
      </c>
      <c r="C525" s="23" t="s">
        <v>2630</v>
      </c>
      <c r="D525" s="23" t="s">
        <v>710</v>
      </c>
      <c r="E525" s="23" t="s">
        <v>720</v>
      </c>
      <c r="F525" s="21" t="s">
        <v>720</v>
      </c>
      <c r="G525" s="23" t="s">
        <v>697</v>
      </c>
      <c r="H525" s="23" t="s">
        <v>697</v>
      </c>
      <c r="I525" s="21" t="s">
        <v>697</v>
      </c>
      <c r="J525" s="23" t="s">
        <v>697</v>
      </c>
      <c r="K525" s="64" t="s">
        <v>697</v>
      </c>
      <c r="L525" s="23" t="s">
        <v>697</v>
      </c>
      <c r="M525" s="23" t="s">
        <v>697</v>
      </c>
      <c r="N525" s="23" t="s">
        <v>697</v>
      </c>
      <c r="O525" s="23" t="s">
        <v>697</v>
      </c>
      <c r="P525" s="27"/>
      <c r="Q525" s="27" t="s">
        <v>704</v>
      </c>
      <c r="R525" s="27" t="s">
        <v>698</v>
      </c>
      <c r="S525" s="28" t="s">
        <v>694</v>
      </c>
      <c r="T525" s="28" t="s">
        <v>922</v>
      </c>
      <c r="U525" s="34" t="s">
        <v>3751</v>
      </c>
      <c r="V525" s="52" t="s">
        <v>905</v>
      </c>
      <c r="W525" s="20"/>
      <c r="X525" s="20"/>
      <c r="Y525" s="20" t="s">
        <v>3752</v>
      </c>
      <c r="Z525" s="20"/>
      <c r="AA525" s="20"/>
      <c r="AB525" s="20"/>
      <c r="AC525" s="20"/>
      <c r="AD525" s="20"/>
      <c r="AE525" s="20"/>
      <c r="AF525" s="20"/>
      <c r="AG525" s="20"/>
      <c r="AH525" s="27" t="s">
        <v>3753</v>
      </c>
      <c r="AI525" s="28" t="s">
        <v>704</v>
      </c>
      <c r="AJ525" s="27" t="s">
        <v>698</v>
      </c>
      <c r="AK525" s="27" t="s">
        <v>698</v>
      </c>
      <c r="AL525" s="27" t="s">
        <v>698</v>
      </c>
      <c r="AM525" s="27" t="s">
        <v>698</v>
      </c>
      <c r="AN525" s="27" t="s">
        <v>698</v>
      </c>
      <c r="AO525" s="27" t="s">
        <v>698</v>
      </c>
      <c r="AP525" s="27" t="s">
        <v>698</v>
      </c>
      <c r="AQ525" s="27" t="s">
        <v>698</v>
      </c>
      <c r="AR525" s="27" t="s">
        <v>698</v>
      </c>
      <c r="AS525" s="27" t="s">
        <v>698</v>
      </c>
      <c r="AT525" s="27" t="s">
        <v>698</v>
      </c>
      <c r="AU525" s="27" t="s">
        <v>698</v>
      </c>
      <c r="AV525" s="27" t="s">
        <v>698</v>
      </c>
      <c r="AW525" s="27" t="s">
        <v>698</v>
      </c>
      <c r="AX525" s="27" t="s">
        <v>698</v>
      </c>
      <c r="AY525" s="27" t="s">
        <v>698</v>
      </c>
      <c r="AZ525" s="27" t="s">
        <v>698</v>
      </c>
      <c r="BA525" s="27" t="s">
        <v>698</v>
      </c>
      <c r="BB525" s="27" t="s">
        <v>698</v>
      </c>
      <c r="BC525" s="27" t="s">
        <v>698</v>
      </c>
      <c r="BD525" s="27" t="s">
        <v>698</v>
      </c>
      <c r="BE525" s="27" t="s">
        <v>698</v>
      </c>
      <c r="BF525" s="27" t="s">
        <v>698</v>
      </c>
      <c r="BG525" s="27" t="s">
        <v>698</v>
      </c>
      <c r="BH525" s="27" t="s">
        <v>698</v>
      </c>
      <c r="BI525" s="27" t="s">
        <v>698</v>
      </c>
      <c r="BJ525" s="27" t="s">
        <v>698</v>
      </c>
      <c r="BK525" s="27" t="s">
        <v>698</v>
      </c>
      <c r="BL525" s="27" t="s">
        <v>698</v>
      </c>
      <c r="BM525" s="27" t="s">
        <v>698</v>
      </c>
      <c r="BN525" s="27" t="s">
        <v>698</v>
      </c>
      <c r="BO525" s="27" t="s">
        <v>698</v>
      </c>
      <c r="BP525" s="27" t="s">
        <v>698</v>
      </c>
      <c r="BQ525" s="27" t="s">
        <v>698</v>
      </c>
      <c r="BR525" s="27" t="s">
        <v>698</v>
      </c>
      <c r="BS525" s="27" t="s">
        <v>698</v>
      </c>
      <c r="BT525" s="27" t="s">
        <v>698</v>
      </c>
      <c r="BU525" s="27" t="s">
        <v>698</v>
      </c>
      <c r="BV525" s="27" t="s">
        <v>698</v>
      </c>
      <c r="BW525" s="27" t="s">
        <v>698</v>
      </c>
      <c r="BX525" s="27" t="s">
        <v>698</v>
      </c>
      <c r="BY525" s="27" t="s">
        <v>698</v>
      </c>
      <c r="BZ525" s="27" t="s">
        <v>698</v>
      </c>
      <c r="CA525" s="27" t="s">
        <v>698</v>
      </c>
      <c r="CB525" s="27" t="s">
        <v>698</v>
      </c>
      <c r="CC525" s="27" t="s">
        <v>698</v>
      </c>
      <c r="CD525" s="27" t="s">
        <v>698</v>
      </c>
      <c r="CE525" s="27" t="s">
        <v>698</v>
      </c>
      <c r="CF525" s="27" t="s">
        <v>698</v>
      </c>
      <c r="CG525" s="27" t="s">
        <v>698</v>
      </c>
      <c r="CH525" s="27" t="s">
        <v>698</v>
      </c>
      <c r="CI525" s="27" t="s">
        <v>698</v>
      </c>
      <c r="CJ525" s="20" t="s">
        <v>704</v>
      </c>
      <c r="CK525" s="27" t="s">
        <v>698</v>
      </c>
      <c r="CL525" s="27" t="s">
        <v>698</v>
      </c>
      <c r="CM525" s="27" t="s">
        <v>698</v>
      </c>
      <c r="CN525" s="27" t="s">
        <v>698</v>
      </c>
      <c r="CO525" s="27" t="s">
        <v>698</v>
      </c>
      <c r="CP525" s="27" t="s">
        <v>698</v>
      </c>
      <c r="CQ525" s="27" t="s">
        <v>698</v>
      </c>
      <c r="CR525" s="27" t="s">
        <v>698</v>
      </c>
      <c r="CS525" s="27" t="s">
        <v>698</v>
      </c>
      <c r="CT525" s="27" t="s">
        <v>698</v>
      </c>
      <c r="CU525" s="27" t="s">
        <v>698</v>
      </c>
      <c r="CV525" s="27" t="s">
        <v>698</v>
      </c>
      <c r="CW525" s="27" t="s">
        <v>698</v>
      </c>
      <c r="CX525" s="27" t="s">
        <v>698</v>
      </c>
      <c r="CY525" s="27" t="s">
        <v>698</v>
      </c>
      <c r="CZ525" s="27" t="s">
        <v>698</v>
      </c>
      <c r="DA525" s="27" t="s">
        <v>698</v>
      </c>
      <c r="DB525" s="27" t="s">
        <v>698</v>
      </c>
      <c r="DC525" s="27" t="s">
        <v>698</v>
      </c>
      <c r="DD525" s="27" t="s">
        <v>698</v>
      </c>
      <c r="DE525" s="27" t="s">
        <v>698</v>
      </c>
      <c r="DF525" s="27" t="s">
        <v>698</v>
      </c>
      <c r="DG525" s="27" t="s">
        <v>698</v>
      </c>
      <c r="DH525" s="27" t="s">
        <v>698</v>
      </c>
      <c r="DI525" s="27" t="s">
        <v>698</v>
      </c>
      <c r="DJ525" s="27" t="s">
        <v>698</v>
      </c>
      <c r="DK525" s="27" t="s">
        <v>698</v>
      </c>
      <c r="DL525" s="27" t="s">
        <v>698</v>
      </c>
      <c r="DM525" s="27" t="s">
        <v>698</v>
      </c>
      <c r="DN525" s="27" t="s">
        <v>698</v>
      </c>
      <c r="DO525" s="27" t="s">
        <v>698</v>
      </c>
      <c r="DP525" s="27" t="s">
        <v>698</v>
      </c>
      <c r="DQ525" s="27" t="s">
        <v>698</v>
      </c>
      <c r="DR525" s="27" t="s">
        <v>698</v>
      </c>
      <c r="DS525" s="27" t="s">
        <v>698</v>
      </c>
      <c r="DT525" s="27" t="s">
        <v>698</v>
      </c>
      <c r="DU525" s="27" t="s">
        <v>698</v>
      </c>
      <c r="DV525" s="27" t="s">
        <v>698</v>
      </c>
      <c r="DW525" s="27" t="s">
        <v>698</v>
      </c>
      <c r="DX525" s="27" t="s">
        <v>698</v>
      </c>
      <c r="DY525" s="27" t="s">
        <v>698</v>
      </c>
      <c r="DZ525" s="27" t="s">
        <v>698</v>
      </c>
      <c r="EA525" s="27" t="s">
        <v>698</v>
      </c>
      <c r="EB525" s="27" t="s">
        <v>698</v>
      </c>
      <c r="EC525" s="27" t="s">
        <v>698</v>
      </c>
      <c r="ED525" s="27" t="s">
        <v>698</v>
      </c>
      <c r="EE525" s="27" t="s">
        <v>698</v>
      </c>
      <c r="EF525" s="27" t="s">
        <v>698</v>
      </c>
      <c r="EG525" s="27" t="s">
        <v>698</v>
      </c>
      <c r="EH525" s="27" t="s">
        <v>698</v>
      </c>
      <c r="EI525" s="27" t="s">
        <v>698</v>
      </c>
      <c r="EJ525" s="27" t="s">
        <v>698</v>
      </c>
      <c r="EK525" s="27" t="s">
        <v>698</v>
      </c>
      <c r="EL525" s="27" t="s">
        <v>698</v>
      </c>
      <c r="EM525" s="27" t="s">
        <v>698</v>
      </c>
      <c r="EN525" s="27" t="s">
        <v>698</v>
      </c>
      <c r="EO525" s="27" t="s">
        <v>698</v>
      </c>
      <c r="EP525" s="27" t="s">
        <v>698</v>
      </c>
      <c r="EQ525" s="27" t="s">
        <v>698</v>
      </c>
      <c r="ER525" s="27" t="s">
        <v>698</v>
      </c>
      <c r="ES525" s="27" t="s">
        <v>698</v>
      </c>
      <c r="ET525" s="27" t="s">
        <v>698</v>
      </c>
      <c r="EU525" s="27" t="s">
        <v>698</v>
      </c>
      <c r="EV525" s="27" t="s">
        <v>698</v>
      </c>
      <c r="EW525" s="27" t="s">
        <v>2705</v>
      </c>
      <c r="EX525" s="27" t="s">
        <v>3731</v>
      </c>
      <c r="EY525" s="27" t="s">
        <v>2707</v>
      </c>
      <c r="EZ525" s="27" t="s">
        <v>694</v>
      </c>
      <c r="FA525" s="27" t="s">
        <v>694</v>
      </c>
      <c r="FB525" s="27" t="s">
        <v>694</v>
      </c>
      <c r="FC525" s="27" t="s">
        <v>694</v>
      </c>
      <c r="FD525" s="27" t="s">
        <v>694</v>
      </c>
      <c r="FE525" s="20" t="s">
        <v>3732</v>
      </c>
      <c r="FF525" s="29"/>
      <c r="FG525" s="29"/>
    </row>
    <row r="526" spans="1:163" x14ac:dyDescent="0.25">
      <c r="A526" s="27" t="str">
        <f t="shared" si="8"/>
        <v>IR003008009000000000000000000000000000</v>
      </c>
      <c r="B526" s="20" t="s">
        <v>2877</v>
      </c>
      <c r="C526" s="23" t="s">
        <v>2630</v>
      </c>
      <c r="D526" s="23" t="s">
        <v>710</v>
      </c>
      <c r="E526" s="23" t="s">
        <v>720</v>
      </c>
      <c r="F526" s="21" t="s">
        <v>722</v>
      </c>
      <c r="G526" s="23" t="s">
        <v>697</v>
      </c>
      <c r="H526" s="23" t="s">
        <v>697</v>
      </c>
      <c r="I526" s="21" t="s">
        <v>697</v>
      </c>
      <c r="J526" s="23" t="s">
        <v>697</v>
      </c>
      <c r="K526" s="64" t="s">
        <v>697</v>
      </c>
      <c r="L526" s="23" t="s">
        <v>697</v>
      </c>
      <c r="M526" s="23" t="s">
        <v>697</v>
      </c>
      <c r="N526" s="23" t="s">
        <v>697</v>
      </c>
      <c r="O526" s="23" t="s">
        <v>697</v>
      </c>
      <c r="P526" s="27"/>
      <c r="Q526" s="27" t="s">
        <v>704</v>
      </c>
      <c r="R526" s="27" t="s">
        <v>698</v>
      </c>
      <c r="S526" s="28" t="s">
        <v>694</v>
      </c>
      <c r="T526" s="28" t="s">
        <v>922</v>
      </c>
      <c r="U526" s="34" t="s">
        <v>3754</v>
      </c>
      <c r="V526" s="52" t="s">
        <v>905</v>
      </c>
      <c r="W526" s="20"/>
      <c r="X526" s="20"/>
      <c r="Y526" s="20" t="s">
        <v>3755</v>
      </c>
      <c r="Z526" s="20"/>
      <c r="AA526" s="20"/>
      <c r="AB526" s="20"/>
      <c r="AC526" s="20"/>
      <c r="AD526" s="20"/>
      <c r="AE526" s="20"/>
      <c r="AF526" s="20"/>
      <c r="AG526" s="20"/>
      <c r="AH526" s="27" t="s">
        <v>3756</v>
      </c>
      <c r="AI526" s="28" t="s">
        <v>704</v>
      </c>
      <c r="AJ526" s="27" t="s">
        <v>698</v>
      </c>
      <c r="AK526" s="27" t="s">
        <v>698</v>
      </c>
      <c r="AL526" s="27" t="s">
        <v>698</v>
      </c>
      <c r="AM526" s="27" t="s">
        <v>698</v>
      </c>
      <c r="AN526" s="27" t="s">
        <v>698</v>
      </c>
      <c r="AO526" s="27" t="s">
        <v>698</v>
      </c>
      <c r="AP526" s="27" t="s">
        <v>698</v>
      </c>
      <c r="AQ526" s="27" t="s">
        <v>698</v>
      </c>
      <c r="AR526" s="27" t="s">
        <v>698</v>
      </c>
      <c r="AS526" s="27" t="s">
        <v>698</v>
      </c>
      <c r="AT526" s="27" t="s">
        <v>698</v>
      </c>
      <c r="AU526" s="27" t="s">
        <v>698</v>
      </c>
      <c r="AV526" s="27" t="s">
        <v>698</v>
      </c>
      <c r="AW526" s="27" t="s">
        <v>698</v>
      </c>
      <c r="AX526" s="27" t="s">
        <v>698</v>
      </c>
      <c r="AY526" s="27" t="s">
        <v>698</v>
      </c>
      <c r="AZ526" s="27" t="s">
        <v>698</v>
      </c>
      <c r="BA526" s="27" t="s">
        <v>698</v>
      </c>
      <c r="BB526" s="27" t="s">
        <v>698</v>
      </c>
      <c r="BC526" s="27" t="s">
        <v>698</v>
      </c>
      <c r="BD526" s="27" t="s">
        <v>698</v>
      </c>
      <c r="BE526" s="27" t="s">
        <v>698</v>
      </c>
      <c r="BF526" s="27" t="s">
        <v>698</v>
      </c>
      <c r="BG526" s="27" t="s">
        <v>698</v>
      </c>
      <c r="BH526" s="27" t="s">
        <v>698</v>
      </c>
      <c r="BI526" s="27" t="s">
        <v>698</v>
      </c>
      <c r="BJ526" s="27" t="s">
        <v>698</v>
      </c>
      <c r="BK526" s="27" t="s">
        <v>698</v>
      </c>
      <c r="BL526" s="27" t="s">
        <v>698</v>
      </c>
      <c r="BM526" s="27" t="s">
        <v>698</v>
      </c>
      <c r="BN526" s="27" t="s">
        <v>698</v>
      </c>
      <c r="BO526" s="27" t="s">
        <v>698</v>
      </c>
      <c r="BP526" s="27" t="s">
        <v>704</v>
      </c>
      <c r="BQ526" s="27" t="s">
        <v>698</v>
      </c>
      <c r="BR526" s="27" t="s">
        <v>698</v>
      </c>
      <c r="BS526" s="27" t="s">
        <v>698</v>
      </c>
      <c r="BT526" s="27" t="s">
        <v>698</v>
      </c>
      <c r="BU526" s="27" t="s">
        <v>698</v>
      </c>
      <c r="BV526" s="27" t="s">
        <v>698</v>
      </c>
      <c r="BW526" s="27" t="s">
        <v>698</v>
      </c>
      <c r="BX526" s="27" t="s">
        <v>698</v>
      </c>
      <c r="BY526" s="27" t="s">
        <v>698</v>
      </c>
      <c r="BZ526" s="27" t="s">
        <v>698</v>
      </c>
      <c r="CA526" s="27" t="s">
        <v>698</v>
      </c>
      <c r="CB526" s="27" t="s">
        <v>698</v>
      </c>
      <c r="CC526" s="27" t="s">
        <v>698</v>
      </c>
      <c r="CD526" s="27" t="s">
        <v>698</v>
      </c>
      <c r="CE526" s="27" t="s">
        <v>698</v>
      </c>
      <c r="CF526" s="27" t="s">
        <v>698</v>
      </c>
      <c r="CG526" s="27" t="s">
        <v>698</v>
      </c>
      <c r="CH526" s="27" t="s">
        <v>698</v>
      </c>
      <c r="CI526" s="27" t="s">
        <v>698</v>
      </c>
      <c r="CJ526" s="27" t="s">
        <v>698</v>
      </c>
      <c r="CK526" s="27" t="s">
        <v>698</v>
      </c>
      <c r="CL526" s="27" t="s">
        <v>698</v>
      </c>
      <c r="CM526" s="27" t="s">
        <v>698</v>
      </c>
      <c r="CN526" s="27" t="s">
        <v>698</v>
      </c>
      <c r="CO526" s="27" t="s">
        <v>698</v>
      </c>
      <c r="CP526" s="27" t="s">
        <v>698</v>
      </c>
      <c r="CQ526" s="27" t="s">
        <v>698</v>
      </c>
      <c r="CR526" s="27" t="s">
        <v>698</v>
      </c>
      <c r="CS526" s="27" t="s">
        <v>698</v>
      </c>
      <c r="CT526" s="27" t="s">
        <v>698</v>
      </c>
      <c r="CU526" s="27" t="s">
        <v>698</v>
      </c>
      <c r="CV526" s="27" t="s">
        <v>698</v>
      </c>
      <c r="CW526" s="27" t="s">
        <v>698</v>
      </c>
      <c r="CX526" s="27" t="s">
        <v>698</v>
      </c>
      <c r="CY526" s="27" t="s">
        <v>698</v>
      </c>
      <c r="CZ526" s="27" t="s">
        <v>698</v>
      </c>
      <c r="DA526" s="27" t="s">
        <v>698</v>
      </c>
      <c r="DB526" s="27" t="s">
        <v>698</v>
      </c>
      <c r="DC526" s="27" t="s">
        <v>698</v>
      </c>
      <c r="DD526" s="27" t="s">
        <v>698</v>
      </c>
      <c r="DE526" s="27" t="s">
        <v>698</v>
      </c>
      <c r="DF526" s="27" t="s">
        <v>698</v>
      </c>
      <c r="DG526" s="27" t="s">
        <v>698</v>
      </c>
      <c r="DH526" s="27" t="s">
        <v>698</v>
      </c>
      <c r="DI526" s="27" t="s">
        <v>698</v>
      </c>
      <c r="DJ526" s="27" t="s">
        <v>698</v>
      </c>
      <c r="DK526" s="27" t="s">
        <v>698</v>
      </c>
      <c r="DL526" s="27" t="s">
        <v>698</v>
      </c>
      <c r="DM526" s="27" t="s">
        <v>698</v>
      </c>
      <c r="DN526" s="27" t="s">
        <v>698</v>
      </c>
      <c r="DO526" s="27" t="s">
        <v>698</v>
      </c>
      <c r="DP526" s="27" t="s">
        <v>698</v>
      </c>
      <c r="DQ526" s="27" t="s">
        <v>698</v>
      </c>
      <c r="DR526" s="27" t="s">
        <v>698</v>
      </c>
      <c r="DS526" s="27" t="s">
        <v>698</v>
      </c>
      <c r="DT526" s="27" t="s">
        <v>698</v>
      </c>
      <c r="DU526" s="27" t="s">
        <v>698</v>
      </c>
      <c r="DV526" s="27" t="s">
        <v>698</v>
      </c>
      <c r="DW526" s="27" t="s">
        <v>698</v>
      </c>
      <c r="DX526" s="27" t="s">
        <v>698</v>
      </c>
      <c r="DY526" s="27" t="s">
        <v>698</v>
      </c>
      <c r="DZ526" s="27" t="s">
        <v>698</v>
      </c>
      <c r="EA526" s="27" t="s">
        <v>698</v>
      </c>
      <c r="EB526" s="27" t="s">
        <v>698</v>
      </c>
      <c r="EC526" s="27" t="s">
        <v>698</v>
      </c>
      <c r="ED526" s="27" t="s">
        <v>698</v>
      </c>
      <c r="EE526" s="27" t="s">
        <v>698</v>
      </c>
      <c r="EF526" s="27" t="s">
        <v>698</v>
      </c>
      <c r="EG526" s="27" t="s">
        <v>698</v>
      </c>
      <c r="EH526" s="27" t="s">
        <v>698</v>
      </c>
      <c r="EI526" s="27" t="s">
        <v>698</v>
      </c>
      <c r="EJ526" s="27" t="s">
        <v>698</v>
      </c>
      <c r="EK526" s="27" t="s">
        <v>698</v>
      </c>
      <c r="EL526" s="27" t="s">
        <v>698</v>
      </c>
      <c r="EM526" s="27" t="s">
        <v>698</v>
      </c>
      <c r="EN526" s="27" t="s">
        <v>698</v>
      </c>
      <c r="EO526" s="27" t="s">
        <v>698</v>
      </c>
      <c r="EP526" s="27" t="s">
        <v>698</v>
      </c>
      <c r="EQ526" s="27" t="s">
        <v>698</v>
      </c>
      <c r="ER526" s="27" t="s">
        <v>698</v>
      </c>
      <c r="ES526" s="27" t="s">
        <v>698</v>
      </c>
      <c r="ET526" s="27" t="s">
        <v>698</v>
      </c>
      <c r="EU526" s="27" t="s">
        <v>698</v>
      </c>
      <c r="EV526" s="27" t="s">
        <v>698</v>
      </c>
      <c r="EW526" s="27" t="s">
        <v>2705</v>
      </c>
      <c r="EX526" s="27" t="s">
        <v>3731</v>
      </c>
      <c r="EY526" s="27" t="s">
        <v>2707</v>
      </c>
      <c r="EZ526" s="27" t="s">
        <v>694</v>
      </c>
      <c r="FA526" s="27" t="s">
        <v>694</v>
      </c>
      <c r="FB526" s="27" t="s">
        <v>694</v>
      </c>
      <c r="FC526" s="27" t="s">
        <v>694</v>
      </c>
      <c r="FD526" s="27" t="s">
        <v>694</v>
      </c>
      <c r="FE526" s="20" t="s">
        <v>3732</v>
      </c>
      <c r="FF526" s="29"/>
      <c r="FG526" s="29"/>
    </row>
    <row r="527" spans="1:163" x14ac:dyDescent="0.25">
      <c r="A527" s="27" t="str">
        <f t="shared" si="8"/>
        <v>IR003008010000000000000000000000000000</v>
      </c>
      <c r="B527" s="20" t="s">
        <v>2877</v>
      </c>
      <c r="C527" s="23" t="s">
        <v>2630</v>
      </c>
      <c r="D527" s="23" t="s">
        <v>710</v>
      </c>
      <c r="E527" s="23" t="s">
        <v>720</v>
      </c>
      <c r="F527" s="21" t="s">
        <v>724</v>
      </c>
      <c r="G527" s="23" t="s">
        <v>697</v>
      </c>
      <c r="H527" s="23" t="s">
        <v>697</v>
      </c>
      <c r="I527" s="21" t="s">
        <v>697</v>
      </c>
      <c r="J527" s="23" t="s">
        <v>697</v>
      </c>
      <c r="K527" s="64" t="s">
        <v>697</v>
      </c>
      <c r="L527" s="23" t="s">
        <v>697</v>
      </c>
      <c r="M527" s="23" t="s">
        <v>697</v>
      </c>
      <c r="N527" s="23" t="s">
        <v>697</v>
      </c>
      <c r="O527" s="23" t="s">
        <v>697</v>
      </c>
      <c r="P527" s="27"/>
      <c r="Q527" s="27" t="s">
        <v>704</v>
      </c>
      <c r="R527" s="27" t="s">
        <v>698</v>
      </c>
      <c r="S527" s="28" t="s">
        <v>694</v>
      </c>
      <c r="T527" s="28" t="s">
        <v>922</v>
      </c>
      <c r="U527" s="34" t="s">
        <v>3757</v>
      </c>
      <c r="V527" s="52" t="s">
        <v>905</v>
      </c>
      <c r="W527" s="20"/>
      <c r="X527" s="20"/>
      <c r="Y527" s="20" t="s">
        <v>3758</v>
      </c>
      <c r="Z527" s="20"/>
      <c r="AA527" s="20"/>
      <c r="AB527" s="20"/>
      <c r="AC527" s="20"/>
      <c r="AD527" s="20"/>
      <c r="AE527" s="20"/>
      <c r="AF527" s="20"/>
      <c r="AG527" s="20"/>
      <c r="AH527" s="27" t="s">
        <v>3759</v>
      </c>
      <c r="AI527" s="28" t="s">
        <v>704</v>
      </c>
      <c r="AJ527" s="27" t="s">
        <v>698</v>
      </c>
      <c r="AK527" s="27" t="s">
        <v>698</v>
      </c>
      <c r="AL527" s="27" t="s">
        <v>698</v>
      </c>
      <c r="AM527" s="27" t="s">
        <v>698</v>
      </c>
      <c r="AN527" s="27" t="s">
        <v>698</v>
      </c>
      <c r="AO527" s="27" t="s">
        <v>698</v>
      </c>
      <c r="AP527" s="27" t="s">
        <v>698</v>
      </c>
      <c r="AQ527" s="27" t="s">
        <v>698</v>
      </c>
      <c r="AR527" s="27" t="s">
        <v>698</v>
      </c>
      <c r="AS527" s="27" t="s">
        <v>698</v>
      </c>
      <c r="AT527" s="27" t="s">
        <v>698</v>
      </c>
      <c r="AU527" s="27" t="s">
        <v>698</v>
      </c>
      <c r="AV527" s="27" t="s">
        <v>698</v>
      </c>
      <c r="AW527" s="27" t="s">
        <v>698</v>
      </c>
      <c r="AX527" s="27" t="s">
        <v>698</v>
      </c>
      <c r="AY527" s="27" t="s">
        <v>698</v>
      </c>
      <c r="AZ527" s="27" t="s">
        <v>698</v>
      </c>
      <c r="BA527" s="27" t="s">
        <v>698</v>
      </c>
      <c r="BB527" s="27" t="s">
        <v>698</v>
      </c>
      <c r="BC527" s="27" t="s">
        <v>698</v>
      </c>
      <c r="BD527" s="27" t="s">
        <v>698</v>
      </c>
      <c r="BE527" s="27" t="s">
        <v>698</v>
      </c>
      <c r="BF527" s="27" t="s">
        <v>698</v>
      </c>
      <c r="BG527" s="27" t="s">
        <v>698</v>
      </c>
      <c r="BH527" s="27" t="s">
        <v>698</v>
      </c>
      <c r="BI527" s="27" t="s">
        <v>698</v>
      </c>
      <c r="BJ527" s="27" t="s">
        <v>698</v>
      </c>
      <c r="BK527" s="27" t="s">
        <v>698</v>
      </c>
      <c r="BL527" s="27" t="s">
        <v>698</v>
      </c>
      <c r="BM527" s="27" t="s">
        <v>698</v>
      </c>
      <c r="BN527" s="27" t="s">
        <v>698</v>
      </c>
      <c r="BO527" s="27" t="s">
        <v>698</v>
      </c>
      <c r="BP527" s="27" t="s">
        <v>698</v>
      </c>
      <c r="BQ527" s="27" t="s">
        <v>698</v>
      </c>
      <c r="BR527" s="27" t="s">
        <v>698</v>
      </c>
      <c r="BS527" s="27" t="s">
        <v>698</v>
      </c>
      <c r="BT527" s="27" t="s">
        <v>698</v>
      </c>
      <c r="BU527" s="27" t="s">
        <v>698</v>
      </c>
      <c r="BV527" s="27" t="s">
        <v>698</v>
      </c>
      <c r="BW527" s="27" t="s">
        <v>698</v>
      </c>
      <c r="BX527" s="27" t="s">
        <v>698</v>
      </c>
      <c r="BY527" s="27" t="s">
        <v>698</v>
      </c>
      <c r="BZ527" s="27" t="s">
        <v>698</v>
      </c>
      <c r="CA527" s="27" t="s">
        <v>698</v>
      </c>
      <c r="CB527" s="27" t="s">
        <v>698</v>
      </c>
      <c r="CC527" s="27" t="s">
        <v>698</v>
      </c>
      <c r="CD527" s="27" t="s">
        <v>698</v>
      </c>
      <c r="CE527" s="27" t="s">
        <v>698</v>
      </c>
      <c r="CF527" s="27" t="s">
        <v>698</v>
      </c>
      <c r="CG527" s="27" t="s">
        <v>698</v>
      </c>
      <c r="CH527" s="27" t="s">
        <v>698</v>
      </c>
      <c r="CI527" s="27" t="s">
        <v>698</v>
      </c>
      <c r="CJ527" s="27" t="s">
        <v>698</v>
      </c>
      <c r="CK527" s="27" t="s">
        <v>698</v>
      </c>
      <c r="CL527" s="27" t="s">
        <v>698</v>
      </c>
      <c r="CM527" s="27" t="s">
        <v>698</v>
      </c>
      <c r="CN527" s="27" t="s">
        <v>698</v>
      </c>
      <c r="CO527" s="27" t="s">
        <v>698</v>
      </c>
      <c r="CP527" s="27" t="s">
        <v>698</v>
      </c>
      <c r="CQ527" s="27" t="s">
        <v>698</v>
      </c>
      <c r="CR527" s="27" t="s">
        <v>698</v>
      </c>
      <c r="CS527" s="27" t="s">
        <v>704</v>
      </c>
      <c r="CT527" s="27" t="s">
        <v>698</v>
      </c>
      <c r="CU527" s="27" t="s">
        <v>698</v>
      </c>
      <c r="CV527" s="27" t="s">
        <v>698</v>
      </c>
      <c r="CW527" s="27" t="s">
        <v>698</v>
      </c>
      <c r="CX527" s="27" t="s">
        <v>698</v>
      </c>
      <c r="CY527" s="27" t="s">
        <v>698</v>
      </c>
      <c r="CZ527" s="27" t="s">
        <v>698</v>
      </c>
      <c r="DA527" s="27" t="s">
        <v>698</v>
      </c>
      <c r="DB527" s="27" t="s">
        <v>698</v>
      </c>
      <c r="DC527" s="27" t="s">
        <v>698</v>
      </c>
      <c r="DD527" s="27" t="s">
        <v>698</v>
      </c>
      <c r="DE527" s="27" t="s">
        <v>698</v>
      </c>
      <c r="DF527" s="27" t="s">
        <v>698</v>
      </c>
      <c r="DG527" s="27" t="s">
        <v>698</v>
      </c>
      <c r="DH527" s="27" t="s">
        <v>698</v>
      </c>
      <c r="DI527" s="27" t="s">
        <v>698</v>
      </c>
      <c r="DJ527" s="27" t="s">
        <v>698</v>
      </c>
      <c r="DK527" s="27" t="s">
        <v>698</v>
      </c>
      <c r="DL527" s="27" t="s">
        <v>698</v>
      </c>
      <c r="DM527" s="27" t="s">
        <v>698</v>
      </c>
      <c r="DN527" s="27" t="s">
        <v>698</v>
      </c>
      <c r="DO527" s="27" t="s">
        <v>698</v>
      </c>
      <c r="DP527" s="27" t="s">
        <v>698</v>
      </c>
      <c r="DQ527" s="27" t="s">
        <v>698</v>
      </c>
      <c r="DR527" s="27" t="s">
        <v>698</v>
      </c>
      <c r="DS527" s="27" t="s">
        <v>698</v>
      </c>
      <c r="DT527" s="27" t="s">
        <v>698</v>
      </c>
      <c r="DU527" s="27" t="s">
        <v>698</v>
      </c>
      <c r="DV527" s="27" t="s">
        <v>698</v>
      </c>
      <c r="DW527" s="27" t="s">
        <v>698</v>
      </c>
      <c r="DX527" s="27" t="s">
        <v>698</v>
      </c>
      <c r="DY527" s="27" t="s">
        <v>698</v>
      </c>
      <c r="DZ527" s="27" t="s">
        <v>698</v>
      </c>
      <c r="EA527" s="27" t="s">
        <v>698</v>
      </c>
      <c r="EB527" s="27" t="s">
        <v>698</v>
      </c>
      <c r="EC527" s="27" t="s">
        <v>698</v>
      </c>
      <c r="ED527" s="27" t="s">
        <v>698</v>
      </c>
      <c r="EE527" s="27" t="s">
        <v>698</v>
      </c>
      <c r="EF527" s="27" t="s">
        <v>698</v>
      </c>
      <c r="EG527" s="27" t="s">
        <v>698</v>
      </c>
      <c r="EH527" s="27" t="s">
        <v>698</v>
      </c>
      <c r="EI527" s="27" t="s">
        <v>698</v>
      </c>
      <c r="EJ527" s="27" t="s">
        <v>698</v>
      </c>
      <c r="EK527" s="27" t="s">
        <v>698</v>
      </c>
      <c r="EL527" s="27" t="s">
        <v>698</v>
      </c>
      <c r="EM527" s="27" t="s">
        <v>698</v>
      </c>
      <c r="EN527" s="27" t="s">
        <v>698</v>
      </c>
      <c r="EO527" s="27" t="s">
        <v>698</v>
      </c>
      <c r="EP527" s="27" t="s">
        <v>698</v>
      </c>
      <c r="EQ527" s="27" t="s">
        <v>698</v>
      </c>
      <c r="ER527" s="27" t="s">
        <v>698</v>
      </c>
      <c r="ES527" s="27" t="s">
        <v>698</v>
      </c>
      <c r="ET527" s="27" t="s">
        <v>698</v>
      </c>
      <c r="EU527" s="27" t="s">
        <v>698</v>
      </c>
      <c r="EV527" s="27" t="s">
        <v>698</v>
      </c>
      <c r="EW527" s="27" t="s">
        <v>2705</v>
      </c>
      <c r="EX527" s="27" t="s">
        <v>3731</v>
      </c>
      <c r="EY527" s="27" t="s">
        <v>2707</v>
      </c>
      <c r="EZ527" s="27" t="s">
        <v>694</v>
      </c>
      <c r="FA527" s="27" t="s">
        <v>694</v>
      </c>
      <c r="FB527" s="27" t="s">
        <v>694</v>
      </c>
      <c r="FC527" s="27" t="s">
        <v>694</v>
      </c>
      <c r="FD527" s="27" t="s">
        <v>694</v>
      </c>
      <c r="FE527" s="20" t="s">
        <v>3732</v>
      </c>
      <c r="FF527" s="29"/>
      <c r="FG527" s="29"/>
    </row>
    <row r="528" spans="1:163" x14ac:dyDescent="0.25">
      <c r="A528" s="27" t="str">
        <f t="shared" si="8"/>
        <v>IR003008011000000000000000000000000000</v>
      </c>
      <c r="B528" s="20" t="s">
        <v>2877</v>
      </c>
      <c r="C528" s="23" t="s">
        <v>2630</v>
      </c>
      <c r="D528" s="23" t="s">
        <v>710</v>
      </c>
      <c r="E528" s="23" t="s">
        <v>720</v>
      </c>
      <c r="F528" s="21" t="s">
        <v>734</v>
      </c>
      <c r="G528" s="23" t="s">
        <v>697</v>
      </c>
      <c r="H528" s="23" t="s">
        <v>697</v>
      </c>
      <c r="I528" s="21" t="s">
        <v>697</v>
      </c>
      <c r="J528" s="23" t="s">
        <v>697</v>
      </c>
      <c r="K528" s="64" t="s">
        <v>697</v>
      </c>
      <c r="L528" s="23" t="s">
        <v>697</v>
      </c>
      <c r="M528" s="23" t="s">
        <v>697</v>
      </c>
      <c r="N528" s="23" t="s">
        <v>697</v>
      </c>
      <c r="O528" s="23" t="s">
        <v>697</v>
      </c>
      <c r="P528" s="27"/>
      <c r="Q528" s="27" t="s">
        <v>704</v>
      </c>
      <c r="R528" s="27" t="s">
        <v>698</v>
      </c>
      <c r="S528" s="28" t="s">
        <v>694</v>
      </c>
      <c r="T528" s="28" t="s">
        <v>922</v>
      </c>
      <c r="U528" s="34" t="s">
        <v>3760</v>
      </c>
      <c r="V528" s="52" t="s">
        <v>905</v>
      </c>
      <c r="W528" s="20"/>
      <c r="X528" s="20"/>
      <c r="Y528" s="20" t="s">
        <v>3761</v>
      </c>
      <c r="Z528" s="20"/>
      <c r="AA528" s="20"/>
      <c r="AB528" s="20"/>
      <c r="AC528" s="20"/>
      <c r="AD528" s="20"/>
      <c r="AE528" s="20"/>
      <c r="AF528" s="20"/>
      <c r="AG528" s="20"/>
      <c r="AH528" s="27" t="s">
        <v>3762</v>
      </c>
      <c r="AI528" s="28" t="s">
        <v>704</v>
      </c>
      <c r="AJ528" s="27" t="s">
        <v>698</v>
      </c>
      <c r="AK528" s="27" t="s">
        <v>698</v>
      </c>
      <c r="AL528" s="27" t="s">
        <v>698</v>
      </c>
      <c r="AM528" s="27" t="s">
        <v>698</v>
      </c>
      <c r="AN528" s="27" t="s">
        <v>698</v>
      </c>
      <c r="AO528" s="27" t="s">
        <v>698</v>
      </c>
      <c r="AP528" s="27" t="s">
        <v>698</v>
      </c>
      <c r="AQ528" s="27" t="s">
        <v>698</v>
      </c>
      <c r="AR528" s="27" t="s">
        <v>698</v>
      </c>
      <c r="AS528" s="27" t="s">
        <v>698</v>
      </c>
      <c r="AT528" s="27" t="s">
        <v>698</v>
      </c>
      <c r="AU528" s="27" t="s">
        <v>698</v>
      </c>
      <c r="AV528" s="27" t="s">
        <v>698</v>
      </c>
      <c r="AW528" s="27" t="s">
        <v>698</v>
      </c>
      <c r="AX528" s="27" t="s">
        <v>698</v>
      </c>
      <c r="AY528" s="27" t="s">
        <v>698</v>
      </c>
      <c r="AZ528" s="27" t="s">
        <v>698</v>
      </c>
      <c r="BA528" s="27" t="s">
        <v>698</v>
      </c>
      <c r="BB528" s="27" t="s">
        <v>698</v>
      </c>
      <c r="BC528" s="27" t="s">
        <v>698</v>
      </c>
      <c r="BD528" s="27" t="s">
        <v>698</v>
      </c>
      <c r="BE528" s="27" t="s">
        <v>698</v>
      </c>
      <c r="BF528" s="27" t="s">
        <v>698</v>
      </c>
      <c r="BG528" s="27" t="s">
        <v>698</v>
      </c>
      <c r="BH528" s="27" t="s">
        <v>698</v>
      </c>
      <c r="BI528" s="27" t="s">
        <v>698</v>
      </c>
      <c r="BJ528" s="27" t="s">
        <v>698</v>
      </c>
      <c r="BK528" s="27" t="s">
        <v>698</v>
      </c>
      <c r="BL528" s="27" t="s">
        <v>698</v>
      </c>
      <c r="BM528" s="27" t="s">
        <v>698</v>
      </c>
      <c r="BN528" s="27" t="s">
        <v>698</v>
      </c>
      <c r="BO528" s="27" t="s">
        <v>698</v>
      </c>
      <c r="BP528" s="27" t="s">
        <v>698</v>
      </c>
      <c r="BQ528" s="27" t="s">
        <v>698</v>
      </c>
      <c r="BR528" s="27" t="s">
        <v>698</v>
      </c>
      <c r="BS528" s="27" t="s">
        <v>698</v>
      </c>
      <c r="BT528" s="27" t="s">
        <v>698</v>
      </c>
      <c r="BU528" s="27" t="s">
        <v>698</v>
      </c>
      <c r="BV528" s="27" t="s">
        <v>698</v>
      </c>
      <c r="BW528" s="27" t="s">
        <v>698</v>
      </c>
      <c r="BX528" s="27" t="s">
        <v>698</v>
      </c>
      <c r="BY528" s="27" t="s">
        <v>698</v>
      </c>
      <c r="BZ528" s="27" t="s">
        <v>698</v>
      </c>
      <c r="CA528" s="27" t="s">
        <v>698</v>
      </c>
      <c r="CB528" s="27" t="s">
        <v>698</v>
      </c>
      <c r="CC528" s="27" t="s">
        <v>698</v>
      </c>
      <c r="CD528" s="27" t="s">
        <v>698</v>
      </c>
      <c r="CE528" s="27" t="s">
        <v>698</v>
      </c>
      <c r="CF528" s="27" t="s">
        <v>698</v>
      </c>
      <c r="CG528" s="27" t="s">
        <v>698</v>
      </c>
      <c r="CH528" s="27" t="s">
        <v>698</v>
      </c>
      <c r="CI528" s="27" t="s">
        <v>698</v>
      </c>
      <c r="CJ528" s="27" t="s">
        <v>698</v>
      </c>
      <c r="CK528" s="27" t="s">
        <v>698</v>
      </c>
      <c r="CL528" s="27" t="s">
        <v>698</v>
      </c>
      <c r="CM528" s="27" t="s">
        <v>698</v>
      </c>
      <c r="CN528" s="27" t="s">
        <v>698</v>
      </c>
      <c r="CO528" s="27" t="s">
        <v>698</v>
      </c>
      <c r="CP528" s="27" t="s">
        <v>698</v>
      </c>
      <c r="CQ528" s="27" t="s">
        <v>698</v>
      </c>
      <c r="CR528" s="27" t="s">
        <v>698</v>
      </c>
      <c r="CS528" s="27" t="s">
        <v>704</v>
      </c>
      <c r="CT528" s="27" t="s">
        <v>698</v>
      </c>
      <c r="CU528" s="27" t="s">
        <v>698</v>
      </c>
      <c r="CV528" s="27" t="s">
        <v>698</v>
      </c>
      <c r="CW528" s="27" t="s">
        <v>698</v>
      </c>
      <c r="CX528" s="27" t="s">
        <v>698</v>
      </c>
      <c r="CY528" s="27" t="s">
        <v>698</v>
      </c>
      <c r="CZ528" s="27" t="s">
        <v>698</v>
      </c>
      <c r="DA528" s="27" t="s">
        <v>698</v>
      </c>
      <c r="DB528" s="27" t="s">
        <v>698</v>
      </c>
      <c r="DC528" s="27" t="s">
        <v>698</v>
      </c>
      <c r="DD528" s="27" t="s">
        <v>698</v>
      </c>
      <c r="DE528" s="27" t="s">
        <v>698</v>
      </c>
      <c r="DF528" s="27" t="s">
        <v>698</v>
      </c>
      <c r="DG528" s="27" t="s">
        <v>698</v>
      </c>
      <c r="DH528" s="27" t="s">
        <v>698</v>
      </c>
      <c r="DI528" s="27" t="s">
        <v>698</v>
      </c>
      <c r="DJ528" s="27" t="s">
        <v>698</v>
      </c>
      <c r="DK528" s="27" t="s">
        <v>698</v>
      </c>
      <c r="DL528" s="27" t="s">
        <v>698</v>
      </c>
      <c r="DM528" s="27" t="s">
        <v>698</v>
      </c>
      <c r="DN528" s="27" t="s">
        <v>698</v>
      </c>
      <c r="DO528" s="27" t="s">
        <v>698</v>
      </c>
      <c r="DP528" s="27" t="s">
        <v>698</v>
      </c>
      <c r="DQ528" s="27" t="s">
        <v>698</v>
      </c>
      <c r="DR528" s="27" t="s">
        <v>698</v>
      </c>
      <c r="DS528" s="27" t="s">
        <v>698</v>
      </c>
      <c r="DT528" s="27" t="s">
        <v>698</v>
      </c>
      <c r="DU528" s="27" t="s">
        <v>698</v>
      </c>
      <c r="DV528" s="27" t="s">
        <v>698</v>
      </c>
      <c r="DW528" s="27" t="s">
        <v>698</v>
      </c>
      <c r="DX528" s="27" t="s">
        <v>698</v>
      </c>
      <c r="DY528" s="27" t="s">
        <v>698</v>
      </c>
      <c r="DZ528" s="27" t="s">
        <v>698</v>
      </c>
      <c r="EA528" s="27" t="s">
        <v>698</v>
      </c>
      <c r="EB528" s="27" t="s">
        <v>698</v>
      </c>
      <c r="EC528" s="27" t="s">
        <v>698</v>
      </c>
      <c r="ED528" s="27" t="s">
        <v>698</v>
      </c>
      <c r="EE528" s="27" t="s">
        <v>698</v>
      </c>
      <c r="EF528" s="27" t="s">
        <v>698</v>
      </c>
      <c r="EG528" s="27" t="s">
        <v>698</v>
      </c>
      <c r="EH528" s="27" t="s">
        <v>698</v>
      </c>
      <c r="EI528" s="27" t="s">
        <v>698</v>
      </c>
      <c r="EJ528" s="27" t="s">
        <v>698</v>
      </c>
      <c r="EK528" s="27" t="s">
        <v>698</v>
      </c>
      <c r="EL528" s="27" t="s">
        <v>698</v>
      </c>
      <c r="EM528" s="27" t="s">
        <v>698</v>
      </c>
      <c r="EN528" s="27" t="s">
        <v>698</v>
      </c>
      <c r="EO528" s="27" t="s">
        <v>698</v>
      </c>
      <c r="EP528" s="27" t="s">
        <v>698</v>
      </c>
      <c r="EQ528" s="27" t="s">
        <v>698</v>
      </c>
      <c r="ER528" s="27" t="s">
        <v>698</v>
      </c>
      <c r="ES528" s="27" t="s">
        <v>698</v>
      </c>
      <c r="ET528" s="27" t="s">
        <v>698</v>
      </c>
      <c r="EU528" s="27" t="s">
        <v>698</v>
      </c>
      <c r="EV528" s="27" t="s">
        <v>698</v>
      </c>
      <c r="EW528" s="27" t="s">
        <v>2705</v>
      </c>
      <c r="EX528" s="27" t="s">
        <v>3731</v>
      </c>
      <c r="EY528" s="27" t="s">
        <v>2707</v>
      </c>
      <c r="EZ528" s="27" t="s">
        <v>694</v>
      </c>
      <c r="FA528" s="27" t="s">
        <v>694</v>
      </c>
      <c r="FB528" s="27" t="s">
        <v>694</v>
      </c>
      <c r="FC528" s="27" t="s">
        <v>694</v>
      </c>
      <c r="FD528" s="27" t="s">
        <v>694</v>
      </c>
      <c r="FE528" s="20" t="s">
        <v>3732</v>
      </c>
      <c r="FF528" s="29"/>
      <c r="FG528" s="29"/>
    </row>
    <row r="529" spans="1:163" x14ac:dyDescent="0.25">
      <c r="A529" s="27" t="str">
        <f t="shared" si="8"/>
        <v>IR003008012000000000000000000000000000</v>
      </c>
      <c r="B529" s="27" t="s">
        <v>694</v>
      </c>
      <c r="C529" s="23" t="s">
        <v>2630</v>
      </c>
      <c r="D529" s="23" t="s">
        <v>710</v>
      </c>
      <c r="E529" s="23" t="s">
        <v>720</v>
      </c>
      <c r="F529" s="21" t="s">
        <v>736</v>
      </c>
      <c r="G529" s="23" t="s">
        <v>697</v>
      </c>
      <c r="H529" s="23" t="s">
        <v>697</v>
      </c>
      <c r="I529" s="21" t="s">
        <v>697</v>
      </c>
      <c r="J529" s="23" t="s">
        <v>697</v>
      </c>
      <c r="K529" s="64" t="s">
        <v>697</v>
      </c>
      <c r="L529" s="23" t="s">
        <v>697</v>
      </c>
      <c r="M529" s="23" t="s">
        <v>697</v>
      </c>
      <c r="N529" s="23" t="s">
        <v>697</v>
      </c>
      <c r="O529" s="23" t="s">
        <v>697</v>
      </c>
      <c r="P529" s="27"/>
      <c r="Q529" s="27" t="s">
        <v>698</v>
      </c>
      <c r="R529" s="27" t="s">
        <v>698</v>
      </c>
      <c r="S529" s="28" t="s">
        <v>694</v>
      </c>
      <c r="T529" s="28" t="s">
        <v>922</v>
      </c>
      <c r="U529" s="34" t="s">
        <v>3763</v>
      </c>
      <c r="V529" s="52" t="s">
        <v>905</v>
      </c>
      <c r="W529" s="20"/>
      <c r="X529" s="20"/>
      <c r="Y529" s="20" t="s">
        <v>3764</v>
      </c>
      <c r="Z529" s="20"/>
      <c r="AA529" s="20"/>
      <c r="AB529" s="20"/>
      <c r="AC529" s="20"/>
      <c r="AD529" s="20"/>
      <c r="AE529" s="20"/>
      <c r="AF529" s="20"/>
      <c r="AG529" s="20"/>
      <c r="AH529" s="27" t="s">
        <v>3765</v>
      </c>
      <c r="AI529" s="28" t="s">
        <v>698</v>
      </c>
      <c r="AJ529" s="27" t="s">
        <v>694</v>
      </c>
      <c r="AK529" s="27" t="s">
        <v>694</v>
      </c>
      <c r="AL529" s="27" t="s">
        <v>694</v>
      </c>
      <c r="AM529" s="27" t="s">
        <v>694</v>
      </c>
      <c r="AN529" s="27" t="s">
        <v>694</v>
      </c>
      <c r="AO529" s="27" t="s">
        <v>694</v>
      </c>
      <c r="AP529" s="27" t="s">
        <v>694</v>
      </c>
      <c r="AQ529" s="27" t="s">
        <v>694</v>
      </c>
      <c r="AR529" s="27" t="s">
        <v>694</v>
      </c>
      <c r="AS529" s="27" t="s">
        <v>694</v>
      </c>
      <c r="AT529" s="27" t="s">
        <v>694</v>
      </c>
      <c r="AU529" s="27" t="s">
        <v>694</v>
      </c>
      <c r="AV529" s="27" t="s">
        <v>694</v>
      </c>
      <c r="AW529" s="27" t="s">
        <v>694</v>
      </c>
      <c r="AX529" s="27" t="s">
        <v>694</v>
      </c>
      <c r="AY529" s="27" t="s">
        <v>694</v>
      </c>
      <c r="AZ529" s="27" t="s">
        <v>694</v>
      </c>
      <c r="BA529" s="27" t="s">
        <v>694</v>
      </c>
      <c r="BB529" s="27" t="s">
        <v>694</v>
      </c>
      <c r="BC529" s="27" t="s">
        <v>694</v>
      </c>
      <c r="BD529" s="27" t="s">
        <v>694</v>
      </c>
      <c r="BE529" s="27" t="s">
        <v>694</v>
      </c>
      <c r="BF529" s="27" t="s">
        <v>694</v>
      </c>
      <c r="BG529" s="27" t="s">
        <v>694</v>
      </c>
      <c r="BH529" s="27" t="s">
        <v>694</v>
      </c>
      <c r="BI529" s="27" t="s">
        <v>694</v>
      </c>
      <c r="BJ529" s="27" t="s">
        <v>694</v>
      </c>
      <c r="BK529" s="27" t="s">
        <v>694</v>
      </c>
      <c r="BL529" s="27" t="s">
        <v>694</v>
      </c>
      <c r="BM529" s="27" t="s">
        <v>694</v>
      </c>
      <c r="BN529" s="27" t="s">
        <v>694</v>
      </c>
      <c r="BO529" s="27" t="s">
        <v>694</v>
      </c>
      <c r="BP529" s="27" t="s">
        <v>694</v>
      </c>
      <c r="BQ529" s="27" t="s">
        <v>694</v>
      </c>
      <c r="BR529" s="27" t="s">
        <v>694</v>
      </c>
      <c r="BS529" s="27" t="s">
        <v>694</v>
      </c>
      <c r="BT529" s="27" t="s">
        <v>694</v>
      </c>
      <c r="BU529" s="27" t="s">
        <v>694</v>
      </c>
      <c r="BV529" s="27" t="s">
        <v>694</v>
      </c>
      <c r="BW529" s="27" t="s">
        <v>694</v>
      </c>
      <c r="BX529" s="27" t="s">
        <v>694</v>
      </c>
      <c r="BY529" s="27" t="s">
        <v>694</v>
      </c>
      <c r="BZ529" s="27" t="s">
        <v>694</v>
      </c>
      <c r="CA529" s="27" t="s">
        <v>694</v>
      </c>
      <c r="CB529" s="27" t="s">
        <v>694</v>
      </c>
      <c r="CC529" s="27" t="s">
        <v>694</v>
      </c>
      <c r="CD529" s="27" t="s">
        <v>694</v>
      </c>
      <c r="CE529" s="27" t="s">
        <v>694</v>
      </c>
      <c r="CF529" s="27" t="s">
        <v>694</v>
      </c>
      <c r="CG529" s="27" t="s">
        <v>694</v>
      </c>
      <c r="CH529" s="27" t="s">
        <v>694</v>
      </c>
      <c r="CI529" s="27" t="s">
        <v>694</v>
      </c>
      <c r="CJ529" s="27" t="s">
        <v>694</v>
      </c>
      <c r="CK529" s="27" t="s">
        <v>698</v>
      </c>
      <c r="CL529" s="27" t="s">
        <v>698</v>
      </c>
      <c r="CM529" s="27" t="s">
        <v>698</v>
      </c>
      <c r="CN529" s="27" t="s">
        <v>698</v>
      </c>
      <c r="CO529" s="27" t="s">
        <v>698</v>
      </c>
      <c r="CP529" s="27" t="s">
        <v>698</v>
      </c>
      <c r="CQ529" s="27" t="s">
        <v>698</v>
      </c>
      <c r="CR529" s="27" t="s">
        <v>698</v>
      </c>
      <c r="CS529" s="27" t="s">
        <v>698</v>
      </c>
      <c r="CT529" s="27" t="s">
        <v>698</v>
      </c>
      <c r="CU529" s="27" t="s">
        <v>698</v>
      </c>
      <c r="CV529" s="27" t="s">
        <v>698</v>
      </c>
      <c r="CW529" s="27" t="s">
        <v>698</v>
      </c>
      <c r="CX529" s="27" t="s">
        <v>698</v>
      </c>
      <c r="CY529" s="27" t="s">
        <v>698</v>
      </c>
      <c r="CZ529" s="27" t="s">
        <v>698</v>
      </c>
      <c r="DA529" s="27" t="s">
        <v>698</v>
      </c>
      <c r="DB529" s="27" t="s">
        <v>698</v>
      </c>
      <c r="DC529" s="27" t="s">
        <v>698</v>
      </c>
      <c r="DD529" s="27" t="s">
        <v>698</v>
      </c>
      <c r="DE529" s="27" t="s">
        <v>698</v>
      </c>
      <c r="DF529" s="27" t="s">
        <v>698</v>
      </c>
      <c r="DG529" s="27" t="s">
        <v>698</v>
      </c>
      <c r="DH529" s="27" t="s">
        <v>698</v>
      </c>
      <c r="DI529" s="27" t="s">
        <v>698</v>
      </c>
      <c r="DJ529" s="27" t="s">
        <v>698</v>
      </c>
      <c r="DK529" s="27" t="s">
        <v>698</v>
      </c>
      <c r="DL529" s="27" t="s">
        <v>698</v>
      </c>
      <c r="DM529" s="27" t="s">
        <v>698</v>
      </c>
      <c r="DN529" s="27" t="s">
        <v>698</v>
      </c>
      <c r="DO529" s="27" t="s">
        <v>698</v>
      </c>
      <c r="DP529" s="27" t="s">
        <v>698</v>
      </c>
      <c r="DQ529" s="27" t="s">
        <v>698</v>
      </c>
      <c r="DR529" s="27" t="s">
        <v>698</v>
      </c>
      <c r="DS529" s="27" t="s">
        <v>698</v>
      </c>
      <c r="DT529" s="27" t="s">
        <v>698</v>
      </c>
      <c r="DU529" s="27" t="s">
        <v>698</v>
      </c>
      <c r="DV529" s="27" t="s">
        <v>698</v>
      </c>
      <c r="DW529" s="27" t="s">
        <v>698</v>
      </c>
      <c r="DX529" s="27" t="s">
        <v>698</v>
      </c>
      <c r="DY529" s="27" t="s">
        <v>698</v>
      </c>
      <c r="DZ529" s="27" t="s">
        <v>698</v>
      </c>
      <c r="EA529" s="27" t="s">
        <v>698</v>
      </c>
      <c r="EB529" s="27" t="s">
        <v>698</v>
      </c>
      <c r="EC529" s="27" t="s">
        <v>698</v>
      </c>
      <c r="ED529" s="27" t="s">
        <v>698</v>
      </c>
      <c r="EE529" s="27" t="s">
        <v>698</v>
      </c>
      <c r="EF529" s="27" t="s">
        <v>698</v>
      </c>
      <c r="EG529" s="27" t="s">
        <v>698</v>
      </c>
      <c r="EH529" s="27" t="s">
        <v>698</v>
      </c>
      <c r="EI529" s="27" t="s">
        <v>698</v>
      </c>
      <c r="EJ529" s="27" t="s">
        <v>698</v>
      </c>
      <c r="EK529" s="27" t="s">
        <v>698</v>
      </c>
      <c r="EL529" s="27" t="s">
        <v>698</v>
      </c>
      <c r="EM529" s="27" t="s">
        <v>698</v>
      </c>
      <c r="EN529" s="27" t="s">
        <v>698</v>
      </c>
      <c r="EO529" s="27" t="s">
        <v>698</v>
      </c>
      <c r="EP529" s="27" t="s">
        <v>698</v>
      </c>
      <c r="EQ529" s="27" t="s">
        <v>698</v>
      </c>
      <c r="ER529" s="27" t="s">
        <v>698</v>
      </c>
      <c r="ES529" s="27" t="s">
        <v>698</v>
      </c>
      <c r="ET529" s="27" t="s">
        <v>698</v>
      </c>
      <c r="EU529" s="27" t="s">
        <v>698</v>
      </c>
      <c r="EV529" s="27" t="s">
        <v>698</v>
      </c>
      <c r="EW529" s="27" t="s">
        <v>694</v>
      </c>
      <c r="EX529" s="27" t="s">
        <v>694</v>
      </c>
      <c r="EY529" s="27" t="s">
        <v>694</v>
      </c>
      <c r="EZ529" s="27" t="s">
        <v>694</v>
      </c>
      <c r="FA529" s="27" t="s">
        <v>694</v>
      </c>
      <c r="FB529" s="27" t="s">
        <v>694</v>
      </c>
      <c r="FC529" s="27" t="s">
        <v>694</v>
      </c>
      <c r="FD529" s="27" t="s">
        <v>694</v>
      </c>
      <c r="FE529" s="20" t="s">
        <v>694</v>
      </c>
      <c r="FF529" s="29"/>
      <c r="FG529" s="29"/>
    </row>
    <row r="530" spans="1:163" x14ac:dyDescent="0.25">
      <c r="A530" s="27" t="str">
        <f t="shared" si="8"/>
        <v>IR003008012001000000000000000000000000</v>
      </c>
      <c r="B530" s="20" t="s">
        <v>2877</v>
      </c>
      <c r="C530" s="23" t="s">
        <v>2630</v>
      </c>
      <c r="D530" s="23" t="s">
        <v>710</v>
      </c>
      <c r="E530" s="23" t="s">
        <v>720</v>
      </c>
      <c r="F530" s="21" t="s">
        <v>736</v>
      </c>
      <c r="G530" s="21" t="s">
        <v>702</v>
      </c>
      <c r="H530" s="23" t="s">
        <v>697</v>
      </c>
      <c r="I530" s="21" t="s">
        <v>697</v>
      </c>
      <c r="J530" s="23" t="s">
        <v>697</v>
      </c>
      <c r="K530" s="64" t="s">
        <v>697</v>
      </c>
      <c r="L530" s="23" t="s">
        <v>697</v>
      </c>
      <c r="M530" s="23" t="s">
        <v>697</v>
      </c>
      <c r="N530" s="23" t="s">
        <v>697</v>
      </c>
      <c r="O530" s="23" t="s">
        <v>697</v>
      </c>
      <c r="P530" s="27"/>
      <c r="Q530" s="27" t="s">
        <v>704</v>
      </c>
      <c r="R530" s="27" t="s">
        <v>698</v>
      </c>
      <c r="S530" s="28" t="s">
        <v>694</v>
      </c>
      <c r="T530" s="28" t="s">
        <v>922</v>
      </c>
      <c r="U530" s="34" t="s">
        <v>3766</v>
      </c>
      <c r="V530" s="52" t="s">
        <v>905</v>
      </c>
      <c r="W530" s="20"/>
      <c r="X530" s="20"/>
      <c r="Y530" s="20"/>
      <c r="Z530" s="27" t="s">
        <v>3767</v>
      </c>
      <c r="AA530" s="20"/>
      <c r="AB530" s="20"/>
      <c r="AC530" s="20"/>
      <c r="AD530" s="20"/>
      <c r="AE530" s="20"/>
      <c r="AF530" s="20"/>
      <c r="AG530" s="20"/>
      <c r="AH530" s="27" t="s">
        <v>3768</v>
      </c>
      <c r="AI530" s="28" t="s">
        <v>704</v>
      </c>
      <c r="AJ530" s="27" t="s">
        <v>698</v>
      </c>
      <c r="AK530" s="27" t="s">
        <v>698</v>
      </c>
      <c r="AL530" s="27" t="s">
        <v>698</v>
      </c>
      <c r="AM530" s="27" t="s">
        <v>698</v>
      </c>
      <c r="AN530" s="27" t="s">
        <v>698</v>
      </c>
      <c r="AO530" s="27" t="s">
        <v>698</v>
      </c>
      <c r="AP530" s="27" t="s">
        <v>698</v>
      </c>
      <c r="AQ530" s="27" t="s">
        <v>698</v>
      </c>
      <c r="AR530" s="27" t="s">
        <v>698</v>
      </c>
      <c r="AS530" s="27" t="s">
        <v>698</v>
      </c>
      <c r="AT530" s="27" t="s">
        <v>698</v>
      </c>
      <c r="AU530" s="27" t="s">
        <v>698</v>
      </c>
      <c r="AV530" s="27" t="s">
        <v>698</v>
      </c>
      <c r="AW530" s="27" t="s">
        <v>698</v>
      </c>
      <c r="AX530" s="27" t="s">
        <v>698</v>
      </c>
      <c r="AY530" s="27" t="s">
        <v>698</v>
      </c>
      <c r="AZ530" s="27" t="s">
        <v>698</v>
      </c>
      <c r="BA530" s="27" t="s">
        <v>698</v>
      </c>
      <c r="BB530" s="27" t="s">
        <v>698</v>
      </c>
      <c r="BC530" s="27" t="s">
        <v>698</v>
      </c>
      <c r="BD530" s="27" t="s">
        <v>698</v>
      </c>
      <c r="BE530" s="27" t="s">
        <v>698</v>
      </c>
      <c r="BF530" s="27" t="s">
        <v>698</v>
      </c>
      <c r="BG530" s="27" t="s">
        <v>698</v>
      </c>
      <c r="BH530" s="27" t="s">
        <v>698</v>
      </c>
      <c r="BI530" s="27" t="s">
        <v>698</v>
      </c>
      <c r="BJ530" s="27" t="s">
        <v>698</v>
      </c>
      <c r="BK530" s="27" t="s">
        <v>698</v>
      </c>
      <c r="BL530" s="27" t="s">
        <v>698</v>
      </c>
      <c r="BM530" s="27" t="s">
        <v>698</v>
      </c>
      <c r="BN530" s="27" t="s">
        <v>698</v>
      </c>
      <c r="BO530" s="27" t="s">
        <v>698</v>
      </c>
      <c r="BP530" s="27" t="s">
        <v>698</v>
      </c>
      <c r="BQ530" s="27" t="s">
        <v>698</v>
      </c>
      <c r="BR530" s="27" t="s">
        <v>698</v>
      </c>
      <c r="BS530" s="27" t="s">
        <v>698</v>
      </c>
      <c r="BT530" s="27" t="s">
        <v>698</v>
      </c>
      <c r="BU530" s="27" t="s">
        <v>698</v>
      </c>
      <c r="BV530" s="27" t="s">
        <v>698</v>
      </c>
      <c r="BW530" s="27" t="s">
        <v>698</v>
      </c>
      <c r="BX530" s="27" t="s">
        <v>698</v>
      </c>
      <c r="BY530" s="27" t="s">
        <v>698</v>
      </c>
      <c r="BZ530" s="27" t="s">
        <v>698</v>
      </c>
      <c r="CA530" s="27" t="s">
        <v>698</v>
      </c>
      <c r="CB530" s="27" t="s">
        <v>698</v>
      </c>
      <c r="CC530" s="27" t="s">
        <v>698</v>
      </c>
      <c r="CD530" s="27" t="s">
        <v>698</v>
      </c>
      <c r="CE530" s="27" t="s">
        <v>698</v>
      </c>
      <c r="CF530" s="27" t="s">
        <v>698</v>
      </c>
      <c r="CG530" s="27" t="s">
        <v>698</v>
      </c>
      <c r="CH530" s="27" t="s">
        <v>698</v>
      </c>
      <c r="CI530" s="27" t="s">
        <v>698</v>
      </c>
      <c r="CJ530" s="27" t="s">
        <v>698</v>
      </c>
      <c r="CK530" s="27" t="s">
        <v>698</v>
      </c>
      <c r="CL530" s="27" t="s">
        <v>698</v>
      </c>
      <c r="CM530" s="27" t="s">
        <v>698</v>
      </c>
      <c r="CN530" s="27" t="s">
        <v>698</v>
      </c>
      <c r="CO530" s="27" t="s">
        <v>698</v>
      </c>
      <c r="CP530" s="27" t="s">
        <v>698</v>
      </c>
      <c r="CQ530" s="27" t="s">
        <v>698</v>
      </c>
      <c r="CR530" s="27" t="s">
        <v>698</v>
      </c>
      <c r="CS530" s="27" t="s">
        <v>698</v>
      </c>
      <c r="CT530" s="27" t="s">
        <v>698</v>
      </c>
      <c r="CU530" s="27" t="s">
        <v>698</v>
      </c>
      <c r="CV530" s="27" t="s">
        <v>698</v>
      </c>
      <c r="CW530" s="27" t="s">
        <v>698</v>
      </c>
      <c r="CX530" s="27" t="s">
        <v>698</v>
      </c>
      <c r="CY530" s="27" t="s">
        <v>698</v>
      </c>
      <c r="CZ530" s="27" t="s">
        <v>698</v>
      </c>
      <c r="DA530" s="27" t="s">
        <v>698</v>
      </c>
      <c r="DB530" s="27" t="s">
        <v>698</v>
      </c>
      <c r="DC530" s="27" t="s">
        <v>698</v>
      </c>
      <c r="DD530" s="27" t="s">
        <v>698</v>
      </c>
      <c r="DE530" s="27" t="s">
        <v>698</v>
      </c>
      <c r="DF530" s="27" t="s">
        <v>698</v>
      </c>
      <c r="DG530" s="27" t="s">
        <v>698</v>
      </c>
      <c r="DH530" s="27" t="s">
        <v>698</v>
      </c>
      <c r="DI530" s="27" t="s">
        <v>698</v>
      </c>
      <c r="DJ530" s="27" t="s">
        <v>698</v>
      </c>
      <c r="DK530" s="27" t="s">
        <v>698</v>
      </c>
      <c r="DL530" s="27" t="s">
        <v>698</v>
      </c>
      <c r="DM530" s="27" t="s">
        <v>698</v>
      </c>
      <c r="DN530" s="27" t="s">
        <v>698</v>
      </c>
      <c r="DO530" s="27" t="s">
        <v>698</v>
      </c>
      <c r="DP530" s="27" t="s">
        <v>698</v>
      </c>
      <c r="DQ530" s="27" t="s">
        <v>698</v>
      </c>
      <c r="DR530" s="27" t="s">
        <v>698</v>
      </c>
      <c r="DS530" s="27" t="s">
        <v>698</v>
      </c>
      <c r="DT530" s="27" t="s">
        <v>698</v>
      </c>
      <c r="DU530" s="27" t="s">
        <v>698</v>
      </c>
      <c r="DV530" s="27" t="s">
        <v>698</v>
      </c>
      <c r="DW530" s="27" t="s">
        <v>704</v>
      </c>
      <c r="DX530" s="27" t="s">
        <v>698</v>
      </c>
      <c r="DY530" s="27" t="s">
        <v>698</v>
      </c>
      <c r="DZ530" s="27" t="s">
        <v>698</v>
      </c>
      <c r="EA530" s="27" t="s">
        <v>698</v>
      </c>
      <c r="EB530" s="27" t="s">
        <v>698</v>
      </c>
      <c r="EC530" s="27" t="s">
        <v>698</v>
      </c>
      <c r="ED530" s="27" t="s">
        <v>698</v>
      </c>
      <c r="EE530" s="27" t="s">
        <v>698</v>
      </c>
      <c r="EF530" s="27" t="s">
        <v>698</v>
      </c>
      <c r="EG530" s="27" t="s">
        <v>698</v>
      </c>
      <c r="EH530" s="27" t="s">
        <v>698</v>
      </c>
      <c r="EI530" s="27" t="s">
        <v>698</v>
      </c>
      <c r="EJ530" s="27" t="s">
        <v>698</v>
      </c>
      <c r="EK530" s="27" t="s">
        <v>698</v>
      </c>
      <c r="EL530" s="27" t="s">
        <v>698</v>
      </c>
      <c r="EM530" s="27" t="s">
        <v>698</v>
      </c>
      <c r="EN530" s="27" t="s">
        <v>698</v>
      </c>
      <c r="EO530" s="27" t="s">
        <v>698</v>
      </c>
      <c r="EP530" s="27" t="s">
        <v>698</v>
      </c>
      <c r="EQ530" s="27" t="s">
        <v>698</v>
      </c>
      <c r="ER530" s="27" t="s">
        <v>698</v>
      </c>
      <c r="ES530" s="27" t="s">
        <v>698</v>
      </c>
      <c r="ET530" s="27" t="s">
        <v>698</v>
      </c>
      <c r="EU530" s="27" t="s">
        <v>698</v>
      </c>
      <c r="EV530" s="27" t="s">
        <v>698</v>
      </c>
      <c r="EW530" s="27" t="s">
        <v>2705</v>
      </c>
      <c r="EX530" s="27" t="s">
        <v>3731</v>
      </c>
      <c r="EY530" s="27" t="s">
        <v>2707</v>
      </c>
      <c r="EZ530" s="27" t="s">
        <v>694</v>
      </c>
      <c r="FA530" s="27" t="s">
        <v>694</v>
      </c>
      <c r="FB530" s="27" t="s">
        <v>694</v>
      </c>
      <c r="FC530" s="27" t="s">
        <v>694</v>
      </c>
      <c r="FD530" s="27" t="s">
        <v>694</v>
      </c>
      <c r="FE530" s="20" t="s">
        <v>3732</v>
      </c>
      <c r="FF530" s="29"/>
      <c r="FG530" s="29"/>
    </row>
    <row r="531" spans="1:163" x14ac:dyDescent="0.25">
      <c r="A531" s="27" t="str">
        <f t="shared" si="8"/>
        <v>IR003008012002000000000000000000000000</v>
      </c>
      <c r="B531" s="20" t="s">
        <v>2877</v>
      </c>
      <c r="C531" s="23" t="s">
        <v>2630</v>
      </c>
      <c r="D531" s="23" t="s">
        <v>710</v>
      </c>
      <c r="E531" s="23" t="s">
        <v>720</v>
      </c>
      <c r="F531" s="21" t="s">
        <v>736</v>
      </c>
      <c r="G531" s="21" t="s">
        <v>707</v>
      </c>
      <c r="H531" s="23" t="s">
        <v>697</v>
      </c>
      <c r="I531" s="21" t="s">
        <v>697</v>
      </c>
      <c r="J531" s="23" t="s">
        <v>697</v>
      </c>
      <c r="K531" s="64" t="s">
        <v>697</v>
      </c>
      <c r="L531" s="23" t="s">
        <v>697</v>
      </c>
      <c r="M531" s="23" t="s">
        <v>697</v>
      </c>
      <c r="N531" s="23" t="s">
        <v>697</v>
      </c>
      <c r="O531" s="23" t="s">
        <v>697</v>
      </c>
      <c r="P531" s="27"/>
      <c r="Q531" s="27" t="s">
        <v>704</v>
      </c>
      <c r="R531" s="27" t="s">
        <v>698</v>
      </c>
      <c r="S531" s="28" t="s">
        <v>694</v>
      </c>
      <c r="T531" s="28" t="s">
        <v>922</v>
      </c>
      <c r="U531" s="34" t="s">
        <v>3769</v>
      </c>
      <c r="V531" s="139" t="s">
        <v>905</v>
      </c>
      <c r="W531" s="24"/>
      <c r="X531" s="24"/>
      <c r="Y531" s="24"/>
      <c r="Z531" s="28" t="s">
        <v>3770</v>
      </c>
      <c r="AA531" s="24"/>
      <c r="AB531" s="24"/>
      <c r="AC531" s="24"/>
      <c r="AD531" s="24"/>
      <c r="AE531" s="24"/>
      <c r="AF531" s="24"/>
      <c r="AG531" s="24"/>
      <c r="AH531" s="27" t="s">
        <v>3771</v>
      </c>
      <c r="AI531" s="28" t="s">
        <v>704</v>
      </c>
      <c r="AJ531" s="27" t="s">
        <v>698</v>
      </c>
      <c r="AK531" s="27" t="s">
        <v>698</v>
      </c>
      <c r="AL531" s="27" t="s">
        <v>698</v>
      </c>
      <c r="AM531" s="27" t="s">
        <v>698</v>
      </c>
      <c r="AN531" s="27" t="s">
        <v>698</v>
      </c>
      <c r="AO531" s="27" t="s">
        <v>698</v>
      </c>
      <c r="AP531" s="27" t="s">
        <v>698</v>
      </c>
      <c r="AQ531" s="27" t="s">
        <v>698</v>
      </c>
      <c r="AR531" s="27" t="s">
        <v>698</v>
      </c>
      <c r="AS531" s="27" t="s">
        <v>698</v>
      </c>
      <c r="AT531" s="27" t="s">
        <v>698</v>
      </c>
      <c r="AU531" s="27" t="s">
        <v>698</v>
      </c>
      <c r="AV531" s="27" t="s">
        <v>698</v>
      </c>
      <c r="AW531" s="27" t="s">
        <v>698</v>
      </c>
      <c r="AX531" s="27" t="s">
        <v>698</v>
      </c>
      <c r="AY531" s="27" t="s">
        <v>698</v>
      </c>
      <c r="AZ531" s="27" t="s">
        <v>698</v>
      </c>
      <c r="BA531" s="27" t="s">
        <v>698</v>
      </c>
      <c r="BB531" s="27" t="s">
        <v>698</v>
      </c>
      <c r="BC531" s="27" t="s">
        <v>698</v>
      </c>
      <c r="BD531" s="27" t="s">
        <v>698</v>
      </c>
      <c r="BE531" s="27" t="s">
        <v>698</v>
      </c>
      <c r="BF531" s="27" t="s">
        <v>698</v>
      </c>
      <c r="BG531" s="27" t="s">
        <v>698</v>
      </c>
      <c r="BH531" s="27" t="s">
        <v>698</v>
      </c>
      <c r="BI531" s="27" t="s">
        <v>698</v>
      </c>
      <c r="BJ531" s="27" t="s">
        <v>698</v>
      </c>
      <c r="BK531" s="27" t="s">
        <v>698</v>
      </c>
      <c r="BL531" s="27" t="s">
        <v>698</v>
      </c>
      <c r="BM531" s="27" t="s">
        <v>698</v>
      </c>
      <c r="BN531" s="27" t="s">
        <v>698</v>
      </c>
      <c r="BO531" s="27" t="s">
        <v>698</v>
      </c>
      <c r="BP531" s="27" t="s">
        <v>698</v>
      </c>
      <c r="BQ531" s="27" t="s">
        <v>698</v>
      </c>
      <c r="BR531" s="27" t="s">
        <v>698</v>
      </c>
      <c r="BS531" s="27" t="s">
        <v>698</v>
      </c>
      <c r="BT531" s="27" t="s">
        <v>698</v>
      </c>
      <c r="BU531" s="27" t="s">
        <v>698</v>
      </c>
      <c r="BV531" s="27" t="s">
        <v>698</v>
      </c>
      <c r="BW531" s="27" t="s">
        <v>698</v>
      </c>
      <c r="BX531" s="27" t="s">
        <v>698</v>
      </c>
      <c r="BY531" s="27" t="s">
        <v>698</v>
      </c>
      <c r="BZ531" s="27" t="s">
        <v>698</v>
      </c>
      <c r="CA531" s="27" t="s">
        <v>698</v>
      </c>
      <c r="CB531" s="27" t="s">
        <v>698</v>
      </c>
      <c r="CC531" s="27" t="s">
        <v>698</v>
      </c>
      <c r="CD531" s="27" t="s">
        <v>698</v>
      </c>
      <c r="CE531" s="27" t="s">
        <v>698</v>
      </c>
      <c r="CF531" s="27" t="s">
        <v>698</v>
      </c>
      <c r="CG531" s="27" t="s">
        <v>698</v>
      </c>
      <c r="CH531" s="27" t="s">
        <v>698</v>
      </c>
      <c r="CI531" s="27" t="s">
        <v>698</v>
      </c>
      <c r="CJ531" s="27" t="s">
        <v>698</v>
      </c>
      <c r="CK531" s="27" t="s">
        <v>698</v>
      </c>
      <c r="CL531" s="27" t="s">
        <v>698</v>
      </c>
      <c r="CM531" s="27" t="s">
        <v>698</v>
      </c>
      <c r="CN531" s="27" t="s">
        <v>698</v>
      </c>
      <c r="CO531" s="27" t="s">
        <v>698</v>
      </c>
      <c r="CP531" s="27" t="s">
        <v>698</v>
      </c>
      <c r="CQ531" s="27" t="s">
        <v>698</v>
      </c>
      <c r="CR531" s="27" t="s">
        <v>698</v>
      </c>
      <c r="CS531" s="27" t="s">
        <v>698</v>
      </c>
      <c r="CT531" s="27" t="s">
        <v>698</v>
      </c>
      <c r="CU531" s="27" t="s">
        <v>698</v>
      </c>
      <c r="CV531" s="27" t="s">
        <v>698</v>
      </c>
      <c r="CW531" s="27" t="s">
        <v>698</v>
      </c>
      <c r="CX531" s="27" t="s">
        <v>698</v>
      </c>
      <c r="CY531" s="27" t="s">
        <v>698</v>
      </c>
      <c r="CZ531" s="27" t="s">
        <v>698</v>
      </c>
      <c r="DA531" s="27" t="s">
        <v>698</v>
      </c>
      <c r="DB531" s="27" t="s">
        <v>698</v>
      </c>
      <c r="DC531" s="27" t="s">
        <v>698</v>
      </c>
      <c r="DD531" s="27" t="s">
        <v>698</v>
      </c>
      <c r="DE531" s="27" t="s">
        <v>698</v>
      </c>
      <c r="DF531" s="27" t="s">
        <v>698</v>
      </c>
      <c r="DG531" s="27" t="s">
        <v>698</v>
      </c>
      <c r="DH531" s="27" t="s">
        <v>698</v>
      </c>
      <c r="DI531" s="27" t="s">
        <v>698</v>
      </c>
      <c r="DJ531" s="27" t="s">
        <v>698</v>
      </c>
      <c r="DK531" s="27" t="s">
        <v>698</v>
      </c>
      <c r="DL531" s="27" t="s">
        <v>698</v>
      </c>
      <c r="DM531" s="27" t="s">
        <v>698</v>
      </c>
      <c r="DN531" s="27" t="s">
        <v>698</v>
      </c>
      <c r="DO531" s="27" t="s">
        <v>698</v>
      </c>
      <c r="DP531" s="27" t="s">
        <v>698</v>
      </c>
      <c r="DQ531" s="27" t="s">
        <v>698</v>
      </c>
      <c r="DR531" s="27" t="s">
        <v>698</v>
      </c>
      <c r="DS531" s="27" t="s">
        <v>698</v>
      </c>
      <c r="DT531" s="27" t="s">
        <v>698</v>
      </c>
      <c r="DU531" s="27" t="s">
        <v>698</v>
      </c>
      <c r="DV531" s="27" t="s">
        <v>698</v>
      </c>
      <c r="DW531" s="27" t="s">
        <v>704</v>
      </c>
      <c r="DX531" s="27" t="s">
        <v>698</v>
      </c>
      <c r="DY531" s="27" t="s">
        <v>698</v>
      </c>
      <c r="DZ531" s="27" t="s">
        <v>698</v>
      </c>
      <c r="EA531" s="27" t="s">
        <v>698</v>
      </c>
      <c r="EB531" s="27" t="s">
        <v>698</v>
      </c>
      <c r="EC531" s="27" t="s">
        <v>698</v>
      </c>
      <c r="ED531" s="27" t="s">
        <v>698</v>
      </c>
      <c r="EE531" s="27" t="s">
        <v>698</v>
      </c>
      <c r="EF531" s="27" t="s">
        <v>698</v>
      </c>
      <c r="EG531" s="27" t="s">
        <v>698</v>
      </c>
      <c r="EH531" s="27" t="s">
        <v>698</v>
      </c>
      <c r="EI531" s="27" t="s">
        <v>698</v>
      </c>
      <c r="EJ531" s="27" t="s">
        <v>698</v>
      </c>
      <c r="EK531" s="27" t="s">
        <v>698</v>
      </c>
      <c r="EL531" s="27" t="s">
        <v>698</v>
      </c>
      <c r="EM531" s="27" t="s">
        <v>698</v>
      </c>
      <c r="EN531" s="27" t="s">
        <v>698</v>
      </c>
      <c r="EO531" s="27" t="s">
        <v>698</v>
      </c>
      <c r="EP531" s="27" t="s">
        <v>698</v>
      </c>
      <c r="EQ531" s="27" t="s">
        <v>698</v>
      </c>
      <c r="ER531" s="27" t="s">
        <v>698</v>
      </c>
      <c r="ES531" s="27" t="s">
        <v>698</v>
      </c>
      <c r="ET531" s="27" t="s">
        <v>698</v>
      </c>
      <c r="EU531" s="27" t="s">
        <v>698</v>
      </c>
      <c r="EV531" s="27" t="s">
        <v>698</v>
      </c>
      <c r="EW531" s="27" t="s">
        <v>2705</v>
      </c>
      <c r="EX531" s="27" t="s">
        <v>3731</v>
      </c>
      <c r="EY531" s="27" t="s">
        <v>2707</v>
      </c>
      <c r="EZ531" s="27" t="s">
        <v>694</v>
      </c>
      <c r="FA531" s="27" t="s">
        <v>694</v>
      </c>
      <c r="FB531" s="27" t="s">
        <v>694</v>
      </c>
      <c r="FC531" s="27" t="s">
        <v>694</v>
      </c>
      <c r="FD531" s="27" t="s">
        <v>694</v>
      </c>
      <c r="FE531" s="20" t="s">
        <v>3732</v>
      </c>
      <c r="FF531" s="29"/>
      <c r="FG531" s="29"/>
    </row>
    <row r="532" spans="1:163" x14ac:dyDescent="0.25">
      <c r="A532" s="27" t="str">
        <f t="shared" si="8"/>
        <v>IR003008012003000000000000000000000000</v>
      </c>
      <c r="B532" s="20" t="s">
        <v>2877</v>
      </c>
      <c r="C532" s="23" t="s">
        <v>2630</v>
      </c>
      <c r="D532" s="23" t="s">
        <v>710</v>
      </c>
      <c r="E532" s="23" t="s">
        <v>720</v>
      </c>
      <c r="F532" s="21" t="s">
        <v>736</v>
      </c>
      <c r="G532" s="21" t="s">
        <v>710</v>
      </c>
      <c r="H532" s="23" t="s">
        <v>697</v>
      </c>
      <c r="I532" s="21" t="s">
        <v>697</v>
      </c>
      <c r="J532" s="23" t="s">
        <v>697</v>
      </c>
      <c r="K532" s="64" t="s">
        <v>697</v>
      </c>
      <c r="L532" s="23" t="s">
        <v>697</v>
      </c>
      <c r="M532" s="23" t="s">
        <v>697</v>
      </c>
      <c r="N532" s="23" t="s">
        <v>697</v>
      </c>
      <c r="O532" s="23" t="s">
        <v>697</v>
      </c>
      <c r="P532" s="27"/>
      <c r="Q532" s="27" t="s">
        <v>704</v>
      </c>
      <c r="R532" s="27" t="s">
        <v>698</v>
      </c>
      <c r="S532" s="28" t="s">
        <v>694</v>
      </c>
      <c r="T532" s="28" t="s">
        <v>922</v>
      </c>
      <c r="U532" s="34" t="s">
        <v>3772</v>
      </c>
      <c r="V532" s="139" t="s">
        <v>905</v>
      </c>
      <c r="W532" s="24"/>
      <c r="X532" s="24"/>
      <c r="Y532" s="24"/>
      <c r="Z532" s="28" t="s">
        <v>3773</v>
      </c>
      <c r="AA532" s="24"/>
      <c r="AB532" s="24"/>
      <c r="AC532" s="24"/>
      <c r="AD532" s="24"/>
      <c r="AE532" s="24"/>
      <c r="AF532" s="24"/>
      <c r="AG532" s="24"/>
      <c r="AH532" s="27" t="s">
        <v>3774</v>
      </c>
      <c r="AI532" s="28" t="s">
        <v>704</v>
      </c>
      <c r="AJ532" s="27" t="s">
        <v>698</v>
      </c>
      <c r="AK532" s="27" t="s">
        <v>698</v>
      </c>
      <c r="AL532" s="27" t="s">
        <v>698</v>
      </c>
      <c r="AM532" s="27" t="s">
        <v>698</v>
      </c>
      <c r="AN532" s="27" t="s">
        <v>698</v>
      </c>
      <c r="AO532" s="27" t="s">
        <v>698</v>
      </c>
      <c r="AP532" s="27" t="s">
        <v>698</v>
      </c>
      <c r="AQ532" s="27" t="s">
        <v>698</v>
      </c>
      <c r="AR532" s="27" t="s">
        <v>698</v>
      </c>
      <c r="AS532" s="27" t="s">
        <v>698</v>
      </c>
      <c r="AT532" s="27" t="s">
        <v>698</v>
      </c>
      <c r="AU532" s="27" t="s">
        <v>698</v>
      </c>
      <c r="AV532" s="27" t="s">
        <v>698</v>
      </c>
      <c r="AW532" s="27" t="s">
        <v>698</v>
      </c>
      <c r="AX532" s="27" t="s">
        <v>698</v>
      </c>
      <c r="AY532" s="27" t="s">
        <v>698</v>
      </c>
      <c r="AZ532" s="27" t="s">
        <v>698</v>
      </c>
      <c r="BA532" s="27" t="s">
        <v>698</v>
      </c>
      <c r="BB532" s="27" t="s">
        <v>698</v>
      </c>
      <c r="BC532" s="27" t="s">
        <v>698</v>
      </c>
      <c r="BD532" s="27" t="s">
        <v>698</v>
      </c>
      <c r="BE532" s="27" t="s">
        <v>698</v>
      </c>
      <c r="BF532" s="27" t="s">
        <v>698</v>
      </c>
      <c r="BG532" s="27" t="s">
        <v>698</v>
      </c>
      <c r="BH532" s="27" t="s">
        <v>698</v>
      </c>
      <c r="BI532" s="27" t="s">
        <v>698</v>
      </c>
      <c r="BJ532" s="27" t="s">
        <v>698</v>
      </c>
      <c r="BK532" s="27" t="s">
        <v>698</v>
      </c>
      <c r="BL532" s="27" t="s">
        <v>698</v>
      </c>
      <c r="BM532" s="27" t="s">
        <v>698</v>
      </c>
      <c r="BN532" s="27" t="s">
        <v>698</v>
      </c>
      <c r="BO532" s="27" t="s">
        <v>698</v>
      </c>
      <c r="BP532" s="27" t="s">
        <v>698</v>
      </c>
      <c r="BQ532" s="27" t="s">
        <v>698</v>
      </c>
      <c r="BR532" s="27" t="s">
        <v>698</v>
      </c>
      <c r="BS532" s="27" t="s">
        <v>698</v>
      </c>
      <c r="BT532" s="27" t="s">
        <v>698</v>
      </c>
      <c r="BU532" s="27" t="s">
        <v>698</v>
      </c>
      <c r="BV532" s="27" t="s">
        <v>698</v>
      </c>
      <c r="BW532" s="27" t="s">
        <v>698</v>
      </c>
      <c r="BX532" s="27" t="s">
        <v>698</v>
      </c>
      <c r="BY532" s="27" t="s">
        <v>698</v>
      </c>
      <c r="BZ532" s="27" t="s">
        <v>698</v>
      </c>
      <c r="CA532" s="27" t="s">
        <v>698</v>
      </c>
      <c r="CB532" s="27" t="s">
        <v>698</v>
      </c>
      <c r="CC532" s="27" t="s">
        <v>698</v>
      </c>
      <c r="CD532" s="27" t="s">
        <v>698</v>
      </c>
      <c r="CE532" s="27" t="s">
        <v>698</v>
      </c>
      <c r="CF532" s="27" t="s">
        <v>698</v>
      </c>
      <c r="CG532" s="27" t="s">
        <v>698</v>
      </c>
      <c r="CH532" s="27" t="s">
        <v>698</v>
      </c>
      <c r="CI532" s="27" t="s">
        <v>698</v>
      </c>
      <c r="CJ532" s="27" t="s">
        <v>698</v>
      </c>
      <c r="CK532" s="27" t="s">
        <v>698</v>
      </c>
      <c r="CL532" s="27" t="s">
        <v>698</v>
      </c>
      <c r="CM532" s="27" t="s">
        <v>698</v>
      </c>
      <c r="CN532" s="27" t="s">
        <v>698</v>
      </c>
      <c r="CO532" s="27" t="s">
        <v>698</v>
      </c>
      <c r="CP532" s="27" t="s">
        <v>698</v>
      </c>
      <c r="CQ532" s="27" t="s">
        <v>698</v>
      </c>
      <c r="CR532" s="27" t="s">
        <v>698</v>
      </c>
      <c r="CS532" s="27" t="s">
        <v>698</v>
      </c>
      <c r="CT532" s="27" t="s">
        <v>698</v>
      </c>
      <c r="CU532" s="27" t="s">
        <v>698</v>
      </c>
      <c r="CV532" s="27" t="s">
        <v>698</v>
      </c>
      <c r="CW532" s="27" t="s">
        <v>698</v>
      </c>
      <c r="CX532" s="27" t="s">
        <v>698</v>
      </c>
      <c r="CY532" s="27" t="s">
        <v>698</v>
      </c>
      <c r="CZ532" s="27" t="s">
        <v>698</v>
      </c>
      <c r="DA532" s="27" t="s">
        <v>698</v>
      </c>
      <c r="DB532" s="27" t="s">
        <v>698</v>
      </c>
      <c r="DC532" s="27" t="s">
        <v>698</v>
      </c>
      <c r="DD532" s="27" t="s">
        <v>698</v>
      </c>
      <c r="DE532" s="27" t="s">
        <v>698</v>
      </c>
      <c r="DF532" s="27" t="s">
        <v>698</v>
      </c>
      <c r="DG532" s="27" t="s">
        <v>698</v>
      </c>
      <c r="DH532" s="27" t="s">
        <v>698</v>
      </c>
      <c r="DI532" s="27" t="s">
        <v>698</v>
      </c>
      <c r="DJ532" s="27" t="s">
        <v>698</v>
      </c>
      <c r="DK532" s="27" t="s">
        <v>698</v>
      </c>
      <c r="DL532" s="27" t="s">
        <v>698</v>
      </c>
      <c r="DM532" s="27" t="s">
        <v>698</v>
      </c>
      <c r="DN532" s="27" t="s">
        <v>698</v>
      </c>
      <c r="DO532" s="27" t="s">
        <v>698</v>
      </c>
      <c r="DP532" s="27" t="s">
        <v>698</v>
      </c>
      <c r="DQ532" s="27" t="s">
        <v>698</v>
      </c>
      <c r="DR532" s="27" t="s">
        <v>698</v>
      </c>
      <c r="DS532" s="27" t="s">
        <v>698</v>
      </c>
      <c r="DT532" s="27" t="s">
        <v>698</v>
      </c>
      <c r="DU532" s="27" t="s">
        <v>698</v>
      </c>
      <c r="DV532" s="27" t="s">
        <v>698</v>
      </c>
      <c r="DW532" s="27" t="s">
        <v>704</v>
      </c>
      <c r="DX532" s="27" t="s">
        <v>698</v>
      </c>
      <c r="DY532" s="27" t="s">
        <v>698</v>
      </c>
      <c r="DZ532" s="27" t="s">
        <v>698</v>
      </c>
      <c r="EA532" s="27" t="s">
        <v>698</v>
      </c>
      <c r="EB532" s="27" t="s">
        <v>698</v>
      </c>
      <c r="EC532" s="27" t="s">
        <v>698</v>
      </c>
      <c r="ED532" s="27" t="s">
        <v>698</v>
      </c>
      <c r="EE532" s="27" t="s">
        <v>698</v>
      </c>
      <c r="EF532" s="27" t="s">
        <v>698</v>
      </c>
      <c r="EG532" s="27" t="s">
        <v>698</v>
      </c>
      <c r="EH532" s="27" t="s">
        <v>698</v>
      </c>
      <c r="EI532" s="27" t="s">
        <v>698</v>
      </c>
      <c r="EJ532" s="27" t="s">
        <v>698</v>
      </c>
      <c r="EK532" s="27" t="s">
        <v>698</v>
      </c>
      <c r="EL532" s="27" t="s">
        <v>698</v>
      </c>
      <c r="EM532" s="27" t="s">
        <v>698</v>
      </c>
      <c r="EN532" s="27" t="s">
        <v>698</v>
      </c>
      <c r="EO532" s="27" t="s">
        <v>698</v>
      </c>
      <c r="EP532" s="27" t="s">
        <v>698</v>
      </c>
      <c r="EQ532" s="27" t="s">
        <v>698</v>
      </c>
      <c r="ER532" s="27" t="s">
        <v>698</v>
      </c>
      <c r="ES532" s="27" t="s">
        <v>698</v>
      </c>
      <c r="ET532" s="27" t="s">
        <v>698</v>
      </c>
      <c r="EU532" s="27" t="s">
        <v>698</v>
      </c>
      <c r="EV532" s="27" t="s">
        <v>698</v>
      </c>
      <c r="EW532" s="27" t="s">
        <v>2705</v>
      </c>
      <c r="EX532" s="27" t="s">
        <v>3731</v>
      </c>
      <c r="EY532" s="27" t="s">
        <v>2707</v>
      </c>
      <c r="EZ532" s="27" t="s">
        <v>694</v>
      </c>
      <c r="FA532" s="27" t="s">
        <v>694</v>
      </c>
      <c r="FB532" s="27" t="s">
        <v>694</v>
      </c>
      <c r="FC532" s="27" t="s">
        <v>694</v>
      </c>
      <c r="FD532" s="27" t="s">
        <v>694</v>
      </c>
      <c r="FE532" s="20" t="s">
        <v>3732</v>
      </c>
      <c r="FF532" s="29"/>
      <c r="FG532" s="29"/>
    </row>
    <row r="533" spans="1:163" x14ac:dyDescent="0.25">
      <c r="A533" s="27" t="str">
        <f t="shared" si="8"/>
        <v>IR003008012004000000000000000000000000</v>
      </c>
      <c r="B533" s="20" t="s">
        <v>2877</v>
      </c>
      <c r="C533" s="23" t="s">
        <v>2630</v>
      </c>
      <c r="D533" s="23" t="s">
        <v>710</v>
      </c>
      <c r="E533" s="23" t="s">
        <v>720</v>
      </c>
      <c r="F533" s="21" t="s">
        <v>736</v>
      </c>
      <c r="G533" s="21" t="s">
        <v>711</v>
      </c>
      <c r="H533" s="23" t="s">
        <v>697</v>
      </c>
      <c r="I533" s="21" t="s">
        <v>697</v>
      </c>
      <c r="J533" s="23" t="s">
        <v>697</v>
      </c>
      <c r="K533" s="64" t="s">
        <v>697</v>
      </c>
      <c r="L533" s="23" t="s">
        <v>697</v>
      </c>
      <c r="M533" s="23" t="s">
        <v>697</v>
      </c>
      <c r="N533" s="23" t="s">
        <v>697</v>
      </c>
      <c r="O533" s="23" t="s">
        <v>697</v>
      </c>
      <c r="P533" s="27"/>
      <c r="Q533" s="27" t="s">
        <v>704</v>
      </c>
      <c r="R533" s="27" t="s">
        <v>698</v>
      </c>
      <c r="S533" s="28" t="s">
        <v>694</v>
      </c>
      <c r="T533" s="28" t="s">
        <v>922</v>
      </c>
      <c r="U533" s="31" t="s">
        <v>3775</v>
      </c>
      <c r="V533" s="52" t="s">
        <v>905</v>
      </c>
      <c r="W533" s="20"/>
      <c r="X533" s="20"/>
      <c r="Y533" s="20"/>
      <c r="Z533" s="27" t="s">
        <v>3776</v>
      </c>
      <c r="AA533" s="20"/>
      <c r="AB533" s="20"/>
      <c r="AC533" s="20"/>
      <c r="AD533" s="20"/>
      <c r="AE533" s="20"/>
      <c r="AF533" s="20"/>
      <c r="AG533" s="20"/>
      <c r="AH533" s="27" t="s">
        <v>3777</v>
      </c>
      <c r="AI533" s="28" t="s">
        <v>704</v>
      </c>
      <c r="AJ533" s="27" t="s">
        <v>698</v>
      </c>
      <c r="AK533" s="27" t="s">
        <v>698</v>
      </c>
      <c r="AL533" s="27" t="s">
        <v>698</v>
      </c>
      <c r="AM533" s="27" t="s">
        <v>698</v>
      </c>
      <c r="AN533" s="27" t="s">
        <v>698</v>
      </c>
      <c r="AO533" s="27" t="s">
        <v>698</v>
      </c>
      <c r="AP533" s="27" t="s">
        <v>698</v>
      </c>
      <c r="AQ533" s="27" t="s">
        <v>698</v>
      </c>
      <c r="AR533" s="27" t="s">
        <v>698</v>
      </c>
      <c r="AS533" s="27" t="s">
        <v>698</v>
      </c>
      <c r="AT533" s="27" t="s">
        <v>698</v>
      </c>
      <c r="AU533" s="27" t="s">
        <v>698</v>
      </c>
      <c r="AV533" s="27" t="s">
        <v>698</v>
      </c>
      <c r="AW533" s="27" t="s">
        <v>698</v>
      </c>
      <c r="AX533" s="27" t="s">
        <v>698</v>
      </c>
      <c r="AY533" s="27" t="s">
        <v>698</v>
      </c>
      <c r="AZ533" s="27" t="s">
        <v>698</v>
      </c>
      <c r="BA533" s="27" t="s">
        <v>698</v>
      </c>
      <c r="BB533" s="27" t="s">
        <v>698</v>
      </c>
      <c r="BC533" s="27" t="s">
        <v>698</v>
      </c>
      <c r="BD533" s="27" t="s">
        <v>698</v>
      </c>
      <c r="BE533" s="27" t="s">
        <v>698</v>
      </c>
      <c r="BF533" s="27" t="s">
        <v>698</v>
      </c>
      <c r="BG533" s="27" t="s">
        <v>698</v>
      </c>
      <c r="BH533" s="27" t="s">
        <v>698</v>
      </c>
      <c r="BI533" s="27" t="s">
        <v>698</v>
      </c>
      <c r="BJ533" s="27" t="s">
        <v>698</v>
      </c>
      <c r="BK533" s="27" t="s">
        <v>698</v>
      </c>
      <c r="BL533" s="27" t="s">
        <v>698</v>
      </c>
      <c r="BM533" s="27" t="s">
        <v>698</v>
      </c>
      <c r="BN533" s="27" t="s">
        <v>698</v>
      </c>
      <c r="BO533" s="27" t="s">
        <v>698</v>
      </c>
      <c r="BP533" s="27" t="s">
        <v>698</v>
      </c>
      <c r="BQ533" s="27" t="s">
        <v>698</v>
      </c>
      <c r="BR533" s="27" t="s">
        <v>698</v>
      </c>
      <c r="BS533" s="27" t="s">
        <v>698</v>
      </c>
      <c r="BT533" s="27" t="s">
        <v>698</v>
      </c>
      <c r="BU533" s="27" t="s">
        <v>698</v>
      </c>
      <c r="BV533" s="27" t="s">
        <v>698</v>
      </c>
      <c r="BW533" s="27" t="s">
        <v>698</v>
      </c>
      <c r="BX533" s="27" t="s">
        <v>698</v>
      </c>
      <c r="BY533" s="27" t="s">
        <v>698</v>
      </c>
      <c r="BZ533" s="27" t="s">
        <v>698</v>
      </c>
      <c r="CA533" s="27" t="s">
        <v>698</v>
      </c>
      <c r="CB533" s="27" t="s">
        <v>698</v>
      </c>
      <c r="CC533" s="27" t="s">
        <v>698</v>
      </c>
      <c r="CD533" s="27" t="s">
        <v>698</v>
      </c>
      <c r="CE533" s="27" t="s">
        <v>698</v>
      </c>
      <c r="CF533" s="27" t="s">
        <v>698</v>
      </c>
      <c r="CG533" s="27" t="s">
        <v>698</v>
      </c>
      <c r="CH533" s="27" t="s">
        <v>698</v>
      </c>
      <c r="CI533" s="27" t="s">
        <v>698</v>
      </c>
      <c r="CJ533" s="27" t="s">
        <v>698</v>
      </c>
      <c r="CK533" s="27" t="s">
        <v>698</v>
      </c>
      <c r="CL533" s="27" t="s">
        <v>698</v>
      </c>
      <c r="CM533" s="27" t="s">
        <v>698</v>
      </c>
      <c r="CN533" s="27" t="s">
        <v>698</v>
      </c>
      <c r="CO533" s="27" t="s">
        <v>698</v>
      </c>
      <c r="CP533" s="27" t="s">
        <v>698</v>
      </c>
      <c r="CQ533" s="27" t="s">
        <v>698</v>
      </c>
      <c r="CR533" s="27" t="s">
        <v>698</v>
      </c>
      <c r="CS533" s="27" t="s">
        <v>698</v>
      </c>
      <c r="CT533" s="27" t="s">
        <v>698</v>
      </c>
      <c r="CU533" s="27" t="s">
        <v>698</v>
      </c>
      <c r="CV533" s="27" t="s">
        <v>698</v>
      </c>
      <c r="CW533" s="27" t="s">
        <v>698</v>
      </c>
      <c r="CX533" s="27" t="s">
        <v>698</v>
      </c>
      <c r="CY533" s="27" t="s">
        <v>698</v>
      </c>
      <c r="CZ533" s="27" t="s">
        <v>698</v>
      </c>
      <c r="DA533" s="27" t="s">
        <v>698</v>
      </c>
      <c r="DB533" s="27" t="s">
        <v>698</v>
      </c>
      <c r="DC533" s="27" t="s">
        <v>698</v>
      </c>
      <c r="DD533" s="27" t="s">
        <v>698</v>
      </c>
      <c r="DE533" s="27" t="s">
        <v>698</v>
      </c>
      <c r="DF533" s="27" t="s">
        <v>698</v>
      </c>
      <c r="DG533" s="27" t="s">
        <v>698</v>
      </c>
      <c r="DH533" s="27" t="s">
        <v>698</v>
      </c>
      <c r="DI533" s="27" t="s">
        <v>698</v>
      </c>
      <c r="DJ533" s="27" t="s">
        <v>698</v>
      </c>
      <c r="DK533" s="27" t="s">
        <v>698</v>
      </c>
      <c r="DL533" s="27" t="s">
        <v>698</v>
      </c>
      <c r="DM533" s="27" t="s">
        <v>698</v>
      </c>
      <c r="DN533" s="27" t="s">
        <v>698</v>
      </c>
      <c r="DO533" s="27" t="s">
        <v>698</v>
      </c>
      <c r="DP533" s="27" t="s">
        <v>698</v>
      </c>
      <c r="DQ533" s="27" t="s">
        <v>698</v>
      </c>
      <c r="DR533" s="27" t="s">
        <v>698</v>
      </c>
      <c r="DS533" s="27" t="s">
        <v>698</v>
      </c>
      <c r="DT533" s="27" t="s">
        <v>698</v>
      </c>
      <c r="DU533" s="27" t="s">
        <v>698</v>
      </c>
      <c r="DV533" s="27" t="s">
        <v>698</v>
      </c>
      <c r="DW533" s="27" t="s">
        <v>704</v>
      </c>
      <c r="DX533" s="27" t="s">
        <v>698</v>
      </c>
      <c r="DY533" s="27" t="s">
        <v>698</v>
      </c>
      <c r="DZ533" s="27" t="s">
        <v>698</v>
      </c>
      <c r="EA533" s="27" t="s">
        <v>698</v>
      </c>
      <c r="EB533" s="27" t="s">
        <v>698</v>
      </c>
      <c r="EC533" s="27" t="s">
        <v>698</v>
      </c>
      <c r="ED533" s="27" t="s">
        <v>698</v>
      </c>
      <c r="EE533" s="27" t="s">
        <v>698</v>
      </c>
      <c r="EF533" s="27" t="s">
        <v>698</v>
      </c>
      <c r="EG533" s="27" t="s">
        <v>698</v>
      </c>
      <c r="EH533" s="27" t="s">
        <v>698</v>
      </c>
      <c r="EI533" s="27" t="s">
        <v>698</v>
      </c>
      <c r="EJ533" s="27" t="s">
        <v>698</v>
      </c>
      <c r="EK533" s="27" t="s">
        <v>698</v>
      </c>
      <c r="EL533" s="27" t="s">
        <v>698</v>
      </c>
      <c r="EM533" s="27" t="s">
        <v>698</v>
      </c>
      <c r="EN533" s="27" t="s">
        <v>698</v>
      </c>
      <c r="EO533" s="27" t="s">
        <v>698</v>
      </c>
      <c r="EP533" s="27" t="s">
        <v>698</v>
      </c>
      <c r="EQ533" s="27" t="s">
        <v>698</v>
      </c>
      <c r="ER533" s="27" t="s">
        <v>698</v>
      </c>
      <c r="ES533" s="27" t="s">
        <v>698</v>
      </c>
      <c r="ET533" s="27" t="s">
        <v>698</v>
      </c>
      <c r="EU533" s="27" t="s">
        <v>698</v>
      </c>
      <c r="EV533" s="27" t="s">
        <v>698</v>
      </c>
      <c r="EW533" s="27" t="s">
        <v>2705</v>
      </c>
      <c r="EX533" s="27" t="s">
        <v>3731</v>
      </c>
      <c r="EY533" s="27" t="s">
        <v>2707</v>
      </c>
      <c r="EZ533" s="27" t="s">
        <v>694</v>
      </c>
      <c r="FA533" s="27" t="s">
        <v>694</v>
      </c>
      <c r="FB533" s="27" t="s">
        <v>694</v>
      </c>
      <c r="FC533" s="27" t="s">
        <v>694</v>
      </c>
      <c r="FD533" s="27" t="s">
        <v>694</v>
      </c>
      <c r="FE533" s="20" t="s">
        <v>3732</v>
      </c>
      <c r="FF533" s="29"/>
      <c r="FG533" s="29"/>
    </row>
    <row r="534" spans="1:163" x14ac:dyDescent="0.25">
      <c r="A534" s="27" t="str">
        <f t="shared" si="8"/>
        <v>IR003008012005000000000000000000000000</v>
      </c>
      <c r="B534" s="20" t="s">
        <v>2877</v>
      </c>
      <c r="C534" s="23" t="s">
        <v>2630</v>
      </c>
      <c r="D534" s="23" t="s">
        <v>710</v>
      </c>
      <c r="E534" s="23" t="s">
        <v>720</v>
      </c>
      <c r="F534" s="21" t="s">
        <v>736</v>
      </c>
      <c r="G534" s="21" t="s">
        <v>713</v>
      </c>
      <c r="H534" s="23" t="s">
        <v>697</v>
      </c>
      <c r="I534" s="21" t="s">
        <v>697</v>
      </c>
      <c r="J534" s="23" t="s">
        <v>697</v>
      </c>
      <c r="K534" s="64" t="s">
        <v>697</v>
      </c>
      <c r="L534" s="23" t="s">
        <v>697</v>
      </c>
      <c r="M534" s="23" t="s">
        <v>697</v>
      </c>
      <c r="N534" s="23" t="s">
        <v>697</v>
      </c>
      <c r="O534" s="23" t="s">
        <v>697</v>
      </c>
      <c r="P534" s="27"/>
      <c r="Q534" s="27" t="s">
        <v>704</v>
      </c>
      <c r="R534" s="27" t="s">
        <v>698</v>
      </c>
      <c r="S534" s="28" t="s">
        <v>694</v>
      </c>
      <c r="T534" s="28" t="s">
        <v>922</v>
      </c>
      <c r="U534" s="20" t="s">
        <v>3778</v>
      </c>
      <c r="V534" s="52" t="s">
        <v>905</v>
      </c>
      <c r="W534" s="20"/>
      <c r="X534" s="20"/>
      <c r="Y534" s="20"/>
      <c r="Z534" s="27" t="s">
        <v>3779</v>
      </c>
      <c r="AA534" s="20"/>
      <c r="AB534" s="20"/>
      <c r="AC534" s="20"/>
      <c r="AD534" s="20"/>
      <c r="AE534" s="20"/>
      <c r="AF534" s="20"/>
      <c r="AG534" s="20"/>
      <c r="AH534" s="27" t="s">
        <v>3780</v>
      </c>
      <c r="AI534" s="28" t="s">
        <v>704</v>
      </c>
      <c r="AJ534" s="27" t="s">
        <v>698</v>
      </c>
      <c r="AK534" s="27" t="s">
        <v>698</v>
      </c>
      <c r="AL534" s="27" t="s">
        <v>698</v>
      </c>
      <c r="AM534" s="27" t="s">
        <v>698</v>
      </c>
      <c r="AN534" s="27" t="s">
        <v>698</v>
      </c>
      <c r="AO534" s="27" t="s">
        <v>698</v>
      </c>
      <c r="AP534" s="27" t="s">
        <v>698</v>
      </c>
      <c r="AQ534" s="27" t="s">
        <v>698</v>
      </c>
      <c r="AR534" s="27" t="s">
        <v>698</v>
      </c>
      <c r="AS534" s="27" t="s">
        <v>698</v>
      </c>
      <c r="AT534" s="27" t="s">
        <v>698</v>
      </c>
      <c r="AU534" s="27" t="s">
        <v>698</v>
      </c>
      <c r="AV534" s="27" t="s">
        <v>698</v>
      </c>
      <c r="AW534" s="27" t="s">
        <v>698</v>
      </c>
      <c r="AX534" s="27" t="s">
        <v>698</v>
      </c>
      <c r="AY534" s="27" t="s">
        <v>698</v>
      </c>
      <c r="AZ534" s="27" t="s">
        <v>698</v>
      </c>
      <c r="BA534" s="27" t="s">
        <v>698</v>
      </c>
      <c r="BB534" s="27" t="s">
        <v>698</v>
      </c>
      <c r="BC534" s="27" t="s">
        <v>698</v>
      </c>
      <c r="BD534" s="27" t="s">
        <v>698</v>
      </c>
      <c r="BE534" s="27" t="s">
        <v>698</v>
      </c>
      <c r="BF534" s="27" t="s">
        <v>698</v>
      </c>
      <c r="BG534" s="27" t="s">
        <v>698</v>
      </c>
      <c r="BH534" s="27" t="s">
        <v>698</v>
      </c>
      <c r="BI534" s="27" t="s">
        <v>698</v>
      </c>
      <c r="BJ534" s="27" t="s">
        <v>698</v>
      </c>
      <c r="BK534" s="27" t="s">
        <v>698</v>
      </c>
      <c r="BL534" s="27" t="s">
        <v>698</v>
      </c>
      <c r="BM534" s="27" t="s">
        <v>698</v>
      </c>
      <c r="BN534" s="27" t="s">
        <v>698</v>
      </c>
      <c r="BO534" s="27" t="s">
        <v>698</v>
      </c>
      <c r="BP534" s="27" t="s">
        <v>698</v>
      </c>
      <c r="BQ534" s="27" t="s">
        <v>698</v>
      </c>
      <c r="BR534" s="27" t="s">
        <v>698</v>
      </c>
      <c r="BS534" s="27" t="s">
        <v>698</v>
      </c>
      <c r="BT534" s="27" t="s">
        <v>698</v>
      </c>
      <c r="BU534" s="27" t="s">
        <v>698</v>
      </c>
      <c r="BV534" s="27" t="s">
        <v>698</v>
      </c>
      <c r="BW534" s="27" t="s">
        <v>698</v>
      </c>
      <c r="BX534" s="27" t="s">
        <v>698</v>
      </c>
      <c r="BY534" s="27" t="s">
        <v>698</v>
      </c>
      <c r="BZ534" s="27" t="s">
        <v>698</v>
      </c>
      <c r="CA534" s="27" t="s">
        <v>698</v>
      </c>
      <c r="CB534" s="27" t="s">
        <v>698</v>
      </c>
      <c r="CC534" s="27" t="s">
        <v>698</v>
      </c>
      <c r="CD534" s="27" t="s">
        <v>698</v>
      </c>
      <c r="CE534" s="27" t="s">
        <v>698</v>
      </c>
      <c r="CF534" s="27" t="s">
        <v>698</v>
      </c>
      <c r="CG534" s="27" t="s">
        <v>698</v>
      </c>
      <c r="CH534" s="27" t="s">
        <v>698</v>
      </c>
      <c r="CI534" s="27" t="s">
        <v>698</v>
      </c>
      <c r="CJ534" s="27" t="s">
        <v>698</v>
      </c>
      <c r="CK534" s="27" t="s">
        <v>698</v>
      </c>
      <c r="CL534" s="27" t="s">
        <v>698</v>
      </c>
      <c r="CM534" s="27" t="s">
        <v>698</v>
      </c>
      <c r="CN534" s="27" t="s">
        <v>698</v>
      </c>
      <c r="CO534" s="27" t="s">
        <v>698</v>
      </c>
      <c r="CP534" s="27" t="s">
        <v>698</v>
      </c>
      <c r="CQ534" s="27" t="s">
        <v>698</v>
      </c>
      <c r="CR534" s="27" t="s">
        <v>698</v>
      </c>
      <c r="CS534" s="27" t="s">
        <v>698</v>
      </c>
      <c r="CT534" s="27" t="s">
        <v>698</v>
      </c>
      <c r="CU534" s="27" t="s">
        <v>698</v>
      </c>
      <c r="CV534" s="27" t="s">
        <v>698</v>
      </c>
      <c r="CW534" s="27" t="s">
        <v>698</v>
      </c>
      <c r="CX534" s="27" t="s">
        <v>698</v>
      </c>
      <c r="CY534" s="27" t="s">
        <v>698</v>
      </c>
      <c r="CZ534" s="27" t="s">
        <v>698</v>
      </c>
      <c r="DA534" s="27" t="s">
        <v>698</v>
      </c>
      <c r="DB534" s="27" t="s">
        <v>698</v>
      </c>
      <c r="DC534" s="27" t="s">
        <v>698</v>
      </c>
      <c r="DD534" s="27" t="s">
        <v>698</v>
      </c>
      <c r="DE534" s="27" t="s">
        <v>698</v>
      </c>
      <c r="DF534" s="27" t="s">
        <v>698</v>
      </c>
      <c r="DG534" s="27" t="s">
        <v>698</v>
      </c>
      <c r="DH534" s="27" t="s">
        <v>698</v>
      </c>
      <c r="DI534" s="27" t="s">
        <v>698</v>
      </c>
      <c r="DJ534" s="27" t="s">
        <v>698</v>
      </c>
      <c r="DK534" s="27" t="s">
        <v>698</v>
      </c>
      <c r="DL534" s="27" t="s">
        <v>698</v>
      </c>
      <c r="DM534" s="27" t="s">
        <v>698</v>
      </c>
      <c r="DN534" s="27" t="s">
        <v>698</v>
      </c>
      <c r="DO534" s="27" t="s">
        <v>698</v>
      </c>
      <c r="DP534" s="27" t="s">
        <v>698</v>
      </c>
      <c r="DQ534" s="27" t="s">
        <v>698</v>
      </c>
      <c r="DR534" s="27" t="s">
        <v>698</v>
      </c>
      <c r="DS534" s="27" t="s">
        <v>698</v>
      </c>
      <c r="DT534" s="27" t="s">
        <v>698</v>
      </c>
      <c r="DU534" s="27" t="s">
        <v>698</v>
      </c>
      <c r="DV534" s="27" t="s">
        <v>698</v>
      </c>
      <c r="DW534" s="27" t="s">
        <v>704</v>
      </c>
      <c r="DX534" s="27" t="s">
        <v>698</v>
      </c>
      <c r="DY534" s="27" t="s">
        <v>698</v>
      </c>
      <c r="DZ534" s="27" t="s">
        <v>698</v>
      </c>
      <c r="EA534" s="27" t="s">
        <v>698</v>
      </c>
      <c r="EB534" s="27" t="s">
        <v>698</v>
      </c>
      <c r="EC534" s="27" t="s">
        <v>698</v>
      </c>
      <c r="ED534" s="27" t="s">
        <v>698</v>
      </c>
      <c r="EE534" s="27" t="s">
        <v>698</v>
      </c>
      <c r="EF534" s="27" t="s">
        <v>698</v>
      </c>
      <c r="EG534" s="27" t="s">
        <v>698</v>
      </c>
      <c r="EH534" s="27" t="s">
        <v>698</v>
      </c>
      <c r="EI534" s="27" t="s">
        <v>698</v>
      </c>
      <c r="EJ534" s="27" t="s">
        <v>698</v>
      </c>
      <c r="EK534" s="27" t="s">
        <v>698</v>
      </c>
      <c r="EL534" s="27" t="s">
        <v>698</v>
      </c>
      <c r="EM534" s="27" t="s">
        <v>698</v>
      </c>
      <c r="EN534" s="27" t="s">
        <v>698</v>
      </c>
      <c r="EO534" s="27" t="s">
        <v>698</v>
      </c>
      <c r="EP534" s="27" t="s">
        <v>698</v>
      </c>
      <c r="EQ534" s="27" t="s">
        <v>698</v>
      </c>
      <c r="ER534" s="27" t="s">
        <v>698</v>
      </c>
      <c r="ES534" s="27" t="s">
        <v>698</v>
      </c>
      <c r="ET534" s="27" t="s">
        <v>698</v>
      </c>
      <c r="EU534" s="27" t="s">
        <v>698</v>
      </c>
      <c r="EV534" s="27" t="s">
        <v>698</v>
      </c>
      <c r="EW534" s="27" t="s">
        <v>2705</v>
      </c>
      <c r="EX534" s="27" t="s">
        <v>3731</v>
      </c>
      <c r="EY534" s="27" t="s">
        <v>2707</v>
      </c>
      <c r="EZ534" s="27" t="s">
        <v>694</v>
      </c>
      <c r="FA534" s="27" t="s">
        <v>694</v>
      </c>
      <c r="FB534" s="27" t="s">
        <v>694</v>
      </c>
      <c r="FC534" s="27" t="s">
        <v>694</v>
      </c>
      <c r="FD534" s="27" t="s">
        <v>694</v>
      </c>
      <c r="FE534" s="20" t="s">
        <v>3732</v>
      </c>
      <c r="FF534" s="29"/>
      <c r="FG534" s="29"/>
    </row>
    <row r="535" spans="1:163" x14ac:dyDescent="0.25">
      <c r="A535" s="27" t="str">
        <f t="shared" si="8"/>
        <v>IR003008012006000000000000000000000000</v>
      </c>
      <c r="B535" s="20" t="s">
        <v>2877</v>
      </c>
      <c r="C535" s="23" t="s">
        <v>2630</v>
      </c>
      <c r="D535" s="23" t="s">
        <v>710</v>
      </c>
      <c r="E535" s="23" t="s">
        <v>720</v>
      </c>
      <c r="F535" s="21" t="s">
        <v>736</v>
      </c>
      <c r="G535" s="21" t="s">
        <v>715</v>
      </c>
      <c r="H535" s="23" t="s">
        <v>697</v>
      </c>
      <c r="I535" s="21" t="s">
        <v>697</v>
      </c>
      <c r="J535" s="23" t="s">
        <v>697</v>
      </c>
      <c r="K535" s="64" t="s">
        <v>697</v>
      </c>
      <c r="L535" s="23" t="s">
        <v>697</v>
      </c>
      <c r="M535" s="23" t="s">
        <v>697</v>
      </c>
      <c r="N535" s="23" t="s">
        <v>697</v>
      </c>
      <c r="O535" s="23" t="s">
        <v>697</v>
      </c>
      <c r="P535" s="27"/>
      <c r="Q535" s="27" t="s">
        <v>704</v>
      </c>
      <c r="R535" s="27" t="s">
        <v>698</v>
      </c>
      <c r="S535" s="28" t="s">
        <v>694</v>
      </c>
      <c r="T535" s="28" t="s">
        <v>922</v>
      </c>
      <c r="U535" s="34" t="s">
        <v>3781</v>
      </c>
      <c r="V535" s="52" t="s">
        <v>905</v>
      </c>
      <c r="W535" s="20"/>
      <c r="X535" s="20"/>
      <c r="Y535" s="20"/>
      <c r="Z535" s="27" t="s">
        <v>3782</v>
      </c>
      <c r="AA535" s="20"/>
      <c r="AB535" s="20"/>
      <c r="AC535" s="20"/>
      <c r="AD535" s="20"/>
      <c r="AE535" s="20"/>
      <c r="AF535" s="20"/>
      <c r="AG535" s="20"/>
      <c r="AH535" s="27" t="s">
        <v>3783</v>
      </c>
      <c r="AI535" s="28" t="s">
        <v>704</v>
      </c>
      <c r="AJ535" s="27" t="s">
        <v>698</v>
      </c>
      <c r="AK535" s="27" t="s">
        <v>698</v>
      </c>
      <c r="AL535" s="27" t="s">
        <v>698</v>
      </c>
      <c r="AM535" s="27" t="s">
        <v>698</v>
      </c>
      <c r="AN535" s="27" t="s">
        <v>698</v>
      </c>
      <c r="AO535" s="27" t="s">
        <v>698</v>
      </c>
      <c r="AP535" s="27" t="s">
        <v>698</v>
      </c>
      <c r="AQ535" s="27" t="s">
        <v>698</v>
      </c>
      <c r="AR535" s="27" t="s">
        <v>698</v>
      </c>
      <c r="AS535" s="27" t="s">
        <v>698</v>
      </c>
      <c r="AT535" s="27" t="s">
        <v>698</v>
      </c>
      <c r="AU535" s="27" t="s">
        <v>698</v>
      </c>
      <c r="AV535" s="27" t="s">
        <v>698</v>
      </c>
      <c r="AW535" s="27" t="s">
        <v>698</v>
      </c>
      <c r="AX535" s="27" t="s">
        <v>698</v>
      </c>
      <c r="AY535" s="27" t="s">
        <v>698</v>
      </c>
      <c r="AZ535" s="27" t="s">
        <v>698</v>
      </c>
      <c r="BA535" s="27" t="s">
        <v>698</v>
      </c>
      <c r="BB535" s="27" t="s">
        <v>698</v>
      </c>
      <c r="BC535" s="27" t="s">
        <v>698</v>
      </c>
      <c r="BD535" s="27" t="s">
        <v>698</v>
      </c>
      <c r="BE535" s="27" t="s">
        <v>698</v>
      </c>
      <c r="BF535" s="27" t="s">
        <v>698</v>
      </c>
      <c r="BG535" s="27" t="s">
        <v>698</v>
      </c>
      <c r="BH535" s="27" t="s">
        <v>698</v>
      </c>
      <c r="BI535" s="27" t="s">
        <v>698</v>
      </c>
      <c r="BJ535" s="27" t="s">
        <v>698</v>
      </c>
      <c r="BK535" s="27" t="s">
        <v>698</v>
      </c>
      <c r="BL535" s="27" t="s">
        <v>698</v>
      </c>
      <c r="BM535" s="27" t="s">
        <v>698</v>
      </c>
      <c r="BN535" s="27" t="s">
        <v>698</v>
      </c>
      <c r="BO535" s="27" t="s">
        <v>698</v>
      </c>
      <c r="BP535" s="27" t="s">
        <v>698</v>
      </c>
      <c r="BQ535" s="27" t="s">
        <v>698</v>
      </c>
      <c r="BR535" s="27" t="s">
        <v>698</v>
      </c>
      <c r="BS535" s="27" t="s">
        <v>698</v>
      </c>
      <c r="BT535" s="27" t="s">
        <v>698</v>
      </c>
      <c r="BU535" s="27" t="s">
        <v>698</v>
      </c>
      <c r="BV535" s="27" t="s">
        <v>698</v>
      </c>
      <c r="BW535" s="27" t="s">
        <v>698</v>
      </c>
      <c r="BX535" s="27" t="s">
        <v>698</v>
      </c>
      <c r="BY535" s="27" t="s">
        <v>698</v>
      </c>
      <c r="BZ535" s="27" t="s">
        <v>698</v>
      </c>
      <c r="CA535" s="27" t="s">
        <v>698</v>
      </c>
      <c r="CB535" s="27" t="s">
        <v>698</v>
      </c>
      <c r="CC535" s="27" t="s">
        <v>698</v>
      </c>
      <c r="CD535" s="27" t="s">
        <v>698</v>
      </c>
      <c r="CE535" s="27" t="s">
        <v>698</v>
      </c>
      <c r="CF535" s="27" t="s">
        <v>698</v>
      </c>
      <c r="CG535" s="27" t="s">
        <v>698</v>
      </c>
      <c r="CH535" s="27" t="s">
        <v>698</v>
      </c>
      <c r="CI535" s="27" t="s">
        <v>698</v>
      </c>
      <c r="CJ535" s="27" t="s">
        <v>698</v>
      </c>
      <c r="CK535" s="27" t="s">
        <v>698</v>
      </c>
      <c r="CL535" s="27" t="s">
        <v>698</v>
      </c>
      <c r="CM535" s="27" t="s">
        <v>698</v>
      </c>
      <c r="CN535" s="27" t="s">
        <v>698</v>
      </c>
      <c r="CO535" s="27" t="s">
        <v>698</v>
      </c>
      <c r="CP535" s="27" t="s">
        <v>698</v>
      </c>
      <c r="CQ535" s="27" t="s">
        <v>698</v>
      </c>
      <c r="CR535" s="27" t="s">
        <v>698</v>
      </c>
      <c r="CS535" s="27" t="s">
        <v>698</v>
      </c>
      <c r="CT535" s="27" t="s">
        <v>698</v>
      </c>
      <c r="CU535" s="27" t="s">
        <v>698</v>
      </c>
      <c r="CV535" s="27" t="s">
        <v>698</v>
      </c>
      <c r="CW535" s="27" t="s">
        <v>698</v>
      </c>
      <c r="CX535" s="27" t="s">
        <v>698</v>
      </c>
      <c r="CY535" s="27" t="s">
        <v>698</v>
      </c>
      <c r="CZ535" s="27" t="s">
        <v>698</v>
      </c>
      <c r="DA535" s="27" t="s">
        <v>698</v>
      </c>
      <c r="DB535" s="27" t="s">
        <v>698</v>
      </c>
      <c r="DC535" s="27" t="s">
        <v>698</v>
      </c>
      <c r="DD535" s="27" t="s">
        <v>698</v>
      </c>
      <c r="DE535" s="27" t="s">
        <v>698</v>
      </c>
      <c r="DF535" s="27" t="s">
        <v>698</v>
      </c>
      <c r="DG535" s="27" t="s">
        <v>698</v>
      </c>
      <c r="DH535" s="27" t="s">
        <v>698</v>
      </c>
      <c r="DI535" s="27" t="s">
        <v>698</v>
      </c>
      <c r="DJ535" s="27" t="s">
        <v>698</v>
      </c>
      <c r="DK535" s="27" t="s">
        <v>698</v>
      </c>
      <c r="DL535" s="27" t="s">
        <v>698</v>
      </c>
      <c r="DM535" s="27" t="s">
        <v>698</v>
      </c>
      <c r="DN535" s="27" t="s">
        <v>698</v>
      </c>
      <c r="DO535" s="27" t="s">
        <v>698</v>
      </c>
      <c r="DP535" s="27" t="s">
        <v>698</v>
      </c>
      <c r="DQ535" s="27" t="s">
        <v>698</v>
      </c>
      <c r="DR535" s="27" t="s">
        <v>698</v>
      </c>
      <c r="DS535" s="27" t="s">
        <v>698</v>
      </c>
      <c r="DT535" s="27" t="s">
        <v>698</v>
      </c>
      <c r="DU535" s="27" t="s">
        <v>698</v>
      </c>
      <c r="DV535" s="27" t="s">
        <v>698</v>
      </c>
      <c r="DW535" s="27" t="s">
        <v>704</v>
      </c>
      <c r="DX535" s="27" t="s">
        <v>698</v>
      </c>
      <c r="DY535" s="27" t="s">
        <v>698</v>
      </c>
      <c r="DZ535" s="27" t="s">
        <v>698</v>
      </c>
      <c r="EA535" s="27" t="s">
        <v>698</v>
      </c>
      <c r="EB535" s="27" t="s">
        <v>698</v>
      </c>
      <c r="EC535" s="27" t="s">
        <v>698</v>
      </c>
      <c r="ED535" s="27" t="s">
        <v>698</v>
      </c>
      <c r="EE535" s="27" t="s">
        <v>698</v>
      </c>
      <c r="EF535" s="27" t="s">
        <v>698</v>
      </c>
      <c r="EG535" s="27" t="s">
        <v>698</v>
      </c>
      <c r="EH535" s="27" t="s">
        <v>698</v>
      </c>
      <c r="EI535" s="27" t="s">
        <v>698</v>
      </c>
      <c r="EJ535" s="27" t="s">
        <v>698</v>
      </c>
      <c r="EK535" s="27" t="s">
        <v>698</v>
      </c>
      <c r="EL535" s="27" t="s">
        <v>698</v>
      </c>
      <c r="EM535" s="27" t="s">
        <v>698</v>
      </c>
      <c r="EN535" s="27" t="s">
        <v>698</v>
      </c>
      <c r="EO535" s="27" t="s">
        <v>698</v>
      </c>
      <c r="EP535" s="27" t="s">
        <v>698</v>
      </c>
      <c r="EQ535" s="27" t="s">
        <v>698</v>
      </c>
      <c r="ER535" s="27" t="s">
        <v>698</v>
      </c>
      <c r="ES535" s="27" t="s">
        <v>698</v>
      </c>
      <c r="ET535" s="27" t="s">
        <v>698</v>
      </c>
      <c r="EU535" s="27" t="s">
        <v>698</v>
      </c>
      <c r="EV535" s="27" t="s">
        <v>698</v>
      </c>
      <c r="EW535" s="27" t="s">
        <v>2705</v>
      </c>
      <c r="EX535" s="27" t="s">
        <v>3731</v>
      </c>
      <c r="EY535" s="27" t="s">
        <v>2707</v>
      </c>
      <c r="EZ535" s="27" t="s">
        <v>694</v>
      </c>
      <c r="FA535" s="27" t="s">
        <v>694</v>
      </c>
      <c r="FB535" s="27" t="s">
        <v>694</v>
      </c>
      <c r="FC535" s="27" t="s">
        <v>694</v>
      </c>
      <c r="FD535" s="27" t="s">
        <v>694</v>
      </c>
      <c r="FE535" s="20" t="s">
        <v>3732</v>
      </c>
      <c r="FF535" s="29"/>
      <c r="FG535" s="29"/>
    </row>
    <row r="536" spans="1:163" x14ac:dyDescent="0.25">
      <c r="A536" s="27" t="str">
        <f t="shared" si="8"/>
        <v>IR003008012007000000000000000000000000</v>
      </c>
      <c r="B536" s="20" t="s">
        <v>2877</v>
      </c>
      <c r="C536" s="23" t="s">
        <v>2630</v>
      </c>
      <c r="D536" s="23" t="s">
        <v>710</v>
      </c>
      <c r="E536" s="23" t="s">
        <v>720</v>
      </c>
      <c r="F536" s="21" t="s">
        <v>736</v>
      </c>
      <c r="G536" s="21" t="s">
        <v>718</v>
      </c>
      <c r="H536" s="23" t="s">
        <v>697</v>
      </c>
      <c r="I536" s="21" t="s">
        <v>697</v>
      </c>
      <c r="J536" s="23" t="s">
        <v>697</v>
      </c>
      <c r="K536" s="64" t="s">
        <v>697</v>
      </c>
      <c r="L536" s="23" t="s">
        <v>697</v>
      </c>
      <c r="M536" s="23" t="s">
        <v>697</v>
      </c>
      <c r="N536" s="23" t="s">
        <v>697</v>
      </c>
      <c r="O536" s="23" t="s">
        <v>697</v>
      </c>
      <c r="P536" s="27"/>
      <c r="Q536" s="27" t="s">
        <v>704</v>
      </c>
      <c r="R536" s="27" t="s">
        <v>698</v>
      </c>
      <c r="S536" s="28" t="s">
        <v>694</v>
      </c>
      <c r="T536" s="28" t="s">
        <v>922</v>
      </c>
      <c r="U536" s="34" t="s">
        <v>3784</v>
      </c>
      <c r="V536" s="139" t="s">
        <v>905</v>
      </c>
      <c r="W536" s="24"/>
      <c r="X536" s="24"/>
      <c r="Y536" s="24"/>
      <c r="Z536" s="28" t="s">
        <v>3785</v>
      </c>
      <c r="AA536" s="24"/>
      <c r="AB536" s="24"/>
      <c r="AC536" s="24"/>
      <c r="AD536" s="24"/>
      <c r="AE536" s="24"/>
      <c r="AF536" s="24"/>
      <c r="AG536" s="24"/>
      <c r="AH536" s="27" t="s">
        <v>3786</v>
      </c>
      <c r="AI536" s="28" t="s">
        <v>704</v>
      </c>
      <c r="AJ536" s="27" t="s">
        <v>698</v>
      </c>
      <c r="AK536" s="27" t="s">
        <v>698</v>
      </c>
      <c r="AL536" s="27" t="s">
        <v>698</v>
      </c>
      <c r="AM536" s="27" t="s">
        <v>698</v>
      </c>
      <c r="AN536" s="27" t="s">
        <v>698</v>
      </c>
      <c r="AO536" s="27" t="s">
        <v>698</v>
      </c>
      <c r="AP536" s="27" t="s">
        <v>698</v>
      </c>
      <c r="AQ536" s="27" t="s">
        <v>698</v>
      </c>
      <c r="AR536" s="27" t="s">
        <v>698</v>
      </c>
      <c r="AS536" s="27" t="s">
        <v>698</v>
      </c>
      <c r="AT536" s="27" t="s">
        <v>698</v>
      </c>
      <c r="AU536" s="27" t="s">
        <v>698</v>
      </c>
      <c r="AV536" s="27" t="s">
        <v>698</v>
      </c>
      <c r="AW536" s="27" t="s">
        <v>698</v>
      </c>
      <c r="AX536" s="27" t="s">
        <v>698</v>
      </c>
      <c r="AY536" s="27" t="s">
        <v>698</v>
      </c>
      <c r="AZ536" s="27" t="s">
        <v>698</v>
      </c>
      <c r="BA536" s="27" t="s">
        <v>698</v>
      </c>
      <c r="BB536" s="27" t="s">
        <v>698</v>
      </c>
      <c r="BC536" s="27" t="s">
        <v>698</v>
      </c>
      <c r="BD536" s="27" t="s">
        <v>698</v>
      </c>
      <c r="BE536" s="27" t="s">
        <v>698</v>
      </c>
      <c r="BF536" s="27" t="s">
        <v>698</v>
      </c>
      <c r="BG536" s="27" t="s">
        <v>698</v>
      </c>
      <c r="BH536" s="27" t="s">
        <v>698</v>
      </c>
      <c r="BI536" s="27" t="s">
        <v>698</v>
      </c>
      <c r="BJ536" s="27" t="s">
        <v>698</v>
      </c>
      <c r="BK536" s="27" t="s">
        <v>698</v>
      </c>
      <c r="BL536" s="27" t="s">
        <v>698</v>
      </c>
      <c r="BM536" s="27" t="s">
        <v>698</v>
      </c>
      <c r="BN536" s="27" t="s">
        <v>698</v>
      </c>
      <c r="BO536" s="27" t="s">
        <v>698</v>
      </c>
      <c r="BP536" s="27" t="s">
        <v>698</v>
      </c>
      <c r="BQ536" s="27" t="s">
        <v>698</v>
      </c>
      <c r="BR536" s="27" t="s">
        <v>698</v>
      </c>
      <c r="BS536" s="27" t="s">
        <v>698</v>
      </c>
      <c r="BT536" s="27" t="s">
        <v>698</v>
      </c>
      <c r="BU536" s="27" t="s">
        <v>698</v>
      </c>
      <c r="BV536" s="27" t="s">
        <v>698</v>
      </c>
      <c r="BW536" s="27" t="s">
        <v>698</v>
      </c>
      <c r="BX536" s="27" t="s">
        <v>698</v>
      </c>
      <c r="BY536" s="27" t="s">
        <v>698</v>
      </c>
      <c r="BZ536" s="27" t="s">
        <v>698</v>
      </c>
      <c r="CA536" s="27" t="s">
        <v>698</v>
      </c>
      <c r="CB536" s="27" t="s">
        <v>698</v>
      </c>
      <c r="CC536" s="27" t="s">
        <v>698</v>
      </c>
      <c r="CD536" s="27" t="s">
        <v>698</v>
      </c>
      <c r="CE536" s="27" t="s">
        <v>698</v>
      </c>
      <c r="CF536" s="27" t="s">
        <v>698</v>
      </c>
      <c r="CG536" s="27" t="s">
        <v>698</v>
      </c>
      <c r="CH536" s="27" t="s">
        <v>698</v>
      </c>
      <c r="CI536" s="27" t="s">
        <v>698</v>
      </c>
      <c r="CJ536" s="27" t="s">
        <v>698</v>
      </c>
      <c r="CK536" s="27" t="s">
        <v>698</v>
      </c>
      <c r="CL536" s="27" t="s">
        <v>698</v>
      </c>
      <c r="CM536" s="27" t="s">
        <v>698</v>
      </c>
      <c r="CN536" s="27" t="s">
        <v>698</v>
      </c>
      <c r="CO536" s="27" t="s">
        <v>698</v>
      </c>
      <c r="CP536" s="27" t="s">
        <v>698</v>
      </c>
      <c r="CQ536" s="27" t="s">
        <v>698</v>
      </c>
      <c r="CR536" s="27" t="s">
        <v>698</v>
      </c>
      <c r="CS536" s="27" t="s">
        <v>698</v>
      </c>
      <c r="CT536" s="27" t="s">
        <v>698</v>
      </c>
      <c r="CU536" s="27" t="s">
        <v>698</v>
      </c>
      <c r="CV536" s="27" t="s">
        <v>698</v>
      </c>
      <c r="CW536" s="27" t="s">
        <v>698</v>
      </c>
      <c r="CX536" s="27" t="s">
        <v>698</v>
      </c>
      <c r="CY536" s="27" t="s">
        <v>698</v>
      </c>
      <c r="CZ536" s="27" t="s">
        <v>698</v>
      </c>
      <c r="DA536" s="27" t="s">
        <v>698</v>
      </c>
      <c r="DB536" s="27" t="s">
        <v>698</v>
      </c>
      <c r="DC536" s="27" t="s">
        <v>698</v>
      </c>
      <c r="DD536" s="27" t="s">
        <v>698</v>
      </c>
      <c r="DE536" s="27" t="s">
        <v>698</v>
      </c>
      <c r="DF536" s="27" t="s">
        <v>698</v>
      </c>
      <c r="DG536" s="27" t="s">
        <v>698</v>
      </c>
      <c r="DH536" s="27" t="s">
        <v>698</v>
      </c>
      <c r="DI536" s="27" t="s">
        <v>698</v>
      </c>
      <c r="DJ536" s="27" t="s">
        <v>698</v>
      </c>
      <c r="DK536" s="27" t="s">
        <v>698</v>
      </c>
      <c r="DL536" s="27" t="s">
        <v>698</v>
      </c>
      <c r="DM536" s="27" t="s">
        <v>698</v>
      </c>
      <c r="DN536" s="27" t="s">
        <v>698</v>
      </c>
      <c r="DO536" s="27" t="s">
        <v>698</v>
      </c>
      <c r="DP536" s="27" t="s">
        <v>698</v>
      </c>
      <c r="DQ536" s="27" t="s">
        <v>698</v>
      </c>
      <c r="DR536" s="27" t="s">
        <v>698</v>
      </c>
      <c r="DS536" s="27" t="s">
        <v>698</v>
      </c>
      <c r="DT536" s="27" t="s">
        <v>698</v>
      </c>
      <c r="DU536" s="27" t="s">
        <v>698</v>
      </c>
      <c r="DV536" s="27" t="s">
        <v>698</v>
      </c>
      <c r="DW536" s="27" t="s">
        <v>704</v>
      </c>
      <c r="DX536" s="27" t="s">
        <v>698</v>
      </c>
      <c r="DY536" s="27" t="s">
        <v>698</v>
      </c>
      <c r="DZ536" s="27" t="s">
        <v>698</v>
      </c>
      <c r="EA536" s="27" t="s">
        <v>698</v>
      </c>
      <c r="EB536" s="27" t="s">
        <v>698</v>
      </c>
      <c r="EC536" s="27" t="s">
        <v>698</v>
      </c>
      <c r="ED536" s="27" t="s">
        <v>698</v>
      </c>
      <c r="EE536" s="27" t="s">
        <v>698</v>
      </c>
      <c r="EF536" s="27" t="s">
        <v>698</v>
      </c>
      <c r="EG536" s="27" t="s">
        <v>698</v>
      </c>
      <c r="EH536" s="27" t="s">
        <v>698</v>
      </c>
      <c r="EI536" s="27" t="s">
        <v>698</v>
      </c>
      <c r="EJ536" s="27" t="s">
        <v>698</v>
      </c>
      <c r="EK536" s="27" t="s">
        <v>698</v>
      </c>
      <c r="EL536" s="27" t="s">
        <v>698</v>
      </c>
      <c r="EM536" s="27" t="s">
        <v>698</v>
      </c>
      <c r="EN536" s="27" t="s">
        <v>698</v>
      </c>
      <c r="EO536" s="27" t="s">
        <v>698</v>
      </c>
      <c r="EP536" s="27" t="s">
        <v>698</v>
      </c>
      <c r="EQ536" s="27" t="s">
        <v>698</v>
      </c>
      <c r="ER536" s="27" t="s">
        <v>698</v>
      </c>
      <c r="ES536" s="27" t="s">
        <v>698</v>
      </c>
      <c r="ET536" s="27" t="s">
        <v>698</v>
      </c>
      <c r="EU536" s="27" t="s">
        <v>698</v>
      </c>
      <c r="EV536" s="27" t="s">
        <v>698</v>
      </c>
      <c r="EW536" s="27" t="s">
        <v>2705</v>
      </c>
      <c r="EX536" s="27" t="s">
        <v>3731</v>
      </c>
      <c r="EY536" s="27" t="s">
        <v>2707</v>
      </c>
      <c r="EZ536" s="27" t="s">
        <v>694</v>
      </c>
      <c r="FA536" s="27" t="s">
        <v>694</v>
      </c>
      <c r="FB536" s="27" t="s">
        <v>694</v>
      </c>
      <c r="FC536" s="27" t="s">
        <v>694</v>
      </c>
      <c r="FD536" s="27" t="s">
        <v>694</v>
      </c>
      <c r="FE536" s="20" t="s">
        <v>3732</v>
      </c>
      <c r="FF536" s="29"/>
      <c r="FG536" s="29"/>
    </row>
    <row r="537" spans="1:163" x14ac:dyDescent="0.25">
      <c r="A537" s="27" t="str">
        <f t="shared" si="8"/>
        <v>IR003008012008000000000000000000000000</v>
      </c>
      <c r="B537" s="20" t="s">
        <v>2877</v>
      </c>
      <c r="C537" s="23" t="s">
        <v>2630</v>
      </c>
      <c r="D537" s="23" t="s">
        <v>710</v>
      </c>
      <c r="E537" s="23" t="s">
        <v>720</v>
      </c>
      <c r="F537" s="21" t="s">
        <v>736</v>
      </c>
      <c r="G537" s="21" t="s">
        <v>720</v>
      </c>
      <c r="H537" s="23" t="s">
        <v>697</v>
      </c>
      <c r="I537" s="21" t="s">
        <v>697</v>
      </c>
      <c r="J537" s="23" t="s">
        <v>697</v>
      </c>
      <c r="K537" s="64" t="s">
        <v>697</v>
      </c>
      <c r="L537" s="23" t="s">
        <v>697</v>
      </c>
      <c r="M537" s="23" t="s">
        <v>697</v>
      </c>
      <c r="N537" s="23" t="s">
        <v>697</v>
      </c>
      <c r="O537" s="23" t="s">
        <v>697</v>
      </c>
      <c r="P537" s="27"/>
      <c r="Q537" s="27" t="s">
        <v>704</v>
      </c>
      <c r="R537" s="27" t="s">
        <v>698</v>
      </c>
      <c r="S537" s="28" t="s">
        <v>694</v>
      </c>
      <c r="T537" s="28" t="s">
        <v>922</v>
      </c>
      <c r="U537" s="34" t="s">
        <v>3787</v>
      </c>
      <c r="V537" s="52" t="s">
        <v>905</v>
      </c>
      <c r="W537" s="20"/>
      <c r="X537" s="20"/>
      <c r="Y537" s="20"/>
      <c r="Z537" s="27" t="s">
        <v>3788</v>
      </c>
      <c r="AA537" s="20"/>
      <c r="AB537" s="20"/>
      <c r="AC537" s="20"/>
      <c r="AD537" s="20"/>
      <c r="AE537" s="20"/>
      <c r="AF537" s="20"/>
      <c r="AG537" s="20"/>
      <c r="AH537" s="27" t="s">
        <v>3789</v>
      </c>
      <c r="AI537" s="28" t="s">
        <v>704</v>
      </c>
      <c r="AJ537" s="27" t="s">
        <v>698</v>
      </c>
      <c r="AK537" s="27" t="s">
        <v>698</v>
      </c>
      <c r="AL537" s="27" t="s">
        <v>698</v>
      </c>
      <c r="AM537" s="27" t="s">
        <v>698</v>
      </c>
      <c r="AN537" s="27" t="s">
        <v>698</v>
      </c>
      <c r="AO537" s="27" t="s">
        <v>698</v>
      </c>
      <c r="AP537" s="27" t="s">
        <v>698</v>
      </c>
      <c r="AQ537" s="27" t="s">
        <v>698</v>
      </c>
      <c r="AR537" s="27" t="s">
        <v>698</v>
      </c>
      <c r="AS537" s="27" t="s">
        <v>698</v>
      </c>
      <c r="AT537" s="27" t="s">
        <v>698</v>
      </c>
      <c r="AU537" s="27" t="s">
        <v>698</v>
      </c>
      <c r="AV537" s="27" t="s">
        <v>698</v>
      </c>
      <c r="AW537" s="27" t="s">
        <v>698</v>
      </c>
      <c r="AX537" s="27" t="s">
        <v>698</v>
      </c>
      <c r="AY537" s="27" t="s">
        <v>698</v>
      </c>
      <c r="AZ537" s="27" t="s">
        <v>698</v>
      </c>
      <c r="BA537" s="27" t="s">
        <v>698</v>
      </c>
      <c r="BB537" s="27" t="s">
        <v>698</v>
      </c>
      <c r="BC537" s="27" t="s">
        <v>698</v>
      </c>
      <c r="BD537" s="27" t="s">
        <v>698</v>
      </c>
      <c r="BE537" s="27" t="s">
        <v>698</v>
      </c>
      <c r="BF537" s="27" t="s">
        <v>698</v>
      </c>
      <c r="BG537" s="27" t="s">
        <v>698</v>
      </c>
      <c r="BH537" s="27" t="s">
        <v>698</v>
      </c>
      <c r="BI537" s="27" t="s">
        <v>698</v>
      </c>
      <c r="BJ537" s="27" t="s">
        <v>698</v>
      </c>
      <c r="BK537" s="27" t="s">
        <v>698</v>
      </c>
      <c r="BL537" s="27" t="s">
        <v>698</v>
      </c>
      <c r="BM537" s="27" t="s">
        <v>698</v>
      </c>
      <c r="BN537" s="27" t="s">
        <v>698</v>
      </c>
      <c r="BO537" s="27" t="s">
        <v>698</v>
      </c>
      <c r="BP537" s="27" t="s">
        <v>698</v>
      </c>
      <c r="BQ537" s="27" t="s">
        <v>698</v>
      </c>
      <c r="BR537" s="27" t="s">
        <v>698</v>
      </c>
      <c r="BS537" s="27" t="s">
        <v>698</v>
      </c>
      <c r="BT537" s="27" t="s">
        <v>698</v>
      </c>
      <c r="BU537" s="27" t="s">
        <v>698</v>
      </c>
      <c r="BV537" s="27" t="s">
        <v>698</v>
      </c>
      <c r="BW537" s="27" t="s">
        <v>698</v>
      </c>
      <c r="BX537" s="27" t="s">
        <v>698</v>
      </c>
      <c r="BY537" s="27" t="s">
        <v>698</v>
      </c>
      <c r="BZ537" s="27" t="s">
        <v>698</v>
      </c>
      <c r="CA537" s="27" t="s">
        <v>698</v>
      </c>
      <c r="CB537" s="27" t="s">
        <v>698</v>
      </c>
      <c r="CC537" s="27" t="s">
        <v>698</v>
      </c>
      <c r="CD537" s="27" t="s">
        <v>698</v>
      </c>
      <c r="CE537" s="27" t="s">
        <v>698</v>
      </c>
      <c r="CF537" s="27" t="s">
        <v>698</v>
      </c>
      <c r="CG537" s="27" t="s">
        <v>698</v>
      </c>
      <c r="CH537" s="27" t="s">
        <v>698</v>
      </c>
      <c r="CI537" s="27" t="s">
        <v>698</v>
      </c>
      <c r="CJ537" s="27" t="s">
        <v>698</v>
      </c>
      <c r="CK537" s="27" t="s">
        <v>698</v>
      </c>
      <c r="CL537" s="27" t="s">
        <v>698</v>
      </c>
      <c r="CM537" s="27" t="s">
        <v>698</v>
      </c>
      <c r="CN537" s="27" t="s">
        <v>698</v>
      </c>
      <c r="CO537" s="27" t="s">
        <v>698</v>
      </c>
      <c r="CP537" s="27" t="s">
        <v>698</v>
      </c>
      <c r="CQ537" s="27" t="s">
        <v>698</v>
      </c>
      <c r="CR537" s="27" t="s">
        <v>698</v>
      </c>
      <c r="CS537" s="27" t="s">
        <v>698</v>
      </c>
      <c r="CT537" s="27" t="s">
        <v>698</v>
      </c>
      <c r="CU537" s="27" t="s">
        <v>698</v>
      </c>
      <c r="CV537" s="27" t="s">
        <v>698</v>
      </c>
      <c r="CW537" s="27" t="s">
        <v>698</v>
      </c>
      <c r="CX537" s="27" t="s">
        <v>698</v>
      </c>
      <c r="CY537" s="27" t="s">
        <v>698</v>
      </c>
      <c r="CZ537" s="27" t="s">
        <v>698</v>
      </c>
      <c r="DA537" s="27" t="s">
        <v>698</v>
      </c>
      <c r="DB537" s="27" t="s">
        <v>698</v>
      </c>
      <c r="DC537" s="27" t="s">
        <v>698</v>
      </c>
      <c r="DD537" s="27" t="s">
        <v>698</v>
      </c>
      <c r="DE537" s="27" t="s">
        <v>698</v>
      </c>
      <c r="DF537" s="27" t="s">
        <v>698</v>
      </c>
      <c r="DG537" s="27" t="s">
        <v>698</v>
      </c>
      <c r="DH537" s="27" t="s">
        <v>698</v>
      </c>
      <c r="DI537" s="27" t="s">
        <v>698</v>
      </c>
      <c r="DJ537" s="27" t="s">
        <v>698</v>
      </c>
      <c r="DK537" s="27" t="s">
        <v>698</v>
      </c>
      <c r="DL537" s="27" t="s">
        <v>698</v>
      </c>
      <c r="DM537" s="27" t="s">
        <v>698</v>
      </c>
      <c r="DN537" s="27" t="s">
        <v>698</v>
      </c>
      <c r="DO537" s="27" t="s">
        <v>698</v>
      </c>
      <c r="DP537" s="27" t="s">
        <v>698</v>
      </c>
      <c r="DQ537" s="27" t="s">
        <v>698</v>
      </c>
      <c r="DR537" s="27" t="s">
        <v>698</v>
      </c>
      <c r="DS537" s="27" t="s">
        <v>698</v>
      </c>
      <c r="DT537" s="27" t="s">
        <v>698</v>
      </c>
      <c r="DU537" s="27" t="s">
        <v>698</v>
      </c>
      <c r="DV537" s="27" t="s">
        <v>698</v>
      </c>
      <c r="DW537" s="27" t="s">
        <v>704</v>
      </c>
      <c r="DX537" s="27" t="s">
        <v>698</v>
      </c>
      <c r="DY537" s="27" t="s">
        <v>698</v>
      </c>
      <c r="DZ537" s="27" t="s">
        <v>698</v>
      </c>
      <c r="EA537" s="27" t="s">
        <v>698</v>
      </c>
      <c r="EB537" s="27" t="s">
        <v>698</v>
      </c>
      <c r="EC537" s="27" t="s">
        <v>698</v>
      </c>
      <c r="ED537" s="27" t="s">
        <v>698</v>
      </c>
      <c r="EE537" s="27" t="s">
        <v>698</v>
      </c>
      <c r="EF537" s="27" t="s">
        <v>698</v>
      </c>
      <c r="EG537" s="27" t="s">
        <v>698</v>
      </c>
      <c r="EH537" s="27" t="s">
        <v>698</v>
      </c>
      <c r="EI537" s="27" t="s">
        <v>698</v>
      </c>
      <c r="EJ537" s="27" t="s">
        <v>698</v>
      </c>
      <c r="EK537" s="27" t="s">
        <v>698</v>
      </c>
      <c r="EL537" s="27" t="s">
        <v>698</v>
      </c>
      <c r="EM537" s="27" t="s">
        <v>698</v>
      </c>
      <c r="EN537" s="27" t="s">
        <v>698</v>
      </c>
      <c r="EO537" s="27" t="s">
        <v>698</v>
      </c>
      <c r="EP537" s="27" t="s">
        <v>698</v>
      </c>
      <c r="EQ537" s="27" t="s">
        <v>698</v>
      </c>
      <c r="ER537" s="27" t="s">
        <v>698</v>
      </c>
      <c r="ES537" s="27" t="s">
        <v>698</v>
      </c>
      <c r="ET537" s="27" t="s">
        <v>698</v>
      </c>
      <c r="EU537" s="27" t="s">
        <v>698</v>
      </c>
      <c r="EV537" s="27" t="s">
        <v>698</v>
      </c>
      <c r="EW537" s="27" t="s">
        <v>2705</v>
      </c>
      <c r="EX537" s="27" t="s">
        <v>3731</v>
      </c>
      <c r="EY537" s="27" t="s">
        <v>2707</v>
      </c>
      <c r="EZ537" s="27" t="s">
        <v>694</v>
      </c>
      <c r="FA537" s="27" t="s">
        <v>694</v>
      </c>
      <c r="FB537" s="27" t="s">
        <v>694</v>
      </c>
      <c r="FC537" s="27" t="s">
        <v>694</v>
      </c>
      <c r="FD537" s="27" t="s">
        <v>694</v>
      </c>
      <c r="FE537" s="20" t="s">
        <v>3732</v>
      </c>
      <c r="FF537" s="29"/>
      <c r="FG537" s="29"/>
    </row>
    <row r="538" spans="1:163" x14ac:dyDescent="0.25">
      <c r="A538" s="27" t="str">
        <f t="shared" si="8"/>
        <v>IR003008012009000000000000000000000000</v>
      </c>
      <c r="B538" s="20" t="s">
        <v>2877</v>
      </c>
      <c r="C538" s="23" t="s">
        <v>2630</v>
      </c>
      <c r="D538" s="23" t="s">
        <v>710</v>
      </c>
      <c r="E538" s="23" t="s">
        <v>720</v>
      </c>
      <c r="F538" s="21" t="s">
        <v>736</v>
      </c>
      <c r="G538" s="21" t="s">
        <v>722</v>
      </c>
      <c r="H538" s="23" t="s">
        <v>697</v>
      </c>
      <c r="I538" s="21" t="s">
        <v>697</v>
      </c>
      <c r="J538" s="23" t="s">
        <v>697</v>
      </c>
      <c r="K538" s="64" t="s">
        <v>697</v>
      </c>
      <c r="L538" s="23" t="s">
        <v>697</v>
      </c>
      <c r="M538" s="23" t="s">
        <v>697</v>
      </c>
      <c r="N538" s="23" t="s">
        <v>697</v>
      </c>
      <c r="O538" s="23" t="s">
        <v>697</v>
      </c>
      <c r="P538" s="27"/>
      <c r="Q538" s="27" t="s">
        <v>704</v>
      </c>
      <c r="R538" s="27" t="s">
        <v>698</v>
      </c>
      <c r="S538" s="28" t="s">
        <v>694</v>
      </c>
      <c r="T538" s="28" t="s">
        <v>922</v>
      </c>
      <c r="U538" s="34" t="s">
        <v>3790</v>
      </c>
      <c r="V538" s="52" t="s">
        <v>905</v>
      </c>
      <c r="W538" s="20"/>
      <c r="X538" s="20"/>
      <c r="Y538" s="20"/>
      <c r="Z538" s="27" t="s">
        <v>3791</v>
      </c>
      <c r="AA538" s="20"/>
      <c r="AB538" s="20"/>
      <c r="AC538" s="20"/>
      <c r="AD538" s="20"/>
      <c r="AE538" s="20"/>
      <c r="AF538" s="20"/>
      <c r="AG538" s="20"/>
      <c r="AH538" s="27" t="s">
        <v>3792</v>
      </c>
      <c r="AI538" s="28" t="s">
        <v>704</v>
      </c>
      <c r="AJ538" s="27" t="s">
        <v>698</v>
      </c>
      <c r="AK538" s="27" t="s">
        <v>698</v>
      </c>
      <c r="AL538" s="27" t="s">
        <v>698</v>
      </c>
      <c r="AM538" s="27" t="s">
        <v>698</v>
      </c>
      <c r="AN538" s="27" t="s">
        <v>698</v>
      </c>
      <c r="AO538" s="27" t="s">
        <v>698</v>
      </c>
      <c r="AP538" s="27" t="s">
        <v>698</v>
      </c>
      <c r="AQ538" s="27" t="s">
        <v>698</v>
      </c>
      <c r="AR538" s="27" t="s">
        <v>698</v>
      </c>
      <c r="AS538" s="27" t="s">
        <v>698</v>
      </c>
      <c r="AT538" s="27" t="s">
        <v>698</v>
      </c>
      <c r="AU538" s="27" t="s">
        <v>698</v>
      </c>
      <c r="AV538" s="27" t="s">
        <v>698</v>
      </c>
      <c r="AW538" s="27" t="s">
        <v>698</v>
      </c>
      <c r="AX538" s="27" t="s">
        <v>698</v>
      </c>
      <c r="AY538" s="27" t="s">
        <v>698</v>
      </c>
      <c r="AZ538" s="27" t="s">
        <v>698</v>
      </c>
      <c r="BA538" s="27" t="s">
        <v>698</v>
      </c>
      <c r="BB538" s="27" t="s">
        <v>698</v>
      </c>
      <c r="BC538" s="27" t="s">
        <v>698</v>
      </c>
      <c r="BD538" s="27" t="s">
        <v>698</v>
      </c>
      <c r="BE538" s="27" t="s">
        <v>698</v>
      </c>
      <c r="BF538" s="27" t="s">
        <v>698</v>
      </c>
      <c r="BG538" s="27" t="s">
        <v>698</v>
      </c>
      <c r="BH538" s="27" t="s">
        <v>698</v>
      </c>
      <c r="BI538" s="27" t="s">
        <v>698</v>
      </c>
      <c r="BJ538" s="27" t="s">
        <v>698</v>
      </c>
      <c r="BK538" s="27" t="s">
        <v>698</v>
      </c>
      <c r="BL538" s="27" t="s">
        <v>698</v>
      </c>
      <c r="BM538" s="27" t="s">
        <v>698</v>
      </c>
      <c r="BN538" s="27" t="s">
        <v>698</v>
      </c>
      <c r="BO538" s="27" t="s">
        <v>698</v>
      </c>
      <c r="BP538" s="27" t="s">
        <v>698</v>
      </c>
      <c r="BQ538" s="27" t="s">
        <v>698</v>
      </c>
      <c r="BR538" s="27" t="s">
        <v>698</v>
      </c>
      <c r="BS538" s="27" t="s">
        <v>698</v>
      </c>
      <c r="BT538" s="27" t="s">
        <v>698</v>
      </c>
      <c r="BU538" s="27" t="s">
        <v>698</v>
      </c>
      <c r="BV538" s="27" t="s">
        <v>698</v>
      </c>
      <c r="BW538" s="27" t="s">
        <v>698</v>
      </c>
      <c r="BX538" s="27" t="s">
        <v>698</v>
      </c>
      <c r="BY538" s="27" t="s">
        <v>698</v>
      </c>
      <c r="BZ538" s="27" t="s">
        <v>698</v>
      </c>
      <c r="CA538" s="27" t="s">
        <v>698</v>
      </c>
      <c r="CB538" s="27" t="s">
        <v>698</v>
      </c>
      <c r="CC538" s="27" t="s">
        <v>698</v>
      </c>
      <c r="CD538" s="27" t="s">
        <v>698</v>
      </c>
      <c r="CE538" s="27" t="s">
        <v>698</v>
      </c>
      <c r="CF538" s="27" t="s">
        <v>698</v>
      </c>
      <c r="CG538" s="27" t="s">
        <v>698</v>
      </c>
      <c r="CH538" s="27" t="s">
        <v>698</v>
      </c>
      <c r="CI538" s="27" t="s">
        <v>698</v>
      </c>
      <c r="CJ538" s="27" t="s">
        <v>698</v>
      </c>
      <c r="CK538" s="27" t="s">
        <v>698</v>
      </c>
      <c r="CL538" s="27" t="s">
        <v>698</v>
      </c>
      <c r="CM538" s="27" t="s">
        <v>698</v>
      </c>
      <c r="CN538" s="27" t="s">
        <v>698</v>
      </c>
      <c r="CO538" s="27" t="s">
        <v>698</v>
      </c>
      <c r="CP538" s="27" t="s">
        <v>698</v>
      </c>
      <c r="CQ538" s="27" t="s">
        <v>698</v>
      </c>
      <c r="CR538" s="27" t="s">
        <v>698</v>
      </c>
      <c r="CS538" s="27" t="s">
        <v>698</v>
      </c>
      <c r="CT538" s="27" t="s">
        <v>698</v>
      </c>
      <c r="CU538" s="27" t="s">
        <v>698</v>
      </c>
      <c r="CV538" s="27" t="s">
        <v>698</v>
      </c>
      <c r="CW538" s="27" t="s">
        <v>698</v>
      </c>
      <c r="CX538" s="27" t="s">
        <v>698</v>
      </c>
      <c r="CY538" s="27" t="s">
        <v>698</v>
      </c>
      <c r="CZ538" s="27" t="s">
        <v>698</v>
      </c>
      <c r="DA538" s="27" t="s">
        <v>698</v>
      </c>
      <c r="DB538" s="27" t="s">
        <v>698</v>
      </c>
      <c r="DC538" s="27" t="s">
        <v>698</v>
      </c>
      <c r="DD538" s="27" t="s">
        <v>698</v>
      </c>
      <c r="DE538" s="27" t="s">
        <v>698</v>
      </c>
      <c r="DF538" s="27" t="s">
        <v>698</v>
      </c>
      <c r="DG538" s="27" t="s">
        <v>698</v>
      </c>
      <c r="DH538" s="27" t="s">
        <v>698</v>
      </c>
      <c r="DI538" s="27" t="s">
        <v>698</v>
      </c>
      <c r="DJ538" s="27" t="s">
        <v>698</v>
      </c>
      <c r="DK538" s="27" t="s">
        <v>698</v>
      </c>
      <c r="DL538" s="27" t="s">
        <v>698</v>
      </c>
      <c r="DM538" s="27" t="s">
        <v>698</v>
      </c>
      <c r="DN538" s="27" t="s">
        <v>698</v>
      </c>
      <c r="DO538" s="27" t="s">
        <v>698</v>
      </c>
      <c r="DP538" s="27" t="s">
        <v>698</v>
      </c>
      <c r="DQ538" s="27" t="s">
        <v>698</v>
      </c>
      <c r="DR538" s="27" t="s">
        <v>698</v>
      </c>
      <c r="DS538" s="27" t="s">
        <v>698</v>
      </c>
      <c r="DT538" s="27" t="s">
        <v>698</v>
      </c>
      <c r="DU538" s="27" t="s">
        <v>698</v>
      </c>
      <c r="DV538" s="27" t="s">
        <v>698</v>
      </c>
      <c r="DW538" s="27" t="s">
        <v>704</v>
      </c>
      <c r="DX538" s="27" t="s">
        <v>698</v>
      </c>
      <c r="DY538" s="27" t="s">
        <v>698</v>
      </c>
      <c r="DZ538" s="27" t="s">
        <v>698</v>
      </c>
      <c r="EA538" s="27" t="s">
        <v>698</v>
      </c>
      <c r="EB538" s="27" t="s">
        <v>698</v>
      </c>
      <c r="EC538" s="27" t="s">
        <v>698</v>
      </c>
      <c r="ED538" s="27" t="s">
        <v>698</v>
      </c>
      <c r="EE538" s="27" t="s">
        <v>698</v>
      </c>
      <c r="EF538" s="27" t="s">
        <v>698</v>
      </c>
      <c r="EG538" s="27" t="s">
        <v>698</v>
      </c>
      <c r="EH538" s="27" t="s">
        <v>698</v>
      </c>
      <c r="EI538" s="27" t="s">
        <v>698</v>
      </c>
      <c r="EJ538" s="27" t="s">
        <v>698</v>
      </c>
      <c r="EK538" s="27" t="s">
        <v>698</v>
      </c>
      <c r="EL538" s="27" t="s">
        <v>698</v>
      </c>
      <c r="EM538" s="27" t="s">
        <v>698</v>
      </c>
      <c r="EN538" s="27" t="s">
        <v>698</v>
      </c>
      <c r="EO538" s="27" t="s">
        <v>698</v>
      </c>
      <c r="EP538" s="27" t="s">
        <v>698</v>
      </c>
      <c r="EQ538" s="27" t="s">
        <v>698</v>
      </c>
      <c r="ER538" s="27" t="s">
        <v>698</v>
      </c>
      <c r="ES538" s="27" t="s">
        <v>698</v>
      </c>
      <c r="ET538" s="27" t="s">
        <v>698</v>
      </c>
      <c r="EU538" s="27" t="s">
        <v>698</v>
      </c>
      <c r="EV538" s="27" t="s">
        <v>698</v>
      </c>
      <c r="EW538" s="27" t="s">
        <v>2705</v>
      </c>
      <c r="EX538" s="27" t="s">
        <v>3731</v>
      </c>
      <c r="EY538" s="27" t="s">
        <v>2707</v>
      </c>
      <c r="EZ538" s="27" t="s">
        <v>694</v>
      </c>
      <c r="FA538" s="27" t="s">
        <v>694</v>
      </c>
      <c r="FB538" s="27" t="s">
        <v>694</v>
      </c>
      <c r="FC538" s="27" t="s">
        <v>694</v>
      </c>
      <c r="FD538" s="27" t="s">
        <v>694</v>
      </c>
      <c r="FE538" s="20" t="s">
        <v>3732</v>
      </c>
      <c r="FF538" s="29"/>
      <c r="FG538" s="29"/>
    </row>
    <row r="539" spans="1:163" x14ac:dyDescent="0.25">
      <c r="A539" s="27" t="str">
        <f t="shared" si="8"/>
        <v>IR003008012010000000000000000000000000</v>
      </c>
      <c r="B539" s="20" t="s">
        <v>2877</v>
      </c>
      <c r="C539" s="23" t="s">
        <v>2630</v>
      </c>
      <c r="D539" s="23" t="s">
        <v>710</v>
      </c>
      <c r="E539" s="23" t="s">
        <v>720</v>
      </c>
      <c r="F539" s="21" t="s">
        <v>736</v>
      </c>
      <c r="G539" s="21" t="s">
        <v>724</v>
      </c>
      <c r="H539" s="23" t="s">
        <v>697</v>
      </c>
      <c r="I539" s="21" t="s">
        <v>697</v>
      </c>
      <c r="J539" s="23" t="s">
        <v>697</v>
      </c>
      <c r="K539" s="64" t="s">
        <v>697</v>
      </c>
      <c r="L539" s="23" t="s">
        <v>697</v>
      </c>
      <c r="M539" s="23" t="s">
        <v>697</v>
      </c>
      <c r="N539" s="23" t="s">
        <v>697</v>
      </c>
      <c r="O539" s="23" t="s">
        <v>697</v>
      </c>
      <c r="P539" s="27"/>
      <c r="Q539" s="27" t="s">
        <v>704</v>
      </c>
      <c r="R539" s="27" t="s">
        <v>698</v>
      </c>
      <c r="S539" s="28" t="s">
        <v>694</v>
      </c>
      <c r="T539" s="28" t="s">
        <v>922</v>
      </c>
      <c r="U539" s="20" t="s">
        <v>3793</v>
      </c>
      <c r="V539" s="52" t="s">
        <v>905</v>
      </c>
      <c r="W539" s="20"/>
      <c r="X539" s="20"/>
      <c r="Y539" s="20"/>
      <c r="Z539" s="27" t="s">
        <v>3794</v>
      </c>
      <c r="AA539" s="20"/>
      <c r="AB539" s="20"/>
      <c r="AC539" s="20"/>
      <c r="AD539" s="20"/>
      <c r="AE539" s="20"/>
      <c r="AF539" s="20"/>
      <c r="AG539" s="20"/>
      <c r="AH539" s="27" t="s">
        <v>3795</v>
      </c>
      <c r="AI539" s="28" t="s">
        <v>704</v>
      </c>
      <c r="AJ539" s="27" t="s">
        <v>698</v>
      </c>
      <c r="AK539" s="27" t="s">
        <v>698</v>
      </c>
      <c r="AL539" s="27" t="s">
        <v>698</v>
      </c>
      <c r="AM539" s="27" t="s">
        <v>698</v>
      </c>
      <c r="AN539" s="27" t="s">
        <v>698</v>
      </c>
      <c r="AO539" s="27" t="s">
        <v>698</v>
      </c>
      <c r="AP539" s="27" t="s">
        <v>698</v>
      </c>
      <c r="AQ539" s="27" t="s">
        <v>698</v>
      </c>
      <c r="AR539" s="27" t="s">
        <v>698</v>
      </c>
      <c r="AS539" s="27" t="s">
        <v>698</v>
      </c>
      <c r="AT539" s="27" t="s">
        <v>698</v>
      </c>
      <c r="AU539" s="27" t="s">
        <v>698</v>
      </c>
      <c r="AV539" s="27" t="s">
        <v>698</v>
      </c>
      <c r="AW539" s="27" t="s">
        <v>698</v>
      </c>
      <c r="AX539" s="27" t="s">
        <v>698</v>
      </c>
      <c r="AY539" s="27" t="s">
        <v>698</v>
      </c>
      <c r="AZ539" s="27" t="s">
        <v>698</v>
      </c>
      <c r="BA539" s="27" t="s">
        <v>698</v>
      </c>
      <c r="BB539" s="27" t="s">
        <v>698</v>
      </c>
      <c r="BC539" s="27" t="s">
        <v>698</v>
      </c>
      <c r="BD539" s="27" t="s">
        <v>698</v>
      </c>
      <c r="BE539" s="27" t="s">
        <v>698</v>
      </c>
      <c r="BF539" s="27" t="s">
        <v>698</v>
      </c>
      <c r="BG539" s="27" t="s">
        <v>698</v>
      </c>
      <c r="BH539" s="27" t="s">
        <v>698</v>
      </c>
      <c r="BI539" s="27" t="s">
        <v>698</v>
      </c>
      <c r="BJ539" s="27" t="s">
        <v>698</v>
      </c>
      <c r="BK539" s="27" t="s">
        <v>698</v>
      </c>
      <c r="BL539" s="27" t="s">
        <v>698</v>
      </c>
      <c r="BM539" s="27" t="s">
        <v>698</v>
      </c>
      <c r="BN539" s="27" t="s">
        <v>698</v>
      </c>
      <c r="BO539" s="27" t="s">
        <v>698</v>
      </c>
      <c r="BP539" s="27" t="s">
        <v>698</v>
      </c>
      <c r="BQ539" s="27" t="s">
        <v>698</v>
      </c>
      <c r="BR539" s="27" t="s">
        <v>698</v>
      </c>
      <c r="BS539" s="27" t="s">
        <v>698</v>
      </c>
      <c r="BT539" s="27" t="s">
        <v>698</v>
      </c>
      <c r="BU539" s="27" t="s">
        <v>698</v>
      </c>
      <c r="BV539" s="27" t="s">
        <v>698</v>
      </c>
      <c r="BW539" s="27" t="s">
        <v>698</v>
      </c>
      <c r="BX539" s="27" t="s">
        <v>698</v>
      </c>
      <c r="BY539" s="27" t="s">
        <v>698</v>
      </c>
      <c r="BZ539" s="27" t="s">
        <v>698</v>
      </c>
      <c r="CA539" s="27" t="s">
        <v>698</v>
      </c>
      <c r="CB539" s="27" t="s">
        <v>698</v>
      </c>
      <c r="CC539" s="27" t="s">
        <v>698</v>
      </c>
      <c r="CD539" s="27" t="s">
        <v>698</v>
      </c>
      <c r="CE539" s="27" t="s">
        <v>698</v>
      </c>
      <c r="CF539" s="27" t="s">
        <v>698</v>
      </c>
      <c r="CG539" s="27" t="s">
        <v>698</v>
      </c>
      <c r="CH539" s="27" t="s">
        <v>698</v>
      </c>
      <c r="CI539" s="27" t="s">
        <v>698</v>
      </c>
      <c r="CJ539" s="27" t="s">
        <v>698</v>
      </c>
      <c r="CK539" s="27" t="s">
        <v>698</v>
      </c>
      <c r="CL539" s="27" t="s">
        <v>698</v>
      </c>
      <c r="CM539" s="27" t="s">
        <v>698</v>
      </c>
      <c r="CN539" s="27" t="s">
        <v>698</v>
      </c>
      <c r="CO539" s="27" t="s">
        <v>698</v>
      </c>
      <c r="CP539" s="27" t="s">
        <v>698</v>
      </c>
      <c r="CQ539" s="27" t="s">
        <v>698</v>
      </c>
      <c r="CR539" s="27" t="s">
        <v>698</v>
      </c>
      <c r="CS539" s="27" t="s">
        <v>698</v>
      </c>
      <c r="CT539" s="27" t="s">
        <v>698</v>
      </c>
      <c r="CU539" s="27" t="s">
        <v>698</v>
      </c>
      <c r="CV539" s="27" t="s">
        <v>698</v>
      </c>
      <c r="CW539" s="27" t="s">
        <v>698</v>
      </c>
      <c r="CX539" s="27" t="s">
        <v>698</v>
      </c>
      <c r="CY539" s="27" t="s">
        <v>698</v>
      </c>
      <c r="CZ539" s="27" t="s">
        <v>698</v>
      </c>
      <c r="DA539" s="27" t="s">
        <v>698</v>
      </c>
      <c r="DB539" s="27" t="s">
        <v>698</v>
      </c>
      <c r="DC539" s="27" t="s">
        <v>698</v>
      </c>
      <c r="DD539" s="27" t="s">
        <v>698</v>
      </c>
      <c r="DE539" s="27" t="s">
        <v>698</v>
      </c>
      <c r="DF539" s="27" t="s">
        <v>698</v>
      </c>
      <c r="DG539" s="27" t="s">
        <v>698</v>
      </c>
      <c r="DH539" s="27" t="s">
        <v>698</v>
      </c>
      <c r="DI539" s="27" t="s">
        <v>698</v>
      </c>
      <c r="DJ539" s="27" t="s">
        <v>698</v>
      </c>
      <c r="DK539" s="27" t="s">
        <v>698</v>
      </c>
      <c r="DL539" s="27" t="s">
        <v>698</v>
      </c>
      <c r="DM539" s="27" t="s">
        <v>698</v>
      </c>
      <c r="DN539" s="27" t="s">
        <v>698</v>
      </c>
      <c r="DO539" s="27" t="s">
        <v>698</v>
      </c>
      <c r="DP539" s="27" t="s">
        <v>698</v>
      </c>
      <c r="DQ539" s="27" t="s">
        <v>698</v>
      </c>
      <c r="DR539" s="27" t="s">
        <v>698</v>
      </c>
      <c r="DS539" s="27" t="s">
        <v>698</v>
      </c>
      <c r="DT539" s="27" t="s">
        <v>698</v>
      </c>
      <c r="DU539" s="27" t="s">
        <v>698</v>
      </c>
      <c r="DV539" s="27" t="s">
        <v>698</v>
      </c>
      <c r="DW539" s="27" t="s">
        <v>704</v>
      </c>
      <c r="DX539" s="27" t="s">
        <v>698</v>
      </c>
      <c r="DY539" s="27" t="s">
        <v>698</v>
      </c>
      <c r="DZ539" s="27" t="s">
        <v>698</v>
      </c>
      <c r="EA539" s="27" t="s">
        <v>698</v>
      </c>
      <c r="EB539" s="27" t="s">
        <v>698</v>
      </c>
      <c r="EC539" s="27" t="s">
        <v>698</v>
      </c>
      <c r="ED539" s="27" t="s">
        <v>698</v>
      </c>
      <c r="EE539" s="27" t="s">
        <v>698</v>
      </c>
      <c r="EF539" s="27" t="s">
        <v>698</v>
      </c>
      <c r="EG539" s="27" t="s">
        <v>698</v>
      </c>
      <c r="EH539" s="27" t="s">
        <v>698</v>
      </c>
      <c r="EI539" s="27" t="s">
        <v>698</v>
      </c>
      <c r="EJ539" s="27" t="s">
        <v>698</v>
      </c>
      <c r="EK539" s="27" t="s">
        <v>698</v>
      </c>
      <c r="EL539" s="27" t="s">
        <v>698</v>
      </c>
      <c r="EM539" s="27" t="s">
        <v>698</v>
      </c>
      <c r="EN539" s="27" t="s">
        <v>698</v>
      </c>
      <c r="EO539" s="27" t="s">
        <v>698</v>
      </c>
      <c r="EP539" s="27" t="s">
        <v>698</v>
      </c>
      <c r="EQ539" s="27" t="s">
        <v>698</v>
      </c>
      <c r="ER539" s="27" t="s">
        <v>698</v>
      </c>
      <c r="ES539" s="27" t="s">
        <v>698</v>
      </c>
      <c r="ET539" s="27" t="s">
        <v>698</v>
      </c>
      <c r="EU539" s="27" t="s">
        <v>698</v>
      </c>
      <c r="EV539" s="27" t="s">
        <v>698</v>
      </c>
      <c r="EW539" s="27" t="s">
        <v>2705</v>
      </c>
      <c r="EX539" s="27" t="s">
        <v>3731</v>
      </c>
      <c r="EY539" s="27" t="s">
        <v>2707</v>
      </c>
      <c r="EZ539" s="27" t="s">
        <v>694</v>
      </c>
      <c r="FA539" s="27" t="s">
        <v>694</v>
      </c>
      <c r="FB539" s="27" t="s">
        <v>694</v>
      </c>
      <c r="FC539" s="27" t="s">
        <v>694</v>
      </c>
      <c r="FD539" s="27" t="s">
        <v>694</v>
      </c>
      <c r="FE539" s="20" t="s">
        <v>3732</v>
      </c>
      <c r="FF539" s="29"/>
      <c r="FG539" s="29"/>
    </row>
    <row r="540" spans="1:163" x14ac:dyDescent="0.25">
      <c r="A540" s="27" t="str">
        <f t="shared" si="8"/>
        <v>IR003008012011000000000000000000000000</v>
      </c>
      <c r="B540" s="20" t="s">
        <v>2877</v>
      </c>
      <c r="C540" s="23" t="s">
        <v>2630</v>
      </c>
      <c r="D540" s="23" t="s">
        <v>710</v>
      </c>
      <c r="E540" s="23" t="s">
        <v>720</v>
      </c>
      <c r="F540" s="21" t="s">
        <v>736</v>
      </c>
      <c r="G540" s="21" t="s">
        <v>734</v>
      </c>
      <c r="H540" s="23" t="s">
        <v>697</v>
      </c>
      <c r="I540" s="21" t="s">
        <v>697</v>
      </c>
      <c r="J540" s="23" t="s">
        <v>697</v>
      </c>
      <c r="K540" s="64" t="s">
        <v>697</v>
      </c>
      <c r="L540" s="23" t="s">
        <v>697</v>
      </c>
      <c r="M540" s="23" t="s">
        <v>697</v>
      </c>
      <c r="N540" s="23" t="s">
        <v>697</v>
      </c>
      <c r="O540" s="23" t="s">
        <v>697</v>
      </c>
      <c r="P540" s="27"/>
      <c r="Q540" s="27" t="s">
        <v>704</v>
      </c>
      <c r="R540" s="27" t="s">
        <v>698</v>
      </c>
      <c r="S540" s="28" t="s">
        <v>694</v>
      </c>
      <c r="T540" s="28" t="s">
        <v>922</v>
      </c>
      <c r="U540" s="34" t="s">
        <v>3796</v>
      </c>
      <c r="V540" s="52" t="s">
        <v>905</v>
      </c>
      <c r="W540" s="20"/>
      <c r="X540" s="20"/>
      <c r="Y540" s="20"/>
      <c r="Z540" s="27" t="s">
        <v>3797</v>
      </c>
      <c r="AA540" s="20"/>
      <c r="AB540" s="20"/>
      <c r="AC540" s="20"/>
      <c r="AD540" s="20"/>
      <c r="AE540" s="20"/>
      <c r="AF540" s="20"/>
      <c r="AG540" s="20"/>
      <c r="AH540" s="27" t="s">
        <v>3798</v>
      </c>
      <c r="AI540" s="28" t="s">
        <v>704</v>
      </c>
      <c r="AJ540" s="27" t="s">
        <v>698</v>
      </c>
      <c r="AK540" s="27" t="s">
        <v>698</v>
      </c>
      <c r="AL540" s="27" t="s">
        <v>698</v>
      </c>
      <c r="AM540" s="27" t="s">
        <v>698</v>
      </c>
      <c r="AN540" s="27" t="s">
        <v>698</v>
      </c>
      <c r="AO540" s="27" t="s">
        <v>698</v>
      </c>
      <c r="AP540" s="27" t="s">
        <v>698</v>
      </c>
      <c r="AQ540" s="27" t="s">
        <v>698</v>
      </c>
      <c r="AR540" s="27" t="s">
        <v>698</v>
      </c>
      <c r="AS540" s="27" t="s">
        <v>698</v>
      </c>
      <c r="AT540" s="27" t="s">
        <v>698</v>
      </c>
      <c r="AU540" s="27" t="s">
        <v>698</v>
      </c>
      <c r="AV540" s="27" t="s">
        <v>698</v>
      </c>
      <c r="AW540" s="27" t="s">
        <v>698</v>
      </c>
      <c r="AX540" s="27" t="s">
        <v>698</v>
      </c>
      <c r="AY540" s="27" t="s">
        <v>698</v>
      </c>
      <c r="AZ540" s="27" t="s">
        <v>698</v>
      </c>
      <c r="BA540" s="27" t="s">
        <v>698</v>
      </c>
      <c r="BB540" s="27" t="s">
        <v>698</v>
      </c>
      <c r="BC540" s="27" t="s">
        <v>698</v>
      </c>
      <c r="BD540" s="27" t="s">
        <v>698</v>
      </c>
      <c r="BE540" s="27" t="s">
        <v>698</v>
      </c>
      <c r="BF540" s="27" t="s">
        <v>698</v>
      </c>
      <c r="BG540" s="27" t="s">
        <v>698</v>
      </c>
      <c r="BH540" s="27" t="s">
        <v>698</v>
      </c>
      <c r="BI540" s="27" t="s">
        <v>698</v>
      </c>
      <c r="BJ540" s="27" t="s">
        <v>698</v>
      </c>
      <c r="BK540" s="27" t="s">
        <v>698</v>
      </c>
      <c r="BL540" s="27" t="s">
        <v>698</v>
      </c>
      <c r="BM540" s="27" t="s">
        <v>698</v>
      </c>
      <c r="BN540" s="27" t="s">
        <v>698</v>
      </c>
      <c r="BO540" s="27" t="s">
        <v>698</v>
      </c>
      <c r="BP540" s="27" t="s">
        <v>698</v>
      </c>
      <c r="BQ540" s="27" t="s">
        <v>698</v>
      </c>
      <c r="BR540" s="27" t="s">
        <v>698</v>
      </c>
      <c r="BS540" s="27" t="s">
        <v>698</v>
      </c>
      <c r="BT540" s="27" t="s">
        <v>698</v>
      </c>
      <c r="BU540" s="27" t="s">
        <v>698</v>
      </c>
      <c r="BV540" s="27" t="s">
        <v>698</v>
      </c>
      <c r="BW540" s="27" t="s">
        <v>698</v>
      </c>
      <c r="BX540" s="27" t="s">
        <v>698</v>
      </c>
      <c r="BY540" s="27" t="s">
        <v>698</v>
      </c>
      <c r="BZ540" s="27" t="s">
        <v>698</v>
      </c>
      <c r="CA540" s="27" t="s">
        <v>698</v>
      </c>
      <c r="CB540" s="27" t="s">
        <v>698</v>
      </c>
      <c r="CC540" s="27" t="s">
        <v>698</v>
      </c>
      <c r="CD540" s="27" t="s">
        <v>698</v>
      </c>
      <c r="CE540" s="27" t="s">
        <v>698</v>
      </c>
      <c r="CF540" s="27" t="s">
        <v>698</v>
      </c>
      <c r="CG540" s="27" t="s">
        <v>698</v>
      </c>
      <c r="CH540" s="27" t="s">
        <v>698</v>
      </c>
      <c r="CI540" s="27" t="s">
        <v>698</v>
      </c>
      <c r="CJ540" s="27" t="s">
        <v>698</v>
      </c>
      <c r="CK540" s="27" t="s">
        <v>698</v>
      </c>
      <c r="CL540" s="27" t="s">
        <v>698</v>
      </c>
      <c r="CM540" s="27" t="s">
        <v>698</v>
      </c>
      <c r="CN540" s="27" t="s">
        <v>698</v>
      </c>
      <c r="CO540" s="27" t="s">
        <v>698</v>
      </c>
      <c r="CP540" s="27" t="s">
        <v>698</v>
      </c>
      <c r="CQ540" s="27" t="s">
        <v>698</v>
      </c>
      <c r="CR540" s="27" t="s">
        <v>698</v>
      </c>
      <c r="CS540" s="27" t="s">
        <v>698</v>
      </c>
      <c r="CT540" s="27" t="s">
        <v>698</v>
      </c>
      <c r="CU540" s="27" t="s">
        <v>698</v>
      </c>
      <c r="CV540" s="27" t="s">
        <v>698</v>
      </c>
      <c r="CW540" s="27" t="s">
        <v>698</v>
      </c>
      <c r="CX540" s="27" t="s">
        <v>698</v>
      </c>
      <c r="CY540" s="27" t="s">
        <v>698</v>
      </c>
      <c r="CZ540" s="27" t="s">
        <v>698</v>
      </c>
      <c r="DA540" s="27" t="s">
        <v>698</v>
      </c>
      <c r="DB540" s="27" t="s">
        <v>698</v>
      </c>
      <c r="DC540" s="27" t="s">
        <v>698</v>
      </c>
      <c r="DD540" s="27" t="s">
        <v>698</v>
      </c>
      <c r="DE540" s="27" t="s">
        <v>698</v>
      </c>
      <c r="DF540" s="27" t="s">
        <v>698</v>
      </c>
      <c r="DG540" s="27" t="s">
        <v>698</v>
      </c>
      <c r="DH540" s="27" t="s">
        <v>698</v>
      </c>
      <c r="DI540" s="27" t="s">
        <v>698</v>
      </c>
      <c r="DJ540" s="27" t="s">
        <v>698</v>
      </c>
      <c r="DK540" s="27" t="s">
        <v>698</v>
      </c>
      <c r="DL540" s="27" t="s">
        <v>698</v>
      </c>
      <c r="DM540" s="27" t="s">
        <v>698</v>
      </c>
      <c r="DN540" s="27" t="s">
        <v>698</v>
      </c>
      <c r="DO540" s="27" t="s">
        <v>698</v>
      </c>
      <c r="DP540" s="27" t="s">
        <v>698</v>
      </c>
      <c r="DQ540" s="27" t="s">
        <v>698</v>
      </c>
      <c r="DR540" s="27" t="s">
        <v>698</v>
      </c>
      <c r="DS540" s="27" t="s">
        <v>698</v>
      </c>
      <c r="DT540" s="27" t="s">
        <v>698</v>
      </c>
      <c r="DU540" s="27" t="s">
        <v>698</v>
      </c>
      <c r="DV540" s="27" t="s">
        <v>698</v>
      </c>
      <c r="DW540" s="27" t="s">
        <v>704</v>
      </c>
      <c r="DX540" s="27" t="s">
        <v>698</v>
      </c>
      <c r="DY540" s="27" t="s">
        <v>698</v>
      </c>
      <c r="DZ540" s="27" t="s">
        <v>698</v>
      </c>
      <c r="EA540" s="27" t="s">
        <v>698</v>
      </c>
      <c r="EB540" s="27" t="s">
        <v>698</v>
      </c>
      <c r="EC540" s="27" t="s">
        <v>698</v>
      </c>
      <c r="ED540" s="27" t="s">
        <v>698</v>
      </c>
      <c r="EE540" s="27" t="s">
        <v>698</v>
      </c>
      <c r="EF540" s="27" t="s">
        <v>698</v>
      </c>
      <c r="EG540" s="27" t="s">
        <v>698</v>
      </c>
      <c r="EH540" s="27" t="s">
        <v>698</v>
      </c>
      <c r="EI540" s="27" t="s">
        <v>698</v>
      </c>
      <c r="EJ540" s="27" t="s">
        <v>698</v>
      </c>
      <c r="EK540" s="27" t="s">
        <v>698</v>
      </c>
      <c r="EL540" s="27" t="s">
        <v>698</v>
      </c>
      <c r="EM540" s="27" t="s">
        <v>698</v>
      </c>
      <c r="EN540" s="27" t="s">
        <v>698</v>
      </c>
      <c r="EO540" s="27" t="s">
        <v>698</v>
      </c>
      <c r="EP540" s="27" t="s">
        <v>698</v>
      </c>
      <c r="EQ540" s="27" t="s">
        <v>698</v>
      </c>
      <c r="ER540" s="27" t="s">
        <v>698</v>
      </c>
      <c r="ES540" s="27" t="s">
        <v>698</v>
      </c>
      <c r="ET540" s="27" t="s">
        <v>698</v>
      </c>
      <c r="EU540" s="27" t="s">
        <v>698</v>
      </c>
      <c r="EV540" s="27" t="s">
        <v>698</v>
      </c>
      <c r="EW540" s="27" t="s">
        <v>2705</v>
      </c>
      <c r="EX540" s="27" t="s">
        <v>3731</v>
      </c>
      <c r="EY540" s="27" t="s">
        <v>2707</v>
      </c>
      <c r="EZ540" s="27" t="s">
        <v>694</v>
      </c>
      <c r="FA540" s="27" t="s">
        <v>694</v>
      </c>
      <c r="FB540" s="27" t="s">
        <v>694</v>
      </c>
      <c r="FC540" s="27" t="s">
        <v>694</v>
      </c>
      <c r="FD540" s="27" t="s">
        <v>694</v>
      </c>
      <c r="FE540" s="20" t="s">
        <v>3732</v>
      </c>
      <c r="FF540" s="29"/>
      <c r="FG540" s="29"/>
    </row>
    <row r="541" spans="1:163" x14ac:dyDescent="0.25">
      <c r="A541" s="27" t="str">
        <f t="shared" si="8"/>
        <v>IR003008012012000000000000000000000000</v>
      </c>
      <c r="B541" s="20" t="s">
        <v>2877</v>
      </c>
      <c r="C541" s="23" t="s">
        <v>2630</v>
      </c>
      <c r="D541" s="23" t="s">
        <v>710</v>
      </c>
      <c r="E541" s="23" t="s">
        <v>720</v>
      </c>
      <c r="F541" s="21" t="s">
        <v>736</v>
      </c>
      <c r="G541" s="21" t="s">
        <v>736</v>
      </c>
      <c r="H541" s="23" t="s">
        <v>697</v>
      </c>
      <c r="I541" s="21" t="s">
        <v>697</v>
      </c>
      <c r="J541" s="23" t="s">
        <v>697</v>
      </c>
      <c r="K541" s="64" t="s">
        <v>697</v>
      </c>
      <c r="L541" s="23" t="s">
        <v>697</v>
      </c>
      <c r="M541" s="23" t="s">
        <v>697</v>
      </c>
      <c r="N541" s="23" t="s">
        <v>697</v>
      </c>
      <c r="O541" s="23" t="s">
        <v>697</v>
      </c>
      <c r="P541" s="27"/>
      <c r="Q541" s="27" t="s">
        <v>704</v>
      </c>
      <c r="R541" s="27" t="s">
        <v>698</v>
      </c>
      <c r="S541" s="28" t="s">
        <v>694</v>
      </c>
      <c r="T541" s="28" t="s">
        <v>922</v>
      </c>
      <c r="U541" s="34" t="s">
        <v>3799</v>
      </c>
      <c r="V541" s="52" t="s">
        <v>905</v>
      </c>
      <c r="W541" s="20"/>
      <c r="X541" s="20"/>
      <c r="Y541" s="20"/>
      <c r="Z541" s="27" t="s">
        <v>3800</v>
      </c>
      <c r="AA541" s="20"/>
      <c r="AB541" s="20"/>
      <c r="AC541" s="20"/>
      <c r="AD541" s="20"/>
      <c r="AE541" s="20"/>
      <c r="AF541" s="20"/>
      <c r="AG541" s="20"/>
      <c r="AH541" s="27" t="s">
        <v>3801</v>
      </c>
      <c r="AI541" s="28" t="s">
        <v>704</v>
      </c>
      <c r="AJ541" s="27" t="s">
        <v>698</v>
      </c>
      <c r="AK541" s="27" t="s">
        <v>698</v>
      </c>
      <c r="AL541" s="27" t="s">
        <v>698</v>
      </c>
      <c r="AM541" s="27" t="s">
        <v>698</v>
      </c>
      <c r="AN541" s="27" t="s">
        <v>698</v>
      </c>
      <c r="AO541" s="27" t="s">
        <v>698</v>
      </c>
      <c r="AP541" s="27" t="s">
        <v>698</v>
      </c>
      <c r="AQ541" s="27" t="s">
        <v>698</v>
      </c>
      <c r="AR541" s="27" t="s">
        <v>698</v>
      </c>
      <c r="AS541" s="27" t="s">
        <v>698</v>
      </c>
      <c r="AT541" s="27" t="s">
        <v>698</v>
      </c>
      <c r="AU541" s="27" t="s">
        <v>698</v>
      </c>
      <c r="AV541" s="27" t="s">
        <v>698</v>
      </c>
      <c r="AW541" s="27" t="s">
        <v>698</v>
      </c>
      <c r="AX541" s="27" t="s">
        <v>698</v>
      </c>
      <c r="AY541" s="27" t="s">
        <v>698</v>
      </c>
      <c r="AZ541" s="27" t="s">
        <v>698</v>
      </c>
      <c r="BA541" s="27" t="s">
        <v>698</v>
      </c>
      <c r="BB541" s="27" t="s">
        <v>698</v>
      </c>
      <c r="BC541" s="27" t="s">
        <v>698</v>
      </c>
      <c r="BD541" s="27" t="s">
        <v>698</v>
      </c>
      <c r="BE541" s="27" t="s">
        <v>698</v>
      </c>
      <c r="BF541" s="27" t="s">
        <v>698</v>
      </c>
      <c r="BG541" s="27" t="s">
        <v>698</v>
      </c>
      <c r="BH541" s="27" t="s">
        <v>698</v>
      </c>
      <c r="BI541" s="27" t="s">
        <v>698</v>
      </c>
      <c r="BJ541" s="27" t="s">
        <v>698</v>
      </c>
      <c r="BK541" s="27" t="s">
        <v>698</v>
      </c>
      <c r="BL541" s="27" t="s">
        <v>698</v>
      </c>
      <c r="BM541" s="27" t="s">
        <v>698</v>
      </c>
      <c r="BN541" s="27" t="s">
        <v>698</v>
      </c>
      <c r="BO541" s="27" t="s">
        <v>698</v>
      </c>
      <c r="BP541" s="27" t="s">
        <v>698</v>
      </c>
      <c r="BQ541" s="27" t="s">
        <v>698</v>
      </c>
      <c r="BR541" s="27" t="s">
        <v>698</v>
      </c>
      <c r="BS541" s="27" t="s">
        <v>698</v>
      </c>
      <c r="BT541" s="27" t="s">
        <v>698</v>
      </c>
      <c r="BU541" s="27" t="s">
        <v>698</v>
      </c>
      <c r="BV541" s="27" t="s">
        <v>698</v>
      </c>
      <c r="BW541" s="27" t="s">
        <v>698</v>
      </c>
      <c r="BX541" s="27" t="s">
        <v>698</v>
      </c>
      <c r="BY541" s="27" t="s">
        <v>698</v>
      </c>
      <c r="BZ541" s="27" t="s">
        <v>698</v>
      </c>
      <c r="CA541" s="27" t="s">
        <v>698</v>
      </c>
      <c r="CB541" s="27" t="s">
        <v>698</v>
      </c>
      <c r="CC541" s="27" t="s">
        <v>698</v>
      </c>
      <c r="CD541" s="27" t="s">
        <v>698</v>
      </c>
      <c r="CE541" s="27" t="s">
        <v>698</v>
      </c>
      <c r="CF541" s="27" t="s">
        <v>698</v>
      </c>
      <c r="CG541" s="27" t="s">
        <v>698</v>
      </c>
      <c r="CH541" s="27" t="s">
        <v>698</v>
      </c>
      <c r="CI541" s="27" t="s">
        <v>698</v>
      </c>
      <c r="CJ541" s="27" t="s">
        <v>698</v>
      </c>
      <c r="CK541" s="27" t="s">
        <v>698</v>
      </c>
      <c r="CL541" s="27" t="s">
        <v>698</v>
      </c>
      <c r="CM541" s="27" t="s">
        <v>698</v>
      </c>
      <c r="CN541" s="27" t="s">
        <v>698</v>
      </c>
      <c r="CO541" s="27" t="s">
        <v>698</v>
      </c>
      <c r="CP541" s="27" t="s">
        <v>698</v>
      </c>
      <c r="CQ541" s="27" t="s">
        <v>698</v>
      </c>
      <c r="CR541" s="27" t="s">
        <v>698</v>
      </c>
      <c r="CS541" s="27" t="s">
        <v>698</v>
      </c>
      <c r="CT541" s="27" t="s">
        <v>698</v>
      </c>
      <c r="CU541" s="27" t="s">
        <v>698</v>
      </c>
      <c r="CV541" s="27" t="s">
        <v>698</v>
      </c>
      <c r="CW541" s="27" t="s">
        <v>698</v>
      </c>
      <c r="CX541" s="27" t="s">
        <v>698</v>
      </c>
      <c r="CY541" s="27" t="s">
        <v>698</v>
      </c>
      <c r="CZ541" s="27" t="s">
        <v>698</v>
      </c>
      <c r="DA541" s="27" t="s">
        <v>698</v>
      </c>
      <c r="DB541" s="27" t="s">
        <v>698</v>
      </c>
      <c r="DC541" s="27" t="s">
        <v>698</v>
      </c>
      <c r="DD541" s="27" t="s">
        <v>698</v>
      </c>
      <c r="DE541" s="27" t="s">
        <v>698</v>
      </c>
      <c r="DF541" s="27" t="s">
        <v>698</v>
      </c>
      <c r="DG541" s="27" t="s">
        <v>698</v>
      </c>
      <c r="DH541" s="27" t="s">
        <v>698</v>
      </c>
      <c r="DI541" s="27" t="s">
        <v>698</v>
      </c>
      <c r="DJ541" s="27" t="s">
        <v>698</v>
      </c>
      <c r="DK541" s="27" t="s">
        <v>698</v>
      </c>
      <c r="DL541" s="27" t="s">
        <v>698</v>
      </c>
      <c r="DM541" s="27" t="s">
        <v>698</v>
      </c>
      <c r="DN541" s="27" t="s">
        <v>698</v>
      </c>
      <c r="DO541" s="27" t="s">
        <v>698</v>
      </c>
      <c r="DP541" s="27" t="s">
        <v>698</v>
      </c>
      <c r="DQ541" s="27" t="s">
        <v>698</v>
      </c>
      <c r="DR541" s="27" t="s">
        <v>698</v>
      </c>
      <c r="DS541" s="27" t="s">
        <v>698</v>
      </c>
      <c r="DT541" s="27" t="s">
        <v>698</v>
      </c>
      <c r="DU541" s="27" t="s">
        <v>698</v>
      </c>
      <c r="DV541" s="27" t="s">
        <v>698</v>
      </c>
      <c r="DW541" s="27" t="s">
        <v>704</v>
      </c>
      <c r="DX541" s="27" t="s">
        <v>698</v>
      </c>
      <c r="DY541" s="27" t="s">
        <v>698</v>
      </c>
      <c r="DZ541" s="27" t="s">
        <v>698</v>
      </c>
      <c r="EA541" s="27" t="s">
        <v>698</v>
      </c>
      <c r="EB541" s="27" t="s">
        <v>698</v>
      </c>
      <c r="EC541" s="27" t="s">
        <v>698</v>
      </c>
      <c r="ED541" s="27" t="s">
        <v>698</v>
      </c>
      <c r="EE541" s="27" t="s">
        <v>698</v>
      </c>
      <c r="EF541" s="27" t="s">
        <v>698</v>
      </c>
      <c r="EG541" s="27" t="s">
        <v>698</v>
      </c>
      <c r="EH541" s="27" t="s">
        <v>698</v>
      </c>
      <c r="EI541" s="27" t="s">
        <v>698</v>
      </c>
      <c r="EJ541" s="27" t="s">
        <v>698</v>
      </c>
      <c r="EK541" s="27" t="s">
        <v>698</v>
      </c>
      <c r="EL541" s="27" t="s">
        <v>698</v>
      </c>
      <c r="EM541" s="27" t="s">
        <v>698</v>
      </c>
      <c r="EN541" s="27" t="s">
        <v>698</v>
      </c>
      <c r="EO541" s="27" t="s">
        <v>698</v>
      </c>
      <c r="EP541" s="27" t="s">
        <v>698</v>
      </c>
      <c r="EQ541" s="27" t="s">
        <v>698</v>
      </c>
      <c r="ER541" s="27" t="s">
        <v>698</v>
      </c>
      <c r="ES541" s="27" t="s">
        <v>698</v>
      </c>
      <c r="ET541" s="27" t="s">
        <v>698</v>
      </c>
      <c r="EU541" s="27" t="s">
        <v>698</v>
      </c>
      <c r="EV541" s="27" t="s">
        <v>698</v>
      </c>
      <c r="EW541" s="27" t="s">
        <v>2705</v>
      </c>
      <c r="EX541" s="27" t="s">
        <v>3731</v>
      </c>
      <c r="EY541" s="27" t="s">
        <v>2707</v>
      </c>
      <c r="EZ541" s="27" t="s">
        <v>694</v>
      </c>
      <c r="FA541" s="27" t="s">
        <v>694</v>
      </c>
      <c r="FB541" s="27" t="s">
        <v>694</v>
      </c>
      <c r="FC541" s="27" t="s">
        <v>694</v>
      </c>
      <c r="FD541" s="27" t="s">
        <v>694</v>
      </c>
      <c r="FE541" s="20" t="s">
        <v>3732</v>
      </c>
      <c r="FF541" s="29"/>
      <c r="FG541" s="29"/>
    </row>
    <row r="542" spans="1:163" x14ac:dyDescent="0.25">
      <c r="A542" s="27" t="str">
        <f t="shared" si="8"/>
        <v>IR003008012013000000000000000000000000</v>
      </c>
      <c r="B542" s="24" t="s">
        <v>2877</v>
      </c>
      <c r="C542" s="23" t="s">
        <v>2630</v>
      </c>
      <c r="D542" s="25" t="s">
        <v>710</v>
      </c>
      <c r="E542" s="25" t="s">
        <v>720</v>
      </c>
      <c r="F542" s="50" t="s">
        <v>736</v>
      </c>
      <c r="G542" s="50" t="s">
        <v>738</v>
      </c>
      <c r="H542" s="25" t="s">
        <v>697</v>
      </c>
      <c r="I542" s="50" t="s">
        <v>697</v>
      </c>
      <c r="J542" s="25" t="s">
        <v>697</v>
      </c>
      <c r="K542" s="63" t="s">
        <v>697</v>
      </c>
      <c r="L542" s="25" t="s">
        <v>697</v>
      </c>
      <c r="M542" s="25" t="s">
        <v>697</v>
      </c>
      <c r="N542" s="25" t="s">
        <v>697</v>
      </c>
      <c r="O542" s="25" t="s">
        <v>697</v>
      </c>
      <c r="P542" s="28"/>
      <c r="Q542" s="28" t="s">
        <v>704</v>
      </c>
      <c r="R542" s="28" t="s">
        <v>698</v>
      </c>
      <c r="S542" s="28" t="s">
        <v>694</v>
      </c>
      <c r="T542" s="28" t="s">
        <v>922</v>
      </c>
      <c r="U542" s="24" t="s">
        <v>3802</v>
      </c>
      <c r="V542" s="139" t="s">
        <v>905</v>
      </c>
      <c r="W542" s="24"/>
      <c r="X542" s="24"/>
      <c r="Y542" s="24"/>
      <c r="Z542" s="28" t="s">
        <v>3803</v>
      </c>
      <c r="AA542" s="24"/>
      <c r="AB542" s="24"/>
      <c r="AC542" s="24"/>
      <c r="AD542" s="24"/>
      <c r="AE542" s="24"/>
      <c r="AF542" s="24"/>
      <c r="AG542" s="24"/>
      <c r="AH542" s="28" t="s">
        <v>3804</v>
      </c>
      <c r="AI542" s="28" t="s">
        <v>704</v>
      </c>
      <c r="AJ542" s="28"/>
      <c r="AK542" s="28"/>
      <c r="AL542" s="28"/>
      <c r="AM542" s="28"/>
      <c r="AN542" s="28"/>
      <c r="AO542" s="28"/>
      <c r="AP542" s="28"/>
      <c r="AQ542" s="28"/>
      <c r="AR542" s="28"/>
      <c r="AS542" s="28"/>
      <c r="AT542" s="28"/>
      <c r="AU542" s="28"/>
      <c r="AV542" s="28"/>
      <c r="AW542" s="28"/>
      <c r="AX542" s="28"/>
      <c r="AY542" s="28"/>
      <c r="AZ542" s="28"/>
      <c r="BA542" s="28"/>
      <c r="BB542" s="28"/>
      <c r="BC542" s="28"/>
      <c r="BD542" s="28"/>
      <c r="BE542" s="28"/>
      <c r="BF542" s="28"/>
      <c r="BG542" s="28"/>
      <c r="BH542" s="28"/>
      <c r="BI542" s="28"/>
      <c r="BJ542" s="28"/>
      <c r="BK542" s="28"/>
      <c r="BL542" s="28"/>
      <c r="BM542" s="28"/>
      <c r="BN542" s="28"/>
      <c r="BO542" s="28"/>
      <c r="BP542" s="28"/>
      <c r="BQ542" s="28"/>
      <c r="BR542" s="28"/>
      <c r="BS542" s="28"/>
      <c r="BT542" s="28"/>
      <c r="BU542" s="28"/>
      <c r="BV542" s="28"/>
      <c r="BW542" s="28"/>
      <c r="BX542" s="28"/>
      <c r="BY542" s="28"/>
      <c r="BZ542" s="28"/>
      <c r="CA542" s="28"/>
      <c r="CB542" s="28"/>
      <c r="CC542" s="28"/>
      <c r="CD542" s="28"/>
      <c r="CE542" s="28"/>
      <c r="CF542" s="28"/>
      <c r="CG542" s="28"/>
      <c r="CH542" s="28"/>
      <c r="CI542" s="28"/>
      <c r="CJ542" s="28"/>
      <c r="CK542" s="28"/>
      <c r="CL542" s="28"/>
      <c r="CM542" s="28"/>
      <c r="CN542" s="28"/>
      <c r="CO542" s="28"/>
      <c r="CP542" s="28"/>
      <c r="CQ542" s="28"/>
      <c r="CR542" s="28"/>
      <c r="CS542" s="28"/>
      <c r="CT542" s="28"/>
      <c r="CU542" s="28"/>
      <c r="CV542" s="28"/>
      <c r="CW542" s="28"/>
      <c r="CX542" s="28"/>
      <c r="CY542" s="28"/>
      <c r="CZ542" s="28"/>
      <c r="DA542" s="28"/>
      <c r="DB542" s="28"/>
      <c r="DC542" s="28"/>
      <c r="DD542" s="28"/>
      <c r="DE542" s="28"/>
      <c r="DF542" s="28"/>
      <c r="DG542" s="28"/>
      <c r="DH542" s="28"/>
      <c r="DI542" s="28"/>
      <c r="DJ542" s="28"/>
      <c r="DK542" s="28"/>
      <c r="DL542" s="28"/>
      <c r="DM542" s="28"/>
      <c r="DN542" s="28"/>
      <c r="DO542" s="28"/>
      <c r="DP542" s="28"/>
      <c r="DQ542" s="28"/>
      <c r="DR542" s="28"/>
      <c r="DS542" s="28"/>
      <c r="DT542" s="28"/>
      <c r="DU542" s="28"/>
      <c r="DV542" s="28"/>
      <c r="DW542" s="28"/>
      <c r="DX542" s="28"/>
      <c r="DY542" s="28"/>
      <c r="DZ542" s="28"/>
      <c r="EA542" s="28"/>
      <c r="EB542" s="28"/>
      <c r="EC542" s="28"/>
      <c r="ED542" s="28"/>
      <c r="EE542" s="28"/>
      <c r="EF542" s="28"/>
      <c r="EG542" s="28"/>
      <c r="EH542" s="28"/>
      <c r="EI542" s="28"/>
      <c r="EJ542" s="28"/>
      <c r="EK542" s="28"/>
      <c r="EL542" s="28"/>
      <c r="EM542" s="28"/>
      <c r="EN542" s="28"/>
      <c r="EO542" s="28"/>
      <c r="EP542" s="28"/>
      <c r="EQ542" s="28"/>
      <c r="ER542" s="28"/>
      <c r="ES542" s="28"/>
      <c r="ET542" s="28"/>
      <c r="EU542" s="28"/>
      <c r="EV542" s="28"/>
      <c r="EW542" s="28"/>
      <c r="EX542" s="28"/>
      <c r="EY542" s="28"/>
      <c r="EZ542" s="28"/>
      <c r="FA542" s="28"/>
      <c r="FB542" s="28"/>
      <c r="FC542" s="28"/>
      <c r="FD542" s="28"/>
      <c r="FE542" s="24"/>
      <c r="FF542" s="55"/>
      <c r="FG542" s="55"/>
    </row>
    <row r="543" spans="1:163" x14ac:dyDescent="0.25">
      <c r="A543" s="27" t="str">
        <f t="shared" si="8"/>
        <v>IR003008012014000000000000000000000000</v>
      </c>
      <c r="B543" s="24" t="s">
        <v>2877</v>
      </c>
      <c r="C543" s="23" t="s">
        <v>2630</v>
      </c>
      <c r="D543" s="25" t="s">
        <v>710</v>
      </c>
      <c r="E543" s="25" t="s">
        <v>720</v>
      </c>
      <c r="F543" s="50" t="s">
        <v>736</v>
      </c>
      <c r="G543" s="50" t="s">
        <v>739</v>
      </c>
      <c r="H543" s="25" t="s">
        <v>697</v>
      </c>
      <c r="I543" s="50" t="s">
        <v>697</v>
      </c>
      <c r="J543" s="25" t="s">
        <v>697</v>
      </c>
      <c r="K543" s="63" t="s">
        <v>697</v>
      </c>
      <c r="L543" s="25" t="s">
        <v>697</v>
      </c>
      <c r="M543" s="25" t="s">
        <v>697</v>
      </c>
      <c r="N543" s="25" t="s">
        <v>697</v>
      </c>
      <c r="O543" s="25" t="s">
        <v>697</v>
      </c>
      <c r="P543" s="28"/>
      <c r="Q543" s="28" t="s">
        <v>704</v>
      </c>
      <c r="R543" s="28" t="s">
        <v>698</v>
      </c>
      <c r="S543" s="28" t="s">
        <v>694</v>
      </c>
      <c r="T543" s="28" t="s">
        <v>922</v>
      </c>
      <c r="U543" s="24" t="s">
        <v>3805</v>
      </c>
      <c r="V543" s="139" t="s">
        <v>905</v>
      </c>
      <c r="W543" s="24"/>
      <c r="X543" s="24"/>
      <c r="Y543" s="24"/>
      <c r="Z543" s="28" t="s">
        <v>3806</v>
      </c>
      <c r="AA543" s="24"/>
      <c r="AB543" s="24"/>
      <c r="AC543" s="24"/>
      <c r="AD543" s="24"/>
      <c r="AE543" s="24"/>
      <c r="AF543" s="24"/>
      <c r="AG543" s="24"/>
      <c r="AH543" s="28" t="s">
        <v>3807</v>
      </c>
      <c r="AI543" s="28" t="s">
        <v>704</v>
      </c>
      <c r="AJ543" s="28"/>
      <c r="AK543" s="28"/>
      <c r="AL543" s="28"/>
      <c r="AM543" s="28"/>
      <c r="AN543" s="28"/>
      <c r="AO543" s="28"/>
      <c r="AP543" s="28"/>
      <c r="AQ543" s="28"/>
      <c r="AR543" s="28"/>
      <c r="AS543" s="28"/>
      <c r="AT543" s="28"/>
      <c r="AU543" s="28"/>
      <c r="AV543" s="28"/>
      <c r="AW543" s="28"/>
      <c r="AX543" s="28"/>
      <c r="AY543" s="28"/>
      <c r="AZ543" s="28"/>
      <c r="BA543" s="28"/>
      <c r="BB543" s="28"/>
      <c r="BC543" s="28"/>
      <c r="BD543" s="28"/>
      <c r="BE543" s="28"/>
      <c r="BF543" s="28"/>
      <c r="BG543" s="28"/>
      <c r="BH543" s="28"/>
      <c r="BI543" s="28"/>
      <c r="BJ543" s="28"/>
      <c r="BK543" s="28"/>
      <c r="BL543" s="28"/>
      <c r="BM543" s="28"/>
      <c r="BN543" s="28"/>
      <c r="BO543" s="28"/>
      <c r="BP543" s="28"/>
      <c r="BQ543" s="28"/>
      <c r="BR543" s="28"/>
      <c r="BS543" s="28"/>
      <c r="BT543" s="28"/>
      <c r="BU543" s="28"/>
      <c r="BV543" s="28"/>
      <c r="BW543" s="28"/>
      <c r="BX543" s="28"/>
      <c r="BY543" s="28"/>
      <c r="BZ543" s="28"/>
      <c r="CA543" s="28"/>
      <c r="CB543" s="28"/>
      <c r="CC543" s="28"/>
      <c r="CD543" s="28"/>
      <c r="CE543" s="28"/>
      <c r="CF543" s="28"/>
      <c r="CG543" s="28"/>
      <c r="CH543" s="28"/>
      <c r="CI543" s="28"/>
      <c r="CJ543" s="28"/>
      <c r="CK543" s="28"/>
      <c r="CL543" s="28"/>
      <c r="CM543" s="28"/>
      <c r="CN543" s="28"/>
      <c r="CO543" s="28"/>
      <c r="CP543" s="28"/>
      <c r="CQ543" s="28"/>
      <c r="CR543" s="28"/>
      <c r="CS543" s="28"/>
      <c r="CT543" s="28"/>
      <c r="CU543" s="28"/>
      <c r="CV543" s="28"/>
      <c r="CW543" s="28"/>
      <c r="CX543" s="28"/>
      <c r="CY543" s="28"/>
      <c r="CZ543" s="28"/>
      <c r="DA543" s="28"/>
      <c r="DB543" s="28"/>
      <c r="DC543" s="28"/>
      <c r="DD543" s="28"/>
      <c r="DE543" s="28"/>
      <c r="DF543" s="28"/>
      <c r="DG543" s="28"/>
      <c r="DH543" s="28"/>
      <c r="DI543" s="28"/>
      <c r="DJ543" s="28"/>
      <c r="DK543" s="28"/>
      <c r="DL543" s="28"/>
      <c r="DM543" s="28"/>
      <c r="DN543" s="28"/>
      <c r="DO543" s="28"/>
      <c r="DP543" s="28"/>
      <c r="DQ543" s="28"/>
      <c r="DR543" s="28"/>
      <c r="DS543" s="28"/>
      <c r="DT543" s="28"/>
      <c r="DU543" s="28"/>
      <c r="DV543" s="28"/>
      <c r="DW543" s="28"/>
      <c r="DX543" s="28"/>
      <c r="DY543" s="28"/>
      <c r="DZ543" s="28"/>
      <c r="EA543" s="28"/>
      <c r="EB543" s="28"/>
      <c r="EC543" s="28"/>
      <c r="ED543" s="28"/>
      <c r="EE543" s="28"/>
      <c r="EF543" s="28"/>
      <c r="EG543" s="28"/>
      <c r="EH543" s="28"/>
      <c r="EI543" s="28"/>
      <c r="EJ543" s="28"/>
      <c r="EK543" s="28"/>
      <c r="EL543" s="28"/>
      <c r="EM543" s="28"/>
      <c r="EN543" s="28"/>
      <c r="EO543" s="28"/>
      <c r="EP543" s="28"/>
      <c r="EQ543" s="28"/>
      <c r="ER543" s="28"/>
      <c r="ES543" s="28"/>
      <c r="ET543" s="28"/>
      <c r="EU543" s="28"/>
      <c r="EV543" s="28"/>
      <c r="EW543" s="28"/>
      <c r="EX543" s="28"/>
      <c r="EY543" s="28"/>
      <c r="EZ543" s="28"/>
      <c r="FA543" s="28"/>
      <c r="FB543" s="28"/>
      <c r="FC543" s="28"/>
      <c r="FD543" s="28"/>
      <c r="FE543" s="24"/>
      <c r="FF543" s="55"/>
      <c r="FG543" s="55"/>
    </row>
    <row r="544" spans="1:163" x14ac:dyDescent="0.25">
      <c r="A544" s="27" t="str">
        <f t="shared" si="8"/>
        <v>IR003008012015000000000000000000000000</v>
      </c>
      <c r="B544" s="24" t="s">
        <v>2877</v>
      </c>
      <c r="C544" s="23" t="s">
        <v>2630</v>
      </c>
      <c r="D544" s="25" t="s">
        <v>710</v>
      </c>
      <c r="E544" s="25" t="s">
        <v>720</v>
      </c>
      <c r="F544" s="50" t="s">
        <v>736</v>
      </c>
      <c r="G544" s="50" t="s">
        <v>740</v>
      </c>
      <c r="H544" s="25" t="s">
        <v>697</v>
      </c>
      <c r="I544" s="50" t="s">
        <v>697</v>
      </c>
      <c r="J544" s="25" t="s">
        <v>697</v>
      </c>
      <c r="K544" s="63" t="s">
        <v>697</v>
      </c>
      <c r="L544" s="25" t="s">
        <v>697</v>
      </c>
      <c r="M544" s="25" t="s">
        <v>697</v>
      </c>
      <c r="N544" s="25" t="s">
        <v>697</v>
      </c>
      <c r="O544" s="25" t="s">
        <v>697</v>
      </c>
      <c r="P544" s="28"/>
      <c r="Q544" s="28" t="s">
        <v>704</v>
      </c>
      <c r="R544" s="28" t="s">
        <v>698</v>
      </c>
      <c r="S544" s="28" t="s">
        <v>694</v>
      </c>
      <c r="T544" s="28" t="s">
        <v>922</v>
      </c>
      <c r="U544" s="24" t="s">
        <v>3808</v>
      </c>
      <c r="V544" s="139" t="s">
        <v>905</v>
      </c>
      <c r="W544" s="24"/>
      <c r="X544" s="24"/>
      <c r="Y544" s="24"/>
      <c r="Z544" s="28" t="s">
        <v>3809</v>
      </c>
      <c r="AA544" s="24"/>
      <c r="AB544" s="24"/>
      <c r="AC544" s="24"/>
      <c r="AD544" s="24"/>
      <c r="AE544" s="24"/>
      <c r="AF544" s="24"/>
      <c r="AG544" s="24"/>
      <c r="AH544" s="28" t="s">
        <v>3810</v>
      </c>
      <c r="AI544" s="28" t="s">
        <v>704</v>
      </c>
      <c r="AJ544" s="28"/>
      <c r="AK544" s="28"/>
      <c r="AL544" s="28"/>
      <c r="AM544" s="28"/>
      <c r="AN544" s="28"/>
      <c r="AO544" s="28"/>
      <c r="AP544" s="28"/>
      <c r="AQ544" s="28"/>
      <c r="AR544" s="28"/>
      <c r="AS544" s="28"/>
      <c r="AT544" s="28"/>
      <c r="AU544" s="28"/>
      <c r="AV544" s="28"/>
      <c r="AW544" s="28"/>
      <c r="AX544" s="28"/>
      <c r="AY544" s="28"/>
      <c r="AZ544" s="28"/>
      <c r="BA544" s="28"/>
      <c r="BB544" s="28"/>
      <c r="BC544" s="28"/>
      <c r="BD544" s="28"/>
      <c r="BE544" s="28"/>
      <c r="BF544" s="28"/>
      <c r="BG544" s="28"/>
      <c r="BH544" s="28"/>
      <c r="BI544" s="28"/>
      <c r="BJ544" s="28"/>
      <c r="BK544" s="28"/>
      <c r="BL544" s="28"/>
      <c r="BM544" s="28"/>
      <c r="BN544" s="28"/>
      <c r="BO544" s="28"/>
      <c r="BP544" s="28"/>
      <c r="BQ544" s="28"/>
      <c r="BR544" s="28"/>
      <c r="BS544" s="28"/>
      <c r="BT544" s="28"/>
      <c r="BU544" s="28"/>
      <c r="BV544" s="28"/>
      <c r="BW544" s="28"/>
      <c r="BX544" s="28"/>
      <c r="BY544" s="28"/>
      <c r="BZ544" s="28"/>
      <c r="CA544" s="28"/>
      <c r="CB544" s="28"/>
      <c r="CC544" s="28"/>
      <c r="CD544" s="28"/>
      <c r="CE544" s="28"/>
      <c r="CF544" s="28"/>
      <c r="CG544" s="28"/>
      <c r="CH544" s="28"/>
      <c r="CI544" s="28"/>
      <c r="CJ544" s="28"/>
      <c r="CK544" s="28"/>
      <c r="CL544" s="28"/>
      <c r="CM544" s="28"/>
      <c r="CN544" s="28"/>
      <c r="CO544" s="28"/>
      <c r="CP544" s="28"/>
      <c r="CQ544" s="28"/>
      <c r="CR544" s="28"/>
      <c r="CS544" s="28"/>
      <c r="CT544" s="28"/>
      <c r="CU544" s="28"/>
      <c r="CV544" s="28"/>
      <c r="CW544" s="28"/>
      <c r="CX544" s="28"/>
      <c r="CY544" s="28"/>
      <c r="CZ544" s="28"/>
      <c r="DA544" s="28"/>
      <c r="DB544" s="28"/>
      <c r="DC544" s="28"/>
      <c r="DD544" s="28"/>
      <c r="DE544" s="28"/>
      <c r="DF544" s="28"/>
      <c r="DG544" s="28"/>
      <c r="DH544" s="28"/>
      <c r="DI544" s="28"/>
      <c r="DJ544" s="28"/>
      <c r="DK544" s="28"/>
      <c r="DL544" s="28"/>
      <c r="DM544" s="28"/>
      <c r="DN544" s="28"/>
      <c r="DO544" s="28"/>
      <c r="DP544" s="28"/>
      <c r="DQ544" s="28"/>
      <c r="DR544" s="28"/>
      <c r="DS544" s="28"/>
      <c r="DT544" s="28"/>
      <c r="DU544" s="28"/>
      <c r="DV544" s="28"/>
      <c r="DW544" s="28"/>
      <c r="DX544" s="28"/>
      <c r="DY544" s="28"/>
      <c r="DZ544" s="28"/>
      <c r="EA544" s="28"/>
      <c r="EB544" s="28"/>
      <c r="EC544" s="28"/>
      <c r="ED544" s="28"/>
      <c r="EE544" s="28"/>
      <c r="EF544" s="28"/>
      <c r="EG544" s="28"/>
      <c r="EH544" s="28"/>
      <c r="EI544" s="28"/>
      <c r="EJ544" s="28"/>
      <c r="EK544" s="28"/>
      <c r="EL544" s="28"/>
      <c r="EM544" s="28"/>
      <c r="EN544" s="28"/>
      <c r="EO544" s="28"/>
      <c r="EP544" s="28"/>
      <c r="EQ544" s="28"/>
      <c r="ER544" s="28"/>
      <c r="ES544" s="28"/>
      <c r="ET544" s="28"/>
      <c r="EU544" s="28"/>
      <c r="EV544" s="28"/>
      <c r="EW544" s="28"/>
      <c r="EX544" s="28"/>
      <c r="EY544" s="28"/>
      <c r="EZ544" s="28"/>
      <c r="FA544" s="28"/>
      <c r="FB544" s="28"/>
      <c r="FC544" s="28"/>
      <c r="FD544" s="28"/>
      <c r="FE544" s="24"/>
      <c r="FF544" s="55"/>
      <c r="FG544" s="55"/>
    </row>
    <row r="545" spans="1:163" x14ac:dyDescent="0.25">
      <c r="A545" s="27" t="str">
        <f t="shared" si="8"/>
        <v>IR004000000000000000000000000000000000</v>
      </c>
      <c r="B545" s="27" t="s">
        <v>694</v>
      </c>
      <c r="C545" s="23" t="s">
        <v>2630</v>
      </c>
      <c r="D545" s="23" t="s">
        <v>711</v>
      </c>
      <c r="E545" s="23" t="s">
        <v>697</v>
      </c>
      <c r="F545" s="23" t="s">
        <v>697</v>
      </c>
      <c r="G545" s="23" t="s">
        <v>697</v>
      </c>
      <c r="H545" s="23" t="s">
        <v>697</v>
      </c>
      <c r="I545" s="21" t="s">
        <v>697</v>
      </c>
      <c r="J545" s="23" t="s">
        <v>697</v>
      </c>
      <c r="K545" s="64" t="s">
        <v>697</v>
      </c>
      <c r="L545" s="23" t="s">
        <v>697</v>
      </c>
      <c r="M545" s="23" t="s">
        <v>697</v>
      </c>
      <c r="N545" s="23" t="s">
        <v>697</v>
      </c>
      <c r="O545" s="23" t="s">
        <v>697</v>
      </c>
      <c r="P545" s="27">
        <v>0</v>
      </c>
      <c r="Q545" s="27" t="s">
        <v>698</v>
      </c>
      <c r="R545" s="27" t="s">
        <v>698</v>
      </c>
      <c r="S545" s="28" t="s">
        <v>694</v>
      </c>
      <c r="T545" s="28" t="s">
        <v>922</v>
      </c>
      <c r="U545" s="53" t="s">
        <v>3811</v>
      </c>
      <c r="V545" s="52" t="s">
        <v>905</v>
      </c>
      <c r="W545" s="20" t="s">
        <v>3812</v>
      </c>
      <c r="X545" s="20"/>
      <c r="Y545" s="20"/>
      <c r="Z545" s="20"/>
      <c r="AA545" s="20"/>
      <c r="AB545" s="20"/>
      <c r="AC545" s="20"/>
      <c r="AD545" s="20"/>
      <c r="AE545" s="20"/>
      <c r="AF545" s="20"/>
      <c r="AG545" s="20"/>
      <c r="AH545" s="27" t="s">
        <v>3813</v>
      </c>
      <c r="AI545" s="28" t="s">
        <v>698</v>
      </c>
      <c r="AJ545" s="27" t="s">
        <v>694</v>
      </c>
      <c r="AK545" s="27" t="s">
        <v>694</v>
      </c>
      <c r="AL545" s="27" t="s">
        <v>694</v>
      </c>
      <c r="AM545" s="27" t="s">
        <v>694</v>
      </c>
      <c r="AN545" s="27" t="s">
        <v>694</v>
      </c>
      <c r="AO545" s="27" t="s">
        <v>694</v>
      </c>
      <c r="AP545" s="27" t="s">
        <v>694</v>
      </c>
      <c r="AQ545" s="27" t="s">
        <v>694</v>
      </c>
      <c r="AR545" s="27" t="s">
        <v>694</v>
      </c>
      <c r="AS545" s="27" t="s">
        <v>694</v>
      </c>
      <c r="AT545" s="27" t="s">
        <v>694</v>
      </c>
      <c r="AU545" s="27" t="s">
        <v>694</v>
      </c>
      <c r="AV545" s="27" t="s">
        <v>694</v>
      </c>
      <c r="AW545" s="27" t="s">
        <v>694</v>
      </c>
      <c r="AX545" s="27" t="s">
        <v>694</v>
      </c>
      <c r="AY545" s="27" t="s">
        <v>694</v>
      </c>
      <c r="AZ545" s="27" t="s">
        <v>694</v>
      </c>
      <c r="BA545" s="27" t="s">
        <v>694</v>
      </c>
      <c r="BB545" s="27" t="s">
        <v>694</v>
      </c>
      <c r="BC545" s="27" t="s">
        <v>694</v>
      </c>
      <c r="BD545" s="27" t="s">
        <v>694</v>
      </c>
      <c r="BE545" s="27" t="s">
        <v>694</v>
      </c>
      <c r="BF545" s="27" t="s">
        <v>694</v>
      </c>
      <c r="BG545" s="27" t="s">
        <v>694</v>
      </c>
      <c r="BH545" s="27" t="s">
        <v>694</v>
      </c>
      <c r="BI545" s="27" t="s">
        <v>694</v>
      </c>
      <c r="BJ545" s="27" t="s">
        <v>694</v>
      </c>
      <c r="BK545" s="27" t="s">
        <v>694</v>
      </c>
      <c r="BL545" s="27" t="s">
        <v>694</v>
      </c>
      <c r="BM545" s="27" t="s">
        <v>694</v>
      </c>
      <c r="BN545" s="27" t="s">
        <v>694</v>
      </c>
      <c r="BO545" s="27" t="s">
        <v>694</v>
      </c>
      <c r="BP545" s="27" t="s">
        <v>694</v>
      </c>
      <c r="BQ545" s="27" t="s">
        <v>694</v>
      </c>
      <c r="BR545" s="27" t="s">
        <v>694</v>
      </c>
      <c r="BS545" s="27" t="s">
        <v>694</v>
      </c>
      <c r="BT545" s="27" t="s">
        <v>694</v>
      </c>
      <c r="BU545" s="27" t="s">
        <v>694</v>
      </c>
      <c r="BV545" s="27" t="s">
        <v>694</v>
      </c>
      <c r="BW545" s="27" t="s">
        <v>694</v>
      </c>
      <c r="BX545" s="27" t="s">
        <v>694</v>
      </c>
      <c r="BY545" s="27" t="s">
        <v>694</v>
      </c>
      <c r="BZ545" s="27" t="s">
        <v>694</v>
      </c>
      <c r="CA545" s="27" t="s">
        <v>694</v>
      </c>
      <c r="CB545" s="27" t="s">
        <v>694</v>
      </c>
      <c r="CC545" s="27" t="s">
        <v>694</v>
      </c>
      <c r="CD545" s="27" t="s">
        <v>694</v>
      </c>
      <c r="CE545" s="27" t="s">
        <v>694</v>
      </c>
      <c r="CF545" s="27" t="s">
        <v>694</v>
      </c>
      <c r="CG545" s="27" t="s">
        <v>694</v>
      </c>
      <c r="CH545" s="27" t="s">
        <v>694</v>
      </c>
      <c r="CI545" s="27" t="s">
        <v>694</v>
      </c>
      <c r="CJ545" s="27" t="s">
        <v>694</v>
      </c>
      <c r="CK545" s="27" t="s">
        <v>694</v>
      </c>
      <c r="CL545" s="27" t="s">
        <v>694</v>
      </c>
      <c r="CM545" s="27" t="s">
        <v>694</v>
      </c>
      <c r="CN545" s="27" t="s">
        <v>694</v>
      </c>
      <c r="CO545" s="27" t="s">
        <v>694</v>
      </c>
      <c r="CP545" s="27" t="s">
        <v>694</v>
      </c>
      <c r="CQ545" s="27" t="s">
        <v>694</v>
      </c>
      <c r="CR545" s="27" t="s">
        <v>694</v>
      </c>
      <c r="CS545" s="27" t="s">
        <v>694</v>
      </c>
      <c r="CT545" s="27" t="s">
        <v>694</v>
      </c>
      <c r="CU545" s="27" t="s">
        <v>694</v>
      </c>
      <c r="CV545" s="27" t="s">
        <v>694</v>
      </c>
      <c r="CW545" s="27" t="s">
        <v>694</v>
      </c>
      <c r="CX545" s="27" t="s">
        <v>694</v>
      </c>
      <c r="CY545" s="27" t="s">
        <v>694</v>
      </c>
      <c r="CZ545" s="27" t="s">
        <v>694</v>
      </c>
      <c r="DA545" s="27" t="s">
        <v>694</v>
      </c>
      <c r="DB545" s="27" t="s">
        <v>694</v>
      </c>
      <c r="DC545" s="27" t="s">
        <v>694</v>
      </c>
      <c r="DD545" s="27" t="s">
        <v>694</v>
      </c>
      <c r="DE545" s="27" t="s">
        <v>694</v>
      </c>
      <c r="DF545" s="27" t="s">
        <v>694</v>
      </c>
      <c r="DG545" s="27" t="s">
        <v>694</v>
      </c>
      <c r="DH545" s="27" t="s">
        <v>694</v>
      </c>
      <c r="DI545" s="27" t="s">
        <v>694</v>
      </c>
      <c r="DJ545" s="27" t="s">
        <v>694</v>
      </c>
      <c r="DK545" s="27" t="s">
        <v>694</v>
      </c>
      <c r="DL545" s="27" t="s">
        <v>694</v>
      </c>
      <c r="DM545" s="27" t="s">
        <v>694</v>
      </c>
      <c r="DN545" s="27" t="s">
        <v>694</v>
      </c>
      <c r="DO545" s="27" t="s">
        <v>694</v>
      </c>
      <c r="DP545" s="27" t="s">
        <v>694</v>
      </c>
      <c r="DQ545" s="27" t="s">
        <v>694</v>
      </c>
      <c r="DR545" s="27" t="s">
        <v>694</v>
      </c>
      <c r="DS545" s="27" t="s">
        <v>694</v>
      </c>
      <c r="DT545" s="27" t="s">
        <v>694</v>
      </c>
      <c r="DU545" s="27" t="s">
        <v>694</v>
      </c>
      <c r="DV545" s="27" t="s">
        <v>694</v>
      </c>
      <c r="DW545" s="27" t="s">
        <v>694</v>
      </c>
      <c r="DX545" s="27" t="s">
        <v>694</v>
      </c>
      <c r="DY545" s="27" t="s">
        <v>694</v>
      </c>
      <c r="DZ545" s="27" t="s">
        <v>694</v>
      </c>
      <c r="EA545" s="27" t="s">
        <v>694</v>
      </c>
      <c r="EB545" s="27" t="s">
        <v>694</v>
      </c>
      <c r="EC545" s="27" t="s">
        <v>694</v>
      </c>
      <c r="ED545" s="27" t="s">
        <v>694</v>
      </c>
      <c r="EE545" s="27" t="s">
        <v>694</v>
      </c>
      <c r="EF545" s="27" t="s">
        <v>694</v>
      </c>
      <c r="EG545" s="27" t="s">
        <v>694</v>
      </c>
      <c r="EH545" s="27" t="s">
        <v>694</v>
      </c>
      <c r="EI545" s="27" t="s">
        <v>694</v>
      </c>
      <c r="EJ545" s="27" t="s">
        <v>694</v>
      </c>
      <c r="EK545" s="27" t="s">
        <v>694</v>
      </c>
      <c r="EL545" s="27" t="s">
        <v>694</v>
      </c>
      <c r="EM545" s="27" t="s">
        <v>694</v>
      </c>
      <c r="EN545" s="27" t="s">
        <v>694</v>
      </c>
      <c r="EO545" s="27" t="s">
        <v>694</v>
      </c>
      <c r="EP545" s="27" t="s">
        <v>694</v>
      </c>
      <c r="EQ545" s="27" t="s">
        <v>694</v>
      </c>
      <c r="ER545" s="27" t="s">
        <v>694</v>
      </c>
      <c r="ES545" s="27" t="s">
        <v>694</v>
      </c>
      <c r="ET545" s="27" t="s">
        <v>694</v>
      </c>
      <c r="EU545" s="27" t="s">
        <v>694</v>
      </c>
      <c r="EV545" s="27" t="s">
        <v>694</v>
      </c>
      <c r="EW545" s="27" t="s">
        <v>694</v>
      </c>
      <c r="EX545" s="27" t="s">
        <v>694</v>
      </c>
      <c r="EY545" s="27" t="s">
        <v>694</v>
      </c>
      <c r="EZ545" s="27" t="s">
        <v>694</v>
      </c>
      <c r="FA545" s="27" t="s">
        <v>694</v>
      </c>
      <c r="FB545" s="27" t="s">
        <v>694</v>
      </c>
      <c r="FC545" s="27" t="s">
        <v>694</v>
      </c>
      <c r="FD545" s="27" t="s">
        <v>694</v>
      </c>
      <c r="FE545" s="27" t="s">
        <v>694</v>
      </c>
      <c r="FF545" s="42"/>
      <c r="FG545" s="42"/>
    </row>
    <row r="546" spans="1:163" x14ac:dyDescent="0.25">
      <c r="A546" s="27" t="str">
        <f t="shared" si="8"/>
        <v>IR004001000000000000000000000000000000</v>
      </c>
      <c r="B546" s="27" t="s">
        <v>694</v>
      </c>
      <c r="C546" s="23" t="s">
        <v>2630</v>
      </c>
      <c r="D546" s="23" t="s">
        <v>711</v>
      </c>
      <c r="E546" s="23" t="s">
        <v>702</v>
      </c>
      <c r="F546" s="23" t="s">
        <v>697</v>
      </c>
      <c r="G546" s="23" t="s">
        <v>697</v>
      </c>
      <c r="H546" s="23" t="s">
        <v>697</v>
      </c>
      <c r="I546" s="21" t="s">
        <v>697</v>
      </c>
      <c r="J546" s="23" t="s">
        <v>697</v>
      </c>
      <c r="K546" s="64" t="s">
        <v>697</v>
      </c>
      <c r="L546" s="23" t="s">
        <v>697</v>
      </c>
      <c r="M546" s="23" t="s">
        <v>697</v>
      </c>
      <c r="N546" s="23" t="s">
        <v>697</v>
      </c>
      <c r="O546" s="23" t="s">
        <v>697</v>
      </c>
      <c r="P546" s="27">
        <v>0</v>
      </c>
      <c r="Q546" s="27" t="s">
        <v>698</v>
      </c>
      <c r="R546" s="27" t="s">
        <v>698</v>
      </c>
      <c r="S546" s="28" t="s">
        <v>694</v>
      </c>
      <c r="T546" s="28" t="s">
        <v>922</v>
      </c>
      <c r="U546" s="53" t="s">
        <v>3814</v>
      </c>
      <c r="V546" s="52" t="s">
        <v>905</v>
      </c>
      <c r="W546" s="20"/>
      <c r="X546" s="20" t="s">
        <v>949</v>
      </c>
      <c r="Y546" s="20"/>
      <c r="Z546" s="20"/>
      <c r="AA546" s="20"/>
      <c r="AB546" s="20"/>
      <c r="AC546" s="20"/>
      <c r="AD546" s="20"/>
      <c r="AE546" s="20"/>
      <c r="AF546" s="20"/>
      <c r="AG546" s="20"/>
      <c r="AH546" s="27" t="s">
        <v>3815</v>
      </c>
      <c r="AI546" s="28" t="s">
        <v>698</v>
      </c>
      <c r="AJ546" s="27" t="s">
        <v>694</v>
      </c>
      <c r="AK546" s="27" t="s">
        <v>694</v>
      </c>
      <c r="AL546" s="27" t="s">
        <v>694</v>
      </c>
      <c r="AM546" s="27" t="s">
        <v>694</v>
      </c>
      <c r="AN546" s="27" t="s">
        <v>694</v>
      </c>
      <c r="AO546" s="27" t="s">
        <v>694</v>
      </c>
      <c r="AP546" s="27" t="s">
        <v>694</v>
      </c>
      <c r="AQ546" s="27" t="s">
        <v>694</v>
      </c>
      <c r="AR546" s="27" t="s">
        <v>694</v>
      </c>
      <c r="AS546" s="27" t="s">
        <v>694</v>
      </c>
      <c r="AT546" s="27" t="s">
        <v>694</v>
      </c>
      <c r="AU546" s="27" t="s">
        <v>694</v>
      </c>
      <c r="AV546" s="27" t="s">
        <v>694</v>
      </c>
      <c r="AW546" s="27" t="s">
        <v>694</v>
      </c>
      <c r="AX546" s="27" t="s">
        <v>694</v>
      </c>
      <c r="AY546" s="27" t="s">
        <v>694</v>
      </c>
      <c r="AZ546" s="27" t="s">
        <v>694</v>
      </c>
      <c r="BA546" s="27" t="s">
        <v>694</v>
      </c>
      <c r="BB546" s="27" t="s">
        <v>694</v>
      </c>
      <c r="BC546" s="27" t="s">
        <v>694</v>
      </c>
      <c r="BD546" s="27" t="s">
        <v>694</v>
      </c>
      <c r="BE546" s="27" t="s">
        <v>694</v>
      </c>
      <c r="BF546" s="27" t="s">
        <v>694</v>
      </c>
      <c r="BG546" s="27" t="s">
        <v>694</v>
      </c>
      <c r="BH546" s="27" t="s">
        <v>694</v>
      </c>
      <c r="BI546" s="27" t="s">
        <v>694</v>
      </c>
      <c r="BJ546" s="27" t="s">
        <v>694</v>
      </c>
      <c r="BK546" s="27" t="s">
        <v>694</v>
      </c>
      <c r="BL546" s="27" t="s">
        <v>694</v>
      </c>
      <c r="BM546" s="27" t="s">
        <v>694</v>
      </c>
      <c r="BN546" s="27" t="s">
        <v>694</v>
      </c>
      <c r="BO546" s="27" t="s">
        <v>694</v>
      </c>
      <c r="BP546" s="27" t="s">
        <v>694</v>
      </c>
      <c r="BQ546" s="27" t="s">
        <v>694</v>
      </c>
      <c r="BR546" s="27" t="s">
        <v>694</v>
      </c>
      <c r="BS546" s="27" t="s">
        <v>694</v>
      </c>
      <c r="BT546" s="27" t="s">
        <v>694</v>
      </c>
      <c r="BU546" s="27" t="s">
        <v>694</v>
      </c>
      <c r="BV546" s="27" t="s">
        <v>694</v>
      </c>
      <c r="BW546" s="27" t="s">
        <v>694</v>
      </c>
      <c r="BX546" s="27" t="s">
        <v>694</v>
      </c>
      <c r="BY546" s="27" t="s">
        <v>694</v>
      </c>
      <c r="BZ546" s="27" t="s">
        <v>694</v>
      </c>
      <c r="CA546" s="27" t="s">
        <v>694</v>
      </c>
      <c r="CB546" s="27" t="s">
        <v>694</v>
      </c>
      <c r="CC546" s="27" t="s">
        <v>694</v>
      </c>
      <c r="CD546" s="27" t="s">
        <v>694</v>
      </c>
      <c r="CE546" s="27" t="s">
        <v>694</v>
      </c>
      <c r="CF546" s="27" t="s">
        <v>694</v>
      </c>
      <c r="CG546" s="27" t="s">
        <v>694</v>
      </c>
      <c r="CH546" s="27" t="s">
        <v>694</v>
      </c>
      <c r="CI546" s="27" t="s">
        <v>694</v>
      </c>
      <c r="CJ546" s="27" t="s">
        <v>694</v>
      </c>
      <c r="CK546" s="27" t="s">
        <v>694</v>
      </c>
      <c r="CL546" s="27" t="s">
        <v>694</v>
      </c>
      <c r="CM546" s="27" t="s">
        <v>694</v>
      </c>
      <c r="CN546" s="27" t="s">
        <v>694</v>
      </c>
      <c r="CO546" s="27" t="s">
        <v>694</v>
      </c>
      <c r="CP546" s="27" t="s">
        <v>694</v>
      </c>
      <c r="CQ546" s="27" t="s">
        <v>694</v>
      </c>
      <c r="CR546" s="27" t="s">
        <v>694</v>
      </c>
      <c r="CS546" s="27" t="s">
        <v>694</v>
      </c>
      <c r="CT546" s="27" t="s">
        <v>694</v>
      </c>
      <c r="CU546" s="27" t="s">
        <v>694</v>
      </c>
      <c r="CV546" s="27" t="s">
        <v>694</v>
      </c>
      <c r="CW546" s="27" t="s">
        <v>694</v>
      </c>
      <c r="CX546" s="27" t="s">
        <v>694</v>
      </c>
      <c r="CY546" s="27" t="s">
        <v>694</v>
      </c>
      <c r="CZ546" s="27" t="s">
        <v>694</v>
      </c>
      <c r="DA546" s="27" t="s">
        <v>694</v>
      </c>
      <c r="DB546" s="27" t="s">
        <v>694</v>
      </c>
      <c r="DC546" s="27" t="s">
        <v>694</v>
      </c>
      <c r="DD546" s="27" t="s">
        <v>694</v>
      </c>
      <c r="DE546" s="27" t="s">
        <v>694</v>
      </c>
      <c r="DF546" s="27" t="s">
        <v>694</v>
      </c>
      <c r="DG546" s="27" t="s">
        <v>694</v>
      </c>
      <c r="DH546" s="27" t="s">
        <v>694</v>
      </c>
      <c r="DI546" s="27" t="s">
        <v>694</v>
      </c>
      <c r="DJ546" s="27" t="s">
        <v>694</v>
      </c>
      <c r="DK546" s="27" t="s">
        <v>694</v>
      </c>
      <c r="DL546" s="27" t="s">
        <v>694</v>
      </c>
      <c r="DM546" s="27" t="s">
        <v>694</v>
      </c>
      <c r="DN546" s="27" t="s">
        <v>694</v>
      </c>
      <c r="DO546" s="27" t="s">
        <v>694</v>
      </c>
      <c r="DP546" s="27" t="s">
        <v>694</v>
      </c>
      <c r="DQ546" s="27" t="s">
        <v>694</v>
      </c>
      <c r="DR546" s="27" t="s">
        <v>694</v>
      </c>
      <c r="DS546" s="27" t="s">
        <v>694</v>
      </c>
      <c r="DT546" s="27" t="s">
        <v>694</v>
      </c>
      <c r="DU546" s="27" t="s">
        <v>694</v>
      </c>
      <c r="DV546" s="27" t="s">
        <v>694</v>
      </c>
      <c r="DW546" s="27" t="s">
        <v>694</v>
      </c>
      <c r="DX546" s="27" t="s">
        <v>694</v>
      </c>
      <c r="DY546" s="27" t="s">
        <v>694</v>
      </c>
      <c r="DZ546" s="27" t="s">
        <v>694</v>
      </c>
      <c r="EA546" s="27" t="s">
        <v>694</v>
      </c>
      <c r="EB546" s="27" t="s">
        <v>694</v>
      </c>
      <c r="EC546" s="27" t="s">
        <v>694</v>
      </c>
      <c r="ED546" s="27" t="s">
        <v>694</v>
      </c>
      <c r="EE546" s="27" t="s">
        <v>694</v>
      </c>
      <c r="EF546" s="27" t="s">
        <v>694</v>
      </c>
      <c r="EG546" s="27" t="s">
        <v>694</v>
      </c>
      <c r="EH546" s="27" t="s">
        <v>694</v>
      </c>
      <c r="EI546" s="27" t="s">
        <v>694</v>
      </c>
      <c r="EJ546" s="27" t="s">
        <v>694</v>
      </c>
      <c r="EK546" s="27" t="s">
        <v>694</v>
      </c>
      <c r="EL546" s="27" t="s">
        <v>694</v>
      </c>
      <c r="EM546" s="27" t="s">
        <v>694</v>
      </c>
      <c r="EN546" s="27" t="s">
        <v>694</v>
      </c>
      <c r="EO546" s="27" t="s">
        <v>694</v>
      </c>
      <c r="EP546" s="27" t="s">
        <v>694</v>
      </c>
      <c r="EQ546" s="27" t="s">
        <v>694</v>
      </c>
      <c r="ER546" s="27" t="s">
        <v>694</v>
      </c>
      <c r="ES546" s="27" t="s">
        <v>694</v>
      </c>
      <c r="ET546" s="27" t="s">
        <v>694</v>
      </c>
      <c r="EU546" s="27" t="s">
        <v>694</v>
      </c>
      <c r="EV546" s="27" t="s">
        <v>694</v>
      </c>
      <c r="EW546" s="27" t="s">
        <v>694</v>
      </c>
      <c r="EX546" s="27" t="s">
        <v>694</v>
      </c>
      <c r="EY546" s="27" t="s">
        <v>694</v>
      </c>
      <c r="EZ546" s="27" t="s">
        <v>2708</v>
      </c>
      <c r="FA546" s="27" t="s">
        <v>694</v>
      </c>
      <c r="FB546" s="27" t="s">
        <v>694</v>
      </c>
      <c r="FC546" s="27" t="s">
        <v>694</v>
      </c>
      <c r="FD546" s="27" t="s">
        <v>694</v>
      </c>
      <c r="FE546" s="27" t="s">
        <v>694</v>
      </c>
      <c r="FF546" s="42"/>
      <c r="FG546" s="42"/>
    </row>
    <row r="547" spans="1:163" x14ac:dyDescent="0.25">
      <c r="A547" s="27" t="str">
        <f t="shared" si="8"/>
        <v>IR004001001000000000000000000000000000</v>
      </c>
      <c r="B547" s="27" t="s">
        <v>694</v>
      </c>
      <c r="C547" s="23" t="s">
        <v>2630</v>
      </c>
      <c r="D547" s="23" t="s">
        <v>711</v>
      </c>
      <c r="E547" s="23" t="s">
        <v>702</v>
      </c>
      <c r="F547" s="23" t="s">
        <v>702</v>
      </c>
      <c r="G547" s="23" t="s">
        <v>697</v>
      </c>
      <c r="H547" s="23" t="s">
        <v>697</v>
      </c>
      <c r="I547" s="21" t="s">
        <v>697</v>
      </c>
      <c r="J547" s="23" t="s">
        <v>697</v>
      </c>
      <c r="K547" s="64" t="s">
        <v>697</v>
      </c>
      <c r="L547" s="23" t="s">
        <v>697</v>
      </c>
      <c r="M547" s="23" t="s">
        <v>697</v>
      </c>
      <c r="N547" s="23" t="s">
        <v>697</v>
      </c>
      <c r="O547" s="23" t="s">
        <v>697</v>
      </c>
      <c r="P547" s="27">
        <v>0</v>
      </c>
      <c r="Q547" s="27" t="s">
        <v>698</v>
      </c>
      <c r="R547" s="27" t="s">
        <v>698</v>
      </c>
      <c r="S547" s="28" t="s">
        <v>694</v>
      </c>
      <c r="T547" s="28" t="s">
        <v>922</v>
      </c>
      <c r="U547" s="53" t="s">
        <v>3816</v>
      </c>
      <c r="V547" s="52" t="s">
        <v>905</v>
      </c>
      <c r="W547" s="20"/>
      <c r="X547" s="20"/>
      <c r="Y547" s="20" t="s">
        <v>3817</v>
      </c>
      <c r="Z547" s="20"/>
      <c r="AA547" s="20"/>
      <c r="AB547" s="20"/>
      <c r="AC547" s="20"/>
      <c r="AD547" s="20"/>
      <c r="AE547" s="20"/>
      <c r="AF547" s="20"/>
      <c r="AG547" s="20"/>
      <c r="AH547" s="27" t="s">
        <v>3818</v>
      </c>
      <c r="AI547" s="28" t="s">
        <v>698</v>
      </c>
      <c r="AJ547" s="27" t="s">
        <v>694</v>
      </c>
      <c r="AK547" s="27" t="s">
        <v>694</v>
      </c>
      <c r="AL547" s="27" t="s">
        <v>694</v>
      </c>
      <c r="AM547" s="27" t="s">
        <v>694</v>
      </c>
      <c r="AN547" s="27" t="s">
        <v>694</v>
      </c>
      <c r="AO547" s="27" t="s">
        <v>694</v>
      </c>
      <c r="AP547" s="27" t="s">
        <v>694</v>
      </c>
      <c r="AQ547" s="27" t="s">
        <v>694</v>
      </c>
      <c r="AR547" s="27" t="s">
        <v>694</v>
      </c>
      <c r="AS547" s="27" t="s">
        <v>694</v>
      </c>
      <c r="AT547" s="27" t="s">
        <v>694</v>
      </c>
      <c r="AU547" s="27" t="s">
        <v>694</v>
      </c>
      <c r="AV547" s="27" t="s">
        <v>694</v>
      </c>
      <c r="AW547" s="27" t="s">
        <v>694</v>
      </c>
      <c r="AX547" s="27" t="s">
        <v>694</v>
      </c>
      <c r="AY547" s="27" t="s">
        <v>694</v>
      </c>
      <c r="AZ547" s="27" t="s">
        <v>694</v>
      </c>
      <c r="BA547" s="27" t="s">
        <v>694</v>
      </c>
      <c r="BB547" s="27" t="s">
        <v>694</v>
      </c>
      <c r="BC547" s="27" t="s">
        <v>694</v>
      </c>
      <c r="BD547" s="27" t="s">
        <v>694</v>
      </c>
      <c r="BE547" s="27" t="s">
        <v>694</v>
      </c>
      <c r="BF547" s="27" t="s">
        <v>694</v>
      </c>
      <c r="BG547" s="27" t="s">
        <v>694</v>
      </c>
      <c r="BH547" s="27" t="s">
        <v>694</v>
      </c>
      <c r="BI547" s="27" t="s">
        <v>694</v>
      </c>
      <c r="BJ547" s="27" t="s">
        <v>694</v>
      </c>
      <c r="BK547" s="27" t="s">
        <v>694</v>
      </c>
      <c r="BL547" s="27" t="s">
        <v>694</v>
      </c>
      <c r="BM547" s="27" t="s">
        <v>694</v>
      </c>
      <c r="BN547" s="27" t="s">
        <v>694</v>
      </c>
      <c r="BO547" s="27" t="s">
        <v>694</v>
      </c>
      <c r="BP547" s="27" t="s">
        <v>694</v>
      </c>
      <c r="BQ547" s="27" t="s">
        <v>694</v>
      </c>
      <c r="BR547" s="27" t="s">
        <v>694</v>
      </c>
      <c r="BS547" s="27" t="s">
        <v>694</v>
      </c>
      <c r="BT547" s="27" t="s">
        <v>694</v>
      </c>
      <c r="BU547" s="27" t="s">
        <v>694</v>
      </c>
      <c r="BV547" s="27" t="s">
        <v>694</v>
      </c>
      <c r="BW547" s="27" t="s">
        <v>694</v>
      </c>
      <c r="BX547" s="27" t="s">
        <v>694</v>
      </c>
      <c r="BY547" s="27" t="s">
        <v>694</v>
      </c>
      <c r="BZ547" s="27" t="s">
        <v>694</v>
      </c>
      <c r="CA547" s="27" t="s">
        <v>694</v>
      </c>
      <c r="CB547" s="27" t="s">
        <v>694</v>
      </c>
      <c r="CC547" s="27" t="s">
        <v>694</v>
      </c>
      <c r="CD547" s="27" t="s">
        <v>694</v>
      </c>
      <c r="CE547" s="27" t="s">
        <v>694</v>
      </c>
      <c r="CF547" s="27" t="s">
        <v>694</v>
      </c>
      <c r="CG547" s="27" t="s">
        <v>694</v>
      </c>
      <c r="CH547" s="27" t="s">
        <v>694</v>
      </c>
      <c r="CI547" s="27" t="s">
        <v>694</v>
      </c>
      <c r="CJ547" s="27" t="s">
        <v>694</v>
      </c>
      <c r="CK547" s="27" t="s">
        <v>694</v>
      </c>
      <c r="CL547" s="27" t="s">
        <v>694</v>
      </c>
      <c r="CM547" s="27" t="s">
        <v>694</v>
      </c>
      <c r="CN547" s="27" t="s">
        <v>694</v>
      </c>
      <c r="CO547" s="27" t="s">
        <v>694</v>
      </c>
      <c r="CP547" s="27" t="s">
        <v>694</v>
      </c>
      <c r="CQ547" s="27" t="s">
        <v>694</v>
      </c>
      <c r="CR547" s="27" t="s">
        <v>694</v>
      </c>
      <c r="CS547" s="27" t="s">
        <v>694</v>
      </c>
      <c r="CT547" s="27" t="s">
        <v>694</v>
      </c>
      <c r="CU547" s="27" t="s">
        <v>694</v>
      </c>
      <c r="CV547" s="27" t="s">
        <v>694</v>
      </c>
      <c r="CW547" s="27" t="s">
        <v>694</v>
      </c>
      <c r="CX547" s="27" t="s">
        <v>694</v>
      </c>
      <c r="CY547" s="27" t="s">
        <v>694</v>
      </c>
      <c r="CZ547" s="27" t="s">
        <v>694</v>
      </c>
      <c r="DA547" s="27" t="s">
        <v>694</v>
      </c>
      <c r="DB547" s="27" t="s">
        <v>694</v>
      </c>
      <c r="DC547" s="27" t="s">
        <v>694</v>
      </c>
      <c r="DD547" s="27" t="s">
        <v>694</v>
      </c>
      <c r="DE547" s="27" t="s">
        <v>694</v>
      </c>
      <c r="DF547" s="27" t="s">
        <v>694</v>
      </c>
      <c r="DG547" s="27" t="s">
        <v>694</v>
      </c>
      <c r="DH547" s="27" t="s">
        <v>694</v>
      </c>
      <c r="DI547" s="27" t="s">
        <v>694</v>
      </c>
      <c r="DJ547" s="27" t="s">
        <v>694</v>
      </c>
      <c r="DK547" s="27" t="s">
        <v>694</v>
      </c>
      <c r="DL547" s="27" t="s">
        <v>694</v>
      </c>
      <c r="DM547" s="27" t="s">
        <v>694</v>
      </c>
      <c r="DN547" s="27" t="s">
        <v>694</v>
      </c>
      <c r="DO547" s="27" t="s">
        <v>694</v>
      </c>
      <c r="DP547" s="27" t="s">
        <v>694</v>
      </c>
      <c r="DQ547" s="27" t="s">
        <v>694</v>
      </c>
      <c r="DR547" s="27" t="s">
        <v>694</v>
      </c>
      <c r="DS547" s="27" t="s">
        <v>694</v>
      </c>
      <c r="DT547" s="27" t="s">
        <v>694</v>
      </c>
      <c r="DU547" s="27" t="s">
        <v>694</v>
      </c>
      <c r="DV547" s="27" t="s">
        <v>694</v>
      </c>
      <c r="DW547" s="27" t="s">
        <v>694</v>
      </c>
      <c r="DX547" s="27" t="s">
        <v>694</v>
      </c>
      <c r="DY547" s="27" t="s">
        <v>694</v>
      </c>
      <c r="DZ547" s="27" t="s">
        <v>694</v>
      </c>
      <c r="EA547" s="27" t="s">
        <v>694</v>
      </c>
      <c r="EB547" s="27" t="s">
        <v>694</v>
      </c>
      <c r="EC547" s="27" t="s">
        <v>694</v>
      </c>
      <c r="ED547" s="27" t="s">
        <v>694</v>
      </c>
      <c r="EE547" s="27" t="s">
        <v>694</v>
      </c>
      <c r="EF547" s="27" t="s">
        <v>694</v>
      </c>
      <c r="EG547" s="27" t="s">
        <v>694</v>
      </c>
      <c r="EH547" s="27" t="s">
        <v>694</v>
      </c>
      <c r="EI547" s="27" t="s">
        <v>694</v>
      </c>
      <c r="EJ547" s="27" t="s">
        <v>694</v>
      </c>
      <c r="EK547" s="27" t="s">
        <v>694</v>
      </c>
      <c r="EL547" s="27" t="s">
        <v>694</v>
      </c>
      <c r="EM547" s="27" t="s">
        <v>694</v>
      </c>
      <c r="EN547" s="27" t="s">
        <v>694</v>
      </c>
      <c r="EO547" s="27" t="s">
        <v>694</v>
      </c>
      <c r="EP547" s="27" t="s">
        <v>694</v>
      </c>
      <c r="EQ547" s="27" t="s">
        <v>694</v>
      </c>
      <c r="ER547" s="27" t="s">
        <v>694</v>
      </c>
      <c r="ES547" s="27" t="s">
        <v>694</v>
      </c>
      <c r="ET547" s="27" t="s">
        <v>694</v>
      </c>
      <c r="EU547" s="27" t="s">
        <v>694</v>
      </c>
      <c r="EV547" s="27" t="s">
        <v>694</v>
      </c>
      <c r="EW547" s="27" t="s">
        <v>694</v>
      </c>
      <c r="EX547" s="27" t="s">
        <v>694</v>
      </c>
      <c r="EY547" s="27" t="s">
        <v>694</v>
      </c>
      <c r="EZ547" s="27" t="s">
        <v>694</v>
      </c>
      <c r="FA547" s="27" t="s">
        <v>694</v>
      </c>
      <c r="FB547" s="27" t="s">
        <v>694</v>
      </c>
      <c r="FC547" s="27" t="s">
        <v>694</v>
      </c>
      <c r="FD547" s="27" t="s">
        <v>694</v>
      </c>
      <c r="FE547" s="27" t="s">
        <v>694</v>
      </c>
      <c r="FF547" s="42"/>
      <c r="FG547" s="42"/>
    </row>
    <row r="548" spans="1:163" x14ac:dyDescent="0.25">
      <c r="A548" s="27" t="str">
        <f t="shared" si="8"/>
        <v>IR004001001001000000000000000000000000</v>
      </c>
      <c r="B548" s="20" t="s">
        <v>2599</v>
      </c>
      <c r="C548" s="23" t="s">
        <v>2630</v>
      </c>
      <c r="D548" s="23" t="s">
        <v>711</v>
      </c>
      <c r="E548" s="23" t="s">
        <v>702</v>
      </c>
      <c r="F548" s="23" t="s">
        <v>702</v>
      </c>
      <c r="G548" s="21" t="s">
        <v>702</v>
      </c>
      <c r="H548" s="23" t="s">
        <v>697</v>
      </c>
      <c r="I548" s="21" t="s">
        <v>697</v>
      </c>
      <c r="J548" s="23" t="s">
        <v>697</v>
      </c>
      <c r="K548" s="64" t="s">
        <v>697</v>
      </c>
      <c r="L548" s="23" t="s">
        <v>697</v>
      </c>
      <c r="M548" s="23" t="s">
        <v>697</v>
      </c>
      <c r="N548" s="23" t="s">
        <v>697</v>
      </c>
      <c r="O548" s="23" t="s">
        <v>697</v>
      </c>
      <c r="P548" s="27">
        <v>0</v>
      </c>
      <c r="Q548" s="27" t="s">
        <v>704</v>
      </c>
      <c r="R548" s="27" t="s">
        <v>698</v>
      </c>
      <c r="S548" s="28" t="s">
        <v>694</v>
      </c>
      <c r="T548" s="28" t="s">
        <v>922</v>
      </c>
      <c r="U548" s="53" t="s">
        <v>3819</v>
      </c>
      <c r="V548" s="52" t="s">
        <v>905</v>
      </c>
      <c r="W548" s="20"/>
      <c r="X548" s="20"/>
      <c r="Y548" s="20"/>
      <c r="Z548" s="20" t="s">
        <v>1418</v>
      </c>
      <c r="AA548" s="20"/>
      <c r="AB548" s="20"/>
      <c r="AC548" s="20"/>
      <c r="AD548" s="20"/>
      <c r="AE548" s="20"/>
      <c r="AF548" s="20"/>
      <c r="AG548" s="20"/>
      <c r="AH548" s="27" t="s">
        <v>3820</v>
      </c>
      <c r="AI548" s="28" t="s">
        <v>704</v>
      </c>
      <c r="AJ548" s="27" t="s">
        <v>698</v>
      </c>
      <c r="AK548" s="27" t="s">
        <v>698</v>
      </c>
      <c r="AL548" s="27" t="s">
        <v>698</v>
      </c>
      <c r="AM548" s="27" t="s">
        <v>698</v>
      </c>
      <c r="AN548" s="27" t="s">
        <v>698</v>
      </c>
      <c r="AO548" s="27" t="s">
        <v>698</v>
      </c>
      <c r="AP548" s="27" t="s">
        <v>698</v>
      </c>
      <c r="AQ548" s="27" t="s">
        <v>698</v>
      </c>
      <c r="AR548" s="27" t="s">
        <v>698</v>
      </c>
      <c r="AS548" s="27" t="s">
        <v>698</v>
      </c>
      <c r="AT548" s="27" t="s">
        <v>698</v>
      </c>
      <c r="AU548" s="27" t="s">
        <v>698</v>
      </c>
      <c r="AV548" s="27" t="s">
        <v>698</v>
      </c>
      <c r="AW548" s="27" t="s">
        <v>698</v>
      </c>
      <c r="AX548" s="27" t="s">
        <v>698</v>
      </c>
      <c r="AY548" s="27" t="s">
        <v>698</v>
      </c>
      <c r="AZ548" s="27" t="s">
        <v>698</v>
      </c>
      <c r="BA548" s="27" t="s">
        <v>698</v>
      </c>
      <c r="BB548" s="27" t="s">
        <v>698</v>
      </c>
      <c r="BC548" s="27" t="s">
        <v>698</v>
      </c>
      <c r="BD548" s="27" t="s">
        <v>698</v>
      </c>
      <c r="BE548" s="27" t="s">
        <v>698</v>
      </c>
      <c r="BF548" s="27" t="s">
        <v>698</v>
      </c>
      <c r="BG548" s="27" t="s">
        <v>698</v>
      </c>
      <c r="BH548" s="27" t="s">
        <v>698</v>
      </c>
      <c r="BI548" s="27" t="s">
        <v>698</v>
      </c>
      <c r="BJ548" s="27" t="s">
        <v>698</v>
      </c>
      <c r="BK548" s="27" t="s">
        <v>698</v>
      </c>
      <c r="BL548" s="27" t="s">
        <v>698</v>
      </c>
      <c r="BM548" s="27" t="s">
        <v>698</v>
      </c>
      <c r="BN548" s="27" t="s">
        <v>698</v>
      </c>
      <c r="BO548" s="27" t="s">
        <v>698</v>
      </c>
      <c r="BP548" s="27" t="s">
        <v>698</v>
      </c>
      <c r="BQ548" s="27" t="s">
        <v>698</v>
      </c>
      <c r="BR548" s="27" t="s">
        <v>698</v>
      </c>
      <c r="BS548" s="27" t="s">
        <v>698</v>
      </c>
      <c r="BT548" s="27" t="s">
        <v>698</v>
      </c>
      <c r="BU548" s="27" t="s">
        <v>698</v>
      </c>
      <c r="BV548" s="27" t="s">
        <v>698</v>
      </c>
      <c r="BW548" s="27" t="s">
        <v>698</v>
      </c>
      <c r="BX548" s="27" t="s">
        <v>698</v>
      </c>
      <c r="BY548" s="27" t="s">
        <v>698</v>
      </c>
      <c r="BZ548" s="27" t="s">
        <v>698</v>
      </c>
      <c r="CA548" s="27" t="s">
        <v>698</v>
      </c>
      <c r="CB548" s="27" t="s">
        <v>698</v>
      </c>
      <c r="CC548" s="27" t="s">
        <v>698</v>
      </c>
      <c r="CD548" s="27" t="s">
        <v>698</v>
      </c>
      <c r="CE548" s="27" t="s">
        <v>698</v>
      </c>
      <c r="CF548" s="27" t="s">
        <v>698</v>
      </c>
      <c r="CG548" s="27" t="s">
        <v>698</v>
      </c>
      <c r="CH548" s="27" t="s">
        <v>698</v>
      </c>
      <c r="CI548" s="27" t="s">
        <v>698</v>
      </c>
      <c r="CJ548" s="27" t="s">
        <v>698</v>
      </c>
      <c r="CK548" s="27" t="s">
        <v>698</v>
      </c>
      <c r="CL548" s="27" t="s">
        <v>698</v>
      </c>
      <c r="CM548" s="27" t="s">
        <v>698</v>
      </c>
      <c r="CN548" s="27" t="s">
        <v>698</v>
      </c>
      <c r="CO548" s="27" t="s">
        <v>698</v>
      </c>
      <c r="CP548" s="27" t="s">
        <v>698</v>
      </c>
      <c r="CQ548" s="27" t="s">
        <v>698</v>
      </c>
      <c r="CR548" s="27" t="s">
        <v>698</v>
      </c>
      <c r="CS548" s="27" t="s">
        <v>698</v>
      </c>
      <c r="CT548" s="27" t="s">
        <v>698</v>
      </c>
      <c r="CU548" s="27" t="s">
        <v>698</v>
      </c>
      <c r="CV548" s="27" t="s">
        <v>698</v>
      </c>
      <c r="CW548" s="27" t="s">
        <v>698</v>
      </c>
      <c r="CX548" s="27" t="s">
        <v>698</v>
      </c>
      <c r="CY548" s="27" t="s">
        <v>698</v>
      </c>
      <c r="CZ548" s="27" t="s">
        <v>698</v>
      </c>
      <c r="DA548" s="27" t="s">
        <v>698</v>
      </c>
      <c r="DB548" s="27" t="s">
        <v>698</v>
      </c>
      <c r="DC548" s="27" t="s">
        <v>704</v>
      </c>
      <c r="DD548" s="27" t="s">
        <v>698</v>
      </c>
      <c r="DE548" s="27" t="s">
        <v>698</v>
      </c>
      <c r="DF548" s="27" t="s">
        <v>698</v>
      </c>
      <c r="DG548" s="27" t="s">
        <v>698</v>
      </c>
      <c r="DH548" s="27" t="s">
        <v>698</v>
      </c>
      <c r="DI548" s="27" t="s">
        <v>698</v>
      </c>
      <c r="DJ548" s="27" t="s">
        <v>698</v>
      </c>
      <c r="DK548" s="27" t="s">
        <v>698</v>
      </c>
      <c r="DL548" s="27" t="s">
        <v>698</v>
      </c>
      <c r="DM548" s="27" t="s">
        <v>698</v>
      </c>
      <c r="DN548" s="27" t="s">
        <v>698</v>
      </c>
      <c r="DO548" s="27" t="s">
        <v>698</v>
      </c>
      <c r="DP548" s="27" t="s">
        <v>698</v>
      </c>
      <c r="DQ548" s="27" t="s">
        <v>698</v>
      </c>
      <c r="DR548" s="27" t="s">
        <v>698</v>
      </c>
      <c r="DS548" s="27" t="s">
        <v>698</v>
      </c>
      <c r="DT548" s="27" t="s">
        <v>698</v>
      </c>
      <c r="DU548" s="27" t="s">
        <v>698</v>
      </c>
      <c r="DV548" s="27" t="s">
        <v>698</v>
      </c>
      <c r="DW548" s="27" t="s">
        <v>698</v>
      </c>
      <c r="DX548" s="27" t="s">
        <v>698</v>
      </c>
      <c r="DY548" s="27" t="s">
        <v>698</v>
      </c>
      <c r="DZ548" s="27" t="s">
        <v>698</v>
      </c>
      <c r="EA548" s="27" t="s">
        <v>698</v>
      </c>
      <c r="EB548" s="27" t="s">
        <v>698</v>
      </c>
      <c r="EC548" s="27" t="s">
        <v>698</v>
      </c>
      <c r="ED548" s="27" t="s">
        <v>698</v>
      </c>
      <c r="EE548" s="27" t="s">
        <v>698</v>
      </c>
      <c r="EF548" s="27" t="s">
        <v>698</v>
      </c>
      <c r="EG548" s="27" t="s">
        <v>698</v>
      </c>
      <c r="EH548" s="27" t="s">
        <v>698</v>
      </c>
      <c r="EI548" s="27" t="s">
        <v>698</v>
      </c>
      <c r="EJ548" s="27" t="s">
        <v>698</v>
      </c>
      <c r="EK548" s="27" t="s">
        <v>698</v>
      </c>
      <c r="EL548" s="27" t="s">
        <v>698</v>
      </c>
      <c r="EM548" s="27" t="s">
        <v>698</v>
      </c>
      <c r="EN548" s="27" t="s">
        <v>698</v>
      </c>
      <c r="EO548" s="27" t="s">
        <v>698</v>
      </c>
      <c r="EP548" s="27" t="s">
        <v>698</v>
      </c>
      <c r="EQ548" s="27" t="s">
        <v>698</v>
      </c>
      <c r="ER548" s="27" t="s">
        <v>698</v>
      </c>
      <c r="ES548" s="27" t="s">
        <v>698</v>
      </c>
      <c r="ET548" s="27" t="s">
        <v>698</v>
      </c>
      <c r="EU548" s="27" t="s">
        <v>698</v>
      </c>
      <c r="EV548" s="27" t="s">
        <v>698</v>
      </c>
      <c r="EW548" s="27" t="s">
        <v>2705</v>
      </c>
      <c r="EX548" s="27" t="s">
        <v>3821</v>
      </c>
      <c r="EY548" s="27" t="s">
        <v>2707</v>
      </c>
      <c r="EZ548" s="27" t="s">
        <v>694</v>
      </c>
      <c r="FA548" s="27" t="s">
        <v>694</v>
      </c>
      <c r="FB548" s="27" t="s">
        <v>694</v>
      </c>
      <c r="FC548" s="27" t="s">
        <v>694</v>
      </c>
      <c r="FD548" s="27" t="s">
        <v>694</v>
      </c>
      <c r="FE548" s="27" t="s">
        <v>3822</v>
      </c>
      <c r="FF548" s="42"/>
      <c r="FG548" s="42"/>
    </row>
    <row r="549" spans="1:163" x14ac:dyDescent="0.25">
      <c r="A549" s="27" t="str">
        <f t="shared" si="8"/>
        <v>IR004001001002000000000000000000000000</v>
      </c>
      <c r="B549" s="20" t="s">
        <v>2599</v>
      </c>
      <c r="C549" s="23" t="s">
        <v>2630</v>
      </c>
      <c r="D549" s="23" t="s">
        <v>711</v>
      </c>
      <c r="E549" s="23" t="s">
        <v>702</v>
      </c>
      <c r="F549" s="23" t="s">
        <v>702</v>
      </c>
      <c r="G549" s="21" t="s">
        <v>707</v>
      </c>
      <c r="H549" s="23" t="s">
        <v>697</v>
      </c>
      <c r="I549" s="21" t="s">
        <v>697</v>
      </c>
      <c r="J549" s="23" t="s">
        <v>697</v>
      </c>
      <c r="K549" s="64" t="s">
        <v>697</v>
      </c>
      <c r="L549" s="23" t="s">
        <v>697</v>
      </c>
      <c r="M549" s="23" t="s">
        <v>697</v>
      </c>
      <c r="N549" s="23" t="s">
        <v>697</v>
      </c>
      <c r="O549" s="23" t="s">
        <v>697</v>
      </c>
      <c r="P549" s="27">
        <v>0</v>
      </c>
      <c r="Q549" s="27" t="s">
        <v>704</v>
      </c>
      <c r="R549" s="27" t="s">
        <v>698</v>
      </c>
      <c r="S549" s="28" t="s">
        <v>694</v>
      </c>
      <c r="T549" s="28" t="s">
        <v>922</v>
      </c>
      <c r="U549" s="53" t="s">
        <v>3823</v>
      </c>
      <c r="V549" s="52" t="s">
        <v>905</v>
      </c>
      <c r="W549" s="20"/>
      <c r="X549" s="20"/>
      <c r="Y549" s="20"/>
      <c r="Z549" s="20" t="s">
        <v>3824</v>
      </c>
      <c r="AA549" s="20"/>
      <c r="AB549" s="20"/>
      <c r="AC549" s="20"/>
      <c r="AD549" s="20"/>
      <c r="AE549" s="20"/>
      <c r="AF549" s="20"/>
      <c r="AG549" s="20"/>
      <c r="AH549" s="27" t="s">
        <v>3825</v>
      </c>
      <c r="AI549" s="28" t="s">
        <v>704</v>
      </c>
      <c r="AJ549" s="27" t="s">
        <v>698</v>
      </c>
      <c r="AK549" s="27" t="s">
        <v>698</v>
      </c>
      <c r="AL549" s="27" t="s">
        <v>698</v>
      </c>
      <c r="AM549" s="27" t="s">
        <v>698</v>
      </c>
      <c r="AN549" s="27" t="s">
        <v>698</v>
      </c>
      <c r="AO549" s="27" t="s">
        <v>698</v>
      </c>
      <c r="AP549" s="27" t="s">
        <v>698</v>
      </c>
      <c r="AQ549" s="27" t="s">
        <v>698</v>
      </c>
      <c r="AR549" s="27" t="s">
        <v>698</v>
      </c>
      <c r="AS549" s="27" t="s">
        <v>698</v>
      </c>
      <c r="AT549" s="27" t="s">
        <v>698</v>
      </c>
      <c r="AU549" s="27" t="s">
        <v>698</v>
      </c>
      <c r="AV549" s="27" t="s">
        <v>698</v>
      </c>
      <c r="AW549" s="27" t="s">
        <v>698</v>
      </c>
      <c r="AX549" s="27" t="s">
        <v>698</v>
      </c>
      <c r="AY549" s="27" t="s">
        <v>698</v>
      </c>
      <c r="AZ549" s="27" t="s">
        <v>698</v>
      </c>
      <c r="BA549" s="27" t="s">
        <v>698</v>
      </c>
      <c r="BB549" s="27" t="s">
        <v>698</v>
      </c>
      <c r="BC549" s="27" t="s">
        <v>698</v>
      </c>
      <c r="BD549" s="27" t="s">
        <v>698</v>
      </c>
      <c r="BE549" s="27" t="s">
        <v>698</v>
      </c>
      <c r="BF549" s="27" t="s">
        <v>698</v>
      </c>
      <c r="BG549" s="27" t="s">
        <v>698</v>
      </c>
      <c r="BH549" s="27" t="s">
        <v>698</v>
      </c>
      <c r="BI549" s="27" t="s">
        <v>704</v>
      </c>
      <c r="BJ549" s="27" t="s">
        <v>704</v>
      </c>
      <c r="BK549" s="27" t="s">
        <v>704</v>
      </c>
      <c r="BL549" s="27" t="s">
        <v>698</v>
      </c>
      <c r="BM549" s="27" t="s">
        <v>698</v>
      </c>
      <c r="BN549" s="27" t="s">
        <v>698</v>
      </c>
      <c r="BO549" s="27" t="s">
        <v>698</v>
      </c>
      <c r="BP549" s="27" t="s">
        <v>698</v>
      </c>
      <c r="BQ549" s="27" t="s">
        <v>698</v>
      </c>
      <c r="BR549" s="27" t="s">
        <v>698</v>
      </c>
      <c r="BS549" s="27" t="s">
        <v>698</v>
      </c>
      <c r="BT549" s="27" t="s">
        <v>698</v>
      </c>
      <c r="BU549" s="27" t="s">
        <v>698</v>
      </c>
      <c r="BV549" s="27" t="s">
        <v>698</v>
      </c>
      <c r="BW549" s="27" t="s">
        <v>698</v>
      </c>
      <c r="BX549" s="27" t="s">
        <v>698</v>
      </c>
      <c r="BY549" s="27" t="s">
        <v>698</v>
      </c>
      <c r="BZ549" s="27" t="s">
        <v>698</v>
      </c>
      <c r="CA549" s="27" t="s">
        <v>698</v>
      </c>
      <c r="CB549" s="27" t="s">
        <v>698</v>
      </c>
      <c r="CC549" s="27" t="s">
        <v>698</v>
      </c>
      <c r="CD549" s="27" t="s">
        <v>698</v>
      </c>
      <c r="CE549" s="27" t="s">
        <v>698</v>
      </c>
      <c r="CF549" s="27" t="s">
        <v>698</v>
      </c>
      <c r="CG549" s="27" t="s">
        <v>698</v>
      </c>
      <c r="CH549" s="27" t="s">
        <v>698</v>
      </c>
      <c r="CI549" s="27" t="s">
        <v>698</v>
      </c>
      <c r="CJ549" s="27" t="s">
        <v>698</v>
      </c>
      <c r="CK549" s="27" t="s">
        <v>698</v>
      </c>
      <c r="CL549" s="27" t="s">
        <v>698</v>
      </c>
      <c r="CM549" s="27" t="s">
        <v>698</v>
      </c>
      <c r="CN549" s="27" t="s">
        <v>698</v>
      </c>
      <c r="CO549" s="27" t="s">
        <v>698</v>
      </c>
      <c r="CP549" s="27" t="s">
        <v>698</v>
      </c>
      <c r="CQ549" s="27" t="s">
        <v>698</v>
      </c>
      <c r="CR549" s="27" t="s">
        <v>698</v>
      </c>
      <c r="CS549" s="27" t="s">
        <v>698</v>
      </c>
      <c r="CT549" s="27" t="s">
        <v>698</v>
      </c>
      <c r="CU549" s="27" t="s">
        <v>698</v>
      </c>
      <c r="CV549" s="27" t="s">
        <v>698</v>
      </c>
      <c r="CW549" s="27" t="s">
        <v>698</v>
      </c>
      <c r="CX549" s="27" t="s">
        <v>698</v>
      </c>
      <c r="CY549" s="27" t="s">
        <v>698</v>
      </c>
      <c r="CZ549" s="27" t="s">
        <v>698</v>
      </c>
      <c r="DA549" s="27" t="s">
        <v>698</v>
      </c>
      <c r="DB549" s="27" t="s">
        <v>698</v>
      </c>
      <c r="DC549" s="27" t="s">
        <v>698</v>
      </c>
      <c r="DD549" s="27" t="s">
        <v>698</v>
      </c>
      <c r="DE549" s="27" t="s">
        <v>698</v>
      </c>
      <c r="DF549" s="27" t="s">
        <v>698</v>
      </c>
      <c r="DG549" s="27" t="s">
        <v>698</v>
      </c>
      <c r="DH549" s="27" t="s">
        <v>698</v>
      </c>
      <c r="DI549" s="27" t="s">
        <v>698</v>
      </c>
      <c r="DJ549" s="27" t="s">
        <v>698</v>
      </c>
      <c r="DK549" s="27" t="s">
        <v>698</v>
      </c>
      <c r="DL549" s="27" t="s">
        <v>698</v>
      </c>
      <c r="DM549" s="27" t="s">
        <v>698</v>
      </c>
      <c r="DN549" s="27" t="s">
        <v>698</v>
      </c>
      <c r="DO549" s="27" t="s">
        <v>698</v>
      </c>
      <c r="DP549" s="27" t="s">
        <v>698</v>
      </c>
      <c r="DQ549" s="27" t="s">
        <v>698</v>
      </c>
      <c r="DR549" s="27" t="s">
        <v>698</v>
      </c>
      <c r="DS549" s="27" t="s">
        <v>698</v>
      </c>
      <c r="DT549" s="27" t="s">
        <v>698</v>
      </c>
      <c r="DU549" s="27" t="s">
        <v>698</v>
      </c>
      <c r="DV549" s="27" t="s">
        <v>698</v>
      </c>
      <c r="DW549" s="27" t="s">
        <v>698</v>
      </c>
      <c r="DX549" s="27" t="s">
        <v>698</v>
      </c>
      <c r="DY549" s="27" t="s">
        <v>698</v>
      </c>
      <c r="DZ549" s="27" t="s">
        <v>698</v>
      </c>
      <c r="EA549" s="27" t="s">
        <v>698</v>
      </c>
      <c r="EB549" s="27" t="s">
        <v>698</v>
      </c>
      <c r="EC549" s="27" t="s">
        <v>698</v>
      </c>
      <c r="ED549" s="27" t="s">
        <v>698</v>
      </c>
      <c r="EE549" s="27" t="s">
        <v>698</v>
      </c>
      <c r="EF549" s="27" t="s">
        <v>698</v>
      </c>
      <c r="EG549" s="27" t="s">
        <v>698</v>
      </c>
      <c r="EH549" s="27" t="s">
        <v>698</v>
      </c>
      <c r="EI549" s="27" t="s">
        <v>698</v>
      </c>
      <c r="EJ549" s="27" t="s">
        <v>698</v>
      </c>
      <c r="EK549" s="27" t="s">
        <v>698</v>
      </c>
      <c r="EL549" s="27" t="s">
        <v>698</v>
      </c>
      <c r="EM549" s="27" t="s">
        <v>698</v>
      </c>
      <c r="EN549" s="27" t="s">
        <v>698</v>
      </c>
      <c r="EO549" s="27" t="s">
        <v>698</v>
      </c>
      <c r="EP549" s="27" t="s">
        <v>698</v>
      </c>
      <c r="EQ549" s="27" t="s">
        <v>698</v>
      </c>
      <c r="ER549" s="27" t="s">
        <v>698</v>
      </c>
      <c r="ES549" s="27" t="s">
        <v>698</v>
      </c>
      <c r="ET549" s="27" t="s">
        <v>698</v>
      </c>
      <c r="EU549" s="27" t="s">
        <v>698</v>
      </c>
      <c r="EV549" s="27" t="s">
        <v>698</v>
      </c>
      <c r="EW549" s="27" t="s">
        <v>2705</v>
      </c>
      <c r="EX549" s="27" t="s">
        <v>3821</v>
      </c>
      <c r="EY549" s="27" t="s">
        <v>2707</v>
      </c>
      <c r="EZ549" s="27" t="s">
        <v>694</v>
      </c>
      <c r="FA549" s="27" t="s">
        <v>694</v>
      </c>
      <c r="FB549" s="27" t="s">
        <v>694</v>
      </c>
      <c r="FC549" s="27" t="s">
        <v>694</v>
      </c>
      <c r="FD549" s="27" t="s">
        <v>694</v>
      </c>
      <c r="FE549" s="27" t="s">
        <v>3822</v>
      </c>
      <c r="FF549" s="42"/>
      <c r="FG549" s="42"/>
    </row>
    <row r="550" spans="1:163" x14ac:dyDescent="0.25">
      <c r="A550" s="27" t="str">
        <f t="shared" si="8"/>
        <v>IR004001001003000000000000000000000000</v>
      </c>
      <c r="B550" s="20" t="s">
        <v>2599</v>
      </c>
      <c r="C550" s="23" t="s">
        <v>2630</v>
      </c>
      <c r="D550" s="23" t="s">
        <v>711</v>
      </c>
      <c r="E550" s="23" t="s">
        <v>702</v>
      </c>
      <c r="F550" s="23" t="s">
        <v>702</v>
      </c>
      <c r="G550" s="21" t="s">
        <v>710</v>
      </c>
      <c r="H550" s="23" t="s">
        <v>697</v>
      </c>
      <c r="I550" s="21" t="s">
        <v>697</v>
      </c>
      <c r="J550" s="23" t="s">
        <v>697</v>
      </c>
      <c r="K550" s="64" t="s">
        <v>697</v>
      </c>
      <c r="L550" s="23" t="s">
        <v>697</v>
      </c>
      <c r="M550" s="23" t="s">
        <v>697</v>
      </c>
      <c r="N550" s="23" t="s">
        <v>697</v>
      </c>
      <c r="O550" s="23" t="s">
        <v>697</v>
      </c>
      <c r="P550" s="27">
        <v>0</v>
      </c>
      <c r="Q550" s="27" t="s">
        <v>704</v>
      </c>
      <c r="R550" s="27" t="s">
        <v>698</v>
      </c>
      <c r="S550" s="28" t="s">
        <v>694</v>
      </c>
      <c r="T550" s="28" t="s">
        <v>922</v>
      </c>
      <c r="U550" s="53" t="s">
        <v>3826</v>
      </c>
      <c r="V550" s="52" t="s">
        <v>905</v>
      </c>
      <c r="W550" s="20"/>
      <c r="X550" s="20"/>
      <c r="Y550" s="20"/>
      <c r="Z550" s="20" t="s">
        <v>3827</v>
      </c>
      <c r="AA550" s="20"/>
      <c r="AB550" s="20"/>
      <c r="AC550" s="20"/>
      <c r="AD550" s="20"/>
      <c r="AE550" s="20"/>
      <c r="AF550" s="20"/>
      <c r="AG550" s="20"/>
      <c r="AH550" s="27" t="s">
        <v>3828</v>
      </c>
      <c r="AI550" s="28" t="s">
        <v>704</v>
      </c>
      <c r="AJ550" s="27" t="s">
        <v>698</v>
      </c>
      <c r="AK550" s="27" t="s">
        <v>698</v>
      </c>
      <c r="AL550" s="27" t="s">
        <v>698</v>
      </c>
      <c r="AM550" s="27" t="s">
        <v>698</v>
      </c>
      <c r="AN550" s="27" t="s">
        <v>698</v>
      </c>
      <c r="AO550" s="27" t="s">
        <v>698</v>
      </c>
      <c r="AP550" s="27" t="s">
        <v>698</v>
      </c>
      <c r="AQ550" s="27" t="s">
        <v>698</v>
      </c>
      <c r="AR550" s="27" t="s">
        <v>698</v>
      </c>
      <c r="AS550" s="27" t="s">
        <v>698</v>
      </c>
      <c r="AT550" s="27" t="s">
        <v>698</v>
      </c>
      <c r="AU550" s="27" t="s">
        <v>698</v>
      </c>
      <c r="AV550" s="27" t="s">
        <v>698</v>
      </c>
      <c r="AW550" s="27" t="s">
        <v>698</v>
      </c>
      <c r="AX550" s="27" t="s">
        <v>698</v>
      </c>
      <c r="AY550" s="27" t="s">
        <v>698</v>
      </c>
      <c r="AZ550" s="27" t="s">
        <v>698</v>
      </c>
      <c r="BA550" s="27" t="s">
        <v>698</v>
      </c>
      <c r="BB550" s="27" t="s">
        <v>698</v>
      </c>
      <c r="BC550" s="27" t="s">
        <v>698</v>
      </c>
      <c r="BD550" s="27" t="s">
        <v>698</v>
      </c>
      <c r="BE550" s="27" t="s">
        <v>698</v>
      </c>
      <c r="BF550" s="27" t="s">
        <v>698</v>
      </c>
      <c r="BG550" s="27" t="s">
        <v>698</v>
      </c>
      <c r="BH550" s="27" t="s">
        <v>698</v>
      </c>
      <c r="BI550" s="27" t="s">
        <v>698</v>
      </c>
      <c r="BJ550" s="27" t="s">
        <v>698</v>
      </c>
      <c r="BK550" s="27" t="s">
        <v>698</v>
      </c>
      <c r="BL550" s="27" t="s">
        <v>698</v>
      </c>
      <c r="BM550" s="27" t="s">
        <v>698</v>
      </c>
      <c r="BN550" s="27" t="s">
        <v>698</v>
      </c>
      <c r="BO550" s="27" t="s">
        <v>698</v>
      </c>
      <c r="BP550" s="27" t="s">
        <v>698</v>
      </c>
      <c r="BQ550" s="27" t="s">
        <v>698</v>
      </c>
      <c r="BR550" s="27" t="s">
        <v>698</v>
      </c>
      <c r="BS550" s="27" t="s">
        <v>698</v>
      </c>
      <c r="BT550" s="27" t="s">
        <v>698</v>
      </c>
      <c r="BU550" s="27" t="s">
        <v>698</v>
      </c>
      <c r="BV550" s="27" t="s">
        <v>698</v>
      </c>
      <c r="BW550" s="27" t="s">
        <v>698</v>
      </c>
      <c r="BX550" s="27" t="s">
        <v>698</v>
      </c>
      <c r="BY550" s="27" t="s">
        <v>698</v>
      </c>
      <c r="BZ550" s="27" t="s">
        <v>698</v>
      </c>
      <c r="CA550" s="27" t="s">
        <v>698</v>
      </c>
      <c r="CB550" s="27" t="s">
        <v>698</v>
      </c>
      <c r="CC550" s="27" t="s">
        <v>698</v>
      </c>
      <c r="CD550" s="27" t="s">
        <v>698</v>
      </c>
      <c r="CE550" s="27" t="s">
        <v>698</v>
      </c>
      <c r="CF550" s="27" t="s">
        <v>698</v>
      </c>
      <c r="CG550" s="27" t="s">
        <v>698</v>
      </c>
      <c r="CH550" s="27" t="s">
        <v>698</v>
      </c>
      <c r="CI550" s="27" t="s">
        <v>698</v>
      </c>
      <c r="CJ550" s="27" t="s">
        <v>698</v>
      </c>
      <c r="CK550" s="27" t="s">
        <v>698</v>
      </c>
      <c r="CL550" s="27" t="s">
        <v>698</v>
      </c>
      <c r="CM550" s="27" t="s">
        <v>698</v>
      </c>
      <c r="CN550" s="27" t="s">
        <v>698</v>
      </c>
      <c r="CO550" s="27" t="s">
        <v>698</v>
      </c>
      <c r="CP550" s="27" t="s">
        <v>698</v>
      </c>
      <c r="CQ550" s="27" t="s">
        <v>698</v>
      </c>
      <c r="CR550" s="27" t="s">
        <v>698</v>
      </c>
      <c r="CS550" s="27" t="s">
        <v>698</v>
      </c>
      <c r="CT550" s="27" t="s">
        <v>698</v>
      </c>
      <c r="CU550" s="27" t="s">
        <v>698</v>
      </c>
      <c r="CV550" s="27" t="s">
        <v>698</v>
      </c>
      <c r="CW550" s="27" t="s">
        <v>698</v>
      </c>
      <c r="CX550" s="27" t="s">
        <v>698</v>
      </c>
      <c r="CY550" s="27" t="s">
        <v>698</v>
      </c>
      <c r="CZ550" s="27" t="s">
        <v>698</v>
      </c>
      <c r="DA550" s="27" t="s">
        <v>698</v>
      </c>
      <c r="DB550" s="27" t="s">
        <v>698</v>
      </c>
      <c r="DC550" s="27" t="s">
        <v>698</v>
      </c>
      <c r="DD550" s="27" t="s">
        <v>698</v>
      </c>
      <c r="DE550" s="27" t="s">
        <v>698</v>
      </c>
      <c r="DF550" s="27" t="s">
        <v>698</v>
      </c>
      <c r="DG550" s="27" t="s">
        <v>698</v>
      </c>
      <c r="DH550" s="27" t="s">
        <v>698</v>
      </c>
      <c r="DI550" s="27" t="s">
        <v>698</v>
      </c>
      <c r="DJ550" s="27" t="s">
        <v>698</v>
      </c>
      <c r="DK550" s="27" t="s">
        <v>698</v>
      </c>
      <c r="DL550" s="27" t="s">
        <v>698</v>
      </c>
      <c r="DM550" s="27" t="s">
        <v>698</v>
      </c>
      <c r="DN550" s="27" t="s">
        <v>698</v>
      </c>
      <c r="DO550" s="27" t="s">
        <v>698</v>
      </c>
      <c r="DP550" s="27" t="s">
        <v>698</v>
      </c>
      <c r="DQ550" s="27" t="s">
        <v>698</v>
      </c>
      <c r="DR550" s="27" t="s">
        <v>698</v>
      </c>
      <c r="DS550" s="27" t="s">
        <v>698</v>
      </c>
      <c r="DT550" s="27" t="s">
        <v>698</v>
      </c>
      <c r="DU550" s="27" t="s">
        <v>698</v>
      </c>
      <c r="DV550" s="27" t="s">
        <v>698</v>
      </c>
      <c r="DW550" s="27" t="s">
        <v>698</v>
      </c>
      <c r="DX550" s="27" t="s">
        <v>698</v>
      </c>
      <c r="DY550" s="27" t="s">
        <v>698</v>
      </c>
      <c r="DZ550" s="27" t="s">
        <v>698</v>
      </c>
      <c r="EA550" s="27" t="s">
        <v>698</v>
      </c>
      <c r="EB550" s="27" t="s">
        <v>698</v>
      </c>
      <c r="EC550" s="27" t="s">
        <v>698</v>
      </c>
      <c r="ED550" s="27" t="s">
        <v>698</v>
      </c>
      <c r="EE550" s="27" t="s">
        <v>698</v>
      </c>
      <c r="EF550" s="27" t="s">
        <v>698</v>
      </c>
      <c r="EG550" s="27" t="s">
        <v>698</v>
      </c>
      <c r="EH550" s="27" t="s">
        <v>698</v>
      </c>
      <c r="EI550" s="27" t="s">
        <v>698</v>
      </c>
      <c r="EJ550" s="27" t="s">
        <v>698</v>
      </c>
      <c r="EK550" s="27" t="s">
        <v>698</v>
      </c>
      <c r="EL550" s="27" t="s">
        <v>698</v>
      </c>
      <c r="EM550" s="27" t="s">
        <v>698</v>
      </c>
      <c r="EN550" s="27" t="s">
        <v>698</v>
      </c>
      <c r="EO550" s="27" t="s">
        <v>698</v>
      </c>
      <c r="EP550" s="27" t="s">
        <v>698</v>
      </c>
      <c r="EQ550" s="27" t="s">
        <v>698</v>
      </c>
      <c r="ER550" s="27" t="s">
        <v>698</v>
      </c>
      <c r="ES550" s="27" t="s">
        <v>704</v>
      </c>
      <c r="ET550" s="27" t="s">
        <v>704</v>
      </c>
      <c r="EU550" s="27" t="s">
        <v>704</v>
      </c>
      <c r="EV550" s="27" t="s">
        <v>704</v>
      </c>
      <c r="EW550" s="27" t="s">
        <v>2705</v>
      </c>
      <c r="EX550" s="27" t="s">
        <v>3821</v>
      </c>
      <c r="EY550" s="27" t="s">
        <v>2707</v>
      </c>
      <c r="EZ550" s="27" t="s">
        <v>694</v>
      </c>
      <c r="FA550" s="27" t="s">
        <v>694</v>
      </c>
      <c r="FB550" s="27" t="s">
        <v>694</v>
      </c>
      <c r="FC550" s="27" t="s">
        <v>694</v>
      </c>
      <c r="FD550" s="27" t="s">
        <v>694</v>
      </c>
      <c r="FE550" s="27" t="s">
        <v>3822</v>
      </c>
      <c r="FF550" s="42"/>
      <c r="FG550" s="42"/>
    </row>
    <row r="551" spans="1:163" x14ac:dyDescent="0.25">
      <c r="A551" s="27" t="str">
        <f t="shared" si="8"/>
        <v>IR004001001004000000000000000000000000</v>
      </c>
      <c r="B551" s="20" t="s">
        <v>2599</v>
      </c>
      <c r="C551" s="23" t="s">
        <v>2630</v>
      </c>
      <c r="D551" s="23" t="s">
        <v>711</v>
      </c>
      <c r="E551" s="23" t="s">
        <v>702</v>
      </c>
      <c r="F551" s="23" t="s">
        <v>702</v>
      </c>
      <c r="G551" s="21" t="s">
        <v>711</v>
      </c>
      <c r="H551" s="23" t="s">
        <v>697</v>
      </c>
      <c r="I551" s="21" t="s">
        <v>697</v>
      </c>
      <c r="J551" s="23" t="s">
        <v>697</v>
      </c>
      <c r="K551" s="64" t="s">
        <v>697</v>
      </c>
      <c r="L551" s="23" t="s">
        <v>697</v>
      </c>
      <c r="M551" s="23" t="s">
        <v>697</v>
      </c>
      <c r="N551" s="23" t="s">
        <v>697</v>
      </c>
      <c r="O551" s="23" t="s">
        <v>697</v>
      </c>
      <c r="P551" s="27">
        <v>0</v>
      </c>
      <c r="Q551" s="27" t="s">
        <v>704</v>
      </c>
      <c r="R551" s="27" t="s">
        <v>698</v>
      </c>
      <c r="S551" s="28" t="s">
        <v>694</v>
      </c>
      <c r="T551" s="28" t="s">
        <v>922</v>
      </c>
      <c r="U551" s="53" t="s">
        <v>3829</v>
      </c>
      <c r="V551" s="52" t="s">
        <v>905</v>
      </c>
      <c r="W551" s="20"/>
      <c r="X551" s="20"/>
      <c r="Y551" s="20"/>
      <c r="Z551" s="20" t="s">
        <v>3830</v>
      </c>
      <c r="AA551" s="20"/>
      <c r="AB551" s="20"/>
      <c r="AC551" s="20"/>
      <c r="AD551" s="20"/>
      <c r="AE551" s="20"/>
      <c r="AF551" s="20"/>
      <c r="AG551" s="20"/>
      <c r="AH551" s="27" t="s">
        <v>3831</v>
      </c>
      <c r="AI551" s="28" t="s">
        <v>704</v>
      </c>
      <c r="AJ551" s="27" t="s">
        <v>698</v>
      </c>
      <c r="AK551" s="27" t="s">
        <v>698</v>
      </c>
      <c r="AL551" s="27" t="s">
        <v>698</v>
      </c>
      <c r="AM551" s="27" t="s">
        <v>698</v>
      </c>
      <c r="AN551" s="27" t="s">
        <v>698</v>
      </c>
      <c r="AO551" s="27" t="s">
        <v>698</v>
      </c>
      <c r="AP551" s="27" t="s">
        <v>698</v>
      </c>
      <c r="AQ551" s="27" t="s">
        <v>698</v>
      </c>
      <c r="AR551" s="27" t="s">
        <v>698</v>
      </c>
      <c r="AS551" s="27" t="s">
        <v>698</v>
      </c>
      <c r="AT551" s="27" t="s">
        <v>698</v>
      </c>
      <c r="AU551" s="27" t="s">
        <v>698</v>
      </c>
      <c r="AV551" s="27" t="s">
        <v>698</v>
      </c>
      <c r="AW551" s="27" t="s">
        <v>698</v>
      </c>
      <c r="AX551" s="27" t="s">
        <v>698</v>
      </c>
      <c r="AY551" s="27" t="s">
        <v>698</v>
      </c>
      <c r="AZ551" s="27" t="s">
        <v>698</v>
      </c>
      <c r="BA551" s="27" t="s">
        <v>698</v>
      </c>
      <c r="BB551" s="27" t="s">
        <v>698</v>
      </c>
      <c r="BC551" s="27" t="s">
        <v>698</v>
      </c>
      <c r="BD551" s="27" t="s">
        <v>698</v>
      </c>
      <c r="BE551" s="27" t="s">
        <v>698</v>
      </c>
      <c r="BF551" s="27" t="s">
        <v>698</v>
      </c>
      <c r="BG551" s="27" t="s">
        <v>698</v>
      </c>
      <c r="BH551" s="27" t="s">
        <v>698</v>
      </c>
      <c r="BI551" s="27" t="s">
        <v>698</v>
      </c>
      <c r="BJ551" s="27" t="s">
        <v>698</v>
      </c>
      <c r="BK551" s="27" t="s">
        <v>698</v>
      </c>
      <c r="BL551" s="27" t="s">
        <v>698</v>
      </c>
      <c r="BM551" s="27" t="s">
        <v>698</v>
      </c>
      <c r="BN551" s="27" t="s">
        <v>698</v>
      </c>
      <c r="BO551" s="27" t="s">
        <v>698</v>
      </c>
      <c r="BP551" s="27" t="s">
        <v>698</v>
      </c>
      <c r="BQ551" s="27" t="s">
        <v>698</v>
      </c>
      <c r="BR551" s="27" t="s">
        <v>698</v>
      </c>
      <c r="BS551" s="27" t="s">
        <v>698</v>
      </c>
      <c r="BT551" s="27" t="s">
        <v>698</v>
      </c>
      <c r="BU551" s="27" t="s">
        <v>698</v>
      </c>
      <c r="BV551" s="27" t="s">
        <v>698</v>
      </c>
      <c r="BW551" s="27" t="s">
        <v>698</v>
      </c>
      <c r="BX551" s="27" t="s">
        <v>698</v>
      </c>
      <c r="BY551" s="27" t="s">
        <v>698</v>
      </c>
      <c r="BZ551" s="27" t="s">
        <v>698</v>
      </c>
      <c r="CA551" s="27" t="s">
        <v>698</v>
      </c>
      <c r="CB551" s="27" t="s">
        <v>698</v>
      </c>
      <c r="CC551" s="27" t="s">
        <v>698</v>
      </c>
      <c r="CD551" s="27" t="s">
        <v>698</v>
      </c>
      <c r="CE551" s="27" t="s">
        <v>698</v>
      </c>
      <c r="CF551" s="27" t="s">
        <v>698</v>
      </c>
      <c r="CG551" s="27" t="s">
        <v>698</v>
      </c>
      <c r="CH551" s="27" t="s">
        <v>698</v>
      </c>
      <c r="CI551" s="27" t="s">
        <v>698</v>
      </c>
      <c r="CJ551" s="27" t="s">
        <v>698</v>
      </c>
      <c r="CK551" s="27" t="s">
        <v>698</v>
      </c>
      <c r="CL551" s="27" t="s">
        <v>698</v>
      </c>
      <c r="CM551" s="27" t="s">
        <v>698</v>
      </c>
      <c r="CN551" s="27" t="s">
        <v>698</v>
      </c>
      <c r="CO551" s="27" t="s">
        <v>698</v>
      </c>
      <c r="CP551" s="27" t="s">
        <v>698</v>
      </c>
      <c r="CQ551" s="27" t="s">
        <v>698</v>
      </c>
      <c r="CR551" s="27" t="s">
        <v>698</v>
      </c>
      <c r="CS551" s="27" t="s">
        <v>698</v>
      </c>
      <c r="CT551" s="27" t="s">
        <v>698</v>
      </c>
      <c r="CU551" s="27" t="s">
        <v>698</v>
      </c>
      <c r="CV551" s="27" t="s">
        <v>698</v>
      </c>
      <c r="CW551" s="27" t="s">
        <v>698</v>
      </c>
      <c r="CX551" s="27" t="s">
        <v>698</v>
      </c>
      <c r="CY551" s="27" t="s">
        <v>698</v>
      </c>
      <c r="CZ551" s="27" t="s">
        <v>698</v>
      </c>
      <c r="DA551" s="27" t="s">
        <v>698</v>
      </c>
      <c r="DB551" s="27" t="s">
        <v>698</v>
      </c>
      <c r="DC551" s="27" t="s">
        <v>698</v>
      </c>
      <c r="DD551" s="27" t="s">
        <v>698</v>
      </c>
      <c r="DE551" s="27" t="s">
        <v>698</v>
      </c>
      <c r="DF551" s="27" t="s">
        <v>698</v>
      </c>
      <c r="DG551" s="27" t="s">
        <v>698</v>
      </c>
      <c r="DH551" s="27" t="s">
        <v>698</v>
      </c>
      <c r="DI551" s="27" t="s">
        <v>698</v>
      </c>
      <c r="DJ551" s="27" t="s">
        <v>698</v>
      </c>
      <c r="DK551" s="27" t="s">
        <v>698</v>
      </c>
      <c r="DL551" s="27" t="s">
        <v>698</v>
      </c>
      <c r="DM551" s="27" t="s">
        <v>698</v>
      </c>
      <c r="DN551" s="27" t="s">
        <v>704</v>
      </c>
      <c r="DO551" s="27" t="s">
        <v>698</v>
      </c>
      <c r="DP551" s="27" t="s">
        <v>698</v>
      </c>
      <c r="DQ551" s="27" t="s">
        <v>698</v>
      </c>
      <c r="DR551" s="27" t="s">
        <v>698</v>
      </c>
      <c r="DS551" s="27" t="s">
        <v>698</v>
      </c>
      <c r="DT551" s="27" t="s">
        <v>698</v>
      </c>
      <c r="DU551" s="27" t="s">
        <v>698</v>
      </c>
      <c r="DV551" s="27" t="s">
        <v>698</v>
      </c>
      <c r="DW551" s="27" t="s">
        <v>698</v>
      </c>
      <c r="DX551" s="27" t="s">
        <v>698</v>
      </c>
      <c r="DY551" s="27" t="s">
        <v>698</v>
      </c>
      <c r="DZ551" s="27" t="s">
        <v>698</v>
      </c>
      <c r="EA551" s="27" t="s">
        <v>698</v>
      </c>
      <c r="EB551" s="27" t="s">
        <v>698</v>
      </c>
      <c r="EC551" s="27" t="s">
        <v>698</v>
      </c>
      <c r="ED551" s="27" t="s">
        <v>698</v>
      </c>
      <c r="EE551" s="27" t="s">
        <v>698</v>
      </c>
      <c r="EF551" s="27" t="s">
        <v>698</v>
      </c>
      <c r="EG551" s="27" t="s">
        <v>698</v>
      </c>
      <c r="EH551" s="27" t="s">
        <v>698</v>
      </c>
      <c r="EI551" s="27" t="s">
        <v>698</v>
      </c>
      <c r="EJ551" s="27" t="s">
        <v>698</v>
      </c>
      <c r="EK551" s="27" t="s">
        <v>698</v>
      </c>
      <c r="EL551" s="27" t="s">
        <v>698</v>
      </c>
      <c r="EM551" s="27" t="s">
        <v>698</v>
      </c>
      <c r="EN551" s="27" t="s">
        <v>698</v>
      </c>
      <c r="EO551" s="27" t="s">
        <v>698</v>
      </c>
      <c r="EP551" s="27" t="s">
        <v>698</v>
      </c>
      <c r="EQ551" s="27" t="s">
        <v>698</v>
      </c>
      <c r="ER551" s="27" t="s">
        <v>698</v>
      </c>
      <c r="ES551" s="27" t="s">
        <v>698</v>
      </c>
      <c r="ET551" s="27" t="s">
        <v>698</v>
      </c>
      <c r="EU551" s="27" t="s">
        <v>698</v>
      </c>
      <c r="EV551" s="27" t="s">
        <v>698</v>
      </c>
      <c r="EW551" s="27" t="s">
        <v>2705</v>
      </c>
      <c r="EX551" s="27" t="s">
        <v>3821</v>
      </c>
      <c r="EY551" s="27" t="s">
        <v>2707</v>
      </c>
      <c r="EZ551" s="27" t="s">
        <v>694</v>
      </c>
      <c r="FA551" s="27" t="s">
        <v>694</v>
      </c>
      <c r="FB551" s="27" t="s">
        <v>694</v>
      </c>
      <c r="FC551" s="27" t="s">
        <v>694</v>
      </c>
      <c r="FD551" s="27" t="s">
        <v>694</v>
      </c>
      <c r="FE551" s="27" t="s">
        <v>3822</v>
      </c>
      <c r="FF551" s="42"/>
      <c r="FG551" s="42"/>
    </row>
    <row r="552" spans="1:163" x14ac:dyDescent="0.25">
      <c r="A552" s="27" t="str">
        <f t="shared" si="8"/>
        <v>IR004001001005000000000000000000000000</v>
      </c>
      <c r="B552" s="20" t="s">
        <v>2599</v>
      </c>
      <c r="C552" s="23" t="s">
        <v>2630</v>
      </c>
      <c r="D552" s="23" t="s">
        <v>711</v>
      </c>
      <c r="E552" s="23" t="s">
        <v>702</v>
      </c>
      <c r="F552" s="23" t="s">
        <v>702</v>
      </c>
      <c r="G552" s="21" t="s">
        <v>713</v>
      </c>
      <c r="H552" s="23" t="s">
        <v>697</v>
      </c>
      <c r="I552" s="21" t="s">
        <v>697</v>
      </c>
      <c r="J552" s="23" t="s">
        <v>697</v>
      </c>
      <c r="K552" s="64" t="s">
        <v>697</v>
      </c>
      <c r="L552" s="23" t="s">
        <v>697</v>
      </c>
      <c r="M552" s="23" t="s">
        <v>697</v>
      </c>
      <c r="N552" s="23" t="s">
        <v>697</v>
      </c>
      <c r="O552" s="23" t="s">
        <v>697</v>
      </c>
      <c r="P552" s="27">
        <v>0</v>
      </c>
      <c r="Q552" s="27" t="s">
        <v>704</v>
      </c>
      <c r="R552" s="27" t="s">
        <v>698</v>
      </c>
      <c r="S552" s="28" t="s">
        <v>694</v>
      </c>
      <c r="T552" s="28" t="s">
        <v>922</v>
      </c>
      <c r="U552" s="53" t="s">
        <v>3832</v>
      </c>
      <c r="V552" s="52" t="s">
        <v>905</v>
      </c>
      <c r="W552" s="20"/>
      <c r="X552" s="20"/>
      <c r="Y552" s="20"/>
      <c r="Z552" s="20" t="s">
        <v>3833</v>
      </c>
      <c r="AA552" s="20"/>
      <c r="AB552" s="20"/>
      <c r="AC552" s="20"/>
      <c r="AD552" s="20"/>
      <c r="AE552" s="20"/>
      <c r="AF552" s="20"/>
      <c r="AG552" s="20"/>
      <c r="AH552" s="27" t="s">
        <v>3834</v>
      </c>
      <c r="AI552" s="28" t="s">
        <v>704</v>
      </c>
      <c r="AJ552" s="27" t="s">
        <v>698</v>
      </c>
      <c r="AK552" s="27" t="s">
        <v>698</v>
      </c>
      <c r="AL552" s="27" t="s">
        <v>698</v>
      </c>
      <c r="AM552" s="27" t="s">
        <v>698</v>
      </c>
      <c r="AN552" s="27" t="s">
        <v>704</v>
      </c>
      <c r="AO552" s="27" t="s">
        <v>698</v>
      </c>
      <c r="AP552" s="27" t="s">
        <v>698</v>
      </c>
      <c r="AQ552" s="27" t="s">
        <v>698</v>
      </c>
      <c r="AR552" s="27" t="s">
        <v>698</v>
      </c>
      <c r="AS552" s="27" t="s">
        <v>698</v>
      </c>
      <c r="AT552" s="27" t="s">
        <v>698</v>
      </c>
      <c r="AU552" s="27" t="s">
        <v>698</v>
      </c>
      <c r="AV552" s="27" t="s">
        <v>698</v>
      </c>
      <c r="AW552" s="27" t="s">
        <v>698</v>
      </c>
      <c r="AX552" s="27" t="s">
        <v>698</v>
      </c>
      <c r="AY552" s="27" t="s">
        <v>698</v>
      </c>
      <c r="AZ552" s="27" t="s">
        <v>698</v>
      </c>
      <c r="BA552" s="27" t="s">
        <v>698</v>
      </c>
      <c r="BB552" s="27" t="s">
        <v>698</v>
      </c>
      <c r="BC552" s="27" t="s">
        <v>698</v>
      </c>
      <c r="BD552" s="27" t="s">
        <v>704</v>
      </c>
      <c r="BE552" s="27" t="s">
        <v>698</v>
      </c>
      <c r="BF552" s="27" t="s">
        <v>698</v>
      </c>
      <c r="BG552" s="27" t="s">
        <v>698</v>
      </c>
      <c r="BH552" s="27" t="s">
        <v>698</v>
      </c>
      <c r="BI552" s="27" t="s">
        <v>698</v>
      </c>
      <c r="BJ552" s="27" t="s">
        <v>698</v>
      </c>
      <c r="BK552" s="27" t="s">
        <v>698</v>
      </c>
      <c r="BL552" s="27" t="s">
        <v>698</v>
      </c>
      <c r="BM552" s="27" t="s">
        <v>698</v>
      </c>
      <c r="BN552" s="27" t="s">
        <v>698</v>
      </c>
      <c r="BO552" s="27" t="s">
        <v>698</v>
      </c>
      <c r="BP552" s="27" t="s">
        <v>698</v>
      </c>
      <c r="BQ552" s="27" t="s">
        <v>698</v>
      </c>
      <c r="BR552" s="27" t="s">
        <v>698</v>
      </c>
      <c r="BS552" s="27" t="s">
        <v>698</v>
      </c>
      <c r="BT552" s="27" t="s">
        <v>698</v>
      </c>
      <c r="BU552" s="27" t="s">
        <v>698</v>
      </c>
      <c r="BV552" s="27" t="s">
        <v>698</v>
      </c>
      <c r="BW552" s="27" t="s">
        <v>698</v>
      </c>
      <c r="BX552" s="27" t="s">
        <v>698</v>
      </c>
      <c r="BY552" s="27" t="s">
        <v>698</v>
      </c>
      <c r="BZ552" s="27" t="s">
        <v>698</v>
      </c>
      <c r="CA552" s="27" t="s">
        <v>698</v>
      </c>
      <c r="CB552" s="27" t="s">
        <v>698</v>
      </c>
      <c r="CC552" s="27" t="s">
        <v>698</v>
      </c>
      <c r="CD552" s="27" t="s">
        <v>698</v>
      </c>
      <c r="CE552" s="27" t="s">
        <v>698</v>
      </c>
      <c r="CF552" s="27" t="s">
        <v>698</v>
      </c>
      <c r="CG552" s="27" t="s">
        <v>698</v>
      </c>
      <c r="CH552" s="27" t="s">
        <v>698</v>
      </c>
      <c r="CI552" s="27" t="s">
        <v>698</v>
      </c>
      <c r="CJ552" s="27" t="s">
        <v>698</v>
      </c>
      <c r="CK552" s="27" t="s">
        <v>698</v>
      </c>
      <c r="CL552" s="27" t="s">
        <v>698</v>
      </c>
      <c r="CM552" s="27" t="s">
        <v>698</v>
      </c>
      <c r="CN552" s="27" t="s">
        <v>698</v>
      </c>
      <c r="CO552" s="27" t="s">
        <v>698</v>
      </c>
      <c r="CP552" s="27" t="s">
        <v>698</v>
      </c>
      <c r="CQ552" s="27" t="s">
        <v>698</v>
      </c>
      <c r="CR552" s="27" t="s">
        <v>698</v>
      </c>
      <c r="CS552" s="27" t="s">
        <v>698</v>
      </c>
      <c r="CT552" s="27" t="s">
        <v>698</v>
      </c>
      <c r="CU552" s="27" t="s">
        <v>698</v>
      </c>
      <c r="CV552" s="27" t="s">
        <v>698</v>
      </c>
      <c r="CW552" s="27" t="s">
        <v>698</v>
      </c>
      <c r="CX552" s="27" t="s">
        <v>698</v>
      </c>
      <c r="CY552" s="27" t="s">
        <v>698</v>
      </c>
      <c r="CZ552" s="27" t="s">
        <v>698</v>
      </c>
      <c r="DA552" s="27" t="s">
        <v>698</v>
      </c>
      <c r="DB552" s="27" t="s">
        <v>698</v>
      </c>
      <c r="DC552" s="27" t="s">
        <v>698</v>
      </c>
      <c r="DD552" s="27" t="s">
        <v>698</v>
      </c>
      <c r="DE552" s="27" t="s">
        <v>698</v>
      </c>
      <c r="DF552" s="27" t="s">
        <v>698</v>
      </c>
      <c r="DG552" s="27" t="s">
        <v>698</v>
      </c>
      <c r="DH552" s="27" t="s">
        <v>698</v>
      </c>
      <c r="DI552" s="27" t="s">
        <v>698</v>
      </c>
      <c r="DJ552" s="27" t="s">
        <v>698</v>
      </c>
      <c r="DK552" s="27" t="s">
        <v>698</v>
      </c>
      <c r="DL552" s="27" t="s">
        <v>698</v>
      </c>
      <c r="DM552" s="27" t="s">
        <v>698</v>
      </c>
      <c r="DN552" s="27" t="s">
        <v>698</v>
      </c>
      <c r="DO552" s="27" t="s">
        <v>698</v>
      </c>
      <c r="DP552" s="27" t="s">
        <v>698</v>
      </c>
      <c r="DQ552" s="27" t="s">
        <v>698</v>
      </c>
      <c r="DR552" s="27" t="s">
        <v>698</v>
      </c>
      <c r="DS552" s="27" t="s">
        <v>698</v>
      </c>
      <c r="DT552" s="27" t="s">
        <v>698</v>
      </c>
      <c r="DU552" s="27" t="s">
        <v>698</v>
      </c>
      <c r="DV552" s="27" t="s">
        <v>698</v>
      </c>
      <c r="DW552" s="27" t="s">
        <v>698</v>
      </c>
      <c r="DX552" s="27" t="s">
        <v>698</v>
      </c>
      <c r="DY552" s="27" t="s">
        <v>698</v>
      </c>
      <c r="DZ552" s="27" t="s">
        <v>698</v>
      </c>
      <c r="EA552" s="27" t="s">
        <v>698</v>
      </c>
      <c r="EB552" s="27" t="s">
        <v>698</v>
      </c>
      <c r="EC552" s="27" t="s">
        <v>698</v>
      </c>
      <c r="ED552" s="27" t="s">
        <v>698</v>
      </c>
      <c r="EE552" s="27" t="s">
        <v>698</v>
      </c>
      <c r="EF552" s="27" t="s">
        <v>698</v>
      </c>
      <c r="EG552" s="27" t="s">
        <v>698</v>
      </c>
      <c r="EH552" s="27" t="s">
        <v>698</v>
      </c>
      <c r="EI552" s="27" t="s">
        <v>698</v>
      </c>
      <c r="EJ552" s="27" t="s">
        <v>698</v>
      </c>
      <c r="EK552" s="27" t="s">
        <v>698</v>
      </c>
      <c r="EL552" s="27" t="s">
        <v>698</v>
      </c>
      <c r="EM552" s="27" t="s">
        <v>698</v>
      </c>
      <c r="EN552" s="27" t="s">
        <v>698</v>
      </c>
      <c r="EO552" s="27" t="s">
        <v>698</v>
      </c>
      <c r="EP552" s="27" t="s">
        <v>698</v>
      </c>
      <c r="EQ552" s="27" t="s">
        <v>698</v>
      </c>
      <c r="ER552" s="27" t="s">
        <v>698</v>
      </c>
      <c r="ES552" s="27" t="s">
        <v>698</v>
      </c>
      <c r="ET552" s="27" t="s">
        <v>698</v>
      </c>
      <c r="EU552" s="27" t="s">
        <v>698</v>
      </c>
      <c r="EV552" s="27" t="s">
        <v>698</v>
      </c>
      <c r="EW552" s="27" t="s">
        <v>2705</v>
      </c>
      <c r="EX552" s="27" t="s">
        <v>3821</v>
      </c>
      <c r="EY552" s="27" t="s">
        <v>2707</v>
      </c>
      <c r="EZ552" s="27" t="s">
        <v>694</v>
      </c>
      <c r="FA552" s="27" t="s">
        <v>694</v>
      </c>
      <c r="FB552" s="27" t="s">
        <v>694</v>
      </c>
      <c r="FC552" s="27" t="s">
        <v>694</v>
      </c>
      <c r="FD552" s="27" t="s">
        <v>694</v>
      </c>
      <c r="FE552" s="27" t="s">
        <v>3822</v>
      </c>
      <c r="FF552" s="42"/>
      <c r="FG552" s="42"/>
    </row>
    <row r="553" spans="1:163" x14ac:dyDescent="0.25">
      <c r="A553" s="27" t="str">
        <f t="shared" si="8"/>
        <v>IR004001001006000000000000000000000000</v>
      </c>
      <c r="B553" s="20" t="s">
        <v>2599</v>
      </c>
      <c r="C553" s="23" t="s">
        <v>2630</v>
      </c>
      <c r="D553" s="23" t="s">
        <v>711</v>
      </c>
      <c r="E553" s="23" t="s">
        <v>702</v>
      </c>
      <c r="F553" s="23" t="s">
        <v>702</v>
      </c>
      <c r="G553" s="21" t="s">
        <v>715</v>
      </c>
      <c r="H553" s="23" t="s">
        <v>697</v>
      </c>
      <c r="I553" s="21" t="s">
        <v>697</v>
      </c>
      <c r="J553" s="23" t="s">
        <v>697</v>
      </c>
      <c r="K553" s="64" t="s">
        <v>697</v>
      </c>
      <c r="L553" s="23" t="s">
        <v>697</v>
      </c>
      <c r="M553" s="23" t="s">
        <v>697</v>
      </c>
      <c r="N553" s="23" t="s">
        <v>697</v>
      </c>
      <c r="O553" s="23" t="s">
        <v>697</v>
      </c>
      <c r="P553" s="27">
        <v>0</v>
      </c>
      <c r="Q553" s="27" t="s">
        <v>704</v>
      </c>
      <c r="R553" s="27" t="s">
        <v>698</v>
      </c>
      <c r="S553" s="28" t="s">
        <v>694</v>
      </c>
      <c r="T553" s="28" t="s">
        <v>922</v>
      </c>
      <c r="U553" s="160" t="s">
        <v>3835</v>
      </c>
      <c r="V553" s="52" t="s">
        <v>905</v>
      </c>
      <c r="W553" s="20"/>
      <c r="X553" s="20"/>
      <c r="Y553" s="20"/>
      <c r="Z553" s="20" t="s">
        <v>3836</v>
      </c>
      <c r="AA553" s="20"/>
      <c r="AB553" s="20"/>
      <c r="AC553" s="20"/>
      <c r="AD553" s="20"/>
      <c r="AE553" s="20"/>
      <c r="AF553" s="20"/>
      <c r="AG553" s="20"/>
      <c r="AH553" s="27" t="s">
        <v>3837</v>
      </c>
      <c r="AI553" s="28" t="s">
        <v>704</v>
      </c>
      <c r="AJ553" s="27" t="s">
        <v>698</v>
      </c>
      <c r="AK553" s="27" t="s">
        <v>698</v>
      </c>
      <c r="AL553" s="27" t="s">
        <v>698</v>
      </c>
      <c r="AM553" s="27" t="s">
        <v>698</v>
      </c>
      <c r="AN553" s="27" t="s">
        <v>698</v>
      </c>
      <c r="AO553" s="27" t="s">
        <v>698</v>
      </c>
      <c r="AP553" s="27" t="s">
        <v>698</v>
      </c>
      <c r="AQ553" s="27" t="s">
        <v>698</v>
      </c>
      <c r="AR553" s="27" t="s">
        <v>698</v>
      </c>
      <c r="AS553" s="27" t="s">
        <v>698</v>
      </c>
      <c r="AT553" s="27" t="s">
        <v>698</v>
      </c>
      <c r="AU553" s="27" t="s">
        <v>698</v>
      </c>
      <c r="AV553" s="27" t="s">
        <v>698</v>
      </c>
      <c r="AW553" s="27" t="s">
        <v>698</v>
      </c>
      <c r="AX553" s="27" t="s">
        <v>698</v>
      </c>
      <c r="AY553" s="27" t="s">
        <v>698</v>
      </c>
      <c r="AZ553" s="27" t="s">
        <v>698</v>
      </c>
      <c r="BA553" s="27" t="s">
        <v>698</v>
      </c>
      <c r="BB553" s="27" t="s">
        <v>698</v>
      </c>
      <c r="BC553" s="27" t="s">
        <v>698</v>
      </c>
      <c r="BD553" s="27" t="s">
        <v>698</v>
      </c>
      <c r="BE553" s="27" t="s">
        <v>698</v>
      </c>
      <c r="BF553" s="27" t="s">
        <v>698</v>
      </c>
      <c r="BG553" s="27" t="s">
        <v>698</v>
      </c>
      <c r="BH553" s="27" t="s">
        <v>698</v>
      </c>
      <c r="BI553" s="27" t="s">
        <v>698</v>
      </c>
      <c r="BJ553" s="27" t="s">
        <v>698</v>
      </c>
      <c r="BK553" s="27" t="s">
        <v>698</v>
      </c>
      <c r="BL553" s="27" t="s">
        <v>698</v>
      </c>
      <c r="BM553" s="27" t="s">
        <v>698</v>
      </c>
      <c r="BN553" s="27" t="s">
        <v>698</v>
      </c>
      <c r="BO553" s="27" t="s">
        <v>698</v>
      </c>
      <c r="BP553" s="27" t="s">
        <v>698</v>
      </c>
      <c r="BQ553" s="27" t="s">
        <v>698</v>
      </c>
      <c r="BR553" s="27" t="s">
        <v>698</v>
      </c>
      <c r="BS553" s="27" t="s">
        <v>698</v>
      </c>
      <c r="BT553" s="27" t="s">
        <v>698</v>
      </c>
      <c r="BU553" s="27" t="s">
        <v>698</v>
      </c>
      <c r="BV553" s="27" t="s">
        <v>698</v>
      </c>
      <c r="BW553" s="27" t="s">
        <v>698</v>
      </c>
      <c r="BX553" s="27" t="s">
        <v>698</v>
      </c>
      <c r="BY553" s="27" t="s">
        <v>698</v>
      </c>
      <c r="BZ553" s="27" t="s">
        <v>698</v>
      </c>
      <c r="CA553" s="27" t="s">
        <v>698</v>
      </c>
      <c r="CB553" s="27" t="s">
        <v>698</v>
      </c>
      <c r="CC553" s="27" t="s">
        <v>698</v>
      </c>
      <c r="CD553" s="27" t="s">
        <v>698</v>
      </c>
      <c r="CE553" s="27" t="s">
        <v>698</v>
      </c>
      <c r="CF553" s="27" t="s">
        <v>698</v>
      </c>
      <c r="CG553" s="27" t="s">
        <v>698</v>
      </c>
      <c r="CH553" s="27" t="s">
        <v>698</v>
      </c>
      <c r="CI553" s="27" t="s">
        <v>698</v>
      </c>
      <c r="CJ553" s="27" t="s">
        <v>698</v>
      </c>
      <c r="CK553" s="27" t="s">
        <v>698</v>
      </c>
      <c r="CL553" s="27" t="s">
        <v>698</v>
      </c>
      <c r="CM553" s="27" t="s">
        <v>698</v>
      </c>
      <c r="CN553" s="27" t="s">
        <v>698</v>
      </c>
      <c r="CO553" s="27" t="s">
        <v>698</v>
      </c>
      <c r="CP553" s="27" t="s">
        <v>698</v>
      </c>
      <c r="CQ553" s="27" t="s">
        <v>698</v>
      </c>
      <c r="CR553" s="27" t="s">
        <v>698</v>
      </c>
      <c r="CS553" s="27" t="s">
        <v>698</v>
      </c>
      <c r="CT553" s="27" t="s">
        <v>698</v>
      </c>
      <c r="CU553" s="27" t="s">
        <v>698</v>
      </c>
      <c r="CV553" s="27" t="s">
        <v>698</v>
      </c>
      <c r="CW553" s="27" t="s">
        <v>698</v>
      </c>
      <c r="CX553" s="27" t="s">
        <v>698</v>
      </c>
      <c r="CY553" s="27" t="s">
        <v>698</v>
      </c>
      <c r="CZ553" s="27" t="s">
        <v>698</v>
      </c>
      <c r="DA553" s="27" t="s">
        <v>698</v>
      </c>
      <c r="DB553" s="27" t="s">
        <v>698</v>
      </c>
      <c r="DC553" s="27" t="s">
        <v>698</v>
      </c>
      <c r="DD553" s="27" t="s">
        <v>698</v>
      </c>
      <c r="DE553" s="27" t="s">
        <v>698</v>
      </c>
      <c r="DF553" s="27" t="s">
        <v>698</v>
      </c>
      <c r="DG553" s="27" t="s">
        <v>698</v>
      </c>
      <c r="DH553" s="27" t="s">
        <v>698</v>
      </c>
      <c r="DI553" s="27" t="s">
        <v>698</v>
      </c>
      <c r="DJ553" s="27" t="s">
        <v>698</v>
      </c>
      <c r="DK553" s="27" t="s">
        <v>698</v>
      </c>
      <c r="DL553" s="27" t="s">
        <v>698</v>
      </c>
      <c r="DM553" s="27" t="s">
        <v>698</v>
      </c>
      <c r="DN553" s="27" t="s">
        <v>698</v>
      </c>
      <c r="DO553" s="27" t="s">
        <v>698</v>
      </c>
      <c r="DP553" s="27" t="s">
        <v>698</v>
      </c>
      <c r="DQ553" s="27" t="s">
        <v>698</v>
      </c>
      <c r="DR553" s="27" t="s">
        <v>698</v>
      </c>
      <c r="DS553" s="27" t="s">
        <v>698</v>
      </c>
      <c r="DT553" s="27" t="s">
        <v>704</v>
      </c>
      <c r="DU553" s="27" t="s">
        <v>704</v>
      </c>
      <c r="DV553" s="27" t="s">
        <v>698</v>
      </c>
      <c r="DW553" s="27" t="s">
        <v>698</v>
      </c>
      <c r="DX553" s="27" t="s">
        <v>698</v>
      </c>
      <c r="DY553" s="27" t="s">
        <v>698</v>
      </c>
      <c r="DZ553" s="27" t="s">
        <v>698</v>
      </c>
      <c r="EA553" s="27" t="s">
        <v>698</v>
      </c>
      <c r="EB553" s="27" t="s">
        <v>698</v>
      </c>
      <c r="EC553" s="27" t="s">
        <v>698</v>
      </c>
      <c r="ED553" s="27" t="s">
        <v>698</v>
      </c>
      <c r="EE553" s="27" t="s">
        <v>698</v>
      </c>
      <c r="EF553" s="27" t="s">
        <v>698</v>
      </c>
      <c r="EG553" s="27" t="s">
        <v>698</v>
      </c>
      <c r="EH553" s="27" t="s">
        <v>698</v>
      </c>
      <c r="EI553" s="27" t="s">
        <v>698</v>
      </c>
      <c r="EJ553" s="27" t="s">
        <v>698</v>
      </c>
      <c r="EK553" s="27" t="s">
        <v>698</v>
      </c>
      <c r="EL553" s="27" t="s">
        <v>698</v>
      </c>
      <c r="EM553" s="27" t="s">
        <v>698</v>
      </c>
      <c r="EN553" s="27" t="s">
        <v>698</v>
      </c>
      <c r="EO553" s="27" t="s">
        <v>698</v>
      </c>
      <c r="EP553" s="27" t="s">
        <v>698</v>
      </c>
      <c r="EQ553" s="27" t="s">
        <v>698</v>
      </c>
      <c r="ER553" s="27" t="s">
        <v>698</v>
      </c>
      <c r="ES553" s="27" t="s">
        <v>698</v>
      </c>
      <c r="ET553" s="27" t="s">
        <v>698</v>
      </c>
      <c r="EU553" s="27" t="s">
        <v>698</v>
      </c>
      <c r="EV553" s="27" t="s">
        <v>698</v>
      </c>
      <c r="EW553" s="27" t="s">
        <v>2705</v>
      </c>
      <c r="EX553" s="27" t="s">
        <v>3821</v>
      </c>
      <c r="EY553" s="27" t="s">
        <v>2707</v>
      </c>
      <c r="EZ553" s="27" t="s">
        <v>694</v>
      </c>
      <c r="FA553" s="27" t="s">
        <v>694</v>
      </c>
      <c r="FB553" s="27" t="s">
        <v>694</v>
      </c>
      <c r="FC553" s="27" t="s">
        <v>694</v>
      </c>
      <c r="FD553" s="27" t="s">
        <v>694</v>
      </c>
      <c r="FE553" s="27" t="s">
        <v>3822</v>
      </c>
      <c r="FF553" s="42"/>
      <c r="FG553" s="42"/>
    </row>
    <row r="554" spans="1:163" x14ac:dyDescent="0.25">
      <c r="A554" s="27" t="str">
        <f t="shared" si="8"/>
        <v>IR004001001007000000000000000000000000</v>
      </c>
      <c r="B554" s="20" t="s">
        <v>2599</v>
      </c>
      <c r="C554" s="23" t="s">
        <v>2630</v>
      </c>
      <c r="D554" s="23" t="s">
        <v>711</v>
      </c>
      <c r="E554" s="23" t="s">
        <v>702</v>
      </c>
      <c r="F554" s="23" t="s">
        <v>702</v>
      </c>
      <c r="G554" s="21" t="s">
        <v>718</v>
      </c>
      <c r="H554" s="23" t="s">
        <v>697</v>
      </c>
      <c r="I554" s="21" t="s">
        <v>697</v>
      </c>
      <c r="J554" s="23" t="s">
        <v>697</v>
      </c>
      <c r="K554" s="64" t="s">
        <v>697</v>
      </c>
      <c r="L554" s="23" t="s">
        <v>697</v>
      </c>
      <c r="M554" s="23" t="s">
        <v>697</v>
      </c>
      <c r="N554" s="23" t="s">
        <v>697</v>
      </c>
      <c r="O554" s="23" t="s">
        <v>697</v>
      </c>
      <c r="P554" s="27">
        <v>0</v>
      </c>
      <c r="Q554" s="27" t="s">
        <v>698</v>
      </c>
      <c r="R554" s="27" t="s">
        <v>698</v>
      </c>
      <c r="S554" s="28" t="s">
        <v>694</v>
      </c>
      <c r="T554" s="28" t="s">
        <v>922</v>
      </c>
      <c r="U554" s="53" t="s">
        <v>3838</v>
      </c>
      <c r="V554" s="52" t="s">
        <v>905</v>
      </c>
      <c r="W554" s="20"/>
      <c r="X554" s="20"/>
      <c r="Y554" s="20"/>
      <c r="Z554" s="20" t="s">
        <v>3839</v>
      </c>
      <c r="AA554" s="20"/>
      <c r="AB554" s="20"/>
      <c r="AC554" s="20"/>
      <c r="AD554" s="20"/>
      <c r="AE554" s="20"/>
      <c r="AF554" s="20"/>
      <c r="AG554" s="20"/>
      <c r="AH554" s="27" t="s">
        <v>3840</v>
      </c>
      <c r="AI554" s="28" t="s">
        <v>698</v>
      </c>
      <c r="AJ554" s="27" t="s">
        <v>698</v>
      </c>
      <c r="AK554" s="27" t="s">
        <v>698</v>
      </c>
      <c r="AL554" s="27" t="s">
        <v>698</v>
      </c>
      <c r="AM554" s="27" t="s">
        <v>698</v>
      </c>
      <c r="AN554" s="27" t="s">
        <v>698</v>
      </c>
      <c r="AO554" s="27" t="s">
        <v>698</v>
      </c>
      <c r="AP554" s="27" t="s">
        <v>698</v>
      </c>
      <c r="AQ554" s="27" t="s">
        <v>698</v>
      </c>
      <c r="AR554" s="27" t="s">
        <v>698</v>
      </c>
      <c r="AS554" s="27" t="s">
        <v>698</v>
      </c>
      <c r="AT554" s="27" t="s">
        <v>698</v>
      </c>
      <c r="AU554" s="27" t="s">
        <v>698</v>
      </c>
      <c r="AV554" s="27" t="s">
        <v>698</v>
      </c>
      <c r="AW554" s="27" t="s">
        <v>698</v>
      </c>
      <c r="AX554" s="27" t="s">
        <v>698</v>
      </c>
      <c r="AY554" s="27" t="s">
        <v>698</v>
      </c>
      <c r="AZ554" s="27" t="s">
        <v>698</v>
      </c>
      <c r="BA554" s="27" t="s">
        <v>698</v>
      </c>
      <c r="BB554" s="27" t="s">
        <v>698</v>
      </c>
      <c r="BC554" s="27" t="s">
        <v>698</v>
      </c>
      <c r="BD554" s="27" t="s">
        <v>698</v>
      </c>
      <c r="BE554" s="27" t="s">
        <v>698</v>
      </c>
      <c r="BF554" s="27" t="s">
        <v>698</v>
      </c>
      <c r="BG554" s="27" t="s">
        <v>698</v>
      </c>
      <c r="BH554" s="27" t="s">
        <v>698</v>
      </c>
      <c r="BI554" s="27" t="s">
        <v>698</v>
      </c>
      <c r="BJ554" s="27" t="s">
        <v>698</v>
      </c>
      <c r="BK554" s="27" t="s">
        <v>698</v>
      </c>
      <c r="BL554" s="27" t="s">
        <v>698</v>
      </c>
      <c r="BM554" s="27" t="s">
        <v>698</v>
      </c>
      <c r="BN554" s="27" t="s">
        <v>698</v>
      </c>
      <c r="BO554" s="27" t="s">
        <v>698</v>
      </c>
      <c r="BP554" s="27" t="s">
        <v>698</v>
      </c>
      <c r="BQ554" s="27" t="s">
        <v>698</v>
      </c>
      <c r="BR554" s="27" t="s">
        <v>698</v>
      </c>
      <c r="BS554" s="27" t="s">
        <v>698</v>
      </c>
      <c r="BT554" s="27" t="s">
        <v>698</v>
      </c>
      <c r="BU554" s="27" t="s">
        <v>698</v>
      </c>
      <c r="BV554" s="27" t="s">
        <v>698</v>
      </c>
      <c r="BW554" s="27" t="s">
        <v>698</v>
      </c>
      <c r="BX554" s="27" t="s">
        <v>698</v>
      </c>
      <c r="BY554" s="27" t="s">
        <v>698</v>
      </c>
      <c r="BZ554" s="27" t="s">
        <v>698</v>
      </c>
      <c r="CA554" s="27" t="s">
        <v>698</v>
      </c>
      <c r="CB554" s="27" t="s">
        <v>698</v>
      </c>
      <c r="CC554" s="27" t="s">
        <v>698</v>
      </c>
      <c r="CD554" s="27" t="s">
        <v>698</v>
      </c>
      <c r="CE554" s="27" t="s">
        <v>698</v>
      </c>
      <c r="CF554" s="27" t="s">
        <v>698</v>
      </c>
      <c r="CG554" s="27" t="s">
        <v>698</v>
      </c>
      <c r="CH554" s="27" t="s">
        <v>698</v>
      </c>
      <c r="CI554" s="27" t="s">
        <v>698</v>
      </c>
      <c r="CJ554" s="27" t="s">
        <v>698</v>
      </c>
      <c r="CK554" s="27" t="s">
        <v>698</v>
      </c>
      <c r="CL554" s="27" t="s">
        <v>698</v>
      </c>
      <c r="CM554" s="27" t="s">
        <v>698</v>
      </c>
      <c r="CN554" s="27" t="s">
        <v>698</v>
      </c>
      <c r="CO554" s="27" t="s">
        <v>698</v>
      </c>
      <c r="CP554" s="27" t="s">
        <v>698</v>
      </c>
      <c r="CQ554" s="27" t="s">
        <v>698</v>
      </c>
      <c r="CR554" s="27" t="s">
        <v>698</v>
      </c>
      <c r="CS554" s="27" t="s">
        <v>698</v>
      </c>
      <c r="CT554" s="27" t="s">
        <v>698</v>
      </c>
      <c r="CU554" s="27" t="s">
        <v>698</v>
      </c>
      <c r="CV554" s="27" t="s">
        <v>698</v>
      </c>
      <c r="CW554" s="27" t="s">
        <v>698</v>
      </c>
      <c r="CX554" s="27" t="s">
        <v>698</v>
      </c>
      <c r="CY554" s="27" t="s">
        <v>698</v>
      </c>
      <c r="CZ554" s="27" t="s">
        <v>698</v>
      </c>
      <c r="DA554" s="27" t="s">
        <v>698</v>
      </c>
      <c r="DB554" s="27" t="s">
        <v>698</v>
      </c>
      <c r="DC554" s="27" t="s">
        <v>698</v>
      </c>
      <c r="DD554" s="27" t="s">
        <v>698</v>
      </c>
      <c r="DE554" s="27" t="s">
        <v>698</v>
      </c>
      <c r="DF554" s="27" t="s">
        <v>698</v>
      </c>
      <c r="DG554" s="27" t="s">
        <v>698</v>
      </c>
      <c r="DH554" s="27" t="s">
        <v>698</v>
      </c>
      <c r="DI554" s="27" t="s">
        <v>698</v>
      </c>
      <c r="DJ554" s="27" t="s">
        <v>698</v>
      </c>
      <c r="DK554" s="27" t="s">
        <v>698</v>
      </c>
      <c r="DL554" s="27" t="s">
        <v>698</v>
      </c>
      <c r="DM554" s="27" t="s">
        <v>698</v>
      </c>
      <c r="DN554" s="27" t="s">
        <v>698</v>
      </c>
      <c r="DO554" s="27" t="s">
        <v>698</v>
      </c>
      <c r="DP554" s="27" t="s">
        <v>698</v>
      </c>
      <c r="DQ554" s="27" t="s">
        <v>698</v>
      </c>
      <c r="DR554" s="27" t="s">
        <v>698</v>
      </c>
      <c r="DS554" s="27" t="s">
        <v>698</v>
      </c>
      <c r="DT554" s="27" t="s">
        <v>698</v>
      </c>
      <c r="DU554" s="27" t="s">
        <v>704</v>
      </c>
      <c r="DV554" s="27" t="s">
        <v>698</v>
      </c>
      <c r="DW554" s="27" t="s">
        <v>698</v>
      </c>
      <c r="DX554" s="27" t="s">
        <v>698</v>
      </c>
      <c r="DY554" s="27" t="s">
        <v>698</v>
      </c>
      <c r="DZ554" s="27" t="s">
        <v>698</v>
      </c>
      <c r="EA554" s="27" t="s">
        <v>698</v>
      </c>
      <c r="EB554" s="27" t="s">
        <v>698</v>
      </c>
      <c r="EC554" s="27" t="s">
        <v>698</v>
      </c>
      <c r="ED554" s="27" t="s">
        <v>698</v>
      </c>
      <c r="EE554" s="27" t="s">
        <v>698</v>
      </c>
      <c r="EF554" s="27" t="s">
        <v>698</v>
      </c>
      <c r="EG554" s="27" t="s">
        <v>698</v>
      </c>
      <c r="EH554" s="27" t="s">
        <v>698</v>
      </c>
      <c r="EI554" s="27" t="s">
        <v>698</v>
      </c>
      <c r="EJ554" s="27" t="s">
        <v>698</v>
      </c>
      <c r="EK554" s="27" t="s">
        <v>698</v>
      </c>
      <c r="EL554" s="27" t="s">
        <v>698</v>
      </c>
      <c r="EM554" s="27" t="s">
        <v>698</v>
      </c>
      <c r="EN554" s="27" t="s">
        <v>698</v>
      </c>
      <c r="EO554" s="27" t="s">
        <v>698</v>
      </c>
      <c r="EP554" s="27" t="s">
        <v>698</v>
      </c>
      <c r="EQ554" s="27" t="s">
        <v>698</v>
      </c>
      <c r="ER554" s="27" t="s">
        <v>698</v>
      </c>
      <c r="ES554" s="27" t="s">
        <v>698</v>
      </c>
      <c r="ET554" s="27" t="s">
        <v>698</v>
      </c>
      <c r="EU554" s="27" t="s">
        <v>698</v>
      </c>
      <c r="EV554" s="27" t="s">
        <v>698</v>
      </c>
      <c r="EW554" s="27" t="s">
        <v>2705</v>
      </c>
      <c r="EX554" s="27" t="s">
        <v>3821</v>
      </c>
      <c r="EY554" s="27" t="s">
        <v>2707</v>
      </c>
      <c r="EZ554" s="27" t="s">
        <v>694</v>
      </c>
      <c r="FA554" s="27" t="s">
        <v>694</v>
      </c>
      <c r="FB554" s="27" t="s">
        <v>694</v>
      </c>
      <c r="FC554" s="27" t="s">
        <v>694</v>
      </c>
      <c r="FD554" s="27" t="s">
        <v>694</v>
      </c>
      <c r="FE554" s="27" t="s">
        <v>3822</v>
      </c>
      <c r="FF554" s="42"/>
      <c r="FG554" s="42"/>
    </row>
    <row r="555" spans="1:163" x14ac:dyDescent="0.25">
      <c r="A555" s="27" t="str">
        <f t="shared" si="8"/>
        <v>IR004001001007001000000000000000000000</v>
      </c>
      <c r="B555" s="24" t="s">
        <v>2599</v>
      </c>
      <c r="C555" s="23" t="s">
        <v>2630</v>
      </c>
      <c r="D555" s="25" t="s">
        <v>711</v>
      </c>
      <c r="E555" s="25" t="s">
        <v>702</v>
      </c>
      <c r="F555" s="25" t="s">
        <v>702</v>
      </c>
      <c r="G555" s="50" t="s">
        <v>718</v>
      </c>
      <c r="H555" s="25" t="s">
        <v>702</v>
      </c>
      <c r="I555" s="50" t="s">
        <v>697</v>
      </c>
      <c r="J555" s="25" t="s">
        <v>697</v>
      </c>
      <c r="K555" s="63" t="s">
        <v>697</v>
      </c>
      <c r="L555" s="25" t="s">
        <v>697</v>
      </c>
      <c r="M555" s="25" t="s">
        <v>697</v>
      </c>
      <c r="N555" s="25" t="s">
        <v>697</v>
      </c>
      <c r="O555" s="25" t="s">
        <v>697</v>
      </c>
      <c r="P555" s="28"/>
      <c r="Q555" s="28" t="s">
        <v>704</v>
      </c>
      <c r="R555" s="28" t="s">
        <v>698</v>
      </c>
      <c r="S555" s="28" t="s">
        <v>694</v>
      </c>
      <c r="T555" s="28" t="s">
        <v>922</v>
      </c>
      <c r="U555" s="160" t="s">
        <v>3841</v>
      </c>
      <c r="V555" s="139" t="s">
        <v>905</v>
      </c>
      <c r="W555" s="24"/>
      <c r="X555" s="24"/>
      <c r="Y555" s="24"/>
      <c r="Z555" s="24"/>
      <c r="AA555" s="24" t="s">
        <v>3842</v>
      </c>
      <c r="AB555" s="24"/>
      <c r="AC555" s="24"/>
      <c r="AD555" s="24"/>
      <c r="AE555" s="24"/>
      <c r="AF555" s="24"/>
      <c r="AG555" s="24"/>
      <c r="AH555" s="28" t="s">
        <v>3843</v>
      </c>
      <c r="AI555" s="28" t="s">
        <v>704</v>
      </c>
      <c r="AJ555" s="28"/>
      <c r="AK555" s="28"/>
      <c r="AL555" s="28"/>
      <c r="AM555" s="28"/>
      <c r="AN555" s="28"/>
      <c r="AO555" s="28"/>
      <c r="AP555" s="28"/>
      <c r="AQ555" s="28"/>
      <c r="AR555" s="28"/>
      <c r="AS555" s="28"/>
      <c r="AT555" s="28"/>
      <c r="AU555" s="28"/>
      <c r="AV555" s="28"/>
      <c r="AW555" s="28"/>
      <c r="AX555" s="28"/>
      <c r="AY555" s="28"/>
      <c r="AZ555" s="28"/>
      <c r="BA555" s="28"/>
      <c r="BB555" s="28"/>
      <c r="BC555" s="28"/>
      <c r="BD555" s="28"/>
      <c r="BE555" s="28"/>
      <c r="BF555" s="28"/>
      <c r="BG555" s="28"/>
      <c r="BH555" s="28"/>
      <c r="BI555" s="28"/>
      <c r="BJ555" s="28"/>
      <c r="BK555" s="28"/>
      <c r="BL555" s="28"/>
      <c r="BM555" s="28"/>
      <c r="BN555" s="28"/>
      <c r="BO555" s="28"/>
      <c r="BP555" s="28"/>
      <c r="BQ555" s="28"/>
      <c r="BR555" s="28"/>
      <c r="BS555" s="28"/>
      <c r="BT555" s="28"/>
      <c r="BU555" s="28"/>
      <c r="BV555" s="28"/>
      <c r="BW555" s="28"/>
      <c r="BX555" s="28"/>
      <c r="BY555" s="28"/>
      <c r="BZ555" s="28"/>
      <c r="CA555" s="28"/>
      <c r="CB555" s="28"/>
      <c r="CC555" s="28"/>
      <c r="CD555" s="28"/>
      <c r="CE555" s="28"/>
      <c r="CF555" s="28"/>
      <c r="CG555" s="28"/>
      <c r="CH555" s="28"/>
      <c r="CI555" s="28"/>
      <c r="CJ555" s="28"/>
      <c r="CK555" s="28"/>
      <c r="CL555" s="28"/>
      <c r="CM555" s="28"/>
      <c r="CN555" s="28"/>
      <c r="CO555" s="28"/>
      <c r="CP555" s="28"/>
      <c r="CQ555" s="28"/>
      <c r="CR555" s="28"/>
      <c r="CS555" s="28"/>
      <c r="CT555" s="28"/>
      <c r="CU555" s="28"/>
      <c r="CV555" s="28"/>
      <c r="CW555" s="28"/>
      <c r="CX555" s="28"/>
      <c r="CY555" s="28"/>
      <c r="CZ555" s="28"/>
      <c r="DA555" s="28"/>
      <c r="DB555" s="28"/>
      <c r="DC555" s="28"/>
      <c r="DD555" s="28"/>
      <c r="DE555" s="28"/>
      <c r="DF555" s="28"/>
      <c r="DG555" s="28"/>
      <c r="DH555" s="28"/>
      <c r="DI555" s="28"/>
      <c r="DJ555" s="28"/>
      <c r="DK555" s="28"/>
      <c r="DL555" s="28"/>
      <c r="DM555" s="28"/>
      <c r="DN555" s="28"/>
      <c r="DO555" s="28"/>
      <c r="DP555" s="28"/>
      <c r="DQ555" s="28"/>
      <c r="DR555" s="28"/>
      <c r="DS555" s="28"/>
      <c r="DT555" s="28"/>
      <c r="DU555" s="28"/>
      <c r="DV555" s="28"/>
      <c r="DW555" s="28"/>
      <c r="DX555" s="28"/>
      <c r="DY555" s="28"/>
      <c r="DZ555" s="28"/>
      <c r="EA555" s="28"/>
      <c r="EB555" s="28"/>
      <c r="EC555" s="28"/>
      <c r="ED555" s="28"/>
      <c r="EE555" s="28"/>
      <c r="EF555" s="28"/>
      <c r="EG555" s="28"/>
      <c r="EH555" s="28"/>
      <c r="EI555" s="28"/>
      <c r="EJ555" s="28"/>
      <c r="EK555" s="28"/>
      <c r="EL555" s="28"/>
      <c r="EM555" s="28"/>
      <c r="EN555" s="28"/>
      <c r="EO555" s="28"/>
      <c r="EP555" s="28"/>
      <c r="EQ555" s="28"/>
      <c r="ER555" s="28"/>
      <c r="ES555" s="28"/>
      <c r="ET555" s="28"/>
      <c r="EU555" s="28"/>
      <c r="EV555" s="28"/>
      <c r="EW555" s="28"/>
      <c r="EX555" s="28"/>
      <c r="EY555" s="28"/>
      <c r="EZ555" s="28"/>
      <c r="FA555" s="28"/>
      <c r="FB555" s="28"/>
      <c r="FC555" s="28"/>
      <c r="FD555" s="28"/>
      <c r="FE555" s="28"/>
      <c r="FF555" s="43"/>
      <c r="FG555" s="43"/>
    </row>
    <row r="556" spans="1:163" x14ac:dyDescent="0.25">
      <c r="A556" s="27" t="str">
        <f t="shared" si="8"/>
        <v>IR004001001007002000000000000000000000</v>
      </c>
      <c r="B556" s="24" t="s">
        <v>2599</v>
      </c>
      <c r="C556" s="23" t="s">
        <v>2630</v>
      </c>
      <c r="D556" s="25" t="s">
        <v>711</v>
      </c>
      <c r="E556" s="25" t="s">
        <v>702</v>
      </c>
      <c r="F556" s="25" t="s">
        <v>702</v>
      </c>
      <c r="G556" s="50" t="s">
        <v>718</v>
      </c>
      <c r="H556" s="25" t="s">
        <v>707</v>
      </c>
      <c r="I556" s="50" t="s">
        <v>697</v>
      </c>
      <c r="J556" s="25" t="s">
        <v>697</v>
      </c>
      <c r="K556" s="63" t="s">
        <v>697</v>
      </c>
      <c r="L556" s="25" t="s">
        <v>697</v>
      </c>
      <c r="M556" s="25" t="s">
        <v>697</v>
      </c>
      <c r="N556" s="25" t="s">
        <v>697</v>
      </c>
      <c r="O556" s="25" t="s">
        <v>697</v>
      </c>
      <c r="P556" s="28"/>
      <c r="Q556" s="28" t="s">
        <v>704</v>
      </c>
      <c r="R556" s="28" t="s">
        <v>698</v>
      </c>
      <c r="S556" s="28" t="s">
        <v>694</v>
      </c>
      <c r="T556" s="28" t="s">
        <v>922</v>
      </c>
      <c r="U556" s="160" t="s">
        <v>3844</v>
      </c>
      <c r="V556" s="139" t="s">
        <v>905</v>
      </c>
      <c r="W556" s="24"/>
      <c r="X556" s="24"/>
      <c r="Y556" s="24"/>
      <c r="Z556" s="24"/>
      <c r="AA556" s="24" t="s">
        <v>3845</v>
      </c>
      <c r="AB556" s="24"/>
      <c r="AC556" s="24"/>
      <c r="AD556" s="24"/>
      <c r="AE556" s="24"/>
      <c r="AF556" s="24"/>
      <c r="AG556" s="24"/>
      <c r="AH556" s="28" t="s">
        <v>3846</v>
      </c>
      <c r="AI556" s="28" t="s">
        <v>704</v>
      </c>
      <c r="AJ556" s="28"/>
      <c r="AK556" s="28"/>
      <c r="AL556" s="28"/>
      <c r="AM556" s="28"/>
      <c r="AN556" s="28"/>
      <c r="AO556" s="28"/>
      <c r="AP556" s="28"/>
      <c r="AQ556" s="28"/>
      <c r="AR556" s="28"/>
      <c r="AS556" s="28"/>
      <c r="AT556" s="28"/>
      <c r="AU556" s="28"/>
      <c r="AV556" s="28"/>
      <c r="AW556" s="28"/>
      <c r="AX556" s="28"/>
      <c r="AY556" s="28"/>
      <c r="AZ556" s="28"/>
      <c r="BA556" s="28"/>
      <c r="BB556" s="28"/>
      <c r="BC556" s="28"/>
      <c r="BD556" s="28"/>
      <c r="BE556" s="28"/>
      <c r="BF556" s="28"/>
      <c r="BG556" s="28"/>
      <c r="BH556" s="28"/>
      <c r="BI556" s="28"/>
      <c r="BJ556" s="28"/>
      <c r="BK556" s="28"/>
      <c r="BL556" s="28"/>
      <c r="BM556" s="28"/>
      <c r="BN556" s="28"/>
      <c r="BO556" s="28"/>
      <c r="BP556" s="28"/>
      <c r="BQ556" s="28"/>
      <c r="BR556" s="28"/>
      <c r="BS556" s="28"/>
      <c r="BT556" s="28"/>
      <c r="BU556" s="28"/>
      <c r="BV556" s="28"/>
      <c r="BW556" s="28"/>
      <c r="BX556" s="28"/>
      <c r="BY556" s="28"/>
      <c r="BZ556" s="28"/>
      <c r="CA556" s="28"/>
      <c r="CB556" s="28"/>
      <c r="CC556" s="28"/>
      <c r="CD556" s="28"/>
      <c r="CE556" s="28"/>
      <c r="CF556" s="28"/>
      <c r="CG556" s="28"/>
      <c r="CH556" s="28"/>
      <c r="CI556" s="28"/>
      <c r="CJ556" s="28"/>
      <c r="CK556" s="28"/>
      <c r="CL556" s="28"/>
      <c r="CM556" s="28"/>
      <c r="CN556" s="28"/>
      <c r="CO556" s="28"/>
      <c r="CP556" s="28"/>
      <c r="CQ556" s="28"/>
      <c r="CR556" s="28"/>
      <c r="CS556" s="28"/>
      <c r="CT556" s="28"/>
      <c r="CU556" s="28"/>
      <c r="CV556" s="28"/>
      <c r="CW556" s="28"/>
      <c r="CX556" s="28"/>
      <c r="CY556" s="28"/>
      <c r="CZ556" s="28"/>
      <c r="DA556" s="28"/>
      <c r="DB556" s="28"/>
      <c r="DC556" s="28"/>
      <c r="DD556" s="28"/>
      <c r="DE556" s="28"/>
      <c r="DF556" s="28"/>
      <c r="DG556" s="28"/>
      <c r="DH556" s="28"/>
      <c r="DI556" s="28"/>
      <c r="DJ556" s="28"/>
      <c r="DK556" s="28"/>
      <c r="DL556" s="28"/>
      <c r="DM556" s="28"/>
      <c r="DN556" s="28"/>
      <c r="DO556" s="28"/>
      <c r="DP556" s="28"/>
      <c r="DQ556" s="28"/>
      <c r="DR556" s="28"/>
      <c r="DS556" s="28"/>
      <c r="DT556" s="28"/>
      <c r="DU556" s="28"/>
      <c r="DV556" s="28"/>
      <c r="DW556" s="28"/>
      <c r="DX556" s="28"/>
      <c r="DY556" s="28"/>
      <c r="DZ556" s="28"/>
      <c r="EA556" s="28"/>
      <c r="EB556" s="28"/>
      <c r="EC556" s="28"/>
      <c r="ED556" s="28"/>
      <c r="EE556" s="28"/>
      <c r="EF556" s="28"/>
      <c r="EG556" s="28"/>
      <c r="EH556" s="28"/>
      <c r="EI556" s="28"/>
      <c r="EJ556" s="28"/>
      <c r="EK556" s="28"/>
      <c r="EL556" s="28"/>
      <c r="EM556" s="28"/>
      <c r="EN556" s="28"/>
      <c r="EO556" s="28"/>
      <c r="EP556" s="28"/>
      <c r="EQ556" s="28"/>
      <c r="ER556" s="28"/>
      <c r="ES556" s="28"/>
      <c r="ET556" s="28"/>
      <c r="EU556" s="28"/>
      <c r="EV556" s="28"/>
      <c r="EW556" s="28"/>
      <c r="EX556" s="28"/>
      <c r="EY556" s="28"/>
      <c r="EZ556" s="28"/>
      <c r="FA556" s="28"/>
      <c r="FB556" s="28"/>
      <c r="FC556" s="28"/>
      <c r="FD556" s="28"/>
      <c r="FE556" s="28"/>
      <c r="FF556" s="43"/>
      <c r="FG556" s="43"/>
    </row>
    <row r="557" spans="1:163" x14ac:dyDescent="0.25">
      <c r="A557" s="27" t="str">
        <f t="shared" si="8"/>
        <v>IR004001001007003000000000000000000000</v>
      </c>
      <c r="B557" s="24" t="s">
        <v>2599</v>
      </c>
      <c r="C557" s="23" t="s">
        <v>2630</v>
      </c>
      <c r="D557" s="25" t="s">
        <v>711</v>
      </c>
      <c r="E557" s="25" t="s">
        <v>702</v>
      </c>
      <c r="F557" s="25" t="s">
        <v>702</v>
      </c>
      <c r="G557" s="50" t="s">
        <v>718</v>
      </c>
      <c r="H557" s="25" t="s">
        <v>710</v>
      </c>
      <c r="I557" s="50" t="s">
        <v>697</v>
      </c>
      <c r="J557" s="25" t="s">
        <v>697</v>
      </c>
      <c r="K557" s="63" t="s">
        <v>697</v>
      </c>
      <c r="L557" s="25" t="s">
        <v>697</v>
      </c>
      <c r="M557" s="25" t="s">
        <v>697</v>
      </c>
      <c r="N557" s="25" t="s">
        <v>697</v>
      </c>
      <c r="O557" s="25" t="s">
        <v>697</v>
      </c>
      <c r="P557" s="28"/>
      <c r="Q557" s="28" t="s">
        <v>704</v>
      </c>
      <c r="R557" s="28" t="s">
        <v>698</v>
      </c>
      <c r="S557" s="28" t="s">
        <v>694</v>
      </c>
      <c r="T557" s="28" t="s">
        <v>922</v>
      </c>
      <c r="U557" s="160" t="s">
        <v>3847</v>
      </c>
      <c r="V557" s="139" t="s">
        <v>905</v>
      </c>
      <c r="W557" s="24"/>
      <c r="X557" s="24"/>
      <c r="Y557" s="24"/>
      <c r="Z557" s="24"/>
      <c r="AA557" s="24" t="s">
        <v>3848</v>
      </c>
      <c r="AB557" s="24"/>
      <c r="AC557" s="24"/>
      <c r="AD557" s="24"/>
      <c r="AE557" s="24"/>
      <c r="AF557" s="24"/>
      <c r="AG557" s="24"/>
      <c r="AH557" s="28" t="s">
        <v>3849</v>
      </c>
      <c r="AI557" s="28" t="s">
        <v>704</v>
      </c>
      <c r="AJ557" s="28"/>
      <c r="AK557" s="28"/>
      <c r="AL557" s="28"/>
      <c r="AM557" s="28"/>
      <c r="AN557" s="28"/>
      <c r="AO557" s="28"/>
      <c r="AP557" s="28"/>
      <c r="AQ557" s="28"/>
      <c r="AR557" s="28"/>
      <c r="AS557" s="28"/>
      <c r="AT557" s="28"/>
      <c r="AU557" s="28"/>
      <c r="AV557" s="28"/>
      <c r="AW557" s="28"/>
      <c r="AX557" s="28"/>
      <c r="AY557" s="28"/>
      <c r="AZ557" s="28"/>
      <c r="BA557" s="28"/>
      <c r="BB557" s="28"/>
      <c r="BC557" s="28"/>
      <c r="BD557" s="28"/>
      <c r="BE557" s="28"/>
      <c r="BF557" s="28"/>
      <c r="BG557" s="28"/>
      <c r="BH557" s="28"/>
      <c r="BI557" s="28"/>
      <c r="BJ557" s="28"/>
      <c r="BK557" s="28"/>
      <c r="BL557" s="28"/>
      <c r="BM557" s="28"/>
      <c r="BN557" s="28"/>
      <c r="BO557" s="28"/>
      <c r="BP557" s="28"/>
      <c r="BQ557" s="28"/>
      <c r="BR557" s="28"/>
      <c r="BS557" s="28"/>
      <c r="BT557" s="28"/>
      <c r="BU557" s="28"/>
      <c r="BV557" s="28"/>
      <c r="BW557" s="28"/>
      <c r="BX557" s="28"/>
      <c r="BY557" s="28"/>
      <c r="BZ557" s="28"/>
      <c r="CA557" s="28"/>
      <c r="CB557" s="28"/>
      <c r="CC557" s="28"/>
      <c r="CD557" s="28"/>
      <c r="CE557" s="28"/>
      <c r="CF557" s="28"/>
      <c r="CG557" s="28"/>
      <c r="CH557" s="28"/>
      <c r="CI557" s="28"/>
      <c r="CJ557" s="28"/>
      <c r="CK557" s="28"/>
      <c r="CL557" s="28"/>
      <c r="CM557" s="28"/>
      <c r="CN557" s="28"/>
      <c r="CO557" s="28"/>
      <c r="CP557" s="28"/>
      <c r="CQ557" s="28"/>
      <c r="CR557" s="28"/>
      <c r="CS557" s="28"/>
      <c r="CT557" s="28"/>
      <c r="CU557" s="28"/>
      <c r="CV557" s="28"/>
      <c r="CW557" s="28"/>
      <c r="CX557" s="28"/>
      <c r="CY557" s="28"/>
      <c r="CZ557" s="28"/>
      <c r="DA557" s="28"/>
      <c r="DB557" s="28"/>
      <c r="DC557" s="28"/>
      <c r="DD557" s="28"/>
      <c r="DE557" s="28"/>
      <c r="DF557" s="28"/>
      <c r="DG557" s="28"/>
      <c r="DH557" s="28"/>
      <c r="DI557" s="28"/>
      <c r="DJ557" s="28"/>
      <c r="DK557" s="28"/>
      <c r="DL557" s="28"/>
      <c r="DM557" s="28"/>
      <c r="DN557" s="28"/>
      <c r="DO557" s="28"/>
      <c r="DP557" s="28"/>
      <c r="DQ557" s="28"/>
      <c r="DR557" s="28"/>
      <c r="DS557" s="28"/>
      <c r="DT557" s="28"/>
      <c r="DU557" s="28"/>
      <c r="DV557" s="28"/>
      <c r="DW557" s="28"/>
      <c r="DX557" s="28"/>
      <c r="DY557" s="28"/>
      <c r="DZ557" s="28"/>
      <c r="EA557" s="28"/>
      <c r="EB557" s="28"/>
      <c r="EC557" s="28"/>
      <c r="ED557" s="28"/>
      <c r="EE557" s="28"/>
      <c r="EF557" s="28"/>
      <c r="EG557" s="28"/>
      <c r="EH557" s="28"/>
      <c r="EI557" s="28"/>
      <c r="EJ557" s="28"/>
      <c r="EK557" s="28"/>
      <c r="EL557" s="28"/>
      <c r="EM557" s="28"/>
      <c r="EN557" s="28"/>
      <c r="EO557" s="28"/>
      <c r="EP557" s="28"/>
      <c r="EQ557" s="28"/>
      <c r="ER557" s="28"/>
      <c r="ES557" s="28"/>
      <c r="ET557" s="28"/>
      <c r="EU557" s="28"/>
      <c r="EV557" s="28"/>
      <c r="EW557" s="28"/>
      <c r="EX557" s="28"/>
      <c r="EY557" s="28"/>
      <c r="EZ557" s="28"/>
      <c r="FA557" s="28"/>
      <c r="FB557" s="28"/>
      <c r="FC557" s="28"/>
      <c r="FD557" s="28"/>
      <c r="FE557" s="28"/>
      <c r="FF557" s="43"/>
      <c r="FG557" s="43"/>
    </row>
    <row r="558" spans="1:163" x14ac:dyDescent="0.25">
      <c r="A558" s="27" t="str">
        <f t="shared" si="8"/>
        <v>IR004001001008000000000000000000000000</v>
      </c>
      <c r="B558" s="24" t="s">
        <v>2599</v>
      </c>
      <c r="C558" s="23" t="s">
        <v>2630</v>
      </c>
      <c r="D558" s="25" t="s">
        <v>711</v>
      </c>
      <c r="E558" s="25" t="s">
        <v>702</v>
      </c>
      <c r="F558" s="25" t="s">
        <v>702</v>
      </c>
      <c r="G558" s="50" t="s">
        <v>720</v>
      </c>
      <c r="H558" s="25" t="s">
        <v>697</v>
      </c>
      <c r="I558" s="50" t="s">
        <v>697</v>
      </c>
      <c r="J558" s="25" t="s">
        <v>697</v>
      </c>
      <c r="K558" s="63" t="s">
        <v>697</v>
      </c>
      <c r="L558" s="25" t="s">
        <v>697</v>
      </c>
      <c r="M558" s="25" t="s">
        <v>697</v>
      </c>
      <c r="N558" s="25" t="s">
        <v>697</v>
      </c>
      <c r="O558" s="25" t="s">
        <v>697</v>
      </c>
      <c r="P558" s="28"/>
      <c r="Q558" s="28" t="s">
        <v>704</v>
      </c>
      <c r="R558" s="28" t="s">
        <v>698</v>
      </c>
      <c r="S558" s="28" t="s">
        <v>694</v>
      </c>
      <c r="T558" s="28" t="s">
        <v>922</v>
      </c>
      <c r="U558" s="24" t="s">
        <v>3850</v>
      </c>
      <c r="V558" s="139" t="s">
        <v>905</v>
      </c>
      <c r="W558" s="24"/>
      <c r="X558" s="24"/>
      <c r="Y558" s="24"/>
      <c r="Z558" s="24" t="s">
        <v>2319</v>
      </c>
      <c r="AA558" s="24"/>
      <c r="AB558" s="24"/>
      <c r="AC558" s="24"/>
      <c r="AD558" s="24"/>
      <c r="AE558" s="24"/>
      <c r="AF558" s="24"/>
      <c r="AG558" s="24"/>
      <c r="AH558" s="28" t="s">
        <v>3851</v>
      </c>
      <c r="AI558" s="28" t="s">
        <v>704</v>
      </c>
      <c r="AJ558" s="28"/>
      <c r="AK558" s="28"/>
      <c r="AL558" s="28"/>
      <c r="AM558" s="28"/>
      <c r="AN558" s="28"/>
      <c r="AO558" s="28"/>
      <c r="AP558" s="28"/>
      <c r="AQ558" s="28"/>
      <c r="AR558" s="28"/>
      <c r="AS558" s="28"/>
      <c r="AT558" s="28"/>
      <c r="AU558" s="28"/>
      <c r="AV558" s="28"/>
      <c r="AW558" s="28"/>
      <c r="AX558" s="28"/>
      <c r="AY558" s="28"/>
      <c r="AZ558" s="28"/>
      <c r="BA558" s="28"/>
      <c r="BB558" s="28"/>
      <c r="BC558" s="28"/>
      <c r="BD558" s="28"/>
      <c r="BE558" s="28"/>
      <c r="BF558" s="28"/>
      <c r="BG558" s="28"/>
      <c r="BH558" s="28"/>
      <c r="BI558" s="28"/>
      <c r="BJ558" s="28"/>
      <c r="BK558" s="28"/>
      <c r="BL558" s="28"/>
      <c r="BM558" s="28"/>
      <c r="BN558" s="28"/>
      <c r="BO558" s="28"/>
      <c r="BP558" s="28"/>
      <c r="BQ558" s="28"/>
      <c r="BR558" s="28"/>
      <c r="BS558" s="28"/>
      <c r="BT558" s="28"/>
      <c r="BU558" s="28"/>
      <c r="BV558" s="28"/>
      <c r="BW558" s="28"/>
      <c r="BX558" s="28"/>
      <c r="BY558" s="28"/>
      <c r="BZ558" s="28"/>
      <c r="CA558" s="28"/>
      <c r="CB558" s="28"/>
      <c r="CC558" s="28"/>
      <c r="CD558" s="28"/>
      <c r="CE558" s="28"/>
      <c r="CF558" s="28"/>
      <c r="CG558" s="28"/>
      <c r="CH558" s="28"/>
      <c r="CI558" s="28"/>
      <c r="CJ558" s="28"/>
      <c r="CK558" s="28"/>
      <c r="CL558" s="28"/>
      <c r="CM558" s="28"/>
      <c r="CN558" s="28"/>
      <c r="CO558" s="28"/>
      <c r="CP558" s="28"/>
      <c r="CQ558" s="28"/>
      <c r="CR558" s="28"/>
      <c r="CS558" s="28"/>
      <c r="CT558" s="28"/>
      <c r="CU558" s="28"/>
      <c r="CV558" s="28"/>
      <c r="CW558" s="28"/>
      <c r="CX558" s="28"/>
      <c r="CY558" s="28"/>
      <c r="CZ558" s="28"/>
      <c r="DA558" s="28"/>
      <c r="DB558" s="28"/>
      <c r="DC558" s="28"/>
      <c r="DD558" s="28"/>
      <c r="DE558" s="28"/>
      <c r="DF558" s="28"/>
      <c r="DG558" s="28"/>
      <c r="DH558" s="28"/>
      <c r="DI558" s="28"/>
      <c r="DJ558" s="28"/>
      <c r="DK558" s="28"/>
      <c r="DL558" s="28"/>
      <c r="DM558" s="28"/>
      <c r="DN558" s="28"/>
      <c r="DO558" s="28"/>
      <c r="DP558" s="28"/>
      <c r="DQ558" s="28"/>
      <c r="DR558" s="28"/>
      <c r="DS558" s="28"/>
      <c r="DT558" s="28"/>
      <c r="DU558" s="28"/>
      <c r="DV558" s="28"/>
      <c r="DW558" s="28"/>
      <c r="DX558" s="28"/>
      <c r="DY558" s="28"/>
      <c r="DZ558" s="28"/>
      <c r="EA558" s="28"/>
      <c r="EB558" s="28"/>
      <c r="EC558" s="28"/>
      <c r="ED558" s="28"/>
      <c r="EE558" s="28"/>
      <c r="EF558" s="28"/>
      <c r="EG558" s="28"/>
      <c r="EH558" s="28"/>
      <c r="EI558" s="28"/>
      <c r="EJ558" s="28"/>
      <c r="EK558" s="28"/>
      <c r="EL558" s="28"/>
      <c r="EM558" s="28"/>
      <c r="EN558" s="28"/>
      <c r="EO558" s="28"/>
      <c r="EP558" s="28"/>
      <c r="EQ558" s="28"/>
      <c r="ER558" s="28"/>
      <c r="ES558" s="28"/>
      <c r="ET558" s="28"/>
      <c r="EU558" s="28"/>
      <c r="EV558" s="28"/>
      <c r="EW558" s="28"/>
      <c r="EX558" s="28"/>
      <c r="EY558" s="28"/>
      <c r="EZ558" s="28"/>
      <c r="FA558" s="28"/>
      <c r="FB558" s="28"/>
      <c r="FC558" s="28"/>
      <c r="FD558" s="28"/>
      <c r="FE558" s="28"/>
      <c r="FF558" s="43"/>
      <c r="FG558" s="43"/>
    </row>
    <row r="559" spans="1:163" x14ac:dyDescent="0.25">
      <c r="A559" s="27" t="str">
        <f t="shared" si="8"/>
        <v>IR004001002000000000000000000000000000</v>
      </c>
      <c r="B559" s="27" t="s">
        <v>694</v>
      </c>
      <c r="C559" s="23" t="s">
        <v>2630</v>
      </c>
      <c r="D559" s="23" t="s">
        <v>711</v>
      </c>
      <c r="E559" s="23" t="s">
        <v>702</v>
      </c>
      <c r="F559" s="23" t="s">
        <v>707</v>
      </c>
      <c r="G559" s="23" t="s">
        <v>697</v>
      </c>
      <c r="H559" s="23" t="s">
        <v>697</v>
      </c>
      <c r="I559" s="21" t="s">
        <v>697</v>
      </c>
      <c r="J559" s="23" t="s">
        <v>697</v>
      </c>
      <c r="K559" s="64" t="s">
        <v>697</v>
      </c>
      <c r="L559" s="23" t="s">
        <v>697</v>
      </c>
      <c r="M559" s="23" t="s">
        <v>697</v>
      </c>
      <c r="N559" s="23" t="s">
        <v>697</v>
      </c>
      <c r="O559" s="23" t="s">
        <v>697</v>
      </c>
      <c r="P559" s="27">
        <v>0</v>
      </c>
      <c r="Q559" s="27" t="s">
        <v>698</v>
      </c>
      <c r="R559" s="27" t="s">
        <v>698</v>
      </c>
      <c r="S559" s="28" t="s">
        <v>694</v>
      </c>
      <c r="T559" s="28" t="s">
        <v>922</v>
      </c>
      <c r="U559" s="53" t="s">
        <v>3852</v>
      </c>
      <c r="V559" s="52" t="s">
        <v>905</v>
      </c>
      <c r="W559" s="20"/>
      <c r="X559" s="20"/>
      <c r="Y559" s="20" t="s">
        <v>3853</v>
      </c>
      <c r="Z559" s="20"/>
      <c r="AA559" s="20"/>
      <c r="AB559" s="20"/>
      <c r="AC559" s="20"/>
      <c r="AD559" s="20"/>
      <c r="AE559" s="20"/>
      <c r="AF559" s="20"/>
      <c r="AG559" s="20"/>
      <c r="AH559" s="27" t="s">
        <v>3854</v>
      </c>
      <c r="AI559" s="28" t="s">
        <v>698</v>
      </c>
      <c r="AJ559" s="27" t="s">
        <v>694</v>
      </c>
      <c r="AK559" s="27" t="s">
        <v>694</v>
      </c>
      <c r="AL559" s="27" t="s">
        <v>694</v>
      </c>
      <c r="AM559" s="27" t="s">
        <v>694</v>
      </c>
      <c r="AN559" s="27" t="s">
        <v>694</v>
      </c>
      <c r="AO559" s="27" t="s">
        <v>694</v>
      </c>
      <c r="AP559" s="27" t="s">
        <v>694</v>
      </c>
      <c r="AQ559" s="27" t="s">
        <v>694</v>
      </c>
      <c r="AR559" s="27" t="s">
        <v>694</v>
      </c>
      <c r="AS559" s="27" t="s">
        <v>694</v>
      </c>
      <c r="AT559" s="27" t="s">
        <v>694</v>
      </c>
      <c r="AU559" s="27" t="s">
        <v>694</v>
      </c>
      <c r="AV559" s="27" t="s">
        <v>694</v>
      </c>
      <c r="AW559" s="27" t="s">
        <v>694</v>
      </c>
      <c r="AX559" s="27" t="s">
        <v>694</v>
      </c>
      <c r="AY559" s="27" t="s">
        <v>694</v>
      </c>
      <c r="AZ559" s="27" t="s">
        <v>694</v>
      </c>
      <c r="BA559" s="27" t="s">
        <v>694</v>
      </c>
      <c r="BB559" s="27" t="s">
        <v>694</v>
      </c>
      <c r="BC559" s="27" t="s">
        <v>694</v>
      </c>
      <c r="BD559" s="27" t="s">
        <v>694</v>
      </c>
      <c r="BE559" s="27" t="s">
        <v>694</v>
      </c>
      <c r="BF559" s="27" t="s">
        <v>694</v>
      </c>
      <c r="BG559" s="27" t="s">
        <v>694</v>
      </c>
      <c r="BH559" s="27" t="s">
        <v>694</v>
      </c>
      <c r="BI559" s="27" t="s">
        <v>694</v>
      </c>
      <c r="BJ559" s="27" t="s">
        <v>694</v>
      </c>
      <c r="BK559" s="27" t="s">
        <v>694</v>
      </c>
      <c r="BL559" s="27" t="s">
        <v>694</v>
      </c>
      <c r="BM559" s="27" t="s">
        <v>694</v>
      </c>
      <c r="BN559" s="27" t="s">
        <v>694</v>
      </c>
      <c r="BO559" s="27" t="s">
        <v>694</v>
      </c>
      <c r="BP559" s="27" t="s">
        <v>694</v>
      </c>
      <c r="BQ559" s="27" t="s">
        <v>694</v>
      </c>
      <c r="BR559" s="27" t="s">
        <v>694</v>
      </c>
      <c r="BS559" s="27" t="s">
        <v>694</v>
      </c>
      <c r="BT559" s="27" t="s">
        <v>694</v>
      </c>
      <c r="BU559" s="27" t="s">
        <v>694</v>
      </c>
      <c r="BV559" s="27" t="s">
        <v>694</v>
      </c>
      <c r="BW559" s="27" t="s">
        <v>694</v>
      </c>
      <c r="BX559" s="27" t="s">
        <v>694</v>
      </c>
      <c r="BY559" s="27" t="s">
        <v>694</v>
      </c>
      <c r="BZ559" s="27" t="s">
        <v>694</v>
      </c>
      <c r="CA559" s="27" t="s">
        <v>694</v>
      </c>
      <c r="CB559" s="27" t="s">
        <v>694</v>
      </c>
      <c r="CC559" s="27" t="s">
        <v>694</v>
      </c>
      <c r="CD559" s="27" t="s">
        <v>694</v>
      </c>
      <c r="CE559" s="27" t="s">
        <v>694</v>
      </c>
      <c r="CF559" s="27" t="s">
        <v>694</v>
      </c>
      <c r="CG559" s="27" t="s">
        <v>694</v>
      </c>
      <c r="CH559" s="27" t="s">
        <v>694</v>
      </c>
      <c r="CI559" s="27" t="s">
        <v>694</v>
      </c>
      <c r="CJ559" s="27" t="s">
        <v>694</v>
      </c>
      <c r="CK559" s="27" t="s">
        <v>694</v>
      </c>
      <c r="CL559" s="27" t="s">
        <v>694</v>
      </c>
      <c r="CM559" s="27" t="s">
        <v>694</v>
      </c>
      <c r="CN559" s="27" t="s">
        <v>694</v>
      </c>
      <c r="CO559" s="27" t="s">
        <v>694</v>
      </c>
      <c r="CP559" s="27" t="s">
        <v>694</v>
      </c>
      <c r="CQ559" s="27" t="s">
        <v>694</v>
      </c>
      <c r="CR559" s="27" t="s">
        <v>694</v>
      </c>
      <c r="CS559" s="27" t="s">
        <v>694</v>
      </c>
      <c r="CT559" s="27" t="s">
        <v>694</v>
      </c>
      <c r="CU559" s="27" t="s">
        <v>694</v>
      </c>
      <c r="CV559" s="27" t="s">
        <v>694</v>
      </c>
      <c r="CW559" s="27" t="s">
        <v>694</v>
      </c>
      <c r="CX559" s="27" t="s">
        <v>694</v>
      </c>
      <c r="CY559" s="27" t="s">
        <v>694</v>
      </c>
      <c r="CZ559" s="27" t="s">
        <v>694</v>
      </c>
      <c r="DA559" s="27" t="s">
        <v>694</v>
      </c>
      <c r="DB559" s="27" t="s">
        <v>694</v>
      </c>
      <c r="DC559" s="27" t="s">
        <v>694</v>
      </c>
      <c r="DD559" s="27" t="s">
        <v>694</v>
      </c>
      <c r="DE559" s="27" t="s">
        <v>694</v>
      </c>
      <c r="DF559" s="27" t="s">
        <v>694</v>
      </c>
      <c r="DG559" s="27" t="s">
        <v>694</v>
      </c>
      <c r="DH559" s="27" t="s">
        <v>694</v>
      </c>
      <c r="DI559" s="27" t="s">
        <v>694</v>
      </c>
      <c r="DJ559" s="27" t="s">
        <v>694</v>
      </c>
      <c r="DK559" s="27" t="s">
        <v>694</v>
      </c>
      <c r="DL559" s="27" t="s">
        <v>694</v>
      </c>
      <c r="DM559" s="27" t="s">
        <v>694</v>
      </c>
      <c r="DN559" s="27" t="s">
        <v>694</v>
      </c>
      <c r="DO559" s="27" t="s">
        <v>694</v>
      </c>
      <c r="DP559" s="27" t="s">
        <v>694</v>
      </c>
      <c r="DQ559" s="27" t="s">
        <v>694</v>
      </c>
      <c r="DR559" s="27" t="s">
        <v>694</v>
      </c>
      <c r="DS559" s="27" t="s">
        <v>694</v>
      </c>
      <c r="DT559" s="27" t="s">
        <v>694</v>
      </c>
      <c r="DU559" s="27" t="s">
        <v>694</v>
      </c>
      <c r="DV559" s="27" t="s">
        <v>694</v>
      </c>
      <c r="DW559" s="27" t="s">
        <v>694</v>
      </c>
      <c r="DX559" s="27" t="s">
        <v>694</v>
      </c>
      <c r="DY559" s="27" t="s">
        <v>694</v>
      </c>
      <c r="DZ559" s="27" t="s">
        <v>694</v>
      </c>
      <c r="EA559" s="27" t="s">
        <v>694</v>
      </c>
      <c r="EB559" s="27" t="s">
        <v>694</v>
      </c>
      <c r="EC559" s="27" t="s">
        <v>694</v>
      </c>
      <c r="ED559" s="27" t="s">
        <v>694</v>
      </c>
      <c r="EE559" s="27" t="s">
        <v>694</v>
      </c>
      <c r="EF559" s="27" t="s">
        <v>694</v>
      </c>
      <c r="EG559" s="27" t="s">
        <v>694</v>
      </c>
      <c r="EH559" s="27" t="s">
        <v>694</v>
      </c>
      <c r="EI559" s="27" t="s">
        <v>694</v>
      </c>
      <c r="EJ559" s="27" t="s">
        <v>694</v>
      </c>
      <c r="EK559" s="27" t="s">
        <v>694</v>
      </c>
      <c r="EL559" s="27" t="s">
        <v>694</v>
      </c>
      <c r="EM559" s="27" t="s">
        <v>694</v>
      </c>
      <c r="EN559" s="27" t="s">
        <v>694</v>
      </c>
      <c r="EO559" s="27" t="s">
        <v>694</v>
      </c>
      <c r="EP559" s="27" t="s">
        <v>694</v>
      </c>
      <c r="EQ559" s="27" t="s">
        <v>694</v>
      </c>
      <c r="ER559" s="27" t="s">
        <v>694</v>
      </c>
      <c r="ES559" s="27" t="s">
        <v>694</v>
      </c>
      <c r="ET559" s="27" t="s">
        <v>694</v>
      </c>
      <c r="EU559" s="27" t="s">
        <v>694</v>
      </c>
      <c r="EV559" s="27" t="s">
        <v>694</v>
      </c>
      <c r="EW559" s="27" t="s">
        <v>694</v>
      </c>
      <c r="EX559" s="27" t="s">
        <v>694</v>
      </c>
      <c r="EY559" s="27" t="s">
        <v>694</v>
      </c>
      <c r="EZ559" s="27" t="s">
        <v>694</v>
      </c>
      <c r="FA559" s="27" t="s">
        <v>694</v>
      </c>
      <c r="FB559" s="27" t="s">
        <v>694</v>
      </c>
      <c r="FC559" s="27" t="s">
        <v>694</v>
      </c>
      <c r="FD559" s="27" t="s">
        <v>694</v>
      </c>
      <c r="FE559" s="27" t="s">
        <v>694</v>
      </c>
      <c r="FF559" s="42"/>
      <c r="FG559" s="42"/>
    </row>
    <row r="560" spans="1:163" x14ac:dyDescent="0.25">
      <c r="A560" s="27" t="str">
        <f t="shared" si="8"/>
        <v>IR004001002001000000000000000000000000</v>
      </c>
      <c r="B560" s="20" t="s">
        <v>2599</v>
      </c>
      <c r="C560" s="23" t="s">
        <v>2630</v>
      </c>
      <c r="D560" s="23" t="s">
        <v>711</v>
      </c>
      <c r="E560" s="23" t="s">
        <v>702</v>
      </c>
      <c r="F560" s="23" t="s">
        <v>707</v>
      </c>
      <c r="G560" s="21" t="s">
        <v>702</v>
      </c>
      <c r="H560" s="23" t="s">
        <v>697</v>
      </c>
      <c r="I560" s="21" t="s">
        <v>697</v>
      </c>
      <c r="J560" s="23" t="s">
        <v>697</v>
      </c>
      <c r="K560" s="64" t="s">
        <v>697</v>
      </c>
      <c r="L560" s="23" t="s">
        <v>697</v>
      </c>
      <c r="M560" s="23" t="s">
        <v>697</v>
      </c>
      <c r="N560" s="23" t="s">
        <v>697</v>
      </c>
      <c r="O560" s="23" t="s">
        <v>697</v>
      </c>
      <c r="P560" s="27">
        <v>0</v>
      </c>
      <c r="Q560" s="27" t="s">
        <v>704</v>
      </c>
      <c r="R560" s="27" t="s">
        <v>698</v>
      </c>
      <c r="S560" s="28" t="s">
        <v>694</v>
      </c>
      <c r="T560" s="28" t="s">
        <v>922</v>
      </c>
      <c r="U560" s="53" t="s">
        <v>3855</v>
      </c>
      <c r="V560" s="52" t="s">
        <v>905</v>
      </c>
      <c r="W560" s="20"/>
      <c r="X560" s="20"/>
      <c r="Y560" s="20"/>
      <c r="Z560" s="20" t="s">
        <v>3856</v>
      </c>
      <c r="AA560" s="20"/>
      <c r="AB560" s="20"/>
      <c r="AC560" s="20"/>
      <c r="AD560" s="20"/>
      <c r="AE560" s="20"/>
      <c r="AF560" s="20"/>
      <c r="AG560" s="20"/>
      <c r="AH560" s="27" t="s">
        <v>3857</v>
      </c>
      <c r="AI560" s="28" t="s">
        <v>704</v>
      </c>
      <c r="AJ560" s="27" t="s">
        <v>698</v>
      </c>
      <c r="AK560" s="27" t="s">
        <v>698</v>
      </c>
      <c r="AL560" s="27" t="s">
        <v>698</v>
      </c>
      <c r="AM560" s="27" t="s">
        <v>698</v>
      </c>
      <c r="AN560" s="27" t="s">
        <v>698</v>
      </c>
      <c r="AO560" s="27" t="s">
        <v>698</v>
      </c>
      <c r="AP560" s="27" t="s">
        <v>698</v>
      </c>
      <c r="AQ560" s="27" t="s">
        <v>698</v>
      </c>
      <c r="AR560" s="27" t="s">
        <v>698</v>
      </c>
      <c r="AS560" s="27" t="s">
        <v>698</v>
      </c>
      <c r="AT560" s="27" t="s">
        <v>698</v>
      </c>
      <c r="AU560" s="27" t="s">
        <v>698</v>
      </c>
      <c r="AV560" s="27" t="s">
        <v>698</v>
      </c>
      <c r="AW560" s="27" t="s">
        <v>698</v>
      </c>
      <c r="AX560" s="27" t="s">
        <v>698</v>
      </c>
      <c r="AY560" s="27" t="s">
        <v>698</v>
      </c>
      <c r="AZ560" s="27" t="s">
        <v>698</v>
      </c>
      <c r="BA560" s="27" t="s">
        <v>698</v>
      </c>
      <c r="BB560" s="27" t="s">
        <v>698</v>
      </c>
      <c r="BC560" s="27" t="s">
        <v>698</v>
      </c>
      <c r="BD560" s="27" t="s">
        <v>698</v>
      </c>
      <c r="BE560" s="27" t="s">
        <v>698</v>
      </c>
      <c r="BF560" s="27" t="s">
        <v>698</v>
      </c>
      <c r="BG560" s="27" t="s">
        <v>698</v>
      </c>
      <c r="BH560" s="27" t="s">
        <v>698</v>
      </c>
      <c r="BI560" s="27" t="s">
        <v>698</v>
      </c>
      <c r="BJ560" s="27" t="s">
        <v>698</v>
      </c>
      <c r="BK560" s="27" t="s">
        <v>698</v>
      </c>
      <c r="BL560" s="27" t="s">
        <v>698</v>
      </c>
      <c r="BM560" s="27" t="s">
        <v>698</v>
      </c>
      <c r="BN560" s="27" t="s">
        <v>698</v>
      </c>
      <c r="BO560" s="27" t="s">
        <v>698</v>
      </c>
      <c r="BP560" s="27" t="s">
        <v>698</v>
      </c>
      <c r="BQ560" s="27" t="s">
        <v>698</v>
      </c>
      <c r="BR560" s="27" t="s">
        <v>698</v>
      </c>
      <c r="BS560" s="27" t="s">
        <v>698</v>
      </c>
      <c r="BT560" s="27" t="s">
        <v>698</v>
      </c>
      <c r="BU560" s="27" t="s">
        <v>698</v>
      </c>
      <c r="BV560" s="27" t="s">
        <v>704</v>
      </c>
      <c r="BW560" s="27" t="s">
        <v>698</v>
      </c>
      <c r="BX560" s="27" t="s">
        <v>698</v>
      </c>
      <c r="BY560" s="27" t="s">
        <v>698</v>
      </c>
      <c r="BZ560" s="27" t="s">
        <v>698</v>
      </c>
      <c r="CA560" s="27" t="s">
        <v>698</v>
      </c>
      <c r="CB560" s="27" t="s">
        <v>698</v>
      </c>
      <c r="CC560" s="27" t="s">
        <v>698</v>
      </c>
      <c r="CD560" s="27" t="s">
        <v>698</v>
      </c>
      <c r="CE560" s="27" t="s">
        <v>698</v>
      </c>
      <c r="CF560" s="27" t="s">
        <v>698</v>
      </c>
      <c r="CG560" s="27" t="s">
        <v>698</v>
      </c>
      <c r="CH560" s="27" t="s">
        <v>698</v>
      </c>
      <c r="CI560" s="27" t="s">
        <v>698</v>
      </c>
      <c r="CJ560" s="27" t="s">
        <v>698</v>
      </c>
      <c r="CK560" s="27" t="s">
        <v>698</v>
      </c>
      <c r="CL560" s="27" t="s">
        <v>698</v>
      </c>
      <c r="CM560" s="27" t="s">
        <v>698</v>
      </c>
      <c r="CN560" s="27" t="s">
        <v>698</v>
      </c>
      <c r="CO560" s="27" t="s">
        <v>698</v>
      </c>
      <c r="CP560" s="27" t="s">
        <v>698</v>
      </c>
      <c r="CQ560" s="27" t="s">
        <v>698</v>
      </c>
      <c r="CR560" s="27" t="s">
        <v>698</v>
      </c>
      <c r="CS560" s="27" t="s">
        <v>698</v>
      </c>
      <c r="CT560" s="27" t="s">
        <v>698</v>
      </c>
      <c r="CU560" s="27" t="s">
        <v>698</v>
      </c>
      <c r="CV560" s="27" t="s">
        <v>698</v>
      </c>
      <c r="CW560" s="27" t="s">
        <v>698</v>
      </c>
      <c r="CX560" s="27" t="s">
        <v>698</v>
      </c>
      <c r="CY560" s="27" t="s">
        <v>698</v>
      </c>
      <c r="CZ560" s="27" t="s">
        <v>698</v>
      </c>
      <c r="DA560" s="27" t="s">
        <v>698</v>
      </c>
      <c r="DB560" s="27" t="s">
        <v>698</v>
      </c>
      <c r="DC560" s="27" t="s">
        <v>698</v>
      </c>
      <c r="DD560" s="27" t="s">
        <v>698</v>
      </c>
      <c r="DE560" s="27" t="s">
        <v>698</v>
      </c>
      <c r="DF560" s="27" t="s">
        <v>698</v>
      </c>
      <c r="DG560" s="27" t="s">
        <v>698</v>
      </c>
      <c r="DH560" s="27" t="s">
        <v>698</v>
      </c>
      <c r="DI560" s="27" t="s">
        <v>698</v>
      </c>
      <c r="DJ560" s="27" t="s">
        <v>698</v>
      </c>
      <c r="DK560" s="27" t="s">
        <v>698</v>
      </c>
      <c r="DL560" s="27" t="s">
        <v>698</v>
      </c>
      <c r="DM560" s="27" t="s">
        <v>698</v>
      </c>
      <c r="DN560" s="27" t="s">
        <v>698</v>
      </c>
      <c r="DO560" s="27" t="s">
        <v>698</v>
      </c>
      <c r="DP560" s="27" t="s">
        <v>698</v>
      </c>
      <c r="DQ560" s="27" t="s">
        <v>698</v>
      </c>
      <c r="DR560" s="27" t="s">
        <v>698</v>
      </c>
      <c r="DS560" s="27" t="s">
        <v>698</v>
      </c>
      <c r="DT560" s="27" t="s">
        <v>698</v>
      </c>
      <c r="DU560" s="27" t="s">
        <v>698</v>
      </c>
      <c r="DV560" s="27" t="s">
        <v>698</v>
      </c>
      <c r="DW560" s="27" t="s">
        <v>698</v>
      </c>
      <c r="DX560" s="27" t="s">
        <v>698</v>
      </c>
      <c r="DY560" s="27" t="s">
        <v>698</v>
      </c>
      <c r="DZ560" s="27" t="s">
        <v>698</v>
      </c>
      <c r="EA560" s="27" t="s">
        <v>698</v>
      </c>
      <c r="EB560" s="27" t="s">
        <v>698</v>
      </c>
      <c r="EC560" s="27" t="s">
        <v>698</v>
      </c>
      <c r="ED560" s="27" t="s">
        <v>698</v>
      </c>
      <c r="EE560" s="27" t="s">
        <v>698</v>
      </c>
      <c r="EF560" s="27" t="s">
        <v>698</v>
      </c>
      <c r="EG560" s="27" t="s">
        <v>698</v>
      </c>
      <c r="EH560" s="27" t="s">
        <v>698</v>
      </c>
      <c r="EI560" s="27" t="s">
        <v>698</v>
      </c>
      <c r="EJ560" s="27" t="s">
        <v>698</v>
      </c>
      <c r="EK560" s="27" t="s">
        <v>698</v>
      </c>
      <c r="EL560" s="27" t="s">
        <v>698</v>
      </c>
      <c r="EM560" s="27" t="s">
        <v>698</v>
      </c>
      <c r="EN560" s="27" t="s">
        <v>698</v>
      </c>
      <c r="EO560" s="27" t="s">
        <v>698</v>
      </c>
      <c r="EP560" s="27" t="s">
        <v>698</v>
      </c>
      <c r="EQ560" s="27" t="s">
        <v>698</v>
      </c>
      <c r="ER560" s="27" t="s">
        <v>698</v>
      </c>
      <c r="ES560" s="27" t="s">
        <v>698</v>
      </c>
      <c r="ET560" s="27" t="s">
        <v>698</v>
      </c>
      <c r="EU560" s="27" t="s">
        <v>698</v>
      </c>
      <c r="EV560" s="27" t="s">
        <v>698</v>
      </c>
      <c r="EW560" s="27" t="s">
        <v>2705</v>
      </c>
      <c r="EX560" s="27" t="s">
        <v>3821</v>
      </c>
      <c r="EY560" s="27" t="s">
        <v>2707</v>
      </c>
      <c r="EZ560" s="27" t="s">
        <v>694</v>
      </c>
      <c r="FA560" s="27" t="s">
        <v>694</v>
      </c>
      <c r="FB560" s="27" t="s">
        <v>694</v>
      </c>
      <c r="FC560" s="27" t="s">
        <v>694</v>
      </c>
      <c r="FD560" s="27" t="s">
        <v>694</v>
      </c>
      <c r="FE560" s="27" t="s">
        <v>3858</v>
      </c>
      <c r="FF560" s="42"/>
      <c r="FG560" s="42"/>
    </row>
    <row r="561" spans="1:163" x14ac:dyDescent="0.25">
      <c r="A561" s="27" t="str">
        <f t="shared" si="8"/>
        <v>IR004001002002000000000000000000000000</v>
      </c>
      <c r="B561" s="20" t="s">
        <v>2599</v>
      </c>
      <c r="C561" s="23" t="s">
        <v>2630</v>
      </c>
      <c r="D561" s="23" t="s">
        <v>711</v>
      </c>
      <c r="E561" s="23" t="s">
        <v>702</v>
      </c>
      <c r="F561" s="23" t="s">
        <v>707</v>
      </c>
      <c r="G561" s="21" t="s">
        <v>707</v>
      </c>
      <c r="H561" s="23" t="s">
        <v>697</v>
      </c>
      <c r="I561" s="21" t="s">
        <v>697</v>
      </c>
      <c r="J561" s="23" t="s">
        <v>697</v>
      </c>
      <c r="K561" s="64" t="s">
        <v>697</v>
      </c>
      <c r="L561" s="23" t="s">
        <v>697</v>
      </c>
      <c r="M561" s="23" t="s">
        <v>697</v>
      </c>
      <c r="N561" s="23" t="s">
        <v>697</v>
      </c>
      <c r="O561" s="23" t="s">
        <v>697</v>
      </c>
      <c r="P561" s="27">
        <v>0</v>
      </c>
      <c r="Q561" s="27" t="s">
        <v>704</v>
      </c>
      <c r="R561" s="27" t="s">
        <v>698</v>
      </c>
      <c r="S561" s="28" t="s">
        <v>694</v>
      </c>
      <c r="T561" s="28" t="s">
        <v>922</v>
      </c>
      <c r="U561" s="53" t="s">
        <v>3859</v>
      </c>
      <c r="V561" s="52" t="s">
        <v>905</v>
      </c>
      <c r="W561" s="20"/>
      <c r="X561" s="20"/>
      <c r="Y561" s="20"/>
      <c r="Z561" s="20" t="s">
        <v>3860</v>
      </c>
      <c r="AA561" s="20"/>
      <c r="AB561" s="20"/>
      <c r="AC561" s="20"/>
      <c r="AD561" s="20"/>
      <c r="AE561" s="20"/>
      <c r="AF561" s="20"/>
      <c r="AG561" s="20"/>
      <c r="AH561" s="27" t="s">
        <v>3861</v>
      </c>
      <c r="AI561" s="28" t="s">
        <v>704</v>
      </c>
      <c r="AJ561" s="27" t="s">
        <v>698</v>
      </c>
      <c r="AK561" s="27" t="s">
        <v>698</v>
      </c>
      <c r="AL561" s="27" t="s">
        <v>698</v>
      </c>
      <c r="AM561" s="27" t="s">
        <v>698</v>
      </c>
      <c r="AN561" s="27" t="s">
        <v>698</v>
      </c>
      <c r="AO561" s="27" t="s">
        <v>698</v>
      </c>
      <c r="AP561" s="27" t="s">
        <v>698</v>
      </c>
      <c r="AQ561" s="27" t="s">
        <v>698</v>
      </c>
      <c r="AR561" s="27" t="s">
        <v>698</v>
      </c>
      <c r="AS561" s="27" t="s">
        <v>698</v>
      </c>
      <c r="AT561" s="27" t="s">
        <v>698</v>
      </c>
      <c r="AU561" s="27" t="s">
        <v>698</v>
      </c>
      <c r="AV561" s="27" t="s">
        <v>698</v>
      </c>
      <c r="AW561" s="27" t="s">
        <v>698</v>
      </c>
      <c r="AX561" s="27" t="s">
        <v>698</v>
      </c>
      <c r="AY561" s="27" t="s">
        <v>698</v>
      </c>
      <c r="AZ561" s="27" t="s">
        <v>698</v>
      </c>
      <c r="BA561" s="27" t="s">
        <v>698</v>
      </c>
      <c r="BB561" s="27" t="s">
        <v>698</v>
      </c>
      <c r="BC561" s="27" t="s">
        <v>698</v>
      </c>
      <c r="BD561" s="27" t="s">
        <v>698</v>
      </c>
      <c r="BE561" s="27" t="s">
        <v>698</v>
      </c>
      <c r="BF561" s="27" t="s">
        <v>698</v>
      </c>
      <c r="BG561" s="27" t="s">
        <v>698</v>
      </c>
      <c r="BH561" s="27" t="s">
        <v>698</v>
      </c>
      <c r="BI561" s="27" t="s">
        <v>704</v>
      </c>
      <c r="BJ561" s="27" t="s">
        <v>698</v>
      </c>
      <c r="BK561" s="27" t="s">
        <v>698</v>
      </c>
      <c r="BL561" s="27" t="s">
        <v>698</v>
      </c>
      <c r="BM561" s="27" t="s">
        <v>698</v>
      </c>
      <c r="BN561" s="27" t="s">
        <v>698</v>
      </c>
      <c r="BO561" s="27" t="s">
        <v>698</v>
      </c>
      <c r="BP561" s="27" t="s">
        <v>698</v>
      </c>
      <c r="BQ561" s="27" t="s">
        <v>698</v>
      </c>
      <c r="BR561" s="27" t="s">
        <v>698</v>
      </c>
      <c r="BS561" s="27" t="s">
        <v>698</v>
      </c>
      <c r="BT561" s="27" t="s">
        <v>698</v>
      </c>
      <c r="BU561" s="27" t="s">
        <v>698</v>
      </c>
      <c r="BV561" s="27" t="s">
        <v>698</v>
      </c>
      <c r="BW561" s="27" t="s">
        <v>698</v>
      </c>
      <c r="BX561" s="27" t="s">
        <v>698</v>
      </c>
      <c r="BY561" s="27" t="s">
        <v>698</v>
      </c>
      <c r="BZ561" s="27" t="s">
        <v>698</v>
      </c>
      <c r="CA561" s="27" t="s">
        <v>698</v>
      </c>
      <c r="CB561" s="27" t="s">
        <v>698</v>
      </c>
      <c r="CC561" s="27" t="s">
        <v>698</v>
      </c>
      <c r="CD561" s="27" t="s">
        <v>698</v>
      </c>
      <c r="CE561" s="27" t="s">
        <v>698</v>
      </c>
      <c r="CF561" s="27" t="s">
        <v>698</v>
      </c>
      <c r="CG561" s="27" t="s">
        <v>698</v>
      </c>
      <c r="CH561" s="27" t="s">
        <v>698</v>
      </c>
      <c r="CI561" s="27" t="s">
        <v>698</v>
      </c>
      <c r="CJ561" s="27" t="s">
        <v>698</v>
      </c>
      <c r="CK561" s="27" t="s">
        <v>698</v>
      </c>
      <c r="CL561" s="27" t="s">
        <v>698</v>
      </c>
      <c r="CM561" s="27" t="s">
        <v>698</v>
      </c>
      <c r="CN561" s="27" t="s">
        <v>698</v>
      </c>
      <c r="CO561" s="27" t="s">
        <v>698</v>
      </c>
      <c r="CP561" s="27" t="s">
        <v>698</v>
      </c>
      <c r="CQ561" s="27" t="s">
        <v>698</v>
      </c>
      <c r="CR561" s="27" t="s">
        <v>698</v>
      </c>
      <c r="CS561" s="27" t="s">
        <v>698</v>
      </c>
      <c r="CT561" s="27" t="s">
        <v>698</v>
      </c>
      <c r="CU561" s="27" t="s">
        <v>698</v>
      </c>
      <c r="CV561" s="27" t="s">
        <v>698</v>
      </c>
      <c r="CW561" s="27" t="s">
        <v>698</v>
      </c>
      <c r="CX561" s="27" t="s">
        <v>698</v>
      </c>
      <c r="CY561" s="27" t="s">
        <v>698</v>
      </c>
      <c r="CZ561" s="27" t="s">
        <v>698</v>
      </c>
      <c r="DA561" s="27" t="s">
        <v>698</v>
      </c>
      <c r="DB561" s="27" t="s">
        <v>698</v>
      </c>
      <c r="DC561" s="27" t="s">
        <v>698</v>
      </c>
      <c r="DD561" s="27" t="s">
        <v>698</v>
      </c>
      <c r="DE561" s="27" t="s">
        <v>698</v>
      </c>
      <c r="DF561" s="27" t="s">
        <v>698</v>
      </c>
      <c r="DG561" s="27" t="s">
        <v>698</v>
      </c>
      <c r="DH561" s="27" t="s">
        <v>698</v>
      </c>
      <c r="DI561" s="27" t="s">
        <v>698</v>
      </c>
      <c r="DJ561" s="27" t="s">
        <v>698</v>
      </c>
      <c r="DK561" s="27" t="s">
        <v>698</v>
      </c>
      <c r="DL561" s="27" t="s">
        <v>698</v>
      </c>
      <c r="DM561" s="27" t="s">
        <v>698</v>
      </c>
      <c r="DN561" s="27" t="s">
        <v>698</v>
      </c>
      <c r="DO561" s="27" t="s">
        <v>698</v>
      </c>
      <c r="DP561" s="27" t="s">
        <v>698</v>
      </c>
      <c r="DQ561" s="27" t="s">
        <v>698</v>
      </c>
      <c r="DR561" s="27" t="s">
        <v>698</v>
      </c>
      <c r="DS561" s="27" t="s">
        <v>698</v>
      </c>
      <c r="DT561" s="27" t="s">
        <v>698</v>
      </c>
      <c r="DU561" s="27" t="s">
        <v>698</v>
      </c>
      <c r="DV561" s="27" t="s">
        <v>698</v>
      </c>
      <c r="DW561" s="27" t="s">
        <v>698</v>
      </c>
      <c r="DX561" s="27" t="s">
        <v>698</v>
      </c>
      <c r="DY561" s="27" t="s">
        <v>698</v>
      </c>
      <c r="DZ561" s="27" t="s">
        <v>698</v>
      </c>
      <c r="EA561" s="27" t="s">
        <v>698</v>
      </c>
      <c r="EB561" s="27" t="s">
        <v>698</v>
      </c>
      <c r="EC561" s="27" t="s">
        <v>698</v>
      </c>
      <c r="ED561" s="27" t="s">
        <v>698</v>
      </c>
      <c r="EE561" s="27" t="s">
        <v>698</v>
      </c>
      <c r="EF561" s="27" t="s">
        <v>698</v>
      </c>
      <c r="EG561" s="27" t="s">
        <v>698</v>
      </c>
      <c r="EH561" s="27" t="s">
        <v>698</v>
      </c>
      <c r="EI561" s="27" t="s">
        <v>698</v>
      </c>
      <c r="EJ561" s="27" t="s">
        <v>698</v>
      </c>
      <c r="EK561" s="27" t="s">
        <v>698</v>
      </c>
      <c r="EL561" s="27" t="s">
        <v>698</v>
      </c>
      <c r="EM561" s="27" t="s">
        <v>698</v>
      </c>
      <c r="EN561" s="27" t="s">
        <v>698</v>
      </c>
      <c r="EO561" s="27" t="s">
        <v>698</v>
      </c>
      <c r="EP561" s="27" t="s">
        <v>698</v>
      </c>
      <c r="EQ561" s="27" t="s">
        <v>698</v>
      </c>
      <c r="ER561" s="27" t="s">
        <v>698</v>
      </c>
      <c r="ES561" s="27" t="s">
        <v>704</v>
      </c>
      <c r="ET561" s="27" t="s">
        <v>698</v>
      </c>
      <c r="EU561" s="27" t="s">
        <v>698</v>
      </c>
      <c r="EV561" s="27" t="s">
        <v>698</v>
      </c>
      <c r="EW561" s="27" t="s">
        <v>2705</v>
      </c>
      <c r="EX561" s="27" t="s">
        <v>3821</v>
      </c>
      <c r="EY561" s="27" t="s">
        <v>2707</v>
      </c>
      <c r="EZ561" s="27" t="s">
        <v>694</v>
      </c>
      <c r="FA561" s="27" t="s">
        <v>694</v>
      </c>
      <c r="FB561" s="27" t="s">
        <v>694</v>
      </c>
      <c r="FC561" s="27" t="s">
        <v>694</v>
      </c>
      <c r="FD561" s="27" t="s">
        <v>694</v>
      </c>
      <c r="FE561" s="27" t="s">
        <v>3822</v>
      </c>
      <c r="FF561" s="42"/>
      <c r="FG561" s="42"/>
    </row>
    <row r="562" spans="1:163" x14ac:dyDescent="0.25">
      <c r="A562" s="27" t="str">
        <f t="shared" si="8"/>
        <v>IR004001002003000000000000000000000000</v>
      </c>
      <c r="B562" s="20" t="s">
        <v>2599</v>
      </c>
      <c r="C562" s="23" t="s">
        <v>2630</v>
      </c>
      <c r="D562" s="23" t="s">
        <v>711</v>
      </c>
      <c r="E562" s="23" t="s">
        <v>702</v>
      </c>
      <c r="F562" s="23" t="s">
        <v>707</v>
      </c>
      <c r="G562" s="21" t="s">
        <v>710</v>
      </c>
      <c r="H562" s="23" t="s">
        <v>697</v>
      </c>
      <c r="I562" s="21" t="s">
        <v>697</v>
      </c>
      <c r="J562" s="23" t="s">
        <v>697</v>
      </c>
      <c r="K562" s="64" t="s">
        <v>697</v>
      </c>
      <c r="L562" s="23" t="s">
        <v>697</v>
      </c>
      <c r="M562" s="23" t="s">
        <v>697</v>
      </c>
      <c r="N562" s="23" t="s">
        <v>697</v>
      </c>
      <c r="O562" s="23" t="s">
        <v>697</v>
      </c>
      <c r="P562" s="27">
        <v>0</v>
      </c>
      <c r="Q562" s="27" t="s">
        <v>704</v>
      </c>
      <c r="R562" s="27" t="s">
        <v>698</v>
      </c>
      <c r="S562" s="28" t="s">
        <v>694</v>
      </c>
      <c r="T562" s="28" t="s">
        <v>922</v>
      </c>
      <c r="U562" s="53" t="s">
        <v>3862</v>
      </c>
      <c r="V562" s="52" t="s">
        <v>905</v>
      </c>
      <c r="W562" s="20"/>
      <c r="X562" s="20"/>
      <c r="Y562" s="20"/>
      <c r="Z562" s="20" t="s">
        <v>3797</v>
      </c>
      <c r="AA562" s="20"/>
      <c r="AB562" s="20"/>
      <c r="AC562" s="20"/>
      <c r="AD562" s="20"/>
      <c r="AE562" s="20"/>
      <c r="AF562" s="20"/>
      <c r="AG562" s="20"/>
      <c r="AH562" s="27" t="s">
        <v>3863</v>
      </c>
      <c r="AI562" s="28" t="s">
        <v>704</v>
      </c>
      <c r="AJ562" s="27" t="s">
        <v>698</v>
      </c>
      <c r="AK562" s="27" t="s">
        <v>698</v>
      </c>
      <c r="AL562" s="27" t="s">
        <v>698</v>
      </c>
      <c r="AM562" s="27" t="s">
        <v>698</v>
      </c>
      <c r="AN562" s="27" t="s">
        <v>698</v>
      </c>
      <c r="AO562" s="27" t="s">
        <v>698</v>
      </c>
      <c r="AP562" s="27" t="s">
        <v>698</v>
      </c>
      <c r="AQ562" s="27" t="s">
        <v>698</v>
      </c>
      <c r="AR562" s="27" t="s">
        <v>698</v>
      </c>
      <c r="AS562" s="27" t="s">
        <v>698</v>
      </c>
      <c r="AT562" s="27" t="s">
        <v>698</v>
      </c>
      <c r="AU562" s="27" t="s">
        <v>698</v>
      </c>
      <c r="AV562" s="27" t="s">
        <v>698</v>
      </c>
      <c r="AW562" s="27" t="s">
        <v>698</v>
      </c>
      <c r="AX562" s="27" t="s">
        <v>698</v>
      </c>
      <c r="AY562" s="27" t="s">
        <v>698</v>
      </c>
      <c r="AZ562" s="27" t="s">
        <v>698</v>
      </c>
      <c r="BA562" s="27" t="s">
        <v>698</v>
      </c>
      <c r="BB562" s="27" t="s">
        <v>698</v>
      </c>
      <c r="BC562" s="27" t="s">
        <v>698</v>
      </c>
      <c r="BD562" s="27" t="s">
        <v>698</v>
      </c>
      <c r="BE562" s="27" t="s">
        <v>698</v>
      </c>
      <c r="BF562" s="27" t="s">
        <v>698</v>
      </c>
      <c r="BG562" s="27" t="s">
        <v>698</v>
      </c>
      <c r="BH562" s="27" t="s">
        <v>698</v>
      </c>
      <c r="BI562" s="27" t="s">
        <v>698</v>
      </c>
      <c r="BJ562" s="27" t="s">
        <v>698</v>
      </c>
      <c r="BK562" s="27" t="s">
        <v>698</v>
      </c>
      <c r="BL562" s="27" t="s">
        <v>698</v>
      </c>
      <c r="BM562" s="27" t="s">
        <v>698</v>
      </c>
      <c r="BN562" s="27" t="s">
        <v>698</v>
      </c>
      <c r="BO562" s="27" t="s">
        <v>698</v>
      </c>
      <c r="BP562" s="27" t="s">
        <v>698</v>
      </c>
      <c r="BQ562" s="27" t="s">
        <v>698</v>
      </c>
      <c r="BR562" s="27" t="s">
        <v>698</v>
      </c>
      <c r="BS562" s="27" t="s">
        <v>698</v>
      </c>
      <c r="BT562" s="27" t="s">
        <v>698</v>
      </c>
      <c r="BU562" s="27" t="s">
        <v>698</v>
      </c>
      <c r="BV562" s="27" t="s">
        <v>698</v>
      </c>
      <c r="BW562" s="27" t="s">
        <v>698</v>
      </c>
      <c r="BX562" s="27" t="s">
        <v>698</v>
      </c>
      <c r="BY562" s="27" t="s">
        <v>698</v>
      </c>
      <c r="BZ562" s="27" t="s">
        <v>698</v>
      </c>
      <c r="CA562" s="27" t="s">
        <v>698</v>
      </c>
      <c r="CB562" s="27" t="s">
        <v>698</v>
      </c>
      <c r="CC562" s="27" t="s">
        <v>698</v>
      </c>
      <c r="CD562" s="27" t="s">
        <v>698</v>
      </c>
      <c r="CE562" s="27" t="s">
        <v>698</v>
      </c>
      <c r="CF562" s="27" t="s">
        <v>698</v>
      </c>
      <c r="CG562" s="27" t="s">
        <v>698</v>
      </c>
      <c r="CH562" s="27" t="s">
        <v>698</v>
      </c>
      <c r="CI562" s="27" t="s">
        <v>698</v>
      </c>
      <c r="CJ562" s="27" t="s">
        <v>698</v>
      </c>
      <c r="CK562" s="27" t="s">
        <v>698</v>
      </c>
      <c r="CL562" s="27" t="s">
        <v>698</v>
      </c>
      <c r="CM562" s="27" t="s">
        <v>698</v>
      </c>
      <c r="CN562" s="27" t="s">
        <v>698</v>
      </c>
      <c r="CO562" s="27" t="s">
        <v>698</v>
      </c>
      <c r="CP562" s="27" t="s">
        <v>698</v>
      </c>
      <c r="CQ562" s="27" t="s">
        <v>698</v>
      </c>
      <c r="CR562" s="27" t="s">
        <v>698</v>
      </c>
      <c r="CS562" s="27" t="s">
        <v>698</v>
      </c>
      <c r="CT562" s="27" t="s">
        <v>698</v>
      </c>
      <c r="CU562" s="27" t="s">
        <v>698</v>
      </c>
      <c r="CV562" s="27" t="s">
        <v>698</v>
      </c>
      <c r="CW562" s="27" t="s">
        <v>698</v>
      </c>
      <c r="CX562" s="27" t="s">
        <v>698</v>
      </c>
      <c r="CY562" s="27" t="s">
        <v>698</v>
      </c>
      <c r="CZ562" s="27" t="s">
        <v>698</v>
      </c>
      <c r="DA562" s="27" t="s">
        <v>698</v>
      </c>
      <c r="DB562" s="27" t="s">
        <v>698</v>
      </c>
      <c r="DC562" s="27" t="s">
        <v>698</v>
      </c>
      <c r="DD562" s="27" t="s">
        <v>698</v>
      </c>
      <c r="DE562" s="27" t="s">
        <v>698</v>
      </c>
      <c r="DF562" s="27" t="s">
        <v>698</v>
      </c>
      <c r="DG562" s="27" t="s">
        <v>698</v>
      </c>
      <c r="DH562" s="27" t="s">
        <v>698</v>
      </c>
      <c r="DI562" s="27" t="s">
        <v>698</v>
      </c>
      <c r="DJ562" s="27" t="s">
        <v>698</v>
      </c>
      <c r="DK562" s="27" t="s">
        <v>698</v>
      </c>
      <c r="DL562" s="27" t="s">
        <v>698</v>
      </c>
      <c r="DM562" s="27" t="s">
        <v>698</v>
      </c>
      <c r="DN562" s="27" t="s">
        <v>698</v>
      </c>
      <c r="DO562" s="27" t="s">
        <v>698</v>
      </c>
      <c r="DP562" s="27" t="s">
        <v>698</v>
      </c>
      <c r="DQ562" s="27" t="s">
        <v>698</v>
      </c>
      <c r="DR562" s="27" t="s">
        <v>698</v>
      </c>
      <c r="DS562" s="27" t="s">
        <v>698</v>
      </c>
      <c r="DT562" s="27" t="s">
        <v>698</v>
      </c>
      <c r="DU562" s="27" t="s">
        <v>704</v>
      </c>
      <c r="DV562" s="27" t="s">
        <v>698</v>
      </c>
      <c r="DW562" s="27" t="s">
        <v>704</v>
      </c>
      <c r="DX562" s="27" t="s">
        <v>704</v>
      </c>
      <c r="DY562" s="27" t="s">
        <v>698</v>
      </c>
      <c r="DZ562" s="27" t="s">
        <v>698</v>
      </c>
      <c r="EA562" s="27" t="s">
        <v>698</v>
      </c>
      <c r="EB562" s="27" t="s">
        <v>698</v>
      </c>
      <c r="EC562" s="27" t="s">
        <v>698</v>
      </c>
      <c r="ED562" s="27" t="s">
        <v>698</v>
      </c>
      <c r="EE562" s="27" t="s">
        <v>698</v>
      </c>
      <c r="EF562" s="27" t="s">
        <v>698</v>
      </c>
      <c r="EG562" s="27" t="s">
        <v>698</v>
      </c>
      <c r="EH562" s="27" t="s">
        <v>698</v>
      </c>
      <c r="EI562" s="27" t="s">
        <v>698</v>
      </c>
      <c r="EJ562" s="27" t="s">
        <v>698</v>
      </c>
      <c r="EK562" s="27" t="s">
        <v>698</v>
      </c>
      <c r="EL562" s="27" t="s">
        <v>698</v>
      </c>
      <c r="EM562" s="27" t="s">
        <v>698</v>
      </c>
      <c r="EN562" s="27" t="s">
        <v>698</v>
      </c>
      <c r="EO562" s="27" t="s">
        <v>698</v>
      </c>
      <c r="EP562" s="27" t="s">
        <v>698</v>
      </c>
      <c r="EQ562" s="27" t="s">
        <v>698</v>
      </c>
      <c r="ER562" s="27" t="s">
        <v>698</v>
      </c>
      <c r="ES562" s="27" t="s">
        <v>698</v>
      </c>
      <c r="ET562" s="27" t="s">
        <v>698</v>
      </c>
      <c r="EU562" s="27" t="s">
        <v>698</v>
      </c>
      <c r="EV562" s="27" t="s">
        <v>698</v>
      </c>
      <c r="EW562" s="27" t="s">
        <v>2705</v>
      </c>
      <c r="EX562" s="27" t="s">
        <v>3821</v>
      </c>
      <c r="EY562" s="27" t="s">
        <v>2707</v>
      </c>
      <c r="EZ562" s="27" t="s">
        <v>694</v>
      </c>
      <c r="FA562" s="27" t="s">
        <v>694</v>
      </c>
      <c r="FB562" s="27" t="s">
        <v>694</v>
      </c>
      <c r="FC562" s="27" t="s">
        <v>694</v>
      </c>
      <c r="FD562" s="27" t="s">
        <v>694</v>
      </c>
      <c r="FE562" s="27" t="s">
        <v>3822</v>
      </c>
      <c r="FF562" s="42"/>
      <c r="FG562" s="42"/>
    </row>
    <row r="563" spans="1:163" x14ac:dyDescent="0.25">
      <c r="A563" s="27" t="str">
        <f t="shared" si="8"/>
        <v>IR004001002004000000000000000000000000</v>
      </c>
      <c r="B563" s="24" t="s">
        <v>2599</v>
      </c>
      <c r="C563" s="23" t="s">
        <v>2630</v>
      </c>
      <c r="D563" s="25" t="s">
        <v>711</v>
      </c>
      <c r="E563" s="25" t="s">
        <v>702</v>
      </c>
      <c r="F563" s="25" t="s">
        <v>707</v>
      </c>
      <c r="G563" s="50" t="s">
        <v>711</v>
      </c>
      <c r="H563" s="25" t="s">
        <v>697</v>
      </c>
      <c r="I563" s="50" t="s">
        <v>697</v>
      </c>
      <c r="J563" s="25" t="s">
        <v>697</v>
      </c>
      <c r="K563" s="63" t="s">
        <v>697</v>
      </c>
      <c r="L563" s="25" t="s">
        <v>697</v>
      </c>
      <c r="M563" s="25" t="s">
        <v>697</v>
      </c>
      <c r="N563" s="25" t="s">
        <v>697</v>
      </c>
      <c r="O563" s="25" t="s">
        <v>697</v>
      </c>
      <c r="P563" s="28"/>
      <c r="Q563" s="28" t="s">
        <v>704</v>
      </c>
      <c r="R563" s="28" t="s">
        <v>698</v>
      </c>
      <c r="S563" s="28" t="s">
        <v>694</v>
      </c>
      <c r="T563" s="28" t="s">
        <v>922</v>
      </c>
      <c r="U563" s="160" t="s">
        <v>3864</v>
      </c>
      <c r="V563" s="139" t="s">
        <v>905</v>
      </c>
      <c r="W563" s="24"/>
      <c r="X563" s="24"/>
      <c r="Y563" s="24"/>
      <c r="Z563" s="24" t="s">
        <v>3865</v>
      </c>
      <c r="AA563" s="24"/>
      <c r="AB563" s="24"/>
      <c r="AC563" s="24"/>
      <c r="AD563" s="24"/>
      <c r="AE563" s="24"/>
      <c r="AF563" s="24"/>
      <c r="AG563" s="24"/>
      <c r="AH563" s="28" t="s">
        <v>3866</v>
      </c>
      <c r="AI563" s="28" t="s">
        <v>704</v>
      </c>
      <c r="AJ563" s="28"/>
      <c r="AK563" s="28"/>
      <c r="AL563" s="28"/>
      <c r="AM563" s="28"/>
      <c r="AN563" s="28"/>
      <c r="AO563" s="28"/>
      <c r="AP563" s="28"/>
      <c r="AQ563" s="28"/>
      <c r="AR563" s="28"/>
      <c r="AS563" s="28"/>
      <c r="AT563" s="28"/>
      <c r="AU563" s="28"/>
      <c r="AV563" s="28"/>
      <c r="AW563" s="28"/>
      <c r="AX563" s="28"/>
      <c r="AY563" s="28"/>
      <c r="AZ563" s="28"/>
      <c r="BA563" s="28"/>
      <c r="BB563" s="28"/>
      <c r="BC563" s="28"/>
      <c r="BD563" s="28"/>
      <c r="BE563" s="28"/>
      <c r="BF563" s="28"/>
      <c r="BG563" s="28"/>
      <c r="BH563" s="28"/>
      <c r="BI563" s="28"/>
      <c r="BJ563" s="28"/>
      <c r="BK563" s="28"/>
      <c r="BL563" s="28"/>
      <c r="BM563" s="28"/>
      <c r="BN563" s="28"/>
      <c r="BO563" s="28"/>
      <c r="BP563" s="28"/>
      <c r="BQ563" s="28"/>
      <c r="BR563" s="28"/>
      <c r="BS563" s="28"/>
      <c r="BT563" s="28"/>
      <c r="BU563" s="28"/>
      <c r="BV563" s="28"/>
      <c r="BW563" s="28"/>
      <c r="BX563" s="28"/>
      <c r="BY563" s="28"/>
      <c r="BZ563" s="28"/>
      <c r="CA563" s="28"/>
      <c r="CB563" s="28"/>
      <c r="CC563" s="28"/>
      <c r="CD563" s="28"/>
      <c r="CE563" s="28"/>
      <c r="CF563" s="28"/>
      <c r="CG563" s="28"/>
      <c r="CH563" s="28"/>
      <c r="CI563" s="28"/>
      <c r="CJ563" s="28"/>
      <c r="CK563" s="28"/>
      <c r="CL563" s="28"/>
      <c r="CM563" s="28"/>
      <c r="CN563" s="28"/>
      <c r="CO563" s="28"/>
      <c r="CP563" s="28"/>
      <c r="CQ563" s="28"/>
      <c r="CR563" s="28"/>
      <c r="CS563" s="28"/>
      <c r="CT563" s="28"/>
      <c r="CU563" s="28"/>
      <c r="CV563" s="28"/>
      <c r="CW563" s="28"/>
      <c r="CX563" s="28"/>
      <c r="CY563" s="28"/>
      <c r="CZ563" s="28"/>
      <c r="DA563" s="28"/>
      <c r="DB563" s="28"/>
      <c r="DC563" s="28"/>
      <c r="DD563" s="28"/>
      <c r="DE563" s="28"/>
      <c r="DF563" s="28"/>
      <c r="DG563" s="28"/>
      <c r="DH563" s="28"/>
      <c r="DI563" s="28"/>
      <c r="DJ563" s="28"/>
      <c r="DK563" s="28"/>
      <c r="DL563" s="28"/>
      <c r="DM563" s="28"/>
      <c r="DN563" s="28"/>
      <c r="DO563" s="28"/>
      <c r="DP563" s="28"/>
      <c r="DQ563" s="28"/>
      <c r="DR563" s="28"/>
      <c r="DS563" s="28"/>
      <c r="DT563" s="28"/>
      <c r="DU563" s="28"/>
      <c r="DV563" s="28"/>
      <c r="DW563" s="28"/>
      <c r="DX563" s="28"/>
      <c r="DY563" s="28"/>
      <c r="DZ563" s="28"/>
      <c r="EA563" s="28"/>
      <c r="EB563" s="28"/>
      <c r="EC563" s="28"/>
      <c r="ED563" s="28"/>
      <c r="EE563" s="28"/>
      <c r="EF563" s="28"/>
      <c r="EG563" s="28"/>
      <c r="EH563" s="28"/>
      <c r="EI563" s="28"/>
      <c r="EJ563" s="28"/>
      <c r="EK563" s="28"/>
      <c r="EL563" s="28"/>
      <c r="EM563" s="28"/>
      <c r="EN563" s="28"/>
      <c r="EO563" s="28"/>
      <c r="EP563" s="28"/>
      <c r="EQ563" s="28"/>
      <c r="ER563" s="28"/>
      <c r="ES563" s="28"/>
      <c r="ET563" s="28"/>
      <c r="EU563" s="28"/>
      <c r="EV563" s="28"/>
      <c r="EW563" s="28"/>
      <c r="EX563" s="28"/>
      <c r="EY563" s="28"/>
      <c r="EZ563" s="28"/>
      <c r="FA563" s="28"/>
      <c r="FB563" s="28"/>
      <c r="FC563" s="28"/>
      <c r="FD563" s="28"/>
      <c r="FE563" s="28"/>
      <c r="FF563" s="43"/>
      <c r="FG563" s="43"/>
    </row>
    <row r="564" spans="1:163" x14ac:dyDescent="0.25">
      <c r="A564" s="27" t="str">
        <f t="shared" si="8"/>
        <v>IR004001002005000000000000000000000000</v>
      </c>
      <c r="B564" s="24" t="s">
        <v>2599</v>
      </c>
      <c r="C564" s="23" t="s">
        <v>2630</v>
      </c>
      <c r="D564" s="25" t="s">
        <v>711</v>
      </c>
      <c r="E564" s="25" t="s">
        <v>702</v>
      </c>
      <c r="F564" s="25" t="s">
        <v>707</v>
      </c>
      <c r="G564" s="50" t="s">
        <v>713</v>
      </c>
      <c r="H564" s="25" t="s">
        <v>697</v>
      </c>
      <c r="I564" s="50" t="s">
        <v>697</v>
      </c>
      <c r="J564" s="25" t="s">
        <v>697</v>
      </c>
      <c r="K564" s="63" t="s">
        <v>697</v>
      </c>
      <c r="L564" s="25" t="s">
        <v>697</v>
      </c>
      <c r="M564" s="25" t="s">
        <v>697</v>
      </c>
      <c r="N564" s="25" t="s">
        <v>697</v>
      </c>
      <c r="O564" s="25" t="s">
        <v>697</v>
      </c>
      <c r="P564" s="28"/>
      <c r="Q564" s="28" t="s">
        <v>704</v>
      </c>
      <c r="R564" s="28" t="s">
        <v>698</v>
      </c>
      <c r="S564" s="28" t="s">
        <v>694</v>
      </c>
      <c r="T564" s="28" t="s">
        <v>922</v>
      </c>
      <c r="U564" s="160" t="s">
        <v>3867</v>
      </c>
      <c r="V564" s="139" t="s">
        <v>905</v>
      </c>
      <c r="W564" s="24"/>
      <c r="X564" s="24"/>
      <c r="Y564" s="24"/>
      <c r="Z564" s="24" t="s">
        <v>3868</v>
      </c>
      <c r="AA564" s="24"/>
      <c r="AB564" s="24"/>
      <c r="AC564" s="24"/>
      <c r="AD564" s="24"/>
      <c r="AE564" s="24"/>
      <c r="AF564" s="24"/>
      <c r="AG564" s="24"/>
      <c r="AH564" s="28" t="s">
        <v>3869</v>
      </c>
      <c r="AI564" s="28" t="s">
        <v>704</v>
      </c>
      <c r="AJ564" s="28"/>
      <c r="AK564" s="28"/>
      <c r="AL564" s="28"/>
      <c r="AM564" s="28"/>
      <c r="AN564" s="28"/>
      <c r="AO564" s="28"/>
      <c r="AP564" s="28"/>
      <c r="AQ564" s="28"/>
      <c r="AR564" s="28"/>
      <c r="AS564" s="28"/>
      <c r="AT564" s="28"/>
      <c r="AU564" s="28"/>
      <c r="AV564" s="28"/>
      <c r="AW564" s="28"/>
      <c r="AX564" s="28"/>
      <c r="AY564" s="28"/>
      <c r="AZ564" s="28"/>
      <c r="BA564" s="28"/>
      <c r="BB564" s="28"/>
      <c r="BC564" s="28"/>
      <c r="BD564" s="28"/>
      <c r="BE564" s="28"/>
      <c r="BF564" s="28"/>
      <c r="BG564" s="28"/>
      <c r="BH564" s="28"/>
      <c r="BI564" s="28"/>
      <c r="BJ564" s="28"/>
      <c r="BK564" s="28"/>
      <c r="BL564" s="28"/>
      <c r="BM564" s="28"/>
      <c r="BN564" s="28"/>
      <c r="BO564" s="28"/>
      <c r="BP564" s="28"/>
      <c r="BQ564" s="28"/>
      <c r="BR564" s="28"/>
      <c r="BS564" s="28"/>
      <c r="BT564" s="28"/>
      <c r="BU564" s="28"/>
      <c r="BV564" s="28"/>
      <c r="BW564" s="28"/>
      <c r="BX564" s="28"/>
      <c r="BY564" s="28"/>
      <c r="BZ564" s="28"/>
      <c r="CA564" s="28"/>
      <c r="CB564" s="28"/>
      <c r="CC564" s="28"/>
      <c r="CD564" s="28"/>
      <c r="CE564" s="28"/>
      <c r="CF564" s="28"/>
      <c r="CG564" s="28"/>
      <c r="CH564" s="28"/>
      <c r="CI564" s="28"/>
      <c r="CJ564" s="28"/>
      <c r="CK564" s="28"/>
      <c r="CL564" s="28"/>
      <c r="CM564" s="28"/>
      <c r="CN564" s="28"/>
      <c r="CO564" s="28"/>
      <c r="CP564" s="28"/>
      <c r="CQ564" s="28"/>
      <c r="CR564" s="28"/>
      <c r="CS564" s="28"/>
      <c r="CT564" s="28"/>
      <c r="CU564" s="28"/>
      <c r="CV564" s="28"/>
      <c r="CW564" s="28"/>
      <c r="CX564" s="28"/>
      <c r="CY564" s="28"/>
      <c r="CZ564" s="28"/>
      <c r="DA564" s="28"/>
      <c r="DB564" s="28"/>
      <c r="DC564" s="28"/>
      <c r="DD564" s="28"/>
      <c r="DE564" s="28"/>
      <c r="DF564" s="28"/>
      <c r="DG564" s="28"/>
      <c r="DH564" s="28"/>
      <c r="DI564" s="28"/>
      <c r="DJ564" s="28"/>
      <c r="DK564" s="28"/>
      <c r="DL564" s="28"/>
      <c r="DM564" s="28"/>
      <c r="DN564" s="28"/>
      <c r="DO564" s="28"/>
      <c r="DP564" s="28"/>
      <c r="DQ564" s="28"/>
      <c r="DR564" s="28"/>
      <c r="DS564" s="28"/>
      <c r="DT564" s="28"/>
      <c r="DU564" s="28"/>
      <c r="DV564" s="28"/>
      <c r="DW564" s="28"/>
      <c r="DX564" s="28"/>
      <c r="DY564" s="28"/>
      <c r="DZ564" s="28"/>
      <c r="EA564" s="28"/>
      <c r="EB564" s="28"/>
      <c r="EC564" s="28"/>
      <c r="ED564" s="28"/>
      <c r="EE564" s="28"/>
      <c r="EF564" s="28"/>
      <c r="EG564" s="28"/>
      <c r="EH564" s="28"/>
      <c r="EI564" s="28"/>
      <c r="EJ564" s="28"/>
      <c r="EK564" s="28"/>
      <c r="EL564" s="28"/>
      <c r="EM564" s="28"/>
      <c r="EN564" s="28"/>
      <c r="EO564" s="28"/>
      <c r="EP564" s="28"/>
      <c r="EQ564" s="28"/>
      <c r="ER564" s="28"/>
      <c r="ES564" s="28"/>
      <c r="ET564" s="28"/>
      <c r="EU564" s="28"/>
      <c r="EV564" s="28"/>
      <c r="EW564" s="28"/>
      <c r="EX564" s="28"/>
      <c r="EY564" s="28"/>
      <c r="EZ564" s="28"/>
      <c r="FA564" s="28"/>
      <c r="FB564" s="28"/>
      <c r="FC564" s="28"/>
      <c r="FD564" s="28"/>
      <c r="FE564" s="28"/>
      <c r="FF564" s="43"/>
      <c r="FG564" s="43"/>
    </row>
    <row r="565" spans="1:163" x14ac:dyDescent="0.25">
      <c r="A565" s="27" t="str">
        <f t="shared" si="8"/>
        <v>IR004001003000000000000000000000000000</v>
      </c>
      <c r="B565" s="27" t="s">
        <v>694</v>
      </c>
      <c r="C565" s="23" t="s">
        <v>2630</v>
      </c>
      <c r="D565" s="23" t="s">
        <v>711</v>
      </c>
      <c r="E565" s="23" t="s">
        <v>702</v>
      </c>
      <c r="F565" s="23" t="s">
        <v>710</v>
      </c>
      <c r="G565" s="23" t="s">
        <v>697</v>
      </c>
      <c r="H565" s="23" t="s">
        <v>697</v>
      </c>
      <c r="I565" s="21" t="s">
        <v>697</v>
      </c>
      <c r="J565" s="23" t="s">
        <v>697</v>
      </c>
      <c r="K565" s="64" t="s">
        <v>697</v>
      </c>
      <c r="L565" s="23" t="s">
        <v>697</v>
      </c>
      <c r="M565" s="23" t="s">
        <v>697</v>
      </c>
      <c r="N565" s="23" t="s">
        <v>697</v>
      </c>
      <c r="O565" s="23" t="s">
        <v>697</v>
      </c>
      <c r="P565" s="27">
        <v>0</v>
      </c>
      <c r="Q565" s="27" t="s">
        <v>698</v>
      </c>
      <c r="R565" s="27" t="s">
        <v>698</v>
      </c>
      <c r="S565" s="28" t="s">
        <v>694</v>
      </c>
      <c r="T565" s="28" t="s">
        <v>922</v>
      </c>
      <c r="U565" s="53" t="s">
        <v>3870</v>
      </c>
      <c r="V565" s="52" t="s">
        <v>905</v>
      </c>
      <c r="W565" s="20"/>
      <c r="X565" s="20"/>
      <c r="Y565" s="20" t="s">
        <v>3871</v>
      </c>
      <c r="Z565" s="20"/>
      <c r="AA565" s="20"/>
      <c r="AB565" s="20"/>
      <c r="AC565" s="20"/>
      <c r="AD565" s="20"/>
      <c r="AE565" s="20"/>
      <c r="AF565" s="20"/>
      <c r="AG565" s="20"/>
      <c r="AH565" s="27" t="s">
        <v>3872</v>
      </c>
      <c r="AI565" s="28" t="s">
        <v>698</v>
      </c>
      <c r="AJ565" s="27" t="s">
        <v>694</v>
      </c>
      <c r="AK565" s="27" t="s">
        <v>694</v>
      </c>
      <c r="AL565" s="27" t="s">
        <v>694</v>
      </c>
      <c r="AM565" s="27" t="s">
        <v>694</v>
      </c>
      <c r="AN565" s="27" t="s">
        <v>694</v>
      </c>
      <c r="AO565" s="27" t="s">
        <v>694</v>
      </c>
      <c r="AP565" s="27" t="s">
        <v>694</v>
      </c>
      <c r="AQ565" s="27" t="s">
        <v>694</v>
      </c>
      <c r="AR565" s="27" t="s">
        <v>694</v>
      </c>
      <c r="AS565" s="27" t="s">
        <v>694</v>
      </c>
      <c r="AT565" s="27" t="s">
        <v>694</v>
      </c>
      <c r="AU565" s="27" t="s">
        <v>694</v>
      </c>
      <c r="AV565" s="27" t="s">
        <v>694</v>
      </c>
      <c r="AW565" s="27" t="s">
        <v>694</v>
      </c>
      <c r="AX565" s="27" t="s">
        <v>694</v>
      </c>
      <c r="AY565" s="27" t="s">
        <v>694</v>
      </c>
      <c r="AZ565" s="27" t="s">
        <v>694</v>
      </c>
      <c r="BA565" s="27" t="s">
        <v>694</v>
      </c>
      <c r="BB565" s="27" t="s">
        <v>694</v>
      </c>
      <c r="BC565" s="27" t="s">
        <v>694</v>
      </c>
      <c r="BD565" s="27" t="s">
        <v>694</v>
      </c>
      <c r="BE565" s="27" t="s">
        <v>694</v>
      </c>
      <c r="BF565" s="27" t="s">
        <v>694</v>
      </c>
      <c r="BG565" s="27" t="s">
        <v>694</v>
      </c>
      <c r="BH565" s="27" t="s">
        <v>694</v>
      </c>
      <c r="BI565" s="27" t="s">
        <v>694</v>
      </c>
      <c r="BJ565" s="27" t="s">
        <v>694</v>
      </c>
      <c r="BK565" s="27" t="s">
        <v>694</v>
      </c>
      <c r="BL565" s="27" t="s">
        <v>694</v>
      </c>
      <c r="BM565" s="27" t="s">
        <v>694</v>
      </c>
      <c r="BN565" s="27" t="s">
        <v>694</v>
      </c>
      <c r="BO565" s="27" t="s">
        <v>694</v>
      </c>
      <c r="BP565" s="27" t="s">
        <v>694</v>
      </c>
      <c r="BQ565" s="27" t="s">
        <v>694</v>
      </c>
      <c r="BR565" s="27" t="s">
        <v>694</v>
      </c>
      <c r="BS565" s="27" t="s">
        <v>694</v>
      </c>
      <c r="BT565" s="27" t="s">
        <v>694</v>
      </c>
      <c r="BU565" s="27" t="s">
        <v>694</v>
      </c>
      <c r="BV565" s="27" t="s">
        <v>694</v>
      </c>
      <c r="BW565" s="27" t="s">
        <v>694</v>
      </c>
      <c r="BX565" s="27" t="s">
        <v>694</v>
      </c>
      <c r="BY565" s="27" t="s">
        <v>694</v>
      </c>
      <c r="BZ565" s="27" t="s">
        <v>694</v>
      </c>
      <c r="CA565" s="27" t="s">
        <v>694</v>
      </c>
      <c r="CB565" s="27" t="s">
        <v>694</v>
      </c>
      <c r="CC565" s="27" t="s">
        <v>694</v>
      </c>
      <c r="CD565" s="27" t="s">
        <v>694</v>
      </c>
      <c r="CE565" s="27" t="s">
        <v>694</v>
      </c>
      <c r="CF565" s="27" t="s">
        <v>694</v>
      </c>
      <c r="CG565" s="27" t="s">
        <v>694</v>
      </c>
      <c r="CH565" s="27" t="s">
        <v>694</v>
      </c>
      <c r="CI565" s="27" t="s">
        <v>694</v>
      </c>
      <c r="CJ565" s="27" t="s">
        <v>694</v>
      </c>
      <c r="CK565" s="27" t="s">
        <v>694</v>
      </c>
      <c r="CL565" s="27" t="s">
        <v>694</v>
      </c>
      <c r="CM565" s="27" t="s">
        <v>694</v>
      </c>
      <c r="CN565" s="27" t="s">
        <v>694</v>
      </c>
      <c r="CO565" s="27" t="s">
        <v>694</v>
      </c>
      <c r="CP565" s="27" t="s">
        <v>694</v>
      </c>
      <c r="CQ565" s="27" t="s">
        <v>694</v>
      </c>
      <c r="CR565" s="27" t="s">
        <v>694</v>
      </c>
      <c r="CS565" s="27" t="s">
        <v>694</v>
      </c>
      <c r="CT565" s="27" t="s">
        <v>694</v>
      </c>
      <c r="CU565" s="27" t="s">
        <v>694</v>
      </c>
      <c r="CV565" s="27" t="s">
        <v>694</v>
      </c>
      <c r="CW565" s="27" t="s">
        <v>694</v>
      </c>
      <c r="CX565" s="27" t="s">
        <v>694</v>
      </c>
      <c r="CY565" s="27" t="s">
        <v>694</v>
      </c>
      <c r="CZ565" s="27" t="s">
        <v>694</v>
      </c>
      <c r="DA565" s="27" t="s">
        <v>694</v>
      </c>
      <c r="DB565" s="27" t="s">
        <v>694</v>
      </c>
      <c r="DC565" s="27" t="s">
        <v>694</v>
      </c>
      <c r="DD565" s="27" t="s">
        <v>694</v>
      </c>
      <c r="DE565" s="27" t="s">
        <v>694</v>
      </c>
      <c r="DF565" s="27" t="s">
        <v>694</v>
      </c>
      <c r="DG565" s="27" t="s">
        <v>694</v>
      </c>
      <c r="DH565" s="27" t="s">
        <v>694</v>
      </c>
      <c r="DI565" s="27" t="s">
        <v>694</v>
      </c>
      <c r="DJ565" s="27" t="s">
        <v>694</v>
      </c>
      <c r="DK565" s="27" t="s">
        <v>694</v>
      </c>
      <c r="DL565" s="27" t="s">
        <v>694</v>
      </c>
      <c r="DM565" s="27" t="s">
        <v>694</v>
      </c>
      <c r="DN565" s="27" t="s">
        <v>694</v>
      </c>
      <c r="DO565" s="27" t="s">
        <v>694</v>
      </c>
      <c r="DP565" s="27" t="s">
        <v>694</v>
      </c>
      <c r="DQ565" s="27" t="s">
        <v>694</v>
      </c>
      <c r="DR565" s="27" t="s">
        <v>694</v>
      </c>
      <c r="DS565" s="27" t="s">
        <v>694</v>
      </c>
      <c r="DT565" s="27" t="s">
        <v>694</v>
      </c>
      <c r="DU565" s="27" t="s">
        <v>694</v>
      </c>
      <c r="DV565" s="27" t="s">
        <v>694</v>
      </c>
      <c r="DW565" s="27" t="s">
        <v>694</v>
      </c>
      <c r="DX565" s="27" t="s">
        <v>694</v>
      </c>
      <c r="DY565" s="27" t="s">
        <v>694</v>
      </c>
      <c r="DZ565" s="27" t="s">
        <v>694</v>
      </c>
      <c r="EA565" s="27" t="s">
        <v>694</v>
      </c>
      <c r="EB565" s="27" t="s">
        <v>694</v>
      </c>
      <c r="EC565" s="27" t="s">
        <v>694</v>
      </c>
      <c r="ED565" s="27" t="s">
        <v>694</v>
      </c>
      <c r="EE565" s="27" t="s">
        <v>694</v>
      </c>
      <c r="EF565" s="27" t="s">
        <v>694</v>
      </c>
      <c r="EG565" s="27" t="s">
        <v>694</v>
      </c>
      <c r="EH565" s="27" t="s">
        <v>694</v>
      </c>
      <c r="EI565" s="27" t="s">
        <v>694</v>
      </c>
      <c r="EJ565" s="27" t="s">
        <v>694</v>
      </c>
      <c r="EK565" s="27" t="s">
        <v>694</v>
      </c>
      <c r="EL565" s="27" t="s">
        <v>694</v>
      </c>
      <c r="EM565" s="27" t="s">
        <v>694</v>
      </c>
      <c r="EN565" s="27" t="s">
        <v>694</v>
      </c>
      <c r="EO565" s="27" t="s">
        <v>694</v>
      </c>
      <c r="EP565" s="27" t="s">
        <v>694</v>
      </c>
      <c r="EQ565" s="27" t="s">
        <v>694</v>
      </c>
      <c r="ER565" s="27" t="s">
        <v>694</v>
      </c>
      <c r="ES565" s="27" t="s">
        <v>694</v>
      </c>
      <c r="ET565" s="27" t="s">
        <v>694</v>
      </c>
      <c r="EU565" s="27" t="s">
        <v>694</v>
      </c>
      <c r="EV565" s="27" t="s">
        <v>694</v>
      </c>
      <c r="EW565" s="27" t="s">
        <v>694</v>
      </c>
      <c r="EX565" s="27" t="s">
        <v>694</v>
      </c>
      <c r="EY565" s="27" t="s">
        <v>694</v>
      </c>
      <c r="EZ565" s="27" t="s">
        <v>694</v>
      </c>
      <c r="FA565" s="27" t="s">
        <v>694</v>
      </c>
      <c r="FB565" s="27" t="s">
        <v>694</v>
      </c>
      <c r="FC565" s="27" t="s">
        <v>694</v>
      </c>
      <c r="FD565" s="27" t="s">
        <v>694</v>
      </c>
      <c r="FE565" s="27" t="s">
        <v>694</v>
      </c>
      <c r="FF565" s="42"/>
      <c r="FG565" s="42"/>
    </row>
    <row r="566" spans="1:163" x14ac:dyDescent="0.25">
      <c r="A566" s="27" t="str">
        <f t="shared" si="8"/>
        <v>IR004001003001000000000000000000000000</v>
      </c>
      <c r="B566" s="20" t="s">
        <v>2599</v>
      </c>
      <c r="C566" s="23" t="s">
        <v>2630</v>
      </c>
      <c r="D566" s="23" t="s">
        <v>711</v>
      </c>
      <c r="E566" s="23" t="s">
        <v>702</v>
      </c>
      <c r="F566" s="23" t="s">
        <v>710</v>
      </c>
      <c r="G566" s="21" t="s">
        <v>702</v>
      </c>
      <c r="H566" s="23" t="s">
        <v>697</v>
      </c>
      <c r="I566" s="21" t="s">
        <v>697</v>
      </c>
      <c r="J566" s="23" t="s">
        <v>697</v>
      </c>
      <c r="K566" s="64" t="s">
        <v>697</v>
      </c>
      <c r="L566" s="23" t="s">
        <v>697</v>
      </c>
      <c r="M566" s="23" t="s">
        <v>697</v>
      </c>
      <c r="N566" s="23" t="s">
        <v>697</v>
      </c>
      <c r="O566" s="23" t="s">
        <v>697</v>
      </c>
      <c r="P566" s="27">
        <v>0</v>
      </c>
      <c r="Q566" s="27" t="s">
        <v>698</v>
      </c>
      <c r="R566" s="27" t="s">
        <v>698</v>
      </c>
      <c r="S566" s="28" t="s">
        <v>694</v>
      </c>
      <c r="T566" s="28" t="s">
        <v>922</v>
      </c>
      <c r="U566" s="53" t="s">
        <v>3873</v>
      </c>
      <c r="V566" s="52" t="s">
        <v>905</v>
      </c>
      <c r="W566" s="20"/>
      <c r="X566" s="20"/>
      <c r="Y566" s="20"/>
      <c r="Z566" s="20" t="s">
        <v>2026</v>
      </c>
      <c r="AA566" s="20"/>
      <c r="AB566" s="20"/>
      <c r="AC566" s="20"/>
      <c r="AD566" s="20"/>
      <c r="AE566" s="20"/>
      <c r="AF566" s="20"/>
      <c r="AG566" s="20"/>
      <c r="AH566" s="27" t="s">
        <v>3874</v>
      </c>
      <c r="AI566" s="28" t="s">
        <v>698</v>
      </c>
      <c r="AJ566" s="27" t="s">
        <v>698</v>
      </c>
      <c r="AK566" s="27" t="s">
        <v>698</v>
      </c>
      <c r="AL566" s="27" t="s">
        <v>698</v>
      </c>
      <c r="AM566" s="27" t="s">
        <v>698</v>
      </c>
      <c r="AN566" s="27" t="s">
        <v>698</v>
      </c>
      <c r="AO566" s="27" t="s">
        <v>698</v>
      </c>
      <c r="AP566" s="27" t="s">
        <v>698</v>
      </c>
      <c r="AQ566" s="27" t="s">
        <v>698</v>
      </c>
      <c r="AR566" s="27" t="s">
        <v>698</v>
      </c>
      <c r="AS566" s="27" t="s">
        <v>698</v>
      </c>
      <c r="AT566" s="27" t="s">
        <v>698</v>
      </c>
      <c r="AU566" s="27" t="s">
        <v>698</v>
      </c>
      <c r="AV566" s="27" t="s">
        <v>698</v>
      </c>
      <c r="AW566" s="27" t="s">
        <v>698</v>
      </c>
      <c r="AX566" s="27" t="s">
        <v>698</v>
      </c>
      <c r="AY566" s="27" t="s">
        <v>698</v>
      </c>
      <c r="AZ566" s="27" t="s">
        <v>698</v>
      </c>
      <c r="BA566" s="27" t="s">
        <v>698</v>
      </c>
      <c r="BB566" s="27" t="s">
        <v>698</v>
      </c>
      <c r="BC566" s="27" t="s">
        <v>698</v>
      </c>
      <c r="BD566" s="27" t="s">
        <v>698</v>
      </c>
      <c r="BE566" s="27" t="s">
        <v>698</v>
      </c>
      <c r="BF566" s="27" t="s">
        <v>698</v>
      </c>
      <c r="BG566" s="27" t="s">
        <v>698</v>
      </c>
      <c r="BH566" s="27" t="s">
        <v>698</v>
      </c>
      <c r="BI566" s="27" t="s">
        <v>698</v>
      </c>
      <c r="BJ566" s="27" t="s">
        <v>698</v>
      </c>
      <c r="BK566" s="27" t="s">
        <v>698</v>
      </c>
      <c r="BL566" s="27" t="s">
        <v>698</v>
      </c>
      <c r="BM566" s="27" t="s">
        <v>698</v>
      </c>
      <c r="BN566" s="27" t="s">
        <v>698</v>
      </c>
      <c r="BO566" s="27" t="s">
        <v>698</v>
      </c>
      <c r="BP566" s="27" t="s">
        <v>698</v>
      </c>
      <c r="BQ566" s="27" t="s">
        <v>698</v>
      </c>
      <c r="BR566" s="27" t="s">
        <v>698</v>
      </c>
      <c r="BS566" s="27" t="s">
        <v>698</v>
      </c>
      <c r="BT566" s="27" t="s">
        <v>698</v>
      </c>
      <c r="BU566" s="27" t="s">
        <v>698</v>
      </c>
      <c r="BV566" s="27" t="s">
        <v>704</v>
      </c>
      <c r="BW566" s="27" t="s">
        <v>698</v>
      </c>
      <c r="BX566" s="27" t="s">
        <v>698</v>
      </c>
      <c r="BY566" s="27" t="s">
        <v>698</v>
      </c>
      <c r="BZ566" s="27" t="s">
        <v>698</v>
      </c>
      <c r="CA566" s="27" t="s">
        <v>698</v>
      </c>
      <c r="CB566" s="27" t="s">
        <v>698</v>
      </c>
      <c r="CC566" s="27" t="s">
        <v>698</v>
      </c>
      <c r="CD566" s="27" t="s">
        <v>698</v>
      </c>
      <c r="CE566" s="27" t="s">
        <v>698</v>
      </c>
      <c r="CF566" s="27" t="s">
        <v>698</v>
      </c>
      <c r="CG566" s="27" t="s">
        <v>698</v>
      </c>
      <c r="CH566" s="27" t="s">
        <v>698</v>
      </c>
      <c r="CI566" s="27" t="s">
        <v>698</v>
      </c>
      <c r="CJ566" s="27" t="s">
        <v>698</v>
      </c>
      <c r="CK566" s="27" t="s">
        <v>698</v>
      </c>
      <c r="CL566" s="27" t="s">
        <v>698</v>
      </c>
      <c r="CM566" s="27" t="s">
        <v>698</v>
      </c>
      <c r="CN566" s="27" t="s">
        <v>698</v>
      </c>
      <c r="CO566" s="27" t="s">
        <v>698</v>
      </c>
      <c r="CP566" s="27" t="s">
        <v>698</v>
      </c>
      <c r="CQ566" s="27" t="s">
        <v>698</v>
      </c>
      <c r="CR566" s="27" t="s">
        <v>698</v>
      </c>
      <c r="CS566" s="27" t="s">
        <v>698</v>
      </c>
      <c r="CT566" s="27" t="s">
        <v>698</v>
      </c>
      <c r="CU566" s="27" t="s">
        <v>698</v>
      </c>
      <c r="CV566" s="27" t="s">
        <v>698</v>
      </c>
      <c r="CW566" s="27" t="s">
        <v>698</v>
      </c>
      <c r="CX566" s="27" t="s">
        <v>698</v>
      </c>
      <c r="CY566" s="27" t="s">
        <v>698</v>
      </c>
      <c r="CZ566" s="27" t="s">
        <v>698</v>
      </c>
      <c r="DA566" s="27" t="s">
        <v>698</v>
      </c>
      <c r="DB566" s="27" t="s">
        <v>698</v>
      </c>
      <c r="DC566" s="27" t="s">
        <v>698</v>
      </c>
      <c r="DD566" s="27" t="s">
        <v>698</v>
      </c>
      <c r="DE566" s="27" t="s">
        <v>698</v>
      </c>
      <c r="DF566" s="27" t="s">
        <v>698</v>
      </c>
      <c r="DG566" s="27" t="s">
        <v>698</v>
      </c>
      <c r="DH566" s="27" t="s">
        <v>698</v>
      </c>
      <c r="DI566" s="27" t="s">
        <v>698</v>
      </c>
      <c r="DJ566" s="27" t="s">
        <v>698</v>
      </c>
      <c r="DK566" s="27" t="s">
        <v>698</v>
      </c>
      <c r="DL566" s="27" t="s">
        <v>698</v>
      </c>
      <c r="DM566" s="27" t="s">
        <v>698</v>
      </c>
      <c r="DN566" s="27" t="s">
        <v>698</v>
      </c>
      <c r="DO566" s="27" t="s">
        <v>698</v>
      </c>
      <c r="DP566" s="27" t="s">
        <v>698</v>
      </c>
      <c r="DQ566" s="27" t="s">
        <v>698</v>
      </c>
      <c r="DR566" s="27" t="s">
        <v>698</v>
      </c>
      <c r="DS566" s="27" t="s">
        <v>698</v>
      </c>
      <c r="DT566" s="27" t="s">
        <v>698</v>
      </c>
      <c r="DU566" s="27" t="s">
        <v>698</v>
      </c>
      <c r="DV566" s="27" t="s">
        <v>698</v>
      </c>
      <c r="DW566" s="27" t="s">
        <v>698</v>
      </c>
      <c r="DX566" s="27" t="s">
        <v>698</v>
      </c>
      <c r="DY566" s="27" t="s">
        <v>698</v>
      </c>
      <c r="DZ566" s="27" t="s">
        <v>698</v>
      </c>
      <c r="EA566" s="27" t="s">
        <v>698</v>
      </c>
      <c r="EB566" s="27" t="s">
        <v>698</v>
      </c>
      <c r="EC566" s="27" t="s">
        <v>698</v>
      </c>
      <c r="ED566" s="27" t="s">
        <v>698</v>
      </c>
      <c r="EE566" s="27" t="s">
        <v>698</v>
      </c>
      <c r="EF566" s="27" t="s">
        <v>698</v>
      </c>
      <c r="EG566" s="27" t="s">
        <v>698</v>
      </c>
      <c r="EH566" s="27" t="s">
        <v>698</v>
      </c>
      <c r="EI566" s="27" t="s">
        <v>698</v>
      </c>
      <c r="EJ566" s="27" t="s">
        <v>698</v>
      </c>
      <c r="EK566" s="27" t="s">
        <v>698</v>
      </c>
      <c r="EL566" s="27" t="s">
        <v>698</v>
      </c>
      <c r="EM566" s="27" t="s">
        <v>698</v>
      </c>
      <c r="EN566" s="27" t="s">
        <v>698</v>
      </c>
      <c r="EO566" s="27" t="s">
        <v>698</v>
      </c>
      <c r="EP566" s="27" t="s">
        <v>698</v>
      </c>
      <c r="EQ566" s="27" t="s">
        <v>698</v>
      </c>
      <c r="ER566" s="27" t="s">
        <v>698</v>
      </c>
      <c r="ES566" s="27" t="s">
        <v>698</v>
      </c>
      <c r="ET566" s="27" t="s">
        <v>698</v>
      </c>
      <c r="EU566" s="27" t="s">
        <v>698</v>
      </c>
      <c r="EV566" s="27" t="s">
        <v>698</v>
      </c>
      <c r="EW566" s="27" t="s">
        <v>2705</v>
      </c>
      <c r="EX566" s="27" t="s">
        <v>3821</v>
      </c>
      <c r="EY566" s="27" t="s">
        <v>2707</v>
      </c>
      <c r="EZ566" s="27" t="s">
        <v>694</v>
      </c>
      <c r="FA566" s="27" t="s">
        <v>694</v>
      </c>
      <c r="FB566" s="27" t="s">
        <v>694</v>
      </c>
      <c r="FC566" s="27" t="s">
        <v>694</v>
      </c>
      <c r="FD566" s="27" t="s">
        <v>694</v>
      </c>
      <c r="FE566" s="27" t="s">
        <v>3822</v>
      </c>
      <c r="FF566" s="42"/>
      <c r="FG566" s="42"/>
    </row>
    <row r="567" spans="1:163" x14ac:dyDescent="0.25">
      <c r="A567" s="27" t="str">
        <f t="shared" si="8"/>
        <v>IR004001003002000000000000000000000000</v>
      </c>
      <c r="B567" s="20" t="s">
        <v>2599</v>
      </c>
      <c r="C567" s="23" t="s">
        <v>2630</v>
      </c>
      <c r="D567" s="23" t="s">
        <v>711</v>
      </c>
      <c r="E567" s="23" t="s">
        <v>702</v>
      </c>
      <c r="F567" s="23" t="s">
        <v>710</v>
      </c>
      <c r="G567" s="21" t="s">
        <v>707</v>
      </c>
      <c r="H567" s="23" t="s">
        <v>697</v>
      </c>
      <c r="I567" s="21" t="s">
        <v>697</v>
      </c>
      <c r="J567" s="23" t="s">
        <v>697</v>
      </c>
      <c r="K567" s="64" t="s">
        <v>697</v>
      </c>
      <c r="L567" s="23" t="s">
        <v>697</v>
      </c>
      <c r="M567" s="23" t="s">
        <v>697</v>
      </c>
      <c r="N567" s="23" t="s">
        <v>697</v>
      </c>
      <c r="O567" s="23" t="s">
        <v>697</v>
      </c>
      <c r="P567" s="27">
        <v>0</v>
      </c>
      <c r="Q567" s="27" t="s">
        <v>698</v>
      </c>
      <c r="R567" s="27" t="s">
        <v>698</v>
      </c>
      <c r="S567" s="28" t="s">
        <v>694</v>
      </c>
      <c r="T567" s="28" t="s">
        <v>922</v>
      </c>
      <c r="U567" s="53" t="s">
        <v>3875</v>
      </c>
      <c r="V567" s="52" t="s">
        <v>905</v>
      </c>
      <c r="W567" s="20"/>
      <c r="X567" s="20"/>
      <c r="Y567" s="20"/>
      <c r="Z567" s="20" t="s">
        <v>3876</v>
      </c>
      <c r="AA567" s="20"/>
      <c r="AB567" s="20"/>
      <c r="AC567" s="20"/>
      <c r="AD567" s="20"/>
      <c r="AE567" s="20"/>
      <c r="AF567" s="20"/>
      <c r="AG567" s="20"/>
      <c r="AH567" s="27" t="s">
        <v>3877</v>
      </c>
      <c r="AI567" s="28" t="s">
        <v>698</v>
      </c>
      <c r="AJ567" s="27" t="s">
        <v>698</v>
      </c>
      <c r="AK567" s="27" t="s">
        <v>698</v>
      </c>
      <c r="AL567" s="27" t="s">
        <v>698</v>
      </c>
      <c r="AM567" s="27" t="s">
        <v>698</v>
      </c>
      <c r="AN567" s="27" t="s">
        <v>698</v>
      </c>
      <c r="AO567" s="27" t="s">
        <v>698</v>
      </c>
      <c r="AP567" s="27" t="s">
        <v>698</v>
      </c>
      <c r="AQ567" s="27" t="s">
        <v>698</v>
      </c>
      <c r="AR567" s="27" t="s">
        <v>698</v>
      </c>
      <c r="AS567" s="27" t="s">
        <v>698</v>
      </c>
      <c r="AT567" s="27" t="s">
        <v>698</v>
      </c>
      <c r="AU567" s="27" t="s">
        <v>698</v>
      </c>
      <c r="AV567" s="27" t="s">
        <v>698</v>
      </c>
      <c r="AW567" s="27" t="s">
        <v>698</v>
      </c>
      <c r="AX567" s="27" t="s">
        <v>698</v>
      </c>
      <c r="AY567" s="27" t="s">
        <v>698</v>
      </c>
      <c r="AZ567" s="27" t="s">
        <v>698</v>
      </c>
      <c r="BA567" s="27" t="s">
        <v>698</v>
      </c>
      <c r="BB567" s="27" t="s">
        <v>698</v>
      </c>
      <c r="BC567" s="27" t="s">
        <v>698</v>
      </c>
      <c r="BD567" s="27" t="s">
        <v>698</v>
      </c>
      <c r="BE567" s="27" t="s">
        <v>698</v>
      </c>
      <c r="BF567" s="27" t="s">
        <v>698</v>
      </c>
      <c r="BG567" s="27" t="s">
        <v>698</v>
      </c>
      <c r="BH567" s="27" t="s">
        <v>698</v>
      </c>
      <c r="BI567" s="27" t="s">
        <v>698</v>
      </c>
      <c r="BJ567" s="27" t="s">
        <v>698</v>
      </c>
      <c r="BK567" s="27" t="s">
        <v>698</v>
      </c>
      <c r="BL567" s="27" t="s">
        <v>698</v>
      </c>
      <c r="BM567" s="27" t="s">
        <v>698</v>
      </c>
      <c r="BN567" s="27" t="s">
        <v>698</v>
      </c>
      <c r="BO567" s="27" t="s">
        <v>698</v>
      </c>
      <c r="BP567" s="27" t="s">
        <v>698</v>
      </c>
      <c r="BQ567" s="27" t="s">
        <v>698</v>
      </c>
      <c r="BR567" s="27" t="s">
        <v>698</v>
      </c>
      <c r="BS567" s="27" t="s">
        <v>698</v>
      </c>
      <c r="BT567" s="27" t="s">
        <v>698</v>
      </c>
      <c r="BU567" s="27" t="s">
        <v>698</v>
      </c>
      <c r="BV567" s="27" t="s">
        <v>704</v>
      </c>
      <c r="BW567" s="27" t="s">
        <v>698</v>
      </c>
      <c r="BX567" s="27" t="s">
        <v>698</v>
      </c>
      <c r="BY567" s="27" t="s">
        <v>698</v>
      </c>
      <c r="BZ567" s="27" t="s">
        <v>698</v>
      </c>
      <c r="CA567" s="27" t="s">
        <v>698</v>
      </c>
      <c r="CB567" s="27" t="s">
        <v>698</v>
      </c>
      <c r="CC567" s="27" t="s">
        <v>698</v>
      </c>
      <c r="CD567" s="27" t="s">
        <v>698</v>
      </c>
      <c r="CE567" s="27" t="s">
        <v>698</v>
      </c>
      <c r="CF567" s="27" t="s">
        <v>698</v>
      </c>
      <c r="CG567" s="27" t="s">
        <v>698</v>
      </c>
      <c r="CH567" s="27" t="s">
        <v>698</v>
      </c>
      <c r="CI567" s="27" t="s">
        <v>698</v>
      </c>
      <c r="CJ567" s="27" t="s">
        <v>698</v>
      </c>
      <c r="CK567" s="27" t="s">
        <v>698</v>
      </c>
      <c r="CL567" s="27" t="s">
        <v>698</v>
      </c>
      <c r="CM567" s="27" t="s">
        <v>698</v>
      </c>
      <c r="CN567" s="27" t="s">
        <v>698</v>
      </c>
      <c r="CO567" s="27" t="s">
        <v>698</v>
      </c>
      <c r="CP567" s="27" t="s">
        <v>698</v>
      </c>
      <c r="CQ567" s="27" t="s">
        <v>698</v>
      </c>
      <c r="CR567" s="27" t="s">
        <v>698</v>
      </c>
      <c r="CS567" s="27" t="s">
        <v>698</v>
      </c>
      <c r="CT567" s="27" t="s">
        <v>698</v>
      </c>
      <c r="CU567" s="27" t="s">
        <v>698</v>
      </c>
      <c r="CV567" s="27" t="s">
        <v>698</v>
      </c>
      <c r="CW567" s="27" t="s">
        <v>698</v>
      </c>
      <c r="CX567" s="27" t="s">
        <v>698</v>
      </c>
      <c r="CY567" s="27" t="s">
        <v>698</v>
      </c>
      <c r="CZ567" s="27" t="s">
        <v>698</v>
      </c>
      <c r="DA567" s="27" t="s">
        <v>698</v>
      </c>
      <c r="DB567" s="27" t="s">
        <v>698</v>
      </c>
      <c r="DC567" s="27" t="s">
        <v>698</v>
      </c>
      <c r="DD567" s="27" t="s">
        <v>698</v>
      </c>
      <c r="DE567" s="27" t="s">
        <v>698</v>
      </c>
      <c r="DF567" s="27" t="s">
        <v>698</v>
      </c>
      <c r="DG567" s="27" t="s">
        <v>698</v>
      </c>
      <c r="DH567" s="27" t="s">
        <v>698</v>
      </c>
      <c r="DI567" s="27" t="s">
        <v>698</v>
      </c>
      <c r="DJ567" s="27" t="s">
        <v>698</v>
      </c>
      <c r="DK567" s="27" t="s">
        <v>698</v>
      </c>
      <c r="DL567" s="27" t="s">
        <v>698</v>
      </c>
      <c r="DM567" s="27" t="s">
        <v>698</v>
      </c>
      <c r="DN567" s="27" t="s">
        <v>698</v>
      </c>
      <c r="DO567" s="27" t="s">
        <v>698</v>
      </c>
      <c r="DP567" s="27" t="s">
        <v>698</v>
      </c>
      <c r="DQ567" s="27" t="s">
        <v>698</v>
      </c>
      <c r="DR567" s="27" t="s">
        <v>698</v>
      </c>
      <c r="DS567" s="27" t="s">
        <v>698</v>
      </c>
      <c r="DT567" s="27" t="s">
        <v>698</v>
      </c>
      <c r="DU567" s="27" t="s">
        <v>698</v>
      </c>
      <c r="DV567" s="27" t="s">
        <v>698</v>
      </c>
      <c r="DW567" s="27" t="s">
        <v>698</v>
      </c>
      <c r="DX567" s="27" t="s">
        <v>698</v>
      </c>
      <c r="DY567" s="27" t="s">
        <v>698</v>
      </c>
      <c r="DZ567" s="27" t="s">
        <v>698</v>
      </c>
      <c r="EA567" s="27" t="s">
        <v>698</v>
      </c>
      <c r="EB567" s="27" t="s">
        <v>698</v>
      </c>
      <c r="EC567" s="27" t="s">
        <v>698</v>
      </c>
      <c r="ED567" s="27" t="s">
        <v>698</v>
      </c>
      <c r="EE567" s="27" t="s">
        <v>698</v>
      </c>
      <c r="EF567" s="27" t="s">
        <v>698</v>
      </c>
      <c r="EG567" s="27" t="s">
        <v>698</v>
      </c>
      <c r="EH567" s="27" t="s">
        <v>698</v>
      </c>
      <c r="EI567" s="27" t="s">
        <v>698</v>
      </c>
      <c r="EJ567" s="27" t="s">
        <v>698</v>
      </c>
      <c r="EK567" s="27" t="s">
        <v>698</v>
      </c>
      <c r="EL567" s="27" t="s">
        <v>698</v>
      </c>
      <c r="EM567" s="27" t="s">
        <v>698</v>
      </c>
      <c r="EN567" s="27" t="s">
        <v>698</v>
      </c>
      <c r="EO567" s="27" t="s">
        <v>698</v>
      </c>
      <c r="EP567" s="27" t="s">
        <v>698</v>
      </c>
      <c r="EQ567" s="27" t="s">
        <v>698</v>
      </c>
      <c r="ER567" s="27" t="s">
        <v>698</v>
      </c>
      <c r="ES567" s="27" t="s">
        <v>698</v>
      </c>
      <c r="ET567" s="27" t="s">
        <v>698</v>
      </c>
      <c r="EU567" s="27" t="s">
        <v>698</v>
      </c>
      <c r="EV567" s="27" t="s">
        <v>698</v>
      </c>
      <c r="EW567" s="27" t="s">
        <v>2705</v>
      </c>
      <c r="EX567" s="27" t="s">
        <v>3821</v>
      </c>
      <c r="EY567" s="27" t="s">
        <v>2707</v>
      </c>
      <c r="EZ567" s="27" t="s">
        <v>694</v>
      </c>
      <c r="FA567" s="27" t="s">
        <v>694</v>
      </c>
      <c r="FB567" s="27" t="s">
        <v>694</v>
      </c>
      <c r="FC567" s="27" t="s">
        <v>694</v>
      </c>
      <c r="FD567" s="27" t="s">
        <v>694</v>
      </c>
      <c r="FE567" s="27" t="s">
        <v>3822</v>
      </c>
      <c r="FF567" s="42"/>
      <c r="FG567" s="42"/>
    </row>
    <row r="568" spans="1:163" x14ac:dyDescent="0.25">
      <c r="A568" s="27" t="str">
        <f t="shared" si="8"/>
        <v>IR004001003003000000000000000000000000</v>
      </c>
      <c r="B568" s="20" t="s">
        <v>2599</v>
      </c>
      <c r="C568" s="23" t="s">
        <v>2630</v>
      </c>
      <c r="D568" s="23" t="s">
        <v>711</v>
      </c>
      <c r="E568" s="23" t="s">
        <v>702</v>
      </c>
      <c r="F568" s="23" t="s">
        <v>710</v>
      </c>
      <c r="G568" s="21" t="s">
        <v>710</v>
      </c>
      <c r="H568" s="23" t="s">
        <v>697</v>
      </c>
      <c r="I568" s="21" t="s">
        <v>697</v>
      </c>
      <c r="J568" s="23" t="s">
        <v>697</v>
      </c>
      <c r="K568" s="64" t="s">
        <v>697</v>
      </c>
      <c r="L568" s="23" t="s">
        <v>697</v>
      </c>
      <c r="M568" s="23" t="s">
        <v>697</v>
      </c>
      <c r="N568" s="23" t="s">
        <v>697</v>
      </c>
      <c r="O568" s="23" t="s">
        <v>697</v>
      </c>
      <c r="P568" s="27">
        <v>0</v>
      </c>
      <c r="Q568" s="27" t="s">
        <v>698</v>
      </c>
      <c r="R568" s="27" t="s">
        <v>698</v>
      </c>
      <c r="S568" s="28" t="s">
        <v>694</v>
      </c>
      <c r="T568" s="28" t="s">
        <v>922</v>
      </c>
      <c r="U568" s="53" t="s">
        <v>3878</v>
      </c>
      <c r="V568" s="52" t="s">
        <v>905</v>
      </c>
      <c r="W568" s="20"/>
      <c r="X568" s="20"/>
      <c r="Y568" s="20"/>
      <c r="Z568" s="20" t="s">
        <v>3879</v>
      </c>
      <c r="AA568" s="20"/>
      <c r="AB568" s="20"/>
      <c r="AC568" s="20"/>
      <c r="AD568" s="20"/>
      <c r="AE568" s="20"/>
      <c r="AF568" s="20"/>
      <c r="AG568" s="20"/>
      <c r="AH568" s="27" t="s">
        <v>3880</v>
      </c>
      <c r="AI568" s="28" t="s">
        <v>698</v>
      </c>
      <c r="AJ568" s="27" t="s">
        <v>698</v>
      </c>
      <c r="AK568" s="27" t="s">
        <v>698</v>
      </c>
      <c r="AL568" s="27" t="s">
        <v>698</v>
      </c>
      <c r="AM568" s="27" t="s">
        <v>698</v>
      </c>
      <c r="AN568" s="27" t="s">
        <v>698</v>
      </c>
      <c r="AO568" s="27" t="s">
        <v>698</v>
      </c>
      <c r="AP568" s="27" t="s">
        <v>698</v>
      </c>
      <c r="AQ568" s="27" t="s">
        <v>698</v>
      </c>
      <c r="AR568" s="27" t="s">
        <v>698</v>
      </c>
      <c r="AS568" s="27" t="s">
        <v>698</v>
      </c>
      <c r="AT568" s="27" t="s">
        <v>698</v>
      </c>
      <c r="AU568" s="27" t="s">
        <v>698</v>
      </c>
      <c r="AV568" s="27" t="s">
        <v>698</v>
      </c>
      <c r="AW568" s="27" t="s">
        <v>698</v>
      </c>
      <c r="AX568" s="27" t="s">
        <v>698</v>
      </c>
      <c r="AY568" s="27" t="s">
        <v>698</v>
      </c>
      <c r="AZ568" s="27" t="s">
        <v>698</v>
      </c>
      <c r="BA568" s="27" t="s">
        <v>698</v>
      </c>
      <c r="BB568" s="27" t="s">
        <v>698</v>
      </c>
      <c r="BC568" s="27" t="s">
        <v>698</v>
      </c>
      <c r="BD568" s="27" t="s">
        <v>698</v>
      </c>
      <c r="BE568" s="27" t="s">
        <v>698</v>
      </c>
      <c r="BF568" s="27" t="s">
        <v>698</v>
      </c>
      <c r="BG568" s="27" t="s">
        <v>698</v>
      </c>
      <c r="BH568" s="27" t="s">
        <v>698</v>
      </c>
      <c r="BI568" s="27" t="s">
        <v>698</v>
      </c>
      <c r="BJ568" s="27" t="s">
        <v>698</v>
      </c>
      <c r="BK568" s="27" t="s">
        <v>698</v>
      </c>
      <c r="BL568" s="27" t="s">
        <v>698</v>
      </c>
      <c r="BM568" s="27" t="s">
        <v>698</v>
      </c>
      <c r="BN568" s="27" t="s">
        <v>698</v>
      </c>
      <c r="BO568" s="27" t="s">
        <v>698</v>
      </c>
      <c r="BP568" s="27" t="s">
        <v>698</v>
      </c>
      <c r="BQ568" s="27" t="s">
        <v>698</v>
      </c>
      <c r="BR568" s="27" t="s">
        <v>698</v>
      </c>
      <c r="BS568" s="27" t="s">
        <v>698</v>
      </c>
      <c r="BT568" s="27" t="s">
        <v>698</v>
      </c>
      <c r="BU568" s="27" t="s">
        <v>698</v>
      </c>
      <c r="BV568" s="27" t="s">
        <v>704</v>
      </c>
      <c r="BW568" s="27" t="s">
        <v>698</v>
      </c>
      <c r="BX568" s="27" t="s">
        <v>698</v>
      </c>
      <c r="BY568" s="27" t="s">
        <v>698</v>
      </c>
      <c r="BZ568" s="27" t="s">
        <v>698</v>
      </c>
      <c r="CA568" s="27" t="s">
        <v>698</v>
      </c>
      <c r="CB568" s="27" t="s">
        <v>698</v>
      </c>
      <c r="CC568" s="27" t="s">
        <v>698</v>
      </c>
      <c r="CD568" s="27" t="s">
        <v>698</v>
      </c>
      <c r="CE568" s="27" t="s">
        <v>698</v>
      </c>
      <c r="CF568" s="27" t="s">
        <v>698</v>
      </c>
      <c r="CG568" s="27" t="s">
        <v>698</v>
      </c>
      <c r="CH568" s="27" t="s">
        <v>698</v>
      </c>
      <c r="CI568" s="27" t="s">
        <v>698</v>
      </c>
      <c r="CJ568" s="27" t="s">
        <v>698</v>
      </c>
      <c r="CK568" s="27" t="s">
        <v>698</v>
      </c>
      <c r="CL568" s="27" t="s">
        <v>698</v>
      </c>
      <c r="CM568" s="27" t="s">
        <v>698</v>
      </c>
      <c r="CN568" s="27" t="s">
        <v>698</v>
      </c>
      <c r="CO568" s="27" t="s">
        <v>698</v>
      </c>
      <c r="CP568" s="27" t="s">
        <v>698</v>
      </c>
      <c r="CQ568" s="27" t="s">
        <v>698</v>
      </c>
      <c r="CR568" s="27" t="s">
        <v>698</v>
      </c>
      <c r="CS568" s="27" t="s">
        <v>698</v>
      </c>
      <c r="CT568" s="27" t="s">
        <v>698</v>
      </c>
      <c r="CU568" s="27" t="s">
        <v>698</v>
      </c>
      <c r="CV568" s="27" t="s">
        <v>698</v>
      </c>
      <c r="CW568" s="27" t="s">
        <v>698</v>
      </c>
      <c r="CX568" s="27" t="s">
        <v>698</v>
      </c>
      <c r="CY568" s="27" t="s">
        <v>698</v>
      </c>
      <c r="CZ568" s="27" t="s">
        <v>698</v>
      </c>
      <c r="DA568" s="27" t="s">
        <v>698</v>
      </c>
      <c r="DB568" s="27" t="s">
        <v>698</v>
      </c>
      <c r="DC568" s="27" t="s">
        <v>698</v>
      </c>
      <c r="DD568" s="27" t="s">
        <v>698</v>
      </c>
      <c r="DE568" s="27" t="s">
        <v>698</v>
      </c>
      <c r="DF568" s="27" t="s">
        <v>698</v>
      </c>
      <c r="DG568" s="27" t="s">
        <v>698</v>
      </c>
      <c r="DH568" s="27" t="s">
        <v>698</v>
      </c>
      <c r="DI568" s="27" t="s">
        <v>698</v>
      </c>
      <c r="DJ568" s="27" t="s">
        <v>698</v>
      </c>
      <c r="DK568" s="27" t="s">
        <v>698</v>
      </c>
      <c r="DL568" s="27" t="s">
        <v>698</v>
      </c>
      <c r="DM568" s="27" t="s">
        <v>698</v>
      </c>
      <c r="DN568" s="27" t="s">
        <v>698</v>
      </c>
      <c r="DO568" s="27" t="s">
        <v>698</v>
      </c>
      <c r="DP568" s="27" t="s">
        <v>698</v>
      </c>
      <c r="DQ568" s="27" t="s">
        <v>698</v>
      </c>
      <c r="DR568" s="27" t="s">
        <v>698</v>
      </c>
      <c r="DS568" s="27" t="s">
        <v>698</v>
      </c>
      <c r="DT568" s="27" t="s">
        <v>698</v>
      </c>
      <c r="DU568" s="27" t="s">
        <v>698</v>
      </c>
      <c r="DV568" s="27" t="s">
        <v>698</v>
      </c>
      <c r="DW568" s="27" t="s">
        <v>698</v>
      </c>
      <c r="DX568" s="27" t="s">
        <v>698</v>
      </c>
      <c r="DY568" s="27" t="s">
        <v>698</v>
      </c>
      <c r="DZ568" s="27" t="s">
        <v>698</v>
      </c>
      <c r="EA568" s="27" t="s">
        <v>698</v>
      </c>
      <c r="EB568" s="27" t="s">
        <v>698</v>
      </c>
      <c r="EC568" s="27" t="s">
        <v>698</v>
      </c>
      <c r="ED568" s="27" t="s">
        <v>698</v>
      </c>
      <c r="EE568" s="27" t="s">
        <v>698</v>
      </c>
      <c r="EF568" s="27" t="s">
        <v>698</v>
      </c>
      <c r="EG568" s="27" t="s">
        <v>698</v>
      </c>
      <c r="EH568" s="27" t="s">
        <v>698</v>
      </c>
      <c r="EI568" s="27" t="s">
        <v>698</v>
      </c>
      <c r="EJ568" s="27" t="s">
        <v>698</v>
      </c>
      <c r="EK568" s="27" t="s">
        <v>698</v>
      </c>
      <c r="EL568" s="27" t="s">
        <v>698</v>
      </c>
      <c r="EM568" s="27" t="s">
        <v>698</v>
      </c>
      <c r="EN568" s="27" t="s">
        <v>698</v>
      </c>
      <c r="EO568" s="27" t="s">
        <v>698</v>
      </c>
      <c r="EP568" s="27" t="s">
        <v>698</v>
      </c>
      <c r="EQ568" s="27" t="s">
        <v>698</v>
      </c>
      <c r="ER568" s="27" t="s">
        <v>698</v>
      </c>
      <c r="ES568" s="27" t="s">
        <v>698</v>
      </c>
      <c r="ET568" s="27" t="s">
        <v>698</v>
      </c>
      <c r="EU568" s="27" t="s">
        <v>698</v>
      </c>
      <c r="EV568" s="27" t="s">
        <v>698</v>
      </c>
      <c r="EW568" s="27" t="s">
        <v>2705</v>
      </c>
      <c r="EX568" s="27" t="s">
        <v>3821</v>
      </c>
      <c r="EY568" s="27" t="s">
        <v>2707</v>
      </c>
      <c r="EZ568" s="27" t="s">
        <v>694</v>
      </c>
      <c r="FA568" s="27" t="s">
        <v>694</v>
      </c>
      <c r="FB568" s="27" t="s">
        <v>694</v>
      </c>
      <c r="FC568" s="27" t="s">
        <v>694</v>
      </c>
      <c r="FD568" s="27" t="s">
        <v>694</v>
      </c>
      <c r="FE568" s="27" t="s">
        <v>3822</v>
      </c>
      <c r="FF568" s="42"/>
      <c r="FG568" s="42"/>
    </row>
    <row r="569" spans="1:163" x14ac:dyDescent="0.25">
      <c r="A569" s="27" t="str">
        <f t="shared" si="8"/>
        <v>IR004002000000000000000000000000000000</v>
      </c>
      <c r="B569" s="27" t="s">
        <v>694</v>
      </c>
      <c r="C569" s="23" t="s">
        <v>2630</v>
      </c>
      <c r="D569" s="23" t="s">
        <v>711</v>
      </c>
      <c r="E569" s="23" t="s">
        <v>707</v>
      </c>
      <c r="F569" s="23" t="s">
        <v>697</v>
      </c>
      <c r="G569" s="23" t="s">
        <v>697</v>
      </c>
      <c r="H569" s="23" t="s">
        <v>697</v>
      </c>
      <c r="I569" s="21" t="s">
        <v>697</v>
      </c>
      <c r="J569" s="23" t="s">
        <v>697</v>
      </c>
      <c r="K569" s="64" t="s">
        <v>697</v>
      </c>
      <c r="L569" s="23" t="s">
        <v>697</v>
      </c>
      <c r="M569" s="23" t="s">
        <v>697</v>
      </c>
      <c r="N569" s="23" t="s">
        <v>697</v>
      </c>
      <c r="O569" s="23" t="s">
        <v>697</v>
      </c>
      <c r="P569" s="27">
        <v>0</v>
      </c>
      <c r="Q569" s="27" t="s">
        <v>698</v>
      </c>
      <c r="R569" s="27" t="s">
        <v>698</v>
      </c>
      <c r="S569" s="28" t="s">
        <v>694</v>
      </c>
      <c r="T569" s="28" t="s">
        <v>922</v>
      </c>
      <c r="U569" s="31" t="s">
        <v>3725</v>
      </c>
      <c r="V569" s="52" t="s">
        <v>905</v>
      </c>
      <c r="W569" s="20"/>
      <c r="X569" s="20" t="s">
        <v>3726</v>
      </c>
      <c r="Y569" s="20"/>
      <c r="Z569" s="20"/>
      <c r="AA569" s="20"/>
      <c r="AB569" s="20"/>
      <c r="AC569" s="20"/>
      <c r="AD569" s="20"/>
      <c r="AE569" s="20"/>
      <c r="AF569" s="20"/>
      <c r="AG569" s="20"/>
      <c r="AH569" s="27" t="s">
        <v>3881</v>
      </c>
      <c r="AI569" s="28" t="s">
        <v>698</v>
      </c>
      <c r="AJ569" s="27" t="s">
        <v>694</v>
      </c>
      <c r="AK569" s="27" t="s">
        <v>694</v>
      </c>
      <c r="AL569" s="27" t="s">
        <v>694</v>
      </c>
      <c r="AM569" s="27" t="s">
        <v>694</v>
      </c>
      <c r="AN569" s="27" t="s">
        <v>694</v>
      </c>
      <c r="AO569" s="27" t="s">
        <v>694</v>
      </c>
      <c r="AP569" s="27" t="s">
        <v>694</v>
      </c>
      <c r="AQ569" s="27" t="s">
        <v>694</v>
      </c>
      <c r="AR569" s="27" t="s">
        <v>694</v>
      </c>
      <c r="AS569" s="27" t="s">
        <v>694</v>
      </c>
      <c r="AT569" s="27" t="s">
        <v>694</v>
      </c>
      <c r="AU569" s="27" t="s">
        <v>694</v>
      </c>
      <c r="AV569" s="27" t="s">
        <v>694</v>
      </c>
      <c r="AW569" s="27" t="s">
        <v>694</v>
      </c>
      <c r="AX569" s="27" t="s">
        <v>694</v>
      </c>
      <c r="AY569" s="27" t="s">
        <v>694</v>
      </c>
      <c r="AZ569" s="27" t="s">
        <v>694</v>
      </c>
      <c r="BA569" s="27" t="s">
        <v>694</v>
      </c>
      <c r="BB569" s="27" t="s">
        <v>694</v>
      </c>
      <c r="BC569" s="27" t="s">
        <v>694</v>
      </c>
      <c r="BD569" s="27" t="s">
        <v>694</v>
      </c>
      <c r="BE569" s="27" t="s">
        <v>694</v>
      </c>
      <c r="BF569" s="27" t="s">
        <v>694</v>
      </c>
      <c r="BG569" s="27" t="s">
        <v>694</v>
      </c>
      <c r="BH569" s="27" t="s">
        <v>694</v>
      </c>
      <c r="BI569" s="27" t="s">
        <v>694</v>
      </c>
      <c r="BJ569" s="27" t="s">
        <v>694</v>
      </c>
      <c r="BK569" s="27" t="s">
        <v>694</v>
      </c>
      <c r="BL569" s="27" t="s">
        <v>694</v>
      </c>
      <c r="BM569" s="27" t="s">
        <v>694</v>
      </c>
      <c r="BN569" s="27" t="s">
        <v>694</v>
      </c>
      <c r="BO569" s="27" t="s">
        <v>694</v>
      </c>
      <c r="BP569" s="27" t="s">
        <v>694</v>
      </c>
      <c r="BQ569" s="27" t="s">
        <v>694</v>
      </c>
      <c r="BR569" s="27" t="s">
        <v>694</v>
      </c>
      <c r="BS569" s="27" t="s">
        <v>694</v>
      </c>
      <c r="BT569" s="27" t="s">
        <v>694</v>
      </c>
      <c r="BU569" s="27" t="s">
        <v>694</v>
      </c>
      <c r="BV569" s="27" t="s">
        <v>694</v>
      </c>
      <c r="BW569" s="27" t="s">
        <v>694</v>
      </c>
      <c r="BX569" s="27" t="s">
        <v>694</v>
      </c>
      <c r="BY569" s="27" t="s">
        <v>694</v>
      </c>
      <c r="BZ569" s="27" t="s">
        <v>694</v>
      </c>
      <c r="CA569" s="27" t="s">
        <v>694</v>
      </c>
      <c r="CB569" s="27" t="s">
        <v>694</v>
      </c>
      <c r="CC569" s="27" t="s">
        <v>694</v>
      </c>
      <c r="CD569" s="27" t="s">
        <v>694</v>
      </c>
      <c r="CE569" s="27" t="s">
        <v>694</v>
      </c>
      <c r="CF569" s="27" t="s">
        <v>694</v>
      </c>
      <c r="CG569" s="27" t="s">
        <v>694</v>
      </c>
      <c r="CH569" s="27" t="s">
        <v>694</v>
      </c>
      <c r="CI569" s="27" t="s">
        <v>694</v>
      </c>
      <c r="CJ569" s="27" t="s">
        <v>694</v>
      </c>
      <c r="CK569" s="27" t="s">
        <v>694</v>
      </c>
      <c r="CL569" s="27" t="s">
        <v>694</v>
      </c>
      <c r="CM569" s="27" t="s">
        <v>694</v>
      </c>
      <c r="CN569" s="27" t="s">
        <v>694</v>
      </c>
      <c r="CO569" s="27" t="s">
        <v>694</v>
      </c>
      <c r="CP569" s="27" t="s">
        <v>694</v>
      </c>
      <c r="CQ569" s="27" t="s">
        <v>694</v>
      </c>
      <c r="CR569" s="27" t="s">
        <v>694</v>
      </c>
      <c r="CS569" s="27" t="s">
        <v>694</v>
      </c>
      <c r="CT569" s="27" t="s">
        <v>694</v>
      </c>
      <c r="CU569" s="27" t="s">
        <v>694</v>
      </c>
      <c r="CV569" s="27" t="s">
        <v>694</v>
      </c>
      <c r="CW569" s="27" t="s">
        <v>694</v>
      </c>
      <c r="CX569" s="27" t="s">
        <v>694</v>
      </c>
      <c r="CY569" s="27" t="s">
        <v>694</v>
      </c>
      <c r="CZ569" s="27" t="s">
        <v>694</v>
      </c>
      <c r="DA569" s="27" t="s">
        <v>694</v>
      </c>
      <c r="DB569" s="27" t="s">
        <v>694</v>
      </c>
      <c r="DC569" s="27" t="s">
        <v>694</v>
      </c>
      <c r="DD569" s="27" t="s">
        <v>694</v>
      </c>
      <c r="DE569" s="27" t="s">
        <v>694</v>
      </c>
      <c r="DF569" s="27" t="s">
        <v>694</v>
      </c>
      <c r="DG569" s="27" t="s">
        <v>694</v>
      </c>
      <c r="DH569" s="27" t="s">
        <v>694</v>
      </c>
      <c r="DI569" s="27" t="s">
        <v>694</v>
      </c>
      <c r="DJ569" s="27" t="s">
        <v>694</v>
      </c>
      <c r="DK569" s="27" t="s">
        <v>694</v>
      </c>
      <c r="DL569" s="27" t="s">
        <v>694</v>
      </c>
      <c r="DM569" s="27" t="s">
        <v>694</v>
      </c>
      <c r="DN569" s="27" t="s">
        <v>694</v>
      </c>
      <c r="DO569" s="27" t="s">
        <v>694</v>
      </c>
      <c r="DP569" s="27" t="s">
        <v>694</v>
      </c>
      <c r="DQ569" s="27" t="s">
        <v>694</v>
      </c>
      <c r="DR569" s="27" t="s">
        <v>694</v>
      </c>
      <c r="DS569" s="27" t="s">
        <v>694</v>
      </c>
      <c r="DT569" s="27" t="s">
        <v>694</v>
      </c>
      <c r="DU569" s="27" t="s">
        <v>694</v>
      </c>
      <c r="DV569" s="27" t="s">
        <v>694</v>
      </c>
      <c r="DW569" s="27" t="s">
        <v>694</v>
      </c>
      <c r="DX569" s="27" t="s">
        <v>694</v>
      </c>
      <c r="DY569" s="27" t="s">
        <v>694</v>
      </c>
      <c r="DZ569" s="27" t="s">
        <v>694</v>
      </c>
      <c r="EA569" s="27" t="s">
        <v>694</v>
      </c>
      <c r="EB569" s="27" t="s">
        <v>694</v>
      </c>
      <c r="EC569" s="27" t="s">
        <v>694</v>
      </c>
      <c r="ED569" s="27" t="s">
        <v>694</v>
      </c>
      <c r="EE569" s="27" t="s">
        <v>694</v>
      </c>
      <c r="EF569" s="27" t="s">
        <v>694</v>
      </c>
      <c r="EG569" s="27" t="s">
        <v>694</v>
      </c>
      <c r="EH569" s="27" t="s">
        <v>694</v>
      </c>
      <c r="EI569" s="27" t="s">
        <v>694</v>
      </c>
      <c r="EJ569" s="27" t="s">
        <v>694</v>
      </c>
      <c r="EK569" s="27" t="s">
        <v>694</v>
      </c>
      <c r="EL569" s="27" t="s">
        <v>694</v>
      </c>
      <c r="EM569" s="27" t="s">
        <v>694</v>
      </c>
      <c r="EN569" s="27" t="s">
        <v>694</v>
      </c>
      <c r="EO569" s="27" t="s">
        <v>694</v>
      </c>
      <c r="EP569" s="27" t="s">
        <v>694</v>
      </c>
      <c r="EQ569" s="27" t="s">
        <v>694</v>
      </c>
      <c r="ER569" s="27" t="s">
        <v>694</v>
      </c>
      <c r="ES569" s="27" t="s">
        <v>694</v>
      </c>
      <c r="ET569" s="27" t="s">
        <v>694</v>
      </c>
      <c r="EU569" s="27" t="s">
        <v>694</v>
      </c>
      <c r="EV569" s="27" t="s">
        <v>694</v>
      </c>
      <c r="EW569" s="27" t="s">
        <v>694</v>
      </c>
      <c r="EX569" s="27" t="s">
        <v>694</v>
      </c>
      <c r="EY569" s="27" t="s">
        <v>694</v>
      </c>
      <c r="EZ569" s="27" t="s">
        <v>2708</v>
      </c>
      <c r="FA569" s="27" t="s">
        <v>694</v>
      </c>
      <c r="FB569" s="27" t="s">
        <v>694</v>
      </c>
      <c r="FC569" s="27" t="s">
        <v>694</v>
      </c>
      <c r="FD569" s="27" t="s">
        <v>694</v>
      </c>
      <c r="FE569" s="20" t="s">
        <v>694</v>
      </c>
      <c r="FF569" s="29"/>
      <c r="FG569" s="29"/>
    </row>
    <row r="570" spans="1:163" x14ac:dyDescent="0.25">
      <c r="A570" s="27" t="str">
        <f t="shared" si="8"/>
        <v>IR004002001000000000000000000000000000</v>
      </c>
      <c r="B570" s="20" t="s">
        <v>2877</v>
      </c>
      <c r="C570" s="23" t="s">
        <v>2630</v>
      </c>
      <c r="D570" s="23" t="s">
        <v>711</v>
      </c>
      <c r="E570" s="23" t="s">
        <v>707</v>
      </c>
      <c r="F570" s="21" t="s">
        <v>702</v>
      </c>
      <c r="G570" s="23" t="s">
        <v>697</v>
      </c>
      <c r="H570" s="23" t="s">
        <v>697</v>
      </c>
      <c r="I570" s="21" t="s">
        <v>697</v>
      </c>
      <c r="J570" s="23" t="s">
        <v>697</v>
      </c>
      <c r="K570" s="64" t="s">
        <v>697</v>
      </c>
      <c r="L570" s="23" t="s">
        <v>697</v>
      </c>
      <c r="M570" s="23" t="s">
        <v>697</v>
      </c>
      <c r="N570" s="23" t="s">
        <v>697</v>
      </c>
      <c r="O570" s="23" t="s">
        <v>697</v>
      </c>
      <c r="P570" s="27">
        <v>0</v>
      </c>
      <c r="Q570" s="27" t="s">
        <v>704</v>
      </c>
      <c r="R570" s="27" t="s">
        <v>698</v>
      </c>
      <c r="S570" s="28" t="s">
        <v>694</v>
      </c>
      <c r="T570" s="28" t="s">
        <v>922</v>
      </c>
      <c r="U570" s="34" t="s">
        <v>3728</v>
      </c>
      <c r="V570" s="52" t="s">
        <v>905</v>
      </c>
      <c r="W570" s="20"/>
      <c r="X570" s="20"/>
      <c r="Y570" s="20" t="s">
        <v>3729</v>
      </c>
      <c r="Z570" s="20"/>
      <c r="AA570" s="20"/>
      <c r="AB570" s="20"/>
      <c r="AC570" s="20"/>
      <c r="AD570" s="20"/>
      <c r="AE570" s="20"/>
      <c r="AF570" s="20"/>
      <c r="AG570" s="20"/>
      <c r="AH570" s="27" t="s">
        <v>3882</v>
      </c>
      <c r="AI570" s="28" t="s">
        <v>704</v>
      </c>
      <c r="AJ570" s="27" t="s">
        <v>698</v>
      </c>
      <c r="AK570" s="27" t="s">
        <v>698</v>
      </c>
      <c r="AL570" s="27" t="s">
        <v>698</v>
      </c>
      <c r="AM570" s="27" t="s">
        <v>698</v>
      </c>
      <c r="AN570" s="27" t="s">
        <v>698</v>
      </c>
      <c r="AO570" s="27" t="s">
        <v>698</v>
      </c>
      <c r="AP570" s="27" t="s">
        <v>698</v>
      </c>
      <c r="AQ570" s="27" t="s">
        <v>698</v>
      </c>
      <c r="AR570" s="27" t="s">
        <v>698</v>
      </c>
      <c r="AS570" s="27" t="s">
        <v>698</v>
      </c>
      <c r="AT570" s="27" t="s">
        <v>698</v>
      </c>
      <c r="AU570" s="27" t="s">
        <v>698</v>
      </c>
      <c r="AV570" s="27" t="s">
        <v>698</v>
      </c>
      <c r="AW570" s="27" t="s">
        <v>698</v>
      </c>
      <c r="AX570" s="27" t="s">
        <v>698</v>
      </c>
      <c r="AY570" s="27" t="s">
        <v>698</v>
      </c>
      <c r="AZ570" s="27" t="s">
        <v>698</v>
      </c>
      <c r="BA570" s="27" t="s">
        <v>698</v>
      </c>
      <c r="BB570" s="27" t="s">
        <v>698</v>
      </c>
      <c r="BC570" s="27" t="s">
        <v>698</v>
      </c>
      <c r="BD570" s="27" t="s">
        <v>698</v>
      </c>
      <c r="BE570" s="27" t="s">
        <v>698</v>
      </c>
      <c r="BF570" s="27" t="s">
        <v>698</v>
      </c>
      <c r="BG570" s="27" t="s">
        <v>698</v>
      </c>
      <c r="BH570" s="27" t="s">
        <v>698</v>
      </c>
      <c r="BI570" s="27" t="s">
        <v>698</v>
      </c>
      <c r="BJ570" s="27" t="s">
        <v>698</v>
      </c>
      <c r="BK570" s="27" t="s">
        <v>698</v>
      </c>
      <c r="BL570" s="27" t="s">
        <v>698</v>
      </c>
      <c r="BM570" s="27" t="s">
        <v>698</v>
      </c>
      <c r="BN570" s="27" t="s">
        <v>698</v>
      </c>
      <c r="BO570" s="27" t="s">
        <v>698</v>
      </c>
      <c r="BP570" s="20" t="s">
        <v>704</v>
      </c>
      <c r="BQ570" s="27" t="s">
        <v>698</v>
      </c>
      <c r="BR570" s="27" t="s">
        <v>698</v>
      </c>
      <c r="BS570" s="27" t="s">
        <v>698</v>
      </c>
      <c r="BT570" s="27" t="s">
        <v>698</v>
      </c>
      <c r="BU570" s="27" t="s">
        <v>698</v>
      </c>
      <c r="BV570" s="27" t="s">
        <v>698</v>
      </c>
      <c r="BW570" s="27" t="s">
        <v>698</v>
      </c>
      <c r="BX570" s="27" t="s">
        <v>698</v>
      </c>
      <c r="BY570" s="27" t="s">
        <v>698</v>
      </c>
      <c r="BZ570" s="27" t="s">
        <v>698</v>
      </c>
      <c r="CA570" s="27" t="s">
        <v>698</v>
      </c>
      <c r="CB570" s="27" t="s">
        <v>698</v>
      </c>
      <c r="CC570" s="27" t="s">
        <v>698</v>
      </c>
      <c r="CD570" s="27" t="s">
        <v>698</v>
      </c>
      <c r="CE570" s="27" t="s">
        <v>698</v>
      </c>
      <c r="CF570" s="27" t="s">
        <v>698</v>
      </c>
      <c r="CG570" s="27" t="s">
        <v>698</v>
      </c>
      <c r="CH570" s="27" t="s">
        <v>698</v>
      </c>
      <c r="CI570" s="27" t="s">
        <v>698</v>
      </c>
      <c r="CJ570" s="27" t="s">
        <v>698</v>
      </c>
      <c r="CK570" s="27" t="s">
        <v>698</v>
      </c>
      <c r="CL570" s="27" t="s">
        <v>698</v>
      </c>
      <c r="CM570" s="27" t="s">
        <v>698</v>
      </c>
      <c r="CN570" s="27" t="s">
        <v>698</v>
      </c>
      <c r="CO570" s="27" t="s">
        <v>698</v>
      </c>
      <c r="CP570" s="27" t="s">
        <v>698</v>
      </c>
      <c r="CQ570" s="27" t="s">
        <v>698</v>
      </c>
      <c r="CR570" s="27" t="s">
        <v>698</v>
      </c>
      <c r="CS570" s="27" t="s">
        <v>698</v>
      </c>
      <c r="CT570" s="27" t="s">
        <v>698</v>
      </c>
      <c r="CU570" s="27" t="s">
        <v>698</v>
      </c>
      <c r="CV570" s="27" t="s">
        <v>698</v>
      </c>
      <c r="CW570" s="27" t="s">
        <v>698</v>
      </c>
      <c r="CX570" s="27" t="s">
        <v>698</v>
      </c>
      <c r="CY570" s="27" t="s">
        <v>698</v>
      </c>
      <c r="CZ570" s="27" t="s">
        <v>698</v>
      </c>
      <c r="DA570" s="27" t="s">
        <v>698</v>
      </c>
      <c r="DB570" s="27" t="s">
        <v>698</v>
      </c>
      <c r="DC570" s="27" t="s">
        <v>698</v>
      </c>
      <c r="DD570" s="27" t="s">
        <v>698</v>
      </c>
      <c r="DE570" s="27" t="s">
        <v>698</v>
      </c>
      <c r="DF570" s="27" t="s">
        <v>698</v>
      </c>
      <c r="DG570" s="27" t="s">
        <v>698</v>
      </c>
      <c r="DH570" s="27" t="s">
        <v>698</v>
      </c>
      <c r="DI570" s="27" t="s">
        <v>698</v>
      </c>
      <c r="DJ570" s="27" t="s">
        <v>698</v>
      </c>
      <c r="DK570" s="27" t="s">
        <v>698</v>
      </c>
      <c r="DL570" s="27" t="s">
        <v>698</v>
      </c>
      <c r="DM570" s="27" t="s">
        <v>698</v>
      </c>
      <c r="DN570" s="27" t="s">
        <v>698</v>
      </c>
      <c r="DO570" s="27" t="s">
        <v>698</v>
      </c>
      <c r="DP570" s="27" t="s">
        <v>698</v>
      </c>
      <c r="DQ570" s="27" t="s">
        <v>698</v>
      </c>
      <c r="DR570" s="27" t="s">
        <v>698</v>
      </c>
      <c r="DS570" s="27" t="s">
        <v>698</v>
      </c>
      <c r="DT570" s="27" t="s">
        <v>698</v>
      </c>
      <c r="DU570" s="27" t="s">
        <v>698</v>
      </c>
      <c r="DV570" s="27" t="s">
        <v>698</v>
      </c>
      <c r="DW570" s="27" t="s">
        <v>698</v>
      </c>
      <c r="DX570" s="27" t="s">
        <v>698</v>
      </c>
      <c r="DY570" s="27" t="s">
        <v>698</v>
      </c>
      <c r="DZ570" s="27" t="s">
        <v>698</v>
      </c>
      <c r="EA570" s="27" t="s">
        <v>698</v>
      </c>
      <c r="EB570" s="27" t="s">
        <v>698</v>
      </c>
      <c r="EC570" s="27" t="s">
        <v>698</v>
      </c>
      <c r="ED570" s="27" t="s">
        <v>698</v>
      </c>
      <c r="EE570" s="27" t="s">
        <v>698</v>
      </c>
      <c r="EF570" s="27" t="s">
        <v>698</v>
      </c>
      <c r="EG570" s="27" t="s">
        <v>698</v>
      </c>
      <c r="EH570" s="27" t="s">
        <v>698</v>
      </c>
      <c r="EI570" s="27" t="s">
        <v>698</v>
      </c>
      <c r="EJ570" s="27" t="s">
        <v>698</v>
      </c>
      <c r="EK570" s="27" t="s">
        <v>698</v>
      </c>
      <c r="EL570" s="27" t="s">
        <v>698</v>
      </c>
      <c r="EM570" s="27" t="s">
        <v>698</v>
      </c>
      <c r="EN570" s="27" t="s">
        <v>698</v>
      </c>
      <c r="EO570" s="27" t="s">
        <v>698</v>
      </c>
      <c r="EP570" s="27" t="s">
        <v>698</v>
      </c>
      <c r="EQ570" s="27" t="s">
        <v>698</v>
      </c>
      <c r="ER570" s="27" t="s">
        <v>698</v>
      </c>
      <c r="ES570" s="27" t="s">
        <v>698</v>
      </c>
      <c r="ET570" s="27" t="s">
        <v>698</v>
      </c>
      <c r="EU570" s="27" t="s">
        <v>698</v>
      </c>
      <c r="EV570" s="27" t="s">
        <v>698</v>
      </c>
      <c r="EW570" s="27" t="s">
        <v>2705</v>
      </c>
      <c r="EX570" s="27" t="s">
        <v>3731</v>
      </c>
      <c r="EY570" s="27" t="s">
        <v>2707</v>
      </c>
      <c r="EZ570" s="27" t="s">
        <v>694</v>
      </c>
      <c r="FA570" s="27" t="s">
        <v>694</v>
      </c>
      <c r="FB570" s="27" t="s">
        <v>694</v>
      </c>
      <c r="FC570" s="27" t="s">
        <v>694</v>
      </c>
      <c r="FD570" s="27" t="s">
        <v>694</v>
      </c>
      <c r="FE570" s="20" t="s">
        <v>3732</v>
      </c>
      <c r="FF570" s="29"/>
      <c r="FG570" s="29"/>
    </row>
    <row r="571" spans="1:163" x14ac:dyDescent="0.25">
      <c r="A571" s="27" t="str">
        <f t="shared" si="8"/>
        <v>IR004002002000000000000000000000000000</v>
      </c>
      <c r="B571" s="20" t="s">
        <v>2877</v>
      </c>
      <c r="C571" s="23" t="s">
        <v>2630</v>
      </c>
      <c r="D571" s="23" t="s">
        <v>711</v>
      </c>
      <c r="E571" s="23" t="s">
        <v>707</v>
      </c>
      <c r="F571" s="21" t="s">
        <v>707</v>
      </c>
      <c r="G571" s="23" t="s">
        <v>697</v>
      </c>
      <c r="H571" s="23" t="s">
        <v>697</v>
      </c>
      <c r="I571" s="21" t="s">
        <v>697</v>
      </c>
      <c r="J571" s="23" t="s">
        <v>697</v>
      </c>
      <c r="K571" s="64" t="s">
        <v>697</v>
      </c>
      <c r="L571" s="23" t="s">
        <v>697</v>
      </c>
      <c r="M571" s="23" t="s">
        <v>697</v>
      </c>
      <c r="N571" s="23" t="s">
        <v>697</v>
      </c>
      <c r="O571" s="23" t="s">
        <v>697</v>
      </c>
      <c r="P571" s="27">
        <v>0</v>
      </c>
      <c r="Q571" s="27" t="s">
        <v>704</v>
      </c>
      <c r="R571" s="27" t="s">
        <v>698</v>
      </c>
      <c r="S571" s="28" t="s">
        <v>694</v>
      </c>
      <c r="T571" s="28" t="s">
        <v>922</v>
      </c>
      <c r="U571" s="34" t="s">
        <v>3733</v>
      </c>
      <c r="V571" s="52" t="s">
        <v>905</v>
      </c>
      <c r="W571" s="20"/>
      <c r="X571" s="20"/>
      <c r="Y571" s="20" t="s">
        <v>3734</v>
      </c>
      <c r="Z571" s="20"/>
      <c r="AA571" s="20"/>
      <c r="AB571" s="20"/>
      <c r="AC571" s="20"/>
      <c r="AD571" s="20"/>
      <c r="AE571" s="20"/>
      <c r="AF571" s="20"/>
      <c r="AG571" s="20"/>
      <c r="AH571" s="27" t="s">
        <v>3883</v>
      </c>
      <c r="AI571" s="28" t="s">
        <v>704</v>
      </c>
      <c r="AJ571" s="27" t="s">
        <v>698</v>
      </c>
      <c r="AK571" s="27" t="s">
        <v>698</v>
      </c>
      <c r="AL571" s="27" t="s">
        <v>698</v>
      </c>
      <c r="AM571" s="27" t="s">
        <v>698</v>
      </c>
      <c r="AN571" s="27" t="s">
        <v>698</v>
      </c>
      <c r="AO571" s="27" t="s">
        <v>698</v>
      </c>
      <c r="AP571" s="27" t="s">
        <v>698</v>
      </c>
      <c r="AQ571" s="27" t="s">
        <v>698</v>
      </c>
      <c r="AR571" s="27" t="s">
        <v>698</v>
      </c>
      <c r="AS571" s="27" t="s">
        <v>698</v>
      </c>
      <c r="AT571" s="27" t="s">
        <v>698</v>
      </c>
      <c r="AU571" s="27" t="s">
        <v>698</v>
      </c>
      <c r="AV571" s="27" t="s">
        <v>698</v>
      </c>
      <c r="AW571" s="27" t="s">
        <v>698</v>
      </c>
      <c r="AX571" s="27" t="s">
        <v>698</v>
      </c>
      <c r="AY571" s="27" t="s">
        <v>698</v>
      </c>
      <c r="AZ571" s="27" t="s">
        <v>698</v>
      </c>
      <c r="BA571" s="27" t="s">
        <v>698</v>
      </c>
      <c r="BB571" s="27" t="s">
        <v>698</v>
      </c>
      <c r="BC571" s="27" t="s">
        <v>698</v>
      </c>
      <c r="BD571" s="27" t="s">
        <v>698</v>
      </c>
      <c r="BE571" s="27" t="s">
        <v>698</v>
      </c>
      <c r="BF571" s="27" t="s">
        <v>698</v>
      </c>
      <c r="BG571" s="27" t="s">
        <v>698</v>
      </c>
      <c r="BH571" s="27" t="s">
        <v>698</v>
      </c>
      <c r="BI571" s="27" t="s">
        <v>698</v>
      </c>
      <c r="BJ571" s="27" t="s">
        <v>698</v>
      </c>
      <c r="BK571" s="27" t="s">
        <v>698</v>
      </c>
      <c r="BL571" s="27" t="s">
        <v>698</v>
      </c>
      <c r="BM571" s="27" t="s">
        <v>698</v>
      </c>
      <c r="BN571" s="27" t="s">
        <v>698</v>
      </c>
      <c r="BO571" s="27" t="s">
        <v>698</v>
      </c>
      <c r="BP571" s="20" t="s">
        <v>704</v>
      </c>
      <c r="BQ571" s="27" t="s">
        <v>698</v>
      </c>
      <c r="BR571" s="27" t="s">
        <v>698</v>
      </c>
      <c r="BS571" s="27" t="s">
        <v>698</v>
      </c>
      <c r="BT571" s="27" t="s">
        <v>698</v>
      </c>
      <c r="BU571" s="27" t="s">
        <v>698</v>
      </c>
      <c r="BV571" s="27" t="s">
        <v>698</v>
      </c>
      <c r="BW571" s="27" t="s">
        <v>698</v>
      </c>
      <c r="BX571" s="27" t="s">
        <v>698</v>
      </c>
      <c r="BY571" s="27" t="s">
        <v>698</v>
      </c>
      <c r="BZ571" s="27" t="s">
        <v>698</v>
      </c>
      <c r="CA571" s="27" t="s">
        <v>698</v>
      </c>
      <c r="CB571" s="27" t="s">
        <v>698</v>
      </c>
      <c r="CC571" s="27" t="s">
        <v>698</v>
      </c>
      <c r="CD571" s="27" t="s">
        <v>698</v>
      </c>
      <c r="CE571" s="27" t="s">
        <v>698</v>
      </c>
      <c r="CF571" s="27" t="s">
        <v>698</v>
      </c>
      <c r="CG571" s="27" t="s">
        <v>698</v>
      </c>
      <c r="CH571" s="27" t="s">
        <v>698</v>
      </c>
      <c r="CI571" s="27" t="s">
        <v>698</v>
      </c>
      <c r="CJ571" s="27" t="s">
        <v>698</v>
      </c>
      <c r="CK571" s="27" t="s">
        <v>698</v>
      </c>
      <c r="CL571" s="27" t="s">
        <v>698</v>
      </c>
      <c r="CM571" s="27" t="s">
        <v>698</v>
      </c>
      <c r="CN571" s="27" t="s">
        <v>698</v>
      </c>
      <c r="CO571" s="27" t="s">
        <v>698</v>
      </c>
      <c r="CP571" s="27" t="s">
        <v>698</v>
      </c>
      <c r="CQ571" s="27" t="s">
        <v>698</v>
      </c>
      <c r="CR571" s="27" t="s">
        <v>698</v>
      </c>
      <c r="CS571" s="27" t="s">
        <v>698</v>
      </c>
      <c r="CT571" s="27" t="s">
        <v>698</v>
      </c>
      <c r="CU571" s="27" t="s">
        <v>698</v>
      </c>
      <c r="CV571" s="27" t="s">
        <v>698</v>
      </c>
      <c r="CW571" s="27" t="s">
        <v>698</v>
      </c>
      <c r="CX571" s="27" t="s">
        <v>698</v>
      </c>
      <c r="CY571" s="27" t="s">
        <v>698</v>
      </c>
      <c r="CZ571" s="27" t="s">
        <v>698</v>
      </c>
      <c r="DA571" s="27" t="s">
        <v>698</v>
      </c>
      <c r="DB571" s="27" t="s">
        <v>698</v>
      </c>
      <c r="DC571" s="27" t="s">
        <v>698</v>
      </c>
      <c r="DD571" s="27" t="s">
        <v>698</v>
      </c>
      <c r="DE571" s="27" t="s">
        <v>698</v>
      </c>
      <c r="DF571" s="27" t="s">
        <v>698</v>
      </c>
      <c r="DG571" s="27" t="s">
        <v>698</v>
      </c>
      <c r="DH571" s="27" t="s">
        <v>698</v>
      </c>
      <c r="DI571" s="27" t="s">
        <v>698</v>
      </c>
      <c r="DJ571" s="27" t="s">
        <v>698</v>
      </c>
      <c r="DK571" s="27" t="s">
        <v>698</v>
      </c>
      <c r="DL571" s="27" t="s">
        <v>698</v>
      </c>
      <c r="DM571" s="27" t="s">
        <v>698</v>
      </c>
      <c r="DN571" s="27" t="s">
        <v>698</v>
      </c>
      <c r="DO571" s="27" t="s">
        <v>698</v>
      </c>
      <c r="DP571" s="27" t="s">
        <v>698</v>
      </c>
      <c r="DQ571" s="27" t="s">
        <v>698</v>
      </c>
      <c r="DR571" s="27" t="s">
        <v>698</v>
      </c>
      <c r="DS571" s="27" t="s">
        <v>698</v>
      </c>
      <c r="DT571" s="27" t="s">
        <v>698</v>
      </c>
      <c r="DU571" s="27" t="s">
        <v>698</v>
      </c>
      <c r="DV571" s="27" t="s">
        <v>698</v>
      </c>
      <c r="DW571" s="27" t="s">
        <v>698</v>
      </c>
      <c r="DX571" s="27" t="s">
        <v>698</v>
      </c>
      <c r="DY571" s="27" t="s">
        <v>698</v>
      </c>
      <c r="DZ571" s="27" t="s">
        <v>698</v>
      </c>
      <c r="EA571" s="27" t="s">
        <v>698</v>
      </c>
      <c r="EB571" s="27" t="s">
        <v>698</v>
      </c>
      <c r="EC571" s="27" t="s">
        <v>698</v>
      </c>
      <c r="ED571" s="27" t="s">
        <v>698</v>
      </c>
      <c r="EE571" s="27" t="s">
        <v>698</v>
      </c>
      <c r="EF571" s="27" t="s">
        <v>698</v>
      </c>
      <c r="EG571" s="27" t="s">
        <v>698</v>
      </c>
      <c r="EH571" s="27" t="s">
        <v>698</v>
      </c>
      <c r="EI571" s="27" t="s">
        <v>698</v>
      </c>
      <c r="EJ571" s="27" t="s">
        <v>698</v>
      </c>
      <c r="EK571" s="27" t="s">
        <v>698</v>
      </c>
      <c r="EL571" s="27" t="s">
        <v>698</v>
      </c>
      <c r="EM571" s="27" t="s">
        <v>698</v>
      </c>
      <c r="EN571" s="27" t="s">
        <v>698</v>
      </c>
      <c r="EO571" s="27" t="s">
        <v>698</v>
      </c>
      <c r="EP571" s="27" t="s">
        <v>698</v>
      </c>
      <c r="EQ571" s="27" t="s">
        <v>698</v>
      </c>
      <c r="ER571" s="27" t="s">
        <v>698</v>
      </c>
      <c r="ES571" s="27" t="s">
        <v>698</v>
      </c>
      <c r="ET571" s="27" t="s">
        <v>698</v>
      </c>
      <c r="EU571" s="27" t="s">
        <v>698</v>
      </c>
      <c r="EV571" s="27" t="s">
        <v>698</v>
      </c>
      <c r="EW571" s="27" t="s">
        <v>2705</v>
      </c>
      <c r="EX571" s="27" t="s">
        <v>3731</v>
      </c>
      <c r="EY571" s="27" t="s">
        <v>2707</v>
      </c>
      <c r="EZ571" s="27" t="s">
        <v>694</v>
      </c>
      <c r="FA571" s="27" t="s">
        <v>694</v>
      </c>
      <c r="FB571" s="27" t="s">
        <v>694</v>
      </c>
      <c r="FC571" s="27" t="s">
        <v>694</v>
      </c>
      <c r="FD571" s="27" t="s">
        <v>694</v>
      </c>
      <c r="FE571" s="20" t="s">
        <v>3732</v>
      </c>
      <c r="FF571" s="29"/>
      <c r="FG571" s="29"/>
    </row>
    <row r="572" spans="1:163" x14ac:dyDescent="0.25">
      <c r="A572" s="27" t="str">
        <f t="shared" si="8"/>
        <v>IR004002003000000000000000000000000000</v>
      </c>
      <c r="B572" s="20" t="s">
        <v>2877</v>
      </c>
      <c r="C572" s="23" t="s">
        <v>2630</v>
      </c>
      <c r="D572" s="23" t="s">
        <v>711</v>
      </c>
      <c r="E572" s="23" t="s">
        <v>707</v>
      </c>
      <c r="F572" s="21" t="s">
        <v>710</v>
      </c>
      <c r="G572" s="23" t="s">
        <v>697</v>
      </c>
      <c r="H572" s="23" t="s">
        <v>697</v>
      </c>
      <c r="I572" s="21" t="s">
        <v>697</v>
      </c>
      <c r="J572" s="23" t="s">
        <v>697</v>
      </c>
      <c r="K572" s="64" t="s">
        <v>697</v>
      </c>
      <c r="L572" s="23" t="s">
        <v>697</v>
      </c>
      <c r="M572" s="23" t="s">
        <v>697</v>
      </c>
      <c r="N572" s="23" t="s">
        <v>697</v>
      </c>
      <c r="O572" s="23" t="s">
        <v>697</v>
      </c>
      <c r="P572" s="27">
        <v>0</v>
      </c>
      <c r="Q572" s="27" t="s">
        <v>704</v>
      </c>
      <c r="R572" s="27" t="s">
        <v>698</v>
      </c>
      <c r="S572" s="28" t="s">
        <v>694</v>
      </c>
      <c r="T572" s="28" t="s">
        <v>922</v>
      </c>
      <c r="U572" s="34" t="s">
        <v>3736</v>
      </c>
      <c r="V572" s="52" t="s">
        <v>905</v>
      </c>
      <c r="W572" s="20"/>
      <c r="X572" s="20"/>
      <c r="Y572" s="20" t="s">
        <v>3737</v>
      </c>
      <c r="Z572" s="20"/>
      <c r="AA572" s="20"/>
      <c r="AB572" s="20"/>
      <c r="AC572" s="20"/>
      <c r="AD572" s="20"/>
      <c r="AE572" s="20"/>
      <c r="AF572" s="20"/>
      <c r="AG572" s="20"/>
      <c r="AH572" s="27" t="s">
        <v>3884</v>
      </c>
      <c r="AI572" s="28" t="s">
        <v>704</v>
      </c>
      <c r="AJ572" s="27" t="s">
        <v>698</v>
      </c>
      <c r="AK572" s="27" t="s">
        <v>698</v>
      </c>
      <c r="AL572" s="27" t="s">
        <v>698</v>
      </c>
      <c r="AM572" s="27" t="s">
        <v>698</v>
      </c>
      <c r="AN572" s="27" t="s">
        <v>698</v>
      </c>
      <c r="AO572" s="27" t="s">
        <v>698</v>
      </c>
      <c r="AP572" s="27" t="s">
        <v>698</v>
      </c>
      <c r="AQ572" s="27" t="s">
        <v>698</v>
      </c>
      <c r="AR572" s="27" t="s">
        <v>698</v>
      </c>
      <c r="AS572" s="27" t="s">
        <v>698</v>
      </c>
      <c r="AT572" s="27" t="s">
        <v>698</v>
      </c>
      <c r="AU572" s="27" t="s">
        <v>698</v>
      </c>
      <c r="AV572" s="27" t="s">
        <v>698</v>
      </c>
      <c r="AW572" s="27" t="s">
        <v>698</v>
      </c>
      <c r="AX572" s="27" t="s">
        <v>698</v>
      </c>
      <c r="AY572" s="27" t="s">
        <v>698</v>
      </c>
      <c r="AZ572" s="27" t="s">
        <v>698</v>
      </c>
      <c r="BA572" s="27" t="s">
        <v>698</v>
      </c>
      <c r="BB572" s="27" t="s">
        <v>698</v>
      </c>
      <c r="BC572" s="27" t="s">
        <v>698</v>
      </c>
      <c r="BD572" s="27" t="s">
        <v>698</v>
      </c>
      <c r="BE572" s="27" t="s">
        <v>698</v>
      </c>
      <c r="BF572" s="27" t="s">
        <v>698</v>
      </c>
      <c r="BG572" s="27" t="s">
        <v>698</v>
      </c>
      <c r="BH572" s="27" t="s">
        <v>698</v>
      </c>
      <c r="BI572" s="27" t="s">
        <v>698</v>
      </c>
      <c r="BJ572" s="27" t="s">
        <v>698</v>
      </c>
      <c r="BK572" s="27" t="s">
        <v>698</v>
      </c>
      <c r="BL572" s="27" t="s">
        <v>698</v>
      </c>
      <c r="BM572" s="27" t="s">
        <v>698</v>
      </c>
      <c r="BN572" s="27" t="s">
        <v>698</v>
      </c>
      <c r="BO572" s="27" t="s">
        <v>698</v>
      </c>
      <c r="BP572" s="20" t="s">
        <v>704</v>
      </c>
      <c r="BQ572" s="27" t="s">
        <v>698</v>
      </c>
      <c r="BR572" s="27" t="s">
        <v>698</v>
      </c>
      <c r="BS572" s="27" t="s">
        <v>698</v>
      </c>
      <c r="BT572" s="27" t="s">
        <v>698</v>
      </c>
      <c r="BU572" s="27" t="s">
        <v>698</v>
      </c>
      <c r="BV572" s="27" t="s">
        <v>698</v>
      </c>
      <c r="BW572" s="27" t="s">
        <v>698</v>
      </c>
      <c r="BX572" s="27" t="s">
        <v>698</v>
      </c>
      <c r="BY572" s="27" t="s">
        <v>698</v>
      </c>
      <c r="BZ572" s="27" t="s">
        <v>698</v>
      </c>
      <c r="CA572" s="27" t="s">
        <v>698</v>
      </c>
      <c r="CB572" s="27" t="s">
        <v>698</v>
      </c>
      <c r="CC572" s="27" t="s">
        <v>698</v>
      </c>
      <c r="CD572" s="27" t="s">
        <v>698</v>
      </c>
      <c r="CE572" s="27" t="s">
        <v>698</v>
      </c>
      <c r="CF572" s="27" t="s">
        <v>698</v>
      </c>
      <c r="CG572" s="27" t="s">
        <v>698</v>
      </c>
      <c r="CH572" s="27" t="s">
        <v>698</v>
      </c>
      <c r="CI572" s="27" t="s">
        <v>698</v>
      </c>
      <c r="CJ572" s="27" t="s">
        <v>698</v>
      </c>
      <c r="CK572" s="27" t="s">
        <v>698</v>
      </c>
      <c r="CL572" s="27" t="s">
        <v>698</v>
      </c>
      <c r="CM572" s="27" t="s">
        <v>698</v>
      </c>
      <c r="CN572" s="27" t="s">
        <v>698</v>
      </c>
      <c r="CO572" s="27" t="s">
        <v>698</v>
      </c>
      <c r="CP572" s="27" t="s">
        <v>698</v>
      </c>
      <c r="CQ572" s="27" t="s">
        <v>698</v>
      </c>
      <c r="CR572" s="27" t="s">
        <v>698</v>
      </c>
      <c r="CS572" s="27" t="s">
        <v>698</v>
      </c>
      <c r="CT572" s="27" t="s">
        <v>698</v>
      </c>
      <c r="CU572" s="27" t="s">
        <v>698</v>
      </c>
      <c r="CV572" s="27" t="s">
        <v>698</v>
      </c>
      <c r="CW572" s="27" t="s">
        <v>698</v>
      </c>
      <c r="CX572" s="27" t="s">
        <v>698</v>
      </c>
      <c r="CY572" s="27" t="s">
        <v>698</v>
      </c>
      <c r="CZ572" s="27" t="s">
        <v>698</v>
      </c>
      <c r="DA572" s="27" t="s">
        <v>698</v>
      </c>
      <c r="DB572" s="27" t="s">
        <v>698</v>
      </c>
      <c r="DC572" s="27" t="s">
        <v>698</v>
      </c>
      <c r="DD572" s="27" t="s">
        <v>698</v>
      </c>
      <c r="DE572" s="27" t="s">
        <v>698</v>
      </c>
      <c r="DF572" s="27" t="s">
        <v>698</v>
      </c>
      <c r="DG572" s="27" t="s">
        <v>698</v>
      </c>
      <c r="DH572" s="27" t="s">
        <v>698</v>
      </c>
      <c r="DI572" s="27" t="s">
        <v>698</v>
      </c>
      <c r="DJ572" s="27" t="s">
        <v>698</v>
      </c>
      <c r="DK572" s="27" t="s">
        <v>698</v>
      </c>
      <c r="DL572" s="27" t="s">
        <v>698</v>
      </c>
      <c r="DM572" s="27" t="s">
        <v>698</v>
      </c>
      <c r="DN572" s="27" t="s">
        <v>698</v>
      </c>
      <c r="DO572" s="27" t="s">
        <v>698</v>
      </c>
      <c r="DP572" s="27" t="s">
        <v>698</v>
      </c>
      <c r="DQ572" s="27" t="s">
        <v>698</v>
      </c>
      <c r="DR572" s="27" t="s">
        <v>698</v>
      </c>
      <c r="DS572" s="27" t="s">
        <v>698</v>
      </c>
      <c r="DT572" s="27" t="s">
        <v>698</v>
      </c>
      <c r="DU572" s="27" t="s">
        <v>698</v>
      </c>
      <c r="DV572" s="27" t="s">
        <v>698</v>
      </c>
      <c r="DW572" s="27" t="s">
        <v>698</v>
      </c>
      <c r="DX572" s="27" t="s">
        <v>698</v>
      </c>
      <c r="DY572" s="27" t="s">
        <v>698</v>
      </c>
      <c r="DZ572" s="27" t="s">
        <v>698</v>
      </c>
      <c r="EA572" s="27" t="s">
        <v>698</v>
      </c>
      <c r="EB572" s="27" t="s">
        <v>698</v>
      </c>
      <c r="EC572" s="27" t="s">
        <v>698</v>
      </c>
      <c r="ED572" s="27" t="s">
        <v>698</v>
      </c>
      <c r="EE572" s="27" t="s">
        <v>698</v>
      </c>
      <c r="EF572" s="27" t="s">
        <v>698</v>
      </c>
      <c r="EG572" s="27" t="s">
        <v>698</v>
      </c>
      <c r="EH572" s="27" t="s">
        <v>698</v>
      </c>
      <c r="EI572" s="27" t="s">
        <v>698</v>
      </c>
      <c r="EJ572" s="27" t="s">
        <v>698</v>
      </c>
      <c r="EK572" s="27" t="s">
        <v>698</v>
      </c>
      <c r="EL572" s="27" t="s">
        <v>698</v>
      </c>
      <c r="EM572" s="27" t="s">
        <v>698</v>
      </c>
      <c r="EN572" s="27" t="s">
        <v>698</v>
      </c>
      <c r="EO572" s="27" t="s">
        <v>698</v>
      </c>
      <c r="EP572" s="27" t="s">
        <v>698</v>
      </c>
      <c r="EQ572" s="27" t="s">
        <v>698</v>
      </c>
      <c r="ER572" s="27" t="s">
        <v>698</v>
      </c>
      <c r="ES572" s="27" t="s">
        <v>698</v>
      </c>
      <c r="ET572" s="27" t="s">
        <v>698</v>
      </c>
      <c r="EU572" s="27" t="s">
        <v>698</v>
      </c>
      <c r="EV572" s="27" t="s">
        <v>698</v>
      </c>
      <c r="EW572" s="27" t="s">
        <v>2705</v>
      </c>
      <c r="EX572" s="27" t="s">
        <v>3731</v>
      </c>
      <c r="EY572" s="27" t="s">
        <v>2707</v>
      </c>
      <c r="EZ572" s="27" t="s">
        <v>694</v>
      </c>
      <c r="FA572" s="27" t="s">
        <v>694</v>
      </c>
      <c r="FB572" s="27" t="s">
        <v>694</v>
      </c>
      <c r="FC572" s="27" t="s">
        <v>694</v>
      </c>
      <c r="FD572" s="27" t="s">
        <v>694</v>
      </c>
      <c r="FE572" s="20" t="s">
        <v>3732</v>
      </c>
      <c r="FF572" s="29"/>
      <c r="FG572" s="29"/>
    </row>
    <row r="573" spans="1:163" x14ac:dyDescent="0.25">
      <c r="A573" s="27" t="str">
        <f t="shared" si="8"/>
        <v>IR004002004000000000000000000000000000</v>
      </c>
      <c r="B573" s="20" t="s">
        <v>2877</v>
      </c>
      <c r="C573" s="23" t="s">
        <v>2630</v>
      </c>
      <c r="D573" s="23" t="s">
        <v>711</v>
      </c>
      <c r="E573" s="23" t="s">
        <v>707</v>
      </c>
      <c r="F573" s="21" t="s">
        <v>711</v>
      </c>
      <c r="G573" s="23" t="s">
        <v>697</v>
      </c>
      <c r="H573" s="23" t="s">
        <v>697</v>
      </c>
      <c r="I573" s="21" t="s">
        <v>697</v>
      </c>
      <c r="J573" s="23" t="s">
        <v>697</v>
      </c>
      <c r="K573" s="64" t="s">
        <v>697</v>
      </c>
      <c r="L573" s="23" t="s">
        <v>697</v>
      </c>
      <c r="M573" s="23" t="s">
        <v>697</v>
      </c>
      <c r="N573" s="23" t="s">
        <v>697</v>
      </c>
      <c r="O573" s="23" t="s">
        <v>697</v>
      </c>
      <c r="P573" s="27">
        <v>0</v>
      </c>
      <c r="Q573" s="27" t="s">
        <v>704</v>
      </c>
      <c r="R573" s="27" t="s">
        <v>698</v>
      </c>
      <c r="S573" s="28" t="s">
        <v>694</v>
      </c>
      <c r="T573" s="28" t="s">
        <v>922</v>
      </c>
      <c r="U573" s="34" t="s">
        <v>3739</v>
      </c>
      <c r="V573" s="52" t="s">
        <v>905</v>
      </c>
      <c r="W573" s="20"/>
      <c r="X573" s="20"/>
      <c r="Y573" s="20" t="s">
        <v>3740</v>
      </c>
      <c r="Z573" s="20"/>
      <c r="AA573" s="20"/>
      <c r="AB573" s="20"/>
      <c r="AC573" s="20"/>
      <c r="AD573" s="20"/>
      <c r="AE573" s="20"/>
      <c r="AF573" s="20"/>
      <c r="AG573" s="20"/>
      <c r="AH573" s="27" t="s">
        <v>3885</v>
      </c>
      <c r="AI573" s="28" t="s">
        <v>704</v>
      </c>
      <c r="AJ573" s="27" t="s">
        <v>698</v>
      </c>
      <c r="AK573" s="27" t="s">
        <v>698</v>
      </c>
      <c r="AL573" s="27" t="s">
        <v>698</v>
      </c>
      <c r="AM573" s="27" t="s">
        <v>698</v>
      </c>
      <c r="AN573" s="27" t="s">
        <v>698</v>
      </c>
      <c r="AO573" s="27" t="s">
        <v>698</v>
      </c>
      <c r="AP573" s="27" t="s">
        <v>698</v>
      </c>
      <c r="AQ573" s="27" t="s">
        <v>698</v>
      </c>
      <c r="AR573" s="27" t="s">
        <v>698</v>
      </c>
      <c r="AS573" s="27" t="s">
        <v>698</v>
      </c>
      <c r="AT573" s="27" t="s">
        <v>698</v>
      </c>
      <c r="AU573" s="27" t="s">
        <v>698</v>
      </c>
      <c r="AV573" s="27" t="s">
        <v>698</v>
      </c>
      <c r="AW573" s="27" t="s">
        <v>698</v>
      </c>
      <c r="AX573" s="27" t="s">
        <v>698</v>
      </c>
      <c r="AY573" s="27" t="s">
        <v>698</v>
      </c>
      <c r="AZ573" s="27" t="s">
        <v>698</v>
      </c>
      <c r="BA573" s="27" t="s">
        <v>698</v>
      </c>
      <c r="BB573" s="27" t="s">
        <v>698</v>
      </c>
      <c r="BC573" s="27" t="s">
        <v>698</v>
      </c>
      <c r="BD573" s="27" t="s">
        <v>698</v>
      </c>
      <c r="BE573" s="27" t="s">
        <v>698</v>
      </c>
      <c r="BF573" s="27" t="s">
        <v>698</v>
      </c>
      <c r="BG573" s="27" t="s">
        <v>698</v>
      </c>
      <c r="BH573" s="27" t="s">
        <v>698</v>
      </c>
      <c r="BI573" s="27" t="s">
        <v>698</v>
      </c>
      <c r="BJ573" s="27" t="s">
        <v>698</v>
      </c>
      <c r="BK573" s="27" t="s">
        <v>698</v>
      </c>
      <c r="BL573" s="27" t="s">
        <v>698</v>
      </c>
      <c r="BM573" s="27" t="s">
        <v>698</v>
      </c>
      <c r="BN573" s="27" t="s">
        <v>698</v>
      </c>
      <c r="BO573" s="27" t="s">
        <v>698</v>
      </c>
      <c r="BP573" s="20" t="s">
        <v>704</v>
      </c>
      <c r="BQ573" s="27" t="s">
        <v>698</v>
      </c>
      <c r="BR573" s="27" t="s">
        <v>698</v>
      </c>
      <c r="BS573" s="27" t="s">
        <v>698</v>
      </c>
      <c r="BT573" s="27" t="s">
        <v>698</v>
      </c>
      <c r="BU573" s="27" t="s">
        <v>698</v>
      </c>
      <c r="BV573" s="27" t="s">
        <v>698</v>
      </c>
      <c r="BW573" s="27" t="s">
        <v>698</v>
      </c>
      <c r="BX573" s="27" t="s">
        <v>698</v>
      </c>
      <c r="BY573" s="27" t="s">
        <v>698</v>
      </c>
      <c r="BZ573" s="27" t="s">
        <v>698</v>
      </c>
      <c r="CA573" s="27" t="s">
        <v>698</v>
      </c>
      <c r="CB573" s="27" t="s">
        <v>698</v>
      </c>
      <c r="CC573" s="27" t="s">
        <v>698</v>
      </c>
      <c r="CD573" s="27" t="s">
        <v>698</v>
      </c>
      <c r="CE573" s="27" t="s">
        <v>698</v>
      </c>
      <c r="CF573" s="27" t="s">
        <v>698</v>
      </c>
      <c r="CG573" s="27" t="s">
        <v>698</v>
      </c>
      <c r="CH573" s="27" t="s">
        <v>698</v>
      </c>
      <c r="CI573" s="27" t="s">
        <v>698</v>
      </c>
      <c r="CJ573" s="27" t="s">
        <v>698</v>
      </c>
      <c r="CK573" s="27" t="s">
        <v>698</v>
      </c>
      <c r="CL573" s="27" t="s">
        <v>698</v>
      </c>
      <c r="CM573" s="27" t="s">
        <v>698</v>
      </c>
      <c r="CN573" s="27" t="s">
        <v>698</v>
      </c>
      <c r="CO573" s="27" t="s">
        <v>698</v>
      </c>
      <c r="CP573" s="27" t="s">
        <v>698</v>
      </c>
      <c r="CQ573" s="27" t="s">
        <v>698</v>
      </c>
      <c r="CR573" s="27" t="s">
        <v>698</v>
      </c>
      <c r="CS573" s="27" t="s">
        <v>698</v>
      </c>
      <c r="CT573" s="27" t="s">
        <v>698</v>
      </c>
      <c r="CU573" s="27" t="s">
        <v>698</v>
      </c>
      <c r="CV573" s="27" t="s">
        <v>698</v>
      </c>
      <c r="CW573" s="27" t="s">
        <v>698</v>
      </c>
      <c r="CX573" s="27" t="s">
        <v>698</v>
      </c>
      <c r="CY573" s="27" t="s">
        <v>698</v>
      </c>
      <c r="CZ573" s="27" t="s">
        <v>698</v>
      </c>
      <c r="DA573" s="27" t="s">
        <v>698</v>
      </c>
      <c r="DB573" s="27" t="s">
        <v>698</v>
      </c>
      <c r="DC573" s="27" t="s">
        <v>698</v>
      </c>
      <c r="DD573" s="27" t="s">
        <v>698</v>
      </c>
      <c r="DE573" s="27" t="s">
        <v>698</v>
      </c>
      <c r="DF573" s="27" t="s">
        <v>698</v>
      </c>
      <c r="DG573" s="27" t="s">
        <v>698</v>
      </c>
      <c r="DH573" s="27" t="s">
        <v>698</v>
      </c>
      <c r="DI573" s="27" t="s">
        <v>698</v>
      </c>
      <c r="DJ573" s="27" t="s">
        <v>698</v>
      </c>
      <c r="DK573" s="27" t="s">
        <v>698</v>
      </c>
      <c r="DL573" s="27" t="s">
        <v>698</v>
      </c>
      <c r="DM573" s="27" t="s">
        <v>698</v>
      </c>
      <c r="DN573" s="27" t="s">
        <v>698</v>
      </c>
      <c r="DO573" s="27" t="s">
        <v>698</v>
      </c>
      <c r="DP573" s="27" t="s">
        <v>698</v>
      </c>
      <c r="DQ573" s="27" t="s">
        <v>698</v>
      </c>
      <c r="DR573" s="27" t="s">
        <v>698</v>
      </c>
      <c r="DS573" s="27" t="s">
        <v>698</v>
      </c>
      <c r="DT573" s="27" t="s">
        <v>698</v>
      </c>
      <c r="DU573" s="27" t="s">
        <v>698</v>
      </c>
      <c r="DV573" s="27" t="s">
        <v>698</v>
      </c>
      <c r="DW573" s="27" t="s">
        <v>698</v>
      </c>
      <c r="DX573" s="27" t="s">
        <v>698</v>
      </c>
      <c r="DY573" s="27" t="s">
        <v>698</v>
      </c>
      <c r="DZ573" s="27" t="s">
        <v>698</v>
      </c>
      <c r="EA573" s="27" t="s">
        <v>698</v>
      </c>
      <c r="EB573" s="27" t="s">
        <v>698</v>
      </c>
      <c r="EC573" s="27" t="s">
        <v>698</v>
      </c>
      <c r="ED573" s="27" t="s">
        <v>698</v>
      </c>
      <c r="EE573" s="27" t="s">
        <v>698</v>
      </c>
      <c r="EF573" s="27" t="s">
        <v>698</v>
      </c>
      <c r="EG573" s="27" t="s">
        <v>698</v>
      </c>
      <c r="EH573" s="27" t="s">
        <v>698</v>
      </c>
      <c r="EI573" s="27" t="s">
        <v>698</v>
      </c>
      <c r="EJ573" s="27" t="s">
        <v>698</v>
      </c>
      <c r="EK573" s="27" t="s">
        <v>698</v>
      </c>
      <c r="EL573" s="27" t="s">
        <v>698</v>
      </c>
      <c r="EM573" s="27" t="s">
        <v>698</v>
      </c>
      <c r="EN573" s="27" t="s">
        <v>698</v>
      </c>
      <c r="EO573" s="27" t="s">
        <v>698</v>
      </c>
      <c r="EP573" s="27" t="s">
        <v>698</v>
      </c>
      <c r="EQ573" s="27" t="s">
        <v>698</v>
      </c>
      <c r="ER573" s="27" t="s">
        <v>698</v>
      </c>
      <c r="ES573" s="27" t="s">
        <v>698</v>
      </c>
      <c r="ET573" s="27" t="s">
        <v>698</v>
      </c>
      <c r="EU573" s="27" t="s">
        <v>698</v>
      </c>
      <c r="EV573" s="27" t="s">
        <v>698</v>
      </c>
      <c r="EW573" s="27" t="s">
        <v>2705</v>
      </c>
      <c r="EX573" s="27" t="s">
        <v>3731</v>
      </c>
      <c r="EY573" s="27" t="s">
        <v>2707</v>
      </c>
      <c r="EZ573" s="27" t="s">
        <v>694</v>
      </c>
      <c r="FA573" s="27" t="s">
        <v>694</v>
      </c>
      <c r="FB573" s="27" t="s">
        <v>694</v>
      </c>
      <c r="FC573" s="27" t="s">
        <v>694</v>
      </c>
      <c r="FD573" s="27" t="s">
        <v>694</v>
      </c>
      <c r="FE573" s="20" t="s">
        <v>3732</v>
      </c>
      <c r="FF573" s="29"/>
      <c r="FG573" s="29"/>
    </row>
    <row r="574" spans="1:163" x14ac:dyDescent="0.25">
      <c r="A574" s="27" t="str">
        <f t="shared" si="8"/>
        <v>IR004002005000000000000000000000000000</v>
      </c>
      <c r="B574" s="20" t="s">
        <v>2877</v>
      </c>
      <c r="C574" s="23" t="s">
        <v>2630</v>
      </c>
      <c r="D574" s="23" t="s">
        <v>711</v>
      </c>
      <c r="E574" s="23" t="s">
        <v>707</v>
      </c>
      <c r="F574" s="21" t="s">
        <v>713</v>
      </c>
      <c r="G574" s="23" t="s">
        <v>697</v>
      </c>
      <c r="H574" s="23" t="s">
        <v>697</v>
      </c>
      <c r="I574" s="21" t="s">
        <v>697</v>
      </c>
      <c r="J574" s="23" t="s">
        <v>697</v>
      </c>
      <c r="K574" s="64" t="s">
        <v>697</v>
      </c>
      <c r="L574" s="23" t="s">
        <v>697</v>
      </c>
      <c r="M574" s="23" t="s">
        <v>697</v>
      </c>
      <c r="N574" s="23" t="s">
        <v>697</v>
      </c>
      <c r="O574" s="23" t="s">
        <v>697</v>
      </c>
      <c r="P574" s="27">
        <v>0</v>
      </c>
      <c r="Q574" s="27" t="s">
        <v>704</v>
      </c>
      <c r="R574" s="27" t="s">
        <v>698</v>
      </c>
      <c r="S574" s="28" t="s">
        <v>694</v>
      </c>
      <c r="T574" s="28" t="s">
        <v>922</v>
      </c>
      <c r="U574" s="34" t="s">
        <v>3742</v>
      </c>
      <c r="V574" s="52" t="s">
        <v>905</v>
      </c>
      <c r="W574" s="20"/>
      <c r="X574" s="20"/>
      <c r="Y574" s="20" t="s">
        <v>3743</v>
      </c>
      <c r="Z574" s="20"/>
      <c r="AA574" s="20"/>
      <c r="AB574" s="20"/>
      <c r="AC574" s="20"/>
      <c r="AD574" s="20"/>
      <c r="AE574" s="20"/>
      <c r="AF574" s="20"/>
      <c r="AG574" s="20"/>
      <c r="AH574" s="27" t="s">
        <v>3886</v>
      </c>
      <c r="AI574" s="28" t="s">
        <v>704</v>
      </c>
      <c r="AJ574" s="27" t="s">
        <v>698</v>
      </c>
      <c r="AK574" s="27" t="s">
        <v>698</v>
      </c>
      <c r="AL574" s="27" t="s">
        <v>698</v>
      </c>
      <c r="AM574" s="27" t="s">
        <v>698</v>
      </c>
      <c r="AN574" s="27" t="s">
        <v>698</v>
      </c>
      <c r="AO574" s="27" t="s">
        <v>698</v>
      </c>
      <c r="AP574" s="27" t="s">
        <v>698</v>
      </c>
      <c r="AQ574" s="27" t="s">
        <v>698</v>
      </c>
      <c r="AR574" s="27" t="s">
        <v>698</v>
      </c>
      <c r="AS574" s="27" t="s">
        <v>698</v>
      </c>
      <c r="AT574" s="27" t="s">
        <v>698</v>
      </c>
      <c r="AU574" s="27" t="s">
        <v>698</v>
      </c>
      <c r="AV574" s="27" t="s">
        <v>698</v>
      </c>
      <c r="AW574" s="27" t="s">
        <v>698</v>
      </c>
      <c r="AX574" s="27" t="s">
        <v>698</v>
      </c>
      <c r="AY574" s="27" t="s">
        <v>698</v>
      </c>
      <c r="AZ574" s="27" t="s">
        <v>698</v>
      </c>
      <c r="BA574" s="27" t="s">
        <v>698</v>
      </c>
      <c r="BB574" s="27" t="s">
        <v>698</v>
      </c>
      <c r="BC574" s="27" t="s">
        <v>698</v>
      </c>
      <c r="BD574" s="27" t="s">
        <v>698</v>
      </c>
      <c r="BE574" s="27" t="s">
        <v>698</v>
      </c>
      <c r="BF574" s="27" t="s">
        <v>698</v>
      </c>
      <c r="BG574" s="27" t="s">
        <v>698</v>
      </c>
      <c r="BH574" s="27" t="s">
        <v>698</v>
      </c>
      <c r="BI574" s="27" t="s">
        <v>698</v>
      </c>
      <c r="BJ574" s="27" t="s">
        <v>698</v>
      </c>
      <c r="BK574" s="27" t="s">
        <v>698</v>
      </c>
      <c r="BL574" s="27" t="s">
        <v>698</v>
      </c>
      <c r="BM574" s="27" t="s">
        <v>698</v>
      </c>
      <c r="BN574" s="27" t="s">
        <v>698</v>
      </c>
      <c r="BO574" s="27" t="s">
        <v>698</v>
      </c>
      <c r="BP574" s="20" t="s">
        <v>704</v>
      </c>
      <c r="BQ574" s="27" t="s">
        <v>698</v>
      </c>
      <c r="BR574" s="27" t="s">
        <v>698</v>
      </c>
      <c r="BS574" s="27" t="s">
        <v>698</v>
      </c>
      <c r="BT574" s="27" t="s">
        <v>698</v>
      </c>
      <c r="BU574" s="27" t="s">
        <v>698</v>
      </c>
      <c r="BV574" s="27" t="s">
        <v>698</v>
      </c>
      <c r="BW574" s="27" t="s">
        <v>698</v>
      </c>
      <c r="BX574" s="27" t="s">
        <v>698</v>
      </c>
      <c r="BY574" s="27" t="s">
        <v>698</v>
      </c>
      <c r="BZ574" s="27" t="s">
        <v>698</v>
      </c>
      <c r="CA574" s="27" t="s">
        <v>698</v>
      </c>
      <c r="CB574" s="27" t="s">
        <v>698</v>
      </c>
      <c r="CC574" s="27" t="s">
        <v>698</v>
      </c>
      <c r="CD574" s="27" t="s">
        <v>698</v>
      </c>
      <c r="CE574" s="27" t="s">
        <v>698</v>
      </c>
      <c r="CF574" s="27" t="s">
        <v>698</v>
      </c>
      <c r="CG574" s="27" t="s">
        <v>698</v>
      </c>
      <c r="CH574" s="27" t="s">
        <v>698</v>
      </c>
      <c r="CI574" s="27" t="s">
        <v>698</v>
      </c>
      <c r="CJ574" s="27" t="s">
        <v>698</v>
      </c>
      <c r="CK574" s="27" t="s">
        <v>698</v>
      </c>
      <c r="CL574" s="27" t="s">
        <v>698</v>
      </c>
      <c r="CM574" s="27" t="s">
        <v>698</v>
      </c>
      <c r="CN574" s="27" t="s">
        <v>698</v>
      </c>
      <c r="CO574" s="27" t="s">
        <v>698</v>
      </c>
      <c r="CP574" s="27" t="s">
        <v>698</v>
      </c>
      <c r="CQ574" s="27" t="s">
        <v>698</v>
      </c>
      <c r="CR574" s="27" t="s">
        <v>698</v>
      </c>
      <c r="CS574" s="27" t="s">
        <v>698</v>
      </c>
      <c r="CT574" s="27" t="s">
        <v>698</v>
      </c>
      <c r="CU574" s="27" t="s">
        <v>698</v>
      </c>
      <c r="CV574" s="27" t="s">
        <v>698</v>
      </c>
      <c r="CW574" s="27" t="s">
        <v>698</v>
      </c>
      <c r="CX574" s="27" t="s">
        <v>698</v>
      </c>
      <c r="CY574" s="27" t="s">
        <v>698</v>
      </c>
      <c r="CZ574" s="27" t="s">
        <v>698</v>
      </c>
      <c r="DA574" s="27" t="s">
        <v>698</v>
      </c>
      <c r="DB574" s="27" t="s">
        <v>698</v>
      </c>
      <c r="DC574" s="27" t="s">
        <v>698</v>
      </c>
      <c r="DD574" s="27" t="s">
        <v>698</v>
      </c>
      <c r="DE574" s="27" t="s">
        <v>698</v>
      </c>
      <c r="DF574" s="27" t="s">
        <v>698</v>
      </c>
      <c r="DG574" s="27" t="s">
        <v>698</v>
      </c>
      <c r="DH574" s="27" t="s">
        <v>698</v>
      </c>
      <c r="DI574" s="27" t="s">
        <v>698</v>
      </c>
      <c r="DJ574" s="27" t="s">
        <v>698</v>
      </c>
      <c r="DK574" s="27" t="s">
        <v>698</v>
      </c>
      <c r="DL574" s="27" t="s">
        <v>698</v>
      </c>
      <c r="DM574" s="27" t="s">
        <v>698</v>
      </c>
      <c r="DN574" s="27" t="s">
        <v>698</v>
      </c>
      <c r="DO574" s="27" t="s">
        <v>698</v>
      </c>
      <c r="DP574" s="27" t="s">
        <v>698</v>
      </c>
      <c r="DQ574" s="27" t="s">
        <v>698</v>
      </c>
      <c r="DR574" s="27" t="s">
        <v>698</v>
      </c>
      <c r="DS574" s="27" t="s">
        <v>698</v>
      </c>
      <c r="DT574" s="27" t="s">
        <v>698</v>
      </c>
      <c r="DU574" s="27" t="s">
        <v>698</v>
      </c>
      <c r="DV574" s="27" t="s">
        <v>698</v>
      </c>
      <c r="DW574" s="27" t="s">
        <v>698</v>
      </c>
      <c r="DX574" s="27" t="s">
        <v>698</v>
      </c>
      <c r="DY574" s="27" t="s">
        <v>698</v>
      </c>
      <c r="DZ574" s="27" t="s">
        <v>698</v>
      </c>
      <c r="EA574" s="27" t="s">
        <v>698</v>
      </c>
      <c r="EB574" s="27" t="s">
        <v>698</v>
      </c>
      <c r="EC574" s="27" t="s">
        <v>698</v>
      </c>
      <c r="ED574" s="27" t="s">
        <v>698</v>
      </c>
      <c r="EE574" s="27" t="s">
        <v>698</v>
      </c>
      <c r="EF574" s="27" t="s">
        <v>698</v>
      </c>
      <c r="EG574" s="27" t="s">
        <v>698</v>
      </c>
      <c r="EH574" s="27" t="s">
        <v>698</v>
      </c>
      <c r="EI574" s="27" t="s">
        <v>698</v>
      </c>
      <c r="EJ574" s="27" t="s">
        <v>698</v>
      </c>
      <c r="EK574" s="27" t="s">
        <v>698</v>
      </c>
      <c r="EL574" s="27" t="s">
        <v>698</v>
      </c>
      <c r="EM574" s="27" t="s">
        <v>698</v>
      </c>
      <c r="EN574" s="27" t="s">
        <v>698</v>
      </c>
      <c r="EO574" s="27" t="s">
        <v>698</v>
      </c>
      <c r="EP574" s="27" t="s">
        <v>698</v>
      </c>
      <c r="EQ574" s="27" t="s">
        <v>698</v>
      </c>
      <c r="ER574" s="27" t="s">
        <v>698</v>
      </c>
      <c r="ES574" s="27" t="s">
        <v>698</v>
      </c>
      <c r="ET574" s="27" t="s">
        <v>698</v>
      </c>
      <c r="EU574" s="27" t="s">
        <v>698</v>
      </c>
      <c r="EV574" s="27" t="s">
        <v>698</v>
      </c>
      <c r="EW574" s="27" t="s">
        <v>2705</v>
      </c>
      <c r="EX574" s="27" t="s">
        <v>3731</v>
      </c>
      <c r="EY574" s="27" t="s">
        <v>2707</v>
      </c>
      <c r="EZ574" s="27" t="s">
        <v>694</v>
      </c>
      <c r="FA574" s="27" t="s">
        <v>694</v>
      </c>
      <c r="FB574" s="27" t="s">
        <v>694</v>
      </c>
      <c r="FC574" s="27" t="s">
        <v>694</v>
      </c>
      <c r="FD574" s="27" t="s">
        <v>694</v>
      </c>
      <c r="FE574" s="20" t="s">
        <v>3732</v>
      </c>
      <c r="FF574" s="29"/>
      <c r="FG574" s="29"/>
    </row>
    <row r="575" spans="1:163" x14ac:dyDescent="0.25">
      <c r="A575" s="27" t="str">
        <f t="shared" si="8"/>
        <v>IR004002006000000000000000000000000000</v>
      </c>
      <c r="B575" s="20" t="s">
        <v>2877</v>
      </c>
      <c r="C575" s="23" t="s">
        <v>2630</v>
      </c>
      <c r="D575" s="23" t="s">
        <v>711</v>
      </c>
      <c r="E575" s="23" t="s">
        <v>707</v>
      </c>
      <c r="F575" s="21" t="s">
        <v>715</v>
      </c>
      <c r="G575" s="23" t="s">
        <v>697</v>
      </c>
      <c r="H575" s="23" t="s">
        <v>697</v>
      </c>
      <c r="I575" s="21" t="s">
        <v>697</v>
      </c>
      <c r="J575" s="23" t="s">
        <v>697</v>
      </c>
      <c r="K575" s="64" t="s">
        <v>697</v>
      </c>
      <c r="L575" s="23" t="s">
        <v>697</v>
      </c>
      <c r="M575" s="23" t="s">
        <v>697</v>
      </c>
      <c r="N575" s="23" t="s">
        <v>697</v>
      </c>
      <c r="O575" s="23" t="s">
        <v>697</v>
      </c>
      <c r="P575" s="27">
        <v>0</v>
      </c>
      <c r="Q575" s="27" t="s">
        <v>704</v>
      </c>
      <c r="R575" s="27" t="s">
        <v>698</v>
      </c>
      <c r="S575" s="28" t="s">
        <v>694</v>
      </c>
      <c r="T575" s="28" t="s">
        <v>922</v>
      </c>
      <c r="U575" s="34" t="s">
        <v>3745</v>
      </c>
      <c r="V575" s="52" t="s">
        <v>905</v>
      </c>
      <c r="W575" s="20"/>
      <c r="X575" s="20"/>
      <c r="Y575" s="20" t="s">
        <v>3746</v>
      </c>
      <c r="Z575" s="20"/>
      <c r="AA575" s="20"/>
      <c r="AB575" s="20"/>
      <c r="AC575" s="20"/>
      <c r="AD575" s="20"/>
      <c r="AE575" s="20"/>
      <c r="AF575" s="20"/>
      <c r="AG575" s="20"/>
      <c r="AH575" s="27" t="s">
        <v>3887</v>
      </c>
      <c r="AI575" s="28" t="s">
        <v>704</v>
      </c>
      <c r="AJ575" s="27" t="s">
        <v>698</v>
      </c>
      <c r="AK575" s="27" t="s">
        <v>698</v>
      </c>
      <c r="AL575" s="27" t="s">
        <v>698</v>
      </c>
      <c r="AM575" s="27" t="s">
        <v>698</v>
      </c>
      <c r="AN575" s="27" t="s">
        <v>698</v>
      </c>
      <c r="AO575" s="27" t="s">
        <v>698</v>
      </c>
      <c r="AP575" s="27" t="s">
        <v>698</v>
      </c>
      <c r="AQ575" s="27" t="s">
        <v>698</v>
      </c>
      <c r="AR575" s="27" t="s">
        <v>698</v>
      </c>
      <c r="AS575" s="27" t="s">
        <v>698</v>
      </c>
      <c r="AT575" s="27" t="s">
        <v>698</v>
      </c>
      <c r="AU575" s="27" t="s">
        <v>698</v>
      </c>
      <c r="AV575" s="27" t="s">
        <v>698</v>
      </c>
      <c r="AW575" s="27" t="s">
        <v>698</v>
      </c>
      <c r="AX575" s="27" t="s">
        <v>698</v>
      </c>
      <c r="AY575" s="27" t="s">
        <v>698</v>
      </c>
      <c r="AZ575" s="27" t="s">
        <v>698</v>
      </c>
      <c r="BA575" s="27" t="s">
        <v>698</v>
      </c>
      <c r="BB575" s="27" t="s">
        <v>698</v>
      </c>
      <c r="BC575" s="27" t="s">
        <v>698</v>
      </c>
      <c r="BD575" s="27" t="s">
        <v>698</v>
      </c>
      <c r="BE575" s="27" t="s">
        <v>698</v>
      </c>
      <c r="BF575" s="27" t="s">
        <v>698</v>
      </c>
      <c r="BG575" s="27" t="s">
        <v>698</v>
      </c>
      <c r="BH575" s="27" t="s">
        <v>698</v>
      </c>
      <c r="BI575" s="27" t="s">
        <v>698</v>
      </c>
      <c r="BJ575" s="27" t="s">
        <v>698</v>
      </c>
      <c r="BK575" s="27" t="s">
        <v>698</v>
      </c>
      <c r="BL575" s="27" t="s">
        <v>698</v>
      </c>
      <c r="BM575" s="27" t="s">
        <v>698</v>
      </c>
      <c r="BN575" s="27" t="s">
        <v>698</v>
      </c>
      <c r="BO575" s="27" t="s">
        <v>698</v>
      </c>
      <c r="BP575" s="20" t="s">
        <v>704</v>
      </c>
      <c r="BQ575" s="27" t="s">
        <v>698</v>
      </c>
      <c r="BR575" s="27" t="s">
        <v>698</v>
      </c>
      <c r="BS575" s="27" t="s">
        <v>698</v>
      </c>
      <c r="BT575" s="27" t="s">
        <v>698</v>
      </c>
      <c r="BU575" s="27" t="s">
        <v>698</v>
      </c>
      <c r="BV575" s="27" t="s">
        <v>698</v>
      </c>
      <c r="BW575" s="27" t="s">
        <v>698</v>
      </c>
      <c r="BX575" s="27" t="s">
        <v>698</v>
      </c>
      <c r="BY575" s="27" t="s">
        <v>698</v>
      </c>
      <c r="BZ575" s="27" t="s">
        <v>698</v>
      </c>
      <c r="CA575" s="27" t="s">
        <v>698</v>
      </c>
      <c r="CB575" s="27" t="s">
        <v>698</v>
      </c>
      <c r="CC575" s="27" t="s">
        <v>698</v>
      </c>
      <c r="CD575" s="27" t="s">
        <v>698</v>
      </c>
      <c r="CE575" s="27" t="s">
        <v>698</v>
      </c>
      <c r="CF575" s="27" t="s">
        <v>698</v>
      </c>
      <c r="CG575" s="27" t="s">
        <v>698</v>
      </c>
      <c r="CH575" s="27" t="s">
        <v>698</v>
      </c>
      <c r="CI575" s="27" t="s">
        <v>698</v>
      </c>
      <c r="CJ575" s="27" t="s">
        <v>698</v>
      </c>
      <c r="CK575" s="27" t="s">
        <v>698</v>
      </c>
      <c r="CL575" s="27" t="s">
        <v>698</v>
      </c>
      <c r="CM575" s="27" t="s">
        <v>698</v>
      </c>
      <c r="CN575" s="27" t="s">
        <v>698</v>
      </c>
      <c r="CO575" s="27" t="s">
        <v>698</v>
      </c>
      <c r="CP575" s="27" t="s">
        <v>698</v>
      </c>
      <c r="CQ575" s="27" t="s">
        <v>698</v>
      </c>
      <c r="CR575" s="27" t="s">
        <v>698</v>
      </c>
      <c r="CS575" s="27" t="s">
        <v>698</v>
      </c>
      <c r="CT575" s="27" t="s">
        <v>698</v>
      </c>
      <c r="CU575" s="27" t="s">
        <v>698</v>
      </c>
      <c r="CV575" s="27" t="s">
        <v>698</v>
      </c>
      <c r="CW575" s="27" t="s">
        <v>698</v>
      </c>
      <c r="CX575" s="27" t="s">
        <v>698</v>
      </c>
      <c r="CY575" s="27" t="s">
        <v>698</v>
      </c>
      <c r="CZ575" s="27" t="s">
        <v>698</v>
      </c>
      <c r="DA575" s="27" t="s">
        <v>698</v>
      </c>
      <c r="DB575" s="27" t="s">
        <v>698</v>
      </c>
      <c r="DC575" s="27" t="s">
        <v>698</v>
      </c>
      <c r="DD575" s="27" t="s">
        <v>698</v>
      </c>
      <c r="DE575" s="27" t="s">
        <v>698</v>
      </c>
      <c r="DF575" s="27" t="s">
        <v>698</v>
      </c>
      <c r="DG575" s="27" t="s">
        <v>698</v>
      </c>
      <c r="DH575" s="27" t="s">
        <v>698</v>
      </c>
      <c r="DI575" s="27" t="s">
        <v>698</v>
      </c>
      <c r="DJ575" s="27" t="s">
        <v>698</v>
      </c>
      <c r="DK575" s="27" t="s">
        <v>698</v>
      </c>
      <c r="DL575" s="27" t="s">
        <v>698</v>
      </c>
      <c r="DM575" s="27" t="s">
        <v>698</v>
      </c>
      <c r="DN575" s="27" t="s">
        <v>698</v>
      </c>
      <c r="DO575" s="27" t="s">
        <v>698</v>
      </c>
      <c r="DP575" s="27" t="s">
        <v>698</v>
      </c>
      <c r="DQ575" s="27" t="s">
        <v>698</v>
      </c>
      <c r="DR575" s="27" t="s">
        <v>698</v>
      </c>
      <c r="DS575" s="27" t="s">
        <v>698</v>
      </c>
      <c r="DT575" s="27" t="s">
        <v>698</v>
      </c>
      <c r="DU575" s="27" t="s">
        <v>698</v>
      </c>
      <c r="DV575" s="27" t="s">
        <v>698</v>
      </c>
      <c r="DW575" s="27" t="s">
        <v>698</v>
      </c>
      <c r="DX575" s="27" t="s">
        <v>698</v>
      </c>
      <c r="DY575" s="27" t="s">
        <v>698</v>
      </c>
      <c r="DZ575" s="27" t="s">
        <v>698</v>
      </c>
      <c r="EA575" s="27" t="s">
        <v>698</v>
      </c>
      <c r="EB575" s="27" t="s">
        <v>698</v>
      </c>
      <c r="EC575" s="27" t="s">
        <v>698</v>
      </c>
      <c r="ED575" s="27" t="s">
        <v>698</v>
      </c>
      <c r="EE575" s="27" t="s">
        <v>698</v>
      </c>
      <c r="EF575" s="27" t="s">
        <v>698</v>
      </c>
      <c r="EG575" s="27" t="s">
        <v>698</v>
      </c>
      <c r="EH575" s="27" t="s">
        <v>698</v>
      </c>
      <c r="EI575" s="27" t="s">
        <v>698</v>
      </c>
      <c r="EJ575" s="27" t="s">
        <v>698</v>
      </c>
      <c r="EK575" s="27" t="s">
        <v>698</v>
      </c>
      <c r="EL575" s="27" t="s">
        <v>698</v>
      </c>
      <c r="EM575" s="27" t="s">
        <v>698</v>
      </c>
      <c r="EN575" s="27" t="s">
        <v>698</v>
      </c>
      <c r="EO575" s="27" t="s">
        <v>698</v>
      </c>
      <c r="EP575" s="27" t="s">
        <v>698</v>
      </c>
      <c r="EQ575" s="27" t="s">
        <v>698</v>
      </c>
      <c r="ER575" s="27" t="s">
        <v>698</v>
      </c>
      <c r="ES575" s="27" t="s">
        <v>698</v>
      </c>
      <c r="ET575" s="27" t="s">
        <v>698</v>
      </c>
      <c r="EU575" s="27" t="s">
        <v>698</v>
      </c>
      <c r="EV575" s="27" t="s">
        <v>698</v>
      </c>
      <c r="EW575" s="27" t="s">
        <v>2705</v>
      </c>
      <c r="EX575" s="27" t="s">
        <v>3731</v>
      </c>
      <c r="EY575" s="27" t="s">
        <v>2707</v>
      </c>
      <c r="EZ575" s="27" t="s">
        <v>694</v>
      </c>
      <c r="FA575" s="27" t="s">
        <v>694</v>
      </c>
      <c r="FB575" s="27" t="s">
        <v>694</v>
      </c>
      <c r="FC575" s="27" t="s">
        <v>694</v>
      </c>
      <c r="FD575" s="27" t="s">
        <v>694</v>
      </c>
      <c r="FE575" s="20" t="s">
        <v>3732</v>
      </c>
      <c r="FF575" s="29"/>
      <c r="FG575" s="29"/>
    </row>
    <row r="576" spans="1:163" x14ac:dyDescent="0.25">
      <c r="A576" s="27" t="str">
        <f t="shared" si="8"/>
        <v>IR004002007000000000000000000000000000</v>
      </c>
      <c r="B576" s="20" t="s">
        <v>2877</v>
      </c>
      <c r="C576" s="23" t="s">
        <v>2630</v>
      </c>
      <c r="D576" s="23" t="s">
        <v>711</v>
      </c>
      <c r="E576" s="23" t="s">
        <v>707</v>
      </c>
      <c r="F576" s="21" t="s">
        <v>718</v>
      </c>
      <c r="G576" s="23" t="s">
        <v>697</v>
      </c>
      <c r="H576" s="23" t="s">
        <v>697</v>
      </c>
      <c r="I576" s="21" t="s">
        <v>697</v>
      </c>
      <c r="J576" s="23" t="s">
        <v>697</v>
      </c>
      <c r="K576" s="64" t="s">
        <v>697</v>
      </c>
      <c r="L576" s="23" t="s">
        <v>697</v>
      </c>
      <c r="M576" s="23" t="s">
        <v>697</v>
      </c>
      <c r="N576" s="23" t="s">
        <v>697</v>
      </c>
      <c r="O576" s="23" t="s">
        <v>697</v>
      </c>
      <c r="P576" s="27">
        <v>0</v>
      </c>
      <c r="Q576" s="27" t="s">
        <v>704</v>
      </c>
      <c r="R576" s="27" t="s">
        <v>698</v>
      </c>
      <c r="S576" s="28" t="s">
        <v>694</v>
      </c>
      <c r="T576" s="28" t="s">
        <v>922</v>
      </c>
      <c r="U576" s="34" t="s">
        <v>3748</v>
      </c>
      <c r="V576" s="52" t="s">
        <v>905</v>
      </c>
      <c r="W576" s="20"/>
      <c r="X576" s="20"/>
      <c r="Y576" s="20" t="s">
        <v>3749</v>
      </c>
      <c r="Z576" s="20"/>
      <c r="AA576" s="20"/>
      <c r="AB576" s="20"/>
      <c r="AC576" s="20"/>
      <c r="AD576" s="20"/>
      <c r="AE576" s="20"/>
      <c r="AF576" s="20"/>
      <c r="AG576" s="20"/>
      <c r="AH576" s="27" t="s">
        <v>3888</v>
      </c>
      <c r="AI576" s="28" t="s">
        <v>704</v>
      </c>
      <c r="AJ576" s="27" t="s">
        <v>698</v>
      </c>
      <c r="AK576" s="27" t="s">
        <v>698</v>
      </c>
      <c r="AL576" s="27" t="s">
        <v>698</v>
      </c>
      <c r="AM576" s="27" t="s">
        <v>698</v>
      </c>
      <c r="AN576" s="27" t="s">
        <v>698</v>
      </c>
      <c r="AO576" s="27" t="s">
        <v>698</v>
      </c>
      <c r="AP576" s="27" t="s">
        <v>698</v>
      </c>
      <c r="AQ576" s="27" t="s">
        <v>698</v>
      </c>
      <c r="AR576" s="27" t="s">
        <v>698</v>
      </c>
      <c r="AS576" s="27" t="s">
        <v>698</v>
      </c>
      <c r="AT576" s="27" t="s">
        <v>698</v>
      </c>
      <c r="AU576" s="27" t="s">
        <v>698</v>
      </c>
      <c r="AV576" s="27" t="s">
        <v>698</v>
      </c>
      <c r="AW576" s="27" t="s">
        <v>698</v>
      </c>
      <c r="AX576" s="27" t="s">
        <v>698</v>
      </c>
      <c r="AY576" s="27" t="s">
        <v>698</v>
      </c>
      <c r="AZ576" s="27" t="s">
        <v>698</v>
      </c>
      <c r="BA576" s="27" t="s">
        <v>698</v>
      </c>
      <c r="BB576" s="27" t="s">
        <v>698</v>
      </c>
      <c r="BC576" s="27" t="s">
        <v>698</v>
      </c>
      <c r="BD576" s="27" t="s">
        <v>698</v>
      </c>
      <c r="BE576" s="27" t="s">
        <v>698</v>
      </c>
      <c r="BF576" s="27" t="s">
        <v>698</v>
      </c>
      <c r="BG576" s="27" t="s">
        <v>698</v>
      </c>
      <c r="BH576" s="27" t="s">
        <v>698</v>
      </c>
      <c r="BI576" s="27" t="s">
        <v>698</v>
      </c>
      <c r="BJ576" s="27" t="s">
        <v>698</v>
      </c>
      <c r="BK576" s="27" t="s">
        <v>698</v>
      </c>
      <c r="BL576" s="27" t="s">
        <v>698</v>
      </c>
      <c r="BM576" s="27" t="s">
        <v>698</v>
      </c>
      <c r="BN576" s="27" t="s">
        <v>698</v>
      </c>
      <c r="BO576" s="27" t="s">
        <v>698</v>
      </c>
      <c r="BP576" s="20" t="s">
        <v>704</v>
      </c>
      <c r="BQ576" s="27" t="s">
        <v>698</v>
      </c>
      <c r="BR576" s="27" t="s">
        <v>698</v>
      </c>
      <c r="BS576" s="27" t="s">
        <v>698</v>
      </c>
      <c r="BT576" s="27" t="s">
        <v>698</v>
      </c>
      <c r="BU576" s="27" t="s">
        <v>698</v>
      </c>
      <c r="BV576" s="27" t="s">
        <v>698</v>
      </c>
      <c r="BW576" s="27" t="s">
        <v>698</v>
      </c>
      <c r="BX576" s="27" t="s">
        <v>698</v>
      </c>
      <c r="BY576" s="27" t="s">
        <v>698</v>
      </c>
      <c r="BZ576" s="27" t="s">
        <v>698</v>
      </c>
      <c r="CA576" s="27" t="s">
        <v>698</v>
      </c>
      <c r="CB576" s="27" t="s">
        <v>698</v>
      </c>
      <c r="CC576" s="27" t="s">
        <v>698</v>
      </c>
      <c r="CD576" s="27" t="s">
        <v>698</v>
      </c>
      <c r="CE576" s="27" t="s">
        <v>698</v>
      </c>
      <c r="CF576" s="27" t="s">
        <v>698</v>
      </c>
      <c r="CG576" s="27" t="s">
        <v>698</v>
      </c>
      <c r="CH576" s="27" t="s">
        <v>698</v>
      </c>
      <c r="CI576" s="27" t="s">
        <v>698</v>
      </c>
      <c r="CJ576" s="27" t="s">
        <v>698</v>
      </c>
      <c r="CK576" s="27" t="s">
        <v>698</v>
      </c>
      <c r="CL576" s="27" t="s">
        <v>698</v>
      </c>
      <c r="CM576" s="27" t="s">
        <v>698</v>
      </c>
      <c r="CN576" s="27" t="s">
        <v>698</v>
      </c>
      <c r="CO576" s="27" t="s">
        <v>698</v>
      </c>
      <c r="CP576" s="27" t="s">
        <v>698</v>
      </c>
      <c r="CQ576" s="27" t="s">
        <v>698</v>
      </c>
      <c r="CR576" s="27" t="s">
        <v>698</v>
      </c>
      <c r="CS576" s="27" t="s">
        <v>698</v>
      </c>
      <c r="CT576" s="27" t="s">
        <v>698</v>
      </c>
      <c r="CU576" s="27" t="s">
        <v>698</v>
      </c>
      <c r="CV576" s="27" t="s">
        <v>698</v>
      </c>
      <c r="CW576" s="27" t="s">
        <v>698</v>
      </c>
      <c r="CX576" s="27" t="s">
        <v>698</v>
      </c>
      <c r="CY576" s="27" t="s">
        <v>698</v>
      </c>
      <c r="CZ576" s="27" t="s">
        <v>698</v>
      </c>
      <c r="DA576" s="27" t="s">
        <v>698</v>
      </c>
      <c r="DB576" s="27" t="s">
        <v>698</v>
      </c>
      <c r="DC576" s="27" t="s">
        <v>698</v>
      </c>
      <c r="DD576" s="27" t="s">
        <v>698</v>
      </c>
      <c r="DE576" s="27" t="s">
        <v>698</v>
      </c>
      <c r="DF576" s="27" t="s">
        <v>698</v>
      </c>
      <c r="DG576" s="27" t="s">
        <v>698</v>
      </c>
      <c r="DH576" s="27" t="s">
        <v>698</v>
      </c>
      <c r="DI576" s="27" t="s">
        <v>698</v>
      </c>
      <c r="DJ576" s="27" t="s">
        <v>698</v>
      </c>
      <c r="DK576" s="27" t="s">
        <v>698</v>
      </c>
      <c r="DL576" s="27" t="s">
        <v>698</v>
      </c>
      <c r="DM576" s="27" t="s">
        <v>698</v>
      </c>
      <c r="DN576" s="27" t="s">
        <v>698</v>
      </c>
      <c r="DO576" s="27" t="s">
        <v>698</v>
      </c>
      <c r="DP576" s="27" t="s">
        <v>698</v>
      </c>
      <c r="DQ576" s="27" t="s">
        <v>698</v>
      </c>
      <c r="DR576" s="27" t="s">
        <v>698</v>
      </c>
      <c r="DS576" s="27" t="s">
        <v>698</v>
      </c>
      <c r="DT576" s="27" t="s">
        <v>698</v>
      </c>
      <c r="DU576" s="27" t="s">
        <v>698</v>
      </c>
      <c r="DV576" s="27" t="s">
        <v>698</v>
      </c>
      <c r="DW576" s="27" t="s">
        <v>698</v>
      </c>
      <c r="DX576" s="27" t="s">
        <v>698</v>
      </c>
      <c r="DY576" s="27" t="s">
        <v>698</v>
      </c>
      <c r="DZ576" s="27" t="s">
        <v>698</v>
      </c>
      <c r="EA576" s="27" t="s">
        <v>698</v>
      </c>
      <c r="EB576" s="27" t="s">
        <v>698</v>
      </c>
      <c r="EC576" s="27" t="s">
        <v>698</v>
      </c>
      <c r="ED576" s="27" t="s">
        <v>698</v>
      </c>
      <c r="EE576" s="27" t="s">
        <v>698</v>
      </c>
      <c r="EF576" s="27" t="s">
        <v>698</v>
      </c>
      <c r="EG576" s="27" t="s">
        <v>698</v>
      </c>
      <c r="EH576" s="27" t="s">
        <v>698</v>
      </c>
      <c r="EI576" s="27" t="s">
        <v>698</v>
      </c>
      <c r="EJ576" s="27" t="s">
        <v>698</v>
      </c>
      <c r="EK576" s="27" t="s">
        <v>698</v>
      </c>
      <c r="EL576" s="27" t="s">
        <v>698</v>
      </c>
      <c r="EM576" s="27" t="s">
        <v>698</v>
      </c>
      <c r="EN576" s="27" t="s">
        <v>698</v>
      </c>
      <c r="EO576" s="27" t="s">
        <v>698</v>
      </c>
      <c r="EP576" s="27" t="s">
        <v>698</v>
      </c>
      <c r="EQ576" s="27" t="s">
        <v>698</v>
      </c>
      <c r="ER576" s="27" t="s">
        <v>698</v>
      </c>
      <c r="ES576" s="27" t="s">
        <v>698</v>
      </c>
      <c r="ET576" s="27" t="s">
        <v>698</v>
      </c>
      <c r="EU576" s="27" t="s">
        <v>698</v>
      </c>
      <c r="EV576" s="27" t="s">
        <v>698</v>
      </c>
      <c r="EW576" s="27" t="s">
        <v>2705</v>
      </c>
      <c r="EX576" s="27" t="s">
        <v>3731</v>
      </c>
      <c r="EY576" s="27" t="s">
        <v>2707</v>
      </c>
      <c r="EZ576" s="27" t="s">
        <v>694</v>
      </c>
      <c r="FA576" s="27" t="s">
        <v>694</v>
      </c>
      <c r="FB576" s="27" t="s">
        <v>694</v>
      </c>
      <c r="FC576" s="27" t="s">
        <v>694</v>
      </c>
      <c r="FD576" s="27" t="s">
        <v>694</v>
      </c>
      <c r="FE576" s="20" t="s">
        <v>3732</v>
      </c>
      <c r="FF576" s="29"/>
      <c r="FG576" s="29"/>
    </row>
    <row r="577" spans="1:163" x14ac:dyDescent="0.25">
      <c r="A577" s="27" t="str">
        <f t="shared" si="8"/>
        <v>IR004002008000000000000000000000000000</v>
      </c>
      <c r="B577" s="20" t="s">
        <v>2877</v>
      </c>
      <c r="C577" s="23" t="s">
        <v>2630</v>
      </c>
      <c r="D577" s="23" t="s">
        <v>711</v>
      </c>
      <c r="E577" s="23" t="s">
        <v>707</v>
      </c>
      <c r="F577" s="21" t="s">
        <v>720</v>
      </c>
      <c r="G577" s="23" t="s">
        <v>697</v>
      </c>
      <c r="H577" s="23" t="s">
        <v>697</v>
      </c>
      <c r="I577" s="21" t="s">
        <v>697</v>
      </c>
      <c r="J577" s="23" t="s">
        <v>697</v>
      </c>
      <c r="K577" s="64" t="s">
        <v>697</v>
      </c>
      <c r="L577" s="23" t="s">
        <v>697</v>
      </c>
      <c r="M577" s="23" t="s">
        <v>697</v>
      </c>
      <c r="N577" s="23" t="s">
        <v>697</v>
      </c>
      <c r="O577" s="23" t="s">
        <v>697</v>
      </c>
      <c r="P577" s="27">
        <v>0</v>
      </c>
      <c r="Q577" s="27" t="s">
        <v>704</v>
      </c>
      <c r="R577" s="27" t="s">
        <v>698</v>
      </c>
      <c r="S577" s="28" t="s">
        <v>694</v>
      </c>
      <c r="T577" s="28" t="s">
        <v>922</v>
      </c>
      <c r="U577" s="34" t="s">
        <v>3751</v>
      </c>
      <c r="V577" s="52" t="s">
        <v>905</v>
      </c>
      <c r="W577" s="20"/>
      <c r="X577" s="20"/>
      <c r="Y577" s="20" t="s">
        <v>3752</v>
      </c>
      <c r="Z577" s="20"/>
      <c r="AA577" s="20"/>
      <c r="AB577" s="20"/>
      <c r="AC577" s="20"/>
      <c r="AD577" s="20"/>
      <c r="AE577" s="20"/>
      <c r="AF577" s="20"/>
      <c r="AG577" s="20"/>
      <c r="AH577" s="27" t="s">
        <v>3889</v>
      </c>
      <c r="AI577" s="28" t="s">
        <v>704</v>
      </c>
      <c r="AJ577" s="27" t="s">
        <v>698</v>
      </c>
      <c r="AK577" s="27" t="s">
        <v>698</v>
      </c>
      <c r="AL577" s="27" t="s">
        <v>698</v>
      </c>
      <c r="AM577" s="27" t="s">
        <v>698</v>
      </c>
      <c r="AN577" s="27" t="s">
        <v>698</v>
      </c>
      <c r="AO577" s="27" t="s">
        <v>698</v>
      </c>
      <c r="AP577" s="27" t="s">
        <v>698</v>
      </c>
      <c r="AQ577" s="27" t="s">
        <v>698</v>
      </c>
      <c r="AR577" s="27" t="s">
        <v>698</v>
      </c>
      <c r="AS577" s="27" t="s">
        <v>698</v>
      </c>
      <c r="AT577" s="27" t="s">
        <v>698</v>
      </c>
      <c r="AU577" s="27" t="s">
        <v>698</v>
      </c>
      <c r="AV577" s="27" t="s">
        <v>698</v>
      </c>
      <c r="AW577" s="27" t="s">
        <v>698</v>
      </c>
      <c r="AX577" s="27" t="s">
        <v>698</v>
      </c>
      <c r="AY577" s="27" t="s">
        <v>698</v>
      </c>
      <c r="AZ577" s="27" t="s">
        <v>698</v>
      </c>
      <c r="BA577" s="27" t="s">
        <v>698</v>
      </c>
      <c r="BB577" s="27" t="s">
        <v>698</v>
      </c>
      <c r="BC577" s="27" t="s">
        <v>698</v>
      </c>
      <c r="BD577" s="27" t="s">
        <v>698</v>
      </c>
      <c r="BE577" s="27" t="s">
        <v>698</v>
      </c>
      <c r="BF577" s="27" t="s">
        <v>698</v>
      </c>
      <c r="BG577" s="27" t="s">
        <v>698</v>
      </c>
      <c r="BH577" s="27" t="s">
        <v>698</v>
      </c>
      <c r="BI577" s="27" t="s">
        <v>698</v>
      </c>
      <c r="BJ577" s="27" t="s">
        <v>698</v>
      </c>
      <c r="BK577" s="27" t="s">
        <v>698</v>
      </c>
      <c r="BL577" s="27" t="s">
        <v>698</v>
      </c>
      <c r="BM577" s="27" t="s">
        <v>698</v>
      </c>
      <c r="BN577" s="27" t="s">
        <v>698</v>
      </c>
      <c r="BO577" s="27" t="s">
        <v>698</v>
      </c>
      <c r="BP577" s="27" t="s">
        <v>698</v>
      </c>
      <c r="BQ577" s="27" t="s">
        <v>698</v>
      </c>
      <c r="BR577" s="27" t="s">
        <v>698</v>
      </c>
      <c r="BS577" s="27" t="s">
        <v>698</v>
      </c>
      <c r="BT577" s="27" t="s">
        <v>698</v>
      </c>
      <c r="BU577" s="27" t="s">
        <v>698</v>
      </c>
      <c r="BV577" s="27" t="s">
        <v>698</v>
      </c>
      <c r="BW577" s="27" t="s">
        <v>698</v>
      </c>
      <c r="BX577" s="27" t="s">
        <v>698</v>
      </c>
      <c r="BY577" s="27" t="s">
        <v>698</v>
      </c>
      <c r="BZ577" s="27" t="s">
        <v>698</v>
      </c>
      <c r="CA577" s="27" t="s">
        <v>698</v>
      </c>
      <c r="CB577" s="27" t="s">
        <v>698</v>
      </c>
      <c r="CC577" s="27" t="s">
        <v>698</v>
      </c>
      <c r="CD577" s="27" t="s">
        <v>698</v>
      </c>
      <c r="CE577" s="27" t="s">
        <v>698</v>
      </c>
      <c r="CF577" s="27" t="s">
        <v>698</v>
      </c>
      <c r="CG577" s="27" t="s">
        <v>698</v>
      </c>
      <c r="CH577" s="27" t="s">
        <v>698</v>
      </c>
      <c r="CI577" s="27" t="s">
        <v>698</v>
      </c>
      <c r="CJ577" s="20" t="s">
        <v>704</v>
      </c>
      <c r="CK577" s="27" t="s">
        <v>698</v>
      </c>
      <c r="CL577" s="27" t="s">
        <v>698</v>
      </c>
      <c r="CM577" s="27" t="s">
        <v>698</v>
      </c>
      <c r="CN577" s="27" t="s">
        <v>698</v>
      </c>
      <c r="CO577" s="27" t="s">
        <v>698</v>
      </c>
      <c r="CP577" s="27" t="s">
        <v>698</v>
      </c>
      <c r="CQ577" s="27" t="s">
        <v>698</v>
      </c>
      <c r="CR577" s="27" t="s">
        <v>698</v>
      </c>
      <c r="CS577" s="27" t="s">
        <v>698</v>
      </c>
      <c r="CT577" s="27" t="s">
        <v>698</v>
      </c>
      <c r="CU577" s="27" t="s">
        <v>698</v>
      </c>
      <c r="CV577" s="27" t="s">
        <v>698</v>
      </c>
      <c r="CW577" s="27" t="s">
        <v>698</v>
      </c>
      <c r="CX577" s="27" t="s">
        <v>698</v>
      </c>
      <c r="CY577" s="27" t="s">
        <v>698</v>
      </c>
      <c r="CZ577" s="27" t="s">
        <v>698</v>
      </c>
      <c r="DA577" s="27" t="s">
        <v>698</v>
      </c>
      <c r="DB577" s="27" t="s">
        <v>698</v>
      </c>
      <c r="DC577" s="27" t="s">
        <v>698</v>
      </c>
      <c r="DD577" s="27" t="s">
        <v>698</v>
      </c>
      <c r="DE577" s="27" t="s">
        <v>698</v>
      </c>
      <c r="DF577" s="27" t="s">
        <v>698</v>
      </c>
      <c r="DG577" s="27" t="s">
        <v>698</v>
      </c>
      <c r="DH577" s="27" t="s">
        <v>698</v>
      </c>
      <c r="DI577" s="27" t="s">
        <v>698</v>
      </c>
      <c r="DJ577" s="27" t="s">
        <v>698</v>
      </c>
      <c r="DK577" s="27" t="s">
        <v>698</v>
      </c>
      <c r="DL577" s="27" t="s">
        <v>698</v>
      </c>
      <c r="DM577" s="27" t="s">
        <v>698</v>
      </c>
      <c r="DN577" s="27" t="s">
        <v>698</v>
      </c>
      <c r="DO577" s="27" t="s">
        <v>698</v>
      </c>
      <c r="DP577" s="27" t="s">
        <v>698</v>
      </c>
      <c r="DQ577" s="27" t="s">
        <v>698</v>
      </c>
      <c r="DR577" s="27" t="s">
        <v>698</v>
      </c>
      <c r="DS577" s="27" t="s">
        <v>698</v>
      </c>
      <c r="DT577" s="27" t="s">
        <v>698</v>
      </c>
      <c r="DU577" s="27" t="s">
        <v>698</v>
      </c>
      <c r="DV577" s="27" t="s">
        <v>698</v>
      </c>
      <c r="DW577" s="27" t="s">
        <v>698</v>
      </c>
      <c r="DX577" s="27" t="s">
        <v>698</v>
      </c>
      <c r="DY577" s="27" t="s">
        <v>698</v>
      </c>
      <c r="DZ577" s="27" t="s">
        <v>698</v>
      </c>
      <c r="EA577" s="27" t="s">
        <v>698</v>
      </c>
      <c r="EB577" s="27" t="s">
        <v>698</v>
      </c>
      <c r="EC577" s="27" t="s">
        <v>698</v>
      </c>
      <c r="ED577" s="27" t="s">
        <v>698</v>
      </c>
      <c r="EE577" s="27" t="s">
        <v>698</v>
      </c>
      <c r="EF577" s="27" t="s">
        <v>698</v>
      </c>
      <c r="EG577" s="27" t="s">
        <v>698</v>
      </c>
      <c r="EH577" s="27" t="s">
        <v>698</v>
      </c>
      <c r="EI577" s="27" t="s">
        <v>698</v>
      </c>
      <c r="EJ577" s="27" t="s">
        <v>698</v>
      </c>
      <c r="EK577" s="27" t="s">
        <v>698</v>
      </c>
      <c r="EL577" s="27" t="s">
        <v>698</v>
      </c>
      <c r="EM577" s="27" t="s">
        <v>698</v>
      </c>
      <c r="EN577" s="27" t="s">
        <v>698</v>
      </c>
      <c r="EO577" s="27" t="s">
        <v>698</v>
      </c>
      <c r="EP577" s="27" t="s">
        <v>698</v>
      </c>
      <c r="EQ577" s="27" t="s">
        <v>698</v>
      </c>
      <c r="ER577" s="27" t="s">
        <v>698</v>
      </c>
      <c r="ES577" s="27" t="s">
        <v>698</v>
      </c>
      <c r="ET577" s="27" t="s">
        <v>698</v>
      </c>
      <c r="EU577" s="27" t="s">
        <v>698</v>
      </c>
      <c r="EV577" s="27" t="s">
        <v>698</v>
      </c>
      <c r="EW577" s="27" t="s">
        <v>2705</v>
      </c>
      <c r="EX577" s="27" t="s">
        <v>3731</v>
      </c>
      <c r="EY577" s="27" t="s">
        <v>2707</v>
      </c>
      <c r="EZ577" s="27" t="s">
        <v>694</v>
      </c>
      <c r="FA577" s="27" t="s">
        <v>694</v>
      </c>
      <c r="FB577" s="27" t="s">
        <v>694</v>
      </c>
      <c r="FC577" s="27" t="s">
        <v>694</v>
      </c>
      <c r="FD577" s="27" t="s">
        <v>694</v>
      </c>
      <c r="FE577" s="20" t="s">
        <v>3732</v>
      </c>
      <c r="FF577" s="29"/>
      <c r="FG577" s="29"/>
    </row>
    <row r="578" spans="1:163" x14ac:dyDescent="0.25">
      <c r="A578" s="27" t="str">
        <f t="shared" si="8"/>
        <v>IR004002009000000000000000000000000000</v>
      </c>
      <c r="B578" s="20" t="s">
        <v>2877</v>
      </c>
      <c r="C578" s="23" t="s">
        <v>2630</v>
      </c>
      <c r="D578" s="23" t="s">
        <v>711</v>
      </c>
      <c r="E578" s="23" t="s">
        <v>707</v>
      </c>
      <c r="F578" s="21" t="s">
        <v>722</v>
      </c>
      <c r="G578" s="23" t="s">
        <v>697</v>
      </c>
      <c r="H578" s="23" t="s">
        <v>697</v>
      </c>
      <c r="I578" s="21" t="s">
        <v>697</v>
      </c>
      <c r="J578" s="23" t="s">
        <v>697</v>
      </c>
      <c r="K578" s="64" t="s">
        <v>697</v>
      </c>
      <c r="L578" s="23" t="s">
        <v>697</v>
      </c>
      <c r="M578" s="23" t="s">
        <v>697</v>
      </c>
      <c r="N578" s="23" t="s">
        <v>697</v>
      </c>
      <c r="O578" s="23" t="s">
        <v>697</v>
      </c>
      <c r="P578" s="27">
        <v>0</v>
      </c>
      <c r="Q578" s="27" t="s">
        <v>704</v>
      </c>
      <c r="R578" s="27" t="s">
        <v>698</v>
      </c>
      <c r="S578" s="28" t="s">
        <v>694</v>
      </c>
      <c r="T578" s="28" t="s">
        <v>922</v>
      </c>
      <c r="U578" s="34" t="s">
        <v>3754</v>
      </c>
      <c r="V578" s="52" t="s">
        <v>905</v>
      </c>
      <c r="W578" s="20"/>
      <c r="X578" s="20"/>
      <c r="Y578" s="20" t="s">
        <v>3755</v>
      </c>
      <c r="Z578" s="20"/>
      <c r="AA578" s="20"/>
      <c r="AB578" s="20"/>
      <c r="AC578" s="20"/>
      <c r="AD578" s="20"/>
      <c r="AE578" s="20"/>
      <c r="AF578" s="20"/>
      <c r="AG578" s="20"/>
      <c r="AH578" s="27" t="s">
        <v>3890</v>
      </c>
      <c r="AI578" s="28" t="s">
        <v>704</v>
      </c>
      <c r="AJ578" s="27" t="s">
        <v>698</v>
      </c>
      <c r="AK578" s="27" t="s">
        <v>698</v>
      </c>
      <c r="AL578" s="27" t="s">
        <v>698</v>
      </c>
      <c r="AM578" s="27" t="s">
        <v>698</v>
      </c>
      <c r="AN578" s="27" t="s">
        <v>698</v>
      </c>
      <c r="AO578" s="27" t="s">
        <v>698</v>
      </c>
      <c r="AP578" s="27" t="s">
        <v>698</v>
      </c>
      <c r="AQ578" s="27" t="s">
        <v>698</v>
      </c>
      <c r="AR578" s="27" t="s">
        <v>698</v>
      </c>
      <c r="AS578" s="27" t="s">
        <v>698</v>
      </c>
      <c r="AT578" s="27" t="s">
        <v>698</v>
      </c>
      <c r="AU578" s="27" t="s">
        <v>698</v>
      </c>
      <c r="AV578" s="27" t="s">
        <v>698</v>
      </c>
      <c r="AW578" s="27" t="s">
        <v>698</v>
      </c>
      <c r="AX578" s="27" t="s">
        <v>698</v>
      </c>
      <c r="AY578" s="27" t="s">
        <v>698</v>
      </c>
      <c r="AZ578" s="27" t="s">
        <v>698</v>
      </c>
      <c r="BA578" s="27" t="s">
        <v>698</v>
      </c>
      <c r="BB578" s="27" t="s">
        <v>698</v>
      </c>
      <c r="BC578" s="27" t="s">
        <v>698</v>
      </c>
      <c r="BD578" s="27" t="s">
        <v>698</v>
      </c>
      <c r="BE578" s="27" t="s">
        <v>698</v>
      </c>
      <c r="BF578" s="27" t="s">
        <v>698</v>
      </c>
      <c r="BG578" s="27" t="s">
        <v>698</v>
      </c>
      <c r="BH578" s="27" t="s">
        <v>698</v>
      </c>
      <c r="BI578" s="27" t="s">
        <v>698</v>
      </c>
      <c r="BJ578" s="27" t="s">
        <v>698</v>
      </c>
      <c r="BK578" s="27" t="s">
        <v>698</v>
      </c>
      <c r="BL578" s="27" t="s">
        <v>698</v>
      </c>
      <c r="BM578" s="27" t="s">
        <v>698</v>
      </c>
      <c r="BN578" s="27" t="s">
        <v>698</v>
      </c>
      <c r="BO578" s="27" t="s">
        <v>698</v>
      </c>
      <c r="BP578" s="27" t="s">
        <v>704</v>
      </c>
      <c r="BQ578" s="27" t="s">
        <v>698</v>
      </c>
      <c r="BR578" s="27" t="s">
        <v>698</v>
      </c>
      <c r="BS578" s="27" t="s">
        <v>698</v>
      </c>
      <c r="BT578" s="27" t="s">
        <v>698</v>
      </c>
      <c r="BU578" s="27" t="s">
        <v>698</v>
      </c>
      <c r="BV578" s="27" t="s">
        <v>698</v>
      </c>
      <c r="BW578" s="27" t="s">
        <v>698</v>
      </c>
      <c r="BX578" s="27" t="s">
        <v>698</v>
      </c>
      <c r="BY578" s="27" t="s">
        <v>698</v>
      </c>
      <c r="BZ578" s="27" t="s">
        <v>698</v>
      </c>
      <c r="CA578" s="27" t="s">
        <v>698</v>
      </c>
      <c r="CB578" s="27" t="s">
        <v>698</v>
      </c>
      <c r="CC578" s="27" t="s">
        <v>698</v>
      </c>
      <c r="CD578" s="27" t="s">
        <v>698</v>
      </c>
      <c r="CE578" s="27" t="s">
        <v>698</v>
      </c>
      <c r="CF578" s="27" t="s">
        <v>698</v>
      </c>
      <c r="CG578" s="27" t="s">
        <v>698</v>
      </c>
      <c r="CH578" s="27" t="s">
        <v>698</v>
      </c>
      <c r="CI578" s="27" t="s">
        <v>698</v>
      </c>
      <c r="CJ578" s="27" t="s">
        <v>698</v>
      </c>
      <c r="CK578" s="27" t="s">
        <v>698</v>
      </c>
      <c r="CL578" s="27" t="s">
        <v>698</v>
      </c>
      <c r="CM578" s="27" t="s">
        <v>698</v>
      </c>
      <c r="CN578" s="27" t="s">
        <v>698</v>
      </c>
      <c r="CO578" s="27" t="s">
        <v>698</v>
      </c>
      <c r="CP578" s="27" t="s">
        <v>698</v>
      </c>
      <c r="CQ578" s="27" t="s">
        <v>698</v>
      </c>
      <c r="CR578" s="27" t="s">
        <v>698</v>
      </c>
      <c r="CS578" s="27" t="s">
        <v>698</v>
      </c>
      <c r="CT578" s="27" t="s">
        <v>698</v>
      </c>
      <c r="CU578" s="27" t="s">
        <v>698</v>
      </c>
      <c r="CV578" s="27" t="s">
        <v>698</v>
      </c>
      <c r="CW578" s="27" t="s">
        <v>698</v>
      </c>
      <c r="CX578" s="27" t="s">
        <v>698</v>
      </c>
      <c r="CY578" s="27" t="s">
        <v>698</v>
      </c>
      <c r="CZ578" s="27" t="s">
        <v>698</v>
      </c>
      <c r="DA578" s="27" t="s">
        <v>698</v>
      </c>
      <c r="DB578" s="27" t="s">
        <v>698</v>
      </c>
      <c r="DC578" s="27" t="s">
        <v>698</v>
      </c>
      <c r="DD578" s="27" t="s">
        <v>698</v>
      </c>
      <c r="DE578" s="27" t="s">
        <v>698</v>
      </c>
      <c r="DF578" s="27" t="s">
        <v>698</v>
      </c>
      <c r="DG578" s="27" t="s">
        <v>698</v>
      </c>
      <c r="DH578" s="27" t="s">
        <v>698</v>
      </c>
      <c r="DI578" s="27" t="s">
        <v>698</v>
      </c>
      <c r="DJ578" s="27" t="s">
        <v>698</v>
      </c>
      <c r="DK578" s="27" t="s">
        <v>698</v>
      </c>
      <c r="DL578" s="27" t="s">
        <v>698</v>
      </c>
      <c r="DM578" s="27" t="s">
        <v>698</v>
      </c>
      <c r="DN578" s="27" t="s">
        <v>698</v>
      </c>
      <c r="DO578" s="27" t="s">
        <v>698</v>
      </c>
      <c r="DP578" s="27" t="s">
        <v>698</v>
      </c>
      <c r="DQ578" s="27" t="s">
        <v>698</v>
      </c>
      <c r="DR578" s="27" t="s">
        <v>698</v>
      </c>
      <c r="DS578" s="27" t="s">
        <v>698</v>
      </c>
      <c r="DT578" s="27" t="s">
        <v>698</v>
      </c>
      <c r="DU578" s="27" t="s">
        <v>698</v>
      </c>
      <c r="DV578" s="27" t="s">
        <v>698</v>
      </c>
      <c r="DW578" s="27" t="s">
        <v>698</v>
      </c>
      <c r="DX578" s="27" t="s">
        <v>698</v>
      </c>
      <c r="DY578" s="27" t="s">
        <v>698</v>
      </c>
      <c r="DZ578" s="27" t="s">
        <v>698</v>
      </c>
      <c r="EA578" s="27" t="s">
        <v>698</v>
      </c>
      <c r="EB578" s="27" t="s">
        <v>698</v>
      </c>
      <c r="EC578" s="27" t="s">
        <v>698</v>
      </c>
      <c r="ED578" s="27" t="s">
        <v>698</v>
      </c>
      <c r="EE578" s="27" t="s">
        <v>698</v>
      </c>
      <c r="EF578" s="27" t="s">
        <v>698</v>
      </c>
      <c r="EG578" s="27" t="s">
        <v>698</v>
      </c>
      <c r="EH578" s="27" t="s">
        <v>698</v>
      </c>
      <c r="EI578" s="27" t="s">
        <v>698</v>
      </c>
      <c r="EJ578" s="27" t="s">
        <v>698</v>
      </c>
      <c r="EK578" s="27" t="s">
        <v>698</v>
      </c>
      <c r="EL578" s="27" t="s">
        <v>698</v>
      </c>
      <c r="EM578" s="27" t="s">
        <v>698</v>
      </c>
      <c r="EN578" s="27" t="s">
        <v>698</v>
      </c>
      <c r="EO578" s="27" t="s">
        <v>698</v>
      </c>
      <c r="EP578" s="27" t="s">
        <v>698</v>
      </c>
      <c r="EQ578" s="27" t="s">
        <v>698</v>
      </c>
      <c r="ER578" s="27" t="s">
        <v>698</v>
      </c>
      <c r="ES578" s="27" t="s">
        <v>698</v>
      </c>
      <c r="ET578" s="27" t="s">
        <v>698</v>
      </c>
      <c r="EU578" s="27" t="s">
        <v>698</v>
      </c>
      <c r="EV578" s="27" t="s">
        <v>698</v>
      </c>
      <c r="EW578" s="27" t="s">
        <v>2705</v>
      </c>
      <c r="EX578" s="27" t="s">
        <v>3731</v>
      </c>
      <c r="EY578" s="27" t="s">
        <v>2707</v>
      </c>
      <c r="EZ578" s="27" t="s">
        <v>694</v>
      </c>
      <c r="FA578" s="27" t="s">
        <v>694</v>
      </c>
      <c r="FB578" s="27" t="s">
        <v>694</v>
      </c>
      <c r="FC578" s="27" t="s">
        <v>694</v>
      </c>
      <c r="FD578" s="27" t="s">
        <v>694</v>
      </c>
      <c r="FE578" s="20" t="s">
        <v>3732</v>
      </c>
      <c r="FF578" s="29"/>
      <c r="FG578" s="29"/>
    </row>
    <row r="579" spans="1:163" x14ac:dyDescent="0.25">
      <c r="A579" s="27" t="str">
        <f t="shared" si="8"/>
        <v>IR004002010000000000000000000000000000</v>
      </c>
      <c r="B579" s="20" t="s">
        <v>2877</v>
      </c>
      <c r="C579" s="23" t="s">
        <v>2630</v>
      </c>
      <c r="D579" s="23" t="s">
        <v>711</v>
      </c>
      <c r="E579" s="23" t="s">
        <v>707</v>
      </c>
      <c r="F579" s="21" t="s">
        <v>724</v>
      </c>
      <c r="G579" s="23" t="s">
        <v>697</v>
      </c>
      <c r="H579" s="23" t="s">
        <v>697</v>
      </c>
      <c r="I579" s="21" t="s">
        <v>697</v>
      </c>
      <c r="J579" s="23" t="s">
        <v>697</v>
      </c>
      <c r="K579" s="64" t="s">
        <v>697</v>
      </c>
      <c r="L579" s="23" t="s">
        <v>697</v>
      </c>
      <c r="M579" s="23" t="s">
        <v>697</v>
      </c>
      <c r="N579" s="23" t="s">
        <v>697</v>
      </c>
      <c r="O579" s="23" t="s">
        <v>697</v>
      </c>
      <c r="P579" s="27">
        <v>0</v>
      </c>
      <c r="Q579" s="27" t="s">
        <v>704</v>
      </c>
      <c r="R579" s="27" t="s">
        <v>698</v>
      </c>
      <c r="S579" s="28" t="s">
        <v>694</v>
      </c>
      <c r="T579" s="28" t="s">
        <v>922</v>
      </c>
      <c r="U579" s="34" t="s">
        <v>3757</v>
      </c>
      <c r="V579" s="52" t="s">
        <v>905</v>
      </c>
      <c r="W579" s="20"/>
      <c r="X579" s="20"/>
      <c r="Y579" s="20" t="s">
        <v>3758</v>
      </c>
      <c r="Z579" s="20"/>
      <c r="AA579" s="20"/>
      <c r="AB579" s="20"/>
      <c r="AC579" s="20"/>
      <c r="AD579" s="20"/>
      <c r="AE579" s="20"/>
      <c r="AF579" s="20"/>
      <c r="AG579" s="20"/>
      <c r="AH579" s="27" t="s">
        <v>3891</v>
      </c>
      <c r="AI579" s="28" t="s">
        <v>704</v>
      </c>
      <c r="AJ579" s="27" t="s">
        <v>698</v>
      </c>
      <c r="AK579" s="27" t="s">
        <v>698</v>
      </c>
      <c r="AL579" s="27" t="s">
        <v>698</v>
      </c>
      <c r="AM579" s="27" t="s">
        <v>698</v>
      </c>
      <c r="AN579" s="27" t="s">
        <v>698</v>
      </c>
      <c r="AO579" s="27" t="s">
        <v>698</v>
      </c>
      <c r="AP579" s="27" t="s">
        <v>698</v>
      </c>
      <c r="AQ579" s="27" t="s">
        <v>698</v>
      </c>
      <c r="AR579" s="27" t="s">
        <v>698</v>
      </c>
      <c r="AS579" s="27" t="s">
        <v>698</v>
      </c>
      <c r="AT579" s="27" t="s">
        <v>698</v>
      </c>
      <c r="AU579" s="27" t="s">
        <v>698</v>
      </c>
      <c r="AV579" s="27" t="s">
        <v>698</v>
      </c>
      <c r="AW579" s="27" t="s">
        <v>698</v>
      </c>
      <c r="AX579" s="27" t="s">
        <v>698</v>
      </c>
      <c r="AY579" s="27" t="s">
        <v>698</v>
      </c>
      <c r="AZ579" s="27" t="s">
        <v>698</v>
      </c>
      <c r="BA579" s="27" t="s">
        <v>698</v>
      </c>
      <c r="BB579" s="27" t="s">
        <v>698</v>
      </c>
      <c r="BC579" s="27" t="s">
        <v>698</v>
      </c>
      <c r="BD579" s="27" t="s">
        <v>698</v>
      </c>
      <c r="BE579" s="27" t="s">
        <v>698</v>
      </c>
      <c r="BF579" s="27" t="s">
        <v>698</v>
      </c>
      <c r="BG579" s="27" t="s">
        <v>698</v>
      </c>
      <c r="BH579" s="27" t="s">
        <v>698</v>
      </c>
      <c r="BI579" s="27" t="s">
        <v>698</v>
      </c>
      <c r="BJ579" s="27" t="s">
        <v>698</v>
      </c>
      <c r="BK579" s="27" t="s">
        <v>698</v>
      </c>
      <c r="BL579" s="27" t="s">
        <v>698</v>
      </c>
      <c r="BM579" s="27" t="s">
        <v>698</v>
      </c>
      <c r="BN579" s="27" t="s">
        <v>698</v>
      </c>
      <c r="BO579" s="27" t="s">
        <v>698</v>
      </c>
      <c r="BP579" s="27" t="s">
        <v>698</v>
      </c>
      <c r="BQ579" s="27" t="s">
        <v>698</v>
      </c>
      <c r="BR579" s="27" t="s">
        <v>698</v>
      </c>
      <c r="BS579" s="27" t="s">
        <v>698</v>
      </c>
      <c r="BT579" s="27" t="s">
        <v>698</v>
      </c>
      <c r="BU579" s="27" t="s">
        <v>698</v>
      </c>
      <c r="BV579" s="27" t="s">
        <v>698</v>
      </c>
      <c r="BW579" s="27" t="s">
        <v>698</v>
      </c>
      <c r="BX579" s="27" t="s">
        <v>698</v>
      </c>
      <c r="BY579" s="27" t="s">
        <v>698</v>
      </c>
      <c r="BZ579" s="27" t="s">
        <v>698</v>
      </c>
      <c r="CA579" s="27" t="s">
        <v>698</v>
      </c>
      <c r="CB579" s="27" t="s">
        <v>698</v>
      </c>
      <c r="CC579" s="27" t="s">
        <v>698</v>
      </c>
      <c r="CD579" s="27" t="s">
        <v>698</v>
      </c>
      <c r="CE579" s="27" t="s">
        <v>698</v>
      </c>
      <c r="CF579" s="27" t="s">
        <v>698</v>
      </c>
      <c r="CG579" s="27" t="s">
        <v>698</v>
      </c>
      <c r="CH579" s="27" t="s">
        <v>698</v>
      </c>
      <c r="CI579" s="27" t="s">
        <v>698</v>
      </c>
      <c r="CJ579" s="27" t="s">
        <v>698</v>
      </c>
      <c r="CK579" s="27" t="s">
        <v>698</v>
      </c>
      <c r="CL579" s="27" t="s">
        <v>698</v>
      </c>
      <c r="CM579" s="27" t="s">
        <v>698</v>
      </c>
      <c r="CN579" s="27" t="s">
        <v>698</v>
      </c>
      <c r="CO579" s="27" t="s">
        <v>698</v>
      </c>
      <c r="CP579" s="27" t="s">
        <v>698</v>
      </c>
      <c r="CQ579" s="27" t="s">
        <v>698</v>
      </c>
      <c r="CR579" s="27" t="s">
        <v>698</v>
      </c>
      <c r="CS579" s="27" t="s">
        <v>704</v>
      </c>
      <c r="CT579" s="27" t="s">
        <v>698</v>
      </c>
      <c r="CU579" s="27" t="s">
        <v>698</v>
      </c>
      <c r="CV579" s="27" t="s">
        <v>698</v>
      </c>
      <c r="CW579" s="27" t="s">
        <v>698</v>
      </c>
      <c r="CX579" s="27" t="s">
        <v>698</v>
      </c>
      <c r="CY579" s="27" t="s">
        <v>698</v>
      </c>
      <c r="CZ579" s="27" t="s">
        <v>698</v>
      </c>
      <c r="DA579" s="27" t="s">
        <v>698</v>
      </c>
      <c r="DB579" s="27" t="s">
        <v>698</v>
      </c>
      <c r="DC579" s="27" t="s">
        <v>698</v>
      </c>
      <c r="DD579" s="27" t="s">
        <v>698</v>
      </c>
      <c r="DE579" s="27" t="s">
        <v>698</v>
      </c>
      <c r="DF579" s="27" t="s">
        <v>698</v>
      </c>
      <c r="DG579" s="27" t="s">
        <v>698</v>
      </c>
      <c r="DH579" s="27" t="s">
        <v>698</v>
      </c>
      <c r="DI579" s="27" t="s">
        <v>698</v>
      </c>
      <c r="DJ579" s="27" t="s">
        <v>698</v>
      </c>
      <c r="DK579" s="27" t="s">
        <v>698</v>
      </c>
      <c r="DL579" s="27" t="s">
        <v>698</v>
      </c>
      <c r="DM579" s="27" t="s">
        <v>698</v>
      </c>
      <c r="DN579" s="27" t="s">
        <v>698</v>
      </c>
      <c r="DO579" s="27" t="s">
        <v>698</v>
      </c>
      <c r="DP579" s="27" t="s">
        <v>698</v>
      </c>
      <c r="DQ579" s="27" t="s">
        <v>698</v>
      </c>
      <c r="DR579" s="27" t="s">
        <v>698</v>
      </c>
      <c r="DS579" s="27" t="s">
        <v>698</v>
      </c>
      <c r="DT579" s="27" t="s">
        <v>698</v>
      </c>
      <c r="DU579" s="27" t="s">
        <v>698</v>
      </c>
      <c r="DV579" s="27" t="s">
        <v>698</v>
      </c>
      <c r="DW579" s="27" t="s">
        <v>698</v>
      </c>
      <c r="DX579" s="27" t="s">
        <v>698</v>
      </c>
      <c r="DY579" s="27" t="s">
        <v>698</v>
      </c>
      <c r="DZ579" s="27" t="s">
        <v>698</v>
      </c>
      <c r="EA579" s="27" t="s">
        <v>698</v>
      </c>
      <c r="EB579" s="27" t="s">
        <v>698</v>
      </c>
      <c r="EC579" s="27" t="s">
        <v>698</v>
      </c>
      <c r="ED579" s="27" t="s">
        <v>698</v>
      </c>
      <c r="EE579" s="27" t="s">
        <v>698</v>
      </c>
      <c r="EF579" s="27" t="s">
        <v>698</v>
      </c>
      <c r="EG579" s="27" t="s">
        <v>698</v>
      </c>
      <c r="EH579" s="27" t="s">
        <v>698</v>
      </c>
      <c r="EI579" s="27" t="s">
        <v>698</v>
      </c>
      <c r="EJ579" s="27" t="s">
        <v>698</v>
      </c>
      <c r="EK579" s="27" t="s">
        <v>698</v>
      </c>
      <c r="EL579" s="27" t="s">
        <v>698</v>
      </c>
      <c r="EM579" s="27" t="s">
        <v>698</v>
      </c>
      <c r="EN579" s="27" t="s">
        <v>698</v>
      </c>
      <c r="EO579" s="27" t="s">
        <v>698</v>
      </c>
      <c r="EP579" s="27" t="s">
        <v>698</v>
      </c>
      <c r="EQ579" s="27" t="s">
        <v>698</v>
      </c>
      <c r="ER579" s="27" t="s">
        <v>698</v>
      </c>
      <c r="ES579" s="27" t="s">
        <v>698</v>
      </c>
      <c r="ET579" s="27" t="s">
        <v>698</v>
      </c>
      <c r="EU579" s="27" t="s">
        <v>698</v>
      </c>
      <c r="EV579" s="27" t="s">
        <v>698</v>
      </c>
      <c r="EW579" s="27" t="s">
        <v>2705</v>
      </c>
      <c r="EX579" s="27" t="s">
        <v>3731</v>
      </c>
      <c r="EY579" s="27" t="s">
        <v>2707</v>
      </c>
      <c r="EZ579" s="27" t="s">
        <v>694</v>
      </c>
      <c r="FA579" s="27" t="s">
        <v>694</v>
      </c>
      <c r="FB579" s="27" t="s">
        <v>694</v>
      </c>
      <c r="FC579" s="27" t="s">
        <v>694</v>
      </c>
      <c r="FD579" s="27" t="s">
        <v>694</v>
      </c>
      <c r="FE579" s="20" t="s">
        <v>3732</v>
      </c>
      <c r="FF579" s="29"/>
      <c r="FG579" s="29"/>
    </row>
    <row r="580" spans="1:163" x14ac:dyDescent="0.25">
      <c r="A580" s="27" t="str">
        <f t="shared" si="8"/>
        <v>IR004002011000000000000000000000000000</v>
      </c>
      <c r="B580" s="20" t="s">
        <v>2877</v>
      </c>
      <c r="C580" s="23" t="s">
        <v>2630</v>
      </c>
      <c r="D580" s="23" t="s">
        <v>711</v>
      </c>
      <c r="E580" s="23" t="s">
        <v>707</v>
      </c>
      <c r="F580" s="21" t="s">
        <v>734</v>
      </c>
      <c r="G580" s="23" t="s">
        <v>697</v>
      </c>
      <c r="H580" s="23" t="s">
        <v>697</v>
      </c>
      <c r="I580" s="21" t="s">
        <v>697</v>
      </c>
      <c r="J580" s="23" t="s">
        <v>697</v>
      </c>
      <c r="K580" s="64" t="s">
        <v>697</v>
      </c>
      <c r="L580" s="23" t="s">
        <v>697</v>
      </c>
      <c r="M580" s="23" t="s">
        <v>697</v>
      </c>
      <c r="N580" s="23" t="s">
        <v>697</v>
      </c>
      <c r="O580" s="23" t="s">
        <v>697</v>
      </c>
      <c r="P580" s="27">
        <v>0</v>
      </c>
      <c r="Q580" s="27" t="s">
        <v>704</v>
      </c>
      <c r="R580" s="27" t="s">
        <v>698</v>
      </c>
      <c r="S580" s="28" t="s">
        <v>694</v>
      </c>
      <c r="T580" s="28" t="s">
        <v>922</v>
      </c>
      <c r="U580" s="34" t="s">
        <v>3760</v>
      </c>
      <c r="V580" s="52" t="s">
        <v>905</v>
      </c>
      <c r="W580" s="20"/>
      <c r="X580" s="20"/>
      <c r="Y580" s="20" t="s">
        <v>3761</v>
      </c>
      <c r="Z580" s="20"/>
      <c r="AA580" s="20"/>
      <c r="AB580" s="20"/>
      <c r="AC580" s="20"/>
      <c r="AD580" s="20"/>
      <c r="AE580" s="20"/>
      <c r="AF580" s="20"/>
      <c r="AG580" s="20"/>
      <c r="AH580" s="27" t="s">
        <v>3892</v>
      </c>
      <c r="AI580" s="28" t="s">
        <v>704</v>
      </c>
      <c r="AJ580" s="27" t="s">
        <v>698</v>
      </c>
      <c r="AK580" s="27" t="s">
        <v>698</v>
      </c>
      <c r="AL580" s="27" t="s">
        <v>698</v>
      </c>
      <c r="AM580" s="27" t="s">
        <v>698</v>
      </c>
      <c r="AN580" s="27" t="s">
        <v>698</v>
      </c>
      <c r="AO580" s="27" t="s">
        <v>698</v>
      </c>
      <c r="AP580" s="27" t="s">
        <v>698</v>
      </c>
      <c r="AQ580" s="27" t="s">
        <v>698</v>
      </c>
      <c r="AR580" s="27" t="s">
        <v>698</v>
      </c>
      <c r="AS580" s="27" t="s">
        <v>698</v>
      </c>
      <c r="AT580" s="27" t="s">
        <v>698</v>
      </c>
      <c r="AU580" s="27" t="s">
        <v>698</v>
      </c>
      <c r="AV580" s="27" t="s">
        <v>698</v>
      </c>
      <c r="AW580" s="27" t="s">
        <v>698</v>
      </c>
      <c r="AX580" s="27" t="s">
        <v>698</v>
      </c>
      <c r="AY580" s="27" t="s">
        <v>698</v>
      </c>
      <c r="AZ580" s="27" t="s">
        <v>698</v>
      </c>
      <c r="BA580" s="27" t="s">
        <v>698</v>
      </c>
      <c r="BB580" s="27" t="s">
        <v>698</v>
      </c>
      <c r="BC580" s="27" t="s">
        <v>698</v>
      </c>
      <c r="BD580" s="27" t="s">
        <v>698</v>
      </c>
      <c r="BE580" s="27" t="s">
        <v>698</v>
      </c>
      <c r="BF580" s="27" t="s">
        <v>698</v>
      </c>
      <c r="BG580" s="27" t="s">
        <v>698</v>
      </c>
      <c r="BH580" s="27" t="s">
        <v>698</v>
      </c>
      <c r="BI580" s="27" t="s">
        <v>698</v>
      </c>
      <c r="BJ580" s="27" t="s">
        <v>698</v>
      </c>
      <c r="BK580" s="27" t="s">
        <v>698</v>
      </c>
      <c r="BL580" s="27" t="s">
        <v>698</v>
      </c>
      <c r="BM580" s="27" t="s">
        <v>698</v>
      </c>
      <c r="BN580" s="27" t="s">
        <v>698</v>
      </c>
      <c r="BO580" s="27" t="s">
        <v>698</v>
      </c>
      <c r="BP580" s="27" t="s">
        <v>698</v>
      </c>
      <c r="BQ580" s="27" t="s">
        <v>698</v>
      </c>
      <c r="BR580" s="27" t="s">
        <v>698</v>
      </c>
      <c r="BS580" s="27" t="s">
        <v>698</v>
      </c>
      <c r="BT580" s="27" t="s">
        <v>698</v>
      </c>
      <c r="BU580" s="27" t="s">
        <v>698</v>
      </c>
      <c r="BV580" s="27" t="s">
        <v>698</v>
      </c>
      <c r="BW580" s="27" t="s">
        <v>698</v>
      </c>
      <c r="BX580" s="27" t="s">
        <v>698</v>
      </c>
      <c r="BY580" s="27" t="s">
        <v>698</v>
      </c>
      <c r="BZ580" s="27" t="s">
        <v>698</v>
      </c>
      <c r="CA580" s="27" t="s">
        <v>698</v>
      </c>
      <c r="CB580" s="27" t="s">
        <v>698</v>
      </c>
      <c r="CC580" s="27" t="s">
        <v>698</v>
      </c>
      <c r="CD580" s="27" t="s">
        <v>698</v>
      </c>
      <c r="CE580" s="27" t="s">
        <v>698</v>
      </c>
      <c r="CF580" s="27" t="s">
        <v>698</v>
      </c>
      <c r="CG580" s="27" t="s">
        <v>698</v>
      </c>
      <c r="CH580" s="27" t="s">
        <v>698</v>
      </c>
      <c r="CI580" s="27" t="s">
        <v>698</v>
      </c>
      <c r="CJ580" s="27" t="s">
        <v>698</v>
      </c>
      <c r="CK580" s="27" t="s">
        <v>698</v>
      </c>
      <c r="CL580" s="27" t="s">
        <v>698</v>
      </c>
      <c r="CM580" s="27" t="s">
        <v>698</v>
      </c>
      <c r="CN580" s="27" t="s">
        <v>698</v>
      </c>
      <c r="CO580" s="27" t="s">
        <v>698</v>
      </c>
      <c r="CP580" s="27" t="s">
        <v>698</v>
      </c>
      <c r="CQ580" s="27" t="s">
        <v>698</v>
      </c>
      <c r="CR580" s="27" t="s">
        <v>698</v>
      </c>
      <c r="CS580" s="27" t="s">
        <v>704</v>
      </c>
      <c r="CT580" s="27" t="s">
        <v>698</v>
      </c>
      <c r="CU580" s="27" t="s">
        <v>698</v>
      </c>
      <c r="CV580" s="27" t="s">
        <v>698</v>
      </c>
      <c r="CW580" s="27" t="s">
        <v>698</v>
      </c>
      <c r="CX580" s="27" t="s">
        <v>698</v>
      </c>
      <c r="CY580" s="27" t="s">
        <v>698</v>
      </c>
      <c r="CZ580" s="27" t="s">
        <v>698</v>
      </c>
      <c r="DA580" s="27" t="s">
        <v>698</v>
      </c>
      <c r="DB580" s="27" t="s">
        <v>698</v>
      </c>
      <c r="DC580" s="27" t="s">
        <v>698</v>
      </c>
      <c r="DD580" s="27" t="s">
        <v>698</v>
      </c>
      <c r="DE580" s="27" t="s">
        <v>698</v>
      </c>
      <c r="DF580" s="27" t="s">
        <v>698</v>
      </c>
      <c r="DG580" s="27" t="s">
        <v>698</v>
      </c>
      <c r="DH580" s="27" t="s">
        <v>698</v>
      </c>
      <c r="DI580" s="27" t="s">
        <v>698</v>
      </c>
      <c r="DJ580" s="27" t="s">
        <v>698</v>
      </c>
      <c r="DK580" s="27" t="s">
        <v>698</v>
      </c>
      <c r="DL580" s="27" t="s">
        <v>698</v>
      </c>
      <c r="DM580" s="27" t="s">
        <v>698</v>
      </c>
      <c r="DN580" s="27" t="s">
        <v>698</v>
      </c>
      <c r="DO580" s="27" t="s">
        <v>698</v>
      </c>
      <c r="DP580" s="27" t="s">
        <v>698</v>
      </c>
      <c r="DQ580" s="27" t="s">
        <v>698</v>
      </c>
      <c r="DR580" s="27" t="s">
        <v>698</v>
      </c>
      <c r="DS580" s="27" t="s">
        <v>698</v>
      </c>
      <c r="DT580" s="27" t="s">
        <v>698</v>
      </c>
      <c r="DU580" s="27" t="s">
        <v>698</v>
      </c>
      <c r="DV580" s="27" t="s">
        <v>698</v>
      </c>
      <c r="DW580" s="27" t="s">
        <v>698</v>
      </c>
      <c r="DX580" s="27" t="s">
        <v>698</v>
      </c>
      <c r="DY580" s="27" t="s">
        <v>698</v>
      </c>
      <c r="DZ580" s="27" t="s">
        <v>698</v>
      </c>
      <c r="EA580" s="27" t="s">
        <v>698</v>
      </c>
      <c r="EB580" s="27" t="s">
        <v>698</v>
      </c>
      <c r="EC580" s="27" t="s">
        <v>698</v>
      </c>
      <c r="ED580" s="27" t="s">
        <v>698</v>
      </c>
      <c r="EE580" s="27" t="s">
        <v>698</v>
      </c>
      <c r="EF580" s="27" t="s">
        <v>698</v>
      </c>
      <c r="EG580" s="27" t="s">
        <v>698</v>
      </c>
      <c r="EH580" s="27" t="s">
        <v>698</v>
      </c>
      <c r="EI580" s="27" t="s">
        <v>698</v>
      </c>
      <c r="EJ580" s="27" t="s">
        <v>698</v>
      </c>
      <c r="EK580" s="27" t="s">
        <v>698</v>
      </c>
      <c r="EL580" s="27" t="s">
        <v>698</v>
      </c>
      <c r="EM580" s="27" t="s">
        <v>698</v>
      </c>
      <c r="EN580" s="27" t="s">
        <v>698</v>
      </c>
      <c r="EO580" s="27" t="s">
        <v>698</v>
      </c>
      <c r="EP580" s="27" t="s">
        <v>698</v>
      </c>
      <c r="EQ580" s="27" t="s">
        <v>698</v>
      </c>
      <c r="ER580" s="27" t="s">
        <v>698</v>
      </c>
      <c r="ES580" s="27" t="s">
        <v>698</v>
      </c>
      <c r="ET580" s="27" t="s">
        <v>698</v>
      </c>
      <c r="EU580" s="27" t="s">
        <v>698</v>
      </c>
      <c r="EV580" s="27" t="s">
        <v>698</v>
      </c>
      <c r="EW580" s="27" t="s">
        <v>2705</v>
      </c>
      <c r="EX580" s="27" t="s">
        <v>3731</v>
      </c>
      <c r="EY580" s="27" t="s">
        <v>2707</v>
      </c>
      <c r="EZ580" s="27" t="s">
        <v>694</v>
      </c>
      <c r="FA580" s="27" t="s">
        <v>694</v>
      </c>
      <c r="FB580" s="27" t="s">
        <v>694</v>
      </c>
      <c r="FC580" s="27" t="s">
        <v>694</v>
      </c>
      <c r="FD580" s="27" t="s">
        <v>694</v>
      </c>
      <c r="FE580" s="20" t="s">
        <v>3732</v>
      </c>
      <c r="FF580" s="29"/>
      <c r="FG580" s="29"/>
    </row>
    <row r="581" spans="1:163" x14ac:dyDescent="0.25">
      <c r="A581" s="27" t="str">
        <f t="shared" si="8"/>
        <v>IR004002012000000000000000000000000000</v>
      </c>
      <c r="B581" s="27" t="s">
        <v>694</v>
      </c>
      <c r="C581" s="23" t="s">
        <v>2630</v>
      </c>
      <c r="D581" s="23" t="s">
        <v>711</v>
      </c>
      <c r="E581" s="23" t="s">
        <v>707</v>
      </c>
      <c r="F581" s="21" t="s">
        <v>736</v>
      </c>
      <c r="G581" s="23" t="s">
        <v>697</v>
      </c>
      <c r="H581" s="23" t="s">
        <v>697</v>
      </c>
      <c r="I581" s="21" t="s">
        <v>697</v>
      </c>
      <c r="J581" s="23" t="s">
        <v>697</v>
      </c>
      <c r="K581" s="64" t="s">
        <v>697</v>
      </c>
      <c r="L581" s="23" t="s">
        <v>697</v>
      </c>
      <c r="M581" s="23" t="s">
        <v>697</v>
      </c>
      <c r="N581" s="23" t="s">
        <v>697</v>
      </c>
      <c r="O581" s="23" t="s">
        <v>697</v>
      </c>
      <c r="P581" s="27">
        <v>0</v>
      </c>
      <c r="Q581" s="27" t="s">
        <v>698</v>
      </c>
      <c r="R581" s="27" t="s">
        <v>698</v>
      </c>
      <c r="S581" s="28" t="s">
        <v>694</v>
      </c>
      <c r="T581" s="28" t="s">
        <v>922</v>
      </c>
      <c r="U581" s="34" t="s">
        <v>3763</v>
      </c>
      <c r="V581" s="52" t="s">
        <v>905</v>
      </c>
      <c r="W581" s="20"/>
      <c r="X581" s="20"/>
      <c r="Y581" s="20" t="s">
        <v>3764</v>
      </c>
      <c r="Z581" s="20"/>
      <c r="AA581" s="20"/>
      <c r="AB581" s="20"/>
      <c r="AC581" s="20"/>
      <c r="AD581" s="20"/>
      <c r="AE581" s="20"/>
      <c r="AF581" s="20"/>
      <c r="AG581" s="20"/>
      <c r="AH581" s="27" t="s">
        <v>3893</v>
      </c>
      <c r="AI581" s="28" t="s">
        <v>698</v>
      </c>
      <c r="AJ581" s="27" t="s">
        <v>694</v>
      </c>
      <c r="AK581" s="27" t="s">
        <v>694</v>
      </c>
      <c r="AL581" s="27" t="s">
        <v>694</v>
      </c>
      <c r="AM581" s="27" t="s">
        <v>694</v>
      </c>
      <c r="AN581" s="27" t="s">
        <v>694</v>
      </c>
      <c r="AO581" s="27" t="s">
        <v>694</v>
      </c>
      <c r="AP581" s="27" t="s">
        <v>694</v>
      </c>
      <c r="AQ581" s="27" t="s">
        <v>694</v>
      </c>
      <c r="AR581" s="27" t="s">
        <v>694</v>
      </c>
      <c r="AS581" s="27" t="s">
        <v>694</v>
      </c>
      <c r="AT581" s="27" t="s">
        <v>694</v>
      </c>
      <c r="AU581" s="27" t="s">
        <v>694</v>
      </c>
      <c r="AV581" s="27" t="s">
        <v>694</v>
      </c>
      <c r="AW581" s="27" t="s">
        <v>694</v>
      </c>
      <c r="AX581" s="27" t="s">
        <v>694</v>
      </c>
      <c r="AY581" s="27" t="s">
        <v>694</v>
      </c>
      <c r="AZ581" s="27" t="s">
        <v>694</v>
      </c>
      <c r="BA581" s="27" t="s">
        <v>694</v>
      </c>
      <c r="BB581" s="27" t="s">
        <v>694</v>
      </c>
      <c r="BC581" s="27" t="s">
        <v>694</v>
      </c>
      <c r="BD581" s="27" t="s">
        <v>694</v>
      </c>
      <c r="BE581" s="27" t="s">
        <v>694</v>
      </c>
      <c r="BF581" s="27" t="s">
        <v>694</v>
      </c>
      <c r="BG581" s="27" t="s">
        <v>694</v>
      </c>
      <c r="BH581" s="27" t="s">
        <v>694</v>
      </c>
      <c r="BI581" s="27" t="s">
        <v>694</v>
      </c>
      <c r="BJ581" s="27" t="s">
        <v>694</v>
      </c>
      <c r="BK581" s="27" t="s">
        <v>694</v>
      </c>
      <c r="BL581" s="27" t="s">
        <v>694</v>
      </c>
      <c r="BM581" s="27" t="s">
        <v>694</v>
      </c>
      <c r="BN581" s="27" t="s">
        <v>694</v>
      </c>
      <c r="BO581" s="27" t="s">
        <v>694</v>
      </c>
      <c r="BP581" s="27" t="s">
        <v>694</v>
      </c>
      <c r="BQ581" s="27" t="s">
        <v>694</v>
      </c>
      <c r="BR581" s="27" t="s">
        <v>694</v>
      </c>
      <c r="BS581" s="27" t="s">
        <v>694</v>
      </c>
      <c r="BT581" s="27" t="s">
        <v>694</v>
      </c>
      <c r="BU581" s="27" t="s">
        <v>694</v>
      </c>
      <c r="BV581" s="27" t="s">
        <v>694</v>
      </c>
      <c r="BW581" s="27" t="s">
        <v>694</v>
      </c>
      <c r="BX581" s="27" t="s">
        <v>694</v>
      </c>
      <c r="BY581" s="27" t="s">
        <v>694</v>
      </c>
      <c r="BZ581" s="27" t="s">
        <v>694</v>
      </c>
      <c r="CA581" s="27" t="s">
        <v>694</v>
      </c>
      <c r="CB581" s="27" t="s">
        <v>694</v>
      </c>
      <c r="CC581" s="27" t="s">
        <v>694</v>
      </c>
      <c r="CD581" s="27" t="s">
        <v>694</v>
      </c>
      <c r="CE581" s="27" t="s">
        <v>694</v>
      </c>
      <c r="CF581" s="27" t="s">
        <v>694</v>
      </c>
      <c r="CG581" s="27" t="s">
        <v>694</v>
      </c>
      <c r="CH581" s="27" t="s">
        <v>694</v>
      </c>
      <c r="CI581" s="27" t="s">
        <v>694</v>
      </c>
      <c r="CJ581" s="27" t="s">
        <v>694</v>
      </c>
      <c r="CK581" s="27" t="s">
        <v>698</v>
      </c>
      <c r="CL581" s="27" t="s">
        <v>698</v>
      </c>
      <c r="CM581" s="27" t="s">
        <v>698</v>
      </c>
      <c r="CN581" s="27" t="s">
        <v>698</v>
      </c>
      <c r="CO581" s="27" t="s">
        <v>698</v>
      </c>
      <c r="CP581" s="27" t="s">
        <v>698</v>
      </c>
      <c r="CQ581" s="27" t="s">
        <v>698</v>
      </c>
      <c r="CR581" s="27" t="s">
        <v>698</v>
      </c>
      <c r="CS581" s="27" t="s">
        <v>698</v>
      </c>
      <c r="CT581" s="27" t="s">
        <v>698</v>
      </c>
      <c r="CU581" s="27" t="s">
        <v>698</v>
      </c>
      <c r="CV581" s="27" t="s">
        <v>698</v>
      </c>
      <c r="CW581" s="27" t="s">
        <v>698</v>
      </c>
      <c r="CX581" s="27" t="s">
        <v>698</v>
      </c>
      <c r="CY581" s="27" t="s">
        <v>698</v>
      </c>
      <c r="CZ581" s="27" t="s">
        <v>698</v>
      </c>
      <c r="DA581" s="27" t="s">
        <v>698</v>
      </c>
      <c r="DB581" s="27" t="s">
        <v>698</v>
      </c>
      <c r="DC581" s="27" t="s">
        <v>698</v>
      </c>
      <c r="DD581" s="27" t="s">
        <v>698</v>
      </c>
      <c r="DE581" s="27" t="s">
        <v>698</v>
      </c>
      <c r="DF581" s="27" t="s">
        <v>698</v>
      </c>
      <c r="DG581" s="27" t="s">
        <v>698</v>
      </c>
      <c r="DH581" s="27" t="s">
        <v>698</v>
      </c>
      <c r="DI581" s="27" t="s">
        <v>698</v>
      </c>
      <c r="DJ581" s="27" t="s">
        <v>698</v>
      </c>
      <c r="DK581" s="27" t="s">
        <v>698</v>
      </c>
      <c r="DL581" s="27" t="s">
        <v>698</v>
      </c>
      <c r="DM581" s="27" t="s">
        <v>698</v>
      </c>
      <c r="DN581" s="27" t="s">
        <v>698</v>
      </c>
      <c r="DO581" s="27" t="s">
        <v>698</v>
      </c>
      <c r="DP581" s="27" t="s">
        <v>698</v>
      </c>
      <c r="DQ581" s="27" t="s">
        <v>698</v>
      </c>
      <c r="DR581" s="27" t="s">
        <v>698</v>
      </c>
      <c r="DS581" s="27" t="s">
        <v>698</v>
      </c>
      <c r="DT581" s="27" t="s">
        <v>698</v>
      </c>
      <c r="DU581" s="27" t="s">
        <v>698</v>
      </c>
      <c r="DV581" s="27" t="s">
        <v>698</v>
      </c>
      <c r="DW581" s="27" t="s">
        <v>698</v>
      </c>
      <c r="DX581" s="27" t="s">
        <v>698</v>
      </c>
      <c r="DY581" s="27" t="s">
        <v>698</v>
      </c>
      <c r="DZ581" s="27" t="s">
        <v>698</v>
      </c>
      <c r="EA581" s="27" t="s">
        <v>698</v>
      </c>
      <c r="EB581" s="27" t="s">
        <v>698</v>
      </c>
      <c r="EC581" s="27" t="s">
        <v>698</v>
      </c>
      <c r="ED581" s="27" t="s">
        <v>698</v>
      </c>
      <c r="EE581" s="27" t="s">
        <v>698</v>
      </c>
      <c r="EF581" s="27" t="s">
        <v>698</v>
      </c>
      <c r="EG581" s="27" t="s">
        <v>698</v>
      </c>
      <c r="EH581" s="27" t="s">
        <v>698</v>
      </c>
      <c r="EI581" s="27" t="s">
        <v>698</v>
      </c>
      <c r="EJ581" s="27" t="s">
        <v>698</v>
      </c>
      <c r="EK581" s="27" t="s">
        <v>698</v>
      </c>
      <c r="EL581" s="27" t="s">
        <v>698</v>
      </c>
      <c r="EM581" s="27" t="s">
        <v>698</v>
      </c>
      <c r="EN581" s="27" t="s">
        <v>698</v>
      </c>
      <c r="EO581" s="27" t="s">
        <v>698</v>
      </c>
      <c r="EP581" s="27" t="s">
        <v>698</v>
      </c>
      <c r="EQ581" s="27" t="s">
        <v>698</v>
      </c>
      <c r="ER581" s="27" t="s">
        <v>698</v>
      </c>
      <c r="ES581" s="27" t="s">
        <v>698</v>
      </c>
      <c r="ET581" s="27" t="s">
        <v>698</v>
      </c>
      <c r="EU581" s="27" t="s">
        <v>698</v>
      </c>
      <c r="EV581" s="27" t="s">
        <v>698</v>
      </c>
      <c r="EW581" s="27" t="s">
        <v>694</v>
      </c>
      <c r="EX581" s="27" t="s">
        <v>694</v>
      </c>
      <c r="EY581" s="27" t="s">
        <v>694</v>
      </c>
      <c r="EZ581" s="27" t="s">
        <v>694</v>
      </c>
      <c r="FA581" s="27" t="s">
        <v>694</v>
      </c>
      <c r="FB581" s="27" t="s">
        <v>694</v>
      </c>
      <c r="FC581" s="27" t="s">
        <v>694</v>
      </c>
      <c r="FD581" s="27" t="s">
        <v>694</v>
      </c>
      <c r="FE581" s="20" t="s">
        <v>694</v>
      </c>
      <c r="FF581" s="29"/>
      <c r="FG581" s="29"/>
    </row>
    <row r="582" spans="1:163" x14ac:dyDescent="0.25">
      <c r="A582" s="27" t="str">
        <f t="shared" si="8"/>
        <v>IR004002012001000000000000000000000000</v>
      </c>
      <c r="B582" s="20" t="s">
        <v>2877</v>
      </c>
      <c r="C582" s="23" t="s">
        <v>2630</v>
      </c>
      <c r="D582" s="23" t="s">
        <v>711</v>
      </c>
      <c r="E582" s="23" t="s">
        <v>707</v>
      </c>
      <c r="F582" s="21" t="s">
        <v>736</v>
      </c>
      <c r="G582" s="21" t="s">
        <v>702</v>
      </c>
      <c r="H582" s="23" t="s">
        <v>697</v>
      </c>
      <c r="I582" s="21" t="s">
        <v>697</v>
      </c>
      <c r="J582" s="23" t="s">
        <v>697</v>
      </c>
      <c r="K582" s="64" t="s">
        <v>697</v>
      </c>
      <c r="L582" s="23" t="s">
        <v>697</v>
      </c>
      <c r="M582" s="23" t="s">
        <v>697</v>
      </c>
      <c r="N582" s="23" t="s">
        <v>697</v>
      </c>
      <c r="O582" s="23" t="s">
        <v>697</v>
      </c>
      <c r="P582" s="27">
        <v>0</v>
      </c>
      <c r="Q582" s="27" t="s">
        <v>704</v>
      </c>
      <c r="R582" s="27" t="s">
        <v>698</v>
      </c>
      <c r="S582" s="28" t="s">
        <v>694</v>
      </c>
      <c r="T582" s="28" t="s">
        <v>922</v>
      </c>
      <c r="U582" s="34" t="s">
        <v>3766</v>
      </c>
      <c r="V582" s="52" t="s">
        <v>905</v>
      </c>
      <c r="W582" s="20"/>
      <c r="X582" s="20"/>
      <c r="Y582" s="20"/>
      <c r="Z582" s="27" t="s">
        <v>3767</v>
      </c>
      <c r="AA582" s="20"/>
      <c r="AB582" s="20"/>
      <c r="AC582" s="20"/>
      <c r="AD582" s="20"/>
      <c r="AE582" s="20"/>
      <c r="AF582" s="20"/>
      <c r="AG582" s="20"/>
      <c r="AH582" s="27" t="s">
        <v>3894</v>
      </c>
      <c r="AI582" s="28" t="s">
        <v>704</v>
      </c>
      <c r="AJ582" s="27" t="s">
        <v>698</v>
      </c>
      <c r="AK582" s="27" t="s">
        <v>698</v>
      </c>
      <c r="AL582" s="27" t="s">
        <v>698</v>
      </c>
      <c r="AM582" s="27" t="s">
        <v>698</v>
      </c>
      <c r="AN582" s="27" t="s">
        <v>698</v>
      </c>
      <c r="AO582" s="27" t="s">
        <v>698</v>
      </c>
      <c r="AP582" s="27" t="s">
        <v>698</v>
      </c>
      <c r="AQ582" s="27" t="s">
        <v>698</v>
      </c>
      <c r="AR582" s="27" t="s">
        <v>698</v>
      </c>
      <c r="AS582" s="27" t="s">
        <v>698</v>
      </c>
      <c r="AT582" s="27" t="s">
        <v>698</v>
      </c>
      <c r="AU582" s="27" t="s">
        <v>698</v>
      </c>
      <c r="AV582" s="27" t="s">
        <v>698</v>
      </c>
      <c r="AW582" s="27" t="s">
        <v>698</v>
      </c>
      <c r="AX582" s="27" t="s">
        <v>698</v>
      </c>
      <c r="AY582" s="27" t="s">
        <v>698</v>
      </c>
      <c r="AZ582" s="27" t="s">
        <v>698</v>
      </c>
      <c r="BA582" s="27" t="s">
        <v>698</v>
      </c>
      <c r="BB582" s="27" t="s">
        <v>698</v>
      </c>
      <c r="BC582" s="27" t="s">
        <v>698</v>
      </c>
      <c r="BD582" s="27" t="s">
        <v>698</v>
      </c>
      <c r="BE582" s="27" t="s">
        <v>698</v>
      </c>
      <c r="BF582" s="27" t="s">
        <v>698</v>
      </c>
      <c r="BG582" s="27" t="s">
        <v>698</v>
      </c>
      <c r="BH582" s="27" t="s">
        <v>698</v>
      </c>
      <c r="BI582" s="27" t="s">
        <v>698</v>
      </c>
      <c r="BJ582" s="27" t="s">
        <v>698</v>
      </c>
      <c r="BK582" s="27" t="s">
        <v>698</v>
      </c>
      <c r="BL582" s="27" t="s">
        <v>698</v>
      </c>
      <c r="BM582" s="27" t="s">
        <v>698</v>
      </c>
      <c r="BN582" s="27" t="s">
        <v>698</v>
      </c>
      <c r="BO582" s="27" t="s">
        <v>698</v>
      </c>
      <c r="BP582" s="27" t="s">
        <v>698</v>
      </c>
      <c r="BQ582" s="27" t="s">
        <v>698</v>
      </c>
      <c r="BR582" s="27" t="s">
        <v>698</v>
      </c>
      <c r="BS582" s="27" t="s">
        <v>698</v>
      </c>
      <c r="BT582" s="27" t="s">
        <v>698</v>
      </c>
      <c r="BU582" s="27" t="s">
        <v>698</v>
      </c>
      <c r="BV582" s="27" t="s">
        <v>698</v>
      </c>
      <c r="BW582" s="27" t="s">
        <v>698</v>
      </c>
      <c r="BX582" s="27" t="s">
        <v>698</v>
      </c>
      <c r="BY582" s="27" t="s">
        <v>698</v>
      </c>
      <c r="BZ582" s="27" t="s">
        <v>698</v>
      </c>
      <c r="CA582" s="27" t="s">
        <v>698</v>
      </c>
      <c r="CB582" s="27" t="s">
        <v>698</v>
      </c>
      <c r="CC582" s="27" t="s">
        <v>698</v>
      </c>
      <c r="CD582" s="27" t="s">
        <v>698</v>
      </c>
      <c r="CE582" s="27" t="s">
        <v>698</v>
      </c>
      <c r="CF582" s="27" t="s">
        <v>698</v>
      </c>
      <c r="CG582" s="27" t="s">
        <v>698</v>
      </c>
      <c r="CH582" s="27" t="s">
        <v>698</v>
      </c>
      <c r="CI582" s="27" t="s">
        <v>698</v>
      </c>
      <c r="CJ582" s="27" t="s">
        <v>698</v>
      </c>
      <c r="CK582" s="27" t="s">
        <v>698</v>
      </c>
      <c r="CL582" s="27" t="s">
        <v>698</v>
      </c>
      <c r="CM582" s="27" t="s">
        <v>698</v>
      </c>
      <c r="CN582" s="27" t="s">
        <v>698</v>
      </c>
      <c r="CO582" s="27" t="s">
        <v>698</v>
      </c>
      <c r="CP582" s="27" t="s">
        <v>698</v>
      </c>
      <c r="CQ582" s="27" t="s">
        <v>698</v>
      </c>
      <c r="CR582" s="27" t="s">
        <v>698</v>
      </c>
      <c r="CS582" s="27" t="s">
        <v>698</v>
      </c>
      <c r="CT582" s="27" t="s">
        <v>698</v>
      </c>
      <c r="CU582" s="27" t="s">
        <v>698</v>
      </c>
      <c r="CV582" s="27" t="s">
        <v>698</v>
      </c>
      <c r="CW582" s="27" t="s">
        <v>698</v>
      </c>
      <c r="CX582" s="27" t="s">
        <v>698</v>
      </c>
      <c r="CY582" s="27" t="s">
        <v>698</v>
      </c>
      <c r="CZ582" s="27" t="s">
        <v>698</v>
      </c>
      <c r="DA582" s="27" t="s">
        <v>698</v>
      </c>
      <c r="DB582" s="27" t="s">
        <v>698</v>
      </c>
      <c r="DC582" s="27" t="s">
        <v>698</v>
      </c>
      <c r="DD582" s="27" t="s">
        <v>698</v>
      </c>
      <c r="DE582" s="27" t="s">
        <v>698</v>
      </c>
      <c r="DF582" s="27" t="s">
        <v>698</v>
      </c>
      <c r="DG582" s="27" t="s">
        <v>698</v>
      </c>
      <c r="DH582" s="27" t="s">
        <v>698</v>
      </c>
      <c r="DI582" s="27" t="s">
        <v>698</v>
      </c>
      <c r="DJ582" s="27" t="s">
        <v>698</v>
      </c>
      <c r="DK582" s="27" t="s">
        <v>698</v>
      </c>
      <c r="DL582" s="27" t="s">
        <v>698</v>
      </c>
      <c r="DM582" s="27" t="s">
        <v>698</v>
      </c>
      <c r="DN582" s="27" t="s">
        <v>698</v>
      </c>
      <c r="DO582" s="27" t="s">
        <v>698</v>
      </c>
      <c r="DP582" s="27" t="s">
        <v>698</v>
      </c>
      <c r="DQ582" s="27" t="s">
        <v>698</v>
      </c>
      <c r="DR582" s="27" t="s">
        <v>698</v>
      </c>
      <c r="DS582" s="27" t="s">
        <v>698</v>
      </c>
      <c r="DT582" s="27" t="s">
        <v>698</v>
      </c>
      <c r="DU582" s="27" t="s">
        <v>698</v>
      </c>
      <c r="DV582" s="27" t="s">
        <v>698</v>
      </c>
      <c r="DW582" s="27" t="s">
        <v>704</v>
      </c>
      <c r="DX582" s="27" t="s">
        <v>698</v>
      </c>
      <c r="DY582" s="27" t="s">
        <v>698</v>
      </c>
      <c r="DZ582" s="27" t="s">
        <v>698</v>
      </c>
      <c r="EA582" s="27" t="s">
        <v>698</v>
      </c>
      <c r="EB582" s="27" t="s">
        <v>698</v>
      </c>
      <c r="EC582" s="27" t="s">
        <v>698</v>
      </c>
      <c r="ED582" s="27" t="s">
        <v>698</v>
      </c>
      <c r="EE582" s="27" t="s">
        <v>698</v>
      </c>
      <c r="EF582" s="27" t="s">
        <v>698</v>
      </c>
      <c r="EG582" s="27" t="s">
        <v>698</v>
      </c>
      <c r="EH582" s="27" t="s">
        <v>698</v>
      </c>
      <c r="EI582" s="27" t="s">
        <v>698</v>
      </c>
      <c r="EJ582" s="27" t="s">
        <v>698</v>
      </c>
      <c r="EK582" s="27" t="s">
        <v>698</v>
      </c>
      <c r="EL582" s="27" t="s">
        <v>698</v>
      </c>
      <c r="EM582" s="27" t="s">
        <v>698</v>
      </c>
      <c r="EN582" s="27" t="s">
        <v>698</v>
      </c>
      <c r="EO582" s="27" t="s">
        <v>698</v>
      </c>
      <c r="EP582" s="27" t="s">
        <v>698</v>
      </c>
      <c r="EQ582" s="27" t="s">
        <v>698</v>
      </c>
      <c r="ER582" s="27" t="s">
        <v>698</v>
      </c>
      <c r="ES582" s="27" t="s">
        <v>698</v>
      </c>
      <c r="ET582" s="27" t="s">
        <v>698</v>
      </c>
      <c r="EU582" s="27" t="s">
        <v>698</v>
      </c>
      <c r="EV582" s="27" t="s">
        <v>698</v>
      </c>
      <c r="EW582" s="27" t="s">
        <v>2705</v>
      </c>
      <c r="EX582" s="27" t="s">
        <v>3731</v>
      </c>
      <c r="EY582" s="27" t="s">
        <v>2707</v>
      </c>
      <c r="EZ582" s="27" t="s">
        <v>694</v>
      </c>
      <c r="FA582" s="27" t="s">
        <v>694</v>
      </c>
      <c r="FB582" s="27" t="s">
        <v>694</v>
      </c>
      <c r="FC582" s="27" t="s">
        <v>694</v>
      </c>
      <c r="FD582" s="27" t="s">
        <v>694</v>
      </c>
      <c r="FE582" s="20" t="s">
        <v>3732</v>
      </c>
      <c r="FF582" s="29"/>
      <c r="FG582" s="29"/>
    </row>
    <row r="583" spans="1:163" x14ac:dyDescent="0.25">
      <c r="A583" s="27" t="str">
        <f t="shared" si="8"/>
        <v>IR004002012002000000000000000000000000</v>
      </c>
      <c r="B583" s="20" t="s">
        <v>2877</v>
      </c>
      <c r="C583" s="23" t="s">
        <v>2630</v>
      </c>
      <c r="D583" s="23" t="s">
        <v>711</v>
      </c>
      <c r="E583" s="23" t="s">
        <v>707</v>
      </c>
      <c r="F583" s="21" t="s">
        <v>736</v>
      </c>
      <c r="G583" s="21" t="s">
        <v>707</v>
      </c>
      <c r="H583" s="23" t="s">
        <v>697</v>
      </c>
      <c r="I583" s="21" t="s">
        <v>697</v>
      </c>
      <c r="J583" s="23" t="s">
        <v>697</v>
      </c>
      <c r="K583" s="64" t="s">
        <v>697</v>
      </c>
      <c r="L583" s="23" t="s">
        <v>697</v>
      </c>
      <c r="M583" s="23" t="s">
        <v>697</v>
      </c>
      <c r="N583" s="23" t="s">
        <v>697</v>
      </c>
      <c r="O583" s="23" t="s">
        <v>697</v>
      </c>
      <c r="P583" s="27">
        <v>0</v>
      </c>
      <c r="Q583" s="27" t="s">
        <v>704</v>
      </c>
      <c r="R583" s="27" t="s">
        <v>698</v>
      </c>
      <c r="S583" s="28" t="s">
        <v>694</v>
      </c>
      <c r="T583" s="28" t="s">
        <v>922</v>
      </c>
      <c r="U583" s="34" t="s">
        <v>3769</v>
      </c>
      <c r="V583" s="139" t="s">
        <v>905</v>
      </c>
      <c r="W583" s="24"/>
      <c r="X583" s="24"/>
      <c r="Y583" s="24"/>
      <c r="Z583" s="28" t="s">
        <v>3770</v>
      </c>
      <c r="AA583" s="24"/>
      <c r="AB583" s="24"/>
      <c r="AC583" s="24"/>
      <c r="AD583" s="24"/>
      <c r="AE583" s="24"/>
      <c r="AF583" s="24"/>
      <c r="AG583" s="24"/>
      <c r="AH583" s="27" t="s">
        <v>3895</v>
      </c>
      <c r="AI583" s="28" t="s">
        <v>704</v>
      </c>
      <c r="AJ583" s="27" t="s">
        <v>698</v>
      </c>
      <c r="AK583" s="27" t="s">
        <v>698</v>
      </c>
      <c r="AL583" s="27" t="s">
        <v>698</v>
      </c>
      <c r="AM583" s="27" t="s">
        <v>698</v>
      </c>
      <c r="AN583" s="27" t="s">
        <v>698</v>
      </c>
      <c r="AO583" s="27" t="s">
        <v>698</v>
      </c>
      <c r="AP583" s="27" t="s">
        <v>698</v>
      </c>
      <c r="AQ583" s="27" t="s">
        <v>698</v>
      </c>
      <c r="AR583" s="27" t="s">
        <v>698</v>
      </c>
      <c r="AS583" s="27" t="s">
        <v>698</v>
      </c>
      <c r="AT583" s="27" t="s">
        <v>698</v>
      </c>
      <c r="AU583" s="27" t="s">
        <v>698</v>
      </c>
      <c r="AV583" s="27" t="s">
        <v>698</v>
      </c>
      <c r="AW583" s="27" t="s">
        <v>698</v>
      </c>
      <c r="AX583" s="27" t="s">
        <v>698</v>
      </c>
      <c r="AY583" s="27" t="s">
        <v>698</v>
      </c>
      <c r="AZ583" s="27" t="s">
        <v>698</v>
      </c>
      <c r="BA583" s="27" t="s">
        <v>698</v>
      </c>
      <c r="BB583" s="27" t="s">
        <v>698</v>
      </c>
      <c r="BC583" s="27" t="s">
        <v>698</v>
      </c>
      <c r="BD583" s="27" t="s">
        <v>698</v>
      </c>
      <c r="BE583" s="27" t="s">
        <v>698</v>
      </c>
      <c r="BF583" s="27" t="s">
        <v>698</v>
      </c>
      <c r="BG583" s="27" t="s">
        <v>698</v>
      </c>
      <c r="BH583" s="27" t="s">
        <v>698</v>
      </c>
      <c r="BI583" s="27" t="s">
        <v>698</v>
      </c>
      <c r="BJ583" s="27" t="s">
        <v>698</v>
      </c>
      <c r="BK583" s="27" t="s">
        <v>698</v>
      </c>
      <c r="BL583" s="27" t="s">
        <v>698</v>
      </c>
      <c r="BM583" s="27" t="s">
        <v>698</v>
      </c>
      <c r="BN583" s="27" t="s">
        <v>698</v>
      </c>
      <c r="BO583" s="27" t="s">
        <v>698</v>
      </c>
      <c r="BP583" s="27" t="s">
        <v>698</v>
      </c>
      <c r="BQ583" s="27" t="s">
        <v>698</v>
      </c>
      <c r="BR583" s="27" t="s">
        <v>698</v>
      </c>
      <c r="BS583" s="27" t="s">
        <v>698</v>
      </c>
      <c r="BT583" s="27" t="s">
        <v>698</v>
      </c>
      <c r="BU583" s="27" t="s">
        <v>698</v>
      </c>
      <c r="BV583" s="27" t="s">
        <v>698</v>
      </c>
      <c r="BW583" s="27" t="s">
        <v>698</v>
      </c>
      <c r="BX583" s="27" t="s">
        <v>698</v>
      </c>
      <c r="BY583" s="27" t="s">
        <v>698</v>
      </c>
      <c r="BZ583" s="27" t="s">
        <v>698</v>
      </c>
      <c r="CA583" s="27" t="s">
        <v>698</v>
      </c>
      <c r="CB583" s="27" t="s">
        <v>698</v>
      </c>
      <c r="CC583" s="27" t="s">
        <v>698</v>
      </c>
      <c r="CD583" s="27" t="s">
        <v>698</v>
      </c>
      <c r="CE583" s="27" t="s">
        <v>698</v>
      </c>
      <c r="CF583" s="27" t="s">
        <v>698</v>
      </c>
      <c r="CG583" s="27" t="s">
        <v>698</v>
      </c>
      <c r="CH583" s="27" t="s">
        <v>698</v>
      </c>
      <c r="CI583" s="27" t="s">
        <v>698</v>
      </c>
      <c r="CJ583" s="27" t="s">
        <v>698</v>
      </c>
      <c r="CK583" s="27" t="s">
        <v>698</v>
      </c>
      <c r="CL583" s="27" t="s">
        <v>698</v>
      </c>
      <c r="CM583" s="27" t="s">
        <v>698</v>
      </c>
      <c r="CN583" s="27" t="s">
        <v>698</v>
      </c>
      <c r="CO583" s="27" t="s">
        <v>698</v>
      </c>
      <c r="CP583" s="27" t="s">
        <v>698</v>
      </c>
      <c r="CQ583" s="27" t="s">
        <v>698</v>
      </c>
      <c r="CR583" s="27" t="s">
        <v>698</v>
      </c>
      <c r="CS583" s="27" t="s">
        <v>698</v>
      </c>
      <c r="CT583" s="27" t="s">
        <v>698</v>
      </c>
      <c r="CU583" s="27" t="s">
        <v>698</v>
      </c>
      <c r="CV583" s="27" t="s">
        <v>698</v>
      </c>
      <c r="CW583" s="27" t="s">
        <v>698</v>
      </c>
      <c r="CX583" s="27" t="s">
        <v>698</v>
      </c>
      <c r="CY583" s="27" t="s">
        <v>698</v>
      </c>
      <c r="CZ583" s="27" t="s">
        <v>698</v>
      </c>
      <c r="DA583" s="27" t="s">
        <v>698</v>
      </c>
      <c r="DB583" s="27" t="s">
        <v>698</v>
      </c>
      <c r="DC583" s="27" t="s">
        <v>698</v>
      </c>
      <c r="DD583" s="27" t="s">
        <v>698</v>
      </c>
      <c r="DE583" s="27" t="s">
        <v>698</v>
      </c>
      <c r="DF583" s="27" t="s">
        <v>698</v>
      </c>
      <c r="DG583" s="27" t="s">
        <v>698</v>
      </c>
      <c r="DH583" s="27" t="s">
        <v>698</v>
      </c>
      <c r="DI583" s="27" t="s">
        <v>698</v>
      </c>
      <c r="DJ583" s="27" t="s">
        <v>698</v>
      </c>
      <c r="DK583" s="27" t="s">
        <v>698</v>
      </c>
      <c r="DL583" s="27" t="s">
        <v>698</v>
      </c>
      <c r="DM583" s="27" t="s">
        <v>698</v>
      </c>
      <c r="DN583" s="27" t="s">
        <v>698</v>
      </c>
      <c r="DO583" s="27" t="s">
        <v>698</v>
      </c>
      <c r="DP583" s="27" t="s">
        <v>698</v>
      </c>
      <c r="DQ583" s="27" t="s">
        <v>698</v>
      </c>
      <c r="DR583" s="27" t="s">
        <v>698</v>
      </c>
      <c r="DS583" s="27" t="s">
        <v>698</v>
      </c>
      <c r="DT583" s="27" t="s">
        <v>698</v>
      </c>
      <c r="DU583" s="27" t="s">
        <v>698</v>
      </c>
      <c r="DV583" s="27" t="s">
        <v>698</v>
      </c>
      <c r="DW583" s="27" t="s">
        <v>704</v>
      </c>
      <c r="DX583" s="27" t="s">
        <v>698</v>
      </c>
      <c r="DY583" s="27" t="s">
        <v>698</v>
      </c>
      <c r="DZ583" s="27" t="s">
        <v>698</v>
      </c>
      <c r="EA583" s="27" t="s">
        <v>698</v>
      </c>
      <c r="EB583" s="27" t="s">
        <v>698</v>
      </c>
      <c r="EC583" s="27" t="s">
        <v>698</v>
      </c>
      <c r="ED583" s="27" t="s">
        <v>698</v>
      </c>
      <c r="EE583" s="27" t="s">
        <v>698</v>
      </c>
      <c r="EF583" s="27" t="s">
        <v>698</v>
      </c>
      <c r="EG583" s="27" t="s">
        <v>698</v>
      </c>
      <c r="EH583" s="27" t="s">
        <v>698</v>
      </c>
      <c r="EI583" s="27" t="s">
        <v>698</v>
      </c>
      <c r="EJ583" s="27" t="s">
        <v>698</v>
      </c>
      <c r="EK583" s="27" t="s">
        <v>698</v>
      </c>
      <c r="EL583" s="27" t="s">
        <v>698</v>
      </c>
      <c r="EM583" s="27" t="s">
        <v>698</v>
      </c>
      <c r="EN583" s="27" t="s">
        <v>698</v>
      </c>
      <c r="EO583" s="27" t="s">
        <v>698</v>
      </c>
      <c r="EP583" s="27" t="s">
        <v>698</v>
      </c>
      <c r="EQ583" s="27" t="s">
        <v>698</v>
      </c>
      <c r="ER583" s="27" t="s">
        <v>698</v>
      </c>
      <c r="ES583" s="27" t="s">
        <v>698</v>
      </c>
      <c r="ET583" s="27" t="s">
        <v>698</v>
      </c>
      <c r="EU583" s="27" t="s">
        <v>698</v>
      </c>
      <c r="EV583" s="27" t="s">
        <v>698</v>
      </c>
      <c r="EW583" s="27" t="s">
        <v>2705</v>
      </c>
      <c r="EX583" s="27" t="s">
        <v>3731</v>
      </c>
      <c r="EY583" s="27" t="s">
        <v>2707</v>
      </c>
      <c r="EZ583" s="27" t="s">
        <v>694</v>
      </c>
      <c r="FA583" s="27" t="s">
        <v>694</v>
      </c>
      <c r="FB583" s="27" t="s">
        <v>694</v>
      </c>
      <c r="FC583" s="27" t="s">
        <v>694</v>
      </c>
      <c r="FD583" s="27" t="s">
        <v>694</v>
      </c>
      <c r="FE583" s="20" t="s">
        <v>3732</v>
      </c>
      <c r="FF583" s="29"/>
      <c r="FG583" s="29"/>
    </row>
    <row r="584" spans="1:163" x14ac:dyDescent="0.25">
      <c r="A584" s="27" t="str">
        <f t="shared" ref="A584:A645" si="9">CONCATENATE(C584,D584,E584,F584,G584,H584,I584,J584,K584,L584,M584,N584,O584)</f>
        <v>IR004002012003000000000000000000000000</v>
      </c>
      <c r="B584" s="20" t="s">
        <v>2877</v>
      </c>
      <c r="C584" s="23" t="s">
        <v>2630</v>
      </c>
      <c r="D584" s="23" t="s">
        <v>711</v>
      </c>
      <c r="E584" s="23" t="s">
        <v>707</v>
      </c>
      <c r="F584" s="21" t="s">
        <v>736</v>
      </c>
      <c r="G584" s="21" t="s">
        <v>710</v>
      </c>
      <c r="H584" s="23" t="s">
        <v>697</v>
      </c>
      <c r="I584" s="21" t="s">
        <v>697</v>
      </c>
      <c r="J584" s="23" t="s">
        <v>697</v>
      </c>
      <c r="K584" s="64" t="s">
        <v>697</v>
      </c>
      <c r="L584" s="23" t="s">
        <v>697</v>
      </c>
      <c r="M584" s="23" t="s">
        <v>697</v>
      </c>
      <c r="N584" s="23" t="s">
        <v>697</v>
      </c>
      <c r="O584" s="23" t="s">
        <v>697</v>
      </c>
      <c r="P584" s="27">
        <v>0</v>
      </c>
      <c r="Q584" s="27" t="s">
        <v>704</v>
      </c>
      <c r="R584" s="27" t="s">
        <v>698</v>
      </c>
      <c r="S584" s="28" t="s">
        <v>694</v>
      </c>
      <c r="T584" s="28" t="s">
        <v>922</v>
      </c>
      <c r="U584" s="34" t="s">
        <v>3772</v>
      </c>
      <c r="V584" s="139" t="s">
        <v>905</v>
      </c>
      <c r="W584" s="24"/>
      <c r="X584" s="24"/>
      <c r="Y584" s="24"/>
      <c r="Z584" s="28" t="s">
        <v>3773</v>
      </c>
      <c r="AA584" s="24"/>
      <c r="AB584" s="24"/>
      <c r="AC584" s="24"/>
      <c r="AD584" s="24"/>
      <c r="AE584" s="24"/>
      <c r="AF584" s="24"/>
      <c r="AG584" s="24"/>
      <c r="AH584" s="27" t="s">
        <v>3896</v>
      </c>
      <c r="AI584" s="28" t="s">
        <v>704</v>
      </c>
      <c r="AJ584" s="27" t="s">
        <v>698</v>
      </c>
      <c r="AK584" s="27" t="s">
        <v>698</v>
      </c>
      <c r="AL584" s="27" t="s">
        <v>698</v>
      </c>
      <c r="AM584" s="27" t="s">
        <v>698</v>
      </c>
      <c r="AN584" s="27" t="s">
        <v>698</v>
      </c>
      <c r="AO584" s="27" t="s">
        <v>698</v>
      </c>
      <c r="AP584" s="27" t="s">
        <v>698</v>
      </c>
      <c r="AQ584" s="27" t="s">
        <v>698</v>
      </c>
      <c r="AR584" s="27" t="s">
        <v>698</v>
      </c>
      <c r="AS584" s="27" t="s">
        <v>698</v>
      </c>
      <c r="AT584" s="27" t="s">
        <v>698</v>
      </c>
      <c r="AU584" s="27" t="s">
        <v>698</v>
      </c>
      <c r="AV584" s="27" t="s">
        <v>698</v>
      </c>
      <c r="AW584" s="27" t="s">
        <v>698</v>
      </c>
      <c r="AX584" s="27" t="s">
        <v>698</v>
      </c>
      <c r="AY584" s="27" t="s">
        <v>698</v>
      </c>
      <c r="AZ584" s="27" t="s">
        <v>698</v>
      </c>
      <c r="BA584" s="27" t="s">
        <v>698</v>
      </c>
      <c r="BB584" s="27" t="s">
        <v>698</v>
      </c>
      <c r="BC584" s="27" t="s">
        <v>698</v>
      </c>
      <c r="BD584" s="27" t="s">
        <v>698</v>
      </c>
      <c r="BE584" s="27" t="s">
        <v>698</v>
      </c>
      <c r="BF584" s="27" t="s">
        <v>698</v>
      </c>
      <c r="BG584" s="27" t="s">
        <v>698</v>
      </c>
      <c r="BH584" s="27" t="s">
        <v>698</v>
      </c>
      <c r="BI584" s="27" t="s">
        <v>698</v>
      </c>
      <c r="BJ584" s="27" t="s">
        <v>698</v>
      </c>
      <c r="BK584" s="27" t="s">
        <v>698</v>
      </c>
      <c r="BL584" s="27" t="s">
        <v>698</v>
      </c>
      <c r="BM584" s="27" t="s">
        <v>698</v>
      </c>
      <c r="BN584" s="27" t="s">
        <v>698</v>
      </c>
      <c r="BO584" s="27" t="s">
        <v>698</v>
      </c>
      <c r="BP584" s="27" t="s">
        <v>698</v>
      </c>
      <c r="BQ584" s="27" t="s">
        <v>698</v>
      </c>
      <c r="BR584" s="27" t="s">
        <v>698</v>
      </c>
      <c r="BS584" s="27" t="s">
        <v>698</v>
      </c>
      <c r="BT584" s="27" t="s">
        <v>698</v>
      </c>
      <c r="BU584" s="27" t="s">
        <v>698</v>
      </c>
      <c r="BV584" s="27" t="s">
        <v>698</v>
      </c>
      <c r="BW584" s="27" t="s">
        <v>698</v>
      </c>
      <c r="BX584" s="27" t="s">
        <v>698</v>
      </c>
      <c r="BY584" s="27" t="s">
        <v>698</v>
      </c>
      <c r="BZ584" s="27" t="s">
        <v>698</v>
      </c>
      <c r="CA584" s="27" t="s">
        <v>698</v>
      </c>
      <c r="CB584" s="27" t="s">
        <v>698</v>
      </c>
      <c r="CC584" s="27" t="s">
        <v>698</v>
      </c>
      <c r="CD584" s="27" t="s">
        <v>698</v>
      </c>
      <c r="CE584" s="27" t="s">
        <v>698</v>
      </c>
      <c r="CF584" s="27" t="s">
        <v>698</v>
      </c>
      <c r="CG584" s="27" t="s">
        <v>698</v>
      </c>
      <c r="CH584" s="27" t="s">
        <v>698</v>
      </c>
      <c r="CI584" s="27" t="s">
        <v>698</v>
      </c>
      <c r="CJ584" s="27" t="s">
        <v>698</v>
      </c>
      <c r="CK584" s="27" t="s">
        <v>698</v>
      </c>
      <c r="CL584" s="27" t="s">
        <v>698</v>
      </c>
      <c r="CM584" s="27" t="s">
        <v>698</v>
      </c>
      <c r="CN584" s="27" t="s">
        <v>698</v>
      </c>
      <c r="CO584" s="27" t="s">
        <v>698</v>
      </c>
      <c r="CP584" s="27" t="s">
        <v>698</v>
      </c>
      <c r="CQ584" s="27" t="s">
        <v>698</v>
      </c>
      <c r="CR584" s="27" t="s">
        <v>698</v>
      </c>
      <c r="CS584" s="27" t="s">
        <v>698</v>
      </c>
      <c r="CT584" s="27" t="s">
        <v>698</v>
      </c>
      <c r="CU584" s="27" t="s">
        <v>698</v>
      </c>
      <c r="CV584" s="27" t="s">
        <v>698</v>
      </c>
      <c r="CW584" s="27" t="s">
        <v>698</v>
      </c>
      <c r="CX584" s="27" t="s">
        <v>698</v>
      </c>
      <c r="CY584" s="27" t="s">
        <v>698</v>
      </c>
      <c r="CZ584" s="27" t="s">
        <v>698</v>
      </c>
      <c r="DA584" s="27" t="s">
        <v>698</v>
      </c>
      <c r="DB584" s="27" t="s">
        <v>698</v>
      </c>
      <c r="DC584" s="27" t="s">
        <v>698</v>
      </c>
      <c r="DD584" s="27" t="s">
        <v>698</v>
      </c>
      <c r="DE584" s="27" t="s">
        <v>698</v>
      </c>
      <c r="DF584" s="27" t="s">
        <v>698</v>
      </c>
      <c r="DG584" s="27" t="s">
        <v>698</v>
      </c>
      <c r="DH584" s="27" t="s">
        <v>698</v>
      </c>
      <c r="DI584" s="27" t="s">
        <v>698</v>
      </c>
      <c r="DJ584" s="27" t="s">
        <v>698</v>
      </c>
      <c r="DK584" s="27" t="s">
        <v>698</v>
      </c>
      <c r="DL584" s="27" t="s">
        <v>698</v>
      </c>
      <c r="DM584" s="27" t="s">
        <v>698</v>
      </c>
      <c r="DN584" s="27" t="s">
        <v>698</v>
      </c>
      <c r="DO584" s="27" t="s">
        <v>698</v>
      </c>
      <c r="DP584" s="27" t="s">
        <v>698</v>
      </c>
      <c r="DQ584" s="27" t="s">
        <v>698</v>
      </c>
      <c r="DR584" s="27" t="s">
        <v>698</v>
      </c>
      <c r="DS584" s="27" t="s">
        <v>698</v>
      </c>
      <c r="DT584" s="27" t="s">
        <v>698</v>
      </c>
      <c r="DU584" s="27" t="s">
        <v>698</v>
      </c>
      <c r="DV584" s="27" t="s">
        <v>698</v>
      </c>
      <c r="DW584" s="27" t="s">
        <v>704</v>
      </c>
      <c r="DX584" s="27" t="s">
        <v>698</v>
      </c>
      <c r="DY584" s="27" t="s">
        <v>698</v>
      </c>
      <c r="DZ584" s="27" t="s">
        <v>698</v>
      </c>
      <c r="EA584" s="27" t="s">
        <v>698</v>
      </c>
      <c r="EB584" s="27" t="s">
        <v>698</v>
      </c>
      <c r="EC584" s="27" t="s">
        <v>698</v>
      </c>
      <c r="ED584" s="27" t="s">
        <v>698</v>
      </c>
      <c r="EE584" s="27" t="s">
        <v>698</v>
      </c>
      <c r="EF584" s="27" t="s">
        <v>698</v>
      </c>
      <c r="EG584" s="27" t="s">
        <v>698</v>
      </c>
      <c r="EH584" s="27" t="s">
        <v>698</v>
      </c>
      <c r="EI584" s="27" t="s">
        <v>698</v>
      </c>
      <c r="EJ584" s="27" t="s">
        <v>698</v>
      </c>
      <c r="EK584" s="27" t="s">
        <v>698</v>
      </c>
      <c r="EL584" s="27" t="s">
        <v>698</v>
      </c>
      <c r="EM584" s="27" t="s">
        <v>698</v>
      </c>
      <c r="EN584" s="27" t="s">
        <v>698</v>
      </c>
      <c r="EO584" s="27" t="s">
        <v>698</v>
      </c>
      <c r="EP584" s="27" t="s">
        <v>698</v>
      </c>
      <c r="EQ584" s="27" t="s">
        <v>698</v>
      </c>
      <c r="ER584" s="27" t="s">
        <v>698</v>
      </c>
      <c r="ES584" s="27" t="s">
        <v>698</v>
      </c>
      <c r="ET584" s="27" t="s">
        <v>698</v>
      </c>
      <c r="EU584" s="27" t="s">
        <v>698</v>
      </c>
      <c r="EV584" s="27" t="s">
        <v>698</v>
      </c>
      <c r="EW584" s="27" t="s">
        <v>2705</v>
      </c>
      <c r="EX584" s="27" t="s">
        <v>3731</v>
      </c>
      <c r="EY584" s="27" t="s">
        <v>2707</v>
      </c>
      <c r="EZ584" s="27" t="s">
        <v>694</v>
      </c>
      <c r="FA584" s="27" t="s">
        <v>694</v>
      </c>
      <c r="FB584" s="27" t="s">
        <v>694</v>
      </c>
      <c r="FC584" s="27" t="s">
        <v>694</v>
      </c>
      <c r="FD584" s="27" t="s">
        <v>694</v>
      </c>
      <c r="FE584" s="20" t="s">
        <v>3732</v>
      </c>
      <c r="FF584" s="29"/>
      <c r="FG584" s="29"/>
    </row>
    <row r="585" spans="1:163" x14ac:dyDescent="0.25">
      <c r="A585" s="27" t="str">
        <f t="shared" si="9"/>
        <v>IR004002012004000000000000000000000000</v>
      </c>
      <c r="B585" s="20" t="s">
        <v>2877</v>
      </c>
      <c r="C585" s="23" t="s">
        <v>2630</v>
      </c>
      <c r="D585" s="23" t="s">
        <v>711</v>
      </c>
      <c r="E585" s="23" t="s">
        <v>707</v>
      </c>
      <c r="F585" s="21" t="s">
        <v>736</v>
      </c>
      <c r="G585" s="21" t="s">
        <v>711</v>
      </c>
      <c r="H585" s="23" t="s">
        <v>697</v>
      </c>
      <c r="I585" s="21" t="s">
        <v>697</v>
      </c>
      <c r="J585" s="23" t="s">
        <v>697</v>
      </c>
      <c r="K585" s="64" t="s">
        <v>697</v>
      </c>
      <c r="L585" s="23" t="s">
        <v>697</v>
      </c>
      <c r="M585" s="23" t="s">
        <v>697</v>
      </c>
      <c r="N585" s="23" t="s">
        <v>697</v>
      </c>
      <c r="O585" s="23" t="s">
        <v>697</v>
      </c>
      <c r="P585" s="27">
        <v>0</v>
      </c>
      <c r="Q585" s="27" t="s">
        <v>704</v>
      </c>
      <c r="R585" s="27" t="s">
        <v>698</v>
      </c>
      <c r="S585" s="28" t="s">
        <v>694</v>
      </c>
      <c r="T585" s="28" t="s">
        <v>922</v>
      </c>
      <c r="U585" s="31" t="s">
        <v>3775</v>
      </c>
      <c r="V585" s="52" t="s">
        <v>905</v>
      </c>
      <c r="W585" s="20"/>
      <c r="X585" s="20"/>
      <c r="Y585" s="20"/>
      <c r="Z585" s="27" t="s">
        <v>3776</v>
      </c>
      <c r="AA585" s="20"/>
      <c r="AB585" s="20"/>
      <c r="AC585" s="20"/>
      <c r="AD585" s="20"/>
      <c r="AE585" s="20"/>
      <c r="AF585" s="20"/>
      <c r="AG585" s="20"/>
      <c r="AH585" s="27" t="s">
        <v>3897</v>
      </c>
      <c r="AI585" s="28" t="s">
        <v>704</v>
      </c>
      <c r="AJ585" s="27" t="s">
        <v>698</v>
      </c>
      <c r="AK585" s="27" t="s">
        <v>698</v>
      </c>
      <c r="AL585" s="27" t="s">
        <v>698</v>
      </c>
      <c r="AM585" s="27" t="s">
        <v>698</v>
      </c>
      <c r="AN585" s="27" t="s">
        <v>698</v>
      </c>
      <c r="AO585" s="27" t="s">
        <v>698</v>
      </c>
      <c r="AP585" s="27" t="s">
        <v>698</v>
      </c>
      <c r="AQ585" s="27" t="s">
        <v>698</v>
      </c>
      <c r="AR585" s="27" t="s">
        <v>698</v>
      </c>
      <c r="AS585" s="27" t="s">
        <v>698</v>
      </c>
      <c r="AT585" s="27" t="s">
        <v>698</v>
      </c>
      <c r="AU585" s="27" t="s">
        <v>698</v>
      </c>
      <c r="AV585" s="27" t="s">
        <v>698</v>
      </c>
      <c r="AW585" s="27" t="s">
        <v>698</v>
      </c>
      <c r="AX585" s="27" t="s">
        <v>698</v>
      </c>
      <c r="AY585" s="27" t="s">
        <v>698</v>
      </c>
      <c r="AZ585" s="27" t="s">
        <v>698</v>
      </c>
      <c r="BA585" s="27" t="s">
        <v>698</v>
      </c>
      <c r="BB585" s="27" t="s">
        <v>698</v>
      </c>
      <c r="BC585" s="27" t="s">
        <v>698</v>
      </c>
      <c r="BD585" s="27" t="s">
        <v>698</v>
      </c>
      <c r="BE585" s="27" t="s">
        <v>698</v>
      </c>
      <c r="BF585" s="27" t="s">
        <v>698</v>
      </c>
      <c r="BG585" s="27" t="s">
        <v>698</v>
      </c>
      <c r="BH585" s="27" t="s">
        <v>698</v>
      </c>
      <c r="BI585" s="27" t="s">
        <v>698</v>
      </c>
      <c r="BJ585" s="27" t="s">
        <v>698</v>
      </c>
      <c r="BK585" s="27" t="s">
        <v>698</v>
      </c>
      <c r="BL585" s="27" t="s">
        <v>698</v>
      </c>
      <c r="BM585" s="27" t="s">
        <v>698</v>
      </c>
      <c r="BN585" s="27" t="s">
        <v>698</v>
      </c>
      <c r="BO585" s="27" t="s">
        <v>698</v>
      </c>
      <c r="BP585" s="27" t="s">
        <v>698</v>
      </c>
      <c r="BQ585" s="27" t="s">
        <v>698</v>
      </c>
      <c r="BR585" s="27" t="s">
        <v>698</v>
      </c>
      <c r="BS585" s="27" t="s">
        <v>698</v>
      </c>
      <c r="BT585" s="27" t="s">
        <v>698</v>
      </c>
      <c r="BU585" s="27" t="s">
        <v>698</v>
      </c>
      <c r="BV585" s="27" t="s">
        <v>698</v>
      </c>
      <c r="BW585" s="27" t="s">
        <v>698</v>
      </c>
      <c r="BX585" s="27" t="s">
        <v>698</v>
      </c>
      <c r="BY585" s="27" t="s">
        <v>698</v>
      </c>
      <c r="BZ585" s="27" t="s">
        <v>698</v>
      </c>
      <c r="CA585" s="27" t="s">
        <v>698</v>
      </c>
      <c r="CB585" s="27" t="s">
        <v>698</v>
      </c>
      <c r="CC585" s="27" t="s">
        <v>698</v>
      </c>
      <c r="CD585" s="27" t="s">
        <v>698</v>
      </c>
      <c r="CE585" s="27" t="s">
        <v>698</v>
      </c>
      <c r="CF585" s="27" t="s">
        <v>698</v>
      </c>
      <c r="CG585" s="27" t="s">
        <v>698</v>
      </c>
      <c r="CH585" s="27" t="s">
        <v>698</v>
      </c>
      <c r="CI585" s="27" t="s">
        <v>698</v>
      </c>
      <c r="CJ585" s="27" t="s">
        <v>698</v>
      </c>
      <c r="CK585" s="27" t="s">
        <v>698</v>
      </c>
      <c r="CL585" s="27" t="s">
        <v>698</v>
      </c>
      <c r="CM585" s="27" t="s">
        <v>698</v>
      </c>
      <c r="CN585" s="27" t="s">
        <v>698</v>
      </c>
      <c r="CO585" s="27" t="s">
        <v>698</v>
      </c>
      <c r="CP585" s="27" t="s">
        <v>698</v>
      </c>
      <c r="CQ585" s="27" t="s">
        <v>698</v>
      </c>
      <c r="CR585" s="27" t="s">
        <v>698</v>
      </c>
      <c r="CS585" s="27" t="s">
        <v>698</v>
      </c>
      <c r="CT585" s="27" t="s">
        <v>698</v>
      </c>
      <c r="CU585" s="27" t="s">
        <v>698</v>
      </c>
      <c r="CV585" s="27" t="s">
        <v>698</v>
      </c>
      <c r="CW585" s="27" t="s">
        <v>698</v>
      </c>
      <c r="CX585" s="27" t="s">
        <v>698</v>
      </c>
      <c r="CY585" s="27" t="s">
        <v>698</v>
      </c>
      <c r="CZ585" s="27" t="s">
        <v>698</v>
      </c>
      <c r="DA585" s="27" t="s">
        <v>698</v>
      </c>
      <c r="DB585" s="27" t="s">
        <v>698</v>
      </c>
      <c r="DC585" s="27" t="s">
        <v>698</v>
      </c>
      <c r="DD585" s="27" t="s">
        <v>698</v>
      </c>
      <c r="DE585" s="27" t="s">
        <v>698</v>
      </c>
      <c r="DF585" s="27" t="s">
        <v>698</v>
      </c>
      <c r="DG585" s="27" t="s">
        <v>698</v>
      </c>
      <c r="DH585" s="27" t="s">
        <v>698</v>
      </c>
      <c r="DI585" s="27" t="s">
        <v>698</v>
      </c>
      <c r="DJ585" s="27" t="s">
        <v>698</v>
      </c>
      <c r="DK585" s="27" t="s">
        <v>698</v>
      </c>
      <c r="DL585" s="27" t="s">
        <v>698</v>
      </c>
      <c r="DM585" s="27" t="s">
        <v>698</v>
      </c>
      <c r="DN585" s="27" t="s">
        <v>698</v>
      </c>
      <c r="DO585" s="27" t="s">
        <v>698</v>
      </c>
      <c r="DP585" s="27" t="s">
        <v>698</v>
      </c>
      <c r="DQ585" s="27" t="s">
        <v>698</v>
      </c>
      <c r="DR585" s="27" t="s">
        <v>698</v>
      </c>
      <c r="DS585" s="27" t="s">
        <v>698</v>
      </c>
      <c r="DT585" s="27" t="s">
        <v>698</v>
      </c>
      <c r="DU585" s="27" t="s">
        <v>698</v>
      </c>
      <c r="DV585" s="27" t="s">
        <v>698</v>
      </c>
      <c r="DW585" s="27" t="s">
        <v>704</v>
      </c>
      <c r="DX585" s="27" t="s">
        <v>698</v>
      </c>
      <c r="DY585" s="27" t="s">
        <v>698</v>
      </c>
      <c r="DZ585" s="27" t="s">
        <v>698</v>
      </c>
      <c r="EA585" s="27" t="s">
        <v>698</v>
      </c>
      <c r="EB585" s="27" t="s">
        <v>698</v>
      </c>
      <c r="EC585" s="27" t="s">
        <v>698</v>
      </c>
      <c r="ED585" s="27" t="s">
        <v>698</v>
      </c>
      <c r="EE585" s="27" t="s">
        <v>698</v>
      </c>
      <c r="EF585" s="27" t="s">
        <v>698</v>
      </c>
      <c r="EG585" s="27" t="s">
        <v>698</v>
      </c>
      <c r="EH585" s="27" t="s">
        <v>698</v>
      </c>
      <c r="EI585" s="27" t="s">
        <v>698</v>
      </c>
      <c r="EJ585" s="27" t="s">
        <v>698</v>
      </c>
      <c r="EK585" s="27" t="s">
        <v>698</v>
      </c>
      <c r="EL585" s="27" t="s">
        <v>698</v>
      </c>
      <c r="EM585" s="27" t="s">
        <v>698</v>
      </c>
      <c r="EN585" s="27" t="s">
        <v>698</v>
      </c>
      <c r="EO585" s="27" t="s">
        <v>698</v>
      </c>
      <c r="EP585" s="27" t="s">
        <v>698</v>
      </c>
      <c r="EQ585" s="27" t="s">
        <v>698</v>
      </c>
      <c r="ER585" s="27" t="s">
        <v>698</v>
      </c>
      <c r="ES585" s="27" t="s">
        <v>698</v>
      </c>
      <c r="ET585" s="27" t="s">
        <v>698</v>
      </c>
      <c r="EU585" s="27" t="s">
        <v>698</v>
      </c>
      <c r="EV585" s="27" t="s">
        <v>698</v>
      </c>
      <c r="EW585" s="27" t="s">
        <v>2705</v>
      </c>
      <c r="EX585" s="27" t="s">
        <v>3731</v>
      </c>
      <c r="EY585" s="27" t="s">
        <v>2707</v>
      </c>
      <c r="EZ585" s="27" t="s">
        <v>694</v>
      </c>
      <c r="FA585" s="27" t="s">
        <v>694</v>
      </c>
      <c r="FB585" s="27" t="s">
        <v>694</v>
      </c>
      <c r="FC585" s="27" t="s">
        <v>694</v>
      </c>
      <c r="FD585" s="27" t="s">
        <v>694</v>
      </c>
      <c r="FE585" s="20" t="s">
        <v>3732</v>
      </c>
      <c r="FF585" s="29"/>
      <c r="FG585" s="29"/>
    </row>
    <row r="586" spans="1:163" x14ac:dyDescent="0.25">
      <c r="A586" s="27" t="str">
        <f t="shared" si="9"/>
        <v>IR004002012005000000000000000000000000</v>
      </c>
      <c r="B586" s="45" t="s">
        <v>2877</v>
      </c>
      <c r="C586" s="23" t="s">
        <v>2630</v>
      </c>
      <c r="D586" s="62" t="s">
        <v>711</v>
      </c>
      <c r="E586" s="62" t="s">
        <v>707</v>
      </c>
      <c r="F586" s="152" t="s">
        <v>736</v>
      </c>
      <c r="G586" s="152" t="s">
        <v>713</v>
      </c>
      <c r="H586" s="62" t="s">
        <v>697</v>
      </c>
      <c r="I586" s="152" t="s">
        <v>697</v>
      </c>
      <c r="J586" s="62" t="s">
        <v>697</v>
      </c>
      <c r="K586" s="153" t="s">
        <v>697</v>
      </c>
      <c r="L586" s="62" t="s">
        <v>697</v>
      </c>
      <c r="M586" s="62" t="s">
        <v>697</v>
      </c>
      <c r="N586" s="62" t="s">
        <v>697</v>
      </c>
      <c r="O586" s="62" t="s">
        <v>697</v>
      </c>
      <c r="P586" s="46">
        <v>0</v>
      </c>
      <c r="Q586" s="46" t="s">
        <v>698</v>
      </c>
      <c r="R586" s="46" t="s">
        <v>698</v>
      </c>
      <c r="S586" s="46" t="s">
        <v>694</v>
      </c>
      <c r="T586" s="28" t="s">
        <v>922</v>
      </c>
      <c r="U586" s="46" t="s">
        <v>1063</v>
      </c>
      <c r="V586" s="138" t="s">
        <v>905</v>
      </c>
      <c r="W586" s="45"/>
      <c r="X586" s="45"/>
      <c r="Y586" s="45"/>
      <c r="Z586" s="46" t="s">
        <v>1063</v>
      </c>
      <c r="AA586" s="45"/>
      <c r="AB586" s="45"/>
      <c r="AC586" s="45"/>
      <c r="AD586" s="45"/>
      <c r="AE586" s="45"/>
      <c r="AF586" s="45"/>
      <c r="AG586" s="45"/>
      <c r="AH586" s="46" t="s">
        <v>3898</v>
      </c>
      <c r="AI586" s="28" t="s">
        <v>698</v>
      </c>
      <c r="AJ586" s="46" t="s">
        <v>698</v>
      </c>
      <c r="AK586" s="46" t="s">
        <v>698</v>
      </c>
      <c r="AL586" s="46" t="s">
        <v>698</v>
      </c>
      <c r="AM586" s="46" t="s">
        <v>698</v>
      </c>
      <c r="AN586" s="46" t="s">
        <v>698</v>
      </c>
      <c r="AO586" s="46" t="s">
        <v>698</v>
      </c>
      <c r="AP586" s="46" t="s">
        <v>698</v>
      </c>
      <c r="AQ586" s="46" t="s">
        <v>698</v>
      </c>
      <c r="AR586" s="46" t="s">
        <v>698</v>
      </c>
      <c r="AS586" s="46" t="s">
        <v>698</v>
      </c>
      <c r="AT586" s="46" t="s">
        <v>698</v>
      </c>
      <c r="AU586" s="46" t="s">
        <v>698</v>
      </c>
      <c r="AV586" s="46" t="s">
        <v>698</v>
      </c>
      <c r="AW586" s="46" t="s">
        <v>698</v>
      </c>
      <c r="AX586" s="46" t="s">
        <v>698</v>
      </c>
      <c r="AY586" s="46" t="s">
        <v>698</v>
      </c>
      <c r="AZ586" s="46" t="s">
        <v>698</v>
      </c>
      <c r="BA586" s="46" t="s">
        <v>698</v>
      </c>
      <c r="BB586" s="46" t="s">
        <v>698</v>
      </c>
      <c r="BC586" s="46" t="s">
        <v>698</v>
      </c>
      <c r="BD586" s="46" t="s">
        <v>698</v>
      </c>
      <c r="BE586" s="46" t="s">
        <v>698</v>
      </c>
      <c r="BF586" s="46" t="s">
        <v>698</v>
      </c>
      <c r="BG586" s="46" t="s">
        <v>698</v>
      </c>
      <c r="BH586" s="46" t="s">
        <v>698</v>
      </c>
      <c r="BI586" s="46" t="s">
        <v>698</v>
      </c>
      <c r="BJ586" s="46" t="s">
        <v>698</v>
      </c>
      <c r="BK586" s="46" t="s">
        <v>698</v>
      </c>
      <c r="BL586" s="46" t="s">
        <v>698</v>
      </c>
      <c r="BM586" s="46" t="s">
        <v>698</v>
      </c>
      <c r="BN586" s="46" t="s">
        <v>698</v>
      </c>
      <c r="BO586" s="46" t="s">
        <v>698</v>
      </c>
      <c r="BP586" s="46" t="s">
        <v>698</v>
      </c>
      <c r="BQ586" s="46" t="s">
        <v>698</v>
      </c>
      <c r="BR586" s="46" t="s">
        <v>698</v>
      </c>
      <c r="BS586" s="46" t="s">
        <v>698</v>
      </c>
      <c r="BT586" s="46" t="s">
        <v>698</v>
      </c>
      <c r="BU586" s="46" t="s">
        <v>698</v>
      </c>
      <c r="BV586" s="46" t="s">
        <v>698</v>
      </c>
      <c r="BW586" s="46" t="s">
        <v>698</v>
      </c>
      <c r="BX586" s="46" t="s">
        <v>698</v>
      </c>
      <c r="BY586" s="46" t="s">
        <v>698</v>
      </c>
      <c r="BZ586" s="46" t="s">
        <v>698</v>
      </c>
      <c r="CA586" s="46" t="s">
        <v>698</v>
      </c>
      <c r="CB586" s="46" t="s">
        <v>698</v>
      </c>
      <c r="CC586" s="46" t="s">
        <v>698</v>
      </c>
      <c r="CD586" s="46" t="s">
        <v>698</v>
      </c>
      <c r="CE586" s="46" t="s">
        <v>698</v>
      </c>
      <c r="CF586" s="46" t="s">
        <v>698</v>
      </c>
      <c r="CG586" s="46" t="s">
        <v>698</v>
      </c>
      <c r="CH586" s="46" t="s">
        <v>698</v>
      </c>
      <c r="CI586" s="46" t="s">
        <v>698</v>
      </c>
      <c r="CJ586" s="46" t="s">
        <v>698</v>
      </c>
      <c r="CK586" s="46" t="s">
        <v>698</v>
      </c>
      <c r="CL586" s="46" t="s">
        <v>698</v>
      </c>
      <c r="CM586" s="46" t="s">
        <v>698</v>
      </c>
      <c r="CN586" s="46" t="s">
        <v>698</v>
      </c>
      <c r="CO586" s="46" t="s">
        <v>698</v>
      </c>
      <c r="CP586" s="46" t="s">
        <v>698</v>
      </c>
      <c r="CQ586" s="46" t="s">
        <v>698</v>
      </c>
      <c r="CR586" s="46" t="s">
        <v>698</v>
      </c>
      <c r="CS586" s="46" t="s">
        <v>698</v>
      </c>
      <c r="CT586" s="46" t="s">
        <v>698</v>
      </c>
      <c r="CU586" s="46" t="s">
        <v>698</v>
      </c>
      <c r="CV586" s="46" t="s">
        <v>698</v>
      </c>
      <c r="CW586" s="46" t="s">
        <v>698</v>
      </c>
      <c r="CX586" s="46" t="s">
        <v>698</v>
      </c>
      <c r="CY586" s="46" t="s">
        <v>698</v>
      </c>
      <c r="CZ586" s="46" t="s">
        <v>698</v>
      </c>
      <c r="DA586" s="46" t="s">
        <v>698</v>
      </c>
      <c r="DB586" s="46" t="s">
        <v>698</v>
      </c>
      <c r="DC586" s="46" t="s">
        <v>698</v>
      </c>
      <c r="DD586" s="46" t="s">
        <v>698</v>
      </c>
      <c r="DE586" s="46" t="s">
        <v>698</v>
      </c>
      <c r="DF586" s="46" t="s">
        <v>698</v>
      </c>
      <c r="DG586" s="46" t="s">
        <v>698</v>
      </c>
      <c r="DH586" s="46" t="s">
        <v>698</v>
      </c>
      <c r="DI586" s="46" t="s">
        <v>698</v>
      </c>
      <c r="DJ586" s="46" t="s">
        <v>698</v>
      </c>
      <c r="DK586" s="46" t="s">
        <v>698</v>
      </c>
      <c r="DL586" s="46" t="s">
        <v>698</v>
      </c>
      <c r="DM586" s="46" t="s">
        <v>698</v>
      </c>
      <c r="DN586" s="46" t="s">
        <v>698</v>
      </c>
      <c r="DO586" s="46" t="s">
        <v>698</v>
      </c>
      <c r="DP586" s="46" t="s">
        <v>698</v>
      </c>
      <c r="DQ586" s="46" t="s">
        <v>698</v>
      </c>
      <c r="DR586" s="46" t="s">
        <v>698</v>
      </c>
      <c r="DS586" s="46" t="s">
        <v>698</v>
      </c>
      <c r="DT586" s="46" t="s">
        <v>698</v>
      </c>
      <c r="DU586" s="46" t="s">
        <v>698</v>
      </c>
      <c r="DV586" s="46" t="s">
        <v>698</v>
      </c>
      <c r="DW586" s="46" t="s">
        <v>704</v>
      </c>
      <c r="DX586" s="46" t="s">
        <v>698</v>
      </c>
      <c r="DY586" s="46" t="s">
        <v>698</v>
      </c>
      <c r="DZ586" s="46" t="s">
        <v>698</v>
      </c>
      <c r="EA586" s="46" t="s">
        <v>698</v>
      </c>
      <c r="EB586" s="46" t="s">
        <v>698</v>
      </c>
      <c r="EC586" s="46" t="s">
        <v>698</v>
      </c>
      <c r="ED586" s="46" t="s">
        <v>698</v>
      </c>
      <c r="EE586" s="46" t="s">
        <v>698</v>
      </c>
      <c r="EF586" s="46" t="s">
        <v>698</v>
      </c>
      <c r="EG586" s="46" t="s">
        <v>698</v>
      </c>
      <c r="EH586" s="46" t="s">
        <v>698</v>
      </c>
      <c r="EI586" s="46" t="s">
        <v>698</v>
      </c>
      <c r="EJ586" s="46" t="s">
        <v>698</v>
      </c>
      <c r="EK586" s="46" t="s">
        <v>698</v>
      </c>
      <c r="EL586" s="46" t="s">
        <v>698</v>
      </c>
      <c r="EM586" s="46" t="s">
        <v>698</v>
      </c>
      <c r="EN586" s="46" t="s">
        <v>698</v>
      </c>
      <c r="EO586" s="46" t="s">
        <v>698</v>
      </c>
      <c r="EP586" s="46" t="s">
        <v>698</v>
      </c>
      <c r="EQ586" s="46" t="s">
        <v>698</v>
      </c>
      <c r="ER586" s="46" t="s">
        <v>698</v>
      </c>
      <c r="ES586" s="46" t="s">
        <v>698</v>
      </c>
      <c r="ET586" s="46" t="s">
        <v>698</v>
      </c>
      <c r="EU586" s="46" t="s">
        <v>698</v>
      </c>
      <c r="EV586" s="46" t="s">
        <v>698</v>
      </c>
      <c r="EW586" s="46" t="s">
        <v>2705</v>
      </c>
      <c r="EX586" s="46" t="s">
        <v>3731</v>
      </c>
      <c r="EY586" s="46" t="s">
        <v>2707</v>
      </c>
      <c r="EZ586" s="46" t="s">
        <v>694</v>
      </c>
      <c r="FA586" s="46" t="s">
        <v>694</v>
      </c>
      <c r="FB586" s="46" t="s">
        <v>694</v>
      </c>
      <c r="FC586" s="46" t="s">
        <v>694</v>
      </c>
      <c r="FD586" s="46" t="s">
        <v>694</v>
      </c>
      <c r="FE586" s="45" t="s">
        <v>3732</v>
      </c>
      <c r="FF586" s="144"/>
      <c r="FG586" s="144"/>
    </row>
    <row r="587" spans="1:163" x14ac:dyDescent="0.25">
      <c r="A587" s="27" t="str">
        <f t="shared" si="9"/>
        <v>IR004002012006000000000000000000000000</v>
      </c>
      <c r="B587" s="45" t="s">
        <v>2877</v>
      </c>
      <c r="C587" s="23" t="s">
        <v>2630</v>
      </c>
      <c r="D587" s="62" t="s">
        <v>711</v>
      </c>
      <c r="E587" s="62" t="s">
        <v>707</v>
      </c>
      <c r="F587" s="152" t="s">
        <v>736</v>
      </c>
      <c r="G587" s="152" t="s">
        <v>715</v>
      </c>
      <c r="H587" s="62" t="s">
        <v>697</v>
      </c>
      <c r="I587" s="152" t="s">
        <v>697</v>
      </c>
      <c r="J587" s="62" t="s">
        <v>697</v>
      </c>
      <c r="K587" s="153" t="s">
        <v>697</v>
      </c>
      <c r="L587" s="62" t="s">
        <v>697</v>
      </c>
      <c r="M587" s="62" t="s">
        <v>697</v>
      </c>
      <c r="N587" s="62" t="s">
        <v>697</v>
      </c>
      <c r="O587" s="62" t="s">
        <v>697</v>
      </c>
      <c r="P587" s="46">
        <v>0</v>
      </c>
      <c r="Q587" s="46" t="s">
        <v>698</v>
      </c>
      <c r="R587" s="46" t="s">
        <v>698</v>
      </c>
      <c r="S587" s="46" t="s">
        <v>694</v>
      </c>
      <c r="T587" s="28" t="s">
        <v>922</v>
      </c>
      <c r="U587" s="162" t="s">
        <v>1063</v>
      </c>
      <c r="V587" s="138" t="s">
        <v>905</v>
      </c>
      <c r="W587" s="45"/>
      <c r="X587" s="45"/>
      <c r="Y587" s="45"/>
      <c r="Z587" s="46" t="s">
        <v>1063</v>
      </c>
      <c r="AA587" s="45"/>
      <c r="AB587" s="45"/>
      <c r="AC587" s="45"/>
      <c r="AD587" s="45"/>
      <c r="AE587" s="45"/>
      <c r="AF587" s="45"/>
      <c r="AG587" s="45"/>
      <c r="AH587" s="46" t="s">
        <v>3899</v>
      </c>
      <c r="AI587" s="28" t="s">
        <v>698</v>
      </c>
      <c r="AJ587" s="46" t="s">
        <v>698</v>
      </c>
      <c r="AK587" s="46" t="s">
        <v>698</v>
      </c>
      <c r="AL587" s="46" t="s">
        <v>698</v>
      </c>
      <c r="AM587" s="46" t="s">
        <v>698</v>
      </c>
      <c r="AN587" s="46" t="s">
        <v>698</v>
      </c>
      <c r="AO587" s="46" t="s">
        <v>698</v>
      </c>
      <c r="AP587" s="46" t="s">
        <v>698</v>
      </c>
      <c r="AQ587" s="46" t="s">
        <v>698</v>
      </c>
      <c r="AR587" s="46" t="s">
        <v>698</v>
      </c>
      <c r="AS587" s="46" t="s">
        <v>698</v>
      </c>
      <c r="AT587" s="46" t="s">
        <v>698</v>
      </c>
      <c r="AU587" s="46" t="s">
        <v>698</v>
      </c>
      <c r="AV587" s="46" t="s">
        <v>698</v>
      </c>
      <c r="AW587" s="46" t="s">
        <v>698</v>
      </c>
      <c r="AX587" s="46" t="s">
        <v>698</v>
      </c>
      <c r="AY587" s="46" t="s">
        <v>698</v>
      </c>
      <c r="AZ587" s="46" t="s">
        <v>698</v>
      </c>
      <c r="BA587" s="46" t="s">
        <v>698</v>
      </c>
      <c r="BB587" s="46" t="s">
        <v>698</v>
      </c>
      <c r="BC587" s="46" t="s">
        <v>698</v>
      </c>
      <c r="BD587" s="46" t="s">
        <v>698</v>
      </c>
      <c r="BE587" s="46" t="s">
        <v>698</v>
      </c>
      <c r="BF587" s="46" t="s">
        <v>698</v>
      </c>
      <c r="BG587" s="46" t="s">
        <v>698</v>
      </c>
      <c r="BH587" s="46" t="s">
        <v>698</v>
      </c>
      <c r="BI587" s="46" t="s">
        <v>698</v>
      </c>
      <c r="BJ587" s="46" t="s">
        <v>698</v>
      </c>
      <c r="BK587" s="46" t="s">
        <v>698</v>
      </c>
      <c r="BL587" s="46" t="s">
        <v>698</v>
      </c>
      <c r="BM587" s="46" t="s">
        <v>698</v>
      </c>
      <c r="BN587" s="46" t="s">
        <v>698</v>
      </c>
      <c r="BO587" s="46" t="s">
        <v>698</v>
      </c>
      <c r="BP587" s="46" t="s">
        <v>698</v>
      </c>
      <c r="BQ587" s="46" t="s">
        <v>698</v>
      </c>
      <c r="BR587" s="46" t="s">
        <v>698</v>
      </c>
      <c r="BS587" s="46" t="s">
        <v>698</v>
      </c>
      <c r="BT587" s="46" t="s">
        <v>698</v>
      </c>
      <c r="BU587" s="46" t="s">
        <v>698</v>
      </c>
      <c r="BV587" s="46" t="s">
        <v>698</v>
      </c>
      <c r="BW587" s="46" t="s">
        <v>698</v>
      </c>
      <c r="BX587" s="46" t="s">
        <v>698</v>
      </c>
      <c r="BY587" s="46" t="s">
        <v>698</v>
      </c>
      <c r="BZ587" s="46" t="s">
        <v>698</v>
      </c>
      <c r="CA587" s="46" t="s">
        <v>698</v>
      </c>
      <c r="CB587" s="46" t="s">
        <v>698</v>
      </c>
      <c r="CC587" s="46" t="s">
        <v>698</v>
      </c>
      <c r="CD587" s="46" t="s">
        <v>698</v>
      </c>
      <c r="CE587" s="46" t="s">
        <v>698</v>
      </c>
      <c r="CF587" s="46" t="s">
        <v>698</v>
      </c>
      <c r="CG587" s="46" t="s">
        <v>698</v>
      </c>
      <c r="CH587" s="46" t="s">
        <v>698</v>
      </c>
      <c r="CI587" s="46" t="s">
        <v>698</v>
      </c>
      <c r="CJ587" s="46" t="s">
        <v>698</v>
      </c>
      <c r="CK587" s="46" t="s">
        <v>698</v>
      </c>
      <c r="CL587" s="46" t="s">
        <v>698</v>
      </c>
      <c r="CM587" s="46" t="s">
        <v>698</v>
      </c>
      <c r="CN587" s="46" t="s">
        <v>698</v>
      </c>
      <c r="CO587" s="46" t="s">
        <v>698</v>
      </c>
      <c r="CP587" s="46" t="s">
        <v>698</v>
      </c>
      <c r="CQ587" s="46" t="s">
        <v>698</v>
      </c>
      <c r="CR587" s="46" t="s">
        <v>698</v>
      </c>
      <c r="CS587" s="46" t="s">
        <v>698</v>
      </c>
      <c r="CT587" s="46" t="s">
        <v>698</v>
      </c>
      <c r="CU587" s="46" t="s">
        <v>698</v>
      </c>
      <c r="CV587" s="46" t="s">
        <v>698</v>
      </c>
      <c r="CW587" s="46" t="s">
        <v>698</v>
      </c>
      <c r="CX587" s="46" t="s">
        <v>698</v>
      </c>
      <c r="CY587" s="46" t="s">
        <v>698</v>
      </c>
      <c r="CZ587" s="46" t="s">
        <v>698</v>
      </c>
      <c r="DA587" s="46" t="s">
        <v>698</v>
      </c>
      <c r="DB587" s="46" t="s">
        <v>698</v>
      </c>
      <c r="DC587" s="46" t="s">
        <v>698</v>
      </c>
      <c r="DD587" s="46" t="s">
        <v>698</v>
      </c>
      <c r="DE587" s="46" t="s">
        <v>698</v>
      </c>
      <c r="DF587" s="46" t="s">
        <v>698</v>
      </c>
      <c r="DG587" s="46" t="s">
        <v>698</v>
      </c>
      <c r="DH587" s="46" t="s">
        <v>698</v>
      </c>
      <c r="DI587" s="46" t="s">
        <v>698</v>
      </c>
      <c r="DJ587" s="46" t="s">
        <v>698</v>
      </c>
      <c r="DK587" s="46" t="s">
        <v>698</v>
      </c>
      <c r="DL587" s="46" t="s">
        <v>698</v>
      </c>
      <c r="DM587" s="46" t="s">
        <v>698</v>
      </c>
      <c r="DN587" s="46" t="s">
        <v>698</v>
      </c>
      <c r="DO587" s="46" t="s">
        <v>698</v>
      </c>
      <c r="DP587" s="46" t="s">
        <v>698</v>
      </c>
      <c r="DQ587" s="46" t="s">
        <v>698</v>
      </c>
      <c r="DR587" s="46" t="s">
        <v>698</v>
      </c>
      <c r="DS587" s="46" t="s">
        <v>698</v>
      </c>
      <c r="DT587" s="46" t="s">
        <v>698</v>
      </c>
      <c r="DU587" s="46" t="s">
        <v>698</v>
      </c>
      <c r="DV587" s="46" t="s">
        <v>698</v>
      </c>
      <c r="DW587" s="46" t="s">
        <v>704</v>
      </c>
      <c r="DX587" s="46" t="s">
        <v>698</v>
      </c>
      <c r="DY587" s="46" t="s">
        <v>698</v>
      </c>
      <c r="DZ587" s="46" t="s">
        <v>698</v>
      </c>
      <c r="EA587" s="46" t="s">
        <v>698</v>
      </c>
      <c r="EB587" s="46" t="s">
        <v>698</v>
      </c>
      <c r="EC587" s="46" t="s">
        <v>698</v>
      </c>
      <c r="ED587" s="46" t="s">
        <v>698</v>
      </c>
      <c r="EE587" s="46" t="s">
        <v>698</v>
      </c>
      <c r="EF587" s="46" t="s">
        <v>698</v>
      </c>
      <c r="EG587" s="46" t="s">
        <v>698</v>
      </c>
      <c r="EH587" s="46" t="s">
        <v>698</v>
      </c>
      <c r="EI587" s="46" t="s">
        <v>698</v>
      </c>
      <c r="EJ587" s="46" t="s">
        <v>698</v>
      </c>
      <c r="EK587" s="46" t="s">
        <v>698</v>
      </c>
      <c r="EL587" s="46" t="s">
        <v>698</v>
      </c>
      <c r="EM587" s="46" t="s">
        <v>698</v>
      </c>
      <c r="EN587" s="46" t="s">
        <v>698</v>
      </c>
      <c r="EO587" s="46" t="s">
        <v>698</v>
      </c>
      <c r="EP587" s="46" t="s">
        <v>698</v>
      </c>
      <c r="EQ587" s="46" t="s">
        <v>698</v>
      </c>
      <c r="ER587" s="46" t="s">
        <v>698</v>
      </c>
      <c r="ES587" s="46" t="s">
        <v>698</v>
      </c>
      <c r="ET587" s="46" t="s">
        <v>698</v>
      </c>
      <c r="EU587" s="46" t="s">
        <v>698</v>
      </c>
      <c r="EV587" s="46" t="s">
        <v>698</v>
      </c>
      <c r="EW587" s="46" t="s">
        <v>2705</v>
      </c>
      <c r="EX587" s="46" t="s">
        <v>3731</v>
      </c>
      <c r="EY587" s="46" t="s">
        <v>2707</v>
      </c>
      <c r="EZ587" s="46" t="s">
        <v>694</v>
      </c>
      <c r="FA587" s="46" t="s">
        <v>694</v>
      </c>
      <c r="FB587" s="46" t="s">
        <v>694</v>
      </c>
      <c r="FC587" s="46" t="s">
        <v>694</v>
      </c>
      <c r="FD587" s="46" t="s">
        <v>694</v>
      </c>
      <c r="FE587" s="45" t="s">
        <v>3732</v>
      </c>
      <c r="FF587" s="144"/>
      <c r="FG587" s="144"/>
    </row>
    <row r="588" spans="1:163" x14ac:dyDescent="0.25">
      <c r="A588" s="27" t="str">
        <f t="shared" si="9"/>
        <v>IR004002012007000000000000000000000000</v>
      </c>
      <c r="B588" s="20" t="s">
        <v>2877</v>
      </c>
      <c r="C588" s="23" t="s">
        <v>2630</v>
      </c>
      <c r="D588" s="23" t="s">
        <v>711</v>
      </c>
      <c r="E588" s="23" t="s">
        <v>707</v>
      </c>
      <c r="F588" s="21" t="s">
        <v>736</v>
      </c>
      <c r="G588" s="21" t="s">
        <v>718</v>
      </c>
      <c r="H588" s="23" t="s">
        <v>697</v>
      </c>
      <c r="I588" s="21" t="s">
        <v>697</v>
      </c>
      <c r="J588" s="23" t="s">
        <v>697</v>
      </c>
      <c r="K588" s="64" t="s">
        <v>697</v>
      </c>
      <c r="L588" s="23" t="s">
        <v>697</v>
      </c>
      <c r="M588" s="23" t="s">
        <v>697</v>
      </c>
      <c r="N588" s="23" t="s">
        <v>697</v>
      </c>
      <c r="O588" s="23" t="s">
        <v>697</v>
      </c>
      <c r="P588" s="27">
        <v>0</v>
      </c>
      <c r="Q588" s="27" t="s">
        <v>704</v>
      </c>
      <c r="R588" s="27" t="s">
        <v>698</v>
      </c>
      <c r="S588" s="28" t="s">
        <v>694</v>
      </c>
      <c r="T588" s="28" t="s">
        <v>922</v>
      </c>
      <c r="U588" s="20" t="s">
        <v>3778</v>
      </c>
      <c r="V588" s="52" t="s">
        <v>905</v>
      </c>
      <c r="W588" s="20"/>
      <c r="X588" s="20"/>
      <c r="Y588" s="20"/>
      <c r="Z588" s="27" t="s">
        <v>3779</v>
      </c>
      <c r="AA588" s="20"/>
      <c r="AB588" s="20"/>
      <c r="AC588" s="20"/>
      <c r="AD588" s="20"/>
      <c r="AE588" s="20"/>
      <c r="AF588" s="20"/>
      <c r="AG588" s="20"/>
      <c r="AH588" s="27" t="s">
        <v>3900</v>
      </c>
      <c r="AI588" s="28" t="s">
        <v>704</v>
      </c>
      <c r="AJ588" s="27" t="s">
        <v>698</v>
      </c>
      <c r="AK588" s="27" t="s">
        <v>698</v>
      </c>
      <c r="AL588" s="27" t="s">
        <v>698</v>
      </c>
      <c r="AM588" s="27" t="s">
        <v>698</v>
      </c>
      <c r="AN588" s="27" t="s">
        <v>698</v>
      </c>
      <c r="AO588" s="27" t="s">
        <v>698</v>
      </c>
      <c r="AP588" s="27" t="s">
        <v>698</v>
      </c>
      <c r="AQ588" s="27" t="s">
        <v>698</v>
      </c>
      <c r="AR588" s="27" t="s">
        <v>698</v>
      </c>
      <c r="AS588" s="27" t="s">
        <v>698</v>
      </c>
      <c r="AT588" s="27" t="s">
        <v>698</v>
      </c>
      <c r="AU588" s="27" t="s">
        <v>698</v>
      </c>
      <c r="AV588" s="27" t="s">
        <v>698</v>
      </c>
      <c r="AW588" s="27" t="s">
        <v>698</v>
      </c>
      <c r="AX588" s="27" t="s">
        <v>698</v>
      </c>
      <c r="AY588" s="27" t="s">
        <v>698</v>
      </c>
      <c r="AZ588" s="27" t="s">
        <v>698</v>
      </c>
      <c r="BA588" s="27" t="s">
        <v>698</v>
      </c>
      <c r="BB588" s="27" t="s">
        <v>698</v>
      </c>
      <c r="BC588" s="27" t="s">
        <v>698</v>
      </c>
      <c r="BD588" s="27" t="s">
        <v>698</v>
      </c>
      <c r="BE588" s="27" t="s">
        <v>698</v>
      </c>
      <c r="BF588" s="27" t="s">
        <v>698</v>
      </c>
      <c r="BG588" s="27" t="s">
        <v>698</v>
      </c>
      <c r="BH588" s="27" t="s">
        <v>698</v>
      </c>
      <c r="BI588" s="27" t="s">
        <v>698</v>
      </c>
      <c r="BJ588" s="27" t="s">
        <v>698</v>
      </c>
      <c r="BK588" s="27" t="s">
        <v>698</v>
      </c>
      <c r="BL588" s="27" t="s">
        <v>698</v>
      </c>
      <c r="BM588" s="27" t="s">
        <v>698</v>
      </c>
      <c r="BN588" s="27" t="s">
        <v>698</v>
      </c>
      <c r="BO588" s="27" t="s">
        <v>698</v>
      </c>
      <c r="BP588" s="27" t="s">
        <v>698</v>
      </c>
      <c r="BQ588" s="27" t="s">
        <v>698</v>
      </c>
      <c r="BR588" s="27" t="s">
        <v>698</v>
      </c>
      <c r="BS588" s="27" t="s">
        <v>698</v>
      </c>
      <c r="BT588" s="27" t="s">
        <v>698</v>
      </c>
      <c r="BU588" s="27" t="s">
        <v>698</v>
      </c>
      <c r="BV588" s="27" t="s">
        <v>698</v>
      </c>
      <c r="BW588" s="27" t="s">
        <v>698</v>
      </c>
      <c r="BX588" s="27" t="s">
        <v>698</v>
      </c>
      <c r="BY588" s="27" t="s">
        <v>698</v>
      </c>
      <c r="BZ588" s="27" t="s">
        <v>698</v>
      </c>
      <c r="CA588" s="27" t="s">
        <v>698</v>
      </c>
      <c r="CB588" s="27" t="s">
        <v>698</v>
      </c>
      <c r="CC588" s="27" t="s">
        <v>698</v>
      </c>
      <c r="CD588" s="27" t="s">
        <v>698</v>
      </c>
      <c r="CE588" s="27" t="s">
        <v>698</v>
      </c>
      <c r="CF588" s="27" t="s">
        <v>698</v>
      </c>
      <c r="CG588" s="27" t="s">
        <v>698</v>
      </c>
      <c r="CH588" s="27" t="s">
        <v>698</v>
      </c>
      <c r="CI588" s="27" t="s">
        <v>698</v>
      </c>
      <c r="CJ588" s="27" t="s">
        <v>698</v>
      </c>
      <c r="CK588" s="27" t="s">
        <v>698</v>
      </c>
      <c r="CL588" s="27" t="s">
        <v>698</v>
      </c>
      <c r="CM588" s="27" t="s">
        <v>698</v>
      </c>
      <c r="CN588" s="27" t="s">
        <v>698</v>
      </c>
      <c r="CO588" s="27" t="s">
        <v>698</v>
      </c>
      <c r="CP588" s="27" t="s">
        <v>698</v>
      </c>
      <c r="CQ588" s="27" t="s">
        <v>698</v>
      </c>
      <c r="CR588" s="27" t="s">
        <v>698</v>
      </c>
      <c r="CS588" s="27" t="s">
        <v>698</v>
      </c>
      <c r="CT588" s="27" t="s">
        <v>698</v>
      </c>
      <c r="CU588" s="27" t="s">
        <v>698</v>
      </c>
      <c r="CV588" s="27" t="s">
        <v>698</v>
      </c>
      <c r="CW588" s="27" t="s">
        <v>698</v>
      </c>
      <c r="CX588" s="27" t="s">
        <v>698</v>
      </c>
      <c r="CY588" s="27" t="s">
        <v>698</v>
      </c>
      <c r="CZ588" s="27" t="s">
        <v>698</v>
      </c>
      <c r="DA588" s="27" t="s">
        <v>698</v>
      </c>
      <c r="DB588" s="27" t="s">
        <v>698</v>
      </c>
      <c r="DC588" s="27" t="s">
        <v>698</v>
      </c>
      <c r="DD588" s="27" t="s">
        <v>698</v>
      </c>
      <c r="DE588" s="27" t="s">
        <v>698</v>
      </c>
      <c r="DF588" s="27" t="s">
        <v>698</v>
      </c>
      <c r="DG588" s="27" t="s">
        <v>698</v>
      </c>
      <c r="DH588" s="27" t="s">
        <v>698</v>
      </c>
      <c r="DI588" s="27" t="s">
        <v>698</v>
      </c>
      <c r="DJ588" s="27" t="s">
        <v>698</v>
      </c>
      <c r="DK588" s="27" t="s">
        <v>698</v>
      </c>
      <c r="DL588" s="27" t="s">
        <v>698</v>
      </c>
      <c r="DM588" s="27" t="s">
        <v>698</v>
      </c>
      <c r="DN588" s="27" t="s">
        <v>698</v>
      </c>
      <c r="DO588" s="27" t="s">
        <v>698</v>
      </c>
      <c r="DP588" s="27" t="s">
        <v>698</v>
      </c>
      <c r="DQ588" s="27" t="s">
        <v>698</v>
      </c>
      <c r="DR588" s="27" t="s">
        <v>698</v>
      </c>
      <c r="DS588" s="27" t="s">
        <v>698</v>
      </c>
      <c r="DT588" s="27" t="s">
        <v>698</v>
      </c>
      <c r="DU588" s="27" t="s">
        <v>698</v>
      </c>
      <c r="DV588" s="27" t="s">
        <v>698</v>
      </c>
      <c r="DW588" s="27" t="s">
        <v>704</v>
      </c>
      <c r="DX588" s="27" t="s">
        <v>698</v>
      </c>
      <c r="DY588" s="27" t="s">
        <v>698</v>
      </c>
      <c r="DZ588" s="27" t="s">
        <v>698</v>
      </c>
      <c r="EA588" s="27" t="s">
        <v>698</v>
      </c>
      <c r="EB588" s="27" t="s">
        <v>698</v>
      </c>
      <c r="EC588" s="27" t="s">
        <v>698</v>
      </c>
      <c r="ED588" s="27" t="s">
        <v>698</v>
      </c>
      <c r="EE588" s="27" t="s">
        <v>698</v>
      </c>
      <c r="EF588" s="27" t="s">
        <v>698</v>
      </c>
      <c r="EG588" s="27" t="s">
        <v>698</v>
      </c>
      <c r="EH588" s="27" t="s">
        <v>698</v>
      </c>
      <c r="EI588" s="27" t="s">
        <v>698</v>
      </c>
      <c r="EJ588" s="27" t="s">
        <v>698</v>
      </c>
      <c r="EK588" s="27" t="s">
        <v>698</v>
      </c>
      <c r="EL588" s="27" t="s">
        <v>698</v>
      </c>
      <c r="EM588" s="27" t="s">
        <v>698</v>
      </c>
      <c r="EN588" s="27" t="s">
        <v>698</v>
      </c>
      <c r="EO588" s="27" t="s">
        <v>698</v>
      </c>
      <c r="EP588" s="27" t="s">
        <v>698</v>
      </c>
      <c r="EQ588" s="27" t="s">
        <v>698</v>
      </c>
      <c r="ER588" s="27" t="s">
        <v>698</v>
      </c>
      <c r="ES588" s="27" t="s">
        <v>698</v>
      </c>
      <c r="ET588" s="27" t="s">
        <v>698</v>
      </c>
      <c r="EU588" s="27" t="s">
        <v>698</v>
      </c>
      <c r="EV588" s="27" t="s">
        <v>698</v>
      </c>
      <c r="EW588" s="27" t="s">
        <v>2705</v>
      </c>
      <c r="EX588" s="27" t="s">
        <v>3731</v>
      </c>
      <c r="EY588" s="27" t="s">
        <v>2707</v>
      </c>
      <c r="EZ588" s="27" t="s">
        <v>694</v>
      </c>
      <c r="FA588" s="27" t="s">
        <v>694</v>
      </c>
      <c r="FB588" s="27" t="s">
        <v>694</v>
      </c>
      <c r="FC588" s="27" t="s">
        <v>694</v>
      </c>
      <c r="FD588" s="27" t="s">
        <v>694</v>
      </c>
      <c r="FE588" s="20" t="s">
        <v>3732</v>
      </c>
      <c r="FF588" s="29"/>
      <c r="FG588" s="29"/>
    </row>
    <row r="589" spans="1:163" x14ac:dyDescent="0.25">
      <c r="A589" s="27" t="str">
        <f t="shared" si="9"/>
        <v>IR004002012008000000000000000000000000</v>
      </c>
      <c r="B589" s="20" t="s">
        <v>2877</v>
      </c>
      <c r="C589" s="23" t="s">
        <v>2630</v>
      </c>
      <c r="D589" s="23" t="s">
        <v>711</v>
      </c>
      <c r="E589" s="23" t="s">
        <v>707</v>
      </c>
      <c r="F589" s="21" t="s">
        <v>736</v>
      </c>
      <c r="G589" s="21" t="s">
        <v>720</v>
      </c>
      <c r="H589" s="23" t="s">
        <v>697</v>
      </c>
      <c r="I589" s="21" t="s">
        <v>697</v>
      </c>
      <c r="J589" s="23" t="s">
        <v>697</v>
      </c>
      <c r="K589" s="64" t="s">
        <v>697</v>
      </c>
      <c r="L589" s="23" t="s">
        <v>697</v>
      </c>
      <c r="M589" s="23" t="s">
        <v>697</v>
      </c>
      <c r="N589" s="23" t="s">
        <v>697</v>
      </c>
      <c r="O589" s="23" t="s">
        <v>697</v>
      </c>
      <c r="P589" s="27">
        <v>0</v>
      </c>
      <c r="Q589" s="27" t="s">
        <v>704</v>
      </c>
      <c r="R589" s="27" t="s">
        <v>698</v>
      </c>
      <c r="S589" s="28" t="s">
        <v>694</v>
      </c>
      <c r="T589" s="28" t="s">
        <v>922</v>
      </c>
      <c r="U589" s="34" t="s">
        <v>3781</v>
      </c>
      <c r="V589" s="52" t="s">
        <v>905</v>
      </c>
      <c r="W589" s="20"/>
      <c r="X589" s="20"/>
      <c r="Y589" s="20"/>
      <c r="Z589" s="27" t="s">
        <v>3782</v>
      </c>
      <c r="AA589" s="20"/>
      <c r="AB589" s="20"/>
      <c r="AC589" s="20"/>
      <c r="AD589" s="20"/>
      <c r="AE589" s="20"/>
      <c r="AF589" s="20"/>
      <c r="AG589" s="20"/>
      <c r="AH589" s="27" t="s">
        <v>3901</v>
      </c>
      <c r="AI589" s="28" t="s">
        <v>704</v>
      </c>
      <c r="AJ589" s="27" t="s">
        <v>698</v>
      </c>
      <c r="AK589" s="27" t="s">
        <v>698</v>
      </c>
      <c r="AL589" s="27" t="s">
        <v>698</v>
      </c>
      <c r="AM589" s="27" t="s">
        <v>698</v>
      </c>
      <c r="AN589" s="27" t="s">
        <v>698</v>
      </c>
      <c r="AO589" s="27" t="s">
        <v>698</v>
      </c>
      <c r="AP589" s="27" t="s">
        <v>698</v>
      </c>
      <c r="AQ589" s="27" t="s">
        <v>698</v>
      </c>
      <c r="AR589" s="27" t="s">
        <v>698</v>
      </c>
      <c r="AS589" s="27" t="s">
        <v>698</v>
      </c>
      <c r="AT589" s="27" t="s">
        <v>698</v>
      </c>
      <c r="AU589" s="27" t="s">
        <v>698</v>
      </c>
      <c r="AV589" s="27" t="s">
        <v>698</v>
      </c>
      <c r="AW589" s="27" t="s">
        <v>698</v>
      </c>
      <c r="AX589" s="27" t="s">
        <v>698</v>
      </c>
      <c r="AY589" s="27" t="s">
        <v>698</v>
      </c>
      <c r="AZ589" s="27" t="s">
        <v>698</v>
      </c>
      <c r="BA589" s="27" t="s">
        <v>698</v>
      </c>
      <c r="BB589" s="27" t="s">
        <v>698</v>
      </c>
      <c r="BC589" s="27" t="s">
        <v>698</v>
      </c>
      <c r="BD589" s="27" t="s">
        <v>698</v>
      </c>
      <c r="BE589" s="27" t="s">
        <v>698</v>
      </c>
      <c r="BF589" s="27" t="s">
        <v>698</v>
      </c>
      <c r="BG589" s="27" t="s">
        <v>698</v>
      </c>
      <c r="BH589" s="27" t="s">
        <v>698</v>
      </c>
      <c r="BI589" s="27" t="s">
        <v>698</v>
      </c>
      <c r="BJ589" s="27" t="s">
        <v>698</v>
      </c>
      <c r="BK589" s="27" t="s">
        <v>698</v>
      </c>
      <c r="BL589" s="27" t="s">
        <v>698</v>
      </c>
      <c r="BM589" s="27" t="s">
        <v>698</v>
      </c>
      <c r="BN589" s="27" t="s">
        <v>698</v>
      </c>
      <c r="BO589" s="27" t="s">
        <v>698</v>
      </c>
      <c r="BP589" s="27" t="s">
        <v>698</v>
      </c>
      <c r="BQ589" s="27" t="s">
        <v>698</v>
      </c>
      <c r="BR589" s="27" t="s">
        <v>698</v>
      </c>
      <c r="BS589" s="27" t="s">
        <v>698</v>
      </c>
      <c r="BT589" s="27" t="s">
        <v>698</v>
      </c>
      <c r="BU589" s="27" t="s">
        <v>698</v>
      </c>
      <c r="BV589" s="27" t="s">
        <v>698</v>
      </c>
      <c r="BW589" s="27" t="s">
        <v>698</v>
      </c>
      <c r="BX589" s="27" t="s">
        <v>698</v>
      </c>
      <c r="BY589" s="27" t="s">
        <v>698</v>
      </c>
      <c r="BZ589" s="27" t="s">
        <v>698</v>
      </c>
      <c r="CA589" s="27" t="s">
        <v>698</v>
      </c>
      <c r="CB589" s="27" t="s">
        <v>698</v>
      </c>
      <c r="CC589" s="27" t="s">
        <v>698</v>
      </c>
      <c r="CD589" s="27" t="s">
        <v>698</v>
      </c>
      <c r="CE589" s="27" t="s">
        <v>698</v>
      </c>
      <c r="CF589" s="27" t="s">
        <v>698</v>
      </c>
      <c r="CG589" s="27" t="s">
        <v>698</v>
      </c>
      <c r="CH589" s="27" t="s">
        <v>698</v>
      </c>
      <c r="CI589" s="27" t="s">
        <v>698</v>
      </c>
      <c r="CJ589" s="27" t="s">
        <v>698</v>
      </c>
      <c r="CK589" s="27" t="s">
        <v>698</v>
      </c>
      <c r="CL589" s="27" t="s">
        <v>698</v>
      </c>
      <c r="CM589" s="27" t="s">
        <v>698</v>
      </c>
      <c r="CN589" s="27" t="s">
        <v>698</v>
      </c>
      <c r="CO589" s="27" t="s">
        <v>698</v>
      </c>
      <c r="CP589" s="27" t="s">
        <v>698</v>
      </c>
      <c r="CQ589" s="27" t="s">
        <v>698</v>
      </c>
      <c r="CR589" s="27" t="s">
        <v>698</v>
      </c>
      <c r="CS589" s="27" t="s">
        <v>698</v>
      </c>
      <c r="CT589" s="27" t="s">
        <v>698</v>
      </c>
      <c r="CU589" s="27" t="s">
        <v>698</v>
      </c>
      <c r="CV589" s="27" t="s">
        <v>698</v>
      </c>
      <c r="CW589" s="27" t="s">
        <v>698</v>
      </c>
      <c r="CX589" s="27" t="s">
        <v>698</v>
      </c>
      <c r="CY589" s="27" t="s">
        <v>698</v>
      </c>
      <c r="CZ589" s="27" t="s">
        <v>698</v>
      </c>
      <c r="DA589" s="27" t="s">
        <v>698</v>
      </c>
      <c r="DB589" s="27" t="s">
        <v>698</v>
      </c>
      <c r="DC589" s="27" t="s">
        <v>698</v>
      </c>
      <c r="DD589" s="27" t="s">
        <v>698</v>
      </c>
      <c r="DE589" s="27" t="s">
        <v>698</v>
      </c>
      <c r="DF589" s="27" t="s">
        <v>698</v>
      </c>
      <c r="DG589" s="27" t="s">
        <v>698</v>
      </c>
      <c r="DH589" s="27" t="s">
        <v>698</v>
      </c>
      <c r="DI589" s="27" t="s">
        <v>698</v>
      </c>
      <c r="DJ589" s="27" t="s">
        <v>698</v>
      </c>
      <c r="DK589" s="27" t="s">
        <v>698</v>
      </c>
      <c r="DL589" s="27" t="s">
        <v>698</v>
      </c>
      <c r="DM589" s="27" t="s">
        <v>698</v>
      </c>
      <c r="DN589" s="27" t="s">
        <v>698</v>
      </c>
      <c r="DO589" s="27" t="s">
        <v>698</v>
      </c>
      <c r="DP589" s="27" t="s">
        <v>698</v>
      </c>
      <c r="DQ589" s="27" t="s">
        <v>698</v>
      </c>
      <c r="DR589" s="27" t="s">
        <v>698</v>
      </c>
      <c r="DS589" s="27" t="s">
        <v>698</v>
      </c>
      <c r="DT589" s="27" t="s">
        <v>698</v>
      </c>
      <c r="DU589" s="27" t="s">
        <v>698</v>
      </c>
      <c r="DV589" s="27" t="s">
        <v>698</v>
      </c>
      <c r="DW589" s="27" t="s">
        <v>704</v>
      </c>
      <c r="DX589" s="27" t="s">
        <v>698</v>
      </c>
      <c r="DY589" s="27" t="s">
        <v>698</v>
      </c>
      <c r="DZ589" s="27" t="s">
        <v>698</v>
      </c>
      <c r="EA589" s="27" t="s">
        <v>698</v>
      </c>
      <c r="EB589" s="27" t="s">
        <v>698</v>
      </c>
      <c r="EC589" s="27" t="s">
        <v>698</v>
      </c>
      <c r="ED589" s="27" t="s">
        <v>698</v>
      </c>
      <c r="EE589" s="27" t="s">
        <v>698</v>
      </c>
      <c r="EF589" s="27" t="s">
        <v>698</v>
      </c>
      <c r="EG589" s="27" t="s">
        <v>698</v>
      </c>
      <c r="EH589" s="27" t="s">
        <v>698</v>
      </c>
      <c r="EI589" s="27" t="s">
        <v>698</v>
      </c>
      <c r="EJ589" s="27" t="s">
        <v>698</v>
      </c>
      <c r="EK589" s="27" t="s">
        <v>698</v>
      </c>
      <c r="EL589" s="27" t="s">
        <v>698</v>
      </c>
      <c r="EM589" s="27" t="s">
        <v>698</v>
      </c>
      <c r="EN589" s="27" t="s">
        <v>698</v>
      </c>
      <c r="EO589" s="27" t="s">
        <v>698</v>
      </c>
      <c r="EP589" s="27" t="s">
        <v>698</v>
      </c>
      <c r="EQ589" s="27" t="s">
        <v>698</v>
      </c>
      <c r="ER589" s="27" t="s">
        <v>698</v>
      </c>
      <c r="ES589" s="27" t="s">
        <v>698</v>
      </c>
      <c r="ET589" s="27" t="s">
        <v>698</v>
      </c>
      <c r="EU589" s="27" t="s">
        <v>698</v>
      </c>
      <c r="EV589" s="27" t="s">
        <v>698</v>
      </c>
      <c r="EW589" s="27" t="s">
        <v>2705</v>
      </c>
      <c r="EX589" s="27" t="s">
        <v>3731</v>
      </c>
      <c r="EY589" s="27" t="s">
        <v>2707</v>
      </c>
      <c r="EZ589" s="27" t="s">
        <v>694</v>
      </c>
      <c r="FA589" s="27" t="s">
        <v>694</v>
      </c>
      <c r="FB589" s="27" t="s">
        <v>694</v>
      </c>
      <c r="FC589" s="27" t="s">
        <v>694</v>
      </c>
      <c r="FD589" s="27" t="s">
        <v>694</v>
      </c>
      <c r="FE589" s="20" t="s">
        <v>3732</v>
      </c>
      <c r="FF589" s="29"/>
      <c r="FG589" s="29"/>
    </row>
    <row r="590" spans="1:163" x14ac:dyDescent="0.25">
      <c r="A590" s="27" t="str">
        <f t="shared" si="9"/>
        <v>IR004002012009000000000000000000000000</v>
      </c>
      <c r="B590" s="20" t="s">
        <v>2877</v>
      </c>
      <c r="C590" s="23" t="s">
        <v>2630</v>
      </c>
      <c r="D590" s="23" t="s">
        <v>711</v>
      </c>
      <c r="E590" s="23" t="s">
        <v>707</v>
      </c>
      <c r="F590" s="21" t="s">
        <v>736</v>
      </c>
      <c r="G590" s="21" t="s">
        <v>722</v>
      </c>
      <c r="H590" s="23" t="s">
        <v>697</v>
      </c>
      <c r="I590" s="21" t="s">
        <v>697</v>
      </c>
      <c r="J590" s="23" t="s">
        <v>697</v>
      </c>
      <c r="K590" s="64" t="s">
        <v>697</v>
      </c>
      <c r="L590" s="23" t="s">
        <v>697</v>
      </c>
      <c r="M590" s="23" t="s">
        <v>697</v>
      </c>
      <c r="N590" s="23" t="s">
        <v>697</v>
      </c>
      <c r="O590" s="23" t="s">
        <v>697</v>
      </c>
      <c r="P590" s="27">
        <v>0</v>
      </c>
      <c r="Q590" s="27" t="s">
        <v>704</v>
      </c>
      <c r="R590" s="27" t="s">
        <v>698</v>
      </c>
      <c r="S590" s="28" t="s">
        <v>694</v>
      </c>
      <c r="T590" s="28" t="s">
        <v>922</v>
      </c>
      <c r="U590" s="34" t="s">
        <v>3784</v>
      </c>
      <c r="V590" s="139" t="s">
        <v>905</v>
      </c>
      <c r="W590" s="24"/>
      <c r="X590" s="24"/>
      <c r="Y590" s="24"/>
      <c r="Z590" s="28" t="s">
        <v>3785</v>
      </c>
      <c r="AA590" s="24"/>
      <c r="AB590" s="24"/>
      <c r="AC590" s="24"/>
      <c r="AD590" s="24"/>
      <c r="AE590" s="24"/>
      <c r="AF590" s="24"/>
      <c r="AG590" s="24"/>
      <c r="AH590" s="27" t="s">
        <v>3902</v>
      </c>
      <c r="AI590" s="28" t="s">
        <v>704</v>
      </c>
      <c r="AJ590" s="27" t="s">
        <v>698</v>
      </c>
      <c r="AK590" s="27" t="s">
        <v>698</v>
      </c>
      <c r="AL590" s="27" t="s">
        <v>698</v>
      </c>
      <c r="AM590" s="27" t="s">
        <v>698</v>
      </c>
      <c r="AN590" s="27" t="s">
        <v>698</v>
      </c>
      <c r="AO590" s="27" t="s">
        <v>698</v>
      </c>
      <c r="AP590" s="27" t="s">
        <v>698</v>
      </c>
      <c r="AQ590" s="27" t="s">
        <v>698</v>
      </c>
      <c r="AR590" s="27" t="s">
        <v>698</v>
      </c>
      <c r="AS590" s="27" t="s">
        <v>698</v>
      </c>
      <c r="AT590" s="27" t="s">
        <v>698</v>
      </c>
      <c r="AU590" s="27" t="s">
        <v>698</v>
      </c>
      <c r="AV590" s="27" t="s">
        <v>698</v>
      </c>
      <c r="AW590" s="27" t="s">
        <v>698</v>
      </c>
      <c r="AX590" s="27" t="s">
        <v>698</v>
      </c>
      <c r="AY590" s="27" t="s">
        <v>698</v>
      </c>
      <c r="AZ590" s="27" t="s">
        <v>698</v>
      </c>
      <c r="BA590" s="27" t="s">
        <v>698</v>
      </c>
      <c r="BB590" s="27" t="s">
        <v>698</v>
      </c>
      <c r="BC590" s="27" t="s">
        <v>698</v>
      </c>
      <c r="BD590" s="27" t="s">
        <v>698</v>
      </c>
      <c r="BE590" s="27" t="s">
        <v>698</v>
      </c>
      <c r="BF590" s="27" t="s">
        <v>698</v>
      </c>
      <c r="BG590" s="27" t="s">
        <v>698</v>
      </c>
      <c r="BH590" s="27" t="s">
        <v>698</v>
      </c>
      <c r="BI590" s="27" t="s">
        <v>698</v>
      </c>
      <c r="BJ590" s="27" t="s">
        <v>698</v>
      </c>
      <c r="BK590" s="27" t="s">
        <v>698</v>
      </c>
      <c r="BL590" s="27" t="s">
        <v>698</v>
      </c>
      <c r="BM590" s="27" t="s">
        <v>698</v>
      </c>
      <c r="BN590" s="27" t="s">
        <v>698</v>
      </c>
      <c r="BO590" s="27" t="s">
        <v>698</v>
      </c>
      <c r="BP590" s="27" t="s">
        <v>698</v>
      </c>
      <c r="BQ590" s="27" t="s">
        <v>698</v>
      </c>
      <c r="BR590" s="27" t="s">
        <v>698</v>
      </c>
      <c r="BS590" s="27" t="s">
        <v>698</v>
      </c>
      <c r="BT590" s="27" t="s">
        <v>698</v>
      </c>
      <c r="BU590" s="27" t="s">
        <v>698</v>
      </c>
      <c r="BV590" s="27" t="s">
        <v>698</v>
      </c>
      <c r="BW590" s="27" t="s">
        <v>698</v>
      </c>
      <c r="BX590" s="27" t="s">
        <v>698</v>
      </c>
      <c r="BY590" s="27" t="s">
        <v>698</v>
      </c>
      <c r="BZ590" s="27" t="s">
        <v>698</v>
      </c>
      <c r="CA590" s="27" t="s">
        <v>698</v>
      </c>
      <c r="CB590" s="27" t="s">
        <v>698</v>
      </c>
      <c r="CC590" s="27" t="s">
        <v>698</v>
      </c>
      <c r="CD590" s="27" t="s">
        <v>698</v>
      </c>
      <c r="CE590" s="27" t="s">
        <v>698</v>
      </c>
      <c r="CF590" s="27" t="s">
        <v>698</v>
      </c>
      <c r="CG590" s="27" t="s">
        <v>698</v>
      </c>
      <c r="CH590" s="27" t="s">
        <v>698</v>
      </c>
      <c r="CI590" s="27" t="s">
        <v>698</v>
      </c>
      <c r="CJ590" s="27" t="s">
        <v>698</v>
      </c>
      <c r="CK590" s="27" t="s">
        <v>698</v>
      </c>
      <c r="CL590" s="27" t="s">
        <v>698</v>
      </c>
      <c r="CM590" s="27" t="s">
        <v>698</v>
      </c>
      <c r="CN590" s="27" t="s">
        <v>698</v>
      </c>
      <c r="CO590" s="27" t="s">
        <v>698</v>
      </c>
      <c r="CP590" s="27" t="s">
        <v>698</v>
      </c>
      <c r="CQ590" s="27" t="s">
        <v>698</v>
      </c>
      <c r="CR590" s="27" t="s">
        <v>698</v>
      </c>
      <c r="CS590" s="27" t="s">
        <v>698</v>
      </c>
      <c r="CT590" s="27" t="s">
        <v>698</v>
      </c>
      <c r="CU590" s="27" t="s">
        <v>698</v>
      </c>
      <c r="CV590" s="27" t="s">
        <v>698</v>
      </c>
      <c r="CW590" s="27" t="s">
        <v>698</v>
      </c>
      <c r="CX590" s="27" t="s">
        <v>698</v>
      </c>
      <c r="CY590" s="27" t="s">
        <v>698</v>
      </c>
      <c r="CZ590" s="27" t="s">
        <v>698</v>
      </c>
      <c r="DA590" s="27" t="s">
        <v>698</v>
      </c>
      <c r="DB590" s="27" t="s">
        <v>698</v>
      </c>
      <c r="DC590" s="27" t="s">
        <v>698</v>
      </c>
      <c r="DD590" s="27" t="s">
        <v>698</v>
      </c>
      <c r="DE590" s="27" t="s">
        <v>698</v>
      </c>
      <c r="DF590" s="27" t="s">
        <v>698</v>
      </c>
      <c r="DG590" s="27" t="s">
        <v>698</v>
      </c>
      <c r="DH590" s="27" t="s">
        <v>698</v>
      </c>
      <c r="DI590" s="27" t="s">
        <v>698</v>
      </c>
      <c r="DJ590" s="27" t="s">
        <v>698</v>
      </c>
      <c r="DK590" s="27" t="s">
        <v>698</v>
      </c>
      <c r="DL590" s="27" t="s">
        <v>698</v>
      </c>
      <c r="DM590" s="27" t="s">
        <v>698</v>
      </c>
      <c r="DN590" s="27" t="s">
        <v>698</v>
      </c>
      <c r="DO590" s="27" t="s">
        <v>698</v>
      </c>
      <c r="DP590" s="27" t="s">
        <v>698</v>
      </c>
      <c r="DQ590" s="27" t="s">
        <v>698</v>
      </c>
      <c r="DR590" s="27" t="s">
        <v>698</v>
      </c>
      <c r="DS590" s="27" t="s">
        <v>698</v>
      </c>
      <c r="DT590" s="27" t="s">
        <v>698</v>
      </c>
      <c r="DU590" s="27" t="s">
        <v>698</v>
      </c>
      <c r="DV590" s="27" t="s">
        <v>698</v>
      </c>
      <c r="DW590" s="27" t="s">
        <v>704</v>
      </c>
      <c r="DX590" s="27" t="s">
        <v>698</v>
      </c>
      <c r="DY590" s="27" t="s">
        <v>698</v>
      </c>
      <c r="DZ590" s="27" t="s">
        <v>698</v>
      </c>
      <c r="EA590" s="27" t="s">
        <v>698</v>
      </c>
      <c r="EB590" s="27" t="s">
        <v>698</v>
      </c>
      <c r="EC590" s="27" t="s">
        <v>698</v>
      </c>
      <c r="ED590" s="27" t="s">
        <v>698</v>
      </c>
      <c r="EE590" s="27" t="s">
        <v>698</v>
      </c>
      <c r="EF590" s="27" t="s">
        <v>698</v>
      </c>
      <c r="EG590" s="27" t="s">
        <v>698</v>
      </c>
      <c r="EH590" s="27" t="s">
        <v>698</v>
      </c>
      <c r="EI590" s="27" t="s">
        <v>698</v>
      </c>
      <c r="EJ590" s="27" t="s">
        <v>698</v>
      </c>
      <c r="EK590" s="27" t="s">
        <v>698</v>
      </c>
      <c r="EL590" s="27" t="s">
        <v>698</v>
      </c>
      <c r="EM590" s="27" t="s">
        <v>698</v>
      </c>
      <c r="EN590" s="27" t="s">
        <v>698</v>
      </c>
      <c r="EO590" s="27" t="s">
        <v>698</v>
      </c>
      <c r="EP590" s="27" t="s">
        <v>698</v>
      </c>
      <c r="EQ590" s="27" t="s">
        <v>698</v>
      </c>
      <c r="ER590" s="27" t="s">
        <v>698</v>
      </c>
      <c r="ES590" s="27" t="s">
        <v>698</v>
      </c>
      <c r="ET590" s="27" t="s">
        <v>698</v>
      </c>
      <c r="EU590" s="27" t="s">
        <v>698</v>
      </c>
      <c r="EV590" s="27" t="s">
        <v>698</v>
      </c>
      <c r="EW590" s="27" t="s">
        <v>2705</v>
      </c>
      <c r="EX590" s="27" t="s">
        <v>3731</v>
      </c>
      <c r="EY590" s="27" t="s">
        <v>2707</v>
      </c>
      <c r="EZ590" s="27" t="s">
        <v>694</v>
      </c>
      <c r="FA590" s="27" t="s">
        <v>694</v>
      </c>
      <c r="FB590" s="27" t="s">
        <v>694</v>
      </c>
      <c r="FC590" s="27" t="s">
        <v>694</v>
      </c>
      <c r="FD590" s="27" t="s">
        <v>694</v>
      </c>
      <c r="FE590" s="20" t="s">
        <v>3732</v>
      </c>
      <c r="FF590" s="29"/>
      <c r="FG590" s="29"/>
    </row>
    <row r="591" spans="1:163" x14ac:dyDescent="0.25">
      <c r="A591" s="27" t="str">
        <f t="shared" si="9"/>
        <v>IR004002012010000000000000000000000000</v>
      </c>
      <c r="B591" s="20" t="s">
        <v>2877</v>
      </c>
      <c r="C591" s="23" t="s">
        <v>2630</v>
      </c>
      <c r="D591" s="23" t="s">
        <v>711</v>
      </c>
      <c r="E591" s="23" t="s">
        <v>707</v>
      </c>
      <c r="F591" s="21" t="s">
        <v>736</v>
      </c>
      <c r="G591" s="21" t="s">
        <v>724</v>
      </c>
      <c r="H591" s="23" t="s">
        <v>697</v>
      </c>
      <c r="I591" s="21" t="s">
        <v>697</v>
      </c>
      <c r="J591" s="23" t="s">
        <v>697</v>
      </c>
      <c r="K591" s="64" t="s">
        <v>697</v>
      </c>
      <c r="L591" s="23" t="s">
        <v>697</v>
      </c>
      <c r="M591" s="23" t="s">
        <v>697</v>
      </c>
      <c r="N591" s="23" t="s">
        <v>697</v>
      </c>
      <c r="O591" s="23" t="s">
        <v>697</v>
      </c>
      <c r="P591" s="27">
        <v>0</v>
      </c>
      <c r="Q591" s="27" t="s">
        <v>704</v>
      </c>
      <c r="R591" s="27" t="s">
        <v>698</v>
      </c>
      <c r="S591" s="28" t="s">
        <v>694</v>
      </c>
      <c r="T591" s="28" t="s">
        <v>922</v>
      </c>
      <c r="U591" s="34" t="s">
        <v>3787</v>
      </c>
      <c r="V591" s="52" t="s">
        <v>905</v>
      </c>
      <c r="W591" s="20"/>
      <c r="X591" s="20"/>
      <c r="Y591" s="20"/>
      <c r="Z591" s="27" t="s">
        <v>3788</v>
      </c>
      <c r="AA591" s="20"/>
      <c r="AB591" s="20"/>
      <c r="AC591" s="20"/>
      <c r="AD591" s="20"/>
      <c r="AE591" s="20"/>
      <c r="AF591" s="20"/>
      <c r="AG591" s="20"/>
      <c r="AH591" s="27" t="s">
        <v>3903</v>
      </c>
      <c r="AI591" s="28" t="s">
        <v>704</v>
      </c>
      <c r="AJ591" s="27" t="s">
        <v>698</v>
      </c>
      <c r="AK591" s="27" t="s">
        <v>698</v>
      </c>
      <c r="AL591" s="27" t="s">
        <v>698</v>
      </c>
      <c r="AM591" s="27" t="s">
        <v>698</v>
      </c>
      <c r="AN591" s="27" t="s">
        <v>698</v>
      </c>
      <c r="AO591" s="27" t="s">
        <v>698</v>
      </c>
      <c r="AP591" s="27" t="s">
        <v>698</v>
      </c>
      <c r="AQ591" s="27" t="s">
        <v>698</v>
      </c>
      <c r="AR591" s="27" t="s">
        <v>698</v>
      </c>
      <c r="AS591" s="27" t="s">
        <v>698</v>
      </c>
      <c r="AT591" s="27" t="s">
        <v>698</v>
      </c>
      <c r="AU591" s="27" t="s">
        <v>698</v>
      </c>
      <c r="AV591" s="27" t="s">
        <v>698</v>
      </c>
      <c r="AW591" s="27" t="s">
        <v>698</v>
      </c>
      <c r="AX591" s="27" t="s">
        <v>698</v>
      </c>
      <c r="AY591" s="27" t="s">
        <v>698</v>
      </c>
      <c r="AZ591" s="27" t="s">
        <v>698</v>
      </c>
      <c r="BA591" s="27" t="s">
        <v>698</v>
      </c>
      <c r="BB591" s="27" t="s">
        <v>698</v>
      </c>
      <c r="BC591" s="27" t="s">
        <v>698</v>
      </c>
      <c r="BD591" s="27" t="s">
        <v>698</v>
      </c>
      <c r="BE591" s="27" t="s">
        <v>698</v>
      </c>
      <c r="BF591" s="27" t="s">
        <v>698</v>
      </c>
      <c r="BG591" s="27" t="s">
        <v>698</v>
      </c>
      <c r="BH591" s="27" t="s">
        <v>698</v>
      </c>
      <c r="BI591" s="27" t="s">
        <v>698</v>
      </c>
      <c r="BJ591" s="27" t="s">
        <v>698</v>
      </c>
      <c r="BK591" s="27" t="s">
        <v>698</v>
      </c>
      <c r="BL591" s="27" t="s">
        <v>698</v>
      </c>
      <c r="BM591" s="27" t="s">
        <v>698</v>
      </c>
      <c r="BN591" s="27" t="s">
        <v>698</v>
      </c>
      <c r="BO591" s="27" t="s">
        <v>698</v>
      </c>
      <c r="BP591" s="27" t="s">
        <v>698</v>
      </c>
      <c r="BQ591" s="27" t="s">
        <v>698</v>
      </c>
      <c r="BR591" s="27" t="s">
        <v>698</v>
      </c>
      <c r="BS591" s="27" t="s">
        <v>698</v>
      </c>
      <c r="BT591" s="27" t="s">
        <v>698</v>
      </c>
      <c r="BU591" s="27" t="s">
        <v>698</v>
      </c>
      <c r="BV591" s="27" t="s">
        <v>698</v>
      </c>
      <c r="BW591" s="27" t="s">
        <v>698</v>
      </c>
      <c r="BX591" s="27" t="s">
        <v>698</v>
      </c>
      <c r="BY591" s="27" t="s">
        <v>698</v>
      </c>
      <c r="BZ591" s="27" t="s">
        <v>698</v>
      </c>
      <c r="CA591" s="27" t="s">
        <v>698</v>
      </c>
      <c r="CB591" s="27" t="s">
        <v>698</v>
      </c>
      <c r="CC591" s="27" t="s">
        <v>698</v>
      </c>
      <c r="CD591" s="27" t="s">
        <v>698</v>
      </c>
      <c r="CE591" s="27" t="s">
        <v>698</v>
      </c>
      <c r="CF591" s="27" t="s">
        <v>698</v>
      </c>
      <c r="CG591" s="27" t="s">
        <v>698</v>
      </c>
      <c r="CH591" s="27" t="s">
        <v>698</v>
      </c>
      <c r="CI591" s="27" t="s">
        <v>698</v>
      </c>
      <c r="CJ591" s="27" t="s">
        <v>698</v>
      </c>
      <c r="CK591" s="27" t="s">
        <v>698</v>
      </c>
      <c r="CL591" s="27" t="s">
        <v>698</v>
      </c>
      <c r="CM591" s="27" t="s">
        <v>698</v>
      </c>
      <c r="CN591" s="27" t="s">
        <v>698</v>
      </c>
      <c r="CO591" s="27" t="s">
        <v>698</v>
      </c>
      <c r="CP591" s="27" t="s">
        <v>698</v>
      </c>
      <c r="CQ591" s="27" t="s">
        <v>698</v>
      </c>
      <c r="CR591" s="27" t="s">
        <v>698</v>
      </c>
      <c r="CS591" s="27" t="s">
        <v>698</v>
      </c>
      <c r="CT591" s="27" t="s">
        <v>698</v>
      </c>
      <c r="CU591" s="27" t="s">
        <v>698</v>
      </c>
      <c r="CV591" s="27" t="s">
        <v>698</v>
      </c>
      <c r="CW591" s="27" t="s">
        <v>698</v>
      </c>
      <c r="CX591" s="27" t="s">
        <v>698</v>
      </c>
      <c r="CY591" s="27" t="s">
        <v>698</v>
      </c>
      <c r="CZ591" s="27" t="s">
        <v>698</v>
      </c>
      <c r="DA591" s="27" t="s">
        <v>698</v>
      </c>
      <c r="DB591" s="27" t="s">
        <v>698</v>
      </c>
      <c r="DC591" s="27" t="s">
        <v>698</v>
      </c>
      <c r="DD591" s="27" t="s">
        <v>698</v>
      </c>
      <c r="DE591" s="27" t="s">
        <v>698</v>
      </c>
      <c r="DF591" s="27" t="s">
        <v>698</v>
      </c>
      <c r="DG591" s="27" t="s">
        <v>698</v>
      </c>
      <c r="DH591" s="27" t="s">
        <v>698</v>
      </c>
      <c r="DI591" s="27" t="s">
        <v>698</v>
      </c>
      <c r="DJ591" s="27" t="s">
        <v>698</v>
      </c>
      <c r="DK591" s="27" t="s">
        <v>698</v>
      </c>
      <c r="DL591" s="27" t="s">
        <v>698</v>
      </c>
      <c r="DM591" s="27" t="s">
        <v>698</v>
      </c>
      <c r="DN591" s="27" t="s">
        <v>698</v>
      </c>
      <c r="DO591" s="27" t="s">
        <v>698</v>
      </c>
      <c r="DP591" s="27" t="s">
        <v>698</v>
      </c>
      <c r="DQ591" s="27" t="s">
        <v>698</v>
      </c>
      <c r="DR591" s="27" t="s">
        <v>698</v>
      </c>
      <c r="DS591" s="27" t="s">
        <v>698</v>
      </c>
      <c r="DT591" s="27" t="s">
        <v>698</v>
      </c>
      <c r="DU591" s="27" t="s">
        <v>698</v>
      </c>
      <c r="DV591" s="27" t="s">
        <v>698</v>
      </c>
      <c r="DW591" s="27" t="s">
        <v>704</v>
      </c>
      <c r="DX591" s="27" t="s">
        <v>698</v>
      </c>
      <c r="DY591" s="27" t="s">
        <v>698</v>
      </c>
      <c r="DZ591" s="27" t="s">
        <v>698</v>
      </c>
      <c r="EA591" s="27" t="s">
        <v>698</v>
      </c>
      <c r="EB591" s="27" t="s">
        <v>698</v>
      </c>
      <c r="EC591" s="27" t="s">
        <v>698</v>
      </c>
      <c r="ED591" s="27" t="s">
        <v>698</v>
      </c>
      <c r="EE591" s="27" t="s">
        <v>698</v>
      </c>
      <c r="EF591" s="27" t="s">
        <v>698</v>
      </c>
      <c r="EG591" s="27" t="s">
        <v>698</v>
      </c>
      <c r="EH591" s="27" t="s">
        <v>698</v>
      </c>
      <c r="EI591" s="27" t="s">
        <v>698</v>
      </c>
      <c r="EJ591" s="27" t="s">
        <v>698</v>
      </c>
      <c r="EK591" s="27" t="s">
        <v>698</v>
      </c>
      <c r="EL591" s="27" t="s">
        <v>698</v>
      </c>
      <c r="EM591" s="27" t="s">
        <v>698</v>
      </c>
      <c r="EN591" s="27" t="s">
        <v>698</v>
      </c>
      <c r="EO591" s="27" t="s">
        <v>698</v>
      </c>
      <c r="EP591" s="27" t="s">
        <v>698</v>
      </c>
      <c r="EQ591" s="27" t="s">
        <v>698</v>
      </c>
      <c r="ER591" s="27" t="s">
        <v>698</v>
      </c>
      <c r="ES591" s="27" t="s">
        <v>698</v>
      </c>
      <c r="ET591" s="27" t="s">
        <v>698</v>
      </c>
      <c r="EU591" s="27" t="s">
        <v>698</v>
      </c>
      <c r="EV591" s="27" t="s">
        <v>698</v>
      </c>
      <c r="EW591" s="27" t="s">
        <v>2705</v>
      </c>
      <c r="EX591" s="27" t="s">
        <v>3731</v>
      </c>
      <c r="EY591" s="27" t="s">
        <v>2707</v>
      </c>
      <c r="EZ591" s="27" t="s">
        <v>694</v>
      </c>
      <c r="FA591" s="27" t="s">
        <v>694</v>
      </c>
      <c r="FB591" s="27" t="s">
        <v>694</v>
      </c>
      <c r="FC591" s="27" t="s">
        <v>694</v>
      </c>
      <c r="FD591" s="27" t="s">
        <v>694</v>
      </c>
      <c r="FE591" s="20" t="s">
        <v>3732</v>
      </c>
      <c r="FF591" s="29"/>
      <c r="FG591" s="29"/>
    </row>
    <row r="592" spans="1:163" x14ac:dyDescent="0.25">
      <c r="A592" s="27" t="str">
        <f t="shared" si="9"/>
        <v>IR004002012011000000000000000000000000</v>
      </c>
      <c r="B592" s="20" t="s">
        <v>2877</v>
      </c>
      <c r="C592" s="23" t="s">
        <v>2630</v>
      </c>
      <c r="D592" s="23" t="s">
        <v>711</v>
      </c>
      <c r="E592" s="23" t="s">
        <v>707</v>
      </c>
      <c r="F592" s="21" t="s">
        <v>736</v>
      </c>
      <c r="G592" s="21" t="s">
        <v>734</v>
      </c>
      <c r="H592" s="23" t="s">
        <v>697</v>
      </c>
      <c r="I592" s="21" t="s">
        <v>697</v>
      </c>
      <c r="J592" s="23" t="s">
        <v>697</v>
      </c>
      <c r="K592" s="64" t="s">
        <v>697</v>
      </c>
      <c r="L592" s="23" t="s">
        <v>697</v>
      </c>
      <c r="M592" s="23" t="s">
        <v>697</v>
      </c>
      <c r="N592" s="23" t="s">
        <v>697</v>
      </c>
      <c r="O592" s="23" t="s">
        <v>697</v>
      </c>
      <c r="P592" s="27">
        <v>0</v>
      </c>
      <c r="Q592" s="27" t="s">
        <v>704</v>
      </c>
      <c r="R592" s="27" t="s">
        <v>698</v>
      </c>
      <c r="S592" s="28" t="s">
        <v>694</v>
      </c>
      <c r="T592" s="28" t="s">
        <v>922</v>
      </c>
      <c r="U592" s="34" t="s">
        <v>3790</v>
      </c>
      <c r="V592" s="52" t="s">
        <v>905</v>
      </c>
      <c r="W592" s="20"/>
      <c r="X592" s="20"/>
      <c r="Y592" s="20"/>
      <c r="Z592" s="27" t="s">
        <v>3791</v>
      </c>
      <c r="AA592" s="20"/>
      <c r="AB592" s="20"/>
      <c r="AC592" s="20"/>
      <c r="AD592" s="20"/>
      <c r="AE592" s="20"/>
      <c r="AF592" s="20"/>
      <c r="AG592" s="20"/>
      <c r="AH592" s="27" t="s">
        <v>3904</v>
      </c>
      <c r="AI592" s="28" t="s">
        <v>704</v>
      </c>
      <c r="AJ592" s="27" t="s">
        <v>698</v>
      </c>
      <c r="AK592" s="27" t="s">
        <v>698</v>
      </c>
      <c r="AL592" s="27" t="s">
        <v>698</v>
      </c>
      <c r="AM592" s="27" t="s">
        <v>698</v>
      </c>
      <c r="AN592" s="27" t="s">
        <v>698</v>
      </c>
      <c r="AO592" s="27" t="s">
        <v>698</v>
      </c>
      <c r="AP592" s="27" t="s">
        <v>698</v>
      </c>
      <c r="AQ592" s="27" t="s">
        <v>698</v>
      </c>
      <c r="AR592" s="27" t="s">
        <v>698</v>
      </c>
      <c r="AS592" s="27" t="s">
        <v>698</v>
      </c>
      <c r="AT592" s="27" t="s">
        <v>698</v>
      </c>
      <c r="AU592" s="27" t="s">
        <v>698</v>
      </c>
      <c r="AV592" s="27" t="s">
        <v>698</v>
      </c>
      <c r="AW592" s="27" t="s">
        <v>698</v>
      </c>
      <c r="AX592" s="27" t="s">
        <v>698</v>
      </c>
      <c r="AY592" s="27" t="s">
        <v>698</v>
      </c>
      <c r="AZ592" s="27" t="s">
        <v>698</v>
      </c>
      <c r="BA592" s="27" t="s">
        <v>698</v>
      </c>
      <c r="BB592" s="27" t="s">
        <v>698</v>
      </c>
      <c r="BC592" s="27" t="s">
        <v>698</v>
      </c>
      <c r="BD592" s="27" t="s">
        <v>698</v>
      </c>
      <c r="BE592" s="27" t="s">
        <v>698</v>
      </c>
      <c r="BF592" s="27" t="s">
        <v>698</v>
      </c>
      <c r="BG592" s="27" t="s">
        <v>698</v>
      </c>
      <c r="BH592" s="27" t="s">
        <v>698</v>
      </c>
      <c r="BI592" s="27" t="s">
        <v>698</v>
      </c>
      <c r="BJ592" s="27" t="s">
        <v>698</v>
      </c>
      <c r="BK592" s="27" t="s">
        <v>698</v>
      </c>
      <c r="BL592" s="27" t="s">
        <v>698</v>
      </c>
      <c r="BM592" s="27" t="s">
        <v>698</v>
      </c>
      <c r="BN592" s="27" t="s">
        <v>698</v>
      </c>
      <c r="BO592" s="27" t="s">
        <v>698</v>
      </c>
      <c r="BP592" s="27" t="s">
        <v>698</v>
      </c>
      <c r="BQ592" s="27" t="s">
        <v>698</v>
      </c>
      <c r="BR592" s="27" t="s">
        <v>698</v>
      </c>
      <c r="BS592" s="27" t="s">
        <v>698</v>
      </c>
      <c r="BT592" s="27" t="s">
        <v>698</v>
      </c>
      <c r="BU592" s="27" t="s">
        <v>698</v>
      </c>
      <c r="BV592" s="27" t="s">
        <v>698</v>
      </c>
      <c r="BW592" s="27" t="s">
        <v>698</v>
      </c>
      <c r="BX592" s="27" t="s">
        <v>698</v>
      </c>
      <c r="BY592" s="27" t="s">
        <v>698</v>
      </c>
      <c r="BZ592" s="27" t="s">
        <v>698</v>
      </c>
      <c r="CA592" s="27" t="s">
        <v>698</v>
      </c>
      <c r="CB592" s="27" t="s">
        <v>698</v>
      </c>
      <c r="CC592" s="27" t="s">
        <v>698</v>
      </c>
      <c r="CD592" s="27" t="s">
        <v>698</v>
      </c>
      <c r="CE592" s="27" t="s">
        <v>698</v>
      </c>
      <c r="CF592" s="27" t="s">
        <v>698</v>
      </c>
      <c r="CG592" s="27" t="s">
        <v>698</v>
      </c>
      <c r="CH592" s="27" t="s">
        <v>698</v>
      </c>
      <c r="CI592" s="27" t="s">
        <v>698</v>
      </c>
      <c r="CJ592" s="27" t="s">
        <v>698</v>
      </c>
      <c r="CK592" s="27" t="s">
        <v>698</v>
      </c>
      <c r="CL592" s="27" t="s">
        <v>698</v>
      </c>
      <c r="CM592" s="27" t="s">
        <v>698</v>
      </c>
      <c r="CN592" s="27" t="s">
        <v>698</v>
      </c>
      <c r="CO592" s="27" t="s">
        <v>698</v>
      </c>
      <c r="CP592" s="27" t="s">
        <v>698</v>
      </c>
      <c r="CQ592" s="27" t="s">
        <v>698</v>
      </c>
      <c r="CR592" s="27" t="s">
        <v>698</v>
      </c>
      <c r="CS592" s="27" t="s">
        <v>698</v>
      </c>
      <c r="CT592" s="27" t="s">
        <v>698</v>
      </c>
      <c r="CU592" s="27" t="s">
        <v>698</v>
      </c>
      <c r="CV592" s="27" t="s">
        <v>698</v>
      </c>
      <c r="CW592" s="27" t="s">
        <v>698</v>
      </c>
      <c r="CX592" s="27" t="s">
        <v>698</v>
      </c>
      <c r="CY592" s="27" t="s">
        <v>698</v>
      </c>
      <c r="CZ592" s="27" t="s">
        <v>698</v>
      </c>
      <c r="DA592" s="27" t="s">
        <v>698</v>
      </c>
      <c r="DB592" s="27" t="s">
        <v>698</v>
      </c>
      <c r="DC592" s="27" t="s">
        <v>698</v>
      </c>
      <c r="DD592" s="27" t="s">
        <v>698</v>
      </c>
      <c r="DE592" s="27" t="s">
        <v>698</v>
      </c>
      <c r="DF592" s="27" t="s">
        <v>698</v>
      </c>
      <c r="DG592" s="27" t="s">
        <v>698</v>
      </c>
      <c r="DH592" s="27" t="s">
        <v>698</v>
      </c>
      <c r="DI592" s="27" t="s">
        <v>698</v>
      </c>
      <c r="DJ592" s="27" t="s">
        <v>698</v>
      </c>
      <c r="DK592" s="27" t="s">
        <v>698</v>
      </c>
      <c r="DL592" s="27" t="s">
        <v>698</v>
      </c>
      <c r="DM592" s="27" t="s">
        <v>698</v>
      </c>
      <c r="DN592" s="27" t="s">
        <v>698</v>
      </c>
      <c r="DO592" s="27" t="s">
        <v>698</v>
      </c>
      <c r="DP592" s="27" t="s">
        <v>698</v>
      </c>
      <c r="DQ592" s="27" t="s">
        <v>698</v>
      </c>
      <c r="DR592" s="27" t="s">
        <v>698</v>
      </c>
      <c r="DS592" s="27" t="s">
        <v>698</v>
      </c>
      <c r="DT592" s="27" t="s">
        <v>698</v>
      </c>
      <c r="DU592" s="27" t="s">
        <v>698</v>
      </c>
      <c r="DV592" s="27" t="s">
        <v>698</v>
      </c>
      <c r="DW592" s="27" t="s">
        <v>704</v>
      </c>
      <c r="DX592" s="27" t="s">
        <v>698</v>
      </c>
      <c r="DY592" s="27" t="s">
        <v>698</v>
      </c>
      <c r="DZ592" s="27" t="s">
        <v>698</v>
      </c>
      <c r="EA592" s="27" t="s">
        <v>698</v>
      </c>
      <c r="EB592" s="27" t="s">
        <v>698</v>
      </c>
      <c r="EC592" s="27" t="s">
        <v>698</v>
      </c>
      <c r="ED592" s="27" t="s">
        <v>698</v>
      </c>
      <c r="EE592" s="27" t="s">
        <v>698</v>
      </c>
      <c r="EF592" s="27" t="s">
        <v>698</v>
      </c>
      <c r="EG592" s="27" t="s">
        <v>698</v>
      </c>
      <c r="EH592" s="27" t="s">
        <v>698</v>
      </c>
      <c r="EI592" s="27" t="s">
        <v>698</v>
      </c>
      <c r="EJ592" s="27" t="s">
        <v>698</v>
      </c>
      <c r="EK592" s="27" t="s">
        <v>698</v>
      </c>
      <c r="EL592" s="27" t="s">
        <v>698</v>
      </c>
      <c r="EM592" s="27" t="s">
        <v>698</v>
      </c>
      <c r="EN592" s="27" t="s">
        <v>698</v>
      </c>
      <c r="EO592" s="27" t="s">
        <v>698</v>
      </c>
      <c r="EP592" s="27" t="s">
        <v>698</v>
      </c>
      <c r="EQ592" s="27" t="s">
        <v>698</v>
      </c>
      <c r="ER592" s="27" t="s">
        <v>698</v>
      </c>
      <c r="ES592" s="27" t="s">
        <v>698</v>
      </c>
      <c r="ET592" s="27" t="s">
        <v>698</v>
      </c>
      <c r="EU592" s="27" t="s">
        <v>698</v>
      </c>
      <c r="EV592" s="27" t="s">
        <v>698</v>
      </c>
      <c r="EW592" s="27" t="s">
        <v>2705</v>
      </c>
      <c r="EX592" s="27" t="s">
        <v>3731</v>
      </c>
      <c r="EY592" s="27" t="s">
        <v>2707</v>
      </c>
      <c r="EZ592" s="27" t="s">
        <v>694</v>
      </c>
      <c r="FA592" s="27" t="s">
        <v>694</v>
      </c>
      <c r="FB592" s="27" t="s">
        <v>694</v>
      </c>
      <c r="FC592" s="27" t="s">
        <v>694</v>
      </c>
      <c r="FD592" s="27" t="s">
        <v>694</v>
      </c>
      <c r="FE592" s="20" t="s">
        <v>3732</v>
      </c>
      <c r="FF592" s="29"/>
      <c r="FG592" s="29"/>
    </row>
    <row r="593" spans="1:163" x14ac:dyDescent="0.25">
      <c r="A593" s="27" t="str">
        <f t="shared" si="9"/>
        <v>IR004002012012000000000000000000000000</v>
      </c>
      <c r="B593" s="20" t="s">
        <v>2877</v>
      </c>
      <c r="C593" s="23" t="s">
        <v>2630</v>
      </c>
      <c r="D593" s="23" t="s">
        <v>711</v>
      </c>
      <c r="E593" s="23" t="s">
        <v>707</v>
      </c>
      <c r="F593" s="21" t="s">
        <v>736</v>
      </c>
      <c r="G593" s="21" t="s">
        <v>736</v>
      </c>
      <c r="H593" s="23" t="s">
        <v>697</v>
      </c>
      <c r="I593" s="21" t="s">
        <v>697</v>
      </c>
      <c r="J593" s="23" t="s">
        <v>697</v>
      </c>
      <c r="K593" s="64" t="s">
        <v>697</v>
      </c>
      <c r="L593" s="23" t="s">
        <v>697</v>
      </c>
      <c r="M593" s="23" t="s">
        <v>697</v>
      </c>
      <c r="N593" s="23" t="s">
        <v>697</v>
      </c>
      <c r="O593" s="23" t="s">
        <v>697</v>
      </c>
      <c r="P593" s="27">
        <v>0</v>
      </c>
      <c r="Q593" s="27" t="s">
        <v>704</v>
      </c>
      <c r="R593" s="27" t="s">
        <v>698</v>
      </c>
      <c r="S593" s="28" t="s">
        <v>694</v>
      </c>
      <c r="T593" s="28" t="s">
        <v>922</v>
      </c>
      <c r="U593" s="20" t="s">
        <v>3793</v>
      </c>
      <c r="V593" s="52" t="s">
        <v>905</v>
      </c>
      <c r="W593" s="20"/>
      <c r="X593" s="20"/>
      <c r="Y593" s="20"/>
      <c r="Z593" s="27" t="s">
        <v>3794</v>
      </c>
      <c r="AA593" s="20"/>
      <c r="AB593" s="20"/>
      <c r="AC593" s="20"/>
      <c r="AD593" s="20"/>
      <c r="AE593" s="20"/>
      <c r="AF593" s="20"/>
      <c r="AG593" s="20"/>
      <c r="AH593" s="27" t="s">
        <v>3905</v>
      </c>
      <c r="AI593" s="28" t="s">
        <v>704</v>
      </c>
      <c r="AJ593" s="27" t="s">
        <v>698</v>
      </c>
      <c r="AK593" s="27" t="s">
        <v>698</v>
      </c>
      <c r="AL593" s="27" t="s">
        <v>698</v>
      </c>
      <c r="AM593" s="27" t="s">
        <v>698</v>
      </c>
      <c r="AN593" s="27" t="s">
        <v>698</v>
      </c>
      <c r="AO593" s="27" t="s">
        <v>698</v>
      </c>
      <c r="AP593" s="27" t="s">
        <v>698</v>
      </c>
      <c r="AQ593" s="27" t="s">
        <v>698</v>
      </c>
      <c r="AR593" s="27" t="s">
        <v>698</v>
      </c>
      <c r="AS593" s="27" t="s">
        <v>698</v>
      </c>
      <c r="AT593" s="27" t="s">
        <v>698</v>
      </c>
      <c r="AU593" s="27" t="s">
        <v>698</v>
      </c>
      <c r="AV593" s="27" t="s">
        <v>698</v>
      </c>
      <c r="AW593" s="27" t="s">
        <v>698</v>
      </c>
      <c r="AX593" s="27" t="s">
        <v>698</v>
      </c>
      <c r="AY593" s="27" t="s">
        <v>698</v>
      </c>
      <c r="AZ593" s="27" t="s">
        <v>698</v>
      </c>
      <c r="BA593" s="27" t="s">
        <v>698</v>
      </c>
      <c r="BB593" s="27" t="s">
        <v>698</v>
      </c>
      <c r="BC593" s="27" t="s">
        <v>698</v>
      </c>
      <c r="BD593" s="27" t="s">
        <v>698</v>
      </c>
      <c r="BE593" s="27" t="s">
        <v>698</v>
      </c>
      <c r="BF593" s="27" t="s">
        <v>698</v>
      </c>
      <c r="BG593" s="27" t="s">
        <v>698</v>
      </c>
      <c r="BH593" s="27" t="s">
        <v>698</v>
      </c>
      <c r="BI593" s="27" t="s">
        <v>698</v>
      </c>
      <c r="BJ593" s="27" t="s">
        <v>698</v>
      </c>
      <c r="BK593" s="27" t="s">
        <v>698</v>
      </c>
      <c r="BL593" s="27" t="s">
        <v>698</v>
      </c>
      <c r="BM593" s="27" t="s">
        <v>698</v>
      </c>
      <c r="BN593" s="27" t="s">
        <v>698</v>
      </c>
      <c r="BO593" s="27" t="s">
        <v>698</v>
      </c>
      <c r="BP593" s="27" t="s">
        <v>698</v>
      </c>
      <c r="BQ593" s="27" t="s">
        <v>698</v>
      </c>
      <c r="BR593" s="27" t="s">
        <v>698</v>
      </c>
      <c r="BS593" s="27" t="s">
        <v>698</v>
      </c>
      <c r="BT593" s="27" t="s">
        <v>698</v>
      </c>
      <c r="BU593" s="27" t="s">
        <v>698</v>
      </c>
      <c r="BV593" s="27" t="s">
        <v>698</v>
      </c>
      <c r="BW593" s="27" t="s">
        <v>698</v>
      </c>
      <c r="BX593" s="27" t="s">
        <v>698</v>
      </c>
      <c r="BY593" s="27" t="s">
        <v>698</v>
      </c>
      <c r="BZ593" s="27" t="s">
        <v>698</v>
      </c>
      <c r="CA593" s="27" t="s">
        <v>698</v>
      </c>
      <c r="CB593" s="27" t="s">
        <v>698</v>
      </c>
      <c r="CC593" s="27" t="s">
        <v>698</v>
      </c>
      <c r="CD593" s="27" t="s">
        <v>698</v>
      </c>
      <c r="CE593" s="27" t="s">
        <v>698</v>
      </c>
      <c r="CF593" s="27" t="s">
        <v>698</v>
      </c>
      <c r="CG593" s="27" t="s">
        <v>698</v>
      </c>
      <c r="CH593" s="27" t="s">
        <v>698</v>
      </c>
      <c r="CI593" s="27" t="s">
        <v>698</v>
      </c>
      <c r="CJ593" s="27" t="s">
        <v>698</v>
      </c>
      <c r="CK593" s="27" t="s">
        <v>698</v>
      </c>
      <c r="CL593" s="27" t="s">
        <v>698</v>
      </c>
      <c r="CM593" s="27" t="s">
        <v>698</v>
      </c>
      <c r="CN593" s="27" t="s">
        <v>698</v>
      </c>
      <c r="CO593" s="27" t="s">
        <v>698</v>
      </c>
      <c r="CP593" s="27" t="s">
        <v>698</v>
      </c>
      <c r="CQ593" s="27" t="s">
        <v>698</v>
      </c>
      <c r="CR593" s="27" t="s">
        <v>698</v>
      </c>
      <c r="CS593" s="27" t="s">
        <v>698</v>
      </c>
      <c r="CT593" s="27" t="s">
        <v>698</v>
      </c>
      <c r="CU593" s="27" t="s">
        <v>698</v>
      </c>
      <c r="CV593" s="27" t="s">
        <v>698</v>
      </c>
      <c r="CW593" s="27" t="s">
        <v>698</v>
      </c>
      <c r="CX593" s="27" t="s">
        <v>698</v>
      </c>
      <c r="CY593" s="27" t="s">
        <v>698</v>
      </c>
      <c r="CZ593" s="27" t="s">
        <v>698</v>
      </c>
      <c r="DA593" s="27" t="s">
        <v>698</v>
      </c>
      <c r="DB593" s="27" t="s">
        <v>698</v>
      </c>
      <c r="DC593" s="27" t="s">
        <v>698</v>
      </c>
      <c r="DD593" s="27" t="s">
        <v>698</v>
      </c>
      <c r="DE593" s="27" t="s">
        <v>698</v>
      </c>
      <c r="DF593" s="27" t="s">
        <v>698</v>
      </c>
      <c r="DG593" s="27" t="s">
        <v>698</v>
      </c>
      <c r="DH593" s="27" t="s">
        <v>698</v>
      </c>
      <c r="DI593" s="27" t="s">
        <v>698</v>
      </c>
      <c r="DJ593" s="27" t="s">
        <v>698</v>
      </c>
      <c r="DK593" s="27" t="s">
        <v>698</v>
      </c>
      <c r="DL593" s="27" t="s">
        <v>698</v>
      </c>
      <c r="DM593" s="27" t="s">
        <v>698</v>
      </c>
      <c r="DN593" s="27" t="s">
        <v>698</v>
      </c>
      <c r="DO593" s="27" t="s">
        <v>698</v>
      </c>
      <c r="DP593" s="27" t="s">
        <v>698</v>
      </c>
      <c r="DQ593" s="27" t="s">
        <v>698</v>
      </c>
      <c r="DR593" s="27" t="s">
        <v>698</v>
      </c>
      <c r="DS593" s="27" t="s">
        <v>698</v>
      </c>
      <c r="DT593" s="27" t="s">
        <v>698</v>
      </c>
      <c r="DU593" s="27" t="s">
        <v>698</v>
      </c>
      <c r="DV593" s="27" t="s">
        <v>698</v>
      </c>
      <c r="DW593" s="27" t="s">
        <v>704</v>
      </c>
      <c r="DX593" s="27" t="s">
        <v>698</v>
      </c>
      <c r="DY593" s="27" t="s">
        <v>698</v>
      </c>
      <c r="DZ593" s="27" t="s">
        <v>698</v>
      </c>
      <c r="EA593" s="27" t="s">
        <v>698</v>
      </c>
      <c r="EB593" s="27" t="s">
        <v>698</v>
      </c>
      <c r="EC593" s="27" t="s">
        <v>698</v>
      </c>
      <c r="ED593" s="27" t="s">
        <v>698</v>
      </c>
      <c r="EE593" s="27" t="s">
        <v>698</v>
      </c>
      <c r="EF593" s="27" t="s">
        <v>698</v>
      </c>
      <c r="EG593" s="27" t="s">
        <v>698</v>
      </c>
      <c r="EH593" s="27" t="s">
        <v>698</v>
      </c>
      <c r="EI593" s="27" t="s">
        <v>698</v>
      </c>
      <c r="EJ593" s="27" t="s">
        <v>698</v>
      </c>
      <c r="EK593" s="27" t="s">
        <v>698</v>
      </c>
      <c r="EL593" s="27" t="s">
        <v>698</v>
      </c>
      <c r="EM593" s="27" t="s">
        <v>698</v>
      </c>
      <c r="EN593" s="27" t="s">
        <v>698</v>
      </c>
      <c r="EO593" s="27" t="s">
        <v>698</v>
      </c>
      <c r="EP593" s="27" t="s">
        <v>698</v>
      </c>
      <c r="EQ593" s="27" t="s">
        <v>698</v>
      </c>
      <c r="ER593" s="27" t="s">
        <v>698</v>
      </c>
      <c r="ES593" s="27" t="s">
        <v>698</v>
      </c>
      <c r="ET593" s="27" t="s">
        <v>698</v>
      </c>
      <c r="EU593" s="27" t="s">
        <v>698</v>
      </c>
      <c r="EV593" s="27" t="s">
        <v>698</v>
      </c>
      <c r="EW593" s="27" t="s">
        <v>2705</v>
      </c>
      <c r="EX593" s="27" t="s">
        <v>3731</v>
      </c>
      <c r="EY593" s="27" t="s">
        <v>2707</v>
      </c>
      <c r="EZ593" s="27" t="s">
        <v>694</v>
      </c>
      <c r="FA593" s="27" t="s">
        <v>694</v>
      </c>
      <c r="FB593" s="27" t="s">
        <v>694</v>
      </c>
      <c r="FC593" s="27" t="s">
        <v>694</v>
      </c>
      <c r="FD593" s="27" t="s">
        <v>694</v>
      </c>
      <c r="FE593" s="20" t="s">
        <v>3732</v>
      </c>
      <c r="FF593" s="29"/>
      <c r="FG593" s="29"/>
    </row>
    <row r="594" spans="1:163" x14ac:dyDescent="0.25">
      <c r="A594" s="27" t="str">
        <f t="shared" si="9"/>
        <v>IR004002012013000000000000000000000000</v>
      </c>
      <c r="B594" s="20" t="s">
        <v>2877</v>
      </c>
      <c r="C594" s="23" t="s">
        <v>2630</v>
      </c>
      <c r="D594" s="23" t="s">
        <v>711</v>
      </c>
      <c r="E594" s="23" t="s">
        <v>707</v>
      </c>
      <c r="F594" s="21" t="s">
        <v>736</v>
      </c>
      <c r="G594" s="21" t="s">
        <v>738</v>
      </c>
      <c r="H594" s="23" t="s">
        <v>697</v>
      </c>
      <c r="I594" s="21" t="s">
        <v>697</v>
      </c>
      <c r="J594" s="23" t="s">
        <v>697</v>
      </c>
      <c r="K594" s="64" t="s">
        <v>697</v>
      </c>
      <c r="L594" s="23" t="s">
        <v>697</v>
      </c>
      <c r="M594" s="23" t="s">
        <v>697</v>
      </c>
      <c r="N594" s="23" t="s">
        <v>697</v>
      </c>
      <c r="O594" s="23" t="s">
        <v>697</v>
      </c>
      <c r="P594" s="27">
        <v>0</v>
      </c>
      <c r="Q594" s="27" t="s">
        <v>704</v>
      </c>
      <c r="R594" s="27" t="s">
        <v>698</v>
      </c>
      <c r="S594" s="28" t="s">
        <v>694</v>
      </c>
      <c r="T594" s="28" t="s">
        <v>922</v>
      </c>
      <c r="U594" s="34" t="s">
        <v>3796</v>
      </c>
      <c r="V594" s="52" t="s">
        <v>905</v>
      </c>
      <c r="W594" s="20"/>
      <c r="X594" s="20"/>
      <c r="Y594" s="20"/>
      <c r="Z594" s="27" t="s">
        <v>3797</v>
      </c>
      <c r="AA594" s="20"/>
      <c r="AB594" s="20"/>
      <c r="AC594" s="20"/>
      <c r="AD594" s="20"/>
      <c r="AE594" s="20"/>
      <c r="AF594" s="20"/>
      <c r="AG594" s="20"/>
      <c r="AH594" s="27" t="s">
        <v>3906</v>
      </c>
      <c r="AI594" s="28" t="s">
        <v>704</v>
      </c>
      <c r="AJ594" s="27" t="s">
        <v>698</v>
      </c>
      <c r="AK594" s="27" t="s">
        <v>698</v>
      </c>
      <c r="AL594" s="27" t="s">
        <v>698</v>
      </c>
      <c r="AM594" s="27" t="s">
        <v>698</v>
      </c>
      <c r="AN594" s="27" t="s">
        <v>698</v>
      </c>
      <c r="AO594" s="27" t="s">
        <v>698</v>
      </c>
      <c r="AP594" s="27" t="s">
        <v>698</v>
      </c>
      <c r="AQ594" s="27" t="s">
        <v>698</v>
      </c>
      <c r="AR594" s="27" t="s">
        <v>698</v>
      </c>
      <c r="AS594" s="27" t="s">
        <v>698</v>
      </c>
      <c r="AT594" s="27" t="s">
        <v>698</v>
      </c>
      <c r="AU594" s="27" t="s">
        <v>698</v>
      </c>
      <c r="AV594" s="27" t="s">
        <v>698</v>
      </c>
      <c r="AW594" s="27" t="s">
        <v>698</v>
      </c>
      <c r="AX594" s="27" t="s">
        <v>698</v>
      </c>
      <c r="AY594" s="27" t="s">
        <v>698</v>
      </c>
      <c r="AZ594" s="27" t="s">
        <v>698</v>
      </c>
      <c r="BA594" s="27" t="s">
        <v>698</v>
      </c>
      <c r="BB594" s="27" t="s">
        <v>698</v>
      </c>
      <c r="BC594" s="27" t="s">
        <v>698</v>
      </c>
      <c r="BD594" s="27" t="s">
        <v>698</v>
      </c>
      <c r="BE594" s="27" t="s">
        <v>698</v>
      </c>
      <c r="BF594" s="27" t="s">
        <v>698</v>
      </c>
      <c r="BG594" s="27" t="s">
        <v>698</v>
      </c>
      <c r="BH594" s="27" t="s">
        <v>698</v>
      </c>
      <c r="BI594" s="27" t="s">
        <v>698</v>
      </c>
      <c r="BJ594" s="27" t="s">
        <v>698</v>
      </c>
      <c r="BK594" s="27" t="s">
        <v>698</v>
      </c>
      <c r="BL594" s="27" t="s">
        <v>698</v>
      </c>
      <c r="BM594" s="27" t="s">
        <v>698</v>
      </c>
      <c r="BN594" s="27" t="s">
        <v>698</v>
      </c>
      <c r="BO594" s="27" t="s">
        <v>698</v>
      </c>
      <c r="BP594" s="27" t="s">
        <v>698</v>
      </c>
      <c r="BQ594" s="27" t="s">
        <v>698</v>
      </c>
      <c r="BR594" s="27" t="s">
        <v>698</v>
      </c>
      <c r="BS594" s="27" t="s">
        <v>698</v>
      </c>
      <c r="BT594" s="27" t="s">
        <v>698</v>
      </c>
      <c r="BU594" s="27" t="s">
        <v>698</v>
      </c>
      <c r="BV594" s="27" t="s">
        <v>698</v>
      </c>
      <c r="BW594" s="27" t="s">
        <v>698</v>
      </c>
      <c r="BX594" s="27" t="s">
        <v>698</v>
      </c>
      <c r="BY594" s="27" t="s">
        <v>698</v>
      </c>
      <c r="BZ594" s="27" t="s">
        <v>698</v>
      </c>
      <c r="CA594" s="27" t="s">
        <v>698</v>
      </c>
      <c r="CB594" s="27" t="s">
        <v>698</v>
      </c>
      <c r="CC594" s="27" t="s">
        <v>698</v>
      </c>
      <c r="CD594" s="27" t="s">
        <v>698</v>
      </c>
      <c r="CE594" s="27" t="s">
        <v>698</v>
      </c>
      <c r="CF594" s="27" t="s">
        <v>698</v>
      </c>
      <c r="CG594" s="27" t="s">
        <v>698</v>
      </c>
      <c r="CH594" s="27" t="s">
        <v>698</v>
      </c>
      <c r="CI594" s="27" t="s">
        <v>698</v>
      </c>
      <c r="CJ594" s="27" t="s">
        <v>698</v>
      </c>
      <c r="CK594" s="27" t="s">
        <v>698</v>
      </c>
      <c r="CL594" s="27" t="s">
        <v>698</v>
      </c>
      <c r="CM594" s="27" t="s">
        <v>698</v>
      </c>
      <c r="CN594" s="27" t="s">
        <v>698</v>
      </c>
      <c r="CO594" s="27" t="s">
        <v>698</v>
      </c>
      <c r="CP594" s="27" t="s">
        <v>698</v>
      </c>
      <c r="CQ594" s="27" t="s">
        <v>698</v>
      </c>
      <c r="CR594" s="27" t="s">
        <v>698</v>
      </c>
      <c r="CS594" s="27" t="s">
        <v>698</v>
      </c>
      <c r="CT594" s="27" t="s">
        <v>698</v>
      </c>
      <c r="CU594" s="27" t="s">
        <v>698</v>
      </c>
      <c r="CV594" s="27" t="s">
        <v>698</v>
      </c>
      <c r="CW594" s="27" t="s">
        <v>698</v>
      </c>
      <c r="CX594" s="27" t="s">
        <v>698</v>
      </c>
      <c r="CY594" s="27" t="s">
        <v>698</v>
      </c>
      <c r="CZ594" s="27" t="s">
        <v>698</v>
      </c>
      <c r="DA594" s="27" t="s">
        <v>698</v>
      </c>
      <c r="DB594" s="27" t="s">
        <v>698</v>
      </c>
      <c r="DC594" s="27" t="s">
        <v>698</v>
      </c>
      <c r="DD594" s="27" t="s">
        <v>698</v>
      </c>
      <c r="DE594" s="27" t="s">
        <v>698</v>
      </c>
      <c r="DF594" s="27" t="s">
        <v>698</v>
      </c>
      <c r="DG594" s="27" t="s">
        <v>698</v>
      </c>
      <c r="DH594" s="27" t="s">
        <v>698</v>
      </c>
      <c r="DI594" s="27" t="s">
        <v>698</v>
      </c>
      <c r="DJ594" s="27" t="s">
        <v>698</v>
      </c>
      <c r="DK594" s="27" t="s">
        <v>698</v>
      </c>
      <c r="DL594" s="27" t="s">
        <v>698</v>
      </c>
      <c r="DM594" s="27" t="s">
        <v>698</v>
      </c>
      <c r="DN594" s="27" t="s">
        <v>698</v>
      </c>
      <c r="DO594" s="27" t="s">
        <v>698</v>
      </c>
      <c r="DP594" s="27" t="s">
        <v>698</v>
      </c>
      <c r="DQ594" s="27" t="s">
        <v>698</v>
      </c>
      <c r="DR594" s="27" t="s">
        <v>698</v>
      </c>
      <c r="DS594" s="27" t="s">
        <v>698</v>
      </c>
      <c r="DT594" s="27" t="s">
        <v>698</v>
      </c>
      <c r="DU594" s="27" t="s">
        <v>698</v>
      </c>
      <c r="DV594" s="27" t="s">
        <v>698</v>
      </c>
      <c r="DW594" s="27" t="s">
        <v>704</v>
      </c>
      <c r="DX594" s="27" t="s">
        <v>698</v>
      </c>
      <c r="DY594" s="27" t="s">
        <v>698</v>
      </c>
      <c r="DZ594" s="27" t="s">
        <v>698</v>
      </c>
      <c r="EA594" s="27" t="s">
        <v>698</v>
      </c>
      <c r="EB594" s="27" t="s">
        <v>698</v>
      </c>
      <c r="EC594" s="27" t="s">
        <v>698</v>
      </c>
      <c r="ED594" s="27" t="s">
        <v>698</v>
      </c>
      <c r="EE594" s="27" t="s">
        <v>698</v>
      </c>
      <c r="EF594" s="27" t="s">
        <v>698</v>
      </c>
      <c r="EG594" s="27" t="s">
        <v>698</v>
      </c>
      <c r="EH594" s="27" t="s">
        <v>698</v>
      </c>
      <c r="EI594" s="27" t="s">
        <v>698</v>
      </c>
      <c r="EJ594" s="27" t="s">
        <v>698</v>
      </c>
      <c r="EK594" s="27" t="s">
        <v>698</v>
      </c>
      <c r="EL594" s="27" t="s">
        <v>698</v>
      </c>
      <c r="EM594" s="27" t="s">
        <v>698</v>
      </c>
      <c r="EN594" s="27" t="s">
        <v>698</v>
      </c>
      <c r="EO594" s="27" t="s">
        <v>698</v>
      </c>
      <c r="EP594" s="27" t="s">
        <v>698</v>
      </c>
      <c r="EQ594" s="27" t="s">
        <v>698</v>
      </c>
      <c r="ER594" s="27" t="s">
        <v>698</v>
      </c>
      <c r="ES594" s="27" t="s">
        <v>698</v>
      </c>
      <c r="ET594" s="27" t="s">
        <v>698</v>
      </c>
      <c r="EU594" s="27" t="s">
        <v>698</v>
      </c>
      <c r="EV594" s="27" t="s">
        <v>698</v>
      </c>
      <c r="EW594" s="27" t="s">
        <v>2705</v>
      </c>
      <c r="EX594" s="27" t="s">
        <v>3731</v>
      </c>
      <c r="EY594" s="27" t="s">
        <v>2707</v>
      </c>
      <c r="EZ594" s="27" t="s">
        <v>694</v>
      </c>
      <c r="FA594" s="27" t="s">
        <v>694</v>
      </c>
      <c r="FB594" s="27" t="s">
        <v>694</v>
      </c>
      <c r="FC594" s="27" t="s">
        <v>694</v>
      </c>
      <c r="FD594" s="27" t="s">
        <v>694</v>
      </c>
      <c r="FE594" s="20" t="s">
        <v>3732</v>
      </c>
      <c r="FF594" s="29"/>
      <c r="FG594" s="29"/>
    </row>
    <row r="595" spans="1:163" x14ac:dyDescent="0.25">
      <c r="A595" s="27" t="str">
        <f t="shared" si="9"/>
        <v>IR004002012014000000000000000000000000</v>
      </c>
      <c r="B595" s="20" t="s">
        <v>2877</v>
      </c>
      <c r="C595" s="23" t="s">
        <v>2630</v>
      </c>
      <c r="D595" s="23" t="s">
        <v>711</v>
      </c>
      <c r="E595" s="23" t="s">
        <v>707</v>
      </c>
      <c r="F595" s="21" t="s">
        <v>736</v>
      </c>
      <c r="G595" s="21" t="s">
        <v>739</v>
      </c>
      <c r="H595" s="23" t="s">
        <v>697</v>
      </c>
      <c r="I595" s="21" t="s">
        <v>697</v>
      </c>
      <c r="J595" s="23" t="s">
        <v>697</v>
      </c>
      <c r="K595" s="64" t="s">
        <v>697</v>
      </c>
      <c r="L595" s="23" t="s">
        <v>697</v>
      </c>
      <c r="M595" s="23" t="s">
        <v>697</v>
      </c>
      <c r="N595" s="23" t="s">
        <v>697</v>
      </c>
      <c r="O595" s="23" t="s">
        <v>697</v>
      </c>
      <c r="P595" s="27">
        <v>0</v>
      </c>
      <c r="Q595" s="27" t="s">
        <v>704</v>
      </c>
      <c r="R595" s="27" t="s">
        <v>698</v>
      </c>
      <c r="S595" s="28" t="s">
        <v>694</v>
      </c>
      <c r="T595" s="28" t="s">
        <v>922</v>
      </c>
      <c r="U595" s="34" t="s">
        <v>3799</v>
      </c>
      <c r="V595" s="52" t="s">
        <v>905</v>
      </c>
      <c r="W595" s="20"/>
      <c r="X595" s="20"/>
      <c r="Y595" s="20"/>
      <c r="Z595" s="27" t="s">
        <v>3800</v>
      </c>
      <c r="AA595" s="20"/>
      <c r="AB595" s="20"/>
      <c r="AC595" s="20"/>
      <c r="AD595" s="20"/>
      <c r="AE595" s="20"/>
      <c r="AF595" s="20"/>
      <c r="AG595" s="20"/>
      <c r="AH595" s="27" t="s">
        <v>3907</v>
      </c>
      <c r="AI595" s="28" t="s">
        <v>704</v>
      </c>
      <c r="AJ595" s="27" t="s">
        <v>698</v>
      </c>
      <c r="AK595" s="27" t="s">
        <v>698</v>
      </c>
      <c r="AL595" s="27" t="s">
        <v>698</v>
      </c>
      <c r="AM595" s="27" t="s">
        <v>698</v>
      </c>
      <c r="AN595" s="27" t="s">
        <v>698</v>
      </c>
      <c r="AO595" s="27" t="s">
        <v>698</v>
      </c>
      <c r="AP595" s="27" t="s">
        <v>698</v>
      </c>
      <c r="AQ595" s="27" t="s">
        <v>698</v>
      </c>
      <c r="AR595" s="27" t="s">
        <v>698</v>
      </c>
      <c r="AS595" s="27" t="s">
        <v>698</v>
      </c>
      <c r="AT595" s="27" t="s">
        <v>698</v>
      </c>
      <c r="AU595" s="27" t="s">
        <v>698</v>
      </c>
      <c r="AV595" s="27" t="s">
        <v>698</v>
      </c>
      <c r="AW595" s="27" t="s">
        <v>698</v>
      </c>
      <c r="AX595" s="27" t="s">
        <v>698</v>
      </c>
      <c r="AY595" s="27" t="s">
        <v>698</v>
      </c>
      <c r="AZ595" s="27" t="s">
        <v>698</v>
      </c>
      <c r="BA595" s="27" t="s">
        <v>698</v>
      </c>
      <c r="BB595" s="27" t="s">
        <v>698</v>
      </c>
      <c r="BC595" s="27" t="s">
        <v>698</v>
      </c>
      <c r="BD595" s="27" t="s">
        <v>698</v>
      </c>
      <c r="BE595" s="27" t="s">
        <v>698</v>
      </c>
      <c r="BF595" s="27" t="s">
        <v>698</v>
      </c>
      <c r="BG595" s="27" t="s">
        <v>698</v>
      </c>
      <c r="BH595" s="27" t="s">
        <v>698</v>
      </c>
      <c r="BI595" s="27" t="s">
        <v>698</v>
      </c>
      <c r="BJ595" s="27" t="s">
        <v>698</v>
      </c>
      <c r="BK595" s="27" t="s">
        <v>698</v>
      </c>
      <c r="BL595" s="27" t="s">
        <v>698</v>
      </c>
      <c r="BM595" s="27" t="s">
        <v>698</v>
      </c>
      <c r="BN595" s="27" t="s">
        <v>698</v>
      </c>
      <c r="BO595" s="27" t="s">
        <v>698</v>
      </c>
      <c r="BP595" s="27" t="s">
        <v>698</v>
      </c>
      <c r="BQ595" s="27" t="s">
        <v>698</v>
      </c>
      <c r="BR595" s="27" t="s">
        <v>698</v>
      </c>
      <c r="BS595" s="27" t="s">
        <v>698</v>
      </c>
      <c r="BT595" s="27" t="s">
        <v>698</v>
      </c>
      <c r="BU595" s="27" t="s">
        <v>698</v>
      </c>
      <c r="BV595" s="27" t="s">
        <v>698</v>
      </c>
      <c r="BW595" s="27" t="s">
        <v>698</v>
      </c>
      <c r="BX595" s="27" t="s">
        <v>698</v>
      </c>
      <c r="BY595" s="27" t="s">
        <v>698</v>
      </c>
      <c r="BZ595" s="27" t="s">
        <v>698</v>
      </c>
      <c r="CA595" s="27" t="s">
        <v>698</v>
      </c>
      <c r="CB595" s="27" t="s">
        <v>698</v>
      </c>
      <c r="CC595" s="27" t="s">
        <v>698</v>
      </c>
      <c r="CD595" s="27" t="s">
        <v>698</v>
      </c>
      <c r="CE595" s="27" t="s">
        <v>698</v>
      </c>
      <c r="CF595" s="27" t="s">
        <v>698</v>
      </c>
      <c r="CG595" s="27" t="s">
        <v>698</v>
      </c>
      <c r="CH595" s="27" t="s">
        <v>698</v>
      </c>
      <c r="CI595" s="27" t="s">
        <v>698</v>
      </c>
      <c r="CJ595" s="27" t="s">
        <v>698</v>
      </c>
      <c r="CK595" s="27" t="s">
        <v>698</v>
      </c>
      <c r="CL595" s="27" t="s">
        <v>698</v>
      </c>
      <c r="CM595" s="27" t="s">
        <v>698</v>
      </c>
      <c r="CN595" s="27" t="s">
        <v>698</v>
      </c>
      <c r="CO595" s="27" t="s">
        <v>698</v>
      </c>
      <c r="CP595" s="27" t="s">
        <v>698</v>
      </c>
      <c r="CQ595" s="27" t="s">
        <v>698</v>
      </c>
      <c r="CR595" s="27" t="s">
        <v>698</v>
      </c>
      <c r="CS595" s="27" t="s">
        <v>698</v>
      </c>
      <c r="CT595" s="27" t="s">
        <v>698</v>
      </c>
      <c r="CU595" s="27" t="s">
        <v>698</v>
      </c>
      <c r="CV595" s="27" t="s">
        <v>698</v>
      </c>
      <c r="CW595" s="27" t="s">
        <v>698</v>
      </c>
      <c r="CX595" s="27" t="s">
        <v>698</v>
      </c>
      <c r="CY595" s="27" t="s">
        <v>698</v>
      </c>
      <c r="CZ595" s="27" t="s">
        <v>698</v>
      </c>
      <c r="DA595" s="27" t="s">
        <v>698</v>
      </c>
      <c r="DB595" s="27" t="s">
        <v>698</v>
      </c>
      <c r="DC595" s="27" t="s">
        <v>698</v>
      </c>
      <c r="DD595" s="27" t="s">
        <v>698</v>
      </c>
      <c r="DE595" s="27" t="s">
        <v>698</v>
      </c>
      <c r="DF595" s="27" t="s">
        <v>698</v>
      </c>
      <c r="DG595" s="27" t="s">
        <v>698</v>
      </c>
      <c r="DH595" s="27" t="s">
        <v>698</v>
      </c>
      <c r="DI595" s="27" t="s">
        <v>698</v>
      </c>
      <c r="DJ595" s="27" t="s">
        <v>698</v>
      </c>
      <c r="DK595" s="27" t="s">
        <v>698</v>
      </c>
      <c r="DL595" s="27" t="s">
        <v>698</v>
      </c>
      <c r="DM595" s="27" t="s">
        <v>698</v>
      </c>
      <c r="DN595" s="27" t="s">
        <v>698</v>
      </c>
      <c r="DO595" s="27" t="s">
        <v>698</v>
      </c>
      <c r="DP595" s="27" t="s">
        <v>698</v>
      </c>
      <c r="DQ595" s="27" t="s">
        <v>698</v>
      </c>
      <c r="DR595" s="27" t="s">
        <v>698</v>
      </c>
      <c r="DS595" s="27" t="s">
        <v>698</v>
      </c>
      <c r="DT595" s="27" t="s">
        <v>698</v>
      </c>
      <c r="DU595" s="27" t="s">
        <v>698</v>
      </c>
      <c r="DV595" s="27" t="s">
        <v>698</v>
      </c>
      <c r="DW595" s="27" t="s">
        <v>704</v>
      </c>
      <c r="DX595" s="27" t="s">
        <v>698</v>
      </c>
      <c r="DY595" s="27" t="s">
        <v>698</v>
      </c>
      <c r="DZ595" s="27" t="s">
        <v>698</v>
      </c>
      <c r="EA595" s="27" t="s">
        <v>698</v>
      </c>
      <c r="EB595" s="27" t="s">
        <v>698</v>
      </c>
      <c r="EC595" s="27" t="s">
        <v>698</v>
      </c>
      <c r="ED595" s="27" t="s">
        <v>698</v>
      </c>
      <c r="EE595" s="27" t="s">
        <v>698</v>
      </c>
      <c r="EF595" s="27" t="s">
        <v>698</v>
      </c>
      <c r="EG595" s="27" t="s">
        <v>698</v>
      </c>
      <c r="EH595" s="27" t="s">
        <v>698</v>
      </c>
      <c r="EI595" s="27" t="s">
        <v>698</v>
      </c>
      <c r="EJ595" s="27" t="s">
        <v>698</v>
      </c>
      <c r="EK595" s="27" t="s">
        <v>698</v>
      </c>
      <c r="EL595" s="27" t="s">
        <v>698</v>
      </c>
      <c r="EM595" s="27" t="s">
        <v>698</v>
      </c>
      <c r="EN595" s="27" t="s">
        <v>698</v>
      </c>
      <c r="EO595" s="27" t="s">
        <v>698</v>
      </c>
      <c r="EP595" s="27" t="s">
        <v>698</v>
      </c>
      <c r="EQ595" s="27" t="s">
        <v>698</v>
      </c>
      <c r="ER595" s="27" t="s">
        <v>698</v>
      </c>
      <c r="ES595" s="27" t="s">
        <v>698</v>
      </c>
      <c r="ET595" s="27" t="s">
        <v>698</v>
      </c>
      <c r="EU595" s="27" t="s">
        <v>698</v>
      </c>
      <c r="EV595" s="27" t="s">
        <v>698</v>
      </c>
      <c r="EW595" s="27" t="s">
        <v>2705</v>
      </c>
      <c r="EX595" s="27" t="s">
        <v>3731</v>
      </c>
      <c r="EY595" s="27" t="s">
        <v>2707</v>
      </c>
      <c r="EZ595" s="27" t="s">
        <v>694</v>
      </c>
      <c r="FA595" s="27" t="s">
        <v>694</v>
      </c>
      <c r="FB595" s="27" t="s">
        <v>694</v>
      </c>
      <c r="FC595" s="27" t="s">
        <v>694</v>
      </c>
      <c r="FD595" s="27" t="s">
        <v>694</v>
      </c>
      <c r="FE595" s="20" t="s">
        <v>3732</v>
      </c>
      <c r="FF595" s="29"/>
      <c r="FG595" s="29"/>
    </row>
    <row r="596" spans="1:163" x14ac:dyDescent="0.25">
      <c r="A596" s="27" t="str">
        <f t="shared" si="9"/>
        <v>IR004002012015000000000000000000000000</v>
      </c>
      <c r="B596" s="24" t="s">
        <v>2877</v>
      </c>
      <c r="C596" s="23" t="s">
        <v>2630</v>
      </c>
      <c r="D596" s="25" t="s">
        <v>711</v>
      </c>
      <c r="E596" s="25" t="s">
        <v>707</v>
      </c>
      <c r="F596" s="50" t="s">
        <v>736</v>
      </c>
      <c r="G596" s="50" t="s">
        <v>740</v>
      </c>
      <c r="H596" s="25" t="s">
        <v>697</v>
      </c>
      <c r="I596" s="50" t="s">
        <v>697</v>
      </c>
      <c r="J596" s="25" t="s">
        <v>697</v>
      </c>
      <c r="K596" s="63" t="s">
        <v>697</v>
      </c>
      <c r="L596" s="25" t="s">
        <v>697</v>
      </c>
      <c r="M596" s="25" t="s">
        <v>697</v>
      </c>
      <c r="N596" s="25" t="s">
        <v>697</v>
      </c>
      <c r="O596" s="25" t="s">
        <v>697</v>
      </c>
      <c r="P596" s="28"/>
      <c r="Q596" s="28" t="s">
        <v>704</v>
      </c>
      <c r="R596" s="28" t="s">
        <v>698</v>
      </c>
      <c r="S596" s="28" t="s">
        <v>694</v>
      </c>
      <c r="T596" s="28" t="s">
        <v>922</v>
      </c>
      <c r="U596" s="24" t="s">
        <v>3802</v>
      </c>
      <c r="V596" s="139" t="s">
        <v>905</v>
      </c>
      <c r="W596" s="24"/>
      <c r="X596" s="24"/>
      <c r="Y596" s="24"/>
      <c r="Z596" s="28" t="s">
        <v>3803</v>
      </c>
      <c r="AA596" s="24"/>
      <c r="AB596" s="24"/>
      <c r="AC596" s="24"/>
      <c r="AD596" s="24"/>
      <c r="AE596" s="24"/>
      <c r="AF596" s="24"/>
      <c r="AG596" s="24"/>
      <c r="AH596" s="28" t="s">
        <v>3908</v>
      </c>
      <c r="AI596" s="28" t="s">
        <v>704</v>
      </c>
      <c r="AJ596" s="28"/>
      <c r="AK596" s="28"/>
      <c r="AL596" s="28"/>
      <c r="AM596" s="28"/>
      <c r="AN596" s="28"/>
      <c r="AO596" s="28"/>
      <c r="AP596" s="28"/>
      <c r="AQ596" s="28"/>
      <c r="AR596" s="28"/>
      <c r="AS596" s="28"/>
      <c r="AT596" s="28"/>
      <c r="AU596" s="28"/>
      <c r="AV596" s="28"/>
      <c r="AW596" s="28"/>
      <c r="AX596" s="28"/>
      <c r="AY596" s="28"/>
      <c r="AZ596" s="28"/>
      <c r="BA596" s="28"/>
      <c r="BB596" s="28"/>
      <c r="BC596" s="28"/>
      <c r="BD596" s="28"/>
      <c r="BE596" s="28"/>
      <c r="BF596" s="28"/>
      <c r="BG596" s="28"/>
      <c r="BH596" s="28"/>
      <c r="BI596" s="28"/>
      <c r="BJ596" s="28"/>
      <c r="BK596" s="28"/>
      <c r="BL596" s="28"/>
      <c r="BM596" s="28"/>
      <c r="BN596" s="28"/>
      <c r="BO596" s="28"/>
      <c r="BP596" s="28"/>
      <c r="BQ596" s="28"/>
      <c r="BR596" s="28"/>
      <c r="BS596" s="28"/>
      <c r="BT596" s="28"/>
      <c r="BU596" s="28"/>
      <c r="BV596" s="28"/>
      <c r="BW596" s="28"/>
      <c r="BX596" s="28"/>
      <c r="BY596" s="28"/>
      <c r="BZ596" s="28"/>
      <c r="CA596" s="28"/>
      <c r="CB596" s="28"/>
      <c r="CC596" s="28"/>
      <c r="CD596" s="28"/>
      <c r="CE596" s="28"/>
      <c r="CF596" s="28"/>
      <c r="CG596" s="28"/>
      <c r="CH596" s="28"/>
      <c r="CI596" s="28"/>
      <c r="CJ596" s="28"/>
      <c r="CK596" s="28"/>
      <c r="CL596" s="28"/>
      <c r="CM596" s="28"/>
      <c r="CN596" s="28"/>
      <c r="CO596" s="28"/>
      <c r="CP596" s="28"/>
      <c r="CQ596" s="28"/>
      <c r="CR596" s="28"/>
      <c r="CS596" s="28"/>
      <c r="CT596" s="28"/>
      <c r="CU596" s="28"/>
      <c r="CV596" s="28"/>
      <c r="CW596" s="28"/>
      <c r="CX596" s="28"/>
      <c r="CY596" s="28"/>
      <c r="CZ596" s="28"/>
      <c r="DA596" s="28"/>
      <c r="DB596" s="28"/>
      <c r="DC596" s="28"/>
      <c r="DD596" s="28"/>
      <c r="DE596" s="28"/>
      <c r="DF596" s="28"/>
      <c r="DG596" s="28"/>
      <c r="DH596" s="28"/>
      <c r="DI596" s="28"/>
      <c r="DJ596" s="28"/>
      <c r="DK596" s="28"/>
      <c r="DL596" s="28"/>
      <c r="DM596" s="28"/>
      <c r="DN596" s="28"/>
      <c r="DO596" s="28"/>
      <c r="DP596" s="28"/>
      <c r="DQ596" s="28"/>
      <c r="DR596" s="28"/>
      <c r="DS596" s="28"/>
      <c r="DT596" s="28"/>
      <c r="DU596" s="28"/>
      <c r="DV596" s="28"/>
      <c r="DW596" s="28"/>
      <c r="DX596" s="28"/>
      <c r="DY596" s="28"/>
      <c r="DZ596" s="28"/>
      <c r="EA596" s="28"/>
      <c r="EB596" s="28"/>
      <c r="EC596" s="28"/>
      <c r="ED596" s="28"/>
      <c r="EE596" s="28"/>
      <c r="EF596" s="28"/>
      <c r="EG596" s="28"/>
      <c r="EH596" s="28"/>
      <c r="EI596" s="28"/>
      <c r="EJ596" s="28"/>
      <c r="EK596" s="28"/>
      <c r="EL596" s="28"/>
      <c r="EM596" s="28"/>
      <c r="EN596" s="28"/>
      <c r="EO596" s="28"/>
      <c r="EP596" s="28"/>
      <c r="EQ596" s="28"/>
      <c r="ER596" s="28"/>
      <c r="ES596" s="28"/>
      <c r="ET596" s="28"/>
      <c r="EU596" s="28"/>
      <c r="EV596" s="28"/>
      <c r="EW596" s="28"/>
      <c r="EX596" s="28"/>
      <c r="EY596" s="28"/>
      <c r="EZ596" s="28"/>
      <c r="FA596" s="28"/>
      <c r="FB596" s="28"/>
      <c r="FC596" s="28"/>
      <c r="FD596" s="28"/>
      <c r="FE596" s="24"/>
      <c r="FF596" s="55"/>
      <c r="FG596" s="55"/>
    </row>
    <row r="597" spans="1:163" x14ac:dyDescent="0.25">
      <c r="A597" s="27" t="str">
        <f t="shared" si="9"/>
        <v>IR004002012016000000000000000000000000</v>
      </c>
      <c r="B597" s="24" t="s">
        <v>2877</v>
      </c>
      <c r="C597" s="23" t="s">
        <v>2630</v>
      </c>
      <c r="D597" s="25" t="s">
        <v>711</v>
      </c>
      <c r="E597" s="25" t="s">
        <v>707</v>
      </c>
      <c r="F597" s="50" t="s">
        <v>736</v>
      </c>
      <c r="G597" s="50" t="s">
        <v>742</v>
      </c>
      <c r="H597" s="25" t="s">
        <v>697</v>
      </c>
      <c r="I597" s="50" t="s">
        <v>697</v>
      </c>
      <c r="J597" s="25" t="s">
        <v>697</v>
      </c>
      <c r="K597" s="63" t="s">
        <v>697</v>
      </c>
      <c r="L597" s="25" t="s">
        <v>697</v>
      </c>
      <c r="M597" s="25" t="s">
        <v>697</v>
      </c>
      <c r="N597" s="25" t="s">
        <v>697</v>
      </c>
      <c r="O597" s="25" t="s">
        <v>697</v>
      </c>
      <c r="P597" s="28"/>
      <c r="Q597" s="28" t="s">
        <v>704</v>
      </c>
      <c r="R597" s="28" t="s">
        <v>698</v>
      </c>
      <c r="S597" s="28" t="s">
        <v>694</v>
      </c>
      <c r="T597" s="28" t="s">
        <v>922</v>
      </c>
      <c r="U597" s="24" t="s">
        <v>3805</v>
      </c>
      <c r="V597" s="139" t="s">
        <v>905</v>
      </c>
      <c r="W597" s="24"/>
      <c r="X597" s="24"/>
      <c r="Y597" s="24"/>
      <c r="Z597" s="28" t="s">
        <v>3806</v>
      </c>
      <c r="AA597" s="24"/>
      <c r="AB597" s="24"/>
      <c r="AC597" s="24"/>
      <c r="AD597" s="24"/>
      <c r="AE597" s="24"/>
      <c r="AF597" s="24"/>
      <c r="AG597" s="24"/>
      <c r="AH597" s="28" t="s">
        <v>3909</v>
      </c>
      <c r="AI597" s="28" t="s">
        <v>704</v>
      </c>
      <c r="AJ597" s="28"/>
      <c r="AK597" s="28"/>
      <c r="AL597" s="28"/>
      <c r="AM597" s="28"/>
      <c r="AN597" s="28"/>
      <c r="AO597" s="28"/>
      <c r="AP597" s="28"/>
      <c r="AQ597" s="28"/>
      <c r="AR597" s="28"/>
      <c r="AS597" s="28"/>
      <c r="AT597" s="28"/>
      <c r="AU597" s="28"/>
      <c r="AV597" s="28"/>
      <c r="AW597" s="28"/>
      <c r="AX597" s="28"/>
      <c r="AY597" s="28"/>
      <c r="AZ597" s="28"/>
      <c r="BA597" s="28"/>
      <c r="BB597" s="28"/>
      <c r="BC597" s="28"/>
      <c r="BD597" s="28"/>
      <c r="BE597" s="28"/>
      <c r="BF597" s="28"/>
      <c r="BG597" s="28"/>
      <c r="BH597" s="28"/>
      <c r="BI597" s="28"/>
      <c r="BJ597" s="28"/>
      <c r="BK597" s="28"/>
      <c r="BL597" s="28"/>
      <c r="BM597" s="28"/>
      <c r="BN597" s="28"/>
      <c r="BO597" s="28"/>
      <c r="BP597" s="28"/>
      <c r="BQ597" s="28"/>
      <c r="BR597" s="28"/>
      <c r="BS597" s="28"/>
      <c r="BT597" s="28"/>
      <c r="BU597" s="28"/>
      <c r="BV597" s="28"/>
      <c r="BW597" s="28"/>
      <c r="BX597" s="28"/>
      <c r="BY597" s="28"/>
      <c r="BZ597" s="28"/>
      <c r="CA597" s="28"/>
      <c r="CB597" s="28"/>
      <c r="CC597" s="28"/>
      <c r="CD597" s="28"/>
      <c r="CE597" s="28"/>
      <c r="CF597" s="28"/>
      <c r="CG597" s="28"/>
      <c r="CH597" s="28"/>
      <c r="CI597" s="28"/>
      <c r="CJ597" s="28"/>
      <c r="CK597" s="28"/>
      <c r="CL597" s="28"/>
      <c r="CM597" s="28"/>
      <c r="CN597" s="28"/>
      <c r="CO597" s="28"/>
      <c r="CP597" s="28"/>
      <c r="CQ597" s="28"/>
      <c r="CR597" s="28"/>
      <c r="CS597" s="28"/>
      <c r="CT597" s="28"/>
      <c r="CU597" s="28"/>
      <c r="CV597" s="28"/>
      <c r="CW597" s="28"/>
      <c r="CX597" s="28"/>
      <c r="CY597" s="28"/>
      <c r="CZ597" s="28"/>
      <c r="DA597" s="28"/>
      <c r="DB597" s="28"/>
      <c r="DC597" s="28"/>
      <c r="DD597" s="28"/>
      <c r="DE597" s="28"/>
      <c r="DF597" s="28"/>
      <c r="DG597" s="28"/>
      <c r="DH597" s="28"/>
      <c r="DI597" s="28"/>
      <c r="DJ597" s="28"/>
      <c r="DK597" s="28"/>
      <c r="DL597" s="28"/>
      <c r="DM597" s="28"/>
      <c r="DN597" s="28"/>
      <c r="DO597" s="28"/>
      <c r="DP597" s="28"/>
      <c r="DQ597" s="28"/>
      <c r="DR597" s="28"/>
      <c r="DS597" s="28"/>
      <c r="DT597" s="28"/>
      <c r="DU597" s="28"/>
      <c r="DV597" s="28"/>
      <c r="DW597" s="28"/>
      <c r="DX597" s="28"/>
      <c r="DY597" s="28"/>
      <c r="DZ597" s="28"/>
      <c r="EA597" s="28"/>
      <c r="EB597" s="28"/>
      <c r="EC597" s="28"/>
      <c r="ED597" s="28"/>
      <c r="EE597" s="28"/>
      <c r="EF597" s="28"/>
      <c r="EG597" s="28"/>
      <c r="EH597" s="28"/>
      <c r="EI597" s="28"/>
      <c r="EJ597" s="28"/>
      <c r="EK597" s="28"/>
      <c r="EL597" s="28"/>
      <c r="EM597" s="28"/>
      <c r="EN597" s="28"/>
      <c r="EO597" s="28"/>
      <c r="EP597" s="28"/>
      <c r="EQ597" s="28"/>
      <c r="ER597" s="28"/>
      <c r="ES597" s="28"/>
      <c r="ET597" s="28"/>
      <c r="EU597" s="28"/>
      <c r="EV597" s="28"/>
      <c r="EW597" s="28"/>
      <c r="EX597" s="28"/>
      <c r="EY597" s="28"/>
      <c r="EZ597" s="28"/>
      <c r="FA597" s="28"/>
      <c r="FB597" s="28"/>
      <c r="FC597" s="28"/>
      <c r="FD597" s="28"/>
      <c r="FE597" s="24"/>
      <c r="FF597" s="55"/>
      <c r="FG597" s="55"/>
    </row>
    <row r="598" spans="1:163" x14ac:dyDescent="0.25">
      <c r="A598" s="27" t="str">
        <f t="shared" si="9"/>
        <v>IR004002012017000000000000000000000000</v>
      </c>
      <c r="B598" s="24" t="s">
        <v>2877</v>
      </c>
      <c r="C598" s="23" t="s">
        <v>2630</v>
      </c>
      <c r="D598" s="25" t="s">
        <v>711</v>
      </c>
      <c r="E598" s="25" t="s">
        <v>707</v>
      </c>
      <c r="F598" s="50" t="s">
        <v>736</v>
      </c>
      <c r="G598" s="50" t="s">
        <v>743</v>
      </c>
      <c r="H598" s="25" t="s">
        <v>697</v>
      </c>
      <c r="I598" s="50" t="s">
        <v>697</v>
      </c>
      <c r="J598" s="25" t="s">
        <v>697</v>
      </c>
      <c r="K598" s="63" t="s">
        <v>697</v>
      </c>
      <c r="L598" s="25" t="s">
        <v>697</v>
      </c>
      <c r="M598" s="25" t="s">
        <v>697</v>
      </c>
      <c r="N598" s="25" t="s">
        <v>697</v>
      </c>
      <c r="O598" s="25" t="s">
        <v>697</v>
      </c>
      <c r="P598" s="28"/>
      <c r="Q598" s="28" t="s">
        <v>704</v>
      </c>
      <c r="R598" s="28" t="s">
        <v>698</v>
      </c>
      <c r="S598" s="28" t="s">
        <v>694</v>
      </c>
      <c r="T598" s="28" t="s">
        <v>922</v>
      </c>
      <c r="U598" s="24" t="s">
        <v>3808</v>
      </c>
      <c r="V598" s="139" t="s">
        <v>905</v>
      </c>
      <c r="W598" s="24"/>
      <c r="X598" s="24"/>
      <c r="Y598" s="24"/>
      <c r="Z598" s="28" t="s">
        <v>3809</v>
      </c>
      <c r="AA598" s="24"/>
      <c r="AB598" s="24"/>
      <c r="AC598" s="24"/>
      <c r="AD598" s="24"/>
      <c r="AE598" s="24"/>
      <c r="AF598" s="24"/>
      <c r="AG598" s="24"/>
      <c r="AH598" s="28" t="s">
        <v>3910</v>
      </c>
      <c r="AI598" s="28" t="s">
        <v>704</v>
      </c>
      <c r="AJ598" s="28"/>
      <c r="AK598" s="28"/>
      <c r="AL598" s="28"/>
      <c r="AM598" s="28"/>
      <c r="AN598" s="28"/>
      <c r="AO598" s="28"/>
      <c r="AP598" s="28"/>
      <c r="AQ598" s="28"/>
      <c r="AR598" s="28"/>
      <c r="AS598" s="28"/>
      <c r="AT598" s="28"/>
      <c r="AU598" s="28"/>
      <c r="AV598" s="28"/>
      <c r="AW598" s="28"/>
      <c r="AX598" s="28"/>
      <c r="AY598" s="28"/>
      <c r="AZ598" s="28"/>
      <c r="BA598" s="28"/>
      <c r="BB598" s="28"/>
      <c r="BC598" s="28"/>
      <c r="BD598" s="28"/>
      <c r="BE598" s="28"/>
      <c r="BF598" s="28"/>
      <c r="BG598" s="28"/>
      <c r="BH598" s="28"/>
      <c r="BI598" s="28"/>
      <c r="BJ598" s="28"/>
      <c r="BK598" s="28"/>
      <c r="BL598" s="28"/>
      <c r="BM598" s="28"/>
      <c r="BN598" s="28"/>
      <c r="BO598" s="28"/>
      <c r="BP598" s="28"/>
      <c r="BQ598" s="28"/>
      <c r="BR598" s="28"/>
      <c r="BS598" s="28"/>
      <c r="BT598" s="28"/>
      <c r="BU598" s="28"/>
      <c r="BV598" s="28"/>
      <c r="BW598" s="28"/>
      <c r="BX598" s="28"/>
      <c r="BY598" s="28"/>
      <c r="BZ598" s="28"/>
      <c r="CA598" s="28"/>
      <c r="CB598" s="28"/>
      <c r="CC598" s="28"/>
      <c r="CD598" s="28"/>
      <c r="CE598" s="28"/>
      <c r="CF598" s="28"/>
      <c r="CG598" s="28"/>
      <c r="CH598" s="28"/>
      <c r="CI598" s="28"/>
      <c r="CJ598" s="28"/>
      <c r="CK598" s="28"/>
      <c r="CL598" s="28"/>
      <c r="CM598" s="28"/>
      <c r="CN598" s="28"/>
      <c r="CO598" s="28"/>
      <c r="CP598" s="28"/>
      <c r="CQ598" s="28"/>
      <c r="CR598" s="28"/>
      <c r="CS598" s="28"/>
      <c r="CT598" s="28"/>
      <c r="CU598" s="28"/>
      <c r="CV598" s="28"/>
      <c r="CW598" s="28"/>
      <c r="CX598" s="28"/>
      <c r="CY598" s="28"/>
      <c r="CZ598" s="28"/>
      <c r="DA598" s="28"/>
      <c r="DB598" s="28"/>
      <c r="DC598" s="28"/>
      <c r="DD598" s="28"/>
      <c r="DE598" s="28"/>
      <c r="DF598" s="28"/>
      <c r="DG598" s="28"/>
      <c r="DH598" s="28"/>
      <c r="DI598" s="28"/>
      <c r="DJ598" s="28"/>
      <c r="DK598" s="28"/>
      <c r="DL598" s="28"/>
      <c r="DM598" s="28"/>
      <c r="DN598" s="28"/>
      <c r="DO598" s="28"/>
      <c r="DP598" s="28"/>
      <c r="DQ598" s="28"/>
      <c r="DR598" s="28"/>
      <c r="DS598" s="28"/>
      <c r="DT598" s="28"/>
      <c r="DU598" s="28"/>
      <c r="DV598" s="28"/>
      <c r="DW598" s="28"/>
      <c r="DX598" s="28"/>
      <c r="DY598" s="28"/>
      <c r="DZ598" s="28"/>
      <c r="EA598" s="28"/>
      <c r="EB598" s="28"/>
      <c r="EC598" s="28"/>
      <c r="ED598" s="28"/>
      <c r="EE598" s="28"/>
      <c r="EF598" s="28"/>
      <c r="EG598" s="28"/>
      <c r="EH598" s="28"/>
      <c r="EI598" s="28"/>
      <c r="EJ598" s="28"/>
      <c r="EK598" s="28"/>
      <c r="EL598" s="28"/>
      <c r="EM598" s="28"/>
      <c r="EN598" s="28"/>
      <c r="EO598" s="28"/>
      <c r="EP598" s="28"/>
      <c r="EQ598" s="28"/>
      <c r="ER598" s="28"/>
      <c r="ES598" s="28"/>
      <c r="ET598" s="28"/>
      <c r="EU598" s="28"/>
      <c r="EV598" s="28"/>
      <c r="EW598" s="28"/>
      <c r="EX598" s="28"/>
      <c r="EY598" s="28"/>
      <c r="EZ598" s="28"/>
      <c r="FA598" s="28"/>
      <c r="FB598" s="28"/>
      <c r="FC598" s="28"/>
      <c r="FD598" s="28"/>
      <c r="FE598" s="24"/>
      <c r="FF598" s="55"/>
      <c r="FG598" s="55"/>
    </row>
    <row r="599" spans="1:163" x14ac:dyDescent="0.25">
      <c r="A599" s="27" t="str">
        <f t="shared" si="9"/>
        <v>IR004003000000000000000000000000000000</v>
      </c>
      <c r="B599" s="27" t="s">
        <v>694</v>
      </c>
      <c r="C599" s="23" t="s">
        <v>2630</v>
      </c>
      <c r="D599" s="23" t="s">
        <v>711</v>
      </c>
      <c r="E599" s="23" t="s">
        <v>710</v>
      </c>
      <c r="F599" s="23" t="s">
        <v>697</v>
      </c>
      <c r="G599" s="23" t="s">
        <v>697</v>
      </c>
      <c r="H599" s="23" t="s">
        <v>697</v>
      </c>
      <c r="I599" s="21" t="s">
        <v>697</v>
      </c>
      <c r="J599" s="23" t="s">
        <v>697</v>
      </c>
      <c r="K599" s="64" t="s">
        <v>697</v>
      </c>
      <c r="L599" s="23" t="s">
        <v>697</v>
      </c>
      <c r="M599" s="23" t="s">
        <v>697</v>
      </c>
      <c r="N599" s="23" t="s">
        <v>697</v>
      </c>
      <c r="O599" s="23" t="s">
        <v>697</v>
      </c>
      <c r="P599" s="27">
        <v>0</v>
      </c>
      <c r="Q599" s="27" t="s">
        <v>698</v>
      </c>
      <c r="R599" s="27" t="s">
        <v>698</v>
      </c>
      <c r="S599" s="28" t="s">
        <v>694</v>
      </c>
      <c r="T599" s="28" t="s">
        <v>922</v>
      </c>
      <c r="U599" s="31" t="s">
        <v>3911</v>
      </c>
      <c r="V599" s="52" t="s">
        <v>905</v>
      </c>
      <c r="W599" s="20"/>
      <c r="X599" s="20" t="s">
        <v>996</v>
      </c>
      <c r="Y599" s="20"/>
      <c r="Z599" s="20"/>
      <c r="AA599" s="20"/>
      <c r="AB599" s="20"/>
      <c r="AC599" s="20"/>
      <c r="AD599" s="20"/>
      <c r="AE599" s="20"/>
      <c r="AF599" s="20"/>
      <c r="AG599" s="20"/>
      <c r="AH599" s="27" t="s">
        <v>3912</v>
      </c>
      <c r="AI599" s="28" t="s">
        <v>698</v>
      </c>
      <c r="AJ599" s="27" t="s">
        <v>694</v>
      </c>
      <c r="AK599" s="27" t="s">
        <v>694</v>
      </c>
      <c r="AL599" s="27" t="s">
        <v>694</v>
      </c>
      <c r="AM599" s="27" t="s">
        <v>694</v>
      </c>
      <c r="AN599" s="27" t="s">
        <v>694</v>
      </c>
      <c r="AO599" s="27" t="s">
        <v>694</v>
      </c>
      <c r="AP599" s="27" t="s">
        <v>694</v>
      </c>
      <c r="AQ599" s="27" t="s">
        <v>694</v>
      </c>
      <c r="AR599" s="27" t="s">
        <v>694</v>
      </c>
      <c r="AS599" s="27" t="s">
        <v>694</v>
      </c>
      <c r="AT599" s="27" t="s">
        <v>694</v>
      </c>
      <c r="AU599" s="27" t="s">
        <v>694</v>
      </c>
      <c r="AV599" s="27" t="s">
        <v>694</v>
      </c>
      <c r="AW599" s="27" t="s">
        <v>694</v>
      </c>
      <c r="AX599" s="27" t="s">
        <v>694</v>
      </c>
      <c r="AY599" s="27" t="s">
        <v>694</v>
      </c>
      <c r="AZ599" s="27" t="s">
        <v>694</v>
      </c>
      <c r="BA599" s="27" t="s">
        <v>694</v>
      </c>
      <c r="BB599" s="27" t="s">
        <v>694</v>
      </c>
      <c r="BC599" s="27" t="s">
        <v>694</v>
      </c>
      <c r="BD599" s="27" t="s">
        <v>694</v>
      </c>
      <c r="BE599" s="27" t="s">
        <v>694</v>
      </c>
      <c r="BF599" s="27" t="s">
        <v>694</v>
      </c>
      <c r="BG599" s="27" t="s">
        <v>694</v>
      </c>
      <c r="BH599" s="27" t="s">
        <v>694</v>
      </c>
      <c r="BI599" s="27" t="s">
        <v>694</v>
      </c>
      <c r="BJ599" s="27" t="s">
        <v>694</v>
      </c>
      <c r="BK599" s="27" t="s">
        <v>694</v>
      </c>
      <c r="BL599" s="27" t="s">
        <v>694</v>
      </c>
      <c r="BM599" s="27" t="s">
        <v>694</v>
      </c>
      <c r="BN599" s="27" t="s">
        <v>694</v>
      </c>
      <c r="BO599" s="27" t="s">
        <v>694</v>
      </c>
      <c r="BP599" s="27" t="s">
        <v>694</v>
      </c>
      <c r="BQ599" s="27" t="s">
        <v>694</v>
      </c>
      <c r="BR599" s="27" t="s">
        <v>694</v>
      </c>
      <c r="BS599" s="27" t="s">
        <v>694</v>
      </c>
      <c r="BT599" s="27" t="s">
        <v>694</v>
      </c>
      <c r="BU599" s="27" t="s">
        <v>694</v>
      </c>
      <c r="BV599" s="27" t="s">
        <v>694</v>
      </c>
      <c r="BW599" s="27" t="s">
        <v>694</v>
      </c>
      <c r="BX599" s="27" t="s">
        <v>694</v>
      </c>
      <c r="BY599" s="27" t="s">
        <v>694</v>
      </c>
      <c r="BZ599" s="27" t="s">
        <v>694</v>
      </c>
      <c r="CA599" s="27" t="s">
        <v>694</v>
      </c>
      <c r="CB599" s="27" t="s">
        <v>694</v>
      </c>
      <c r="CC599" s="27" t="s">
        <v>694</v>
      </c>
      <c r="CD599" s="27" t="s">
        <v>694</v>
      </c>
      <c r="CE599" s="27" t="s">
        <v>694</v>
      </c>
      <c r="CF599" s="27" t="s">
        <v>694</v>
      </c>
      <c r="CG599" s="27" t="s">
        <v>694</v>
      </c>
      <c r="CH599" s="27" t="s">
        <v>694</v>
      </c>
      <c r="CI599" s="27" t="s">
        <v>694</v>
      </c>
      <c r="CJ599" s="27" t="s">
        <v>694</v>
      </c>
      <c r="CK599" s="27" t="s">
        <v>694</v>
      </c>
      <c r="CL599" s="27" t="s">
        <v>694</v>
      </c>
      <c r="CM599" s="27" t="s">
        <v>694</v>
      </c>
      <c r="CN599" s="27" t="s">
        <v>694</v>
      </c>
      <c r="CO599" s="27" t="s">
        <v>694</v>
      </c>
      <c r="CP599" s="27" t="s">
        <v>694</v>
      </c>
      <c r="CQ599" s="27" t="s">
        <v>694</v>
      </c>
      <c r="CR599" s="27" t="s">
        <v>694</v>
      </c>
      <c r="CS599" s="27" t="s">
        <v>694</v>
      </c>
      <c r="CT599" s="27" t="s">
        <v>694</v>
      </c>
      <c r="CU599" s="27" t="s">
        <v>694</v>
      </c>
      <c r="CV599" s="27" t="s">
        <v>694</v>
      </c>
      <c r="CW599" s="27" t="s">
        <v>694</v>
      </c>
      <c r="CX599" s="27" t="s">
        <v>694</v>
      </c>
      <c r="CY599" s="27" t="s">
        <v>694</v>
      </c>
      <c r="CZ599" s="27" t="s">
        <v>694</v>
      </c>
      <c r="DA599" s="27" t="s">
        <v>694</v>
      </c>
      <c r="DB599" s="27" t="s">
        <v>694</v>
      </c>
      <c r="DC599" s="27" t="s">
        <v>694</v>
      </c>
      <c r="DD599" s="27" t="s">
        <v>694</v>
      </c>
      <c r="DE599" s="27" t="s">
        <v>694</v>
      </c>
      <c r="DF599" s="27" t="s">
        <v>694</v>
      </c>
      <c r="DG599" s="27" t="s">
        <v>694</v>
      </c>
      <c r="DH599" s="27" t="s">
        <v>694</v>
      </c>
      <c r="DI599" s="27" t="s">
        <v>694</v>
      </c>
      <c r="DJ599" s="27" t="s">
        <v>694</v>
      </c>
      <c r="DK599" s="27" t="s">
        <v>694</v>
      </c>
      <c r="DL599" s="27" t="s">
        <v>694</v>
      </c>
      <c r="DM599" s="27" t="s">
        <v>694</v>
      </c>
      <c r="DN599" s="27" t="s">
        <v>694</v>
      </c>
      <c r="DO599" s="27" t="s">
        <v>694</v>
      </c>
      <c r="DP599" s="27" t="s">
        <v>694</v>
      </c>
      <c r="DQ599" s="27" t="s">
        <v>694</v>
      </c>
      <c r="DR599" s="27" t="s">
        <v>694</v>
      </c>
      <c r="DS599" s="27" t="s">
        <v>694</v>
      </c>
      <c r="DT599" s="27" t="s">
        <v>694</v>
      </c>
      <c r="DU599" s="27" t="s">
        <v>694</v>
      </c>
      <c r="DV599" s="27" t="s">
        <v>694</v>
      </c>
      <c r="DW599" s="27" t="s">
        <v>694</v>
      </c>
      <c r="DX599" s="27" t="s">
        <v>694</v>
      </c>
      <c r="DY599" s="27" t="s">
        <v>694</v>
      </c>
      <c r="DZ599" s="27" t="s">
        <v>694</v>
      </c>
      <c r="EA599" s="27" t="s">
        <v>694</v>
      </c>
      <c r="EB599" s="27" t="s">
        <v>694</v>
      </c>
      <c r="EC599" s="27" t="s">
        <v>694</v>
      </c>
      <c r="ED599" s="27" t="s">
        <v>694</v>
      </c>
      <c r="EE599" s="27" t="s">
        <v>694</v>
      </c>
      <c r="EF599" s="27" t="s">
        <v>694</v>
      </c>
      <c r="EG599" s="27" t="s">
        <v>694</v>
      </c>
      <c r="EH599" s="27" t="s">
        <v>694</v>
      </c>
      <c r="EI599" s="27" t="s">
        <v>694</v>
      </c>
      <c r="EJ599" s="27" t="s">
        <v>694</v>
      </c>
      <c r="EK599" s="27" t="s">
        <v>694</v>
      </c>
      <c r="EL599" s="27" t="s">
        <v>694</v>
      </c>
      <c r="EM599" s="27" t="s">
        <v>694</v>
      </c>
      <c r="EN599" s="27" t="s">
        <v>694</v>
      </c>
      <c r="EO599" s="27" t="s">
        <v>694</v>
      </c>
      <c r="EP599" s="27" t="s">
        <v>694</v>
      </c>
      <c r="EQ599" s="27" t="s">
        <v>694</v>
      </c>
      <c r="ER599" s="27" t="s">
        <v>694</v>
      </c>
      <c r="ES599" s="27" t="s">
        <v>694</v>
      </c>
      <c r="ET599" s="27" t="s">
        <v>694</v>
      </c>
      <c r="EU599" s="27" t="s">
        <v>694</v>
      </c>
      <c r="EV599" s="27" t="s">
        <v>694</v>
      </c>
      <c r="EW599" s="27" t="s">
        <v>694</v>
      </c>
      <c r="EX599" s="27" t="s">
        <v>694</v>
      </c>
      <c r="EY599" s="27" t="s">
        <v>694</v>
      </c>
      <c r="EZ599" s="27" t="s">
        <v>694</v>
      </c>
      <c r="FA599" s="27" t="s">
        <v>694</v>
      </c>
      <c r="FB599" s="27" t="s">
        <v>694</v>
      </c>
      <c r="FC599" s="27" t="s">
        <v>694</v>
      </c>
      <c r="FD599" s="27" t="s">
        <v>694</v>
      </c>
      <c r="FE599" s="27" t="s">
        <v>694</v>
      </c>
      <c r="FF599" s="42"/>
      <c r="FG599" s="42"/>
    </row>
    <row r="600" spans="1:163" x14ac:dyDescent="0.25">
      <c r="A600" s="27" t="str">
        <f t="shared" si="9"/>
        <v>IR004003001000000000000000000000000000</v>
      </c>
      <c r="B600" s="20" t="s">
        <v>3913</v>
      </c>
      <c r="C600" s="23" t="s">
        <v>2630</v>
      </c>
      <c r="D600" s="23" t="s">
        <v>711</v>
      </c>
      <c r="E600" s="23" t="s">
        <v>710</v>
      </c>
      <c r="F600" s="21" t="s">
        <v>702</v>
      </c>
      <c r="G600" s="21" t="s">
        <v>697</v>
      </c>
      <c r="H600" s="23" t="s">
        <v>697</v>
      </c>
      <c r="I600" s="21" t="s">
        <v>697</v>
      </c>
      <c r="J600" s="23" t="s">
        <v>697</v>
      </c>
      <c r="K600" s="64" t="s">
        <v>697</v>
      </c>
      <c r="L600" s="23" t="s">
        <v>697</v>
      </c>
      <c r="M600" s="23" t="s">
        <v>697</v>
      </c>
      <c r="N600" s="23" t="s">
        <v>697</v>
      </c>
      <c r="O600" s="23" t="s">
        <v>697</v>
      </c>
      <c r="P600" s="27">
        <v>0</v>
      </c>
      <c r="Q600" s="27" t="s">
        <v>704</v>
      </c>
      <c r="R600" s="27" t="s">
        <v>698</v>
      </c>
      <c r="S600" s="28" t="s">
        <v>694</v>
      </c>
      <c r="T600" s="28" t="s">
        <v>922</v>
      </c>
      <c r="U600" s="31" t="s">
        <v>3914</v>
      </c>
      <c r="V600" s="52" t="s">
        <v>905</v>
      </c>
      <c r="W600" s="20"/>
      <c r="X600" s="20"/>
      <c r="Y600" s="20" t="s">
        <v>3915</v>
      </c>
      <c r="Z600" s="20"/>
      <c r="AA600" s="20"/>
      <c r="AB600" s="20"/>
      <c r="AC600" s="20"/>
      <c r="AD600" s="20"/>
      <c r="AE600" s="20"/>
      <c r="AF600" s="20"/>
      <c r="AG600" s="20"/>
      <c r="AH600" s="27" t="s">
        <v>3916</v>
      </c>
      <c r="AI600" s="28" t="s">
        <v>704</v>
      </c>
      <c r="AJ600" s="27" t="s">
        <v>698</v>
      </c>
      <c r="AK600" s="27" t="s">
        <v>698</v>
      </c>
      <c r="AL600" s="27" t="s">
        <v>698</v>
      </c>
      <c r="AM600" s="27" t="s">
        <v>698</v>
      </c>
      <c r="AN600" s="27" t="s">
        <v>698</v>
      </c>
      <c r="AO600" s="27" t="s">
        <v>698</v>
      </c>
      <c r="AP600" s="27" t="s">
        <v>698</v>
      </c>
      <c r="AQ600" s="27" t="s">
        <v>698</v>
      </c>
      <c r="AR600" s="27" t="s">
        <v>698</v>
      </c>
      <c r="AS600" s="27" t="s">
        <v>698</v>
      </c>
      <c r="AT600" s="27" t="s">
        <v>698</v>
      </c>
      <c r="AU600" s="27" t="s">
        <v>698</v>
      </c>
      <c r="AV600" s="27" t="s">
        <v>698</v>
      </c>
      <c r="AW600" s="27" t="s">
        <v>698</v>
      </c>
      <c r="AX600" s="27" t="s">
        <v>698</v>
      </c>
      <c r="AY600" s="27" t="s">
        <v>698</v>
      </c>
      <c r="AZ600" s="27" t="s">
        <v>698</v>
      </c>
      <c r="BA600" s="27" t="s">
        <v>698</v>
      </c>
      <c r="BB600" s="27" t="s">
        <v>698</v>
      </c>
      <c r="BC600" s="27" t="s">
        <v>698</v>
      </c>
      <c r="BD600" s="27" t="s">
        <v>698</v>
      </c>
      <c r="BE600" s="27" t="s">
        <v>698</v>
      </c>
      <c r="BF600" s="27" t="s">
        <v>698</v>
      </c>
      <c r="BG600" s="27" t="s">
        <v>698</v>
      </c>
      <c r="BH600" s="27" t="s">
        <v>698</v>
      </c>
      <c r="BI600" s="27" t="s">
        <v>698</v>
      </c>
      <c r="BJ600" s="27" t="s">
        <v>698</v>
      </c>
      <c r="BK600" s="27" t="s">
        <v>698</v>
      </c>
      <c r="BL600" s="27" t="s">
        <v>698</v>
      </c>
      <c r="BM600" s="27" t="s">
        <v>698</v>
      </c>
      <c r="BN600" s="27" t="s">
        <v>698</v>
      </c>
      <c r="BO600" s="27" t="s">
        <v>698</v>
      </c>
      <c r="BP600" s="27" t="s">
        <v>698</v>
      </c>
      <c r="BQ600" s="27" t="s">
        <v>698</v>
      </c>
      <c r="BR600" s="27" t="s">
        <v>698</v>
      </c>
      <c r="BS600" s="27" t="s">
        <v>698</v>
      </c>
      <c r="BT600" s="27" t="s">
        <v>698</v>
      </c>
      <c r="BU600" s="27" t="s">
        <v>698</v>
      </c>
      <c r="BV600" s="27" t="s">
        <v>698</v>
      </c>
      <c r="BW600" s="27" t="s">
        <v>698</v>
      </c>
      <c r="BX600" s="27" t="s">
        <v>698</v>
      </c>
      <c r="BY600" s="27" t="s">
        <v>704</v>
      </c>
      <c r="BZ600" s="27" t="s">
        <v>698</v>
      </c>
      <c r="CA600" s="27" t="s">
        <v>698</v>
      </c>
      <c r="CB600" s="27" t="s">
        <v>698</v>
      </c>
      <c r="CC600" s="27" t="s">
        <v>698</v>
      </c>
      <c r="CD600" s="27" t="s">
        <v>698</v>
      </c>
      <c r="CE600" s="27" t="s">
        <v>698</v>
      </c>
      <c r="CF600" s="27" t="s">
        <v>698</v>
      </c>
      <c r="CG600" s="27" t="s">
        <v>698</v>
      </c>
      <c r="CH600" s="27" t="s">
        <v>698</v>
      </c>
      <c r="CI600" s="27" t="s">
        <v>698</v>
      </c>
      <c r="CJ600" s="27" t="s">
        <v>698</v>
      </c>
      <c r="CK600" s="27" t="s">
        <v>698</v>
      </c>
      <c r="CL600" s="27" t="s">
        <v>698</v>
      </c>
      <c r="CM600" s="27" t="s">
        <v>698</v>
      </c>
      <c r="CN600" s="27" t="s">
        <v>698</v>
      </c>
      <c r="CO600" s="27" t="s">
        <v>698</v>
      </c>
      <c r="CP600" s="27" t="s">
        <v>698</v>
      </c>
      <c r="CQ600" s="27" t="s">
        <v>698</v>
      </c>
      <c r="CR600" s="27" t="s">
        <v>698</v>
      </c>
      <c r="CS600" s="27" t="s">
        <v>698</v>
      </c>
      <c r="CT600" s="27" t="s">
        <v>698</v>
      </c>
      <c r="CU600" s="27" t="s">
        <v>698</v>
      </c>
      <c r="CV600" s="27" t="s">
        <v>698</v>
      </c>
      <c r="CW600" s="27" t="s">
        <v>698</v>
      </c>
      <c r="CX600" s="27" t="s">
        <v>698</v>
      </c>
      <c r="CY600" s="27" t="s">
        <v>698</v>
      </c>
      <c r="CZ600" s="27" t="s">
        <v>698</v>
      </c>
      <c r="DA600" s="27" t="s">
        <v>698</v>
      </c>
      <c r="DB600" s="27" t="s">
        <v>698</v>
      </c>
      <c r="DC600" s="27" t="s">
        <v>698</v>
      </c>
      <c r="DD600" s="27" t="s">
        <v>698</v>
      </c>
      <c r="DE600" s="27" t="s">
        <v>698</v>
      </c>
      <c r="DF600" s="27" t="s">
        <v>698</v>
      </c>
      <c r="DG600" s="27" t="s">
        <v>698</v>
      </c>
      <c r="DH600" s="27" t="s">
        <v>698</v>
      </c>
      <c r="DI600" s="27" t="s">
        <v>698</v>
      </c>
      <c r="DJ600" s="27" t="s">
        <v>698</v>
      </c>
      <c r="DK600" s="27" t="s">
        <v>698</v>
      </c>
      <c r="DL600" s="27" t="s">
        <v>698</v>
      </c>
      <c r="DM600" s="27" t="s">
        <v>698</v>
      </c>
      <c r="DN600" s="27" t="s">
        <v>698</v>
      </c>
      <c r="DO600" s="27" t="s">
        <v>698</v>
      </c>
      <c r="DP600" s="27" t="s">
        <v>698</v>
      </c>
      <c r="DQ600" s="27" t="s">
        <v>698</v>
      </c>
      <c r="DR600" s="27" t="s">
        <v>698</v>
      </c>
      <c r="DS600" s="27" t="s">
        <v>698</v>
      </c>
      <c r="DT600" s="27" t="s">
        <v>698</v>
      </c>
      <c r="DU600" s="27" t="s">
        <v>698</v>
      </c>
      <c r="DV600" s="27" t="s">
        <v>698</v>
      </c>
      <c r="DW600" s="27" t="s">
        <v>698</v>
      </c>
      <c r="DX600" s="27" t="s">
        <v>698</v>
      </c>
      <c r="DY600" s="27" t="s">
        <v>698</v>
      </c>
      <c r="DZ600" s="27" t="s">
        <v>698</v>
      </c>
      <c r="EA600" s="27" t="s">
        <v>698</v>
      </c>
      <c r="EB600" s="27" t="s">
        <v>698</v>
      </c>
      <c r="EC600" s="27" t="s">
        <v>698</v>
      </c>
      <c r="ED600" s="27" t="s">
        <v>698</v>
      </c>
      <c r="EE600" s="27" t="s">
        <v>698</v>
      </c>
      <c r="EF600" s="27" t="s">
        <v>698</v>
      </c>
      <c r="EG600" s="27" t="s">
        <v>698</v>
      </c>
      <c r="EH600" s="27" t="s">
        <v>698</v>
      </c>
      <c r="EI600" s="27" t="s">
        <v>698</v>
      </c>
      <c r="EJ600" s="27" t="s">
        <v>698</v>
      </c>
      <c r="EK600" s="27" t="s">
        <v>698</v>
      </c>
      <c r="EL600" s="27" t="s">
        <v>698</v>
      </c>
      <c r="EM600" s="27" t="s">
        <v>698</v>
      </c>
      <c r="EN600" s="27" t="s">
        <v>698</v>
      </c>
      <c r="EO600" s="27" t="s">
        <v>698</v>
      </c>
      <c r="EP600" s="27" t="s">
        <v>698</v>
      </c>
      <c r="EQ600" s="27" t="s">
        <v>698</v>
      </c>
      <c r="ER600" s="27" t="s">
        <v>698</v>
      </c>
      <c r="ES600" s="27" t="s">
        <v>698</v>
      </c>
      <c r="ET600" s="27" t="s">
        <v>698</v>
      </c>
      <c r="EU600" s="27" t="s">
        <v>698</v>
      </c>
      <c r="EV600" s="27" t="s">
        <v>698</v>
      </c>
      <c r="EW600" s="27" t="s">
        <v>3917</v>
      </c>
      <c r="EX600" s="27" t="s">
        <v>3918</v>
      </c>
      <c r="EY600" s="27" t="s">
        <v>2707</v>
      </c>
      <c r="EZ600" s="27" t="s">
        <v>3919</v>
      </c>
      <c r="FA600" s="27" t="s">
        <v>3920</v>
      </c>
      <c r="FB600" s="27" t="s">
        <v>3921</v>
      </c>
      <c r="FC600" s="27" t="s">
        <v>3922</v>
      </c>
      <c r="FD600" s="27" t="s">
        <v>694</v>
      </c>
      <c r="FE600" s="27" t="s">
        <v>3923</v>
      </c>
      <c r="FF600" s="42"/>
      <c r="FG600" s="42"/>
    </row>
    <row r="601" spans="1:163" x14ac:dyDescent="0.25">
      <c r="A601" s="27" t="str">
        <f t="shared" si="9"/>
        <v>IR004003002000000000000000000000000000</v>
      </c>
      <c r="B601" s="27" t="s">
        <v>694</v>
      </c>
      <c r="C601" s="23" t="s">
        <v>2630</v>
      </c>
      <c r="D601" s="23" t="s">
        <v>711</v>
      </c>
      <c r="E601" s="23" t="s">
        <v>710</v>
      </c>
      <c r="F601" s="23" t="s">
        <v>707</v>
      </c>
      <c r="G601" s="23" t="s">
        <v>697</v>
      </c>
      <c r="H601" s="23" t="s">
        <v>697</v>
      </c>
      <c r="I601" s="21" t="s">
        <v>697</v>
      </c>
      <c r="J601" s="23" t="s">
        <v>697</v>
      </c>
      <c r="K601" s="64" t="s">
        <v>697</v>
      </c>
      <c r="L601" s="23" t="s">
        <v>697</v>
      </c>
      <c r="M601" s="23" t="s">
        <v>697</v>
      </c>
      <c r="N601" s="23" t="s">
        <v>697</v>
      </c>
      <c r="O601" s="23" t="s">
        <v>697</v>
      </c>
      <c r="P601" s="27">
        <v>0</v>
      </c>
      <c r="Q601" s="27" t="s">
        <v>698</v>
      </c>
      <c r="R601" s="27" t="s">
        <v>698</v>
      </c>
      <c r="S601" s="28" t="s">
        <v>694</v>
      </c>
      <c r="T601" s="28" t="s">
        <v>922</v>
      </c>
      <c r="U601" s="31" t="s">
        <v>3924</v>
      </c>
      <c r="V601" s="52" t="s">
        <v>905</v>
      </c>
      <c r="W601" s="20"/>
      <c r="X601" s="20"/>
      <c r="Y601" s="20" t="s">
        <v>3925</v>
      </c>
      <c r="Z601" s="20"/>
      <c r="AA601" s="20"/>
      <c r="AB601" s="20"/>
      <c r="AC601" s="20"/>
      <c r="AD601" s="20"/>
      <c r="AE601" s="20"/>
      <c r="AF601" s="20"/>
      <c r="AG601" s="20"/>
      <c r="AH601" s="27" t="s">
        <v>3926</v>
      </c>
      <c r="AI601" s="28" t="s">
        <v>698</v>
      </c>
      <c r="AJ601" s="27" t="s">
        <v>694</v>
      </c>
      <c r="AK601" s="27" t="s">
        <v>694</v>
      </c>
      <c r="AL601" s="27" t="s">
        <v>694</v>
      </c>
      <c r="AM601" s="27" t="s">
        <v>694</v>
      </c>
      <c r="AN601" s="27" t="s">
        <v>694</v>
      </c>
      <c r="AO601" s="27" t="s">
        <v>694</v>
      </c>
      <c r="AP601" s="27" t="s">
        <v>694</v>
      </c>
      <c r="AQ601" s="27" t="s">
        <v>694</v>
      </c>
      <c r="AR601" s="27" t="s">
        <v>694</v>
      </c>
      <c r="AS601" s="27" t="s">
        <v>694</v>
      </c>
      <c r="AT601" s="27" t="s">
        <v>694</v>
      </c>
      <c r="AU601" s="27" t="s">
        <v>694</v>
      </c>
      <c r="AV601" s="27" t="s">
        <v>694</v>
      </c>
      <c r="AW601" s="27" t="s">
        <v>694</v>
      </c>
      <c r="AX601" s="27" t="s">
        <v>694</v>
      </c>
      <c r="AY601" s="27" t="s">
        <v>694</v>
      </c>
      <c r="AZ601" s="27" t="s">
        <v>694</v>
      </c>
      <c r="BA601" s="27" t="s">
        <v>694</v>
      </c>
      <c r="BB601" s="27" t="s">
        <v>694</v>
      </c>
      <c r="BC601" s="27" t="s">
        <v>694</v>
      </c>
      <c r="BD601" s="27" t="s">
        <v>694</v>
      </c>
      <c r="BE601" s="27" t="s">
        <v>694</v>
      </c>
      <c r="BF601" s="27" t="s">
        <v>694</v>
      </c>
      <c r="BG601" s="27" t="s">
        <v>694</v>
      </c>
      <c r="BH601" s="27" t="s">
        <v>694</v>
      </c>
      <c r="BI601" s="27" t="s">
        <v>694</v>
      </c>
      <c r="BJ601" s="27" t="s">
        <v>694</v>
      </c>
      <c r="BK601" s="27" t="s">
        <v>694</v>
      </c>
      <c r="BL601" s="27" t="s">
        <v>694</v>
      </c>
      <c r="BM601" s="27" t="s">
        <v>694</v>
      </c>
      <c r="BN601" s="27" t="s">
        <v>694</v>
      </c>
      <c r="BO601" s="27" t="s">
        <v>694</v>
      </c>
      <c r="BP601" s="27" t="s">
        <v>694</v>
      </c>
      <c r="BQ601" s="27" t="s">
        <v>694</v>
      </c>
      <c r="BR601" s="27" t="s">
        <v>694</v>
      </c>
      <c r="BS601" s="27" t="s">
        <v>694</v>
      </c>
      <c r="BT601" s="27" t="s">
        <v>694</v>
      </c>
      <c r="BU601" s="27" t="s">
        <v>694</v>
      </c>
      <c r="BV601" s="27" t="s">
        <v>694</v>
      </c>
      <c r="BW601" s="27" t="s">
        <v>694</v>
      </c>
      <c r="BX601" s="27" t="s">
        <v>694</v>
      </c>
      <c r="BY601" s="27" t="s">
        <v>694</v>
      </c>
      <c r="BZ601" s="27" t="s">
        <v>694</v>
      </c>
      <c r="CA601" s="27" t="s">
        <v>694</v>
      </c>
      <c r="CB601" s="27" t="s">
        <v>694</v>
      </c>
      <c r="CC601" s="27" t="s">
        <v>694</v>
      </c>
      <c r="CD601" s="27" t="s">
        <v>694</v>
      </c>
      <c r="CE601" s="27" t="s">
        <v>694</v>
      </c>
      <c r="CF601" s="27" t="s">
        <v>694</v>
      </c>
      <c r="CG601" s="27" t="s">
        <v>694</v>
      </c>
      <c r="CH601" s="27" t="s">
        <v>694</v>
      </c>
      <c r="CI601" s="27" t="s">
        <v>694</v>
      </c>
      <c r="CJ601" s="27" t="s">
        <v>694</v>
      </c>
      <c r="CK601" s="27" t="s">
        <v>694</v>
      </c>
      <c r="CL601" s="27" t="s">
        <v>694</v>
      </c>
      <c r="CM601" s="27" t="s">
        <v>694</v>
      </c>
      <c r="CN601" s="27" t="s">
        <v>694</v>
      </c>
      <c r="CO601" s="27" t="s">
        <v>694</v>
      </c>
      <c r="CP601" s="27" t="s">
        <v>694</v>
      </c>
      <c r="CQ601" s="27" t="s">
        <v>694</v>
      </c>
      <c r="CR601" s="27" t="s">
        <v>694</v>
      </c>
      <c r="CS601" s="27" t="s">
        <v>694</v>
      </c>
      <c r="CT601" s="27" t="s">
        <v>694</v>
      </c>
      <c r="CU601" s="27" t="s">
        <v>694</v>
      </c>
      <c r="CV601" s="27" t="s">
        <v>694</v>
      </c>
      <c r="CW601" s="27" t="s">
        <v>694</v>
      </c>
      <c r="CX601" s="27" t="s">
        <v>694</v>
      </c>
      <c r="CY601" s="27" t="s">
        <v>694</v>
      </c>
      <c r="CZ601" s="27" t="s">
        <v>694</v>
      </c>
      <c r="DA601" s="27" t="s">
        <v>694</v>
      </c>
      <c r="DB601" s="27" t="s">
        <v>694</v>
      </c>
      <c r="DC601" s="27" t="s">
        <v>694</v>
      </c>
      <c r="DD601" s="27" t="s">
        <v>694</v>
      </c>
      <c r="DE601" s="27" t="s">
        <v>694</v>
      </c>
      <c r="DF601" s="27" t="s">
        <v>694</v>
      </c>
      <c r="DG601" s="27" t="s">
        <v>694</v>
      </c>
      <c r="DH601" s="27" t="s">
        <v>694</v>
      </c>
      <c r="DI601" s="27" t="s">
        <v>694</v>
      </c>
      <c r="DJ601" s="27" t="s">
        <v>694</v>
      </c>
      <c r="DK601" s="27" t="s">
        <v>694</v>
      </c>
      <c r="DL601" s="27" t="s">
        <v>694</v>
      </c>
      <c r="DM601" s="27" t="s">
        <v>694</v>
      </c>
      <c r="DN601" s="27" t="s">
        <v>694</v>
      </c>
      <c r="DO601" s="27" t="s">
        <v>694</v>
      </c>
      <c r="DP601" s="27" t="s">
        <v>694</v>
      </c>
      <c r="DQ601" s="27" t="s">
        <v>694</v>
      </c>
      <c r="DR601" s="27" t="s">
        <v>694</v>
      </c>
      <c r="DS601" s="27" t="s">
        <v>694</v>
      </c>
      <c r="DT601" s="27" t="s">
        <v>694</v>
      </c>
      <c r="DU601" s="27" t="s">
        <v>694</v>
      </c>
      <c r="DV601" s="27" t="s">
        <v>694</v>
      </c>
      <c r="DW601" s="27" t="s">
        <v>694</v>
      </c>
      <c r="DX601" s="27" t="s">
        <v>694</v>
      </c>
      <c r="DY601" s="27" t="s">
        <v>694</v>
      </c>
      <c r="DZ601" s="27" t="s">
        <v>694</v>
      </c>
      <c r="EA601" s="27" t="s">
        <v>694</v>
      </c>
      <c r="EB601" s="27" t="s">
        <v>694</v>
      </c>
      <c r="EC601" s="27" t="s">
        <v>694</v>
      </c>
      <c r="ED601" s="27" t="s">
        <v>694</v>
      </c>
      <c r="EE601" s="27" t="s">
        <v>694</v>
      </c>
      <c r="EF601" s="27" t="s">
        <v>694</v>
      </c>
      <c r="EG601" s="27" t="s">
        <v>694</v>
      </c>
      <c r="EH601" s="27" t="s">
        <v>694</v>
      </c>
      <c r="EI601" s="27" t="s">
        <v>694</v>
      </c>
      <c r="EJ601" s="27" t="s">
        <v>694</v>
      </c>
      <c r="EK601" s="27" t="s">
        <v>694</v>
      </c>
      <c r="EL601" s="27" t="s">
        <v>694</v>
      </c>
      <c r="EM601" s="27" t="s">
        <v>694</v>
      </c>
      <c r="EN601" s="27" t="s">
        <v>694</v>
      </c>
      <c r="EO601" s="27" t="s">
        <v>694</v>
      </c>
      <c r="EP601" s="27" t="s">
        <v>694</v>
      </c>
      <c r="EQ601" s="27" t="s">
        <v>694</v>
      </c>
      <c r="ER601" s="27" t="s">
        <v>694</v>
      </c>
      <c r="ES601" s="27" t="s">
        <v>694</v>
      </c>
      <c r="ET601" s="27" t="s">
        <v>694</v>
      </c>
      <c r="EU601" s="27" t="s">
        <v>694</v>
      </c>
      <c r="EV601" s="27" t="s">
        <v>694</v>
      </c>
      <c r="EW601" s="27" t="s">
        <v>694</v>
      </c>
      <c r="EX601" s="27" t="s">
        <v>694</v>
      </c>
      <c r="EY601" s="27" t="s">
        <v>694</v>
      </c>
      <c r="EZ601" s="27" t="s">
        <v>694</v>
      </c>
      <c r="FA601" s="27" t="s">
        <v>694</v>
      </c>
      <c r="FB601" s="27" t="s">
        <v>694</v>
      </c>
      <c r="FC601" s="27" t="s">
        <v>694</v>
      </c>
      <c r="FD601" s="27" t="s">
        <v>694</v>
      </c>
      <c r="FE601" s="27" t="s">
        <v>694</v>
      </c>
      <c r="FF601" s="42"/>
      <c r="FG601" s="42"/>
    </row>
    <row r="602" spans="1:163" x14ac:dyDescent="0.25">
      <c r="A602" s="27" t="str">
        <f t="shared" si="9"/>
        <v>IR004003002001000000000000000000000000</v>
      </c>
      <c r="B602" s="20" t="s">
        <v>3913</v>
      </c>
      <c r="C602" s="23" t="s">
        <v>2630</v>
      </c>
      <c r="D602" s="23" t="s">
        <v>711</v>
      </c>
      <c r="E602" s="23" t="s">
        <v>710</v>
      </c>
      <c r="F602" s="23" t="s">
        <v>707</v>
      </c>
      <c r="G602" s="21" t="s">
        <v>702</v>
      </c>
      <c r="H602" s="23" t="s">
        <v>697</v>
      </c>
      <c r="I602" s="21" t="s">
        <v>697</v>
      </c>
      <c r="J602" s="23" t="s">
        <v>697</v>
      </c>
      <c r="K602" s="64" t="s">
        <v>697</v>
      </c>
      <c r="L602" s="23" t="s">
        <v>697</v>
      </c>
      <c r="M602" s="23" t="s">
        <v>697</v>
      </c>
      <c r="N602" s="23" t="s">
        <v>697</v>
      </c>
      <c r="O602" s="23" t="s">
        <v>697</v>
      </c>
      <c r="P602" s="27">
        <v>0</v>
      </c>
      <c r="Q602" s="27" t="s">
        <v>704</v>
      </c>
      <c r="R602" s="27" t="s">
        <v>698</v>
      </c>
      <c r="S602" s="28" t="s">
        <v>694</v>
      </c>
      <c r="T602" s="28" t="s">
        <v>922</v>
      </c>
      <c r="U602" s="31" t="s">
        <v>3927</v>
      </c>
      <c r="V602" s="52" t="s">
        <v>905</v>
      </c>
      <c r="W602" s="20"/>
      <c r="X602" s="20"/>
      <c r="Y602" s="20"/>
      <c r="Z602" s="20" t="s">
        <v>3928</v>
      </c>
      <c r="AA602" s="20"/>
      <c r="AB602" s="20"/>
      <c r="AC602" s="20"/>
      <c r="AD602" s="20"/>
      <c r="AE602" s="20"/>
      <c r="AF602" s="20"/>
      <c r="AG602" s="20"/>
      <c r="AH602" s="27" t="s">
        <v>3929</v>
      </c>
      <c r="AI602" s="28" t="s">
        <v>704</v>
      </c>
      <c r="AJ602" s="27" t="s">
        <v>698</v>
      </c>
      <c r="AK602" s="27" t="s">
        <v>698</v>
      </c>
      <c r="AL602" s="27" t="s">
        <v>698</v>
      </c>
      <c r="AM602" s="27" t="s">
        <v>698</v>
      </c>
      <c r="AN602" s="27" t="s">
        <v>698</v>
      </c>
      <c r="AO602" s="27" t="s">
        <v>698</v>
      </c>
      <c r="AP602" s="27" t="s">
        <v>698</v>
      </c>
      <c r="AQ602" s="27" t="s">
        <v>698</v>
      </c>
      <c r="AR602" s="27" t="s">
        <v>698</v>
      </c>
      <c r="AS602" s="27" t="s">
        <v>698</v>
      </c>
      <c r="AT602" s="27" t="s">
        <v>698</v>
      </c>
      <c r="AU602" s="27" t="s">
        <v>698</v>
      </c>
      <c r="AV602" s="27" t="s">
        <v>698</v>
      </c>
      <c r="AW602" s="27" t="s">
        <v>698</v>
      </c>
      <c r="AX602" s="27" t="s">
        <v>698</v>
      </c>
      <c r="AY602" s="27" t="s">
        <v>698</v>
      </c>
      <c r="AZ602" s="27" t="s">
        <v>698</v>
      </c>
      <c r="BA602" s="27" t="s">
        <v>698</v>
      </c>
      <c r="BB602" s="27" t="s">
        <v>698</v>
      </c>
      <c r="BC602" s="27" t="s">
        <v>698</v>
      </c>
      <c r="BD602" s="27" t="s">
        <v>698</v>
      </c>
      <c r="BE602" s="27" t="s">
        <v>698</v>
      </c>
      <c r="BF602" s="27" t="s">
        <v>698</v>
      </c>
      <c r="BG602" s="27" t="s">
        <v>698</v>
      </c>
      <c r="BH602" s="27" t="s">
        <v>698</v>
      </c>
      <c r="BI602" s="27" t="s">
        <v>698</v>
      </c>
      <c r="BJ602" s="27" t="s">
        <v>698</v>
      </c>
      <c r="BK602" s="27" t="s">
        <v>698</v>
      </c>
      <c r="BL602" s="27" t="s">
        <v>698</v>
      </c>
      <c r="BM602" s="27" t="s">
        <v>698</v>
      </c>
      <c r="BN602" s="27" t="s">
        <v>698</v>
      </c>
      <c r="BO602" s="27" t="s">
        <v>698</v>
      </c>
      <c r="BP602" s="27" t="s">
        <v>698</v>
      </c>
      <c r="BQ602" s="27" t="s">
        <v>698</v>
      </c>
      <c r="BR602" s="27" t="s">
        <v>698</v>
      </c>
      <c r="BS602" s="27" t="s">
        <v>698</v>
      </c>
      <c r="BT602" s="27" t="s">
        <v>698</v>
      </c>
      <c r="BU602" s="27" t="s">
        <v>698</v>
      </c>
      <c r="BV602" s="27" t="s">
        <v>698</v>
      </c>
      <c r="BW602" s="27" t="s">
        <v>698</v>
      </c>
      <c r="BX602" s="27" t="s">
        <v>698</v>
      </c>
      <c r="BY602" s="27" t="s">
        <v>704</v>
      </c>
      <c r="BZ602" s="27" t="s">
        <v>698</v>
      </c>
      <c r="CA602" s="27" t="s">
        <v>698</v>
      </c>
      <c r="CB602" s="27" t="s">
        <v>698</v>
      </c>
      <c r="CC602" s="27" t="s">
        <v>698</v>
      </c>
      <c r="CD602" s="27" t="s">
        <v>698</v>
      </c>
      <c r="CE602" s="27" t="s">
        <v>698</v>
      </c>
      <c r="CF602" s="27" t="s">
        <v>698</v>
      </c>
      <c r="CG602" s="27" t="s">
        <v>698</v>
      </c>
      <c r="CH602" s="27" t="s">
        <v>698</v>
      </c>
      <c r="CI602" s="27" t="s">
        <v>698</v>
      </c>
      <c r="CJ602" s="27" t="s">
        <v>698</v>
      </c>
      <c r="CK602" s="27" t="s">
        <v>698</v>
      </c>
      <c r="CL602" s="27" t="s">
        <v>698</v>
      </c>
      <c r="CM602" s="27" t="s">
        <v>698</v>
      </c>
      <c r="CN602" s="27" t="s">
        <v>698</v>
      </c>
      <c r="CO602" s="27" t="s">
        <v>698</v>
      </c>
      <c r="CP602" s="27" t="s">
        <v>698</v>
      </c>
      <c r="CQ602" s="27" t="s">
        <v>698</v>
      </c>
      <c r="CR602" s="27" t="s">
        <v>698</v>
      </c>
      <c r="CS602" s="27" t="s">
        <v>698</v>
      </c>
      <c r="CT602" s="27" t="s">
        <v>698</v>
      </c>
      <c r="CU602" s="27" t="s">
        <v>698</v>
      </c>
      <c r="CV602" s="27" t="s">
        <v>698</v>
      </c>
      <c r="CW602" s="27" t="s">
        <v>698</v>
      </c>
      <c r="CX602" s="27" t="s">
        <v>698</v>
      </c>
      <c r="CY602" s="27" t="s">
        <v>698</v>
      </c>
      <c r="CZ602" s="27" t="s">
        <v>698</v>
      </c>
      <c r="DA602" s="27" t="s">
        <v>698</v>
      </c>
      <c r="DB602" s="27" t="s">
        <v>698</v>
      </c>
      <c r="DC602" s="27" t="s">
        <v>698</v>
      </c>
      <c r="DD602" s="27" t="s">
        <v>698</v>
      </c>
      <c r="DE602" s="27" t="s">
        <v>698</v>
      </c>
      <c r="DF602" s="27" t="s">
        <v>698</v>
      </c>
      <c r="DG602" s="27" t="s">
        <v>698</v>
      </c>
      <c r="DH602" s="27" t="s">
        <v>698</v>
      </c>
      <c r="DI602" s="27" t="s">
        <v>698</v>
      </c>
      <c r="DJ602" s="27" t="s">
        <v>698</v>
      </c>
      <c r="DK602" s="27" t="s">
        <v>698</v>
      </c>
      <c r="DL602" s="27" t="s">
        <v>698</v>
      </c>
      <c r="DM602" s="27" t="s">
        <v>698</v>
      </c>
      <c r="DN602" s="27" t="s">
        <v>698</v>
      </c>
      <c r="DO602" s="27" t="s">
        <v>698</v>
      </c>
      <c r="DP602" s="27" t="s">
        <v>698</v>
      </c>
      <c r="DQ602" s="27" t="s">
        <v>698</v>
      </c>
      <c r="DR602" s="27" t="s">
        <v>698</v>
      </c>
      <c r="DS602" s="27" t="s">
        <v>698</v>
      </c>
      <c r="DT602" s="27" t="s">
        <v>698</v>
      </c>
      <c r="DU602" s="27" t="s">
        <v>698</v>
      </c>
      <c r="DV602" s="27" t="s">
        <v>698</v>
      </c>
      <c r="DW602" s="27" t="s">
        <v>698</v>
      </c>
      <c r="DX602" s="27" t="s">
        <v>698</v>
      </c>
      <c r="DY602" s="27" t="s">
        <v>698</v>
      </c>
      <c r="DZ602" s="27" t="s">
        <v>698</v>
      </c>
      <c r="EA602" s="27" t="s">
        <v>698</v>
      </c>
      <c r="EB602" s="27" t="s">
        <v>698</v>
      </c>
      <c r="EC602" s="27" t="s">
        <v>698</v>
      </c>
      <c r="ED602" s="27" t="s">
        <v>698</v>
      </c>
      <c r="EE602" s="27" t="s">
        <v>698</v>
      </c>
      <c r="EF602" s="27" t="s">
        <v>698</v>
      </c>
      <c r="EG602" s="27" t="s">
        <v>698</v>
      </c>
      <c r="EH602" s="27" t="s">
        <v>698</v>
      </c>
      <c r="EI602" s="27" t="s">
        <v>698</v>
      </c>
      <c r="EJ602" s="27" t="s">
        <v>698</v>
      </c>
      <c r="EK602" s="27" t="s">
        <v>698</v>
      </c>
      <c r="EL602" s="27" t="s">
        <v>698</v>
      </c>
      <c r="EM602" s="27" t="s">
        <v>698</v>
      </c>
      <c r="EN602" s="27" t="s">
        <v>698</v>
      </c>
      <c r="EO602" s="27" t="s">
        <v>698</v>
      </c>
      <c r="EP602" s="27" t="s">
        <v>698</v>
      </c>
      <c r="EQ602" s="27" t="s">
        <v>698</v>
      </c>
      <c r="ER602" s="27" t="s">
        <v>698</v>
      </c>
      <c r="ES602" s="27" t="s">
        <v>698</v>
      </c>
      <c r="ET602" s="27" t="s">
        <v>698</v>
      </c>
      <c r="EU602" s="27" t="s">
        <v>698</v>
      </c>
      <c r="EV602" s="27" t="s">
        <v>698</v>
      </c>
      <c r="EW602" s="27" t="s">
        <v>3917</v>
      </c>
      <c r="EX602" s="27" t="s">
        <v>3918</v>
      </c>
      <c r="EY602" s="27" t="s">
        <v>2707</v>
      </c>
      <c r="EZ602" s="27" t="s">
        <v>3919</v>
      </c>
      <c r="FA602" s="27" t="s">
        <v>3920</v>
      </c>
      <c r="FB602" s="27" t="s">
        <v>3930</v>
      </c>
      <c r="FC602" s="27" t="s">
        <v>3931</v>
      </c>
      <c r="FD602" s="27" t="s">
        <v>694</v>
      </c>
      <c r="FE602" s="27" t="s">
        <v>3923</v>
      </c>
      <c r="FF602" s="42"/>
      <c r="FG602" s="42"/>
    </row>
    <row r="603" spans="1:163" x14ac:dyDescent="0.25">
      <c r="A603" s="27" t="str">
        <f t="shared" si="9"/>
        <v>IR004003002002000000000000000000000000</v>
      </c>
      <c r="B603" s="20" t="s">
        <v>3913</v>
      </c>
      <c r="C603" s="23" t="s">
        <v>2630</v>
      </c>
      <c r="D603" s="23" t="s">
        <v>711</v>
      </c>
      <c r="E603" s="23" t="s">
        <v>710</v>
      </c>
      <c r="F603" s="23" t="s">
        <v>707</v>
      </c>
      <c r="G603" s="21" t="s">
        <v>707</v>
      </c>
      <c r="H603" s="23" t="s">
        <v>697</v>
      </c>
      <c r="I603" s="21" t="s">
        <v>697</v>
      </c>
      <c r="J603" s="23" t="s">
        <v>697</v>
      </c>
      <c r="K603" s="64" t="s">
        <v>697</v>
      </c>
      <c r="L603" s="23" t="s">
        <v>697</v>
      </c>
      <c r="M603" s="23" t="s">
        <v>697</v>
      </c>
      <c r="N603" s="23" t="s">
        <v>697</v>
      </c>
      <c r="O603" s="23" t="s">
        <v>697</v>
      </c>
      <c r="P603" s="27">
        <v>0</v>
      </c>
      <c r="Q603" s="27" t="s">
        <v>704</v>
      </c>
      <c r="R603" s="27" t="s">
        <v>698</v>
      </c>
      <c r="S603" s="28" t="s">
        <v>694</v>
      </c>
      <c r="T603" s="28" t="s">
        <v>922</v>
      </c>
      <c r="U603" s="31" t="s">
        <v>3932</v>
      </c>
      <c r="V603" s="52" t="s">
        <v>905</v>
      </c>
      <c r="W603" s="20"/>
      <c r="X603" s="20"/>
      <c r="Y603" s="20"/>
      <c r="Z603" s="20" t="s">
        <v>3933</v>
      </c>
      <c r="AA603" s="20"/>
      <c r="AB603" s="20"/>
      <c r="AC603" s="20"/>
      <c r="AD603" s="20"/>
      <c r="AE603" s="20"/>
      <c r="AF603" s="20"/>
      <c r="AG603" s="20"/>
      <c r="AH603" s="27" t="s">
        <v>3934</v>
      </c>
      <c r="AI603" s="28" t="s">
        <v>704</v>
      </c>
      <c r="AJ603" s="27" t="s">
        <v>698</v>
      </c>
      <c r="AK603" s="27" t="s">
        <v>698</v>
      </c>
      <c r="AL603" s="27" t="s">
        <v>698</v>
      </c>
      <c r="AM603" s="27" t="s">
        <v>698</v>
      </c>
      <c r="AN603" s="27" t="s">
        <v>698</v>
      </c>
      <c r="AO603" s="27" t="s">
        <v>698</v>
      </c>
      <c r="AP603" s="27" t="s">
        <v>698</v>
      </c>
      <c r="AQ603" s="27" t="s">
        <v>698</v>
      </c>
      <c r="AR603" s="27" t="s">
        <v>698</v>
      </c>
      <c r="AS603" s="27" t="s">
        <v>698</v>
      </c>
      <c r="AT603" s="27" t="s">
        <v>698</v>
      </c>
      <c r="AU603" s="27" t="s">
        <v>698</v>
      </c>
      <c r="AV603" s="27" t="s">
        <v>698</v>
      </c>
      <c r="AW603" s="27" t="s">
        <v>698</v>
      </c>
      <c r="AX603" s="27" t="s">
        <v>698</v>
      </c>
      <c r="AY603" s="27" t="s">
        <v>698</v>
      </c>
      <c r="AZ603" s="27" t="s">
        <v>698</v>
      </c>
      <c r="BA603" s="27" t="s">
        <v>698</v>
      </c>
      <c r="BB603" s="27" t="s">
        <v>698</v>
      </c>
      <c r="BC603" s="27" t="s">
        <v>698</v>
      </c>
      <c r="BD603" s="27" t="s">
        <v>698</v>
      </c>
      <c r="BE603" s="27" t="s">
        <v>698</v>
      </c>
      <c r="BF603" s="27" t="s">
        <v>698</v>
      </c>
      <c r="BG603" s="27" t="s">
        <v>698</v>
      </c>
      <c r="BH603" s="27" t="s">
        <v>698</v>
      </c>
      <c r="BI603" s="27" t="s">
        <v>698</v>
      </c>
      <c r="BJ603" s="27" t="s">
        <v>698</v>
      </c>
      <c r="BK603" s="27" t="s">
        <v>698</v>
      </c>
      <c r="BL603" s="27" t="s">
        <v>698</v>
      </c>
      <c r="BM603" s="27" t="s">
        <v>698</v>
      </c>
      <c r="BN603" s="27" t="s">
        <v>698</v>
      </c>
      <c r="BO603" s="27" t="s">
        <v>698</v>
      </c>
      <c r="BP603" s="27" t="s">
        <v>698</v>
      </c>
      <c r="BQ603" s="27" t="s">
        <v>698</v>
      </c>
      <c r="BR603" s="27" t="s">
        <v>698</v>
      </c>
      <c r="BS603" s="27" t="s">
        <v>698</v>
      </c>
      <c r="BT603" s="27" t="s">
        <v>698</v>
      </c>
      <c r="BU603" s="27" t="s">
        <v>698</v>
      </c>
      <c r="BV603" s="27" t="s">
        <v>698</v>
      </c>
      <c r="BW603" s="27" t="s">
        <v>698</v>
      </c>
      <c r="BX603" s="27" t="s">
        <v>698</v>
      </c>
      <c r="BY603" s="27" t="s">
        <v>704</v>
      </c>
      <c r="BZ603" s="27" t="s">
        <v>698</v>
      </c>
      <c r="CA603" s="27" t="s">
        <v>698</v>
      </c>
      <c r="CB603" s="27" t="s">
        <v>698</v>
      </c>
      <c r="CC603" s="27" t="s">
        <v>698</v>
      </c>
      <c r="CD603" s="27" t="s">
        <v>698</v>
      </c>
      <c r="CE603" s="27" t="s">
        <v>698</v>
      </c>
      <c r="CF603" s="27" t="s">
        <v>698</v>
      </c>
      <c r="CG603" s="27" t="s">
        <v>698</v>
      </c>
      <c r="CH603" s="27" t="s">
        <v>698</v>
      </c>
      <c r="CI603" s="27" t="s">
        <v>698</v>
      </c>
      <c r="CJ603" s="27" t="s">
        <v>698</v>
      </c>
      <c r="CK603" s="27" t="s">
        <v>698</v>
      </c>
      <c r="CL603" s="27" t="s">
        <v>698</v>
      </c>
      <c r="CM603" s="27" t="s">
        <v>698</v>
      </c>
      <c r="CN603" s="27" t="s">
        <v>698</v>
      </c>
      <c r="CO603" s="27" t="s">
        <v>698</v>
      </c>
      <c r="CP603" s="27" t="s">
        <v>698</v>
      </c>
      <c r="CQ603" s="27" t="s">
        <v>698</v>
      </c>
      <c r="CR603" s="27" t="s">
        <v>698</v>
      </c>
      <c r="CS603" s="27" t="s">
        <v>698</v>
      </c>
      <c r="CT603" s="27" t="s">
        <v>698</v>
      </c>
      <c r="CU603" s="27" t="s">
        <v>698</v>
      </c>
      <c r="CV603" s="27" t="s">
        <v>698</v>
      </c>
      <c r="CW603" s="27" t="s">
        <v>698</v>
      </c>
      <c r="CX603" s="27" t="s">
        <v>698</v>
      </c>
      <c r="CY603" s="27" t="s">
        <v>698</v>
      </c>
      <c r="CZ603" s="27" t="s">
        <v>698</v>
      </c>
      <c r="DA603" s="27" t="s">
        <v>698</v>
      </c>
      <c r="DB603" s="27" t="s">
        <v>698</v>
      </c>
      <c r="DC603" s="27" t="s">
        <v>698</v>
      </c>
      <c r="DD603" s="27" t="s">
        <v>698</v>
      </c>
      <c r="DE603" s="27" t="s">
        <v>698</v>
      </c>
      <c r="DF603" s="27" t="s">
        <v>698</v>
      </c>
      <c r="DG603" s="27" t="s">
        <v>698</v>
      </c>
      <c r="DH603" s="27" t="s">
        <v>698</v>
      </c>
      <c r="DI603" s="27" t="s">
        <v>698</v>
      </c>
      <c r="DJ603" s="27" t="s">
        <v>698</v>
      </c>
      <c r="DK603" s="27" t="s">
        <v>698</v>
      </c>
      <c r="DL603" s="27" t="s">
        <v>698</v>
      </c>
      <c r="DM603" s="27" t="s">
        <v>698</v>
      </c>
      <c r="DN603" s="27" t="s">
        <v>698</v>
      </c>
      <c r="DO603" s="27" t="s">
        <v>698</v>
      </c>
      <c r="DP603" s="27" t="s">
        <v>698</v>
      </c>
      <c r="DQ603" s="27" t="s">
        <v>698</v>
      </c>
      <c r="DR603" s="27" t="s">
        <v>698</v>
      </c>
      <c r="DS603" s="27" t="s">
        <v>698</v>
      </c>
      <c r="DT603" s="27" t="s">
        <v>698</v>
      </c>
      <c r="DU603" s="27" t="s">
        <v>698</v>
      </c>
      <c r="DV603" s="27" t="s">
        <v>698</v>
      </c>
      <c r="DW603" s="27" t="s">
        <v>698</v>
      </c>
      <c r="DX603" s="27" t="s">
        <v>698</v>
      </c>
      <c r="DY603" s="27" t="s">
        <v>698</v>
      </c>
      <c r="DZ603" s="27" t="s">
        <v>698</v>
      </c>
      <c r="EA603" s="27" t="s">
        <v>698</v>
      </c>
      <c r="EB603" s="27" t="s">
        <v>698</v>
      </c>
      <c r="EC603" s="27" t="s">
        <v>698</v>
      </c>
      <c r="ED603" s="27" t="s">
        <v>698</v>
      </c>
      <c r="EE603" s="27" t="s">
        <v>698</v>
      </c>
      <c r="EF603" s="27" t="s">
        <v>698</v>
      </c>
      <c r="EG603" s="27" t="s">
        <v>698</v>
      </c>
      <c r="EH603" s="27" t="s">
        <v>698</v>
      </c>
      <c r="EI603" s="27" t="s">
        <v>698</v>
      </c>
      <c r="EJ603" s="27" t="s">
        <v>698</v>
      </c>
      <c r="EK603" s="27" t="s">
        <v>698</v>
      </c>
      <c r="EL603" s="27" t="s">
        <v>698</v>
      </c>
      <c r="EM603" s="27" t="s">
        <v>698</v>
      </c>
      <c r="EN603" s="27" t="s">
        <v>698</v>
      </c>
      <c r="EO603" s="27" t="s">
        <v>698</v>
      </c>
      <c r="EP603" s="27" t="s">
        <v>698</v>
      </c>
      <c r="EQ603" s="27" t="s">
        <v>698</v>
      </c>
      <c r="ER603" s="27" t="s">
        <v>698</v>
      </c>
      <c r="ES603" s="27" t="s">
        <v>698</v>
      </c>
      <c r="ET603" s="27" t="s">
        <v>698</v>
      </c>
      <c r="EU603" s="27" t="s">
        <v>698</v>
      </c>
      <c r="EV603" s="27" t="s">
        <v>698</v>
      </c>
      <c r="EW603" s="27" t="s">
        <v>3917</v>
      </c>
      <c r="EX603" s="27" t="s">
        <v>3918</v>
      </c>
      <c r="EY603" s="27" t="s">
        <v>2707</v>
      </c>
      <c r="EZ603" s="27" t="s">
        <v>3919</v>
      </c>
      <c r="FA603" s="27" t="s">
        <v>3920</v>
      </c>
      <c r="FB603" s="27" t="s">
        <v>3930</v>
      </c>
      <c r="FC603" s="27" t="s">
        <v>3935</v>
      </c>
      <c r="FD603" s="27" t="s">
        <v>694</v>
      </c>
      <c r="FE603" s="27" t="s">
        <v>3923</v>
      </c>
      <c r="FF603" s="42"/>
      <c r="FG603" s="42"/>
    </row>
    <row r="604" spans="1:163" x14ac:dyDescent="0.25">
      <c r="A604" s="27" t="str">
        <f t="shared" si="9"/>
        <v>IR004003002003000000000000000000000000</v>
      </c>
      <c r="B604" s="20" t="s">
        <v>3913</v>
      </c>
      <c r="C604" s="23" t="s">
        <v>2630</v>
      </c>
      <c r="D604" s="23" t="s">
        <v>711</v>
      </c>
      <c r="E604" s="23" t="s">
        <v>710</v>
      </c>
      <c r="F604" s="23" t="s">
        <v>707</v>
      </c>
      <c r="G604" s="21" t="s">
        <v>710</v>
      </c>
      <c r="H604" s="23" t="s">
        <v>697</v>
      </c>
      <c r="I604" s="21" t="s">
        <v>697</v>
      </c>
      <c r="J604" s="23" t="s">
        <v>697</v>
      </c>
      <c r="K604" s="64" t="s">
        <v>697</v>
      </c>
      <c r="L604" s="23" t="s">
        <v>697</v>
      </c>
      <c r="M604" s="23" t="s">
        <v>697</v>
      </c>
      <c r="N604" s="23" t="s">
        <v>697</v>
      </c>
      <c r="O604" s="23" t="s">
        <v>697</v>
      </c>
      <c r="P604" s="27">
        <v>0</v>
      </c>
      <c r="Q604" s="27" t="s">
        <v>704</v>
      </c>
      <c r="R604" s="27" t="s">
        <v>698</v>
      </c>
      <c r="S604" s="28" t="s">
        <v>694</v>
      </c>
      <c r="T604" s="28" t="s">
        <v>922</v>
      </c>
      <c r="U604" s="31" t="s">
        <v>3936</v>
      </c>
      <c r="V604" s="52" t="s">
        <v>905</v>
      </c>
      <c r="W604" s="20"/>
      <c r="X604" s="20"/>
      <c r="Y604" s="20"/>
      <c r="Z604" s="20" t="s">
        <v>874</v>
      </c>
      <c r="AA604" s="20"/>
      <c r="AB604" s="20"/>
      <c r="AC604" s="20"/>
      <c r="AD604" s="20"/>
      <c r="AE604" s="20"/>
      <c r="AF604" s="20"/>
      <c r="AG604" s="20"/>
      <c r="AH604" s="27" t="s">
        <v>3937</v>
      </c>
      <c r="AI604" s="28" t="s">
        <v>704</v>
      </c>
      <c r="AJ604" s="27" t="s">
        <v>698</v>
      </c>
      <c r="AK604" s="27" t="s">
        <v>698</v>
      </c>
      <c r="AL604" s="27" t="s">
        <v>698</v>
      </c>
      <c r="AM604" s="27" t="s">
        <v>698</v>
      </c>
      <c r="AN604" s="27" t="s">
        <v>698</v>
      </c>
      <c r="AO604" s="27" t="s">
        <v>698</v>
      </c>
      <c r="AP604" s="27" t="s">
        <v>698</v>
      </c>
      <c r="AQ604" s="27" t="s">
        <v>698</v>
      </c>
      <c r="AR604" s="27" t="s">
        <v>698</v>
      </c>
      <c r="AS604" s="27" t="s">
        <v>698</v>
      </c>
      <c r="AT604" s="27" t="s">
        <v>698</v>
      </c>
      <c r="AU604" s="27" t="s">
        <v>698</v>
      </c>
      <c r="AV604" s="27" t="s">
        <v>698</v>
      </c>
      <c r="AW604" s="27" t="s">
        <v>698</v>
      </c>
      <c r="AX604" s="27" t="s">
        <v>698</v>
      </c>
      <c r="AY604" s="27" t="s">
        <v>698</v>
      </c>
      <c r="AZ604" s="27" t="s">
        <v>698</v>
      </c>
      <c r="BA604" s="27" t="s">
        <v>698</v>
      </c>
      <c r="BB604" s="27" t="s">
        <v>698</v>
      </c>
      <c r="BC604" s="27" t="s">
        <v>698</v>
      </c>
      <c r="BD604" s="27" t="s">
        <v>698</v>
      </c>
      <c r="BE604" s="27" t="s">
        <v>698</v>
      </c>
      <c r="BF604" s="27" t="s">
        <v>698</v>
      </c>
      <c r="BG604" s="27" t="s">
        <v>698</v>
      </c>
      <c r="BH604" s="27" t="s">
        <v>698</v>
      </c>
      <c r="BI604" s="27" t="s">
        <v>698</v>
      </c>
      <c r="BJ604" s="27" t="s">
        <v>698</v>
      </c>
      <c r="BK604" s="27" t="s">
        <v>698</v>
      </c>
      <c r="BL604" s="27" t="s">
        <v>698</v>
      </c>
      <c r="BM604" s="27" t="s">
        <v>698</v>
      </c>
      <c r="BN604" s="27" t="s">
        <v>698</v>
      </c>
      <c r="BO604" s="27" t="s">
        <v>698</v>
      </c>
      <c r="BP604" s="27" t="s">
        <v>698</v>
      </c>
      <c r="BQ604" s="27" t="s">
        <v>698</v>
      </c>
      <c r="BR604" s="27" t="s">
        <v>698</v>
      </c>
      <c r="BS604" s="27" t="s">
        <v>698</v>
      </c>
      <c r="BT604" s="27" t="s">
        <v>698</v>
      </c>
      <c r="BU604" s="27" t="s">
        <v>698</v>
      </c>
      <c r="BV604" s="27" t="s">
        <v>698</v>
      </c>
      <c r="BW604" s="27" t="s">
        <v>698</v>
      </c>
      <c r="BX604" s="27" t="s">
        <v>698</v>
      </c>
      <c r="BY604" s="27" t="s">
        <v>704</v>
      </c>
      <c r="BZ604" s="27" t="s">
        <v>698</v>
      </c>
      <c r="CA604" s="27" t="s">
        <v>698</v>
      </c>
      <c r="CB604" s="27" t="s">
        <v>698</v>
      </c>
      <c r="CC604" s="27" t="s">
        <v>698</v>
      </c>
      <c r="CD604" s="27" t="s">
        <v>698</v>
      </c>
      <c r="CE604" s="27" t="s">
        <v>698</v>
      </c>
      <c r="CF604" s="27" t="s">
        <v>698</v>
      </c>
      <c r="CG604" s="27" t="s">
        <v>698</v>
      </c>
      <c r="CH604" s="27" t="s">
        <v>698</v>
      </c>
      <c r="CI604" s="27" t="s">
        <v>698</v>
      </c>
      <c r="CJ604" s="27" t="s">
        <v>698</v>
      </c>
      <c r="CK604" s="27" t="s">
        <v>698</v>
      </c>
      <c r="CL604" s="27" t="s">
        <v>698</v>
      </c>
      <c r="CM604" s="27" t="s">
        <v>698</v>
      </c>
      <c r="CN604" s="27" t="s">
        <v>698</v>
      </c>
      <c r="CO604" s="27" t="s">
        <v>698</v>
      </c>
      <c r="CP604" s="27" t="s">
        <v>698</v>
      </c>
      <c r="CQ604" s="27" t="s">
        <v>698</v>
      </c>
      <c r="CR604" s="27" t="s">
        <v>698</v>
      </c>
      <c r="CS604" s="27" t="s">
        <v>698</v>
      </c>
      <c r="CT604" s="27" t="s">
        <v>698</v>
      </c>
      <c r="CU604" s="27" t="s">
        <v>698</v>
      </c>
      <c r="CV604" s="27" t="s">
        <v>698</v>
      </c>
      <c r="CW604" s="27" t="s">
        <v>698</v>
      </c>
      <c r="CX604" s="27" t="s">
        <v>698</v>
      </c>
      <c r="CY604" s="27" t="s">
        <v>698</v>
      </c>
      <c r="CZ604" s="27" t="s">
        <v>698</v>
      </c>
      <c r="DA604" s="27" t="s">
        <v>698</v>
      </c>
      <c r="DB604" s="27" t="s">
        <v>698</v>
      </c>
      <c r="DC604" s="27" t="s">
        <v>698</v>
      </c>
      <c r="DD604" s="27" t="s">
        <v>698</v>
      </c>
      <c r="DE604" s="27" t="s">
        <v>698</v>
      </c>
      <c r="DF604" s="27" t="s">
        <v>698</v>
      </c>
      <c r="DG604" s="27" t="s">
        <v>698</v>
      </c>
      <c r="DH604" s="27" t="s">
        <v>698</v>
      </c>
      <c r="DI604" s="27" t="s">
        <v>698</v>
      </c>
      <c r="DJ604" s="27" t="s">
        <v>698</v>
      </c>
      <c r="DK604" s="27" t="s">
        <v>698</v>
      </c>
      <c r="DL604" s="27" t="s">
        <v>698</v>
      </c>
      <c r="DM604" s="27" t="s">
        <v>698</v>
      </c>
      <c r="DN604" s="27" t="s">
        <v>698</v>
      </c>
      <c r="DO604" s="27" t="s">
        <v>698</v>
      </c>
      <c r="DP604" s="27" t="s">
        <v>698</v>
      </c>
      <c r="DQ604" s="27" t="s">
        <v>698</v>
      </c>
      <c r="DR604" s="27" t="s">
        <v>698</v>
      </c>
      <c r="DS604" s="27" t="s">
        <v>698</v>
      </c>
      <c r="DT604" s="27" t="s">
        <v>698</v>
      </c>
      <c r="DU604" s="27" t="s">
        <v>698</v>
      </c>
      <c r="DV604" s="27" t="s">
        <v>698</v>
      </c>
      <c r="DW604" s="27" t="s">
        <v>698</v>
      </c>
      <c r="DX604" s="27" t="s">
        <v>698</v>
      </c>
      <c r="DY604" s="27" t="s">
        <v>698</v>
      </c>
      <c r="DZ604" s="27" t="s">
        <v>698</v>
      </c>
      <c r="EA604" s="27" t="s">
        <v>698</v>
      </c>
      <c r="EB604" s="27" t="s">
        <v>698</v>
      </c>
      <c r="EC604" s="27" t="s">
        <v>698</v>
      </c>
      <c r="ED604" s="27" t="s">
        <v>698</v>
      </c>
      <c r="EE604" s="27" t="s">
        <v>698</v>
      </c>
      <c r="EF604" s="27" t="s">
        <v>698</v>
      </c>
      <c r="EG604" s="27" t="s">
        <v>698</v>
      </c>
      <c r="EH604" s="27" t="s">
        <v>698</v>
      </c>
      <c r="EI604" s="27" t="s">
        <v>698</v>
      </c>
      <c r="EJ604" s="27" t="s">
        <v>698</v>
      </c>
      <c r="EK604" s="27" t="s">
        <v>698</v>
      </c>
      <c r="EL604" s="27" t="s">
        <v>698</v>
      </c>
      <c r="EM604" s="27" t="s">
        <v>698</v>
      </c>
      <c r="EN604" s="27" t="s">
        <v>698</v>
      </c>
      <c r="EO604" s="27" t="s">
        <v>698</v>
      </c>
      <c r="EP604" s="27" t="s">
        <v>698</v>
      </c>
      <c r="EQ604" s="27" t="s">
        <v>698</v>
      </c>
      <c r="ER604" s="27" t="s">
        <v>698</v>
      </c>
      <c r="ES604" s="27" t="s">
        <v>698</v>
      </c>
      <c r="ET604" s="27" t="s">
        <v>698</v>
      </c>
      <c r="EU604" s="27" t="s">
        <v>698</v>
      </c>
      <c r="EV604" s="27" t="s">
        <v>698</v>
      </c>
      <c r="EW604" s="27" t="s">
        <v>3917</v>
      </c>
      <c r="EX604" s="27" t="s">
        <v>3918</v>
      </c>
      <c r="EY604" s="27" t="s">
        <v>2707</v>
      </c>
      <c r="EZ604" s="27" t="s">
        <v>3919</v>
      </c>
      <c r="FA604" s="27" t="s">
        <v>3920</v>
      </c>
      <c r="FB604" s="27" t="s">
        <v>3930</v>
      </c>
      <c r="FC604" s="27" t="s">
        <v>3938</v>
      </c>
      <c r="FD604" s="27" t="s">
        <v>694</v>
      </c>
      <c r="FE604" s="27" t="s">
        <v>3923</v>
      </c>
      <c r="FF604" s="42"/>
      <c r="FG604" s="42"/>
    </row>
    <row r="605" spans="1:163" x14ac:dyDescent="0.25">
      <c r="A605" s="27" t="str">
        <f t="shared" si="9"/>
        <v>IR004003002004000000000000000000000000</v>
      </c>
      <c r="B605" s="20" t="s">
        <v>3913</v>
      </c>
      <c r="C605" s="23" t="s">
        <v>2630</v>
      </c>
      <c r="D605" s="23" t="s">
        <v>711</v>
      </c>
      <c r="E605" s="23" t="s">
        <v>710</v>
      </c>
      <c r="F605" s="23" t="s">
        <v>707</v>
      </c>
      <c r="G605" s="21" t="s">
        <v>711</v>
      </c>
      <c r="H605" s="23" t="s">
        <v>697</v>
      </c>
      <c r="I605" s="21" t="s">
        <v>697</v>
      </c>
      <c r="J605" s="23" t="s">
        <v>697</v>
      </c>
      <c r="K605" s="64" t="s">
        <v>697</v>
      </c>
      <c r="L605" s="23" t="s">
        <v>697</v>
      </c>
      <c r="M605" s="23" t="s">
        <v>697</v>
      </c>
      <c r="N605" s="23" t="s">
        <v>697</v>
      </c>
      <c r="O605" s="23" t="s">
        <v>697</v>
      </c>
      <c r="P605" s="27">
        <v>0</v>
      </c>
      <c r="Q605" s="27" t="s">
        <v>704</v>
      </c>
      <c r="R605" s="27" t="s">
        <v>698</v>
      </c>
      <c r="S605" s="28" t="s">
        <v>694</v>
      </c>
      <c r="T605" s="28" t="s">
        <v>922</v>
      </c>
      <c r="U605" s="31" t="s">
        <v>3939</v>
      </c>
      <c r="V605" s="52" t="s">
        <v>905</v>
      </c>
      <c r="W605" s="20"/>
      <c r="X605" s="20"/>
      <c r="Y605" s="20"/>
      <c r="Z605" s="20" t="s">
        <v>3032</v>
      </c>
      <c r="AA605" s="20"/>
      <c r="AB605" s="20"/>
      <c r="AC605" s="20"/>
      <c r="AD605" s="20"/>
      <c r="AE605" s="20"/>
      <c r="AF605" s="20"/>
      <c r="AG605" s="20"/>
      <c r="AH605" s="27" t="s">
        <v>3940</v>
      </c>
      <c r="AI605" s="28" t="s">
        <v>704</v>
      </c>
      <c r="AJ605" s="27" t="s">
        <v>698</v>
      </c>
      <c r="AK605" s="27" t="s">
        <v>698</v>
      </c>
      <c r="AL605" s="27" t="s">
        <v>698</v>
      </c>
      <c r="AM605" s="27" t="s">
        <v>698</v>
      </c>
      <c r="AN605" s="27" t="s">
        <v>698</v>
      </c>
      <c r="AO605" s="27" t="s">
        <v>698</v>
      </c>
      <c r="AP605" s="27" t="s">
        <v>698</v>
      </c>
      <c r="AQ605" s="27" t="s">
        <v>698</v>
      </c>
      <c r="AR605" s="27" t="s">
        <v>698</v>
      </c>
      <c r="AS605" s="27" t="s">
        <v>698</v>
      </c>
      <c r="AT605" s="27" t="s">
        <v>698</v>
      </c>
      <c r="AU605" s="27" t="s">
        <v>698</v>
      </c>
      <c r="AV605" s="27" t="s">
        <v>698</v>
      </c>
      <c r="AW605" s="27" t="s">
        <v>698</v>
      </c>
      <c r="AX605" s="27" t="s">
        <v>698</v>
      </c>
      <c r="AY605" s="27" t="s">
        <v>698</v>
      </c>
      <c r="AZ605" s="27" t="s">
        <v>698</v>
      </c>
      <c r="BA605" s="27" t="s">
        <v>698</v>
      </c>
      <c r="BB605" s="27" t="s">
        <v>698</v>
      </c>
      <c r="BC605" s="27" t="s">
        <v>698</v>
      </c>
      <c r="BD605" s="27" t="s">
        <v>698</v>
      </c>
      <c r="BE605" s="27" t="s">
        <v>698</v>
      </c>
      <c r="BF605" s="27" t="s">
        <v>698</v>
      </c>
      <c r="BG605" s="27" t="s">
        <v>698</v>
      </c>
      <c r="BH605" s="27" t="s">
        <v>698</v>
      </c>
      <c r="BI605" s="27" t="s">
        <v>698</v>
      </c>
      <c r="BJ605" s="27" t="s">
        <v>698</v>
      </c>
      <c r="BK605" s="27" t="s">
        <v>698</v>
      </c>
      <c r="BL605" s="27" t="s">
        <v>698</v>
      </c>
      <c r="BM605" s="27" t="s">
        <v>698</v>
      </c>
      <c r="BN605" s="27" t="s">
        <v>698</v>
      </c>
      <c r="BO605" s="27" t="s">
        <v>698</v>
      </c>
      <c r="BP605" s="27" t="s">
        <v>698</v>
      </c>
      <c r="BQ605" s="27" t="s">
        <v>698</v>
      </c>
      <c r="BR605" s="27" t="s">
        <v>698</v>
      </c>
      <c r="BS605" s="27" t="s">
        <v>698</v>
      </c>
      <c r="BT605" s="27" t="s">
        <v>698</v>
      </c>
      <c r="BU605" s="27" t="s">
        <v>698</v>
      </c>
      <c r="BV605" s="27" t="s">
        <v>698</v>
      </c>
      <c r="BW605" s="27" t="s">
        <v>698</v>
      </c>
      <c r="BX605" s="27" t="s">
        <v>698</v>
      </c>
      <c r="BY605" s="27" t="s">
        <v>704</v>
      </c>
      <c r="BZ605" s="27" t="s">
        <v>698</v>
      </c>
      <c r="CA605" s="27" t="s">
        <v>698</v>
      </c>
      <c r="CB605" s="27" t="s">
        <v>698</v>
      </c>
      <c r="CC605" s="27" t="s">
        <v>698</v>
      </c>
      <c r="CD605" s="27" t="s">
        <v>698</v>
      </c>
      <c r="CE605" s="27" t="s">
        <v>698</v>
      </c>
      <c r="CF605" s="27" t="s">
        <v>698</v>
      </c>
      <c r="CG605" s="27" t="s">
        <v>698</v>
      </c>
      <c r="CH605" s="27" t="s">
        <v>698</v>
      </c>
      <c r="CI605" s="27" t="s">
        <v>698</v>
      </c>
      <c r="CJ605" s="27" t="s">
        <v>698</v>
      </c>
      <c r="CK605" s="27" t="s">
        <v>698</v>
      </c>
      <c r="CL605" s="27" t="s">
        <v>698</v>
      </c>
      <c r="CM605" s="27" t="s">
        <v>698</v>
      </c>
      <c r="CN605" s="27" t="s">
        <v>698</v>
      </c>
      <c r="CO605" s="27" t="s">
        <v>698</v>
      </c>
      <c r="CP605" s="27" t="s">
        <v>698</v>
      </c>
      <c r="CQ605" s="27" t="s">
        <v>698</v>
      </c>
      <c r="CR605" s="27" t="s">
        <v>698</v>
      </c>
      <c r="CS605" s="27" t="s">
        <v>698</v>
      </c>
      <c r="CT605" s="27" t="s">
        <v>698</v>
      </c>
      <c r="CU605" s="27" t="s">
        <v>698</v>
      </c>
      <c r="CV605" s="27" t="s">
        <v>698</v>
      </c>
      <c r="CW605" s="27" t="s">
        <v>698</v>
      </c>
      <c r="CX605" s="27" t="s">
        <v>698</v>
      </c>
      <c r="CY605" s="27" t="s">
        <v>698</v>
      </c>
      <c r="CZ605" s="27" t="s">
        <v>698</v>
      </c>
      <c r="DA605" s="27" t="s">
        <v>698</v>
      </c>
      <c r="DB605" s="27" t="s">
        <v>698</v>
      </c>
      <c r="DC605" s="27" t="s">
        <v>698</v>
      </c>
      <c r="DD605" s="27" t="s">
        <v>698</v>
      </c>
      <c r="DE605" s="27" t="s">
        <v>698</v>
      </c>
      <c r="DF605" s="27" t="s">
        <v>698</v>
      </c>
      <c r="DG605" s="27" t="s">
        <v>698</v>
      </c>
      <c r="DH605" s="27" t="s">
        <v>698</v>
      </c>
      <c r="DI605" s="27" t="s">
        <v>698</v>
      </c>
      <c r="DJ605" s="27" t="s">
        <v>698</v>
      </c>
      <c r="DK605" s="27" t="s">
        <v>698</v>
      </c>
      <c r="DL605" s="27" t="s">
        <v>698</v>
      </c>
      <c r="DM605" s="27" t="s">
        <v>698</v>
      </c>
      <c r="DN605" s="27" t="s">
        <v>698</v>
      </c>
      <c r="DO605" s="27" t="s">
        <v>698</v>
      </c>
      <c r="DP605" s="27" t="s">
        <v>698</v>
      </c>
      <c r="DQ605" s="27" t="s">
        <v>698</v>
      </c>
      <c r="DR605" s="27" t="s">
        <v>698</v>
      </c>
      <c r="DS605" s="27" t="s">
        <v>698</v>
      </c>
      <c r="DT605" s="27" t="s">
        <v>698</v>
      </c>
      <c r="DU605" s="27" t="s">
        <v>698</v>
      </c>
      <c r="DV605" s="27" t="s">
        <v>698</v>
      </c>
      <c r="DW605" s="27" t="s">
        <v>698</v>
      </c>
      <c r="DX605" s="27" t="s">
        <v>698</v>
      </c>
      <c r="DY605" s="27" t="s">
        <v>698</v>
      </c>
      <c r="DZ605" s="27" t="s">
        <v>698</v>
      </c>
      <c r="EA605" s="27" t="s">
        <v>698</v>
      </c>
      <c r="EB605" s="27" t="s">
        <v>698</v>
      </c>
      <c r="EC605" s="27" t="s">
        <v>698</v>
      </c>
      <c r="ED605" s="27" t="s">
        <v>698</v>
      </c>
      <c r="EE605" s="27" t="s">
        <v>698</v>
      </c>
      <c r="EF605" s="27" t="s">
        <v>698</v>
      </c>
      <c r="EG605" s="27" t="s">
        <v>698</v>
      </c>
      <c r="EH605" s="27" t="s">
        <v>698</v>
      </c>
      <c r="EI605" s="27" t="s">
        <v>698</v>
      </c>
      <c r="EJ605" s="27" t="s">
        <v>698</v>
      </c>
      <c r="EK605" s="27" t="s">
        <v>698</v>
      </c>
      <c r="EL605" s="27" t="s">
        <v>698</v>
      </c>
      <c r="EM605" s="27" t="s">
        <v>698</v>
      </c>
      <c r="EN605" s="27" t="s">
        <v>698</v>
      </c>
      <c r="EO605" s="27" t="s">
        <v>698</v>
      </c>
      <c r="EP605" s="27" t="s">
        <v>698</v>
      </c>
      <c r="EQ605" s="27" t="s">
        <v>698</v>
      </c>
      <c r="ER605" s="27" t="s">
        <v>698</v>
      </c>
      <c r="ES605" s="27" t="s">
        <v>698</v>
      </c>
      <c r="ET605" s="27" t="s">
        <v>698</v>
      </c>
      <c r="EU605" s="27" t="s">
        <v>698</v>
      </c>
      <c r="EV605" s="27" t="s">
        <v>698</v>
      </c>
      <c r="EW605" s="27" t="s">
        <v>3917</v>
      </c>
      <c r="EX605" s="27" t="s">
        <v>3918</v>
      </c>
      <c r="EY605" s="27" t="s">
        <v>2707</v>
      </c>
      <c r="EZ605" s="27" t="s">
        <v>3919</v>
      </c>
      <c r="FA605" s="27" t="s">
        <v>3920</v>
      </c>
      <c r="FB605" s="27" t="s">
        <v>3930</v>
      </c>
      <c r="FC605" s="27" t="s">
        <v>3941</v>
      </c>
      <c r="FD605" s="27" t="s">
        <v>694</v>
      </c>
      <c r="FE605" s="27" t="s">
        <v>3923</v>
      </c>
      <c r="FF605" s="42"/>
      <c r="FG605" s="42"/>
    </row>
    <row r="606" spans="1:163" x14ac:dyDescent="0.25">
      <c r="A606" s="27" t="str">
        <f t="shared" si="9"/>
        <v>IR004003002005000000000000000000000000</v>
      </c>
      <c r="B606" s="20" t="s">
        <v>3913</v>
      </c>
      <c r="C606" s="23" t="s">
        <v>2630</v>
      </c>
      <c r="D606" s="23" t="s">
        <v>711</v>
      </c>
      <c r="E606" s="23" t="s">
        <v>710</v>
      </c>
      <c r="F606" s="23" t="s">
        <v>707</v>
      </c>
      <c r="G606" s="21" t="s">
        <v>713</v>
      </c>
      <c r="H606" s="23" t="s">
        <v>697</v>
      </c>
      <c r="I606" s="21" t="s">
        <v>697</v>
      </c>
      <c r="J606" s="23" t="s">
        <v>697</v>
      </c>
      <c r="K606" s="64" t="s">
        <v>697</v>
      </c>
      <c r="L606" s="23" t="s">
        <v>697</v>
      </c>
      <c r="M606" s="23" t="s">
        <v>697</v>
      </c>
      <c r="N606" s="23" t="s">
        <v>697</v>
      </c>
      <c r="O606" s="23" t="s">
        <v>697</v>
      </c>
      <c r="P606" s="27">
        <v>0</v>
      </c>
      <c r="Q606" s="27" t="s">
        <v>704</v>
      </c>
      <c r="R606" s="27" t="s">
        <v>698</v>
      </c>
      <c r="S606" s="28" t="s">
        <v>694</v>
      </c>
      <c r="T606" s="28" t="s">
        <v>922</v>
      </c>
      <c r="U606" s="31" t="s">
        <v>3942</v>
      </c>
      <c r="V606" s="52" t="s">
        <v>905</v>
      </c>
      <c r="W606" s="20"/>
      <c r="X606" s="20"/>
      <c r="Y606" s="20"/>
      <c r="Z606" s="20" t="s">
        <v>3943</v>
      </c>
      <c r="AA606" s="20"/>
      <c r="AB606" s="20"/>
      <c r="AC606" s="20"/>
      <c r="AD606" s="20"/>
      <c r="AE606" s="20"/>
      <c r="AF606" s="20"/>
      <c r="AG606" s="20"/>
      <c r="AH606" s="27" t="s">
        <v>3944</v>
      </c>
      <c r="AI606" s="28" t="s">
        <v>704</v>
      </c>
      <c r="AJ606" s="27" t="s">
        <v>698</v>
      </c>
      <c r="AK606" s="27" t="s">
        <v>698</v>
      </c>
      <c r="AL606" s="27" t="s">
        <v>698</v>
      </c>
      <c r="AM606" s="27" t="s">
        <v>698</v>
      </c>
      <c r="AN606" s="27" t="s">
        <v>698</v>
      </c>
      <c r="AO606" s="27" t="s">
        <v>698</v>
      </c>
      <c r="AP606" s="27" t="s">
        <v>698</v>
      </c>
      <c r="AQ606" s="27" t="s">
        <v>698</v>
      </c>
      <c r="AR606" s="27" t="s">
        <v>698</v>
      </c>
      <c r="AS606" s="27" t="s">
        <v>698</v>
      </c>
      <c r="AT606" s="27" t="s">
        <v>698</v>
      </c>
      <c r="AU606" s="27" t="s">
        <v>698</v>
      </c>
      <c r="AV606" s="27" t="s">
        <v>698</v>
      </c>
      <c r="AW606" s="27" t="s">
        <v>698</v>
      </c>
      <c r="AX606" s="27" t="s">
        <v>698</v>
      </c>
      <c r="AY606" s="27" t="s">
        <v>698</v>
      </c>
      <c r="AZ606" s="27" t="s">
        <v>698</v>
      </c>
      <c r="BA606" s="27" t="s">
        <v>698</v>
      </c>
      <c r="BB606" s="27" t="s">
        <v>698</v>
      </c>
      <c r="BC606" s="27" t="s">
        <v>698</v>
      </c>
      <c r="BD606" s="27" t="s">
        <v>698</v>
      </c>
      <c r="BE606" s="27" t="s">
        <v>698</v>
      </c>
      <c r="BF606" s="27" t="s">
        <v>698</v>
      </c>
      <c r="BG606" s="27" t="s">
        <v>698</v>
      </c>
      <c r="BH606" s="27" t="s">
        <v>698</v>
      </c>
      <c r="BI606" s="27" t="s">
        <v>698</v>
      </c>
      <c r="BJ606" s="27" t="s">
        <v>698</v>
      </c>
      <c r="BK606" s="27" t="s">
        <v>698</v>
      </c>
      <c r="BL606" s="27" t="s">
        <v>698</v>
      </c>
      <c r="BM606" s="27" t="s">
        <v>698</v>
      </c>
      <c r="BN606" s="27" t="s">
        <v>698</v>
      </c>
      <c r="BO606" s="27" t="s">
        <v>698</v>
      </c>
      <c r="BP606" s="27" t="s">
        <v>698</v>
      </c>
      <c r="BQ606" s="27" t="s">
        <v>698</v>
      </c>
      <c r="BR606" s="27" t="s">
        <v>698</v>
      </c>
      <c r="BS606" s="27" t="s">
        <v>698</v>
      </c>
      <c r="BT606" s="27" t="s">
        <v>698</v>
      </c>
      <c r="BU606" s="27" t="s">
        <v>698</v>
      </c>
      <c r="BV606" s="27" t="s">
        <v>698</v>
      </c>
      <c r="BW606" s="27" t="s">
        <v>698</v>
      </c>
      <c r="BX606" s="27" t="s">
        <v>698</v>
      </c>
      <c r="BY606" s="27" t="s">
        <v>704</v>
      </c>
      <c r="BZ606" s="27" t="s">
        <v>698</v>
      </c>
      <c r="CA606" s="27" t="s">
        <v>698</v>
      </c>
      <c r="CB606" s="27" t="s">
        <v>698</v>
      </c>
      <c r="CC606" s="27" t="s">
        <v>698</v>
      </c>
      <c r="CD606" s="27" t="s">
        <v>698</v>
      </c>
      <c r="CE606" s="27" t="s">
        <v>698</v>
      </c>
      <c r="CF606" s="27" t="s">
        <v>698</v>
      </c>
      <c r="CG606" s="27" t="s">
        <v>698</v>
      </c>
      <c r="CH606" s="27" t="s">
        <v>698</v>
      </c>
      <c r="CI606" s="27" t="s">
        <v>698</v>
      </c>
      <c r="CJ606" s="27" t="s">
        <v>698</v>
      </c>
      <c r="CK606" s="27" t="s">
        <v>698</v>
      </c>
      <c r="CL606" s="27" t="s">
        <v>698</v>
      </c>
      <c r="CM606" s="27" t="s">
        <v>698</v>
      </c>
      <c r="CN606" s="27" t="s">
        <v>698</v>
      </c>
      <c r="CO606" s="27" t="s">
        <v>698</v>
      </c>
      <c r="CP606" s="27" t="s">
        <v>698</v>
      </c>
      <c r="CQ606" s="27" t="s">
        <v>698</v>
      </c>
      <c r="CR606" s="27" t="s">
        <v>698</v>
      </c>
      <c r="CS606" s="27" t="s">
        <v>698</v>
      </c>
      <c r="CT606" s="27" t="s">
        <v>698</v>
      </c>
      <c r="CU606" s="27" t="s">
        <v>698</v>
      </c>
      <c r="CV606" s="27" t="s">
        <v>698</v>
      </c>
      <c r="CW606" s="27" t="s">
        <v>698</v>
      </c>
      <c r="CX606" s="27" t="s">
        <v>698</v>
      </c>
      <c r="CY606" s="27" t="s">
        <v>698</v>
      </c>
      <c r="CZ606" s="27" t="s">
        <v>698</v>
      </c>
      <c r="DA606" s="27" t="s">
        <v>698</v>
      </c>
      <c r="DB606" s="27" t="s">
        <v>698</v>
      </c>
      <c r="DC606" s="27" t="s">
        <v>698</v>
      </c>
      <c r="DD606" s="27" t="s">
        <v>698</v>
      </c>
      <c r="DE606" s="27" t="s">
        <v>698</v>
      </c>
      <c r="DF606" s="27" t="s">
        <v>698</v>
      </c>
      <c r="DG606" s="27" t="s">
        <v>698</v>
      </c>
      <c r="DH606" s="27" t="s">
        <v>698</v>
      </c>
      <c r="DI606" s="27" t="s">
        <v>698</v>
      </c>
      <c r="DJ606" s="27" t="s">
        <v>698</v>
      </c>
      <c r="DK606" s="27" t="s">
        <v>698</v>
      </c>
      <c r="DL606" s="27" t="s">
        <v>698</v>
      </c>
      <c r="DM606" s="27" t="s">
        <v>698</v>
      </c>
      <c r="DN606" s="27" t="s">
        <v>698</v>
      </c>
      <c r="DO606" s="27" t="s">
        <v>698</v>
      </c>
      <c r="DP606" s="27" t="s">
        <v>698</v>
      </c>
      <c r="DQ606" s="27" t="s">
        <v>698</v>
      </c>
      <c r="DR606" s="27" t="s">
        <v>698</v>
      </c>
      <c r="DS606" s="27" t="s">
        <v>698</v>
      </c>
      <c r="DT606" s="27" t="s">
        <v>698</v>
      </c>
      <c r="DU606" s="27" t="s">
        <v>698</v>
      </c>
      <c r="DV606" s="27" t="s">
        <v>698</v>
      </c>
      <c r="DW606" s="27" t="s">
        <v>698</v>
      </c>
      <c r="DX606" s="27" t="s">
        <v>698</v>
      </c>
      <c r="DY606" s="27" t="s">
        <v>698</v>
      </c>
      <c r="DZ606" s="27" t="s">
        <v>698</v>
      </c>
      <c r="EA606" s="27" t="s">
        <v>698</v>
      </c>
      <c r="EB606" s="27" t="s">
        <v>698</v>
      </c>
      <c r="EC606" s="27" t="s">
        <v>698</v>
      </c>
      <c r="ED606" s="27" t="s">
        <v>698</v>
      </c>
      <c r="EE606" s="27" t="s">
        <v>698</v>
      </c>
      <c r="EF606" s="27" t="s">
        <v>698</v>
      </c>
      <c r="EG606" s="27" t="s">
        <v>698</v>
      </c>
      <c r="EH606" s="27" t="s">
        <v>698</v>
      </c>
      <c r="EI606" s="27" t="s">
        <v>698</v>
      </c>
      <c r="EJ606" s="27" t="s">
        <v>698</v>
      </c>
      <c r="EK606" s="27" t="s">
        <v>698</v>
      </c>
      <c r="EL606" s="27" t="s">
        <v>698</v>
      </c>
      <c r="EM606" s="27" t="s">
        <v>698</v>
      </c>
      <c r="EN606" s="27" t="s">
        <v>698</v>
      </c>
      <c r="EO606" s="27" t="s">
        <v>698</v>
      </c>
      <c r="EP606" s="27" t="s">
        <v>698</v>
      </c>
      <c r="EQ606" s="27" t="s">
        <v>698</v>
      </c>
      <c r="ER606" s="27" t="s">
        <v>698</v>
      </c>
      <c r="ES606" s="27" t="s">
        <v>698</v>
      </c>
      <c r="ET606" s="27" t="s">
        <v>698</v>
      </c>
      <c r="EU606" s="27" t="s">
        <v>698</v>
      </c>
      <c r="EV606" s="27" t="s">
        <v>698</v>
      </c>
      <c r="EW606" s="27" t="s">
        <v>3917</v>
      </c>
      <c r="EX606" s="27" t="s">
        <v>3918</v>
      </c>
      <c r="EY606" s="27" t="s">
        <v>2707</v>
      </c>
      <c r="EZ606" s="27" t="s">
        <v>3919</v>
      </c>
      <c r="FA606" s="27" t="s">
        <v>3920</v>
      </c>
      <c r="FB606" s="27" t="s">
        <v>3930</v>
      </c>
      <c r="FC606" s="27" t="s">
        <v>3945</v>
      </c>
      <c r="FD606" s="27" t="s">
        <v>694</v>
      </c>
      <c r="FE606" s="27" t="s">
        <v>3923</v>
      </c>
      <c r="FF606" s="42"/>
      <c r="FG606" s="42"/>
    </row>
    <row r="607" spans="1:163" x14ac:dyDescent="0.25">
      <c r="A607" s="27" t="str">
        <f t="shared" si="9"/>
        <v>IR004003003000000000000000000000000000</v>
      </c>
      <c r="B607" s="27" t="s">
        <v>694</v>
      </c>
      <c r="C607" s="23" t="s">
        <v>2630</v>
      </c>
      <c r="D607" s="23" t="s">
        <v>711</v>
      </c>
      <c r="E607" s="23" t="s">
        <v>710</v>
      </c>
      <c r="F607" s="23" t="s">
        <v>710</v>
      </c>
      <c r="G607" s="23" t="s">
        <v>697</v>
      </c>
      <c r="H607" s="23" t="s">
        <v>697</v>
      </c>
      <c r="I607" s="21" t="s">
        <v>697</v>
      </c>
      <c r="J607" s="23" t="s">
        <v>697</v>
      </c>
      <c r="K607" s="64" t="s">
        <v>697</v>
      </c>
      <c r="L607" s="23" t="s">
        <v>697</v>
      </c>
      <c r="M607" s="23" t="s">
        <v>697</v>
      </c>
      <c r="N607" s="23" t="s">
        <v>697</v>
      </c>
      <c r="O607" s="23" t="s">
        <v>697</v>
      </c>
      <c r="P607" s="27">
        <v>0</v>
      </c>
      <c r="Q607" s="27" t="s">
        <v>698</v>
      </c>
      <c r="R607" s="27" t="s">
        <v>698</v>
      </c>
      <c r="S607" s="28" t="s">
        <v>694</v>
      </c>
      <c r="T607" s="28" t="s">
        <v>922</v>
      </c>
      <c r="U607" s="31" t="s">
        <v>3946</v>
      </c>
      <c r="V607" s="52" t="s">
        <v>905</v>
      </c>
      <c r="W607" s="20"/>
      <c r="X607" s="20"/>
      <c r="Y607" s="20" t="s">
        <v>3947</v>
      </c>
      <c r="Z607" s="20"/>
      <c r="AA607" s="20"/>
      <c r="AB607" s="20"/>
      <c r="AC607" s="20"/>
      <c r="AD607" s="20"/>
      <c r="AE607" s="20"/>
      <c r="AF607" s="20"/>
      <c r="AG607" s="20"/>
      <c r="AH607" s="27" t="s">
        <v>3948</v>
      </c>
      <c r="AI607" s="28" t="s">
        <v>698</v>
      </c>
      <c r="AJ607" s="27" t="s">
        <v>694</v>
      </c>
      <c r="AK607" s="27" t="s">
        <v>694</v>
      </c>
      <c r="AL607" s="27" t="s">
        <v>694</v>
      </c>
      <c r="AM607" s="27" t="s">
        <v>694</v>
      </c>
      <c r="AN607" s="27" t="s">
        <v>694</v>
      </c>
      <c r="AO607" s="27" t="s">
        <v>694</v>
      </c>
      <c r="AP607" s="27" t="s">
        <v>694</v>
      </c>
      <c r="AQ607" s="27" t="s">
        <v>694</v>
      </c>
      <c r="AR607" s="27" t="s">
        <v>694</v>
      </c>
      <c r="AS607" s="27" t="s">
        <v>694</v>
      </c>
      <c r="AT607" s="27" t="s">
        <v>694</v>
      </c>
      <c r="AU607" s="27" t="s">
        <v>694</v>
      </c>
      <c r="AV607" s="27" t="s">
        <v>694</v>
      </c>
      <c r="AW607" s="27" t="s">
        <v>694</v>
      </c>
      <c r="AX607" s="27" t="s">
        <v>694</v>
      </c>
      <c r="AY607" s="27" t="s">
        <v>694</v>
      </c>
      <c r="AZ607" s="27" t="s">
        <v>694</v>
      </c>
      <c r="BA607" s="27" t="s">
        <v>694</v>
      </c>
      <c r="BB607" s="27" t="s">
        <v>694</v>
      </c>
      <c r="BC607" s="27" t="s">
        <v>694</v>
      </c>
      <c r="BD607" s="27" t="s">
        <v>694</v>
      </c>
      <c r="BE607" s="27" t="s">
        <v>694</v>
      </c>
      <c r="BF607" s="27" t="s">
        <v>694</v>
      </c>
      <c r="BG607" s="27" t="s">
        <v>694</v>
      </c>
      <c r="BH607" s="27" t="s">
        <v>694</v>
      </c>
      <c r="BI607" s="27" t="s">
        <v>694</v>
      </c>
      <c r="BJ607" s="27" t="s">
        <v>694</v>
      </c>
      <c r="BK607" s="27" t="s">
        <v>694</v>
      </c>
      <c r="BL607" s="27" t="s">
        <v>694</v>
      </c>
      <c r="BM607" s="27" t="s">
        <v>694</v>
      </c>
      <c r="BN607" s="27" t="s">
        <v>694</v>
      </c>
      <c r="BO607" s="27" t="s">
        <v>694</v>
      </c>
      <c r="BP607" s="27" t="s">
        <v>694</v>
      </c>
      <c r="BQ607" s="27" t="s">
        <v>694</v>
      </c>
      <c r="BR607" s="27" t="s">
        <v>694</v>
      </c>
      <c r="BS607" s="27" t="s">
        <v>694</v>
      </c>
      <c r="BT607" s="27" t="s">
        <v>694</v>
      </c>
      <c r="BU607" s="27" t="s">
        <v>694</v>
      </c>
      <c r="BV607" s="27" t="s">
        <v>694</v>
      </c>
      <c r="BW607" s="27" t="s">
        <v>694</v>
      </c>
      <c r="BX607" s="27" t="s">
        <v>694</v>
      </c>
      <c r="BY607" s="27" t="s">
        <v>694</v>
      </c>
      <c r="BZ607" s="27" t="s">
        <v>694</v>
      </c>
      <c r="CA607" s="27" t="s">
        <v>694</v>
      </c>
      <c r="CB607" s="27" t="s">
        <v>694</v>
      </c>
      <c r="CC607" s="27" t="s">
        <v>694</v>
      </c>
      <c r="CD607" s="27" t="s">
        <v>694</v>
      </c>
      <c r="CE607" s="27" t="s">
        <v>694</v>
      </c>
      <c r="CF607" s="27" t="s">
        <v>694</v>
      </c>
      <c r="CG607" s="27" t="s">
        <v>694</v>
      </c>
      <c r="CH607" s="27" t="s">
        <v>694</v>
      </c>
      <c r="CI607" s="27" t="s">
        <v>694</v>
      </c>
      <c r="CJ607" s="27" t="s">
        <v>694</v>
      </c>
      <c r="CK607" s="27" t="s">
        <v>694</v>
      </c>
      <c r="CL607" s="27" t="s">
        <v>694</v>
      </c>
      <c r="CM607" s="27" t="s">
        <v>694</v>
      </c>
      <c r="CN607" s="27" t="s">
        <v>694</v>
      </c>
      <c r="CO607" s="27" t="s">
        <v>694</v>
      </c>
      <c r="CP607" s="27" t="s">
        <v>694</v>
      </c>
      <c r="CQ607" s="27" t="s">
        <v>694</v>
      </c>
      <c r="CR607" s="27" t="s">
        <v>694</v>
      </c>
      <c r="CS607" s="27" t="s">
        <v>694</v>
      </c>
      <c r="CT607" s="27" t="s">
        <v>694</v>
      </c>
      <c r="CU607" s="27" t="s">
        <v>694</v>
      </c>
      <c r="CV607" s="27" t="s">
        <v>694</v>
      </c>
      <c r="CW607" s="27" t="s">
        <v>694</v>
      </c>
      <c r="CX607" s="27" t="s">
        <v>694</v>
      </c>
      <c r="CY607" s="27" t="s">
        <v>694</v>
      </c>
      <c r="CZ607" s="27" t="s">
        <v>694</v>
      </c>
      <c r="DA607" s="27" t="s">
        <v>694</v>
      </c>
      <c r="DB607" s="27" t="s">
        <v>694</v>
      </c>
      <c r="DC607" s="27" t="s">
        <v>694</v>
      </c>
      <c r="DD607" s="27" t="s">
        <v>694</v>
      </c>
      <c r="DE607" s="27" t="s">
        <v>694</v>
      </c>
      <c r="DF607" s="27" t="s">
        <v>694</v>
      </c>
      <c r="DG607" s="27" t="s">
        <v>694</v>
      </c>
      <c r="DH607" s="27" t="s">
        <v>694</v>
      </c>
      <c r="DI607" s="27" t="s">
        <v>694</v>
      </c>
      <c r="DJ607" s="27" t="s">
        <v>694</v>
      </c>
      <c r="DK607" s="27" t="s">
        <v>694</v>
      </c>
      <c r="DL607" s="27" t="s">
        <v>694</v>
      </c>
      <c r="DM607" s="27" t="s">
        <v>694</v>
      </c>
      <c r="DN607" s="27" t="s">
        <v>694</v>
      </c>
      <c r="DO607" s="27" t="s">
        <v>694</v>
      </c>
      <c r="DP607" s="27" t="s">
        <v>694</v>
      </c>
      <c r="DQ607" s="27" t="s">
        <v>694</v>
      </c>
      <c r="DR607" s="27" t="s">
        <v>694</v>
      </c>
      <c r="DS607" s="27" t="s">
        <v>694</v>
      </c>
      <c r="DT607" s="27" t="s">
        <v>694</v>
      </c>
      <c r="DU607" s="27" t="s">
        <v>694</v>
      </c>
      <c r="DV607" s="27" t="s">
        <v>694</v>
      </c>
      <c r="DW607" s="27" t="s">
        <v>694</v>
      </c>
      <c r="DX607" s="27" t="s">
        <v>694</v>
      </c>
      <c r="DY607" s="27" t="s">
        <v>694</v>
      </c>
      <c r="DZ607" s="27" t="s">
        <v>694</v>
      </c>
      <c r="EA607" s="27" t="s">
        <v>694</v>
      </c>
      <c r="EB607" s="27" t="s">
        <v>694</v>
      </c>
      <c r="EC607" s="27" t="s">
        <v>694</v>
      </c>
      <c r="ED607" s="27" t="s">
        <v>694</v>
      </c>
      <c r="EE607" s="27" t="s">
        <v>694</v>
      </c>
      <c r="EF607" s="27" t="s">
        <v>694</v>
      </c>
      <c r="EG607" s="27" t="s">
        <v>694</v>
      </c>
      <c r="EH607" s="27" t="s">
        <v>694</v>
      </c>
      <c r="EI607" s="27" t="s">
        <v>694</v>
      </c>
      <c r="EJ607" s="27" t="s">
        <v>694</v>
      </c>
      <c r="EK607" s="27" t="s">
        <v>694</v>
      </c>
      <c r="EL607" s="27" t="s">
        <v>694</v>
      </c>
      <c r="EM607" s="27" t="s">
        <v>694</v>
      </c>
      <c r="EN607" s="27" t="s">
        <v>694</v>
      </c>
      <c r="EO607" s="27" t="s">
        <v>694</v>
      </c>
      <c r="EP607" s="27" t="s">
        <v>694</v>
      </c>
      <c r="EQ607" s="27" t="s">
        <v>694</v>
      </c>
      <c r="ER607" s="27" t="s">
        <v>694</v>
      </c>
      <c r="ES607" s="27" t="s">
        <v>694</v>
      </c>
      <c r="ET607" s="27" t="s">
        <v>694</v>
      </c>
      <c r="EU607" s="27" t="s">
        <v>694</v>
      </c>
      <c r="EV607" s="27" t="s">
        <v>694</v>
      </c>
      <c r="EW607" s="27" t="s">
        <v>694</v>
      </c>
      <c r="EX607" s="27" t="s">
        <v>694</v>
      </c>
      <c r="EY607" s="27" t="s">
        <v>694</v>
      </c>
      <c r="EZ607" s="27" t="s">
        <v>694</v>
      </c>
      <c r="FA607" s="27" t="s">
        <v>694</v>
      </c>
      <c r="FB607" s="27" t="s">
        <v>694</v>
      </c>
      <c r="FC607" s="27" t="s">
        <v>694</v>
      </c>
      <c r="FD607" s="27" t="s">
        <v>694</v>
      </c>
      <c r="FE607" s="27" t="s">
        <v>694</v>
      </c>
      <c r="FF607" s="42"/>
      <c r="FG607" s="42"/>
    </row>
    <row r="608" spans="1:163" x14ac:dyDescent="0.25">
      <c r="A608" s="27" t="str">
        <f t="shared" si="9"/>
        <v>IR004003003001000000000000000000000000</v>
      </c>
      <c r="B608" s="20" t="s">
        <v>3913</v>
      </c>
      <c r="C608" s="23" t="s">
        <v>2630</v>
      </c>
      <c r="D608" s="23" t="s">
        <v>711</v>
      </c>
      <c r="E608" s="23" t="s">
        <v>710</v>
      </c>
      <c r="F608" s="23" t="s">
        <v>710</v>
      </c>
      <c r="G608" s="21" t="s">
        <v>702</v>
      </c>
      <c r="H608" s="23" t="s">
        <v>697</v>
      </c>
      <c r="I608" s="21" t="s">
        <v>697</v>
      </c>
      <c r="J608" s="23" t="s">
        <v>697</v>
      </c>
      <c r="K608" s="64" t="s">
        <v>697</v>
      </c>
      <c r="L608" s="23" t="s">
        <v>697</v>
      </c>
      <c r="M608" s="23" t="s">
        <v>697</v>
      </c>
      <c r="N608" s="23" t="s">
        <v>697</v>
      </c>
      <c r="O608" s="23" t="s">
        <v>697</v>
      </c>
      <c r="P608" s="27">
        <v>0</v>
      </c>
      <c r="Q608" s="27" t="s">
        <v>704</v>
      </c>
      <c r="R608" s="27" t="s">
        <v>698</v>
      </c>
      <c r="S608" s="28" t="s">
        <v>694</v>
      </c>
      <c r="T608" s="28" t="s">
        <v>922</v>
      </c>
      <c r="U608" s="31" t="s">
        <v>3949</v>
      </c>
      <c r="V608" s="52" t="s">
        <v>905</v>
      </c>
      <c r="W608" s="20"/>
      <c r="X608" s="20"/>
      <c r="Y608" s="20"/>
      <c r="Z608" s="20" t="s">
        <v>3950</v>
      </c>
      <c r="AA608" s="20"/>
      <c r="AB608" s="20"/>
      <c r="AC608" s="20"/>
      <c r="AD608" s="20"/>
      <c r="AE608" s="20"/>
      <c r="AF608" s="20"/>
      <c r="AG608" s="20"/>
      <c r="AH608" s="27" t="s">
        <v>3951</v>
      </c>
      <c r="AI608" s="28" t="s">
        <v>704</v>
      </c>
      <c r="AJ608" s="27" t="s">
        <v>698</v>
      </c>
      <c r="AK608" s="27" t="s">
        <v>698</v>
      </c>
      <c r="AL608" s="27" t="s">
        <v>698</v>
      </c>
      <c r="AM608" s="27" t="s">
        <v>698</v>
      </c>
      <c r="AN608" s="27" t="s">
        <v>698</v>
      </c>
      <c r="AO608" s="27" t="s">
        <v>698</v>
      </c>
      <c r="AP608" s="27" t="s">
        <v>698</v>
      </c>
      <c r="AQ608" s="27" t="s">
        <v>698</v>
      </c>
      <c r="AR608" s="27" t="s">
        <v>698</v>
      </c>
      <c r="AS608" s="27" t="s">
        <v>698</v>
      </c>
      <c r="AT608" s="27" t="s">
        <v>698</v>
      </c>
      <c r="AU608" s="27" t="s">
        <v>698</v>
      </c>
      <c r="AV608" s="27" t="s">
        <v>698</v>
      </c>
      <c r="AW608" s="27" t="s">
        <v>698</v>
      </c>
      <c r="AX608" s="27" t="s">
        <v>698</v>
      </c>
      <c r="AY608" s="27" t="s">
        <v>698</v>
      </c>
      <c r="AZ608" s="27" t="s">
        <v>698</v>
      </c>
      <c r="BA608" s="27" t="s">
        <v>698</v>
      </c>
      <c r="BB608" s="27" t="s">
        <v>698</v>
      </c>
      <c r="BC608" s="27" t="s">
        <v>698</v>
      </c>
      <c r="BD608" s="27" t="s">
        <v>698</v>
      </c>
      <c r="BE608" s="27" t="s">
        <v>698</v>
      </c>
      <c r="BF608" s="27" t="s">
        <v>698</v>
      </c>
      <c r="BG608" s="27" t="s">
        <v>698</v>
      </c>
      <c r="BH608" s="27" t="s">
        <v>698</v>
      </c>
      <c r="BI608" s="27" t="s">
        <v>698</v>
      </c>
      <c r="BJ608" s="27" t="s">
        <v>698</v>
      </c>
      <c r="BK608" s="27" t="s">
        <v>698</v>
      </c>
      <c r="BL608" s="27" t="s">
        <v>698</v>
      </c>
      <c r="BM608" s="27" t="s">
        <v>698</v>
      </c>
      <c r="BN608" s="27" t="s">
        <v>698</v>
      </c>
      <c r="BO608" s="27" t="s">
        <v>698</v>
      </c>
      <c r="BP608" s="27" t="s">
        <v>698</v>
      </c>
      <c r="BQ608" s="27" t="s">
        <v>698</v>
      </c>
      <c r="BR608" s="27" t="s">
        <v>698</v>
      </c>
      <c r="BS608" s="27" t="s">
        <v>698</v>
      </c>
      <c r="BT608" s="27" t="s">
        <v>698</v>
      </c>
      <c r="BU608" s="27" t="s">
        <v>698</v>
      </c>
      <c r="BV608" s="27" t="s">
        <v>698</v>
      </c>
      <c r="BW608" s="27" t="s">
        <v>698</v>
      </c>
      <c r="BX608" s="27" t="s">
        <v>698</v>
      </c>
      <c r="BY608" s="27" t="s">
        <v>704</v>
      </c>
      <c r="BZ608" s="27" t="s">
        <v>698</v>
      </c>
      <c r="CA608" s="27" t="s">
        <v>698</v>
      </c>
      <c r="CB608" s="27" t="s">
        <v>698</v>
      </c>
      <c r="CC608" s="27" t="s">
        <v>698</v>
      </c>
      <c r="CD608" s="27" t="s">
        <v>698</v>
      </c>
      <c r="CE608" s="27" t="s">
        <v>698</v>
      </c>
      <c r="CF608" s="27" t="s">
        <v>698</v>
      </c>
      <c r="CG608" s="27" t="s">
        <v>698</v>
      </c>
      <c r="CH608" s="27" t="s">
        <v>698</v>
      </c>
      <c r="CI608" s="27" t="s">
        <v>698</v>
      </c>
      <c r="CJ608" s="27" t="s">
        <v>698</v>
      </c>
      <c r="CK608" s="27" t="s">
        <v>698</v>
      </c>
      <c r="CL608" s="27" t="s">
        <v>698</v>
      </c>
      <c r="CM608" s="27" t="s">
        <v>698</v>
      </c>
      <c r="CN608" s="27" t="s">
        <v>698</v>
      </c>
      <c r="CO608" s="27" t="s">
        <v>698</v>
      </c>
      <c r="CP608" s="27" t="s">
        <v>698</v>
      </c>
      <c r="CQ608" s="27" t="s">
        <v>698</v>
      </c>
      <c r="CR608" s="27" t="s">
        <v>698</v>
      </c>
      <c r="CS608" s="27" t="s">
        <v>698</v>
      </c>
      <c r="CT608" s="27" t="s">
        <v>698</v>
      </c>
      <c r="CU608" s="27" t="s">
        <v>698</v>
      </c>
      <c r="CV608" s="27" t="s">
        <v>698</v>
      </c>
      <c r="CW608" s="27" t="s">
        <v>698</v>
      </c>
      <c r="CX608" s="27" t="s">
        <v>698</v>
      </c>
      <c r="CY608" s="27" t="s">
        <v>698</v>
      </c>
      <c r="CZ608" s="27" t="s">
        <v>698</v>
      </c>
      <c r="DA608" s="27" t="s">
        <v>698</v>
      </c>
      <c r="DB608" s="27" t="s">
        <v>698</v>
      </c>
      <c r="DC608" s="27" t="s">
        <v>698</v>
      </c>
      <c r="DD608" s="27" t="s">
        <v>698</v>
      </c>
      <c r="DE608" s="27" t="s">
        <v>698</v>
      </c>
      <c r="DF608" s="27" t="s">
        <v>698</v>
      </c>
      <c r="DG608" s="27" t="s">
        <v>698</v>
      </c>
      <c r="DH608" s="27" t="s">
        <v>698</v>
      </c>
      <c r="DI608" s="27" t="s">
        <v>698</v>
      </c>
      <c r="DJ608" s="27" t="s">
        <v>698</v>
      </c>
      <c r="DK608" s="27" t="s">
        <v>698</v>
      </c>
      <c r="DL608" s="27" t="s">
        <v>698</v>
      </c>
      <c r="DM608" s="27" t="s">
        <v>698</v>
      </c>
      <c r="DN608" s="27" t="s">
        <v>698</v>
      </c>
      <c r="DO608" s="27" t="s">
        <v>698</v>
      </c>
      <c r="DP608" s="27" t="s">
        <v>698</v>
      </c>
      <c r="DQ608" s="27" t="s">
        <v>698</v>
      </c>
      <c r="DR608" s="27" t="s">
        <v>698</v>
      </c>
      <c r="DS608" s="27" t="s">
        <v>698</v>
      </c>
      <c r="DT608" s="27" t="s">
        <v>698</v>
      </c>
      <c r="DU608" s="27" t="s">
        <v>698</v>
      </c>
      <c r="DV608" s="27" t="s">
        <v>698</v>
      </c>
      <c r="DW608" s="27" t="s">
        <v>698</v>
      </c>
      <c r="DX608" s="27" t="s">
        <v>698</v>
      </c>
      <c r="DY608" s="27" t="s">
        <v>698</v>
      </c>
      <c r="DZ608" s="27" t="s">
        <v>698</v>
      </c>
      <c r="EA608" s="27" t="s">
        <v>698</v>
      </c>
      <c r="EB608" s="27" t="s">
        <v>698</v>
      </c>
      <c r="EC608" s="27" t="s">
        <v>698</v>
      </c>
      <c r="ED608" s="27" t="s">
        <v>698</v>
      </c>
      <c r="EE608" s="27" t="s">
        <v>698</v>
      </c>
      <c r="EF608" s="27" t="s">
        <v>698</v>
      </c>
      <c r="EG608" s="27" t="s">
        <v>698</v>
      </c>
      <c r="EH608" s="27" t="s">
        <v>698</v>
      </c>
      <c r="EI608" s="27" t="s">
        <v>698</v>
      </c>
      <c r="EJ608" s="27" t="s">
        <v>698</v>
      </c>
      <c r="EK608" s="27" t="s">
        <v>698</v>
      </c>
      <c r="EL608" s="27" t="s">
        <v>698</v>
      </c>
      <c r="EM608" s="27" t="s">
        <v>698</v>
      </c>
      <c r="EN608" s="27" t="s">
        <v>698</v>
      </c>
      <c r="EO608" s="27" t="s">
        <v>698</v>
      </c>
      <c r="EP608" s="27" t="s">
        <v>698</v>
      </c>
      <c r="EQ608" s="27" t="s">
        <v>698</v>
      </c>
      <c r="ER608" s="27" t="s">
        <v>698</v>
      </c>
      <c r="ES608" s="27" t="s">
        <v>698</v>
      </c>
      <c r="ET608" s="27" t="s">
        <v>698</v>
      </c>
      <c r="EU608" s="27" t="s">
        <v>698</v>
      </c>
      <c r="EV608" s="27" t="s">
        <v>698</v>
      </c>
      <c r="EW608" s="27" t="s">
        <v>3917</v>
      </c>
      <c r="EX608" s="27" t="s">
        <v>3918</v>
      </c>
      <c r="EY608" s="27" t="s">
        <v>2707</v>
      </c>
      <c r="EZ608" s="27" t="s">
        <v>3919</v>
      </c>
      <c r="FA608" s="27" t="s">
        <v>3920</v>
      </c>
      <c r="FB608" s="27" t="s">
        <v>3952</v>
      </c>
      <c r="FC608" s="27" t="s">
        <v>3953</v>
      </c>
      <c r="FD608" s="27" t="s">
        <v>694</v>
      </c>
      <c r="FE608" s="27" t="s">
        <v>3923</v>
      </c>
      <c r="FF608" s="42"/>
      <c r="FG608" s="42"/>
    </row>
    <row r="609" spans="1:163" x14ac:dyDescent="0.25">
      <c r="A609" s="27" t="str">
        <f t="shared" si="9"/>
        <v>IR004003003002000000000000000000000000</v>
      </c>
      <c r="B609" s="20" t="s">
        <v>3913</v>
      </c>
      <c r="C609" s="23" t="s">
        <v>2630</v>
      </c>
      <c r="D609" s="23" t="s">
        <v>711</v>
      </c>
      <c r="E609" s="23" t="s">
        <v>710</v>
      </c>
      <c r="F609" s="23" t="s">
        <v>710</v>
      </c>
      <c r="G609" s="21" t="s">
        <v>707</v>
      </c>
      <c r="H609" s="23" t="s">
        <v>697</v>
      </c>
      <c r="I609" s="21" t="s">
        <v>697</v>
      </c>
      <c r="J609" s="23" t="s">
        <v>697</v>
      </c>
      <c r="K609" s="64" t="s">
        <v>697</v>
      </c>
      <c r="L609" s="23" t="s">
        <v>697</v>
      </c>
      <c r="M609" s="23" t="s">
        <v>697</v>
      </c>
      <c r="N609" s="23" t="s">
        <v>697</v>
      </c>
      <c r="O609" s="23" t="s">
        <v>697</v>
      </c>
      <c r="P609" s="27">
        <v>0</v>
      </c>
      <c r="Q609" s="27" t="s">
        <v>704</v>
      </c>
      <c r="R609" s="27" t="s">
        <v>698</v>
      </c>
      <c r="S609" s="28" t="s">
        <v>694</v>
      </c>
      <c r="T609" s="28" t="s">
        <v>922</v>
      </c>
      <c r="U609" s="31" t="s">
        <v>3954</v>
      </c>
      <c r="V609" s="52" t="s">
        <v>905</v>
      </c>
      <c r="W609" s="20"/>
      <c r="X609" s="20"/>
      <c r="Y609" s="20"/>
      <c r="Z609" s="20" t="s">
        <v>3928</v>
      </c>
      <c r="AA609" s="20"/>
      <c r="AB609" s="20"/>
      <c r="AC609" s="20"/>
      <c r="AD609" s="20"/>
      <c r="AE609" s="20"/>
      <c r="AF609" s="20"/>
      <c r="AG609" s="20"/>
      <c r="AH609" s="27" t="s">
        <v>3955</v>
      </c>
      <c r="AI609" s="28" t="s">
        <v>704</v>
      </c>
      <c r="AJ609" s="27" t="s">
        <v>698</v>
      </c>
      <c r="AK609" s="27" t="s">
        <v>698</v>
      </c>
      <c r="AL609" s="27" t="s">
        <v>698</v>
      </c>
      <c r="AM609" s="27" t="s">
        <v>698</v>
      </c>
      <c r="AN609" s="27" t="s">
        <v>698</v>
      </c>
      <c r="AO609" s="27" t="s">
        <v>698</v>
      </c>
      <c r="AP609" s="27" t="s">
        <v>698</v>
      </c>
      <c r="AQ609" s="27" t="s">
        <v>698</v>
      </c>
      <c r="AR609" s="27" t="s">
        <v>698</v>
      </c>
      <c r="AS609" s="27" t="s">
        <v>698</v>
      </c>
      <c r="AT609" s="27" t="s">
        <v>698</v>
      </c>
      <c r="AU609" s="27" t="s">
        <v>698</v>
      </c>
      <c r="AV609" s="27" t="s">
        <v>698</v>
      </c>
      <c r="AW609" s="27" t="s">
        <v>698</v>
      </c>
      <c r="AX609" s="27" t="s">
        <v>698</v>
      </c>
      <c r="AY609" s="27" t="s">
        <v>698</v>
      </c>
      <c r="AZ609" s="27" t="s">
        <v>698</v>
      </c>
      <c r="BA609" s="27" t="s">
        <v>698</v>
      </c>
      <c r="BB609" s="27" t="s">
        <v>698</v>
      </c>
      <c r="BC609" s="27" t="s">
        <v>698</v>
      </c>
      <c r="BD609" s="27" t="s">
        <v>698</v>
      </c>
      <c r="BE609" s="27" t="s">
        <v>698</v>
      </c>
      <c r="BF609" s="27" t="s">
        <v>698</v>
      </c>
      <c r="BG609" s="27" t="s">
        <v>698</v>
      </c>
      <c r="BH609" s="27" t="s">
        <v>698</v>
      </c>
      <c r="BI609" s="27" t="s">
        <v>698</v>
      </c>
      <c r="BJ609" s="27" t="s">
        <v>698</v>
      </c>
      <c r="BK609" s="27" t="s">
        <v>698</v>
      </c>
      <c r="BL609" s="27" t="s">
        <v>698</v>
      </c>
      <c r="BM609" s="27" t="s">
        <v>698</v>
      </c>
      <c r="BN609" s="27" t="s">
        <v>698</v>
      </c>
      <c r="BO609" s="27" t="s">
        <v>698</v>
      </c>
      <c r="BP609" s="27" t="s">
        <v>698</v>
      </c>
      <c r="BQ609" s="27" t="s">
        <v>698</v>
      </c>
      <c r="BR609" s="27" t="s">
        <v>698</v>
      </c>
      <c r="BS609" s="27" t="s">
        <v>698</v>
      </c>
      <c r="BT609" s="27" t="s">
        <v>698</v>
      </c>
      <c r="BU609" s="27" t="s">
        <v>698</v>
      </c>
      <c r="BV609" s="27" t="s">
        <v>698</v>
      </c>
      <c r="BW609" s="27" t="s">
        <v>698</v>
      </c>
      <c r="BX609" s="27" t="s">
        <v>698</v>
      </c>
      <c r="BY609" s="27" t="s">
        <v>704</v>
      </c>
      <c r="BZ609" s="27" t="s">
        <v>698</v>
      </c>
      <c r="CA609" s="27" t="s">
        <v>698</v>
      </c>
      <c r="CB609" s="27" t="s">
        <v>698</v>
      </c>
      <c r="CC609" s="27" t="s">
        <v>698</v>
      </c>
      <c r="CD609" s="27" t="s">
        <v>698</v>
      </c>
      <c r="CE609" s="27" t="s">
        <v>698</v>
      </c>
      <c r="CF609" s="27" t="s">
        <v>698</v>
      </c>
      <c r="CG609" s="27" t="s">
        <v>698</v>
      </c>
      <c r="CH609" s="27" t="s">
        <v>698</v>
      </c>
      <c r="CI609" s="27" t="s">
        <v>698</v>
      </c>
      <c r="CJ609" s="27" t="s">
        <v>698</v>
      </c>
      <c r="CK609" s="27" t="s">
        <v>698</v>
      </c>
      <c r="CL609" s="27" t="s">
        <v>698</v>
      </c>
      <c r="CM609" s="27" t="s">
        <v>698</v>
      </c>
      <c r="CN609" s="27" t="s">
        <v>698</v>
      </c>
      <c r="CO609" s="27" t="s">
        <v>698</v>
      </c>
      <c r="CP609" s="27" t="s">
        <v>698</v>
      </c>
      <c r="CQ609" s="27" t="s">
        <v>698</v>
      </c>
      <c r="CR609" s="27" t="s">
        <v>698</v>
      </c>
      <c r="CS609" s="27" t="s">
        <v>698</v>
      </c>
      <c r="CT609" s="27" t="s">
        <v>698</v>
      </c>
      <c r="CU609" s="27" t="s">
        <v>698</v>
      </c>
      <c r="CV609" s="27" t="s">
        <v>698</v>
      </c>
      <c r="CW609" s="27" t="s">
        <v>698</v>
      </c>
      <c r="CX609" s="27" t="s">
        <v>698</v>
      </c>
      <c r="CY609" s="27" t="s">
        <v>698</v>
      </c>
      <c r="CZ609" s="27" t="s">
        <v>698</v>
      </c>
      <c r="DA609" s="27" t="s">
        <v>698</v>
      </c>
      <c r="DB609" s="27" t="s">
        <v>698</v>
      </c>
      <c r="DC609" s="27" t="s">
        <v>698</v>
      </c>
      <c r="DD609" s="27" t="s">
        <v>698</v>
      </c>
      <c r="DE609" s="27" t="s">
        <v>698</v>
      </c>
      <c r="DF609" s="27" t="s">
        <v>698</v>
      </c>
      <c r="DG609" s="27" t="s">
        <v>698</v>
      </c>
      <c r="DH609" s="27" t="s">
        <v>698</v>
      </c>
      <c r="DI609" s="27" t="s">
        <v>698</v>
      </c>
      <c r="DJ609" s="27" t="s">
        <v>698</v>
      </c>
      <c r="DK609" s="27" t="s">
        <v>698</v>
      </c>
      <c r="DL609" s="27" t="s">
        <v>698</v>
      </c>
      <c r="DM609" s="27" t="s">
        <v>698</v>
      </c>
      <c r="DN609" s="27" t="s">
        <v>698</v>
      </c>
      <c r="DO609" s="27" t="s">
        <v>698</v>
      </c>
      <c r="DP609" s="27" t="s">
        <v>698</v>
      </c>
      <c r="DQ609" s="27" t="s">
        <v>698</v>
      </c>
      <c r="DR609" s="27" t="s">
        <v>698</v>
      </c>
      <c r="DS609" s="27" t="s">
        <v>698</v>
      </c>
      <c r="DT609" s="27" t="s">
        <v>698</v>
      </c>
      <c r="DU609" s="27" t="s">
        <v>698</v>
      </c>
      <c r="DV609" s="27" t="s">
        <v>698</v>
      </c>
      <c r="DW609" s="27" t="s">
        <v>698</v>
      </c>
      <c r="DX609" s="27" t="s">
        <v>698</v>
      </c>
      <c r="DY609" s="27" t="s">
        <v>698</v>
      </c>
      <c r="DZ609" s="27" t="s">
        <v>698</v>
      </c>
      <c r="EA609" s="27" t="s">
        <v>698</v>
      </c>
      <c r="EB609" s="27" t="s">
        <v>698</v>
      </c>
      <c r="EC609" s="27" t="s">
        <v>698</v>
      </c>
      <c r="ED609" s="27" t="s">
        <v>698</v>
      </c>
      <c r="EE609" s="27" t="s">
        <v>698</v>
      </c>
      <c r="EF609" s="27" t="s">
        <v>698</v>
      </c>
      <c r="EG609" s="27" t="s">
        <v>698</v>
      </c>
      <c r="EH609" s="27" t="s">
        <v>698</v>
      </c>
      <c r="EI609" s="27" t="s">
        <v>698</v>
      </c>
      <c r="EJ609" s="27" t="s">
        <v>698</v>
      </c>
      <c r="EK609" s="27" t="s">
        <v>698</v>
      </c>
      <c r="EL609" s="27" t="s">
        <v>698</v>
      </c>
      <c r="EM609" s="27" t="s">
        <v>698</v>
      </c>
      <c r="EN609" s="27" t="s">
        <v>698</v>
      </c>
      <c r="EO609" s="27" t="s">
        <v>698</v>
      </c>
      <c r="EP609" s="27" t="s">
        <v>698</v>
      </c>
      <c r="EQ609" s="27" t="s">
        <v>698</v>
      </c>
      <c r="ER609" s="27" t="s">
        <v>698</v>
      </c>
      <c r="ES609" s="27" t="s">
        <v>698</v>
      </c>
      <c r="ET609" s="27" t="s">
        <v>698</v>
      </c>
      <c r="EU609" s="27" t="s">
        <v>698</v>
      </c>
      <c r="EV609" s="27" t="s">
        <v>698</v>
      </c>
      <c r="EW609" s="27" t="s">
        <v>3917</v>
      </c>
      <c r="EX609" s="27" t="s">
        <v>3918</v>
      </c>
      <c r="EY609" s="27" t="s">
        <v>2707</v>
      </c>
      <c r="EZ609" s="27" t="s">
        <v>3919</v>
      </c>
      <c r="FA609" s="27" t="s">
        <v>3920</v>
      </c>
      <c r="FB609" s="27" t="s">
        <v>3952</v>
      </c>
      <c r="FC609" s="27" t="s">
        <v>3953</v>
      </c>
      <c r="FD609" s="27" t="s">
        <v>694</v>
      </c>
      <c r="FE609" s="27" t="s">
        <v>3923</v>
      </c>
      <c r="FF609" s="42"/>
      <c r="FG609" s="42"/>
    </row>
    <row r="610" spans="1:163" x14ac:dyDescent="0.25">
      <c r="A610" s="27" t="str">
        <f t="shared" si="9"/>
        <v>IR004003003003000000000000000000000000</v>
      </c>
      <c r="B610" s="20" t="s">
        <v>3913</v>
      </c>
      <c r="C610" s="23" t="s">
        <v>2630</v>
      </c>
      <c r="D610" s="23" t="s">
        <v>711</v>
      </c>
      <c r="E610" s="23" t="s">
        <v>710</v>
      </c>
      <c r="F610" s="23" t="s">
        <v>710</v>
      </c>
      <c r="G610" s="21" t="s">
        <v>710</v>
      </c>
      <c r="H610" s="23" t="s">
        <v>697</v>
      </c>
      <c r="I610" s="21" t="s">
        <v>697</v>
      </c>
      <c r="J610" s="23" t="s">
        <v>697</v>
      </c>
      <c r="K610" s="64" t="s">
        <v>697</v>
      </c>
      <c r="L610" s="23" t="s">
        <v>697</v>
      </c>
      <c r="M610" s="23" t="s">
        <v>697</v>
      </c>
      <c r="N610" s="23" t="s">
        <v>697</v>
      </c>
      <c r="O610" s="23" t="s">
        <v>697</v>
      </c>
      <c r="P610" s="27">
        <v>0</v>
      </c>
      <c r="Q610" s="27" t="s">
        <v>704</v>
      </c>
      <c r="R610" s="27" t="s">
        <v>698</v>
      </c>
      <c r="S610" s="28" t="s">
        <v>694</v>
      </c>
      <c r="T610" s="28" t="s">
        <v>922</v>
      </c>
      <c r="U610" s="31" t="s">
        <v>3956</v>
      </c>
      <c r="V610" s="52" t="s">
        <v>905</v>
      </c>
      <c r="W610" s="20"/>
      <c r="X610" s="20"/>
      <c r="Y610" s="20"/>
      <c r="Z610" s="20" t="s">
        <v>3957</v>
      </c>
      <c r="AA610" s="20"/>
      <c r="AB610" s="20"/>
      <c r="AC610" s="20"/>
      <c r="AD610" s="20"/>
      <c r="AE610" s="20"/>
      <c r="AF610" s="20"/>
      <c r="AG610" s="20"/>
      <c r="AH610" s="27" t="s">
        <v>3958</v>
      </c>
      <c r="AI610" s="28" t="s">
        <v>704</v>
      </c>
      <c r="AJ610" s="27" t="s">
        <v>698</v>
      </c>
      <c r="AK610" s="27" t="s">
        <v>698</v>
      </c>
      <c r="AL610" s="27" t="s">
        <v>698</v>
      </c>
      <c r="AM610" s="27" t="s">
        <v>698</v>
      </c>
      <c r="AN610" s="27" t="s">
        <v>698</v>
      </c>
      <c r="AO610" s="27" t="s">
        <v>698</v>
      </c>
      <c r="AP610" s="27" t="s">
        <v>698</v>
      </c>
      <c r="AQ610" s="27" t="s">
        <v>698</v>
      </c>
      <c r="AR610" s="27" t="s">
        <v>698</v>
      </c>
      <c r="AS610" s="27" t="s">
        <v>698</v>
      </c>
      <c r="AT610" s="27" t="s">
        <v>698</v>
      </c>
      <c r="AU610" s="27" t="s">
        <v>698</v>
      </c>
      <c r="AV610" s="27" t="s">
        <v>698</v>
      </c>
      <c r="AW610" s="27" t="s">
        <v>698</v>
      </c>
      <c r="AX610" s="27" t="s">
        <v>698</v>
      </c>
      <c r="AY610" s="27" t="s">
        <v>698</v>
      </c>
      <c r="AZ610" s="27" t="s">
        <v>698</v>
      </c>
      <c r="BA610" s="27" t="s">
        <v>698</v>
      </c>
      <c r="BB610" s="27" t="s">
        <v>698</v>
      </c>
      <c r="BC610" s="27" t="s">
        <v>698</v>
      </c>
      <c r="BD610" s="27" t="s">
        <v>698</v>
      </c>
      <c r="BE610" s="27" t="s">
        <v>698</v>
      </c>
      <c r="BF610" s="27" t="s">
        <v>698</v>
      </c>
      <c r="BG610" s="27" t="s">
        <v>698</v>
      </c>
      <c r="BH610" s="27" t="s">
        <v>698</v>
      </c>
      <c r="BI610" s="27" t="s">
        <v>698</v>
      </c>
      <c r="BJ610" s="27" t="s">
        <v>698</v>
      </c>
      <c r="BK610" s="27" t="s">
        <v>698</v>
      </c>
      <c r="BL610" s="27" t="s">
        <v>698</v>
      </c>
      <c r="BM610" s="27" t="s">
        <v>698</v>
      </c>
      <c r="BN610" s="27" t="s">
        <v>698</v>
      </c>
      <c r="BO610" s="27" t="s">
        <v>698</v>
      </c>
      <c r="BP610" s="27" t="s">
        <v>698</v>
      </c>
      <c r="BQ610" s="27" t="s">
        <v>698</v>
      </c>
      <c r="BR610" s="27" t="s">
        <v>698</v>
      </c>
      <c r="BS610" s="27" t="s">
        <v>698</v>
      </c>
      <c r="BT610" s="27" t="s">
        <v>698</v>
      </c>
      <c r="BU610" s="27" t="s">
        <v>698</v>
      </c>
      <c r="BV610" s="27" t="s">
        <v>698</v>
      </c>
      <c r="BW610" s="27" t="s">
        <v>698</v>
      </c>
      <c r="BX610" s="27" t="s">
        <v>698</v>
      </c>
      <c r="BY610" s="27" t="s">
        <v>704</v>
      </c>
      <c r="BZ610" s="27" t="s">
        <v>698</v>
      </c>
      <c r="CA610" s="27" t="s">
        <v>698</v>
      </c>
      <c r="CB610" s="27" t="s">
        <v>698</v>
      </c>
      <c r="CC610" s="27" t="s">
        <v>698</v>
      </c>
      <c r="CD610" s="27" t="s">
        <v>698</v>
      </c>
      <c r="CE610" s="27" t="s">
        <v>698</v>
      </c>
      <c r="CF610" s="27" t="s">
        <v>698</v>
      </c>
      <c r="CG610" s="27" t="s">
        <v>698</v>
      </c>
      <c r="CH610" s="27" t="s">
        <v>698</v>
      </c>
      <c r="CI610" s="27" t="s">
        <v>698</v>
      </c>
      <c r="CJ610" s="27" t="s">
        <v>698</v>
      </c>
      <c r="CK610" s="27" t="s">
        <v>698</v>
      </c>
      <c r="CL610" s="27" t="s">
        <v>698</v>
      </c>
      <c r="CM610" s="27" t="s">
        <v>698</v>
      </c>
      <c r="CN610" s="27" t="s">
        <v>698</v>
      </c>
      <c r="CO610" s="27" t="s">
        <v>698</v>
      </c>
      <c r="CP610" s="27" t="s">
        <v>698</v>
      </c>
      <c r="CQ610" s="27" t="s">
        <v>698</v>
      </c>
      <c r="CR610" s="27" t="s">
        <v>698</v>
      </c>
      <c r="CS610" s="27" t="s">
        <v>698</v>
      </c>
      <c r="CT610" s="27" t="s">
        <v>698</v>
      </c>
      <c r="CU610" s="27" t="s">
        <v>698</v>
      </c>
      <c r="CV610" s="27" t="s">
        <v>698</v>
      </c>
      <c r="CW610" s="27" t="s">
        <v>698</v>
      </c>
      <c r="CX610" s="27" t="s">
        <v>698</v>
      </c>
      <c r="CY610" s="27" t="s">
        <v>698</v>
      </c>
      <c r="CZ610" s="27" t="s">
        <v>698</v>
      </c>
      <c r="DA610" s="27" t="s">
        <v>698</v>
      </c>
      <c r="DB610" s="27" t="s">
        <v>698</v>
      </c>
      <c r="DC610" s="27" t="s">
        <v>698</v>
      </c>
      <c r="DD610" s="27" t="s">
        <v>698</v>
      </c>
      <c r="DE610" s="27" t="s">
        <v>698</v>
      </c>
      <c r="DF610" s="27" t="s">
        <v>698</v>
      </c>
      <c r="DG610" s="27" t="s">
        <v>698</v>
      </c>
      <c r="DH610" s="27" t="s">
        <v>698</v>
      </c>
      <c r="DI610" s="27" t="s">
        <v>698</v>
      </c>
      <c r="DJ610" s="27" t="s">
        <v>698</v>
      </c>
      <c r="DK610" s="27" t="s">
        <v>698</v>
      </c>
      <c r="DL610" s="27" t="s">
        <v>698</v>
      </c>
      <c r="DM610" s="27" t="s">
        <v>698</v>
      </c>
      <c r="DN610" s="27" t="s">
        <v>698</v>
      </c>
      <c r="DO610" s="27" t="s">
        <v>698</v>
      </c>
      <c r="DP610" s="27" t="s">
        <v>698</v>
      </c>
      <c r="DQ610" s="27" t="s">
        <v>698</v>
      </c>
      <c r="DR610" s="27" t="s">
        <v>698</v>
      </c>
      <c r="DS610" s="27" t="s">
        <v>698</v>
      </c>
      <c r="DT610" s="27" t="s">
        <v>698</v>
      </c>
      <c r="DU610" s="27" t="s">
        <v>698</v>
      </c>
      <c r="DV610" s="27" t="s">
        <v>698</v>
      </c>
      <c r="DW610" s="27" t="s">
        <v>698</v>
      </c>
      <c r="DX610" s="27" t="s">
        <v>698</v>
      </c>
      <c r="DY610" s="27" t="s">
        <v>698</v>
      </c>
      <c r="DZ610" s="27" t="s">
        <v>698</v>
      </c>
      <c r="EA610" s="27" t="s">
        <v>698</v>
      </c>
      <c r="EB610" s="27" t="s">
        <v>698</v>
      </c>
      <c r="EC610" s="27" t="s">
        <v>698</v>
      </c>
      <c r="ED610" s="27" t="s">
        <v>698</v>
      </c>
      <c r="EE610" s="27" t="s">
        <v>698</v>
      </c>
      <c r="EF610" s="27" t="s">
        <v>698</v>
      </c>
      <c r="EG610" s="27" t="s">
        <v>698</v>
      </c>
      <c r="EH610" s="27" t="s">
        <v>698</v>
      </c>
      <c r="EI610" s="27" t="s">
        <v>698</v>
      </c>
      <c r="EJ610" s="27" t="s">
        <v>698</v>
      </c>
      <c r="EK610" s="27" t="s">
        <v>698</v>
      </c>
      <c r="EL610" s="27" t="s">
        <v>698</v>
      </c>
      <c r="EM610" s="27" t="s">
        <v>698</v>
      </c>
      <c r="EN610" s="27" t="s">
        <v>698</v>
      </c>
      <c r="EO610" s="27" t="s">
        <v>698</v>
      </c>
      <c r="EP610" s="27" t="s">
        <v>698</v>
      </c>
      <c r="EQ610" s="27" t="s">
        <v>698</v>
      </c>
      <c r="ER610" s="27" t="s">
        <v>698</v>
      </c>
      <c r="ES610" s="27" t="s">
        <v>698</v>
      </c>
      <c r="ET610" s="27" t="s">
        <v>698</v>
      </c>
      <c r="EU610" s="27" t="s">
        <v>698</v>
      </c>
      <c r="EV610" s="27" t="s">
        <v>698</v>
      </c>
      <c r="EW610" s="27" t="s">
        <v>3917</v>
      </c>
      <c r="EX610" s="27" t="s">
        <v>3918</v>
      </c>
      <c r="EY610" s="27" t="s">
        <v>2707</v>
      </c>
      <c r="EZ610" s="27" t="s">
        <v>3919</v>
      </c>
      <c r="FA610" s="27" t="s">
        <v>3920</v>
      </c>
      <c r="FB610" s="27" t="s">
        <v>3952</v>
      </c>
      <c r="FC610" s="27" t="s">
        <v>3953</v>
      </c>
      <c r="FD610" s="27" t="s">
        <v>694</v>
      </c>
      <c r="FE610" s="27" t="s">
        <v>3923</v>
      </c>
      <c r="FF610" s="42"/>
      <c r="FG610" s="42"/>
    </row>
    <row r="611" spans="1:163" x14ac:dyDescent="0.25">
      <c r="A611" s="27" t="str">
        <f t="shared" si="9"/>
        <v>IR004003003004000000000000000000000000</v>
      </c>
      <c r="B611" s="20" t="s">
        <v>3913</v>
      </c>
      <c r="C611" s="23" t="s">
        <v>2630</v>
      </c>
      <c r="D611" s="23" t="s">
        <v>711</v>
      </c>
      <c r="E611" s="23" t="s">
        <v>710</v>
      </c>
      <c r="F611" s="23" t="s">
        <v>710</v>
      </c>
      <c r="G611" s="21" t="s">
        <v>711</v>
      </c>
      <c r="H611" s="23" t="s">
        <v>697</v>
      </c>
      <c r="I611" s="21" t="s">
        <v>697</v>
      </c>
      <c r="J611" s="23" t="s">
        <v>697</v>
      </c>
      <c r="K611" s="64" t="s">
        <v>697</v>
      </c>
      <c r="L611" s="23" t="s">
        <v>697</v>
      </c>
      <c r="M611" s="23" t="s">
        <v>697</v>
      </c>
      <c r="N611" s="23" t="s">
        <v>697</v>
      </c>
      <c r="O611" s="23" t="s">
        <v>697</v>
      </c>
      <c r="P611" s="27">
        <v>0</v>
      </c>
      <c r="Q611" s="27" t="s">
        <v>704</v>
      </c>
      <c r="R611" s="27" t="s">
        <v>698</v>
      </c>
      <c r="S611" s="28" t="s">
        <v>694</v>
      </c>
      <c r="T611" s="28" t="s">
        <v>922</v>
      </c>
      <c r="U611" s="31" t="s">
        <v>3959</v>
      </c>
      <c r="V611" s="52" t="s">
        <v>905</v>
      </c>
      <c r="W611" s="20"/>
      <c r="X611" s="20"/>
      <c r="Y611" s="20"/>
      <c r="Z611" s="20" t="s">
        <v>3960</v>
      </c>
      <c r="AA611" s="20"/>
      <c r="AB611" s="20"/>
      <c r="AC611" s="20"/>
      <c r="AD611" s="20"/>
      <c r="AE611" s="20"/>
      <c r="AF611" s="20"/>
      <c r="AG611" s="20"/>
      <c r="AH611" s="27" t="s">
        <v>3961</v>
      </c>
      <c r="AI611" s="28" t="s">
        <v>704</v>
      </c>
      <c r="AJ611" s="27" t="s">
        <v>698</v>
      </c>
      <c r="AK611" s="27" t="s">
        <v>698</v>
      </c>
      <c r="AL611" s="27" t="s">
        <v>698</v>
      </c>
      <c r="AM611" s="27" t="s">
        <v>698</v>
      </c>
      <c r="AN611" s="27" t="s">
        <v>698</v>
      </c>
      <c r="AO611" s="27" t="s">
        <v>698</v>
      </c>
      <c r="AP611" s="27" t="s">
        <v>698</v>
      </c>
      <c r="AQ611" s="27" t="s">
        <v>698</v>
      </c>
      <c r="AR611" s="27" t="s">
        <v>698</v>
      </c>
      <c r="AS611" s="27" t="s">
        <v>698</v>
      </c>
      <c r="AT611" s="27" t="s">
        <v>698</v>
      </c>
      <c r="AU611" s="27" t="s">
        <v>698</v>
      </c>
      <c r="AV611" s="27" t="s">
        <v>698</v>
      </c>
      <c r="AW611" s="27" t="s">
        <v>698</v>
      </c>
      <c r="AX611" s="27" t="s">
        <v>698</v>
      </c>
      <c r="AY611" s="27" t="s">
        <v>698</v>
      </c>
      <c r="AZ611" s="27" t="s">
        <v>698</v>
      </c>
      <c r="BA611" s="27" t="s">
        <v>698</v>
      </c>
      <c r="BB611" s="27" t="s">
        <v>698</v>
      </c>
      <c r="BC611" s="27" t="s">
        <v>698</v>
      </c>
      <c r="BD611" s="27" t="s">
        <v>698</v>
      </c>
      <c r="BE611" s="27" t="s">
        <v>698</v>
      </c>
      <c r="BF611" s="27" t="s">
        <v>698</v>
      </c>
      <c r="BG611" s="27" t="s">
        <v>698</v>
      </c>
      <c r="BH611" s="27" t="s">
        <v>698</v>
      </c>
      <c r="BI611" s="27" t="s">
        <v>698</v>
      </c>
      <c r="BJ611" s="27" t="s">
        <v>698</v>
      </c>
      <c r="BK611" s="27" t="s">
        <v>698</v>
      </c>
      <c r="BL611" s="27" t="s">
        <v>698</v>
      </c>
      <c r="BM611" s="27" t="s">
        <v>698</v>
      </c>
      <c r="BN611" s="27" t="s">
        <v>698</v>
      </c>
      <c r="BO611" s="27" t="s">
        <v>698</v>
      </c>
      <c r="BP611" s="27" t="s">
        <v>698</v>
      </c>
      <c r="BQ611" s="27" t="s">
        <v>698</v>
      </c>
      <c r="BR611" s="27" t="s">
        <v>698</v>
      </c>
      <c r="BS611" s="27" t="s">
        <v>698</v>
      </c>
      <c r="BT611" s="27" t="s">
        <v>698</v>
      </c>
      <c r="BU611" s="27" t="s">
        <v>698</v>
      </c>
      <c r="BV611" s="27" t="s">
        <v>698</v>
      </c>
      <c r="BW611" s="27" t="s">
        <v>698</v>
      </c>
      <c r="BX611" s="27" t="s">
        <v>698</v>
      </c>
      <c r="BY611" s="27" t="s">
        <v>704</v>
      </c>
      <c r="BZ611" s="27" t="s">
        <v>698</v>
      </c>
      <c r="CA611" s="27" t="s">
        <v>698</v>
      </c>
      <c r="CB611" s="27" t="s">
        <v>698</v>
      </c>
      <c r="CC611" s="27" t="s">
        <v>698</v>
      </c>
      <c r="CD611" s="27" t="s">
        <v>698</v>
      </c>
      <c r="CE611" s="27" t="s">
        <v>698</v>
      </c>
      <c r="CF611" s="27" t="s">
        <v>698</v>
      </c>
      <c r="CG611" s="27" t="s">
        <v>698</v>
      </c>
      <c r="CH611" s="27" t="s">
        <v>698</v>
      </c>
      <c r="CI611" s="27" t="s">
        <v>698</v>
      </c>
      <c r="CJ611" s="27" t="s">
        <v>698</v>
      </c>
      <c r="CK611" s="27" t="s">
        <v>698</v>
      </c>
      <c r="CL611" s="27" t="s">
        <v>698</v>
      </c>
      <c r="CM611" s="27" t="s">
        <v>698</v>
      </c>
      <c r="CN611" s="27" t="s">
        <v>698</v>
      </c>
      <c r="CO611" s="27" t="s">
        <v>698</v>
      </c>
      <c r="CP611" s="27" t="s">
        <v>698</v>
      </c>
      <c r="CQ611" s="27" t="s">
        <v>698</v>
      </c>
      <c r="CR611" s="27" t="s">
        <v>698</v>
      </c>
      <c r="CS611" s="27" t="s">
        <v>698</v>
      </c>
      <c r="CT611" s="27" t="s">
        <v>698</v>
      </c>
      <c r="CU611" s="27" t="s">
        <v>698</v>
      </c>
      <c r="CV611" s="27" t="s">
        <v>698</v>
      </c>
      <c r="CW611" s="27" t="s">
        <v>698</v>
      </c>
      <c r="CX611" s="27" t="s">
        <v>698</v>
      </c>
      <c r="CY611" s="27" t="s">
        <v>698</v>
      </c>
      <c r="CZ611" s="27" t="s">
        <v>698</v>
      </c>
      <c r="DA611" s="27" t="s">
        <v>698</v>
      </c>
      <c r="DB611" s="27" t="s">
        <v>698</v>
      </c>
      <c r="DC611" s="27" t="s">
        <v>698</v>
      </c>
      <c r="DD611" s="27" t="s">
        <v>698</v>
      </c>
      <c r="DE611" s="27" t="s">
        <v>698</v>
      </c>
      <c r="DF611" s="27" t="s">
        <v>698</v>
      </c>
      <c r="DG611" s="27" t="s">
        <v>698</v>
      </c>
      <c r="DH611" s="27" t="s">
        <v>698</v>
      </c>
      <c r="DI611" s="27" t="s">
        <v>698</v>
      </c>
      <c r="DJ611" s="27" t="s">
        <v>698</v>
      </c>
      <c r="DK611" s="27" t="s">
        <v>698</v>
      </c>
      <c r="DL611" s="27" t="s">
        <v>698</v>
      </c>
      <c r="DM611" s="27" t="s">
        <v>698</v>
      </c>
      <c r="DN611" s="27" t="s">
        <v>698</v>
      </c>
      <c r="DO611" s="27" t="s">
        <v>698</v>
      </c>
      <c r="DP611" s="27" t="s">
        <v>698</v>
      </c>
      <c r="DQ611" s="27" t="s">
        <v>698</v>
      </c>
      <c r="DR611" s="27" t="s">
        <v>698</v>
      </c>
      <c r="DS611" s="27" t="s">
        <v>698</v>
      </c>
      <c r="DT611" s="27" t="s">
        <v>698</v>
      </c>
      <c r="DU611" s="27" t="s">
        <v>698</v>
      </c>
      <c r="DV611" s="27" t="s">
        <v>698</v>
      </c>
      <c r="DW611" s="27" t="s">
        <v>698</v>
      </c>
      <c r="DX611" s="27" t="s">
        <v>698</v>
      </c>
      <c r="DY611" s="27" t="s">
        <v>698</v>
      </c>
      <c r="DZ611" s="27" t="s">
        <v>698</v>
      </c>
      <c r="EA611" s="27" t="s">
        <v>698</v>
      </c>
      <c r="EB611" s="27" t="s">
        <v>698</v>
      </c>
      <c r="EC611" s="27" t="s">
        <v>698</v>
      </c>
      <c r="ED611" s="27" t="s">
        <v>698</v>
      </c>
      <c r="EE611" s="27" t="s">
        <v>698</v>
      </c>
      <c r="EF611" s="27" t="s">
        <v>698</v>
      </c>
      <c r="EG611" s="27" t="s">
        <v>698</v>
      </c>
      <c r="EH611" s="27" t="s">
        <v>698</v>
      </c>
      <c r="EI611" s="27" t="s">
        <v>698</v>
      </c>
      <c r="EJ611" s="27" t="s">
        <v>698</v>
      </c>
      <c r="EK611" s="27" t="s">
        <v>698</v>
      </c>
      <c r="EL611" s="27" t="s">
        <v>698</v>
      </c>
      <c r="EM611" s="27" t="s">
        <v>698</v>
      </c>
      <c r="EN611" s="27" t="s">
        <v>698</v>
      </c>
      <c r="EO611" s="27" t="s">
        <v>698</v>
      </c>
      <c r="EP611" s="27" t="s">
        <v>698</v>
      </c>
      <c r="EQ611" s="27" t="s">
        <v>698</v>
      </c>
      <c r="ER611" s="27" t="s">
        <v>698</v>
      </c>
      <c r="ES611" s="27" t="s">
        <v>698</v>
      </c>
      <c r="ET611" s="27" t="s">
        <v>698</v>
      </c>
      <c r="EU611" s="27" t="s">
        <v>698</v>
      </c>
      <c r="EV611" s="27" t="s">
        <v>698</v>
      </c>
      <c r="EW611" s="27" t="s">
        <v>3917</v>
      </c>
      <c r="EX611" s="27" t="s">
        <v>3918</v>
      </c>
      <c r="EY611" s="27" t="s">
        <v>2707</v>
      </c>
      <c r="EZ611" s="27" t="s">
        <v>3919</v>
      </c>
      <c r="FA611" s="27" t="s">
        <v>3920</v>
      </c>
      <c r="FB611" s="27" t="s">
        <v>3952</v>
      </c>
      <c r="FC611" s="27" t="s">
        <v>3953</v>
      </c>
      <c r="FD611" s="27" t="s">
        <v>694</v>
      </c>
      <c r="FE611" s="27" t="s">
        <v>3923</v>
      </c>
      <c r="FF611" s="42"/>
      <c r="FG611" s="42"/>
    </row>
    <row r="612" spans="1:163" x14ac:dyDescent="0.25">
      <c r="A612" s="27" t="str">
        <f t="shared" si="9"/>
        <v>IR004003003005000000000000000000000000</v>
      </c>
      <c r="B612" s="20" t="s">
        <v>3913</v>
      </c>
      <c r="C612" s="23" t="s">
        <v>2630</v>
      </c>
      <c r="D612" s="23" t="s">
        <v>711</v>
      </c>
      <c r="E612" s="23" t="s">
        <v>710</v>
      </c>
      <c r="F612" s="23" t="s">
        <v>710</v>
      </c>
      <c r="G612" s="21" t="s">
        <v>713</v>
      </c>
      <c r="H612" s="23" t="s">
        <v>697</v>
      </c>
      <c r="I612" s="21" t="s">
        <v>697</v>
      </c>
      <c r="J612" s="23" t="s">
        <v>697</v>
      </c>
      <c r="K612" s="64" t="s">
        <v>697</v>
      </c>
      <c r="L612" s="23" t="s">
        <v>697</v>
      </c>
      <c r="M612" s="23" t="s">
        <v>697</v>
      </c>
      <c r="N612" s="23" t="s">
        <v>697</v>
      </c>
      <c r="O612" s="23" t="s">
        <v>697</v>
      </c>
      <c r="P612" s="27">
        <v>0</v>
      </c>
      <c r="Q612" s="27" t="s">
        <v>704</v>
      </c>
      <c r="R612" s="27" t="s">
        <v>698</v>
      </c>
      <c r="S612" s="28" t="s">
        <v>694</v>
      </c>
      <c r="T612" s="28" t="s">
        <v>922</v>
      </c>
      <c r="U612" s="31" t="s">
        <v>3962</v>
      </c>
      <c r="V612" s="52" t="s">
        <v>905</v>
      </c>
      <c r="W612" s="20"/>
      <c r="X612" s="20"/>
      <c r="Y612" s="20"/>
      <c r="Z612" s="20" t="s">
        <v>3963</v>
      </c>
      <c r="AA612" s="20"/>
      <c r="AB612" s="20"/>
      <c r="AC612" s="20"/>
      <c r="AD612" s="20"/>
      <c r="AE612" s="20"/>
      <c r="AF612" s="20"/>
      <c r="AG612" s="20"/>
      <c r="AH612" s="27" t="s">
        <v>3964</v>
      </c>
      <c r="AI612" s="28" t="s">
        <v>704</v>
      </c>
      <c r="AJ612" s="27" t="s">
        <v>698</v>
      </c>
      <c r="AK612" s="27" t="s">
        <v>698</v>
      </c>
      <c r="AL612" s="27" t="s">
        <v>698</v>
      </c>
      <c r="AM612" s="27" t="s">
        <v>698</v>
      </c>
      <c r="AN612" s="27" t="s">
        <v>698</v>
      </c>
      <c r="AO612" s="27" t="s">
        <v>698</v>
      </c>
      <c r="AP612" s="27" t="s">
        <v>698</v>
      </c>
      <c r="AQ612" s="27" t="s">
        <v>698</v>
      </c>
      <c r="AR612" s="27" t="s">
        <v>698</v>
      </c>
      <c r="AS612" s="27" t="s">
        <v>698</v>
      </c>
      <c r="AT612" s="27" t="s">
        <v>698</v>
      </c>
      <c r="AU612" s="27" t="s">
        <v>698</v>
      </c>
      <c r="AV612" s="27" t="s">
        <v>698</v>
      </c>
      <c r="AW612" s="27" t="s">
        <v>698</v>
      </c>
      <c r="AX612" s="27" t="s">
        <v>698</v>
      </c>
      <c r="AY612" s="27" t="s">
        <v>698</v>
      </c>
      <c r="AZ612" s="27" t="s">
        <v>698</v>
      </c>
      <c r="BA612" s="27" t="s">
        <v>698</v>
      </c>
      <c r="BB612" s="27" t="s">
        <v>698</v>
      </c>
      <c r="BC612" s="27" t="s">
        <v>698</v>
      </c>
      <c r="BD612" s="27" t="s">
        <v>698</v>
      </c>
      <c r="BE612" s="27" t="s">
        <v>698</v>
      </c>
      <c r="BF612" s="27" t="s">
        <v>698</v>
      </c>
      <c r="BG612" s="27" t="s">
        <v>698</v>
      </c>
      <c r="BH612" s="27" t="s">
        <v>698</v>
      </c>
      <c r="BI612" s="27" t="s">
        <v>698</v>
      </c>
      <c r="BJ612" s="27" t="s">
        <v>698</v>
      </c>
      <c r="BK612" s="27" t="s">
        <v>698</v>
      </c>
      <c r="BL612" s="27" t="s">
        <v>698</v>
      </c>
      <c r="BM612" s="27" t="s">
        <v>698</v>
      </c>
      <c r="BN612" s="27" t="s">
        <v>698</v>
      </c>
      <c r="BO612" s="27" t="s">
        <v>698</v>
      </c>
      <c r="BP612" s="27" t="s">
        <v>698</v>
      </c>
      <c r="BQ612" s="27" t="s">
        <v>698</v>
      </c>
      <c r="BR612" s="27" t="s">
        <v>698</v>
      </c>
      <c r="BS612" s="27" t="s">
        <v>698</v>
      </c>
      <c r="BT612" s="27" t="s">
        <v>698</v>
      </c>
      <c r="BU612" s="27" t="s">
        <v>698</v>
      </c>
      <c r="BV612" s="27" t="s">
        <v>698</v>
      </c>
      <c r="BW612" s="27" t="s">
        <v>698</v>
      </c>
      <c r="BX612" s="27" t="s">
        <v>698</v>
      </c>
      <c r="BY612" s="27" t="s">
        <v>704</v>
      </c>
      <c r="BZ612" s="27" t="s">
        <v>698</v>
      </c>
      <c r="CA612" s="27" t="s">
        <v>698</v>
      </c>
      <c r="CB612" s="27" t="s">
        <v>698</v>
      </c>
      <c r="CC612" s="27" t="s">
        <v>698</v>
      </c>
      <c r="CD612" s="27" t="s">
        <v>698</v>
      </c>
      <c r="CE612" s="27" t="s">
        <v>698</v>
      </c>
      <c r="CF612" s="27" t="s">
        <v>698</v>
      </c>
      <c r="CG612" s="27" t="s">
        <v>698</v>
      </c>
      <c r="CH612" s="27" t="s">
        <v>698</v>
      </c>
      <c r="CI612" s="27" t="s">
        <v>698</v>
      </c>
      <c r="CJ612" s="27" t="s">
        <v>698</v>
      </c>
      <c r="CK612" s="27" t="s">
        <v>698</v>
      </c>
      <c r="CL612" s="27" t="s">
        <v>698</v>
      </c>
      <c r="CM612" s="27" t="s">
        <v>698</v>
      </c>
      <c r="CN612" s="27" t="s">
        <v>698</v>
      </c>
      <c r="CO612" s="27" t="s">
        <v>698</v>
      </c>
      <c r="CP612" s="27" t="s">
        <v>698</v>
      </c>
      <c r="CQ612" s="27" t="s">
        <v>698</v>
      </c>
      <c r="CR612" s="27" t="s">
        <v>698</v>
      </c>
      <c r="CS612" s="27" t="s">
        <v>698</v>
      </c>
      <c r="CT612" s="27" t="s">
        <v>698</v>
      </c>
      <c r="CU612" s="27" t="s">
        <v>698</v>
      </c>
      <c r="CV612" s="27" t="s">
        <v>698</v>
      </c>
      <c r="CW612" s="27" t="s">
        <v>698</v>
      </c>
      <c r="CX612" s="27" t="s">
        <v>698</v>
      </c>
      <c r="CY612" s="27" t="s">
        <v>698</v>
      </c>
      <c r="CZ612" s="27" t="s">
        <v>698</v>
      </c>
      <c r="DA612" s="27" t="s">
        <v>698</v>
      </c>
      <c r="DB612" s="27" t="s">
        <v>698</v>
      </c>
      <c r="DC612" s="27" t="s">
        <v>698</v>
      </c>
      <c r="DD612" s="27" t="s">
        <v>698</v>
      </c>
      <c r="DE612" s="27" t="s">
        <v>698</v>
      </c>
      <c r="DF612" s="27" t="s">
        <v>698</v>
      </c>
      <c r="DG612" s="27" t="s">
        <v>698</v>
      </c>
      <c r="DH612" s="27" t="s">
        <v>698</v>
      </c>
      <c r="DI612" s="27" t="s">
        <v>698</v>
      </c>
      <c r="DJ612" s="27" t="s">
        <v>698</v>
      </c>
      <c r="DK612" s="27" t="s">
        <v>698</v>
      </c>
      <c r="DL612" s="27" t="s">
        <v>698</v>
      </c>
      <c r="DM612" s="27" t="s">
        <v>698</v>
      </c>
      <c r="DN612" s="27" t="s">
        <v>698</v>
      </c>
      <c r="DO612" s="27" t="s">
        <v>698</v>
      </c>
      <c r="DP612" s="27" t="s">
        <v>698</v>
      </c>
      <c r="DQ612" s="27" t="s">
        <v>698</v>
      </c>
      <c r="DR612" s="27" t="s">
        <v>698</v>
      </c>
      <c r="DS612" s="27" t="s">
        <v>698</v>
      </c>
      <c r="DT612" s="27" t="s">
        <v>698</v>
      </c>
      <c r="DU612" s="27" t="s">
        <v>698</v>
      </c>
      <c r="DV612" s="27" t="s">
        <v>698</v>
      </c>
      <c r="DW612" s="27" t="s">
        <v>698</v>
      </c>
      <c r="DX612" s="27" t="s">
        <v>698</v>
      </c>
      <c r="DY612" s="27" t="s">
        <v>698</v>
      </c>
      <c r="DZ612" s="27" t="s">
        <v>698</v>
      </c>
      <c r="EA612" s="27" t="s">
        <v>698</v>
      </c>
      <c r="EB612" s="27" t="s">
        <v>698</v>
      </c>
      <c r="EC612" s="27" t="s">
        <v>698</v>
      </c>
      <c r="ED612" s="27" t="s">
        <v>698</v>
      </c>
      <c r="EE612" s="27" t="s">
        <v>698</v>
      </c>
      <c r="EF612" s="27" t="s">
        <v>698</v>
      </c>
      <c r="EG612" s="27" t="s">
        <v>698</v>
      </c>
      <c r="EH612" s="27" t="s">
        <v>698</v>
      </c>
      <c r="EI612" s="27" t="s">
        <v>698</v>
      </c>
      <c r="EJ612" s="27" t="s">
        <v>698</v>
      </c>
      <c r="EK612" s="27" t="s">
        <v>698</v>
      </c>
      <c r="EL612" s="27" t="s">
        <v>698</v>
      </c>
      <c r="EM612" s="27" t="s">
        <v>698</v>
      </c>
      <c r="EN612" s="27" t="s">
        <v>698</v>
      </c>
      <c r="EO612" s="27" t="s">
        <v>698</v>
      </c>
      <c r="EP612" s="27" t="s">
        <v>698</v>
      </c>
      <c r="EQ612" s="27" t="s">
        <v>698</v>
      </c>
      <c r="ER612" s="27" t="s">
        <v>698</v>
      </c>
      <c r="ES612" s="27" t="s">
        <v>698</v>
      </c>
      <c r="ET612" s="27" t="s">
        <v>698</v>
      </c>
      <c r="EU612" s="27" t="s">
        <v>698</v>
      </c>
      <c r="EV612" s="27" t="s">
        <v>698</v>
      </c>
      <c r="EW612" s="27" t="s">
        <v>3917</v>
      </c>
      <c r="EX612" s="27" t="s">
        <v>3918</v>
      </c>
      <c r="EY612" s="27" t="s">
        <v>2707</v>
      </c>
      <c r="EZ612" s="27" t="s">
        <v>3919</v>
      </c>
      <c r="FA612" s="27" t="s">
        <v>3920</v>
      </c>
      <c r="FB612" s="27" t="s">
        <v>3952</v>
      </c>
      <c r="FC612" s="27" t="s">
        <v>3953</v>
      </c>
      <c r="FD612" s="27" t="s">
        <v>694</v>
      </c>
      <c r="FE612" s="27" t="s">
        <v>3923</v>
      </c>
      <c r="FF612" s="42"/>
      <c r="FG612" s="42"/>
    </row>
    <row r="613" spans="1:163" x14ac:dyDescent="0.25">
      <c r="A613" s="27" t="str">
        <f t="shared" si="9"/>
        <v>IR004003003006000000000000000000000000</v>
      </c>
      <c r="B613" s="20" t="s">
        <v>3913</v>
      </c>
      <c r="C613" s="23" t="s">
        <v>2630</v>
      </c>
      <c r="D613" s="23" t="s">
        <v>711</v>
      </c>
      <c r="E613" s="23" t="s">
        <v>710</v>
      </c>
      <c r="F613" s="23" t="s">
        <v>710</v>
      </c>
      <c r="G613" s="21" t="s">
        <v>715</v>
      </c>
      <c r="H613" s="23" t="s">
        <v>697</v>
      </c>
      <c r="I613" s="21" t="s">
        <v>697</v>
      </c>
      <c r="J613" s="23" t="s">
        <v>697</v>
      </c>
      <c r="K613" s="64" t="s">
        <v>697</v>
      </c>
      <c r="L613" s="23" t="s">
        <v>697</v>
      </c>
      <c r="M613" s="23" t="s">
        <v>697</v>
      </c>
      <c r="N613" s="23" t="s">
        <v>697</v>
      </c>
      <c r="O613" s="23" t="s">
        <v>697</v>
      </c>
      <c r="P613" s="27">
        <v>0</v>
      </c>
      <c r="Q613" s="27" t="s">
        <v>704</v>
      </c>
      <c r="R613" s="27" t="s">
        <v>698</v>
      </c>
      <c r="S613" s="28" t="s">
        <v>694</v>
      </c>
      <c r="T613" s="28" t="s">
        <v>922</v>
      </c>
      <c r="U613" s="31" t="s">
        <v>3965</v>
      </c>
      <c r="V613" s="52" t="s">
        <v>905</v>
      </c>
      <c r="W613" s="20"/>
      <c r="X613" s="20"/>
      <c r="Y613" s="20"/>
      <c r="Z613" s="20" t="s">
        <v>3966</v>
      </c>
      <c r="AA613" s="20"/>
      <c r="AB613" s="20"/>
      <c r="AC613" s="20"/>
      <c r="AD613" s="20"/>
      <c r="AE613" s="20"/>
      <c r="AF613" s="20"/>
      <c r="AG613" s="20"/>
      <c r="AH613" s="27" t="s">
        <v>3967</v>
      </c>
      <c r="AI613" s="28" t="s">
        <v>704</v>
      </c>
      <c r="AJ613" s="27" t="s">
        <v>698</v>
      </c>
      <c r="AK613" s="27" t="s">
        <v>698</v>
      </c>
      <c r="AL613" s="27" t="s">
        <v>698</v>
      </c>
      <c r="AM613" s="27" t="s">
        <v>698</v>
      </c>
      <c r="AN613" s="27" t="s">
        <v>698</v>
      </c>
      <c r="AO613" s="27" t="s">
        <v>698</v>
      </c>
      <c r="AP613" s="27" t="s">
        <v>698</v>
      </c>
      <c r="AQ613" s="27" t="s">
        <v>698</v>
      </c>
      <c r="AR613" s="27" t="s">
        <v>698</v>
      </c>
      <c r="AS613" s="27" t="s">
        <v>698</v>
      </c>
      <c r="AT613" s="27" t="s">
        <v>698</v>
      </c>
      <c r="AU613" s="27" t="s">
        <v>698</v>
      </c>
      <c r="AV613" s="27" t="s">
        <v>698</v>
      </c>
      <c r="AW613" s="27" t="s">
        <v>698</v>
      </c>
      <c r="AX613" s="27" t="s">
        <v>698</v>
      </c>
      <c r="AY613" s="27" t="s">
        <v>698</v>
      </c>
      <c r="AZ613" s="27" t="s">
        <v>698</v>
      </c>
      <c r="BA613" s="27" t="s">
        <v>698</v>
      </c>
      <c r="BB613" s="27" t="s">
        <v>698</v>
      </c>
      <c r="BC613" s="27" t="s">
        <v>698</v>
      </c>
      <c r="BD613" s="27" t="s">
        <v>698</v>
      </c>
      <c r="BE613" s="27" t="s">
        <v>698</v>
      </c>
      <c r="BF613" s="27" t="s">
        <v>698</v>
      </c>
      <c r="BG613" s="27" t="s">
        <v>698</v>
      </c>
      <c r="BH613" s="27" t="s">
        <v>698</v>
      </c>
      <c r="BI613" s="27" t="s">
        <v>698</v>
      </c>
      <c r="BJ613" s="27" t="s">
        <v>698</v>
      </c>
      <c r="BK613" s="27" t="s">
        <v>698</v>
      </c>
      <c r="BL613" s="27" t="s">
        <v>698</v>
      </c>
      <c r="BM613" s="27" t="s">
        <v>698</v>
      </c>
      <c r="BN613" s="27" t="s">
        <v>698</v>
      </c>
      <c r="BO613" s="27" t="s">
        <v>698</v>
      </c>
      <c r="BP613" s="27" t="s">
        <v>698</v>
      </c>
      <c r="BQ613" s="27" t="s">
        <v>698</v>
      </c>
      <c r="BR613" s="27" t="s">
        <v>698</v>
      </c>
      <c r="BS613" s="27" t="s">
        <v>698</v>
      </c>
      <c r="BT613" s="27" t="s">
        <v>698</v>
      </c>
      <c r="BU613" s="27" t="s">
        <v>698</v>
      </c>
      <c r="BV613" s="27" t="s">
        <v>698</v>
      </c>
      <c r="BW613" s="27" t="s">
        <v>698</v>
      </c>
      <c r="BX613" s="27" t="s">
        <v>698</v>
      </c>
      <c r="BY613" s="27" t="s">
        <v>704</v>
      </c>
      <c r="BZ613" s="27" t="s">
        <v>698</v>
      </c>
      <c r="CA613" s="27" t="s">
        <v>698</v>
      </c>
      <c r="CB613" s="27" t="s">
        <v>698</v>
      </c>
      <c r="CC613" s="27" t="s">
        <v>698</v>
      </c>
      <c r="CD613" s="27" t="s">
        <v>698</v>
      </c>
      <c r="CE613" s="27" t="s">
        <v>698</v>
      </c>
      <c r="CF613" s="27" t="s">
        <v>698</v>
      </c>
      <c r="CG613" s="27" t="s">
        <v>698</v>
      </c>
      <c r="CH613" s="27" t="s">
        <v>698</v>
      </c>
      <c r="CI613" s="27" t="s">
        <v>698</v>
      </c>
      <c r="CJ613" s="27" t="s">
        <v>698</v>
      </c>
      <c r="CK613" s="27" t="s">
        <v>698</v>
      </c>
      <c r="CL613" s="27" t="s">
        <v>698</v>
      </c>
      <c r="CM613" s="27" t="s">
        <v>698</v>
      </c>
      <c r="CN613" s="27" t="s">
        <v>698</v>
      </c>
      <c r="CO613" s="27" t="s">
        <v>698</v>
      </c>
      <c r="CP613" s="27" t="s">
        <v>698</v>
      </c>
      <c r="CQ613" s="27" t="s">
        <v>698</v>
      </c>
      <c r="CR613" s="27" t="s">
        <v>698</v>
      </c>
      <c r="CS613" s="27" t="s">
        <v>698</v>
      </c>
      <c r="CT613" s="27" t="s">
        <v>698</v>
      </c>
      <c r="CU613" s="27" t="s">
        <v>698</v>
      </c>
      <c r="CV613" s="27" t="s">
        <v>698</v>
      </c>
      <c r="CW613" s="27" t="s">
        <v>698</v>
      </c>
      <c r="CX613" s="27" t="s">
        <v>698</v>
      </c>
      <c r="CY613" s="27" t="s">
        <v>698</v>
      </c>
      <c r="CZ613" s="27" t="s">
        <v>698</v>
      </c>
      <c r="DA613" s="27" t="s">
        <v>698</v>
      </c>
      <c r="DB613" s="27" t="s">
        <v>698</v>
      </c>
      <c r="DC613" s="27" t="s">
        <v>698</v>
      </c>
      <c r="DD613" s="27" t="s">
        <v>698</v>
      </c>
      <c r="DE613" s="27" t="s">
        <v>698</v>
      </c>
      <c r="DF613" s="27" t="s">
        <v>698</v>
      </c>
      <c r="DG613" s="27" t="s">
        <v>698</v>
      </c>
      <c r="DH613" s="27" t="s">
        <v>698</v>
      </c>
      <c r="DI613" s="27" t="s">
        <v>698</v>
      </c>
      <c r="DJ613" s="27" t="s">
        <v>698</v>
      </c>
      <c r="DK613" s="27" t="s">
        <v>698</v>
      </c>
      <c r="DL613" s="27" t="s">
        <v>698</v>
      </c>
      <c r="DM613" s="27" t="s">
        <v>698</v>
      </c>
      <c r="DN613" s="27" t="s">
        <v>698</v>
      </c>
      <c r="DO613" s="27" t="s">
        <v>698</v>
      </c>
      <c r="DP613" s="27" t="s">
        <v>698</v>
      </c>
      <c r="DQ613" s="27" t="s">
        <v>698</v>
      </c>
      <c r="DR613" s="27" t="s">
        <v>698</v>
      </c>
      <c r="DS613" s="27" t="s">
        <v>698</v>
      </c>
      <c r="DT613" s="27" t="s">
        <v>698</v>
      </c>
      <c r="DU613" s="27" t="s">
        <v>698</v>
      </c>
      <c r="DV613" s="27" t="s">
        <v>698</v>
      </c>
      <c r="DW613" s="27" t="s">
        <v>698</v>
      </c>
      <c r="DX613" s="27" t="s">
        <v>698</v>
      </c>
      <c r="DY613" s="27" t="s">
        <v>698</v>
      </c>
      <c r="DZ613" s="27" t="s">
        <v>698</v>
      </c>
      <c r="EA613" s="27" t="s">
        <v>698</v>
      </c>
      <c r="EB613" s="27" t="s">
        <v>698</v>
      </c>
      <c r="EC613" s="27" t="s">
        <v>698</v>
      </c>
      <c r="ED613" s="27" t="s">
        <v>698</v>
      </c>
      <c r="EE613" s="27" t="s">
        <v>698</v>
      </c>
      <c r="EF613" s="27" t="s">
        <v>698</v>
      </c>
      <c r="EG613" s="27" t="s">
        <v>698</v>
      </c>
      <c r="EH613" s="27" t="s">
        <v>698</v>
      </c>
      <c r="EI613" s="27" t="s">
        <v>698</v>
      </c>
      <c r="EJ613" s="27" t="s">
        <v>698</v>
      </c>
      <c r="EK613" s="27" t="s">
        <v>698</v>
      </c>
      <c r="EL613" s="27" t="s">
        <v>698</v>
      </c>
      <c r="EM613" s="27" t="s">
        <v>698</v>
      </c>
      <c r="EN613" s="27" t="s">
        <v>698</v>
      </c>
      <c r="EO613" s="27" t="s">
        <v>698</v>
      </c>
      <c r="EP613" s="27" t="s">
        <v>698</v>
      </c>
      <c r="EQ613" s="27" t="s">
        <v>698</v>
      </c>
      <c r="ER613" s="27" t="s">
        <v>698</v>
      </c>
      <c r="ES613" s="27" t="s">
        <v>698</v>
      </c>
      <c r="ET613" s="27" t="s">
        <v>698</v>
      </c>
      <c r="EU613" s="27" t="s">
        <v>698</v>
      </c>
      <c r="EV613" s="27" t="s">
        <v>698</v>
      </c>
      <c r="EW613" s="27" t="s">
        <v>3917</v>
      </c>
      <c r="EX613" s="27" t="s">
        <v>3918</v>
      </c>
      <c r="EY613" s="27" t="s">
        <v>2707</v>
      </c>
      <c r="EZ613" s="27" t="s">
        <v>3919</v>
      </c>
      <c r="FA613" s="27" t="s">
        <v>3920</v>
      </c>
      <c r="FB613" s="27" t="s">
        <v>3952</v>
      </c>
      <c r="FC613" s="27" t="s">
        <v>3968</v>
      </c>
      <c r="FD613" s="27" t="s">
        <v>694</v>
      </c>
      <c r="FE613" s="27" t="s">
        <v>3923</v>
      </c>
      <c r="FF613" s="42"/>
      <c r="FG613" s="42"/>
    </row>
    <row r="614" spans="1:163" x14ac:dyDescent="0.25">
      <c r="A614" s="27" t="str">
        <f t="shared" si="9"/>
        <v>IR004003004000000000000000000000000000</v>
      </c>
      <c r="B614" s="20" t="s">
        <v>3913</v>
      </c>
      <c r="C614" s="23" t="s">
        <v>2630</v>
      </c>
      <c r="D614" s="23" t="s">
        <v>711</v>
      </c>
      <c r="E614" s="23" t="s">
        <v>710</v>
      </c>
      <c r="F614" s="23" t="s">
        <v>711</v>
      </c>
      <c r="G614" s="23" t="s">
        <v>697</v>
      </c>
      <c r="H614" s="23" t="s">
        <v>697</v>
      </c>
      <c r="I614" s="21" t="s">
        <v>697</v>
      </c>
      <c r="J614" s="23" t="s">
        <v>697</v>
      </c>
      <c r="K614" s="64" t="s">
        <v>697</v>
      </c>
      <c r="L614" s="23" t="s">
        <v>697</v>
      </c>
      <c r="M614" s="23" t="s">
        <v>697</v>
      </c>
      <c r="N614" s="23" t="s">
        <v>697</v>
      </c>
      <c r="O614" s="23" t="s">
        <v>697</v>
      </c>
      <c r="P614" s="27">
        <v>0</v>
      </c>
      <c r="Q614" s="27" t="s">
        <v>704</v>
      </c>
      <c r="R614" s="27" t="s">
        <v>698</v>
      </c>
      <c r="S614" s="28" t="s">
        <v>694</v>
      </c>
      <c r="T614" s="28" t="s">
        <v>922</v>
      </c>
      <c r="U614" s="31" t="s">
        <v>3969</v>
      </c>
      <c r="V614" s="52" t="s">
        <v>905</v>
      </c>
      <c r="W614" s="20"/>
      <c r="X614" s="20"/>
      <c r="Y614" s="20" t="s">
        <v>3970</v>
      </c>
      <c r="Z614" s="20"/>
      <c r="AA614" s="20"/>
      <c r="AB614" s="20"/>
      <c r="AC614" s="20"/>
      <c r="AD614" s="20"/>
      <c r="AE614" s="20"/>
      <c r="AF614" s="20"/>
      <c r="AG614" s="20"/>
      <c r="AH614" s="27" t="s">
        <v>3971</v>
      </c>
      <c r="AI614" s="28" t="s">
        <v>704</v>
      </c>
      <c r="AJ614" s="27" t="s">
        <v>698</v>
      </c>
      <c r="AK614" s="27" t="s">
        <v>698</v>
      </c>
      <c r="AL614" s="27" t="s">
        <v>698</v>
      </c>
      <c r="AM614" s="27" t="s">
        <v>698</v>
      </c>
      <c r="AN614" s="27" t="s">
        <v>698</v>
      </c>
      <c r="AO614" s="27" t="s">
        <v>698</v>
      </c>
      <c r="AP614" s="27" t="s">
        <v>698</v>
      </c>
      <c r="AQ614" s="27" t="s">
        <v>698</v>
      </c>
      <c r="AR614" s="27" t="s">
        <v>698</v>
      </c>
      <c r="AS614" s="27" t="s">
        <v>698</v>
      </c>
      <c r="AT614" s="27" t="s">
        <v>698</v>
      </c>
      <c r="AU614" s="27" t="s">
        <v>698</v>
      </c>
      <c r="AV614" s="27" t="s">
        <v>698</v>
      </c>
      <c r="AW614" s="27" t="s">
        <v>698</v>
      </c>
      <c r="AX614" s="27" t="s">
        <v>698</v>
      </c>
      <c r="AY614" s="27" t="s">
        <v>698</v>
      </c>
      <c r="AZ614" s="27" t="s">
        <v>698</v>
      </c>
      <c r="BA614" s="27" t="s">
        <v>698</v>
      </c>
      <c r="BB614" s="27" t="s">
        <v>698</v>
      </c>
      <c r="BC614" s="27" t="s">
        <v>698</v>
      </c>
      <c r="BD614" s="27" t="s">
        <v>698</v>
      </c>
      <c r="BE614" s="27" t="s">
        <v>698</v>
      </c>
      <c r="BF614" s="27" t="s">
        <v>698</v>
      </c>
      <c r="BG614" s="27" t="s">
        <v>698</v>
      </c>
      <c r="BH614" s="27" t="s">
        <v>698</v>
      </c>
      <c r="BI614" s="27" t="s">
        <v>698</v>
      </c>
      <c r="BJ614" s="27" t="s">
        <v>698</v>
      </c>
      <c r="BK614" s="27" t="s">
        <v>698</v>
      </c>
      <c r="BL614" s="27" t="s">
        <v>698</v>
      </c>
      <c r="BM614" s="27" t="s">
        <v>698</v>
      </c>
      <c r="BN614" s="27" t="s">
        <v>698</v>
      </c>
      <c r="BO614" s="27" t="s">
        <v>698</v>
      </c>
      <c r="BP614" s="27" t="s">
        <v>698</v>
      </c>
      <c r="BQ614" s="27" t="s">
        <v>698</v>
      </c>
      <c r="BR614" s="27" t="s">
        <v>698</v>
      </c>
      <c r="BS614" s="27" t="s">
        <v>698</v>
      </c>
      <c r="BT614" s="27" t="s">
        <v>698</v>
      </c>
      <c r="BU614" s="27" t="s">
        <v>698</v>
      </c>
      <c r="BV614" s="27" t="s">
        <v>698</v>
      </c>
      <c r="BW614" s="27" t="s">
        <v>698</v>
      </c>
      <c r="BX614" s="27" t="s">
        <v>698</v>
      </c>
      <c r="BY614" s="27" t="s">
        <v>704</v>
      </c>
      <c r="BZ614" s="27" t="s">
        <v>698</v>
      </c>
      <c r="CA614" s="27" t="s">
        <v>698</v>
      </c>
      <c r="CB614" s="27" t="s">
        <v>698</v>
      </c>
      <c r="CC614" s="27" t="s">
        <v>698</v>
      </c>
      <c r="CD614" s="27" t="s">
        <v>698</v>
      </c>
      <c r="CE614" s="27" t="s">
        <v>698</v>
      </c>
      <c r="CF614" s="27" t="s">
        <v>698</v>
      </c>
      <c r="CG614" s="27" t="s">
        <v>698</v>
      </c>
      <c r="CH614" s="27" t="s">
        <v>698</v>
      </c>
      <c r="CI614" s="27" t="s">
        <v>698</v>
      </c>
      <c r="CJ614" s="27" t="s">
        <v>698</v>
      </c>
      <c r="CK614" s="27" t="s">
        <v>698</v>
      </c>
      <c r="CL614" s="27" t="s">
        <v>698</v>
      </c>
      <c r="CM614" s="27" t="s">
        <v>698</v>
      </c>
      <c r="CN614" s="27" t="s">
        <v>698</v>
      </c>
      <c r="CO614" s="27" t="s">
        <v>698</v>
      </c>
      <c r="CP614" s="27" t="s">
        <v>698</v>
      </c>
      <c r="CQ614" s="27" t="s">
        <v>698</v>
      </c>
      <c r="CR614" s="27" t="s">
        <v>698</v>
      </c>
      <c r="CS614" s="27" t="s">
        <v>698</v>
      </c>
      <c r="CT614" s="27" t="s">
        <v>698</v>
      </c>
      <c r="CU614" s="27" t="s">
        <v>698</v>
      </c>
      <c r="CV614" s="27" t="s">
        <v>698</v>
      </c>
      <c r="CW614" s="27" t="s">
        <v>698</v>
      </c>
      <c r="CX614" s="27" t="s">
        <v>698</v>
      </c>
      <c r="CY614" s="27" t="s">
        <v>698</v>
      </c>
      <c r="CZ614" s="27" t="s">
        <v>698</v>
      </c>
      <c r="DA614" s="27" t="s">
        <v>698</v>
      </c>
      <c r="DB614" s="27" t="s">
        <v>698</v>
      </c>
      <c r="DC614" s="27" t="s">
        <v>698</v>
      </c>
      <c r="DD614" s="27" t="s">
        <v>698</v>
      </c>
      <c r="DE614" s="27" t="s">
        <v>698</v>
      </c>
      <c r="DF614" s="27" t="s">
        <v>698</v>
      </c>
      <c r="DG614" s="27" t="s">
        <v>698</v>
      </c>
      <c r="DH614" s="27" t="s">
        <v>698</v>
      </c>
      <c r="DI614" s="27" t="s">
        <v>698</v>
      </c>
      <c r="DJ614" s="27" t="s">
        <v>698</v>
      </c>
      <c r="DK614" s="27" t="s">
        <v>698</v>
      </c>
      <c r="DL614" s="27" t="s">
        <v>698</v>
      </c>
      <c r="DM614" s="27" t="s">
        <v>698</v>
      </c>
      <c r="DN614" s="27" t="s">
        <v>698</v>
      </c>
      <c r="DO614" s="27" t="s">
        <v>698</v>
      </c>
      <c r="DP614" s="27" t="s">
        <v>698</v>
      </c>
      <c r="DQ614" s="27" t="s">
        <v>698</v>
      </c>
      <c r="DR614" s="27" t="s">
        <v>698</v>
      </c>
      <c r="DS614" s="27" t="s">
        <v>698</v>
      </c>
      <c r="DT614" s="27" t="s">
        <v>698</v>
      </c>
      <c r="DU614" s="27" t="s">
        <v>698</v>
      </c>
      <c r="DV614" s="27" t="s">
        <v>698</v>
      </c>
      <c r="DW614" s="27" t="s">
        <v>698</v>
      </c>
      <c r="DX614" s="27" t="s">
        <v>698</v>
      </c>
      <c r="DY614" s="27" t="s">
        <v>698</v>
      </c>
      <c r="DZ614" s="27" t="s">
        <v>698</v>
      </c>
      <c r="EA614" s="27" t="s">
        <v>698</v>
      </c>
      <c r="EB614" s="27" t="s">
        <v>698</v>
      </c>
      <c r="EC614" s="27" t="s">
        <v>698</v>
      </c>
      <c r="ED614" s="27" t="s">
        <v>698</v>
      </c>
      <c r="EE614" s="27" t="s">
        <v>698</v>
      </c>
      <c r="EF614" s="27" t="s">
        <v>698</v>
      </c>
      <c r="EG614" s="27" t="s">
        <v>698</v>
      </c>
      <c r="EH614" s="27" t="s">
        <v>698</v>
      </c>
      <c r="EI614" s="27" t="s">
        <v>698</v>
      </c>
      <c r="EJ614" s="27" t="s">
        <v>698</v>
      </c>
      <c r="EK614" s="27" t="s">
        <v>698</v>
      </c>
      <c r="EL614" s="27" t="s">
        <v>698</v>
      </c>
      <c r="EM614" s="27" t="s">
        <v>698</v>
      </c>
      <c r="EN614" s="27" t="s">
        <v>698</v>
      </c>
      <c r="EO614" s="27" t="s">
        <v>698</v>
      </c>
      <c r="EP614" s="27" t="s">
        <v>698</v>
      </c>
      <c r="EQ614" s="27" t="s">
        <v>698</v>
      </c>
      <c r="ER614" s="27" t="s">
        <v>698</v>
      </c>
      <c r="ES614" s="27" t="s">
        <v>698</v>
      </c>
      <c r="ET614" s="27" t="s">
        <v>698</v>
      </c>
      <c r="EU614" s="27" t="s">
        <v>698</v>
      </c>
      <c r="EV614" s="27" t="s">
        <v>698</v>
      </c>
      <c r="EW614" s="27" t="s">
        <v>3917</v>
      </c>
      <c r="EX614" s="27" t="s">
        <v>3918</v>
      </c>
      <c r="EY614" s="27" t="s">
        <v>2707</v>
      </c>
      <c r="EZ614" s="27" t="s">
        <v>3919</v>
      </c>
      <c r="FA614" s="27" t="s">
        <v>3920</v>
      </c>
      <c r="FB614" s="27" t="s">
        <v>3972</v>
      </c>
      <c r="FC614" s="27" t="s">
        <v>3973</v>
      </c>
      <c r="FD614" s="27" t="s">
        <v>694</v>
      </c>
      <c r="FE614" s="27" t="s">
        <v>3923</v>
      </c>
      <c r="FF614" s="42"/>
      <c r="FG614" s="42"/>
    </row>
    <row r="615" spans="1:163" x14ac:dyDescent="0.25">
      <c r="A615" s="27" t="str">
        <f t="shared" si="9"/>
        <v>IR004003005000000000000000000000000000</v>
      </c>
      <c r="B615" s="20" t="s">
        <v>3913</v>
      </c>
      <c r="C615" s="23" t="s">
        <v>2630</v>
      </c>
      <c r="D615" s="23" t="s">
        <v>711</v>
      </c>
      <c r="E615" s="23" t="s">
        <v>710</v>
      </c>
      <c r="F615" s="23" t="s">
        <v>713</v>
      </c>
      <c r="G615" s="23" t="s">
        <v>697</v>
      </c>
      <c r="H615" s="23" t="s">
        <v>697</v>
      </c>
      <c r="I615" s="21" t="s">
        <v>697</v>
      </c>
      <c r="J615" s="23" t="s">
        <v>697</v>
      </c>
      <c r="K615" s="64" t="s">
        <v>697</v>
      </c>
      <c r="L615" s="23" t="s">
        <v>697</v>
      </c>
      <c r="M615" s="23" t="s">
        <v>697</v>
      </c>
      <c r="N615" s="23" t="s">
        <v>697</v>
      </c>
      <c r="O615" s="23" t="s">
        <v>697</v>
      </c>
      <c r="P615" s="27">
        <v>0</v>
      </c>
      <c r="Q615" s="27" t="s">
        <v>704</v>
      </c>
      <c r="R615" s="27" t="s">
        <v>698</v>
      </c>
      <c r="S615" s="28" t="s">
        <v>694</v>
      </c>
      <c r="T615" s="28" t="s">
        <v>922</v>
      </c>
      <c r="U615" s="31" t="s">
        <v>3974</v>
      </c>
      <c r="V615" s="52" t="s">
        <v>905</v>
      </c>
      <c r="W615" s="20"/>
      <c r="X615" s="20"/>
      <c r="Y615" s="20" t="s">
        <v>3975</v>
      </c>
      <c r="Z615" s="20"/>
      <c r="AA615" s="20"/>
      <c r="AB615" s="20"/>
      <c r="AC615" s="20"/>
      <c r="AD615" s="20"/>
      <c r="AE615" s="20"/>
      <c r="AF615" s="20"/>
      <c r="AG615" s="20"/>
      <c r="AH615" s="27" t="s">
        <v>3976</v>
      </c>
      <c r="AI615" s="28" t="s">
        <v>704</v>
      </c>
      <c r="AJ615" s="27" t="s">
        <v>698</v>
      </c>
      <c r="AK615" s="27" t="s">
        <v>698</v>
      </c>
      <c r="AL615" s="27" t="s">
        <v>698</v>
      </c>
      <c r="AM615" s="27" t="s">
        <v>698</v>
      </c>
      <c r="AN615" s="27" t="s">
        <v>698</v>
      </c>
      <c r="AO615" s="27" t="s">
        <v>698</v>
      </c>
      <c r="AP615" s="27" t="s">
        <v>698</v>
      </c>
      <c r="AQ615" s="27" t="s">
        <v>698</v>
      </c>
      <c r="AR615" s="27" t="s">
        <v>698</v>
      </c>
      <c r="AS615" s="27" t="s">
        <v>698</v>
      </c>
      <c r="AT615" s="27" t="s">
        <v>698</v>
      </c>
      <c r="AU615" s="27" t="s">
        <v>698</v>
      </c>
      <c r="AV615" s="27" t="s">
        <v>698</v>
      </c>
      <c r="AW615" s="27" t="s">
        <v>698</v>
      </c>
      <c r="AX615" s="27" t="s">
        <v>698</v>
      </c>
      <c r="AY615" s="27" t="s">
        <v>698</v>
      </c>
      <c r="AZ615" s="27" t="s">
        <v>698</v>
      </c>
      <c r="BA615" s="27" t="s">
        <v>698</v>
      </c>
      <c r="BB615" s="27" t="s">
        <v>698</v>
      </c>
      <c r="BC615" s="27" t="s">
        <v>698</v>
      </c>
      <c r="BD615" s="27" t="s">
        <v>698</v>
      </c>
      <c r="BE615" s="27" t="s">
        <v>698</v>
      </c>
      <c r="BF615" s="27" t="s">
        <v>698</v>
      </c>
      <c r="BG615" s="27" t="s">
        <v>698</v>
      </c>
      <c r="BH615" s="27" t="s">
        <v>698</v>
      </c>
      <c r="BI615" s="27" t="s">
        <v>698</v>
      </c>
      <c r="BJ615" s="27" t="s">
        <v>698</v>
      </c>
      <c r="BK615" s="27" t="s">
        <v>698</v>
      </c>
      <c r="BL615" s="27" t="s">
        <v>698</v>
      </c>
      <c r="BM615" s="27" t="s">
        <v>698</v>
      </c>
      <c r="BN615" s="27" t="s">
        <v>698</v>
      </c>
      <c r="BO615" s="27" t="s">
        <v>698</v>
      </c>
      <c r="BP615" s="27" t="s">
        <v>698</v>
      </c>
      <c r="BQ615" s="27" t="s">
        <v>698</v>
      </c>
      <c r="BR615" s="27" t="s">
        <v>698</v>
      </c>
      <c r="BS615" s="27" t="s">
        <v>698</v>
      </c>
      <c r="BT615" s="27" t="s">
        <v>698</v>
      </c>
      <c r="BU615" s="27" t="s">
        <v>698</v>
      </c>
      <c r="BV615" s="27" t="s">
        <v>698</v>
      </c>
      <c r="BW615" s="27" t="s">
        <v>698</v>
      </c>
      <c r="BX615" s="27" t="s">
        <v>698</v>
      </c>
      <c r="BY615" s="27" t="s">
        <v>704</v>
      </c>
      <c r="BZ615" s="27" t="s">
        <v>698</v>
      </c>
      <c r="CA615" s="27" t="s">
        <v>698</v>
      </c>
      <c r="CB615" s="27" t="s">
        <v>698</v>
      </c>
      <c r="CC615" s="27" t="s">
        <v>698</v>
      </c>
      <c r="CD615" s="27" t="s">
        <v>698</v>
      </c>
      <c r="CE615" s="27" t="s">
        <v>698</v>
      </c>
      <c r="CF615" s="27" t="s">
        <v>698</v>
      </c>
      <c r="CG615" s="27" t="s">
        <v>698</v>
      </c>
      <c r="CH615" s="27" t="s">
        <v>698</v>
      </c>
      <c r="CI615" s="27" t="s">
        <v>698</v>
      </c>
      <c r="CJ615" s="27" t="s">
        <v>698</v>
      </c>
      <c r="CK615" s="27" t="s">
        <v>698</v>
      </c>
      <c r="CL615" s="27" t="s">
        <v>698</v>
      </c>
      <c r="CM615" s="27" t="s">
        <v>698</v>
      </c>
      <c r="CN615" s="27" t="s">
        <v>698</v>
      </c>
      <c r="CO615" s="27" t="s">
        <v>698</v>
      </c>
      <c r="CP615" s="27" t="s">
        <v>698</v>
      </c>
      <c r="CQ615" s="27" t="s">
        <v>698</v>
      </c>
      <c r="CR615" s="27" t="s">
        <v>698</v>
      </c>
      <c r="CS615" s="27" t="s">
        <v>698</v>
      </c>
      <c r="CT615" s="27" t="s">
        <v>698</v>
      </c>
      <c r="CU615" s="27" t="s">
        <v>698</v>
      </c>
      <c r="CV615" s="27" t="s">
        <v>698</v>
      </c>
      <c r="CW615" s="27" t="s">
        <v>698</v>
      </c>
      <c r="CX615" s="27" t="s">
        <v>698</v>
      </c>
      <c r="CY615" s="27" t="s">
        <v>698</v>
      </c>
      <c r="CZ615" s="27" t="s">
        <v>698</v>
      </c>
      <c r="DA615" s="27" t="s">
        <v>698</v>
      </c>
      <c r="DB615" s="27" t="s">
        <v>698</v>
      </c>
      <c r="DC615" s="27" t="s">
        <v>698</v>
      </c>
      <c r="DD615" s="27" t="s">
        <v>698</v>
      </c>
      <c r="DE615" s="27" t="s">
        <v>698</v>
      </c>
      <c r="DF615" s="27" t="s">
        <v>698</v>
      </c>
      <c r="DG615" s="27" t="s">
        <v>698</v>
      </c>
      <c r="DH615" s="27" t="s">
        <v>698</v>
      </c>
      <c r="DI615" s="27" t="s">
        <v>698</v>
      </c>
      <c r="DJ615" s="27" t="s">
        <v>698</v>
      </c>
      <c r="DK615" s="27" t="s">
        <v>698</v>
      </c>
      <c r="DL615" s="27" t="s">
        <v>698</v>
      </c>
      <c r="DM615" s="27" t="s">
        <v>698</v>
      </c>
      <c r="DN615" s="27" t="s">
        <v>698</v>
      </c>
      <c r="DO615" s="27" t="s">
        <v>698</v>
      </c>
      <c r="DP615" s="27" t="s">
        <v>698</v>
      </c>
      <c r="DQ615" s="27" t="s">
        <v>698</v>
      </c>
      <c r="DR615" s="27" t="s">
        <v>698</v>
      </c>
      <c r="DS615" s="27" t="s">
        <v>698</v>
      </c>
      <c r="DT615" s="27" t="s">
        <v>698</v>
      </c>
      <c r="DU615" s="27" t="s">
        <v>698</v>
      </c>
      <c r="DV615" s="27" t="s">
        <v>698</v>
      </c>
      <c r="DW615" s="27" t="s">
        <v>698</v>
      </c>
      <c r="DX615" s="27" t="s">
        <v>698</v>
      </c>
      <c r="DY615" s="27" t="s">
        <v>698</v>
      </c>
      <c r="DZ615" s="27" t="s">
        <v>698</v>
      </c>
      <c r="EA615" s="27" t="s">
        <v>698</v>
      </c>
      <c r="EB615" s="27" t="s">
        <v>698</v>
      </c>
      <c r="EC615" s="27" t="s">
        <v>698</v>
      </c>
      <c r="ED615" s="27" t="s">
        <v>698</v>
      </c>
      <c r="EE615" s="27" t="s">
        <v>698</v>
      </c>
      <c r="EF615" s="27" t="s">
        <v>698</v>
      </c>
      <c r="EG615" s="27" t="s">
        <v>698</v>
      </c>
      <c r="EH615" s="27" t="s">
        <v>698</v>
      </c>
      <c r="EI615" s="27" t="s">
        <v>698</v>
      </c>
      <c r="EJ615" s="27" t="s">
        <v>698</v>
      </c>
      <c r="EK615" s="27" t="s">
        <v>698</v>
      </c>
      <c r="EL615" s="27" t="s">
        <v>698</v>
      </c>
      <c r="EM615" s="27" t="s">
        <v>698</v>
      </c>
      <c r="EN615" s="27" t="s">
        <v>698</v>
      </c>
      <c r="EO615" s="27" t="s">
        <v>698</v>
      </c>
      <c r="EP615" s="27" t="s">
        <v>698</v>
      </c>
      <c r="EQ615" s="27" t="s">
        <v>698</v>
      </c>
      <c r="ER615" s="27" t="s">
        <v>698</v>
      </c>
      <c r="ES615" s="27" t="s">
        <v>698</v>
      </c>
      <c r="ET615" s="27" t="s">
        <v>698</v>
      </c>
      <c r="EU615" s="27" t="s">
        <v>698</v>
      </c>
      <c r="EV615" s="27" t="s">
        <v>698</v>
      </c>
      <c r="EW615" s="27" t="s">
        <v>3917</v>
      </c>
      <c r="EX615" s="27" t="s">
        <v>3918</v>
      </c>
      <c r="EY615" s="27" t="s">
        <v>2707</v>
      </c>
      <c r="EZ615" s="27" t="s">
        <v>3919</v>
      </c>
      <c r="FA615" s="27" t="s">
        <v>3920</v>
      </c>
      <c r="FB615" s="27" t="s">
        <v>3977</v>
      </c>
      <c r="FC615" s="27" t="s">
        <v>3978</v>
      </c>
      <c r="FD615" s="27" t="s">
        <v>694</v>
      </c>
      <c r="FE615" s="27" t="s">
        <v>3923</v>
      </c>
      <c r="FF615" s="42"/>
      <c r="FG615" s="42"/>
    </row>
    <row r="616" spans="1:163" x14ac:dyDescent="0.25">
      <c r="A616" s="27" t="str">
        <f t="shared" si="9"/>
        <v>IR004003006000000000000000000000000000</v>
      </c>
      <c r="B616" s="20" t="s">
        <v>3913</v>
      </c>
      <c r="C616" s="23" t="s">
        <v>2630</v>
      </c>
      <c r="D616" s="23" t="s">
        <v>711</v>
      </c>
      <c r="E616" s="23" t="s">
        <v>710</v>
      </c>
      <c r="F616" s="23" t="s">
        <v>715</v>
      </c>
      <c r="G616" s="23" t="s">
        <v>697</v>
      </c>
      <c r="H616" s="23" t="s">
        <v>697</v>
      </c>
      <c r="I616" s="21" t="s">
        <v>697</v>
      </c>
      <c r="J616" s="23" t="s">
        <v>697</v>
      </c>
      <c r="K616" s="64" t="s">
        <v>697</v>
      </c>
      <c r="L616" s="23" t="s">
        <v>697</v>
      </c>
      <c r="M616" s="23" t="s">
        <v>697</v>
      </c>
      <c r="N616" s="23" t="s">
        <v>697</v>
      </c>
      <c r="O616" s="23" t="s">
        <v>697</v>
      </c>
      <c r="P616" s="27">
        <v>0</v>
      </c>
      <c r="Q616" s="27" t="s">
        <v>704</v>
      </c>
      <c r="R616" s="27" t="s">
        <v>698</v>
      </c>
      <c r="S616" s="28" t="s">
        <v>694</v>
      </c>
      <c r="T616" s="28" t="s">
        <v>922</v>
      </c>
      <c r="U616" s="31" t="s">
        <v>3979</v>
      </c>
      <c r="V616" s="52" t="s">
        <v>905</v>
      </c>
      <c r="W616" s="20"/>
      <c r="X616" s="20"/>
      <c r="Y616" s="20" t="s">
        <v>3980</v>
      </c>
      <c r="Z616" s="20"/>
      <c r="AA616" s="20"/>
      <c r="AB616" s="20"/>
      <c r="AC616" s="20"/>
      <c r="AD616" s="20"/>
      <c r="AE616" s="20"/>
      <c r="AF616" s="20"/>
      <c r="AG616" s="20"/>
      <c r="AH616" s="27" t="s">
        <v>3981</v>
      </c>
      <c r="AI616" s="28" t="s">
        <v>704</v>
      </c>
      <c r="AJ616" s="27" t="s">
        <v>698</v>
      </c>
      <c r="AK616" s="27" t="s">
        <v>698</v>
      </c>
      <c r="AL616" s="27" t="s">
        <v>698</v>
      </c>
      <c r="AM616" s="27" t="s">
        <v>698</v>
      </c>
      <c r="AN616" s="27" t="s">
        <v>698</v>
      </c>
      <c r="AO616" s="27" t="s">
        <v>698</v>
      </c>
      <c r="AP616" s="27" t="s">
        <v>698</v>
      </c>
      <c r="AQ616" s="27" t="s">
        <v>698</v>
      </c>
      <c r="AR616" s="27" t="s">
        <v>698</v>
      </c>
      <c r="AS616" s="27" t="s">
        <v>698</v>
      </c>
      <c r="AT616" s="27" t="s">
        <v>698</v>
      </c>
      <c r="AU616" s="27" t="s">
        <v>698</v>
      </c>
      <c r="AV616" s="27" t="s">
        <v>698</v>
      </c>
      <c r="AW616" s="27" t="s">
        <v>698</v>
      </c>
      <c r="AX616" s="27" t="s">
        <v>698</v>
      </c>
      <c r="AY616" s="27" t="s">
        <v>698</v>
      </c>
      <c r="AZ616" s="27" t="s">
        <v>698</v>
      </c>
      <c r="BA616" s="27" t="s">
        <v>698</v>
      </c>
      <c r="BB616" s="27" t="s">
        <v>698</v>
      </c>
      <c r="BC616" s="27" t="s">
        <v>698</v>
      </c>
      <c r="BD616" s="27" t="s">
        <v>698</v>
      </c>
      <c r="BE616" s="27" t="s">
        <v>698</v>
      </c>
      <c r="BF616" s="27" t="s">
        <v>698</v>
      </c>
      <c r="BG616" s="27" t="s">
        <v>698</v>
      </c>
      <c r="BH616" s="27" t="s">
        <v>698</v>
      </c>
      <c r="BI616" s="27" t="s">
        <v>698</v>
      </c>
      <c r="BJ616" s="27" t="s">
        <v>698</v>
      </c>
      <c r="BK616" s="27" t="s">
        <v>698</v>
      </c>
      <c r="BL616" s="27" t="s">
        <v>698</v>
      </c>
      <c r="BM616" s="27" t="s">
        <v>698</v>
      </c>
      <c r="BN616" s="27" t="s">
        <v>698</v>
      </c>
      <c r="BO616" s="27" t="s">
        <v>698</v>
      </c>
      <c r="BP616" s="27" t="s">
        <v>698</v>
      </c>
      <c r="BQ616" s="27" t="s">
        <v>698</v>
      </c>
      <c r="BR616" s="27" t="s">
        <v>698</v>
      </c>
      <c r="BS616" s="27" t="s">
        <v>698</v>
      </c>
      <c r="BT616" s="27" t="s">
        <v>698</v>
      </c>
      <c r="BU616" s="27" t="s">
        <v>698</v>
      </c>
      <c r="BV616" s="27" t="s">
        <v>698</v>
      </c>
      <c r="BW616" s="27" t="s">
        <v>698</v>
      </c>
      <c r="BX616" s="27" t="s">
        <v>698</v>
      </c>
      <c r="BY616" s="27" t="s">
        <v>704</v>
      </c>
      <c r="BZ616" s="27" t="s">
        <v>698</v>
      </c>
      <c r="CA616" s="27" t="s">
        <v>698</v>
      </c>
      <c r="CB616" s="27" t="s">
        <v>698</v>
      </c>
      <c r="CC616" s="27" t="s">
        <v>698</v>
      </c>
      <c r="CD616" s="27" t="s">
        <v>698</v>
      </c>
      <c r="CE616" s="27" t="s">
        <v>698</v>
      </c>
      <c r="CF616" s="27" t="s">
        <v>698</v>
      </c>
      <c r="CG616" s="27" t="s">
        <v>698</v>
      </c>
      <c r="CH616" s="27" t="s">
        <v>698</v>
      </c>
      <c r="CI616" s="27" t="s">
        <v>698</v>
      </c>
      <c r="CJ616" s="27" t="s">
        <v>698</v>
      </c>
      <c r="CK616" s="27" t="s">
        <v>698</v>
      </c>
      <c r="CL616" s="27" t="s">
        <v>698</v>
      </c>
      <c r="CM616" s="27" t="s">
        <v>698</v>
      </c>
      <c r="CN616" s="27" t="s">
        <v>698</v>
      </c>
      <c r="CO616" s="27" t="s">
        <v>698</v>
      </c>
      <c r="CP616" s="27" t="s">
        <v>698</v>
      </c>
      <c r="CQ616" s="27" t="s">
        <v>698</v>
      </c>
      <c r="CR616" s="27" t="s">
        <v>698</v>
      </c>
      <c r="CS616" s="27" t="s">
        <v>698</v>
      </c>
      <c r="CT616" s="27" t="s">
        <v>698</v>
      </c>
      <c r="CU616" s="27" t="s">
        <v>698</v>
      </c>
      <c r="CV616" s="27" t="s">
        <v>698</v>
      </c>
      <c r="CW616" s="27" t="s">
        <v>698</v>
      </c>
      <c r="CX616" s="27" t="s">
        <v>698</v>
      </c>
      <c r="CY616" s="27" t="s">
        <v>698</v>
      </c>
      <c r="CZ616" s="27" t="s">
        <v>698</v>
      </c>
      <c r="DA616" s="27" t="s">
        <v>698</v>
      </c>
      <c r="DB616" s="27" t="s">
        <v>698</v>
      </c>
      <c r="DC616" s="27" t="s">
        <v>698</v>
      </c>
      <c r="DD616" s="27" t="s">
        <v>698</v>
      </c>
      <c r="DE616" s="27" t="s">
        <v>698</v>
      </c>
      <c r="DF616" s="27" t="s">
        <v>698</v>
      </c>
      <c r="DG616" s="27" t="s">
        <v>698</v>
      </c>
      <c r="DH616" s="27" t="s">
        <v>698</v>
      </c>
      <c r="DI616" s="27" t="s">
        <v>698</v>
      </c>
      <c r="DJ616" s="27" t="s">
        <v>698</v>
      </c>
      <c r="DK616" s="27" t="s">
        <v>698</v>
      </c>
      <c r="DL616" s="27" t="s">
        <v>698</v>
      </c>
      <c r="DM616" s="27" t="s">
        <v>698</v>
      </c>
      <c r="DN616" s="27" t="s">
        <v>698</v>
      </c>
      <c r="DO616" s="27" t="s">
        <v>698</v>
      </c>
      <c r="DP616" s="27" t="s">
        <v>698</v>
      </c>
      <c r="DQ616" s="27" t="s">
        <v>698</v>
      </c>
      <c r="DR616" s="27" t="s">
        <v>698</v>
      </c>
      <c r="DS616" s="27" t="s">
        <v>698</v>
      </c>
      <c r="DT616" s="27" t="s">
        <v>698</v>
      </c>
      <c r="DU616" s="27" t="s">
        <v>698</v>
      </c>
      <c r="DV616" s="27" t="s">
        <v>698</v>
      </c>
      <c r="DW616" s="27" t="s">
        <v>698</v>
      </c>
      <c r="DX616" s="27" t="s">
        <v>698</v>
      </c>
      <c r="DY616" s="27" t="s">
        <v>698</v>
      </c>
      <c r="DZ616" s="27" t="s">
        <v>698</v>
      </c>
      <c r="EA616" s="27" t="s">
        <v>698</v>
      </c>
      <c r="EB616" s="27" t="s">
        <v>698</v>
      </c>
      <c r="EC616" s="27" t="s">
        <v>698</v>
      </c>
      <c r="ED616" s="27" t="s">
        <v>698</v>
      </c>
      <c r="EE616" s="27" t="s">
        <v>698</v>
      </c>
      <c r="EF616" s="27" t="s">
        <v>698</v>
      </c>
      <c r="EG616" s="27" t="s">
        <v>698</v>
      </c>
      <c r="EH616" s="27" t="s">
        <v>698</v>
      </c>
      <c r="EI616" s="27" t="s">
        <v>698</v>
      </c>
      <c r="EJ616" s="27" t="s">
        <v>698</v>
      </c>
      <c r="EK616" s="27" t="s">
        <v>698</v>
      </c>
      <c r="EL616" s="27" t="s">
        <v>698</v>
      </c>
      <c r="EM616" s="27" t="s">
        <v>698</v>
      </c>
      <c r="EN616" s="27" t="s">
        <v>698</v>
      </c>
      <c r="EO616" s="27" t="s">
        <v>698</v>
      </c>
      <c r="EP616" s="27" t="s">
        <v>698</v>
      </c>
      <c r="EQ616" s="27" t="s">
        <v>698</v>
      </c>
      <c r="ER616" s="27" t="s">
        <v>698</v>
      </c>
      <c r="ES616" s="27" t="s">
        <v>698</v>
      </c>
      <c r="ET616" s="27" t="s">
        <v>698</v>
      </c>
      <c r="EU616" s="27" t="s">
        <v>698</v>
      </c>
      <c r="EV616" s="27" t="s">
        <v>698</v>
      </c>
      <c r="EW616" s="27" t="s">
        <v>3917</v>
      </c>
      <c r="EX616" s="27" t="s">
        <v>3918</v>
      </c>
      <c r="EY616" s="27" t="s">
        <v>2707</v>
      </c>
      <c r="EZ616" s="27" t="s">
        <v>3919</v>
      </c>
      <c r="FA616" s="27" t="s">
        <v>3920</v>
      </c>
      <c r="FB616" s="27" t="s">
        <v>3982</v>
      </c>
      <c r="FC616" s="27" t="s">
        <v>3983</v>
      </c>
      <c r="FD616" s="27" t="s">
        <v>694</v>
      </c>
      <c r="FE616" s="27" t="s">
        <v>3923</v>
      </c>
      <c r="FF616" s="42"/>
      <c r="FG616" s="42"/>
    </row>
    <row r="617" spans="1:163" x14ac:dyDescent="0.25">
      <c r="A617" s="27" t="str">
        <f t="shared" si="9"/>
        <v>IR004003007000000000000000000000000000</v>
      </c>
      <c r="B617" s="20" t="s">
        <v>3913</v>
      </c>
      <c r="C617" s="23" t="s">
        <v>2630</v>
      </c>
      <c r="D617" s="23" t="s">
        <v>711</v>
      </c>
      <c r="E617" s="23" t="s">
        <v>710</v>
      </c>
      <c r="F617" s="23" t="s">
        <v>718</v>
      </c>
      <c r="G617" s="23" t="s">
        <v>697</v>
      </c>
      <c r="H617" s="23" t="s">
        <v>697</v>
      </c>
      <c r="I617" s="21" t="s">
        <v>697</v>
      </c>
      <c r="J617" s="23" t="s">
        <v>697</v>
      </c>
      <c r="K617" s="64" t="s">
        <v>697</v>
      </c>
      <c r="L617" s="23" t="s">
        <v>697</v>
      </c>
      <c r="M617" s="23" t="s">
        <v>697</v>
      </c>
      <c r="N617" s="23" t="s">
        <v>697</v>
      </c>
      <c r="O617" s="23" t="s">
        <v>697</v>
      </c>
      <c r="P617" s="27">
        <v>0</v>
      </c>
      <c r="Q617" s="27" t="s">
        <v>704</v>
      </c>
      <c r="R617" s="27" t="s">
        <v>698</v>
      </c>
      <c r="S617" s="28" t="s">
        <v>694</v>
      </c>
      <c r="T617" s="28" t="s">
        <v>922</v>
      </c>
      <c r="U617" s="31" t="s">
        <v>3984</v>
      </c>
      <c r="V617" s="52" t="s">
        <v>905</v>
      </c>
      <c r="W617" s="20"/>
      <c r="X617" s="20"/>
      <c r="Y617" s="20" t="s">
        <v>3985</v>
      </c>
      <c r="Z617" s="20"/>
      <c r="AA617" s="20"/>
      <c r="AB617" s="20"/>
      <c r="AC617" s="20"/>
      <c r="AD617" s="20"/>
      <c r="AE617" s="20"/>
      <c r="AF617" s="20"/>
      <c r="AG617" s="20"/>
      <c r="AH617" s="27" t="s">
        <v>3986</v>
      </c>
      <c r="AI617" s="28" t="s">
        <v>704</v>
      </c>
      <c r="AJ617" s="27" t="s">
        <v>698</v>
      </c>
      <c r="AK617" s="27" t="s">
        <v>698</v>
      </c>
      <c r="AL617" s="27" t="s">
        <v>698</v>
      </c>
      <c r="AM617" s="27" t="s">
        <v>698</v>
      </c>
      <c r="AN617" s="27" t="s">
        <v>698</v>
      </c>
      <c r="AO617" s="27" t="s">
        <v>698</v>
      </c>
      <c r="AP617" s="27" t="s">
        <v>698</v>
      </c>
      <c r="AQ617" s="27" t="s">
        <v>698</v>
      </c>
      <c r="AR617" s="27" t="s">
        <v>698</v>
      </c>
      <c r="AS617" s="27" t="s">
        <v>698</v>
      </c>
      <c r="AT617" s="27" t="s">
        <v>698</v>
      </c>
      <c r="AU617" s="27" t="s">
        <v>698</v>
      </c>
      <c r="AV617" s="27" t="s">
        <v>698</v>
      </c>
      <c r="AW617" s="27" t="s">
        <v>698</v>
      </c>
      <c r="AX617" s="27" t="s">
        <v>698</v>
      </c>
      <c r="AY617" s="27" t="s">
        <v>698</v>
      </c>
      <c r="AZ617" s="27" t="s">
        <v>698</v>
      </c>
      <c r="BA617" s="27" t="s">
        <v>698</v>
      </c>
      <c r="BB617" s="27" t="s">
        <v>698</v>
      </c>
      <c r="BC617" s="27" t="s">
        <v>698</v>
      </c>
      <c r="BD617" s="27" t="s">
        <v>698</v>
      </c>
      <c r="BE617" s="27" t="s">
        <v>698</v>
      </c>
      <c r="BF617" s="27" t="s">
        <v>698</v>
      </c>
      <c r="BG617" s="27" t="s">
        <v>698</v>
      </c>
      <c r="BH617" s="27" t="s">
        <v>698</v>
      </c>
      <c r="BI617" s="27" t="s">
        <v>698</v>
      </c>
      <c r="BJ617" s="27" t="s">
        <v>698</v>
      </c>
      <c r="BK617" s="27" t="s">
        <v>698</v>
      </c>
      <c r="BL617" s="27" t="s">
        <v>698</v>
      </c>
      <c r="BM617" s="27" t="s">
        <v>698</v>
      </c>
      <c r="BN617" s="27" t="s">
        <v>698</v>
      </c>
      <c r="BO617" s="27" t="s">
        <v>698</v>
      </c>
      <c r="BP617" s="27" t="s">
        <v>698</v>
      </c>
      <c r="BQ617" s="27" t="s">
        <v>698</v>
      </c>
      <c r="BR617" s="27" t="s">
        <v>698</v>
      </c>
      <c r="BS617" s="27" t="s">
        <v>698</v>
      </c>
      <c r="BT617" s="27" t="s">
        <v>698</v>
      </c>
      <c r="BU617" s="27" t="s">
        <v>698</v>
      </c>
      <c r="BV617" s="27" t="s">
        <v>698</v>
      </c>
      <c r="BW617" s="27" t="s">
        <v>698</v>
      </c>
      <c r="BX617" s="27" t="s">
        <v>698</v>
      </c>
      <c r="BY617" s="27" t="s">
        <v>704</v>
      </c>
      <c r="BZ617" s="27" t="s">
        <v>698</v>
      </c>
      <c r="CA617" s="27" t="s">
        <v>698</v>
      </c>
      <c r="CB617" s="27" t="s">
        <v>698</v>
      </c>
      <c r="CC617" s="27" t="s">
        <v>698</v>
      </c>
      <c r="CD617" s="27" t="s">
        <v>698</v>
      </c>
      <c r="CE617" s="27" t="s">
        <v>698</v>
      </c>
      <c r="CF617" s="27" t="s">
        <v>698</v>
      </c>
      <c r="CG617" s="27" t="s">
        <v>698</v>
      </c>
      <c r="CH617" s="27" t="s">
        <v>698</v>
      </c>
      <c r="CI617" s="27" t="s">
        <v>698</v>
      </c>
      <c r="CJ617" s="27" t="s">
        <v>698</v>
      </c>
      <c r="CK617" s="27" t="s">
        <v>698</v>
      </c>
      <c r="CL617" s="27" t="s">
        <v>698</v>
      </c>
      <c r="CM617" s="27" t="s">
        <v>698</v>
      </c>
      <c r="CN617" s="27" t="s">
        <v>698</v>
      </c>
      <c r="CO617" s="27" t="s">
        <v>698</v>
      </c>
      <c r="CP617" s="27" t="s">
        <v>698</v>
      </c>
      <c r="CQ617" s="27" t="s">
        <v>698</v>
      </c>
      <c r="CR617" s="27" t="s">
        <v>698</v>
      </c>
      <c r="CS617" s="27" t="s">
        <v>698</v>
      </c>
      <c r="CT617" s="27" t="s">
        <v>698</v>
      </c>
      <c r="CU617" s="27" t="s">
        <v>698</v>
      </c>
      <c r="CV617" s="27" t="s">
        <v>698</v>
      </c>
      <c r="CW617" s="27" t="s">
        <v>698</v>
      </c>
      <c r="CX617" s="27" t="s">
        <v>698</v>
      </c>
      <c r="CY617" s="27" t="s">
        <v>698</v>
      </c>
      <c r="CZ617" s="27" t="s">
        <v>698</v>
      </c>
      <c r="DA617" s="27" t="s">
        <v>698</v>
      </c>
      <c r="DB617" s="27" t="s">
        <v>698</v>
      </c>
      <c r="DC617" s="27" t="s">
        <v>698</v>
      </c>
      <c r="DD617" s="27" t="s">
        <v>698</v>
      </c>
      <c r="DE617" s="27" t="s">
        <v>698</v>
      </c>
      <c r="DF617" s="27" t="s">
        <v>698</v>
      </c>
      <c r="DG617" s="27" t="s">
        <v>698</v>
      </c>
      <c r="DH617" s="27" t="s">
        <v>698</v>
      </c>
      <c r="DI617" s="27" t="s">
        <v>698</v>
      </c>
      <c r="DJ617" s="27" t="s">
        <v>698</v>
      </c>
      <c r="DK617" s="27" t="s">
        <v>698</v>
      </c>
      <c r="DL617" s="27" t="s">
        <v>698</v>
      </c>
      <c r="DM617" s="27" t="s">
        <v>698</v>
      </c>
      <c r="DN617" s="27" t="s">
        <v>698</v>
      </c>
      <c r="DO617" s="27" t="s">
        <v>698</v>
      </c>
      <c r="DP617" s="27" t="s">
        <v>698</v>
      </c>
      <c r="DQ617" s="27" t="s">
        <v>698</v>
      </c>
      <c r="DR617" s="27" t="s">
        <v>698</v>
      </c>
      <c r="DS617" s="27" t="s">
        <v>698</v>
      </c>
      <c r="DT617" s="27" t="s">
        <v>698</v>
      </c>
      <c r="DU617" s="27" t="s">
        <v>698</v>
      </c>
      <c r="DV617" s="27" t="s">
        <v>698</v>
      </c>
      <c r="DW617" s="27" t="s">
        <v>698</v>
      </c>
      <c r="DX617" s="27" t="s">
        <v>698</v>
      </c>
      <c r="DY617" s="27" t="s">
        <v>698</v>
      </c>
      <c r="DZ617" s="27" t="s">
        <v>698</v>
      </c>
      <c r="EA617" s="27" t="s">
        <v>698</v>
      </c>
      <c r="EB617" s="27" t="s">
        <v>698</v>
      </c>
      <c r="EC617" s="27" t="s">
        <v>698</v>
      </c>
      <c r="ED617" s="27" t="s">
        <v>698</v>
      </c>
      <c r="EE617" s="27" t="s">
        <v>698</v>
      </c>
      <c r="EF617" s="27" t="s">
        <v>698</v>
      </c>
      <c r="EG617" s="27" t="s">
        <v>698</v>
      </c>
      <c r="EH617" s="27" t="s">
        <v>698</v>
      </c>
      <c r="EI617" s="27" t="s">
        <v>698</v>
      </c>
      <c r="EJ617" s="27" t="s">
        <v>698</v>
      </c>
      <c r="EK617" s="27" t="s">
        <v>698</v>
      </c>
      <c r="EL617" s="27" t="s">
        <v>698</v>
      </c>
      <c r="EM617" s="27" t="s">
        <v>698</v>
      </c>
      <c r="EN617" s="27" t="s">
        <v>698</v>
      </c>
      <c r="EO617" s="27" t="s">
        <v>698</v>
      </c>
      <c r="EP617" s="27" t="s">
        <v>698</v>
      </c>
      <c r="EQ617" s="27" t="s">
        <v>698</v>
      </c>
      <c r="ER617" s="27" t="s">
        <v>698</v>
      </c>
      <c r="ES617" s="27" t="s">
        <v>698</v>
      </c>
      <c r="ET617" s="27" t="s">
        <v>698</v>
      </c>
      <c r="EU617" s="27" t="s">
        <v>698</v>
      </c>
      <c r="EV617" s="27" t="s">
        <v>698</v>
      </c>
      <c r="EW617" s="27" t="s">
        <v>3917</v>
      </c>
      <c r="EX617" s="27" t="s">
        <v>3918</v>
      </c>
      <c r="EY617" s="27" t="s">
        <v>2707</v>
      </c>
      <c r="EZ617" s="27" t="s">
        <v>3919</v>
      </c>
      <c r="FA617" s="27" t="s">
        <v>3920</v>
      </c>
      <c r="FB617" s="27" t="s">
        <v>3987</v>
      </c>
      <c r="FC617" s="27" t="s">
        <v>3988</v>
      </c>
      <c r="FD617" s="27" t="s">
        <v>694</v>
      </c>
      <c r="FE617" s="27" t="s">
        <v>3923</v>
      </c>
      <c r="FF617" s="42"/>
      <c r="FG617" s="42"/>
    </row>
    <row r="618" spans="1:163" x14ac:dyDescent="0.25">
      <c r="A618" s="27" t="str">
        <f t="shared" si="9"/>
        <v>IR004003008000000000000000000000000000</v>
      </c>
      <c r="B618" s="20" t="s">
        <v>3913</v>
      </c>
      <c r="C618" s="23" t="s">
        <v>2630</v>
      </c>
      <c r="D618" s="23" t="s">
        <v>711</v>
      </c>
      <c r="E618" s="23" t="s">
        <v>710</v>
      </c>
      <c r="F618" s="23" t="s">
        <v>720</v>
      </c>
      <c r="G618" s="23" t="s">
        <v>697</v>
      </c>
      <c r="H618" s="23" t="s">
        <v>697</v>
      </c>
      <c r="I618" s="21" t="s">
        <v>697</v>
      </c>
      <c r="J618" s="23" t="s">
        <v>697</v>
      </c>
      <c r="K618" s="64" t="s">
        <v>697</v>
      </c>
      <c r="L618" s="23" t="s">
        <v>697</v>
      </c>
      <c r="M618" s="23" t="s">
        <v>697</v>
      </c>
      <c r="N618" s="23" t="s">
        <v>697</v>
      </c>
      <c r="O618" s="23" t="s">
        <v>697</v>
      </c>
      <c r="P618" s="27">
        <v>0</v>
      </c>
      <c r="Q618" s="27" t="s">
        <v>704</v>
      </c>
      <c r="R618" s="27" t="s">
        <v>698</v>
      </c>
      <c r="S618" s="28" t="s">
        <v>694</v>
      </c>
      <c r="T618" s="28" t="s">
        <v>922</v>
      </c>
      <c r="U618" s="31" t="s">
        <v>3989</v>
      </c>
      <c r="V618" s="52" t="s">
        <v>905</v>
      </c>
      <c r="W618" s="20"/>
      <c r="X618" s="20"/>
      <c r="Y618" s="20" t="s">
        <v>3990</v>
      </c>
      <c r="Z618" s="20"/>
      <c r="AA618" s="20"/>
      <c r="AB618" s="20"/>
      <c r="AC618" s="20"/>
      <c r="AD618" s="20"/>
      <c r="AE618" s="20"/>
      <c r="AF618" s="20"/>
      <c r="AG618" s="20"/>
      <c r="AH618" s="27" t="s">
        <v>3991</v>
      </c>
      <c r="AI618" s="28" t="s">
        <v>704</v>
      </c>
      <c r="AJ618" s="27" t="s">
        <v>698</v>
      </c>
      <c r="AK618" s="27" t="s">
        <v>698</v>
      </c>
      <c r="AL618" s="27" t="s">
        <v>698</v>
      </c>
      <c r="AM618" s="27" t="s">
        <v>698</v>
      </c>
      <c r="AN618" s="27" t="s">
        <v>698</v>
      </c>
      <c r="AO618" s="27" t="s">
        <v>698</v>
      </c>
      <c r="AP618" s="27" t="s">
        <v>698</v>
      </c>
      <c r="AQ618" s="27" t="s">
        <v>698</v>
      </c>
      <c r="AR618" s="27" t="s">
        <v>698</v>
      </c>
      <c r="AS618" s="27" t="s">
        <v>698</v>
      </c>
      <c r="AT618" s="27" t="s">
        <v>698</v>
      </c>
      <c r="AU618" s="27" t="s">
        <v>698</v>
      </c>
      <c r="AV618" s="27" t="s">
        <v>698</v>
      </c>
      <c r="AW618" s="27" t="s">
        <v>698</v>
      </c>
      <c r="AX618" s="27" t="s">
        <v>698</v>
      </c>
      <c r="AY618" s="27" t="s">
        <v>698</v>
      </c>
      <c r="AZ618" s="27" t="s">
        <v>698</v>
      </c>
      <c r="BA618" s="27" t="s">
        <v>698</v>
      </c>
      <c r="BB618" s="27" t="s">
        <v>698</v>
      </c>
      <c r="BC618" s="27" t="s">
        <v>698</v>
      </c>
      <c r="BD618" s="27" t="s">
        <v>698</v>
      </c>
      <c r="BE618" s="27" t="s">
        <v>698</v>
      </c>
      <c r="BF618" s="27" t="s">
        <v>698</v>
      </c>
      <c r="BG618" s="27" t="s">
        <v>698</v>
      </c>
      <c r="BH618" s="27" t="s">
        <v>698</v>
      </c>
      <c r="BI618" s="27" t="s">
        <v>698</v>
      </c>
      <c r="BJ618" s="27" t="s">
        <v>698</v>
      </c>
      <c r="BK618" s="27" t="s">
        <v>698</v>
      </c>
      <c r="BL618" s="27" t="s">
        <v>698</v>
      </c>
      <c r="BM618" s="27" t="s">
        <v>698</v>
      </c>
      <c r="BN618" s="27" t="s">
        <v>698</v>
      </c>
      <c r="BO618" s="27" t="s">
        <v>698</v>
      </c>
      <c r="BP618" s="27" t="s">
        <v>698</v>
      </c>
      <c r="BQ618" s="27" t="s">
        <v>698</v>
      </c>
      <c r="BR618" s="27" t="s">
        <v>698</v>
      </c>
      <c r="BS618" s="27" t="s">
        <v>698</v>
      </c>
      <c r="BT618" s="27" t="s">
        <v>698</v>
      </c>
      <c r="BU618" s="27" t="s">
        <v>698</v>
      </c>
      <c r="BV618" s="27" t="s">
        <v>698</v>
      </c>
      <c r="BW618" s="27" t="s">
        <v>698</v>
      </c>
      <c r="BX618" s="27" t="s">
        <v>698</v>
      </c>
      <c r="BY618" s="27" t="s">
        <v>704</v>
      </c>
      <c r="BZ618" s="27" t="s">
        <v>698</v>
      </c>
      <c r="CA618" s="27" t="s">
        <v>698</v>
      </c>
      <c r="CB618" s="27" t="s">
        <v>698</v>
      </c>
      <c r="CC618" s="27" t="s">
        <v>698</v>
      </c>
      <c r="CD618" s="27" t="s">
        <v>698</v>
      </c>
      <c r="CE618" s="27" t="s">
        <v>698</v>
      </c>
      <c r="CF618" s="27" t="s">
        <v>698</v>
      </c>
      <c r="CG618" s="27" t="s">
        <v>698</v>
      </c>
      <c r="CH618" s="27" t="s">
        <v>698</v>
      </c>
      <c r="CI618" s="27" t="s">
        <v>698</v>
      </c>
      <c r="CJ618" s="27" t="s">
        <v>698</v>
      </c>
      <c r="CK618" s="27" t="s">
        <v>698</v>
      </c>
      <c r="CL618" s="27" t="s">
        <v>698</v>
      </c>
      <c r="CM618" s="27" t="s">
        <v>698</v>
      </c>
      <c r="CN618" s="27" t="s">
        <v>698</v>
      </c>
      <c r="CO618" s="27" t="s">
        <v>698</v>
      </c>
      <c r="CP618" s="27" t="s">
        <v>698</v>
      </c>
      <c r="CQ618" s="27" t="s">
        <v>698</v>
      </c>
      <c r="CR618" s="27" t="s">
        <v>698</v>
      </c>
      <c r="CS618" s="27" t="s">
        <v>698</v>
      </c>
      <c r="CT618" s="27" t="s">
        <v>698</v>
      </c>
      <c r="CU618" s="27" t="s">
        <v>698</v>
      </c>
      <c r="CV618" s="27" t="s">
        <v>698</v>
      </c>
      <c r="CW618" s="27" t="s">
        <v>698</v>
      </c>
      <c r="CX618" s="27" t="s">
        <v>698</v>
      </c>
      <c r="CY618" s="27" t="s">
        <v>698</v>
      </c>
      <c r="CZ618" s="27" t="s">
        <v>698</v>
      </c>
      <c r="DA618" s="27" t="s">
        <v>698</v>
      </c>
      <c r="DB618" s="27" t="s">
        <v>698</v>
      </c>
      <c r="DC618" s="27" t="s">
        <v>698</v>
      </c>
      <c r="DD618" s="27" t="s">
        <v>698</v>
      </c>
      <c r="DE618" s="27" t="s">
        <v>698</v>
      </c>
      <c r="DF618" s="27" t="s">
        <v>698</v>
      </c>
      <c r="DG618" s="27" t="s">
        <v>698</v>
      </c>
      <c r="DH618" s="27" t="s">
        <v>698</v>
      </c>
      <c r="DI618" s="27" t="s">
        <v>698</v>
      </c>
      <c r="DJ618" s="27" t="s">
        <v>698</v>
      </c>
      <c r="DK618" s="27" t="s">
        <v>698</v>
      </c>
      <c r="DL618" s="27" t="s">
        <v>698</v>
      </c>
      <c r="DM618" s="27" t="s">
        <v>698</v>
      </c>
      <c r="DN618" s="27" t="s">
        <v>698</v>
      </c>
      <c r="DO618" s="27" t="s">
        <v>698</v>
      </c>
      <c r="DP618" s="27" t="s">
        <v>698</v>
      </c>
      <c r="DQ618" s="27" t="s">
        <v>698</v>
      </c>
      <c r="DR618" s="27" t="s">
        <v>698</v>
      </c>
      <c r="DS618" s="27" t="s">
        <v>698</v>
      </c>
      <c r="DT618" s="27" t="s">
        <v>698</v>
      </c>
      <c r="DU618" s="27" t="s">
        <v>698</v>
      </c>
      <c r="DV618" s="27" t="s">
        <v>698</v>
      </c>
      <c r="DW618" s="27" t="s">
        <v>698</v>
      </c>
      <c r="DX618" s="27" t="s">
        <v>698</v>
      </c>
      <c r="DY618" s="27" t="s">
        <v>698</v>
      </c>
      <c r="DZ618" s="27" t="s">
        <v>698</v>
      </c>
      <c r="EA618" s="27" t="s">
        <v>698</v>
      </c>
      <c r="EB618" s="27" t="s">
        <v>698</v>
      </c>
      <c r="EC618" s="27" t="s">
        <v>698</v>
      </c>
      <c r="ED618" s="27" t="s">
        <v>698</v>
      </c>
      <c r="EE618" s="27" t="s">
        <v>698</v>
      </c>
      <c r="EF618" s="27" t="s">
        <v>698</v>
      </c>
      <c r="EG618" s="27" t="s">
        <v>698</v>
      </c>
      <c r="EH618" s="27" t="s">
        <v>698</v>
      </c>
      <c r="EI618" s="27" t="s">
        <v>698</v>
      </c>
      <c r="EJ618" s="27" t="s">
        <v>698</v>
      </c>
      <c r="EK618" s="27" t="s">
        <v>698</v>
      </c>
      <c r="EL618" s="27" t="s">
        <v>698</v>
      </c>
      <c r="EM618" s="27" t="s">
        <v>698</v>
      </c>
      <c r="EN618" s="27" t="s">
        <v>698</v>
      </c>
      <c r="EO618" s="27" t="s">
        <v>698</v>
      </c>
      <c r="EP618" s="27" t="s">
        <v>698</v>
      </c>
      <c r="EQ618" s="27" t="s">
        <v>698</v>
      </c>
      <c r="ER618" s="27" t="s">
        <v>698</v>
      </c>
      <c r="ES618" s="27" t="s">
        <v>698</v>
      </c>
      <c r="ET618" s="27" t="s">
        <v>698</v>
      </c>
      <c r="EU618" s="27" t="s">
        <v>698</v>
      </c>
      <c r="EV618" s="27" t="s">
        <v>698</v>
      </c>
      <c r="EW618" s="27" t="s">
        <v>3917</v>
      </c>
      <c r="EX618" s="27" t="s">
        <v>3918</v>
      </c>
      <c r="EY618" s="27" t="s">
        <v>2707</v>
      </c>
      <c r="EZ618" s="27" t="s">
        <v>3919</v>
      </c>
      <c r="FA618" s="27" t="s">
        <v>3920</v>
      </c>
      <c r="FB618" s="27" t="s">
        <v>3992</v>
      </c>
      <c r="FC618" s="27" t="s">
        <v>3993</v>
      </c>
      <c r="FD618" s="27" t="s">
        <v>694</v>
      </c>
      <c r="FE618" s="27" t="s">
        <v>3923</v>
      </c>
      <c r="FF618" s="42"/>
      <c r="FG618" s="42"/>
    </row>
    <row r="619" spans="1:163" x14ac:dyDescent="0.25">
      <c r="A619" s="27" t="str">
        <f t="shared" si="9"/>
        <v>IR004003009000000000000000000000000000</v>
      </c>
      <c r="B619" s="20" t="s">
        <v>3913</v>
      </c>
      <c r="C619" s="23" t="s">
        <v>2630</v>
      </c>
      <c r="D619" s="23" t="s">
        <v>711</v>
      </c>
      <c r="E619" s="23" t="s">
        <v>710</v>
      </c>
      <c r="F619" s="23" t="s">
        <v>722</v>
      </c>
      <c r="G619" s="23" t="s">
        <v>697</v>
      </c>
      <c r="H619" s="23" t="s">
        <v>697</v>
      </c>
      <c r="I619" s="21" t="s">
        <v>697</v>
      </c>
      <c r="J619" s="23" t="s">
        <v>697</v>
      </c>
      <c r="K619" s="64" t="s">
        <v>697</v>
      </c>
      <c r="L619" s="23" t="s">
        <v>697</v>
      </c>
      <c r="M619" s="23" t="s">
        <v>697</v>
      </c>
      <c r="N619" s="23" t="s">
        <v>697</v>
      </c>
      <c r="O619" s="23" t="s">
        <v>697</v>
      </c>
      <c r="P619" s="27">
        <v>0</v>
      </c>
      <c r="Q619" s="27" t="s">
        <v>704</v>
      </c>
      <c r="R619" s="27" t="s">
        <v>698</v>
      </c>
      <c r="S619" s="28" t="s">
        <v>694</v>
      </c>
      <c r="T619" s="28" t="s">
        <v>922</v>
      </c>
      <c r="U619" s="31" t="s">
        <v>3994</v>
      </c>
      <c r="V619" s="52" t="s">
        <v>905</v>
      </c>
      <c r="W619" s="20"/>
      <c r="X619" s="20"/>
      <c r="Y619" s="20" t="s">
        <v>3995</v>
      </c>
      <c r="Z619" s="20"/>
      <c r="AA619" s="20"/>
      <c r="AB619" s="20"/>
      <c r="AC619" s="20"/>
      <c r="AD619" s="20"/>
      <c r="AE619" s="20"/>
      <c r="AF619" s="20"/>
      <c r="AG619" s="20"/>
      <c r="AH619" s="27" t="s">
        <v>3996</v>
      </c>
      <c r="AI619" s="28" t="s">
        <v>704</v>
      </c>
      <c r="AJ619" s="27" t="s">
        <v>698</v>
      </c>
      <c r="AK619" s="27" t="s">
        <v>698</v>
      </c>
      <c r="AL619" s="27" t="s">
        <v>698</v>
      </c>
      <c r="AM619" s="27" t="s">
        <v>698</v>
      </c>
      <c r="AN619" s="27" t="s">
        <v>698</v>
      </c>
      <c r="AO619" s="27" t="s">
        <v>698</v>
      </c>
      <c r="AP619" s="27" t="s">
        <v>698</v>
      </c>
      <c r="AQ619" s="27" t="s">
        <v>698</v>
      </c>
      <c r="AR619" s="27" t="s">
        <v>698</v>
      </c>
      <c r="AS619" s="27" t="s">
        <v>698</v>
      </c>
      <c r="AT619" s="27" t="s">
        <v>698</v>
      </c>
      <c r="AU619" s="27" t="s">
        <v>698</v>
      </c>
      <c r="AV619" s="27" t="s">
        <v>698</v>
      </c>
      <c r="AW619" s="27" t="s">
        <v>698</v>
      </c>
      <c r="AX619" s="27" t="s">
        <v>698</v>
      </c>
      <c r="AY619" s="27" t="s">
        <v>698</v>
      </c>
      <c r="AZ619" s="27" t="s">
        <v>698</v>
      </c>
      <c r="BA619" s="27" t="s">
        <v>698</v>
      </c>
      <c r="BB619" s="27" t="s">
        <v>698</v>
      </c>
      <c r="BC619" s="27" t="s">
        <v>698</v>
      </c>
      <c r="BD619" s="27" t="s">
        <v>698</v>
      </c>
      <c r="BE619" s="27" t="s">
        <v>698</v>
      </c>
      <c r="BF619" s="27" t="s">
        <v>698</v>
      </c>
      <c r="BG619" s="27" t="s">
        <v>698</v>
      </c>
      <c r="BH619" s="27" t="s">
        <v>698</v>
      </c>
      <c r="BI619" s="27" t="s">
        <v>698</v>
      </c>
      <c r="BJ619" s="27" t="s">
        <v>698</v>
      </c>
      <c r="BK619" s="27" t="s">
        <v>698</v>
      </c>
      <c r="BL619" s="27" t="s">
        <v>698</v>
      </c>
      <c r="BM619" s="27" t="s">
        <v>698</v>
      </c>
      <c r="BN619" s="27" t="s">
        <v>698</v>
      </c>
      <c r="BO619" s="27" t="s">
        <v>698</v>
      </c>
      <c r="BP619" s="27" t="s">
        <v>698</v>
      </c>
      <c r="BQ619" s="27" t="s">
        <v>698</v>
      </c>
      <c r="BR619" s="27" t="s">
        <v>698</v>
      </c>
      <c r="BS619" s="27" t="s">
        <v>698</v>
      </c>
      <c r="BT619" s="27" t="s">
        <v>698</v>
      </c>
      <c r="BU619" s="27" t="s">
        <v>698</v>
      </c>
      <c r="BV619" s="27" t="s">
        <v>698</v>
      </c>
      <c r="BW619" s="27" t="s">
        <v>698</v>
      </c>
      <c r="BX619" s="27" t="s">
        <v>698</v>
      </c>
      <c r="BY619" s="27" t="s">
        <v>704</v>
      </c>
      <c r="BZ619" s="27" t="s">
        <v>698</v>
      </c>
      <c r="CA619" s="27" t="s">
        <v>698</v>
      </c>
      <c r="CB619" s="27" t="s">
        <v>698</v>
      </c>
      <c r="CC619" s="27" t="s">
        <v>698</v>
      </c>
      <c r="CD619" s="27" t="s">
        <v>698</v>
      </c>
      <c r="CE619" s="27" t="s">
        <v>698</v>
      </c>
      <c r="CF619" s="27" t="s">
        <v>698</v>
      </c>
      <c r="CG619" s="27" t="s">
        <v>698</v>
      </c>
      <c r="CH619" s="27" t="s">
        <v>698</v>
      </c>
      <c r="CI619" s="27" t="s">
        <v>698</v>
      </c>
      <c r="CJ619" s="27" t="s">
        <v>698</v>
      </c>
      <c r="CK619" s="27" t="s">
        <v>698</v>
      </c>
      <c r="CL619" s="27" t="s">
        <v>698</v>
      </c>
      <c r="CM619" s="27" t="s">
        <v>698</v>
      </c>
      <c r="CN619" s="27" t="s">
        <v>698</v>
      </c>
      <c r="CO619" s="27" t="s">
        <v>698</v>
      </c>
      <c r="CP619" s="27" t="s">
        <v>698</v>
      </c>
      <c r="CQ619" s="27" t="s">
        <v>698</v>
      </c>
      <c r="CR619" s="27" t="s">
        <v>698</v>
      </c>
      <c r="CS619" s="27" t="s">
        <v>698</v>
      </c>
      <c r="CT619" s="27" t="s">
        <v>698</v>
      </c>
      <c r="CU619" s="27" t="s">
        <v>698</v>
      </c>
      <c r="CV619" s="27" t="s">
        <v>698</v>
      </c>
      <c r="CW619" s="27" t="s">
        <v>698</v>
      </c>
      <c r="CX619" s="27" t="s">
        <v>698</v>
      </c>
      <c r="CY619" s="27" t="s">
        <v>698</v>
      </c>
      <c r="CZ619" s="27" t="s">
        <v>698</v>
      </c>
      <c r="DA619" s="27" t="s">
        <v>698</v>
      </c>
      <c r="DB619" s="27" t="s">
        <v>698</v>
      </c>
      <c r="DC619" s="27" t="s">
        <v>698</v>
      </c>
      <c r="DD619" s="27" t="s">
        <v>698</v>
      </c>
      <c r="DE619" s="27" t="s">
        <v>698</v>
      </c>
      <c r="DF619" s="27" t="s">
        <v>698</v>
      </c>
      <c r="DG619" s="27" t="s">
        <v>698</v>
      </c>
      <c r="DH619" s="27" t="s">
        <v>698</v>
      </c>
      <c r="DI619" s="27" t="s">
        <v>698</v>
      </c>
      <c r="DJ619" s="27" t="s">
        <v>698</v>
      </c>
      <c r="DK619" s="27" t="s">
        <v>698</v>
      </c>
      <c r="DL619" s="27" t="s">
        <v>698</v>
      </c>
      <c r="DM619" s="27" t="s">
        <v>698</v>
      </c>
      <c r="DN619" s="27" t="s">
        <v>698</v>
      </c>
      <c r="DO619" s="27" t="s">
        <v>698</v>
      </c>
      <c r="DP619" s="27" t="s">
        <v>698</v>
      </c>
      <c r="DQ619" s="27" t="s">
        <v>698</v>
      </c>
      <c r="DR619" s="27" t="s">
        <v>698</v>
      </c>
      <c r="DS619" s="27" t="s">
        <v>698</v>
      </c>
      <c r="DT619" s="27" t="s">
        <v>698</v>
      </c>
      <c r="DU619" s="27" t="s">
        <v>698</v>
      </c>
      <c r="DV619" s="27" t="s">
        <v>698</v>
      </c>
      <c r="DW619" s="27" t="s">
        <v>698</v>
      </c>
      <c r="DX619" s="27" t="s">
        <v>698</v>
      </c>
      <c r="DY619" s="27" t="s">
        <v>698</v>
      </c>
      <c r="DZ619" s="27" t="s">
        <v>698</v>
      </c>
      <c r="EA619" s="27" t="s">
        <v>698</v>
      </c>
      <c r="EB619" s="27" t="s">
        <v>698</v>
      </c>
      <c r="EC619" s="27" t="s">
        <v>698</v>
      </c>
      <c r="ED619" s="27" t="s">
        <v>698</v>
      </c>
      <c r="EE619" s="27" t="s">
        <v>698</v>
      </c>
      <c r="EF619" s="27" t="s">
        <v>698</v>
      </c>
      <c r="EG619" s="27" t="s">
        <v>698</v>
      </c>
      <c r="EH619" s="27" t="s">
        <v>698</v>
      </c>
      <c r="EI619" s="27" t="s">
        <v>698</v>
      </c>
      <c r="EJ619" s="27" t="s">
        <v>698</v>
      </c>
      <c r="EK619" s="27" t="s">
        <v>698</v>
      </c>
      <c r="EL619" s="27" t="s">
        <v>698</v>
      </c>
      <c r="EM619" s="27" t="s">
        <v>698</v>
      </c>
      <c r="EN619" s="27" t="s">
        <v>698</v>
      </c>
      <c r="EO619" s="27" t="s">
        <v>698</v>
      </c>
      <c r="EP619" s="27" t="s">
        <v>698</v>
      </c>
      <c r="EQ619" s="27" t="s">
        <v>698</v>
      </c>
      <c r="ER619" s="27" t="s">
        <v>698</v>
      </c>
      <c r="ES619" s="27" t="s">
        <v>698</v>
      </c>
      <c r="ET619" s="27" t="s">
        <v>698</v>
      </c>
      <c r="EU619" s="27" t="s">
        <v>698</v>
      </c>
      <c r="EV619" s="27" t="s">
        <v>698</v>
      </c>
      <c r="EW619" s="27" t="s">
        <v>3917</v>
      </c>
      <c r="EX619" s="27" t="s">
        <v>3918</v>
      </c>
      <c r="EY619" s="27" t="s">
        <v>2707</v>
      </c>
      <c r="EZ619" s="27" t="s">
        <v>3919</v>
      </c>
      <c r="FA619" s="27" t="s">
        <v>3920</v>
      </c>
      <c r="FB619" s="27" t="s">
        <v>3997</v>
      </c>
      <c r="FC619" s="27" t="s">
        <v>3998</v>
      </c>
      <c r="FD619" s="27" t="s">
        <v>694</v>
      </c>
      <c r="FE619" s="27" t="s">
        <v>3923</v>
      </c>
      <c r="FF619" s="42"/>
      <c r="FG619" s="42"/>
    </row>
    <row r="620" spans="1:163" x14ac:dyDescent="0.25">
      <c r="A620" s="27" t="str">
        <f t="shared" si="9"/>
        <v>IR004003010000000000000000000000000000</v>
      </c>
      <c r="B620" s="20" t="s">
        <v>3913</v>
      </c>
      <c r="C620" s="23" t="s">
        <v>2630</v>
      </c>
      <c r="D620" s="23" t="s">
        <v>711</v>
      </c>
      <c r="E620" s="23" t="s">
        <v>710</v>
      </c>
      <c r="F620" s="23" t="s">
        <v>724</v>
      </c>
      <c r="G620" s="23" t="s">
        <v>697</v>
      </c>
      <c r="H620" s="23" t="s">
        <v>697</v>
      </c>
      <c r="I620" s="21" t="s">
        <v>697</v>
      </c>
      <c r="J620" s="23" t="s">
        <v>697</v>
      </c>
      <c r="K620" s="64" t="s">
        <v>697</v>
      </c>
      <c r="L620" s="23" t="s">
        <v>697</v>
      </c>
      <c r="M620" s="23" t="s">
        <v>697</v>
      </c>
      <c r="N620" s="23" t="s">
        <v>697</v>
      </c>
      <c r="O620" s="23" t="s">
        <v>697</v>
      </c>
      <c r="P620" s="27">
        <v>0</v>
      </c>
      <c r="Q620" s="27" t="s">
        <v>704</v>
      </c>
      <c r="R620" s="27" t="s">
        <v>698</v>
      </c>
      <c r="S620" s="28" t="s">
        <v>694</v>
      </c>
      <c r="T620" s="28" t="s">
        <v>922</v>
      </c>
      <c r="U620" s="31" t="s">
        <v>3999</v>
      </c>
      <c r="V620" s="52" t="s">
        <v>905</v>
      </c>
      <c r="W620" s="20"/>
      <c r="X620" s="20"/>
      <c r="Y620" s="20" t="s">
        <v>4000</v>
      </c>
      <c r="Z620" s="20"/>
      <c r="AA620" s="20"/>
      <c r="AB620" s="20"/>
      <c r="AC620" s="20"/>
      <c r="AD620" s="20"/>
      <c r="AE620" s="20"/>
      <c r="AF620" s="20"/>
      <c r="AG620" s="20"/>
      <c r="AH620" s="27" t="s">
        <v>4001</v>
      </c>
      <c r="AI620" s="28" t="s">
        <v>704</v>
      </c>
      <c r="AJ620" s="27" t="s">
        <v>698</v>
      </c>
      <c r="AK620" s="27" t="s">
        <v>698</v>
      </c>
      <c r="AL620" s="27" t="s">
        <v>698</v>
      </c>
      <c r="AM620" s="27" t="s">
        <v>698</v>
      </c>
      <c r="AN620" s="27" t="s">
        <v>698</v>
      </c>
      <c r="AO620" s="27" t="s">
        <v>698</v>
      </c>
      <c r="AP620" s="27" t="s">
        <v>698</v>
      </c>
      <c r="AQ620" s="27" t="s">
        <v>698</v>
      </c>
      <c r="AR620" s="27" t="s">
        <v>698</v>
      </c>
      <c r="AS620" s="27" t="s">
        <v>698</v>
      </c>
      <c r="AT620" s="27" t="s">
        <v>698</v>
      </c>
      <c r="AU620" s="27" t="s">
        <v>698</v>
      </c>
      <c r="AV620" s="27" t="s">
        <v>698</v>
      </c>
      <c r="AW620" s="27" t="s">
        <v>698</v>
      </c>
      <c r="AX620" s="27" t="s">
        <v>698</v>
      </c>
      <c r="AY620" s="27" t="s">
        <v>698</v>
      </c>
      <c r="AZ620" s="27" t="s">
        <v>698</v>
      </c>
      <c r="BA620" s="27" t="s">
        <v>698</v>
      </c>
      <c r="BB620" s="27" t="s">
        <v>698</v>
      </c>
      <c r="BC620" s="27" t="s">
        <v>698</v>
      </c>
      <c r="BD620" s="27" t="s">
        <v>698</v>
      </c>
      <c r="BE620" s="27" t="s">
        <v>698</v>
      </c>
      <c r="BF620" s="27" t="s">
        <v>698</v>
      </c>
      <c r="BG620" s="27" t="s">
        <v>698</v>
      </c>
      <c r="BH620" s="27" t="s">
        <v>698</v>
      </c>
      <c r="BI620" s="27" t="s">
        <v>698</v>
      </c>
      <c r="BJ620" s="27" t="s">
        <v>698</v>
      </c>
      <c r="BK620" s="27" t="s">
        <v>698</v>
      </c>
      <c r="BL620" s="27" t="s">
        <v>698</v>
      </c>
      <c r="BM620" s="27" t="s">
        <v>698</v>
      </c>
      <c r="BN620" s="27" t="s">
        <v>698</v>
      </c>
      <c r="BO620" s="27" t="s">
        <v>698</v>
      </c>
      <c r="BP620" s="27" t="s">
        <v>698</v>
      </c>
      <c r="BQ620" s="27" t="s">
        <v>698</v>
      </c>
      <c r="BR620" s="27" t="s">
        <v>698</v>
      </c>
      <c r="BS620" s="27" t="s">
        <v>698</v>
      </c>
      <c r="BT620" s="27" t="s">
        <v>698</v>
      </c>
      <c r="BU620" s="27" t="s">
        <v>698</v>
      </c>
      <c r="BV620" s="27" t="s">
        <v>698</v>
      </c>
      <c r="BW620" s="27" t="s">
        <v>698</v>
      </c>
      <c r="BX620" s="27" t="s">
        <v>698</v>
      </c>
      <c r="BY620" s="27" t="s">
        <v>704</v>
      </c>
      <c r="BZ620" s="27" t="s">
        <v>698</v>
      </c>
      <c r="CA620" s="27" t="s">
        <v>698</v>
      </c>
      <c r="CB620" s="27" t="s">
        <v>698</v>
      </c>
      <c r="CC620" s="27" t="s">
        <v>698</v>
      </c>
      <c r="CD620" s="27" t="s">
        <v>698</v>
      </c>
      <c r="CE620" s="27" t="s">
        <v>698</v>
      </c>
      <c r="CF620" s="27" t="s">
        <v>698</v>
      </c>
      <c r="CG620" s="27" t="s">
        <v>698</v>
      </c>
      <c r="CH620" s="27" t="s">
        <v>698</v>
      </c>
      <c r="CI620" s="27" t="s">
        <v>698</v>
      </c>
      <c r="CJ620" s="27" t="s">
        <v>698</v>
      </c>
      <c r="CK620" s="27" t="s">
        <v>698</v>
      </c>
      <c r="CL620" s="27" t="s">
        <v>698</v>
      </c>
      <c r="CM620" s="27" t="s">
        <v>698</v>
      </c>
      <c r="CN620" s="27" t="s">
        <v>698</v>
      </c>
      <c r="CO620" s="27" t="s">
        <v>698</v>
      </c>
      <c r="CP620" s="27" t="s">
        <v>698</v>
      </c>
      <c r="CQ620" s="27" t="s">
        <v>698</v>
      </c>
      <c r="CR620" s="27" t="s">
        <v>698</v>
      </c>
      <c r="CS620" s="27" t="s">
        <v>698</v>
      </c>
      <c r="CT620" s="27" t="s">
        <v>698</v>
      </c>
      <c r="CU620" s="27" t="s">
        <v>698</v>
      </c>
      <c r="CV620" s="27" t="s">
        <v>698</v>
      </c>
      <c r="CW620" s="27" t="s">
        <v>698</v>
      </c>
      <c r="CX620" s="27" t="s">
        <v>698</v>
      </c>
      <c r="CY620" s="27" t="s">
        <v>698</v>
      </c>
      <c r="CZ620" s="27" t="s">
        <v>698</v>
      </c>
      <c r="DA620" s="27" t="s">
        <v>698</v>
      </c>
      <c r="DB620" s="27" t="s">
        <v>698</v>
      </c>
      <c r="DC620" s="27" t="s">
        <v>698</v>
      </c>
      <c r="DD620" s="27" t="s">
        <v>698</v>
      </c>
      <c r="DE620" s="27" t="s">
        <v>698</v>
      </c>
      <c r="DF620" s="27" t="s">
        <v>698</v>
      </c>
      <c r="DG620" s="27" t="s">
        <v>698</v>
      </c>
      <c r="DH620" s="27" t="s">
        <v>698</v>
      </c>
      <c r="DI620" s="27" t="s">
        <v>698</v>
      </c>
      <c r="DJ620" s="27" t="s">
        <v>698</v>
      </c>
      <c r="DK620" s="27" t="s">
        <v>698</v>
      </c>
      <c r="DL620" s="27" t="s">
        <v>698</v>
      </c>
      <c r="DM620" s="27" t="s">
        <v>698</v>
      </c>
      <c r="DN620" s="27" t="s">
        <v>698</v>
      </c>
      <c r="DO620" s="27" t="s">
        <v>698</v>
      </c>
      <c r="DP620" s="27" t="s">
        <v>698</v>
      </c>
      <c r="DQ620" s="27" t="s">
        <v>698</v>
      </c>
      <c r="DR620" s="27" t="s">
        <v>698</v>
      </c>
      <c r="DS620" s="27" t="s">
        <v>698</v>
      </c>
      <c r="DT620" s="27" t="s">
        <v>698</v>
      </c>
      <c r="DU620" s="27" t="s">
        <v>698</v>
      </c>
      <c r="DV620" s="27" t="s">
        <v>698</v>
      </c>
      <c r="DW620" s="27" t="s">
        <v>698</v>
      </c>
      <c r="DX620" s="27" t="s">
        <v>698</v>
      </c>
      <c r="DY620" s="27" t="s">
        <v>698</v>
      </c>
      <c r="DZ620" s="27" t="s">
        <v>698</v>
      </c>
      <c r="EA620" s="27" t="s">
        <v>698</v>
      </c>
      <c r="EB620" s="27" t="s">
        <v>698</v>
      </c>
      <c r="EC620" s="27" t="s">
        <v>698</v>
      </c>
      <c r="ED620" s="27" t="s">
        <v>698</v>
      </c>
      <c r="EE620" s="27" t="s">
        <v>698</v>
      </c>
      <c r="EF620" s="27" t="s">
        <v>698</v>
      </c>
      <c r="EG620" s="27" t="s">
        <v>698</v>
      </c>
      <c r="EH620" s="27" t="s">
        <v>698</v>
      </c>
      <c r="EI620" s="27" t="s">
        <v>698</v>
      </c>
      <c r="EJ620" s="27" t="s">
        <v>698</v>
      </c>
      <c r="EK620" s="27" t="s">
        <v>698</v>
      </c>
      <c r="EL620" s="27" t="s">
        <v>698</v>
      </c>
      <c r="EM620" s="27" t="s">
        <v>698</v>
      </c>
      <c r="EN620" s="27" t="s">
        <v>698</v>
      </c>
      <c r="EO620" s="27" t="s">
        <v>698</v>
      </c>
      <c r="EP620" s="27" t="s">
        <v>698</v>
      </c>
      <c r="EQ620" s="27" t="s">
        <v>698</v>
      </c>
      <c r="ER620" s="27" t="s">
        <v>698</v>
      </c>
      <c r="ES620" s="27" t="s">
        <v>698</v>
      </c>
      <c r="ET620" s="27" t="s">
        <v>698</v>
      </c>
      <c r="EU620" s="27" t="s">
        <v>698</v>
      </c>
      <c r="EV620" s="27" t="s">
        <v>698</v>
      </c>
      <c r="EW620" s="27" t="s">
        <v>3917</v>
      </c>
      <c r="EX620" s="27" t="s">
        <v>3918</v>
      </c>
      <c r="EY620" s="27" t="s">
        <v>2707</v>
      </c>
      <c r="EZ620" s="27" t="s">
        <v>3919</v>
      </c>
      <c r="FA620" s="27" t="s">
        <v>3920</v>
      </c>
      <c r="FB620" s="27" t="s">
        <v>4002</v>
      </c>
      <c r="FC620" s="27" t="s">
        <v>4003</v>
      </c>
      <c r="FD620" s="27" t="s">
        <v>694</v>
      </c>
      <c r="FE620" s="27" t="s">
        <v>3923</v>
      </c>
      <c r="FF620" s="42"/>
      <c r="FG620" s="42"/>
    </row>
    <row r="621" spans="1:163" x14ac:dyDescent="0.25">
      <c r="A621" s="27" t="str">
        <f t="shared" si="9"/>
        <v>IR004003011000000000000000000000000000</v>
      </c>
      <c r="B621" s="26" t="s">
        <v>3913</v>
      </c>
      <c r="C621" s="23" t="s">
        <v>2630</v>
      </c>
      <c r="D621" s="125" t="s">
        <v>711</v>
      </c>
      <c r="E621" s="125" t="s">
        <v>710</v>
      </c>
      <c r="F621" s="125" t="s">
        <v>734</v>
      </c>
      <c r="G621" s="125" t="s">
        <v>697</v>
      </c>
      <c r="H621" s="125" t="s">
        <v>697</v>
      </c>
      <c r="I621" s="163" t="s">
        <v>697</v>
      </c>
      <c r="J621" s="125" t="s">
        <v>697</v>
      </c>
      <c r="K621" s="164" t="s">
        <v>697</v>
      </c>
      <c r="L621" s="125" t="s">
        <v>697</v>
      </c>
      <c r="M621" s="125" t="s">
        <v>697</v>
      </c>
      <c r="N621" s="125" t="s">
        <v>697</v>
      </c>
      <c r="O621" s="125" t="s">
        <v>697</v>
      </c>
      <c r="P621" s="79">
        <v>0</v>
      </c>
      <c r="Q621" s="79" t="s">
        <v>704</v>
      </c>
      <c r="R621" s="79" t="s">
        <v>698</v>
      </c>
      <c r="S621" s="28" t="s">
        <v>694</v>
      </c>
      <c r="T621" s="28" t="s">
        <v>922</v>
      </c>
      <c r="U621" s="28" t="s">
        <v>4004</v>
      </c>
      <c r="V621" s="145" t="s">
        <v>905</v>
      </c>
      <c r="W621" s="26"/>
      <c r="X621" s="26"/>
      <c r="Y621" s="26" t="s">
        <v>4005</v>
      </c>
      <c r="Z621" s="26"/>
      <c r="AA621" s="26"/>
      <c r="AB621" s="26"/>
      <c r="AC621" s="26"/>
      <c r="AD621" s="26"/>
      <c r="AE621" s="26"/>
      <c r="AF621" s="26"/>
      <c r="AG621" s="26"/>
      <c r="AH621" s="79" t="s">
        <v>4006</v>
      </c>
      <c r="AI621" s="28" t="s">
        <v>704</v>
      </c>
      <c r="AJ621" s="79" t="s">
        <v>698</v>
      </c>
      <c r="AK621" s="79" t="s">
        <v>698</v>
      </c>
      <c r="AL621" s="79" t="s">
        <v>698</v>
      </c>
      <c r="AM621" s="79" t="s">
        <v>698</v>
      </c>
      <c r="AN621" s="79" t="s">
        <v>698</v>
      </c>
      <c r="AO621" s="79" t="s">
        <v>698</v>
      </c>
      <c r="AP621" s="79" t="s">
        <v>698</v>
      </c>
      <c r="AQ621" s="79" t="s">
        <v>698</v>
      </c>
      <c r="AR621" s="79" t="s">
        <v>698</v>
      </c>
      <c r="AS621" s="79" t="s">
        <v>698</v>
      </c>
      <c r="AT621" s="79" t="s">
        <v>698</v>
      </c>
      <c r="AU621" s="79" t="s">
        <v>698</v>
      </c>
      <c r="AV621" s="79" t="s">
        <v>698</v>
      </c>
      <c r="AW621" s="79" t="s">
        <v>698</v>
      </c>
      <c r="AX621" s="79" t="s">
        <v>698</v>
      </c>
      <c r="AY621" s="79" t="s">
        <v>698</v>
      </c>
      <c r="AZ621" s="79" t="s">
        <v>698</v>
      </c>
      <c r="BA621" s="79" t="s">
        <v>698</v>
      </c>
      <c r="BB621" s="79" t="s">
        <v>698</v>
      </c>
      <c r="BC621" s="79" t="s">
        <v>698</v>
      </c>
      <c r="BD621" s="79" t="s">
        <v>698</v>
      </c>
      <c r="BE621" s="79" t="s">
        <v>698</v>
      </c>
      <c r="BF621" s="79" t="s">
        <v>698</v>
      </c>
      <c r="BG621" s="79" t="s">
        <v>698</v>
      </c>
      <c r="BH621" s="79" t="s">
        <v>698</v>
      </c>
      <c r="BI621" s="79" t="s">
        <v>698</v>
      </c>
      <c r="BJ621" s="79" t="s">
        <v>698</v>
      </c>
      <c r="BK621" s="79" t="s">
        <v>698</v>
      </c>
      <c r="BL621" s="79" t="s">
        <v>698</v>
      </c>
      <c r="BM621" s="79" t="s">
        <v>698</v>
      </c>
      <c r="BN621" s="79" t="s">
        <v>698</v>
      </c>
      <c r="BO621" s="79" t="s">
        <v>698</v>
      </c>
      <c r="BP621" s="79" t="s">
        <v>698</v>
      </c>
      <c r="BQ621" s="79" t="s">
        <v>698</v>
      </c>
      <c r="BR621" s="79" t="s">
        <v>698</v>
      </c>
      <c r="BS621" s="79" t="s">
        <v>698</v>
      </c>
      <c r="BT621" s="79" t="s">
        <v>698</v>
      </c>
      <c r="BU621" s="79" t="s">
        <v>698</v>
      </c>
      <c r="BV621" s="79" t="s">
        <v>698</v>
      </c>
      <c r="BW621" s="79" t="s">
        <v>698</v>
      </c>
      <c r="BX621" s="79" t="s">
        <v>698</v>
      </c>
      <c r="BY621" s="79" t="s">
        <v>704</v>
      </c>
      <c r="BZ621" s="79" t="s">
        <v>698</v>
      </c>
      <c r="CA621" s="79" t="s">
        <v>698</v>
      </c>
      <c r="CB621" s="79" t="s">
        <v>698</v>
      </c>
      <c r="CC621" s="79" t="s">
        <v>698</v>
      </c>
      <c r="CD621" s="79" t="s">
        <v>698</v>
      </c>
      <c r="CE621" s="79" t="s">
        <v>698</v>
      </c>
      <c r="CF621" s="79" t="s">
        <v>698</v>
      </c>
      <c r="CG621" s="79" t="s">
        <v>698</v>
      </c>
      <c r="CH621" s="79" t="s">
        <v>698</v>
      </c>
      <c r="CI621" s="79" t="s">
        <v>698</v>
      </c>
      <c r="CJ621" s="79" t="s">
        <v>698</v>
      </c>
      <c r="CK621" s="79" t="s">
        <v>698</v>
      </c>
      <c r="CL621" s="79" t="s">
        <v>698</v>
      </c>
      <c r="CM621" s="79" t="s">
        <v>698</v>
      </c>
      <c r="CN621" s="79" t="s">
        <v>698</v>
      </c>
      <c r="CO621" s="79" t="s">
        <v>698</v>
      </c>
      <c r="CP621" s="79" t="s">
        <v>698</v>
      </c>
      <c r="CQ621" s="79" t="s">
        <v>698</v>
      </c>
      <c r="CR621" s="79" t="s">
        <v>698</v>
      </c>
      <c r="CS621" s="79" t="s">
        <v>698</v>
      </c>
      <c r="CT621" s="79" t="s">
        <v>698</v>
      </c>
      <c r="CU621" s="79" t="s">
        <v>698</v>
      </c>
      <c r="CV621" s="79" t="s">
        <v>698</v>
      </c>
      <c r="CW621" s="79" t="s">
        <v>698</v>
      </c>
      <c r="CX621" s="79" t="s">
        <v>698</v>
      </c>
      <c r="CY621" s="79" t="s">
        <v>698</v>
      </c>
      <c r="CZ621" s="79" t="s">
        <v>698</v>
      </c>
      <c r="DA621" s="79" t="s">
        <v>698</v>
      </c>
      <c r="DB621" s="79" t="s">
        <v>698</v>
      </c>
      <c r="DC621" s="79" t="s">
        <v>698</v>
      </c>
      <c r="DD621" s="79" t="s">
        <v>698</v>
      </c>
      <c r="DE621" s="79" t="s">
        <v>698</v>
      </c>
      <c r="DF621" s="79" t="s">
        <v>698</v>
      </c>
      <c r="DG621" s="79" t="s">
        <v>698</v>
      </c>
      <c r="DH621" s="79" t="s">
        <v>698</v>
      </c>
      <c r="DI621" s="79" t="s">
        <v>698</v>
      </c>
      <c r="DJ621" s="79" t="s">
        <v>698</v>
      </c>
      <c r="DK621" s="79" t="s">
        <v>698</v>
      </c>
      <c r="DL621" s="79" t="s">
        <v>698</v>
      </c>
      <c r="DM621" s="79" t="s">
        <v>698</v>
      </c>
      <c r="DN621" s="79" t="s">
        <v>698</v>
      </c>
      <c r="DO621" s="79" t="s">
        <v>698</v>
      </c>
      <c r="DP621" s="79" t="s">
        <v>698</v>
      </c>
      <c r="DQ621" s="79" t="s">
        <v>698</v>
      </c>
      <c r="DR621" s="79" t="s">
        <v>698</v>
      </c>
      <c r="DS621" s="79" t="s">
        <v>698</v>
      </c>
      <c r="DT621" s="79" t="s">
        <v>698</v>
      </c>
      <c r="DU621" s="79" t="s">
        <v>698</v>
      </c>
      <c r="DV621" s="79" t="s">
        <v>698</v>
      </c>
      <c r="DW621" s="79" t="s">
        <v>698</v>
      </c>
      <c r="DX621" s="79" t="s">
        <v>698</v>
      </c>
      <c r="DY621" s="79" t="s">
        <v>698</v>
      </c>
      <c r="DZ621" s="79" t="s">
        <v>698</v>
      </c>
      <c r="EA621" s="79" t="s">
        <v>698</v>
      </c>
      <c r="EB621" s="79" t="s">
        <v>698</v>
      </c>
      <c r="EC621" s="79" t="s">
        <v>698</v>
      </c>
      <c r="ED621" s="79" t="s">
        <v>698</v>
      </c>
      <c r="EE621" s="79" t="s">
        <v>698</v>
      </c>
      <c r="EF621" s="79" t="s">
        <v>698</v>
      </c>
      <c r="EG621" s="79" t="s">
        <v>698</v>
      </c>
      <c r="EH621" s="79" t="s">
        <v>698</v>
      </c>
      <c r="EI621" s="79" t="s">
        <v>698</v>
      </c>
      <c r="EJ621" s="79" t="s">
        <v>698</v>
      </c>
      <c r="EK621" s="79" t="s">
        <v>698</v>
      </c>
      <c r="EL621" s="79" t="s">
        <v>698</v>
      </c>
      <c r="EM621" s="79" t="s">
        <v>698</v>
      </c>
      <c r="EN621" s="79" t="s">
        <v>698</v>
      </c>
      <c r="EO621" s="79" t="s">
        <v>698</v>
      </c>
      <c r="EP621" s="79" t="s">
        <v>698</v>
      </c>
      <c r="EQ621" s="79" t="s">
        <v>698</v>
      </c>
      <c r="ER621" s="79" t="s">
        <v>698</v>
      </c>
      <c r="ES621" s="79" t="s">
        <v>698</v>
      </c>
      <c r="ET621" s="79" t="s">
        <v>698</v>
      </c>
      <c r="EU621" s="79" t="s">
        <v>698</v>
      </c>
      <c r="EV621" s="79" t="s">
        <v>698</v>
      </c>
      <c r="EW621" s="79" t="s">
        <v>3917</v>
      </c>
      <c r="EX621" s="79" t="s">
        <v>3918</v>
      </c>
      <c r="EY621" s="79" t="s">
        <v>2707</v>
      </c>
      <c r="EZ621" s="79" t="s">
        <v>3919</v>
      </c>
      <c r="FA621" s="79" t="s">
        <v>3920</v>
      </c>
      <c r="FB621" s="79" t="s">
        <v>4007</v>
      </c>
      <c r="FC621" s="79" t="s">
        <v>3983</v>
      </c>
      <c r="FD621" s="79" t="s">
        <v>694</v>
      </c>
      <c r="FE621" s="79" t="s">
        <v>3923</v>
      </c>
      <c r="FF621" s="146"/>
      <c r="FG621" s="146"/>
    </row>
    <row r="622" spans="1:163" x14ac:dyDescent="0.25">
      <c r="A622" s="27" t="str">
        <f t="shared" si="9"/>
        <v>IR004003012000000000000000000000000000</v>
      </c>
      <c r="B622" s="20" t="s">
        <v>3913</v>
      </c>
      <c r="C622" s="23" t="s">
        <v>2630</v>
      </c>
      <c r="D622" s="23" t="s">
        <v>711</v>
      </c>
      <c r="E622" s="23" t="s">
        <v>710</v>
      </c>
      <c r="F622" s="23" t="s">
        <v>736</v>
      </c>
      <c r="G622" s="23" t="s">
        <v>697</v>
      </c>
      <c r="H622" s="23" t="s">
        <v>697</v>
      </c>
      <c r="I622" s="21" t="s">
        <v>697</v>
      </c>
      <c r="J622" s="23" t="s">
        <v>697</v>
      </c>
      <c r="K622" s="64" t="s">
        <v>697</v>
      </c>
      <c r="L622" s="23" t="s">
        <v>697</v>
      </c>
      <c r="M622" s="23" t="s">
        <v>697</v>
      </c>
      <c r="N622" s="23" t="s">
        <v>697</v>
      </c>
      <c r="O622" s="23" t="s">
        <v>697</v>
      </c>
      <c r="P622" s="27">
        <v>0</v>
      </c>
      <c r="Q622" s="27" t="s">
        <v>704</v>
      </c>
      <c r="R622" s="27" t="s">
        <v>698</v>
      </c>
      <c r="S622" s="28" t="s">
        <v>694</v>
      </c>
      <c r="T622" s="28" t="s">
        <v>922</v>
      </c>
      <c r="U622" s="31" t="s">
        <v>4008</v>
      </c>
      <c r="V622" s="52" t="s">
        <v>905</v>
      </c>
      <c r="W622" s="20"/>
      <c r="X622" s="20"/>
      <c r="Y622" s="20" t="s">
        <v>4009</v>
      </c>
      <c r="Z622" s="20"/>
      <c r="AA622" s="20"/>
      <c r="AB622" s="20"/>
      <c r="AC622" s="20"/>
      <c r="AD622" s="20"/>
      <c r="AE622" s="20"/>
      <c r="AF622" s="20"/>
      <c r="AG622" s="20"/>
      <c r="AH622" s="27" t="s">
        <v>4010</v>
      </c>
      <c r="AI622" s="28" t="s">
        <v>704</v>
      </c>
      <c r="AJ622" s="27" t="s">
        <v>698</v>
      </c>
      <c r="AK622" s="27" t="s">
        <v>698</v>
      </c>
      <c r="AL622" s="27" t="s">
        <v>698</v>
      </c>
      <c r="AM622" s="27" t="s">
        <v>698</v>
      </c>
      <c r="AN622" s="27" t="s">
        <v>698</v>
      </c>
      <c r="AO622" s="27" t="s">
        <v>698</v>
      </c>
      <c r="AP622" s="27" t="s">
        <v>698</v>
      </c>
      <c r="AQ622" s="27" t="s">
        <v>698</v>
      </c>
      <c r="AR622" s="27" t="s">
        <v>698</v>
      </c>
      <c r="AS622" s="27" t="s">
        <v>698</v>
      </c>
      <c r="AT622" s="27" t="s">
        <v>698</v>
      </c>
      <c r="AU622" s="27" t="s">
        <v>698</v>
      </c>
      <c r="AV622" s="27" t="s">
        <v>698</v>
      </c>
      <c r="AW622" s="27" t="s">
        <v>698</v>
      </c>
      <c r="AX622" s="27" t="s">
        <v>698</v>
      </c>
      <c r="AY622" s="27" t="s">
        <v>698</v>
      </c>
      <c r="AZ622" s="27" t="s">
        <v>698</v>
      </c>
      <c r="BA622" s="27" t="s">
        <v>698</v>
      </c>
      <c r="BB622" s="27" t="s">
        <v>698</v>
      </c>
      <c r="BC622" s="27" t="s">
        <v>698</v>
      </c>
      <c r="BD622" s="27" t="s">
        <v>698</v>
      </c>
      <c r="BE622" s="27" t="s">
        <v>698</v>
      </c>
      <c r="BF622" s="27" t="s">
        <v>698</v>
      </c>
      <c r="BG622" s="27" t="s">
        <v>698</v>
      </c>
      <c r="BH622" s="27" t="s">
        <v>698</v>
      </c>
      <c r="BI622" s="27" t="s">
        <v>698</v>
      </c>
      <c r="BJ622" s="27" t="s">
        <v>698</v>
      </c>
      <c r="BK622" s="27" t="s">
        <v>698</v>
      </c>
      <c r="BL622" s="27" t="s">
        <v>698</v>
      </c>
      <c r="BM622" s="27" t="s">
        <v>698</v>
      </c>
      <c r="BN622" s="27" t="s">
        <v>698</v>
      </c>
      <c r="BO622" s="27" t="s">
        <v>698</v>
      </c>
      <c r="BP622" s="27" t="s">
        <v>698</v>
      </c>
      <c r="BQ622" s="27" t="s">
        <v>698</v>
      </c>
      <c r="BR622" s="27" t="s">
        <v>698</v>
      </c>
      <c r="BS622" s="27" t="s">
        <v>698</v>
      </c>
      <c r="BT622" s="27" t="s">
        <v>698</v>
      </c>
      <c r="BU622" s="27" t="s">
        <v>698</v>
      </c>
      <c r="BV622" s="27" t="s">
        <v>698</v>
      </c>
      <c r="BW622" s="27" t="s">
        <v>698</v>
      </c>
      <c r="BX622" s="27" t="s">
        <v>698</v>
      </c>
      <c r="BY622" s="27" t="s">
        <v>704</v>
      </c>
      <c r="BZ622" s="27" t="s">
        <v>698</v>
      </c>
      <c r="CA622" s="27" t="s">
        <v>698</v>
      </c>
      <c r="CB622" s="27" t="s">
        <v>698</v>
      </c>
      <c r="CC622" s="27" t="s">
        <v>698</v>
      </c>
      <c r="CD622" s="27" t="s">
        <v>698</v>
      </c>
      <c r="CE622" s="27" t="s">
        <v>698</v>
      </c>
      <c r="CF622" s="27" t="s">
        <v>698</v>
      </c>
      <c r="CG622" s="27" t="s">
        <v>698</v>
      </c>
      <c r="CH622" s="27" t="s">
        <v>698</v>
      </c>
      <c r="CI622" s="27" t="s">
        <v>698</v>
      </c>
      <c r="CJ622" s="27" t="s">
        <v>698</v>
      </c>
      <c r="CK622" s="27" t="s">
        <v>698</v>
      </c>
      <c r="CL622" s="27" t="s">
        <v>698</v>
      </c>
      <c r="CM622" s="27" t="s">
        <v>698</v>
      </c>
      <c r="CN622" s="27" t="s">
        <v>698</v>
      </c>
      <c r="CO622" s="27" t="s">
        <v>698</v>
      </c>
      <c r="CP622" s="27" t="s">
        <v>698</v>
      </c>
      <c r="CQ622" s="27" t="s">
        <v>698</v>
      </c>
      <c r="CR622" s="27" t="s">
        <v>698</v>
      </c>
      <c r="CS622" s="27" t="s">
        <v>698</v>
      </c>
      <c r="CT622" s="27" t="s">
        <v>698</v>
      </c>
      <c r="CU622" s="27" t="s">
        <v>698</v>
      </c>
      <c r="CV622" s="27" t="s">
        <v>698</v>
      </c>
      <c r="CW622" s="27" t="s">
        <v>698</v>
      </c>
      <c r="CX622" s="27" t="s">
        <v>698</v>
      </c>
      <c r="CY622" s="27" t="s">
        <v>698</v>
      </c>
      <c r="CZ622" s="27" t="s">
        <v>698</v>
      </c>
      <c r="DA622" s="27" t="s">
        <v>698</v>
      </c>
      <c r="DB622" s="27" t="s">
        <v>698</v>
      </c>
      <c r="DC622" s="27" t="s">
        <v>698</v>
      </c>
      <c r="DD622" s="27" t="s">
        <v>698</v>
      </c>
      <c r="DE622" s="27" t="s">
        <v>698</v>
      </c>
      <c r="DF622" s="27" t="s">
        <v>698</v>
      </c>
      <c r="DG622" s="27" t="s">
        <v>698</v>
      </c>
      <c r="DH622" s="27" t="s">
        <v>698</v>
      </c>
      <c r="DI622" s="27" t="s">
        <v>698</v>
      </c>
      <c r="DJ622" s="27" t="s">
        <v>698</v>
      </c>
      <c r="DK622" s="27" t="s">
        <v>698</v>
      </c>
      <c r="DL622" s="27" t="s">
        <v>698</v>
      </c>
      <c r="DM622" s="27" t="s">
        <v>698</v>
      </c>
      <c r="DN622" s="27" t="s">
        <v>698</v>
      </c>
      <c r="DO622" s="27" t="s">
        <v>698</v>
      </c>
      <c r="DP622" s="27" t="s">
        <v>698</v>
      </c>
      <c r="DQ622" s="27" t="s">
        <v>698</v>
      </c>
      <c r="DR622" s="27" t="s">
        <v>698</v>
      </c>
      <c r="DS622" s="27" t="s">
        <v>698</v>
      </c>
      <c r="DT622" s="27" t="s">
        <v>698</v>
      </c>
      <c r="DU622" s="27" t="s">
        <v>698</v>
      </c>
      <c r="DV622" s="27" t="s">
        <v>698</v>
      </c>
      <c r="DW622" s="27" t="s">
        <v>698</v>
      </c>
      <c r="DX622" s="27" t="s">
        <v>698</v>
      </c>
      <c r="DY622" s="27" t="s">
        <v>698</v>
      </c>
      <c r="DZ622" s="27" t="s">
        <v>698</v>
      </c>
      <c r="EA622" s="27" t="s">
        <v>698</v>
      </c>
      <c r="EB622" s="27" t="s">
        <v>698</v>
      </c>
      <c r="EC622" s="27" t="s">
        <v>698</v>
      </c>
      <c r="ED622" s="27" t="s">
        <v>698</v>
      </c>
      <c r="EE622" s="27" t="s">
        <v>698</v>
      </c>
      <c r="EF622" s="27" t="s">
        <v>698</v>
      </c>
      <c r="EG622" s="27" t="s">
        <v>698</v>
      </c>
      <c r="EH622" s="27" t="s">
        <v>698</v>
      </c>
      <c r="EI622" s="27" t="s">
        <v>698</v>
      </c>
      <c r="EJ622" s="27" t="s">
        <v>698</v>
      </c>
      <c r="EK622" s="27" t="s">
        <v>698</v>
      </c>
      <c r="EL622" s="27" t="s">
        <v>698</v>
      </c>
      <c r="EM622" s="27" t="s">
        <v>698</v>
      </c>
      <c r="EN622" s="27" t="s">
        <v>698</v>
      </c>
      <c r="EO622" s="27" t="s">
        <v>698</v>
      </c>
      <c r="EP622" s="27" t="s">
        <v>698</v>
      </c>
      <c r="EQ622" s="27" t="s">
        <v>698</v>
      </c>
      <c r="ER622" s="27" t="s">
        <v>698</v>
      </c>
      <c r="ES622" s="27" t="s">
        <v>698</v>
      </c>
      <c r="ET622" s="27" t="s">
        <v>698</v>
      </c>
      <c r="EU622" s="27" t="s">
        <v>698</v>
      </c>
      <c r="EV622" s="27" t="s">
        <v>698</v>
      </c>
      <c r="EW622" s="27" t="s">
        <v>3917</v>
      </c>
      <c r="EX622" s="27" t="s">
        <v>3918</v>
      </c>
      <c r="EY622" s="27" t="s">
        <v>2707</v>
      </c>
      <c r="EZ622" s="27" t="s">
        <v>3919</v>
      </c>
      <c r="FA622" s="27" t="s">
        <v>3920</v>
      </c>
      <c r="FB622" s="27" t="s">
        <v>4011</v>
      </c>
      <c r="FC622" s="27" t="s">
        <v>4012</v>
      </c>
      <c r="FD622" s="27" t="s">
        <v>694</v>
      </c>
      <c r="FE622" s="27" t="s">
        <v>3923</v>
      </c>
      <c r="FF622" s="42"/>
      <c r="FG622" s="42"/>
    </row>
    <row r="623" spans="1:163" x14ac:dyDescent="0.25">
      <c r="A623" s="27" t="str">
        <f t="shared" si="9"/>
        <v>IR004003013000000000000000000000000000</v>
      </c>
      <c r="B623" s="27" t="s">
        <v>694</v>
      </c>
      <c r="C623" s="23" t="s">
        <v>2630</v>
      </c>
      <c r="D623" s="23" t="s">
        <v>711</v>
      </c>
      <c r="E623" s="23" t="s">
        <v>710</v>
      </c>
      <c r="F623" s="23" t="s">
        <v>738</v>
      </c>
      <c r="G623" s="23" t="s">
        <v>697</v>
      </c>
      <c r="H623" s="23" t="s">
        <v>697</v>
      </c>
      <c r="I623" s="21" t="s">
        <v>697</v>
      </c>
      <c r="J623" s="23" t="s">
        <v>697</v>
      </c>
      <c r="K623" s="64" t="s">
        <v>697</v>
      </c>
      <c r="L623" s="23" t="s">
        <v>697</v>
      </c>
      <c r="M623" s="23" t="s">
        <v>697</v>
      </c>
      <c r="N623" s="23" t="s">
        <v>697</v>
      </c>
      <c r="O623" s="23" t="s">
        <v>697</v>
      </c>
      <c r="P623" s="27">
        <v>0</v>
      </c>
      <c r="Q623" s="27" t="s">
        <v>698</v>
      </c>
      <c r="R623" s="27" t="s">
        <v>698</v>
      </c>
      <c r="S623" s="28" t="s">
        <v>694</v>
      </c>
      <c r="T623" s="28" t="s">
        <v>922</v>
      </c>
      <c r="U623" s="31" t="s">
        <v>4013</v>
      </c>
      <c r="V623" s="52" t="s">
        <v>905</v>
      </c>
      <c r="W623" s="20"/>
      <c r="X623" s="20"/>
      <c r="Y623" s="20" t="s">
        <v>3960</v>
      </c>
      <c r="Z623" s="20"/>
      <c r="AA623" s="20"/>
      <c r="AB623" s="20"/>
      <c r="AC623" s="20"/>
      <c r="AD623" s="20"/>
      <c r="AE623" s="20"/>
      <c r="AF623" s="20"/>
      <c r="AG623" s="20"/>
      <c r="AH623" s="27" t="s">
        <v>4014</v>
      </c>
      <c r="AI623" s="28" t="s">
        <v>698</v>
      </c>
      <c r="AJ623" s="27" t="s">
        <v>694</v>
      </c>
      <c r="AK623" s="27" t="s">
        <v>694</v>
      </c>
      <c r="AL623" s="27" t="s">
        <v>694</v>
      </c>
      <c r="AM623" s="27" t="s">
        <v>694</v>
      </c>
      <c r="AN623" s="27" t="s">
        <v>694</v>
      </c>
      <c r="AO623" s="27" t="s">
        <v>694</v>
      </c>
      <c r="AP623" s="27" t="s">
        <v>694</v>
      </c>
      <c r="AQ623" s="27" t="s">
        <v>694</v>
      </c>
      <c r="AR623" s="27" t="s">
        <v>694</v>
      </c>
      <c r="AS623" s="27" t="s">
        <v>694</v>
      </c>
      <c r="AT623" s="27" t="s">
        <v>694</v>
      </c>
      <c r="AU623" s="27" t="s">
        <v>694</v>
      </c>
      <c r="AV623" s="27" t="s">
        <v>694</v>
      </c>
      <c r="AW623" s="27" t="s">
        <v>694</v>
      </c>
      <c r="AX623" s="27" t="s">
        <v>694</v>
      </c>
      <c r="AY623" s="27" t="s">
        <v>694</v>
      </c>
      <c r="AZ623" s="27" t="s">
        <v>694</v>
      </c>
      <c r="BA623" s="27" t="s">
        <v>694</v>
      </c>
      <c r="BB623" s="27" t="s">
        <v>694</v>
      </c>
      <c r="BC623" s="27" t="s">
        <v>694</v>
      </c>
      <c r="BD623" s="27" t="s">
        <v>694</v>
      </c>
      <c r="BE623" s="27" t="s">
        <v>694</v>
      </c>
      <c r="BF623" s="27" t="s">
        <v>694</v>
      </c>
      <c r="BG623" s="27" t="s">
        <v>694</v>
      </c>
      <c r="BH623" s="27" t="s">
        <v>694</v>
      </c>
      <c r="BI623" s="27" t="s">
        <v>694</v>
      </c>
      <c r="BJ623" s="27" t="s">
        <v>694</v>
      </c>
      <c r="BK623" s="27" t="s">
        <v>694</v>
      </c>
      <c r="BL623" s="27" t="s">
        <v>694</v>
      </c>
      <c r="BM623" s="27" t="s">
        <v>694</v>
      </c>
      <c r="BN623" s="27" t="s">
        <v>694</v>
      </c>
      <c r="BO623" s="27" t="s">
        <v>694</v>
      </c>
      <c r="BP623" s="27" t="s">
        <v>694</v>
      </c>
      <c r="BQ623" s="27" t="s">
        <v>694</v>
      </c>
      <c r="BR623" s="27" t="s">
        <v>694</v>
      </c>
      <c r="BS623" s="27" t="s">
        <v>694</v>
      </c>
      <c r="BT623" s="27" t="s">
        <v>694</v>
      </c>
      <c r="BU623" s="27" t="s">
        <v>694</v>
      </c>
      <c r="BV623" s="27" t="s">
        <v>694</v>
      </c>
      <c r="BW623" s="27" t="s">
        <v>694</v>
      </c>
      <c r="BX623" s="27" t="s">
        <v>694</v>
      </c>
      <c r="BY623" s="27" t="s">
        <v>694</v>
      </c>
      <c r="BZ623" s="27" t="s">
        <v>694</v>
      </c>
      <c r="CA623" s="27" t="s">
        <v>694</v>
      </c>
      <c r="CB623" s="27" t="s">
        <v>694</v>
      </c>
      <c r="CC623" s="27" t="s">
        <v>694</v>
      </c>
      <c r="CD623" s="27" t="s">
        <v>694</v>
      </c>
      <c r="CE623" s="27" t="s">
        <v>694</v>
      </c>
      <c r="CF623" s="27" t="s">
        <v>694</v>
      </c>
      <c r="CG623" s="27" t="s">
        <v>694</v>
      </c>
      <c r="CH623" s="27" t="s">
        <v>694</v>
      </c>
      <c r="CI623" s="27" t="s">
        <v>694</v>
      </c>
      <c r="CJ623" s="27" t="s">
        <v>694</v>
      </c>
      <c r="CK623" s="27" t="s">
        <v>694</v>
      </c>
      <c r="CL623" s="27" t="s">
        <v>694</v>
      </c>
      <c r="CM623" s="27" t="s">
        <v>694</v>
      </c>
      <c r="CN623" s="27" t="s">
        <v>694</v>
      </c>
      <c r="CO623" s="27" t="s">
        <v>694</v>
      </c>
      <c r="CP623" s="27" t="s">
        <v>694</v>
      </c>
      <c r="CQ623" s="27" t="s">
        <v>694</v>
      </c>
      <c r="CR623" s="27" t="s">
        <v>694</v>
      </c>
      <c r="CS623" s="27" t="s">
        <v>694</v>
      </c>
      <c r="CT623" s="27" t="s">
        <v>694</v>
      </c>
      <c r="CU623" s="27" t="s">
        <v>694</v>
      </c>
      <c r="CV623" s="27" t="s">
        <v>694</v>
      </c>
      <c r="CW623" s="27" t="s">
        <v>694</v>
      </c>
      <c r="CX623" s="27" t="s">
        <v>694</v>
      </c>
      <c r="CY623" s="27" t="s">
        <v>694</v>
      </c>
      <c r="CZ623" s="27" t="s">
        <v>694</v>
      </c>
      <c r="DA623" s="27" t="s">
        <v>694</v>
      </c>
      <c r="DB623" s="27" t="s">
        <v>694</v>
      </c>
      <c r="DC623" s="27" t="s">
        <v>694</v>
      </c>
      <c r="DD623" s="27" t="s">
        <v>694</v>
      </c>
      <c r="DE623" s="27" t="s">
        <v>694</v>
      </c>
      <c r="DF623" s="27" t="s">
        <v>694</v>
      </c>
      <c r="DG623" s="27" t="s">
        <v>694</v>
      </c>
      <c r="DH623" s="27" t="s">
        <v>694</v>
      </c>
      <c r="DI623" s="27" t="s">
        <v>694</v>
      </c>
      <c r="DJ623" s="27" t="s">
        <v>694</v>
      </c>
      <c r="DK623" s="27" t="s">
        <v>694</v>
      </c>
      <c r="DL623" s="27" t="s">
        <v>694</v>
      </c>
      <c r="DM623" s="27" t="s">
        <v>694</v>
      </c>
      <c r="DN623" s="27" t="s">
        <v>694</v>
      </c>
      <c r="DO623" s="27" t="s">
        <v>694</v>
      </c>
      <c r="DP623" s="27" t="s">
        <v>694</v>
      </c>
      <c r="DQ623" s="27" t="s">
        <v>694</v>
      </c>
      <c r="DR623" s="27" t="s">
        <v>694</v>
      </c>
      <c r="DS623" s="27" t="s">
        <v>694</v>
      </c>
      <c r="DT623" s="27" t="s">
        <v>694</v>
      </c>
      <c r="DU623" s="27" t="s">
        <v>694</v>
      </c>
      <c r="DV623" s="27" t="s">
        <v>694</v>
      </c>
      <c r="DW623" s="27" t="s">
        <v>694</v>
      </c>
      <c r="DX623" s="27" t="s">
        <v>694</v>
      </c>
      <c r="DY623" s="27" t="s">
        <v>694</v>
      </c>
      <c r="DZ623" s="27" t="s">
        <v>694</v>
      </c>
      <c r="EA623" s="27" t="s">
        <v>694</v>
      </c>
      <c r="EB623" s="27" t="s">
        <v>694</v>
      </c>
      <c r="EC623" s="27" t="s">
        <v>694</v>
      </c>
      <c r="ED623" s="27" t="s">
        <v>694</v>
      </c>
      <c r="EE623" s="27" t="s">
        <v>694</v>
      </c>
      <c r="EF623" s="27" t="s">
        <v>694</v>
      </c>
      <c r="EG623" s="27" t="s">
        <v>694</v>
      </c>
      <c r="EH623" s="27" t="s">
        <v>694</v>
      </c>
      <c r="EI623" s="27" t="s">
        <v>694</v>
      </c>
      <c r="EJ623" s="27" t="s">
        <v>694</v>
      </c>
      <c r="EK623" s="27" t="s">
        <v>694</v>
      </c>
      <c r="EL623" s="27" t="s">
        <v>694</v>
      </c>
      <c r="EM623" s="27" t="s">
        <v>694</v>
      </c>
      <c r="EN623" s="27" t="s">
        <v>694</v>
      </c>
      <c r="EO623" s="27" t="s">
        <v>694</v>
      </c>
      <c r="EP623" s="27" t="s">
        <v>694</v>
      </c>
      <c r="EQ623" s="27" t="s">
        <v>694</v>
      </c>
      <c r="ER623" s="27" t="s">
        <v>694</v>
      </c>
      <c r="ES623" s="27" t="s">
        <v>694</v>
      </c>
      <c r="ET623" s="27" t="s">
        <v>694</v>
      </c>
      <c r="EU623" s="27" t="s">
        <v>694</v>
      </c>
      <c r="EV623" s="27" t="s">
        <v>694</v>
      </c>
      <c r="EW623" s="27" t="s">
        <v>694</v>
      </c>
      <c r="EX623" s="27" t="s">
        <v>694</v>
      </c>
      <c r="EY623" s="27" t="s">
        <v>694</v>
      </c>
      <c r="EZ623" s="27" t="s">
        <v>694</v>
      </c>
      <c r="FA623" s="27" t="s">
        <v>694</v>
      </c>
      <c r="FB623" s="27" t="s">
        <v>694</v>
      </c>
      <c r="FC623" s="27" t="s">
        <v>694</v>
      </c>
      <c r="FD623" s="27" t="s">
        <v>694</v>
      </c>
      <c r="FE623" s="27" t="s">
        <v>694</v>
      </c>
      <c r="FF623" s="42"/>
      <c r="FG623" s="42"/>
    </row>
    <row r="624" spans="1:163" x14ac:dyDescent="0.25">
      <c r="A624" s="27" t="str">
        <f t="shared" si="9"/>
        <v>IR004003013001000000000000000000000000</v>
      </c>
      <c r="B624" s="20" t="s">
        <v>3913</v>
      </c>
      <c r="C624" s="23" t="s">
        <v>2630</v>
      </c>
      <c r="D624" s="23" t="s">
        <v>711</v>
      </c>
      <c r="E624" s="23" t="s">
        <v>710</v>
      </c>
      <c r="F624" s="23" t="s">
        <v>738</v>
      </c>
      <c r="G624" s="21" t="s">
        <v>702</v>
      </c>
      <c r="H624" s="23" t="s">
        <v>697</v>
      </c>
      <c r="I624" s="21" t="s">
        <v>697</v>
      </c>
      <c r="J624" s="23" t="s">
        <v>697</v>
      </c>
      <c r="K624" s="64" t="s">
        <v>697</v>
      </c>
      <c r="L624" s="23" t="s">
        <v>697</v>
      </c>
      <c r="M624" s="23" t="s">
        <v>697</v>
      </c>
      <c r="N624" s="23" t="s">
        <v>697</v>
      </c>
      <c r="O624" s="23" t="s">
        <v>697</v>
      </c>
      <c r="P624" s="27">
        <v>0</v>
      </c>
      <c r="Q624" s="27" t="s">
        <v>704</v>
      </c>
      <c r="R624" s="27" t="s">
        <v>698</v>
      </c>
      <c r="S624" s="28" t="s">
        <v>694</v>
      </c>
      <c r="T624" s="28" t="s">
        <v>922</v>
      </c>
      <c r="U624" s="31" t="s">
        <v>4015</v>
      </c>
      <c r="V624" s="52" t="s">
        <v>905</v>
      </c>
      <c r="W624" s="20"/>
      <c r="X624" s="20"/>
      <c r="Y624" s="20"/>
      <c r="Z624" s="20" t="s">
        <v>4016</v>
      </c>
      <c r="AA624" s="20"/>
      <c r="AB624" s="20"/>
      <c r="AC624" s="20"/>
      <c r="AD624" s="20"/>
      <c r="AE624" s="20"/>
      <c r="AF624" s="20"/>
      <c r="AG624" s="20"/>
      <c r="AH624" s="27" t="s">
        <v>4017</v>
      </c>
      <c r="AI624" s="28" t="s">
        <v>704</v>
      </c>
      <c r="AJ624" s="27" t="s">
        <v>698</v>
      </c>
      <c r="AK624" s="27" t="s">
        <v>698</v>
      </c>
      <c r="AL624" s="27" t="s">
        <v>698</v>
      </c>
      <c r="AM624" s="27" t="s">
        <v>698</v>
      </c>
      <c r="AN624" s="27" t="s">
        <v>698</v>
      </c>
      <c r="AO624" s="27" t="s">
        <v>698</v>
      </c>
      <c r="AP624" s="27" t="s">
        <v>698</v>
      </c>
      <c r="AQ624" s="27" t="s">
        <v>698</v>
      </c>
      <c r="AR624" s="27" t="s">
        <v>698</v>
      </c>
      <c r="AS624" s="27" t="s">
        <v>698</v>
      </c>
      <c r="AT624" s="27" t="s">
        <v>698</v>
      </c>
      <c r="AU624" s="27" t="s">
        <v>698</v>
      </c>
      <c r="AV624" s="27" t="s">
        <v>698</v>
      </c>
      <c r="AW624" s="27" t="s">
        <v>698</v>
      </c>
      <c r="AX624" s="27" t="s">
        <v>698</v>
      </c>
      <c r="AY624" s="27" t="s">
        <v>698</v>
      </c>
      <c r="AZ624" s="27" t="s">
        <v>698</v>
      </c>
      <c r="BA624" s="27" t="s">
        <v>698</v>
      </c>
      <c r="BB624" s="27" t="s">
        <v>698</v>
      </c>
      <c r="BC624" s="27" t="s">
        <v>698</v>
      </c>
      <c r="BD624" s="27" t="s">
        <v>698</v>
      </c>
      <c r="BE624" s="27" t="s">
        <v>698</v>
      </c>
      <c r="BF624" s="27" t="s">
        <v>698</v>
      </c>
      <c r="BG624" s="27" t="s">
        <v>698</v>
      </c>
      <c r="BH624" s="27" t="s">
        <v>698</v>
      </c>
      <c r="BI624" s="27" t="s">
        <v>698</v>
      </c>
      <c r="BJ624" s="27" t="s">
        <v>698</v>
      </c>
      <c r="BK624" s="27" t="s">
        <v>698</v>
      </c>
      <c r="BL624" s="27" t="s">
        <v>698</v>
      </c>
      <c r="BM624" s="27" t="s">
        <v>698</v>
      </c>
      <c r="BN624" s="27" t="s">
        <v>698</v>
      </c>
      <c r="BO624" s="27" t="s">
        <v>698</v>
      </c>
      <c r="BP624" s="27" t="s">
        <v>698</v>
      </c>
      <c r="BQ624" s="27" t="s">
        <v>698</v>
      </c>
      <c r="BR624" s="27" t="s">
        <v>698</v>
      </c>
      <c r="BS624" s="27" t="s">
        <v>698</v>
      </c>
      <c r="BT624" s="27" t="s">
        <v>698</v>
      </c>
      <c r="BU624" s="27" t="s">
        <v>698</v>
      </c>
      <c r="BV624" s="27" t="s">
        <v>698</v>
      </c>
      <c r="BW624" s="27" t="s">
        <v>698</v>
      </c>
      <c r="BX624" s="27" t="s">
        <v>698</v>
      </c>
      <c r="BY624" s="27" t="s">
        <v>704</v>
      </c>
      <c r="BZ624" s="27" t="s">
        <v>698</v>
      </c>
      <c r="CA624" s="27" t="s">
        <v>698</v>
      </c>
      <c r="CB624" s="27" t="s">
        <v>698</v>
      </c>
      <c r="CC624" s="27" t="s">
        <v>698</v>
      </c>
      <c r="CD624" s="27" t="s">
        <v>698</v>
      </c>
      <c r="CE624" s="27" t="s">
        <v>698</v>
      </c>
      <c r="CF624" s="27" t="s">
        <v>698</v>
      </c>
      <c r="CG624" s="27" t="s">
        <v>698</v>
      </c>
      <c r="CH624" s="27" t="s">
        <v>698</v>
      </c>
      <c r="CI624" s="27" t="s">
        <v>698</v>
      </c>
      <c r="CJ624" s="27" t="s">
        <v>698</v>
      </c>
      <c r="CK624" s="27" t="s">
        <v>698</v>
      </c>
      <c r="CL624" s="27" t="s">
        <v>698</v>
      </c>
      <c r="CM624" s="27" t="s">
        <v>698</v>
      </c>
      <c r="CN624" s="27" t="s">
        <v>698</v>
      </c>
      <c r="CO624" s="27" t="s">
        <v>698</v>
      </c>
      <c r="CP624" s="27" t="s">
        <v>698</v>
      </c>
      <c r="CQ624" s="27" t="s">
        <v>698</v>
      </c>
      <c r="CR624" s="27" t="s">
        <v>698</v>
      </c>
      <c r="CS624" s="27" t="s">
        <v>698</v>
      </c>
      <c r="CT624" s="27" t="s">
        <v>698</v>
      </c>
      <c r="CU624" s="27" t="s">
        <v>698</v>
      </c>
      <c r="CV624" s="27" t="s">
        <v>698</v>
      </c>
      <c r="CW624" s="27" t="s">
        <v>698</v>
      </c>
      <c r="CX624" s="27" t="s">
        <v>698</v>
      </c>
      <c r="CY624" s="27" t="s">
        <v>698</v>
      </c>
      <c r="CZ624" s="27" t="s">
        <v>698</v>
      </c>
      <c r="DA624" s="27" t="s">
        <v>698</v>
      </c>
      <c r="DB624" s="27" t="s">
        <v>698</v>
      </c>
      <c r="DC624" s="27" t="s">
        <v>698</v>
      </c>
      <c r="DD624" s="27" t="s">
        <v>698</v>
      </c>
      <c r="DE624" s="27" t="s">
        <v>698</v>
      </c>
      <c r="DF624" s="27" t="s">
        <v>698</v>
      </c>
      <c r="DG624" s="27" t="s">
        <v>698</v>
      </c>
      <c r="DH624" s="27" t="s">
        <v>698</v>
      </c>
      <c r="DI624" s="27" t="s">
        <v>698</v>
      </c>
      <c r="DJ624" s="27" t="s">
        <v>698</v>
      </c>
      <c r="DK624" s="27" t="s">
        <v>698</v>
      </c>
      <c r="DL624" s="27" t="s">
        <v>698</v>
      </c>
      <c r="DM624" s="27" t="s">
        <v>698</v>
      </c>
      <c r="DN624" s="27" t="s">
        <v>698</v>
      </c>
      <c r="DO624" s="27" t="s">
        <v>698</v>
      </c>
      <c r="DP624" s="27" t="s">
        <v>698</v>
      </c>
      <c r="DQ624" s="27" t="s">
        <v>698</v>
      </c>
      <c r="DR624" s="27" t="s">
        <v>698</v>
      </c>
      <c r="DS624" s="27" t="s">
        <v>698</v>
      </c>
      <c r="DT624" s="27" t="s">
        <v>698</v>
      </c>
      <c r="DU624" s="27" t="s">
        <v>698</v>
      </c>
      <c r="DV624" s="27" t="s">
        <v>698</v>
      </c>
      <c r="DW624" s="27" t="s">
        <v>698</v>
      </c>
      <c r="DX624" s="27" t="s">
        <v>698</v>
      </c>
      <c r="DY624" s="27" t="s">
        <v>698</v>
      </c>
      <c r="DZ624" s="27" t="s">
        <v>698</v>
      </c>
      <c r="EA624" s="27" t="s">
        <v>698</v>
      </c>
      <c r="EB624" s="27" t="s">
        <v>698</v>
      </c>
      <c r="EC624" s="27" t="s">
        <v>698</v>
      </c>
      <c r="ED624" s="27" t="s">
        <v>698</v>
      </c>
      <c r="EE624" s="27" t="s">
        <v>698</v>
      </c>
      <c r="EF624" s="27" t="s">
        <v>698</v>
      </c>
      <c r="EG624" s="27" t="s">
        <v>698</v>
      </c>
      <c r="EH624" s="27" t="s">
        <v>698</v>
      </c>
      <c r="EI624" s="27" t="s">
        <v>698</v>
      </c>
      <c r="EJ624" s="27" t="s">
        <v>698</v>
      </c>
      <c r="EK624" s="27" t="s">
        <v>698</v>
      </c>
      <c r="EL624" s="27" t="s">
        <v>698</v>
      </c>
      <c r="EM624" s="27" t="s">
        <v>698</v>
      </c>
      <c r="EN624" s="27" t="s">
        <v>698</v>
      </c>
      <c r="EO624" s="27" t="s">
        <v>698</v>
      </c>
      <c r="EP624" s="27" t="s">
        <v>698</v>
      </c>
      <c r="EQ624" s="27" t="s">
        <v>698</v>
      </c>
      <c r="ER624" s="27" t="s">
        <v>698</v>
      </c>
      <c r="ES624" s="27" t="s">
        <v>698</v>
      </c>
      <c r="ET624" s="27" t="s">
        <v>698</v>
      </c>
      <c r="EU624" s="27" t="s">
        <v>698</v>
      </c>
      <c r="EV624" s="27" t="s">
        <v>698</v>
      </c>
      <c r="EW624" s="27" t="s">
        <v>3917</v>
      </c>
      <c r="EX624" s="27" t="s">
        <v>3918</v>
      </c>
      <c r="EY624" s="27" t="s">
        <v>2707</v>
      </c>
      <c r="EZ624" s="27" t="s">
        <v>3919</v>
      </c>
      <c r="FA624" s="27" t="s">
        <v>3920</v>
      </c>
      <c r="FB624" s="27" t="s">
        <v>4018</v>
      </c>
      <c r="FC624" s="27" t="s">
        <v>4019</v>
      </c>
      <c r="FD624" s="27" t="s">
        <v>694</v>
      </c>
      <c r="FE624" s="27" t="s">
        <v>3923</v>
      </c>
      <c r="FF624" s="42"/>
      <c r="FG624" s="42"/>
    </row>
    <row r="625" spans="1:163" x14ac:dyDescent="0.25">
      <c r="A625" s="27" t="str">
        <f t="shared" si="9"/>
        <v>IR004003013002000000000000000000000000</v>
      </c>
      <c r="B625" s="20" t="s">
        <v>3913</v>
      </c>
      <c r="C625" s="23" t="s">
        <v>2630</v>
      </c>
      <c r="D625" s="23" t="s">
        <v>711</v>
      </c>
      <c r="E625" s="23" t="s">
        <v>710</v>
      </c>
      <c r="F625" s="23" t="s">
        <v>738</v>
      </c>
      <c r="G625" s="21" t="s">
        <v>707</v>
      </c>
      <c r="H625" s="23" t="s">
        <v>697</v>
      </c>
      <c r="I625" s="21" t="s">
        <v>697</v>
      </c>
      <c r="J625" s="23" t="s">
        <v>697</v>
      </c>
      <c r="K625" s="64" t="s">
        <v>697</v>
      </c>
      <c r="L625" s="23" t="s">
        <v>697</v>
      </c>
      <c r="M625" s="23" t="s">
        <v>697</v>
      </c>
      <c r="N625" s="23" t="s">
        <v>697</v>
      </c>
      <c r="O625" s="23" t="s">
        <v>697</v>
      </c>
      <c r="P625" s="27">
        <v>0</v>
      </c>
      <c r="Q625" s="27" t="s">
        <v>704</v>
      </c>
      <c r="R625" s="27" t="s">
        <v>698</v>
      </c>
      <c r="S625" s="28" t="s">
        <v>694</v>
      </c>
      <c r="T625" s="28" t="s">
        <v>922</v>
      </c>
      <c r="U625" s="31" t="s">
        <v>4020</v>
      </c>
      <c r="V625" s="52" t="s">
        <v>905</v>
      </c>
      <c r="W625" s="20"/>
      <c r="X625" s="20"/>
      <c r="Y625" s="20"/>
      <c r="Z625" s="20" t="s">
        <v>4021</v>
      </c>
      <c r="AA625" s="20"/>
      <c r="AB625" s="20"/>
      <c r="AC625" s="20"/>
      <c r="AD625" s="20"/>
      <c r="AE625" s="20"/>
      <c r="AF625" s="20"/>
      <c r="AG625" s="20"/>
      <c r="AH625" s="27" t="s">
        <v>4022</v>
      </c>
      <c r="AI625" s="28" t="s">
        <v>704</v>
      </c>
      <c r="AJ625" s="27" t="s">
        <v>698</v>
      </c>
      <c r="AK625" s="27" t="s">
        <v>698</v>
      </c>
      <c r="AL625" s="27" t="s">
        <v>698</v>
      </c>
      <c r="AM625" s="27" t="s">
        <v>698</v>
      </c>
      <c r="AN625" s="27" t="s">
        <v>698</v>
      </c>
      <c r="AO625" s="27" t="s">
        <v>698</v>
      </c>
      <c r="AP625" s="27" t="s">
        <v>698</v>
      </c>
      <c r="AQ625" s="27" t="s">
        <v>698</v>
      </c>
      <c r="AR625" s="27" t="s">
        <v>698</v>
      </c>
      <c r="AS625" s="27" t="s">
        <v>698</v>
      </c>
      <c r="AT625" s="27" t="s">
        <v>698</v>
      </c>
      <c r="AU625" s="27" t="s">
        <v>698</v>
      </c>
      <c r="AV625" s="27" t="s">
        <v>698</v>
      </c>
      <c r="AW625" s="27" t="s">
        <v>698</v>
      </c>
      <c r="AX625" s="27" t="s">
        <v>698</v>
      </c>
      <c r="AY625" s="27" t="s">
        <v>698</v>
      </c>
      <c r="AZ625" s="27" t="s">
        <v>698</v>
      </c>
      <c r="BA625" s="27" t="s">
        <v>698</v>
      </c>
      <c r="BB625" s="27" t="s">
        <v>698</v>
      </c>
      <c r="BC625" s="27" t="s">
        <v>698</v>
      </c>
      <c r="BD625" s="27" t="s">
        <v>698</v>
      </c>
      <c r="BE625" s="27" t="s">
        <v>698</v>
      </c>
      <c r="BF625" s="27" t="s">
        <v>698</v>
      </c>
      <c r="BG625" s="27" t="s">
        <v>698</v>
      </c>
      <c r="BH625" s="27" t="s">
        <v>698</v>
      </c>
      <c r="BI625" s="27" t="s">
        <v>698</v>
      </c>
      <c r="BJ625" s="27" t="s">
        <v>698</v>
      </c>
      <c r="BK625" s="27" t="s">
        <v>698</v>
      </c>
      <c r="BL625" s="27" t="s">
        <v>698</v>
      </c>
      <c r="BM625" s="27" t="s">
        <v>698</v>
      </c>
      <c r="BN625" s="27" t="s">
        <v>698</v>
      </c>
      <c r="BO625" s="27" t="s">
        <v>698</v>
      </c>
      <c r="BP625" s="27" t="s">
        <v>698</v>
      </c>
      <c r="BQ625" s="27" t="s">
        <v>698</v>
      </c>
      <c r="BR625" s="27" t="s">
        <v>698</v>
      </c>
      <c r="BS625" s="27" t="s">
        <v>698</v>
      </c>
      <c r="BT625" s="27" t="s">
        <v>698</v>
      </c>
      <c r="BU625" s="27" t="s">
        <v>698</v>
      </c>
      <c r="BV625" s="27" t="s">
        <v>698</v>
      </c>
      <c r="BW625" s="27" t="s">
        <v>698</v>
      </c>
      <c r="BX625" s="27" t="s">
        <v>698</v>
      </c>
      <c r="BY625" s="27" t="s">
        <v>704</v>
      </c>
      <c r="BZ625" s="27" t="s">
        <v>698</v>
      </c>
      <c r="CA625" s="27" t="s">
        <v>698</v>
      </c>
      <c r="CB625" s="27" t="s">
        <v>698</v>
      </c>
      <c r="CC625" s="27" t="s">
        <v>698</v>
      </c>
      <c r="CD625" s="27" t="s">
        <v>698</v>
      </c>
      <c r="CE625" s="27" t="s">
        <v>698</v>
      </c>
      <c r="CF625" s="27" t="s">
        <v>698</v>
      </c>
      <c r="CG625" s="27" t="s">
        <v>698</v>
      </c>
      <c r="CH625" s="27" t="s">
        <v>698</v>
      </c>
      <c r="CI625" s="27" t="s">
        <v>698</v>
      </c>
      <c r="CJ625" s="27" t="s">
        <v>698</v>
      </c>
      <c r="CK625" s="27" t="s">
        <v>698</v>
      </c>
      <c r="CL625" s="27" t="s">
        <v>698</v>
      </c>
      <c r="CM625" s="27" t="s">
        <v>698</v>
      </c>
      <c r="CN625" s="27" t="s">
        <v>698</v>
      </c>
      <c r="CO625" s="27" t="s">
        <v>698</v>
      </c>
      <c r="CP625" s="27" t="s">
        <v>698</v>
      </c>
      <c r="CQ625" s="27" t="s">
        <v>698</v>
      </c>
      <c r="CR625" s="27" t="s">
        <v>698</v>
      </c>
      <c r="CS625" s="27" t="s">
        <v>698</v>
      </c>
      <c r="CT625" s="27" t="s">
        <v>698</v>
      </c>
      <c r="CU625" s="27" t="s">
        <v>698</v>
      </c>
      <c r="CV625" s="27" t="s">
        <v>698</v>
      </c>
      <c r="CW625" s="27" t="s">
        <v>698</v>
      </c>
      <c r="CX625" s="27" t="s">
        <v>698</v>
      </c>
      <c r="CY625" s="27" t="s">
        <v>698</v>
      </c>
      <c r="CZ625" s="27" t="s">
        <v>698</v>
      </c>
      <c r="DA625" s="27" t="s">
        <v>698</v>
      </c>
      <c r="DB625" s="27" t="s">
        <v>698</v>
      </c>
      <c r="DC625" s="27" t="s">
        <v>698</v>
      </c>
      <c r="DD625" s="27" t="s">
        <v>698</v>
      </c>
      <c r="DE625" s="27" t="s">
        <v>698</v>
      </c>
      <c r="DF625" s="27" t="s">
        <v>698</v>
      </c>
      <c r="DG625" s="27" t="s">
        <v>698</v>
      </c>
      <c r="DH625" s="27" t="s">
        <v>698</v>
      </c>
      <c r="DI625" s="27" t="s">
        <v>698</v>
      </c>
      <c r="DJ625" s="27" t="s">
        <v>698</v>
      </c>
      <c r="DK625" s="27" t="s">
        <v>698</v>
      </c>
      <c r="DL625" s="27" t="s">
        <v>698</v>
      </c>
      <c r="DM625" s="27" t="s">
        <v>698</v>
      </c>
      <c r="DN625" s="27" t="s">
        <v>698</v>
      </c>
      <c r="DO625" s="27" t="s">
        <v>698</v>
      </c>
      <c r="DP625" s="27" t="s">
        <v>698</v>
      </c>
      <c r="DQ625" s="27" t="s">
        <v>698</v>
      </c>
      <c r="DR625" s="27" t="s">
        <v>698</v>
      </c>
      <c r="DS625" s="27" t="s">
        <v>698</v>
      </c>
      <c r="DT625" s="27" t="s">
        <v>698</v>
      </c>
      <c r="DU625" s="27" t="s">
        <v>698</v>
      </c>
      <c r="DV625" s="27" t="s">
        <v>698</v>
      </c>
      <c r="DW625" s="27" t="s">
        <v>698</v>
      </c>
      <c r="DX625" s="27" t="s">
        <v>698</v>
      </c>
      <c r="DY625" s="27" t="s">
        <v>698</v>
      </c>
      <c r="DZ625" s="27" t="s">
        <v>698</v>
      </c>
      <c r="EA625" s="27" t="s">
        <v>698</v>
      </c>
      <c r="EB625" s="27" t="s">
        <v>698</v>
      </c>
      <c r="EC625" s="27" t="s">
        <v>698</v>
      </c>
      <c r="ED625" s="27" t="s">
        <v>698</v>
      </c>
      <c r="EE625" s="27" t="s">
        <v>698</v>
      </c>
      <c r="EF625" s="27" t="s">
        <v>698</v>
      </c>
      <c r="EG625" s="27" t="s">
        <v>698</v>
      </c>
      <c r="EH625" s="27" t="s">
        <v>698</v>
      </c>
      <c r="EI625" s="27" t="s">
        <v>698</v>
      </c>
      <c r="EJ625" s="27" t="s">
        <v>698</v>
      </c>
      <c r="EK625" s="27" t="s">
        <v>698</v>
      </c>
      <c r="EL625" s="27" t="s">
        <v>698</v>
      </c>
      <c r="EM625" s="27" t="s">
        <v>698</v>
      </c>
      <c r="EN625" s="27" t="s">
        <v>698</v>
      </c>
      <c r="EO625" s="27" t="s">
        <v>698</v>
      </c>
      <c r="EP625" s="27" t="s">
        <v>698</v>
      </c>
      <c r="EQ625" s="27" t="s">
        <v>698</v>
      </c>
      <c r="ER625" s="27" t="s">
        <v>698</v>
      </c>
      <c r="ES625" s="27" t="s">
        <v>698</v>
      </c>
      <c r="ET625" s="27" t="s">
        <v>698</v>
      </c>
      <c r="EU625" s="27" t="s">
        <v>698</v>
      </c>
      <c r="EV625" s="27" t="s">
        <v>698</v>
      </c>
      <c r="EW625" s="27" t="s">
        <v>3917</v>
      </c>
      <c r="EX625" s="27" t="s">
        <v>3918</v>
      </c>
      <c r="EY625" s="27" t="s">
        <v>2707</v>
      </c>
      <c r="EZ625" s="27" t="s">
        <v>3919</v>
      </c>
      <c r="FA625" s="27" t="s">
        <v>3920</v>
      </c>
      <c r="FB625" s="27" t="s">
        <v>4018</v>
      </c>
      <c r="FC625" s="27" t="s">
        <v>4023</v>
      </c>
      <c r="FD625" s="27" t="s">
        <v>694</v>
      </c>
      <c r="FE625" s="27" t="s">
        <v>3923</v>
      </c>
      <c r="FF625" s="42"/>
      <c r="FG625" s="42"/>
    </row>
    <row r="626" spans="1:163" x14ac:dyDescent="0.25">
      <c r="A626" s="27" t="str">
        <f t="shared" si="9"/>
        <v>IR004003014000000000000000000000000000</v>
      </c>
      <c r="B626" s="27" t="s">
        <v>694</v>
      </c>
      <c r="C626" s="23" t="s">
        <v>2630</v>
      </c>
      <c r="D626" s="23" t="s">
        <v>711</v>
      </c>
      <c r="E626" s="23" t="s">
        <v>710</v>
      </c>
      <c r="F626" s="23" t="s">
        <v>739</v>
      </c>
      <c r="G626" s="23" t="s">
        <v>697</v>
      </c>
      <c r="H626" s="23" t="s">
        <v>697</v>
      </c>
      <c r="I626" s="21" t="s">
        <v>697</v>
      </c>
      <c r="J626" s="23" t="s">
        <v>697</v>
      </c>
      <c r="K626" s="64" t="s">
        <v>697</v>
      </c>
      <c r="L626" s="23" t="s">
        <v>697</v>
      </c>
      <c r="M626" s="23" t="s">
        <v>697</v>
      </c>
      <c r="N626" s="23" t="s">
        <v>697</v>
      </c>
      <c r="O626" s="23" t="s">
        <v>697</v>
      </c>
      <c r="P626" s="27">
        <v>0</v>
      </c>
      <c r="Q626" s="27" t="s">
        <v>698</v>
      </c>
      <c r="R626" s="27" t="s">
        <v>698</v>
      </c>
      <c r="S626" s="28" t="s">
        <v>694</v>
      </c>
      <c r="T626" s="28" t="s">
        <v>922</v>
      </c>
      <c r="U626" s="31" t="s">
        <v>4024</v>
      </c>
      <c r="V626" s="52" t="s">
        <v>905</v>
      </c>
      <c r="W626" s="20"/>
      <c r="X626" s="20"/>
      <c r="Y626" s="20" t="s">
        <v>4025</v>
      </c>
      <c r="Z626" s="20"/>
      <c r="AA626" s="20"/>
      <c r="AB626" s="20"/>
      <c r="AC626" s="20"/>
      <c r="AD626" s="20"/>
      <c r="AE626" s="20"/>
      <c r="AF626" s="20"/>
      <c r="AG626" s="20"/>
      <c r="AH626" s="27" t="s">
        <v>4026</v>
      </c>
      <c r="AI626" s="28" t="s">
        <v>698</v>
      </c>
      <c r="AJ626" s="27" t="s">
        <v>694</v>
      </c>
      <c r="AK626" s="27" t="s">
        <v>694</v>
      </c>
      <c r="AL626" s="27" t="s">
        <v>694</v>
      </c>
      <c r="AM626" s="27" t="s">
        <v>694</v>
      </c>
      <c r="AN626" s="27" t="s">
        <v>694</v>
      </c>
      <c r="AO626" s="27" t="s">
        <v>694</v>
      </c>
      <c r="AP626" s="27" t="s">
        <v>694</v>
      </c>
      <c r="AQ626" s="27" t="s">
        <v>694</v>
      </c>
      <c r="AR626" s="27" t="s">
        <v>694</v>
      </c>
      <c r="AS626" s="27" t="s">
        <v>694</v>
      </c>
      <c r="AT626" s="27" t="s">
        <v>694</v>
      </c>
      <c r="AU626" s="27" t="s">
        <v>694</v>
      </c>
      <c r="AV626" s="27" t="s">
        <v>694</v>
      </c>
      <c r="AW626" s="27" t="s">
        <v>694</v>
      </c>
      <c r="AX626" s="27" t="s">
        <v>694</v>
      </c>
      <c r="AY626" s="27" t="s">
        <v>694</v>
      </c>
      <c r="AZ626" s="27" t="s">
        <v>694</v>
      </c>
      <c r="BA626" s="27" t="s">
        <v>694</v>
      </c>
      <c r="BB626" s="27" t="s">
        <v>694</v>
      </c>
      <c r="BC626" s="27" t="s">
        <v>694</v>
      </c>
      <c r="BD626" s="27" t="s">
        <v>694</v>
      </c>
      <c r="BE626" s="27" t="s">
        <v>694</v>
      </c>
      <c r="BF626" s="27" t="s">
        <v>694</v>
      </c>
      <c r="BG626" s="27" t="s">
        <v>694</v>
      </c>
      <c r="BH626" s="27" t="s">
        <v>694</v>
      </c>
      <c r="BI626" s="27" t="s">
        <v>694</v>
      </c>
      <c r="BJ626" s="27" t="s">
        <v>694</v>
      </c>
      <c r="BK626" s="27" t="s">
        <v>694</v>
      </c>
      <c r="BL626" s="27" t="s">
        <v>694</v>
      </c>
      <c r="BM626" s="27" t="s">
        <v>694</v>
      </c>
      <c r="BN626" s="27" t="s">
        <v>694</v>
      </c>
      <c r="BO626" s="27" t="s">
        <v>694</v>
      </c>
      <c r="BP626" s="27" t="s">
        <v>694</v>
      </c>
      <c r="BQ626" s="27" t="s">
        <v>694</v>
      </c>
      <c r="BR626" s="27" t="s">
        <v>694</v>
      </c>
      <c r="BS626" s="27" t="s">
        <v>694</v>
      </c>
      <c r="BT626" s="27" t="s">
        <v>694</v>
      </c>
      <c r="BU626" s="27" t="s">
        <v>694</v>
      </c>
      <c r="BV626" s="27" t="s">
        <v>694</v>
      </c>
      <c r="BW626" s="27" t="s">
        <v>694</v>
      </c>
      <c r="BX626" s="27" t="s">
        <v>694</v>
      </c>
      <c r="BY626" s="27" t="s">
        <v>694</v>
      </c>
      <c r="BZ626" s="27" t="s">
        <v>694</v>
      </c>
      <c r="CA626" s="27" t="s">
        <v>694</v>
      </c>
      <c r="CB626" s="27" t="s">
        <v>694</v>
      </c>
      <c r="CC626" s="27" t="s">
        <v>694</v>
      </c>
      <c r="CD626" s="27" t="s">
        <v>694</v>
      </c>
      <c r="CE626" s="27" t="s">
        <v>694</v>
      </c>
      <c r="CF626" s="27" t="s">
        <v>694</v>
      </c>
      <c r="CG626" s="27" t="s">
        <v>694</v>
      </c>
      <c r="CH626" s="27" t="s">
        <v>694</v>
      </c>
      <c r="CI626" s="27" t="s">
        <v>694</v>
      </c>
      <c r="CJ626" s="27" t="s">
        <v>694</v>
      </c>
      <c r="CK626" s="27" t="s">
        <v>694</v>
      </c>
      <c r="CL626" s="27" t="s">
        <v>694</v>
      </c>
      <c r="CM626" s="27" t="s">
        <v>694</v>
      </c>
      <c r="CN626" s="27" t="s">
        <v>694</v>
      </c>
      <c r="CO626" s="27" t="s">
        <v>694</v>
      </c>
      <c r="CP626" s="27" t="s">
        <v>694</v>
      </c>
      <c r="CQ626" s="27" t="s">
        <v>694</v>
      </c>
      <c r="CR626" s="27" t="s">
        <v>694</v>
      </c>
      <c r="CS626" s="27" t="s">
        <v>694</v>
      </c>
      <c r="CT626" s="27" t="s">
        <v>694</v>
      </c>
      <c r="CU626" s="27" t="s">
        <v>694</v>
      </c>
      <c r="CV626" s="27" t="s">
        <v>694</v>
      </c>
      <c r="CW626" s="27" t="s">
        <v>694</v>
      </c>
      <c r="CX626" s="27" t="s">
        <v>694</v>
      </c>
      <c r="CY626" s="27" t="s">
        <v>694</v>
      </c>
      <c r="CZ626" s="27" t="s">
        <v>694</v>
      </c>
      <c r="DA626" s="27" t="s">
        <v>694</v>
      </c>
      <c r="DB626" s="27" t="s">
        <v>694</v>
      </c>
      <c r="DC626" s="27" t="s">
        <v>694</v>
      </c>
      <c r="DD626" s="27" t="s">
        <v>694</v>
      </c>
      <c r="DE626" s="27" t="s">
        <v>694</v>
      </c>
      <c r="DF626" s="27" t="s">
        <v>694</v>
      </c>
      <c r="DG626" s="27" t="s">
        <v>694</v>
      </c>
      <c r="DH626" s="27" t="s">
        <v>694</v>
      </c>
      <c r="DI626" s="27" t="s">
        <v>694</v>
      </c>
      <c r="DJ626" s="27" t="s">
        <v>694</v>
      </c>
      <c r="DK626" s="27" t="s">
        <v>694</v>
      </c>
      <c r="DL626" s="27" t="s">
        <v>694</v>
      </c>
      <c r="DM626" s="27" t="s">
        <v>694</v>
      </c>
      <c r="DN626" s="27" t="s">
        <v>694</v>
      </c>
      <c r="DO626" s="27" t="s">
        <v>694</v>
      </c>
      <c r="DP626" s="27" t="s">
        <v>694</v>
      </c>
      <c r="DQ626" s="27" t="s">
        <v>694</v>
      </c>
      <c r="DR626" s="27" t="s">
        <v>694</v>
      </c>
      <c r="DS626" s="27" t="s">
        <v>694</v>
      </c>
      <c r="DT626" s="27" t="s">
        <v>694</v>
      </c>
      <c r="DU626" s="27" t="s">
        <v>694</v>
      </c>
      <c r="DV626" s="27" t="s">
        <v>694</v>
      </c>
      <c r="DW626" s="27" t="s">
        <v>694</v>
      </c>
      <c r="DX626" s="27" t="s">
        <v>694</v>
      </c>
      <c r="DY626" s="27" t="s">
        <v>694</v>
      </c>
      <c r="DZ626" s="27" t="s">
        <v>694</v>
      </c>
      <c r="EA626" s="27" t="s">
        <v>694</v>
      </c>
      <c r="EB626" s="27" t="s">
        <v>694</v>
      </c>
      <c r="EC626" s="27" t="s">
        <v>694</v>
      </c>
      <c r="ED626" s="27" t="s">
        <v>694</v>
      </c>
      <c r="EE626" s="27" t="s">
        <v>694</v>
      </c>
      <c r="EF626" s="27" t="s">
        <v>694</v>
      </c>
      <c r="EG626" s="27" t="s">
        <v>694</v>
      </c>
      <c r="EH626" s="27" t="s">
        <v>694</v>
      </c>
      <c r="EI626" s="27" t="s">
        <v>694</v>
      </c>
      <c r="EJ626" s="27" t="s">
        <v>694</v>
      </c>
      <c r="EK626" s="27" t="s">
        <v>694</v>
      </c>
      <c r="EL626" s="27" t="s">
        <v>694</v>
      </c>
      <c r="EM626" s="27" t="s">
        <v>694</v>
      </c>
      <c r="EN626" s="27" t="s">
        <v>694</v>
      </c>
      <c r="EO626" s="27" t="s">
        <v>694</v>
      </c>
      <c r="EP626" s="27" t="s">
        <v>694</v>
      </c>
      <c r="EQ626" s="27" t="s">
        <v>694</v>
      </c>
      <c r="ER626" s="27" t="s">
        <v>694</v>
      </c>
      <c r="ES626" s="27" t="s">
        <v>694</v>
      </c>
      <c r="ET626" s="27" t="s">
        <v>694</v>
      </c>
      <c r="EU626" s="27" t="s">
        <v>694</v>
      </c>
      <c r="EV626" s="27" t="s">
        <v>694</v>
      </c>
      <c r="EW626" s="27" t="s">
        <v>694</v>
      </c>
      <c r="EX626" s="27" t="s">
        <v>694</v>
      </c>
      <c r="EY626" s="27" t="s">
        <v>694</v>
      </c>
      <c r="EZ626" s="27" t="s">
        <v>694</v>
      </c>
      <c r="FA626" s="27" t="s">
        <v>694</v>
      </c>
      <c r="FB626" s="27" t="s">
        <v>694</v>
      </c>
      <c r="FC626" s="27" t="s">
        <v>694</v>
      </c>
      <c r="FD626" s="27" t="s">
        <v>694</v>
      </c>
      <c r="FE626" s="27" t="s">
        <v>694</v>
      </c>
      <c r="FF626" s="42"/>
      <c r="FG626" s="42"/>
    </row>
    <row r="627" spans="1:163" x14ac:dyDescent="0.25">
      <c r="A627" s="27" t="str">
        <f t="shared" si="9"/>
        <v>IR004003014001000000000000000000000000</v>
      </c>
      <c r="B627" s="20" t="s">
        <v>3913</v>
      </c>
      <c r="C627" s="23" t="s">
        <v>2630</v>
      </c>
      <c r="D627" s="23" t="s">
        <v>711</v>
      </c>
      <c r="E627" s="23" t="s">
        <v>710</v>
      </c>
      <c r="F627" s="23" t="s">
        <v>739</v>
      </c>
      <c r="G627" s="23" t="s">
        <v>702</v>
      </c>
      <c r="H627" s="23" t="s">
        <v>697</v>
      </c>
      <c r="I627" s="21" t="s">
        <v>697</v>
      </c>
      <c r="J627" s="23" t="s">
        <v>697</v>
      </c>
      <c r="K627" s="64" t="s">
        <v>697</v>
      </c>
      <c r="L627" s="23" t="s">
        <v>697</v>
      </c>
      <c r="M627" s="23" t="s">
        <v>697</v>
      </c>
      <c r="N627" s="23" t="s">
        <v>697</v>
      </c>
      <c r="O627" s="23" t="s">
        <v>697</v>
      </c>
      <c r="P627" s="27">
        <v>0</v>
      </c>
      <c r="Q627" s="27" t="s">
        <v>704</v>
      </c>
      <c r="R627" s="27" t="s">
        <v>698</v>
      </c>
      <c r="S627" s="28" t="s">
        <v>694</v>
      </c>
      <c r="T627" s="28" t="s">
        <v>922</v>
      </c>
      <c r="U627" s="31" t="s">
        <v>4027</v>
      </c>
      <c r="V627" s="52" t="s">
        <v>905</v>
      </c>
      <c r="W627" s="20"/>
      <c r="X627" s="20"/>
      <c r="Y627" s="20"/>
      <c r="Z627" s="20" t="s">
        <v>4028</v>
      </c>
      <c r="AA627" s="20"/>
      <c r="AB627" s="20"/>
      <c r="AC627" s="20"/>
      <c r="AD627" s="20"/>
      <c r="AE627" s="20"/>
      <c r="AF627" s="20"/>
      <c r="AG627" s="20"/>
      <c r="AH627" s="27" t="s">
        <v>4029</v>
      </c>
      <c r="AI627" s="28" t="s">
        <v>704</v>
      </c>
      <c r="AJ627" s="27" t="s">
        <v>698</v>
      </c>
      <c r="AK627" s="27" t="s">
        <v>698</v>
      </c>
      <c r="AL627" s="27" t="s">
        <v>698</v>
      </c>
      <c r="AM627" s="27" t="s">
        <v>698</v>
      </c>
      <c r="AN627" s="27" t="s">
        <v>698</v>
      </c>
      <c r="AO627" s="27" t="s">
        <v>698</v>
      </c>
      <c r="AP627" s="27" t="s">
        <v>698</v>
      </c>
      <c r="AQ627" s="27" t="s">
        <v>698</v>
      </c>
      <c r="AR627" s="27" t="s">
        <v>698</v>
      </c>
      <c r="AS627" s="27" t="s">
        <v>698</v>
      </c>
      <c r="AT627" s="27" t="s">
        <v>698</v>
      </c>
      <c r="AU627" s="27" t="s">
        <v>698</v>
      </c>
      <c r="AV627" s="27" t="s">
        <v>698</v>
      </c>
      <c r="AW627" s="27" t="s">
        <v>698</v>
      </c>
      <c r="AX627" s="27" t="s">
        <v>698</v>
      </c>
      <c r="AY627" s="27" t="s">
        <v>698</v>
      </c>
      <c r="AZ627" s="27" t="s">
        <v>698</v>
      </c>
      <c r="BA627" s="27" t="s">
        <v>698</v>
      </c>
      <c r="BB627" s="27" t="s">
        <v>698</v>
      </c>
      <c r="BC627" s="27" t="s">
        <v>698</v>
      </c>
      <c r="BD627" s="27" t="s">
        <v>698</v>
      </c>
      <c r="BE627" s="27" t="s">
        <v>698</v>
      </c>
      <c r="BF627" s="27" t="s">
        <v>698</v>
      </c>
      <c r="BG627" s="27" t="s">
        <v>698</v>
      </c>
      <c r="BH627" s="27" t="s">
        <v>698</v>
      </c>
      <c r="BI627" s="27" t="s">
        <v>698</v>
      </c>
      <c r="BJ627" s="27" t="s">
        <v>698</v>
      </c>
      <c r="BK627" s="27" t="s">
        <v>698</v>
      </c>
      <c r="BL627" s="27" t="s">
        <v>698</v>
      </c>
      <c r="BM627" s="27" t="s">
        <v>698</v>
      </c>
      <c r="BN627" s="27" t="s">
        <v>698</v>
      </c>
      <c r="BO627" s="27" t="s">
        <v>698</v>
      </c>
      <c r="BP627" s="27" t="s">
        <v>698</v>
      </c>
      <c r="BQ627" s="27" t="s">
        <v>698</v>
      </c>
      <c r="BR627" s="27" t="s">
        <v>698</v>
      </c>
      <c r="BS627" s="27" t="s">
        <v>698</v>
      </c>
      <c r="BT627" s="27" t="s">
        <v>698</v>
      </c>
      <c r="BU627" s="27" t="s">
        <v>698</v>
      </c>
      <c r="BV627" s="27" t="s">
        <v>698</v>
      </c>
      <c r="BW627" s="27" t="s">
        <v>698</v>
      </c>
      <c r="BX627" s="27" t="s">
        <v>698</v>
      </c>
      <c r="BY627" s="27" t="s">
        <v>704</v>
      </c>
      <c r="BZ627" s="27" t="s">
        <v>698</v>
      </c>
      <c r="CA627" s="27" t="s">
        <v>698</v>
      </c>
      <c r="CB627" s="27" t="s">
        <v>698</v>
      </c>
      <c r="CC627" s="27" t="s">
        <v>698</v>
      </c>
      <c r="CD627" s="27" t="s">
        <v>698</v>
      </c>
      <c r="CE627" s="27" t="s">
        <v>698</v>
      </c>
      <c r="CF627" s="27" t="s">
        <v>698</v>
      </c>
      <c r="CG627" s="27" t="s">
        <v>698</v>
      </c>
      <c r="CH627" s="27" t="s">
        <v>698</v>
      </c>
      <c r="CI627" s="27" t="s">
        <v>698</v>
      </c>
      <c r="CJ627" s="27" t="s">
        <v>698</v>
      </c>
      <c r="CK627" s="27" t="s">
        <v>698</v>
      </c>
      <c r="CL627" s="27" t="s">
        <v>698</v>
      </c>
      <c r="CM627" s="27" t="s">
        <v>698</v>
      </c>
      <c r="CN627" s="27" t="s">
        <v>698</v>
      </c>
      <c r="CO627" s="27" t="s">
        <v>698</v>
      </c>
      <c r="CP627" s="27" t="s">
        <v>698</v>
      </c>
      <c r="CQ627" s="27" t="s">
        <v>698</v>
      </c>
      <c r="CR627" s="27" t="s">
        <v>698</v>
      </c>
      <c r="CS627" s="27" t="s">
        <v>698</v>
      </c>
      <c r="CT627" s="27" t="s">
        <v>698</v>
      </c>
      <c r="CU627" s="27" t="s">
        <v>698</v>
      </c>
      <c r="CV627" s="27" t="s">
        <v>698</v>
      </c>
      <c r="CW627" s="27" t="s">
        <v>698</v>
      </c>
      <c r="CX627" s="27" t="s">
        <v>698</v>
      </c>
      <c r="CY627" s="27" t="s">
        <v>698</v>
      </c>
      <c r="CZ627" s="27" t="s">
        <v>698</v>
      </c>
      <c r="DA627" s="27" t="s">
        <v>698</v>
      </c>
      <c r="DB627" s="27" t="s">
        <v>698</v>
      </c>
      <c r="DC627" s="27" t="s">
        <v>698</v>
      </c>
      <c r="DD627" s="27" t="s">
        <v>698</v>
      </c>
      <c r="DE627" s="27" t="s">
        <v>698</v>
      </c>
      <c r="DF627" s="27" t="s">
        <v>698</v>
      </c>
      <c r="DG627" s="27" t="s">
        <v>698</v>
      </c>
      <c r="DH627" s="27" t="s">
        <v>698</v>
      </c>
      <c r="DI627" s="27" t="s">
        <v>698</v>
      </c>
      <c r="DJ627" s="27" t="s">
        <v>698</v>
      </c>
      <c r="DK627" s="27" t="s">
        <v>698</v>
      </c>
      <c r="DL627" s="27" t="s">
        <v>698</v>
      </c>
      <c r="DM627" s="27" t="s">
        <v>698</v>
      </c>
      <c r="DN627" s="27" t="s">
        <v>698</v>
      </c>
      <c r="DO627" s="27" t="s">
        <v>698</v>
      </c>
      <c r="DP627" s="27" t="s">
        <v>698</v>
      </c>
      <c r="DQ627" s="27" t="s">
        <v>698</v>
      </c>
      <c r="DR627" s="27" t="s">
        <v>698</v>
      </c>
      <c r="DS627" s="27" t="s">
        <v>698</v>
      </c>
      <c r="DT627" s="27" t="s">
        <v>698</v>
      </c>
      <c r="DU627" s="27" t="s">
        <v>698</v>
      </c>
      <c r="DV627" s="27" t="s">
        <v>698</v>
      </c>
      <c r="DW627" s="27" t="s">
        <v>698</v>
      </c>
      <c r="DX627" s="27" t="s">
        <v>698</v>
      </c>
      <c r="DY627" s="27" t="s">
        <v>698</v>
      </c>
      <c r="DZ627" s="27" t="s">
        <v>698</v>
      </c>
      <c r="EA627" s="27" t="s">
        <v>698</v>
      </c>
      <c r="EB627" s="27" t="s">
        <v>698</v>
      </c>
      <c r="EC627" s="27" t="s">
        <v>698</v>
      </c>
      <c r="ED627" s="27" t="s">
        <v>698</v>
      </c>
      <c r="EE627" s="27" t="s">
        <v>698</v>
      </c>
      <c r="EF627" s="27" t="s">
        <v>698</v>
      </c>
      <c r="EG627" s="27" t="s">
        <v>698</v>
      </c>
      <c r="EH627" s="27" t="s">
        <v>698</v>
      </c>
      <c r="EI627" s="27" t="s">
        <v>698</v>
      </c>
      <c r="EJ627" s="27" t="s">
        <v>698</v>
      </c>
      <c r="EK627" s="27" t="s">
        <v>698</v>
      </c>
      <c r="EL627" s="27" t="s">
        <v>698</v>
      </c>
      <c r="EM627" s="27" t="s">
        <v>698</v>
      </c>
      <c r="EN627" s="27" t="s">
        <v>698</v>
      </c>
      <c r="EO627" s="27" t="s">
        <v>698</v>
      </c>
      <c r="EP627" s="27" t="s">
        <v>698</v>
      </c>
      <c r="EQ627" s="27" t="s">
        <v>698</v>
      </c>
      <c r="ER627" s="27" t="s">
        <v>698</v>
      </c>
      <c r="ES627" s="27" t="s">
        <v>698</v>
      </c>
      <c r="ET627" s="27" t="s">
        <v>698</v>
      </c>
      <c r="EU627" s="27" t="s">
        <v>698</v>
      </c>
      <c r="EV627" s="27" t="s">
        <v>698</v>
      </c>
      <c r="EW627" s="27" t="s">
        <v>3917</v>
      </c>
      <c r="EX627" s="27" t="s">
        <v>3918</v>
      </c>
      <c r="EY627" s="27" t="s">
        <v>2707</v>
      </c>
      <c r="EZ627" s="27" t="s">
        <v>3919</v>
      </c>
      <c r="FA627" s="27" t="s">
        <v>3920</v>
      </c>
      <c r="FB627" s="27" t="s">
        <v>4030</v>
      </c>
      <c r="FC627" s="27" t="s">
        <v>4031</v>
      </c>
      <c r="FD627" s="27" t="s">
        <v>694</v>
      </c>
      <c r="FE627" s="27" t="s">
        <v>3923</v>
      </c>
      <c r="FF627" s="42"/>
      <c r="FG627" s="42"/>
    </row>
    <row r="628" spans="1:163" x14ac:dyDescent="0.25">
      <c r="A628" s="27" t="str">
        <f t="shared" si="9"/>
        <v>IR004003014002000000000000000000000000</v>
      </c>
      <c r="B628" s="20" t="s">
        <v>3913</v>
      </c>
      <c r="C628" s="23" t="s">
        <v>2630</v>
      </c>
      <c r="D628" s="23" t="s">
        <v>711</v>
      </c>
      <c r="E628" s="23" t="s">
        <v>710</v>
      </c>
      <c r="F628" s="23" t="s">
        <v>739</v>
      </c>
      <c r="G628" s="21" t="s">
        <v>707</v>
      </c>
      <c r="H628" s="23" t="s">
        <v>697</v>
      </c>
      <c r="I628" s="21" t="s">
        <v>697</v>
      </c>
      <c r="J628" s="23" t="s">
        <v>697</v>
      </c>
      <c r="K628" s="64" t="s">
        <v>697</v>
      </c>
      <c r="L628" s="23" t="s">
        <v>697</v>
      </c>
      <c r="M628" s="23" t="s">
        <v>697</v>
      </c>
      <c r="N628" s="23" t="s">
        <v>697</v>
      </c>
      <c r="O628" s="23" t="s">
        <v>697</v>
      </c>
      <c r="P628" s="27">
        <v>0</v>
      </c>
      <c r="Q628" s="27" t="s">
        <v>704</v>
      </c>
      <c r="R628" s="27" t="s">
        <v>698</v>
      </c>
      <c r="S628" s="28" t="s">
        <v>694</v>
      </c>
      <c r="T628" s="28" t="s">
        <v>922</v>
      </c>
      <c r="U628" s="31" t="s">
        <v>4032</v>
      </c>
      <c r="V628" s="52" t="s">
        <v>905</v>
      </c>
      <c r="W628" s="20"/>
      <c r="X628" s="20"/>
      <c r="Y628" s="20"/>
      <c r="Z628" s="20" t="s">
        <v>4033</v>
      </c>
      <c r="AA628" s="20"/>
      <c r="AB628" s="20"/>
      <c r="AC628" s="20"/>
      <c r="AD628" s="20"/>
      <c r="AE628" s="20"/>
      <c r="AF628" s="20"/>
      <c r="AG628" s="20"/>
      <c r="AH628" s="27" t="s">
        <v>4034</v>
      </c>
      <c r="AI628" s="28" t="s">
        <v>704</v>
      </c>
      <c r="AJ628" s="27" t="s">
        <v>698</v>
      </c>
      <c r="AK628" s="27" t="s">
        <v>698</v>
      </c>
      <c r="AL628" s="27" t="s">
        <v>698</v>
      </c>
      <c r="AM628" s="27" t="s">
        <v>698</v>
      </c>
      <c r="AN628" s="27" t="s">
        <v>698</v>
      </c>
      <c r="AO628" s="27" t="s">
        <v>698</v>
      </c>
      <c r="AP628" s="27" t="s">
        <v>698</v>
      </c>
      <c r="AQ628" s="27" t="s">
        <v>698</v>
      </c>
      <c r="AR628" s="27" t="s">
        <v>698</v>
      </c>
      <c r="AS628" s="27" t="s">
        <v>698</v>
      </c>
      <c r="AT628" s="27" t="s">
        <v>698</v>
      </c>
      <c r="AU628" s="27" t="s">
        <v>698</v>
      </c>
      <c r="AV628" s="27" t="s">
        <v>698</v>
      </c>
      <c r="AW628" s="27" t="s">
        <v>698</v>
      </c>
      <c r="AX628" s="27" t="s">
        <v>698</v>
      </c>
      <c r="AY628" s="27" t="s">
        <v>698</v>
      </c>
      <c r="AZ628" s="27" t="s">
        <v>698</v>
      </c>
      <c r="BA628" s="27" t="s">
        <v>698</v>
      </c>
      <c r="BB628" s="27" t="s">
        <v>698</v>
      </c>
      <c r="BC628" s="27" t="s">
        <v>698</v>
      </c>
      <c r="BD628" s="27" t="s">
        <v>698</v>
      </c>
      <c r="BE628" s="27" t="s">
        <v>698</v>
      </c>
      <c r="BF628" s="27" t="s">
        <v>698</v>
      </c>
      <c r="BG628" s="27" t="s">
        <v>698</v>
      </c>
      <c r="BH628" s="27" t="s">
        <v>698</v>
      </c>
      <c r="BI628" s="27" t="s">
        <v>698</v>
      </c>
      <c r="BJ628" s="27" t="s">
        <v>698</v>
      </c>
      <c r="BK628" s="27" t="s">
        <v>698</v>
      </c>
      <c r="BL628" s="27" t="s">
        <v>698</v>
      </c>
      <c r="BM628" s="27" t="s">
        <v>698</v>
      </c>
      <c r="BN628" s="27" t="s">
        <v>698</v>
      </c>
      <c r="BO628" s="27" t="s">
        <v>698</v>
      </c>
      <c r="BP628" s="27" t="s">
        <v>698</v>
      </c>
      <c r="BQ628" s="27" t="s">
        <v>698</v>
      </c>
      <c r="BR628" s="27" t="s">
        <v>698</v>
      </c>
      <c r="BS628" s="27" t="s">
        <v>698</v>
      </c>
      <c r="BT628" s="27" t="s">
        <v>698</v>
      </c>
      <c r="BU628" s="27" t="s">
        <v>698</v>
      </c>
      <c r="BV628" s="27" t="s">
        <v>698</v>
      </c>
      <c r="BW628" s="27" t="s">
        <v>698</v>
      </c>
      <c r="BX628" s="27" t="s">
        <v>698</v>
      </c>
      <c r="BY628" s="27" t="s">
        <v>704</v>
      </c>
      <c r="BZ628" s="27" t="s">
        <v>698</v>
      </c>
      <c r="CA628" s="27" t="s">
        <v>698</v>
      </c>
      <c r="CB628" s="27" t="s">
        <v>698</v>
      </c>
      <c r="CC628" s="27" t="s">
        <v>698</v>
      </c>
      <c r="CD628" s="27" t="s">
        <v>698</v>
      </c>
      <c r="CE628" s="27" t="s">
        <v>698</v>
      </c>
      <c r="CF628" s="27" t="s">
        <v>698</v>
      </c>
      <c r="CG628" s="27" t="s">
        <v>698</v>
      </c>
      <c r="CH628" s="27" t="s">
        <v>698</v>
      </c>
      <c r="CI628" s="27" t="s">
        <v>698</v>
      </c>
      <c r="CJ628" s="27" t="s">
        <v>698</v>
      </c>
      <c r="CK628" s="27" t="s">
        <v>698</v>
      </c>
      <c r="CL628" s="27" t="s">
        <v>698</v>
      </c>
      <c r="CM628" s="27" t="s">
        <v>698</v>
      </c>
      <c r="CN628" s="27" t="s">
        <v>698</v>
      </c>
      <c r="CO628" s="27" t="s">
        <v>698</v>
      </c>
      <c r="CP628" s="27" t="s">
        <v>698</v>
      </c>
      <c r="CQ628" s="27" t="s">
        <v>698</v>
      </c>
      <c r="CR628" s="27" t="s">
        <v>698</v>
      </c>
      <c r="CS628" s="27" t="s">
        <v>698</v>
      </c>
      <c r="CT628" s="27" t="s">
        <v>698</v>
      </c>
      <c r="CU628" s="27" t="s">
        <v>698</v>
      </c>
      <c r="CV628" s="27" t="s">
        <v>698</v>
      </c>
      <c r="CW628" s="27" t="s">
        <v>698</v>
      </c>
      <c r="CX628" s="27" t="s">
        <v>698</v>
      </c>
      <c r="CY628" s="27" t="s">
        <v>698</v>
      </c>
      <c r="CZ628" s="27" t="s">
        <v>698</v>
      </c>
      <c r="DA628" s="27" t="s">
        <v>698</v>
      </c>
      <c r="DB628" s="27" t="s">
        <v>698</v>
      </c>
      <c r="DC628" s="27" t="s">
        <v>698</v>
      </c>
      <c r="DD628" s="27" t="s">
        <v>698</v>
      </c>
      <c r="DE628" s="27" t="s">
        <v>698</v>
      </c>
      <c r="DF628" s="27" t="s">
        <v>698</v>
      </c>
      <c r="DG628" s="27" t="s">
        <v>698</v>
      </c>
      <c r="DH628" s="27" t="s">
        <v>698</v>
      </c>
      <c r="DI628" s="27" t="s">
        <v>698</v>
      </c>
      <c r="DJ628" s="27" t="s">
        <v>698</v>
      </c>
      <c r="DK628" s="27" t="s">
        <v>698</v>
      </c>
      <c r="DL628" s="27" t="s">
        <v>698</v>
      </c>
      <c r="DM628" s="27" t="s">
        <v>698</v>
      </c>
      <c r="DN628" s="27" t="s">
        <v>698</v>
      </c>
      <c r="DO628" s="27" t="s">
        <v>698</v>
      </c>
      <c r="DP628" s="27" t="s">
        <v>698</v>
      </c>
      <c r="DQ628" s="27" t="s">
        <v>698</v>
      </c>
      <c r="DR628" s="27" t="s">
        <v>698</v>
      </c>
      <c r="DS628" s="27" t="s">
        <v>698</v>
      </c>
      <c r="DT628" s="27" t="s">
        <v>698</v>
      </c>
      <c r="DU628" s="27" t="s">
        <v>698</v>
      </c>
      <c r="DV628" s="27" t="s">
        <v>698</v>
      </c>
      <c r="DW628" s="27" t="s">
        <v>698</v>
      </c>
      <c r="DX628" s="27" t="s">
        <v>698</v>
      </c>
      <c r="DY628" s="27" t="s">
        <v>698</v>
      </c>
      <c r="DZ628" s="27" t="s">
        <v>698</v>
      </c>
      <c r="EA628" s="27" t="s">
        <v>698</v>
      </c>
      <c r="EB628" s="27" t="s">
        <v>698</v>
      </c>
      <c r="EC628" s="27" t="s">
        <v>698</v>
      </c>
      <c r="ED628" s="27" t="s">
        <v>698</v>
      </c>
      <c r="EE628" s="27" t="s">
        <v>698</v>
      </c>
      <c r="EF628" s="27" t="s">
        <v>698</v>
      </c>
      <c r="EG628" s="27" t="s">
        <v>698</v>
      </c>
      <c r="EH628" s="27" t="s">
        <v>698</v>
      </c>
      <c r="EI628" s="27" t="s">
        <v>698</v>
      </c>
      <c r="EJ628" s="27" t="s">
        <v>698</v>
      </c>
      <c r="EK628" s="27" t="s">
        <v>698</v>
      </c>
      <c r="EL628" s="27" t="s">
        <v>698</v>
      </c>
      <c r="EM628" s="27" t="s">
        <v>698</v>
      </c>
      <c r="EN628" s="27" t="s">
        <v>698</v>
      </c>
      <c r="EO628" s="27" t="s">
        <v>698</v>
      </c>
      <c r="EP628" s="27" t="s">
        <v>698</v>
      </c>
      <c r="EQ628" s="27" t="s">
        <v>698</v>
      </c>
      <c r="ER628" s="27" t="s">
        <v>698</v>
      </c>
      <c r="ES628" s="27" t="s">
        <v>698</v>
      </c>
      <c r="ET628" s="27" t="s">
        <v>698</v>
      </c>
      <c r="EU628" s="27" t="s">
        <v>698</v>
      </c>
      <c r="EV628" s="27" t="s">
        <v>698</v>
      </c>
      <c r="EW628" s="27" t="s">
        <v>3917</v>
      </c>
      <c r="EX628" s="27" t="s">
        <v>3918</v>
      </c>
      <c r="EY628" s="27" t="s">
        <v>2707</v>
      </c>
      <c r="EZ628" s="27" t="s">
        <v>3919</v>
      </c>
      <c r="FA628" s="27" t="s">
        <v>3920</v>
      </c>
      <c r="FB628" s="27" t="s">
        <v>4030</v>
      </c>
      <c r="FC628" s="27" t="s">
        <v>4031</v>
      </c>
      <c r="FD628" s="27" t="s">
        <v>694</v>
      </c>
      <c r="FE628" s="27" t="s">
        <v>3923</v>
      </c>
      <c r="FF628" s="42"/>
      <c r="FG628" s="42"/>
    </row>
    <row r="629" spans="1:163" x14ac:dyDescent="0.25">
      <c r="A629" s="27" t="str">
        <f t="shared" si="9"/>
        <v>IR004003015000000000000000000000000000</v>
      </c>
      <c r="B629" s="27" t="s">
        <v>694</v>
      </c>
      <c r="C629" s="23" t="s">
        <v>2630</v>
      </c>
      <c r="D629" s="23" t="s">
        <v>711</v>
      </c>
      <c r="E629" s="23" t="s">
        <v>710</v>
      </c>
      <c r="F629" s="23" t="s">
        <v>740</v>
      </c>
      <c r="G629" s="23" t="s">
        <v>697</v>
      </c>
      <c r="H629" s="23" t="s">
        <v>697</v>
      </c>
      <c r="I629" s="21" t="s">
        <v>697</v>
      </c>
      <c r="J629" s="23" t="s">
        <v>697</v>
      </c>
      <c r="K629" s="64" t="s">
        <v>697</v>
      </c>
      <c r="L629" s="23" t="s">
        <v>697</v>
      </c>
      <c r="M629" s="23" t="s">
        <v>697</v>
      </c>
      <c r="N629" s="23" t="s">
        <v>697</v>
      </c>
      <c r="O629" s="23" t="s">
        <v>697</v>
      </c>
      <c r="P629" s="27">
        <v>0</v>
      </c>
      <c r="Q629" s="27" t="s">
        <v>698</v>
      </c>
      <c r="R629" s="27" t="s">
        <v>698</v>
      </c>
      <c r="S629" s="28" t="s">
        <v>694</v>
      </c>
      <c r="T629" s="28" t="s">
        <v>922</v>
      </c>
      <c r="U629" s="31" t="s">
        <v>4035</v>
      </c>
      <c r="V629" s="52" t="s">
        <v>905</v>
      </c>
      <c r="W629" s="20"/>
      <c r="X629" s="20"/>
      <c r="Y629" s="20" t="s">
        <v>3943</v>
      </c>
      <c r="Z629" s="20"/>
      <c r="AA629" s="20"/>
      <c r="AB629" s="20"/>
      <c r="AC629" s="20"/>
      <c r="AD629" s="20"/>
      <c r="AE629" s="20"/>
      <c r="AF629" s="20"/>
      <c r="AG629" s="20"/>
      <c r="AH629" s="27" t="s">
        <v>4036</v>
      </c>
      <c r="AI629" s="28" t="s">
        <v>698</v>
      </c>
      <c r="AJ629" s="27" t="s">
        <v>694</v>
      </c>
      <c r="AK629" s="27" t="s">
        <v>694</v>
      </c>
      <c r="AL629" s="27" t="s">
        <v>694</v>
      </c>
      <c r="AM629" s="27" t="s">
        <v>694</v>
      </c>
      <c r="AN629" s="27" t="s">
        <v>694</v>
      </c>
      <c r="AO629" s="27" t="s">
        <v>694</v>
      </c>
      <c r="AP629" s="27" t="s">
        <v>694</v>
      </c>
      <c r="AQ629" s="27" t="s">
        <v>694</v>
      </c>
      <c r="AR629" s="27" t="s">
        <v>694</v>
      </c>
      <c r="AS629" s="27" t="s">
        <v>694</v>
      </c>
      <c r="AT629" s="27" t="s">
        <v>694</v>
      </c>
      <c r="AU629" s="27" t="s">
        <v>694</v>
      </c>
      <c r="AV629" s="27" t="s">
        <v>694</v>
      </c>
      <c r="AW629" s="27" t="s">
        <v>694</v>
      </c>
      <c r="AX629" s="27" t="s">
        <v>694</v>
      </c>
      <c r="AY629" s="27" t="s">
        <v>694</v>
      </c>
      <c r="AZ629" s="27" t="s">
        <v>694</v>
      </c>
      <c r="BA629" s="27" t="s">
        <v>694</v>
      </c>
      <c r="BB629" s="27" t="s">
        <v>694</v>
      </c>
      <c r="BC629" s="27" t="s">
        <v>694</v>
      </c>
      <c r="BD629" s="27" t="s">
        <v>694</v>
      </c>
      <c r="BE629" s="27" t="s">
        <v>694</v>
      </c>
      <c r="BF629" s="27" t="s">
        <v>694</v>
      </c>
      <c r="BG629" s="27" t="s">
        <v>694</v>
      </c>
      <c r="BH629" s="27" t="s">
        <v>694</v>
      </c>
      <c r="BI629" s="27" t="s">
        <v>694</v>
      </c>
      <c r="BJ629" s="27" t="s">
        <v>694</v>
      </c>
      <c r="BK629" s="27" t="s">
        <v>694</v>
      </c>
      <c r="BL629" s="27" t="s">
        <v>694</v>
      </c>
      <c r="BM629" s="27" t="s">
        <v>694</v>
      </c>
      <c r="BN629" s="27" t="s">
        <v>694</v>
      </c>
      <c r="BO629" s="27" t="s">
        <v>694</v>
      </c>
      <c r="BP629" s="27" t="s">
        <v>694</v>
      </c>
      <c r="BQ629" s="27" t="s">
        <v>694</v>
      </c>
      <c r="BR629" s="27" t="s">
        <v>694</v>
      </c>
      <c r="BS629" s="27" t="s">
        <v>694</v>
      </c>
      <c r="BT629" s="27" t="s">
        <v>694</v>
      </c>
      <c r="BU629" s="27" t="s">
        <v>694</v>
      </c>
      <c r="BV629" s="27" t="s">
        <v>694</v>
      </c>
      <c r="BW629" s="27" t="s">
        <v>694</v>
      </c>
      <c r="BX629" s="27" t="s">
        <v>694</v>
      </c>
      <c r="BY629" s="27" t="s">
        <v>694</v>
      </c>
      <c r="BZ629" s="27" t="s">
        <v>694</v>
      </c>
      <c r="CA629" s="27" t="s">
        <v>694</v>
      </c>
      <c r="CB629" s="27" t="s">
        <v>694</v>
      </c>
      <c r="CC629" s="27" t="s">
        <v>694</v>
      </c>
      <c r="CD629" s="27" t="s">
        <v>694</v>
      </c>
      <c r="CE629" s="27" t="s">
        <v>694</v>
      </c>
      <c r="CF629" s="27" t="s">
        <v>694</v>
      </c>
      <c r="CG629" s="27" t="s">
        <v>694</v>
      </c>
      <c r="CH629" s="27" t="s">
        <v>694</v>
      </c>
      <c r="CI629" s="27" t="s">
        <v>694</v>
      </c>
      <c r="CJ629" s="27" t="s">
        <v>694</v>
      </c>
      <c r="CK629" s="27" t="s">
        <v>694</v>
      </c>
      <c r="CL629" s="27" t="s">
        <v>694</v>
      </c>
      <c r="CM629" s="27" t="s">
        <v>694</v>
      </c>
      <c r="CN629" s="27" t="s">
        <v>694</v>
      </c>
      <c r="CO629" s="27" t="s">
        <v>694</v>
      </c>
      <c r="CP629" s="27" t="s">
        <v>694</v>
      </c>
      <c r="CQ629" s="27" t="s">
        <v>694</v>
      </c>
      <c r="CR629" s="27" t="s">
        <v>694</v>
      </c>
      <c r="CS629" s="27" t="s">
        <v>694</v>
      </c>
      <c r="CT629" s="27" t="s">
        <v>694</v>
      </c>
      <c r="CU629" s="27" t="s">
        <v>694</v>
      </c>
      <c r="CV629" s="27" t="s">
        <v>694</v>
      </c>
      <c r="CW629" s="27" t="s">
        <v>694</v>
      </c>
      <c r="CX629" s="27" t="s">
        <v>694</v>
      </c>
      <c r="CY629" s="27" t="s">
        <v>694</v>
      </c>
      <c r="CZ629" s="27" t="s">
        <v>694</v>
      </c>
      <c r="DA629" s="27" t="s">
        <v>694</v>
      </c>
      <c r="DB629" s="27" t="s">
        <v>694</v>
      </c>
      <c r="DC629" s="27" t="s">
        <v>694</v>
      </c>
      <c r="DD629" s="27" t="s">
        <v>694</v>
      </c>
      <c r="DE629" s="27" t="s">
        <v>694</v>
      </c>
      <c r="DF629" s="27" t="s">
        <v>694</v>
      </c>
      <c r="DG629" s="27" t="s">
        <v>694</v>
      </c>
      <c r="DH629" s="27" t="s">
        <v>694</v>
      </c>
      <c r="DI629" s="27" t="s">
        <v>694</v>
      </c>
      <c r="DJ629" s="27" t="s">
        <v>694</v>
      </c>
      <c r="DK629" s="27" t="s">
        <v>694</v>
      </c>
      <c r="DL629" s="27" t="s">
        <v>694</v>
      </c>
      <c r="DM629" s="27" t="s">
        <v>694</v>
      </c>
      <c r="DN629" s="27" t="s">
        <v>694</v>
      </c>
      <c r="DO629" s="27" t="s">
        <v>694</v>
      </c>
      <c r="DP629" s="27" t="s">
        <v>694</v>
      </c>
      <c r="DQ629" s="27" t="s">
        <v>694</v>
      </c>
      <c r="DR629" s="27" t="s">
        <v>694</v>
      </c>
      <c r="DS629" s="27" t="s">
        <v>694</v>
      </c>
      <c r="DT629" s="27" t="s">
        <v>694</v>
      </c>
      <c r="DU629" s="27" t="s">
        <v>694</v>
      </c>
      <c r="DV629" s="27" t="s">
        <v>694</v>
      </c>
      <c r="DW629" s="27" t="s">
        <v>694</v>
      </c>
      <c r="DX629" s="27" t="s">
        <v>694</v>
      </c>
      <c r="DY629" s="27" t="s">
        <v>694</v>
      </c>
      <c r="DZ629" s="27" t="s">
        <v>694</v>
      </c>
      <c r="EA629" s="27" t="s">
        <v>694</v>
      </c>
      <c r="EB629" s="27" t="s">
        <v>694</v>
      </c>
      <c r="EC629" s="27" t="s">
        <v>694</v>
      </c>
      <c r="ED629" s="27" t="s">
        <v>694</v>
      </c>
      <c r="EE629" s="27" t="s">
        <v>694</v>
      </c>
      <c r="EF629" s="27" t="s">
        <v>694</v>
      </c>
      <c r="EG629" s="27" t="s">
        <v>694</v>
      </c>
      <c r="EH629" s="27" t="s">
        <v>694</v>
      </c>
      <c r="EI629" s="27" t="s">
        <v>694</v>
      </c>
      <c r="EJ629" s="27" t="s">
        <v>694</v>
      </c>
      <c r="EK629" s="27" t="s">
        <v>694</v>
      </c>
      <c r="EL629" s="27" t="s">
        <v>694</v>
      </c>
      <c r="EM629" s="27" t="s">
        <v>694</v>
      </c>
      <c r="EN629" s="27" t="s">
        <v>694</v>
      </c>
      <c r="EO629" s="27" t="s">
        <v>694</v>
      </c>
      <c r="EP629" s="27" t="s">
        <v>694</v>
      </c>
      <c r="EQ629" s="27" t="s">
        <v>694</v>
      </c>
      <c r="ER629" s="27" t="s">
        <v>694</v>
      </c>
      <c r="ES629" s="27" t="s">
        <v>694</v>
      </c>
      <c r="ET629" s="27" t="s">
        <v>694</v>
      </c>
      <c r="EU629" s="27" t="s">
        <v>694</v>
      </c>
      <c r="EV629" s="27" t="s">
        <v>694</v>
      </c>
      <c r="EW629" s="27" t="s">
        <v>694</v>
      </c>
      <c r="EX629" s="27" t="s">
        <v>694</v>
      </c>
      <c r="EY629" s="27" t="s">
        <v>694</v>
      </c>
      <c r="EZ629" s="27" t="s">
        <v>694</v>
      </c>
      <c r="FA629" s="27" t="s">
        <v>694</v>
      </c>
      <c r="FB629" s="27" t="s">
        <v>694</v>
      </c>
      <c r="FC629" s="27" t="s">
        <v>694</v>
      </c>
      <c r="FD629" s="27" t="s">
        <v>694</v>
      </c>
      <c r="FE629" s="27" t="s">
        <v>694</v>
      </c>
      <c r="FF629" s="42"/>
      <c r="FG629" s="42"/>
    </row>
    <row r="630" spans="1:163" x14ac:dyDescent="0.25">
      <c r="A630" s="27" t="str">
        <f t="shared" si="9"/>
        <v>IR004003015001000000000000000000000000</v>
      </c>
      <c r="B630" s="20" t="s">
        <v>3913</v>
      </c>
      <c r="C630" s="23" t="s">
        <v>2630</v>
      </c>
      <c r="D630" s="23" t="s">
        <v>711</v>
      </c>
      <c r="E630" s="23" t="s">
        <v>710</v>
      </c>
      <c r="F630" s="23" t="s">
        <v>740</v>
      </c>
      <c r="G630" s="21" t="s">
        <v>702</v>
      </c>
      <c r="H630" s="23" t="s">
        <v>697</v>
      </c>
      <c r="I630" s="21" t="s">
        <v>697</v>
      </c>
      <c r="J630" s="23" t="s">
        <v>697</v>
      </c>
      <c r="K630" s="64" t="s">
        <v>697</v>
      </c>
      <c r="L630" s="23" t="s">
        <v>697</v>
      </c>
      <c r="M630" s="23" t="s">
        <v>697</v>
      </c>
      <c r="N630" s="23" t="s">
        <v>697</v>
      </c>
      <c r="O630" s="23" t="s">
        <v>697</v>
      </c>
      <c r="P630" s="27">
        <v>0</v>
      </c>
      <c r="Q630" s="27" t="s">
        <v>704</v>
      </c>
      <c r="R630" s="27" t="s">
        <v>698</v>
      </c>
      <c r="S630" s="28" t="s">
        <v>694</v>
      </c>
      <c r="T630" s="28" t="s">
        <v>922</v>
      </c>
      <c r="U630" s="31" t="s">
        <v>4037</v>
      </c>
      <c r="V630" s="52" t="s">
        <v>905</v>
      </c>
      <c r="W630" s="20"/>
      <c r="X630" s="20"/>
      <c r="Y630" s="27"/>
      <c r="Z630" s="20" t="s">
        <v>3950</v>
      </c>
      <c r="AA630" s="20"/>
      <c r="AB630" s="20"/>
      <c r="AC630" s="20"/>
      <c r="AD630" s="20"/>
      <c r="AE630" s="20"/>
      <c r="AF630" s="20"/>
      <c r="AG630" s="20"/>
      <c r="AH630" s="27" t="s">
        <v>4038</v>
      </c>
      <c r="AI630" s="28" t="s">
        <v>704</v>
      </c>
      <c r="AJ630" s="27" t="s">
        <v>698</v>
      </c>
      <c r="AK630" s="27" t="s">
        <v>698</v>
      </c>
      <c r="AL630" s="27" t="s">
        <v>698</v>
      </c>
      <c r="AM630" s="27" t="s">
        <v>698</v>
      </c>
      <c r="AN630" s="27" t="s">
        <v>698</v>
      </c>
      <c r="AO630" s="27" t="s">
        <v>698</v>
      </c>
      <c r="AP630" s="27" t="s">
        <v>698</v>
      </c>
      <c r="AQ630" s="27" t="s">
        <v>698</v>
      </c>
      <c r="AR630" s="27" t="s">
        <v>698</v>
      </c>
      <c r="AS630" s="27" t="s">
        <v>698</v>
      </c>
      <c r="AT630" s="27" t="s">
        <v>698</v>
      </c>
      <c r="AU630" s="27" t="s">
        <v>698</v>
      </c>
      <c r="AV630" s="27" t="s">
        <v>698</v>
      </c>
      <c r="AW630" s="27" t="s">
        <v>698</v>
      </c>
      <c r="AX630" s="27" t="s">
        <v>698</v>
      </c>
      <c r="AY630" s="27" t="s">
        <v>698</v>
      </c>
      <c r="AZ630" s="27" t="s">
        <v>698</v>
      </c>
      <c r="BA630" s="27" t="s">
        <v>698</v>
      </c>
      <c r="BB630" s="27" t="s">
        <v>698</v>
      </c>
      <c r="BC630" s="27" t="s">
        <v>698</v>
      </c>
      <c r="BD630" s="27" t="s">
        <v>698</v>
      </c>
      <c r="BE630" s="27" t="s">
        <v>698</v>
      </c>
      <c r="BF630" s="27" t="s">
        <v>698</v>
      </c>
      <c r="BG630" s="27" t="s">
        <v>698</v>
      </c>
      <c r="BH630" s="27" t="s">
        <v>698</v>
      </c>
      <c r="BI630" s="27" t="s">
        <v>698</v>
      </c>
      <c r="BJ630" s="27" t="s">
        <v>698</v>
      </c>
      <c r="BK630" s="27" t="s">
        <v>698</v>
      </c>
      <c r="BL630" s="27" t="s">
        <v>698</v>
      </c>
      <c r="BM630" s="27" t="s">
        <v>698</v>
      </c>
      <c r="BN630" s="27" t="s">
        <v>698</v>
      </c>
      <c r="BO630" s="27" t="s">
        <v>698</v>
      </c>
      <c r="BP630" s="27" t="s">
        <v>698</v>
      </c>
      <c r="BQ630" s="27" t="s">
        <v>698</v>
      </c>
      <c r="BR630" s="27" t="s">
        <v>698</v>
      </c>
      <c r="BS630" s="27" t="s">
        <v>698</v>
      </c>
      <c r="BT630" s="27" t="s">
        <v>698</v>
      </c>
      <c r="BU630" s="27" t="s">
        <v>698</v>
      </c>
      <c r="BV630" s="27" t="s">
        <v>698</v>
      </c>
      <c r="BW630" s="27" t="s">
        <v>698</v>
      </c>
      <c r="BX630" s="27" t="s">
        <v>698</v>
      </c>
      <c r="BY630" s="27" t="s">
        <v>704</v>
      </c>
      <c r="BZ630" s="27" t="s">
        <v>698</v>
      </c>
      <c r="CA630" s="27" t="s">
        <v>698</v>
      </c>
      <c r="CB630" s="27" t="s">
        <v>698</v>
      </c>
      <c r="CC630" s="27" t="s">
        <v>698</v>
      </c>
      <c r="CD630" s="27" t="s">
        <v>698</v>
      </c>
      <c r="CE630" s="27" t="s">
        <v>698</v>
      </c>
      <c r="CF630" s="27" t="s">
        <v>698</v>
      </c>
      <c r="CG630" s="27" t="s">
        <v>698</v>
      </c>
      <c r="CH630" s="27" t="s">
        <v>698</v>
      </c>
      <c r="CI630" s="27" t="s">
        <v>698</v>
      </c>
      <c r="CJ630" s="27" t="s">
        <v>698</v>
      </c>
      <c r="CK630" s="27" t="s">
        <v>698</v>
      </c>
      <c r="CL630" s="27" t="s">
        <v>698</v>
      </c>
      <c r="CM630" s="27" t="s">
        <v>698</v>
      </c>
      <c r="CN630" s="27" t="s">
        <v>698</v>
      </c>
      <c r="CO630" s="27" t="s">
        <v>698</v>
      </c>
      <c r="CP630" s="27" t="s">
        <v>698</v>
      </c>
      <c r="CQ630" s="27" t="s">
        <v>698</v>
      </c>
      <c r="CR630" s="27" t="s">
        <v>698</v>
      </c>
      <c r="CS630" s="27" t="s">
        <v>698</v>
      </c>
      <c r="CT630" s="27" t="s">
        <v>698</v>
      </c>
      <c r="CU630" s="27" t="s">
        <v>698</v>
      </c>
      <c r="CV630" s="27" t="s">
        <v>698</v>
      </c>
      <c r="CW630" s="27" t="s">
        <v>698</v>
      </c>
      <c r="CX630" s="27" t="s">
        <v>698</v>
      </c>
      <c r="CY630" s="27" t="s">
        <v>698</v>
      </c>
      <c r="CZ630" s="27" t="s">
        <v>698</v>
      </c>
      <c r="DA630" s="27" t="s">
        <v>698</v>
      </c>
      <c r="DB630" s="27" t="s">
        <v>698</v>
      </c>
      <c r="DC630" s="27" t="s">
        <v>698</v>
      </c>
      <c r="DD630" s="27" t="s">
        <v>698</v>
      </c>
      <c r="DE630" s="27" t="s">
        <v>698</v>
      </c>
      <c r="DF630" s="27" t="s">
        <v>698</v>
      </c>
      <c r="DG630" s="27" t="s">
        <v>698</v>
      </c>
      <c r="DH630" s="27" t="s">
        <v>698</v>
      </c>
      <c r="DI630" s="27" t="s">
        <v>698</v>
      </c>
      <c r="DJ630" s="27" t="s">
        <v>698</v>
      </c>
      <c r="DK630" s="27" t="s">
        <v>698</v>
      </c>
      <c r="DL630" s="27" t="s">
        <v>698</v>
      </c>
      <c r="DM630" s="27" t="s">
        <v>698</v>
      </c>
      <c r="DN630" s="27" t="s">
        <v>698</v>
      </c>
      <c r="DO630" s="27" t="s">
        <v>698</v>
      </c>
      <c r="DP630" s="27" t="s">
        <v>698</v>
      </c>
      <c r="DQ630" s="27" t="s">
        <v>698</v>
      </c>
      <c r="DR630" s="27" t="s">
        <v>698</v>
      </c>
      <c r="DS630" s="27" t="s">
        <v>698</v>
      </c>
      <c r="DT630" s="27" t="s">
        <v>698</v>
      </c>
      <c r="DU630" s="27" t="s">
        <v>698</v>
      </c>
      <c r="DV630" s="27" t="s">
        <v>698</v>
      </c>
      <c r="DW630" s="27" t="s">
        <v>698</v>
      </c>
      <c r="DX630" s="27" t="s">
        <v>698</v>
      </c>
      <c r="DY630" s="27" t="s">
        <v>698</v>
      </c>
      <c r="DZ630" s="27" t="s">
        <v>698</v>
      </c>
      <c r="EA630" s="27" t="s">
        <v>698</v>
      </c>
      <c r="EB630" s="27" t="s">
        <v>698</v>
      </c>
      <c r="EC630" s="27" t="s">
        <v>698</v>
      </c>
      <c r="ED630" s="27" t="s">
        <v>698</v>
      </c>
      <c r="EE630" s="27" t="s">
        <v>698</v>
      </c>
      <c r="EF630" s="27" t="s">
        <v>698</v>
      </c>
      <c r="EG630" s="27" t="s">
        <v>698</v>
      </c>
      <c r="EH630" s="27" t="s">
        <v>698</v>
      </c>
      <c r="EI630" s="27" t="s">
        <v>698</v>
      </c>
      <c r="EJ630" s="27" t="s">
        <v>698</v>
      </c>
      <c r="EK630" s="27" t="s">
        <v>698</v>
      </c>
      <c r="EL630" s="27" t="s">
        <v>698</v>
      </c>
      <c r="EM630" s="27" t="s">
        <v>698</v>
      </c>
      <c r="EN630" s="27" t="s">
        <v>698</v>
      </c>
      <c r="EO630" s="27" t="s">
        <v>698</v>
      </c>
      <c r="EP630" s="27" t="s">
        <v>698</v>
      </c>
      <c r="EQ630" s="27" t="s">
        <v>698</v>
      </c>
      <c r="ER630" s="27" t="s">
        <v>698</v>
      </c>
      <c r="ES630" s="27" t="s">
        <v>698</v>
      </c>
      <c r="ET630" s="27" t="s">
        <v>698</v>
      </c>
      <c r="EU630" s="27" t="s">
        <v>698</v>
      </c>
      <c r="EV630" s="27" t="s">
        <v>698</v>
      </c>
      <c r="EW630" s="27" t="s">
        <v>3917</v>
      </c>
      <c r="EX630" s="27" t="s">
        <v>3918</v>
      </c>
      <c r="EY630" s="27" t="s">
        <v>2707</v>
      </c>
      <c r="EZ630" s="27" t="s">
        <v>3919</v>
      </c>
      <c r="FA630" s="27" t="s">
        <v>3920</v>
      </c>
      <c r="FB630" s="27" t="s">
        <v>694</v>
      </c>
      <c r="FC630" s="27" t="s">
        <v>4039</v>
      </c>
      <c r="FD630" s="27" t="s">
        <v>694</v>
      </c>
      <c r="FE630" s="27" t="s">
        <v>3923</v>
      </c>
      <c r="FF630" s="42"/>
      <c r="FG630" s="42"/>
    </row>
    <row r="631" spans="1:163" x14ac:dyDescent="0.25">
      <c r="A631" s="27" t="str">
        <f t="shared" si="9"/>
        <v>IR004003015002000000000000000000000000</v>
      </c>
      <c r="B631" s="20" t="s">
        <v>3913</v>
      </c>
      <c r="C631" s="23" t="s">
        <v>2630</v>
      </c>
      <c r="D631" s="23" t="s">
        <v>711</v>
      </c>
      <c r="E631" s="23" t="s">
        <v>710</v>
      </c>
      <c r="F631" s="23" t="s">
        <v>740</v>
      </c>
      <c r="G631" s="21" t="s">
        <v>707</v>
      </c>
      <c r="H631" s="23" t="s">
        <v>697</v>
      </c>
      <c r="I631" s="21" t="s">
        <v>697</v>
      </c>
      <c r="J631" s="23" t="s">
        <v>697</v>
      </c>
      <c r="K631" s="64" t="s">
        <v>697</v>
      </c>
      <c r="L631" s="23" t="s">
        <v>697</v>
      </c>
      <c r="M631" s="23" t="s">
        <v>697</v>
      </c>
      <c r="N631" s="23" t="s">
        <v>697</v>
      </c>
      <c r="O631" s="23" t="s">
        <v>697</v>
      </c>
      <c r="P631" s="27">
        <v>0</v>
      </c>
      <c r="Q631" s="27" t="s">
        <v>704</v>
      </c>
      <c r="R631" s="27" t="s">
        <v>698</v>
      </c>
      <c r="S631" s="28" t="s">
        <v>694</v>
      </c>
      <c r="T631" s="28" t="s">
        <v>922</v>
      </c>
      <c r="U631" s="31" t="s">
        <v>4040</v>
      </c>
      <c r="V631" s="52" t="s">
        <v>905</v>
      </c>
      <c r="W631" s="20"/>
      <c r="X631" s="20"/>
      <c r="Y631" s="20"/>
      <c r="Z631" s="20" t="s">
        <v>4041</v>
      </c>
      <c r="AA631" s="20"/>
      <c r="AB631" s="20"/>
      <c r="AC631" s="20"/>
      <c r="AD631" s="20"/>
      <c r="AE631" s="20"/>
      <c r="AF631" s="20"/>
      <c r="AG631" s="20"/>
      <c r="AH631" s="27" t="s">
        <v>4042</v>
      </c>
      <c r="AI631" s="28" t="s">
        <v>704</v>
      </c>
      <c r="AJ631" s="27" t="s">
        <v>698</v>
      </c>
      <c r="AK631" s="27" t="s">
        <v>698</v>
      </c>
      <c r="AL631" s="27" t="s">
        <v>698</v>
      </c>
      <c r="AM631" s="27" t="s">
        <v>698</v>
      </c>
      <c r="AN631" s="27" t="s">
        <v>698</v>
      </c>
      <c r="AO631" s="27" t="s">
        <v>698</v>
      </c>
      <c r="AP631" s="27" t="s">
        <v>698</v>
      </c>
      <c r="AQ631" s="27" t="s">
        <v>698</v>
      </c>
      <c r="AR631" s="27" t="s">
        <v>698</v>
      </c>
      <c r="AS631" s="27" t="s">
        <v>698</v>
      </c>
      <c r="AT631" s="27" t="s">
        <v>698</v>
      </c>
      <c r="AU631" s="27" t="s">
        <v>698</v>
      </c>
      <c r="AV631" s="27" t="s">
        <v>698</v>
      </c>
      <c r="AW631" s="27" t="s">
        <v>698</v>
      </c>
      <c r="AX631" s="27" t="s">
        <v>698</v>
      </c>
      <c r="AY631" s="27" t="s">
        <v>698</v>
      </c>
      <c r="AZ631" s="27" t="s">
        <v>698</v>
      </c>
      <c r="BA631" s="27" t="s">
        <v>698</v>
      </c>
      <c r="BB631" s="27" t="s">
        <v>698</v>
      </c>
      <c r="BC631" s="27" t="s">
        <v>698</v>
      </c>
      <c r="BD631" s="27" t="s">
        <v>698</v>
      </c>
      <c r="BE631" s="27" t="s">
        <v>698</v>
      </c>
      <c r="BF631" s="27" t="s">
        <v>698</v>
      </c>
      <c r="BG631" s="27" t="s">
        <v>698</v>
      </c>
      <c r="BH631" s="27" t="s">
        <v>698</v>
      </c>
      <c r="BI631" s="27" t="s">
        <v>698</v>
      </c>
      <c r="BJ631" s="27" t="s">
        <v>698</v>
      </c>
      <c r="BK631" s="27" t="s">
        <v>698</v>
      </c>
      <c r="BL631" s="27" t="s">
        <v>698</v>
      </c>
      <c r="BM631" s="27" t="s">
        <v>698</v>
      </c>
      <c r="BN631" s="27" t="s">
        <v>698</v>
      </c>
      <c r="BO631" s="27" t="s">
        <v>698</v>
      </c>
      <c r="BP631" s="27" t="s">
        <v>698</v>
      </c>
      <c r="BQ631" s="27" t="s">
        <v>698</v>
      </c>
      <c r="BR631" s="27" t="s">
        <v>698</v>
      </c>
      <c r="BS631" s="27" t="s">
        <v>698</v>
      </c>
      <c r="BT631" s="27" t="s">
        <v>698</v>
      </c>
      <c r="BU631" s="27" t="s">
        <v>698</v>
      </c>
      <c r="BV631" s="27" t="s">
        <v>698</v>
      </c>
      <c r="BW631" s="27" t="s">
        <v>698</v>
      </c>
      <c r="BX631" s="27" t="s">
        <v>698</v>
      </c>
      <c r="BY631" s="27" t="s">
        <v>704</v>
      </c>
      <c r="BZ631" s="27" t="s">
        <v>698</v>
      </c>
      <c r="CA631" s="27" t="s">
        <v>698</v>
      </c>
      <c r="CB631" s="27" t="s">
        <v>698</v>
      </c>
      <c r="CC631" s="27" t="s">
        <v>698</v>
      </c>
      <c r="CD631" s="27" t="s">
        <v>698</v>
      </c>
      <c r="CE631" s="27" t="s">
        <v>698</v>
      </c>
      <c r="CF631" s="27" t="s">
        <v>698</v>
      </c>
      <c r="CG631" s="27" t="s">
        <v>698</v>
      </c>
      <c r="CH631" s="27" t="s">
        <v>698</v>
      </c>
      <c r="CI631" s="27" t="s">
        <v>698</v>
      </c>
      <c r="CJ631" s="27" t="s">
        <v>698</v>
      </c>
      <c r="CK631" s="27" t="s">
        <v>698</v>
      </c>
      <c r="CL631" s="27" t="s">
        <v>698</v>
      </c>
      <c r="CM631" s="27" t="s">
        <v>698</v>
      </c>
      <c r="CN631" s="27" t="s">
        <v>698</v>
      </c>
      <c r="CO631" s="27" t="s">
        <v>698</v>
      </c>
      <c r="CP631" s="27" t="s">
        <v>698</v>
      </c>
      <c r="CQ631" s="27" t="s">
        <v>698</v>
      </c>
      <c r="CR631" s="27" t="s">
        <v>698</v>
      </c>
      <c r="CS631" s="27" t="s">
        <v>698</v>
      </c>
      <c r="CT631" s="27" t="s">
        <v>698</v>
      </c>
      <c r="CU631" s="27" t="s">
        <v>698</v>
      </c>
      <c r="CV631" s="27" t="s">
        <v>698</v>
      </c>
      <c r="CW631" s="27" t="s">
        <v>698</v>
      </c>
      <c r="CX631" s="27" t="s">
        <v>698</v>
      </c>
      <c r="CY631" s="27" t="s">
        <v>698</v>
      </c>
      <c r="CZ631" s="27" t="s">
        <v>698</v>
      </c>
      <c r="DA631" s="27" t="s">
        <v>698</v>
      </c>
      <c r="DB631" s="27" t="s">
        <v>698</v>
      </c>
      <c r="DC631" s="27" t="s">
        <v>698</v>
      </c>
      <c r="DD631" s="27" t="s">
        <v>698</v>
      </c>
      <c r="DE631" s="27" t="s">
        <v>698</v>
      </c>
      <c r="DF631" s="27" t="s">
        <v>698</v>
      </c>
      <c r="DG631" s="27" t="s">
        <v>698</v>
      </c>
      <c r="DH631" s="27" t="s">
        <v>698</v>
      </c>
      <c r="DI631" s="27" t="s">
        <v>698</v>
      </c>
      <c r="DJ631" s="27" t="s">
        <v>698</v>
      </c>
      <c r="DK631" s="27" t="s">
        <v>698</v>
      </c>
      <c r="DL631" s="27" t="s">
        <v>698</v>
      </c>
      <c r="DM631" s="27" t="s">
        <v>698</v>
      </c>
      <c r="DN631" s="27" t="s">
        <v>698</v>
      </c>
      <c r="DO631" s="27" t="s">
        <v>698</v>
      </c>
      <c r="DP631" s="27" t="s">
        <v>698</v>
      </c>
      <c r="DQ631" s="27" t="s">
        <v>698</v>
      </c>
      <c r="DR631" s="27" t="s">
        <v>698</v>
      </c>
      <c r="DS631" s="27" t="s">
        <v>698</v>
      </c>
      <c r="DT631" s="27" t="s">
        <v>698</v>
      </c>
      <c r="DU631" s="27" t="s">
        <v>698</v>
      </c>
      <c r="DV631" s="27" t="s">
        <v>698</v>
      </c>
      <c r="DW631" s="27" t="s">
        <v>698</v>
      </c>
      <c r="DX631" s="27" t="s">
        <v>698</v>
      </c>
      <c r="DY631" s="27" t="s">
        <v>698</v>
      </c>
      <c r="DZ631" s="27" t="s">
        <v>698</v>
      </c>
      <c r="EA631" s="27" t="s">
        <v>698</v>
      </c>
      <c r="EB631" s="27" t="s">
        <v>698</v>
      </c>
      <c r="EC631" s="27" t="s">
        <v>698</v>
      </c>
      <c r="ED631" s="27" t="s">
        <v>698</v>
      </c>
      <c r="EE631" s="27" t="s">
        <v>698</v>
      </c>
      <c r="EF631" s="27" t="s">
        <v>698</v>
      </c>
      <c r="EG631" s="27" t="s">
        <v>698</v>
      </c>
      <c r="EH631" s="27" t="s">
        <v>698</v>
      </c>
      <c r="EI631" s="27" t="s">
        <v>698</v>
      </c>
      <c r="EJ631" s="27" t="s">
        <v>698</v>
      </c>
      <c r="EK631" s="27" t="s">
        <v>698</v>
      </c>
      <c r="EL631" s="27" t="s">
        <v>698</v>
      </c>
      <c r="EM631" s="27" t="s">
        <v>698</v>
      </c>
      <c r="EN631" s="27" t="s">
        <v>698</v>
      </c>
      <c r="EO631" s="27" t="s">
        <v>698</v>
      </c>
      <c r="EP631" s="27" t="s">
        <v>698</v>
      </c>
      <c r="EQ631" s="27" t="s">
        <v>698</v>
      </c>
      <c r="ER631" s="27" t="s">
        <v>698</v>
      </c>
      <c r="ES631" s="27" t="s">
        <v>698</v>
      </c>
      <c r="ET631" s="27" t="s">
        <v>698</v>
      </c>
      <c r="EU631" s="27" t="s">
        <v>698</v>
      </c>
      <c r="EV631" s="27" t="s">
        <v>698</v>
      </c>
      <c r="EW631" s="27" t="s">
        <v>3917</v>
      </c>
      <c r="EX631" s="27" t="s">
        <v>3918</v>
      </c>
      <c r="EY631" s="27" t="s">
        <v>2707</v>
      </c>
      <c r="EZ631" s="27" t="s">
        <v>3919</v>
      </c>
      <c r="FA631" s="27" t="s">
        <v>3920</v>
      </c>
      <c r="FB631" s="27" t="s">
        <v>694</v>
      </c>
      <c r="FC631" s="27" t="s">
        <v>4039</v>
      </c>
      <c r="FD631" s="27" t="s">
        <v>694</v>
      </c>
      <c r="FE631" s="27" t="s">
        <v>3923</v>
      </c>
      <c r="FF631" s="42"/>
      <c r="FG631" s="42"/>
    </row>
    <row r="632" spans="1:163" x14ac:dyDescent="0.25">
      <c r="A632" s="27" t="str">
        <f t="shared" si="9"/>
        <v>IR004003015003000000000000000000000000</v>
      </c>
      <c r="B632" s="20" t="s">
        <v>3913</v>
      </c>
      <c r="C632" s="23" t="s">
        <v>2630</v>
      </c>
      <c r="D632" s="23" t="s">
        <v>711</v>
      </c>
      <c r="E632" s="23" t="s">
        <v>710</v>
      </c>
      <c r="F632" s="23" t="s">
        <v>740</v>
      </c>
      <c r="G632" s="21" t="s">
        <v>710</v>
      </c>
      <c r="H632" s="23" t="s">
        <v>697</v>
      </c>
      <c r="I632" s="21" t="s">
        <v>697</v>
      </c>
      <c r="J632" s="23" t="s">
        <v>697</v>
      </c>
      <c r="K632" s="64" t="s">
        <v>697</v>
      </c>
      <c r="L632" s="23" t="s">
        <v>697</v>
      </c>
      <c r="M632" s="23" t="s">
        <v>697</v>
      </c>
      <c r="N632" s="23" t="s">
        <v>697</v>
      </c>
      <c r="O632" s="23" t="s">
        <v>697</v>
      </c>
      <c r="P632" s="27">
        <v>0</v>
      </c>
      <c r="Q632" s="27" t="s">
        <v>704</v>
      </c>
      <c r="R632" s="27" t="s">
        <v>698</v>
      </c>
      <c r="S632" s="28" t="s">
        <v>694</v>
      </c>
      <c r="T632" s="28" t="s">
        <v>922</v>
      </c>
      <c r="U632" s="31" t="s">
        <v>4043</v>
      </c>
      <c r="V632" s="52" t="s">
        <v>905</v>
      </c>
      <c r="W632" s="20"/>
      <c r="X632" s="20"/>
      <c r="Y632" s="20"/>
      <c r="Z632" s="20" t="s">
        <v>3957</v>
      </c>
      <c r="AA632" s="20"/>
      <c r="AB632" s="20"/>
      <c r="AC632" s="20"/>
      <c r="AD632" s="20"/>
      <c r="AE632" s="20"/>
      <c r="AF632" s="20"/>
      <c r="AG632" s="20"/>
      <c r="AH632" s="27" t="s">
        <v>4044</v>
      </c>
      <c r="AI632" s="28" t="s">
        <v>704</v>
      </c>
      <c r="AJ632" s="27" t="s">
        <v>698</v>
      </c>
      <c r="AK632" s="27" t="s">
        <v>698</v>
      </c>
      <c r="AL632" s="27" t="s">
        <v>698</v>
      </c>
      <c r="AM632" s="27" t="s">
        <v>698</v>
      </c>
      <c r="AN632" s="27" t="s">
        <v>698</v>
      </c>
      <c r="AO632" s="27" t="s">
        <v>698</v>
      </c>
      <c r="AP632" s="27" t="s">
        <v>698</v>
      </c>
      <c r="AQ632" s="27" t="s">
        <v>698</v>
      </c>
      <c r="AR632" s="27" t="s">
        <v>698</v>
      </c>
      <c r="AS632" s="27" t="s">
        <v>698</v>
      </c>
      <c r="AT632" s="27" t="s">
        <v>698</v>
      </c>
      <c r="AU632" s="27" t="s">
        <v>698</v>
      </c>
      <c r="AV632" s="27" t="s">
        <v>698</v>
      </c>
      <c r="AW632" s="27" t="s">
        <v>698</v>
      </c>
      <c r="AX632" s="27" t="s">
        <v>698</v>
      </c>
      <c r="AY632" s="27" t="s">
        <v>698</v>
      </c>
      <c r="AZ632" s="27" t="s">
        <v>698</v>
      </c>
      <c r="BA632" s="27" t="s">
        <v>698</v>
      </c>
      <c r="BB632" s="27" t="s">
        <v>698</v>
      </c>
      <c r="BC632" s="27" t="s">
        <v>698</v>
      </c>
      <c r="BD632" s="27" t="s">
        <v>698</v>
      </c>
      <c r="BE632" s="27" t="s">
        <v>698</v>
      </c>
      <c r="BF632" s="27" t="s">
        <v>698</v>
      </c>
      <c r="BG632" s="27" t="s">
        <v>698</v>
      </c>
      <c r="BH632" s="27" t="s">
        <v>698</v>
      </c>
      <c r="BI632" s="27" t="s">
        <v>698</v>
      </c>
      <c r="BJ632" s="27" t="s">
        <v>698</v>
      </c>
      <c r="BK632" s="27" t="s">
        <v>698</v>
      </c>
      <c r="BL632" s="27" t="s">
        <v>698</v>
      </c>
      <c r="BM632" s="27" t="s">
        <v>698</v>
      </c>
      <c r="BN632" s="27" t="s">
        <v>698</v>
      </c>
      <c r="BO632" s="27" t="s">
        <v>698</v>
      </c>
      <c r="BP632" s="27" t="s">
        <v>698</v>
      </c>
      <c r="BQ632" s="27" t="s">
        <v>698</v>
      </c>
      <c r="BR632" s="27" t="s">
        <v>698</v>
      </c>
      <c r="BS632" s="27" t="s">
        <v>698</v>
      </c>
      <c r="BT632" s="27" t="s">
        <v>698</v>
      </c>
      <c r="BU632" s="27" t="s">
        <v>698</v>
      </c>
      <c r="BV632" s="27" t="s">
        <v>698</v>
      </c>
      <c r="BW632" s="27" t="s">
        <v>698</v>
      </c>
      <c r="BX632" s="27" t="s">
        <v>698</v>
      </c>
      <c r="BY632" s="27" t="s">
        <v>704</v>
      </c>
      <c r="BZ632" s="27" t="s">
        <v>698</v>
      </c>
      <c r="CA632" s="27" t="s">
        <v>698</v>
      </c>
      <c r="CB632" s="27" t="s">
        <v>698</v>
      </c>
      <c r="CC632" s="27" t="s">
        <v>698</v>
      </c>
      <c r="CD632" s="27" t="s">
        <v>698</v>
      </c>
      <c r="CE632" s="27" t="s">
        <v>698</v>
      </c>
      <c r="CF632" s="27" t="s">
        <v>698</v>
      </c>
      <c r="CG632" s="27" t="s">
        <v>698</v>
      </c>
      <c r="CH632" s="27" t="s">
        <v>698</v>
      </c>
      <c r="CI632" s="27" t="s">
        <v>698</v>
      </c>
      <c r="CJ632" s="27" t="s">
        <v>698</v>
      </c>
      <c r="CK632" s="27" t="s">
        <v>698</v>
      </c>
      <c r="CL632" s="27" t="s">
        <v>698</v>
      </c>
      <c r="CM632" s="27" t="s">
        <v>698</v>
      </c>
      <c r="CN632" s="27" t="s">
        <v>698</v>
      </c>
      <c r="CO632" s="27" t="s">
        <v>698</v>
      </c>
      <c r="CP632" s="27" t="s">
        <v>698</v>
      </c>
      <c r="CQ632" s="27" t="s">
        <v>698</v>
      </c>
      <c r="CR632" s="27" t="s">
        <v>698</v>
      </c>
      <c r="CS632" s="27" t="s">
        <v>698</v>
      </c>
      <c r="CT632" s="27" t="s">
        <v>698</v>
      </c>
      <c r="CU632" s="27" t="s">
        <v>698</v>
      </c>
      <c r="CV632" s="27" t="s">
        <v>698</v>
      </c>
      <c r="CW632" s="27" t="s">
        <v>698</v>
      </c>
      <c r="CX632" s="27" t="s">
        <v>698</v>
      </c>
      <c r="CY632" s="27" t="s">
        <v>698</v>
      </c>
      <c r="CZ632" s="27" t="s">
        <v>698</v>
      </c>
      <c r="DA632" s="27" t="s">
        <v>698</v>
      </c>
      <c r="DB632" s="27" t="s">
        <v>698</v>
      </c>
      <c r="DC632" s="27" t="s">
        <v>698</v>
      </c>
      <c r="DD632" s="27" t="s">
        <v>698</v>
      </c>
      <c r="DE632" s="27" t="s">
        <v>698</v>
      </c>
      <c r="DF632" s="27" t="s">
        <v>698</v>
      </c>
      <c r="DG632" s="27" t="s">
        <v>698</v>
      </c>
      <c r="DH632" s="27" t="s">
        <v>698</v>
      </c>
      <c r="DI632" s="27" t="s">
        <v>698</v>
      </c>
      <c r="DJ632" s="27" t="s">
        <v>698</v>
      </c>
      <c r="DK632" s="27" t="s">
        <v>698</v>
      </c>
      <c r="DL632" s="27" t="s">
        <v>698</v>
      </c>
      <c r="DM632" s="27" t="s">
        <v>698</v>
      </c>
      <c r="DN632" s="27" t="s">
        <v>698</v>
      </c>
      <c r="DO632" s="27" t="s">
        <v>698</v>
      </c>
      <c r="DP632" s="27" t="s">
        <v>698</v>
      </c>
      <c r="DQ632" s="27" t="s">
        <v>698</v>
      </c>
      <c r="DR632" s="27" t="s">
        <v>698</v>
      </c>
      <c r="DS632" s="27" t="s">
        <v>698</v>
      </c>
      <c r="DT632" s="27" t="s">
        <v>698</v>
      </c>
      <c r="DU632" s="27" t="s">
        <v>698</v>
      </c>
      <c r="DV632" s="27" t="s">
        <v>698</v>
      </c>
      <c r="DW632" s="27" t="s">
        <v>698</v>
      </c>
      <c r="DX632" s="27" t="s">
        <v>698</v>
      </c>
      <c r="DY632" s="27" t="s">
        <v>698</v>
      </c>
      <c r="DZ632" s="27" t="s">
        <v>698</v>
      </c>
      <c r="EA632" s="27" t="s">
        <v>698</v>
      </c>
      <c r="EB632" s="27" t="s">
        <v>698</v>
      </c>
      <c r="EC632" s="27" t="s">
        <v>698</v>
      </c>
      <c r="ED632" s="27" t="s">
        <v>698</v>
      </c>
      <c r="EE632" s="27" t="s">
        <v>698</v>
      </c>
      <c r="EF632" s="27" t="s">
        <v>698</v>
      </c>
      <c r="EG632" s="27" t="s">
        <v>698</v>
      </c>
      <c r="EH632" s="27" t="s">
        <v>698</v>
      </c>
      <c r="EI632" s="27" t="s">
        <v>698</v>
      </c>
      <c r="EJ632" s="27" t="s">
        <v>698</v>
      </c>
      <c r="EK632" s="27" t="s">
        <v>698</v>
      </c>
      <c r="EL632" s="27" t="s">
        <v>698</v>
      </c>
      <c r="EM632" s="27" t="s">
        <v>698</v>
      </c>
      <c r="EN632" s="27" t="s">
        <v>698</v>
      </c>
      <c r="EO632" s="27" t="s">
        <v>698</v>
      </c>
      <c r="EP632" s="27" t="s">
        <v>698</v>
      </c>
      <c r="EQ632" s="27" t="s">
        <v>698</v>
      </c>
      <c r="ER632" s="27" t="s">
        <v>698</v>
      </c>
      <c r="ES632" s="27" t="s">
        <v>698</v>
      </c>
      <c r="ET632" s="27" t="s">
        <v>698</v>
      </c>
      <c r="EU632" s="27" t="s">
        <v>698</v>
      </c>
      <c r="EV632" s="27" t="s">
        <v>698</v>
      </c>
      <c r="EW632" s="27" t="s">
        <v>3917</v>
      </c>
      <c r="EX632" s="27" t="s">
        <v>3918</v>
      </c>
      <c r="EY632" s="27" t="s">
        <v>2707</v>
      </c>
      <c r="EZ632" s="27" t="s">
        <v>3919</v>
      </c>
      <c r="FA632" s="27" t="s">
        <v>3920</v>
      </c>
      <c r="FB632" s="27" t="s">
        <v>694</v>
      </c>
      <c r="FC632" s="27" t="s">
        <v>4039</v>
      </c>
      <c r="FD632" s="27" t="s">
        <v>694</v>
      </c>
      <c r="FE632" s="27" t="s">
        <v>3923</v>
      </c>
      <c r="FF632" s="42"/>
      <c r="FG632" s="42"/>
    </row>
    <row r="633" spans="1:163" x14ac:dyDescent="0.25">
      <c r="A633" s="27" t="str">
        <f t="shared" si="9"/>
        <v>IR004003015004000000000000000000000000</v>
      </c>
      <c r="B633" s="20" t="s">
        <v>3913</v>
      </c>
      <c r="C633" s="23" t="s">
        <v>2630</v>
      </c>
      <c r="D633" s="23" t="s">
        <v>711</v>
      </c>
      <c r="E633" s="23" t="s">
        <v>710</v>
      </c>
      <c r="F633" s="23" t="s">
        <v>740</v>
      </c>
      <c r="G633" s="21" t="s">
        <v>711</v>
      </c>
      <c r="H633" s="23" t="s">
        <v>697</v>
      </c>
      <c r="I633" s="21" t="s">
        <v>697</v>
      </c>
      <c r="J633" s="23" t="s">
        <v>697</v>
      </c>
      <c r="K633" s="64" t="s">
        <v>697</v>
      </c>
      <c r="L633" s="23" t="s">
        <v>697</v>
      </c>
      <c r="M633" s="23" t="s">
        <v>697</v>
      </c>
      <c r="N633" s="23" t="s">
        <v>697</v>
      </c>
      <c r="O633" s="23" t="s">
        <v>697</v>
      </c>
      <c r="P633" s="27">
        <v>0</v>
      </c>
      <c r="Q633" s="27" t="s">
        <v>704</v>
      </c>
      <c r="R633" s="27" t="s">
        <v>698</v>
      </c>
      <c r="S633" s="28" t="s">
        <v>694</v>
      </c>
      <c r="T633" s="28" t="s">
        <v>922</v>
      </c>
      <c r="U633" s="31" t="s">
        <v>4045</v>
      </c>
      <c r="V633" s="52" t="s">
        <v>905</v>
      </c>
      <c r="W633" s="20"/>
      <c r="X633" s="20"/>
      <c r="Y633" s="20"/>
      <c r="Z633" s="20" t="s">
        <v>4046</v>
      </c>
      <c r="AA633" s="20"/>
      <c r="AB633" s="20"/>
      <c r="AC633" s="20"/>
      <c r="AD633" s="20"/>
      <c r="AE633" s="20"/>
      <c r="AF633" s="20"/>
      <c r="AG633" s="20"/>
      <c r="AH633" s="27" t="s">
        <v>4047</v>
      </c>
      <c r="AI633" s="28" t="s">
        <v>704</v>
      </c>
      <c r="AJ633" s="27" t="s">
        <v>698</v>
      </c>
      <c r="AK633" s="27" t="s">
        <v>698</v>
      </c>
      <c r="AL633" s="27" t="s">
        <v>698</v>
      </c>
      <c r="AM633" s="27" t="s">
        <v>698</v>
      </c>
      <c r="AN633" s="27" t="s">
        <v>698</v>
      </c>
      <c r="AO633" s="27" t="s">
        <v>698</v>
      </c>
      <c r="AP633" s="27" t="s">
        <v>698</v>
      </c>
      <c r="AQ633" s="27" t="s">
        <v>698</v>
      </c>
      <c r="AR633" s="27" t="s">
        <v>698</v>
      </c>
      <c r="AS633" s="27" t="s">
        <v>698</v>
      </c>
      <c r="AT633" s="27" t="s">
        <v>698</v>
      </c>
      <c r="AU633" s="27" t="s">
        <v>698</v>
      </c>
      <c r="AV633" s="27" t="s">
        <v>698</v>
      </c>
      <c r="AW633" s="27" t="s">
        <v>698</v>
      </c>
      <c r="AX633" s="27" t="s">
        <v>698</v>
      </c>
      <c r="AY633" s="27" t="s">
        <v>698</v>
      </c>
      <c r="AZ633" s="27" t="s">
        <v>698</v>
      </c>
      <c r="BA633" s="27" t="s">
        <v>698</v>
      </c>
      <c r="BB633" s="27" t="s">
        <v>698</v>
      </c>
      <c r="BC633" s="27" t="s">
        <v>698</v>
      </c>
      <c r="BD633" s="27" t="s">
        <v>698</v>
      </c>
      <c r="BE633" s="27" t="s">
        <v>698</v>
      </c>
      <c r="BF633" s="27" t="s">
        <v>698</v>
      </c>
      <c r="BG633" s="27" t="s">
        <v>698</v>
      </c>
      <c r="BH633" s="27" t="s">
        <v>698</v>
      </c>
      <c r="BI633" s="27" t="s">
        <v>698</v>
      </c>
      <c r="BJ633" s="27" t="s">
        <v>698</v>
      </c>
      <c r="BK633" s="27" t="s">
        <v>698</v>
      </c>
      <c r="BL633" s="27" t="s">
        <v>698</v>
      </c>
      <c r="BM633" s="27" t="s">
        <v>698</v>
      </c>
      <c r="BN633" s="27" t="s">
        <v>698</v>
      </c>
      <c r="BO633" s="27" t="s">
        <v>698</v>
      </c>
      <c r="BP633" s="27" t="s">
        <v>698</v>
      </c>
      <c r="BQ633" s="27" t="s">
        <v>698</v>
      </c>
      <c r="BR633" s="27" t="s">
        <v>698</v>
      </c>
      <c r="BS633" s="27" t="s">
        <v>698</v>
      </c>
      <c r="BT633" s="27" t="s">
        <v>698</v>
      </c>
      <c r="BU633" s="27" t="s">
        <v>698</v>
      </c>
      <c r="BV633" s="27" t="s">
        <v>698</v>
      </c>
      <c r="BW633" s="27" t="s">
        <v>698</v>
      </c>
      <c r="BX633" s="27" t="s">
        <v>698</v>
      </c>
      <c r="BY633" s="27" t="s">
        <v>704</v>
      </c>
      <c r="BZ633" s="27" t="s">
        <v>698</v>
      </c>
      <c r="CA633" s="27" t="s">
        <v>698</v>
      </c>
      <c r="CB633" s="27" t="s">
        <v>698</v>
      </c>
      <c r="CC633" s="27" t="s">
        <v>698</v>
      </c>
      <c r="CD633" s="27" t="s">
        <v>698</v>
      </c>
      <c r="CE633" s="27" t="s">
        <v>698</v>
      </c>
      <c r="CF633" s="27" t="s">
        <v>698</v>
      </c>
      <c r="CG633" s="27" t="s">
        <v>698</v>
      </c>
      <c r="CH633" s="27" t="s">
        <v>698</v>
      </c>
      <c r="CI633" s="27" t="s">
        <v>698</v>
      </c>
      <c r="CJ633" s="27" t="s">
        <v>698</v>
      </c>
      <c r="CK633" s="27" t="s">
        <v>698</v>
      </c>
      <c r="CL633" s="27" t="s">
        <v>698</v>
      </c>
      <c r="CM633" s="27" t="s">
        <v>698</v>
      </c>
      <c r="CN633" s="27" t="s">
        <v>698</v>
      </c>
      <c r="CO633" s="27" t="s">
        <v>698</v>
      </c>
      <c r="CP633" s="27" t="s">
        <v>698</v>
      </c>
      <c r="CQ633" s="27" t="s">
        <v>698</v>
      </c>
      <c r="CR633" s="27" t="s">
        <v>698</v>
      </c>
      <c r="CS633" s="27" t="s">
        <v>698</v>
      </c>
      <c r="CT633" s="27" t="s">
        <v>698</v>
      </c>
      <c r="CU633" s="27" t="s">
        <v>698</v>
      </c>
      <c r="CV633" s="27" t="s">
        <v>698</v>
      </c>
      <c r="CW633" s="27" t="s">
        <v>698</v>
      </c>
      <c r="CX633" s="27" t="s">
        <v>698</v>
      </c>
      <c r="CY633" s="27" t="s">
        <v>698</v>
      </c>
      <c r="CZ633" s="27" t="s">
        <v>698</v>
      </c>
      <c r="DA633" s="27" t="s">
        <v>698</v>
      </c>
      <c r="DB633" s="27" t="s">
        <v>698</v>
      </c>
      <c r="DC633" s="27" t="s">
        <v>698</v>
      </c>
      <c r="DD633" s="27" t="s">
        <v>698</v>
      </c>
      <c r="DE633" s="27" t="s">
        <v>698</v>
      </c>
      <c r="DF633" s="27" t="s">
        <v>698</v>
      </c>
      <c r="DG633" s="27" t="s">
        <v>698</v>
      </c>
      <c r="DH633" s="27" t="s">
        <v>698</v>
      </c>
      <c r="DI633" s="27" t="s">
        <v>698</v>
      </c>
      <c r="DJ633" s="27" t="s">
        <v>698</v>
      </c>
      <c r="DK633" s="27" t="s">
        <v>698</v>
      </c>
      <c r="DL633" s="27" t="s">
        <v>698</v>
      </c>
      <c r="DM633" s="27" t="s">
        <v>698</v>
      </c>
      <c r="DN633" s="27" t="s">
        <v>698</v>
      </c>
      <c r="DO633" s="27" t="s">
        <v>698</v>
      </c>
      <c r="DP633" s="27" t="s">
        <v>698</v>
      </c>
      <c r="DQ633" s="27" t="s">
        <v>698</v>
      </c>
      <c r="DR633" s="27" t="s">
        <v>698</v>
      </c>
      <c r="DS633" s="27" t="s">
        <v>698</v>
      </c>
      <c r="DT633" s="27" t="s">
        <v>698</v>
      </c>
      <c r="DU633" s="27" t="s">
        <v>698</v>
      </c>
      <c r="DV633" s="27" t="s">
        <v>698</v>
      </c>
      <c r="DW633" s="27" t="s">
        <v>698</v>
      </c>
      <c r="DX633" s="27" t="s">
        <v>698</v>
      </c>
      <c r="DY633" s="27" t="s">
        <v>698</v>
      </c>
      <c r="DZ633" s="27" t="s">
        <v>698</v>
      </c>
      <c r="EA633" s="27" t="s">
        <v>698</v>
      </c>
      <c r="EB633" s="27" t="s">
        <v>698</v>
      </c>
      <c r="EC633" s="27" t="s">
        <v>698</v>
      </c>
      <c r="ED633" s="27" t="s">
        <v>698</v>
      </c>
      <c r="EE633" s="27" t="s">
        <v>698</v>
      </c>
      <c r="EF633" s="27" t="s">
        <v>698</v>
      </c>
      <c r="EG633" s="27" t="s">
        <v>698</v>
      </c>
      <c r="EH633" s="27" t="s">
        <v>698</v>
      </c>
      <c r="EI633" s="27" t="s">
        <v>698</v>
      </c>
      <c r="EJ633" s="27" t="s">
        <v>698</v>
      </c>
      <c r="EK633" s="27" t="s">
        <v>698</v>
      </c>
      <c r="EL633" s="27" t="s">
        <v>698</v>
      </c>
      <c r="EM633" s="27" t="s">
        <v>698</v>
      </c>
      <c r="EN633" s="27" t="s">
        <v>698</v>
      </c>
      <c r="EO633" s="27" t="s">
        <v>698</v>
      </c>
      <c r="EP633" s="27" t="s">
        <v>698</v>
      </c>
      <c r="EQ633" s="27" t="s">
        <v>698</v>
      </c>
      <c r="ER633" s="27" t="s">
        <v>698</v>
      </c>
      <c r="ES633" s="27" t="s">
        <v>698</v>
      </c>
      <c r="ET633" s="27" t="s">
        <v>698</v>
      </c>
      <c r="EU633" s="27" t="s">
        <v>698</v>
      </c>
      <c r="EV633" s="27" t="s">
        <v>698</v>
      </c>
      <c r="EW633" s="27" t="s">
        <v>3917</v>
      </c>
      <c r="EX633" s="27" t="s">
        <v>3918</v>
      </c>
      <c r="EY633" s="27" t="s">
        <v>2707</v>
      </c>
      <c r="EZ633" s="27" t="s">
        <v>3919</v>
      </c>
      <c r="FA633" s="27" t="s">
        <v>3920</v>
      </c>
      <c r="FB633" s="27" t="s">
        <v>694</v>
      </c>
      <c r="FC633" s="27" t="s">
        <v>4039</v>
      </c>
      <c r="FD633" s="27" t="s">
        <v>694</v>
      </c>
      <c r="FE633" s="27" t="s">
        <v>3923</v>
      </c>
      <c r="FF633" s="42"/>
      <c r="FG633" s="42"/>
    </row>
    <row r="634" spans="1:163" x14ac:dyDescent="0.25">
      <c r="A634" s="27" t="str">
        <f t="shared" si="9"/>
        <v>IR004003015005000000000000000000000000</v>
      </c>
      <c r="B634" s="20" t="s">
        <v>3913</v>
      </c>
      <c r="C634" s="23" t="s">
        <v>2630</v>
      </c>
      <c r="D634" s="23" t="s">
        <v>711</v>
      </c>
      <c r="E634" s="23" t="s">
        <v>710</v>
      </c>
      <c r="F634" s="23" t="s">
        <v>740</v>
      </c>
      <c r="G634" s="21" t="s">
        <v>713</v>
      </c>
      <c r="H634" s="23" t="s">
        <v>697</v>
      </c>
      <c r="I634" s="21" t="s">
        <v>697</v>
      </c>
      <c r="J634" s="23" t="s">
        <v>697</v>
      </c>
      <c r="K634" s="64" t="s">
        <v>697</v>
      </c>
      <c r="L634" s="23" t="s">
        <v>697</v>
      </c>
      <c r="M634" s="23" t="s">
        <v>697</v>
      </c>
      <c r="N634" s="23" t="s">
        <v>697</v>
      </c>
      <c r="O634" s="23" t="s">
        <v>697</v>
      </c>
      <c r="P634" s="27">
        <v>0</v>
      </c>
      <c r="Q634" s="27" t="s">
        <v>704</v>
      </c>
      <c r="R634" s="27" t="s">
        <v>698</v>
      </c>
      <c r="S634" s="28" t="s">
        <v>694</v>
      </c>
      <c r="T634" s="28" t="s">
        <v>922</v>
      </c>
      <c r="U634" s="31" t="s">
        <v>4048</v>
      </c>
      <c r="V634" s="52" t="s">
        <v>905</v>
      </c>
      <c r="W634" s="20"/>
      <c r="X634" s="20"/>
      <c r="Y634" s="20"/>
      <c r="Z634" s="20" t="s">
        <v>4049</v>
      </c>
      <c r="AA634" s="20"/>
      <c r="AB634" s="20"/>
      <c r="AC634" s="20"/>
      <c r="AD634" s="20"/>
      <c r="AE634" s="20"/>
      <c r="AF634" s="20"/>
      <c r="AG634" s="20"/>
      <c r="AH634" s="27" t="s">
        <v>4050</v>
      </c>
      <c r="AI634" s="28" t="s">
        <v>704</v>
      </c>
      <c r="AJ634" s="27" t="s">
        <v>698</v>
      </c>
      <c r="AK634" s="27" t="s">
        <v>698</v>
      </c>
      <c r="AL634" s="27" t="s">
        <v>698</v>
      </c>
      <c r="AM634" s="27" t="s">
        <v>698</v>
      </c>
      <c r="AN634" s="27" t="s">
        <v>698</v>
      </c>
      <c r="AO634" s="27" t="s">
        <v>698</v>
      </c>
      <c r="AP634" s="27" t="s">
        <v>698</v>
      </c>
      <c r="AQ634" s="27" t="s">
        <v>698</v>
      </c>
      <c r="AR634" s="27" t="s">
        <v>698</v>
      </c>
      <c r="AS634" s="27" t="s">
        <v>698</v>
      </c>
      <c r="AT634" s="27" t="s">
        <v>698</v>
      </c>
      <c r="AU634" s="27" t="s">
        <v>698</v>
      </c>
      <c r="AV634" s="27" t="s">
        <v>698</v>
      </c>
      <c r="AW634" s="27" t="s">
        <v>698</v>
      </c>
      <c r="AX634" s="27" t="s">
        <v>698</v>
      </c>
      <c r="AY634" s="27" t="s">
        <v>698</v>
      </c>
      <c r="AZ634" s="27" t="s">
        <v>698</v>
      </c>
      <c r="BA634" s="27" t="s">
        <v>698</v>
      </c>
      <c r="BB634" s="27" t="s">
        <v>698</v>
      </c>
      <c r="BC634" s="27" t="s">
        <v>698</v>
      </c>
      <c r="BD634" s="27" t="s">
        <v>698</v>
      </c>
      <c r="BE634" s="27" t="s">
        <v>698</v>
      </c>
      <c r="BF634" s="27" t="s">
        <v>698</v>
      </c>
      <c r="BG634" s="27" t="s">
        <v>698</v>
      </c>
      <c r="BH634" s="27" t="s">
        <v>698</v>
      </c>
      <c r="BI634" s="27" t="s">
        <v>698</v>
      </c>
      <c r="BJ634" s="27" t="s">
        <v>698</v>
      </c>
      <c r="BK634" s="27" t="s">
        <v>698</v>
      </c>
      <c r="BL634" s="27" t="s">
        <v>698</v>
      </c>
      <c r="BM634" s="27" t="s">
        <v>698</v>
      </c>
      <c r="BN634" s="27" t="s">
        <v>698</v>
      </c>
      <c r="BO634" s="27" t="s">
        <v>698</v>
      </c>
      <c r="BP634" s="27" t="s">
        <v>698</v>
      </c>
      <c r="BQ634" s="27" t="s">
        <v>698</v>
      </c>
      <c r="BR634" s="27" t="s">
        <v>698</v>
      </c>
      <c r="BS634" s="27" t="s">
        <v>698</v>
      </c>
      <c r="BT634" s="27" t="s">
        <v>698</v>
      </c>
      <c r="BU634" s="27" t="s">
        <v>698</v>
      </c>
      <c r="BV634" s="27" t="s">
        <v>698</v>
      </c>
      <c r="BW634" s="27" t="s">
        <v>698</v>
      </c>
      <c r="BX634" s="27" t="s">
        <v>698</v>
      </c>
      <c r="BY634" s="27" t="s">
        <v>704</v>
      </c>
      <c r="BZ634" s="27" t="s">
        <v>698</v>
      </c>
      <c r="CA634" s="27" t="s">
        <v>698</v>
      </c>
      <c r="CB634" s="27" t="s">
        <v>698</v>
      </c>
      <c r="CC634" s="27" t="s">
        <v>698</v>
      </c>
      <c r="CD634" s="27" t="s">
        <v>698</v>
      </c>
      <c r="CE634" s="27" t="s">
        <v>698</v>
      </c>
      <c r="CF634" s="27" t="s">
        <v>698</v>
      </c>
      <c r="CG634" s="27" t="s">
        <v>698</v>
      </c>
      <c r="CH634" s="27" t="s">
        <v>698</v>
      </c>
      <c r="CI634" s="27" t="s">
        <v>698</v>
      </c>
      <c r="CJ634" s="27" t="s">
        <v>698</v>
      </c>
      <c r="CK634" s="27" t="s">
        <v>698</v>
      </c>
      <c r="CL634" s="27" t="s">
        <v>698</v>
      </c>
      <c r="CM634" s="27" t="s">
        <v>698</v>
      </c>
      <c r="CN634" s="27" t="s">
        <v>698</v>
      </c>
      <c r="CO634" s="27" t="s">
        <v>698</v>
      </c>
      <c r="CP634" s="27" t="s">
        <v>698</v>
      </c>
      <c r="CQ634" s="27" t="s">
        <v>698</v>
      </c>
      <c r="CR634" s="27" t="s">
        <v>698</v>
      </c>
      <c r="CS634" s="27" t="s">
        <v>698</v>
      </c>
      <c r="CT634" s="27" t="s">
        <v>698</v>
      </c>
      <c r="CU634" s="27" t="s">
        <v>698</v>
      </c>
      <c r="CV634" s="27" t="s">
        <v>698</v>
      </c>
      <c r="CW634" s="27" t="s">
        <v>698</v>
      </c>
      <c r="CX634" s="27" t="s">
        <v>698</v>
      </c>
      <c r="CY634" s="27" t="s">
        <v>698</v>
      </c>
      <c r="CZ634" s="27" t="s">
        <v>698</v>
      </c>
      <c r="DA634" s="27" t="s">
        <v>698</v>
      </c>
      <c r="DB634" s="27" t="s">
        <v>698</v>
      </c>
      <c r="DC634" s="27" t="s">
        <v>698</v>
      </c>
      <c r="DD634" s="27" t="s">
        <v>698</v>
      </c>
      <c r="DE634" s="27" t="s">
        <v>698</v>
      </c>
      <c r="DF634" s="27" t="s">
        <v>698</v>
      </c>
      <c r="DG634" s="27" t="s">
        <v>698</v>
      </c>
      <c r="DH634" s="27" t="s">
        <v>698</v>
      </c>
      <c r="DI634" s="27" t="s">
        <v>698</v>
      </c>
      <c r="DJ634" s="27" t="s">
        <v>698</v>
      </c>
      <c r="DK634" s="27" t="s">
        <v>698</v>
      </c>
      <c r="DL634" s="27" t="s">
        <v>698</v>
      </c>
      <c r="DM634" s="27" t="s">
        <v>698</v>
      </c>
      <c r="DN634" s="27" t="s">
        <v>698</v>
      </c>
      <c r="DO634" s="27" t="s">
        <v>698</v>
      </c>
      <c r="DP634" s="27" t="s">
        <v>698</v>
      </c>
      <c r="DQ634" s="27" t="s">
        <v>698</v>
      </c>
      <c r="DR634" s="27" t="s">
        <v>698</v>
      </c>
      <c r="DS634" s="27" t="s">
        <v>698</v>
      </c>
      <c r="DT634" s="27" t="s">
        <v>698</v>
      </c>
      <c r="DU634" s="27" t="s">
        <v>698</v>
      </c>
      <c r="DV634" s="27" t="s">
        <v>698</v>
      </c>
      <c r="DW634" s="27" t="s">
        <v>698</v>
      </c>
      <c r="DX634" s="27" t="s">
        <v>698</v>
      </c>
      <c r="DY634" s="27" t="s">
        <v>698</v>
      </c>
      <c r="DZ634" s="27" t="s">
        <v>698</v>
      </c>
      <c r="EA634" s="27" t="s">
        <v>698</v>
      </c>
      <c r="EB634" s="27" t="s">
        <v>698</v>
      </c>
      <c r="EC634" s="27" t="s">
        <v>698</v>
      </c>
      <c r="ED634" s="27" t="s">
        <v>698</v>
      </c>
      <c r="EE634" s="27" t="s">
        <v>698</v>
      </c>
      <c r="EF634" s="27" t="s">
        <v>698</v>
      </c>
      <c r="EG634" s="27" t="s">
        <v>698</v>
      </c>
      <c r="EH634" s="27" t="s">
        <v>698</v>
      </c>
      <c r="EI634" s="27" t="s">
        <v>698</v>
      </c>
      <c r="EJ634" s="27" t="s">
        <v>698</v>
      </c>
      <c r="EK634" s="27" t="s">
        <v>698</v>
      </c>
      <c r="EL634" s="27" t="s">
        <v>698</v>
      </c>
      <c r="EM634" s="27" t="s">
        <v>698</v>
      </c>
      <c r="EN634" s="27" t="s">
        <v>698</v>
      </c>
      <c r="EO634" s="27" t="s">
        <v>698</v>
      </c>
      <c r="EP634" s="27" t="s">
        <v>698</v>
      </c>
      <c r="EQ634" s="27" t="s">
        <v>698</v>
      </c>
      <c r="ER634" s="27" t="s">
        <v>698</v>
      </c>
      <c r="ES634" s="27" t="s">
        <v>698</v>
      </c>
      <c r="ET634" s="27" t="s">
        <v>698</v>
      </c>
      <c r="EU634" s="27" t="s">
        <v>698</v>
      </c>
      <c r="EV634" s="27" t="s">
        <v>698</v>
      </c>
      <c r="EW634" s="27" t="s">
        <v>3917</v>
      </c>
      <c r="EX634" s="27" t="s">
        <v>3918</v>
      </c>
      <c r="EY634" s="27" t="s">
        <v>2707</v>
      </c>
      <c r="EZ634" s="27" t="s">
        <v>3919</v>
      </c>
      <c r="FA634" s="27" t="s">
        <v>3920</v>
      </c>
      <c r="FB634" s="27" t="s">
        <v>694</v>
      </c>
      <c r="FC634" s="27" t="s">
        <v>4039</v>
      </c>
      <c r="FD634" s="27" t="s">
        <v>694</v>
      </c>
      <c r="FE634" s="27" t="s">
        <v>3923</v>
      </c>
      <c r="FF634" s="42"/>
      <c r="FG634" s="42"/>
    </row>
    <row r="635" spans="1:163" x14ac:dyDescent="0.25">
      <c r="A635" s="27" t="str">
        <f t="shared" si="9"/>
        <v>IR004003016000000000000000000000000000</v>
      </c>
      <c r="B635" s="27" t="s">
        <v>694</v>
      </c>
      <c r="C635" s="23" t="s">
        <v>2630</v>
      </c>
      <c r="D635" s="23" t="s">
        <v>711</v>
      </c>
      <c r="E635" s="23" t="s">
        <v>710</v>
      </c>
      <c r="F635" s="23" t="s">
        <v>742</v>
      </c>
      <c r="G635" s="23" t="s">
        <v>697</v>
      </c>
      <c r="H635" s="23" t="s">
        <v>697</v>
      </c>
      <c r="I635" s="21" t="s">
        <v>697</v>
      </c>
      <c r="J635" s="23" t="s">
        <v>697</v>
      </c>
      <c r="K635" s="64" t="s">
        <v>697</v>
      </c>
      <c r="L635" s="23" t="s">
        <v>697</v>
      </c>
      <c r="M635" s="23" t="s">
        <v>697</v>
      </c>
      <c r="N635" s="23" t="s">
        <v>697</v>
      </c>
      <c r="O635" s="23" t="s">
        <v>697</v>
      </c>
      <c r="P635" s="27">
        <v>0</v>
      </c>
      <c r="Q635" s="27" t="s">
        <v>704</v>
      </c>
      <c r="R635" s="27" t="s">
        <v>698</v>
      </c>
      <c r="S635" s="28" t="s">
        <v>694</v>
      </c>
      <c r="T635" s="28" t="s">
        <v>922</v>
      </c>
      <c r="U635" s="31" t="s">
        <v>4051</v>
      </c>
      <c r="V635" s="52" t="s">
        <v>905</v>
      </c>
      <c r="W635" s="20"/>
      <c r="X635" s="20"/>
      <c r="Y635" s="20" t="s">
        <v>4052</v>
      </c>
      <c r="Z635" s="20"/>
      <c r="AA635" s="20"/>
      <c r="AB635" s="20"/>
      <c r="AC635" s="20"/>
      <c r="AD635" s="20"/>
      <c r="AE635" s="20"/>
      <c r="AF635" s="20"/>
      <c r="AG635" s="20"/>
      <c r="AH635" s="27" t="s">
        <v>4053</v>
      </c>
      <c r="AI635" s="28" t="s">
        <v>704</v>
      </c>
      <c r="AJ635" s="27" t="s">
        <v>694</v>
      </c>
      <c r="AK635" s="27" t="s">
        <v>694</v>
      </c>
      <c r="AL635" s="27" t="s">
        <v>694</v>
      </c>
      <c r="AM635" s="27" t="s">
        <v>694</v>
      </c>
      <c r="AN635" s="27" t="s">
        <v>694</v>
      </c>
      <c r="AO635" s="27" t="s">
        <v>694</v>
      </c>
      <c r="AP635" s="27" t="s">
        <v>694</v>
      </c>
      <c r="AQ635" s="27" t="s">
        <v>694</v>
      </c>
      <c r="AR635" s="27" t="s">
        <v>694</v>
      </c>
      <c r="AS635" s="27" t="s">
        <v>694</v>
      </c>
      <c r="AT635" s="27" t="s">
        <v>694</v>
      </c>
      <c r="AU635" s="27" t="s">
        <v>694</v>
      </c>
      <c r="AV635" s="27" t="s">
        <v>694</v>
      </c>
      <c r="AW635" s="27" t="s">
        <v>694</v>
      </c>
      <c r="AX635" s="27" t="s">
        <v>694</v>
      </c>
      <c r="AY635" s="27" t="s">
        <v>694</v>
      </c>
      <c r="AZ635" s="27" t="s">
        <v>694</v>
      </c>
      <c r="BA635" s="27" t="s">
        <v>694</v>
      </c>
      <c r="BB635" s="27" t="s">
        <v>694</v>
      </c>
      <c r="BC635" s="27" t="s">
        <v>694</v>
      </c>
      <c r="BD635" s="27" t="s">
        <v>694</v>
      </c>
      <c r="BE635" s="27" t="s">
        <v>694</v>
      </c>
      <c r="BF635" s="27" t="s">
        <v>694</v>
      </c>
      <c r="BG635" s="27" t="s">
        <v>694</v>
      </c>
      <c r="BH635" s="27" t="s">
        <v>694</v>
      </c>
      <c r="BI635" s="27" t="s">
        <v>694</v>
      </c>
      <c r="BJ635" s="27" t="s">
        <v>694</v>
      </c>
      <c r="BK635" s="27" t="s">
        <v>694</v>
      </c>
      <c r="BL635" s="27" t="s">
        <v>694</v>
      </c>
      <c r="BM635" s="27" t="s">
        <v>694</v>
      </c>
      <c r="BN635" s="27" t="s">
        <v>694</v>
      </c>
      <c r="BO635" s="27" t="s">
        <v>694</v>
      </c>
      <c r="BP635" s="27" t="s">
        <v>694</v>
      </c>
      <c r="BQ635" s="27" t="s">
        <v>694</v>
      </c>
      <c r="BR635" s="27" t="s">
        <v>694</v>
      </c>
      <c r="BS635" s="27" t="s">
        <v>694</v>
      </c>
      <c r="BT635" s="27" t="s">
        <v>694</v>
      </c>
      <c r="BU635" s="27" t="s">
        <v>694</v>
      </c>
      <c r="BV635" s="27" t="s">
        <v>694</v>
      </c>
      <c r="BW635" s="27" t="s">
        <v>694</v>
      </c>
      <c r="BX635" s="27" t="s">
        <v>694</v>
      </c>
      <c r="BY635" s="27" t="s">
        <v>694</v>
      </c>
      <c r="BZ635" s="27" t="s">
        <v>694</v>
      </c>
      <c r="CA635" s="27" t="s">
        <v>694</v>
      </c>
      <c r="CB635" s="27" t="s">
        <v>694</v>
      </c>
      <c r="CC635" s="27" t="s">
        <v>694</v>
      </c>
      <c r="CD635" s="27" t="s">
        <v>694</v>
      </c>
      <c r="CE635" s="27" t="s">
        <v>694</v>
      </c>
      <c r="CF635" s="27" t="s">
        <v>694</v>
      </c>
      <c r="CG635" s="27" t="s">
        <v>694</v>
      </c>
      <c r="CH635" s="27" t="s">
        <v>694</v>
      </c>
      <c r="CI635" s="27" t="s">
        <v>694</v>
      </c>
      <c r="CJ635" s="27" t="s">
        <v>694</v>
      </c>
      <c r="CK635" s="27" t="s">
        <v>694</v>
      </c>
      <c r="CL635" s="27" t="s">
        <v>694</v>
      </c>
      <c r="CM635" s="27" t="s">
        <v>694</v>
      </c>
      <c r="CN635" s="27" t="s">
        <v>694</v>
      </c>
      <c r="CO635" s="27" t="s">
        <v>694</v>
      </c>
      <c r="CP635" s="27" t="s">
        <v>694</v>
      </c>
      <c r="CQ635" s="27" t="s">
        <v>694</v>
      </c>
      <c r="CR635" s="27" t="s">
        <v>694</v>
      </c>
      <c r="CS635" s="27" t="s">
        <v>694</v>
      </c>
      <c r="CT635" s="27" t="s">
        <v>694</v>
      </c>
      <c r="CU635" s="27" t="s">
        <v>694</v>
      </c>
      <c r="CV635" s="27" t="s">
        <v>694</v>
      </c>
      <c r="CW635" s="27" t="s">
        <v>694</v>
      </c>
      <c r="CX635" s="27" t="s">
        <v>694</v>
      </c>
      <c r="CY635" s="27" t="s">
        <v>694</v>
      </c>
      <c r="CZ635" s="27" t="s">
        <v>694</v>
      </c>
      <c r="DA635" s="27" t="s">
        <v>694</v>
      </c>
      <c r="DB635" s="27" t="s">
        <v>694</v>
      </c>
      <c r="DC635" s="27" t="s">
        <v>694</v>
      </c>
      <c r="DD635" s="27" t="s">
        <v>694</v>
      </c>
      <c r="DE635" s="27" t="s">
        <v>694</v>
      </c>
      <c r="DF635" s="27" t="s">
        <v>694</v>
      </c>
      <c r="DG635" s="27" t="s">
        <v>694</v>
      </c>
      <c r="DH635" s="27" t="s">
        <v>694</v>
      </c>
      <c r="DI635" s="27" t="s">
        <v>694</v>
      </c>
      <c r="DJ635" s="27" t="s">
        <v>694</v>
      </c>
      <c r="DK635" s="27" t="s">
        <v>694</v>
      </c>
      <c r="DL635" s="27" t="s">
        <v>694</v>
      </c>
      <c r="DM635" s="27" t="s">
        <v>694</v>
      </c>
      <c r="DN635" s="27" t="s">
        <v>694</v>
      </c>
      <c r="DO635" s="27" t="s">
        <v>694</v>
      </c>
      <c r="DP635" s="27" t="s">
        <v>694</v>
      </c>
      <c r="DQ635" s="27" t="s">
        <v>694</v>
      </c>
      <c r="DR635" s="27" t="s">
        <v>694</v>
      </c>
      <c r="DS635" s="27" t="s">
        <v>694</v>
      </c>
      <c r="DT635" s="27" t="s">
        <v>694</v>
      </c>
      <c r="DU635" s="27" t="s">
        <v>694</v>
      </c>
      <c r="DV635" s="27" t="s">
        <v>694</v>
      </c>
      <c r="DW635" s="27" t="s">
        <v>694</v>
      </c>
      <c r="DX635" s="27" t="s">
        <v>694</v>
      </c>
      <c r="DY635" s="27" t="s">
        <v>694</v>
      </c>
      <c r="DZ635" s="27" t="s">
        <v>694</v>
      </c>
      <c r="EA635" s="27" t="s">
        <v>694</v>
      </c>
      <c r="EB635" s="27" t="s">
        <v>694</v>
      </c>
      <c r="EC635" s="27" t="s">
        <v>694</v>
      </c>
      <c r="ED635" s="27" t="s">
        <v>694</v>
      </c>
      <c r="EE635" s="27" t="s">
        <v>694</v>
      </c>
      <c r="EF635" s="27" t="s">
        <v>694</v>
      </c>
      <c r="EG635" s="27" t="s">
        <v>694</v>
      </c>
      <c r="EH635" s="27" t="s">
        <v>694</v>
      </c>
      <c r="EI635" s="27" t="s">
        <v>694</v>
      </c>
      <c r="EJ635" s="27" t="s">
        <v>694</v>
      </c>
      <c r="EK635" s="27" t="s">
        <v>694</v>
      </c>
      <c r="EL635" s="27" t="s">
        <v>694</v>
      </c>
      <c r="EM635" s="27" t="s">
        <v>694</v>
      </c>
      <c r="EN635" s="27" t="s">
        <v>694</v>
      </c>
      <c r="EO635" s="27" t="s">
        <v>694</v>
      </c>
      <c r="EP635" s="27" t="s">
        <v>694</v>
      </c>
      <c r="EQ635" s="27" t="s">
        <v>694</v>
      </c>
      <c r="ER635" s="27" t="s">
        <v>694</v>
      </c>
      <c r="ES635" s="27" t="s">
        <v>694</v>
      </c>
      <c r="ET635" s="27" t="s">
        <v>694</v>
      </c>
      <c r="EU635" s="27" t="s">
        <v>694</v>
      </c>
      <c r="EV635" s="27" t="s">
        <v>694</v>
      </c>
      <c r="EW635" s="27" t="s">
        <v>694</v>
      </c>
      <c r="EX635" s="27" t="s">
        <v>694</v>
      </c>
      <c r="EY635" s="27" t="s">
        <v>694</v>
      </c>
      <c r="EZ635" s="27" t="s">
        <v>694</v>
      </c>
      <c r="FA635" s="27" t="s">
        <v>694</v>
      </c>
      <c r="FB635" s="27" t="s">
        <v>694</v>
      </c>
      <c r="FC635" s="27" t="s">
        <v>694</v>
      </c>
      <c r="FD635" s="27" t="s">
        <v>694</v>
      </c>
      <c r="FE635" s="27" t="s">
        <v>694</v>
      </c>
      <c r="FF635" s="42"/>
      <c r="FG635" s="42"/>
    </row>
    <row r="636" spans="1:163" x14ac:dyDescent="0.25">
      <c r="A636" s="27" t="str">
        <f t="shared" si="9"/>
        <v>IR004003016001000000000000000000000000</v>
      </c>
      <c r="B636" s="46" t="s">
        <v>694</v>
      </c>
      <c r="C636" s="23" t="s">
        <v>2630</v>
      </c>
      <c r="D636" s="62" t="s">
        <v>711</v>
      </c>
      <c r="E636" s="62" t="s">
        <v>710</v>
      </c>
      <c r="F636" s="62" t="s">
        <v>742</v>
      </c>
      <c r="G636" s="62" t="s">
        <v>702</v>
      </c>
      <c r="H636" s="62" t="s">
        <v>697</v>
      </c>
      <c r="I636" s="152" t="s">
        <v>697</v>
      </c>
      <c r="J636" s="62" t="s">
        <v>697</v>
      </c>
      <c r="K636" s="153" t="s">
        <v>697</v>
      </c>
      <c r="L636" s="62" t="s">
        <v>697</v>
      </c>
      <c r="M636" s="62" t="s">
        <v>697</v>
      </c>
      <c r="N636" s="62" t="s">
        <v>697</v>
      </c>
      <c r="O636" s="62" t="s">
        <v>697</v>
      </c>
      <c r="P636" s="46">
        <v>0</v>
      </c>
      <c r="Q636" s="45" t="s">
        <v>698</v>
      </c>
      <c r="R636" s="45" t="s">
        <v>698</v>
      </c>
      <c r="S636" s="45" t="s">
        <v>694</v>
      </c>
      <c r="T636" s="28" t="s">
        <v>922</v>
      </c>
      <c r="U636" s="45" t="s">
        <v>1063</v>
      </c>
      <c r="V636" s="138" t="s">
        <v>905</v>
      </c>
      <c r="W636" s="45"/>
      <c r="X636" s="45"/>
      <c r="Y636" s="45"/>
      <c r="Z636" s="45" t="s">
        <v>1063</v>
      </c>
      <c r="AA636" s="45"/>
      <c r="AB636" s="45"/>
      <c r="AC636" s="45"/>
      <c r="AD636" s="45"/>
      <c r="AE636" s="45"/>
      <c r="AF636" s="45"/>
      <c r="AG636" s="45"/>
      <c r="AH636" s="46" t="s">
        <v>4054</v>
      </c>
      <c r="AI636" s="28" t="s">
        <v>698</v>
      </c>
      <c r="AJ636" s="46" t="s">
        <v>694</v>
      </c>
      <c r="AK636" s="46" t="s">
        <v>694</v>
      </c>
      <c r="AL636" s="46" t="s">
        <v>694</v>
      </c>
      <c r="AM636" s="46" t="s">
        <v>694</v>
      </c>
      <c r="AN636" s="46" t="s">
        <v>694</v>
      </c>
      <c r="AO636" s="46" t="s">
        <v>694</v>
      </c>
      <c r="AP636" s="46" t="s">
        <v>694</v>
      </c>
      <c r="AQ636" s="46" t="s">
        <v>694</v>
      </c>
      <c r="AR636" s="46" t="s">
        <v>694</v>
      </c>
      <c r="AS636" s="46" t="s">
        <v>694</v>
      </c>
      <c r="AT636" s="46" t="s">
        <v>694</v>
      </c>
      <c r="AU636" s="46" t="s">
        <v>694</v>
      </c>
      <c r="AV636" s="46" t="s">
        <v>694</v>
      </c>
      <c r="AW636" s="46" t="s">
        <v>694</v>
      </c>
      <c r="AX636" s="46" t="s">
        <v>694</v>
      </c>
      <c r="AY636" s="46" t="s">
        <v>694</v>
      </c>
      <c r="AZ636" s="46" t="s">
        <v>694</v>
      </c>
      <c r="BA636" s="46" t="s">
        <v>694</v>
      </c>
      <c r="BB636" s="46" t="s">
        <v>694</v>
      </c>
      <c r="BC636" s="46" t="s">
        <v>694</v>
      </c>
      <c r="BD636" s="46" t="s">
        <v>694</v>
      </c>
      <c r="BE636" s="46" t="s">
        <v>694</v>
      </c>
      <c r="BF636" s="46" t="s">
        <v>694</v>
      </c>
      <c r="BG636" s="46" t="s">
        <v>694</v>
      </c>
      <c r="BH636" s="46" t="s">
        <v>694</v>
      </c>
      <c r="BI636" s="46" t="s">
        <v>694</v>
      </c>
      <c r="BJ636" s="46" t="s">
        <v>694</v>
      </c>
      <c r="BK636" s="46" t="s">
        <v>694</v>
      </c>
      <c r="BL636" s="46" t="s">
        <v>694</v>
      </c>
      <c r="BM636" s="46" t="s">
        <v>694</v>
      </c>
      <c r="BN636" s="46" t="s">
        <v>694</v>
      </c>
      <c r="BO636" s="46" t="s">
        <v>694</v>
      </c>
      <c r="BP636" s="46" t="s">
        <v>694</v>
      </c>
      <c r="BQ636" s="46" t="s">
        <v>694</v>
      </c>
      <c r="BR636" s="46" t="s">
        <v>694</v>
      </c>
      <c r="BS636" s="46" t="s">
        <v>694</v>
      </c>
      <c r="BT636" s="46" t="s">
        <v>694</v>
      </c>
      <c r="BU636" s="46" t="s">
        <v>694</v>
      </c>
      <c r="BV636" s="46" t="s">
        <v>694</v>
      </c>
      <c r="BW636" s="46" t="s">
        <v>694</v>
      </c>
      <c r="BX636" s="46" t="s">
        <v>694</v>
      </c>
      <c r="BY636" s="46" t="s">
        <v>694</v>
      </c>
      <c r="BZ636" s="46" t="s">
        <v>694</v>
      </c>
      <c r="CA636" s="46" t="s">
        <v>694</v>
      </c>
      <c r="CB636" s="46" t="s">
        <v>694</v>
      </c>
      <c r="CC636" s="46" t="s">
        <v>694</v>
      </c>
      <c r="CD636" s="46" t="s">
        <v>694</v>
      </c>
      <c r="CE636" s="46" t="s">
        <v>694</v>
      </c>
      <c r="CF636" s="46" t="s">
        <v>694</v>
      </c>
      <c r="CG636" s="46" t="s">
        <v>694</v>
      </c>
      <c r="CH636" s="46" t="s">
        <v>694</v>
      </c>
      <c r="CI636" s="46" t="s">
        <v>694</v>
      </c>
      <c r="CJ636" s="46" t="s">
        <v>694</v>
      </c>
      <c r="CK636" s="46" t="s">
        <v>694</v>
      </c>
      <c r="CL636" s="46" t="s">
        <v>694</v>
      </c>
      <c r="CM636" s="46" t="s">
        <v>694</v>
      </c>
      <c r="CN636" s="46" t="s">
        <v>694</v>
      </c>
      <c r="CO636" s="46" t="s">
        <v>694</v>
      </c>
      <c r="CP636" s="46" t="s">
        <v>694</v>
      </c>
      <c r="CQ636" s="46" t="s">
        <v>694</v>
      </c>
      <c r="CR636" s="46" t="s">
        <v>694</v>
      </c>
      <c r="CS636" s="46" t="s">
        <v>694</v>
      </c>
      <c r="CT636" s="46" t="s">
        <v>694</v>
      </c>
      <c r="CU636" s="46" t="s">
        <v>694</v>
      </c>
      <c r="CV636" s="46" t="s">
        <v>694</v>
      </c>
      <c r="CW636" s="46" t="s">
        <v>694</v>
      </c>
      <c r="CX636" s="46" t="s">
        <v>694</v>
      </c>
      <c r="CY636" s="46" t="s">
        <v>694</v>
      </c>
      <c r="CZ636" s="46" t="s">
        <v>694</v>
      </c>
      <c r="DA636" s="46" t="s">
        <v>694</v>
      </c>
      <c r="DB636" s="46" t="s">
        <v>694</v>
      </c>
      <c r="DC636" s="46" t="s">
        <v>694</v>
      </c>
      <c r="DD636" s="46" t="s">
        <v>694</v>
      </c>
      <c r="DE636" s="46" t="s">
        <v>694</v>
      </c>
      <c r="DF636" s="46" t="s">
        <v>694</v>
      </c>
      <c r="DG636" s="46" t="s">
        <v>694</v>
      </c>
      <c r="DH636" s="46" t="s">
        <v>694</v>
      </c>
      <c r="DI636" s="46" t="s">
        <v>694</v>
      </c>
      <c r="DJ636" s="46" t="s">
        <v>694</v>
      </c>
      <c r="DK636" s="46" t="s">
        <v>694</v>
      </c>
      <c r="DL636" s="46" t="s">
        <v>694</v>
      </c>
      <c r="DM636" s="46" t="s">
        <v>694</v>
      </c>
      <c r="DN636" s="46" t="s">
        <v>694</v>
      </c>
      <c r="DO636" s="46" t="s">
        <v>694</v>
      </c>
      <c r="DP636" s="46" t="s">
        <v>694</v>
      </c>
      <c r="DQ636" s="46" t="s">
        <v>694</v>
      </c>
      <c r="DR636" s="46" t="s">
        <v>694</v>
      </c>
      <c r="DS636" s="46" t="s">
        <v>694</v>
      </c>
      <c r="DT636" s="46" t="s">
        <v>694</v>
      </c>
      <c r="DU636" s="46" t="s">
        <v>694</v>
      </c>
      <c r="DV636" s="46" t="s">
        <v>694</v>
      </c>
      <c r="DW636" s="46" t="s">
        <v>694</v>
      </c>
      <c r="DX636" s="46" t="s">
        <v>694</v>
      </c>
      <c r="DY636" s="46" t="s">
        <v>694</v>
      </c>
      <c r="DZ636" s="46" t="s">
        <v>694</v>
      </c>
      <c r="EA636" s="46" t="s">
        <v>694</v>
      </c>
      <c r="EB636" s="46" t="s">
        <v>694</v>
      </c>
      <c r="EC636" s="46" t="s">
        <v>694</v>
      </c>
      <c r="ED636" s="46" t="s">
        <v>694</v>
      </c>
      <c r="EE636" s="46" t="s">
        <v>694</v>
      </c>
      <c r="EF636" s="46" t="s">
        <v>694</v>
      </c>
      <c r="EG636" s="46" t="s">
        <v>694</v>
      </c>
      <c r="EH636" s="46" t="s">
        <v>694</v>
      </c>
      <c r="EI636" s="46" t="s">
        <v>694</v>
      </c>
      <c r="EJ636" s="46" t="s">
        <v>694</v>
      </c>
      <c r="EK636" s="46" t="s">
        <v>694</v>
      </c>
      <c r="EL636" s="46" t="s">
        <v>694</v>
      </c>
      <c r="EM636" s="46" t="s">
        <v>694</v>
      </c>
      <c r="EN636" s="46" t="s">
        <v>694</v>
      </c>
      <c r="EO636" s="46" t="s">
        <v>694</v>
      </c>
      <c r="EP636" s="46" t="s">
        <v>694</v>
      </c>
      <c r="EQ636" s="46" t="s">
        <v>694</v>
      </c>
      <c r="ER636" s="46" t="s">
        <v>694</v>
      </c>
      <c r="ES636" s="46" t="s">
        <v>694</v>
      </c>
      <c r="ET636" s="46" t="s">
        <v>694</v>
      </c>
      <c r="EU636" s="46" t="s">
        <v>694</v>
      </c>
      <c r="EV636" s="46" t="s">
        <v>694</v>
      </c>
      <c r="EW636" s="46" t="s">
        <v>694</v>
      </c>
      <c r="EX636" s="46" t="s">
        <v>694</v>
      </c>
      <c r="EY636" s="46" t="s">
        <v>694</v>
      </c>
      <c r="EZ636" s="46" t="s">
        <v>694</v>
      </c>
      <c r="FA636" s="46" t="s">
        <v>694</v>
      </c>
      <c r="FB636" s="46" t="s">
        <v>694</v>
      </c>
      <c r="FC636" s="46" t="s">
        <v>694</v>
      </c>
      <c r="FD636" s="46" t="s">
        <v>694</v>
      </c>
      <c r="FE636" s="46" t="s">
        <v>694</v>
      </c>
      <c r="FF636" s="47"/>
      <c r="FG636" s="47"/>
    </row>
    <row r="637" spans="1:163" x14ac:dyDescent="0.25">
      <c r="A637" s="27" t="str">
        <f t="shared" si="9"/>
        <v>IR004003016001001000000000000000000000</v>
      </c>
      <c r="B637" s="45" t="s">
        <v>3913</v>
      </c>
      <c r="C637" s="23" t="s">
        <v>2630</v>
      </c>
      <c r="D637" s="62" t="s">
        <v>711</v>
      </c>
      <c r="E637" s="62" t="s">
        <v>710</v>
      </c>
      <c r="F637" s="62" t="s">
        <v>742</v>
      </c>
      <c r="G637" s="62" t="s">
        <v>702</v>
      </c>
      <c r="H637" s="62" t="s">
        <v>702</v>
      </c>
      <c r="I637" s="152" t="s">
        <v>697</v>
      </c>
      <c r="J637" s="62" t="s">
        <v>697</v>
      </c>
      <c r="K637" s="153" t="s">
        <v>697</v>
      </c>
      <c r="L637" s="62" t="s">
        <v>697</v>
      </c>
      <c r="M637" s="62" t="s">
        <v>697</v>
      </c>
      <c r="N637" s="62" t="s">
        <v>697</v>
      </c>
      <c r="O637" s="62" t="s">
        <v>697</v>
      </c>
      <c r="P637" s="46">
        <v>0</v>
      </c>
      <c r="Q637" s="45" t="s">
        <v>698</v>
      </c>
      <c r="R637" s="45" t="s">
        <v>698</v>
      </c>
      <c r="S637" s="45" t="s">
        <v>694</v>
      </c>
      <c r="T637" s="28" t="s">
        <v>922</v>
      </c>
      <c r="U637" s="45" t="s">
        <v>1063</v>
      </c>
      <c r="V637" s="138" t="s">
        <v>905</v>
      </c>
      <c r="W637" s="45"/>
      <c r="X637" s="45"/>
      <c r="Y637" s="45"/>
      <c r="Z637" s="45"/>
      <c r="AA637" s="45" t="s">
        <v>1063</v>
      </c>
      <c r="AB637" s="45"/>
      <c r="AC637" s="45"/>
      <c r="AD637" s="45"/>
      <c r="AE637" s="45"/>
      <c r="AF637" s="45"/>
      <c r="AG637" s="45"/>
      <c r="AH637" s="46" t="s">
        <v>4055</v>
      </c>
      <c r="AI637" s="28" t="s">
        <v>698</v>
      </c>
      <c r="AJ637" s="46" t="s">
        <v>698</v>
      </c>
      <c r="AK637" s="46" t="s">
        <v>698</v>
      </c>
      <c r="AL637" s="46" t="s">
        <v>698</v>
      </c>
      <c r="AM637" s="46" t="s">
        <v>698</v>
      </c>
      <c r="AN637" s="46" t="s">
        <v>698</v>
      </c>
      <c r="AO637" s="46" t="s">
        <v>698</v>
      </c>
      <c r="AP637" s="46" t="s">
        <v>698</v>
      </c>
      <c r="AQ637" s="46" t="s">
        <v>698</v>
      </c>
      <c r="AR637" s="46" t="s">
        <v>698</v>
      </c>
      <c r="AS637" s="46" t="s">
        <v>698</v>
      </c>
      <c r="AT637" s="46" t="s">
        <v>698</v>
      </c>
      <c r="AU637" s="46" t="s">
        <v>698</v>
      </c>
      <c r="AV637" s="46" t="s">
        <v>698</v>
      </c>
      <c r="AW637" s="46" t="s">
        <v>698</v>
      </c>
      <c r="AX637" s="46" t="s">
        <v>698</v>
      </c>
      <c r="AY637" s="46" t="s">
        <v>698</v>
      </c>
      <c r="AZ637" s="46" t="s">
        <v>698</v>
      </c>
      <c r="BA637" s="46" t="s">
        <v>698</v>
      </c>
      <c r="BB637" s="46" t="s">
        <v>698</v>
      </c>
      <c r="BC637" s="46" t="s">
        <v>698</v>
      </c>
      <c r="BD637" s="46" t="s">
        <v>698</v>
      </c>
      <c r="BE637" s="46" t="s">
        <v>698</v>
      </c>
      <c r="BF637" s="46" t="s">
        <v>698</v>
      </c>
      <c r="BG637" s="46" t="s">
        <v>698</v>
      </c>
      <c r="BH637" s="46" t="s">
        <v>698</v>
      </c>
      <c r="BI637" s="46" t="s">
        <v>698</v>
      </c>
      <c r="BJ637" s="46" t="s">
        <v>698</v>
      </c>
      <c r="BK637" s="46" t="s">
        <v>698</v>
      </c>
      <c r="BL637" s="46" t="s">
        <v>698</v>
      </c>
      <c r="BM637" s="46" t="s">
        <v>698</v>
      </c>
      <c r="BN637" s="46" t="s">
        <v>698</v>
      </c>
      <c r="BO637" s="46" t="s">
        <v>698</v>
      </c>
      <c r="BP637" s="46" t="s">
        <v>698</v>
      </c>
      <c r="BQ637" s="46" t="s">
        <v>698</v>
      </c>
      <c r="BR637" s="46" t="s">
        <v>698</v>
      </c>
      <c r="BS637" s="46" t="s">
        <v>698</v>
      </c>
      <c r="BT637" s="46" t="s">
        <v>698</v>
      </c>
      <c r="BU637" s="46" t="s">
        <v>698</v>
      </c>
      <c r="BV637" s="46" t="s">
        <v>698</v>
      </c>
      <c r="BW637" s="46" t="s">
        <v>698</v>
      </c>
      <c r="BX637" s="46" t="s">
        <v>698</v>
      </c>
      <c r="BY637" s="46" t="s">
        <v>704</v>
      </c>
      <c r="BZ637" s="46" t="s">
        <v>698</v>
      </c>
      <c r="CA637" s="46" t="s">
        <v>698</v>
      </c>
      <c r="CB637" s="46" t="s">
        <v>698</v>
      </c>
      <c r="CC637" s="46" t="s">
        <v>698</v>
      </c>
      <c r="CD637" s="46" t="s">
        <v>698</v>
      </c>
      <c r="CE637" s="46" t="s">
        <v>698</v>
      </c>
      <c r="CF637" s="46" t="s">
        <v>698</v>
      </c>
      <c r="CG637" s="46" t="s">
        <v>698</v>
      </c>
      <c r="CH637" s="46" t="s">
        <v>698</v>
      </c>
      <c r="CI637" s="46" t="s">
        <v>698</v>
      </c>
      <c r="CJ637" s="46" t="s">
        <v>698</v>
      </c>
      <c r="CK637" s="46" t="s">
        <v>698</v>
      </c>
      <c r="CL637" s="46" t="s">
        <v>698</v>
      </c>
      <c r="CM637" s="46" t="s">
        <v>698</v>
      </c>
      <c r="CN637" s="46" t="s">
        <v>698</v>
      </c>
      <c r="CO637" s="46" t="s">
        <v>698</v>
      </c>
      <c r="CP637" s="46" t="s">
        <v>698</v>
      </c>
      <c r="CQ637" s="46" t="s">
        <v>698</v>
      </c>
      <c r="CR637" s="46" t="s">
        <v>698</v>
      </c>
      <c r="CS637" s="46" t="s">
        <v>698</v>
      </c>
      <c r="CT637" s="46" t="s">
        <v>698</v>
      </c>
      <c r="CU637" s="46" t="s">
        <v>698</v>
      </c>
      <c r="CV637" s="46" t="s">
        <v>698</v>
      </c>
      <c r="CW637" s="46" t="s">
        <v>698</v>
      </c>
      <c r="CX637" s="46" t="s">
        <v>698</v>
      </c>
      <c r="CY637" s="46" t="s">
        <v>698</v>
      </c>
      <c r="CZ637" s="46" t="s">
        <v>698</v>
      </c>
      <c r="DA637" s="46" t="s">
        <v>698</v>
      </c>
      <c r="DB637" s="46" t="s">
        <v>698</v>
      </c>
      <c r="DC637" s="46" t="s">
        <v>698</v>
      </c>
      <c r="DD637" s="46" t="s">
        <v>698</v>
      </c>
      <c r="DE637" s="46" t="s">
        <v>698</v>
      </c>
      <c r="DF637" s="46" t="s">
        <v>698</v>
      </c>
      <c r="DG637" s="46" t="s">
        <v>698</v>
      </c>
      <c r="DH637" s="46" t="s">
        <v>698</v>
      </c>
      <c r="DI637" s="46" t="s">
        <v>698</v>
      </c>
      <c r="DJ637" s="46" t="s">
        <v>698</v>
      </c>
      <c r="DK637" s="46" t="s">
        <v>698</v>
      </c>
      <c r="DL637" s="46" t="s">
        <v>698</v>
      </c>
      <c r="DM637" s="46" t="s">
        <v>698</v>
      </c>
      <c r="DN637" s="46" t="s">
        <v>698</v>
      </c>
      <c r="DO637" s="46" t="s">
        <v>698</v>
      </c>
      <c r="DP637" s="46" t="s">
        <v>698</v>
      </c>
      <c r="DQ637" s="46" t="s">
        <v>698</v>
      </c>
      <c r="DR637" s="46" t="s">
        <v>698</v>
      </c>
      <c r="DS637" s="46" t="s">
        <v>698</v>
      </c>
      <c r="DT637" s="46" t="s">
        <v>698</v>
      </c>
      <c r="DU637" s="46" t="s">
        <v>698</v>
      </c>
      <c r="DV637" s="46" t="s">
        <v>698</v>
      </c>
      <c r="DW637" s="46" t="s">
        <v>698</v>
      </c>
      <c r="DX637" s="46" t="s">
        <v>698</v>
      </c>
      <c r="DY637" s="46" t="s">
        <v>698</v>
      </c>
      <c r="DZ637" s="46" t="s">
        <v>698</v>
      </c>
      <c r="EA637" s="46" t="s">
        <v>698</v>
      </c>
      <c r="EB637" s="46" t="s">
        <v>698</v>
      </c>
      <c r="EC637" s="46" t="s">
        <v>698</v>
      </c>
      <c r="ED637" s="46" t="s">
        <v>698</v>
      </c>
      <c r="EE637" s="46" t="s">
        <v>698</v>
      </c>
      <c r="EF637" s="46" t="s">
        <v>698</v>
      </c>
      <c r="EG637" s="46" t="s">
        <v>698</v>
      </c>
      <c r="EH637" s="46" t="s">
        <v>698</v>
      </c>
      <c r="EI637" s="46" t="s">
        <v>698</v>
      </c>
      <c r="EJ637" s="46" t="s">
        <v>698</v>
      </c>
      <c r="EK637" s="46" t="s">
        <v>698</v>
      </c>
      <c r="EL637" s="46" t="s">
        <v>698</v>
      </c>
      <c r="EM637" s="46" t="s">
        <v>698</v>
      </c>
      <c r="EN637" s="46" t="s">
        <v>698</v>
      </c>
      <c r="EO637" s="46" t="s">
        <v>698</v>
      </c>
      <c r="EP637" s="46" t="s">
        <v>698</v>
      </c>
      <c r="EQ637" s="46" t="s">
        <v>698</v>
      </c>
      <c r="ER637" s="46" t="s">
        <v>698</v>
      </c>
      <c r="ES637" s="46" t="s">
        <v>698</v>
      </c>
      <c r="ET637" s="46" t="s">
        <v>698</v>
      </c>
      <c r="EU637" s="46" t="s">
        <v>698</v>
      </c>
      <c r="EV637" s="46" t="s">
        <v>698</v>
      </c>
      <c r="EW637" s="46" t="s">
        <v>3917</v>
      </c>
      <c r="EX637" s="46" t="s">
        <v>3918</v>
      </c>
      <c r="EY637" s="46" t="s">
        <v>2707</v>
      </c>
      <c r="EZ637" s="46" t="s">
        <v>3919</v>
      </c>
      <c r="FA637" s="46" t="s">
        <v>4056</v>
      </c>
      <c r="FB637" s="46" t="s">
        <v>4057</v>
      </c>
      <c r="FC637" s="46" t="s">
        <v>694</v>
      </c>
      <c r="FD637" s="46" t="s">
        <v>694</v>
      </c>
      <c r="FE637" s="46" t="s">
        <v>3923</v>
      </c>
      <c r="FF637" s="47"/>
      <c r="FG637" s="47"/>
    </row>
    <row r="638" spans="1:163" x14ac:dyDescent="0.25">
      <c r="A638" s="27" t="str">
        <f t="shared" si="9"/>
        <v>IR004003017000000000000000000000000000</v>
      </c>
      <c r="B638" s="20" t="s">
        <v>3913</v>
      </c>
      <c r="C638" s="23" t="s">
        <v>2630</v>
      </c>
      <c r="D638" s="23" t="s">
        <v>711</v>
      </c>
      <c r="E638" s="23" t="s">
        <v>710</v>
      </c>
      <c r="F638" s="21" t="s">
        <v>743</v>
      </c>
      <c r="G638" s="21" t="s">
        <v>697</v>
      </c>
      <c r="H638" s="23" t="s">
        <v>697</v>
      </c>
      <c r="I638" s="21" t="s">
        <v>697</v>
      </c>
      <c r="J638" s="23" t="s">
        <v>697</v>
      </c>
      <c r="K638" s="64" t="s">
        <v>697</v>
      </c>
      <c r="L638" s="23" t="s">
        <v>697</v>
      </c>
      <c r="M638" s="23" t="s">
        <v>697</v>
      </c>
      <c r="N638" s="23" t="s">
        <v>697</v>
      </c>
      <c r="O638" s="23" t="s">
        <v>697</v>
      </c>
      <c r="P638" s="27">
        <v>0</v>
      </c>
      <c r="Q638" s="27" t="s">
        <v>704</v>
      </c>
      <c r="R638" s="27" t="s">
        <v>698</v>
      </c>
      <c r="S638" s="28" t="s">
        <v>694</v>
      </c>
      <c r="T638" s="28" t="s">
        <v>922</v>
      </c>
      <c r="U638" s="31" t="s">
        <v>4058</v>
      </c>
      <c r="V638" s="52" t="s">
        <v>905</v>
      </c>
      <c r="W638" s="20"/>
      <c r="X638" s="20"/>
      <c r="Y638" s="20" t="s">
        <v>4059</v>
      </c>
      <c r="Z638" s="20"/>
      <c r="AA638" s="20"/>
      <c r="AB638" s="20"/>
      <c r="AC638" s="20"/>
      <c r="AD638" s="20"/>
      <c r="AE638" s="20"/>
      <c r="AF638" s="20"/>
      <c r="AG638" s="20"/>
      <c r="AH638" s="27" t="s">
        <v>4060</v>
      </c>
      <c r="AI638" s="28" t="s">
        <v>704</v>
      </c>
      <c r="AJ638" s="27" t="s">
        <v>698</v>
      </c>
      <c r="AK638" s="27" t="s">
        <v>698</v>
      </c>
      <c r="AL638" s="27" t="s">
        <v>698</v>
      </c>
      <c r="AM638" s="27" t="s">
        <v>698</v>
      </c>
      <c r="AN638" s="27" t="s">
        <v>698</v>
      </c>
      <c r="AO638" s="27" t="s">
        <v>698</v>
      </c>
      <c r="AP638" s="27" t="s">
        <v>698</v>
      </c>
      <c r="AQ638" s="27" t="s">
        <v>698</v>
      </c>
      <c r="AR638" s="27" t="s">
        <v>698</v>
      </c>
      <c r="AS638" s="27" t="s">
        <v>698</v>
      </c>
      <c r="AT638" s="27" t="s">
        <v>698</v>
      </c>
      <c r="AU638" s="27" t="s">
        <v>698</v>
      </c>
      <c r="AV638" s="27" t="s">
        <v>698</v>
      </c>
      <c r="AW638" s="27" t="s">
        <v>698</v>
      </c>
      <c r="AX638" s="27" t="s">
        <v>698</v>
      </c>
      <c r="AY638" s="27" t="s">
        <v>698</v>
      </c>
      <c r="AZ638" s="27" t="s">
        <v>698</v>
      </c>
      <c r="BA638" s="27" t="s">
        <v>698</v>
      </c>
      <c r="BB638" s="27" t="s">
        <v>698</v>
      </c>
      <c r="BC638" s="27" t="s">
        <v>698</v>
      </c>
      <c r="BD638" s="27" t="s">
        <v>698</v>
      </c>
      <c r="BE638" s="27" t="s">
        <v>698</v>
      </c>
      <c r="BF638" s="27" t="s">
        <v>698</v>
      </c>
      <c r="BG638" s="27" t="s">
        <v>698</v>
      </c>
      <c r="BH638" s="27" t="s">
        <v>698</v>
      </c>
      <c r="BI638" s="27" t="s">
        <v>698</v>
      </c>
      <c r="BJ638" s="27" t="s">
        <v>698</v>
      </c>
      <c r="BK638" s="27" t="s">
        <v>698</v>
      </c>
      <c r="BL638" s="27" t="s">
        <v>698</v>
      </c>
      <c r="BM638" s="27" t="s">
        <v>698</v>
      </c>
      <c r="BN638" s="27" t="s">
        <v>698</v>
      </c>
      <c r="BO638" s="27" t="s">
        <v>698</v>
      </c>
      <c r="BP638" s="27" t="s">
        <v>698</v>
      </c>
      <c r="BQ638" s="27" t="s">
        <v>698</v>
      </c>
      <c r="BR638" s="27" t="s">
        <v>698</v>
      </c>
      <c r="BS638" s="27" t="s">
        <v>698</v>
      </c>
      <c r="BT638" s="27" t="s">
        <v>698</v>
      </c>
      <c r="BU638" s="27" t="s">
        <v>698</v>
      </c>
      <c r="BV638" s="27" t="s">
        <v>698</v>
      </c>
      <c r="BW638" s="27" t="s">
        <v>698</v>
      </c>
      <c r="BX638" s="27" t="s">
        <v>698</v>
      </c>
      <c r="BY638" s="27" t="s">
        <v>704</v>
      </c>
      <c r="BZ638" s="27" t="s">
        <v>698</v>
      </c>
      <c r="CA638" s="27" t="s">
        <v>698</v>
      </c>
      <c r="CB638" s="27" t="s">
        <v>698</v>
      </c>
      <c r="CC638" s="27" t="s">
        <v>698</v>
      </c>
      <c r="CD638" s="27" t="s">
        <v>698</v>
      </c>
      <c r="CE638" s="27" t="s">
        <v>698</v>
      </c>
      <c r="CF638" s="27" t="s">
        <v>698</v>
      </c>
      <c r="CG638" s="27" t="s">
        <v>698</v>
      </c>
      <c r="CH638" s="27" t="s">
        <v>698</v>
      </c>
      <c r="CI638" s="27" t="s">
        <v>698</v>
      </c>
      <c r="CJ638" s="27" t="s">
        <v>698</v>
      </c>
      <c r="CK638" s="27" t="s">
        <v>698</v>
      </c>
      <c r="CL638" s="27" t="s">
        <v>698</v>
      </c>
      <c r="CM638" s="27" t="s">
        <v>698</v>
      </c>
      <c r="CN638" s="27" t="s">
        <v>698</v>
      </c>
      <c r="CO638" s="27" t="s">
        <v>698</v>
      </c>
      <c r="CP638" s="27" t="s">
        <v>698</v>
      </c>
      <c r="CQ638" s="27" t="s">
        <v>698</v>
      </c>
      <c r="CR638" s="27" t="s">
        <v>698</v>
      </c>
      <c r="CS638" s="27" t="s">
        <v>698</v>
      </c>
      <c r="CT638" s="27" t="s">
        <v>698</v>
      </c>
      <c r="CU638" s="27" t="s">
        <v>698</v>
      </c>
      <c r="CV638" s="27" t="s">
        <v>698</v>
      </c>
      <c r="CW638" s="27" t="s">
        <v>698</v>
      </c>
      <c r="CX638" s="27" t="s">
        <v>698</v>
      </c>
      <c r="CY638" s="27" t="s">
        <v>698</v>
      </c>
      <c r="CZ638" s="27" t="s">
        <v>698</v>
      </c>
      <c r="DA638" s="27" t="s">
        <v>698</v>
      </c>
      <c r="DB638" s="27" t="s">
        <v>698</v>
      </c>
      <c r="DC638" s="27" t="s">
        <v>698</v>
      </c>
      <c r="DD638" s="27" t="s">
        <v>698</v>
      </c>
      <c r="DE638" s="27" t="s">
        <v>698</v>
      </c>
      <c r="DF638" s="27" t="s">
        <v>698</v>
      </c>
      <c r="DG638" s="27" t="s">
        <v>698</v>
      </c>
      <c r="DH638" s="27" t="s">
        <v>698</v>
      </c>
      <c r="DI638" s="27" t="s">
        <v>698</v>
      </c>
      <c r="DJ638" s="27" t="s">
        <v>698</v>
      </c>
      <c r="DK638" s="27" t="s">
        <v>698</v>
      </c>
      <c r="DL638" s="27" t="s">
        <v>698</v>
      </c>
      <c r="DM638" s="27" t="s">
        <v>698</v>
      </c>
      <c r="DN638" s="27" t="s">
        <v>698</v>
      </c>
      <c r="DO638" s="27" t="s">
        <v>698</v>
      </c>
      <c r="DP638" s="27" t="s">
        <v>698</v>
      </c>
      <c r="DQ638" s="27" t="s">
        <v>698</v>
      </c>
      <c r="DR638" s="27" t="s">
        <v>698</v>
      </c>
      <c r="DS638" s="27" t="s">
        <v>698</v>
      </c>
      <c r="DT638" s="27" t="s">
        <v>698</v>
      </c>
      <c r="DU638" s="27" t="s">
        <v>698</v>
      </c>
      <c r="DV638" s="27" t="s">
        <v>698</v>
      </c>
      <c r="DW638" s="27" t="s">
        <v>698</v>
      </c>
      <c r="DX638" s="27" t="s">
        <v>698</v>
      </c>
      <c r="DY638" s="27" t="s">
        <v>698</v>
      </c>
      <c r="DZ638" s="27" t="s">
        <v>698</v>
      </c>
      <c r="EA638" s="27" t="s">
        <v>698</v>
      </c>
      <c r="EB638" s="27" t="s">
        <v>698</v>
      </c>
      <c r="EC638" s="27" t="s">
        <v>698</v>
      </c>
      <c r="ED638" s="27" t="s">
        <v>698</v>
      </c>
      <c r="EE638" s="27" t="s">
        <v>698</v>
      </c>
      <c r="EF638" s="27" t="s">
        <v>698</v>
      </c>
      <c r="EG638" s="27" t="s">
        <v>698</v>
      </c>
      <c r="EH638" s="27" t="s">
        <v>698</v>
      </c>
      <c r="EI638" s="27" t="s">
        <v>698</v>
      </c>
      <c r="EJ638" s="27" t="s">
        <v>698</v>
      </c>
      <c r="EK638" s="27" t="s">
        <v>698</v>
      </c>
      <c r="EL638" s="27" t="s">
        <v>698</v>
      </c>
      <c r="EM638" s="27" t="s">
        <v>698</v>
      </c>
      <c r="EN638" s="27" t="s">
        <v>698</v>
      </c>
      <c r="EO638" s="27" t="s">
        <v>698</v>
      </c>
      <c r="EP638" s="27" t="s">
        <v>698</v>
      </c>
      <c r="EQ638" s="27" t="s">
        <v>698</v>
      </c>
      <c r="ER638" s="27" t="s">
        <v>698</v>
      </c>
      <c r="ES638" s="27" t="s">
        <v>698</v>
      </c>
      <c r="ET638" s="27" t="s">
        <v>698</v>
      </c>
      <c r="EU638" s="27" t="s">
        <v>698</v>
      </c>
      <c r="EV638" s="27" t="s">
        <v>698</v>
      </c>
      <c r="EW638" s="27" t="s">
        <v>3917</v>
      </c>
      <c r="EX638" s="27" t="s">
        <v>3918</v>
      </c>
      <c r="EY638" s="27" t="s">
        <v>2707</v>
      </c>
      <c r="EZ638" s="27" t="s">
        <v>3919</v>
      </c>
      <c r="FA638" s="27" t="s">
        <v>3920</v>
      </c>
      <c r="FB638" s="27" t="s">
        <v>4061</v>
      </c>
      <c r="FC638" s="27" t="s">
        <v>4062</v>
      </c>
      <c r="FD638" s="27" t="s">
        <v>694</v>
      </c>
      <c r="FE638" s="27" t="s">
        <v>3923</v>
      </c>
      <c r="FF638" s="42"/>
      <c r="FG638" s="42"/>
    </row>
    <row r="639" spans="1:163" x14ac:dyDescent="0.25">
      <c r="A639" s="27" t="str">
        <f t="shared" si="9"/>
        <v>IR004003018000000000000000000000000000</v>
      </c>
      <c r="B639" s="20" t="s">
        <v>3913</v>
      </c>
      <c r="C639" s="23" t="s">
        <v>2630</v>
      </c>
      <c r="D639" s="23" t="s">
        <v>711</v>
      </c>
      <c r="E639" s="23" t="s">
        <v>710</v>
      </c>
      <c r="F639" s="21" t="s">
        <v>745</v>
      </c>
      <c r="G639" s="21" t="s">
        <v>697</v>
      </c>
      <c r="H639" s="23" t="s">
        <v>697</v>
      </c>
      <c r="I639" s="21" t="s">
        <v>697</v>
      </c>
      <c r="J639" s="23" t="s">
        <v>697</v>
      </c>
      <c r="K639" s="64" t="s">
        <v>697</v>
      </c>
      <c r="L639" s="23" t="s">
        <v>697</v>
      </c>
      <c r="M639" s="23" t="s">
        <v>697</v>
      </c>
      <c r="N639" s="23" t="s">
        <v>697</v>
      </c>
      <c r="O639" s="23" t="s">
        <v>697</v>
      </c>
      <c r="P639" s="27">
        <v>0</v>
      </c>
      <c r="Q639" s="27" t="s">
        <v>704</v>
      </c>
      <c r="R639" s="27" t="s">
        <v>698</v>
      </c>
      <c r="S639" s="28" t="s">
        <v>694</v>
      </c>
      <c r="T639" s="28" t="s">
        <v>922</v>
      </c>
      <c r="U639" s="31" t="s">
        <v>4063</v>
      </c>
      <c r="V639" s="52" t="s">
        <v>905</v>
      </c>
      <c r="W639" s="20"/>
      <c r="X639" s="20"/>
      <c r="Y639" s="20" t="s">
        <v>4064</v>
      </c>
      <c r="Z639" s="20"/>
      <c r="AA639" s="20"/>
      <c r="AB639" s="20"/>
      <c r="AC639" s="20"/>
      <c r="AD639" s="20"/>
      <c r="AE639" s="20"/>
      <c r="AF639" s="20"/>
      <c r="AG639" s="20"/>
      <c r="AH639" s="27" t="s">
        <v>4065</v>
      </c>
      <c r="AI639" s="28" t="s">
        <v>704</v>
      </c>
      <c r="AJ639" s="27" t="s">
        <v>698</v>
      </c>
      <c r="AK639" s="27" t="s">
        <v>698</v>
      </c>
      <c r="AL639" s="27" t="s">
        <v>698</v>
      </c>
      <c r="AM639" s="27" t="s">
        <v>698</v>
      </c>
      <c r="AN639" s="27" t="s">
        <v>698</v>
      </c>
      <c r="AO639" s="27" t="s">
        <v>698</v>
      </c>
      <c r="AP639" s="27" t="s">
        <v>698</v>
      </c>
      <c r="AQ639" s="27" t="s">
        <v>698</v>
      </c>
      <c r="AR639" s="27" t="s">
        <v>698</v>
      </c>
      <c r="AS639" s="27" t="s">
        <v>698</v>
      </c>
      <c r="AT639" s="27" t="s">
        <v>698</v>
      </c>
      <c r="AU639" s="27" t="s">
        <v>698</v>
      </c>
      <c r="AV639" s="27" t="s">
        <v>698</v>
      </c>
      <c r="AW639" s="27" t="s">
        <v>698</v>
      </c>
      <c r="AX639" s="27" t="s">
        <v>698</v>
      </c>
      <c r="AY639" s="27" t="s">
        <v>698</v>
      </c>
      <c r="AZ639" s="27" t="s">
        <v>698</v>
      </c>
      <c r="BA639" s="27" t="s">
        <v>698</v>
      </c>
      <c r="BB639" s="27" t="s">
        <v>698</v>
      </c>
      <c r="BC639" s="27" t="s">
        <v>698</v>
      </c>
      <c r="BD639" s="27" t="s">
        <v>698</v>
      </c>
      <c r="BE639" s="27" t="s">
        <v>698</v>
      </c>
      <c r="BF639" s="27" t="s">
        <v>698</v>
      </c>
      <c r="BG639" s="27" t="s">
        <v>698</v>
      </c>
      <c r="BH639" s="27" t="s">
        <v>698</v>
      </c>
      <c r="BI639" s="27" t="s">
        <v>698</v>
      </c>
      <c r="BJ639" s="27" t="s">
        <v>698</v>
      </c>
      <c r="BK639" s="27" t="s">
        <v>698</v>
      </c>
      <c r="BL639" s="27" t="s">
        <v>698</v>
      </c>
      <c r="BM639" s="27" t="s">
        <v>698</v>
      </c>
      <c r="BN639" s="27" t="s">
        <v>698</v>
      </c>
      <c r="BO639" s="27" t="s">
        <v>698</v>
      </c>
      <c r="BP639" s="27" t="s">
        <v>698</v>
      </c>
      <c r="BQ639" s="27" t="s">
        <v>698</v>
      </c>
      <c r="BR639" s="27" t="s">
        <v>698</v>
      </c>
      <c r="BS639" s="27" t="s">
        <v>698</v>
      </c>
      <c r="BT639" s="27" t="s">
        <v>698</v>
      </c>
      <c r="BU639" s="27" t="s">
        <v>698</v>
      </c>
      <c r="BV639" s="27" t="s">
        <v>698</v>
      </c>
      <c r="BW639" s="27" t="s">
        <v>698</v>
      </c>
      <c r="BX639" s="27" t="s">
        <v>698</v>
      </c>
      <c r="BY639" s="27" t="s">
        <v>704</v>
      </c>
      <c r="BZ639" s="27" t="s">
        <v>698</v>
      </c>
      <c r="CA639" s="27" t="s">
        <v>698</v>
      </c>
      <c r="CB639" s="27" t="s">
        <v>698</v>
      </c>
      <c r="CC639" s="27" t="s">
        <v>698</v>
      </c>
      <c r="CD639" s="27" t="s">
        <v>698</v>
      </c>
      <c r="CE639" s="27" t="s">
        <v>698</v>
      </c>
      <c r="CF639" s="27" t="s">
        <v>698</v>
      </c>
      <c r="CG639" s="27" t="s">
        <v>698</v>
      </c>
      <c r="CH639" s="27" t="s">
        <v>698</v>
      </c>
      <c r="CI639" s="27" t="s">
        <v>698</v>
      </c>
      <c r="CJ639" s="27" t="s">
        <v>698</v>
      </c>
      <c r="CK639" s="27" t="s">
        <v>698</v>
      </c>
      <c r="CL639" s="27" t="s">
        <v>698</v>
      </c>
      <c r="CM639" s="27" t="s">
        <v>698</v>
      </c>
      <c r="CN639" s="27" t="s">
        <v>698</v>
      </c>
      <c r="CO639" s="27" t="s">
        <v>698</v>
      </c>
      <c r="CP639" s="27" t="s">
        <v>698</v>
      </c>
      <c r="CQ639" s="27" t="s">
        <v>698</v>
      </c>
      <c r="CR639" s="27" t="s">
        <v>698</v>
      </c>
      <c r="CS639" s="27" t="s">
        <v>698</v>
      </c>
      <c r="CT639" s="27" t="s">
        <v>698</v>
      </c>
      <c r="CU639" s="27" t="s">
        <v>698</v>
      </c>
      <c r="CV639" s="27" t="s">
        <v>698</v>
      </c>
      <c r="CW639" s="27" t="s">
        <v>698</v>
      </c>
      <c r="CX639" s="27" t="s">
        <v>698</v>
      </c>
      <c r="CY639" s="27" t="s">
        <v>698</v>
      </c>
      <c r="CZ639" s="27" t="s">
        <v>698</v>
      </c>
      <c r="DA639" s="27" t="s">
        <v>698</v>
      </c>
      <c r="DB639" s="27" t="s">
        <v>698</v>
      </c>
      <c r="DC639" s="27" t="s">
        <v>698</v>
      </c>
      <c r="DD639" s="27" t="s">
        <v>698</v>
      </c>
      <c r="DE639" s="27" t="s">
        <v>698</v>
      </c>
      <c r="DF639" s="27" t="s">
        <v>698</v>
      </c>
      <c r="DG639" s="27" t="s">
        <v>698</v>
      </c>
      <c r="DH639" s="27" t="s">
        <v>698</v>
      </c>
      <c r="DI639" s="27" t="s">
        <v>698</v>
      </c>
      <c r="DJ639" s="27" t="s">
        <v>698</v>
      </c>
      <c r="DK639" s="27" t="s">
        <v>698</v>
      </c>
      <c r="DL639" s="27" t="s">
        <v>698</v>
      </c>
      <c r="DM639" s="27" t="s">
        <v>698</v>
      </c>
      <c r="DN639" s="27" t="s">
        <v>698</v>
      </c>
      <c r="DO639" s="27" t="s">
        <v>698</v>
      </c>
      <c r="DP639" s="27" t="s">
        <v>698</v>
      </c>
      <c r="DQ639" s="27" t="s">
        <v>698</v>
      </c>
      <c r="DR639" s="27" t="s">
        <v>698</v>
      </c>
      <c r="DS639" s="27" t="s">
        <v>698</v>
      </c>
      <c r="DT639" s="27" t="s">
        <v>698</v>
      </c>
      <c r="DU639" s="27" t="s">
        <v>698</v>
      </c>
      <c r="DV639" s="27" t="s">
        <v>698</v>
      </c>
      <c r="DW639" s="27" t="s">
        <v>698</v>
      </c>
      <c r="DX639" s="27" t="s">
        <v>698</v>
      </c>
      <c r="DY639" s="27" t="s">
        <v>698</v>
      </c>
      <c r="DZ639" s="27" t="s">
        <v>698</v>
      </c>
      <c r="EA639" s="27" t="s">
        <v>698</v>
      </c>
      <c r="EB639" s="27" t="s">
        <v>698</v>
      </c>
      <c r="EC639" s="27" t="s">
        <v>698</v>
      </c>
      <c r="ED639" s="27" t="s">
        <v>698</v>
      </c>
      <c r="EE639" s="27" t="s">
        <v>698</v>
      </c>
      <c r="EF639" s="27" t="s">
        <v>698</v>
      </c>
      <c r="EG639" s="27" t="s">
        <v>698</v>
      </c>
      <c r="EH639" s="27" t="s">
        <v>698</v>
      </c>
      <c r="EI639" s="27" t="s">
        <v>698</v>
      </c>
      <c r="EJ639" s="27" t="s">
        <v>698</v>
      </c>
      <c r="EK639" s="27" t="s">
        <v>698</v>
      </c>
      <c r="EL639" s="27" t="s">
        <v>698</v>
      </c>
      <c r="EM639" s="27" t="s">
        <v>698</v>
      </c>
      <c r="EN639" s="27" t="s">
        <v>698</v>
      </c>
      <c r="EO639" s="27" t="s">
        <v>698</v>
      </c>
      <c r="EP639" s="27" t="s">
        <v>698</v>
      </c>
      <c r="EQ639" s="27" t="s">
        <v>698</v>
      </c>
      <c r="ER639" s="27" t="s">
        <v>698</v>
      </c>
      <c r="ES639" s="27" t="s">
        <v>698</v>
      </c>
      <c r="ET639" s="27" t="s">
        <v>698</v>
      </c>
      <c r="EU639" s="27" t="s">
        <v>698</v>
      </c>
      <c r="EV639" s="27" t="s">
        <v>698</v>
      </c>
      <c r="EW639" s="27" t="s">
        <v>3917</v>
      </c>
      <c r="EX639" s="27" t="s">
        <v>3918</v>
      </c>
      <c r="EY639" s="27" t="s">
        <v>2707</v>
      </c>
      <c r="EZ639" s="27" t="s">
        <v>3919</v>
      </c>
      <c r="FA639" s="27" t="s">
        <v>3920</v>
      </c>
      <c r="FB639" s="27" t="s">
        <v>4066</v>
      </c>
      <c r="FC639" s="27" t="s">
        <v>4067</v>
      </c>
      <c r="FD639" s="27" t="s">
        <v>694</v>
      </c>
      <c r="FE639" s="27" t="s">
        <v>3923</v>
      </c>
      <c r="FF639" s="42"/>
      <c r="FG639" s="42"/>
    </row>
    <row r="640" spans="1:163" x14ac:dyDescent="0.25">
      <c r="A640" s="27" t="str">
        <f t="shared" si="9"/>
        <v>IR004003019000000000000000000000000000</v>
      </c>
      <c r="B640" s="24" t="s">
        <v>3913</v>
      </c>
      <c r="C640" s="23" t="s">
        <v>2630</v>
      </c>
      <c r="D640" s="25" t="s">
        <v>711</v>
      </c>
      <c r="E640" s="25" t="s">
        <v>710</v>
      </c>
      <c r="F640" s="50" t="s">
        <v>747</v>
      </c>
      <c r="G640" s="50" t="s">
        <v>697</v>
      </c>
      <c r="H640" s="25" t="s">
        <v>697</v>
      </c>
      <c r="I640" s="50" t="s">
        <v>697</v>
      </c>
      <c r="J640" s="25" t="s">
        <v>697</v>
      </c>
      <c r="K640" s="63" t="s">
        <v>697</v>
      </c>
      <c r="L640" s="25" t="s">
        <v>697</v>
      </c>
      <c r="M640" s="25" t="s">
        <v>697</v>
      </c>
      <c r="N640" s="25" t="s">
        <v>697</v>
      </c>
      <c r="O640" s="25" t="s">
        <v>697</v>
      </c>
      <c r="P640" s="28"/>
      <c r="Q640" s="28" t="s">
        <v>704</v>
      </c>
      <c r="R640" s="28" t="s">
        <v>698</v>
      </c>
      <c r="S640" s="28" t="s">
        <v>694</v>
      </c>
      <c r="T640" s="28" t="s">
        <v>922</v>
      </c>
      <c r="U640" s="31" t="s">
        <v>4068</v>
      </c>
      <c r="V640" s="139" t="s">
        <v>905</v>
      </c>
      <c r="W640" s="24"/>
      <c r="X640" s="24"/>
      <c r="Y640" s="24" t="s">
        <v>4069</v>
      </c>
      <c r="Z640" s="24"/>
      <c r="AA640" s="24"/>
      <c r="AB640" s="24"/>
      <c r="AC640" s="24"/>
      <c r="AD640" s="24"/>
      <c r="AE640" s="24"/>
      <c r="AF640" s="24"/>
      <c r="AG640" s="24"/>
      <c r="AH640" s="28" t="s">
        <v>4070</v>
      </c>
      <c r="AI640" s="28" t="s">
        <v>704</v>
      </c>
      <c r="AJ640" s="28"/>
      <c r="AK640" s="28"/>
      <c r="AL640" s="28"/>
      <c r="AM640" s="28"/>
      <c r="AN640" s="28"/>
      <c r="AO640" s="28"/>
      <c r="AP640" s="28"/>
      <c r="AQ640" s="28"/>
      <c r="AR640" s="28"/>
      <c r="AS640" s="28"/>
      <c r="AT640" s="28"/>
      <c r="AU640" s="28"/>
      <c r="AV640" s="28"/>
      <c r="AW640" s="28"/>
      <c r="AX640" s="28"/>
      <c r="AY640" s="28"/>
      <c r="AZ640" s="28"/>
      <c r="BA640" s="28"/>
      <c r="BB640" s="28"/>
      <c r="BC640" s="28"/>
      <c r="BD640" s="28"/>
      <c r="BE640" s="28"/>
      <c r="BF640" s="28"/>
      <c r="BG640" s="28"/>
      <c r="BH640" s="28"/>
      <c r="BI640" s="28"/>
      <c r="BJ640" s="28"/>
      <c r="BK640" s="28"/>
      <c r="BL640" s="28"/>
      <c r="BM640" s="28"/>
      <c r="BN640" s="28"/>
      <c r="BO640" s="28"/>
      <c r="BP640" s="28"/>
      <c r="BQ640" s="28"/>
      <c r="BR640" s="28"/>
      <c r="BS640" s="28"/>
      <c r="BT640" s="28"/>
      <c r="BU640" s="28"/>
      <c r="BV640" s="28"/>
      <c r="BW640" s="28"/>
      <c r="BX640" s="28"/>
      <c r="BY640" s="28"/>
      <c r="BZ640" s="28"/>
      <c r="CA640" s="28"/>
      <c r="CB640" s="28"/>
      <c r="CC640" s="28"/>
      <c r="CD640" s="28"/>
      <c r="CE640" s="28"/>
      <c r="CF640" s="28"/>
      <c r="CG640" s="28"/>
      <c r="CH640" s="28"/>
      <c r="CI640" s="28"/>
      <c r="CJ640" s="28"/>
      <c r="CK640" s="28"/>
      <c r="CL640" s="28"/>
      <c r="CM640" s="28"/>
      <c r="CN640" s="28"/>
      <c r="CO640" s="28"/>
      <c r="CP640" s="28"/>
      <c r="CQ640" s="28"/>
      <c r="CR640" s="28"/>
      <c r="CS640" s="28"/>
      <c r="CT640" s="28"/>
      <c r="CU640" s="28"/>
      <c r="CV640" s="28"/>
      <c r="CW640" s="28"/>
      <c r="CX640" s="28"/>
      <c r="CY640" s="28"/>
      <c r="CZ640" s="28"/>
      <c r="DA640" s="28"/>
      <c r="DB640" s="28"/>
      <c r="DC640" s="28"/>
      <c r="DD640" s="28"/>
      <c r="DE640" s="28"/>
      <c r="DF640" s="28"/>
      <c r="DG640" s="28"/>
      <c r="DH640" s="28"/>
      <c r="DI640" s="28"/>
      <c r="DJ640" s="28"/>
      <c r="DK640" s="28"/>
      <c r="DL640" s="28"/>
      <c r="DM640" s="28"/>
      <c r="DN640" s="28"/>
      <c r="DO640" s="28"/>
      <c r="DP640" s="28"/>
      <c r="DQ640" s="28"/>
      <c r="DR640" s="28"/>
      <c r="DS640" s="28"/>
      <c r="DT640" s="28"/>
      <c r="DU640" s="28"/>
      <c r="DV640" s="28"/>
      <c r="DW640" s="28"/>
      <c r="DX640" s="28"/>
      <c r="DY640" s="28"/>
      <c r="DZ640" s="28"/>
      <c r="EA640" s="28"/>
      <c r="EB640" s="28"/>
      <c r="EC640" s="28"/>
      <c r="ED640" s="28"/>
      <c r="EE640" s="28"/>
      <c r="EF640" s="28"/>
      <c r="EG640" s="28"/>
      <c r="EH640" s="28"/>
      <c r="EI640" s="28"/>
      <c r="EJ640" s="28"/>
      <c r="EK640" s="28"/>
      <c r="EL640" s="28"/>
      <c r="EM640" s="28"/>
      <c r="EN640" s="28"/>
      <c r="EO640" s="28"/>
      <c r="EP640" s="28"/>
      <c r="EQ640" s="28"/>
      <c r="ER640" s="28"/>
      <c r="ES640" s="28"/>
      <c r="ET640" s="28"/>
      <c r="EU640" s="28"/>
      <c r="EV640" s="28"/>
      <c r="EW640" s="28"/>
      <c r="EX640" s="28"/>
      <c r="EY640" s="28"/>
      <c r="EZ640" s="28"/>
      <c r="FA640" s="28"/>
      <c r="FB640" s="28"/>
      <c r="FC640" s="28"/>
      <c r="FD640" s="28"/>
      <c r="FE640" s="28"/>
      <c r="FF640" s="43"/>
      <c r="FG640" s="43"/>
    </row>
    <row r="641" spans="1:163" x14ac:dyDescent="0.25">
      <c r="A641" s="27" t="str">
        <f t="shared" si="9"/>
        <v>IR004003020000000000000000000000000000</v>
      </c>
      <c r="B641" s="24" t="s">
        <v>3913</v>
      </c>
      <c r="C641" s="23" t="s">
        <v>2630</v>
      </c>
      <c r="D641" s="25" t="s">
        <v>711</v>
      </c>
      <c r="E641" s="25" t="s">
        <v>710</v>
      </c>
      <c r="F641" s="50" t="s">
        <v>748</v>
      </c>
      <c r="G641" s="50" t="s">
        <v>697</v>
      </c>
      <c r="H641" s="25" t="s">
        <v>697</v>
      </c>
      <c r="I641" s="50" t="s">
        <v>697</v>
      </c>
      <c r="J641" s="25" t="s">
        <v>697</v>
      </c>
      <c r="K641" s="63" t="s">
        <v>697</v>
      </c>
      <c r="L641" s="25" t="s">
        <v>697</v>
      </c>
      <c r="M641" s="25" t="s">
        <v>697</v>
      </c>
      <c r="N641" s="25" t="s">
        <v>697</v>
      </c>
      <c r="O641" s="25" t="s">
        <v>697</v>
      </c>
      <c r="P641" s="28"/>
      <c r="Q641" s="28" t="s">
        <v>704</v>
      </c>
      <c r="R641" s="28" t="s">
        <v>698</v>
      </c>
      <c r="S641" s="28" t="s">
        <v>694</v>
      </c>
      <c r="T641" s="28" t="s">
        <v>922</v>
      </c>
      <c r="U641" s="31" t="s">
        <v>4071</v>
      </c>
      <c r="V641" s="139" t="s">
        <v>905</v>
      </c>
      <c r="W641" s="24"/>
      <c r="X641" s="24"/>
      <c r="Y641" s="24" t="s">
        <v>4072</v>
      </c>
      <c r="Z641" s="24"/>
      <c r="AA641" s="24"/>
      <c r="AB641" s="24"/>
      <c r="AC641" s="24"/>
      <c r="AD641" s="24"/>
      <c r="AE641" s="24"/>
      <c r="AF641" s="24"/>
      <c r="AG641" s="24"/>
      <c r="AH641" s="28" t="s">
        <v>4073</v>
      </c>
      <c r="AI641" s="28" t="s">
        <v>704</v>
      </c>
      <c r="AJ641" s="28"/>
      <c r="AK641" s="28"/>
      <c r="AL641" s="28"/>
      <c r="AM641" s="28"/>
      <c r="AN641" s="28"/>
      <c r="AO641" s="28"/>
      <c r="AP641" s="28"/>
      <c r="AQ641" s="28"/>
      <c r="AR641" s="28"/>
      <c r="AS641" s="28"/>
      <c r="AT641" s="28"/>
      <c r="AU641" s="28"/>
      <c r="AV641" s="28"/>
      <c r="AW641" s="28"/>
      <c r="AX641" s="28"/>
      <c r="AY641" s="28"/>
      <c r="AZ641" s="28"/>
      <c r="BA641" s="28"/>
      <c r="BB641" s="28"/>
      <c r="BC641" s="28"/>
      <c r="BD641" s="28"/>
      <c r="BE641" s="28"/>
      <c r="BF641" s="28"/>
      <c r="BG641" s="28"/>
      <c r="BH641" s="28"/>
      <c r="BI641" s="28"/>
      <c r="BJ641" s="28"/>
      <c r="BK641" s="28"/>
      <c r="BL641" s="28"/>
      <c r="BM641" s="28"/>
      <c r="BN641" s="28"/>
      <c r="BO641" s="28"/>
      <c r="BP641" s="28"/>
      <c r="BQ641" s="28"/>
      <c r="BR641" s="28"/>
      <c r="BS641" s="28"/>
      <c r="BT641" s="28"/>
      <c r="BU641" s="28"/>
      <c r="BV641" s="28"/>
      <c r="BW641" s="28"/>
      <c r="BX641" s="28"/>
      <c r="BY641" s="28"/>
      <c r="BZ641" s="28"/>
      <c r="CA641" s="28"/>
      <c r="CB641" s="28"/>
      <c r="CC641" s="28"/>
      <c r="CD641" s="28"/>
      <c r="CE641" s="28"/>
      <c r="CF641" s="28"/>
      <c r="CG641" s="28"/>
      <c r="CH641" s="28"/>
      <c r="CI641" s="28"/>
      <c r="CJ641" s="28"/>
      <c r="CK641" s="28"/>
      <c r="CL641" s="28"/>
      <c r="CM641" s="28"/>
      <c r="CN641" s="28"/>
      <c r="CO641" s="28"/>
      <c r="CP641" s="28"/>
      <c r="CQ641" s="28"/>
      <c r="CR641" s="28"/>
      <c r="CS641" s="28"/>
      <c r="CT641" s="28"/>
      <c r="CU641" s="28"/>
      <c r="CV641" s="28"/>
      <c r="CW641" s="28"/>
      <c r="CX641" s="28"/>
      <c r="CY641" s="28"/>
      <c r="CZ641" s="28"/>
      <c r="DA641" s="28"/>
      <c r="DB641" s="28"/>
      <c r="DC641" s="28"/>
      <c r="DD641" s="28"/>
      <c r="DE641" s="28"/>
      <c r="DF641" s="28"/>
      <c r="DG641" s="28"/>
      <c r="DH641" s="28"/>
      <c r="DI641" s="28"/>
      <c r="DJ641" s="28"/>
      <c r="DK641" s="28"/>
      <c r="DL641" s="28"/>
      <c r="DM641" s="28"/>
      <c r="DN641" s="28"/>
      <c r="DO641" s="28"/>
      <c r="DP641" s="28"/>
      <c r="DQ641" s="28"/>
      <c r="DR641" s="28"/>
      <c r="DS641" s="28"/>
      <c r="DT641" s="28"/>
      <c r="DU641" s="28"/>
      <c r="DV641" s="28"/>
      <c r="DW641" s="28"/>
      <c r="DX641" s="28"/>
      <c r="DY641" s="28"/>
      <c r="DZ641" s="28"/>
      <c r="EA641" s="28"/>
      <c r="EB641" s="28"/>
      <c r="EC641" s="28"/>
      <c r="ED641" s="28"/>
      <c r="EE641" s="28"/>
      <c r="EF641" s="28"/>
      <c r="EG641" s="28"/>
      <c r="EH641" s="28"/>
      <c r="EI641" s="28"/>
      <c r="EJ641" s="28"/>
      <c r="EK641" s="28"/>
      <c r="EL641" s="28"/>
      <c r="EM641" s="28"/>
      <c r="EN641" s="28"/>
      <c r="EO641" s="28"/>
      <c r="EP641" s="28"/>
      <c r="EQ641" s="28"/>
      <c r="ER641" s="28"/>
      <c r="ES641" s="28"/>
      <c r="ET641" s="28"/>
      <c r="EU641" s="28"/>
      <c r="EV641" s="28"/>
      <c r="EW641" s="28"/>
      <c r="EX641" s="28"/>
      <c r="EY641" s="28"/>
      <c r="EZ641" s="28"/>
      <c r="FA641" s="28"/>
      <c r="FB641" s="28"/>
      <c r="FC641" s="28"/>
      <c r="FD641" s="28"/>
      <c r="FE641" s="28"/>
      <c r="FF641" s="43"/>
      <c r="FG641" s="43"/>
    </row>
    <row r="642" spans="1:163" x14ac:dyDescent="0.25">
      <c r="A642" s="27" t="str">
        <f t="shared" si="9"/>
        <v>IR004003021000000000000000000000000000</v>
      </c>
      <c r="B642" s="24" t="s">
        <v>3913</v>
      </c>
      <c r="C642" s="23" t="s">
        <v>2630</v>
      </c>
      <c r="D642" s="25" t="s">
        <v>711</v>
      </c>
      <c r="E642" s="25" t="s">
        <v>710</v>
      </c>
      <c r="F642" s="50" t="s">
        <v>1016</v>
      </c>
      <c r="G642" s="50" t="s">
        <v>697</v>
      </c>
      <c r="H642" s="25" t="s">
        <v>697</v>
      </c>
      <c r="I642" s="50" t="s">
        <v>697</v>
      </c>
      <c r="J642" s="25" t="s">
        <v>697</v>
      </c>
      <c r="K642" s="63" t="s">
        <v>697</v>
      </c>
      <c r="L642" s="25" t="s">
        <v>697</v>
      </c>
      <c r="M642" s="25" t="s">
        <v>697</v>
      </c>
      <c r="N642" s="25" t="s">
        <v>697</v>
      </c>
      <c r="O642" s="25" t="s">
        <v>697</v>
      </c>
      <c r="P642" s="28"/>
      <c r="Q642" s="28" t="s">
        <v>704</v>
      </c>
      <c r="R642" s="28" t="s">
        <v>698</v>
      </c>
      <c r="S642" s="28" t="s">
        <v>694</v>
      </c>
      <c r="T642" s="28" t="s">
        <v>922</v>
      </c>
      <c r="U642" s="31" t="s">
        <v>4074</v>
      </c>
      <c r="V642" s="139" t="s">
        <v>905</v>
      </c>
      <c r="W642" s="24"/>
      <c r="X642" s="24"/>
      <c r="Y642" s="24" t="s">
        <v>4075</v>
      </c>
      <c r="Z642" s="24"/>
      <c r="AA642" s="24"/>
      <c r="AB642" s="24"/>
      <c r="AC642" s="24"/>
      <c r="AD642" s="24"/>
      <c r="AE642" s="24"/>
      <c r="AF642" s="24"/>
      <c r="AG642" s="24"/>
      <c r="AH642" s="28" t="s">
        <v>4076</v>
      </c>
      <c r="AI642" s="28" t="s">
        <v>704</v>
      </c>
      <c r="AJ642" s="28"/>
      <c r="AK642" s="28"/>
      <c r="AL642" s="28"/>
      <c r="AM642" s="28"/>
      <c r="AN642" s="28"/>
      <c r="AO642" s="28"/>
      <c r="AP642" s="28"/>
      <c r="AQ642" s="28"/>
      <c r="AR642" s="28"/>
      <c r="AS642" s="28"/>
      <c r="AT642" s="28"/>
      <c r="AU642" s="28"/>
      <c r="AV642" s="28"/>
      <c r="AW642" s="28"/>
      <c r="AX642" s="28"/>
      <c r="AY642" s="28"/>
      <c r="AZ642" s="28"/>
      <c r="BA642" s="28"/>
      <c r="BB642" s="28"/>
      <c r="BC642" s="28"/>
      <c r="BD642" s="28"/>
      <c r="BE642" s="28"/>
      <c r="BF642" s="28"/>
      <c r="BG642" s="28"/>
      <c r="BH642" s="28"/>
      <c r="BI642" s="28"/>
      <c r="BJ642" s="28"/>
      <c r="BK642" s="28"/>
      <c r="BL642" s="28"/>
      <c r="BM642" s="28"/>
      <c r="BN642" s="28"/>
      <c r="BO642" s="28"/>
      <c r="BP642" s="28"/>
      <c r="BQ642" s="28"/>
      <c r="BR642" s="28"/>
      <c r="BS642" s="28"/>
      <c r="BT642" s="28"/>
      <c r="BU642" s="28"/>
      <c r="BV642" s="28"/>
      <c r="BW642" s="28"/>
      <c r="BX642" s="28"/>
      <c r="BY642" s="28"/>
      <c r="BZ642" s="28"/>
      <c r="CA642" s="28"/>
      <c r="CB642" s="28"/>
      <c r="CC642" s="28"/>
      <c r="CD642" s="28"/>
      <c r="CE642" s="28"/>
      <c r="CF642" s="28"/>
      <c r="CG642" s="28"/>
      <c r="CH642" s="28"/>
      <c r="CI642" s="28"/>
      <c r="CJ642" s="28"/>
      <c r="CK642" s="28"/>
      <c r="CL642" s="28"/>
      <c r="CM642" s="28"/>
      <c r="CN642" s="28"/>
      <c r="CO642" s="28"/>
      <c r="CP642" s="28"/>
      <c r="CQ642" s="28"/>
      <c r="CR642" s="28"/>
      <c r="CS642" s="28"/>
      <c r="CT642" s="28"/>
      <c r="CU642" s="28"/>
      <c r="CV642" s="28"/>
      <c r="CW642" s="28"/>
      <c r="CX642" s="28"/>
      <c r="CY642" s="28"/>
      <c r="CZ642" s="28"/>
      <c r="DA642" s="28"/>
      <c r="DB642" s="28"/>
      <c r="DC642" s="28"/>
      <c r="DD642" s="28"/>
      <c r="DE642" s="28"/>
      <c r="DF642" s="28"/>
      <c r="DG642" s="28"/>
      <c r="DH642" s="28"/>
      <c r="DI642" s="28"/>
      <c r="DJ642" s="28"/>
      <c r="DK642" s="28"/>
      <c r="DL642" s="28"/>
      <c r="DM642" s="28"/>
      <c r="DN642" s="28"/>
      <c r="DO642" s="28"/>
      <c r="DP642" s="28"/>
      <c r="DQ642" s="28"/>
      <c r="DR642" s="28"/>
      <c r="DS642" s="28"/>
      <c r="DT642" s="28"/>
      <c r="DU642" s="28"/>
      <c r="DV642" s="28"/>
      <c r="DW642" s="28"/>
      <c r="DX642" s="28"/>
      <c r="DY642" s="28"/>
      <c r="DZ642" s="28"/>
      <c r="EA642" s="28"/>
      <c r="EB642" s="28"/>
      <c r="EC642" s="28"/>
      <c r="ED642" s="28"/>
      <c r="EE642" s="28"/>
      <c r="EF642" s="28"/>
      <c r="EG642" s="28"/>
      <c r="EH642" s="28"/>
      <c r="EI642" s="28"/>
      <c r="EJ642" s="28"/>
      <c r="EK642" s="28"/>
      <c r="EL642" s="28"/>
      <c r="EM642" s="28"/>
      <c r="EN642" s="28"/>
      <c r="EO642" s="28"/>
      <c r="EP642" s="28"/>
      <c r="EQ642" s="28"/>
      <c r="ER642" s="28"/>
      <c r="ES642" s="28"/>
      <c r="ET642" s="28"/>
      <c r="EU642" s="28"/>
      <c r="EV642" s="28"/>
      <c r="EW642" s="28"/>
      <c r="EX642" s="28"/>
      <c r="EY642" s="28"/>
      <c r="EZ642" s="28"/>
      <c r="FA642" s="28"/>
      <c r="FB642" s="28"/>
      <c r="FC642" s="28"/>
      <c r="FD642" s="28"/>
      <c r="FE642" s="28"/>
      <c r="FF642" s="43"/>
      <c r="FG642" s="43"/>
    </row>
    <row r="643" spans="1:163" x14ac:dyDescent="0.25">
      <c r="A643" s="27" t="str">
        <f t="shared" si="9"/>
        <v>IR004004000000000000000000000000000000</v>
      </c>
      <c r="B643" s="27" t="s">
        <v>694</v>
      </c>
      <c r="C643" s="23" t="s">
        <v>2630</v>
      </c>
      <c r="D643" s="23" t="s">
        <v>711</v>
      </c>
      <c r="E643" s="23" t="s">
        <v>711</v>
      </c>
      <c r="F643" s="21" t="s">
        <v>697</v>
      </c>
      <c r="G643" s="21" t="s">
        <v>697</v>
      </c>
      <c r="H643" s="23" t="s">
        <v>697</v>
      </c>
      <c r="I643" s="21" t="s">
        <v>697</v>
      </c>
      <c r="J643" s="23" t="s">
        <v>697</v>
      </c>
      <c r="K643" s="64" t="s">
        <v>697</v>
      </c>
      <c r="L643" s="23" t="s">
        <v>697</v>
      </c>
      <c r="M643" s="23" t="s">
        <v>697</v>
      </c>
      <c r="N643" s="23" t="s">
        <v>697</v>
      </c>
      <c r="O643" s="23" t="s">
        <v>697</v>
      </c>
      <c r="P643" s="27">
        <v>0</v>
      </c>
      <c r="Q643" s="27" t="s">
        <v>698</v>
      </c>
      <c r="R643" s="27" t="s">
        <v>698</v>
      </c>
      <c r="S643" s="28" t="s">
        <v>694</v>
      </c>
      <c r="T643" s="28" t="s">
        <v>922</v>
      </c>
      <c r="U643" s="34" t="s">
        <v>1005</v>
      </c>
      <c r="V643" s="52" t="s">
        <v>905</v>
      </c>
      <c r="W643" s="20"/>
      <c r="X643" s="20" t="s">
        <v>4077</v>
      </c>
      <c r="Y643" s="20"/>
      <c r="Z643" s="20"/>
      <c r="AA643" s="20"/>
      <c r="AB643" s="20"/>
      <c r="AC643" s="20"/>
      <c r="AD643" s="20"/>
      <c r="AE643" s="20"/>
      <c r="AF643" s="20"/>
      <c r="AG643" s="20"/>
      <c r="AH643" s="27" t="s">
        <v>4078</v>
      </c>
      <c r="AI643" s="28" t="s">
        <v>698</v>
      </c>
      <c r="AJ643" s="27" t="s">
        <v>694</v>
      </c>
      <c r="AK643" s="27" t="s">
        <v>694</v>
      </c>
      <c r="AL643" s="27" t="s">
        <v>694</v>
      </c>
      <c r="AM643" s="27" t="s">
        <v>694</v>
      </c>
      <c r="AN643" s="27" t="s">
        <v>694</v>
      </c>
      <c r="AO643" s="27" t="s">
        <v>694</v>
      </c>
      <c r="AP643" s="27" t="s">
        <v>694</v>
      </c>
      <c r="AQ643" s="27" t="s">
        <v>694</v>
      </c>
      <c r="AR643" s="27" t="s">
        <v>694</v>
      </c>
      <c r="AS643" s="27" t="s">
        <v>694</v>
      </c>
      <c r="AT643" s="27" t="s">
        <v>694</v>
      </c>
      <c r="AU643" s="27" t="s">
        <v>694</v>
      </c>
      <c r="AV643" s="27" t="s">
        <v>694</v>
      </c>
      <c r="AW643" s="27" t="s">
        <v>694</v>
      </c>
      <c r="AX643" s="27" t="s">
        <v>694</v>
      </c>
      <c r="AY643" s="27" t="s">
        <v>694</v>
      </c>
      <c r="AZ643" s="27" t="s">
        <v>694</v>
      </c>
      <c r="BA643" s="27" t="s">
        <v>694</v>
      </c>
      <c r="BB643" s="27" t="s">
        <v>694</v>
      </c>
      <c r="BC643" s="27" t="s">
        <v>694</v>
      </c>
      <c r="BD643" s="27" t="s">
        <v>694</v>
      </c>
      <c r="BE643" s="27" t="s">
        <v>694</v>
      </c>
      <c r="BF643" s="27" t="s">
        <v>694</v>
      </c>
      <c r="BG643" s="27" t="s">
        <v>694</v>
      </c>
      <c r="BH643" s="27" t="s">
        <v>694</v>
      </c>
      <c r="BI643" s="27" t="s">
        <v>694</v>
      </c>
      <c r="BJ643" s="27" t="s">
        <v>694</v>
      </c>
      <c r="BK643" s="27" t="s">
        <v>694</v>
      </c>
      <c r="BL643" s="27" t="s">
        <v>694</v>
      </c>
      <c r="BM643" s="27" t="s">
        <v>694</v>
      </c>
      <c r="BN643" s="27" t="s">
        <v>694</v>
      </c>
      <c r="BO643" s="27" t="s">
        <v>694</v>
      </c>
      <c r="BP643" s="27" t="s">
        <v>694</v>
      </c>
      <c r="BQ643" s="27" t="s">
        <v>694</v>
      </c>
      <c r="BR643" s="27" t="s">
        <v>694</v>
      </c>
      <c r="BS643" s="27" t="s">
        <v>694</v>
      </c>
      <c r="BT643" s="27" t="s">
        <v>694</v>
      </c>
      <c r="BU643" s="27" t="s">
        <v>694</v>
      </c>
      <c r="BV643" s="27" t="s">
        <v>694</v>
      </c>
      <c r="BW643" s="27" t="s">
        <v>694</v>
      </c>
      <c r="BX643" s="27" t="s">
        <v>694</v>
      </c>
      <c r="BY643" s="27" t="s">
        <v>694</v>
      </c>
      <c r="BZ643" s="27" t="s">
        <v>694</v>
      </c>
      <c r="CA643" s="27" t="s">
        <v>694</v>
      </c>
      <c r="CB643" s="27" t="s">
        <v>694</v>
      </c>
      <c r="CC643" s="27" t="s">
        <v>694</v>
      </c>
      <c r="CD643" s="27" t="s">
        <v>694</v>
      </c>
      <c r="CE643" s="27" t="s">
        <v>694</v>
      </c>
      <c r="CF643" s="27" t="s">
        <v>694</v>
      </c>
      <c r="CG643" s="27" t="s">
        <v>694</v>
      </c>
      <c r="CH643" s="27" t="s">
        <v>694</v>
      </c>
      <c r="CI643" s="27" t="s">
        <v>694</v>
      </c>
      <c r="CJ643" s="27" t="s">
        <v>694</v>
      </c>
      <c r="CK643" s="27" t="s">
        <v>694</v>
      </c>
      <c r="CL643" s="27" t="s">
        <v>694</v>
      </c>
      <c r="CM643" s="27" t="s">
        <v>694</v>
      </c>
      <c r="CN643" s="27" t="s">
        <v>694</v>
      </c>
      <c r="CO643" s="27" t="s">
        <v>694</v>
      </c>
      <c r="CP643" s="27" t="s">
        <v>694</v>
      </c>
      <c r="CQ643" s="27" t="s">
        <v>694</v>
      </c>
      <c r="CR643" s="27" t="s">
        <v>694</v>
      </c>
      <c r="CS643" s="27" t="s">
        <v>694</v>
      </c>
      <c r="CT643" s="27" t="s">
        <v>694</v>
      </c>
      <c r="CU643" s="27" t="s">
        <v>694</v>
      </c>
      <c r="CV643" s="27" t="s">
        <v>694</v>
      </c>
      <c r="CW643" s="27" t="s">
        <v>694</v>
      </c>
      <c r="CX643" s="27" t="s">
        <v>694</v>
      </c>
      <c r="CY643" s="27" t="s">
        <v>694</v>
      </c>
      <c r="CZ643" s="27" t="s">
        <v>694</v>
      </c>
      <c r="DA643" s="27" t="s">
        <v>694</v>
      </c>
      <c r="DB643" s="27" t="s">
        <v>694</v>
      </c>
      <c r="DC643" s="27" t="s">
        <v>694</v>
      </c>
      <c r="DD643" s="27" t="s">
        <v>694</v>
      </c>
      <c r="DE643" s="27" t="s">
        <v>694</v>
      </c>
      <c r="DF643" s="27" t="s">
        <v>694</v>
      </c>
      <c r="DG643" s="27" t="s">
        <v>694</v>
      </c>
      <c r="DH643" s="27" t="s">
        <v>694</v>
      </c>
      <c r="DI643" s="27" t="s">
        <v>694</v>
      </c>
      <c r="DJ643" s="27" t="s">
        <v>694</v>
      </c>
      <c r="DK643" s="27" t="s">
        <v>694</v>
      </c>
      <c r="DL643" s="27" t="s">
        <v>694</v>
      </c>
      <c r="DM643" s="27" t="s">
        <v>694</v>
      </c>
      <c r="DN643" s="27" t="s">
        <v>694</v>
      </c>
      <c r="DO643" s="27" t="s">
        <v>694</v>
      </c>
      <c r="DP643" s="27" t="s">
        <v>694</v>
      </c>
      <c r="DQ643" s="27" t="s">
        <v>694</v>
      </c>
      <c r="DR643" s="27" t="s">
        <v>694</v>
      </c>
      <c r="DS643" s="27" t="s">
        <v>694</v>
      </c>
      <c r="DT643" s="27" t="s">
        <v>694</v>
      </c>
      <c r="DU643" s="27" t="s">
        <v>694</v>
      </c>
      <c r="DV643" s="27" t="s">
        <v>694</v>
      </c>
      <c r="DW643" s="27" t="s">
        <v>694</v>
      </c>
      <c r="DX643" s="27" t="s">
        <v>694</v>
      </c>
      <c r="DY643" s="27" t="s">
        <v>694</v>
      </c>
      <c r="DZ643" s="27" t="s">
        <v>694</v>
      </c>
      <c r="EA643" s="27" t="s">
        <v>694</v>
      </c>
      <c r="EB643" s="27" t="s">
        <v>694</v>
      </c>
      <c r="EC643" s="27" t="s">
        <v>694</v>
      </c>
      <c r="ED643" s="27" t="s">
        <v>694</v>
      </c>
      <c r="EE643" s="27" t="s">
        <v>694</v>
      </c>
      <c r="EF643" s="27" t="s">
        <v>694</v>
      </c>
      <c r="EG643" s="27" t="s">
        <v>694</v>
      </c>
      <c r="EH643" s="27" t="s">
        <v>694</v>
      </c>
      <c r="EI643" s="27" t="s">
        <v>694</v>
      </c>
      <c r="EJ643" s="27" t="s">
        <v>694</v>
      </c>
      <c r="EK643" s="27" t="s">
        <v>694</v>
      </c>
      <c r="EL643" s="27" t="s">
        <v>694</v>
      </c>
      <c r="EM643" s="27" t="s">
        <v>694</v>
      </c>
      <c r="EN643" s="27" t="s">
        <v>694</v>
      </c>
      <c r="EO643" s="27" t="s">
        <v>694</v>
      </c>
      <c r="EP643" s="27" t="s">
        <v>694</v>
      </c>
      <c r="EQ643" s="27" t="s">
        <v>694</v>
      </c>
      <c r="ER643" s="27" t="s">
        <v>694</v>
      </c>
      <c r="ES643" s="27" t="s">
        <v>694</v>
      </c>
      <c r="ET643" s="27" t="s">
        <v>694</v>
      </c>
      <c r="EU643" s="27" t="s">
        <v>694</v>
      </c>
      <c r="EV643" s="27" t="s">
        <v>694</v>
      </c>
      <c r="EW643" s="27" t="s">
        <v>694</v>
      </c>
      <c r="EX643" s="27" t="s">
        <v>694</v>
      </c>
      <c r="EY643" s="27" t="s">
        <v>694</v>
      </c>
      <c r="EZ643" s="27" t="s">
        <v>2708</v>
      </c>
      <c r="FA643" s="27" t="s">
        <v>694</v>
      </c>
      <c r="FB643" s="27" t="s">
        <v>694</v>
      </c>
      <c r="FC643" s="27"/>
      <c r="FD643" s="27" t="s">
        <v>694</v>
      </c>
      <c r="FE643" s="27" t="s">
        <v>694</v>
      </c>
      <c r="FF643" s="42"/>
      <c r="FG643" s="42"/>
    </row>
    <row r="644" spans="1:163" x14ac:dyDescent="0.25">
      <c r="A644" s="27" t="str">
        <f t="shared" si="9"/>
        <v>IR004004001000000000000000000000000000</v>
      </c>
      <c r="B644" s="27" t="s">
        <v>2599</v>
      </c>
      <c r="C644" s="23" t="s">
        <v>2630</v>
      </c>
      <c r="D644" s="23" t="s">
        <v>711</v>
      </c>
      <c r="E644" s="23" t="s">
        <v>711</v>
      </c>
      <c r="F644" s="21" t="s">
        <v>702</v>
      </c>
      <c r="G644" s="21" t="s">
        <v>697</v>
      </c>
      <c r="H644" s="23" t="s">
        <v>697</v>
      </c>
      <c r="I644" s="21" t="s">
        <v>697</v>
      </c>
      <c r="J644" s="23" t="s">
        <v>697</v>
      </c>
      <c r="K644" s="64" t="s">
        <v>697</v>
      </c>
      <c r="L644" s="23" t="s">
        <v>697</v>
      </c>
      <c r="M644" s="23" t="s">
        <v>697</v>
      </c>
      <c r="N644" s="23" t="s">
        <v>697</v>
      </c>
      <c r="O644" s="23" t="s">
        <v>697</v>
      </c>
      <c r="P644" s="27">
        <v>0</v>
      </c>
      <c r="Q644" s="27" t="s">
        <v>698</v>
      </c>
      <c r="R644" s="27" t="s">
        <v>698</v>
      </c>
      <c r="S644" s="28" t="s">
        <v>694</v>
      </c>
      <c r="T644" s="28" t="s">
        <v>922</v>
      </c>
      <c r="U644" s="34" t="s">
        <v>4079</v>
      </c>
      <c r="V644" s="52" t="s">
        <v>905</v>
      </c>
      <c r="W644" s="20"/>
      <c r="X644" s="20"/>
      <c r="Y644" s="20" t="s">
        <v>4080</v>
      </c>
      <c r="Z644" s="20"/>
      <c r="AA644" s="20"/>
      <c r="AB644" s="20"/>
      <c r="AC644" s="20"/>
      <c r="AD644" s="20"/>
      <c r="AE644" s="20"/>
      <c r="AF644" s="20"/>
      <c r="AG644" s="20"/>
      <c r="AH644" s="27" t="s">
        <v>4081</v>
      </c>
      <c r="AI644" s="28" t="s">
        <v>698</v>
      </c>
      <c r="AJ644" s="27" t="s">
        <v>698</v>
      </c>
      <c r="AK644" s="27" t="s">
        <v>698</v>
      </c>
      <c r="AL644" s="27" t="s">
        <v>698</v>
      </c>
      <c r="AM644" s="27" t="s">
        <v>698</v>
      </c>
      <c r="AN644" s="27" t="s">
        <v>698</v>
      </c>
      <c r="AO644" s="27" t="s">
        <v>698</v>
      </c>
      <c r="AP644" s="27" t="s">
        <v>698</v>
      </c>
      <c r="AQ644" s="27" t="s">
        <v>698</v>
      </c>
      <c r="AR644" s="27" t="s">
        <v>698</v>
      </c>
      <c r="AS644" s="27" t="s">
        <v>698</v>
      </c>
      <c r="AT644" s="27" t="s">
        <v>698</v>
      </c>
      <c r="AU644" s="27" t="s">
        <v>698</v>
      </c>
      <c r="AV644" s="27" t="s">
        <v>698</v>
      </c>
      <c r="AW644" s="27" t="s">
        <v>698</v>
      </c>
      <c r="AX644" s="27" t="s">
        <v>698</v>
      </c>
      <c r="AY644" s="27" t="s">
        <v>698</v>
      </c>
      <c r="AZ644" s="27" t="s">
        <v>698</v>
      </c>
      <c r="BA644" s="27" t="s">
        <v>698</v>
      </c>
      <c r="BB644" s="27" t="s">
        <v>698</v>
      </c>
      <c r="BC644" s="27" t="s">
        <v>698</v>
      </c>
      <c r="BD644" s="27" t="s">
        <v>698</v>
      </c>
      <c r="BE644" s="27" t="s">
        <v>698</v>
      </c>
      <c r="BF644" s="27" t="s">
        <v>698</v>
      </c>
      <c r="BG644" s="27" t="s">
        <v>698</v>
      </c>
      <c r="BH644" s="27" t="s">
        <v>698</v>
      </c>
      <c r="BI644" s="27" t="s">
        <v>698</v>
      </c>
      <c r="BJ644" s="27" t="s">
        <v>698</v>
      </c>
      <c r="BK644" s="27" t="s">
        <v>698</v>
      </c>
      <c r="BL644" s="27" t="s">
        <v>698</v>
      </c>
      <c r="BM644" s="27" t="s">
        <v>698</v>
      </c>
      <c r="BN644" s="27" t="s">
        <v>698</v>
      </c>
      <c r="BO644" s="27" t="s">
        <v>698</v>
      </c>
      <c r="BP644" s="27" t="s">
        <v>698</v>
      </c>
      <c r="BQ644" s="27" t="s">
        <v>698</v>
      </c>
      <c r="BR644" s="27" t="s">
        <v>698</v>
      </c>
      <c r="BS644" s="27" t="s">
        <v>698</v>
      </c>
      <c r="BT644" s="27" t="s">
        <v>698</v>
      </c>
      <c r="BU644" s="27" t="s">
        <v>698</v>
      </c>
      <c r="BV644" s="27" t="s">
        <v>698</v>
      </c>
      <c r="BW644" s="27" t="s">
        <v>698</v>
      </c>
      <c r="BX644" s="27" t="s">
        <v>698</v>
      </c>
      <c r="BY644" s="27" t="s">
        <v>698</v>
      </c>
      <c r="BZ644" s="27" t="s">
        <v>698</v>
      </c>
      <c r="CA644" s="27" t="s">
        <v>698</v>
      </c>
      <c r="CB644" s="27" t="s">
        <v>698</v>
      </c>
      <c r="CC644" s="27" t="s">
        <v>698</v>
      </c>
      <c r="CD644" s="27" t="s">
        <v>698</v>
      </c>
      <c r="CE644" s="27" t="s">
        <v>698</v>
      </c>
      <c r="CF644" s="27" t="s">
        <v>698</v>
      </c>
      <c r="CG644" s="27" t="s">
        <v>698</v>
      </c>
      <c r="CH644" s="27" t="s">
        <v>698</v>
      </c>
      <c r="CI644" s="27" t="s">
        <v>698</v>
      </c>
      <c r="CJ644" s="27" t="s">
        <v>698</v>
      </c>
      <c r="CK644" s="27" t="s">
        <v>698</v>
      </c>
      <c r="CL644" s="27" t="s">
        <v>698</v>
      </c>
      <c r="CM644" s="27" t="s">
        <v>698</v>
      </c>
      <c r="CN644" s="27" t="s">
        <v>698</v>
      </c>
      <c r="CO644" s="27" t="s">
        <v>698</v>
      </c>
      <c r="CP644" s="27" t="s">
        <v>698</v>
      </c>
      <c r="CQ644" s="27" t="s">
        <v>698</v>
      </c>
      <c r="CR644" s="27" t="s">
        <v>698</v>
      </c>
      <c r="CS644" s="27" t="s">
        <v>698</v>
      </c>
      <c r="CT644" s="27" t="s">
        <v>698</v>
      </c>
      <c r="CU644" s="27" t="s">
        <v>698</v>
      </c>
      <c r="CV644" s="27" t="s">
        <v>698</v>
      </c>
      <c r="CW644" s="27" t="s">
        <v>698</v>
      </c>
      <c r="CX644" s="27" t="s">
        <v>698</v>
      </c>
      <c r="CY644" s="27" t="s">
        <v>698</v>
      </c>
      <c r="CZ644" s="27" t="s">
        <v>698</v>
      </c>
      <c r="DA644" s="27" t="s">
        <v>698</v>
      </c>
      <c r="DB644" s="27" t="s">
        <v>698</v>
      </c>
      <c r="DC644" s="27" t="s">
        <v>698</v>
      </c>
      <c r="DD644" s="27" t="s">
        <v>698</v>
      </c>
      <c r="DE644" s="27" t="s">
        <v>698</v>
      </c>
      <c r="DF644" s="27" t="s">
        <v>698</v>
      </c>
      <c r="DG644" s="27" t="s">
        <v>698</v>
      </c>
      <c r="DH644" s="27" t="s">
        <v>698</v>
      </c>
      <c r="DI644" s="27" t="s">
        <v>698</v>
      </c>
      <c r="DJ644" s="27" t="s">
        <v>698</v>
      </c>
      <c r="DK644" s="27" t="s">
        <v>698</v>
      </c>
      <c r="DL644" s="27" t="s">
        <v>698</v>
      </c>
      <c r="DM644" s="27" t="s">
        <v>698</v>
      </c>
      <c r="DN644" s="27" t="s">
        <v>698</v>
      </c>
      <c r="DO644" s="27" t="s">
        <v>698</v>
      </c>
      <c r="DP644" s="27" t="s">
        <v>698</v>
      </c>
      <c r="DQ644" s="27" t="s">
        <v>698</v>
      </c>
      <c r="DR644" s="27" t="s">
        <v>698</v>
      </c>
      <c r="DS644" s="27" t="s">
        <v>698</v>
      </c>
      <c r="DT644" s="27" t="s">
        <v>698</v>
      </c>
      <c r="DU644" s="27" t="s">
        <v>698</v>
      </c>
      <c r="DV644" s="27" t="s">
        <v>698</v>
      </c>
      <c r="DW644" s="27" t="s">
        <v>698</v>
      </c>
      <c r="DX644" s="27" t="s">
        <v>698</v>
      </c>
      <c r="DY644" s="27" t="s">
        <v>698</v>
      </c>
      <c r="DZ644" s="27" t="s">
        <v>698</v>
      </c>
      <c r="EA644" s="27" t="s">
        <v>698</v>
      </c>
      <c r="EB644" s="27" t="s">
        <v>698</v>
      </c>
      <c r="EC644" s="27" t="s">
        <v>698</v>
      </c>
      <c r="ED644" s="27" t="s">
        <v>698</v>
      </c>
      <c r="EE644" s="27" t="s">
        <v>698</v>
      </c>
      <c r="EF644" s="27" t="s">
        <v>698</v>
      </c>
      <c r="EG644" s="27" t="s">
        <v>698</v>
      </c>
      <c r="EH644" s="27" t="s">
        <v>698</v>
      </c>
      <c r="EI644" s="27" t="s">
        <v>698</v>
      </c>
      <c r="EJ644" s="27" t="s">
        <v>698</v>
      </c>
      <c r="EK644" s="27" t="s">
        <v>698</v>
      </c>
      <c r="EL644" s="27" t="s">
        <v>698</v>
      </c>
      <c r="EM644" s="27" t="s">
        <v>698</v>
      </c>
      <c r="EN644" s="27" t="s">
        <v>698</v>
      </c>
      <c r="EO644" s="27" t="s">
        <v>698</v>
      </c>
      <c r="EP644" s="27" t="s">
        <v>698</v>
      </c>
      <c r="EQ644" s="27" t="s">
        <v>698</v>
      </c>
      <c r="ER644" s="27" t="s">
        <v>698</v>
      </c>
      <c r="ES644" s="27" t="s">
        <v>698</v>
      </c>
      <c r="ET644" s="27" t="s">
        <v>698</v>
      </c>
      <c r="EU644" s="27" t="s">
        <v>698</v>
      </c>
      <c r="EV644" s="27" t="s">
        <v>698</v>
      </c>
      <c r="EW644" s="27" t="s">
        <v>2705</v>
      </c>
      <c r="EX644" s="27" t="s">
        <v>2706</v>
      </c>
      <c r="EY644" s="27" t="s">
        <v>2707</v>
      </c>
      <c r="EZ644" s="27" t="s">
        <v>694</v>
      </c>
      <c r="FA644" s="27" t="s">
        <v>694</v>
      </c>
      <c r="FB644" s="27" t="s">
        <v>694</v>
      </c>
      <c r="FC644" s="27"/>
      <c r="FD644" s="27" t="s">
        <v>694</v>
      </c>
      <c r="FE644" s="27" t="s">
        <v>2709</v>
      </c>
      <c r="FF644" s="42"/>
      <c r="FG644" s="42"/>
    </row>
    <row r="645" spans="1:163" x14ac:dyDescent="0.25">
      <c r="A645" s="27" t="str">
        <f t="shared" si="9"/>
        <v>IR004004002000000000000000000000000000</v>
      </c>
      <c r="B645" s="27" t="s">
        <v>2599</v>
      </c>
      <c r="C645" s="23" t="s">
        <v>2630</v>
      </c>
      <c r="D645" s="23" t="s">
        <v>711</v>
      </c>
      <c r="E645" s="23" t="s">
        <v>711</v>
      </c>
      <c r="F645" s="21" t="s">
        <v>707</v>
      </c>
      <c r="G645" s="21" t="s">
        <v>697</v>
      </c>
      <c r="H645" s="23" t="s">
        <v>697</v>
      </c>
      <c r="I645" s="21" t="s">
        <v>697</v>
      </c>
      <c r="J645" s="23" t="s">
        <v>697</v>
      </c>
      <c r="K645" s="64" t="s">
        <v>697</v>
      </c>
      <c r="L645" s="23" t="s">
        <v>697</v>
      </c>
      <c r="M645" s="23" t="s">
        <v>697</v>
      </c>
      <c r="N645" s="23" t="s">
        <v>697</v>
      </c>
      <c r="O645" s="23" t="s">
        <v>697</v>
      </c>
      <c r="P645" s="27">
        <v>0</v>
      </c>
      <c r="Q645" s="27" t="s">
        <v>698</v>
      </c>
      <c r="R645" s="27" t="s">
        <v>698</v>
      </c>
      <c r="S645" s="28" t="s">
        <v>694</v>
      </c>
      <c r="T645" s="28" t="s">
        <v>922</v>
      </c>
      <c r="U645" s="53" t="s">
        <v>4082</v>
      </c>
      <c r="V645" s="52" t="s">
        <v>905</v>
      </c>
      <c r="W645" s="20"/>
      <c r="X645" s="20"/>
      <c r="Y645" s="20" t="s">
        <v>993</v>
      </c>
      <c r="Z645" s="20"/>
      <c r="AA645" s="20"/>
      <c r="AB645" s="20"/>
      <c r="AC645" s="20"/>
      <c r="AD645" s="20"/>
      <c r="AE645" s="20"/>
      <c r="AF645" s="20"/>
      <c r="AG645" s="20"/>
      <c r="AH645" s="27" t="s">
        <v>4083</v>
      </c>
      <c r="AI645" s="28" t="s">
        <v>698</v>
      </c>
      <c r="AJ645" s="27" t="s">
        <v>698</v>
      </c>
      <c r="AK645" s="27" t="s">
        <v>698</v>
      </c>
      <c r="AL645" s="27" t="s">
        <v>698</v>
      </c>
      <c r="AM645" s="27" t="s">
        <v>698</v>
      </c>
      <c r="AN645" s="27" t="s">
        <v>698</v>
      </c>
      <c r="AO645" s="27" t="s">
        <v>698</v>
      </c>
      <c r="AP645" s="27" t="s">
        <v>698</v>
      </c>
      <c r="AQ645" s="27" t="s">
        <v>698</v>
      </c>
      <c r="AR645" s="27" t="s">
        <v>698</v>
      </c>
      <c r="AS645" s="27" t="s">
        <v>698</v>
      </c>
      <c r="AT645" s="27" t="s">
        <v>698</v>
      </c>
      <c r="AU645" s="27" t="s">
        <v>698</v>
      </c>
      <c r="AV645" s="27" t="s">
        <v>698</v>
      </c>
      <c r="AW645" s="27" t="s">
        <v>698</v>
      </c>
      <c r="AX645" s="27" t="s">
        <v>698</v>
      </c>
      <c r="AY645" s="27" t="s">
        <v>698</v>
      </c>
      <c r="AZ645" s="27" t="s">
        <v>698</v>
      </c>
      <c r="BA645" s="27" t="s">
        <v>698</v>
      </c>
      <c r="BB645" s="27" t="s">
        <v>698</v>
      </c>
      <c r="BC645" s="27" t="s">
        <v>698</v>
      </c>
      <c r="BD645" s="27" t="s">
        <v>698</v>
      </c>
      <c r="BE645" s="27" t="s">
        <v>698</v>
      </c>
      <c r="BF645" s="27" t="s">
        <v>698</v>
      </c>
      <c r="BG645" s="27" t="s">
        <v>698</v>
      </c>
      <c r="BH645" s="27" t="s">
        <v>698</v>
      </c>
      <c r="BI645" s="27" t="s">
        <v>698</v>
      </c>
      <c r="BJ645" s="27" t="s">
        <v>698</v>
      </c>
      <c r="BK645" s="27" t="s">
        <v>698</v>
      </c>
      <c r="BL645" s="27" t="s">
        <v>698</v>
      </c>
      <c r="BM645" s="27" t="s">
        <v>698</v>
      </c>
      <c r="BN645" s="27" t="s">
        <v>698</v>
      </c>
      <c r="BO645" s="27" t="s">
        <v>698</v>
      </c>
      <c r="BP645" s="27" t="s">
        <v>698</v>
      </c>
      <c r="BQ645" s="27" t="s">
        <v>698</v>
      </c>
      <c r="BR645" s="27" t="s">
        <v>698</v>
      </c>
      <c r="BS645" s="27" t="s">
        <v>698</v>
      </c>
      <c r="BT645" s="27" t="s">
        <v>698</v>
      </c>
      <c r="BU645" s="27" t="s">
        <v>698</v>
      </c>
      <c r="BV645" s="27" t="s">
        <v>698</v>
      </c>
      <c r="BW645" s="27" t="s">
        <v>698</v>
      </c>
      <c r="BX645" s="27" t="s">
        <v>698</v>
      </c>
      <c r="BY645" s="27" t="s">
        <v>698</v>
      </c>
      <c r="BZ645" s="27" t="s">
        <v>698</v>
      </c>
      <c r="CA645" s="27" t="s">
        <v>698</v>
      </c>
      <c r="CB645" s="27" t="s">
        <v>698</v>
      </c>
      <c r="CC645" s="27" t="s">
        <v>698</v>
      </c>
      <c r="CD645" s="27" t="s">
        <v>698</v>
      </c>
      <c r="CE645" s="27" t="s">
        <v>698</v>
      </c>
      <c r="CF645" s="27" t="s">
        <v>698</v>
      </c>
      <c r="CG645" s="27" t="s">
        <v>698</v>
      </c>
      <c r="CH645" s="27" t="s">
        <v>698</v>
      </c>
      <c r="CI645" s="27" t="s">
        <v>698</v>
      </c>
      <c r="CJ645" s="27" t="s">
        <v>698</v>
      </c>
      <c r="CK645" s="27" t="s">
        <v>698</v>
      </c>
      <c r="CL645" s="27" t="s">
        <v>698</v>
      </c>
      <c r="CM645" s="27" t="s">
        <v>698</v>
      </c>
      <c r="CN645" s="27" t="s">
        <v>698</v>
      </c>
      <c r="CO645" s="27" t="s">
        <v>698</v>
      </c>
      <c r="CP645" s="27" t="s">
        <v>698</v>
      </c>
      <c r="CQ645" s="27" t="s">
        <v>698</v>
      </c>
      <c r="CR645" s="27" t="s">
        <v>698</v>
      </c>
      <c r="CS645" s="27" t="s">
        <v>698</v>
      </c>
      <c r="CT645" s="27" t="s">
        <v>698</v>
      </c>
      <c r="CU645" s="27" t="s">
        <v>698</v>
      </c>
      <c r="CV645" s="27" t="s">
        <v>698</v>
      </c>
      <c r="CW645" s="27" t="s">
        <v>698</v>
      </c>
      <c r="CX645" s="27" t="s">
        <v>698</v>
      </c>
      <c r="CY645" s="27" t="s">
        <v>698</v>
      </c>
      <c r="CZ645" s="27" t="s">
        <v>698</v>
      </c>
      <c r="DA645" s="27" t="s">
        <v>698</v>
      </c>
      <c r="DB645" s="27" t="s">
        <v>698</v>
      </c>
      <c r="DC645" s="27" t="s">
        <v>698</v>
      </c>
      <c r="DD645" s="27" t="s">
        <v>698</v>
      </c>
      <c r="DE645" s="27" t="s">
        <v>698</v>
      </c>
      <c r="DF645" s="27" t="s">
        <v>698</v>
      </c>
      <c r="DG645" s="27" t="s">
        <v>698</v>
      </c>
      <c r="DH645" s="27" t="s">
        <v>698</v>
      </c>
      <c r="DI645" s="27" t="s">
        <v>698</v>
      </c>
      <c r="DJ645" s="27" t="s">
        <v>698</v>
      </c>
      <c r="DK645" s="27" t="s">
        <v>698</v>
      </c>
      <c r="DL645" s="27" t="s">
        <v>698</v>
      </c>
      <c r="DM645" s="27" t="s">
        <v>698</v>
      </c>
      <c r="DN645" s="27" t="s">
        <v>698</v>
      </c>
      <c r="DO645" s="27" t="s">
        <v>698</v>
      </c>
      <c r="DP645" s="27" t="s">
        <v>698</v>
      </c>
      <c r="DQ645" s="27" t="s">
        <v>698</v>
      </c>
      <c r="DR645" s="27" t="s">
        <v>698</v>
      </c>
      <c r="DS645" s="27" t="s">
        <v>698</v>
      </c>
      <c r="DT645" s="27" t="s">
        <v>698</v>
      </c>
      <c r="DU645" s="27" t="s">
        <v>698</v>
      </c>
      <c r="DV645" s="27" t="s">
        <v>698</v>
      </c>
      <c r="DW645" s="27" t="s">
        <v>698</v>
      </c>
      <c r="DX645" s="27" t="s">
        <v>698</v>
      </c>
      <c r="DY645" s="27" t="s">
        <v>698</v>
      </c>
      <c r="DZ645" s="27" t="s">
        <v>698</v>
      </c>
      <c r="EA645" s="27" t="s">
        <v>698</v>
      </c>
      <c r="EB645" s="27" t="s">
        <v>698</v>
      </c>
      <c r="EC645" s="27" t="s">
        <v>698</v>
      </c>
      <c r="ED645" s="27" t="s">
        <v>698</v>
      </c>
      <c r="EE645" s="27" t="s">
        <v>698</v>
      </c>
      <c r="EF645" s="27" t="s">
        <v>698</v>
      </c>
      <c r="EG645" s="27" t="s">
        <v>698</v>
      </c>
      <c r="EH645" s="27" t="s">
        <v>698</v>
      </c>
      <c r="EI645" s="27" t="s">
        <v>698</v>
      </c>
      <c r="EJ645" s="27" t="s">
        <v>698</v>
      </c>
      <c r="EK645" s="27" t="s">
        <v>698</v>
      </c>
      <c r="EL645" s="27" t="s">
        <v>698</v>
      </c>
      <c r="EM645" s="27" t="s">
        <v>698</v>
      </c>
      <c r="EN645" s="27" t="s">
        <v>698</v>
      </c>
      <c r="EO645" s="27" t="s">
        <v>698</v>
      </c>
      <c r="EP645" s="27" t="s">
        <v>698</v>
      </c>
      <c r="EQ645" s="27" t="s">
        <v>698</v>
      </c>
      <c r="ER645" s="27" t="s">
        <v>698</v>
      </c>
      <c r="ES645" s="27" t="s">
        <v>698</v>
      </c>
      <c r="ET645" s="27" t="s">
        <v>698</v>
      </c>
      <c r="EU645" s="27" t="s">
        <v>698</v>
      </c>
      <c r="EV645" s="27" t="s">
        <v>698</v>
      </c>
      <c r="EW645" s="27" t="s">
        <v>2705</v>
      </c>
      <c r="EX645" s="27" t="s">
        <v>2706</v>
      </c>
      <c r="EY645" s="27" t="s">
        <v>2707</v>
      </c>
      <c r="EZ645" s="27" t="s">
        <v>694</v>
      </c>
      <c r="FA645" s="27" t="s">
        <v>694</v>
      </c>
      <c r="FB645" s="27" t="s">
        <v>694</v>
      </c>
      <c r="FC645" s="27"/>
      <c r="FD645" s="27" t="s">
        <v>694</v>
      </c>
      <c r="FE645" s="27" t="s">
        <v>2709</v>
      </c>
      <c r="FF645" s="42"/>
      <c r="FG645" s="42"/>
    </row>
  </sheetData>
  <autoFilter ref="A1:FG645"/>
  <mergeCells count="53">
    <mergeCell ref="FA5:FA6"/>
    <mergeCell ref="FB5:FB6"/>
    <mergeCell ref="FC5:FC6"/>
    <mergeCell ref="FD5:FD6"/>
    <mergeCell ref="FE5:FE6"/>
    <mergeCell ref="Y5:Y6"/>
    <mergeCell ref="EZ5:EZ6"/>
    <mergeCell ref="AA5:AA6"/>
    <mergeCell ref="AB5:AB6"/>
    <mergeCell ref="AC5:AC6"/>
    <mergeCell ref="AD5:AD6"/>
    <mergeCell ref="AE5:AE6"/>
    <mergeCell ref="AF5:AF6"/>
    <mergeCell ref="AG5:AG6"/>
    <mergeCell ref="AI5:AI6"/>
    <mergeCell ref="EW5:EW6"/>
    <mergeCell ref="EX5:EX6"/>
    <mergeCell ref="EY5:EY6"/>
    <mergeCell ref="S5:S6"/>
    <mergeCell ref="T5:T6"/>
    <mergeCell ref="V5:V6"/>
    <mergeCell ref="W5:W6"/>
    <mergeCell ref="X5:X6"/>
    <mergeCell ref="FE3:FE4"/>
    <mergeCell ref="AJ4:BH4"/>
    <mergeCell ref="BI4:BK4"/>
    <mergeCell ref="BL4:BR4"/>
    <mergeCell ref="BS4:BT4"/>
    <mergeCell ref="BU4:CG4"/>
    <mergeCell ref="CH4:CJ4"/>
    <mergeCell ref="CK4:CL4"/>
    <mergeCell ref="CM4:CN4"/>
    <mergeCell ref="CO4:CZ4"/>
    <mergeCell ref="EW3:FD4"/>
    <mergeCell ref="EI4:EM4"/>
    <mergeCell ref="EN4:ER4"/>
    <mergeCell ref="ES4:EV4"/>
    <mergeCell ref="A2:BP2"/>
    <mergeCell ref="A3:T4"/>
    <mergeCell ref="U3:U6"/>
    <mergeCell ref="V3:AG4"/>
    <mergeCell ref="AJ3:EV3"/>
    <mergeCell ref="DA4:DF4"/>
    <mergeCell ref="DG4:DO4"/>
    <mergeCell ref="DP4:DX4"/>
    <mergeCell ref="DY4:EH4"/>
    <mergeCell ref="Z5:Z6"/>
    <mergeCell ref="A5:A6"/>
    <mergeCell ref="B5:B6"/>
    <mergeCell ref="C5:O5"/>
    <mergeCell ref="P5:P6"/>
    <mergeCell ref="Q5:Q6"/>
    <mergeCell ref="R5:R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J170"/>
  <sheetViews>
    <sheetView topLeftCell="A148" workbookViewId="0">
      <selection activeCell="C161" sqref="C161"/>
    </sheetView>
  </sheetViews>
  <sheetFormatPr defaultRowHeight="15" x14ac:dyDescent="0.25"/>
  <cols>
    <col min="1" max="1" width="3.140625" style="32" customWidth="1"/>
    <col min="2" max="2" width="2.7109375" style="32" customWidth="1"/>
    <col min="3" max="3" width="34" style="32" bestFit="1" customWidth="1"/>
    <col min="4" max="16" width="2.7109375" style="32" customWidth="1"/>
    <col min="17" max="17" width="3.5703125" style="32" customWidth="1"/>
    <col min="18" max="18" width="11.5703125" style="32" customWidth="1"/>
    <col min="19" max="20" width="10.5703125" style="32" customWidth="1"/>
    <col min="21" max="21" width="12.85546875" style="32" customWidth="1"/>
    <col min="22" max="22" width="33.28515625" style="32" customWidth="1"/>
    <col min="23" max="33" width="3.7109375" style="32"/>
    <col min="34" max="34" width="24.140625" style="32" customWidth="1"/>
    <col min="35" max="35" width="31.42578125" style="32" bestFit="1" customWidth="1"/>
    <col min="36" max="152" width="3.7109375" style="32" customWidth="1"/>
    <col min="153" max="157" width="7.5703125" style="32" customWidth="1"/>
    <col min="158" max="166" width="9.140625" style="32"/>
  </cols>
  <sheetData>
    <row r="1" spans="1:166" x14ac:dyDescent="0.25">
      <c r="A1" s="57" t="s">
        <v>669</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135"/>
      <c r="BQ1" s="135"/>
      <c r="BR1" s="135"/>
      <c r="BS1" s="135"/>
      <c r="BT1" s="135"/>
      <c r="BU1" s="135"/>
      <c r="BV1" s="135"/>
      <c r="BW1" s="135"/>
      <c r="BX1" s="135"/>
      <c r="BY1" s="135"/>
      <c r="BZ1" s="135"/>
      <c r="CA1" s="135"/>
      <c r="CB1" s="135"/>
      <c r="CC1" s="135"/>
      <c r="CD1" s="135"/>
      <c r="CE1" s="135"/>
      <c r="CF1" s="135"/>
      <c r="CG1" s="135"/>
      <c r="CH1" s="135"/>
      <c r="CI1" s="135"/>
      <c r="CJ1" s="135"/>
      <c r="CK1" s="135"/>
      <c r="CL1" s="135"/>
      <c r="CM1" s="135"/>
      <c r="CN1" s="135"/>
      <c r="CO1" s="135"/>
      <c r="CP1" s="135"/>
      <c r="CQ1" s="135"/>
      <c r="CR1" s="135"/>
      <c r="CS1" s="147"/>
      <c r="CT1" s="135"/>
      <c r="CU1" s="135"/>
      <c r="CV1" s="135"/>
      <c r="CW1" s="135"/>
      <c r="CX1" s="135"/>
      <c r="CY1" s="135"/>
      <c r="CZ1" s="135"/>
      <c r="DA1" s="135"/>
      <c r="DB1" s="135"/>
      <c r="DC1" s="135"/>
      <c r="DD1" s="135"/>
      <c r="DE1" s="135"/>
      <c r="DF1" s="135"/>
      <c r="DG1" s="135"/>
      <c r="DH1" s="135"/>
      <c r="DI1" s="135"/>
      <c r="DJ1" s="135"/>
      <c r="DK1" s="135"/>
      <c r="DL1" s="135"/>
      <c r="DM1" s="135"/>
      <c r="DN1" s="135"/>
      <c r="DO1" s="135"/>
      <c r="DP1" s="135"/>
      <c r="DQ1" s="135"/>
      <c r="DR1" s="135"/>
      <c r="DS1" s="135"/>
      <c r="DT1" s="135"/>
      <c r="DU1" s="135"/>
      <c r="DV1" s="135"/>
      <c r="DW1" s="135"/>
      <c r="DX1" s="135"/>
      <c r="DY1" s="135"/>
      <c r="DZ1" s="135"/>
      <c r="EA1" s="135"/>
      <c r="EB1" s="135"/>
      <c r="EC1" s="135"/>
      <c r="ED1" s="135"/>
      <c r="EE1" s="135"/>
      <c r="EF1" s="135"/>
      <c r="EG1" s="135"/>
      <c r="EH1" s="135"/>
      <c r="EI1" s="135"/>
      <c r="EJ1" s="135"/>
      <c r="EK1" s="135"/>
      <c r="EL1" s="135"/>
      <c r="EM1" s="135"/>
      <c r="EN1" s="135"/>
      <c r="EO1" s="135"/>
      <c r="EP1" s="135"/>
      <c r="EQ1" s="135"/>
      <c r="ER1" s="135"/>
      <c r="ES1" s="135"/>
      <c r="ET1" s="135"/>
      <c r="EU1" s="135"/>
      <c r="EV1" s="135"/>
      <c r="EW1" s="135"/>
      <c r="EX1" s="135"/>
      <c r="EY1" s="135"/>
      <c r="EZ1" s="135"/>
      <c r="FA1" s="135"/>
      <c r="FB1" s="135"/>
      <c r="FC1" s="135"/>
      <c r="FD1" s="135"/>
      <c r="FE1" s="135"/>
      <c r="FF1" s="135"/>
      <c r="FG1" s="135"/>
      <c r="FH1" s="135"/>
      <c r="FI1" s="135"/>
      <c r="FJ1" s="135"/>
    </row>
    <row r="2" spans="1:166" x14ac:dyDescent="0.25">
      <c r="A2" s="647" t="s">
        <v>4084</v>
      </c>
      <c r="B2" s="648"/>
      <c r="C2" s="648"/>
      <c r="D2" s="648"/>
      <c r="E2" s="648"/>
      <c r="F2" s="648"/>
      <c r="G2" s="648"/>
      <c r="H2" s="648"/>
      <c r="I2" s="648"/>
      <c r="J2" s="648"/>
      <c r="K2" s="648"/>
      <c r="L2" s="648"/>
      <c r="M2" s="648"/>
      <c r="N2" s="648"/>
      <c r="O2" s="648"/>
      <c r="P2" s="648"/>
      <c r="Q2" s="648"/>
      <c r="R2" s="648"/>
      <c r="S2" s="648"/>
      <c r="T2" s="648"/>
      <c r="U2" s="648"/>
      <c r="V2" s="648"/>
      <c r="W2" s="648"/>
      <c r="X2" s="648"/>
      <c r="Y2" s="648"/>
      <c r="Z2" s="648"/>
      <c r="AA2" s="648"/>
      <c r="AB2" s="648"/>
      <c r="AC2" s="648"/>
      <c r="AD2" s="648"/>
      <c r="AE2" s="648"/>
      <c r="AF2" s="648"/>
      <c r="AG2" s="648"/>
      <c r="AH2" s="648"/>
      <c r="AI2" s="648"/>
      <c r="AJ2" s="648"/>
      <c r="AK2" s="648"/>
      <c r="AL2" s="648"/>
      <c r="AM2" s="648"/>
      <c r="AN2" s="648"/>
      <c r="AO2" s="648"/>
      <c r="AP2" s="648"/>
      <c r="AQ2" s="648"/>
      <c r="AR2" s="648"/>
      <c r="AS2" s="648"/>
      <c r="AT2" s="648"/>
      <c r="AU2" s="648"/>
      <c r="AV2" s="648"/>
      <c r="AW2" s="648"/>
      <c r="AX2" s="648"/>
      <c r="AY2" s="648"/>
      <c r="AZ2" s="648"/>
      <c r="BA2" s="648"/>
      <c r="BB2" s="648"/>
      <c r="BC2" s="648"/>
      <c r="BD2" s="648"/>
      <c r="BE2" s="648"/>
      <c r="BF2" s="648"/>
      <c r="BG2" s="648"/>
      <c r="BH2" s="648"/>
      <c r="BI2" s="648"/>
      <c r="BJ2" s="648"/>
      <c r="BK2" s="648"/>
      <c r="BL2" s="648"/>
      <c r="BM2" s="648"/>
      <c r="BN2" s="648"/>
      <c r="BO2" s="648"/>
      <c r="BP2" s="167"/>
      <c r="BQ2" s="167"/>
      <c r="BR2" s="167"/>
      <c r="BS2" s="167"/>
      <c r="BT2" s="167"/>
      <c r="BU2" s="167"/>
      <c r="BV2" s="167"/>
      <c r="BW2" s="167"/>
      <c r="BX2" s="168"/>
      <c r="BY2" s="168"/>
      <c r="BZ2" s="167"/>
      <c r="CA2" s="167"/>
      <c r="CB2" s="167"/>
      <c r="CC2" s="167"/>
      <c r="CD2" s="167"/>
      <c r="CE2" s="167"/>
      <c r="CF2" s="167"/>
      <c r="CG2" s="167"/>
      <c r="CH2" s="167"/>
      <c r="CI2" s="167"/>
      <c r="CJ2" s="167"/>
      <c r="CK2" s="167"/>
      <c r="CL2" s="167"/>
      <c r="CM2" s="167"/>
      <c r="CN2" s="167"/>
      <c r="CO2" s="167"/>
      <c r="CP2" s="167"/>
      <c r="CQ2" s="167"/>
      <c r="CR2" s="167"/>
      <c r="CS2" s="167"/>
      <c r="CT2" s="167"/>
      <c r="CU2" s="167"/>
      <c r="CV2" s="167"/>
      <c r="CW2" s="167"/>
      <c r="CX2" s="167"/>
      <c r="CY2" s="167"/>
      <c r="CZ2" s="167"/>
      <c r="DA2" s="167"/>
      <c r="DB2" s="167"/>
      <c r="DC2" s="167"/>
      <c r="DD2" s="167"/>
      <c r="DE2" s="167"/>
      <c r="DF2" s="167"/>
      <c r="DG2" s="167"/>
      <c r="DH2" s="167"/>
      <c r="DI2" s="167"/>
      <c r="DJ2" s="167"/>
      <c r="DK2" s="167"/>
      <c r="DL2" s="167"/>
      <c r="DM2" s="167"/>
      <c r="DN2" s="167"/>
      <c r="DO2" s="167"/>
      <c r="DP2" s="167"/>
      <c r="DQ2" s="167"/>
      <c r="DR2" s="167"/>
      <c r="DS2" s="167"/>
      <c r="DT2" s="167"/>
      <c r="DU2" s="167"/>
      <c r="DV2" s="167"/>
      <c r="DW2" s="167"/>
      <c r="DX2" s="167"/>
      <c r="DY2" s="167"/>
      <c r="DZ2" s="167"/>
      <c r="EA2" s="167"/>
      <c r="EB2" s="167"/>
      <c r="EC2" s="167"/>
      <c r="ED2" s="167"/>
      <c r="EE2" s="167"/>
      <c r="EF2" s="167"/>
      <c r="EG2" s="167"/>
      <c r="EH2" s="167"/>
      <c r="EI2" s="167"/>
      <c r="EJ2" s="167"/>
      <c r="EK2" s="167"/>
      <c r="EL2" s="167"/>
      <c r="EM2" s="167"/>
      <c r="EN2" s="167"/>
      <c r="EO2" s="167"/>
      <c r="EP2" s="165"/>
      <c r="EQ2" s="165"/>
      <c r="ER2" s="165"/>
      <c r="ES2" s="169"/>
      <c r="ET2" s="165"/>
      <c r="EU2" s="165"/>
      <c r="EV2" s="165"/>
      <c r="EW2" s="165"/>
      <c r="EX2" s="169"/>
      <c r="EY2" s="165"/>
      <c r="EZ2" s="165"/>
      <c r="FA2" s="165"/>
      <c r="FB2" s="169"/>
      <c r="FC2" s="165"/>
      <c r="FD2" s="165"/>
      <c r="FE2" s="169"/>
      <c r="FF2" s="165"/>
      <c r="FG2" s="165"/>
      <c r="FH2" s="165"/>
      <c r="FI2" s="169"/>
      <c r="FJ2" s="165"/>
    </row>
    <row r="3" spans="1:166" x14ac:dyDescent="0.25">
      <c r="A3" s="649" t="s">
        <v>671</v>
      </c>
      <c r="B3" s="649"/>
      <c r="C3" s="649"/>
      <c r="D3" s="649"/>
      <c r="E3" s="649"/>
      <c r="F3" s="649"/>
      <c r="G3" s="649"/>
      <c r="H3" s="649"/>
      <c r="I3" s="649"/>
      <c r="J3" s="649"/>
      <c r="K3" s="649"/>
      <c r="L3" s="649"/>
      <c r="M3" s="649"/>
      <c r="N3" s="649"/>
      <c r="O3" s="649"/>
      <c r="P3" s="649"/>
      <c r="Q3" s="649"/>
      <c r="R3" s="649"/>
      <c r="S3" s="649"/>
      <c r="T3" s="649"/>
      <c r="U3" s="649"/>
      <c r="V3" s="640" t="s">
        <v>2602</v>
      </c>
      <c r="W3" s="640" t="s">
        <v>682</v>
      </c>
      <c r="X3" s="650"/>
      <c r="Y3" s="650"/>
      <c r="Z3" s="650"/>
      <c r="AA3" s="650"/>
      <c r="AB3" s="650"/>
      <c r="AC3" s="650"/>
      <c r="AD3" s="650"/>
      <c r="AE3" s="650"/>
      <c r="AF3" s="650"/>
      <c r="AG3" s="650"/>
      <c r="AH3" s="650"/>
      <c r="AI3" s="649" t="s">
        <v>4085</v>
      </c>
      <c r="AJ3" s="649" t="s">
        <v>1092</v>
      </c>
      <c r="AK3" s="649"/>
      <c r="AL3" s="649"/>
      <c r="AM3" s="649"/>
      <c r="AN3" s="649"/>
      <c r="AO3" s="649"/>
      <c r="AP3" s="649"/>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49"/>
      <c r="CC3" s="649"/>
      <c r="CD3" s="649"/>
      <c r="CE3" s="649"/>
      <c r="CF3" s="649"/>
      <c r="CG3" s="649"/>
      <c r="CH3" s="649"/>
      <c r="CI3" s="649"/>
      <c r="CJ3" s="649"/>
      <c r="CK3" s="649"/>
      <c r="CL3" s="649"/>
      <c r="CM3" s="649"/>
      <c r="CN3" s="649"/>
      <c r="CO3" s="649"/>
      <c r="CP3" s="649"/>
      <c r="CQ3" s="649"/>
      <c r="CR3" s="649"/>
      <c r="CS3" s="649"/>
      <c r="CT3" s="649"/>
      <c r="CU3" s="649"/>
      <c r="CV3" s="649"/>
      <c r="CW3" s="649"/>
      <c r="CX3" s="649"/>
      <c r="CY3" s="649"/>
      <c r="CZ3" s="649"/>
      <c r="DA3" s="649"/>
      <c r="DB3" s="649"/>
      <c r="DC3" s="649"/>
      <c r="DD3" s="649"/>
      <c r="DE3" s="649"/>
      <c r="DF3" s="649"/>
      <c r="DG3" s="649"/>
      <c r="DH3" s="649"/>
      <c r="DI3" s="649"/>
      <c r="DJ3" s="649"/>
      <c r="DK3" s="649"/>
      <c r="DL3" s="649"/>
      <c r="DM3" s="649"/>
      <c r="DN3" s="649"/>
      <c r="DO3" s="649"/>
      <c r="DP3" s="649"/>
      <c r="DQ3" s="649"/>
      <c r="DR3" s="649"/>
      <c r="DS3" s="649"/>
      <c r="DT3" s="649"/>
      <c r="DU3" s="649"/>
      <c r="DV3" s="649"/>
      <c r="DW3" s="649"/>
      <c r="DX3" s="649"/>
      <c r="DY3" s="649"/>
      <c r="DZ3" s="649"/>
      <c r="EA3" s="649"/>
      <c r="EB3" s="649"/>
      <c r="EC3" s="649"/>
      <c r="ED3" s="649"/>
      <c r="EE3" s="649"/>
      <c r="EF3" s="649"/>
      <c r="EG3" s="649"/>
      <c r="EH3" s="649"/>
      <c r="EI3" s="649"/>
      <c r="EJ3" s="649"/>
      <c r="EK3" s="649"/>
      <c r="EL3" s="649"/>
      <c r="EM3" s="649"/>
      <c r="EN3" s="649"/>
      <c r="EO3" s="649"/>
      <c r="EP3" s="649"/>
      <c r="EQ3" s="649"/>
      <c r="ER3" s="649"/>
      <c r="ES3" s="649"/>
      <c r="ET3" s="649"/>
      <c r="EU3" s="649"/>
      <c r="EV3" s="649"/>
      <c r="EW3" s="649" t="s">
        <v>2604</v>
      </c>
      <c r="EX3" s="649"/>
      <c r="EY3" s="649"/>
      <c r="EZ3" s="649"/>
      <c r="FA3" s="649" t="s">
        <v>914</v>
      </c>
      <c r="FB3" s="166"/>
      <c r="FC3" s="166"/>
      <c r="FD3" s="166"/>
      <c r="FE3" s="166"/>
      <c r="FF3" s="166"/>
      <c r="FG3" s="166"/>
      <c r="FH3" s="166"/>
      <c r="FI3" s="166"/>
      <c r="FJ3" s="166"/>
    </row>
    <row r="4" spans="1:166" x14ac:dyDescent="0.25">
      <c r="A4" s="649"/>
      <c r="B4" s="649"/>
      <c r="C4" s="649"/>
      <c r="D4" s="649"/>
      <c r="E4" s="649"/>
      <c r="F4" s="649"/>
      <c r="G4" s="649"/>
      <c r="H4" s="649"/>
      <c r="I4" s="649"/>
      <c r="J4" s="649"/>
      <c r="K4" s="649"/>
      <c r="L4" s="649"/>
      <c r="M4" s="649"/>
      <c r="N4" s="649"/>
      <c r="O4" s="649"/>
      <c r="P4" s="649"/>
      <c r="Q4" s="649"/>
      <c r="R4" s="649"/>
      <c r="S4" s="649"/>
      <c r="T4" s="649"/>
      <c r="U4" s="649"/>
      <c r="V4" s="640"/>
      <c r="W4" s="650"/>
      <c r="X4" s="650"/>
      <c r="Y4" s="650"/>
      <c r="Z4" s="650"/>
      <c r="AA4" s="650"/>
      <c r="AB4" s="650"/>
      <c r="AC4" s="650"/>
      <c r="AD4" s="650"/>
      <c r="AE4" s="650"/>
      <c r="AF4" s="650"/>
      <c r="AG4" s="650"/>
      <c r="AH4" s="650"/>
      <c r="AI4" s="649"/>
      <c r="AJ4" s="649" t="s">
        <v>1094</v>
      </c>
      <c r="AK4" s="649"/>
      <c r="AL4" s="649"/>
      <c r="AM4" s="649"/>
      <c r="AN4" s="649"/>
      <c r="AO4" s="649"/>
      <c r="AP4" s="649"/>
      <c r="AQ4" s="649"/>
      <c r="AR4" s="649"/>
      <c r="AS4" s="649"/>
      <c r="AT4" s="649"/>
      <c r="AU4" s="649"/>
      <c r="AV4" s="649"/>
      <c r="AW4" s="649"/>
      <c r="AX4" s="649"/>
      <c r="AY4" s="649"/>
      <c r="AZ4" s="649"/>
      <c r="BA4" s="649"/>
      <c r="BB4" s="649"/>
      <c r="BC4" s="649"/>
      <c r="BD4" s="649"/>
      <c r="BE4" s="649"/>
      <c r="BF4" s="649"/>
      <c r="BG4" s="649"/>
      <c r="BH4" s="649"/>
      <c r="BI4" s="649" t="s">
        <v>749</v>
      </c>
      <c r="BJ4" s="649"/>
      <c r="BK4" s="649"/>
      <c r="BL4" s="649" t="s">
        <v>753</v>
      </c>
      <c r="BM4" s="649"/>
      <c r="BN4" s="649"/>
      <c r="BO4" s="649"/>
      <c r="BP4" s="649"/>
      <c r="BQ4" s="649"/>
      <c r="BR4" s="649"/>
      <c r="BS4" s="649" t="s">
        <v>28</v>
      </c>
      <c r="BT4" s="649"/>
      <c r="BU4" s="649" t="s">
        <v>774</v>
      </c>
      <c r="BV4" s="649"/>
      <c r="BW4" s="649"/>
      <c r="BX4" s="649"/>
      <c r="BY4" s="649"/>
      <c r="BZ4" s="649"/>
      <c r="CA4" s="649"/>
      <c r="CB4" s="649"/>
      <c r="CC4" s="649"/>
      <c r="CD4" s="649"/>
      <c r="CE4" s="649"/>
      <c r="CF4" s="649"/>
      <c r="CG4" s="649"/>
      <c r="CH4" s="649" t="s">
        <v>866</v>
      </c>
      <c r="CI4" s="649"/>
      <c r="CJ4" s="649"/>
      <c r="CK4" s="649" t="s">
        <v>870</v>
      </c>
      <c r="CL4" s="649"/>
      <c r="CM4" s="649" t="s">
        <v>872</v>
      </c>
      <c r="CN4" s="649"/>
      <c r="CO4" s="649" t="s">
        <v>874</v>
      </c>
      <c r="CP4" s="649"/>
      <c r="CQ4" s="649"/>
      <c r="CR4" s="649"/>
      <c r="CS4" s="649"/>
      <c r="CT4" s="649"/>
      <c r="CU4" s="649"/>
      <c r="CV4" s="649"/>
      <c r="CW4" s="649"/>
      <c r="CX4" s="649"/>
      <c r="CY4" s="649"/>
      <c r="CZ4" s="649"/>
      <c r="DA4" s="649" t="s">
        <v>880</v>
      </c>
      <c r="DB4" s="649"/>
      <c r="DC4" s="649"/>
      <c r="DD4" s="649"/>
      <c r="DE4" s="649"/>
      <c r="DF4" s="649"/>
      <c r="DG4" s="649" t="s">
        <v>885</v>
      </c>
      <c r="DH4" s="649"/>
      <c r="DI4" s="649"/>
      <c r="DJ4" s="649"/>
      <c r="DK4" s="649"/>
      <c r="DL4" s="649"/>
      <c r="DM4" s="649"/>
      <c r="DN4" s="649"/>
      <c r="DO4" s="649"/>
      <c r="DP4" s="649" t="s">
        <v>887</v>
      </c>
      <c r="DQ4" s="649"/>
      <c r="DR4" s="649"/>
      <c r="DS4" s="649"/>
      <c r="DT4" s="649"/>
      <c r="DU4" s="649"/>
      <c r="DV4" s="649"/>
      <c r="DW4" s="649"/>
      <c r="DX4" s="649"/>
      <c r="DY4" s="649" t="s">
        <v>891</v>
      </c>
      <c r="DZ4" s="649"/>
      <c r="EA4" s="649"/>
      <c r="EB4" s="649"/>
      <c r="EC4" s="649"/>
      <c r="ED4" s="649"/>
      <c r="EE4" s="649"/>
      <c r="EF4" s="649"/>
      <c r="EG4" s="649"/>
      <c r="EH4" s="649"/>
      <c r="EI4" s="649" t="s">
        <v>894</v>
      </c>
      <c r="EJ4" s="649"/>
      <c r="EK4" s="649"/>
      <c r="EL4" s="649"/>
      <c r="EM4" s="649"/>
      <c r="EN4" s="649" t="s">
        <v>899</v>
      </c>
      <c r="EO4" s="649"/>
      <c r="EP4" s="649"/>
      <c r="EQ4" s="649"/>
      <c r="ER4" s="649"/>
      <c r="ES4" s="649" t="s">
        <v>990</v>
      </c>
      <c r="ET4" s="649"/>
      <c r="EU4" s="649"/>
      <c r="EV4" s="649"/>
      <c r="EW4" s="649"/>
      <c r="EX4" s="649"/>
      <c r="EY4" s="649"/>
      <c r="EZ4" s="649"/>
      <c r="FA4" s="649"/>
      <c r="FB4" s="166"/>
      <c r="FC4" s="166"/>
      <c r="FD4" s="166"/>
      <c r="FE4" s="166"/>
      <c r="FF4" s="166"/>
      <c r="FG4" s="166"/>
      <c r="FH4" s="166"/>
      <c r="FI4" s="166"/>
      <c r="FJ4" s="166"/>
    </row>
    <row r="5" spans="1:166" x14ac:dyDescent="0.25">
      <c r="A5" s="649" t="s">
        <v>1096</v>
      </c>
      <c r="B5" s="649" t="s">
        <v>915</v>
      </c>
      <c r="C5" s="166"/>
      <c r="D5" s="651" t="s">
        <v>916</v>
      </c>
      <c r="E5" s="651"/>
      <c r="F5" s="651"/>
      <c r="G5" s="651"/>
      <c r="H5" s="651"/>
      <c r="I5" s="651"/>
      <c r="J5" s="651"/>
      <c r="K5" s="651"/>
      <c r="L5" s="651"/>
      <c r="M5" s="651"/>
      <c r="N5" s="651"/>
      <c r="O5" s="651"/>
      <c r="P5" s="651"/>
      <c r="Q5" s="649" t="s">
        <v>2605</v>
      </c>
      <c r="R5" s="649" t="s">
        <v>678</v>
      </c>
      <c r="S5" s="649" t="s">
        <v>4086</v>
      </c>
      <c r="T5" s="649" t="s">
        <v>680</v>
      </c>
      <c r="U5" s="640" t="s">
        <v>681</v>
      </c>
      <c r="V5" s="640"/>
      <c r="W5" s="640">
        <v>1</v>
      </c>
      <c r="X5" s="640">
        <v>2</v>
      </c>
      <c r="Y5" s="640">
        <v>3</v>
      </c>
      <c r="Z5" s="640">
        <v>4</v>
      </c>
      <c r="AA5" s="640">
        <v>5</v>
      </c>
      <c r="AB5" s="640">
        <v>6</v>
      </c>
      <c r="AC5" s="640">
        <v>7</v>
      </c>
      <c r="AD5" s="640">
        <v>8</v>
      </c>
      <c r="AE5" s="640">
        <v>9</v>
      </c>
      <c r="AF5" s="640">
        <v>10</v>
      </c>
      <c r="AG5" s="640">
        <v>11</v>
      </c>
      <c r="AH5" s="640">
        <v>12</v>
      </c>
      <c r="AI5" s="649"/>
      <c r="AJ5" s="166" t="s">
        <v>703</v>
      </c>
      <c r="AK5" s="166" t="s">
        <v>703</v>
      </c>
      <c r="AL5" s="166" t="s">
        <v>703</v>
      </c>
      <c r="AM5" s="166" t="s">
        <v>703</v>
      </c>
      <c r="AN5" s="166" t="s">
        <v>703</v>
      </c>
      <c r="AO5" s="166" t="s">
        <v>703</v>
      </c>
      <c r="AP5" s="166" t="s">
        <v>703</v>
      </c>
      <c r="AQ5" s="166" t="s">
        <v>703</v>
      </c>
      <c r="AR5" s="166" t="s">
        <v>703</v>
      </c>
      <c r="AS5" s="166" t="s">
        <v>703</v>
      </c>
      <c r="AT5" s="166" t="s">
        <v>1098</v>
      </c>
      <c r="AU5" s="166" t="s">
        <v>1098</v>
      </c>
      <c r="AV5" s="166" t="s">
        <v>1098</v>
      </c>
      <c r="AW5" s="166" t="s">
        <v>1098</v>
      </c>
      <c r="AX5" s="166" t="s">
        <v>1098</v>
      </c>
      <c r="AY5" s="166" t="s">
        <v>1098</v>
      </c>
      <c r="AZ5" s="166" t="s">
        <v>1098</v>
      </c>
      <c r="BA5" s="166" t="s">
        <v>1098</v>
      </c>
      <c r="BB5" s="166" t="s">
        <v>1098</v>
      </c>
      <c r="BC5" s="166" t="s">
        <v>1098</v>
      </c>
      <c r="BD5" s="166" t="s">
        <v>1098</v>
      </c>
      <c r="BE5" s="166" t="s">
        <v>1098</v>
      </c>
      <c r="BF5" s="166" t="s">
        <v>1098</v>
      </c>
      <c r="BG5" s="166" t="s">
        <v>1098</v>
      </c>
      <c r="BH5" s="166" t="s">
        <v>1098</v>
      </c>
      <c r="BI5" s="166" t="s">
        <v>703</v>
      </c>
      <c r="BJ5" s="166" t="s">
        <v>703</v>
      </c>
      <c r="BK5" s="166" t="s">
        <v>1098</v>
      </c>
      <c r="BL5" s="166" t="s">
        <v>703</v>
      </c>
      <c r="BM5" s="166" t="s">
        <v>703</v>
      </c>
      <c r="BN5" s="166" t="s">
        <v>703</v>
      </c>
      <c r="BO5" s="166" t="s">
        <v>1098</v>
      </c>
      <c r="BP5" s="166" t="s">
        <v>1098</v>
      </c>
      <c r="BQ5" s="166" t="s">
        <v>1098</v>
      </c>
      <c r="BR5" s="166" t="s">
        <v>1098</v>
      </c>
      <c r="BS5" s="166" t="s">
        <v>703</v>
      </c>
      <c r="BT5" s="166" t="s">
        <v>703</v>
      </c>
      <c r="BU5" s="166" t="s">
        <v>703</v>
      </c>
      <c r="BV5" s="166" t="s">
        <v>703</v>
      </c>
      <c r="BW5" s="166" t="s">
        <v>703</v>
      </c>
      <c r="BX5" s="166" t="s">
        <v>703</v>
      </c>
      <c r="BY5" s="166" t="s">
        <v>703</v>
      </c>
      <c r="BZ5" s="166" t="s">
        <v>703</v>
      </c>
      <c r="CA5" s="166" t="s">
        <v>703</v>
      </c>
      <c r="CB5" s="166" t="s">
        <v>703</v>
      </c>
      <c r="CC5" s="166" t="s">
        <v>703</v>
      </c>
      <c r="CD5" s="166" t="s">
        <v>703</v>
      </c>
      <c r="CE5" s="166" t="s">
        <v>703</v>
      </c>
      <c r="CF5" s="166" t="s">
        <v>703</v>
      </c>
      <c r="CG5" s="166" t="s">
        <v>703</v>
      </c>
      <c r="CH5" s="166" t="s">
        <v>703</v>
      </c>
      <c r="CI5" s="166" t="s">
        <v>1098</v>
      </c>
      <c r="CJ5" s="166" t="s">
        <v>1098</v>
      </c>
      <c r="CK5" s="166" t="s">
        <v>703</v>
      </c>
      <c r="CL5" s="166" t="s">
        <v>1098</v>
      </c>
      <c r="CM5" s="166" t="s">
        <v>703</v>
      </c>
      <c r="CN5" s="166" t="s">
        <v>1098</v>
      </c>
      <c r="CO5" s="166" t="s">
        <v>703</v>
      </c>
      <c r="CP5" s="166" t="s">
        <v>703</v>
      </c>
      <c r="CQ5" s="166" t="s">
        <v>703</v>
      </c>
      <c r="CR5" s="166" t="s">
        <v>703</v>
      </c>
      <c r="CS5" s="166" t="s">
        <v>703</v>
      </c>
      <c r="CT5" s="166" t="s">
        <v>703</v>
      </c>
      <c r="CU5" s="166" t="s">
        <v>1098</v>
      </c>
      <c r="CV5" s="166" t="s">
        <v>1098</v>
      </c>
      <c r="CW5" s="166" t="s">
        <v>1098</v>
      </c>
      <c r="CX5" s="166" t="s">
        <v>1098</v>
      </c>
      <c r="CY5" s="166" t="s">
        <v>1098</v>
      </c>
      <c r="CZ5" s="166" t="s">
        <v>1098</v>
      </c>
      <c r="DA5" s="166" t="s">
        <v>703</v>
      </c>
      <c r="DB5" s="166" t="s">
        <v>703</v>
      </c>
      <c r="DC5" s="166" t="s">
        <v>703</v>
      </c>
      <c r="DD5" s="166" t="s">
        <v>1098</v>
      </c>
      <c r="DE5" s="166" t="s">
        <v>1098</v>
      </c>
      <c r="DF5" s="166" t="s">
        <v>1098</v>
      </c>
      <c r="DG5" s="166" t="s">
        <v>703</v>
      </c>
      <c r="DH5" s="166" t="s">
        <v>703</v>
      </c>
      <c r="DI5" s="166" t="s">
        <v>703</v>
      </c>
      <c r="DJ5" s="166" t="s">
        <v>703</v>
      </c>
      <c r="DK5" s="166" t="s">
        <v>703</v>
      </c>
      <c r="DL5" s="166" t="s">
        <v>703</v>
      </c>
      <c r="DM5" s="166" t="s">
        <v>703</v>
      </c>
      <c r="DN5" s="166" t="s">
        <v>703</v>
      </c>
      <c r="DO5" s="166" t="s">
        <v>1098</v>
      </c>
      <c r="DP5" s="166" t="s">
        <v>703</v>
      </c>
      <c r="DQ5" s="166" t="s">
        <v>703</v>
      </c>
      <c r="DR5" s="166" t="s">
        <v>703</v>
      </c>
      <c r="DS5" s="166" t="s">
        <v>703</v>
      </c>
      <c r="DT5" s="166" t="s">
        <v>703</v>
      </c>
      <c r="DU5" s="166" t="s">
        <v>1098</v>
      </c>
      <c r="DV5" s="166" t="s">
        <v>1098</v>
      </c>
      <c r="DW5" s="166" t="s">
        <v>1098</v>
      </c>
      <c r="DX5" s="166" t="s">
        <v>1098</v>
      </c>
      <c r="DY5" s="166" t="s">
        <v>703</v>
      </c>
      <c r="DZ5" s="166" t="s">
        <v>703</v>
      </c>
      <c r="EA5" s="166" t="s">
        <v>703</v>
      </c>
      <c r="EB5" s="166" t="s">
        <v>703</v>
      </c>
      <c r="EC5" s="166" t="s">
        <v>703</v>
      </c>
      <c r="ED5" s="166" t="s">
        <v>703</v>
      </c>
      <c r="EE5" s="166" t="s">
        <v>703</v>
      </c>
      <c r="EF5" s="166" t="s">
        <v>1098</v>
      </c>
      <c r="EG5" s="166" t="s">
        <v>1098</v>
      </c>
      <c r="EH5" s="166" t="s">
        <v>1098</v>
      </c>
      <c r="EI5" s="166" t="s">
        <v>703</v>
      </c>
      <c r="EJ5" s="166" t="s">
        <v>703</v>
      </c>
      <c r="EK5" s="166" t="s">
        <v>703</v>
      </c>
      <c r="EL5" s="166" t="s">
        <v>703</v>
      </c>
      <c r="EM5" s="166" t="s">
        <v>1098</v>
      </c>
      <c r="EN5" s="166" t="s">
        <v>703</v>
      </c>
      <c r="EO5" s="166" t="s">
        <v>703</v>
      </c>
      <c r="EP5" s="166" t="s">
        <v>703</v>
      </c>
      <c r="EQ5" s="166" t="s">
        <v>703</v>
      </c>
      <c r="ER5" s="166" t="s">
        <v>1098</v>
      </c>
      <c r="ES5" s="166" t="s">
        <v>703</v>
      </c>
      <c r="ET5" s="166" t="s">
        <v>703</v>
      </c>
      <c r="EU5" s="166" t="s">
        <v>703</v>
      </c>
      <c r="EV5" s="166" t="s">
        <v>1098</v>
      </c>
      <c r="EW5" s="649" t="s">
        <v>918</v>
      </c>
      <c r="EX5" s="649" t="s">
        <v>4087</v>
      </c>
      <c r="EY5" s="649" t="s">
        <v>1145</v>
      </c>
      <c r="EZ5" s="649" t="s">
        <v>1146</v>
      </c>
      <c r="FA5" s="649" t="s">
        <v>1162</v>
      </c>
      <c r="FB5" s="166"/>
      <c r="FC5" s="166"/>
      <c r="FD5" s="166"/>
      <c r="FE5" s="166"/>
      <c r="FF5" s="166"/>
      <c r="FG5" s="166"/>
      <c r="FH5" s="166"/>
      <c r="FI5" s="166"/>
      <c r="FJ5" s="166"/>
    </row>
    <row r="6" spans="1:166" x14ac:dyDescent="0.25">
      <c r="A6" s="649"/>
      <c r="B6" s="649"/>
      <c r="C6" s="166"/>
      <c r="D6" s="170" t="s">
        <v>684</v>
      </c>
      <c r="E6" s="170" t="s">
        <v>685</v>
      </c>
      <c r="F6" s="170" t="s">
        <v>686</v>
      </c>
      <c r="G6" s="170" t="s">
        <v>687</v>
      </c>
      <c r="H6" s="170" t="s">
        <v>688</v>
      </c>
      <c r="I6" s="170" t="s">
        <v>689</v>
      </c>
      <c r="J6" s="170" t="s">
        <v>690</v>
      </c>
      <c r="K6" s="170" t="s">
        <v>691</v>
      </c>
      <c r="L6" s="170" t="s">
        <v>692</v>
      </c>
      <c r="M6" s="170" t="s">
        <v>920</v>
      </c>
      <c r="N6" s="170" t="s">
        <v>1104</v>
      </c>
      <c r="O6" s="170" t="s">
        <v>1105</v>
      </c>
      <c r="P6" s="170" t="s">
        <v>1106</v>
      </c>
      <c r="Q6" s="649"/>
      <c r="R6" s="649"/>
      <c r="S6" s="649"/>
      <c r="T6" s="649"/>
      <c r="U6" s="640"/>
      <c r="V6" s="640"/>
      <c r="W6" s="640"/>
      <c r="X6" s="640"/>
      <c r="Y6" s="640"/>
      <c r="Z6" s="640"/>
      <c r="AA6" s="640"/>
      <c r="AB6" s="640"/>
      <c r="AC6" s="640"/>
      <c r="AD6" s="640"/>
      <c r="AE6" s="640"/>
      <c r="AF6" s="640"/>
      <c r="AG6" s="640"/>
      <c r="AH6" s="640"/>
      <c r="AI6" s="649"/>
      <c r="AJ6" s="166" t="s">
        <v>1107</v>
      </c>
      <c r="AK6" s="166" t="s">
        <v>2610</v>
      </c>
      <c r="AL6" s="166" t="s">
        <v>712</v>
      </c>
      <c r="AM6" s="166" t="s">
        <v>714</v>
      </c>
      <c r="AN6" s="166" t="s">
        <v>716</v>
      </c>
      <c r="AO6" s="166" t="s">
        <v>721</v>
      </c>
      <c r="AP6" s="166" t="s">
        <v>2611</v>
      </c>
      <c r="AQ6" s="166" t="s">
        <v>2612</v>
      </c>
      <c r="AR6" s="166" t="s">
        <v>2613</v>
      </c>
      <c r="AS6" s="166" t="s">
        <v>2614</v>
      </c>
      <c r="AT6" s="166" t="s">
        <v>728</v>
      </c>
      <c r="AU6" s="166" t="s">
        <v>2615</v>
      </c>
      <c r="AV6" s="166" t="s">
        <v>2616</v>
      </c>
      <c r="AW6" s="166" t="s">
        <v>730</v>
      </c>
      <c r="AX6" s="166" t="s">
        <v>729</v>
      </c>
      <c r="AY6" s="166" t="s">
        <v>731</v>
      </c>
      <c r="AZ6" s="166" t="s">
        <v>732</v>
      </c>
      <c r="BA6" s="166" t="s">
        <v>733</v>
      </c>
      <c r="BB6" s="166" t="s">
        <v>735</v>
      </c>
      <c r="BC6" s="166" t="s">
        <v>737</v>
      </c>
      <c r="BD6" s="166" t="s">
        <v>1620</v>
      </c>
      <c r="BE6" s="166" t="s">
        <v>741</v>
      </c>
      <c r="BF6" s="166" t="s">
        <v>2584</v>
      </c>
      <c r="BG6" s="166" t="s">
        <v>744</v>
      </c>
      <c r="BH6" s="166" t="s">
        <v>746</v>
      </c>
      <c r="BI6" s="166" t="s">
        <v>2617</v>
      </c>
      <c r="BJ6" s="166" t="s">
        <v>1111</v>
      </c>
      <c r="BK6" s="166" t="s">
        <v>1112</v>
      </c>
      <c r="BL6" s="166" t="s">
        <v>754</v>
      </c>
      <c r="BM6" s="166" t="s">
        <v>2618</v>
      </c>
      <c r="BN6" s="166" t="s">
        <v>756</v>
      </c>
      <c r="BO6" s="166" t="s">
        <v>757</v>
      </c>
      <c r="BP6" s="166" t="s">
        <v>758</v>
      </c>
      <c r="BQ6" s="166" t="s">
        <v>756</v>
      </c>
      <c r="BR6" s="166" t="s">
        <v>759</v>
      </c>
      <c r="BS6" s="166" t="s">
        <v>765</v>
      </c>
      <c r="BT6" s="166" t="s">
        <v>25</v>
      </c>
      <c r="BU6" s="166" t="s">
        <v>2619</v>
      </c>
      <c r="BV6" s="166" t="s">
        <v>792</v>
      </c>
      <c r="BW6" s="166" t="s">
        <v>801</v>
      </c>
      <c r="BX6" s="166" t="s">
        <v>806</v>
      </c>
      <c r="BY6" s="166" t="s">
        <v>819</v>
      </c>
      <c r="BZ6" s="166" t="s">
        <v>2620</v>
      </c>
      <c r="CA6" s="166" t="s">
        <v>2621</v>
      </c>
      <c r="CB6" s="166" t="s">
        <v>2622</v>
      </c>
      <c r="CC6" s="166" t="s">
        <v>2623</v>
      </c>
      <c r="CD6" s="166" t="s">
        <v>2624</v>
      </c>
      <c r="CE6" s="166" t="s">
        <v>2625</v>
      </c>
      <c r="CF6" s="166" t="s">
        <v>1113</v>
      </c>
      <c r="CG6" s="166" t="s">
        <v>2626</v>
      </c>
      <c r="CH6" s="166" t="s">
        <v>2627</v>
      </c>
      <c r="CI6" s="166" t="s">
        <v>869</v>
      </c>
      <c r="CJ6" s="166" t="s">
        <v>1115</v>
      </c>
      <c r="CK6" s="166" t="s">
        <v>1127</v>
      </c>
      <c r="CL6" s="166" t="s">
        <v>1127</v>
      </c>
      <c r="CM6" s="166" t="s">
        <v>873</v>
      </c>
      <c r="CN6" s="166" t="s">
        <v>1127</v>
      </c>
      <c r="CO6" s="166" t="s">
        <v>875</v>
      </c>
      <c r="CP6" s="166" t="s">
        <v>876</v>
      </c>
      <c r="CQ6" s="166" t="s">
        <v>879</v>
      </c>
      <c r="CR6" s="166" t="s">
        <v>877</v>
      </c>
      <c r="CS6" s="166" t="s">
        <v>1117</v>
      </c>
      <c r="CT6" s="166" t="s">
        <v>878</v>
      </c>
      <c r="CU6" s="166" t="s">
        <v>875</v>
      </c>
      <c r="CV6" s="166" t="s">
        <v>876</v>
      </c>
      <c r="CW6" s="166" t="s">
        <v>879</v>
      </c>
      <c r="CX6" s="166" t="s">
        <v>2628</v>
      </c>
      <c r="CY6" s="166" t="s">
        <v>2629</v>
      </c>
      <c r="CZ6" s="166" t="s">
        <v>878</v>
      </c>
      <c r="DA6" s="166" t="s">
        <v>881</v>
      </c>
      <c r="DB6" s="166" t="s">
        <v>882</v>
      </c>
      <c r="DC6" s="166" t="s">
        <v>1118</v>
      </c>
      <c r="DD6" s="166" t="s">
        <v>883</v>
      </c>
      <c r="DE6" s="166" t="s">
        <v>884</v>
      </c>
      <c r="DF6" s="166" t="s">
        <v>1119</v>
      </c>
      <c r="DG6" s="166" t="s">
        <v>1120</v>
      </c>
      <c r="DH6" s="166" t="s">
        <v>886</v>
      </c>
      <c r="DI6" s="166" t="s">
        <v>1121</v>
      </c>
      <c r="DJ6" s="166" t="s">
        <v>1122</v>
      </c>
      <c r="DK6" s="166" t="s">
        <v>1123</v>
      </c>
      <c r="DL6" s="166" t="s">
        <v>1124</v>
      </c>
      <c r="DM6" s="166" t="s">
        <v>1125</v>
      </c>
      <c r="DN6" s="166" t="s">
        <v>1126</v>
      </c>
      <c r="DO6" s="166" t="s">
        <v>1127</v>
      </c>
      <c r="DP6" s="166" t="s">
        <v>1128</v>
      </c>
      <c r="DQ6" s="166" t="s">
        <v>1129</v>
      </c>
      <c r="DR6" s="166" t="s">
        <v>890</v>
      </c>
      <c r="DS6" s="166" t="s">
        <v>1130</v>
      </c>
      <c r="DT6" s="166" t="s">
        <v>888</v>
      </c>
      <c r="DU6" s="166" t="s">
        <v>1131</v>
      </c>
      <c r="DV6" s="166" t="s">
        <v>889</v>
      </c>
      <c r="DW6" s="166" t="s">
        <v>1132</v>
      </c>
      <c r="DX6" s="166" t="s">
        <v>1133</v>
      </c>
      <c r="DY6" s="166" t="s">
        <v>1134</v>
      </c>
      <c r="DZ6" s="166" t="s">
        <v>1135</v>
      </c>
      <c r="EA6" s="166" t="s">
        <v>1136</v>
      </c>
      <c r="EB6" s="166" t="s">
        <v>892</v>
      </c>
      <c r="EC6" s="166" t="s">
        <v>1137</v>
      </c>
      <c r="ED6" s="166" t="s">
        <v>1138</v>
      </c>
      <c r="EE6" s="166" t="s">
        <v>893</v>
      </c>
      <c r="EF6" s="166" t="s">
        <v>1139</v>
      </c>
      <c r="EG6" s="166" t="s">
        <v>1140</v>
      </c>
      <c r="EH6" s="166" t="s">
        <v>1141</v>
      </c>
      <c r="EI6" s="166" t="s">
        <v>895</v>
      </c>
      <c r="EJ6" s="166" t="s">
        <v>896</v>
      </c>
      <c r="EK6" s="166" t="s">
        <v>897</v>
      </c>
      <c r="EL6" s="166" t="s">
        <v>898</v>
      </c>
      <c r="EM6" s="166" t="s">
        <v>1127</v>
      </c>
      <c r="EN6" s="166" t="s">
        <v>901</v>
      </c>
      <c r="EO6" s="166" t="s">
        <v>902</v>
      </c>
      <c r="EP6" s="166" t="s">
        <v>900</v>
      </c>
      <c r="EQ6" s="166" t="s">
        <v>1142</v>
      </c>
      <c r="ER6" s="166" t="s">
        <v>1127</v>
      </c>
      <c r="ES6" s="166" t="s">
        <v>903</v>
      </c>
      <c r="ET6" s="166" t="s">
        <v>904</v>
      </c>
      <c r="EU6" s="166" t="s">
        <v>1142</v>
      </c>
      <c r="EV6" s="166" t="s">
        <v>1127</v>
      </c>
      <c r="EW6" s="649" t="s">
        <v>918</v>
      </c>
      <c r="EX6" s="649" t="s">
        <v>4087</v>
      </c>
      <c r="EY6" s="649"/>
      <c r="EZ6" s="649"/>
      <c r="FA6" s="649"/>
      <c r="FB6" s="166"/>
      <c r="FC6" s="166"/>
      <c r="FD6" s="166"/>
      <c r="FE6" s="166"/>
      <c r="FF6" s="166"/>
      <c r="FG6" s="166"/>
      <c r="FH6" s="166"/>
      <c r="FI6" s="166"/>
      <c r="FJ6" s="166"/>
    </row>
    <row r="7" spans="1:166" x14ac:dyDescent="0.25">
      <c r="A7" s="27"/>
      <c r="B7" s="27" t="s">
        <v>694</v>
      </c>
      <c r="C7" s="27" t="str">
        <f>CONCATENATE(D7,E7,F7,G7,H7,I7,J7,K7,L7,M7,N7,O7,P7)</f>
        <v>IZ000000000000000000000000000000000000</v>
      </c>
      <c r="D7" s="23" t="s">
        <v>4088</v>
      </c>
      <c r="E7" s="23" t="s">
        <v>697</v>
      </c>
      <c r="F7" s="23" t="s">
        <v>697</v>
      </c>
      <c r="G7" s="23" t="s">
        <v>697</v>
      </c>
      <c r="H7" s="23" t="s">
        <v>697</v>
      </c>
      <c r="I7" s="23" t="s">
        <v>697</v>
      </c>
      <c r="J7" s="23" t="s">
        <v>697</v>
      </c>
      <c r="K7" s="23" t="s">
        <v>697</v>
      </c>
      <c r="L7" s="23" t="s">
        <v>697</v>
      </c>
      <c r="M7" s="23" t="s">
        <v>697</v>
      </c>
      <c r="N7" s="23" t="s">
        <v>697</v>
      </c>
      <c r="O7" s="23" t="s">
        <v>697</v>
      </c>
      <c r="P7" s="23" t="s">
        <v>697</v>
      </c>
      <c r="Q7" s="27">
        <v>0</v>
      </c>
      <c r="R7" s="27" t="s">
        <v>698</v>
      </c>
      <c r="S7" s="27" t="s">
        <v>698</v>
      </c>
      <c r="T7" s="27" t="s">
        <v>694</v>
      </c>
      <c r="U7" s="27" t="s">
        <v>922</v>
      </c>
      <c r="V7" s="34" t="s">
        <v>4089</v>
      </c>
      <c r="W7" s="20" t="s">
        <v>4090</v>
      </c>
      <c r="X7" s="20"/>
      <c r="Y7" s="20"/>
      <c r="Z7" s="20"/>
      <c r="AA7" s="20"/>
      <c r="AB7" s="20"/>
      <c r="AC7" s="20"/>
      <c r="AD7" s="20"/>
      <c r="AE7" s="20"/>
      <c r="AF7" s="20"/>
      <c r="AG7" s="20"/>
      <c r="AH7" s="20"/>
      <c r="AI7" s="27" t="s">
        <v>4091</v>
      </c>
      <c r="AJ7" s="27" t="s">
        <v>694</v>
      </c>
      <c r="AK7" s="27" t="s">
        <v>694</v>
      </c>
      <c r="AL7" s="27" t="s">
        <v>694</v>
      </c>
      <c r="AM7" s="27" t="s">
        <v>694</v>
      </c>
      <c r="AN7" s="27" t="s">
        <v>694</v>
      </c>
      <c r="AO7" s="27" t="s">
        <v>694</v>
      </c>
      <c r="AP7" s="27" t="s">
        <v>694</v>
      </c>
      <c r="AQ7" s="27" t="s">
        <v>694</v>
      </c>
      <c r="AR7" s="27" t="s">
        <v>694</v>
      </c>
      <c r="AS7" s="27" t="s">
        <v>694</v>
      </c>
      <c r="AT7" s="27" t="s">
        <v>694</v>
      </c>
      <c r="AU7" s="27" t="s">
        <v>694</v>
      </c>
      <c r="AV7" s="27" t="s">
        <v>694</v>
      </c>
      <c r="AW7" s="27" t="s">
        <v>694</v>
      </c>
      <c r="AX7" s="27" t="s">
        <v>694</v>
      </c>
      <c r="AY7" s="27" t="s">
        <v>694</v>
      </c>
      <c r="AZ7" s="27" t="s">
        <v>694</v>
      </c>
      <c r="BA7" s="27" t="s">
        <v>694</v>
      </c>
      <c r="BB7" s="27" t="s">
        <v>694</v>
      </c>
      <c r="BC7" s="27" t="s">
        <v>694</v>
      </c>
      <c r="BD7" s="27" t="s">
        <v>694</v>
      </c>
      <c r="BE7" s="27" t="s">
        <v>694</v>
      </c>
      <c r="BF7" s="27" t="s">
        <v>694</v>
      </c>
      <c r="BG7" s="27" t="s">
        <v>694</v>
      </c>
      <c r="BH7" s="27" t="s">
        <v>694</v>
      </c>
      <c r="BI7" s="27" t="s">
        <v>694</v>
      </c>
      <c r="BJ7" s="27" t="s">
        <v>694</v>
      </c>
      <c r="BK7" s="27" t="s">
        <v>694</v>
      </c>
      <c r="BL7" s="27" t="s">
        <v>694</v>
      </c>
      <c r="BM7" s="27" t="s">
        <v>694</v>
      </c>
      <c r="BN7" s="27" t="s">
        <v>694</v>
      </c>
      <c r="BO7" s="27" t="s">
        <v>694</v>
      </c>
      <c r="BP7" s="27" t="s">
        <v>694</v>
      </c>
      <c r="BQ7" s="27" t="s">
        <v>694</v>
      </c>
      <c r="BR7" s="27" t="s">
        <v>694</v>
      </c>
      <c r="BS7" s="27" t="s">
        <v>694</v>
      </c>
      <c r="BT7" s="27" t="s">
        <v>694</v>
      </c>
      <c r="BU7" s="27" t="s">
        <v>694</v>
      </c>
      <c r="BV7" s="27" t="s">
        <v>694</v>
      </c>
      <c r="BW7" s="27" t="s">
        <v>694</v>
      </c>
      <c r="BX7" s="27" t="s">
        <v>694</v>
      </c>
      <c r="BY7" s="27" t="s">
        <v>694</v>
      </c>
      <c r="BZ7" s="27" t="s">
        <v>694</v>
      </c>
      <c r="CA7" s="27" t="s">
        <v>694</v>
      </c>
      <c r="CB7" s="27" t="s">
        <v>694</v>
      </c>
      <c r="CC7" s="27" t="s">
        <v>694</v>
      </c>
      <c r="CD7" s="27" t="s">
        <v>694</v>
      </c>
      <c r="CE7" s="27" t="s">
        <v>694</v>
      </c>
      <c r="CF7" s="27" t="s">
        <v>694</v>
      </c>
      <c r="CG7" s="27" t="s">
        <v>694</v>
      </c>
      <c r="CH7" s="27" t="s">
        <v>694</v>
      </c>
      <c r="CI7" s="27" t="s">
        <v>694</v>
      </c>
      <c r="CJ7" s="27" t="s">
        <v>694</v>
      </c>
      <c r="CK7" s="27" t="s">
        <v>694</v>
      </c>
      <c r="CL7" s="27" t="s">
        <v>694</v>
      </c>
      <c r="CM7" s="27" t="s">
        <v>694</v>
      </c>
      <c r="CN7" s="27" t="s">
        <v>694</v>
      </c>
      <c r="CO7" s="27" t="s">
        <v>694</v>
      </c>
      <c r="CP7" s="27" t="s">
        <v>694</v>
      </c>
      <c r="CQ7" s="27" t="s">
        <v>694</v>
      </c>
      <c r="CR7" s="27" t="s">
        <v>694</v>
      </c>
      <c r="CS7" s="27" t="s">
        <v>694</v>
      </c>
      <c r="CT7" s="27" t="s">
        <v>694</v>
      </c>
      <c r="CU7" s="27" t="s">
        <v>694</v>
      </c>
      <c r="CV7" s="27" t="s">
        <v>694</v>
      </c>
      <c r="CW7" s="27" t="s">
        <v>694</v>
      </c>
      <c r="CX7" s="27" t="s">
        <v>694</v>
      </c>
      <c r="CY7" s="27" t="s">
        <v>694</v>
      </c>
      <c r="CZ7" s="27" t="s">
        <v>694</v>
      </c>
      <c r="DA7" s="27" t="s">
        <v>694</v>
      </c>
      <c r="DB7" s="27" t="s">
        <v>694</v>
      </c>
      <c r="DC7" s="27" t="s">
        <v>694</v>
      </c>
      <c r="DD7" s="27" t="s">
        <v>694</v>
      </c>
      <c r="DE7" s="27" t="s">
        <v>694</v>
      </c>
      <c r="DF7" s="27" t="s">
        <v>694</v>
      </c>
      <c r="DG7" s="27" t="s">
        <v>694</v>
      </c>
      <c r="DH7" s="27" t="s">
        <v>694</v>
      </c>
      <c r="DI7" s="27" t="s">
        <v>694</v>
      </c>
      <c r="DJ7" s="27" t="s">
        <v>694</v>
      </c>
      <c r="DK7" s="27" t="s">
        <v>694</v>
      </c>
      <c r="DL7" s="27" t="s">
        <v>694</v>
      </c>
      <c r="DM7" s="27" t="s">
        <v>694</v>
      </c>
      <c r="DN7" s="27" t="s">
        <v>694</v>
      </c>
      <c r="DO7" s="27" t="s">
        <v>694</v>
      </c>
      <c r="DP7" s="27" t="s">
        <v>694</v>
      </c>
      <c r="DQ7" s="27" t="s">
        <v>694</v>
      </c>
      <c r="DR7" s="27" t="s">
        <v>694</v>
      </c>
      <c r="DS7" s="27" t="s">
        <v>694</v>
      </c>
      <c r="DT7" s="27" t="s">
        <v>694</v>
      </c>
      <c r="DU7" s="27" t="s">
        <v>694</v>
      </c>
      <c r="DV7" s="27" t="s">
        <v>694</v>
      </c>
      <c r="DW7" s="27" t="s">
        <v>694</v>
      </c>
      <c r="DX7" s="27" t="s">
        <v>694</v>
      </c>
      <c r="DY7" s="27" t="s">
        <v>694</v>
      </c>
      <c r="DZ7" s="27" t="s">
        <v>694</v>
      </c>
      <c r="EA7" s="27" t="s">
        <v>694</v>
      </c>
      <c r="EB7" s="27" t="s">
        <v>694</v>
      </c>
      <c r="EC7" s="27" t="s">
        <v>694</v>
      </c>
      <c r="ED7" s="27" t="s">
        <v>694</v>
      </c>
      <c r="EE7" s="27" t="s">
        <v>694</v>
      </c>
      <c r="EF7" s="27" t="s">
        <v>694</v>
      </c>
      <c r="EG7" s="27" t="s">
        <v>694</v>
      </c>
      <c r="EH7" s="27" t="s">
        <v>694</v>
      </c>
      <c r="EI7" s="27" t="s">
        <v>694</v>
      </c>
      <c r="EJ7" s="27" t="s">
        <v>694</v>
      </c>
      <c r="EK7" s="27" t="s">
        <v>694</v>
      </c>
      <c r="EL7" s="27" t="s">
        <v>694</v>
      </c>
      <c r="EM7" s="27" t="s">
        <v>694</v>
      </c>
      <c r="EN7" s="27" t="s">
        <v>694</v>
      </c>
      <c r="EO7" s="27" t="s">
        <v>694</v>
      </c>
      <c r="EP7" s="27" t="s">
        <v>694</v>
      </c>
      <c r="EQ7" s="27" t="s">
        <v>694</v>
      </c>
      <c r="ER7" s="27" t="s">
        <v>694</v>
      </c>
      <c r="ES7" s="27" t="s">
        <v>694</v>
      </c>
      <c r="ET7" s="27" t="s">
        <v>694</v>
      </c>
      <c r="EU7" s="27" t="s">
        <v>694</v>
      </c>
      <c r="EV7" s="27" t="s">
        <v>694</v>
      </c>
      <c r="EW7" s="27" t="s">
        <v>698</v>
      </c>
      <c r="EX7" s="27" t="s">
        <v>698</v>
      </c>
      <c r="EY7" s="27" t="s">
        <v>698</v>
      </c>
      <c r="EZ7" s="27" t="s">
        <v>698</v>
      </c>
      <c r="FA7" s="27" t="s">
        <v>694</v>
      </c>
      <c r="FB7" s="27"/>
      <c r="FC7" s="27"/>
      <c r="FD7" s="27"/>
      <c r="FE7" s="27"/>
      <c r="FF7" s="27"/>
      <c r="FG7" s="27"/>
      <c r="FH7" s="27"/>
      <c r="FI7" s="27"/>
      <c r="FJ7" s="27"/>
    </row>
    <row r="8" spans="1:166" x14ac:dyDescent="0.25">
      <c r="A8" s="45"/>
      <c r="B8" s="46" t="s">
        <v>694</v>
      </c>
      <c r="C8" s="46" t="str">
        <f t="shared" ref="C8:C71" si="0">CONCATENATE(D8,E8,F8,G8,H8,I8,J8,K8,L8,M8,N8,O8,P8)</f>
        <v>IZ001000000000000000000000000000000000</v>
      </c>
      <c r="D8" s="62" t="s">
        <v>4088</v>
      </c>
      <c r="E8" s="62" t="s">
        <v>702</v>
      </c>
      <c r="F8" s="62" t="s">
        <v>697</v>
      </c>
      <c r="G8" s="62" t="s">
        <v>697</v>
      </c>
      <c r="H8" s="62" t="s">
        <v>697</v>
      </c>
      <c r="I8" s="62" t="s">
        <v>697</v>
      </c>
      <c r="J8" s="62" t="s">
        <v>697</v>
      </c>
      <c r="K8" s="62" t="s">
        <v>697</v>
      </c>
      <c r="L8" s="62" t="s">
        <v>697</v>
      </c>
      <c r="M8" s="62" t="s">
        <v>697</v>
      </c>
      <c r="N8" s="62" t="s">
        <v>697</v>
      </c>
      <c r="O8" s="62" t="s">
        <v>697</v>
      </c>
      <c r="P8" s="62" t="s">
        <v>697</v>
      </c>
      <c r="Q8" s="46">
        <v>0</v>
      </c>
      <c r="R8" s="46" t="s">
        <v>698</v>
      </c>
      <c r="S8" s="46" t="s">
        <v>698</v>
      </c>
      <c r="T8" s="46" t="s">
        <v>694</v>
      </c>
      <c r="U8" s="46" t="s">
        <v>922</v>
      </c>
      <c r="V8" s="45" t="s">
        <v>1063</v>
      </c>
      <c r="W8" s="45" t="s">
        <v>905</v>
      </c>
      <c r="X8" s="45" t="s">
        <v>1063</v>
      </c>
      <c r="Y8" s="45"/>
      <c r="Z8" s="45"/>
      <c r="AA8" s="45"/>
      <c r="AB8" s="45"/>
      <c r="AC8" s="45"/>
      <c r="AD8" s="45"/>
      <c r="AE8" s="45"/>
      <c r="AF8" s="45"/>
      <c r="AG8" s="45"/>
      <c r="AH8" s="45"/>
      <c r="AI8" s="46" t="s">
        <v>4092</v>
      </c>
      <c r="AJ8" s="46" t="s">
        <v>694</v>
      </c>
      <c r="AK8" s="46" t="s">
        <v>694</v>
      </c>
      <c r="AL8" s="46" t="s">
        <v>694</v>
      </c>
      <c r="AM8" s="46" t="s">
        <v>694</v>
      </c>
      <c r="AN8" s="46" t="s">
        <v>694</v>
      </c>
      <c r="AO8" s="46" t="s">
        <v>694</v>
      </c>
      <c r="AP8" s="46" t="s">
        <v>694</v>
      </c>
      <c r="AQ8" s="46" t="s">
        <v>694</v>
      </c>
      <c r="AR8" s="46" t="s">
        <v>694</v>
      </c>
      <c r="AS8" s="46" t="s">
        <v>694</v>
      </c>
      <c r="AT8" s="46" t="s">
        <v>694</v>
      </c>
      <c r="AU8" s="46" t="s">
        <v>694</v>
      </c>
      <c r="AV8" s="46" t="s">
        <v>694</v>
      </c>
      <c r="AW8" s="46" t="s">
        <v>694</v>
      </c>
      <c r="AX8" s="46" t="s">
        <v>694</v>
      </c>
      <c r="AY8" s="46" t="s">
        <v>694</v>
      </c>
      <c r="AZ8" s="46" t="s">
        <v>694</v>
      </c>
      <c r="BA8" s="46" t="s">
        <v>694</v>
      </c>
      <c r="BB8" s="46" t="s">
        <v>694</v>
      </c>
      <c r="BC8" s="46" t="s">
        <v>694</v>
      </c>
      <c r="BD8" s="46" t="s">
        <v>694</v>
      </c>
      <c r="BE8" s="46" t="s">
        <v>694</v>
      </c>
      <c r="BF8" s="46" t="s">
        <v>694</v>
      </c>
      <c r="BG8" s="46" t="s">
        <v>694</v>
      </c>
      <c r="BH8" s="46" t="s">
        <v>694</v>
      </c>
      <c r="BI8" s="46" t="s">
        <v>694</v>
      </c>
      <c r="BJ8" s="46" t="s">
        <v>694</v>
      </c>
      <c r="BK8" s="46" t="s">
        <v>694</v>
      </c>
      <c r="BL8" s="46" t="s">
        <v>694</v>
      </c>
      <c r="BM8" s="46" t="s">
        <v>694</v>
      </c>
      <c r="BN8" s="46" t="s">
        <v>694</v>
      </c>
      <c r="BO8" s="46" t="s">
        <v>694</v>
      </c>
      <c r="BP8" s="46" t="s">
        <v>694</v>
      </c>
      <c r="BQ8" s="46" t="s">
        <v>694</v>
      </c>
      <c r="BR8" s="46" t="s">
        <v>694</v>
      </c>
      <c r="BS8" s="46" t="s">
        <v>694</v>
      </c>
      <c r="BT8" s="46" t="s">
        <v>694</v>
      </c>
      <c r="BU8" s="46" t="s">
        <v>694</v>
      </c>
      <c r="BV8" s="46" t="s">
        <v>694</v>
      </c>
      <c r="BW8" s="46" t="s">
        <v>694</v>
      </c>
      <c r="BX8" s="46" t="s">
        <v>694</v>
      </c>
      <c r="BY8" s="46" t="s">
        <v>694</v>
      </c>
      <c r="BZ8" s="46" t="s">
        <v>694</v>
      </c>
      <c r="CA8" s="46" t="s">
        <v>694</v>
      </c>
      <c r="CB8" s="46" t="s">
        <v>694</v>
      </c>
      <c r="CC8" s="46" t="s">
        <v>694</v>
      </c>
      <c r="CD8" s="46" t="s">
        <v>694</v>
      </c>
      <c r="CE8" s="46" t="s">
        <v>694</v>
      </c>
      <c r="CF8" s="46" t="s">
        <v>694</v>
      </c>
      <c r="CG8" s="46" t="s">
        <v>694</v>
      </c>
      <c r="CH8" s="46" t="s">
        <v>694</v>
      </c>
      <c r="CI8" s="46" t="s">
        <v>694</v>
      </c>
      <c r="CJ8" s="46" t="s">
        <v>694</v>
      </c>
      <c r="CK8" s="46" t="s">
        <v>694</v>
      </c>
      <c r="CL8" s="46" t="s">
        <v>694</v>
      </c>
      <c r="CM8" s="46" t="s">
        <v>694</v>
      </c>
      <c r="CN8" s="46" t="s">
        <v>694</v>
      </c>
      <c r="CO8" s="46" t="s">
        <v>694</v>
      </c>
      <c r="CP8" s="46" t="s">
        <v>694</v>
      </c>
      <c r="CQ8" s="46" t="s">
        <v>694</v>
      </c>
      <c r="CR8" s="46" t="s">
        <v>694</v>
      </c>
      <c r="CS8" s="46" t="s">
        <v>694</v>
      </c>
      <c r="CT8" s="46" t="s">
        <v>694</v>
      </c>
      <c r="CU8" s="46" t="s">
        <v>694</v>
      </c>
      <c r="CV8" s="46" t="s">
        <v>694</v>
      </c>
      <c r="CW8" s="46" t="s">
        <v>694</v>
      </c>
      <c r="CX8" s="46" t="s">
        <v>694</v>
      </c>
      <c r="CY8" s="46" t="s">
        <v>694</v>
      </c>
      <c r="CZ8" s="46" t="s">
        <v>694</v>
      </c>
      <c r="DA8" s="46" t="s">
        <v>694</v>
      </c>
      <c r="DB8" s="46" t="s">
        <v>694</v>
      </c>
      <c r="DC8" s="46" t="s">
        <v>694</v>
      </c>
      <c r="DD8" s="46" t="s">
        <v>694</v>
      </c>
      <c r="DE8" s="46" t="s">
        <v>694</v>
      </c>
      <c r="DF8" s="46" t="s">
        <v>694</v>
      </c>
      <c r="DG8" s="46" t="s">
        <v>694</v>
      </c>
      <c r="DH8" s="46" t="s">
        <v>694</v>
      </c>
      <c r="DI8" s="46" t="s">
        <v>694</v>
      </c>
      <c r="DJ8" s="46" t="s">
        <v>694</v>
      </c>
      <c r="DK8" s="46" t="s">
        <v>694</v>
      </c>
      <c r="DL8" s="46" t="s">
        <v>694</v>
      </c>
      <c r="DM8" s="46" t="s">
        <v>694</v>
      </c>
      <c r="DN8" s="46" t="s">
        <v>694</v>
      </c>
      <c r="DO8" s="46" t="s">
        <v>694</v>
      </c>
      <c r="DP8" s="46" t="s">
        <v>694</v>
      </c>
      <c r="DQ8" s="46" t="s">
        <v>694</v>
      </c>
      <c r="DR8" s="46" t="s">
        <v>694</v>
      </c>
      <c r="DS8" s="46" t="s">
        <v>694</v>
      </c>
      <c r="DT8" s="46" t="s">
        <v>694</v>
      </c>
      <c r="DU8" s="46" t="s">
        <v>694</v>
      </c>
      <c r="DV8" s="46" t="s">
        <v>694</v>
      </c>
      <c r="DW8" s="46" t="s">
        <v>694</v>
      </c>
      <c r="DX8" s="46" t="s">
        <v>694</v>
      </c>
      <c r="DY8" s="46" t="s">
        <v>694</v>
      </c>
      <c r="DZ8" s="46" t="s">
        <v>694</v>
      </c>
      <c r="EA8" s="46" t="s">
        <v>694</v>
      </c>
      <c r="EB8" s="46" t="s">
        <v>694</v>
      </c>
      <c r="EC8" s="46" t="s">
        <v>694</v>
      </c>
      <c r="ED8" s="46" t="s">
        <v>694</v>
      </c>
      <c r="EE8" s="46" t="s">
        <v>694</v>
      </c>
      <c r="EF8" s="46" t="s">
        <v>694</v>
      </c>
      <c r="EG8" s="46" t="s">
        <v>694</v>
      </c>
      <c r="EH8" s="46" t="s">
        <v>694</v>
      </c>
      <c r="EI8" s="46" t="s">
        <v>694</v>
      </c>
      <c r="EJ8" s="46" t="s">
        <v>694</v>
      </c>
      <c r="EK8" s="46" t="s">
        <v>694</v>
      </c>
      <c r="EL8" s="46" t="s">
        <v>694</v>
      </c>
      <c r="EM8" s="46" t="s">
        <v>694</v>
      </c>
      <c r="EN8" s="46" t="s">
        <v>694</v>
      </c>
      <c r="EO8" s="46" t="s">
        <v>694</v>
      </c>
      <c r="EP8" s="46" t="s">
        <v>694</v>
      </c>
      <c r="EQ8" s="46" t="s">
        <v>694</v>
      </c>
      <c r="ER8" s="46" t="s">
        <v>694</v>
      </c>
      <c r="ES8" s="46" t="s">
        <v>694</v>
      </c>
      <c r="ET8" s="46" t="s">
        <v>694</v>
      </c>
      <c r="EU8" s="46" t="s">
        <v>694</v>
      </c>
      <c r="EV8" s="46" t="s">
        <v>694</v>
      </c>
      <c r="EW8" s="46" t="s">
        <v>698</v>
      </c>
      <c r="EX8" s="46" t="s">
        <v>698</v>
      </c>
      <c r="EY8" s="46" t="s">
        <v>698</v>
      </c>
      <c r="EZ8" s="46" t="s">
        <v>698</v>
      </c>
      <c r="FA8" s="46" t="s">
        <v>694</v>
      </c>
      <c r="FB8" s="46"/>
      <c r="FC8" s="46"/>
      <c r="FD8" s="46"/>
      <c r="FE8" s="46"/>
      <c r="FF8" s="46"/>
      <c r="FG8" s="46"/>
      <c r="FH8" s="46"/>
      <c r="FI8" s="46"/>
      <c r="FJ8" s="46"/>
    </row>
    <row r="9" spans="1:166" x14ac:dyDescent="0.25">
      <c r="A9" s="45"/>
      <c r="B9" s="45" t="s">
        <v>2599</v>
      </c>
      <c r="C9" s="45" t="str">
        <f t="shared" si="0"/>
        <v>IZ001001000000000000000000000000000000</v>
      </c>
      <c r="D9" s="62" t="s">
        <v>4088</v>
      </c>
      <c r="E9" s="62" t="s">
        <v>702</v>
      </c>
      <c r="F9" s="62" t="s">
        <v>702</v>
      </c>
      <c r="G9" s="62" t="s">
        <v>697</v>
      </c>
      <c r="H9" s="62" t="s">
        <v>697</v>
      </c>
      <c r="I9" s="62" t="s">
        <v>697</v>
      </c>
      <c r="J9" s="62" t="s">
        <v>697</v>
      </c>
      <c r="K9" s="62" t="s">
        <v>697</v>
      </c>
      <c r="L9" s="62" t="s">
        <v>697</v>
      </c>
      <c r="M9" s="62" t="s">
        <v>697</v>
      </c>
      <c r="N9" s="62" t="s">
        <v>697</v>
      </c>
      <c r="O9" s="62" t="s">
        <v>697</v>
      </c>
      <c r="P9" s="62" t="s">
        <v>697</v>
      </c>
      <c r="Q9" s="46">
        <v>0</v>
      </c>
      <c r="R9" s="46" t="s">
        <v>698</v>
      </c>
      <c r="S9" s="46" t="s">
        <v>698</v>
      </c>
      <c r="T9" s="46" t="s">
        <v>694</v>
      </c>
      <c r="U9" s="46" t="s">
        <v>922</v>
      </c>
      <c r="V9" s="45" t="s">
        <v>1063</v>
      </c>
      <c r="W9" s="45" t="s">
        <v>905</v>
      </c>
      <c r="X9" s="45"/>
      <c r="Y9" s="45" t="s">
        <v>1063</v>
      </c>
      <c r="Z9" s="45"/>
      <c r="AA9" s="45"/>
      <c r="AB9" s="45"/>
      <c r="AC9" s="45"/>
      <c r="AD9" s="45"/>
      <c r="AE9" s="45"/>
      <c r="AF9" s="45"/>
      <c r="AG9" s="45"/>
      <c r="AH9" s="45"/>
      <c r="AI9" s="46" t="s">
        <v>4093</v>
      </c>
      <c r="AJ9" s="46" t="s">
        <v>698</v>
      </c>
      <c r="AK9" s="46" t="s">
        <v>698</v>
      </c>
      <c r="AL9" s="46" t="s">
        <v>698</v>
      </c>
      <c r="AM9" s="46" t="s">
        <v>698</v>
      </c>
      <c r="AN9" s="46" t="s">
        <v>698</v>
      </c>
      <c r="AO9" s="46" t="s">
        <v>698</v>
      </c>
      <c r="AP9" s="46" t="s">
        <v>698</v>
      </c>
      <c r="AQ9" s="46" t="s">
        <v>698</v>
      </c>
      <c r="AR9" s="46" t="s">
        <v>698</v>
      </c>
      <c r="AS9" s="46" t="s">
        <v>698</v>
      </c>
      <c r="AT9" s="46" t="s">
        <v>698</v>
      </c>
      <c r="AU9" s="46" t="s">
        <v>698</v>
      </c>
      <c r="AV9" s="46" t="s">
        <v>698</v>
      </c>
      <c r="AW9" s="46" t="s">
        <v>698</v>
      </c>
      <c r="AX9" s="46" t="s">
        <v>698</v>
      </c>
      <c r="AY9" s="46" t="s">
        <v>698</v>
      </c>
      <c r="AZ9" s="46" t="s">
        <v>698</v>
      </c>
      <c r="BA9" s="46" t="s">
        <v>698</v>
      </c>
      <c r="BB9" s="46" t="s">
        <v>698</v>
      </c>
      <c r="BC9" s="46" t="s">
        <v>698</v>
      </c>
      <c r="BD9" s="46" t="s">
        <v>698</v>
      </c>
      <c r="BE9" s="46" t="s">
        <v>698</v>
      </c>
      <c r="BF9" s="46" t="s">
        <v>698</v>
      </c>
      <c r="BG9" s="46" t="s">
        <v>698</v>
      </c>
      <c r="BH9" s="46" t="s">
        <v>698</v>
      </c>
      <c r="BI9" s="46" t="s">
        <v>698</v>
      </c>
      <c r="BJ9" s="46" t="s">
        <v>698</v>
      </c>
      <c r="BK9" s="46" t="s">
        <v>698</v>
      </c>
      <c r="BL9" s="46" t="s">
        <v>698</v>
      </c>
      <c r="BM9" s="46" t="s">
        <v>698</v>
      </c>
      <c r="BN9" s="46" t="s">
        <v>698</v>
      </c>
      <c r="BO9" s="46" t="s">
        <v>698</v>
      </c>
      <c r="BP9" s="46" t="s">
        <v>698</v>
      </c>
      <c r="BQ9" s="46" t="s">
        <v>698</v>
      </c>
      <c r="BR9" s="46" t="s">
        <v>698</v>
      </c>
      <c r="BS9" s="46" t="s">
        <v>698</v>
      </c>
      <c r="BT9" s="46" t="s">
        <v>698</v>
      </c>
      <c r="BU9" s="46" t="s">
        <v>698</v>
      </c>
      <c r="BV9" s="46" t="s">
        <v>704</v>
      </c>
      <c r="BW9" s="46" t="s">
        <v>698</v>
      </c>
      <c r="BX9" s="46" t="s">
        <v>698</v>
      </c>
      <c r="BY9" s="46" t="s">
        <v>698</v>
      </c>
      <c r="BZ9" s="46" t="s">
        <v>698</v>
      </c>
      <c r="CA9" s="46" t="s">
        <v>698</v>
      </c>
      <c r="CB9" s="46" t="s">
        <v>698</v>
      </c>
      <c r="CC9" s="46" t="s">
        <v>698</v>
      </c>
      <c r="CD9" s="46" t="s">
        <v>698</v>
      </c>
      <c r="CE9" s="46" t="s">
        <v>698</v>
      </c>
      <c r="CF9" s="46" t="s">
        <v>698</v>
      </c>
      <c r="CG9" s="46" t="s">
        <v>698</v>
      </c>
      <c r="CH9" s="46" t="s">
        <v>698</v>
      </c>
      <c r="CI9" s="46" t="s">
        <v>698</v>
      </c>
      <c r="CJ9" s="46" t="s">
        <v>698</v>
      </c>
      <c r="CK9" s="46" t="s">
        <v>698</v>
      </c>
      <c r="CL9" s="46" t="s">
        <v>698</v>
      </c>
      <c r="CM9" s="46" t="s">
        <v>698</v>
      </c>
      <c r="CN9" s="46" t="s">
        <v>698</v>
      </c>
      <c r="CO9" s="46" t="s">
        <v>698</v>
      </c>
      <c r="CP9" s="46" t="s">
        <v>698</v>
      </c>
      <c r="CQ9" s="46" t="s">
        <v>698</v>
      </c>
      <c r="CR9" s="46" t="s">
        <v>698</v>
      </c>
      <c r="CS9" s="46" t="s">
        <v>698</v>
      </c>
      <c r="CT9" s="46" t="s">
        <v>698</v>
      </c>
      <c r="CU9" s="46" t="s">
        <v>698</v>
      </c>
      <c r="CV9" s="46" t="s">
        <v>698</v>
      </c>
      <c r="CW9" s="46" t="s">
        <v>698</v>
      </c>
      <c r="CX9" s="46" t="s">
        <v>698</v>
      </c>
      <c r="CY9" s="46" t="s">
        <v>698</v>
      </c>
      <c r="CZ9" s="46" t="s">
        <v>698</v>
      </c>
      <c r="DA9" s="46" t="s">
        <v>698</v>
      </c>
      <c r="DB9" s="46" t="s">
        <v>698</v>
      </c>
      <c r="DC9" s="46" t="s">
        <v>698</v>
      </c>
      <c r="DD9" s="46" t="s">
        <v>698</v>
      </c>
      <c r="DE9" s="46" t="s">
        <v>698</v>
      </c>
      <c r="DF9" s="46" t="s">
        <v>698</v>
      </c>
      <c r="DG9" s="46" t="s">
        <v>698</v>
      </c>
      <c r="DH9" s="46" t="s">
        <v>698</v>
      </c>
      <c r="DI9" s="46" t="s">
        <v>698</v>
      </c>
      <c r="DJ9" s="46" t="s">
        <v>698</v>
      </c>
      <c r="DK9" s="46" t="s">
        <v>698</v>
      </c>
      <c r="DL9" s="46" t="s">
        <v>698</v>
      </c>
      <c r="DM9" s="46" t="s">
        <v>698</v>
      </c>
      <c r="DN9" s="46" t="s">
        <v>698</v>
      </c>
      <c r="DO9" s="46" t="s">
        <v>698</v>
      </c>
      <c r="DP9" s="46" t="s">
        <v>698</v>
      </c>
      <c r="DQ9" s="46" t="s">
        <v>698</v>
      </c>
      <c r="DR9" s="46" t="s">
        <v>698</v>
      </c>
      <c r="DS9" s="46" t="s">
        <v>698</v>
      </c>
      <c r="DT9" s="46" t="s">
        <v>698</v>
      </c>
      <c r="DU9" s="46" t="s">
        <v>698</v>
      </c>
      <c r="DV9" s="46" t="s">
        <v>698</v>
      </c>
      <c r="DW9" s="46" t="s">
        <v>698</v>
      </c>
      <c r="DX9" s="46" t="s">
        <v>698</v>
      </c>
      <c r="DY9" s="46" t="s">
        <v>698</v>
      </c>
      <c r="DZ9" s="46" t="s">
        <v>698</v>
      </c>
      <c r="EA9" s="46" t="s">
        <v>698</v>
      </c>
      <c r="EB9" s="46" t="s">
        <v>698</v>
      </c>
      <c r="EC9" s="46" t="s">
        <v>698</v>
      </c>
      <c r="ED9" s="46" t="s">
        <v>698</v>
      </c>
      <c r="EE9" s="46" t="s">
        <v>698</v>
      </c>
      <c r="EF9" s="46" t="s">
        <v>698</v>
      </c>
      <c r="EG9" s="46" t="s">
        <v>698</v>
      </c>
      <c r="EH9" s="46" t="s">
        <v>698</v>
      </c>
      <c r="EI9" s="46" t="s">
        <v>698</v>
      </c>
      <c r="EJ9" s="46" t="s">
        <v>698</v>
      </c>
      <c r="EK9" s="46" t="s">
        <v>698</v>
      </c>
      <c r="EL9" s="46" t="s">
        <v>698</v>
      </c>
      <c r="EM9" s="46" t="s">
        <v>698</v>
      </c>
      <c r="EN9" s="46" t="s">
        <v>698</v>
      </c>
      <c r="EO9" s="46" t="s">
        <v>698</v>
      </c>
      <c r="EP9" s="46" t="s">
        <v>698</v>
      </c>
      <c r="EQ9" s="46" t="s">
        <v>698</v>
      </c>
      <c r="ER9" s="46" t="s">
        <v>698</v>
      </c>
      <c r="ES9" s="46" t="s">
        <v>698</v>
      </c>
      <c r="ET9" s="46" t="s">
        <v>698</v>
      </c>
      <c r="EU9" s="46" t="s">
        <v>698</v>
      </c>
      <c r="EV9" s="46" t="s">
        <v>698</v>
      </c>
      <c r="EW9" s="46" t="s">
        <v>2705</v>
      </c>
      <c r="EX9" s="46" t="s">
        <v>698</v>
      </c>
      <c r="EY9" s="46" t="s">
        <v>4094</v>
      </c>
      <c r="EZ9" s="46" t="s">
        <v>2706</v>
      </c>
      <c r="FA9" s="46"/>
      <c r="FB9" s="46"/>
      <c r="FC9" s="46"/>
      <c r="FD9" s="46"/>
      <c r="FE9" s="46"/>
      <c r="FF9" s="46"/>
      <c r="FG9" s="46"/>
      <c r="FH9" s="46"/>
      <c r="FI9" s="46"/>
      <c r="FJ9" s="46"/>
    </row>
    <row r="10" spans="1:166" x14ac:dyDescent="0.25">
      <c r="A10" s="45"/>
      <c r="B10" s="45" t="s">
        <v>2599</v>
      </c>
      <c r="C10" s="45" t="str">
        <f t="shared" si="0"/>
        <v>IZ001002000000000000000000000000000000</v>
      </c>
      <c r="D10" s="62" t="s">
        <v>4088</v>
      </c>
      <c r="E10" s="62" t="s">
        <v>702</v>
      </c>
      <c r="F10" s="62" t="s">
        <v>707</v>
      </c>
      <c r="G10" s="62" t="s">
        <v>697</v>
      </c>
      <c r="H10" s="62" t="s">
        <v>697</v>
      </c>
      <c r="I10" s="62" t="s">
        <v>697</v>
      </c>
      <c r="J10" s="62" t="s">
        <v>697</v>
      </c>
      <c r="K10" s="62" t="s">
        <v>697</v>
      </c>
      <c r="L10" s="62" t="s">
        <v>697</v>
      </c>
      <c r="M10" s="62" t="s">
        <v>697</v>
      </c>
      <c r="N10" s="62" t="s">
        <v>697</v>
      </c>
      <c r="O10" s="62" t="s">
        <v>697</v>
      </c>
      <c r="P10" s="62" t="s">
        <v>697</v>
      </c>
      <c r="Q10" s="46">
        <v>0</v>
      </c>
      <c r="R10" s="46" t="s">
        <v>698</v>
      </c>
      <c r="S10" s="46" t="s">
        <v>698</v>
      </c>
      <c r="T10" s="46" t="s">
        <v>694</v>
      </c>
      <c r="U10" s="46" t="s">
        <v>922</v>
      </c>
      <c r="V10" s="45" t="s">
        <v>1063</v>
      </c>
      <c r="W10" s="45" t="s">
        <v>905</v>
      </c>
      <c r="X10" s="45"/>
      <c r="Y10" s="45" t="s">
        <v>1063</v>
      </c>
      <c r="Z10" s="45"/>
      <c r="AA10" s="45"/>
      <c r="AB10" s="45"/>
      <c r="AC10" s="45"/>
      <c r="AD10" s="45"/>
      <c r="AE10" s="45"/>
      <c r="AF10" s="45"/>
      <c r="AG10" s="45"/>
      <c r="AH10" s="45"/>
      <c r="AI10" s="46" t="s">
        <v>4095</v>
      </c>
      <c r="AJ10" s="46" t="s">
        <v>698</v>
      </c>
      <c r="AK10" s="46" t="s">
        <v>698</v>
      </c>
      <c r="AL10" s="46" t="s">
        <v>698</v>
      </c>
      <c r="AM10" s="46" t="s">
        <v>698</v>
      </c>
      <c r="AN10" s="46" t="s">
        <v>698</v>
      </c>
      <c r="AO10" s="46" t="s">
        <v>698</v>
      </c>
      <c r="AP10" s="46" t="s">
        <v>698</v>
      </c>
      <c r="AQ10" s="46" t="s">
        <v>698</v>
      </c>
      <c r="AR10" s="46" t="s">
        <v>698</v>
      </c>
      <c r="AS10" s="46" t="s">
        <v>698</v>
      </c>
      <c r="AT10" s="46" t="s">
        <v>698</v>
      </c>
      <c r="AU10" s="46" t="s">
        <v>698</v>
      </c>
      <c r="AV10" s="46" t="s">
        <v>698</v>
      </c>
      <c r="AW10" s="46" t="s">
        <v>698</v>
      </c>
      <c r="AX10" s="46" t="s">
        <v>698</v>
      </c>
      <c r="AY10" s="46" t="s">
        <v>698</v>
      </c>
      <c r="AZ10" s="46" t="s">
        <v>698</v>
      </c>
      <c r="BA10" s="46" t="s">
        <v>698</v>
      </c>
      <c r="BB10" s="46" t="s">
        <v>698</v>
      </c>
      <c r="BC10" s="46" t="s">
        <v>698</v>
      </c>
      <c r="BD10" s="46" t="s">
        <v>698</v>
      </c>
      <c r="BE10" s="46" t="s">
        <v>698</v>
      </c>
      <c r="BF10" s="46" t="s">
        <v>698</v>
      </c>
      <c r="BG10" s="46" t="s">
        <v>698</v>
      </c>
      <c r="BH10" s="46" t="s">
        <v>698</v>
      </c>
      <c r="BI10" s="46" t="s">
        <v>698</v>
      </c>
      <c r="BJ10" s="46" t="s">
        <v>698</v>
      </c>
      <c r="BK10" s="46" t="s">
        <v>698</v>
      </c>
      <c r="BL10" s="46" t="s">
        <v>698</v>
      </c>
      <c r="BM10" s="46" t="s">
        <v>698</v>
      </c>
      <c r="BN10" s="46" t="s">
        <v>698</v>
      </c>
      <c r="BO10" s="46" t="s">
        <v>698</v>
      </c>
      <c r="BP10" s="46" t="s">
        <v>698</v>
      </c>
      <c r="BQ10" s="46" t="s">
        <v>698</v>
      </c>
      <c r="BR10" s="46" t="s">
        <v>698</v>
      </c>
      <c r="BS10" s="46" t="s">
        <v>698</v>
      </c>
      <c r="BT10" s="46" t="s">
        <v>698</v>
      </c>
      <c r="BU10" s="46" t="s">
        <v>698</v>
      </c>
      <c r="BV10" s="46" t="s">
        <v>704</v>
      </c>
      <c r="BW10" s="46" t="s">
        <v>698</v>
      </c>
      <c r="BX10" s="46" t="s">
        <v>698</v>
      </c>
      <c r="BY10" s="46" t="s">
        <v>698</v>
      </c>
      <c r="BZ10" s="46" t="s">
        <v>698</v>
      </c>
      <c r="CA10" s="46" t="s">
        <v>698</v>
      </c>
      <c r="CB10" s="46" t="s">
        <v>698</v>
      </c>
      <c r="CC10" s="46" t="s">
        <v>698</v>
      </c>
      <c r="CD10" s="46" t="s">
        <v>698</v>
      </c>
      <c r="CE10" s="46" t="s">
        <v>698</v>
      </c>
      <c r="CF10" s="46" t="s">
        <v>698</v>
      </c>
      <c r="CG10" s="46" t="s">
        <v>698</v>
      </c>
      <c r="CH10" s="46" t="s">
        <v>698</v>
      </c>
      <c r="CI10" s="46" t="s">
        <v>698</v>
      </c>
      <c r="CJ10" s="46" t="s">
        <v>698</v>
      </c>
      <c r="CK10" s="46" t="s">
        <v>698</v>
      </c>
      <c r="CL10" s="46" t="s">
        <v>698</v>
      </c>
      <c r="CM10" s="46" t="s">
        <v>698</v>
      </c>
      <c r="CN10" s="46" t="s">
        <v>698</v>
      </c>
      <c r="CO10" s="46" t="s">
        <v>698</v>
      </c>
      <c r="CP10" s="46" t="s">
        <v>698</v>
      </c>
      <c r="CQ10" s="46" t="s">
        <v>698</v>
      </c>
      <c r="CR10" s="46" t="s">
        <v>698</v>
      </c>
      <c r="CS10" s="46" t="s">
        <v>698</v>
      </c>
      <c r="CT10" s="46" t="s">
        <v>698</v>
      </c>
      <c r="CU10" s="46" t="s">
        <v>698</v>
      </c>
      <c r="CV10" s="46" t="s">
        <v>698</v>
      </c>
      <c r="CW10" s="46" t="s">
        <v>698</v>
      </c>
      <c r="CX10" s="46" t="s">
        <v>698</v>
      </c>
      <c r="CY10" s="46" t="s">
        <v>698</v>
      </c>
      <c r="CZ10" s="46" t="s">
        <v>698</v>
      </c>
      <c r="DA10" s="46" t="s">
        <v>698</v>
      </c>
      <c r="DB10" s="46" t="s">
        <v>698</v>
      </c>
      <c r="DC10" s="46" t="s">
        <v>698</v>
      </c>
      <c r="DD10" s="46" t="s">
        <v>698</v>
      </c>
      <c r="DE10" s="46" t="s">
        <v>698</v>
      </c>
      <c r="DF10" s="46" t="s">
        <v>698</v>
      </c>
      <c r="DG10" s="46" t="s">
        <v>698</v>
      </c>
      <c r="DH10" s="46" t="s">
        <v>698</v>
      </c>
      <c r="DI10" s="46" t="s">
        <v>698</v>
      </c>
      <c r="DJ10" s="46" t="s">
        <v>698</v>
      </c>
      <c r="DK10" s="46" t="s">
        <v>698</v>
      </c>
      <c r="DL10" s="46" t="s">
        <v>698</v>
      </c>
      <c r="DM10" s="46" t="s">
        <v>698</v>
      </c>
      <c r="DN10" s="46" t="s">
        <v>698</v>
      </c>
      <c r="DO10" s="46" t="s">
        <v>698</v>
      </c>
      <c r="DP10" s="46" t="s">
        <v>698</v>
      </c>
      <c r="DQ10" s="46" t="s">
        <v>698</v>
      </c>
      <c r="DR10" s="46" t="s">
        <v>698</v>
      </c>
      <c r="DS10" s="46" t="s">
        <v>698</v>
      </c>
      <c r="DT10" s="46" t="s">
        <v>698</v>
      </c>
      <c r="DU10" s="46" t="s">
        <v>698</v>
      </c>
      <c r="DV10" s="46" t="s">
        <v>698</v>
      </c>
      <c r="DW10" s="46" t="s">
        <v>698</v>
      </c>
      <c r="DX10" s="46" t="s">
        <v>698</v>
      </c>
      <c r="DY10" s="46" t="s">
        <v>698</v>
      </c>
      <c r="DZ10" s="46" t="s">
        <v>698</v>
      </c>
      <c r="EA10" s="46" t="s">
        <v>698</v>
      </c>
      <c r="EB10" s="46" t="s">
        <v>698</v>
      </c>
      <c r="EC10" s="46" t="s">
        <v>698</v>
      </c>
      <c r="ED10" s="46" t="s">
        <v>698</v>
      </c>
      <c r="EE10" s="46" t="s">
        <v>698</v>
      </c>
      <c r="EF10" s="46" t="s">
        <v>698</v>
      </c>
      <c r="EG10" s="46" t="s">
        <v>698</v>
      </c>
      <c r="EH10" s="46" t="s">
        <v>698</v>
      </c>
      <c r="EI10" s="46" t="s">
        <v>698</v>
      </c>
      <c r="EJ10" s="46" t="s">
        <v>698</v>
      </c>
      <c r="EK10" s="46" t="s">
        <v>698</v>
      </c>
      <c r="EL10" s="46" t="s">
        <v>698</v>
      </c>
      <c r="EM10" s="46" t="s">
        <v>698</v>
      </c>
      <c r="EN10" s="46" t="s">
        <v>698</v>
      </c>
      <c r="EO10" s="46" t="s">
        <v>698</v>
      </c>
      <c r="EP10" s="46" t="s">
        <v>698</v>
      </c>
      <c r="EQ10" s="46" t="s">
        <v>698</v>
      </c>
      <c r="ER10" s="46" t="s">
        <v>698</v>
      </c>
      <c r="ES10" s="46" t="s">
        <v>698</v>
      </c>
      <c r="ET10" s="46" t="s">
        <v>698</v>
      </c>
      <c r="EU10" s="46" t="s">
        <v>698</v>
      </c>
      <c r="EV10" s="46" t="s">
        <v>698</v>
      </c>
      <c r="EW10" s="46" t="s">
        <v>4096</v>
      </c>
      <c r="EX10" s="46" t="s">
        <v>698</v>
      </c>
      <c r="EY10" s="46" t="s">
        <v>4097</v>
      </c>
      <c r="EZ10" s="46" t="s">
        <v>1177</v>
      </c>
      <c r="FA10" s="46" t="s">
        <v>1179</v>
      </c>
      <c r="FB10" s="46"/>
      <c r="FC10" s="46"/>
      <c r="FD10" s="46"/>
      <c r="FE10" s="46"/>
      <c r="FF10" s="46"/>
      <c r="FG10" s="46"/>
      <c r="FH10" s="46"/>
      <c r="FI10" s="46"/>
      <c r="FJ10" s="46"/>
    </row>
    <row r="11" spans="1:166" x14ac:dyDescent="0.25">
      <c r="A11" s="20"/>
      <c r="B11" s="20" t="s">
        <v>2599</v>
      </c>
      <c r="C11" s="20" t="str">
        <f t="shared" si="0"/>
        <v>IZ002000000000000000000000000000000000</v>
      </c>
      <c r="D11" s="23" t="s">
        <v>4088</v>
      </c>
      <c r="E11" s="23" t="s">
        <v>707</v>
      </c>
      <c r="F11" s="23" t="s">
        <v>697</v>
      </c>
      <c r="G11" s="23" t="s">
        <v>697</v>
      </c>
      <c r="H11" s="23" t="s">
        <v>697</v>
      </c>
      <c r="I11" s="23" t="s">
        <v>697</v>
      </c>
      <c r="J11" s="23" t="s">
        <v>697</v>
      </c>
      <c r="K11" s="23" t="s">
        <v>697</v>
      </c>
      <c r="L11" s="23" t="s">
        <v>697</v>
      </c>
      <c r="M11" s="23" t="s">
        <v>697</v>
      </c>
      <c r="N11" s="23" t="s">
        <v>697</v>
      </c>
      <c r="O11" s="23" t="s">
        <v>697</v>
      </c>
      <c r="P11" s="23" t="s">
        <v>697</v>
      </c>
      <c r="Q11" s="27">
        <v>0</v>
      </c>
      <c r="R11" s="27" t="s">
        <v>698</v>
      </c>
      <c r="S11" s="27" t="s">
        <v>698</v>
      </c>
      <c r="T11" s="27" t="s">
        <v>694</v>
      </c>
      <c r="U11" s="27" t="s">
        <v>922</v>
      </c>
      <c r="V11" s="20" t="s">
        <v>4098</v>
      </c>
      <c r="W11" s="20" t="s">
        <v>905</v>
      </c>
      <c r="X11" s="20" t="s">
        <v>4099</v>
      </c>
      <c r="Y11" s="20"/>
      <c r="Z11" s="27"/>
      <c r="AA11" s="20"/>
      <c r="AB11" s="20"/>
      <c r="AC11" s="20"/>
      <c r="AD11" s="20"/>
      <c r="AE11" s="20"/>
      <c r="AF11" s="20"/>
      <c r="AG11" s="20"/>
      <c r="AH11" s="20"/>
      <c r="AI11" s="27" t="s">
        <v>4100</v>
      </c>
      <c r="AJ11" s="27" t="s">
        <v>694</v>
      </c>
      <c r="AK11" s="27" t="s">
        <v>694</v>
      </c>
      <c r="AL11" s="27" t="s">
        <v>694</v>
      </c>
      <c r="AM11" s="27" t="s">
        <v>694</v>
      </c>
      <c r="AN11" s="27" t="s">
        <v>694</v>
      </c>
      <c r="AO11" s="27" t="s">
        <v>694</v>
      </c>
      <c r="AP11" s="27" t="s">
        <v>694</v>
      </c>
      <c r="AQ11" s="27" t="s">
        <v>694</v>
      </c>
      <c r="AR11" s="27" t="s">
        <v>694</v>
      </c>
      <c r="AS11" s="27" t="s">
        <v>694</v>
      </c>
      <c r="AT11" s="27" t="s">
        <v>694</v>
      </c>
      <c r="AU11" s="27" t="s">
        <v>694</v>
      </c>
      <c r="AV11" s="27" t="s">
        <v>694</v>
      </c>
      <c r="AW11" s="27" t="s">
        <v>694</v>
      </c>
      <c r="AX11" s="27" t="s">
        <v>694</v>
      </c>
      <c r="AY11" s="27" t="s">
        <v>694</v>
      </c>
      <c r="AZ11" s="27" t="s">
        <v>694</v>
      </c>
      <c r="BA11" s="27" t="s">
        <v>694</v>
      </c>
      <c r="BB11" s="27" t="s">
        <v>694</v>
      </c>
      <c r="BC11" s="27" t="s">
        <v>694</v>
      </c>
      <c r="BD11" s="27" t="s">
        <v>694</v>
      </c>
      <c r="BE11" s="27" t="s">
        <v>694</v>
      </c>
      <c r="BF11" s="27" t="s">
        <v>694</v>
      </c>
      <c r="BG11" s="27" t="s">
        <v>694</v>
      </c>
      <c r="BH11" s="27" t="s">
        <v>694</v>
      </c>
      <c r="BI11" s="27" t="s">
        <v>694</v>
      </c>
      <c r="BJ11" s="27" t="s">
        <v>694</v>
      </c>
      <c r="BK11" s="27" t="s">
        <v>694</v>
      </c>
      <c r="BL11" s="27" t="s">
        <v>694</v>
      </c>
      <c r="BM11" s="27" t="s">
        <v>694</v>
      </c>
      <c r="BN11" s="27" t="s">
        <v>694</v>
      </c>
      <c r="BO11" s="27" t="s">
        <v>694</v>
      </c>
      <c r="BP11" s="27" t="s">
        <v>694</v>
      </c>
      <c r="BQ11" s="27" t="s">
        <v>694</v>
      </c>
      <c r="BR11" s="27" t="s">
        <v>694</v>
      </c>
      <c r="BS11" s="27" t="s">
        <v>694</v>
      </c>
      <c r="BT11" s="27" t="s">
        <v>694</v>
      </c>
      <c r="BU11" s="27" t="s">
        <v>694</v>
      </c>
      <c r="BV11" s="27" t="s">
        <v>694</v>
      </c>
      <c r="BW11" s="27" t="s">
        <v>694</v>
      </c>
      <c r="BX11" s="27" t="s">
        <v>694</v>
      </c>
      <c r="BY11" s="27" t="s">
        <v>694</v>
      </c>
      <c r="BZ11" s="27" t="s">
        <v>694</v>
      </c>
      <c r="CA11" s="27" t="s">
        <v>694</v>
      </c>
      <c r="CB11" s="27" t="s">
        <v>694</v>
      </c>
      <c r="CC11" s="27" t="s">
        <v>694</v>
      </c>
      <c r="CD11" s="27" t="s">
        <v>694</v>
      </c>
      <c r="CE11" s="27" t="s">
        <v>694</v>
      </c>
      <c r="CF11" s="27" t="s">
        <v>694</v>
      </c>
      <c r="CG11" s="27" t="s">
        <v>694</v>
      </c>
      <c r="CH11" s="27" t="s">
        <v>694</v>
      </c>
      <c r="CI11" s="27" t="s">
        <v>694</v>
      </c>
      <c r="CJ11" s="27" t="s">
        <v>694</v>
      </c>
      <c r="CK11" s="27" t="s">
        <v>694</v>
      </c>
      <c r="CL11" s="27" t="s">
        <v>694</v>
      </c>
      <c r="CM11" s="27" t="s">
        <v>694</v>
      </c>
      <c r="CN11" s="27" t="s">
        <v>694</v>
      </c>
      <c r="CO11" s="27" t="s">
        <v>694</v>
      </c>
      <c r="CP11" s="27" t="s">
        <v>694</v>
      </c>
      <c r="CQ11" s="27" t="s">
        <v>694</v>
      </c>
      <c r="CR11" s="27" t="s">
        <v>694</v>
      </c>
      <c r="CS11" s="27" t="s">
        <v>694</v>
      </c>
      <c r="CT11" s="27" t="s">
        <v>694</v>
      </c>
      <c r="CU11" s="27" t="s">
        <v>694</v>
      </c>
      <c r="CV11" s="27" t="s">
        <v>694</v>
      </c>
      <c r="CW11" s="27" t="s">
        <v>694</v>
      </c>
      <c r="CX11" s="27" t="s">
        <v>694</v>
      </c>
      <c r="CY11" s="27" t="s">
        <v>694</v>
      </c>
      <c r="CZ11" s="27" t="s">
        <v>694</v>
      </c>
      <c r="DA11" s="27" t="s">
        <v>694</v>
      </c>
      <c r="DB11" s="27" t="s">
        <v>694</v>
      </c>
      <c r="DC11" s="27" t="s">
        <v>694</v>
      </c>
      <c r="DD11" s="27" t="s">
        <v>694</v>
      </c>
      <c r="DE11" s="27" t="s">
        <v>694</v>
      </c>
      <c r="DF11" s="27" t="s">
        <v>694</v>
      </c>
      <c r="DG11" s="27" t="s">
        <v>694</v>
      </c>
      <c r="DH11" s="27" t="s">
        <v>694</v>
      </c>
      <c r="DI11" s="27" t="s">
        <v>694</v>
      </c>
      <c r="DJ11" s="27" t="s">
        <v>694</v>
      </c>
      <c r="DK11" s="27" t="s">
        <v>694</v>
      </c>
      <c r="DL11" s="27" t="s">
        <v>694</v>
      </c>
      <c r="DM11" s="27" t="s">
        <v>694</v>
      </c>
      <c r="DN11" s="27" t="s">
        <v>694</v>
      </c>
      <c r="DO11" s="27" t="s">
        <v>694</v>
      </c>
      <c r="DP11" s="27" t="s">
        <v>694</v>
      </c>
      <c r="DQ11" s="27" t="s">
        <v>694</v>
      </c>
      <c r="DR11" s="27" t="s">
        <v>694</v>
      </c>
      <c r="DS11" s="27" t="s">
        <v>694</v>
      </c>
      <c r="DT11" s="27" t="s">
        <v>694</v>
      </c>
      <c r="DU11" s="27" t="s">
        <v>694</v>
      </c>
      <c r="DV11" s="27" t="s">
        <v>694</v>
      </c>
      <c r="DW11" s="27" t="s">
        <v>694</v>
      </c>
      <c r="DX11" s="27" t="s">
        <v>694</v>
      </c>
      <c r="DY11" s="27" t="s">
        <v>694</v>
      </c>
      <c r="DZ11" s="27" t="s">
        <v>694</v>
      </c>
      <c r="EA11" s="27" t="s">
        <v>694</v>
      </c>
      <c r="EB11" s="27" t="s">
        <v>694</v>
      </c>
      <c r="EC11" s="27" t="s">
        <v>694</v>
      </c>
      <c r="ED11" s="27" t="s">
        <v>694</v>
      </c>
      <c r="EE11" s="27" t="s">
        <v>694</v>
      </c>
      <c r="EF11" s="27" t="s">
        <v>694</v>
      </c>
      <c r="EG11" s="27" t="s">
        <v>694</v>
      </c>
      <c r="EH11" s="27" t="s">
        <v>694</v>
      </c>
      <c r="EI11" s="27" t="s">
        <v>694</v>
      </c>
      <c r="EJ11" s="27" t="s">
        <v>694</v>
      </c>
      <c r="EK11" s="27" t="s">
        <v>694</v>
      </c>
      <c r="EL11" s="27" t="s">
        <v>694</v>
      </c>
      <c r="EM11" s="27" t="s">
        <v>694</v>
      </c>
      <c r="EN11" s="27" t="s">
        <v>694</v>
      </c>
      <c r="EO11" s="27" t="s">
        <v>694</v>
      </c>
      <c r="EP11" s="27" t="s">
        <v>694</v>
      </c>
      <c r="EQ11" s="27" t="s">
        <v>694</v>
      </c>
      <c r="ER11" s="27" t="s">
        <v>694</v>
      </c>
      <c r="ES11" s="27" t="s">
        <v>694</v>
      </c>
      <c r="ET11" s="27" t="s">
        <v>694</v>
      </c>
      <c r="EU11" s="27" t="s">
        <v>694</v>
      </c>
      <c r="EV11" s="27" t="s">
        <v>694</v>
      </c>
      <c r="EW11" s="27" t="s">
        <v>698</v>
      </c>
      <c r="EX11" s="27" t="s">
        <v>698</v>
      </c>
      <c r="EY11" s="27" t="s">
        <v>698</v>
      </c>
      <c r="EZ11" s="27" t="s">
        <v>698</v>
      </c>
      <c r="FA11" s="27" t="s">
        <v>694</v>
      </c>
      <c r="FB11" s="27"/>
      <c r="FC11" s="27"/>
      <c r="FD11" s="27"/>
      <c r="FE11" s="27"/>
      <c r="FF11" s="27"/>
      <c r="FG11" s="27"/>
      <c r="FH11" s="27"/>
      <c r="FI11" s="27"/>
      <c r="FJ11" s="27"/>
    </row>
    <row r="12" spans="1:166" x14ac:dyDescent="0.25">
      <c r="A12" s="20"/>
      <c r="B12" s="20" t="s">
        <v>2599</v>
      </c>
      <c r="C12" s="20" t="str">
        <f t="shared" si="0"/>
        <v>IZ002001000000000000000000000000000000</v>
      </c>
      <c r="D12" s="23" t="s">
        <v>4088</v>
      </c>
      <c r="E12" s="23" t="s">
        <v>707</v>
      </c>
      <c r="F12" s="23" t="s">
        <v>702</v>
      </c>
      <c r="G12" s="23" t="s">
        <v>697</v>
      </c>
      <c r="H12" s="23" t="s">
        <v>697</v>
      </c>
      <c r="I12" s="23" t="s">
        <v>697</v>
      </c>
      <c r="J12" s="23" t="s">
        <v>697</v>
      </c>
      <c r="K12" s="23" t="s">
        <v>697</v>
      </c>
      <c r="L12" s="23" t="s">
        <v>697</v>
      </c>
      <c r="M12" s="23" t="s">
        <v>697</v>
      </c>
      <c r="N12" s="23" t="s">
        <v>697</v>
      </c>
      <c r="O12" s="23" t="s">
        <v>697</v>
      </c>
      <c r="P12" s="23" t="s">
        <v>697</v>
      </c>
      <c r="Q12" s="27">
        <v>0</v>
      </c>
      <c r="R12" s="27" t="s">
        <v>704</v>
      </c>
      <c r="S12" s="27" t="s">
        <v>698</v>
      </c>
      <c r="T12" s="27" t="s">
        <v>694</v>
      </c>
      <c r="U12" s="27" t="s">
        <v>922</v>
      </c>
      <c r="V12" s="20" t="s">
        <v>4098</v>
      </c>
      <c r="W12" s="20" t="s">
        <v>905</v>
      </c>
      <c r="X12" s="20"/>
      <c r="Y12" s="20" t="s">
        <v>4101</v>
      </c>
      <c r="Z12" s="27"/>
      <c r="AA12" s="20"/>
      <c r="AB12" s="20"/>
      <c r="AC12" s="20"/>
      <c r="AD12" s="20"/>
      <c r="AE12" s="20"/>
      <c r="AF12" s="20"/>
      <c r="AG12" s="20"/>
      <c r="AH12" s="20"/>
      <c r="AI12" s="27" t="s">
        <v>4102</v>
      </c>
      <c r="AJ12" s="27" t="s">
        <v>698</v>
      </c>
      <c r="AK12" s="27" t="s">
        <v>698</v>
      </c>
      <c r="AL12" s="27" t="s">
        <v>698</v>
      </c>
      <c r="AM12" s="27" t="s">
        <v>698</v>
      </c>
      <c r="AN12" s="27" t="s">
        <v>698</v>
      </c>
      <c r="AO12" s="27" t="s">
        <v>698</v>
      </c>
      <c r="AP12" s="27" t="s">
        <v>698</v>
      </c>
      <c r="AQ12" s="27" t="s">
        <v>698</v>
      </c>
      <c r="AR12" s="27" t="s">
        <v>698</v>
      </c>
      <c r="AS12" s="27" t="s">
        <v>698</v>
      </c>
      <c r="AT12" s="27" t="s">
        <v>698</v>
      </c>
      <c r="AU12" s="27" t="s">
        <v>698</v>
      </c>
      <c r="AV12" s="27" t="s">
        <v>698</v>
      </c>
      <c r="AW12" s="27" t="s">
        <v>698</v>
      </c>
      <c r="AX12" s="27" t="s">
        <v>698</v>
      </c>
      <c r="AY12" s="27" t="s">
        <v>698</v>
      </c>
      <c r="AZ12" s="27" t="s">
        <v>698</v>
      </c>
      <c r="BA12" s="27" t="s">
        <v>698</v>
      </c>
      <c r="BB12" s="27" t="s">
        <v>698</v>
      </c>
      <c r="BC12" s="27" t="s">
        <v>698</v>
      </c>
      <c r="BD12" s="27" t="s">
        <v>698</v>
      </c>
      <c r="BE12" s="27" t="s">
        <v>698</v>
      </c>
      <c r="BF12" s="27" t="s">
        <v>698</v>
      </c>
      <c r="BG12" s="27" t="s">
        <v>698</v>
      </c>
      <c r="BH12" s="27" t="s">
        <v>698</v>
      </c>
      <c r="BI12" s="27" t="s">
        <v>698</v>
      </c>
      <c r="BJ12" s="27" t="s">
        <v>698</v>
      </c>
      <c r="BK12" s="27" t="s">
        <v>698</v>
      </c>
      <c r="BL12" s="27" t="s">
        <v>698</v>
      </c>
      <c r="BM12" s="27" t="s">
        <v>698</v>
      </c>
      <c r="BN12" s="27" t="s">
        <v>698</v>
      </c>
      <c r="BO12" s="27" t="s">
        <v>698</v>
      </c>
      <c r="BP12" s="27" t="s">
        <v>698</v>
      </c>
      <c r="BQ12" s="27" t="s">
        <v>698</v>
      </c>
      <c r="BR12" s="27" t="s">
        <v>698</v>
      </c>
      <c r="BS12" s="27" t="s">
        <v>698</v>
      </c>
      <c r="BT12" s="27" t="s">
        <v>698</v>
      </c>
      <c r="BU12" s="27" t="s">
        <v>698</v>
      </c>
      <c r="BV12" s="27" t="s">
        <v>704</v>
      </c>
      <c r="BW12" s="27" t="s">
        <v>698</v>
      </c>
      <c r="BX12" s="27" t="s">
        <v>698</v>
      </c>
      <c r="BY12" s="27" t="s">
        <v>698</v>
      </c>
      <c r="BZ12" s="27" t="s">
        <v>698</v>
      </c>
      <c r="CA12" s="27" t="s">
        <v>698</v>
      </c>
      <c r="CB12" s="27" t="s">
        <v>698</v>
      </c>
      <c r="CC12" s="27" t="s">
        <v>698</v>
      </c>
      <c r="CD12" s="27" t="s">
        <v>698</v>
      </c>
      <c r="CE12" s="27" t="s">
        <v>698</v>
      </c>
      <c r="CF12" s="27" t="s">
        <v>698</v>
      </c>
      <c r="CG12" s="27" t="s">
        <v>698</v>
      </c>
      <c r="CH12" s="27" t="s">
        <v>698</v>
      </c>
      <c r="CI12" s="27" t="s">
        <v>698</v>
      </c>
      <c r="CJ12" s="27" t="s">
        <v>698</v>
      </c>
      <c r="CK12" s="27" t="s">
        <v>698</v>
      </c>
      <c r="CL12" s="27" t="s">
        <v>698</v>
      </c>
      <c r="CM12" s="27" t="s">
        <v>698</v>
      </c>
      <c r="CN12" s="27" t="s">
        <v>698</v>
      </c>
      <c r="CO12" s="27" t="s">
        <v>698</v>
      </c>
      <c r="CP12" s="27" t="s">
        <v>698</v>
      </c>
      <c r="CQ12" s="27" t="s">
        <v>698</v>
      </c>
      <c r="CR12" s="27" t="s">
        <v>698</v>
      </c>
      <c r="CS12" s="27" t="s">
        <v>698</v>
      </c>
      <c r="CT12" s="27" t="s">
        <v>698</v>
      </c>
      <c r="CU12" s="27" t="s">
        <v>698</v>
      </c>
      <c r="CV12" s="27" t="s">
        <v>698</v>
      </c>
      <c r="CW12" s="27" t="s">
        <v>698</v>
      </c>
      <c r="CX12" s="27" t="s">
        <v>698</v>
      </c>
      <c r="CY12" s="27" t="s">
        <v>698</v>
      </c>
      <c r="CZ12" s="27" t="s">
        <v>698</v>
      </c>
      <c r="DA12" s="27" t="s">
        <v>698</v>
      </c>
      <c r="DB12" s="27" t="s">
        <v>698</v>
      </c>
      <c r="DC12" s="27" t="s">
        <v>698</v>
      </c>
      <c r="DD12" s="27" t="s">
        <v>698</v>
      </c>
      <c r="DE12" s="27" t="s">
        <v>698</v>
      </c>
      <c r="DF12" s="27" t="s">
        <v>698</v>
      </c>
      <c r="DG12" s="27" t="s">
        <v>698</v>
      </c>
      <c r="DH12" s="27" t="s">
        <v>698</v>
      </c>
      <c r="DI12" s="27" t="s">
        <v>698</v>
      </c>
      <c r="DJ12" s="27" t="s">
        <v>698</v>
      </c>
      <c r="DK12" s="27" t="s">
        <v>698</v>
      </c>
      <c r="DL12" s="27" t="s">
        <v>698</v>
      </c>
      <c r="DM12" s="27" t="s">
        <v>698</v>
      </c>
      <c r="DN12" s="27" t="s">
        <v>698</v>
      </c>
      <c r="DO12" s="27" t="s">
        <v>698</v>
      </c>
      <c r="DP12" s="27" t="s">
        <v>698</v>
      </c>
      <c r="DQ12" s="27" t="s">
        <v>698</v>
      </c>
      <c r="DR12" s="27" t="s">
        <v>698</v>
      </c>
      <c r="DS12" s="27" t="s">
        <v>698</v>
      </c>
      <c r="DT12" s="27" t="s">
        <v>698</v>
      </c>
      <c r="DU12" s="27" t="s">
        <v>698</v>
      </c>
      <c r="DV12" s="27" t="s">
        <v>698</v>
      </c>
      <c r="DW12" s="27" t="s">
        <v>698</v>
      </c>
      <c r="DX12" s="27" t="s">
        <v>698</v>
      </c>
      <c r="DY12" s="27" t="s">
        <v>698</v>
      </c>
      <c r="DZ12" s="27" t="s">
        <v>698</v>
      </c>
      <c r="EA12" s="27" t="s">
        <v>698</v>
      </c>
      <c r="EB12" s="27" t="s">
        <v>698</v>
      </c>
      <c r="EC12" s="27" t="s">
        <v>698</v>
      </c>
      <c r="ED12" s="27" t="s">
        <v>698</v>
      </c>
      <c r="EE12" s="27" t="s">
        <v>698</v>
      </c>
      <c r="EF12" s="27" t="s">
        <v>698</v>
      </c>
      <c r="EG12" s="27" t="s">
        <v>698</v>
      </c>
      <c r="EH12" s="27" t="s">
        <v>698</v>
      </c>
      <c r="EI12" s="27" t="s">
        <v>698</v>
      </c>
      <c r="EJ12" s="27" t="s">
        <v>698</v>
      </c>
      <c r="EK12" s="27" t="s">
        <v>698</v>
      </c>
      <c r="EL12" s="27" t="s">
        <v>698</v>
      </c>
      <c r="EM12" s="27" t="s">
        <v>698</v>
      </c>
      <c r="EN12" s="27" t="s">
        <v>698</v>
      </c>
      <c r="EO12" s="27" t="s">
        <v>698</v>
      </c>
      <c r="EP12" s="27" t="s">
        <v>698</v>
      </c>
      <c r="EQ12" s="27" t="s">
        <v>698</v>
      </c>
      <c r="ER12" s="27" t="s">
        <v>698</v>
      </c>
      <c r="ES12" s="27" t="s">
        <v>698</v>
      </c>
      <c r="ET12" s="27" t="s">
        <v>698</v>
      </c>
      <c r="EU12" s="27" t="s">
        <v>698</v>
      </c>
      <c r="EV12" s="27" t="s">
        <v>698</v>
      </c>
      <c r="EW12" s="27" t="s">
        <v>2705</v>
      </c>
      <c r="EX12" s="27" t="s">
        <v>698</v>
      </c>
      <c r="EY12" s="27" t="s">
        <v>4094</v>
      </c>
      <c r="EZ12" s="27" t="s">
        <v>2706</v>
      </c>
      <c r="FA12" s="27"/>
      <c r="FB12" s="27"/>
      <c r="FC12" s="27"/>
      <c r="FD12" s="27"/>
      <c r="FE12" s="27"/>
      <c r="FF12" s="27"/>
      <c r="FG12" s="27"/>
      <c r="FH12" s="27"/>
      <c r="FI12" s="27"/>
      <c r="FJ12" s="27"/>
    </row>
    <row r="13" spans="1:166" x14ac:dyDescent="0.25">
      <c r="A13" s="20"/>
      <c r="B13" s="20" t="s">
        <v>2599</v>
      </c>
      <c r="C13" s="20" t="str">
        <f t="shared" si="0"/>
        <v>IZ002002000000000000000000000000000000</v>
      </c>
      <c r="D13" s="23" t="s">
        <v>4088</v>
      </c>
      <c r="E13" s="23" t="s">
        <v>707</v>
      </c>
      <c r="F13" s="23" t="s">
        <v>707</v>
      </c>
      <c r="G13" s="23" t="s">
        <v>697</v>
      </c>
      <c r="H13" s="23" t="s">
        <v>697</v>
      </c>
      <c r="I13" s="23" t="s">
        <v>697</v>
      </c>
      <c r="J13" s="23" t="s">
        <v>697</v>
      </c>
      <c r="K13" s="23" t="s">
        <v>697</v>
      </c>
      <c r="L13" s="23" t="s">
        <v>697</v>
      </c>
      <c r="M13" s="23" t="s">
        <v>697</v>
      </c>
      <c r="N13" s="23" t="s">
        <v>697</v>
      </c>
      <c r="O13" s="23" t="s">
        <v>697</v>
      </c>
      <c r="P13" s="23" t="s">
        <v>697</v>
      </c>
      <c r="Q13" s="27">
        <v>0</v>
      </c>
      <c r="R13" s="27" t="s">
        <v>704</v>
      </c>
      <c r="S13" s="27" t="s">
        <v>698</v>
      </c>
      <c r="T13" s="27" t="s">
        <v>694</v>
      </c>
      <c r="U13" s="27" t="s">
        <v>922</v>
      </c>
      <c r="V13" s="20" t="s">
        <v>4098</v>
      </c>
      <c r="W13" s="20" t="s">
        <v>905</v>
      </c>
      <c r="X13" s="20"/>
      <c r="Y13" s="20" t="s">
        <v>3608</v>
      </c>
      <c r="Z13" s="27"/>
      <c r="AA13" s="20"/>
      <c r="AB13" s="20"/>
      <c r="AC13" s="20"/>
      <c r="AD13" s="20"/>
      <c r="AE13" s="20"/>
      <c r="AF13" s="20"/>
      <c r="AG13" s="20"/>
      <c r="AH13" s="20"/>
      <c r="AI13" s="27" t="s">
        <v>4103</v>
      </c>
      <c r="AJ13" s="27" t="s">
        <v>698</v>
      </c>
      <c r="AK13" s="27" t="s">
        <v>698</v>
      </c>
      <c r="AL13" s="27" t="s">
        <v>698</v>
      </c>
      <c r="AM13" s="27" t="s">
        <v>698</v>
      </c>
      <c r="AN13" s="27" t="s">
        <v>698</v>
      </c>
      <c r="AO13" s="27" t="s">
        <v>698</v>
      </c>
      <c r="AP13" s="27" t="s">
        <v>698</v>
      </c>
      <c r="AQ13" s="27" t="s">
        <v>698</v>
      </c>
      <c r="AR13" s="27" t="s">
        <v>698</v>
      </c>
      <c r="AS13" s="27" t="s">
        <v>698</v>
      </c>
      <c r="AT13" s="27" t="s">
        <v>698</v>
      </c>
      <c r="AU13" s="27" t="s">
        <v>698</v>
      </c>
      <c r="AV13" s="27" t="s">
        <v>698</v>
      </c>
      <c r="AW13" s="27" t="s">
        <v>698</v>
      </c>
      <c r="AX13" s="27" t="s">
        <v>698</v>
      </c>
      <c r="AY13" s="27" t="s">
        <v>698</v>
      </c>
      <c r="AZ13" s="27" t="s">
        <v>698</v>
      </c>
      <c r="BA13" s="27" t="s">
        <v>698</v>
      </c>
      <c r="BB13" s="27" t="s">
        <v>698</v>
      </c>
      <c r="BC13" s="27" t="s">
        <v>698</v>
      </c>
      <c r="BD13" s="27" t="s">
        <v>698</v>
      </c>
      <c r="BE13" s="27" t="s">
        <v>698</v>
      </c>
      <c r="BF13" s="27" t="s">
        <v>698</v>
      </c>
      <c r="BG13" s="27" t="s">
        <v>698</v>
      </c>
      <c r="BH13" s="27" t="s">
        <v>698</v>
      </c>
      <c r="BI13" s="27" t="s">
        <v>698</v>
      </c>
      <c r="BJ13" s="27" t="s">
        <v>698</v>
      </c>
      <c r="BK13" s="27" t="s">
        <v>698</v>
      </c>
      <c r="BL13" s="27" t="s">
        <v>698</v>
      </c>
      <c r="BM13" s="27" t="s">
        <v>698</v>
      </c>
      <c r="BN13" s="27" t="s">
        <v>698</v>
      </c>
      <c r="BO13" s="27" t="s">
        <v>698</v>
      </c>
      <c r="BP13" s="27" t="s">
        <v>698</v>
      </c>
      <c r="BQ13" s="27" t="s">
        <v>698</v>
      </c>
      <c r="BR13" s="27" t="s">
        <v>698</v>
      </c>
      <c r="BS13" s="27" t="s">
        <v>698</v>
      </c>
      <c r="BT13" s="27" t="s">
        <v>698</v>
      </c>
      <c r="BU13" s="27" t="s">
        <v>698</v>
      </c>
      <c r="BV13" s="27" t="s">
        <v>704</v>
      </c>
      <c r="BW13" s="27" t="s">
        <v>698</v>
      </c>
      <c r="BX13" s="27" t="s">
        <v>698</v>
      </c>
      <c r="BY13" s="27" t="s">
        <v>698</v>
      </c>
      <c r="BZ13" s="27" t="s">
        <v>698</v>
      </c>
      <c r="CA13" s="27" t="s">
        <v>698</v>
      </c>
      <c r="CB13" s="27" t="s">
        <v>698</v>
      </c>
      <c r="CC13" s="27" t="s">
        <v>698</v>
      </c>
      <c r="CD13" s="27" t="s">
        <v>698</v>
      </c>
      <c r="CE13" s="27" t="s">
        <v>698</v>
      </c>
      <c r="CF13" s="27" t="s">
        <v>698</v>
      </c>
      <c r="CG13" s="27" t="s">
        <v>698</v>
      </c>
      <c r="CH13" s="27" t="s">
        <v>698</v>
      </c>
      <c r="CI13" s="27" t="s">
        <v>698</v>
      </c>
      <c r="CJ13" s="27" t="s">
        <v>698</v>
      </c>
      <c r="CK13" s="27" t="s">
        <v>698</v>
      </c>
      <c r="CL13" s="27" t="s">
        <v>698</v>
      </c>
      <c r="CM13" s="27" t="s">
        <v>698</v>
      </c>
      <c r="CN13" s="27" t="s">
        <v>698</v>
      </c>
      <c r="CO13" s="27" t="s">
        <v>698</v>
      </c>
      <c r="CP13" s="27" t="s">
        <v>698</v>
      </c>
      <c r="CQ13" s="27" t="s">
        <v>698</v>
      </c>
      <c r="CR13" s="27" t="s">
        <v>698</v>
      </c>
      <c r="CS13" s="27" t="s">
        <v>698</v>
      </c>
      <c r="CT13" s="27" t="s">
        <v>698</v>
      </c>
      <c r="CU13" s="27" t="s">
        <v>698</v>
      </c>
      <c r="CV13" s="27" t="s">
        <v>698</v>
      </c>
      <c r="CW13" s="27" t="s">
        <v>698</v>
      </c>
      <c r="CX13" s="27" t="s">
        <v>698</v>
      </c>
      <c r="CY13" s="27" t="s">
        <v>698</v>
      </c>
      <c r="CZ13" s="27" t="s">
        <v>698</v>
      </c>
      <c r="DA13" s="27" t="s">
        <v>698</v>
      </c>
      <c r="DB13" s="27" t="s">
        <v>698</v>
      </c>
      <c r="DC13" s="27" t="s">
        <v>698</v>
      </c>
      <c r="DD13" s="27" t="s">
        <v>698</v>
      </c>
      <c r="DE13" s="27" t="s">
        <v>698</v>
      </c>
      <c r="DF13" s="27" t="s">
        <v>698</v>
      </c>
      <c r="DG13" s="27" t="s">
        <v>698</v>
      </c>
      <c r="DH13" s="27" t="s">
        <v>698</v>
      </c>
      <c r="DI13" s="27" t="s">
        <v>698</v>
      </c>
      <c r="DJ13" s="27" t="s">
        <v>698</v>
      </c>
      <c r="DK13" s="27" t="s">
        <v>698</v>
      </c>
      <c r="DL13" s="27" t="s">
        <v>698</v>
      </c>
      <c r="DM13" s="27" t="s">
        <v>698</v>
      </c>
      <c r="DN13" s="27" t="s">
        <v>698</v>
      </c>
      <c r="DO13" s="27" t="s">
        <v>698</v>
      </c>
      <c r="DP13" s="27" t="s">
        <v>698</v>
      </c>
      <c r="DQ13" s="27" t="s">
        <v>698</v>
      </c>
      <c r="DR13" s="27" t="s">
        <v>698</v>
      </c>
      <c r="DS13" s="27" t="s">
        <v>698</v>
      </c>
      <c r="DT13" s="27" t="s">
        <v>698</v>
      </c>
      <c r="DU13" s="27" t="s">
        <v>698</v>
      </c>
      <c r="DV13" s="27" t="s">
        <v>698</v>
      </c>
      <c r="DW13" s="27" t="s">
        <v>698</v>
      </c>
      <c r="DX13" s="27" t="s">
        <v>698</v>
      </c>
      <c r="DY13" s="27" t="s">
        <v>698</v>
      </c>
      <c r="DZ13" s="27" t="s">
        <v>698</v>
      </c>
      <c r="EA13" s="27" t="s">
        <v>698</v>
      </c>
      <c r="EB13" s="27" t="s">
        <v>698</v>
      </c>
      <c r="EC13" s="27" t="s">
        <v>698</v>
      </c>
      <c r="ED13" s="27" t="s">
        <v>698</v>
      </c>
      <c r="EE13" s="27" t="s">
        <v>698</v>
      </c>
      <c r="EF13" s="27" t="s">
        <v>698</v>
      </c>
      <c r="EG13" s="27" t="s">
        <v>698</v>
      </c>
      <c r="EH13" s="27" t="s">
        <v>698</v>
      </c>
      <c r="EI13" s="27" t="s">
        <v>698</v>
      </c>
      <c r="EJ13" s="27" t="s">
        <v>698</v>
      </c>
      <c r="EK13" s="27" t="s">
        <v>698</v>
      </c>
      <c r="EL13" s="27" t="s">
        <v>698</v>
      </c>
      <c r="EM13" s="27" t="s">
        <v>698</v>
      </c>
      <c r="EN13" s="27" t="s">
        <v>698</v>
      </c>
      <c r="EO13" s="27" t="s">
        <v>698</v>
      </c>
      <c r="EP13" s="27" t="s">
        <v>698</v>
      </c>
      <c r="EQ13" s="27" t="s">
        <v>698</v>
      </c>
      <c r="ER13" s="27" t="s">
        <v>698</v>
      </c>
      <c r="ES13" s="27" t="s">
        <v>698</v>
      </c>
      <c r="ET13" s="27" t="s">
        <v>698</v>
      </c>
      <c r="EU13" s="27" t="s">
        <v>698</v>
      </c>
      <c r="EV13" s="27" t="s">
        <v>698</v>
      </c>
      <c r="EW13" s="27" t="s">
        <v>4096</v>
      </c>
      <c r="EX13" s="27" t="s">
        <v>698</v>
      </c>
      <c r="EY13" s="27" t="s">
        <v>1176</v>
      </c>
      <c r="EZ13" s="27" t="s">
        <v>1177</v>
      </c>
      <c r="FA13" s="27" t="s">
        <v>1179</v>
      </c>
      <c r="FB13" s="27"/>
      <c r="FC13" s="27"/>
      <c r="FD13" s="27"/>
      <c r="FE13" s="27"/>
      <c r="FF13" s="27"/>
      <c r="FG13" s="27"/>
      <c r="FH13" s="27"/>
      <c r="FI13" s="27"/>
      <c r="FJ13" s="27"/>
    </row>
    <row r="14" spans="1:166" x14ac:dyDescent="0.25">
      <c r="A14" s="20"/>
      <c r="B14" s="20" t="s">
        <v>2599</v>
      </c>
      <c r="C14" s="20" t="str">
        <f t="shared" si="0"/>
        <v>IZ003000000000000000000000000000000000</v>
      </c>
      <c r="D14" s="23" t="s">
        <v>4088</v>
      </c>
      <c r="E14" s="23" t="s">
        <v>710</v>
      </c>
      <c r="F14" s="23" t="s">
        <v>697</v>
      </c>
      <c r="G14" s="23" t="s">
        <v>697</v>
      </c>
      <c r="H14" s="23" t="s">
        <v>697</v>
      </c>
      <c r="I14" s="23" t="s">
        <v>697</v>
      </c>
      <c r="J14" s="23" t="s">
        <v>697</v>
      </c>
      <c r="K14" s="23" t="s">
        <v>697</v>
      </c>
      <c r="L14" s="23" t="s">
        <v>697</v>
      </c>
      <c r="M14" s="23" t="s">
        <v>697</v>
      </c>
      <c r="N14" s="23" t="s">
        <v>697</v>
      </c>
      <c r="O14" s="23" t="s">
        <v>697</v>
      </c>
      <c r="P14" s="23" t="s">
        <v>697</v>
      </c>
      <c r="Q14" s="27">
        <v>0</v>
      </c>
      <c r="R14" s="27" t="s">
        <v>698</v>
      </c>
      <c r="S14" s="27" t="s">
        <v>698</v>
      </c>
      <c r="T14" s="27" t="s">
        <v>694</v>
      </c>
      <c r="U14" s="27" t="s">
        <v>922</v>
      </c>
      <c r="V14" s="20" t="s">
        <v>4104</v>
      </c>
      <c r="W14" s="20" t="s">
        <v>905</v>
      </c>
      <c r="X14" s="20" t="s">
        <v>4105</v>
      </c>
      <c r="Y14" s="27"/>
      <c r="Z14" s="20"/>
      <c r="AA14" s="20"/>
      <c r="AB14" s="20"/>
      <c r="AC14" s="20"/>
      <c r="AD14" s="20"/>
      <c r="AE14" s="20"/>
      <c r="AF14" s="20"/>
      <c r="AG14" s="20"/>
      <c r="AH14" s="20"/>
      <c r="AI14" s="27" t="s">
        <v>4106</v>
      </c>
      <c r="AJ14" s="27" t="s">
        <v>694</v>
      </c>
      <c r="AK14" s="27" t="s">
        <v>694</v>
      </c>
      <c r="AL14" s="27" t="s">
        <v>694</v>
      </c>
      <c r="AM14" s="27" t="s">
        <v>694</v>
      </c>
      <c r="AN14" s="27" t="s">
        <v>694</v>
      </c>
      <c r="AO14" s="27" t="s">
        <v>694</v>
      </c>
      <c r="AP14" s="27" t="s">
        <v>694</v>
      </c>
      <c r="AQ14" s="27" t="s">
        <v>694</v>
      </c>
      <c r="AR14" s="27" t="s">
        <v>694</v>
      </c>
      <c r="AS14" s="27" t="s">
        <v>694</v>
      </c>
      <c r="AT14" s="27" t="s">
        <v>694</v>
      </c>
      <c r="AU14" s="27" t="s">
        <v>694</v>
      </c>
      <c r="AV14" s="27" t="s">
        <v>694</v>
      </c>
      <c r="AW14" s="27" t="s">
        <v>694</v>
      </c>
      <c r="AX14" s="27" t="s">
        <v>694</v>
      </c>
      <c r="AY14" s="27" t="s">
        <v>694</v>
      </c>
      <c r="AZ14" s="27" t="s">
        <v>694</v>
      </c>
      <c r="BA14" s="27" t="s">
        <v>694</v>
      </c>
      <c r="BB14" s="27" t="s">
        <v>694</v>
      </c>
      <c r="BC14" s="27" t="s">
        <v>694</v>
      </c>
      <c r="BD14" s="27" t="s">
        <v>694</v>
      </c>
      <c r="BE14" s="27" t="s">
        <v>694</v>
      </c>
      <c r="BF14" s="27" t="s">
        <v>694</v>
      </c>
      <c r="BG14" s="27" t="s">
        <v>694</v>
      </c>
      <c r="BH14" s="27" t="s">
        <v>694</v>
      </c>
      <c r="BI14" s="27" t="s">
        <v>694</v>
      </c>
      <c r="BJ14" s="27" t="s">
        <v>694</v>
      </c>
      <c r="BK14" s="27" t="s">
        <v>694</v>
      </c>
      <c r="BL14" s="27" t="s">
        <v>694</v>
      </c>
      <c r="BM14" s="27" t="s">
        <v>694</v>
      </c>
      <c r="BN14" s="27" t="s">
        <v>694</v>
      </c>
      <c r="BO14" s="27" t="s">
        <v>694</v>
      </c>
      <c r="BP14" s="27" t="s">
        <v>694</v>
      </c>
      <c r="BQ14" s="27" t="s">
        <v>694</v>
      </c>
      <c r="BR14" s="27" t="s">
        <v>694</v>
      </c>
      <c r="BS14" s="27" t="s">
        <v>694</v>
      </c>
      <c r="BT14" s="27" t="s">
        <v>694</v>
      </c>
      <c r="BU14" s="27" t="s">
        <v>694</v>
      </c>
      <c r="BV14" s="27" t="s">
        <v>694</v>
      </c>
      <c r="BW14" s="27" t="s">
        <v>694</v>
      </c>
      <c r="BX14" s="27" t="s">
        <v>694</v>
      </c>
      <c r="BY14" s="27" t="s">
        <v>694</v>
      </c>
      <c r="BZ14" s="27" t="s">
        <v>694</v>
      </c>
      <c r="CA14" s="27" t="s">
        <v>694</v>
      </c>
      <c r="CB14" s="27" t="s">
        <v>694</v>
      </c>
      <c r="CC14" s="27" t="s">
        <v>694</v>
      </c>
      <c r="CD14" s="27" t="s">
        <v>694</v>
      </c>
      <c r="CE14" s="27" t="s">
        <v>694</v>
      </c>
      <c r="CF14" s="27" t="s">
        <v>694</v>
      </c>
      <c r="CG14" s="27" t="s">
        <v>694</v>
      </c>
      <c r="CH14" s="27" t="s">
        <v>694</v>
      </c>
      <c r="CI14" s="27" t="s">
        <v>694</v>
      </c>
      <c r="CJ14" s="27" t="s">
        <v>694</v>
      </c>
      <c r="CK14" s="27" t="s">
        <v>694</v>
      </c>
      <c r="CL14" s="27" t="s">
        <v>694</v>
      </c>
      <c r="CM14" s="27" t="s">
        <v>694</v>
      </c>
      <c r="CN14" s="27" t="s">
        <v>694</v>
      </c>
      <c r="CO14" s="27" t="s">
        <v>694</v>
      </c>
      <c r="CP14" s="27" t="s">
        <v>694</v>
      </c>
      <c r="CQ14" s="27" t="s">
        <v>694</v>
      </c>
      <c r="CR14" s="27" t="s">
        <v>694</v>
      </c>
      <c r="CS14" s="27" t="s">
        <v>694</v>
      </c>
      <c r="CT14" s="27" t="s">
        <v>694</v>
      </c>
      <c r="CU14" s="27" t="s">
        <v>694</v>
      </c>
      <c r="CV14" s="27" t="s">
        <v>694</v>
      </c>
      <c r="CW14" s="27" t="s">
        <v>694</v>
      </c>
      <c r="CX14" s="27" t="s">
        <v>694</v>
      </c>
      <c r="CY14" s="27" t="s">
        <v>694</v>
      </c>
      <c r="CZ14" s="27" t="s">
        <v>694</v>
      </c>
      <c r="DA14" s="27" t="s">
        <v>694</v>
      </c>
      <c r="DB14" s="27" t="s">
        <v>694</v>
      </c>
      <c r="DC14" s="27" t="s">
        <v>694</v>
      </c>
      <c r="DD14" s="27" t="s">
        <v>694</v>
      </c>
      <c r="DE14" s="27" t="s">
        <v>694</v>
      </c>
      <c r="DF14" s="27" t="s">
        <v>694</v>
      </c>
      <c r="DG14" s="27" t="s">
        <v>694</v>
      </c>
      <c r="DH14" s="27" t="s">
        <v>694</v>
      </c>
      <c r="DI14" s="27" t="s">
        <v>694</v>
      </c>
      <c r="DJ14" s="27" t="s">
        <v>694</v>
      </c>
      <c r="DK14" s="27" t="s">
        <v>694</v>
      </c>
      <c r="DL14" s="27" t="s">
        <v>694</v>
      </c>
      <c r="DM14" s="27" t="s">
        <v>694</v>
      </c>
      <c r="DN14" s="27" t="s">
        <v>694</v>
      </c>
      <c r="DO14" s="27" t="s">
        <v>694</v>
      </c>
      <c r="DP14" s="27" t="s">
        <v>694</v>
      </c>
      <c r="DQ14" s="27" t="s">
        <v>694</v>
      </c>
      <c r="DR14" s="27" t="s">
        <v>694</v>
      </c>
      <c r="DS14" s="27" t="s">
        <v>694</v>
      </c>
      <c r="DT14" s="27" t="s">
        <v>694</v>
      </c>
      <c r="DU14" s="27" t="s">
        <v>694</v>
      </c>
      <c r="DV14" s="27" t="s">
        <v>694</v>
      </c>
      <c r="DW14" s="27" t="s">
        <v>694</v>
      </c>
      <c r="DX14" s="27" t="s">
        <v>694</v>
      </c>
      <c r="DY14" s="27" t="s">
        <v>694</v>
      </c>
      <c r="DZ14" s="27" t="s">
        <v>694</v>
      </c>
      <c r="EA14" s="27" t="s">
        <v>694</v>
      </c>
      <c r="EB14" s="27" t="s">
        <v>694</v>
      </c>
      <c r="EC14" s="27" t="s">
        <v>694</v>
      </c>
      <c r="ED14" s="27" t="s">
        <v>694</v>
      </c>
      <c r="EE14" s="27" t="s">
        <v>694</v>
      </c>
      <c r="EF14" s="27" t="s">
        <v>694</v>
      </c>
      <c r="EG14" s="27" t="s">
        <v>694</v>
      </c>
      <c r="EH14" s="27" t="s">
        <v>694</v>
      </c>
      <c r="EI14" s="27" t="s">
        <v>694</v>
      </c>
      <c r="EJ14" s="27" t="s">
        <v>694</v>
      </c>
      <c r="EK14" s="27" t="s">
        <v>694</v>
      </c>
      <c r="EL14" s="27" t="s">
        <v>694</v>
      </c>
      <c r="EM14" s="27" t="s">
        <v>694</v>
      </c>
      <c r="EN14" s="27" t="s">
        <v>694</v>
      </c>
      <c r="EO14" s="27" t="s">
        <v>694</v>
      </c>
      <c r="EP14" s="27" t="s">
        <v>694</v>
      </c>
      <c r="EQ14" s="27" t="s">
        <v>694</v>
      </c>
      <c r="ER14" s="27" t="s">
        <v>694</v>
      </c>
      <c r="ES14" s="27" t="s">
        <v>694</v>
      </c>
      <c r="ET14" s="27" t="s">
        <v>694</v>
      </c>
      <c r="EU14" s="27" t="s">
        <v>694</v>
      </c>
      <c r="EV14" s="27" t="s">
        <v>694</v>
      </c>
      <c r="EW14" s="27" t="s">
        <v>698</v>
      </c>
      <c r="EX14" s="27" t="s">
        <v>698</v>
      </c>
      <c r="EY14" s="27" t="s">
        <v>698</v>
      </c>
      <c r="EZ14" s="27" t="s">
        <v>698</v>
      </c>
      <c r="FA14" s="27" t="s">
        <v>694</v>
      </c>
      <c r="FB14" s="27"/>
      <c r="FC14" s="27"/>
      <c r="FD14" s="27"/>
      <c r="FE14" s="27"/>
      <c r="FF14" s="27"/>
      <c r="FG14" s="27"/>
      <c r="FH14" s="27"/>
      <c r="FI14" s="27"/>
      <c r="FJ14" s="27"/>
    </row>
    <row r="15" spans="1:166" x14ac:dyDescent="0.25">
      <c r="A15" s="45"/>
      <c r="B15" s="45" t="s">
        <v>2599</v>
      </c>
      <c r="C15" s="45" t="str">
        <f t="shared" si="0"/>
        <v>IZ003001000000000000000000000000000000</v>
      </c>
      <c r="D15" s="62" t="s">
        <v>4088</v>
      </c>
      <c r="E15" s="62" t="s">
        <v>710</v>
      </c>
      <c r="F15" s="62" t="s">
        <v>702</v>
      </c>
      <c r="G15" s="62" t="s">
        <v>697</v>
      </c>
      <c r="H15" s="62" t="s">
        <v>697</v>
      </c>
      <c r="I15" s="62" t="s">
        <v>697</v>
      </c>
      <c r="J15" s="62" t="s">
        <v>697</v>
      </c>
      <c r="K15" s="62" t="s">
        <v>697</v>
      </c>
      <c r="L15" s="62" t="s">
        <v>697</v>
      </c>
      <c r="M15" s="62" t="s">
        <v>697</v>
      </c>
      <c r="N15" s="62" t="s">
        <v>697</v>
      </c>
      <c r="O15" s="62" t="s">
        <v>697</v>
      </c>
      <c r="P15" s="62" t="s">
        <v>697</v>
      </c>
      <c r="Q15" s="46">
        <v>0</v>
      </c>
      <c r="R15" s="46" t="s">
        <v>698</v>
      </c>
      <c r="S15" s="46" t="s">
        <v>698</v>
      </c>
      <c r="T15" s="46" t="s">
        <v>694</v>
      </c>
      <c r="U15" s="46" t="s">
        <v>922</v>
      </c>
      <c r="V15" s="45" t="s">
        <v>4104</v>
      </c>
      <c r="W15" s="45" t="s">
        <v>905</v>
      </c>
      <c r="X15" s="45"/>
      <c r="Y15" s="45" t="s">
        <v>1063</v>
      </c>
      <c r="Z15" s="45"/>
      <c r="AA15" s="45"/>
      <c r="AB15" s="45"/>
      <c r="AC15" s="45"/>
      <c r="AD15" s="45"/>
      <c r="AE15" s="45"/>
      <c r="AF15" s="45"/>
      <c r="AG15" s="45"/>
      <c r="AH15" s="45"/>
      <c r="AI15" s="46" t="s">
        <v>4107</v>
      </c>
      <c r="AJ15" s="46" t="s">
        <v>698</v>
      </c>
      <c r="AK15" s="46" t="s">
        <v>698</v>
      </c>
      <c r="AL15" s="46" t="s">
        <v>698</v>
      </c>
      <c r="AM15" s="46" t="s">
        <v>698</v>
      </c>
      <c r="AN15" s="46" t="s">
        <v>698</v>
      </c>
      <c r="AO15" s="46" t="s">
        <v>698</v>
      </c>
      <c r="AP15" s="46" t="s">
        <v>698</v>
      </c>
      <c r="AQ15" s="46" t="s">
        <v>698</v>
      </c>
      <c r="AR15" s="46" t="s">
        <v>698</v>
      </c>
      <c r="AS15" s="46" t="s">
        <v>698</v>
      </c>
      <c r="AT15" s="46" t="s">
        <v>698</v>
      </c>
      <c r="AU15" s="46" t="s">
        <v>698</v>
      </c>
      <c r="AV15" s="46" t="s">
        <v>698</v>
      </c>
      <c r="AW15" s="46" t="s">
        <v>698</v>
      </c>
      <c r="AX15" s="46" t="s">
        <v>698</v>
      </c>
      <c r="AY15" s="46" t="s">
        <v>698</v>
      </c>
      <c r="AZ15" s="46" t="s">
        <v>698</v>
      </c>
      <c r="BA15" s="46" t="s">
        <v>698</v>
      </c>
      <c r="BB15" s="46" t="s">
        <v>698</v>
      </c>
      <c r="BC15" s="46" t="s">
        <v>698</v>
      </c>
      <c r="BD15" s="46" t="s">
        <v>698</v>
      </c>
      <c r="BE15" s="46" t="s">
        <v>698</v>
      </c>
      <c r="BF15" s="46" t="s">
        <v>698</v>
      </c>
      <c r="BG15" s="46" t="s">
        <v>698</v>
      </c>
      <c r="BH15" s="46" t="s">
        <v>698</v>
      </c>
      <c r="BI15" s="46" t="s">
        <v>698</v>
      </c>
      <c r="BJ15" s="46" t="s">
        <v>698</v>
      </c>
      <c r="BK15" s="46" t="s">
        <v>698</v>
      </c>
      <c r="BL15" s="46" t="s">
        <v>698</v>
      </c>
      <c r="BM15" s="46" t="s">
        <v>698</v>
      </c>
      <c r="BN15" s="46" t="s">
        <v>698</v>
      </c>
      <c r="BO15" s="46" t="s">
        <v>698</v>
      </c>
      <c r="BP15" s="46" t="s">
        <v>698</v>
      </c>
      <c r="BQ15" s="46" t="s">
        <v>698</v>
      </c>
      <c r="BR15" s="46" t="s">
        <v>698</v>
      </c>
      <c r="BS15" s="46" t="s">
        <v>698</v>
      </c>
      <c r="BT15" s="46" t="s">
        <v>698</v>
      </c>
      <c r="BU15" s="46" t="s">
        <v>698</v>
      </c>
      <c r="BV15" s="46" t="s">
        <v>704</v>
      </c>
      <c r="BW15" s="46" t="s">
        <v>698</v>
      </c>
      <c r="BX15" s="46" t="s">
        <v>698</v>
      </c>
      <c r="BY15" s="46" t="s">
        <v>698</v>
      </c>
      <c r="BZ15" s="46" t="s">
        <v>698</v>
      </c>
      <c r="CA15" s="46" t="s">
        <v>698</v>
      </c>
      <c r="CB15" s="46" t="s">
        <v>698</v>
      </c>
      <c r="CC15" s="46" t="s">
        <v>698</v>
      </c>
      <c r="CD15" s="46" t="s">
        <v>698</v>
      </c>
      <c r="CE15" s="46" t="s">
        <v>698</v>
      </c>
      <c r="CF15" s="46" t="s">
        <v>698</v>
      </c>
      <c r="CG15" s="46" t="s">
        <v>698</v>
      </c>
      <c r="CH15" s="46" t="s">
        <v>698</v>
      </c>
      <c r="CI15" s="46" t="s">
        <v>698</v>
      </c>
      <c r="CJ15" s="46" t="s">
        <v>698</v>
      </c>
      <c r="CK15" s="46" t="s">
        <v>698</v>
      </c>
      <c r="CL15" s="46" t="s">
        <v>698</v>
      </c>
      <c r="CM15" s="46" t="s">
        <v>698</v>
      </c>
      <c r="CN15" s="46" t="s">
        <v>698</v>
      </c>
      <c r="CO15" s="46" t="s">
        <v>698</v>
      </c>
      <c r="CP15" s="46" t="s">
        <v>698</v>
      </c>
      <c r="CQ15" s="46" t="s">
        <v>698</v>
      </c>
      <c r="CR15" s="46" t="s">
        <v>698</v>
      </c>
      <c r="CS15" s="46" t="s">
        <v>698</v>
      </c>
      <c r="CT15" s="46" t="s">
        <v>698</v>
      </c>
      <c r="CU15" s="46" t="s">
        <v>698</v>
      </c>
      <c r="CV15" s="46" t="s">
        <v>698</v>
      </c>
      <c r="CW15" s="46" t="s">
        <v>698</v>
      </c>
      <c r="CX15" s="46" t="s">
        <v>698</v>
      </c>
      <c r="CY15" s="46" t="s">
        <v>698</v>
      </c>
      <c r="CZ15" s="46" t="s">
        <v>698</v>
      </c>
      <c r="DA15" s="46" t="s">
        <v>698</v>
      </c>
      <c r="DB15" s="46" t="s">
        <v>698</v>
      </c>
      <c r="DC15" s="46" t="s">
        <v>698</v>
      </c>
      <c r="DD15" s="46" t="s">
        <v>698</v>
      </c>
      <c r="DE15" s="46" t="s">
        <v>698</v>
      </c>
      <c r="DF15" s="46" t="s">
        <v>698</v>
      </c>
      <c r="DG15" s="46" t="s">
        <v>698</v>
      </c>
      <c r="DH15" s="46" t="s">
        <v>698</v>
      </c>
      <c r="DI15" s="46" t="s">
        <v>698</v>
      </c>
      <c r="DJ15" s="46" t="s">
        <v>698</v>
      </c>
      <c r="DK15" s="46" t="s">
        <v>698</v>
      </c>
      <c r="DL15" s="46" t="s">
        <v>698</v>
      </c>
      <c r="DM15" s="46" t="s">
        <v>698</v>
      </c>
      <c r="DN15" s="46" t="s">
        <v>698</v>
      </c>
      <c r="DO15" s="46" t="s">
        <v>698</v>
      </c>
      <c r="DP15" s="46" t="s">
        <v>698</v>
      </c>
      <c r="DQ15" s="46" t="s">
        <v>698</v>
      </c>
      <c r="DR15" s="46" t="s">
        <v>698</v>
      </c>
      <c r="DS15" s="46" t="s">
        <v>698</v>
      </c>
      <c r="DT15" s="46" t="s">
        <v>698</v>
      </c>
      <c r="DU15" s="46" t="s">
        <v>698</v>
      </c>
      <c r="DV15" s="46" t="s">
        <v>698</v>
      </c>
      <c r="DW15" s="46" t="s">
        <v>698</v>
      </c>
      <c r="DX15" s="46" t="s">
        <v>698</v>
      </c>
      <c r="DY15" s="46" t="s">
        <v>698</v>
      </c>
      <c r="DZ15" s="46" t="s">
        <v>698</v>
      </c>
      <c r="EA15" s="46" t="s">
        <v>698</v>
      </c>
      <c r="EB15" s="46" t="s">
        <v>698</v>
      </c>
      <c r="EC15" s="46" t="s">
        <v>698</v>
      </c>
      <c r="ED15" s="46" t="s">
        <v>698</v>
      </c>
      <c r="EE15" s="46" t="s">
        <v>698</v>
      </c>
      <c r="EF15" s="46" t="s">
        <v>698</v>
      </c>
      <c r="EG15" s="46" t="s">
        <v>698</v>
      </c>
      <c r="EH15" s="46" t="s">
        <v>698</v>
      </c>
      <c r="EI15" s="46" t="s">
        <v>698</v>
      </c>
      <c r="EJ15" s="46" t="s">
        <v>698</v>
      </c>
      <c r="EK15" s="46" t="s">
        <v>698</v>
      </c>
      <c r="EL15" s="46" t="s">
        <v>698</v>
      </c>
      <c r="EM15" s="46" t="s">
        <v>698</v>
      </c>
      <c r="EN15" s="46" t="s">
        <v>698</v>
      </c>
      <c r="EO15" s="46" t="s">
        <v>698</v>
      </c>
      <c r="EP15" s="46" t="s">
        <v>698</v>
      </c>
      <c r="EQ15" s="46" t="s">
        <v>698</v>
      </c>
      <c r="ER15" s="46" t="s">
        <v>698</v>
      </c>
      <c r="ES15" s="46" t="s">
        <v>698</v>
      </c>
      <c r="ET15" s="46" t="s">
        <v>698</v>
      </c>
      <c r="EU15" s="46" t="s">
        <v>698</v>
      </c>
      <c r="EV15" s="46" t="s">
        <v>698</v>
      </c>
      <c r="EW15" s="46" t="s">
        <v>2705</v>
      </c>
      <c r="EX15" s="46" t="s">
        <v>698</v>
      </c>
      <c r="EY15" s="46" t="s">
        <v>4094</v>
      </c>
      <c r="EZ15" s="46" t="s">
        <v>4108</v>
      </c>
      <c r="FA15" s="46"/>
      <c r="FB15" s="46"/>
      <c r="FC15" s="46"/>
      <c r="FD15" s="46"/>
      <c r="FE15" s="46"/>
      <c r="FF15" s="46"/>
      <c r="FG15" s="46"/>
      <c r="FH15" s="46"/>
      <c r="FI15" s="46"/>
      <c r="FJ15" s="46"/>
    </row>
    <row r="16" spans="1:166" x14ac:dyDescent="0.25">
      <c r="A16" s="45"/>
      <c r="B16" s="45" t="s">
        <v>2599</v>
      </c>
      <c r="C16" s="45" t="str">
        <f t="shared" si="0"/>
        <v>IZ003002000000000000000000000000000000</v>
      </c>
      <c r="D16" s="62" t="s">
        <v>4088</v>
      </c>
      <c r="E16" s="62" t="s">
        <v>710</v>
      </c>
      <c r="F16" s="62" t="s">
        <v>707</v>
      </c>
      <c r="G16" s="62" t="s">
        <v>697</v>
      </c>
      <c r="H16" s="62" t="s">
        <v>697</v>
      </c>
      <c r="I16" s="62" t="s">
        <v>697</v>
      </c>
      <c r="J16" s="62" t="s">
        <v>697</v>
      </c>
      <c r="K16" s="62" t="s">
        <v>697</v>
      </c>
      <c r="L16" s="62" t="s">
        <v>697</v>
      </c>
      <c r="M16" s="62" t="s">
        <v>697</v>
      </c>
      <c r="N16" s="62" t="s">
        <v>697</v>
      </c>
      <c r="O16" s="62" t="s">
        <v>697</v>
      </c>
      <c r="P16" s="62" t="s">
        <v>697</v>
      </c>
      <c r="Q16" s="46">
        <v>0</v>
      </c>
      <c r="R16" s="46" t="s">
        <v>698</v>
      </c>
      <c r="S16" s="46" t="s">
        <v>698</v>
      </c>
      <c r="T16" s="46" t="s">
        <v>694</v>
      </c>
      <c r="U16" s="46" t="s">
        <v>922</v>
      </c>
      <c r="V16" s="45" t="s">
        <v>4104</v>
      </c>
      <c r="W16" s="45" t="s">
        <v>905</v>
      </c>
      <c r="X16" s="45"/>
      <c r="Y16" s="45" t="s">
        <v>1063</v>
      </c>
      <c r="Z16" s="45"/>
      <c r="AA16" s="45"/>
      <c r="AB16" s="45"/>
      <c r="AC16" s="45"/>
      <c r="AD16" s="45"/>
      <c r="AE16" s="45"/>
      <c r="AF16" s="45"/>
      <c r="AG16" s="45"/>
      <c r="AH16" s="45"/>
      <c r="AI16" s="46" t="s">
        <v>4109</v>
      </c>
      <c r="AJ16" s="46" t="s">
        <v>698</v>
      </c>
      <c r="AK16" s="46" t="s">
        <v>698</v>
      </c>
      <c r="AL16" s="46" t="s">
        <v>698</v>
      </c>
      <c r="AM16" s="46" t="s">
        <v>698</v>
      </c>
      <c r="AN16" s="46" t="s">
        <v>698</v>
      </c>
      <c r="AO16" s="46" t="s">
        <v>698</v>
      </c>
      <c r="AP16" s="46" t="s">
        <v>698</v>
      </c>
      <c r="AQ16" s="46" t="s">
        <v>698</v>
      </c>
      <c r="AR16" s="46" t="s">
        <v>698</v>
      </c>
      <c r="AS16" s="46" t="s">
        <v>698</v>
      </c>
      <c r="AT16" s="46" t="s">
        <v>698</v>
      </c>
      <c r="AU16" s="46" t="s">
        <v>698</v>
      </c>
      <c r="AV16" s="46" t="s">
        <v>698</v>
      </c>
      <c r="AW16" s="46" t="s">
        <v>698</v>
      </c>
      <c r="AX16" s="46" t="s">
        <v>698</v>
      </c>
      <c r="AY16" s="46" t="s">
        <v>698</v>
      </c>
      <c r="AZ16" s="46" t="s">
        <v>698</v>
      </c>
      <c r="BA16" s="46" t="s">
        <v>698</v>
      </c>
      <c r="BB16" s="46" t="s">
        <v>698</v>
      </c>
      <c r="BC16" s="46" t="s">
        <v>698</v>
      </c>
      <c r="BD16" s="46" t="s">
        <v>698</v>
      </c>
      <c r="BE16" s="46" t="s">
        <v>698</v>
      </c>
      <c r="BF16" s="46" t="s">
        <v>698</v>
      </c>
      <c r="BG16" s="46" t="s">
        <v>698</v>
      </c>
      <c r="BH16" s="46" t="s">
        <v>698</v>
      </c>
      <c r="BI16" s="46" t="s">
        <v>698</v>
      </c>
      <c r="BJ16" s="46" t="s">
        <v>698</v>
      </c>
      <c r="BK16" s="46" t="s">
        <v>698</v>
      </c>
      <c r="BL16" s="46" t="s">
        <v>698</v>
      </c>
      <c r="BM16" s="46" t="s">
        <v>698</v>
      </c>
      <c r="BN16" s="46" t="s">
        <v>698</v>
      </c>
      <c r="BO16" s="46" t="s">
        <v>698</v>
      </c>
      <c r="BP16" s="46" t="s">
        <v>698</v>
      </c>
      <c r="BQ16" s="46" t="s">
        <v>698</v>
      </c>
      <c r="BR16" s="46" t="s">
        <v>698</v>
      </c>
      <c r="BS16" s="46" t="s">
        <v>698</v>
      </c>
      <c r="BT16" s="46" t="s">
        <v>698</v>
      </c>
      <c r="BU16" s="46" t="s">
        <v>698</v>
      </c>
      <c r="BV16" s="46" t="s">
        <v>704</v>
      </c>
      <c r="BW16" s="46" t="s">
        <v>698</v>
      </c>
      <c r="BX16" s="46" t="s">
        <v>698</v>
      </c>
      <c r="BY16" s="46" t="s">
        <v>698</v>
      </c>
      <c r="BZ16" s="46" t="s">
        <v>698</v>
      </c>
      <c r="CA16" s="46" t="s">
        <v>698</v>
      </c>
      <c r="CB16" s="46" t="s">
        <v>698</v>
      </c>
      <c r="CC16" s="46" t="s">
        <v>698</v>
      </c>
      <c r="CD16" s="46" t="s">
        <v>698</v>
      </c>
      <c r="CE16" s="46" t="s">
        <v>698</v>
      </c>
      <c r="CF16" s="46" t="s">
        <v>698</v>
      </c>
      <c r="CG16" s="46" t="s">
        <v>698</v>
      </c>
      <c r="CH16" s="46" t="s">
        <v>698</v>
      </c>
      <c r="CI16" s="46" t="s">
        <v>698</v>
      </c>
      <c r="CJ16" s="46" t="s">
        <v>698</v>
      </c>
      <c r="CK16" s="46" t="s">
        <v>698</v>
      </c>
      <c r="CL16" s="46" t="s">
        <v>698</v>
      </c>
      <c r="CM16" s="46" t="s">
        <v>698</v>
      </c>
      <c r="CN16" s="46" t="s">
        <v>698</v>
      </c>
      <c r="CO16" s="46" t="s">
        <v>698</v>
      </c>
      <c r="CP16" s="46" t="s">
        <v>698</v>
      </c>
      <c r="CQ16" s="46" t="s">
        <v>698</v>
      </c>
      <c r="CR16" s="46" t="s">
        <v>698</v>
      </c>
      <c r="CS16" s="46" t="s">
        <v>698</v>
      </c>
      <c r="CT16" s="46" t="s">
        <v>698</v>
      </c>
      <c r="CU16" s="46" t="s">
        <v>698</v>
      </c>
      <c r="CV16" s="46" t="s">
        <v>698</v>
      </c>
      <c r="CW16" s="46" t="s">
        <v>698</v>
      </c>
      <c r="CX16" s="46" t="s">
        <v>698</v>
      </c>
      <c r="CY16" s="46" t="s">
        <v>698</v>
      </c>
      <c r="CZ16" s="46" t="s">
        <v>698</v>
      </c>
      <c r="DA16" s="46" t="s">
        <v>698</v>
      </c>
      <c r="DB16" s="46" t="s">
        <v>698</v>
      </c>
      <c r="DC16" s="46" t="s">
        <v>698</v>
      </c>
      <c r="DD16" s="46" t="s">
        <v>698</v>
      </c>
      <c r="DE16" s="46" t="s">
        <v>698</v>
      </c>
      <c r="DF16" s="46" t="s">
        <v>698</v>
      </c>
      <c r="DG16" s="46" t="s">
        <v>698</v>
      </c>
      <c r="DH16" s="46" t="s">
        <v>698</v>
      </c>
      <c r="DI16" s="46" t="s">
        <v>698</v>
      </c>
      <c r="DJ16" s="46" t="s">
        <v>698</v>
      </c>
      <c r="DK16" s="46" t="s">
        <v>698</v>
      </c>
      <c r="DL16" s="46" t="s">
        <v>698</v>
      </c>
      <c r="DM16" s="46" t="s">
        <v>698</v>
      </c>
      <c r="DN16" s="46" t="s">
        <v>698</v>
      </c>
      <c r="DO16" s="46" t="s">
        <v>698</v>
      </c>
      <c r="DP16" s="46" t="s">
        <v>698</v>
      </c>
      <c r="DQ16" s="46" t="s">
        <v>698</v>
      </c>
      <c r="DR16" s="46" t="s">
        <v>698</v>
      </c>
      <c r="DS16" s="46" t="s">
        <v>698</v>
      </c>
      <c r="DT16" s="46" t="s">
        <v>698</v>
      </c>
      <c r="DU16" s="46" t="s">
        <v>698</v>
      </c>
      <c r="DV16" s="46" t="s">
        <v>698</v>
      </c>
      <c r="DW16" s="46" t="s">
        <v>698</v>
      </c>
      <c r="DX16" s="46" t="s">
        <v>698</v>
      </c>
      <c r="DY16" s="46" t="s">
        <v>698</v>
      </c>
      <c r="DZ16" s="46" t="s">
        <v>698</v>
      </c>
      <c r="EA16" s="46" t="s">
        <v>698</v>
      </c>
      <c r="EB16" s="46" t="s">
        <v>698</v>
      </c>
      <c r="EC16" s="46" t="s">
        <v>698</v>
      </c>
      <c r="ED16" s="46" t="s">
        <v>698</v>
      </c>
      <c r="EE16" s="46" t="s">
        <v>698</v>
      </c>
      <c r="EF16" s="46" t="s">
        <v>698</v>
      </c>
      <c r="EG16" s="46" t="s">
        <v>698</v>
      </c>
      <c r="EH16" s="46" t="s">
        <v>698</v>
      </c>
      <c r="EI16" s="46" t="s">
        <v>698</v>
      </c>
      <c r="EJ16" s="46" t="s">
        <v>698</v>
      </c>
      <c r="EK16" s="46" t="s">
        <v>698</v>
      </c>
      <c r="EL16" s="46" t="s">
        <v>698</v>
      </c>
      <c r="EM16" s="46" t="s">
        <v>698</v>
      </c>
      <c r="EN16" s="46" t="s">
        <v>698</v>
      </c>
      <c r="EO16" s="46" t="s">
        <v>698</v>
      </c>
      <c r="EP16" s="46" t="s">
        <v>698</v>
      </c>
      <c r="EQ16" s="46" t="s">
        <v>698</v>
      </c>
      <c r="ER16" s="46" t="s">
        <v>698</v>
      </c>
      <c r="ES16" s="46" t="s">
        <v>698</v>
      </c>
      <c r="ET16" s="46" t="s">
        <v>698</v>
      </c>
      <c r="EU16" s="46" t="s">
        <v>698</v>
      </c>
      <c r="EV16" s="46" t="s">
        <v>698</v>
      </c>
      <c r="EW16" s="46" t="s">
        <v>4096</v>
      </c>
      <c r="EX16" s="46" t="s">
        <v>698</v>
      </c>
      <c r="EY16" s="46" t="s">
        <v>1176</v>
      </c>
      <c r="EZ16" s="46" t="s">
        <v>4110</v>
      </c>
      <c r="FA16" s="46" t="s">
        <v>1179</v>
      </c>
      <c r="FB16" s="46"/>
      <c r="FC16" s="46"/>
      <c r="FD16" s="46"/>
      <c r="FE16" s="46"/>
      <c r="FF16" s="46"/>
      <c r="FG16" s="46"/>
      <c r="FH16" s="46"/>
      <c r="FI16" s="46"/>
      <c r="FJ16" s="46"/>
    </row>
    <row r="17" spans="1:166" x14ac:dyDescent="0.25">
      <c r="A17" s="20"/>
      <c r="B17" s="20" t="s">
        <v>2599</v>
      </c>
      <c r="C17" s="20" t="str">
        <f t="shared" si="0"/>
        <v>IZ003003000000000000000000000000000000</v>
      </c>
      <c r="D17" s="23" t="s">
        <v>4088</v>
      </c>
      <c r="E17" s="23" t="s">
        <v>710</v>
      </c>
      <c r="F17" s="23" t="s">
        <v>710</v>
      </c>
      <c r="G17" s="23" t="s">
        <v>697</v>
      </c>
      <c r="H17" s="23" t="s">
        <v>697</v>
      </c>
      <c r="I17" s="23" t="s">
        <v>697</v>
      </c>
      <c r="J17" s="23" t="s">
        <v>697</v>
      </c>
      <c r="K17" s="23" t="s">
        <v>697</v>
      </c>
      <c r="L17" s="23" t="s">
        <v>697</v>
      </c>
      <c r="M17" s="23" t="s">
        <v>697</v>
      </c>
      <c r="N17" s="23" t="s">
        <v>697</v>
      </c>
      <c r="O17" s="23" t="s">
        <v>697</v>
      </c>
      <c r="P17" s="23" t="s">
        <v>697</v>
      </c>
      <c r="Q17" s="27">
        <v>0</v>
      </c>
      <c r="R17" s="27" t="s">
        <v>698</v>
      </c>
      <c r="S17" s="27" t="s">
        <v>698</v>
      </c>
      <c r="T17" s="27" t="s">
        <v>694</v>
      </c>
      <c r="U17" s="27" t="s">
        <v>922</v>
      </c>
      <c r="V17" s="20" t="s">
        <v>4111</v>
      </c>
      <c r="W17" s="20" t="s">
        <v>905</v>
      </c>
      <c r="X17" s="20"/>
      <c r="Y17" s="20" t="s">
        <v>1521</v>
      </c>
      <c r="Z17" s="20"/>
      <c r="AA17" s="20"/>
      <c r="AB17" s="20"/>
      <c r="AC17" s="20"/>
      <c r="AD17" s="20"/>
      <c r="AE17" s="20"/>
      <c r="AF17" s="20"/>
      <c r="AG17" s="20"/>
      <c r="AH17" s="20"/>
      <c r="AI17" s="27" t="s">
        <v>4112</v>
      </c>
      <c r="AJ17" s="27" t="s">
        <v>694</v>
      </c>
      <c r="AK17" s="27" t="s">
        <v>694</v>
      </c>
      <c r="AL17" s="27" t="s">
        <v>694</v>
      </c>
      <c r="AM17" s="27" t="s">
        <v>694</v>
      </c>
      <c r="AN17" s="27" t="s">
        <v>694</v>
      </c>
      <c r="AO17" s="27" t="s">
        <v>694</v>
      </c>
      <c r="AP17" s="27" t="s">
        <v>694</v>
      </c>
      <c r="AQ17" s="27" t="s">
        <v>694</v>
      </c>
      <c r="AR17" s="27" t="s">
        <v>694</v>
      </c>
      <c r="AS17" s="27" t="s">
        <v>694</v>
      </c>
      <c r="AT17" s="27" t="s">
        <v>694</v>
      </c>
      <c r="AU17" s="27" t="s">
        <v>694</v>
      </c>
      <c r="AV17" s="27" t="s">
        <v>694</v>
      </c>
      <c r="AW17" s="27" t="s">
        <v>694</v>
      </c>
      <c r="AX17" s="27" t="s">
        <v>694</v>
      </c>
      <c r="AY17" s="27" t="s">
        <v>694</v>
      </c>
      <c r="AZ17" s="27" t="s">
        <v>694</v>
      </c>
      <c r="BA17" s="27" t="s">
        <v>694</v>
      </c>
      <c r="BB17" s="27" t="s">
        <v>694</v>
      </c>
      <c r="BC17" s="27" t="s">
        <v>694</v>
      </c>
      <c r="BD17" s="27" t="s">
        <v>694</v>
      </c>
      <c r="BE17" s="27" t="s">
        <v>694</v>
      </c>
      <c r="BF17" s="27" t="s">
        <v>694</v>
      </c>
      <c r="BG17" s="27" t="s">
        <v>694</v>
      </c>
      <c r="BH17" s="27" t="s">
        <v>694</v>
      </c>
      <c r="BI17" s="27" t="s">
        <v>694</v>
      </c>
      <c r="BJ17" s="27" t="s">
        <v>694</v>
      </c>
      <c r="BK17" s="27" t="s">
        <v>694</v>
      </c>
      <c r="BL17" s="27" t="s">
        <v>694</v>
      </c>
      <c r="BM17" s="27" t="s">
        <v>694</v>
      </c>
      <c r="BN17" s="27" t="s">
        <v>694</v>
      </c>
      <c r="BO17" s="27" t="s">
        <v>694</v>
      </c>
      <c r="BP17" s="27" t="s">
        <v>694</v>
      </c>
      <c r="BQ17" s="27" t="s">
        <v>694</v>
      </c>
      <c r="BR17" s="27" t="s">
        <v>694</v>
      </c>
      <c r="BS17" s="27" t="s">
        <v>694</v>
      </c>
      <c r="BT17" s="27" t="s">
        <v>694</v>
      </c>
      <c r="BU17" s="27" t="s">
        <v>694</v>
      </c>
      <c r="BV17" s="27" t="s">
        <v>694</v>
      </c>
      <c r="BW17" s="27" t="s">
        <v>694</v>
      </c>
      <c r="BX17" s="27" t="s">
        <v>694</v>
      </c>
      <c r="BY17" s="27" t="s">
        <v>694</v>
      </c>
      <c r="BZ17" s="27" t="s">
        <v>694</v>
      </c>
      <c r="CA17" s="27" t="s">
        <v>694</v>
      </c>
      <c r="CB17" s="27" t="s">
        <v>694</v>
      </c>
      <c r="CC17" s="27" t="s">
        <v>694</v>
      </c>
      <c r="CD17" s="27" t="s">
        <v>694</v>
      </c>
      <c r="CE17" s="27" t="s">
        <v>694</v>
      </c>
      <c r="CF17" s="27" t="s">
        <v>694</v>
      </c>
      <c r="CG17" s="27" t="s">
        <v>694</v>
      </c>
      <c r="CH17" s="27" t="s">
        <v>694</v>
      </c>
      <c r="CI17" s="27" t="s">
        <v>694</v>
      </c>
      <c r="CJ17" s="27" t="s">
        <v>694</v>
      </c>
      <c r="CK17" s="27" t="s">
        <v>694</v>
      </c>
      <c r="CL17" s="27" t="s">
        <v>694</v>
      </c>
      <c r="CM17" s="27" t="s">
        <v>694</v>
      </c>
      <c r="CN17" s="27" t="s">
        <v>694</v>
      </c>
      <c r="CO17" s="27" t="s">
        <v>694</v>
      </c>
      <c r="CP17" s="27" t="s">
        <v>694</v>
      </c>
      <c r="CQ17" s="27" t="s">
        <v>694</v>
      </c>
      <c r="CR17" s="27" t="s">
        <v>694</v>
      </c>
      <c r="CS17" s="27" t="s">
        <v>694</v>
      </c>
      <c r="CT17" s="27" t="s">
        <v>694</v>
      </c>
      <c r="CU17" s="27" t="s">
        <v>694</v>
      </c>
      <c r="CV17" s="27" t="s">
        <v>694</v>
      </c>
      <c r="CW17" s="27" t="s">
        <v>694</v>
      </c>
      <c r="CX17" s="27" t="s">
        <v>694</v>
      </c>
      <c r="CY17" s="27" t="s">
        <v>694</v>
      </c>
      <c r="CZ17" s="27" t="s">
        <v>694</v>
      </c>
      <c r="DA17" s="27" t="s">
        <v>694</v>
      </c>
      <c r="DB17" s="27" t="s">
        <v>694</v>
      </c>
      <c r="DC17" s="27" t="s">
        <v>694</v>
      </c>
      <c r="DD17" s="27" t="s">
        <v>694</v>
      </c>
      <c r="DE17" s="27" t="s">
        <v>694</v>
      </c>
      <c r="DF17" s="27" t="s">
        <v>694</v>
      </c>
      <c r="DG17" s="27" t="s">
        <v>694</v>
      </c>
      <c r="DH17" s="27" t="s">
        <v>694</v>
      </c>
      <c r="DI17" s="27" t="s">
        <v>694</v>
      </c>
      <c r="DJ17" s="27" t="s">
        <v>694</v>
      </c>
      <c r="DK17" s="27" t="s">
        <v>694</v>
      </c>
      <c r="DL17" s="27" t="s">
        <v>694</v>
      </c>
      <c r="DM17" s="27" t="s">
        <v>694</v>
      </c>
      <c r="DN17" s="27" t="s">
        <v>694</v>
      </c>
      <c r="DO17" s="27" t="s">
        <v>694</v>
      </c>
      <c r="DP17" s="27" t="s">
        <v>694</v>
      </c>
      <c r="DQ17" s="27" t="s">
        <v>694</v>
      </c>
      <c r="DR17" s="27" t="s">
        <v>694</v>
      </c>
      <c r="DS17" s="27" t="s">
        <v>694</v>
      </c>
      <c r="DT17" s="27" t="s">
        <v>694</v>
      </c>
      <c r="DU17" s="27" t="s">
        <v>694</v>
      </c>
      <c r="DV17" s="27" t="s">
        <v>694</v>
      </c>
      <c r="DW17" s="27" t="s">
        <v>694</v>
      </c>
      <c r="DX17" s="27" t="s">
        <v>694</v>
      </c>
      <c r="DY17" s="27" t="s">
        <v>694</v>
      </c>
      <c r="DZ17" s="27" t="s">
        <v>694</v>
      </c>
      <c r="EA17" s="27" t="s">
        <v>694</v>
      </c>
      <c r="EB17" s="27" t="s">
        <v>694</v>
      </c>
      <c r="EC17" s="27" t="s">
        <v>694</v>
      </c>
      <c r="ED17" s="27" t="s">
        <v>694</v>
      </c>
      <c r="EE17" s="27" t="s">
        <v>694</v>
      </c>
      <c r="EF17" s="27" t="s">
        <v>694</v>
      </c>
      <c r="EG17" s="27" t="s">
        <v>694</v>
      </c>
      <c r="EH17" s="27" t="s">
        <v>694</v>
      </c>
      <c r="EI17" s="27" t="s">
        <v>694</v>
      </c>
      <c r="EJ17" s="27" t="s">
        <v>694</v>
      </c>
      <c r="EK17" s="27" t="s">
        <v>694</v>
      </c>
      <c r="EL17" s="27" t="s">
        <v>694</v>
      </c>
      <c r="EM17" s="27" t="s">
        <v>694</v>
      </c>
      <c r="EN17" s="27" t="s">
        <v>694</v>
      </c>
      <c r="EO17" s="27" t="s">
        <v>694</v>
      </c>
      <c r="EP17" s="27" t="s">
        <v>694</v>
      </c>
      <c r="EQ17" s="27" t="s">
        <v>694</v>
      </c>
      <c r="ER17" s="27" t="s">
        <v>694</v>
      </c>
      <c r="ES17" s="27" t="s">
        <v>694</v>
      </c>
      <c r="ET17" s="27" t="s">
        <v>694</v>
      </c>
      <c r="EU17" s="27" t="s">
        <v>694</v>
      </c>
      <c r="EV17" s="27" t="s">
        <v>694</v>
      </c>
      <c r="EW17" s="27" t="s">
        <v>698</v>
      </c>
      <c r="EX17" s="27" t="s">
        <v>698</v>
      </c>
      <c r="EY17" s="27" t="s">
        <v>698</v>
      </c>
      <c r="EZ17" s="27" t="s">
        <v>698</v>
      </c>
      <c r="FA17" s="27" t="s">
        <v>694</v>
      </c>
      <c r="FB17" s="27"/>
      <c r="FC17" s="27"/>
      <c r="FD17" s="27"/>
      <c r="FE17" s="27"/>
      <c r="FF17" s="27"/>
      <c r="FG17" s="27"/>
      <c r="FH17" s="27"/>
      <c r="FI17" s="27"/>
      <c r="FJ17" s="27"/>
    </row>
    <row r="18" spans="1:166" x14ac:dyDescent="0.25">
      <c r="A18" s="20"/>
      <c r="B18" s="20" t="s">
        <v>2599</v>
      </c>
      <c r="C18" s="20" t="str">
        <f t="shared" si="0"/>
        <v>IZ003003001000000000000000000000000000</v>
      </c>
      <c r="D18" s="23" t="s">
        <v>4088</v>
      </c>
      <c r="E18" s="23" t="s">
        <v>710</v>
      </c>
      <c r="F18" s="23" t="s">
        <v>710</v>
      </c>
      <c r="G18" s="23" t="s">
        <v>702</v>
      </c>
      <c r="H18" s="23" t="s">
        <v>697</v>
      </c>
      <c r="I18" s="23" t="s">
        <v>697</v>
      </c>
      <c r="J18" s="23" t="s">
        <v>697</v>
      </c>
      <c r="K18" s="23" t="s">
        <v>697</v>
      </c>
      <c r="L18" s="23" t="s">
        <v>697</v>
      </c>
      <c r="M18" s="23" t="s">
        <v>697</v>
      </c>
      <c r="N18" s="23" t="s">
        <v>697</v>
      </c>
      <c r="O18" s="23" t="s">
        <v>697</v>
      </c>
      <c r="P18" s="23" t="s">
        <v>697</v>
      </c>
      <c r="Q18" s="27">
        <v>0</v>
      </c>
      <c r="R18" s="27" t="s">
        <v>704</v>
      </c>
      <c r="S18" s="27" t="s">
        <v>698</v>
      </c>
      <c r="T18" s="27" t="s">
        <v>694</v>
      </c>
      <c r="U18" s="27" t="s">
        <v>922</v>
      </c>
      <c r="V18" s="20" t="s">
        <v>4111</v>
      </c>
      <c r="W18" s="20" t="s">
        <v>905</v>
      </c>
      <c r="X18" s="20"/>
      <c r="Y18" s="20"/>
      <c r="Z18" s="20" t="s">
        <v>4101</v>
      </c>
      <c r="AA18" s="20"/>
      <c r="AB18" s="20"/>
      <c r="AC18" s="20"/>
      <c r="AD18" s="20"/>
      <c r="AE18" s="20"/>
      <c r="AF18" s="20"/>
      <c r="AG18" s="20"/>
      <c r="AH18" s="20"/>
      <c r="AI18" s="27" t="s">
        <v>4113</v>
      </c>
      <c r="AJ18" s="27" t="s">
        <v>698</v>
      </c>
      <c r="AK18" s="27" t="s">
        <v>698</v>
      </c>
      <c r="AL18" s="27" t="s">
        <v>698</v>
      </c>
      <c r="AM18" s="27" t="s">
        <v>698</v>
      </c>
      <c r="AN18" s="27" t="s">
        <v>698</v>
      </c>
      <c r="AO18" s="27" t="s">
        <v>698</v>
      </c>
      <c r="AP18" s="27" t="s">
        <v>698</v>
      </c>
      <c r="AQ18" s="27" t="s">
        <v>698</v>
      </c>
      <c r="AR18" s="27" t="s">
        <v>698</v>
      </c>
      <c r="AS18" s="27" t="s">
        <v>698</v>
      </c>
      <c r="AT18" s="27" t="s">
        <v>698</v>
      </c>
      <c r="AU18" s="27" t="s">
        <v>698</v>
      </c>
      <c r="AV18" s="27" t="s">
        <v>698</v>
      </c>
      <c r="AW18" s="27" t="s">
        <v>698</v>
      </c>
      <c r="AX18" s="27" t="s">
        <v>698</v>
      </c>
      <c r="AY18" s="27" t="s">
        <v>698</v>
      </c>
      <c r="AZ18" s="27" t="s">
        <v>698</v>
      </c>
      <c r="BA18" s="27" t="s">
        <v>698</v>
      </c>
      <c r="BB18" s="27" t="s">
        <v>698</v>
      </c>
      <c r="BC18" s="27" t="s">
        <v>698</v>
      </c>
      <c r="BD18" s="27" t="s">
        <v>698</v>
      </c>
      <c r="BE18" s="27" t="s">
        <v>698</v>
      </c>
      <c r="BF18" s="27" t="s">
        <v>698</v>
      </c>
      <c r="BG18" s="27" t="s">
        <v>698</v>
      </c>
      <c r="BH18" s="27" t="s">
        <v>698</v>
      </c>
      <c r="BI18" s="27" t="s">
        <v>698</v>
      </c>
      <c r="BJ18" s="27" t="s">
        <v>698</v>
      </c>
      <c r="BK18" s="27" t="s">
        <v>698</v>
      </c>
      <c r="BL18" s="27" t="s">
        <v>698</v>
      </c>
      <c r="BM18" s="27" t="s">
        <v>698</v>
      </c>
      <c r="BN18" s="27" t="s">
        <v>698</v>
      </c>
      <c r="BO18" s="27" t="s">
        <v>698</v>
      </c>
      <c r="BP18" s="27" t="s">
        <v>698</v>
      </c>
      <c r="BQ18" s="27" t="s">
        <v>698</v>
      </c>
      <c r="BR18" s="27" t="s">
        <v>698</v>
      </c>
      <c r="BS18" s="27" t="s">
        <v>698</v>
      </c>
      <c r="BT18" s="27" t="s">
        <v>698</v>
      </c>
      <c r="BU18" s="27" t="s">
        <v>698</v>
      </c>
      <c r="BV18" s="27" t="s">
        <v>704</v>
      </c>
      <c r="BW18" s="27" t="s">
        <v>698</v>
      </c>
      <c r="BX18" s="27" t="s">
        <v>698</v>
      </c>
      <c r="BY18" s="27" t="s">
        <v>698</v>
      </c>
      <c r="BZ18" s="27" t="s">
        <v>698</v>
      </c>
      <c r="CA18" s="27" t="s">
        <v>698</v>
      </c>
      <c r="CB18" s="27" t="s">
        <v>698</v>
      </c>
      <c r="CC18" s="27" t="s">
        <v>698</v>
      </c>
      <c r="CD18" s="27" t="s">
        <v>698</v>
      </c>
      <c r="CE18" s="27" t="s">
        <v>698</v>
      </c>
      <c r="CF18" s="27" t="s">
        <v>698</v>
      </c>
      <c r="CG18" s="27" t="s">
        <v>698</v>
      </c>
      <c r="CH18" s="27" t="s">
        <v>698</v>
      </c>
      <c r="CI18" s="27" t="s">
        <v>698</v>
      </c>
      <c r="CJ18" s="27" t="s">
        <v>698</v>
      </c>
      <c r="CK18" s="27" t="s">
        <v>698</v>
      </c>
      <c r="CL18" s="27" t="s">
        <v>698</v>
      </c>
      <c r="CM18" s="27" t="s">
        <v>698</v>
      </c>
      <c r="CN18" s="27" t="s">
        <v>698</v>
      </c>
      <c r="CO18" s="27" t="s">
        <v>698</v>
      </c>
      <c r="CP18" s="27" t="s">
        <v>698</v>
      </c>
      <c r="CQ18" s="27" t="s">
        <v>698</v>
      </c>
      <c r="CR18" s="27" t="s">
        <v>698</v>
      </c>
      <c r="CS18" s="27" t="s">
        <v>698</v>
      </c>
      <c r="CT18" s="27" t="s">
        <v>698</v>
      </c>
      <c r="CU18" s="27" t="s">
        <v>698</v>
      </c>
      <c r="CV18" s="27" t="s">
        <v>698</v>
      </c>
      <c r="CW18" s="27" t="s">
        <v>698</v>
      </c>
      <c r="CX18" s="27" t="s">
        <v>698</v>
      </c>
      <c r="CY18" s="27" t="s">
        <v>698</v>
      </c>
      <c r="CZ18" s="27" t="s">
        <v>698</v>
      </c>
      <c r="DA18" s="27" t="s">
        <v>698</v>
      </c>
      <c r="DB18" s="27" t="s">
        <v>698</v>
      </c>
      <c r="DC18" s="27" t="s">
        <v>698</v>
      </c>
      <c r="DD18" s="27" t="s">
        <v>698</v>
      </c>
      <c r="DE18" s="27" t="s">
        <v>698</v>
      </c>
      <c r="DF18" s="27" t="s">
        <v>698</v>
      </c>
      <c r="DG18" s="27" t="s">
        <v>698</v>
      </c>
      <c r="DH18" s="27" t="s">
        <v>698</v>
      </c>
      <c r="DI18" s="27" t="s">
        <v>698</v>
      </c>
      <c r="DJ18" s="27" t="s">
        <v>698</v>
      </c>
      <c r="DK18" s="27" t="s">
        <v>698</v>
      </c>
      <c r="DL18" s="27" t="s">
        <v>698</v>
      </c>
      <c r="DM18" s="27" t="s">
        <v>698</v>
      </c>
      <c r="DN18" s="27" t="s">
        <v>698</v>
      </c>
      <c r="DO18" s="27" t="s">
        <v>698</v>
      </c>
      <c r="DP18" s="27" t="s">
        <v>698</v>
      </c>
      <c r="DQ18" s="27" t="s">
        <v>698</v>
      </c>
      <c r="DR18" s="27" t="s">
        <v>698</v>
      </c>
      <c r="DS18" s="27" t="s">
        <v>698</v>
      </c>
      <c r="DT18" s="27" t="s">
        <v>698</v>
      </c>
      <c r="DU18" s="27" t="s">
        <v>698</v>
      </c>
      <c r="DV18" s="27" t="s">
        <v>698</v>
      </c>
      <c r="DW18" s="27" t="s">
        <v>698</v>
      </c>
      <c r="DX18" s="27" t="s">
        <v>698</v>
      </c>
      <c r="DY18" s="27" t="s">
        <v>698</v>
      </c>
      <c r="DZ18" s="27" t="s">
        <v>698</v>
      </c>
      <c r="EA18" s="27" t="s">
        <v>698</v>
      </c>
      <c r="EB18" s="27" t="s">
        <v>698</v>
      </c>
      <c r="EC18" s="27" t="s">
        <v>698</v>
      </c>
      <c r="ED18" s="27" t="s">
        <v>698</v>
      </c>
      <c r="EE18" s="27" t="s">
        <v>698</v>
      </c>
      <c r="EF18" s="27" t="s">
        <v>698</v>
      </c>
      <c r="EG18" s="27" t="s">
        <v>698</v>
      </c>
      <c r="EH18" s="27" t="s">
        <v>698</v>
      </c>
      <c r="EI18" s="27" t="s">
        <v>698</v>
      </c>
      <c r="EJ18" s="27" t="s">
        <v>698</v>
      </c>
      <c r="EK18" s="27" t="s">
        <v>698</v>
      </c>
      <c r="EL18" s="27" t="s">
        <v>698</v>
      </c>
      <c r="EM18" s="27" t="s">
        <v>698</v>
      </c>
      <c r="EN18" s="27" t="s">
        <v>698</v>
      </c>
      <c r="EO18" s="27" t="s">
        <v>698</v>
      </c>
      <c r="EP18" s="27" t="s">
        <v>698</v>
      </c>
      <c r="EQ18" s="27" t="s">
        <v>698</v>
      </c>
      <c r="ER18" s="27" t="s">
        <v>698</v>
      </c>
      <c r="ES18" s="27" t="s">
        <v>698</v>
      </c>
      <c r="ET18" s="27" t="s">
        <v>698</v>
      </c>
      <c r="EU18" s="27" t="s">
        <v>698</v>
      </c>
      <c r="EV18" s="27" t="s">
        <v>698</v>
      </c>
      <c r="EW18" s="27" t="s">
        <v>2705</v>
      </c>
      <c r="EX18" s="27" t="s">
        <v>698</v>
      </c>
      <c r="EY18" s="27" t="s">
        <v>4094</v>
      </c>
      <c r="EZ18" s="27" t="s">
        <v>4108</v>
      </c>
      <c r="FA18" s="27"/>
      <c r="FB18" s="27"/>
      <c r="FC18" s="27"/>
      <c r="FD18" s="27"/>
      <c r="FE18" s="27"/>
      <c r="FF18" s="27"/>
      <c r="FG18" s="27"/>
      <c r="FH18" s="27"/>
      <c r="FI18" s="27"/>
      <c r="FJ18" s="27"/>
    </row>
    <row r="19" spans="1:166" x14ac:dyDescent="0.25">
      <c r="A19" s="20"/>
      <c r="B19" s="20" t="s">
        <v>2599</v>
      </c>
      <c r="C19" s="20" t="str">
        <f t="shared" si="0"/>
        <v>IZ003003002000000000000000000000000000</v>
      </c>
      <c r="D19" s="23" t="s">
        <v>4088</v>
      </c>
      <c r="E19" s="23" t="s">
        <v>710</v>
      </c>
      <c r="F19" s="23" t="s">
        <v>710</v>
      </c>
      <c r="G19" s="23" t="s">
        <v>707</v>
      </c>
      <c r="H19" s="23" t="s">
        <v>697</v>
      </c>
      <c r="I19" s="23" t="s">
        <v>697</v>
      </c>
      <c r="J19" s="23" t="s">
        <v>697</v>
      </c>
      <c r="K19" s="23" t="s">
        <v>697</v>
      </c>
      <c r="L19" s="23" t="s">
        <v>697</v>
      </c>
      <c r="M19" s="23" t="s">
        <v>697</v>
      </c>
      <c r="N19" s="23" t="s">
        <v>697</v>
      </c>
      <c r="O19" s="23" t="s">
        <v>697</v>
      </c>
      <c r="P19" s="23" t="s">
        <v>697</v>
      </c>
      <c r="Q19" s="27">
        <v>0</v>
      </c>
      <c r="R19" s="27" t="s">
        <v>704</v>
      </c>
      <c r="S19" s="27" t="s">
        <v>698</v>
      </c>
      <c r="T19" s="27" t="s">
        <v>694</v>
      </c>
      <c r="U19" s="27" t="s">
        <v>922</v>
      </c>
      <c r="V19" s="20" t="s">
        <v>4111</v>
      </c>
      <c r="W19" s="20" t="s">
        <v>905</v>
      </c>
      <c r="X19" s="20"/>
      <c r="Y19" s="20"/>
      <c r="Z19" s="20" t="s">
        <v>3608</v>
      </c>
      <c r="AA19" s="20"/>
      <c r="AB19" s="20"/>
      <c r="AC19" s="20"/>
      <c r="AD19" s="20"/>
      <c r="AE19" s="20"/>
      <c r="AF19" s="20"/>
      <c r="AG19" s="20"/>
      <c r="AH19" s="20"/>
      <c r="AI19" s="27" t="s">
        <v>4114</v>
      </c>
      <c r="AJ19" s="27" t="s">
        <v>698</v>
      </c>
      <c r="AK19" s="27" t="s">
        <v>698</v>
      </c>
      <c r="AL19" s="27" t="s">
        <v>698</v>
      </c>
      <c r="AM19" s="27" t="s">
        <v>698</v>
      </c>
      <c r="AN19" s="27" t="s">
        <v>698</v>
      </c>
      <c r="AO19" s="27" t="s">
        <v>698</v>
      </c>
      <c r="AP19" s="27" t="s">
        <v>698</v>
      </c>
      <c r="AQ19" s="27" t="s">
        <v>698</v>
      </c>
      <c r="AR19" s="27" t="s">
        <v>698</v>
      </c>
      <c r="AS19" s="27" t="s">
        <v>698</v>
      </c>
      <c r="AT19" s="27" t="s">
        <v>698</v>
      </c>
      <c r="AU19" s="27" t="s">
        <v>698</v>
      </c>
      <c r="AV19" s="27" t="s">
        <v>698</v>
      </c>
      <c r="AW19" s="27" t="s">
        <v>698</v>
      </c>
      <c r="AX19" s="27" t="s">
        <v>698</v>
      </c>
      <c r="AY19" s="27" t="s">
        <v>698</v>
      </c>
      <c r="AZ19" s="27" t="s">
        <v>698</v>
      </c>
      <c r="BA19" s="27" t="s">
        <v>698</v>
      </c>
      <c r="BB19" s="27" t="s">
        <v>698</v>
      </c>
      <c r="BC19" s="27" t="s">
        <v>698</v>
      </c>
      <c r="BD19" s="27" t="s">
        <v>698</v>
      </c>
      <c r="BE19" s="27" t="s">
        <v>698</v>
      </c>
      <c r="BF19" s="27" t="s">
        <v>698</v>
      </c>
      <c r="BG19" s="27" t="s">
        <v>698</v>
      </c>
      <c r="BH19" s="27" t="s">
        <v>698</v>
      </c>
      <c r="BI19" s="27" t="s">
        <v>698</v>
      </c>
      <c r="BJ19" s="27" t="s">
        <v>698</v>
      </c>
      <c r="BK19" s="27" t="s">
        <v>698</v>
      </c>
      <c r="BL19" s="27" t="s">
        <v>698</v>
      </c>
      <c r="BM19" s="27" t="s">
        <v>698</v>
      </c>
      <c r="BN19" s="27" t="s">
        <v>698</v>
      </c>
      <c r="BO19" s="27" t="s">
        <v>698</v>
      </c>
      <c r="BP19" s="27" t="s">
        <v>698</v>
      </c>
      <c r="BQ19" s="27" t="s">
        <v>698</v>
      </c>
      <c r="BR19" s="27" t="s">
        <v>698</v>
      </c>
      <c r="BS19" s="27" t="s">
        <v>698</v>
      </c>
      <c r="BT19" s="27" t="s">
        <v>698</v>
      </c>
      <c r="BU19" s="27" t="s">
        <v>698</v>
      </c>
      <c r="BV19" s="27" t="s">
        <v>704</v>
      </c>
      <c r="BW19" s="27" t="s">
        <v>698</v>
      </c>
      <c r="BX19" s="27" t="s">
        <v>698</v>
      </c>
      <c r="BY19" s="27" t="s">
        <v>698</v>
      </c>
      <c r="BZ19" s="27" t="s">
        <v>698</v>
      </c>
      <c r="CA19" s="27" t="s">
        <v>698</v>
      </c>
      <c r="CB19" s="27" t="s">
        <v>698</v>
      </c>
      <c r="CC19" s="27" t="s">
        <v>698</v>
      </c>
      <c r="CD19" s="27" t="s">
        <v>698</v>
      </c>
      <c r="CE19" s="27" t="s">
        <v>698</v>
      </c>
      <c r="CF19" s="27" t="s">
        <v>698</v>
      </c>
      <c r="CG19" s="27" t="s">
        <v>698</v>
      </c>
      <c r="CH19" s="27" t="s">
        <v>698</v>
      </c>
      <c r="CI19" s="27" t="s">
        <v>698</v>
      </c>
      <c r="CJ19" s="27" t="s">
        <v>698</v>
      </c>
      <c r="CK19" s="27" t="s">
        <v>698</v>
      </c>
      <c r="CL19" s="27" t="s">
        <v>698</v>
      </c>
      <c r="CM19" s="27" t="s">
        <v>698</v>
      </c>
      <c r="CN19" s="27" t="s">
        <v>698</v>
      </c>
      <c r="CO19" s="27" t="s">
        <v>698</v>
      </c>
      <c r="CP19" s="27" t="s">
        <v>698</v>
      </c>
      <c r="CQ19" s="27" t="s">
        <v>698</v>
      </c>
      <c r="CR19" s="27" t="s">
        <v>698</v>
      </c>
      <c r="CS19" s="27" t="s">
        <v>698</v>
      </c>
      <c r="CT19" s="27" t="s">
        <v>698</v>
      </c>
      <c r="CU19" s="27" t="s">
        <v>698</v>
      </c>
      <c r="CV19" s="27" t="s">
        <v>698</v>
      </c>
      <c r="CW19" s="27" t="s">
        <v>698</v>
      </c>
      <c r="CX19" s="27" t="s">
        <v>698</v>
      </c>
      <c r="CY19" s="27" t="s">
        <v>698</v>
      </c>
      <c r="CZ19" s="27" t="s">
        <v>698</v>
      </c>
      <c r="DA19" s="27" t="s">
        <v>698</v>
      </c>
      <c r="DB19" s="27" t="s">
        <v>698</v>
      </c>
      <c r="DC19" s="27" t="s">
        <v>698</v>
      </c>
      <c r="DD19" s="27" t="s">
        <v>698</v>
      </c>
      <c r="DE19" s="27" t="s">
        <v>698</v>
      </c>
      <c r="DF19" s="27" t="s">
        <v>698</v>
      </c>
      <c r="DG19" s="27" t="s">
        <v>698</v>
      </c>
      <c r="DH19" s="27" t="s">
        <v>698</v>
      </c>
      <c r="DI19" s="27" t="s">
        <v>698</v>
      </c>
      <c r="DJ19" s="27" t="s">
        <v>698</v>
      </c>
      <c r="DK19" s="27" t="s">
        <v>698</v>
      </c>
      <c r="DL19" s="27" t="s">
        <v>698</v>
      </c>
      <c r="DM19" s="27" t="s">
        <v>698</v>
      </c>
      <c r="DN19" s="27" t="s">
        <v>698</v>
      </c>
      <c r="DO19" s="27" t="s">
        <v>698</v>
      </c>
      <c r="DP19" s="27" t="s">
        <v>698</v>
      </c>
      <c r="DQ19" s="27" t="s">
        <v>698</v>
      </c>
      <c r="DR19" s="27" t="s">
        <v>698</v>
      </c>
      <c r="DS19" s="27" t="s">
        <v>698</v>
      </c>
      <c r="DT19" s="27" t="s">
        <v>698</v>
      </c>
      <c r="DU19" s="27" t="s">
        <v>698</v>
      </c>
      <c r="DV19" s="27" t="s">
        <v>698</v>
      </c>
      <c r="DW19" s="27" t="s">
        <v>698</v>
      </c>
      <c r="DX19" s="27" t="s">
        <v>698</v>
      </c>
      <c r="DY19" s="27" t="s">
        <v>698</v>
      </c>
      <c r="DZ19" s="27" t="s">
        <v>698</v>
      </c>
      <c r="EA19" s="27" t="s">
        <v>698</v>
      </c>
      <c r="EB19" s="27" t="s">
        <v>698</v>
      </c>
      <c r="EC19" s="27" t="s">
        <v>698</v>
      </c>
      <c r="ED19" s="27" t="s">
        <v>698</v>
      </c>
      <c r="EE19" s="27" t="s">
        <v>698</v>
      </c>
      <c r="EF19" s="27" t="s">
        <v>698</v>
      </c>
      <c r="EG19" s="27" t="s">
        <v>698</v>
      </c>
      <c r="EH19" s="27" t="s">
        <v>698</v>
      </c>
      <c r="EI19" s="27" t="s">
        <v>698</v>
      </c>
      <c r="EJ19" s="27" t="s">
        <v>698</v>
      </c>
      <c r="EK19" s="27" t="s">
        <v>698</v>
      </c>
      <c r="EL19" s="27" t="s">
        <v>698</v>
      </c>
      <c r="EM19" s="27" t="s">
        <v>698</v>
      </c>
      <c r="EN19" s="27" t="s">
        <v>698</v>
      </c>
      <c r="EO19" s="27" t="s">
        <v>698</v>
      </c>
      <c r="EP19" s="27" t="s">
        <v>698</v>
      </c>
      <c r="EQ19" s="27" t="s">
        <v>698</v>
      </c>
      <c r="ER19" s="27" t="s">
        <v>698</v>
      </c>
      <c r="ES19" s="27" t="s">
        <v>698</v>
      </c>
      <c r="ET19" s="27" t="s">
        <v>698</v>
      </c>
      <c r="EU19" s="27" t="s">
        <v>698</v>
      </c>
      <c r="EV19" s="27" t="s">
        <v>698</v>
      </c>
      <c r="EW19" s="27" t="s">
        <v>4096</v>
      </c>
      <c r="EX19" s="27" t="s">
        <v>698</v>
      </c>
      <c r="EY19" s="27" t="s">
        <v>1176</v>
      </c>
      <c r="EZ19" s="27" t="s">
        <v>4110</v>
      </c>
      <c r="FA19" s="27" t="s">
        <v>1179</v>
      </c>
      <c r="FB19" s="27"/>
      <c r="FC19" s="27"/>
      <c r="FD19" s="27"/>
      <c r="FE19" s="27"/>
      <c r="FF19" s="27"/>
      <c r="FG19" s="27"/>
      <c r="FH19" s="27"/>
      <c r="FI19" s="27"/>
      <c r="FJ19" s="27"/>
    </row>
    <row r="20" spans="1:166" x14ac:dyDescent="0.25">
      <c r="A20" s="20"/>
      <c r="B20" s="20" t="s">
        <v>2599</v>
      </c>
      <c r="C20" s="20" t="str">
        <f t="shared" si="0"/>
        <v>IZ003004000000000000000000000000000000</v>
      </c>
      <c r="D20" s="23" t="s">
        <v>4088</v>
      </c>
      <c r="E20" s="23" t="s">
        <v>710</v>
      </c>
      <c r="F20" s="23" t="s">
        <v>711</v>
      </c>
      <c r="G20" s="23" t="s">
        <v>697</v>
      </c>
      <c r="H20" s="23" t="s">
        <v>697</v>
      </c>
      <c r="I20" s="23" t="s">
        <v>697</v>
      </c>
      <c r="J20" s="23" t="s">
        <v>697</v>
      </c>
      <c r="K20" s="23" t="s">
        <v>697</v>
      </c>
      <c r="L20" s="23" t="s">
        <v>697</v>
      </c>
      <c r="M20" s="23" t="s">
        <v>697</v>
      </c>
      <c r="N20" s="23" t="s">
        <v>697</v>
      </c>
      <c r="O20" s="23" t="s">
        <v>697</v>
      </c>
      <c r="P20" s="23" t="s">
        <v>697</v>
      </c>
      <c r="Q20" s="27">
        <v>0</v>
      </c>
      <c r="R20" s="27" t="s">
        <v>698</v>
      </c>
      <c r="S20" s="27" t="s">
        <v>698</v>
      </c>
      <c r="T20" s="27" t="s">
        <v>694</v>
      </c>
      <c r="U20" s="27" t="s">
        <v>922</v>
      </c>
      <c r="V20" s="20" t="s">
        <v>4115</v>
      </c>
      <c r="W20" s="20" t="s">
        <v>905</v>
      </c>
      <c r="X20" s="20"/>
      <c r="Y20" s="20" t="s">
        <v>2124</v>
      </c>
      <c r="Z20" s="20"/>
      <c r="AA20" s="20"/>
      <c r="AB20" s="20"/>
      <c r="AC20" s="20"/>
      <c r="AD20" s="20"/>
      <c r="AE20" s="20"/>
      <c r="AF20" s="20"/>
      <c r="AG20" s="20"/>
      <c r="AH20" s="20"/>
      <c r="AI20" s="27" t="s">
        <v>4116</v>
      </c>
      <c r="AJ20" s="27" t="s">
        <v>694</v>
      </c>
      <c r="AK20" s="27" t="s">
        <v>694</v>
      </c>
      <c r="AL20" s="27" t="s">
        <v>694</v>
      </c>
      <c r="AM20" s="27" t="s">
        <v>694</v>
      </c>
      <c r="AN20" s="27" t="s">
        <v>694</v>
      </c>
      <c r="AO20" s="27" t="s">
        <v>694</v>
      </c>
      <c r="AP20" s="27" t="s">
        <v>694</v>
      </c>
      <c r="AQ20" s="27" t="s">
        <v>694</v>
      </c>
      <c r="AR20" s="27" t="s">
        <v>694</v>
      </c>
      <c r="AS20" s="27" t="s">
        <v>694</v>
      </c>
      <c r="AT20" s="27" t="s">
        <v>694</v>
      </c>
      <c r="AU20" s="27" t="s">
        <v>694</v>
      </c>
      <c r="AV20" s="27" t="s">
        <v>694</v>
      </c>
      <c r="AW20" s="27" t="s">
        <v>694</v>
      </c>
      <c r="AX20" s="27" t="s">
        <v>694</v>
      </c>
      <c r="AY20" s="27" t="s">
        <v>694</v>
      </c>
      <c r="AZ20" s="27" t="s">
        <v>694</v>
      </c>
      <c r="BA20" s="27" t="s">
        <v>694</v>
      </c>
      <c r="BB20" s="27" t="s">
        <v>694</v>
      </c>
      <c r="BC20" s="27" t="s">
        <v>694</v>
      </c>
      <c r="BD20" s="27" t="s">
        <v>694</v>
      </c>
      <c r="BE20" s="27" t="s">
        <v>694</v>
      </c>
      <c r="BF20" s="27" t="s">
        <v>694</v>
      </c>
      <c r="BG20" s="27" t="s">
        <v>694</v>
      </c>
      <c r="BH20" s="27" t="s">
        <v>694</v>
      </c>
      <c r="BI20" s="27" t="s">
        <v>694</v>
      </c>
      <c r="BJ20" s="27" t="s">
        <v>694</v>
      </c>
      <c r="BK20" s="27" t="s">
        <v>694</v>
      </c>
      <c r="BL20" s="27" t="s">
        <v>694</v>
      </c>
      <c r="BM20" s="27" t="s">
        <v>694</v>
      </c>
      <c r="BN20" s="27" t="s">
        <v>694</v>
      </c>
      <c r="BO20" s="27" t="s">
        <v>694</v>
      </c>
      <c r="BP20" s="27" t="s">
        <v>694</v>
      </c>
      <c r="BQ20" s="27" t="s">
        <v>694</v>
      </c>
      <c r="BR20" s="27" t="s">
        <v>694</v>
      </c>
      <c r="BS20" s="27" t="s">
        <v>694</v>
      </c>
      <c r="BT20" s="27" t="s">
        <v>694</v>
      </c>
      <c r="BU20" s="27" t="s">
        <v>694</v>
      </c>
      <c r="BV20" s="27" t="s">
        <v>694</v>
      </c>
      <c r="BW20" s="27" t="s">
        <v>694</v>
      </c>
      <c r="BX20" s="27" t="s">
        <v>694</v>
      </c>
      <c r="BY20" s="27" t="s">
        <v>694</v>
      </c>
      <c r="BZ20" s="27" t="s">
        <v>694</v>
      </c>
      <c r="CA20" s="27" t="s">
        <v>694</v>
      </c>
      <c r="CB20" s="27" t="s">
        <v>694</v>
      </c>
      <c r="CC20" s="27" t="s">
        <v>694</v>
      </c>
      <c r="CD20" s="27" t="s">
        <v>694</v>
      </c>
      <c r="CE20" s="27" t="s">
        <v>694</v>
      </c>
      <c r="CF20" s="27" t="s">
        <v>694</v>
      </c>
      <c r="CG20" s="27" t="s">
        <v>694</v>
      </c>
      <c r="CH20" s="27" t="s">
        <v>694</v>
      </c>
      <c r="CI20" s="27" t="s">
        <v>694</v>
      </c>
      <c r="CJ20" s="27" t="s">
        <v>694</v>
      </c>
      <c r="CK20" s="27" t="s">
        <v>694</v>
      </c>
      <c r="CL20" s="27" t="s">
        <v>694</v>
      </c>
      <c r="CM20" s="27" t="s">
        <v>694</v>
      </c>
      <c r="CN20" s="27" t="s">
        <v>694</v>
      </c>
      <c r="CO20" s="27" t="s">
        <v>694</v>
      </c>
      <c r="CP20" s="27" t="s">
        <v>694</v>
      </c>
      <c r="CQ20" s="27" t="s">
        <v>694</v>
      </c>
      <c r="CR20" s="27" t="s">
        <v>694</v>
      </c>
      <c r="CS20" s="27" t="s">
        <v>694</v>
      </c>
      <c r="CT20" s="27" t="s">
        <v>694</v>
      </c>
      <c r="CU20" s="27" t="s">
        <v>694</v>
      </c>
      <c r="CV20" s="27" t="s">
        <v>694</v>
      </c>
      <c r="CW20" s="27" t="s">
        <v>694</v>
      </c>
      <c r="CX20" s="27" t="s">
        <v>694</v>
      </c>
      <c r="CY20" s="27" t="s">
        <v>694</v>
      </c>
      <c r="CZ20" s="27" t="s">
        <v>694</v>
      </c>
      <c r="DA20" s="27" t="s">
        <v>694</v>
      </c>
      <c r="DB20" s="27" t="s">
        <v>694</v>
      </c>
      <c r="DC20" s="27" t="s">
        <v>694</v>
      </c>
      <c r="DD20" s="27" t="s">
        <v>694</v>
      </c>
      <c r="DE20" s="27" t="s">
        <v>694</v>
      </c>
      <c r="DF20" s="27" t="s">
        <v>694</v>
      </c>
      <c r="DG20" s="27" t="s">
        <v>694</v>
      </c>
      <c r="DH20" s="27" t="s">
        <v>694</v>
      </c>
      <c r="DI20" s="27" t="s">
        <v>694</v>
      </c>
      <c r="DJ20" s="27" t="s">
        <v>694</v>
      </c>
      <c r="DK20" s="27" t="s">
        <v>694</v>
      </c>
      <c r="DL20" s="27" t="s">
        <v>694</v>
      </c>
      <c r="DM20" s="27" t="s">
        <v>694</v>
      </c>
      <c r="DN20" s="27" t="s">
        <v>694</v>
      </c>
      <c r="DO20" s="27" t="s">
        <v>694</v>
      </c>
      <c r="DP20" s="27" t="s">
        <v>694</v>
      </c>
      <c r="DQ20" s="27" t="s">
        <v>694</v>
      </c>
      <c r="DR20" s="27" t="s">
        <v>694</v>
      </c>
      <c r="DS20" s="27" t="s">
        <v>694</v>
      </c>
      <c r="DT20" s="27" t="s">
        <v>694</v>
      </c>
      <c r="DU20" s="27" t="s">
        <v>694</v>
      </c>
      <c r="DV20" s="27" t="s">
        <v>694</v>
      </c>
      <c r="DW20" s="27" t="s">
        <v>694</v>
      </c>
      <c r="DX20" s="27" t="s">
        <v>694</v>
      </c>
      <c r="DY20" s="27" t="s">
        <v>694</v>
      </c>
      <c r="DZ20" s="27" t="s">
        <v>694</v>
      </c>
      <c r="EA20" s="27" t="s">
        <v>694</v>
      </c>
      <c r="EB20" s="27" t="s">
        <v>694</v>
      </c>
      <c r="EC20" s="27" t="s">
        <v>694</v>
      </c>
      <c r="ED20" s="27" t="s">
        <v>694</v>
      </c>
      <c r="EE20" s="27" t="s">
        <v>694</v>
      </c>
      <c r="EF20" s="27" t="s">
        <v>694</v>
      </c>
      <c r="EG20" s="27" t="s">
        <v>694</v>
      </c>
      <c r="EH20" s="27" t="s">
        <v>694</v>
      </c>
      <c r="EI20" s="27" t="s">
        <v>694</v>
      </c>
      <c r="EJ20" s="27" t="s">
        <v>694</v>
      </c>
      <c r="EK20" s="27" t="s">
        <v>694</v>
      </c>
      <c r="EL20" s="27" t="s">
        <v>694</v>
      </c>
      <c r="EM20" s="27" t="s">
        <v>694</v>
      </c>
      <c r="EN20" s="27" t="s">
        <v>694</v>
      </c>
      <c r="EO20" s="27" t="s">
        <v>694</v>
      </c>
      <c r="EP20" s="27" t="s">
        <v>694</v>
      </c>
      <c r="EQ20" s="27" t="s">
        <v>694</v>
      </c>
      <c r="ER20" s="27" t="s">
        <v>694</v>
      </c>
      <c r="ES20" s="27" t="s">
        <v>694</v>
      </c>
      <c r="ET20" s="27" t="s">
        <v>694</v>
      </c>
      <c r="EU20" s="27" t="s">
        <v>694</v>
      </c>
      <c r="EV20" s="27" t="s">
        <v>694</v>
      </c>
      <c r="EW20" s="27" t="s">
        <v>698</v>
      </c>
      <c r="EX20" s="27" t="s">
        <v>698</v>
      </c>
      <c r="EY20" s="27" t="s">
        <v>698</v>
      </c>
      <c r="EZ20" s="27" t="s">
        <v>698</v>
      </c>
      <c r="FA20" s="27" t="s">
        <v>694</v>
      </c>
      <c r="FB20" s="27"/>
      <c r="FC20" s="27"/>
      <c r="FD20" s="27"/>
      <c r="FE20" s="27"/>
      <c r="FF20" s="27"/>
      <c r="FG20" s="27"/>
      <c r="FH20" s="27"/>
      <c r="FI20" s="27"/>
      <c r="FJ20" s="27"/>
    </row>
    <row r="21" spans="1:166" x14ac:dyDescent="0.25">
      <c r="A21" s="20"/>
      <c r="B21" s="20" t="s">
        <v>2599</v>
      </c>
      <c r="C21" s="20" t="str">
        <f t="shared" si="0"/>
        <v>IZ003004001000000000000000000000000000</v>
      </c>
      <c r="D21" s="23" t="s">
        <v>4088</v>
      </c>
      <c r="E21" s="23" t="s">
        <v>710</v>
      </c>
      <c r="F21" s="23" t="s">
        <v>711</v>
      </c>
      <c r="G21" s="23" t="s">
        <v>702</v>
      </c>
      <c r="H21" s="23" t="s">
        <v>697</v>
      </c>
      <c r="I21" s="23" t="s">
        <v>697</v>
      </c>
      <c r="J21" s="23" t="s">
        <v>697</v>
      </c>
      <c r="K21" s="23" t="s">
        <v>697</v>
      </c>
      <c r="L21" s="23" t="s">
        <v>697</v>
      </c>
      <c r="M21" s="23" t="s">
        <v>697</v>
      </c>
      <c r="N21" s="23" t="s">
        <v>697</v>
      </c>
      <c r="O21" s="23" t="s">
        <v>697</v>
      </c>
      <c r="P21" s="23" t="s">
        <v>697</v>
      </c>
      <c r="Q21" s="27">
        <v>0</v>
      </c>
      <c r="R21" s="27" t="s">
        <v>704</v>
      </c>
      <c r="S21" s="27" t="s">
        <v>698</v>
      </c>
      <c r="T21" s="27" t="s">
        <v>694</v>
      </c>
      <c r="U21" s="27" t="s">
        <v>922</v>
      </c>
      <c r="V21" s="20" t="s">
        <v>4115</v>
      </c>
      <c r="W21" s="20" t="s">
        <v>905</v>
      </c>
      <c r="X21" s="20"/>
      <c r="Y21" s="20"/>
      <c r="Z21" s="20" t="s">
        <v>4101</v>
      </c>
      <c r="AA21" s="20"/>
      <c r="AB21" s="20"/>
      <c r="AC21" s="20"/>
      <c r="AD21" s="20"/>
      <c r="AE21" s="20"/>
      <c r="AF21" s="20"/>
      <c r="AG21" s="20"/>
      <c r="AH21" s="20"/>
      <c r="AI21" s="27" t="s">
        <v>4117</v>
      </c>
      <c r="AJ21" s="27" t="s">
        <v>698</v>
      </c>
      <c r="AK21" s="27" t="s">
        <v>698</v>
      </c>
      <c r="AL21" s="27" t="s">
        <v>698</v>
      </c>
      <c r="AM21" s="27" t="s">
        <v>698</v>
      </c>
      <c r="AN21" s="27" t="s">
        <v>698</v>
      </c>
      <c r="AO21" s="27" t="s">
        <v>698</v>
      </c>
      <c r="AP21" s="27" t="s">
        <v>698</v>
      </c>
      <c r="AQ21" s="27" t="s">
        <v>698</v>
      </c>
      <c r="AR21" s="27" t="s">
        <v>698</v>
      </c>
      <c r="AS21" s="27" t="s">
        <v>698</v>
      </c>
      <c r="AT21" s="27" t="s">
        <v>698</v>
      </c>
      <c r="AU21" s="27" t="s">
        <v>698</v>
      </c>
      <c r="AV21" s="27" t="s">
        <v>698</v>
      </c>
      <c r="AW21" s="27" t="s">
        <v>698</v>
      </c>
      <c r="AX21" s="27" t="s">
        <v>698</v>
      </c>
      <c r="AY21" s="27" t="s">
        <v>698</v>
      </c>
      <c r="AZ21" s="27" t="s">
        <v>698</v>
      </c>
      <c r="BA21" s="27" t="s">
        <v>698</v>
      </c>
      <c r="BB21" s="27" t="s">
        <v>698</v>
      </c>
      <c r="BC21" s="27" t="s">
        <v>698</v>
      </c>
      <c r="BD21" s="27" t="s">
        <v>698</v>
      </c>
      <c r="BE21" s="27" t="s">
        <v>698</v>
      </c>
      <c r="BF21" s="27" t="s">
        <v>698</v>
      </c>
      <c r="BG21" s="27" t="s">
        <v>698</v>
      </c>
      <c r="BH21" s="27" t="s">
        <v>698</v>
      </c>
      <c r="BI21" s="27" t="s">
        <v>698</v>
      </c>
      <c r="BJ21" s="27" t="s">
        <v>698</v>
      </c>
      <c r="BK21" s="27" t="s">
        <v>698</v>
      </c>
      <c r="BL21" s="27" t="s">
        <v>698</v>
      </c>
      <c r="BM21" s="27" t="s">
        <v>698</v>
      </c>
      <c r="BN21" s="27" t="s">
        <v>698</v>
      </c>
      <c r="BO21" s="27" t="s">
        <v>698</v>
      </c>
      <c r="BP21" s="27" t="s">
        <v>698</v>
      </c>
      <c r="BQ21" s="27" t="s">
        <v>698</v>
      </c>
      <c r="BR21" s="27" t="s">
        <v>698</v>
      </c>
      <c r="BS21" s="27" t="s">
        <v>698</v>
      </c>
      <c r="BT21" s="27" t="s">
        <v>698</v>
      </c>
      <c r="BU21" s="27" t="s">
        <v>698</v>
      </c>
      <c r="BV21" s="27" t="s">
        <v>704</v>
      </c>
      <c r="BW21" s="27" t="s">
        <v>698</v>
      </c>
      <c r="BX21" s="27" t="s">
        <v>698</v>
      </c>
      <c r="BY21" s="27" t="s">
        <v>698</v>
      </c>
      <c r="BZ21" s="27" t="s">
        <v>698</v>
      </c>
      <c r="CA21" s="27" t="s">
        <v>698</v>
      </c>
      <c r="CB21" s="27" t="s">
        <v>698</v>
      </c>
      <c r="CC21" s="27" t="s">
        <v>698</v>
      </c>
      <c r="CD21" s="27" t="s">
        <v>698</v>
      </c>
      <c r="CE21" s="27" t="s">
        <v>698</v>
      </c>
      <c r="CF21" s="27" t="s">
        <v>698</v>
      </c>
      <c r="CG21" s="27" t="s">
        <v>698</v>
      </c>
      <c r="CH21" s="27" t="s">
        <v>698</v>
      </c>
      <c r="CI21" s="27" t="s">
        <v>698</v>
      </c>
      <c r="CJ21" s="27" t="s">
        <v>698</v>
      </c>
      <c r="CK21" s="27" t="s">
        <v>698</v>
      </c>
      <c r="CL21" s="27" t="s">
        <v>698</v>
      </c>
      <c r="CM21" s="27" t="s">
        <v>698</v>
      </c>
      <c r="CN21" s="27" t="s">
        <v>698</v>
      </c>
      <c r="CO21" s="27" t="s">
        <v>698</v>
      </c>
      <c r="CP21" s="27" t="s">
        <v>698</v>
      </c>
      <c r="CQ21" s="27" t="s">
        <v>698</v>
      </c>
      <c r="CR21" s="27" t="s">
        <v>698</v>
      </c>
      <c r="CS21" s="27" t="s">
        <v>698</v>
      </c>
      <c r="CT21" s="27" t="s">
        <v>698</v>
      </c>
      <c r="CU21" s="27" t="s">
        <v>698</v>
      </c>
      <c r="CV21" s="27" t="s">
        <v>698</v>
      </c>
      <c r="CW21" s="27" t="s">
        <v>698</v>
      </c>
      <c r="CX21" s="27" t="s">
        <v>698</v>
      </c>
      <c r="CY21" s="27" t="s">
        <v>698</v>
      </c>
      <c r="CZ21" s="27" t="s">
        <v>698</v>
      </c>
      <c r="DA21" s="27" t="s">
        <v>698</v>
      </c>
      <c r="DB21" s="27" t="s">
        <v>698</v>
      </c>
      <c r="DC21" s="27" t="s">
        <v>698</v>
      </c>
      <c r="DD21" s="27" t="s">
        <v>698</v>
      </c>
      <c r="DE21" s="27" t="s">
        <v>698</v>
      </c>
      <c r="DF21" s="27" t="s">
        <v>698</v>
      </c>
      <c r="DG21" s="27" t="s">
        <v>698</v>
      </c>
      <c r="DH21" s="27" t="s">
        <v>698</v>
      </c>
      <c r="DI21" s="27" t="s">
        <v>698</v>
      </c>
      <c r="DJ21" s="27" t="s">
        <v>698</v>
      </c>
      <c r="DK21" s="27" t="s">
        <v>698</v>
      </c>
      <c r="DL21" s="27" t="s">
        <v>698</v>
      </c>
      <c r="DM21" s="27" t="s">
        <v>698</v>
      </c>
      <c r="DN21" s="27" t="s">
        <v>698</v>
      </c>
      <c r="DO21" s="27" t="s">
        <v>698</v>
      </c>
      <c r="DP21" s="27" t="s">
        <v>698</v>
      </c>
      <c r="DQ21" s="27" t="s">
        <v>698</v>
      </c>
      <c r="DR21" s="27" t="s">
        <v>698</v>
      </c>
      <c r="DS21" s="27" t="s">
        <v>698</v>
      </c>
      <c r="DT21" s="27" t="s">
        <v>698</v>
      </c>
      <c r="DU21" s="27" t="s">
        <v>698</v>
      </c>
      <c r="DV21" s="27" t="s">
        <v>698</v>
      </c>
      <c r="DW21" s="27" t="s">
        <v>698</v>
      </c>
      <c r="DX21" s="27" t="s">
        <v>698</v>
      </c>
      <c r="DY21" s="27" t="s">
        <v>698</v>
      </c>
      <c r="DZ21" s="27" t="s">
        <v>698</v>
      </c>
      <c r="EA21" s="27" t="s">
        <v>698</v>
      </c>
      <c r="EB21" s="27" t="s">
        <v>698</v>
      </c>
      <c r="EC21" s="27" t="s">
        <v>698</v>
      </c>
      <c r="ED21" s="27" t="s">
        <v>698</v>
      </c>
      <c r="EE21" s="27" t="s">
        <v>698</v>
      </c>
      <c r="EF21" s="27" t="s">
        <v>698</v>
      </c>
      <c r="EG21" s="27" t="s">
        <v>698</v>
      </c>
      <c r="EH21" s="27" t="s">
        <v>698</v>
      </c>
      <c r="EI21" s="27" t="s">
        <v>698</v>
      </c>
      <c r="EJ21" s="27" t="s">
        <v>698</v>
      </c>
      <c r="EK21" s="27" t="s">
        <v>698</v>
      </c>
      <c r="EL21" s="27" t="s">
        <v>698</v>
      </c>
      <c r="EM21" s="27" t="s">
        <v>698</v>
      </c>
      <c r="EN21" s="27" t="s">
        <v>698</v>
      </c>
      <c r="EO21" s="27" t="s">
        <v>698</v>
      </c>
      <c r="EP21" s="27" t="s">
        <v>698</v>
      </c>
      <c r="EQ21" s="27" t="s">
        <v>698</v>
      </c>
      <c r="ER21" s="27" t="s">
        <v>698</v>
      </c>
      <c r="ES21" s="27" t="s">
        <v>698</v>
      </c>
      <c r="ET21" s="27" t="s">
        <v>698</v>
      </c>
      <c r="EU21" s="27" t="s">
        <v>698</v>
      </c>
      <c r="EV21" s="27" t="s">
        <v>698</v>
      </c>
      <c r="EW21" s="27" t="s">
        <v>2705</v>
      </c>
      <c r="EX21" s="27" t="s">
        <v>698</v>
      </c>
      <c r="EY21" s="27" t="s">
        <v>4094</v>
      </c>
      <c r="EZ21" s="27" t="s">
        <v>4108</v>
      </c>
      <c r="FA21" s="27"/>
      <c r="FB21" s="27"/>
      <c r="FC21" s="27"/>
      <c r="FD21" s="27"/>
      <c r="FE21" s="27"/>
      <c r="FF21" s="27"/>
      <c r="FG21" s="27"/>
      <c r="FH21" s="27"/>
      <c r="FI21" s="27"/>
      <c r="FJ21" s="27"/>
    </row>
    <row r="22" spans="1:166" x14ac:dyDescent="0.25">
      <c r="A22" s="20"/>
      <c r="B22" s="20" t="s">
        <v>2599</v>
      </c>
      <c r="C22" s="20" t="str">
        <f t="shared" si="0"/>
        <v>IZ003004002000000000000000000000000000</v>
      </c>
      <c r="D22" s="23" t="s">
        <v>4088</v>
      </c>
      <c r="E22" s="23" t="s">
        <v>710</v>
      </c>
      <c r="F22" s="23" t="s">
        <v>711</v>
      </c>
      <c r="G22" s="23" t="s">
        <v>707</v>
      </c>
      <c r="H22" s="23" t="s">
        <v>697</v>
      </c>
      <c r="I22" s="23" t="s">
        <v>697</v>
      </c>
      <c r="J22" s="23" t="s">
        <v>697</v>
      </c>
      <c r="K22" s="23" t="s">
        <v>697</v>
      </c>
      <c r="L22" s="23" t="s">
        <v>697</v>
      </c>
      <c r="M22" s="23" t="s">
        <v>697</v>
      </c>
      <c r="N22" s="23" t="s">
        <v>697</v>
      </c>
      <c r="O22" s="23" t="s">
        <v>697</v>
      </c>
      <c r="P22" s="23" t="s">
        <v>697</v>
      </c>
      <c r="Q22" s="27">
        <v>0</v>
      </c>
      <c r="R22" s="27" t="s">
        <v>704</v>
      </c>
      <c r="S22" s="27" t="s">
        <v>698</v>
      </c>
      <c r="T22" s="27" t="s">
        <v>694</v>
      </c>
      <c r="U22" s="27" t="s">
        <v>922</v>
      </c>
      <c r="V22" s="20" t="s">
        <v>4115</v>
      </c>
      <c r="W22" s="20" t="s">
        <v>905</v>
      </c>
      <c r="X22" s="20"/>
      <c r="Y22" s="20"/>
      <c r="Z22" s="20" t="s">
        <v>3608</v>
      </c>
      <c r="AA22" s="20"/>
      <c r="AB22" s="20"/>
      <c r="AC22" s="20"/>
      <c r="AD22" s="20"/>
      <c r="AE22" s="20"/>
      <c r="AF22" s="20"/>
      <c r="AG22" s="20"/>
      <c r="AH22" s="20"/>
      <c r="AI22" s="27" t="s">
        <v>4118</v>
      </c>
      <c r="AJ22" s="27" t="s">
        <v>698</v>
      </c>
      <c r="AK22" s="27" t="s">
        <v>698</v>
      </c>
      <c r="AL22" s="27" t="s">
        <v>698</v>
      </c>
      <c r="AM22" s="27" t="s">
        <v>698</v>
      </c>
      <c r="AN22" s="27" t="s">
        <v>698</v>
      </c>
      <c r="AO22" s="27" t="s">
        <v>698</v>
      </c>
      <c r="AP22" s="27" t="s">
        <v>698</v>
      </c>
      <c r="AQ22" s="27" t="s">
        <v>698</v>
      </c>
      <c r="AR22" s="27" t="s">
        <v>698</v>
      </c>
      <c r="AS22" s="27" t="s">
        <v>698</v>
      </c>
      <c r="AT22" s="27" t="s">
        <v>698</v>
      </c>
      <c r="AU22" s="27" t="s">
        <v>698</v>
      </c>
      <c r="AV22" s="27" t="s">
        <v>698</v>
      </c>
      <c r="AW22" s="27" t="s">
        <v>698</v>
      </c>
      <c r="AX22" s="27" t="s">
        <v>698</v>
      </c>
      <c r="AY22" s="27" t="s">
        <v>698</v>
      </c>
      <c r="AZ22" s="27" t="s">
        <v>698</v>
      </c>
      <c r="BA22" s="27" t="s">
        <v>698</v>
      </c>
      <c r="BB22" s="27" t="s">
        <v>698</v>
      </c>
      <c r="BC22" s="27" t="s">
        <v>698</v>
      </c>
      <c r="BD22" s="27" t="s">
        <v>698</v>
      </c>
      <c r="BE22" s="27" t="s">
        <v>698</v>
      </c>
      <c r="BF22" s="27" t="s">
        <v>698</v>
      </c>
      <c r="BG22" s="27" t="s">
        <v>698</v>
      </c>
      <c r="BH22" s="27" t="s">
        <v>698</v>
      </c>
      <c r="BI22" s="27" t="s">
        <v>698</v>
      </c>
      <c r="BJ22" s="27" t="s">
        <v>698</v>
      </c>
      <c r="BK22" s="27" t="s">
        <v>698</v>
      </c>
      <c r="BL22" s="27" t="s">
        <v>698</v>
      </c>
      <c r="BM22" s="27" t="s">
        <v>698</v>
      </c>
      <c r="BN22" s="27" t="s">
        <v>698</v>
      </c>
      <c r="BO22" s="27" t="s">
        <v>698</v>
      </c>
      <c r="BP22" s="27" t="s">
        <v>698</v>
      </c>
      <c r="BQ22" s="27" t="s">
        <v>698</v>
      </c>
      <c r="BR22" s="27" t="s">
        <v>698</v>
      </c>
      <c r="BS22" s="27" t="s">
        <v>698</v>
      </c>
      <c r="BT22" s="27" t="s">
        <v>698</v>
      </c>
      <c r="BU22" s="27" t="s">
        <v>698</v>
      </c>
      <c r="BV22" s="27" t="s">
        <v>704</v>
      </c>
      <c r="BW22" s="27" t="s">
        <v>698</v>
      </c>
      <c r="BX22" s="27" t="s">
        <v>698</v>
      </c>
      <c r="BY22" s="27" t="s">
        <v>698</v>
      </c>
      <c r="BZ22" s="27" t="s">
        <v>698</v>
      </c>
      <c r="CA22" s="27" t="s">
        <v>698</v>
      </c>
      <c r="CB22" s="27" t="s">
        <v>698</v>
      </c>
      <c r="CC22" s="27" t="s">
        <v>698</v>
      </c>
      <c r="CD22" s="27" t="s">
        <v>698</v>
      </c>
      <c r="CE22" s="27" t="s">
        <v>698</v>
      </c>
      <c r="CF22" s="27" t="s">
        <v>698</v>
      </c>
      <c r="CG22" s="27" t="s">
        <v>698</v>
      </c>
      <c r="CH22" s="27" t="s">
        <v>698</v>
      </c>
      <c r="CI22" s="27" t="s">
        <v>698</v>
      </c>
      <c r="CJ22" s="27" t="s">
        <v>698</v>
      </c>
      <c r="CK22" s="27" t="s">
        <v>698</v>
      </c>
      <c r="CL22" s="27" t="s">
        <v>698</v>
      </c>
      <c r="CM22" s="27" t="s">
        <v>698</v>
      </c>
      <c r="CN22" s="27" t="s">
        <v>698</v>
      </c>
      <c r="CO22" s="27" t="s">
        <v>698</v>
      </c>
      <c r="CP22" s="27" t="s">
        <v>698</v>
      </c>
      <c r="CQ22" s="27" t="s">
        <v>698</v>
      </c>
      <c r="CR22" s="27" t="s">
        <v>698</v>
      </c>
      <c r="CS22" s="27" t="s">
        <v>698</v>
      </c>
      <c r="CT22" s="27" t="s">
        <v>698</v>
      </c>
      <c r="CU22" s="27" t="s">
        <v>698</v>
      </c>
      <c r="CV22" s="27" t="s">
        <v>698</v>
      </c>
      <c r="CW22" s="27" t="s">
        <v>698</v>
      </c>
      <c r="CX22" s="27" t="s">
        <v>698</v>
      </c>
      <c r="CY22" s="27" t="s">
        <v>698</v>
      </c>
      <c r="CZ22" s="27" t="s">
        <v>698</v>
      </c>
      <c r="DA22" s="27" t="s">
        <v>698</v>
      </c>
      <c r="DB22" s="27" t="s">
        <v>698</v>
      </c>
      <c r="DC22" s="27" t="s">
        <v>698</v>
      </c>
      <c r="DD22" s="27" t="s">
        <v>698</v>
      </c>
      <c r="DE22" s="27" t="s">
        <v>698</v>
      </c>
      <c r="DF22" s="27" t="s">
        <v>698</v>
      </c>
      <c r="DG22" s="27" t="s">
        <v>698</v>
      </c>
      <c r="DH22" s="27" t="s">
        <v>698</v>
      </c>
      <c r="DI22" s="27" t="s">
        <v>698</v>
      </c>
      <c r="DJ22" s="27" t="s">
        <v>698</v>
      </c>
      <c r="DK22" s="27" t="s">
        <v>698</v>
      </c>
      <c r="DL22" s="27" t="s">
        <v>698</v>
      </c>
      <c r="DM22" s="27" t="s">
        <v>698</v>
      </c>
      <c r="DN22" s="27" t="s">
        <v>698</v>
      </c>
      <c r="DO22" s="27" t="s">
        <v>698</v>
      </c>
      <c r="DP22" s="27" t="s">
        <v>698</v>
      </c>
      <c r="DQ22" s="27" t="s">
        <v>698</v>
      </c>
      <c r="DR22" s="27" t="s">
        <v>698</v>
      </c>
      <c r="DS22" s="27" t="s">
        <v>698</v>
      </c>
      <c r="DT22" s="27" t="s">
        <v>698</v>
      </c>
      <c r="DU22" s="27" t="s">
        <v>698</v>
      </c>
      <c r="DV22" s="27" t="s">
        <v>698</v>
      </c>
      <c r="DW22" s="27" t="s">
        <v>698</v>
      </c>
      <c r="DX22" s="27" t="s">
        <v>698</v>
      </c>
      <c r="DY22" s="27" t="s">
        <v>698</v>
      </c>
      <c r="DZ22" s="27" t="s">
        <v>698</v>
      </c>
      <c r="EA22" s="27" t="s">
        <v>698</v>
      </c>
      <c r="EB22" s="27" t="s">
        <v>698</v>
      </c>
      <c r="EC22" s="27" t="s">
        <v>698</v>
      </c>
      <c r="ED22" s="27" t="s">
        <v>698</v>
      </c>
      <c r="EE22" s="27" t="s">
        <v>698</v>
      </c>
      <c r="EF22" s="27" t="s">
        <v>698</v>
      </c>
      <c r="EG22" s="27" t="s">
        <v>698</v>
      </c>
      <c r="EH22" s="27" t="s">
        <v>698</v>
      </c>
      <c r="EI22" s="27" t="s">
        <v>698</v>
      </c>
      <c r="EJ22" s="27" t="s">
        <v>698</v>
      </c>
      <c r="EK22" s="27" t="s">
        <v>698</v>
      </c>
      <c r="EL22" s="27" t="s">
        <v>698</v>
      </c>
      <c r="EM22" s="27" t="s">
        <v>698</v>
      </c>
      <c r="EN22" s="27" t="s">
        <v>698</v>
      </c>
      <c r="EO22" s="27" t="s">
        <v>698</v>
      </c>
      <c r="EP22" s="27" t="s">
        <v>698</v>
      </c>
      <c r="EQ22" s="27" t="s">
        <v>698</v>
      </c>
      <c r="ER22" s="27" t="s">
        <v>698</v>
      </c>
      <c r="ES22" s="27" t="s">
        <v>698</v>
      </c>
      <c r="ET22" s="27" t="s">
        <v>698</v>
      </c>
      <c r="EU22" s="27" t="s">
        <v>698</v>
      </c>
      <c r="EV22" s="27" t="s">
        <v>698</v>
      </c>
      <c r="EW22" s="27" t="s">
        <v>4096</v>
      </c>
      <c r="EX22" s="27" t="s">
        <v>698</v>
      </c>
      <c r="EY22" s="27" t="s">
        <v>1176</v>
      </c>
      <c r="EZ22" s="27" t="s">
        <v>4110</v>
      </c>
      <c r="FA22" s="27" t="s">
        <v>1179</v>
      </c>
      <c r="FB22" s="27"/>
      <c r="FC22" s="27"/>
      <c r="FD22" s="27"/>
      <c r="FE22" s="27"/>
      <c r="FF22" s="27"/>
      <c r="FG22" s="27"/>
      <c r="FH22" s="27"/>
      <c r="FI22" s="27"/>
      <c r="FJ22" s="27"/>
    </row>
    <row r="23" spans="1:166" x14ac:dyDescent="0.25">
      <c r="A23" s="20"/>
      <c r="B23" s="20" t="s">
        <v>2599</v>
      </c>
      <c r="C23" s="20" t="str">
        <f t="shared" si="0"/>
        <v>IZ003005000000000000000000000000000000</v>
      </c>
      <c r="D23" s="23" t="s">
        <v>4088</v>
      </c>
      <c r="E23" s="23" t="s">
        <v>710</v>
      </c>
      <c r="F23" s="23" t="s">
        <v>713</v>
      </c>
      <c r="G23" s="23" t="s">
        <v>697</v>
      </c>
      <c r="H23" s="23" t="s">
        <v>697</v>
      </c>
      <c r="I23" s="23" t="s">
        <v>697</v>
      </c>
      <c r="J23" s="23" t="s">
        <v>697</v>
      </c>
      <c r="K23" s="23" t="s">
        <v>697</v>
      </c>
      <c r="L23" s="23" t="s">
        <v>697</v>
      </c>
      <c r="M23" s="23" t="s">
        <v>697</v>
      </c>
      <c r="N23" s="23" t="s">
        <v>697</v>
      </c>
      <c r="O23" s="23" t="s">
        <v>697</v>
      </c>
      <c r="P23" s="23" t="s">
        <v>697</v>
      </c>
      <c r="Q23" s="27">
        <v>0</v>
      </c>
      <c r="R23" s="27" t="s">
        <v>698</v>
      </c>
      <c r="S23" s="27" t="s">
        <v>698</v>
      </c>
      <c r="T23" s="27" t="s">
        <v>694</v>
      </c>
      <c r="U23" s="27" t="s">
        <v>922</v>
      </c>
      <c r="V23" s="20" t="s">
        <v>4119</v>
      </c>
      <c r="W23" s="20" t="s">
        <v>905</v>
      </c>
      <c r="X23" s="20"/>
      <c r="Y23" s="20" t="s">
        <v>1604</v>
      </c>
      <c r="Z23" s="20"/>
      <c r="AA23" s="20"/>
      <c r="AB23" s="20"/>
      <c r="AC23" s="20"/>
      <c r="AD23" s="20"/>
      <c r="AE23" s="20"/>
      <c r="AF23" s="20"/>
      <c r="AG23" s="20"/>
      <c r="AH23" s="20"/>
      <c r="AI23" s="27" t="s">
        <v>4120</v>
      </c>
      <c r="AJ23" s="27" t="s">
        <v>694</v>
      </c>
      <c r="AK23" s="27" t="s">
        <v>694</v>
      </c>
      <c r="AL23" s="27" t="s">
        <v>694</v>
      </c>
      <c r="AM23" s="27" t="s">
        <v>694</v>
      </c>
      <c r="AN23" s="27" t="s">
        <v>694</v>
      </c>
      <c r="AO23" s="27" t="s">
        <v>694</v>
      </c>
      <c r="AP23" s="27" t="s">
        <v>694</v>
      </c>
      <c r="AQ23" s="27" t="s">
        <v>694</v>
      </c>
      <c r="AR23" s="27" t="s">
        <v>694</v>
      </c>
      <c r="AS23" s="27" t="s">
        <v>694</v>
      </c>
      <c r="AT23" s="27" t="s">
        <v>694</v>
      </c>
      <c r="AU23" s="27" t="s">
        <v>694</v>
      </c>
      <c r="AV23" s="27" t="s">
        <v>694</v>
      </c>
      <c r="AW23" s="27" t="s">
        <v>694</v>
      </c>
      <c r="AX23" s="27" t="s">
        <v>694</v>
      </c>
      <c r="AY23" s="27" t="s">
        <v>694</v>
      </c>
      <c r="AZ23" s="27" t="s">
        <v>694</v>
      </c>
      <c r="BA23" s="27" t="s">
        <v>694</v>
      </c>
      <c r="BB23" s="27" t="s">
        <v>694</v>
      </c>
      <c r="BC23" s="27" t="s">
        <v>694</v>
      </c>
      <c r="BD23" s="27" t="s">
        <v>694</v>
      </c>
      <c r="BE23" s="27" t="s">
        <v>694</v>
      </c>
      <c r="BF23" s="27" t="s">
        <v>694</v>
      </c>
      <c r="BG23" s="27" t="s">
        <v>694</v>
      </c>
      <c r="BH23" s="27" t="s">
        <v>694</v>
      </c>
      <c r="BI23" s="27" t="s">
        <v>694</v>
      </c>
      <c r="BJ23" s="27" t="s">
        <v>694</v>
      </c>
      <c r="BK23" s="27" t="s">
        <v>694</v>
      </c>
      <c r="BL23" s="27" t="s">
        <v>694</v>
      </c>
      <c r="BM23" s="27" t="s">
        <v>694</v>
      </c>
      <c r="BN23" s="27" t="s">
        <v>694</v>
      </c>
      <c r="BO23" s="27" t="s">
        <v>694</v>
      </c>
      <c r="BP23" s="27" t="s">
        <v>694</v>
      </c>
      <c r="BQ23" s="27" t="s">
        <v>694</v>
      </c>
      <c r="BR23" s="27" t="s">
        <v>694</v>
      </c>
      <c r="BS23" s="27" t="s">
        <v>694</v>
      </c>
      <c r="BT23" s="27" t="s">
        <v>694</v>
      </c>
      <c r="BU23" s="27" t="s">
        <v>694</v>
      </c>
      <c r="BV23" s="27" t="s">
        <v>694</v>
      </c>
      <c r="BW23" s="27" t="s">
        <v>694</v>
      </c>
      <c r="BX23" s="27" t="s">
        <v>694</v>
      </c>
      <c r="BY23" s="27" t="s">
        <v>694</v>
      </c>
      <c r="BZ23" s="27" t="s">
        <v>694</v>
      </c>
      <c r="CA23" s="27" t="s">
        <v>694</v>
      </c>
      <c r="CB23" s="27" t="s">
        <v>694</v>
      </c>
      <c r="CC23" s="27" t="s">
        <v>694</v>
      </c>
      <c r="CD23" s="27" t="s">
        <v>694</v>
      </c>
      <c r="CE23" s="27" t="s">
        <v>694</v>
      </c>
      <c r="CF23" s="27" t="s">
        <v>694</v>
      </c>
      <c r="CG23" s="27" t="s">
        <v>694</v>
      </c>
      <c r="CH23" s="27" t="s">
        <v>694</v>
      </c>
      <c r="CI23" s="27" t="s">
        <v>694</v>
      </c>
      <c r="CJ23" s="27" t="s">
        <v>694</v>
      </c>
      <c r="CK23" s="27" t="s">
        <v>694</v>
      </c>
      <c r="CL23" s="27" t="s">
        <v>694</v>
      </c>
      <c r="CM23" s="27" t="s">
        <v>694</v>
      </c>
      <c r="CN23" s="27" t="s">
        <v>694</v>
      </c>
      <c r="CO23" s="27" t="s">
        <v>694</v>
      </c>
      <c r="CP23" s="27" t="s">
        <v>694</v>
      </c>
      <c r="CQ23" s="27" t="s">
        <v>694</v>
      </c>
      <c r="CR23" s="27" t="s">
        <v>694</v>
      </c>
      <c r="CS23" s="27" t="s">
        <v>694</v>
      </c>
      <c r="CT23" s="27" t="s">
        <v>694</v>
      </c>
      <c r="CU23" s="27" t="s">
        <v>694</v>
      </c>
      <c r="CV23" s="27" t="s">
        <v>694</v>
      </c>
      <c r="CW23" s="27" t="s">
        <v>694</v>
      </c>
      <c r="CX23" s="27" t="s">
        <v>694</v>
      </c>
      <c r="CY23" s="27" t="s">
        <v>694</v>
      </c>
      <c r="CZ23" s="27" t="s">
        <v>694</v>
      </c>
      <c r="DA23" s="27" t="s">
        <v>694</v>
      </c>
      <c r="DB23" s="27" t="s">
        <v>694</v>
      </c>
      <c r="DC23" s="27" t="s">
        <v>694</v>
      </c>
      <c r="DD23" s="27" t="s">
        <v>694</v>
      </c>
      <c r="DE23" s="27" t="s">
        <v>694</v>
      </c>
      <c r="DF23" s="27" t="s">
        <v>694</v>
      </c>
      <c r="DG23" s="27" t="s">
        <v>694</v>
      </c>
      <c r="DH23" s="27" t="s">
        <v>694</v>
      </c>
      <c r="DI23" s="27" t="s">
        <v>694</v>
      </c>
      <c r="DJ23" s="27" t="s">
        <v>694</v>
      </c>
      <c r="DK23" s="27" t="s">
        <v>694</v>
      </c>
      <c r="DL23" s="27" t="s">
        <v>694</v>
      </c>
      <c r="DM23" s="27" t="s">
        <v>694</v>
      </c>
      <c r="DN23" s="27" t="s">
        <v>694</v>
      </c>
      <c r="DO23" s="27" t="s">
        <v>694</v>
      </c>
      <c r="DP23" s="27" t="s">
        <v>694</v>
      </c>
      <c r="DQ23" s="27" t="s">
        <v>694</v>
      </c>
      <c r="DR23" s="27" t="s">
        <v>694</v>
      </c>
      <c r="DS23" s="27" t="s">
        <v>694</v>
      </c>
      <c r="DT23" s="27" t="s">
        <v>694</v>
      </c>
      <c r="DU23" s="27" t="s">
        <v>694</v>
      </c>
      <c r="DV23" s="27" t="s">
        <v>694</v>
      </c>
      <c r="DW23" s="27" t="s">
        <v>694</v>
      </c>
      <c r="DX23" s="27" t="s">
        <v>694</v>
      </c>
      <c r="DY23" s="27" t="s">
        <v>694</v>
      </c>
      <c r="DZ23" s="27" t="s">
        <v>694</v>
      </c>
      <c r="EA23" s="27" t="s">
        <v>694</v>
      </c>
      <c r="EB23" s="27" t="s">
        <v>694</v>
      </c>
      <c r="EC23" s="27" t="s">
        <v>694</v>
      </c>
      <c r="ED23" s="27" t="s">
        <v>694</v>
      </c>
      <c r="EE23" s="27" t="s">
        <v>694</v>
      </c>
      <c r="EF23" s="27" t="s">
        <v>694</v>
      </c>
      <c r="EG23" s="27" t="s">
        <v>694</v>
      </c>
      <c r="EH23" s="27" t="s">
        <v>694</v>
      </c>
      <c r="EI23" s="27" t="s">
        <v>694</v>
      </c>
      <c r="EJ23" s="27" t="s">
        <v>694</v>
      </c>
      <c r="EK23" s="27" t="s">
        <v>694</v>
      </c>
      <c r="EL23" s="27" t="s">
        <v>694</v>
      </c>
      <c r="EM23" s="27" t="s">
        <v>694</v>
      </c>
      <c r="EN23" s="27" t="s">
        <v>694</v>
      </c>
      <c r="EO23" s="27" t="s">
        <v>694</v>
      </c>
      <c r="EP23" s="27" t="s">
        <v>694</v>
      </c>
      <c r="EQ23" s="27" t="s">
        <v>694</v>
      </c>
      <c r="ER23" s="27" t="s">
        <v>694</v>
      </c>
      <c r="ES23" s="27" t="s">
        <v>694</v>
      </c>
      <c r="ET23" s="27" t="s">
        <v>694</v>
      </c>
      <c r="EU23" s="27" t="s">
        <v>694</v>
      </c>
      <c r="EV23" s="27" t="s">
        <v>694</v>
      </c>
      <c r="EW23" s="27" t="s">
        <v>698</v>
      </c>
      <c r="EX23" s="27" t="s">
        <v>698</v>
      </c>
      <c r="EY23" s="27" t="s">
        <v>698</v>
      </c>
      <c r="EZ23" s="27" t="s">
        <v>698</v>
      </c>
      <c r="FA23" s="27" t="s">
        <v>694</v>
      </c>
      <c r="FB23" s="27"/>
      <c r="FC23" s="27"/>
      <c r="FD23" s="27"/>
      <c r="FE23" s="27"/>
      <c r="FF23" s="27"/>
      <c r="FG23" s="27"/>
      <c r="FH23" s="27"/>
      <c r="FI23" s="27"/>
      <c r="FJ23" s="27"/>
    </row>
    <row r="24" spans="1:166" x14ac:dyDescent="0.25">
      <c r="A24" s="20"/>
      <c r="B24" s="20" t="s">
        <v>2599</v>
      </c>
      <c r="C24" s="20" t="str">
        <f t="shared" si="0"/>
        <v>IZ003005001000000000000000000000000000</v>
      </c>
      <c r="D24" s="23" t="s">
        <v>4088</v>
      </c>
      <c r="E24" s="23" t="s">
        <v>710</v>
      </c>
      <c r="F24" s="23" t="s">
        <v>713</v>
      </c>
      <c r="G24" s="23" t="s">
        <v>702</v>
      </c>
      <c r="H24" s="23" t="s">
        <v>697</v>
      </c>
      <c r="I24" s="23" t="s">
        <v>697</v>
      </c>
      <c r="J24" s="23" t="s">
        <v>697</v>
      </c>
      <c r="K24" s="23" t="s">
        <v>697</v>
      </c>
      <c r="L24" s="23" t="s">
        <v>697</v>
      </c>
      <c r="M24" s="23" t="s">
        <v>697</v>
      </c>
      <c r="N24" s="23" t="s">
        <v>697</v>
      </c>
      <c r="O24" s="23" t="s">
        <v>697</v>
      </c>
      <c r="P24" s="23" t="s">
        <v>697</v>
      </c>
      <c r="Q24" s="27">
        <v>0</v>
      </c>
      <c r="R24" s="27" t="s">
        <v>704</v>
      </c>
      <c r="S24" s="27" t="s">
        <v>698</v>
      </c>
      <c r="T24" s="27" t="s">
        <v>694</v>
      </c>
      <c r="U24" s="27" t="s">
        <v>922</v>
      </c>
      <c r="V24" s="20" t="s">
        <v>4119</v>
      </c>
      <c r="W24" s="20" t="s">
        <v>905</v>
      </c>
      <c r="X24" s="20"/>
      <c r="Y24" s="20"/>
      <c r="Z24" s="20" t="s">
        <v>4101</v>
      </c>
      <c r="AA24" s="20"/>
      <c r="AB24" s="20"/>
      <c r="AC24" s="20"/>
      <c r="AD24" s="20"/>
      <c r="AE24" s="20"/>
      <c r="AF24" s="20"/>
      <c r="AG24" s="20"/>
      <c r="AH24" s="20"/>
      <c r="AI24" s="27" t="s">
        <v>4121</v>
      </c>
      <c r="AJ24" s="27" t="s">
        <v>698</v>
      </c>
      <c r="AK24" s="27" t="s">
        <v>698</v>
      </c>
      <c r="AL24" s="27" t="s">
        <v>698</v>
      </c>
      <c r="AM24" s="27" t="s">
        <v>698</v>
      </c>
      <c r="AN24" s="27" t="s">
        <v>698</v>
      </c>
      <c r="AO24" s="27" t="s">
        <v>698</v>
      </c>
      <c r="AP24" s="27" t="s">
        <v>698</v>
      </c>
      <c r="AQ24" s="27" t="s">
        <v>698</v>
      </c>
      <c r="AR24" s="27" t="s">
        <v>698</v>
      </c>
      <c r="AS24" s="27" t="s">
        <v>698</v>
      </c>
      <c r="AT24" s="27" t="s">
        <v>698</v>
      </c>
      <c r="AU24" s="27" t="s">
        <v>698</v>
      </c>
      <c r="AV24" s="27" t="s">
        <v>698</v>
      </c>
      <c r="AW24" s="27" t="s">
        <v>698</v>
      </c>
      <c r="AX24" s="27" t="s">
        <v>698</v>
      </c>
      <c r="AY24" s="27" t="s">
        <v>698</v>
      </c>
      <c r="AZ24" s="27" t="s">
        <v>698</v>
      </c>
      <c r="BA24" s="27" t="s">
        <v>698</v>
      </c>
      <c r="BB24" s="27" t="s">
        <v>698</v>
      </c>
      <c r="BC24" s="27" t="s">
        <v>698</v>
      </c>
      <c r="BD24" s="27" t="s">
        <v>698</v>
      </c>
      <c r="BE24" s="27" t="s">
        <v>698</v>
      </c>
      <c r="BF24" s="27" t="s">
        <v>698</v>
      </c>
      <c r="BG24" s="27" t="s">
        <v>698</v>
      </c>
      <c r="BH24" s="27" t="s">
        <v>698</v>
      </c>
      <c r="BI24" s="27" t="s">
        <v>698</v>
      </c>
      <c r="BJ24" s="27" t="s">
        <v>698</v>
      </c>
      <c r="BK24" s="27" t="s">
        <v>698</v>
      </c>
      <c r="BL24" s="27" t="s">
        <v>698</v>
      </c>
      <c r="BM24" s="27" t="s">
        <v>698</v>
      </c>
      <c r="BN24" s="27" t="s">
        <v>698</v>
      </c>
      <c r="BO24" s="27" t="s">
        <v>698</v>
      </c>
      <c r="BP24" s="27" t="s">
        <v>698</v>
      </c>
      <c r="BQ24" s="27" t="s">
        <v>698</v>
      </c>
      <c r="BR24" s="27" t="s">
        <v>698</v>
      </c>
      <c r="BS24" s="27" t="s">
        <v>698</v>
      </c>
      <c r="BT24" s="27" t="s">
        <v>698</v>
      </c>
      <c r="BU24" s="27" t="s">
        <v>698</v>
      </c>
      <c r="BV24" s="27" t="s">
        <v>704</v>
      </c>
      <c r="BW24" s="27" t="s">
        <v>698</v>
      </c>
      <c r="BX24" s="27" t="s">
        <v>698</v>
      </c>
      <c r="BY24" s="27" t="s">
        <v>698</v>
      </c>
      <c r="BZ24" s="27" t="s">
        <v>698</v>
      </c>
      <c r="CA24" s="27" t="s">
        <v>698</v>
      </c>
      <c r="CB24" s="27" t="s">
        <v>698</v>
      </c>
      <c r="CC24" s="27" t="s">
        <v>698</v>
      </c>
      <c r="CD24" s="27" t="s">
        <v>698</v>
      </c>
      <c r="CE24" s="27" t="s">
        <v>698</v>
      </c>
      <c r="CF24" s="27" t="s">
        <v>698</v>
      </c>
      <c r="CG24" s="27" t="s">
        <v>698</v>
      </c>
      <c r="CH24" s="27" t="s">
        <v>698</v>
      </c>
      <c r="CI24" s="27" t="s">
        <v>698</v>
      </c>
      <c r="CJ24" s="27" t="s">
        <v>698</v>
      </c>
      <c r="CK24" s="27" t="s">
        <v>698</v>
      </c>
      <c r="CL24" s="27" t="s">
        <v>698</v>
      </c>
      <c r="CM24" s="27" t="s">
        <v>698</v>
      </c>
      <c r="CN24" s="27" t="s">
        <v>698</v>
      </c>
      <c r="CO24" s="27" t="s">
        <v>698</v>
      </c>
      <c r="CP24" s="27" t="s">
        <v>698</v>
      </c>
      <c r="CQ24" s="27" t="s">
        <v>698</v>
      </c>
      <c r="CR24" s="27" t="s">
        <v>698</v>
      </c>
      <c r="CS24" s="27" t="s">
        <v>698</v>
      </c>
      <c r="CT24" s="27" t="s">
        <v>698</v>
      </c>
      <c r="CU24" s="27" t="s">
        <v>698</v>
      </c>
      <c r="CV24" s="27" t="s">
        <v>698</v>
      </c>
      <c r="CW24" s="27" t="s">
        <v>698</v>
      </c>
      <c r="CX24" s="27" t="s">
        <v>698</v>
      </c>
      <c r="CY24" s="27" t="s">
        <v>698</v>
      </c>
      <c r="CZ24" s="27" t="s">
        <v>698</v>
      </c>
      <c r="DA24" s="27" t="s">
        <v>698</v>
      </c>
      <c r="DB24" s="27" t="s">
        <v>698</v>
      </c>
      <c r="DC24" s="27" t="s">
        <v>698</v>
      </c>
      <c r="DD24" s="27" t="s">
        <v>698</v>
      </c>
      <c r="DE24" s="27" t="s">
        <v>698</v>
      </c>
      <c r="DF24" s="27" t="s">
        <v>698</v>
      </c>
      <c r="DG24" s="27" t="s">
        <v>698</v>
      </c>
      <c r="DH24" s="27" t="s">
        <v>698</v>
      </c>
      <c r="DI24" s="27" t="s">
        <v>698</v>
      </c>
      <c r="DJ24" s="27" t="s">
        <v>698</v>
      </c>
      <c r="DK24" s="27" t="s">
        <v>698</v>
      </c>
      <c r="DL24" s="27" t="s">
        <v>698</v>
      </c>
      <c r="DM24" s="27" t="s">
        <v>698</v>
      </c>
      <c r="DN24" s="27" t="s">
        <v>698</v>
      </c>
      <c r="DO24" s="27" t="s">
        <v>698</v>
      </c>
      <c r="DP24" s="27" t="s">
        <v>698</v>
      </c>
      <c r="DQ24" s="27" t="s">
        <v>698</v>
      </c>
      <c r="DR24" s="27" t="s">
        <v>698</v>
      </c>
      <c r="DS24" s="27" t="s">
        <v>698</v>
      </c>
      <c r="DT24" s="27" t="s">
        <v>698</v>
      </c>
      <c r="DU24" s="27" t="s">
        <v>698</v>
      </c>
      <c r="DV24" s="27" t="s">
        <v>698</v>
      </c>
      <c r="DW24" s="27" t="s">
        <v>698</v>
      </c>
      <c r="DX24" s="27" t="s">
        <v>698</v>
      </c>
      <c r="DY24" s="27" t="s">
        <v>698</v>
      </c>
      <c r="DZ24" s="27" t="s">
        <v>698</v>
      </c>
      <c r="EA24" s="27" t="s">
        <v>698</v>
      </c>
      <c r="EB24" s="27" t="s">
        <v>698</v>
      </c>
      <c r="EC24" s="27" t="s">
        <v>698</v>
      </c>
      <c r="ED24" s="27" t="s">
        <v>698</v>
      </c>
      <c r="EE24" s="27" t="s">
        <v>698</v>
      </c>
      <c r="EF24" s="27" t="s">
        <v>698</v>
      </c>
      <c r="EG24" s="27" t="s">
        <v>698</v>
      </c>
      <c r="EH24" s="27" t="s">
        <v>698</v>
      </c>
      <c r="EI24" s="27" t="s">
        <v>698</v>
      </c>
      <c r="EJ24" s="27" t="s">
        <v>698</v>
      </c>
      <c r="EK24" s="27" t="s">
        <v>698</v>
      </c>
      <c r="EL24" s="27" t="s">
        <v>698</v>
      </c>
      <c r="EM24" s="27" t="s">
        <v>698</v>
      </c>
      <c r="EN24" s="27" t="s">
        <v>698</v>
      </c>
      <c r="EO24" s="27" t="s">
        <v>698</v>
      </c>
      <c r="EP24" s="27" t="s">
        <v>698</v>
      </c>
      <c r="EQ24" s="27" t="s">
        <v>698</v>
      </c>
      <c r="ER24" s="27" t="s">
        <v>698</v>
      </c>
      <c r="ES24" s="27" t="s">
        <v>698</v>
      </c>
      <c r="ET24" s="27" t="s">
        <v>698</v>
      </c>
      <c r="EU24" s="27" t="s">
        <v>698</v>
      </c>
      <c r="EV24" s="27" t="s">
        <v>698</v>
      </c>
      <c r="EW24" s="27" t="s">
        <v>2705</v>
      </c>
      <c r="EX24" s="27" t="s">
        <v>698</v>
      </c>
      <c r="EY24" s="27" t="s">
        <v>4094</v>
      </c>
      <c r="EZ24" s="27" t="s">
        <v>4108</v>
      </c>
      <c r="FA24" s="27"/>
      <c r="FB24" s="27"/>
      <c r="FC24" s="27"/>
      <c r="FD24" s="27"/>
      <c r="FE24" s="27"/>
      <c r="FF24" s="27"/>
      <c r="FG24" s="27"/>
      <c r="FH24" s="27"/>
      <c r="FI24" s="27"/>
      <c r="FJ24" s="27"/>
    </row>
    <row r="25" spans="1:166" x14ac:dyDescent="0.25">
      <c r="A25" s="20"/>
      <c r="B25" s="20" t="s">
        <v>2599</v>
      </c>
      <c r="C25" s="20" t="str">
        <f t="shared" si="0"/>
        <v>IZ003005002000000000000000000000000000</v>
      </c>
      <c r="D25" s="23" t="s">
        <v>4088</v>
      </c>
      <c r="E25" s="23" t="s">
        <v>710</v>
      </c>
      <c r="F25" s="23" t="s">
        <v>713</v>
      </c>
      <c r="G25" s="23" t="s">
        <v>707</v>
      </c>
      <c r="H25" s="23" t="s">
        <v>697</v>
      </c>
      <c r="I25" s="23" t="s">
        <v>697</v>
      </c>
      <c r="J25" s="23" t="s">
        <v>697</v>
      </c>
      <c r="K25" s="23" t="s">
        <v>697</v>
      </c>
      <c r="L25" s="23" t="s">
        <v>697</v>
      </c>
      <c r="M25" s="23" t="s">
        <v>697</v>
      </c>
      <c r="N25" s="23" t="s">
        <v>697</v>
      </c>
      <c r="O25" s="23" t="s">
        <v>697</v>
      </c>
      <c r="P25" s="23" t="s">
        <v>697</v>
      </c>
      <c r="Q25" s="27">
        <v>0</v>
      </c>
      <c r="R25" s="27" t="s">
        <v>704</v>
      </c>
      <c r="S25" s="27" t="s">
        <v>698</v>
      </c>
      <c r="T25" s="27" t="s">
        <v>694</v>
      </c>
      <c r="U25" s="27" t="s">
        <v>922</v>
      </c>
      <c r="V25" s="20" t="s">
        <v>4119</v>
      </c>
      <c r="W25" s="20" t="s">
        <v>905</v>
      </c>
      <c r="X25" s="20"/>
      <c r="Y25" s="20"/>
      <c r="Z25" s="20" t="s">
        <v>3608</v>
      </c>
      <c r="AA25" s="20"/>
      <c r="AB25" s="20"/>
      <c r="AC25" s="20"/>
      <c r="AD25" s="20"/>
      <c r="AE25" s="20"/>
      <c r="AF25" s="20"/>
      <c r="AG25" s="20"/>
      <c r="AH25" s="20"/>
      <c r="AI25" s="27" t="s">
        <v>4122</v>
      </c>
      <c r="AJ25" s="27" t="s">
        <v>698</v>
      </c>
      <c r="AK25" s="27" t="s">
        <v>698</v>
      </c>
      <c r="AL25" s="27" t="s">
        <v>698</v>
      </c>
      <c r="AM25" s="27" t="s">
        <v>698</v>
      </c>
      <c r="AN25" s="27" t="s">
        <v>698</v>
      </c>
      <c r="AO25" s="27" t="s">
        <v>698</v>
      </c>
      <c r="AP25" s="27" t="s">
        <v>698</v>
      </c>
      <c r="AQ25" s="27" t="s">
        <v>698</v>
      </c>
      <c r="AR25" s="27" t="s">
        <v>698</v>
      </c>
      <c r="AS25" s="27" t="s">
        <v>698</v>
      </c>
      <c r="AT25" s="27" t="s">
        <v>698</v>
      </c>
      <c r="AU25" s="27" t="s">
        <v>698</v>
      </c>
      <c r="AV25" s="27" t="s">
        <v>698</v>
      </c>
      <c r="AW25" s="27" t="s">
        <v>698</v>
      </c>
      <c r="AX25" s="27" t="s">
        <v>698</v>
      </c>
      <c r="AY25" s="27" t="s">
        <v>698</v>
      </c>
      <c r="AZ25" s="27" t="s">
        <v>698</v>
      </c>
      <c r="BA25" s="27" t="s">
        <v>698</v>
      </c>
      <c r="BB25" s="27" t="s">
        <v>698</v>
      </c>
      <c r="BC25" s="27" t="s">
        <v>698</v>
      </c>
      <c r="BD25" s="27" t="s">
        <v>698</v>
      </c>
      <c r="BE25" s="27" t="s">
        <v>698</v>
      </c>
      <c r="BF25" s="27" t="s">
        <v>698</v>
      </c>
      <c r="BG25" s="27" t="s">
        <v>698</v>
      </c>
      <c r="BH25" s="27" t="s">
        <v>698</v>
      </c>
      <c r="BI25" s="27" t="s">
        <v>698</v>
      </c>
      <c r="BJ25" s="27" t="s">
        <v>698</v>
      </c>
      <c r="BK25" s="27" t="s">
        <v>698</v>
      </c>
      <c r="BL25" s="27" t="s">
        <v>698</v>
      </c>
      <c r="BM25" s="27" t="s">
        <v>698</v>
      </c>
      <c r="BN25" s="27" t="s">
        <v>698</v>
      </c>
      <c r="BO25" s="27" t="s">
        <v>698</v>
      </c>
      <c r="BP25" s="27" t="s">
        <v>698</v>
      </c>
      <c r="BQ25" s="27" t="s">
        <v>698</v>
      </c>
      <c r="BR25" s="27" t="s">
        <v>698</v>
      </c>
      <c r="BS25" s="27" t="s">
        <v>698</v>
      </c>
      <c r="BT25" s="27" t="s">
        <v>698</v>
      </c>
      <c r="BU25" s="27" t="s">
        <v>698</v>
      </c>
      <c r="BV25" s="27" t="s">
        <v>704</v>
      </c>
      <c r="BW25" s="27" t="s">
        <v>698</v>
      </c>
      <c r="BX25" s="27" t="s">
        <v>698</v>
      </c>
      <c r="BY25" s="27" t="s">
        <v>698</v>
      </c>
      <c r="BZ25" s="27" t="s">
        <v>698</v>
      </c>
      <c r="CA25" s="27" t="s">
        <v>698</v>
      </c>
      <c r="CB25" s="27" t="s">
        <v>698</v>
      </c>
      <c r="CC25" s="27" t="s">
        <v>698</v>
      </c>
      <c r="CD25" s="27" t="s">
        <v>698</v>
      </c>
      <c r="CE25" s="27" t="s">
        <v>698</v>
      </c>
      <c r="CF25" s="27" t="s">
        <v>698</v>
      </c>
      <c r="CG25" s="27" t="s">
        <v>698</v>
      </c>
      <c r="CH25" s="27" t="s">
        <v>698</v>
      </c>
      <c r="CI25" s="27" t="s">
        <v>698</v>
      </c>
      <c r="CJ25" s="27" t="s">
        <v>698</v>
      </c>
      <c r="CK25" s="27" t="s">
        <v>698</v>
      </c>
      <c r="CL25" s="27" t="s">
        <v>698</v>
      </c>
      <c r="CM25" s="27" t="s">
        <v>698</v>
      </c>
      <c r="CN25" s="27" t="s">
        <v>698</v>
      </c>
      <c r="CO25" s="27" t="s">
        <v>698</v>
      </c>
      <c r="CP25" s="27" t="s">
        <v>698</v>
      </c>
      <c r="CQ25" s="27" t="s">
        <v>698</v>
      </c>
      <c r="CR25" s="27" t="s">
        <v>698</v>
      </c>
      <c r="CS25" s="27" t="s">
        <v>698</v>
      </c>
      <c r="CT25" s="27" t="s">
        <v>698</v>
      </c>
      <c r="CU25" s="27" t="s">
        <v>698</v>
      </c>
      <c r="CV25" s="27" t="s">
        <v>698</v>
      </c>
      <c r="CW25" s="27" t="s">
        <v>698</v>
      </c>
      <c r="CX25" s="27" t="s">
        <v>698</v>
      </c>
      <c r="CY25" s="27" t="s">
        <v>698</v>
      </c>
      <c r="CZ25" s="27" t="s">
        <v>698</v>
      </c>
      <c r="DA25" s="27" t="s">
        <v>698</v>
      </c>
      <c r="DB25" s="27" t="s">
        <v>698</v>
      </c>
      <c r="DC25" s="27" t="s">
        <v>698</v>
      </c>
      <c r="DD25" s="27" t="s">
        <v>698</v>
      </c>
      <c r="DE25" s="27" t="s">
        <v>698</v>
      </c>
      <c r="DF25" s="27" t="s">
        <v>698</v>
      </c>
      <c r="DG25" s="27" t="s">
        <v>698</v>
      </c>
      <c r="DH25" s="27" t="s">
        <v>698</v>
      </c>
      <c r="DI25" s="27" t="s">
        <v>698</v>
      </c>
      <c r="DJ25" s="27" t="s">
        <v>698</v>
      </c>
      <c r="DK25" s="27" t="s">
        <v>698</v>
      </c>
      <c r="DL25" s="27" t="s">
        <v>698</v>
      </c>
      <c r="DM25" s="27" t="s">
        <v>698</v>
      </c>
      <c r="DN25" s="27" t="s">
        <v>698</v>
      </c>
      <c r="DO25" s="27" t="s">
        <v>698</v>
      </c>
      <c r="DP25" s="27" t="s">
        <v>698</v>
      </c>
      <c r="DQ25" s="27" t="s">
        <v>698</v>
      </c>
      <c r="DR25" s="27" t="s">
        <v>698</v>
      </c>
      <c r="DS25" s="27" t="s">
        <v>698</v>
      </c>
      <c r="DT25" s="27" t="s">
        <v>698</v>
      </c>
      <c r="DU25" s="27" t="s">
        <v>698</v>
      </c>
      <c r="DV25" s="27" t="s">
        <v>698</v>
      </c>
      <c r="DW25" s="27" t="s">
        <v>698</v>
      </c>
      <c r="DX25" s="27" t="s">
        <v>698</v>
      </c>
      <c r="DY25" s="27" t="s">
        <v>698</v>
      </c>
      <c r="DZ25" s="27" t="s">
        <v>698</v>
      </c>
      <c r="EA25" s="27" t="s">
        <v>698</v>
      </c>
      <c r="EB25" s="27" t="s">
        <v>698</v>
      </c>
      <c r="EC25" s="27" t="s">
        <v>698</v>
      </c>
      <c r="ED25" s="27" t="s">
        <v>698</v>
      </c>
      <c r="EE25" s="27" t="s">
        <v>698</v>
      </c>
      <c r="EF25" s="27" t="s">
        <v>698</v>
      </c>
      <c r="EG25" s="27" t="s">
        <v>698</v>
      </c>
      <c r="EH25" s="27" t="s">
        <v>698</v>
      </c>
      <c r="EI25" s="27" t="s">
        <v>698</v>
      </c>
      <c r="EJ25" s="27" t="s">
        <v>698</v>
      </c>
      <c r="EK25" s="27" t="s">
        <v>698</v>
      </c>
      <c r="EL25" s="27" t="s">
        <v>698</v>
      </c>
      <c r="EM25" s="27" t="s">
        <v>698</v>
      </c>
      <c r="EN25" s="27" t="s">
        <v>698</v>
      </c>
      <c r="EO25" s="27" t="s">
        <v>698</v>
      </c>
      <c r="EP25" s="27" t="s">
        <v>698</v>
      </c>
      <c r="EQ25" s="27" t="s">
        <v>698</v>
      </c>
      <c r="ER25" s="27" t="s">
        <v>698</v>
      </c>
      <c r="ES25" s="27" t="s">
        <v>698</v>
      </c>
      <c r="ET25" s="27" t="s">
        <v>698</v>
      </c>
      <c r="EU25" s="27" t="s">
        <v>698</v>
      </c>
      <c r="EV25" s="27" t="s">
        <v>698</v>
      </c>
      <c r="EW25" s="27" t="s">
        <v>4096</v>
      </c>
      <c r="EX25" s="27" t="s">
        <v>698</v>
      </c>
      <c r="EY25" s="27" t="s">
        <v>1176</v>
      </c>
      <c r="EZ25" s="27" t="s">
        <v>4110</v>
      </c>
      <c r="FA25" s="27" t="s">
        <v>1179</v>
      </c>
      <c r="FB25" s="27"/>
      <c r="FC25" s="27"/>
      <c r="FD25" s="27"/>
      <c r="FE25" s="27"/>
      <c r="FF25" s="27"/>
      <c r="FG25" s="27"/>
      <c r="FH25" s="27"/>
      <c r="FI25" s="27"/>
      <c r="FJ25" s="27"/>
    </row>
    <row r="26" spans="1:166" x14ac:dyDescent="0.25">
      <c r="A26" s="27"/>
      <c r="B26" s="27" t="s">
        <v>694</v>
      </c>
      <c r="C26" s="27" t="str">
        <f t="shared" si="0"/>
        <v>IZ003006000000000000000000000000000000</v>
      </c>
      <c r="D26" s="23" t="s">
        <v>4088</v>
      </c>
      <c r="E26" s="23" t="s">
        <v>710</v>
      </c>
      <c r="F26" s="23" t="s">
        <v>715</v>
      </c>
      <c r="G26" s="23" t="s">
        <v>697</v>
      </c>
      <c r="H26" s="23" t="s">
        <v>697</v>
      </c>
      <c r="I26" s="23" t="s">
        <v>697</v>
      </c>
      <c r="J26" s="23" t="s">
        <v>697</v>
      </c>
      <c r="K26" s="23" t="s">
        <v>697</v>
      </c>
      <c r="L26" s="23" t="s">
        <v>697</v>
      </c>
      <c r="M26" s="23" t="s">
        <v>697</v>
      </c>
      <c r="N26" s="23" t="s">
        <v>697</v>
      </c>
      <c r="O26" s="23" t="s">
        <v>697</v>
      </c>
      <c r="P26" s="23" t="s">
        <v>697</v>
      </c>
      <c r="Q26" s="27">
        <v>0</v>
      </c>
      <c r="R26" s="27" t="s">
        <v>698</v>
      </c>
      <c r="S26" s="27" t="s">
        <v>698</v>
      </c>
      <c r="T26" s="27" t="s">
        <v>694</v>
      </c>
      <c r="U26" s="27" t="s">
        <v>922</v>
      </c>
      <c r="V26" s="20" t="s">
        <v>4123</v>
      </c>
      <c r="W26" s="27" t="s">
        <v>905</v>
      </c>
      <c r="X26" s="27"/>
      <c r="Y26" s="27" t="s">
        <v>4124</v>
      </c>
      <c r="Z26" s="27"/>
      <c r="AA26" s="27"/>
      <c r="AB26" s="27"/>
      <c r="AC26" s="27"/>
      <c r="AD26" s="27"/>
      <c r="AE26" s="27"/>
      <c r="AF26" s="27"/>
      <c r="AG26" s="27"/>
      <c r="AH26" s="27"/>
      <c r="AI26" s="27" t="s">
        <v>4125</v>
      </c>
      <c r="AJ26" s="27" t="s">
        <v>694</v>
      </c>
      <c r="AK26" s="27" t="s">
        <v>694</v>
      </c>
      <c r="AL26" s="27" t="s">
        <v>694</v>
      </c>
      <c r="AM26" s="27" t="s">
        <v>694</v>
      </c>
      <c r="AN26" s="27" t="s">
        <v>694</v>
      </c>
      <c r="AO26" s="27" t="s">
        <v>694</v>
      </c>
      <c r="AP26" s="27" t="s">
        <v>694</v>
      </c>
      <c r="AQ26" s="27" t="s">
        <v>694</v>
      </c>
      <c r="AR26" s="27" t="s">
        <v>694</v>
      </c>
      <c r="AS26" s="27" t="s">
        <v>694</v>
      </c>
      <c r="AT26" s="27" t="s">
        <v>694</v>
      </c>
      <c r="AU26" s="27" t="s">
        <v>694</v>
      </c>
      <c r="AV26" s="27" t="s">
        <v>694</v>
      </c>
      <c r="AW26" s="27" t="s">
        <v>694</v>
      </c>
      <c r="AX26" s="27" t="s">
        <v>694</v>
      </c>
      <c r="AY26" s="27" t="s">
        <v>694</v>
      </c>
      <c r="AZ26" s="27" t="s">
        <v>694</v>
      </c>
      <c r="BA26" s="27" t="s">
        <v>694</v>
      </c>
      <c r="BB26" s="27" t="s">
        <v>694</v>
      </c>
      <c r="BC26" s="27" t="s">
        <v>694</v>
      </c>
      <c r="BD26" s="27" t="s">
        <v>694</v>
      </c>
      <c r="BE26" s="27" t="s">
        <v>694</v>
      </c>
      <c r="BF26" s="27" t="s">
        <v>694</v>
      </c>
      <c r="BG26" s="27" t="s">
        <v>694</v>
      </c>
      <c r="BH26" s="27" t="s">
        <v>694</v>
      </c>
      <c r="BI26" s="27" t="s">
        <v>694</v>
      </c>
      <c r="BJ26" s="27" t="s">
        <v>694</v>
      </c>
      <c r="BK26" s="27" t="s">
        <v>694</v>
      </c>
      <c r="BL26" s="27" t="s">
        <v>694</v>
      </c>
      <c r="BM26" s="27" t="s">
        <v>694</v>
      </c>
      <c r="BN26" s="27" t="s">
        <v>694</v>
      </c>
      <c r="BO26" s="27" t="s">
        <v>694</v>
      </c>
      <c r="BP26" s="27" t="s">
        <v>694</v>
      </c>
      <c r="BQ26" s="27" t="s">
        <v>694</v>
      </c>
      <c r="BR26" s="27" t="s">
        <v>694</v>
      </c>
      <c r="BS26" s="27" t="s">
        <v>694</v>
      </c>
      <c r="BT26" s="27" t="s">
        <v>694</v>
      </c>
      <c r="BU26" s="27" t="s">
        <v>694</v>
      </c>
      <c r="BV26" s="27" t="s">
        <v>694</v>
      </c>
      <c r="BW26" s="27" t="s">
        <v>694</v>
      </c>
      <c r="BX26" s="27" t="s">
        <v>694</v>
      </c>
      <c r="BY26" s="27" t="s">
        <v>694</v>
      </c>
      <c r="BZ26" s="27" t="s">
        <v>694</v>
      </c>
      <c r="CA26" s="27" t="s">
        <v>694</v>
      </c>
      <c r="CB26" s="27" t="s">
        <v>694</v>
      </c>
      <c r="CC26" s="27" t="s">
        <v>694</v>
      </c>
      <c r="CD26" s="27" t="s">
        <v>694</v>
      </c>
      <c r="CE26" s="27" t="s">
        <v>694</v>
      </c>
      <c r="CF26" s="27" t="s">
        <v>694</v>
      </c>
      <c r="CG26" s="27" t="s">
        <v>694</v>
      </c>
      <c r="CH26" s="27" t="s">
        <v>694</v>
      </c>
      <c r="CI26" s="27" t="s">
        <v>694</v>
      </c>
      <c r="CJ26" s="27" t="s">
        <v>694</v>
      </c>
      <c r="CK26" s="27" t="s">
        <v>694</v>
      </c>
      <c r="CL26" s="27" t="s">
        <v>694</v>
      </c>
      <c r="CM26" s="27" t="s">
        <v>694</v>
      </c>
      <c r="CN26" s="27" t="s">
        <v>694</v>
      </c>
      <c r="CO26" s="27" t="s">
        <v>694</v>
      </c>
      <c r="CP26" s="27" t="s">
        <v>694</v>
      </c>
      <c r="CQ26" s="27" t="s">
        <v>694</v>
      </c>
      <c r="CR26" s="27" t="s">
        <v>694</v>
      </c>
      <c r="CS26" s="27" t="s">
        <v>694</v>
      </c>
      <c r="CT26" s="27" t="s">
        <v>694</v>
      </c>
      <c r="CU26" s="27" t="s">
        <v>694</v>
      </c>
      <c r="CV26" s="27" t="s">
        <v>694</v>
      </c>
      <c r="CW26" s="27" t="s">
        <v>694</v>
      </c>
      <c r="CX26" s="27" t="s">
        <v>694</v>
      </c>
      <c r="CY26" s="27" t="s">
        <v>694</v>
      </c>
      <c r="CZ26" s="27" t="s">
        <v>694</v>
      </c>
      <c r="DA26" s="27" t="s">
        <v>694</v>
      </c>
      <c r="DB26" s="27" t="s">
        <v>694</v>
      </c>
      <c r="DC26" s="27" t="s">
        <v>694</v>
      </c>
      <c r="DD26" s="27" t="s">
        <v>694</v>
      </c>
      <c r="DE26" s="27" t="s">
        <v>694</v>
      </c>
      <c r="DF26" s="27" t="s">
        <v>694</v>
      </c>
      <c r="DG26" s="27" t="s">
        <v>694</v>
      </c>
      <c r="DH26" s="27" t="s">
        <v>694</v>
      </c>
      <c r="DI26" s="27" t="s">
        <v>694</v>
      </c>
      <c r="DJ26" s="27" t="s">
        <v>694</v>
      </c>
      <c r="DK26" s="27" t="s">
        <v>694</v>
      </c>
      <c r="DL26" s="27" t="s">
        <v>694</v>
      </c>
      <c r="DM26" s="27" t="s">
        <v>694</v>
      </c>
      <c r="DN26" s="27" t="s">
        <v>694</v>
      </c>
      <c r="DO26" s="27" t="s">
        <v>694</v>
      </c>
      <c r="DP26" s="27" t="s">
        <v>694</v>
      </c>
      <c r="DQ26" s="27" t="s">
        <v>694</v>
      </c>
      <c r="DR26" s="27" t="s">
        <v>694</v>
      </c>
      <c r="DS26" s="27" t="s">
        <v>694</v>
      </c>
      <c r="DT26" s="27" t="s">
        <v>694</v>
      </c>
      <c r="DU26" s="27" t="s">
        <v>694</v>
      </c>
      <c r="DV26" s="27" t="s">
        <v>694</v>
      </c>
      <c r="DW26" s="27" t="s">
        <v>694</v>
      </c>
      <c r="DX26" s="27" t="s">
        <v>694</v>
      </c>
      <c r="DY26" s="27" t="s">
        <v>694</v>
      </c>
      <c r="DZ26" s="27" t="s">
        <v>694</v>
      </c>
      <c r="EA26" s="27" t="s">
        <v>694</v>
      </c>
      <c r="EB26" s="27" t="s">
        <v>694</v>
      </c>
      <c r="EC26" s="27" t="s">
        <v>694</v>
      </c>
      <c r="ED26" s="27" t="s">
        <v>694</v>
      </c>
      <c r="EE26" s="27" t="s">
        <v>694</v>
      </c>
      <c r="EF26" s="27" t="s">
        <v>694</v>
      </c>
      <c r="EG26" s="27" t="s">
        <v>694</v>
      </c>
      <c r="EH26" s="27" t="s">
        <v>694</v>
      </c>
      <c r="EI26" s="27" t="s">
        <v>694</v>
      </c>
      <c r="EJ26" s="27" t="s">
        <v>694</v>
      </c>
      <c r="EK26" s="27" t="s">
        <v>694</v>
      </c>
      <c r="EL26" s="27" t="s">
        <v>694</v>
      </c>
      <c r="EM26" s="27" t="s">
        <v>694</v>
      </c>
      <c r="EN26" s="27" t="s">
        <v>694</v>
      </c>
      <c r="EO26" s="27" t="s">
        <v>694</v>
      </c>
      <c r="EP26" s="27" t="s">
        <v>694</v>
      </c>
      <c r="EQ26" s="27" t="s">
        <v>694</v>
      </c>
      <c r="ER26" s="27" t="s">
        <v>694</v>
      </c>
      <c r="ES26" s="27" t="s">
        <v>694</v>
      </c>
      <c r="ET26" s="27" t="s">
        <v>694</v>
      </c>
      <c r="EU26" s="27" t="s">
        <v>694</v>
      </c>
      <c r="EV26" s="27" t="s">
        <v>694</v>
      </c>
      <c r="EW26" s="27" t="s">
        <v>698</v>
      </c>
      <c r="EX26" s="27" t="s">
        <v>698</v>
      </c>
      <c r="EY26" s="27" t="s">
        <v>698</v>
      </c>
      <c r="EZ26" s="27" t="s">
        <v>698</v>
      </c>
      <c r="FA26" s="27" t="s">
        <v>694</v>
      </c>
      <c r="FB26" s="27"/>
      <c r="FC26" s="27"/>
      <c r="FD26" s="27"/>
      <c r="FE26" s="27"/>
      <c r="FF26" s="27"/>
      <c r="FG26" s="27"/>
      <c r="FH26" s="27"/>
      <c r="FI26" s="27"/>
      <c r="FJ26" s="27"/>
    </row>
    <row r="27" spans="1:166" x14ac:dyDescent="0.25">
      <c r="A27" s="27"/>
      <c r="B27" s="27" t="s">
        <v>2599</v>
      </c>
      <c r="C27" s="27" t="str">
        <f t="shared" si="0"/>
        <v>IZ003006001000000000000000000000000000</v>
      </c>
      <c r="D27" s="23" t="s">
        <v>4088</v>
      </c>
      <c r="E27" s="23" t="s">
        <v>710</v>
      </c>
      <c r="F27" s="23" t="s">
        <v>715</v>
      </c>
      <c r="G27" s="23" t="s">
        <v>702</v>
      </c>
      <c r="H27" s="23" t="s">
        <v>697</v>
      </c>
      <c r="I27" s="23" t="s">
        <v>697</v>
      </c>
      <c r="J27" s="23" t="s">
        <v>697</v>
      </c>
      <c r="K27" s="23" t="s">
        <v>697</v>
      </c>
      <c r="L27" s="23" t="s">
        <v>697</v>
      </c>
      <c r="M27" s="23" t="s">
        <v>697</v>
      </c>
      <c r="N27" s="23" t="s">
        <v>697</v>
      </c>
      <c r="O27" s="23" t="s">
        <v>697</v>
      </c>
      <c r="P27" s="23" t="s">
        <v>697</v>
      </c>
      <c r="Q27" s="27">
        <v>0</v>
      </c>
      <c r="R27" s="27" t="s">
        <v>698</v>
      </c>
      <c r="S27" s="27" t="s">
        <v>698</v>
      </c>
      <c r="T27" s="27" t="s">
        <v>694</v>
      </c>
      <c r="U27" s="27" t="s">
        <v>922</v>
      </c>
      <c r="V27" s="20" t="s">
        <v>4123</v>
      </c>
      <c r="W27" s="27" t="s">
        <v>905</v>
      </c>
      <c r="X27" s="27"/>
      <c r="Y27" s="27"/>
      <c r="Z27" s="27" t="s">
        <v>1524</v>
      </c>
      <c r="AA27" s="27"/>
      <c r="AB27" s="27"/>
      <c r="AC27" s="27"/>
      <c r="AD27" s="27"/>
      <c r="AE27" s="27"/>
      <c r="AF27" s="27"/>
      <c r="AG27" s="27"/>
      <c r="AH27" s="27"/>
      <c r="AI27" s="27" t="s">
        <v>4126</v>
      </c>
      <c r="AJ27" s="27" t="s">
        <v>694</v>
      </c>
      <c r="AK27" s="27" t="s">
        <v>694</v>
      </c>
      <c r="AL27" s="27" t="s">
        <v>694</v>
      </c>
      <c r="AM27" s="27" t="s">
        <v>694</v>
      </c>
      <c r="AN27" s="27" t="s">
        <v>694</v>
      </c>
      <c r="AO27" s="27" t="s">
        <v>694</v>
      </c>
      <c r="AP27" s="27" t="s">
        <v>694</v>
      </c>
      <c r="AQ27" s="27" t="s">
        <v>694</v>
      </c>
      <c r="AR27" s="27" t="s">
        <v>694</v>
      </c>
      <c r="AS27" s="27" t="s">
        <v>694</v>
      </c>
      <c r="AT27" s="27" t="s">
        <v>694</v>
      </c>
      <c r="AU27" s="27" t="s">
        <v>694</v>
      </c>
      <c r="AV27" s="27" t="s">
        <v>694</v>
      </c>
      <c r="AW27" s="27" t="s">
        <v>694</v>
      </c>
      <c r="AX27" s="27" t="s">
        <v>694</v>
      </c>
      <c r="AY27" s="27" t="s">
        <v>694</v>
      </c>
      <c r="AZ27" s="27" t="s">
        <v>694</v>
      </c>
      <c r="BA27" s="27" t="s">
        <v>694</v>
      </c>
      <c r="BB27" s="27" t="s">
        <v>694</v>
      </c>
      <c r="BC27" s="27" t="s">
        <v>694</v>
      </c>
      <c r="BD27" s="27" t="s">
        <v>694</v>
      </c>
      <c r="BE27" s="27" t="s">
        <v>694</v>
      </c>
      <c r="BF27" s="27" t="s">
        <v>694</v>
      </c>
      <c r="BG27" s="27" t="s">
        <v>694</v>
      </c>
      <c r="BH27" s="27" t="s">
        <v>694</v>
      </c>
      <c r="BI27" s="27" t="s">
        <v>694</v>
      </c>
      <c r="BJ27" s="27" t="s">
        <v>694</v>
      </c>
      <c r="BK27" s="27" t="s">
        <v>694</v>
      </c>
      <c r="BL27" s="27" t="s">
        <v>694</v>
      </c>
      <c r="BM27" s="27" t="s">
        <v>694</v>
      </c>
      <c r="BN27" s="27" t="s">
        <v>694</v>
      </c>
      <c r="BO27" s="27" t="s">
        <v>694</v>
      </c>
      <c r="BP27" s="27" t="s">
        <v>694</v>
      </c>
      <c r="BQ27" s="27" t="s">
        <v>694</v>
      </c>
      <c r="BR27" s="27" t="s">
        <v>694</v>
      </c>
      <c r="BS27" s="27" t="s">
        <v>694</v>
      </c>
      <c r="BT27" s="27" t="s">
        <v>694</v>
      </c>
      <c r="BU27" s="27" t="s">
        <v>694</v>
      </c>
      <c r="BV27" s="27" t="s">
        <v>694</v>
      </c>
      <c r="BW27" s="27" t="s">
        <v>694</v>
      </c>
      <c r="BX27" s="27" t="s">
        <v>694</v>
      </c>
      <c r="BY27" s="27" t="s">
        <v>694</v>
      </c>
      <c r="BZ27" s="27" t="s">
        <v>694</v>
      </c>
      <c r="CA27" s="27" t="s">
        <v>694</v>
      </c>
      <c r="CB27" s="27" t="s">
        <v>694</v>
      </c>
      <c r="CC27" s="27" t="s">
        <v>694</v>
      </c>
      <c r="CD27" s="27" t="s">
        <v>694</v>
      </c>
      <c r="CE27" s="27" t="s">
        <v>694</v>
      </c>
      <c r="CF27" s="27" t="s">
        <v>694</v>
      </c>
      <c r="CG27" s="27" t="s">
        <v>694</v>
      </c>
      <c r="CH27" s="27" t="s">
        <v>694</v>
      </c>
      <c r="CI27" s="27" t="s">
        <v>694</v>
      </c>
      <c r="CJ27" s="27" t="s">
        <v>694</v>
      </c>
      <c r="CK27" s="27" t="s">
        <v>694</v>
      </c>
      <c r="CL27" s="27" t="s">
        <v>694</v>
      </c>
      <c r="CM27" s="27" t="s">
        <v>694</v>
      </c>
      <c r="CN27" s="27" t="s">
        <v>694</v>
      </c>
      <c r="CO27" s="27" t="s">
        <v>694</v>
      </c>
      <c r="CP27" s="27" t="s">
        <v>694</v>
      </c>
      <c r="CQ27" s="27" t="s">
        <v>694</v>
      </c>
      <c r="CR27" s="27" t="s">
        <v>694</v>
      </c>
      <c r="CS27" s="27" t="s">
        <v>694</v>
      </c>
      <c r="CT27" s="27" t="s">
        <v>694</v>
      </c>
      <c r="CU27" s="27" t="s">
        <v>694</v>
      </c>
      <c r="CV27" s="27" t="s">
        <v>694</v>
      </c>
      <c r="CW27" s="27" t="s">
        <v>694</v>
      </c>
      <c r="CX27" s="27" t="s">
        <v>694</v>
      </c>
      <c r="CY27" s="27" t="s">
        <v>694</v>
      </c>
      <c r="CZ27" s="27" t="s">
        <v>694</v>
      </c>
      <c r="DA27" s="27" t="s">
        <v>694</v>
      </c>
      <c r="DB27" s="27" t="s">
        <v>694</v>
      </c>
      <c r="DC27" s="27" t="s">
        <v>694</v>
      </c>
      <c r="DD27" s="27" t="s">
        <v>694</v>
      </c>
      <c r="DE27" s="27" t="s">
        <v>694</v>
      </c>
      <c r="DF27" s="27" t="s">
        <v>694</v>
      </c>
      <c r="DG27" s="27" t="s">
        <v>694</v>
      </c>
      <c r="DH27" s="27" t="s">
        <v>694</v>
      </c>
      <c r="DI27" s="27" t="s">
        <v>694</v>
      </c>
      <c r="DJ27" s="27" t="s">
        <v>694</v>
      </c>
      <c r="DK27" s="27" t="s">
        <v>694</v>
      </c>
      <c r="DL27" s="27" t="s">
        <v>694</v>
      </c>
      <c r="DM27" s="27" t="s">
        <v>694</v>
      </c>
      <c r="DN27" s="27" t="s">
        <v>694</v>
      </c>
      <c r="DO27" s="27" t="s">
        <v>694</v>
      </c>
      <c r="DP27" s="27" t="s">
        <v>694</v>
      </c>
      <c r="DQ27" s="27" t="s">
        <v>694</v>
      </c>
      <c r="DR27" s="27" t="s">
        <v>694</v>
      </c>
      <c r="DS27" s="27" t="s">
        <v>694</v>
      </c>
      <c r="DT27" s="27" t="s">
        <v>694</v>
      </c>
      <c r="DU27" s="27" t="s">
        <v>694</v>
      </c>
      <c r="DV27" s="27" t="s">
        <v>694</v>
      </c>
      <c r="DW27" s="27" t="s">
        <v>694</v>
      </c>
      <c r="DX27" s="27" t="s">
        <v>694</v>
      </c>
      <c r="DY27" s="27" t="s">
        <v>694</v>
      </c>
      <c r="DZ27" s="27" t="s">
        <v>694</v>
      </c>
      <c r="EA27" s="27" t="s">
        <v>694</v>
      </c>
      <c r="EB27" s="27" t="s">
        <v>694</v>
      </c>
      <c r="EC27" s="27" t="s">
        <v>694</v>
      </c>
      <c r="ED27" s="27" t="s">
        <v>694</v>
      </c>
      <c r="EE27" s="27" t="s">
        <v>694</v>
      </c>
      <c r="EF27" s="27" t="s">
        <v>694</v>
      </c>
      <c r="EG27" s="27" t="s">
        <v>694</v>
      </c>
      <c r="EH27" s="27" t="s">
        <v>694</v>
      </c>
      <c r="EI27" s="27" t="s">
        <v>694</v>
      </c>
      <c r="EJ27" s="27" t="s">
        <v>694</v>
      </c>
      <c r="EK27" s="27" t="s">
        <v>694</v>
      </c>
      <c r="EL27" s="27" t="s">
        <v>694</v>
      </c>
      <c r="EM27" s="27" t="s">
        <v>694</v>
      </c>
      <c r="EN27" s="27" t="s">
        <v>694</v>
      </c>
      <c r="EO27" s="27" t="s">
        <v>694</v>
      </c>
      <c r="EP27" s="27" t="s">
        <v>694</v>
      </c>
      <c r="EQ27" s="27" t="s">
        <v>694</v>
      </c>
      <c r="ER27" s="27" t="s">
        <v>694</v>
      </c>
      <c r="ES27" s="27" t="s">
        <v>694</v>
      </c>
      <c r="ET27" s="27" t="s">
        <v>694</v>
      </c>
      <c r="EU27" s="27" t="s">
        <v>694</v>
      </c>
      <c r="EV27" s="27" t="s">
        <v>694</v>
      </c>
      <c r="EW27" s="27" t="s">
        <v>698</v>
      </c>
      <c r="EX27" s="27" t="s">
        <v>698</v>
      </c>
      <c r="EY27" s="27" t="s">
        <v>698</v>
      </c>
      <c r="EZ27" s="27" t="s">
        <v>698</v>
      </c>
      <c r="FA27" s="27" t="s">
        <v>694</v>
      </c>
      <c r="FB27" s="27"/>
      <c r="FC27" s="27"/>
      <c r="FD27" s="27"/>
      <c r="FE27" s="27"/>
      <c r="FF27" s="27"/>
      <c r="FG27" s="27"/>
      <c r="FH27" s="27"/>
      <c r="FI27" s="27"/>
      <c r="FJ27" s="27"/>
    </row>
    <row r="28" spans="1:166" x14ac:dyDescent="0.25">
      <c r="A28" s="27"/>
      <c r="B28" s="20" t="s">
        <v>2599</v>
      </c>
      <c r="C28" s="20" t="str">
        <f t="shared" si="0"/>
        <v>IZ003006001001000000000000000000000000</v>
      </c>
      <c r="D28" s="23" t="s">
        <v>4088</v>
      </c>
      <c r="E28" s="23" t="s">
        <v>710</v>
      </c>
      <c r="F28" s="23" t="s">
        <v>715</v>
      </c>
      <c r="G28" s="23" t="s">
        <v>702</v>
      </c>
      <c r="H28" s="23" t="s">
        <v>702</v>
      </c>
      <c r="I28" s="23" t="s">
        <v>697</v>
      </c>
      <c r="J28" s="23" t="s">
        <v>697</v>
      </c>
      <c r="K28" s="23" t="s">
        <v>697</v>
      </c>
      <c r="L28" s="23" t="s">
        <v>697</v>
      </c>
      <c r="M28" s="23" t="s">
        <v>697</v>
      </c>
      <c r="N28" s="23" t="s">
        <v>697</v>
      </c>
      <c r="O28" s="23" t="s">
        <v>697</v>
      </c>
      <c r="P28" s="23" t="s">
        <v>697</v>
      </c>
      <c r="Q28" s="27">
        <v>0</v>
      </c>
      <c r="R28" s="27" t="s">
        <v>704</v>
      </c>
      <c r="S28" s="27" t="s">
        <v>698</v>
      </c>
      <c r="T28" s="27" t="s">
        <v>694</v>
      </c>
      <c r="U28" s="27" t="s">
        <v>922</v>
      </c>
      <c r="V28" s="20" t="s">
        <v>4123</v>
      </c>
      <c r="W28" s="20" t="s">
        <v>905</v>
      </c>
      <c r="X28" s="20"/>
      <c r="Y28" s="20"/>
      <c r="Z28" s="20"/>
      <c r="AA28" s="27" t="s">
        <v>4101</v>
      </c>
      <c r="AB28" s="20"/>
      <c r="AC28" s="20"/>
      <c r="AD28" s="20"/>
      <c r="AE28" s="20"/>
      <c r="AF28" s="20"/>
      <c r="AG28" s="20"/>
      <c r="AH28" s="20"/>
      <c r="AI28" s="27" t="s">
        <v>4127</v>
      </c>
      <c r="AJ28" s="27" t="s">
        <v>698</v>
      </c>
      <c r="AK28" s="27" t="s">
        <v>698</v>
      </c>
      <c r="AL28" s="27" t="s">
        <v>698</v>
      </c>
      <c r="AM28" s="27" t="s">
        <v>698</v>
      </c>
      <c r="AN28" s="27" t="s">
        <v>698</v>
      </c>
      <c r="AO28" s="27" t="s">
        <v>698</v>
      </c>
      <c r="AP28" s="27" t="s">
        <v>698</v>
      </c>
      <c r="AQ28" s="27" t="s">
        <v>698</v>
      </c>
      <c r="AR28" s="27" t="s">
        <v>698</v>
      </c>
      <c r="AS28" s="27" t="s">
        <v>698</v>
      </c>
      <c r="AT28" s="27" t="s">
        <v>698</v>
      </c>
      <c r="AU28" s="27" t="s">
        <v>698</v>
      </c>
      <c r="AV28" s="27" t="s">
        <v>698</v>
      </c>
      <c r="AW28" s="27" t="s">
        <v>698</v>
      </c>
      <c r="AX28" s="27" t="s">
        <v>698</v>
      </c>
      <c r="AY28" s="27" t="s">
        <v>698</v>
      </c>
      <c r="AZ28" s="27" t="s">
        <v>698</v>
      </c>
      <c r="BA28" s="27" t="s">
        <v>698</v>
      </c>
      <c r="BB28" s="27" t="s">
        <v>698</v>
      </c>
      <c r="BC28" s="27" t="s">
        <v>698</v>
      </c>
      <c r="BD28" s="27" t="s">
        <v>698</v>
      </c>
      <c r="BE28" s="27" t="s">
        <v>698</v>
      </c>
      <c r="BF28" s="27" t="s">
        <v>698</v>
      </c>
      <c r="BG28" s="27" t="s">
        <v>698</v>
      </c>
      <c r="BH28" s="27" t="s">
        <v>698</v>
      </c>
      <c r="BI28" s="27" t="s">
        <v>698</v>
      </c>
      <c r="BJ28" s="27" t="s">
        <v>698</v>
      </c>
      <c r="BK28" s="27" t="s">
        <v>698</v>
      </c>
      <c r="BL28" s="27" t="s">
        <v>698</v>
      </c>
      <c r="BM28" s="27" t="s">
        <v>698</v>
      </c>
      <c r="BN28" s="27" t="s">
        <v>698</v>
      </c>
      <c r="BO28" s="27" t="s">
        <v>698</v>
      </c>
      <c r="BP28" s="27" t="s">
        <v>698</v>
      </c>
      <c r="BQ28" s="27" t="s">
        <v>698</v>
      </c>
      <c r="BR28" s="27" t="s">
        <v>698</v>
      </c>
      <c r="BS28" s="27" t="s">
        <v>698</v>
      </c>
      <c r="BT28" s="27" t="s">
        <v>698</v>
      </c>
      <c r="BU28" s="27" t="s">
        <v>698</v>
      </c>
      <c r="BV28" s="27" t="s">
        <v>704</v>
      </c>
      <c r="BW28" s="27" t="s">
        <v>698</v>
      </c>
      <c r="BX28" s="27" t="s">
        <v>698</v>
      </c>
      <c r="BY28" s="27" t="s">
        <v>698</v>
      </c>
      <c r="BZ28" s="27" t="s">
        <v>698</v>
      </c>
      <c r="CA28" s="27" t="s">
        <v>698</v>
      </c>
      <c r="CB28" s="27" t="s">
        <v>698</v>
      </c>
      <c r="CC28" s="27" t="s">
        <v>698</v>
      </c>
      <c r="CD28" s="27" t="s">
        <v>698</v>
      </c>
      <c r="CE28" s="27" t="s">
        <v>698</v>
      </c>
      <c r="CF28" s="27" t="s">
        <v>698</v>
      </c>
      <c r="CG28" s="27" t="s">
        <v>698</v>
      </c>
      <c r="CH28" s="27" t="s">
        <v>698</v>
      </c>
      <c r="CI28" s="27" t="s">
        <v>698</v>
      </c>
      <c r="CJ28" s="27" t="s">
        <v>698</v>
      </c>
      <c r="CK28" s="27" t="s">
        <v>698</v>
      </c>
      <c r="CL28" s="27" t="s">
        <v>698</v>
      </c>
      <c r="CM28" s="27" t="s">
        <v>698</v>
      </c>
      <c r="CN28" s="27" t="s">
        <v>698</v>
      </c>
      <c r="CO28" s="27" t="s">
        <v>698</v>
      </c>
      <c r="CP28" s="27" t="s">
        <v>698</v>
      </c>
      <c r="CQ28" s="27" t="s">
        <v>698</v>
      </c>
      <c r="CR28" s="27" t="s">
        <v>698</v>
      </c>
      <c r="CS28" s="27" t="s">
        <v>698</v>
      </c>
      <c r="CT28" s="27" t="s">
        <v>698</v>
      </c>
      <c r="CU28" s="27" t="s">
        <v>698</v>
      </c>
      <c r="CV28" s="27" t="s">
        <v>698</v>
      </c>
      <c r="CW28" s="27" t="s">
        <v>698</v>
      </c>
      <c r="CX28" s="27" t="s">
        <v>698</v>
      </c>
      <c r="CY28" s="27" t="s">
        <v>698</v>
      </c>
      <c r="CZ28" s="27" t="s">
        <v>698</v>
      </c>
      <c r="DA28" s="27" t="s">
        <v>698</v>
      </c>
      <c r="DB28" s="27" t="s">
        <v>698</v>
      </c>
      <c r="DC28" s="27" t="s">
        <v>698</v>
      </c>
      <c r="DD28" s="27" t="s">
        <v>698</v>
      </c>
      <c r="DE28" s="27" t="s">
        <v>698</v>
      </c>
      <c r="DF28" s="27" t="s">
        <v>698</v>
      </c>
      <c r="DG28" s="27" t="s">
        <v>698</v>
      </c>
      <c r="DH28" s="27" t="s">
        <v>698</v>
      </c>
      <c r="DI28" s="27" t="s">
        <v>698</v>
      </c>
      <c r="DJ28" s="27" t="s">
        <v>698</v>
      </c>
      <c r="DK28" s="27" t="s">
        <v>698</v>
      </c>
      <c r="DL28" s="27" t="s">
        <v>698</v>
      </c>
      <c r="DM28" s="27" t="s">
        <v>698</v>
      </c>
      <c r="DN28" s="27" t="s">
        <v>698</v>
      </c>
      <c r="DO28" s="27" t="s">
        <v>698</v>
      </c>
      <c r="DP28" s="27" t="s">
        <v>698</v>
      </c>
      <c r="DQ28" s="27" t="s">
        <v>698</v>
      </c>
      <c r="DR28" s="27" t="s">
        <v>698</v>
      </c>
      <c r="DS28" s="27" t="s">
        <v>698</v>
      </c>
      <c r="DT28" s="27" t="s">
        <v>698</v>
      </c>
      <c r="DU28" s="27" t="s">
        <v>698</v>
      </c>
      <c r="DV28" s="27" t="s">
        <v>698</v>
      </c>
      <c r="DW28" s="27" t="s">
        <v>698</v>
      </c>
      <c r="DX28" s="27" t="s">
        <v>698</v>
      </c>
      <c r="DY28" s="27" t="s">
        <v>698</v>
      </c>
      <c r="DZ28" s="27" t="s">
        <v>698</v>
      </c>
      <c r="EA28" s="27" t="s">
        <v>698</v>
      </c>
      <c r="EB28" s="27" t="s">
        <v>698</v>
      </c>
      <c r="EC28" s="27" t="s">
        <v>698</v>
      </c>
      <c r="ED28" s="27" t="s">
        <v>698</v>
      </c>
      <c r="EE28" s="27" t="s">
        <v>698</v>
      </c>
      <c r="EF28" s="27" t="s">
        <v>698</v>
      </c>
      <c r="EG28" s="27" t="s">
        <v>698</v>
      </c>
      <c r="EH28" s="27" t="s">
        <v>698</v>
      </c>
      <c r="EI28" s="27" t="s">
        <v>698</v>
      </c>
      <c r="EJ28" s="27" t="s">
        <v>698</v>
      </c>
      <c r="EK28" s="27" t="s">
        <v>698</v>
      </c>
      <c r="EL28" s="27" t="s">
        <v>698</v>
      </c>
      <c r="EM28" s="27" t="s">
        <v>698</v>
      </c>
      <c r="EN28" s="27" t="s">
        <v>698</v>
      </c>
      <c r="EO28" s="27" t="s">
        <v>698</v>
      </c>
      <c r="EP28" s="27" t="s">
        <v>698</v>
      </c>
      <c r="EQ28" s="27" t="s">
        <v>698</v>
      </c>
      <c r="ER28" s="27" t="s">
        <v>698</v>
      </c>
      <c r="ES28" s="27" t="s">
        <v>698</v>
      </c>
      <c r="ET28" s="27" t="s">
        <v>698</v>
      </c>
      <c r="EU28" s="27" t="s">
        <v>698</v>
      </c>
      <c r="EV28" s="27" t="s">
        <v>698</v>
      </c>
      <c r="EW28" s="27" t="s">
        <v>2705</v>
      </c>
      <c r="EX28" s="27" t="s">
        <v>698</v>
      </c>
      <c r="EY28" s="27" t="s">
        <v>4094</v>
      </c>
      <c r="EZ28" s="27" t="s">
        <v>4108</v>
      </c>
      <c r="FA28" s="27"/>
      <c r="FB28" s="27"/>
      <c r="FC28" s="27"/>
      <c r="FD28" s="27"/>
      <c r="FE28" s="27"/>
      <c r="FF28" s="27"/>
      <c r="FG28" s="27"/>
      <c r="FH28" s="27"/>
      <c r="FI28" s="27"/>
      <c r="FJ28" s="27"/>
    </row>
    <row r="29" spans="1:166" x14ac:dyDescent="0.25">
      <c r="A29" s="27"/>
      <c r="B29" s="20" t="s">
        <v>2599</v>
      </c>
      <c r="C29" s="20" t="str">
        <f t="shared" si="0"/>
        <v>IZ003006001002000000000000000000000000</v>
      </c>
      <c r="D29" s="23" t="s">
        <v>4088</v>
      </c>
      <c r="E29" s="23" t="s">
        <v>710</v>
      </c>
      <c r="F29" s="23" t="s">
        <v>715</v>
      </c>
      <c r="G29" s="23" t="s">
        <v>702</v>
      </c>
      <c r="H29" s="23" t="s">
        <v>707</v>
      </c>
      <c r="I29" s="23" t="s">
        <v>697</v>
      </c>
      <c r="J29" s="23" t="s">
        <v>697</v>
      </c>
      <c r="K29" s="23" t="s">
        <v>697</v>
      </c>
      <c r="L29" s="23" t="s">
        <v>697</v>
      </c>
      <c r="M29" s="23" t="s">
        <v>697</v>
      </c>
      <c r="N29" s="23" t="s">
        <v>697</v>
      </c>
      <c r="O29" s="23" t="s">
        <v>697</v>
      </c>
      <c r="P29" s="23" t="s">
        <v>697</v>
      </c>
      <c r="Q29" s="27">
        <v>0</v>
      </c>
      <c r="R29" s="27" t="s">
        <v>704</v>
      </c>
      <c r="S29" s="27" t="s">
        <v>698</v>
      </c>
      <c r="T29" s="27" t="s">
        <v>694</v>
      </c>
      <c r="U29" s="27" t="s">
        <v>922</v>
      </c>
      <c r="V29" s="20" t="s">
        <v>4123</v>
      </c>
      <c r="W29" s="20" t="s">
        <v>905</v>
      </c>
      <c r="X29" s="20"/>
      <c r="Y29" s="20"/>
      <c r="Z29" s="20"/>
      <c r="AA29" s="27" t="s">
        <v>3608</v>
      </c>
      <c r="AB29" s="20"/>
      <c r="AC29" s="20"/>
      <c r="AD29" s="20"/>
      <c r="AE29" s="20"/>
      <c r="AF29" s="20"/>
      <c r="AG29" s="20"/>
      <c r="AH29" s="20"/>
      <c r="AI29" s="27" t="s">
        <v>4128</v>
      </c>
      <c r="AJ29" s="27" t="s">
        <v>698</v>
      </c>
      <c r="AK29" s="27" t="s">
        <v>698</v>
      </c>
      <c r="AL29" s="27" t="s">
        <v>698</v>
      </c>
      <c r="AM29" s="27" t="s">
        <v>698</v>
      </c>
      <c r="AN29" s="27" t="s">
        <v>698</v>
      </c>
      <c r="AO29" s="27" t="s">
        <v>698</v>
      </c>
      <c r="AP29" s="27" t="s">
        <v>698</v>
      </c>
      <c r="AQ29" s="27" t="s">
        <v>698</v>
      </c>
      <c r="AR29" s="27" t="s">
        <v>698</v>
      </c>
      <c r="AS29" s="27" t="s">
        <v>698</v>
      </c>
      <c r="AT29" s="27" t="s">
        <v>698</v>
      </c>
      <c r="AU29" s="27" t="s">
        <v>698</v>
      </c>
      <c r="AV29" s="27" t="s">
        <v>698</v>
      </c>
      <c r="AW29" s="27" t="s">
        <v>698</v>
      </c>
      <c r="AX29" s="27" t="s">
        <v>698</v>
      </c>
      <c r="AY29" s="27" t="s">
        <v>698</v>
      </c>
      <c r="AZ29" s="27" t="s">
        <v>698</v>
      </c>
      <c r="BA29" s="27" t="s">
        <v>698</v>
      </c>
      <c r="BB29" s="27" t="s">
        <v>698</v>
      </c>
      <c r="BC29" s="27" t="s">
        <v>698</v>
      </c>
      <c r="BD29" s="27" t="s">
        <v>698</v>
      </c>
      <c r="BE29" s="27" t="s">
        <v>698</v>
      </c>
      <c r="BF29" s="27" t="s">
        <v>698</v>
      </c>
      <c r="BG29" s="27" t="s">
        <v>698</v>
      </c>
      <c r="BH29" s="27" t="s">
        <v>698</v>
      </c>
      <c r="BI29" s="27" t="s">
        <v>698</v>
      </c>
      <c r="BJ29" s="27" t="s">
        <v>698</v>
      </c>
      <c r="BK29" s="27" t="s">
        <v>698</v>
      </c>
      <c r="BL29" s="27" t="s">
        <v>698</v>
      </c>
      <c r="BM29" s="27" t="s">
        <v>698</v>
      </c>
      <c r="BN29" s="27" t="s">
        <v>698</v>
      </c>
      <c r="BO29" s="27" t="s">
        <v>698</v>
      </c>
      <c r="BP29" s="27" t="s">
        <v>698</v>
      </c>
      <c r="BQ29" s="27" t="s">
        <v>698</v>
      </c>
      <c r="BR29" s="27" t="s">
        <v>698</v>
      </c>
      <c r="BS29" s="27" t="s">
        <v>698</v>
      </c>
      <c r="BT29" s="27" t="s">
        <v>698</v>
      </c>
      <c r="BU29" s="27" t="s">
        <v>698</v>
      </c>
      <c r="BV29" s="27" t="s">
        <v>704</v>
      </c>
      <c r="BW29" s="27" t="s">
        <v>698</v>
      </c>
      <c r="BX29" s="27" t="s">
        <v>698</v>
      </c>
      <c r="BY29" s="27" t="s">
        <v>698</v>
      </c>
      <c r="BZ29" s="27" t="s">
        <v>698</v>
      </c>
      <c r="CA29" s="27" t="s">
        <v>698</v>
      </c>
      <c r="CB29" s="27" t="s">
        <v>698</v>
      </c>
      <c r="CC29" s="27" t="s">
        <v>698</v>
      </c>
      <c r="CD29" s="27" t="s">
        <v>698</v>
      </c>
      <c r="CE29" s="27" t="s">
        <v>698</v>
      </c>
      <c r="CF29" s="27" t="s">
        <v>698</v>
      </c>
      <c r="CG29" s="27" t="s">
        <v>698</v>
      </c>
      <c r="CH29" s="27" t="s">
        <v>698</v>
      </c>
      <c r="CI29" s="27" t="s">
        <v>698</v>
      </c>
      <c r="CJ29" s="27" t="s">
        <v>698</v>
      </c>
      <c r="CK29" s="27" t="s">
        <v>698</v>
      </c>
      <c r="CL29" s="27" t="s">
        <v>698</v>
      </c>
      <c r="CM29" s="27" t="s">
        <v>698</v>
      </c>
      <c r="CN29" s="27" t="s">
        <v>698</v>
      </c>
      <c r="CO29" s="27" t="s">
        <v>698</v>
      </c>
      <c r="CP29" s="27" t="s">
        <v>698</v>
      </c>
      <c r="CQ29" s="27" t="s">
        <v>698</v>
      </c>
      <c r="CR29" s="27" t="s">
        <v>698</v>
      </c>
      <c r="CS29" s="27" t="s">
        <v>698</v>
      </c>
      <c r="CT29" s="27" t="s">
        <v>698</v>
      </c>
      <c r="CU29" s="27" t="s">
        <v>698</v>
      </c>
      <c r="CV29" s="27" t="s">
        <v>698</v>
      </c>
      <c r="CW29" s="27" t="s">
        <v>698</v>
      </c>
      <c r="CX29" s="27" t="s">
        <v>698</v>
      </c>
      <c r="CY29" s="27" t="s">
        <v>698</v>
      </c>
      <c r="CZ29" s="27" t="s">
        <v>698</v>
      </c>
      <c r="DA29" s="27" t="s">
        <v>698</v>
      </c>
      <c r="DB29" s="27" t="s">
        <v>698</v>
      </c>
      <c r="DC29" s="27" t="s">
        <v>698</v>
      </c>
      <c r="DD29" s="27" t="s">
        <v>698</v>
      </c>
      <c r="DE29" s="27" t="s">
        <v>698</v>
      </c>
      <c r="DF29" s="27" t="s">
        <v>698</v>
      </c>
      <c r="DG29" s="27" t="s">
        <v>698</v>
      </c>
      <c r="DH29" s="27" t="s">
        <v>698</v>
      </c>
      <c r="DI29" s="27" t="s">
        <v>698</v>
      </c>
      <c r="DJ29" s="27" t="s">
        <v>698</v>
      </c>
      <c r="DK29" s="27" t="s">
        <v>698</v>
      </c>
      <c r="DL29" s="27" t="s">
        <v>698</v>
      </c>
      <c r="DM29" s="27" t="s">
        <v>698</v>
      </c>
      <c r="DN29" s="27" t="s">
        <v>698</v>
      </c>
      <c r="DO29" s="27" t="s">
        <v>698</v>
      </c>
      <c r="DP29" s="27" t="s">
        <v>698</v>
      </c>
      <c r="DQ29" s="27" t="s">
        <v>698</v>
      </c>
      <c r="DR29" s="27" t="s">
        <v>698</v>
      </c>
      <c r="DS29" s="27" t="s">
        <v>698</v>
      </c>
      <c r="DT29" s="27" t="s">
        <v>698</v>
      </c>
      <c r="DU29" s="27" t="s">
        <v>698</v>
      </c>
      <c r="DV29" s="27" t="s">
        <v>698</v>
      </c>
      <c r="DW29" s="27" t="s">
        <v>698</v>
      </c>
      <c r="DX29" s="27" t="s">
        <v>698</v>
      </c>
      <c r="DY29" s="27" t="s">
        <v>698</v>
      </c>
      <c r="DZ29" s="27" t="s">
        <v>698</v>
      </c>
      <c r="EA29" s="27" t="s">
        <v>698</v>
      </c>
      <c r="EB29" s="27" t="s">
        <v>698</v>
      </c>
      <c r="EC29" s="27" t="s">
        <v>698</v>
      </c>
      <c r="ED29" s="27" t="s">
        <v>698</v>
      </c>
      <c r="EE29" s="27" t="s">
        <v>698</v>
      </c>
      <c r="EF29" s="27" t="s">
        <v>698</v>
      </c>
      <c r="EG29" s="27" t="s">
        <v>698</v>
      </c>
      <c r="EH29" s="27" t="s">
        <v>698</v>
      </c>
      <c r="EI29" s="27" t="s">
        <v>698</v>
      </c>
      <c r="EJ29" s="27" t="s">
        <v>698</v>
      </c>
      <c r="EK29" s="27" t="s">
        <v>698</v>
      </c>
      <c r="EL29" s="27" t="s">
        <v>698</v>
      </c>
      <c r="EM29" s="27" t="s">
        <v>698</v>
      </c>
      <c r="EN29" s="27" t="s">
        <v>698</v>
      </c>
      <c r="EO29" s="27" t="s">
        <v>698</v>
      </c>
      <c r="EP29" s="27" t="s">
        <v>698</v>
      </c>
      <c r="EQ29" s="27" t="s">
        <v>698</v>
      </c>
      <c r="ER29" s="27" t="s">
        <v>698</v>
      </c>
      <c r="ES29" s="27" t="s">
        <v>698</v>
      </c>
      <c r="ET29" s="27" t="s">
        <v>698</v>
      </c>
      <c r="EU29" s="27" t="s">
        <v>698</v>
      </c>
      <c r="EV29" s="27" t="s">
        <v>698</v>
      </c>
      <c r="EW29" s="27" t="s">
        <v>4096</v>
      </c>
      <c r="EX29" s="27" t="s">
        <v>698</v>
      </c>
      <c r="EY29" s="27" t="s">
        <v>1176</v>
      </c>
      <c r="EZ29" s="27" t="s">
        <v>4110</v>
      </c>
      <c r="FA29" s="27" t="s">
        <v>1179</v>
      </c>
      <c r="FB29" s="27"/>
      <c r="FC29" s="27"/>
      <c r="FD29" s="27"/>
      <c r="FE29" s="27"/>
      <c r="FF29" s="27"/>
      <c r="FG29" s="27"/>
      <c r="FH29" s="27"/>
      <c r="FI29" s="27"/>
      <c r="FJ29" s="27"/>
    </row>
    <row r="30" spans="1:166" x14ac:dyDescent="0.25">
      <c r="A30" s="27"/>
      <c r="B30" s="27" t="s">
        <v>2599</v>
      </c>
      <c r="C30" s="27" t="str">
        <f t="shared" si="0"/>
        <v>IZ003006002000000000000000000000000000</v>
      </c>
      <c r="D30" s="23" t="s">
        <v>4088</v>
      </c>
      <c r="E30" s="23" t="s">
        <v>710</v>
      </c>
      <c r="F30" s="23" t="s">
        <v>715</v>
      </c>
      <c r="G30" s="23" t="s">
        <v>707</v>
      </c>
      <c r="H30" s="23" t="s">
        <v>697</v>
      </c>
      <c r="I30" s="23" t="s">
        <v>697</v>
      </c>
      <c r="J30" s="23" t="s">
        <v>697</v>
      </c>
      <c r="K30" s="23" t="s">
        <v>697</v>
      </c>
      <c r="L30" s="23" t="s">
        <v>697</v>
      </c>
      <c r="M30" s="23" t="s">
        <v>697</v>
      </c>
      <c r="N30" s="23" t="s">
        <v>697</v>
      </c>
      <c r="O30" s="23" t="s">
        <v>697</v>
      </c>
      <c r="P30" s="23" t="s">
        <v>697</v>
      </c>
      <c r="Q30" s="27">
        <v>0</v>
      </c>
      <c r="R30" s="27" t="s">
        <v>698</v>
      </c>
      <c r="S30" s="27" t="s">
        <v>698</v>
      </c>
      <c r="T30" s="27" t="s">
        <v>694</v>
      </c>
      <c r="U30" s="27" t="s">
        <v>922</v>
      </c>
      <c r="V30" s="20" t="s">
        <v>4123</v>
      </c>
      <c r="W30" s="27" t="s">
        <v>905</v>
      </c>
      <c r="X30" s="27"/>
      <c r="Y30" s="27"/>
      <c r="Z30" s="27" t="s">
        <v>1535</v>
      </c>
      <c r="AA30" s="27"/>
      <c r="AB30" s="27"/>
      <c r="AC30" s="27"/>
      <c r="AD30" s="27"/>
      <c r="AE30" s="27"/>
      <c r="AF30" s="27"/>
      <c r="AG30" s="27"/>
      <c r="AH30" s="27"/>
      <c r="AI30" s="27" t="s">
        <v>4129</v>
      </c>
      <c r="AJ30" s="27" t="s">
        <v>694</v>
      </c>
      <c r="AK30" s="27" t="s">
        <v>694</v>
      </c>
      <c r="AL30" s="27" t="s">
        <v>694</v>
      </c>
      <c r="AM30" s="27" t="s">
        <v>694</v>
      </c>
      <c r="AN30" s="27" t="s">
        <v>694</v>
      </c>
      <c r="AO30" s="27" t="s">
        <v>694</v>
      </c>
      <c r="AP30" s="27" t="s">
        <v>694</v>
      </c>
      <c r="AQ30" s="27" t="s">
        <v>694</v>
      </c>
      <c r="AR30" s="27" t="s">
        <v>694</v>
      </c>
      <c r="AS30" s="27" t="s">
        <v>694</v>
      </c>
      <c r="AT30" s="27" t="s">
        <v>694</v>
      </c>
      <c r="AU30" s="27" t="s">
        <v>694</v>
      </c>
      <c r="AV30" s="27" t="s">
        <v>694</v>
      </c>
      <c r="AW30" s="27" t="s">
        <v>694</v>
      </c>
      <c r="AX30" s="27" t="s">
        <v>694</v>
      </c>
      <c r="AY30" s="27" t="s">
        <v>694</v>
      </c>
      <c r="AZ30" s="27" t="s">
        <v>694</v>
      </c>
      <c r="BA30" s="27" t="s">
        <v>694</v>
      </c>
      <c r="BB30" s="27" t="s">
        <v>694</v>
      </c>
      <c r="BC30" s="27" t="s">
        <v>694</v>
      </c>
      <c r="BD30" s="27" t="s">
        <v>694</v>
      </c>
      <c r="BE30" s="27" t="s">
        <v>694</v>
      </c>
      <c r="BF30" s="27" t="s">
        <v>694</v>
      </c>
      <c r="BG30" s="27" t="s">
        <v>694</v>
      </c>
      <c r="BH30" s="27" t="s">
        <v>694</v>
      </c>
      <c r="BI30" s="27" t="s">
        <v>694</v>
      </c>
      <c r="BJ30" s="27" t="s">
        <v>694</v>
      </c>
      <c r="BK30" s="27" t="s">
        <v>694</v>
      </c>
      <c r="BL30" s="27" t="s">
        <v>694</v>
      </c>
      <c r="BM30" s="27" t="s">
        <v>694</v>
      </c>
      <c r="BN30" s="27" t="s">
        <v>694</v>
      </c>
      <c r="BO30" s="27" t="s">
        <v>694</v>
      </c>
      <c r="BP30" s="27" t="s">
        <v>694</v>
      </c>
      <c r="BQ30" s="27" t="s">
        <v>694</v>
      </c>
      <c r="BR30" s="27" t="s">
        <v>694</v>
      </c>
      <c r="BS30" s="27" t="s">
        <v>694</v>
      </c>
      <c r="BT30" s="27" t="s">
        <v>694</v>
      </c>
      <c r="BU30" s="27" t="s">
        <v>694</v>
      </c>
      <c r="BV30" s="27" t="s">
        <v>694</v>
      </c>
      <c r="BW30" s="27" t="s">
        <v>694</v>
      </c>
      <c r="BX30" s="27" t="s">
        <v>694</v>
      </c>
      <c r="BY30" s="27" t="s">
        <v>694</v>
      </c>
      <c r="BZ30" s="27" t="s">
        <v>694</v>
      </c>
      <c r="CA30" s="27" t="s">
        <v>694</v>
      </c>
      <c r="CB30" s="27" t="s">
        <v>694</v>
      </c>
      <c r="CC30" s="27" t="s">
        <v>694</v>
      </c>
      <c r="CD30" s="27" t="s">
        <v>694</v>
      </c>
      <c r="CE30" s="27" t="s">
        <v>694</v>
      </c>
      <c r="CF30" s="27" t="s">
        <v>694</v>
      </c>
      <c r="CG30" s="27" t="s">
        <v>694</v>
      </c>
      <c r="CH30" s="27" t="s">
        <v>694</v>
      </c>
      <c r="CI30" s="27" t="s">
        <v>694</v>
      </c>
      <c r="CJ30" s="27" t="s">
        <v>694</v>
      </c>
      <c r="CK30" s="27" t="s">
        <v>694</v>
      </c>
      <c r="CL30" s="27" t="s">
        <v>694</v>
      </c>
      <c r="CM30" s="27" t="s">
        <v>694</v>
      </c>
      <c r="CN30" s="27" t="s">
        <v>694</v>
      </c>
      <c r="CO30" s="27" t="s">
        <v>694</v>
      </c>
      <c r="CP30" s="27" t="s">
        <v>694</v>
      </c>
      <c r="CQ30" s="27" t="s">
        <v>694</v>
      </c>
      <c r="CR30" s="27" t="s">
        <v>694</v>
      </c>
      <c r="CS30" s="27" t="s">
        <v>694</v>
      </c>
      <c r="CT30" s="27" t="s">
        <v>694</v>
      </c>
      <c r="CU30" s="27" t="s">
        <v>694</v>
      </c>
      <c r="CV30" s="27" t="s">
        <v>694</v>
      </c>
      <c r="CW30" s="27" t="s">
        <v>694</v>
      </c>
      <c r="CX30" s="27" t="s">
        <v>694</v>
      </c>
      <c r="CY30" s="27" t="s">
        <v>694</v>
      </c>
      <c r="CZ30" s="27" t="s">
        <v>694</v>
      </c>
      <c r="DA30" s="27" t="s">
        <v>694</v>
      </c>
      <c r="DB30" s="27" t="s">
        <v>694</v>
      </c>
      <c r="DC30" s="27" t="s">
        <v>694</v>
      </c>
      <c r="DD30" s="27" t="s">
        <v>694</v>
      </c>
      <c r="DE30" s="27" t="s">
        <v>694</v>
      </c>
      <c r="DF30" s="27" t="s">
        <v>694</v>
      </c>
      <c r="DG30" s="27" t="s">
        <v>694</v>
      </c>
      <c r="DH30" s="27" t="s">
        <v>694</v>
      </c>
      <c r="DI30" s="27" t="s">
        <v>694</v>
      </c>
      <c r="DJ30" s="27" t="s">
        <v>694</v>
      </c>
      <c r="DK30" s="27" t="s">
        <v>694</v>
      </c>
      <c r="DL30" s="27" t="s">
        <v>694</v>
      </c>
      <c r="DM30" s="27" t="s">
        <v>694</v>
      </c>
      <c r="DN30" s="27" t="s">
        <v>694</v>
      </c>
      <c r="DO30" s="27" t="s">
        <v>694</v>
      </c>
      <c r="DP30" s="27" t="s">
        <v>694</v>
      </c>
      <c r="DQ30" s="27" t="s">
        <v>694</v>
      </c>
      <c r="DR30" s="27" t="s">
        <v>694</v>
      </c>
      <c r="DS30" s="27" t="s">
        <v>694</v>
      </c>
      <c r="DT30" s="27" t="s">
        <v>694</v>
      </c>
      <c r="DU30" s="27" t="s">
        <v>694</v>
      </c>
      <c r="DV30" s="27" t="s">
        <v>694</v>
      </c>
      <c r="DW30" s="27" t="s">
        <v>694</v>
      </c>
      <c r="DX30" s="27" t="s">
        <v>694</v>
      </c>
      <c r="DY30" s="27" t="s">
        <v>694</v>
      </c>
      <c r="DZ30" s="27" t="s">
        <v>694</v>
      </c>
      <c r="EA30" s="27" t="s">
        <v>694</v>
      </c>
      <c r="EB30" s="27" t="s">
        <v>694</v>
      </c>
      <c r="EC30" s="27" t="s">
        <v>694</v>
      </c>
      <c r="ED30" s="27" t="s">
        <v>694</v>
      </c>
      <c r="EE30" s="27" t="s">
        <v>694</v>
      </c>
      <c r="EF30" s="27" t="s">
        <v>694</v>
      </c>
      <c r="EG30" s="27" t="s">
        <v>694</v>
      </c>
      <c r="EH30" s="27" t="s">
        <v>694</v>
      </c>
      <c r="EI30" s="27" t="s">
        <v>694</v>
      </c>
      <c r="EJ30" s="27" t="s">
        <v>694</v>
      </c>
      <c r="EK30" s="27" t="s">
        <v>694</v>
      </c>
      <c r="EL30" s="27" t="s">
        <v>694</v>
      </c>
      <c r="EM30" s="27" t="s">
        <v>694</v>
      </c>
      <c r="EN30" s="27" t="s">
        <v>694</v>
      </c>
      <c r="EO30" s="27" t="s">
        <v>694</v>
      </c>
      <c r="EP30" s="27" t="s">
        <v>694</v>
      </c>
      <c r="EQ30" s="27" t="s">
        <v>694</v>
      </c>
      <c r="ER30" s="27" t="s">
        <v>694</v>
      </c>
      <c r="ES30" s="27" t="s">
        <v>694</v>
      </c>
      <c r="ET30" s="27" t="s">
        <v>694</v>
      </c>
      <c r="EU30" s="27" t="s">
        <v>694</v>
      </c>
      <c r="EV30" s="27" t="s">
        <v>694</v>
      </c>
      <c r="EW30" s="27" t="s">
        <v>698</v>
      </c>
      <c r="EX30" s="27" t="s">
        <v>698</v>
      </c>
      <c r="EY30" s="27" t="s">
        <v>698</v>
      </c>
      <c r="EZ30" s="27" t="s">
        <v>698</v>
      </c>
      <c r="FA30" s="27" t="s">
        <v>694</v>
      </c>
      <c r="FB30" s="27"/>
      <c r="FC30" s="27"/>
      <c r="FD30" s="27"/>
      <c r="FE30" s="27"/>
      <c r="FF30" s="27"/>
      <c r="FG30" s="27"/>
      <c r="FH30" s="27"/>
      <c r="FI30" s="27"/>
      <c r="FJ30" s="27"/>
    </row>
    <row r="31" spans="1:166" x14ac:dyDescent="0.25">
      <c r="A31" s="27"/>
      <c r="B31" s="20" t="s">
        <v>2599</v>
      </c>
      <c r="C31" s="20" t="str">
        <f t="shared" si="0"/>
        <v>IZ003006002001000000000000000000000000</v>
      </c>
      <c r="D31" s="23" t="s">
        <v>4088</v>
      </c>
      <c r="E31" s="23" t="s">
        <v>710</v>
      </c>
      <c r="F31" s="23" t="s">
        <v>715</v>
      </c>
      <c r="G31" s="23" t="s">
        <v>707</v>
      </c>
      <c r="H31" s="23" t="s">
        <v>702</v>
      </c>
      <c r="I31" s="23" t="s">
        <v>697</v>
      </c>
      <c r="J31" s="23" t="s">
        <v>697</v>
      </c>
      <c r="K31" s="23" t="s">
        <v>697</v>
      </c>
      <c r="L31" s="23" t="s">
        <v>697</v>
      </c>
      <c r="M31" s="23" t="s">
        <v>697</v>
      </c>
      <c r="N31" s="23" t="s">
        <v>697</v>
      </c>
      <c r="O31" s="23" t="s">
        <v>697</v>
      </c>
      <c r="P31" s="23" t="s">
        <v>697</v>
      </c>
      <c r="Q31" s="27">
        <v>0</v>
      </c>
      <c r="R31" s="27" t="s">
        <v>704</v>
      </c>
      <c r="S31" s="27" t="s">
        <v>698</v>
      </c>
      <c r="T31" s="27" t="s">
        <v>694</v>
      </c>
      <c r="U31" s="27" t="s">
        <v>922</v>
      </c>
      <c r="V31" s="20" t="s">
        <v>4123</v>
      </c>
      <c r="W31" s="20" t="s">
        <v>905</v>
      </c>
      <c r="X31" s="20"/>
      <c r="Y31" s="20"/>
      <c r="Z31" s="20"/>
      <c r="AA31" s="27" t="s">
        <v>4101</v>
      </c>
      <c r="AB31" s="20"/>
      <c r="AC31" s="20"/>
      <c r="AD31" s="20"/>
      <c r="AE31" s="20"/>
      <c r="AF31" s="20"/>
      <c r="AG31" s="20"/>
      <c r="AH31" s="20"/>
      <c r="AI31" s="27" t="s">
        <v>4130</v>
      </c>
      <c r="AJ31" s="27" t="s">
        <v>698</v>
      </c>
      <c r="AK31" s="27" t="s">
        <v>698</v>
      </c>
      <c r="AL31" s="27" t="s">
        <v>698</v>
      </c>
      <c r="AM31" s="27" t="s">
        <v>698</v>
      </c>
      <c r="AN31" s="27" t="s">
        <v>698</v>
      </c>
      <c r="AO31" s="27" t="s">
        <v>698</v>
      </c>
      <c r="AP31" s="27" t="s">
        <v>698</v>
      </c>
      <c r="AQ31" s="27" t="s">
        <v>698</v>
      </c>
      <c r="AR31" s="27" t="s">
        <v>698</v>
      </c>
      <c r="AS31" s="27" t="s">
        <v>698</v>
      </c>
      <c r="AT31" s="27" t="s">
        <v>698</v>
      </c>
      <c r="AU31" s="27" t="s">
        <v>698</v>
      </c>
      <c r="AV31" s="27" t="s">
        <v>698</v>
      </c>
      <c r="AW31" s="27" t="s">
        <v>698</v>
      </c>
      <c r="AX31" s="27" t="s">
        <v>698</v>
      </c>
      <c r="AY31" s="27" t="s">
        <v>698</v>
      </c>
      <c r="AZ31" s="27" t="s">
        <v>698</v>
      </c>
      <c r="BA31" s="27" t="s">
        <v>698</v>
      </c>
      <c r="BB31" s="27" t="s">
        <v>698</v>
      </c>
      <c r="BC31" s="27" t="s">
        <v>698</v>
      </c>
      <c r="BD31" s="27" t="s">
        <v>698</v>
      </c>
      <c r="BE31" s="27" t="s">
        <v>698</v>
      </c>
      <c r="BF31" s="27" t="s">
        <v>698</v>
      </c>
      <c r="BG31" s="27" t="s">
        <v>698</v>
      </c>
      <c r="BH31" s="27" t="s">
        <v>698</v>
      </c>
      <c r="BI31" s="27" t="s">
        <v>698</v>
      </c>
      <c r="BJ31" s="27" t="s">
        <v>698</v>
      </c>
      <c r="BK31" s="27" t="s">
        <v>698</v>
      </c>
      <c r="BL31" s="27" t="s">
        <v>698</v>
      </c>
      <c r="BM31" s="27" t="s">
        <v>698</v>
      </c>
      <c r="BN31" s="27" t="s">
        <v>698</v>
      </c>
      <c r="BO31" s="27" t="s">
        <v>698</v>
      </c>
      <c r="BP31" s="27" t="s">
        <v>698</v>
      </c>
      <c r="BQ31" s="27" t="s">
        <v>698</v>
      </c>
      <c r="BR31" s="27" t="s">
        <v>698</v>
      </c>
      <c r="BS31" s="27" t="s">
        <v>698</v>
      </c>
      <c r="BT31" s="27" t="s">
        <v>698</v>
      </c>
      <c r="BU31" s="27" t="s">
        <v>698</v>
      </c>
      <c r="BV31" s="27" t="s">
        <v>704</v>
      </c>
      <c r="BW31" s="27" t="s">
        <v>698</v>
      </c>
      <c r="BX31" s="27" t="s">
        <v>698</v>
      </c>
      <c r="BY31" s="27" t="s">
        <v>698</v>
      </c>
      <c r="BZ31" s="27" t="s">
        <v>698</v>
      </c>
      <c r="CA31" s="27" t="s">
        <v>698</v>
      </c>
      <c r="CB31" s="27" t="s">
        <v>698</v>
      </c>
      <c r="CC31" s="27" t="s">
        <v>698</v>
      </c>
      <c r="CD31" s="27" t="s">
        <v>698</v>
      </c>
      <c r="CE31" s="27" t="s">
        <v>698</v>
      </c>
      <c r="CF31" s="27" t="s">
        <v>698</v>
      </c>
      <c r="CG31" s="27" t="s">
        <v>698</v>
      </c>
      <c r="CH31" s="27" t="s">
        <v>698</v>
      </c>
      <c r="CI31" s="27" t="s">
        <v>698</v>
      </c>
      <c r="CJ31" s="27" t="s">
        <v>698</v>
      </c>
      <c r="CK31" s="27" t="s">
        <v>698</v>
      </c>
      <c r="CL31" s="27" t="s">
        <v>698</v>
      </c>
      <c r="CM31" s="27" t="s">
        <v>698</v>
      </c>
      <c r="CN31" s="27" t="s">
        <v>698</v>
      </c>
      <c r="CO31" s="27" t="s">
        <v>698</v>
      </c>
      <c r="CP31" s="27" t="s">
        <v>698</v>
      </c>
      <c r="CQ31" s="27" t="s">
        <v>698</v>
      </c>
      <c r="CR31" s="27" t="s">
        <v>698</v>
      </c>
      <c r="CS31" s="27" t="s">
        <v>698</v>
      </c>
      <c r="CT31" s="27" t="s">
        <v>698</v>
      </c>
      <c r="CU31" s="27" t="s">
        <v>698</v>
      </c>
      <c r="CV31" s="27" t="s">
        <v>698</v>
      </c>
      <c r="CW31" s="27" t="s">
        <v>698</v>
      </c>
      <c r="CX31" s="27" t="s">
        <v>698</v>
      </c>
      <c r="CY31" s="27" t="s">
        <v>698</v>
      </c>
      <c r="CZ31" s="27" t="s">
        <v>698</v>
      </c>
      <c r="DA31" s="27" t="s">
        <v>698</v>
      </c>
      <c r="DB31" s="27" t="s">
        <v>698</v>
      </c>
      <c r="DC31" s="27" t="s">
        <v>698</v>
      </c>
      <c r="DD31" s="27" t="s">
        <v>698</v>
      </c>
      <c r="DE31" s="27" t="s">
        <v>698</v>
      </c>
      <c r="DF31" s="27" t="s">
        <v>698</v>
      </c>
      <c r="DG31" s="27" t="s">
        <v>698</v>
      </c>
      <c r="DH31" s="27" t="s">
        <v>698</v>
      </c>
      <c r="DI31" s="27" t="s">
        <v>698</v>
      </c>
      <c r="DJ31" s="27" t="s">
        <v>698</v>
      </c>
      <c r="DK31" s="27" t="s">
        <v>698</v>
      </c>
      <c r="DL31" s="27" t="s">
        <v>698</v>
      </c>
      <c r="DM31" s="27" t="s">
        <v>698</v>
      </c>
      <c r="DN31" s="27" t="s">
        <v>698</v>
      </c>
      <c r="DO31" s="27" t="s">
        <v>698</v>
      </c>
      <c r="DP31" s="27" t="s">
        <v>698</v>
      </c>
      <c r="DQ31" s="27" t="s">
        <v>698</v>
      </c>
      <c r="DR31" s="27" t="s">
        <v>698</v>
      </c>
      <c r="DS31" s="27" t="s">
        <v>698</v>
      </c>
      <c r="DT31" s="27" t="s">
        <v>698</v>
      </c>
      <c r="DU31" s="27" t="s">
        <v>698</v>
      </c>
      <c r="DV31" s="27" t="s">
        <v>698</v>
      </c>
      <c r="DW31" s="27" t="s">
        <v>698</v>
      </c>
      <c r="DX31" s="27" t="s">
        <v>698</v>
      </c>
      <c r="DY31" s="27" t="s">
        <v>698</v>
      </c>
      <c r="DZ31" s="27" t="s">
        <v>698</v>
      </c>
      <c r="EA31" s="27" t="s">
        <v>698</v>
      </c>
      <c r="EB31" s="27" t="s">
        <v>698</v>
      </c>
      <c r="EC31" s="27" t="s">
        <v>698</v>
      </c>
      <c r="ED31" s="27" t="s">
        <v>698</v>
      </c>
      <c r="EE31" s="27" t="s">
        <v>698</v>
      </c>
      <c r="EF31" s="27" t="s">
        <v>698</v>
      </c>
      <c r="EG31" s="27" t="s">
        <v>698</v>
      </c>
      <c r="EH31" s="27" t="s">
        <v>698</v>
      </c>
      <c r="EI31" s="27" t="s">
        <v>698</v>
      </c>
      <c r="EJ31" s="27" t="s">
        <v>698</v>
      </c>
      <c r="EK31" s="27" t="s">
        <v>698</v>
      </c>
      <c r="EL31" s="27" t="s">
        <v>698</v>
      </c>
      <c r="EM31" s="27" t="s">
        <v>698</v>
      </c>
      <c r="EN31" s="27" t="s">
        <v>698</v>
      </c>
      <c r="EO31" s="27" t="s">
        <v>698</v>
      </c>
      <c r="EP31" s="27" t="s">
        <v>698</v>
      </c>
      <c r="EQ31" s="27" t="s">
        <v>698</v>
      </c>
      <c r="ER31" s="27" t="s">
        <v>698</v>
      </c>
      <c r="ES31" s="27" t="s">
        <v>698</v>
      </c>
      <c r="ET31" s="27" t="s">
        <v>698</v>
      </c>
      <c r="EU31" s="27" t="s">
        <v>698</v>
      </c>
      <c r="EV31" s="27" t="s">
        <v>698</v>
      </c>
      <c r="EW31" s="27" t="s">
        <v>2705</v>
      </c>
      <c r="EX31" s="27" t="s">
        <v>698</v>
      </c>
      <c r="EY31" s="27" t="s">
        <v>4094</v>
      </c>
      <c r="EZ31" s="27" t="s">
        <v>4108</v>
      </c>
      <c r="FA31" s="27"/>
      <c r="FB31" s="27"/>
      <c r="FC31" s="27"/>
      <c r="FD31" s="27"/>
      <c r="FE31" s="27"/>
      <c r="FF31" s="27"/>
      <c r="FG31" s="27"/>
      <c r="FH31" s="27"/>
      <c r="FI31" s="27"/>
      <c r="FJ31" s="27"/>
    </row>
    <row r="32" spans="1:166" x14ac:dyDescent="0.25">
      <c r="A32" s="27"/>
      <c r="B32" s="20" t="s">
        <v>2599</v>
      </c>
      <c r="C32" s="20" t="str">
        <f t="shared" si="0"/>
        <v>IZ003006002002000000000000000000000000</v>
      </c>
      <c r="D32" s="23" t="s">
        <v>4088</v>
      </c>
      <c r="E32" s="23" t="s">
        <v>710</v>
      </c>
      <c r="F32" s="23" t="s">
        <v>715</v>
      </c>
      <c r="G32" s="23" t="s">
        <v>707</v>
      </c>
      <c r="H32" s="23" t="s">
        <v>707</v>
      </c>
      <c r="I32" s="23" t="s">
        <v>697</v>
      </c>
      <c r="J32" s="23" t="s">
        <v>697</v>
      </c>
      <c r="K32" s="23" t="s">
        <v>697</v>
      </c>
      <c r="L32" s="23" t="s">
        <v>697</v>
      </c>
      <c r="M32" s="23" t="s">
        <v>697</v>
      </c>
      <c r="N32" s="23" t="s">
        <v>697</v>
      </c>
      <c r="O32" s="23" t="s">
        <v>697</v>
      </c>
      <c r="P32" s="23" t="s">
        <v>697</v>
      </c>
      <c r="Q32" s="27">
        <v>0</v>
      </c>
      <c r="R32" s="27" t="s">
        <v>704</v>
      </c>
      <c r="S32" s="27" t="s">
        <v>698</v>
      </c>
      <c r="T32" s="27" t="s">
        <v>694</v>
      </c>
      <c r="U32" s="27" t="s">
        <v>922</v>
      </c>
      <c r="V32" s="20" t="s">
        <v>4123</v>
      </c>
      <c r="W32" s="20" t="s">
        <v>905</v>
      </c>
      <c r="X32" s="20"/>
      <c r="Y32" s="20"/>
      <c r="Z32" s="20"/>
      <c r="AA32" s="27" t="s">
        <v>3608</v>
      </c>
      <c r="AB32" s="20"/>
      <c r="AC32" s="20"/>
      <c r="AD32" s="20"/>
      <c r="AE32" s="20"/>
      <c r="AF32" s="20"/>
      <c r="AG32" s="20"/>
      <c r="AH32" s="20"/>
      <c r="AI32" s="27" t="s">
        <v>4131</v>
      </c>
      <c r="AJ32" s="27" t="s">
        <v>698</v>
      </c>
      <c r="AK32" s="27" t="s">
        <v>698</v>
      </c>
      <c r="AL32" s="27" t="s">
        <v>698</v>
      </c>
      <c r="AM32" s="27" t="s">
        <v>698</v>
      </c>
      <c r="AN32" s="27" t="s">
        <v>698</v>
      </c>
      <c r="AO32" s="27" t="s">
        <v>698</v>
      </c>
      <c r="AP32" s="27" t="s">
        <v>698</v>
      </c>
      <c r="AQ32" s="27" t="s">
        <v>698</v>
      </c>
      <c r="AR32" s="27" t="s">
        <v>698</v>
      </c>
      <c r="AS32" s="27" t="s">
        <v>698</v>
      </c>
      <c r="AT32" s="27" t="s">
        <v>698</v>
      </c>
      <c r="AU32" s="27" t="s">
        <v>698</v>
      </c>
      <c r="AV32" s="27" t="s">
        <v>698</v>
      </c>
      <c r="AW32" s="27" t="s">
        <v>698</v>
      </c>
      <c r="AX32" s="27" t="s">
        <v>698</v>
      </c>
      <c r="AY32" s="27" t="s">
        <v>698</v>
      </c>
      <c r="AZ32" s="27" t="s">
        <v>698</v>
      </c>
      <c r="BA32" s="27" t="s">
        <v>698</v>
      </c>
      <c r="BB32" s="27" t="s">
        <v>698</v>
      </c>
      <c r="BC32" s="27" t="s">
        <v>698</v>
      </c>
      <c r="BD32" s="27" t="s">
        <v>698</v>
      </c>
      <c r="BE32" s="27" t="s">
        <v>698</v>
      </c>
      <c r="BF32" s="27" t="s">
        <v>698</v>
      </c>
      <c r="BG32" s="27" t="s">
        <v>698</v>
      </c>
      <c r="BH32" s="27" t="s">
        <v>698</v>
      </c>
      <c r="BI32" s="27" t="s">
        <v>698</v>
      </c>
      <c r="BJ32" s="27" t="s">
        <v>698</v>
      </c>
      <c r="BK32" s="27" t="s">
        <v>698</v>
      </c>
      <c r="BL32" s="27" t="s">
        <v>698</v>
      </c>
      <c r="BM32" s="27" t="s">
        <v>698</v>
      </c>
      <c r="BN32" s="27" t="s">
        <v>698</v>
      </c>
      <c r="BO32" s="27" t="s">
        <v>698</v>
      </c>
      <c r="BP32" s="27" t="s">
        <v>698</v>
      </c>
      <c r="BQ32" s="27" t="s">
        <v>698</v>
      </c>
      <c r="BR32" s="27" t="s">
        <v>698</v>
      </c>
      <c r="BS32" s="27" t="s">
        <v>698</v>
      </c>
      <c r="BT32" s="27" t="s">
        <v>698</v>
      </c>
      <c r="BU32" s="27" t="s">
        <v>698</v>
      </c>
      <c r="BV32" s="27" t="s">
        <v>704</v>
      </c>
      <c r="BW32" s="27" t="s">
        <v>698</v>
      </c>
      <c r="BX32" s="27" t="s">
        <v>698</v>
      </c>
      <c r="BY32" s="27" t="s">
        <v>698</v>
      </c>
      <c r="BZ32" s="27" t="s">
        <v>698</v>
      </c>
      <c r="CA32" s="27" t="s">
        <v>698</v>
      </c>
      <c r="CB32" s="27" t="s">
        <v>698</v>
      </c>
      <c r="CC32" s="27" t="s">
        <v>698</v>
      </c>
      <c r="CD32" s="27" t="s">
        <v>698</v>
      </c>
      <c r="CE32" s="27" t="s">
        <v>698</v>
      </c>
      <c r="CF32" s="27" t="s">
        <v>698</v>
      </c>
      <c r="CG32" s="27" t="s">
        <v>698</v>
      </c>
      <c r="CH32" s="27" t="s">
        <v>698</v>
      </c>
      <c r="CI32" s="27" t="s">
        <v>698</v>
      </c>
      <c r="CJ32" s="27" t="s">
        <v>698</v>
      </c>
      <c r="CK32" s="27" t="s">
        <v>698</v>
      </c>
      <c r="CL32" s="27" t="s">
        <v>698</v>
      </c>
      <c r="CM32" s="27" t="s">
        <v>698</v>
      </c>
      <c r="CN32" s="27" t="s">
        <v>698</v>
      </c>
      <c r="CO32" s="27" t="s">
        <v>698</v>
      </c>
      <c r="CP32" s="27" t="s">
        <v>698</v>
      </c>
      <c r="CQ32" s="27" t="s">
        <v>698</v>
      </c>
      <c r="CR32" s="27" t="s">
        <v>698</v>
      </c>
      <c r="CS32" s="27" t="s">
        <v>698</v>
      </c>
      <c r="CT32" s="27" t="s">
        <v>698</v>
      </c>
      <c r="CU32" s="27" t="s">
        <v>698</v>
      </c>
      <c r="CV32" s="27" t="s">
        <v>698</v>
      </c>
      <c r="CW32" s="27" t="s">
        <v>698</v>
      </c>
      <c r="CX32" s="27" t="s">
        <v>698</v>
      </c>
      <c r="CY32" s="27" t="s">
        <v>698</v>
      </c>
      <c r="CZ32" s="27" t="s">
        <v>698</v>
      </c>
      <c r="DA32" s="27" t="s">
        <v>698</v>
      </c>
      <c r="DB32" s="27" t="s">
        <v>698</v>
      </c>
      <c r="DC32" s="27" t="s">
        <v>698</v>
      </c>
      <c r="DD32" s="27" t="s">
        <v>698</v>
      </c>
      <c r="DE32" s="27" t="s">
        <v>698</v>
      </c>
      <c r="DF32" s="27" t="s">
        <v>698</v>
      </c>
      <c r="DG32" s="27" t="s">
        <v>698</v>
      </c>
      <c r="DH32" s="27" t="s">
        <v>698</v>
      </c>
      <c r="DI32" s="27" t="s">
        <v>698</v>
      </c>
      <c r="DJ32" s="27" t="s">
        <v>698</v>
      </c>
      <c r="DK32" s="27" t="s">
        <v>698</v>
      </c>
      <c r="DL32" s="27" t="s">
        <v>698</v>
      </c>
      <c r="DM32" s="27" t="s">
        <v>698</v>
      </c>
      <c r="DN32" s="27" t="s">
        <v>698</v>
      </c>
      <c r="DO32" s="27" t="s">
        <v>698</v>
      </c>
      <c r="DP32" s="27" t="s">
        <v>698</v>
      </c>
      <c r="DQ32" s="27" t="s">
        <v>698</v>
      </c>
      <c r="DR32" s="27" t="s">
        <v>698</v>
      </c>
      <c r="DS32" s="27" t="s">
        <v>698</v>
      </c>
      <c r="DT32" s="27" t="s">
        <v>698</v>
      </c>
      <c r="DU32" s="27" t="s">
        <v>698</v>
      </c>
      <c r="DV32" s="27" t="s">
        <v>698</v>
      </c>
      <c r="DW32" s="27" t="s">
        <v>698</v>
      </c>
      <c r="DX32" s="27" t="s">
        <v>698</v>
      </c>
      <c r="DY32" s="27" t="s">
        <v>698</v>
      </c>
      <c r="DZ32" s="27" t="s">
        <v>698</v>
      </c>
      <c r="EA32" s="27" t="s">
        <v>698</v>
      </c>
      <c r="EB32" s="27" t="s">
        <v>698</v>
      </c>
      <c r="EC32" s="27" t="s">
        <v>698</v>
      </c>
      <c r="ED32" s="27" t="s">
        <v>698</v>
      </c>
      <c r="EE32" s="27" t="s">
        <v>698</v>
      </c>
      <c r="EF32" s="27" t="s">
        <v>698</v>
      </c>
      <c r="EG32" s="27" t="s">
        <v>698</v>
      </c>
      <c r="EH32" s="27" t="s">
        <v>698</v>
      </c>
      <c r="EI32" s="27" t="s">
        <v>698</v>
      </c>
      <c r="EJ32" s="27" t="s">
        <v>698</v>
      </c>
      <c r="EK32" s="27" t="s">
        <v>698</v>
      </c>
      <c r="EL32" s="27" t="s">
        <v>698</v>
      </c>
      <c r="EM32" s="27" t="s">
        <v>698</v>
      </c>
      <c r="EN32" s="27" t="s">
        <v>698</v>
      </c>
      <c r="EO32" s="27" t="s">
        <v>698</v>
      </c>
      <c r="EP32" s="27" t="s">
        <v>698</v>
      </c>
      <c r="EQ32" s="27" t="s">
        <v>698</v>
      </c>
      <c r="ER32" s="27" t="s">
        <v>698</v>
      </c>
      <c r="ES32" s="27" t="s">
        <v>698</v>
      </c>
      <c r="ET32" s="27" t="s">
        <v>698</v>
      </c>
      <c r="EU32" s="27" t="s">
        <v>698</v>
      </c>
      <c r="EV32" s="27" t="s">
        <v>698</v>
      </c>
      <c r="EW32" s="27" t="s">
        <v>4096</v>
      </c>
      <c r="EX32" s="27" t="s">
        <v>698</v>
      </c>
      <c r="EY32" s="27" t="s">
        <v>1176</v>
      </c>
      <c r="EZ32" s="27" t="s">
        <v>4110</v>
      </c>
      <c r="FA32" s="27" t="s">
        <v>1179</v>
      </c>
      <c r="FB32" s="27"/>
      <c r="FC32" s="27"/>
      <c r="FD32" s="27"/>
      <c r="FE32" s="27"/>
      <c r="FF32" s="27"/>
      <c r="FG32" s="27"/>
      <c r="FH32" s="27"/>
      <c r="FI32" s="27"/>
      <c r="FJ32" s="27"/>
    </row>
    <row r="33" spans="1:166" x14ac:dyDescent="0.25">
      <c r="A33" s="27"/>
      <c r="B33" s="27" t="s">
        <v>2599</v>
      </c>
      <c r="C33" s="27" t="str">
        <f t="shared" si="0"/>
        <v>IZ003006003000000000000000000000000000</v>
      </c>
      <c r="D33" s="23" t="s">
        <v>4088</v>
      </c>
      <c r="E33" s="23" t="s">
        <v>710</v>
      </c>
      <c r="F33" s="23" t="s">
        <v>715</v>
      </c>
      <c r="G33" s="23" t="s">
        <v>710</v>
      </c>
      <c r="H33" s="23" t="s">
        <v>697</v>
      </c>
      <c r="I33" s="23" t="s">
        <v>697</v>
      </c>
      <c r="J33" s="23" t="s">
        <v>697</v>
      </c>
      <c r="K33" s="23" t="s">
        <v>697</v>
      </c>
      <c r="L33" s="23" t="s">
        <v>697</v>
      </c>
      <c r="M33" s="23" t="s">
        <v>697</v>
      </c>
      <c r="N33" s="23" t="s">
        <v>697</v>
      </c>
      <c r="O33" s="23" t="s">
        <v>697</v>
      </c>
      <c r="P33" s="23" t="s">
        <v>697</v>
      </c>
      <c r="Q33" s="27">
        <v>0</v>
      </c>
      <c r="R33" s="27" t="s">
        <v>698</v>
      </c>
      <c r="S33" s="27" t="s">
        <v>698</v>
      </c>
      <c r="T33" s="27" t="s">
        <v>694</v>
      </c>
      <c r="U33" s="27" t="s">
        <v>922</v>
      </c>
      <c r="V33" s="20" t="s">
        <v>4123</v>
      </c>
      <c r="W33" s="27" t="s">
        <v>905</v>
      </c>
      <c r="X33" s="27"/>
      <c r="Y33" s="27"/>
      <c r="Z33" s="27" t="s">
        <v>1540</v>
      </c>
      <c r="AA33" s="27"/>
      <c r="AB33" s="27"/>
      <c r="AC33" s="27"/>
      <c r="AD33" s="27"/>
      <c r="AE33" s="27"/>
      <c r="AF33" s="27"/>
      <c r="AG33" s="27"/>
      <c r="AH33" s="27"/>
      <c r="AI33" s="27" t="s">
        <v>4132</v>
      </c>
      <c r="AJ33" s="27" t="s">
        <v>694</v>
      </c>
      <c r="AK33" s="27" t="s">
        <v>694</v>
      </c>
      <c r="AL33" s="27" t="s">
        <v>694</v>
      </c>
      <c r="AM33" s="27" t="s">
        <v>694</v>
      </c>
      <c r="AN33" s="27" t="s">
        <v>694</v>
      </c>
      <c r="AO33" s="27" t="s">
        <v>694</v>
      </c>
      <c r="AP33" s="27" t="s">
        <v>694</v>
      </c>
      <c r="AQ33" s="27" t="s">
        <v>694</v>
      </c>
      <c r="AR33" s="27" t="s">
        <v>694</v>
      </c>
      <c r="AS33" s="27" t="s">
        <v>694</v>
      </c>
      <c r="AT33" s="27" t="s">
        <v>694</v>
      </c>
      <c r="AU33" s="27" t="s">
        <v>694</v>
      </c>
      <c r="AV33" s="27" t="s">
        <v>694</v>
      </c>
      <c r="AW33" s="27" t="s">
        <v>694</v>
      </c>
      <c r="AX33" s="27" t="s">
        <v>694</v>
      </c>
      <c r="AY33" s="27" t="s">
        <v>694</v>
      </c>
      <c r="AZ33" s="27" t="s">
        <v>694</v>
      </c>
      <c r="BA33" s="27" t="s">
        <v>694</v>
      </c>
      <c r="BB33" s="27" t="s">
        <v>694</v>
      </c>
      <c r="BC33" s="27" t="s">
        <v>694</v>
      </c>
      <c r="BD33" s="27" t="s">
        <v>694</v>
      </c>
      <c r="BE33" s="27" t="s">
        <v>694</v>
      </c>
      <c r="BF33" s="27" t="s">
        <v>694</v>
      </c>
      <c r="BG33" s="27" t="s">
        <v>694</v>
      </c>
      <c r="BH33" s="27" t="s">
        <v>694</v>
      </c>
      <c r="BI33" s="27" t="s">
        <v>694</v>
      </c>
      <c r="BJ33" s="27" t="s">
        <v>694</v>
      </c>
      <c r="BK33" s="27" t="s">
        <v>694</v>
      </c>
      <c r="BL33" s="27" t="s">
        <v>694</v>
      </c>
      <c r="BM33" s="27" t="s">
        <v>694</v>
      </c>
      <c r="BN33" s="27" t="s">
        <v>694</v>
      </c>
      <c r="BO33" s="27" t="s">
        <v>694</v>
      </c>
      <c r="BP33" s="27" t="s">
        <v>694</v>
      </c>
      <c r="BQ33" s="27" t="s">
        <v>694</v>
      </c>
      <c r="BR33" s="27" t="s">
        <v>694</v>
      </c>
      <c r="BS33" s="27" t="s">
        <v>694</v>
      </c>
      <c r="BT33" s="27" t="s">
        <v>694</v>
      </c>
      <c r="BU33" s="27" t="s">
        <v>694</v>
      </c>
      <c r="BV33" s="27" t="s">
        <v>694</v>
      </c>
      <c r="BW33" s="27" t="s">
        <v>694</v>
      </c>
      <c r="BX33" s="27" t="s">
        <v>694</v>
      </c>
      <c r="BY33" s="27" t="s">
        <v>694</v>
      </c>
      <c r="BZ33" s="27" t="s">
        <v>694</v>
      </c>
      <c r="CA33" s="27" t="s">
        <v>694</v>
      </c>
      <c r="CB33" s="27" t="s">
        <v>694</v>
      </c>
      <c r="CC33" s="27" t="s">
        <v>694</v>
      </c>
      <c r="CD33" s="27" t="s">
        <v>694</v>
      </c>
      <c r="CE33" s="27" t="s">
        <v>694</v>
      </c>
      <c r="CF33" s="27" t="s">
        <v>694</v>
      </c>
      <c r="CG33" s="27" t="s">
        <v>694</v>
      </c>
      <c r="CH33" s="27" t="s">
        <v>694</v>
      </c>
      <c r="CI33" s="27" t="s">
        <v>694</v>
      </c>
      <c r="CJ33" s="27" t="s">
        <v>694</v>
      </c>
      <c r="CK33" s="27" t="s">
        <v>694</v>
      </c>
      <c r="CL33" s="27" t="s">
        <v>694</v>
      </c>
      <c r="CM33" s="27" t="s">
        <v>694</v>
      </c>
      <c r="CN33" s="27" t="s">
        <v>694</v>
      </c>
      <c r="CO33" s="27" t="s">
        <v>694</v>
      </c>
      <c r="CP33" s="27" t="s">
        <v>694</v>
      </c>
      <c r="CQ33" s="27" t="s">
        <v>694</v>
      </c>
      <c r="CR33" s="27" t="s">
        <v>694</v>
      </c>
      <c r="CS33" s="27" t="s">
        <v>694</v>
      </c>
      <c r="CT33" s="27" t="s">
        <v>694</v>
      </c>
      <c r="CU33" s="27" t="s">
        <v>694</v>
      </c>
      <c r="CV33" s="27" t="s">
        <v>694</v>
      </c>
      <c r="CW33" s="27" t="s">
        <v>694</v>
      </c>
      <c r="CX33" s="27" t="s">
        <v>694</v>
      </c>
      <c r="CY33" s="27" t="s">
        <v>694</v>
      </c>
      <c r="CZ33" s="27" t="s">
        <v>694</v>
      </c>
      <c r="DA33" s="27" t="s">
        <v>694</v>
      </c>
      <c r="DB33" s="27" t="s">
        <v>694</v>
      </c>
      <c r="DC33" s="27" t="s">
        <v>694</v>
      </c>
      <c r="DD33" s="27" t="s">
        <v>694</v>
      </c>
      <c r="DE33" s="27" t="s">
        <v>694</v>
      </c>
      <c r="DF33" s="27" t="s">
        <v>694</v>
      </c>
      <c r="DG33" s="27" t="s">
        <v>694</v>
      </c>
      <c r="DH33" s="27" t="s">
        <v>694</v>
      </c>
      <c r="DI33" s="27" t="s">
        <v>694</v>
      </c>
      <c r="DJ33" s="27" t="s">
        <v>694</v>
      </c>
      <c r="DK33" s="27" t="s">
        <v>694</v>
      </c>
      <c r="DL33" s="27" t="s">
        <v>694</v>
      </c>
      <c r="DM33" s="27" t="s">
        <v>694</v>
      </c>
      <c r="DN33" s="27" t="s">
        <v>694</v>
      </c>
      <c r="DO33" s="27" t="s">
        <v>694</v>
      </c>
      <c r="DP33" s="27" t="s">
        <v>694</v>
      </c>
      <c r="DQ33" s="27" t="s">
        <v>694</v>
      </c>
      <c r="DR33" s="27" t="s">
        <v>694</v>
      </c>
      <c r="DS33" s="27" t="s">
        <v>694</v>
      </c>
      <c r="DT33" s="27" t="s">
        <v>694</v>
      </c>
      <c r="DU33" s="27" t="s">
        <v>694</v>
      </c>
      <c r="DV33" s="27" t="s">
        <v>694</v>
      </c>
      <c r="DW33" s="27" t="s">
        <v>694</v>
      </c>
      <c r="DX33" s="27" t="s">
        <v>694</v>
      </c>
      <c r="DY33" s="27" t="s">
        <v>694</v>
      </c>
      <c r="DZ33" s="27" t="s">
        <v>694</v>
      </c>
      <c r="EA33" s="27" t="s">
        <v>694</v>
      </c>
      <c r="EB33" s="27" t="s">
        <v>694</v>
      </c>
      <c r="EC33" s="27" t="s">
        <v>694</v>
      </c>
      <c r="ED33" s="27" t="s">
        <v>694</v>
      </c>
      <c r="EE33" s="27" t="s">
        <v>694</v>
      </c>
      <c r="EF33" s="27" t="s">
        <v>694</v>
      </c>
      <c r="EG33" s="27" t="s">
        <v>694</v>
      </c>
      <c r="EH33" s="27" t="s">
        <v>694</v>
      </c>
      <c r="EI33" s="27" t="s">
        <v>694</v>
      </c>
      <c r="EJ33" s="27" t="s">
        <v>694</v>
      </c>
      <c r="EK33" s="27" t="s">
        <v>694</v>
      </c>
      <c r="EL33" s="27" t="s">
        <v>694</v>
      </c>
      <c r="EM33" s="27" t="s">
        <v>694</v>
      </c>
      <c r="EN33" s="27" t="s">
        <v>694</v>
      </c>
      <c r="EO33" s="27" t="s">
        <v>694</v>
      </c>
      <c r="EP33" s="27" t="s">
        <v>694</v>
      </c>
      <c r="EQ33" s="27" t="s">
        <v>694</v>
      </c>
      <c r="ER33" s="27" t="s">
        <v>694</v>
      </c>
      <c r="ES33" s="27" t="s">
        <v>694</v>
      </c>
      <c r="ET33" s="27" t="s">
        <v>694</v>
      </c>
      <c r="EU33" s="27" t="s">
        <v>694</v>
      </c>
      <c r="EV33" s="27" t="s">
        <v>694</v>
      </c>
      <c r="EW33" s="27" t="s">
        <v>698</v>
      </c>
      <c r="EX33" s="27" t="s">
        <v>698</v>
      </c>
      <c r="EY33" s="27" t="s">
        <v>698</v>
      </c>
      <c r="EZ33" s="27" t="s">
        <v>698</v>
      </c>
      <c r="FA33" s="27" t="s">
        <v>694</v>
      </c>
      <c r="FB33" s="27"/>
      <c r="FC33" s="27"/>
      <c r="FD33" s="27"/>
      <c r="FE33" s="27"/>
      <c r="FF33" s="27"/>
      <c r="FG33" s="27"/>
      <c r="FH33" s="27"/>
      <c r="FI33" s="27"/>
      <c r="FJ33" s="27"/>
    </row>
    <row r="34" spans="1:166" x14ac:dyDescent="0.25">
      <c r="A34" s="27"/>
      <c r="B34" s="20" t="s">
        <v>2599</v>
      </c>
      <c r="C34" s="20" t="str">
        <f t="shared" si="0"/>
        <v>IZ003006003001000000000000000000000000</v>
      </c>
      <c r="D34" s="23" t="s">
        <v>4088</v>
      </c>
      <c r="E34" s="23" t="s">
        <v>710</v>
      </c>
      <c r="F34" s="23" t="s">
        <v>715</v>
      </c>
      <c r="G34" s="23" t="s">
        <v>710</v>
      </c>
      <c r="H34" s="23" t="s">
        <v>702</v>
      </c>
      <c r="I34" s="23" t="s">
        <v>697</v>
      </c>
      <c r="J34" s="23" t="s">
        <v>697</v>
      </c>
      <c r="K34" s="23" t="s">
        <v>697</v>
      </c>
      <c r="L34" s="23" t="s">
        <v>697</v>
      </c>
      <c r="M34" s="23" t="s">
        <v>697</v>
      </c>
      <c r="N34" s="23" t="s">
        <v>697</v>
      </c>
      <c r="O34" s="23" t="s">
        <v>697</v>
      </c>
      <c r="P34" s="23" t="s">
        <v>697</v>
      </c>
      <c r="Q34" s="27">
        <v>0</v>
      </c>
      <c r="R34" s="27" t="s">
        <v>704</v>
      </c>
      <c r="S34" s="27" t="s">
        <v>698</v>
      </c>
      <c r="T34" s="27" t="s">
        <v>694</v>
      </c>
      <c r="U34" s="27" t="s">
        <v>922</v>
      </c>
      <c r="V34" s="20" t="s">
        <v>4123</v>
      </c>
      <c r="W34" s="20" t="s">
        <v>905</v>
      </c>
      <c r="X34" s="20"/>
      <c r="Y34" s="20"/>
      <c r="Z34" s="20"/>
      <c r="AA34" s="27" t="s">
        <v>4101</v>
      </c>
      <c r="AB34" s="20"/>
      <c r="AC34" s="20"/>
      <c r="AD34" s="20"/>
      <c r="AE34" s="20"/>
      <c r="AF34" s="20"/>
      <c r="AG34" s="20"/>
      <c r="AH34" s="20"/>
      <c r="AI34" s="27" t="s">
        <v>4133</v>
      </c>
      <c r="AJ34" s="27" t="s">
        <v>698</v>
      </c>
      <c r="AK34" s="27" t="s">
        <v>698</v>
      </c>
      <c r="AL34" s="27" t="s">
        <v>698</v>
      </c>
      <c r="AM34" s="27" t="s">
        <v>698</v>
      </c>
      <c r="AN34" s="27" t="s">
        <v>698</v>
      </c>
      <c r="AO34" s="27" t="s">
        <v>698</v>
      </c>
      <c r="AP34" s="27" t="s">
        <v>698</v>
      </c>
      <c r="AQ34" s="27" t="s">
        <v>698</v>
      </c>
      <c r="AR34" s="27" t="s">
        <v>698</v>
      </c>
      <c r="AS34" s="27" t="s">
        <v>698</v>
      </c>
      <c r="AT34" s="27" t="s">
        <v>698</v>
      </c>
      <c r="AU34" s="27" t="s">
        <v>698</v>
      </c>
      <c r="AV34" s="27" t="s">
        <v>698</v>
      </c>
      <c r="AW34" s="27" t="s">
        <v>698</v>
      </c>
      <c r="AX34" s="27" t="s">
        <v>698</v>
      </c>
      <c r="AY34" s="27" t="s">
        <v>698</v>
      </c>
      <c r="AZ34" s="27" t="s">
        <v>698</v>
      </c>
      <c r="BA34" s="27" t="s">
        <v>698</v>
      </c>
      <c r="BB34" s="27" t="s">
        <v>698</v>
      </c>
      <c r="BC34" s="27" t="s">
        <v>698</v>
      </c>
      <c r="BD34" s="27" t="s">
        <v>698</v>
      </c>
      <c r="BE34" s="27" t="s">
        <v>698</v>
      </c>
      <c r="BF34" s="27" t="s">
        <v>698</v>
      </c>
      <c r="BG34" s="27" t="s">
        <v>698</v>
      </c>
      <c r="BH34" s="27" t="s">
        <v>698</v>
      </c>
      <c r="BI34" s="27" t="s">
        <v>698</v>
      </c>
      <c r="BJ34" s="27" t="s">
        <v>698</v>
      </c>
      <c r="BK34" s="27" t="s">
        <v>698</v>
      </c>
      <c r="BL34" s="27" t="s">
        <v>698</v>
      </c>
      <c r="BM34" s="27" t="s">
        <v>698</v>
      </c>
      <c r="BN34" s="27" t="s">
        <v>698</v>
      </c>
      <c r="BO34" s="27" t="s">
        <v>698</v>
      </c>
      <c r="BP34" s="27" t="s">
        <v>698</v>
      </c>
      <c r="BQ34" s="27" t="s">
        <v>698</v>
      </c>
      <c r="BR34" s="27" t="s">
        <v>698</v>
      </c>
      <c r="BS34" s="27" t="s">
        <v>698</v>
      </c>
      <c r="BT34" s="27" t="s">
        <v>698</v>
      </c>
      <c r="BU34" s="27" t="s">
        <v>698</v>
      </c>
      <c r="BV34" s="27" t="s">
        <v>704</v>
      </c>
      <c r="BW34" s="27" t="s">
        <v>698</v>
      </c>
      <c r="BX34" s="27" t="s">
        <v>698</v>
      </c>
      <c r="BY34" s="27" t="s">
        <v>698</v>
      </c>
      <c r="BZ34" s="27" t="s">
        <v>698</v>
      </c>
      <c r="CA34" s="27" t="s">
        <v>698</v>
      </c>
      <c r="CB34" s="27" t="s">
        <v>698</v>
      </c>
      <c r="CC34" s="27" t="s">
        <v>698</v>
      </c>
      <c r="CD34" s="27" t="s">
        <v>698</v>
      </c>
      <c r="CE34" s="27" t="s">
        <v>698</v>
      </c>
      <c r="CF34" s="27" t="s">
        <v>698</v>
      </c>
      <c r="CG34" s="27" t="s">
        <v>698</v>
      </c>
      <c r="CH34" s="27" t="s">
        <v>698</v>
      </c>
      <c r="CI34" s="27" t="s">
        <v>698</v>
      </c>
      <c r="CJ34" s="27" t="s">
        <v>698</v>
      </c>
      <c r="CK34" s="27" t="s">
        <v>698</v>
      </c>
      <c r="CL34" s="27" t="s">
        <v>698</v>
      </c>
      <c r="CM34" s="27" t="s">
        <v>698</v>
      </c>
      <c r="CN34" s="27" t="s">
        <v>698</v>
      </c>
      <c r="CO34" s="27" t="s">
        <v>698</v>
      </c>
      <c r="CP34" s="27" t="s">
        <v>698</v>
      </c>
      <c r="CQ34" s="27" t="s">
        <v>698</v>
      </c>
      <c r="CR34" s="27" t="s">
        <v>698</v>
      </c>
      <c r="CS34" s="27" t="s">
        <v>698</v>
      </c>
      <c r="CT34" s="27" t="s">
        <v>698</v>
      </c>
      <c r="CU34" s="27" t="s">
        <v>698</v>
      </c>
      <c r="CV34" s="27" t="s">
        <v>698</v>
      </c>
      <c r="CW34" s="27" t="s">
        <v>698</v>
      </c>
      <c r="CX34" s="27" t="s">
        <v>698</v>
      </c>
      <c r="CY34" s="27" t="s">
        <v>698</v>
      </c>
      <c r="CZ34" s="27" t="s">
        <v>698</v>
      </c>
      <c r="DA34" s="27" t="s">
        <v>698</v>
      </c>
      <c r="DB34" s="27" t="s">
        <v>698</v>
      </c>
      <c r="DC34" s="27" t="s">
        <v>698</v>
      </c>
      <c r="DD34" s="27" t="s">
        <v>698</v>
      </c>
      <c r="DE34" s="27" t="s">
        <v>698</v>
      </c>
      <c r="DF34" s="27" t="s">
        <v>698</v>
      </c>
      <c r="DG34" s="27" t="s">
        <v>698</v>
      </c>
      <c r="DH34" s="27" t="s">
        <v>698</v>
      </c>
      <c r="DI34" s="27" t="s">
        <v>698</v>
      </c>
      <c r="DJ34" s="27" t="s">
        <v>698</v>
      </c>
      <c r="DK34" s="27" t="s">
        <v>698</v>
      </c>
      <c r="DL34" s="27" t="s">
        <v>698</v>
      </c>
      <c r="DM34" s="27" t="s">
        <v>698</v>
      </c>
      <c r="DN34" s="27" t="s">
        <v>698</v>
      </c>
      <c r="DO34" s="27" t="s">
        <v>698</v>
      </c>
      <c r="DP34" s="27" t="s">
        <v>698</v>
      </c>
      <c r="DQ34" s="27" t="s">
        <v>698</v>
      </c>
      <c r="DR34" s="27" t="s">
        <v>698</v>
      </c>
      <c r="DS34" s="27" t="s">
        <v>698</v>
      </c>
      <c r="DT34" s="27" t="s">
        <v>698</v>
      </c>
      <c r="DU34" s="27" t="s">
        <v>698</v>
      </c>
      <c r="DV34" s="27" t="s">
        <v>698</v>
      </c>
      <c r="DW34" s="27" t="s">
        <v>698</v>
      </c>
      <c r="DX34" s="27" t="s">
        <v>698</v>
      </c>
      <c r="DY34" s="27" t="s">
        <v>698</v>
      </c>
      <c r="DZ34" s="27" t="s">
        <v>698</v>
      </c>
      <c r="EA34" s="27" t="s">
        <v>698</v>
      </c>
      <c r="EB34" s="27" t="s">
        <v>698</v>
      </c>
      <c r="EC34" s="27" t="s">
        <v>698</v>
      </c>
      <c r="ED34" s="27" t="s">
        <v>698</v>
      </c>
      <c r="EE34" s="27" t="s">
        <v>698</v>
      </c>
      <c r="EF34" s="27" t="s">
        <v>698</v>
      </c>
      <c r="EG34" s="27" t="s">
        <v>698</v>
      </c>
      <c r="EH34" s="27" t="s">
        <v>698</v>
      </c>
      <c r="EI34" s="27" t="s">
        <v>698</v>
      </c>
      <c r="EJ34" s="27" t="s">
        <v>698</v>
      </c>
      <c r="EK34" s="27" t="s">
        <v>698</v>
      </c>
      <c r="EL34" s="27" t="s">
        <v>698</v>
      </c>
      <c r="EM34" s="27" t="s">
        <v>698</v>
      </c>
      <c r="EN34" s="27" t="s">
        <v>698</v>
      </c>
      <c r="EO34" s="27" t="s">
        <v>698</v>
      </c>
      <c r="EP34" s="27" t="s">
        <v>698</v>
      </c>
      <c r="EQ34" s="27" t="s">
        <v>698</v>
      </c>
      <c r="ER34" s="27" t="s">
        <v>698</v>
      </c>
      <c r="ES34" s="27" t="s">
        <v>698</v>
      </c>
      <c r="ET34" s="27" t="s">
        <v>698</v>
      </c>
      <c r="EU34" s="27" t="s">
        <v>698</v>
      </c>
      <c r="EV34" s="27" t="s">
        <v>698</v>
      </c>
      <c r="EW34" s="27" t="s">
        <v>2705</v>
      </c>
      <c r="EX34" s="27" t="s">
        <v>698</v>
      </c>
      <c r="EY34" s="27" t="s">
        <v>4097</v>
      </c>
      <c r="EZ34" s="27" t="s">
        <v>4108</v>
      </c>
      <c r="FA34" s="27"/>
      <c r="FB34" s="27"/>
      <c r="FC34" s="27"/>
      <c r="FD34" s="27"/>
      <c r="FE34" s="27"/>
      <c r="FF34" s="27"/>
      <c r="FG34" s="27"/>
      <c r="FH34" s="27"/>
      <c r="FI34" s="27"/>
      <c r="FJ34" s="27"/>
    </row>
    <row r="35" spans="1:166" x14ac:dyDescent="0.25">
      <c r="A35" s="27"/>
      <c r="B35" s="20" t="s">
        <v>2599</v>
      </c>
      <c r="C35" s="20" t="str">
        <f t="shared" si="0"/>
        <v>IZ003006003002000000000000000000000000</v>
      </c>
      <c r="D35" s="23" t="s">
        <v>4088</v>
      </c>
      <c r="E35" s="23" t="s">
        <v>710</v>
      </c>
      <c r="F35" s="23" t="s">
        <v>715</v>
      </c>
      <c r="G35" s="23" t="s">
        <v>710</v>
      </c>
      <c r="H35" s="23" t="s">
        <v>707</v>
      </c>
      <c r="I35" s="23" t="s">
        <v>697</v>
      </c>
      <c r="J35" s="23" t="s">
        <v>697</v>
      </c>
      <c r="K35" s="23" t="s">
        <v>697</v>
      </c>
      <c r="L35" s="23" t="s">
        <v>697</v>
      </c>
      <c r="M35" s="23" t="s">
        <v>697</v>
      </c>
      <c r="N35" s="23" t="s">
        <v>697</v>
      </c>
      <c r="O35" s="23" t="s">
        <v>697</v>
      </c>
      <c r="P35" s="23" t="s">
        <v>697</v>
      </c>
      <c r="Q35" s="27">
        <v>0</v>
      </c>
      <c r="R35" s="27" t="s">
        <v>704</v>
      </c>
      <c r="S35" s="27" t="s">
        <v>698</v>
      </c>
      <c r="T35" s="27" t="s">
        <v>694</v>
      </c>
      <c r="U35" s="27" t="s">
        <v>922</v>
      </c>
      <c r="V35" s="20" t="s">
        <v>4123</v>
      </c>
      <c r="W35" s="20" t="s">
        <v>905</v>
      </c>
      <c r="X35" s="20"/>
      <c r="Y35" s="20"/>
      <c r="Z35" s="20"/>
      <c r="AA35" s="27" t="s">
        <v>3608</v>
      </c>
      <c r="AB35" s="20"/>
      <c r="AC35" s="20"/>
      <c r="AD35" s="20"/>
      <c r="AE35" s="20"/>
      <c r="AF35" s="20"/>
      <c r="AG35" s="20"/>
      <c r="AH35" s="20"/>
      <c r="AI35" s="27" t="s">
        <v>4134</v>
      </c>
      <c r="AJ35" s="27" t="s">
        <v>698</v>
      </c>
      <c r="AK35" s="27" t="s">
        <v>698</v>
      </c>
      <c r="AL35" s="27" t="s">
        <v>698</v>
      </c>
      <c r="AM35" s="27" t="s">
        <v>698</v>
      </c>
      <c r="AN35" s="27" t="s">
        <v>698</v>
      </c>
      <c r="AO35" s="27" t="s">
        <v>698</v>
      </c>
      <c r="AP35" s="27" t="s">
        <v>698</v>
      </c>
      <c r="AQ35" s="27" t="s">
        <v>698</v>
      </c>
      <c r="AR35" s="27" t="s">
        <v>698</v>
      </c>
      <c r="AS35" s="27" t="s">
        <v>698</v>
      </c>
      <c r="AT35" s="27" t="s">
        <v>698</v>
      </c>
      <c r="AU35" s="27" t="s">
        <v>698</v>
      </c>
      <c r="AV35" s="27" t="s">
        <v>698</v>
      </c>
      <c r="AW35" s="27" t="s">
        <v>698</v>
      </c>
      <c r="AX35" s="27" t="s">
        <v>698</v>
      </c>
      <c r="AY35" s="27" t="s">
        <v>698</v>
      </c>
      <c r="AZ35" s="27" t="s">
        <v>698</v>
      </c>
      <c r="BA35" s="27" t="s">
        <v>698</v>
      </c>
      <c r="BB35" s="27" t="s">
        <v>698</v>
      </c>
      <c r="BC35" s="27" t="s">
        <v>698</v>
      </c>
      <c r="BD35" s="27" t="s">
        <v>698</v>
      </c>
      <c r="BE35" s="27" t="s">
        <v>698</v>
      </c>
      <c r="BF35" s="27" t="s">
        <v>698</v>
      </c>
      <c r="BG35" s="27" t="s">
        <v>698</v>
      </c>
      <c r="BH35" s="27" t="s">
        <v>698</v>
      </c>
      <c r="BI35" s="27" t="s">
        <v>698</v>
      </c>
      <c r="BJ35" s="27" t="s">
        <v>698</v>
      </c>
      <c r="BK35" s="27" t="s">
        <v>698</v>
      </c>
      <c r="BL35" s="27" t="s">
        <v>698</v>
      </c>
      <c r="BM35" s="27" t="s">
        <v>698</v>
      </c>
      <c r="BN35" s="27" t="s">
        <v>698</v>
      </c>
      <c r="BO35" s="27" t="s">
        <v>698</v>
      </c>
      <c r="BP35" s="27" t="s">
        <v>698</v>
      </c>
      <c r="BQ35" s="27" t="s">
        <v>698</v>
      </c>
      <c r="BR35" s="27" t="s">
        <v>698</v>
      </c>
      <c r="BS35" s="27" t="s">
        <v>698</v>
      </c>
      <c r="BT35" s="27" t="s">
        <v>698</v>
      </c>
      <c r="BU35" s="27" t="s">
        <v>698</v>
      </c>
      <c r="BV35" s="27" t="s">
        <v>704</v>
      </c>
      <c r="BW35" s="27" t="s">
        <v>698</v>
      </c>
      <c r="BX35" s="27" t="s">
        <v>698</v>
      </c>
      <c r="BY35" s="27" t="s">
        <v>698</v>
      </c>
      <c r="BZ35" s="27" t="s">
        <v>698</v>
      </c>
      <c r="CA35" s="27" t="s">
        <v>698</v>
      </c>
      <c r="CB35" s="27" t="s">
        <v>698</v>
      </c>
      <c r="CC35" s="27" t="s">
        <v>698</v>
      </c>
      <c r="CD35" s="27" t="s">
        <v>698</v>
      </c>
      <c r="CE35" s="27" t="s">
        <v>698</v>
      </c>
      <c r="CF35" s="27" t="s">
        <v>698</v>
      </c>
      <c r="CG35" s="27" t="s">
        <v>698</v>
      </c>
      <c r="CH35" s="27" t="s">
        <v>698</v>
      </c>
      <c r="CI35" s="27" t="s">
        <v>698</v>
      </c>
      <c r="CJ35" s="27" t="s">
        <v>698</v>
      </c>
      <c r="CK35" s="27" t="s">
        <v>698</v>
      </c>
      <c r="CL35" s="27" t="s">
        <v>698</v>
      </c>
      <c r="CM35" s="27" t="s">
        <v>698</v>
      </c>
      <c r="CN35" s="27" t="s">
        <v>698</v>
      </c>
      <c r="CO35" s="27" t="s">
        <v>698</v>
      </c>
      <c r="CP35" s="27" t="s">
        <v>698</v>
      </c>
      <c r="CQ35" s="27" t="s">
        <v>698</v>
      </c>
      <c r="CR35" s="27" t="s">
        <v>698</v>
      </c>
      <c r="CS35" s="27" t="s">
        <v>698</v>
      </c>
      <c r="CT35" s="27" t="s">
        <v>698</v>
      </c>
      <c r="CU35" s="27" t="s">
        <v>698</v>
      </c>
      <c r="CV35" s="27" t="s">
        <v>698</v>
      </c>
      <c r="CW35" s="27" t="s">
        <v>698</v>
      </c>
      <c r="CX35" s="27" t="s">
        <v>698</v>
      </c>
      <c r="CY35" s="27" t="s">
        <v>698</v>
      </c>
      <c r="CZ35" s="27" t="s">
        <v>698</v>
      </c>
      <c r="DA35" s="27" t="s">
        <v>698</v>
      </c>
      <c r="DB35" s="27" t="s">
        <v>698</v>
      </c>
      <c r="DC35" s="27" t="s">
        <v>698</v>
      </c>
      <c r="DD35" s="27" t="s">
        <v>698</v>
      </c>
      <c r="DE35" s="27" t="s">
        <v>698</v>
      </c>
      <c r="DF35" s="27" t="s">
        <v>698</v>
      </c>
      <c r="DG35" s="27" t="s">
        <v>698</v>
      </c>
      <c r="DH35" s="27" t="s">
        <v>698</v>
      </c>
      <c r="DI35" s="27" t="s">
        <v>698</v>
      </c>
      <c r="DJ35" s="27" t="s">
        <v>698</v>
      </c>
      <c r="DK35" s="27" t="s">
        <v>698</v>
      </c>
      <c r="DL35" s="27" t="s">
        <v>698</v>
      </c>
      <c r="DM35" s="27" t="s">
        <v>698</v>
      </c>
      <c r="DN35" s="27" t="s">
        <v>698</v>
      </c>
      <c r="DO35" s="27" t="s">
        <v>698</v>
      </c>
      <c r="DP35" s="27" t="s">
        <v>698</v>
      </c>
      <c r="DQ35" s="27" t="s">
        <v>698</v>
      </c>
      <c r="DR35" s="27" t="s">
        <v>698</v>
      </c>
      <c r="DS35" s="27" t="s">
        <v>698</v>
      </c>
      <c r="DT35" s="27" t="s">
        <v>698</v>
      </c>
      <c r="DU35" s="27" t="s">
        <v>698</v>
      </c>
      <c r="DV35" s="27" t="s">
        <v>698</v>
      </c>
      <c r="DW35" s="27" t="s">
        <v>698</v>
      </c>
      <c r="DX35" s="27" t="s">
        <v>698</v>
      </c>
      <c r="DY35" s="27" t="s">
        <v>698</v>
      </c>
      <c r="DZ35" s="27" t="s">
        <v>698</v>
      </c>
      <c r="EA35" s="27" t="s">
        <v>698</v>
      </c>
      <c r="EB35" s="27" t="s">
        <v>698</v>
      </c>
      <c r="EC35" s="27" t="s">
        <v>698</v>
      </c>
      <c r="ED35" s="27" t="s">
        <v>698</v>
      </c>
      <c r="EE35" s="27" t="s">
        <v>698</v>
      </c>
      <c r="EF35" s="27" t="s">
        <v>698</v>
      </c>
      <c r="EG35" s="27" t="s">
        <v>698</v>
      </c>
      <c r="EH35" s="27" t="s">
        <v>698</v>
      </c>
      <c r="EI35" s="27" t="s">
        <v>698</v>
      </c>
      <c r="EJ35" s="27" t="s">
        <v>698</v>
      </c>
      <c r="EK35" s="27" t="s">
        <v>698</v>
      </c>
      <c r="EL35" s="27" t="s">
        <v>698</v>
      </c>
      <c r="EM35" s="27" t="s">
        <v>698</v>
      </c>
      <c r="EN35" s="27" t="s">
        <v>698</v>
      </c>
      <c r="EO35" s="27" t="s">
        <v>698</v>
      </c>
      <c r="EP35" s="27" t="s">
        <v>698</v>
      </c>
      <c r="EQ35" s="27" t="s">
        <v>698</v>
      </c>
      <c r="ER35" s="27" t="s">
        <v>698</v>
      </c>
      <c r="ES35" s="27" t="s">
        <v>698</v>
      </c>
      <c r="ET35" s="27" t="s">
        <v>698</v>
      </c>
      <c r="EU35" s="27" t="s">
        <v>698</v>
      </c>
      <c r="EV35" s="27" t="s">
        <v>698</v>
      </c>
      <c r="EW35" s="27" t="s">
        <v>4096</v>
      </c>
      <c r="EX35" s="27" t="s">
        <v>698</v>
      </c>
      <c r="EY35" s="27" t="s">
        <v>1176</v>
      </c>
      <c r="EZ35" s="27" t="s">
        <v>4110</v>
      </c>
      <c r="FA35" s="27" t="s">
        <v>1179</v>
      </c>
      <c r="FB35" s="27"/>
      <c r="FC35" s="27"/>
      <c r="FD35" s="27"/>
      <c r="FE35" s="27"/>
      <c r="FF35" s="27"/>
      <c r="FG35" s="27"/>
      <c r="FH35" s="27"/>
      <c r="FI35" s="27"/>
      <c r="FJ35" s="27"/>
    </row>
    <row r="36" spans="1:166" x14ac:dyDescent="0.25">
      <c r="A36" s="27"/>
      <c r="B36" s="27" t="s">
        <v>2599</v>
      </c>
      <c r="C36" s="27" t="str">
        <f t="shared" si="0"/>
        <v>IZ003006004000000000000000000000000000</v>
      </c>
      <c r="D36" s="23" t="s">
        <v>4088</v>
      </c>
      <c r="E36" s="23" t="s">
        <v>710</v>
      </c>
      <c r="F36" s="23" t="s">
        <v>715</v>
      </c>
      <c r="G36" s="23" t="s">
        <v>711</v>
      </c>
      <c r="H36" s="23" t="s">
        <v>697</v>
      </c>
      <c r="I36" s="23" t="s">
        <v>697</v>
      </c>
      <c r="J36" s="23" t="s">
        <v>697</v>
      </c>
      <c r="K36" s="23" t="s">
        <v>697</v>
      </c>
      <c r="L36" s="23" t="s">
        <v>697</v>
      </c>
      <c r="M36" s="23" t="s">
        <v>697</v>
      </c>
      <c r="N36" s="23" t="s">
        <v>697</v>
      </c>
      <c r="O36" s="23" t="s">
        <v>697</v>
      </c>
      <c r="P36" s="23" t="s">
        <v>697</v>
      </c>
      <c r="Q36" s="27">
        <v>0</v>
      </c>
      <c r="R36" s="27" t="s">
        <v>698</v>
      </c>
      <c r="S36" s="27" t="s">
        <v>698</v>
      </c>
      <c r="T36" s="27" t="s">
        <v>694</v>
      </c>
      <c r="U36" s="27" t="s">
        <v>922</v>
      </c>
      <c r="V36" s="20" t="s">
        <v>4123</v>
      </c>
      <c r="W36" s="27" t="s">
        <v>905</v>
      </c>
      <c r="X36" s="27"/>
      <c r="Y36" s="27"/>
      <c r="Z36" s="27" t="s">
        <v>1546</v>
      </c>
      <c r="AA36" s="27"/>
      <c r="AB36" s="27"/>
      <c r="AC36" s="27"/>
      <c r="AD36" s="27"/>
      <c r="AE36" s="27"/>
      <c r="AF36" s="27"/>
      <c r="AG36" s="27"/>
      <c r="AH36" s="27"/>
      <c r="AI36" s="44" t="s">
        <v>4135</v>
      </c>
      <c r="AJ36" s="27" t="s">
        <v>694</v>
      </c>
      <c r="AK36" s="27" t="s">
        <v>694</v>
      </c>
      <c r="AL36" s="27" t="s">
        <v>694</v>
      </c>
      <c r="AM36" s="27" t="s">
        <v>694</v>
      </c>
      <c r="AN36" s="27" t="s">
        <v>694</v>
      </c>
      <c r="AO36" s="27" t="s">
        <v>694</v>
      </c>
      <c r="AP36" s="27" t="s">
        <v>694</v>
      </c>
      <c r="AQ36" s="27" t="s">
        <v>694</v>
      </c>
      <c r="AR36" s="27" t="s">
        <v>694</v>
      </c>
      <c r="AS36" s="27" t="s">
        <v>694</v>
      </c>
      <c r="AT36" s="27" t="s">
        <v>694</v>
      </c>
      <c r="AU36" s="27" t="s">
        <v>694</v>
      </c>
      <c r="AV36" s="27" t="s">
        <v>694</v>
      </c>
      <c r="AW36" s="27" t="s">
        <v>694</v>
      </c>
      <c r="AX36" s="27" t="s">
        <v>694</v>
      </c>
      <c r="AY36" s="27" t="s">
        <v>694</v>
      </c>
      <c r="AZ36" s="27" t="s">
        <v>694</v>
      </c>
      <c r="BA36" s="27" t="s">
        <v>694</v>
      </c>
      <c r="BB36" s="27" t="s">
        <v>694</v>
      </c>
      <c r="BC36" s="27" t="s">
        <v>694</v>
      </c>
      <c r="BD36" s="27" t="s">
        <v>694</v>
      </c>
      <c r="BE36" s="27" t="s">
        <v>694</v>
      </c>
      <c r="BF36" s="27" t="s">
        <v>694</v>
      </c>
      <c r="BG36" s="27" t="s">
        <v>694</v>
      </c>
      <c r="BH36" s="27" t="s">
        <v>694</v>
      </c>
      <c r="BI36" s="27" t="s">
        <v>694</v>
      </c>
      <c r="BJ36" s="27" t="s">
        <v>694</v>
      </c>
      <c r="BK36" s="27" t="s">
        <v>694</v>
      </c>
      <c r="BL36" s="27" t="s">
        <v>694</v>
      </c>
      <c r="BM36" s="27" t="s">
        <v>694</v>
      </c>
      <c r="BN36" s="27" t="s">
        <v>694</v>
      </c>
      <c r="BO36" s="27" t="s">
        <v>694</v>
      </c>
      <c r="BP36" s="27" t="s">
        <v>694</v>
      </c>
      <c r="BQ36" s="27" t="s">
        <v>694</v>
      </c>
      <c r="BR36" s="27" t="s">
        <v>694</v>
      </c>
      <c r="BS36" s="27" t="s">
        <v>694</v>
      </c>
      <c r="BT36" s="27" t="s">
        <v>694</v>
      </c>
      <c r="BU36" s="27" t="s">
        <v>694</v>
      </c>
      <c r="BV36" s="27" t="s">
        <v>694</v>
      </c>
      <c r="BW36" s="27" t="s">
        <v>694</v>
      </c>
      <c r="BX36" s="27" t="s">
        <v>694</v>
      </c>
      <c r="BY36" s="27" t="s">
        <v>694</v>
      </c>
      <c r="BZ36" s="27" t="s">
        <v>694</v>
      </c>
      <c r="CA36" s="27" t="s">
        <v>694</v>
      </c>
      <c r="CB36" s="27" t="s">
        <v>694</v>
      </c>
      <c r="CC36" s="27" t="s">
        <v>694</v>
      </c>
      <c r="CD36" s="27" t="s">
        <v>694</v>
      </c>
      <c r="CE36" s="27" t="s">
        <v>694</v>
      </c>
      <c r="CF36" s="27" t="s">
        <v>694</v>
      </c>
      <c r="CG36" s="27" t="s">
        <v>694</v>
      </c>
      <c r="CH36" s="27" t="s">
        <v>694</v>
      </c>
      <c r="CI36" s="27" t="s">
        <v>694</v>
      </c>
      <c r="CJ36" s="27" t="s">
        <v>694</v>
      </c>
      <c r="CK36" s="27" t="s">
        <v>694</v>
      </c>
      <c r="CL36" s="27" t="s">
        <v>694</v>
      </c>
      <c r="CM36" s="27" t="s">
        <v>694</v>
      </c>
      <c r="CN36" s="27" t="s">
        <v>694</v>
      </c>
      <c r="CO36" s="27" t="s">
        <v>694</v>
      </c>
      <c r="CP36" s="27" t="s">
        <v>694</v>
      </c>
      <c r="CQ36" s="27" t="s">
        <v>694</v>
      </c>
      <c r="CR36" s="27" t="s">
        <v>694</v>
      </c>
      <c r="CS36" s="27" t="s">
        <v>694</v>
      </c>
      <c r="CT36" s="27" t="s">
        <v>694</v>
      </c>
      <c r="CU36" s="27" t="s">
        <v>694</v>
      </c>
      <c r="CV36" s="27" t="s">
        <v>694</v>
      </c>
      <c r="CW36" s="27" t="s">
        <v>694</v>
      </c>
      <c r="CX36" s="27" t="s">
        <v>694</v>
      </c>
      <c r="CY36" s="27" t="s">
        <v>694</v>
      </c>
      <c r="CZ36" s="27" t="s">
        <v>694</v>
      </c>
      <c r="DA36" s="27" t="s">
        <v>694</v>
      </c>
      <c r="DB36" s="27" t="s">
        <v>694</v>
      </c>
      <c r="DC36" s="27" t="s">
        <v>694</v>
      </c>
      <c r="DD36" s="27" t="s">
        <v>694</v>
      </c>
      <c r="DE36" s="27" t="s">
        <v>694</v>
      </c>
      <c r="DF36" s="27" t="s">
        <v>694</v>
      </c>
      <c r="DG36" s="27" t="s">
        <v>694</v>
      </c>
      <c r="DH36" s="27" t="s">
        <v>694</v>
      </c>
      <c r="DI36" s="27" t="s">
        <v>694</v>
      </c>
      <c r="DJ36" s="27" t="s">
        <v>694</v>
      </c>
      <c r="DK36" s="27" t="s">
        <v>694</v>
      </c>
      <c r="DL36" s="27" t="s">
        <v>694</v>
      </c>
      <c r="DM36" s="27" t="s">
        <v>694</v>
      </c>
      <c r="DN36" s="27" t="s">
        <v>694</v>
      </c>
      <c r="DO36" s="27" t="s">
        <v>694</v>
      </c>
      <c r="DP36" s="27" t="s">
        <v>694</v>
      </c>
      <c r="DQ36" s="27" t="s">
        <v>694</v>
      </c>
      <c r="DR36" s="27" t="s">
        <v>694</v>
      </c>
      <c r="DS36" s="27" t="s">
        <v>694</v>
      </c>
      <c r="DT36" s="27" t="s">
        <v>694</v>
      </c>
      <c r="DU36" s="27" t="s">
        <v>694</v>
      </c>
      <c r="DV36" s="27" t="s">
        <v>694</v>
      </c>
      <c r="DW36" s="27" t="s">
        <v>694</v>
      </c>
      <c r="DX36" s="27" t="s">
        <v>694</v>
      </c>
      <c r="DY36" s="27" t="s">
        <v>694</v>
      </c>
      <c r="DZ36" s="27" t="s">
        <v>694</v>
      </c>
      <c r="EA36" s="27" t="s">
        <v>694</v>
      </c>
      <c r="EB36" s="27" t="s">
        <v>694</v>
      </c>
      <c r="EC36" s="27" t="s">
        <v>694</v>
      </c>
      <c r="ED36" s="27" t="s">
        <v>694</v>
      </c>
      <c r="EE36" s="27" t="s">
        <v>694</v>
      </c>
      <c r="EF36" s="27" t="s">
        <v>694</v>
      </c>
      <c r="EG36" s="27" t="s">
        <v>694</v>
      </c>
      <c r="EH36" s="27" t="s">
        <v>694</v>
      </c>
      <c r="EI36" s="27" t="s">
        <v>694</v>
      </c>
      <c r="EJ36" s="27" t="s">
        <v>694</v>
      </c>
      <c r="EK36" s="27" t="s">
        <v>694</v>
      </c>
      <c r="EL36" s="27" t="s">
        <v>694</v>
      </c>
      <c r="EM36" s="27" t="s">
        <v>694</v>
      </c>
      <c r="EN36" s="27" t="s">
        <v>694</v>
      </c>
      <c r="EO36" s="27" t="s">
        <v>694</v>
      </c>
      <c r="EP36" s="27" t="s">
        <v>694</v>
      </c>
      <c r="EQ36" s="27" t="s">
        <v>694</v>
      </c>
      <c r="ER36" s="27" t="s">
        <v>694</v>
      </c>
      <c r="ES36" s="27" t="s">
        <v>694</v>
      </c>
      <c r="ET36" s="27" t="s">
        <v>694</v>
      </c>
      <c r="EU36" s="27" t="s">
        <v>694</v>
      </c>
      <c r="EV36" s="27" t="s">
        <v>694</v>
      </c>
      <c r="EW36" s="27" t="s">
        <v>698</v>
      </c>
      <c r="EX36" s="27" t="s">
        <v>698</v>
      </c>
      <c r="EY36" s="27" t="s">
        <v>698</v>
      </c>
      <c r="EZ36" s="27" t="s">
        <v>698</v>
      </c>
      <c r="FA36" s="27" t="s">
        <v>694</v>
      </c>
      <c r="FB36" s="27"/>
      <c r="FC36" s="27"/>
      <c r="FD36" s="27"/>
      <c r="FE36" s="27"/>
      <c r="FF36" s="27"/>
      <c r="FG36" s="27"/>
      <c r="FH36" s="27"/>
      <c r="FI36" s="27"/>
      <c r="FJ36" s="27"/>
    </row>
    <row r="37" spans="1:166" x14ac:dyDescent="0.25">
      <c r="A37" s="27"/>
      <c r="B37" s="20" t="s">
        <v>2599</v>
      </c>
      <c r="C37" s="20" t="str">
        <f t="shared" si="0"/>
        <v>IZ003006004001000000000000000000000000</v>
      </c>
      <c r="D37" s="23" t="s">
        <v>4088</v>
      </c>
      <c r="E37" s="23" t="s">
        <v>710</v>
      </c>
      <c r="F37" s="23" t="s">
        <v>715</v>
      </c>
      <c r="G37" s="23" t="s">
        <v>711</v>
      </c>
      <c r="H37" s="23" t="s">
        <v>702</v>
      </c>
      <c r="I37" s="23" t="s">
        <v>697</v>
      </c>
      <c r="J37" s="23" t="s">
        <v>697</v>
      </c>
      <c r="K37" s="23" t="s">
        <v>697</v>
      </c>
      <c r="L37" s="23" t="s">
        <v>697</v>
      </c>
      <c r="M37" s="23" t="s">
        <v>697</v>
      </c>
      <c r="N37" s="23" t="s">
        <v>697</v>
      </c>
      <c r="O37" s="23" t="s">
        <v>697</v>
      </c>
      <c r="P37" s="23" t="s">
        <v>697</v>
      </c>
      <c r="Q37" s="27">
        <v>0</v>
      </c>
      <c r="R37" s="27" t="s">
        <v>704</v>
      </c>
      <c r="S37" s="27" t="s">
        <v>698</v>
      </c>
      <c r="T37" s="27" t="s">
        <v>694</v>
      </c>
      <c r="U37" s="27" t="s">
        <v>922</v>
      </c>
      <c r="V37" s="20" t="s">
        <v>4123</v>
      </c>
      <c r="W37" s="20" t="s">
        <v>905</v>
      </c>
      <c r="X37" s="20"/>
      <c r="Y37" s="20"/>
      <c r="Z37" s="20"/>
      <c r="AA37" s="27" t="s">
        <v>4101</v>
      </c>
      <c r="AB37" s="20"/>
      <c r="AC37" s="20"/>
      <c r="AD37" s="20"/>
      <c r="AE37" s="20"/>
      <c r="AF37" s="20"/>
      <c r="AG37" s="20"/>
      <c r="AH37" s="20"/>
      <c r="AI37" s="27" t="s">
        <v>4136</v>
      </c>
      <c r="AJ37" s="27" t="s">
        <v>698</v>
      </c>
      <c r="AK37" s="27" t="s">
        <v>698</v>
      </c>
      <c r="AL37" s="27" t="s">
        <v>698</v>
      </c>
      <c r="AM37" s="27" t="s">
        <v>698</v>
      </c>
      <c r="AN37" s="27" t="s">
        <v>698</v>
      </c>
      <c r="AO37" s="27" t="s">
        <v>698</v>
      </c>
      <c r="AP37" s="27" t="s">
        <v>698</v>
      </c>
      <c r="AQ37" s="27" t="s">
        <v>698</v>
      </c>
      <c r="AR37" s="27" t="s">
        <v>698</v>
      </c>
      <c r="AS37" s="27" t="s">
        <v>698</v>
      </c>
      <c r="AT37" s="27" t="s">
        <v>698</v>
      </c>
      <c r="AU37" s="27" t="s">
        <v>698</v>
      </c>
      <c r="AV37" s="27" t="s">
        <v>698</v>
      </c>
      <c r="AW37" s="27" t="s">
        <v>698</v>
      </c>
      <c r="AX37" s="27" t="s">
        <v>698</v>
      </c>
      <c r="AY37" s="27" t="s">
        <v>698</v>
      </c>
      <c r="AZ37" s="27" t="s">
        <v>698</v>
      </c>
      <c r="BA37" s="27" t="s">
        <v>698</v>
      </c>
      <c r="BB37" s="27" t="s">
        <v>698</v>
      </c>
      <c r="BC37" s="27" t="s">
        <v>698</v>
      </c>
      <c r="BD37" s="27" t="s">
        <v>698</v>
      </c>
      <c r="BE37" s="27" t="s">
        <v>698</v>
      </c>
      <c r="BF37" s="27" t="s">
        <v>698</v>
      </c>
      <c r="BG37" s="27" t="s">
        <v>698</v>
      </c>
      <c r="BH37" s="27" t="s">
        <v>698</v>
      </c>
      <c r="BI37" s="27" t="s">
        <v>698</v>
      </c>
      <c r="BJ37" s="27" t="s">
        <v>698</v>
      </c>
      <c r="BK37" s="27" t="s">
        <v>698</v>
      </c>
      <c r="BL37" s="27" t="s">
        <v>698</v>
      </c>
      <c r="BM37" s="27" t="s">
        <v>698</v>
      </c>
      <c r="BN37" s="27" t="s">
        <v>698</v>
      </c>
      <c r="BO37" s="27" t="s">
        <v>698</v>
      </c>
      <c r="BP37" s="27" t="s">
        <v>698</v>
      </c>
      <c r="BQ37" s="27" t="s">
        <v>698</v>
      </c>
      <c r="BR37" s="27" t="s">
        <v>698</v>
      </c>
      <c r="BS37" s="27" t="s">
        <v>698</v>
      </c>
      <c r="BT37" s="27" t="s">
        <v>698</v>
      </c>
      <c r="BU37" s="27" t="s">
        <v>698</v>
      </c>
      <c r="BV37" s="27" t="s">
        <v>704</v>
      </c>
      <c r="BW37" s="27" t="s">
        <v>698</v>
      </c>
      <c r="BX37" s="27" t="s">
        <v>698</v>
      </c>
      <c r="BY37" s="27" t="s">
        <v>698</v>
      </c>
      <c r="BZ37" s="27" t="s">
        <v>698</v>
      </c>
      <c r="CA37" s="27" t="s">
        <v>698</v>
      </c>
      <c r="CB37" s="27" t="s">
        <v>698</v>
      </c>
      <c r="CC37" s="27" t="s">
        <v>698</v>
      </c>
      <c r="CD37" s="27" t="s">
        <v>698</v>
      </c>
      <c r="CE37" s="27" t="s">
        <v>698</v>
      </c>
      <c r="CF37" s="27" t="s">
        <v>698</v>
      </c>
      <c r="CG37" s="27" t="s">
        <v>698</v>
      </c>
      <c r="CH37" s="27" t="s">
        <v>698</v>
      </c>
      <c r="CI37" s="27" t="s">
        <v>698</v>
      </c>
      <c r="CJ37" s="27" t="s">
        <v>698</v>
      </c>
      <c r="CK37" s="27" t="s">
        <v>698</v>
      </c>
      <c r="CL37" s="27" t="s">
        <v>698</v>
      </c>
      <c r="CM37" s="27" t="s">
        <v>698</v>
      </c>
      <c r="CN37" s="27" t="s">
        <v>698</v>
      </c>
      <c r="CO37" s="27" t="s">
        <v>698</v>
      </c>
      <c r="CP37" s="27" t="s">
        <v>698</v>
      </c>
      <c r="CQ37" s="27" t="s">
        <v>698</v>
      </c>
      <c r="CR37" s="27" t="s">
        <v>698</v>
      </c>
      <c r="CS37" s="27" t="s">
        <v>698</v>
      </c>
      <c r="CT37" s="27" t="s">
        <v>698</v>
      </c>
      <c r="CU37" s="27" t="s">
        <v>698</v>
      </c>
      <c r="CV37" s="27" t="s">
        <v>698</v>
      </c>
      <c r="CW37" s="27" t="s">
        <v>698</v>
      </c>
      <c r="CX37" s="27" t="s">
        <v>698</v>
      </c>
      <c r="CY37" s="27" t="s">
        <v>698</v>
      </c>
      <c r="CZ37" s="27" t="s">
        <v>698</v>
      </c>
      <c r="DA37" s="27" t="s">
        <v>698</v>
      </c>
      <c r="DB37" s="27" t="s">
        <v>698</v>
      </c>
      <c r="DC37" s="27" t="s">
        <v>698</v>
      </c>
      <c r="DD37" s="27" t="s">
        <v>698</v>
      </c>
      <c r="DE37" s="27" t="s">
        <v>698</v>
      </c>
      <c r="DF37" s="27" t="s">
        <v>698</v>
      </c>
      <c r="DG37" s="27" t="s">
        <v>698</v>
      </c>
      <c r="DH37" s="27" t="s">
        <v>698</v>
      </c>
      <c r="DI37" s="27" t="s">
        <v>698</v>
      </c>
      <c r="DJ37" s="27" t="s">
        <v>698</v>
      </c>
      <c r="DK37" s="27" t="s">
        <v>698</v>
      </c>
      <c r="DL37" s="27" t="s">
        <v>698</v>
      </c>
      <c r="DM37" s="27" t="s">
        <v>698</v>
      </c>
      <c r="DN37" s="27" t="s">
        <v>698</v>
      </c>
      <c r="DO37" s="27" t="s">
        <v>698</v>
      </c>
      <c r="DP37" s="27" t="s">
        <v>698</v>
      </c>
      <c r="DQ37" s="27" t="s">
        <v>698</v>
      </c>
      <c r="DR37" s="27" t="s">
        <v>698</v>
      </c>
      <c r="DS37" s="27" t="s">
        <v>698</v>
      </c>
      <c r="DT37" s="27" t="s">
        <v>698</v>
      </c>
      <c r="DU37" s="27" t="s">
        <v>698</v>
      </c>
      <c r="DV37" s="27" t="s">
        <v>698</v>
      </c>
      <c r="DW37" s="27" t="s">
        <v>698</v>
      </c>
      <c r="DX37" s="27" t="s">
        <v>698</v>
      </c>
      <c r="DY37" s="27" t="s">
        <v>698</v>
      </c>
      <c r="DZ37" s="27" t="s">
        <v>698</v>
      </c>
      <c r="EA37" s="27" t="s">
        <v>698</v>
      </c>
      <c r="EB37" s="27" t="s">
        <v>698</v>
      </c>
      <c r="EC37" s="27" t="s">
        <v>698</v>
      </c>
      <c r="ED37" s="27" t="s">
        <v>698</v>
      </c>
      <c r="EE37" s="27" t="s">
        <v>698</v>
      </c>
      <c r="EF37" s="27" t="s">
        <v>698</v>
      </c>
      <c r="EG37" s="27" t="s">
        <v>698</v>
      </c>
      <c r="EH37" s="27" t="s">
        <v>698</v>
      </c>
      <c r="EI37" s="27" t="s">
        <v>698</v>
      </c>
      <c r="EJ37" s="27" t="s">
        <v>698</v>
      </c>
      <c r="EK37" s="27" t="s">
        <v>698</v>
      </c>
      <c r="EL37" s="27" t="s">
        <v>698</v>
      </c>
      <c r="EM37" s="27" t="s">
        <v>698</v>
      </c>
      <c r="EN37" s="27" t="s">
        <v>698</v>
      </c>
      <c r="EO37" s="27" t="s">
        <v>698</v>
      </c>
      <c r="EP37" s="27" t="s">
        <v>698</v>
      </c>
      <c r="EQ37" s="27" t="s">
        <v>698</v>
      </c>
      <c r="ER37" s="27" t="s">
        <v>698</v>
      </c>
      <c r="ES37" s="27" t="s">
        <v>698</v>
      </c>
      <c r="ET37" s="27" t="s">
        <v>698</v>
      </c>
      <c r="EU37" s="27" t="s">
        <v>698</v>
      </c>
      <c r="EV37" s="27" t="s">
        <v>698</v>
      </c>
      <c r="EW37" s="27" t="s">
        <v>2705</v>
      </c>
      <c r="EX37" s="27" t="s">
        <v>698</v>
      </c>
      <c r="EY37" s="27" t="s">
        <v>4094</v>
      </c>
      <c r="EZ37" s="27" t="s">
        <v>4108</v>
      </c>
      <c r="FA37" s="27"/>
      <c r="FB37" s="27"/>
      <c r="FC37" s="27"/>
      <c r="FD37" s="27"/>
      <c r="FE37" s="27"/>
      <c r="FF37" s="27"/>
      <c r="FG37" s="27"/>
      <c r="FH37" s="27"/>
      <c r="FI37" s="27"/>
      <c r="FJ37" s="27"/>
    </row>
    <row r="38" spans="1:166" x14ac:dyDescent="0.25">
      <c r="A38" s="27"/>
      <c r="B38" s="20" t="s">
        <v>2599</v>
      </c>
      <c r="C38" s="20" t="str">
        <f t="shared" si="0"/>
        <v>IZ003006004002000000000000000000000000</v>
      </c>
      <c r="D38" s="23" t="s">
        <v>4088</v>
      </c>
      <c r="E38" s="23" t="s">
        <v>710</v>
      </c>
      <c r="F38" s="23" t="s">
        <v>715</v>
      </c>
      <c r="G38" s="23" t="s">
        <v>711</v>
      </c>
      <c r="H38" s="23" t="s">
        <v>707</v>
      </c>
      <c r="I38" s="23" t="s">
        <v>697</v>
      </c>
      <c r="J38" s="23" t="s">
        <v>697</v>
      </c>
      <c r="K38" s="23" t="s">
        <v>697</v>
      </c>
      <c r="L38" s="23" t="s">
        <v>697</v>
      </c>
      <c r="M38" s="23" t="s">
        <v>697</v>
      </c>
      <c r="N38" s="23" t="s">
        <v>697</v>
      </c>
      <c r="O38" s="23" t="s">
        <v>697</v>
      </c>
      <c r="P38" s="23" t="s">
        <v>697</v>
      </c>
      <c r="Q38" s="27">
        <v>0</v>
      </c>
      <c r="R38" s="27" t="s">
        <v>704</v>
      </c>
      <c r="S38" s="27" t="s">
        <v>698</v>
      </c>
      <c r="T38" s="27" t="s">
        <v>694</v>
      </c>
      <c r="U38" s="27" t="s">
        <v>922</v>
      </c>
      <c r="V38" s="20" t="s">
        <v>4123</v>
      </c>
      <c r="W38" s="20" t="s">
        <v>905</v>
      </c>
      <c r="X38" s="20"/>
      <c r="Y38" s="20"/>
      <c r="Z38" s="20"/>
      <c r="AA38" s="27" t="s">
        <v>3608</v>
      </c>
      <c r="AB38" s="20"/>
      <c r="AC38" s="20"/>
      <c r="AD38" s="20"/>
      <c r="AE38" s="20"/>
      <c r="AF38" s="20"/>
      <c r="AG38" s="20"/>
      <c r="AH38" s="20"/>
      <c r="AI38" s="27" t="s">
        <v>4137</v>
      </c>
      <c r="AJ38" s="27" t="s">
        <v>698</v>
      </c>
      <c r="AK38" s="27" t="s">
        <v>698</v>
      </c>
      <c r="AL38" s="27" t="s">
        <v>698</v>
      </c>
      <c r="AM38" s="27" t="s">
        <v>698</v>
      </c>
      <c r="AN38" s="27" t="s">
        <v>698</v>
      </c>
      <c r="AO38" s="27" t="s">
        <v>698</v>
      </c>
      <c r="AP38" s="27" t="s">
        <v>698</v>
      </c>
      <c r="AQ38" s="27" t="s">
        <v>698</v>
      </c>
      <c r="AR38" s="27" t="s">
        <v>698</v>
      </c>
      <c r="AS38" s="27" t="s">
        <v>698</v>
      </c>
      <c r="AT38" s="27" t="s">
        <v>698</v>
      </c>
      <c r="AU38" s="27" t="s">
        <v>698</v>
      </c>
      <c r="AV38" s="27" t="s">
        <v>698</v>
      </c>
      <c r="AW38" s="27" t="s">
        <v>698</v>
      </c>
      <c r="AX38" s="27" t="s">
        <v>698</v>
      </c>
      <c r="AY38" s="27" t="s">
        <v>698</v>
      </c>
      <c r="AZ38" s="27" t="s">
        <v>698</v>
      </c>
      <c r="BA38" s="27" t="s">
        <v>698</v>
      </c>
      <c r="BB38" s="27" t="s">
        <v>698</v>
      </c>
      <c r="BC38" s="27" t="s">
        <v>698</v>
      </c>
      <c r="BD38" s="27" t="s">
        <v>698</v>
      </c>
      <c r="BE38" s="27" t="s">
        <v>698</v>
      </c>
      <c r="BF38" s="27" t="s">
        <v>698</v>
      </c>
      <c r="BG38" s="27" t="s">
        <v>698</v>
      </c>
      <c r="BH38" s="27" t="s">
        <v>698</v>
      </c>
      <c r="BI38" s="27" t="s">
        <v>698</v>
      </c>
      <c r="BJ38" s="27" t="s">
        <v>698</v>
      </c>
      <c r="BK38" s="27" t="s">
        <v>698</v>
      </c>
      <c r="BL38" s="27" t="s">
        <v>698</v>
      </c>
      <c r="BM38" s="27" t="s">
        <v>698</v>
      </c>
      <c r="BN38" s="27" t="s">
        <v>698</v>
      </c>
      <c r="BO38" s="27" t="s">
        <v>698</v>
      </c>
      <c r="BP38" s="27" t="s">
        <v>698</v>
      </c>
      <c r="BQ38" s="27" t="s">
        <v>698</v>
      </c>
      <c r="BR38" s="27" t="s">
        <v>698</v>
      </c>
      <c r="BS38" s="27" t="s">
        <v>698</v>
      </c>
      <c r="BT38" s="27" t="s">
        <v>698</v>
      </c>
      <c r="BU38" s="27" t="s">
        <v>698</v>
      </c>
      <c r="BV38" s="27" t="s">
        <v>704</v>
      </c>
      <c r="BW38" s="27" t="s">
        <v>698</v>
      </c>
      <c r="BX38" s="27" t="s">
        <v>698</v>
      </c>
      <c r="BY38" s="27" t="s">
        <v>698</v>
      </c>
      <c r="BZ38" s="27" t="s">
        <v>698</v>
      </c>
      <c r="CA38" s="27" t="s">
        <v>698</v>
      </c>
      <c r="CB38" s="27" t="s">
        <v>698</v>
      </c>
      <c r="CC38" s="27" t="s">
        <v>698</v>
      </c>
      <c r="CD38" s="27" t="s">
        <v>698</v>
      </c>
      <c r="CE38" s="27" t="s">
        <v>698</v>
      </c>
      <c r="CF38" s="27" t="s">
        <v>698</v>
      </c>
      <c r="CG38" s="27" t="s">
        <v>698</v>
      </c>
      <c r="CH38" s="27" t="s">
        <v>698</v>
      </c>
      <c r="CI38" s="27" t="s">
        <v>698</v>
      </c>
      <c r="CJ38" s="27" t="s">
        <v>698</v>
      </c>
      <c r="CK38" s="27" t="s">
        <v>698</v>
      </c>
      <c r="CL38" s="27" t="s">
        <v>698</v>
      </c>
      <c r="CM38" s="27" t="s">
        <v>698</v>
      </c>
      <c r="CN38" s="27" t="s">
        <v>698</v>
      </c>
      <c r="CO38" s="27" t="s">
        <v>698</v>
      </c>
      <c r="CP38" s="27" t="s">
        <v>698</v>
      </c>
      <c r="CQ38" s="27" t="s">
        <v>698</v>
      </c>
      <c r="CR38" s="27" t="s">
        <v>698</v>
      </c>
      <c r="CS38" s="27" t="s">
        <v>698</v>
      </c>
      <c r="CT38" s="27" t="s">
        <v>698</v>
      </c>
      <c r="CU38" s="27" t="s">
        <v>698</v>
      </c>
      <c r="CV38" s="27" t="s">
        <v>698</v>
      </c>
      <c r="CW38" s="27" t="s">
        <v>698</v>
      </c>
      <c r="CX38" s="27" t="s">
        <v>698</v>
      </c>
      <c r="CY38" s="27" t="s">
        <v>698</v>
      </c>
      <c r="CZ38" s="27" t="s">
        <v>698</v>
      </c>
      <c r="DA38" s="27" t="s">
        <v>698</v>
      </c>
      <c r="DB38" s="27" t="s">
        <v>698</v>
      </c>
      <c r="DC38" s="27" t="s">
        <v>698</v>
      </c>
      <c r="DD38" s="27" t="s">
        <v>698</v>
      </c>
      <c r="DE38" s="27" t="s">
        <v>698</v>
      </c>
      <c r="DF38" s="27" t="s">
        <v>698</v>
      </c>
      <c r="DG38" s="27" t="s">
        <v>698</v>
      </c>
      <c r="DH38" s="27" t="s">
        <v>698</v>
      </c>
      <c r="DI38" s="27" t="s">
        <v>698</v>
      </c>
      <c r="DJ38" s="27" t="s">
        <v>698</v>
      </c>
      <c r="DK38" s="27" t="s">
        <v>698</v>
      </c>
      <c r="DL38" s="27" t="s">
        <v>698</v>
      </c>
      <c r="DM38" s="27" t="s">
        <v>698</v>
      </c>
      <c r="DN38" s="27" t="s">
        <v>698</v>
      </c>
      <c r="DO38" s="27" t="s">
        <v>698</v>
      </c>
      <c r="DP38" s="27" t="s">
        <v>698</v>
      </c>
      <c r="DQ38" s="27" t="s">
        <v>698</v>
      </c>
      <c r="DR38" s="27" t="s">
        <v>698</v>
      </c>
      <c r="DS38" s="27" t="s">
        <v>698</v>
      </c>
      <c r="DT38" s="27" t="s">
        <v>698</v>
      </c>
      <c r="DU38" s="27" t="s">
        <v>698</v>
      </c>
      <c r="DV38" s="27" t="s">
        <v>698</v>
      </c>
      <c r="DW38" s="27" t="s">
        <v>698</v>
      </c>
      <c r="DX38" s="27" t="s">
        <v>698</v>
      </c>
      <c r="DY38" s="27" t="s">
        <v>698</v>
      </c>
      <c r="DZ38" s="27" t="s">
        <v>698</v>
      </c>
      <c r="EA38" s="27" t="s">
        <v>698</v>
      </c>
      <c r="EB38" s="27" t="s">
        <v>698</v>
      </c>
      <c r="EC38" s="27" t="s">
        <v>698</v>
      </c>
      <c r="ED38" s="27" t="s">
        <v>698</v>
      </c>
      <c r="EE38" s="27" t="s">
        <v>698</v>
      </c>
      <c r="EF38" s="27" t="s">
        <v>698</v>
      </c>
      <c r="EG38" s="27" t="s">
        <v>698</v>
      </c>
      <c r="EH38" s="27" t="s">
        <v>698</v>
      </c>
      <c r="EI38" s="27" t="s">
        <v>698</v>
      </c>
      <c r="EJ38" s="27" t="s">
        <v>698</v>
      </c>
      <c r="EK38" s="27" t="s">
        <v>698</v>
      </c>
      <c r="EL38" s="27" t="s">
        <v>698</v>
      </c>
      <c r="EM38" s="27" t="s">
        <v>698</v>
      </c>
      <c r="EN38" s="27" t="s">
        <v>698</v>
      </c>
      <c r="EO38" s="27" t="s">
        <v>698</v>
      </c>
      <c r="EP38" s="27" t="s">
        <v>698</v>
      </c>
      <c r="EQ38" s="27" t="s">
        <v>698</v>
      </c>
      <c r="ER38" s="27" t="s">
        <v>698</v>
      </c>
      <c r="ES38" s="27" t="s">
        <v>698</v>
      </c>
      <c r="ET38" s="27" t="s">
        <v>698</v>
      </c>
      <c r="EU38" s="27" t="s">
        <v>698</v>
      </c>
      <c r="EV38" s="27" t="s">
        <v>698</v>
      </c>
      <c r="EW38" s="27" t="s">
        <v>4096</v>
      </c>
      <c r="EX38" s="27" t="s">
        <v>698</v>
      </c>
      <c r="EY38" s="27" t="s">
        <v>1176</v>
      </c>
      <c r="EZ38" s="27" t="s">
        <v>4110</v>
      </c>
      <c r="FA38" s="27" t="s">
        <v>1179</v>
      </c>
      <c r="FB38" s="27"/>
      <c r="FC38" s="27"/>
      <c r="FD38" s="27"/>
      <c r="FE38" s="27"/>
      <c r="FF38" s="27"/>
      <c r="FG38" s="27"/>
      <c r="FH38" s="27"/>
      <c r="FI38" s="27"/>
      <c r="FJ38" s="27"/>
    </row>
    <row r="39" spans="1:166" x14ac:dyDescent="0.25">
      <c r="A39" s="27"/>
      <c r="B39" s="27" t="s">
        <v>2599</v>
      </c>
      <c r="C39" s="27" t="str">
        <f t="shared" si="0"/>
        <v>IZ003006005000000000000000000000000000</v>
      </c>
      <c r="D39" s="23" t="s">
        <v>4088</v>
      </c>
      <c r="E39" s="23" t="s">
        <v>710</v>
      </c>
      <c r="F39" s="23" t="s">
        <v>715</v>
      </c>
      <c r="G39" s="23" t="s">
        <v>713</v>
      </c>
      <c r="H39" s="23" t="s">
        <v>697</v>
      </c>
      <c r="I39" s="23" t="s">
        <v>697</v>
      </c>
      <c r="J39" s="23" t="s">
        <v>697</v>
      </c>
      <c r="K39" s="23" t="s">
        <v>697</v>
      </c>
      <c r="L39" s="23" t="s">
        <v>697</v>
      </c>
      <c r="M39" s="23" t="s">
        <v>697</v>
      </c>
      <c r="N39" s="23" t="s">
        <v>697</v>
      </c>
      <c r="O39" s="23" t="s">
        <v>697</v>
      </c>
      <c r="P39" s="23" t="s">
        <v>697</v>
      </c>
      <c r="Q39" s="27">
        <v>0</v>
      </c>
      <c r="R39" s="27" t="s">
        <v>698</v>
      </c>
      <c r="S39" s="27" t="s">
        <v>698</v>
      </c>
      <c r="T39" s="27" t="s">
        <v>694</v>
      </c>
      <c r="U39" s="27" t="s">
        <v>922</v>
      </c>
      <c r="V39" s="20" t="s">
        <v>4123</v>
      </c>
      <c r="W39" s="27" t="s">
        <v>905</v>
      </c>
      <c r="X39" s="27"/>
      <c r="Y39" s="27"/>
      <c r="Z39" s="27" t="s">
        <v>1549</v>
      </c>
      <c r="AA39" s="27"/>
      <c r="AB39" s="27"/>
      <c r="AC39" s="27"/>
      <c r="AD39" s="27"/>
      <c r="AE39" s="27"/>
      <c r="AF39" s="27"/>
      <c r="AG39" s="27"/>
      <c r="AH39" s="27"/>
      <c r="AI39" s="27" t="s">
        <v>4138</v>
      </c>
      <c r="AJ39" s="27" t="s">
        <v>694</v>
      </c>
      <c r="AK39" s="27" t="s">
        <v>694</v>
      </c>
      <c r="AL39" s="27" t="s">
        <v>694</v>
      </c>
      <c r="AM39" s="27" t="s">
        <v>694</v>
      </c>
      <c r="AN39" s="27" t="s">
        <v>694</v>
      </c>
      <c r="AO39" s="27" t="s">
        <v>694</v>
      </c>
      <c r="AP39" s="27" t="s">
        <v>694</v>
      </c>
      <c r="AQ39" s="27" t="s">
        <v>694</v>
      </c>
      <c r="AR39" s="27" t="s">
        <v>694</v>
      </c>
      <c r="AS39" s="27" t="s">
        <v>694</v>
      </c>
      <c r="AT39" s="27" t="s">
        <v>694</v>
      </c>
      <c r="AU39" s="27" t="s">
        <v>694</v>
      </c>
      <c r="AV39" s="27" t="s">
        <v>694</v>
      </c>
      <c r="AW39" s="27" t="s">
        <v>694</v>
      </c>
      <c r="AX39" s="27" t="s">
        <v>694</v>
      </c>
      <c r="AY39" s="27" t="s">
        <v>694</v>
      </c>
      <c r="AZ39" s="27" t="s">
        <v>694</v>
      </c>
      <c r="BA39" s="27" t="s">
        <v>694</v>
      </c>
      <c r="BB39" s="27" t="s">
        <v>694</v>
      </c>
      <c r="BC39" s="27" t="s">
        <v>694</v>
      </c>
      <c r="BD39" s="27" t="s">
        <v>694</v>
      </c>
      <c r="BE39" s="27" t="s">
        <v>694</v>
      </c>
      <c r="BF39" s="27" t="s">
        <v>694</v>
      </c>
      <c r="BG39" s="27" t="s">
        <v>694</v>
      </c>
      <c r="BH39" s="27" t="s">
        <v>694</v>
      </c>
      <c r="BI39" s="27" t="s">
        <v>694</v>
      </c>
      <c r="BJ39" s="27" t="s">
        <v>694</v>
      </c>
      <c r="BK39" s="27" t="s">
        <v>694</v>
      </c>
      <c r="BL39" s="27" t="s">
        <v>694</v>
      </c>
      <c r="BM39" s="27" t="s">
        <v>694</v>
      </c>
      <c r="BN39" s="27" t="s">
        <v>694</v>
      </c>
      <c r="BO39" s="27" t="s">
        <v>694</v>
      </c>
      <c r="BP39" s="27" t="s">
        <v>694</v>
      </c>
      <c r="BQ39" s="27" t="s">
        <v>694</v>
      </c>
      <c r="BR39" s="27" t="s">
        <v>694</v>
      </c>
      <c r="BS39" s="27" t="s">
        <v>694</v>
      </c>
      <c r="BT39" s="27" t="s">
        <v>694</v>
      </c>
      <c r="BU39" s="27" t="s">
        <v>694</v>
      </c>
      <c r="BV39" s="27" t="s">
        <v>694</v>
      </c>
      <c r="BW39" s="27" t="s">
        <v>694</v>
      </c>
      <c r="BX39" s="27" t="s">
        <v>694</v>
      </c>
      <c r="BY39" s="27" t="s">
        <v>694</v>
      </c>
      <c r="BZ39" s="27" t="s">
        <v>694</v>
      </c>
      <c r="CA39" s="27" t="s">
        <v>694</v>
      </c>
      <c r="CB39" s="27" t="s">
        <v>694</v>
      </c>
      <c r="CC39" s="27" t="s">
        <v>694</v>
      </c>
      <c r="CD39" s="27" t="s">
        <v>694</v>
      </c>
      <c r="CE39" s="27" t="s">
        <v>694</v>
      </c>
      <c r="CF39" s="27" t="s">
        <v>694</v>
      </c>
      <c r="CG39" s="27" t="s">
        <v>694</v>
      </c>
      <c r="CH39" s="27" t="s">
        <v>694</v>
      </c>
      <c r="CI39" s="27" t="s">
        <v>694</v>
      </c>
      <c r="CJ39" s="27" t="s">
        <v>694</v>
      </c>
      <c r="CK39" s="27" t="s">
        <v>694</v>
      </c>
      <c r="CL39" s="27" t="s">
        <v>694</v>
      </c>
      <c r="CM39" s="27" t="s">
        <v>694</v>
      </c>
      <c r="CN39" s="27" t="s">
        <v>694</v>
      </c>
      <c r="CO39" s="27" t="s">
        <v>694</v>
      </c>
      <c r="CP39" s="27" t="s">
        <v>694</v>
      </c>
      <c r="CQ39" s="27" t="s">
        <v>694</v>
      </c>
      <c r="CR39" s="27" t="s">
        <v>694</v>
      </c>
      <c r="CS39" s="27" t="s">
        <v>694</v>
      </c>
      <c r="CT39" s="27" t="s">
        <v>694</v>
      </c>
      <c r="CU39" s="27" t="s">
        <v>694</v>
      </c>
      <c r="CV39" s="27" t="s">
        <v>694</v>
      </c>
      <c r="CW39" s="27" t="s">
        <v>694</v>
      </c>
      <c r="CX39" s="27" t="s">
        <v>694</v>
      </c>
      <c r="CY39" s="27" t="s">
        <v>694</v>
      </c>
      <c r="CZ39" s="27" t="s">
        <v>694</v>
      </c>
      <c r="DA39" s="27" t="s">
        <v>694</v>
      </c>
      <c r="DB39" s="27" t="s">
        <v>694</v>
      </c>
      <c r="DC39" s="27" t="s">
        <v>694</v>
      </c>
      <c r="DD39" s="27" t="s">
        <v>694</v>
      </c>
      <c r="DE39" s="27" t="s">
        <v>694</v>
      </c>
      <c r="DF39" s="27" t="s">
        <v>694</v>
      </c>
      <c r="DG39" s="27" t="s">
        <v>694</v>
      </c>
      <c r="DH39" s="27" t="s">
        <v>694</v>
      </c>
      <c r="DI39" s="27" t="s">
        <v>694</v>
      </c>
      <c r="DJ39" s="27" t="s">
        <v>694</v>
      </c>
      <c r="DK39" s="27" t="s">
        <v>694</v>
      </c>
      <c r="DL39" s="27" t="s">
        <v>694</v>
      </c>
      <c r="DM39" s="27" t="s">
        <v>694</v>
      </c>
      <c r="DN39" s="27" t="s">
        <v>694</v>
      </c>
      <c r="DO39" s="27" t="s">
        <v>694</v>
      </c>
      <c r="DP39" s="27" t="s">
        <v>694</v>
      </c>
      <c r="DQ39" s="27" t="s">
        <v>694</v>
      </c>
      <c r="DR39" s="27" t="s">
        <v>694</v>
      </c>
      <c r="DS39" s="27" t="s">
        <v>694</v>
      </c>
      <c r="DT39" s="27" t="s">
        <v>694</v>
      </c>
      <c r="DU39" s="27" t="s">
        <v>694</v>
      </c>
      <c r="DV39" s="27" t="s">
        <v>694</v>
      </c>
      <c r="DW39" s="27" t="s">
        <v>694</v>
      </c>
      <c r="DX39" s="27" t="s">
        <v>694</v>
      </c>
      <c r="DY39" s="27" t="s">
        <v>694</v>
      </c>
      <c r="DZ39" s="27" t="s">
        <v>694</v>
      </c>
      <c r="EA39" s="27" t="s">
        <v>694</v>
      </c>
      <c r="EB39" s="27" t="s">
        <v>694</v>
      </c>
      <c r="EC39" s="27" t="s">
        <v>694</v>
      </c>
      <c r="ED39" s="27" t="s">
        <v>694</v>
      </c>
      <c r="EE39" s="27" t="s">
        <v>694</v>
      </c>
      <c r="EF39" s="27" t="s">
        <v>694</v>
      </c>
      <c r="EG39" s="27" t="s">
        <v>694</v>
      </c>
      <c r="EH39" s="27" t="s">
        <v>694</v>
      </c>
      <c r="EI39" s="27" t="s">
        <v>694</v>
      </c>
      <c r="EJ39" s="27" t="s">
        <v>694</v>
      </c>
      <c r="EK39" s="27" t="s">
        <v>694</v>
      </c>
      <c r="EL39" s="27" t="s">
        <v>694</v>
      </c>
      <c r="EM39" s="27" t="s">
        <v>694</v>
      </c>
      <c r="EN39" s="27" t="s">
        <v>694</v>
      </c>
      <c r="EO39" s="27" t="s">
        <v>694</v>
      </c>
      <c r="EP39" s="27" t="s">
        <v>694</v>
      </c>
      <c r="EQ39" s="27" t="s">
        <v>694</v>
      </c>
      <c r="ER39" s="27" t="s">
        <v>694</v>
      </c>
      <c r="ES39" s="27" t="s">
        <v>694</v>
      </c>
      <c r="ET39" s="27" t="s">
        <v>694</v>
      </c>
      <c r="EU39" s="27" t="s">
        <v>694</v>
      </c>
      <c r="EV39" s="27" t="s">
        <v>694</v>
      </c>
      <c r="EW39" s="27" t="s">
        <v>698</v>
      </c>
      <c r="EX39" s="27" t="s">
        <v>698</v>
      </c>
      <c r="EY39" s="27" t="s">
        <v>698</v>
      </c>
      <c r="EZ39" s="27" t="s">
        <v>698</v>
      </c>
      <c r="FA39" s="27" t="s">
        <v>694</v>
      </c>
      <c r="FB39" s="27"/>
      <c r="FC39" s="27"/>
      <c r="FD39" s="27"/>
      <c r="FE39" s="27"/>
      <c r="FF39" s="27"/>
      <c r="FG39" s="27"/>
      <c r="FH39" s="27"/>
      <c r="FI39" s="27"/>
      <c r="FJ39" s="27"/>
    </row>
    <row r="40" spans="1:166" x14ac:dyDescent="0.25">
      <c r="A40" s="27"/>
      <c r="B40" s="20" t="s">
        <v>2599</v>
      </c>
      <c r="C40" s="20" t="str">
        <f t="shared" si="0"/>
        <v>IZ003006005001000000000000000000000000</v>
      </c>
      <c r="D40" s="23" t="s">
        <v>4088</v>
      </c>
      <c r="E40" s="23" t="s">
        <v>710</v>
      </c>
      <c r="F40" s="23" t="s">
        <v>715</v>
      </c>
      <c r="G40" s="23" t="s">
        <v>713</v>
      </c>
      <c r="H40" s="23" t="s">
        <v>702</v>
      </c>
      <c r="I40" s="23" t="s">
        <v>697</v>
      </c>
      <c r="J40" s="23" t="s">
        <v>697</v>
      </c>
      <c r="K40" s="23" t="s">
        <v>697</v>
      </c>
      <c r="L40" s="23" t="s">
        <v>697</v>
      </c>
      <c r="M40" s="23" t="s">
        <v>697</v>
      </c>
      <c r="N40" s="23" t="s">
        <v>697</v>
      </c>
      <c r="O40" s="23" t="s">
        <v>697</v>
      </c>
      <c r="P40" s="23" t="s">
        <v>697</v>
      </c>
      <c r="Q40" s="27">
        <v>0</v>
      </c>
      <c r="R40" s="27" t="s">
        <v>704</v>
      </c>
      <c r="S40" s="27" t="s">
        <v>698</v>
      </c>
      <c r="T40" s="27" t="s">
        <v>694</v>
      </c>
      <c r="U40" s="27" t="s">
        <v>922</v>
      </c>
      <c r="V40" s="20" t="s">
        <v>4123</v>
      </c>
      <c r="W40" s="20" t="s">
        <v>905</v>
      </c>
      <c r="X40" s="20"/>
      <c r="Y40" s="20"/>
      <c r="Z40" s="20"/>
      <c r="AA40" s="27" t="s">
        <v>4101</v>
      </c>
      <c r="AB40" s="20"/>
      <c r="AC40" s="20"/>
      <c r="AD40" s="20"/>
      <c r="AE40" s="20"/>
      <c r="AF40" s="20"/>
      <c r="AG40" s="20"/>
      <c r="AH40" s="20"/>
      <c r="AI40" s="27" t="s">
        <v>4139</v>
      </c>
      <c r="AJ40" s="27" t="s">
        <v>698</v>
      </c>
      <c r="AK40" s="27" t="s">
        <v>698</v>
      </c>
      <c r="AL40" s="27" t="s">
        <v>698</v>
      </c>
      <c r="AM40" s="27" t="s">
        <v>698</v>
      </c>
      <c r="AN40" s="27" t="s">
        <v>698</v>
      </c>
      <c r="AO40" s="27" t="s">
        <v>698</v>
      </c>
      <c r="AP40" s="27" t="s">
        <v>698</v>
      </c>
      <c r="AQ40" s="27" t="s">
        <v>698</v>
      </c>
      <c r="AR40" s="27" t="s">
        <v>698</v>
      </c>
      <c r="AS40" s="27" t="s">
        <v>698</v>
      </c>
      <c r="AT40" s="27" t="s">
        <v>698</v>
      </c>
      <c r="AU40" s="27" t="s">
        <v>698</v>
      </c>
      <c r="AV40" s="27" t="s">
        <v>698</v>
      </c>
      <c r="AW40" s="27" t="s">
        <v>698</v>
      </c>
      <c r="AX40" s="27" t="s">
        <v>698</v>
      </c>
      <c r="AY40" s="27" t="s">
        <v>698</v>
      </c>
      <c r="AZ40" s="27" t="s">
        <v>698</v>
      </c>
      <c r="BA40" s="27" t="s">
        <v>698</v>
      </c>
      <c r="BB40" s="27" t="s">
        <v>698</v>
      </c>
      <c r="BC40" s="27" t="s">
        <v>698</v>
      </c>
      <c r="BD40" s="27" t="s">
        <v>698</v>
      </c>
      <c r="BE40" s="27" t="s">
        <v>698</v>
      </c>
      <c r="BF40" s="27" t="s">
        <v>698</v>
      </c>
      <c r="BG40" s="27" t="s">
        <v>698</v>
      </c>
      <c r="BH40" s="27" t="s">
        <v>698</v>
      </c>
      <c r="BI40" s="27" t="s">
        <v>698</v>
      </c>
      <c r="BJ40" s="27" t="s">
        <v>698</v>
      </c>
      <c r="BK40" s="27" t="s">
        <v>698</v>
      </c>
      <c r="BL40" s="27" t="s">
        <v>698</v>
      </c>
      <c r="BM40" s="27" t="s">
        <v>698</v>
      </c>
      <c r="BN40" s="27" t="s">
        <v>698</v>
      </c>
      <c r="BO40" s="27" t="s">
        <v>698</v>
      </c>
      <c r="BP40" s="27" t="s">
        <v>698</v>
      </c>
      <c r="BQ40" s="27" t="s">
        <v>698</v>
      </c>
      <c r="BR40" s="27" t="s">
        <v>698</v>
      </c>
      <c r="BS40" s="27" t="s">
        <v>698</v>
      </c>
      <c r="BT40" s="27" t="s">
        <v>698</v>
      </c>
      <c r="BU40" s="27" t="s">
        <v>698</v>
      </c>
      <c r="BV40" s="27" t="s">
        <v>704</v>
      </c>
      <c r="BW40" s="27" t="s">
        <v>698</v>
      </c>
      <c r="BX40" s="27" t="s">
        <v>698</v>
      </c>
      <c r="BY40" s="27" t="s">
        <v>698</v>
      </c>
      <c r="BZ40" s="27" t="s">
        <v>698</v>
      </c>
      <c r="CA40" s="27" t="s">
        <v>698</v>
      </c>
      <c r="CB40" s="27" t="s">
        <v>698</v>
      </c>
      <c r="CC40" s="27" t="s">
        <v>698</v>
      </c>
      <c r="CD40" s="27" t="s">
        <v>698</v>
      </c>
      <c r="CE40" s="27" t="s">
        <v>698</v>
      </c>
      <c r="CF40" s="27" t="s">
        <v>698</v>
      </c>
      <c r="CG40" s="27" t="s">
        <v>698</v>
      </c>
      <c r="CH40" s="27" t="s">
        <v>698</v>
      </c>
      <c r="CI40" s="27" t="s">
        <v>698</v>
      </c>
      <c r="CJ40" s="27" t="s">
        <v>698</v>
      </c>
      <c r="CK40" s="27" t="s">
        <v>698</v>
      </c>
      <c r="CL40" s="27" t="s">
        <v>698</v>
      </c>
      <c r="CM40" s="27" t="s">
        <v>698</v>
      </c>
      <c r="CN40" s="27" t="s">
        <v>698</v>
      </c>
      <c r="CO40" s="27" t="s">
        <v>698</v>
      </c>
      <c r="CP40" s="27" t="s">
        <v>698</v>
      </c>
      <c r="CQ40" s="27" t="s">
        <v>698</v>
      </c>
      <c r="CR40" s="27" t="s">
        <v>698</v>
      </c>
      <c r="CS40" s="27" t="s">
        <v>698</v>
      </c>
      <c r="CT40" s="27" t="s">
        <v>698</v>
      </c>
      <c r="CU40" s="27" t="s">
        <v>698</v>
      </c>
      <c r="CV40" s="27" t="s">
        <v>698</v>
      </c>
      <c r="CW40" s="27" t="s">
        <v>698</v>
      </c>
      <c r="CX40" s="27" t="s">
        <v>698</v>
      </c>
      <c r="CY40" s="27" t="s">
        <v>698</v>
      </c>
      <c r="CZ40" s="27" t="s">
        <v>698</v>
      </c>
      <c r="DA40" s="27" t="s">
        <v>698</v>
      </c>
      <c r="DB40" s="27" t="s">
        <v>698</v>
      </c>
      <c r="DC40" s="27" t="s">
        <v>698</v>
      </c>
      <c r="DD40" s="27" t="s">
        <v>698</v>
      </c>
      <c r="DE40" s="27" t="s">
        <v>698</v>
      </c>
      <c r="DF40" s="27" t="s">
        <v>698</v>
      </c>
      <c r="DG40" s="27" t="s">
        <v>698</v>
      </c>
      <c r="DH40" s="27" t="s">
        <v>698</v>
      </c>
      <c r="DI40" s="27" t="s">
        <v>698</v>
      </c>
      <c r="DJ40" s="27" t="s">
        <v>698</v>
      </c>
      <c r="DK40" s="27" t="s">
        <v>698</v>
      </c>
      <c r="DL40" s="27" t="s">
        <v>698</v>
      </c>
      <c r="DM40" s="27" t="s">
        <v>698</v>
      </c>
      <c r="DN40" s="27" t="s">
        <v>698</v>
      </c>
      <c r="DO40" s="27" t="s">
        <v>698</v>
      </c>
      <c r="DP40" s="27" t="s">
        <v>698</v>
      </c>
      <c r="DQ40" s="27" t="s">
        <v>698</v>
      </c>
      <c r="DR40" s="27" t="s">
        <v>698</v>
      </c>
      <c r="DS40" s="27" t="s">
        <v>698</v>
      </c>
      <c r="DT40" s="27" t="s">
        <v>698</v>
      </c>
      <c r="DU40" s="27" t="s">
        <v>698</v>
      </c>
      <c r="DV40" s="27" t="s">
        <v>698</v>
      </c>
      <c r="DW40" s="27" t="s">
        <v>698</v>
      </c>
      <c r="DX40" s="27" t="s">
        <v>698</v>
      </c>
      <c r="DY40" s="27" t="s">
        <v>698</v>
      </c>
      <c r="DZ40" s="27" t="s">
        <v>698</v>
      </c>
      <c r="EA40" s="27" t="s">
        <v>698</v>
      </c>
      <c r="EB40" s="27" t="s">
        <v>698</v>
      </c>
      <c r="EC40" s="27" t="s">
        <v>698</v>
      </c>
      <c r="ED40" s="27" t="s">
        <v>698</v>
      </c>
      <c r="EE40" s="27" t="s">
        <v>698</v>
      </c>
      <c r="EF40" s="27" t="s">
        <v>698</v>
      </c>
      <c r="EG40" s="27" t="s">
        <v>698</v>
      </c>
      <c r="EH40" s="27" t="s">
        <v>698</v>
      </c>
      <c r="EI40" s="27" t="s">
        <v>698</v>
      </c>
      <c r="EJ40" s="27" t="s">
        <v>698</v>
      </c>
      <c r="EK40" s="27" t="s">
        <v>698</v>
      </c>
      <c r="EL40" s="27" t="s">
        <v>698</v>
      </c>
      <c r="EM40" s="27" t="s">
        <v>698</v>
      </c>
      <c r="EN40" s="27" t="s">
        <v>698</v>
      </c>
      <c r="EO40" s="27" t="s">
        <v>698</v>
      </c>
      <c r="EP40" s="27" t="s">
        <v>698</v>
      </c>
      <c r="EQ40" s="27" t="s">
        <v>698</v>
      </c>
      <c r="ER40" s="27" t="s">
        <v>698</v>
      </c>
      <c r="ES40" s="27" t="s">
        <v>698</v>
      </c>
      <c r="ET40" s="27" t="s">
        <v>698</v>
      </c>
      <c r="EU40" s="27" t="s">
        <v>698</v>
      </c>
      <c r="EV40" s="27" t="s">
        <v>698</v>
      </c>
      <c r="EW40" s="27" t="s">
        <v>2705</v>
      </c>
      <c r="EX40" s="27" t="s">
        <v>698</v>
      </c>
      <c r="EY40" s="27" t="s">
        <v>4094</v>
      </c>
      <c r="EZ40" s="27" t="s">
        <v>4108</v>
      </c>
      <c r="FA40" s="27"/>
      <c r="FB40" s="27"/>
      <c r="FC40" s="27"/>
      <c r="FD40" s="27"/>
      <c r="FE40" s="27"/>
      <c r="FF40" s="27"/>
      <c r="FG40" s="27"/>
      <c r="FH40" s="27"/>
      <c r="FI40" s="27"/>
      <c r="FJ40" s="27"/>
    </row>
    <row r="41" spans="1:166" x14ac:dyDescent="0.25">
      <c r="A41" s="27"/>
      <c r="B41" s="20" t="s">
        <v>2599</v>
      </c>
      <c r="C41" s="20" t="str">
        <f t="shared" si="0"/>
        <v>IZ003006005002000000000000000000000000</v>
      </c>
      <c r="D41" s="23" t="s">
        <v>4088</v>
      </c>
      <c r="E41" s="23" t="s">
        <v>710</v>
      </c>
      <c r="F41" s="23" t="s">
        <v>715</v>
      </c>
      <c r="G41" s="23" t="s">
        <v>713</v>
      </c>
      <c r="H41" s="23" t="s">
        <v>707</v>
      </c>
      <c r="I41" s="23" t="s">
        <v>697</v>
      </c>
      <c r="J41" s="23" t="s">
        <v>697</v>
      </c>
      <c r="K41" s="23" t="s">
        <v>697</v>
      </c>
      <c r="L41" s="23" t="s">
        <v>697</v>
      </c>
      <c r="M41" s="23" t="s">
        <v>697</v>
      </c>
      <c r="N41" s="23" t="s">
        <v>697</v>
      </c>
      <c r="O41" s="23" t="s">
        <v>697</v>
      </c>
      <c r="P41" s="23" t="s">
        <v>697</v>
      </c>
      <c r="Q41" s="27">
        <v>0</v>
      </c>
      <c r="R41" s="27" t="s">
        <v>704</v>
      </c>
      <c r="S41" s="27" t="s">
        <v>698</v>
      </c>
      <c r="T41" s="27" t="s">
        <v>694</v>
      </c>
      <c r="U41" s="27" t="s">
        <v>922</v>
      </c>
      <c r="V41" s="20" t="s">
        <v>4123</v>
      </c>
      <c r="W41" s="20" t="s">
        <v>905</v>
      </c>
      <c r="X41" s="20"/>
      <c r="Y41" s="20"/>
      <c r="Z41" s="20"/>
      <c r="AA41" s="27" t="s">
        <v>3608</v>
      </c>
      <c r="AB41" s="20"/>
      <c r="AC41" s="20"/>
      <c r="AD41" s="20"/>
      <c r="AE41" s="20"/>
      <c r="AF41" s="20"/>
      <c r="AG41" s="20"/>
      <c r="AH41" s="20"/>
      <c r="AI41" s="27" t="s">
        <v>4140</v>
      </c>
      <c r="AJ41" s="27" t="s">
        <v>698</v>
      </c>
      <c r="AK41" s="27" t="s">
        <v>698</v>
      </c>
      <c r="AL41" s="27" t="s">
        <v>698</v>
      </c>
      <c r="AM41" s="27" t="s">
        <v>698</v>
      </c>
      <c r="AN41" s="27" t="s">
        <v>698</v>
      </c>
      <c r="AO41" s="27" t="s">
        <v>698</v>
      </c>
      <c r="AP41" s="27" t="s">
        <v>698</v>
      </c>
      <c r="AQ41" s="27" t="s">
        <v>698</v>
      </c>
      <c r="AR41" s="27" t="s">
        <v>698</v>
      </c>
      <c r="AS41" s="27" t="s">
        <v>698</v>
      </c>
      <c r="AT41" s="27" t="s">
        <v>698</v>
      </c>
      <c r="AU41" s="27" t="s">
        <v>698</v>
      </c>
      <c r="AV41" s="27" t="s">
        <v>698</v>
      </c>
      <c r="AW41" s="27" t="s">
        <v>698</v>
      </c>
      <c r="AX41" s="27" t="s">
        <v>698</v>
      </c>
      <c r="AY41" s="27" t="s">
        <v>698</v>
      </c>
      <c r="AZ41" s="27" t="s">
        <v>698</v>
      </c>
      <c r="BA41" s="27" t="s">
        <v>698</v>
      </c>
      <c r="BB41" s="27" t="s">
        <v>698</v>
      </c>
      <c r="BC41" s="27" t="s">
        <v>698</v>
      </c>
      <c r="BD41" s="27" t="s">
        <v>698</v>
      </c>
      <c r="BE41" s="27" t="s">
        <v>698</v>
      </c>
      <c r="BF41" s="27" t="s">
        <v>698</v>
      </c>
      <c r="BG41" s="27" t="s">
        <v>698</v>
      </c>
      <c r="BH41" s="27" t="s">
        <v>698</v>
      </c>
      <c r="BI41" s="27" t="s">
        <v>698</v>
      </c>
      <c r="BJ41" s="27" t="s">
        <v>698</v>
      </c>
      <c r="BK41" s="27" t="s">
        <v>698</v>
      </c>
      <c r="BL41" s="27" t="s">
        <v>698</v>
      </c>
      <c r="BM41" s="27" t="s">
        <v>698</v>
      </c>
      <c r="BN41" s="27" t="s">
        <v>698</v>
      </c>
      <c r="BO41" s="27" t="s">
        <v>698</v>
      </c>
      <c r="BP41" s="27" t="s">
        <v>698</v>
      </c>
      <c r="BQ41" s="27" t="s">
        <v>698</v>
      </c>
      <c r="BR41" s="27" t="s">
        <v>698</v>
      </c>
      <c r="BS41" s="27" t="s">
        <v>698</v>
      </c>
      <c r="BT41" s="27" t="s">
        <v>698</v>
      </c>
      <c r="BU41" s="27" t="s">
        <v>698</v>
      </c>
      <c r="BV41" s="27" t="s">
        <v>704</v>
      </c>
      <c r="BW41" s="27" t="s">
        <v>698</v>
      </c>
      <c r="BX41" s="27" t="s">
        <v>698</v>
      </c>
      <c r="BY41" s="27" t="s">
        <v>698</v>
      </c>
      <c r="BZ41" s="27" t="s">
        <v>698</v>
      </c>
      <c r="CA41" s="27" t="s">
        <v>698</v>
      </c>
      <c r="CB41" s="27" t="s">
        <v>698</v>
      </c>
      <c r="CC41" s="27" t="s">
        <v>698</v>
      </c>
      <c r="CD41" s="27" t="s">
        <v>698</v>
      </c>
      <c r="CE41" s="27" t="s">
        <v>698</v>
      </c>
      <c r="CF41" s="27" t="s">
        <v>698</v>
      </c>
      <c r="CG41" s="27" t="s">
        <v>698</v>
      </c>
      <c r="CH41" s="27" t="s">
        <v>698</v>
      </c>
      <c r="CI41" s="27" t="s">
        <v>698</v>
      </c>
      <c r="CJ41" s="27" t="s">
        <v>698</v>
      </c>
      <c r="CK41" s="27" t="s">
        <v>698</v>
      </c>
      <c r="CL41" s="27" t="s">
        <v>698</v>
      </c>
      <c r="CM41" s="27" t="s">
        <v>698</v>
      </c>
      <c r="CN41" s="27" t="s">
        <v>698</v>
      </c>
      <c r="CO41" s="27" t="s">
        <v>698</v>
      </c>
      <c r="CP41" s="27" t="s">
        <v>698</v>
      </c>
      <c r="CQ41" s="27" t="s">
        <v>698</v>
      </c>
      <c r="CR41" s="27" t="s">
        <v>698</v>
      </c>
      <c r="CS41" s="27" t="s">
        <v>698</v>
      </c>
      <c r="CT41" s="27" t="s">
        <v>698</v>
      </c>
      <c r="CU41" s="27" t="s">
        <v>698</v>
      </c>
      <c r="CV41" s="27" t="s">
        <v>698</v>
      </c>
      <c r="CW41" s="27" t="s">
        <v>698</v>
      </c>
      <c r="CX41" s="27" t="s">
        <v>698</v>
      </c>
      <c r="CY41" s="27" t="s">
        <v>698</v>
      </c>
      <c r="CZ41" s="27" t="s">
        <v>698</v>
      </c>
      <c r="DA41" s="27" t="s">
        <v>698</v>
      </c>
      <c r="DB41" s="27" t="s">
        <v>698</v>
      </c>
      <c r="DC41" s="27" t="s">
        <v>698</v>
      </c>
      <c r="DD41" s="27" t="s">
        <v>698</v>
      </c>
      <c r="DE41" s="27" t="s">
        <v>698</v>
      </c>
      <c r="DF41" s="27" t="s">
        <v>698</v>
      </c>
      <c r="DG41" s="27" t="s">
        <v>698</v>
      </c>
      <c r="DH41" s="27" t="s">
        <v>698</v>
      </c>
      <c r="DI41" s="27" t="s">
        <v>698</v>
      </c>
      <c r="DJ41" s="27" t="s">
        <v>698</v>
      </c>
      <c r="DK41" s="27" t="s">
        <v>698</v>
      </c>
      <c r="DL41" s="27" t="s">
        <v>698</v>
      </c>
      <c r="DM41" s="27" t="s">
        <v>698</v>
      </c>
      <c r="DN41" s="27" t="s">
        <v>698</v>
      </c>
      <c r="DO41" s="27" t="s">
        <v>698</v>
      </c>
      <c r="DP41" s="27" t="s">
        <v>698</v>
      </c>
      <c r="DQ41" s="27" t="s">
        <v>698</v>
      </c>
      <c r="DR41" s="27" t="s">
        <v>698</v>
      </c>
      <c r="DS41" s="27" t="s">
        <v>698</v>
      </c>
      <c r="DT41" s="27" t="s">
        <v>698</v>
      </c>
      <c r="DU41" s="27" t="s">
        <v>698</v>
      </c>
      <c r="DV41" s="27" t="s">
        <v>698</v>
      </c>
      <c r="DW41" s="27" t="s">
        <v>698</v>
      </c>
      <c r="DX41" s="27" t="s">
        <v>698</v>
      </c>
      <c r="DY41" s="27" t="s">
        <v>698</v>
      </c>
      <c r="DZ41" s="27" t="s">
        <v>698</v>
      </c>
      <c r="EA41" s="27" t="s">
        <v>698</v>
      </c>
      <c r="EB41" s="27" t="s">
        <v>698</v>
      </c>
      <c r="EC41" s="27" t="s">
        <v>698</v>
      </c>
      <c r="ED41" s="27" t="s">
        <v>698</v>
      </c>
      <c r="EE41" s="27" t="s">
        <v>698</v>
      </c>
      <c r="EF41" s="27" t="s">
        <v>698</v>
      </c>
      <c r="EG41" s="27" t="s">
        <v>698</v>
      </c>
      <c r="EH41" s="27" t="s">
        <v>698</v>
      </c>
      <c r="EI41" s="27" t="s">
        <v>698</v>
      </c>
      <c r="EJ41" s="27" t="s">
        <v>698</v>
      </c>
      <c r="EK41" s="27" t="s">
        <v>698</v>
      </c>
      <c r="EL41" s="27" t="s">
        <v>698</v>
      </c>
      <c r="EM41" s="27" t="s">
        <v>698</v>
      </c>
      <c r="EN41" s="27" t="s">
        <v>698</v>
      </c>
      <c r="EO41" s="27" t="s">
        <v>698</v>
      </c>
      <c r="EP41" s="27" t="s">
        <v>698</v>
      </c>
      <c r="EQ41" s="27" t="s">
        <v>698</v>
      </c>
      <c r="ER41" s="27" t="s">
        <v>698</v>
      </c>
      <c r="ES41" s="27" t="s">
        <v>698</v>
      </c>
      <c r="ET41" s="27" t="s">
        <v>698</v>
      </c>
      <c r="EU41" s="27" t="s">
        <v>698</v>
      </c>
      <c r="EV41" s="27" t="s">
        <v>698</v>
      </c>
      <c r="EW41" s="27" t="s">
        <v>4096</v>
      </c>
      <c r="EX41" s="27" t="s">
        <v>698</v>
      </c>
      <c r="EY41" s="27" t="s">
        <v>1176</v>
      </c>
      <c r="EZ41" s="27" t="s">
        <v>4110</v>
      </c>
      <c r="FA41" s="27" t="s">
        <v>1179</v>
      </c>
      <c r="FB41" s="27"/>
      <c r="FC41" s="27"/>
      <c r="FD41" s="27"/>
      <c r="FE41" s="27"/>
      <c r="FF41" s="27"/>
      <c r="FG41" s="27"/>
      <c r="FH41" s="27"/>
      <c r="FI41" s="27"/>
      <c r="FJ41" s="27"/>
    </row>
    <row r="42" spans="1:166" x14ac:dyDescent="0.25">
      <c r="A42" s="27"/>
      <c r="B42" s="27" t="s">
        <v>2599</v>
      </c>
      <c r="C42" s="27" t="str">
        <f t="shared" si="0"/>
        <v>IZ003006006000000000000000000000000000</v>
      </c>
      <c r="D42" s="23" t="s">
        <v>4088</v>
      </c>
      <c r="E42" s="23" t="s">
        <v>710</v>
      </c>
      <c r="F42" s="23" t="s">
        <v>715</v>
      </c>
      <c r="G42" s="23" t="s">
        <v>715</v>
      </c>
      <c r="H42" s="23" t="s">
        <v>697</v>
      </c>
      <c r="I42" s="23" t="s">
        <v>697</v>
      </c>
      <c r="J42" s="23" t="s">
        <v>697</v>
      </c>
      <c r="K42" s="23" t="s">
        <v>697</v>
      </c>
      <c r="L42" s="23" t="s">
        <v>697</v>
      </c>
      <c r="M42" s="23" t="s">
        <v>697</v>
      </c>
      <c r="N42" s="23" t="s">
        <v>697</v>
      </c>
      <c r="O42" s="23" t="s">
        <v>697</v>
      </c>
      <c r="P42" s="23" t="s">
        <v>697</v>
      </c>
      <c r="Q42" s="27">
        <v>0</v>
      </c>
      <c r="R42" s="27" t="s">
        <v>698</v>
      </c>
      <c r="S42" s="27" t="s">
        <v>698</v>
      </c>
      <c r="T42" s="27" t="s">
        <v>694</v>
      </c>
      <c r="U42" s="27" t="s">
        <v>922</v>
      </c>
      <c r="V42" s="20" t="s">
        <v>4123</v>
      </c>
      <c r="W42" s="27" t="s">
        <v>905</v>
      </c>
      <c r="X42" s="27"/>
      <c r="Y42" s="27"/>
      <c r="Z42" s="27" t="s">
        <v>4141</v>
      </c>
      <c r="AA42" s="27"/>
      <c r="AB42" s="27"/>
      <c r="AC42" s="27"/>
      <c r="AD42" s="27"/>
      <c r="AE42" s="27"/>
      <c r="AF42" s="27"/>
      <c r="AG42" s="27"/>
      <c r="AH42" s="27"/>
      <c r="AI42" s="27" t="s">
        <v>4142</v>
      </c>
      <c r="AJ42" s="27" t="s">
        <v>694</v>
      </c>
      <c r="AK42" s="27" t="s">
        <v>694</v>
      </c>
      <c r="AL42" s="27" t="s">
        <v>694</v>
      </c>
      <c r="AM42" s="27" t="s">
        <v>694</v>
      </c>
      <c r="AN42" s="27" t="s">
        <v>694</v>
      </c>
      <c r="AO42" s="27" t="s">
        <v>694</v>
      </c>
      <c r="AP42" s="27" t="s">
        <v>694</v>
      </c>
      <c r="AQ42" s="27" t="s">
        <v>694</v>
      </c>
      <c r="AR42" s="27" t="s">
        <v>694</v>
      </c>
      <c r="AS42" s="27" t="s">
        <v>694</v>
      </c>
      <c r="AT42" s="27" t="s">
        <v>694</v>
      </c>
      <c r="AU42" s="27" t="s">
        <v>694</v>
      </c>
      <c r="AV42" s="27" t="s">
        <v>694</v>
      </c>
      <c r="AW42" s="27" t="s">
        <v>694</v>
      </c>
      <c r="AX42" s="27" t="s">
        <v>694</v>
      </c>
      <c r="AY42" s="27" t="s">
        <v>694</v>
      </c>
      <c r="AZ42" s="27" t="s">
        <v>694</v>
      </c>
      <c r="BA42" s="27" t="s">
        <v>694</v>
      </c>
      <c r="BB42" s="27" t="s">
        <v>694</v>
      </c>
      <c r="BC42" s="27" t="s">
        <v>694</v>
      </c>
      <c r="BD42" s="27" t="s">
        <v>694</v>
      </c>
      <c r="BE42" s="27" t="s">
        <v>694</v>
      </c>
      <c r="BF42" s="27" t="s">
        <v>694</v>
      </c>
      <c r="BG42" s="27" t="s">
        <v>694</v>
      </c>
      <c r="BH42" s="27" t="s">
        <v>694</v>
      </c>
      <c r="BI42" s="27" t="s">
        <v>694</v>
      </c>
      <c r="BJ42" s="27" t="s">
        <v>694</v>
      </c>
      <c r="BK42" s="27" t="s">
        <v>694</v>
      </c>
      <c r="BL42" s="27" t="s">
        <v>694</v>
      </c>
      <c r="BM42" s="27" t="s">
        <v>694</v>
      </c>
      <c r="BN42" s="27" t="s">
        <v>694</v>
      </c>
      <c r="BO42" s="27" t="s">
        <v>694</v>
      </c>
      <c r="BP42" s="27" t="s">
        <v>694</v>
      </c>
      <c r="BQ42" s="27" t="s">
        <v>694</v>
      </c>
      <c r="BR42" s="27" t="s">
        <v>694</v>
      </c>
      <c r="BS42" s="27" t="s">
        <v>694</v>
      </c>
      <c r="BT42" s="27" t="s">
        <v>694</v>
      </c>
      <c r="BU42" s="27" t="s">
        <v>694</v>
      </c>
      <c r="BV42" s="27" t="s">
        <v>694</v>
      </c>
      <c r="BW42" s="27" t="s">
        <v>694</v>
      </c>
      <c r="BX42" s="27" t="s">
        <v>694</v>
      </c>
      <c r="BY42" s="27" t="s">
        <v>694</v>
      </c>
      <c r="BZ42" s="27" t="s">
        <v>694</v>
      </c>
      <c r="CA42" s="27" t="s">
        <v>694</v>
      </c>
      <c r="CB42" s="27" t="s">
        <v>694</v>
      </c>
      <c r="CC42" s="27" t="s">
        <v>694</v>
      </c>
      <c r="CD42" s="27" t="s">
        <v>694</v>
      </c>
      <c r="CE42" s="27" t="s">
        <v>694</v>
      </c>
      <c r="CF42" s="27" t="s">
        <v>694</v>
      </c>
      <c r="CG42" s="27" t="s">
        <v>694</v>
      </c>
      <c r="CH42" s="27" t="s">
        <v>694</v>
      </c>
      <c r="CI42" s="27" t="s">
        <v>694</v>
      </c>
      <c r="CJ42" s="27" t="s">
        <v>694</v>
      </c>
      <c r="CK42" s="27" t="s">
        <v>694</v>
      </c>
      <c r="CL42" s="27" t="s">
        <v>694</v>
      </c>
      <c r="CM42" s="27" t="s">
        <v>694</v>
      </c>
      <c r="CN42" s="27" t="s">
        <v>694</v>
      </c>
      <c r="CO42" s="27" t="s">
        <v>694</v>
      </c>
      <c r="CP42" s="27" t="s">
        <v>694</v>
      </c>
      <c r="CQ42" s="27" t="s">
        <v>694</v>
      </c>
      <c r="CR42" s="27" t="s">
        <v>694</v>
      </c>
      <c r="CS42" s="27" t="s">
        <v>694</v>
      </c>
      <c r="CT42" s="27" t="s">
        <v>694</v>
      </c>
      <c r="CU42" s="27" t="s">
        <v>694</v>
      </c>
      <c r="CV42" s="27" t="s">
        <v>694</v>
      </c>
      <c r="CW42" s="27" t="s">
        <v>694</v>
      </c>
      <c r="CX42" s="27" t="s">
        <v>694</v>
      </c>
      <c r="CY42" s="27" t="s">
        <v>694</v>
      </c>
      <c r="CZ42" s="27" t="s">
        <v>694</v>
      </c>
      <c r="DA42" s="27" t="s">
        <v>694</v>
      </c>
      <c r="DB42" s="27" t="s">
        <v>694</v>
      </c>
      <c r="DC42" s="27" t="s">
        <v>694</v>
      </c>
      <c r="DD42" s="27" t="s">
        <v>694</v>
      </c>
      <c r="DE42" s="27" t="s">
        <v>694</v>
      </c>
      <c r="DF42" s="27" t="s">
        <v>694</v>
      </c>
      <c r="DG42" s="27" t="s">
        <v>694</v>
      </c>
      <c r="DH42" s="27" t="s">
        <v>694</v>
      </c>
      <c r="DI42" s="27" t="s">
        <v>694</v>
      </c>
      <c r="DJ42" s="27" t="s">
        <v>694</v>
      </c>
      <c r="DK42" s="27" t="s">
        <v>694</v>
      </c>
      <c r="DL42" s="27" t="s">
        <v>694</v>
      </c>
      <c r="DM42" s="27" t="s">
        <v>694</v>
      </c>
      <c r="DN42" s="27" t="s">
        <v>694</v>
      </c>
      <c r="DO42" s="27" t="s">
        <v>694</v>
      </c>
      <c r="DP42" s="27" t="s">
        <v>694</v>
      </c>
      <c r="DQ42" s="27" t="s">
        <v>694</v>
      </c>
      <c r="DR42" s="27" t="s">
        <v>694</v>
      </c>
      <c r="DS42" s="27" t="s">
        <v>694</v>
      </c>
      <c r="DT42" s="27" t="s">
        <v>694</v>
      </c>
      <c r="DU42" s="27" t="s">
        <v>694</v>
      </c>
      <c r="DV42" s="27" t="s">
        <v>694</v>
      </c>
      <c r="DW42" s="27" t="s">
        <v>694</v>
      </c>
      <c r="DX42" s="27" t="s">
        <v>694</v>
      </c>
      <c r="DY42" s="27" t="s">
        <v>694</v>
      </c>
      <c r="DZ42" s="27" t="s">
        <v>694</v>
      </c>
      <c r="EA42" s="27" t="s">
        <v>694</v>
      </c>
      <c r="EB42" s="27" t="s">
        <v>694</v>
      </c>
      <c r="EC42" s="27" t="s">
        <v>694</v>
      </c>
      <c r="ED42" s="27" t="s">
        <v>694</v>
      </c>
      <c r="EE42" s="27" t="s">
        <v>694</v>
      </c>
      <c r="EF42" s="27" t="s">
        <v>694</v>
      </c>
      <c r="EG42" s="27" t="s">
        <v>694</v>
      </c>
      <c r="EH42" s="27" t="s">
        <v>694</v>
      </c>
      <c r="EI42" s="27" t="s">
        <v>694</v>
      </c>
      <c r="EJ42" s="27" t="s">
        <v>694</v>
      </c>
      <c r="EK42" s="27" t="s">
        <v>694</v>
      </c>
      <c r="EL42" s="27" t="s">
        <v>694</v>
      </c>
      <c r="EM42" s="27" t="s">
        <v>694</v>
      </c>
      <c r="EN42" s="27" t="s">
        <v>694</v>
      </c>
      <c r="EO42" s="27" t="s">
        <v>694</v>
      </c>
      <c r="EP42" s="27" t="s">
        <v>694</v>
      </c>
      <c r="EQ42" s="27" t="s">
        <v>694</v>
      </c>
      <c r="ER42" s="27" t="s">
        <v>694</v>
      </c>
      <c r="ES42" s="27" t="s">
        <v>694</v>
      </c>
      <c r="ET42" s="27" t="s">
        <v>694</v>
      </c>
      <c r="EU42" s="27" t="s">
        <v>694</v>
      </c>
      <c r="EV42" s="27" t="s">
        <v>694</v>
      </c>
      <c r="EW42" s="27" t="s">
        <v>698</v>
      </c>
      <c r="EX42" s="27" t="s">
        <v>698</v>
      </c>
      <c r="EY42" s="27" t="s">
        <v>698</v>
      </c>
      <c r="EZ42" s="27" t="s">
        <v>698</v>
      </c>
      <c r="FA42" s="27" t="s">
        <v>694</v>
      </c>
      <c r="FB42" s="27"/>
      <c r="FC42" s="27"/>
      <c r="FD42" s="27"/>
      <c r="FE42" s="27"/>
      <c r="FF42" s="27"/>
      <c r="FG42" s="27"/>
      <c r="FH42" s="27"/>
      <c r="FI42" s="27"/>
      <c r="FJ42" s="27"/>
    </row>
    <row r="43" spans="1:166" x14ac:dyDescent="0.25">
      <c r="A43" s="27"/>
      <c r="B43" s="20" t="s">
        <v>2599</v>
      </c>
      <c r="C43" s="20" t="str">
        <f t="shared" si="0"/>
        <v>IZ003006006001000000000000000000000000</v>
      </c>
      <c r="D43" s="23" t="s">
        <v>4088</v>
      </c>
      <c r="E43" s="23" t="s">
        <v>710</v>
      </c>
      <c r="F43" s="23" t="s">
        <v>715</v>
      </c>
      <c r="G43" s="23" t="s">
        <v>715</v>
      </c>
      <c r="H43" s="23" t="s">
        <v>702</v>
      </c>
      <c r="I43" s="23" t="s">
        <v>697</v>
      </c>
      <c r="J43" s="23" t="s">
        <v>697</v>
      </c>
      <c r="K43" s="23" t="s">
        <v>697</v>
      </c>
      <c r="L43" s="23" t="s">
        <v>697</v>
      </c>
      <c r="M43" s="23" t="s">
        <v>697</v>
      </c>
      <c r="N43" s="23" t="s">
        <v>697</v>
      </c>
      <c r="O43" s="23" t="s">
        <v>697</v>
      </c>
      <c r="P43" s="23" t="s">
        <v>697</v>
      </c>
      <c r="Q43" s="27">
        <v>0</v>
      </c>
      <c r="R43" s="27" t="s">
        <v>704</v>
      </c>
      <c r="S43" s="27" t="s">
        <v>698</v>
      </c>
      <c r="T43" s="27" t="s">
        <v>694</v>
      </c>
      <c r="U43" s="27" t="s">
        <v>922</v>
      </c>
      <c r="V43" s="20" t="s">
        <v>4123</v>
      </c>
      <c r="W43" s="20" t="s">
        <v>905</v>
      </c>
      <c r="X43" s="20"/>
      <c r="Y43" s="20"/>
      <c r="Z43" s="20"/>
      <c r="AA43" s="27" t="s">
        <v>4101</v>
      </c>
      <c r="AB43" s="20"/>
      <c r="AC43" s="20"/>
      <c r="AD43" s="20"/>
      <c r="AE43" s="20"/>
      <c r="AF43" s="20"/>
      <c r="AG43" s="20"/>
      <c r="AH43" s="20"/>
      <c r="AI43" s="27" t="s">
        <v>4143</v>
      </c>
      <c r="AJ43" s="27" t="s">
        <v>698</v>
      </c>
      <c r="AK43" s="27" t="s">
        <v>698</v>
      </c>
      <c r="AL43" s="27" t="s">
        <v>698</v>
      </c>
      <c r="AM43" s="27" t="s">
        <v>698</v>
      </c>
      <c r="AN43" s="27" t="s">
        <v>698</v>
      </c>
      <c r="AO43" s="27" t="s">
        <v>698</v>
      </c>
      <c r="AP43" s="27" t="s">
        <v>698</v>
      </c>
      <c r="AQ43" s="27" t="s">
        <v>698</v>
      </c>
      <c r="AR43" s="27" t="s">
        <v>698</v>
      </c>
      <c r="AS43" s="27" t="s">
        <v>698</v>
      </c>
      <c r="AT43" s="27" t="s">
        <v>698</v>
      </c>
      <c r="AU43" s="27" t="s">
        <v>698</v>
      </c>
      <c r="AV43" s="27" t="s">
        <v>698</v>
      </c>
      <c r="AW43" s="27" t="s">
        <v>698</v>
      </c>
      <c r="AX43" s="27" t="s">
        <v>698</v>
      </c>
      <c r="AY43" s="27" t="s">
        <v>698</v>
      </c>
      <c r="AZ43" s="27" t="s">
        <v>698</v>
      </c>
      <c r="BA43" s="27" t="s">
        <v>698</v>
      </c>
      <c r="BB43" s="27" t="s">
        <v>698</v>
      </c>
      <c r="BC43" s="27" t="s">
        <v>698</v>
      </c>
      <c r="BD43" s="27" t="s">
        <v>698</v>
      </c>
      <c r="BE43" s="27" t="s">
        <v>698</v>
      </c>
      <c r="BF43" s="27" t="s">
        <v>698</v>
      </c>
      <c r="BG43" s="27" t="s">
        <v>698</v>
      </c>
      <c r="BH43" s="27" t="s">
        <v>698</v>
      </c>
      <c r="BI43" s="27" t="s">
        <v>698</v>
      </c>
      <c r="BJ43" s="27" t="s">
        <v>698</v>
      </c>
      <c r="BK43" s="27" t="s">
        <v>698</v>
      </c>
      <c r="BL43" s="27" t="s">
        <v>698</v>
      </c>
      <c r="BM43" s="27" t="s">
        <v>698</v>
      </c>
      <c r="BN43" s="27" t="s">
        <v>698</v>
      </c>
      <c r="BO43" s="27" t="s">
        <v>698</v>
      </c>
      <c r="BP43" s="27" t="s">
        <v>698</v>
      </c>
      <c r="BQ43" s="27" t="s">
        <v>698</v>
      </c>
      <c r="BR43" s="27" t="s">
        <v>698</v>
      </c>
      <c r="BS43" s="27" t="s">
        <v>698</v>
      </c>
      <c r="BT43" s="27" t="s">
        <v>698</v>
      </c>
      <c r="BU43" s="27" t="s">
        <v>698</v>
      </c>
      <c r="BV43" s="27" t="s">
        <v>704</v>
      </c>
      <c r="BW43" s="27" t="s">
        <v>698</v>
      </c>
      <c r="BX43" s="27" t="s">
        <v>698</v>
      </c>
      <c r="BY43" s="27" t="s">
        <v>698</v>
      </c>
      <c r="BZ43" s="27" t="s">
        <v>698</v>
      </c>
      <c r="CA43" s="27" t="s">
        <v>698</v>
      </c>
      <c r="CB43" s="27" t="s">
        <v>698</v>
      </c>
      <c r="CC43" s="27" t="s">
        <v>698</v>
      </c>
      <c r="CD43" s="27" t="s">
        <v>698</v>
      </c>
      <c r="CE43" s="27" t="s">
        <v>698</v>
      </c>
      <c r="CF43" s="27" t="s">
        <v>698</v>
      </c>
      <c r="CG43" s="27" t="s">
        <v>698</v>
      </c>
      <c r="CH43" s="27" t="s">
        <v>698</v>
      </c>
      <c r="CI43" s="27" t="s">
        <v>698</v>
      </c>
      <c r="CJ43" s="27" t="s">
        <v>698</v>
      </c>
      <c r="CK43" s="27" t="s">
        <v>698</v>
      </c>
      <c r="CL43" s="27" t="s">
        <v>698</v>
      </c>
      <c r="CM43" s="27" t="s">
        <v>698</v>
      </c>
      <c r="CN43" s="27" t="s">
        <v>698</v>
      </c>
      <c r="CO43" s="27" t="s">
        <v>698</v>
      </c>
      <c r="CP43" s="27" t="s">
        <v>698</v>
      </c>
      <c r="CQ43" s="27" t="s">
        <v>698</v>
      </c>
      <c r="CR43" s="27" t="s">
        <v>698</v>
      </c>
      <c r="CS43" s="27" t="s">
        <v>698</v>
      </c>
      <c r="CT43" s="27" t="s">
        <v>698</v>
      </c>
      <c r="CU43" s="27" t="s">
        <v>698</v>
      </c>
      <c r="CV43" s="27" t="s">
        <v>698</v>
      </c>
      <c r="CW43" s="27" t="s">
        <v>698</v>
      </c>
      <c r="CX43" s="27" t="s">
        <v>698</v>
      </c>
      <c r="CY43" s="27" t="s">
        <v>698</v>
      </c>
      <c r="CZ43" s="27" t="s">
        <v>698</v>
      </c>
      <c r="DA43" s="27" t="s">
        <v>698</v>
      </c>
      <c r="DB43" s="27" t="s">
        <v>698</v>
      </c>
      <c r="DC43" s="27" t="s">
        <v>698</v>
      </c>
      <c r="DD43" s="27" t="s">
        <v>698</v>
      </c>
      <c r="DE43" s="27" t="s">
        <v>698</v>
      </c>
      <c r="DF43" s="27" t="s">
        <v>698</v>
      </c>
      <c r="DG43" s="27" t="s">
        <v>698</v>
      </c>
      <c r="DH43" s="27" t="s">
        <v>698</v>
      </c>
      <c r="DI43" s="27" t="s">
        <v>698</v>
      </c>
      <c r="DJ43" s="27" t="s">
        <v>698</v>
      </c>
      <c r="DK43" s="27" t="s">
        <v>698</v>
      </c>
      <c r="DL43" s="27" t="s">
        <v>698</v>
      </c>
      <c r="DM43" s="27" t="s">
        <v>698</v>
      </c>
      <c r="DN43" s="27" t="s">
        <v>698</v>
      </c>
      <c r="DO43" s="27" t="s">
        <v>698</v>
      </c>
      <c r="DP43" s="27" t="s">
        <v>698</v>
      </c>
      <c r="DQ43" s="27" t="s">
        <v>698</v>
      </c>
      <c r="DR43" s="27" t="s">
        <v>698</v>
      </c>
      <c r="DS43" s="27" t="s">
        <v>698</v>
      </c>
      <c r="DT43" s="27" t="s">
        <v>698</v>
      </c>
      <c r="DU43" s="27" t="s">
        <v>698</v>
      </c>
      <c r="DV43" s="27" t="s">
        <v>698</v>
      </c>
      <c r="DW43" s="27" t="s">
        <v>698</v>
      </c>
      <c r="DX43" s="27" t="s">
        <v>698</v>
      </c>
      <c r="DY43" s="27" t="s">
        <v>698</v>
      </c>
      <c r="DZ43" s="27" t="s">
        <v>698</v>
      </c>
      <c r="EA43" s="27" t="s">
        <v>698</v>
      </c>
      <c r="EB43" s="27" t="s">
        <v>698</v>
      </c>
      <c r="EC43" s="27" t="s">
        <v>698</v>
      </c>
      <c r="ED43" s="27" t="s">
        <v>698</v>
      </c>
      <c r="EE43" s="27" t="s">
        <v>698</v>
      </c>
      <c r="EF43" s="27" t="s">
        <v>698</v>
      </c>
      <c r="EG43" s="27" t="s">
        <v>698</v>
      </c>
      <c r="EH43" s="27" t="s">
        <v>698</v>
      </c>
      <c r="EI43" s="27" t="s">
        <v>698</v>
      </c>
      <c r="EJ43" s="27" t="s">
        <v>698</v>
      </c>
      <c r="EK43" s="27" t="s">
        <v>698</v>
      </c>
      <c r="EL43" s="27" t="s">
        <v>698</v>
      </c>
      <c r="EM43" s="27" t="s">
        <v>698</v>
      </c>
      <c r="EN43" s="27" t="s">
        <v>698</v>
      </c>
      <c r="EO43" s="27" t="s">
        <v>698</v>
      </c>
      <c r="EP43" s="27" t="s">
        <v>698</v>
      </c>
      <c r="EQ43" s="27" t="s">
        <v>698</v>
      </c>
      <c r="ER43" s="27" t="s">
        <v>698</v>
      </c>
      <c r="ES43" s="27" t="s">
        <v>698</v>
      </c>
      <c r="ET43" s="27" t="s">
        <v>698</v>
      </c>
      <c r="EU43" s="27" t="s">
        <v>698</v>
      </c>
      <c r="EV43" s="27" t="s">
        <v>698</v>
      </c>
      <c r="EW43" s="27" t="s">
        <v>2705</v>
      </c>
      <c r="EX43" s="27" t="s">
        <v>698</v>
      </c>
      <c r="EY43" s="27" t="s">
        <v>4094</v>
      </c>
      <c r="EZ43" s="27" t="s">
        <v>4108</v>
      </c>
      <c r="FA43" s="27"/>
      <c r="FB43" s="27"/>
      <c r="FC43" s="27"/>
      <c r="FD43" s="27"/>
      <c r="FE43" s="27"/>
      <c r="FF43" s="27"/>
      <c r="FG43" s="27"/>
      <c r="FH43" s="27"/>
      <c r="FI43" s="27"/>
      <c r="FJ43" s="27"/>
    </row>
    <row r="44" spans="1:166" x14ac:dyDescent="0.25">
      <c r="A44" s="27"/>
      <c r="B44" s="20" t="s">
        <v>2599</v>
      </c>
      <c r="C44" s="20" t="str">
        <f t="shared" si="0"/>
        <v>IZ003006006002000000000000000000000000</v>
      </c>
      <c r="D44" s="23" t="s">
        <v>4088</v>
      </c>
      <c r="E44" s="23" t="s">
        <v>710</v>
      </c>
      <c r="F44" s="23" t="s">
        <v>715</v>
      </c>
      <c r="G44" s="23" t="s">
        <v>715</v>
      </c>
      <c r="H44" s="23" t="s">
        <v>707</v>
      </c>
      <c r="I44" s="23" t="s">
        <v>697</v>
      </c>
      <c r="J44" s="23" t="s">
        <v>697</v>
      </c>
      <c r="K44" s="23" t="s">
        <v>697</v>
      </c>
      <c r="L44" s="23" t="s">
        <v>697</v>
      </c>
      <c r="M44" s="23" t="s">
        <v>697</v>
      </c>
      <c r="N44" s="23" t="s">
        <v>697</v>
      </c>
      <c r="O44" s="23" t="s">
        <v>697</v>
      </c>
      <c r="P44" s="23" t="s">
        <v>697</v>
      </c>
      <c r="Q44" s="27">
        <v>0</v>
      </c>
      <c r="R44" s="27" t="s">
        <v>704</v>
      </c>
      <c r="S44" s="27" t="s">
        <v>698</v>
      </c>
      <c r="T44" s="27" t="s">
        <v>694</v>
      </c>
      <c r="U44" s="27" t="s">
        <v>922</v>
      </c>
      <c r="V44" s="20" t="s">
        <v>4123</v>
      </c>
      <c r="W44" s="20" t="s">
        <v>905</v>
      </c>
      <c r="X44" s="20"/>
      <c r="Y44" s="20"/>
      <c r="Z44" s="20"/>
      <c r="AA44" s="27" t="s">
        <v>3608</v>
      </c>
      <c r="AB44" s="20"/>
      <c r="AC44" s="20"/>
      <c r="AD44" s="20"/>
      <c r="AE44" s="20"/>
      <c r="AF44" s="20"/>
      <c r="AG44" s="20"/>
      <c r="AH44" s="20"/>
      <c r="AI44" s="27" t="s">
        <v>4144</v>
      </c>
      <c r="AJ44" s="27" t="s">
        <v>698</v>
      </c>
      <c r="AK44" s="27" t="s">
        <v>698</v>
      </c>
      <c r="AL44" s="27" t="s">
        <v>698</v>
      </c>
      <c r="AM44" s="27" t="s">
        <v>698</v>
      </c>
      <c r="AN44" s="27" t="s">
        <v>698</v>
      </c>
      <c r="AO44" s="27" t="s">
        <v>698</v>
      </c>
      <c r="AP44" s="27" t="s">
        <v>698</v>
      </c>
      <c r="AQ44" s="27" t="s">
        <v>698</v>
      </c>
      <c r="AR44" s="27" t="s">
        <v>698</v>
      </c>
      <c r="AS44" s="27" t="s">
        <v>698</v>
      </c>
      <c r="AT44" s="27" t="s">
        <v>698</v>
      </c>
      <c r="AU44" s="27" t="s">
        <v>698</v>
      </c>
      <c r="AV44" s="27" t="s">
        <v>698</v>
      </c>
      <c r="AW44" s="27" t="s">
        <v>698</v>
      </c>
      <c r="AX44" s="27" t="s">
        <v>698</v>
      </c>
      <c r="AY44" s="27" t="s">
        <v>698</v>
      </c>
      <c r="AZ44" s="27" t="s">
        <v>698</v>
      </c>
      <c r="BA44" s="27" t="s">
        <v>698</v>
      </c>
      <c r="BB44" s="27" t="s">
        <v>698</v>
      </c>
      <c r="BC44" s="27" t="s">
        <v>698</v>
      </c>
      <c r="BD44" s="27" t="s">
        <v>698</v>
      </c>
      <c r="BE44" s="27" t="s">
        <v>698</v>
      </c>
      <c r="BF44" s="27" t="s">
        <v>698</v>
      </c>
      <c r="BG44" s="27" t="s">
        <v>698</v>
      </c>
      <c r="BH44" s="27" t="s">
        <v>698</v>
      </c>
      <c r="BI44" s="27" t="s">
        <v>698</v>
      </c>
      <c r="BJ44" s="27" t="s">
        <v>698</v>
      </c>
      <c r="BK44" s="27" t="s">
        <v>698</v>
      </c>
      <c r="BL44" s="27" t="s">
        <v>698</v>
      </c>
      <c r="BM44" s="27" t="s">
        <v>698</v>
      </c>
      <c r="BN44" s="27" t="s">
        <v>698</v>
      </c>
      <c r="BO44" s="27" t="s">
        <v>698</v>
      </c>
      <c r="BP44" s="27" t="s">
        <v>698</v>
      </c>
      <c r="BQ44" s="27" t="s">
        <v>698</v>
      </c>
      <c r="BR44" s="27" t="s">
        <v>698</v>
      </c>
      <c r="BS44" s="27" t="s">
        <v>698</v>
      </c>
      <c r="BT44" s="27" t="s">
        <v>698</v>
      </c>
      <c r="BU44" s="27" t="s">
        <v>698</v>
      </c>
      <c r="BV44" s="27" t="s">
        <v>704</v>
      </c>
      <c r="BW44" s="27" t="s">
        <v>698</v>
      </c>
      <c r="BX44" s="27" t="s">
        <v>698</v>
      </c>
      <c r="BY44" s="27" t="s">
        <v>698</v>
      </c>
      <c r="BZ44" s="27" t="s">
        <v>698</v>
      </c>
      <c r="CA44" s="27" t="s">
        <v>698</v>
      </c>
      <c r="CB44" s="27" t="s">
        <v>698</v>
      </c>
      <c r="CC44" s="27" t="s">
        <v>698</v>
      </c>
      <c r="CD44" s="27" t="s">
        <v>698</v>
      </c>
      <c r="CE44" s="27" t="s">
        <v>698</v>
      </c>
      <c r="CF44" s="27" t="s">
        <v>698</v>
      </c>
      <c r="CG44" s="27" t="s">
        <v>698</v>
      </c>
      <c r="CH44" s="27" t="s">
        <v>698</v>
      </c>
      <c r="CI44" s="27" t="s">
        <v>698</v>
      </c>
      <c r="CJ44" s="27" t="s">
        <v>698</v>
      </c>
      <c r="CK44" s="27" t="s">
        <v>698</v>
      </c>
      <c r="CL44" s="27" t="s">
        <v>698</v>
      </c>
      <c r="CM44" s="27" t="s">
        <v>698</v>
      </c>
      <c r="CN44" s="27" t="s">
        <v>698</v>
      </c>
      <c r="CO44" s="27" t="s">
        <v>698</v>
      </c>
      <c r="CP44" s="27" t="s">
        <v>698</v>
      </c>
      <c r="CQ44" s="27" t="s">
        <v>698</v>
      </c>
      <c r="CR44" s="27" t="s">
        <v>698</v>
      </c>
      <c r="CS44" s="27" t="s">
        <v>698</v>
      </c>
      <c r="CT44" s="27" t="s">
        <v>698</v>
      </c>
      <c r="CU44" s="27" t="s">
        <v>698</v>
      </c>
      <c r="CV44" s="27" t="s">
        <v>698</v>
      </c>
      <c r="CW44" s="27" t="s">
        <v>698</v>
      </c>
      <c r="CX44" s="27" t="s">
        <v>698</v>
      </c>
      <c r="CY44" s="27" t="s">
        <v>698</v>
      </c>
      <c r="CZ44" s="27" t="s">
        <v>698</v>
      </c>
      <c r="DA44" s="27" t="s">
        <v>698</v>
      </c>
      <c r="DB44" s="27" t="s">
        <v>698</v>
      </c>
      <c r="DC44" s="27" t="s">
        <v>698</v>
      </c>
      <c r="DD44" s="27" t="s">
        <v>698</v>
      </c>
      <c r="DE44" s="27" t="s">
        <v>698</v>
      </c>
      <c r="DF44" s="27" t="s">
        <v>698</v>
      </c>
      <c r="DG44" s="27" t="s">
        <v>698</v>
      </c>
      <c r="DH44" s="27" t="s">
        <v>698</v>
      </c>
      <c r="DI44" s="27" t="s">
        <v>698</v>
      </c>
      <c r="DJ44" s="27" t="s">
        <v>698</v>
      </c>
      <c r="DK44" s="27" t="s">
        <v>698</v>
      </c>
      <c r="DL44" s="27" t="s">
        <v>698</v>
      </c>
      <c r="DM44" s="27" t="s">
        <v>698</v>
      </c>
      <c r="DN44" s="27" t="s">
        <v>698</v>
      </c>
      <c r="DO44" s="27" t="s">
        <v>698</v>
      </c>
      <c r="DP44" s="27" t="s">
        <v>698</v>
      </c>
      <c r="DQ44" s="27" t="s">
        <v>698</v>
      </c>
      <c r="DR44" s="27" t="s">
        <v>698</v>
      </c>
      <c r="DS44" s="27" t="s">
        <v>698</v>
      </c>
      <c r="DT44" s="27" t="s">
        <v>698</v>
      </c>
      <c r="DU44" s="27" t="s">
        <v>698</v>
      </c>
      <c r="DV44" s="27" t="s">
        <v>698</v>
      </c>
      <c r="DW44" s="27" t="s">
        <v>698</v>
      </c>
      <c r="DX44" s="27" t="s">
        <v>698</v>
      </c>
      <c r="DY44" s="27" t="s">
        <v>698</v>
      </c>
      <c r="DZ44" s="27" t="s">
        <v>698</v>
      </c>
      <c r="EA44" s="27" t="s">
        <v>698</v>
      </c>
      <c r="EB44" s="27" t="s">
        <v>698</v>
      </c>
      <c r="EC44" s="27" t="s">
        <v>698</v>
      </c>
      <c r="ED44" s="27" t="s">
        <v>698</v>
      </c>
      <c r="EE44" s="27" t="s">
        <v>698</v>
      </c>
      <c r="EF44" s="27" t="s">
        <v>698</v>
      </c>
      <c r="EG44" s="27" t="s">
        <v>698</v>
      </c>
      <c r="EH44" s="27" t="s">
        <v>698</v>
      </c>
      <c r="EI44" s="27" t="s">
        <v>698</v>
      </c>
      <c r="EJ44" s="27" t="s">
        <v>698</v>
      </c>
      <c r="EK44" s="27" t="s">
        <v>698</v>
      </c>
      <c r="EL44" s="27" t="s">
        <v>698</v>
      </c>
      <c r="EM44" s="27" t="s">
        <v>698</v>
      </c>
      <c r="EN44" s="27" t="s">
        <v>698</v>
      </c>
      <c r="EO44" s="27" t="s">
        <v>698</v>
      </c>
      <c r="EP44" s="27" t="s">
        <v>698</v>
      </c>
      <c r="EQ44" s="27" t="s">
        <v>698</v>
      </c>
      <c r="ER44" s="27" t="s">
        <v>698</v>
      </c>
      <c r="ES44" s="27" t="s">
        <v>698</v>
      </c>
      <c r="ET44" s="27" t="s">
        <v>698</v>
      </c>
      <c r="EU44" s="27" t="s">
        <v>698</v>
      </c>
      <c r="EV44" s="27" t="s">
        <v>698</v>
      </c>
      <c r="EW44" s="27" t="s">
        <v>4096</v>
      </c>
      <c r="EX44" s="27" t="s">
        <v>698</v>
      </c>
      <c r="EY44" s="27" t="s">
        <v>1176</v>
      </c>
      <c r="EZ44" s="27" t="s">
        <v>4110</v>
      </c>
      <c r="FA44" s="27" t="s">
        <v>1179</v>
      </c>
      <c r="FB44" s="27"/>
      <c r="FC44" s="27"/>
      <c r="FD44" s="27"/>
      <c r="FE44" s="27"/>
      <c r="FF44" s="27"/>
      <c r="FG44" s="27"/>
      <c r="FH44" s="27"/>
      <c r="FI44" s="27"/>
      <c r="FJ44" s="27"/>
    </row>
    <row r="45" spans="1:166" x14ac:dyDescent="0.25">
      <c r="A45" s="27"/>
      <c r="B45" s="20" t="s">
        <v>2599</v>
      </c>
      <c r="C45" s="20" t="str">
        <f t="shared" si="0"/>
        <v>IZ003006007000000000000000000000000000</v>
      </c>
      <c r="D45" s="23" t="s">
        <v>4088</v>
      </c>
      <c r="E45" s="23" t="s">
        <v>710</v>
      </c>
      <c r="F45" s="23" t="s">
        <v>715</v>
      </c>
      <c r="G45" s="23" t="s">
        <v>718</v>
      </c>
      <c r="H45" s="23" t="s">
        <v>697</v>
      </c>
      <c r="I45" s="23" t="s">
        <v>697</v>
      </c>
      <c r="J45" s="23" t="s">
        <v>697</v>
      </c>
      <c r="K45" s="23" t="s">
        <v>697</v>
      </c>
      <c r="L45" s="23" t="s">
        <v>697</v>
      </c>
      <c r="M45" s="23" t="s">
        <v>697</v>
      </c>
      <c r="N45" s="23" t="s">
        <v>697</v>
      </c>
      <c r="O45" s="23" t="s">
        <v>697</v>
      </c>
      <c r="P45" s="23" t="s">
        <v>697</v>
      </c>
      <c r="Q45" s="27">
        <v>0</v>
      </c>
      <c r="R45" s="27" t="s">
        <v>698</v>
      </c>
      <c r="S45" s="27" t="s">
        <v>698</v>
      </c>
      <c r="T45" s="27" t="s">
        <v>694</v>
      </c>
      <c r="U45" s="27" t="s">
        <v>922</v>
      </c>
      <c r="V45" s="20" t="s">
        <v>4123</v>
      </c>
      <c r="W45" s="27" t="s">
        <v>905</v>
      </c>
      <c r="X45" s="27"/>
      <c r="Y45" s="27"/>
      <c r="Z45" s="27" t="s">
        <v>1590</v>
      </c>
      <c r="AA45" s="27"/>
      <c r="AB45" s="27"/>
      <c r="AC45" s="27"/>
      <c r="AD45" s="27"/>
      <c r="AE45" s="27"/>
      <c r="AF45" s="27"/>
      <c r="AG45" s="27"/>
      <c r="AH45" s="27"/>
      <c r="AI45" s="27" t="s">
        <v>4145</v>
      </c>
      <c r="AJ45" s="27" t="s">
        <v>694</v>
      </c>
      <c r="AK45" s="27" t="s">
        <v>694</v>
      </c>
      <c r="AL45" s="27" t="s">
        <v>694</v>
      </c>
      <c r="AM45" s="27" t="s">
        <v>694</v>
      </c>
      <c r="AN45" s="27" t="s">
        <v>694</v>
      </c>
      <c r="AO45" s="27" t="s">
        <v>694</v>
      </c>
      <c r="AP45" s="27" t="s">
        <v>694</v>
      </c>
      <c r="AQ45" s="27" t="s">
        <v>694</v>
      </c>
      <c r="AR45" s="27" t="s">
        <v>694</v>
      </c>
      <c r="AS45" s="27" t="s">
        <v>694</v>
      </c>
      <c r="AT45" s="27" t="s">
        <v>694</v>
      </c>
      <c r="AU45" s="27" t="s">
        <v>694</v>
      </c>
      <c r="AV45" s="27" t="s">
        <v>694</v>
      </c>
      <c r="AW45" s="27" t="s">
        <v>694</v>
      </c>
      <c r="AX45" s="27" t="s">
        <v>694</v>
      </c>
      <c r="AY45" s="27" t="s">
        <v>694</v>
      </c>
      <c r="AZ45" s="27" t="s">
        <v>694</v>
      </c>
      <c r="BA45" s="27" t="s">
        <v>694</v>
      </c>
      <c r="BB45" s="27" t="s">
        <v>694</v>
      </c>
      <c r="BC45" s="27" t="s">
        <v>694</v>
      </c>
      <c r="BD45" s="27" t="s">
        <v>694</v>
      </c>
      <c r="BE45" s="27" t="s">
        <v>694</v>
      </c>
      <c r="BF45" s="27" t="s">
        <v>694</v>
      </c>
      <c r="BG45" s="27" t="s">
        <v>694</v>
      </c>
      <c r="BH45" s="27" t="s">
        <v>694</v>
      </c>
      <c r="BI45" s="27" t="s">
        <v>694</v>
      </c>
      <c r="BJ45" s="27" t="s">
        <v>694</v>
      </c>
      <c r="BK45" s="27" t="s">
        <v>694</v>
      </c>
      <c r="BL45" s="27" t="s">
        <v>694</v>
      </c>
      <c r="BM45" s="27" t="s">
        <v>694</v>
      </c>
      <c r="BN45" s="27" t="s">
        <v>694</v>
      </c>
      <c r="BO45" s="27" t="s">
        <v>694</v>
      </c>
      <c r="BP45" s="27" t="s">
        <v>694</v>
      </c>
      <c r="BQ45" s="27" t="s">
        <v>694</v>
      </c>
      <c r="BR45" s="27" t="s">
        <v>694</v>
      </c>
      <c r="BS45" s="27" t="s">
        <v>694</v>
      </c>
      <c r="BT45" s="27" t="s">
        <v>694</v>
      </c>
      <c r="BU45" s="27" t="s">
        <v>694</v>
      </c>
      <c r="BV45" s="27" t="s">
        <v>694</v>
      </c>
      <c r="BW45" s="27" t="s">
        <v>694</v>
      </c>
      <c r="BX45" s="27" t="s">
        <v>694</v>
      </c>
      <c r="BY45" s="27" t="s">
        <v>694</v>
      </c>
      <c r="BZ45" s="27" t="s">
        <v>694</v>
      </c>
      <c r="CA45" s="27" t="s">
        <v>694</v>
      </c>
      <c r="CB45" s="27" t="s">
        <v>694</v>
      </c>
      <c r="CC45" s="27" t="s">
        <v>694</v>
      </c>
      <c r="CD45" s="27" t="s">
        <v>694</v>
      </c>
      <c r="CE45" s="27" t="s">
        <v>694</v>
      </c>
      <c r="CF45" s="27" t="s">
        <v>694</v>
      </c>
      <c r="CG45" s="27" t="s">
        <v>694</v>
      </c>
      <c r="CH45" s="27" t="s">
        <v>694</v>
      </c>
      <c r="CI45" s="27" t="s">
        <v>694</v>
      </c>
      <c r="CJ45" s="27" t="s">
        <v>694</v>
      </c>
      <c r="CK45" s="27" t="s">
        <v>694</v>
      </c>
      <c r="CL45" s="27" t="s">
        <v>694</v>
      </c>
      <c r="CM45" s="27" t="s">
        <v>694</v>
      </c>
      <c r="CN45" s="27" t="s">
        <v>694</v>
      </c>
      <c r="CO45" s="27" t="s">
        <v>694</v>
      </c>
      <c r="CP45" s="27" t="s">
        <v>694</v>
      </c>
      <c r="CQ45" s="27" t="s">
        <v>694</v>
      </c>
      <c r="CR45" s="27" t="s">
        <v>694</v>
      </c>
      <c r="CS45" s="27" t="s">
        <v>694</v>
      </c>
      <c r="CT45" s="27" t="s">
        <v>694</v>
      </c>
      <c r="CU45" s="27" t="s">
        <v>694</v>
      </c>
      <c r="CV45" s="27" t="s">
        <v>694</v>
      </c>
      <c r="CW45" s="27" t="s">
        <v>694</v>
      </c>
      <c r="CX45" s="27" t="s">
        <v>694</v>
      </c>
      <c r="CY45" s="27" t="s">
        <v>694</v>
      </c>
      <c r="CZ45" s="27" t="s">
        <v>694</v>
      </c>
      <c r="DA45" s="27" t="s">
        <v>694</v>
      </c>
      <c r="DB45" s="27" t="s">
        <v>694</v>
      </c>
      <c r="DC45" s="27" t="s">
        <v>694</v>
      </c>
      <c r="DD45" s="27" t="s">
        <v>694</v>
      </c>
      <c r="DE45" s="27" t="s">
        <v>694</v>
      </c>
      <c r="DF45" s="27" t="s">
        <v>694</v>
      </c>
      <c r="DG45" s="27" t="s">
        <v>694</v>
      </c>
      <c r="DH45" s="27" t="s">
        <v>694</v>
      </c>
      <c r="DI45" s="27" t="s">
        <v>694</v>
      </c>
      <c r="DJ45" s="27" t="s">
        <v>694</v>
      </c>
      <c r="DK45" s="27" t="s">
        <v>694</v>
      </c>
      <c r="DL45" s="27" t="s">
        <v>694</v>
      </c>
      <c r="DM45" s="27" t="s">
        <v>694</v>
      </c>
      <c r="DN45" s="27" t="s">
        <v>694</v>
      </c>
      <c r="DO45" s="27" t="s">
        <v>694</v>
      </c>
      <c r="DP45" s="27" t="s">
        <v>694</v>
      </c>
      <c r="DQ45" s="27" t="s">
        <v>694</v>
      </c>
      <c r="DR45" s="27" t="s">
        <v>694</v>
      </c>
      <c r="DS45" s="27" t="s">
        <v>694</v>
      </c>
      <c r="DT45" s="27" t="s">
        <v>694</v>
      </c>
      <c r="DU45" s="27" t="s">
        <v>694</v>
      </c>
      <c r="DV45" s="27" t="s">
        <v>694</v>
      </c>
      <c r="DW45" s="27" t="s">
        <v>694</v>
      </c>
      <c r="DX45" s="27" t="s">
        <v>694</v>
      </c>
      <c r="DY45" s="27" t="s">
        <v>694</v>
      </c>
      <c r="DZ45" s="27" t="s">
        <v>694</v>
      </c>
      <c r="EA45" s="27" t="s">
        <v>694</v>
      </c>
      <c r="EB45" s="27" t="s">
        <v>694</v>
      </c>
      <c r="EC45" s="27" t="s">
        <v>694</v>
      </c>
      <c r="ED45" s="27" t="s">
        <v>694</v>
      </c>
      <c r="EE45" s="27" t="s">
        <v>694</v>
      </c>
      <c r="EF45" s="27" t="s">
        <v>694</v>
      </c>
      <c r="EG45" s="27" t="s">
        <v>694</v>
      </c>
      <c r="EH45" s="27" t="s">
        <v>694</v>
      </c>
      <c r="EI45" s="27" t="s">
        <v>694</v>
      </c>
      <c r="EJ45" s="27" t="s">
        <v>694</v>
      </c>
      <c r="EK45" s="27" t="s">
        <v>694</v>
      </c>
      <c r="EL45" s="27" t="s">
        <v>694</v>
      </c>
      <c r="EM45" s="27" t="s">
        <v>694</v>
      </c>
      <c r="EN45" s="27" t="s">
        <v>694</v>
      </c>
      <c r="EO45" s="27" t="s">
        <v>694</v>
      </c>
      <c r="EP45" s="27" t="s">
        <v>694</v>
      </c>
      <c r="EQ45" s="27" t="s">
        <v>694</v>
      </c>
      <c r="ER45" s="27" t="s">
        <v>694</v>
      </c>
      <c r="ES45" s="27" t="s">
        <v>694</v>
      </c>
      <c r="ET45" s="27" t="s">
        <v>694</v>
      </c>
      <c r="EU45" s="27" t="s">
        <v>694</v>
      </c>
      <c r="EV45" s="27" t="s">
        <v>694</v>
      </c>
      <c r="EW45" s="27" t="s">
        <v>698</v>
      </c>
      <c r="EX45" s="27" t="s">
        <v>698</v>
      </c>
      <c r="EY45" s="27" t="s">
        <v>698</v>
      </c>
      <c r="EZ45" s="27" t="s">
        <v>698</v>
      </c>
      <c r="FA45" s="27" t="s">
        <v>694</v>
      </c>
      <c r="FB45" s="27"/>
      <c r="FC45" s="27"/>
      <c r="FD45" s="27"/>
      <c r="FE45" s="27"/>
      <c r="FF45" s="27"/>
      <c r="FG45" s="27"/>
      <c r="FH45" s="27"/>
      <c r="FI45" s="27"/>
      <c r="FJ45" s="27"/>
    </row>
    <row r="46" spans="1:166" x14ac:dyDescent="0.25">
      <c r="A46" s="27"/>
      <c r="B46" s="20" t="s">
        <v>2599</v>
      </c>
      <c r="C46" s="20" t="str">
        <f t="shared" si="0"/>
        <v>IZ003006007001000000000000000000000000</v>
      </c>
      <c r="D46" s="23" t="s">
        <v>4088</v>
      </c>
      <c r="E46" s="23" t="s">
        <v>710</v>
      </c>
      <c r="F46" s="23" t="s">
        <v>715</v>
      </c>
      <c r="G46" s="23" t="s">
        <v>718</v>
      </c>
      <c r="H46" s="23" t="s">
        <v>702</v>
      </c>
      <c r="I46" s="23" t="s">
        <v>697</v>
      </c>
      <c r="J46" s="23" t="s">
        <v>697</v>
      </c>
      <c r="K46" s="23" t="s">
        <v>697</v>
      </c>
      <c r="L46" s="23" t="s">
        <v>697</v>
      </c>
      <c r="M46" s="23" t="s">
        <v>697</v>
      </c>
      <c r="N46" s="23" t="s">
        <v>697</v>
      </c>
      <c r="O46" s="23" t="s">
        <v>697</v>
      </c>
      <c r="P46" s="23" t="s">
        <v>697</v>
      </c>
      <c r="Q46" s="27">
        <v>0</v>
      </c>
      <c r="R46" s="27" t="s">
        <v>704</v>
      </c>
      <c r="S46" s="27" t="s">
        <v>698</v>
      </c>
      <c r="T46" s="27" t="s">
        <v>694</v>
      </c>
      <c r="U46" s="27" t="s">
        <v>922</v>
      </c>
      <c r="V46" s="20" t="s">
        <v>4123</v>
      </c>
      <c r="W46" s="20" t="s">
        <v>905</v>
      </c>
      <c r="X46" s="20"/>
      <c r="Y46" s="20"/>
      <c r="Z46" s="20"/>
      <c r="AA46" s="27" t="s">
        <v>4101</v>
      </c>
      <c r="AB46" s="20"/>
      <c r="AC46" s="20"/>
      <c r="AD46" s="20"/>
      <c r="AE46" s="20"/>
      <c r="AF46" s="20"/>
      <c r="AG46" s="20"/>
      <c r="AH46" s="20"/>
      <c r="AI46" s="27" t="s">
        <v>4146</v>
      </c>
      <c r="AJ46" s="27" t="s">
        <v>698</v>
      </c>
      <c r="AK46" s="27" t="s">
        <v>698</v>
      </c>
      <c r="AL46" s="27" t="s">
        <v>698</v>
      </c>
      <c r="AM46" s="27" t="s">
        <v>698</v>
      </c>
      <c r="AN46" s="27" t="s">
        <v>698</v>
      </c>
      <c r="AO46" s="27" t="s">
        <v>698</v>
      </c>
      <c r="AP46" s="27" t="s">
        <v>698</v>
      </c>
      <c r="AQ46" s="27" t="s">
        <v>698</v>
      </c>
      <c r="AR46" s="27" t="s">
        <v>698</v>
      </c>
      <c r="AS46" s="27" t="s">
        <v>698</v>
      </c>
      <c r="AT46" s="27" t="s">
        <v>698</v>
      </c>
      <c r="AU46" s="27" t="s">
        <v>698</v>
      </c>
      <c r="AV46" s="27" t="s">
        <v>698</v>
      </c>
      <c r="AW46" s="27" t="s">
        <v>698</v>
      </c>
      <c r="AX46" s="27" t="s">
        <v>698</v>
      </c>
      <c r="AY46" s="27" t="s">
        <v>698</v>
      </c>
      <c r="AZ46" s="27" t="s">
        <v>698</v>
      </c>
      <c r="BA46" s="27" t="s">
        <v>698</v>
      </c>
      <c r="BB46" s="27" t="s">
        <v>698</v>
      </c>
      <c r="BC46" s="27" t="s">
        <v>698</v>
      </c>
      <c r="BD46" s="27" t="s">
        <v>698</v>
      </c>
      <c r="BE46" s="27" t="s">
        <v>698</v>
      </c>
      <c r="BF46" s="27" t="s">
        <v>698</v>
      </c>
      <c r="BG46" s="27" t="s">
        <v>698</v>
      </c>
      <c r="BH46" s="27" t="s">
        <v>698</v>
      </c>
      <c r="BI46" s="27" t="s">
        <v>698</v>
      </c>
      <c r="BJ46" s="27" t="s">
        <v>698</v>
      </c>
      <c r="BK46" s="27" t="s">
        <v>698</v>
      </c>
      <c r="BL46" s="27" t="s">
        <v>698</v>
      </c>
      <c r="BM46" s="27" t="s">
        <v>698</v>
      </c>
      <c r="BN46" s="27" t="s">
        <v>698</v>
      </c>
      <c r="BO46" s="27" t="s">
        <v>698</v>
      </c>
      <c r="BP46" s="27" t="s">
        <v>698</v>
      </c>
      <c r="BQ46" s="27" t="s">
        <v>698</v>
      </c>
      <c r="BR46" s="27" t="s">
        <v>698</v>
      </c>
      <c r="BS46" s="27" t="s">
        <v>698</v>
      </c>
      <c r="BT46" s="27" t="s">
        <v>698</v>
      </c>
      <c r="BU46" s="27" t="s">
        <v>698</v>
      </c>
      <c r="BV46" s="27" t="s">
        <v>704</v>
      </c>
      <c r="BW46" s="27" t="s">
        <v>698</v>
      </c>
      <c r="BX46" s="27" t="s">
        <v>698</v>
      </c>
      <c r="BY46" s="27" t="s">
        <v>698</v>
      </c>
      <c r="BZ46" s="27" t="s">
        <v>698</v>
      </c>
      <c r="CA46" s="27" t="s">
        <v>698</v>
      </c>
      <c r="CB46" s="27" t="s">
        <v>698</v>
      </c>
      <c r="CC46" s="27" t="s">
        <v>698</v>
      </c>
      <c r="CD46" s="27" t="s">
        <v>698</v>
      </c>
      <c r="CE46" s="27" t="s">
        <v>698</v>
      </c>
      <c r="CF46" s="27" t="s">
        <v>698</v>
      </c>
      <c r="CG46" s="27" t="s">
        <v>698</v>
      </c>
      <c r="CH46" s="27" t="s">
        <v>698</v>
      </c>
      <c r="CI46" s="27" t="s">
        <v>698</v>
      </c>
      <c r="CJ46" s="27" t="s">
        <v>698</v>
      </c>
      <c r="CK46" s="27" t="s">
        <v>698</v>
      </c>
      <c r="CL46" s="27" t="s">
        <v>698</v>
      </c>
      <c r="CM46" s="27" t="s">
        <v>698</v>
      </c>
      <c r="CN46" s="27" t="s">
        <v>698</v>
      </c>
      <c r="CO46" s="27" t="s">
        <v>698</v>
      </c>
      <c r="CP46" s="27" t="s">
        <v>698</v>
      </c>
      <c r="CQ46" s="27" t="s">
        <v>698</v>
      </c>
      <c r="CR46" s="27" t="s">
        <v>698</v>
      </c>
      <c r="CS46" s="27" t="s">
        <v>698</v>
      </c>
      <c r="CT46" s="27" t="s">
        <v>698</v>
      </c>
      <c r="CU46" s="27" t="s">
        <v>698</v>
      </c>
      <c r="CV46" s="27" t="s">
        <v>698</v>
      </c>
      <c r="CW46" s="27" t="s">
        <v>698</v>
      </c>
      <c r="CX46" s="27" t="s">
        <v>698</v>
      </c>
      <c r="CY46" s="27" t="s">
        <v>698</v>
      </c>
      <c r="CZ46" s="27" t="s">
        <v>698</v>
      </c>
      <c r="DA46" s="27" t="s">
        <v>698</v>
      </c>
      <c r="DB46" s="27" t="s">
        <v>698</v>
      </c>
      <c r="DC46" s="27" t="s">
        <v>698</v>
      </c>
      <c r="DD46" s="27" t="s">
        <v>698</v>
      </c>
      <c r="DE46" s="27" t="s">
        <v>698</v>
      </c>
      <c r="DF46" s="27" t="s">
        <v>698</v>
      </c>
      <c r="DG46" s="27" t="s">
        <v>698</v>
      </c>
      <c r="DH46" s="27" t="s">
        <v>698</v>
      </c>
      <c r="DI46" s="27" t="s">
        <v>698</v>
      </c>
      <c r="DJ46" s="27" t="s">
        <v>698</v>
      </c>
      <c r="DK46" s="27" t="s">
        <v>698</v>
      </c>
      <c r="DL46" s="27" t="s">
        <v>698</v>
      </c>
      <c r="DM46" s="27" t="s">
        <v>698</v>
      </c>
      <c r="DN46" s="27" t="s">
        <v>698</v>
      </c>
      <c r="DO46" s="27" t="s">
        <v>698</v>
      </c>
      <c r="DP46" s="27" t="s">
        <v>698</v>
      </c>
      <c r="DQ46" s="27" t="s">
        <v>698</v>
      </c>
      <c r="DR46" s="27" t="s">
        <v>698</v>
      </c>
      <c r="DS46" s="27" t="s">
        <v>698</v>
      </c>
      <c r="DT46" s="27" t="s">
        <v>698</v>
      </c>
      <c r="DU46" s="27" t="s">
        <v>698</v>
      </c>
      <c r="DV46" s="27" t="s">
        <v>698</v>
      </c>
      <c r="DW46" s="27" t="s">
        <v>698</v>
      </c>
      <c r="DX46" s="27" t="s">
        <v>698</v>
      </c>
      <c r="DY46" s="27" t="s">
        <v>698</v>
      </c>
      <c r="DZ46" s="27" t="s">
        <v>698</v>
      </c>
      <c r="EA46" s="27" t="s">
        <v>698</v>
      </c>
      <c r="EB46" s="27" t="s">
        <v>698</v>
      </c>
      <c r="EC46" s="27" t="s">
        <v>698</v>
      </c>
      <c r="ED46" s="27" t="s">
        <v>698</v>
      </c>
      <c r="EE46" s="27" t="s">
        <v>698</v>
      </c>
      <c r="EF46" s="27" t="s">
        <v>698</v>
      </c>
      <c r="EG46" s="27" t="s">
        <v>698</v>
      </c>
      <c r="EH46" s="27" t="s">
        <v>698</v>
      </c>
      <c r="EI46" s="27" t="s">
        <v>698</v>
      </c>
      <c r="EJ46" s="27" t="s">
        <v>698</v>
      </c>
      <c r="EK46" s="27" t="s">
        <v>698</v>
      </c>
      <c r="EL46" s="27" t="s">
        <v>698</v>
      </c>
      <c r="EM46" s="27" t="s">
        <v>698</v>
      </c>
      <c r="EN46" s="27" t="s">
        <v>698</v>
      </c>
      <c r="EO46" s="27" t="s">
        <v>698</v>
      </c>
      <c r="EP46" s="27" t="s">
        <v>698</v>
      </c>
      <c r="EQ46" s="27" t="s">
        <v>698</v>
      </c>
      <c r="ER46" s="27" t="s">
        <v>698</v>
      </c>
      <c r="ES46" s="27" t="s">
        <v>698</v>
      </c>
      <c r="ET46" s="27" t="s">
        <v>698</v>
      </c>
      <c r="EU46" s="27" t="s">
        <v>698</v>
      </c>
      <c r="EV46" s="27" t="s">
        <v>698</v>
      </c>
      <c r="EW46" s="27" t="s">
        <v>2705</v>
      </c>
      <c r="EX46" s="27" t="s">
        <v>698</v>
      </c>
      <c r="EY46" s="27" t="s">
        <v>4094</v>
      </c>
      <c r="EZ46" s="27" t="s">
        <v>4108</v>
      </c>
      <c r="FA46" s="27"/>
      <c r="FB46" s="27"/>
      <c r="FC46" s="27"/>
      <c r="FD46" s="27"/>
      <c r="FE46" s="27"/>
      <c r="FF46" s="27"/>
      <c r="FG46" s="27"/>
      <c r="FH46" s="27"/>
      <c r="FI46" s="27"/>
      <c r="FJ46" s="27"/>
    </row>
    <row r="47" spans="1:166" x14ac:dyDescent="0.25">
      <c r="A47" s="27"/>
      <c r="B47" s="20" t="s">
        <v>2599</v>
      </c>
      <c r="C47" s="20" t="str">
        <f t="shared" si="0"/>
        <v>IZ003006007002000000000000000000000000</v>
      </c>
      <c r="D47" s="23" t="s">
        <v>4088</v>
      </c>
      <c r="E47" s="23" t="s">
        <v>710</v>
      </c>
      <c r="F47" s="23" t="s">
        <v>715</v>
      </c>
      <c r="G47" s="23" t="s">
        <v>718</v>
      </c>
      <c r="H47" s="23" t="s">
        <v>707</v>
      </c>
      <c r="I47" s="23" t="s">
        <v>697</v>
      </c>
      <c r="J47" s="23" t="s">
        <v>697</v>
      </c>
      <c r="K47" s="23" t="s">
        <v>697</v>
      </c>
      <c r="L47" s="23" t="s">
        <v>697</v>
      </c>
      <c r="M47" s="23" t="s">
        <v>697</v>
      </c>
      <c r="N47" s="23" t="s">
        <v>697</v>
      </c>
      <c r="O47" s="23" t="s">
        <v>697</v>
      </c>
      <c r="P47" s="23" t="s">
        <v>697</v>
      </c>
      <c r="Q47" s="27">
        <v>0</v>
      </c>
      <c r="R47" s="27" t="s">
        <v>704</v>
      </c>
      <c r="S47" s="27" t="s">
        <v>698</v>
      </c>
      <c r="T47" s="27" t="s">
        <v>694</v>
      </c>
      <c r="U47" s="27" t="s">
        <v>922</v>
      </c>
      <c r="V47" s="20" t="s">
        <v>4123</v>
      </c>
      <c r="W47" s="20" t="s">
        <v>905</v>
      </c>
      <c r="X47" s="20"/>
      <c r="Y47" s="20"/>
      <c r="Z47" s="20"/>
      <c r="AA47" s="27" t="s">
        <v>3608</v>
      </c>
      <c r="AB47" s="20"/>
      <c r="AC47" s="20"/>
      <c r="AD47" s="20"/>
      <c r="AE47" s="20"/>
      <c r="AF47" s="20"/>
      <c r="AG47" s="20"/>
      <c r="AH47" s="20"/>
      <c r="AI47" s="27" t="s">
        <v>4147</v>
      </c>
      <c r="AJ47" s="27" t="s">
        <v>698</v>
      </c>
      <c r="AK47" s="27" t="s">
        <v>698</v>
      </c>
      <c r="AL47" s="27" t="s">
        <v>698</v>
      </c>
      <c r="AM47" s="27" t="s">
        <v>698</v>
      </c>
      <c r="AN47" s="27" t="s">
        <v>698</v>
      </c>
      <c r="AO47" s="27" t="s">
        <v>698</v>
      </c>
      <c r="AP47" s="27" t="s">
        <v>698</v>
      </c>
      <c r="AQ47" s="27" t="s">
        <v>698</v>
      </c>
      <c r="AR47" s="27" t="s">
        <v>698</v>
      </c>
      <c r="AS47" s="27" t="s">
        <v>698</v>
      </c>
      <c r="AT47" s="27" t="s">
        <v>698</v>
      </c>
      <c r="AU47" s="27" t="s">
        <v>698</v>
      </c>
      <c r="AV47" s="27" t="s">
        <v>698</v>
      </c>
      <c r="AW47" s="27" t="s">
        <v>698</v>
      </c>
      <c r="AX47" s="27" t="s">
        <v>698</v>
      </c>
      <c r="AY47" s="27" t="s">
        <v>698</v>
      </c>
      <c r="AZ47" s="27" t="s">
        <v>698</v>
      </c>
      <c r="BA47" s="27" t="s">
        <v>698</v>
      </c>
      <c r="BB47" s="27" t="s">
        <v>698</v>
      </c>
      <c r="BC47" s="27" t="s">
        <v>698</v>
      </c>
      <c r="BD47" s="27" t="s">
        <v>698</v>
      </c>
      <c r="BE47" s="27" t="s">
        <v>698</v>
      </c>
      <c r="BF47" s="27" t="s">
        <v>698</v>
      </c>
      <c r="BG47" s="27" t="s">
        <v>698</v>
      </c>
      <c r="BH47" s="27" t="s">
        <v>698</v>
      </c>
      <c r="BI47" s="27" t="s">
        <v>698</v>
      </c>
      <c r="BJ47" s="27" t="s">
        <v>698</v>
      </c>
      <c r="BK47" s="27" t="s">
        <v>698</v>
      </c>
      <c r="BL47" s="27" t="s">
        <v>698</v>
      </c>
      <c r="BM47" s="27" t="s">
        <v>698</v>
      </c>
      <c r="BN47" s="27" t="s">
        <v>698</v>
      </c>
      <c r="BO47" s="27" t="s">
        <v>698</v>
      </c>
      <c r="BP47" s="27" t="s">
        <v>698</v>
      </c>
      <c r="BQ47" s="27" t="s">
        <v>698</v>
      </c>
      <c r="BR47" s="27" t="s">
        <v>698</v>
      </c>
      <c r="BS47" s="27" t="s">
        <v>698</v>
      </c>
      <c r="BT47" s="27" t="s">
        <v>698</v>
      </c>
      <c r="BU47" s="27" t="s">
        <v>698</v>
      </c>
      <c r="BV47" s="27" t="s">
        <v>704</v>
      </c>
      <c r="BW47" s="27" t="s">
        <v>698</v>
      </c>
      <c r="BX47" s="27" t="s">
        <v>698</v>
      </c>
      <c r="BY47" s="27" t="s">
        <v>698</v>
      </c>
      <c r="BZ47" s="27" t="s">
        <v>698</v>
      </c>
      <c r="CA47" s="27" t="s">
        <v>698</v>
      </c>
      <c r="CB47" s="27" t="s">
        <v>698</v>
      </c>
      <c r="CC47" s="27" t="s">
        <v>698</v>
      </c>
      <c r="CD47" s="27" t="s">
        <v>698</v>
      </c>
      <c r="CE47" s="27" t="s">
        <v>698</v>
      </c>
      <c r="CF47" s="27" t="s">
        <v>698</v>
      </c>
      <c r="CG47" s="27" t="s">
        <v>698</v>
      </c>
      <c r="CH47" s="27" t="s">
        <v>698</v>
      </c>
      <c r="CI47" s="27" t="s">
        <v>698</v>
      </c>
      <c r="CJ47" s="27" t="s">
        <v>698</v>
      </c>
      <c r="CK47" s="27" t="s">
        <v>698</v>
      </c>
      <c r="CL47" s="27" t="s">
        <v>698</v>
      </c>
      <c r="CM47" s="27" t="s">
        <v>698</v>
      </c>
      <c r="CN47" s="27" t="s">
        <v>698</v>
      </c>
      <c r="CO47" s="27" t="s">
        <v>698</v>
      </c>
      <c r="CP47" s="27" t="s">
        <v>698</v>
      </c>
      <c r="CQ47" s="27" t="s">
        <v>698</v>
      </c>
      <c r="CR47" s="27" t="s">
        <v>698</v>
      </c>
      <c r="CS47" s="27" t="s">
        <v>698</v>
      </c>
      <c r="CT47" s="27" t="s">
        <v>698</v>
      </c>
      <c r="CU47" s="27" t="s">
        <v>698</v>
      </c>
      <c r="CV47" s="27" t="s">
        <v>698</v>
      </c>
      <c r="CW47" s="27" t="s">
        <v>698</v>
      </c>
      <c r="CX47" s="27" t="s">
        <v>698</v>
      </c>
      <c r="CY47" s="27" t="s">
        <v>698</v>
      </c>
      <c r="CZ47" s="27" t="s">
        <v>698</v>
      </c>
      <c r="DA47" s="27" t="s">
        <v>698</v>
      </c>
      <c r="DB47" s="27" t="s">
        <v>698</v>
      </c>
      <c r="DC47" s="27" t="s">
        <v>698</v>
      </c>
      <c r="DD47" s="27" t="s">
        <v>698</v>
      </c>
      <c r="DE47" s="27" t="s">
        <v>698</v>
      </c>
      <c r="DF47" s="27" t="s">
        <v>698</v>
      </c>
      <c r="DG47" s="27" t="s">
        <v>698</v>
      </c>
      <c r="DH47" s="27" t="s">
        <v>698</v>
      </c>
      <c r="DI47" s="27" t="s">
        <v>698</v>
      </c>
      <c r="DJ47" s="27" t="s">
        <v>698</v>
      </c>
      <c r="DK47" s="27" t="s">
        <v>698</v>
      </c>
      <c r="DL47" s="27" t="s">
        <v>698</v>
      </c>
      <c r="DM47" s="27" t="s">
        <v>698</v>
      </c>
      <c r="DN47" s="27" t="s">
        <v>698</v>
      </c>
      <c r="DO47" s="27" t="s">
        <v>698</v>
      </c>
      <c r="DP47" s="27" t="s">
        <v>698</v>
      </c>
      <c r="DQ47" s="27" t="s">
        <v>698</v>
      </c>
      <c r="DR47" s="27" t="s">
        <v>698</v>
      </c>
      <c r="DS47" s="27" t="s">
        <v>698</v>
      </c>
      <c r="DT47" s="27" t="s">
        <v>698</v>
      </c>
      <c r="DU47" s="27" t="s">
        <v>698</v>
      </c>
      <c r="DV47" s="27" t="s">
        <v>698</v>
      </c>
      <c r="DW47" s="27" t="s">
        <v>698</v>
      </c>
      <c r="DX47" s="27" t="s">
        <v>698</v>
      </c>
      <c r="DY47" s="27" t="s">
        <v>698</v>
      </c>
      <c r="DZ47" s="27" t="s">
        <v>698</v>
      </c>
      <c r="EA47" s="27" t="s">
        <v>698</v>
      </c>
      <c r="EB47" s="27" t="s">
        <v>698</v>
      </c>
      <c r="EC47" s="27" t="s">
        <v>698</v>
      </c>
      <c r="ED47" s="27" t="s">
        <v>698</v>
      </c>
      <c r="EE47" s="27" t="s">
        <v>698</v>
      </c>
      <c r="EF47" s="27" t="s">
        <v>698</v>
      </c>
      <c r="EG47" s="27" t="s">
        <v>698</v>
      </c>
      <c r="EH47" s="27" t="s">
        <v>698</v>
      </c>
      <c r="EI47" s="27" t="s">
        <v>698</v>
      </c>
      <c r="EJ47" s="27" t="s">
        <v>698</v>
      </c>
      <c r="EK47" s="27" t="s">
        <v>698</v>
      </c>
      <c r="EL47" s="27" t="s">
        <v>698</v>
      </c>
      <c r="EM47" s="27" t="s">
        <v>698</v>
      </c>
      <c r="EN47" s="27" t="s">
        <v>698</v>
      </c>
      <c r="EO47" s="27" t="s">
        <v>698</v>
      </c>
      <c r="EP47" s="27" t="s">
        <v>698</v>
      </c>
      <c r="EQ47" s="27" t="s">
        <v>698</v>
      </c>
      <c r="ER47" s="27" t="s">
        <v>698</v>
      </c>
      <c r="ES47" s="27" t="s">
        <v>698</v>
      </c>
      <c r="ET47" s="27" t="s">
        <v>698</v>
      </c>
      <c r="EU47" s="27" t="s">
        <v>698</v>
      </c>
      <c r="EV47" s="27" t="s">
        <v>698</v>
      </c>
      <c r="EW47" s="27" t="s">
        <v>4096</v>
      </c>
      <c r="EX47" s="27" t="s">
        <v>698</v>
      </c>
      <c r="EY47" s="27" t="s">
        <v>1176</v>
      </c>
      <c r="EZ47" s="27" t="s">
        <v>4110</v>
      </c>
      <c r="FA47" s="27" t="s">
        <v>1179</v>
      </c>
      <c r="FB47" s="27"/>
      <c r="FC47" s="27"/>
      <c r="FD47" s="27"/>
      <c r="FE47" s="27"/>
      <c r="FF47" s="27"/>
      <c r="FG47" s="27"/>
      <c r="FH47" s="27"/>
      <c r="FI47" s="27"/>
      <c r="FJ47" s="27"/>
    </row>
    <row r="48" spans="1:166" x14ac:dyDescent="0.25">
      <c r="A48" s="27"/>
      <c r="B48" s="27" t="s">
        <v>2599</v>
      </c>
      <c r="C48" s="27" t="str">
        <f t="shared" si="0"/>
        <v>IZ003006008000000000000000000000000000</v>
      </c>
      <c r="D48" s="23" t="s">
        <v>4088</v>
      </c>
      <c r="E48" s="23" t="s">
        <v>710</v>
      </c>
      <c r="F48" s="23" t="s">
        <v>715</v>
      </c>
      <c r="G48" s="23" t="s">
        <v>720</v>
      </c>
      <c r="H48" s="23" t="s">
        <v>697</v>
      </c>
      <c r="I48" s="23" t="s">
        <v>697</v>
      </c>
      <c r="J48" s="23" t="s">
        <v>697</v>
      </c>
      <c r="K48" s="23" t="s">
        <v>697</v>
      </c>
      <c r="L48" s="23" t="s">
        <v>697</v>
      </c>
      <c r="M48" s="23" t="s">
        <v>697</v>
      </c>
      <c r="N48" s="23" t="s">
        <v>697</v>
      </c>
      <c r="O48" s="23" t="s">
        <v>697</v>
      </c>
      <c r="P48" s="23" t="s">
        <v>697</v>
      </c>
      <c r="Q48" s="27">
        <v>0</v>
      </c>
      <c r="R48" s="27" t="s">
        <v>698</v>
      </c>
      <c r="S48" s="27" t="s">
        <v>698</v>
      </c>
      <c r="T48" s="27" t="s">
        <v>694</v>
      </c>
      <c r="U48" s="27" t="s">
        <v>922</v>
      </c>
      <c r="V48" s="20" t="s">
        <v>4123</v>
      </c>
      <c r="W48" s="27" t="s">
        <v>905</v>
      </c>
      <c r="X48" s="27"/>
      <c r="Y48" s="27"/>
      <c r="Z48" s="27" t="s">
        <v>1584</v>
      </c>
      <c r="AA48" s="27"/>
      <c r="AB48" s="27"/>
      <c r="AC48" s="27"/>
      <c r="AD48" s="27"/>
      <c r="AE48" s="27"/>
      <c r="AF48" s="27"/>
      <c r="AG48" s="27"/>
      <c r="AH48" s="27"/>
      <c r="AI48" s="27" t="s">
        <v>4148</v>
      </c>
      <c r="AJ48" s="27" t="s">
        <v>694</v>
      </c>
      <c r="AK48" s="27" t="s">
        <v>694</v>
      </c>
      <c r="AL48" s="27" t="s">
        <v>694</v>
      </c>
      <c r="AM48" s="27" t="s">
        <v>694</v>
      </c>
      <c r="AN48" s="27" t="s">
        <v>694</v>
      </c>
      <c r="AO48" s="27" t="s">
        <v>694</v>
      </c>
      <c r="AP48" s="27" t="s">
        <v>694</v>
      </c>
      <c r="AQ48" s="27" t="s">
        <v>694</v>
      </c>
      <c r="AR48" s="27" t="s">
        <v>694</v>
      </c>
      <c r="AS48" s="27" t="s">
        <v>694</v>
      </c>
      <c r="AT48" s="27" t="s">
        <v>694</v>
      </c>
      <c r="AU48" s="27" t="s">
        <v>694</v>
      </c>
      <c r="AV48" s="27" t="s">
        <v>694</v>
      </c>
      <c r="AW48" s="27" t="s">
        <v>694</v>
      </c>
      <c r="AX48" s="27" t="s">
        <v>694</v>
      </c>
      <c r="AY48" s="27" t="s">
        <v>694</v>
      </c>
      <c r="AZ48" s="27" t="s">
        <v>694</v>
      </c>
      <c r="BA48" s="27" t="s">
        <v>694</v>
      </c>
      <c r="BB48" s="27" t="s">
        <v>694</v>
      </c>
      <c r="BC48" s="27" t="s">
        <v>694</v>
      </c>
      <c r="BD48" s="27" t="s">
        <v>694</v>
      </c>
      <c r="BE48" s="27" t="s">
        <v>694</v>
      </c>
      <c r="BF48" s="27" t="s">
        <v>694</v>
      </c>
      <c r="BG48" s="27" t="s">
        <v>694</v>
      </c>
      <c r="BH48" s="27" t="s">
        <v>694</v>
      </c>
      <c r="BI48" s="27" t="s">
        <v>694</v>
      </c>
      <c r="BJ48" s="27" t="s">
        <v>694</v>
      </c>
      <c r="BK48" s="27" t="s">
        <v>694</v>
      </c>
      <c r="BL48" s="27" t="s">
        <v>694</v>
      </c>
      <c r="BM48" s="27" t="s">
        <v>694</v>
      </c>
      <c r="BN48" s="27" t="s">
        <v>694</v>
      </c>
      <c r="BO48" s="27" t="s">
        <v>694</v>
      </c>
      <c r="BP48" s="27" t="s">
        <v>694</v>
      </c>
      <c r="BQ48" s="27" t="s">
        <v>694</v>
      </c>
      <c r="BR48" s="27" t="s">
        <v>694</v>
      </c>
      <c r="BS48" s="27" t="s">
        <v>694</v>
      </c>
      <c r="BT48" s="27" t="s">
        <v>694</v>
      </c>
      <c r="BU48" s="27" t="s">
        <v>694</v>
      </c>
      <c r="BV48" s="27" t="s">
        <v>694</v>
      </c>
      <c r="BW48" s="27" t="s">
        <v>694</v>
      </c>
      <c r="BX48" s="27" t="s">
        <v>694</v>
      </c>
      <c r="BY48" s="27" t="s">
        <v>694</v>
      </c>
      <c r="BZ48" s="27" t="s">
        <v>694</v>
      </c>
      <c r="CA48" s="27" t="s">
        <v>694</v>
      </c>
      <c r="CB48" s="27" t="s">
        <v>694</v>
      </c>
      <c r="CC48" s="27" t="s">
        <v>694</v>
      </c>
      <c r="CD48" s="27" t="s">
        <v>694</v>
      </c>
      <c r="CE48" s="27" t="s">
        <v>694</v>
      </c>
      <c r="CF48" s="27" t="s">
        <v>694</v>
      </c>
      <c r="CG48" s="27" t="s">
        <v>694</v>
      </c>
      <c r="CH48" s="27" t="s">
        <v>694</v>
      </c>
      <c r="CI48" s="27" t="s">
        <v>694</v>
      </c>
      <c r="CJ48" s="27" t="s">
        <v>694</v>
      </c>
      <c r="CK48" s="27" t="s">
        <v>694</v>
      </c>
      <c r="CL48" s="27" t="s">
        <v>694</v>
      </c>
      <c r="CM48" s="27" t="s">
        <v>694</v>
      </c>
      <c r="CN48" s="27" t="s">
        <v>694</v>
      </c>
      <c r="CO48" s="27" t="s">
        <v>694</v>
      </c>
      <c r="CP48" s="27" t="s">
        <v>694</v>
      </c>
      <c r="CQ48" s="27" t="s">
        <v>694</v>
      </c>
      <c r="CR48" s="27" t="s">
        <v>694</v>
      </c>
      <c r="CS48" s="27" t="s">
        <v>694</v>
      </c>
      <c r="CT48" s="27" t="s">
        <v>694</v>
      </c>
      <c r="CU48" s="27" t="s">
        <v>694</v>
      </c>
      <c r="CV48" s="27" t="s">
        <v>694</v>
      </c>
      <c r="CW48" s="27" t="s">
        <v>694</v>
      </c>
      <c r="CX48" s="27" t="s">
        <v>694</v>
      </c>
      <c r="CY48" s="27" t="s">
        <v>694</v>
      </c>
      <c r="CZ48" s="27" t="s">
        <v>694</v>
      </c>
      <c r="DA48" s="27" t="s">
        <v>694</v>
      </c>
      <c r="DB48" s="27" t="s">
        <v>694</v>
      </c>
      <c r="DC48" s="27" t="s">
        <v>694</v>
      </c>
      <c r="DD48" s="27" t="s">
        <v>694</v>
      </c>
      <c r="DE48" s="27" t="s">
        <v>694</v>
      </c>
      <c r="DF48" s="27" t="s">
        <v>694</v>
      </c>
      <c r="DG48" s="27" t="s">
        <v>694</v>
      </c>
      <c r="DH48" s="27" t="s">
        <v>694</v>
      </c>
      <c r="DI48" s="27" t="s">
        <v>694</v>
      </c>
      <c r="DJ48" s="27" t="s">
        <v>694</v>
      </c>
      <c r="DK48" s="27" t="s">
        <v>694</v>
      </c>
      <c r="DL48" s="27" t="s">
        <v>694</v>
      </c>
      <c r="DM48" s="27" t="s">
        <v>694</v>
      </c>
      <c r="DN48" s="27" t="s">
        <v>694</v>
      </c>
      <c r="DO48" s="27" t="s">
        <v>694</v>
      </c>
      <c r="DP48" s="27" t="s">
        <v>694</v>
      </c>
      <c r="DQ48" s="27" t="s">
        <v>694</v>
      </c>
      <c r="DR48" s="27" t="s">
        <v>694</v>
      </c>
      <c r="DS48" s="27" t="s">
        <v>694</v>
      </c>
      <c r="DT48" s="27" t="s">
        <v>694</v>
      </c>
      <c r="DU48" s="27" t="s">
        <v>694</v>
      </c>
      <c r="DV48" s="27" t="s">
        <v>694</v>
      </c>
      <c r="DW48" s="27" t="s">
        <v>694</v>
      </c>
      <c r="DX48" s="27" t="s">
        <v>694</v>
      </c>
      <c r="DY48" s="27" t="s">
        <v>694</v>
      </c>
      <c r="DZ48" s="27" t="s">
        <v>694</v>
      </c>
      <c r="EA48" s="27" t="s">
        <v>694</v>
      </c>
      <c r="EB48" s="27" t="s">
        <v>694</v>
      </c>
      <c r="EC48" s="27" t="s">
        <v>694</v>
      </c>
      <c r="ED48" s="27" t="s">
        <v>694</v>
      </c>
      <c r="EE48" s="27" t="s">
        <v>694</v>
      </c>
      <c r="EF48" s="27" t="s">
        <v>694</v>
      </c>
      <c r="EG48" s="27" t="s">
        <v>694</v>
      </c>
      <c r="EH48" s="27" t="s">
        <v>694</v>
      </c>
      <c r="EI48" s="27" t="s">
        <v>694</v>
      </c>
      <c r="EJ48" s="27" t="s">
        <v>694</v>
      </c>
      <c r="EK48" s="27" t="s">
        <v>694</v>
      </c>
      <c r="EL48" s="27" t="s">
        <v>694</v>
      </c>
      <c r="EM48" s="27" t="s">
        <v>694</v>
      </c>
      <c r="EN48" s="27" t="s">
        <v>694</v>
      </c>
      <c r="EO48" s="27" t="s">
        <v>694</v>
      </c>
      <c r="EP48" s="27" t="s">
        <v>694</v>
      </c>
      <c r="EQ48" s="27" t="s">
        <v>694</v>
      </c>
      <c r="ER48" s="27" t="s">
        <v>694</v>
      </c>
      <c r="ES48" s="27" t="s">
        <v>694</v>
      </c>
      <c r="ET48" s="27" t="s">
        <v>694</v>
      </c>
      <c r="EU48" s="27" t="s">
        <v>694</v>
      </c>
      <c r="EV48" s="27" t="s">
        <v>694</v>
      </c>
      <c r="EW48" s="27" t="s">
        <v>698</v>
      </c>
      <c r="EX48" s="27" t="s">
        <v>698</v>
      </c>
      <c r="EY48" s="27" t="s">
        <v>698</v>
      </c>
      <c r="EZ48" s="27" t="s">
        <v>698</v>
      </c>
      <c r="FA48" s="27" t="s">
        <v>694</v>
      </c>
      <c r="FB48" s="27"/>
      <c r="FC48" s="27"/>
      <c r="FD48" s="27"/>
      <c r="FE48" s="27"/>
      <c r="FF48" s="27"/>
      <c r="FG48" s="27"/>
      <c r="FH48" s="27"/>
      <c r="FI48" s="27"/>
      <c r="FJ48" s="27"/>
    </row>
    <row r="49" spans="1:166" x14ac:dyDescent="0.25">
      <c r="A49" s="27"/>
      <c r="B49" s="20" t="s">
        <v>2599</v>
      </c>
      <c r="C49" s="20" t="str">
        <f t="shared" si="0"/>
        <v>IZ003006008001000000000000000000000000</v>
      </c>
      <c r="D49" s="23" t="s">
        <v>4088</v>
      </c>
      <c r="E49" s="23" t="s">
        <v>710</v>
      </c>
      <c r="F49" s="23" t="s">
        <v>715</v>
      </c>
      <c r="G49" s="23" t="s">
        <v>720</v>
      </c>
      <c r="H49" s="23" t="s">
        <v>702</v>
      </c>
      <c r="I49" s="23" t="s">
        <v>697</v>
      </c>
      <c r="J49" s="23" t="s">
        <v>697</v>
      </c>
      <c r="K49" s="23" t="s">
        <v>697</v>
      </c>
      <c r="L49" s="23" t="s">
        <v>697</v>
      </c>
      <c r="M49" s="23" t="s">
        <v>697</v>
      </c>
      <c r="N49" s="23" t="s">
        <v>697</v>
      </c>
      <c r="O49" s="23" t="s">
        <v>697</v>
      </c>
      <c r="P49" s="23" t="s">
        <v>697</v>
      </c>
      <c r="Q49" s="27">
        <v>0</v>
      </c>
      <c r="R49" s="27" t="s">
        <v>704</v>
      </c>
      <c r="S49" s="27" t="s">
        <v>698</v>
      </c>
      <c r="T49" s="27" t="s">
        <v>694</v>
      </c>
      <c r="U49" s="27" t="s">
        <v>922</v>
      </c>
      <c r="V49" s="20" t="s">
        <v>4123</v>
      </c>
      <c r="W49" s="20" t="s">
        <v>905</v>
      </c>
      <c r="X49" s="20"/>
      <c r="Y49" s="20"/>
      <c r="Z49" s="20"/>
      <c r="AA49" s="27" t="s">
        <v>4101</v>
      </c>
      <c r="AB49" s="20"/>
      <c r="AC49" s="20"/>
      <c r="AD49" s="20"/>
      <c r="AE49" s="20"/>
      <c r="AF49" s="20"/>
      <c r="AG49" s="20"/>
      <c r="AH49" s="20"/>
      <c r="AI49" s="27" t="s">
        <v>4149</v>
      </c>
      <c r="AJ49" s="27" t="s">
        <v>698</v>
      </c>
      <c r="AK49" s="27" t="s">
        <v>698</v>
      </c>
      <c r="AL49" s="27" t="s">
        <v>698</v>
      </c>
      <c r="AM49" s="27" t="s">
        <v>698</v>
      </c>
      <c r="AN49" s="27" t="s">
        <v>698</v>
      </c>
      <c r="AO49" s="27" t="s">
        <v>698</v>
      </c>
      <c r="AP49" s="27" t="s">
        <v>698</v>
      </c>
      <c r="AQ49" s="27" t="s">
        <v>698</v>
      </c>
      <c r="AR49" s="27" t="s">
        <v>698</v>
      </c>
      <c r="AS49" s="27" t="s">
        <v>698</v>
      </c>
      <c r="AT49" s="27" t="s">
        <v>698</v>
      </c>
      <c r="AU49" s="27" t="s">
        <v>698</v>
      </c>
      <c r="AV49" s="27" t="s">
        <v>698</v>
      </c>
      <c r="AW49" s="27" t="s">
        <v>698</v>
      </c>
      <c r="AX49" s="27" t="s">
        <v>698</v>
      </c>
      <c r="AY49" s="27" t="s">
        <v>698</v>
      </c>
      <c r="AZ49" s="27" t="s">
        <v>698</v>
      </c>
      <c r="BA49" s="27" t="s">
        <v>698</v>
      </c>
      <c r="BB49" s="27" t="s">
        <v>698</v>
      </c>
      <c r="BC49" s="27" t="s">
        <v>698</v>
      </c>
      <c r="BD49" s="27" t="s">
        <v>698</v>
      </c>
      <c r="BE49" s="27" t="s">
        <v>698</v>
      </c>
      <c r="BF49" s="27" t="s">
        <v>698</v>
      </c>
      <c r="BG49" s="27" t="s">
        <v>698</v>
      </c>
      <c r="BH49" s="27" t="s">
        <v>698</v>
      </c>
      <c r="BI49" s="27" t="s">
        <v>698</v>
      </c>
      <c r="BJ49" s="27" t="s">
        <v>698</v>
      </c>
      <c r="BK49" s="27" t="s">
        <v>698</v>
      </c>
      <c r="BL49" s="27" t="s">
        <v>698</v>
      </c>
      <c r="BM49" s="27" t="s">
        <v>698</v>
      </c>
      <c r="BN49" s="27" t="s">
        <v>698</v>
      </c>
      <c r="BO49" s="27" t="s">
        <v>698</v>
      </c>
      <c r="BP49" s="27" t="s">
        <v>698</v>
      </c>
      <c r="BQ49" s="27" t="s">
        <v>698</v>
      </c>
      <c r="BR49" s="27" t="s">
        <v>698</v>
      </c>
      <c r="BS49" s="27" t="s">
        <v>698</v>
      </c>
      <c r="BT49" s="27" t="s">
        <v>698</v>
      </c>
      <c r="BU49" s="27" t="s">
        <v>698</v>
      </c>
      <c r="BV49" s="27" t="s">
        <v>704</v>
      </c>
      <c r="BW49" s="27" t="s">
        <v>698</v>
      </c>
      <c r="BX49" s="27" t="s">
        <v>698</v>
      </c>
      <c r="BY49" s="27" t="s">
        <v>698</v>
      </c>
      <c r="BZ49" s="27" t="s">
        <v>698</v>
      </c>
      <c r="CA49" s="27" t="s">
        <v>698</v>
      </c>
      <c r="CB49" s="27" t="s">
        <v>698</v>
      </c>
      <c r="CC49" s="27" t="s">
        <v>698</v>
      </c>
      <c r="CD49" s="27" t="s">
        <v>698</v>
      </c>
      <c r="CE49" s="27" t="s">
        <v>698</v>
      </c>
      <c r="CF49" s="27" t="s">
        <v>698</v>
      </c>
      <c r="CG49" s="27" t="s">
        <v>698</v>
      </c>
      <c r="CH49" s="27" t="s">
        <v>698</v>
      </c>
      <c r="CI49" s="27" t="s">
        <v>698</v>
      </c>
      <c r="CJ49" s="27" t="s">
        <v>698</v>
      </c>
      <c r="CK49" s="27" t="s">
        <v>698</v>
      </c>
      <c r="CL49" s="27" t="s">
        <v>698</v>
      </c>
      <c r="CM49" s="27" t="s">
        <v>698</v>
      </c>
      <c r="CN49" s="27" t="s">
        <v>698</v>
      </c>
      <c r="CO49" s="27" t="s">
        <v>698</v>
      </c>
      <c r="CP49" s="27" t="s">
        <v>698</v>
      </c>
      <c r="CQ49" s="27" t="s">
        <v>698</v>
      </c>
      <c r="CR49" s="27" t="s">
        <v>698</v>
      </c>
      <c r="CS49" s="27" t="s">
        <v>698</v>
      </c>
      <c r="CT49" s="27" t="s">
        <v>698</v>
      </c>
      <c r="CU49" s="27" t="s">
        <v>698</v>
      </c>
      <c r="CV49" s="27" t="s">
        <v>698</v>
      </c>
      <c r="CW49" s="27" t="s">
        <v>698</v>
      </c>
      <c r="CX49" s="27" t="s">
        <v>698</v>
      </c>
      <c r="CY49" s="27" t="s">
        <v>698</v>
      </c>
      <c r="CZ49" s="27" t="s">
        <v>698</v>
      </c>
      <c r="DA49" s="27" t="s">
        <v>698</v>
      </c>
      <c r="DB49" s="27" t="s">
        <v>698</v>
      </c>
      <c r="DC49" s="27" t="s">
        <v>698</v>
      </c>
      <c r="DD49" s="27" t="s">
        <v>698</v>
      </c>
      <c r="DE49" s="27" t="s">
        <v>698</v>
      </c>
      <c r="DF49" s="27" t="s">
        <v>698</v>
      </c>
      <c r="DG49" s="27" t="s">
        <v>698</v>
      </c>
      <c r="DH49" s="27" t="s">
        <v>698</v>
      </c>
      <c r="DI49" s="27" t="s">
        <v>698</v>
      </c>
      <c r="DJ49" s="27" t="s">
        <v>698</v>
      </c>
      <c r="DK49" s="27" t="s">
        <v>698</v>
      </c>
      <c r="DL49" s="27" t="s">
        <v>698</v>
      </c>
      <c r="DM49" s="27" t="s">
        <v>698</v>
      </c>
      <c r="DN49" s="27" t="s">
        <v>698</v>
      </c>
      <c r="DO49" s="27" t="s">
        <v>698</v>
      </c>
      <c r="DP49" s="27" t="s">
        <v>698</v>
      </c>
      <c r="DQ49" s="27" t="s">
        <v>698</v>
      </c>
      <c r="DR49" s="27" t="s">
        <v>698</v>
      </c>
      <c r="DS49" s="27" t="s">
        <v>698</v>
      </c>
      <c r="DT49" s="27" t="s">
        <v>698</v>
      </c>
      <c r="DU49" s="27" t="s">
        <v>698</v>
      </c>
      <c r="DV49" s="27" t="s">
        <v>698</v>
      </c>
      <c r="DW49" s="27" t="s">
        <v>698</v>
      </c>
      <c r="DX49" s="27" t="s">
        <v>698</v>
      </c>
      <c r="DY49" s="27" t="s">
        <v>698</v>
      </c>
      <c r="DZ49" s="27" t="s">
        <v>698</v>
      </c>
      <c r="EA49" s="27" t="s">
        <v>698</v>
      </c>
      <c r="EB49" s="27" t="s">
        <v>698</v>
      </c>
      <c r="EC49" s="27" t="s">
        <v>698</v>
      </c>
      <c r="ED49" s="27" t="s">
        <v>698</v>
      </c>
      <c r="EE49" s="27" t="s">
        <v>698</v>
      </c>
      <c r="EF49" s="27" t="s">
        <v>698</v>
      </c>
      <c r="EG49" s="27" t="s">
        <v>698</v>
      </c>
      <c r="EH49" s="27" t="s">
        <v>698</v>
      </c>
      <c r="EI49" s="27" t="s">
        <v>698</v>
      </c>
      <c r="EJ49" s="27" t="s">
        <v>698</v>
      </c>
      <c r="EK49" s="27" t="s">
        <v>698</v>
      </c>
      <c r="EL49" s="27" t="s">
        <v>698</v>
      </c>
      <c r="EM49" s="27" t="s">
        <v>698</v>
      </c>
      <c r="EN49" s="27" t="s">
        <v>698</v>
      </c>
      <c r="EO49" s="27" t="s">
        <v>698</v>
      </c>
      <c r="EP49" s="27" t="s">
        <v>698</v>
      </c>
      <c r="EQ49" s="27" t="s">
        <v>698</v>
      </c>
      <c r="ER49" s="27" t="s">
        <v>698</v>
      </c>
      <c r="ES49" s="27" t="s">
        <v>698</v>
      </c>
      <c r="ET49" s="27" t="s">
        <v>698</v>
      </c>
      <c r="EU49" s="27" t="s">
        <v>698</v>
      </c>
      <c r="EV49" s="27" t="s">
        <v>698</v>
      </c>
      <c r="EW49" s="27" t="s">
        <v>2705</v>
      </c>
      <c r="EX49" s="27" t="s">
        <v>698</v>
      </c>
      <c r="EY49" s="27" t="s">
        <v>4094</v>
      </c>
      <c r="EZ49" s="27" t="s">
        <v>4108</v>
      </c>
      <c r="FA49" s="27"/>
      <c r="FB49" s="27"/>
      <c r="FC49" s="27"/>
      <c r="FD49" s="27"/>
      <c r="FE49" s="27"/>
      <c r="FF49" s="27"/>
      <c r="FG49" s="27"/>
      <c r="FH49" s="27"/>
      <c r="FI49" s="27"/>
      <c r="FJ49" s="27"/>
    </row>
    <row r="50" spans="1:166" x14ac:dyDescent="0.25">
      <c r="A50" s="27"/>
      <c r="B50" s="20" t="s">
        <v>2599</v>
      </c>
      <c r="C50" s="20" t="str">
        <f t="shared" si="0"/>
        <v>IZ003006008002000000000000000000000000</v>
      </c>
      <c r="D50" s="23" t="s">
        <v>4088</v>
      </c>
      <c r="E50" s="23" t="s">
        <v>710</v>
      </c>
      <c r="F50" s="23" t="s">
        <v>715</v>
      </c>
      <c r="G50" s="23" t="s">
        <v>720</v>
      </c>
      <c r="H50" s="23" t="s">
        <v>707</v>
      </c>
      <c r="I50" s="23" t="s">
        <v>697</v>
      </c>
      <c r="J50" s="23" t="s">
        <v>697</v>
      </c>
      <c r="K50" s="23" t="s">
        <v>697</v>
      </c>
      <c r="L50" s="23" t="s">
        <v>697</v>
      </c>
      <c r="M50" s="23" t="s">
        <v>697</v>
      </c>
      <c r="N50" s="23" t="s">
        <v>697</v>
      </c>
      <c r="O50" s="23" t="s">
        <v>697</v>
      </c>
      <c r="P50" s="23" t="s">
        <v>697</v>
      </c>
      <c r="Q50" s="27">
        <v>0</v>
      </c>
      <c r="R50" s="27" t="s">
        <v>704</v>
      </c>
      <c r="S50" s="27" t="s">
        <v>698</v>
      </c>
      <c r="T50" s="27" t="s">
        <v>694</v>
      </c>
      <c r="U50" s="27" t="s">
        <v>922</v>
      </c>
      <c r="V50" s="20" t="s">
        <v>4123</v>
      </c>
      <c r="W50" s="20" t="s">
        <v>905</v>
      </c>
      <c r="X50" s="20"/>
      <c r="Y50" s="20"/>
      <c r="Z50" s="20"/>
      <c r="AA50" s="27" t="s">
        <v>3608</v>
      </c>
      <c r="AB50" s="20"/>
      <c r="AC50" s="20"/>
      <c r="AD50" s="20"/>
      <c r="AE50" s="20"/>
      <c r="AF50" s="20"/>
      <c r="AG50" s="20"/>
      <c r="AH50" s="20"/>
      <c r="AI50" s="27" t="s">
        <v>4150</v>
      </c>
      <c r="AJ50" s="27" t="s">
        <v>698</v>
      </c>
      <c r="AK50" s="27" t="s">
        <v>698</v>
      </c>
      <c r="AL50" s="27" t="s">
        <v>698</v>
      </c>
      <c r="AM50" s="27" t="s">
        <v>698</v>
      </c>
      <c r="AN50" s="27" t="s">
        <v>698</v>
      </c>
      <c r="AO50" s="27" t="s">
        <v>698</v>
      </c>
      <c r="AP50" s="27" t="s">
        <v>698</v>
      </c>
      <c r="AQ50" s="27" t="s">
        <v>698</v>
      </c>
      <c r="AR50" s="27" t="s">
        <v>698</v>
      </c>
      <c r="AS50" s="27" t="s">
        <v>698</v>
      </c>
      <c r="AT50" s="27" t="s">
        <v>698</v>
      </c>
      <c r="AU50" s="27" t="s">
        <v>698</v>
      </c>
      <c r="AV50" s="27" t="s">
        <v>698</v>
      </c>
      <c r="AW50" s="27" t="s">
        <v>698</v>
      </c>
      <c r="AX50" s="27" t="s">
        <v>698</v>
      </c>
      <c r="AY50" s="27" t="s">
        <v>698</v>
      </c>
      <c r="AZ50" s="27" t="s">
        <v>698</v>
      </c>
      <c r="BA50" s="27" t="s">
        <v>698</v>
      </c>
      <c r="BB50" s="27" t="s">
        <v>698</v>
      </c>
      <c r="BC50" s="27" t="s">
        <v>698</v>
      </c>
      <c r="BD50" s="27" t="s">
        <v>698</v>
      </c>
      <c r="BE50" s="27" t="s">
        <v>698</v>
      </c>
      <c r="BF50" s="27" t="s">
        <v>698</v>
      </c>
      <c r="BG50" s="27" t="s">
        <v>698</v>
      </c>
      <c r="BH50" s="27" t="s">
        <v>698</v>
      </c>
      <c r="BI50" s="27" t="s">
        <v>698</v>
      </c>
      <c r="BJ50" s="27" t="s">
        <v>698</v>
      </c>
      <c r="BK50" s="27" t="s">
        <v>698</v>
      </c>
      <c r="BL50" s="27" t="s">
        <v>698</v>
      </c>
      <c r="BM50" s="27" t="s">
        <v>698</v>
      </c>
      <c r="BN50" s="27" t="s">
        <v>698</v>
      </c>
      <c r="BO50" s="27" t="s">
        <v>698</v>
      </c>
      <c r="BP50" s="27" t="s">
        <v>698</v>
      </c>
      <c r="BQ50" s="27" t="s">
        <v>698</v>
      </c>
      <c r="BR50" s="27" t="s">
        <v>698</v>
      </c>
      <c r="BS50" s="27" t="s">
        <v>698</v>
      </c>
      <c r="BT50" s="27" t="s">
        <v>698</v>
      </c>
      <c r="BU50" s="27" t="s">
        <v>698</v>
      </c>
      <c r="BV50" s="27" t="s">
        <v>704</v>
      </c>
      <c r="BW50" s="27" t="s">
        <v>698</v>
      </c>
      <c r="BX50" s="27" t="s">
        <v>698</v>
      </c>
      <c r="BY50" s="27" t="s">
        <v>698</v>
      </c>
      <c r="BZ50" s="27" t="s">
        <v>698</v>
      </c>
      <c r="CA50" s="27" t="s">
        <v>698</v>
      </c>
      <c r="CB50" s="27" t="s">
        <v>698</v>
      </c>
      <c r="CC50" s="27" t="s">
        <v>698</v>
      </c>
      <c r="CD50" s="27" t="s">
        <v>698</v>
      </c>
      <c r="CE50" s="27" t="s">
        <v>698</v>
      </c>
      <c r="CF50" s="27" t="s">
        <v>698</v>
      </c>
      <c r="CG50" s="27" t="s">
        <v>698</v>
      </c>
      <c r="CH50" s="27" t="s">
        <v>698</v>
      </c>
      <c r="CI50" s="27" t="s">
        <v>698</v>
      </c>
      <c r="CJ50" s="27" t="s">
        <v>698</v>
      </c>
      <c r="CK50" s="27" t="s">
        <v>698</v>
      </c>
      <c r="CL50" s="27" t="s">
        <v>698</v>
      </c>
      <c r="CM50" s="27" t="s">
        <v>698</v>
      </c>
      <c r="CN50" s="27" t="s">
        <v>698</v>
      </c>
      <c r="CO50" s="27" t="s">
        <v>698</v>
      </c>
      <c r="CP50" s="27" t="s">
        <v>698</v>
      </c>
      <c r="CQ50" s="27" t="s">
        <v>698</v>
      </c>
      <c r="CR50" s="27" t="s">
        <v>698</v>
      </c>
      <c r="CS50" s="27" t="s">
        <v>698</v>
      </c>
      <c r="CT50" s="27" t="s">
        <v>698</v>
      </c>
      <c r="CU50" s="27" t="s">
        <v>698</v>
      </c>
      <c r="CV50" s="27" t="s">
        <v>698</v>
      </c>
      <c r="CW50" s="27" t="s">
        <v>698</v>
      </c>
      <c r="CX50" s="27" t="s">
        <v>698</v>
      </c>
      <c r="CY50" s="27" t="s">
        <v>698</v>
      </c>
      <c r="CZ50" s="27" t="s">
        <v>698</v>
      </c>
      <c r="DA50" s="27" t="s">
        <v>698</v>
      </c>
      <c r="DB50" s="27" t="s">
        <v>698</v>
      </c>
      <c r="DC50" s="27" t="s">
        <v>698</v>
      </c>
      <c r="DD50" s="27" t="s">
        <v>698</v>
      </c>
      <c r="DE50" s="27" t="s">
        <v>698</v>
      </c>
      <c r="DF50" s="27" t="s">
        <v>698</v>
      </c>
      <c r="DG50" s="27" t="s">
        <v>698</v>
      </c>
      <c r="DH50" s="27" t="s">
        <v>698</v>
      </c>
      <c r="DI50" s="27" t="s">
        <v>698</v>
      </c>
      <c r="DJ50" s="27" t="s">
        <v>698</v>
      </c>
      <c r="DK50" s="27" t="s">
        <v>698</v>
      </c>
      <c r="DL50" s="27" t="s">
        <v>698</v>
      </c>
      <c r="DM50" s="27" t="s">
        <v>698</v>
      </c>
      <c r="DN50" s="27" t="s">
        <v>698</v>
      </c>
      <c r="DO50" s="27" t="s">
        <v>698</v>
      </c>
      <c r="DP50" s="27" t="s">
        <v>698</v>
      </c>
      <c r="DQ50" s="27" t="s">
        <v>698</v>
      </c>
      <c r="DR50" s="27" t="s">
        <v>698</v>
      </c>
      <c r="DS50" s="27" t="s">
        <v>698</v>
      </c>
      <c r="DT50" s="27" t="s">
        <v>698</v>
      </c>
      <c r="DU50" s="27" t="s">
        <v>698</v>
      </c>
      <c r="DV50" s="27" t="s">
        <v>698</v>
      </c>
      <c r="DW50" s="27" t="s">
        <v>698</v>
      </c>
      <c r="DX50" s="27" t="s">
        <v>698</v>
      </c>
      <c r="DY50" s="27" t="s">
        <v>698</v>
      </c>
      <c r="DZ50" s="27" t="s">
        <v>698</v>
      </c>
      <c r="EA50" s="27" t="s">
        <v>698</v>
      </c>
      <c r="EB50" s="27" t="s">
        <v>698</v>
      </c>
      <c r="EC50" s="27" t="s">
        <v>698</v>
      </c>
      <c r="ED50" s="27" t="s">
        <v>698</v>
      </c>
      <c r="EE50" s="27" t="s">
        <v>698</v>
      </c>
      <c r="EF50" s="27" t="s">
        <v>698</v>
      </c>
      <c r="EG50" s="27" t="s">
        <v>698</v>
      </c>
      <c r="EH50" s="27" t="s">
        <v>698</v>
      </c>
      <c r="EI50" s="27" t="s">
        <v>698</v>
      </c>
      <c r="EJ50" s="27" t="s">
        <v>698</v>
      </c>
      <c r="EK50" s="27" t="s">
        <v>698</v>
      </c>
      <c r="EL50" s="27" t="s">
        <v>698</v>
      </c>
      <c r="EM50" s="27" t="s">
        <v>698</v>
      </c>
      <c r="EN50" s="27" t="s">
        <v>698</v>
      </c>
      <c r="EO50" s="27" t="s">
        <v>698</v>
      </c>
      <c r="EP50" s="27" t="s">
        <v>698</v>
      </c>
      <c r="EQ50" s="27" t="s">
        <v>698</v>
      </c>
      <c r="ER50" s="27" t="s">
        <v>698</v>
      </c>
      <c r="ES50" s="27" t="s">
        <v>698</v>
      </c>
      <c r="ET50" s="27" t="s">
        <v>698</v>
      </c>
      <c r="EU50" s="27" t="s">
        <v>698</v>
      </c>
      <c r="EV50" s="27" t="s">
        <v>698</v>
      </c>
      <c r="EW50" s="27" t="s">
        <v>4096</v>
      </c>
      <c r="EX50" s="27" t="s">
        <v>698</v>
      </c>
      <c r="EY50" s="27" t="s">
        <v>1176</v>
      </c>
      <c r="EZ50" s="27" t="s">
        <v>4110</v>
      </c>
      <c r="FA50" s="27" t="s">
        <v>1179</v>
      </c>
      <c r="FB50" s="27"/>
      <c r="FC50" s="27"/>
      <c r="FD50" s="27"/>
      <c r="FE50" s="27"/>
      <c r="FF50" s="27"/>
      <c r="FG50" s="27"/>
      <c r="FH50" s="27"/>
      <c r="FI50" s="27"/>
      <c r="FJ50" s="27"/>
    </row>
    <row r="51" spans="1:166" x14ac:dyDescent="0.25">
      <c r="A51" s="27"/>
      <c r="B51" s="27" t="s">
        <v>694</v>
      </c>
      <c r="C51" s="27" t="str">
        <f t="shared" si="0"/>
        <v>IZ003006009000000000000000000000000000</v>
      </c>
      <c r="D51" s="23" t="s">
        <v>4088</v>
      </c>
      <c r="E51" s="23" t="s">
        <v>710</v>
      </c>
      <c r="F51" s="23" t="s">
        <v>715</v>
      </c>
      <c r="G51" s="23" t="s">
        <v>722</v>
      </c>
      <c r="H51" s="23" t="s">
        <v>697</v>
      </c>
      <c r="I51" s="23" t="s">
        <v>697</v>
      </c>
      <c r="J51" s="23" t="s">
        <v>697</v>
      </c>
      <c r="K51" s="23" t="s">
        <v>697</v>
      </c>
      <c r="L51" s="23" t="s">
        <v>697</v>
      </c>
      <c r="M51" s="23" t="s">
        <v>697</v>
      </c>
      <c r="N51" s="23" t="s">
        <v>697</v>
      </c>
      <c r="O51" s="23" t="s">
        <v>697</v>
      </c>
      <c r="P51" s="23" t="s">
        <v>697</v>
      </c>
      <c r="Q51" s="27">
        <v>0</v>
      </c>
      <c r="R51" s="27" t="s">
        <v>698</v>
      </c>
      <c r="S51" s="27" t="s">
        <v>698</v>
      </c>
      <c r="T51" s="27" t="s">
        <v>694</v>
      </c>
      <c r="U51" s="27" t="s">
        <v>922</v>
      </c>
      <c r="V51" s="20" t="s">
        <v>4123</v>
      </c>
      <c r="W51" s="27" t="s">
        <v>905</v>
      </c>
      <c r="X51" s="27"/>
      <c r="Y51" s="27"/>
      <c r="Z51" s="27" t="s">
        <v>1595</v>
      </c>
      <c r="AA51" s="27"/>
      <c r="AB51" s="27"/>
      <c r="AC51" s="27"/>
      <c r="AD51" s="27"/>
      <c r="AE51" s="27"/>
      <c r="AF51" s="27"/>
      <c r="AG51" s="27"/>
      <c r="AH51" s="27"/>
      <c r="AI51" s="27" t="s">
        <v>4151</v>
      </c>
      <c r="AJ51" s="27" t="s">
        <v>694</v>
      </c>
      <c r="AK51" s="27" t="s">
        <v>694</v>
      </c>
      <c r="AL51" s="27" t="s">
        <v>694</v>
      </c>
      <c r="AM51" s="27" t="s">
        <v>694</v>
      </c>
      <c r="AN51" s="27" t="s">
        <v>694</v>
      </c>
      <c r="AO51" s="27" t="s">
        <v>694</v>
      </c>
      <c r="AP51" s="27" t="s">
        <v>694</v>
      </c>
      <c r="AQ51" s="27" t="s">
        <v>694</v>
      </c>
      <c r="AR51" s="27" t="s">
        <v>694</v>
      </c>
      <c r="AS51" s="27" t="s">
        <v>694</v>
      </c>
      <c r="AT51" s="27" t="s">
        <v>694</v>
      </c>
      <c r="AU51" s="27" t="s">
        <v>694</v>
      </c>
      <c r="AV51" s="27" t="s">
        <v>694</v>
      </c>
      <c r="AW51" s="27" t="s">
        <v>694</v>
      </c>
      <c r="AX51" s="27" t="s">
        <v>694</v>
      </c>
      <c r="AY51" s="27" t="s">
        <v>694</v>
      </c>
      <c r="AZ51" s="27" t="s">
        <v>694</v>
      </c>
      <c r="BA51" s="27" t="s">
        <v>694</v>
      </c>
      <c r="BB51" s="27" t="s">
        <v>694</v>
      </c>
      <c r="BC51" s="27" t="s">
        <v>694</v>
      </c>
      <c r="BD51" s="27" t="s">
        <v>694</v>
      </c>
      <c r="BE51" s="27" t="s">
        <v>694</v>
      </c>
      <c r="BF51" s="27" t="s">
        <v>694</v>
      </c>
      <c r="BG51" s="27" t="s">
        <v>694</v>
      </c>
      <c r="BH51" s="27" t="s">
        <v>694</v>
      </c>
      <c r="BI51" s="27" t="s">
        <v>694</v>
      </c>
      <c r="BJ51" s="27" t="s">
        <v>694</v>
      </c>
      <c r="BK51" s="27" t="s">
        <v>694</v>
      </c>
      <c r="BL51" s="27" t="s">
        <v>694</v>
      </c>
      <c r="BM51" s="27" t="s">
        <v>694</v>
      </c>
      <c r="BN51" s="27" t="s">
        <v>694</v>
      </c>
      <c r="BO51" s="27" t="s">
        <v>694</v>
      </c>
      <c r="BP51" s="27" t="s">
        <v>694</v>
      </c>
      <c r="BQ51" s="27" t="s">
        <v>694</v>
      </c>
      <c r="BR51" s="27" t="s">
        <v>694</v>
      </c>
      <c r="BS51" s="27" t="s">
        <v>694</v>
      </c>
      <c r="BT51" s="27" t="s">
        <v>694</v>
      </c>
      <c r="BU51" s="27" t="s">
        <v>694</v>
      </c>
      <c r="BV51" s="27" t="s">
        <v>694</v>
      </c>
      <c r="BW51" s="27" t="s">
        <v>694</v>
      </c>
      <c r="BX51" s="27" t="s">
        <v>694</v>
      </c>
      <c r="BY51" s="27" t="s">
        <v>694</v>
      </c>
      <c r="BZ51" s="27" t="s">
        <v>694</v>
      </c>
      <c r="CA51" s="27" t="s">
        <v>694</v>
      </c>
      <c r="CB51" s="27" t="s">
        <v>694</v>
      </c>
      <c r="CC51" s="27" t="s">
        <v>694</v>
      </c>
      <c r="CD51" s="27" t="s">
        <v>694</v>
      </c>
      <c r="CE51" s="27" t="s">
        <v>694</v>
      </c>
      <c r="CF51" s="27" t="s">
        <v>694</v>
      </c>
      <c r="CG51" s="27" t="s">
        <v>694</v>
      </c>
      <c r="CH51" s="27" t="s">
        <v>694</v>
      </c>
      <c r="CI51" s="27" t="s">
        <v>694</v>
      </c>
      <c r="CJ51" s="27" t="s">
        <v>694</v>
      </c>
      <c r="CK51" s="27" t="s">
        <v>694</v>
      </c>
      <c r="CL51" s="27" t="s">
        <v>694</v>
      </c>
      <c r="CM51" s="27" t="s">
        <v>694</v>
      </c>
      <c r="CN51" s="27" t="s">
        <v>694</v>
      </c>
      <c r="CO51" s="27" t="s">
        <v>694</v>
      </c>
      <c r="CP51" s="27" t="s">
        <v>694</v>
      </c>
      <c r="CQ51" s="27" t="s">
        <v>694</v>
      </c>
      <c r="CR51" s="27" t="s">
        <v>694</v>
      </c>
      <c r="CS51" s="27" t="s">
        <v>694</v>
      </c>
      <c r="CT51" s="27" t="s">
        <v>694</v>
      </c>
      <c r="CU51" s="27" t="s">
        <v>694</v>
      </c>
      <c r="CV51" s="27" t="s">
        <v>694</v>
      </c>
      <c r="CW51" s="27" t="s">
        <v>694</v>
      </c>
      <c r="CX51" s="27" t="s">
        <v>694</v>
      </c>
      <c r="CY51" s="27" t="s">
        <v>694</v>
      </c>
      <c r="CZ51" s="27" t="s">
        <v>694</v>
      </c>
      <c r="DA51" s="27" t="s">
        <v>694</v>
      </c>
      <c r="DB51" s="27" t="s">
        <v>694</v>
      </c>
      <c r="DC51" s="27" t="s">
        <v>694</v>
      </c>
      <c r="DD51" s="27" t="s">
        <v>694</v>
      </c>
      <c r="DE51" s="27" t="s">
        <v>694</v>
      </c>
      <c r="DF51" s="27" t="s">
        <v>694</v>
      </c>
      <c r="DG51" s="27" t="s">
        <v>694</v>
      </c>
      <c r="DH51" s="27" t="s">
        <v>694</v>
      </c>
      <c r="DI51" s="27" t="s">
        <v>694</v>
      </c>
      <c r="DJ51" s="27" t="s">
        <v>694</v>
      </c>
      <c r="DK51" s="27" t="s">
        <v>694</v>
      </c>
      <c r="DL51" s="27" t="s">
        <v>694</v>
      </c>
      <c r="DM51" s="27" t="s">
        <v>694</v>
      </c>
      <c r="DN51" s="27" t="s">
        <v>694</v>
      </c>
      <c r="DO51" s="27" t="s">
        <v>694</v>
      </c>
      <c r="DP51" s="27" t="s">
        <v>694</v>
      </c>
      <c r="DQ51" s="27" t="s">
        <v>694</v>
      </c>
      <c r="DR51" s="27" t="s">
        <v>694</v>
      </c>
      <c r="DS51" s="27" t="s">
        <v>694</v>
      </c>
      <c r="DT51" s="27" t="s">
        <v>694</v>
      </c>
      <c r="DU51" s="27" t="s">
        <v>694</v>
      </c>
      <c r="DV51" s="27" t="s">
        <v>694</v>
      </c>
      <c r="DW51" s="27" t="s">
        <v>694</v>
      </c>
      <c r="DX51" s="27" t="s">
        <v>694</v>
      </c>
      <c r="DY51" s="27" t="s">
        <v>694</v>
      </c>
      <c r="DZ51" s="27" t="s">
        <v>694</v>
      </c>
      <c r="EA51" s="27" t="s">
        <v>694</v>
      </c>
      <c r="EB51" s="27" t="s">
        <v>694</v>
      </c>
      <c r="EC51" s="27" t="s">
        <v>694</v>
      </c>
      <c r="ED51" s="27" t="s">
        <v>694</v>
      </c>
      <c r="EE51" s="27" t="s">
        <v>694</v>
      </c>
      <c r="EF51" s="27" t="s">
        <v>694</v>
      </c>
      <c r="EG51" s="27" t="s">
        <v>694</v>
      </c>
      <c r="EH51" s="27" t="s">
        <v>694</v>
      </c>
      <c r="EI51" s="27" t="s">
        <v>694</v>
      </c>
      <c r="EJ51" s="27" t="s">
        <v>694</v>
      </c>
      <c r="EK51" s="27" t="s">
        <v>694</v>
      </c>
      <c r="EL51" s="27" t="s">
        <v>694</v>
      </c>
      <c r="EM51" s="27" t="s">
        <v>694</v>
      </c>
      <c r="EN51" s="27" t="s">
        <v>694</v>
      </c>
      <c r="EO51" s="27" t="s">
        <v>694</v>
      </c>
      <c r="EP51" s="27" t="s">
        <v>694</v>
      </c>
      <c r="EQ51" s="27" t="s">
        <v>694</v>
      </c>
      <c r="ER51" s="27" t="s">
        <v>694</v>
      </c>
      <c r="ES51" s="27" t="s">
        <v>694</v>
      </c>
      <c r="ET51" s="27" t="s">
        <v>694</v>
      </c>
      <c r="EU51" s="27" t="s">
        <v>694</v>
      </c>
      <c r="EV51" s="27" t="s">
        <v>694</v>
      </c>
      <c r="EW51" s="27" t="s">
        <v>698</v>
      </c>
      <c r="EX51" s="27" t="s">
        <v>698</v>
      </c>
      <c r="EY51" s="27" t="s">
        <v>698</v>
      </c>
      <c r="EZ51" s="27" t="s">
        <v>698</v>
      </c>
      <c r="FA51" s="27" t="s">
        <v>694</v>
      </c>
      <c r="FB51" s="27"/>
      <c r="FC51" s="27"/>
      <c r="FD51" s="27"/>
      <c r="FE51" s="27"/>
      <c r="FF51" s="27"/>
      <c r="FG51" s="27"/>
      <c r="FH51" s="27"/>
      <c r="FI51" s="27"/>
      <c r="FJ51" s="27"/>
    </row>
    <row r="52" spans="1:166" x14ac:dyDescent="0.25">
      <c r="A52" s="27"/>
      <c r="B52" s="20" t="s">
        <v>2599</v>
      </c>
      <c r="C52" s="20" t="str">
        <f t="shared" si="0"/>
        <v>IZ003006009001000000000000000000000000</v>
      </c>
      <c r="D52" s="23" t="s">
        <v>4088</v>
      </c>
      <c r="E52" s="23" t="s">
        <v>710</v>
      </c>
      <c r="F52" s="23" t="s">
        <v>715</v>
      </c>
      <c r="G52" s="23" t="s">
        <v>722</v>
      </c>
      <c r="H52" s="23" t="s">
        <v>702</v>
      </c>
      <c r="I52" s="23" t="s">
        <v>697</v>
      </c>
      <c r="J52" s="23" t="s">
        <v>697</v>
      </c>
      <c r="K52" s="23" t="s">
        <v>697</v>
      </c>
      <c r="L52" s="23" t="s">
        <v>697</v>
      </c>
      <c r="M52" s="23" t="s">
        <v>697</v>
      </c>
      <c r="N52" s="23" t="s">
        <v>697</v>
      </c>
      <c r="O52" s="23" t="s">
        <v>697</v>
      </c>
      <c r="P52" s="23" t="s">
        <v>697</v>
      </c>
      <c r="Q52" s="27">
        <v>0</v>
      </c>
      <c r="R52" s="27" t="s">
        <v>704</v>
      </c>
      <c r="S52" s="27" t="s">
        <v>698</v>
      </c>
      <c r="T52" s="27" t="s">
        <v>694</v>
      </c>
      <c r="U52" s="27" t="s">
        <v>922</v>
      </c>
      <c r="V52" s="20" t="s">
        <v>4123</v>
      </c>
      <c r="W52" s="20" t="s">
        <v>905</v>
      </c>
      <c r="X52" s="20"/>
      <c r="Y52" s="20"/>
      <c r="Z52" s="20"/>
      <c r="AA52" s="27" t="s">
        <v>4101</v>
      </c>
      <c r="AB52" s="20"/>
      <c r="AC52" s="20"/>
      <c r="AD52" s="20"/>
      <c r="AE52" s="20"/>
      <c r="AF52" s="20"/>
      <c r="AG52" s="20"/>
      <c r="AH52" s="20"/>
      <c r="AI52" s="27" t="s">
        <v>4152</v>
      </c>
      <c r="AJ52" s="27" t="s">
        <v>698</v>
      </c>
      <c r="AK52" s="27" t="s">
        <v>698</v>
      </c>
      <c r="AL52" s="27" t="s">
        <v>698</v>
      </c>
      <c r="AM52" s="27" t="s">
        <v>698</v>
      </c>
      <c r="AN52" s="27" t="s">
        <v>698</v>
      </c>
      <c r="AO52" s="27" t="s">
        <v>698</v>
      </c>
      <c r="AP52" s="27" t="s">
        <v>698</v>
      </c>
      <c r="AQ52" s="27" t="s">
        <v>698</v>
      </c>
      <c r="AR52" s="27" t="s">
        <v>698</v>
      </c>
      <c r="AS52" s="27" t="s">
        <v>698</v>
      </c>
      <c r="AT52" s="27" t="s">
        <v>698</v>
      </c>
      <c r="AU52" s="27" t="s">
        <v>698</v>
      </c>
      <c r="AV52" s="27" t="s">
        <v>698</v>
      </c>
      <c r="AW52" s="27" t="s">
        <v>698</v>
      </c>
      <c r="AX52" s="27" t="s">
        <v>698</v>
      </c>
      <c r="AY52" s="27" t="s">
        <v>698</v>
      </c>
      <c r="AZ52" s="27" t="s">
        <v>698</v>
      </c>
      <c r="BA52" s="27" t="s">
        <v>698</v>
      </c>
      <c r="BB52" s="27" t="s">
        <v>698</v>
      </c>
      <c r="BC52" s="27" t="s">
        <v>698</v>
      </c>
      <c r="BD52" s="27" t="s">
        <v>698</v>
      </c>
      <c r="BE52" s="27" t="s">
        <v>698</v>
      </c>
      <c r="BF52" s="27" t="s">
        <v>698</v>
      </c>
      <c r="BG52" s="27" t="s">
        <v>698</v>
      </c>
      <c r="BH52" s="27" t="s">
        <v>698</v>
      </c>
      <c r="BI52" s="27" t="s">
        <v>698</v>
      </c>
      <c r="BJ52" s="27" t="s">
        <v>698</v>
      </c>
      <c r="BK52" s="27" t="s">
        <v>698</v>
      </c>
      <c r="BL52" s="27" t="s">
        <v>698</v>
      </c>
      <c r="BM52" s="27" t="s">
        <v>698</v>
      </c>
      <c r="BN52" s="27" t="s">
        <v>698</v>
      </c>
      <c r="BO52" s="27" t="s">
        <v>698</v>
      </c>
      <c r="BP52" s="27" t="s">
        <v>698</v>
      </c>
      <c r="BQ52" s="27" t="s">
        <v>698</v>
      </c>
      <c r="BR52" s="27" t="s">
        <v>698</v>
      </c>
      <c r="BS52" s="27" t="s">
        <v>698</v>
      </c>
      <c r="BT52" s="27" t="s">
        <v>698</v>
      </c>
      <c r="BU52" s="27" t="s">
        <v>698</v>
      </c>
      <c r="BV52" s="27" t="s">
        <v>704</v>
      </c>
      <c r="BW52" s="27" t="s">
        <v>698</v>
      </c>
      <c r="BX52" s="27" t="s">
        <v>698</v>
      </c>
      <c r="BY52" s="27" t="s">
        <v>698</v>
      </c>
      <c r="BZ52" s="27" t="s">
        <v>698</v>
      </c>
      <c r="CA52" s="27" t="s">
        <v>698</v>
      </c>
      <c r="CB52" s="27" t="s">
        <v>698</v>
      </c>
      <c r="CC52" s="27" t="s">
        <v>698</v>
      </c>
      <c r="CD52" s="27" t="s">
        <v>698</v>
      </c>
      <c r="CE52" s="27" t="s">
        <v>698</v>
      </c>
      <c r="CF52" s="27" t="s">
        <v>698</v>
      </c>
      <c r="CG52" s="27" t="s">
        <v>698</v>
      </c>
      <c r="CH52" s="27" t="s">
        <v>698</v>
      </c>
      <c r="CI52" s="27" t="s">
        <v>698</v>
      </c>
      <c r="CJ52" s="27" t="s">
        <v>698</v>
      </c>
      <c r="CK52" s="27" t="s">
        <v>698</v>
      </c>
      <c r="CL52" s="27" t="s">
        <v>698</v>
      </c>
      <c r="CM52" s="27" t="s">
        <v>698</v>
      </c>
      <c r="CN52" s="27" t="s">
        <v>698</v>
      </c>
      <c r="CO52" s="27" t="s">
        <v>698</v>
      </c>
      <c r="CP52" s="27" t="s">
        <v>698</v>
      </c>
      <c r="CQ52" s="27" t="s">
        <v>698</v>
      </c>
      <c r="CR52" s="27" t="s">
        <v>698</v>
      </c>
      <c r="CS52" s="27" t="s">
        <v>698</v>
      </c>
      <c r="CT52" s="27" t="s">
        <v>698</v>
      </c>
      <c r="CU52" s="27" t="s">
        <v>698</v>
      </c>
      <c r="CV52" s="27" t="s">
        <v>698</v>
      </c>
      <c r="CW52" s="27" t="s">
        <v>698</v>
      </c>
      <c r="CX52" s="27" t="s">
        <v>698</v>
      </c>
      <c r="CY52" s="27" t="s">
        <v>698</v>
      </c>
      <c r="CZ52" s="27" t="s">
        <v>698</v>
      </c>
      <c r="DA52" s="27" t="s">
        <v>698</v>
      </c>
      <c r="DB52" s="27" t="s">
        <v>698</v>
      </c>
      <c r="DC52" s="27" t="s">
        <v>698</v>
      </c>
      <c r="DD52" s="27" t="s">
        <v>698</v>
      </c>
      <c r="DE52" s="27" t="s">
        <v>698</v>
      </c>
      <c r="DF52" s="27" t="s">
        <v>698</v>
      </c>
      <c r="DG52" s="27" t="s">
        <v>698</v>
      </c>
      <c r="DH52" s="27" t="s">
        <v>698</v>
      </c>
      <c r="DI52" s="27" t="s">
        <v>698</v>
      </c>
      <c r="DJ52" s="27" t="s">
        <v>698</v>
      </c>
      <c r="DK52" s="27" t="s">
        <v>698</v>
      </c>
      <c r="DL52" s="27" t="s">
        <v>698</v>
      </c>
      <c r="DM52" s="27" t="s">
        <v>698</v>
      </c>
      <c r="DN52" s="27" t="s">
        <v>698</v>
      </c>
      <c r="DO52" s="27" t="s">
        <v>698</v>
      </c>
      <c r="DP52" s="27" t="s">
        <v>698</v>
      </c>
      <c r="DQ52" s="27" t="s">
        <v>698</v>
      </c>
      <c r="DR52" s="27" t="s">
        <v>698</v>
      </c>
      <c r="DS52" s="27" t="s">
        <v>698</v>
      </c>
      <c r="DT52" s="27" t="s">
        <v>698</v>
      </c>
      <c r="DU52" s="27" t="s">
        <v>698</v>
      </c>
      <c r="DV52" s="27" t="s">
        <v>698</v>
      </c>
      <c r="DW52" s="27" t="s">
        <v>698</v>
      </c>
      <c r="DX52" s="27" t="s">
        <v>698</v>
      </c>
      <c r="DY52" s="27" t="s">
        <v>698</v>
      </c>
      <c r="DZ52" s="27" t="s">
        <v>698</v>
      </c>
      <c r="EA52" s="27" t="s">
        <v>698</v>
      </c>
      <c r="EB52" s="27" t="s">
        <v>698</v>
      </c>
      <c r="EC52" s="27" t="s">
        <v>698</v>
      </c>
      <c r="ED52" s="27" t="s">
        <v>698</v>
      </c>
      <c r="EE52" s="27" t="s">
        <v>698</v>
      </c>
      <c r="EF52" s="27" t="s">
        <v>698</v>
      </c>
      <c r="EG52" s="27" t="s">
        <v>698</v>
      </c>
      <c r="EH52" s="27" t="s">
        <v>698</v>
      </c>
      <c r="EI52" s="27" t="s">
        <v>698</v>
      </c>
      <c r="EJ52" s="27" t="s">
        <v>698</v>
      </c>
      <c r="EK52" s="27" t="s">
        <v>698</v>
      </c>
      <c r="EL52" s="27" t="s">
        <v>698</v>
      </c>
      <c r="EM52" s="27" t="s">
        <v>698</v>
      </c>
      <c r="EN52" s="27" t="s">
        <v>698</v>
      </c>
      <c r="EO52" s="27" t="s">
        <v>698</v>
      </c>
      <c r="EP52" s="27" t="s">
        <v>698</v>
      </c>
      <c r="EQ52" s="27" t="s">
        <v>698</v>
      </c>
      <c r="ER52" s="27" t="s">
        <v>698</v>
      </c>
      <c r="ES52" s="27" t="s">
        <v>698</v>
      </c>
      <c r="ET52" s="27" t="s">
        <v>698</v>
      </c>
      <c r="EU52" s="27" t="s">
        <v>698</v>
      </c>
      <c r="EV52" s="27" t="s">
        <v>698</v>
      </c>
      <c r="EW52" s="27" t="s">
        <v>2705</v>
      </c>
      <c r="EX52" s="27" t="s">
        <v>698</v>
      </c>
      <c r="EY52" s="27" t="s">
        <v>4094</v>
      </c>
      <c r="EZ52" s="27" t="s">
        <v>4108</v>
      </c>
      <c r="FA52" s="27"/>
      <c r="FB52" s="27"/>
      <c r="FC52" s="27"/>
      <c r="FD52" s="27"/>
      <c r="FE52" s="27"/>
      <c r="FF52" s="27"/>
      <c r="FG52" s="27"/>
      <c r="FH52" s="27"/>
      <c r="FI52" s="27"/>
      <c r="FJ52" s="27"/>
    </row>
    <row r="53" spans="1:166" x14ac:dyDescent="0.25">
      <c r="A53" s="27"/>
      <c r="B53" s="20" t="s">
        <v>2599</v>
      </c>
      <c r="C53" s="20" t="str">
        <f t="shared" si="0"/>
        <v>IZ003006009002000000000000000000000000</v>
      </c>
      <c r="D53" s="23" t="s">
        <v>4088</v>
      </c>
      <c r="E53" s="23" t="s">
        <v>710</v>
      </c>
      <c r="F53" s="23" t="s">
        <v>715</v>
      </c>
      <c r="G53" s="23" t="s">
        <v>722</v>
      </c>
      <c r="H53" s="23" t="s">
        <v>707</v>
      </c>
      <c r="I53" s="23" t="s">
        <v>697</v>
      </c>
      <c r="J53" s="23" t="s">
        <v>697</v>
      </c>
      <c r="K53" s="23" t="s">
        <v>697</v>
      </c>
      <c r="L53" s="23" t="s">
        <v>697</v>
      </c>
      <c r="M53" s="23" t="s">
        <v>697</v>
      </c>
      <c r="N53" s="23" t="s">
        <v>697</v>
      </c>
      <c r="O53" s="23" t="s">
        <v>697</v>
      </c>
      <c r="P53" s="23" t="s">
        <v>697</v>
      </c>
      <c r="Q53" s="27">
        <v>0</v>
      </c>
      <c r="R53" s="27" t="s">
        <v>704</v>
      </c>
      <c r="S53" s="27" t="s">
        <v>698</v>
      </c>
      <c r="T53" s="27" t="s">
        <v>694</v>
      </c>
      <c r="U53" s="27" t="s">
        <v>922</v>
      </c>
      <c r="V53" s="20" t="s">
        <v>4123</v>
      </c>
      <c r="W53" s="20" t="s">
        <v>905</v>
      </c>
      <c r="X53" s="20"/>
      <c r="Y53" s="20"/>
      <c r="Z53" s="20"/>
      <c r="AA53" s="27" t="s">
        <v>3608</v>
      </c>
      <c r="AB53" s="20"/>
      <c r="AC53" s="20"/>
      <c r="AD53" s="20"/>
      <c r="AE53" s="20"/>
      <c r="AF53" s="20"/>
      <c r="AG53" s="20"/>
      <c r="AH53" s="20"/>
      <c r="AI53" s="27" t="s">
        <v>4153</v>
      </c>
      <c r="AJ53" s="27" t="s">
        <v>698</v>
      </c>
      <c r="AK53" s="27" t="s">
        <v>698</v>
      </c>
      <c r="AL53" s="27" t="s">
        <v>698</v>
      </c>
      <c r="AM53" s="27" t="s">
        <v>698</v>
      </c>
      <c r="AN53" s="27" t="s">
        <v>698</v>
      </c>
      <c r="AO53" s="27" t="s">
        <v>698</v>
      </c>
      <c r="AP53" s="27" t="s">
        <v>698</v>
      </c>
      <c r="AQ53" s="27" t="s">
        <v>698</v>
      </c>
      <c r="AR53" s="27" t="s">
        <v>698</v>
      </c>
      <c r="AS53" s="27" t="s">
        <v>698</v>
      </c>
      <c r="AT53" s="27" t="s">
        <v>698</v>
      </c>
      <c r="AU53" s="27" t="s">
        <v>698</v>
      </c>
      <c r="AV53" s="27" t="s">
        <v>698</v>
      </c>
      <c r="AW53" s="27" t="s">
        <v>698</v>
      </c>
      <c r="AX53" s="27" t="s">
        <v>698</v>
      </c>
      <c r="AY53" s="27" t="s">
        <v>698</v>
      </c>
      <c r="AZ53" s="27" t="s">
        <v>698</v>
      </c>
      <c r="BA53" s="27" t="s">
        <v>698</v>
      </c>
      <c r="BB53" s="27" t="s">
        <v>698</v>
      </c>
      <c r="BC53" s="27" t="s">
        <v>698</v>
      </c>
      <c r="BD53" s="27" t="s">
        <v>698</v>
      </c>
      <c r="BE53" s="27" t="s">
        <v>698</v>
      </c>
      <c r="BF53" s="27" t="s">
        <v>698</v>
      </c>
      <c r="BG53" s="27" t="s">
        <v>698</v>
      </c>
      <c r="BH53" s="27" t="s">
        <v>698</v>
      </c>
      <c r="BI53" s="27" t="s">
        <v>698</v>
      </c>
      <c r="BJ53" s="27" t="s">
        <v>698</v>
      </c>
      <c r="BK53" s="27" t="s">
        <v>698</v>
      </c>
      <c r="BL53" s="27" t="s">
        <v>698</v>
      </c>
      <c r="BM53" s="27" t="s">
        <v>698</v>
      </c>
      <c r="BN53" s="27" t="s">
        <v>698</v>
      </c>
      <c r="BO53" s="27" t="s">
        <v>698</v>
      </c>
      <c r="BP53" s="27" t="s">
        <v>698</v>
      </c>
      <c r="BQ53" s="27" t="s">
        <v>698</v>
      </c>
      <c r="BR53" s="27" t="s">
        <v>698</v>
      </c>
      <c r="BS53" s="27" t="s">
        <v>698</v>
      </c>
      <c r="BT53" s="27" t="s">
        <v>698</v>
      </c>
      <c r="BU53" s="27" t="s">
        <v>698</v>
      </c>
      <c r="BV53" s="27" t="s">
        <v>704</v>
      </c>
      <c r="BW53" s="27" t="s">
        <v>698</v>
      </c>
      <c r="BX53" s="27" t="s">
        <v>698</v>
      </c>
      <c r="BY53" s="27" t="s">
        <v>698</v>
      </c>
      <c r="BZ53" s="27" t="s">
        <v>698</v>
      </c>
      <c r="CA53" s="27" t="s">
        <v>698</v>
      </c>
      <c r="CB53" s="27" t="s">
        <v>698</v>
      </c>
      <c r="CC53" s="27" t="s">
        <v>698</v>
      </c>
      <c r="CD53" s="27" t="s">
        <v>698</v>
      </c>
      <c r="CE53" s="27" t="s">
        <v>698</v>
      </c>
      <c r="CF53" s="27" t="s">
        <v>698</v>
      </c>
      <c r="CG53" s="27" t="s">
        <v>698</v>
      </c>
      <c r="CH53" s="27" t="s">
        <v>698</v>
      </c>
      <c r="CI53" s="27" t="s">
        <v>698</v>
      </c>
      <c r="CJ53" s="27" t="s">
        <v>698</v>
      </c>
      <c r="CK53" s="27" t="s">
        <v>698</v>
      </c>
      <c r="CL53" s="27" t="s">
        <v>698</v>
      </c>
      <c r="CM53" s="27" t="s">
        <v>698</v>
      </c>
      <c r="CN53" s="27" t="s">
        <v>698</v>
      </c>
      <c r="CO53" s="27" t="s">
        <v>698</v>
      </c>
      <c r="CP53" s="27" t="s">
        <v>698</v>
      </c>
      <c r="CQ53" s="27" t="s">
        <v>698</v>
      </c>
      <c r="CR53" s="27" t="s">
        <v>698</v>
      </c>
      <c r="CS53" s="27" t="s">
        <v>698</v>
      </c>
      <c r="CT53" s="27" t="s">
        <v>698</v>
      </c>
      <c r="CU53" s="27" t="s">
        <v>698</v>
      </c>
      <c r="CV53" s="27" t="s">
        <v>698</v>
      </c>
      <c r="CW53" s="27" t="s">
        <v>698</v>
      </c>
      <c r="CX53" s="27" t="s">
        <v>698</v>
      </c>
      <c r="CY53" s="27" t="s">
        <v>698</v>
      </c>
      <c r="CZ53" s="27" t="s">
        <v>698</v>
      </c>
      <c r="DA53" s="27" t="s">
        <v>698</v>
      </c>
      <c r="DB53" s="27" t="s">
        <v>698</v>
      </c>
      <c r="DC53" s="27" t="s">
        <v>698</v>
      </c>
      <c r="DD53" s="27" t="s">
        <v>698</v>
      </c>
      <c r="DE53" s="27" t="s">
        <v>698</v>
      </c>
      <c r="DF53" s="27" t="s">
        <v>698</v>
      </c>
      <c r="DG53" s="27" t="s">
        <v>698</v>
      </c>
      <c r="DH53" s="27" t="s">
        <v>698</v>
      </c>
      <c r="DI53" s="27" t="s">
        <v>698</v>
      </c>
      <c r="DJ53" s="27" t="s">
        <v>698</v>
      </c>
      <c r="DK53" s="27" t="s">
        <v>698</v>
      </c>
      <c r="DL53" s="27" t="s">
        <v>698</v>
      </c>
      <c r="DM53" s="27" t="s">
        <v>698</v>
      </c>
      <c r="DN53" s="27" t="s">
        <v>698</v>
      </c>
      <c r="DO53" s="27" t="s">
        <v>698</v>
      </c>
      <c r="DP53" s="27" t="s">
        <v>698</v>
      </c>
      <c r="DQ53" s="27" t="s">
        <v>698</v>
      </c>
      <c r="DR53" s="27" t="s">
        <v>698</v>
      </c>
      <c r="DS53" s="27" t="s">
        <v>698</v>
      </c>
      <c r="DT53" s="27" t="s">
        <v>698</v>
      </c>
      <c r="DU53" s="27" t="s">
        <v>698</v>
      </c>
      <c r="DV53" s="27" t="s">
        <v>698</v>
      </c>
      <c r="DW53" s="27" t="s">
        <v>698</v>
      </c>
      <c r="DX53" s="27" t="s">
        <v>698</v>
      </c>
      <c r="DY53" s="27" t="s">
        <v>698</v>
      </c>
      <c r="DZ53" s="27" t="s">
        <v>698</v>
      </c>
      <c r="EA53" s="27" t="s">
        <v>698</v>
      </c>
      <c r="EB53" s="27" t="s">
        <v>698</v>
      </c>
      <c r="EC53" s="27" t="s">
        <v>698</v>
      </c>
      <c r="ED53" s="27" t="s">
        <v>698</v>
      </c>
      <c r="EE53" s="27" t="s">
        <v>698</v>
      </c>
      <c r="EF53" s="27" t="s">
        <v>698</v>
      </c>
      <c r="EG53" s="27" t="s">
        <v>698</v>
      </c>
      <c r="EH53" s="27" t="s">
        <v>698</v>
      </c>
      <c r="EI53" s="27" t="s">
        <v>698</v>
      </c>
      <c r="EJ53" s="27" t="s">
        <v>698</v>
      </c>
      <c r="EK53" s="27" t="s">
        <v>698</v>
      </c>
      <c r="EL53" s="27" t="s">
        <v>698</v>
      </c>
      <c r="EM53" s="27" t="s">
        <v>698</v>
      </c>
      <c r="EN53" s="27" t="s">
        <v>698</v>
      </c>
      <c r="EO53" s="27" t="s">
        <v>698</v>
      </c>
      <c r="EP53" s="27" t="s">
        <v>698</v>
      </c>
      <c r="EQ53" s="27" t="s">
        <v>698</v>
      </c>
      <c r="ER53" s="27" t="s">
        <v>698</v>
      </c>
      <c r="ES53" s="27" t="s">
        <v>698</v>
      </c>
      <c r="ET53" s="27" t="s">
        <v>698</v>
      </c>
      <c r="EU53" s="27" t="s">
        <v>698</v>
      </c>
      <c r="EV53" s="27" t="s">
        <v>698</v>
      </c>
      <c r="EW53" s="27" t="s">
        <v>4096</v>
      </c>
      <c r="EX53" s="27" t="s">
        <v>698</v>
      </c>
      <c r="EY53" s="27" t="s">
        <v>1176</v>
      </c>
      <c r="EZ53" s="27" t="s">
        <v>4110</v>
      </c>
      <c r="FA53" s="27" t="s">
        <v>1179</v>
      </c>
      <c r="FB53" s="27"/>
      <c r="FC53" s="27"/>
      <c r="FD53" s="27"/>
      <c r="FE53" s="27"/>
      <c r="FF53" s="27"/>
      <c r="FG53" s="27"/>
      <c r="FH53" s="27"/>
      <c r="FI53" s="27"/>
      <c r="FJ53" s="27"/>
    </row>
    <row r="54" spans="1:166" x14ac:dyDescent="0.25">
      <c r="A54" s="27"/>
      <c r="B54" s="20" t="s">
        <v>694</v>
      </c>
      <c r="C54" s="20" t="str">
        <f t="shared" si="0"/>
        <v>IZ003006010000000000000000000000000000</v>
      </c>
      <c r="D54" s="23" t="s">
        <v>4088</v>
      </c>
      <c r="E54" s="23" t="s">
        <v>710</v>
      </c>
      <c r="F54" s="23" t="s">
        <v>715</v>
      </c>
      <c r="G54" s="23" t="s">
        <v>724</v>
      </c>
      <c r="H54" s="23" t="s">
        <v>697</v>
      </c>
      <c r="I54" s="23" t="s">
        <v>697</v>
      </c>
      <c r="J54" s="23" t="s">
        <v>697</v>
      </c>
      <c r="K54" s="23" t="s">
        <v>697</v>
      </c>
      <c r="L54" s="23" t="s">
        <v>697</v>
      </c>
      <c r="M54" s="23" t="s">
        <v>697</v>
      </c>
      <c r="N54" s="23" t="s">
        <v>697</v>
      </c>
      <c r="O54" s="23" t="s">
        <v>697</v>
      </c>
      <c r="P54" s="23" t="s">
        <v>697</v>
      </c>
      <c r="Q54" s="27">
        <v>0</v>
      </c>
      <c r="R54" s="27" t="s">
        <v>698</v>
      </c>
      <c r="S54" s="27" t="s">
        <v>698</v>
      </c>
      <c r="T54" s="27" t="s">
        <v>694</v>
      </c>
      <c r="U54" s="27" t="s">
        <v>922</v>
      </c>
      <c r="V54" s="20" t="s">
        <v>4123</v>
      </c>
      <c r="W54" s="27" t="s">
        <v>905</v>
      </c>
      <c r="X54" s="27"/>
      <c r="Y54" s="27"/>
      <c r="Z54" s="27" t="s">
        <v>1592</v>
      </c>
      <c r="AA54" s="27"/>
      <c r="AB54" s="27"/>
      <c r="AC54" s="27"/>
      <c r="AD54" s="27"/>
      <c r="AE54" s="27"/>
      <c r="AF54" s="27"/>
      <c r="AG54" s="27"/>
      <c r="AH54" s="27"/>
      <c r="AI54" s="27" t="s">
        <v>4154</v>
      </c>
      <c r="AJ54" s="27" t="s">
        <v>694</v>
      </c>
      <c r="AK54" s="27" t="s">
        <v>694</v>
      </c>
      <c r="AL54" s="27" t="s">
        <v>694</v>
      </c>
      <c r="AM54" s="27" t="s">
        <v>694</v>
      </c>
      <c r="AN54" s="27" t="s">
        <v>694</v>
      </c>
      <c r="AO54" s="27" t="s">
        <v>694</v>
      </c>
      <c r="AP54" s="27" t="s">
        <v>694</v>
      </c>
      <c r="AQ54" s="27" t="s">
        <v>694</v>
      </c>
      <c r="AR54" s="27" t="s">
        <v>694</v>
      </c>
      <c r="AS54" s="27" t="s">
        <v>694</v>
      </c>
      <c r="AT54" s="27" t="s">
        <v>694</v>
      </c>
      <c r="AU54" s="27" t="s">
        <v>694</v>
      </c>
      <c r="AV54" s="27" t="s">
        <v>694</v>
      </c>
      <c r="AW54" s="27" t="s">
        <v>694</v>
      </c>
      <c r="AX54" s="27" t="s">
        <v>694</v>
      </c>
      <c r="AY54" s="27" t="s">
        <v>694</v>
      </c>
      <c r="AZ54" s="27" t="s">
        <v>694</v>
      </c>
      <c r="BA54" s="27" t="s">
        <v>694</v>
      </c>
      <c r="BB54" s="27" t="s">
        <v>694</v>
      </c>
      <c r="BC54" s="27" t="s">
        <v>694</v>
      </c>
      <c r="BD54" s="27" t="s">
        <v>694</v>
      </c>
      <c r="BE54" s="27" t="s">
        <v>694</v>
      </c>
      <c r="BF54" s="27" t="s">
        <v>694</v>
      </c>
      <c r="BG54" s="27" t="s">
        <v>694</v>
      </c>
      <c r="BH54" s="27" t="s">
        <v>694</v>
      </c>
      <c r="BI54" s="27" t="s">
        <v>694</v>
      </c>
      <c r="BJ54" s="27" t="s">
        <v>694</v>
      </c>
      <c r="BK54" s="27" t="s">
        <v>694</v>
      </c>
      <c r="BL54" s="27" t="s">
        <v>694</v>
      </c>
      <c r="BM54" s="27" t="s">
        <v>694</v>
      </c>
      <c r="BN54" s="27" t="s">
        <v>694</v>
      </c>
      <c r="BO54" s="27" t="s">
        <v>694</v>
      </c>
      <c r="BP54" s="27" t="s">
        <v>694</v>
      </c>
      <c r="BQ54" s="27" t="s">
        <v>694</v>
      </c>
      <c r="BR54" s="27" t="s">
        <v>694</v>
      </c>
      <c r="BS54" s="27" t="s">
        <v>694</v>
      </c>
      <c r="BT54" s="27" t="s">
        <v>694</v>
      </c>
      <c r="BU54" s="27" t="s">
        <v>694</v>
      </c>
      <c r="BV54" s="27" t="s">
        <v>694</v>
      </c>
      <c r="BW54" s="27" t="s">
        <v>694</v>
      </c>
      <c r="BX54" s="27" t="s">
        <v>694</v>
      </c>
      <c r="BY54" s="27" t="s">
        <v>694</v>
      </c>
      <c r="BZ54" s="27" t="s">
        <v>694</v>
      </c>
      <c r="CA54" s="27" t="s">
        <v>694</v>
      </c>
      <c r="CB54" s="27" t="s">
        <v>694</v>
      </c>
      <c r="CC54" s="27" t="s">
        <v>694</v>
      </c>
      <c r="CD54" s="27" t="s">
        <v>694</v>
      </c>
      <c r="CE54" s="27" t="s">
        <v>694</v>
      </c>
      <c r="CF54" s="27" t="s">
        <v>694</v>
      </c>
      <c r="CG54" s="27" t="s">
        <v>694</v>
      </c>
      <c r="CH54" s="27" t="s">
        <v>694</v>
      </c>
      <c r="CI54" s="27" t="s">
        <v>694</v>
      </c>
      <c r="CJ54" s="27" t="s">
        <v>694</v>
      </c>
      <c r="CK54" s="27" t="s">
        <v>694</v>
      </c>
      <c r="CL54" s="27" t="s">
        <v>694</v>
      </c>
      <c r="CM54" s="27" t="s">
        <v>694</v>
      </c>
      <c r="CN54" s="27" t="s">
        <v>694</v>
      </c>
      <c r="CO54" s="27" t="s">
        <v>694</v>
      </c>
      <c r="CP54" s="27" t="s">
        <v>694</v>
      </c>
      <c r="CQ54" s="27" t="s">
        <v>694</v>
      </c>
      <c r="CR54" s="27" t="s">
        <v>694</v>
      </c>
      <c r="CS54" s="27" t="s">
        <v>694</v>
      </c>
      <c r="CT54" s="27" t="s">
        <v>694</v>
      </c>
      <c r="CU54" s="27" t="s">
        <v>694</v>
      </c>
      <c r="CV54" s="27" t="s">
        <v>694</v>
      </c>
      <c r="CW54" s="27" t="s">
        <v>694</v>
      </c>
      <c r="CX54" s="27" t="s">
        <v>694</v>
      </c>
      <c r="CY54" s="27" t="s">
        <v>694</v>
      </c>
      <c r="CZ54" s="27" t="s">
        <v>694</v>
      </c>
      <c r="DA54" s="27" t="s">
        <v>694</v>
      </c>
      <c r="DB54" s="27" t="s">
        <v>694</v>
      </c>
      <c r="DC54" s="27" t="s">
        <v>694</v>
      </c>
      <c r="DD54" s="27" t="s">
        <v>694</v>
      </c>
      <c r="DE54" s="27" t="s">
        <v>694</v>
      </c>
      <c r="DF54" s="27" t="s">
        <v>694</v>
      </c>
      <c r="DG54" s="27" t="s">
        <v>694</v>
      </c>
      <c r="DH54" s="27" t="s">
        <v>694</v>
      </c>
      <c r="DI54" s="27" t="s">
        <v>694</v>
      </c>
      <c r="DJ54" s="27" t="s">
        <v>694</v>
      </c>
      <c r="DK54" s="27" t="s">
        <v>694</v>
      </c>
      <c r="DL54" s="27" t="s">
        <v>694</v>
      </c>
      <c r="DM54" s="27" t="s">
        <v>694</v>
      </c>
      <c r="DN54" s="27" t="s">
        <v>694</v>
      </c>
      <c r="DO54" s="27" t="s">
        <v>694</v>
      </c>
      <c r="DP54" s="27" t="s">
        <v>694</v>
      </c>
      <c r="DQ54" s="27" t="s">
        <v>694</v>
      </c>
      <c r="DR54" s="27" t="s">
        <v>694</v>
      </c>
      <c r="DS54" s="27" t="s">
        <v>694</v>
      </c>
      <c r="DT54" s="27" t="s">
        <v>694</v>
      </c>
      <c r="DU54" s="27" t="s">
        <v>694</v>
      </c>
      <c r="DV54" s="27" t="s">
        <v>694</v>
      </c>
      <c r="DW54" s="27" t="s">
        <v>694</v>
      </c>
      <c r="DX54" s="27" t="s">
        <v>694</v>
      </c>
      <c r="DY54" s="27" t="s">
        <v>694</v>
      </c>
      <c r="DZ54" s="27" t="s">
        <v>694</v>
      </c>
      <c r="EA54" s="27" t="s">
        <v>694</v>
      </c>
      <c r="EB54" s="27" t="s">
        <v>694</v>
      </c>
      <c r="EC54" s="27" t="s">
        <v>694</v>
      </c>
      <c r="ED54" s="27" t="s">
        <v>694</v>
      </c>
      <c r="EE54" s="27" t="s">
        <v>694</v>
      </c>
      <c r="EF54" s="27" t="s">
        <v>694</v>
      </c>
      <c r="EG54" s="27" t="s">
        <v>694</v>
      </c>
      <c r="EH54" s="27" t="s">
        <v>694</v>
      </c>
      <c r="EI54" s="27" t="s">
        <v>694</v>
      </c>
      <c r="EJ54" s="27" t="s">
        <v>694</v>
      </c>
      <c r="EK54" s="27" t="s">
        <v>694</v>
      </c>
      <c r="EL54" s="27" t="s">
        <v>694</v>
      </c>
      <c r="EM54" s="27" t="s">
        <v>694</v>
      </c>
      <c r="EN54" s="27" t="s">
        <v>694</v>
      </c>
      <c r="EO54" s="27" t="s">
        <v>694</v>
      </c>
      <c r="EP54" s="27" t="s">
        <v>694</v>
      </c>
      <c r="EQ54" s="27" t="s">
        <v>694</v>
      </c>
      <c r="ER54" s="27" t="s">
        <v>694</v>
      </c>
      <c r="ES54" s="27" t="s">
        <v>694</v>
      </c>
      <c r="ET54" s="27" t="s">
        <v>694</v>
      </c>
      <c r="EU54" s="27" t="s">
        <v>694</v>
      </c>
      <c r="EV54" s="27" t="s">
        <v>694</v>
      </c>
      <c r="EW54" s="27" t="s">
        <v>698</v>
      </c>
      <c r="EX54" s="27" t="s">
        <v>698</v>
      </c>
      <c r="EY54" s="27" t="s">
        <v>698</v>
      </c>
      <c r="EZ54" s="27" t="s">
        <v>698</v>
      </c>
      <c r="FA54" s="27" t="s">
        <v>694</v>
      </c>
      <c r="FB54" s="27"/>
      <c r="FC54" s="27"/>
      <c r="FD54" s="27"/>
      <c r="FE54" s="27"/>
      <c r="FF54" s="27"/>
      <c r="FG54" s="27"/>
      <c r="FH54" s="27"/>
      <c r="FI54" s="27"/>
      <c r="FJ54" s="27"/>
    </row>
    <row r="55" spans="1:166" x14ac:dyDescent="0.25">
      <c r="A55" s="27"/>
      <c r="B55" s="20" t="s">
        <v>2599</v>
      </c>
      <c r="C55" s="20" t="str">
        <f t="shared" si="0"/>
        <v>IZ003006010001000000000000000000000000</v>
      </c>
      <c r="D55" s="23" t="s">
        <v>4088</v>
      </c>
      <c r="E55" s="23" t="s">
        <v>710</v>
      </c>
      <c r="F55" s="23" t="s">
        <v>715</v>
      </c>
      <c r="G55" s="23" t="s">
        <v>724</v>
      </c>
      <c r="H55" s="23" t="s">
        <v>702</v>
      </c>
      <c r="I55" s="23" t="s">
        <v>697</v>
      </c>
      <c r="J55" s="23" t="s">
        <v>697</v>
      </c>
      <c r="K55" s="23" t="s">
        <v>697</v>
      </c>
      <c r="L55" s="23" t="s">
        <v>697</v>
      </c>
      <c r="M55" s="23" t="s">
        <v>697</v>
      </c>
      <c r="N55" s="23" t="s">
        <v>697</v>
      </c>
      <c r="O55" s="23" t="s">
        <v>697</v>
      </c>
      <c r="P55" s="23" t="s">
        <v>697</v>
      </c>
      <c r="Q55" s="27">
        <v>0</v>
      </c>
      <c r="R55" s="27" t="s">
        <v>704</v>
      </c>
      <c r="S55" s="27" t="s">
        <v>698</v>
      </c>
      <c r="T55" s="27" t="s">
        <v>694</v>
      </c>
      <c r="U55" s="27" t="s">
        <v>922</v>
      </c>
      <c r="V55" s="20" t="s">
        <v>4123</v>
      </c>
      <c r="W55" s="20" t="s">
        <v>905</v>
      </c>
      <c r="X55" s="20"/>
      <c r="Y55" s="20"/>
      <c r="Z55" s="20"/>
      <c r="AA55" s="27" t="s">
        <v>4101</v>
      </c>
      <c r="AB55" s="20"/>
      <c r="AC55" s="20"/>
      <c r="AD55" s="20"/>
      <c r="AE55" s="20"/>
      <c r="AF55" s="20"/>
      <c r="AG55" s="20"/>
      <c r="AH55" s="20"/>
      <c r="AI55" s="27" t="s">
        <v>4155</v>
      </c>
      <c r="AJ55" s="27" t="s">
        <v>698</v>
      </c>
      <c r="AK55" s="27" t="s">
        <v>698</v>
      </c>
      <c r="AL55" s="27" t="s">
        <v>698</v>
      </c>
      <c r="AM55" s="27" t="s">
        <v>698</v>
      </c>
      <c r="AN55" s="27" t="s">
        <v>698</v>
      </c>
      <c r="AO55" s="27" t="s">
        <v>698</v>
      </c>
      <c r="AP55" s="27" t="s">
        <v>698</v>
      </c>
      <c r="AQ55" s="27" t="s">
        <v>698</v>
      </c>
      <c r="AR55" s="27" t="s">
        <v>698</v>
      </c>
      <c r="AS55" s="27" t="s">
        <v>698</v>
      </c>
      <c r="AT55" s="27" t="s">
        <v>698</v>
      </c>
      <c r="AU55" s="27" t="s">
        <v>698</v>
      </c>
      <c r="AV55" s="27" t="s">
        <v>698</v>
      </c>
      <c r="AW55" s="27" t="s">
        <v>698</v>
      </c>
      <c r="AX55" s="27" t="s">
        <v>698</v>
      </c>
      <c r="AY55" s="27" t="s">
        <v>698</v>
      </c>
      <c r="AZ55" s="27" t="s">
        <v>698</v>
      </c>
      <c r="BA55" s="27" t="s">
        <v>698</v>
      </c>
      <c r="BB55" s="27" t="s">
        <v>698</v>
      </c>
      <c r="BC55" s="27" t="s">
        <v>698</v>
      </c>
      <c r="BD55" s="27" t="s">
        <v>698</v>
      </c>
      <c r="BE55" s="27" t="s">
        <v>698</v>
      </c>
      <c r="BF55" s="27" t="s">
        <v>698</v>
      </c>
      <c r="BG55" s="27" t="s">
        <v>698</v>
      </c>
      <c r="BH55" s="27" t="s">
        <v>698</v>
      </c>
      <c r="BI55" s="27" t="s">
        <v>698</v>
      </c>
      <c r="BJ55" s="27" t="s">
        <v>698</v>
      </c>
      <c r="BK55" s="27" t="s">
        <v>698</v>
      </c>
      <c r="BL55" s="27" t="s">
        <v>698</v>
      </c>
      <c r="BM55" s="27" t="s">
        <v>698</v>
      </c>
      <c r="BN55" s="27" t="s">
        <v>698</v>
      </c>
      <c r="BO55" s="27" t="s">
        <v>698</v>
      </c>
      <c r="BP55" s="27" t="s">
        <v>698</v>
      </c>
      <c r="BQ55" s="27" t="s">
        <v>698</v>
      </c>
      <c r="BR55" s="27" t="s">
        <v>698</v>
      </c>
      <c r="BS55" s="27" t="s">
        <v>698</v>
      </c>
      <c r="BT55" s="27" t="s">
        <v>698</v>
      </c>
      <c r="BU55" s="27" t="s">
        <v>698</v>
      </c>
      <c r="BV55" s="27" t="s">
        <v>704</v>
      </c>
      <c r="BW55" s="27" t="s">
        <v>698</v>
      </c>
      <c r="BX55" s="27" t="s">
        <v>698</v>
      </c>
      <c r="BY55" s="27" t="s">
        <v>698</v>
      </c>
      <c r="BZ55" s="27" t="s">
        <v>698</v>
      </c>
      <c r="CA55" s="27" t="s">
        <v>698</v>
      </c>
      <c r="CB55" s="27" t="s">
        <v>698</v>
      </c>
      <c r="CC55" s="27" t="s">
        <v>698</v>
      </c>
      <c r="CD55" s="27" t="s">
        <v>698</v>
      </c>
      <c r="CE55" s="27" t="s">
        <v>698</v>
      </c>
      <c r="CF55" s="27" t="s">
        <v>698</v>
      </c>
      <c r="CG55" s="27" t="s">
        <v>698</v>
      </c>
      <c r="CH55" s="27" t="s">
        <v>698</v>
      </c>
      <c r="CI55" s="27" t="s">
        <v>698</v>
      </c>
      <c r="CJ55" s="27" t="s">
        <v>698</v>
      </c>
      <c r="CK55" s="27" t="s">
        <v>698</v>
      </c>
      <c r="CL55" s="27" t="s">
        <v>698</v>
      </c>
      <c r="CM55" s="27" t="s">
        <v>698</v>
      </c>
      <c r="CN55" s="27" t="s">
        <v>698</v>
      </c>
      <c r="CO55" s="27" t="s">
        <v>698</v>
      </c>
      <c r="CP55" s="27" t="s">
        <v>698</v>
      </c>
      <c r="CQ55" s="27" t="s">
        <v>698</v>
      </c>
      <c r="CR55" s="27" t="s">
        <v>698</v>
      </c>
      <c r="CS55" s="27" t="s">
        <v>698</v>
      </c>
      <c r="CT55" s="27" t="s">
        <v>698</v>
      </c>
      <c r="CU55" s="27" t="s">
        <v>698</v>
      </c>
      <c r="CV55" s="27" t="s">
        <v>698</v>
      </c>
      <c r="CW55" s="27" t="s">
        <v>698</v>
      </c>
      <c r="CX55" s="27" t="s">
        <v>698</v>
      </c>
      <c r="CY55" s="27" t="s">
        <v>698</v>
      </c>
      <c r="CZ55" s="27" t="s">
        <v>698</v>
      </c>
      <c r="DA55" s="27" t="s">
        <v>698</v>
      </c>
      <c r="DB55" s="27" t="s">
        <v>698</v>
      </c>
      <c r="DC55" s="27" t="s">
        <v>698</v>
      </c>
      <c r="DD55" s="27" t="s">
        <v>698</v>
      </c>
      <c r="DE55" s="27" t="s">
        <v>698</v>
      </c>
      <c r="DF55" s="27" t="s">
        <v>698</v>
      </c>
      <c r="DG55" s="27" t="s">
        <v>698</v>
      </c>
      <c r="DH55" s="27" t="s">
        <v>698</v>
      </c>
      <c r="DI55" s="27" t="s">
        <v>698</v>
      </c>
      <c r="DJ55" s="27" t="s">
        <v>698</v>
      </c>
      <c r="DK55" s="27" t="s">
        <v>698</v>
      </c>
      <c r="DL55" s="27" t="s">
        <v>698</v>
      </c>
      <c r="DM55" s="27" t="s">
        <v>698</v>
      </c>
      <c r="DN55" s="27" t="s">
        <v>698</v>
      </c>
      <c r="DO55" s="27" t="s">
        <v>698</v>
      </c>
      <c r="DP55" s="27" t="s">
        <v>698</v>
      </c>
      <c r="DQ55" s="27" t="s">
        <v>698</v>
      </c>
      <c r="DR55" s="27" t="s">
        <v>698</v>
      </c>
      <c r="DS55" s="27" t="s">
        <v>698</v>
      </c>
      <c r="DT55" s="27" t="s">
        <v>698</v>
      </c>
      <c r="DU55" s="27" t="s">
        <v>698</v>
      </c>
      <c r="DV55" s="27" t="s">
        <v>698</v>
      </c>
      <c r="DW55" s="27" t="s">
        <v>698</v>
      </c>
      <c r="DX55" s="27" t="s">
        <v>698</v>
      </c>
      <c r="DY55" s="27" t="s">
        <v>698</v>
      </c>
      <c r="DZ55" s="27" t="s">
        <v>698</v>
      </c>
      <c r="EA55" s="27" t="s">
        <v>698</v>
      </c>
      <c r="EB55" s="27" t="s">
        <v>698</v>
      </c>
      <c r="EC55" s="27" t="s">
        <v>698</v>
      </c>
      <c r="ED55" s="27" t="s">
        <v>698</v>
      </c>
      <c r="EE55" s="27" t="s">
        <v>698</v>
      </c>
      <c r="EF55" s="27" t="s">
        <v>698</v>
      </c>
      <c r="EG55" s="27" t="s">
        <v>698</v>
      </c>
      <c r="EH55" s="27" t="s">
        <v>698</v>
      </c>
      <c r="EI55" s="27" t="s">
        <v>698</v>
      </c>
      <c r="EJ55" s="27" t="s">
        <v>698</v>
      </c>
      <c r="EK55" s="27" t="s">
        <v>698</v>
      </c>
      <c r="EL55" s="27" t="s">
        <v>698</v>
      </c>
      <c r="EM55" s="27" t="s">
        <v>698</v>
      </c>
      <c r="EN55" s="27" t="s">
        <v>698</v>
      </c>
      <c r="EO55" s="27" t="s">
        <v>698</v>
      </c>
      <c r="EP55" s="27" t="s">
        <v>698</v>
      </c>
      <c r="EQ55" s="27" t="s">
        <v>698</v>
      </c>
      <c r="ER55" s="27" t="s">
        <v>698</v>
      </c>
      <c r="ES55" s="27" t="s">
        <v>698</v>
      </c>
      <c r="ET55" s="27" t="s">
        <v>698</v>
      </c>
      <c r="EU55" s="27" t="s">
        <v>698</v>
      </c>
      <c r="EV55" s="27" t="s">
        <v>698</v>
      </c>
      <c r="EW55" s="27" t="s">
        <v>2705</v>
      </c>
      <c r="EX55" s="27" t="s">
        <v>698</v>
      </c>
      <c r="EY55" s="27" t="s">
        <v>4094</v>
      </c>
      <c r="EZ55" s="27" t="s">
        <v>4108</v>
      </c>
      <c r="FA55" s="27"/>
      <c r="FB55" s="27"/>
      <c r="FC55" s="27"/>
      <c r="FD55" s="27"/>
      <c r="FE55" s="27"/>
      <c r="FF55" s="27"/>
      <c r="FG55" s="27"/>
      <c r="FH55" s="27"/>
      <c r="FI55" s="27"/>
      <c r="FJ55" s="27"/>
    </row>
    <row r="56" spans="1:166" x14ac:dyDescent="0.25">
      <c r="A56" s="27"/>
      <c r="B56" s="20" t="s">
        <v>2599</v>
      </c>
      <c r="C56" s="20" t="str">
        <f t="shared" si="0"/>
        <v>IZ003006010002000000000000000000000000</v>
      </c>
      <c r="D56" s="23" t="s">
        <v>4088</v>
      </c>
      <c r="E56" s="23" t="s">
        <v>710</v>
      </c>
      <c r="F56" s="23" t="s">
        <v>715</v>
      </c>
      <c r="G56" s="23" t="s">
        <v>724</v>
      </c>
      <c r="H56" s="23" t="s">
        <v>707</v>
      </c>
      <c r="I56" s="23" t="s">
        <v>697</v>
      </c>
      <c r="J56" s="23" t="s">
        <v>697</v>
      </c>
      <c r="K56" s="23" t="s">
        <v>697</v>
      </c>
      <c r="L56" s="23" t="s">
        <v>697</v>
      </c>
      <c r="M56" s="23" t="s">
        <v>697</v>
      </c>
      <c r="N56" s="23" t="s">
        <v>697</v>
      </c>
      <c r="O56" s="23" t="s">
        <v>697</v>
      </c>
      <c r="P56" s="23" t="s">
        <v>697</v>
      </c>
      <c r="Q56" s="27">
        <v>0</v>
      </c>
      <c r="R56" s="27" t="s">
        <v>704</v>
      </c>
      <c r="S56" s="27" t="s">
        <v>698</v>
      </c>
      <c r="T56" s="27" t="s">
        <v>694</v>
      </c>
      <c r="U56" s="27" t="s">
        <v>922</v>
      </c>
      <c r="V56" s="20" t="s">
        <v>4123</v>
      </c>
      <c r="W56" s="20" t="s">
        <v>905</v>
      </c>
      <c r="X56" s="20"/>
      <c r="Y56" s="20"/>
      <c r="Z56" s="20"/>
      <c r="AA56" s="27" t="s">
        <v>3608</v>
      </c>
      <c r="AB56" s="20"/>
      <c r="AC56" s="20"/>
      <c r="AD56" s="20"/>
      <c r="AE56" s="20"/>
      <c r="AF56" s="20"/>
      <c r="AG56" s="20"/>
      <c r="AH56" s="20"/>
      <c r="AI56" s="27" t="s">
        <v>4156</v>
      </c>
      <c r="AJ56" s="27" t="s">
        <v>698</v>
      </c>
      <c r="AK56" s="27" t="s">
        <v>698</v>
      </c>
      <c r="AL56" s="27" t="s">
        <v>698</v>
      </c>
      <c r="AM56" s="27" t="s">
        <v>698</v>
      </c>
      <c r="AN56" s="27" t="s">
        <v>698</v>
      </c>
      <c r="AO56" s="27" t="s">
        <v>698</v>
      </c>
      <c r="AP56" s="27" t="s">
        <v>698</v>
      </c>
      <c r="AQ56" s="27" t="s">
        <v>698</v>
      </c>
      <c r="AR56" s="27" t="s">
        <v>698</v>
      </c>
      <c r="AS56" s="27" t="s">
        <v>698</v>
      </c>
      <c r="AT56" s="27" t="s">
        <v>698</v>
      </c>
      <c r="AU56" s="27" t="s">
        <v>698</v>
      </c>
      <c r="AV56" s="27" t="s">
        <v>698</v>
      </c>
      <c r="AW56" s="27" t="s">
        <v>698</v>
      </c>
      <c r="AX56" s="27" t="s">
        <v>698</v>
      </c>
      <c r="AY56" s="27" t="s">
        <v>698</v>
      </c>
      <c r="AZ56" s="27" t="s">
        <v>698</v>
      </c>
      <c r="BA56" s="27" t="s">
        <v>698</v>
      </c>
      <c r="BB56" s="27" t="s">
        <v>698</v>
      </c>
      <c r="BC56" s="27" t="s">
        <v>698</v>
      </c>
      <c r="BD56" s="27" t="s">
        <v>698</v>
      </c>
      <c r="BE56" s="27" t="s">
        <v>698</v>
      </c>
      <c r="BF56" s="27" t="s">
        <v>698</v>
      </c>
      <c r="BG56" s="27" t="s">
        <v>698</v>
      </c>
      <c r="BH56" s="27" t="s">
        <v>698</v>
      </c>
      <c r="BI56" s="27" t="s">
        <v>698</v>
      </c>
      <c r="BJ56" s="27" t="s">
        <v>698</v>
      </c>
      <c r="BK56" s="27" t="s">
        <v>698</v>
      </c>
      <c r="BL56" s="27" t="s">
        <v>698</v>
      </c>
      <c r="BM56" s="27" t="s">
        <v>698</v>
      </c>
      <c r="BN56" s="27" t="s">
        <v>698</v>
      </c>
      <c r="BO56" s="27" t="s">
        <v>698</v>
      </c>
      <c r="BP56" s="27" t="s">
        <v>698</v>
      </c>
      <c r="BQ56" s="27" t="s">
        <v>698</v>
      </c>
      <c r="BR56" s="27" t="s">
        <v>698</v>
      </c>
      <c r="BS56" s="27" t="s">
        <v>698</v>
      </c>
      <c r="BT56" s="27" t="s">
        <v>698</v>
      </c>
      <c r="BU56" s="27" t="s">
        <v>698</v>
      </c>
      <c r="BV56" s="27" t="s">
        <v>704</v>
      </c>
      <c r="BW56" s="27" t="s">
        <v>698</v>
      </c>
      <c r="BX56" s="27" t="s">
        <v>698</v>
      </c>
      <c r="BY56" s="27" t="s">
        <v>698</v>
      </c>
      <c r="BZ56" s="27" t="s">
        <v>698</v>
      </c>
      <c r="CA56" s="27" t="s">
        <v>698</v>
      </c>
      <c r="CB56" s="27" t="s">
        <v>698</v>
      </c>
      <c r="CC56" s="27" t="s">
        <v>698</v>
      </c>
      <c r="CD56" s="27" t="s">
        <v>698</v>
      </c>
      <c r="CE56" s="27" t="s">
        <v>698</v>
      </c>
      <c r="CF56" s="27" t="s">
        <v>698</v>
      </c>
      <c r="CG56" s="27" t="s">
        <v>698</v>
      </c>
      <c r="CH56" s="27" t="s">
        <v>698</v>
      </c>
      <c r="CI56" s="27" t="s">
        <v>698</v>
      </c>
      <c r="CJ56" s="27" t="s">
        <v>698</v>
      </c>
      <c r="CK56" s="27" t="s">
        <v>698</v>
      </c>
      <c r="CL56" s="27" t="s">
        <v>698</v>
      </c>
      <c r="CM56" s="27" t="s">
        <v>698</v>
      </c>
      <c r="CN56" s="27" t="s">
        <v>698</v>
      </c>
      <c r="CO56" s="27" t="s">
        <v>698</v>
      </c>
      <c r="CP56" s="27" t="s">
        <v>698</v>
      </c>
      <c r="CQ56" s="27" t="s">
        <v>698</v>
      </c>
      <c r="CR56" s="27" t="s">
        <v>698</v>
      </c>
      <c r="CS56" s="27" t="s">
        <v>698</v>
      </c>
      <c r="CT56" s="27" t="s">
        <v>698</v>
      </c>
      <c r="CU56" s="27" t="s">
        <v>698</v>
      </c>
      <c r="CV56" s="27" t="s">
        <v>698</v>
      </c>
      <c r="CW56" s="27" t="s">
        <v>698</v>
      </c>
      <c r="CX56" s="27" t="s">
        <v>698</v>
      </c>
      <c r="CY56" s="27" t="s">
        <v>698</v>
      </c>
      <c r="CZ56" s="27" t="s">
        <v>698</v>
      </c>
      <c r="DA56" s="27" t="s">
        <v>698</v>
      </c>
      <c r="DB56" s="27" t="s">
        <v>698</v>
      </c>
      <c r="DC56" s="27" t="s">
        <v>698</v>
      </c>
      <c r="DD56" s="27" t="s">
        <v>698</v>
      </c>
      <c r="DE56" s="27" t="s">
        <v>698</v>
      </c>
      <c r="DF56" s="27" t="s">
        <v>698</v>
      </c>
      <c r="DG56" s="27" t="s">
        <v>698</v>
      </c>
      <c r="DH56" s="27" t="s">
        <v>698</v>
      </c>
      <c r="DI56" s="27" t="s">
        <v>698</v>
      </c>
      <c r="DJ56" s="27" t="s">
        <v>698</v>
      </c>
      <c r="DK56" s="27" t="s">
        <v>698</v>
      </c>
      <c r="DL56" s="27" t="s">
        <v>698</v>
      </c>
      <c r="DM56" s="27" t="s">
        <v>698</v>
      </c>
      <c r="DN56" s="27" t="s">
        <v>698</v>
      </c>
      <c r="DO56" s="27" t="s">
        <v>698</v>
      </c>
      <c r="DP56" s="27" t="s">
        <v>698</v>
      </c>
      <c r="DQ56" s="27" t="s">
        <v>698</v>
      </c>
      <c r="DR56" s="27" t="s">
        <v>698</v>
      </c>
      <c r="DS56" s="27" t="s">
        <v>698</v>
      </c>
      <c r="DT56" s="27" t="s">
        <v>698</v>
      </c>
      <c r="DU56" s="27" t="s">
        <v>698</v>
      </c>
      <c r="DV56" s="27" t="s">
        <v>698</v>
      </c>
      <c r="DW56" s="27" t="s">
        <v>698</v>
      </c>
      <c r="DX56" s="27" t="s">
        <v>698</v>
      </c>
      <c r="DY56" s="27" t="s">
        <v>698</v>
      </c>
      <c r="DZ56" s="27" t="s">
        <v>698</v>
      </c>
      <c r="EA56" s="27" t="s">
        <v>698</v>
      </c>
      <c r="EB56" s="27" t="s">
        <v>698</v>
      </c>
      <c r="EC56" s="27" t="s">
        <v>698</v>
      </c>
      <c r="ED56" s="27" t="s">
        <v>698</v>
      </c>
      <c r="EE56" s="27" t="s">
        <v>698</v>
      </c>
      <c r="EF56" s="27" t="s">
        <v>698</v>
      </c>
      <c r="EG56" s="27" t="s">
        <v>698</v>
      </c>
      <c r="EH56" s="27" t="s">
        <v>698</v>
      </c>
      <c r="EI56" s="27" t="s">
        <v>698</v>
      </c>
      <c r="EJ56" s="27" t="s">
        <v>698</v>
      </c>
      <c r="EK56" s="27" t="s">
        <v>698</v>
      </c>
      <c r="EL56" s="27" t="s">
        <v>698</v>
      </c>
      <c r="EM56" s="27" t="s">
        <v>698</v>
      </c>
      <c r="EN56" s="27" t="s">
        <v>698</v>
      </c>
      <c r="EO56" s="27" t="s">
        <v>698</v>
      </c>
      <c r="EP56" s="27" t="s">
        <v>698</v>
      </c>
      <c r="EQ56" s="27" t="s">
        <v>698</v>
      </c>
      <c r="ER56" s="27" t="s">
        <v>698</v>
      </c>
      <c r="ES56" s="27" t="s">
        <v>698</v>
      </c>
      <c r="ET56" s="27" t="s">
        <v>698</v>
      </c>
      <c r="EU56" s="27" t="s">
        <v>698</v>
      </c>
      <c r="EV56" s="27" t="s">
        <v>698</v>
      </c>
      <c r="EW56" s="27" t="s">
        <v>4096</v>
      </c>
      <c r="EX56" s="27" t="s">
        <v>698</v>
      </c>
      <c r="EY56" s="27" t="s">
        <v>1176</v>
      </c>
      <c r="EZ56" s="27" t="s">
        <v>4110</v>
      </c>
      <c r="FA56" s="27" t="s">
        <v>1179</v>
      </c>
      <c r="FB56" s="27"/>
      <c r="FC56" s="27"/>
      <c r="FD56" s="27"/>
      <c r="FE56" s="27"/>
      <c r="FF56" s="27"/>
      <c r="FG56" s="27"/>
      <c r="FH56" s="27"/>
      <c r="FI56" s="27"/>
      <c r="FJ56" s="27"/>
    </row>
    <row r="57" spans="1:166" x14ac:dyDescent="0.25">
      <c r="A57" s="27"/>
      <c r="B57" s="20" t="s">
        <v>694</v>
      </c>
      <c r="C57" s="20" t="str">
        <f t="shared" si="0"/>
        <v>IZ003006011000000000000000000000000000</v>
      </c>
      <c r="D57" s="23" t="s">
        <v>4088</v>
      </c>
      <c r="E57" s="23" t="s">
        <v>710</v>
      </c>
      <c r="F57" s="23" t="s">
        <v>715</v>
      </c>
      <c r="G57" s="23" t="s">
        <v>734</v>
      </c>
      <c r="H57" s="23" t="s">
        <v>697</v>
      </c>
      <c r="I57" s="23" t="s">
        <v>697</v>
      </c>
      <c r="J57" s="23" t="s">
        <v>697</v>
      </c>
      <c r="K57" s="23" t="s">
        <v>697</v>
      </c>
      <c r="L57" s="23" t="s">
        <v>697</v>
      </c>
      <c r="M57" s="23" t="s">
        <v>697</v>
      </c>
      <c r="N57" s="23" t="s">
        <v>697</v>
      </c>
      <c r="O57" s="23" t="s">
        <v>697</v>
      </c>
      <c r="P57" s="23" t="s">
        <v>697</v>
      </c>
      <c r="Q57" s="27">
        <v>0</v>
      </c>
      <c r="R57" s="27" t="s">
        <v>698</v>
      </c>
      <c r="S57" s="27" t="s">
        <v>698</v>
      </c>
      <c r="T57" s="27" t="s">
        <v>694</v>
      </c>
      <c r="U57" s="27" t="s">
        <v>922</v>
      </c>
      <c r="V57" s="20" t="s">
        <v>4123</v>
      </c>
      <c r="W57" s="27" t="s">
        <v>905</v>
      </c>
      <c r="X57" s="27"/>
      <c r="Y57" s="27"/>
      <c r="Z57" s="27" t="s">
        <v>4157</v>
      </c>
      <c r="AA57" s="27"/>
      <c r="AB57" s="27"/>
      <c r="AC57" s="27"/>
      <c r="AD57" s="27"/>
      <c r="AE57" s="27"/>
      <c r="AF57" s="27"/>
      <c r="AG57" s="27"/>
      <c r="AH57" s="27"/>
      <c r="AI57" s="27" t="s">
        <v>4158</v>
      </c>
      <c r="AJ57" s="27" t="s">
        <v>694</v>
      </c>
      <c r="AK57" s="27" t="s">
        <v>694</v>
      </c>
      <c r="AL57" s="27" t="s">
        <v>694</v>
      </c>
      <c r="AM57" s="27" t="s">
        <v>694</v>
      </c>
      <c r="AN57" s="27" t="s">
        <v>694</v>
      </c>
      <c r="AO57" s="27" t="s">
        <v>694</v>
      </c>
      <c r="AP57" s="27" t="s">
        <v>694</v>
      </c>
      <c r="AQ57" s="27" t="s">
        <v>694</v>
      </c>
      <c r="AR57" s="27" t="s">
        <v>694</v>
      </c>
      <c r="AS57" s="27" t="s">
        <v>694</v>
      </c>
      <c r="AT57" s="27" t="s">
        <v>694</v>
      </c>
      <c r="AU57" s="27" t="s">
        <v>694</v>
      </c>
      <c r="AV57" s="27" t="s">
        <v>694</v>
      </c>
      <c r="AW57" s="27" t="s">
        <v>694</v>
      </c>
      <c r="AX57" s="27" t="s">
        <v>694</v>
      </c>
      <c r="AY57" s="27" t="s">
        <v>694</v>
      </c>
      <c r="AZ57" s="27" t="s">
        <v>694</v>
      </c>
      <c r="BA57" s="27" t="s">
        <v>694</v>
      </c>
      <c r="BB57" s="27" t="s">
        <v>694</v>
      </c>
      <c r="BC57" s="27" t="s">
        <v>694</v>
      </c>
      <c r="BD57" s="27" t="s">
        <v>694</v>
      </c>
      <c r="BE57" s="27" t="s">
        <v>694</v>
      </c>
      <c r="BF57" s="27" t="s">
        <v>694</v>
      </c>
      <c r="BG57" s="27" t="s">
        <v>694</v>
      </c>
      <c r="BH57" s="27" t="s">
        <v>694</v>
      </c>
      <c r="BI57" s="27" t="s">
        <v>694</v>
      </c>
      <c r="BJ57" s="27" t="s">
        <v>694</v>
      </c>
      <c r="BK57" s="27" t="s">
        <v>694</v>
      </c>
      <c r="BL57" s="27" t="s">
        <v>694</v>
      </c>
      <c r="BM57" s="27" t="s">
        <v>694</v>
      </c>
      <c r="BN57" s="27" t="s">
        <v>694</v>
      </c>
      <c r="BO57" s="27" t="s">
        <v>694</v>
      </c>
      <c r="BP57" s="27" t="s">
        <v>694</v>
      </c>
      <c r="BQ57" s="27" t="s">
        <v>694</v>
      </c>
      <c r="BR57" s="27" t="s">
        <v>694</v>
      </c>
      <c r="BS57" s="27" t="s">
        <v>694</v>
      </c>
      <c r="BT57" s="27" t="s">
        <v>694</v>
      </c>
      <c r="BU57" s="27" t="s">
        <v>694</v>
      </c>
      <c r="BV57" s="27" t="s">
        <v>694</v>
      </c>
      <c r="BW57" s="27" t="s">
        <v>694</v>
      </c>
      <c r="BX57" s="27" t="s">
        <v>694</v>
      </c>
      <c r="BY57" s="27" t="s">
        <v>694</v>
      </c>
      <c r="BZ57" s="27" t="s">
        <v>694</v>
      </c>
      <c r="CA57" s="27" t="s">
        <v>694</v>
      </c>
      <c r="CB57" s="27" t="s">
        <v>694</v>
      </c>
      <c r="CC57" s="27" t="s">
        <v>694</v>
      </c>
      <c r="CD57" s="27" t="s">
        <v>694</v>
      </c>
      <c r="CE57" s="27" t="s">
        <v>694</v>
      </c>
      <c r="CF57" s="27" t="s">
        <v>694</v>
      </c>
      <c r="CG57" s="27" t="s">
        <v>694</v>
      </c>
      <c r="CH57" s="27" t="s">
        <v>694</v>
      </c>
      <c r="CI57" s="27" t="s">
        <v>694</v>
      </c>
      <c r="CJ57" s="27" t="s">
        <v>694</v>
      </c>
      <c r="CK57" s="27" t="s">
        <v>694</v>
      </c>
      <c r="CL57" s="27" t="s">
        <v>694</v>
      </c>
      <c r="CM57" s="27" t="s">
        <v>694</v>
      </c>
      <c r="CN57" s="27" t="s">
        <v>694</v>
      </c>
      <c r="CO57" s="27" t="s">
        <v>694</v>
      </c>
      <c r="CP57" s="27" t="s">
        <v>694</v>
      </c>
      <c r="CQ57" s="27" t="s">
        <v>694</v>
      </c>
      <c r="CR57" s="27" t="s">
        <v>694</v>
      </c>
      <c r="CS57" s="27" t="s">
        <v>694</v>
      </c>
      <c r="CT57" s="27" t="s">
        <v>694</v>
      </c>
      <c r="CU57" s="27" t="s">
        <v>694</v>
      </c>
      <c r="CV57" s="27" t="s">
        <v>694</v>
      </c>
      <c r="CW57" s="27" t="s">
        <v>694</v>
      </c>
      <c r="CX57" s="27" t="s">
        <v>694</v>
      </c>
      <c r="CY57" s="27" t="s">
        <v>694</v>
      </c>
      <c r="CZ57" s="27" t="s">
        <v>694</v>
      </c>
      <c r="DA57" s="27" t="s">
        <v>694</v>
      </c>
      <c r="DB57" s="27" t="s">
        <v>694</v>
      </c>
      <c r="DC57" s="27" t="s">
        <v>694</v>
      </c>
      <c r="DD57" s="27" t="s">
        <v>694</v>
      </c>
      <c r="DE57" s="27" t="s">
        <v>694</v>
      </c>
      <c r="DF57" s="27" t="s">
        <v>694</v>
      </c>
      <c r="DG57" s="27" t="s">
        <v>694</v>
      </c>
      <c r="DH57" s="27" t="s">
        <v>694</v>
      </c>
      <c r="DI57" s="27" t="s">
        <v>694</v>
      </c>
      <c r="DJ57" s="27" t="s">
        <v>694</v>
      </c>
      <c r="DK57" s="27" t="s">
        <v>694</v>
      </c>
      <c r="DL57" s="27" t="s">
        <v>694</v>
      </c>
      <c r="DM57" s="27" t="s">
        <v>694</v>
      </c>
      <c r="DN57" s="27" t="s">
        <v>694</v>
      </c>
      <c r="DO57" s="27" t="s">
        <v>694</v>
      </c>
      <c r="DP57" s="27" t="s">
        <v>694</v>
      </c>
      <c r="DQ57" s="27" t="s">
        <v>694</v>
      </c>
      <c r="DR57" s="27" t="s">
        <v>694</v>
      </c>
      <c r="DS57" s="27" t="s">
        <v>694</v>
      </c>
      <c r="DT57" s="27" t="s">
        <v>694</v>
      </c>
      <c r="DU57" s="27" t="s">
        <v>694</v>
      </c>
      <c r="DV57" s="27" t="s">
        <v>694</v>
      </c>
      <c r="DW57" s="27" t="s">
        <v>694</v>
      </c>
      <c r="DX57" s="27" t="s">
        <v>694</v>
      </c>
      <c r="DY57" s="27" t="s">
        <v>694</v>
      </c>
      <c r="DZ57" s="27" t="s">
        <v>694</v>
      </c>
      <c r="EA57" s="27" t="s">
        <v>694</v>
      </c>
      <c r="EB57" s="27" t="s">
        <v>694</v>
      </c>
      <c r="EC57" s="27" t="s">
        <v>694</v>
      </c>
      <c r="ED57" s="27" t="s">
        <v>694</v>
      </c>
      <c r="EE57" s="27" t="s">
        <v>694</v>
      </c>
      <c r="EF57" s="27" t="s">
        <v>694</v>
      </c>
      <c r="EG57" s="27" t="s">
        <v>694</v>
      </c>
      <c r="EH57" s="27" t="s">
        <v>694</v>
      </c>
      <c r="EI57" s="27" t="s">
        <v>694</v>
      </c>
      <c r="EJ57" s="27" t="s">
        <v>694</v>
      </c>
      <c r="EK57" s="27" t="s">
        <v>694</v>
      </c>
      <c r="EL57" s="27" t="s">
        <v>694</v>
      </c>
      <c r="EM57" s="27" t="s">
        <v>694</v>
      </c>
      <c r="EN57" s="27" t="s">
        <v>694</v>
      </c>
      <c r="EO57" s="27" t="s">
        <v>694</v>
      </c>
      <c r="EP57" s="27" t="s">
        <v>694</v>
      </c>
      <c r="EQ57" s="27" t="s">
        <v>694</v>
      </c>
      <c r="ER57" s="27" t="s">
        <v>694</v>
      </c>
      <c r="ES57" s="27" t="s">
        <v>694</v>
      </c>
      <c r="ET57" s="27" t="s">
        <v>694</v>
      </c>
      <c r="EU57" s="27" t="s">
        <v>694</v>
      </c>
      <c r="EV57" s="27" t="s">
        <v>694</v>
      </c>
      <c r="EW57" s="27" t="s">
        <v>698</v>
      </c>
      <c r="EX57" s="27" t="s">
        <v>698</v>
      </c>
      <c r="EY57" s="27" t="s">
        <v>698</v>
      </c>
      <c r="EZ57" s="27" t="s">
        <v>698</v>
      </c>
      <c r="FA57" s="27" t="s">
        <v>694</v>
      </c>
      <c r="FB57" s="27"/>
      <c r="FC57" s="27"/>
      <c r="FD57" s="27"/>
      <c r="FE57" s="27"/>
      <c r="FF57" s="27"/>
      <c r="FG57" s="27"/>
      <c r="FH57" s="27"/>
      <c r="FI57" s="27"/>
      <c r="FJ57" s="27"/>
    </row>
    <row r="58" spans="1:166" x14ac:dyDescent="0.25">
      <c r="A58" s="27"/>
      <c r="B58" s="20" t="s">
        <v>2599</v>
      </c>
      <c r="C58" s="20" t="str">
        <f t="shared" si="0"/>
        <v>IZ003006011001000000000000000000000000</v>
      </c>
      <c r="D58" s="23" t="s">
        <v>4088</v>
      </c>
      <c r="E58" s="23" t="s">
        <v>710</v>
      </c>
      <c r="F58" s="23" t="s">
        <v>715</v>
      </c>
      <c r="G58" s="23" t="s">
        <v>734</v>
      </c>
      <c r="H58" s="23" t="s">
        <v>702</v>
      </c>
      <c r="I58" s="23" t="s">
        <v>697</v>
      </c>
      <c r="J58" s="23" t="s">
        <v>697</v>
      </c>
      <c r="K58" s="23" t="s">
        <v>697</v>
      </c>
      <c r="L58" s="23" t="s">
        <v>697</v>
      </c>
      <c r="M58" s="23" t="s">
        <v>697</v>
      </c>
      <c r="N58" s="23" t="s">
        <v>697</v>
      </c>
      <c r="O58" s="23" t="s">
        <v>697</v>
      </c>
      <c r="P58" s="23" t="s">
        <v>697</v>
      </c>
      <c r="Q58" s="27">
        <v>0</v>
      </c>
      <c r="R58" s="27" t="s">
        <v>704</v>
      </c>
      <c r="S58" s="27" t="s">
        <v>698</v>
      </c>
      <c r="T58" s="27" t="s">
        <v>694</v>
      </c>
      <c r="U58" s="27" t="s">
        <v>922</v>
      </c>
      <c r="V58" s="20" t="s">
        <v>4123</v>
      </c>
      <c r="W58" s="20" t="s">
        <v>905</v>
      </c>
      <c r="X58" s="20"/>
      <c r="Y58" s="20"/>
      <c r="Z58" s="20"/>
      <c r="AA58" s="27" t="s">
        <v>4101</v>
      </c>
      <c r="AB58" s="20"/>
      <c r="AC58" s="20"/>
      <c r="AD58" s="20"/>
      <c r="AE58" s="20"/>
      <c r="AF58" s="20"/>
      <c r="AG58" s="20"/>
      <c r="AH58" s="20"/>
      <c r="AI58" s="27" t="s">
        <v>4159</v>
      </c>
      <c r="AJ58" s="27" t="s">
        <v>698</v>
      </c>
      <c r="AK58" s="27" t="s">
        <v>698</v>
      </c>
      <c r="AL58" s="27" t="s">
        <v>698</v>
      </c>
      <c r="AM58" s="27" t="s">
        <v>698</v>
      </c>
      <c r="AN58" s="27" t="s">
        <v>698</v>
      </c>
      <c r="AO58" s="27" t="s">
        <v>698</v>
      </c>
      <c r="AP58" s="27" t="s">
        <v>698</v>
      </c>
      <c r="AQ58" s="27" t="s">
        <v>698</v>
      </c>
      <c r="AR58" s="27" t="s">
        <v>698</v>
      </c>
      <c r="AS58" s="27" t="s">
        <v>698</v>
      </c>
      <c r="AT58" s="27" t="s">
        <v>698</v>
      </c>
      <c r="AU58" s="27" t="s">
        <v>698</v>
      </c>
      <c r="AV58" s="27" t="s">
        <v>698</v>
      </c>
      <c r="AW58" s="27" t="s">
        <v>698</v>
      </c>
      <c r="AX58" s="27" t="s">
        <v>698</v>
      </c>
      <c r="AY58" s="27" t="s">
        <v>698</v>
      </c>
      <c r="AZ58" s="27" t="s">
        <v>698</v>
      </c>
      <c r="BA58" s="27" t="s">
        <v>698</v>
      </c>
      <c r="BB58" s="27" t="s">
        <v>698</v>
      </c>
      <c r="BC58" s="27" t="s">
        <v>698</v>
      </c>
      <c r="BD58" s="27" t="s">
        <v>698</v>
      </c>
      <c r="BE58" s="27" t="s">
        <v>698</v>
      </c>
      <c r="BF58" s="27" t="s">
        <v>698</v>
      </c>
      <c r="BG58" s="27" t="s">
        <v>698</v>
      </c>
      <c r="BH58" s="27" t="s">
        <v>698</v>
      </c>
      <c r="BI58" s="27" t="s">
        <v>698</v>
      </c>
      <c r="BJ58" s="27" t="s">
        <v>698</v>
      </c>
      <c r="BK58" s="27" t="s">
        <v>698</v>
      </c>
      <c r="BL58" s="27" t="s">
        <v>698</v>
      </c>
      <c r="BM58" s="27" t="s">
        <v>698</v>
      </c>
      <c r="BN58" s="27" t="s">
        <v>698</v>
      </c>
      <c r="BO58" s="27" t="s">
        <v>698</v>
      </c>
      <c r="BP58" s="27" t="s">
        <v>698</v>
      </c>
      <c r="BQ58" s="27" t="s">
        <v>698</v>
      </c>
      <c r="BR58" s="27" t="s">
        <v>698</v>
      </c>
      <c r="BS58" s="27" t="s">
        <v>698</v>
      </c>
      <c r="BT58" s="27" t="s">
        <v>698</v>
      </c>
      <c r="BU58" s="27" t="s">
        <v>698</v>
      </c>
      <c r="BV58" s="27" t="s">
        <v>704</v>
      </c>
      <c r="BW58" s="27" t="s">
        <v>698</v>
      </c>
      <c r="BX58" s="27" t="s">
        <v>698</v>
      </c>
      <c r="BY58" s="27" t="s">
        <v>698</v>
      </c>
      <c r="BZ58" s="27" t="s">
        <v>698</v>
      </c>
      <c r="CA58" s="27" t="s">
        <v>698</v>
      </c>
      <c r="CB58" s="27" t="s">
        <v>698</v>
      </c>
      <c r="CC58" s="27" t="s">
        <v>698</v>
      </c>
      <c r="CD58" s="27" t="s">
        <v>698</v>
      </c>
      <c r="CE58" s="27" t="s">
        <v>698</v>
      </c>
      <c r="CF58" s="27" t="s">
        <v>698</v>
      </c>
      <c r="CG58" s="27" t="s">
        <v>698</v>
      </c>
      <c r="CH58" s="27" t="s">
        <v>698</v>
      </c>
      <c r="CI58" s="27" t="s">
        <v>698</v>
      </c>
      <c r="CJ58" s="27" t="s">
        <v>698</v>
      </c>
      <c r="CK58" s="27" t="s">
        <v>698</v>
      </c>
      <c r="CL58" s="27" t="s">
        <v>698</v>
      </c>
      <c r="CM58" s="27" t="s">
        <v>698</v>
      </c>
      <c r="CN58" s="27" t="s">
        <v>698</v>
      </c>
      <c r="CO58" s="27" t="s">
        <v>698</v>
      </c>
      <c r="CP58" s="27" t="s">
        <v>698</v>
      </c>
      <c r="CQ58" s="27" t="s">
        <v>698</v>
      </c>
      <c r="CR58" s="27" t="s">
        <v>698</v>
      </c>
      <c r="CS58" s="27" t="s">
        <v>698</v>
      </c>
      <c r="CT58" s="27" t="s">
        <v>698</v>
      </c>
      <c r="CU58" s="27" t="s">
        <v>698</v>
      </c>
      <c r="CV58" s="27" t="s">
        <v>698</v>
      </c>
      <c r="CW58" s="27" t="s">
        <v>698</v>
      </c>
      <c r="CX58" s="27" t="s">
        <v>698</v>
      </c>
      <c r="CY58" s="27" t="s">
        <v>698</v>
      </c>
      <c r="CZ58" s="27" t="s">
        <v>698</v>
      </c>
      <c r="DA58" s="27" t="s">
        <v>698</v>
      </c>
      <c r="DB58" s="27" t="s">
        <v>698</v>
      </c>
      <c r="DC58" s="27" t="s">
        <v>698</v>
      </c>
      <c r="DD58" s="27" t="s">
        <v>698</v>
      </c>
      <c r="DE58" s="27" t="s">
        <v>698</v>
      </c>
      <c r="DF58" s="27" t="s">
        <v>698</v>
      </c>
      <c r="DG58" s="27" t="s">
        <v>698</v>
      </c>
      <c r="DH58" s="27" t="s">
        <v>698</v>
      </c>
      <c r="DI58" s="27" t="s">
        <v>698</v>
      </c>
      <c r="DJ58" s="27" t="s">
        <v>698</v>
      </c>
      <c r="DK58" s="27" t="s">
        <v>698</v>
      </c>
      <c r="DL58" s="27" t="s">
        <v>698</v>
      </c>
      <c r="DM58" s="27" t="s">
        <v>698</v>
      </c>
      <c r="DN58" s="27" t="s">
        <v>698</v>
      </c>
      <c r="DO58" s="27" t="s">
        <v>698</v>
      </c>
      <c r="DP58" s="27" t="s">
        <v>698</v>
      </c>
      <c r="DQ58" s="27" t="s">
        <v>698</v>
      </c>
      <c r="DR58" s="27" t="s">
        <v>698</v>
      </c>
      <c r="DS58" s="27" t="s">
        <v>698</v>
      </c>
      <c r="DT58" s="27" t="s">
        <v>698</v>
      </c>
      <c r="DU58" s="27" t="s">
        <v>698</v>
      </c>
      <c r="DV58" s="27" t="s">
        <v>698</v>
      </c>
      <c r="DW58" s="27" t="s">
        <v>698</v>
      </c>
      <c r="DX58" s="27" t="s">
        <v>698</v>
      </c>
      <c r="DY58" s="27" t="s">
        <v>698</v>
      </c>
      <c r="DZ58" s="27" t="s">
        <v>698</v>
      </c>
      <c r="EA58" s="27" t="s">
        <v>698</v>
      </c>
      <c r="EB58" s="27" t="s">
        <v>698</v>
      </c>
      <c r="EC58" s="27" t="s">
        <v>698</v>
      </c>
      <c r="ED58" s="27" t="s">
        <v>698</v>
      </c>
      <c r="EE58" s="27" t="s">
        <v>698</v>
      </c>
      <c r="EF58" s="27" t="s">
        <v>698</v>
      </c>
      <c r="EG58" s="27" t="s">
        <v>698</v>
      </c>
      <c r="EH58" s="27" t="s">
        <v>698</v>
      </c>
      <c r="EI58" s="27" t="s">
        <v>698</v>
      </c>
      <c r="EJ58" s="27" t="s">
        <v>698</v>
      </c>
      <c r="EK58" s="27" t="s">
        <v>698</v>
      </c>
      <c r="EL58" s="27" t="s">
        <v>698</v>
      </c>
      <c r="EM58" s="27" t="s">
        <v>698</v>
      </c>
      <c r="EN58" s="27" t="s">
        <v>698</v>
      </c>
      <c r="EO58" s="27" t="s">
        <v>698</v>
      </c>
      <c r="EP58" s="27" t="s">
        <v>698</v>
      </c>
      <c r="EQ58" s="27" t="s">
        <v>698</v>
      </c>
      <c r="ER58" s="27" t="s">
        <v>698</v>
      </c>
      <c r="ES58" s="27" t="s">
        <v>698</v>
      </c>
      <c r="ET58" s="27" t="s">
        <v>698</v>
      </c>
      <c r="EU58" s="27" t="s">
        <v>698</v>
      </c>
      <c r="EV58" s="27" t="s">
        <v>698</v>
      </c>
      <c r="EW58" s="27" t="s">
        <v>2705</v>
      </c>
      <c r="EX58" s="27" t="s">
        <v>698</v>
      </c>
      <c r="EY58" s="27" t="s">
        <v>4094</v>
      </c>
      <c r="EZ58" s="27" t="s">
        <v>4108</v>
      </c>
      <c r="FA58" s="27"/>
      <c r="FB58" s="27"/>
      <c r="FC58" s="27"/>
      <c r="FD58" s="27"/>
      <c r="FE58" s="27"/>
      <c r="FF58" s="27"/>
      <c r="FG58" s="27"/>
      <c r="FH58" s="27"/>
      <c r="FI58" s="27"/>
      <c r="FJ58" s="27"/>
    </row>
    <row r="59" spans="1:166" x14ac:dyDescent="0.25">
      <c r="A59" s="27"/>
      <c r="B59" s="20" t="s">
        <v>2599</v>
      </c>
      <c r="C59" s="20" t="str">
        <f t="shared" si="0"/>
        <v>IZ003006011002000000000000000000000000</v>
      </c>
      <c r="D59" s="23" t="s">
        <v>4088</v>
      </c>
      <c r="E59" s="23" t="s">
        <v>710</v>
      </c>
      <c r="F59" s="23" t="s">
        <v>715</v>
      </c>
      <c r="G59" s="23" t="s">
        <v>734</v>
      </c>
      <c r="H59" s="23" t="s">
        <v>707</v>
      </c>
      <c r="I59" s="23" t="s">
        <v>697</v>
      </c>
      <c r="J59" s="23" t="s">
        <v>697</v>
      </c>
      <c r="K59" s="23" t="s">
        <v>697</v>
      </c>
      <c r="L59" s="23" t="s">
        <v>697</v>
      </c>
      <c r="M59" s="23" t="s">
        <v>697</v>
      </c>
      <c r="N59" s="23" t="s">
        <v>697</v>
      </c>
      <c r="O59" s="23" t="s">
        <v>697</v>
      </c>
      <c r="P59" s="23" t="s">
        <v>697</v>
      </c>
      <c r="Q59" s="27">
        <v>0</v>
      </c>
      <c r="R59" s="27" t="s">
        <v>704</v>
      </c>
      <c r="S59" s="27" t="s">
        <v>698</v>
      </c>
      <c r="T59" s="27" t="s">
        <v>694</v>
      </c>
      <c r="U59" s="27" t="s">
        <v>922</v>
      </c>
      <c r="V59" s="20" t="s">
        <v>4123</v>
      </c>
      <c r="W59" s="20" t="s">
        <v>905</v>
      </c>
      <c r="X59" s="20"/>
      <c r="Y59" s="20"/>
      <c r="Z59" s="20"/>
      <c r="AA59" s="27" t="s">
        <v>3608</v>
      </c>
      <c r="AB59" s="20"/>
      <c r="AC59" s="20"/>
      <c r="AD59" s="20"/>
      <c r="AE59" s="20"/>
      <c r="AF59" s="20"/>
      <c r="AG59" s="20"/>
      <c r="AH59" s="20"/>
      <c r="AI59" s="27" t="s">
        <v>4160</v>
      </c>
      <c r="AJ59" s="27" t="s">
        <v>698</v>
      </c>
      <c r="AK59" s="27" t="s">
        <v>698</v>
      </c>
      <c r="AL59" s="27" t="s">
        <v>698</v>
      </c>
      <c r="AM59" s="27" t="s">
        <v>698</v>
      </c>
      <c r="AN59" s="27" t="s">
        <v>698</v>
      </c>
      <c r="AO59" s="27" t="s">
        <v>698</v>
      </c>
      <c r="AP59" s="27" t="s">
        <v>698</v>
      </c>
      <c r="AQ59" s="27" t="s">
        <v>698</v>
      </c>
      <c r="AR59" s="27" t="s">
        <v>698</v>
      </c>
      <c r="AS59" s="27" t="s">
        <v>698</v>
      </c>
      <c r="AT59" s="27" t="s">
        <v>698</v>
      </c>
      <c r="AU59" s="27" t="s">
        <v>698</v>
      </c>
      <c r="AV59" s="27" t="s">
        <v>698</v>
      </c>
      <c r="AW59" s="27" t="s">
        <v>698</v>
      </c>
      <c r="AX59" s="27" t="s">
        <v>698</v>
      </c>
      <c r="AY59" s="27" t="s">
        <v>698</v>
      </c>
      <c r="AZ59" s="27" t="s">
        <v>698</v>
      </c>
      <c r="BA59" s="27" t="s">
        <v>698</v>
      </c>
      <c r="BB59" s="27" t="s">
        <v>698</v>
      </c>
      <c r="BC59" s="27" t="s">
        <v>698</v>
      </c>
      <c r="BD59" s="27" t="s">
        <v>698</v>
      </c>
      <c r="BE59" s="27" t="s">
        <v>698</v>
      </c>
      <c r="BF59" s="27" t="s">
        <v>698</v>
      </c>
      <c r="BG59" s="27" t="s">
        <v>698</v>
      </c>
      <c r="BH59" s="27" t="s">
        <v>698</v>
      </c>
      <c r="BI59" s="27" t="s">
        <v>698</v>
      </c>
      <c r="BJ59" s="27" t="s">
        <v>698</v>
      </c>
      <c r="BK59" s="27" t="s">
        <v>698</v>
      </c>
      <c r="BL59" s="27" t="s">
        <v>698</v>
      </c>
      <c r="BM59" s="27" t="s">
        <v>698</v>
      </c>
      <c r="BN59" s="27" t="s">
        <v>698</v>
      </c>
      <c r="BO59" s="27" t="s">
        <v>698</v>
      </c>
      <c r="BP59" s="27" t="s">
        <v>698</v>
      </c>
      <c r="BQ59" s="27" t="s">
        <v>698</v>
      </c>
      <c r="BR59" s="27" t="s">
        <v>698</v>
      </c>
      <c r="BS59" s="27" t="s">
        <v>698</v>
      </c>
      <c r="BT59" s="27" t="s">
        <v>698</v>
      </c>
      <c r="BU59" s="27" t="s">
        <v>698</v>
      </c>
      <c r="BV59" s="27" t="s">
        <v>704</v>
      </c>
      <c r="BW59" s="27" t="s">
        <v>698</v>
      </c>
      <c r="BX59" s="27" t="s">
        <v>698</v>
      </c>
      <c r="BY59" s="27" t="s">
        <v>698</v>
      </c>
      <c r="BZ59" s="27" t="s">
        <v>698</v>
      </c>
      <c r="CA59" s="27" t="s">
        <v>698</v>
      </c>
      <c r="CB59" s="27" t="s">
        <v>698</v>
      </c>
      <c r="CC59" s="27" t="s">
        <v>698</v>
      </c>
      <c r="CD59" s="27" t="s">
        <v>698</v>
      </c>
      <c r="CE59" s="27" t="s">
        <v>698</v>
      </c>
      <c r="CF59" s="27" t="s">
        <v>698</v>
      </c>
      <c r="CG59" s="27" t="s">
        <v>698</v>
      </c>
      <c r="CH59" s="27" t="s">
        <v>698</v>
      </c>
      <c r="CI59" s="27" t="s">
        <v>698</v>
      </c>
      <c r="CJ59" s="27" t="s">
        <v>698</v>
      </c>
      <c r="CK59" s="27" t="s">
        <v>698</v>
      </c>
      <c r="CL59" s="27" t="s">
        <v>698</v>
      </c>
      <c r="CM59" s="27" t="s">
        <v>698</v>
      </c>
      <c r="CN59" s="27" t="s">
        <v>698</v>
      </c>
      <c r="CO59" s="27" t="s">
        <v>698</v>
      </c>
      <c r="CP59" s="27" t="s">
        <v>698</v>
      </c>
      <c r="CQ59" s="27" t="s">
        <v>698</v>
      </c>
      <c r="CR59" s="27" t="s">
        <v>698</v>
      </c>
      <c r="CS59" s="27" t="s">
        <v>698</v>
      </c>
      <c r="CT59" s="27" t="s">
        <v>698</v>
      </c>
      <c r="CU59" s="27" t="s">
        <v>698</v>
      </c>
      <c r="CV59" s="27" t="s">
        <v>698</v>
      </c>
      <c r="CW59" s="27" t="s">
        <v>698</v>
      </c>
      <c r="CX59" s="27" t="s">
        <v>698</v>
      </c>
      <c r="CY59" s="27" t="s">
        <v>698</v>
      </c>
      <c r="CZ59" s="27" t="s">
        <v>698</v>
      </c>
      <c r="DA59" s="27" t="s">
        <v>698</v>
      </c>
      <c r="DB59" s="27" t="s">
        <v>698</v>
      </c>
      <c r="DC59" s="27" t="s">
        <v>698</v>
      </c>
      <c r="DD59" s="27" t="s">
        <v>698</v>
      </c>
      <c r="DE59" s="27" t="s">
        <v>698</v>
      </c>
      <c r="DF59" s="27" t="s">
        <v>698</v>
      </c>
      <c r="DG59" s="27" t="s">
        <v>698</v>
      </c>
      <c r="DH59" s="27" t="s">
        <v>698</v>
      </c>
      <c r="DI59" s="27" t="s">
        <v>698</v>
      </c>
      <c r="DJ59" s="27" t="s">
        <v>698</v>
      </c>
      <c r="DK59" s="27" t="s">
        <v>698</v>
      </c>
      <c r="DL59" s="27" t="s">
        <v>698</v>
      </c>
      <c r="DM59" s="27" t="s">
        <v>698</v>
      </c>
      <c r="DN59" s="27" t="s">
        <v>698</v>
      </c>
      <c r="DO59" s="27" t="s">
        <v>698</v>
      </c>
      <c r="DP59" s="27" t="s">
        <v>698</v>
      </c>
      <c r="DQ59" s="27" t="s">
        <v>698</v>
      </c>
      <c r="DR59" s="27" t="s">
        <v>698</v>
      </c>
      <c r="DS59" s="27" t="s">
        <v>698</v>
      </c>
      <c r="DT59" s="27" t="s">
        <v>698</v>
      </c>
      <c r="DU59" s="27" t="s">
        <v>698</v>
      </c>
      <c r="DV59" s="27" t="s">
        <v>698</v>
      </c>
      <c r="DW59" s="27" t="s">
        <v>698</v>
      </c>
      <c r="DX59" s="27" t="s">
        <v>698</v>
      </c>
      <c r="DY59" s="27" t="s">
        <v>698</v>
      </c>
      <c r="DZ59" s="27" t="s">
        <v>698</v>
      </c>
      <c r="EA59" s="27" t="s">
        <v>698</v>
      </c>
      <c r="EB59" s="27" t="s">
        <v>698</v>
      </c>
      <c r="EC59" s="27" t="s">
        <v>698</v>
      </c>
      <c r="ED59" s="27" t="s">
        <v>698</v>
      </c>
      <c r="EE59" s="27" t="s">
        <v>698</v>
      </c>
      <c r="EF59" s="27" t="s">
        <v>698</v>
      </c>
      <c r="EG59" s="27" t="s">
        <v>698</v>
      </c>
      <c r="EH59" s="27" t="s">
        <v>698</v>
      </c>
      <c r="EI59" s="27" t="s">
        <v>698</v>
      </c>
      <c r="EJ59" s="27" t="s">
        <v>698</v>
      </c>
      <c r="EK59" s="27" t="s">
        <v>698</v>
      </c>
      <c r="EL59" s="27" t="s">
        <v>698</v>
      </c>
      <c r="EM59" s="27" t="s">
        <v>698</v>
      </c>
      <c r="EN59" s="27" t="s">
        <v>698</v>
      </c>
      <c r="EO59" s="27" t="s">
        <v>698</v>
      </c>
      <c r="EP59" s="27" t="s">
        <v>698</v>
      </c>
      <c r="EQ59" s="27" t="s">
        <v>698</v>
      </c>
      <c r="ER59" s="27" t="s">
        <v>698</v>
      </c>
      <c r="ES59" s="27" t="s">
        <v>698</v>
      </c>
      <c r="ET59" s="27" t="s">
        <v>698</v>
      </c>
      <c r="EU59" s="27" t="s">
        <v>698</v>
      </c>
      <c r="EV59" s="27" t="s">
        <v>698</v>
      </c>
      <c r="EW59" s="27" t="s">
        <v>4096</v>
      </c>
      <c r="EX59" s="27" t="s">
        <v>698</v>
      </c>
      <c r="EY59" s="27" t="s">
        <v>1176</v>
      </c>
      <c r="EZ59" s="27" t="s">
        <v>4110</v>
      </c>
      <c r="FA59" s="27" t="s">
        <v>1179</v>
      </c>
      <c r="FB59" s="27"/>
      <c r="FC59" s="27"/>
      <c r="FD59" s="27"/>
      <c r="FE59" s="27"/>
      <c r="FF59" s="27"/>
      <c r="FG59" s="27"/>
      <c r="FH59" s="27"/>
      <c r="FI59" s="27"/>
      <c r="FJ59" s="27"/>
    </row>
    <row r="60" spans="1:166" x14ac:dyDescent="0.25">
      <c r="A60" s="27"/>
      <c r="B60" s="27" t="s">
        <v>694</v>
      </c>
      <c r="C60" s="27" t="str">
        <f t="shared" si="0"/>
        <v>IZ003006012000000000000000000000000000</v>
      </c>
      <c r="D60" s="23" t="s">
        <v>4088</v>
      </c>
      <c r="E60" s="23" t="s">
        <v>710</v>
      </c>
      <c r="F60" s="23" t="s">
        <v>715</v>
      </c>
      <c r="G60" s="23" t="s">
        <v>736</v>
      </c>
      <c r="H60" s="23" t="s">
        <v>697</v>
      </c>
      <c r="I60" s="23" t="s">
        <v>697</v>
      </c>
      <c r="J60" s="23" t="s">
        <v>697</v>
      </c>
      <c r="K60" s="23" t="s">
        <v>697</v>
      </c>
      <c r="L60" s="23" t="s">
        <v>697</v>
      </c>
      <c r="M60" s="23" t="s">
        <v>697</v>
      </c>
      <c r="N60" s="23" t="s">
        <v>697</v>
      </c>
      <c r="O60" s="23" t="s">
        <v>697</v>
      </c>
      <c r="P60" s="23" t="s">
        <v>697</v>
      </c>
      <c r="Q60" s="27">
        <v>0</v>
      </c>
      <c r="R60" s="27" t="s">
        <v>698</v>
      </c>
      <c r="S60" s="27" t="s">
        <v>698</v>
      </c>
      <c r="T60" s="27" t="s">
        <v>694</v>
      </c>
      <c r="U60" s="27" t="s">
        <v>922</v>
      </c>
      <c r="V60" s="20" t="s">
        <v>4123</v>
      </c>
      <c r="W60" s="27" t="s">
        <v>905</v>
      </c>
      <c r="X60" s="27"/>
      <c r="Y60" s="27"/>
      <c r="Z60" s="27" t="s">
        <v>1598</v>
      </c>
      <c r="AA60" s="27"/>
      <c r="AB60" s="27"/>
      <c r="AC60" s="27"/>
      <c r="AD60" s="27"/>
      <c r="AE60" s="27"/>
      <c r="AF60" s="27"/>
      <c r="AG60" s="27"/>
      <c r="AH60" s="27"/>
      <c r="AI60" s="27" t="s">
        <v>4161</v>
      </c>
      <c r="AJ60" s="27" t="s">
        <v>694</v>
      </c>
      <c r="AK60" s="27" t="s">
        <v>694</v>
      </c>
      <c r="AL60" s="27" t="s">
        <v>694</v>
      </c>
      <c r="AM60" s="27" t="s">
        <v>694</v>
      </c>
      <c r="AN60" s="27" t="s">
        <v>694</v>
      </c>
      <c r="AO60" s="27" t="s">
        <v>694</v>
      </c>
      <c r="AP60" s="27" t="s">
        <v>694</v>
      </c>
      <c r="AQ60" s="27" t="s">
        <v>694</v>
      </c>
      <c r="AR60" s="27" t="s">
        <v>694</v>
      </c>
      <c r="AS60" s="27" t="s">
        <v>694</v>
      </c>
      <c r="AT60" s="27" t="s">
        <v>694</v>
      </c>
      <c r="AU60" s="27" t="s">
        <v>694</v>
      </c>
      <c r="AV60" s="27" t="s">
        <v>694</v>
      </c>
      <c r="AW60" s="27" t="s">
        <v>694</v>
      </c>
      <c r="AX60" s="27" t="s">
        <v>694</v>
      </c>
      <c r="AY60" s="27" t="s">
        <v>694</v>
      </c>
      <c r="AZ60" s="27" t="s">
        <v>694</v>
      </c>
      <c r="BA60" s="27" t="s">
        <v>694</v>
      </c>
      <c r="BB60" s="27" t="s">
        <v>694</v>
      </c>
      <c r="BC60" s="27" t="s">
        <v>694</v>
      </c>
      <c r="BD60" s="27" t="s">
        <v>694</v>
      </c>
      <c r="BE60" s="27" t="s">
        <v>694</v>
      </c>
      <c r="BF60" s="27" t="s">
        <v>694</v>
      </c>
      <c r="BG60" s="27" t="s">
        <v>694</v>
      </c>
      <c r="BH60" s="27" t="s">
        <v>694</v>
      </c>
      <c r="BI60" s="27" t="s">
        <v>694</v>
      </c>
      <c r="BJ60" s="27" t="s">
        <v>694</v>
      </c>
      <c r="BK60" s="27" t="s">
        <v>694</v>
      </c>
      <c r="BL60" s="27" t="s">
        <v>694</v>
      </c>
      <c r="BM60" s="27" t="s">
        <v>694</v>
      </c>
      <c r="BN60" s="27" t="s">
        <v>694</v>
      </c>
      <c r="BO60" s="27" t="s">
        <v>694</v>
      </c>
      <c r="BP60" s="27" t="s">
        <v>694</v>
      </c>
      <c r="BQ60" s="27" t="s">
        <v>694</v>
      </c>
      <c r="BR60" s="27" t="s">
        <v>694</v>
      </c>
      <c r="BS60" s="27" t="s">
        <v>694</v>
      </c>
      <c r="BT60" s="27" t="s">
        <v>694</v>
      </c>
      <c r="BU60" s="27" t="s">
        <v>694</v>
      </c>
      <c r="BV60" s="27" t="s">
        <v>694</v>
      </c>
      <c r="BW60" s="27" t="s">
        <v>694</v>
      </c>
      <c r="BX60" s="27" t="s">
        <v>694</v>
      </c>
      <c r="BY60" s="27" t="s">
        <v>694</v>
      </c>
      <c r="BZ60" s="27" t="s">
        <v>694</v>
      </c>
      <c r="CA60" s="27" t="s">
        <v>694</v>
      </c>
      <c r="CB60" s="27" t="s">
        <v>694</v>
      </c>
      <c r="CC60" s="27" t="s">
        <v>694</v>
      </c>
      <c r="CD60" s="27" t="s">
        <v>694</v>
      </c>
      <c r="CE60" s="27" t="s">
        <v>694</v>
      </c>
      <c r="CF60" s="27" t="s">
        <v>694</v>
      </c>
      <c r="CG60" s="27" t="s">
        <v>694</v>
      </c>
      <c r="CH60" s="27" t="s">
        <v>694</v>
      </c>
      <c r="CI60" s="27" t="s">
        <v>694</v>
      </c>
      <c r="CJ60" s="27" t="s">
        <v>694</v>
      </c>
      <c r="CK60" s="27" t="s">
        <v>694</v>
      </c>
      <c r="CL60" s="27" t="s">
        <v>694</v>
      </c>
      <c r="CM60" s="27" t="s">
        <v>694</v>
      </c>
      <c r="CN60" s="27" t="s">
        <v>694</v>
      </c>
      <c r="CO60" s="27" t="s">
        <v>694</v>
      </c>
      <c r="CP60" s="27" t="s">
        <v>694</v>
      </c>
      <c r="CQ60" s="27" t="s">
        <v>694</v>
      </c>
      <c r="CR60" s="27" t="s">
        <v>694</v>
      </c>
      <c r="CS60" s="27" t="s">
        <v>694</v>
      </c>
      <c r="CT60" s="27" t="s">
        <v>694</v>
      </c>
      <c r="CU60" s="27" t="s">
        <v>694</v>
      </c>
      <c r="CV60" s="27" t="s">
        <v>694</v>
      </c>
      <c r="CW60" s="27" t="s">
        <v>694</v>
      </c>
      <c r="CX60" s="27" t="s">
        <v>694</v>
      </c>
      <c r="CY60" s="27" t="s">
        <v>694</v>
      </c>
      <c r="CZ60" s="27" t="s">
        <v>694</v>
      </c>
      <c r="DA60" s="27" t="s">
        <v>694</v>
      </c>
      <c r="DB60" s="27" t="s">
        <v>694</v>
      </c>
      <c r="DC60" s="27" t="s">
        <v>694</v>
      </c>
      <c r="DD60" s="27" t="s">
        <v>694</v>
      </c>
      <c r="DE60" s="27" t="s">
        <v>694</v>
      </c>
      <c r="DF60" s="27" t="s">
        <v>694</v>
      </c>
      <c r="DG60" s="27" t="s">
        <v>694</v>
      </c>
      <c r="DH60" s="27" t="s">
        <v>694</v>
      </c>
      <c r="DI60" s="27" t="s">
        <v>694</v>
      </c>
      <c r="DJ60" s="27" t="s">
        <v>694</v>
      </c>
      <c r="DK60" s="27" t="s">
        <v>694</v>
      </c>
      <c r="DL60" s="27" t="s">
        <v>694</v>
      </c>
      <c r="DM60" s="27" t="s">
        <v>694</v>
      </c>
      <c r="DN60" s="27" t="s">
        <v>694</v>
      </c>
      <c r="DO60" s="27" t="s">
        <v>694</v>
      </c>
      <c r="DP60" s="27" t="s">
        <v>694</v>
      </c>
      <c r="DQ60" s="27" t="s">
        <v>694</v>
      </c>
      <c r="DR60" s="27" t="s">
        <v>694</v>
      </c>
      <c r="DS60" s="27" t="s">
        <v>694</v>
      </c>
      <c r="DT60" s="27" t="s">
        <v>694</v>
      </c>
      <c r="DU60" s="27" t="s">
        <v>694</v>
      </c>
      <c r="DV60" s="27" t="s">
        <v>694</v>
      </c>
      <c r="DW60" s="27" t="s">
        <v>694</v>
      </c>
      <c r="DX60" s="27" t="s">
        <v>694</v>
      </c>
      <c r="DY60" s="27" t="s">
        <v>694</v>
      </c>
      <c r="DZ60" s="27" t="s">
        <v>694</v>
      </c>
      <c r="EA60" s="27" t="s">
        <v>694</v>
      </c>
      <c r="EB60" s="27" t="s">
        <v>694</v>
      </c>
      <c r="EC60" s="27" t="s">
        <v>694</v>
      </c>
      <c r="ED60" s="27" t="s">
        <v>694</v>
      </c>
      <c r="EE60" s="27" t="s">
        <v>694</v>
      </c>
      <c r="EF60" s="27" t="s">
        <v>694</v>
      </c>
      <c r="EG60" s="27" t="s">
        <v>694</v>
      </c>
      <c r="EH60" s="27" t="s">
        <v>694</v>
      </c>
      <c r="EI60" s="27" t="s">
        <v>694</v>
      </c>
      <c r="EJ60" s="27" t="s">
        <v>694</v>
      </c>
      <c r="EK60" s="27" t="s">
        <v>694</v>
      </c>
      <c r="EL60" s="27" t="s">
        <v>694</v>
      </c>
      <c r="EM60" s="27" t="s">
        <v>694</v>
      </c>
      <c r="EN60" s="27" t="s">
        <v>694</v>
      </c>
      <c r="EO60" s="27" t="s">
        <v>694</v>
      </c>
      <c r="EP60" s="27" t="s">
        <v>694</v>
      </c>
      <c r="EQ60" s="27" t="s">
        <v>694</v>
      </c>
      <c r="ER60" s="27" t="s">
        <v>694</v>
      </c>
      <c r="ES60" s="27" t="s">
        <v>694</v>
      </c>
      <c r="ET60" s="27" t="s">
        <v>694</v>
      </c>
      <c r="EU60" s="27" t="s">
        <v>694</v>
      </c>
      <c r="EV60" s="27" t="s">
        <v>694</v>
      </c>
      <c r="EW60" s="27" t="s">
        <v>698</v>
      </c>
      <c r="EX60" s="27" t="s">
        <v>698</v>
      </c>
      <c r="EY60" s="27" t="s">
        <v>698</v>
      </c>
      <c r="EZ60" s="27" t="s">
        <v>698</v>
      </c>
      <c r="FA60" s="27" t="s">
        <v>694</v>
      </c>
      <c r="FB60" s="27"/>
      <c r="FC60" s="27"/>
      <c r="FD60" s="27"/>
      <c r="FE60" s="27"/>
      <c r="FF60" s="27"/>
      <c r="FG60" s="27"/>
      <c r="FH60" s="27"/>
      <c r="FI60" s="27"/>
      <c r="FJ60" s="27"/>
    </row>
    <row r="61" spans="1:166" x14ac:dyDescent="0.25">
      <c r="A61" s="27"/>
      <c r="B61" s="20" t="s">
        <v>2599</v>
      </c>
      <c r="C61" s="20" t="str">
        <f t="shared" si="0"/>
        <v>IZ003006012001000000000000000000000000</v>
      </c>
      <c r="D61" s="23" t="s">
        <v>4088</v>
      </c>
      <c r="E61" s="23" t="s">
        <v>710</v>
      </c>
      <c r="F61" s="23" t="s">
        <v>715</v>
      </c>
      <c r="G61" s="23" t="s">
        <v>736</v>
      </c>
      <c r="H61" s="23" t="s">
        <v>702</v>
      </c>
      <c r="I61" s="23" t="s">
        <v>697</v>
      </c>
      <c r="J61" s="23" t="s">
        <v>697</v>
      </c>
      <c r="K61" s="23" t="s">
        <v>697</v>
      </c>
      <c r="L61" s="23" t="s">
        <v>697</v>
      </c>
      <c r="M61" s="23" t="s">
        <v>697</v>
      </c>
      <c r="N61" s="23" t="s">
        <v>697</v>
      </c>
      <c r="O61" s="23" t="s">
        <v>697</v>
      </c>
      <c r="P61" s="23" t="s">
        <v>697</v>
      </c>
      <c r="Q61" s="27">
        <v>0</v>
      </c>
      <c r="R61" s="27" t="s">
        <v>704</v>
      </c>
      <c r="S61" s="27" t="s">
        <v>698</v>
      </c>
      <c r="T61" s="27" t="s">
        <v>694</v>
      </c>
      <c r="U61" s="27" t="s">
        <v>922</v>
      </c>
      <c r="V61" s="20" t="s">
        <v>4123</v>
      </c>
      <c r="W61" s="20" t="s">
        <v>905</v>
      </c>
      <c r="X61" s="20"/>
      <c r="Y61" s="20"/>
      <c r="Z61" s="20"/>
      <c r="AA61" s="27" t="s">
        <v>4101</v>
      </c>
      <c r="AB61" s="20"/>
      <c r="AC61" s="20"/>
      <c r="AD61" s="20"/>
      <c r="AE61" s="20"/>
      <c r="AF61" s="20"/>
      <c r="AG61" s="20"/>
      <c r="AH61" s="20"/>
      <c r="AI61" s="44" t="s">
        <v>4162</v>
      </c>
      <c r="AJ61" s="27" t="s">
        <v>698</v>
      </c>
      <c r="AK61" s="27" t="s">
        <v>698</v>
      </c>
      <c r="AL61" s="27" t="s">
        <v>698</v>
      </c>
      <c r="AM61" s="27" t="s">
        <v>698</v>
      </c>
      <c r="AN61" s="27" t="s">
        <v>698</v>
      </c>
      <c r="AO61" s="27" t="s">
        <v>698</v>
      </c>
      <c r="AP61" s="27" t="s">
        <v>698</v>
      </c>
      <c r="AQ61" s="27" t="s">
        <v>698</v>
      </c>
      <c r="AR61" s="27" t="s">
        <v>698</v>
      </c>
      <c r="AS61" s="27" t="s">
        <v>698</v>
      </c>
      <c r="AT61" s="27" t="s">
        <v>698</v>
      </c>
      <c r="AU61" s="27" t="s">
        <v>698</v>
      </c>
      <c r="AV61" s="27" t="s">
        <v>698</v>
      </c>
      <c r="AW61" s="27" t="s">
        <v>698</v>
      </c>
      <c r="AX61" s="27" t="s">
        <v>698</v>
      </c>
      <c r="AY61" s="27" t="s">
        <v>698</v>
      </c>
      <c r="AZ61" s="27" t="s">
        <v>698</v>
      </c>
      <c r="BA61" s="27" t="s">
        <v>698</v>
      </c>
      <c r="BB61" s="27" t="s">
        <v>698</v>
      </c>
      <c r="BC61" s="27" t="s">
        <v>698</v>
      </c>
      <c r="BD61" s="27" t="s">
        <v>698</v>
      </c>
      <c r="BE61" s="27" t="s">
        <v>698</v>
      </c>
      <c r="BF61" s="27" t="s">
        <v>698</v>
      </c>
      <c r="BG61" s="27" t="s">
        <v>698</v>
      </c>
      <c r="BH61" s="27" t="s">
        <v>698</v>
      </c>
      <c r="BI61" s="27" t="s">
        <v>698</v>
      </c>
      <c r="BJ61" s="27" t="s">
        <v>698</v>
      </c>
      <c r="BK61" s="27" t="s">
        <v>698</v>
      </c>
      <c r="BL61" s="27" t="s">
        <v>698</v>
      </c>
      <c r="BM61" s="27" t="s">
        <v>698</v>
      </c>
      <c r="BN61" s="27" t="s">
        <v>698</v>
      </c>
      <c r="BO61" s="27" t="s">
        <v>698</v>
      </c>
      <c r="BP61" s="27" t="s">
        <v>698</v>
      </c>
      <c r="BQ61" s="27" t="s">
        <v>698</v>
      </c>
      <c r="BR61" s="27" t="s">
        <v>698</v>
      </c>
      <c r="BS61" s="27" t="s">
        <v>698</v>
      </c>
      <c r="BT61" s="27" t="s">
        <v>698</v>
      </c>
      <c r="BU61" s="27" t="s">
        <v>698</v>
      </c>
      <c r="BV61" s="27" t="s">
        <v>704</v>
      </c>
      <c r="BW61" s="27" t="s">
        <v>698</v>
      </c>
      <c r="BX61" s="27" t="s">
        <v>698</v>
      </c>
      <c r="BY61" s="27" t="s">
        <v>698</v>
      </c>
      <c r="BZ61" s="27" t="s">
        <v>698</v>
      </c>
      <c r="CA61" s="27" t="s">
        <v>698</v>
      </c>
      <c r="CB61" s="27" t="s">
        <v>698</v>
      </c>
      <c r="CC61" s="27" t="s">
        <v>698</v>
      </c>
      <c r="CD61" s="27" t="s">
        <v>698</v>
      </c>
      <c r="CE61" s="27" t="s">
        <v>698</v>
      </c>
      <c r="CF61" s="27" t="s">
        <v>698</v>
      </c>
      <c r="CG61" s="27" t="s">
        <v>698</v>
      </c>
      <c r="CH61" s="27" t="s">
        <v>698</v>
      </c>
      <c r="CI61" s="27" t="s">
        <v>698</v>
      </c>
      <c r="CJ61" s="27" t="s">
        <v>698</v>
      </c>
      <c r="CK61" s="27" t="s">
        <v>698</v>
      </c>
      <c r="CL61" s="27" t="s">
        <v>698</v>
      </c>
      <c r="CM61" s="27" t="s">
        <v>698</v>
      </c>
      <c r="CN61" s="27" t="s">
        <v>698</v>
      </c>
      <c r="CO61" s="27" t="s">
        <v>698</v>
      </c>
      <c r="CP61" s="27" t="s">
        <v>698</v>
      </c>
      <c r="CQ61" s="27" t="s">
        <v>698</v>
      </c>
      <c r="CR61" s="27" t="s">
        <v>698</v>
      </c>
      <c r="CS61" s="27" t="s">
        <v>698</v>
      </c>
      <c r="CT61" s="27" t="s">
        <v>698</v>
      </c>
      <c r="CU61" s="27" t="s">
        <v>698</v>
      </c>
      <c r="CV61" s="27" t="s">
        <v>698</v>
      </c>
      <c r="CW61" s="27" t="s">
        <v>698</v>
      </c>
      <c r="CX61" s="27" t="s">
        <v>698</v>
      </c>
      <c r="CY61" s="27" t="s">
        <v>698</v>
      </c>
      <c r="CZ61" s="27" t="s">
        <v>698</v>
      </c>
      <c r="DA61" s="27" t="s">
        <v>698</v>
      </c>
      <c r="DB61" s="27" t="s">
        <v>698</v>
      </c>
      <c r="DC61" s="27" t="s">
        <v>698</v>
      </c>
      <c r="DD61" s="27" t="s">
        <v>698</v>
      </c>
      <c r="DE61" s="27" t="s">
        <v>698</v>
      </c>
      <c r="DF61" s="27" t="s">
        <v>698</v>
      </c>
      <c r="DG61" s="27" t="s">
        <v>698</v>
      </c>
      <c r="DH61" s="27" t="s">
        <v>698</v>
      </c>
      <c r="DI61" s="27" t="s">
        <v>698</v>
      </c>
      <c r="DJ61" s="27" t="s">
        <v>698</v>
      </c>
      <c r="DK61" s="27" t="s">
        <v>698</v>
      </c>
      <c r="DL61" s="27" t="s">
        <v>698</v>
      </c>
      <c r="DM61" s="27" t="s">
        <v>698</v>
      </c>
      <c r="DN61" s="27" t="s">
        <v>698</v>
      </c>
      <c r="DO61" s="27" t="s">
        <v>698</v>
      </c>
      <c r="DP61" s="27" t="s">
        <v>698</v>
      </c>
      <c r="DQ61" s="27" t="s">
        <v>698</v>
      </c>
      <c r="DR61" s="27" t="s">
        <v>698</v>
      </c>
      <c r="DS61" s="27" t="s">
        <v>698</v>
      </c>
      <c r="DT61" s="27" t="s">
        <v>698</v>
      </c>
      <c r="DU61" s="27" t="s">
        <v>698</v>
      </c>
      <c r="DV61" s="27" t="s">
        <v>698</v>
      </c>
      <c r="DW61" s="27" t="s">
        <v>698</v>
      </c>
      <c r="DX61" s="27" t="s">
        <v>698</v>
      </c>
      <c r="DY61" s="27" t="s">
        <v>698</v>
      </c>
      <c r="DZ61" s="27" t="s">
        <v>698</v>
      </c>
      <c r="EA61" s="27" t="s">
        <v>698</v>
      </c>
      <c r="EB61" s="27" t="s">
        <v>698</v>
      </c>
      <c r="EC61" s="27" t="s">
        <v>698</v>
      </c>
      <c r="ED61" s="27" t="s">
        <v>698</v>
      </c>
      <c r="EE61" s="27" t="s">
        <v>698</v>
      </c>
      <c r="EF61" s="27" t="s">
        <v>698</v>
      </c>
      <c r="EG61" s="27" t="s">
        <v>698</v>
      </c>
      <c r="EH61" s="27" t="s">
        <v>698</v>
      </c>
      <c r="EI61" s="27" t="s">
        <v>698</v>
      </c>
      <c r="EJ61" s="27" t="s">
        <v>698</v>
      </c>
      <c r="EK61" s="27" t="s">
        <v>698</v>
      </c>
      <c r="EL61" s="27" t="s">
        <v>698</v>
      </c>
      <c r="EM61" s="27" t="s">
        <v>698</v>
      </c>
      <c r="EN61" s="27" t="s">
        <v>698</v>
      </c>
      <c r="EO61" s="27" t="s">
        <v>698</v>
      </c>
      <c r="EP61" s="27" t="s">
        <v>698</v>
      </c>
      <c r="EQ61" s="27" t="s">
        <v>698</v>
      </c>
      <c r="ER61" s="27" t="s">
        <v>698</v>
      </c>
      <c r="ES61" s="27" t="s">
        <v>698</v>
      </c>
      <c r="ET61" s="27" t="s">
        <v>698</v>
      </c>
      <c r="EU61" s="27" t="s">
        <v>698</v>
      </c>
      <c r="EV61" s="27" t="s">
        <v>698</v>
      </c>
      <c r="EW61" s="27" t="s">
        <v>2705</v>
      </c>
      <c r="EX61" s="27" t="s">
        <v>698</v>
      </c>
      <c r="EY61" s="27" t="s">
        <v>4094</v>
      </c>
      <c r="EZ61" s="27" t="s">
        <v>4108</v>
      </c>
      <c r="FA61" s="27"/>
      <c r="FB61" s="27"/>
      <c r="FC61" s="27"/>
      <c r="FD61" s="27"/>
      <c r="FE61" s="27"/>
      <c r="FF61" s="27"/>
      <c r="FG61" s="27"/>
      <c r="FH61" s="27"/>
      <c r="FI61" s="27"/>
      <c r="FJ61" s="27"/>
    </row>
    <row r="62" spans="1:166" x14ac:dyDescent="0.25">
      <c r="A62" s="27"/>
      <c r="B62" s="20" t="s">
        <v>2599</v>
      </c>
      <c r="C62" s="20" t="str">
        <f t="shared" si="0"/>
        <v>IZ003006012002000000000000000000000000</v>
      </c>
      <c r="D62" s="23" t="s">
        <v>4088</v>
      </c>
      <c r="E62" s="23" t="s">
        <v>710</v>
      </c>
      <c r="F62" s="23" t="s">
        <v>715</v>
      </c>
      <c r="G62" s="23" t="s">
        <v>736</v>
      </c>
      <c r="H62" s="23" t="s">
        <v>707</v>
      </c>
      <c r="I62" s="23" t="s">
        <v>697</v>
      </c>
      <c r="J62" s="23" t="s">
        <v>697</v>
      </c>
      <c r="K62" s="23" t="s">
        <v>697</v>
      </c>
      <c r="L62" s="23" t="s">
        <v>697</v>
      </c>
      <c r="M62" s="23" t="s">
        <v>697</v>
      </c>
      <c r="N62" s="23" t="s">
        <v>697</v>
      </c>
      <c r="O62" s="23" t="s">
        <v>697</v>
      </c>
      <c r="P62" s="23" t="s">
        <v>697</v>
      </c>
      <c r="Q62" s="27">
        <v>0</v>
      </c>
      <c r="R62" s="27" t="s">
        <v>704</v>
      </c>
      <c r="S62" s="27" t="s">
        <v>698</v>
      </c>
      <c r="T62" s="27" t="s">
        <v>694</v>
      </c>
      <c r="U62" s="27" t="s">
        <v>922</v>
      </c>
      <c r="V62" s="20" t="s">
        <v>4123</v>
      </c>
      <c r="W62" s="20" t="s">
        <v>905</v>
      </c>
      <c r="X62" s="20"/>
      <c r="Y62" s="20"/>
      <c r="Z62" s="20"/>
      <c r="AA62" s="27" t="s">
        <v>3608</v>
      </c>
      <c r="AB62" s="20"/>
      <c r="AC62" s="20"/>
      <c r="AD62" s="20"/>
      <c r="AE62" s="20"/>
      <c r="AF62" s="20"/>
      <c r="AG62" s="20"/>
      <c r="AH62" s="20"/>
      <c r="AI62" s="27" t="s">
        <v>4163</v>
      </c>
      <c r="AJ62" s="27" t="s">
        <v>698</v>
      </c>
      <c r="AK62" s="27" t="s">
        <v>698</v>
      </c>
      <c r="AL62" s="27" t="s">
        <v>698</v>
      </c>
      <c r="AM62" s="27" t="s">
        <v>698</v>
      </c>
      <c r="AN62" s="27" t="s">
        <v>698</v>
      </c>
      <c r="AO62" s="27" t="s">
        <v>698</v>
      </c>
      <c r="AP62" s="27" t="s">
        <v>698</v>
      </c>
      <c r="AQ62" s="27" t="s">
        <v>698</v>
      </c>
      <c r="AR62" s="27" t="s">
        <v>698</v>
      </c>
      <c r="AS62" s="27" t="s">
        <v>698</v>
      </c>
      <c r="AT62" s="27" t="s">
        <v>698</v>
      </c>
      <c r="AU62" s="27" t="s">
        <v>698</v>
      </c>
      <c r="AV62" s="27" t="s">
        <v>698</v>
      </c>
      <c r="AW62" s="27" t="s">
        <v>698</v>
      </c>
      <c r="AX62" s="27" t="s">
        <v>698</v>
      </c>
      <c r="AY62" s="27" t="s">
        <v>698</v>
      </c>
      <c r="AZ62" s="27" t="s">
        <v>698</v>
      </c>
      <c r="BA62" s="27" t="s">
        <v>698</v>
      </c>
      <c r="BB62" s="27" t="s">
        <v>698</v>
      </c>
      <c r="BC62" s="27" t="s">
        <v>698</v>
      </c>
      <c r="BD62" s="27" t="s">
        <v>698</v>
      </c>
      <c r="BE62" s="27" t="s">
        <v>698</v>
      </c>
      <c r="BF62" s="27" t="s">
        <v>698</v>
      </c>
      <c r="BG62" s="27" t="s">
        <v>698</v>
      </c>
      <c r="BH62" s="27" t="s">
        <v>698</v>
      </c>
      <c r="BI62" s="27" t="s">
        <v>698</v>
      </c>
      <c r="BJ62" s="27" t="s">
        <v>698</v>
      </c>
      <c r="BK62" s="27" t="s">
        <v>698</v>
      </c>
      <c r="BL62" s="27" t="s">
        <v>698</v>
      </c>
      <c r="BM62" s="27" t="s">
        <v>698</v>
      </c>
      <c r="BN62" s="27" t="s">
        <v>698</v>
      </c>
      <c r="BO62" s="27" t="s">
        <v>698</v>
      </c>
      <c r="BP62" s="27" t="s">
        <v>698</v>
      </c>
      <c r="BQ62" s="27" t="s">
        <v>698</v>
      </c>
      <c r="BR62" s="27" t="s">
        <v>698</v>
      </c>
      <c r="BS62" s="27" t="s">
        <v>698</v>
      </c>
      <c r="BT62" s="27" t="s">
        <v>698</v>
      </c>
      <c r="BU62" s="27" t="s">
        <v>698</v>
      </c>
      <c r="BV62" s="27" t="s">
        <v>704</v>
      </c>
      <c r="BW62" s="27" t="s">
        <v>698</v>
      </c>
      <c r="BX62" s="27" t="s">
        <v>698</v>
      </c>
      <c r="BY62" s="27" t="s">
        <v>698</v>
      </c>
      <c r="BZ62" s="27" t="s">
        <v>698</v>
      </c>
      <c r="CA62" s="27" t="s">
        <v>698</v>
      </c>
      <c r="CB62" s="27" t="s">
        <v>698</v>
      </c>
      <c r="CC62" s="27" t="s">
        <v>698</v>
      </c>
      <c r="CD62" s="27" t="s">
        <v>698</v>
      </c>
      <c r="CE62" s="27" t="s">
        <v>698</v>
      </c>
      <c r="CF62" s="27" t="s">
        <v>698</v>
      </c>
      <c r="CG62" s="27" t="s">
        <v>698</v>
      </c>
      <c r="CH62" s="27" t="s">
        <v>698</v>
      </c>
      <c r="CI62" s="27" t="s">
        <v>698</v>
      </c>
      <c r="CJ62" s="27" t="s">
        <v>698</v>
      </c>
      <c r="CK62" s="27" t="s">
        <v>698</v>
      </c>
      <c r="CL62" s="27" t="s">
        <v>698</v>
      </c>
      <c r="CM62" s="27" t="s">
        <v>698</v>
      </c>
      <c r="CN62" s="27" t="s">
        <v>698</v>
      </c>
      <c r="CO62" s="27" t="s">
        <v>698</v>
      </c>
      <c r="CP62" s="27" t="s">
        <v>698</v>
      </c>
      <c r="CQ62" s="27" t="s">
        <v>698</v>
      </c>
      <c r="CR62" s="27" t="s">
        <v>698</v>
      </c>
      <c r="CS62" s="27" t="s">
        <v>698</v>
      </c>
      <c r="CT62" s="27" t="s">
        <v>698</v>
      </c>
      <c r="CU62" s="27" t="s">
        <v>698</v>
      </c>
      <c r="CV62" s="27" t="s">
        <v>698</v>
      </c>
      <c r="CW62" s="27" t="s">
        <v>698</v>
      </c>
      <c r="CX62" s="27" t="s">
        <v>698</v>
      </c>
      <c r="CY62" s="27" t="s">
        <v>698</v>
      </c>
      <c r="CZ62" s="27" t="s">
        <v>698</v>
      </c>
      <c r="DA62" s="27" t="s">
        <v>698</v>
      </c>
      <c r="DB62" s="27" t="s">
        <v>698</v>
      </c>
      <c r="DC62" s="27" t="s">
        <v>698</v>
      </c>
      <c r="DD62" s="27" t="s">
        <v>698</v>
      </c>
      <c r="DE62" s="27" t="s">
        <v>698</v>
      </c>
      <c r="DF62" s="27" t="s">
        <v>698</v>
      </c>
      <c r="DG62" s="27" t="s">
        <v>698</v>
      </c>
      <c r="DH62" s="27" t="s">
        <v>698</v>
      </c>
      <c r="DI62" s="27" t="s">
        <v>698</v>
      </c>
      <c r="DJ62" s="27" t="s">
        <v>698</v>
      </c>
      <c r="DK62" s="27" t="s">
        <v>698</v>
      </c>
      <c r="DL62" s="27" t="s">
        <v>698</v>
      </c>
      <c r="DM62" s="27" t="s">
        <v>698</v>
      </c>
      <c r="DN62" s="27" t="s">
        <v>698</v>
      </c>
      <c r="DO62" s="27" t="s">
        <v>698</v>
      </c>
      <c r="DP62" s="27" t="s">
        <v>698</v>
      </c>
      <c r="DQ62" s="27" t="s">
        <v>698</v>
      </c>
      <c r="DR62" s="27" t="s">
        <v>698</v>
      </c>
      <c r="DS62" s="27" t="s">
        <v>698</v>
      </c>
      <c r="DT62" s="27" t="s">
        <v>698</v>
      </c>
      <c r="DU62" s="27" t="s">
        <v>698</v>
      </c>
      <c r="DV62" s="27" t="s">
        <v>698</v>
      </c>
      <c r="DW62" s="27" t="s">
        <v>698</v>
      </c>
      <c r="DX62" s="27" t="s">
        <v>698</v>
      </c>
      <c r="DY62" s="27" t="s">
        <v>698</v>
      </c>
      <c r="DZ62" s="27" t="s">
        <v>698</v>
      </c>
      <c r="EA62" s="27" t="s">
        <v>698</v>
      </c>
      <c r="EB62" s="27" t="s">
        <v>698</v>
      </c>
      <c r="EC62" s="27" t="s">
        <v>698</v>
      </c>
      <c r="ED62" s="27" t="s">
        <v>698</v>
      </c>
      <c r="EE62" s="27" t="s">
        <v>698</v>
      </c>
      <c r="EF62" s="27" t="s">
        <v>698</v>
      </c>
      <c r="EG62" s="27" t="s">
        <v>698</v>
      </c>
      <c r="EH62" s="27" t="s">
        <v>698</v>
      </c>
      <c r="EI62" s="27" t="s">
        <v>698</v>
      </c>
      <c r="EJ62" s="27" t="s">
        <v>698</v>
      </c>
      <c r="EK62" s="27" t="s">
        <v>698</v>
      </c>
      <c r="EL62" s="27" t="s">
        <v>698</v>
      </c>
      <c r="EM62" s="27" t="s">
        <v>698</v>
      </c>
      <c r="EN62" s="27" t="s">
        <v>698</v>
      </c>
      <c r="EO62" s="27" t="s">
        <v>698</v>
      </c>
      <c r="EP62" s="27" t="s">
        <v>698</v>
      </c>
      <c r="EQ62" s="27" t="s">
        <v>698</v>
      </c>
      <c r="ER62" s="27" t="s">
        <v>698</v>
      </c>
      <c r="ES62" s="27" t="s">
        <v>698</v>
      </c>
      <c r="ET62" s="27" t="s">
        <v>698</v>
      </c>
      <c r="EU62" s="27" t="s">
        <v>698</v>
      </c>
      <c r="EV62" s="27" t="s">
        <v>698</v>
      </c>
      <c r="EW62" s="27" t="s">
        <v>4096</v>
      </c>
      <c r="EX62" s="27" t="s">
        <v>698</v>
      </c>
      <c r="EY62" s="27" t="s">
        <v>1176</v>
      </c>
      <c r="EZ62" s="27" t="s">
        <v>4110</v>
      </c>
      <c r="FA62" s="27" t="s">
        <v>1179</v>
      </c>
      <c r="FB62" s="27"/>
      <c r="FC62" s="27"/>
      <c r="FD62" s="27"/>
      <c r="FE62" s="27"/>
      <c r="FF62" s="27"/>
      <c r="FG62" s="27"/>
      <c r="FH62" s="27"/>
      <c r="FI62" s="27"/>
      <c r="FJ62" s="27"/>
    </row>
    <row r="63" spans="1:166" x14ac:dyDescent="0.25">
      <c r="A63" s="27"/>
      <c r="B63" s="27" t="s">
        <v>694</v>
      </c>
      <c r="C63" s="27" t="str">
        <f t="shared" si="0"/>
        <v>IZ003006013000000000000000000000000000</v>
      </c>
      <c r="D63" s="23" t="s">
        <v>4088</v>
      </c>
      <c r="E63" s="23" t="s">
        <v>710</v>
      </c>
      <c r="F63" s="23" t="s">
        <v>715</v>
      </c>
      <c r="G63" s="23" t="s">
        <v>738</v>
      </c>
      <c r="H63" s="23" t="s">
        <v>697</v>
      </c>
      <c r="I63" s="23" t="s">
        <v>697</v>
      </c>
      <c r="J63" s="23" t="s">
        <v>697</v>
      </c>
      <c r="K63" s="23" t="s">
        <v>697</v>
      </c>
      <c r="L63" s="23" t="s">
        <v>697</v>
      </c>
      <c r="M63" s="23" t="s">
        <v>697</v>
      </c>
      <c r="N63" s="23" t="s">
        <v>697</v>
      </c>
      <c r="O63" s="23" t="s">
        <v>697</v>
      </c>
      <c r="P63" s="23" t="s">
        <v>697</v>
      </c>
      <c r="Q63" s="27">
        <v>0</v>
      </c>
      <c r="R63" s="27" t="s">
        <v>698</v>
      </c>
      <c r="S63" s="27" t="s">
        <v>698</v>
      </c>
      <c r="T63" s="27" t="s">
        <v>694</v>
      </c>
      <c r="U63" s="27" t="s">
        <v>922</v>
      </c>
      <c r="V63" s="20" t="s">
        <v>4123</v>
      </c>
      <c r="W63" s="27" t="s">
        <v>905</v>
      </c>
      <c r="X63" s="27"/>
      <c r="Y63" s="27"/>
      <c r="Z63" s="27" t="s">
        <v>1610</v>
      </c>
      <c r="AA63" s="27"/>
      <c r="AB63" s="27"/>
      <c r="AC63" s="27"/>
      <c r="AD63" s="27"/>
      <c r="AE63" s="27"/>
      <c r="AF63" s="27"/>
      <c r="AG63" s="27"/>
      <c r="AH63" s="27"/>
      <c r="AI63" s="27" t="s">
        <v>4164</v>
      </c>
      <c r="AJ63" s="27" t="s">
        <v>694</v>
      </c>
      <c r="AK63" s="27" t="s">
        <v>694</v>
      </c>
      <c r="AL63" s="27" t="s">
        <v>694</v>
      </c>
      <c r="AM63" s="27" t="s">
        <v>694</v>
      </c>
      <c r="AN63" s="27" t="s">
        <v>694</v>
      </c>
      <c r="AO63" s="27" t="s">
        <v>694</v>
      </c>
      <c r="AP63" s="27" t="s">
        <v>694</v>
      </c>
      <c r="AQ63" s="27" t="s">
        <v>694</v>
      </c>
      <c r="AR63" s="27" t="s">
        <v>694</v>
      </c>
      <c r="AS63" s="27" t="s">
        <v>694</v>
      </c>
      <c r="AT63" s="27" t="s">
        <v>694</v>
      </c>
      <c r="AU63" s="27" t="s">
        <v>694</v>
      </c>
      <c r="AV63" s="27" t="s">
        <v>694</v>
      </c>
      <c r="AW63" s="27" t="s">
        <v>694</v>
      </c>
      <c r="AX63" s="27" t="s">
        <v>694</v>
      </c>
      <c r="AY63" s="27" t="s">
        <v>694</v>
      </c>
      <c r="AZ63" s="27" t="s">
        <v>694</v>
      </c>
      <c r="BA63" s="27" t="s">
        <v>694</v>
      </c>
      <c r="BB63" s="27" t="s">
        <v>694</v>
      </c>
      <c r="BC63" s="27" t="s">
        <v>694</v>
      </c>
      <c r="BD63" s="27" t="s">
        <v>694</v>
      </c>
      <c r="BE63" s="27" t="s">
        <v>694</v>
      </c>
      <c r="BF63" s="27" t="s">
        <v>694</v>
      </c>
      <c r="BG63" s="27" t="s">
        <v>694</v>
      </c>
      <c r="BH63" s="27" t="s">
        <v>694</v>
      </c>
      <c r="BI63" s="27" t="s">
        <v>694</v>
      </c>
      <c r="BJ63" s="27" t="s">
        <v>694</v>
      </c>
      <c r="BK63" s="27" t="s">
        <v>694</v>
      </c>
      <c r="BL63" s="27" t="s">
        <v>694</v>
      </c>
      <c r="BM63" s="27" t="s">
        <v>694</v>
      </c>
      <c r="BN63" s="27" t="s">
        <v>694</v>
      </c>
      <c r="BO63" s="27" t="s">
        <v>694</v>
      </c>
      <c r="BP63" s="27" t="s">
        <v>694</v>
      </c>
      <c r="BQ63" s="27" t="s">
        <v>694</v>
      </c>
      <c r="BR63" s="27" t="s">
        <v>694</v>
      </c>
      <c r="BS63" s="27" t="s">
        <v>694</v>
      </c>
      <c r="BT63" s="27" t="s">
        <v>694</v>
      </c>
      <c r="BU63" s="27" t="s">
        <v>694</v>
      </c>
      <c r="BV63" s="27" t="s">
        <v>694</v>
      </c>
      <c r="BW63" s="27" t="s">
        <v>694</v>
      </c>
      <c r="BX63" s="27" t="s">
        <v>694</v>
      </c>
      <c r="BY63" s="27" t="s">
        <v>694</v>
      </c>
      <c r="BZ63" s="27" t="s">
        <v>694</v>
      </c>
      <c r="CA63" s="27" t="s">
        <v>694</v>
      </c>
      <c r="CB63" s="27" t="s">
        <v>694</v>
      </c>
      <c r="CC63" s="27" t="s">
        <v>694</v>
      </c>
      <c r="CD63" s="27" t="s">
        <v>694</v>
      </c>
      <c r="CE63" s="27" t="s">
        <v>694</v>
      </c>
      <c r="CF63" s="27" t="s">
        <v>694</v>
      </c>
      <c r="CG63" s="27" t="s">
        <v>694</v>
      </c>
      <c r="CH63" s="27" t="s">
        <v>694</v>
      </c>
      <c r="CI63" s="27" t="s">
        <v>694</v>
      </c>
      <c r="CJ63" s="27" t="s">
        <v>694</v>
      </c>
      <c r="CK63" s="27" t="s">
        <v>694</v>
      </c>
      <c r="CL63" s="27" t="s">
        <v>694</v>
      </c>
      <c r="CM63" s="27" t="s">
        <v>694</v>
      </c>
      <c r="CN63" s="27" t="s">
        <v>694</v>
      </c>
      <c r="CO63" s="27" t="s">
        <v>694</v>
      </c>
      <c r="CP63" s="27" t="s">
        <v>694</v>
      </c>
      <c r="CQ63" s="27" t="s">
        <v>694</v>
      </c>
      <c r="CR63" s="27" t="s">
        <v>694</v>
      </c>
      <c r="CS63" s="27" t="s">
        <v>694</v>
      </c>
      <c r="CT63" s="27" t="s">
        <v>694</v>
      </c>
      <c r="CU63" s="27" t="s">
        <v>694</v>
      </c>
      <c r="CV63" s="27" t="s">
        <v>694</v>
      </c>
      <c r="CW63" s="27" t="s">
        <v>694</v>
      </c>
      <c r="CX63" s="27" t="s">
        <v>694</v>
      </c>
      <c r="CY63" s="27" t="s">
        <v>694</v>
      </c>
      <c r="CZ63" s="27" t="s">
        <v>694</v>
      </c>
      <c r="DA63" s="27" t="s">
        <v>694</v>
      </c>
      <c r="DB63" s="27" t="s">
        <v>694</v>
      </c>
      <c r="DC63" s="27" t="s">
        <v>694</v>
      </c>
      <c r="DD63" s="27" t="s">
        <v>694</v>
      </c>
      <c r="DE63" s="27" t="s">
        <v>694</v>
      </c>
      <c r="DF63" s="27" t="s">
        <v>694</v>
      </c>
      <c r="DG63" s="27" t="s">
        <v>694</v>
      </c>
      <c r="DH63" s="27" t="s">
        <v>694</v>
      </c>
      <c r="DI63" s="27" t="s">
        <v>694</v>
      </c>
      <c r="DJ63" s="27" t="s">
        <v>694</v>
      </c>
      <c r="DK63" s="27" t="s">
        <v>694</v>
      </c>
      <c r="DL63" s="27" t="s">
        <v>694</v>
      </c>
      <c r="DM63" s="27" t="s">
        <v>694</v>
      </c>
      <c r="DN63" s="27" t="s">
        <v>694</v>
      </c>
      <c r="DO63" s="27" t="s">
        <v>694</v>
      </c>
      <c r="DP63" s="27" t="s">
        <v>694</v>
      </c>
      <c r="DQ63" s="27" t="s">
        <v>694</v>
      </c>
      <c r="DR63" s="27" t="s">
        <v>694</v>
      </c>
      <c r="DS63" s="27" t="s">
        <v>694</v>
      </c>
      <c r="DT63" s="27" t="s">
        <v>694</v>
      </c>
      <c r="DU63" s="27" t="s">
        <v>694</v>
      </c>
      <c r="DV63" s="27" t="s">
        <v>694</v>
      </c>
      <c r="DW63" s="27" t="s">
        <v>694</v>
      </c>
      <c r="DX63" s="27" t="s">
        <v>694</v>
      </c>
      <c r="DY63" s="27" t="s">
        <v>694</v>
      </c>
      <c r="DZ63" s="27" t="s">
        <v>694</v>
      </c>
      <c r="EA63" s="27" t="s">
        <v>694</v>
      </c>
      <c r="EB63" s="27" t="s">
        <v>694</v>
      </c>
      <c r="EC63" s="27" t="s">
        <v>694</v>
      </c>
      <c r="ED63" s="27" t="s">
        <v>694</v>
      </c>
      <c r="EE63" s="27" t="s">
        <v>694</v>
      </c>
      <c r="EF63" s="27" t="s">
        <v>694</v>
      </c>
      <c r="EG63" s="27" t="s">
        <v>694</v>
      </c>
      <c r="EH63" s="27" t="s">
        <v>694</v>
      </c>
      <c r="EI63" s="27" t="s">
        <v>694</v>
      </c>
      <c r="EJ63" s="27" t="s">
        <v>694</v>
      </c>
      <c r="EK63" s="27" t="s">
        <v>694</v>
      </c>
      <c r="EL63" s="27" t="s">
        <v>694</v>
      </c>
      <c r="EM63" s="27" t="s">
        <v>694</v>
      </c>
      <c r="EN63" s="27" t="s">
        <v>694</v>
      </c>
      <c r="EO63" s="27" t="s">
        <v>694</v>
      </c>
      <c r="EP63" s="27" t="s">
        <v>694</v>
      </c>
      <c r="EQ63" s="27" t="s">
        <v>694</v>
      </c>
      <c r="ER63" s="27" t="s">
        <v>694</v>
      </c>
      <c r="ES63" s="27" t="s">
        <v>694</v>
      </c>
      <c r="ET63" s="27" t="s">
        <v>694</v>
      </c>
      <c r="EU63" s="27" t="s">
        <v>694</v>
      </c>
      <c r="EV63" s="27" t="s">
        <v>694</v>
      </c>
      <c r="EW63" s="27" t="s">
        <v>698</v>
      </c>
      <c r="EX63" s="27" t="s">
        <v>698</v>
      </c>
      <c r="EY63" s="27" t="s">
        <v>698</v>
      </c>
      <c r="EZ63" s="27" t="s">
        <v>698</v>
      </c>
      <c r="FA63" s="27" t="s">
        <v>694</v>
      </c>
      <c r="FB63" s="27"/>
      <c r="FC63" s="27"/>
      <c r="FD63" s="27"/>
      <c r="FE63" s="27"/>
      <c r="FF63" s="27"/>
      <c r="FG63" s="27"/>
      <c r="FH63" s="27"/>
      <c r="FI63" s="27"/>
      <c r="FJ63" s="27"/>
    </row>
    <row r="64" spans="1:166" x14ac:dyDescent="0.25">
      <c r="A64" s="27"/>
      <c r="B64" s="20" t="s">
        <v>2599</v>
      </c>
      <c r="C64" s="20" t="str">
        <f t="shared" si="0"/>
        <v>IZ003006013001000000000000000000000000</v>
      </c>
      <c r="D64" s="23" t="s">
        <v>4088</v>
      </c>
      <c r="E64" s="23" t="s">
        <v>710</v>
      </c>
      <c r="F64" s="23" t="s">
        <v>715</v>
      </c>
      <c r="G64" s="23" t="s">
        <v>738</v>
      </c>
      <c r="H64" s="23" t="s">
        <v>702</v>
      </c>
      <c r="I64" s="23" t="s">
        <v>697</v>
      </c>
      <c r="J64" s="23" t="s">
        <v>697</v>
      </c>
      <c r="K64" s="23" t="s">
        <v>697</v>
      </c>
      <c r="L64" s="23" t="s">
        <v>697</v>
      </c>
      <c r="M64" s="23" t="s">
        <v>697</v>
      </c>
      <c r="N64" s="23" t="s">
        <v>697</v>
      </c>
      <c r="O64" s="23" t="s">
        <v>697</v>
      </c>
      <c r="P64" s="23" t="s">
        <v>697</v>
      </c>
      <c r="Q64" s="27">
        <v>0</v>
      </c>
      <c r="R64" s="27" t="s">
        <v>704</v>
      </c>
      <c r="S64" s="27" t="s">
        <v>698</v>
      </c>
      <c r="T64" s="27" t="s">
        <v>694</v>
      </c>
      <c r="U64" s="27" t="s">
        <v>922</v>
      </c>
      <c r="V64" s="20" t="s">
        <v>4123</v>
      </c>
      <c r="W64" s="20" t="s">
        <v>905</v>
      </c>
      <c r="X64" s="20"/>
      <c r="Y64" s="20"/>
      <c r="Z64" s="20"/>
      <c r="AA64" s="27" t="s">
        <v>4101</v>
      </c>
      <c r="AB64" s="20"/>
      <c r="AC64" s="20"/>
      <c r="AD64" s="20"/>
      <c r="AE64" s="20"/>
      <c r="AF64" s="20"/>
      <c r="AG64" s="20"/>
      <c r="AH64" s="20"/>
      <c r="AI64" s="27" t="s">
        <v>4165</v>
      </c>
      <c r="AJ64" s="27" t="s">
        <v>698</v>
      </c>
      <c r="AK64" s="27" t="s">
        <v>698</v>
      </c>
      <c r="AL64" s="27" t="s">
        <v>698</v>
      </c>
      <c r="AM64" s="27" t="s">
        <v>698</v>
      </c>
      <c r="AN64" s="27" t="s">
        <v>698</v>
      </c>
      <c r="AO64" s="27" t="s">
        <v>698</v>
      </c>
      <c r="AP64" s="27" t="s">
        <v>698</v>
      </c>
      <c r="AQ64" s="27" t="s">
        <v>698</v>
      </c>
      <c r="AR64" s="27" t="s">
        <v>698</v>
      </c>
      <c r="AS64" s="27" t="s">
        <v>698</v>
      </c>
      <c r="AT64" s="27" t="s">
        <v>698</v>
      </c>
      <c r="AU64" s="27" t="s">
        <v>698</v>
      </c>
      <c r="AV64" s="27" t="s">
        <v>698</v>
      </c>
      <c r="AW64" s="27" t="s">
        <v>698</v>
      </c>
      <c r="AX64" s="27" t="s">
        <v>698</v>
      </c>
      <c r="AY64" s="27" t="s">
        <v>698</v>
      </c>
      <c r="AZ64" s="27" t="s">
        <v>698</v>
      </c>
      <c r="BA64" s="27" t="s">
        <v>698</v>
      </c>
      <c r="BB64" s="27" t="s">
        <v>698</v>
      </c>
      <c r="BC64" s="27" t="s">
        <v>698</v>
      </c>
      <c r="BD64" s="27" t="s">
        <v>698</v>
      </c>
      <c r="BE64" s="27" t="s">
        <v>698</v>
      </c>
      <c r="BF64" s="27" t="s">
        <v>698</v>
      </c>
      <c r="BG64" s="27" t="s">
        <v>698</v>
      </c>
      <c r="BH64" s="27" t="s">
        <v>698</v>
      </c>
      <c r="BI64" s="27" t="s">
        <v>698</v>
      </c>
      <c r="BJ64" s="27" t="s">
        <v>698</v>
      </c>
      <c r="BK64" s="27" t="s">
        <v>698</v>
      </c>
      <c r="BL64" s="27" t="s">
        <v>698</v>
      </c>
      <c r="BM64" s="27" t="s">
        <v>698</v>
      </c>
      <c r="BN64" s="27" t="s">
        <v>698</v>
      </c>
      <c r="BO64" s="27" t="s">
        <v>698</v>
      </c>
      <c r="BP64" s="27" t="s">
        <v>698</v>
      </c>
      <c r="BQ64" s="27" t="s">
        <v>698</v>
      </c>
      <c r="BR64" s="27" t="s">
        <v>698</v>
      </c>
      <c r="BS64" s="27" t="s">
        <v>698</v>
      </c>
      <c r="BT64" s="27" t="s">
        <v>698</v>
      </c>
      <c r="BU64" s="27" t="s">
        <v>698</v>
      </c>
      <c r="BV64" s="27" t="s">
        <v>704</v>
      </c>
      <c r="BW64" s="27" t="s">
        <v>698</v>
      </c>
      <c r="BX64" s="27" t="s">
        <v>698</v>
      </c>
      <c r="BY64" s="27" t="s">
        <v>698</v>
      </c>
      <c r="BZ64" s="27" t="s">
        <v>698</v>
      </c>
      <c r="CA64" s="27" t="s">
        <v>698</v>
      </c>
      <c r="CB64" s="27" t="s">
        <v>698</v>
      </c>
      <c r="CC64" s="27" t="s">
        <v>698</v>
      </c>
      <c r="CD64" s="27" t="s">
        <v>698</v>
      </c>
      <c r="CE64" s="27" t="s">
        <v>698</v>
      </c>
      <c r="CF64" s="27" t="s">
        <v>698</v>
      </c>
      <c r="CG64" s="27" t="s">
        <v>698</v>
      </c>
      <c r="CH64" s="27" t="s">
        <v>698</v>
      </c>
      <c r="CI64" s="27" t="s">
        <v>698</v>
      </c>
      <c r="CJ64" s="27" t="s">
        <v>698</v>
      </c>
      <c r="CK64" s="27" t="s">
        <v>698</v>
      </c>
      <c r="CL64" s="27" t="s">
        <v>698</v>
      </c>
      <c r="CM64" s="27" t="s">
        <v>698</v>
      </c>
      <c r="CN64" s="27" t="s">
        <v>698</v>
      </c>
      <c r="CO64" s="27" t="s">
        <v>698</v>
      </c>
      <c r="CP64" s="27" t="s">
        <v>698</v>
      </c>
      <c r="CQ64" s="27" t="s">
        <v>698</v>
      </c>
      <c r="CR64" s="27" t="s">
        <v>698</v>
      </c>
      <c r="CS64" s="27" t="s">
        <v>698</v>
      </c>
      <c r="CT64" s="27" t="s">
        <v>698</v>
      </c>
      <c r="CU64" s="27" t="s">
        <v>698</v>
      </c>
      <c r="CV64" s="27" t="s">
        <v>698</v>
      </c>
      <c r="CW64" s="27" t="s">
        <v>698</v>
      </c>
      <c r="CX64" s="27" t="s">
        <v>698</v>
      </c>
      <c r="CY64" s="27" t="s">
        <v>698</v>
      </c>
      <c r="CZ64" s="27" t="s">
        <v>698</v>
      </c>
      <c r="DA64" s="27" t="s">
        <v>698</v>
      </c>
      <c r="DB64" s="27" t="s">
        <v>698</v>
      </c>
      <c r="DC64" s="27" t="s">
        <v>698</v>
      </c>
      <c r="DD64" s="27" t="s">
        <v>698</v>
      </c>
      <c r="DE64" s="27" t="s">
        <v>698</v>
      </c>
      <c r="DF64" s="27" t="s">
        <v>698</v>
      </c>
      <c r="DG64" s="27" t="s">
        <v>698</v>
      </c>
      <c r="DH64" s="27" t="s">
        <v>698</v>
      </c>
      <c r="DI64" s="27" t="s">
        <v>698</v>
      </c>
      <c r="DJ64" s="27" t="s">
        <v>698</v>
      </c>
      <c r="DK64" s="27" t="s">
        <v>698</v>
      </c>
      <c r="DL64" s="27" t="s">
        <v>698</v>
      </c>
      <c r="DM64" s="27" t="s">
        <v>698</v>
      </c>
      <c r="DN64" s="27" t="s">
        <v>698</v>
      </c>
      <c r="DO64" s="27" t="s">
        <v>698</v>
      </c>
      <c r="DP64" s="27" t="s">
        <v>698</v>
      </c>
      <c r="DQ64" s="27" t="s">
        <v>698</v>
      </c>
      <c r="DR64" s="27" t="s">
        <v>698</v>
      </c>
      <c r="DS64" s="27" t="s">
        <v>698</v>
      </c>
      <c r="DT64" s="27" t="s">
        <v>698</v>
      </c>
      <c r="DU64" s="27" t="s">
        <v>698</v>
      </c>
      <c r="DV64" s="27" t="s">
        <v>698</v>
      </c>
      <c r="DW64" s="27" t="s">
        <v>698</v>
      </c>
      <c r="DX64" s="27" t="s">
        <v>698</v>
      </c>
      <c r="DY64" s="27" t="s">
        <v>698</v>
      </c>
      <c r="DZ64" s="27" t="s">
        <v>698</v>
      </c>
      <c r="EA64" s="27" t="s">
        <v>698</v>
      </c>
      <c r="EB64" s="27" t="s">
        <v>698</v>
      </c>
      <c r="EC64" s="27" t="s">
        <v>698</v>
      </c>
      <c r="ED64" s="27" t="s">
        <v>698</v>
      </c>
      <c r="EE64" s="27" t="s">
        <v>698</v>
      </c>
      <c r="EF64" s="27" t="s">
        <v>698</v>
      </c>
      <c r="EG64" s="27" t="s">
        <v>698</v>
      </c>
      <c r="EH64" s="27" t="s">
        <v>698</v>
      </c>
      <c r="EI64" s="27" t="s">
        <v>698</v>
      </c>
      <c r="EJ64" s="27" t="s">
        <v>698</v>
      </c>
      <c r="EK64" s="27" t="s">
        <v>698</v>
      </c>
      <c r="EL64" s="27" t="s">
        <v>698</v>
      </c>
      <c r="EM64" s="27" t="s">
        <v>698</v>
      </c>
      <c r="EN64" s="27" t="s">
        <v>698</v>
      </c>
      <c r="EO64" s="27" t="s">
        <v>698</v>
      </c>
      <c r="EP64" s="27" t="s">
        <v>698</v>
      </c>
      <c r="EQ64" s="27" t="s">
        <v>698</v>
      </c>
      <c r="ER64" s="27" t="s">
        <v>698</v>
      </c>
      <c r="ES64" s="27" t="s">
        <v>698</v>
      </c>
      <c r="ET64" s="27" t="s">
        <v>698</v>
      </c>
      <c r="EU64" s="27" t="s">
        <v>698</v>
      </c>
      <c r="EV64" s="27" t="s">
        <v>698</v>
      </c>
      <c r="EW64" s="27" t="s">
        <v>2705</v>
      </c>
      <c r="EX64" s="27" t="s">
        <v>698</v>
      </c>
      <c r="EY64" s="27" t="s">
        <v>4094</v>
      </c>
      <c r="EZ64" s="27" t="s">
        <v>4108</v>
      </c>
      <c r="FA64" s="27"/>
      <c r="FB64" s="27"/>
      <c r="FC64" s="27"/>
      <c r="FD64" s="27"/>
      <c r="FE64" s="27"/>
      <c r="FF64" s="27"/>
      <c r="FG64" s="27"/>
      <c r="FH64" s="27"/>
      <c r="FI64" s="27"/>
      <c r="FJ64" s="27"/>
    </row>
    <row r="65" spans="1:166" x14ac:dyDescent="0.25">
      <c r="A65" s="27"/>
      <c r="B65" s="20" t="s">
        <v>2599</v>
      </c>
      <c r="C65" s="20" t="str">
        <f t="shared" si="0"/>
        <v>IZ003006013002000000000000000000000000</v>
      </c>
      <c r="D65" s="23" t="s">
        <v>4088</v>
      </c>
      <c r="E65" s="23" t="s">
        <v>710</v>
      </c>
      <c r="F65" s="23" t="s">
        <v>715</v>
      </c>
      <c r="G65" s="23" t="s">
        <v>738</v>
      </c>
      <c r="H65" s="23" t="s">
        <v>707</v>
      </c>
      <c r="I65" s="23" t="s">
        <v>697</v>
      </c>
      <c r="J65" s="23" t="s">
        <v>697</v>
      </c>
      <c r="K65" s="23" t="s">
        <v>697</v>
      </c>
      <c r="L65" s="23" t="s">
        <v>697</v>
      </c>
      <c r="M65" s="23" t="s">
        <v>697</v>
      </c>
      <c r="N65" s="23" t="s">
        <v>697</v>
      </c>
      <c r="O65" s="23" t="s">
        <v>697</v>
      </c>
      <c r="P65" s="23" t="s">
        <v>697</v>
      </c>
      <c r="Q65" s="27">
        <v>0</v>
      </c>
      <c r="R65" s="27" t="s">
        <v>704</v>
      </c>
      <c r="S65" s="27" t="s">
        <v>698</v>
      </c>
      <c r="T65" s="27" t="s">
        <v>694</v>
      </c>
      <c r="U65" s="27" t="s">
        <v>922</v>
      </c>
      <c r="V65" s="20" t="s">
        <v>4123</v>
      </c>
      <c r="W65" s="20" t="s">
        <v>905</v>
      </c>
      <c r="X65" s="20"/>
      <c r="Y65" s="20"/>
      <c r="Z65" s="20"/>
      <c r="AA65" s="27" t="s">
        <v>3608</v>
      </c>
      <c r="AB65" s="20"/>
      <c r="AC65" s="20"/>
      <c r="AD65" s="20"/>
      <c r="AE65" s="20"/>
      <c r="AF65" s="20"/>
      <c r="AG65" s="20"/>
      <c r="AH65" s="20"/>
      <c r="AI65" s="27" t="s">
        <v>4166</v>
      </c>
      <c r="AJ65" s="27" t="s">
        <v>698</v>
      </c>
      <c r="AK65" s="27" t="s">
        <v>698</v>
      </c>
      <c r="AL65" s="27" t="s">
        <v>698</v>
      </c>
      <c r="AM65" s="27" t="s">
        <v>698</v>
      </c>
      <c r="AN65" s="27" t="s">
        <v>698</v>
      </c>
      <c r="AO65" s="27" t="s">
        <v>698</v>
      </c>
      <c r="AP65" s="27" t="s">
        <v>698</v>
      </c>
      <c r="AQ65" s="27" t="s">
        <v>698</v>
      </c>
      <c r="AR65" s="27" t="s">
        <v>698</v>
      </c>
      <c r="AS65" s="27" t="s">
        <v>698</v>
      </c>
      <c r="AT65" s="27" t="s">
        <v>698</v>
      </c>
      <c r="AU65" s="27" t="s">
        <v>698</v>
      </c>
      <c r="AV65" s="27" t="s">
        <v>698</v>
      </c>
      <c r="AW65" s="27" t="s">
        <v>698</v>
      </c>
      <c r="AX65" s="27" t="s">
        <v>698</v>
      </c>
      <c r="AY65" s="27" t="s">
        <v>698</v>
      </c>
      <c r="AZ65" s="27" t="s">
        <v>698</v>
      </c>
      <c r="BA65" s="27" t="s">
        <v>698</v>
      </c>
      <c r="BB65" s="27" t="s">
        <v>698</v>
      </c>
      <c r="BC65" s="27" t="s">
        <v>698</v>
      </c>
      <c r="BD65" s="27" t="s">
        <v>698</v>
      </c>
      <c r="BE65" s="27" t="s">
        <v>698</v>
      </c>
      <c r="BF65" s="27" t="s">
        <v>698</v>
      </c>
      <c r="BG65" s="27" t="s">
        <v>698</v>
      </c>
      <c r="BH65" s="27" t="s">
        <v>698</v>
      </c>
      <c r="BI65" s="27" t="s">
        <v>698</v>
      </c>
      <c r="BJ65" s="27" t="s">
        <v>698</v>
      </c>
      <c r="BK65" s="27" t="s">
        <v>698</v>
      </c>
      <c r="BL65" s="27" t="s">
        <v>698</v>
      </c>
      <c r="BM65" s="27" t="s">
        <v>698</v>
      </c>
      <c r="BN65" s="27" t="s">
        <v>698</v>
      </c>
      <c r="BO65" s="27" t="s">
        <v>698</v>
      </c>
      <c r="BP65" s="27" t="s">
        <v>698</v>
      </c>
      <c r="BQ65" s="27" t="s">
        <v>698</v>
      </c>
      <c r="BR65" s="27" t="s">
        <v>698</v>
      </c>
      <c r="BS65" s="27" t="s">
        <v>698</v>
      </c>
      <c r="BT65" s="27" t="s">
        <v>698</v>
      </c>
      <c r="BU65" s="27" t="s">
        <v>698</v>
      </c>
      <c r="BV65" s="27" t="s">
        <v>704</v>
      </c>
      <c r="BW65" s="27" t="s">
        <v>698</v>
      </c>
      <c r="BX65" s="27" t="s">
        <v>698</v>
      </c>
      <c r="BY65" s="27" t="s">
        <v>698</v>
      </c>
      <c r="BZ65" s="27" t="s">
        <v>698</v>
      </c>
      <c r="CA65" s="27" t="s">
        <v>698</v>
      </c>
      <c r="CB65" s="27" t="s">
        <v>698</v>
      </c>
      <c r="CC65" s="27" t="s">
        <v>698</v>
      </c>
      <c r="CD65" s="27" t="s">
        <v>698</v>
      </c>
      <c r="CE65" s="27" t="s">
        <v>698</v>
      </c>
      <c r="CF65" s="27" t="s">
        <v>698</v>
      </c>
      <c r="CG65" s="27" t="s">
        <v>698</v>
      </c>
      <c r="CH65" s="27" t="s">
        <v>698</v>
      </c>
      <c r="CI65" s="27" t="s">
        <v>698</v>
      </c>
      <c r="CJ65" s="27" t="s">
        <v>698</v>
      </c>
      <c r="CK65" s="27" t="s">
        <v>698</v>
      </c>
      <c r="CL65" s="27" t="s">
        <v>698</v>
      </c>
      <c r="CM65" s="27" t="s">
        <v>698</v>
      </c>
      <c r="CN65" s="27" t="s">
        <v>698</v>
      </c>
      <c r="CO65" s="27" t="s">
        <v>698</v>
      </c>
      <c r="CP65" s="27" t="s">
        <v>698</v>
      </c>
      <c r="CQ65" s="27" t="s">
        <v>698</v>
      </c>
      <c r="CR65" s="27" t="s">
        <v>698</v>
      </c>
      <c r="CS65" s="27" t="s">
        <v>698</v>
      </c>
      <c r="CT65" s="27" t="s">
        <v>698</v>
      </c>
      <c r="CU65" s="27" t="s">
        <v>698</v>
      </c>
      <c r="CV65" s="27" t="s">
        <v>698</v>
      </c>
      <c r="CW65" s="27" t="s">
        <v>698</v>
      </c>
      <c r="CX65" s="27" t="s">
        <v>698</v>
      </c>
      <c r="CY65" s="27" t="s">
        <v>698</v>
      </c>
      <c r="CZ65" s="27" t="s">
        <v>698</v>
      </c>
      <c r="DA65" s="27" t="s">
        <v>698</v>
      </c>
      <c r="DB65" s="27" t="s">
        <v>698</v>
      </c>
      <c r="DC65" s="27" t="s">
        <v>698</v>
      </c>
      <c r="DD65" s="27" t="s">
        <v>698</v>
      </c>
      <c r="DE65" s="27" t="s">
        <v>698</v>
      </c>
      <c r="DF65" s="27" t="s">
        <v>698</v>
      </c>
      <c r="DG65" s="27" t="s">
        <v>698</v>
      </c>
      <c r="DH65" s="27" t="s">
        <v>698</v>
      </c>
      <c r="DI65" s="27" t="s">
        <v>698</v>
      </c>
      <c r="DJ65" s="27" t="s">
        <v>698</v>
      </c>
      <c r="DK65" s="27" t="s">
        <v>698</v>
      </c>
      <c r="DL65" s="27" t="s">
        <v>698</v>
      </c>
      <c r="DM65" s="27" t="s">
        <v>698</v>
      </c>
      <c r="DN65" s="27" t="s">
        <v>698</v>
      </c>
      <c r="DO65" s="27" t="s">
        <v>698</v>
      </c>
      <c r="DP65" s="27" t="s">
        <v>698</v>
      </c>
      <c r="DQ65" s="27" t="s">
        <v>698</v>
      </c>
      <c r="DR65" s="27" t="s">
        <v>698</v>
      </c>
      <c r="DS65" s="27" t="s">
        <v>698</v>
      </c>
      <c r="DT65" s="27" t="s">
        <v>698</v>
      </c>
      <c r="DU65" s="27" t="s">
        <v>698</v>
      </c>
      <c r="DV65" s="27" t="s">
        <v>698</v>
      </c>
      <c r="DW65" s="27" t="s">
        <v>698</v>
      </c>
      <c r="DX65" s="27" t="s">
        <v>698</v>
      </c>
      <c r="DY65" s="27" t="s">
        <v>698</v>
      </c>
      <c r="DZ65" s="27" t="s">
        <v>698</v>
      </c>
      <c r="EA65" s="27" t="s">
        <v>698</v>
      </c>
      <c r="EB65" s="27" t="s">
        <v>698</v>
      </c>
      <c r="EC65" s="27" t="s">
        <v>698</v>
      </c>
      <c r="ED65" s="27" t="s">
        <v>698</v>
      </c>
      <c r="EE65" s="27" t="s">
        <v>698</v>
      </c>
      <c r="EF65" s="27" t="s">
        <v>698</v>
      </c>
      <c r="EG65" s="27" t="s">
        <v>698</v>
      </c>
      <c r="EH65" s="27" t="s">
        <v>698</v>
      </c>
      <c r="EI65" s="27" t="s">
        <v>698</v>
      </c>
      <c r="EJ65" s="27" t="s">
        <v>698</v>
      </c>
      <c r="EK65" s="27" t="s">
        <v>698</v>
      </c>
      <c r="EL65" s="27" t="s">
        <v>698</v>
      </c>
      <c r="EM65" s="27" t="s">
        <v>698</v>
      </c>
      <c r="EN65" s="27" t="s">
        <v>698</v>
      </c>
      <c r="EO65" s="27" t="s">
        <v>698</v>
      </c>
      <c r="EP65" s="27" t="s">
        <v>698</v>
      </c>
      <c r="EQ65" s="27" t="s">
        <v>698</v>
      </c>
      <c r="ER65" s="27" t="s">
        <v>698</v>
      </c>
      <c r="ES65" s="27" t="s">
        <v>698</v>
      </c>
      <c r="ET65" s="27" t="s">
        <v>698</v>
      </c>
      <c r="EU65" s="27" t="s">
        <v>698</v>
      </c>
      <c r="EV65" s="27" t="s">
        <v>698</v>
      </c>
      <c r="EW65" s="27" t="s">
        <v>4096</v>
      </c>
      <c r="EX65" s="27" t="s">
        <v>698</v>
      </c>
      <c r="EY65" s="27" t="s">
        <v>1176</v>
      </c>
      <c r="EZ65" s="27" t="s">
        <v>4110</v>
      </c>
      <c r="FA65" s="27" t="s">
        <v>1179</v>
      </c>
      <c r="FB65" s="27"/>
      <c r="FC65" s="27"/>
      <c r="FD65" s="27"/>
      <c r="FE65" s="27"/>
      <c r="FF65" s="27"/>
      <c r="FG65" s="27"/>
      <c r="FH65" s="27"/>
      <c r="FI65" s="27"/>
      <c r="FJ65" s="27"/>
    </row>
    <row r="66" spans="1:166" x14ac:dyDescent="0.25">
      <c r="A66" s="27"/>
      <c r="B66" s="27" t="s">
        <v>694</v>
      </c>
      <c r="C66" s="27" t="str">
        <f t="shared" si="0"/>
        <v>IZ003006014000000000000000000000000000</v>
      </c>
      <c r="D66" s="23" t="s">
        <v>4088</v>
      </c>
      <c r="E66" s="23" t="s">
        <v>710</v>
      </c>
      <c r="F66" s="23" t="s">
        <v>715</v>
      </c>
      <c r="G66" s="23" t="s">
        <v>739</v>
      </c>
      <c r="H66" s="23" t="s">
        <v>697</v>
      </c>
      <c r="I66" s="23" t="s">
        <v>697</v>
      </c>
      <c r="J66" s="23" t="s">
        <v>697</v>
      </c>
      <c r="K66" s="23" t="s">
        <v>697</v>
      </c>
      <c r="L66" s="23" t="s">
        <v>697</v>
      </c>
      <c r="M66" s="23" t="s">
        <v>697</v>
      </c>
      <c r="N66" s="23" t="s">
        <v>697</v>
      </c>
      <c r="O66" s="23" t="s">
        <v>697</v>
      </c>
      <c r="P66" s="23" t="s">
        <v>697</v>
      </c>
      <c r="Q66" s="27">
        <v>0</v>
      </c>
      <c r="R66" s="27" t="s">
        <v>698</v>
      </c>
      <c r="S66" s="27" t="s">
        <v>698</v>
      </c>
      <c r="T66" s="27" t="s">
        <v>694</v>
      </c>
      <c r="U66" s="27" t="s">
        <v>922</v>
      </c>
      <c r="V66" s="20" t="s">
        <v>4123</v>
      </c>
      <c r="W66" s="27" t="s">
        <v>905</v>
      </c>
      <c r="X66" s="27"/>
      <c r="Y66" s="27"/>
      <c r="Z66" s="27" t="s">
        <v>1615</v>
      </c>
      <c r="AA66" s="27"/>
      <c r="AB66" s="27"/>
      <c r="AC66" s="27"/>
      <c r="AD66" s="27"/>
      <c r="AE66" s="27"/>
      <c r="AF66" s="27"/>
      <c r="AG66" s="27"/>
      <c r="AH66" s="27"/>
      <c r="AI66" s="27" t="s">
        <v>4167</v>
      </c>
      <c r="AJ66" s="27" t="s">
        <v>694</v>
      </c>
      <c r="AK66" s="27" t="s">
        <v>694</v>
      </c>
      <c r="AL66" s="27" t="s">
        <v>694</v>
      </c>
      <c r="AM66" s="27" t="s">
        <v>694</v>
      </c>
      <c r="AN66" s="27" t="s">
        <v>694</v>
      </c>
      <c r="AO66" s="27" t="s">
        <v>694</v>
      </c>
      <c r="AP66" s="27" t="s">
        <v>694</v>
      </c>
      <c r="AQ66" s="27" t="s">
        <v>694</v>
      </c>
      <c r="AR66" s="27" t="s">
        <v>694</v>
      </c>
      <c r="AS66" s="27" t="s">
        <v>694</v>
      </c>
      <c r="AT66" s="27" t="s">
        <v>694</v>
      </c>
      <c r="AU66" s="27" t="s">
        <v>694</v>
      </c>
      <c r="AV66" s="27" t="s">
        <v>694</v>
      </c>
      <c r="AW66" s="27" t="s">
        <v>694</v>
      </c>
      <c r="AX66" s="27" t="s">
        <v>694</v>
      </c>
      <c r="AY66" s="27" t="s">
        <v>694</v>
      </c>
      <c r="AZ66" s="27" t="s">
        <v>694</v>
      </c>
      <c r="BA66" s="27" t="s">
        <v>694</v>
      </c>
      <c r="BB66" s="27" t="s">
        <v>694</v>
      </c>
      <c r="BC66" s="27" t="s">
        <v>694</v>
      </c>
      <c r="BD66" s="27" t="s">
        <v>694</v>
      </c>
      <c r="BE66" s="27" t="s">
        <v>694</v>
      </c>
      <c r="BF66" s="27" t="s">
        <v>694</v>
      </c>
      <c r="BG66" s="27" t="s">
        <v>694</v>
      </c>
      <c r="BH66" s="27" t="s">
        <v>694</v>
      </c>
      <c r="BI66" s="27" t="s">
        <v>694</v>
      </c>
      <c r="BJ66" s="27" t="s">
        <v>694</v>
      </c>
      <c r="BK66" s="27" t="s">
        <v>694</v>
      </c>
      <c r="BL66" s="27" t="s">
        <v>694</v>
      </c>
      <c r="BM66" s="27" t="s">
        <v>694</v>
      </c>
      <c r="BN66" s="27" t="s">
        <v>694</v>
      </c>
      <c r="BO66" s="27" t="s">
        <v>694</v>
      </c>
      <c r="BP66" s="27" t="s">
        <v>694</v>
      </c>
      <c r="BQ66" s="27" t="s">
        <v>694</v>
      </c>
      <c r="BR66" s="27" t="s">
        <v>694</v>
      </c>
      <c r="BS66" s="27" t="s">
        <v>694</v>
      </c>
      <c r="BT66" s="27" t="s">
        <v>694</v>
      </c>
      <c r="BU66" s="27" t="s">
        <v>694</v>
      </c>
      <c r="BV66" s="27" t="s">
        <v>694</v>
      </c>
      <c r="BW66" s="27" t="s">
        <v>694</v>
      </c>
      <c r="BX66" s="27" t="s">
        <v>694</v>
      </c>
      <c r="BY66" s="27" t="s">
        <v>694</v>
      </c>
      <c r="BZ66" s="27" t="s">
        <v>694</v>
      </c>
      <c r="CA66" s="27" t="s">
        <v>694</v>
      </c>
      <c r="CB66" s="27" t="s">
        <v>694</v>
      </c>
      <c r="CC66" s="27" t="s">
        <v>694</v>
      </c>
      <c r="CD66" s="27" t="s">
        <v>694</v>
      </c>
      <c r="CE66" s="27" t="s">
        <v>694</v>
      </c>
      <c r="CF66" s="27" t="s">
        <v>694</v>
      </c>
      <c r="CG66" s="27" t="s">
        <v>694</v>
      </c>
      <c r="CH66" s="27" t="s">
        <v>694</v>
      </c>
      <c r="CI66" s="27" t="s">
        <v>694</v>
      </c>
      <c r="CJ66" s="27" t="s">
        <v>694</v>
      </c>
      <c r="CK66" s="27" t="s">
        <v>694</v>
      </c>
      <c r="CL66" s="27" t="s">
        <v>694</v>
      </c>
      <c r="CM66" s="27" t="s">
        <v>694</v>
      </c>
      <c r="CN66" s="27" t="s">
        <v>694</v>
      </c>
      <c r="CO66" s="27" t="s">
        <v>694</v>
      </c>
      <c r="CP66" s="27" t="s">
        <v>694</v>
      </c>
      <c r="CQ66" s="27" t="s">
        <v>694</v>
      </c>
      <c r="CR66" s="27" t="s">
        <v>694</v>
      </c>
      <c r="CS66" s="27" t="s">
        <v>694</v>
      </c>
      <c r="CT66" s="27" t="s">
        <v>694</v>
      </c>
      <c r="CU66" s="27" t="s">
        <v>694</v>
      </c>
      <c r="CV66" s="27" t="s">
        <v>694</v>
      </c>
      <c r="CW66" s="27" t="s">
        <v>694</v>
      </c>
      <c r="CX66" s="27" t="s">
        <v>694</v>
      </c>
      <c r="CY66" s="27" t="s">
        <v>694</v>
      </c>
      <c r="CZ66" s="27" t="s">
        <v>694</v>
      </c>
      <c r="DA66" s="27" t="s">
        <v>694</v>
      </c>
      <c r="DB66" s="27" t="s">
        <v>694</v>
      </c>
      <c r="DC66" s="27" t="s">
        <v>694</v>
      </c>
      <c r="DD66" s="27" t="s">
        <v>694</v>
      </c>
      <c r="DE66" s="27" t="s">
        <v>694</v>
      </c>
      <c r="DF66" s="27" t="s">
        <v>694</v>
      </c>
      <c r="DG66" s="27" t="s">
        <v>694</v>
      </c>
      <c r="DH66" s="27" t="s">
        <v>694</v>
      </c>
      <c r="DI66" s="27" t="s">
        <v>694</v>
      </c>
      <c r="DJ66" s="27" t="s">
        <v>694</v>
      </c>
      <c r="DK66" s="27" t="s">
        <v>694</v>
      </c>
      <c r="DL66" s="27" t="s">
        <v>694</v>
      </c>
      <c r="DM66" s="27" t="s">
        <v>694</v>
      </c>
      <c r="DN66" s="27" t="s">
        <v>694</v>
      </c>
      <c r="DO66" s="27" t="s">
        <v>694</v>
      </c>
      <c r="DP66" s="27" t="s">
        <v>694</v>
      </c>
      <c r="DQ66" s="27" t="s">
        <v>694</v>
      </c>
      <c r="DR66" s="27" t="s">
        <v>694</v>
      </c>
      <c r="DS66" s="27" t="s">
        <v>694</v>
      </c>
      <c r="DT66" s="27" t="s">
        <v>694</v>
      </c>
      <c r="DU66" s="27" t="s">
        <v>694</v>
      </c>
      <c r="DV66" s="27" t="s">
        <v>694</v>
      </c>
      <c r="DW66" s="27" t="s">
        <v>694</v>
      </c>
      <c r="DX66" s="27" t="s">
        <v>694</v>
      </c>
      <c r="DY66" s="27" t="s">
        <v>694</v>
      </c>
      <c r="DZ66" s="27" t="s">
        <v>694</v>
      </c>
      <c r="EA66" s="27" t="s">
        <v>694</v>
      </c>
      <c r="EB66" s="27" t="s">
        <v>694</v>
      </c>
      <c r="EC66" s="27" t="s">
        <v>694</v>
      </c>
      <c r="ED66" s="27" t="s">
        <v>694</v>
      </c>
      <c r="EE66" s="27" t="s">
        <v>694</v>
      </c>
      <c r="EF66" s="27" t="s">
        <v>694</v>
      </c>
      <c r="EG66" s="27" t="s">
        <v>694</v>
      </c>
      <c r="EH66" s="27" t="s">
        <v>694</v>
      </c>
      <c r="EI66" s="27" t="s">
        <v>694</v>
      </c>
      <c r="EJ66" s="27" t="s">
        <v>694</v>
      </c>
      <c r="EK66" s="27" t="s">
        <v>694</v>
      </c>
      <c r="EL66" s="27" t="s">
        <v>694</v>
      </c>
      <c r="EM66" s="27" t="s">
        <v>694</v>
      </c>
      <c r="EN66" s="27" t="s">
        <v>694</v>
      </c>
      <c r="EO66" s="27" t="s">
        <v>694</v>
      </c>
      <c r="EP66" s="27" t="s">
        <v>694</v>
      </c>
      <c r="EQ66" s="27" t="s">
        <v>694</v>
      </c>
      <c r="ER66" s="27" t="s">
        <v>694</v>
      </c>
      <c r="ES66" s="27" t="s">
        <v>694</v>
      </c>
      <c r="ET66" s="27" t="s">
        <v>694</v>
      </c>
      <c r="EU66" s="27" t="s">
        <v>694</v>
      </c>
      <c r="EV66" s="27" t="s">
        <v>694</v>
      </c>
      <c r="EW66" s="27" t="s">
        <v>698</v>
      </c>
      <c r="EX66" s="27" t="s">
        <v>698</v>
      </c>
      <c r="EY66" s="27" t="s">
        <v>698</v>
      </c>
      <c r="EZ66" s="27" t="s">
        <v>698</v>
      </c>
      <c r="FA66" s="27" t="s">
        <v>694</v>
      </c>
      <c r="FB66" s="27"/>
      <c r="FC66" s="27"/>
      <c r="FD66" s="27"/>
      <c r="FE66" s="27"/>
      <c r="FF66" s="27"/>
      <c r="FG66" s="27"/>
      <c r="FH66" s="27"/>
      <c r="FI66" s="27"/>
      <c r="FJ66" s="27"/>
    </row>
    <row r="67" spans="1:166" x14ac:dyDescent="0.25">
      <c r="A67" s="27"/>
      <c r="B67" s="20" t="s">
        <v>2599</v>
      </c>
      <c r="C67" s="20" t="str">
        <f t="shared" si="0"/>
        <v>IZ003006014001000000000000000000000000</v>
      </c>
      <c r="D67" s="23" t="s">
        <v>4088</v>
      </c>
      <c r="E67" s="23" t="s">
        <v>710</v>
      </c>
      <c r="F67" s="23" t="s">
        <v>715</v>
      </c>
      <c r="G67" s="23" t="s">
        <v>739</v>
      </c>
      <c r="H67" s="23" t="s">
        <v>702</v>
      </c>
      <c r="I67" s="23" t="s">
        <v>697</v>
      </c>
      <c r="J67" s="23" t="s">
        <v>697</v>
      </c>
      <c r="K67" s="23" t="s">
        <v>697</v>
      </c>
      <c r="L67" s="23" t="s">
        <v>697</v>
      </c>
      <c r="M67" s="23" t="s">
        <v>697</v>
      </c>
      <c r="N67" s="23" t="s">
        <v>697</v>
      </c>
      <c r="O67" s="23" t="s">
        <v>697</v>
      </c>
      <c r="P67" s="23" t="s">
        <v>697</v>
      </c>
      <c r="Q67" s="27">
        <v>0</v>
      </c>
      <c r="R67" s="27" t="s">
        <v>704</v>
      </c>
      <c r="S67" s="27" t="s">
        <v>698</v>
      </c>
      <c r="T67" s="27" t="s">
        <v>694</v>
      </c>
      <c r="U67" s="27" t="s">
        <v>922</v>
      </c>
      <c r="V67" s="20" t="s">
        <v>4123</v>
      </c>
      <c r="W67" s="20" t="s">
        <v>905</v>
      </c>
      <c r="X67" s="20"/>
      <c r="Y67" s="20"/>
      <c r="Z67" s="20"/>
      <c r="AA67" s="27" t="s">
        <v>4101</v>
      </c>
      <c r="AB67" s="20"/>
      <c r="AC67" s="20"/>
      <c r="AD67" s="20"/>
      <c r="AE67" s="20"/>
      <c r="AF67" s="20"/>
      <c r="AG67" s="20"/>
      <c r="AH67" s="20"/>
      <c r="AI67" s="27" t="s">
        <v>4168</v>
      </c>
      <c r="AJ67" s="27" t="s">
        <v>698</v>
      </c>
      <c r="AK67" s="27" t="s">
        <v>698</v>
      </c>
      <c r="AL67" s="27" t="s">
        <v>698</v>
      </c>
      <c r="AM67" s="27" t="s">
        <v>698</v>
      </c>
      <c r="AN67" s="27" t="s">
        <v>698</v>
      </c>
      <c r="AO67" s="27" t="s">
        <v>698</v>
      </c>
      <c r="AP67" s="27" t="s">
        <v>698</v>
      </c>
      <c r="AQ67" s="27" t="s">
        <v>698</v>
      </c>
      <c r="AR67" s="27" t="s">
        <v>698</v>
      </c>
      <c r="AS67" s="27" t="s">
        <v>698</v>
      </c>
      <c r="AT67" s="27" t="s">
        <v>698</v>
      </c>
      <c r="AU67" s="27" t="s">
        <v>698</v>
      </c>
      <c r="AV67" s="27" t="s">
        <v>698</v>
      </c>
      <c r="AW67" s="27" t="s">
        <v>698</v>
      </c>
      <c r="AX67" s="27" t="s">
        <v>698</v>
      </c>
      <c r="AY67" s="27" t="s">
        <v>698</v>
      </c>
      <c r="AZ67" s="27" t="s">
        <v>698</v>
      </c>
      <c r="BA67" s="27" t="s">
        <v>698</v>
      </c>
      <c r="BB67" s="27" t="s">
        <v>698</v>
      </c>
      <c r="BC67" s="27" t="s">
        <v>698</v>
      </c>
      <c r="BD67" s="27" t="s">
        <v>698</v>
      </c>
      <c r="BE67" s="27" t="s">
        <v>698</v>
      </c>
      <c r="BF67" s="27" t="s">
        <v>698</v>
      </c>
      <c r="BG67" s="27" t="s">
        <v>698</v>
      </c>
      <c r="BH67" s="27" t="s">
        <v>698</v>
      </c>
      <c r="BI67" s="27" t="s">
        <v>698</v>
      </c>
      <c r="BJ67" s="27" t="s">
        <v>698</v>
      </c>
      <c r="BK67" s="27" t="s">
        <v>698</v>
      </c>
      <c r="BL67" s="27" t="s">
        <v>698</v>
      </c>
      <c r="BM67" s="27" t="s">
        <v>698</v>
      </c>
      <c r="BN67" s="27" t="s">
        <v>698</v>
      </c>
      <c r="BO67" s="27" t="s">
        <v>698</v>
      </c>
      <c r="BP67" s="27" t="s">
        <v>698</v>
      </c>
      <c r="BQ67" s="27" t="s">
        <v>698</v>
      </c>
      <c r="BR67" s="27" t="s">
        <v>698</v>
      </c>
      <c r="BS67" s="27" t="s">
        <v>698</v>
      </c>
      <c r="BT67" s="27" t="s">
        <v>698</v>
      </c>
      <c r="BU67" s="27" t="s">
        <v>698</v>
      </c>
      <c r="BV67" s="27" t="s">
        <v>704</v>
      </c>
      <c r="BW67" s="27" t="s">
        <v>698</v>
      </c>
      <c r="BX67" s="27" t="s">
        <v>698</v>
      </c>
      <c r="BY67" s="27" t="s">
        <v>698</v>
      </c>
      <c r="BZ67" s="27" t="s">
        <v>698</v>
      </c>
      <c r="CA67" s="27" t="s">
        <v>698</v>
      </c>
      <c r="CB67" s="27" t="s">
        <v>698</v>
      </c>
      <c r="CC67" s="27" t="s">
        <v>698</v>
      </c>
      <c r="CD67" s="27" t="s">
        <v>698</v>
      </c>
      <c r="CE67" s="27" t="s">
        <v>698</v>
      </c>
      <c r="CF67" s="27" t="s">
        <v>698</v>
      </c>
      <c r="CG67" s="27" t="s">
        <v>698</v>
      </c>
      <c r="CH67" s="27" t="s">
        <v>698</v>
      </c>
      <c r="CI67" s="27" t="s">
        <v>698</v>
      </c>
      <c r="CJ67" s="27" t="s">
        <v>698</v>
      </c>
      <c r="CK67" s="27" t="s">
        <v>698</v>
      </c>
      <c r="CL67" s="27" t="s">
        <v>698</v>
      </c>
      <c r="CM67" s="27" t="s">
        <v>698</v>
      </c>
      <c r="CN67" s="27" t="s">
        <v>698</v>
      </c>
      <c r="CO67" s="27" t="s">
        <v>698</v>
      </c>
      <c r="CP67" s="27" t="s">
        <v>698</v>
      </c>
      <c r="CQ67" s="27" t="s">
        <v>698</v>
      </c>
      <c r="CR67" s="27" t="s">
        <v>698</v>
      </c>
      <c r="CS67" s="27" t="s">
        <v>698</v>
      </c>
      <c r="CT67" s="27" t="s">
        <v>698</v>
      </c>
      <c r="CU67" s="27" t="s">
        <v>698</v>
      </c>
      <c r="CV67" s="27" t="s">
        <v>698</v>
      </c>
      <c r="CW67" s="27" t="s">
        <v>698</v>
      </c>
      <c r="CX67" s="27" t="s">
        <v>698</v>
      </c>
      <c r="CY67" s="27" t="s">
        <v>698</v>
      </c>
      <c r="CZ67" s="27" t="s">
        <v>698</v>
      </c>
      <c r="DA67" s="27" t="s">
        <v>698</v>
      </c>
      <c r="DB67" s="27" t="s">
        <v>698</v>
      </c>
      <c r="DC67" s="27" t="s">
        <v>698</v>
      </c>
      <c r="DD67" s="27" t="s">
        <v>698</v>
      </c>
      <c r="DE67" s="27" t="s">
        <v>698</v>
      </c>
      <c r="DF67" s="27" t="s">
        <v>698</v>
      </c>
      <c r="DG67" s="27" t="s">
        <v>698</v>
      </c>
      <c r="DH67" s="27" t="s">
        <v>698</v>
      </c>
      <c r="DI67" s="27" t="s">
        <v>698</v>
      </c>
      <c r="DJ67" s="27" t="s">
        <v>698</v>
      </c>
      <c r="DK67" s="27" t="s">
        <v>698</v>
      </c>
      <c r="DL67" s="27" t="s">
        <v>698</v>
      </c>
      <c r="DM67" s="27" t="s">
        <v>698</v>
      </c>
      <c r="DN67" s="27" t="s">
        <v>698</v>
      </c>
      <c r="DO67" s="27" t="s">
        <v>698</v>
      </c>
      <c r="DP67" s="27" t="s">
        <v>698</v>
      </c>
      <c r="DQ67" s="27" t="s">
        <v>698</v>
      </c>
      <c r="DR67" s="27" t="s">
        <v>698</v>
      </c>
      <c r="DS67" s="27" t="s">
        <v>698</v>
      </c>
      <c r="DT67" s="27" t="s">
        <v>698</v>
      </c>
      <c r="DU67" s="27" t="s">
        <v>698</v>
      </c>
      <c r="DV67" s="27" t="s">
        <v>698</v>
      </c>
      <c r="DW67" s="27" t="s">
        <v>698</v>
      </c>
      <c r="DX67" s="27" t="s">
        <v>698</v>
      </c>
      <c r="DY67" s="27" t="s">
        <v>698</v>
      </c>
      <c r="DZ67" s="27" t="s">
        <v>698</v>
      </c>
      <c r="EA67" s="27" t="s">
        <v>698</v>
      </c>
      <c r="EB67" s="27" t="s">
        <v>698</v>
      </c>
      <c r="EC67" s="27" t="s">
        <v>698</v>
      </c>
      <c r="ED67" s="27" t="s">
        <v>698</v>
      </c>
      <c r="EE67" s="27" t="s">
        <v>698</v>
      </c>
      <c r="EF67" s="27" t="s">
        <v>698</v>
      </c>
      <c r="EG67" s="27" t="s">
        <v>698</v>
      </c>
      <c r="EH67" s="27" t="s">
        <v>698</v>
      </c>
      <c r="EI67" s="27" t="s">
        <v>698</v>
      </c>
      <c r="EJ67" s="27" t="s">
        <v>698</v>
      </c>
      <c r="EK67" s="27" t="s">
        <v>698</v>
      </c>
      <c r="EL67" s="27" t="s">
        <v>698</v>
      </c>
      <c r="EM67" s="27" t="s">
        <v>698</v>
      </c>
      <c r="EN67" s="27" t="s">
        <v>698</v>
      </c>
      <c r="EO67" s="27" t="s">
        <v>698</v>
      </c>
      <c r="EP67" s="27" t="s">
        <v>698</v>
      </c>
      <c r="EQ67" s="27" t="s">
        <v>698</v>
      </c>
      <c r="ER67" s="27" t="s">
        <v>698</v>
      </c>
      <c r="ES67" s="27" t="s">
        <v>698</v>
      </c>
      <c r="ET67" s="27" t="s">
        <v>698</v>
      </c>
      <c r="EU67" s="27" t="s">
        <v>698</v>
      </c>
      <c r="EV67" s="27" t="s">
        <v>698</v>
      </c>
      <c r="EW67" s="27" t="s">
        <v>2705</v>
      </c>
      <c r="EX67" s="27" t="s">
        <v>698</v>
      </c>
      <c r="EY67" s="27" t="s">
        <v>4094</v>
      </c>
      <c r="EZ67" s="27" t="s">
        <v>4108</v>
      </c>
      <c r="FA67" s="27"/>
      <c r="FB67" s="27"/>
      <c r="FC67" s="27"/>
      <c r="FD67" s="27"/>
      <c r="FE67" s="27"/>
      <c r="FF67" s="27"/>
      <c r="FG67" s="27"/>
      <c r="FH67" s="27"/>
      <c r="FI67" s="27"/>
      <c r="FJ67" s="27"/>
    </row>
    <row r="68" spans="1:166" x14ac:dyDescent="0.25">
      <c r="A68" s="27"/>
      <c r="B68" s="20" t="s">
        <v>2599</v>
      </c>
      <c r="C68" s="20" t="str">
        <f t="shared" si="0"/>
        <v>IZ003006014002000000000000000000000000</v>
      </c>
      <c r="D68" s="23" t="s">
        <v>4088</v>
      </c>
      <c r="E68" s="23" t="s">
        <v>710</v>
      </c>
      <c r="F68" s="23" t="s">
        <v>715</v>
      </c>
      <c r="G68" s="23" t="s">
        <v>739</v>
      </c>
      <c r="H68" s="23" t="s">
        <v>707</v>
      </c>
      <c r="I68" s="23" t="s">
        <v>697</v>
      </c>
      <c r="J68" s="23" t="s">
        <v>697</v>
      </c>
      <c r="K68" s="23" t="s">
        <v>697</v>
      </c>
      <c r="L68" s="23" t="s">
        <v>697</v>
      </c>
      <c r="M68" s="23" t="s">
        <v>697</v>
      </c>
      <c r="N68" s="23" t="s">
        <v>697</v>
      </c>
      <c r="O68" s="23" t="s">
        <v>697</v>
      </c>
      <c r="P68" s="23" t="s">
        <v>697</v>
      </c>
      <c r="Q68" s="27">
        <v>0</v>
      </c>
      <c r="R68" s="27" t="s">
        <v>704</v>
      </c>
      <c r="S68" s="27" t="s">
        <v>698</v>
      </c>
      <c r="T68" s="27" t="s">
        <v>694</v>
      </c>
      <c r="U68" s="27" t="s">
        <v>922</v>
      </c>
      <c r="V68" s="20" t="s">
        <v>4123</v>
      </c>
      <c r="W68" s="20" t="s">
        <v>905</v>
      </c>
      <c r="X68" s="20"/>
      <c r="Y68" s="20"/>
      <c r="Z68" s="20"/>
      <c r="AA68" s="27" t="s">
        <v>3608</v>
      </c>
      <c r="AB68" s="20"/>
      <c r="AC68" s="20"/>
      <c r="AD68" s="20"/>
      <c r="AE68" s="20"/>
      <c r="AF68" s="20"/>
      <c r="AG68" s="20"/>
      <c r="AH68" s="20"/>
      <c r="AI68" s="27" t="s">
        <v>4169</v>
      </c>
      <c r="AJ68" s="27" t="s">
        <v>698</v>
      </c>
      <c r="AK68" s="27" t="s">
        <v>698</v>
      </c>
      <c r="AL68" s="27" t="s">
        <v>698</v>
      </c>
      <c r="AM68" s="27" t="s">
        <v>698</v>
      </c>
      <c r="AN68" s="27" t="s">
        <v>698</v>
      </c>
      <c r="AO68" s="27" t="s">
        <v>698</v>
      </c>
      <c r="AP68" s="27" t="s">
        <v>698</v>
      </c>
      <c r="AQ68" s="27" t="s">
        <v>698</v>
      </c>
      <c r="AR68" s="27" t="s">
        <v>698</v>
      </c>
      <c r="AS68" s="27" t="s">
        <v>698</v>
      </c>
      <c r="AT68" s="27" t="s">
        <v>698</v>
      </c>
      <c r="AU68" s="27" t="s">
        <v>698</v>
      </c>
      <c r="AV68" s="27" t="s">
        <v>698</v>
      </c>
      <c r="AW68" s="27" t="s">
        <v>698</v>
      </c>
      <c r="AX68" s="27" t="s">
        <v>698</v>
      </c>
      <c r="AY68" s="27" t="s">
        <v>698</v>
      </c>
      <c r="AZ68" s="27" t="s">
        <v>698</v>
      </c>
      <c r="BA68" s="27" t="s">
        <v>698</v>
      </c>
      <c r="BB68" s="27" t="s">
        <v>698</v>
      </c>
      <c r="BC68" s="27" t="s">
        <v>698</v>
      </c>
      <c r="BD68" s="27" t="s">
        <v>698</v>
      </c>
      <c r="BE68" s="27" t="s">
        <v>698</v>
      </c>
      <c r="BF68" s="27" t="s">
        <v>698</v>
      </c>
      <c r="BG68" s="27" t="s">
        <v>698</v>
      </c>
      <c r="BH68" s="27" t="s">
        <v>698</v>
      </c>
      <c r="BI68" s="27" t="s">
        <v>698</v>
      </c>
      <c r="BJ68" s="27" t="s">
        <v>698</v>
      </c>
      <c r="BK68" s="27" t="s">
        <v>698</v>
      </c>
      <c r="BL68" s="27" t="s">
        <v>698</v>
      </c>
      <c r="BM68" s="27" t="s">
        <v>698</v>
      </c>
      <c r="BN68" s="27" t="s">
        <v>698</v>
      </c>
      <c r="BO68" s="27" t="s">
        <v>698</v>
      </c>
      <c r="BP68" s="27" t="s">
        <v>698</v>
      </c>
      <c r="BQ68" s="27" t="s">
        <v>698</v>
      </c>
      <c r="BR68" s="27" t="s">
        <v>698</v>
      </c>
      <c r="BS68" s="27" t="s">
        <v>698</v>
      </c>
      <c r="BT68" s="27" t="s">
        <v>698</v>
      </c>
      <c r="BU68" s="27" t="s">
        <v>698</v>
      </c>
      <c r="BV68" s="27" t="s">
        <v>704</v>
      </c>
      <c r="BW68" s="27" t="s">
        <v>698</v>
      </c>
      <c r="BX68" s="27" t="s">
        <v>698</v>
      </c>
      <c r="BY68" s="27" t="s">
        <v>698</v>
      </c>
      <c r="BZ68" s="27" t="s">
        <v>698</v>
      </c>
      <c r="CA68" s="27" t="s">
        <v>698</v>
      </c>
      <c r="CB68" s="27" t="s">
        <v>698</v>
      </c>
      <c r="CC68" s="27" t="s">
        <v>698</v>
      </c>
      <c r="CD68" s="27" t="s">
        <v>698</v>
      </c>
      <c r="CE68" s="27" t="s">
        <v>698</v>
      </c>
      <c r="CF68" s="27" t="s">
        <v>698</v>
      </c>
      <c r="CG68" s="27" t="s">
        <v>698</v>
      </c>
      <c r="CH68" s="27" t="s">
        <v>698</v>
      </c>
      <c r="CI68" s="27" t="s">
        <v>698</v>
      </c>
      <c r="CJ68" s="27" t="s">
        <v>698</v>
      </c>
      <c r="CK68" s="27" t="s">
        <v>698</v>
      </c>
      <c r="CL68" s="27" t="s">
        <v>698</v>
      </c>
      <c r="CM68" s="27" t="s">
        <v>698</v>
      </c>
      <c r="CN68" s="27" t="s">
        <v>698</v>
      </c>
      <c r="CO68" s="27" t="s">
        <v>698</v>
      </c>
      <c r="CP68" s="27" t="s">
        <v>698</v>
      </c>
      <c r="CQ68" s="27" t="s">
        <v>698</v>
      </c>
      <c r="CR68" s="27" t="s">
        <v>698</v>
      </c>
      <c r="CS68" s="27" t="s">
        <v>698</v>
      </c>
      <c r="CT68" s="27" t="s">
        <v>698</v>
      </c>
      <c r="CU68" s="27" t="s">
        <v>698</v>
      </c>
      <c r="CV68" s="27" t="s">
        <v>698</v>
      </c>
      <c r="CW68" s="27" t="s">
        <v>698</v>
      </c>
      <c r="CX68" s="27" t="s">
        <v>698</v>
      </c>
      <c r="CY68" s="27" t="s">
        <v>698</v>
      </c>
      <c r="CZ68" s="27" t="s">
        <v>698</v>
      </c>
      <c r="DA68" s="27" t="s">
        <v>698</v>
      </c>
      <c r="DB68" s="27" t="s">
        <v>698</v>
      </c>
      <c r="DC68" s="27" t="s">
        <v>698</v>
      </c>
      <c r="DD68" s="27" t="s">
        <v>698</v>
      </c>
      <c r="DE68" s="27" t="s">
        <v>698</v>
      </c>
      <c r="DF68" s="27" t="s">
        <v>698</v>
      </c>
      <c r="DG68" s="27" t="s">
        <v>698</v>
      </c>
      <c r="DH68" s="27" t="s">
        <v>698</v>
      </c>
      <c r="DI68" s="27" t="s">
        <v>698</v>
      </c>
      <c r="DJ68" s="27" t="s">
        <v>698</v>
      </c>
      <c r="DK68" s="27" t="s">
        <v>698</v>
      </c>
      <c r="DL68" s="27" t="s">
        <v>698</v>
      </c>
      <c r="DM68" s="27" t="s">
        <v>698</v>
      </c>
      <c r="DN68" s="27" t="s">
        <v>698</v>
      </c>
      <c r="DO68" s="27" t="s">
        <v>698</v>
      </c>
      <c r="DP68" s="27" t="s">
        <v>698</v>
      </c>
      <c r="DQ68" s="27" t="s">
        <v>698</v>
      </c>
      <c r="DR68" s="27" t="s">
        <v>698</v>
      </c>
      <c r="DS68" s="27" t="s">
        <v>698</v>
      </c>
      <c r="DT68" s="27" t="s">
        <v>698</v>
      </c>
      <c r="DU68" s="27" t="s">
        <v>698</v>
      </c>
      <c r="DV68" s="27" t="s">
        <v>698</v>
      </c>
      <c r="DW68" s="27" t="s">
        <v>698</v>
      </c>
      <c r="DX68" s="27" t="s">
        <v>698</v>
      </c>
      <c r="DY68" s="27" t="s">
        <v>698</v>
      </c>
      <c r="DZ68" s="27" t="s">
        <v>698</v>
      </c>
      <c r="EA68" s="27" t="s">
        <v>698</v>
      </c>
      <c r="EB68" s="27" t="s">
        <v>698</v>
      </c>
      <c r="EC68" s="27" t="s">
        <v>698</v>
      </c>
      <c r="ED68" s="27" t="s">
        <v>698</v>
      </c>
      <c r="EE68" s="27" t="s">
        <v>698</v>
      </c>
      <c r="EF68" s="27" t="s">
        <v>698</v>
      </c>
      <c r="EG68" s="27" t="s">
        <v>698</v>
      </c>
      <c r="EH68" s="27" t="s">
        <v>698</v>
      </c>
      <c r="EI68" s="27" t="s">
        <v>698</v>
      </c>
      <c r="EJ68" s="27" t="s">
        <v>698</v>
      </c>
      <c r="EK68" s="27" t="s">
        <v>698</v>
      </c>
      <c r="EL68" s="27" t="s">
        <v>698</v>
      </c>
      <c r="EM68" s="27" t="s">
        <v>698</v>
      </c>
      <c r="EN68" s="27" t="s">
        <v>698</v>
      </c>
      <c r="EO68" s="27" t="s">
        <v>698</v>
      </c>
      <c r="EP68" s="27" t="s">
        <v>698</v>
      </c>
      <c r="EQ68" s="27" t="s">
        <v>698</v>
      </c>
      <c r="ER68" s="27" t="s">
        <v>698</v>
      </c>
      <c r="ES68" s="27" t="s">
        <v>698</v>
      </c>
      <c r="ET68" s="27" t="s">
        <v>698</v>
      </c>
      <c r="EU68" s="27" t="s">
        <v>698</v>
      </c>
      <c r="EV68" s="27" t="s">
        <v>698</v>
      </c>
      <c r="EW68" s="27" t="s">
        <v>4096</v>
      </c>
      <c r="EX68" s="27" t="s">
        <v>698</v>
      </c>
      <c r="EY68" s="27" t="s">
        <v>1176</v>
      </c>
      <c r="EZ68" s="27" t="s">
        <v>4110</v>
      </c>
      <c r="FA68" s="27" t="s">
        <v>1179</v>
      </c>
      <c r="FB68" s="27"/>
      <c r="FC68" s="27"/>
      <c r="FD68" s="27"/>
      <c r="FE68" s="27"/>
      <c r="FF68" s="27"/>
      <c r="FG68" s="27"/>
      <c r="FH68" s="27"/>
      <c r="FI68" s="27"/>
      <c r="FJ68" s="27"/>
    </row>
    <row r="69" spans="1:166" x14ac:dyDescent="0.25">
      <c r="A69" s="27"/>
      <c r="B69" s="20" t="s">
        <v>694</v>
      </c>
      <c r="C69" s="20" t="str">
        <f t="shared" si="0"/>
        <v>003006015000000000000000000000000000</v>
      </c>
      <c r="D69" s="23"/>
      <c r="E69" s="23" t="s">
        <v>710</v>
      </c>
      <c r="F69" s="23" t="s">
        <v>715</v>
      </c>
      <c r="G69" s="23" t="s">
        <v>740</v>
      </c>
      <c r="H69" s="23" t="s">
        <v>697</v>
      </c>
      <c r="I69" s="23" t="s">
        <v>697</v>
      </c>
      <c r="J69" s="23" t="s">
        <v>697</v>
      </c>
      <c r="K69" s="23" t="s">
        <v>697</v>
      </c>
      <c r="L69" s="23" t="s">
        <v>697</v>
      </c>
      <c r="M69" s="23" t="s">
        <v>697</v>
      </c>
      <c r="N69" s="23" t="s">
        <v>697</v>
      </c>
      <c r="O69" s="23" t="s">
        <v>697</v>
      </c>
      <c r="P69" s="23" t="s">
        <v>697</v>
      </c>
      <c r="Q69" s="27"/>
      <c r="R69" s="27" t="s">
        <v>698</v>
      </c>
      <c r="S69" s="27" t="s">
        <v>698</v>
      </c>
      <c r="T69" s="27" t="s">
        <v>694</v>
      </c>
      <c r="U69" s="27" t="s">
        <v>922</v>
      </c>
      <c r="V69" s="27" t="s">
        <v>4123</v>
      </c>
      <c r="W69" s="20" t="s">
        <v>905</v>
      </c>
      <c r="X69" s="20"/>
      <c r="Y69" s="20"/>
      <c r="Z69" s="20" t="s">
        <v>2068</v>
      </c>
      <c r="AA69" s="27"/>
      <c r="AB69" s="20"/>
      <c r="AC69" s="20"/>
      <c r="AD69" s="20"/>
      <c r="AE69" s="20"/>
      <c r="AF69" s="20"/>
      <c r="AG69" s="20"/>
      <c r="AH69" s="20"/>
      <c r="AI69" s="27" t="s">
        <v>4170</v>
      </c>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c r="DA69" s="27"/>
      <c r="DB69" s="27"/>
      <c r="DC69" s="27"/>
      <c r="DD69" s="27"/>
      <c r="DE69" s="27"/>
      <c r="DF69" s="27"/>
      <c r="DG69" s="27"/>
      <c r="DH69" s="27"/>
      <c r="DI69" s="27"/>
      <c r="DJ69" s="27"/>
      <c r="DK69" s="27"/>
      <c r="DL69" s="27"/>
      <c r="DM69" s="27"/>
      <c r="DN69" s="27"/>
      <c r="DO69" s="27"/>
      <c r="DP69" s="27"/>
      <c r="DQ69" s="27"/>
      <c r="DR69" s="27"/>
      <c r="DS69" s="27"/>
      <c r="DT69" s="27"/>
      <c r="DU69" s="27"/>
      <c r="DV69" s="27"/>
      <c r="DW69" s="27"/>
      <c r="DX69" s="27"/>
      <c r="DY69" s="27"/>
      <c r="DZ69" s="27"/>
      <c r="EA69" s="27"/>
      <c r="EB69" s="27"/>
      <c r="EC69" s="27"/>
      <c r="ED69" s="27"/>
      <c r="EE69" s="27"/>
      <c r="EF69" s="27"/>
      <c r="EG69" s="27"/>
      <c r="EH69" s="27"/>
      <c r="EI69" s="27"/>
      <c r="EJ69" s="27"/>
      <c r="EK69" s="27"/>
      <c r="EL69" s="27"/>
      <c r="EM69" s="27"/>
      <c r="EN69" s="27"/>
      <c r="EO69" s="27"/>
      <c r="EP69" s="27"/>
      <c r="EQ69" s="27"/>
      <c r="ER69" s="27"/>
      <c r="ES69" s="27"/>
      <c r="ET69" s="27"/>
      <c r="EU69" s="27"/>
      <c r="EV69" s="27"/>
      <c r="EW69" s="27"/>
      <c r="EX69" s="27"/>
      <c r="EY69" s="27"/>
      <c r="EZ69" s="27"/>
      <c r="FA69" s="27" t="s">
        <v>694</v>
      </c>
      <c r="FB69" s="27"/>
      <c r="FC69" s="27"/>
      <c r="FD69" s="27"/>
      <c r="FE69" s="27"/>
      <c r="FF69" s="27"/>
      <c r="FG69" s="27"/>
      <c r="FH69" s="27"/>
      <c r="FI69" s="27"/>
      <c r="FJ69" s="27"/>
    </row>
    <row r="70" spans="1:166" x14ac:dyDescent="0.25">
      <c r="A70" s="27"/>
      <c r="B70" s="20" t="s">
        <v>2599</v>
      </c>
      <c r="C70" s="20" t="str">
        <f t="shared" si="0"/>
        <v>003006015001000000000000000000000000</v>
      </c>
      <c r="D70" s="23"/>
      <c r="E70" s="23" t="s">
        <v>710</v>
      </c>
      <c r="F70" s="23" t="s">
        <v>715</v>
      </c>
      <c r="G70" s="23" t="s">
        <v>740</v>
      </c>
      <c r="H70" s="23" t="s">
        <v>702</v>
      </c>
      <c r="I70" s="23" t="s">
        <v>697</v>
      </c>
      <c r="J70" s="23" t="s">
        <v>697</v>
      </c>
      <c r="K70" s="23" t="s">
        <v>697</v>
      </c>
      <c r="L70" s="23" t="s">
        <v>697</v>
      </c>
      <c r="M70" s="23" t="s">
        <v>697</v>
      </c>
      <c r="N70" s="23" t="s">
        <v>697</v>
      </c>
      <c r="O70" s="23" t="s">
        <v>697</v>
      </c>
      <c r="P70" s="23" t="s">
        <v>697</v>
      </c>
      <c r="Q70" s="27"/>
      <c r="R70" s="27" t="s">
        <v>704</v>
      </c>
      <c r="S70" s="27" t="s">
        <v>698</v>
      </c>
      <c r="T70" s="27" t="s">
        <v>694</v>
      </c>
      <c r="U70" s="27" t="s">
        <v>922</v>
      </c>
      <c r="V70" s="27" t="s">
        <v>4123</v>
      </c>
      <c r="W70" s="20" t="s">
        <v>905</v>
      </c>
      <c r="X70" s="20"/>
      <c r="Y70" s="20"/>
      <c r="Z70" s="20"/>
      <c r="AA70" s="27" t="s">
        <v>4101</v>
      </c>
      <c r="AB70" s="20"/>
      <c r="AC70" s="20"/>
      <c r="AD70" s="20"/>
      <c r="AE70" s="20"/>
      <c r="AF70" s="20"/>
      <c r="AG70" s="20"/>
      <c r="AH70" s="20"/>
      <c r="AI70" s="27" t="s">
        <v>4171</v>
      </c>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c r="CW70" s="27"/>
      <c r="CX70" s="27"/>
      <c r="CY70" s="27"/>
      <c r="CZ70" s="27"/>
      <c r="DA70" s="27"/>
      <c r="DB70" s="27"/>
      <c r="DC70" s="27"/>
      <c r="DD70" s="27"/>
      <c r="DE70" s="27"/>
      <c r="DF70" s="27"/>
      <c r="DG70" s="27"/>
      <c r="DH70" s="27"/>
      <c r="DI70" s="27"/>
      <c r="DJ70" s="27"/>
      <c r="DK70" s="27"/>
      <c r="DL70" s="27"/>
      <c r="DM70" s="27"/>
      <c r="DN70" s="27"/>
      <c r="DO70" s="27"/>
      <c r="DP70" s="27"/>
      <c r="DQ70" s="27"/>
      <c r="DR70" s="27"/>
      <c r="DS70" s="27"/>
      <c r="DT70" s="27"/>
      <c r="DU70" s="27"/>
      <c r="DV70" s="27"/>
      <c r="DW70" s="27"/>
      <c r="DX70" s="27"/>
      <c r="DY70" s="27"/>
      <c r="DZ70" s="27"/>
      <c r="EA70" s="27"/>
      <c r="EB70" s="27"/>
      <c r="EC70" s="27"/>
      <c r="ED70" s="27"/>
      <c r="EE70" s="27"/>
      <c r="EF70" s="27"/>
      <c r="EG70" s="27"/>
      <c r="EH70" s="27"/>
      <c r="EI70" s="27"/>
      <c r="EJ70" s="27"/>
      <c r="EK70" s="27"/>
      <c r="EL70" s="27"/>
      <c r="EM70" s="27"/>
      <c r="EN70" s="27"/>
      <c r="EO70" s="27"/>
      <c r="EP70" s="27"/>
      <c r="EQ70" s="27"/>
      <c r="ER70" s="27"/>
      <c r="ES70" s="27"/>
      <c r="ET70" s="27"/>
      <c r="EU70" s="27"/>
      <c r="EV70" s="27"/>
      <c r="EW70" s="27"/>
      <c r="EX70" s="27"/>
      <c r="EY70" s="27"/>
      <c r="EZ70" s="27"/>
      <c r="FA70" s="27"/>
      <c r="FB70" s="27"/>
      <c r="FC70" s="27"/>
      <c r="FD70" s="27"/>
      <c r="FE70" s="27"/>
      <c r="FF70" s="27"/>
      <c r="FG70" s="27"/>
      <c r="FH70" s="27"/>
      <c r="FI70" s="27"/>
      <c r="FJ70" s="27"/>
    </row>
    <row r="71" spans="1:166" x14ac:dyDescent="0.25">
      <c r="A71" s="27"/>
      <c r="B71" s="20" t="s">
        <v>2599</v>
      </c>
      <c r="C71" s="20" t="str">
        <f t="shared" si="0"/>
        <v>003006015002000000000000000000000000</v>
      </c>
      <c r="D71" s="23"/>
      <c r="E71" s="23" t="s">
        <v>710</v>
      </c>
      <c r="F71" s="23" t="s">
        <v>715</v>
      </c>
      <c r="G71" s="23" t="s">
        <v>740</v>
      </c>
      <c r="H71" s="23" t="s">
        <v>707</v>
      </c>
      <c r="I71" s="23" t="s">
        <v>697</v>
      </c>
      <c r="J71" s="23" t="s">
        <v>697</v>
      </c>
      <c r="K71" s="23" t="s">
        <v>697</v>
      </c>
      <c r="L71" s="23" t="s">
        <v>697</v>
      </c>
      <c r="M71" s="23" t="s">
        <v>697</v>
      </c>
      <c r="N71" s="23" t="s">
        <v>697</v>
      </c>
      <c r="O71" s="23" t="s">
        <v>697</v>
      </c>
      <c r="P71" s="23" t="s">
        <v>697</v>
      </c>
      <c r="Q71" s="27"/>
      <c r="R71" s="27" t="s">
        <v>704</v>
      </c>
      <c r="S71" s="27" t="s">
        <v>698</v>
      </c>
      <c r="T71" s="27" t="s">
        <v>694</v>
      </c>
      <c r="U71" s="27" t="s">
        <v>922</v>
      </c>
      <c r="V71" s="27" t="s">
        <v>4123</v>
      </c>
      <c r="W71" s="20" t="s">
        <v>905</v>
      </c>
      <c r="X71" s="20"/>
      <c r="Y71" s="20"/>
      <c r="Z71" s="20"/>
      <c r="AA71" s="27" t="s">
        <v>3608</v>
      </c>
      <c r="AB71" s="20"/>
      <c r="AC71" s="20"/>
      <c r="AD71" s="20"/>
      <c r="AE71" s="20"/>
      <c r="AF71" s="20"/>
      <c r="AG71" s="20"/>
      <c r="AH71" s="20"/>
      <c r="AI71" s="27" t="s">
        <v>4172</v>
      </c>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c r="DA71" s="27"/>
      <c r="DB71" s="27"/>
      <c r="DC71" s="27"/>
      <c r="DD71" s="27"/>
      <c r="DE71" s="27"/>
      <c r="DF71" s="27"/>
      <c r="DG71" s="27"/>
      <c r="DH71" s="27"/>
      <c r="DI71" s="27"/>
      <c r="DJ71" s="27"/>
      <c r="DK71" s="27"/>
      <c r="DL71" s="27"/>
      <c r="DM71" s="27"/>
      <c r="DN71" s="27"/>
      <c r="DO71" s="27"/>
      <c r="DP71" s="27"/>
      <c r="DQ71" s="27"/>
      <c r="DR71" s="27"/>
      <c r="DS71" s="27"/>
      <c r="DT71" s="27"/>
      <c r="DU71" s="27"/>
      <c r="DV71" s="27"/>
      <c r="DW71" s="27"/>
      <c r="DX71" s="27"/>
      <c r="DY71" s="27"/>
      <c r="DZ71" s="27"/>
      <c r="EA71" s="27"/>
      <c r="EB71" s="27"/>
      <c r="EC71" s="27"/>
      <c r="ED71" s="27"/>
      <c r="EE71" s="27"/>
      <c r="EF71" s="27"/>
      <c r="EG71" s="27"/>
      <c r="EH71" s="27"/>
      <c r="EI71" s="27"/>
      <c r="EJ71" s="27"/>
      <c r="EK71" s="27"/>
      <c r="EL71" s="27"/>
      <c r="EM71" s="27"/>
      <c r="EN71" s="27"/>
      <c r="EO71" s="27"/>
      <c r="EP71" s="27"/>
      <c r="EQ71" s="27"/>
      <c r="ER71" s="27"/>
      <c r="ES71" s="27"/>
      <c r="ET71" s="27"/>
      <c r="EU71" s="27"/>
      <c r="EV71" s="27"/>
      <c r="EW71" s="27"/>
      <c r="EX71" s="27"/>
      <c r="EY71" s="27"/>
      <c r="EZ71" s="27"/>
      <c r="FA71" s="27" t="s">
        <v>1179</v>
      </c>
      <c r="FB71" s="27"/>
      <c r="FC71" s="27"/>
      <c r="FD71" s="27"/>
      <c r="FE71" s="27"/>
      <c r="FF71" s="27"/>
      <c r="FG71" s="27"/>
      <c r="FH71" s="27"/>
      <c r="FI71" s="27"/>
      <c r="FJ71" s="27"/>
    </row>
    <row r="72" spans="1:166" x14ac:dyDescent="0.25">
      <c r="A72" s="28"/>
      <c r="B72" s="24"/>
      <c r="C72" s="24" t="str">
        <f t="shared" ref="C72:C135" si="1">CONCATENATE(D72,E72,F72,G72,H72,I72,J72,K72,L72,M72,N72,O72,P72)</f>
        <v>003006016000000000000000000000000000</v>
      </c>
      <c r="D72" s="25"/>
      <c r="E72" s="25" t="s">
        <v>710</v>
      </c>
      <c r="F72" s="25" t="s">
        <v>715</v>
      </c>
      <c r="G72" s="25" t="s">
        <v>742</v>
      </c>
      <c r="H72" s="25" t="s">
        <v>697</v>
      </c>
      <c r="I72" s="25" t="s">
        <v>697</v>
      </c>
      <c r="J72" s="25" t="s">
        <v>697</v>
      </c>
      <c r="K72" s="25" t="s">
        <v>697</v>
      </c>
      <c r="L72" s="25" t="s">
        <v>697</v>
      </c>
      <c r="M72" s="25" t="s">
        <v>697</v>
      </c>
      <c r="N72" s="25" t="s">
        <v>697</v>
      </c>
      <c r="O72" s="25" t="s">
        <v>697</v>
      </c>
      <c r="P72" s="25" t="s">
        <v>697</v>
      </c>
      <c r="Q72" s="28"/>
      <c r="R72" s="28" t="s">
        <v>698</v>
      </c>
      <c r="S72" s="28" t="s">
        <v>698</v>
      </c>
      <c r="T72" s="28" t="s">
        <v>694</v>
      </c>
      <c r="U72" s="28" t="s">
        <v>922</v>
      </c>
      <c r="V72" s="28" t="s">
        <v>4123</v>
      </c>
      <c r="W72" s="24" t="s">
        <v>905</v>
      </c>
      <c r="X72" s="24"/>
      <c r="Y72" s="24"/>
      <c r="Z72" s="24" t="s">
        <v>1620</v>
      </c>
      <c r="AA72" s="28"/>
      <c r="AB72" s="24"/>
      <c r="AC72" s="24"/>
      <c r="AD72" s="24"/>
      <c r="AE72" s="24"/>
      <c r="AF72" s="24"/>
      <c r="AG72" s="24"/>
      <c r="AH72" s="24"/>
      <c r="AI72" s="28" t="s">
        <v>4173</v>
      </c>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c r="CH72" s="28"/>
      <c r="CI72" s="28"/>
      <c r="CJ72" s="28"/>
      <c r="CK72" s="28"/>
      <c r="CL72" s="28"/>
      <c r="CM72" s="28"/>
      <c r="CN72" s="28"/>
      <c r="CO72" s="28"/>
      <c r="CP72" s="28"/>
      <c r="CQ72" s="28"/>
      <c r="CR72" s="28"/>
      <c r="CS72" s="28"/>
      <c r="CT72" s="28"/>
      <c r="CU72" s="28"/>
      <c r="CV72" s="28"/>
      <c r="CW72" s="28"/>
      <c r="CX72" s="28"/>
      <c r="CY72" s="28"/>
      <c r="CZ72" s="28"/>
      <c r="DA72" s="28"/>
      <c r="DB72" s="28"/>
      <c r="DC72" s="28"/>
      <c r="DD72" s="28"/>
      <c r="DE72" s="28"/>
      <c r="DF72" s="28"/>
      <c r="DG72" s="28"/>
      <c r="DH72" s="28"/>
      <c r="DI72" s="28"/>
      <c r="DJ72" s="28"/>
      <c r="DK72" s="28"/>
      <c r="DL72" s="28"/>
      <c r="DM72" s="28"/>
      <c r="DN72" s="28"/>
      <c r="DO72" s="28"/>
      <c r="DP72" s="28"/>
      <c r="DQ72" s="28"/>
      <c r="DR72" s="28"/>
      <c r="DS72" s="28"/>
      <c r="DT72" s="28"/>
      <c r="DU72" s="28"/>
      <c r="DV72" s="28"/>
      <c r="DW72" s="28"/>
      <c r="DX72" s="28"/>
      <c r="DY72" s="28"/>
      <c r="DZ72" s="28"/>
      <c r="EA72" s="28"/>
      <c r="EB72" s="28"/>
      <c r="EC72" s="28"/>
      <c r="ED72" s="28"/>
      <c r="EE72" s="28"/>
      <c r="EF72" s="28"/>
      <c r="EG72" s="28"/>
      <c r="EH72" s="28"/>
      <c r="EI72" s="28"/>
      <c r="EJ72" s="28"/>
      <c r="EK72" s="28"/>
      <c r="EL72" s="28"/>
      <c r="EM72" s="28"/>
      <c r="EN72" s="28"/>
      <c r="EO72" s="28"/>
      <c r="EP72" s="28"/>
      <c r="EQ72" s="28"/>
      <c r="ER72" s="28"/>
      <c r="ES72" s="28"/>
      <c r="ET72" s="28"/>
      <c r="EU72" s="28"/>
      <c r="EV72" s="28"/>
      <c r="EW72" s="28"/>
      <c r="EX72" s="28"/>
      <c r="EY72" s="28"/>
      <c r="EZ72" s="28"/>
      <c r="FA72" s="28"/>
      <c r="FB72" s="28"/>
      <c r="FC72" s="28"/>
      <c r="FD72" s="28"/>
      <c r="FE72" s="28"/>
      <c r="FF72" s="28"/>
      <c r="FG72" s="28"/>
      <c r="FH72" s="28"/>
      <c r="FI72" s="28"/>
      <c r="FJ72" s="28"/>
    </row>
    <row r="73" spans="1:166" x14ac:dyDescent="0.25">
      <c r="A73" s="28"/>
      <c r="B73" s="24"/>
      <c r="C73" s="24" t="str">
        <f t="shared" si="1"/>
        <v>003006016001000000000000000000000000</v>
      </c>
      <c r="D73" s="25"/>
      <c r="E73" s="25" t="s">
        <v>710</v>
      </c>
      <c r="F73" s="25" t="s">
        <v>715</v>
      </c>
      <c r="G73" s="25" t="s">
        <v>742</v>
      </c>
      <c r="H73" s="25" t="s">
        <v>702</v>
      </c>
      <c r="I73" s="25" t="s">
        <v>697</v>
      </c>
      <c r="J73" s="25" t="s">
        <v>697</v>
      </c>
      <c r="K73" s="25" t="s">
        <v>697</v>
      </c>
      <c r="L73" s="25" t="s">
        <v>697</v>
      </c>
      <c r="M73" s="25" t="s">
        <v>697</v>
      </c>
      <c r="N73" s="25" t="s">
        <v>697</v>
      </c>
      <c r="O73" s="25" t="s">
        <v>697</v>
      </c>
      <c r="P73" s="25" t="s">
        <v>697</v>
      </c>
      <c r="Q73" s="28"/>
      <c r="R73" s="28" t="s">
        <v>704</v>
      </c>
      <c r="S73" s="28" t="s">
        <v>698</v>
      </c>
      <c r="T73" s="28" t="s">
        <v>694</v>
      </c>
      <c r="U73" s="28" t="s">
        <v>922</v>
      </c>
      <c r="V73" s="28" t="s">
        <v>4123</v>
      </c>
      <c r="W73" s="24" t="s">
        <v>905</v>
      </c>
      <c r="X73" s="24"/>
      <c r="Y73" s="24"/>
      <c r="Z73" s="24"/>
      <c r="AA73" s="28" t="s">
        <v>4101</v>
      </c>
      <c r="AB73" s="24"/>
      <c r="AC73" s="24"/>
      <c r="AD73" s="24"/>
      <c r="AE73" s="24"/>
      <c r="AF73" s="24"/>
      <c r="AG73" s="24"/>
      <c r="AH73" s="24"/>
      <c r="AI73" s="28" t="s">
        <v>4174</v>
      </c>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8"/>
      <c r="BN73" s="28"/>
      <c r="BO73" s="28"/>
      <c r="BP73" s="28"/>
      <c r="BQ73" s="28"/>
      <c r="BR73" s="28"/>
      <c r="BS73" s="28"/>
      <c r="BT73" s="28"/>
      <c r="BU73" s="28"/>
      <c r="BV73" s="28"/>
      <c r="BW73" s="28"/>
      <c r="BX73" s="28"/>
      <c r="BY73" s="28"/>
      <c r="BZ73" s="28"/>
      <c r="CA73" s="28"/>
      <c r="CB73" s="28"/>
      <c r="CC73" s="28"/>
      <c r="CD73" s="28"/>
      <c r="CE73" s="28"/>
      <c r="CF73" s="28"/>
      <c r="CG73" s="28"/>
      <c r="CH73" s="28"/>
      <c r="CI73" s="28"/>
      <c r="CJ73" s="28"/>
      <c r="CK73" s="28"/>
      <c r="CL73" s="28"/>
      <c r="CM73" s="28"/>
      <c r="CN73" s="28"/>
      <c r="CO73" s="28"/>
      <c r="CP73" s="28"/>
      <c r="CQ73" s="28"/>
      <c r="CR73" s="28"/>
      <c r="CS73" s="28"/>
      <c r="CT73" s="28"/>
      <c r="CU73" s="28"/>
      <c r="CV73" s="28"/>
      <c r="CW73" s="28"/>
      <c r="CX73" s="28"/>
      <c r="CY73" s="28"/>
      <c r="CZ73" s="28"/>
      <c r="DA73" s="28"/>
      <c r="DB73" s="28"/>
      <c r="DC73" s="28"/>
      <c r="DD73" s="28"/>
      <c r="DE73" s="28"/>
      <c r="DF73" s="28"/>
      <c r="DG73" s="28"/>
      <c r="DH73" s="28"/>
      <c r="DI73" s="28"/>
      <c r="DJ73" s="28"/>
      <c r="DK73" s="28"/>
      <c r="DL73" s="28"/>
      <c r="DM73" s="28"/>
      <c r="DN73" s="28"/>
      <c r="DO73" s="28"/>
      <c r="DP73" s="28"/>
      <c r="DQ73" s="28"/>
      <c r="DR73" s="28"/>
      <c r="DS73" s="28"/>
      <c r="DT73" s="28"/>
      <c r="DU73" s="28"/>
      <c r="DV73" s="28"/>
      <c r="DW73" s="28"/>
      <c r="DX73" s="28"/>
      <c r="DY73" s="28"/>
      <c r="DZ73" s="28"/>
      <c r="EA73" s="28"/>
      <c r="EB73" s="28"/>
      <c r="EC73" s="28"/>
      <c r="ED73" s="28"/>
      <c r="EE73" s="28"/>
      <c r="EF73" s="28"/>
      <c r="EG73" s="28"/>
      <c r="EH73" s="28"/>
      <c r="EI73" s="28"/>
      <c r="EJ73" s="28"/>
      <c r="EK73" s="28"/>
      <c r="EL73" s="28"/>
      <c r="EM73" s="28"/>
      <c r="EN73" s="28"/>
      <c r="EO73" s="28"/>
      <c r="EP73" s="28"/>
      <c r="EQ73" s="28"/>
      <c r="ER73" s="28"/>
      <c r="ES73" s="28"/>
      <c r="ET73" s="28"/>
      <c r="EU73" s="28"/>
      <c r="EV73" s="28"/>
      <c r="EW73" s="28"/>
      <c r="EX73" s="28"/>
      <c r="EY73" s="28"/>
      <c r="EZ73" s="28"/>
      <c r="FA73" s="28"/>
      <c r="FB73" s="28"/>
      <c r="FC73" s="28"/>
      <c r="FD73" s="28"/>
      <c r="FE73" s="28"/>
      <c r="FF73" s="28"/>
      <c r="FG73" s="28"/>
      <c r="FH73" s="28"/>
      <c r="FI73" s="28"/>
      <c r="FJ73" s="28"/>
    </row>
    <row r="74" spans="1:166" x14ac:dyDescent="0.25">
      <c r="A74" s="28"/>
      <c r="B74" s="24"/>
      <c r="C74" s="24" t="str">
        <f t="shared" si="1"/>
        <v>003006016002000000000000000000000000</v>
      </c>
      <c r="D74" s="25"/>
      <c r="E74" s="25" t="s">
        <v>710</v>
      </c>
      <c r="F74" s="25" t="s">
        <v>715</v>
      </c>
      <c r="G74" s="25" t="s">
        <v>742</v>
      </c>
      <c r="H74" s="25" t="s">
        <v>707</v>
      </c>
      <c r="I74" s="25" t="s">
        <v>697</v>
      </c>
      <c r="J74" s="25" t="s">
        <v>697</v>
      </c>
      <c r="K74" s="25" t="s">
        <v>697</v>
      </c>
      <c r="L74" s="25" t="s">
        <v>697</v>
      </c>
      <c r="M74" s="25" t="s">
        <v>697</v>
      </c>
      <c r="N74" s="25" t="s">
        <v>697</v>
      </c>
      <c r="O74" s="25" t="s">
        <v>697</v>
      </c>
      <c r="P74" s="25" t="s">
        <v>697</v>
      </c>
      <c r="Q74" s="28"/>
      <c r="R74" s="28" t="s">
        <v>704</v>
      </c>
      <c r="S74" s="28" t="s">
        <v>698</v>
      </c>
      <c r="T74" s="28" t="s">
        <v>694</v>
      </c>
      <c r="U74" s="28" t="s">
        <v>922</v>
      </c>
      <c r="V74" s="28" t="s">
        <v>4123</v>
      </c>
      <c r="W74" s="24" t="s">
        <v>905</v>
      </c>
      <c r="X74" s="24"/>
      <c r="Y74" s="24"/>
      <c r="Z74" s="24"/>
      <c r="AA74" s="28" t="s">
        <v>3608</v>
      </c>
      <c r="AB74" s="24"/>
      <c r="AC74" s="24"/>
      <c r="AD74" s="24"/>
      <c r="AE74" s="24"/>
      <c r="AF74" s="24"/>
      <c r="AG74" s="24"/>
      <c r="AH74" s="24"/>
      <c r="AI74" s="28" t="s">
        <v>4175</v>
      </c>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c r="DV74" s="28"/>
      <c r="DW74" s="28"/>
      <c r="DX74" s="28"/>
      <c r="DY74" s="28"/>
      <c r="DZ74" s="28"/>
      <c r="EA74" s="28"/>
      <c r="EB74" s="28"/>
      <c r="EC74" s="28"/>
      <c r="ED74" s="28"/>
      <c r="EE74" s="28"/>
      <c r="EF74" s="28"/>
      <c r="EG74" s="28"/>
      <c r="EH74" s="28"/>
      <c r="EI74" s="28"/>
      <c r="EJ74" s="28"/>
      <c r="EK74" s="28"/>
      <c r="EL74" s="28"/>
      <c r="EM74" s="28"/>
      <c r="EN74" s="28"/>
      <c r="EO74" s="28"/>
      <c r="EP74" s="28"/>
      <c r="EQ74" s="28"/>
      <c r="ER74" s="28"/>
      <c r="ES74" s="28"/>
      <c r="ET74" s="28"/>
      <c r="EU74" s="28"/>
      <c r="EV74" s="28"/>
      <c r="EW74" s="28"/>
      <c r="EX74" s="28"/>
      <c r="EY74" s="28"/>
      <c r="EZ74" s="28"/>
      <c r="FA74" s="28"/>
      <c r="FB74" s="28"/>
      <c r="FC74" s="28"/>
      <c r="FD74" s="28"/>
      <c r="FE74" s="28"/>
      <c r="FF74" s="28"/>
      <c r="FG74" s="28"/>
      <c r="FH74" s="28"/>
      <c r="FI74" s="28"/>
      <c r="FJ74" s="28"/>
    </row>
    <row r="75" spans="1:166" x14ac:dyDescent="0.25">
      <c r="A75" s="28"/>
      <c r="B75" s="24"/>
      <c r="C75" s="24" t="str">
        <f t="shared" si="1"/>
        <v>003006017000000000000000000000000000</v>
      </c>
      <c r="D75" s="25"/>
      <c r="E75" s="25" t="s">
        <v>710</v>
      </c>
      <c r="F75" s="25" t="s">
        <v>715</v>
      </c>
      <c r="G75" s="25" t="s">
        <v>743</v>
      </c>
      <c r="H75" s="25" t="s">
        <v>697</v>
      </c>
      <c r="I75" s="25" t="s">
        <v>697</v>
      </c>
      <c r="J75" s="25" t="s">
        <v>697</v>
      </c>
      <c r="K75" s="25" t="s">
        <v>697</v>
      </c>
      <c r="L75" s="25" t="s">
        <v>697</v>
      </c>
      <c r="M75" s="25" t="s">
        <v>697</v>
      </c>
      <c r="N75" s="25" t="s">
        <v>697</v>
      </c>
      <c r="O75" s="25" t="s">
        <v>697</v>
      </c>
      <c r="P75" s="25" t="s">
        <v>697</v>
      </c>
      <c r="Q75" s="28"/>
      <c r="R75" s="28" t="s">
        <v>698</v>
      </c>
      <c r="S75" s="28" t="s">
        <v>698</v>
      </c>
      <c r="T75" s="28" t="s">
        <v>694</v>
      </c>
      <c r="U75" s="28" t="s">
        <v>922</v>
      </c>
      <c r="V75" s="28" t="s">
        <v>4123</v>
      </c>
      <c r="W75" s="24" t="s">
        <v>905</v>
      </c>
      <c r="X75" s="24"/>
      <c r="Y75" s="24"/>
      <c r="Z75" s="24" t="s">
        <v>4176</v>
      </c>
      <c r="AA75" s="28"/>
      <c r="AB75" s="24"/>
      <c r="AC75" s="24"/>
      <c r="AD75" s="24"/>
      <c r="AE75" s="24"/>
      <c r="AF75" s="24"/>
      <c r="AG75" s="24"/>
      <c r="AH75" s="24"/>
      <c r="AI75" s="28" t="s">
        <v>4177</v>
      </c>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c r="DE75" s="28"/>
      <c r="DF75" s="28"/>
      <c r="DG75" s="28"/>
      <c r="DH75" s="28"/>
      <c r="DI75" s="28"/>
      <c r="DJ75" s="28"/>
      <c r="DK75" s="28"/>
      <c r="DL75" s="28"/>
      <c r="DM75" s="28"/>
      <c r="DN75" s="28"/>
      <c r="DO75" s="28"/>
      <c r="DP75" s="28"/>
      <c r="DQ75" s="28"/>
      <c r="DR75" s="28"/>
      <c r="DS75" s="28"/>
      <c r="DT75" s="28"/>
      <c r="DU75" s="28"/>
      <c r="DV75" s="28"/>
      <c r="DW75" s="28"/>
      <c r="DX75" s="28"/>
      <c r="DY75" s="28"/>
      <c r="DZ75" s="28"/>
      <c r="EA75" s="28"/>
      <c r="EB75" s="28"/>
      <c r="EC75" s="28"/>
      <c r="ED75" s="28"/>
      <c r="EE75" s="28"/>
      <c r="EF75" s="28"/>
      <c r="EG75" s="28"/>
      <c r="EH75" s="28"/>
      <c r="EI75" s="28"/>
      <c r="EJ75" s="28"/>
      <c r="EK75" s="28"/>
      <c r="EL75" s="28"/>
      <c r="EM75" s="28"/>
      <c r="EN75" s="28"/>
      <c r="EO75" s="28"/>
      <c r="EP75" s="28"/>
      <c r="EQ75" s="28"/>
      <c r="ER75" s="28"/>
      <c r="ES75" s="28"/>
      <c r="ET75" s="28"/>
      <c r="EU75" s="28"/>
      <c r="EV75" s="28"/>
      <c r="EW75" s="28"/>
      <c r="EX75" s="28"/>
      <c r="EY75" s="28"/>
      <c r="EZ75" s="28"/>
      <c r="FA75" s="28"/>
      <c r="FB75" s="28"/>
      <c r="FC75" s="28"/>
      <c r="FD75" s="28"/>
      <c r="FE75" s="28"/>
      <c r="FF75" s="28"/>
      <c r="FG75" s="28"/>
      <c r="FH75" s="28"/>
      <c r="FI75" s="28"/>
      <c r="FJ75" s="28"/>
    </row>
    <row r="76" spans="1:166" x14ac:dyDescent="0.25">
      <c r="A76" s="28"/>
      <c r="B76" s="24"/>
      <c r="C76" s="24" t="str">
        <f t="shared" si="1"/>
        <v>003006017001000000000000000000000000</v>
      </c>
      <c r="D76" s="25"/>
      <c r="E76" s="25" t="s">
        <v>710</v>
      </c>
      <c r="F76" s="25" t="s">
        <v>715</v>
      </c>
      <c r="G76" s="25" t="s">
        <v>743</v>
      </c>
      <c r="H76" s="25" t="s">
        <v>702</v>
      </c>
      <c r="I76" s="25" t="s">
        <v>697</v>
      </c>
      <c r="J76" s="25" t="s">
        <v>697</v>
      </c>
      <c r="K76" s="25" t="s">
        <v>697</v>
      </c>
      <c r="L76" s="25" t="s">
        <v>697</v>
      </c>
      <c r="M76" s="25" t="s">
        <v>697</v>
      </c>
      <c r="N76" s="25" t="s">
        <v>697</v>
      </c>
      <c r="O76" s="25" t="s">
        <v>697</v>
      </c>
      <c r="P76" s="25" t="s">
        <v>697</v>
      </c>
      <c r="Q76" s="28"/>
      <c r="R76" s="28" t="s">
        <v>704</v>
      </c>
      <c r="S76" s="28" t="s">
        <v>698</v>
      </c>
      <c r="T76" s="28" t="s">
        <v>694</v>
      </c>
      <c r="U76" s="28" t="s">
        <v>922</v>
      </c>
      <c r="V76" s="28" t="s">
        <v>4123</v>
      </c>
      <c r="W76" s="24" t="s">
        <v>905</v>
      </c>
      <c r="X76" s="24"/>
      <c r="Y76" s="24"/>
      <c r="Z76" s="24"/>
      <c r="AA76" s="28" t="s">
        <v>4101</v>
      </c>
      <c r="AB76" s="24"/>
      <c r="AC76" s="24"/>
      <c r="AD76" s="24"/>
      <c r="AE76" s="24"/>
      <c r="AF76" s="24"/>
      <c r="AG76" s="24"/>
      <c r="AH76" s="24"/>
      <c r="AI76" s="28" t="s">
        <v>4178</v>
      </c>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8"/>
      <c r="FH76" s="28"/>
      <c r="FI76" s="28"/>
      <c r="FJ76" s="28"/>
    </row>
    <row r="77" spans="1:166" x14ac:dyDescent="0.25">
      <c r="A77" s="28"/>
      <c r="B77" s="24"/>
      <c r="C77" s="24" t="str">
        <f t="shared" si="1"/>
        <v>003006017002000000000000000000000000</v>
      </c>
      <c r="D77" s="25"/>
      <c r="E77" s="25" t="s">
        <v>710</v>
      </c>
      <c r="F77" s="25" t="s">
        <v>715</v>
      </c>
      <c r="G77" s="25" t="s">
        <v>743</v>
      </c>
      <c r="H77" s="25" t="s">
        <v>707</v>
      </c>
      <c r="I77" s="25" t="s">
        <v>697</v>
      </c>
      <c r="J77" s="25" t="s">
        <v>697</v>
      </c>
      <c r="K77" s="25" t="s">
        <v>697</v>
      </c>
      <c r="L77" s="25" t="s">
        <v>697</v>
      </c>
      <c r="M77" s="25" t="s">
        <v>697</v>
      </c>
      <c r="N77" s="25" t="s">
        <v>697</v>
      </c>
      <c r="O77" s="25" t="s">
        <v>697</v>
      </c>
      <c r="P77" s="25" t="s">
        <v>697</v>
      </c>
      <c r="Q77" s="28"/>
      <c r="R77" s="28" t="s">
        <v>704</v>
      </c>
      <c r="S77" s="28" t="s">
        <v>698</v>
      </c>
      <c r="T77" s="28" t="s">
        <v>694</v>
      </c>
      <c r="U77" s="28" t="s">
        <v>922</v>
      </c>
      <c r="V77" s="28" t="s">
        <v>4123</v>
      </c>
      <c r="W77" s="24" t="s">
        <v>905</v>
      </c>
      <c r="X77" s="24"/>
      <c r="Y77" s="24"/>
      <c r="Z77" s="24"/>
      <c r="AA77" s="28" t="s">
        <v>3608</v>
      </c>
      <c r="AB77" s="24"/>
      <c r="AC77" s="24"/>
      <c r="AD77" s="24"/>
      <c r="AE77" s="24"/>
      <c r="AF77" s="24"/>
      <c r="AG77" s="24"/>
      <c r="AH77" s="24"/>
      <c r="AI77" s="28" t="s">
        <v>4179</v>
      </c>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c r="CH77" s="28"/>
      <c r="CI77" s="28"/>
      <c r="CJ77" s="28"/>
      <c r="CK77" s="28"/>
      <c r="CL77" s="28"/>
      <c r="CM77" s="28"/>
      <c r="CN77" s="28"/>
      <c r="CO77" s="28"/>
      <c r="CP77" s="28"/>
      <c r="CQ77" s="28"/>
      <c r="CR77" s="28"/>
      <c r="CS77" s="28"/>
      <c r="CT77" s="28"/>
      <c r="CU77" s="28"/>
      <c r="CV77" s="28"/>
      <c r="CW77" s="28"/>
      <c r="CX77" s="28"/>
      <c r="CY77" s="28"/>
      <c r="CZ77" s="28"/>
      <c r="DA77" s="28"/>
      <c r="DB77" s="28"/>
      <c r="DC77" s="28"/>
      <c r="DD77" s="28"/>
      <c r="DE77" s="28"/>
      <c r="DF77" s="28"/>
      <c r="DG77" s="28"/>
      <c r="DH77" s="28"/>
      <c r="DI77" s="28"/>
      <c r="DJ77" s="28"/>
      <c r="DK77" s="28"/>
      <c r="DL77" s="28"/>
      <c r="DM77" s="28"/>
      <c r="DN77" s="28"/>
      <c r="DO77" s="28"/>
      <c r="DP77" s="28"/>
      <c r="DQ77" s="28"/>
      <c r="DR77" s="28"/>
      <c r="DS77" s="28"/>
      <c r="DT77" s="28"/>
      <c r="DU77" s="28"/>
      <c r="DV77" s="28"/>
      <c r="DW77" s="28"/>
      <c r="DX77" s="28"/>
      <c r="DY77" s="28"/>
      <c r="DZ77" s="28"/>
      <c r="EA77" s="28"/>
      <c r="EB77" s="28"/>
      <c r="EC77" s="28"/>
      <c r="ED77" s="28"/>
      <c r="EE77" s="28"/>
      <c r="EF77" s="28"/>
      <c r="EG77" s="28"/>
      <c r="EH77" s="28"/>
      <c r="EI77" s="28"/>
      <c r="EJ77" s="28"/>
      <c r="EK77" s="28"/>
      <c r="EL77" s="28"/>
      <c r="EM77" s="28"/>
      <c r="EN77" s="28"/>
      <c r="EO77" s="28"/>
      <c r="EP77" s="28"/>
      <c r="EQ77" s="28"/>
      <c r="ER77" s="28"/>
      <c r="ES77" s="28"/>
      <c r="ET77" s="28"/>
      <c r="EU77" s="28"/>
      <c r="EV77" s="28"/>
      <c r="EW77" s="28"/>
      <c r="EX77" s="28"/>
      <c r="EY77" s="28"/>
      <c r="EZ77" s="28"/>
      <c r="FA77" s="28"/>
      <c r="FB77" s="28"/>
      <c r="FC77" s="28"/>
      <c r="FD77" s="28"/>
      <c r="FE77" s="28"/>
      <c r="FF77" s="28"/>
      <c r="FG77" s="28"/>
      <c r="FH77" s="28"/>
      <c r="FI77" s="28"/>
      <c r="FJ77" s="28"/>
    </row>
    <row r="78" spans="1:166" x14ac:dyDescent="0.25">
      <c r="A78" s="20"/>
      <c r="B78" s="27" t="s">
        <v>694</v>
      </c>
      <c r="C78" s="27" t="str">
        <f t="shared" si="1"/>
        <v>IZ004000000000000000000000000000000000</v>
      </c>
      <c r="D78" s="23" t="s">
        <v>4088</v>
      </c>
      <c r="E78" s="23" t="s">
        <v>711</v>
      </c>
      <c r="F78" s="23" t="s">
        <v>697</v>
      </c>
      <c r="G78" s="23" t="s">
        <v>697</v>
      </c>
      <c r="H78" s="23" t="s">
        <v>697</v>
      </c>
      <c r="I78" s="23" t="s">
        <v>697</v>
      </c>
      <c r="J78" s="23" t="s">
        <v>697</v>
      </c>
      <c r="K78" s="23" t="s">
        <v>697</v>
      </c>
      <c r="L78" s="23" t="s">
        <v>697</v>
      </c>
      <c r="M78" s="23" t="s">
        <v>697</v>
      </c>
      <c r="N78" s="23" t="s">
        <v>697</v>
      </c>
      <c r="O78" s="23" t="s">
        <v>697</v>
      </c>
      <c r="P78" s="23" t="s">
        <v>697</v>
      </c>
      <c r="Q78" s="27">
        <v>0</v>
      </c>
      <c r="R78" s="27" t="s">
        <v>698</v>
      </c>
      <c r="S78" s="27" t="s">
        <v>698</v>
      </c>
      <c r="T78" s="27" t="s">
        <v>694</v>
      </c>
      <c r="U78" s="27" t="s">
        <v>922</v>
      </c>
      <c r="V78" s="20" t="s">
        <v>4180</v>
      </c>
      <c r="W78" s="20" t="s">
        <v>905</v>
      </c>
      <c r="X78" s="20" t="s">
        <v>4181</v>
      </c>
      <c r="Y78" s="20"/>
      <c r="Z78" s="20"/>
      <c r="AA78" s="20"/>
      <c r="AB78" s="20"/>
      <c r="AC78" s="20"/>
      <c r="AD78" s="20"/>
      <c r="AE78" s="20"/>
      <c r="AF78" s="20"/>
      <c r="AG78" s="20"/>
      <c r="AH78" s="20"/>
      <c r="AI78" s="27" t="s">
        <v>4182</v>
      </c>
      <c r="AJ78" s="27" t="s">
        <v>694</v>
      </c>
      <c r="AK78" s="27" t="s">
        <v>694</v>
      </c>
      <c r="AL78" s="27" t="s">
        <v>694</v>
      </c>
      <c r="AM78" s="27" t="s">
        <v>694</v>
      </c>
      <c r="AN78" s="27" t="s">
        <v>694</v>
      </c>
      <c r="AO78" s="27" t="s">
        <v>694</v>
      </c>
      <c r="AP78" s="27" t="s">
        <v>694</v>
      </c>
      <c r="AQ78" s="27" t="s">
        <v>694</v>
      </c>
      <c r="AR78" s="27" t="s">
        <v>694</v>
      </c>
      <c r="AS78" s="27" t="s">
        <v>694</v>
      </c>
      <c r="AT78" s="27" t="s">
        <v>694</v>
      </c>
      <c r="AU78" s="27" t="s">
        <v>694</v>
      </c>
      <c r="AV78" s="27" t="s">
        <v>694</v>
      </c>
      <c r="AW78" s="27" t="s">
        <v>694</v>
      </c>
      <c r="AX78" s="27" t="s">
        <v>694</v>
      </c>
      <c r="AY78" s="27" t="s">
        <v>694</v>
      </c>
      <c r="AZ78" s="27" t="s">
        <v>694</v>
      </c>
      <c r="BA78" s="27" t="s">
        <v>694</v>
      </c>
      <c r="BB78" s="27" t="s">
        <v>694</v>
      </c>
      <c r="BC78" s="27" t="s">
        <v>694</v>
      </c>
      <c r="BD78" s="27" t="s">
        <v>694</v>
      </c>
      <c r="BE78" s="27" t="s">
        <v>694</v>
      </c>
      <c r="BF78" s="27" t="s">
        <v>694</v>
      </c>
      <c r="BG78" s="27" t="s">
        <v>694</v>
      </c>
      <c r="BH78" s="27" t="s">
        <v>694</v>
      </c>
      <c r="BI78" s="27" t="s">
        <v>694</v>
      </c>
      <c r="BJ78" s="27" t="s">
        <v>694</v>
      </c>
      <c r="BK78" s="27" t="s">
        <v>694</v>
      </c>
      <c r="BL78" s="27" t="s">
        <v>694</v>
      </c>
      <c r="BM78" s="27" t="s">
        <v>694</v>
      </c>
      <c r="BN78" s="27" t="s">
        <v>694</v>
      </c>
      <c r="BO78" s="27" t="s">
        <v>694</v>
      </c>
      <c r="BP78" s="27" t="s">
        <v>694</v>
      </c>
      <c r="BQ78" s="27" t="s">
        <v>694</v>
      </c>
      <c r="BR78" s="27" t="s">
        <v>694</v>
      </c>
      <c r="BS78" s="27" t="s">
        <v>694</v>
      </c>
      <c r="BT78" s="27" t="s">
        <v>694</v>
      </c>
      <c r="BU78" s="27" t="s">
        <v>694</v>
      </c>
      <c r="BV78" s="27" t="s">
        <v>694</v>
      </c>
      <c r="BW78" s="27" t="s">
        <v>694</v>
      </c>
      <c r="BX78" s="27" t="s">
        <v>694</v>
      </c>
      <c r="BY78" s="27" t="s">
        <v>694</v>
      </c>
      <c r="BZ78" s="27" t="s">
        <v>694</v>
      </c>
      <c r="CA78" s="27" t="s">
        <v>694</v>
      </c>
      <c r="CB78" s="27" t="s">
        <v>694</v>
      </c>
      <c r="CC78" s="27" t="s">
        <v>694</v>
      </c>
      <c r="CD78" s="27" t="s">
        <v>694</v>
      </c>
      <c r="CE78" s="27" t="s">
        <v>694</v>
      </c>
      <c r="CF78" s="27" t="s">
        <v>694</v>
      </c>
      <c r="CG78" s="27" t="s">
        <v>694</v>
      </c>
      <c r="CH78" s="27" t="s">
        <v>694</v>
      </c>
      <c r="CI78" s="27" t="s">
        <v>694</v>
      </c>
      <c r="CJ78" s="27" t="s">
        <v>694</v>
      </c>
      <c r="CK78" s="27" t="s">
        <v>694</v>
      </c>
      <c r="CL78" s="27" t="s">
        <v>694</v>
      </c>
      <c r="CM78" s="27" t="s">
        <v>694</v>
      </c>
      <c r="CN78" s="27" t="s">
        <v>694</v>
      </c>
      <c r="CO78" s="27" t="s">
        <v>694</v>
      </c>
      <c r="CP78" s="27" t="s">
        <v>694</v>
      </c>
      <c r="CQ78" s="27" t="s">
        <v>694</v>
      </c>
      <c r="CR78" s="27" t="s">
        <v>694</v>
      </c>
      <c r="CS78" s="27" t="s">
        <v>694</v>
      </c>
      <c r="CT78" s="27" t="s">
        <v>694</v>
      </c>
      <c r="CU78" s="27" t="s">
        <v>694</v>
      </c>
      <c r="CV78" s="27" t="s">
        <v>694</v>
      </c>
      <c r="CW78" s="27" t="s">
        <v>694</v>
      </c>
      <c r="CX78" s="27" t="s">
        <v>694</v>
      </c>
      <c r="CY78" s="27" t="s">
        <v>694</v>
      </c>
      <c r="CZ78" s="27" t="s">
        <v>694</v>
      </c>
      <c r="DA78" s="27" t="s">
        <v>694</v>
      </c>
      <c r="DB78" s="27" t="s">
        <v>694</v>
      </c>
      <c r="DC78" s="27" t="s">
        <v>694</v>
      </c>
      <c r="DD78" s="27" t="s">
        <v>694</v>
      </c>
      <c r="DE78" s="27" t="s">
        <v>694</v>
      </c>
      <c r="DF78" s="27" t="s">
        <v>694</v>
      </c>
      <c r="DG78" s="27" t="s">
        <v>694</v>
      </c>
      <c r="DH78" s="27" t="s">
        <v>694</v>
      </c>
      <c r="DI78" s="27" t="s">
        <v>694</v>
      </c>
      <c r="DJ78" s="27" t="s">
        <v>694</v>
      </c>
      <c r="DK78" s="27" t="s">
        <v>694</v>
      </c>
      <c r="DL78" s="27" t="s">
        <v>694</v>
      </c>
      <c r="DM78" s="27" t="s">
        <v>694</v>
      </c>
      <c r="DN78" s="27" t="s">
        <v>694</v>
      </c>
      <c r="DO78" s="27" t="s">
        <v>694</v>
      </c>
      <c r="DP78" s="27" t="s">
        <v>694</v>
      </c>
      <c r="DQ78" s="27" t="s">
        <v>694</v>
      </c>
      <c r="DR78" s="27" t="s">
        <v>694</v>
      </c>
      <c r="DS78" s="27" t="s">
        <v>694</v>
      </c>
      <c r="DT78" s="27" t="s">
        <v>694</v>
      </c>
      <c r="DU78" s="27" t="s">
        <v>694</v>
      </c>
      <c r="DV78" s="27" t="s">
        <v>694</v>
      </c>
      <c r="DW78" s="27" t="s">
        <v>694</v>
      </c>
      <c r="DX78" s="27" t="s">
        <v>694</v>
      </c>
      <c r="DY78" s="27" t="s">
        <v>694</v>
      </c>
      <c r="DZ78" s="27" t="s">
        <v>694</v>
      </c>
      <c r="EA78" s="27" t="s">
        <v>694</v>
      </c>
      <c r="EB78" s="27" t="s">
        <v>694</v>
      </c>
      <c r="EC78" s="27" t="s">
        <v>694</v>
      </c>
      <c r="ED78" s="27" t="s">
        <v>694</v>
      </c>
      <c r="EE78" s="27" t="s">
        <v>694</v>
      </c>
      <c r="EF78" s="27" t="s">
        <v>694</v>
      </c>
      <c r="EG78" s="27" t="s">
        <v>694</v>
      </c>
      <c r="EH78" s="27" t="s">
        <v>694</v>
      </c>
      <c r="EI78" s="27" t="s">
        <v>694</v>
      </c>
      <c r="EJ78" s="27" t="s">
        <v>694</v>
      </c>
      <c r="EK78" s="27" t="s">
        <v>694</v>
      </c>
      <c r="EL78" s="27" t="s">
        <v>694</v>
      </c>
      <c r="EM78" s="27" t="s">
        <v>694</v>
      </c>
      <c r="EN78" s="27" t="s">
        <v>694</v>
      </c>
      <c r="EO78" s="27" t="s">
        <v>694</v>
      </c>
      <c r="EP78" s="27" t="s">
        <v>694</v>
      </c>
      <c r="EQ78" s="27" t="s">
        <v>694</v>
      </c>
      <c r="ER78" s="27" t="s">
        <v>694</v>
      </c>
      <c r="ES78" s="27" t="s">
        <v>694</v>
      </c>
      <c r="ET78" s="27" t="s">
        <v>694</v>
      </c>
      <c r="EU78" s="27" t="s">
        <v>694</v>
      </c>
      <c r="EV78" s="27" t="s">
        <v>694</v>
      </c>
      <c r="EW78" s="27" t="s">
        <v>698</v>
      </c>
      <c r="EX78" s="27" t="s">
        <v>698</v>
      </c>
      <c r="EY78" s="27" t="s">
        <v>698</v>
      </c>
      <c r="EZ78" s="27" t="s">
        <v>698</v>
      </c>
      <c r="FA78" s="27" t="s">
        <v>694</v>
      </c>
      <c r="FB78" s="27"/>
      <c r="FC78" s="27"/>
      <c r="FD78" s="27"/>
      <c r="FE78" s="27"/>
      <c r="FF78" s="27"/>
      <c r="FG78" s="27"/>
      <c r="FH78" s="27"/>
      <c r="FI78" s="27"/>
      <c r="FJ78" s="27"/>
    </row>
    <row r="79" spans="1:166" x14ac:dyDescent="0.25">
      <c r="A79" s="20"/>
      <c r="B79" s="27" t="s">
        <v>694</v>
      </c>
      <c r="C79" s="27" t="str">
        <f t="shared" si="1"/>
        <v>IZ004001000000000000000000000000000000</v>
      </c>
      <c r="D79" s="23" t="s">
        <v>4088</v>
      </c>
      <c r="E79" s="23" t="s">
        <v>711</v>
      </c>
      <c r="F79" s="23" t="s">
        <v>702</v>
      </c>
      <c r="G79" s="23" t="s">
        <v>697</v>
      </c>
      <c r="H79" s="23" t="s">
        <v>697</v>
      </c>
      <c r="I79" s="23" t="s">
        <v>697</v>
      </c>
      <c r="J79" s="23" t="s">
        <v>697</v>
      </c>
      <c r="K79" s="23" t="s">
        <v>697</v>
      </c>
      <c r="L79" s="23" t="s">
        <v>697</v>
      </c>
      <c r="M79" s="23" t="s">
        <v>697</v>
      </c>
      <c r="N79" s="23" t="s">
        <v>697</v>
      </c>
      <c r="O79" s="23" t="s">
        <v>697</v>
      </c>
      <c r="P79" s="23" t="s">
        <v>697</v>
      </c>
      <c r="Q79" s="27">
        <v>0</v>
      </c>
      <c r="R79" s="27" t="s">
        <v>698</v>
      </c>
      <c r="S79" s="27" t="s">
        <v>698</v>
      </c>
      <c r="T79" s="27" t="s">
        <v>694</v>
      </c>
      <c r="U79" s="27" t="s">
        <v>922</v>
      </c>
      <c r="V79" s="20" t="s">
        <v>4183</v>
      </c>
      <c r="W79" s="20" t="s">
        <v>905</v>
      </c>
      <c r="X79" s="20"/>
      <c r="Y79" s="20" t="s">
        <v>1521</v>
      </c>
      <c r="Z79" s="20"/>
      <c r="AA79" s="20"/>
      <c r="AB79" s="20"/>
      <c r="AC79" s="20"/>
      <c r="AD79" s="20"/>
      <c r="AE79" s="20"/>
      <c r="AF79" s="20"/>
      <c r="AG79" s="20"/>
      <c r="AH79" s="20"/>
      <c r="AI79" s="27" t="s">
        <v>4184</v>
      </c>
      <c r="AJ79" s="27" t="s">
        <v>694</v>
      </c>
      <c r="AK79" s="27" t="s">
        <v>694</v>
      </c>
      <c r="AL79" s="27" t="s">
        <v>694</v>
      </c>
      <c r="AM79" s="27" t="s">
        <v>694</v>
      </c>
      <c r="AN79" s="27" t="s">
        <v>694</v>
      </c>
      <c r="AO79" s="27" t="s">
        <v>694</v>
      </c>
      <c r="AP79" s="27" t="s">
        <v>694</v>
      </c>
      <c r="AQ79" s="27" t="s">
        <v>694</v>
      </c>
      <c r="AR79" s="27" t="s">
        <v>694</v>
      </c>
      <c r="AS79" s="27" t="s">
        <v>694</v>
      </c>
      <c r="AT79" s="27" t="s">
        <v>694</v>
      </c>
      <c r="AU79" s="27" t="s">
        <v>694</v>
      </c>
      <c r="AV79" s="27" t="s">
        <v>694</v>
      </c>
      <c r="AW79" s="27" t="s">
        <v>694</v>
      </c>
      <c r="AX79" s="27" t="s">
        <v>694</v>
      </c>
      <c r="AY79" s="27" t="s">
        <v>694</v>
      </c>
      <c r="AZ79" s="27" t="s">
        <v>694</v>
      </c>
      <c r="BA79" s="27" t="s">
        <v>694</v>
      </c>
      <c r="BB79" s="27" t="s">
        <v>694</v>
      </c>
      <c r="BC79" s="27" t="s">
        <v>694</v>
      </c>
      <c r="BD79" s="27" t="s">
        <v>694</v>
      </c>
      <c r="BE79" s="27" t="s">
        <v>694</v>
      </c>
      <c r="BF79" s="27" t="s">
        <v>694</v>
      </c>
      <c r="BG79" s="27" t="s">
        <v>694</v>
      </c>
      <c r="BH79" s="27" t="s">
        <v>694</v>
      </c>
      <c r="BI79" s="27" t="s">
        <v>694</v>
      </c>
      <c r="BJ79" s="27" t="s">
        <v>694</v>
      </c>
      <c r="BK79" s="27" t="s">
        <v>694</v>
      </c>
      <c r="BL79" s="27" t="s">
        <v>694</v>
      </c>
      <c r="BM79" s="27" t="s">
        <v>694</v>
      </c>
      <c r="BN79" s="27" t="s">
        <v>694</v>
      </c>
      <c r="BO79" s="27" t="s">
        <v>694</v>
      </c>
      <c r="BP79" s="27" t="s">
        <v>694</v>
      </c>
      <c r="BQ79" s="27" t="s">
        <v>694</v>
      </c>
      <c r="BR79" s="27" t="s">
        <v>694</v>
      </c>
      <c r="BS79" s="27" t="s">
        <v>694</v>
      </c>
      <c r="BT79" s="27" t="s">
        <v>694</v>
      </c>
      <c r="BU79" s="27" t="s">
        <v>694</v>
      </c>
      <c r="BV79" s="27" t="s">
        <v>694</v>
      </c>
      <c r="BW79" s="27" t="s">
        <v>694</v>
      </c>
      <c r="BX79" s="27" t="s">
        <v>694</v>
      </c>
      <c r="BY79" s="27" t="s">
        <v>694</v>
      </c>
      <c r="BZ79" s="27" t="s">
        <v>694</v>
      </c>
      <c r="CA79" s="27" t="s">
        <v>694</v>
      </c>
      <c r="CB79" s="27" t="s">
        <v>694</v>
      </c>
      <c r="CC79" s="27" t="s">
        <v>694</v>
      </c>
      <c r="CD79" s="27" t="s">
        <v>694</v>
      </c>
      <c r="CE79" s="27" t="s">
        <v>694</v>
      </c>
      <c r="CF79" s="27" t="s">
        <v>694</v>
      </c>
      <c r="CG79" s="27" t="s">
        <v>694</v>
      </c>
      <c r="CH79" s="27" t="s">
        <v>694</v>
      </c>
      <c r="CI79" s="27" t="s">
        <v>694</v>
      </c>
      <c r="CJ79" s="27" t="s">
        <v>694</v>
      </c>
      <c r="CK79" s="27" t="s">
        <v>694</v>
      </c>
      <c r="CL79" s="27" t="s">
        <v>694</v>
      </c>
      <c r="CM79" s="27" t="s">
        <v>694</v>
      </c>
      <c r="CN79" s="27" t="s">
        <v>694</v>
      </c>
      <c r="CO79" s="27" t="s">
        <v>694</v>
      </c>
      <c r="CP79" s="27" t="s">
        <v>694</v>
      </c>
      <c r="CQ79" s="27" t="s">
        <v>694</v>
      </c>
      <c r="CR79" s="27" t="s">
        <v>694</v>
      </c>
      <c r="CS79" s="27" t="s">
        <v>694</v>
      </c>
      <c r="CT79" s="27" t="s">
        <v>694</v>
      </c>
      <c r="CU79" s="27" t="s">
        <v>694</v>
      </c>
      <c r="CV79" s="27" t="s">
        <v>694</v>
      </c>
      <c r="CW79" s="27" t="s">
        <v>694</v>
      </c>
      <c r="CX79" s="27" t="s">
        <v>694</v>
      </c>
      <c r="CY79" s="27" t="s">
        <v>694</v>
      </c>
      <c r="CZ79" s="27" t="s">
        <v>694</v>
      </c>
      <c r="DA79" s="27" t="s">
        <v>694</v>
      </c>
      <c r="DB79" s="27" t="s">
        <v>694</v>
      </c>
      <c r="DC79" s="27" t="s">
        <v>694</v>
      </c>
      <c r="DD79" s="27" t="s">
        <v>694</v>
      </c>
      <c r="DE79" s="27" t="s">
        <v>694</v>
      </c>
      <c r="DF79" s="27" t="s">
        <v>694</v>
      </c>
      <c r="DG79" s="27" t="s">
        <v>694</v>
      </c>
      <c r="DH79" s="27" t="s">
        <v>694</v>
      </c>
      <c r="DI79" s="27" t="s">
        <v>694</v>
      </c>
      <c r="DJ79" s="27" t="s">
        <v>694</v>
      </c>
      <c r="DK79" s="27" t="s">
        <v>694</v>
      </c>
      <c r="DL79" s="27" t="s">
        <v>694</v>
      </c>
      <c r="DM79" s="27" t="s">
        <v>694</v>
      </c>
      <c r="DN79" s="27" t="s">
        <v>694</v>
      </c>
      <c r="DO79" s="27" t="s">
        <v>694</v>
      </c>
      <c r="DP79" s="27" t="s">
        <v>694</v>
      </c>
      <c r="DQ79" s="27" t="s">
        <v>694</v>
      </c>
      <c r="DR79" s="27" t="s">
        <v>694</v>
      </c>
      <c r="DS79" s="27" t="s">
        <v>694</v>
      </c>
      <c r="DT79" s="27" t="s">
        <v>694</v>
      </c>
      <c r="DU79" s="27" t="s">
        <v>694</v>
      </c>
      <c r="DV79" s="27" t="s">
        <v>694</v>
      </c>
      <c r="DW79" s="27" t="s">
        <v>694</v>
      </c>
      <c r="DX79" s="27" t="s">
        <v>694</v>
      </c>
      <c r="DY79" s="27" t="s">
        <v>694</v>
      </c>
      <c r="DZ79" s="27" t="s">
        <v>694</v>
      </c>
      <c r="EA79" s="27" t="s">
        <v>694</v>
      </c>
      <c r="EB79" s="27" t="s">
        <v>694</v>
      </c>
      <c r="EC79" s="27" t="s">
        <v>694</v>
      </c>
      <c r="ED79" s="27" t="s">
        <v>694</v>
      </c>
      <c r="EE79" s="27" t="s">
        <v>694</v>
      </c>
      <c r="EF79" s="27" t="s">
        <v>694</v>
      </c>
      <c r="EG79" s="27" t="s">
        <v>694</v>
      </c>
      <c r="EH79" s="27" t="s">
        <v>694</v>
      </c>
      <c r="EI79" s="27" t="s">
        <v>694</v>
      </c>
      <c r="EJ79" s="27" t="s">
        <v>694</v>
      </c>
      <c r="EK79" s="27" t="s">
        <v>694</v>
      </c>
      <c r="EL79" s="27" t="s">
        <v>694</v>
      </c>
      <c r="EM79" s="27" t="s">
        <v>694</v>
      </c>
      <c r="EN79" s="27" t="s">
        <v>694</v>
      </c>
      <c r="EO79" s="27" t="s">
        <v>694</v>
      </c>
      <c r="EP79" s="27" t="s">
        <v>694</v>
      </c>
      <c r="EQ79" s="27" t="s">
        <v>694</v>
      </c>
      <c r="ER79" s="27" t="s">
        <v>694</v>
      </c>
      <c r="ES79" s="27" t="s">
        <v>694</v>
      </c>
      <c r="ET79" s="27" t="s">
        <v>694</v>
      </c>
      <c r="EU79" s="27" t="s">
        <v>694</v>
      </c>
      <c r="EV79" s="27" t="s">
        <v>694</v>
      </c>
      <c r="EW79" s="27" t="s">
        <v>698</v>
      </c>
      <c r="EX79" s="27" t="s">
        <v>698</v>
      </c>
      <c r="EY79" s="27" t="s">
        <v>698</v>
      </c>
      <c r="EZ79" s="27" t="s">
        <v>698</v>
      </c>
      <c r="FA79" s="27" t="s">
        <v>694</v>
      </c>
      <c r="FB79" s="27"/>
      <c r="FC79" s="27"/>
      <c r="FD79" s="27"/>
      <c r="FE79" s="27"/>
      <c r="FF79" s="27"/>
      <c r="FG79" s="27"/>
      <c r="FH79" s="27"/>
      <c r="FI79" s="27"/>
      <c r="FJ79" s="27"/>
    </row>
    <row r="80" spans="1:166" x14ac:dyDescent="0.25">
      <c r="A80" s="20"/>
      <c r="B80" s="20" t="s">
        <v>2599</v>
      </c>
      <c r="C80" s="20" t="str">
        <f t="shared" si="1"/>
        <v>IZ004001001000000000000000000000000000</v>
      </c>
      <c r="D80" s="23" t="s">
        <v>4088</v>
      </c>
      <c r="E80" s="23" t="s">
        <v>711</v>
      </c>
      <c r="F80" s="23" t="s">
        <v>702</v>
      </c>
      <c r="G80" s="23" t="s">
        <v>702</v>
      </c>
      <c r="H80" s="23" t="s">
        <v>697</v>
      </c>
      <c r="I80" s="23" t="s">
        <v>697</v>
      </c>
      <c r="J80" s="23" t="s">
        <v>697</v>
      </c>
      <c r="K80" s="23" t="s">
        <v>697</v>
      </c>
      <c r="L80" s="23" t="s">
        <v>697</v>
      </c>
      <c r="M80" s="23" t="s">
        <v>697</v>
      </c>
      <c r="N80" s="23" t="s">
        <v>697</v>
      </c>
      <c r="O80" s="23" t="s">
        <v>697</v>
      </c>
      <c r="P80" s="23" t="s">
        <v>697</v>
      </c>
      <c r="Q80" s="27">
        <v>0</v>
      </c>
      <c r="R80" s="27" t="s">
        <v>704</v>
      </c>
      <c r="S80" s="27" t="s">
        <v>698</v>
      </c>
      <c r="T80" s="27" t="s">
        <v>694</v>
      </c>
      <c r="U80" s="27" t="s">
        <v>922</v>
      </c>
      <c r="V80" s="20" t="s">
        <v>4183</v>
      </c>
      <c r="W80" s="20" t="s">
        <v>905</v>
      </c>
      <c r="X80" s="20"/>
      <c r="Y80" s="20"/>
      <c r="Z80" s="20" t="s">
        <v>4101</v>
      </c>
      <c r="AA80" s="20"/>
      <c r="AB80" s="20"/>
      <c r="AC80" s="20"/>
      <c r="AD80" s="20"/>
      <c r="AE80" s="20"/>
      <c r="AF80" s="20"/>
      <c r="AG80" s="20"/>
      <c r="AH80" s="20"/>
      <c r="AI80" s="27" t="s">
        <v>4185</v>
      </c>
      <c r="AJ80" s="27" t="s">
        <v>698</v>
      </c>
      <c r="AK80" s="27" t="s">
        <v>698</v>
      </c>
      <c r="AL80" s="27" t="s">
        <v>698</v>
      </c>
      <c r="AM80" s="27" t="s">
        <v>698</v>
      </c>
      <c r="AN80" s="27" t="s">
        <v>698</v>
      </c>
      <c r="AO80" s="27" t="s">
        <v>698</v>
      </c>
      <c r="AP80" s="27" t="s">
        <v>698</v>
      </c>
      <c r="AQ80" s="27" t="s">
        <v>698</v>
      </c>
      <c r="AR80" s="27" t="s">
        <v>698</v>
      </c>
      <c r="AS80" s="27" t="s">
        <v>698</v>
      </c>
      <c r="AT80" s="27" t="s">
        <v>698</v>
      </c>
      <c r="AU80" s="27" t="s">
        <v>698</v>
      </c>
      <c r="AV80" s="27" t="s">
        <v>698</v>
      </c>
      <c r="AW80" s="27" t="s">
        <v>698</v>
      </c>
      <c r="AX80" s="27" t="s">
        <v>698</v>
      </c>
      <c r="AY80" s="27" t="s">
        <v>698</v>
      </c>
      <c r="AZ80" s="27" t="s">
        <v>698</v>
      </c>
      <c r="BA80" s="27" t="s">
        <v>698</v>
      </c>
      <c r="BB80" s="27" t="s">
        <v>698</v>
      </c>
      <c r="BC80" s="27" t="s">
        <v>698</v>
      </c>
      <c r="BD80" s="27" t="s">
        <v>698</v>
      </c>
      <c r="BE80" s="27" t="s">
        <v>698</v>
      </c>
      <c r="BF80" s="27" t="s">
        <v>698</v>
      </c>
      <c r="BG80" s="27" t="s">
        <v>698</v>
      </c>
      <c r="BH80" s="27" t="s">
        <v>698</v>
      </c>
      <c r="BI80" s="27" t="s">
        <v>698</v>
      </c>
      <c r="BJ80" s="27" t="s">
        <v>698</v>
      </c>
      <c r="BK80" s="27" t="s">
        <v>698</v>
      </c>
      <c r="BL80" s="27" t="s">
        <v>698</v>
      </c>
      <c r="BM80" s="27" t="s">
        <v>698</v>
      </c>
      <c r="BN80" s="27" t="s">
        <v>698</v>
      </c>
      <c r="BO80" s="27" t="s">
        <v>698</v>
      </c>
      <c r="BP80" s="27" t="s">
        <v>698</v>
      </c>
      <c r="BQ80" s="27" t="s">
        <v>698</v>
      </c>
      <c r="BR80" s="27" t="s">
        <v>698</v>
      </c>
      <c r="BS80" s="27" t="s">
        <v>698</v>
      </c>
      <c r="BT80" s="27" t="s">
        <v>698</v>
      </c>
      <c r="BU80" s="27" t="s">
        <v>698</v>
      </c>
      <c r="BV80" s="27" t="s">
        <v>704</v>
      </c>
      <c r="BW80" s="27" t="s">
        <v>698</v>
      </c>
      <c r="BX80" s="27" t="s">
        <v>698</v>
      </c>
      <c r="BY80" s="27" t="s">
        <v>698</v>
      </c>
      <c r="BZ80" s="27" t="s">
        <v>698</v>
      </c>
      <c r="CA80" s="27" t="s">
        <v>698</v>
      </c>
      <c r="CB80" s="27" t="s">
        <v>698</v>
      </c>
      <c r="CC80" s="27" t="s">
        <v>698</v>
      </c>
      <c r="CD80" s="27" t="s">
        <v>698</v>
      </c>
      <c r="CE80" s="27" t="s">
        <v>698</v>
      </c>
      <c r="CF80" s="27" t="s">
        <v>698</v>
      </c>
      <c r="CG80" s="27" t="s">
        <v>698</v>
      </c>
      <c r="CH80" s="27" t="s">
        <v>698</v>
      </c>
      <c r="CI80" s="27" t="s">
        <v>698</v>
      </c>
      <c r="CJ80" s="27" t="s">
        <v>698</v>
      </c>
      <c r="CK80" s="27" t="s">
        <v>698</v>
      </c>
      <c r="CL80" s="27" t="s">
        <v>698</v>
      </c>
      <c r="CM80" s="27" t="s">
        <v>698</v>
      </c>
      <c r="CN80" s="27" t="s">
        <v>698</v>
      </c>
      <c r="CO80" s="27" t="s">
        <v>698</v>
      </c>
      <c r="CP80" s="27" t="s">
        <v>698</v>
      </c>
      <c r="CQ80" s="27" t="s">
        <v>698</v>
      </c>
      <c r="CR80" s="27" t="s">
        <v>698</v>
      </c>
      <c r="CS80" s="27" t="s">
        <v>698</v>
      </c>
      <c r="CT80" s="27" t="s">
        <v>698</v>
      </c>
      <c r="CU80" s="27" t="s">
        <v>698</v>
      </c>
      <c r="CV80" s="27" t="s">
        <v>698</v>
      </c>
      <c r="CW80" s="27" t="s">
        <v>698</v>
      </c>
      <c r="CX80" s="27" t="s">
        <v>698</v>
      </c>
      <c r="CY80" s="27" t="s">
        <v>698</v>
      </c>
      <c r="CZ80" s="27" t="s">
        <v>698</v>
      </c>
      <c r="DA80" s="27" t="s">
        <v>698</v>
      </c>
      <c r="DB80" s="27" t="s">
        <v>698</v>
      </c>
      <c r="DC80" s="27" t="s">
        <v>698</v>
      </c>
      <c r="DD80" s="27" t="s">
        <v>698</v>
      </c>
      <c r="DE80" s="27" t="s">
        <v>698</v>
      </c>
      <c r="DF80" s="27" t="s">
        <v>698</v>
      </c>
      <c r="DG80" s="27" t="s">
        <v>698</v>
      </c>
      <c r="DH80" s="27" t="s">
        <v>698</v>
      </c>
      <c r="DI80" s="27" t="s">
        <v>698</v>
      </c>
      <c r="DJ80" s="27" t="s">
        <v>698</v>
      </c>
      <c r="DK80" s="27" t="s">
        <v>698</v>
      </c>
      <c r="DL80" s="27" t="s">
        <v>698</v>
      </c>
      <c r="DM80" s="27" t="s">
        <v>698</v>
      </c>
      <c r="DN80" s="27" t="s">
        <v>698</v>
      </c>
      <c r="DO80" s="27" t="s">
        <v>698</v>
      </c>
      <c r="DP80" s="27" t="s">
        <v>698</v>
      </c>
      <c r="DQ80" s="27" t="s">
        <v>698</v>
      </c>
      <c r="DR80" s="27" t="s">
        <v>698</v>
      </c>
      <c r="DS80" s="27" t="s">
        <v>698</v>
      </c>
      <c r="DT80" s="27" t="s">
        <v>698</v>
      </c>
      <c r="DU80" s="27" t="s">
        <v>698</v>
      </c>
      <c r="DV80" s="27" t="s">
        <v>698</v>
      </c>
      <c r="DW80" s="27" t="s">
        <v>698</v>
      </c>
      <c r="DX80" s="27" t="s">
        <v>698</v>
      </c>
      <c r="DY80" s="27" t="s">
        <v>698</v>
      </c>
      <c r="DZ80" s="27" t="s">
        <v>698</v>
      </c>
      <c r="EA80" s="27" t="s">
        <v>698</v>
      </c>
      <c r="EB80" s="27" t="s">
        <v>698</v>
      </c>
      <c r="EC80" s="27" t="s">
        <v>698</v>
      </c>
      <c r="ED80" s="27" t="s">
        <v>698</v>
      </c>
      <c r="EE80" s="27" t="s">
        <v>698</v>
      </c>
      <c r="EF80" s="27" t="s">
        <v>698</v>
      </c>
      <c r="EG80" s="27" t="s">
        <v>698</v>
      </c>
      <c r="EH80" s="27" t="s">
        <v>698</v>
      </c>
      <c r="EI80" s="27" t="s">
        <v>698</v>
      </c>
      <c r="EJ80" s="27" t="s">
        <v>698</v>
      </c>
      <c r="EK80" s="27" t="s">
        <v>698</v>
      </c>
      <c r="EL80" s="27" t="s">
        <v>698</v>
      </c>
      <c r="EM80" s="27" t="s">
        <v>698</v>
      </c>
      <c r="EN80" s="27" t="s">
        <v>698</v>
      </c>
      <c r="EO80" s="27" t="s">
        <v>698</v>
      </c>
      <c r="EP80" s="27" t="s">
        <v>698</v>
      </c>
      <c r="EQ80" s="27" t="s">
        <v>698</v>
      </c>
      <c r="ER80" s="27" t="s">
        <v>698</v>
      </c>
      <c r="ES80" s="27" t="s">
        <v>698</v>
      </c>
      <c r="ET80" s="27" t="s">
        <v>698</v>
      </c>
      <c r="EU80" s="27" t="s">
        <v>698</v>
      </c>
      <c r="EV80" s="27" t="s">
        <v>698</v>
      </c>
      <c r="EW80" s="27" t="s">
        <v>2705</v>
      </c>
      <c r="EX80" s="27" t="s">
        <v>698</v>
      </c>
      <c r="EY80" s="27" t="s">
        <v>4094</v>
      </c>
      <c r="EZ80" s="27" t="s">
        <v>2706</v>
      </c>
      <c r="FA80" s="27"/>
      <c r="FB80" s="27"/>
      <c r="FC80" s="27"/>
      <c r="FD80" s="27"/>
      <c r="FE80" s="27"/>
      <c r="FF80" s="27"/>
      <c r="FG80" s="27"/>
      <c r="FH80" s="27"/>
      <c r="FI80" s="27"/>
      <c r="FJ80" s="27"/>
    </row>
    <row r="81" spans="1:166" x14ac:dyDescent="0.25">
      <c r="A81" s="20"/>
      <c r="B81" s="20" t="s">
        <v>2599</v>
      </c>
      <c r="C81" s="20" t="str">
        <f t="shared" si="1"/>
        <v>IZ004001002000000000000000000000000000</v>
      </c>
      <c r="D81" s="23" t="s">
        <v>4088</v>
      </c>
      <c r="E81" s="23" t="s">
        <v>711</v>
      </c>
      <c r="F81" s="23" t="s">
        <v>702</v>
      </c>
      <c r="G81" s="23" t="s">
        <v>707</v>
      </c>
      <c r="H81" s="23" t="s">
        <v>697</v>
      </c>
      <c r="I81" s="23" t="s">
        <v>697</v>
      </c>
      <c r="J81" s="23" t="s">
        <v>697</v>
      </c>
      <c r="K81" s="23" t="s">
        <v>697</v>
      </c>
      <c r="L81" s="23" t="s">
        <v>697</v>
      </c>
      <c r="M81" s="23" t="s">
        <v>697</v>
      </c>
      <c r="N81" s="23" t="s">
        <v>697</v>
      </c>
      <c r="O81" s="23" t="s">
        <v>697</v>
      </c>
      <c r="P81" s="23" t="s">
        <v>697</v>
      </c>
      <c r="Q81" s="27">
        <v>0</v>
      </c>
      <c r="R81" s="27" t="s">
        <v>704</v>
      </c>
      <c r="S81" s="27" t="s">
        <v>698</v>
      </c>
      <c r="T81" s="27" t="s">
        <v>694</v>
      </c>
      <c r="U81" s="27" t="s">
        <v>922</v>
      </c>
      <c r="V81" s="20" t="s">
        <v>4183</v>
      </c>
      <c r="W81" s="20" t="s">
        <v>905</v>
      </c>
      <c r="X81" s="20"/>
      <c r="Y81" s="20"/>
      <c r="Z81" s="20" t="s">
        <v>3608</v>
      </c>
      <c r="AA81" s="20"/>
      <c r="AB81" s="20"/>
      <c r="AC81" s="20"/>
      <c r="AD81" s="20"/>
      <c r="AE81" s="20"/>
      <c r="AF81" s="20"/>
      <c r="AG81" s="20"/>
      <c r="AH81" s="20"/>
      <c r="AI81" s="27" t="s">
        <v>4186</v>
      </c>
      <c r="AJ81" s="27" t="s">
        <v>698</v>
      </c>
      <c r="AK81" s="27" t="s">
        <v>698</v>
      </c>
      <c r="AL81" s="27" t="s">
        <v>698</v>
      </c>
      <c r="AM81" s="27" t="s">
        <v>698</v>
      </c>
      <c r="AN81" s="27" t="s">
        <v>698</v>
      </c>
      <c r="AO81" s="27" t="s">
        <v>698</v>
      </c>
      <c r="AP81" s="27" t="s">
        <v>698</v>
      </c>
      <c r="AQ81" s="27" t="s">
        <v>698</v>
      </c>
      <c r="AR81" s="27" t="s">
        <v>698</v>
      </c>
      <c r="AS81" s="27" t="s">
        <v>698</v>
      </c>
      <c r="AT81" s="27" t="s">
        <v>698</v>
      </c>
      <c r="AU81" s="27" t="s">
        <v>698</v>
      </c>
      <c r="AV81" s="27" t="s">
        <v>698</v>
      </c>
      <c r="AW81" s="27" t="s">
        <v>698</v>
      </c>
      <c r="AX81" s="27" t="s">
        <v>698</v>
      </c>
      <c r="AY81" s="27" t="s">
        <v>698</v>
      </c>
      <c r="AZ81" s="27" t="s">
        <v>698</v>
      </c>
      <c r="BA81" s="27" t="s">
        <v>698</v>
      </c>
      <c r="BB81" s="27" t="s">
        <v>698</v>
      </c>
      <c r="BC81" s="27" t="s">
        <v>698</v>
      </c>
      <c r="BD81" s="27" t="s">
        <v>698</v>
      </c>
      <c r="BE81" s="27" t="s">
        <v>698</v>
      </c>
      <c r="BF81" s="27" t="s">
        <v>698</v>
      </c>
      <c r="BG81" s="27" t="s">
        <v>698</v>
      </c>
      <c r="BH81" s="27" t="s">
        <v>698</v>
      </c>
      <c r="BI81" s="27" t="s">
        <v>698</v>
      </c>
      <c r="BJ81" s="27" t="s">
        <v>698</v>
      </c>
      <c r="BK81" s="27" t="s">
        <v>698</v>
      </c>
      <c r="BL81" s="27" t="s">
        <v>698</v>
      </c>
      <c r="BM81" s="27" t="s">
        <v>698</v>
      </c>
      <c r="BN81" s="27" t="s">
        <v>698</v>
      </c>
      <c r="BO81" s="27" t="s">
        <v>698</v>
      </c>
      <c r="BP81" s="27" t="s">
        <v>698</v>
      </c>
      <c r="BQ81" s="27" t="s">
        <v>698</v>
      </c>
      <c r="BR81" s="27" t="s">
        <v>698</v>
      </c>
      <c r="BS81" s="27" t="s">
        <v>698</v>
      </c>
      <c r="BT81" s="27" t="s">
        <v>698</v>
      </c>
      <c r="BU81" s="27" t="s">
        <v>698</v>
      </c>
      <c r="BV81" s="27" t="s">
        <v>704</v>
      </c>
      <c r="BW81" s="27" t="s">
        <v>698</v>
      </c>
      <c r="BX81" s="27" t="s">
        <v>698</v>
      </c>
      <c r="BY81" s="27" t="s">
        <v>698</v>
      </c>
      <c r="BZ81" s="27" t="s">
        <v>698</v>
      </c>
      <c r="CA81" s="27" t="s">
        <v>698</v>
      </c>
      <c r="CB81" s="27" t="s">
        <v>698</v>
      </c>
      <c r="CC81" s="27" t="s">
        <v>698</v>
      </c>
      <c r="CD81" s="27" t="s">
        <v>698</v>
      </c>
      <c r="CE81" s="27" t="s">
        <v>698</v>
      </c>
      <c r="CF81" s="27" t="s">
        <v>698</v>
      </c>
      <c r="CG81" s="27" t="s">
        <v>698</v>
      </c>
      <c r="CH81" s="27" t="s">
        <v>698</v>
      </c>
      <c r="CI81" s="27" t="s">
        <v>698</v>
      </c>
      <c r="CJ81" s="27" t="s">
        <v>698</v>
      </c>
      <c r="CK81" s="27" t="s">
        <v>698</v>
      </c>
      <c r="CL81" s="27" t="s">
        <v>698</v>
      </c>
      <c r="CM81" s="27" t="s">
        <v>698</v>
      </c>
      <c r="CN81" s="27" t="s">
        <v>698</v>
      </c>
      <c r="CO81" s="27" t="s">
        <v>698</v>
      </c>
      <c r="CP81" s="27" t="s">
        <v>698</v>
      </c>
      <c r="CQ81" s="27" t="s">
        <v>698</v>
      </c>
      <c r="CR81" s="27" t="s">
        <v>698</v>
      </c>
      <c r="CS81" s="27" t="s">
        <v>698</v>
      </c>
      <c r="CT81" s="27" t="s">
        <v>698</v>
      </c>
      <c r="CU81" s="27" t="s">
        <v>698</v>
      </c>
      <c r="CV81" s="27" t="s">
        <v>698</v>
      </c>
      <c r="CW81" s="27" t="s">
        <v>698</v>
      </c>
      <c r="CX81" s="27" t="s">
        <v>698</v>
      </c>
      <c r="CY81" s="27" t="s">
        <v>698</v>
      </c>
      <c r="CZ81" s="27" t="s">
        <v>698</v>
      </c>
      <c r="DA81" s="27" t="s">
        <v>698</v>
      </c>
      <c r="DB81" s="27" t="s">
        <v>698</v>
      </c>
      <c r="DC81" s="27" t="s">
        <v>698</v>
      </c>
      <c r="DD81" s="27" t="s">
        <v>698</v>
      </c>
      <c r="DE81" s="27" t="s">
        <v>698</v>
      </c>
      <c r="DF81" s="27" t="s">
        <v>698</v>
      </c>
      <c r="DG81" s="27" t="s">
        <v>698</v>
      </c>
      <c r="DH81" s="27" t="s">
        <v>698</v>
      </c>
      <c r="DI81" s="27" t="s">
        <v>698</v>
      </c>
      <c r="DJ81" s="27" t="s">
        <v>698</v>
      </c>
      <c r="DK81" s="27" t="s">
        <v>698</v>
      </c>
      <c r="DL81" s="27" t="s">
        <v>698</v>
      </c>
      <c r="DM81" s="27" t="s">
        <v>698</v>
      </c>
      <c r="DN81" s="27" t="s">
        <v>698</v>
      </c>
      <c r="DO81" s="27" t="s">
        <v>698</v>
      </c>
      <c r="DP81" s="27" t="s">
        <v>698</v>
      </c>
      <c r="DQ81" s="27" t="s">
        <v>698</v>
      </c>
      <c r="DR81" s="27" t="s">
        <v>698</v>
      </c>
      <c r="DS81" s="27" t="s">
        <v>698</v>
      </c>
      <c r="DT81" s="27" t="s">
        <v>698</v>
      </c>
      <c r="DU81" s="27" t="s">
        <v>698</v>
      </c>
      <c r="DV81" s="27" t="s">
        <v>698</v>
      </c>
      <c r="DW81" s="27" t="s">
        <v>698</v>
      </c>
      <c r="DX81" s="27" t="s">
        <v>698</v>
      </c>
      <c r="DY81" s="27" t="s">
        <v>698</v>
      </c>
      <c r="DZ81" s="27" t="s">
        <v>698</v>
      </c>
      <c r="EA81" s="27" t="s">
        <v>698</v>
      </c>
      <c r="EB81" s="27" t="s">
        <v>698</v>
      </c>
      <c r="EC81" s="27" t="s">
        <v>698</v>
      </c>
      <c r="ED81" s="27" t="s">
        <v>698</v>
      </c>
      <c r="EE81" s="27" t="s">
        <v>698</v>
      </c>
      <c r="EF81" s="27" t="s">
        <v>698</v>
      </c>
      <c r="EG81" s="27" t="s">
        <v>698</v>
      </c>
      <c r="EH81" s="27" t="s">
        <v>698</v>
      </c>
      <c r="EI81" s="27" t="s">
        <v>698</v>
      </c>
      <c r="EJ81" s="27" t="s">
        <v>698</v>
      </c>
      <c r="EK81" s="27" t="s">
        <v>698</v>
      </c>
      <c r="EL81" s="27" t="s">
        <v>698</v>
      </c>
      <c r="EM81" s="27" t="s">
        <v>698</v>
      </c>
      <c r="EN81" s="27" t="s">
        <v>698</v>
      </c>
      <c r="EO81" s="27" t="s">
        <v>698</v>
      </c>
      <c r="EP81" s="27" t="s">
        <v>698</v>
      </c>
      <c r="EQ81" s="27" t="s">
        <v>698</v>
      </c>
      <c r="ER81" s="27" t="s">
        <v>698</v>
      </c>
      <c r="ES81" s="27" t="s">
        <v>698</v>
      </c>
      <c r="ET81" s="27" t="s">
        <v>698</v>
      </c>
      <c r="EU81" s="27" t="s">
        <v>698</v>
      </c>
      <c r="EV81" s="27" t="s">
        <v>698</v>
      </c>
      <c r="EW81" s="27" t="s">
        <v>4096</v>
      </c>
      <c r="EX81" s="27" t="s">
        <v>698</v>
      </c>
      <c r="EY81" s="27" t="s">
        <v>1176</v>
      </c>
      <c r="EZ81" s="27" t="s">
        <v>1177</v>
      </c>
      <c r="FA81" s="27" t="s">
        <v>1179</v>
      </c>
      <c r="FB81" s="27"/>
      <c r="FC81" s="27"/>
      <c r="FD81" s="27"/>
      <c r="FE81" s="27"/>
      <c r="FF81" s="27"/>
      <c r="FG81" s="27"/>
      <c r="FH81" s="27"/>
      <c r="FI81" s="27"/>
      <c r="FJ81" s="27"/>
    </row>
    <row r="82" spans="1:166" x14ac:dyDescent="0.25">
      <c r="A82" s="20"/>
      <c r="B82" s="20" t="s">
        <v>694</v>
      </c>
      <c r="C82" s="20" t="str">
        <f t="shared" si="1"/>
        <v>IZ004002000000000000000000000000000000</v>
      </c>
      <c r="D82" s="23" t="s">
        <v>4088</v>
      </c>
      <c r="E82" s="23" t="s">
        <v>711</v>
      </c>
      <c r="F82" s="23" t="s">
        <v>707</v>
      </c>
      <c r="G82" s="23" t="s">
        <v>697</v>
      </c>
      <c r="H82" s="23" t="s">
        <v>697</v>
      </c>
      <c r="I82" s="23" t="s">
        <v>697</v>
      </c>
      <c r="J82" s="23" t="s">
        <v>697</v>
      </c>
      <c r="K82" s="23" t="s">
        <v>697</v>
      </c>
      <c r="L82" s="23" t="s">
        <v>697</v>
      </c>
      <c r="M82" s="23" t="s">
        <v>697</v>
      </c>
      <c r="N82" s="23" t="s">
        <v>697</v>
      </c>
      <c r="O82" s="23" t="s">
        <v>697</v>
      </c>
      <c r="P82" s="23" t="s">
        <v>697</v>
      </c>
      <c r="Q82" s="27">
        <v>0</v>
      </c>
      <c r="R82" s="27" t="s">
        <v>698</v>
      </c>
      <c r="S82" s="27" t="s">
        <v>698</v>
      </c>
      <c r="T82" s="27" t="s">
        <v>694</v>
      </c>
      <c r="U82" s="27" t="s">
        <v>922</v>
      </c>
      <c r="V82" s="20" t="s">
        <v>4187</v>
      </c>
      <c r="W82" s="20" t="s">
        <v>905</v>
      </c>
      <c r="X82" s="20"/>
      <c r="Y82" s="20" t="s">
        <v>1604</v>
      </c>
      <c r="Z82" s="20"/>
      <c r="AA82" s="20"/>
      <c r="AB82" s="20"/>
      <c r="AC82" s="20"/>
      <c r="AD82" s="20"/>
      <c r="AE82" s="20"/>
      <c r="AF82" s="20"/>
      <c r="AG82" s="20"/>
      <c r="AH82" s="20"/>
      <c r="AI82" s="27" t="s">
        <v>4188</v>
      </c>
      <c r="AJ82" s="27" t="s">
        <v>694</v>
      </c>
      <c r="AK82" s="27" t="s">
        <v>694</v>
      </c>
      <c r="AL82" s="27" t="s">
        <v>694</v>
      </c>
      <c r="AM82" s="27" t="s">
        <v>694</v>
      </c>
      <c r="AN82" s="27" t="s">
        <v>694</v>
      </c>
      <c r="AO82" s="27" t="s">
        <v>694</v>
      </c>
      <c r="AP82" s="27" t="s">
        <v>694</v>
      </c>
      <c r="AQ82" s="27" t="s">
        <v>694</v>
      </c>
      <c r="AR82" s="27" t="s">
        <v>694</v>
      </c>
      <c r="AS82" s="27" t="s">
        <v>694</v>
      </c>
      <c r="AT82" s="27" t="s">
        <v>694</v>
      </c>
      <c r="AU82" s="27" t="s">
        <v>694</v>
      </c>
      <c r="AV82" s="27" t="s">
        <v>694</v>
      </c>
      <c r="AW82" s="27" t="s">
        <v>694</v>
      </c>
      <c r="AX82" s="27" t="s">
        <v>694</v>
      </c>
      <c r="AY82" s="27" t="s">
        <v>694</v>
      </c>
      <c r="AZ82" s="27" t="s">
        <v>694</v>
      </c>
      <c r="BA82" s="27" t="s">
        <v>694</v>
      </c>
      <c r="BB82" s="27" t="s">
        <v>694</v>
      </c>
      <c r="BC82" s="27" t="s">
        <v>694</v>
      </c>
      <c r="BD82" s="27" t="s">
        <v>694</v>
      </c>
      <c r="BE82" s="27" t="s">
        <v>694</v>
      </c>
      <c r="BF82" s="27" t="s">
        <v>694</v>
      </c>
      <c r="BG82" s="27" t="s">
        <v>694</v>
      </c>
      <c r="BH82" s="27" t="s">
        <v>694</v>
      </c>
      <c r="BI82" s="27" t="s">
        <v>694</v>
      </c>
      <c r="BJ82" s="27" t="s">
        <v>694</v>
      </c>
      <c r="BK82" s="27" t="s">
        <v>694</v>
      </c>
      <c r="BL82" s="27" t="s">
        <v>694</v>
      </c>
      <c r="BM82" s="27" t="s">
        <v>694</v>
      </c>
      <c r="BN82" s="27" t="s">
        <v>694</v>
      </c>
      <c r="BO82" s="27" t="s">
        <v>694</v>
      </c>
      <c r="BP82" s="27" t="s">
        <v>694</v>
      </c>
      <c r="BQ82" s="27" t="s">
        <v>694</v>
      </c>
      <c r="BR82" s="27" t="s">
        <v>694</v>
      </c>
      <c r="BS82" s="27" t="s">
        <v>694</v>
      </c>
      <c r="BT82" s="27" t="s">
        <v>694</v>
      </c>
      <c r="BU82" s="27" t="s">
        <v>694</v>
      </c>
      <c r="BV82" s="27" t="s">
        <v>694</v>
      </c>
      <c r="BW82" s="27" t="s">
        <v>694</v>
      </c>
      <c r="BX82" s="27" t="s">
        <v>694</v>
      </c>
      <c r="BY82" s="27" t="s">
        <v>694</v>
      </c>
      <c r="BZ82" s="27" t="s">
        <v>694</v>
      </c>
      <c r="CA82" s="27" t="s">
        <v>694</v>
      </c>
      <c r="CB82" s="27" t="s">
        <v>694</v>
      </c>
      <c r="CC82" s="27" t="s">
        <v>694</v>
      </c>
      <c r="CD82" s="27" t="s">
        <v>694</v>
      </c>
      <c r="CE82" s="27" t="s">
        <v>694</v>
      </c>
      <c r="CF82" s="27" t="s">
        <v>694</v>
      </c>
      <c r="CG82" s="27" t="s">
        <v>694</v>
      </c>
      <c r="CH82" s="27" t="s">
        <v>694</v>
      </c>
      <c r="CI82" s="27" t="s">
        <v>694</v>
      </c>
      <c r="CJ82" s="27" t="s">
        <v>694</v>
      </c>
      <c r="CK82" s="27" t="s">
        <v>694</v>
      </c>
      <c r="CL82" s="27" t="s">
        <v>694</v>
      </c>
      <c r="CM82" s="27" t="s">
        <v>694</v>
      </c>
      <c r="CN82" s="27" t="s">
        <v>694</v>
      </c>
      <c r="CO82" s="27" t="s">
        <v>694</v>
      </c>
      <c r="CP82" s="27" t="s">
        <v>694</v>
      </c>
      <c r="CQ82" s="27" t="s">
        <v>694</v>
      </c>
      <c r="CR82" s="27" t="s">
        <v>694</v>
      </c>
      <c r="CS82" s="27" t="s">
        <v>694</v>
      </c>
      <c r="CT82" s="27" t="s">
        <v>694</v>
      </c>
      <c r="CU82" s="27" t="s">
        <v>694</v>
      </c>
      <c r="CV82" s="27" t="s">
        <v>694</v>
      </c>
      <c r="CW82" s="27" t="s">
        <v>694</v>
      </c>
      <c r="CX82" s="27" t="s">
        <v>694</v>
      </c>
      <c r="CY82" s="27" t="s">
        <v>694</v>
      </c>
      <c r="CZ82" s="27" t="s">
        <v>694</v>
      </c>
      <c r="DA82" s="27" t="s">
        <v>694</v>
      </c>
      <c r="DB82" s="27" t="s">
        <v>694</v>
      </c>
      <c r="DC82" s="27" t="s">
        <v>694</v>
      </c>
      <c r="DD82" s="27" t="s">
        <v>694</v>
      </c>
      <c r="DE82" s="27" t="s">
        <v>694</v>
      </c>
      <c r="DF82" s="27" t="s">
        <v>694</v>
      </c>
      <c r="DG82" s="27" t="s">
        <v>694</v>
      </c>
      <c r="DH82" s="27" t="s">
        <v>694</v>
      </c>
      <c r="DI82" s="27" t="s">
        <v>694</v>
      </c>
      <c r="DJ82" s="27" t="s">
        <v>694</v>
      </c>
      <c r="DK82" s="27" t="s">
        <v>694</v>
      </c>
      <c r="DL82" s="27" t="s">
        <v>694</v>
      </c>
      <c r="DM82" s="27" t="s">
        <v>694</v>
      </c>
      <c r="DN82" s="27" t="s">
        <v>694</v>
      </c>
      <c r="DO82" s="27" t="s">
        <v>694</v>
      </c>
      <c r="DP82" s="27" t="s">
        <v>694</v>
      </c>
      <c r="DQ82" s="27" t="s">
        <v>694</v>
      </c>
      <c r="DR82" s="27" t="s">
        <v>694</v>
      </c>
      <c r="DS82" s="27" t="s">
        <v>694</v>
      </c>
      <c r="DT82" s="27" t="s">
        <v>694</v>
      </c>
      <c r="DU82" s="27" t="s">
        <v>694</v>
      </c>
      <c r="DV82" s="27" t="s">
        <v>694</v>
      </c>
      <c r="DW82" s="27" t="s">
        <v>694</v>
      </c>
      <c r="DX82" s="27" t="s">
        <v>694</v>
      </c>
      <c r="DY82" s="27" t="s">
        <v>694</v>
      </c>
      <c r="DZ82" s="27" t="s">
        <v>694</v>
      </c>
      <c r="EA82" s="27" t="s">
        <v>694</v>
      </c>
      <c r="EB82" s="27" t="s">
        <v>694</v>
      </c>
      <c r="EC82" s="27" t="s">
        <v>694</v>
      </c>
      <c r="ED82" s="27" t="s">
        <v>694</v>
      </c>
      <c r="EE82" s="27" t="s">
        <v>694</v>
      </c>
      <c r="EF82" s="27" t="s">
        <v>694</v>
      </c>
      <c r="EG82" s="27" t="s">
        <v>694</v>
      </c>
      <c r="EH82" s="27" t="s">
        <v>694</v>
      </c>
      <c r="EI82" s="27" t="s">
        <v>694</v>
      </c>
      <c r="EJ82" s="27" t="s">
        <v>694</v>
      </c>
      <c r="EK82" s="27" t="s">
        <v>694</v>
      </c>
      <c r="EL82" s="27" t="s">
        <v>694</v>
      </c>
      <c r="EM82" s="27" t="s">
        <v>694</v>
      </c>
      <c r="EN82" s="27" t="s">
        <v>694</v>
      </c>
      <c r="EO82" s="27" t="s">
        <v>694</v>
      </c>
      <c r="EP82" s="27" t="s">
        <v>694</v>
      </c>
      <c r="EQ82" s="27" t="s">
        <v>694</v>
      </c>
      <c r="ER82" s="27" t="s">
        <v>694</v>
      </c>
      <c r="ES82" s="27" t="s">
        <v>694</v>
      </c>
      <c r="ET82" s="27" t="s">
        <v>694</v>
      </c>
      <c r="EU82" s="27" t="s">
        <v>694</v>
      </c>
      <c r="EV82" s="27" t="s">
        <v>694</v>
      </c>
      <c r="EW82" s="27" t="s">
        <v>698</v>
      </c>
      <c r="EX82" s="27" t="s">
        <v>698</v>
      </c>
      <c r="EY82" s="27" t="s">
        <v>698</v>
      </c>
      <c r="EZ82" s="27" t="s">
        <v>698</v>
      </c>
      <c r="FA82" s="27" t="s">
        <v>694</v>
      </c>
      <c r="FB82" s="27"/>
      <c r="FC82" s="27"/>
      <c r="FD82" s="27"/>
      <c r="FE82" s="27"/>
      <c r="FF82" s="27"/>
      <c r="FG82" s="27"/>
      <c r="FH82" s="27"/>
      <c r="FI82" s="27"/>
      <c r="FJ82" s="27"/>
    </row>
    <row r="83" spans="1:166" x14ac:dyDescent="0.25">
      <c r="A83" s="20"/>
      <c r="B83" s="20" t="s">
        <v>2599</v>
      </c>
      <c r="C83" s="20" t="str">
        <f t="shared" si="1"/>
        <v>IZ004002001000000000000000000000000000</v>
      </c>
      <c r="D83" s="23" t="s">
        <v>4088</v>
      </c>
      <c r="E83" s="23" t="s">
        <v>711</v>
      </c>
      <c r="F83" s="23" t="s">
        <v>707</v>
      </c>
      <c r="G83" s="23" t="s">
        <v>702</v>
      </c>
      <c r="H83" s="23" t="s">
        <v>697</v>
      </c>
      <c r="I83" s="23" t="s">
        <v>697</v>
      </c>
      <c r="J83" s="23" t="s">
        <v>697</v>
      </c>
      <c r="K83" s="23" t="s">
        <v>697</v>
      </c>
      <c r="L83" s="23" t="s">
        <v>697</v>
      </c>
      <c r="M83" s="23" t="s">
        <v>697</v>
      </c>
      <c r="N83" s="23" t="s">
        <v>697</v>
      </c>
      <c r="O83" s="23" t="s">
        <v>697</v>
      </c>
      <c r="P83" s="23" t="s">
        <v>697</v>
      </c>
      <c r="Q83" s="27">
        <v>0</v>
      </c>
      <c r="R83" s="27" t="s">
        <v>704</v>
      </c>
      <c r="S83" s="27" t="s">
        <v>698</v>
      </c>
      <c r="T83" s="27" t="s">
        <v>694</v>
      </c>
      <c r="U83" s="27" t="s">
        <v>922</v>
      </c>
      <c r="V83" s="20" t="s">
        <v>4187</v>
      </c>
      <c r="W83" s="20" t="s">
        <v>905</v>
      </c>
      <c r="X83" s="20"/>
      <c r="Y83" s="20"/>
      <c r="Z83" s="20" t="s">
        <v>4101</v>
      </c>
      <c r="AA83" s="20"/>
      <c r="AB83" s="20"/>
      <c r="AC83" s="20"/>
      <c r="AD83" s="20"/>
      <c r="AE83" s="20"/>
      <c r="AF83" s="20"/>
      <c r="AG83" s="20"/>
      <c r="AH83" s="20"/>
      <c r="AI83" s="27" t="s">
        <v>4189</v>
      </c>
      <c r="AJ83" s="27" t="s">
        <v>698</v>
      </c>
      <c r="AK83" s="27" t="s">
        <v>698</v>
      </c>
      <c r="AL83" s="27" t="s">
        <v>698</v>
      </c>
      <c r="AM83" s="27" t="s">
        <v>698</v>
      </c>
      <c r="AN83" s="27" t="s">
        <v>698</v>
      </c>
      <c r="AO83" s="27" t="s">
        <v>698</v>
      </c>
      <c r="AP83" s="27" t="s">
        <v>698</v>
      </c>
      <c r="AQ83" s="27" t="s">
        <v>698</v>
      </c>
      <c r="AR83" s="27" t="s">
        <v>698</v>
      </c>
      <c r="AS83" s="27" t="s">
        <v>698</v>
      </c>
      <c r="AT83" s="27" t="s">
        <v>698</v>
      </c>
      <c r="AU83" s="27" t="s">
        <v>698</v>
      </c>
      <c r="AV83" s="27" t="s">
        <v>698</v>
      </c>
      <c r="AW83" s="27" t="s">
        <v>698</v>
      </c>
      <c r="AX83" s="27" t="s">
        <v>698</v>
      </c>
      <c r="AY83" s="27" t="s">
        <v>698</v>
      </c>
      <c r="AZ83" s="27" t="s">
        <v>698</v>
      </c>
      <c r="BA83" s="27" t="s">
        <v>698</v>
      </c>
      <c r="BB83" s="27" t="s">
        <v>698</v>
      </c>
      <c r="BC83" s="27" t="s">
        <v>698</v>
      </c>
      <c r="BD83" s="27" t="s">
        <v>698</v>
      </c>
      <c r="BE83" s="27" t="s">
        <v>698</v>
      </c>
      <c r="BF83" s="27" t="s">
        <v>698</v>
      </c>
      <c r="BG83" s="27" t="s">
        <v>698</v>
      </c>
      <c r="BH83" s="27" t="s">
        <v>698</v>
      </c>
      <c r="BI83" s="27" t="s">
        <v>698</v>
      </c>
      <c r="BJ83" s="27" t="s">
        <v>698</v>
      </c>
      <c r="BK83" s="27" t="s">
        <v>698</v>
      </c>
      <c r="BL83" s="27" t="s">
        <v>698</v>
      </c>
      <c r="BM83" s="27" t="s">
        <v>698</v>
      </c>
      <c r="BN83" s="27" t="s">
        <v>698</v>
      </c>
      <c r="BO83" s="27" t="s">
        <v>698</v>
      </c>
      <c r="BP83" s="27" t="s">
        <v>698</v>
      </c>
      <c r="BQ83" s="27" t="s">
        <v>698</v>
      </c>
      <c r="BR83" s="27" t="s">
        <v>698</v>
      </c>
      <c r="BS83" s="27" t="s">
        <v>698</v>
      </c>
      <c r="BT83" s="27" t="s">
        <v>698</v>
      </c>
      <c r="BU83" s="27" t="s">
        <v>698</v>
      </c>
      <c r="BV83" s="27" t="s">
        <v>704</v>
      </c>
      <c r="BW83" s="27" t="s">
        <v>698</v>
      </c>
      <c r="BX83" s="27" t="s">
        <v>698</v>
      </c>
      <c r="BY83" s="27" t="s">
        <v>698</v>
      </c>
      <c r="BZ83" s="27" t="s">
        <v>698</v>
      </c>
      <c r="CA83" s="27" t="s">
        <v>698</v>
      </c>
      <c r="CB83" s="27" t="s">
        <v>698</v>
      </c>
      <c r="CC83" s="27" t="s">
        <v>698</v>
      </c>
      <c r="CD83" s="27" t="s">
        <v>698</v>
      </c>
      <c r="CE83" s="27" t="s">
        <v>698</v>
      </c>
      <c r="CF83" s="27" t="s">
        <v>698</v>
      </c>
      <c r="CG83" s="27" t="s">
        <v>698</v>
      </c>
      <c r="CH83" s="27" t="s">
        <v>698</v>
      </c>
      <c r="CI83" s="27" t="s">
        <v>698</v>
      </c>
      <c r="CJ83" s="27" t="s">
        <v>698</v>
      </c>
      <c r="CK83" s="27" t="s">
        <v>698</v>
      </c>
      <c r="CL83" s="27" t="s">
        <v>698</v>
      </c>
      <c r="CM83" s="27" t="s">
        <v>698</v>
      </c>
      <c r="CN83" s="27" t="s">
        <v>698</v>
      </c>
      <c r="CO83" s="27" t="s">
        <v>698</v>
      </c>
      <c r="CP83" s="27" t="s">
        <v>698</v>
      </c>
      <c r="CQ83" s="27" t="s">
        <v>698</v>
      </c>
      <c r="CR83" s="27" t="s">
        <v>698</v>
      </c>
      <c r="CS83" s="27" t="s">
        <v>698</v>
      </c>
      <c r="CT83" s="27" t="s">
        <v>698</v>
      </c>
      <c r="CU83" s="27" t="s">
        <v>698</v>
      </c>
      <c r="CV83" s="27" t="s">
        <v>698</v>
      </c>
      <c r="CW83" s="27" t="s">
        <v>698</v>
      </c>
      <c r="CX83" s="27" t="s">
        <v>698</v>
      </c>
      <c r="CY83" s="27" t="s">
        <v>698</v>
      </c>
      <c r="CZ83" s="27" t="s">
        <v>698</v>
      </c>
      <c r="DA83" s="27" t="s">
        <v>698</v>
      </c>
      <c r="DB83" s="27" t="s">
        <v>698</v>
      </c>
      <c r="DC83" s="27" t="s">
        <v>698</v>
      </c>
      <c r="DD83" s="27" t="s">
        <v>698</v>
      </c>
      <c r="DE83" s="27" t="s">
        <v>698</v>
      </c>
      <c r="DF83" s="27" t="s">
        <v>698</v>
      </c>
      <c r="DG83" s="27" t="s">
        <v>698</v>
      </c>
      <c r="DH83" s="27" t="s">
        <v>698</v>
      </c>
      <c r="DI83" s="27" t="s">
        <v>698</v>
      </c>
      <c r="DJ83" s="27" t="s">
        <v>698</v>
      </c>
      <c r="DK83" s="27" t="s">
        <v>698</v>
      </c>
      <c r="DL83" s="27" t="s">
        <v>698</v>
      </c>
      <c r="DM83" s="27" t="s">
        <v>698</v>
      </c>
      <c r="DN83" s="27" t="s">
        <v>698</v>
      </c>
      <c r="DO83" s="27" t="s">
        <v>698</v>
      </c>
      <c r="DP83" s="27" t="s">
        <v>698</v>
      </c>
      <c r="DQ83" s="27" t="s">
        <v>698</v>
      </c>
      <c r="DR83" s="27" t="s">
        <v>698</v>
      </c>
      <c r="DS83" s="27" t="s">
        <v>698</v>
      </c>
      <c r="DT83" s="27" t="s">
        <v>698</v>
      </c>
      <c r="DU83" s="27" t="s">
        <v>698</v>
      </c>
      <c r="DV83" s="27" t="s">
        <v>698</v>
      </c>
      <c r="DW83" s="27" t="s">
        <v>698</v>
      </c>
      <c r="DX83" s="27" t="s">
        <v>698</v>
      </c>
      <c r="DY83" s="27" t="s">
        <v>698</v>
      </c>
      <c r="DZ83" s="27" t="s">
        <v>698</v>
      </c>
      <c r="EA83" s="27" t="s">
        <v>698</v>
      </c>
      <c r="EB83" s="27" t="s">
        <v>698</v>
      </c>
      <c r="EC83" s="27" t="s">
        <v>698</v>
      </c>
      <c r="ED83" s="27" t="s">
        <v>698</v>
      </c>
      <c r="EE83" s="27" t="s">
        <v>698</v>
      </c>
      <c r="EF83" s="27" t="s">
        <v>698</v>
      </c>
      <c r="EG83" s="27" t="s">
        <v>698</v>
      </c>
      <c r="EH83" s="27" t="s">
        <v>698</v>
      </c>
      <c r="EI83" s="27" t="s">
        <v>698</v>
      </c>
      <c r="EJ83" s="27" t="s">
        <v>698</v>
      </c>
      <c r="EK83" s="27" t="s">
        <v>698</v>
      </c>
      <c r="EL83" s="27" t="s">
        <v>698</v>
      </c>
      <c r="EM83" s="27" t="s">
        <v>698</v>
      </c>
      <c r="EN83" s="27" t="s">
        <v>698</v>
      </c>
      <c r="EO83" s="27" t="s">
        <v>698</v>
      </c>
      <c r="EP83" s="27" t="s">
        <v>698</v>
      </c>
      <c r="EQ83" s="27" t="s">
        <v>698</v>
      </c>
      <c r="ER83" s="27" t="s">
        <v>698</v>
      </c>
      <c r="ES83" s="27" t="s">
        <v>698</v>
      </c>
      <c r="ET83" s="27" t="s">
        <v>698</v>
      </c>
      <c r="EU83" s="27" t="s">
        <v>698</v>
      </c>
      <c r="EV83" s="27" t="s">
        <v>698</v>
      </c>
      <c r="EW83" s="27" t="s">
        <v>2705</v>
      </c>
      <c r="EX83" s="27" t="s">
        <v>698</v>
      </c>
      <c r="EY83" s="27" t="s">
        <v>4094</v>
      </c>
      <c r="EZ83" s="27" t="s">
        <v>2706</v>
      </c>
      <c r="FA83" s="27"/>
      <c r="FB83" s="27"/>
      <c r="FC83" s="27"/>
      <c r="FD83" s="27"/>
      <c r="FE83" s="27"/>
      <c r="FF83" s="27"/>
      <c r="FG83" s="27"/>
      <c r="FH83" s="27"/>
      <c r="FI83" s="27"/>
      <c r="FJ83" s="27"/>
    </row>
    <row r="84" spans="1:166" x14ac:dyDescent="0.25">
      <c r="A84" s="20"/>
      <c r="B84" s="20" t="s">
        <v>2599</v>
      </c>
      <c r="C84" s="20" t="str">
        <f t="shared" si="1"/>
        <v>IZ004002002000000000000000000000000000</v>
      </c>
      <c r="D84" s="23" t="s">
        <v>4088</v>
      </c>
      <c r="E84" s="23" t="s">
        <v>711</v>
      </c>
      <c r="F84" s="23" t="s">
        <v>707</v>
      </c>
      <c r="G84" s="23" t="s">
        <v>707</v>
      </c>
      <c r="H84" s="23" t="s">
        <v>697</v>
      </c>
      <c r="I84" s="23" t="s">
        <v>697</v>
      </c>
      <c r="J84" s="23" t="s">
        <v>697</v>
      </c>
      <c r="K84" s="23" t="s">
        <v>697</v>
      </c>
      <c r="L84" s="23" t="s">
        <v>697</v>
      </c>
      <c r="M84" s="23" t="s">
        <v>697</v>
      </c>
      <c r="N84" s="23" t="s">
        <v>697</v>
      </c>
      <c r="O84" s="23" t="s">
        <v>697</v>
      </c>
      <c r="P84" s="23" t="s">
        <v>697</v>
      </c>
      <c r="Q84" s="27">
        <v>0</v>
      </c>
      <c r="R84" s="27" t="s">
        <v>704</v>
      </c>
      <c r="S84" s="27" t="s">
        <v>698</v>
      </c>
      <c r="T84" s="27" t="s">
        <v>694</v>
      </c>
      <c r="U84" s="27" t="s">
        <v>922</v>
      </c>
      <c r="V84" s="20" t="s">
        <v>4187</v>
      </c>
      <c r="W84" s="20" t="s">
        <v>905</v>
      </c>
      <c r="X84" s="20"/>
      <c r="Y84" s="20"/>
      <c r="Z84" s="20" t="s">
        <v>3608</v>
      </c>
      <c r="AA84" s="20"/>
      <c r="AB84" s="20"/>
      <c r="AC84" s="20"/>
      <c r="AD84" s="20"/>
      <c r="AE84" s="20"/>
      <c r="AF84" s="20"/>
      <c r="AG84" s="20"/>
      <c r="AH84" s="20"/>
      <c r="AI84" s="27" t="s">
        <v>4190</v>
      </c>
      <c r="AJ84" s="27" t="s">
        <v>698</v>
      </c>
      <c r="AK84" s="27" t="s">
        <v>698</v>
      </c>
      <c r="AL84" s="27" t="s">
        <v>698</v>
      </c>
      <c r="AM84" s="27" t="s">
        <v>698</v>
      </c>
      <c r="AN84" s="27" t="s">
        <v>698</v>
      </c>
      <c r="AO84" s="27" t="s">
        <v>698</v>
      </c>
      <c r="AP84" s="27" t="s">
        <v>698</v>
      </c>
      <c r="AQ84" s="27" t="s">
        <v>698</v>
      </c>
      <c r="AR84" s="27" t="s">
        <v>698</v>
      </c>
      <c r="AS84" s="27" t="s">
        <v>698</v>
      </c>
      <c r="AT84" s="27" t="s">
        <v>698</v>
      </c>
      <c r="AU84" s="27" t="s">
        <v>698</v>
      </c>
      <c r="AV84" s="27" t="s">
        <v>698</v>
      </c>
      <c r="AW84" s="27" t="s">
        <v>698</v>
      </c>
      <c r="AX84" s="27" t="s">
        <v>698</v>
      </c>
      <c r="AY84" s="27" t="s">
        <v>698</v>
      </c>
      <c r="AZ84" s="27" t="s">
        <v>698</v>
      </c>
      <c r="BA84" s="27" t="s">
        <v>698</v>
      </c>
      <c r="BB84" s="27" t="s">
        <v>698</v>
      </c>
      <c r="BC84" s="27" t="s">
        <v>698</v>
      </c>
      <c r="BD84" s="27" t="s">
        <v>698</v>
      </c>
      <c r="BE84" s="27" t="s">
        <v>698</v>
      </c>
      <c r="BF84" s="27" t="s">
        <v>698</v>
      </c>
      <c r="BG84" s="27" t="s">
        <v>698</v>
      </c>
      <c r="BH84" s="27" t="s">
        <v>698</v>
      </c>
      <c r="BI84" s="27" t="s">
        <v>698</v>
      </c>
      <c r="BJ84" s="27" t="s">
        <v>698</v>
      </c>
      <c r="BK84" s="27" t="s">
        <v>698</v>
      </c>
      <c r="BL84" s="27" t="s">
        <v>698</v>
      </c>
      <c r="BM84" s="27" t="s">
        <v>698</v>
      </c>
      <c r="BN84" s="27" t="s">
        <v>698</v>
      </c>
      <c r="BO84" s="27" t="s">
        <v>698</v>
      </c>
      <c r="BP84" s="27" t="s">
        <v>698</v>
      </c>
      <c r="BQ84" s="27" t="s">
        <v>698</v>
      </c>
      <c r="BR84" s="27" t="s">
        <v>698</v>
      </c>
      <c r="BS84" s="27" t="s">
        <v>698</v>
      </c>
      <c r="BT84" s="27" t="s">
        <v>698</v>
      </c>
      <c r="BU84" s="27" t="s">
        <v>698</v>
      </c>
      <c r="BV84" s="27" t="s">
        <v>704</v>
      </c>
      <c r="BW84" s="27" t="s">
        <v>698</v>
      </c>
      <c r="BX84" s="27" t="s">
        <v>698</v>
      </c>
      <c r="BY84" s="27" t="s">
        <v>698</v>
      </c>
      <c r="BZ84" s="27" t="s">
        <v>698</v>
      </c>
      <c r="CA84" s="27" t="s">
        <v>698</v>
      </c>
      <c r="CB84" s="27" t="s">
        <v>698</v>
      </c>
      <c r="CC84" s="27" t="s">
        <v>698</v>
      </c>
      <c r="CD84" s="27" t="s">
        <v>698</v>
      </c>
      <c r="CE84" s="27" t="s">
        <v>698</v>
      </c>
      <c r="CF84" s="27" t="s">
        <v>698</v>
      </c>
      <c r="CG84" s="27" t="s">
        <v>698</v>
      </c>
      <c r="CH84" s="27" t="s">
        <v>698</v>
      </c>
      <c r="CI84" s="27" t="s">
        <v>698</v>
      </c>
      <c r="CJ84" s="27" t="s">
        <v>698</v>
      </c>
      <c r="CK84" s="27" t="s">
        <v>698</v>
      </c>
      <c r="CL84" s="27" t="s">
        <v>698</v>
      </c>
      <c r="CM84" s="27" t="s">
        <v>698</v>
      </c>
      <c r="CN84" s="27" t="s">
        <v>698</v>
      </c>
      <c r="CO84" s="27" t="s">
        <v>698</v>
      </c>
      <c r="CP84" s="27" t="s">
        <v>698</v>
      </c>
      <c r="CQ84" s="27" t="s">
        <v>698</v>
      </c>
      <c r="CR84" s="27" t="s">
        <v>698</v>
      </c>
      <c r="CS84" s="27" t="s">
        <v>698</v>
      </c>
      <c r="CT84" s="27" t="s">
        <v>698</v>
      </c>
      <c r="CU84" s="27" t="s">
        <v>698</v>
      </c>
      <c r="CV84" s="27" t="s">
        <v>698</v>
      </c>
      <c r="CW84" s="27" t="s">
        <v>698</v>
      </c>
      <c r="CX84" s="27" t="s">
        <v>698</v>
      </c>
      <c r="CY84" s="27" t="s">
        <v>698</v>
      </c>
      <c r="CZ84" s="27" t="s">
        <v>698</v>
      </c>
      <c r="DA84" s="27" t="s">
        <v>698</v>
      </c>
      <c r="DB84" s="27" t="s">
        <v>698</v>
      </c>
      <c r="DC84" s="27" t="s">
        <v>698</v>
      </c>
      <c r="DD84" s="27" t="s">
        <v>698</v>
      </c>
      <c r="DE84" s="27" t="s">
        <v>698</v>
      </c>
      <c r="DF84" s="27" t="s">
        <v>698</v>
      </c>
      <c r="DG84" s="27" t="s">
        <v>698</v>
      </c>
      <c r="DH84" s="27" t="s">
        <v>698</v>
      </c>
      <c r="DI84" s="27" t="s">
        <v>698</v>
      </c>
      <c r="DJ84" s="27" t="s">
        <v>698</v>
      </c>
      <c r="DK84" s="27" t="s">
        <v>698</v>
      </c>
      <c r="DL84" s="27" t="s">
        <v>698</v>
      </c>
      <c r="DM84" s="27" t="s">
        <v>698</v>
      </c>
      <c r="DN84" s="27" t="s">
        <v>698</v>
      </c>
      <c r="DO84" s="27" t="s">
        <v>698</v>
      </c>
      <c r="DP84" s="27" t="s">
        <v>698</v>
      </c>
      <c r="DQ84" s="27" t="s">
        <v>698</v>
      </c>
      <c r="DR84" s="27" t="s">
        <v>698</v>
      </c>
      <c r="DS84" s="27" t="s">
        <v>698</v>
      </c>
      <c r="DT84" s="27" t="s">
        <v>698</v>
      </c>
      <c r="DU84" s="27" t="s">
        <v>698</v>
      </c>
      <c r="DV84" s="27" t="s">
        <v>698</v>
      </c>
      <c r="DW84" s="27" t="s">
        <v>698</v>
      </c>
      <c r="DX84" s="27" t="s">
        <v>698</v>
      </c>
      <c r="DY84" s="27" t="s">
        <v>698</v>
      </c>
      <c r="DZ84" s="27" t="s">
        <v>698</v>
      </c>
      <c r="EA84" s="27" t="s">
        <v>698</v>
      </c>
      <c r="EB84" s="27" t="s">
        <v>698</v>
      </c>
      <c r="EC84" s="27" t="s">
        <v>698</v>
      </c>
      <c r="ED84" s="27" t="s">
        <v>698</v>
      </c>
      <c r="EE84" s="27" t="s">
        <v>698</v>
      </c>
      <c r="EF84" s="27" t="s">
        <v>698</v>
      </c>
      <c r="EG84" s="27" t="s">
        <v>698</v>
      </c>
      <c r="EH84" s="27" t="s">
        <v>698</v>
      </c>
      <c r="EI84" s="27" t="s">
        <v>698</v>
      </c>
      <c r="EJ84" s="27" t="s">
        <v>698</v>
      </c>
      <c r="EK84" s="27" t="s">
        <v>698</v>
      </c>
      <c r="EL84" s="27" t="s">
        <v>698</v>
      </c>
      <c r="EM84" s="27" t="s">
        <v>698</v>
      </c>
      <c r="EN84" s="27" t="s">
        <v>698</v>
      </c>
      <c r="EO84" s="27" t="s">
        <v>698</v>
      </c>
      <c r="EP84" s="27" t="s">
        <v>698</v>
      </c>
      <c r="EQ84" s="27" t="s">
        <v>698</v>
      </c>
      <c r="ER84" s="27" t="s">
        <v>698</v>
      </c>
      <c r="ES84" s="27" t="s">
        <v>698</v>
      </c>
      <c r="ET84" s="27" t="s">
        <v>698</v>
      </c>
      <c r="EU84" s="27" t="s">
        <v>698</v>
      </c>
      <c r="EV84" s="27" t="s">
        <v>698</v>
      </c>
      <c r="EW84" s="27" t="s">
        <v>4096</v>
      </c>
      <c r="EX84" s="27" t="s">
        <v>698</v>
      </c>
      <c r="EY84" s="27" t="s">
        <v>1176</v>
      </c>
      <c r="EZ84" s="27" t="s">
        <v>1177</v>
      </c>
      <c r="FA84" s="27" t="s">
        <v>1179</v>
      </c>
      <c r="FB84" s="27"/>
      <c r="FC84" s="27"/>
      <c r="FD84" s="27"/>
      <c r="FE84" s="27"/>
      <c r="FF84" s="27"/>
      <c r="FG84" s="27"/>
      <c r="FH84" s="27"/>
      <c r="FI84" s="27"/>
      <c r="FJ84" s="27"/>
    </row>
    <row r="85" spans="1:166" x14ac:dyDescent="0.25">
      <c r="A85" s="24"/>
      <c r="B85" s="24"/>
      <c r="C85" s="24" t="str">
        <f t="shared" si="1"/>
        <v>004003000000000000000000000000000000</v>
      </c>
      <c r="D85" s="25"/>
      <c r="E85" s="25" t="s">
        <v>711</v>
      </c>
      <c r="F85" s="25" t="s">
        <v>710</v>
      </c>
      <c r="G85" s="25" t="s">
        <v>697</v>
      </c>
      <c r="H85" s="25" t="s">
        <v>697</v>
      </c>
      <c r="I85" s="25" t="s">
        <v>697</v>
      </c>
      <c r="J85" s="25" t="s">
        <v>697</v>
      </c>
      <c r="K85" s="25" t="s">
        <v>697</v>
      </c>
      <c r="L85" s="25" t="s">
        <v>697</v>
      </c>
      <c r="M85" s="25" t="s">
        <v>697</v>
      </c>
      <c r="N85" s="25" t="s">
        <v>697</v>
      </c>
      <c r="O85" s="25" t="s">
        <v>697</v>
      </c>
      <c r="P85" s="25" t="s">
        <v>697</v>
      </c>
      <c r="Q85" s="28"/>
      <c r="R85" s="28" t="s">
        <v>698</v>
      </c>
      <c r="S85" s="28" t="s">
        <v>698</v>
      </c>
      <c r="T85" s="28" t="s">
        <v>694</v>
      </c>
      <c r="U85" s="28" t="s">
        <v>922</v>
      </c>
      <c r="V85" s="24" t="s">
        <v>4191</v>
      </c>
      <c r="W85" s="24" t="s">
        <v>905</v>
      </c>
      <c r="X85" s="24"/>
      <c r="Y85" s="24" t="s">
        <v>4192</v>
      </c>
      <c r="Z85" s="24"/>
      <c r="AA85" s="24"/>
      <c r="AB85" s="24"/>
      <c r="AC85" s="24"/>
      <c r="AD85" s="24"/>
      <c r="AE85" s="24"/>
      <c r="AF85" s="24"/>
      <c r="AG85" s="24"/>
      <c r="AH85" s="24"/>
      <c r="AI85" s="28" t="s">
        <v>4193</v>
      </c>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28"/>
      <c r="CG85" s="28"/>
      <c r="CH85" s="28"/>
      <c r="CI85" s="28"/>
      <c r="CJ85" s="28"/>
      <c r="CK85" s="28"/>
      <c r="CL85" s="28"/>
      <c r="CM85" s="28"/>
      <c r="CN85" s="28"/>
      <c r="CO85" s="28"/>
      <c r="CP85" s="28"/>
      <c r="CQ85" s="28"/>
      <c r="CR85" s="28"/>
      <c r="CS85" s="28"/>
      <c r="CT85" s="28"/>
      <c r="CU85" s="28"/>
      <c r="CV85" s="28"/>
      <c r="CW85" s="28"/>
      <c r="CX85" s="28"/>
      <c r="CY85" s="28"/>
      <c r="CZ85" s="28"/>
      <c r="DA85" s="28"/>
      <c r="DB85" s="28"/>
      <c r="DC85" s="28"/>
      <c r="DD85" s="28"/>
      <c r="DE85" s="28"/>
      <c r="DF85" s="28"/>
      <c r="DG85" s="28"/>
      <c r="DH85" s="28"/>
      <c r="DI85" s="28"/>
      <c r="DJ85" s="28"/>
      <c r="DK85" s="28"/>
      <c r="DL85" s="28"/>
      <c r="DM85" s="28"/>
      <c r="DN85" s="28"/>
      <c r="DO85" s="28"/>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c r="EN85" s="28"/>
      <c r="EO85" s="28"/>
      <c r="EP85" s="28"/>
      <c r="EQ85" s="28"/>
      <c r="ER85" s="28"/>
      <c r="ES85" s="28"/>
      <c r="ET85" s="28"/>
      <c r="EU85" s="28"/>
      <c r="EV85" s="28"/>
      <c r="EW85" s="28"/>
      <c r="EX85" s="28"/>
      <c r="EY85" s="28"/>
      <c r="EZ85" s="28"/>
      <c r="FA85" s="28"/>
      <c r="FB85" s="28"/>
      <c r="FC85" s="28"/>
      <c r="FD85" s="28"/>
      <c r="FE85" s="28"/>
      <c r="FF85" s="28"/>
      <c r="FG85" s="28"/>
      <c r="FH85" s="28"/>
      <c r="FI85" s="28"/>
      <c r="FJ85" s="28"/>
    </row>
    <row r="86" spans="1:166" x14ac:dyDescent="0.25">
      <c r="A86" s="24"/>
      <c r="B86" s="24"/>
      <c r="C86" s="24" t="str">
        <f t="shared" si="1"/>
        <v>004003001000000000000000000000000000</v>
      </c>
      <c r="D86" s="25"/>
      <c r="E86" s="25" t="s">
        <v>711</v>
      </c>
      <c r="F86" s="25" t="s">
        <v>710</v>
      </c>
      <c r="G86" s="25" t="s">
        <v>702</v>
      </c>
      <c r="H86" s="25" t="s">
        <v>697</v>
      </c>
      <c r="I86" s="25" t="s">
        <v>697</v>
      </c>
      <c r="J86" s="25" t="s">
        <v>697</v>
      </c>
      <c r="K86" s="25" t="s">
        <v>697</v>
      </c>
      <c r="L86" s="25" t="s">
        <v>697</v>
      </c>
      <c r="M86" s="25" t="s">
        <v>697</v>
      </c>
      <c r="N86" s="25" t="s">
        <v>697</v>
      </c>
      <c r="O86" s="25" t="s">
        <v>697</v>
      </c>
      <c r="P86" s="25" t="s">
        <v>697</v>
      </c>
      <c r="Q86" s="28"/>
      <c r="R86" s="28" t="s">
        <v>704</v>
      </c>
      <c r="S86" s="28" t="s">
        <v>698</v>
      </c>
      <c r="T86" s="28" t="s">
        <v>694</v>
      </c>
      <c r="U86" s="28" t="s">
        <v>922</v>
      </c>
      <c r="V86" s="24" t="s">
        <v>4194</v>
      </c>
      <c r="W86" s="24" t="s">
        <v>905</v>
      </c>
      <c r="X86" s="24"/>
      <c r="Y86" s="24"/>
      <c r="Z86" s="24" t="s">
        <v>4101</v>
      </c>
      <c r="AA86" s="24"/>
      <c r="AB86" s="24"/>
      <c r="AC86" s="24"/>
      <c r="AD86" s="24"/>
      <c r="AE86" s="24"/>
      <c r="AF86" s="24"/>
      <c r="AG86" s="24"/>
      <c r="AH86" s="24"/>
      <c r="AI86" s="28" t="s">
        <v>4195</v>
      </c>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8"/>
      <c r="EY86" s="28"/>
      <c r="EZ86" s="28"/>
      <c r="FA86" s="28"/>
      <c r="FB86" s="28"/>
      <c r="FC86" s="28"/>
      <c r="FD86" s="28"/>
      <c r="FE86" s="28"/>
      <c r="FF86" s="28"/>
      <c r="FG86" s="28"/>
      <c r="FH86" s="28"/>
      <c r="FI86" s="28"/>
      <c r="FJ86" s="28"/>
    </row>
    <row r="87" spans="1:166" x14ac:dyDescent="0.25">
      <c r="A87" s="24"/>
      <c r="B87" s="24"/>
      <c r="C87" s="24" t="str">
        <f t="shared" si="1"/>
        <v>004003002000000000000000000000000000</v>
      </c>
      <c r="D87" s="25"/>
      <c r="E87" s="25" t="s">
        <v>711</v>
      </c>
      <c r="F87" s="25" t="s">
        <v>710</v>
      </c>
      <c r="G87" s="25" t="s">
        <v>707</v>
      </c>
      <c r="H87" s="25" t="s">
        <v>697</v>
      </c>
      <c r="I87" s="25" t="s">
        <v>697</v>
      </c>
      <c r="J87" s="25" t="s">
        <v>697</v>
      </c>
      <c r="K87" s="25" t="s">
        <v>697</v>
      </c>
      <c r="L87" s="25" t="s">
        <v>697</v>
      </c>
      <c r="M87" s="25" t="s">
        <v>697</v>
      </c>
      <c r="N87" s="25" t="s">
        <v>697</v>
      </c>
      <c r="O87" s="25" t="s">
        <v>697</v>
      </c>
      <c r="P87" s="25" t="s">
        <v>697</v>
      </c>
      <c r="Q87" s="28"/>
      <c r="R87" s="28" t="s">
        <v>704</v>
      </c>
      <c r="S87" s="28" t="s">
        <v>698</v>
      </c>
      <c r="T87" s="28" t="s">
        <v>694</v>
      </c>
      <c r="U87" s="28" t="s">
        <v>922</v>
      </c>
      <c r="V87" s="24" t="s">
        <v>4196</v>
      </c>
      <c r="W87" s="24" t="s">
        <v>905</v>
      </c>
      <c r="X87" s="24"/>
      <c r="Y87" s="24"/>
      <c r="Z87" s="24" t="s">
        <v>3608</v>
      </c>
      <c r="AA87" s="24"/>
      <c r="AB87" s="24"/>
      <c r="AC87" s="24"/>
      <c r="AD87" s="24"/>
      <c r="AE87" s="24"/>
      <c r="AF87" s="24"/>
      <c r="AG87" s="24"/>
      <c r="AH87" s="24"/>
      <c r="AI87" s="28" t="s">
        <v>4197</v>
      </c>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c r="BZ87" s="28"/>
      <c r="CA87" s="28"/>
      <c r="CB87" s="28"/>
      <c r="CC87" s="28"/>
      <c r="CD87" s="28"/>
      <c r="CE87" s="28"/>
      <c r="CF87" s="28"/>
      <c r="CG87" s="28"/>
      <c r="CH87" s="28"/>
      <c r="CI87" s="28"/>
      <c r="CJ87" s="28"/>
      <c r="CK87" s="28"/>
      <c r="CL87" s="28"/>
      <c r="CM87" s="28"/>
      <c r="CN87" s="28"/>
      <c r="CO87" s="28"/>
      <c r="CP87" s="28"/>
      <c r="CQ87" s="28"/>
      <c r="CR87" s="28"/>
      <c r="CS87" s="28"/>
      <c r="CT87" s="28"/>
      <c r="CU87" s="28"/>
      <c r="CV87" s="28"/>
      <c r="CW87" s="28"/>
      <c r="CX87" s="28"/>
      <c r="CY87" s="28"/>
      <c r="CZ87" s="28"/>
      <c r="DA87" s="28"/>
      <c r="DB87" s="28"/>
      <c r="DC87" s="28"/>
      <c r="DD87" s="28"/>
      <c r="DE87" s="28"/>
      <c r="DF87" s="28"/>
      <c r="DG87" s="28"/>
      <c r="DH87" s="28"/>
      <c r="DI87" s="28"/>
      <c r="DJ87" s="28"/>
      <c r="DK87" s="28"/>
      <c r="DL87" s="28"/>
      <c r="DM87" s="28"/>
      <c r="DN87" s="28"/>
      <c r="DO87" s="28"/>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c r="EP87" s="28"/>
      <c r="EQ87" s="28"/>
      <c r="ER87" s="28"/>
      <c r="ES87" s="28"/>
      <c r="ET87" s="28"/>
      <c r="EU87" s="28"/>
      <c r="EV87" s="28"/>
      <c r="EW87" s="28"/>
      <c r="EX87" s="28"/>
      <c r="EY87" s="28"/>
      <c r="EZ87" s="28"/>
      <c r="FA87" s="28"/>
      <c r="FB87" s="28"/>
      <c r="FC87" s="28"/>
      <c r="FD87" s="28"/>
      <c r="FE87" s="28"/>
      <c r="FF87" s="28"/>
      <c r="FG87" s="28"/>
      <c r="FH87" s="28"/>
      <c r="FI87" s="28"/>
      <c r="FJ87" s="28"/>
    </row>
    <row r="88" spans="1:166" x14ac:dyDescent="0.25">
      <c r="A88" s="24"/>
      <c r="B88" s="24"/>
      <c r="C88" s="24" t="str">
        <f t="shared" si="1"/>
        <v>004004000000000000000000000000000000</v>
      </c>
      <c r="D88" s="25"/>
      <c r="E88" s="25" t="s">
        <v>711</v>
      </c>
      <c r="F88" s="25" t="s">
        <v>711</v>
      </c>
      <c r="G88" s="25" t="s">
        <v>697</v>
      </c>
      <c r="H88" s="25" t="s">
        <v>697</v>
      </c>
      <c r="I88" s="25" t="s">
        <v>697</v>
      </c>
      <c r="J88" s="25" t="s">
        <v>697</v>
      </c>
      <c r="K88" s="25" t="s">
        <v>697</v>
      </c>
      <c r="L88" s="25" t="s">
        <v>697</v>
      </c>
      <c r="M88" s="25" t="s">
        <v>697</v>
      </c>
      <c r="N88" s="25" t="s">
        <v>697</v>
      </c>
      <c r="O88" s="25" t="s">
        <v>697</v>
      </c>
      <c r="P88" s="25" t="s">
        <v>697</v>
      </c>
      <c r="Q88" s="28"/>
      <c r="R88" s="28" t="s">
        <v>698</v>
      </c>
      <c r="S88" s="28" t="s">
        <v>698</v>
      </c>
      <c r="T88" s="28" t="s">
        <v>694</v>
      </c>
      <c r="U88" s="28" t="s">
        <v>922</v>
      </c>
      <c r="V88" s="24" t="s">
        <v>4198</v>
      </c>
      <c r="W88" s="24" t="s">
        <v>905</v>
      </c>
      <c r="X88" s="24"/>
      <c r="Y88" s="24" t="s">
        <v>4199</v>
      </c>
      <c r="Z88" s="24"/>
      <c r="AA88" s="24"/>
      <c r="AB88" s="24"/>
      <c r="AC88" s="24"/>
      <c r="AD88" s="24"/>
      <c r="AE88" s="24"/>
      <c r="AF88" s="24"/>
      <c r="AG88" s="24"/>
      <c r="AH88" s="24"/>
      <c r="AI88" s="28" t="s">
        <v>4200</v>
      </c>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c r="CH88" s="28"/>
      <c r="CI88" s="28"/>
      <c r="CJ88" s="28"/>
      <c r="CK88" s="28"/>
      <c r="CL88" s="28"/>
      <c r="CM88" s="28"/>
      <c r="CN88" s="28"/>
      <c r="CO88" s="28"/>
      <c r="CP88" s="28"/>
      <c r="CQ88" s="28"/>
      <c r="CR88" s="28"/>
      <c r="CS88" s="28"/>
      <c r="CT88" s="28"/>
      <c r="CU88" s="28"/>
      <c r="CV88" s="28"/>
      <c r="CW88" s="28"/>
      <c r="CX88" s="28"/>
      <c r="CY88" s="28"/>
      <c r="CZ88" s="28"/>
      <c r="DA88" s="28"/>
      <c r="DB88" s="28"/>
      <c r="DC88" s="28"/>
      <c r="DD88" s="28"/>
      <c r="DE88" s="28"/>
      <c r="DF88" s="28"/>
      <c r="DG88" s="28"/>
      <c r="DH88" s="28"/>
      <c r="DI88" s="28"/>
      <c r="DJ88" s="28"/>
      <c r="DK88" s="28"/>
      <c r="DL88" s="28"/>
      <c r="DM88" s="28"/>
      <c r="DN88" s="28"/>
      <c r="DO88" s="28"/>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c r="EW88" s="28"/>
      <c r="EX88" s="28"/>
      <c r="EY88" s="28"/>
      <c r="EZ88" s="28"/>
      <c r="FA88" s="28"/>
      <c r="FB88" s="28"/>
      <c r="FC88" s="28"/>
      <c r="FD88" s="28"/>
      <c r="FE88" s="28"/>
      <c r="FF88" s="28"/>
      <c r="FG88" s="28"/>
      <c r="FH88" s="28"/>
      <c r="FI88" s="28"/>
      <c r="FJ88" s="28"/>
    </row>
    <row r="89" spans="1:166" x14ac:dyDescent="0.25">
      <c r="A89" s="24"/>
      <c r="B89" s="24"/>
      <c r="C89" s="24" t="str">
        <f t="shared" si="1"/>
        <v>004004001000000000000000000000000000</v>
      </c>
      <c r="D89" s="25"/>
      <c r="E89" s="25" t="s">
        <v>711</v>
      </c>
      <c r="F89" s="25" t="s">
        <v>711</v>
      </c>
      <c r="G89" s="25" t="s">
        <v>702</v>
      </c>
      <c r="H89" s="25" t="s">
        <v>697</v>
      </c>
      <c r="I89" s="25" t="s">
        <v>697</v>
      </c>
      <c r="J89" s="25" t="s">
        <v>697</v>
      </c>
      <c r="K89" s="25" t="s">
        <v>697</v>
      </c>
      <c r="L89" s="25" t="s">
        <v>697</v>
      </c>
      <c r="M89" s="25" t="s">
        <v>697</v>
      </c>
      <c r="N89" s="25" t="s">
        <v>697</v>
      </c>
      <c r="O89" s="25" t="s">
        <v>697</v>
      </c>
      <c r="P89" s="25" t="s">
        <v>697</v>
      </c>
      <c r="Q89" s="28"/>
      <c r="R89" s="28" t="s">
        <v>704</v>
      </c>
      <c r="S89" s="28" t="s">
        <v>698</v>
      </c>
      <c r="T89" s="28" t="s">
        <v>694</v>
      </c>
      <c r="U89" s="28" t="s">
        <v>922</v>
      </c>
      <c r="V89" s="24" t="s">
        <v>4201</v>
      </c>
      <c r="W89" s="24" t="s">
        <v>905</v>
      </c>
      <c r="X89" s="24"/>
      <c r="Y89" s="24"/>
      <c r="Z89" s="24" t="s">
        <v>4101</v>
      </c>
      <c r="AA89" s="24"/>
      <c r="AB89" s="24"/>
      <c r="AC89" s="24"/>
      <c r="AD89" s="24"/>
      <c r="AE89" s="24"/>
      <c r="AF89" s="24"/>
      <c r="AG89" s="24"/>
      <c r="AH89" s="24"/>
      <c r="AI89" s="28" t="s">
        <v>4202</v>
      </c>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c r="BZ89" s="28"/>
      <c r="CA89" s="28"/>
      <c r="CB89" s="28"/>
      <c r="CC89" s="28"/>
      <c r="CD89" s="28"/>
      <c r="CE89" s="28"/>
      <c r="CF89" s="28"/>
      <c r="CG89" s="28"/>
      <c r="CH89" s="28"/>
      <c r="CI89" s="28"/>
      <c r="CJ89" s="28"/>
      <c r="CK89" s="28"/>
      <c r="CL89" s="28"/>
      <c r="CM89" s="28"/>
      <c r="CN89" s="28"/>
      <c r="CO89" s="28"/>
      <c r="CP89" s="28"/>
      <c r="CQ89" s="28"/>
      <c r="CR89" s="28"/>
      <c r="CS89" s="28"/>
      <c r="CT89" s="28"/>
      <c r="CU89" s="28"/>
      <c r="CV89" s="28"/>
      <c r="CW89" s="28"/>
      <c r="CX89" s="28"/>
      <c r="CY89" s="28"/>
      <c r="CZ89" s="28"/>
      <c r="DA89" s="28"/>
      <c r="DB89" s="28"/>
      <c r="DC89" s="28"/>
      <c r="DD89" s="28"/>
      <c r="DE89" s="28"/>
      <c r="DF89" s="28"/>
      <c r="DG89" s="28"/>
      <c r="DH89" s="28"/>
      <c r="DI89" s="28"/>
      <c r="DJ89" s="28"/>
      <c r="DK89" s="28"/>
      <c r="DL89" s="28"/>
      <c r="DM89" s="28"/>
      <c r="DN89" s="28"/>
      <c r="DO89" s="28"/>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c r="EN89" s="28"/>
      <c r="EO89" s="28"/>
      <c r="EP89" s="28"/>
      <c r="EQ89" s="28"/>
      <c r="ER89" s="28"/>
      <c r="ES89" s="28"/>
      <c r="ET89" s="28"/>
      <c r="EU89" s="28"/>
      <c r="EV89" s="28"/>
      <c r="EW89" s="28"/>
      <c r="EX89" s="28"/>
      <c r="EY89" s="28"/>
      <c r="EZ89" s="28"/>
      <c r="FA89" s="28"/>
      <c r="FB89" s="28"/>
      <c r="FC89" s="28"/>
      <c r="FD89" s="28"/>
      <c r="FE89" s="28"/>
      <c r="FF89" s="28"/>
      <c r="FG89" s="28"/>
      <c r="FH89" s="28"/>
      <c r="FI89" s="28"/>
      <c r="FJ89" s="28"/>
    </row>
    <row r="90" spans="1:166" x14ac:dyDescent="0.25">
      <c r="A90" s="24"/>
      <c r="B90" s="24"/>
      <c r="C90" s="24" t="str">
        <f t="shared" si="1"/>
        <v>004004002000000000000000000000000000</v>
      </c>
      <c r="D90" s="25"/>
      <c r="E90" s="25" t="s">
        <v>711</v>
      </c>
      <c r="F90" s="25" t="s">
        <v>711</v>
      </c>
      <c r="G90" s="25" t="s">
        <v>707</v>
      </c>
      <c r="H90" s="25" t="s">
        <v>697</v>
      </c>
      <c r="I90" s="25" t="s">
        <v>697</v>
      </c>
      <c r="J90" s="25" t="s">
        <v>697</v>
      </c>
      <c r="K90" s="25" t="s">
        <v>697</v>
      </c>
      <c r="L90" s="25" t="s">
        <v>697</v>
      </c>
      <c r="M90" s="25" t="s">
        <v>697</v>
      </c>
      <c r="N90" s="25" t="s">
        <v>697</v>
      </c>
      <c r="O90" s="25" t="s">
        <v>697</v>
      </c>
      <c r="P90" s="25" t="s">
        <v>697</v>
      </c>
      <c r="Q90" s="28"/>
      <c r="R90" s="28" t="s">
        <v>704</v>
      </c>
      <c r="S90" s="28" t="s">
        <v>698</v>
      </c>
      <c r="T90" s="28" t="s">
        <v>694</v>
      </c>
      <c r="U90" s="28" t="s">
        <v>922</v>
      </c>
      <c r="V90" s="24" t="s">
        <v>4203</v>
      </c>
      <c r="W90" s="24" t="s">
        <v>905</v>
      </c>
      <c r="X90" s="24"/>
      <c r="Y90" s="24"/>
      <c r="Z90" s="24" t="s">
        <v>3608</v>
      </c>
      <c r="AA90" s="24"/>
      <c r="AB90" s="24"/>
      <c r="AC90" s="24"/>
      <c r="AD90" s="24"/>
      <c r="AE90" s="24"/>
      <c r="AF90" s="24"/>
      <c r="AG90" s="24"/>
      <c r="AH90" s="24"/>
      <c r="AI90" s="28" t="s">
        <v>4204</v>
      </c>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28"/>
      <c r="CG90" s="28"/>
      <c r="CH90" s="28"/>
      <c r="CI90" s="28"/>
      <c r="CJ90" s="28"/>
      <c r="CK90" s="28"/>
      <c r="CL90" s="28"/>
      <c r="CM90" s="28"/>
      <c r="CN90" s="28"/>
      <c r="CO90" s="28"/>
      <c r="CP90" s="28"/>
      <c r="CQ90" s="28"/>
      <c r="CR90" s="28"/>
      <c r="CS90" s="28"/>
      <c r="CT90" s="28"/>
      <c r="CU90" s="28"/>
      <c r="CV90" s="28"/>
      <c r="CW90" s="28"/>
      <c r="CX90" s="28"/>
      <c r="CY90" s="28"/>
      <c r="CZ90" s="28"/>
      <c r="DA90" s="28"/>
      <c r="DB90" s="28"/>
      <c r="DC90" s="28"/>
      <c r="DD90" s="28"/>
      <c r="DE90" s="28"/>
      <c r="DF90" s="28"/>
      <c r="DG90" s="28"/>
      <c r="DH90" s="28"/>
      <c r="DI90" s="28"/>
      <c r="DJ90" s="28"/>
      <c r="DK90" s="28"/>
      <c r="DL90" s="28"/>
      <c r="DM90" s="28"/>
      <c r="DN90" s="28"/>
      <c r="DO90" s="28"/>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8"/>
      <c r="EY90" s="28"/>
      <c r="EZ90" s="28"/>
      <c r="FA90" s="28"/>
      <c r="FB90" s="28"/>
      <c r="FC90" s="28"/>
      <c r="FD90" s="28"/>
      <c r="FE90" s="28"/>
      <c r="FF90" s="28"/>
      <c r="FG90" s="28"/>
      <c r="FH90" s="28"/>
      <c r="FI90" s="28"/>
      <c r="FJ90" s="28"/>
    </row>
    <row r="91" spans="1:166" x14ac:dyDescent="0.25">
      <c r="A91" s="20"/>
      <c r="B91" s="20" t="s">
        <v>694</v>
      </c>
      <c r="C91" s="20" t="str">
        <f t="shared" si="1"/>
        <v>IZ005000000000000000000000000000000000</v>
      </c>
      <c r="D91" s="23" t="s">
        <v>4088</v>
      </c>
      <c r="E91" s="23" t="s">
        <v>713</v>
      </c>
      <c r="F91" s="23" t="s">
        <v>697</v>
      </c>
      <c r="G91" s="23" t="s">
        <v>697</v>
      </c>
      <c r="H91" s="23" t="s">
        <v>697</v>
      </c>
      <c r="I91" s="23" t="s">
        <v>697</v>
      </c>
      <c r="J91" s="23" t="s">
        <v>697</v>
      </c>
      <c r="K91" s="23" t="s">
        <v>697</v>
      </c>
      <c r="L91" s="23" t="s">
        <v>697</v>
      </c>
      <c r="M91" s="23" t="s">
        <v>697</v>
      </c>
      <c r="N91" s="23" t="s">
        <v>697</v>
      </c>
      <c r="O91" s="23" t="s">
        <v>697</v>
      </c>
      <c r="P91" s="23" t="s">
        <v>697</v>
      </c>
      <c r="Q91" s="27">
        <v>0</v>
      </c>
      <c r="R91" s="27" t="s">
        <v>698</v>
      </c>
      <c r="S91" s="27" t="s">
        <v>698</v>
      </c>
      <c r="T91" s="27" t="s">
        <v>694</v>
      </c>
      <c r="U91" s="27" t="s">
        <v>922</v>
      </c>
      <c r="V91" s="34" t="s">
        <v>4205</v>
      </c>
      <c r="W91" s="20" t="s">
        <v>905</v>
      </c>
      <c r="X91" s="20" t="s">
        <v>4206</v>
      </c>
      <c r="Y91" s="20"/>
      <c r="Z91" s="20"/>
      <c r="AA91" s="20"/>
      <c r="AB91" s="20"/>
      <c r="AC91" s="20"/>
      <c r="AD91" s="20"/>
      <c r="AE91" s="20"/>
      <c r="AF91" s="20"/>
      <c r="AG91" s="20"/>
      <c r="AH91" s="20"/>
      <c r="AI91" s="27" t="s">
        <v>4207</v>
      </c>
      <c r="AJ91" s="27" t="s">
        <v>694</v>
      </c>
      <c r="AK91" s="27" t="s">
        <v>694</v>
      </c>
      <c r="AL91" s="27" t="s">
        <v>694</v>
      </c>
      <c r="AM91" s="27" t="s">
        <v>694</v>
      </c>
      <c r="AN91" s="27" t="s">
        <v>694</v>
      </c>
      <c r="AO91" s="27" t="s">
        <v>694</v>
      </c>
      <c r="AP91" s="27" t="s">
        <v>694</v>
      </c>
      <c r="AQ91" s="27" t="s">
        <v>694</v>
      </c>
      <c r="AR91" s="27" t="s">
        <v>694</v>
      </c>
      <c r="AS91" s="27" t="s">
        <v>694</v>
      </c>
      <c r="AT91" s="27" t="s">
        <v>694</v>
      </c>
      <c r="AU91" s="27" t="s">
        <v>694</v>
      </c>
      <c r="AV91" s="27" t="s">
        <v>694</v>
      </c>
      <c r="AW91" s="27" t="s">
        <v>694</v>
      </c>
      <c r="AX91" s="27" t="s">
        <v>694</v>
      </c>
      <c r="AY91" s="27" t="s">
        <v>694</v>
      </c>
      <c r="AZ91" s="27" t="s">
        <v>694</v>
      </c>
      <c r="BA91" s="27" t="s">
        <v>694</v>
      </c>
      <c r="BB91" s="27" t="s">
        <v>694</v>
      </c>
      <c r="BC91" s="27" t="s">
        <v>694</v>
      </c>
      <c r="BD91" s="27" t="s">
        <v>694</v>
      </c>
      <c r="BE91" s="27" t="s">
        <v>694</v>
      </c>
      <c r="BF91" s="27" t="s">
        <v>694</v>
      </c>
      <c r="BG91" s="27" t="s">
        <v>694</v>
      </c>
      <c r="BH91" s="27" t="s">
        <v>694</v>
      </c>
      <c r="BI91" s="27" t="s">
        <v>694</v>
      </c>
      <c r="BJ91" s="27" t="s">
        <v>694</v>
      </c>
      <c r="BK91" s="27" t="s">
        <v>694</v>
      </c>
      <c r="BL91" s="27" t="s">
        <v>694</v>
      </c>
      <c r="BM91" s="27" t="s">
        <v>694</v>
      </c>
      <c r="BN91" s="27" t="s">
        <v>694</v>
      </c>
      <c r="BO91" s="27" t="s">
        <v>694</v>
      </c>
      <c r="BP91" s="27" t="s">
        <v>694</v>
      </c>
      <c r="BQ91" s="27" t="s">
        <v>694</v>
      </c>
      <c r="BR91" s="27" t="s">
        <v>694</v>
      </c>
      <c r="BS91" s="27" t="s">
        <v>694</v>
      </c>
      <c r="BT91" s="27" t="s">
        <v>694</v>
      </c>
      <c r="BU91" s="27" t="s">
        <v>694</v>
      </c>
      <c r="BV91" s="27" t="s">
        <v>694</v>
      </c>
      <c r="BW91" s="27" t="s">
        <v>694</v>
      </c>
      <c r="BX91" s="27" t="s">
        <v>694</v>
      </c>
      <c r="BY91" s="27" t="s">
        <v>694</v>
      </c>
      <c r="BZ91" s="27" t="s">
        <v>694</v>
      </c>
      <c r="CA91" s="27" t="s">
        <v>694</v>
      </c>
      <c r="CB91" s="27" t="s">
        <v>694</v>
      </c>
      <c r="CC91" s="27" t="s">
        <v>694</v>
      </c>
      <c r="CD91" s="27" t="s">
        <v>694</v>
      </c>
      <c r="CE91" s="27" t="s">
        <v>694</v>
      </c>
      <c r="CF91" s="27" t="s">
        <v>694</v>
      </c>
      <c r="CG91" s="27" t="s">
        <v>694</v>
      </c>
      <c r="CH91" s="27" t="s">
        <v>694</v>
      </c>
      <c r="CI91" s="27" t="s">
        <v>694</v>
      </c>
      <c r="CJ91" s="27" t="s">
        <v>694</v>
      </c>
      <c r="CK91" s="27" t="s">
        <v>694</v>
      </c>
      <c r="CL91" s="27" t="s">
        <v>694</v>
      </c>
      <c r="CM91" s="27" t="s">
        <v>694</v>
      </c>
      <c r="CN91" s="27" t="s">
        <v>694</v>
      </c>
      <c r="CO91" s="27" t="s">
        <v>694</v>
      </c>
      <c r="CP91" s="27" t="s">
        <v>694</v>
      </c>
      <c r="CQ91" s="27" t="s">
        <v>694</v>
      </c>
      <c r="CR91" s="27" t="s">
        <v>694</v>
      </c>
      <c r="CS91" s="27" t="s">
        <v>694</v>
      </c>
      <c r="CT91" s="27" t="s">
        <v>694</v>
      </c>
      <c r="CU91" s="27" t="s">
        <v>694</v>
      </c>
      <c r="CV91" s="27" t="s">
        <v>694</v>
      </c>
      <c r="CW91" s="27" t="s">
        <v>694</v>
      </c>
      <c r="CX91" s="27" t="s">
        <v>694</v>
      </c>
      <c r="CY91" s="27" t="s">
        <v>694</v>
      </c>
      <c r="CZ91" s="27" t="s">
        <v>694</v>
      </c>
      <c r="DA91" s="27" t="s">
        <v>694</v>
      </c>
      <c r="DB91" s="27" t="s">
        <v>694</v>
      </c>
      <c r="DC91" s="27" t="s">
        <v>694</v>
      </c>
      <c r="DD91" s="27" t="s">
        <v>694</v>
      </c>
      <c r="DE91" s="27" t="s">
        <v>694</v>
      </c>
      <c r="DF91" s="27" t="s">
        <v>694</v>
      </c>
      <c r="DG91" s="27" t="s">
        <v>694</v>
      </c>
      <c r="DH91" s="27" t="s">
        <v>694</v>
      </c>
      <c r="DI91" s="27" t="s">
        <v>694</v>
      </c>
      <c r="DJ91" s="27" t="s">
        <v>694</v>
      </c>
      <c r="DK91" s="27" t="s">
        <v>694</v>
      </c>
      <c r="DL91" s="27" t="s">
        <v>694</v>
      </c>
      <c r="DM91" s="27" t="s">
        <v>694</v>
      </c>
      <c r="DN91" s="27" t="s">
        <v>694</v>
      </c>
      <c r="DO91" s="27" t="s">
        <v>694</v>
      </c>
      <c r="DP91" s="27" t="s">
        <v>694</v>
      </c>
      <c r="DQ91" s="27" t="s">
        <v>694</v>
      </c>
      <c r="DR91" s="27" t="s">
        <v>694</v>
      </c>
      <c r="DS91" s="27" t="s">
        <v>694</v>
      </c>
      <c r="DT91" s="27" t="s">
        <v>694</v>
      </c>
      <c r="DU91" s="27" t="s">
        <v>694</v>
      </c>
      <c r="DV91" s="27" t="s">
        <v>694</v>
      </c>
      <c r="DW91" s="27" t="s">
        <v>694</v>
      </c>
      <c r="DX91" s="27" t="s">
        <v>694</v>
      </c>
      <c r="DY91" s="27" t="s">
        <v>694</v>
      </c>
      <c r="DZ91" s="27" t="s">
        <v>694</v>
      </c>
      <c r="EA91" s="27" t="s">
        <v>694</v>
      </c>
      <c r="EB91" s="27" t="s">
        <v>694</v>
      </c>
      <c r="EC91" s="27" t="s">
        <v>694</v>
      </c>
      <c r="ED91" s="27" t="s">
        <v>694</v>
      </c>
      <c r="EE91" s="27" t="s">
        <v>694</v>
      </c>
      <c r="EF91" s="27" t="s">
        <v>694</v>
      </c>
      <c r="EG91" s="27" t="s">
        <v>694</v>
      </c>
      <c r="EH91" s="27" t="s">
        <v>694</v>
      </c>
      <c r="EI91" s="27" t="s">
        <v>694</v>
      </c>
      <c r="EJ91" s="27" t="s">
        <v>694</v>
      </c>
      <c r="EK91" s="27" t="s">
        <v>694</v>
      </c>
      <c r="EL91" s="27" t="s">
        <v>694</v>
      </c>
      <c r="EM91" s="27" t="s">
        <v>694</v>
      </c>
      <c r="EN91" s="27" t="s">
        <v>694</v>
      </c>
      <c r="EO91" s="27" t="s">
        <v>694</v>
      </c>
      <c r="EP91" s="27" t="s">
        <v>694</v>
      </c>
      <c r="EQ91" s="27" t="s">
        <v>694</v>
      </c>
      <c r="ER91" s="27" t="s">
        <v>694</v>
      </c>
      <c r="ES91" s="27" t="s">
        <v>694</v>
      </c>
      <c r="ET91" s="27" t="s">
        <v>694</v>
      </c>
      <c r="EU91" s="27" t="s">
        <v>694</v>
      </c>
      <c r="EV91" s="27" t="s">
        <v>694</v>
      </c>
      <c r="EW91" s="27" t="s">
        <v>698</v>
      </c>
      <c r="EX91" s="27" t="s">
        <v>698</v>
      </c>
      <c r="EY91" s="27" t="s">
        <v>698</v>
      </c>
      <c r="EZ91" s="27" t="s">
        <v>698</v>
      </c>
      <c r="FA91" s="27" t="s">
        <v>694</v>
      </c>
      <c r="FB91" s="27"/>
      <c r="FC91" s="27"/>
      <c r="FD91" s="27"/>
      <c r="FE91" s="27"/>
      <c r="FF91" s="27"/>
      <c r="FG91" s="27"/>
      <c r="FH91" s="27"/>
      <c r="FI91" s="27"/>
      <c r="FJ91" s="27"/>
    </row>
    <row r="92" spans="1:166" x14ac:dyDescent="0.25">
      <c r="A92" s="20"/>
      <c r="B92" s="20" t="s">
        <v>2599</v>
      </c>
      <c r="C92" s="20" t="str">
        <f t="shared" si="1"/>
        <v>IZ005001000000000000000000000000000000</v>
      </c>
      <c r="D92" s="23" t="s">
        <v>4088</v>
      </c>
      <c r="E92" s="23" t="s">
        <v>713</v>
      </c>
      <c r="F92" s="23" t="s">
        <v>702</v>
      </c>
      <c r="G92" s="23" t="s">
        <v>697</v>
      </c>
      <c r="H92" s="23" t="s">
        <v>697</v>
      </c>
      <c r="I92" s="23" t="s">
        <v>697</v>
      </c>
      <c r="J92" s="23" t="s">
        <v>697</v>
      </c>
      <c r="K92" s="23" t="s">
        <v>697</v>
      </c>
      <c r="L92" s="23" t="s">
        <v>697</v>
      </c>
      <c r="M92" s="23" t="s">
        <v>697</v>
      </c>
      <c r="N92" s="23" t="s">
        <v>697</v>
      </c>
      <c r="O92" s="23" t="s">
        <v>697</v>
      </c>
      <c r="P92" s="23" t="s">
        <v>697</v>
      </c>
      <c r="Q92" s="27">
        <v>0</v>
      </c>
      <c r="R92" s="27" t="s">
        <v>704</v>
      </c>
      <c r="S92" s="27" t="s">
        <v>698</v>
      </c>
      <c r="T92" s="27" t="s">
        <v>694</v>
      </c>
      <c r="U92" s="27" t="s">
        <v>922</v>
      </c>
      <c r="V92" s="34" t="s">
        <v>4205</v>
      </c>
      <c r="W92" s="20" t="s">
        <v>905</v>
      </c>
      <c r="X92" s="20"/>
      <c r="Y92" s="20" t="s">
        <v>4101</v>
      </c>
      <c r="Z92" s="20"/>
      <c r="AA92" s="20"/>
      <c r="AB92" s="20"/>
      <c r="AC92" s="20"/>
      <c r="AD92" s="20"/>
      <c r="AE92" s="20"/>
      <c r="AF92" s="20"/>
      <c r="AG92" s="20"/>
      <c r="AH92" s="20"/>
      <c r="AI92" s="27" t="s">
        <v>4208</v>
      </c>
      <c r="AJ92" s="27" t="s">
        <v>698</v>
      </c>
      <c r="AK92" s="27" t="s">
        <v>698</v>
      </c>
      <c r="AL92" s="27" t="s">
        <v>698</v>
      </c>
      <c r="AM92" s="27" t="s">
        <v>698</v>
      </c>
      <c r="AN92" s="27" t="s">
        <v>698</v>
      </c>
      <c r="AO92" s="27" t="s">
        <v>698</v>
      </c>
      <c r="AP92" s="27" t="s">
        <v>698</v>
      </c>
      <c r="AQ92" s="27" t="s">
        <v>698</v>
      </c>
      <c r="AR92" s="27" t="s">
        <v>698</v>
      </c>
      <c r="AS92" s="27" t="s">
        <v>698</v>
      </c>
      <c r="AT92" s="27" t="s">
        <v>698</v>
      </c>
      <c r="AU92" s="27" t="s">
        <v>698</v>
      </c>
      <c r="AV92" s="27" t="s">
        <v>698</v>
      </c>
      <c r="AW92" s="27" t="s">
        <v>698</v>
      </c>
      <c r="AX92" s="27" t="s">
        <v>698</v>
      </c>
      <c r="AY92" s="27" t="s">
        <v>698</v>
      </c>
      <c r="AZ92" s="27" t="s">
        <v>698</v>
      </c>
      <c r="BA92" s="27" t="s">
        <v>698</v>
      </c>
      <c r="BB92" s="27" t="s">
        <v>698</v>
      </c>
      <c r="BC92" s="27" t="s">
        <v>698</v>
      </c>
      <c r="BD92" s="27" t="s">
        <v>698</v>
      </c>
      <c r="BE92" s="27" t="s">
        <v>698</v>
      </c>
      <c r="BF92" s="27" t="s">
        <v>698</v>
      </c>
      <c r="BG92" s="27" t="s">
        <v>698</v>
      </c>
      <c r="BH92" s="27" t="s">
        <v>698</v>
      </c>
      <c r="BI92" s="27" t="s">
        <v>698</v>
      </c>
      <c r="BJ92" s="27" t="s">
        <v>698</v>
      </c>
      <c r="BK92" s="27" t="s">
        <v>698</v>
      </c>
      <c r="BL92" s="27" t="s">
        <v>698</v>
      </c>
      <c r="BM92" s="27" t="s">
        <v>698</v>
      </c>
      <c r="BN92" s="27" t="s">
        <v>698</v>
      </c>
      <c r="BO92" s="27" t="s">
        <v>698</v>
      </c>
      <c r="BP92" s="27" t="s">
        <v>698</v>
      </c>
      <c r="BQ92" s="27" t="s">
        <v>698</v>
      </c>
      <c r="BR92" s="27" t="s">
        <v>698</v>
      </c>
      <c r="BS92" s="27" t="s">
        <v>698</v>
      </c>
      <c r="BT92" s="27" t="s">
        <v>698</v>
      </c>
      <c r="BU92" s="27" t="s">
        <v>698</v>
      </c>
      <c r="BV92" s="27" t="s">
        <v>704</v>
      </c>
      <c r="BW92" s="27" t="s">
        <v>698</v>
      </c>
      <c r="BX92" s="27" t="s">
        <v>698</v>
      </c>
      <c r="BY92" s="27" t="s">
        <v>698</v>
      </c>
      <c r="BZ92" s="27" t="s">
        <v>698</v>
      </c>
      <c r="CA92" s="27" t="s">
        <v>698</v>
      </c>
      <c r="CB92" s="27" t="s">
        <v>698</v>
      </c>
      <c r="CC92" s="27" t="s">
        <v>698</v>
      </c>
      <c r="CD92" s="27" t="s">
        <v>698</v>
      </c>
      <c r="CE92" s="27" t="s">
        <v>698</v>
      </c>
      <c r="CF92" s="27" t="s">
        <v>698</v>
      </c>
      <c r="CG92" s="27" t="s">
        <v>698</v>
      </c>
      <c r="CH92" s="27" t="s">
        <v>698</v>
      </c>
      <c r="CI92" s="27" t="s">
        <v>698</v>
      </c>
      <c r="CJ92" s="27" t="s">
        <v>698</v>
      </c>
      <c r="CK92" s="27" t="s">
        <v>698</v>
      </c>
      <c r="CL92" s="27" t="s">
        <v>698</v>
      </c>
      <c r="CM92" s="27" t="s">
        <v>698</v>
      </c>
      <c r="CN92" s="27" t="s">
        <v>698</v>
      </c>
      <c r="CO92" s="27" t="s">
        <v>698</v>
      </c>
      <c r="CP92" s="27" t="s">
        <v>698</v>
      </c>
      <c r="CQ92" s="27" t="s">
        <v>698</v>
      </c>
      <c r="CR92" s="27" t="s">
        <v>698</v>
      </c>
      <c r="CS92" s="27" t="s">
        <v>698</v>
      </c>
      <c r="CT92" s="27" t="s">
        <v>698</v>
      </c>
      <c r="CU92" s="27" t="s">
        <v>698</v>
      </c>
      <c r="CV92" s="27" t="s">
        <v>698</v>
      </c>
      <c r="CW92" s="27" t="s">
        <v>698</v>
      </c>
      <c r="CX92" s="27" t="s">
        <v>698</v>
      </c>
      <c r="CY92" s="27" t="s">
        <v>698</v>
      </c>
      <c r="CZ92" s="27" t="s">
        <v>698</v>
      </c>
      <c r="DA92" s="27" t="s">
        <v>698</v>
      </c>
      <c r="DB92" s="27" t="s">
        <v>698</v>
      </c>
      <c r="DC92" s="27" t="s">
        <v>698</v>
      </c>
      <c r="DD92" s="27" t="s">
        <v>698</v>
      </c>
      <c r="DE92" s="27" t="s">
        <v>698</v>
      </c>
      <c r="DF92" s="27" t="s">
        <v>698</v>
      </c>
      <c r="DG92" s="27" t="s">
        <v>698</v>
      </c>
      <c r="DH92" s="27" t="s">
        <v>698</v>
      </c>
      <c r="DI92" s="27" t="s">
        <v>698</v>
      </c>
      <c r="DJ92" s="27" t="s">
        <v>698</v>
      </c>
      <c r="DK92" s="27" t="s">
        <v>698</v>
      </c>
      <c r="DL92" s="27" t="s">
        <v>698</v>
      </c>
      <c r="DM92" s="27" t="s">
        <v>698</v>
      </c>
      <c r="DN92" s="27" t="s">
        <v>698</v>
      </c>
      <c r="DO92" s="27" t="s">
        <v>698</v>
      </c>
      <c r="DP92" s="27" t="s">
        <v>698</v>
      </c>
      <c r="DQ92" s="27" t="s">
        <v>698</v>
      </c>
      <c r="DR92" s="27" t="s">
        <v>698</v>
      </c>
      <c r="DS92" s="27" t="s">
        <v>698</v>
      </c>
      <c r="DT92" s="27" t="s">
        <v>698</v>
      </c>
      <c r="DU92" s="27" t="s">
        <v>698</v>
      </c>
      <c r="DV92" s="27" t="s">
        <v>698</v>
      </c>
      <c r="DW92" s="27" t="s">
        <v>698</v>
      </c>
      <c r="DX92" s="27" t="s">
        <v>698</v>
      </c>
      <c r="DY92" s="27" t="s">
        <v>698</v>
      </c>
      <c r="DZ92" s="27" t="s">
        <v>698</v>
      </c>
      <c r="EA92" s="27" t="s">
        <v>698</v>
      </c>
      <c r="EB92" s="27" t="s">
        <v>698</v>
      </c>
      <c r="EC92" s="27" t="s">
        <v>698</v>
      </c>
      <c r="ED92" s="27" t="s">
        <v>698</v>
      </c>
      <c r="EE92" s="27" t="s">
        <v>698</v>
      </c>
      <c r="EF92" s="27" t="s">
        <v>698</v>
      </c>
      <c r="EG92" s="27" t="s">
        <v>698</v>
      </c>
      <c r="EH92" s="27" t="s">
        <v>698</v>
      </c>
      <c r="EI92" s="27" t="s">
        <v>698</v>
      </c>
      <c r="EJ92" s="27" t="s">
        <v>698</v>
      </c>
      <c r="EK92" s="27" t="s">
        <v>698</v>
      </c>
      <c r="EL92" s="27" t="s">
        <v>698</v>
      </c>
      <c r="EM92" s="27" t="s">
        <v>698</v>
      </c>
      <c r="EN92" s="27" t="s">
        <v>698</v>
      </c>
      <c r="EO92" s="27" t="s">
        <v>698</v>
      </c>
      <c r="EP92" s="27" t="s">
        <v>698</v>
      </c>
      <c r="EQ92" s="27" t="s">
        <v>698</v>
      </c>
      <c r="ER92" s="27" t="s">
        <v>698</v>
      </c>
      <c r="ES92" s="27" t="s">
        <v>698</v>
      </c>
      <c r="ET92" s="27" t="s">
        <v>698</v>
      </c>
      <c r="EU92" s="27" t="s">
        <v>698</v>
      </c>
      <c r="EV92" s="27" t="s">
        <v>698</v>
      </c>
      <c r="EW92" s="27" t="s">
        <v>2705</v>
      </c>
      <c r="EX92" s="27" t="s">
        <v>698</v>
      </c>
      <c r="EY92" s="27" t="s">
        <v>4094</v>
      </c>
      <c r="EZ92" s="27" t="s">
        <v>2706</v>
      </c>
      <c r="FA92" s="27"/>
      <c r="FB92" s="27"/>
      <c r="FC92" s="27"/>
      <c r="FD92" s="27"/>
      <c r="FE92" s="27"/>
      <c r="FF92" s="27"/>
      <c r="FG92" s="27"/>
      <c r="FH92" s="27"/>
      <c r="FI92" s="27"/>
      <c r="FJ92" s="27"/>
    </row>
    <row r="93" spans="1:166" x14ac:dyDescent="0.25">
      <c r="A93" s="20"/>
      <c r="B93" s="20" t="s">
        <v>2599</v>
      </c>
      <c r="C93" s="20" t="str">
        <f t="shared" si="1"/>
        <v>IZ005002000000000000000000000000000000</v>
      </c>
      <c r="D93" s="23" t="s">
        <v>4088</v>
      </c>
      <c r="E93" s="23" t="s">
        <v>713</v>
      </c>
      <c r="F93" s="23" t="s">
        <v>707</v>
      </c>
      <c r="G93" s="23" t="s">
        <v>697</v>
      </c>
      <c r="H93" s="23" t="s">
        <v>697</v>
      </c>
      <c r="I93" s="23" t="s">
        <v>697</v>
      </c>
      <c r="J93" s="23" t="s">
        <v>697</v>
      </c>
      <c r="K93" s="23" t="s">
        <v>697</v>
      </c>
      <c r="L93" s="23" t="s">
        <v>697</v>
      </c>
      <c r="M93" s="23" t="s">
        <v>697</v>
      </c>
      <c r="N93" s="23" t="s">
        <v>697</v>
      </c>
      <c r="O93" s="23" t="s">
        <v>697</v>
      </c>
      <c r="P93" s="23" t="s">
        <v>697</v>
      </c>
      <c r="Q93" s="27">
        <v>0</v>
      </c>
      <c r="R93" s="27" t="s">
        <v>704</v>
      </c>
      <c r="S93" s="27" t="s">
        <v>698</v>
      </c>
      <c r="T93" s="27" t="s">
        <v>694</v>
      </c>
      <c r="U93" s="27" t="s">
        <v>922</v>
      </c>
      <c r="V93" s="34" t="s">
        <v>4205</v>
      </c>
      <c r="W93" s="20" t="s">
        <v>905</v>
      </c>
      <c r="X93" s="20"/>
      <c r="Y93" s="20" t="s">
        <v>3608</v>
      </c>
      <c r="Z93" s="20"/>
      <c r="AA93" s="20"/>
      <c r="AB93" s="20"/>
      <c r="AC93" s="20"/>
      <c r="AD93" s="20"/>
      <c r="AE93" s="20"/>
      <c r="AF93" s="20"/>
      <c r="AG93" s="20"/>
      <c r="AH93" s="20"/>
      <c r="AI93" s="27" t="s">
        <v>4209</v>
      </c>
      <c r="AJ93" s="27" t="s">
        <v>698</v>
      </c>
      <c r="AK93" s="27" t="s">
        <v>698</v>
      </c>
      <c r="AL93" s="27" t="s">
        <v>698</v>
      </c>
      <c r="AM93" s="27" t="s">
        <v>698</v>
      </c>
      <c r="AN93" s="27" t="s">
        <v>698</v>
      </c>
      <c r="AO93" s="27" t="s">
        <v>698</v>
      </c>
      <c r="AP93" s="27" t="s">
        <v>698</v>
      </c>
      <c r="AQ93" s="27" t="s">
        <v>698</v>
      </c>
      <c r="AR93" s="27" t="s">
        <v>698</v>
      </c>
      <c r="AS93" s="27" t="s">
        <v>698</v>
      </c>
      <c r="AT93" s="27" t="s">
        <v>698</v>
      </c>
      <c r="AU93" s="27" t="s">
        <v>698</v>
      </c>
      <c r="AV93" s="27" t="s">
        <v>698</v>
      </c>
      <c r="AW93" s="27" t="s">
        <v>698</v>
      </c>
      <c r="AX93" s="27" t="s">
        <v>698</v>
      </c>
      <c r="AY93" s="27" t="s">
        <v>698</v>
      </c>
      <c r="AZ93" s="27" t="s">
        <v>698</v>
      </c>
      <c r="BA93" s="27" t="s">
        <v>698</v>
      </c>
      <c r="BB93" s="27" t="s">
        <v>698</v>
      </c>
      <c r="BC93" s="27" t="s">
        <v>698</v>
      </c>
      <c r="BD93" s="27" t="s">
        <v>698</v>
      </c>
      <c r="BE93" s="27" t="s">
        <v>698</v>
      </c>
      <c r="BF93" s="27" t="s">
        <v>698</v>
      </c>
      <c r="BG93" s="27" t="s">
        <v>698</v>
      </c>
      <c r="BH93" s="27" t="s">
        <v>698</v>
      </c>
      <c r="BI93" s="27" t="s">
        <v>698</v>
      </c>
      <c r="BJ93" s="27" t="s">
        <v>698</v>
      </c>
      <c r="BK93" s="27" t="s">
        <v>698</v>
      </c>
      <c r="BL93" s="27" t="s">
        <v>698</v>
      </c>
      <c r="BM93" s="27" t="s">
        <v>698</v>
      </c>
      <c r="BN93" s="27" t="s">
        <v>698</v>
      </c>
      <c r="BO93" s="27" t="s">
        <v>698</v>
      </c>
      <c r="BP93" s="27" t="s">
        <v>698</v>
      </c>
      <c r="BQ93" s="27" t="s">
        <v>698</v>
      </c>
      <c r="BR93" s="27" t="s">
        <v>698</v>
      </c>
      <c r="BS93" s="27" t="s">
        <v>698</v>
      </c>
      <c r="BT93" s="27" t="s">
        <v>698</v>
      </c>
      <c r="BU93" s="27" t="s">
        <v>698</v>
      </c>
      <c r="BV93" s="27" t="s">
        <v>704</v>
      </c>
      <c r="BW93" s="27" t="s">
        <v>698</v>
      </c>
      <c r="BX93" s="27" t="s">
        <v>698</v>
      </c>
      <c r="BY93" s="27" t="s">
        <v>698</v>
      </c>
      <c r="BZ93" s="27" t="s">
        <v>698</v>
      </c>
      <c r="CA93" s="27" t="s">
        <v>698</v>
      </c>
      <c r="CB93" s="27" t="s">
        <v>698</v>
      </c>
      <c r="CC93" s="27" t="s">
        <v>698</v>
      </c>
      <c r="CD93" s="27" t="s">
        <v>698</v>
      </c>
      <c r="CE93" s="27" t="s">
        <v>698</v>
      </c>
      <c r="CF93" s="27" t="s">
        <v>698</v>
      </c>
      <c r="CG93" s="27" t="s">
        <v>698</v>
      </c>
      <c r="CH93" s="27" t="s">
        <v>698</v>
      </c>
      <c r="CI93" s="27" t="s">
        <v>698</v>
      </c>
      <c r="CJ93" s="27" t="s">
        <v>698</v>
      </c>
      <c r="CK93" s="27" t="s">
        <v>698</v>
      </c>
      <c r="CL93" s="27" t="s">
        <v>698</v>
      </c>
      <c r="CM93" s="27" t="s">
        <v>698</v>
      </c>
      <c r="CN93" s="27" t="s">
        <v>698</v>
      </c>
      <c r="CO93" s="27" t="s">
        <v>698</v>
      </c>
      <c r="CP93" s="27" t="s">
        <v>698</v>
      </c>
      <c r="CQ93" s="27" t="s">
        <v>698</v>
      </c>
      <c r="CR93" s="27" t="s">
        <v>698</v>
      </c>
      <c r="CS93" s="27" t="s">
        <v>698</v>
      </c>
      <c r="CT93" s="27" t="s">
        <v>698</v>
      </c>
      <c r="CU93" s="27" t="s">
        <v>698</v>
      </c>
      <c r="CV93" s="27" t="s">
        <v>698</v>
      </c>
      <c r="CW93" s="27" t="s">
        <v>698</v>
      </c>
      <c r="CX93" s="27" t="s">
        <v>698</v>
      </c>
      <c r="CY93" s="27" t="s">
        <v>698</v>
      </c>
      <c r="CZ93" s="27" t="s">
        <v>698</v>
      </c>
      <c r="DA93" s="27" t="s">
        <v>698</v>
      </c>
      <c r="DB93" s="27" t="s">
        <v>698</v>
      </c>
      <c r="DC93" s="27" t="s">
        <v>698</v>
      </c>
      <c r="DD93" s="27" t="s">
        <v>698</v>
      </c>
      <c r="DE93" s="27" t="s">
        <v>698</v>
      </c>
      <c r="DF93" s="27" t="s">
        <v>698</v>
      </c>
      <c r="DG93" s="27" t="s">
        <v>698</v>
      </c>
      <c r="DH93" s="27" t="s">
        <v>698</v>
      </c>
      <c r="DI93" s="27" t="s">
        <v>698</v>
      </c>
      <c r="DJ93" s="27" t="s">
        <v>698</v>
      </c>
      <c r="DK93" s="27" t="s">
        <v>698</v>
      </c>
      <c r="DL93" s="27" t="s">
        <v>698</v>
      </c>
      <c r="DM93" s="27" t="s">
        <v>698</v>
      </c>
      <c r="DN93" s="27" t="s">
        <v>698</v>
      </c>
      <c r="DO93" s="27" t="s">
        <v>698</v>
      </c>
      <c r="DP93" s="27" t="s">
        <v>698</v>
      </c>
      <c r="DQ93" s="27" t="s">
        <v>698</v>
      </c>
      <c r="DR93" s="27" t="s">
        <v>698</v>
      </c>
      <c r="DS93" s="27" t="s">
        <v>698</v>
      </c>
      <c r="DT93" s="27" t="s">
        <v>698</v>
      </c>
      <c r="DU93" s="27" t="s">
        <v>698</v>
      </c>
      <c r="DV93" s="27" t="s">
        <v>698</v>
      </c>
      <c r="DW93" s="27" t="s">
        <v>698</v>
      </c>
      <c r="DX93" s="27" t="s">
        <v>698</v>
      </c>
      <c r="DY93" s="27" t="s">
        <v>698</v>
      </c>
      <c r="DZ93" s="27" t="s">
        <v>698</v>
      </c>
      <c r="EA93" s="27" t="s">
        <v>698</v>
      </c>
      <c r="EB93" s="27" t="s">
        <v>698</v>
      </c>
      <c r="EC93" s="27" t="s">
        <v>698</v>
      </c>
      <c r="ED93" s="27" t="s">
        <v>698</v>
      </c>
      <c r="EE93" s="27" t="s">
        <v>698</v>
      </c>
      <c r="EF93" s="27" t="s">
        <v>698</v>
      </c>
      <c r="EG93" s="27" t="s">
        <v>698</v>
      </c>
      <c r="EH93" s="27" t="s">
        <v>698</v>
      </c>
      <c r="EI93" s="27" t="s">
        <v>698</v>
      </c>
      <c r="EJ93" s="27" t="s">
        <v>698</v>
      </c>
      <c r="EK93" s="27" t="s">
        <v>698</v>
      </c>
      <c r="EL93" s="27" t="s">
        <v>698</v>
      </c>
      <c r="EM93" s="27" t="s">
        <v>698</v>
      </c>
      <c r="EN93" s="27" t="s">
        <v>698</v>
      </c>
      <c r="EO93" s="27" t="s">
        <v>698</v>
      </c>
      <c r="EP93" s="27" t="s">
        <v>698</v>
      </c>
      <c r="EQ93" s="27" t="s">
        <v>698</v>
      </c>
      <c r="ER93" s="27" t="s">
        <v>698</v>
      </c>
      <c r="ES93" s="27" t="s">
        <v>698</v>
      </c>
      <c r="ET93" s="27" t="s">
        <v>698</v>
      </c>
      <c r="EU93" s="27" t="s">
        <v>698</v>
      </c>
      <c r="EV93" s="27" t="s">
        <v>698</v>
      </c>
      <c r="EW93" s="27" t="s">
        <v>4096</v>
      </c>
      <c r="EX93" s="27" t="s">
        <v>698</v>
      </c>
      <c r="EY93" s="27" t="s">
        <v>1176</v>
      </c>
      <c r="EZ93" s="27" t="s">
        <v>1177</v>
      </c>
      <c r="FA93" s="27" t="s">
        <v>1179</v>
      </c>
      <c r="FB93" s="27"/>
      <c r="FC93" s="27"/>
      <c r="FD93" s="27"/>
      <c r="FE93" s="27"/>
      <c r="FF93" s="27"/>
      <c r="FG93" s="27"/>
      <c r="FH93" s="27"/>
      <c r="FI93" s="27"/>
      <c r="FJ93" s="27"/>
    </row>
    <row r="94" spans="1:166" x14ac:dyDescent="0.25">
      <c r="A94" s="20"/>
      <c r="B94" s="27" t="s">
        <v>694</v>
      </c>
      <c r="C94" s="27" t="str">
        <f t="shared" si="1"/>
        <v>IZ006000000000000000000000000000000000</v>
      </c>
      <c r="D94" s="23" t="s">
        <v>4088</v>
      </c>
      <c r="E94" s="23" t="s">
        <v>715</v>
      </c>
      <c r="F94" s="23" t="s">
        <v>697</v>
      </c>
      <c r="G94" s="23" t="s">
        <v>697</v>
      </c>
      <c r="H94" s="23" t="s">
        <v>697</v>
      </c>
      <c r="I94" s="23" t="s">
        <v>697</v>
      </c>
      <c r="J94" s="23" t="s">
        <v>697</v>
      </c>
      <c r="K94" s="23" t="s">
        <v>697</v>
      </c>
      <c r="L94" s="23" t="s">
        <v>697</v>
      </c>
      <c r="M94" s="23" t="s">
        <v>697</v>
      </c>
      <c r="N94" s="23" t="s">
        <v>697</v>
      </c>
      <c r="O94" s="23" t="s">
        <v>697</v>
      </c>
      <c r="P94" s="23" t="s">
        <v>697</v>
      </c>
      <c r="Q94" s="27">
        <v>0</v>
      </c>
      <c r="R94" s="27" t="s">
        <v>698</v>
      </c>
      <c r="S94" s="27" t="s">
        <v>698</v>
      </c>
      <c r="T94" s="27" t="s">
        <v>694</v>
      </c>
      <c r="U94" s="27" t="s">
        <v>922</v>
      </c>
      <c r="V94" s="27" t="s">
        <v>4210</v>
      </c>
      <c r="W94" s="20" t="s">
        <v>905</v>
      </c>
      <c r="X94" s="20" t="s">
        <v>4211</v>
      </c>
      <c r="Y94" s="20"/>
      <c r="Z94" s="20"/>
      <c r="AA94" s="20"/>
      <c r="AB94" s="20"/>
      <c r="AC94" s="20"/>
      <c r="AD94" s="20"/>
      <c r="AE94" s="20"/>
      <c r="AF94" s="20"/>
      <c r="AG94" s="20"/>
      <c r="AH94" s="20"/>
      <c r="AI94" s="27" t="s">
        <v>4212</v>
      </c>
      <c r="AJ94" s="27" t="s">
        <v>694</v>
      </c>
      <c r="AK94" s="27" t="s">
        <v>694</v>
      </c>
      <c r="AL94" s="27" t="s">
        <v>694</v>
      </c>
      <c r="AM94" s="27" t="s">
        <v>694</v>
      </c>
      <c r="AN94" s="27" t="s">
        <v>694</v>
      </c>
      <c r="AO94" s="27" t="s">
        <v>694</v>
      </c>
      <c r="AP94" s="27" t="s">
        <v>694</v>
      </c>
      <c r="AQ94" s="27" t="s">
        <v>694</v>
      </c>
      <c r="AR94" s="27" t="s">
        <v>694</v>
      </c>
      <c r="AS94" s="27" t="s">
        <v>694</v>
      </c>
      <c r="AT94" s="27" t="s">
        <v>694</v>
      </c>
      <c r="AU94" s="27" t="s">
        <v>694</v>
      </c>
      <c r="AV94" s="27" t="s">
        <v>694</v>
      </c>
      <c r="AW94" s="27" t="s">
        <v>694</v>
      </c>
      <c r="AX94" s="27" t="s">
        <v>694</v>
      </c>
      <c r="AY94" s="27" t="s">
        <v>694</v>
      </c>
      <c r="AZ94" s="27" t="s">
        <v>694</v>
      </c>
      <c r="BA94" s="27" t="s">
        <v>694</v>
      </c>
      <c r="BB94" s="27" t="s">
        <v>694</v>
      </c>
      <c r="BC94" s="27" t="s">
        <v>694</v>
      </c>
      <c r="BD94" s="27" t="s">
        <v>694</v>
      </c>
      <c r="BE94" s="27" t="s">
        <v>694</v>
      </c>
      <c r="BF94" s="27" t="s">
        <v>694</v>
      </c>
      <c r="BG94" s="27" t="s">
        <v>694</v>
      </c>
      <c r="BH94" s="27" t="s">
        <v>694</v>
      </c>
      <c r="BI94" s="27" t="s">
        <v>694</v>
      </c>
      <c r="BJ94" s="27" t="s">
        <v>694</v>
      </c>
      <c r="BK94" s="27" t="s">
        <v>694</v>
      </c>
      <c r="BL94" s="27" t="s">
        <v>694</v>
      </c>
      <c r="BM94" s="27" t="s">
        <v>694</v>
      </c>
      <c r="BN94" s="27" t="s">
        <v>694</v>
      </c>
      <c r="BO94" s="27" t="s">
        <v>694</v>
      </c>
      <c r="BP94" s="27" t="s">
        <v>694</v>
      </c>
      <c r="BQ94" s="27" t="s">
        <v>694</v>
      </c>
      <c r="BR94" s="27" t="s">
        <v>694</v>
      </c>
      <c r="BS94" s="27" t="s">
        <v>694</v>
      </c>
      <c r="BT94" s="27" t="s">
        <v>694</v>
      </c>
      <c r="BU94" s="27" t="s">
        <v>694</v>
      </c>
      <c r="BV94" s="27" t="s">
        <v>694</v>
      </c>
      <c r="BW94" s="27" t="s">
        <v>694</v>
      </c>
      <c r="BX94" s="27" t="s">
        <v>694</v>
      </c>
      <c r="BY94" s="27" t="s">
        <v>694</v>
      </c>
      <c r="BZ94" s="27" t="s">
        <v>694</v>
      </c>
      <c r="CA94" s="27" t="s">
        <v>694</v>
      </c>
      <c r="CB94" s="27" t="s">
        <v>694</v>
      </c>
      <c r="CC94" s="27" t="s">
        <v>694</v>
      </c>
      <c r="CD94" s="27" t="s">
        <v>694</v>
      </c>
      <c r="CE94" s="27" t="s">
        <v>694</v>
      </c>
      <c r="CF94" s="27" t="s">
        <v>694</v>
      </c>
      <c r="CG94" s="27" t="s">
        <v>694</v>
      </c>
      <c r="CH94" s="27" t="s">
        <v>694</v>
      </c>
      <c r="CI94" s="27" t="s">
        <v>694</v>
      </c>
      <c r="CJ94" s="27" t="s">
        <v>694</v>
      </c>
      <c r="CK94" s="27" t="s">
        <v>694</v>
      </c>
      <c r="CL94" s="27" t="s">
        <v>694</v>
      </c>
      <c r="CM94" s="27" t="s">
        <v>694</v>
      </c>
      <c r="CN94" s="27" t="s">
        <v>694</v>
      </c>
      <c r="CO94" s="27" t="s">
        <v>694</v>
      </c>
      <c r="CP94" s="27" t="s">
        <v>694</v>
      </c>
      <c r="CQ94" s="27" t="s">
        <v>694</v>
      </c>
      <c r="CR94" s="27" t="s">
        <v>694</v>
      </c>
      <c r="CS94" s="27" t="s">
        <v>694</v>
      </c>
      <c r="CT94" s="27" t="s">
        <v>694</v>
      </c>
      <c r="CU94" s="27" t="s">
        <v>694</v>
      </c>
      <c r="CV94" s="27" t="s">
        <v>694</v>
      </c>
      <c r="CW94" s="27" t="s">
        <v>694</v>
      </c>
      <c r="CX94" s="27" t="s">
        <v>694</v>
      </c>
      <c r="CY94" s="27" t="s">
        <v>694</v>
      </c>
      <c r="CZ94" s="27" t="s">
        <v>694</v>
      </c>
      <c r="DA94" s="27" t="s">
        <v>694</v>
      </c>
      <c r="DB94" s="27" t="s">
        <v>694</v>
      </c>
      <c r="DC94" s="27" t="s">
        <v>694</v>
      </c>
      <c r="DD94" s="27" t="s">
        <v>694</v>
      </c>
      <c r="DE94" s="27" t="s">
        <v>694</v>
      </c>
      <c r="DF94" s="27" t="s">
        <v>694</v>
      </c>
      <c r="DG94" s="27" t="s">
        <v>694</v>
      </c>
      <c r="DH94" s="27" t="s">
        <v>694</v>
      </c>
      <c r="DI94" s="27" t="s">
        <v>694</v>
      </c>
      <c r="DJ94" s="27" t="s">
        <v>694</v>
      </c>
      <c r="DK94" s="27" t="s">
        <v>694</v>
      </c>
      <c r="DL94" s="27" t="s">
        <v>694</v>
      </c>
      <c r="DM94" s="27" t="s">
        <v>694</v>
      </c>
      <c r="DN94" s="27" t="s">
        <v>694</v>
      </c>
      <c r="DO94" s="27" t="s">
        <v>694</v>
      </c>
      <c r="DP94" s="27" t="s">
        <v>694</v>
      </c>
      <c r="DQ94" s="27" t="s">
        <v>694</v>
      </c>
      <c r="DR94" s="27" t="s">
        <v>694</v>
      </c>
      <c r="DS94" s="27" t="s">
        <v>694</v>
      </c>
      <c r="DT94" s="27" t="s">
        <v>694</v>
      </c>
      <c r="DU94" s="27" t="s">
        <v>694</v>
      </c>
      <c r="DV94" s="27" t="s">
        <v>694</v>
      </c>
      <c r="DW94" s="27" t="s">
        <v>694</v>
      </c>
      <c r="DX94" s="27" t="s">
        <v>694</v>
      </c>
      <c r="DY94" s="27" t="s">
        <v>694</v>
      </c>
      <c r="DZ94" s="27" t="s">
        <v>694</v>
      </c>
      <c r="EA94" s="27" t="s">
        <v>694</v>
      </c>
      <c r="EB94" s="27" t="s">
        <v>694</v>
      </c>
      <c r="EC94" s="27" t="s">
        <v>694</v>
      </c>
      <c r="ED94" s="27" t="s">
        <v>694</v>
      </c>
      <c r="EE94" s="27" t="s">
        <v>694</v>
      </c>
      <c r="EF94" s="27" t="s">
        <v>694</v>
      </c>
      <c r="EG94" s="27" t="s">
        <v>694</v>
      </c>
      <c r="EH94" s="27" t="s">
        <v>694</v>
      </c>
      <c r="EI94" s="27" t="s">
        <v>694</v>
      </c>
      <c r="EJ94" s="27" t="s">
        <v>694</v>
      </c>
      <c r="EK94" s="27" t="s">
        <v>694</v>
      </c>
      <c r="EL94" s="27" t="s">
        <v>694</v>
      </c>
      <c r="EM94" s="27" t="s">
        <v>694</v>
      </c>
      <c r="EN94" s="27" t="s">
        <v>694</v>
      </c>
      <c r="EO94" s="27" t="s">
        <v>694</v>
      </c>
      <c r="EP94" s="27" t="s">
        <v>694</v>
      </c>
      <c r="EQ94" s="27" t="s">
        <v>694</v>
      </c>
      <c r="ER94" s="27" t="s">
        <v>694</v>
      </c>
      <c r="ES94" s="27" t="s">
        <v>694</v>
      </c>
      <c r="ET94" s="27" t="s">
        <v>694</v>
      </c>
      <c r="EU94" s="27" t="s">
        <v>694</v>
      </c>
      <c r="EV94" s="27" t="s">
        <v>694</v>
      </c>
      <c r="EW94" s="27" t="s">
        <v>698</v>
      </c>
      <c r="EX94" s="27" t="s">
        <v>698</v>
      </c>
      <c r="EY94" s="27" t="s">
        <v>698</v>
      </c>
      <c r="EZ94" s="27" t="s">
        <v>698</v>
      </c>
      <c r="FA94" s="27" t="s">
        <v>694</v>
      </c>
      <c r="FB94" s="27"/>
      <c r="FC94" s="27"/>
      <c r="FD94" s="27"/>
      <c r="FE94" s="27"/>
      <c r="FF94" s="27"/>
      <c r="FG94" s="27"/>
      <c r="FH94" s="27"/>
      <c r="FI94" s="27"/>
      <c r="FJ94" s="27"/>
    </row>
    <row r="95" spans="1:166" x14ac:dyDescent="0.25">
      <c r="A95" s="27"/>
      <c r="B95" s="27" t="s">
        <v>2599</v>
      </c>
      <c r="C95" s="27" t="str">
        <f t="shared" si="1"/>
        <v>IZ006001000000000000000000000000000000</v>
      </c>
      <c r="D95" s="23" t="s">
        <v>4088</v>
      </c>
      <c r="E95" s="23" t="s">
        <v>715</v>
      </c>
      <c r="F95" s="23" t="s">
        <v>702</v>
      </c>
      <c r="G95" s="23" t="s">
        <v>697</v>
      </c>
      <c r="H95" s="23" t="s">
        <v>697</v>
      </c>
      <c r="I95" s="23" t="s">
        <v>697</v>
      </c>
      <c r="J95" s="23" t="s">
        <v>697</v>
      </c>
      <c r="K95" s="23" t="s">
        <v>697</v>
      </c>
      <c r="L95" s="23" t="s">
        <v>697</v>
      </c>
      <c r="M95" s="23" t="s">
        <v>697</v>
      </c>
      <c r="N95" s="23" t="s">
        <v>697</v>
      </c>
      <c r="O95" s="23" t="s">
        <v>697</v>
      </c>
      <c r="P95" s="23" t="s">
        <v>697</v>
      </c>
      <c r="Q95" s="27">
        <v>0</v>
      </c>
      <c r="R95" s="27" t="s">
        <v>704</v>
      </c>
      <c r="S95" s="27" t="s">
        <v>698</v>
      </c>
      <c r="T95" s="27" t="s">
        <v>694</v>
      </c>
      <c r="U95" s="27" t="s">
        <v>922</v>
      </c>
      <c r="V95" s="27" t="s">
        <v>4213</v>
      </c>
      <c r="W95" s="27" t="s">
        <v>905</v>
      </c>
      <c r="X95" s="27"/>
      <c r="Y95" s="27" t="s">
        <v>1521</v>
      </c>
      <c r="Z95" s="27"/>
      <c r="AA95" s="27"/>
      <c r="AB95" s="27"/>
      <c r="AC95" s="27"/>
      <c r="AD95" s="27"/>
      <c r="AE95" s="27"/>
      <c r="AF95" s="27"/>
      <c r="AG95" s="27"/>
      <c r="AH95" s="27"/>
      <c r="AI95" s="27" t="s">
        <v>4214</v>
      </c>
      <c r="AJ95" s="27" t="s">
        <v>698</v>
      </c>
      <c r="AK95" s="27" t="s">
        <v>698</v>
      </c>
      <c r="AL95" s="27" t="s">
        <v>698</v>
      </c>
      <c r="AM95" s="27" t="s">
        <v>698</v>
      </c>
      <c r="AN95" s="27" t="s">
        <v>698</v>
      </c>
      <c r="AO95" s="27" t="s">
        <v>698</v>
      </c>
      <c r="AP95" s="27" t="s">
        <v>698</v>
      </c>
      <c r="AQ95" s="27" t="s">
        <v>698</v>
      </c>
      <c r="AR95" s="27" t="s">
        <v>698</v>
      </c>
      <c r="AS95" s="27" t="s">
        <v>698</v>
      </c>
      <c r="AT95" s="27" t="s">
        <v>698</v>
      </c>
      <c r="AU95" s="27" t="s">
        <v>698</v>
      </c>
      <c r="AV95" s="27" t="s">
        <v>698</v>
      </c>
      <c r="AW95" s="27" t="s">
        <v>698</v>
      </c>
      <c r="AX95" s="27" t="s">
        <v>698</v>
      </c>
      <c r="AY95" s="27" t="s">
        <v>698</v>
      </c>
      <c r="AZ95" s="27" t="s">
        <v>698</v>
      </c>
      <c r="BA95" s="27" t="s">
        <v>698</v>
      </c>
      <c r="BB95" s="27" t="s">
        <v>698</v>
      </c>
      <c r="BC95" s="27" t="s">
        <v>698</v>
      </c>
      <c r="BD95" s="27" t="s">
        <v>698</v>
      </c>
      <c r="BE95" s="27" t="s">
        <v>698</v>
      </c>
      <c r="BF95" s="27" t="s">
        <v>698</v>
      </c>
      <c r="BG95" s="27" t="s">
        <v>698</v>
      </c>
      <c r="BH95" s="27" t="s">
        <v>698</v>
      </c>
      <c r="BI95" s="27" t="s">
        <v>698</v>
      </c>
      <c r="BJ95" s="27" t="s">
        <v>698</v>
      </c>
      <c r="BK95" s="27" t="s">
        <v>698</v>
      </c>
      <c r="BL95" s="27" t="s">
        <v>698</v>
      </c>
      <c r="BM95" s="27" t="s">
        <v>698</v>
      </c>
      <c r="BN95" s="27" t="s">
        <v>698</v>
      </c>
      <c r="BO95" s="27" t="s">
        <v>698</v>
      </c>
      <c r="BP95" s="27" t="s">
        <v>698</v>
      </c>
      <c r="BQ95" s="27" t="s">
        <v>698</v>
      </c>
      <c r="BR95" s="27" t="s">
        <v>698</v>
      </c>
      <c r="BS95" s="27" t="s">
        <v>698</v>
      </c>
      <c r="BT95" s="27" t="s">
        <v>698</v>
      </c>
      <c r="BU95" s="27" t="s">
        <v>698</v>
      </c>
      <c r="BV95" s="27" t="s">
        <v>704</v>
      </c>
      <c r="BW95" s="27" t="s">
        <v>698</v>
      </c>
      <c r="BX95" s="27" t="s">
        <v>698</v>
      </c>
      <c r="BY95" s="27" t="s">
        <v>698</v>
      </c>
      <c r="BZ95" s="27" t="s">
        <v>698</v>
      </c>
      <c r="CA95" s="27" t="s">
        <v>698</v>
      </c>
      <c r="CB95" s="27" t="s">
        <v>698</v>
      </c>
      <c r="CC95" s="27" t="s">
        <v>698</v>
      </c>
      <c r="CD95" s="27" t="s">
        <v>698</v>
      </c>
      <c r="CE95" s="27" t="s">
        <v>698</v>
      </c>
      <c r="CF95" s="27" t="s">
        <v>698</v>
      </c>
      <c r="CG95" s="27" t="s">
        <v>698</v>
      </c>
      <c r="CH95" s="27" t="s">
        <v>698</v>
      </c>
      <c r="CI95" s="27" t="s">
        <v>698</v>
      </c>
      <c r="CJ95" s="27" t="s">
        <v>698</v>
      </c>
      <c r="CK95" s="27" t="s">
        <v>698</v>
      </c>
      <c r="CL95" s="27" t="s">
        <v>698</v>
      </c>
      <c r="CM95" s="27" t="s">
        <v>698</v>
      </c>
      <c r="CN95" s="27" t="s">
        <v>698</v>
      </c>
      <c r="CO95" s="27" t="s">
        <v>698</v>
      </c>
      <c r="CP95" s="27" t="s">
        <v>698</v>
      </c>
      <c r="CQ95" s="27" t="s">
        <v>698</v>
      </c>
      <c r="CR95" s="27" t="s">
        <v>698</v>
      </c>
      <c r="CS95" s="27" t="s">
        <v>698</v>
      </c>
      <c r="CT95" s="27" t="s">
        <v>698</v>
      </c>
      <c r="CU95" s="27" t="s">
        <v>698</v>
      </c>
      <c r="CV95" s="27" t="s">
        <v>698</v>
      </c>
      <c r="CW95" s="27" t="s">
        <v>698</v>
      </c>
      <c r="CX95" s="27" t="s">
        <v>698</v>
      </c>
      <c r="CY95" s="27" t="s">
        <v>698</v>
      </c>
      <c r="CZ95" s="27" t="s">
        <v>698</v>
      </c>
      <c r="DA95" s="27" t="s">
        <v>698</v>
      </c>
      <c r="DB95" s="27" t="s">
        <v>698</v>
      </c>
      <c r="DC95" s="27" t="s">
        <v>698</v>
      </c>
      <c r="DD95" s="27" t="s">
        <v>698</v>
      </c>
      <c r="DE95" s="27" t="s">
        <v>698</v>
      </c>
      <c r="DF95" s="27" t="s">
        <v>698</v>
      </c>
      <c r="DG95" s="27" t="s">
        <v>698</v>
      </c>
      <c r="DH95" s="27" t="s">
        <v>698</v>
      </c>
      <c r="DI95" s="27" t="s">
        <v>698</v>
      </c>
      <c r="DJ95" s="27" t="s">
        <v>698</v>
      </c>
      <c r="DK95" s="27" t="s">
        <v>698</v>
      </c>
      <c r="DL95" s="27" t="s">
        <v>698</v>
      </c>
      <c r="DM95" s="27" t="s">
        <v>698</v>
      </c>
      <c r="DN95" s="27" t="s">
        <v>698</v>
      </c>
      <c r="DO95" s="27" t="s">
        <v>698</v>
      </c>
      <c r="DP95" s="27" t="s">
        <v>698</v>
      </c>
      <c r="DQ95" s="27" t="s">
        <v>698</v>
      </c>
      <c r="DR95" s="27" t="s">
        <v>698</v>
      </c>
      <c r="DS95" s="27" t="s">
        <v>698</v>
      </c>
      <c r="DT95" s="27" t="s">
        <v>698</v>
      </c>
      <c r="DU95" s="27" t="s">
        <v>698</v>
      </c>
      <c r="DV95" s="27" t="s">
        <v>698</v>
      </c>
      <c r="DW95" s="27" t="s">
        <v>698</v>
      </c>
      <c r="DX95" s="27" t="s">
        <v>698</v>
      </c>
      <c r="DY95" s="27" t="s">
        <v>698</v>
      </c>
      <c r="DZ95" s="27" t="s">
        <v>698</v>
      </c>
      <c r="EA95" s="27" t="s">
        <v>698</v>
      </c>
      <c r="EB95" s="27" t="s">
        <v>698</v>
      </c>
      <c r="EC95" s="27" t="s">
        <v>698</v>
      </c>
      <c r="ED95" s="27" t="s">
        <v>698</v>
      </c>
      <c r="EE95" s="27" t="s">
        <v>698</v>
      </c>
      <c r="EF95" s="27" t="s">
        <v>698</v>
      </c>
      <c r="EG95" s="27" t="s">
        <v>698</v>
      </c>
      <c r="EH95" s="27" t="s">
        <v>698</v>
      </c>
      <c r="EI95" s="27" t="s">
        <v>698</v>
      </c>
      <c r="EJ95" s="27" t="s">
        <v>698</v>
      </c>
      <c r="EK95" s="27" t="s">
        <v>698</v>
      </c>
      <c r="EL95" s="27" t="s">
        <v>698</v>
      </c>
      <c r="EM95" s="27" t="s">
        <v>698</v>
      </c>
      <c r="EN95" s="27" t="s">
        <v>698</v>
      </c>
      <c r="EO95" s="27" t="s">
        <v>698</v>
      </c>
      <c r="EP95" s="27" t="s">
        <v>698</v>
      </c>
      <c r="EQ95" s="27" t="s">
        <v>698</v>
      </c>
      <c r="ER95" s="27" t="s">
        <v>698</v>
      </c>
      <c r="ES95" s="27" t="s">
        <v>698</v>
      </c>
      <c r="ET95" s="27" t="s">
        <v>698</v>
      </c>
      <c r="EU95" s="27" t="s">
        <v>698</v>
      </c>
      <c r="EV95" s="27" t="s">
        <v>698</v>
      </c>
      <c r="EW95" s="27" t="s">
        <v>4215</v>
      </c>
      <c r="EX95" s="27" t="s">
        <v>4216</v>
      </c>
      <c r="EY95" s="27" t="s">
        <v>1176</v>
      </c>
      <c r="EZ95" s="27" t="s">
        <v>1517</v>
      </c>
      <c r="FA95" s="27" t="s">
        <v>1519</v>
      </c>
      <c r="FB95" s="27"/>
      <c r="FC95" s="27"/>
      <c r="FD95" s="27"/>
      <c r="FE95" s="27"/>
      <c r="FF95" s="27"/>
      <c r="FG95" s="27"/>
      <c r="FH95" s="27"/>
      <c r="FI95" s="27"/>
      <c r="FJ95" s="27"/>
    </row>
    <row r="96" spans="1:166" x14ac:dyDescent="0.25">
      <c r="A96" s="27"/>
      <c r="B96" s="20" t="s">
        <v>2599</v>
      </c>
      <c r="C96" s="20" t="str">
        <f t="shared" si="1"/>
        <v>IZ006002000000000000000000000000000000</v>
      </c>
      <c r="D96" s="23" t="s">
        <v>4088</v>
      </c>
      <c r="E96" s="23" t="s">
        <v>715</v>
      </c>
      <c r="F96" s="23" t="s">
        <v>707</v>
      </c>
      <c r="G96" s="23" t="s">
        <v>697</v>
      </c>
      <c r="H96" s="23" t="s">
        <v>697</v>
      </c>
      <c r="I96" s="23" t="s">
        <v>697</v>
      </c>
      <c r="J96" s="23" t="s">
        <v>697</v>
      </c>
      <c r="K96" s="23" t="s">
        <v>697</v>
      </c>
      <c r="L96" s="23" t="s">
        <v>697</v>
      </c>
      <c r="M96" s="23" t="s">
        <v>697</v>
      </c>
      <c r="N96" s="23" t="s">
        <v>697</v>
      </c>
      <c r="O96" s="23" t="s">
        <v>697</v>
      </c>
      <c r="P96" s="23" t="s">
        <v>697</v>
      </c>
      <c r="Q96" s="27">
        <v>0</v>
      </c>
      <c r="R96" s="27" t="s">
        <v>704</v>
      </c>
      <c r="S96" s="27" t="s">
        <v>698</v>
      </c>
      <c r="T96" s="27" t="s">
        <v>694</v>
      </c>
      <c r="U96" s="27" t="s">
        <v>922</v>
      </c>
      <c r="V96" s="27" t="s">
        <v>4217</v>
      </c>
      <c r="W96" s="27" t="s">
        <v>905</v>
      </c>
      <c r="X96" s="27"/>
      <c r="Y96" s="27" t="s">
        <v>2124</v>
      </c>
      <c r="Z96" s="27"/>
      <c r="AA96" s="27"/>
      <c r="AB96" s="27"/>
      <c r="AC96" s="27"/>
      <c r="AD96" s="27"/>
      <c r="AE96" s="27"/>
      <c r="AF96" s="27"/>
      <c r="AG96" s="27"/>
      <c r="AH96" s="27"/>
      <c r="AI96" s="27" t="s">
        <v>4218</v>
      </c>
      <c r="AJ96" s="27" t="s">
        <v>698</v>
      </c>
      <c r="AK96" s="27" t="s">
        <v>698</v>
      </c>
      <c r="AL96" s="27" t="s">
        <v>698</v>
      </c>
      <c r="AM96" s="27" t="s">
        <v>698</v>
      </c>
      <c r="AN96" s="27" t="s">
        <v>698</v>
      </c>
      <c r="AO96" s="27" t="s">
        <v>698</v>
      </c>
      <c r="AP96" s="27" t="s">
        <v>698</v>
      </c>
      <c r="AQ96" s="27" t="s">
        <v>698</v>
      </c>
      <c r="AR96" s="27" t="s">
        <v>698</v>
      </c>
      <c r="AS96" s="27" t="s">
        <v>698</v>
      </c>
      <c r="AT96" s="27" t="s">
        <v>698</v>
      </c>
      <c r="AU96" s="27" t="s">
        <v>698</v>
      </c>
      <c r="AV96" s="27" t="s">
        <v>698</v>
      </c>
      <c r="AW96" s="27" t="s">
        <v>698</v>
      </c>
      <c r="AX96" s="27" t="s">
        <v>698</v>
      </c>
      <c r="AY96" s="27" t="s">
        <v>698</v>
      </c>
      <c r="AZ96" s="27" t="s">
        <v>698</v>
      </c>
      <c r="BA96" s="27" t="s">
        <v>698</v>
      </c>
      <c r="BB96" s="27" t="s">
        <v>698</v>
      </c>
      <c r="BC96" s="27" t="s">
        <v>698</v>
      </c>
      <c r="BD96" s="27" t="s">
        <v>698</v>
      </c>
      <c r="BE96" s="27" t="s">
        <v>698</v>
      </c>
      <c r="BF96" s="27" t="s">
        <v>698</v>
      </c>
      <c r="BG96" s="27" t="s">
        <v>698</v>
      </c>
      <c r="BH96" s="27" t="s">
        <v>698</v>
      </c>
      <c r="BI96" s="27" t="s">
        <v>698</v>
      </c>
      <c r="BJ96" s="27" t="s">
        <v>698</v>
      </c>
      <c r="BK96" s="27" t="s">
        <v>698</v>
      </c>
      <c r="BL96" s="27" t="s">
        <v>698</v>
      </c>
      <c r="BM96" s="27" t="s">
        <v>698</v>
      </c>
      <c r="BN96" s="27" t="s">
        <v>698</v>
      </c>
      <c r="BO96" s="27" t="s">
        <v>698</v>
      </c>
      <c r="BP96" s="27" t="s">
        <v>698</v>
      </c>
      <c r="BQ96" s="27" t="s">
        <v>698</v>
      </c>
      <c r="BR96" s="27" t="s">
        <v>698</v>
      </c>
      <c r="BS96" s="27" t="s">
        <v>698</v>
      </c>
      <c r="BT96" s="27" t="s">
        <v>698</v>
      </c>
      <c r="BU96" s="27" t="s">
        <v>698</v>
      </c>
      <c r="BV96" s="27" t="s">
        <v>704</v>
      </c>
      <c r="BW96" s="27" t="s">
        <v>698</v>
      </c>
      <c r="BX96" s="27" t="s">
        <v>698</v>
      </c>
      <c r="BY96" s="27" t="s">
        <v>698</v>
      </c>
      <c r="BZ96" s="27" t="s">
        <v>698</v>
      </c>
      <c r="CA96" s="27" t="s">
        <v>698</v>
      </c>
      <c r="CB96" s="27" t="s">
        <v>698</v>
      </c>
      <c r="CC96" s="27" t="s">
        <v>698</v>
      </c>
      <c r="CD96" s="27" t="s">
        <v>698</v>
      </c>
      <c r="CE96" s="27" t="s">
        <v>698</v>
      </c>
      <c r="CF96" s="27" t="s">
        <v>698</v>
      </c>
      <c r="CG96" s="27" t="s">
        <v>698</v>
      </c>
      <c r="CH96" s="27" t="s">
        <v>698</v>
      </c>
      <c r="CI96" s="27" t="s">
        <v>698</v>
      </c>
      <c r="CJ96" s="27" t="s">
        <v>698</v>
      </c>
      <c r="CK96" s="27" t="s">
        <v>698</v>
      </c>
      <c r="CL96" s="27" t="s">
        <v>698</v>
      </c>
      <c r="CM96" s="27" t="s">
        <v>698</v>
      </c>
      <c r="CN96" s="27" t="s">
        <v>698</v>
      </c>
      <c r="CO96" s="27" t="s">
        <v>698</v>
      </c>
      <c r="CP96" s="27" t="s">
        <v>698</v>
      </c>
      <c r="CQ96" s="27" t="s">
        <v>698</v>
      </c>
      <c r="CR96" s="27" t="s">
        <v>698</v>
      </c>
      <c r="CS96" s="27" t="s">
        <v>698</v>
      </c>
      <c r="CT96" s="27" t="s">
        <v>698</v>
      </c>
      <c r="CU96" s="27" t="s">
        <v>698</v>
      </c>
      <c r="CV96" s="27" t="s">
        <v>698</v>
      </c>
      <c r="CW96" s="27" t="s">
        <v>698</v>
      </c>
      <c r="CX96" s="27" t="s">
        <v>698</v>
      </c>
      <c r="CY96" s="27" t="s">
        <v>698</v>
      </c>
      <c r="CZ96" s="27" t="s">
        <v>698</v>
      </c>
      <c r="DA96" s="27" t="s">
        <v>698</v>
      </c>
      <c r="DB96" s="27" t="s">
        <v>698</v>
      </c>
      <c r="DC96" s="27" t="s">
        <v>698</v>
      </c>
      <c r="DD96" s="27" t="s">
        <v>698</v>
      </c>
      <c r="DE96" s="27" t="s">
        <v>698</v>
      </c>
      <c r="DF96" s="27" t="s">
        <v>698</v>
      </c>
      <c r="DG96" s="27" t="s">
        <v>698</v>
      </c>
      <c r="DH96" s="27" t="s">
        <v>698</v>
      </c>
      <c r="DI96" s="27" t="s">
        <v>698</v>
      </c>
      <c r="DJ96" s="27" t="s">
        <v>698</v>
      </c>
      <c r="DK96" s="27" t="s">
        <v>698</v>
      </c>
      <c r="DL96" s="27" t="s">
        <v>698</v>
      </c>
      <c r="DM96" s="27" t="s">
        <v>698</v>
      </c>
      <c r="DN96" s="27" t="s">
        <v>698</v>
      </c>
      <c r="DO96" s="27" t="s">
        <v>698</v>
      </c>
      <c r="DP96" s="27" t="s">
        <v>698</v>
      </c>
      <c r="DQ96" s="27" t="s">
        <v>698</v>
      </c>
      <c r="DR96" s="27" t="s">
        <v>698</v>
      </c>
      <c r="DS96" s="27" t="s">
        <v>698</v>
      </c>
      <c r="DT96" s="27" t="s">
        <v>698</v>
      </c>
      <c r="DU96" s="27" t="s">
        <v>698</v>
      </c>
      <c r="DV96" s="27" t="s">
        <v>698</v>
      </c>
      <c r="DW96" s="27" t="s">
        <v>698</v>
      </c>
      <c r="DX96" s="27" t="s">
        <v>698</v>
      </c>
      <c r="DY96" s="27" t="s">
        <v>698</v>
      </c>
      <c r="DZ96" s="27" t="s">
        <v>698</v>
      </c>
      <c r="EA96" s="27" t="s">
        <v>698</v>
      </c>
      <c r="EB96" s="27" t="s">
        <v>698</v>
      </c>
      <c r="EC96" s="27" t="s">
        <v>698</v>
      </c>
      <c r="ED96" s="27" t="s">
        <v>698</v>
      </c>
      <c r="EE96" s="27" t="s">
        <v>698</v>
      </c>
      <c r="EF96" s="27" t="s">
        <v>698</v>
      </c>
      <c r="EG96" s="27" t="s">
        <v>698</v>
      </c>
      <c r="EH96" s="27" t="s">
        <v>698</v>
      </c>
      <c r="EI96" s="27" t="s">
        <v>698</v>
      </c>
      <c r="EJ96" s="27" t="s">
        <v>698</v>
      </c>
      <c r="EK96" s="27" t="s">
        <v>698</v>
      </c>
      <c r="EL96" s="27" t="s">
        <v>698</v>
      </c>
      <c r="EM96" s="27" t="s">
        <v>698</v>
      </c>
      <c r="EN96" s="27" t="s">
        <v>698</v>
      </c>
      <c r="EO96" s="27" t="s">
        <v>698</v>
      </c>
      <c r="EP96" s="27" t="s">
        <v>698</v>
      </c>
      <c r="EQ96" s="27" t="s">
        <v>698</v>
      </c>
      <c r="ER96" s="27" t="s">
        <v>698</v>
      </c>
      <c r="ES96" s="27" t="s">
        <v>698</v>
      </c>
      <c r="ET96" s="27" t="s">
        <v>698</v>
      </c>
      <c r="EU96" s="27" t="s">
        <v>698</v>
      </c>
      <c r="EV96" s="27" t="s">
        <v>698</v>
      </c>
      <c r="EW96" s="27" t="s">
        <v>4215</v>
      </c>
      <c r="EX96" s="27" t="s">
        <v>4216</v>
      </c>
      <c r="EY96" s="27" t="s">
        <v>1176</v>
      </c>
      <c r="EZ96" s="27" t="s">
        <v>1517</v>
      </c>
      <c r="FA96" s="27" t="s">
        <v>1519</v>
      </c>
      <c r="FB96" s="27"/>
      <c r="FC96" s="27"/>
      <c r="FD96" s="27"/>
      <c r="FE96" s="27"/>
      <c r="FF96" s="27"/>
      <c r="FG96" s="27"/>
      <c r="FH96" s="27"/>
      <c r="FI96" s="27"/>
      <c r="FJ96" s="27"/>
    </row>
    <row r="97" spans="1:166" x14ac:dyDescent="0.25">
      <c r="A97" s="27"/>
      <c r="B97" s="27" t="s">
        <v>2599</v>
      </c>
      <c r="C97" s="27" t="str">
        <f t="shared" si="1"/>
        <v>IZ006003000000000000000000000000000000</v>
      </c>
      <c r="D97" s="23" t="s">
        <v>4088</v>
      </c>
      <c r="E97" s="23" t="s">
        <v>715</v>
      </c>
      <c r="F97" s="23" t="s">
        <v>710</v>
      </c>
      <c r="G97" s="23" t="s">
        <v>697</v>
      </c>
      <c r="H97" s="23" t="s">
        <v>697</v>
      </c>
      <c r="I97" s="23" t="s">
        <v>697</v>
      </c>
      <c r="J97" s="23" t="s">
        <v>697</v>
      </c>
      <c r="K97" s="23" t="s">
        <v>697</v>
      </c>
      <c r="L97" s="23" t="s">
        <v>697</v>
      </c>
      <c r="M97" s="23" t="s">
        <v>697</v>
      </c>
      <c r="N97" s="23" t="s">
        <v>697</v>
      </c>
      <c r="O97" s="23" t="s">
        <v>697</v>
      </c>
      <c r="P97" s="23" t="s">
        <v>697</v>
      </c>
      <c r="Q97" s="27">
        <v>0</v>
      </c>
      <c r="R97" s="27" t="s">
        <v>704</v>
      </c>
      <c r="S97" s="27" t="s">
        <v>698</v>
      </c>
      <c r="T97" s="27" t="s">
        <v>694</v>
      </c>
      <c r="U97" s="27" t="s">
        <v>922</v>
      </c>
      <c r="V97" s="27" t="s">
        <v>4219</v>
      </c>
      <c r="W97" s="27" t="s">
        <v>905</v>
      </c>
      <c r="X97" s="27"/>
      <c r="Y97" s="27" t="s">
        <v>1513</v>
      </c>
      <c r="Z97" s="27"/>
      <c r="AA97" s="27"/>
      <c r="AB97" s="27"/>
      <c r="AC97" s="27"/>
      <c r="AD97" s="27"/>
      <c r="AE97" s="27"/>
      <c r="AF97" s="27"/>
      <c r="AG97" s="27"/>
      <c r="AH97" s="27"/>
      <c r="AI97" s="27" t="s">
        <v>4220</v>
      </c>
      <c r="AJ97" s="27" t="s">
        <v>698</v>
      </c>
      <c r="AK97" s="27" t="s">
        <v>698</v>
      </c>
      <c r="AL97" s="27" t="s">
        <v>698</v>
      </c>
      <c r="AM97" s="27" t="s">
        <v>698</v>
      </c>
      <c r="AN97" s="27" t="s">
        <v>698</v>
      </c>
      <c r="AO97" s="27" t="s">
        <v>698</v>
      </c>
      <c r="AP97" s="27" t="s">
        <v>698</v>
      </c>
      <c r="AQ97" s="27" t="s">
        <v>698</v>
      </c>
      <c r="AR97" s="27" t="s">
        <v>698</v>
      </c>
      <c r="AS97" s="27" t="s">
        <v>698</v>
      </c>
      <c r="AT97" s="27" t="s">
        <v>698</v>
      </c>
      <c r="AU97" s="27" t="s">
        <v>698</v>
      </c>
      <c r="AV97" s="27" t="s">
        <v>698</v>
      </c>
      <c r="AW97" s="27" t="s">
        <v>698</v>
      </c>
      <c r="AX97" s="27" t="s">
        <v>698</v>
      </c>
      <c r="AY97" s="27" t="s">
        <v>698</v>
      </c>
      <c r="AZ97" s="27" t="s">
        <v>698</v>
      </c>
      <c r="BA97" s="27" t="s">
        <v>698</v>
      </c>
      <c r="BB97" s="27" t="s">
        <v>698</v>
      </c>
      <c r="BC97" s="27" t="s">
        <v>698</v>
      </c>
      <c r="BD97" s="27" t="s">
        <v>698</v>
      </c>
      <c r="BE97" s="27" t="s">
        <v>698</v>
      </c>
      <c r="BF97" s="27" t="s">
        <v>698</v>
      </c>
      <c r="BG97" s="27" t="s">
        <v>698</v>
      </c>
      <c r="BH97" s="27" t="s">
        <v>698</v>
      </c>
      <c r="BI97" s="27" t="s">
        <v>698</v>
      </c>
      <c r="BJ97" s="27" t="s">
        <v>698</v>
      </c>
      <c r="BK97" s="27" t="s">
        <v>698</v>
      </c>
      <c r="BL97" s="27" t="s">
        <v>698</v>
      </c>
      <c r="BM97" s="27" t="s">
        <v>698</v>
      </c>
      <c r="BN97" s="27" t="s">
        <v>698</v>
      </c>
      <c r="BO97" s="27" t="s">
        <v>698</v>
      </c>
      <c r="BP97" s="27" t="s">
        <v>698</v>
      </c>
      <c r="BQ97" s="27" t="s">
        <v>698</v>
      </c>
      <c r="BR97" s="27" t="s">
        <v>698</v>
      </c>
      <c r="BS97" s="27" t="s">
        <v>698</v>
      </c>
      <c r="BT97" s="27" t="s">
        <v>698</v>
      </c>
      <c r="BU97" s="27" t="s">
        <v>698</v>
      </c>
      <c r="BV97" s="27" t="s">
        <v>704</v>
      </c>
      <c r="BW97" s="27" t="s">
        <v>698</v>
      </c>
      <c r="BX97" s="27" t="s">
        <v>698</v>
      </c>
      <c r="BY97" s="27" t="s">
        <v>698</v>
      </c>
      <c r="BZ97" s="27" t="s">
        <v>698</v>
      </c>
      <c r="CA97" s="27" t="s">
        <v>698</v>
      </c>
      <c r="CB97" s="27" t="s">
        <v>698</v>
      </c>
      <c r="CC97" s="27" t="s">
        <v>698</v>
      </c>
      <c r="CD97" s="27" t="s">
        <v>698</v>
      </c>
      <c r="CE97" s="27" t="s">
        <v>698</v>
      </c>
      <c r="CF97" s="27" t="s">
        <v>698</v>
      </c>
      <c r="CG97" s="27" t="s">
        <v>698</v>
      </c>
      <c r="CH97" s="27" t="s">
        <v>698</v>
      </c>
      <c r="CI97" s="27" t="s">
        <v>698</v>
      </c>
      <c r="CJ97" s="27" t="s">
        <v>698</v>
      </c>
      <c r="CK97" s="27" t="s">
        <v>698</v>
      </c>
      <c r="CL97" s="27" t="s">
        <v>698</v>
      </c>
      <c r="CM97" s="27" t="s">
        <v>698</v>
      </c>
      <c r="CN97" s="27" t="s">
        <v>698</v>
      </c>
      <c r="CO97" s="27" t="s">
        <v>698</v>
      </c>
      <c r="CP97" s="27" t="s">
        <v>698</v>
      </c>
      <c r="CQ97" s="27" t="s">
        <v>698</v>
      </c>
      <c r="CR97" s="27" t="s">
        <v>698</v>
      </c>
      <c r="CS97" s="27" t="s">
        <v>698</v>
      </c>
      <c r="CT97" s="27" t="s">
        <v>698</v>
      </c>
      <c r="CU97" s="27" t="s">
        <v>698</v>
      </c>
      <c r="CV97" s="27" t="s">
        <v>698</v>
      </c>
      <c r="CW97" s="27" t="s">
        <v>698</v>
      </c>
      <c r="CX97" s="27" t="s">
        <v>698</v>
      </c>
      <c r="CY97" s="27" t="s">
        <v>698</v>
      </c>
      <c r="CZ97" s="27" t="s">
        <v>698</v>
      </c>
      <c r="DA97" s="27" t="s">
        <v>698</v>
      </c>
      <c r="DB97" s="27" t="s">
        <v>698</v>
      </c>
      <c r="DC97" s="27" t="s">
        <v>698</v>
      </c>
      <c r="DD97" s="27" t="s">
        <v>698</v>
      </c>
      <c r="DE97" s="27" t="s">
        <v>698</v>
      </c>
      <c r="DF97" s="27" t="s">
        <v>698</v>
      </c>
      <c r="DG97" s="27" t="s">
        <v>698</v>
      </c>
      <c r="DH97" s="27" t="s">
        <v>698</v>
      </c>
      <c r="DI97" s="27" t="s">
        <v>698</v>
      </c>
      <c r="DJ97" s="27" t="s">
        <v>698</v>
      </c>
      <c r="DK97" s="27" t="s">
        <v>698</v>
      </c>
      <c r="DL97" s="27" t="s">
        <v>698</v>
      </c>
      <c r="DM97" s="27" t="s">
        <v>698</v>
      </c>
      <c r="DN97" s="27" t="s">
        <v>698</v>
      </c>
      <c r="DO97" s="27" t="s">
        <v>698</v>
      </c>
      <c r="DP97" s="27" t="s">
        <v>698</v>
      </c>
      <c r="DQ97" s="27" t="s">
        <v>698</v>
      </c>
      <c r="DR97" s="27" t="s">
        <v>698</v>
      </c>
      <c r="DS97" s="27" t="s">
        <v>698</v>
      </c>
      <c r="DT97" s="27" t="s">
        <v>698</v>
      </c>
      <c r="DU97" s="27" t="s">
        <v>698</v>
      </c>
      <c r="DV97" s="27" t="s">
        <v>698</v>
      </c>
      <c r="DW97" s="27" t="s">
        <v>698</v>
      </c>
      <c r="DX97" s="27" t="s">
        <v>698</v>
      </c>
      <c r="DY97" s="27" t="s">
        <v>698</v>
      </c>
      <c r="DZ97" s="27" t="s">
        <v>698</v>
      </c>
      <c r="EA97" s="27" t="s">
        <v>698</v>
      </c>
      <c r="EB97" s="27" t="s">
        <v>698</v>
      </c>
      <c r="EC97" s="27" t="s">
        <v>698</v>
      </c>
      <c r="ED97" s="27" t="s">
        <v>698</v>
      </c>
      <c r="EE97" s="27" t="s">
        <v>698</v>
      </c>
      <c r="EF97" s="27" t="s">
        <v>698</v>
      </c>
      <c r="EG97" s="27" t="s">
        <v>698</v>
      </c>
      <c r="EH97" s="27" t="s">
        <v>698</v>
      </c>
      <c r="EI97" s="27" t="s">
        <v>698</v>
      </c>
      <c r="EJ97" s="27" t="s">
        <v>698</v>
      </c>
      <c r="EK97" s="27" t="s">
        <v>698</v>
      </c>
      <c r="EL97" s="27" t="s">
        <v>698</v>
      </c>
      <c r="EM97" s="27" t="s">
        <v>698</v>
      </c>
      <c r="EN97" s="27" t="s">
        <v>698</v>
      </c>
      <c r="EO97" s="27" t="s">
        <v>698</v>
      </c>
      <c r="EP97" s="27" t="s">
        <v>698</v>
      </c>
      <c r="EQ97" s="27" t="s">
        <v>698</v>
      </c>
      <c r="ER97" s="27" t="s">
        <v>698</v>
      </c>
      <c r="ES97" s="27" t="s">
        <v>698</v>
      </c>
      <c r="ET97" s="27" t="s">
        <v>698</v>
      </c>
      <c r="EU97" s="27" t="s">
        <v>698</v>
      </c>
      <c r="EV97" s="27" t="s">
        <v>698</v>
      </c>
      <c r="EW97" s="27" t="s">
        <v>4215</v>
      </c>
      <c r="EX97" s="27" t="s">
        <v>4216</v>
      </c>
      <c r="EY97" s="27" t="s">
        <v>1176</v>
      </c>
      <c r="EZ97" s="27" t="s">
        <v>1517</v>
      </c>
      <c r="FA97" s="27" t="s">
        <v>1519</v>
      </c>
      <c r="FB97" s="27"/>
      <c r="FC97" s="27"/>
      <c r="FD97" s="27"/>
      <c r="FE97" s="27"/>
      <c r="FF97" s="27"/>
      <c r="FG97" s="27"/>
      <c r="FH97" s="27"/>
      <c r="FI97" s="27"/>
      <c r="FJ97" s="27"/>
    </row>
    <row r="98" spans="1:166" x14ac:dyDescent="0.25">
      <c r="A98" s="27"/>
      <c r="B98" s="27" t="s">
        <v>2599</v>
      </c>
      <c r="C98" s="27" t="str">
        <f t="shared" si="1"/>
        <v>IZ006004000000000000000000000000000000</v>
      </c>
      <c r="D98" s="23" t="s">
        <v>4088</v>
      </c>
      <c r="E98" s="23" t="s">
        <v>715</v>
      </c>
      <c r="F98" s="23" t="s">
        <v>711</v>
      </c>
      <c r="G98" s="23" t="s">
        <v>697</v>
      </c>
      <c r="H98" s="23" t="s">
        <v>697</v>
      </c>
      <c r="I98" s="23" t="s">
        <v>697</v>
      </c>
      <c r="J98" s="23" t="s">
        <v>697</v>
      </c>
      <c r="K98" s="23" t="s">
        <v>697</v>
      </c>
      <c r="L98" s="23" t="s">
        <v>697</v>
      </c>
      <c r="M98" s="23" t="s">
        <v>697</v>
      </c>
      <c r="N98" s="23" t="s">
        <v>697</v>
      </c>
      <c r="O98" s="23" t="s">
        <v>697</v>
      </c>
      <c r="P98" s="23" t="s">
        <v>697</v>
      </c>
      <c r="Q98" s="27">
        <v>0</v>
      </c>
      <c r="R98" s="27" t="s">
        <v>704</v>
      </c>
      <c r="S98" s="27" t="s">
        <v>698</v>
      </c>
      <c r="T98" s="27" t="s">
        <v>694</v>
      </c>
      <c r="U98" s="27" t="s">
        <v>922</v>
      </c>
      <c r="V98" s="27" t="s">
        <v>4221</v>
      </c>
      <c r="W98" s="27" t="s">
        <v>905</v>
      </c>
      <c r="X98" s="27"/>
      <c r="Y98" s="27" t="s">
        <v>1604</v>
      </c>
      <c r="Z98" s="27"/>
      <c r="AA98" s="27"/>
      <c r="AB98" s="27"/>
      <c r="AC98" s="27"/>
      <c r="AD98" s="27"/>
      <c r="AE98" s="27"/>
      <c r="AF98" s="27"/>
      <c r="AG98" s="27"/>
      <c r="AH98" s="27"/>
      <c r="AI98" s="27" t="s">
        <v>4222</v>
      </c>
      <c r="AJ98" s="27" t="s">
        <v>698</v>
      </c>
      <c r="AK98" s="27" t="s">
        <v>698</v>
      </c>
      <c r="AL98" s="27" t="s">
        <v>698</v>
      </c>
      <c r="AM98" s="27" t="s">
        <v>698</v>
      </c>
      <c r="AN98" s="27" t="s">
        <v>698</v>
      </c>
      <c r="AO98" s="27" t="s">
        <v>698</v>
      </c>
      <c r="AP98" s="27" t="s">
        <v>698</v>
      </c>
      <c r="AQ98" s="27" t="s">
        <v>698</v>
      </c>
      <c r="AR98" s="27" t="s">
        <v>698</v>
      </c>
      <c r="AS98" s="27" t="s">
        <v>698</v>
      </c>
      <c r="AT98" s="27" t="s">
        <v>698</v>
      </c>
      <c r="AU98" s="27" t="s">
        <v>698</v>
      </c>
      <c r="AV98" s="27" t="s">
        <v>698</v>
      </c>
      <c r="AW98" s="27" t="s">
        <v>698</v>
      </c>
      <c r="AX98" s="27" t="s">
        <v>698</v>
      </c>
      <c r="AY98" s="27" t="s">
        <v>698</v>
      </c>
      <c r="AZ98" s="27" t="s">
        <v>698</v>
      </c>
      <c r="BA98" s="27" t="s">
        <v>698</v>
      </c>
      <c r="BB98" s="27" t="s">
        <v>698</v>
      </c>
      <c r="BC98" s="27" t="s">
        <v>698</v>
      </c>
      <c r="BD98" s="27" t="s">
        <v>698</v>
      </c>
      <c r="BE98" s="27" t="s">
        <v>698</v>
      </c>
      <c r="BF98" s="27" t="s">
        <v>698</v>
      </c>
      <c r="BG98" s="27" t="s">
        <v>698</v>
      </c>
      <c r="BH98" s="27" t="s">
        <v>698</v>
      </c>
      <c r="BI98" s="27" t="s">
        <v>698</v>
      </c>
      <c r="BJ98" s="27" t="s">
        <v>698</v>
      </c>
      <c r="BK98" s="27" t="s">
        <v>698</v>
      </c>
      <c r="BL98" s="27" t="s">
        <v>698</v>
      </c>
      <c r="BM98" s="27" t="s">
        <v>698</v>
      </c>
      <c r="BN98" s="27" t="s">
        <v>698</v>
      </c>
      <c r="BO98" s="27" t="s">
        <v>698</v>
      </c>
      <c r="BP98" s="27" t="s">
        <v>698</v>
      </c>
      <c r="BQ98" s="27" t="s">
        <v>698</v>
      </c>
      <c r="BR98" s="27" t="s">
        <v>698</v>
      </c>
      <c r="BS98" s="27" t="s">
        <v>698</v>
      </c>
      <c r="BT98" s="27" t="s">
        <v>698</v>
      </c>
      <c r="BU98" s="27" t="s">
        <v>698</v>
      </c>
      <c r="BV98" s="27" t="s">
        <v>704</v>
      </c>
      <c r="BW98" s="27" t="s">
        <v>698</v>
      </c>
      <c r="BX98" s="27" t="s">
        <v>698</v>
      </c>
      <c r="BY98" s="27" t="s">
        <v>698</v>
      </c>
      <c r="BZ98" s="27" t="s">
        <v>698</v>
      </c>
      <c r="CA98" s="27" t="s">
        <v>698</v>
      </c>
      <c r="CB98" s="27" t="s">
        <v>698</v>
      </c>
      <c r="CC98" s="27" t="s">
        <v>698</v>
      </c>
      <c r="CD98" s="27" t="s">
        <v>698</v>
      </c>
      <c r="CE98" s="27" t="s">
        <v>698</v>
      </c>
      <c r="CF98" s="27" t="s">
        <v>698</v>
      </c>
      <c r="CG98" s="27" t="s">
        <v>698</v>
      </c>
      <c r="CH98" s="27" t="s">
        <v>698</v>
      </c>
      <c r="CI98" s="27" t="s">
        <v>698</v>
      </c>
      <c r="CJ98" s="27" t="s">
        <v>698</v>
      </c>
      <c r="CK98" s="27" t="s">
        <v>698</v>
      </c>
      <c r="CL98" s="27" t="s">
        <v>698</v>
      </c>
      <c r="CM98" s="27" t="s">
        <v>698</v>
      </c>
      <c r="CN98" s="27" t="s">
        <v>698</v>
      </c>
      <c r="CO98" s="27" t="s">
        <v>698</v>
      </c>
      <c r="CP98" s="27" t="s">
        <v>698</v>
      </c>
      <c r="CQ98" s="27" t="s">
        <v>698</v>
      </c>
      <c r="CR98" s="27" t="s">
        <v>698</v>
      </c>
      <c r="CS98" s="27" t="s">
        <v>698</v>
      </c>
      <c r="CT98" s="27" t="s">
        <v>698</v>
      </c>
      <c r="CU98" s="27" t="s">
        <v>698</v>
      </c>
      <c r="CV98" s="27" t="s">
        <v>698</v>
      </c>
      <c r="CW98" s="27" t="s">
        <v>698</v>
      </c>
      <c r="CX98" s="27" t="s">
        <v>698</v>
      </c>
      <c r="CY98" s="27" t="s">
        <v>698</v>
      </c>
      <c r="CZ98" s="27" t="s">
        <v>698</v>
      </c>
      <c r="DA98" s="27" t="s">
        <v>698</v>
      </c>
      <c r="DB98" s="27" t="s">
        <v>698</v>
      </c>
      <c r="DC98" s="27" t="s">
        <v>698</v>
      </c>
      <c r="DD98" s="27" t="s">
        <v>698</v>
      </c>
      <c r="DE98" s="27" t="s">
        <v>698</v>
      </c>
      <c r="DF98" s="27" t="s">
        <v>698</v>
      </c>
      <c r="DG98" s="27" t="s">
        <v>698</v>
      </c>
      <c r="DH98" s="27" t="s">
        <v>698</v>
      </c>
      <c r="DI98" s="27" t="s">
        <v>698</v>
      </c>
      <c r="DJ98" s="27" t="s">
        <v>698</v>
      </c>
      <c r="DK98" s="27" t="s">
        <v>698</v>
      </c>
      <c r="DL98" s="27" t="s">
        <v>698</v>
      </c>
      <c r="DM98" s="27" t="s">
        <v>698</v>
      </c>
      <c r="DN98" s="27" t="s">
        <v>698</v>
      </c>
      <c r="DO98" s="27" t="s">
        <v>698</v>
      </c>
      <c r="DP98" s="27" t="s">
        <v>698</v>
      </c>
      <c r="DQ98" s="27" t="s">
        <v>698</v>
      </c>
      <c r="DR98" s="27" t="s">
        <v>698</v>
      </c>
      <c r="DS98" s="27" t="s">
        <v>698</v>
      </c>
      <c r="DT98" s="27" t="s">
        <v>698</v>
      </c>
      <c r="DU98" s="27" t="s">
        <v>698</v>
      </c>
      <c r="DV98" s="27" t="s">
        <v>698</v>
      </c>
      <c r="DW98" s="27" t="s">
        <v>698</v>
      </c>
      <c r="DX98" s="27" t="s">
        <v>698</v>
      </c>
      <c r="DY98" s="27" t="s">
        <v>698</v>
      </c>
      <c r="DZ98" s="27" t="s">
        <v>698</v>
      </c>
      <c r="EA98" s="27" t="s">
        <v>698</v>
      </c>
      <c r="EB98" s="27" t="s">
        <v>698</v>
      </c>
      <c r="EC98" s="27" t="s">
        <v>698</v>
      </c>
      <c r="ED98" s="27" t="s">
        <v>698</v>
      </c>
      <c r="EE98" s="27" t="s">
        <v>698</v>
      </c>
      <c r="EF98" s="27" t="s">
        <v>698</v>
      </c>
      <c r="EG98" s="27" t="s">
        <v>698</v>
      </c>
      <c r="EH98" s="27" t="s">
        <v>698</v>
      </c>
      <c r="EI98" s="27" t="s">
        <v>698</v>
      </c>
      <c r="EJ98" s="27" t="s">
        <v>698</v>
      </c>
      <c r="EK98" s="27" t="s">
        <v>698</v>
      </c>
      <c r="EL98" s="27" t="s">
        <v>698</v>
      </c>
      <c r="EM98" s="27" t="s">
        <v>698</v>
      </c>
      <c r="EN98" s="27" t="s">
        <v>698</v>
      </c>
      <c r="EO98" s="27" t="s">
        <v>698</v>
      </c>
      <c r="EP98" s="27" t="s">
        <v>698</v>
      </c>
      <c r="EQ98" s="27" t="s">
        <v>698</v>
      </c>
      <c r="ER98" s="27" t="s">
        <v>698</v>
      </c>
      <c r="ES98" s="27" t="s">
        <v>698</v>
      </c>
      <c r="ET98" s="27" t="s">
        <v>698</v>
      </c>
      <c r="EU98" s="27" t="s">
        <v>698</v>
      </c>
      <c r="EV98" s="27" t="s">
        <v>698</v>
      </c>
      <c r="EW98" s="27" t="s">
        <v>698</v>
      </c>
      <c r="EX98" s="27" t="s">
        <v>4216</v>
      </c>
      <c r="EY98" s="27" t="s">
        <v>1176</v>
      </c>
      <c r="EZ98" s="27" t="s">
        <v>1517</v>
      </c>
      <c r="FA98" s="27" t="s">
        <v>1519</v>
      </c>
      <c r="FB98" s="27"/>
      <c r="FC98" s="27"/>
      <c r="FD98" s="27"/>
      <c r="FE98" s="27"/>
      <c r="FF98" s="27"/>
      <c r="FG98" s="27"/>
      <c r="FH98" s="27"/>
      <c r="FI98" s="27"/>
      <c r="FJ98" s="27"/>
    </row>
    <row r="99" spans="1:166" x14ac:dyDescent="0.25">
      <c r="A99" s="27"/>
      <c r="B99" s="27" t="s">
        <v>694</v>
      </c>
      <c r="C99" s="27" t="str">
        <f t="shared" si="1"/>
        <v>IZ006005000000000000000000000000000000</v>
      </c>
      <c r="D99" s="23" t="s">
        <v>4088</v>
      </c>
      <c r="E99" s="23" t="s">
        <v>715</v>
      </c>
      <c r="F99" s="23" t="s">
        <v>713</v>
      </c>
      <c r="G99" s="23" t="s">
        <v>697</v>
      </c>
      <c r="H99" s="23" t="s">
        <v>697</v>
      </c>
      <c r="I99" s="23" t="s">
        <v>697</v>
      </c>
      <c r="J99" s="23" t="s">
        <v>697</v>
      </c>
      <c r="K99" s="23" t="s">
        <v>697</v>
      </c>
      <c r="L99" s="23" t="s">
        <v>697</v>
      </c>
      <c r="M99" s="23" t="s">
        <v>697</v>
      </c>
      <c r="N99" s="23" t="s">
        <v>697</v>
      </c>
      <c r="O99" s="23" t="s">
        <v>697</v>
      </c>
      <c r="P99" s="23" t="s">
        <v>697</v>
      </c>
      <c r="Q99" s="27">
        <v>0</v>
      </c>
      <c r="R99" s="27" t="s">
        <v>698</v>
      </c>
      <c r="S99" s="27" t="s">
        <v>698</v>
      </c>
      <c r="T99" s="27" t="s">
        <v>694</v>
      </c>
      <c r="U99" s="27" t="s">
        <v>922</v>
      </c>
      <c r="V99" s="27" t="s">
        <v>4223</v>
      </c>
      <c r="W99" s="27" t="s">
        <v>905</v>
      </c>
      <c r="X99" s="27"/>
      <c r="Y99" s="27" t="s">
        <v>4124</v>
      </c>
      <c r="Z99" s="27"/>
      <c r="AA99" s="27"/>
      <c r="AB99" s="27"/>
      <c r="AC99" s="27"/>
      <c r="AD99" s="27"/>
      <c r="AE99" s="27"/>
      <c r="AF99" s="27"/>
      <c r="AG99" s="27"/>
      <c r="AH99" s="27"/>
      <c r="AI99" s="27" t="s">
        <v>4224</v>
      </c>
      <c r="AJ99" s="27" t="s">
        <v>694</v>
      </c>
      <c r="AK99" s="27" t="s">
        <v>694</v>
      </c>
      <c r="AL99" s="27" t="s">
        <v>694</v>
      </c>
      <c r="AM99" s="27" t="s">
        <v>694</v>
      </c>
      <c r="AN99" s="27" t="s">
        <v>694</v>
      </c>
      <c r="AO99" s="27" t="s">
        <v>694</v>
      </c>
      <c r="AP99" s="27" t="s">
        <v>694</v>
      </c>
      <c r="AQ99" s="27" t="s">
        <v>694</v>
      </c>
      <c r="AR99" s="27" t="s">
        <v>694</v>
      </c>
      <c r="AS99" s="27" t="s">
        <v>694</v>
      </c>
      <c r="AT99" s="27" t="s">
        <v>694</v>
      </c>
      <c r="AU99" s="27" t="s">
        <v>694</v>
      </c>
      <c r="AV99" s="27" t="s">
        <v>694</v>
      </c>
      <c r="AW99" s="27" t="s">
        <v>694</v>
      </c>
      <c r="AX99" s="27" t="s">
        <v>694</v>
      </c>
      <c r="AY99" s="27" t="s">
        <v>694</v>
      </c>
      <c r="AZ99" s="27" t="s">
        <v>694</v>
      </c>
      <c r="BA99" s="27" t="s">
        <v>694</v>
      </c>
      <c r="BB99" s="27" t="s">
        <v>694</v>
      </c>
      <c r="BC99" s="27" t="s">
        <v>694</v>
      </c>
      <c r="BD99" s="27" t="s">
        <v>694</v>
      </c>
      <c r="BE99" s="27" t="s">
        <v>694</v>
      </c>
      <c r="BF99" s="27" t="s">
        <v>694</v>
      </c>
      <c r="BG99" s="27" t="s">
        <v>694</v>
      </c>
      <c r="BH99" s="27" t="s">
        <v>694</v>
      </c>
      <c r="BI99" s="27" t="s">
        <v>694</v>
      </c>
      <c r="BJ99" s="27" t="s">
        <v>694</v>
      </c>
      <c r="BK99" s="27" t="s">
        <v>694</v>
      </c>
      <c r="BL99" s="27" t="s">
        <v>694</v>
      </c>
      <c r="BM99" s="27" t="s">
        <v>694</v>
      </c>
      <c r="BN99" s="27" t="s">
        <v>694</v>
      </c>
      <c r="BO99" s="27" t="s">
        <v>694</v>
      </c>
      <c r="BP99" s="27" t="s">
        <v>694</v>
      </c>
      <c r="BQ99" s="27" t="s">
        <v>694</v>
      </c>
      <c r="BR99" s="27" t="s">
        <v>694</v>
      </c>
      <c r="BS99" s="27" t="s">
        <v>694</v>
      </c>
      <c r="BT99" s="27" t="s">
        <v>694</v>
      </c>
      <c r="BU99" s="27" t="s">
        <v>694</v>
      </c>
      <c r="BV99" s="27" t="s">
        <v>694</v>
      </c>
      <c r="BW99" s="27" t="s">
        <v>694</v>
      </c>
      <c r="BX99" s="27" t="s">
        <v>694</v>
      </c>
      <c r="BY99" s="27" t="s">
        <v>694</v>
      </c>
      <c r="BZ99" s="27" t="s">
        <v>694</v>
      </c>
      <c r="CA99" s="27" t="s">
        <v>694</v>
      </c>
      <c r="CB99" s="27" t="s">
        <v>694</v>
      </c>
      <c r="CC99" s="27" t="s">
        <v>694</v>
      </c>
      <c r="CD99" s="27" t="s">
        <v>694</v>
      </c>
      <c r="CE99" s="27" t="s">
        <v>694</v>
      </c>
      <c r="CF99" s="27" t="s">
        <v>694</v>
      </c>
      <c r="CG99" s="27" t="s">
        <v>694</v>
      </c>
      <c r="CH99" s="27" t="s">
        <v>694</v>
      </c>
      <c r="CI99" s="27" t="s">
        <v>694</v>
      </c>
      <c r="CJ99" s="27" t="s">
        <v>694</v>
      </c>
      <c r="CK99" s="27" t="s">
        <v>694</v>
      </c>
      <c r="CL99" s="27" t="s">
        <v>694</v>
      </c>
      <c r="CM99" s="27" t="s">
        <v>694</v>
      </c>
      <c r="CN99" s="27" t="s">
        <v>694</v>
      </c>
      <c r="CO99" s="27" t="s">
        <v>694</v>
      </c>
      <c r="CP99" s="27" t="s">
        <v>694</v>
      </c>
      <c r="CQ99" s="27" t="s">
        <v>694</v>
      </c>
      <c r="CR99" s="27" t="s">
        <v>694</v>
      </c>
      <c r="CS99" s="27" t="s">
        <v>694</v>
      </c>
      <c r="CT99" s="27" t="s">
        <v>694</v>
      </c>
      <c r="CU99" s="27" t="s">
        <v>694</v>
      </c>
      <c r="CV99" s="27" t="s">
        <v>694</v>
      </c>
      <c r="CW99" s="27" t="s">
        <v>694</v>
      </c>
      <c r="CX99" s="27" t="s">
        <v>694</v>
      </c>
      <c r="CY99" s="27" t="s">
        <v>694</v>
      </c>
      <c r="CZ99" s="27" t="s">
        <v>694</v>
      </c>
      <c r="DA99" s="27" t="s">
        <v>694</v>
      </c>
      <c r="DB99" s="27" t="s">
        <v>694</v>
      </c>
      <c r="DC99" s="27" t="s">
        <v>694</v>
      </c>
      <c r="DD99" s="27" t="s">
        <v>694</v>
      </c>
      <c r="DE99" s="27" t="s">
        <v>694</v>
      </c>
      <c r="DF99" s="27" t="s">
        <v>694</v>
      </c>
      <c r="DG99" s="27" t="s">
        <v>694</v>
      </c>
      <c r="DH99" s="27" t="s">
        <v>694</v>
      </c>
      <c r="DI99" s="27" t="s">
        <v>694</v>
      </c>
      <c r="DJ99" s="27" t="s">
        <v>694</v>
      </c>
      <c r="DK99" s="27" t="s">
        <v>694</v>
      </c>
      <c r="DL99" s="27" t="s">
        <v>694</v>
      </c>
      <c r="DM99" s="27" t="s">
        <v>694</v>
      </c>
      <c r="DN99" s="27" t="s">
        <v>694</v>
      </c>
      <c r="DO99" s="27" t="s">
        <v>694</v>
      </c>
      <c r="DP99" s="27" t="s">
        <v>694</v>
      </c>
      <c r="DQ99" s="27" t="s">
        <v>694</v>
      </c>
      <c r="DR99" s="27" t="s">
        <v>694</v>
      </c>
      <c r="DS99" s="27" t="s">
        <v>694</v>
      </c>
      <c r="DT99" s="27" t="s">
        <v>694</v>
      </c>
      <c r="DU99" s="27" t="s">
        <v>694</v>
      </c>
      <c r="DV99" s="27" t="s">
        <v>694</v>
      </c>
      <c r="DW99" s="27" t="s">
        <v>694</v>
      </c>
      <c r="DX99" s="27" t="s">
        <v>694</v>
      </c>
      <c r="DY99" s="27" t="s">
        <v>694</v>
      </c>
      <c r="DZ99" s="27" t="s">
        <v>694</v>
      </c>
      <c r="EA99" s="27" t="s">
        <v>694</v>
      </c>
      <c r="EB99" s="27" t="s">
        <v>694</v>
      </c>
      <c r="EC99" s="27" t="s">
        <v>694</v>
      </c>
      <c r="ED99" s="27" t="s">
        <v>694</v>
      </c>
      <c r="EE99" s="27" t="s">
        <v>694</v>
      </c>
      <c r="EF99" s="27" t="s">
        <v>694</v>
      </c>
      <c r="EG99" s="27" t="s">
        <v>694</v>
      </c>
      <c r="EH99" s="27" t="s">
        <v>694</v>
      </c>
      <c r="EI99" s="27" t="s">
        <v>694</v>
      </c>
      <c r="EJ99" s="27" t="s">
        <v>694</v>
      </c>
      <c r="EK99" s="27" t="s">
        <v>694</v>
      </c>
      <c r="EL99" s="27" t="s">
        <v>694</v>
      </c>
      <c r="EM99" s="27" t="s">
        <v>694</v>
      </c>
      <c r="EN99" s="27" t="s">
        <v>694</v>
      </c>
      <c r="EO99" s="27" t="s">
        <v>694</v>
      </c>
      <c r="EP99" s="27" t="s">
        <v>694</v>
      </c>
      <c r="EQ99" s="27" t="s">
        <v>694</v>
      </c>
      <c r="ER99" s="27" t="s">
        <v>694</v>
      </c>
      <c r="ES99" s="27" t="s">
        <v>694</v>
      </c>
      <c r="ET99" s="27" t="s">
        <v>694</v>
      </c>
      <c r="EU99" s="27" t="s">
        <v>694</v>
      </c>
      <c r="EV99" s="27" t="s">
        <v>694</v>
      </c>
      <c r="EW99" s="27" t="s">
        <v>4215</v>
      </c>
      <c r="EX99" s="27" t="s">
        <v>698</v>
      </c>
      <c r="EY99" s="27" t="s">
        <v>698</v>
      </c>
      <c r="EZ99" s="27" t="s">
        <v>698</v>
      </c>
      <c r="FA99" s="27" t="s">
        <v>694</v>
      </c>
      <c r="FB99" s="27"/>
      <c r="FC99" s="27"/>
      <c r="FD99" s="27"/>
      <c r="FE99" s="27"/>
      <c r="FF99" s="27"/>
      <c r="FG99" s="27"/>
      <c r="FH99" s="27"/>
      <c r="FI99" s="27"/>
      <c r="FJ99" s="27"/>
    </row>
    <row r="100" spans="1:166" x14ac:dyDescent="0.25">
      <c r="A100" s="27"/>
      <c r="B100" s="27" t="s">
        <v>2599</v>
      </c>
      <c r="C100" s="27" t="str">
        <f t="shared" si="1"/>
        <v>IZ006005001000000000000000000000000000</v>
      </c>
      <c r="D100" s="23" t="s">
        <v>4088</v>
      </c>
      <c r="E100" s="23" t="s">
        <v>715</v>
      </c>
      <c r="F100" s="23" t="s">
        <v>713</v>
      </c>
      <c r="G100" s="23" t="s">
        <v>702</v>
      </c>
      <c r="H100" s="23" t="s">
        <v>697</v>
      </c>
      <c r="I100" s="23" t="s">
        <v>697</v>
      </c>
      <c r="J100" s="23" t="s">
        <v>697</v>
      </c>
      <c r="K100" s="23" t="s">
        <v>697</v>
      </c>
      <c r="L100" s="23" t="s">
        <v>697</v>
      </c>
      <c r="M100" s="23" t="s">
        <v>697</v>
      </c>
      <c r="N100" s="23" t="s">
        <v>697</v>
      </c>
      <c r="O100" s="23" t="s">
        <v>697</v>
      </c>
      <c r="P100" s="23" t="s">
        <v>697</v>
      </c>
      <c r="Q100" s="27">
        <v>0</v>
      </c>
      <c r="R100" s="27" t="s">
        <v>704</v>
      </c>
      <c r="S100" s="27" t="s">
        <v>698</v>
      </c>
      <c r="T100" s="27" t="s">
        <v>694</v>
      </c>
      <c r="U100" s="27" t="s">
        <v>922</v>
      </c>
      <c r="V100" s="27" t="s">
        <v>4223</v>
      </c>
      <c r="W100" s="27" t="s">
        <v>905</v>
      </c>
      <c r="X100" s="27"/>
      <c r="Y100" s="27"/>
      <c r="Z100" s="27" t="s">
        <v>1524</v>
      </c>
      <c r="AA100" s="27"/>
      <c r="AB100" s="27"/>
      <c r="AC100" s="27"/>
      <c r="AD100" s="27"/>
      <c r="AE100" s="27"/>
      <c r="AF100" s="27"/>
      <c r="AG100" s="27"/>
      <c r="AH100" s="27"/>
      <c r="AI100" s="27" t="s">
        <v>4225</v>
      </c>
      <c r="AJ100" s="27" t="s">
        <v>698</v>
      </c>
      <c r="AK100" s="27" t="s">
        <v>698</v>
      </c>
      <c r="AL100" s="27" t="s">
        <v>698</v>
      </c>
      <c r="AM100" s="27" t="s">
        <v>698</v>
      </c>
      <c r="AN100" s="27" t="s">
        <v>698</v>
      </c>
      <c r="AO100" s="27" t="s">
        <v>698</v>
      </c>
      <c r="AP100" s="27" t="s">
        <v>698</v>
      </c>
      <c r="AQ100" s="27" t="s">
        <v>698</v>
      </c>
      <c r="AR100" s="27" t="s">
        <v>698</v>
      </c>
      <c r="AS100" s="27" t="s">
        <v>698</v>
      </c>
      <c r="AT100" s="27" t="s">
        <v>698</v>
      </c>
      <c r="AU100" s="27" t="s">
        <v>698</v>
      </c>
      <c r="AV100" s="27" t="s">
        <v>698</v>
      </c>
      <c r="AW100" s="27" t="s">
        <v>698</v>
      </c>
      <c r="AX100" s="27" t="s">
        <v>698</v>
      </c>
      <c r="AY100" s="27" t="s">
        <v>698</v>
      </c>
      <c r="AZ100" s="27" t="s">
        <v>698</v>
      </c>
      <c r="BA100" s="27" t="s">
        <v>698</v>
      </c>
      <c r="BB100" s="27" t="s">
        <v>698</v>
      </c>
      <c r="BC100" s="27" t="s">
        <v>698</v>
      </c>
      <c r="BD100" s="27" t="s">
        <v>698</v>
      </c>
      <c r="BE100" s="27" t="s">
        <v>698</v>
      </c>
      <c r="BF100" s="27" t="s">
        <v>698</v>
      </c>
      <c r="BG100" s="27" t="s">
        <v>698</v>
      </c>
      <c r="BH100" s="27" t="s">
        <v>698</v>
      </c>
      <c r="BI100" s="27" t="s">
        <v>698</v>
      </c>
      <c r="BJ100" s="27" t="s">
        <v>698</v>
      </c>
      <c r="BK100" s="27" t="s">
        <v>698</v>
      </c>
      <c r="BL100" s="27" t="s">
        <v>698</v>
      </c>
      <c r="BM100" s="27" t="s">
        <v>698</v>
      </c>
      <c r="BN100" s="27" t="s">
        <v>698</v>
      </c>
      <c r="BO100" s="27" t="s">
        <v>698</v>
      </c>
      <c r="BP100" s="27" t="s">
        <v>698</v>
      </c>
      <c r="BQ100" s="27" t="s">
        <v>698</v>
      </c>
      <c r="BR100" s="27" t="s">
        <v>698</v>
      </c>
      <c r="BS100" s="27" t="s">
        <v>698</v>
      </c>
      <c r="BT100" s="27" t="s">
        <v>698</v>
      </c>
      <c r="BU100" s="27" t="s">
        <v>698</v>
      </c>
      <c r="BV100" s="27" t="s">
        <v>704</v>
      </c>
      <c r="BW100" s="27" t="s">
        <v>698</v>
      </c>
      <c r="BX100" s="27" t="s">
        <v>698</v>
      </c>
      <c r="BY100" s="27" t="s">
        <v>698</v>
      </c>
      <c r="BZ100" s="27" t="s">
        <v>698</v>
      </c>
      <c r="CA100" s="27" t="s">
        <v>698</v>
      </c>
      <c r="CB100" s="27" t="s">
        <v>698</v>
      </c>
      <c r="CC100" s="27" t="s">
        <v>698</v>
      </c>
      <c r="CD100" s="27" t="s">
        <v>698</v>
      </c>
      <c r="CE100" s="27" t="s">
        <v>698</v>
      </c>
      <c r="CF100" s="27" t="s">
        <v>698</v>
      </c>
      <c r="CG100" s="27" t="s">
        <v>698</v>
      </c>
      <c r="CH100" s="27" t="s">
        <v>698</v>
      </c>
      <c r="CI100" s="27" t="s">
        <v>698</v>
      </c>
      <c r="CJ100" s="27" t="s">
        <v>698</v>
      </c>
      <c r="CK100" s="27" t="s">
        <v>698</v>
      </c>
      <c r="CL100" s="27" t="s">
        <v>698</v>
      </c>
      <c r="CM100" s="27" t="s">
        <v>698</v>
      </c>
      <c r="CN100" s="27" t="s">
        <v>698</v>
      </c>
      <c r="CO100" s="27" t="s">
        <v>698</v>
      </c>
      <c r="CP100" s="27" t="s">
        <v>698</v>
      </c>
      <c r="CQ100" s="27" t="s">
        <v>698</v>
      </c>
      <c r="CR100" s="27" t="s">
        <v>698</v>
      </c>
      <c r="CS100" s="27" t="s">
        <v>698</v>
      </c>
      <c r="CT100" s="27" t="s">
        <v>698</v>
      </c>
      <c r="CU100" s="27" t="s">
        <v>698</v>
      </c>
      <c r="CV100" s="27" t="s">
        <v>698</v>
      </c>
      <c r="CW100" s="27" t="s">
        <v>698</v>
      </c>
      <c r="CX100" s="27" t="s">
        <v>698</v>
      </c>
      <c r="CY100" s="27" t="s">
        <v>698</v>
      </c>
      <c r="CZ100" s="27" t="s">
        <v>698</v>
      </c>
      <c r="DA100" s="27" t="s">
        <v>698</v>
      </c>
      <c r="DB100" s="27" t="s">
        <v>698</v>
      </c>
      <c r="DC100" s="27" t="s">
        <v>698</v>
      </c>
      <c r="DD100" s="27" t="s">
        <v>698</v>
      </c>
      <c r="DE100" s="27" t="s">
        <v>698</v>
      </c>
      <c r="DF100" s="27" t="s">
        <v>698</v>
      </c>
      <c r="DG100" s="27" t="s">
        <v>698</v>
      </c>
      <c r="DH100" s="27" t="s">
        <v>698</v>
      </c>
      <c r="DI100" s="27" t="s">
        <v>698</v>
      </c>
      <c r="DJ100" s="27" t="s">
        <v>698</v>
      </c>
      <c r="DK100" s="27" t="s">
        <v>698</v>
      </c>
      <c r="DL100" s="27" t="s">
        <v>698</v>
      </c>
      <c r="DM100" s="27" t="s">
        <v>698</v>
      </c>
      <c r="DN100" s="27" t="s">
        <v>698</v>
      </c>
      <c r="DO100" s="27" t="s">
        <v>698</v>
      </c>
      <c r="DP100" s="27" t="s">
        <v>698</v>
      </c>
      <c r="DQ100" s="27" t="s">
        <v>698</v>
      </c>
      <c r="DR100" s="27" t="s">
        <v>698</v>
      </c>
      <c r="DS100" s="27" t="s">
        <v>698</v>
      </c>
      <c r="DT100" s="27" t="s">
        <v>698</v>
      </c>
      <c r="DU100" s="27" t="s">
        <v>698</v>
      </c>
      <c r="DV100" s="27" t="s">
        <v>698</v>
      </c>
      <c r="DW100" s="27" t="s">
        <v>698</v>
      </c>
      <c r="DX100" s="27" t="s">
        <v>698</v>
      </c>
      <c r="DY100" s="27" t="s">
        <v>698</v>
      </c>
      <c r="DZ100" s="27" t="s">
        <v>698</v>
      </c>
      <c r="EA100" s="27" t="s">
        <v>698</v>
      </c>
      <c r="EB100" s="27" t="s">
        <v>698</v>
      </c>
      <c r="EC100" s="27" t="s">
        <v>698</v>
      </c>
      <c r="ED100" s="27" t="s">
        <v>698</v>
      </c>
      <c r="EE100" s="27" t="s">
        <v>698</v>
      </c>
      <c r="EF100" s="27" t="s">
        <v>698</v>
      </c>
      <c r="EG100" s="27" t="s">
        <v>698</v>
      </c>
      <c r="EH100" s="27" t="s">
        <v>698</v>
      </c>
      <c r="EI100" s="27" t="s">
        <v>698</v>
      </c>
      <c r="EJ100" s="27" t="s">
        <v>698</v>
      </c>
      <c r="EK100" s="27" t="s">
        <v>698</v>
      </c>
      <c r="EL100" s="27" t="s">
        <v>698</v>
      </c>
      <c r="EM100" s="27" t="s">
        <v>698</v>
      </c>
      <c r="EN100" s="27" t="s">
        <v>698</v>
      </c>
      <c r="EO100" s="27" t="s">
        <v>698</v>
      </c>
      <c r="EP100" s="27" t="s">
        <v>698</v>
      </c>
      <c r="EQ100" s="27" t="s">
        <v>698</v>
      </c>
      <c r="ER100" s="27" t="s">
        <v>698</v>
      </c>
      <c r="ES100" s="27" t="s">
        <v>698</v>
      </c>
      <c r="ET100" s="27" t="s">
        <v>698</v>
      </c>
      <c r="EU100" s="27" t="s">
        <v>698</v>
      </c>
      <c r="EV100" s="27" t="s">
        <v>698</v>
      </c>
      <c r="EW100" s="27" t="s">
        <v>4215</v>
      </c>
      <c r="EX100" s="27" t="s">
        <v>4216</v>
      </c>
      <c r="EY100" s="27" t="s">
        <v>1176</v>
      </c>
      <c r="EZ100" s="27" t="s">
        <v>1517</v>
      </c>
      <c r="FA100" s="27" t="s">
        <v>1519</v>
      </c>
      <c r="FB100" s="27"/>
      <c r="FC100" s="27"/>
      <c r="FD100" s="27"/>
      <c r="FE100" s="27"/>
      <c r="FF100" s="27"/>
      <c r="FG100" s="27"/>
      <c r="FH100" s="27"/>
      <c r="FI100" s="27"/>
      <c r="FJ100" s="27"/>
    </row>
    <row r="101" spans="1:166" x14ac:dyDescent="0.25">
      <c r="A101" s="27"/>
      <c r="B101" s="27" t="s">
        <v>2599</v>
      </c>
      <c r="C101" s="27" t="str">
        <f t="shared" si="1"/>
        <v>IZ006005002000000000000000000000000000</v>
      </c>
      <c r="D101" s="23" t="s">
        <v>4088</v>
      </c>
      <c r="E101" s="23" t="s">
        <v>715</v>
      </c>
      <c r="F101" s="23" t="s">
        <v>713</v>
      </c>
      <c r="G101" s="23" t="s">
        <v>707</v>
      </c>
      <c r="H101" s="23" t="s">
        <v>697</v>
      </c>
      <c r="I101" s="23" t="s">
        <v>697</v>
      </c>
      <c r="J101" s="23" t="s">
        <v>697</v>
      </c>
      <c r="K101" s="23" t="s">
        <v>697</v>
      </c>
      <c r="L101" s="23" t="s">
        <v>697</v>
      </c>
      <c r="M101" s="23" t="s">
        <v>697</v>
      </c>
      <c r="N101" s="23" t="s">
        <v>697</v>
      </c>
      <c r="O101" s="23" t="s">
        <v>697</v>
      </c>
      <c r="P101" s="23" t="s">
        <v>697</v>
      </c>
      <c r="Q101" s="27">
        <v>0</v>
      </c>
      <c r="R101" s="27" t="s">
        <v>704</v>
      </c>
      <c r="S101" s="27" t="s">
        <v>698</v>
      </c>
      <c r="T101" s="27" t="s">
        <v>694</v>
      </c>
      <c r="U101" s="27" t="s">
        <v>922</v>
      </c>
      <c r="V101" s="27" t="s">
        <v>4223</v>
      </c>
      <c r="W101" s="27" t="s">
        <v>905</v>
      </c>
      <c r="X101" s="27"/>
      <c r="Y101" s="27"/>
      <c r="Z101" s="27" t="s">
        <v>1535</v>
      </c>
      <c r="AA101" s="27"/>
      <c r="AB101" s="27"/>
      <c r="AC101" s="27"/>
      <c r="AD101" s="27"/>
      <c r="AE101" s="27"/>
      <c r="AF101" s="27"/>
      <c r="AG101" s="27"/>
      <c r="AH101" s="27"/>
      <c r="AI101" s="27" t="s">
        <v>4226</v>
      </c>
      <c r="AJ101" s="27" t="s">
        <v>698</v>
      </c>
      <c r="AK101" s="27" t="s">
        <v>698</v>
      </c>
      <c r="AL101" s="27" t="s">
        <v>698</v>
      </c>
      <c r="AM101" s="27" t="s">
        <v>698</v>
      </c>
      <c r="AN101" s="27" t="s">
        <v>698</v>
      </c>
      <c r="AO101" s="27" t="s">
        <v>698</v>
      </c>
      <c r="AP101" s="27" t="s">
        <v>698</v>
      </c>
      <c r="AQ101" s="27" t="s">
        <v>698</v>
      </c>
      <c r="AR101" s="27" t="s">
        <v>698</v>
      </c>
      <c r="AS101" s="27" t="s">
        <v>698</v>
      </c>
      <c r="AT101" s="27" t="s">
        <v>698</v>
      </c>
      <c r="AU101" s="27" t="s">
        <v>698</v>
      </c>
      <c r="AV101" s="27" t="s">
        <v>698</v>
      </c>
      <c r="AW101" s="27" t="s">
        <v>698</v>
      </c>
      <c r="AX101" s="27" t="s">
        <v>698</v>
      </c>
      <c r="AY101" s="27" t="s">
        <v>698</v>
      </c>
      <c r="AZ101" s="27" t="s">
        <v>698</v>
      </c>
      <c r="BA101" s="27" t="s">
        <v>698</v>
      </c>
      <c r="BB101" s="27" t="s">
        <v>698</v>
      </c>
      <c r="BC101" s="27" t="s">
        <v>698</v>
      </c>
      <c r="BD101" s="27" t="s">
        <v>698</v>
      </c>
      <c r="BE101" s="27" t="s">
        <v>698</v>
      </c>
      <c r="BF101" s="27" t="s">
        <v>698</v>
      </c>
      <c r="BG101" s="27" t="s">
        <v>698</v>
      </c>
      <c r="BH101" s="27" t="s">
        <v>698</v>
      </c>
      <c r="BI101" s="27" t="s">
        <v>698</v>
      </c>
      <c r="BJ101" s="27" t="s">
        <v>698</v>
      </c>
      <c r="BK101" s="27" t="s">
        <v>698</v>
      </c>
      <c r="BL101" s="27" t="s">
        <v>698</v>
      </c>
      <c r="BM101" s="27" t="s">
        <v>698</v>
      </c>
      <c r="BN101" s="27" t="s">
        <v>698</v>
      </c>
      <c r="BO101" s="27" t="s">
        <v>698</v>
      </c>
      <c r="BP101" s="27" t="s">
        <v>698</v>
      </c>
      <c r="BQ101" s="27" t="s">
        <v>698</v>
      </c>
      <c r="BR101" s="27" t="s">
        <v>698</v>
      </c>
      <c r="BS101" s="27" t="s">
        <v>698</v>
      </c>
      <c r="BT101" s="27" t="s">
        <v>698</v>
      </c>
      <c r="BU101" s="27" t="s">
        <v>698</v>
      </c>
      <c r="BV101" s="27" t="s">
        <v>704</v>
      </c>
      <c r="BW101" s="27" t="s">
        <v>698</v>
      </c>
      <c r="BX101" s="27" t="s">
        <v>698</v>
      </c>
      <c r="BY101" s="27" t="s">
        <v>698</v>
      </c>
      <c r="BZ101" s="27" t="s">
        <v>698</v>
      </c>
      <c r="CA101" s="27" t="s">
        <v>698</v>
      </c>
      <c r="CB101" s="27" t="s">
        <v>698</v>
      </c>
      <c r="CC101" s="27" t="s">
        <v>698</v>
      </c>
      <c r="CD101" s="27" t="s">
        <v>698</v>
      </c>
      <c r="CE101" s="27" t="s">
        <v>698</v>
      </c>
      <c r="CF101" s="27" t="s">
        <v>698</v>
      </c>
      <c r="CG101" s="27" t="s">
        <v>698</v>
      </c>
      <c r="CH101" s="27" t="s">
        <v>698</v>
      </c>
      <c r="CI101" s="27" t="s">
        <v>698</v>
      </c>
      <c r="CJ101" s="27" t="s">
        <v>698</v>
      </c>
      <c r="CK101" s="27" t="s">
        <v>698</v>
      </c>
      <c r="CL101" s="27" t="s">
        <v>698</v>
      </c>
      <c r="CM101" s="27" t="s">
        <v>698</v>
      </c>
      <c r="CN101" s="27" t="s">
        <v>698</v>
      </c>
      <c r="CO101" s="27" t="s">
        <v>698</v>
      </c>
      <c r="CP101" s="27" t="s">
        <v>698</v>
      </c>
      <c r="CQ101" s="27" t="s">
        <v>698</v>
      </c>
      <c r="CR101" s="27" t="s">
        <v>698</v>
      </c>
      <c r="CS101" s="27" t="s">
        <v>698</v>
      </c>
      <c r="CT101" s="27" t="s">
        <v>698</v>
      </c>
      <c r="CU101" s="27" t="s">
        <v>698</v>
      </c>
      <c r="CV101" s="27" t="s">
        <v>698</v>
      </c>
      <c r="CW101" s="27" t="s">
        <v>698</v>
      </c>
      <c r="CX101" s="27" t="s">
        <v>698</v>
      </c>
      <c r="CY101" s="27" t="s">
        <v>698</v>
      </c>
      <c r="CZ101" s="27" t="s">
        <v>698</v>
      </c>
      <c r="DA101" s="27" t="s">
        <v>698</v>
      </c>
      <c r="DB101" s="27" t="s">
        <v>698</v>
      </c>
      <c r="DC101" s="27" t="s">
        <v>698</v>
      </c>
      <c r="DD101" s="27" t="s">
        <v>698</v>
      </c>
      <c r="DE101" s="27" t="s">
        <v>698</v>
      </c>
      <c r="DF101" s="27" t="s">
        <v>698</v>
      </c>
      <c r="DG101" s="27" t="s">
        <v>698</v>
      </c>
      <c r="DH101" s="27" t="s">
        <v>698</v>
      </c>
      <c r="DI101" s="27" t="s">
        <v>698</v>
      </c>
      <c r="DJ101" s="27" t="s">
        <v>698</v>
      </c>
      <c r="DK101" s="27" t="s">
        <v>698</v>
      </c>
      <c r="DL101" s="27" t="s">
        <v>698</v>
      </c>
      <c r="DM101" s="27" t="s">
        <v>698</v>
      </c>
      <c r="DN101" s="27" t="s">
        <v>698</v>
      </c>
      <c r="DO101" s="27" t="s">
        <v>698</v>
      </c>
      <c r="DP101" s="27" t="s">
        <v>698</v>
      </c>
      <c r="DQ101" s="27" t="s">
        <v>698</v>
      </c>
      <c r="DR101" s="27" t="s">
        <v>698</v>
      </c>
      <c r="DS101" s="27" t="s">
        <v>698</v>
      </c>
      <c r="DT101" s="27" t="s">
        <v>698</v>
      </c>
      <c r="DU101" s="27" t="s">
        <v>698</v>
      </c>
      <c r="DV101" s="27" t="s">
        <v>698</v>
      </c>
      <c r="DW101" s="27" t="s">
        <v>698</v>
      </c>
      <c r="DX101" s="27" t="s">
        <v>698</v>
      </c>
      <c r="DY101" s="27" t="s">
        <v>698</v>
      </c>
      <c r="DZ101" s="27" t="s">
        <v>698</v>
      </c>
      <c r="EA101" s="27" t="s">
        <v>698</v>
      </c>
      <c r="EB101" s="27" t="s">
        <v>698</v>
      </c>
      <c r="EC101" s="27" t="s">
        <v>698</v>
      </c>
      <c r="ED101" s="27" t="s">
        <v>698</v>
      </c>
      <c r="EE101" s="27" t="s">
        <v>698</v>
      </c>
      <c r="EF101" s="27" t="s">
        <v>698</v>
      </c>
      <c r="EG101" s="27" t="s">
        <v>698</v>
      </c>
      <c r="EH101" s="27" t="s">
        <v>698</v>
      </c>
      <c r="EI101" s="27" t="s">
        <v>698</v>
      </c>
      <c r="EJ101" s="27" t="s">
        <v>698</v>
      </c>
      <c r="EK101" s="27" t="s">
        <v>698</v>
      </c>
      <c r="EL101" s="27" t="s">
        <v>698</v>
      </c>
      <c r="EM101" s="27" t="s">
        <v>698</v>
      </c>
      <c r="EN101" s="27" t="s">
        <v>698</v>
      </c>
      <c r="EO101" s="27" t="s">
        <v>698</v>
      </c>
      <c r="EP101" s="27" t="s">
        <v>698</v>
      </c>
      <c r="EQ101" s="27" t="s">
        <v>698</v>
      </c>
      <c r="ER101" s="27" t="s">
        <v>698</v>
      </c>
      <c r="ES101" s="27" t="s">
        <v>698</v>
      </c>
      <c r="ET101" s="27" t="s">
        <v>698</v>
      </c>
      <c r="EU101" s="27" t="s">
        <v>698</v>
      </c>
      <c r="EV101" s="27" t="s">
        <v>698</v>
      </c>
      <c r="EW101" s="27" t="s">
        <v>4215</v>
      </c>
      <c r="EX101" s="27" t="s">
        <v>4216</v>
      </c>
      <c r="EY101" s="27" t="s">
        <v>1176</v>
      </c>
      <c r="EZ101" s="27" t="s">
        <v>1517</v>
      </c>
      <c r="FA101" s="27" t="s">
        <v>1519</v>
      </c>
      <c r="FB101" s="27"/>
      <c r="FC101" s="27"/>
      <c r="FD101" s="27"/>
      <c r="FE101" s="27"/>
      <c r="FF101" s="27"/>
      <c r="FG101" s="27"/>
      <c r="FH101" s="27"/>
      <c r="FI101" s="27"/>
      <c r="FJ101" s="27"/>
    </row>
    <row r="102" spans="1:166" x14ac:dyDescent="0.25">
      <c r="A102" s="27"/>
      <c r="B102" s="27" t="s">
        <v>2599</v>
      </c>
      <c r="C102" s="27" t="str">
        <f t="shared" si="1"/>
        <v>IZ006005003000000000000000000000000000</v>
      </c>
      <c r="D102" s="23" t="s">
        <v>4088</v>
      </c>
      <c r="E102" s="23" t="s">
        <v>715</v>
      </c>
      <c r="F102" s="23" t="s">
        <v>713</v>
      </c>
      <c r="G102" s="23" t="s">
        <v>710</v>
      </c>
      <c r="H102" s="23" t="s">
        <v>697</v>
      </c>
      <c r="I102" s="23" t="s">
        <v>697</v>
      </c>
      <c r="J102" s="23" t="s">
        <v>697</v>
      </c>
      <c r="K102" s="23" t="s">
        <v>697</v>
      </c>
      <c r="L102" s="23" t="s">
        <v>697</v>
      </c>
      <c r="M102" s="23" t="s">
        <v>697</v>
      </c>
      <c r="N102" s="23" t="s">
        <v>697</v>
      </c>
      <c r="O102" s="23" t="s">
        <v>697</v>
      </c>
      <c r="P102" s="23" t="s">
        <v>697</v>
      </c>
      <c r="Q102" s="27">
        <v>0</v>
      </c>
      <c r="R102" s="27" t="s">
        <v>704</v>
      </c>
      <c r="S102" s="27" t="s">
        <v>698</v>
      </c>
      <c r="T102" s="27" t="s">
        <v>694</v>
      </c>
      <c r="U102" s="27" t="s">
        <v>922</v>
      </c>
      <c r="V102" s="27" t="s">
        <v>4223</v>
      </c>
      <c r="W102" s="27" t="s">
        <v>905</v>
      </c>
      <c r="X102" s="27"/>
      <c r="Y102" s="27"/>
      <c r="Z102" s="27" t="s">
        <v>1540</v>
      </c>
      <c r="AA102" s="27"/>
      <c r="AB102" s="27"/>
      <c r="AC102" s="27"/>
      <c r="AD102" s="27"/>
      <c r="AE102" s="27"/>
      <c r="AF102" s="27"/>
      <c r="AG102" s="27"/>
      <c r="AH102" s="27"/>
      <c r="AI102" s="27" t="s">
        <v>4227</v>
      </c>
      <c r="AJ102" s="27" t="s">
        <v>698</v>
      </c>
      <c r="AK102" s="27" t="s">
        <v>698</v>
      </c>
      <c r="AL102" s="27" t="s">
        <v>698</v>
      </c>
      <c r="AM102" s="27" t="s">
        <v>698</v>
      </c>
      <c r="AN102" s="27" t="s">
        <v>698</v>
      </c>
      <c r="AO102" s="27" t="s">
        <v>698</v>
      </c>
      <c r="AP102" s="27" t="s">
        <v>698</v>
      </c>
      <c r="AQ102" s="27" t="s">
        <v>698</v>
      </c>
      <c r="AR102" s="27" t="s">
        <v>698</v>
      </c>
      <c r="AS102" s="27" t="s">
        <v>698</v>
      </c>
      <c r="AT102" s="27" t="s">
        <v>698</v>
      </c>
      <c r="AU102" s="27" t="s">
        <v>698</v>
      </c>
      <c r="AV102" s="27" t="s">
        <v>698</v>
      </c>
      <c r="AW102" s="27" t="s">
        <v>698</v>
      </c>
      <c r="AX102" s="27" t="s">
        <v>698</v>
      </c>
      <c r="AY102" s="27" t="s">
        <v>698</v>
      </c>
      <c r="AZ102" s="27" t="s">
        <v>698</v>
      </c>
      <c r="BA102" s="27" t="s">
        <v>698</v>
      </c>
      <c r="BB102" s="27" t="s">
        <v>698</v>
      </c>
      <c r="BC102" s="27" t="s">
        <v>698</v>
      </c>
      <c r="BD102" s="27" t="s">
        <v>698</v>
      </c>
      <c r="BE102" s="27" t="s">
        <v>698</v>
      </c>
      <c r="BF102" s="27" t="s">
        <v>698</v>
      </c>
      <c r="BG102" s="27" t="s">
        <v>698</v>
      </c>
      <c r="BH102" s="27" t="s">
        <v>698</v>
      </c>
      <c r="BI102" s="27" t="s">
        <v>698</v>
      </c>
      <c r="BJ102" s="27" t="s">
        <v>698</v>
      </c>
      <c r="BK102" s="27" t="s">
        <v>698</v>
      </c>
      <c r="BL102" s="27" t="s">
        <v>698</v>
      </c>
      <c r="BM102" s="27" t="s">
        <v>698</v>
      </c>
      <c r="BN102" s="27" t="s">
        <v>698</v>
      </c>
      <c r="BO102" s="27" t="s">
        <v>698</v>
      </c>
      <c r="BP102" s="27" t="s">
        <v>698</v>
      </c>
      <c r="BQ102" s="27" t="s">
        <v>698</v>
      </c>
      <c r="BR102" s="27" t="s">
        <v>698</v>
      </c>
      <c r="BS102" s="27" t="s">
        <v>698</v>
      </c>
      <c r="BT102" s="27" t="s">
        <v>698</v>
      </c>
      <c r="BU102" s="27" t="s">
        <v>698</v>
      </c>
      <c r="BV102" s="27" t="s">
        <v>704</v>
      </c>
      <c r="BW102" s="27" t="s">
        <v>698</v>
      </c>
      <c r="BX102" s="27" t="s">
        <v>698</v>
      </c>
      <c r="BY102" s="27" t="s">
        <v>698</v>
      </c>
      <c r="BZ102" s="27" t="s">
        <v>698</v>
      </c>
      <c r="CA102" s="27" t="s">
        <v>698</v>
      </c>
      <c r="CB102" s="27" t="s">
        <v>698</v>
      </c>
      <c r="CC102" s="27" t="s">
        <v>698</v>
      </c>
      <c r="CD102" s="27" t="s">
        <v>698</v>
      </c>
      <c r="CE102" s="27" t="s">
        <v>698</v>
      </c>
      <c r="CF102" s="27" t="s">
        <v>698</v>
      </c>
      <c r="CG102" s="27" t="s">
        <v>698</v>
      </c>
      <c r="CH102" s="27" t="s">
        <v>698</v>
      </c>
      <c r="CI102" s="27" t="s">
        <v>698</v>
      </c>
      <c r="CJ102" s="27" t="s">
        <v>698</v>
      </c>
      <c r="CK102" s="27" t="s">
        <v>698</v>
      </c>
      <c r="CL102" s="27" t="s">
        <v>698</v>
      </c>
      <c r="CM102" s="27" t="s">
        <v>698</v>
      </c>
      <c r="CN102" s="27" t="s">
        <v>698</v>
      </c>
      <c r="CO102" s="27" t="s">
        <v>698</v>
      </c>
      <c r="CP102" s="27" t="s">
        <v>698</v>
      </c>
      <c r="CQ102" s="27" t="s">
        <v>698</v>
      </c>
      <c r="CR102" s="27" t="s">
        <v>698</v>
      </c>
      <c r="CS102" s="27" t="s">
        <v>698</v>
      </c>
      <c r="CT102" s="27" t="s">
        <v>698</v>
      </c>
      <c r="CU102" s="27" t="s">
        <v>698</v>
      </c>
      <c r="CV102" s="27" t="s">
        <v>698</v>
      </c>
      <c r="CW102" s="27" t="s">
        <v>698</v>
      </c>
      <c r="CX102" s="27" t="s">
        <v>698</v>
      </c>
      <c r="CY102" s="27" t="s">
        <v>698</v>
      </c>
      <c r="CZ102" s="27" t="s">
        <v>698</v>
      </c>
      <c r="DA102" s="27" t="s">
        <v>698</v>
      </c>
      <c r="DB102" s="27" t="s">
        <v>698</v>
      </c>
      <c r="DC102" s="27" t="s">
        <v>698</v>
      </c>
      <c r="DD102" s="27" t="s">
        <v>698</v>
      </c>
      <c r="DE102" s="27" t="s">
        <v>698</v>
      </c>
      <c r="DF102" s="27" t="s">
        <v>698</v>
      </c>
      <c r="DG102" s="27" t="s">
        <v>698</v>
      </c>
      <c r="DH102" s="27" t="s">
        <v>698</v>
      </c>
      <c r="DI102" s="27" t="s">
        <v>698</v>
      </c>
      <c r="DJ102" s="27" t="s">
        <v>698</v>
      </c>
      <c r="DK102" s="27" t="s">
        <v>698</v>
      </c>
      <c r="DL102" s="27" t="s">
        <v>698</v>
      </c>
      <c r="DM102" s="27" t="s">
        <v>698</v>
      </c>
      <c r="DN102" s="27" t="s">
        <v>698</v>
      </c>
      <c r="DO102" s="27" t="s">
        <v>698</v>
      </c>
      <c r="DP102" s="27" t="s">
        <v>698</v>
      </c>
      <c r="DQ102" s="27" t="s">
        <v>698</v>
      </c>
      <c r="DR102" s="27" t="s">
        <v>698</v>
      </c>
      <c r="DS102" s="27" t="s">
        <v>698</v>
      </c>
      <c r="DT102" s="27" t="s">
        <v>698</v>
      </c>
      <c r="DU102" s="27" t="s">
        <v>698</v>
      </c>
      <c r="DV102" s="27" t="s">
        <v>698</v>
      </c>
      <c r="DW102" s="27" t="s">
        <v>698</v>
      </c>
      <c r="DX102" s="27" t="s">
        <v>698</v>
      </c>
      <c r="DY102" s="27" t="s">
        <v>698</v>
      </c>
      <c r="DZ102" s="27" t="s">
        <v>698</v>
      </c>
      <c r="EA102" s="27" t="s">
        <v>698</v>
      </c>
      <c r="EB102" s="27" t="s">
        <v>698</v>
      </c>
      <c r="EC102" s="27" t="s">
        <v>698</v>
      </c>
      <c r="ED102" s="27" t="s">
        <v>698</v>
      </c>
      <c r="EE102" s="27" t="s">
        <v>698</v>
      </c>
      <c r="EF102" s="27" t="s">
        <v>698</v>
      </c>
      <c r="EG102" s="27" t="s">
        <v>698</v>
      </c>
      <c r="EH102" s="27" t="s">
        <v>698</v>
      </c>
      <c r="EI102" s="27" t="s">
        <v>698</v>
      </c>
      <c r="EJ102" s="27" t="s">
        <v>698</v>
      </c>
      <c r="EK102" s="27" t="s">
        <v>698</v>
      </c>
      <c r="EL102" s="27" t="s">
        <v>698</v>
      </c>
      <c r="EM102" s="27" t="s">
        <v>698</v>
      </c>
      <c r="EN102" s="27" t="s">
        <v>698</v>
      </c>
      <c r="EO102" s="27" t="s">
        <v>698</v>
      </c>
      <c r="EP102" s="27" t="s">
        <v>698</v>
      </c>
      <c r="EQ102" s="27" t="s">
        <v>698</v>
      </c>
      <c r="ER102" s="27" t="s">
        <v>698</v>
      </c>
      <c r="ES102" s="27" t="s">
        <v>698</v>
      </c>
      <c r="ET102" s="27" t="s">
        <v>698</v>
      </c>
      <c r="EU102" s="27" t="s">
        <v>698</v>
      </c>
      <c r="EV102" s="27" t="s">
        <v>698</v>
      </c>
      <c r="EW102" s="27" t="s">
        <v>4215</v>
      </c>
      <c r="EX102" s="27" t="s">
        <v>4216</v>
      </c>
      <c r="EY102" s="27" t="s">
        <v>1176</v>
      </c>
      <c r="EZ102" s="27" t="s">
        <v>1517</v>
      </c>
      <c r="FA102" s="27" t="s">
        <v>1519</v>
      </c>
      <c r="FB102" s="27"/>
      <c r="FC102" s="27"/>
      <c r="FD102" s="27"/>
      <c r="FE102" s="27"/>
      <c r="FF102" s="27"/>
      <c r="FG102" s="27"/>
      <c r="FH102" s="27"/>
      <c r="FI102" s="27"/>
      <c r="FJ102" s="27"/>
    </row>
    <row r="103" spans="1:166" x14ac:dyDescent="0.25">
      <c r="A103" s="27"/>
      <c r="B103" s="27" t="s">
        <v>2599</v>
      </c>
      <c r="C103" s="27" t="str">
        <f t="shared" si="1"/>
        <v>IZ006005004000000000000000000000000000</v>
      </c>
      <c r="D103" s="23" t="s">
        <v>4088</v>
      </c>
      <c r="E103" s="23" t="s">
        <v>715</v>
      </c>
      <c r="F103" s="23" t="s">
        <v>713</v>
      </c>
      <c r="G103" s="23" t="s">
        <v>711</v>
      </c>
      <c r="H103" s="23" t="s">
        <v>697</v>
      </c>
      <c r="I103" s="23" t="s">
        <v>697</v>
      </c>
      <c r="J103" s="23" t="s">
        <v>697</v>
      </c>
      <c r="K103" s="23" t="s">
        <v>697</v>
      </c>
      <c r="L103" s="23" t="s">
        <v>697</v>
      </c>
      <c r="M103" s="23" t="s">
        <v>697</v>
      </c>
      <c r="N103" s="23" t="s">
        <v>697</v>
      </c>
      <c r="O103" s="23" t="s">
        <v>697</v>
      </c>
      <c r="P103" s="23" t="s">
        <v>697</v>
      </c>
      <c r="Q103" s="27">
        <v>0</v>
      </c>
      <c r="R103" s="27" t="s">
        <v>704</v>
      </c>
      <c r="S103" s="27" t="s">
        <v>698</v>
      </c>
      <c r="T103" s="27" t="s">
        <v>694</v>
      </c>
      <c r="U103" s="27" t="s">
        <v>922</v>
      </c>
      <c r="V103" s="27" t="s">
        <v>4223</v>
      </c>
      <c r="W103" s="27" t="s">
        <v>905</v>
      </c>
      <c r="X103" s="27"/>
      <c r="Y103" s="27"/>
      <c r="Z103" s="27" t="s">
        <v>1546</v>
      </c>
      <c r="AA103" s="27"/>
      <c r="AB103" s="27"/>
      <c r="AC103" s="27"/>
      <c r="AD103" s="27"/>
      <c r="AE103" s="27"/>
      <c r="AF103" s="27"/>
      <c r="AG103" s="27"/>
      <c r="AH103" s="27"/>
      <c r="AI103" s="27" t="s">
        <v>4228</v>
      </c>
      <c r="AJ103" s="27" t="s">
        <v>698</v>
      </c>
      <c r="AK103" s="27" t="s">
        <v>698</v>
      </c>
      <c r="AL103" s="27" t="s">
        <v>698</v>
      </c>
      <c r="AM103" s="27" t="s">
        <v>698</v>
      </c>
      <c r="AN103" s="27" t="s">
        <v>698</v>
      </c>
      <c r="AO103" s="27" t="s">
        <v>698</v>
      </c>
      <c r="AP103" s="27" t="s">
        <v>698</v>
      </c>
      <c r="AQ103" s="27" t="s">
        <v>698</v>
      </c>
      <c r="AR103" s="27" t="s">
        <v>698</v>
      </c>
      <c r="AS103" s="27" t="s">
        <v>698</v>
      </c>
      <c r="AT103" s="27" t="s">
        <v>698</v>
      </c>
      <c r="AU103" s="27" t="s">
        <v>698</v>
      </c>
      <c r="AV103" s="27" t="s">
        <v>698</v>
      </c>
      <c r="AW103" s="27" t="s">
        <v>698</v>
      </c>
      <c r="AX103" s="27" t="s">
        <v>698</v>
      </c>
      <c r="AY103" s="27" t="s">
        <v>698</v>
      </c>
      <c r="AZ103" s="27" t="s">
        <v>698</v>
      </c>
      <c r="BA103" s="27" t="s">
        <v>698</v>
      </c>
      <c r="BB103" s="27" t="s">
        <v>698</v>
      </c>
      <c r="BC103" s="27" t="s">
        <v>698</v>
      </c>
      <c r="BD103" s="27" t="s">
        <v>698</v>
      </c>
      <c r="BE103" s="27" t="s">
        <v>698</v>
      </c>
      <c r="BF103" s="27" t="s">
        <v>698</v>
      </c>
      <c r="BG103" s="27" t="s">
        <v>698</v>
      </c>
      <c r="BH103" s="27" t="s">
        <v>698</v>
      </c>
      <c r="BI103" s="27" t="s">
        <v>698</v>
      </c>
      <c r="BJ103" s="27" t="s">
        <v>698</v>
      </c>
      <c r="BK103" s="27" t="s">
        <v>698</v>
      </c>
      <c r="BL103" s="27" t="s">
        <v>698</v>
      </c>
      <c r="BM103" s="27" t="s">
        <v>698</v>
      </c>
      <c r="BN103" s="27" t="s">
        <v>698</v>
      </c>
      <c r="BO103" s="27" t="s">
        <v>698</v>
      </c>
      <c r="BP103" s="27" t="s">
        <v>698</v>
      </c>
      <c r="BQ103" s="27" t="s">
        <v>698</v>
      </c>
      <c r="BR103" s="27" t="s">
        <v>698</v>
      </c>
      <c r="BS103" s="27" t="s">
        <v>698</v>
      </c>
      <c r="BT103" s="27" t="s">
        <v>698</v>
      </c>
      <c r="BU103" s="27" t="s">
        <v>698</v>
      </c>
      <c r="BV103" s="27" t="s">
        <v>704</v>
      </c>
      <c r="BW103" s="27" t="s">
        <v>698</v>
      </c>
      <c r="BX103" s="27" t="s">
        <v>698</v>
      </c>
      <c r="BY103" s="27" t="s">
        <v>698</v>
      </c>
      <c r="BZ103" s="27" t="s">
        <v>698</v>
      </c>
      <c r="CA103" s="27" t="s">
        <v>698</v>
      </c>
      <c r="CB103" s="27" t="s">
        <v>698</v>
      </c>
      <c r="CC103" s="27" t="s">
        <v>698</v>
      </c>
      <c r="CD103" s="27" t="s">
        <v>698</v>
      </c>
      <c r="CE103" s="27" t="s">
        <v>698</v>
      </c>
      <c r="CF103" s="27" t="s">
        <v>698</v>
      </c>
      <c r="CG103" s="27" t="s">
        <v>698</v>
      </c>
      <c r="CH103" s="27" t="s">
        <v>698</v>
      </c>
      <c r="CI103" s="27" t="s">
        <v>698</v>
      </c>
      <c r="CJ103" s="27" t="s">
        <v>698</v>
      </c>
      <c r="CK103" s="27" t="s">
        <v>698</v>
      </c>
      <c r="CL103" s="27" t="s">
        <v>698</v>
      </c>
      <c r="CM103" s="27" t="s">
        <v>698</v>
      </c>
      <c r="CN103" s="27" t="s">
        <v>698</v>
      </c>
      <c r="CO103" s="27" t="s">
        <v>698</v>
      </c>
      <c r="CP103" s="27" t="s">
        <v>698</v>
      </c>
      <c r="CQ103" s="27" t="s">
        <v>698</v>
      </c>
      <c r="CR103" s="27" t="s">
        <v>698</v>
      </c>
      <c r="CS103" s="27" t="s">
        <v>698</v>
      </c>
      <c r="CT103" s="27" t="s">
        <v>698</v>
      </c>
      <c r="CU103" s="27" t="s">
        <v>698</v>
      </c>
      <c r="CV103" s="27" t="s">
        <v>698</v>
      </c>
      <c r="CW103" s="27" t="s">
        <v>698</v>
      </c>
      <c r="CX103" s="27" t="s">
        <v>698</v>
      </c>
      <c r="CY103" s="27" t="s">
        <v>698</v>
      </c>
      <c r="CZ103" s="27" t="s">
        <v>698</v>
      </c>
      <c r="DA103" s="27" t="s">
        <v>698</v>
      </c>
      <c r="DB103" s="27" t="s">
        <v>698</v>
      </c>
      <c r="DC103" s="27" t="s">
        <v>698</v>
      </c>
      <c r="DD103" s="27" t="s">
        <v>698</v>
      </c>
      <c r="DE103" s="27" t="s">
        <v>698</v>
      </c>
      <c r="DF103" s="27" t="s">
        <v>698</v>
      </c>
      <c r="DG103" s="27" t="s">
        <v>698</v>
      </c>
      <c r="DH103" s="27" t="s">
        <v>698</v>
      </c>
      <c r="DI103" s="27" t="s">
        <v>698</v>
      </c>
      <c r="DJ103" s="27" t="s">
        <v>698</v>
      </c>
      <c r="DK103" s="27" t="s">
        <v>698</v>
      </c>
      <c r="DL103" s="27" t="s">
        <v>698</v>
      </c>
      <c r="DM103" s="27" t="s">
        <v>698</v>
      </c>
      <c r="DN103" s="27" t="s">
        <v>698</v>
      </c>
      <c r="DO103" s="27" t="s">
        <v>698</v>
      </c>
      <c r="DP103" s="27" t="s">
        <v>698</v>
      </c>
      <c r="DQ103" s="27" t="s">
        <v>698</v>
      </c>
      <c r="DR103" s="27" t="s">
        <v>698</v>
      </c>
      <c r="DS103" s="27" t="s">
        <v>698</v>
      </c>
      <c r="DT103" s="27" t="s">
        <v>698</v>
      </c>
      <c r="DU103" s="27" t="s">
        <v>698</v>
      </c>
      <c r="DV103" s="27" t="s">
        <v>698</v>
      </c>
      <c r="DW103" s="27" t="s">
        <v>698</v>
      </c>
      <c r="DX103" s="27" t="s">
        <v>698</v>
      </c>
      <c r="DY103" s="27" t="s">
        <v>698</v>
      </c>
      <c r="DZ103" s="27" t="s">
        <v>698</v>
      </c>
      <c r="EA103" s="27" t="s">
        <v>698</v>
      </c>
      <c r="EB103" s="27" t="s">
        <v>698</v>
      </c>
      <c r="EC103" s="27" t="s">
        <v>698</v>
      </c>
      <c r="ED103" s="27" t="s">
        <v>698</v>
      </c>
      <c r="EE103" s="27" t="s">
        <v>698</v>
      </c>
      <c r="EF103" s="27" t="s">
        <v>698</v>
      </c>
      <c r="EG103" s="27" t="s">
        <v>698</v>
      </c>
      <c r="EH103" s="27" t="s">
        <v>698</v>
      </c>
      <c r="EI103" s="27" t="s">
        <v>698</v>
      </c>
      <c r="EJ103" s="27" t="s">
        <v>698</v>
      </c>
      <c r="EK103" s="27" t="s">
        <v>698</v>
      </c>
      <c r="EL103" s="27" t="s">
        <v>698</v>
      </c>
      <c r="EM103" s="27" t="s">
        <v>698</v>
      </c>
      <c r="EN103" s="27" t="s">
        <v>698</v>
      </c>
      <c r="EO103" s="27" t="s">
        <v>698</v>
      </c>
      <c r="EP103" s="27" t="s">
        <v>698</v>
      </c>
      <c r="EQ103" s="27" t="s">
        <v>698</v>
      </c>
      <c r="ER103" s="27" t="s">
        <v>698</v>
      </c>
      <c r="ES103" s="27" t="s">
        <v>698</v>
      </c>
      <c r="ET103" s="27" t="s">
        <v>698</v>
      </c>
      <c r="EU103" s="27" t="s">
        <v>698</v>
      </c>
      <c r="EV103" s="27" t="s">
        <v>698</v>
      </c>
      <c r="EW103" s="27" t="s">
        <v>4215</v>
      </c>
      <c r="EX103" s="27" t="s">
        <v>4216</v>
      </c>
      <c r="EY103" s="27" t="s">
        <v>1176</v>
      </c>
      <c r="EZ103" s="27" t="s">
        <v>1517</v>
      </c>
      <c r="FA103" s="27" t="s">
        <v>1519</v>
      </c>
      <c r="FB103" s="27"/>
      <c r="FC103" s="27"/>
      <c r="FD103" s="27"/>
      <c r="FE103" s="27"/>
      <c r="FF103" s="27"/>
      <c r="FG103" s="27"/>
      <c r="FH103" s="27"/>
      <c r="FI103" s="27"/>
      <c r="FJ103" s="27"/>
    </row>
    <row r="104" spans="1:166" x14ac:dyDescent="0.25">
      <c r="A104" s="27"/>
      <c r="B104" s="27" t="s">
        <v>2599</v>
      </c>
      <c r="C104" s="27" t="str">
        <f t="shared" si="1"/>
        <v>IZ006005005000000000000000000000000000</v>
      </c>
      <c r="D104" s="23" t="s">
        <v>4088</v>
      </c>
      <c r="E104" s="23" t="s">
        <v>715</v>
      </c>
      <c r="F104" s="23" t="s">
        <v>713</v>
      </c>
      <c r="G104" s="23" t="s">
        <v>713</v>
      </c>
      <c r="H104" s="23" t="s">
        <v>697</v>
      </c>
      <c r="I104" s="23" t="s">
        <v>697</v>
      </c>
      <c r="J104" s="23" t="s">
        <v>697</v>
      </c>
      <c r="K104" s="23" t="s">
        <v>697</v>
      </c>
      <c r="L104" s="23" t="s">
        <v>697</v>
      </c>
      <c r="M104" s="23" t="s">
        <v>697</v>
      </c>
      <c r="N104" s="23" t="s">
        <v>697</v>
      </c>
      <c r="O104" s="23" t="s">
        <v>697</v>
      </c>
      <c r="P104" s="23" t="s">
        <v>697</v>
      </c>
      <c r="Q104" s="27">
        <v>0</v>
      </c>
      <c r="R104" s="27" t="s">
        <v>704</v>
      </c>
      <c r="S104" s="27" t="s">
        <v>698</v>
      </c>
      <c r="T104" s="27" t="s">
        <v>694</v>
      </c>
      <c r="U104" s="27" t="s">
        <v>922</v>
      </c>
      <c r="V104" s="27" t="s">
        <v>4223</v>
      </c>
      <c r="W104" s="27" t="s">
        <v>905</v>
      </c>
      <c r="X104" s="27"/>
      <c r="Y104" s="27"/>
      <c r="Z104" s="27" t="s">
        <v>1549</v>
      </c>
      <c r="AA104" s="27"/>
      <c r="AB104" s="27"/>
      <c r="AC104" s="27"/>
      <c r="AD104" s="27"/>
      <c r="AE104" s="27"/>
      <c r="AF104" s="27"/>
      <c r="AG104" s="27"/>
      <c r="AH104" s="27"/>
      <c r="AI104" s="27" t="s">
        <v>4229</v>
      </c>
      <c r="AJ104" s="27" t="s">
        <v>698</v>
      </c>
      <c r="AK104" s="27" t="s">
        <v>698</v>
      </c>
      <c r="AL104" s="27" t="s">
        <v>698</v>
      </c>
      <c r="AM104" s="27" t="s">
        <v>698</v>
      </c>
      <c r="AN104" s="27" t="s">
        <v>698</v>
      </c>
      <c r="AO104" s="27" t="s">
        <v>698</v>
      </c>
      <c r="AP104" s="27" t="s">
        <v>698</v>
      </c>
      <c r="AQ104" s="27" t="s">
        <v>698</v>
      </c>
      <c r="AR104" s="27" t="s">
        <v>698</v>
      </c>
      <c r="AS104" s="27" t="s">
        <v>698</v>
      </c>
      <c r="AT104" s="27" t="s">
        <v>698</v>
      </c>
      <c r="AU104" s="27" t="s">
        <v>698</v>
      </c>
      <c r="AV104" s="27" t="s">
        <v>698</v>
      </c>
      <c r="AW104" s="27" t="s">
        <v>698</v>
      </c>
      <c r="AX104" s="27" t="s">
        <v>698</v>
      </c>
      <c r="AY104" s="27" t="s">
        <v>698</v>
      </c>
      <c r="AZ104" s="27" t="s">
        <v>698</v>
      </c>
      <c r="BA104" s="27" t="s">
        <v>698</v>
      </c>
      <c r="BB104" s="27" t="s">
        <v>698</v>
      </c>
      <c r="BC104" s="27" t="s">
        <v>698</v>
      </c>
      <c r="BD104" s="27" t="s">
        <v>698</v>
      </c>
      <c r="BE104" s="27" t="s">
        <v>698</v>
      </c>
      <c r="BF104" s="27" t="s">
        <v>698</v>
      </c>
      <c r="BG104" s="27" t="s">
        <v>698</v>
      </c>
      <c r="BH104" s="27" t="s">
        <v>698</v>
      </c>
      <c r="BI104" s="27" t="s">
        <v>698</v>
      </c>
      <c r="BJ104" s="27" t="s">
        <v>698</v>
      </c>
      <c r="BK104" s="27" t="s">
        <v>698</v>
      </c>
      <c r="BL104" s="27" t="s">
        <v>698</v>
      </c>
      <c r="BM104" s="27" t="s">
        <v>698</v>
      </c>
      <c r="BN104" s="27" t="s">
        <v>698</v>
      </c>
      <c r="BO104" s="27" t="s">
        <v>698</v>
      </c>
      <c r="BP104" s="27" t="s">
        <v>698</v>
      </c>
      <c r="BQ104" s="27" t="s">
        <v>698</v>
      </c>
      <c r="BR104" s="27" t="s">
        <v>698</v>
      </c>
      <c r="BS104" s="27" t="s">
        <v>698</v>
      </c>
      <c r="BT104" s="27" t="s">
        <v>698</v>
      </c>
      <c r="BU104" s="27" t="s">
        <v>698</v>
      </c>
      <c r="BV104" s="27" t="s">
        <v>704</v>
      </c>
      <c r="BW104" s="27" t="s">
        <v>698</v>
      </c>
      <c r="BX104" s="27" t="s">
        <v>698</v>
      </c>
      <c r="BY104" s="27" t="s">
        <v>698</v>
      </c>
      <c r="BZ104" s="27" t="s">
        <v>698</v>
      </c>
      <c r="CA104" s="27" t="s">
        <v>698</v>
      </c>
      <c r="CB104" s="27" t="s">
        <v>698</v>
      </c>
      <c r="CC104" s="27" t="s">
        <v>698</v>
      </c>
      <c r="CD104" s="27" t="s">
        <v>698</v>
      </c>
      <c r="CE104" s="27" t="s">
        <v>698</v>
      </c>
      <c r="CF104" s="27" t="s">
        <v>698</v>
      </c>
      <c r="CG104" s="27" t="s">
        <v>698</v>
      </c>
      <c r="CH104" s="27" t="s">
        <v>698</v>
      </c>
      <c r="CI104" s="27" t="s">
        <v>698</v>
      </c>
      <c r="CJ104" s="27" t="s">
        <v>698</v>
      </c>
      <c r="CK104" s="27" t="s">
        <v>698</v>
      </c>
      <c r="CL104" s="27" t="s">
        <v>698</v>
      </c>
      <c r="CM104" s="27" t="s">
        <v>698</v>
      </c>
      <c r="CN104" s="27" t="s">
        <v>698</v>
      </c>
      <c r="CO104" s="27" t="s">
        <v>698</v>
      </c>
      <c r="CP104" s="27" t="s">
        <v>698</v>
      </c>
      <c r="CQ104" s="27" t="s">
        <v>698</v>
      </c>
      <c r="CR104" s="27" t="s">
        <v>698</v>
      </c>
      <c r="CS104" s="27" t="s">
        <v>698</v>
      </c>
      <c r="CT104" s="27" t="s">
        <v>698</v>
      </c>
      <c r="CU104" s="27" t="s">
        <v>698</v>
      </c>
      <c r="CV104" s="27" t="s">
        <v>698</v>
      </c>
      <c r="CW104" s="27" t="s">
        <v>698</v>
      </c>
      <c r="CX104" s="27" t="s">
        <v>698</v>
      </c>
      <c r="CY104" s="27" t="s">
        <v>698</v>
      </c>
      <c r="CZ104" s="27" t="s">
        <v>698</v>
      </c>
      <c r="DA104" s="27" t="s">
        <v>698</v>
      </c>
      <c r="DB104" s="27" t="s">
        <v>698</v>
      </c>
      <c r="DC104" s="27" t="s">
        <v>698</v>
      </c>
      <c r="DD104" s="27" t="s">
        <v>698</v>
      </c>
      <c r="DE104" s="27" t="s">
        <v>698</v>
      </c>
      <c r="DF104" s="27" t="s">
        <v>698</v>
      </c>
      <c r="DG104" s="27" t="s">
        <v>698</v>
      </c>
      <c r="DH104" s="27" t="s">
        <v>698</v>
      </c>
      <c r="DI104" s="27" t="s">
        <v>698</v>
      </c>
      <c r="DJ104" s="27" t="s">
        <v>698</v>
      </c>
      <c r="DK104" s="27" t="s">
        <v>698</v>
      </c>
      <c r="DL104" s="27" t="s">
        <v>698</v>
      </c>
      <c r="DM104" s="27" t="s">
        <v>698</v>
      </c>
      <c r="DN104" s="27" t="s">
        <v>698</v>
      </c>
      <c r="DO104" s="27" t="s">
        <v>698</v>
      </c>
      <c r="DP104" s="27" t="s">
        <v>698</v>
      </c>
      <c r="DQ104" s="27" t="s">
        <v>698</v>
      </c>
      <c r="DR104" s="27" t="s">
        <v>698</v>
      </c>
      <c r="DS104" s="27" t="s">
        <v>698</v>
      </c>
      <c r="DT104" s="27" t="s">
        <v>698</v>
      </c>
      <c r="DU104" s="27" t="s">
        <v>698</v>
      </c>
      <c r="DV104" s="27" t="s">
        <v>698</v>
      </c>
      <c r="DW104" s="27" t="s">
        <v>698</v>
      </c>
      <c r="DX104" s="27" t="s">
        <v>698</v>
      </c>
      <c r="DY104" s="27" t="s">
        <v>698</v>
      </c>
      <c r="DZ104" s="27" t="s">
        <v>698</v>
      </c>
      <c r="EA104" s="27" t="s">
        <v>698</v>
      </c>
      <c r="EB104" s="27" t="s">
        <v>698</v>
      </c>
      <c r="EC104" s="27" t="s">
        <v>698</v>
      </c>
      <c r="ED104" s="27" t="s">
        <v>698</v>
      </c>
      <c r="EE104" s="27" t="s">
        <v>698</v>
      </c>
      <c r="EF104" s="27" t="s">
        <v>698</v>
      </c>
      <c r="EG104" s="27" t="s">
        <v>698</v>
      </c>
      <c r="EH104" s="27" t="s">
        <v>698</v>
      </c>
      <c r="EI104" s="27" t="s">
        <v>698</v>
      </c>
      <c r="EJ104" s="27" t="s">
        <v>698</v>
      </c>
      <c r="EK104" s="27" t="s">
        <v>698</v>
      </c>
      <c r="EL104" s="27" t="s">
        <v>698</v>
      </c>
      <c r="EM104" s="27" t="s">
        <v>698</v>
      </c>
      <c r="EN104" s="27" t="s">
        <v>698</v>
      </c>
      <c r="EO104" s="27" t="s">
        <v>698</v>
      </c>
      <c r="EP104" s="27" t="s">
        <v>698</v>
      </c>
      <c r="EQ104" s="27" t="s">
        <v>698</v>
      </c>
      <c r="ER104" s="27" t="s">
        <v>698</v>
      </c>
      <c r="ES104" s="27" t="s">
        <v>698</v>
      </c>
      <c r="ET104" s="27" t="s">
        <v>698</v>
      </c>
      <c r="EU104" s="27" t="s">
        <v>698</v>
      </c>
      <c r="EV104" s="27" t="s">
        <v>698</v>
      </c>
      <c r="EW104" s="27" t="s">
        <v>4215</v>
      </c>
      <c r="EX104" s="27" t="s">
        <v>4216</v>
      </c>
      <c r="EY104" s="27" t="s">
        <v>1176</v>
      </c>
      <c r="EZ104" s="27" t="s">
        <v>1517</v>
      </c>
      <c r="FA104" s="27" t="s">
        <v>1519</v>
      </c>
      <c r="FB104" s="27"/>
      <c r="FC104" s="27"/>
      <c r="FD104" s="27"/>
      <c r="FE104" s="27"/>
      <c r="FF104" s="27"/>
      <c r="FG104" s="27"/>
      <c r="FH104" s="27"/>
      <c r="FI104" s="27"/>
      <c r="FJ104" s="27"/>
    </row>
    <row r="105" spans="1:166" x14ac:dyDescent="0.25">
      <c r="A105" s="27"/>
      <c r="B105" s="27" t="s">
        <v>2599</v>
      </c>
      <c r="C105" s="27" t="str">
        <f t="shared" si="1"/>
        <v>IZ006005006000000000000000000000000000</v>
      </c>
      <c r="D105" s="23" t="s">
        <v>4088</v>
      </c>
      <c r="E105" s="23" t="s">
        <v>715</v>
      </c>
      <c r="F105" s="23" t="s">
        <v>713</v>
      </c>
      <c r="G105" s="23" t="s">
        <v>715</v>
      </c>
      <c r="H105" s="23" t="s">
        <v>697</v>
      </c>
      <c r="I105" s="23" t="s">
        <v>697</v>
      </c>
      <c r="J105" s="23" t="s">
        <v>697</v>
      </c>
      <c r="K105" s="23" t="s">
        <v>697</v>
      </c>
      <c r="L105" s="23" t="s">
        <v>697</v>
      </c>
      <c r="M105" s="23" t="s">
        <v>697</v>
      </c>
      <c r="N105" s="23" t="s">
        <v>697</v>
      </c>
      <c r="O105" s="23" t="s">
        <v>697</v>
      </c>
      <c r="P105" s="23" t="s">
        <v>697</v>
      </c>
      <c r="Q105" s="27">
        <v>0</v>
      </c>
      <c r="R105" s="27" t="s">
        <v>704</v>
      </c>
      <c r="S105" s="27" t="s">
        <v>698</v>
      </c>
      <c r="T105" s="27" t="s">
        <v>694</v>
      </c>
      <c r="U105" s="27" t="s">
        <v>922</v>
      </c>
      <c r="V105" s="27" t="s">
        <v>4223</v>
      </c>
      <c r="W105" s="27" t="s">
        <v>905</v>
      </c>
      <c r="X105" s="27"/>
      <c r="Y105" s="27"/>
      <c r="Z105" s="27" t="s">
        <v>4141</v>
      </c>
      <c r="AA105" s="27"/>
      <c r="AB105" s="27"/>
      <c r="AC105" s="27"/>
      <c r="AD105" s="27"/>
      <c r="AE105" s="27"/>
      <c r="AF105" s="27"/>
      <c r="AG105" s="27"/>
      <c r="AH105" s="27"/>
      <c r="AI105" s="27" t="s">
        <v>4230</v>
      </c>
      <c r="AJ105" s="27" t="s">
        <v>698</v>
      </c>
      <c r="AK105" s="27" t="s">
        <v>698</v>
      </c>
      <c r="AL105" s="27" t="s">
        <v>698</v>
      </c>
      <c r="AM105" s="27" t="s">
        <v>698</v>
      </c>
      <c r="AN105" s="27" t="s">
        <v>698</v>
      </c>
      <c r="AO105" s="27" t="s">
        <v>698</v>
      </c>
      <c r="AP105" s="27" t="s">
        <v>698</v>
      </c>
      <c r="AQ105" s="27" t="s">
        <v>698</v>
      </c>
      <c r="AR105" s="27" t="s">
        <v>698</v>
      </c>
      <c r="AS105" s="27" t="s">
        <v>698</v>
      </c>
      <c r="AT105" s="27" t="s">
        <v>698</v>
      </c>
      <c r="AU105" s="27" t="s">
        <v>698</v>
      </c>
      <c r="AV105" s="27" t="s">
        <v>698</v>
      </c>
      <c r="AW105" s="27" t="s">
        <v>698</v>
      </c>
      <c r="AX105" s="27" t="s">
        <v>698</v>
      </c>
      <c r="AY105" s="27" t="s">
        <v>698</v>
      </c>
      <c r="AZ105" s="27" t="s">
        <v>698</v>
      </c>
      <c r="BA105" s="27" t="s">
        <v>698</v>
      </c>
      <c r="BB105" s="27" t="s">
        <v>698</v>
      </c>
      <c r="BC105" s="27" t="s">
        <v>698</v>
      </c>
      <c r="BD105" s="27" t="s">
        <v>698</v>
      </c>
      <c r="BE105" s="27" t="s">
        <v>698</v>
      </c>
      <c r="BF105" s="27" t="s">
        <v>698</v>
      </c>
      <c r="BG105" s="27" t="s">
        <v>698</v>
      </c>
      <c r="BH105" s="27" t="s">
        <v>698</v>
      </c>
      <c r="BI105" s="27" t="s">
        <v>698</v>
      </c>
      <c r="BJ105" s="27" t="s">
        <v>698</v>
      </c>
      <c r="BK105" s="27" t="s">
        <v>698</v>
      </c>
      <c r="BL105" s="27" t="s">
        <v>698</v>
      </c>
      <c r="BM105" s="27" t="s">
        <v>698</v>
      </c>
      <c r="BN105" s="27" t="s">
        <v>698</v>
      </c>
      <c r="BO105" s="27" t="s">
        <v>698</v>
      </c>
      <c r="BP105" s="27" t="s">
        <v>698</v>
      </c>
      <c r="BQ105" s="27" t="s">
        <v>698</v>
      </c>
      <c r="BR105" s="27" t="s">
        <v>698</v>
      </c>
      <c r="BS105" s="27" t="s">
        <v>698</v>
      </c>
      <c r="BT105" s="27" t="s">
        <v>698</v>
      </c>
      <c r="BU105" s="27" t="s">
        <v>698</v>
      </c>
      <c r="BV105" s="27" t="s">
        <v>704</v>
      </c>
      <c r="BW105" s="27" t="s">
        <v>698</v>
      </c>
      <c r="BX105" s="27" t="s">
        <v>698</v>
      </c>
      <c r="BY105" s="27" t="s">
        <v>698</v>
      </c>
      <c r="BZ105" s="27" t="s">
        <v>698</v>
      </c>
      <c r="CA105" s="27" t="s">
        <v>698</v>
      </c>
      <c r="CB105" s="27" t="s">
        <v>698</v>
      </c>
      <c r="CC105" s="27" t="s">
        <v>698</v>
      </c>
      <c r="CD105" s="27" t="s">
        <v>698</v>
      </c>
      <c r="CE105" s="27" t="s">
        <v>698</v>
      </c>
      <c r="CF105" s="27" t="s">
        <v>698</v>
      </c>
      <c r="CG105" s="27" t="s">
        <v>698</v>
      </c>
      <c r="CH105" s="27" t="s">
        <v>698</v>
      </c>
      <c r="CI105" s="27" t="s">
        <v>698</v>
      </c>
      <c r="CJ105" s="27" t="s">
        <v>698</v>
      </c>
      <c r="CK105" s="27" t="s">
        <v>698</v>
      </c>
      <c r="CL105" s="27" t="s">
        <v>698</v>
      </c>
      <c r="CM105" s="27" t="s">
        <v>698</v>
      </c>
      <c r="CN105" s="27" t="s">
        <v>698</v>
      </c>
      <c r="CO105" s="27" t="s">
        <v>698</v>
      </c>
      <c r="CP105" s="27" t="s">
        <v>698</v>
      </c>
      <c r="CQ105" s="27" t="s">
        <v>698</v>
      </c>
      <c r="CR105" s="27" t="s">
        <v>698</v>
      </c>
      <c r="CS105" s="27" t="s">
        <v>698</v>
      </c>
      <c r="CT105" s="27" t="s">
        <v>698</v>
      </c>
      <c r="CU105" s="27" t="s">
        <v>698</v>
      </c>
      <c r="CV105" s="27" t="s">
        <v>698</v>
      </c>
      <c r="CW105" s="27" t="s">
        <v>698</v>
      </c>
      <c r="CX105" s="27" t="s">
        <v>698</v>
      </c>
      <c r="CY105" s="27" t="s">
        <v>698</v>
      </c>
      <c r="CZ105" s="27" t="s">
        <v>698</v>
      </c>
      <c r="DA105" s="27" t="s">
        <v>698</v>
      </c>
      <c r="DB105" s="27" t="s">
        <v>698</v>
      </c>
      <c r="DC105" s="27" t="s">
        <v>698</v>
      </c>
      <c r="DD105" s="27" t="s">
        <v>698</v>
      </c>
      <c r="DE105" s="27" t="s">
        <v>698</v>
      </c>
      <c r="DF105" s="27" t="s">
        <v>698</v>
      </c>
      <c r="DG105" s="27" t="s">
        <v>698</v>
      </c>
      <c r="DH105" s="27" t="s">
        <v>698</v>
      </c>
      <c r="DI105" s="27" t="s">
        <v>698</v>
      </c>
      <c r="DJ105" s="27" t="s">
        <v>698</v>
      </c>
      <c r="DK105" s="27" t="s">
        <v>698</v>
      </c>
      <c r="DL105" s="27" t="s">
        <v>698</v>
      </c>
      <c r="DM105" s="27" t="s">
        <v>698</v>
      </c>
      <c r="DN105" s="27" t="s">
        <v>698</v>
      </c>
      <c r="DO105" s="27" t="s">
        <v>698</v>
      </c>
      <c r="DP105" s="27" t="s">
        <v>698</v>
      </c>
      <c r="DQ105" s="27" t="s">
        <v>698</v>
      </c>
      <c r="DR105" s="27" t="s">
        <v>698</v>
      </c>
      <c r="DS105" s="27" t="s">
        <v>698</v>
      </c>
      <c r="DT105" s="27" t="s">
        <v>698</v>
      </c>
      <c r="DU105" s="27" t="s">
        <v>698</v>
      </c>
      <c r="DV105" s="27" t="s">
        <v>698</v>
      </c>
      <c r="DW105" s="27" t="s">
        <v>698</v>
      </c>
      <c r="DX105" s="27" t="s">
        <v>698</v>
      </c>
      <c r="DY105" s="27" t="s">
        <v>698</v>
      </c>
      <c r="DZ105" s="27" t="s">
        <v>698</v>
      </c>
      <c r="EA105" s="27" t="s">
        <v>698</v>
      </c>
      <c r="EB105" s="27" t="s">
        <v>698</v>
      </c>
      <c r="EC105" s="27" t="s">
        <v>698</v>
      </c>
      <c r="ED105" s="27" t="s">
        <v>698</v>
      </c>
      <c r="EE105" s="27" t="s">
        <v>698</v>
      </c>
      <c r="EF105" s="27" t="s">
        <v>698</v>
      </c>
      <c r="EG105" s="27" t="s">
        <v>698</v>
      </c>
      <c r="EH105" s="27" t="s">
        <v>698</v>
      </c>
      <c r="EI105" s="27" t="s">
        <v>698</v>
      </c>
      <c r="EJ105" s="27" t="s">
        <v>698</v>
      </c>
      <c r="EK105" s="27" t="s">
        <v>698</v>
      </c>
      <c r="EL105" s="27" t="s">
        <v>698</v>
      </c>
      <c r="EM105" s="27" t="s">
        <v>698</v>
      </c>
      <c r="EN105" s="27" t="s">
        <v>698</v>
      </c>
      <c r="EO105" s="27" t="s">
        <v>698</v>
      </c>
      <c r="EP105" s="27" t="s">
        <v>698</v>
      </c>
      <c r="EQ105" s="27" t="s">
        <v>698</v>
      </c>
      <c r="ER105" s="27" t="s">
        <v>698</v>
      </c>
      <c r="ES105" s="27" t="s">
        <v>698</v>
      </c>
      <c r="ET105" s="27" t="s">
        <v>698</v>
      </c>
      <c r="EU105" s="27" t="s">
        <v>698</v>
      </c>
      <c r="EV105" s="27" t="s">
        <v>698</v>
      </c>
      <c r="EW105" s="27" t="s">
        <v>4215</v>
      </c>
      <c r="EX105" s="27" t="s">
        <v>4216</v>
      </c>
      <c r="EY105" s="27" t="s">
        <v>1176</v>
      </c>
      <c r="EZ105" s="27" t="s">
        <v>1517</v>
      </c>
      <c r="FA105" s="27" t="s">
        <v>1519</v>
      </c>
      <c r="FB105" s="27"/>
      <c r="FC105" s="27"/>
      <c r="FD105" s="27"/>
      <c r="FE105" s="27"/>
      <c r="FF105" s="27"/>
      <c r="FG105" s="27"/>
      <c r="FH105" s="27"/>
      <c r="FI105" s="27"/>
      <c r="FJ105" s="27"/>
    </row>
    <row r="106" spans="1:166" x14ac:dyDescent="0.25">
      <c r="A106" s="27"/>
      <c r="B106" s="20" t="s">
        <v>2599</v>
      </c>
      <c r="C106" s="20" t="str">
        <f t="shared" si="1"/>
        <v>IZ006005007000000000000000000000000000</v>
      </c>
      <c r="D106" s="23" t="s">
        <v>4088</v>
      </c>
      <c r="E106" s="23" t="s">
        <v>715</v>
      </c>
      <c r="F106" s="23" t="s">
        <v>713</v>
      </c>
      <c r="G106" s="23" t="s">
        <v>718</v>
      </c>
      <c r="H106" s="23" t="s">
        <v>697</v>
      </c>
      <c r="I106" s="23" t="s">
        <v>697</v>
      </c>
      <c r="J106" s="23" t="s">
        <v>697</v>
      </c>
      <c r="K106" s="23" t="s">
        <v>697</v>
      </c>
      <c r="L106" s="23" t="s">
        <v>697</v>
      </c>
      <c r="M106" s="23" t="s">
        <v>697</v>
      </c>
      <c r="N106" s="23" t="s">
        <v>697</v>
      </c>
      <c r="O106" s="23" t="s">
        <v>697</v>
      </c>
      <c r="P106" s="23" t="s">
        <v>697</v>
      </c>
      <c r="Q106" s="27">
        <v>0</v>
      </c>
      <c r="R106" s="27" t="s">
        <v>704</v>
      </c>
      <c r="S106" s="27" t="s">
        <v>698</v>
      </c>
      <c r="T106" s="27" t="s">
        <v>694</v>
      </c>
      <c r="U106" s="27" t="s">
        <v>922</v>
      </c>
      <c r="V106" s="27" t="s">
        <v>4223</v>
      </c>
      <c r="W106" s="27" t="s">
        <v>905</v>
      </c>
      <c r="X106" s="27"/>
      <c r="Y106" s="27"/>
      <c r="Z106" s="27" t="s">
        <v>1590</v>
      </c>
      <c r="AA106" s="27"/>
      <c r="AB106" s="27"/>
      <c r="AC106" s="27"/>
      <c r="AD106" s="27"/>
      <c r="AE106" s="27"/>
      <c r="AF106" s="27"/>
      <c r="AG106" s="27"/>
      <c r="AH106" s="27"/>
      <c r="AI106" s="27" t="s">
        <v>4231</v>
      </c>
      <c r="AJ106" s="27" t="s">
        <v>698</v>
      </c>
      <c r="AK106" s="27" t="s">
        <v>698</v>
      </c>
      <c r="AL106" s="27" t="s">
        <v>698</v>
      </c>
      <c r="AM106" s="27" t="s">
        <v>698</v>
      </c>
      <c r="AN106" s="27" t="s">
        <v>698</v>
      </c>
      <c r="AO106" s="27" t="s">
        <v>698</v>
      </c>
      <c r="AP106" s="27" t="s">
        <v>698</v>
      </c>
      <c r="AQ106" s="27" t="s">
        <v>698</v>
      </c>
      <c r="AR106" s="27" t="s">
        <v>698</v>
      </c>
      <c r="AS106" s="27" t="s">
        <v>698</v>
      </c>
      <c r="AT106" s="27" t="s">
        <v>698</v>
      </c>
      <c r="AU106" s="27" t="s">
        <v>698</v>
      </c>
      <c r="AV106" s="27" t="s">
        <v>698</v>
      </c>
      <c r="AW106" s="27" t="s">
        <v>698</v>
      </c>
      <c r="AX106" s="27" t="s">
        <v>698</v>
      </c>
      <c r="AY106" s="27" t="s">
        <v>698</v>
      </c>
      <c r="AZ106" s="27" t="s">
        <v>698</v>
      </c>
      <c r="BA106" s="27" t="s">
        <v>698</v>
      </c>
      <c r="BB106" s="27" t="s">
        <v>698</v>
      </c>
      <c r="BC106" s="27" t="s">
        <v>698</v>
      </c>
      <c r="BD106" s="27" t="s">
        <v>698</v>
      </c>
      <c r="BE106" s="27" t="s">
        <v>698</v>
      </c>
      <c r="BF106" s="27" t="s">
        <v>698</v>
      </c>
      <c r="BG106" s="27" t="s">
        <v>698</v>
      </c>
      <c r="BH106" s="27" t="s">
        <v>698</v>
      </c>
      <c r="BI106" s="27" t="s">
        <v>698</v>
      </c>
      <c r="BJ106" s="27" t="s">
        <v>698</v>
      </c>
      <c r="BK106" s="27" t="s">
        <v>698</v>
      </c>
      <c r="BL106" s="27" t="s">
        <v>698</v>
      </c>
      <c r="BM106" s="27" t="s">
        <v>698</v>
      </c>
      <c r="BN106" s="27" t="s">
        <v>698</v>
      </c>
      <c r="BO106" s="27" t="s">
        <v>698</v>
      </c>
      <c r="BP106" s="27" t="s">
        <v>698</v>
      </c>
      <c r="BQ106" s="27" t="s">
        <v>698</v>
      </c>
      <c r="BR106" s="27" t="s">
        <v>698</v>
      </c>
      <c r="BS106" s="27" t="s">
        <v>698</v>
      </c>
      <c r="BT106" s="27" t="s">
        <v>698</v>
      </c>
      <c r="BU106" s="27" t="s">
        <v>698</v>
      </c>
      <c r="BV106" s="27" t="s">
        <v>704</v>
      </c>
      <c r="BW106" s="27" t="s">
        <v>698</v>
      </c>
      <c r="BX106" s="27" t="s">
        <v>698</v>
      </c>
      <c r="BY106" s="27" t="s">
        <v>698</v>
      </c>
      <c r="BZ106" s="27" t="s">
        <v>698</v>
      </c>
      <c r="CA106" s="27" t="s">
        <v>698</v>
      </c>
      <c r="CB106" s="27" t="s">
        <v>698</v>
      </c>
      <c r="CC106" s="27" t="s">
        <v>698</v>
      </c>
      <c r="CD106" s="27" t="s">
        <v>698</v>
      </c>
      <c r="CE106" s="27" t="s">
        <v>698</v>
      </c>
      <c r="CF106" s="27" t="s">
        <v>698</v>
      </c>
      <c r="CG106" s="27" t="s">
        <v>698</v>
      </c>
      <c r="CH106" s="27" t="s">
        <v>698</v>
      </c>
      <c r="CI106" s="27" t="s">
        <v>698</v>
      </c>
      <c r="CJ106" s="27" t="s">
        <v>698</v>
      </c>
      <c r="CK106" s="27" t="s">
        <v>698</v>
      </c>
      <c r="CL106" s="27" t="s">
        <v>698</v>
      </c>
      <c r="CM106" s="27" t="s">
        <v>698</v>
      </c>
      <c r="CN106" s="27" t="s">
        <v>698</v>
      </c>
      <c r="CO106" s="27" t="s">
        <v>698</v>
      </c>
      <c r="CP106" s="27" t="s">
        <v>698</v>
      </c>
      <c r="CQ106" s="27" t="s">
        <v>698</v>
      </c>
      <c r="CR106" s="27" t="s">
        <v>698</v>
      </c>
      <c r="CS106" s="27" t="s">
        <v>698</v>
      </c>
      <c r="CT106" s="27" t="s">
        <v>698</v>
      </c>
      <c r="CU106" s="27" t="s">
        <v>698</v>
      </c>
      <c r="CV106" s="27" t="s">
        <v>698</v>
      </c>
      <c r="CW106" s="27" t="s">
        <v>698</v>
      </c>
      <c r="CX106" s="27" t="s">
        <v>698</v>
      </c>
      <c r="CY106" s="27" t="s">
        <v>698</v>
      </c>
      <c r="CZ106" s="27" t="s">
        <v>698</v>
      </c>
      <c r="DA106" s="27" t="s">
        <v>698</v>
      </c>
      <c r="DB106" s="27" t="s">
        <v>698</v>
      </c>
      <c r="DC106" s="27" t="s">
        <v>698</v>
      </c>
      <c r="DD106" s="27" t="s">
        <v>698</v>
      </c>
      <c r="DE106" s="27" t="s">
        <v>698</v>
      </c>
      <c r="DF106" s="27" t="s">
        <v>698</v>
      </c>
      <c r="DG106" s="27" t="s">
        <v>698</v>
      </c>
      <c r="DH106" s="27" t="s">
        <v>698</v>
      </c>
      <c r="DI106" s="27" t="s">
        <v>698</v>
      </c>
      <c r="DJ106" s="27" t="s">
        <v>698</v>
      </c>
      <c r="DK106" s="27" t="s">
        <v>698</v>
      </c>
      <c r="DL106" s="27" t="s">
        <v>698</v>
      </c>
      <c r="DM106" s="27" t="s">
        <v>698</v>
      </c>
      <c r="DN106" s="27" t="s">
        <v>698</v>
      </c>
      <c r="DO106" s="27" t="s">
        <v>698</v>
      </c>
      <c r="DP106" s="27" t="s">
        <v>698</v>
      </c>
      <c r="DQ106" s="27" t="s">
        <v>698</v>
      </c>
      <c r="DR106" s="27" t="s">
        <v>698</v>
      </c>
      <c r="DS106" s="27" t="s">
        <v>698</v>
      </c>
      <c r="DT106" s="27" t="s">
        <v>698</v>
      </c>
      <c r="DU106" s="27" t="s">
        <v>698</v>
      </c>
      <c r="DV106" s="27" t="s">
        <v>698</v>
      </c>
      <c r="DW106" s="27" t="s">
        <v>698</v>
      </c>
      <c r="DX106" s="27" t="s">
        <v>698</v>
      </c>
      <c r="DY106" s="27" t="s">
        <v>698</v>
      </c>
      <c r="DZ106" s="27" t="s">
        <v>698</v>
      </c>
      <c r="EA106" s="27" t="s">
        <v>698</v>
      </c>
      <c r="EB106" s="27" t="s">
        <v>698</v>
      </c>
      <c r="EC106" s="27" t="s">
        <v>698</v>
      </c>
      <c r="ED106" s="27" t="s">
        <v>698</v>
      </c>
      <c r="EE106" s="27" t="s">
        <v>698</v>
      </c>
      <c r="EF106" s="27" t="s">
        <v>698</v>
      </c>
      <c r="EG106" s="27" t="s">
        <v>698</v>
      </c>
      <c r="EH106" s="27" t="s">
        <v>698</v>
      </c>
      <c r="EI106" s="27" t="s">
        <v>698</v>
      </c>
      <c r="EJ106" s="27" t="s">
        <v>698</v>
      </c>
      <c r="EK106" s="27" t="s">
        <v>698</v>
      </c>
      <c r="EL106" s="27" t="s">
        <v>698</v>
      </c>
      <c r="EM106" s="27" t="s">
        <v>698</v>
      </c>
      <c r="EN106" s="27" t="s">
        <v>698</v>
      </c>
      <c r="EO106" s="27" t="s">
        <v>698</v>
      </c>
      <c r="EP106" s="27" t="s">
        <v>698</v>
      </c>
      <c r="EQ106" s="27" t="s">
        <v>698</v>
      </c>
      <c r="ER106" s="27" t="s">
        <v>698</v>
      </c>
      <c r="ES106" s="27" t="s">
        <v>698</v>
      </c>
      <c r="ET106" s="27" t="s">
        <v>698</v>
      </c>
      <c r="EU106" s="27" t="s">
        <v>698</v>
      </c>
      <c r="EV106" s="27" t="s">
        <v>698</v>
      </c>
      <c r="EW106" s="27" t="s">
        <v>4215</v>
      </c>
      <c r="EX106" s="27" t="s">
        <v>4216</v>
      </c>
      <c r="EY106" s="27" t="s">
        <v>1176</v>
      </c>
      <c r="EZ106" s="27" t="s">
        <v>1517</v>
      </c>
      <c r="FA106" s="27" t="s">
        <v>1519</v>
      </c>
      <c r="FB106" s="27"/>
      <c r="FC106" s="27"/>
      <c r="FD106" s="27"/>
      <c r="FE106" s="27"/>
      <c r="FF106" s="27"/>
      <c r="FG106" s="27"/>
      <c r="FH106" s="27"/>
      <c r="FI106" s="27"/>
      <c r="FJ106" s="27"/>
    </row>
    <row r="107" spans="1:166" x14ac:dyDescent="0.25">
      <c r="A107" s="27"/>
      <c r="B107" s="27" t="s">
        <v>2599</v>
      </c>
      <c r="C107" s="27" t="str">
        <f t="shared" si="1"/>
        <v>IZ006005008000000000000000000000000000</v>
      </c>
      <c r="D107" s="23" t="s">
        <v>4088</v>
      </c>
      <c r="E107" s="23" t="s">
        <v>715</v>
      </c>
      <c r="F107" s="23" t="s">
        <v>713</v>
      </c>
      <c r="G107" s="23" t="s">
        <v>720</v>
      </c>
      <c r="H107" s="23" t="s">
        <v>697</v>
      </c>
      <c r="I107" s="23" t="s">
        <v>697</v>
      </c>
      <c r="J107" s="23" t="s">
        <v>697</v>
      </c>
      <c r="K107" s="23" t="s">
        <v>697</v>
      </c>
      <c r="L107" s="23" t="s">
        <v>697</v>
      </c>
      <c r="M107" s="23" t="s">
        <v>697</v>
      </c>
      <c r="N107" s="23" t="s">
        <v>697</v>
      </c>
      <c r="O107" s="23" t="s">
        <v>697</v>
      </c>
      <c r="P107" s="23" t="s">
        <v>697</v>
      </c>
      <c r="Q107" s="27">
        <v>0</v>
      </c>
      <c r="R107" s="27" t="s">
        <v>704</v>
      </c>
      <c r="S107" s="27" t="s">
        <v>698</v>
      </c>
      <c r="T107" s="27" t="s">
        <v>694</v>
      </c>
      <c r="U107" s="27" t="s">
        <v>922</v>
      </c>
      <c r="V107" s="27" t="s">
        <v>4223</v>
      </c>
      <c r="W107" s="27" t="s">
        <v>905</v>
      </c>
      <c r="X107" s="27"/>
      <c r="Y107" s="27"/>
      <c r="Z107" s="27" t="s">
        <v>1584</v>
      </c>
      <c r="AA107" s="27"/>
      <c r="AB107" s="27"/>
      <c r="AC107" s="27"/>
      <c r="AD107" s="27"/>
      <c r="AE107" s="27"/>
      <c r="AF107" s="27"/>
      <c r="AG107" s="27"/>
      <c r="AH107" s="27"/>
      <c r="AI107" s="27" t="s">
        <v>4232</v>
      </c>
      <c r="AJ107" s="27" t="s">
        <v>698</v>
      </c>
      <c r="AK107" s="27" t="s">
        <v>698</v>
      </c>
      <c r="AL107" s="27" t="s">
        <v>698</v>
      </c>
      <c r="AM107" s="27" t="s">
        <v>698</v>
      </c>
      <c r="AN107" s="27" t="s">
        <v>698</v>
      </c>
      <c r="AO107" s="27" t="s">
        <v>698</v>
      </c>
      <c r="AP107" s="27" t="s">
        <v>698</v>
      </c>
      <c r="AQ107" s="27" t="s">
        <v>698</v>
      </c>
      <c r="AR107" s="27" t="s">
        <v>698</v>
      </c>
      <c r="AS107" s="27" t="s">
        <v>698</v>
      </c>
      <c r="AT107" s="27" t="s">
        <v>698</v>
      </c>
      <c r="AU107" s="27" t="s">
        <v>698</v>
      </c>
      <c r="AV107" s="27" t="s">
        <v>698</v>
      </c>
      <c r="AW107" s="27" t="s">
        <v>698</v>
      </c>
      <c r="AX107" s="27" t="s">
        <v>698</v>
      </c>
      <c r="AY107" s="27" t="s">
        <v>698</v>
      </c>
      <c r="AZ107" s="27" t="s">
        <v>698</v>
      </c>
      <c r="BA107" s="27" t="s">
        <v>698</v>
      </c>
      <c r="BB107" s="27" t="s">
        <v>698</v>
      </c>
      <c r="BC107" s="27" t="s">
        <v>698</v>
      </c>
      <c r="BD107" s="27" t="s">
        <v>698</v>
      </c>
      <c r="BE107" s="27" t="s">
        <v>698</v>
      </c>
      <c r="BF107" s="27" t="s">
        <v>698</v>
      </c>
      <c r="BG107" s="27" t="s">
        <v>698</v>
      </c>
      <c r="BH107" s="27" t="s">
        <v>698</v>
      </c>
      <c r="BI107" s="27" t="s">
        <v>698</v>
      </c>
      <c r="BJ107" s="27" t="s">
        <v>698</v>
      </c>
      <c r="BK107" s="27" t="s">
        <v>698</v>
      </c>
      <c r="BL107" s="27" t="s">
        <v>698</v>
      </c>
      <c r="BM107" s="27" t="s">
        <v>698</v>
      </c>
      <c r="BN107" s="27" t="s">
        <v>698</v>
      </c>
      <c r="BO107" s="27" t="s">
        <v>698</v>
      </c>
      <c r="BP107" s="27" t="s">
        <v>698</v>
      </c>
      <c r="BQ107" s="27" t="s">
        <v>698</v>
      </c>
      <c r="BR107" s="27" t="s">
        <v>698</v>
      </c>
      <c r="BS107" s="27" t="s">
        <v>698</v>
      </c>
      <c r="BT107" s="27" t="s">
        <v>698</v>
      </c>
      <c r="BU107" s="27" t="s">
        <v>698</v>
      </c>
      <c r="BV107" s="27" t="s">
        <v>704</v>
      </c>
      <c r="BW107" s="27" t="s">
        <v>698</v>
      </c>
      <c r="BX107" s="27" t="s">
        <v>698</v>
      </c>
      <c r="BY107" s="27" t="s">
        <v>698</v>
      </c>
      <c r="BZ107" s="27" t="s">
        <v>698</v>
      </c>
      <c r="CA107" s="27" t="s">
        <v>698</v>
      </c>
      <c r="CB107" s="27" t="s">
        <v>698</v>
      </c>
      <c r="CC107" s="27" t="s">
        <v>698</v>
      </c>
      <c r="CD107" s="27" t="s">
        <v>698</v>
      </c>
      <c r="CE107" s="27" t="s">
        <v>698</v>
      </c>
      <c r="CF107" s="27" t="s">
        <v>698</v>
      </c>
      <c r="CG107" s="27" t="s">
        <v>698</v>
      </c>
      <c r="CH107" s="27" t="s">
        <v>698</v>
      </c>
      <c r="CI107" s="27" t="s">
        <v>698</v>
      </c>
      <c r="CJ107" s="27" t="s">
        <v>698</v>
      </c>
      <c r="CK107" s="27" t="s">
        <v>698</v>
      </c>
      <c r="CL107" s="27" t="s">
        <v>698</v>
      </c>
      <c r="CM107" s="27" t="s">
        <v>698</v>
      </c>
      <c r="CN107" s="27" t="s">
        <v>698</v>
      </c>
      <c r="CO107" s="27" t="s">
        <v>698</v>
      </c>
      <c r="CP107" s="27" t="s">
        <v>698</v>
      </c>
      <c r="CQ107" s="27" t="s">
        <v>698</v>
      </c>
      <c r="CR107" s="27" t="s">
        <v>698</v>
      </c>
      <c r="CS107" s="27" t="s">
        <v>698</v>
      </c>
      <c r="CT107" s="27" t="s">
        <v>698</v>
      </c>
      <c r="CU107" s="27" t="s">
        <v>698</v>
      </c>
      <c r="CV107" s="27" t="s">
        <v>698</v>
      </c>
      <c r="CW107" s="27" t="s">
        <v>698</v>
      </c>
      <c r="CX107" s="27" t="s">
        <v>698</v>
      </c>
      <c r="CY107" s="27" t="s">
        <v>698</v>
      </c>
      <c r="CZ107" s="27" t="s">
        <v>698</v>
      </c>
      <c r="DA107" s="27" t="s">
        <v>698</v>
      </c>
      <c r="DB107" s="27" t="s">
        <v>698</v>
      </c>
      <c r="DC107" s="27" t="s">
        <v>698</v>
      </c>
      <c r="DD107" s="27" t="s">
        <v>698</v>
      </c>
      <c r="DE107" s="27" t="s">
        <v>698</v>
      </c>
      <c r="DF107" s="27" t="s">
        <v>698</v>
      </c>
      <c r="DG107" s="27" t="s">
        <v>698</v>
      </c>
      <c r="DH107" s="27" t="s">
        <v>698</v>
      </c>
      <c r="DI107" s="27" t="s">
        <v>698</v>
      </c>
      <c r="DJ107" s="27" t="s">
        <v>698</v>
      </c>
      <c r="DK107" s="27" t="s">
        <v>698</v>
      </c>
      <c r="DL107" s="27" t="s">
        <v>698</v>
      </c>
      <c r="DM107" s="27" t="s">
        <v>698</v>
      </c>
      <c r="DN107" s="27" t="s">
        <v>698</v>
      </c>
      <c r="DO107" s="27" t="s">
        <v>698</v>
      </c>
      <c r="DP107" s="27" t="s">
        <v>698</v>
      </c>
      <c r="DQ107" s="27" t="s">
        <v>698</v>
      </c>
      <c r="DR107" s="27" t="s">
        <v>698</v>
      </c>
      <c r="DS107" s="27" t="s">
        <v>698</v>
      </c>
      <c r="DT107" s="27" t="s">
        <v>698</v>
      </c>
      <c r="DU107" s="27" t="s">
        <v>698</v>
      </c>
      <c r="DV107" s="27" t="s">
        <v>698</v>
      </c>
      <c r="DW107" s="27" t="s">
        <v>698</v>
      </c>
      <c r="DX107" s="27" t="s">
        <v>698</v>
      </c>
      <c r="DY107" s="27" t="s">
        <v>698</v>
      </c>
      <c r="DZ107" s="27" t="s">
        <v>698</v>
      </c>
      <c r="EA107" s="27" t="s">
        <v>698</v>
      </c>
      <c r="EB107" s="27" t="s">
        <v>698</v>
      </c>
      <c r="EC107" s="27" t="s">
        <v>698</v>
      </c>
      <c r="ED107" s="27" t="s">
        <v>698</v>
      </c>
      <c r="EE107" s="27" t="s">
        <v>698</v>
      </c>
      <c r="EF107" s="27" t="s">
        <v>698</v>
      </c>
      <c r="EG107" s="27" t="s">
        <v>698</v>
      </c>
      <c r="EH107" s="27" t="s">
        <v>698</v>
      </c>
      <c r="EI107" s="27" t="s">
        <v>698</v>
      </c>
      <c r="EJ107" s="27" t="s">
        <v>698</v>
      </c>
      <c r="EK107" s="27" t="s">
        <v>698</v>
      </c>
      <c r="EL107" s="27" t="s">
        <v>698</v>
      </c>
      <c r="EM107" s="27" t="s">
        <v>698</v>
      </c>
      <c r="EN107" s="27" t="s">
        <v>698</v>
      </c>
      <c r="EO107" s="27" t="s">
        <v>698</v>
      </c>
      <c r="EP107" s="27" t="s">
        <v>698</v>
      </c>
      <c r="EQ107" s="27" t="s">
        <v>698</v>
      </c>
      <c r="ER107" s="27" t="s">
        <v>698</v>
      </c>
      <c r="ES107" s="27" t="s">
        <v>698</v>
      </c>
      <c r="ET107" s="27" t="s">
        <v>698</v>
      </c>
      <c r="EU107" s="27" t="s">
        <v>698</v>
      </c>
      <c r="EV107" s="27" t="s">
        <v>698</v>
      </c>
      <c r="EW107" s="27" t="s">
        <v>4215</v>
      </c>
      <c r="EX107" s="27" t="s">
        <v>4216</v>
      </c>
      <c r="EY107" s="27" t="s">
        <v>1176</v>
      </c>
      <c r="EZ107" s="27" t="s">
        <v>1517</v>
      </c>
      <c r="FA107" s="27" t="s">
        <v>1519</v>
      </c>
      <c r="FB107" s="27"/>
      <c r="FC107" s="27"/>
      <c r="FD107" s="27"/>
      <c r="FE107" s="27"/>
      <c r="FF107" s="27"/>
      <c r="FG107" s="27"/>
      <c r="FH107" s="27"/>
      <c r="FI107" s="27"/>
      <c r="FJ107" s="27"/>
    </row>
    <row r="108" spans="1:166" x14ac:dyDescent="0.25">
      <c r="A108" s="27"/>
      <c r="B108" s="27" t="s">
        <v>2599</v>
      </c>
      <c r="C108" s="27" t="str">
        <f t="shared" si="1"/>
        <v>IZ006005009000000000000000000000000000</v>
      </c>
      <c r="D108" s="23" t="s">
        <v>4088</v>
      </c>
      <c r="E108" s="23" t="s">
        <v>715</v>
      </c>
      <c r="F108" s="23" t="s">
        <v>713</v>
      </c>
      <c r="G108" s="23" t="s">
        <v>722</v>
      </c>
      <c r="H108" s="23" t="s">
        <v>697</v>
      </c>
      <c r="I108" s="23" t="s">
        <v>697</v>
      </c>
      <c r="J108" s="23" t="s">
        <v>697</v>
      </c>
      <c r="K108" s="23" t="s">
        <v>697</v>
      </c>
      <c r="L108" s="23" t="s">
        <v>697</v>
      </c>
      <c r="M108" s="23" t="s">
        <v>697</v>
      </c>
      <c r="N108" s="23" t="s">
        <v>697</v>
      </c>
      <c r="O108" s="23" t="s">
        <v>697</v>
      </c>
      <c r="P108" s="23" t="s">
        <v>697</v>
      </c>
      <c r="Q108" s="27">
        <v>0</v>
      </c>
      <c r="R108" s="27" t="s">
        <v>704</v>
      </c>
      <c r="S108" s="27" t="s">
        <v>698</v>
      </c>
      <c r="T108" s="27" t="s">
        <v>694</v>
      </c>
      <c r="U108" s="27" t="s">
        <v>922</v>
      </c>
      <c r="V108" s="27" t="s">
        <v>4223</v>
      </c>
      <c r="W108" s="27" t="s">
        <v>905</v>
      </c>
      <c r="X108" s="27"/>
      <c r="Y108" s="27"/>
      <c r="Z108" s="27" t="s">
        <v>1595</v>
      </c>
      <c r="AA108" s="27"/>
      <c r="AB108" s="27"/>
      <c r="AC108" s="27"/>
      <c r="AD108" s="27"/>
      <c r="AE108" s="27"/>
      <c r="AF108" s="27"/>
      <c r="AG108" s="27"/>
      <c r="AH108" s="27"/>
      <c r="AI108" s="27" t="s">
        <v>4233</v>
      </c>
      <c r="AJ108" s="27" t="s">
        <v>698</v>
      </c>
      <c r="AK108" s="27" t="s">
        <v>698</v>
      </c>
      <c r="AL108" s="27" t="s">
        <v>698</v>
      </c>
      <c r="AM108" s="27" t="s">
        <v>698</v>
      </c>
      <c r="AN108" s="27" t="s">
        <v>698</v>
      </c>
      <c r="AO108" s="27" t="s">
        <v>698</v>
      </c>
      <c r="AP108" s="27" t="s">
        <v>698</v>
      </c>
      <c r="AQ108" s="27" t="s">
        <v>698</v>
      </c>
      <c r="AR108" s="27" t="s">
        <v>698</v>
      </c>
      <c r="AS108" s="27" t="s">
        <v>698</v>
      </c>
      <c r="AT108" s="27" t="s">
        <v>698</v>
      </c>
      <c r="AU108" s="27" t="s">
        <v>698</v>
      </c>
      <c r="AV108" s="27" t="s">
        <v>698</v>
      </c>
      <c r="AW108" s="27" t="s">
        <v>698</v>
      </c>
      <c r="AX108" s="27" t="s">
        <v>698</v>
      </c>
      <c r="AY108" s="27" t="s">
        <v>698</v>
      </c>
      <c r="AZ108" s="27" t="s">
        <v>698</v>
      </c>
      <c r="BA108" s="27" t="s">
        <v>698</v>
      </c>
      <c r="BB108" s="27" t="s">
        <v>698</v>
      </c>
      <c r="BC108" s="27" t="s">
        <v>698</v>
      </c>
      <c r="BD108" s="27" t="s">
        <v>698</v>
      </c>
      <c r="BE108" s="27" t="s">
        <v>698</v>
      </c>
      <c r="BF108" s="27" t="s">
        <v>698</v>
      </c>
      <c r="BG108" s="27" t="s">
        <v>698</v>
      </c>
      <c r="BH108" s="27" t="s">
        <v>698</v>
      </c>
      <c r="BI108" s="27" t="s">
        <v>698</v>
      </c>
      <c r="BJ108" s="27" t="s">
        <v>698</v>
      </c>
      <c r="BK108" s="27" t="s">
        <v>698</v>
      </c>
      <c r="BL108" s="27" t="s">
        <v>698</v>
      </c>
      <c r="BM108" s="27" t="s">
        <v>698</v>
      </c>
      <c r="BN108" s="27" t="s">
        <v>698</v>
      </c>
      <c r="BO108" s="27" t="s">
        <v>698</v>
      </c>
      <c r="BP108" s="27" t="s">
        <v>698</v>
      </c>
      <c r="BQ108" s="27" t="s">
        <v>698</v>
      </c>
      <c r="BR108" s="27" t="s">
        <v>698</v>
      </c>
      <c r="BS108" s="27" t="s">
        <v>698</v>
      </c>
      <c r="BT108" s="27" t="s">
        <v>698</v>
      </c>
      <c r="BU108" s="27" t="s">
        <v>698</v>
      </c>
      <c r="BV108" s="27" t="s">
        <v>704</v>
      </c>
      <c r="BW108" s="27" t="s">
        <v>698</v>
      </c>
      <c r="BX108" s="27" t="s">
        <v>698</v>
      </c>
      <c r="BY108" s="27" t="s">
        <v>698</v>
      </c>
      <c r="BZ108" s="27" t="s">
        <v>698</v>
      </c>
      <c r="CA108" s="27" t="s">
        <v>698</v>
      </c>
      <c r="CB108" s="27" t="s">
        <v>698</v>
      </c>
      <c r="CC108" s="27" t="s">
        <v>698</v>
      </c>
      <c r="CD108" s="27" t="s">
        <v>698</v>
      </c>
      <c r="CE108" s="27" t="s">
        <v>698</v>
      </c>
      <c r="CF108" s="27" t="s">
        <v>698</v>
      </c>
      <c r="CG108" s="27" t="s">
        <v>698</v>
      </c>
      <c r="CH108" s="27" t="s">
        <v>698</v>
      </c>
      <c r="CI108" s="27" t="s">
        <v>698</v>
      </c>
      <c r="CJ108" s="27" t="s">
        <v>698</v>
      </c>
      <c r="CK108" s="27" t="s">
        <v>698</v>
      </c>
      <c r="CL108" s="27" t="s">
        <v>698</v>
      </c>
      <c r="CM108" s="27" t="s">
        <v>698</v>
      </c>
      <c r="CN108" s="27" t="s">
        <v>698</v>
      </c>
      <c r="CO108" s="27" t="s">
        <v>698</v>
      </c>
      <c r="CP108" s="27" t="s">
        <v>698</v>
      </c>
      <c r="CQ108" s="27" t="s">
        <v>698</v>
      </c>
      <c r="CR108" s="27" t="s">
        <v>698</v>
      </c>
      <c r="CS108" s="27" t="s">
        <v>698</v>
      </c>
      <c r="CT108" s="27" t="s">
        <v>698</v>
      </c>
      <c r="CU108" s="27" t="s">
        <v>698</v>
      </c>
      <c r="CV108" s="27" t="s">
        <v>698</v>
      </c>
      <c r="CW108" s="27" t="s">
        <v>698</v>
      </c>
      <c r="CX108" s="27" t="s">
        <v>698</v>
      </c>
      <c r="CY108" s="27" t="s">
        <v>698</v>
      </c>
      <c r="CZ108" s="27" t="s">
        <v>698</v>
      </c>
      <c r="DA108" s="27" t="s">
        <v>698</v>
      </c>
      <c r="DB108" s="27" t="s">
        <v>698</v>
      </c>
      <c r="DC108" s="27" t="s">
        <v>698</v>
      </c>
      <c r="DD108" s="27" t="s">
        <v>698</v>
      </c>
      <c r="DE108" s="27" t="s">
        <v>698</v>
      </c>
      <c r="DF108" s="27" t="s">
        <v>698</v>
      </c>
      <c r="DG108" s="27" t="s">
        <v>698</v>
      </c>
      <c r="DH108" s="27" t="s">
        <v>698</v>
      </c>
      <c r="DI108" s="27" t="s">
        <v>698</v>
      </c>
      <c r="DJ108" s="27" t="s">
        <v>698</v>
      </c>
      <c r="DK108" s="27" t="s">
        <v>698</v>
      </c>
      <c r="DL108" s="27" t="s">
        <v>698</v>
      </c>
      <c r="DM108" s="27" t="s">
        <v>698</v>
      </c>
      <c r="DN108" s="27" t="s">
        <v>698</v>
      </c>
      <c r="DO108" s="27" t="s">
        <v>698</v>
      </c>
      <c r="DP108" s="27" t="s">
        <v>698</v>
      </c>
      <c r="DQ108" s="27" t="s">
        <v>698</v>
      </c>
      <c r="DR108" s="27" t="s">
        <v>698</v>
      </c>
      <c r="DS108" s="27" t="s">
        <v>698</v>
      </c>
      <c r="DT108" s="27" t="s">
        <v>698</v>
      </c>
      <c r="DU108" s="27" t="s">
        <v>698</v>
      </c>
      <c r="DV108" s="27" t="s">
        <v>698</v>
      </c>
      <c r="DW108" s="27" t="s">
        <v>698</v>
      </c>
      <c r="DX108" s="27" t="s">
        <v>698</v>
      </c>
      <c r="DY108" s="27" t="s">
        <v>698</v>
      </c>
      <c r="DZ108" s="27" t="s">
        <v>698</v>
      </c>
      <c r="EA108" s="27" t="s">
        <v>698</v>
      </c>
      <c r="EB108" s="27" t="s">
        <v>698</v>
      </c>
      <c r="EC108" s="27" t="s">
        <v>698</v>
      </c>
      <c r="ED108" s="27" t="s">
        <v>698</v>
      </c>
      <c r="EE108" s="27" t="s">
        <v>698</v>
      </c>
      <c r="EF108" s="27" t="s">
        <v>698</v>
      </c>
      <c r="EG108" s="27" t="s">
        <v>698</v>
      </c>
      <c r="EH108" s="27" t="s">
        <v>698</v>
      </c>
      <c r="EI108" s="27" t="s">
        <v>698</v>
      </c>
      <c r="EJ108" s="27" t="s">
        <v>698</v>
      </c>
      <c r="EK108" s="27" t="s">
        <v>698</v>
      </c>
      <c r="EL108" s="27" t="s">
        <v>698</v>
      </c>
      <c r="EM108" s="27" t="s">
        <v>698</v>
      </c>
      <c r="EN108" s="27" t="s">
        <v>698</v>
      </c>
      <c r="EO108" s="27" t="s">
        <v>698</v>
      </c>
      <c r="EP108" s="27" t="s">
        <v>698</v>
      </c>
      <c r="EQ108" s="27" t="s">
        <v>698</v>
      </c>
      <c r="ER108" s="27" t="s">
        <v>698</v>
      </c>
      <c r="ES108" s="27" t="s">
        <v>698</v>
      </c>
      <c r="ET108" s="27" t="s">
        <v>698</v>
      </c>
      <c r="EU108" s="27" t="s">
        <v>698</v>
      </c>
      <c r="EV108" s="27" t="s">
        <v>698</v>
      </c>
      <c r="EW108" s="27" t="s">
        <v>4215</v>
      </c>
      <c r="EX108" s="27" t="s">
        <v>4216</v>
      </c>
      <c r="EY108" s="27" t="s">
        <v>1176</v>
      </c>
      <c r="EZ108" s="27" t="s">
        <v>1517</v>
      </c>
      <c r="FA108" s="27" t="s">
        <v>1519</v>
      </c>
      <c r="FB108" s="27"/>
      <c r="FC108" s="27"/>
      <c r="FD108" s="27"/>
      <c r="FE108" s="27"/>
      <c r="FF108" s="27"/>
      <c r="FG108" s="27"/>
      <c r="FH108" s="27"/>
      <c r="FI108" s="27"/>
      <c r="FJ108" s="27"/>
    </row>
    <row r="109" spans="1:166" x14ac:dyDescent="0.25">
      <c r="A109" s="27"/>
      <c r="B109" s="27" t="s">
        <v>2599</v>
      </c>
      <c r="C109" s="27" t="str">
        <f t="shared" si="1"/>
        <v>IZ006005010000000000000000000000000000</v>
      </c>
      <c r="D109" s="23" t="s">
        <v>4088</v>
      </c>
      <c r="E109" s="23" t="s">
        <v>715</v>
      </c>
      <c r="F109" s="23" t="s">
        <v>713</v>
      </c>
      <c r="G109" s="23" t="s">
        <v>724</v>
      </c>
      <c r="H109" s="23" t="s">
        <v>697</v>
      </c>
      <c r="I109" s="23" t="s">
        <v>697</v>
      </c>
      <c r="J109" s="23" t="s">
        <v>697</v>
      </c>
      <c r="K109" s="23" t="s">
        <v>697</v>
      </c>
      <c r="L109" s="23" t="s">
        <v>697</v>
      </c>
      <c r="M109" s="23" t="s">
        <v>697</v>
      </c>
      <c r="N109" s="23" t="s">
        <v>697</v>
      </c>
      <c r="O109" s="23" t="s">
        <v>697</v>
      </c>
      <c r="P109" s="23" t="s">
        <v>697</v>
      </c>
      <c r="Q109" s="27">
        <v>0</v>
      </c>
      <c r="R109" s="27" t="s">
        <v>704</v>
      </c>
      <c r="S109" s="27" t="s">
        <v>698</v>
      </c>
      <c r="T109" s="27" t="s">
        <v>694</v>
      </c>
      <c r="U109" s="27" t="s">
        <v>922</v>
      </c>
      <c r="V109" s="27" t="s">
        <v>4223</v>
      </c>
      <c r="W109" s="27" t="s">
        <v>905</v>
      </c>
      <c r="X109" s="27"/>
      <c r="Y109" s="27"/>
      <c r="Z109" s="27" t="s">
        <v>1592</v>
      </c>
      <c r="AA109" s="27"/>
      <c r="AB109" s="27"/>
      <c r="AC109" s="27"/>
      <c r="AD109" s="27"/>
      <c r="AE109" s="27"/>
      <c r="AF109" s="27"/>
      <c r="AG109" s="27"/>
      <c r="AH109" s="27"/>
      <c r="AI109" s="27" t="s">
        <v>4234</v>
      </c>
      <c r="AJ109" s="27" t="s">
        <v>698</v>
      </c>
      <c r="AK109" s="27" t="s">
        <v>698</v>
      </c>
      <c r="AL109" s="27" t="s">
        <v>698</v>
      </c>
      <c r="AM109" s="27" t="s">
        <v>698</v>
      </c>
      <c r="AN109" s="27" t="s">
        <v>698</v>
      </c>
      <c r="AO109" s="27" t="s">
        <v>698</v>
      </c>
      <c r="AP109" s="27" t="s">
        <v>698</v>
      </c>
      <c r="AQ109" s="27" t="s">
        <v>698</v>
      </c>
      <c r="AR109" s="27" t="s">
        <v>698</v>
      </c>
      <c r="AS109" s="27" t="s">
        <v>698</v>
      </c>
      <c r="AT109" s="27" t="s">
        <v>698</v>
      </c>
      <c r="AU109" s="27" t="s">
        <v>698</v>
      </c>
      <c r="AV109" s="27" t="s">
        <v>698</v>
      </c>
      <c r="AW109" s="27" t="s">
        <v>698</v>
      </c>
      <c r="AX109" s="27" t="s">
        <v>698</v>
      </c>
      <c r="AY109" s="27" t="s">
        <v>698</v>
      </c>
      <c r="AZ109" s="27" t="s">
        <v>698</v>
      </c>
      <c r="BA109" s="27" t="s">
        <v>698</v>
      </c>
      <c r="BB109" s="27" t="s">
        <v>698</v>
      </c>
      <c r="BC109" s="27" t="s">
        <v>698</v>
      </c>
      <c r="BD109" s="27" t="s">
        <v>698</v>
      </c>
      <c r="BE109" s="27" t="s">
        <v>698</v>
      </c>
      <c r="BF109" s="27" t="s">
        <v>698</v>
      </c>
      <c r="BG109" s="27" t="s">
        <v>698</v>
      </c>
      <c r="BH109" s="27" t="s">
        <v>698</v>
      </c>
      <c r="BI109" s="27" t="s">
        <v>698</v>
      </c>
      <c r="BJ109" s="27" t="s">
        <v>698</v>
      </c>
      <c r="BK109" s="27" t="s">
        <v>698</v>
      </c>
      <c r="BL109" s="27" t="s">
        <v>698</v>
      </c>
      <c r="BM109" s="27" t="s">
        <v>698</v>
      </c>
      <c r="BN109" s="27" t="s">
        <v>698</v>
      </c>
      <c r="BO109" s="27" t="s">
        <v>698</v>
      </c>
      <c r="BP109" s="27" t="s">
        <v>698</v>
      </c>
      <c r="BQ109" s="27" t="s">
        <v>698</v>
      </c>
      <c r="BR109" s="27" t="s">
        <v>698</v>
      </c>
      <c r="BS109" s="27" t="s">
        <v>698</v>
      </c>
      <c r="BT109" s="27" t="s">
        <v>698</v>
      </c>
      <c r="BU109" s="27" t="s">
        <v>698</v>
      </c>
      <c r="BV109" s="27" t="s">
        <v>704</v>
      </c>
      <c r="BW109" s="27" t="s">
        <v>698</v>
      </c>
      <c r="BX109" s="27" t="s">
        <v>698</v>
      </c>
      <c r="BY109" s="27" t="s">
        <v>698</v>
      </c>
      <c r="BZ109" s="27" t="s">
        <v>698</v>
      </c>
      <c r="CA109" s="27" t="s">
        <v>698</v>
      </c>
      <c r="CB109" s="27" t="s">
        <v>698</v>
      </c>
      <c r="CC109" s="27" t="s">
        <v>698</v>
      </c>
      <c r="CD109" s="27" t="s">
        <v>698</v>
      </c>
      <c r="CE109" s="27" t="s">
        <v>698</v>
      </c>
      <c r="CF109" s="27" t="s">
        <v>698</v>
      </c>
      <c r="CG109" s="27" t="s">
        <v>698</v>
      </c>
      <c r="CH109" s="27" t="s">
        <v>698</v>
      </c>
      <c r="CI109" s="27" t="s">
        <v>698</v>
      </c>
      <c r="CJ109" s="27" t="s">
        <v>698</v>
      </c>
      <c r="CK109" s="27" t="s">
        <v>698</v>
      </c>
      <c r="CL109" s="27" t="s">
        <v>698</v>
      </c>
      <c r="CM109" s="27" t="s">
        <v>698</v>
      </c>
      <c r="CN109" s="27" t="s">
        <v>698</v>
      </c>
      <c r="CO109" s="27" t="s">
        <v>698</v>
      </c>
      <c r="CP109" s="27" t="s">
        <v>698</v>
      </c>
      <c r="CQ109" s="27" t="s">
        <v>698</v>
      </c>
      <c r="CR109" s="27" t="s">
        <v>698</v>
      </c>
      <c r="CS109" s="27" t="s">
        <v>698</v>
      </c>
      <c r="CT109" s="27" t="s">
        <v>698</v>
      </c>
      <c r="CU109" s="27" t="s">
        <v>698</v>
      </c>
      <c r="CV109" s="27" t="s">
        <v>698</v>
      </c>
      <c r="CW109" s="27" t="s">
        <v>698</v>
      </c>
      <c r="CX109" s="27" t="s">
        <v>698</v>
      </c>
      <c r="CY109" s="27" t="s">
        <v>698</v>
      </c>
      <c r="CZ109" s="27" t="s">
        <v>698</v>
      </c>
      <c r="DA109" s="27" t="s">
        <v>698</v>
      </c>
      <c r="DB109" s="27" t="s">
        <v>698</v>
      </c>
      <c r="DC109" s="27" t="s">
        <v>698</v>
      </c>
      <c r="DD109" s="27" t="s">
        <v>698</v>
      </c>
      <c r="DE109" s="27" t="s">
        <v>698</v>
      </c>
      <c r="DF109" s="27" t="s">
        <v>698</v>
      </c>
      <c r="DG109" s="27" t="s">
        <v>698</v>
      </c>
      <c r="DH109" s="27" t="s">
        <v>698</v>
      </c>
      <c r="DI109" s="27" t="s">
        <v>698</v>
      </c>
      <c r="DJ109" s="27" t="s">
        <v>698</v>
      </c>
      <c r="DK109" s="27" t="s">
        <v>698</v>
      </c>
      <c r="DL109" s="27" t="s">
        <v>698</v>
      </c>
      <c r="DM109" s="27" t="s">
        <v>698</v>
      </c>
      <c r="DN109" s="27" t="s">
        <v>698</v>
      </c>
      <c r="DO109" s="27" t="s">
        <v>698</v>
      </c>
      <c r="DP109" s="27" t="s">
        <v>698</v>
      </c>
      <c r="DQ109" s="27" t="s">
        <v>698</v>
      </c>
      <c r="DR109" s="27" t="s">
        <v>698</v>
      </c>
      <c r="DS109" s="27" t="s">
        <v>698</v>
      </c>
      <c r="DT109" s="27" t="s">
        <v>698</v>
      </c>
      <c r="DU109" s="27" t="s">
        <v>698</v>
      </c>
      <c r="DV109" s="27" t="s">
        <v>698</v>
      </c>
      <c r="DW109" s="27" t="s">
        <v>698</v>
      </c>
      <c r="DX109" s="27" t="s">
        <v>698</v>
      </c>
      <c r="DY109" s="27" t="s">
        <v>698</v>
      </c>
      <c r="DZ109" s="27" t="s">
        <v>698</v>
      </c>
      <c r="EA109" s="27" t="s">
        <v>698</v>
      </c>
      <c r="EB109" s="27" t="s">
        <v>698</v>
      </c>
      <c r="EC109" s="27" t="s">
        <v>698</v>
      </c>
      <c r="ED109" s="27" t="s">
        <v>698</v>
      </c>
      <c r="EE109" s="27" t="s">
        <v>698</v>
      </c>
      <c r="EF109" s="27" t="s">
        <v>698</v>
      </c>
      <c r="EG109" s="27" t="s">
        <v>698</v>
      </c>
      <c r="EH109" s="27" t="s">
        <v>698</v>
      </c>
      <c r="EI109" s="27" t="s">
        <v>698</v>
      </c>
      <c r="EJ109" s="27" t="s">
        <v>698</v>
      </c>
      <c r="EK109" s="27" t="s">
        <v>698</v>
      </c>
      <c r="EL109" s="27" t="s">
        <v>698</v>
      </c>
      <c r="EM109" s="27" t="s">
        <v>698</v>
      </c>
      <c r="EN109" s="27" t="s">
        <v>698</v>
      </c>
      <c r="EO109" s="27" t="s">
        <v>698</v>
      </c>
      <c r="EP109" s="27" t="s">
        <v>698</v>
      </c>
      <c r="EQ109" s="27" t="s">
        <v>698</v>
      </c>
      <c r="ER109" s="27" t="s">
        <v>698</v>
      </c>
      <c r="ES109" s="27" t="s">
        <v>698</v>
      </c>
      <c r="ET109" s="27" t="s">
        <v>698</v>
      </c>
      <c r="EU109" s="27" t="s">
        <v>698</v>
      </c>
      <c r="EV109" s="27" t="s">
        <v>698</v>
      </c>
      <c r="EW109" s="27" t="s">
        <v>4215</v>
      </c>
      <c r="EX109" s="27" t="s">
        <v>4216</v>
      </c>
      <c r="EY109" s="27" t="s">
        <v>1176</v>
      </c>
      <c r="EZ109" s="27" t="s">
        <v>1517</v>
      </c>
      <c r="FA109" s="27" t="s">
        <v>1519</v>
      </c>
      <c r="FB109" s="27"/>
      <c r="FC109" s="27"/>
      <c r="FD109" s="27"/>
      <c r="FE109" s="27"/>
      <c r="FF109" s="27"/>
      <c r="FG109" s="27"/>
      <c r="FH109" s="27"/>
      <c r="FI109" s="27"/>
      <c r="FJ109" s="27"/>
    </row>
    <row r="110" spans="1:166" x14ac:dyDescent="0.25">
      <c r="A110" s="27"/>
      <c r="B110" s="20" t="s">
        <v>2599</v>
      </c>
      <c r="C110" s="20" t="str">
        <f t="shared" si="1"/>
        <v>IZ006005011000000000000000000000000000</v>
      </c>
      <c r="D110" s="23" t="s">
        <v>4088</v>
      </c>
      <c r="E110" s="23" t="s">
        <v>715</v>
      </c>
      <c r="F110" s="23" t="s">
        <v>713</v>
      </c>
      <c r="G110" s="23" t="s">
        <v>734</v>
      </c>
      <c r="H110" s="23" t="s">
        <v>697</v>
      </c>
      <c r="I110" s="23" t="s">
        <v>697</v>
      </c>
      <c r="J110" s="23" t="s">
        <v>697</v>
      </c>
      <c r="K110" s="23" t="s">
        <v>697</v>
      </c>
      <c r="L110" s="23" t="s">
        <v>697</v>
      </c>
      <c r="M110" s="23" t="s">
        <v>697</v>
      </c>
      <c r="N110" s="23" t="s">
        <v>697</v>
      </c>
      <c r="O110" s="23" t="s">
        <v>697</v>
      </c>
      <c r="P110" s="23" t="s">
        <v>697</v>
      </c>
      <c r="Q110" s="27">
        <v>0</v>
      </c>
      <c r="R110" s="27" t="s">
        <v>704</v>
      </c>
      <c r="S110" s="27" t="s">
        <v>698</v>
      </c>
      <c r="T110" s="27" t="s">
        <v>694</v>
      </c>
      <c r="U110" s="27" t="s">
        <v>922</v>
      </c>
      <c r="V110" s="27" t="s">
        <v>4223</v>
      </c>
      <c r="W110" s="27" t="s">
        <v>905</v>
      </c>
      <c r="X110" s="27"/>
      <c r="Y110" s="27"/>
      <c r="Z110" s="27" t="s">
        <v>4157</v>
      </c>
      <c r="AA110" s="27"/>
      <c r="AB110" s="27"/>
      <c r="AC110" s="27"/>
      <c r="AD110" s="27"/>
      <c r="AE110" s="27"/>
      <c r="AF110" s="27"/>
      <c r="AG110" s="27"/>
      <c r="AH110" s="27"/>
      <c r="AI110" s="27" t="s">
        <v>4235</v>
      </c>
      <c r="AJ110" s="27" t="s">
        <v>698</v>
      </c>
      <c r="AK110" s="27" t="s">
        <v>698</v>
      </c>
      <c r="AL110" s="27" t="s">
        <v>698</v>
      </c>
      <c r="AM110" s="27" t="s">
        <v>698</v>
      </c>
      <c r="AN110" s="27" t="s">
        <v>698</v>
      </c>
      <c r="AO110" s="27" t="s">
        <v>698</v>
      </c>
      <c r="AP110" s="27" t="s">
        <v>698</v>
      </c>
      <c r="AQ110" s="27" t="s">
        <v>698</v>
      </c>
      <c r="AR110" s="27" t="s">
        <v>698</v>
      </c>
      <c r="AS110" s="27" t="s">
        <v>698</v>
      </c>
      <c r="AT110" s="27" t="s">
        <v>698</v>
      </c>
      <c r="AU110" s="27" t="s">
        <v>698</v>
      </c>
      <c r="AV110" s="27" t="s">
        <v>698</v>
      </c>
      <c r="AW110" s="27" t="s">
        <v>698</v>
      </c>
      <c r="AX110" s="27" t="s">
        <v>698</v>
      </c>
      <c r="AY110" s="27" t="s">
        <v>698</v>
      </c>
      <c r="AZ110" s="27" t="s">
        <v>698</v>
      </c>
      <c r="BA110" s="27" t="s">
        <v>698</v>
      </c>
      <c r="BB110" s="27" t="s">
        <v>698</v>
      </c>
      <c r="BC110" s="27" t="s">
        <v>698</v>
      </c>
      <c r="BD110" s="27" t="s">
        <v>698</v>
      </c>
      <c r="BE110" s="27" t="s">
        <v>698</v>
      </c>
      <c r="BF110" s="27" t="s">
        <v>698</v>
      </c>
      <c r="BG110" s="27" t="s">
        <v>698</v>
      </c>
      <c r="BH110" s="27" t="s">
        <v>698</v>
      </c>
      <c r="BI110" s="27" t="s">
        <v>698</v>
      </c>
      <c r="BJ110" s="27" t="s">
        <v>698</v>
      </c>
      <c r="BK110" s="27" t="s">
        <v>698</v>
      </c>
      <c r="BL110" s="27" t="s">
        <v>698</v>
      </c>
      <c r="BM110" s="27" t="s">
        <v>698</v>
      </c>
      <c r="BN110" s="27" t="s">
        <v>698</v>
      </c>
      <c r="BO110" s="27" t="s">
        <v>698</v>
      </c>
      <c r="BP110" s="27" t="s">
        <v>698</v>
      </c>
      <c r="BQ110" s="27" t="s">
        <v>698</v>
      </c>
      <c r="BR110" s="27" t="s">
        <v>698</v>
      </c>
      <c r="BS110" s="27" t="s">
        <v>698</v>
      </c>
      <c r="BT110" s="27" t="s">
        <v>698</v>
      </c>
      <c r="BU110" s="27" t="s">
        <v>698</v>
      </c>
      <c r="BV110" s="27" t="s">
        <v>704</v>
      </c>
      <c r="BW110" s="27" t="s">
        <v>698</v>
      </c>
      <c r="BX110" s="27" t="s">
        <v>698</v>
      </c>
      <c r="BY110" s="27" t="s">
        <v>698</v>
      </c>
      <c r="BZ110" s="27" t="s">
        <v>698</v>
      </c>
      <c r="CA110" s="27" t="s">
        <v>698</v>
      </c>
      <c r="CB110" s="27" t="s">
        <v>698</v>
      </c>
      <c r="CC110" s="27" t="s">
        <v>698</v>
      </c>
      <c r="CD110" s="27" t="s">
        <v>698</v>
      </c>
      <c r="CE110" s="27" t="s">
        <v>698</v>
      </c>
      <c r="CF110" s="27" t="s">
        <v>698</v>
      </c>
      <c r="CG110" s="27" t="s">
        <v>698</v>
      </c>
      <c r="CH110" s="27" t="s">
        <v>698</v>
      </c>
      <c r="CI110" s="27" t="s">
        <v>698</v>
      </c>
      <c r="CJ110" s="27" t="s">
        <v>698</v>
      </c>
      <c r="CK110" s="27" t="s">
        <v>698</v>
      </c>
      <c r="CL110" s="27" t="s">
        <v>698</v>
      </c>
      <c r="CM110" s="27" t="s">
        <v>698</v>
      </c>
      <c r="CN110" s="27" t="s">
        <v>698</v>
      </c>
      <c r="CO110" s="27" t="s">
        <v>698</v>
      </c>
      <c r="CP110" s="27" t="s">
        <v>698</v>
      </c>
      <c r="CQ110" s="27" t="s">
        <v>698</v>
      </c>
      <c r="CR110" s="27" t="s">
        <v>698</v>
      </c>
      <c r="CS110" s="27" t="s">
        <v>698</v>
      </c>
      <c r="CT110" s="27" t="s">
        <v>698</v>
      </c>
      <c r="CU110" s="27" t="s">
        <v>698</v>
      </c>
      <c r="CV110" s="27" t="s">
        <v>698</v>
      </c>
      <c r="CW110" s="27" t="s">
        <v>698</v>
      </c>
      <c r="CX110" s="27" t="s">
        <v>698</v>
      </c>
      <c r="CY110" s="27" t="s">
        <v>698</v>
      </c>
      <c r="CZ110" s="27" t="s">
        <v>698</v>
      </c>
      <c r="DA110" s="27" t="s">
        <v>698</v>
      </c>
      <c r="DB110" s="27" t="s">
        <v>698</v>
      </c>
      <c r="DC110" s="27" t="s">
        <v>698</v>
      </c>
      <c r="DD110" s="27" t="s">
        <v>698</v>
      </c>
      <c r="DE110" s="27" t="s">
        <v>698</v>
      </c>
      <c r="DF110" s="27" t="s">
        <v>698</v>
      </c>
      <c r="DG110" s="27" t="s">
        <v>698</v>
      </c>
      <c r="DH110" s="27" t="s">
        <v>698</v>
      </c>
      <c r="DI110" s="27" t="s">
        <v>698</v>
      </c>
      <c r="DJ110" s="27" t="s">
        <v>698</v>
      </c>
      <c r="DK110" s="27" t="s">
        <v>698</v>
      </c>
      <c r="DL110" s="27" t="s">
        <v>698</v>
      </c>
      <c r="DM110" s="27" t="s">
        <v>698</v>
      </c>
      <c r="DN110" s="27" t="s">
        <v>698</v>
      </c>
      <c r="DO110" s="27" t="s">
        <v>698</v>
      </c>
      <c r="DP110" s="27" t="s">
        <v>698</v>
      </c>
      <c r="DQ110" s="27" t="s">
        <v>698</v>
      </c>
      <c r="DR110" s="27" t="s">
        <v>698</v>
      </c>
      <c r="DS110" s="27" t="s">
        <v>698</v>
      </c>
      <c r="DT110" s="27" t="s">
        <v>698</v>
      </c>
      <c r="DU110" s="27" t="s">
        <v>698</v>
      </c>
      <c r="DV110" s="27" t="s">
        <v>698</v>
      </c>
      <c r="DW110" s="27" t="s">
        <v>698</v>
      </c>
      <c r="DX110" s="27" t="s">
        <v>698</v>
      </c>
      <c r="DY110" s="27" t="s">
        <v>698</v>
      </c>
      <c r="DZ110" s="27" t="s">
        <v>698</v>
      </c>
      <c r="EA110" s="27" t="s">
        <v>698</v>
      </c>
      <c r="EB110" s="27" t="s">
        <v>698</v>
      </c>
      <c r="EC110" s="27" t="s">
        <v>698</v>
      </c>
      <c r="ED110" s="27" t="s">
        <v>698</v>
      </c>
      <c r="EE110" s="27" t="s">
        <v>698</v>
      </c>
      <c r="EF110" s="27" t="s">
        <v>698</v>
      </c>
      <c r="EG110" s="27" t="s">
        <v>698</v>
      </c>
      <c r="EH110" s="27" t="s">
        <v>698</v>
      </c>
      <c r="EI110" s="27" t="s">
        <v>698</v>
      </c>
      <c r="EJ110" s="27" t="s">
        <v>698</v>
      </c>
      <c r="EK110" s="27" t="s">
        <v>698</v>
      </c>
      <c r="EL110" s="27" t="s">
        <v>698</v>
      </c>
      <c r="EM110" s="27" t="s">
        <v>698</v>
      </c>
      <c r="EN110" s="27" t="s">
        <v>698</v>
      </c>
      <c r="EO110" s="27" t="s">
        <v>698</v>
      </c>
      <c r="EP110" s="27" t="s">
        <v>698</v>
      </c>
      <c r="EQ110" s="27" t="s">
        <v>698</v>
      </c>
      <c r="ER110" s="27" t="s">
        <v>698</v>
      </c>
      <c r="ES110" s="27" t="s">
        <v>698</v>
      </c>
      <c r="ET110" s="27" t="s">
        <v>698</v>
      </c>
      <c r="EU110" s="27" t="s">
        <v>698</v>
      </c>
      <c r="EV110" s="27" t="s">
        <v>698</v>
      </c>
      <c r="EW110" s="27" t="s">
        <v>4215</v>
      </c>
      <c r="EX110" s="27" t="s">
        <v>4216</v>
      </c>
      <c r="EY110" s="27" t="s">
        <v>1176</v>
      </c>
      <c r="EZ110" s="27" t="s">
        <v>1517</v>
      </c>
      <c r="FA110" s="27" t="s">
        <v>1519</v>
      </c>
      <c r="FB110" s="27"/>
      <c r="FC110" s="27"/>
      <c r="FD110" s="27"/>
      <c r="FE110" s="27"/>
      <c r="FF110" s="27"/>
      <c r="FG110" s="27"/>
      <c r="FH110" s="27"/>
      <c r="FI110" s="27"/>
      <c r="FJ110" s="27"/>
    </row>
    <row r="111" spans="1:166" x14ac:dyDescent="0.25">
      <c r="A111" s="27"/>
      <c r="B111" s="27" t="s">
        <v>2599</v>
      </c>
      <c r="C111" s="27" t="str">
        <f t="shared" si="1"/>
        <v>IZ006005012000000000000000000000000000</v>
      </c>
      <c r="D111" s="23" t="s">
        <v>4088</v>
      </c>
      <c r="E111" s="23" t="s">
        <v>715</v>
      </c>
      <c r="F111" s="23" t="s">
        <v>713</v>
      </c>
      <c r="G111" s="23" t="s">
        <v>736</v>
      </c>
      <c r="H111" s="23" t="s">
        <v>697</v>
      </c>
      <c r="I111" s="23" t="s">
        <v>697</v>
      </c>
      <c r="J111" s="23" t="s">
        <v>697</v>
      </c>
      <c r="K111" s="23" t="s">
        <v>697</v>
      </c>
      <c r="L111" s="23" t="s">
        <v>697</v>
      </c>
      <c r="M111" s="23" t="s">
        <v>697</v>
      </c>
      <c r="N111" s="23" t="s">
        <v>697</v>
      </c>
      <c r="O111" s="23" t="s">
        <v>697</v>
      </c>
      <c r="P111" s="23" t="s">
        <v>697</v>
      </c>
      <c r="Q111" s="27">
        <v>0</v>
      </c>
      <c r="R111" s="27" t="s">
        <v>704</v>
      </c>
      <c r="S111" s="27" t="s">
        <v>698</v>
      </c>
      <c r="T111" s="27" t="s">
        <v>694</v>
      </c>
      <c r="U111" s="27" t="s">
        <v>922</v>
      </c>
      <c r="V111" s="27" t="s">
        <v>4223</v>
      </c>
      <c r="W111" s="27" t="s">
        <v>905</v>
      </c>
      <c r="X111" s="27"/>
      <c r="Y111" s="27"/>
      <c r="Z111" s="27" t="s">
        <v>1598</v>
      </c>
      <c r="AA111" s="27"/>
      <c r="AB111" s="27"/>
      <c r="AC111" s="27"/>
      <c r="AD111" s="27"/>
      <c r="AE111" s="27"/>
      <c r="AF111" s="27"/>
      <c r="AG111" s="27"/>
      <c r="AH111" s="27"/>
      <c r="AI111" s="27" t="s">
        <v>4236</v>
      </c>
      <c r="AJ111" s="27" t="s">
        <v>698</v>
      </c>
      <c r="AK111" s="27" t="s">
        <v>698</v>
      </c>
      <c r="AL111" s="27" t="s">
        <v>698</v>
      </c>
      <c r="AM111" s="27" t="s">
        <v>698</v>
      </c>
      <c r="AN111" s="27" t="s">
        <v>698</v>
      </c>
      <c r="AO111" s="27" t="s">
        <v>698</v>
      </c>
      <c r="AP111" s="27" t="s">
        <v>698</v>
      </c>
      <c r="AQ111" s="27" t="s">
        <v>698</v>
      </c>
      <c r="AR111" s="27" t="s">
        <v>698</v>
      </c>
      <c r="AS111" s="27" t="s">
        <v>698</v>
      </c>
      <c r="AT111" s="27" t="s">
        <v>698</v>
      </c>
      <c r="AU111" s="27" t="s">
        <v>698</v>
      </c>
      <c r="AV111" s="27" t="s">
        <v>698</v>
      </c>
      <c r="AW111" s="27" t="s">
        <v>698</v>
      </c>
      <c r="AX111" s="27" t="s">
        <v>698</v>
      </c>
      <c r="AY111" s="27" t="s">
        <v>698</v>
      </c>
      <c r="AZ111" s="27" t="s">
        <v>698</v>
      </c>
      <c r="BA111" s="27" t="s">
        <v>698</v>
      </c>
      <c r="BB111" s="27" t="s">
        <v>698</v>
      </c>
      <c r="BC111" s="27" t="s">
        <v>698</v>
      </c>
      <c r="BD111" s="27" t="s">
        <v>698</v>
      </c>
      <c r="BE111" s="27" t="s">
        <v>698</v>
      </c>
      <c r="BF111" s="27" t="s">
        <v>698</v>
      </c>
      <c r="BG111" s="27" t="s">
        <v>698</v>
      </c>
      <c r="BH111" s="27" t="s">
        <v>698</v>
      </c>
      <c r="BI111" s="27" t="s">
        <v>698</v>
      </c>
      <c r="BJ111" s="27" t="s">
        <v>698</v>
      </c>
      <c r="BK111" s="27" t="s">
        <v>698</v>
      </c>
      <c r="BL111" s="27" t="s">
        <v>698</v>
      </c>
      <c r="BM111" s="27" t="s">
        <v>698</v>
      </c>
      <c r="BN111" s="27" t="s">
        <v>698</v>
      </c>
      <c r="BO111" s="27" t="s">
        <v>698</v>
      </c>
      <c r="BP111" s="27" t="s">
        <v>698</v>
      </c>
      <c r="BQ111" s="27" t="s">
        <v>698</v>
      </c>
      <c r="BR111" s="27" t="s">
        <v>698</v>
      </c>
      <c r="BS111" s="27" t="s">
        <v>698</v>
      </c>
      <c r="BT111" s="27" t="s">
        <v>698</v>
      </c>
      <c r="BU111" s="27" t="s">
        <v>698</v>
      </c>
      <c r="BV111" s="27" t="s">
        <v>704</v>
      </c>
      <c r="BW111" s="27" t="s">
        <v>698</v>
      </c>
      <c r="BX111" s="27" t="s">
        <v>698</v>
      </c>
      <c r="BY111" s="27" t="s">
        <v>698</v>
      </c>
      <c r="BZ111" s="27" t="s">
        <v>698</v>
      </c>
      <c r="CA111" s="27" t="s">
        <v>698</v>
      </c>
      <c r="CB111" s="27" t="s">
        <v>698</v>
      </c>
      <c r="CC111" s="27" t="s">
        <v>698</v>
      </c>
      <c r="CD111" s="27" t="s">
        <v>698</v>
      </c>
      <c r="CE111" s="27" t="s">
        <v>698</v>
      </c>
      <c r="CF111" s="27" t="s">
        <v>698</v>
      </c>
      <c r="CG111" s="27" t="s">
        <v>698</v>
      </c>
      <c r="CH111" s="27" t="s">
        <v>698</v>
      </c>
      <c r="CI111" s="27" t="s">
        <v>698</v>
      </c>
      <c r="CJ111" s="27" t="s">
        <v>698</v>
      </c>
      <c r="CK111" s="27" t="s">
        <v>698</v>
      </c>
      <c r="CL111" s="27" t="s">
        <v>698</v>
      </c>
      <c r="CM111" s="27" t="s">
        <v>698</v>
      </c>
      <c r="CN111" s="27" t="s">
        <v>698</v>
      </c>
      <c r="CO111" s="27" t="s">
        <v>698</v>
      </c>
      <c r="CP111" s="27" t="s">
        <v>698</v>
      </c>
      <c r="CQ111" s="27" t="s">
        <v>698</v>
      </c>
      <c r="CR111" s="27" t="s">
        <v>698</v>
      </c>
      <c r="CS111" s="27" t="s">
        <v>698</v>
      </c>
      <c r="CT111" s="27" t="s">
        <v>698</v>
      </c>
      <c r="CU111" s="27" t="s">
        <v>698</v>
      </c>
      <c r="CV111" s="27" t="s">
        <v>698</v>
      </c>
      <c r="CW111" s="27" t="s">
        <v>698</v>
      </c>
      <c r="CX111" s="27" t="s">
        <v>698</v>
      </c>
      <c r="CY111" s="27" t="s">
        <v>698</v>
      </c>
      <c r="CZ111" s="27" t="s">
        <v>698</v>
      </c>
      <c r="DA111" s="27" t="s">
        <v>698</v>
      </c>
      <c r="DB111" s="27" t="s">
        <v>698</v>
      </c>
      <c r="DC111" s="27" t="s">
        <v>698</v>
      </c>
      <c r="DD111" s="27" t="s">
        <v>698</v>
      </c>
      <c r="DE111" s="27" t="s">
        <v>698</v>
      </c>
      <c r="DF111" s="27" t="s">
        <v>698</v>
      </c>
      <c r="DG111" s="27" t="s">
        <v>698</v>
      </c>
      <c r="DH111" s="27" t="s">
        <v>698</v>
      </c>
      <c r="DI111" s="27" t="s">
        <v>698</v>
      </c>
      <c r="DJ111" s="27" t="s">
        <v>698</v>
      </c>
      <c r="DK111" s="27" t="s">
        <v>698</v>
      </c>
      <c r="DL111" s="27" t="s">
        <v>698</v>
      </c>
      <c r="DM111" s="27" t="s">
        <v>698</v>
      </c>
      <c r="DN111" s="27" t="s">
        <v>698</v>
      </c>
      <c r="DO111" s="27" t="s">
        <v>698</v>
      </c>
      <c r="DP111" s="27" t="s">
        <v>698</v>
      </c>
      <c r="DQ111" s="27" t="s">
        <v>698</v>
      </c>
      <c r="DR111" s="27" t="s">
        <v>698</v>
      </c>
      <c r="DS111" s="27" t="s">
        <v>698</v>
      </c>
      <c r="DT111" s="27" t="s">
        <v>698</v>
      </c>
      <c r="DU111" s="27" t="s">
        <v>698</v>
      </c>
      <c r="DV111" s="27" t="s">
        <v>698</v>
      </c>
      <c r="DW111" s="27" t="s">
        <v>698</v>
      </c>
      <c r="DX111" s="27" t="s">
        <v>698</v>
      </c>
      <c r="DY111" s="27" t="s">
        <v>698</v>
      </c>
      <c r="DZ111" s="27" t="s">
        <v>698</v>
      </c>
      <c r="EA111" s="27" t="s">
        <v>698</v>
      </c>
      <c r="EB111" s="27" t="s">
        <v>698</v>
      </c>
      <c r="EC111" s="27" t="s">
        <v>698</v>
      </c>
      <c r="ED111" s="27" t="s">
        <v>698</v>
      </c>
      <c r="EE111" s="27" t="s">
        <v>698</v>
      </c>
      <c r="EF111" s="27" t="s">
        <v>698</v>
      </c>
      <c r="EG111" s="27" t="s">
        <v>698</v>
      </c>
      <c r="EH111" s="27" t="s">
        <v>698</v>
      </c>
      <c r="EI111" s="27" t="s">
        <v>698</v>
      </c>
      <c r="EJ111" s="27" t="s">
        <v>698</v>
      </c>
      <c r="EK111" s="27" t="s">
        <v>698</v>
      </c>
      <c r="EL111" s="27" t="s">
        <v>698</v>
      </c>
      <c r="EM111" s="27" t="s">
        <v>698</v>
      </c>
      <c r="EN111" s="27" t="s">
        <v>698</v>
      </c>
      <c r="EO111" s="27" t="s">
        <v>698</v>
      </c>
      <c r="EP111" s="27" t="s">
        <v>698</v>
      </c>
      <c r="EQ111" s="27" t="s">
        <v>698</v>
      </c>
      <c r="ER111" s="27" t="s">
        <v>698</v>
      </c>
      <c r="ES111" s="27" t="s">
        <v>698</v>
      </c>
      <c r="ET111" s="27" t="s">
        <v>698</v>
      </c>
      <c r="EU111" s="27" t="s">
        <v>698</v>
      </c>
      <c r="EV111" s="27" t="s">
        <v>698</v>
      </c>
      <c r="EW111" s="27" t="s">
        <v>4215</v>
      </c>
      <c r="EX111" s="27" t="s">
        <v>4216</v>
      </c>
      <c r="EY111" s="27" t="s">
        <v>1176</v>
      </c>
      <c r="EZ111" s="27" t="s">
        <v>1517</v>
      </c>
      <c r="FA111" s="27" t="s">
        <v>1519</v>
      </c>
      <c r="FB111" s="27"/>
      <c r="FC111" s="27"/>
      <c r="FD111" s="27"/>
      <c r="FE111" s="27"/>
      <c r="FF111" s="27"/>
      <c r="FG111" s="27"/>
      <c r="FH111" s="27"/>
      <c r="FI111" s="27"/>
      <c r="FJ111" s="27"/>
    </row>
    <row r="112" spans="1:166" x14ac:dyDescent="0.25">
      <c r="A112" s="27"/>
      <c r="B112" s="27" t="s">
        <v>2599</v>
      </c>
      <c r="C112" s="27" t="str">
        <f t="shared" si="1"/>
        <v>IZ006005013000000000000000000000000000</v>
      </c>
      <c r="D112" s="23" t="s">
        <v>4088</v>
      </c>
      <c r="E112" s="23" t="s">
        <v>715</v>
      </c>
      <c r="F112" s="23" t="s">
        <v>713</v>
      </c>
      <c r="G112" s="23" t="s">
        <v>738</v>
      </c>
      <c r="H112" s="23" t="s">
        <v>697</v>
      </c>
      <c r="I112" s="23" t="s">
        <v>697</v>
      </c>
      <c r="J112" s="23" t="s">
        <v>697</v>
      </c>
      <c r="K112" s="23" t="s">
        <v>697</v>
      </c>
      <c r="L112" s="23" t="s">
        <v>697</v>
      </c>
      <c r="M112" s="23" t="s">
        <v>697</v>
      </c>
      <c r="N112" s="23" t="s">
        <v>697</v>
      </c>
      <c r="O112" s="23" t="s">
        <v>697</v>
      </c>
      <c r="P112" s="23" t="s">
        <v>697</v>
      </c>
      <c r="Q112" s="27">
        <v>0</v>
      </c>
      <c r="R112" s="27" t="s">
        <v>704</v>
      </c>
      <c r="S112" s="27" t="s">
        <v>698</v>
      </c>
      <c r="T112" s="27" t="s">
        <v>694</v>
      </c>
      <c r="U112" s="27" t="s">
        <v>922</v>
      </c>
      <c r="V112" s="27" t="s">
        <v>4223</v>
      </c>
      <c r="W112" s="27" t="s">
        <v>905</v>
      </c>
      <c r="X112" s="27"/>
      <c r="Y112" s="27"/>
      <c r="Z112" s="27" t="s">
        <v>1610</v>
      </c>
      <c r="AA112" s="27"/>
      <c r="AB112" s="27"/>
      <c r="AC112" s="27"/>
      <c r="AD112" s="27"/>
      <c r="AE112" s="27"/>
      <c r="AF112" s="27"/>
      <c r="AG112" s="27"/>
      <c r="AH112" s="27"/>
      <c r="AI112" s="27" t="s">
        <v>4237</v>
      </c>
      <c r="AJ112" s="27" t="s">
        <v>698</v>
      </c>
      <c r="AK112" s="27" t="s">
        <v>698</v>
      </c>
      <c r="AL112" s="27" t="s">
        <v>698</v>
      </c>
      <c r="AM112" s="27" t="s">
        <v>698</v>
      </c>
      <c r="AN112" s="27" t="s">
        <v>698</v>
      </c>
      <c r="AO112" s="27" t="s">
        <v>698</v>
      </c>
      <c r="AP112" s="27" t="s">
        <v>698</v>
      </c>
      <c r="AQ112" s="27" t="s">
        <v>698</v>
      </c>
      <c r="AR112" s="27" t="s">
        <v>698</v>
      </c>
      <c r="AS112" s="27" t="s">
        <v>698</v>
      </c>
      <c r="AT112" s="27" t="s">
        <v>698</v>
      </c>
      <c r="AU112" s="27" t="s">
        <v>698</v>
      </c>
      <c r="AV112" s="27" t="s">
        <v>698</v>
      </c>
      <c r="AW112" s="27" t="s">
        <v>698</v>
      </c>
      <c r="AX112" s="27" t="s">
        <v>698</v>
      </c>
      <c r="AY112" s="27" t="s">
        <v>698</v>
      </c>
      <c r="AZ112" s="27" t="s">
        <v>698</v>
      </c>
      <c r="BA112" s="27" t="s">
        <v>698</v>
      </c>
      <c r="BB112" s="27" t="s">
        <v>698</v>
      </c>
      <c r="BC112" s="27" t="s">
        <v>698</v>
      </c>
      <c r="BD112" s="27" t="s">
        <v>698</v>
      </c>
      <c r="BE112" s="27" t="s">
        <v>698</v>
      </c>
      <c r="BF112" s="27" t="s">
        <v>698</v>
      </c>
      <c r="BG112" s="27" t="s">
        <v>698</v>
      </c>
      <c r="BH112" s="27" t="s">
        <v>698</v>
      </c>
      <c r="BI112" s="27" t="s">
        <v>698</v>
      </c>
      <c r="BJ112" s="27" t="s">
        <v>698</v>
      </c>
      <c r="BK112" s="27" t="s">
        <v>698</v>
      </c>
      <c r="BL112" s="27" t="s">
        <v>698</v>
      </c>
      <c r="BM112" s="27" t="s">
        <v>698</v>
      </c>
      <c r="BN112" s="27" t="s">
        <v>698</v>
      </c>
      <c r="BO112" s="27" t="s">
        <v>698</v>
      </c>
      <c r="BP112" s="27" t="s">
        <v>698</v>
      </c>
      <c r="BQ112" s="27" t="s">
        <v>698</v>
      </c>
      <c r="BR112" s="27" t="s">
        <v>698</v>
      </c>
      <c r="BS112" s="27" t="s">
        <v>698</v>
      </c>
      <c r="BT112" s="27" t="s">
        <v>698</v>
      </c>
      <c r="BU112" s="27" t="s">
        <v>698</v>
      </c>
      <c r="BV112" s="27" t="s">
        <v>704</v>
      </c>
      <c r="BW112" s="27" t="s">
        <v>698</v>
      </c>
      <c r="BX112" s="27" t="s">
        <v>698</v>
      </c>
      <c r="BY112" s="27" t="s">
        <v>698</v>
      </c>
      <c r="BZ112" s="27" t="s">
        <v>698</v>
      </c>
      <c r="CA112" s="27" t="s">
        <v>698</v>
      </c>
      <c r="CB112" s="27" t="s">
        <v>698</v>
      </c>
      <c r="CC112" s="27" t="s">
        <v>698</v>
      </c>
      <c r="CD112" s="27" t="s">
        <v>698</v>
      </c>
      <c r="CE112" s="27" t="s">
        <v>698</v>
      </c>
      <c r="CF112" s="27" t="s">
        <v>698</v>
      </c>
      <c r="CG112" s="27" t="s">
        <v>698</v>
      </c>
      <c r="CH112" s="27" t="s">
        <v>698</v>
      </c>
      <c r="CI112" s="27" t="s">
        <v>698</v>
      </c>
      <c r="CJ112" s="27" t="s">
        <v>698</v>
      </c>
      <c r="CK112" s="27" t="s">
        <v>698</v>
      </c>
      <c r="CL112" s="27" t="s">
        <v>698</v>
      </c>
      <c r="CM112" s="27" t="s">
        <v>698</v>
      </c>
      <c r="CN112" s="27" t="s">
        <v>698</v>
      </c>
      <c r="CO112" s="27" t="s">
        <v>698</v>
      </c>
      <c r="CP112" s="27" t="s">
        <v>698</v>
      </c>
      <c r="CQ112" s="27" t="s">
        <v>698</v>
      </c>
      <c r="CR112" s="27" t="s">
        <v>698</v>
      </c>
      <c r="CS112" s="27" t="s">
        <v>698</v>
      </c>
      <c r="CT112" s="27" t="s">
        <v>698</v>
      </c>
      <c r="CU112" s="27" t="s">
        <v>698</v>
      </c>
      <c r="CV112" s="27" t="s">
        <v>698</v>
      </c>
      <c r="CW112" s="27" t="s">
        <v>698</v>
      </c>
      <c r="CX112" s="27" t="s">
        <v>698</v>
      </c>
      <c r="CY112" s="27" t="s">
        <v>698</v>
      </c>
      <c r="CZ112" s="27" t="s">
        <v>698</v>
      </c>
      <c r="DA112" s="27" t="s">
        <v>698</v>
      </c>
      <c r="DB112" s="27" t="s">
        <v>698</v>
      </c>
      <c r="DC112" s="27" t="s">
        <v>698</v>
      </c>
      <c r="DD112" s="27" t="s">
        <v>698</v>
      </c>
      <c r="DE112" s="27" t="s">
        <v>698</v>
      </c>
      <c r="DF112" s="27" t="s">
        <v>698</v>
      </c>
      <c r="DG112" s="27" t="s">
        <v>698</v>
      </c>
      <c r="DH112" s="27" t="s">
        <v>698</v>
      </c>
      <c r="DI112" s="27" t="s">
        <v>698</v>
      </c>
      <c r="DJ112" s="27" t="s">
        <v>698</v>
      </c>
      <c r="DK112" s="27" t="s">
        <v>698</v>
      </c>
      <c r="DL112" s="27" t="s">
        <v>698</v>
      </c>
      <c r="DM112" s="27" t="s">
        <v>698</v>
      </c>
      <c r="DN112" s="27" t="s">
        <v>698</v>
      </c>
      <c r="DO112" s="27" t="s">
        <v>698</v>
      </c>
      <c r="DP112" s="27" t="s">
        <v>698</v>
      </c>
      <c r="DQ112" s="27" t="s">
        <v>698</v>
      </c>
      <c r="DR112" s="27" t="s">
        <v>698</v>
      </c>
      <c r="DS112" s="27" t="s">
        <v>698</v>
      </c>
      <c r="DT112" s="27" t="s">
        <v>698</v>
      </c>
      <c r="DU112" s="27" t="s">
        <v>698</v>
      </c>
      <c r="DV112" s="27" t="s">
        <v>698</v>
      </c>
      <c r="DW112" s="27" t="s">
        <v>698</v>
      </c>
      <c r="DX112" s="27" t="s">
        <v>698</v>
      </c>
      <c r="DY112" s="27" t="s">
        <v>698</v>
      </c>
      <c r="DZ112" s="27" t="s">
        <v>698</v>
      </c>
      <c r="EA112" s="27" t="s">
        <v>698</v>
      </c>
      <c r="EB112" s="27" t="s">
        <v>698</v>
      </c>
      <c r="EC112" s="27" t="s">
        <v>698</v>
      </c>
      <c r="ED112" s="27" t="s">
        <v>698</v>
      </c>
      <c r="EE112" s="27" t="s">
        <v>698</v>
      </c>
      <c r="EF112" s="27" t="s">
        <v>698</v>
      </c>
      <c r="EG112" s="27" t="s">
        <v>698</v>
      </c>
      <c r="EH112" s="27" t="s">
        <v>698</v>
      </c>
      <c r="EI112" s="27" t="s">
        <v>698</v>
      </c>
      <c r="EJ112" s="27" t="s">
        <v>698</v>
      </c>
      <c r="EK112" s="27" t="s">
        <v>698</v>
      </c>
      <c r="EL112" s="27" t="s">
        <v>698</v>
      </c>
      <c r="EM112" s="27" t="s">
        <v>698</v>
      </c>
      <c r="EN112" s="27" t="s">
        <v>698</v>
      </c>
      <c r="EO112" s="27" t="s">
        <v>698</v>
      </c>
      <c r="EP112" s="27" t="s">
        <v>698</v>
      </c>
      <c r="EQ112" s="27" t="s">
        <v>698</v>
      </c>
      <c r="ER112" s="27" t="s">
        <v>698</v>
      </c>
      <c r="ES112" s="27" t="s">
        <v>698</v>
      </c>
      <c r="ET112" s="27" t="s">
        <v>698</v>
      </c>
      <c r="EU112" s="27" t="s">
        <v>698</v>
      </c>
      <c r="EV112" s="27" t="s">
        <v>698</v>
      </c>
      <c r="EW112" s="27" t="s">
        <v>4215</v>
      </c>
      <c r="EX112" s="27" t="s">
        <v>4216</v>
      </c>
      <c r="EY112" s="27" t="s">
        <v>1176</v>
      </c>
      <c r="EZ112" s="27" t="s">
        <v>1517</v>
      </c>
      <c r="FA112" s="27" t="s">
        <v>1519</v>
      </c>
      <c r="FB112" s="27"/>
      <c r="FC112" s="27"/>
      <c r="FD112" s="27"/>
      <c r="FE112" s="27"/>
      <c r="FF112" s="27"/>
      <c r="FG112" s="27"/>
      <c r="FH112" s="27"/>
      <c r="FI112" s="27"/>
      <c r="FJ112" s="27"/>
    </row>
    <row r="113" spans="1:166" x14ac:dyDescent="0.25">
      <c r="A113" s="27"/>
      <c r="B113" s="27" t="s">
        <v>2599</v>
      </c>
      <c r="C113" s="27" t="str">
        <f t="shared" si="1"/>
        <v>IZ006005014000000000000000000000000000</v>
      </c>
      <c r="D113" s="23" t="s">
        <v>4088</v>
      </c>
      <c r="E113" s="23" t="s">
        <v>715</v>
      </c>
      <c r="F113" s="23" t="s">
        <v>713</v>
      </c>
      <c r="G113" s="23" t="s">
        <v>739</v>
      </c>
      <c r="H113" s="23" t="s">
        <v>697</v>
      </c>
      <c r="I113" s="23" t="s">
        <v>697</v>
      </c>
      <c r="J113" s="23" t="s">
        <v>697</v>
      </c>
      <c r="K113" s="23" t="s">
        <v>697</v>
      </c>
      <c r="L113" s="23" t="s">
        <v>697</v>
      </c>
      <c r="M113" s="23" t="s">
        <v>697</v>
      </c>
      <c r="N113" s="23" t="s">
        <v>697</v>
      </c>
      <c r="O113" s="23" t="s">
        <v>697</v>
      </c>
      <c r="P113" s="23" t="s">
        <v>697</v>
      </c>
      <c r="Q113" s="27">
        <v>0</v>
      </c>
      <c r="R113" s="27" t="s">
        <v>704</v>
      </c>
      <c r="S113" s="27" t="s">
        <v>698</v>
      </c>
      <c r="T113" s="27" t="s">
        <v>694</v>
      </c>
      <c r="U113" s="27" t="s">
        <v>922</v>
      </c>
      <c r="V113" s="27" t="s">
        <v>4223</v>
      </c>
      <c r="W113" s="27" t="s">
        <v>905</v>
      </c>
      <c r="X113" s="27"/>
      <c r="Y113" s="27"/>
      <c r="Z113" s="27" t="s">
        <v>1615</v>
      </c>
      <c r="AA113" s="27"/>
      <c r="AB113" s="27"/>
      <c r="AC113" s="27"/>
      <c r="AD113" s="27"/>
      <c r="AE113" s="27"/>
      <c r="AF113" s="27"/>
      <c r="AG113" s="27"/>
      <c r="AH113" s="27"/>
      <c r="AI113" s="27" t="s">
        <v>4238</v>
      </c>
      <c r="AJ113" s="27" t="s">
        <v>698</v>
      </c>
      <c r="AK113" s="27" t="s">
        <v>698</v>
      </c>
      <c r="AL113" s="27" t="s">
        <v>698</v>
      </c>
      <c r="AM113" s="27" t="s">
        <v>698</v>
      </c>
      <c r="AN113" s="27" t="s">
        <v>698</v>
      </c>
      <c r="AO113" s="27" t="s">
        <v>698</v>
      </c>
      <c r="AP113" s="27" t="s">
        <v>698</v>
      </c>
      <c r="AQ113" s="27" t="s">
        <v>698</v>
      </c>
      <c r="AR113" s="27" t="s">
        <v>698</v>
      </c>
      <c r="AS113" s="27" t="s">
        <v>698</v>
      </c>
      <c r="AT113" s="27" t="s">
        <v>698</v>
      </c>
      <c r="AU113" s="27" t="s">
        <v>698</v>
      </c>
      <c r="AV113" s="27" t="s">
        <v>698</v>
      </c>
      <c r="AW113" s="27" t="s">
        <v>698</v>
      </c>
      <c r="AX113" s="27" t="s">
        <v>698</v>
      </c>
      <c r="AY113" s="27" t="s">
        <v>698</v>
      </c>
      <c r="AZ113" s="27" t="s">
        <v>698</v>
      </c>
      <c r="BA113" s="27" t="s">
        <v>698</v>
      </c>
      <c r="BB113" s="27" t="s">
        <v>698</v>
      </c>
      <c r="BC113" s="27" t="s">
        <v>698</v>
      </c>
      <c r="BD113" s="27" t="s">
        <v>698</v>
      </c>
      <c r="BE113" s="27" t="s">
        <v>698</v>
      </c>
      <c r="BF113" s="27" t="s">
        <v>698</v>
      </c>
      <c r="BG113" s="27" t="s">
        <v>698</v>
      </c>
      <c r="BH113" s="27" t="s">
        <v>698</v>
      </c>
      <c r="BI113" s="27" t="s">
        <v>698</v>
      </c>
      <c r="BJ113" s="27" t="s">
        <v>698</v>
      </c>
      <c r="BK113" s="27" t="s">
        <v>698</v>
      </c>
      <c r="BL113" s="27" t="s">
        <v>698</v>
      </c>
      <c r="BM113" s="27" t="s">
        <v>698</v>
      </c>
      <c r="BN113" s="27" t="s">
        <v>698</v>
      </c>
      <c r="BO113" s="27" t="s">
        <v>698</v>
      </c>
      <c r="BP113" s="27" t="s">
        <v>698</v>
      </c>
      <c r="BQ113" s="27" t="s">
        <v>698</v>
      </c>
      <c r="BR113" s="27" t="s">
        <v>698</v>
      </c>
      <c r="BS113" s="27" t="s">
        <v>698</v>
      </c>
      <c r="BT113" s="27" t="s">
        <v>698</v>
      </c>
      <c r="BU113" s="27" t="s">
        <v>698</v>
      </c>
      <c r="BV113" s="27" t="s">
        <v>704</v>
      </c>
      <c r="BW113" s="27" t="s">
        <v>698</v>
      </c>
      <c r="BX113" s="27" t="s">
        <v>698</v>
      </c>
      <c r="BY113" s="27" t="s">
        <v>698</v>
      </c>
      <c r="BZ113" s="27" t="s">
        <v>698</v>
      </c>
      <c r="CA113" s="27" t="s">
        <v>698</v>
      </c>
      <c r="CB113" s="27" t="s">
        <v>698</v>
      </c>
      <c r="CC113" s="27" t="s">
        <v>698</v>
      </c>
      <c r="CD113" s="27" t="s">
        <v>698</v>
      </c>
      <c r="CE113" s="27" t="s">
        <v>698</v>
      </c>
      <c r="CF113" s="27" t="s">
        <v>698</v>
      </c>
      <c r="CG113" s="27" t="s">
        <v>698</v>
      </c>
      <c r="CH113" s="27" t="s">
        <v>698</v>
      </c>
      <c r="CI113" s="27" t="s">
        <v>698</v>
      </c>
      <c r="CJ113" s="27" t="s">
        <v>698</v>
      </c>
      <c r="CK113" s="27" t="s">
        <v>698</v>
      </c>
      <c r="CL113" s="27" t="s">
        <v>698</v>
      </c>
      <c r="CM113" s="27" t="s">
        <v>698</v>
      </c>
      <c r="CN113" s="27" t="s">
        <v>698</v>
      </c>
      <c r="CO113" s="27" t="s">
        <v>698</v>
      </c>
      <c r="CP113" s="27" t="s">
        <v>698</v>
      </c>
      <c r="CQ113" s="27" t="s">
        <v>698</v>
      </c>
      <c r="CR113" s="27" t="s">
        <v>698</v>
      </c>
      <c r="CS113" s="27" t="s">
        <v>698</v>
      </c>
      <c r="CT113" s="27" t="s">
        <v>698</v>
      </c>
      <c r="CU113" s="27" t="s">
        <v>698</v>
      </c>
      <c r="CV113" s="27" t="s">
        <v>698</v>
      </c>
      <c r="CW113" s="27" t="s">
        <v>698</v>
      </c>
      <c r="CX113" s="27" t="s">
        <v>698</v>
      </c>
      <c r="CY113" s="27" t="s">
        <v>698</v>
      </c>
      <c r="CZ113" s="27" t="s">
        <v>698</v>
      </c>
      <c r="DA113" s="27" t="s">
        <v>698</v>
      </c>
      <c r="DB113" s="27" t="s">
        <v>698</v>
      </c>
      <c r="DC113" s="27" t="s">
        <v>698</v>
      </c>
      <c r="DD113" s="27" t="s">
        <v>698</v>
      </c>
      <c r="DE113" s="27" t="s">
        <v>698</v>
      </c>
      <c r="DF113" s="27" t="s">
        <v>698</v>
      </c>
      <c r="DG113" s="27" t="s">
        <v>698</v>
      </c>
      <c r="DH113" s="27" t="s">
        <v>698</v>
      </c>
      <c r="DI113" s="27" t="s">
        <v>698</v>
      </c>
      <c r="DJ113" s="27" t="s">
        <v>698</v>
      </c>
      <c r="DK113" s="27" t="s">
        <v>698</v>
      </c>
      <c r="DL113" s="27" t="s">
        <v>698</v>
      </c>
      <c r="DM113" s="27" t="s">
        <v>698</v>
      </c>
      <c r="DN113" s="27" t="s">
        <v>698</v>
      </c>
      <c r="DO113" s="27" t="s">
        <v>698</v>
      </c>
      <c r="DP113" s="27" t="s">
        <v>698</v>
      </c>
      <c r="DQ113" s="27" t="s">
        <v>698</v>
      </c>
      <c r="DR113" s="27" t="s">
        <v>698</v>
      </c>
      <c r="DS113" s="27" t="s">
        <v>698</v>
      </c>
      <c r="DT113" s="27" t="s">
        <v>698</v>
      </c>
      <c r="DU113" s="27" t="s">
        <v>698</v>
      </c>
      <c r="DV113" s="27" t="s">
        <v>698</v>
      </c>
      <c r="DW113" s="27" t="s">
        <v>698</v>
      </c>
      <c r="DX113" s="27" t="s">
        <v>698</v>
      </c>
      <c r="DY113" s="27" t="s">
        <v>698</v>
      </c>
      <c r="DZ113" s="27" t="s">
        <v>698</v>
      </c>
      <c r="EA113" s="27" t="s">
        <v>698</v>
      </c>
      <c r="EB113" s="27" t="s">
        <v>698</v>
      </c>
      <c r="EC113" s="27" t="s">
        <v>698</v>
      </c>
      <c r="ED113" s="27" t="s">
        <v>698</v>
      </c>
      <c r="EE113" s="27" t="s">
        <v>698</v>
      </c>
      <c r="EF113" s="27" t="s">
        <v>698</v>
      </c>
      <c r="EG113" s="27" t="s">
        <v>698</v>
      </c>
      <c r="EH113" s="27" t="s">
        <v>698</v>
      </c>
      <c r="EI113" s="27" t="s">
        <v>698</v>
      </c>
      <c r="EJ113" s="27" t="s">
        <v>698</v>
      </c>
      <c r="EK113" s="27" t="s">
        <v>698</v>
      </c>
      <c r="EL113" s="27" t="s">
        <v>698</v>
      </c>
      <c r="EM113" s="27" t="s">
        <v>698</v>
      </c>
      <c r="EN113" s="27" t="s">
        <v>698</v>
      </c>
      <c r="EO113" s="27" t="s">
        <v>698</v>
      </c>
      <c r="EP113" s="27" t="s">
        <v>698</v>
      </c>
      <c r="EQ113" s="27" t="s">
        <v>698</v>
      </c>
      <c r="ER113" s="27" t="s">
        <v>698</v>
      </c>
      <c r="ES113" s="27" t="s">
        <v>698</v>
      </c>
      <c r="ET113" s="27" t="s">
        <v>698</v>
      </c>
      <c r="EU113" s="27" t="s">
        <v>698</v>
      </c>
      <c r="EV113" s="27" t="s">
        <v>698</v>
      </c>
      <c r="EW113" s="27" t="s">
        <v>4215</v>
      </c>
      <c r="EX113" s="27" t="s">
        <v>4216</v>
      </c>
      <c r="EY113" s="27" t="s">
        <v>698</v>
      </c>
      <c r="EZ113" s="27" t="s">
        <v>1517</v>
      </c>
      <c r="FA113" s="27" t="s">
        <v>1519</v>
      </c>
      <c r="FB113" s="27"/>
      <c r="FC113" s="27"/>
      <c r="FD113" s="27"/>
      <c r="FE113" s="27"/>
      <c r="FF113" s="27"/>
      <c r="FG113" s="27"/>
      <c r="FH113" s="27"/>
      <c r="FI113" s="27"/>
      <c r="FJ113" s="27"/>
    </row>
    <row r="114" spans="1:166" x14ac:dyDescent="0.25">
      <c r="A114" s="28"/>
      <c r="B114" s="24"/>
      <c r="C114" s="24" t="str">
        <f t="shared" si="1"/>
        <v>006005015000000000000000000000000000</v>
      </c>
      <c r="D114" s="25"/>
      <c r="E114" s="25" t="s">
        <v>715</v>
      </c>
      <c r="F114" s="25" t="s">
        <v>713</v>
      </c>
      <c r="G114" s="25" t="s">
        <v>740</v>
      </c>
      <c r="H114" s="25" t="s">
        <v>697</v>
      </c>
      <c r="I114" s="25" t="s">
        <v>697</v>
      </c>
      <c r="J114" s="25" t="s">
        <v>697</v>
      </c>
      <c r="K114" s="25" t="s">
        <v>697</v>
      </c>
      <c r="L114" s="25" t="s">
        <v>697</v>
      </c>
      <c r="M114" s="25" t="s">
        <v>697</v>
      </c>
      <c r="N114" s="25" t="s">
        <v>697</v>
      </c>
      <c r="O114" s="25" t="s">
        <v>697</v>
      </c>
      <c r="P114" s="25" t="s">
        <v>697</v>
      </c>
      <c r="Q114" s="28"/>
      <c r="R114" s="28" t="s">
        <v>704</v>
      </c>
      <c r="S114" s="28" t="s">
        <v>698</v>
      </c>
      <c r="T114" s="28" t="s">
        <v>694</v>
      </c>
      <c r="U114" s="28" t="s">
        <v>922</v>
      </c>
      <c r="V114" s="28" t="s">
        <v>4223</v>
      </c>
      <c r="W114" s="24" t="s">
        <v>905</v>
      </c>
      <c r="X114" s="24"/>
      <c r="Y114" s="24"/>
      <c r="Z114" s="24" t="s">
        <v>1620</v>
      </c>
      <c r="AA114" s="28"/>
      <c r="AB114" s="24"/>
      <c r="AC114" s="24"/>
      <c r="AD114" s="24"/>
      <c r="AE114" s="24"/>
      <c r="AF114" s="24"/>
      <c r="AG114" s="24"/>
      <c r="AH114" s="24"/>
      <c r="AI114" s="28" t="s">
        <v>4239</v>
      </c>
      <c r="AJ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c r="CH114" s="28"/>
      <c r="CI114" s="28"/>
      <c r="CJ114" s="28"/>
      <c r="CK114" s="28"/>
      <c r="CL114" s="28"/>
      <c r="CM114" s="28"/>
      <c r="CN114" s="28"/>
      <c r="CO114" s="28"/>
      <c r="CP114" s="28"/>
      <c r="CQ114" s="28"/>
      <c r="CR114" s="28"/>
      <c r="CS114" s="28"/>
      <c r="CT114" s="28"/>
      <c r="CU114" s="28"/>
      <c r="CV114" s="28"/>
      <c r="CW114" s="28"/>
      <c r="CX114" s="28"/>
      <c r="CY114" s="28"/>
      <c r="CZ114" s="28"/>
      <c r="DA114" s="28"/>
      <c r="DB114" s="28"/>
      <c r="DC114" s="28"/>
      <c r="DD114" s="28"/>
      <c r="DE114" s="28"/>
      <c r="DF114" s="28"/>
      <c r="DG114" s="28"/>
      <c r="DH114" s="28"/>
      <c r="DI114" s="28"/>
      <c r="DJ114" s="28"/>
      <c r="DK114" s="28"/>
      <c r="DL114" s="28"/>
      <c r="DM114" s="28"/>
      <c r="DN114" s="28"/>
      <c r="DO114" s="28"/>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8"/>
      <c r="EY114" s="28"/>
      <c r="EZ114" s="28"/>
      <c r="FA114" s="28"/>
      <c r="FB114" s="28"/>
      <c r="FC114" s="28"/>
      <c r="FD114" s="28"/>
      <c r="FE114" s="28"/>
      <c r="FF114" s="28"/>
      <c r="FG114" s="28"/>
      <c r="FH114" s="28"/>
      <c r="FI114" s="28"/>
      <c r="FJ114" s="28"/>
    </row>
    <row r="115" spans="1:166" x14ac:dyDescent="0.25">
      <c r="A115" s="28"/>
      <c r="B115" s="24"/>
      <c r="C115" s="24" t="str">
        <f t="shared" si="1"/>
        <v>006005016000000000000000000000000000</v>
      </c>
      <c r="D115" s="25"/>
      <c r="E115" s="25" t="s">
        <v>715</v>
      </c>
      <c r="F115" s="25" t="s">
        <v>713</v>
      </c>
      <c r="G115" s="25" t="s">
        <v>742</v>
      </c>
      <c r="H115" s="25" t="s">
        <v>697</v>
      </c>
      <c r="I115" s="25" t="s">
        <v>697</v>
      </c>
      <c r="J115" s="25" t="s">
        <v>697</v>
      </c>
      <c r="K115" s="25" t="s">
        <v>697</v>
      </c>
      <c r="L115" s="25" t="s">
        <v>697</v>
      </c>
      <c r="M115" s="25" t="s">
        <v>697</v>
      </c>
      <c r="N115" s="25" t="s">
        <v>697</v>
      </c>
      <c r="O115" s="25" t="s">
        <v>697</v>
      </c>
      <c r="P115" s="25" t="s">
        <v>697</v>
      </c>
      <c r="Q115" s="28"/>
      <c r="R115" s="28" t="s">
        <v>704</v>
      </c>
      <c r="S115" s="28" t="s">
        <v>698</v>
      </c>
      <c r="T115" s="28" t="s">
        <v>694</v>
      </c>
      <c r="U115" s="28" t="s">
        <v>922</v>
      </c>
      <c r="V115" s="28" t="s">
        <v>4223</v>
      </c>
      <c r="W115" s="24" t="s">
        <v>905</v>
      </c>
      <c r="X115" s="24"/>
      <c r="Y115" s="24"/>
      <c r="Z115" s="24" t="s">
        <v>4176</v>
      </c>
      <c r="AA115" s="28"/>
      <c r="AB115" s="24"/>
      <c r="AC115" s="24"/>
      <c r="AD115" s="24"/>
      <c r="AE115" s="24"/>
      <c r="AF115" s="24"/>
      <c r="AG115" s="24"/>
      <c r="AH115" s="24"/>
      <c r="AI115" s="28" t="s">
        <v>4240</v>
      </c>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28"/>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8"/>
      <c r="EZ115" s="28"/>
      <c r="FA115" s="28"/>
      <c r="FB115" s="28"/>
      <c r="FC115" s="28"/>
      <c r="FD115" s="28"/>
      <c r="FE115" s="28"/>
      <c r="FF115" s="28"/>
      <c r="FG115" s="28"/>
      <c r="FH115" s="28"/>
      <c r="FI115" s="28"/>
      <c r="FJ115" s="28"/>
    </row>
    <row r="116" spans="1:166" x14ac:dyDescent="0.25">
      <c r="A116" s="27"/>
      <c r="B116" s="27" t="s">
        <v>694</v>
      </c>
      <c r="C116" s="27" t="str">
        <f t="shared" si="1"/>
        <v>IZ006006000000000000000000000000000000</v>
      </c>
      <c r="D116" s="23" t="s">
        <v>4088</v>
      </c>
      <c r="E116" s="23" t="s">
        <v>715</v>
      </c>
      <c r="F116" s="23" t="s">
        <v>715</v>
      </c>
      <c r="G116" s="23" t="s">
        <v>697</v>
      </c>
      <c r="H116" s="23" t="s">
        <v>697</v>
      </c>
      <c r="I116" s="23" t="s">
        <v>697</v>
      </c>
      <c r="J116" s="23" t="s">
        <v>697</v>
      </c>
      <c r="K116" s="23" t="s">
        <v>697</v>
      </c>
      <c r="L116" s="23" t="s">
        <v>697</v>
      </c>
      <c r="M116" s="23" t="s">
        <v>697</v>
      </c>
      <c r="N116" s="23" t="s">
        <v>697</v>
      </c>
      <c r="O116" s="23" t="s">
        <v>697</v>
      </c>
      <c r="P116" s="23" t="s">
        <v>697</v>
      </c>
      <c r="Q116" s="27">
        <v>0</v>
      </c>
      <c r="R116" s="27" t="s">
        <v>698</v>
      </c>
      <c r="S116" s="27" t="s">
        <v>698</v>
      </c>
      <c r="T116" s="27" t="s">
        <v>694</v>
      </c>
      <c r="U116" s="27" t="s">
        <v>922</v>
      </c>
      <c r="V116" s="27" t="s">
        <v>4241</v>
      </c>
      <c r="W116" s="27" t="s">
        <v>905</v>
      </c>
      <c r="X116" s="27"/>
      <c r="Y116" s="27" t="s">
        <v>4242</v>
      </c>
      <c r="Z116" s="27"/>
      <c r="AA116" s="27"/>
      <c r="AB116" s="27"/>
      <c r="AC116" s="27"/>
      <c r="AD116" s="27"/>
      <c r="AE116" s="27"/>
      <c r="AF116" s="27"/>
      <c r="AG116" s="27"/>
      <c r="AH116" s="27"/>
      <c r="AI116" s="27" t="s">
        <v>4243</v>
      </c>
      <c r="AJ116" s="27" t="s">
        <v>694</v>
      </c>
      <c r="AK116" s="27" t="s">
        <v>694</v>
      </c>
      <c r="AL116" s="27" t="s">
        <v>694</v>
      </c>
      <c r="AM116" s="27" t="s">
        <v>694</v>
      </c>
      <c r="AN116" s="27" t="s">
        <v>694</v>
      </c>
      <c r="AO116" s="27" t="s">
        <v>694</v>
      </c>
      <c r="AP116" s="27" t="s">
        <v>694</v>
      </c>
      <c r="AQ116" s="27" t="s">
        <v>694</v>
      </c>
      <c r="AR116" s="27" t="s">
        <v>694</v>
      </c>
      <c r="AS116" s="27" t="s">
        <v>694</v>
      </c>
      <c r="AT116" s="27" t="s">
        <v>694</v>
      </c>
      <c r="AU116" s="27" t="s">
        <v>694</v>
      </c>
      <c r="AV116" s="27" t="s">
        <v>694</v>
      </c>
      <c r="AW116" s="27" t="s">
        <v>694</v>
      </c>
      <c r="AX116" s="27" t="s">
        <v>694</v>
      </c>
      <c r="AY116" s="27" t="s">
        <v>694</v>
      </c>
      <c r="AZ116" s="27" t="s">
        <v>694</v>
      </c>
      <c r="BA116" s="27" t="s">
        <v>694</v>
      </c>
      <c r="BB116" s="27" t="s">
        <v>694</v>
      </c>
      <c r="BC116" s="27" t="s">
        <v>694</v>
      </c>
      <c r="BD116" s="27" t="s">
        <v>694</v>
      </c>
      <c r="BE116" s="27" t="s">
        <v>694</v>
      </c>
      <c r="BF116" s="27" t="s">
        <v>694</v>
      </c>
      <c r="BG116" s="27" t="s">
        <v>694</v>
      </c>
      <c r="BH116" s="27" t="s">
        <v>694</v>
      </c>
      <c r="BI116" s="27" t="s">
        <v>694</v>
      </c>
      <c r="BJ116" s="27" t="s">
        <v>694</v>
      </c>
      <c r="BK116" s="27" t="s">
        <v>694</v>
      </c>
      <c r="BL116" s="27" t="s">
        <v>694</v>
      </c>
      <c r="BM116" s="27" t="s">
        <v>694</v>
      </c>
      <c r="BN116" s="27" t="s">
        <v>694</v>
      </c>
      <c r="BO116" s="27" t="s">
        <v>694</v>
      </c>
      <c r="BP116" s="27" t="s">
        <v>694</v>
      </c>
      <c r="BQ116" s="27" t="s">
        <v>694</v>
      </c>
      <c r="BR116" s="27" t="s">
        <v>694</v>
      </c>
      <c r="BS116" s="27" t="s">
        <v>694</v>
      </c>
      <c r="BT116" s="27" t="s">
        <v>694</v>
      </c>
      <c r="BU116" s="27" t="s">
        <v>694</v>
      </c>
      <c r="BV116" s="27" t="s">
        <v>694</v>
      </c>
      <c r="BW116" s="27" t="s">
        <v>694</v>
      </c>
      <c r="BX116" s="27" t="s">
        <v>694</v>
      </c>
      <c r="BY116" s="27" t="s">
        <v>694</v>
      </c>
      <c r="BZ116" s="27" t="s">
        <v>694</v>
      </c>
      <c r="CA116" s="27" t="s">
        <v>694</v>
      </c>
      <c r="CB116" s="27" t="s">
        <v>694</v>
      </c>
      <c r="CC116" s="27" t="s">
        <v>694</v>
      </c>
      <c r="CD116" s="27" t="s">
        <v>694</v>
      </c>
      <c r="CE116" s="27" t="s">
        <v>694</v>
      </c>
      <c r="CF116" s="27" t="s">
        <v>694</v>
      </c>
      <c r="CG116" s="27" t="s">
        <v>694</v>
      </c>
      <c r="CH116" s="27" t="s">
        <v>694</v>
      </c>
      <c r="CI116" s="27" t="s">
        <v>694</v>
      </c>
      <c r="CJ116" s="27" t="s">
        <v>694</v>
      </c>
      <c r="CK116" s="27" t="s">
        <v>694</v>
      </c>
      <c r="CL116" s="27" t="s">
        <v>694</v>
      </c>
      <c r="CM116" s="27" t="s">
        <v>694</v>
      </c>
      <c r="CN116" s="27" t="s">
        <v>694</v>
      </c>
      <c r="CO116" s="27" t="s">
        <v>694</v>
      </c>
      <c r="CP116" s="27" t="s">
        <v>694</v>
      </c>
      <c r="CQ116" s="27" t="s">
        <v>694</v>
      </c>
      <c r="CR116" s="27" t="s">
        <v>694</v>
      </c>
      <c r="CS116" s="27" t="s">
        <v>694</v>
      </c>
      <c r="CT116" s="27" t="s">
        <v>694</v>
      </c>
      <c r="CU116" s="27" t="s">
        <v>694</v>
      </c>
      <c r="CV116" s="27" t="s">
        <v>694</v>
      </c>
      <c r="CW116" s="27" t="s">
        <v>694</v>
      </c>
      <c r="CX116" s="27" t="s">
        <v>694</v>
      </c>
      <c r="CY116" s="27" t="s">
        <v>694</v>
      </c>
      <c r="CZ116" s="27" t="s">
        <v>694</v>
      </c>
      <c r="DA116" s="27" t="s">
        <v>694</v>
      </c>
      <c r="DB116" s="27" t="s">
        <v>694</v>
      </c>
      <c r="DC116" s="27" t="s">
        <v>694</v>
      </c>
      <c r="DD116" s="27" t="s">
        <v>694</v>
      </c>
      <c r="DE116" s="27" t="s">
        <v>694</v>
      </c>
      <c r="DF116" s="27" t="s">
        <v>694</v>
      </c>
      <c r="DG116" s="27" t="s">
        <v>694</v>
      </c>
      <c r="DH116" s="27" t="s">
        <v>694</v>
      </c>
      <c r="DI116" s="27" t="s">
        <v>694</v>
      </c>
      <c r="DJ116" s="27" t="s">
        <v>694</v>
      </c>
      <c r="DK116" s="27" t="s">
        <v>694</v>
      </c>
      <c r="DL116" s="27" t="s">
        <v>694</v>
      </c>
      <c r="DM116" s="27" t="s">
        <v>694</v>
      </c>
      <c r="DN116" s="27" t="s">
        <v>694</v>
      </c>
      <c r="DO116" s="27" t="s">
        <v>694</v>
      </c>
      <c r="DP116" s="27" t="s">
        <v>694</v>
      </c>
      <c r="DQ116" s="27" t="s">
        <v>694</v>
      </c>
      <c r="DR116" s="27" t="s">
        <v>694</v>
      </c>
      <c r="DS116" s="27" t="s">
        <v>694</v>
      </c>
      <c r="DT116" s="27" t="s">
        <v>694</v>
      </c>
      <c r="DU116" s="27" t="s">
        <v>694</v>
      </c>
      <c r="DV116" s="27" t="s">
        <v>694</v>
      </c>
      <c r="DW116" s="27" t="s">
        <v>694</v>
      </c>
      <c r="DX116" s="27" t="s">
        <v>694</v>
      </c>
      <c r="DY116" s="27" t="s">
        <v>694</v>
      </c>
      <c r="DZ116" s="27" t="s">
        <v>694</v>
      </c>
      <c r="EA116" s="27" t="s">
        <v>694</v>
      </c>
      <c r="EB116" s="27" t="s">
        <v>694</v>
      </c>
      <c r="EC116" s="27" t="s">
        <v>694</v>
      </c>
      <c r="ED116" s="27" t="s">
        <v>694</v>
      </c>
      <c r="EE116" s="27" t="s">
        <v>694</v>
      </c>
      <c r="EF116" s="27" t="s">
        <v>694</v>
      </c>
      <c r="EG116" s="27" t="s">
        <v>694</v>
      </c>
      <c r="EH116" s="27" t="s">
        <v>694</v>
      </c>
      <c r="EI116" s="27" t="s">
        <v>694</v>
      </c>
      <c r="EJ116" s="27" t="s">
        <v>694</v>
      </c>
      <c r="EK116" s="27" t="s">
        <v>694</v>
      </c>
      <c r="EL116" s="27" t="s">
        <v>694</v>
      </c>
      <c r="EM116" s="27" t="s">
        <v>694</v>
      </c>
      <c r="EN116" s="27" t="s">
        <v>694</v>
      </c>
      <c r="EO116" s="27" t="s">
        <v>694</v>
      </c>
      <c r="EP116" s="27" t="s">
        <v>694</v>
      </c>
      <c r="EQ116" s="27" t="s">
        <v>694</v>
      </c>
      <c r="ER116" s="27" t="s">
        <v>694</v>
      </c>
      <c r="ES116" s="27" t="s">
        <v>694</v>
      </c>
      <c r="ET116" s="27" t="s">
        <v>694</v>
      </c>
      <c r="EU116" s="27" t="s">
        <v>694</v>
      </c>
      <c r="EV116" s="27" t="s">
        <v>694</v>
      </c>
      <c r="EW116" s="27" t="s">
        <v>698</v>
      </c>
      <c r="EX116" s="27" t="s">
        <v>698</v>
      </c>
      <c r="EY116" s="27" t="s">
        <v>698</v>
      </c>
      <c r="EZ116" s="27" t="s">
        <v>698</v>
      </c>
      <c r="FA116" s="27" t="s">
        <v>694</v>
      </c>
      <c r="FB116" s="27"/>
      <c r="FC116" s="27"/>
      <c r="FD116" s="27"/>
      <c r="FE116" s="27"/>
      <c r="FF116" s="27"/>
      <c r="FG116" s="27"/>
      <c r="FH116" s="27"/>
      <c r="FI116" s="27"/>
      <c r="FJ116" s="27"/>
    </row>
    <row r="117" spans="1:166" x14ac:dyDescent="0.25">
      <c r="A117" s="27"/>
      <c r="B117" s="27" t="s">
        <v>2599</v>
      </c>
      <c r="C117" s="27" t="str">
        <f t="shared" si="1"/>
        <v>IZ006006001000000000000000000000000000</v>
      </c>
      <c r="D117" s="23" t="s">
        <v>4088</v>
      </c>
      <c r="E117" s="23" t="s">
        <v>715</v>
      </c>
      <c r="F117" s="23" t="s">
        <v>715</v>
      </c>
      <c r="G117" s="23" t="s">
        <v>702</v>
      </c>
      <c r="H117" s="23" t="s">
        <v>697</v>
      </c>
      <c r="I117" s="23" t="s">
        <v>697</v>
      </c>
      <c r="J117" s="23" t="s">
        <v>697</v>
      </c>
      <c r="K117" s="23" t="s">
        <v>697</v>
      </c>
      <c r="L117" s="23" t="s">
        <v>697</v>
      </c>
      <c r="M117" s="23" t="s">
        <v>697</v>
      </c>
      <c r="N117" s="23" t="s">
        <v>697</v>
      </c>
      <c r="O117" s="23" t="s">
        <v>697</v>
      </c>
      <c r="P117" s="23" t="s">
        <v>697</v>
      </c>
      <c r="Q117" s="27">
        <v>0</v>
      </c>
      <c r="R117" s="27" t="s">
        <v>704</v>
      </c>
      <c r="S117" s="27" t="s">
        <v>698</v>
      </c>
      <c r="T117" s="27" t="s">
        <v>694</v>
      </c>
      <c r="U117" s="27" t="s">
        <v>922</v>
      </c>
      <c r="V117" s="27" t="s">
        <v>4244</v>
      </c>
      <c r="W117" s="27" t="s">
        <v>905</v>
      </c>
      <c r="X117" s="27"/>
      <c r="Y117" s="27"/>
      <c r="Z117" s="27" t="s">
        <v>4245</v>
      </c>
      <c r="AA117" s="27"/>
      <c r="AB117" s="27"/>
      <c r="AC117" s="27"/>
      <c r="AD117" s="27"/>
      <c r="AE117" s="27"/>
      <c r="AF117" s="27"/>
      <c r="AG117" s="27"/>
      <c r="AH117" s="27"/>
      <c r="AI117" s="27" t="s">
        <v>4246</v>
      </c>
      <c r="AJ117" s="27" t="s">
        <v>698</v>
      </c>
      <c r="AK117" s="27" t="s">
        <v>698</v>
      </c>
      <c r="AL117" s="27" t="s">
        <v>698</v>
      </c>
      <c r="AM117" s="27" t="s">
        <v>698</v>
      </c>
      <c r="AN117" s="27" t="s">
        <v>698</v>
      </c>
      <c r="AO117" s="27" t="s">
        <v>698</v>
      </c>
      <c r="AP117" s="27" t="s">
        <v>698</v>
      </c>
      <c r="AQ117" s="27" t="s">
        <v>698</v>
      </c>
      <c r="AR117" s="27" t="s">
        <v>698</v>
      </c>
      <c r="AS117" s="27" t="s">
        <v>698</v>
      </c>
      <c r="AT117" s="27" t="s">
        <v>698</v>
      </c>
      <c r="AU117" s="27" t="s">
        <v>698</v>
      </c>
      <c r="AV117" s="27" t="s">
        <v>698</v>
      </c>
      <c r="AW117" s="27" t="s">
        <v>698</v>
      </c>
      <c r="AX117" s="27" t="s">
        <v>698</v>
      </c>
      <c r="AY117" s="27" t="s">
        <v>698</v>
      </c>
      <c r="AZ117" s="27" t="s">
        <v>698</v>
      </c>
      <c r="BA117" s="27" t="s">
        <v>698</v>
      </c>
      <c r="BB117" s="27" t="s">
        <v>698</v>
      </c>
      <c r="BC117" s="27" t="s">
        <v>698</v>
      </c>
      <c r="BD117" s="27" t="s">
        <v>698</v>
      </c>
      <c r="BE117" s="27" t="s">
        <v>698</v>
      </c>
      <c r="BF117" s="27" t="s">
        <v>698</v>
      </c>
      <c r="BG117" s="27" t="s">
        <v>698</v>
      </c>
      <c r="BH117" s="27" t="s">
        <v>698</v>
      </c>
      <c r="BI117" s="27" t="s">
        <v>698</v>
      </c>
      <c r="BJ117" s="27" t="s">
        <v>698</v>
      </c>
      <c r="BK117" s="27" t="s">
        <v>698</v>
      </c>
      <c r="BL117" s="27" t="s">
        <v>698</v>
      </c>
      <c r="BM117" s="27" t="s">
        <v>698</v>
      </c>
      <c r="BN117" s="27" t="s">
        <v>698</v>
      </c>
      <c r="BO117" s="27" t="s">
        <v>698</v>
      </c>
      <c r="BP117" s="27" t="s">
        <v>698</v>
      </c>
      <c r="BQ117" s="27" t="s">
        <v>698</v>
      </c>
      <c r="BR117" s="27" t="s">
        <v>698</v>
      </c>
      <c r="BS117" s="27" t="s">
        <v>698</v>
      </c>
      <c r="BT117" s="27" t="s">
        <v>698</v>
      </c>
      <c r="BU117" s="27" t="s">
        <v>698</v>
      </c>
      <c r="BV117" s="27" t="s">
        <v>704</v>
      </c>
      <c r="BW117" s="27" t="s">
        <v>698</v>
      </c>
      <c r="BX117" s="27" t="s">
        <v>698</v>
      </c>
      <c r="BY117" s="27" t="s">
        <v>698</v>
      </c>
      <c r="BZ117" s="27" t="s">
        <v>698</v>
      </c>
      <c r="CA117" s="27" t="s">
        <v>698</v>
      </c>
      <c r="CB117" s="27" t="s">
        <v>698</v>
      </c>
      <c r="CC117" s="27" t="s">
        <v>698</v>
      </c>
      <c r="CD117" s="27" t="s">
        <v>698</v>
      </c>
      <c r="CE117" s="27" t="s">
        <v>698</v>
      </c>
      <c r="CF117" s="27" t="s">
        <v>698</v>
      </c>
      <c r="CG117" s="27" t="s">
        <v>698</v>
      </c>
      <c r="CH117" s="27" t="s">
        <v>698</v>
      </c>
      <c r="CI117" s="27" t="s">
        <v>698</v>
      </c>
      <c r="CJ117" s="27" t="s">
        <v>698</v>
      </c>
      <c r="CK117" s="27" t="s">
        <v>698</v>
      </c>
      <c r="CL117" s="27" t="s">
        <v>698</v>
      </c>
      <c r="CM117" s="27" t="s">
        <v>698</v>
      </c>
      <c r="CN117" s="27" t="s">
        <v>698</v>
      </c>
      <c r="CO117" s="27" t="s">
        <v>698</v>
      </c>
      <c r="CP117" s="27" t="s">
        <v>698</v>
      </c>
      <c r="CQ117" s="27" t="s">
        <v>698</v>
      </c>
      <c r="CR117" s="27" t="s">
        <v>698</v>
      </c>
      <c r="CS117" s="27" t="s">
        <v>698</v>
      </c>
      <c r="CT117" s="27" t="s">
        <v>698</v>
      </c>
      <c r="CU117" s="27" t="s">
        <v>698</v>
      </c>
      <c r="CV117" s="27" t="s">
        <v>698</v>
      </c>
      <c r="CW117" s="27" t="s">
        <v>698</v>
      </c>
      <c r="CX117" s="27" t="s">
        <v>698</v>
      </c>
      <c r="CY117" s="27" t="s">
        <v>698</v>
      </c>
      <c r="CZ117" s="27" t="s">
        <v>698</v>
      </c>
      <c r="DA117" s="27" t="s">
        <v>698</v>
      </c>
      <c r="DB117" s="27" t="s">
        <v>698</v>
      </c>
      <c r="DC117" s="27" t="s">
        <v>698</v>
      </c>
      <c r="DD117" s="27" t="s">
        <v>698</v>
      </c>
      <c r="DE117" s="27" t="s">
        <v>698</v>
      </c>
      <c r="DF117" s="27" t="s">
        <v>698</v>
      </c>
      <c r="DG117" s="27" t="s">
        <v>698</v>
      </c>
      <c r="DH117" s="27" t="s">
        <v>698</v>
      </c>
      <c r="DI117" s="27" t="s">
        <v>698</v>
      </c>
      <c r="DJ117" s="27" t="s">
        <v>698</v>
      </c>
      <c r="DK117" s="27" t="s">
        <v>698</v>
      </c>
      <c r="DL117" s="27" t="s">
        <v>698</v>
      </c>
      <c r="DM117" s="27" t="s">
        <v>698</v>
      </c>
      <c r="DN117" s="27" t="s">
        <v>698</v>
      </c>
      <c r="DO117" s="27" t="s">
        <v>698</v>
      </c>
      <c r="DP117" s="27" t="s">
        <v>698</v>
      </c>
      <c r="DQ117" s="27" t="s">
        <v>698</v>
      </c>
      <c r="DR117" s="27" t="s">
        <v>698</v>
      </c>
      <c r="DS117" s="27" t="s">
        <v>698</v>
      </c>
      <c r="DT117" s="27" t="s">
        <v>698</v>
      </c>
      <c r="DU117" s="27" t="s">
        <v>698</v>
      </c>
      <c r="DV117" s="27" t="s">
        <v>698</v>
      </c>
      <c r="DW117" s="27" t="s">
        <v>698</v>
      </c>
      <c r="DX117" s="27" t="s">
        <v>698</v>
      </c>
      <c r="DY117" s="27" t="s">
        <v>698</v>
      </c>
      <c r="DZ117" s="27" t="s">
        <v>698</v>
      </c>
      <c r="EA117" s="27" t="s">
        <v>698</v>
      </c>
      <c r="EB117" s="27" t="s">
        <v>698</v>
      </c>
      <c r="EC117" s="27" t="s">
        <v>698</v>
      </c>
      <c r="ED117" s="27" t="s">
        <v>698</v>
      </c>
      <c r="EE117" s="27" t="s">
        <v>698</v>
      </c>
      <c r="EF117" s="27" t="s">
        <v>698</v>
      </c>
      <c r="EG117" s="27" t="s">
        <v>698</v>
      </c>
      <c r="EH117" s="27" t="s">
        <v>698</v>
      </c>
      <c r="EI117" s="27" t="s">
        <v>698</v>
      </c>
      <c r="EJ117" s="27" t="s">
        <v>698</v>
      </c>
      <c r="EK117" s="27" t="s">
        <v>698</v>
      </c>
      <c r="EL117" s="27" t="s">
        <v>698</v>
      </c>
      <c r="EM117" s="27" t="s">
        <v>698</v>
      </c>
      <c r="EN117" s="27" t="s">
        <v>698</v>
      </c>
      <c r="EO117" s="27" t="s">
        <v>698</v>
      </c>
      <c r="EP117" s="27" t="s">
        <v>698</v>
      </c>
      <c r="EQ117" s="27" t="s">
        <v>698</v>
      </c>
      <c r="ER117" s="27" t="s">
        <v>698</v>
      </c>
      <c r="ES117" s="27" t="s">
        <v>698</v>
      </c>
      <c r="ET117" s="27" t="s">
        <v>698</v>
      </c>
      <c r="EU117" s="27" t="s">
        <v>698</v>
      </c>
      <c r="EV117" s="27" t="s">
        <v>698</v>
      </c>
      <c r="EW117" s="27" t="s">
        <v>4096</v>
      </c>
      <c r="EX117" s="27" t="s">
        <v>698</v>
      </c>
      <c r="EY117" s="27" t="s">
        <v>1176</v>
      </c>
      <c r="EZ117" s="27" t="s">
        <v>1517</v>
      </c>
      <c r="FA117" s="27" t="s">
        <v>4247</v>
      </c>
      <c r="FB117" s="27"/>
      <c r="FC117" s="27"/>
      <c r="FD117" s="27"/>
      <c r="FE117" s="27"/>
      <c r="FF117" s="27"/>
      <c r="FG117" s="27"/>
      <c r="FH117" s="27"/>
      <c r="FI117" s="27"/>
      <c r="FJ117" s="27"/>
    </row>
    <row r="118" spans="1:166" x14ac:dyDescent="0.25">
      <c r="A118" s="27"/>
      <c r="B118" s="27" t="s">
        <v>2599</v>
      </c>
      <c r="C118" s="27" t="str">
        <f t="shared" si="1"/>
        <v>IZ006006002000000000000000000000000000</v>
      </c>
      <c r="D118" s="23" t="s">
        <v>4088</v>
      </c>
      <c r="E118" s="23" t="s">
        <v>715</v>
      </c>
      <c r="F118" s="23" t="s">
        <v>715</v>
      </c>
      <c r="G118" s="23" t="s">
        <v>707</v>
      </c>
      <c r="H118" s="23" t="s">
        <v>697</v>
      </c>
      <c r="I118" s="23" t="s">
        <v>697</v>
      </c>
      <c r="J118" s="23" t="s">
        <v>697</v>
      </c>
      <c r="K118" s="23" t="s">
        <v>697</v>
      </c>
      <c r="L118" s="23" t="s">
        <v>697</v>
      </c>
      <c r="M118" s="23" t="s">
        <v>697</v>
      </c>
      <c r="N118" s="23" t="s">
        <v>697</v>
      </c>
      <c r="O118" s="23" t="s">
        <v>697</v>
      </c>
      <c r="P118" s="23" t="s">
        <v>697</v>
      </c>
      <c r="Q118" s="27">
        <v>0</v>
      </c>
      <c r="R118" s="27" t="s">
        <v>704</v>
      </c>
      <c r="S118" s="27" t="s">
        <v>698</v>
      </c>
      <c r="T118" s="27" t="s">
        <v>694</v>
      </c>
      <c r="U118" s="27" t="s">
        <v>922</v>
      </c>
      <c r="V118" s="27" t="s">
        <v>4210</v>
      </c>
      <c r="W118" s="27" t="s">
        <v>905</v>
      </c>
      <c r="X118" s="27"/>
      <c r="Y118" s="27"/>
      <c r="Z118" s="27" t="s">
        <v>996</v>
      </c>
      <c r="AA118" s="27"/>
      <c r="AB118" s="27"/>
      <c r="AC118" s="27"/>
      <c r="AD118" s="27"/>
      <c r="AE118" s="27"/>
      <c r="AF118" s="27"/>
      <c r="AG118" s="27"/>
      <c r="AH118" s="27"/>
      <c r="AI118" s="27" t="s">
        <v>4248</v>
      </c>
      <c r="AJ118" s="27" t="s">
        <v>698</v>
      </c>
      <c r="AK118" s="27" t="s">
        <v>698</v>
      </c>
      <c r="AL118" s="27" t="s">
        <v>698</v>
      </c>
      <c r="AM118" s="27" t="s">
        <v>698</v>
      </c>
      <c r="AN118" s="27" t="s">
        <v>698</v>
      </c>
      <c r="AO118" s="27" t="s">
        <v>698</v>
      </c>
      <c r="AP118" s="27" t="s">
        <v>698</v>
      </c>
      <c r="AQ118" s="27" t="s">
        <v>698</v>
      </c>
      <c r="AR118" s="27" t="s">
        <v>698</v>
      </c>
      <c r="AS118" s="27" t="s">
        <v>698</v>
      </c>
      <c r="AT118" s="27" t="s">
        <v>698</v>
      </c>
      <c r="AU118" s="27" t="s">
        <v>698</v>
      </c>
      <c r="AV118" s="27" t="s">
        <v>698</v>
      </c>
      <c r="AW118" s="27" t="s">
        <v>698</v>
      </c>
      <c r="AX118" s="27" t="s">
        <v>698</v>
      </c>
      <c r="AY118" s="27" t="s">
        <v>698</v>
      </c>
      <c r="AZ118" s="27" t="s">
        <v>698</v>
      </c>
      <c r="BA118" s="27" t="s">
        <v>698</v>
      </c>
      <c r="BB118" s="27" t="s">
        <v>698</v>
      </c>
      <c r="BC118" s="27" t="s">
        <v>698</v>
      </c>
      <c r="BD118" s="27" t="s">
        <v>698</v>
      </c>
      <c r="BE118" s="27" t="s">
        <v>698</v>
      </c>
      <c r="BF118" s="27" t="s">
        <v>698</v>
      </c>
      <c r="BG118" s="27" t="s">
        <v>698</v>
      </c>
      <c r="BH118" s="27" t="s">
        <v>698</v>
      </c>
      <c r="BI118" s="27" t="s">
        <v>698</v>
      </c>
      <c r="BJ118" s="27" t="s">
        <v>698</v>
      </c>
      <c r="BK118" s="27" t="s">
        <v>698</v>
      </c>
      <c r="BL118" s="27" t="s">
        <v>698</v>
      </c>
      <c r="BM118" s="27" t="s">
        <v>698</v>
      </c>
      <c r="BN118" s="27" t="s">
        <v>698</v>
      </c>
      <c r="BO118" s="27" t="s">
        <v>698</v>
      </c>
      <c r="BP118" s="27" t="s">
        <v>698</v>
      </c>
      <c r="BQ118" s="27" t="s">
        <v>698</v>
      </c>
      <c r="BR118" s="27" t="s">
        <v>698</v>
      </c>
      <c r="BS118" s="27" t="s">
        <v>698</v>
      </c>
      <c r="BT118" s="27" t="s">
        <v>698</v>
      </c>
      <c r="BU118" s="27" t="s">
        <v>698</v>
      </c>
      <c r="BV118" s="27" t="s">
        <v>704</v>
      </c>
      <c r="BW118" s="27" t="s">
        <v>698</v>
      </c>
      <c r="BX118" s="27" t="s">
        <v>698</v>
      </c>
      <c r="BY118" s="27" t="s">
        <v>698</v>
      </c>
      <c r="BZ118" s="27" t="s">
        <v>698</v>
      </c>
      <c r="CA118" s="27" t="s">
        <v>698</v>
      </c>
      <c r="CB118" s="27" t="s">
        <v>698</v>
      </c>
      <c r="CC118" s="27" t="s">
        <v>698</v>
      </c>
      <c r="CD118" s="27" t="s">
        <v>698</v>
      </c>
      <c r="CE118" s="27" t="s">
        <v>698</v>
      </c>
      <c r="CF118" s="27" t="s">
        <v>698</v>
      </c>
      <c r="CG118" s="27" t="s">
        <v>698</v>
      </c>
      <c r="CH118" s="27" t="s">
        <v>698</v>
      </c>
      <c r="CI118" s="27" t="s">
        <v>698</v>
      </c>
      <c r="CJ118" s="27" t="s">
        <v>698</v>
      </c>
      <c r="CK118" s="27" t="s">
        <v>698</v>
      </c>
      <c r="CL118" s="27" t="s">
        <v>698</v>
      </c>
      <c r="CM118" s="27" t="s">
        <v>698</v>
      </c>
      <c r="CN118" s="27" t="s">
        <v>698</v>
      </c>
      <c r="CO118" s="27" t="s">
        <v>698</v>
      </c>
      <c r="CP118" s="27" t="s">
        <v>698</v>
      </c>
      <c r="CQ118" s="27" t="s">
        <v>698</v>
      </c>
      <c r="CR118" s="27" t="s">
        <v>698</v>
      </c>
      <c r="CS118" s="27" t="s">
        <v>698</v>
      </c>
      <c r="CT118" s="27" t="s">
        <v>698</v>
      </c>
      <c r="CU118" s="27" t="s">
        <v>698</v>
      </c>
      <c r="CV118" s="27" t="s">
        <v>698</v>
      </c>
      <c r="CW118" s="27" t="s">
        <v>698</v>
      </c>
      <c r="CX118" s="27" t="s">
        <v>698</v>
      </c>
      <c r="CY118" s="27" t="s">
        <v>698</v>
      </c>
      <c r="CZ118" s="27" t="s">
        <v>698</v>
      </c>
      <c r="DA118" s="27" t="s">
        <v>698</v>
      </c>
      <c r="DB118" s="27" t="s">
        <v>698</v>
      </c>
      <c r="DC118" s="27" t="s">
        <v>698</v>
      </c>
      <c r="DD118" s="27" t="s">
        <v>698</v>
      </c>
      <c r="DE118" s="27" t="s">
        <v>698</v>
      </c>
      <c r="DF118" s="27" t="s">
        <v>698</v>
      </c>
      <c r="DG118" s="27" t="s">
        <v>698</v>
      </c>
      <c r="DH118" s="27" t="s">
        <v>698</v>
      </c>
      <c r="DI118" s="27" t="s">
        <v>698</v>
      </c>
      <c r="DJ118" s="27" t="s">
        <v>698</v>
      </c>
      <c r="DK118" s="27" t="s">
        <v>698</v>
      </c>
      <c r="DL118" s="27" t="s">
        <v>698</v>
      </c>
      <c r="DM118" s="27" t="s">
        <v>698</v>
      </c>
      <c r="DN118" s="27" t="s">
        <v>698</v>
      </c>
      <c r="DO118" s="27" t="s">
        <v>698</v>
      </c>
      <c r="DP118" s="27" t="s">
        <v>698</v>
      </c>
      <c r="DQ118" s="27" t="s">
        <v>698</v>
      </c>
      <c r="DR118" s="27" t="s">
        <v>698</v>
      </c>
      <c r="DS118" s="27" t="s">
        <v>698</v>
      </c>
      <c r="DT118" s="27" t="s">
        <v>698</v>
      </c>
      <c r="DU118" s="27" t="s">
        <v>698</v>
      </c>
      <c r="DV118" s="27" t="s">
        <v>698</v>
      </c>
      <c r="DW118" s="27" t="s">
        <v>698</v>
      </c>
      <c r="DX118" s="27" t="s">
        <v>698</v>
      </c>
      <c r="DY118" s="27" t="s">
        <v>698</v>
      </c>
      <c r="DZ118" s="27" t="s">
        <v>698</v>
      </c>
      <c r="EA118" s="27" t="s">
        <v>698</v>
      </c>
      <c r="EB118" s="27" t="s">
        <v>698</v>
      </c>
      <c r="EC118" s="27" t="s">
        <v>698</v>
      </c>
      <c r="ED118" s="27" t="s">
        <v>698</v>
      </c>
      <c r="EE118" s="27" t="s">
        <v>698</v>
      </c>
      <c r="EF118" s="27" t="s">
        <v>698</v>
      </c>
      <c r="EG118" s="27" t="s">
        <v>698</v>
      </c>
      <c r="EH118" s="27" t="s">
        <v>698</v>
      </c>
      <c r="EI118" s="27" t="s">
        <v>698</v>
      </c>
      <c r="EJ118" s="27" t="s">
        <v>698</v>
      </c>
      <c r="EK118" s="27" t="s">
        <v>698</v>
      </c>
      <c r="EL118" s="27" t="s">
        <v>698</v>
      </c>
      <c r="EM118" s="27" t="s">
        <v>698</v>
      </c>
      <c r="EN118" s="27" t="s">
        <v>698</v>
      </c>
      <c r="EO118" s="27" t="s">
        <v>698</v>
      </c>
      <c r="EP118" s="27" t="s">
        <v>698</v>
      </c>
      <c r="EQ118" s="27" t="s">
        <v>698</v>
      </c>
      <c r="ER118" s="27" t="s">
        <v>698</v>
      </c>
      <c r="ES118" s="27" t="s">
        <v>698</v>
      </c>
      <c r="ET118" s="27" t="s">
        <v>698</v>
      </c>
      <c r="EU118" s="27" t="s">
        <v>698</v>
      </c>
      <c r="EV118" s="27" t="s">
        <v>698</v>
      </c>
      <c r="EW118" s="27" t="s">
        <v>4096</v>
      </c>
      <c r="EX118" s="27" t="s">
        <v>698</v>
      </c>
      <c r="EY118" s="27" t="s">
        <v>1176</v>
      </c>
      <c r="EZ118" s="27" t="s">
        <v>1517</v>
      </c>
      <c r="FA118" s="27" t="s">
        <v>4247</v>
      </c>
      <c r="FB118" s="27"/>
      <c r="FC118" s="27"/>
      <c r="FD118" s="27"/>
      <c r="FE118" s="27"/>
      <c r="FF118" s="27"/>
      <c r="FG118" s="27"/>
      <c r="FH118" s="27"/>
      <c r="FI118" s="27"/>
      <c r="FJ118" s="27"/>
    </row>
    <row r="119" spans="1:166" x14ac:dyDescent="0.25">
      <c r="A119" s="27"/>
      <c r="B119" s="27" t="s">
        <v>694</v>
      </c>
      <c r="C119" s="27" t="str">
        <f t="shared" si="1"/>
        <v>IZ006007000000000000000000000000000000</v>
      </c>
      <c r="D119" s="23" t="s">
        <v>4088</v>
      </c>
      <c r="E119" s="23" t="s">
        <v>715</v>
      </c>
      <c r="F119" s="23" t="s">
        <v>718</v>
      </c>
      <c r="G119" s="23" t="s">
        <v>697</v>
      </c>
      <c r="H119" s="23" t="s">
        <v>697</v>
      </c>
      <c r="I119" s="23" t="s">
        <v>697</v>
      </c>
      <c r="J119" s="23" t="s">
        <v>697</v>
      </c>
      <c r="K119" s="23" t="s">
        <v>697</v>
      </c>
      <c r="L119" s="23" t="s">
        <v>697</v>
      </c>
      <c r="M119" s="23" t="s">
        <v>697</v>
      </c>
      <c r="N119" s="23" t="s">
        <v>697</v>
      </c>
      <c r="O119" s="23" t="s">
        <v>697</v>
      </c>
      <c r="P119" s="23" t="s">
        <v>697</v>
      </c>
      <c r="Q119" s="27">
        <v>0</v>
      </c>
      <c r="R119" s="27" t="s">
        <v>698</v>
      </c>
      <c r="S119" s="27" t="s">
        <v>698</v>
      </c>
      <c r="T119" s="27" t="s">
        <v>694</v>
      </c>
      <c r="U119" s="27" t="s">
        <v>922</v>
      </c>
      <c r="V119" s="27" t="s">
        <v>4210</v>
      </c>
      <c r="W119" s="27" t="s">
        <v>905</v>
      </c>
      <c r="X119" s="27"/>
      <c r="Y119" s="27" t="s">
        <v>4249</v>
      </c>
      <c r="Z119" s="27"/>
      <c r="AA119" s="27"/>
      <c r="AB119" s="27"/>
      <c r="AC119" s="27"/>
      <c r="AD119" s="27"/>
      <c r="AE119" s="27"/>
      <c r="AF119" s="27"/>
      <c r="AG119" s="27"/>
      <c r="AH119" s="27"/>
      <c r="AI119" s="27" t="s">
        <v>4250</v>
      </c>
      <c r="AJ119" s="27" t="s">
        <v>694</v>
      </c>
      <c r="AK119" s="27" t="s">
        <v>694</v>
      </c>
      <c r="AL119" s="27" t="s">
        <v>694</v>
      </c>
      <c r="AM119" s="27" t="s">
        <v>694</v>
      </c>
      <c r="AN119" s="27" t="s">
        <v>694</v>
      </c>
      <c r="AO119" s="27" t="s">
        <v>694</v>
      </c>
      <c r="AP119" s="27" t="s">
        <v>694</v>
      </c>
      <c r="AQ119" s="27" t="s">
        <v>694</v>
      </c>
      <c r="AR119" s="27" t="s">
        <v>694</v>
      </c>
      <c r="AS119" s="27" t="s">
        <v>694</v>
      </c>
      <c r="AT119" s="27" t="s">
        <v>694</v>
      </c>
      <c r="AU119" s="27" t="s">
        <v>694</v>
      </c>
      <c r="AV119" s="27" t="s">
        <v>694</v>
      </c>
      <c r="AW119" s="27" t="s">
        <v>694</v>
      </c>
      <c r="AX119" s="27" t="s">
        <v>694</v>
      </c>
      <c r="AY119" s="27" t="s">
        <v>694</v>
      </c>
      <c r="AZ119" s="27" t="s">
        <v>694</v>
      </c>
      <c r="BA119" s="27" t="s">
        <v>694</v>
      </c>
      <c r="BB119" s="27" t="s">
        <v>694</v>
      </c>
      <c r="BC119" s="27" t="s">
        <v>694</v>
      </c>
      <c r="BD119" s="27" t="s">
        <v>694</v>
      </c>
      <c r="BE119" s="27" t="s">
        <v>694</v>
      </c>
      <c r="BF119" s="27" t="s">
        <v>694</v>
      </c>
      <c r="BG119" s="27" t="s">
        <v>694</v>
      </c>
      <c r="BH119" s="27" t="s">
        <v>694</v>
      </c>
      <c r="BI119" s="27" t="s">
        <v>694</v>
      </c>
      <c r="BJ119" s="27" t="s">
        <v>694</v>
      </c>
      <c r="BK119" s="27" t="s">
        <v>694</v>
      </c>
      <c r="BL119" s="27" t="s">
        <v>694</v>
      </c>
      <c r="BM119" s="27" t="s">
        <v>694</v>
      </c>
      <c r="BN119" s="27" t="s">
        <v>694</v>
      </c>
      <c r="BO119" s="27" t="s">
        <v>694</v>
      </c>
      <c r="BP119" s="27" t="s">
        <v>694</v>
      </c>
      <c r="BQ119" s="27" t="s">
        <v>694</v>
      </c>
      <c r="BR119" s="27" t="s">
        <v>694</v>
      </c>
      <c r="BS119" s="27" t="s">
        <v>694</v>
      </c>
      <c r="BT119" s="27" t="s">
        <v>694</v>
      </c>
      <c r="BU119" s="27" t="s">
        <v>694</v>
      </c>
      <c r="BV119" s="27" t="s">
        <v>694</v>
      </c>
      <c r="BW119" s="27" t="s">
        <v>694</v>
      </c>
      <c r="BX119" s="27" t="s">
        <v>694</v>
      </c>
      <c r="BY119" s="27" t="s">
        <v>694</v>
      </c>
      <c r="BZ119" s="27" t="s">
        <v>694</v>
      </c>
      <c r="CA119" s="27" t="s">
        <v>694</v>
      </c>
      <c r="CB119" s="27" t="s">
        <v>694</v>
      </c>
      <c r="CC119" s="27" t="s">
        <v>694</v>
      </c>
      <c r="CD119" s="27" t="s">
        <v>694</v>
      </c>
      <c r="CE119" s="27" t="s">
        <v>694</v>
      </c>
      <c r="CF119" s="27" t="s">
        <v>694</v>
      </c>
      <c r="CG119" s="27" t="s">
        <v>694</v>
      </c>
      <c r="CH119" s="27" t="s">
        <v>694</v>
      </c>
      <c r="CI119" s="27" t="s">
        <v>694</v>
      </c>
      <c r="CJ119" s="27" t="s">
        <v>694</v>
      </c>
      <c r="CK119" s="27" t="s">
        <v>694</v>
      </c>
      <c r="CL119" s="27" t="s">
        <v>694</v>
      </c>
      <c r="CM119" s="27" t="s">
        <v>694</v>
      </c>
      <c r="CN119" s="27" t="s">
        <v>694</v>
      </c>
      <c r="CO119" s="27" t="s">
        <v>694</v>
      </c>
      <c r="CP119" s="27" t="s">
        <v>694</v>
      </c>
      <c r="CQ119" s="27" t="s">
        <v>694</v>
      </c>
      <c r="CR119" s="27" t="s">
        <v>694</v>
      </c>
      <c r="CS119" s="27" t="s">
        <v>694</v>
      </c>
      <c r="CT119" s="27" t="s">
        <v>694</v>
      </c>
      <c r="CU119" s="27" t="s">
        <v>694</v>
      </c>
      <c r="CV119" s="27" t="s">
        <v>694</v>
      </c>
      <c r="CW119" s="27" t="s">
        <v>694</v>
      </c>
      <c r="CX119" s="27" t="s">
        <v>694</v>
      </c>
      <c r="CY119" s="27" t="s">
        <v>694</v>
      </c>
      <c r="CZ119" s="27" t="s">
        <v>694</v>
      </c>
      <c r="DA119" s="27" t="s">
        <v>694</v>
      </c>
      <c r="DB119" s="27" t="s">
        <v>694</v>
      </c>
      <c r="DC119" s="27" t="s">
        <v>694</v>
      </c>
      <c r="DD119" s="27" t="s">
        <v>694</v>
      </c>
      <c r="DE119" s="27" t="s">
        <v>694</v>
      </c>
      <c r="DF119" s="27" t="s">
        <v>694</v>
      </c>
      <c r="DG119" s="27" t="s">
        <v>694</v>
      </c>
      <c r="DH119" s="27" t="s">
        <v>694</v>
      </c>
      <c r="DI119" s="27" t="s">
        <v>694</v>
      </c>
      <c r="DJ119" s="27" t="s">
        <v>694</v>
      </c>
      <c r="DK119" s="27" t="s">
        <v>694</v>
      </c>
      <c r="DL119" s="27" t="s">
        <v>694</v>
      </c>
      <c r="DM119" s="27" t="s">
        <v>694</v>
      </c>
      <c r="DN119" s="27" t="s">
        <v>694</v>
      </c>
      <c r="DO119" s="27" t="s">
        <v>694</v>
      </c>
      <c r="DP119" s="27" t="s">
        <v>694</v>
      </c>
      <c r="DQ119" s="27" t="s">
        <v>694</v>
      </c>
      <c r="DR119" s="27" t="s">
        <v>694</v>
      </c>
      <c r="DS119" s="27" t="s">
        <v>694</v>
      </c>
      <c r="DT119" s="27" t="s">
        <v>694</v>
      </c>
      <c r="DU119" s="27" t="s">
        <v>694</v>
      </c>
      <c r="DV119" s="27" t="s">
        <v>694</v>
      </c>
      <c r="DW119" s="27" t="s">
        <v>694</v>
      </c>
      <c r="DX119" s="27" t="s">
        <v>694</v>
      </c>
      <c r="DY119" s="27" t="s">
        <v>694</v>
      </c>
      <c r="DZ119" s="27" t="s">
        <v>694</v>
      </c>
      <c r="EA119" s="27" t="s">
        <v>694</v>
      </c>
      <c r="EB119" s="27" t="s">
        <v>694</v>
      </c>
      <c r="EC119" s="27" t="s">
        <v>694</v>
      </c>
      <c r="ED119" s="27" t="s">
        <v>694</v>
      </c>
      <c r="EE119" s="27" t="s">
        <v>694</v>
      </c>
      <c r="EF119" s="27" t="s">
        <v>694</v>
      </c>
      <c r="EG119" s="27" t="s">
        <v>694</v>
      </c>
      <c r="EH119" s="27" t="s">
        <v>694</v>
      </c>
      <c r="EI119" s="27" t="s">
        <v>694</v>
      </c>
      <c r="EJ119" s="27" t="s">
        <v>694</v>
      </c>
      <c r="EK119" s="27" t="s">
        <v>694</v>
      </c>
      <c r="EL119" s="27" t="s">
        <v>694</v>
      </c>
      <c r="EM119" s="27" t="s">
        <v>694</v>
      </c>
      <c r="EN119" s="27" t="s">
        <v>694</v>
      </c>
      <c r="EO119" s="27" t="s">
        <v>694</v>
      </c>
      <c r="EP119" s="27" t="s">
        <v>694</v>
      </c>
      <c r="EQ119" s="27" t="s">
        <v>694</v>
      </c>
      <c r="ER119" s="27" t="s">
        <v>694</v>
      </c>
      <c r="ES119" s="27" t="s">
        <v>694</v>
      </c>
      <c r="ET119" s="27" t="s">
        <v>694</v>
      </c>
      <c r="EU119" s="27" t="s">
        <v>694</v>
      </c>
      <c r="EV119" s="27" t="s">
        <v>694</v>
      </c>
      <c r="EW119" s="27" t="s">
        <v>698</v>
      </c>
      <c r="EX119" s="27" t="s">
        <v>698</v>
      </c>
      <c r="EY119" s="27" t="s">
        <v>698</v>
      </c>
      <c r="EZ119" s="27" t="s">
        <v>698</v>
      </c>
      <c r="FA119" s="27" t="s">
        <v>694</v>
      </c>
      <c r="FB119" s="27"/>
      <c r="FC119" s="27"/>
      <c r="FD119" s="27"/>
      <c r="FE119" s="27"/>
      <c r="FF119" s="27"/>
      <c r="FG119" s="27"/>
      <c r="FH119" s="27"/>
      <c r="FI119" s="27"/>
      <c r="FJ119" s="27"/>
    </row>
    <row r="120" spans="1:166" x14ac:dyDescent="0.25">
      <c r="A120" s="27"/>
      <c r="B120" s="27" t="s">
        <v>2599</v>
      </c>
      <c r="C120" s="27" t="str">
        <f t="shared" si="1"/>
        <v>IZ006007001000000000000000000000000000</v>
      </c>
      <c r="D120" s="23" t="s">
        <v>4088</v>
      </c>
      <c r="E120" s="23" t="s">
        <v>715</v>
      </c>
      <c r="F120" s="23" t="s">
        <v>718</v>
      </c>
      <c r="G120" s="23" t="s">
        <v>702</v>
      </c>
      <c r="H120" s="23" t="s">
        <v>697</v>
      </c>
      <c r="I120" s="23" t="s">
        <v>697</v>
      </c>
      <c r="J120" s="23" t="s">
        <v>697</v>
      </c>
      <c r="K120" s="23" t="s">
        <v>697</v>
      </c>
      <c r="L120" s="23" t="s">
        <v>697</v>
      </c>
      <c r="M120" s="23" t="s">
        <v>697</v>
      </c>
      <c r="N120" s="23" t="s">
        <v>697</v>
      </c>
      <c r="O120" s="23" t="s">
        <v>697</v>
      </c>
      <c r="P120" s="23" t="s">
        <v>697</v>
      </c>
      <c r="Q120" s="27">
        <v>0</v>
      </c>
      <c r="R120" s="27" t="s">
        <v>704</v>
      </c>
      <c r="S120" s="27" t="s">
        <v>698</v>
      </c>
      <c r="T120" s="27" t="s">
        <v>694</v>
      </c>
      <c r="U120" s="27" t="s">
        <v>922</v>
      </c>
      <c r="V120" s="27" t="s">
        <v>4210</v>
      </c>
      <c r="W120" s="27" t="s">
        <v>905</v>
      </c>
      <c r="X120" s="27"/>
      <c r="Y120" s="27"/>
      <c r="Z120" s="27" t="s">
        <v>749</v>
      </c>
      <c r="AA120" s="27"/>
      <c r="AB120" s="27"/>
      <c r="AC120" s="27"/>
      <c r="AD120" s="27"/>
      <c r="AE120" s="27"/>
      <c r="AF120" s="27"/>
      <c r="AG120" s="27"/>
      <c r="AH120" s="27"/>
      <c r="AI120" s="27" t="s">
        <v>4251</v>
      </c>
      <c r="AJ120" s="27" t="s">
        <v>698</v>
      </c>
      <c r="AK120" s="27" t="s">
        <v>698</v>
      </c>
      <c r="AL120" s="27" t="s">
        <v>698</v>
      </c>
      <c r="AM120" s="27" t="s">
        <v>698</v>
      </c>
      <c r="AN120" s="27" t="s">
        <v>698</v>
      </c>
      <c r="AO120" s="27" t="s">
        <v>698</v>
      </c>
      <c r="AP120" s="27" t="s">
        <v>698</v>
      </c>
      <c r="AQ120" s="27" t="s">
        <v>698</v>
      </c>
      <c r="AR120" s="27" t="s">
        <v>698</v>
      </c>
      <c r="AS120" s="27" t="s">
        <v>698</v>
      </c>
      <c r="AT120" s="27" t="s">
        <v>698</v>
      </c>
      <c r="AU120" s="27" t="s">
        <v>698</v>
      </c>
      <c r="AV120" s="27" t="s">
        <v>698</v>
      </c>
      <c r="AW120" s="27" t="s">
        <v>698</v>
      </c>
      <c r="AX120" s="27" t="s">
        <v>698</v>
      </c>
      <c r="AY120" s="27" t="s">
        <v>698</v>
      </c>
      <c r="AZ120" s="27" t="s">
        <v>698</v>
      </c>
      <c r="BA120" s="27" t="s">
        <v>698</v>
      </c>
      <c r="BB120" s="27" t="s">
        <v>698</v>
      </c>
      <c r="BC120" s="27" t="s">
        <v>698</v>
      </c>
      <c r="BD120" s="27" t="s">
        <v>698</v>
      </c>
      <c r="BE120" s="27" t="s">
        <v>698</v>
      </c>
      <c r="BF120" s="27" t="s">
        <v>698</v>
      </c>
      <c r="BG120" s="27" t="s">
        <v>698</v>
      </c>
      <c r="BH120" s="27" t="s">
        <v>698</v>
      </c>
      <c r="BI120" s="27" t="s">
        <v>698</v>
      </c>
      <c r="BJ120" s="27" t="s">
        <v>698</v>
      </c>
      <c r="BK120" s="27" t="s">
        <v>698</v>
      </c>
      <c r="BL120" s="27" t="s">
        <v>698</v>
      </c>
      <c r="BM120" s="27" t="s">
        <v>698</v>
      </c>
      <c r="BN120" s="27" t="s">
        <v>698</v>
      </c>
      <c r="BO120" s="27" t="s">
        <v>698</v>
      </c>
      <c r="BP120" s="27" t="s">
        <v>698</v>
      </c>
      <c r="BQ120" s="27" t="s">
        <v>698</v>
      </c>
      <c r="BR120" s="27" t="s">
        <v>698</v>
      </c>
      <c r="BS120" s="27" t="s">
        <v>698</v>
      </c>
      <c r="BT120" s="27" t="s">
        <v>698</v>
      </c>
      <c r="BU120" s="27" t="s">
        <v>698</v>
      </c>
      <c r="BV120" s="27" t="s">
        <v>704</v>
      </c>
      <c r="BW120" s="27" t="s">
        <v>698</v>
      </c>
      <c r="BX120" s="27" t="s">
        <v>698</v>
      </c>
      <c r="BY120" s="27" t="s">
        <v>698</v>
      </c>
      <c r="BZ120" s="27" t="s">
        <v>698</v>
      </c>
      <c r="CA120" s="27" t="s">
        <v>698</v>
      </c>
      <c r="CB120" s="27" t="s">
        <v>698</v>
      </c>
      <c r="CC120" s="27" t="s">
        <v>698</v>
      </c>
      <c r="CD120" s="27" t="s">
        <v>698</v>
      </c>
      <c r="CE120" s="27" t="s">
        <v>698</v>
      </c>
      <c r="CF120" s="27" t="s">
        <v>698</v>
      </c>
      <c r="CG120" s="27" t="s">
        <v>698</v>
      </c>
      <c r="CH120" s="27" t="s">
        <v>698</v>
      </c>
      <c r="CI120" s="27" t="s">
        <v>698</v>
      </c>
      <c r="CJ120" s="27" t="s">
        <v>698</v>
      </c>
      <c r="CK120" s="27" t="s">
        <v>698</v>
      </c>
      <c r="CL120" s="27" t="s">
        <v>698</v>
      </c>
      <c r="CM120" s="27" t="s">
        <v>698</v>
      </c>
      <c r="CN120" s="27" t="s">
        <v>698</v>
      </c>
      <c r="CO120" s="27" t="s">
        <v>698</v>
      </c>
      <c r="CP120" s="27" t="s">
        <v>698</v>
      </c>
      <c r="CQ120" s="27" t="s">
        <v>698</v>
      </c>
      <c r="CR120" s="27" t="s">
        <v>698</v>
      </c>
      <c r="CS120" s="27" t="s">
        <v>698</v>
      </c>
      <c r="CT120" s="27" t="s">
        <v>698</v>
      </c>
      <c r="CU120" s="27" t="s">
        <v>698</v>
      </c>
      <c r="CV120" s="27" t="s">
        <v>698</v>
      </c>
      <c r="CW120" s="27" t="s">
        <v>698</v>
      </c>
      <c r="CX120" s="27" t="s">
        <v>698</v>
      </c>
      <c r="CY120" s="27" t="s">
        <v>698</v>
      </c>
      <c r="CZ120" s="27" t="s">
        <v>698</v>
      </c>
      <c r="DA120" s="27" t="s">
        <v>698</v>
      </c>
      <c r="DB120" s="27" t="s">
        <v>698</v>
      </c>
      <c r="DC120" s="27" t="s">
        <v>698</v>
      </c>
      <c r="DD120" s="27" t="s">
        <v>698</v>
      </c>
      <c r="DE120" s="27" t="s">
        <v>698</v>
      </c>
      <c r="DF120" s="27" t="s">
        <v>698</v>
      </c>
      <c r="DG120" s="27" t="s">
        <v>698</v>
      </c>
      <c r="DH120" s="27" t="s">
        <v>698</v>
      </c>
      <c r="DI120" s="27" t="s">
        <v>698</v>
      </c>
      <c r="DJ120" s="27" t="s">
        <v>698</v>
      </c>
      <c r="DK120" s="27" t="s">
        <v>698</v>
      </c>
      <c r="DL120" s="27" t="s">
        <v>698</v>
      </c>
      <c r="DM120" s="27" t="s">
        <v>698</v>
      </c>
      <c r="DN120" s="27" t="s">
        <v>698</v>
      </c>
      <c r="DO120" s="27" t="s">
        <v>698</v>
      </c>
      <c r="DP120" s="27" t="s">
        <v>698</v>
      </c>
      <c r="DQ120" s="27" t="s">
        <v>698</v>
      </c>
      <c r="DR120" s="27" t="s">
        <v>698</v>
      </c>
      <c r="DS120" s="27" t="s">
        <v>698</v>
      </c>
      <c r="DT120" s="27" t="s">
        <v>698</v>
      </c>
      <c r="DU120" s="27" t="s">
        <v>698</v>
      </c>
      <c r="DV120" s="27" t="s">
        <v>698</v>
      </c>
      <c r="DW120" s="27" t="s">
        <v>698</v>
      </c>
      <c r="DX120" s="27" t="s">
        <v>698</v>
      </c>
      <c r="DY120" s="27" t="s">
        <v>698</v>
      </c>
      <c r="DZ120" s="27" t="s">
        <v>698</v>
      </c>
      <c r="EA120" s="27" t="s">
        <v>698</v>
      </c>
      <c r="EB120" s="27" t="s">
        <v>698</v>
      </c>
      <c r="EC120" s="27" t="s">
        <v>698</v>
      </c>
      <c r="ED120" s="27" t="s">
        <v>698</v>
      </c>
      <c r="EE120" s="27" t="s">
        <v>698</v>
      </c>
      <c r="EF120" s="27" t="s">
        <v>698</v>
      </c>
      <c r="EG120" s="27" t="s">
        <v>698</v>
      </c>
      <c r="EH120" s="27" t="s">
        <v>698</v>
      </c>
      <c r="EI120" s="27" t="s">
        <v>698</v>
      </c>
      <c r="EJ120" s="27" t="s">
        <v>698</v>
      </c>
      <c r="EK120" s="27" t="s">
        <v>698</v>
      </c>
      <c r="EL120" s="27" t="s">
        <v>698</v>
      </c>
      <c r="EM120" s="27" t="s">
        <v>698</v>
      </c>
      <c r="EN120" s="27" t="s">
        <v>698</v>
      </c>
      <c r="EO120" s="27" t="s">
        <v>698</v>
      </c>
      <c r="EP120" s="27" t="s">
        <v>698</v>
      </c>
      <c r="EQ120" s="27" t="s">
        <v>698</v>
      </c>
      <c r="ER120" s="27" t="s">
        <v>698</v>
      </c>
      <c r="ES120" s="27" t="s">
        <v>698</v>
      </c>
      <c r="ET120" s="27" t="s">
        <v>698</v>
      </c>
      <c r="EU120" s="27" t="s">
        <v>698</v>
      </c>
      <c r="EV120" s="27" t="s">
        <v>698</v>
      </c>
      <c r="EW120" s="27" t="s">
        <v>4096</v>
      </c>
      <c r="EX120" s="27" t="s">
        <v>698</v>
      </c>
      <c r="EY120" s="27" t="s">
        <v>1176</v>
      </c>
      <c r="EZ120" s="27" t="s">
        <v>1517</v>
      </c>
      <c r="FA120" s="27" t="s">
        <v>4247</v>
      </c>
      <c r="FB120" s="27"/>
      <c r="FC120" s="27"/>
      <c r="FD120" s="27"/>
      <c r="FE120" s="27"/>
      <c r="FF120" s="27"/>
      <c r="FG120" s="27"/>
      <c r="FH120" s="27"/>
      <c r="FI120" s="27"/>
      <c r="FJ120" s="27"/>
    </row>
    <row r="121" spans="1:166" x14ac:dyDescent="0.25">
      <c r="A121" s="27"/>
      <c r="B121" s="27" t="s">
        <v>2599</v>
      </c>
      <c r="C121" s="27" t="str">
        <f t="shared" si="1"/>
        <v>IZ006007002000000000000000000000000000</v>
      </c>
      <c r="D121" s="23" t="s">
        <v>4088</v>
      </c>
      <c r="E121" s="23" t="s">
        <v>715</v>
      </c>
      <c r="F121" s="23" t="s">
        <v>718</v>
      </c>
      <c r="G121" s="23" t="s">
        <v>707</v>
      </c>
      <c r="H121" s="23" t="s">
        <v>697</v>
      </c>
      <c r="I121" s="23" t="s">
        <v>697</v>
      </c>
      <c r="J121" s="23" t="s">
        <v>697</v>
      </c>
      <c r="K121" s="23" t="s">
        <v>697</v>
      </c>
      <c r="L121" s="23" t="s">
        <v>697</v>
      </c>
      <c r="M121" s="23" t="s">
        <v>697</v>
      </c>
      <c r="N121" s="23" t="s">
        <v>697</v>
      </c>
      <c r="O121" s="23" t="s">
        <v>697</v>
      </c>
      <c r="P121" s="23" t="s">
        <v>697</v>
      </c>
      <c r="Q121" s="27">
        <v>0</v>
      </c>
      <c r="R121" s="27" t="s">
        <v>704</v>
      </c>
      <c r="S121" s="27" t="s">
        <v>698</v>
      </c>
      <c r="T121" s="27" t="s">
        <v>694</v>
      </c>
      <c r="U121" s="27" t="s">
        <v>922</v>
      </c>
      <c r="V121" s="27" t="s">
        <v>4252</v>
      </c>
      <c r="W121" s="27" t="s">
        <v>905</v>
      </c>
      <c r="X121" s="27"/>
      <c r="Y121" s="27"/>
      <c r="Z121" s="27" t="s">
        <v>4245</v>
      </c>
      <c r="AA121" s="27"/>
      <c r="AB121" s="27"/>
      <c r="AC121" s="27"/>
      <c r="AD121" s="27"/>
      <c r="AE121" s="27"/>
      <c r="AF121" s="27"/>
      <c r="AG121" s="27"/>
      <c r="AH121" s="27"/>
      <c r="AI121" s="44" t="s">
        <v>4253</v>
      </c>
      <c r="AJ121" s="27" t="s">
        <v>698</v>
      </c>
      <c r="AK121" s="27" t="s">
        <v>698</v>
      </c>
      <c r="AL121" s="27" t="s">
        <v>698</v>
      </c>
      <c r="AM121" s="27" t="s">
        <v>698</v>
      </c>
      <c r="AN121" s="27" t="s">
        <v>698</v>
      </c>
      <c r="AO121" s="27" t="s">
        <v>698</v>
      </c>
      <c r="AP121" s="27" t="s">
        <v>698</v>
      </c>
      <c r="AQ121" s="27" t="s">
        <v>698</v>
      </c>
      <c r="AR121" s="27" t="s">
        <v>698</v>
      </c>
      <c r="AS121" s="27" t="s">
        <v>698</v>
      </c>
      <c r="AT121" s="27" t="s">
        <v>698</v>
      </c>
      <c r="AU121" s="27" t="s">
        <v>698</v>
      </c>
      <c r="AV121" s="27" t="s">
        <v>698</v>
      </c>
      <c r="AW121" s="27" t="s">
        <v>698</v>
      </c>
      <c r="AX121" s="27" t="s">
        <v>698</v>
      </c>
      <c r="AY121" s="27" t="s">
        <v>698</v>
      </c>
      <c r="AZ121" s="27" t="s">
        <v>698</v>
      </c>
      <c r="BA121" s="27" t="s">
        <v>698</v>
      </c>
      <c r="BB121" s="27" t="s">
        <v>698</v>
      </c>
      <c r="BC121" s="27" t="s">
        <v>698</v>
      </c>
      <c r="BD121" s="27" t="s">
        <v>698</v>
      </c>
      <c r="BE121" s="27" t="s">
        <v>698</v>
      </c>
      <c r="BF121" s="27" t="s">
        <v>698</v>
      </c>
      <c r="BG121" s="27" t="s">
        <v>698</v>
      </c>
      <c r="BH121" s="27" t="s">
        <v>698</v>
      </c>
      <c r="BI121" s="27" t="s">
        <v>698</v>
      </c>
      <c r="BJ121" s="27" t="s">
        <v>698</v>
      </c>
      <c r="BK121" s="27" t="s">
        <v>698</v>
      </c>
      <c r="BL121" s="27" t="s">
        <v>698</v>
      </c>
      <c r="BM121" s="27" t="s">
        <v>698</v>
      </c>
      <c r="BN121" s="27" t="s">
        <v>698</v>
      </c>
      <c r="BO121" s="27" t="s">
        <v>698</v>
      </c>
      <c r="BP121" s="27" t="s">
        <v>698</v>
      </c>
      <c r="BQ121" s="27" t="s">
        <v>698</v>
      </c>
      <c r="BR121" s="27" t="s">
        <v>698</v>
      </c>
      <c r="BS121" s="27" t="s">
        <v>698</v>
      </c>
      <c r="BT121" s="27" t="s">
        <v>698</v>
      </c>
      <c r="BU121" s="27" t="s">
        <v>698</v>
      </c>
      <c r="BV121" s="27" t="s">
        <v>704</v>
      </c>
      <c r="BW121" s="27" t="s">
        <v>698</v>
      </c>
      <c r="BX121" s="27" t="s">
        <v>698</v>
      </c>
      <c r="BY121" s="27" t="s">
        <v>698</v>
      </c>
      <c r="BZ121" s="27" t="s">
        <v>698</v>
      </c>
      <c r="CA121" s="27" t="s">
        <v>698</v>
      </c>
      <c r="CB121" s="27" t="s">
        <v>698</v>
      </c>
      <c r="CC121" s="27" t="s">
        <v>698</v>
      </c>
      <c r="CD121" s="27" t="s">
        <v>698</v>
      </c>
      <c r="CE121" s="27" t="s">
        <v>698</v>
      </c>
      <c r="CF121" s="27" t="s">
        <v>698</v>
      </c>
      <c r="CG121" s="27" t="s">
        <v>698</v>
      </c>
      <c r="CH121" s="27" t="s">
        <v>698</v>
      </c>
      <c r="CI121" s="27" t="s">
        <v>698</v>
      </c>
      <c r="CJ121" s="27" t="s">
        <v>698</v>
      </c>
      <c r="CK121" s="27" t="s">
        <v>698</v>
      </c>
      <c r="CL121" s="27" t="s">
        <v>698</v>
      </c>
      <c r="CM121" s="27" t="s">
        <v>698</v>
      </c>
      <c r="CN121" s="27" t="s">
        <v>698</v>
      </c>
      <c r="CO121" s="27" t="s">
        <v>698</v>
      </c>
      <c r="CP121" s="27" t="s">
        <v>698</v>
      </c>
      <c r="CQ121" s="27" t="s">
        <v>698</v>
      </c>
      <c r="CR121" s="27" t="s">
        <v>698</v>
      </c>
      <c r="CS121" s="27" t="s">
        <v>698</v>
      </c>
      <c r="CT121" s="27" t="s">
        <v>698</v>
      </c>
      <c r="CU121" s="27" t="s">
        <v>698</v>
      </c>
      <c r="CV121" s="27" t="s">
        <v>698</v>
      </c>
      <c r="CW121" s="27" t="s">
        <v>698</v>
      </c>
      <c r="CX121" s="27" t="s">
        <v>698</v>
      </c>
      <c r="CY121" s="27" t="s">
        <v>698</v>
      </c>
      <c r="CZ121" s="27" t="s">
        <v>698</v>
      </c>
      <c r="DA121" s="27" t="s">
        <v>698</v>
      </c>
      <c r="DB121" s="27" t="s">
        <v>698</v>
      </c>
      <c r="DC121" s="27" t="s">
        <v>698</v>
      </c>
      <c r="DD121" s="27" t="s">
        <v>698</v>
      </c>
      <c r="DE121" s="27" t="s">
        <v>698</v>
      </c>
      <c r="DF121" s="27" t="s">
        <v>698</v>
      </c>
      <c r="DG121" s="27" t="s">
        <v>698</v>
      </c>
      <c r="DH121" s="27" t="s">
        <v>698</v>
      </c>
      <c r="DI121" s="27" t="s">
        <v>698</v>
      </c>
      <c r="DJ121" s="27" t="s">
        <v>698</v>
      </c>
      <c r="DK121" s="27" t="s">
        <v>698</v>
      </c>
      <c r="DL121" s="27" t="s">
        <v>698</v>
      </c>
      <c r="DM121" s="27" t="s">
        <v>698</v>
      </c>
      <c r="DN121" s="27" t="s">
        <v>698</v>
      </c>
      <c r="DO121" s="27" t="s">
        <v>698</v>
      </c>
      <c r="DP121" s="27" t="s">
        <v>698</v>
      </c>
      <c r="DQ121" s="27" t="s">
        <v>698</v>
      </c>
      <c r="DR121" s="27" t="s">
        <v>698</v>
      </c>
      <c r="DS121" s="27" t="s">
        <v>698</v>
      </c>
      <c r="DT121" s="27" t="s">
        <v>698</v>
      </c>
      <c r="DU121" s="27" t="s">
        <v>698</v>
      </c>
      <c r="DV121" s="27" t="s">
        <v>698</v>
      </c>
      <c r="DW121" s="27" t="s">
        <v>698</v>
      </c>
      <c r="DX121" s="27" t="s">
        <v>698</v>
      </c>
      <c r="DY121" s="27" t="s">
        <v>698</v>
      </c>
      <c r="DZ121" s="27" t="s">
        <v>698</v>
      </c>
      <c r="EA121" s="27" t="s">
        <v>698</v>
      </c>
      <c r="EB121" s="27" t="s">
        <v>698</v>
      </c>
      <c r="EC121" s="27" t="s">
        <v>698</v>
      </c>
      <c r="ED121" s="27" t="s">
        <v>698</v>
      </c>
      <c r="EE121" s="27" t="s">
        <v>698</v>
      </c>
      <c r="EF121" s="27" t="s">
        <v>698</v>
      </c>
      <c r="EG121" s="27" t="s">
        <v>698</v>
      </c>
      <c r="EH121" s="27" t="s">
        <v>698</v>
      </c>
      <c r="EI121" s="27" t="s">
        <v>698</v>
      </c>
      <c r="EJ121" s="27" t="s">
        <v>698</v>
      </c>
      <c r="EK121" s="27" t="s">
        <v>698</v>
      </c>
      <c r="EL121" s="27" t="s">
        <v>698</v>
      </c>
      <c r="EM121" s="27" t="s">
        <v>698</v>
      </c>
      <c r="EN121" s="27" t="s">
        <v>698</v>
      </c>
      <c r="EO121" s="27" t="s">
        <v>698</v>
      </c>
      <c r="EP121" s="27" t="s">
        <v>698</v>
      </c>
      <c r="EQ121" s="27" t="s">
        <v>698</v>
      </c>
      <c r="ER121" s="27" t="s">
        <v>698</v>
      </c>
      <c r="ES121" s="27" t="s">
        <v>698</v>
      </c>
      <c r="ET121" s="27" t="s">
        <v>698</v>
      </c>
      <c r="EU121" s="27" t="s">
        <v>698</v>
      </c>
      <c r="EV121" s="27" t="s">
        <v>698</v>
      </c>
      <c r="EW121" s="27" t="s">
        <v>4096</v>
      </c>
      <c r="EX121" s="27" t="s">
        <v>698</v>
      </c>
      <c r="EY121" s="27" t="s">
        <v>1176</v>
      </c>
      <c r="EZ121" s="27" t="s">
        <v>1517</v>
      </c>
      <c r="FA121" s="27" t="s">
        <v>4247</v>
      </c>
      <c r="FB121" s="27"/>
      <c r="FC121" s="27"/>
      <c r="FD121" s="27"/>
      <c r="FE121" s="27"/>
      <c r="FF121" s="27"/>
      <c r="FG121" s="27"/>
      <c r="FH121" s="27"/>
      <c r="FI121" s="27"/>
      <c r="FJ121" s="27"/>
    </row>
    <row r="122" spans="1:166" x14ac:dyDescent="0.25">
      <c r="A122" s="27"/>
      <c r="B122" s="27" t="s">
        <v>2599</v>
      </c>
      <c r="C122" s="27" t="str">
        <f t="shared" si="1"/>
        <v>IZ006007003000000000000000000000000000</v>
      </c>
      <c r="D122" s="23" t="s">
        <v>4088</v>
      </c>
      <c r="E122" s="23" t="s">
        <v>715</v>
      </c>
      <c r="F122" s="23" t="s">
        <v>718</v>
      </c>
      <c r="G122" s="23" t="s">
        <v>710</v>
      </c>
      <c r="H122" s="23" t="s">
        <v>697</v>
      </c>
      <c r="I122" s="23" t="s">
        <v>697</v>
      </c>
      <c r="J122" s="23" t="s">
        <v>697</v>
      </c>
      <c r="K122" s="23" t="s">
        <v>697</v>
      </c>
      <c r="L122" s="23" t="s">
        <v>697</v>
      </c>
      <c r="M122" s="23" t="s">
        <v>697</v>
      </c>
      <c r="N122" s="23" t="s">
        <v>697</v>
      </c>
      <c r="O122" s="23" t="s">
        <v>697</v>
      </c>
      <c r="P122" s="23" t="s">
        <v>697</v>
      </c>
      <c r="Q122" s="27">
        <v>0</v>
      </c>
      <c r="R122" s="27" t="s">
        <v>704</v>
      </c>
      <c r="S122" s="27" t="s">
        <v>698</v>
      </c>
      <c r="T122" s="27" t="s">
        <v>694</v>
      </c>
      <c r="U122" s="27" t="s">
        <v>922</v>
      </c>
      <c r="V122" s="27" t="s">
        <v>4210</v>
      </c>
      <c r="W122" s="27" t="s">
        <v>905</v>
      </c>
      <c r="X122" s="27"/>
      <c r="Y122" s="27"/>
      <c r="Z122" s="27" t="s">
        <v>894</v>
      </c>
      <c r="AA122" s="27"/>
      <c r="AB122" s="27"/>
      <c r="AC122" s="27"/>
      <c r="AD122" s="27"/>
      <c r="AE122" s="27"/>
      <c r="AF122" s="27"/>
      <c r="AG122" s="27"/>
      <c r="AH122" s="27"/>
      <c r="AI122" s="27" t="s">
        <v>4254</v>
      </c>
      <c r="AJ122" s="27" t="s">
        <v>698</v>
      </c>
      <c r="AK122" s="27" t="s">
        <v>698</v>
      </c>
      <c r="AL122" s="27" t="s">
        <v>698</v>
      </c>
      <c r="AM122" s="27" t="s">
        <v>698</v>
      </c>
      <c r="AN122" s="27" t="s">
        <v>698</v>
      </c>
      <c r="AO122" s="27" t="s">
        <v>698</v>
      </c>
      <c r="AP122" s="27" t="s">
        <v>698</v>
      </c>
      <c r="AQ122" s="27" t="s">
        <v>698</v>
      </c>
      <c r="AR122" s="27" t="s">
        <v>698</v>
      </c>
      <c r="AS122" s="27" t="s">
        <v>698</v>
      </c>
      <c r="AT122" s="27" t="s">
        <v>698</v>
      </c>
      <c r="AU122" s="27" t="s">
        <v>698</v>
      </c>
      <c r="AV122" s="27" t="s">
        <v>698</v>
      </c>
      <c r="AW122" s="27" t="s">
        <v>698</v>
      </c>
      <c r="AX122" s="27" t="s">
        <v>698</v>
      </c>
      <c r="AY122" s="27" t="s">
        <v>698</v>
      </c>
      <c r="AZ122" s="27" t="s">
        <v>698</v>
      </c>
      <c r="BA122" s="27" t="s">
        <v>698</v>
      </c>
      <c r="BB122" s="27" t="s">
        <v>698</v>
      </c>
      <c r="BC122" s="27" t="s">
        <v>698</v>
      </c>
      <c r="BD122" s="27" t="s">
        <v>698</v>
      </c>
      <c r="BE122" s="27" t="s">
        <v>698</v>
      </c>
      <c r="BF122" s="27" t="s">
        <v>698</v>
      </c>
      <c r="BG122" s="27" t="s">
        <v>698</v>
      </c>
      <c r="BH122" s="27" t="s">
        <v>698</v>
      </c>
      <c r="BI122" s="27" t="s">
        <v>698</v>
      </c>
      <c r="BJ122" s="27" t="s">
        <v>698</v>
      </c>
      <c r="BK122" s="27" t="s">
        <v>698</v>
      </c>
      <c r="BL122" s="27" t="s">
        <v>698</v>
      </c>
      <c r="BM122" s="27" t="s">
        <v>698</v>
      </c>
      <c r="BN122" s="27" t="s">
        <v>698</v>
      </c>
      <c r="BO122" s="27" t="s">
        <v>698</v>
      </c>
      <c r="BP122" s="27" t="s">
        <v>698</v>
      </c>
      <c r="BQ122" s="27" t="s">
        <v>698</v>
      </c>
      <c r="BR122" s="27" t="s">
        <v>698</v>
      </c>
      <c r="BS122" s="27" t="s">
        <v>698</v>
      </c>
      <c r="BT122" s="27" t="s">
        <v>698</v>
      </c>
      <c r="BU122" s="27" t="s">
        <v>698</v>
      </c>
      <c r="BV122" s="27" t="s">
        <v>704</v>
      </c>
      <c r="BW122" s="27" t="s">
        <v>698</v>
      </c>
      <c r="BX122" s="27" t="s">
        <v>698</v>
      </c>
      <c r="BY122" s="27" t="s">
        <v>698</v>
      </c>
      <c r="BZ122" s="27" t="s">
        <v>698</v>
      </c>
      <c r="CA122" s="27" t="s">
        <v>698</v>
      </c>
      <c r="CB122" s="27" t="s">
        <v>698</v>
      </c>
      <c r="CC122" s="27" t="s">
        <v>698</v>
      </c>
      <c r="CD122" s="27" t="s">
        <v>698</v>
      </c>
      <c r="CE122" s="27" t="s">
        <v>698</v>
      </c>
      <c r="CF122" s="27" t="s">
        <v>698</v>
      </c>
      <c r="CG122" s="27" t="s">
        <v>698</v>
      </c>
      <c r="CH122" s="27" t="s">
        <v>698</v>
      </c>
      <c r="CI122" s="27" t="s">
        <v>698</v>
      </c>
      <c r="CJ122" s="27" t="s">
        <v>698</v>
      </c>
      <c r="CK122" s="27" t="s">
        <v>698</v>
      </c>
      <c r="CL122" s="27" t="s">
        <v>698</v>
      </c>
      <c r="CM122" s="27" t="s">
        <v>698</v>
      </c>
      <c r="CN122" s="27" t="s">
        <v>698</v>
      </c>
      <c r="CO122" s="27" t="s">
        <v>698</v>
      </c>
      <c r="CP122" s="27" t="s">
        <v>698</v>
      </c>
      <c r="CQ122" s="27" t="s">
        <v>698</v>
      </c>
      <c r="CR122" s="27" t="s">
        <v>698</v>
      </c>
      <c r="CS122" s="27" t="s">
        <v>698</v>
      </c>
      <c r="CT122" s="27" t="s">
        <v>698</v>
      </c>
      <c r="CU122" s="27" t="s">
        <v>698</v>
      </c>
      <c r="CV122" s="27" t="s">
        <v>698</v>
      </c>
      <c r="CW122" s="27" t="s">
        <v>698</v>
      </c>
      <c r="CX122" s="27" t="s">
        <v>698</v>
      </c>
      <c r="CY122" s="27" t="s">
        <v>698</v>
      </c>
      <c r="CZ122" s="27" t="s">
        <v>698</v>
      </c>
      <c r="DA122" s="27" t="s">
        <v>698</v>
      </c>
      <c r="DB122" s="27" t="s">
        <v>698</v>
      </c>
      <c r="DC122" s="27" t="s">
        <v>698</v>
      </c>
      <c r="DD122" s="27" t="s">
        <v>698</v>
      </c>
      <c r="DE122" s="27" t="s">
        <v>698</v>
      </c>
      <c r="DF122" s="27" t="s">
        <v>698</v>
      </c>
      <c r="DG122" s="27" t="s">
        <v>698</v>
      </c>
      <c r="DH122" s="27" t="s">
        <v>698</v>
      </c>
      <c r="DI122" s="27" t="s">
        <v>698</v>
      </c>
      <c r="DJ122" s="27" t="s">
        <v>698</v>
      </c>
      <c r="DK122" s="27" t="s">
        <v>698</v>
      </c>
      <c r="DL122" s="27" t="s">
        <v>698</v>
      </c>
      <c r="DM122" s="27" t="s">
        <v>698</v>
      </c>
      <c r="DN122" s="27" t="s">
        <v>698</v>
      </c>
      <c r="DO122" s="27" t="s">
        <v>698</v>
      </c>
      <c r="DP122" s="27" t="s">
        <v>698</v>
      </c>
      <c r="DQ122" s="27" t="s">
        <v>698</v>
      </c>
      <c r="DR122" s="27" t="s">
        <v>698</v>
      </c>
      <c r="DS122" s="27" t="s">
        <v>698</v>
      </c>
      <c r="DT122" s="27" t="s">
        <v>698</v>
      </c>
      <c r="DU122" s="27" t="s">
        <v>698</v>
      </c>
      <c r="DV122" s="27" t="s">
        <v>698</v>
      </c>
      <c r="DW122" s="27" t="s">
        <v>698</v>
      </c>
      <c r="DX122" s="27" t="s">
        <v>698</v>
      </c>
      <c r="DY122" s="27" t="s">
        <v>698</v>
      </c>
      <c r="DZ122" s="27" t="s">
        <v>698</v>
      </c>
      <c r="EA122" s="27" t="s">
        <v>698</v>
      </c>
      <c r="EB122" s="27" t="s">
        <v>698</v>
      </c>
      <c r="EC122" s="27" t="s">
        <v>698</v>
      </c>
      <c r="ED122" s="27" t="s">
        <v>698</v>
      </c>
      <c r="EE122" s="27" t="s">
        <v>698</v>
      </c>
      <c r="EF122" s="27" t="s">
        <v>698</v>
      </c>
      <c r="EG122" s="27" t="s">
        <v>698</v>
      </c>
      <c r="EH122" s="27" t="s">
        <v>698</v>
      </c>
      <c r="EI122" s="27" t="s">
        <v>698</v>
      </c>
      <c r="EJ122" s="27" t="s">
        <v>698</v>
      </c>
      <c r="EK122" s="27" t="s">
        <v>698</v>
      </c>
      <c r="EL122" s="27" t="s">
        <v>698</v>
      </c>
      <c r="EM122" s="27" t="s">
        <v>698</v>
      </c>
      <c r="EN122" s="27" t="s">
        <v>698</v>
      </c>
      <c r="EO122" s="27" t="s">
        <v>698</v>
      </c>
      <c r="EP122" s="27" t="s">
        <v>698</v>
      </c>
      <c r="EQ122" s="27" t="s">
        <v>698</v>
      </c>
      <c r="ER122" s="27" t="s">
        <v>698</v>
      </c>
      <c r="ES122" s="27" t="s">
        <v>698</v>
      </c>
      <c r="ET122" s="27" t="s">
        <v>698</v>
      </c>
      <c r="EU122" s="27" t="s">
        <v>698</v>
      </c>
      <c r="EV122" s="27" t="s">
        <v>698</v>
      </c>
      <c r="EW122" s="27" t="s">
        <v>4096</v>
      </c>
      <c r="EX122" s="27" t="s">
        <v>698</v>
      </c>
      <c r="EY122" s="27" t="s">
        <v>1176</v>
      </c>
      <c r="EZ122" s="27" t="s">
        <v>1517</v>
      </c>
      <c r="FA122" s="27" t="s">
        <v>4247</v>
      </c>
      <c r="FB122" s="27"/>
      <c r="FC122" s="27"/>
      <c r="FD122" s="27"/>
      <c r="FE122" s="27"/>
      <c r="FF122" s="27"/>
      <c r="FG122" s="27"/>
      <c r="FH122" s="27"/>
      <c r="FI122" s="27"/>
      <c r="FJ122" s="27"/>
    </row>
    <row r="123" spans="1:166" x14ac:dyDescent="0.25">
      <c r="A123" s="27"/>
      <c r="B123" s="27" t="s">
        <v>2599</v>
      </c>
      <c r="C123" s="27" t="str">
        <f t="shared" si="1"/>
        <v>IZ006007004000000000000000000000000000</v>
      </c>
      <c r="D123" s="23" t="s">
        <v>4088</v>
      </c>
      <c r="E123" s="23" t="s">
        <v>715</v>
      </c>
      <c r="F123" s="23" t="s">
        <v>718</v>
      </c>
      <c r="G123" s="23" t="s">
        <v>711</v>
      </c>
      <c r="H123" s="23" t="s">
        <v>697</v>
      </c>
      <c r="I123" s="23" t="s">
        <v>697</v>
      </c>
      <c r="J123" s="23" t="s">
        <v>697</v>
      </c>
      <c r="K123" s="23" t="s">
        <v>697</v>
      </c>
      <c r="L123" s="23" t="s">
        <v>697</v>
      </c>
      <c r="M123" s="23" t="s">
        <v>697</v>
      </c>
      <c r="N123" s="23" t="s">
        <v>697</v>
      </c>
      <c r="O123" s="23" t="s">
        <v>697</v>
      </c>
      <c r="P123" s="23" t="s">
        <v>697</v>
      </c>
      <c r="Q123" s="27">
        <v>0</v>
      </c>
      <c r="R123" s="27" t="s">
        <v>704</v>
      </c>
      <c r="S123" s="27" t="s">
        <v>698</v>
      </c>
      <c r="T123" s="27" t="s">
        <v>694</v>
      </c>
      <c r="U123" s="27" t="s">
        <v>922</v>
      </c>
      <c r="V123" s="27" t="s">
        <v>4210</v>
      </c>
      <c r="W123" s="27" t="s">
        <v>905</v>
      </c>
      <c r="X123" s="27"/>
      <c r="Y123" s="27"/>
      <c r="Z123" s="27" t="s">
        <v>899</v>
      </c>
      <c r="AA123" s="27"/>
      <c r="AB123" s="27"/>
      <c r="AC123" s="27"/>
      <c r="AD123" s="27"/>
      <c r="AE123" s="27"/>
      <c r="AF123" s="27"/>
      <c r="AG123" s="27"/>
      <c r="AH123" s="27"/>
      <c r="AI123" s="27" t="s">
        <v>4255</v>
      </c>
      <c r="AJ123" s="27" t="s">
        <v>698</v>
      </c>
      <c r="AK123" s="27" t="s">
        <v>698</v>
      </c>
      <c r="AL123" s="27" t="s">
        <v>698</v>
      </c>
      <c r="AM123" s="27" t="s">
        <v>698</v>
      </c>
      <c r="AN123" s="27" t="s">
        <v>698</v>
      </c>
      <c r="AO123" s="27" t="s">
        <v>698</v>
      </c>
      <c r="AP123" s="27" t="s">
        <v>698</v>
      </c>
      <c r="AQ123" s="27" t="s">
        <v>698</v>
      </c>
      <c r="AR123" s="27" t="s">
        <v>698</v>
      </c>
      <c r="AS123" s="27" t="s">
        <v>698</v>
      </c>
      <c r="AT123" s="27" t="s">
        <v>698</v>
      </c>
      <c r="AU123" s="27" t="s">
        <v>698</v>
      </c>
      <c r="AV123" s="27" t="s">
        <v>698</v>
      </c>
      <c r="AW123" s="27" t="s">
        <v>698</v>
      </c>
      <c r="AX123" s="27" t="s">
        <v>698</v>
      </c>
      <c r="AY123" s="27" t="s">
        <v>698</v>
      </c>
      <c r="AZ123" s="27" t="s">
        <v>698</v>
      </c>
      <c r="BA123" s="27" t="s">
        <v>698</v>
      </c>
      <c r="BB123" s="27" t="s">
        <v>698</v>
      </c>
      <c r="BC123" s="27" t="s">
        <v>698</v>
      </c>
      <c r="BD123" s="27" t="s">
        <v>698</v>
      </c>
      <c r="BE123" s="27" t="s">
        <v>698</v>
      </c>
      <c r="BF123" s="27" t="s">
        <v>698</v>
      </c>
      <c r="BG123" s="27" t="s">
        <v>698</v>
      </c>
      <c r="BH123" s="27" t="s">
        <v>698</v>
      </c>
      <c r="BI123" s="27" t="s">
        <v>698</v>
      </c>
      <c r="BJ123" s="27" t="s">
        <v>698</v>
      </c>
      <c r="BK123" s="27" t="s">
        <v>698</v>
      </c>
      <c r="BL123" s="27" t="s">
        <v>698</v>
      </c>
      <c r="BM123" s="27" t="s">
        <v>698</v>
      </c>
      <c r="BN123" s="27" t="s">
        <v>698</v>
      </c>
      <c r="BO123" s="27" t="s">
        <v>698</v>
      </c>
      <c r="BP123" s="27" t="s">
        <v>698</v>
      </c>
      <c r="BQ123" s="27" t="s">
        <v>698</v>
      </c>
      <c r="BR123" s="27" t="s">
        <v>698</v>
      </c>
      <c r="BS123" s="27" t="s">
        <v>698</v>
      </c>
      <c r="BT123" s="27" t="s">
        <v>698</v>
      </c>
      <c r="BU123" s="27" t="s">
        <v>698</v>
      </c>
      <c r="BV123" s="27" t="s">
        <v>704</v>
      </c>
      <c r="BW123" s="27" t="s">
        <v>698</v>
      </c>
      <c r="BX123" s="27" t="s">
        <v>698</v>
      </c>
      <c r="BY123" s="27" t="s">
        <v>698</v>
      </c>
      <c r="BZ123" s="27" t="s">
        <v>698</v>
      </c>
      <c r="CA123" s="27" t="s">
        <v>698</v>
      </c>
      <c r="CB123" s="27" t="s">
        <v>698</v>
      </c>
      <c r="CC123" s="27" t="s">
        <v>698</v>
      </c>
      <c r="CD123" s="27" t="s">
        <v>698</v>
      </c>
      <c r="CE123" s="27" t="s">
        <v>698</v>
      </c>
      <c r="CF123" s="27" t="s">
        <v>698</v>
      </c>
      <c r="CG123" s="27" t="s">
        <v>698</v>
      </c>
      <c r="CH123" s="27" t="s">
        <v>698</v>
      </c>
      <c r="CI123" s="27" t="s">
        <v>698</v>
      </c>
      <c r="CJ123" s="27" t="s">
        <v>698</v>
      </c>
      <c r="CK123" s="27" t="s">
        <v>698</v>
      </c>
      <c r="CL123" s="27" t="s">
        <v>698</v>
      </c>
      <c r="CM123" s="27" t="s">
        <v>698</v>
      </c>
      <c r="CN123" s="27" t="s">
        <v>698</v>
      </c>
      <c r="CO123" s="27" t="s">
        <v>698</v>
      </c>
      <c r="CP123" s="27" t="s">
        <v>698</v>
      </c>
      <c r="CQ123" s="27" t="s">
        <v>698</v>
      </c>
      <c r="CR123" s="27" t="s">
        <v>698</v>
      </c>
      <c r="CS123" s="27" t="s">
        <v>698</v>
      </c>
      <c r="CT123" s="27" t="s">
        <v>698</v>
      </c>
      <c r="CU123" s="27" t="s">
        <v>698</v>
      </c>
      <c r="CV123" s="27" t="s">
        <v>698</v>
      </c>
      <c r="CW123" s="27" t="s">
        <v>698</v>
      </c>
      <c r="CX123" s="27" t="s">
        <v>698</v>
      </c>
      <c r="CY123" s="27" t="s">
        <v>698</v>
      </c>
      <c r="CZ123" s="27" t="s">
        <v>698</v>
      </c>
      <c r="DA123" s="27" t="s">
        <v>698</v>
      </c>
      <c r="DB123" s="27" t="s">
        <v>698</v>
      </c>
      <c r="DC123" s="27" t="s">
        <v>698</v>
      </c>
      <c r="DD123" s="27" t="s">
        <v>698</v>
      </c>
      <c r="DE123" s="27" t="s">
        <v>698</v>
      </c>
      <c r="DF123" s="27" t="s">
        <v>698</v>
      </c>
      <c r="DG123" s="27" t="s">
        <v>698</v>
      </c>
      <c r="DH123" s="27" t="s">
        <v>698</v>
      </c>
      <c r="DI123" s="27" t="s">
        <v>698</v>
      </c>
      <c r="DJ123" s="27" t="s">
        <v>698</v>
      </c>
      <c r="DK123" s="27" t="s">
        <v>698</v>
      </c>
      <c r="DL123" s="27" t="s">
        <v>698</v>
      </c>
      <c r="DM123" s="27" t="s">
        <v>698</v>
      </c>
      <c r="DN123" s="27" t="s">
        <v>698</v>
      </c>
      <c r="DO123" s="27" t="s">
        <v>698</v>
      </c>
      <c r="DP123" s="27" t="s">
        <v>698</v>
      </c>
      <c r="DQ123" s="27" t="s">
        <v>698</v>
      </c>
      <c r="DR123" s="27" t="s">
        <v>698</v>
      </c>
      <c r="DS123" s="27" t="s">
        <v>698</v>
      </c>
      <c r="DT123" s="27" t="s">
        <v>698</v>
      </c>
      <c r="DU123" s="27" t="s">
        <v>698</v>
      </c>
      <c r="DV123" s="27" t="s">
        <v>698</v>
      </c>
      <c r="DW123" s="27" t="s">
        <v>698</v>
      </c>
      <c r="DX123" s="27" t="s">
        <v>698</v>
      </c>
      <c r="DY123" s="27" t="s">
        <v>698</v>
      </c>
      <c r="DZ123" s="27" t="s">
        <v>698</v>
      </c>
      <c r="EA123" s="27" t="s">
        <v>698</v>
      </c>
      <c r="EB123" s="27" t="s">
        <v>698</v>
      </c>
      <c r="EC123" s="27" t="s">
        <v>698</v>
      </c>
      <c r="ED123" s="27" t="s">
        <v>698</v>
      </c>
      <c r="EE123" s="27" t="s">
        <v>698</v>
      </c>
      <c r="EF123" s="27" t="s">
        <v>698</v>
      </c>
      <c r="EG123" s="27" t="s">
        <v>698</v>
      </c>
      <c r="EH123" s="27" t="s">
        <v>698</v>
      </c>
      <c r="EI123" s="27" t="s">
        <v>698</v>
      </c>
      <c r="EJ123" s="27" t="s">
        <v>698</v>
      </c>
      <c r="EK123" s="27" t="s">
        <v>698</v>
      </c>
      <c r="EL123" s="27" t="s">
        <v>698</v>
      </c>
      <c r="EM123" s="27" t="s">
        <v>698</v>
      </c>
      <c r="EN123" s="27" t="s">
        <v>698</v>
      </c>
      <c r="EO123" s="27" t="s">
        <v>698</v>
      </c>
      <c r="EP123" s="27" t="s">
        <v>698</v>
      </c>
      <c r="EQ123" s="27" t="s">
        <v>698</v>
      </c>
      <c r="ER123" s="27" t="s">
        <v>698</v>
      </c>
      <c r="ES123" s="27" t="s">
        <v>698</v>
      </c>
      <c r="ET123" s="27" t="s">
        <v>698</v>
      </c>
      <c r="EU123" s="27" t="s">
        <v>698</v>
      </c>
      <c r="EV123" s="27" t="s">
        <v>698</v>
      </c>
      <c r="EW123" s="27" t="s">
        <v>4096</v>
      </c>
      <c r="EX123" s="27" t="s">
        <v>698</v>
      </c>
      <c r="EY123" s="27" t="s">
        <v>1176</v>
      </c>
      <c r="EZ123" s="27" t="s">
        <v>1517</v>
      </c>
      <c r="FA123" s="27" t="s">
        <v>4247</v>
      </c>
      <c r="FB123" s="27"/>
      <c r="FC123" s="27"/>
      <c r="FD123" s="27"/>
      <c r="FE123" s="27"/>
      <c r="FF123" s="27"/>
      <c r="FG123" s="27"/>
      <c r="FH123" s="27"/>
      <c r="FI123" s="27"/>
      <c r="FJ123" s="27"/>
    </row>
    <row r="124" spans="1:166" x14ac:dyDescent="0.25">
      <c r="A124" s="27"/>
      <c r="B124" s="27" t="s">
        <v>2599</v>
      </c>
      <c r="C124" s="27" t="str">
        <f t="shared" si="1"/>
        <v>IZ006007005000000000000000000000000000</v>
      </c>
      <c r="D124" s="23" t="s">
        <v>4088</v>
      </c>
      <c r="E124" s="23" t="s">
        <v>715</v>
      </c>
      <c r="F124" s="23" t="s">
        <v>718</v>
      </c>
      <c r="G124" s="23" t="s">
        <v>713</v>
      </c>
      <c r="H124" s="23" t="s">
        <v>697</v>
      </c>
      <c r="I124" s="23" t="s">
        <v>697</v>
      </c>
      <c r="J124" s="23" t="s">
        <v>697</v>
      </c>
      <c r="K124" s="23" t="s">
        <v>697</v>
      </c>
      <c r="L124" s="23" t="s">
        <v>697</v>
      </c>
      <c r="M124" s="23" t="s">
        <v>697</v>
      </c>
      <c r="N124" s="23" t="s">
        <v>697</v>
      </c>
      <c r="O124" s="23" t="s">
        <v>697</v>
      </c>
      <c r="P124" s="23" t="s">
        <v>697</v>
      </c>
      <c r="Q124" s="27">
        <v>0</v>
      </c>
      <c r="R124" s="27" t="s">
        <v>704</v>
      </c>
      <c r="S124" s="27" t="s">
        <v>698</v>
      </c>
      <c r="T124" s="27" t="s">
        <v>694</v>
      </c>
      <c r="U124" s="27" t="s">
        <v>922</v>
      </c>
      <c r="V124" s="27" t="s">
        <v>4210</v>
      </c>
      <c r="W124" s="27" t="s">
        <v>905</v>
      </c>
      <c r="X124" s="27"/>
      <c r="Y124" s="27"/>
      <c r="Z124" s="27" t="s">
        <v>990</v>
      </c>
      <c r="AA124" s="27"/>
      <c r="AB124" s="27"/>
      <c r="AC124" s="27"/>
      <c r="AD124" s="27"/>
      <c r="AE124" s="27"/>
      <c r="AF124" s="27"/>
      <c r="AG124" s="27"/>
      <c r="AH124" s="27"/>
      <c r="AI124" s="27" t="s">
        <v>4256</v>
      </c>
      <c r="AJ124" s="27" t="s">
        <v>698</v>
      </c>
      <c r="AK124" s="27" t="s">
        <v>698</v>
      </c>
      <c r="AL124" s="27" t="s">
        <v>698</v>
      </c>
      <c r="AM124" s="27" t="s">
        <v>698</v>
      </c>
      <c r="AN124" s="27" t="s">
        <v>698</v>
      </c>
      <c r="AO124" s="27" t="s">
        <v>698</v>
      </c>
      <c r="AP124" s="27" t="s">
        <v>698</v>
      </c>
      <c r="AQ124" s="27" t="s">
        <v>698</v>
      </c>
      <c r="AR124" s="27" t="s">
        <v>698</v>
      </c>
      <c r="AS124" s="27" t="s">
        <v>698</v>
      </c>
      <c r="AT124" s="27" t="s">
        <v>698</v>
      </c>
      <c r="AU124" s="27" t="s">
        <v>698</v>
      </c>
      <c r="AV124" s="27" t="s">
        <v>698</v>
      </c>
      <c r="AW124" s="27" t="s">
        <v>698</v>
      </c>
      <c r="AX124" s="27" t="s">
        <v>698</v>
      </c>
      <c r="AY124" s="27" t="s">
        <v>698</v>
      </c>
      <c r="AZ124" s="27" t="s">
        <v>698</v>
      </c>
      <c r="BA124" s="27" t="s">
        <v>698</v>
      </c>
      <c r="BB124" s="27" t="s">
        <v>698</v>
      </c>
      <c r="BC124" s="27" t="s">
        <v>698</v>
      </c>
      <c r="BD124" s="27" t="s">
        <v>698</v>
      </c>
      <c r="BE124" s="27" t="s">
        <v>698</v>
      </c>
      <c r="BF124" s="27" t="s">
        <v>698</v>
      </c>
      <c r="BG124" s="27" t="s">
        <v>698</v>
      </c>
      <c r="BH124" s="27" t="s">
        <v>698</v>
      </c>
      <c r="BI124" s="27" t="s">
        <v>698</v>
      </c>
      <c r="BJ124" s="27" t="s">
        <v>698</v>
      </c>
      <c r="BK124" s="27" t="s">
        <v>698</v>
      </c>
      <c r="BL124" s="27" t="s">
        <v>698</v>
      </c>
      <c r="BM124" s="27" t="s">
        <v>698</v>
      </c>
      <c r="BN124" s="27" t="s">
        <v>698</v>
      </c>
      <c r="BO124" s="27" t="s">
        <v>698</v>
      </c>
      <c r="BP124" s="27" t="s">
        <v>698</v>
      </c>
      <c r="BQ124" s="27" t="s">
        <v>698</v>
      </c>
      <c r="BR124" s="27" t="s">
        <v>698</v>
      </c>
      <c r="BS124" s="27" t="s">
        <v>698</v>
      </c>
      <c r="BT124" s="27" t="s">
        <v>698</v>
      </c>
      <c r="BU124" s="27" t="s">
        <v>698</v>
      </c>
      <c r="BV124" s="27" t="s">
        <v>704</v>
      </c>
      <c r="BW124" s="27" t="s">
        <v>698</v>
      </c>
      <c r="BX124" s="27" t="s">
        <v>698</v>
      </c>
      <c r="BY124" s="27" t="s">
        <v>698</v>
      </c>
      <c r="BZ124" s="27" t="s">
        <v>698</v>
      </c>
      <c r="CA124" s="27" t="s">
        <v>698</v>
      </c>
      <c r="CB124" s="27" t="s">
        <v>698</v>
      </c>
      <c r="CC124" s="27" t="s">
        <v>698</v>
      </c>
      <c r="CD124" s="27" t="s">
        <v>698</v>
      </c>
      <c r="CE124" s="27" t="s">
        <v>698</v>
      </c>
      <c r="CF124" s="27" t="s">
        <v>698</v>
      </c>
      <c r="CG124" s="27" t="s">
        <v>698</v>
      </c>
      <c r="CH124" s="27" t="s">
        <v>698</v>
      </c>
      <c r="CI124" s="27" t="s">
        <v>698</v>
      </c>
      <c r="CJ124" s="27" t="s">
        <v>698</v>
      </c>
      <c r="CK124" s="27" t="s">
        <v>698</v>
      </c>
      <c r="CL124" s="27" t="s">
        <v>698</v>
      </c>
      <c r="CM124" s="27" t="s">
        <v>698</v>
      </c>
      <c r="CN124" s="27" t="s">
        <v>698</v>
      </c>
      <c r="CO124" s="27" t="s">
        <v>698</v>
      </c>
      <c r="CP124" s="27" t="s">
        <v>698</v>
      </c>
      <c r="CQ124" s="27" t="s">
        <v>698</v>
      </c>
      <c r="CR124" s="27" t="s">
        <v>698</v>
      </c>
      <c r="CS124" s="27" t="s">
        <v>698</v>
      </c>
      <c r="CT124" s="27" t="s">
        <v>698</v>
      </c>
      <c r="CU124" s="27" t="s">
        <v>698</v>
      </c>
      <c r="CV124" s="27" t="s">
        <v>698</v>
      </c>
      <c r="CW124" s="27" t="s">
        <v>698</v>
      </c>
      <c r="CX124" s="27" t="s">
        <v>698</v>
      </c>
      <c r="CY124" s="27" t="s">
        <v>698</v>
      </c>
      <c r="CZ124" s="27" t="s">
        <v>698</v>
      </c>
      <c r="DA124" s="27" t="s">
        <v>698</v>
      </c>
      <c r="DB124" s="27" t="s">
        <v>698</v>
      </c>
      <c r="DC124" s="27" t="s">
        <v>698</v>
      </c>
      <c r="DD124" s="27" t="s">
        <v>698</v>
      </c>
      <c r="DE124" s="27" t="s">
        <v>698</v>
      </c>
      <c r="DF124" s="27" t="s">
        <v>698</v>
      </c>
      <c r="DG124" s="27" t="s">
        <v>698</v>
      </c>
      <c r="DH124" s="27" t="s">
        <v>698</v>
      </c>
      <c r="DI124" s="27" t="s">
        <v>698</v>
      </c>
      <c r="DJ124" s="27" t="s">
        <v>698</v>
      </c>
      <c r="DK124" s="27" t="s">
        <v>698</v>
      </c>
      <c r="DL124" s="27" t="s">
        <v>698</v>
      </c>
      <c r="DM124" s="27" t="s">
        <v>698</v>
      </c>
      <c r="DN124" s="27" t="s">
        <v>698</v>
      </c>
      <c r="DO124" s="27" t="s">
        <v>698</v>
      </c>
      <c r="DP124" s="27" t="s">
        <v>698</v>
      </c>
      <c r="DQ124" s="27" t="s">
        <v>698</v>
      </c>
      <c r="DR124" s="27" t="s">
        <v>698</v>
      </c>
      <c r="DS124" s="27" t="s">
        <v>698</v>
      </c>
      <c r="DT124" s="27" t="s">
        <v>698</v>
      </c>
      <c r="DU124" s="27" t="s">
        <v>698</v>
      </c>
      <c r="DV124" s="27" t="s">
        <v>698</v>
      </c>
      <c r="DW124" s="27" t="s">
        <v>698</v>
      </c>
      <c r="DX124" s="27" t="s">
        <v>698</v>
      </c>
      <c r="DY124" s="27" t="s">
        <v>698</v>
      </c>
      <c r="DZ124" s="27" t="s">
        <v>698</v>
      </c>
      <c r="EA124" s="27" t="s">
        <v>698</v>
      </c>
      <c r="EB124" s="27" t="s">
        <v>698</v>
      </c>
      <c r="EC124" s="27" t="s">
        <v>698</v>
      </c>
      <c r="ED124" s="27" t="s">
        <v>698</v>
      </c>
      <c r="EE124" s="27" t="s">
        <v>698</v>
      </c>
      <c r="EF124" s="27" t="s">
        <v>698</v>
      </c>
      <c r="EG124" s="27" t="s">
        <v>698</v>
      </c>
      <c r="EH124" s="27" t="s">
        <v>698</v>
      </c>
      <c r="EI124" s="27" t="s">
        <v>698</v>
      </c>
      <c r="EJ124" s="27" t="s">
        <v>698</v>
      </c>
      <c r="EK124" s="27" t="s">
        <v>698</v>
      </c>
      <c r="EL124" s="27" t="s">
        <v>698</v>
      </c>
      <c r="EM124" s="27" t="s">
        <v>698</v>
      </c>
      <c r="EN124" s="27" t="s">
        <v>698</v>
      </c>
      <c r="EO124" s="27" t="s">
        <v>698</v>
      </c>
      <c r="EP124" s="27" t="s">
        <v>698</v>
      </c>
      <c r="EQ124" s="27" t="s">
        <v>698</v>
      </c>
      <c r="ER124" s="27" t="s">
        <v>698</v>
      </c>
      <c r="ES124" s="27" t="s">
        <v>698</v>
      </c>
      <c r="ET124" s="27" t="s">
        <v>698</v>
      </c>
      <c r="EU124" s="27" t="s">
        <v>698</v>
      </c>
      <c r="EV124" s="27" t="s">
        <v>698</v>
      </c>
      <c r="EW124" s="27" t="s">
        <v>4096</v>
      </c>
      <c r="EX124" s="27" t="s">
        <v>698</v>
      </c>
      <c r="EY124" s="27" t="s">
        <v>1176</v>
      </c>
      <c r="EZ124" s="27" t="s">
        <v>1517</v>
      </c>
      <c r="FA124" s="27" t="s">
        <v>4247</v>
      </c>
      <c r="FB124" s="27"/>
      <c r="FC124" s="27"/>
      <c r="FD124" s="27"/>
      <c r="FE124" s="27"/>
      <c r="FF124" s="27"/>
      <c r="FG124" s="27"/>
      <c r="FH124" s="27"/>
      <c r="FI124" s="27"/>
      <c r="FJ124" s="27"/>
    </row>
    <row r="125" spans="1:166" x14ac:dyDescent="0.25">
      <c r="A125" s="20"/>
      <c r="B125" s="27" t="s">
        <v>694</v>
      </c>
      <c r="C125" s="27" t="str">
        <f t="shared" si="1"/>
        <v>IZ007000000000000000000000000000000000</v>
      </c>
      <c r="D125" s="23" t="s">
        <v>4088</v>
      </c>
      <c r="E125" s="23" t="s">
        <v>718</v>
      </c>
      <c r="F125" s="23" t="s">
        <v>697</v>
      </c>
      <c r="G125" s="23" t="s">
        <v>697</v>
      </c>
      <c r="H125" s="23" t="s">
        <v>697</v>
      </c>
      <c r="I125" s="23" t="s">
        <v>697</v>
      </c>
      <c r="J125" s="23" t="s">
        <v>697</v>
      </c>
      <c r="K125" s="23" t="s">
        <v>697</v>
      </c>
      <c r="L125" s="23" t="s">
        <v>697</v>
      </c>
      <c r="M125" s="23" t="s">
        <v>697</v>
      </c>
      <c r="N125" s="23" t="s">
        <v>697</v>
      </c>
      <c r="O125" s="23" t="s">
        <v>697</v>
      </c>
      <c r="P125" s="23" t="s">
        <v>697</v>
      </c>
      <c r="Q125" s="27">
        <v>0</v>
      </c>
      <c r="R125" s="27" t="s">
        <v>698</v>
      </c>
      <c r="S125" s="27" t="s">
        <v>698</v>
      </c>
      <c r="T125" s="27" t="s">
        <v>694</v>
      </c>
      <c r="U125" s="27" t="s">
        <v>922</v>
      </c>
      <c r="V125" s="27" t="s">
        <v>4257</v>
      </c>
      <c r="W125" s="20" t="s">
        <v>905</v>
      </c>
      <c r="X125" s="20" t="s">
        <v>4258</v>
      </c>
      <c r="Y125" s="20"/>
      <c r="Z125" s="20"/>
      <c r="AA125" s="20"/>
      <c r="AB125" s="20"/>
      <c r="AC125" s="20"/>
      <c r="AD125" s="20"/>
      <c r="AE125" s="20"/>
      <c r="AF125" s="20"/>
      <c r="AG125" s="20"/>
      <c r="AH125" s="20"/>
      <c r="AI125" s="27" t="s">
        <v>4259</v>
      </c>
      <c r="AJ125" s="27" t="s">
        <v>698</v>
      </c>
      <c r="AK125" s="27" t="s">
        <v>698</v>
      </c>
      <c r="AL125" s="27" t="s">
        <v>698</v>
      </c>
      <c r="AM125" s="27" t="s">
        <v>698</v>
      </c>
      <c r="AN125" s="27" t="s">
        <v>698</v>
      </c>
      <c r="AO125" s="27" t="s">
        <v>698</v>
      </c>
      <c r="AP125" s="27" t="s">
        <v>698</v>
      </c>
      <c r="AQ125" s="27" t="s">
        <v>698</v>
      </c>
      <c r="AR125" s="27" t="s">
        <v>698</v>
      </c>
      <c r="AS125" s="27" t="s">
        <v>698</v>
      </c>
      <c r="AT125" s="27" t="s">
        <v>698</v>
      </c>
      <c r="AU125" s="27" t="s">
        <v>698</v>
      </c>
      <c r="AV125" s="27" t="s">
        <v>698</v>
      </c>
      <c r="AW125" s="27" t="s">
        <v>698</v>
      </c>
      <c r="AX125" s="27" t="s">
        <v>698</v>
      </c>
      <c r="AY125" s="27" t="s">
        <v>698</v>
      </c>
      <c r="AZ125" s="27" t="s">
        <v>698</v>
      </c>
      <c r="BA125" s="27" t="s">
        <v>698</v>
      </c>
      <c r="BB125" s="27" t="s">
        <v>698</v>
      </c>
      <c r="BC125" s="27" t="s">
        <v>698</v>
      </c>
      <c r="BD125" s="27" t="s">
        <v>698</v>
      </c>
      <c r="BE125" s="27" t="s">
        <v>698</v>
      </c>
      <c r="BF125" s="27" t="s">
        <v>698</v>
      </c>
      <c r="BG125" s="27" t="s">
        <v>698</v>
      </c>
      <c r="BH125" s="27" t="s">
        <v>698</v>
      </c>
      <c r="BI125" s="27" t="s">
        <v>698</v>
      </c>
      <c r="BJ125" s="27" t="s">
        <v>698</v>
      </c>
      <c r="BK125" s="27" t="s">
        <v>698</v>
      </c>
      <c r="BL125" s="27" t="s">
        <v>698</v>
      </c>
      <c r="BM125" s="27" t="s">
        <v>698</v>
      </c>
      <c r="BN125" s="27" t="s">
        <v>698</v>
      </c>
      <c r="BO125" s="27" t="s">
        <v>698</v>
      </c>
      <c r="BP125" s="27" t="s">
        <v>698</v>
      </c>
      <c r="BQ125" s="27" t="s">
        <v>698</v>
      </c>
      <c r="BR125" s="27" t="s">
        <v>698</v>
      </c>
      <c r="BS125" s="27" t="s">
        <v>698</v>
      </c>
      <c r="BT125" s="27" t="s">
        <v>698</v>
      </c>
      <c r="BU125" s="27" t="s">
        <v>698</v>
      </c>
      <c r="BV125" s="27" t="s">
        <v>704</v>
      </c>
      <c r="BW125" s="27" t="s">
        <v>698</v>
      </c>
      <c r="BX125" s="27" t="s">
        <v>698</v>
      </c>
      <c r="BY125" s="27" t="s">
        <v>698</v>
      </c>
      <c r="BZ125" s="27" t="s">
        <v>698</v>
      </c>
      <c r="CA125" s="27" t="s">
        <v>698</v>
      </c>
      <c r="CB125" s="27" t="s">
        <v>698</v>
      </c>
      <c r="CC125" s="27" t="s">
        <v>698</v>
      </c>
      <c r="CD125" s="27" t="s">
        <v>698</v>
      </c>
      <c r="CE125" s="27" t="s">
        <v>698</v>
      </c>
      <c r="CF125" s="27" t="s">
        <v>698</v>
      </c>
      <c r="CG125" s="27" t="s">
        <v>698</v>
      </c>
      <c r="CH125" s="27" t="s">
        <v>698</v>
      </c>
      <c r="CI125" s="27" t="s">
        <v>698</v>
      </c>
      <c r="CJ125" s="27" t="s">
        <v>698</v>
      </c>
      <c r="CK125" s="27" t="s">
        <v>698</v>
      </c>
      <c r="CL125" s="27" t="s">
        <v>698</v>
      </c>
      <c r="CM125" s="27" t="s">
        <v>698</v>
      </c>
      <c r="CN125" s="27" t="s">
        <v>698</v>
      </c>
      <c r="CO125" s="27" t="s">
        <v>698</v>
      </c>
      <c r="CP125" s="27" t="s">
        <v>698</v>
      </c>
      <c r="CQ125" s="27" t="s">
        <v>698</v>
      </c>
      <c r="CR125" s="27" t="s">
        <v>698</v>
      </c>
      <c r="CS125" s="27" t="s">
        <v>698</v>
      </c>
      <c r="CT125" s="27" t="s">
        <v>698</v>
      </c>
      <c r="CU125" s="27" t="s">
        <v>698</v>
      </c>
      <c r="CV125" s="27" t="s">
        <v>698</v>
      </c>
      <c r="CW125" s="27" t="s">
        <v>698</v>
      </c>
      <c r="CX125" s="27" t="s">
        <v>698</v>
      </c>
      <c r="CY125" s="27" t="s">
        <v>698</v>
      </c>
      <c r="CZ125" s="27" t="s">
        <v>698</v>
      </c>
      <c r="DA125" s="27" t="s">
        <v>698</v>
      </c>
      <c r="DB125" s="27" t="s">
        <v>698</v>
      </c>
      <c r="DC125" s="27" t="s">
        <v>698</v>
      </c>
      <c r="DD125" s="27" t="s">
        <v>698</v>
      </c>
      <c r="DE125" s="27" t="s">
        <v>698</v>
      </c>
      <c r="DF125" s="27" t="s">
        <v>698</v>
      </c>
      <c r="DG125" s="27" t="s">
        <v>698</v>
      </c>
      <c r="DH125" s="27" t="s">
        <v>698</v>
      </c>
      <c r="DI125" s="27" t="s">
        <v>698</v>
      </c>
      <c r="DJ125" s="27" t="s">
        <v>698</v>
      </c>
      <c r="DK125" s="27" t="s">
        <v>698</v>
      </c>
      <c r="DL125" s="27" t="s">
        <v>698</v>
      </c>
      <c r="DM125" s="27" t="s">
        <v>698</v>
      </c>
      <c r="DN125" s="27" t="s">
        <v>698</v>
      </c>
      <c r="DO125" s="27" t="s">
        <v>698</v>
      </c>
      <c r="DP125" s="27" t="s">
        <v>698</v>
      </c>
      <c r="DQ125" s="27" t="s">
        <v>698</v>
      </c>
      <c r="DR125" s="27" t="s">
        <v>698</v>
      </c>
      <c r="DS125" s="27" t="s">
        <v>698</v>
      </c>
      <c r="DT125" s="27" t="s">
        <v>698</v>
      </c>
      <c r="DU125" s="27" t="s">
        <v>698</v>
      </c>
      <c r="DV125" s="27" t="s">
        <v>698</v>
      </c>
      <c r="DW125" s="27" t="s">
        <v>698</v>
      </c>
      <c r="DX125" s="27" t="s">
        <v>698</v>
      </c>
      <c r="DY125" s="27" t="s">
        <v>698</v>
      </c>
      <c r="DZ125" s="27" t="s">
        <v>698</v>
      </c>
      <c r="EA125" s="27" t="s">
        <v>698</v>
      </c>
      <c r="EB125" s="27" t="s">
        <v>698</v>
      </c>
      <c r="EC125" s="27" t="s">
        <v>698</v>
      </c>
      <c r="ED125" s="27" t="s">
        <v>698</v>
      </c>
      <c r="EE125" s="27" t="s">
        <v>698</v>
      </c>
      <c r="EF125" s="27" t="s">
        <v>698</v>
      </c>
      <c r="EG125" s="27" t="s">
        <v>698</v>
      </c>
      <c r="EH125" s="27" t="s">
        <v>698</v>
      </c>
      <c r="EI125" s="27" t="s">
        <v>698</v>
      </c>
      <c r="EJ125" s="27" t="s">
        <v>698</v>
      </c>
      <c r="EK125" s="27" t="s">
        <v>698</v>
      </c>
      <c r="EL125" s="27" t="s">
        <v>698</v>
      </c>
      <c r="EM125" s="27" t="s">
        <v>698</v>
      </c>
      <c r="EN125" s="27" t="s">
        <v>698</v>
      </c>
      <c r="EO125" s="27" t="s">
        <v>698</v>
      </c>
      <c r="EP125" s="27" t="s">
        <v>698</v>
      </c>
      <c r="EQ125" s="27" t="s">
        <v>698</v>
      </c>
      <c r="ER125" s="27" t="s">
        <v>698</v>
      </c>
      <c r="ES125" s="27" t="s">
        <v>698</v>
      </c>
      <c r="ET125" s="27" t="s">
        <v>698</v>
      </c>
      <c r="EU125" s="27" t="s">
        <v>698</v>
      </c>
      <c r="EV125" s="27" t="s">
        <v>698</v>
      </c>
      <c r="EW125" s="27" t="s">
        <v>698</v>
      </c>
      <c r="EX125" s="27" t="s">
        <v>698</v>
      </c>
      <c r="EY125" s="27" t="s">
        <v>698</v>
      </c>
      <c r="EZ125" s="27" t="s">
        <v>698</v>
      </c>
      <c r="FA125" s="27" t="s">
        <v>694</v>
      </c>
      <c r="FB125" s="27"/>
      <c r="FC125" s="27"/>
      <c r="FD125" s="27"/>
      <c r="FE125" s="27"/>
      <c r="FF125" s="27"/>
      <c r="FG125" s="27"/>
      <c r="FH125" s="27"/>
      <c r="FI125" s="27"/>
      <c r="FJ125" s="27"/>
    </row>
    <row r="126" spans="1:166" x14ac:dyDescent="0.25">
      <c r="A126" s="27"/>
      <c r="B126" s="27" t="s">
        <v>2599</v>
      </c>
      <c r="C126" s="27" t="str">
        <f t="shared" si="1"/>
        <v>IZ007001000000000000000000000000000000</v>
      </c>
      <c r="D126" s="23" t="s">
        <v>4088</v>
      </c>
      <c r="E126" s="23" t="s">
        <v>718</v>
      </c>
      <c r="F126" s="23" t="s">
        <v>702</v>
      </c>
      <c r="G126" s="23" t="s">
        <v>697</v>
      </c>
      <c r="H126" s="23" t="s">
        <v>697</v>
      </c>
      <c r="I126" s="23" t="s">
        <v>697</v>
      </c>
      <c r="J126" s="23" t="s">
        <v>697</v>
      </c>
      <c r="K126" s="23" t="s">
        <v>697</v>
      </c>
      <c r="L126" s="23" t="s">
        <v>697</v>
      </c>
      <c r="M126" s="23" t="s">
        <v>697</v>
      </c>
      <c r="N126" s="23" t="s">
        <v>697</v>
      </c>
      <c r="O126" s="23" t="s">
        <v>697</v>
      </c>
      <c r="P126" s="23" t="s">
        <v>697</v>
      </c>
      <c r="Q126" s="27">
        <v>0</v>
      </c>
      <c r="R126" s="27" t="s">
        <v>704</v>
      </c>
      <c r="S126" s="27" t="s">
        <v>698</v>
      </c>
      <c r="T126" s="27" t="s">
        <v>694</v>
      </c>
      <c r="U126" s="27" t="s">
        <v>922</v>
      </c>
      <c r="V126" s="27" t="s">
        <v>4257</v>
      </c>
      <c r="W126" s="27" t="s">
        <v>905</v>
      </c>
      <c r="X126" s="27"/>
      <c r="Y126" s="27" t="s">
        <v>1521</v>
      </c>
      <c r="Z126" s="27"/>
      <c r="AA126" s="27"/>
      <c r="AB126" s="27"/>
      <c r="AC126" s="27"/>
      <c r="AD126" s="27"/>
      <c r="AE126" s="27"/>
      <c r="AF126" s="27"/>
      <c r="AG126" s="27"/>
      <c r="AH126" s="27"/>
      <c r="AI126" s="27" t="s">
        <v>4260</v>
      </c>
      <c r="AJ126" s="27" t="s">
        <v>698</v>
      </c>
      <c r="AK126" s="27" t="s">
        <v>698</v>
      </c>
      <c r="AL126" s="27" t="s">
        <v>698</v>
      </c>
      <c r="AM126" s="27" t="s">
        <v>698</v>
      </c>
      <c r="AN126" s="27" t="s">
        <v>698</v>
      </c>
      <c r="AO126" s="27" t="s">
        <v>698</v>
      </c>
      <c r="AP126" s="27" t="s">
        <v>698</v>
      </c>
      <c r="AQ126" s="27" t="s">
        <v>698</v>
      </c>
      <c r="AR126" s="27" t="s">
        <v>698</v>
      </c>
      <c r="AS126" s="27" t="s">
        <v>698</v>
      </c>
      <c r="AT126" s="27" t="s">
        <v>698</v>
      </c>
      <c r="AU126" s="27" t="s">
        <v>698</v>
      </c>
      <c r="AV126" s="27" t="s">
        <v>698</v>
      </c>
      <c r="AW126" s="27" t="s">
        <v>698</v>
      </c>
      <c r="AX126" s="27" t="s">
        <v>698</v>
      </c>
      <c r="AY126" s="27" t="s">
        <v>698</v>
      </c>
      <c r="AZ126" s="27" t="s">
        <v>698</v>
      </c>
      <c r="BA126" s="27" t="s">
        <v>698</v>
      </c>
      <c r="BB126" s="27" t="s">
        <v>698</v>
      </c>
      <c r="BC126" s="27" t="s">
        <v>698</v>
      </c>
      <c r="BD126" s="27" t="s">
        <v>698</v>
      </c>
      <c r="BE126" s="27" t="s">
        <v>698</v>
      </c>
      <c r="BF126" s="27" t="s">
        <v>698</v>
      </c>
      <c r="BG126" s="27" t="s">
        <v>698</v>
      </c>
      <c r="BH126" s="27" t="s">
        <v>698</v>
      </c>
      <c r="BI126" s="27" t="s">
        <v>698</v>
      </c>
      <c r="BJ126" s="27" t="s">
        <v>698</v>
      </c>
      <c r="BK126" s="27" t="s">
        <v>698</v>
      </c>
      <c r="BL126" s="27" t="s">
        <v>698</v>
      </c>
      <c r="BM126" s="27" t="s">
        <v>698</v>
      </c>
      <c r="BN126" s="27" t="s">
        <v>698</v>
      </c>
      <c r="BO126" s="27" t="s">
        <v>698</v>
      </c>
      <c r="BP126" s="27" t="s">
        <v>698</v>
      </c>
      <c r="BQ126" s="27" t="s">
        <v>698</v>
      </c>
      <c r="BR126" s="27" t="s">
        <v>698</v>
      </c>
      <c r="BS126" s="27" t="s">
        <v>698</v>
      </c>
      <c r="BT126" s="27" t="s">
        <v>698</v>
      </c>
      <c r="BU126" s="27" t="s">
        <v>698</v>
      </c>
      <c r="BV126" s="27" t="s">
        <v>704</v>
      </c>
      <c r="BW126" s="27" t="s">
        <v>698</v>
      </c>
      <c r="BX126" s="27" t="s">
        <v>698</v>
      </c>
      <c r="BY126" s="27" t="s">
        <v>698</v>
      </c>
      <c r="BZ126" s="27" t="s">
        <v>698</v>
      </c>
      <c r="CA126" s="27" t="s">
        <v>698</v>
      </c>
      <c r="CB126" s="27" t="s">
        <v>698</v>
      </c>
      <c r="CC126" s="27" t="s">
        <v>698</v>
      </c>
      <c r="CD126" s="27" t="s">
        <v>698</v>
      </c>
      <c r="CE126" s="27" t="s">
        <v>698</v>
      </c>
      <c r="CF126" s="27" t="s">
        <v>698</v>
      </c>
      <c r="CG126" s="27" t="s">
        <v>698</v>
      </c>
      <c r="CH126" s="27" t="s">
        <v>698</v>
      </c>
      <c r="CI126" s="27" t="s">
        <v>698</v>
      </c>
      <c r="CJ126" s="27" t="s">
        <v>698</v>
      </c>
      <c r="CK126" s="27" t="s">
        <v>698</v>
      </c>
      <c r="CL126" s="27" t="s">
        <v>698</v>
      </c>
      <c r="CM126" s="27" t="s">
        <v>698</v>
      </c>
      <c r="CN126" s="27" t="s">
        <v>698</v>
      </c>
      <c r="CO126" s="27" t="s">
        <v>698</v>
      </c>
      <c r="CP126" s="27" t="s">
        <v>698</v>
      </c>
      <c r="CQ126" s="27" t="s">
        <v>698</v>
      </c>
      <c r="CR126" s="27" t="s">
        <v>698</v>
      </c>
      <c r="CS126" s="27" t="s">
        <v>698</v>
      </c>
      <c r="CT126" s="27" t="s">
        <v>698</v>
      </c>
      <c r="CU126" s="27" t="s">
        <v>698</v>
      </c>
      <c r="CV126" s="27" t="s">
        <v>698</v>
      </c>
      <c r="CW126" s="27" t="s">
        <v>698</v>
      </c>
      <c r="CX126" s="27" t="s">
        <v>698</v>
      </c>
      <c r="CY126" s="27" t="s">
        <v>698</v>
      </c>
      <c r="CZ126" s="27" t="s">
        <v>698</v>
      </c>
      <c r="DA126" s="27" t="s">
        <v>698</v>
      </c>
      <c r="DB126" s="27" t="s">
        <v>698</v>
      </c>
      <c r="DC126" s="27" t="s">
        <v>698</v>
      </c>
      <c r="DD126" s="27" t="s">
        <v>698</v>
      </c>
      <c r="DE126" s="27" t="s">
        <v>698</v>
      </c>
      <c r="DF126" s="27" t="s">
        <v>698</v>
      </c>
      <c r="DG126" s="27" t="s">
        <v>698</v>
      </c>
      <c r="DH126" s="27" t="s">
        <v>698</v>
      </c>
      <c r="DI126" s="27" t="s">
        <v>698</v>
      </c>
      <c r="DJ126" s="27" t="s">
        <v>698</v>
      </c>
      <c r="DK126" s="27" t="s">
        <v>698</v>
      </c>
      <c r="DL126" s="27" t="s">
        <v>698</v>
      </c>
      <c r="DM126" s="27" t="s">
        <v>698</v>
      </c>
      <c r="DN126" s="27" t="s">
        <v>698</v>
      </c>
      <c r="DO126" s="27" t="s">
        <v>698</v>
      </c>
      <c r="DP126" s="27" t="s">
        <v>698</v>
      </c>
      <c r="DQ126" s="27" t="s">
        <v>698</v>
      </c>
      <c r="DR126" s="27" t="s">
        <v>698</v>
      </c>
      <c r="DS126" s="27" t="s">
        <v>698</v>
      </c>
      <c r="DT126" s="27" t="s">
        <v>698</v>
      </c>
      <c r="DU126" s="27" t="s">
        <v>698</v>
      </c>
      <c r="DV126" s="27" t="s">
        <v>698</v>
      </c>
      <c r="DW126" s="27" t="s">
        <v>698</v>
      </c>
      <c r="DX126" s="27" t="s">
        <v>698</v>
      </c>
      <c r="DY126" s="27" t="s">
        <v>698</v>
      </c>
      <c r="DZ126" s="27" t="s">
        <v>698</v>
      </c>
      <c r="EA126" s="27" t="s">
        <v>698</v>
      </c>
      <c r="EB126" s="27" t="s">
        <v>698</v>
      </c>
      <c r="EC126" s="27" t="s">
        <v>698</v>
      </c>
      <c r="ED126" s="27" t="s">
        <v>698</v>
      </c>
      <c r="EE126" s="27" t="s">
        <v>698</v>
      </c>
      <c r="EF126" s="27" t="s">
        <v>698</v>
      </c>
      <c r="EG126" s="27" t="s">
        <v>698</v>
      </c>
      <c r="EH126" s="27" t="s">
        <v>698</v>
      </c>
      <c r="EI126" s="27" t="s">
        <v>698</v>
      </c>
      <c r="EJ126" s="27" t="s">
        <v>698</v>
      </c>
      <c r="EK126" s="27" t="s">
        <v>698</v>
      </c>
      <c r="EL126" s="27" t="s">
        <v>698</v>
      </c>
      <c r="EM126" s="27" t="s">
        <v>698</v>
      </c>
      <c r="EN126" s="27" t="s">
        <v>698</v>
      </c>
      <c r="EO126" s="27" t="s">
        <v>698</v>
      </c>
      <c r="EP126" s="27" t="s">
        <v>698</v>
      </c>
      <c r="EQ126" s="27" t="s">
        <v>698</v>
      </c>
      <c r="ER126" s="27" t="s">
        <v>698</v>
      </c>
      <c r="ES126" s="27" t="s">
        <v>698</v>
      </c>
      <c r="ET126" s="27" t="s">
        <v>698</v>
      </c>
      <c r="EU126" s="27" t="s">
        <v>698</v>
      </c>
      <c r="EV126" s="27" t="s">
        <v>698</v>
      </c>
      <c r="EW126" s="27" t="s">
        <v>4215</v>
      </c>
      <c r="EX126" s="27" t="s">
        <v>4216</v>
      </c>
      <c r="EY126" s="27" t="s">
        <v>1176</v>
      </c>
      <c r="EZ126" s="27" t="s">
        <v>1517</v>
      </c>
      <c r="FA126" s="27" t="s">
        <v>1519</v>
      </c>
      <c r="FB126" s="27"/>
      <c r="FC126" s="27"/>
      <c r="FD126" s="27"/>
      <c r="FE126" s="27"/>
      <c r="FF126" s="27"/>
      <c r="FG126" s="27"/>
      <c r="FH126" s="27"/>
      <c r="FI126" s="27"/>
      <c r="FJ126" s="27"/>
    </row>
    <row r="127" spans="1:166" x14ac:dyDescent="0.25">
      <c r="A127" s="27"/>
      <c r="B127" s="20" t="s">
        <v>2599</v>
      </c>
      <c r="C127" s="20" t="str">
        <f t="shared" si="1"/>
        <v>IZ007002000000000000000000000000000000</v>
      </c>
      <c r="D127" s="23" t="s">
        <v>4088</v>
      </c>
      <c r="E127" s="23" t="s">
        <v>718</v>
      </c>
      <c r="F127" s="23" t="s">
        <v>707</v>
      </c>
      <c r="G127" s="23" t="s">
        <v>697</v>
      </c>
      <c r="H127" s="23" t="s">
        <v>697</v>
      </c>
      <c r="I127" s="23" t="s">
        <v>697</v>
      </c>
      <c r="J127" s="23" t="s">
        <v>697</v>
      </c>
      <c r="K127" s="23" t="s">
        <v>697</v>
      </c>
      <c r="L127" s="23" t="s">
        <v>697</v>
      </c>
      <c r="M127" s="23" t="s">
        <v>697</v>
      </c>
      <c r="N127" s="23" t="s">
        <v>697</v>
      </c>
      <c r="O127" s="23" t="s">
        <v>697</v>
      </c>
      <c r="P127" s="23" t="s">
        <v>697</v>
      </c>
      <c r="Q127" s="27">
        <v>0</v>
      </c>
      <c r="R127" s="27" t="s">
        <v>704</v>
      </c>
      <c r="S127" s="27" t="s">
        <v>698</v>
      </c>
      <c r="T127" s="27" t="s">
        <v>694</v>
      </c>
      <c r="U127" s="27" t="s">
        <v>922</v>
      </c>
      <c r="V127" s="27" t="s">
        <v>4257</v>
      </c>
      <c r="W127" s="27" t="s">
        <v>905</v>
      </c>
      <c r="X127" s="27"/>
      <c r="Y127" s="27" t="s">
        <v>2124</v>
      </c>
      <c r="Z127" s="27"/>
      <c r="AA127" s="27"/>
      <c r="AB127" s="27"/>
      <c r="AC127" s="27"/>
      <c r="AD127" s="27"/>
      <c r="AE127" s="27"/>
      <c r="AF127" s="27"/>
      <c r="AG127" s="27"/>
      <c r="AH127" s="27"/>
      <c r="AI127" s="27" t="s">
        <v>4261</v>
      </c>
      <c r="AJ127" s="27" t="s">
        <v>698</v>
      </c>
      <c r="AK127" s="27" t="s">
        <v>698</v>
      </c>
      <c r="AL127" s="27" t="s">
        <v>698</v>
      </c>
      <c r="AM127" s="27" t="s">
        <v>698</v>
      </c>
      <c r="AN127" s="27" t="s">
        <v>698</v>
      </c>
      <c r="AO127" s="27" t="s">
        <v>698</v>
      </c>
      <c r="AP127" s="27" t="s">
        <v>698</v>
      </c>
      <c r="AQ127" s="27" t="s">
        <v>698</v>
      </c>
      <c r="AR127" s="27" t="s">
        <v>698</v>
      </c>
      <c r="AS127" s="27" t="s">
        <v>698</v>
      </c>
      <c r="AT127" s="27" t="s">
        <v>698</v>
      </c>
      <c r="AU127" s="27" t="s">
        <v>698</v>
      </c>
      <c r="AV127" s="27" t="s">
        <v>698</v>
      </c>
      <c r="AW127" s="27" t="s">
        <v>698</v>
      </c>
      <c r="AX127" s="27" t="s">
        <v>698</v>
      </c>
      <c r="AY127" s="27" t="s">
        <v>698</v>
      </c>
      <c r="AZ127" s="27" t="s">
        <v>698</v>
      </c>
      <c r="BA127" s="27" t="s">
        <v>698</v>
      </c>
      <c r="BB127" s="27" t="s">
        <v>698</v>
      </c>
      <c r="BC127" s="27" t="s">
        <v>698</v>
      </c>
      <c r="BD127" s="27" t="s">
        <v>698</v>
      </c>
      <c r="BE127" s="27" t="s">
        <v>698</v>
      </c>
      <c r="BF127" s="27" t="s">
        <v>698</v>
      </c>
      <c r="BG127" s="27" t="s">
        <v>698</v>
      </c>
      <c r="BH127" s="27" t="s">
        <v>698</v>
      </c>
      <c r="BI127" s="27" t="s">
        <v>698</v>
      </c>
      <c r="BJ127" s="27" t="s">
        <v>698</v>
      </c>
      <c r="BK127" s="27" t="s">
        <v>698</v>
      </c>
      <c r="BL127" s="27" t="s">
        <v>698</v>
      </c>
      <c r="BM127" s="27" t="s">
        <v>698</v>
      </c>
      <c r="BN127" s="27" t="s">
        <v>698</v>
      </c>
      <c r="BO127" s="27" t="s">
        <v>698</v>
      </c>
      <c r="BP127" s="27" t="s">
        <v>698</v>
      </c>
      <c r="BQ127" s="27" t="s">
        <v>698</v>
      </c>
      <c r="BR127" s="27" t="s">
        <v>698</v>
      </c>
      <c r="BS127" s="27" t="s">
        <v>698</v>
      </c>
      <c r="BT127" s="27" t="s">
        <v>698</v>
      </c>
      <c r="BU127" s="27" t="s">
        <v>698</v>
      </c>
      <c r="BV127" s="27" t="s">
        <v>704</v>
      </c>
      <c r="BW127" s="27" t="s">
        <v>698</v>
      </c>
      <c r="BX127" s="27" t="s">
        <v>698</v>
      </c>
      <c r="BY127" s="27" t="s">
        <v>698</v>
      </c>
      <c r="BZ127" s="27" t="s">
        <v>698</v>
      </c>
      <c r="CA127" s="27" t="s">
        <v>698</v>
      </c>
      <c r="CB127" s="27" t="s">
        <v>698</v>
      </c>
      <c r="CC127" s="27" t="s">
        <v>698</v>
      </c>
      <c r="CD127" s="27" t="s">
        <v>698</v>
      </c>
      <c r="CE127" s="27" t="s">
        <v>698</v>
      </c>
      <c r="CF127" s="27" t="s">
        <v>698</v>
      </c>
      <c r="CG127" s="27" t="s">
        <v>698</v>
      </c>
      <c r="CH127" s="27" t="s">
        <v>698</v>
      </c>
      <c r="CI127" s="27" t="s">
        <v>698</v>
      </c>
      <c r="CJ127" s="27" t="s">
        <v>698</v>
      </c>
      <c r="CK127" s="27" t="s">
        <v>698</v>
      </c>
      <c r="CL127" s="27" t="s">
        <v>698</v>
      </c>
      <c r="CM127" s="27" t="s">
        <v>698</v>
      </c>
      <c r="CN127" s="27" t="s">
        <v>698</v>
      </c>
      <c r="CO127" s="27" t="s">
        <v>698</v>
      </c>
      <c r="CP127" s="27" t="s">
        <v>698</v>
      </c>
      <c r="CQ127" s="27" t="s">
        <v>698</v>
      </c>
      <c r="CR127" s="27" t="s">
        <v>698</v>
      </c>
      <c r="CS127" s="27" t="s">
        <v>698</v>
      </c>
      <c r="CT127" s="27" t="s">
        <v>698</v>
      </c>
      <c r="CU127" s="27" t="s">
        <v>698</v>
      </c>
      <c r="CV127" s="27" t="s">
        <v>698</v>
      </c>
      <c r="CW127" s="27" t="s">
        <v>698</v>
      </c>
      <c r="CX127" s="27" t="s">
        <v>698</v>
      </c>
      <c r="CY127" s="27" t="s">
        <v>698</v>
      </c>
      <c r="CZ127" s="27" t="s">
        <v>698</v>
      </c>
      <c r="DA127" s="27" t="s">
        <v>698</v>
      </c>
      <c r="DB127" s="27" t="s">
        <v>698</v>
      </c>
      <c r="DC127" s="27" t="s">
        <v>698</v>
      </c>
      <c r="DD127" s="27" t="s">
        <v>698</v>
      </c>
      <c r="DE127" s="27" t="s">
        <v>698</v>
      </c>
      <c r="DF127" s="27" t="s">
        <v>698</v>
      </c>
      <c r="DG127" s="27" t="s">
        <v>698</v>
      </c>
      <c r="DH127" s="27" t="s">
        <v>698</v>
      </c>
      <c r="DI127" s="27" t="s">
        <v>698</v>
      </c>
      <c r="DJ127" s="27" t="s">
        <v>698</v>
      </c>
      <c r="DK127" s="27" t="s">
        <v>698</v>
      </c>
      <c r="DL127" s="27" t="s">
        <v>698</v>
      </c>
      <c r="DM127" s="27" t="s">
        <v>698</v>
      </c>
      <c r="DN127" s="27" t="s">
        <v>698</v>
      </c>
      <c r="DO127" s="27" t="s">
        <v>698</v>
      </c>
      <c r="DP127" s="27" t="s">
        <v>698</v>
      </c>
      <c r="DQ127" s="27" t="s">
        <v>698</v>
      </c>
      <c r="DR127" s="27" t="s">
        <v>698</v>
      </c>
      <c r="DS127" s="27" t="s">
        <v>698</v>
      </c>
      <c r="DT127" s="27" t="s">
        <v>698</v>
      </c>
      <c r="DU127" s="27" t="s">
        <v>698</v>
      </c>
      <c r="DV127" s="27" t="s">
        <v>698</v>
      </c>
      <c r="DW127" s="27" t="s">
        <v>698</v>
      </c>
      <c r="DX127" s="27" t="s">
        <v>698</v>
      </c>
      <c r="DY127" s="27" t="s">
        <v>698</v>
      </c>
      <c r="DZ127" s="27" t="s">
        <v>698</v>
      </c>
      <c r="EA127" s="27" t="s">
        <v>698</v>
      </c>
      <c r="EB127" s="27" t="s">
        <v>698</v>
      </c>
      <c r="EC127" s="27" t="s">
        <v>698</v>
      </c>
      <c r="ED127" s="27" t="s">
        <v>698</v>
      </c>
      <c r="EE127" s="27" t="s">
        <v>698</v>
      </c>
      <c r="EF127" s="27" t="s">
        <v>698</v>
      </c>
      <c r="EG127" s="27" t="s">
        <v>698</v>
      </c>
      <c r="EH127" s="27" t="s">
        <v>698</v>
      </c>
      <c r="EI127" s="27" t="s">
        <v>698</v>
      </c>
      <c r="EJ127" s="27" t="s">
        <v>698</v>
      </c>
      <c r="EK127" s="27" t="s">
        <v>698</v>
      </c>
      <c r="EL127" s="27" t="s">
        <v>698</v>
      </c>
      <c r="EM127" s="27" t="s">
        <v>698</v>
      </c>
      <c r="EN127" s="27" t="s">
        <v>698</v>
      </c>
      <c r="EO127" s="27" t="s">
        <v>698</v>
      </c>
      <c r="EP127" s="27" t="s">
        <v>698</v>
      </c>
      <c r="EQ127" s="27" t="s">
        <v>698</v>
      </c>
      <c r="ER127" s="27" t="s">
        <v>698</v>
      </c>
      <c r="ES127" s="27" t="s">
        <v>698</v>
      </c>
      <c r="ET127" s="27" t="s">
        <v>698</v>
      </c>
      <c r="EU127" s="27" t="s">
        <v>698</v>
      </c>
      <c r="EV127" s="27" t="s">
        <v>698</v>
      </c>
      <c r="EW127" s="27" t="s">
        <v>4215</v>
      </c>
      <c r="EX127" s="27" t="s">
        <v>4216</v>
      </c>
      <c r="EY127" s="27" t="s">
        <v>1176</v>
      </c>
      <c r="EZ127" s="27" t="s">
        <v>1517</v>
      </c>
      <c r="FA127" s="27" t="s">
        <v>1519</v>
      </c>
      <c r="FB127" s="27"/>
      <c r="FC127" s="27"/>
      <c r="FD127" s="27"/>
      <c r="FE127" s="27"/>
      <c r="FF127" s="27"/>
      <c r="FG127" s="27"/>
      <c r="FH127" s="27"/>
      <c r="FI127" s="27"/>
      <c r="FJ127" s="27"/>
    </row>
    <row r="128" spans="1:166" x14ac:dyDescent="0.25">
      <c r="A128" s="27"/>
      <c r="B128" s="27" t="s">
        <v>2599</v>
      </c>
      <c r="C128" s="27" t="str">
        <f t="shared" si="1"/>
        <v>IZ007003000000000000000000000000000000</v>
      </c>
      <c r="D128" s="23" t="s">
        <v>4088</v>
      </c>
      <c r="E128" s="23" t="s">
        <v>718</v>
      </c>
      <c r="F128" s="23" t="s">
        <v>710</v>
      </c>
      <c r="G128" s="23" t="s">
        <v>697</v>
      </c>
      <c r="H128" s="23" t="s">
        <v>697</v>
      </c>
      <c r="I128" s="23" t="s">
        <v>697</v>
      </c>
      <c r="J128" s="23" t="s">
        <v>697</v>
      </c>
      <c r="K128" s="23" t="s">
        <v>697</v>
      </c>
      <c r="L128" s="23" t="s">
        <v>697</v>
      </c>
      <c r="M128" s="23" t="s">
        <v>697</v>
      </c>
      <c r="N128" s="23" t="s">
        <v>697</v>
      </c>
      <c r="O128" s="23" t="s">
        <v>697</v>
      </c>
      <c r="P128" s="23" t="s">
        <v>697</v>
      </c>
      <c r="Q128" s="27">
        <v>0</v>
      </c>
      <c r="R128" s="27" t="s">
        <v>704</v>
      </c>
      <c r="S128" s="27" t="s">
        <v>698</v>
      </c>
      <c r="T128" s="27" t="s">
        <v>694</v>
      </c>
      <c r="U128" s="27" t="s">
        <v>922</v>
      </c>
      <c r="V128" s="27" t="s">
        <v>4257</v>
      </c>
      <c r="W128" s="27" t="s">
        <v>905</v>
      </c>
      <c r="X128" s="27"/>
      <c r="Y128" s="27" t="s">
        <v>1513</v>
      </c>
      <c r="Z128" s="27"/>
      <c r="AA128" s="27"/>
      <c r="AB128" s="27"/>
      <c r="AC128" s="27"/>
      <c r="AD128" s="27"/>
      <c r="AE128" s="27"/>
      <c r="AF128" s="27"/>
      <c r="AG128" s="27"/>
      <c r="AH128" s="27"/>
      <c r="AI128" s="27" t="s">
        <v>4262</v>
      </c>
      <c r="AJ128" s="27" t="s">
        <v>698</v>
      </c>
      <c r="AK128" s="27" t="s">
        <v>698</v>
      </c>
      <c r="AL128" s="27" t="s">
        <v>698</v>
      </c>
      <c r="AM128" s="27" t="s">
        <v>698</v>
      </c>
      <c r="AN128" s="27" t="s">
        <v>698</v>
      </c>
      <c r="AO128" s="27" t="s">
        <v>698</v>
      </c>
      <c r="AP128" s="27" t="s">
        <v>698</v>
      </c>
      <c r="AQ128" s="27" t="s">
        <v>698</v>
      </c>
      <c r="AR128" s="27" t="s">
        <v>698</v>
      </c>
      <c r="AS128" s="27" t="s">
        <v>698</v>
      </c>
      <c r="AT128" s="27" t="s">
        <v>698</v>
      </c>
      <c r="AU128" s="27" t="s">
        <v>698</v>
      </c>
      <c r="AV128" s="27" t="s">
        <v>698</v>
      </c>
      <c r="AW128" s="27" t="s">
        <v>698</v>
      </c>
      <c r="AX128" s="27" t="s">
        <v>698</v>
      </c>
      <c r="AY128" s="27" t="s">
        <v>698</v>
      </c>
      <c r="AZ128" s="27" t="s">
        <v>698</v>
      </c>
      <c r="BA128" s="27" t="s">
        <v>698</v>
      </c>
      <c r="BB128" s="27" t="s">
        <v>698</v>
      </c>
      <c r="BC128" s="27" t="s">
        <v>698</v>
      </c>
      <c r="BD128" s="27" t="s">
        <v>698</v>
      </c>
      <c r="BE128" s="27" t="s">
        <v>698</v>
      </c>
      <c r="BF128" s="27" t="s">
        <v>698</v>
      </c>
      <c r="BG128" s="27" t="s">
        <v>698</v>
      </c>
      <c r="BH128" s="27" t="s">
        <v>698</v>
      </c>
      <c r="BI128" s="27" t="s">
        <v>698</v>
      </c>
      <c r="BJ128" s="27" t="s">
        <v>698</v>
      </c>
      <c r="BK128" s="27" t="s">
        <v>698</v>
      </c>
      <c r="BL128" s="27" t="s">
        <v>698</v>
      </c>
      <c r="BM128" s="27" t="s">
        <v>698</v>
      </c>
      <c r="BN128" s="27" t="s">
        <v>698</v>
      </c>
      <c r="BO128" s="27" t="s">
        <v>698</v>
      </c>
      <c r="BP128" s="27" t="s">
        <v>698</v>
      </c>
      <c r="BQ128" s="27" t="s">
        <v>698</v>
      </c>
      <c r="BR128" s="27" t="s">
        <v>698</v>
      </c>
      <c r="BS128" s="27" t="s">
        <v>698</v>
      </c>
      <c r="BT128" s="27" t="s">
        <v>698</v>
      </c>
      <c r="BU128" s="27" t="s">
        <v>698</v>
      </c>
      <c r="BV128" s="27" t="s">
        <v>704</v>
      </c>
      <c r="BW128" s="27" t="s">
        <v>698</v>
      </c>
      <c r="BX128" s="27" t="s">
        <v>698</v>
      </c>
      <c r="BY128" s="27" t="s">
        <v>698</v>
      </c>
      <c r="BZ128" s="27" t="s">
        <v>698</v>
      </c>
      <c r="CA128" s="27" t="s">
        <v>698</v>
      </c>
      <c r="CB128" s="27" t="s">
        <v>698</v>
      </c>
      <c r="CC128" s="27" t="s">
        <v>698</v>
      </c>
      <c r="CD128" s="27" t="s">
        <v>698</v>
      </c>
      <c r="CE128" s="27" t="s">
        <v>698</v>
      </c>
      <c r="CF128" s="27" t="s">
        <v>698</v>
      </c>
      <c r="CG128" s="27" t="s">
        <v>698</v>
      </c>
      <c r="CH128" s="27" t="s">
        <v>698</v>
      </c>
      <c r="CI128" s="27" t="s">
        <v>698</v>
      </c>
      <c r="CJ128" s="27" t="s">
        <v>698</v>
      </c>
      <c r="CK128" s="27" t="s">
        <v>698</v>
      </c>
      <c r="CL128" s="27" t="s">
        <v>698</v>
      </c>
      <c r="CM128" s="27" t="s">
        <v>698</v>
      </c>
      <c r="CN128" s="27" t="s">
        <v>698</v>
      </c>
      <c r="CO128" s="27" t="s">
        <v>698</v>
      </c>
      <c r="CP128" s="27" t="s">
        <v>698</v>
      </c>
      <c r="CQ128" s="27" t="s">
        <v>698</v>
      </c>
      <c r="CR128" s="27" t="s">
        <v>698</v>
      </c>
      <c r="CS128" s="27" t="s">
        <v>698</v>
      </c>
      <c r="CT128" s="27" t="s">
        <v>698</v>
      </c>
      <c r="CU128" s="27" t="s">
        <v>698</v>
      </c>
      <c r="CV128" s="27" t="s">
        <v>698</v>
      </c>
      <c r="CW128" s="27" t="s">
        <v>698</v>
      </c>
      <c r="CX128" s="27" t="s">
        <v>698</v>
      </c>
      <c r="CY128" s="27" t="s">
        <v>698</v>
      </c>
      <c r="CZ128" s="27" t="s">
        <v>698</v>
      </c>
      <c r="DA128" s="27" t="s">
        <v>698</v>
      </c>
      <c r="DB128" s="27" t="s">
        <v>698</v>
      </c>
      <c r="DC128" s="27" t="s">
        <v>698</v>
      </c>
      <c r="DD128" s="27" t="s">
        <v>698</v>
      </c>
      <c r="DE128" s="27" t="s">
        <v>698</v>
      </c>
      <c r="DF128" s="27" t="s">
        <v>698</v>
      </c>
      <c r="DG128" s="27" t="s">
        <v>698</v>
      </c>
      <c r="DH128" s="27" t="s">
        <v>698</v>
      </c>
      <c r="DI128" s="27" t="s">
        <v>698</v>
      </c>
      <c r="DJ128" s="27" t="s">
        <v>698</v>
      </c>
      <c r="DK128" s="27" t="s">
        <v>698</v>
      </c>
      <c r="DL128" s="27" t="s">
        <v>698</v>
      </c>
      <c r="DM128" s="27" t="s">
        <v>698</v>
      </c>
      <c r="DN128" s="27" t="s">
        <v>698</v>
      </c>
      <c r="DO128" s="27" t="s">
        <v>698</v>
      </c>
      <c r="DP128" s="27" t="s">
        <v>698</v>
      </c>
      <c r="DQ128" s="27" t="s">
        <v>698</v>
      </c>
      <c r="DR128" s="27" t="s">
        <v>698</v>
      </c>
      <c r="DS128" s="27" t="s">
        <v>698</v>
      </c>
      <c r="DT128" s="27" t="s">
        <v>698</v>
      </c>
      <c r="DU128" s="27" t="s">
        <v>698</v>
      </c>
      <c r="DV128" s="27" t="s">
        <v>698</v>
      </c>
      <c r="DW128" s="27" t="s">
        <v>698</v>
      </c>
      <c r="DX128" s="27" t="s">
        <v>698</v>
      </c>
      <c r="DY128" s="27" t="s">
        <v>698</v>
      </c>
      <c r="DZ128" s="27" t="s">
        <v>698</v>
      </c>
      <c r="EA128" s="27" t="s">
        <v>698</v>
      </c>
      <c r="EB128" s="27" t="s">
        <v>698</v>
      </c>
      <c r="EC128" s="27" t="s">
        <v>698</v>
      </c>
      <c r="ED128" s="27" t="s">
        <v>698</v>
      </c>
      <c r="EE128" s="27" t="s">
        <v>698</v>
      </c>
      <c r="EF128" s="27" t="s">
        <v>698</v>
      </c>
      <c r="EG128" s="27" t="s">
        <v>698</v>
      </c>
      <c r="EH128" s="27" t="s">
        <v>698</v>
      </c>
      <c r="EI128" s="27" t="s">
        <v>698</v>
      </c>
      <c r="EJ128" s="27" t="s">
        <v>698</v>
      </c>
      <c r="EK128" s="27" t="s">
        <v>698</v>
      </c>
      <c r="EL128" s="27" t="s">
        <v>698</v>
      </c>
      <c r="EM128" s="27" t="s">
        <v>698</v>
      </c>
      <c r="EN128" s="27" t="s">
        <v>698</v>
      </c>
      <c r="EO128" s="27" t="s">
        <v>698</v>
      </c>
      <c r="EP128" s="27" t="s">
        <v>698</v>
      </c>
      <c r="EQ128" s="27" t="s">
        <v>698</v>
      </c>
      <c r="ER128" s="27" t="s">
        <v>698</v>
      </c>
      <c r="ES128" s="27" t="s">
        <v>698</v>
      </c>
      <c r="ET128" s="27" t="s">
        <v>698</v>
      </c>
      <c r="EU128" s="27" t="s">
        <v>698</v>
      </c>
      <c r="EV128" s="27" t="s">
        <v>698</v>
      </c>
      <c r="EW128" s="27" t="s">
        <v>4215</v>
      </c>
      <c r="EX128" s="27" t="s">
        <v>4216</v>
      </c>
      <c r="EY128" s="27" t="s">
        <v>1176</v>
      </c>
      <c r="EZ128" s="27" t="s">
        <v>1517</v>
      </c>
      <c r="FA128" s="27" t="s">
        <v>1519</v>
      </c>
      <c r="FB128" s="27"/>
      <c r="FC128" s="27"/>
      <c r="FD128" s="27"/>
      <c r="FE128" s="27"/>
      <c r="FF128" s="27"/>
      <c r="FG128" s="27"/>
      <c r="FH128" s="27"/>
      <c r="FI128" s="27"/>
      <c r="FJ128" s="27"/>
    </row>
    <row r="129" spans="1:166" x14ac:dyDescent="0.25">
      <c r="A129" s="27"/>
      <c r="B129" s="27" t="s">
        <v>2599</v>
      </c>
      <c r="C129" s="27" t="str">
        <f t="shared" si="1"/>
        <v>IZ007004000000000000000000000000000000</v>
      </c>
      <c r="D129" s="23" t="s">
        <v>4088</v>
      </c>
      <c r="E129" s="23" t="s">
        <v>718</v>
      </c>
      <c r="F129" s="23" t="s">
        <v>711</v>
      </c>
      <c r="G129" s="23" t="s">
        <v>697</v>
      </c>
      <c r="H129" s="23" t="s">
        <v>697</v>
      </c>
      <c r="I129" s="23" t="s">
        <v>697</v>
      </c>
      <c r="J129" s="23" t="s">
        <v>697</v>
      </c>
      <c r="K129" s="23" t="s">
        <v>697</v>
      </c>
      <c r="L129" s="23" t="s">
        <v>697</v>
      </c>
      <c r="M129" s="23" t="s">
        <v>697</v>
      </c>
      <c r="N129" s="23" t="s">
        <v>697</v>
      </c>
      <c r="O129" s="23" t="s">
        <v>697</v>
      </c>
      <c r="P129" s="23" t="s">
        <v>697</v>
      </c>
      <c r="Q129" s="27">
        <v>0</v>
      </c>
      <c r="R129" s="27" t="s">
        <v>704</v>
      </c>
      <c r="S129" s="27" t="s">
        <v>698</v>
      </c>
      <c r="T129" s="27" t="s">
        <v>694</v>
      </c>
      <c r="U129" s="27" t="s">
        <v>922</v>
      </c>
      <c r="V129" s="27" t="s">
        <v>4257</v>
      </c>
      <c r="W129" s="27" t="s">
        <v>905</v>
      </c>
      <c r="X129" s="27"/>
      <c r="Y129" s="27" t="s">
        <v>1604</v>
      </c>
      <c r="Z129" s="27"/>
      <c r="AA129" s="27"/>
      <c r="AB129" s="27"/>
      <c r="AC129" s="27"/>
      <c r="AD129" s="27"/>
      <c r="AE129" s="27"/>
      <c r="AF129" s="27"/>
      <c r="AG129" s="27"/>
      <c r="AH129" s="27"/>
      <c r="AI129" s="27" t="s">
        <v>4263</v>
      </c>
      <c r="AJ129" s="27" t="s">
        <v>698</v>
      </c>
      <c r="AK129" s="27" t="s">
        <v>698</v>
      </c>
      <c r="AL129" s="27" t="s">
        <v>698</v>
      </c>
      <c r="AM129" s="27" t="s">
        <v>698</v>
      </c>
      <c r="AN129" s="27" t="s">
        <v>698</v>
      </c>
      <c r="AO129" s="27" t="s">
        <v>698</v>
      </c>
      <c r="AP129" s="27" t="s">
        <v>698</v>
      </c>
      <c r="AQ129" s="27" t="s">
        <v>698</v>
      </c>
      <c r="AR129" s="27" t="s">
        <v>698</v>
      </c>
      <c r="AS129" s="27" t="s">
        <v>698</v>
      </c>
      <c r="AT129" s="27" t="s">
        <v>698</v>
      </c>
      <c r="AU129" s="27" t="s">
        <v>698</v>
      </c>
      <c r="AV129" s="27" t="s">
        <v>698</v>
      </c>
      <c r="AW129" s="27" t="s">
        <v>698</v>
      </c>
      <c r="AX129" s="27" t="s">
        <v>698</v>
      </c>
      <c r="AY129" s="27" t="s">
        <v>698</v>
      </c>
      <c r="AZ129" s="27" t="s">
        <v>698</v>
      </c>
      <c r="BA129" s="27" t="s">
        <v>698</v>
      </c>
      <c r="BB129" s="27" t="s">
        <v>698</v>
      </c>
      <c r="BC129" s="27" t="s">
        <v>698</v>
      </c>
      <c r="BD129" s="27" t="s">
        <v>698</v>
      </c>
      <c r="BE129" s="27" t="s">
        <v>698</v>
      </c>
      <c r="BF129" s="27" t="s">
        <v>698</v>
      </c>
      <c r="BG129" s="27" t="s">
        <v>698</v>
      </c>
      <c r="BH129" s="27" t="s">
        <v>698</v>
      </c>
      <c r="BI129" s="27" t="s">
        <v>698</v>
      </c>
      <c r="BJ129" s="27" t="s">
        <v>698</v>
      </c>
      <c r="BK129" s="27" t="s">
        <v>698</v>
      </c>
      <c r="BL129" s="27" t="s">
        <v>698</v>
      </c>
      <c r="BM129" s="27" t="s">
        <v>698</v>
      </c>
      <c r="BN129" s="27" t="s">
        <v>698</v>
      </c>
      <c r="BO129" s="27" t="s">
        <v>698</v>
      </c>
      <c r="BP129" s="27" t="s">
        <v>698</v>
      </c>
      <c r="BQ129" s="27" t="s">
        <v>698</v>
      </c>
      <c r="BR129" s="27" t="s">
        <v>698</v>
      </c>
      <c r="BS129" s="27" t="s">
        <v>698</v>
      </c>
      <c r="BT129" s="27" t="s">
        <v>698</v>
      </c>
      <c r="BU129" s="27" t="s">
        <v>698</v>
      </c>
      <c r="BV129" s="27" t="s">
        <v>704</v>
      </c>
      <c r="BW129" s="27" t="s">
        <v>698</v>
      </c>
      <c r="BX129" s="27" t="s">
        <v>698</v>
      </c>
      <c r="BY129" s="27" t="s">
        <v>698</v>
      </c>
      <c r="BZ129" s="27" t="s">
        <v>698</v>
      </c>
      <c r="CA129" s="27" t="s">
        <v>698</v>
      </c>
      <c r="CB129" s="27" t="s">
        <v>698</v>
      </c>
      <c r="CC129" s="27" t="s">
        <v>698</v>
      </c>
      <c r="CD129" s="27" t="s">
        <v>698</v>
      </c>
      <c r="CE129" s="27" t="s">
        <v>698</v>
      </c>
      <c r="CF129" s="27" t="s">
        <v>698</v>
      </c>
      <c r="CG129" s="27" t="s">
        <v>698</v>
      </c>
      <c r="CH129" s="27" t="s">
        <v>698</v>
      </c>
      <c r="CI129" s="27" t="s">
        <v>698</v>
      </c>
      <c r="CJ129" s="27" t="s">
        <v>698</v>
      </c>
      <c r="CK129" s="27" t="s">
        <v>698</v>
      </c>
      <c r="CL129" s="27" t="s">
        <v>698</v>
      </c>
      <c r="CM129" s="27" t="s">
        <v>698</v>
      </c>
      <c r="CN129" s="27" t="s">
        <v>698</v>
      </c>
      <c r="CO129" s="27" t="s">
        <v>698</v>
      </c>
      <c r="CP129" s="27" t="s">
        <v>698</v>
      </c>
      <c r="CQ129" s="27" t="s">
        <v>698</v>
      </c>
      <c r="CR129" s="27" t="s">
        <v>698</v>
      </c>
      <c r="CS129" s="27" t="s">
        <v>698</v>
      </c>
      <c r="CT129" s="27" t="s">
        <v>698</v>
      </c>
      <c r="CU129" s="27" t="s">
        <v>698</v>
      </c>
      <c r="CV129" s="27" t="s">
        <v>698</v>
      </c>
      <c r="CW129" s="27" t="s">
        <v>698</v>
      </c>
      <c r="CX129" s="27" t="s">
        <v>698</v>
      </c>
      <c r="CY129" s="27" t="s">
        <v>698</v>
      </c>
      <c r="CZ129" s="27" t="s">
        <v>698</v>
      </c>
      <c r="DA129" s="27" t="s">
        <v>698</v>
      </c>
      <c r="DB129" s="27" t="s">
        <v>698</v>
      </c>
      <c r="DC129" s="27" t="s">
        <v>698</v>
      </c>
      <c r="DD129" s="27" t="s">
        <v>698</v>
      </c>
      <c r="DE129" s="27" t="s">
        <v>698</v>
      </c>
      <c r="DF129" s="27" t="s">
        <v>698</v>
      </c>
      <c r="DG129" s="27" t="s">
        <v>698</v>
      </c>
      <c r="DH129" s="27" t="s">
        <v>698</v>
      </c>
      <c r="DI129" s="27" t="s">
        <v>698</v>
      </c>
      <c r="DJ129" s="27" t="s">
        <v>698</v>
      </c>
      <c r="DK129" s="27" t="s">
        <v>698</v>
      </c>
      <c r="DL129" s="27" t="s">
        <v>698</v>
      </c>
      <c r="DM129" s="27" t="s">
        <v>698</v>
      </c>
      <c r="DN129" s="27" t="s">
        <v>698</v>
      </c>
      <c r="DO129" s="27" t="s">
        <v>698</v>
      </c>
      <c r="DP129" s="27" t="s">
        <v>698</v>
      </c>
      <c r="DQ129" s="27" t="s">
        <v>698</v>
      </c>
      <c r="DR129" s="27" t="s">
        <v>698</v>
      </c>
      <c r="DS129" s="27" t="s">
        <v>698</v>
      </c>
      <c r="DT129" s="27" t="s">
        <v>698</v>
      </c>
      <c r="DU129" s="27" t="s">
        <v>698</v>
      </c>
      <c r="DV129" s="27" t="s">
        <v>698</v>
      </c>
      <c r="DW129" s="27" t="s">
        <v>698</v>
      </c>
      <c r="DX129" s="27" t="s">
        <v>698</v>
      </c>
      <c r="DY129" s="27" t="s">
        <v>698</v>
      </c>
      <c r="DZ129" s="27" t="s">
        <v>698</v>
      </c>
      <c r="EA129" s="27" t="s">
        <v>698</v>
      </c>
      <c r="EB129" s="27" t="s">
        <v>698</v>
      </c>
      <c r="EC129" s="27" t="s">
        <v>698</v>
      </c>
      <c r="ED129" s="27" t="s">
        <v>698</v>
      </c>
      <c r="EE129" s="27" t="s">
        <v>698</v>
      </c>
      <c r="EF129" s="27" t="s">
        <v>698</v>
      </c>
      <c r="EG129" s="27" t="s">
        <v>698</v>
      </c>
      <c r="EH129" s="27" t="s">
        <v>698</v>
      </c>
      <c r="EI129" s="27" t="s">
        <v>698</v>
      </c>
      <c r="EJ129" s="27" t="s">
        <v>698</v>
      </c>
      <c r="EK129" s="27" t="s">
        <v>698</v>
      </c>
      <c r="EL129" s="27" t="s">
        <v>698</v>
      </c>
      <c r="EM129" s="27" t="s">
        <v>698</v>
      </c>
      <c r="EN129" s="27" t="s">
        <v>698</v>
      </c>
      <c r="EO129" s="27" t="s">
        <v>698</v>
      </c>
      <c r="EP129" s="27" t="s">
        <v>698</v>
      </c>
      <c r="EQ129" s="27" t="s">
        <v>698</v>
      </c>
      <c r="ER129" s="27" t="s">
        <v>698</v>
      </c>
      <c r="ES129" s="27" t="s">
        <v>698</v>
      </c>
      <c r="ET129" s="27" t="s">
        <v>698</v>
      </c>
      <c r="EU129" s="27" t="s">
        <v>698</v>
      </c>
      <c r="EV129" s="27" t="s">
        <v>698</v>
      </c>
      <c r="EW129" s="27" t="s">
        <v>4215</v>
      </c>
      <c r="EX129" s="27" t="s">
        <v>4216</v>
      </c>
      <c r="EY129" s="27" t="s">
        <v>1176</v>
      </c>
      <c r="EZ129" s="27" t="s">
        <v>1517</v>
      </c>
      <c r="FA129" s="27" t="s">
        <v>1519</v>
      </c>
      <c r="FB129" s="27"/>
      <c r="FC129" s="27"/>
      <c r="FD129" s="27"/>
      <c r="FE129" s="27"/>
      <c r="FF129" s="27"/>
      <c r="FG129" s="27"/>
      <c r="FH129" s="27"/>
      <c r="FI129" s="27"/>
      <c r="FJ129" s="27"/>
    </row>
    <row r="130" spans="1:166" x14ac:dyDescent="0.25">
      <c r="A130" s="27"/>
      <c r="B130" s="27" t="s">
        <v>694</v>
      </c>
      <c r="C130" s="27" t="str">
        <f t="shared" si="1"/>
        <v>IZ007005000000000000000000000000000000</v>
      </c>
      <c r="D130" s="23" t="s">
        <v>4088</v>
      </c>
      <c r="E130" s="23" t="s">
        <v>718</v>
      </c>
      <c r="F130" s="23" t="s">
        <v>713</v>
      </c>
      <c r="G130" s="23" t="s">
        <v>697</v>
      </c>
      <c r="H130" s="23" t="s">
        <v>697</v>
      </c>
      <c r="I130" s="23" t="s">
        <v>697</v>
      </c>
      <c r="J130" s="23" t="s">
        <v>697</v>
      </c>
      <c r="K130" s="23" t="s">
        <v>697</v>
      </c>
      <c r="L130" s="23" t="s">
        <v>697</v>
      </c>
      <c r="M130" s="23" t="s">
        <v>697</v>
      </c>
      <c r="N130" s="23" t="s">
        <v>697</v>
      </c>
      <c r="O130" s="23" t="s">
        <v>697</v>
      </c>
      <c r="P130" s="23" t="s">
        <v>697</v>
      </c>
      <c r="Q130" s="27">
        <v>0</v>
      </c>
      <c r="R130" s="27" t="s">
        <v>698</v>
      </c>
      <c r="S130" s="27" t="s">
        <v>698</v>
      </c>
      <c r="T130" s="27" t="s">
        <v>694</v>
      </c>
      <c r="U130" s="27" t="s">
        <v>922</v>
      </c>
      <c r="V130" s="27" t="s">
        <v>4257</v>
      </c>
      <c r="W130" s="27" t="s">
        <v>905</v>
      </c>
      <c r="X130" s="27"/>
      <c r="Y130" s="27" t="s">
        <v>4124</v>
      </c>
      <c r="Z130" s="27"/>
      <c r="AA130" s="27"/>
      <c r="AB130" s="27"/>
      <c r="AC130" s="27"/>
      <c r="AD130" s="27"/>
      <c r="AE130" s="27"/>
      <c r="AF130" s="27"/>
      <c r="AG130" s="27"/>
      <c r="AH130" s="27"/>
      <c r="AI130" s="27" t="s">
        <v>4264</v>
      </c>
      <c r="AJ130" s="27" t="s">
        <v>694</v>
      </c>
      <c r="AK130" s="27" t="s">
        <v>694</v>
      </c>
      <c r="AL130" s="27" t="s">
        <v>694</v>
      </c>
      <c r="AM130" s="27" t="s">
        <v>694</v>
      </c>
      <c r="AN130" s="27" t="s">
        <v>694</v>
      </c>
      <c r="AO130" s="27" t="s">
        <v>694</v>
      </c>
      <c r="AP130" s="27" t="s">
        <v>694</v>
      </c>
      <c r="AQ130" s="27" t="s">
        <v>694</v>
      </c>
      <c r="AR130" s="27" t="s">
        <v>694</v>
      </c>
      <c r="AS130" s="27" t="s">
        <v>694</v>
      </c>
      <c r="AT130" s="27" t="s">
        <v>694</v>
      </c>
      <c r="AU130" s="27" t="s">
        <v>694</v>
      </c>
      <c r="AV130" s="27" t="s">
        <v>694</v>
      </c>
      <c r="AW130" s="27" t="s">
        <v>694</v>
      </c>
      <c r="AX130" s="27" t="s">
        <v>694</v>
      </c>
      <c r="AY130" s="27" t="s">
        <v>694</v>
      </c>
      <c r="AZ130" s="27" t="s">
        <v>694</v>
      </c>
      <c r="BA130" s="27" t="s">
        <v>694</v>
      </c>
      <c r="BB130" s="27" t="s">
        <v>694</v>
      </c>
      <c r="BC130" s="27" t="s">
        <v>694</v>
      </c>
      <c r="BD130" s="27" t="s">
        <v>694</v>
      </c>
      <c r="BE130" s="27" t="s">
        <v>694</v>
      </c>
      <c r="BF130" s="27" t="s">
        <v>694</v>
      </c>
      <c r="BG130" s="27" t="s">
        <v>694</v>
      </c>
      <c r="BH130" s="27" t="s">
        <v>694</v>
      </c>
      <c r="BI130" s="27" t="s">
        <v>694</v>
      </c>
      <c r="BJ130" s="27" t="s">
        <v>694</v>
      </c>
      <c r="BK130" s="27" t="s">
        <v>694</v>
      </c>
      <c r="BL130" s="27" t="s">
        <v>694</v>
      </c>
      <c r="BM130" s="27" t="s">
        <v>694</v>
      </c>
      <c r="BN130" s="27" t="s">
        <v>694</v>
      </c>
      <c r="BO130" s="27" t="s">
        <v>694</v>
      </c>
      <c r="BP130" s="27" t="s">
        <v>694</v>
      </c>
      <c r="BQ130" s="27" t="s">
        <v>694</v>
      </c>
      <c r="BR130" s="27" t="s">
        <v>694</v>
      </c>
      <c r="BS130" s="27" t="s">
        <v>694</v>
      </c>
      <c r="BT130" s="27" t="s">
        <v>694</v>
      </c>
      <c r="BU130" s="27" t="s">
        <v>694</v>
      </c>
      <c r="BV130" s="27" t="s">
        <v>694</v>
      </c>
      <c r="BW130" s="27" t="s">
        <v>694</v>
      </c>
      <c r="BX130" s="27" t="s">
        <v>694</v>
      </c>
      <c r="BY130" s="27" t="s">
        <v>694</v>
      </c>
      <c r="BZ130" s="27" t="s">
        <v>694</v>
      </c>
      <c r="CA130" s="27" t="s">
        <v>694</v>
      </c>
      <c r="CB130" s="27" t="s">
        <v>694</v>
      </c>
      <c r="CC130" s="27" t="s">
        <v>694</v>
      </c>
      <c r="CD130" s="27" t="s">
        <v>694</v>
      </c>
      <c r="CE130" s="27" t="s">
        <v>694</v>
      </c>
      <c r="CF130" s="27" t="s">
        <v>694</v>
      </c>
      <c r="CG130" s="27" t="s">
        <v>694</v>
      </c>
      <c r="CH130" s="27" t="s">
        <v>694</v>
      </c>
      <c r="CI130" s="27" t="s">
        <v>694</v>
      </c>
      <c r="CJ130" s="27" t="s">
        <v>694</v>
      </c>
      <c r="CK130" s="27" t="s">
        <v>694</v>
      </c>
      <c r="CL130" s="27" t="s">
        <v>694</v>
      </c>
      <c r="CM130" s="27" t="s">
        <v>694</v>
      </c>
      <c r="CN130" s="27" t="s">
        <v>694</v>
      </c>
      <c r="CO130" s="27" t="s">
        <v>694</v>
      </c>
      <c r="CP130" s="27" t="s">
        <v>694</v>
      </c>
      <c r="CQ130" s="27" t="s">
        <v>694</v>
      </c>
      <c r="CR130" s="27" t="s">
        <v>694</v>
      </c>
      <c r="CS130" s="27" t="s">
        <v>694</v>
      </c>
      <c r="CT130" s="27" t="s">
        <v>694</v>
      </c>
      <c r="CU130" s="27" t="s">
        <v>694</v>
      </c>
      <c r="CV130" s="27" t="s">
        <v>694</v>
      </c>
      <c r="CW130" s="27" t="s">
        <v>694</v>
      </c>
      <c r="CX130" s="27" t="s">
        <v>694</v>
      </c>
      <c r="CY130" s="27" t="s">
        <v>694</v>
      </c>
      <c r="CZ130" s="27" t="s">
        <v>694</v>
      </c>
      <c r="DA130" s="27" t="s">
        <v>694</v>
      </c>
      <c r="DB130" s="27" t="s">
        <v>694</v>
      </c>
      <c r="DC130" s="27" t="s">
        <v>694</v>
      </c>
      <c r="DD130" s="27" t="s">
        <v>694</v>
      </c>
      <c r="DE130" s="27" t="s">
        <v>694</v>
      </c>
      <c r="DF130" s="27" t="s">
        <v>694</v>
      </c>
      <c r="DG130" s="27" t="s">
        <v>694</v>
      </c>
      <c r="DH130" s="27" t="s">
        <v>694</v>
      </c>
      <c r="DI130" s="27" t="s">
        <v>694</v>
      </c>
      <c r="DJ130" s="27" t="s">
        <v>694</v>
      </c>
      <c r="DK130" s="27" t="s">
        <v>694</v>
      </c>
      <c r="DL130" s="27" t="s">
        <v>694</v>
      </c>
      <c r="DM130" s="27" t="s">
        <v>694</v>
      </c>
      <c r="DN130" s="27" t="s">
        <v>694</v>
      </c>
      <c r="DO130" s="27" t="s">
        <v>694</v>
      </c>
      <c r="DP130" s="27" t="s">
        <v>694</v>
      </c>
      <c r="DQ130" s="27" t="s">
        <v>694</v>
      </c>
      <c r="DR130" s="27" t="s">
        <v>694</v>
      </c>
      <c r="DS130" s="27" t="s">
        <v>694</v>
      </c>
      <c r="DT130" s="27" t="s">
        <v>694</v>
      </c>
      <c r="DU130" s="27" t="s">
        <v>694</v>
      </c>
      <c r="DV130" s="27" t="s">
        <v>694</v>
      </c>
      <c r="DW130" s="27" t="s">
        <v>694</v>
      </c>
      <c r="DX130" s="27" t="s">
        <v>694</v>
      </c>
      <c r="DY130" s="27" t="s">
        <v>694</v>
      </c>
      <c r="DZ130" s="27" t="s">
        <v>694</v>
      </c>
      <c r="EA130" s="27" t="s">
        <v>694</v>
      </c>
      <c r="EB130" s="27" t="s">
        <v>694</v>
      </c>
      <c r="EC130" s="27" t="s">
        <v>694</v>
      </c>
      <c r="ED130" s="27" t="s">
        <v>694</v>
      </c>
      <c r="EE130" s="27" t="s">
        <v>694</v>
      </c>
      <c r="EF130" s="27" t="s">
        <v>694</v>
      </c>
      <c r="EG130" s="27" t="s">
        <v>694</v>
      </c>
      <c r="EH130" s="27" t="s">
        <v>694</v>
      </c>
      <c r="EI130" s="27" t="s">
        <v>694</v>
      </c>
      <c r="EJ130" s="27" t="s">
        <v>694</v>
      </c>
      <c r="EK130" s="27" t="s">
        <v>694</v>
      </c>
      <c r="EL130" s="27" t="s">
        <v>694</v>
      </c>
      <c r="EM130" s="27" t="s">
        <v>694</v>
      </c>
      <c r="EN130" s="27" t="s">
        <v>694</v>
      </c>
      <c r="EO130" s="27" t="s">
        <v>694</v>
      </c>
      <c r="EP130" s="27" t="s">
        <v>694</v>
      </c>
      <c r="EQ130" s="27" t="s">
        <v>694</v>
      </c>
      <c r="ER130" s="27" t="s">
        <v>694</v>
      </c>
      <c r="ES130" s="27" t="s">
        <v>694</v>
      </c>
      <c r="ET130" s="27" t="s">
        <v>694</v>
      </c>
      <c r="EU130" s="27" t="s">
        <v>694</v>
      </c>
      <c r="EV130" s="27" t="s">
        <v>694</v>
      </c>
      <c r="EW130" s="27" t="s">
        <v>698</v>
      </c>
      <c r="EX130" s="27" t="s">
        <v>698</v>
      </c>
      <c r="EY130" s="27" t="s">
        <v>698</v>
      </c>
      <c r="EZ130" s="27" t="s">
        <v>698</v>
      </c>
      <c r="FA130" s="27" t="s">
        <v>694</v>
      </c>
      <c r="FB130" s="27"/>
      <c r="FC130" s="27"/>
      <c r="FD130" s="27"/>
      <c r="FE130" s="27"/>
      <c r="FF130" s="27"/>
      <c r="FG130" s="27"/>
      <c r="FH130" s="27"/>
      <c r="FI130" s="27"/>
      <c r="FJ130" s="27"/>
    </row>
    <row r="131" spans="1:166" x14ac:dyDescent="0.25">
      <c r="A131" s="27"/>
      <c r="B131" s="27" t="s">
        <v>2599</v>
      </c>
      <c r="C131" s="27" t="str">
        <f t="shared" si="1"/>
        <v>IZ007005001000000000000000000000000000</v>
      </c>
      <c r="D131" s="23" t="s">
        <v>4088</v>
      </c>
      <c r="E131" s="23" t="s">
        <v>718</v>
      </c>
      <c r="F131" s="23" t="s">
        <v>713</v>
      </c>
      <c r="G131" s="23" t="s">
        <v>702</v>
      </c>
      <c r="H131" s="23" t="s">
        <v>697</v>
      </c>
      <c r="I131" s="23" t="s">
        <v>697</v>
      </c>
      <c r="J131" s="23" t="s">
        <v>697</v>
      </c>
      <c r="K131" s="23" t="s">
        <v>697</v>
      </c>
      <c r="L131" s="23" t="s">
        <v>697</v>
      </c>
      <c r="M131" s="23" t="s">
        <v>697</v>
      </c>
      <c r="N131" s="23" t="s">
        <v>697</v>
      </c>
      <c r="O131" s="23" t="s">
        <v>697</v>
      </c>
      <c r="P131" s="23" t="s">
        <v>697</v>
      </c>
      <c r="Q131" s="27">
        <v>0</v>
      </c>
      <c r="R131" s="27" t="s">
        <v>704</v>
      </c>
      <c r="S131" s="27" t="s">
        <v>698</v>
      </c>
      <c r="T131" s="27" t="s">
        <v>694</v>
      </c>
      <c r="U131" s="27" t="s">
        <v>922</v>
      </c>
      <c r="V131" s="27" t="s">
        <v>4257</v>
      </c>
      <c r="W131" s="27" t="s">
        <v>905</v>
      </c>
      <c r="X131" s="27"/>
      <c r="Y131" s="27"/>
      <c r="Z131" s="27" t="s">
        <v>1524</v>
      </c>
      <c r="AA131" s="27"/>
      <c r="AB131" s="27"/>
      <c r="AC131" s="27"/>
      <c r="AD131" s="27"/>
      <c r="AE131" s="27"/>
      <c r="AF131" s="27"/>
      <c r="AG131" s="27"/>
      <c r="AH131" s="27"/>
      <c r="AI131" s="27" t="s">
        <v>4265</v>
      </c>
      <c r="AJ131" s="27" t="s">
        <v>698</v>
      </c>
      <c r="AK131" s="27" t="s">
        <v>698</v>
      </c>
      <c r="AL131" s="27" t="s">
        <v>698</v>
      </c>
      <c r="AM131" s="27" t="s">
        <v>698</v>
      </c>
      <c r="AN131" s="27" t="s">
        <v>698</v>
      </c>
      <c r="AO131" s="27" t="s">
        <v>698</v>
      </c>
      <c r="AP131" s="27" t="s">
        <v>698</v>
      </c>
      <c r="AQ131" s="27" t="s">
        <v>698</v>
      </c>
      <c r="AR131" s="27" t="s">
        <v>698</v>
      </c>
      <c r="AS131" s="27" t="s">
        <v>698</v>
      </c>
      <c r="AT131" s="27" t="s">
        <v>698</v>
      </c>
      <c r="AU131" s="27" t="s">
        <v>698</v>
      </c>
      <c r="AV131" s="27" t="s">
        <v>698</v>
      </c>
      <c r="AW131" s="27" t="s">
        <v>698</v>
      </c>
      <c r="AX131" s="27" t="s">
        <v>698</v>
      </c>
      <c r="AY131" s="27" t="s">
        <v>698</v>
      </c>
      <c r="AZ131" s="27" t="s">
        <v>698</v>
      </c>
      <c r="BA131" s="27" t="s">
        <v>698</v>
      </c>
      <c r="BB131" s="27" t="s">
        <v>698</v>
      </c>
      <c r="BC131" s="27" t="s">
        <v>698</v>
      </c>
      <c r="BD131" s="27" t="s">
        <v>698</v>
      </c>
      <c r="BE131" s="27" t="s">
        <v>698</v>
      </c>
      <c r="BF131" s="27" t="s">
        <v>698</v>
      </c>
      <c r="BG131" s="27" t="s">
        <v>698</v>
      </c>
      <c r="BH131" s="27" t="s">
        <v>698</v>
      </c>
      <c r="BI131" s="27" t="s">
        <v>698</v>
      </c>
      <c r="BJ131" s="27" t="s">
        <v>698</v>
      </c>
      <c r="BK131" s="27" t="s">
        <v>698</v>
      </c>
      <c r="BL131" s="27" t="s">
        <v>698</v>
      </c>
      <c r="BM131" s="27" t="s">
        <v>698</v>
      </c>
      <c r="BN131" s="27" t="s">
        <v>698</v>
      </c>
      <c r="BO131" s="27" t="s">
        <v>698</v>
      </c>
      <c r="BP131" s="27" t="s">
        <v>698</v>
      </c>
      <c r="BQ131" s="27" t="s">
        <v>698</v>
      </c>
      <c r="BR131" s="27" t="s">
        <v>698</v>
      </c>
      <c r="BS131" s="27" t="s">
        <v>698</v>
      </c>
      <c r="BT131" s="27" t="s">
        <v>698</v>
      </c>
      <c r="BU131" s="27" t="s">
        <v>698</v>
      </c>
      <c r="BV131" s="27" t="s">
        <v>704</v>
      </c>
      <c r="BW131" s="27" t="s">
        <v>698</v>
      </c>
      <c r="BX131" s="27" t="s">
        <v>698</v>
      </c>
      <c r="BY131" s="27" t="s">
        <v>698</v>
      </c>
      <c r="BZ131" s="27" t="s">
        <v>698</v>
      </c>
      <c r="CA131" s="27" t="s">
        <v>698</v>
      </c>
      <c r="CB131" s="27" t="s">
        <v>698</v>
      </c>
      <c r="CC131" s="27" t="s">
        <v>698</v>
      </c>
      <c r="CD131" s="27" t="s">
        <v>698</v>
      </c>
      <c r="CE131" s="27" t="s">
        <v>698</v>
      </c>
      <c r="CF131" s="27" t="s">
        <v>698</v>
      </c>
      <c r="CG131" s="27" t="s">
        <v>698</v>
      </c>
      <c r="CH131" s="27" t="s">
        <v>698</v>
      </c>
      <c r="CI131" s="27" t="s">
        <v>698</v>
      </c>
      <c r="CJ131" s="27" t="s">
        <v>698</v>
      </c>
      <c r="CK131" s="27" t="s">
        <v>698</v>
      </c>
      <c r="CL131" s="27" t="s">
        <v>698</v>
      </c>
      <c r="CM131" s="27" t="s">
        <v>698</v>
      </c>
      <c r="CN131" s="27" t="s">
        <v>698</v>
      </c>
      <c r="CO131" s="27" t="s">
        <v>698</v>
      </c>
      <c r="CP131" s="27" t="s">
        <v>698</v>
      </c>
      <c r="CQ131" s="27" t="s">
        <v>698</v>
      </c>
      <c r="CR131" s="27" t="s">
        <v>698</v>
      </c>
      <c r="CS131" s="27" t="s">
        <v>698</v>
      </c>
      <c r="CT131" s="27" t="s">
        <v>698</v>
      </c>
      <c r="CU131" s="27" t="s">
        <v>698</v>
      </c>
      <c r="CV131" s="27" t="s">
        <v>698</v>
      </c>
      <c r="CW131" s="27" t="s">
        <v>698</v>
      </c>
      <c r="CX131" s="27" t="s">
        <v>698</v>
      </c>
      <c r="CY131" s="27" t="s">
        <v>698</v>
      </c>
      <c r="CZ131" s="27" t="s">
        <v>698</v>
      </c>
      <c r="DA131" s="27" t="s">
        <v>698</v>
      </c>
      <c r="DB131" s="27" t="s">
        <v>698</v>
      </c>
      <c r="DC131" s="27" t="s">
        <v>698</v>
      </c>
      <c r="DD131" s="27" t="s">
        <v>698</v>
      </c>
      <c r="DE131" s="27" t="s">
        <v>698</v>
      </c>
      <c r="DF131" s="27" t="s">
        <v>698</v>
      </c>
      <c r="DG131" s="27" t="s">
        <v>698</v>
      </c>
      <c r="DH131" s="27" t="s">
        <v>698</v>
      </c>
      <c r="DI131" s="27" t="s">
        <v>698</v>
      </c>
      <c r="DJ131" s="27" t="s">
        <v>698</v>
      </c>
      <c r="DK131" s="27" t="s">
        <v>698</v>
      </c>
      <c r="DL131" s="27" t="s">
        <v>698</v>
      </c>
      <c r="DM131" s="27" t="s">
        <v>698</v>
      </c>
      <c r="DN131" s="27" t="s">
        <v>698</v>
      </c>
      <c r="DO131" s="27" t="s">
        <v>698</v>
      </c>
      <c r="DP131" s="27" t="s">
        <v>698</v>
      </c>
      <c r="DQ131" s="27" t="s">
        <v>698</v>
      </c>
      <c r="DR131" s="27" t="s">
        <v>698</v>
      </c>
      <c r="DS131" s="27" t="s">
        <v>698</v>
      </c>
      <c r="DT131" s="27" t="s">
        <v>698</v>
      </c>
      <c r="DU131" s="27" t="s">
        <v>698</v>
      </c>
      <c r="DV131" s="27" t="s">
        <v>698</v>
      </c>
      <c r="DW131" s="27" t="s">
        <v>698</v>
      </c>
      <c r="DX131" s="27" t="s">
        <v>698</v>
      </c>
      <c r="DY131" s="27" t="s">
        <v>698</v>
      </c>
      <c r="DZ131" s="27" t="s">
        <v>698</v>
      </c>
      <c r="EA131" s="27" t="s">
        <v>698</v>
      </c>
      <c r="EB131" s="27" t="s">
        <v>698</v>
      </c>
      <c r="EC131" s="27" t="s">
        <v>698</v>
      </c>
      <c r="ED131" s="27" t="s">
        <v>698</v>
      </c>
      <c r="EE131" s="27" t="s">
        <v>698</v>
      </c>
      <c r="EF131" s="27" t="s">
        <v>698</v>
      </c>
      <c r="EG131" s="27" t="s">
        <v>698</v>
      </c>
      <c r="EH131" s="27" t="s">
        <v>698</v>
      </c>
      <c r="EI131" s="27" t="s">
        <v>698</v>
      </c>
      <c r="EJ131" s="27" t="s">
        <v>698</v>
      </c>
      <c r="EK131" s="27" t="s">
        <v>698</v>
      </c>
      <c r="EL131" s="27" t="s">
        <v>698</v>
      </c>
      <c r="EM131" s="27" t="s">
        <v>698</v>
      </c>
      <c r="EN131" s="27" t="s">
        <v>698</v>
      </c>
      <c r="EO131" s="27" t="s">
        <v>698</v>
      </c>
      <c r="EP131" s="27" t="s">
        <v>698</v>
      </c>
      <c r="EQ131" s="27" t="s">
        <v>698</v>
      </c>
      <c r="ER131" s="27" t="s">
        <v>698</v>
      </c>
      <c r="ES131" s="27" t="s">
        <v>698</v>
      </c>
      <c r="ET131" s="27" t="s">
        <v>698</v>
      </c>
      <c r="EU131" s="27" t="s">
        <v>698</v>
      </c>
      <c r="EV131" s="27" t="s">
        <v>698</v>
      </c>
      <c r="EW131" s="27" t="s">
        <v>4215</v>
      </c>
      <c r="EX131" s="27" t="s">
        <v>4216</v>
      </c>
      <c r="EY131" s="27" t="s">
        <v>1176</v>
      </c>
      <c r="EZ131" s="27" t="s">
        <v>1517</v>
      </c>
      <c r="FA131" s="27" t="s">
        <v>1519</v>
      </c>
      <c r="FB131" s="27"/>
      <c r="FC131" s="27"/>
      <c r="FD131" s="27"/>
      <c r="FE131" s="27"/>
      <c r="FF131" s="27"/>
      <c r="FG131" s="27"/>
      <c r="FH131" s="27"/>
      <c r="FI131" s="27"/>
      <c r="FJ131" s="27"/>
    </row>
    <row r="132" spans="1:166" x14ac:dyDescent="0.25">
      <c r="A132" s="27"/>
      <c r="B132" s="27" t="s">
        <v>2599</v>
      </c>
      <c r="C132" s="27" t="str">
        <f t="shared" si="1"/>
        <v>IZ007005002000000000000000000000000000</v>
      </c>
      <c r="D132" s="23" t="s">
        <v>4088</v>
      </c>
      <c r="E132" s="23" t="s">
        <v>718</v>
      </c>
      <c r="F132" s="23" t="s">
        <v>713</v>
      </c>
      <c r="G132" s="23" t="s">
        <v>707</v>
      </c>
      <c r="H132" s="23" t="s">
        <v>697</v>
      </c>
      <c r="I132" s="23" t="s">
        <v>697</v>
      </c>
      <c r="J132" s="23" t="s">
        <v>697</v>
      </c>
      <c r="K132" s="23" t="s">
        <v>697</v>
      </c>
      <c r="L132" s="23" t="s">
        <v>697</v>
      </c>
      <c r="M132" s="23" t="s">
        <v>697</v>
      </c>
      <c r="N132" s="23" t="s">
        <v>697</v>
      </c>
      <c r="O132" s="23" t="s">
        <v>697</v>
      </c>
      <c r="P132" s="23" t="s">
        <v>697</v>
      </c>
      <c r="Q132" s="27">
        <v>0</v>
      </c>
      <c r="R132" s="27" t="s">
        <v>704</v>
      </c>
      <c r="S132" s="27" t="s">
        <v>698</v>
      </c>
      <c r="T132" s="27" t="s">
        <v>694</v>
      </c>
      <c r="U132" s="27" t="s">
        <v>922</v>
      </c>
      <c r="V132" s="27" t="s">
        <v>4257</v>
      </c>
      <c r="W132" s="27" t="s">
        <v>905</v>
      </c>
      <c r="X132" s="27"/>
      <c r="Y132" s="27"/>
      <c r="Z132" s="27" t="s">
        <v>1535</v>
      </c>
      <c r="AA132" s="27"/>
      <c r="AB132" s="27"/>
      <c r="AC132" s="27"/>
      <c r="AD132" s="27"/>
      <c r="AE132" s="27"/>
      <c r="AF132" s="27"/>
      <c r="AG132" s="27"/>
      <c r="AH132" s="27"/>
      <c r="AI132" s="27" t="s">
        <v>4266</v>
      </c>
      <c r="AJ132" s="27" t="s">
        <v>698</v>
      </c>
      <c r="AK132" s="27" t="s">
        <v>698</v>
      </c>
      <c r="AL132" s="27" t="s">
        <v>698</v>
      </c>
      <c r="AM132" s="27" t="s">
        <v>698</v>
      </c>
      <c r="AN132" s="27" t="s">
        <v>698</v>
      </c>
      <c r="AO132" s="27" t="s">
        <v>698</v>
      </c>
      <c r="AP132" s="27" t="s">
        <v>698</v>
      </c>
      <c r="AQ132" s="27" t="s">
        <v>698</v>
      </c>
      <c r="AR132" s="27" t="s">
        <v>698</v>
      </c>
      <c r="AS132" s="27" t="s">
        <v>698</v>
      </c>
      <c r="AT132" s="27" t="s">
        <v>698</v>
      </c>
      <c r="AU132" s="27" t="s">
        <v>698</v>
      </c>
      <c r="AV132" s="27" t="s">
        <v>698</v>
      </c>
      <c r="AW132" s="27" t="s">
        <v>698</v>
      </c>
      <c r="AX132" s="27" t="s">
        <v>698</v>
      </c>
      <c r="AY132" s="27" t="s">
        <v>698</v>
      </c>
      <c r="AZ132" s="27" t="s">
        <v>698</v>
      </c>
      <c r="BA132" s="27" t="s">
        <v>698</v>
      </c>
      <c r="BB132" s="27" t="s">
        <v>698</v>
      </c>
      <c r="BC132" s="27" t="s">
        <v>698</v>
      </c>
      <c r="BD132" s="27" t="s">
        <v>698</v>
      </c>
      <c r="BE132" s="27" t="s">
        <v>698</v>
      </c>
      <c r="BF132" s="27" t="s">
        <v>698</v>
      </c>
      <c r="BG132" s="27" t="s">
        <v>698</v>
      </c>
      <c r="BH132" s="27" t="s">
        <v>698</v>
      </c>
      <c r="BI132" s="27" t="s">
        <v>698</v>
      </c>
      <c r="BJ132" s="27" t="s">
        <v>698</v>
      </c>
      <c r="BK132" s="27" t="s">
        <v>698</v>
      </c>
      <c r="BL132" s="27" t="s">
        <v>698</v>
      </c>
      <c r="BM132" s="27" t="s">
        <v>698</v>
      </c>
      <c r="BN132" s="27" t="s">
        <v>698</v>
      </c>
      <c r="BO132" s="27" t="s">
        <v>698</v>
      </c>
      <c r="BP132" s="27" t="s">
        <v>698</v>
      </c>
      <c r="BQ132" s="27" t="s">
        <v>698</v>
      </c>
      <c r="BR132" s="27" t="s">
        <v>698</v>
      </c>
      <c r="BS132" s="27" t="s">
        <v>698</v>
      </c>
      <c r="BT132" s="27" t="s">
        <v>698</v>
      </c>
      <c r="BU132" s="27" t="s">
        <v>698</v>
      </c>
      <c r="BV132" s="27" t="s">
        <v>704</v>
      </c>
      <c r="BW132" s="27" t="s">
        <v>698</v>
      </c>
      <c r="BX132" s="27" t="s">
        <v>698</v>
      </c>
      <c r="BY132" s="27" t="s">
        <v>698</v>
      </c>
      <c r="BZ132" s="27" t="s">
        <v>698</v>
      </c>
      <c r="CA132" s="27" t="s">
        <v>698</v>
      </c>
      <c r="CB132" s="27" t="s">
        <v>698</v>
      </c>
      <c r="CC132" s="27" t="s">
        <v>698</v>
      </c>
      <c r="CD132" s="27" t="s">
        <v>698</v>
      </c>
      <c r="CE132" s="27" t="s">
        <v>698</v>
      </c>
      <c r="CF132" s="27" t="s">
        <v>698</v>
      </c>
      <c r="CG132" s="27" t="s">
        <v>698</v>
      </c>
      <c r="CH132" s="27" t="s">
        <v>698</v>
      </c>
      <c r="CI132" s="27" t="s">
        <v>698</v>
      </c>
      <c r="CJ132" s="27" t="s">
        <v>698</v>
      </c>
      <c r="CK132" s="27" t="s">
        <v>698</v>
      </c>
      <c r="CL132" s="27" t="s">
        <v>698</v>
      </c>
      <c r="CM132" s="27" t="s">
        <v>698</v>
      </c>
      <c r="CN132" s="27" t="s">
        <v>698</v>
      </c>
      <c r="CO132" s="27" t="s">
        <v>698</v>
      </c>
      <c r="CP132" s="27" t="s">
        <v>698</v>
      </c>
      <c r="CQ132" s="27" t="s">
        <v>698</v>
      </c>
      <c r="CR132" s="27" t="s">
        <v>698</v>
      </c>
      <c r="CS132" s="27" t="s">
        <v>698</v>
      </c>
      <c r="CT132" s="27" t="s">
        <v>698</v>
      </c>
      <c r="CU132" s="27" t="s">
        <v>698</v>
      </c>
      <c r="CV132" s="27" t="s">
        <v>698</v>
      </c>
      <c r="CW132" s="27" t="s">
        <v>698</v>
      </c>
      <c r="CX132" s="27" t="s">
        <v>698</v>
      </c>
      <c r="CY132" s="27" t="s">
        <v>698</v>
      </c>
      <c r="CZ132" s="27" t="s">
        <v>698</v>
      </c>
      <c r="DA132" s="27" t="s">
        <v>698</v>
      </c>
      <c r="DB132" s="27" t="s">
        <v>698</v>
      </c>
      <c r="DC132" s="27" t="s">
        <v>698</v>
      </c>
      <c r="DD132" s="27" t="s">
        <v>698</v>
      </c>
      <c r="DE132" s="27" t="s">
        <v>698</v>
      </c>
      <c r="DF132" s="27" t="s">
        <v>698</v>
      </c>
      <c r="DG132" s="27" t="s">
        <v>698</v>
      </c>
      <c r="DH132" s="27" t="s">
        <v>698</v>
      </c>
      <c r="DI132" s="27" t="s">
        <v>698</v>
      </c>
      <c r="DJ132" s="27" t="s">
        <v>698</v>
      </c>
      <c r="DK132" s="27" t="s">
        <v>698</v>
      </c>
      <c r="DL132" s="27" t="s">
        <v>698</v>
      </c>
      <c r="DM132" s="27" t="s">
        <v>698</v>
      </c>
      <c r="DN132" s="27" t="s">
        <v>698</v>
      </c>
      <c r="DO132" s="27" t="s">
        <v>698</v>
      </c>
      <c r="DP132" s="27" t="s">
        <v>698</v>
      </c>
      <c r="DQ132" s="27" t="s">
        <v>698</v>
      </c>
      <c r="DR132" s="27" t="s">
        <v>698</v>
      </c>
      <c r="DS132" s="27" t="s">
        <v>698</v>
      </c>
      <c r="DT132" s="27" t="s">
        <v>698</v>
      </c>
      <c r="DU132" s="27" t="s">
        <v>698</v>
      </c>
      <c r="DV132" s="27" t="s">
        <v>698</v>
      </c>
      <c r="DW132" s="27" t="s">
        <v>698</v>
      </c>
      <c r="DX132" s="27" t="s">
        <v>698</v>
      </c>
      <c r="DY132" s="27" t="s">
        <v>698</v>
      </c>
      <c r="DZ132" s="27" t="s">
        <v>698</v>
      </c>
      <c r="EA132" s="27" t="s">
        <v>698</v>
      </c>
      <c r="EB132" s="27" t="s">
        <v>698</v>
      </c>
      <c r="EC132" s="27" t="s">
        <v>698</v>
      </c>
      <c r="ED132" s="27" t="s">
        <v>698</v>
      </c>
      <c r="EE132" s="27" t="s">
        <v>698</v>
      </c>
      <c r="EF132" s="27" t="s">
        <v>698</v>
      </c>
      <c r="EG132" s="27" t="s">
        <v>698</v>
      </c>
      <c r="EH132" s="27" t="s">
        <v>698</v>
      </c>
      <c r="EI132" s="27" t="s">
        <v>698</v>
      </c>
      <c r="EJ132" s="27" t="s">
        <v>698</v>
      </c>
      <c r="EK132" s="27" t="s">
        <v>698</v>
      </c>
      <c r="EL132" s="27" t="s">
        <v>698</v>
      </c>
      <c r="EM132" s="27" t="s">
        <v>698</v>
      </c>
      <c r="EN132" s="27" t="s">
        <v>698</v>
      </c>
      <c r="EO132" s="27" t="s">
        <v>698</v>
      </c>
      <c r="EP132" s="27" t="s">
        <v>698</v>
      </c>
      <c r="EQ132" s="27" t="s">
        <v>698</v>
      </c>
      <c r="ER132" s="27" t="s">
        <v>698</v>
      </c>
      <c r="ES132" s="27" t="s">
        <v>698</v>
      </c>
      <c r="ET132" s="27" t="s">
        <v>698</v>
      </c>
      <c r="EU132" s="27" t="s">
        <v>698</v>
      </c>
      <c r="EV132" s="27" t="s">
        <v>698</v>
      </c>
      <c r="EW132" s="27" t="s">
        <v>4215</v>
      </c>
      <c r="EX132" s="27" t="s">
        <v>4216</v>
      </c>
      <c r="EY132" s="27" t="s">
        <v>1176</v>
      </c>
      <c r="EZ132" s="27" t="s">
        <v>1517</v>
      </c>
      <c r="FA132" s="27" t="s">
        <v>1519</v>
      </c>
      <c r="FB132" s="27"/>
      <c r="FC132" s="27"/>
      <c r="FD132" s="27"/>
      <c r="FE132" s="27"/>
      <c r="FF132" s="27"/>
      <c r="FG132" s="27"/>
      <c r="FH132" s="27"/>
      <c r="FI132" s="27"/>
      <c r="FJ132" s="27"/>
    </row>
    <row r="133" spans="1:166" x14ac:dyDescent="0.25">
      <c r="A133" s="27"/>
      <c r="B133" s="27" t="s">
        <v>2599</v>
      </c>
      <c r="C133" s="27" t="str">
        <f t="shared" si="1"/>
        <v>IZ007005003000000000000000000000000000</v>
      </c>
      <c r="D133" s="23" t="s">
        <v>4088</v>
      </c>
      <c r="E133" s="23" t="s">
        <v>718</v>
      </c>
      <c r="F133" s="23" t="s">
        <v>713</v>
      </c>
      <c r="G133" s="23" t="s">
        <v>710</v>
      </c>
      <c r="H133" s="23" t="s">
        <v>697</v>
      </c>
      <c r="I133" s="23" t="s">
        <v>697</v>
      </c>
      <c r="J133" s="23" t="s">
        <v>697</v>
      </c>
      <c r="K133" s="23" t="s">
        <v>697</v>
      </c>
      <c r="L133" s="23" t="s">
        <v>697</v>
      </c>
      <c r="M133" s="23" t="s">
        <v>697</v>
      </c>
      <c r="N133" s="23" t="s">
        <v>697</v>
      </c>
      <c r="O133" s="23" t="s">
        <v>697</v>
      </c>
      <c r="P133" s="23" t="s">
        <v>697</v>
      </c>
      <c r="Q133" s="27">
        <v>0</v>
      </c>
      <c r="R133" s="27" t="s">
        <v>704</v>
      </c>
      <c r="S133" s="27" t="s">
        <v>698</v>
      </c>
      <c r="T133" s="27" t="s">
        <v>694</v>
      </c>
      <c r="U133" s="27" t="s">
        <v>922</v>
      </c>
      <c r="V133" s="27" t="s">
        <v>4257</v>
      </c>
      <c r="W133" s="27" t="s">
        <v>905</v>
      </c>
      <c r="X133" s="27"/>
      <c r="Y133" s="27"/>
      <c r="Z133" s="27" t="s">
        <v>1540</v>
      </c>
      <c r="AA133" s="27"/>
      <c r="AB133" s="27"/>
      <c r="AC133" s="27"/>
      <c r="AD133" s="27"/>
      <c r="AE133" s="27"/>
      <c r="AF133" s="27"/>
      <c r="AG133" s="27"/>
      <c r="AH133" s="27"/>
      <c r="AI133" s="27" t="s">
        <v>4267</v>
      </c>
      <c r="AJ133" s="27" t="s">
        <v>698</v>
      </c>
      <c r="AK133" s="27" t="s">
        <v>698</v>
      </c>
      <c r="AL133" s="27" t="s">
        <v>698</v>
      </c>
      <c r="AM133" s="27" t="s">
        <v>698</v>
      </c>
      <c r="AN133" s="27" t="s">
        <v>698</v>
      </c>
      <c r="AO133" s="27" t="s">
        <v>698</v>
      </c>
      <c r="AP133" s="27" t="s">
        <v>698</v>
      </c>
      <c r="AQ133" s="27" t="s">
        <v>698</v>
      </c>
      <c r="AR133" s="27" t="s">
        <v>698</v>
      </c>
      <c r="AS133" s="27" t="s">
        <v>698</v>
      </c>
      <c r="AT133" s="27" t="s">
        <v>698</v>
      </c>
      <c r="AU133" s="27" t="s">
        <v>698</v>
      </c>
      <c r="AV133" s="27" t="s">
        <v>698</v>
      </c>
      <c r="AW133" s="27" t="s">
        <v>698</v>
      </c>
      <c r="AX133" s="27" t="s">
        <v>698</v>
      </c>
      <c r="AY133" s="27" t="s">
        <v>698</v>
      </c>
      <c r="AZ133" s="27" t="s">
        <v>698</v>
      </c>
      <c r="BA133" s="27" t="s">
        <v>698</v>
      </c>
      <c r="BB133" s="27" t="s">
        <v>698</v>
      </c>
      <c r="BC133" s="27" t="s">
        <v>698</v>
      </c>
      <c r="BD133" s="27" t="s">
        <v>698</v>
      </c>
      <c r="BE133" s="27" t="s">
        <v>698</v>
      </c>
      <c r="BF133" s="27" t="s">
        <v>698</v>
      </c>
      <c r="BG133" s="27" t="s">
        <v>698</v>
      </c>
      <c r="BH133" s="27" t="s">
        <v>698</v>
      </c>
      <c r="BI133" s="27" t="s">
        <v>698</v>
      </c>
      <c r="BJ133" s="27" t="s">
        <v>698</v>
      </c>
      <c r="BK133" s="27" t="s">
        <v>698</v>
      </c>
      <c r="BL133" s="27" t="s">
        <v>698</v>
      </c>
      <c r="BM133" s="27" t="s">
        <v>698</v>
      </c>
      <c r="BN133" s="27" t="s">
        <v>698</v>
      </c>
      <c r="BO133" s="27" t="s">
        <v>698</v>
      </c>
      <c r="BP133" s="27" t="s">
        <v>698</v>
      </c>
      <c r="BQ133" s="27" t="s">
        <v>698</v>
      </c>
      <c r="BR133" s="27" t="s">
        <v>698</v>
      </c>
      <c r="BS133" s="27" t="s">
        <v>698</v>
      </c>
      <c r="BT133" s="27" t="s">
        <v>698</v>
      </c>
      <c r="BU133" s="27" t="s">
        <v>698</v>
      </c>
      <c r="BV133" s="27" t="s">
        <v>704</v>
      </c>
      <c r="BW133" s="27" t="s">
        <v>698</v>
      </c>
      <c r="BX133" s="27" t="s">
        <v>698</v>
      </c>
      <c r="BY133" s="27" t="s">
        <v>698</v>
      </c>
      <c r="BZ133" s="27" t="s">
        <v>698</v>
      </c>
      <c r="CA133" s="27" t="s">
        <v>698</v>
      </c>
      <c r="CB133" s="27" t="s">
        <v>698</v>
      </c>
      <c r="CC133" s="27" t="s">
        <v>698</v>
      </c>
      <c r="CD133" s="27" t="s">
        <v>698</v>
      </c>
      <c r="CE133" s="27" t="s">
        <v>698</v>
      </c>
      <c r="CF133" s="27" t="s">
        <v>698</v>
      </c>
      <c r="CG133" s="27" t="s">
        <v>698</v>
      </c>
      <c r="CH133" s="27" t="s">
        <v>698</v>
      </c>
      <c r="CI133" s="27" t="s">
        <v>698</v>
      </c>
      <c r="CJ133" s="27" t="s">
        <v>698</v>
      </c>
      <c r="CK133" s="27" t="s">
        <v>698</v>
      </c>
      <c r="CL133" s="27" t="s">
        <v>698</v>
      </c>
      <c r="CM133" s="27" t="s">
        <v>698</v>
      </c>
      <c r="CN133" s="27" t="s">
        <v>698</v>
      </c>
      <c r="CO133" s="27" t="s">
        <v>698</v>
      </c>
      <c r="CP133" s="27" t="s">
        <v>698</v>
      </c>
      <c r="CQ133" s="27" t="s">
        <v>698</v>
      </c>
      <c r="CR133" s="27" t="s">
        <v>698</v>
      </c>
      <c r="CS133" s="27" t="s">
        <v>698</v>
      </c>
      <c r="CT133" s="27" t="s">
        <v>698</v>
      </c>
      <c r="CU133" s="27" t="s">
        <v>698</v>
      </c>
      <c r="CV133" s="27" t="s">
        <v>698</v>
      </c>
      <c r="CW133" s="27" t="s">
        <v>698</v>
      </c>
      <c r="CX133" s="27" t="s">
        <v>698</v>
      </c>
      <c r="CY133" s="27" t="s">
        <v>698</v>
      </c>
      <c r="CZ133" s="27" t="s">
        <v>698</v>
      </c>
      <c r="DA133" s="27" t="s">
        <v>698</v>
      </c>
      <c r="DB133" s="27" t="s">
        <v>698</v>
      </c>
      <c r="DC133" s="27" t="s">
        <v>698</v>
      </c>
      <c r="DD133" s="27" t="s">
        <v>698</v>
      </c>
      <c r="DE133" s="27" t="s">
        <v>698</v>
      </c>
      <c r="DF133" s="27" t="s">
        <v>698</v>
      </c>
      <c r="DG133" s="27" t="s">
        <v>698</v>
      </c>
      <c r="DH133" s="27" t="s">
        <v>698</v>
      </c>
      <c r="DI133" s="27" t="s">
        <v>698</v>
      </c>
      <c r="DJ133" s="27" t="s">
        <v>698</v>
      </c>
      <c r="DK133" s="27" t="s">
        <v>698</v>
      </c>
      <c r="DL133" s="27" t="s">
        <v>698</v>
      </c>
      <c r="DM133" s="27" t="s">
        <v>698</v>
      </c>
      <c r="DN133" s="27" t="s">
        <v>698</v>
      </c>
      <c r="DO133" s="27" t="s">
        <v>698</v>
      </c>
      <c r="DP133" s="27" t="s">
        <v>698</v>
      </c>
      <c r="DQ133" s="27" t="s">
        <v>698</v>
      </c>
      <c r="DR133" s="27" t="s">
        <v>698</v>
      </c>
      <c r="DS133" s="27" t="s">
        <v>698</v>
      </c>
      <c r="DT133" s="27" t="s">
        <v>698</v>
      </c>
      <c r="DU133" s="27" t="s">
        <v>698</v>
      </c>
      <c r="DV133" s="27" t="s">
        <v>698</v>
      </c>
      <c r="DW133" s="27" t="s">
        <v>698</v>
      </c>
      <c r="DX133" s="27" t="s">
        <v>698</v>
      </c>
      <c r="DY133" s="27" t="s">
        <v>698</v>
      </c>
      <c r="DZ133" s="27" t="s">
        <v>698</v>
      </c>
      <c r="EA133" s="27" t="s">
        <v>698</v>
      </c>
      <c r="EB133" s="27" t="s">
        <v>698</v>
      </c>
      <c r="EC133" s="27" t="s">
        <v>698</v>
      </c>
      <c r="ED133" s="27" t="s">
        <v>698</v>
      </c>
      <c r="EE133" s="27" t="s">
        <v>698</v>
      </c>
      <c r="EF133" s="27" t="s">
        <v>698</v>
      </c>
      <c r="EG133" s="27" t="s">
        <v>698</v>
      </c>
      <c r="EH133" s="27" t="s">
        <v>698</v>
      </c>
      <c r="EI133" s="27" t="s">
        <v>698</v>
      </c>
      <c r="EJ133" s="27" t="s">
        <v>698</v>
      </c>
      <c r="EK133" s="27" t="s">
        <v>698</v>
      </c>
      <c r="EL133" s="27" t="s">
        <v>698</v>
      </c>
      <c r="EM133" s="27" t="s">
        <v>698</v>
      </c>
      <c r="EN133" s="27" t="s">
        <v>698</v>
      </c>
      <c r="EO133" s="27" t="s">
        <v>698</v>
      </c>
      <c r="EP133" s="27" t="s">
        <v>698</v>
      </c>
      <c r="EQ133" s="27" t="s">
        <v>698</v>
      </c>
      <c r="ER133" s="27" t="s">
        <v>698</v>
      </c>
      <c r="ES133" s="27" t="s">
        <v>698</v>
      </c>
      <c r="ET133" s="27" t="s">
        <v>698</v>
      </c>
      <c r="EU133" s="27" t="s">
        <v>698</v>
      </c>
      <c r="EV133" s="27" t="s">
        <v>698</v>
      </c>
      <c r="EW133" s="27" t="s">
        <v>4215</v>
      </c>
      <c r="EX133" s="27" t="s">
        <v>4216</v>
      </c>
      <c r="EY133" s="27" t="s">
        <v>1176</v>
      </c>
      <c r="EZ133" s="27" t="s">
        <v>1517</v>
      </c>
      <c r="FA133" s="27" t="s">
        <v>1519</v>
      </c>
      <c r="FB133" s="27"/>
      <c r="FC133" s="27"/>
      <c r="FD133" s="27"/>
      <c r="FE133" s="27"/>
      <c r="FF133" s="27"/>
      <c r="FG133" s="27"/>
      <c r="FH133" s="27"/>
      <c r="FI133" s="27"/>
      <c r="FJ133" s="27"/>
    </row>
    <row r="134" spans="1:166" x14ac:dyDescent="0.25">
      <c r="A134" s="27"/>
      <c r="B134" s="27" t="s">
        <v>2599</v>
      </c>
      <c r="C134" s="27" t="str">
        <f t="shared" si="1"/>
        <v>IZ007005004000000000000000000000000000</v>
      </c>
      <c r="D134" s="23" t="s">
        <v>4088</v>
      </c>
      <c r="E134" s="23" t="s">
        <v>718</v>
      </c>
      <c r="F134" s="23" t="s">
        <v>713</v>
      </c>
      <c r="G134" s="23" t="s">
        <v>711</v>
      </c>
      <c r="H134" s="23" t="s">
        <v>697</v>
      </c>
      <c r="I134" s="23" t="s">
        <v>697</v>
      </c>
      <c r="J134" s="23" t="s">
        <v>697</v>
      </c>
      <c r="K134" s="23" t="s">
        <v>697</v>
      </c>
      <c r="L134" s="23" t="s">
        <v>697</v>
      </c>
      <c r="M134" s="23" t="s">
        <v>697</v>
      </c>
      <c r="N134" s="23" t="s">
        <v>697</v>
      </c>
      <c r="O134" s="23" t="s">
        <v>697</v>
      </c>
      <c r="P134" s="23" t="s">
        <v>697</v>
      </c>
      <c r="Q134" s="27">
        <v>0</v>
      </c>
      <c r="R134" s="27" t="s">
        <v>704</v>
      </c>
      <c r="S134" s="27" t="s">
        <v>698</v>
      </c>
      <c r="T134" s="27" t="s">
        <v>694</v>
      </c>
      <c r="U134" s="27" t="s">
        <v>922</v>
      </c>
      <c r="V134" s="27" t="s">
        <v>4257</v>
      </c>
      <c r="W134" s="27" t="s">
        <v>905</v>
      </c>
      <c r="X134" s="27"/>
      <c r="Y134" s="27"/>
      <c r="Z134" s="27" t="s">
        <v>1546</v>
      </c>
      <c r="AA134" s="27"/>
      <c r="AB134" s="27"/>
      <c r="AC134" s="27"/>
      <c r="AD134" s="27"/>
      <c r="AE134" s="27"/>
      <c r="AF134" s="27"/>
      <c r="AG134" s="27"/>
      <c r="AH134" s="27"/>
      <c r="AI134" s="27" t="s">
        <v>4268</v>
      </c>
      <c r="AJ134" s="27" t="s">
        <v>698</v>
      </c>
      <c r="AK134" s="27" t="s">
        <v>698</v>
      </c>
      <c r="AL134" s="27" t="s">
        <v>698</v>
      </c>
      <c r="AM134" s="27" t="s">
        <v>698</v>
      </c>
      <c r="AN134" s="27" t="s">
        <v>698</v>
      </c>
      <c r="AO134" s="27" t="s">
        <v>698</v>
      </c>
      <c r="AP134" s="27" t="s">
        <v>698</v>
      </c>
      <c r="AQ134" s="27" t="s">
        <v>698</v>
      </c>
      <c r="AR134" s="27" t="s">
        <v>698</v>
      </c>
      <c r="AS134" s="27" t="s">
        <v>698</v>
      </c>
      <c r="AT134" s="27" t="s">
        <v>698</v>
      </c>
      <c r="AU134" s="27" t="s">
        <v>698</v>
      </c>
      <c r="AV134" s="27" t="s">
        <v>698</v>
      </c>
      <c r="AW134" s="27" t="s">
        <v>698</v>
      </c>
      <c r="AX134" s="27" t="s">
        <v>698</v>
      </c>
      <c r="AY134" s="27" t="s">
        <v>698</v>
      </c>
      <c r="AZ134" s="27" t="s">
        <v>698</v>
      </c>
      <c r="BA134" s="27" t="s">
        <v>698</v>
      </c>
      <c r="BB134" s="27" t="s">
        <v>698</v>
      </c>
      <c r="BC134" s="27" t="s">
        <v>698</v>
      </c>
      <c r="BD134" s="27" t="s">
        <v>698</v>
      </c>
      <c r="BE134" s="27" t="s">
        <v>698</v>
      </c>
      <c r="BF134" s="27" t="s">
        <v>698</v>
      </c>
      <c r="BG134" s="27" t="s">
        <v>698</v>
      </c>
      <c r="BH134" s="27" t="s">
        <v>698</v>
      </c>
      <c r="BI134" s="27" t="s">
        <v>698</v>
      </c>
      <c r="BJ134" s="27" t="s">
        <v>698</v>
      </c>
      <c r="BK134" s="27" t="s">
        <v>698</v>
      </c>
      <c r="BL134" s="27" t="s">
        <v>698</v>
      </c>
      <c r="BM134" s="27" t="s">
        <v>698</v>
      </c>
      <c r="BN134" s="27" t="s">
        <v>698</v>
      </c>
      <c r="BO134" s="27" t="s">
        <v>698</v>
      </c>
      <c r="BP134" s="27" t="s">
        <v>698</v>
      </c>
      <c r="BQ134" s="27" t="s">
        <v>698</v>
      </c>
      <c r="BR134" s="27" t="s">
        <v>698</v>
      </c>
      <c r="BS134" s="27" t="s">
        <v>698</v>
      </c>
      <c r="BT134" s="27" t="s">
        <v>698</v>
      </c>
      <c r="BU134" s="27" t="s">
        <v>698</v>
      </c>
      <c r="BV134" s="27" t="s">
        <v>704</v>
      </c>
      <c r="BW134" s="27" t="s">
        <v>698</v>
      </c>
      <c r="BX134" s="27" t="s">
        <v>698</v>
      </c>
      <c r="BY134" s="27" t="s">
        <v>698</v>
      </c>
      <c r="BZ134" s="27" t="s">
        <v>698</v>
      </c>
      <c r="CA134" s="27" t="s">
        <v>698</v>
      </c>
      <c r="CB134" s="27" t="s">
        <v>698</v>
      </c>
      <c r="CC134" s="27" t="s">
        <v>698</v>
      </c>
      <c r="CD134" s="27" t="s">
        <v>698</v>
      </c>
      <c r="CE134" s="27" t="s">
        <v>698</v>
      </c>
      <c r="CF134" s="27" t="s">
        <v>698</v>
      </c>
      <c r="CG134" s="27" t="s">
        <v>698</v>
      </c>
      <c r="CH134" s="27" t="s">
        <v>698</v>
      </c>
      <c r="CI134" s="27" t="s">
        <v>698</v>
      </c>
      <c r="CJ134" s="27" t="s">
        <v>698</v>
      </c>
      <c r="CK134" s="27" t="s">
        <v>698</v>
      </c>
      <c r="CL134" s="27" t="s">
        <v>698</v>
      </c>
      <c r="CM134" s="27" t="s">
        <v>698</v>
      </c>
      <c r="CN134" s="27" t="s">
        <v>698</v>
      </c>
      <c r="CO134" s="27" t="s">
        <v>698</v>
      </c>
      <c r="CP134" s="27" t="s">
        <v>698</v>
      </c>
      <c r="CQ134" s="27" t="s">
        <v>698</v>
      </c>
      <c r="CR134" s="27" t="s">
        <v>698</v>
      </c>
      <c r="CS134" s="27" t="s">
        <v>698</v>
      </c>
      <c r="CT134" s="27" t="s">
        <v>698</v>
      </c>
      <c r="CU134" s="27" t="s">
        <v>698</v>
      </c>
      <c r="CV134" s="27" t="s">
        <v>698</v>
      </c>
      <c r="CW134" s="27" t="s">
        <v>698</v>
      </c>
      <c r="CX134" s="27" t="s">
        <v>698</v>
      </c>
      <c r="CY134" s="27" t="s">
        <v>698</v>
      </c>
      <c r="CZ134" s="27" t="s">
        <v>698</v>
      </c>
      <c r="DA134" s="27" t="s">
        <v>698</v>
      </c>
      <c r="DB134" s="27" t="s">
        <v>698</v>
      </c>
      <c r="DC134" s="27" t="s">
        <v>698</v>
      </c>
      <c r="DD134" s="27" t="s">
        <v>698</v>
      </c>
      <c r="DE134" s="27" t="s">
        <v>698</v>
      </c>
      <c r="DF134" s="27" t="s">
        <v>698</v>
      </c>
      <c r="DG134" s="27" t="s">
        <v>698</v>
      </c>
      <c r="DH134" s="27" t="s">
        <v>698</v>
      </c>
      <c r="DI134" s="27" t="s">
        <v>698</v>
      </c>
      <c r="DJ134" s="27" t="s">
        <v>698</v>
      </c>
      <c r="DK134" s="27" t="s">
        <v>698</v>
      </c>
      <c r="DL134" s="27" t="s">
        <v>698</v>
      </c>
      <c r="DM134" s="27" t="s">
        <v>698</v>
      </c>
      <c r="DN134" s="27" t="s">
        <v>698</v>
      </c>
      <c r="DO134" s="27" t="s">
        <v>698</v>
      </c>
      <c r="DP134" s="27" t="s">
        <v>698</v>
      </c>
      <c r="DQ134" s="27" t="s">
        <v>698</v>
      </c>
      <c r="DR134" s="27" t="s">
        <v>698</v>
      </c>
      <c r="DS134" s="27" t="s">
        <v>698</v>
      </c>
      <c r="DT134" s="27" t="s">
        <v>698</v>
      </c>
      <c r="DU134" s="27" t="s">
        <v>698</v>
      </c>
      <c r="DV134" s="27" t="s">
        <v>698</v>
      </c>
      <c r="DW134" s="27" t="s">
        <v>698</v>
      </c>
      <c r="DX134" s="27" t="s">
        <v>698</v>
      </c>
      <c r="DY134" s="27" t="s">
        <v>698</v>
      </c>
      <c r="DZ134" s="27" t="s">
        <v>698</v>
      </c>
      <c r="EA134" s="27" t="s">
        <v>698</v>
      </c>
      <c r="EB134" s="27" t="s">
        <v>698</v>
      </c>
      <c r="EC134" s="27" t="s">
        <v>698</v>
      </c>
      <c r="ED134" s="27" t="s">
        <v>698</v>
      </c>
      <c r="EE134" s="27" t="s">
        <v>698</v>
      </c>
      <c r="EF134" s="27" t="s">
        <v>698</v>
      </c>
      <c r="EG134" s="27" t="s">
        <v>698</v>
      </c>
      <c r="EH134" s="27" t="s">
        <v>698</v>
      </c>
      <c r="EI134" s="27" t="s">
        <v>698</v>
      </c>
      <c r="EJ134" s="27" t="s">
        <v>698</v>
      </c>
      <c r="EK134" s="27" t="s">
        <v>698</v>
      </c>
      <c r="EL134" s="27" t="s">
        <v>698</v>
      </c>
      <c r="EM134" s="27" t="s">
        <v>698</v>
      </c>
      <c r="EN134" s="27" t="s">
        <v>698</v>
      </c>
      <c r="EO134" s="27" t="s">
        <v>698</v>
      </c>
      <c r="EP134" s="27" t="s">
        <v>698</v>
      </c>
      <c r="EQ134" s="27" t="s">
        <v>698</v>
      </c>
      <c r="ER134" s="27" t="s">
        <v>698</v>
      </c>
      <c r="ES134" s="27" t="s">
        <v>698</v>
      </c>
      <c r="ET134" s="27" t="s">
        <v>698</v>
      </c>
      <c r="EU134" s="27" t="s">
        <v>698</v>
      </c>
      <c r="EV134" s="27" t="s">
        <v>698</v>
      </c>
      <c r="EW134" s="27" t="s">
        <v>4215</v>
      </c>
      <c r="EX134" s="27" t="s">
        <v>4216</v>
      </c>
      <c r="EY134" s="27" t="s">
        <v>1176</v>
      </c>
      <c r="EZ134" s="27" t="s">
        <v>1517</v>
      </c>
      <c r="FA134" s="27" t="s">
        <v>1519</v>
      </c>
      <c r="FB134" s="27"/>
      <c r="FC134" s="27"/>
      <c r="FD134" s="27"/>
      <c r="FE134" s="27"/>
      <c r="FF134" s="27"/>
      <c r="FG134" s="27"/>
      <c r="FH134" s="27"/>
      <c r="FI134" s="27"/>
      <c r="FJ134" s="27"/>
    </row>
    <row r="135" spans="1:166" x14ac:dyDescent="0.25">
      <c r="A135" s="27"/>
      <c r="B135" s="27" t="s">
        <v>2599</v>
      </c>
      <c r="C135" s="27" t="str">
        <f t="shared" si="1"/>
        <v>IZ007005005000000000000000000000000000</v>
      </c>
      <c r="D135" s="23" t="s">
        <v>4088</v>
      </c>
      <c r="E135" s="23" t="s">
        <v>718</v>
      </c>
      <c r="F135" s="23" t="s">
        <v>713</v>
      </c>
      <c r="G135" s="23" t="s">
        <v>713</v>
      </c>
      <c r="H135" s="23" t="s">
        <v>697</v>
      </c>
      <c r="I135" s="23" t="s">
        <v>697</v>
      </c>
      <c r="J135" s="23" t="s">
        <v>697</v>
      </c>
      <c r="K135" s="23" t="s">
        <v>697</v>
      </c>
      <c r="L135" s="23" t="s">
        <v>697</v>
      </c>
      <c r="M135" s="23" t="s">
        <v>697</v>
      </c>
      <c r="N135" s="23" t="s">
        <v>697</v>
      </c>
      <c r="O135" s="23" t="s">
        <v>697</v>
      </c>
      <c r="P135" s="23" t="s">
        <v>697</v>
      </c>
      <c r="Q135" s="27">
        <v>0</v>
      </c>
      <c r="R135" s="27" t="s">
        <v>704</v>
      </c>
      <c r="S135" s="27" t="s">
        <v>698</v>
      </c>
      <c r="T135" s="27" t="s">
        <v>694</v>
      </c>
      <c r="U135" s="27" t="s">
        <v>922</v>
      </c>
      <c r="V135" s="27" t="s">
        <v>4257</v>
      </c>
      <c r="W135" s="27" t="s">
        <v>905</v>
      </c>
      <c r="X135" s="27"/>
      <c r="Y135" s="27"/>
      <c r="Z135" s="27" t="s">
        <v>1549</v>
      </c>
      <c r="AA135" s="27"/>
      <c r="AB135" s="27"/>
      <c r="AC135" s="27"/>
      <c r="AD135" s="27"/>
      <c r="AE135" s="27"/>
      <c r="AF135" s="27"/>
      <c r="AG135" s="27"/>
      <c r="AH135" s="27"/>
      <c r="AI135" s="27" t="s">
        <v>4269</v>
      </c>
      <c r="AJ135" s="27" t="s">
        <v>698</v>
      </c>
      <c r="AK135" s="27" t="s">
        <v>698</v>
      </c>
      <c r="AL135" s="27" t="s">
        <v>698</v>
      </c>
      <c r="AM135" s="27" t="s">
        <v>698</v>
      </c>
      <c r="AN135" s="27" t="s">
        <v>698</v>
      </c>
      <c r="AO135" s="27" t="s">
        <v>698</v>
      </c>
      <c r="AP135" s="27" t="s">
        <v>698</v>
      </c>
      <c r="AQ135" s="27" t="s">
        <v>698</v>
      </c>
      <c r="AR135" s="27" t="s">
        <v>698</v>
      </c>
      <c r="AS135" s="27" t="s">
        <v>698</v>
      </c>
      <c r="AT135" s="27" t="s">
        <v>698</v>
      </c>
      <c r="AU135" s="27" t="s">
        <v>698</v>
      </c>
      <c r="AV135" s="27" t="s">
        <v>698</v>
      </c>
      <c r="AW135" s="27" t="s">
        <v>698</v>
      </c>
      <c r="AX135" s="27" t="s">
        <v>698</v>
      </c>
      <c r="AY135" s="27" t="s">
        <v>698</v>
      </c>
      <c r="AZ135" s="27" t="s">
        <v>698</v>
      </c>
      <c r="BA135" s="27" t="s">
        <v>698</v>
      </c>
      <c r="BB135" s="27" t="s">
        <v>698</v>
      </c>
      <c r="BC135" s="27" t="s">
        <v>698</v>
      </c>
      <c r="BD135" s="27" t="s">
        <v>698</v>
      </c>
      <c r="BE135" s="27" t="s">
        <v>698</v>
      </c>
      <c r="BF135" s="27" t="s">
        <v>698</v>
      </c>
      <c r="BG135" s="27" t="s">
        <v>698</v>
      </c>
      <c r="BH135" s="27" t="s">
        <v>698</v>
      </c>
      <c r="BI135" s="27" t="s">
        <v>698</v>
      </c>
      <c r="BJ135" s="27" t="s">
        <v>698</v>
      </c>
      <c r="BK135" s="27" t="s">
        <v>698</v>
      </c>
      <c r="BL135" s="27" t="s">
        <v>698</v>
      </c>
      <c r="BM135" s="27" t="s">
        <v>698</v>
      </c>
      <c r="BN135" s="27" t="s">
        <v>698</v>
      </c>
      <c r="BO135" s="27" t="s">
        <v>698</v>
      </c>
      <c r="BP135" s="27" t="s">
        <v>698</v>
      </c>
      <c r="BQ135" s="27" t="s">
        <v>698</v>
      </c>
      <c r="BR135" s="27" t="s">
        <v>698</v>
      </c>
      <c r="BS135" s="27" t="s">
        <v>698</v>
      </c>
      <c r="BT135" s="27" t="s">
        <v>698</v>
      </c>
      <c r="BU135" s="27" t="s">
        <v>698</v>
      </c>
      <c r="BV135" s="27" t="s">
        <v>704</v>
      </c>
      <c r="BW135" s="27" t="s">
        <v>698</v>
      </c>
      <c r="BX135" s="27" t="s">
        <v>698</v>
      </c>
      <c r="BY135" s="27" t="s">
        <v>698</v>
      </c>
      <c r="BZ135" s="27" t="s">
        <v>698</v>
      </c>
      <c r="CA135" s="27" t="s">
        <v>698</v>
      </c>
      <c r="CB135" s="27" t="s">
        <v>698</v>
      </c>
      <c r="CC135" s="27" t="s">
        <v>698</v>
      </c>
      <c r="CD135" s="27" t="s">
        <v>698</v>
      </c>
      <c r="CE135" s="27" t="s">
        <v>698</v>
      </c>
      <c r="CF135" s="27" t="s">
        <v>698</v>
      </c>
      <c r="CG135" s="27" t="s">
        <v>698</v>
      </c>
      <c r="CH135" s="27" t="s">
        <v>698</v>
      </c>
      <c r="CI135" s="27" t="s">
        <v>698</v>
      </c>
      <c r="CJ135" s="27" t="s">
        <v>698</v>
      </c>
      <c r="CK135" s="27" t="s">
        <v>698</v>
      </c>
      <c r="CL135" s="27" t="s">
        <v>698</v>
      </c>
      <c r="CM135" s="27" t="s">
        <v>698</v>
      </c>
      <c r="CN135" s="27" t="s">
        <v>698</v>
      </c>
      <c r="CO135" s="27" t="s">
        <v>698</v>
      </c>
      <c r="CP135" s="27" t="s">
        <v>698</v>
      </c>
      <c r="CQ135" s="27" t="s">
        <v>698</v>
      </c>
      <c r="CR135" s="27" t="s">
        <v>698</v>
      </c>
      <c r="CS135" s="27" t="s">
        <v>698</v>
      </c>
      <c r="CT135" s="27" t="s">
        <v>698</v>
      </c>
      <c r="CU135" s="27" t="s">
        <v>698</v>
      </c>
      <c r="CV135" s="27" t="s">
        <v>698</v>
      </c>
      <c r="CW135" s="27" t="s">
        <v>698</v>
      </c>
      <c r="CX135" s="27" t="s">
        <v>698</v>
      </c>
      <c r="CY135" s="27" t="s">
        <v>698</v>
      </c>
      <c r="CZ135" s="27" t="s">
        <v>698</v>
      </c>
      <c r="DA135" s="27" t="s">
        <v>698</v>
      </c>
      <c r="DB135" s="27" t="s">
        <v>698</v>
      </c>
      <c r="DC135" s="27" t="s">
        <v>698</v>
      </c>
      <c r="DD135" s="27" t="s">
        <v>698</v>
      </c>
      <c r="DE135" s="27" t="s">
        <v>698</v>
      </c>
      <c r="DF135" s="27" t="s">
        <v>698</v>
      </c>
      <c r="DG135" s="27" t="s">
        <v>698</v>
      </c>
      <c r="DH135" s="27" t="s">
        <v>698</v>
      </c>
      <c r="DI135" s="27" t="s">
        <v>698</v>
      </c>
      <c r="DJ135" s="27" t="s">
        <v>698</v>
      </c>
      <c r="DK135" s="27" t="s">
        <v>698</v>
      </c>
      <c r="DL135" s="27" t="s">
        <v>698</v>
      </c>
      <c r="DM135" s="27" t="s">
        <v>698</v>
      </c>
      <c r="DN135" s="27" t="s">
        <v>698</v>
      </c>
      <c r="DO135" s="27" t="s">
        <v>698</v>
      </c>
      <c r="DP135" s="27" t="s">
        <v>698</v>
      </c>
      <c r="DQ135" s="27" t="s">
        <v>698</v>
      </c>
      <c r="DR135" s="27" t="s">
        <v>698</v>
      </c>
      <c r="DS135" s="27" t="s">
        <v>698</v>
      </c>
      <c r="DT135" s="27" t="s">
        <v>698</v>
      </c>
      <c r="DU135" s="27" t="s">
        <v>698</v>
      </c>
      <c r="DV135" s="27" t="s">
        <v>698</v>
      </c>
      <c r="DW135" s="27" t="s">
        <v>698</v>
      </c>
      <c r="DX135" s="27" t="s">
        <v>698</v>
      </c>
      <c r="DY135" s="27" t="s">
        <v>698</v>
      </c>
      <c r="DZ135" s="27" t="s">
        <v>698</v>
      </c>
      <c r="EA135" s="27" t="s">
        <v>698</v>
      </c>
      <c r="EB135" s="27" t="s">
        <v>698</v>
      </c>
      <c r="EC135" s="27" t="s">
        <v>698</v>
      </c>
      <c r="ED135" s="27" t="s">
        <v>698</v>
      </c>
      <c r="EE135" s="27" t="s">
        <v>698</v>
      </c>
      <c r="EF135" s="27" t="s">
        <v>698</v>
      </c>
      <c r="EG135" s="27" t="s">
        <v>698</v>
      </c>
      <c r="EH135" s="27" t="s">
        <v>698</v>
      </c>
      <c r="EI135" s="27" t="s">
        <v>698</v>
      </c>
      <c r="EJ135" s="27" t="s">
        <v>698</v>
      </c>
      <c r="EK135" s="27" t="s">
        <v>698</v>
      </c>
      <c r="EL135" s="27" t="s">
        <v>698</v>
      </c>
      <c r="EM135" s="27" t="s">
        <v>698</v>
      </c>
      <c r="EN135" s="27" t="s">
        <v>698</v>
      </c>
      <c r="EO135" s="27" t="s">
        <v>698</v>
      </c>
      <c r="EP135" s="27" t="s">
        <v>698</v>
      </c>
      <c r="EQ135" s="27" t="s">
        <v>698</v>
      </c>
      <c r="ER135" s="27" t="s">
        <v>698</v>
      </c>
      <c r="ES135" s="27" t="s">
        <v>698</v>
      </c>
      <c r="ET135" s="27" t="s">
        <v>698</v>
      </c>
      <c r="EU135" s="27" t="s">
        <v>698</v>
      </c>
      <c r="EV135" s="27" t="s">
        <v>698</v>
      </c>
      <c r="EW135" s="27" t="s">
        <v>4215</v>
      </c>
      <c r="EX135" s="27" t="s">
        <v>4216</v>
      </c>
      <c r="EY135" s="27" t="s">
        <v>1176</v>
      </c>
      <c r="EZ135" s="27" t="s">
        <v>1517</v>
      </c>
      <c r="FA135" s="27" t="s">
        <v>1519</v>
      </c>
      <c r="FB135" s="27"/>
      <c r="FC135" s="27"/>
      <c r="FD135" s="27"/>
      <c r="FE135" s="27"/>
      <c r="FF135" s="27"/>
      <c r="FG135" s="27"/>
      <c r="FH135" s="27"/>
      <c r="FI135" s="27"/>
      <c r="FJ135" s="27"/>
    </row>
    <row r="136" spans="1:166" x14ac:dyDescent="0.25">
      <c r="A136" s="27"/>
      <c r="B136" s="27" t="s">
        <v>2599</v>
      </c>
      <c r="C136" s="27" t="str">
        <f t="shared" ref="C136:C170" si="2">CONCATENATE(D136,E136,F136,G136,H136,I136,J136,K136,L136,M136,N136,O136,P136)</f>
        <v>IZ007005006000000000000000000000000000</v>
      </c>
      <c r="D136" s="23" t="s">
        <v>4088</v>
      </c>
      <c r="E136" s="23" t="s">
        <v>718</v>
      </c>
      <c r="F136" s="23" t="s">
        <v>713</v>
      </c>
      <c r="G136" s="23" t="s">
        <v>715</v>
      </c>
      <c r="H136" s="23" t="s">
        <v>697</v>
      </c>
      <c r="I136" s="23" t="s">
        <v>697</v>
      </c>
      <c r="J136" s="23" t="s">
        <v>697</v>
      </c>
      <c r="K136" s="23" t="s">
        <v>697</v>
      </c>
      <c r="L136" s="23" t="s">
        <v>697</v>
      </c>
      <c r="M136" s="23" t="s">
        <v>697</v>
      </c>
      <c r="N136" s="23" t="s">
        <v>697</v>
      </c>
      <c r="O136" s="23" t="s">
        <v>697</v>
      </c>
      <c r="P136" s="23" t="s">
        <v>697</v>
      </c>
      <c r="Q136" s="27">
        <v>0</v>
      </c>
      <c r="R136" s="27" t="s">
        <v>704</v>
      </c>
      <c r="S136" s="27" t="s">
        <v>698</v>
      </c>
      <c r="T136" s="27" t="s">
        <v>694</v>
      </c>
      <c r="U136" s="27" t="s">
        <v>922</v>
      </c>
      <c r="V136" s="27" t="s">
        <v>4257</v>
      </c>
      <c r="W136" s="27" t="s">
        <v>905</v>
      </c>
      <c r="X136" s="27"/>
      <c r="Y136" s="27"/>
      <c r="Z136" s="27" t="s">
        <v>4141</v>
      </c>
      <c r="AA136" s="27"/>
      <c r="AB136" s="27"/>
      <c r="AC136" s="27"/>
      <c r="AD136" s="27"/>
      <c r="AE136" s="27"/>
      <c r="AF136" s="27"/>
      <c r="AG136" s="27"/>
      <c r="AH136" s="27"/>
      <c r="AI136" s="27" t="s">
        <v>4270</v>
      </c>
      <c r="AJ136" s="27" t="s">
        <v>698</v>
      </c>
      <c r="AK136" s="27" t="s">
        <v>698</v>
      </c>
      <c r="AL136" s="27" t="s">
        <v>698</v>
      </c>
      <c r="AM136" s="27" t="s">
        <v>698</v>
      </c>
      <c r="AN136" s="27" t="s">
        <v>698</v>
      </c>
      <c r="AO136" s="27" t="s">
        <v>698</v>
      </c>
      <c r="AP136" s="27" t="s">
        <v>698</v>
      </c>
      <c r="AQ136" s="27" t="s">
        <v>698</v>
      </c>
      <c r="AR136" s="27" t="s">
        <v>698</v>
      </c>
      <c r="AS136" s="27" t="s">
        <v>698</v>
      </c>
      <c r="AT136" s="27" t="s">
        <v>698</v>
      </c>
      <c r="AU136" s="27" t="s">
        <v>698</v>
      </c>
      <c r="AV136" s="27" t="s">
        <v>698</v>
      </c>
      <c r="AW136" s="27" t="s">
        <v>698</v>
      </c>
      <c r="AX136" s="27" t="s">
        <v>698</v>
      </c>
      <c r="AY136" s="27" t="s">
        <v>698</v>
      </c>
      <c r="AZ136" s="27" t="s">
        <v>698</v>
      </c>
      <c r="BA136" s="27" t="s">
        <v>698</v>
      </c>
      <c r="BB136" s="27" t="s">
        <v>698</v>
      </c>
      <c r="BC136" s="27" t="s">
        <v>698</v>
      </c>
      <c r="BD136" s="27" t="s">
        <v>698</v>
      </c>
      <c r="BE136" s="27" t="s">
        <v>698</v>
      </c>
      <c r="BF136" s="27" t="s">
        <v>698</v>
      </c>
      <c r="BG136" s="27" t="s">
        <v>698</v>
      </c>
      <c r="BH136" s="27" t="s">
        <v>698</v>
      </c>
      <c r="BI136" s="27" t="s">
        <v>698</v>
      </c>
      <c r="BJ136" s="27" t="s">
        <v>698</v>
      </c>
      <c r="BK136" s="27" t="s">
        <v>698</v>
      </c>
      <c r="BL136" s="27" t="s">
        <v>698</v>
      </c>
      <c r="BM136" s="27" t="s">
        <v>698</v>
      </c>
      <c r="BN136" s="27" t="s">
        <v>698</v>
      </c>
      <c r="BO136" s="27" t="s">
        <v>698</v>
      </c>
      <c r="BP136" s="27" t="s">
        <v>698</v>
      </c>
      <c r="BQ136" s="27" t="s">
        <v>698</v>
      </c>
      <c r="BR136" s="27" t="s">
        <v>698</v>
      </c>
      <c r="BS136" s="27" t="s">
        <v>698</v>
      </c>
      <c r="BT136" s="27" t="s">
        <v>698</v>
      </c>
      <c r="BU136" s="27" t="s">
        <v>698</v>
      </c>
      <c r="BV136" s="27" t="s">
        <v>704</v>
      </c>
      <c r="BW136" s="27" t="s">
        <v>698</v>
      </c>
      <c r="BX136" s="27" t="s">
        <v>698</v>
      </c>
      <c r="BY136" s="27" t="s">
        <v>698</v>
      </c>
      <c r="BZ136" s="27" t="s">
        <v>698</v>
      </c>
      <c r="CA136" s="27" t="s">
        <v>698</v>
      </c>
      <c r="CB136" s="27" t="s">
        <v>698</v>
      </c>
      <c r="CC136" s="27" t="s">
        <v>698</v>
      </c>
      <c r="CD136" s="27" t="s">
        <v>698</v>
      </c>
      <c r="CE136" s="27" t="s">
        <v>698</v>
      </c>
      <c r="CF136" s="27" t="s">
        <v>698</v>
      </c>
      <c r="CG136" s="27" t="s">
        <v>698</v>
      </c>
      <c r="CH136" s="27" t="s">
        <v>698</v>
      </c>
      <c r="CI136" s="27" t="s">
        <v>698</v>
      </c>
      <c r="CJ136" s="27" t="s">
        <v>698</v>
      </c>
      <c r="CK136" s="27" t="s">
        <v>698</v>
      </c>
      <c r="CL136" s="27" t="s">
        <v>698</v>
      </c>
      <c r="CM136" s="27" t="s">
        <v>698</v>
      </c>
      <c r="CN136" s="27" t="s">
        <v>698</v>
      </c>
      <c r="CO136" s="27" t="s">
        <v>698</v>
      </c>
      <c r="CP136" s="27" t="s">
        <v>698</v>
      </c>
      <c r="CQ136" s="27" t="s">
        <v>698</v>
      </c>
      <c r="CR136" s="27" t="s">
        <v>698</v>
      </c>
      <c r="CS136" s="27" t="s">
        <v>698</v>
      </c>
      <c r="CT136" s="27" t="s">
        <v>698</v>
      </c>
      <c r="CU136" s="27" t="s">
        <v>698</v>
      </c>
      <c r="CV136" s="27" t="s">
        <v>698</v>
      </c>
      <c r="CW136" s="27" t="s">
        <v>698</v>
      </c>
      <c r="CX136" s="27" t="s">
        <v>698</v>
      </c>
      <c r="CY136" s="27" t="s">
        <v>698</v>
      </c>
      <c r="CZ136" s="27" t="s">
        <v>698</v>
      </c>
      <c r="DA136" s="27" t="s">
        <v>698</v>
      </c>
      <c r="DB136" s="27" t="s">
        <v>698</v>
      </c>
      <c r="DC136" s="27" t="s">
        <v>698</v>
      </c>
      <c r="DD136" s="27" t="s">
        <v>698</v>
      </c>
      <c r="DE136" s="27" t="s">
        <v>698</v>
      </c>
      <c r="DF136" s="27" t="s">
        <v>698</v>
      </c>
      <c r="DG136" s="27" t="s">
        <v>698</v>
      </c>
      <c r="DH136" s="27" t="s">
        <v>698</v>
      </c>
      <c r="DI136" s="27" t="s">
        <v>698</v>
      </c>
      <c r="DJ136" s="27" t="s">
        <v>698</v>
      </c>
      <c r="DK136" s="27" t="s">
        <v>698</v>
      </c>
      <c r="DL136" s="27" t="s">
        <v>698</v>
      </c>
      <c r="DM136" s="27" t="s">
        <v>698</v>
      </c>
      <c r="DN136" s="27" t="s">
        <v>698</v>
      </c>
      <c r="DO136" s="27" t="s">
        <v>698</v>
      </c>
      <c r="DP136" s="27" t="s">
        <v>698</v>
      </c>
      <c r="DQ136" s="27" t="s">
        <v>698</v>
      </c>
      <c r="DR136" s="27" t="s">
        <v>698</v>
      </c>
      <c r="DS136" s="27" t="s">
        <v>698</v>
      </c>
      <c r="DT136" s="27" t="s">
        <v>698</v>
      </c>
      <c r="DU136" s="27" t="s">
        <v>698</v>
      </c>
      <c r="DV136" s="27" t="s">
        <v>698</v>
      </c>
      <c r="DW136" s="27" t="s">
        <v>698</v>
      </c>
      <c r="DX136" s="27" t="s">
        <v>698</v>
      </c>
      <c r="DY136" s="27" t="s">
        <v>698</v>
      </c>
      <c r="DZ136" s="27" t="s">
        <v>698</v>
      </c>
      <c r="EA136" s="27" t="s">
        <v>698</v>
      </c>
      <c r="EB136" s="27" t="s">
        <v>698</v>
      </c>
      <c r="EC136" s="27" t="s">
        <v>698</v>
      </c>
      <c r="ED136" s="27" t="s">
        <v>698</v>
      </c>
      <c r="EE136" s="27" t="s">
        <v>698</v>
      </c>
      <c r="EF136" s="27" t="s">
        <v>698</v>
      </c>
      <c r="EG136" s="27" t="s">
        <v>698</v>
      </c>
      <c r="EH136" s="27" t="s">
        <v>698</v>
      </c>
      <c r="EI136" s="27" t="s">
        <v>698</v>
      </c>
      <c r="EJ136" s="27" t="s">
        <v>698</v>
      </c>
      <c r="EK136" s="27" t="s">
        <v>698</v>
      </c>
      <c r="EL136" s="27" t="s">
        <v>698</v>
      </c>
      <c r="EM136" s="27" t="s">
        <v>698</v>
      </c>
      <c r="EN136" s="27" t="s">
        <v>698</v>
      </c>
      <c r="EO136" s="27" t="s">
        <v>698</v>
      </c>
      <c r="EP136" s="27" t="s">
        <v>698</v>
      </c>
      <c r="EQ136" s="27" t="s">
        <v>698</v>
      </c>
      <c r="ER136" s="27" t="s">
        <v>698</v>
      </c>
      <c r="ES136" s="27" t="s">
        <v>698</v>
      </c>
      <c r="ET136" s="27" t="s">
        <v>698</v>
      </c>
      <c r="EU136" s="27" t="s">
        <v>698</v>
      </c>
      <c r="EV136" s="27" t="s">
        <v>698</v>
      </c>
      <c r="EW136" s="27" t="s">
        <v>4215</v>
      </c>
      <c r="EX136" s="27" t="s">
        <v>4216</v>
      </c>
      <c r="EY136" s="27" t="s">
        <v>1176</v>
      </c>
      <c r="EZ136" s="27" t="s">
        <v>1517</v>
      </c>
      <c r="FA136" s="27" t="s">
        <v>1519</v>
      </c>
      <c r="FB136" s="27"/>
      <c r="FC136" s="27"/>
      <c r="FD136" s="27"/>
      <c r="FE136" s="27"/>
      <c r="FF136" s="27"/>
      <c r="FG136" s="27"/>
      <c r="FH136" s="27"/>
      <c r="FI136" s="27"/>
      <c r="FJ136" s="27"/>
    </row>
    <row r="137" spans="1:166" x14ac:dyDescent="0.25">
      <c r="A137" s="27"/>
      <c r="B137" s="20" t="s">
        <v>2599</v>
      </c>
      <c r="C137" s="20" t="str">
        <f t="shared" si="2"/>
        <v>IZ007005007000000000000000000000000000</v>
      </c>
      <c r="D137" s="23" t="s">
        <v>4088</v>
      </c>
      <c r="E137" s="23" t="s">
        <v>718</v>
      </c>
      <c r="F137" s="23" t="s">
        <v>713</v>
      </c>
      <c r="G137" s="23" t="s">
        <v>718</v>
      </c>
      <c r="H137" s="23" t="s">
        <v>697</v>
      </c>
      <c r="I137" s="23" t="s">
        <v>697</v>
      </c>
      <c r="J137" s="23" t="s">
        <v>697</v>
      </c>
      <c r="K137" s="23" t="s">
        <v>697</v>
      </c>
      <c r="L137" s="23" t="s">
        <v>697</v>
      </c>
      <c r="M137" s="23" t="s">
        <v>697</v>
      </c>
      <c r="N137" s="23" t="s">
        <v>697</v>
      </c>
      <c r="O137" s="23" t="s">
        <v>697</v>
      </c>
      <c r="P137" s="23" t="s">
        <v>697</v>
      </c>
      <c r="Q137" s="27">
        <v>0</v>
      </c>
      <c r="R137" s="27" t="s">
        <v>704</v>
      </c>
      <c r="S137" s="27" t="s">
        <v>698</v>
      </c>
      <c r="T137" s="27" t="s">
        <v>694</v>
      </c>
      <c r="U137" s="27" t="s">
        <v>922</v>
      </c>
      <c r="V137" s="27" t="s">
        <v>4257</v>
      </c>
      <c r="W137" s="27" t="s">
        <v>905</v>
      </c>
      <c r="X137" s="27"/>
      <c r="Y137" s="27"/>
      <c r="Z137" s="27" t="s">
        <v>1590</v>
      </c>
      <c r="AA137" s="27"/>
      <c r="AB137" s="27"/>
      <c r="AC137" s="27"/>
      <c r="AD137" s="27"/>
      <c r="AE137" s="27"/>
      <c r="AF137" s="27"/>
      <c r="AG137" s="27"/>
      <c r="AH137" s="27"/>
      <c r="AI137" s="27" t="s">
        <v>4271</v>
      </c>
      <c r="AJ137" s="27" t="s">
        <v>698</v>
      </c>
      <c r="AK137" s="27" t="s">
        <v>698</v>
      </c>
      <c r="AL137" s="27" t="s">
        <v>698</v>
      </c>
      <c r="AM137" s="27" t="s">
        <v>698</v>
      </c>
      <c r="AN137" s="27" t="s">
        <v>698</v>
      </c>
      <c r="AO137" s="27" t="s">
        <v>698</v>
      </c>
      <c r="AP137" s="27" t="s">
        <v>698</v>
      </c>
      <c r="AQ137" s="27" t="s">
        <v>698</v>
      </c>
      <c r="AR137" s="27" t="s">
        <v>698</v>
      </c>
      <c r="AS137" s="27" t="s">
        <v>698</v>
      </c>
      <c r="AT137" s="27" t="s">
        <v>698</v>
      </c>
      <c r="AU137" s="27" t="s">
        <v>698</v>
      </c>
      <c r="AV137" s="27" t="s">
        <v>698</v>
      </c>
      <c r="AW137" s="27" t="s">
        <v>698</v>
      </c>
      <c r="AX137" s="27" t="s">
        <v>698</v>
      </c>
      <c r="AY137" s="27" t="s">
        <v>698</v>
      </c>
      <c r="AZ137" s="27" t="s">
        <v>698</v>
      </c>
      <c r="BA137" s="27" t="s">
        <v>698</v>
      </c>
      <c r="BB137" s="27" t="s">
        <v>698</v>
      </c>
      <c r="BC137" s="27" t="s">
        <v>698</v>
      </c>
      <c r="BD137" s="27" t="s">
        <v>698</v>
      </c>
      <c r="BE137" s="27" t="s">
        <v>698</v>
      </c>
      <c r="BF137" s="27" t="s">
        <v>698</v>
      </c>
      <c r="BG137" s="27" t="s">
        <v>698</v>
      </c>
      <c r="BH137" s="27" t="s">
        <v>698</v>
      </c>
      <c r="BI137" s="27" t="s">
        <v>698</v>
      </c>
      <c r="BJ137" s="27" t="s">
        <v>698</v>
      </c>
      <c r="BK137" s="27" t="s">
        <v>698</v>
      </c>
      <c r="BL137" s="27" t="s">
        <v>698</v>
      </c>
      <c r="BM137" s="27" t="s">
        <v>698</v>
      </c>
      <c r="BN137" s="27" t="s">
        <v>698</v>
      </c>
      <c r="BO137" s="27" t="s">
        <v>698</v>
      </c>
      <c r="BP137" s="27" t="s">
        <v>698</v>
      </c>
      <c r="BQ137" s="27" t="s">
        <v>698</v>
      </c>
      <c r="BR137" s="27" t="s">
        <v>698</v>
      </c>
      <c r="BS137" s="27" t="s">
        <v>698</v>
      </c>
      <c r="BT137" s="27" t="s">
        <v>698</v>
      </c>
      <c r="BU137" s="27" t="s">
        <v>698</v>
      </c>
      <c r="BV137" s="27" t="s">
        <v>704</v>
      </c>
      <c r="BW137" s="27" t="s">
        <v>698</v>
      </c>
      <c r="BX137" s="27" t="s">
        <v>698</v>
      </c>
      <c r="BY137" s="27" t="s">
        <v>698</v>
      </c>
      <c r="BZ137" s="27" t="s">
        <v>698</v>
      </c>
      <c r="CA137" s="27" t="s">
        <v>698</v>
      </c>
      <c r="CB137" s="27" t="s">
        <v>698</v>
      </c>
      <c r="CC137" s="27" t="s">
        <v>698</v>
      </c>
      <c r="CD137" s="27" t="s">
        <v>698</v>
      </c>
      <c r="CE137" s="27" t="s">
        <v>698</v>
      </c>
      <c r="CF137" s="27" t="s">
        <v>698</v>
      </c>
      <c r="CG137" s="27" t="s">
        <v>698</v>
      </c>
      <c r="CH137" s="27" t="s">
        <v>698</v>
      </c>
      <c r="CI137" s="27" t="s">
        <v>698</v>
      </c>
      <c r="CJ137" s="27" t="s">
        <v>698</v>
      </c>
      <c r="CK137" s="27" t="s">
        <v>698</v>
      </c>
      <c r="CL137" s="27" t="s">
        <v>698</v>
      </c>
      <c r="CM137" s="27" t="s">
        <v>698</v>
      </c>
      <c r="CN137" s="27" t="s">
        <v>698</v>
      </c>
      <c r="CO137" s="27" t="s">
        <v>698</v>
      </c>
      <c r="CP137" s="27" t="s">
        <v>698</v>
      </c>
      <c r="CQ137" s="27" t="s">
        <v>698</v>
      </c>
      <c r="CR137" s="27" t="s">
        <v>698</v>
      </c>
      <c r="CS137" s="27" t="s">
        <v>698</v>
      </c>
      <c r="CT137" s="27" t="s">
        <v>698</v>
      </c>
      <c r="CU137" s="27" t="s">
        <v>698</v>
      </c>
      <c r="CV137" s="27" t="s">
        <v>698</v>
      </c>
      <c r="CW137" s="27" t="s">
        <v>698</v>
      </c>
      <c r="CX137" s="27" t="s">
        <v>698</v>
      </c>
      <c r="CY137" s="27" t="s">
        <v>698</v>
      </c>
      <c r="CZ137" s="27" t="s">
        <v>698</v>
      </c>
      <c r="DA137" s="27" t="s">
        <v>698</v>
      </c>
      <c r="DB137" s="27" t="s">
        <v>698</v>
      </c>
      <c r="DC137" s="27" t="s">
        <v>698</v>
      </c>
      <c r="DD137" s="27" t="s">
        <v>698</v>
      </c>
      <c r="DE137" s="27" t="s">
        <v>698</v>
      </c>
      <c r="DF137" s="27" t="s">
        <v>698</v>
      </c>
      <c r="DG137" s="27" t="s">
        <v>698</v>
      </c>
      <c r="DH137" s="27" t="s">
        <v>698</v>
      </c>
      <c r="DI137" s="27" t="s">
        <v>698</v>
      </c>
      <c r="DJ137" s="27" t="s">
        <v>698</v>
      </c>
      <c r="DK137" s="27" t="s">
        <v>698</v>
      </c>
      <c r="DL137" s="27" t="s">
        <v>698</v>
      </c>
      <c r="DM137" s="27" t="s">
        <v>698</v>
      </c>
      <c r="DN137" s="27" t="s">
        <v>698</v>
      </c>
      <c r="DO137" s="27" t="s">
        <v>698</v>
      </c>
      <c r="DP137" s="27" t="s">
        <v>698</v>
      </c>
      <c r="DQ137" s="27" t="s">
        <v>698</v>
      </c>
      <c r="DR137" s="27" t="s">
        <v>698</v>
      </c>
      <c r="DS137" s="27" t="s">
        <v>698</v>
      </c>
      <c r="DT137" s="27" t="s">
        <v>698</v>
      </c>
      <c r="DU137" s="27" t="s">
        <v>698</v>
      </c>
      <c r="DV137" s="27" t="s">
        <v>698</v>
      </c>
      <c r="DW137" s="27" t="s">
        <v>698</v>
      </c>
      <c r="DX137" s="27" t="s">
        <v>698</v>
      </c>
      <c r="DY137" s="27" t="s">
        <v>698</v>
      </c>
      <c r="DZ137" s="27" t="s">
        <v>698</v>
      </c>
      <c r="EA137" s="27" t="s">
        <v>698</v>
      </c>
      <c r="EB137" s="27" t="s">
        <v>698</v>
      </c>
      <c r="EC137" s="27" t="s">
        <v>698</v>
      </c>
      <c r="ED137" s="27" t="s">
        <v>698</v>
      </c>
      <c r="EE137" s="27" t="s">
        <v>698</v>
      </c>
      <c r="EF137" s="27" t="s">
        <v>698</v>
      </c>
      <c r="EG137" s="27" t="s">
        <v>698</v>
      </c>
      <c r="EH137" s="27" t="s">
        <v>698</v>
      </c>
      <c r="EI137" s="27" t="s">
        <v>698</v>
      </c>
      <c r="EJ137" s="27" t="s">
        <v>698</v>
      </c>
      <c r="EK137" s="27" t="s">
        <v>698</v>
      </c>
      <c r="EL137" s="27" t="s">
        <v>698</v>
      </c>
      <c r="EM137" s="27" t="s">
        <v>698</v>
      </c>
      <c r="EN137" s="27" t="s">
        <v>698</v>
      </c>
      <c r="EO137" s="27" t="s">
        <v>698</v>
      </c>
      <c r="EP137" s="27" t="s">
        <v>698</v>
      </c>
      <c r="EQ137" s="27" t="s">
        <v>698</v>
      </c>
      <c r="ER137" s="27" t="s">
        <v>698</v>
      </c>
      <c r="ES137" s="27" t="s">
        <v>698</v>
      </c>
      <c r="ET137" s="27" t="s">
        <v>698</v>
      </c>
      <c r="EU137" s="27" t="s">
        <v>698</v>
      </c>
      <c r="EV137" s="27" t="s">
        <v>698</v>
      </c>
      <c r="EW137" s="27" t="s">
        <v>4215</v>
      </c>
      <c r="EX137" s="27" t="s">
        <v>4216</v>
      </c>
      <c r="EY137" s="27" t="s">
        <v>1176</v>
      </c>
      <c r="EZ137" s="27" t="s">
        <v>1517</v>
      </c>
      <c r="FA137" s="27" t="s">
        <v>1519</v>
      </c>
      <c r="FB137" s="27"/>
      <c r="FC137" s="27"/>
      <c r="FD137" s="27"/>
      <c r="FE137" s="27"/>
      <c r="FF137" s="27"/>
      <c r="FG137" s="27"/>
      <c r="FH137" s="27"/>
      <c r="FI137" s="27"/>
      <c r="FJ137" s="27"/>
    </row>
    <row r="138" spans="1:166" x14ac:dyDescent="0.25">
      <c r="A138" s="27"/>
      <c r="B138" s="27" t="s">
        <v>2599</v>
      </c>
      <c r="C138" s="27" t="str">
        <f t="shared" si="2"/>
        <v>IZ007005008000000000000000000000000000</v>
      </c>
      <c r="D138" s="23" t="s">
        <v>4088</v>
      </c>
      <c r="E138" s="23" t="s">
        <v>718</v>
      </c>
      <c r="F138" s="23" t="s">
        <v>713</v>
      </c>
      <c r="G138" s="23" t="s">
        <v>720</v>
      </c>
      <c r="H138" s="23" t="s">
        <v>697</v>
      </c>
      <c r="I138" s="23" t="s">
        <v>697</v>
      </c>
      <c r="J138" s="23" t="s">
        <v>697</v>
      </c>
      <c r="K138" s="23" t="s">
        <v>697</v>
      </c>
      <c r="L138" s="23" t="s">
        <v>697</v>
      </c>
      <c r="M138" s="23" t="s">
        <v>697</v>
      </c>
      <c r="N138" s="23" t="s">
        <v>697</v>
      </c>
      <c r="O138" s="23" t="s">
        <v>697</v>
      </c>
      <c r="P138" s="23" t="s">
        <v>697</v>
      </c>
      <c r="Q138" s="27">
        <v>0</v>
      </c>
      <c r="R138" s="27" t="s">
        <v>704</v>
      </c>
      <c r="S138" s="27" t="s">
        <v>698</v>
      </c>
      <c r="T138" s="27" t="s">
        <v>694</v>
      </c>
      <c r="U138" s="27" t="s">
        <v>922</v>
      </c>
      <c r="V138" s="27" t="s">
        <v>4257</v>
      </c>
      <c r="W138" s="27" t="s">
        <v>905</v>
      </c>
      <c r="X138" s="27"/>
      <c r="Y138" s="27"/>
      <c r="Z138" s="27" t="s">
        <v>1584</v>
      </c>
      <c r="AA138" s="27"/>
      <c r="AB138" s="27"/>
      <c r="AC138" s="27"/>
      <c r="AD138" s="27"/>
      <c r="AE138" s="27"/>
      <c r="AF138" s="27"/>
      <c r="AG138" s="27"/>
      <c r="AH138" s="27"/>
      <c r="AI138" s="27" t="s">
        <v>4272</v>
      </c>
      <c r="AJ138" s="27" t="s">
        <v>698</v>
      </c>
      <c r="AK138" s="27" t="s">
        <v>698</v>
      </c>
      <c r="AL138" s="27" t="s">
        <v>698</v>
      </c>
      <c r="AM138" s="27" t="s">
        <v>698</v>
      </c>
      <c r="AN138" s="27" t="s">
        <v>698</v>
      </c>
      <c r="AO138" s="27" t="s">
        <v>698</v>
      </c>
      <c r="AP138" s="27" t="s">
        <v>698</v>
      </c>
      <c r="AQ138" s="27" t="s">
        <v>698</v>
      </c>
      <c r="AR138" s="27" t="s">
        <v>698</v>
      </c>
      <c r="AS138" s="27" t="s">
        <v>698</v>
      </c>
      <c r="AT138" s="27" t="s">
        <v>698</v>
      </c>
      <c r="AU138" s="27" t="s">
        <v>698</v>
      </c>
      <c r="AV138" s="27" t="s">
        <v>698</v>
      </c>
      <c r="AW138" s="27" t="s">
        <v>698</v>
      </c>
      <c r="AX138" s="27" t="s">
        <v>698</v>
      </c>
      <c r="AY138" s="27" t="s">
        <v>698</v>
      </c>
      <c r="AZ138" s="27" t="s">
        <v>698</v>
      </c>
      <c r="BA138" s="27" t="s">
        <v>698</v>
      </c>
      <c r="BB138" s="27" t="s">
        <v>698</v>
      </c>
      <c r="BC138" s="27" t="s">
        <v>698</v>
      </c>
      <c r="BD138" s="27" t="s">
        <v>698</v>
      </c>
      <c r="BE138" s="27" t="s">
        <v>698</v>
      </c>
      <c r="BF138" s="27" t="s">
        <v>698</v>
      </c>
      <c r="BG138" s="27" t="s">
        <v>698</v>
      </c>
      <c r="BH138" s="27" t="s">
        <v>698</v>
      </c>
      <c r="BI138" s="27" t="s">
        <v>698</v>
      </c>
      <c r="BJ138" s="27" t="s">
        <v>698</v>
      </c>
      <c r="BK138" s="27" t="s">
        <v>698</v>
      </c>
      <c r="BL138" s="27" t="s">
        <v>698</v>
      </c>
      <c r="BM138" s="27" t="s">
        <v>698</v>
      </c>
      <c r="BN138" s="27" t="s">
        <v>698</v>
      </c>
      <c r="BO138" s="27" t="s">
        <v>698</v>
      </c>
      <c r="BP138" s="27" t="s">
        <v>698</v>
      </c>
      <c r="BQ138" s="27" t="s">
        <v>698</v>
      </c>
      <c r="BR138" s="27" t="s">
        <v>698</v>
      </c>
      <c r="BS138" s="27" t="s">
        <v>698</v>
      </c>
      <c r="BT138" s="27" t="s">
        <v>698</v>
      </c>
      <c r="BU138" s="27" t="s">
        <v>698</v>
      </c>
      <c r="BV138" s="27" t="s">
        <v>704</v>
      </c>
      <c r="BW138" s="27" t="s">
        <v>698</v>
      </c>
      <c r="BX138" s="27" t="s">
        <v>698</v>
      </c>
      <c r="BY138" s="27" t="s">
        <v>698</v>
      </c>
      <c r="BZ138" s="27" t="s">
        <v>698</v>
      </c>
      <c r="CA138" s="27" t="s">
        <v>698</v>
      </c>
      <c r="CB138" s="27" t="s">
        <v>698</v>
      </c>
      <c r="CC138" s="27" t="s">
        <v>698</v>
      </c>
      <c r="CD138" s="27" t="s">
        <v>698</v>
      </c>
      <c r="CE138" s="27" t="s">
        <v>698</v>
      </c>
      <c r="CF138" s="27" t="s">
        <v>698</v>
      </c>
      <c r="CG138" s="27" t="s">
        <v>698</v>
      </c>
      <c r="CH138" s="27" t="s">
        <v>698</v>
      </c>
      <c r="CI138" s="27" t="s">
        <v>698</v>
      </c>
      <c r="CJ138" s="27" t="s">
        <v>698</v>
      </c>
      <c r="CK138" s="27" t="s">
        <v>698</v>
      </c>
      <c r="CL138" s="27" t="s">
        <v>698</v>
      </c>
      <c r="CM138" s="27" t="s">
        <v>698</v>
      </c>
      <c r="CN138" s="27" t="s">
        <v>698</v>
      </c>
      <c r="CO138" s="27" t="s">
        <v>698</v>
      </c>
      <c r="CP138" s="27" t="s">
        <v>698</v>
      </c>
      <c r="CQ138" s="27" t="s">
        <v>698</v>
      </c>
      <c r="CR138" s="27" t="s">
        <v>698</v>
      </c>
      <c r="CS138" s="27" t="s">
        <v>698</v>
      </c>
      <c r="CT138" s="27" t="s">
        <v>698</v>
      </c>
      <c r="CU138" s="27" t="s">
        <v>698</v>
      </c>
      <c r="CV138" s="27" t="s">
        <v>698</v>
      </c>
      <c r="CW138" s="27" t="s">
        <v>698</v>
      </c>
      <c r="CX138" s="27" t="s">
        <v>698</v>
      </c>
      <c r="CY138" s="27" t="s">
        <v>698</v>
      </c>
      <c r="CZ138" s="27" t="s">
        <v>698</v>
      </c>
      <c r="DA138" s="27" t="s">
        <v>698</v>
      </c>
      <c r="DB138" s="27" t="s">
        <v>698</v>
      </c>
      <c r="DC138" s="27" t="s">
        <v>698</v>
      </c>
      <c r="DD138" s="27" t="s">
        <v>698</v>
      </c>
      <c r="DE138" s="27" t="s">
        <v>698</v>
      </c>
      <c r="DF138" s="27" t="s">
        <v>698</v>
      </c>
      <c r="DG138" s="27" t="s">
        <v>698</v>
      </c>
      <c r="DH138" s="27" t="s">
        <v>698</v>
      </c>
      <c r="DI138" s="27" t="s">
        <v>698</v>
      </c>
      <c r="DJ138" s="27" t="s">
        <v>698</v>
      </c>
      <c r="DK138" s="27" t="s">
        <v>698</v>
      </c>
      <c r="DL138" s="27" t="s">
        <v>698</v>
      </c>
      <c r="DM138" s="27" t="s">
        <v>698</v>
      </c>
      <c r="DN138" s="27" t="s">
        <v>698</v>
      </c>
      <c r="DO138" s="27" t="s">
        <v>698</v>
      </c>
      <c r="DP138" s="27" t="s">
        <v>698</v>
      </c>
      <c r="DQ138" s="27" t="s">
        <v>698</v>
      </c>
      <c r="DR138" s="27" t="s">
        <v>698</v>
      </c>
      <c r="DS138" s="27" t="s">
        <v>698</v>
      </c>
      <c r="DT138" s="27" t="s">
        <v>698</v>
      </c>
      <c r="DU138" s="27" t="s">
        <v>698</v>
      </c>
      <c r="DV138" s="27" t="s">
        <v>698</v>
      </c>
      <c r="DW138" s="27" t="s">
        <v>698</v>
      </c>
      <c r="DX138" s="27" t="s">
        <v>698</v>
      </c>
      <c r="DY138" s="27" t="s">
        <v>698</v>
      </c>
      <c r="DZ138" s="27" t="s">
        <v>698</v>
      </c>
      <c r="EA138" s="27" t="s">
        <v>698</v>
      </c>
      <c r="EB138" s="27" t="s">
        <v>698</v>
      </c>
      <c r="EC138" s="27" t="s">
        <v>698</v>
      </c>
      <c r="ED138" s="27" t="s">
        <v>698</v>
      </c>
      <c r="EE138" s="27" t="s">
        <v>698</v>
      </c>
      <c r="EF138" s="27" t="s">
        <v>698</v>
      </c>
      <c r="EG138" s="27" t="s">
        <v>698</v>
      </c>
      <c r="EH138" s="27" t="s">
        <v>698</v>
      </c>
      <c r="EI138" s="27" t="s">
        <v>698</v>
      </c>
      <c r="EJ138" s="27" t="s">
        <v>698</v>
      </c>
      <c r="EK138" s="27" t="s">
        <v>698</v>
      </c>
      <c r="EL138" s="27" t="s">
        <v>698</v>
      </c>
      <c r="EM138" s="27" t="s">
        <v>698</v>
      </c>
      <c r="EN138" s="27" t="s">
        <v>698</v>
      </c>
      <c r="EO138" s="27" t="s">
        <v>698</v>
      </c>
      <c r="EP138" s="27" t="s">
        <v>698</v>
      </c>
      <c r="EQ138" s="27" t="s">
        <v>698</v>
      </c>
      <c r="ER138" s="27" t="s">
        <v>698</v>
      </c>
      <c r="ES138" s="27" t="s">
        <v>698</v>
      </c>
      <c r="ET138" s="27" t="s">
        <v>698</v>
      </c>
      <c r="EU138" s="27" t="s">
        <v>698</v>
      </c>
      <c r="EV138" s="27" t="s">
        <v>698</v>
      </c>
      <c r="EW138" s="27" t="s">
        <v>4215</v>
      </c>
      <c r="EX138" s="27" t="s">
        <v>4216</v>
      </c>
      <c r="EY138" s="27" t="s">
        <v>1176</v>
      </c>
      <c r="EZ138" s="27" t="s">
        <v>1517</v>
      </c>
      <c r="FA138" s="27" t="s">
        <v>1519</v>
      </c>
      <c r="FB138" s="27"/>
      <c r="FC138" s="27"/>
      <c r="FD138" s="27"/>
      <c r="FE138" s="27"/>
      <c r="FF138" s="27"/>
      <c r="FG138" s="27"/>
      <c r="FH138" s="27"/>
      <c r="FI138" s="27"/>
      <c r="FJ138" s="27"/>
    </row>
    <row r="139" spans="1:166" x14ac:dyDescent="0.25">
      <c r="A139" s="27"/>
      <c r="B139" s="27" t="s">
        <v>2599</v>
      </c>
      <c r="C139" s="27" t="str">
        <f t="shared" si="2"/>
        <v>IZ007005009000000000000000000000000000</v>
      </c>
      <c r="D139" s="23" t="s">
        <v>4088</v>
      </c>
      <c r="E139" s="23" t="s">
        <v>718</v>
      </c>
      <c r="F139" s="23" t="s">
        <v>713</v>
      </c>
      <c r="G139" s="23" t="s">
        <v>722</v>
      </c>
      <c r="H139" s="23" t="s">
        <v>697</v>
      </c>
      <c r="I139" s="23" t="s">
        <v>697</v>
      </c>
      <c r="J139" s="23" t="s">
        <v>697</v>
      </c>
      <c r="K139" s="23" t="s">
        <v>697</v>
      </c>
      <c r="L139" s="23" t="s">
        <v>697</v>
      </c>
      <c r="M139" s="23" t="s">
        <v>697</v>
      </c>
      <c r="N139" s="23" t="s">
        <v>697</v>
      </c>
      <c r="O139" s="23" t="s">
        <v>697</v>
      </c>
      <c r="P139" s="23" t="s">
        <v>697</v>
      </c>
      <c r="Q139" s="27">
        <v>0</v>
      </c>
      <c r="R139" s="27" t="s">
        <v>704</v>
      </c>
      <c r="S139" s="27" t="s">
        <v>698</v>
      </c>
      <c r="T139" s="27" t="s">
        <v>694</v>
      </c>
      <c r="U139" s="27" t="s">
        <v>922</v>
      </c>
      <c r="V139" s="27" t="s">
        <v>4257</v>
      </c>
      <c r="W139" s="27" t="s">
        <v>905</v>
      </c>
      <c r="X139" s="27"/>
      <c r="Y139" s="27"/>
      <c r="Z139" s="27" t="s">
        <v>1595</v>
      </c>
      <c r="AA139" s="27"/>
      <c r="AB139" s="27"/>
      <c r="AC139" s="27"/>
      <c r="AD139" s="27"/>
      <c r="AE139" s="27"/>
      <c r="AF139" s="27"/>
      <c r="AG139" s="27"/>
      <c r="AH139" s="27"/>
      <c r="AI139" s="27" t="s">
        <v>4273</v>
      </c>
      <c r="AJ139" s="27" t="s">
        <v>698</v>
      </c>
      <c r="AK139" s="27" t="s">
        <v>698</v>
      </c>
      <c r="AL139" s="27" t="s">
        <v>698</v>
      </c>
      <c r="AM139" s="27" t="s">
        <v>698</v>
      </c>
      <c r="AN139" s="27" t="s">
        <v>698</v>
      </c>
      <c r="AO139" s="27" t="s">
        <v>698</v>
      </c>
      <c r="AP139" s="27" t="s">
        <v>698</v>
      </c>
      <c r="AQ139" s="27" t="s">
        <v>698</v>
      </c>
      <c r="AR139" s="27" t="s">
        <v>698</v>
      </c>
      <c r="AS139" s="27" t="s">
        <v>698</v>
      </c>
      <c r="AT139" s="27" t="s">
        <v>698</v>
      </c>
      <c r="AU139" s="27" t="s">
        <v>698</v>
      </c>
      <c r="AV139" s="27" t="s">
        <v>698</v>
      </c>
      <c r="AW139" s="27" t="s">
        <v>698</v>
      </c>
      <c r="AX139" s="27" t="s">
        <v>698</v>
      </c>
      <c r="AY139" s="27" t="s">
        <v>698</v>
      </c>
      <c r="AZ139" s="27" t="s">
        <v>698</v>
      </c>
      <c r="BA139" s="27" t="s">
        <v>698</v>
      </c>
      <c r="BB139" s="27" t="s">
        <v>698</v>
      </c>
      <c r="BC139" s="27" t="s">
        <v>698</v>
      </c>
      <c r="BD139" s="27" t="s">
        <v>698</v>
      </c>
      <c r="BE139" s="27" t="s">
        <v>698</v>
      </c>
      <c r="BF139" s="27" t="s">
        <v>698</v>
      </c>
      <c r="BG139" s="27" t="s">
        <v>698</v>
      </c>
      <c r="BH139" s="27" t="s">
        <v>698</v>
      </c>
      <c r="BI139" s="27" t="s">
        <v>698</v>
      </c>
      <c r="BJ139" s="27" t="s">
        <v>698</v>
      </c>
      <c r="BK139" s="27" t="s">
        <v>698</v>
      </c>
      <c r="BL139" s="27" t="s">
        <v>698</v>
      </c>
      <c r="BM139" s="27" t="s">
        <v>698</v>
      </c>
      <c r="BN139" s="27" t="s">
        <v>698</v>
      </c>
      <c r="BO139" s="27" t="s">
        <v>698</v>
      </c>
      <c r="BP139" s="27" t="s">
        <v>698</v>
      </c>
      <c r="BQ139" s="27" t="s">
        <v>698</v>
      </c>
      <c r="BR139" s="27" t="s">
        <v>698</v>
      </c>
      <c r="BS139" s="27" t="s">
        <v>698</v>
      </c>
      <c r="BT139" s="27" t="s">
        <v>698</v>
      </c>
      <c r="BU139" s="27" t="s">
        <v>698</v>
      </c>
      <c r="BV139" s="27" t="s">
        <v>704</v>
      </c>
      <c r="BW139" s="27" t="s">
        <v>698</v>
      </c>
      <c r="BX139" s="27" t="s">
        <v>698</v>
      </c>
      <c r="BY139" s="27" t="s">
        <v>698</v>
      </c>
      <c r="BZ139" s="27" t="s">
        <v>698</v>
      </c>
      <c r="CA139" s="27" t="s">
        <v>698</v>
      </c>
      <c r="CB139" s="27" t="s">
        <v>698</v>
      </c>
      <c r="CC139" s="27" t="s">
        <v>698</v>
      </c>
      <c r="CD139" s="27" t="s">
        <v>698</v>
      </c>
      <c r="CE139" s="27" t="s">
        <v>698</v>
      </c>
      <c r="CF139" s="27" t="s">
        <v>698</v>
      </c>
      <c r="CG139" s="27" t="s">
        <v>698</v>
      </c>
      <c r="CH139" s="27" t="s">
        <v>698</v>
      </c>
      <c r="CI139" s="27" t="s">
        <v>698</v>
      </c>
      <c r="CJ139" s="27" t="s">
        <v>698</v>
      </c>
      <c r="CK139" s="27" t="s">
        <v>698</v>
      </c>
      <c r="CL139" s="27" t="s">
        <v>698</v>
      </c>
      <c r="CM139" s="27" t="s">
        <v>698</v>
      </c>
      <c r="CN139" s="27" t="s">
        <v>698</v>
      </c>
      <c r="CO139" s="27" t="s">
        <v>698</v>
      </c>
      <c r="CP139" s="27" t="s">
        <v>698</v>
      </c>
      <c r="CQ139" s="27" t="s">
        <v>698</v>
      </c>
      <c r="CR139" s="27" t="s">
        <v>698</v>
      </c>
      <c r="CS139" s="27" t="s">
        <v>698</v>
      </c>
      <c r="CT139" s="27" t="s">
        <v>698</v>
      </c>
      <c r="CU139" s="27" t="s">
        <v>698</v>
      </c>
      <c r="CV139" s="27" t="s">
        <v>698</v>
      </c>
      <c r="CW139" s="27" t="s">
        <v>698</v>
      </c>
      <c r="CX139" s="27" t="s">
        <v>698</v>
      </c>
      <c r="CY139" s="27" t="s">
        <v>698</v>
      </c>
      <c r="CZ139" s="27" t="s">
        <v>698</v>
      </c>
      <c r="DA139" s="27" t="s">
        <v>698</v>
      </c>
      <c r="DB139" s="27" t="s">
        <v>698</v>
      </c>
      <c r="DC139" s="27" t="s">
        <v>698</v>
      </c>
      <c r="DD139" s="27" t="s">
        <v>698</v>
      </c>
      <c r="DE139" s="27" t="s">
        <v>698</v>
      </c>
      <c r="DF139" s="27" t="s">
        <v>698</v>
      </c>
      <c r="DG139" s="27" t="s">
        <v>698</v>
      </c>
      <c r="DH139" s="27" t="s">
        <v>698</v>
      </c>
      <c r="DI139" s="27" t="s">
        <v>698</v>
      </c>
      <c r="DJ139" s="27" t="s">
        <v>698</v>
      </c>
      <c r="DK139" s="27" t="s">
        <v>698</v>
      </c>
      <c r="DL139" s="27" t="s">
        <v>698</v>
      </c>
      <c r="DM139" s="27" t="s">
        <v>698</v>
      </c>
      <c r="DN139" s="27" t="s">
        <v>698</v>
      </c>
      <c r="DO139" s="27" t="s">
        <v>698</v>
      </c>
      <c r="DP139" s="27" t="s">
        <v>698</v>
      </c>
      <c r="DQ139" s="27" t="s">
        <v>698</v>
      </c>
      <c r="DR139" s="27" t="s">
        <v>698</v>
      </c>
      <c r="DS139" s="27" t="s">
        <v>698</v>
      </c>
      <c r="DT139" s="27" t="s">
        <v>698</v>
      </c>
      <c r="DU139" s="27" t="s">
        <v>698</v>
      </c>
      <c r="DV139" s="27" t="s">
        <v>698</v>
      </c>
      <c r="DW139" s="27" t="s">
        <v>698</v>
      </c>
      <c r="DX139" s="27" t="s">
        <v>698</v>
      </c>
      <c r="DY139" s="27" t="s">
        <v>698</v>
      </c>
      <c r="DZ139" s="27" t="s">
        <v>698</v>
      </c>
      <c r="EA139" s="27" t="s">
        <v>698</v>
      </c>
      <c r="EB139" s="27" t="s">
        <v>698</v>
      </c>
      <c r="EC139" s="27" t="s">
        <v>698</v>
      </c>
      <c r="ED139" s="27" t="s">
        <v>698</v>
      </c>
      <c r="EE139" s="27" t="s">
        <v>698</v>
      </c>
      <c r="EF139" s="27" t="s">
        <v>698</v>
      </c>
      <c r="EG139" s="27" t="s">
        <v>698</v>
      </c>
      <c r="EH139" s="27" t="s">
        <v>698</v>
      </c>
      <c r="EI139" s="27" t="s">
        <v>698</v>
      </c>
      <c r="EJ139" s="27" t="s">
        <v>698</v>
      </c>
      <c r="EK139" s="27" t="s">
        <v>698</v>
      </c>
      <c r="EL139" s="27" t="s">
        <v>698</v>
      </c>
      <c r="EM139" s="27" t="s">
        <v>698</v>
      </c>
      <c r="EN139" s="27" t="s">
        <v>698</v>
      </c>
      <c r="EO139" s="27" t="s">
        <v>698</v>
      </c>
      <c r="EP139" s="27" t="s">
        <v>698</v>
      </c>
      <c r="EQ139" s="27" t="s">
        <v>698</v>
      </c>
      <c r="ER139" s="27" t="s">
        <v>698</v>
      </c>
      <c r="ES139" s="27" t="s">
        <v>698</v>
      </c>
      <c r="ET139" s="27" t="s">
        <v>698</v>
      </c>
      <c r="EU139" s="27" t="s">
        <v>698</v>
      </c>
      <c r="EV139" s="27" t="s">
        <v>698</v>
      </c>
      <c r="EW139" s="27" t="s">
        <v>4215</v>
      </c>
      <c r="EX139" s="27" t="s">
        <v>4216</v>
      </c>
      <c r="EY139" s="27" t="s">
        <v>1176</v>
      </c>
      <c r="EZ139" s="27" t="s">
        <v>1517</v>
      </c>
      <c r="FA139" s="27" t="s">
        <v>1519</v>
      </c>
      <c r="FB139" s="27"/>
      <c r="FC139" s="27"/>
      <c r="FD139" s="27"/>
      <c r="FE139" s="27"/>
      <c r="FF139" s="27"/>
      <c r="FG139" s="27"/>
      <c r="FH139" s="27"/>
      <c r="FI139" s="27"/>
      <c r="FJ139" s="27"/>
    </row>
    <row r="140" spans="1:166" x14ac:dyDescent="0.25">
      <c r="A140" s="27"/>
      <c r="B140" s="27" t="s">
        <v>2599</v>
      </c>
      <c r="C140" s="27" t="str">
        <f t="shared" si="2"/>
        <v>IZ007005010000000000000000000000000000</v>
      </c>
      <c r="D140" s="23" t="s">
        <v>4088</v>
      </c>
      <c r="E140" s="23" t="s">
        <v>718</v>
      </c>
      <c r="F140" s="23" t="s">
        <v>713</v>
      </c>
      <c r="G140" s="23" t="s">
        <v>724</v>
      </c>
      <c r="H140" s="23" t="s">
        <v>697</v>
      </c>
      <c r="I140" s="23" t="s">
        <v>697</v>
      </c>
      <c r="J140" s="23" t="s">
        <v>697</v>
      </c>
      <c r="K140" s="23" t="s">
        <v>697</v>
      </c>
      <c r="L140" s="23" t="s">
        <v>697</v>
      </c>
      <c r="M140" s="23" t="s">
        <v>697</v>
      </c>
      <c r="N140" s="23" t="s">
        <v>697</v>
      </c>
      <c r="O140" s="23" t="s">
        <v>697</v>
      </c>
      <c r="P140" s="23" t="s">
        <v>697</v>
      </c>
      <c r="Q140" s="27">
        <v>0</v>
      </c>
      <c r="R140" s="27" t="s">
        <v>704</v>
      </c>
      <c r="S140" s="27" t="s">
        <v>698</v>
      </c>
      <c r="T140" s="27" t="s">
        <v>694</v>
      </c>
      <c r="U140" s="27" t="s">
        <v>922</v>
      </c>
      <c r="V140" s="27" t="s">
        <v>4257</v>
      </c>
      <c r="W140" s="27" t="s">
        <v>905</v>
      </c>
      <c r="X140" s="27"/>
      <c r="Y140" s="27"/>
      <c r="Z140" s="27" t="s">
        <v>1592</v>
      </c>
      <c r="AA140" s="27"/>
      <c r="AB140" s="27"/>
      <c r="AC140" s="27"/>
      <c r="AD140" s="27"/>
      <c r="AE140" s="27"/>
      <c r="AF140" s="27"/>
      <c r="AG140" s="27"/>
      <c r="AH140" s="27"/>
      <c r="AI140" s="27" t="s">
        <v>4274</v>
      </c>
      <c r="AJ140" s="27" t="s">
        <v>698</v>
      </c>
      <c r="AK140" s="27" t="s">
        <v>698</v>
      </c>
      <c r="AL140" s="27" t="s">
        <v>698</v>
      </c>
      <c r="AM140" s="27" t="s">
        <v>698</v>
      </c>
      <c r="AN140" s="27" t="s">
        <v>698</v>
      </c>
      <c r="AO140" s="27" t="s">
        <v>698</v>
      </c>
      <c r="AP140" s="27" t="s">
        <v>698</v>
      </c>
      <c r="AQ140" s="27" t="s">
        <v>698</v>
      </c>
      <c r="AR140" s="27" t="s">
        <v>698</v>
      </c>
      <c r="AS140" s="27" t="s">
        <v>698</v>
      </c>
      <c r="AT140" s="27" t="s">
        <v>698</v>
      </c>
      <c r="AU140" s="27" t="s">
        <v>698</v>
      </c>
      <c r="AV140" s="27" t="s">
        <v>698</v>
      </c>
      <c r="AW140" s="27" t="s">
        <v>698</v>
      </c>
      <c r="AX140" s="27" t="s">
        <v>698</v>
      </c>
      <c r="AY140" s="27" t="s">
        <v>698</v>
      </c>
      <c r="AZ140" s="27" t="s">
        <v>698</v>
      </c>
      <c r="BA140" s="27" t="s">
        <v>698</v>
      </c>
      <c r="BB140" s="27" t="s">
        <v>698</v>
      </c>
      <c r="BC140" s="27" t="s">
        <v>698</v>
      </c>
      <c r="BD140" s="27" t="s">
        <v>698</v>
      </c>
      <c r="BE140" s="27" t="s">
        <v>698</v>
      </c>
      <c r="BF140" s="27" t="s">
        <v>698</v>
      </c>
      <c r="BG140" s="27" t="s">
        <v>698</v>
      </c>
      <c r="BH140" s="27" t="s">
        <v>698</v>
      </c>
      <c r="BI140" s="27" t="s">
        <v>698</v>
      </c>
      <c r="BJ140" s="27" t="s">
        <v>698</v>
      </c>
      <c r="BK140" s="27" t="s">
        <v>698</v>
      </c>
      <c r="BL140" s="27" t="s">
        <v>698</v>
      </c>
      <c r="BM140" s="27" t="s">
        <v>698</v>
      </c>
      <c r="BN140" s="27" t="s">
        <v>698</v>
      </c>
      <c r="BO140" s="27" t="s">
        <v>698</v>
      </c>
      <c r="BP140" s="27" t="s">
        <v>698</v>
      </c>
      <c r="BQ140" s="27" t="s">
        <v>698</v>
      </c>
      <c r="BR140" s="27" t="s">
        <v>698</v>
      </c>
      <c r="BS140" s="27" t="s">
        <v>698</v>
      </c>
      <c r="BT140" s="27" t="s">
        <v>698</v>
      </c>
      <c r="BU140" s="27" t="s">
        <v>698</v>
      </c>
      <c r="BV140" s="27" t="s">
        <v>704</v>
      </c>
      <c r="BW140" s="27" t="s">
        <v>698</v>
      </c>
      <c r="BX140" s="27" t="s">
        <v>698</v>
      </c>
      <c r="BY140" s="27" t="s">
        <v>698</v>
      </c>
      <c r="BZ140" s="27" t="s">
        <v>698</v>
      </c>
      <c r="CA140" s="27" t="s">
        <v>698</v>
      </c>
      <c r="CB140" s="27" t="s">
        <v>698</v>
      </c>
      <c r="CC140" s="27" t="s">
        <v>698</v>
      </c>
      <c r="CD140" s="27" t="s">
        <v>698</v>
      </c>
      <c r="CE140" s="27" t="s">
        <v>698</v>
      </c>
      <c r="CF140" s="27" t="s">
        <v>698</v>
      </c>
      <c r="CG140" s="27" t="s">
        <v>698</v>
      </c>
      <c r="CH140" s="27" t="s">
        <v>698</v>
      </c>
      <c r="CI140" s="27" t="s">
        <v>698</v>
      </c>
      <c r="CJ140" s="27" t="s">
        <v>698</v>
      </c>
      <c r="CK140" s="27" t="s">
        <v>698</v>
      </c>
      <c r="CL140" s="27" t="s">
        <v>698</v>
      </c>
      <c r="CM140" s="27" t="s">
        <v>698</v>
      </c>
      <c r="CN140" s="27" t="s">
        <v>698</v>
      </c>
      <c r="CO140" s="27" t="s">
        <v>698</v>
      </c>
      <c r="CP140" s="27" t="s">
        <v>698</v>
      </c>
      <c r="CQ140" s="27" t="s">
        <v>698</v>
      </c>
      <c r="CR140" s="27" t="s">
        <v>698</v>
      </c>
      <c r="CS140" s="27" t="s">
        <v>698</v>
      </c>
      <c r="CT140" s="27" t="s">
        <v>698</v>
      </c>
      <c r="CU140" s="27" t="s">
        <v>698</v>
      </c>
      <c r="CV140" s="27" t="s">
        <v>698</v>
      </c>
      <c r="CW140" s="27" t="s">
        <v>698</v>
      </c>
      <c r="CX140" s="27" t="s">
        <v>698</v>
      </c>
      <c r="CY140" s="27" t="s">
        <v>698</v>
      </c>
      <c r="CZ140" s="27" t="s">
        <v>698</v>
      </c>
      <c r="DA140" s="27" t="s">
        <v>698</v>
      </c>
      <c r="DB140" s="27" t="s">
        <v>698</v>
      </c>
      <c r="DC140" s="27" t="s">
        <v>698</v>
      </c>
      <c r="DD140" s="27" t="s">
        <v>698</v>
      </c>
      <c r="DE140" s="27" t="s">
        <v>698</v>
      </c>
      <c r="DF140" s="27" t="s">
        <v>698</v>
      </c>
      <c r="DG140" s="27" t="s">
        <v>698</v>
      </c>
      <c r="DH140" s="27" t="s">
        <v>698</v>
      </c>
      <c r="DI140" s="27" t="s">
        <v>698</v>
      </c>
      <c r="DJ140" s="27" t="s">
        <v>698</v>
      </c>
      <c r="DK140" s="27" t="s">
        <v>698</v>
      </c>
      <c r="DL140" s="27" t="s">
        <v>698</v>
      </c>
      <c r="DM140" s="27" t="s">
        <v>698</v>
      </c>
      <c r="DN140" s="27" t="s">
        <v>698</v>
      </c>
      <c r="DO140" s="27" t="s">
        <v>698</v>
      </c>
      <c r="DP140" s="27" t="s">
        <v>698</v>
      </c>
      <c r="DQ140" s="27" t="s">
        <v>698</v>
      </c>
      <c r="DR140" s="27" t="s">
        <v>698</v>
      </c>
      <c r="DS140" s="27" t="s">
        <v>698</v>
      </c>
      <c r="DT140" s="27" t="s">
        <v>698</v>
      </c>
      <c r="DU140" s="27" t="s">
        <v>698</v>
      </c>
      <c r="DV140" s="27" t="s">
        <v>698</v>
      </c>
      <c r="DW140" s="27" t="s">
        <v>698</v>
      </c>
      <c r="DX140" s="27" t="s">
        <v>698</v>
      </c>
      <c r="DY140" s="27" t="s">
        <v>698</v>
      </c>
      <c r="DZ140" s="27" t="s">
        <v>698</v>
      </c>
      <c r="EA140" s="27" t="s">
        <v>698</v>
      </c>
      <c r="EB140" s="27" t="s">
        <v>698</v>
      </c>
      <c r="EC140" s="27" t="s">
        <v>698</v>
      </c>
      <c r="ED140" s="27" t="s">
        <v>698</v>
      </c>
      <c r="EE140" s="27" t="s">
        <v>698</v>
      </c>
      <c r="EF140" s="27" t="s">
        <v>698</v>
      </c>
      <c r="EG140" s="27" t="s">
        <v>698</v>
      </c>
      <c r="EH140" s="27" t="s">
        <v>698</v>
      </c>
      <c r="EI140" s="27" t="s">
        <v>698</v>
      </c>
      <c r="EJ140" s="27" t="s">
        <v>698</v>
      </c>
      <c r="EK140" s="27" t="s">
        <v>698</v>
      </c>
      <c r="EL140" s="27" t="s">
        <v>698</v>
      </c>
      <c r="EM140" s="27" t="s">
        <v>698</v>
      </c>
      <c r="EN140" s="27" t="s">
        <v>698</v>
      </c>
      <c r="EO140" s="27" t="s">
        <v>698</v>
      </c>
      <c r="EP140" s="27" t="s">
        <v>698</v>
      </c>
      <c r="EQ140" s="27" t="s">
        <v>698</v>
      </c>
      <c r="ER140" s="27" t="s">
        <v>698</v>
      </c>
      <c r="ES140" s="27" t="s">
        <v>698</v>
      </c>
      <c r="ET140" s="27" t="s">
        <v>698</v>
      </c>
      <c r="EU140" s="27" t="s">
        <v>698</v>
      </c>
      <c r="EV140" s="27" t="s">
        <v>698</v>
      </c>
      <c r="EW140" s="27" t="s">
        <v>4215</v>
      </c>
      <c r="EX140" s="27" t="s">
        <v>4216</v>
      </c>
      <c r="EY140" s="27" t="s">
        <v>1176</v>
      </c>
      <c r="EZ140" s="27" t="s">
        <v>1517</v>
      </c>
      <c r="FA140" s="27" t="s">
        <v>1519</v>
      </c>
      <c r="FB140" s="27"/>
      <c r="FC140" s="27"/>
      <c r="FD140" s="27"/>
      <c r="FE140" s="27"/>
      <c r="FF140" s="27"/>
      <c r="FG140" s="27"/>
      <c r="FH140" s="27"/>
      <c r="FI140" s="27"/>
      <c r="FJ140" s="27"/>
    </row>
    <row r="141" spans="1:166" x14ac:dyDescent="0.25">
      <c r="A141" s="27"/>
      <c r="B141" s="20" t="s">
        <v>2599</v>
      </c>
      <c r="C141" s="20" t="str">
        <f t="shared" si="2"/>
        <v>IZ007005011000000000000000000000000000</v>
      </c>
      <c r="D141" s="23" t="s">
        <v>4088</v>
      </c>
      <c r="E141" s="23" t="s">
        <v>718</v>
      </c>
      <c r="F141" s="23" t="s">
        <v>713</v>
      </c>
      <c r="G141" s="23" t="s">
        <v>734</v>
      </c>
      <c r="H141" s="23" t="s">
        <v>697</v>
      </c>
      <c r="I141" s="23" t="s">
        <v>697</v>
      </c>
      <c r="J141" s="23" t="s">
        <v>697</v>
      </c>
      <c r="K141" s="23" t="s">
        <v>697</v>
      </c>
      <c r="L141" s="23" t="s">
        <v>697</v>
      </c>
      <c r="M141" s="23" t="s">
        <v>697</v>
      </c>
      <c r="N141" s="23" t="s">
        <v>697</v>
      </c>
      <c r="O141" s="23" t="s">
        <v>697</v>
      </c>
      <c r="P141" s="23" t="s">
        <v>697</v>
      </c>
      <c r="Q141" s="27">
        <v>0</v>
      </c>
      <c r="R141" s="27" t="s">
        <v>704</v>
      </c>
      <c r="S141" s="27" t="s">
        <v>698</v>
      </c>
      <c r="T141" s="27" t="s">
        <v>694</v>
      </c>
      <c r="U141" s="27" t="s">
        <v>922</v>
      </c>
      <c r="V141" s="27" t="s">
        <v>4257</v>
      </c>
      <c r="W141" s="27" t="s">
        <v>905</v>
      </c>
      <c r="X141" s="27"/>
      <c r="Y141" s="27"/>
      <c r="Z141" s="27" t="s">
        <v>4157</v>
      </c>
      <c r="AA141" s="27"/>
      <c r="AB141" s="27"/>
      <c r="AC141" s="27"/>
      <c r="AD141" s="27"/>
      <c r="AE141" s="27"/>
      <c r="AF141" s="27"/>
      <c r="AG141" s="27"/>
      <c r="AH141" s="27"/>
      <c r="AI141" s="27" t="s">
        <v>4275</v>
      </c>
      <c r="AJ141" s="27" t="s">
        <v>698</v>
      </c>
      <c r="AK141" s="27" t="s">
        <v>698</v>
      </c>
      <c r="AL141" s="27" t="s">
        <v>698</v>
      </c>
      <c r="AM141" s="27" t="s">
        <v>698</v>
      </c>
      <c r="AN141" s="27" t="s">
        <v>698</v>
      </c>
      <c r="AO141" s="27" t="s">
        <v>698</v>
      </c>
      <c r="AP141" s="27" t="s">
        <v>698</v>
      </c>
      <c r="AQ141" s="27" t="s">
        <v>698</v>
      </c>
      <c r="AR141" s="27" t="s">
        <v>698</v>
      </c>
      <c r="AS141" s="27" t="s">
        <v>698</v>
      </c>
      <c r="AT141" s="27" t="s">
        <v>698</v>
      </c>
      <c r="AU141" s="27" t="s">
        <v>698</v>
      </c>
      <c r="AV141" s="27" t="s">
        <v>698</v>
      </c>
      <c r="AW141" s="27" t="s">
        <v>698</v>
      </c>
      <c r="AX141" s="27" t="s">
        <v>698</v>
      </c>
      <c r="AY141" s="27" t="s">
        <v>698</v>
      </c>
      <c r="AZ141" s="27" t="s">
        <v>698</v>
      </c>
      <c r="BA141" s="27" t="s">
        <v>698</v>
      </c>
      <c r="BB141" s="27" t="s">
        <v>698</v>
      </c>
      <c r="BC141" s="27" t="s">
        <v>698</v>
      </c>
      <c r="BD141" s="27" t="s">
        <v>698</v>
      </c>
      <c r="BE141" s="27" t="s">
        <v>698</v>
      </c>
      <c r="BF141" s="27" t="s">
        <v>698</v>
      </c>
      <c r="BG141" s="27" t="s">
        <v>698</v>
      </c>
      <c r="BH141" s="27" t="s">
        <v>698</v>
      </c>
      <c r="BI141" s="27" t="s">
        <v>698</v>
      </c>
      <c r="BJ141" s="27" t="s">
        <v>698</v>
      </c>
      <c r="BK141" s="27" t="s">
        <v>698</v>
      </c>
      <c r="BL141" s="27" t="s">
        <v>698</v>
      </c>
      <c r="BM141" s="27" t="s">
        <v>698</v>
      </c>
      <c r="BN141" s="27" t="s">
        <v>698</v>
      </c>
      <c r="BO141" s="27" t="s">
        <v>698</v>
      </c>
      <c r="BP141" s="27" t="s">
        <v>698</v>
      </c>
      <c r="BQ141" s="27" t="s">
        <v>698</v>
      </c>
      <c r="BR141" s="27" t="s">
        <v>698</v>
      </c>
      <c r="BS141" s="27" t="s">
        <v>698</v>
      </c>
      <c r="BT141" s="27" t="s">
        <v>698</v>
      </c>
      <c r="BU141" s="27" t="s">
        <v>698</v>
      </c>
      <c r="BV141" s="27" t="s">
        <v>704</v>
      </c>
      <c r="BW141" s="27" t="s">
        <v>698</v>
      </c>
      <c r="BX141" s="27" t="s">
        <v>698</v>
      </c>
      <c r="BY141" s="27" t="s">
        <v>698</v>
      </c>
      <c r="BZ141" s="27" t="s">
        <v>698</v>
      </c>
      <c r="CA141" s="27" t="s">
        <v>698</v>
      </c>
      <c r="CB141" s="27" t="s">
        <v>698</v>
      </c>
      <c r="CC141" s="27" t="s">
        <v>698</v>
      </c>
      <c r="CD141" s="27" t="s">
        <v>698</v>
      </c>
      <c r="CE141" s="27" t="s">
        <v>698</v>
      </c>
      <c r="CF141" s="27" t="s">
        <v>698</v>
      </c>
      <c r="CG141" s="27" t="s">
        <v>698</v>
      </c>
      <c r="CH141" s="27" t="s">
        <v>698</v>
      </c>
      <c r="CI141" s="27" t="s">
        <v>698</v>
      </c>
      <c r="CJ141" s="27" t="s">
        <v>698</v>
      </c>
      <c r="CK141" s="27" t="s">
        <v>698</v>
      </c>
      <c r="CL141" s="27" t="s">
        <v>698</v>
      </c>
      <c r="CM141" s="27" t="s">
        <v>698</v>
      </c>
      <c r="CN141" s="27" t="s">
        <v>698</v>
      </c>
      <c r="CO141" s="27" t="s">
        <v>698</v>
      </c>
      <c r="CP141" s="27" t="s">
        <v>698</v>
      </c>
      <c r="CQ141" s="27" t="s">
        <v>698</v>
      </c>
      <c r="CR141" s="27" t="s">
        <v>698</v>
      </c>
      <c r="CS141" s="27" t="s">
        <v>698</v>
      </c>
      <c r="CT141" s="27" t="s">
        <v>698</v>
      </c>
      <c r="CU141" s="27" t="s">
        <v>698</v>
      </c>
      <c r="CV141" s="27" t="s">
        <v>698</v>
      </c>
      <c r="CW141" s="27" t="s">
        <v>698</v>
      </c>
      <c r="CX141" s="27" t="s">
        <v>698</v>
      </c>
      <c r="CY141" s="27" t="s">
        <v>698</v>
      </c>
      <c r="CZ141" s="27" t="s">
        <v>698</v>
      </c>
      <c r="DA141" s="27" t="s">
        <v>698</v>
      </c>
      <c r="DB141" s="27" t="s">
        <v>698</v>
      </c>
      <c r="DC141" s="27" t="s">
        <v>698</v>
      </c>
      <c r="DD141" s="27" t="s">
        <v>698</v>
      </c>
      <c r="DE141" s="27" t="s">
        <v>698</v>
      </c>
      <c r="DF141" s="27" t="s">
        <v>698</v>
      </c>
      <c r="DG141" s="27" t="s">
        <v>698</v>
      </c>
      <c r="DH141" s="27" t="s">
        <v>698</v>
      </c>
      <c r="DI141" s="27" t="s">
        <v>698</v>
      </c>
      <c r="DJ141" s="27" t="s">
        <v>698</v>
      </c>
      <c r="DK141" s="27" t="s">
        <v>698</v>
      </c>
      <c r="DL141" s="27" t="s">
        <v>698</v>
      </c>
      <c r="DM141" s="27" t="s">
        <v>698</v>
      </c>
      <c r="DN141" s="27" t="s">
        <v>698</v>
      </c>
      <c r="DO141" s="27" t="s">
        <v>698</v>
      </c>
      <c r="DP141" s="27" t="s">
        <v>698</v>
      </c>
      <c r="DQ141" s="27" t="s">
        <v>698</v>
      </c>
      <c r="DR141" s="27" t="s">
        <v>698</v>
      </c>
      <c r="DS141" s="27" t="s">
        <v>698</v>
      </c>
      <c r="DT141" s="27" t="s">
        <v>698</v>
      </c>
      <c r="DU141" s="27" t="s">
        <v>698</v>
      </c>
      <c r="DV141" s="27" t="s">
        <v>698</v>
      </c>
      <c r="DW141" s="27" t="s">
        <v>698</v>
      </c>
      <c r="DX141" s="27" t="s">
        <v>698</v>
      </c>
      <c r="DY141" s="27" t="s">
        <v>698</v>
      </c>
      <c r="DZ141" s="27" t="s">
        <v>698</v>
      </c>
      <c r="EA141" s="27" t="s">
        <v>698</v>
      </c>
      <c r="EB141" s="27" t="s">
        <v>698</v>
      </c>
      <c r="EC141" s="27" t="s">
        <v>698</v>
      </c>
      <c r="ED141" s="27" t="s">
        <v>698</v>
      </c>
      <c r="EE141" s="27" t="s">
        <v>698</v>
      </c>
      <c r="EF141" s="27" t="s">
        <v>698</v>
      </c>
      <c r="EG141" s="27" t="s">
        <v>698</v>
      </c>
      <c r="EH141" s="27" t="s">
        <v>698</v>
      </c>
      <c r="EI141" s="27" t="s">
        <v>698</v>
      </c>
      <c r="EJ141" s="27" t="s">
        <v>698</v>
      </c>
      <c r="EK141" s="27" t="s">
        <v>698</v>
      </c>
      <c r="EL141" s="27" t="s">
        <v>698</v>
      </c>
      <c r="EM141" s="27" t="s">
        <v>698</v>
      </c>
      <c r="EN141" s="27" t="s">
        <v>698</v>
      </c>
      <c r="EO141" s="27" t="s">
        <v>698</v>
      </c>
      <c r="EP141" s="27" t="s">
        <v>698</v>
      </c>
      <c r="EQ141" s="27" t="s">
        <v>698</v>
      </c>
      <c r="ER141" s="27" t="s">
        <v>698</v>
      </c>
      <c r="ES141" s="27" t="s">
        <v>698</v>
      </c>
      <c r="ET141" s="27" t="s">
        <v>698</v>
      </c>
      <c r="EU141" s="27" t="s">
        <v>698</v>
      </c>
      <c r="EV141" s="27" t="s">
        <v>698</v>
      </c>
      <c r="EW141" s="27" t="s">
        <v>4215</v>
      </c>
      <c r="EX141" s="27" t="s">
        <v>4216</v>
      </c>
      <c r="EY141" s="27" t="s">
        <v>1176</v>
      </c>
      <c r="EZ141" s="27" t="s">
        <v>1517</v>
      </c>
      <c r="FA141" s="27" t="s">
        <v>1519</v>
      </c>
      <c r="FB141" s="27"/>
      <c r="FC141" s="27"/>
      <c r="FD141" s="27"/>
      <c r="FE141" s="27"/>
      <c r="FF141" s="27"/>
      <c r="FG141" s="27"/>
      <c r="FH141" s="27"/>
      <c r="FI141" s="27"/>
      <c r="FJ141" s="27"/>
    </row>
    <row r="142" spans="1:166" x14ac:dyDescent="0.25">
      <c r="A142" s="27"/>
      <c r="B142" s="27" t="s">
        <v>2599</v>
      </c>
      <c r="C142" s="27" t="str">
        <f t="shared" si="2"/>
        <v>IZ007005012000000000000000000000000000</v>
      </c>
      <c r="D142" s="23" t="s">
        <v>4088</v>
      </c>
      <c r="E142" s="23" t="s">
        <v>718</v>
      </c>
      <c r="F142" s="23" t="s">
        <v>713</v>
      </c>
      <c r="G142" s="23" t="s">
        <v>736</v>
      </c>
      <c r="H142" s="23" t="s">
        <v>697</v>
      </c>
      <c r="I142" s="23" t="s">
        <v>697</v>
      </c>
      <c r="J142" s="23" t="s">
        <v>697</v>
      </c>
      <c r="K142" s="23" t="s">
        <v>697</v>
      </c>
      <c r="L142" s="23" t="s">
        <v>697</v>
      </c>
      <c r="M142" s="23" t="s">
        <v>697</v>
      </c>
      <c r="N142" s="23" t="s">
        <v>697</v>
      </c>
      <c r="O142" s="23" t="s">
        <v>697</v>
      </c>
      <c r="P142" s="23" t="s">
        <v>697</v>
      </c>
      <c r="Q142" s="27">
        <v>0</v>
      </c>
      <c r="R142" s="27" t="s">
        <v>704</v>
      </c>
      <c r="S142" s="27" t="s">
        <v>698</v>
      </c>
      <c r="T142" s="27" t="s">
        <v>694</v>
      </c>
      <c r="U142" s="27" t="s">
        <v>922</v>
      </c>
      <c r="V142" s="27" t="s">
        <v>4257</v>
      </c>
      <c r="W142" s="27" t="s">
        <v>905</v>
      </c>
      <c r="X142" s="27"/>
      <c r="Y142" s="27"/>
      <c r="Z142" s="27" t="s">
        <v>1598</v>
      </c>
      <c r="AA142" s="27"/>
      <c r="AB142" s="27"/>
      <c r="AC142" s="27"/>
      <c r="AD142" s="27"/>
      <c r="AE142" s="27"/>
      <c r="AF142" s="27"/>
      <c r="AG142" s="27"/>
      <c r="AH142" s="27"/>
      <c r="AI142" s="27" t="s">
        <v>4276</v>
      </c>
      <c r="AJ142" s="27" t="s">
        <v>698</v>
      </c>
      <c r="AK142" s="27" t="s">
        <v>698</v>
      </c>
      <c r="AL142" s="27" t="s">
        <v>698</v>
      </c>
      <c r="AM142" s="27" t="s">
        <v>698</v>
      </c>
      <c r="AN142" s="27" t="s">
        <v>698</v>
      </c>
      <c r="AO142" s="27" t="s">
        <v>698</v>
      </c>
      <c r="AP142" s="27" t="s">
        <v>698</v>
      </c>
      <c r="AQ142" s="27" t="s">
        <v>698</v>
      </c>
      <c r="AR142" s="27" t="s">
        <v>698</v>
      </c>
      <c r="AS142" s="27" t="s">
        <v>698</v>
      </c>
      <c r="AT142" s="27" t="s">
        <v>698</v>
      </c>
      <c r="AU142" s="27" t="s">
        <v>698</v>
      </c>
      <c r="AV142" s="27" t="s">
        <v>698</v>
      </c>
      <c r="AW142" s="27" t="s">
        <v>698</v>
      </c>
      <c r="AX142" s="27" t="s">
        <v>698</v>
      </c>
      <c r="AY142" s="27" t="s">
        <v>698</v>
      </c>
      <c r="AZ142" s="27" t="s">
        <v>698</v>
      </c>
      <c r="BA142" s="27" t="s">
        <v>698</v>
      </c>
      <c r="BB142" s="27" t="s">
        <v>698</v>
      </c>
      <c r="BC142" s="27" t="s">
        <v>698</v>
      </c>
      <c r="BD142" s="27" t="s">
        <v>698</v>
      </c>
      <c r="BE142" s="27" t="s">
        <v>698</v>
      </c>
      <c r="BF142" s="27" t="s">
        <v>698</v>
      </c>
      <c r="BG142" s="27" t="s">
        <v>698</v>
      </c>
      <c r="BH142" s="27" t="s">
        <v>698</v>
      </c>
      <c r="BI142" s="27" t="s">
        <v>698</v>
      </c>
      <c r="BJ142" s="27" t="s">
        <v>698</v>
      </c>
      <c r="BK142" s="27" t="s">
        <v>698</v>
      </c>
      <c r="BL142" s="27" t="s">
        <v>698</v>
      </c>
      <c r="BM142" s="27" t="s">
        <v>698</v>
      </c>
      <c r="BN142" s="27" t="s">
        <v>698</v>
      </c>
      <c r="BO142" s="27" t="s">
        <v>698</v>
      </c>
      <c r="BP142" s="27" t="s">
        <v>698</v>
      </c>
      <c r="BQ142" s="27" t="s">
        <v>698</v>
      </c>
      <c r="BR142" s="27" t="s">
        <v>698</v>
      </c>
      <c r="BS142" s="27" t="s">
        <v>698</v>
      </c>
      <c r="BT142" s="27" t="s">
        <v>698</v>
      </c>
      <c r="BU142" s="27" t="s">
        <v>698</v>
      </c>
      <c r="BV142" s="27" t="s">
        <v>704</v>
      </c>
      <c r="BW142" s="27" t="s">
        <v>698</v>
      </c>
      <c r="BX142" s="27" t="s">
        <v>698</v>
      </c>
      <c r="BY142" s="27" t="s">
        <v>698</v>
      </c>
      <c r="BZ142" s="27" t="s">
        <v>698</v>
      </c>
      <c r="CA142" s="27" t="s">
        <v>698</v>
      </c>
      <c r="CB142" s="27" t="s">
        <v>698</v>
      </c>
      <c r="CC142" s="27" t="s">
        <v>698</v>
      </c>
      <c r="CD142" s="27" t="s">
        <v>698</v>
      </c>
      <c r="CE142" s="27" t="s">
        <v>698</v>
      </c>
      <c r="CF142" s="27" t="s">
        <v>698</v>
      </c>
      <c r="CG142" s="27" t="s">
        <v>698</v>
      </c>
      <c r="CH142" s="27" t="s">
        <v>698</v>
      </c>
      <c r="CI142" s="27" t="s">
        <v>698</v>
      </c>
      <c r="CJ142" s="27" t="s">
        <v>698</v>
      </c>
      <c r="CK142" s="27" t="s">
        <v>698</v>
      </c>
      <c r="CL142" s="27" t="s">
        <v>698</v>
      </c>
      <c r="CM142" s="27" t="s">
        <v>698</v>
      </c>
      <c r="CN142" s="27" t="s">
        <v>698</v>
      </c>
      <c r="CO142" s="27" t="s">
        <v>698</v>
      </c>
      <c r="CP142" s="27" t="s">
        <v>698</v>
      </c>
      <c r="CQ142" s="27" t="s">
        <v>698</v>
      </c>
      <c r="CR142" s="27" t="s">
        <v>698</v>
      </c>
      <c r="CS142" s="27" t="s">
        <v>698</v>
      </c>
      <c r="CT142" s="27" t="s">
        <v>698</v>
      </c>
      <c r="CU142" s="27" t="s">
        <v>698</v>
      </c>
      <c r="CV142" s="27" t="s">
        <v>698</v>
      </c>
      <c r="CW142" s="27" t="s">
        <v>698</v>
      </c>
      <c r="CX142" s="27" t="s">
        <v>698</v>
      </c>
      <c r="CY142" s="27" t="s">
        <v>698</v>
      </c>
      <c r="CZ142" s="27" t="s">
        <v>698</v>
      </c>
      <c r="DA142" s="27" t="s">
        <v>698</v>
      </c>
      <c r="DB142" s="27" t="s">
        <v>698</v>
      </c>
      <c r="DC142" s="27" t="s">
        <v>698</v>
      </c>
      <c r="DD142" s="27" t="s">
        <v>698</v>
      </c>
      <c r="DE142" s="27" t="s">
        <v>698</v>
      </c>
      <c r="DF142" s="27" t="s">
        <v>698</v>
      </c>
      <c r="DG142" s="27" t="s">
        <v>698</v>
      </c>
      <c r="DH142" s="27" t="s">
        <v>698</v>
      </c>
      <c r="DI142" s="27" t="s">
        <v>698</v>
      </c>
      <c r="DJ142" s="27" t="s">
        <v>698</v>
      </c>
      <c r="DK142" s="27" t="s">
        <v>698</v>
      </c>
      <c r="DL142" s="27" t="s">
        <v>698</v>
      </c>
      <c r="DM142" s="27" t="s">
        <v>698</v>
      </c>
      <c r="DN142" s="27" t="s">
        <v>698</v>
      </c>
      <c r="DO142" s="27" t="s">
        <v>698</v>
      </c>
      <c r="DP142" s="27" t="s">
        <v>698</v>
      </c>
      <c r="DQ142" s="27" t="s">
        <v>698</v>
      </c>
      <c r="DR142" s="27" t="s">
        <v>698</v>
      </c>
      <c r="DS142" s="27" t="s">
        <v>698</v>
      </c>
      <c r="DT142" s="27" t="s">
        <v>698</v>
      </c>
      <c r="DU142" s="27" t="s">
        <v>698</v>
      </c>
      <c r="DV142" s="27" t="s">
        <v>698</v>
      </c>
      <c r="DW142" s="27" t="s">
        <v>698</v>
      </c>
      <c r="DX142" s="27" t="s">
        <v>698</v>
      </c>
      <c r="DY142" s="27" t="s">
        <v>698</v>
      </c>
      <c r="DZ142" s="27" t="s">
        <v>698</v>
      </c>
      <c r="EA142" s="27" t="s">
        <v>698</v>
      </c>
      <c r="EB142" s="27" t="s">
        <v>698</v>
      </c>
      <c r="EC142" s="27" t="s">
        <v>698</v>
      </c>
      <c r="ED142" s="27" t="s">
        <v>698</v>
      </c>
      <c r="EE142" s="27" t="s">
        <v>698</v>
      </c>
      <c r="EF142" s="27" t="s">
        <v>698</v>
      </c>
      <c r="EG142" s="27" t="s">
        <v>698</v>
      </c>
      <c r="EH142" s="27" t="s">
        <v>698</v>
      </c>
      <c r="EI142" s="27" t="s">
        <v>698</v>
      </c>
      <c r="EJ142" s="27" t="s">
        <v>698</v>
      </c>
      <c r="EK142" s="27" t="s">
        <v>698</v>
      </c>
      <c r="EL142" s="27" t="s">
        <v>698</v>
      </c>
      <c r="EM142" s="27" t="s">
        <v>698</v>
      </c>
      <c r="EN142" s="27" t="s">
        <v>698</v>
      </c>
      <c r="EO142" s="27" t="s">
        <v>698</v>
      </c>
      <c r="EP142" s="27" t="s">
        <v>698</v>
      </c>
      <c r="EQ142" s="27" t="s">
        <v>698</v>
      </c>
      <c r="ER142" s="27" t="s">
        <v>698</v>
      </c>
      <c r="ES142" s="27" t="s">
        <v>698</v>
      </c>
      <c r="ET142" s="27" t="s">
        <v>698</v>
      </c>
      <c r="EU142" s="27" t="s">
        <v>698</v>
      </c>
      <c r="EV142" s="27" t="s">
        <v>698</v>
      </c>
      <c r="EW142" s="27" t="s">
        <v>4215</v>
      </c>
      <c r="EX142" s="27" t="s">
        <v>4216</v>
      </c>
      <c r="EY142" s="27" t="s">
        <v>1176</v>
      </c>
      <c r="EZ142" s="27" t="s">
        <v>1517</v>
      </c>
      <c r="FA142" s="27" t="s">
        <v>1519</v>
      </c>
      <c r="FB142" s="27"/>
      <c r="FC142" s="27"/>
      <c r="FD142" s="27"/>
      <c r="FE142" s="27"/>
      <c r="FF142" s="27"/>
      <c r="FG142" s="27"/>
      <c r="FH142" s="27"/>
      <c r="FI142" s="27"/>
      <c r="FJ142" s="27"/>
    </row>
    <row r="143" spans="1:166" x14ac:dyDescent="0.25">
      <c r="A143" s="27"/>
      <c r="B143" s="27" t="s">
        <v>2599</v>
      </c>
      <c r="C143" s="27" t="str">
        <f t="shared" si="2"/>
        <v>IZ007005013000000000000000000000000000</v>
      </c>
      <c r="D143" s="23" t="s">
        <v>4088</v>
      </c>
      <c r="E143" s="23" t="s">
        <v>718</v>
      </c>
      <c r="F143" s="23" t="s">
        <v>713</v>
      </c>
      <c r="G143" s="23" t="s">
        <v>738</v>
      </c>
      <c r="H143" s="23" t="s">
        <v>697</v>
      </c>
      <c r="I143" s="23" t="s">
        <v>697</v>
      </c>
      <c r="J143" s="23" t="s">
        <v>697</v>
      </c>
      <c r="K143" s="23" t="s">
        <v>697</v>
      </c>
      <c r="L143" s="23" t="s">
        <v>697</v>
      </c>
      <c r="M143" s="23" t="s">
        <v>697</v>
      </c>
      <c r="N143" s="23" t="s">
        <v>697</v>
      </c>
      <c r="O143" s="23" t="s">
        <v>697</v>
      </c>
      <c r="P143" s="23" t="s">
        <v>697</v>
      </c>
      <c r="Q143" s="27">
        <v>0</v>
      </c>
      <c r="R143" s="27" t="s">
        <v>704</v>
      </c>
      <c r="S143" s="27" t="s">
        <v>698</v>
      </c>
      <c r="T143" s="27" t="s">
        <v>694</v>
      </c>
      <c r="U143" s="27" t="s">
        <v>922</v>
      </c>
      <c r="V143" s="27" t="s">
        <v>4257</v>
      </c>
      <c r="W143" s="27" t="s">
        <v>905</v>
      </c>
      <c r="X143" s="27"/>
      <c r="Y143" s="27"/>
      <c r="Z143" s="27" t="s">
        <v>1610</v>
      </c>
      <c r="AA143" s="27"/>
      <c r="AB143" s="27"/>
      <c r="AC143" s="27"/>
      <c r="AD143" s="27"/>
      <c r="AE143" s="27"/>
      <c r="AF143" s="27"/>
      <c r="AG143" s="27"/>
      <c r="AH143" s="27"/>
      <c r="AI143" s="27" t="s">
        <v>4277</v>
      </c>
      <c r="AJ143" s="27" t="s">
        <v>698</v>
      </c>
      <c r="AK143" s="27" t="s">
        <v>698</v>
      </c>
      <c r="AL143" s="27" t="s">
        <v>698</v>
      </c>
      <c r="AM143" s="27" t="s">
        <v>698</v>
      </c>
      <c r="AN143" s="27" t="s">
        <v>698</v>
      </c>
      <c r="AO143" s="27" t="s">
        <v>698</v>
      </c>
      <c r="AP143" s="27" t="s">
        <v>698</v>
      </c>
      <c r="AQ143" s="27" t="s">
        <v>698</v>
      </c>
      <c r="AR143" s="27" t="s">
        <v>698</v>
      </c>
      <c r="AS143" s="27" t="s">
        <v>698</v>
      </c>
      <c r="AT143" s="27" t="s">
        <v>698</v>
      </c>
      <c r="AU143" s="27" t="s">
        <v>698</v>
      </c>
      <c r="AV143" s="27" t="s">
        <v>698</v>
      </c>
      <c r="AW143" s="27" t="s">
        <v>698</v>
      </c>
      <c r="AX143" s="27" t="s">
        <v>698</v>
      </c>
      <c r="AY143" s="27" t="s">
        <v>698</v>
      </c>
      <c r="AZ143" s="27" t="s">
        <v>698</v>
      </c>
      <c r="BA143" s="27" t="s">
        <v>698</v>
      </c>
      <c r="BB143" s="27" t="s">
        <v>698</v>
      </c>
      <c r="BC143" s="27" t="s">
        <v>698</v>
      </c>
      <c r="BD143" s="27" t="s">
        <v>698</v>
      </c>
      <c r="BE143" s="27" t="s">
        <v>698</v>
      </c>
      <c r="BF143" s="27" t="s">
        <v>698</v>
      </c>
      <c r="BG143" s="27" t="s">
        <v>698</v>
      </c>
      <c r="BH143" s="27" t="s">
        <v>698</v>
      </c>
      <c r="BI143" s="27" t="s">
        <v>698</v>
      </c>
      <c r="BJ143" s="27" t="s">
        <v>698</v>
      </c>
      <c r="BK143" s="27" t="s">
        <v>698</v>
      </c>
      <c r="BL143" s="27" t="s">
        <v>698</v>
      </c>
      <c r="BM143" s="27" t="s">
        <v>698</v>
      </c>
      <c r="BN143" s="27" t="s">
        <v>698</v>
      </c>
      <c r="BO143" s="27" t="s">
        <v>698</v>
      </c>
      <c r="BP143" s="27" t="s">
        <v>698</v>
      </c>
      <c r="BQ143" s="27" t="s">
        <v>698</v>
      </c>
      <c r="BR143" s="27" t="s">
        <v>698</v>
      </c>
      <c r="BS143" s="27" t="s">
        <v>698</v>
      </c>
      <c r="BT143" s="27" t="s">
        <v>698</v>
      </c>
      <c r="BU143" s="27" t="s">
        <v>698</v>
      </c>
      <c r="BV143" s="27" t="s">
        <v>704</v>
      </c>
      <c r="BW143" s="27" t="s">
        <v>698</v>
      </c>
      <c r="BX143" s="27" t="s">
        <v>698</v>
      </c>
      <c r="BY143" s="27" t="s">
        <v>698</v>
      </c>
      <c r="BZ143" s="27" t="s">
        <v>698</v>
      </c>
      <c r="CA143" s="27" t="s">
        <v>698</v>
      </c>
      <c r="CB143" s="27" t="s">
        <v>698</v>
      </c>
      <c r="CC143" s="27" t="s">
        <v>698</v>
      </c>
      <c r="CD143" s="27" t="s">
        <v>698</v>
      </c>
      <c r="CE143" s="27" t="s">
        <v>698</v>
      </c>
      <c r="CF143" s="27" t="s">
        <v>698</v>
      </c>
      <c r="CG143" s="27" t="s">
        <v>698</v>
      </c>
      <c r="CH143" s="27" t="s">
        <v>698</v>
      </c>
      <c r="CI143" s="27" t="s">
        <v>698</v>
      </c>
      <c r="CJ143" s="27" t="s">
        <v>698</v>
      </c>
      <c r="CK143" s="27" t="s">
        <v>698</v>
      </c>
      <c r="CL143" s="27" t="s">
        <v>698</v>
      </c>
      <c r="CM143" s="27" t="s">
        <v>698</v>
      </c>
      <c r="CN143" s="27" t="s">
        <v>698</v>
      </c>
      <c r="CO143" s="27" t="s">
        <v>698</v>
      </c>
      <c r="CP143" s="27" t="s">
        <v>698</v>
      </c>
      <c r="CQ143" s="27" t="s">
        <v>698</v>
      </c>
      <c r="CR143" s="27" t="s">
        <v>698</v>
      </c>
      <c r="CS143" s="27" t="s">
        <v>698</v>
      </c>
      <c r="CT143" s="27" t="s">
        <v>698</v>
      </c>
      <c r="CU143" s="27" t="s">
        <v>698</v>
      </c>
      <c r="CV143" s="27" t="s">
        <v>698</v>
      </c>
      <c r="CW143" s="27" t="s">
        <v>698</v>
      </c>
      <c r="CX143" s="27" t="s">
        <v>698</v>
      </c>
      <c r="CY143" s="27" t="s">
        <v>698</v>
      </c>
      <c r="CZ143" s="27" t="s">
        <v>698</v>
      </c>
      <c r="DA143" s="27" t="s">
        <v>698</v>
      </c>
      <c r="DB143" s="27" t="s">
        <v>698</v>
      </c>
      <c r="DC143" s="27" t="s">
        <v>698</v>
      </c>
      <c r="DD143" s="27" t="s">
        <v>698</v>
      </c>
      <c r="DE143" s="27" t="s">
        <v>698</v>
      </c>
      <c r="DF143" s="27" t="s">
        <v>698</v>
      </c>
      <c r="DG143" s="27" t="s">
        <v>698</v>
      </c>
      <c r="DH143" s="27" t="s">
        <v>698</v>
      </c>
      <c r="DI143" s="27" t="s">
        <v>698</v>
      </c>
      <c r="DJ143" s="27" t="s">
        <v>698</v>
      </c>
      <c r="DK143" s="27" t="s">
        <v>698</v>
      </c>
      <c r="DL143" s="27" t="s">
        <v>698</v>
      </c>
      <c r="DM143" s="27" t="s">
        <v>698</v>
      </c>
      <c r="DN143" s="27" t="s">
        <v>698</v>
      </c>
      <c r="DO143" s="27" t="s">
        <v>698</v>
      </c>
      <c r="DP143" s="27" t="s">
        <v>698</v>
      </c>
      <c r="DQ143" s="27" t="s">
        <v>698</v>
      </c>
      <c r="DR143" s="27" t="s">
        <v>698</v>
      </c>
      <c r="DS143" s="27" t="s">
        <v>698</v>
      </c>
      <c r="DT143" s="27" t="s">
        <v>698</v>
      </c>
      <c r="DU143" s="27" t="s">
        <v>698</v>
      </c>
      <c r="DV143" s="27" t="s">
        <v>698</v>
      </c>
      <c r="DW143" s="27" t="s">
        <v>698</v>
      </c>
      <c r="DX143" s="27" t="s">
        <v>698</v>
      </c>
      <c r="DY143" s="27" t="s">
        <v>698</v>
      </c>
      <c r="DZ143" s="27" t="s">
        <v>698</v>
      </c>
      <c r="EA143" s="27" t="s">
        <v>698</v>
      </c>
      <c r="EB143" s="27" t="s">
        <v>698</v>
      </c>
      <c r="EC143" s="27" t="s">
        <v>698</v>
      </c>
      <c r="ED143" s="27" t="s">
        <v>698</v>
      </c>
      <c r="EE143" s="27" t="s">
        <v>698</v>
      </c>
      <c r="EF143" s="27" t="s">
        <v>698</v>
      </c>
      <c r="EG143" s="27" t="s">
        <v>698</v>
      </c>
      <c r="EH143" s="27" t="s">
        <v>698</v>
      </c>
      <c r="EI143" s="27" t="s">
        <v>698</v>
      </c>
      <c r="EJ143" s="27" t="s">
        <v>698</v>
      </c>
      <c r="EK143" s="27" t="s">
        <v>698</v>
      </c>
      <c r="EL143" s="27" t="s">
        <v>698</v>
      </c>
      <c r="EM143" s="27" t="s">
        <v>698</v>
      </c>
      <c r="EN143" s="27" t="s">
        <v>698</v>
      </c>
      <c r="EO143" s="27" t="s">
        <v>698</v>
      </c>
      <c r="EP143" s="27" t="s">
        <v>698</v>
      </c>
      <c r="EQ143" s="27" t="s">
        <v>698</v>
      </c>
      <c r="ER143" s="27" t="s">
        <v>698</v>
      </c>
      <c r="ES143" s="27" t="s">
        <v>698</v>
      </c>
      <c r="ET143" s="27" t="s">
        <v>698</v>
      </c>
      <c r="EU143" s="27" t="s">
        <v>698</v>
      </c>
      <c r="EV143" s="27" t="s">
        <v>698</v>
      </c>
      <c r="EW143" s="27" t="s">
        <v>4215</v>
      </c>
      <c r="EX143" s="27" t="s">
        <v>4216</v>
      </c>
      <c r="EY143" s="27" t="s">
        <v>1176</v>
      </c>
      <c r="EZ143" s="27" t="s">
        <v>1517</v>
      </c>
      <c r="FA143" s="27" t="s">
        <v>1519</v>
      </c>
      <c r="FB143" s="27"/>
      <c r="FC143" s="27"/>
      <c r="FD143" s="27"/>
      <c r="FE143" s="27"/>
      <c r="FF143" s="27"/>
      <c r="FG143" s="27"/>
      <c r="FH143" s="27"/>
      <c r="FI143" s="27"/>
      <c r="FJ143" s="27"/>
    </row>
    <row r="144" spans="1:166" x14ac:dyDescent="0.25">
      <c r="A144" s="27"/>
      <c r="B144" s="27" t="s">
        <v>2599</v>
      </c>
      <c r="C144" s="27" t="str">
        <f t="shared" si="2"/>
        <v>IZ007005014000000000000000000000000000</v>
      </c>
      <c r="D144" s="23" t="s">
        <v>4088</v>
      </c>
      <c r="E144" s="23" t="s">
        <v>718</v>
      </c>
      <c r="F144" s="23" t="s">
        <v>713</v>
      </c>
      <c r="G144" s="23" t="s">
        <v>739</v>
      </c>
      <c r="H144" s="23" t="s">
        <v>697</v>
      </c>
      <c r="I144" s="23" t="s">
        <v>697</v>
      </c>
      <c r="J144" s="23" t="s">
        <v>697</v>
      </c>
      <c r="K144" s="23" t="s">
        <v>697</v>
      </c>
      <c r="L144" s="23" t="s">
        <v>697</v>
      </c>
      <c r="M144" s="23" t="s">
        <v>697</v>
      </c>
      <c r="N144" s="23" t="s">
        <v>697</v>
      </c>
      <c r="O144" s="23" t="s">
        <v>697</v>
      </c>
      <c r="P144" s="23" t="s">
        <v>697</v>
      </c>
      <c r="Q144" s="27">
        <v>0</v>
      </c>
      <c r="R144" s="27" t="s">
        <v>704</v>
      </c>
      <c r="S144" s="27" t="s">
        <v>698</v>
      </c>
      <c r="T144" s="27" t="s">
        <v>694</v>
      </c>
      <c r="U144" s="27" t="s">
        <v>922</v>
      </c>
      <c r="V144" s="27" t="s">
        <v>4257</v>
      </c>
      <c r="W144" s="27" t="s">
        <v>905</v>
      </c>
      <c r="X144" s="27"/>
      <c r="Y144" s="27"/>
      <c r="Z144" s="27" t="s">
        <v>1615</v>
      </c>
      <c r="AA144" s="27"/>
      <c r="AB144" s="27"/>
      <c r="AC144" s="27"/>
      <c r="AD144" s="27"/>
      <c r="AE144" s="27"/>
      <c r="AF144" s="27"/>
      <c r="AG144" s="27"/>
      <c r="AH144" s="27"/>
      <c r="AI144" s="27" t="s">
        <v>4278</v>
      </c>
      <c r="AJ144" s="27" t="s">
        <v>698</v>
      </c>
      <c r="AK144" s="27" t="s">
        <v>698</v>
      </c>
      <c r="AL144" s="27" t="s">
        <v>698</v>
      </c>
      <c r="AM144" s="27" t="s">
        <v>698</v>
      </c>
      <c r="AN144" s="27" t="s">
        <v>698</v>
      </c>
      <c r="AO144" s="27" t="s">
        <v>698</v>
      </c>
      <c r="AP144" s="27" t="s">
        <v>698</v>
      </c>
      <c r="AQ144" s="27" t="s">
        <v>698</v>
      </c>
      <c r="AR144" s="27" t="s">
        <v>698</v>
      </c>
      <c r="AS144" s="27" t="s">
        <v>698</v>
      </c>
      <c r="AT144" s="27" t="s">
        <v>698</v>
      </c>
      <c r="AU144" s="27" t="s">
        <v>698</v>
      </c>
      <c r="AV144" s="27" t="s">
        <v>698</v>
      </c>
      <c r="AW144" s="27" t="s">
        <v>698</v>
      </c>
      <c r="AX144" s="27" t="s">
        <v>698</v>
      </c>
      <c r="AY144" s="27" t="s">
        <v>698</v>
      </c>
      <c r="AZ144" s="27" t="s">
        <v>698</v>
      </c>
      <c r="BA144" s="27" t="s">
        <v>698</v>
      </c>
      <c r="BB144" s="27" t="s">
        <v>698</v>
      </c>
      <c r="BC144" s="27" t="s">
        <v>698</v>
      </c>
      <c r="BD144" s="27" t="s">
        <v>698</v>
      </c>
      <c r="BE144" s="27" t="s">
        <v>698</v>
      </c>
      <c r="BF144" s="27" t="s">
        <v>698</v>
      </c>
      <c r="BG144" s="27" t="s">
        <v>698</v>
      </c>
      <c r="BH144" s="27" t="s">
        <v>698</v>
      </c>
      <c r="BI144" s="27" t="s">
        <v>698</v>
      </c>
      <c r="BJ144" s="27" t="s">
        <v>698</v>
      </c>
      <c r="BK144" s="27" t="s">
        <v>698</v>
      </c>
      <c r="BL144" s="27" t="s">
        <v>698</v>
      </c>
      <c r="BM144" s="27" t="s">
        <v>698</v>
      </c>
      <c r="BN144" s="27" t="s">
        <v>698</v>
      </c>
      <c r="BO144" s="27" t="s">
        <v>698</v>
      </c>
      <c r="BP144" s="27" t="s">
        <v>698</v>
      </c>
      <c r="BQ144" s="27" t="s">
        <v>698</v>
      </c>
      <c r="BR144" s="27" t="s">
        <v>698</v>
      </c>
      <c r="BS144" s="27" t="s">
        <v>698</v>
      </c>
      <c r="BT144" s="27" t="s">
        <v>698</v>
      </c>
      <c r="BU144" s="27" t="s">
        <v>698</v>
      </c>
      <c r="BV144" s="27" t="s">
        <v>704</v>
      </c>
      <c r="BW144" s="27" t="s">
        <v>698</v>
      </c>
      <c r="BX144" s="27" t="s">
        <v>698</v>
      </c>
      <c r="BY144" s="27" t="s">
        <v>698</v>
      </c>
      <c r="BZ144" s="27" t="s">
        <v>698</v>
      </c>
      <c r="CA144" s="27" t="s">
        <v>698</v>
      </c>
      <c r="CB144" s="27" t="s">
        <v>698</v>
      </c>
      <c r="CC144" s="27" t="s">
        <v>698</v>
      </c>
      <c r="CD144" s="27" t="s">
        <v>698</v>
      </c>
      <c r="CE144" s="27" t="s">
        <v>698</v>
      </c>
      <c r="CF144" s="27" t="s">
        <v>698</v>
      </c>
      <c r="CG144" s="27" t="s">
        <v>698</v>
      </c>
      <c r="CH144" s="27" t="s">
        <v>698</v>
      </c>
      <c r="CI144" s="27" t="s">
        <v>698</v>
      </c>
      <c r="CJ144" s="27" t="s">
        <v>698</v>
      </c>
      <c r="CK144" s="27" t="s">
        <v>698</v>
      </c>
      <c r="CL144" s="27" t="s">
        <v>698</v>
      </c>
      <c r="CM144" s="27" t="s">
        <v>698</v>
      </c>
      <c r="CN144" s="27" t="s">
        <v>698</v>
      </c>
      <c r="CO144" s="27" t="s">
        <v>698</v>
      </c>
      <c r="CP144" s="27" t="s">
        <v>698</v>
      </c>
      <c r="CQ144" s="27" t="s">
        <v>698</v>
      </c>
      <c r="CR144" s="27" t="s">
        <v>698</v>
      </c>
      <c r="CS144" s="27" t="s">
        <v>698</v>
      </c>
      <c r="CT144" s="27" t="s">
        <v>698</v>
      </c>
      <c r="CU144" s="27" t="s">
        <v>698</v>
      </c>
      <c r="CV144" s="27" t="s">
        <v>698</v>
      </c>
      <c r="CW144" s="27" t="s">
        <v>698</v>
      </c>
      <c r="CX144" s="27" t="s">
        <v>698</v>
      </c>
      <c r="CY144" s="27" t="s">
        <v>698</v>
      </c>
      <c r="CZ144" s="27" t="s">
        <v>698</v>
      </c>
      <c r="DA144" s="27" t="s">
        <v>698</v>
      </c>
      <c r="DB144" s="27" t="s">
        <v>698</v>
      </c>
      <c r="DC144" s="27" t="s">
        <v>698</v>
      </c>
      <c r="DD144" s="27" t="s">
        <v>698</v>
      </c>
      <c r="DE144" s="27" t="s">
        <v>698</v>
      </c>
      <c r="DF144" s="27" t="s">
        <v>698</v>
      </c>
      <c r="DG144" s="27" t="s">
        <v>698</v>
      </c>
      <c r="DH144" s="27" t="s">
        <v>698</v>
      </c>
      <c r="DI144" s="27" t="s">
        <v>698</v>
      </c>
      <c r="DJ144" s="27" t="s">
        <v>698</v>
      </c>
      <c r="DK144" s="27" t="s">
        <v>698</v>
      </c>
      <c r="DL144" s="27" t="s">
        <v>698</v>
      </c>
      <c r="DM144" s="27" t="s">
        <v>698</v>
      </c>
      <c r="DN144" s="27" t="s">
        <v>698</v>
      </c>
      <c r="DO144" s="27" t="s">
        <v>698</v>
      </c>
      <c r="DP144" s="27" t="s">
        <v>698</v>
      </c>
      <c r="DQ144" s="27" t="s">
        <v>698</v>
      </c>
      <c r="DR144" s="27" t="s">
        <v>698</v>
      </c>
      <c r="DS144" s="27" t="s">
        <v>698</v>
      </c>
      <c r="DT144" s="27" t="s">
        <v>698</v>
      </c>
      <c r="DU144" s="27" t="s">
        <v>698</v>
      </c>
      <c r="DV144" s="27" t="s">
        <v>698</v>
      </c>
      <c r="DW144" s="27" t="s">
        <v>698</v>
      </c>
      <c r="DX144" s="27" t="s">
        <v>698</v>
      </c>
      <c r="DY144" s="27" t="s">
        <v>698</v>
      </c>
      <c r="DZ144" s="27" t="s">
        <v>698</v>
      </c>
      <c r="EA144" s="27" t="s">
        <v>698</v>
      </c>
      <c r="EB144" s="27" t="s">
        <v>698</v>
      </c>
      <c r="EC144" s="27" t="s">
        <v>698</v>
      </c>
      <c r="ED144" s="27" t="s">
        <v>698</v>
      </c>
      <c r="EE144" s="27" t="s">
        <v>698</v>
      </c>
      <c r="EF144" s="27" t="s">
        <v>698</v>
      </c>
      <c r="EG144" s="27" t="s">
        <v>698</v>
      </c>
      <c r="EH144" s="27" t="s">
        <v>698</v>
      </c>
      <c r="EI144" s="27" t="s">
        <v>698</v>
      </c>
      <c r="EJ144" s="27" t="s">
        <v>698</v>
      </c>
      <c r="EK144" s="27" t="s">
        <v>698</v>
      </c>
      <c r="EL144" s="27" t="s">
        <v>698</v>
      </c>
      <c r="EM144" s="27" t="s">
        <v>698</v>
      </c>
      <c r="EN144" s="27" t="s">
        <v>698</v>
      </c>
      <c r="EO144" s="27" t="s">
        <v>698</v>
      </c>
      <c r="EP144" s="27" t="s">
        <v>698</v>
      </c>
      <c r="EQ144" s="27" t="s">
        <v>698</v>
      </c>
      <c r="ER144" s="27" t="s">
        <v>698</v>
      </c>
      <c r="ES144" s="27" t="s">
        <v>698</v>
      </c>
      <c r="ET144" s="27" t="s">
        <v>698</v>
      </c>
      <c r="EU144" s="27" t="s">
        <v>698</v>
      </c>
      <c r="EV144" s="27" t="s">
        <v>698</v>
      </c>
      <c r="EW144" s="27" t="s">
        <v>4215</v>
      </c>
      <c r="EX144" s="27" t="s">
        <v>4216</v>
      </c>
      <c r="EY144" s="27" t="s">
        <v>1176</v>
      </c>
      <c r="EZ144" s="27" t="s">
        <v>1517</v>
      </c>
      <c r="FA144" s="27" t="s">
        <v>1519</v>
      </c>
      <c r="FB144" s="27"/>
      <c r="FC144" s="27"/>
      <c r="FD144" s="27"/>
      <c r="FE144" s="27"/>
      <c r="FF144" s="27"/>
      <c r="FG144" s="27"/>
      <c r="FH144" s="27"/>
      <c r="FI144" s="27"/>
      <c r="FJ144" s="27"/>
    </row>
    <row r="145" spans="1:166" x14ac:dyDescent="0.25">
      <c r="A145" s="28"/>
      <c r="B145" s="24"/>
      <c r="C145" s="24" t="str">
        <f t="shared" si="2"/>
        <v>007005015000000000000000000000000000</v>
      </c>
      <c r="D145" s="25"/>
      <c r="E145" s="25" t="s">
        <v>718</v>
      </c>
      <c r="F145" s="25" t="s">
        <v>713</v>
      </c>
      <c r="G145" s="25" t="s">
        <v>740</v>
      </c>
      <c r="H145" s="25" t="s">
        <v>697</v>
      </c>
      <c r="I145" s="25" t="s">
        <v>697</v>
      </c>
      <c r="J145" s="25" t="s">
        <v>697</v>
      </c>
      <c r="K145" s="25" t="s">
        <v>697</v>
      </c>
      <c r="L145" s="25" t="s">
        <v>697</v>
      </c>
      <c r="M145" s="25" t="s">
        <v>697</v>
      </c>
      <c r="N145" s="25" t="s">
        <v>697</v>
      </c>
      <c r="O145" s="25" t="s">
        <v>697</v>
      </c>
      <c r="P145" s="25" t="s">
        <v>697</v>
      </c>
      <c r="Q145" s="28"/>
      <c r="R145" s="28" t="s">
        <v>704</v>
      </c>
      <c r="S145" s="28" t="s">
        <v>698</v>
      </c>
      <c r="T145" s="28" t="s">
        <v>694</v>
      </c>
      <c r="U145" s="28" t="s">
        <v>922</v>
      </c>
      <c r="V145" s="28" t="s">
        <v>4257</v>
      </c>
      <c r="W145" s="24" t="s">
        <v>905</v>
      </c>
      <c r="X145" s="24"/>
      <c r="Y145" s="24"/>
      <c r="Z145" s="24" t="s">
        <v>1620</v>
      </c>
      <c r="AA145" s="28"/>
      <c r="AB145" s="24"/>
      <c r="AC145" s="24"/>
      <c r="AD145" s="24"/>
      <c r="AE145" s="24"/>
      <c r="AF145" s="24"/>
      <c r="AG145" s="24"/>
      <c r="AH145" s="24"/>
      <c r="AI145" s="28" t="s">
        <v>4279</v>
      </c>
      <c r="AJ145" s="28"/>
      <c r="AK145" s="28"/>
      <c r="AL145" s="28"/>
      <c r="AM145" s="28"/>
      <c r="AN145" s="28"/>
      <c r="AO145" s="28"/>
      <c r="AP145" s="28"/>
      <c r="AQ145" s="28"/>
      <c r="AR145" s="28"/>
      <c r="AS145" s="28"/>
      <c r="AT145" s="28"/>
      <c r="AU145" s="28"/>
      <c r="AV145" s="28"/>
      <c r="AW145" s="28"/>
      <c r="AX145" s="28"/>
      <c r="AY145" s="28"/>
      <c r="AZ145" s="28"/>
      <c r="BA145" s="28"/>
      <c r="BB145" s="28"/>
      <c r="BC145" s="28"/>
      <c r="BD145" s="28"/>
      <c r="BE145" s="28"/>
      <c r="BF145" s="28"/>
      <c r="BG145" s="28"/>
      <c r="BH145" s="28"/>
      <c r="BI145" s="28"/>
      <c r="BJ145" s="28"/>
      <c r="BK145" s="28"/>
      <c r="BL145" s="28"/>
      <c r="BM145" s="28"/>
      <c r="BN145" s="28"/>
      <c r="BO145" s="28"/>
      <c r="BP145" s="28"/>
      <c r="BQ145" s="28"/>
      <c r="BR145" s="28"/>
      <c r="BS145" s="28"/>
      <c r="BT145" s="28"/>
      <c r="BU145" s="28"/>
      <c r="BV145" s="28"/>
      <c r="BW145" s="28"/>
      <c r="BX145" s="28"/>
      <c r="BY145" s="28"/>
      <c r="BZ145" s="28"/>
      <c r="CA145" s="28"/>
      <c r="CB145" s="28"/>
      <c r="CC145" s="28"/>
      <c r="CD145" s="28"/>
      <c r="CE145" s="28"/>
      <c r="CF145" s="28"/>
      <c r="CG145" s="28"/>
      <c r="CH145" s="28"/>
      <c r="CI145" s="28"/>
      <c r="CJ145" s="28"/>
      <c r="CK145" s="28"/>
      <c r="CL145" s="28"/>
      <c r="CM145" s="28"/>
      <c r="CN145" s="28"/>
      <c r="CO145" s="28"/>
      <c r="CP145" s="28"/>
      <c r="CQ145" s="28"/>
      <c r="CR145" s="28"/>
      <c r="CS145" s="28"/>
      <c r="CT145" s="28"/>
      <c r="CU145" s="28"/>
      <c r="CV145" s="28"/>
      <c r="CW145" s="28"/>
      <c r="CX145" s="28"/>
      <c r="CY145" s="28"/>
      <c r="CZ145" s="28"/>
      <c r="DA145" s="28"/>
      <c r="DB145" s="28"/>
      <c r="DC145" s="28"/>
      <c r="DD145" s="28"/>
      <c r="DE145" s="28"/>
      <c r="DF145" s="28"/>
      <c r="DG145" s="28"/>
      <c r="DH145" s="28"/>
      <c r="DI145" s="28"/>
      <c r="DJ145" s="28"/>
      <c r="DK145" s="28"/>
      <c r="DL145" s="28"/>
      <c r="DM145" s="28"/>
      <c r="DN145" s="28"/>
      <c r="DO145" s="28"/>
      <c r="DP145" s="28"/>
      <c r="DQ145" s="28"/>
      <c r="DR145" s="28"/>
      <c r="DS145" s="28"/>
      <c r="DT145" s="28"/>
      <c r="DU145" s="28"/>
      <c r="DV145" s="28"/>
      <c r="DW145" s="28"/>
      <c r="DX145" s="28"/>
      <c r="DY145" s="28"/>
      <c r="DZ145" s="28"/>
      <c r="EA145" s="28"/>
      <c r="EB145" s="28"/>
      <c r="EC145" s="28"/>
      <c r="ED145" s="28"/>
      <c r="EE145" s="28"/>
      <c r="EF145" s="28"/>
      <c r="EG145" s="28"/>
      <c r="EH145" s="28"/>
      <c r="EI145" s="28"/>
      <c r="EJ145" s="28"/>
      <c r="EK145" s="28"/>
      <c r="EL145" s="28"/>
      <c r="EM145" s="28"/>
      <c r="EN145" s="28"/>
      <c r="EO145" s="28"/>
      <c r="EP145" s="28"/>
      <c r="EQ145" s="28"/>
      <c r="ER145" s="28"/>
      <c r="ES145" s="28"/>
      <c r="ET145" s="28"/>
      <c r="EU145" s="28"/>
      <c r="EV145" s="28"/>
      <c r="EW145" s="28"/>
      <c r="EX145" s="28"/>
      <c r="EY145" s="28"/>
      <c r="EZ145" s="28"/>
      <c r="FA145" s="28"/>
      <c r="FB145" s="28"/>
      <c r="FC145" s="28"/>
      <c r="FD145" s="28"/>
      <c r="FE145" s="28"/>
      <c r="FF145" s="28"/>
      <c r="FG145" s="28"/>
      <c r="FH145" s="28"/>
      <c r="FI145" s="28"/>
      <c r="FJ145" s="28"/>
    </row>
    <row r="146" spans="1:166" x14ac:dyDescent="0.25">
      <c r="A146" s="28"/>
      <c r="B146" s="24"/>
      <c r="C146" s="24" t="str">
        <f t="shared" si="2"/>
        <v>007005016000000000000000000000000000</v>
      </c>
      <c r="D146" s="25"/>
      <c r="E146" s="25" t="s">
        <v>718</v>
      </c>
      <c r="F146" s="25" t="s">
        <v>713</v>
      </c>
      <c r="G146" s="25" t="s">
        <v>742</v>
      </c>
      <c r="H146" s="25" t="s">
        <v>697</v>
      </c>
      <c r="I146" s="25" t="s">
        <v>697</v>
      </c>
      <c r="J146" s="25" t="s">
        <v>697</v>
      </c>
      <c r="K146" s="25" t="s">
        <v>697</v>
      </c>
      <c r="L146" s="25" t="s">
        <v>697</v>
      </c>
      <c r="M146" s="25" t="s">
        <v>697</v>
      </c>
      <c r="N146" s="25" t="s">
        <v>697</v>
      </c>
      <c r="O146" s="25" t="s">
        <v>697</v>
      </c>
      <c r="P146" s="25" t="s">
        <v>697</v>
      </c>
      <c r="Q146" s="28"/>
      <c r="R146" s="28" t="s">
        <v>704</v>
      </c>
      <c r="S146" s="28" t="s">
        <v>698</v>
      </c>
      <c r="T146" s="28" t="s">
        <v>694</v>
      </c>
      <c r="U146" s="28" t="s">
        <v>922</v>
      </c>
      <c r="V146" s="28" t="s">
        <v>4257</v>
      </c>
      <c r="W146" s="24" t="s">
        <v>905</v>
      </c>
      <c r="X146" s="24"/>
      <c r="Y146" s="24"/>
      <c r="Z146" s="24" t="s">
        <v>4176</v>
      </c>
      <c r="AA146" s="28"/>
      <c r="AB146" s="24"/>
      <c r="AC146" s="24"/>
      <c r="AD146" s="24"/>
      <c r="AE146" s="24"/>
      <c r="AF146" s="24"/>
      <c r="AG146" s="24"/>
      <c r="AH146" s="24"/>
      <c r="AI146" s="28" t="s">
        <v>4280</v>
      </c>
      <c r="AJ146" s="28"/>
      <c r="AK146" s="28"/>
      <c r="AL146" s="28"/>
      <c r="AM146" s="28"/>
      <c r="AN146" s="28"/>
      <c r="AO146" s="28"/>
      <c r="AP146" s="28"/>
      <c r="AQ146" s="28"/>
      <c r="AR146" s="28"/>
      <c r="AS146" s="28"/>
      <c r="AT146" s="28"/>
      <c r="AU146" s="28"/>
      <c r="AV146" s="28"/>
      <c r="AW146" s="28"/>
      <c r="AX146" s="28"/>
      <c r="AY146" s="28"/>
      <c r="AZ146" s="28"/>
      <c r="BA146" s="28"/>
      <c r="BB146" s="28"/>
      <c r="BC146" s="28"/>
      <c r="BD146" s="28"/>
      <c r="BE146" s="28"/>
      <c r="BF146" s="28"/>
      <c r="BG146" s="28"/>
      <c r="BH146" s="28"/>
      <c r="BI146" s="28"/>
      <c r="BJ146" s="28"/>
      <c r="BK146" s="28"/>
      <c r="BL146" s="28"/>
      <c r="BM146" s="28"/>
      <c r="BN146" s="28"/>
      <c r="BO146" s="28"/>
      <c r="BP146" s="28"/>
      <c r="BQ146" s="28"/>
      <c r="BR146" s="28"/>
      <c r="BS146" s="28"/>
      <c r="BT146" s="28"/>
      <c r="BU146" s="28"/>
      <c r="BV146" s="28"/>
      <c r="BW146" s="28"/>
      <c r="BX146" s="28"/>
      <c r="BY146" s="28"/>
      <c r="BZ146" s="28"/>
      <c r="CA146" s="28"/>
      <c r="CB146" s="28"/>
      <c r="CC146" s="28"/>
      <c r="CD146" s="28"/>
      <c r="CE146" s="28"/>
      <c r="CF146" s="28"/>
      <c r="CG146" s="28"/>
      <c r="CH146" s="28"/>
      <c r="CI146" s="28"/>
      <c r="CJ146" s="28"/>
      <c r="CK146" s="28"/>
      <c r="CL146" s="28"/>
      <c r="CM146" s="28"/>
      <c r="CN146" s="28"/>
      <c r="CO146" s="28"/>
      <c r="CP146" s="28"/>
      <c r="CQ146" s="28"/>
      <c r="CR146" s="28"/>
      <c r="CS146" s="28"/>
      <c r="CT146" s="28"/>
      <c r="CU146" s="28"/>
      <c r="CV146" s="28"/>
      <c r="CW146" s="28"/>
      <c r="CX146" s="28"/>
      <c r="CY146" s="28"/>
      <c r="CZ146" s="28"/>
      <c r="DA146" s="28"/>
      <c r="DB146" s="28"/>
      <c r="DC146" s="28"/>
      <c r="DD146" s="28"/>
      <c r="DE146" s="28"/>
      <c r="DF146" s="28"/>
      <c r="DG146" s="28"/>
      <c r="DH146" s="28"/>
      <c r="DI146" s="28"/>
      <c r="DJ146" s="28"/>
      <c r="DK146" s="28"/>
      <c r="DL146" s="28"/>
      <c r="DM146" s="28"/>
      <c r="DN146" s="28"/>
      <c r="DO146" s="28"/>
      <c r="DP146" s="28"/>
      <c r="DQ146" s="28"/>
      <c r="DR146" s="28"/>
      <c r="DS146" s="28"/>
      <c r="DT146" s="28"/>
      <c r="DU146" s="28"/>
      <c r="DV146" s="28"/>
      <c r="DW146" s="28"/>
      <c r="DX146" s="28"/>
      <c r="DY146" s="28"/>
      <c r="DZ146" s="28"/>
      <c r="EA146" s="28"/>
      <c r="EB146" s="28"/>
      <c r="EC146" s="28"/>
      <c r="ED146" s="28"/>
      <c r="EE146" s="28"/>
      <c r="EF146" s="28"/>
      <c r="EG146" s="28"/>
      <c r="EH146" s="28"/>
      <c r="EI146" s="28"/>
      <c r="EJ146" s="28"/>
      <c r="EK146" s="28"/>
      <c r="EL146" s="28"/>
      <c r="EM146" s="28"/>
      <c r="EN146" s="28"/>
      <c r="EO146" s="28"/>
      <c r="EP146" s="28"/>
      <c r="EQ146" s="28"/>
      <c r="ER146" s="28"/>
      <c r="ES146" s="28"/>
      <c r="ET146" s="28"/>
      <c r="EU146" s="28"/>
      <c r="EV146" s="28"/>
      <c r="EW146" s="28"/>
      <c r="EX146" s="28"/>
      <c r="EY146" s="28"/>
      <c r="EZ146" s="28"/>
      <c r="FA146" s="28"/>
      <c r="FB146" s="28"/>
      <c r="FC146" s="28"/>
      <c r="FD146" s="28"/>
      <c r="FE146" s="28"/>
      <c r="FF146" s="28"/>
      <c r="FG146" s="28"/>
      <c r="FH146" s="28"/>
      <c r="FI146" s="28"/>
      <c r="FJ146" s="28"/>
    </row>
    <row r="147" spans="1:166" x14ac:dyDescent="0.25">
      <c r="A147" s="27"/>
      <c r="B147" s="27" t="s">
        <v>694</v>
      </c>
      <c r="C147" s="27" t="str">
        <f t="shared" si="2"/>
        <v>IZ007006000000000000000000000000000000</v>
      </c>
      <c r="D147" s="23" t="s">
        <v>4088</v>
      </c>
      <c r="E147" s="23" t="s">
        <v>718</v>
      </c>
      <c r="F147" s="23" t="s">
        <v>715</v>
      </c>
      <c r="G147" s="23" t="s">
        <v>697</v>
      </c>
      <c r="H147" s="23" t="s">
        <v>697</v>
      </c>
      <c r="I147" s="23" t="s">
        <v>697</v>
      </c>
      <c r="J147" s="23" t="s">
        <v>697</v>
      </c>
      <c r="K147" s="23" t="s">
        <v>697</v>
      </c>
      <c r="L147" s="23" t="s">
        <v>697</v>
      </c>
      <c r="M147" s="23" t="s">
        <v>697</v>
      </c>
      <c r="N147" s="23" t="s">
        <v>697</v>
      </c>
      <c r="O147" s="23" t="s">
        <v>697</v>
      </c>
      <c r="P147" s="23" t="s">
        <v>697</v>
      </c>
      <c r="Q147" s="27">
        <v>0</v>
      </c>
      <c r="R147" s="27" t="s">
        <v>698</v>
      </c>
      <c r="S147" s="27" t="s">
        <v>698</v>
      </c>
      <c r="T147" s="27" t="s">
        <v>694</v>
      </c>
      <c r="U147" s="27" t="s">
        <v>922</v>
      </c>
      <c r="V147" s="27" t="s">
        <v>4241</v>
      </c>
      <c r="W147" s="27" t="s">
        <v>905</v>
      </c>
      <c r="X147" s="27"/>
      <c r="Y147" s="27" t="s">
        <v>4242</v>
      </c>
      <c r="Z147" s="27"/>
      <c r="AA147" s="27"/>
      <c r="AB147" s="27"/>
      <c r="AC147" s="27"/>
      <c r="AD147" s="27"/>
      <c r="AE147" s="27"/>
      <c r="AF147" s="27"/>
      <c r="AG147" s="27"/>
      <c r="AH147" s="27"/>
      <c r="AI147" s="27" t="s">
        <v>4281</v>
      </c>
      <c r="AJ147" s="27" t="s">
        <v>694</v>
      </c>
      <c r="AK147" s="27" t="s">
        <v>694</v>
      </c>
      <c r="AL147" s="27" t="s">
        <v>694</v>
      </c>
      <c r="AM147" s="27" t="s">
        <v>694</v>
      </c>
      <c r="AN147" s="27" t="s">
        <v>694</v>
      </c>
      <c r="AO147" s="27" t="s">
        <v>694</v>
      </c>
      <c r="AP147" s="27" t="s">
        <v>694</v>
      </c>
      <c r="AQ147" s="27" t="s">
        <v>694</v>
      </c>
      <c r="AR147" s="27" t="s">
        <v>694</v>
      </c>
      <c r="AS147" s="27" t="s">
        <v>694</v>
      </c>
      <c r="AT147" s="27" t="s">
        <v>694</v>
      </c>
      <c r="AU147" s="27" t="s">
        <v>694</v>
      </c>
      <c r="AV147" s="27" t="s">
        <v>694</v>
      </c>
      <c r="AW147" s="27" t="s">
        <v>694</v>
      </c>
      <c r="AX147" s="27" t="s">
        <v>694</v>
      </c>
      <c r="AY147" s="27" t="s">
        <v>694</v>
      </c>
      <c r="AZ147" s="27" t="s">
        <v>694</v>
      </c>
      <c r="BA147" s="27" t="s">
        <v>694</v>
      </c>
      <c r="BB147" s="27" t="s">
        <v>694</v>
      </c>
      <c r="BC147" s="27" t="s">
        <v>694</v>
      </c>
      <c r="BD147" s="27" t="s">
        <v>694</v>
      </c>
      <c r="BE147" s="27" t="s">
        <v>694</v>
      </c>
      <c r="BF147" s="27" t="s">
        <v>694</v>
      </c>
      <c r="BG147" s="27" t="s">
        <v>694</v>
      </c>
      <c r="BH147" s="27" t="s">
        <v>694</v>
      </c>
      <c r="BI147" s="27" t="s">
        <v>694</v>
      </c>
      <c r="BJ147" s="27" t="s">
        <v>694</v>
      </c>
      <c r="BK147" s="27" t="s">
        <v>694</v>
      </c>
      <c r="BL147" s="27" t="s">
        <v>694</v>
      </c>
      <c r="BM147" s="27" t="s">
        <v>694</v>
      </c>
      <c r="BN147" s="27" t="s">
        <v>694</v>
      </c>
      <c r="BO147" s="27" t="s">
        <v>694</v>
      </c>
      <c r="BP147" s="27" t="s">
        <v>694</v>
      </c>
      <c r="BQ147" s="27" t="s">
        <v>694</v>
      </c>
      <c r="BR147" s="27" t="s">
        <v>694</v>
      </c>
      <c r="BS147" s="27" t="s">
        <v>694</v>
      </c>
      <c r="BT147" s="27" t="s">
        <v>694</v>
      </c>
      <c r="BU147" s="27" t="s">
        <v>694</v>
      </c>
      <c r="BV147" s="27" t="s">
        <v>694</v>
      </c>
      <c r="BW147" s="27" t="s">
        <v>694</v>
      </c>
      <c r="BX147" s="27" t="s">
        <v>694</v>
      </c>
      <c r="BY147" s="27" t="s">
        <v>694</v>
      </c>
      <c r="BZ147" s="27" t="s">
        <v>694</v>
      </c>
      <c r="CA147" s="27" t="s">
        <v>694</v>
      </c>
      <c r="CB147" s="27" t="s">
        <v>694</v>
      </c>
      <c r="CC147" s="27" t="s">
        <v>694</v>
      </c>
      <c r="CD147" s="27" t="s">
        <v>694</v>
      </c>
      <c r="CE147" s="27" t="s">
        <v>694</v>
      </c>
      <c r="CF147" s="27" t="s">
        <v>694</v>
      </c>
      <c r="CG147" s="27" t="s">
        <v>694</v>
      </c>
      <c r="CH147" s="27" t="s">
        <v>694</v>
      </c>
      <c r="CI147" s="27" t="s">
        <v>694</v>
      </c>
      <c r="CJ147" s="27" t="s">
        <v>694</v>
      </c>
      <c r="CK147" s="27" t="s">
        <v>694</v>
      </c>
      <c r="CL147" s="27" t="s">
        <v>694</v>
      </c>
      <c r="CM147" s="27" t="s">
        <v>694</v>
      </c>
      <c r="CN147" s="27" t="s">
        <v>694</v>
      </c>
      <c r="CO147" s="27" t="s">
        <v>694</v>
      </c>
      <c r="CP147" s="27" t="s">
        <v>694</v>
      </c>
      <c r="CQ147" s="27" t="s">
        <v>694</v>
      </c>
      <c r="CR147" s="27" t="s">
        <v>694</v>
      </c>
      <c r="CS147" s="27" t="s">
        <v>694</v>
      </c>
      <c r="CT147" s="27" t="s">
        <v>694</v>
      </c>
      <c r="CU147" s="27" t="s">
        <v>694</v>
      </c>
      <c r="CV147" s="27" t="s">
        <v>694</v>
      </c>
      <c r="CW147" s="27" t="s">
        <v>694</v>
      </c>
      <c r="CX147" s="27" t="s">
        <v>694</v>
      </c>
      <c r="CY147" s="27" t="s">
        <v>694</v>
      </c>
      <c r="CZ147" s="27" t="s">
        <v>694</v>
      </c>
      <c r="DA147" s="27" t="s">
        <v>694</v>
      </c>
      <c r="DB147" s="27" t="s">
        <v>694</v>
      </c>
      <c r="DC147" s="27" t="s">
        <v>694</v>
      </c>
      <c r="DD147" s="27" t="s">
        <v>694</v>
      </c>
      <c r="DE147" s="27" t="s">
        <v>694</v>
      </c>
      <c r="DF147" s="27" t="s">
        <v>694</v>
      </c>
      <c r="DG147" s="27" t="s">
        <v>694</v>
      </c>
      <c r="DH147" s="27" t="s">
        <v>694</v>
      </c>
      <c r="DI147" s="27" t="s">
        <v>694</v>
      </c>
      <c r="DJ147" s="27" t="s">
        <v>694</v>
      </c>
      <c r="DK147" s="27" t="s">
        <v>694</v>
      </c>
      <c r="DL147" s="27" t="s">
        <v>694</v>
      </c>
      <c r="DM147" s="27" t="s">
        <v>694</v>
      </c>
      <c r="DN147" s="27" t="s">
        <v>694</v>
      </c>
      <c r="DO147" s="27" t="s">
        <v>694</v>
      </c>
      <c r="DP147" s="27" t="s">
        <v>694</v>
      </c>
      <c r="DQ147" s="27" t="s">
        <v>694</v>
      </c>
      <c r="DR147" s="27" t="s">
        <v>694</v>
      </c>
      <c r="DS147" s="27" t="s">
        <v>694</v>
      </c>
      <c r="DT147" s="27" t="s">
        <v>694</v>
      </c>
      <c r="DU147" s="27" t="s">
        <v>694</v>
      </c>
      <c r="DV147" s="27" t="s">
        <v>694</v>
      </c>
      <c r="DW147" s="27" t="s">
        <v>694</v>
      </c>
      <c r="DX147" s="27" t="s">
        <v>694</v>
      </c>
      <c r="DY147" s="27" t="s">
        <v>694</v>
      </c>
      <c r="DZ147" s="27" t="s">
        <v>694</v>
      </c>
      <c r="EA147" s="27" t="s">
        <v>694</v>
      </c>
      <c r="EB147" s="27" t="s">
        <v>694</v>
      </c>
      <c r="EC147" s="27" t="s">
        <v>694</v>
      </c>
      <c r="ED147" s="27" t="s">
        <v>694</v>
      </c>
      <c r="EE147" s="27" t="s">
        <v>694</v>
      </c>
      <c r="EF147" s="27" t="s">
        <v>694</v>
      </c>
      <c r="EG147" s="27" t="s">
        <v>694</v>
      </c>
      <c r="EH147" s="27" t="s">
        <v>694</v>
      </c>
      <c r="EI147" s="27" t="s">
        <v>694</v>
      </c>
      <c r="EJ147" s="27" t="s">
        <v>694</v>
      </c>
      <c r="EK147" s="27" t="s">
        <v>694</v>
      </c>
      <c r="EL147" s="27" t="s">
        <v>694</v>
      </c>
      <c r="EM147" s="27" t="s">
        <v>694</v>
      </c>
      <c r="EN147" s="27" t="s">
        <v>694</v>
      </c>
      <c r="EO147" s="27" t="s">
        <v>694</v>
      </c>
      <c r="EP147" s="27" t="s">
        <v>694</v>
      </c>
      <c r="EQ147" s="27" t="s">
        <v>694</v>
      </c>
      <c r="ER147" s="27" t="s">
        <v>694</v>
      </c>
      <c r="ES147" s="27" t="s">
        <v>694</v>
      </c>
      <c r="ET147" s="27" t="s">
        <v>694</v>
      </c>
      <c r="EU147" s="27" t="s">
        <v>694</v>
      </c>
      <c r="EV147" s="27" t="s">
        <v>694</v>
      </c>
      <c r="EW147" s="27" t="s">
        <v>698</v>
      </c>
      <c r="EX147" s="27" t="s">
        <v>698</v>
      </c>
      <c r="EY147" s="27" t="s">
        <v>698</v>
      </c>
      <c r="EZ147" s="27" t="s">
        <v>698</v>
      </c>
      <c r="FA147" s="27" t="s">
        <v>694</v>
      </c>
      <c r="FB147" s="27"/>
      <c r="FC147" s="27"/>
      <c r="FD147" s="27"/>
      <c r="FE147" s="27"/>
      <c r="FF147" s="27"/>
      <c r="FG147" s="27"/>
      <c r="FH147" s="27"/>
      <c r="FI147" s="27"/>
      <c r="FJ147" s="27"/>
    </row>
    <row r="148" spans="1:166" x14ac:dyDescent="0.25">
      <c r="A148" s="27"/>
      <c r="B148" s="27" t="s">
        <v>2599</v>
      </c>
      <c r="C148" s="27" t="str">
        <f t="shared" si="2"/>
        <v>IZ007006001000000000000000000000000000</v>
      </c>
      <c r="D148" s="23" t="s">
        <v>4088</v>
      </c>
      <c r="E148" s="23" t="s">
        <v>718</v>
      </c>
      <c r="F148" s="23" t="s">
        <v>715</v>
      </c>
      <c r="G148" s="23" t="s">
        <v>702</v>
      </c>
      <c r="H148" s="23" t="s">
        <v>697</v>
      </c>
      <c r="I148" s="23" t="s">
        <v>697</v>
      </c>
      <c r="J148" s="23" t="s">
        <v>697</v>
      </c>
      <c r="K148" s="23" t="s">
        <v>697</v>
      </c>
      <c r="L148" s="23" t="s">
        <v>697</v>
      </c>
      <c r="M148" s="23" t="s">
        <v>697</v>
      </c>
      <c r="N148" s="23" t="s">
        <v>697</v>
      </c>
      <c r="O148" s="23" t="s">
        <v>697</v>
      </c>
      <c r="P148" s="23" t="s">
        <v>697</v>
      </c>
      <c r="Q148" s="27">
        <v>0</v>
      </c>
      <c r="R148" s="27" t="s">
        <v>704</v>
      </c>
      <c r="S148" s="27" t="s">
        <v>698</v>
      </c>
      <c r="T148" s="27" t="s">
        <v>694</v>
      </c>
      <c r="U148" s="27" t="s">
        <v>922</v>
      </c>
      <c r="V148" s="27" t="s">
        <v>4244</v>
      </c>
      <c r="W148" s="27" t="s">
        <v>905</v>
      </c>
      <c r="X148" s="27"/>
      <c r="Y148" s="27"/>
      <c r="Z148" s="27" t="s">
        <v>4245</v>
      </c>
      <c r="AA148" s="27"/>
      <c r="AB148" s="27"/>
      <c r="AC148" s="27"/>
      <c r="AD148" s="27"/>
      <c r="AE148" s="27"/>
      <c r="AF148" s="27"/>
      <c r="AG148" s="27"/>
      <c r="AH148" s="27"/>
      <c r="AI148" s="27" t="s">
        <v>4282</v>
      </c>
      <c r="AJ148" s="27" t="s">
        <v>698</v>
      </c>
      <c r="AK148" s="27" t="s">
        <v>698</v>
      </c>
      <c r="AL148" s="27" t="s">
        <v>698</v>
      </c>
      <c r="AM148" s="27" t="s">
        <v>698</v>
      </c>
      <c r="AN148" s="27" t="s">
        <v>698</v>
      </c>
      <c r="AO148" s="27" t="s">
        <v>698</v>
      </c>
      <c r="AP148" s="27" t="s">
        <v>698</v>
      </c>
      <c r="AQ148" s="27" t="s">
        <v>698</v>
      </c>
      <c r="AR148" s="27" t="s">
        <v>698</v>
      </c>
      <c r="AS148" s="27" t="s">
        <v>698</v>
      </c>
      <c r="AT148" s="27" t="s">
        <v>698</v>
      </c>
      <c r="AU148" s="27" t="s">
        <v>698</v>
      </c>
      <c r="AV148" s="27" t="s">
        <v>698</v>
      </c>
      <c r="AW148" s="27" t="s">
        <v>698</v>
      </c>
      <c r="AX148" s="27" t="s">
        <v>698</v>
      </c>
      <c r="AY148" s="27" t="s">
        <v>698</v>
      </c>
      <c r="AZ148" s="27" t="s">
        <v>698</v>
      </c>
      <c r="BA148" s="27" t="s">
        <v>698</v>
      </c>
      <c r="BB148" s="27" t="s">
        <v>698</v>
      </c>
      <c r="BC148" s="27" t="s">
        <v>698</v>
      </c>
      <c r="BD148" s="27" t="s">
        <v>698</v>
      </c>
      <c r="BE148" s="27" t="s">
        <v>698</v>
      </c>
      <c r="BF148" s="27" t="s">
        <v>698</v>
      </c>
      <c r="BG148" s="27" t="s">
        <v>698</v>
      </c>
      <c r="BH148" s="27" t="s">
        <v>698</v>
      </c>
      <c r="BI148" s="27" t="s">
        <v>698</v>
      </c>
      <c r="BJ148" s="27" t="s">
        <v>698</v>
      </c>
      <c r="BK148" s="27" t="s">
        <v>698</v>
      </c>
      <c r="BL148" s="27" t="s">
        <v>698</v>
      </c>
      <c r="BM148" s="27" t="s">
        <v>698</v>
      </c>
      <c r="BN148" s="27" t="s">
        <v>698</v>
      </c>
      <c r="BO148" s="27" t="s">
        <v>698</v>
      </c>
      <c r="BP148" s="27" t="s">
        <v>698</v>
      </c>
      <c r="BQ148" s="27" t="s">
        <v>698</v>
      </c>
      <c r="BR148" s="27" t="s">
        <v>698</v>
      </c>
      <c r="BS148" s="27" t="s">
        <v>698</v>
      </c>
      <c r="BT148" s="27" t="s">
        <v>698</v>
      </c>
      <c r="BU148" s="27" t="s">
        <v>698</v>
      </c>
      <c r="BV148" s="27" t="s">
        <v>704</v>
      </c>
      <c r="BW148" s="27" t="s">
        <v>698</v>
      </c>
      <c r="BX148" s="27" t="s">
        <v>698</v>
      </c>
      <c r="BY148" s="27" t="s">
        <v>698</v>
      </c>
      <c r="BZ148" s="27" t="s">
        <v>698</v>
      </c>
      <c r="CA148" s="27" t="s">
        <v>698</v>
      </c>
      <c r="CB148" s="27" t="s">
        <v>698</v>
      </c>
      <c r="CC148" s="27" t="s">
        <v>698</v>
      </c>
      <c r="CD148" s="27" t="s">
        <v>698</v>
      </c>
      <c r="CE148" s="27" t="s">
        <v>698</v>
      </c>
      <c r="CF148" s="27" t="s">
        <v>698</v>
      </c>
      <c r="CG148" s="27" t="s">
        <v>698</v>
      </c>
      <c r="CH148" s="27" t="s">
        <v>698</v>
      </c>
      <c r="CI148" s="27" t="s">
        <v>698</v>
      </c>
      <c r="CJ148" s="27" t="s">
        <v>698</v>
      </c>
      <c r="CK148" s="27" t="s">
        <v>698</v>
      </c>
      <c r="CL148" s="27" t="s">
        <v>698</v>
      </c>
      <c r="CM148" s="27" t="s">
        <v>698</v>
      </c>
      <c r="CN148" s="27" t="s">
        <v>698</v>
      </c>
      <c r="CO148" s="27" t="s">
        <v>698</v>
      </c>
      <c r="CP148" s="27" t="s">
        <v>698</v>
      </c>
      <c r="CQ148" s="27" t="s">
        <v>698</v>
      </c>
      <c r="CR148" s="27" t="s">
        <v>698</v>
      </c>
      <c r="CS148" s="27" t="s">
        <v>698</v>
      </c>
      <c r="CT148" s="27" t="s">
        <v>698</v>
      </c>
      <c r="CU148" s="27" t="s">
        <v>698</v>
      </c>
      <c r="CV148" s="27" t="s">
        <v>698</v>
      </c>
      <c r="CW148" s="27" t="s">
        <v>698</v>
      </c>
      <c r="CX148" s="27" t="s">
        <v>698</v>
      </c>
      <c r="CY148" s="27" t="s">
        <v>698</v>
      </c>
      <c r="CZ148" s="27" t="s">
        <v>698</v>
      </c>
      <c r="DA148" s="27" t="s">
        <v>698</v>
      </c>
      <c r="DB148" s="27" t="s">
        <v>698</v>
      </c>
      <c r="DC148" s="27" t="s">
        <v>698</v>
      </c>
      <c r="DD148" s="27" t="s">
        <v>698</v>
      </c>
      <c r="DE148" s="27" t="s">
        <v>698</v>
      </c>
      <c r="DF148" s="27" t="s">
        <v>698</v>
      </c>
      <c r="DG148" s="27" t="s">
        <v>698</v>
      </c>
      <c r="DH148" s="27" t="s">
        <v>698</v>
      </c>
      <c r="DI148" s="27" t="s">
        <v>698</v>
      </c>
      <c r="DJ148" s="27" t="s">
        <v>698</v>
      </c>
      <c r="DK148" s="27" t="s">
        <v>698</v>
      </c>
      <c r="DL148" s="27" t="s">
        <v>698</v>
      </c>
      <c r="DM148" s="27" t="s">
        <v>698</v>
      </c>
      <c r="DN148" s="27" t="s">
        <v>698</v>
      </c>
      <c r="DO148" s="27" t="s">
        <v>698</v>
      </c>
      <c r="DP148" s="27" t="s">
        <v>698</v>
      </c>
      <c r="DQ148" s="27" t="s">
        <v>698</v>
      </c>
      <c r="DR148" s="27" t="s">
        <v>698</v>
      </c>
      <c r="DS148" s="27" t="s">
        <v>698</v>
      </c>
      <c r="DT148" s="27" t="s">
        <v>698</v>
      </c>
      <c r="DU148" s="27" t="s">
        <v>698</v>
      </c>
      <c r="DV148" s="27" t="s">
        <v>698</v>
      </c>
      <c r="DW148" s="27" t="s">
        <v>698</v>
      </c>
      <c r="DX148" s="27" t="s">
        <v>698</v>
      </c>
      <c r="DY148" s="27" t="s">
        <v>698</v>
      </c>
      <c r="DZ148" s="27" t="s">
        <v>698</v>
      </c>
      <c r="EA148" s="27" t="s">
        <v>698</v>
      </c>
      <c r="EB148" s="27" t="s">
        <v>698</v>
      </c>
      <c r="EC148" s="27" t="s">
        <v>698</v>
      </c>
      <c r="ED148" s="27" t="s">
        <v>698</v>
      </c>
      <c r="EE148" s="27" t="s">
        <v>698</v>
      </c>
      <c r="EF148" s="27" t="s">
        <v>698</v>
      </c>
      <c r="EG148" s="27" t="s">
        <v>698</v>
      </c>
      <c r="EH148" s="27" t="s">
        <v>698</v>
      </c>
      <c r="EI148" s="27" t="s">
        <v>698</v>
      </c>
      <c r="EJ148" s="27" t="s">
        <v>698</v>
      </c>
      <c r="EK148" s="27" t="s">
        <v>698</v>
      </c>
      <c r="EL148" s="27" t="s">
        <v>698</v>
      </c>
      <c r="EM148" s="27" t="s">
        <v>698</v>
      </c>
      <c r="EN148" s="27" t="s">
        <v>698</v>
      </c>
      <c r="EO148" s="27" t="s">
        <v>698</v>
      </c>
      <c r="EP148" s="27" t="s">
        <v>698</v>
      </c>
      <c r="EQ148" s="27" t="s">
        <v>698</v>
      </c>
      <c r="ER148" s="27" t="s">
        <v>698</v>
      </c>
      <c r="ES148" s="27" t="s">
        <v>698</v>
      </c>
      <c r="ET148" s="27" t="s">
        <v>698</v>
      </c>
      <c r="EU148" s="27" t="s">
        <v>698</v>
      </c>
      <c r="EV148" s="27" t="s">
        <v>698</v>
      </c>
      <c r="EW148" s="27" t="s">
        <v>4096</v>
      </c>
      <c r="EX148" s="27" t="s">
        <v>698</v>
      </c>
      <c r="EY148" s="27" t="s">
        <v>1176</v>
      </c>
      <c r="EZ148" s="27" t="s">
        <v>1177</v>
      </c>
      <c r="FA148" s="27" t="s">
        <v>4247</v>
      </c>
      <c r="FB148" s="27"/>
      <c r="FC148" s="27"/>
      <c r="FD148" s="27"/>
      <c r="FE148" s="27"/>
      <c r="FF148" s="27"/>
      <c r="FG148" s="27"/>
      <c r="FH148" s="27"/>
      <c r="FI148" s="27"/>
      <c r="FJ148" s="27"/>
    </row>
    <row r="149" spans="1:166" x14ac:dyDescent="0.25">
      <c r="A149" s="27"/>
      <c r="B149" s="27" t="s">
        <v>2599</v>
      </c>
      <c r="C149" s="27" t="str">
        <f t="shared" si="2"/>
        <v>IZ007006002000000000000000000000000000</v>
      </c>
      <c r="D149" s="23" t="s">
        <v>4088</v>
      </c>
      <c r="E149" s="23" t="s">
        <v>718</v>
      </c>
      <c r="F149" s="23" t="s">
        <v>715</v>
      </c>
      <c r="G149" s="23" t="s">
        <v>707</v>
      </c>
      <c r="H149" s="23" t="s">
        <v>697</v>
      </c>
      <c r="I149" s="23" t="s">
        <v>697</v>
      </c>
      <c r="J149" s="23" t="s">
        <v>697</v>
      </c>
      <c r="K149" s="23" t="s">
        <v>697</v>
      </c>
      <c r="L149" s="23" t="s">
        <v>697</v>
      </c>
      <c r="M149" s="23" t="s">
        <v>697</v>
      </c>
      <c r="N149" s="23" t="s">
        <v>697</v>
      </c>
      <c r="O149" s="23" t="s">
        <v>697</v>
      </c>
      <c r="P149" s="23" t="s">
        <v>697</v>
      </c>
      <c r="Q149" s="27">
        <v>0</v>
      </c>
      <c r="R149" s="27" t="s">
        <v>704</v>
      </c>
      <c r="S149" s="27" t="s">
        <v>698</v>
      </c>
      <c r="T149" s="27" t="s">
        <v>694</v>
      </c>
      <c r="U149" s="27" t="s">
        <v>922</v>
      </c>
      <c r="V149" s="27" t="s">
        <v>4210</v>
      </c>
      <c r="W149" s="27" t="s">
        <v>905</v>
      </c>
      <c r="X149" s="27"/>
      <c r="Y149" s="27"/>
      <c r="Z149" s="27" t="s">
        <v>996</v>
      </c>
      <c r="AA149" s="27"/>
      <c r="AB149" s="27"/>
      <c r="AC149" s="27"/>
      <c r="AD149" s="27"/>
      <c r="AE149" s="27"/>
      <c r="AF149" s="27"/>
      <c r="AG149" s="27"/>
      <c r="AH149" s="27"/>
      <c r="AI149" s="27" t="s">
        <v>4283</v>
      </c>
      <c r="AJ149" s="27" t="s">
        <v>698</v>
      </c>
      <c r="AK149" s="27" t="s">
        <v>698</v>
      </c>
      <c r="AL149" s="27" t="s">
        <v>698</v>
      </c>
      <c r="AM149" s="27" t="s">
        <v>698</v>
      </c>
      <c r="AN149" s="27" t="s">
        <v>698</v>
      </c>
      <c r="AO149" s="27" t="s">
        <v>698</v>
      </c>
      <c r="AP149" s="27" t="s">
        <v>698</v>
      </c>
      <c r="AQ149" s="27" t="s">
        <v>698</v>
      </c>
      <c r="AR149" s="27" t="s">
        <v>698</v>
      </c>
      <c r="AS149" s="27" t="s">
        <v>698</v>
      </c>
      <c r="AT149" s="27" t="s">
        <v>698</v>
      </c>
      <c r="AU149" s="27" t="s">
        <v>698</v>
      </c>
      <c r="AV149" s="27" t="s">
        <v>698</v>
      </c>
      <c r="AW149" s="27" t="s">
        <v>698</v>
      </c>
      <c r="AX149" s="27" t="s">
        <v>698</v>
      </c>
      <c r="AY149" s="27" t="s">
        <v>698</v>
      </c>
      <c r="AZ149" s="27" t="s">
        <v>698</v>
      </c>
      <c r="BA149" s="27" t="s">
        <v>698</v>
      </c>
      <c r="BB149" s="27" t="s">
        <v>698</v>
      </c>
      <c r="BC149" s="27" t="s">
        <v>698</v>
      </c>
      <c r="BD149" s="27" t="s">
        <v>698</v>
      </c>
      <c r="BE149" s="27" t="s">
        <v>698</v>
      </c>
      <c r="BF149" s="27" t="s">
        <v>698</v>
      </c>
      <c r="BG149" s="27" t="s">
        <v>698</v>
      </c>
      <c r="BH149" s="27" t="s">
        <v>698</v>
      </c>
      <c r="BI149" s="27" t="s">
        <v>698</v>
      </c>
      <c r="BJ149" s="27" t="s">
        <v>698</v>
      </c>
      <c r="BK149" s="27" t="s">
        <v>698</v>
      </c>
      <c r="BL149" s="27" t="s">
        <v>698</v>
      </c>
      <c r="BM149" s="27" t="s">
        <v>698</v>
      </c>
      <c r="BN149" s="27" t="s">
        <v>698</v>
      </c>
      <c r="BO149" s="27" t="s">
        <v>698</v>
      </c>
      <c r="BP149" s="27" t="s">
        <v>698</v>
      </c>
      <c r="BQ149" s="27" t="s">
        <v>698</v>
      </c>
      <c r="BR149" s="27" t="s">
        <v>698</v>
      </c>
      <c r="BS149" s="27" t="s">
        <v>698</v>
      </c>
      <c r="BT149" s="27" t="s">
        <v>698</v>
      </c>
      <c r="BU149" s="27" t="s">
        <v>698</v>
      </c>
      <c r="BV149" s="27" t="s">
        <v>704</v>
      </c>
      <c r="BW149" s="27" t="s">
        <v>698</v>
      </c>
      <c r="BX149" s="27" t="s">
        <v>698</v>
      </c>
      <c r="BY149" s="27" t="s">
        <v>698</v>
      </c>
      <c r="BZ149" s="27" t="s">
        <v>698</v>
      </c>
      <c r="CA149" s="27" t="s">
        <v>698</v>
      </c>
      <c r="CB149" s="27" t="s">
        <v>698</v>
      </c>
      <c r="CC149" s="27" t="s">
        <v>698</v>
      </c>
      <c r="CD149" s="27" t="s">
        <v>698</v>
      </c>
      <c r="CE149" s="27" t="s">
        <v>698</v>
      </c>
      <c r="CF149" s="27" t="s">
        <v>698</v>
      </c>
      <c r="CG149" s="27" t="s">
        <v>698</v>
      </c>
      <c r="CH149" s="27" t="s">
        <v>698</v>
      </c>
      <c r="CI149" s="27" t="s">
        <v>698</v>
      </c>
      <c r="CJ149" s="27" t="s">
        <v>698</v>
      </c>
      <c r="CK149" s="27" t="s">
        <v>698</v>
      </c>
      <c r="CL149" s="27" t="s">
        <v>698</v>
      </c>
      <c r="CM149" s="27" t="s">
        <v>698</v>
      </c>
      <c r="CN149" s="27" t="s">
        <v>698</v>
      </c>
      <c r="CO149" s="27" t="s">
        <v>698</v>
      </c>
      <c r="CP149" s="27" t="s">
        <v>698</v>
      </c>
      <c r="CQ149" s="27" t="s">
        <v>698</v>
      </c>
      <c r="CR149" s="27" t="s">
        <v>698</v>
      </c>
      <c r="CS149" s="27" t="s">
        <v>698</v>
      </c>
      <c r="CT149" s="27" t="s">
        <v>698</v>
      </c>
      <c r="CU149" s="27" t="s">
        <v>698</v>
      </c>
      <c r="CV149" s="27" t="s">
        <v>698</v>
      </c>
      <c r="CW149" s="27" t="s">
        <v>698</v>
      </c>
      <c r="CX149" s="27" t="s">
        <v>698</v>
      </c>
      <c r="CY149" s="27" t="s">
        <v>698</v>
      </c>
      <c r="CZ149" s="27" t="s">
        <v>698</v>
      </c>
      <c r="DA149" s="27" t="s">
        <v>698</v>
      </c>
      <c r="DB149" s="27" t="s">
        <v>698</v>
      </c>
      <c r="DC149" s="27" t="s">
        <v>698</v>
      </c>
      <c r="DD149" s="27" t="s">
        <v>698</v>
      </c>
      <c r="DE149" s="27" t="s">
        <v>698</v>
      </c>
      <c r="DF149" s="27" t="s">
        <v>698</v>
      </c>
      <c r="DG149" s="27" t="s">
        <v>698</v>
      </c>
      <c r="DH149" s="27" t="s">
        <v>698</v>
      </c>
      <c r="DI149" s="27" t="s">
        <v>698</v>
      </c>
      <c r="DJ149" s="27" t="s">
        <v>698</v>
      </c>
      <c r="DK149" s="27" t="s">
        <v>698</v>
      </c>
      <c r="DL149" s="27" t="s">
        <v>698</v>
      </c>
      <c r="DM149" s="27" t="s">
        <v>698</v>
      </c>
      <c r="DN149" s="27" t="s">
        <v>698</v>
      </c>
      <c r="DO149" s="27" t="s">
        <v>698</v>
      </c>
      <c r="DP149" s="27" t="s">
        <v>698</v>
      </c>
      <c r="DQ149" s="27" t="s">
        <v>698</v>
      </c>
      <c r="DR149" s="27" t="s">
        <v>698</v>
      </c>
      <c r="DS149" s="27" t="s">
        <v>698</v>
      </c>
      <c r="DT149" s="27" t="s">
        <v>698</v>
      </c>
      <c r="DU149" s="27" t="s">
        <v>698</v>
      </c>
      <c r="DV149" s="27" t="s">
        <v>698</v>
      </c>
      <c r="DW149" s="27" t="s">
        <v>698</v>
      </c>
      <c r="DX149" s="27" t="s">
        <v>698</v>
      </c>
      <c r="DY149" s="27" t="s">
        <v>698</v>
      </c>
      <c r="DZ149" s="27" t="s">
        <v>698</v>
      </c>
      <c r="EA149" s="27" t="s">
        <v>698</v>
      </c>
      <c r="EB149" s="27" t="s">
        <v>698</v>
      </c>
      <c r="EC149" s="27" t="s">
        <v>698</v>
      </c>
      <c r="ED149" s="27" t="s">
        <v>698</v>
      </c>
      <c r="EE149" s="27" t="s">
        <v>698</v>
      </c>
      <c r="EF149" s="27" t="s">
        <v>698</v>
      </c>
      <c r="EG149" s="27" t="s">
        <v>698</v>
      </c>
      <c r="EH149" s="27" t="s">
        <v>698</v>
      </c>
      <c r="EI149" s="27" t="s">
        <v>698</v>
      </c>
      <c r="EJ149" s="27" t="s">
        <v>698</v>
      </c>
      <c r="EK149" s="27" t="s">
        <v>698</v>
      </c>
      <c r="EL149" s="27" t="s">
        <v>698</v>
      </c>
      <c r="EM149" s="27" t="s">
        <v>698</v>
      </c>
      <c r="EN149" s="27" t="s">
        <v>698</v>
      </c>
      <c r="EO149" s="27" t="s">
        <v>698</v>
      </c>
      <c r="EP149" s="27" t="s">
        <v>698</v>
      </c>
      <c r="EQ149" s="27" t="s">
        <v>698</v>
      </c>
      <c r="ER149" s="27" t="s">
        <v>698</v>
      </c>
      <c r="ES149" s="27" t="s">
        <v>698</v>
      </c>
      <c r="ET149" s="27" t="s">
        <v>698</v>
      </c>
      <c r="EU149" s="27" t="s">
        <v>698</v>
      </c>
      <c r="EV149" s="27" t="s">
        <v>698</v>
      </c>
      <c r="EW149" s="27" t="s">
        <v>4096</v>
      </c>
      <c r="EX149" s="27" t="s">
        <v>698</v>
      </c>
      <c r="EY149" s="27" t="s">
        <v>1176</v>
      </c>
      <c r="EZ149" s="27" t="s">
        <v>1177</v>
      </c>
      <c r="FA149" s="27" t="s">
        <v>4247</v>
      </c>
      <c r="FB149" s="27"/>
      <c r="FC149" s="27"/>
      <c r="FD149" s="27"/>
      <c r="FE149" s="27"/>
      <c r="FF149" s="27"/>
      <c r="FG149" s="27"/>
      <c r="FH149" s="27"/>
      <c r="FI149" s="27"/>
      <c r="FJ149" s="27"/>
    </row>
    <row r="150" spans="1:166" x14ac:dyDescent="0.25">
      <c r="A150" s="27"/>
      <c r="B150" s="27" t="s">
        <v>694</v>
      </c>
      <c r="C150" s="27" t="str">
        <f t="shared" si="2"/>
        <v>IZ007007000000000000000000000000000000</v>
      </c>
      <c r="D150" s="23" t="s">
        <v>4088</v>
      </c>
      <c r="E150" s="23" t="s">
        <v>718</v>
      </c>
      <c r="F150" s="23" t="s">
        <v>718</v>
      </c>
      <c r="G150" s="23" t="s">
        <v>697</v>
      </c>
      <c r="H150" s="23" t="s">
        <v>697</v>
      </c>
      <c r="I150" s="23" t="s">
        <v>697</v>
      </c>
      <c r="J150" s="23" t="s">
        <v>697</v>
      </c>
      <c r="K150" s="23" t="s">
        <v>697</v>
      </c>
      <c r="L150" s="23" t="s">
        <v>697</v>
      </c>
      <c r="M150" s="23" t="s">
        <v>697</v>
      </c>
      <c r="N150" s="23" t="s">
        <v>697</v>
      </c>
      <c r="O150" s="23" t="s">
        <v>697</v>
      </c>
      <c r="P150" s="23" t="s">
        <v>697</v>
      </c>
      <c r="Q150" s="27">
        <v>0</v>
      </c>
      <c r="R150" s="27" t="s">
        <v>698</v>
      </c>
      <c r="S150" s="27" t="s">
        <v>698</v>
      </c>
      <c r="T150" s="27" t="s">
        <v>694</v>
      </c>
      <c r="U150" s="27" t="s">
        <v>922</v>
      </c>
      <c r="V150" s="27" t="s">
        <v>4210</v>
      </c>
      <c r="W150" s="27" t="s">
        <v>905</v>
      </c>
      <c r="X150" s="27"/>
      <c r="Y150" s="27" t="s">
        <v>4249</v>
      </c>
      <c r="Z150" s="27"/>
      <c r="AA150" s="27"/>
      <c r="AB150" s="27"/>
      <c r="AC150" s="27"/>
      <c r="AD150" s="27"/>
      <c r="AE150" s="27"/>
      <c r="AF150" s="27"/>
      <c r="AG150" s="27"/>
      <c r="AH150" s="27"/>
      <c r="AI150" s="27" t="s">
        <v>4284</v>
      </c>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c r="CW150" s="27"/>
      <c r="CX150" s="27"/>
      <c r="CY150" s="27"/>
      <c r="CZ150" s="27"/>
      <c r="DA150" s="27"/>
      <c r="DB150" s="27"/>
      <c r="DC150" s="27"/>
      <c r="DD150" s="27"/>
      <c r="DE150" s="27"/>
      <c r="DF150" s="27"/>
      <c r="DG150" s="27"/>
      <c r="DH150" s="27"/>
      <c r="DI150" s="27"/>
      <c r="DJ150" s="27"/>
      <c r="DK150" s="27"/>
      <c r="DL150" s="27"/>
      <c r="DM150" s="27"/>
      <c r="DN150" s="27"/>
      <c r="DO150" s="27"/>
      <c r="DP150" s="27"/>
      <c r="DQ150" s="27"/>
      <c r="DR150" s="27"/>
      <c r="DS150" s="27"/>
      <c r="DT150" s="27"/>
      <c r="DU150" s="27"/>
      <c r="DV150" s="27"/>
      <c r="DW150" s="27"/>
      <c r="DX150" s="27"/>
      <c r="DY150" s="27"/>
      <c r="DZ150" s="27"/>
      <c r="EA150" s="27"/>
      <c r="EB150" s="27"/>
      <c r="EC150" s="27"/>
      <c r="ED150" s="27"/>
      <c r="EE150" s="27"/>
      <c r="EF150" s="27"/>
      <c r="EG150" s="27"/>
      <c r="EH150" s="27"/>
      <c r="EI150" s="27"/>
      <c r="EJ150" s="27"/>
      <c r="EK150" s="27"/>
      <c r="EL150" s="27"/>
      <c r="EM150" s="27"/>
      <c r="EN150" s="27"/>
      <c r="EO150" s="27"/>
      <c r="EP150" s="27"/>
      <c r="EQ150" s="27"/>
      <c r="ER150" s="27"/>
      <c r="ES150" s="27"/>
      <c r="ET150" s="27"/>
      <c r="EU150" s="27"/>
      <c r="EV150" s="27"/>
      <c r="EW150" s="27" t="s">
        <v>698</v>
      </c>
      <c r="EX150" s="27" t="s">
        <v>698</v>
      </c>
      <c r="EY150" s="27" t="s">
        <v>698</v>
      </c>
      <c r="EZ150" s="27" t="s">
        <v>698</v>
      </c>
      <c r="FA150" s="27" t="s">
        <v>694</v>
      </c>
      <c r="FB150" s="27"/>
      <c r="FC150" s="27"/>
      <c r="FD150" s="27"/>
      <c r="FE150" s="27"/>
      <c r="FF150" s="27"/>
      <c r="FG150" s="27"/>
      <c r="FH150" s="27"/>
      <c r="FI150" s="27"/>
      <c r="FJ150" s="27"/>
    </row>
    <row r="151" spans="1:166" x14ac:dyDescent="0.25">
      <c r="A151" s="27"/>
      <c r="B151" s="27" t="s">
        <v>2599</v>
      </c>
      <c r="C151" s="27" t="str">
        <f t="shared" si="2"/>
        <v>IZ007007001000000000000000000000000000</v>
      </c>
      <c r="D151" s="23" t="s">
        <v>4088</v>
      </c>
      <c r="E151" s="23" t="s">
        <v>718</v>
      </c>
      <c r="F151" s="23" t="s">
        <v>718</v>
      </c>
      <c r="G151" s="23" t="s">
        <v>702</v>
      </c>
      <c r="H151" s="23" t="s">
        <v>697</v>
      </c>
      <c r="I151" s="23" t="s">
        <v>697</v>
      </c>
      <c r="J151" s="23" t="s">
        <v>697</v>
      </c>
      <c r="K151" s="23" t="s">
        <v>697</v>
      </c>
      <c r="L151" s="23" t="s">
        <v>697</v>
      </c>
      <c r="M151" s="23" t="s">
        <v>697</v>
      </c>
      <c r="N151" s="23" t="s">
        <v>697</v>
      </c>
      <c r="O151" s="23" t="s">
        <v>697</v>
      </c>
      <c r="P151" s="23" t="s">
        <v>697</v>
      </c>
      <c r="Q151" s="27">
        <v>0</v>
      </c>
      <c r="R151" s="27" t="s">
        <v>704</v>
      </c>
      <c r="S151" s="27" t="s">
        <v>698</v>
      </c>
      <c r="T151" s="27" t="s">
        <v>694</v>
      </c>
      <c r="U151" s="27" t="s">
        <v>922</v>
      </c>
      <c r="V151" s="27" t="s">
        <v>4210</v>
      </c>
      <c r="W151" s="27" t="s">
        <v>905</v>
      </c>
      <c r="X151" s="27"/>
      <c r="Y151" s="27"/>
      <c r="Z151" s="27" t="s">
        <v>749</v>
      </c>
      <c r="AA151" s="27"/>
      <c r="AB151" s="27"/>
      <c r="AC151" s="27"/>
      <c r="AD151" s="27"/>
      <c r="AE151" s="27"/>
      <c r="AF151" s="27"/>
      <c r="AG151" s="27"/>
      <c r="AH151" s="27"/>
      <c r="AI151" s="27" t="s">
        <v>4285</v>
      </c>
      <c r="AJ151" s="27" t="s">
        <v>698</v>
      </c>
      <c r="AK151" s="27" t="s">
        <v>698</v>
      </c>
      <c r="AL151" s="27" t="s">
        <v>698</v>
      </c>
      <c r="AM151" s="27" t="s">
        <v>698</v>
      </c>
      <c r="AN151" s="27" t="s">
        <v>698</v>
      </c>
      <c r="AO151" s="27" t="s">
        <v>698</v>
      </c>
      <c r="AP151" s="27" t="s">
        <v>698</v>
      </c>
      <c r="AQ151" s="27" t="s">
        <v>698</v>
      </c>
      <c r="AR151" s="27" t="s">
        <v>698</v>
      </c>
      <c r="AS151" s="27" t="s">
        <v>698</v>
      </c>
      <c r="AT151" s="27" t="s">
        <v>698</v>
      </c>
      <c r="AU151" s="27" t="s">
        <v>698</v>
      </c>
      <c r="AV151" s="27" t="s">
        <v>698</v>
      </c>
      <c r="AW151" s="27" t="s">
        <v>698</v>
      </c>
      <c r="AX151" s="27" t="s">
        <v>698</v>
      </c>
      <c r="AY151" s="27" t="s">
        <v>698</v>
      </c>
      <c r="AZ151" s="27" t="s">
        <v>698</v>
      </c>
      <c r="BA151" s="27" t="s">
        <v>698</v>
      </c>
      <c r="BB151" s="27" t="s">
        <v>698</v>
      </c>
      <c r="BC151" s="27" t="s">
        <v>698</v>
      </c>
      <c r="BD151" s="27" t="s">
        <v>698</v>
      </c>
      <c r="BE151" s="27" t="s">
        <v>698</v>
      </c>
      <c r="BF151" s="27" t="s">
        <v>698</v>
      </c>
      <c r="BG151" s="27" t="s">
        <v>698</v>
      </c>
      <c r="BH151" s="27" t="s">
        <v>698</v>
      </c>
      <c r="BI151" s="27" t="s">
        <v>698</v>
      </c>
      <c r="BJ151" s="27" t="s">
        <v>698</v>
      </c>
      <c r="BK151" s="27" t="s">
        <v>698</v>
      </c>
      <c r="BL151" s="27" t="s">
        <v>698</v>
      </c>
      <c r="BM151" s="27" t="s">
        <v>698</v>
      </c>
      <c r="BN151" s="27" t="s">
        <v>698</v>
      </c>
      <c r="BO151" s="27" t="s">
        <v>698</v>
      </c>
      <c r="BP151" s="27" t="s">
        <v>698</v>
      </c>
      <c r="BQ151" s="27" t="s">
        <v>698</v>
      </c>
      <c r="BR151" s="27" t="s">
        <v>698</v>
      </c>
      <c r="BS151" s="27" t="s">
        <v>698</v>
      </c>
      <c r="BT151" s="27" t="s">
        <v>698</v>
      </c>
      <c r="BU151" s="27" t="s">
        <v>698</v>
      </c>
      <c r="BV151" s="27" t="s">
        <v>704</v>
      </c>
      <c r="BW151" s="27" t="s">
        <v>698</v>
      </c>
      <c r="BX151" s="27" t="s">
        <v>698</v>
      </c>
      <c r="BY151" s="27" t="s">
        <v>698</v>
      </c>
      <c r="BZ151" s="27" t="s">
        <v>698</v>
      </c>
      <c r="CA151" s="27" t="s">
        <v>698</v>
      </c>
      <c r="CB151" s="27" t="s">
        <v>698</v>
      </c>
      <c r="CC151" s="27" t="s">
        <v>698</v>
      </c>
      <c r="CD151" s="27" t="s">
        <v>698</v>
      </c>
      <c r="CE151" s="27" t="s">
        <v>698</v>
      </c>
      <c r="CF151" s="27" t="s">
        <v>698</v>
      </c>
      <c r="CG151" s="27" t="s">
        <v>698</v>
      </c>
      <c r="CH151" s="27" t="s">
        <v>698</v>
      </c>
      <c r="CI151" s="27" t="s">
        <v>698</v>
      </c>
      <c r="CJ151" s="27" t="s">
        <v>698</v>
      </c>
      <c r="CK151" s="27" t="s">
        <v>698</v>
      </c>
      <c r="CL151" s="27" t="s">
        <v>698</v>
      </c>
      <c r="CM151" s="27" t="s">
        <v>698</v>
      </c>
      <c r="CN151" s="27" t="s">
        <v>698</v>
      </c>
      <c r="CO151" s="27" t="s">
        <v>698</v>
      </c>
      <c r="CP151" s="27" t="s">
        <v>698</v>
      </c>
      <c r="CQ151" s="27" t="s">
        <v>698</v>
      </c>
      <c r="CR151" s="27" t="s">
        <v>698</v>
      </c>
      <c r="CS151" s="27" t="s">
        <v>698</v>
      </c>
      <c r="CT151" s="27" t="s">
        <v>698</v>
      </c>
      <c r="CU151" s="27" t="s">
        <v>698</v>
      </c>
      <c r="CV151" s="27" t="s">
        <v>698</v>
      </c>
      <c r="CW151" s="27" t="s">
        <v>698</v>
      </c>
      <c r="CX151" s="27" t="s">
        <v>698</v>
      </c>
      <c r="CY151" s="27" t="s">
        <v>698</v>
      </c>
      <c r="CZ151" s="27" t="s">
        <v>698</v>
      </c>
      <c r="DA151" s="27" t="s">
        <v>698</v>
      </c>
      <c r="DB151" s="27" t="s">
        <v>698</v>
      </c>
      <c r="DC151" s="27" t="s">
        <v>698</v>
      </c>
      <c r="DD151" s="27" t="s">
        <v>698</v>
      </c>
      <c r="DE151" s="27" t="s">
        <v>698</v>
      </c>
      <c r="DF151" s="27" t="s">
        <v>698</v>
      </c>
      <c r="DG151" s="27" t="s">
        <v>698</v>
      </c>
      <c r="DH151" s="27" t="s">
        <v>698</v>
      </c>
      <c r="DI151" s="27" t="s">
        <v>698</v>
      </c>
      <c r="DJ151" s="27" t="s">
        <v>698</v>
      </c>
      <c r="DK151" s="27" t="s">
        <v>698</v>
      </c>
      <c r="DL151" s="27" t="s">
        <v>698</v>
      </c>
      <c r="DM151" s="27" t="s">
        <v>698</v>
      </c>
      <c r="DN151" s="27" t="s">
        <v>698</v>
      </c>
      <c r="DO151" s="27" t="s">
        <v>698</v>
      </c>
      <c r="DP151" s="27" t="s">
        <v>698</v>
      </c>
      <c r="DQ151" s="27" t="s">
        <v>698</v>
      </c>
      <c r="DR151" s="27" t="s">
        <v>698</v>
      </c>
      <c r="DS151" s="27" t="s">
        <v>698</v>
      </c>
      <c r="DT151" s="27" t="s">
        <v>698</v>
      </c>
      <c r="DU151" s="27" t="s">
        <v>698</v>
      </c>
      <c r="DV151" s="27" t="s">
        <v>698</v>
      </c>
      <c r="DW151" s="27" t="s">
        <v>698</v>
      </c>
      <c r="DX151" s="27" t="s">
        <v>698</v>
      </c>
      <c r="DY151" s="27" t="s">
        <v>698</v>
      </c>
      <c r="DZ151" s="27" t="s">
        <v>698</v>
      </c>
      <c r="EA151" s="27" t="s">
        <v>698</v>
      </c>
      <c r="EB151" s="27" t="s">
        <v>698</v>
      </c>
      <c r="EC151" s="27" t="s">
        <v>698</v>
      </c>
      <c r="ED151" s="27" t="s">
        <v>698</v>
      </c>
      <c r="EE151" s="27" t="s">
        <v>698</v>
      </c>
      <c r="EF151" s="27" t="s">
        <v>698</v>
      </c>
      <c r="EG151" s="27" t="s">
        <v>698</v>
      </c>
      <c r="EH151" s="27" t="s">
        <v>698</v>
      </c>
      <c r="EI151" s="27" t="s">
        <v>698</v>
      </c>
      <c r="EJ151" s="27" t="s">
        <v>698</v>
      </c>
      <c r="EK151" s="27" t="s">
        <v>698</v>
      </c>
      <c r="EL151" s="27" t="s">
        <v>698</v>
      </c>
      <c r="EM151" s="27" t="s">
        <v>698</v>
      </c>
      <c r="EN151" s="27" t="s">
        <v>698</v>
      </c>
      <c r="EO151" s="27" t="s">
        <v>698</v>
      </c>
      <c r="EP151" s="27" t="s">
        <v>698</v>
      </c>
      <c r="EQ151" s="27" t="s">
        <v>698</v>
      </c>
      <c r="ER151" s="27" t="s">
        <v>698</v>
      </c>
      <c r="ES151" s="27" t="s">
        <v>698</v>
      </c>
      <c r="ET151" s="27" t="s">
        <v>698</v>
      </c>
      <c r="EU151" s="27" t="s">
        <v>698</v>
      </c>
      <c r="EV151" s="27" t="s">
        <v>698</v>
      </c>
      <c r="EW151" s="27" t="s">
        <v>4096</v>
      </c>
      <c r="EX151" s="27" t="s">
        <v>698</v>
      </c>
      <c r="EY151" s="27" t="s">
        <v>1176</v>
      </c>
      <c r="EZ151" s="27" t="s">
        <v>1177</v>
      </c>
      <c r="FA151" s="27" t="s">
        <v>4247</v>
      </c>
      <c r="FB151" s="27"/>
      <c r="FC151" s="27"/>
      <c r="FD151" s="27"/>
      <c r="FE151" s="27"/>
      <c r="FF151" s="27"/>
      <c r="FG151" s="27"/>
      <c r="FH151" s="27"/>
      <c r="FI151" s="27"/>
      <c r="FJ151" s="27"/>
    </row>
    <row r="152" spans="1:166" x14ac:dyDescent="0.25">
      <c r="A152" s="27"/>
      <c r="B152" s="27" t="s">
        <v>2599</v>
      </c>
      <c r="C152" s="27" t="str">
        <f t="shared" si="2"/>
        <v>IZ007007002000000000000000000000000000</v>
      </c>
      <c r="D152" s="23" t="s">
        <v>4088</v>
      </c>
      <c r="E152" s="23" t="s">
        <v>718</v>
      </c>
      <c r="F152" s="23" t="s">
        <v>718</v>
      </c>
      <c r="G152" s="23" t="s">
        <v>707</v>
      </c>
      <c r="H152" s="23" t="s">
        <v>697</v>
      </c>
      <c r="I152" s="23" t="s">
        <v>697</v>
      </c>
      <c r="J152" s="23" t="s">
        <v>697</v>
      </c>
      <c r="K152" s="23" t="s">
        <v>697</v>
      </c>
      <c r="L152" s="23" t="s">
        <v>697</v>
      </c>
      <c r="M152" s="23" t="s">
        <v>697</v>
      </c>
      <c r="N152" s="23" t="s">
        <v>697</v>
      </c>
      <c r="O152" s="23" t="s">
        <v>697</v>
      </c>
      <c r="P152" s="23" t="s">
        <v>697</v>
      </c>
      <c r="Q152" s="27">
        <v>0</v>
      </c>
      <c r="R152" s="27" t="s">
        <v>704</v>
      </c>
      <c r="S152" s="27" t="s">
        <v>698</v>
      </c>
      <c r="T152" s="27" t="s">
        <v>694</v>
      </c>
      <c r="U152" s="27" t="s">
        <v>922</v>
      </c>
      <c r="V152" s="27" t="s">
        <v>4252</v>
      </c>
      <c r="W152" s="27" t="s">
        <v>905</v>
      </c>
      <c r="X152" s="27"/>
      <c r="Y152" s="27"/>
      <c r="Z152" s="27" t="s">
        <v>4245</v>
      </c>
      <c r="AA152" s="27"/>
      <c r="AB152" s="27"/>
      <c r="AC152" s="27"/>
      <c r="AD152" s="27"/>
      <c r="AE152" s="27"/>
      <c r="AF152" s="27"/>
      <c r="AG152" s="27"/>
      <c r="AH152" s="27"/>
      <c r="AI152" s="27" t="s">
        <v>4286</v>
      </c>
      <c r="AJ152" s="27" t="s">
        <v>698</v>
      </c>
      <c r="AK152" s="27" t="s">
        <v>698</v>
      </c>
      <c r="AL152" s="27" t="s">
        <v>698</v>
      </c>
      <c r="AM152" s="27" t="s">
        <v>698</v>
      </c>
      <c r="AN152" s="27" t="s">
        <v>698</v>
      </c>
      <c r="AO152" s="27" t="s">
        <v>698</v>
      </c>
      <c r="AP152" s="27" t="s">
        <v>698</v>
      </c>
      <c r="AQ152" s="27" t="s">
        <v>698</v>
      </c>
      <c r="AR152" s="27" t="s">
        <v>698</v>
      </c>
      <c r="AS152" s="27" t="s">
        <v>698</v>
      </c>
      <c r="AT152" s="27" t="s">
        <v>698</v>
      </c>
      <c r="AU152" s="27" t="s">
        <v>698</v>
      </c>
      <c r="AV152" s="27" t="s">
        <v>698</v>
      </c>
      <c r="AW152" s="27" t="s">
        <v>698</v>
      </c>
      <c r="AX152" s="27" t="s">
        <v>698</v>
      </c>
      <c r="AY152" s="27" t="s">
        <v>698</v>
      </c>
      <c r="AZ152" s="27" t="s">
        <v>698</v>
      </c>
      <c r="BA152" s="27" t="s">
        <v>698</v>
      </c>
      <c r="BB152" s="27" t="s">
        <v>698</v>
      </c>
      <c r="BC152" s="27" t="s">
        <v>698</v>
      </c>
      <c r="BD152" s="27" t="s">
        <v>698</v>
      </c>
      <c r="BE152" s="27" t="s">
        <v>698</v>
      </c>
      <c r="BF152" s="27" t="s">
        <v>698</v>
      </c>
      <c r="BG152" s="27" t="s">
        <v>698</v>
      </c>
      <c r="BH152" s="27" t="s">
        <v>698</v>
      </c>
      <c r="BI152" s="27" t="s">
        <v>698</v>
      </c>
      <c r="BJ152" s="27" t="s">
        <v>698</v>
      </c>
      <c r="BK152" s="27" t="s">
        <v>698</v>
      </c>
      <c r="BL152" s="27" t="s">
        <v>698</v>
      </c>
      <c r="BM152" s="27" t="s">
        <v>698</v>
      </c>
      <c r="BN152" s="27" t="s">
        <v>698</v>
      </c>
      <c r="BO152" s="27" t="s">
        <v>698</v>
      </c>
      <c r="BP152" s="27" t="s">
        <v>698</v>
      </c>
      <c r="BQ152" s="27" t="s">
        <v>698</v>
      </c>
      <c r="BR152" s="27" t="s">
        <v>698</v>
      </c>
      <c r="BS152" s="27" t="s">
        <v>698</v>
      </c>
      <c r="BT152" s="27" t="s">
        <v>698</v>
      </c>
      <c r="BU152" s="27" t="s">
        <v>698</v>
      </c>
      <c r="BV152" s="27" t="s">
        <v>704</v>
      </c>
      <c r="BW152" s="27" t="s">
        <v>698</v>
      </c>
      <c r="BX152" s="27" t="s">
        <v>698</v>
      </c>
      <c r="BY152" s="27" t="s">
        <v>698</v>
      </c>
      <c r="BZ152" s="27" t="s">
        <v>698</v>
      </c>
      <c r="CA152" s="27" t="s">
        <v>698</v>
      </c>
      <c r="CB152" s="27" t="s">
        <v>698</v>
      </c>
      <c r="CC152" s="27" t="s">
        <v>698</v>
      </c>
      <c r="CD152" s="27" t="s">
        <v>698</v>
      </c>
      <c r="CE152" s="27" t="s">
        <v>698</v>
      </c>
      <c r="CF152" s="27" t="s">
        <v>698</v>
      </c>
      <c r="CG152" s="27" t="s">
        <v>698</v>
      </c>
      <c r="CH152" s="27" t="s">
        <v>698</v>
      </c>
      <c r="CI152" s="27" t="s">
        <v>698</v>
      </c>
      <c r="CJ152" s="27" t="s">
        <v>698</v>
      </c>
      <c r="CK152" s="27" t="s">
        <v>698</v>
      </c>
      <c r="CL152" s="27" t="s">
        <v>698</v>
      </c>
      <c r="CM152" s="27" t="s">
        <v>698</v>
      </c>
      <c r="CN152" s="27" t="s">
        <v>698</v>
      </c>
      <c r="CO152" s="27" t="s">
        <v>698</v>
      </c>
      <c r="CP152" s="27" t="s">
        <v>698</v>
      </c>
      <c r="CQ152" s="27" t="s">
        <v>698</v>
      </c>
      <c r="CR152" s="27" t="s">
        <v>698</v>
      </c>
      <c r="CS152" s="27" t="s">
        <v>698</v>
      </c>
      <c r="CT152" s="27" t="s">
        <v>698</v>
      </c>
      <c r="CU152" s="27" t="s">
        <v>698</v>
      </c>
      <c r="CV152" s="27" t="s">
        <v>698</v>
      </c>
      <c r="CW152" s="27" t="s">
        <v>698</v>
      </c>
      <c r="CX152" s="27" t="s">
        <v>698</v>
      </c>
      <c r="CY152" s="27" t="s">
        <v>698</v>
      </c>
      <c r="CZ152" s="27" t="s">
        <v>698</v>
      </c>
      <c r="DA152" s="27" t="s">
        <v>698</v>
      </c>
      <c r="DB152" s="27" t="s">
        <v>698</v>
      </c>
      <c r="DC152" s="27" t="s">
        <v>698</v>
      </c>
      <c r="DD152" s="27" t="s">
        <v>698</v>
      </c>
      <c r="DE152" s="27" t="s">
        <v>698</v>
      </c>
      <c r="DF152" s="27" t="s">
        <v>698</v>
      </c>
      <c r="DG152" s="27" t="s">
        <v>698</v>
      </c>
      <c r="DH152" s="27" t="s">
        <v>698</v>
      </c>
      <c r="DI152" s="27" t="s">
        <v>698</v>
      </c>
      <c r="DJ152" s="27" t="s">
        <v>698</v>
      </c>
      <c r="DK152" s="27" t="s">
        <v>698</v>
      </c>
      <c r="DL152" s="27" t="s">
        <v>698</v>
      </c>
      <c r="DM152" s="27" t="s">
        <v>698</v>
      </c>
      <c r="DN152" s="27" t="s">
        <v>698</v>
      </c>
      <c r="DO152" s="27" t="s">
        <v>698</v>
      </c>
      <c r="DP152" s="27" t="s">
        <v>698</v>
      </c>
      <c r="DQ152" s="27" t="s">
        <v>698</v>
      </c>
      <c r="DR152" s="27" t="s">
        <v>698</v>
      </c>
      <c r="DS152" s="27" t="s">
        <v>698</v>
      </c>
      <c r="DT152" s="27" t="s">
        <v>698</v>
      </c>
      <c r="DU152" s="27" t="s">
        <v>698</v>
      </c>
      <c r="DV152" s="27" t="s">
        <v>698</v>
      </c>
      <c r="DW152" s="27" t="s">
        <v>698</v>
      </c>
      <c r="DX152" s="27" t="s">
        <v>698</v>
      </c>
      <c r="DY152" s="27" t="s">
        <v>698</v>
      </c>
      <c r="DZ152" s="27" t="s">
        <v>698</v>
      </c>
      <c r="EA152" s="27" t="s">
        <v>698</v>
      </c>
      <c r="EB152" s="27" t="s">
        <v>698</v>
      </c>
      <c r="EC152" s="27" t="s">
        <v>698</v>
      </c>
      <c r="ED152" s="27" t="s">
        <v>698</v>
      </c>
      <c r="EE152" s="27" t="s">
        <v>698</v>
      </c>
      <c r="EF152" s="27" t="s">
        <v>698</v>
      </c>
      <c r="EG152" s="27" t="s">
        <v>698</v>
      </c>
      <c r="EH152" s="27" t="s">
        <v>698</v>
      </c>
      <c r="EI152" s="27" t="s">
        <v>698</v>
      </c>
      <c r="EJ152" s="27" t="s">
        <v>698</v>
      </c>
      <c r="EK152" s="27" t="s">
        <v>698</v>
      </c>
      <c r="EL152" s="27" t="s">
        <v>698</v>
      </c>
      <c r="EM152" s="27" t="s">
        <v>698</v>
      </c>
      <c r="EN152" s="27" t="s">
        <v>698</v>
      </c>
      <c r="EO152" s="27" t="s">
        <v>698</v>
      </c>
      <c r="EP152" s="27" t="s">
        <v>698</v>
      </c>
      <c r="EQ152" s="27" t="s">
        <v>698</v>
      </c>
      <c r="ER152" s="27" t="s">
        <v>698</v>
      </c>
      <c r="ES152" s="27" t="s">
        <v>698</v>
      </c>
      <c r="ET152" s="27" t="s">
        <v>698</v>
      </c>
      <c r="EU152" s="27" t="s">
        <v>698</v>
      </c>
      <c r="EV152" s="27" t="s">
        <v>698</v>
      </c>
      <c r="EW152" s="27" t="s">
        <v>4096</v>
      </c>
      <c r="EX152" s="27" t="s">
        <v>698</v>
      </c>
      <c r="EY152" s="27" t="s">
        <v>1176</v>
      </c>
      <c r="EZ152" s="27" t="s">
        <v>1177</v>
      </c>
      <c r="FA152" s="27" t="s">
        <v>4247</v>
      </c>
      <c r="FB152" s="27"/>
      <c r="FC152" s="27"/>
      <c r="FD152" s="27"/>
      <c r="FE152" s="27"/>
      <c r="FF152" s="27"/>
      <c r="FG152" s="27"/>
      <c r="FH152" s="27"/>
      <c r="FI152" s="27"/>
      <c r="FJ152" s="27"/>
    </row>
    <row r="153" spans="1:166" x14ac:dyDescent="0.25">
      <c r="A153" s="27"/>
      <c r="B153" s="27" t="s">
        <v>2599</v>
      </c>
      <c r="C153" s="27" t="str">
        <f t="shared" si="2"/>
        <v>IZ007007003000000000000000000000000000</v>
      </c>
      <c r="D153" s="23" t="s">
        <v>4088</v>
      </c>
      <c r="E153" s="23" t="s">
        <v>718</v>
      </c>
      <c r="F153" s="23" t="s">
        <v>718</v>
      </c>
      <c r="G153" s="23" t="s">
        <v>710</v>
      </c>
      <c r="H153" s="23" t="s">
        <v>697</v>
      </c>
      <c r="I153" s="23" t="s">
        <v>697</v>
      </c>
      <c r="J153" s="23" t="s">
        <v>697</v>
      </c>
      <c r="K153" s="23" t="s">
        <v>697</v>
      </c>
      <c r="L153" s="23" t="s">
        <v>697</v>
      </c>
      <c r="M153" s="23" t="s">
        <v>697</v>
      </c>
      <c r="N153" s="23" t="s">
        <v>697</v>
      </c>
      <c r="O153" s="23" t="s">
        <v>697</v>
      </c>
      <c r="P153" s="23" t="s">
        <v>697</v>
      </c>
      <c r="Q153" s="27">
        <v>0</v>
      </c>
      <c r="R153" s="27" t="s">
        <v>704</v>
      </c>
      <c r="S153" s="27" t="s">
        <v>698</v>
      </c>
      <c r="T153" s="27" t="s">
        <v>694</v>
      </c>
      <c r="U153" s="27" t="s">
        <v>922</v>
      </c>
      <c r="V153" s="27" t="s">
        <v>4210</v>
      </c>
      <c r="W153" s="27" t="s">
        <v>905</v>
      </c>
      <c r="X153" s="27"/>
      <c r="Y153" s="27"/>
      <c r="Z153" s="27" t="s">
        <v>894</v>
      </c>
      <c r="AA153" s="27"/>
      <c r="AB153" s="27"/>
      <c r="AC153" s="27"/>
      <c r="AD153" s="27"/>
      <c r="AE153" s="27"/>
      <c r="AF153" s="27"/>
      <c r="AG153" s="27"/>
      <c r="AH153" s="27"/>
      <c r="AI153" s="27" t="s">
        <v>4287</v>
      </c>
      <c r="AJ153" s="27" t="s">
        <v>698</v>
      </c>
      <c r="AK153" s="27" t="s">
        <v>698</v>
      </c>
      <c r="AL153" s="27" t="s">
        <v>698</v>
      </c>
      <c r="AM153" s="27" t="s">
        <v>698</v>
      </c>
      <c r="AN153" s="27" t="s">
        <v>698</v>
      </c>
      <c r="AO153" s="27" t="s">
        <v>698</v>
      </c>
      <c r="AP153" s="27" t="s">
        <v>698</v>
      </c>
      <c r="AQ153" s="27" t="s">
        <v>698</v>
      </c>
      <c r="AR153" s="27" t="s">
        <v>698</v>
      </c>
      <c r="AS153" s="27" t="s">
        <v>698</v>
      </c>
      <c r="AT153" s="27" t="s">
        <v>698</v>
      </c>
      <c r="AU153" s="27" t="s">
        <v>698</v>
      </c>
      <c r="AV153" s="27" t="s">
        <v>698</v>
      </c>
      <c r="AW153" s="27" t="s">
        <v>698</v>
      </c>
      <c r="AX153" s="27" t="s">
        <v>698</v>
      </c>
      <c r="AY153" s="27" t="s">
        <v>698</v>
      </c>
      <c r="AZ153" s="27" t="s">
        <v>698</v>
      </c>
      <c r="BA153" s="27" t="s">
        <v>698</v>
      </c>
      <c r="BB153" s="27" t="s">
        <v>698</v>
      </c>
      <c r="BC153" s="27" t="s">
        <v>698</v>
      </c>
      <c r="BD153" s="27" t="s">
        <v>698</v>
      </c>
      <c r="BE153" s="27" t="s">
        <v>698</v>
      </c>
      <c r="BF153" s="27" t="s">
        <v>698</v>
      </c>
      <c r="BG153" s="27" t="s">
        <v>698</v>
      </c>
      <c r="BH153" s="27" t="s">
        <v>698</v>
      </c>
      <c r="BI153" s="27" t="s">
        <v>698</v>
      </c>
      <c r="BJ153" s="27" t="s">
        <v>698</v>
      </c>
      <c r="BK153" s="27" t="s">
        <v>698</v>
      </c>
      <c r="BL153" s="27" t="s">
        <v>698</v>
      </c>
      <c r="BM153" s="27" t="s">
        <v>698</v>
      </c>
      <c r="BN153" s="27" t="s">
        <v>698</v>
      </c>
      <c r="BO153" s="27" t="s">
        <v>698</v>
      </c>
      <c r="BP153" s="27" t="s">
        <v>698</v>
      </c>
      <c r="BQ153" s="27" t="s">
        <v>698</v>
      </c>
      <c r="BR153" s="27" t="s">
        <v>698</v>
      </c>
      <c r="BS153" s="27" t="s">
        <v>698</v>
      </c>
      <c r="BT153" s="27" t="s">
        <v>698</v>
      </c>
      <c r="BU153" s="27" t="s">
        <v>698</v>
      </c>
      <c r="BV153" s="27" t="s">
        <v>704</v>
      </c>
      <c r="BW153" s="27" t="s">
        <v>698</v>
      </c>
      <c r="BX153" s="27" t="s">
        <v>698</v>
      </c>
      <c r="BY153" s="27" t="s">
        <v>698</v>
      </c>
      <c r="BZ153" s="27" t="s">
        <v>698</v>
      </c>
      <c r="CA153" s="27" t="s">
        <v>698</v>
      </c>
      <c r="CB153" s="27" t="s">
        <v>698</v>
      </c>
      <c r="CC153" s="27" t="s">
        <v>698</v>
      </c>
      <c r="CD153" s="27" t="s">
        <v>698</v>
      </c>
      <c r="CE153" s="27" t="s">
        <v>698</v>
      </c>
      <c r="CF153" s="27" t="s">
        <v>698</v>
      </c>
      <c r="CG153" s="27" t="s">
        <v>698</v>
      </c>
      <c r="CH153" s="27" t="s">
        <v>698</v>
      </c>
      <c r="CI153" s="27" t="s">
        <v>698</v>
      </c>
      <c r="CJ153" s="27" t="s">
        <v>698</v>
      </c>
      <c r="CK153" s="27" t="s">
        <v>698</v>
      </c>
      <c r="CL153" s="27" t="s">
        <v>698</v>
      </c>
      <c r="CM153" s="27" t="s">
        <v>698</v>
      </c>
      <c r="CN153" s="27" t="s">
        <v>698</v>
      </c>
      <c r="CO153" s="27" t="s">
        <v>698</v>
      </c>
      <c r="CP153" s="27" t="s">
        <v>698</v>
      </c>
      <c r="CQ153" s="27" t="s">
        <v>698</v>
      </c>
      <c r="CR153" s="27" t="s">
        <v>698</v>
      </c>
      <c r="CS153" s="27" t="s">
        <v>698</v>
      </c>
      <c r="CT153" s="27" t="s">
        <v>698</v>
      </c>
      <c r="CU153" s="27" t="s">
        <v>698</v>
      </c>
      <c r="CV153" s="27" t="s">
        <v>698</v>
      </c>
      <c r="CW153" s="27" t="s">
        <v>698</v>
      </c>
      <c r="CX153" s="27" t="s">
        <v>698</v>
      </c>
      <c r="CY153" s="27" t="s">
        <v>698</v>
      </c>
      <c r="CZ153" s="27" t="s">
        <v>698</v>
      </c>
      <c r="DA153" s="27" t="s">
        <v>698</v>
      </c>
      <c r="DB153" s="27" t="s">
        <v>698</v>
      </c>
      <c r="DC153" s="27" t="s">
        <v>698</v>
      </c>
      <c r="DD153" s="27" t="s">
        <v>698</v>
      </c>
      <c r="DE153" s="27" t="s">
        <v>698</v>
      </c>
      <c r="DF153" s="27" t="s">
        <v>698</v>
      </c>
      <c r="DG153" s="27" t="s">
        <v>698</v>
      </c>
      <c r="DH153" s="27" t="s">
        <v>698</v>
      </c>
      <c r="DI153" s="27" t="s">
        <v>698</v>
      </c>
      <c r="DJ153" s="27" t="s">
        <v>698</v>
      </c>
      <c r="DK153" s="27" t="s">
        <v>698</v>
      </c>
      <c r="DL153" s="27" t="s">
        <v>698</v>
      </c>
      <c r="DM153" s="27" t="s">
        <v>698</v>
      </c>
      <c r="DN153" s="27" t="s">
        <v>698</v>
      </c>
      <c r="DO153" s="27" t="s">
        <v>698</v>
      </c>
      <c r="DP153" s="27" t="s">
        <v>698</v>
      </c>
      <c r="DQ153" s="27" t="s">
        <v>698</v>
      </c>
      <c r="DR153" s="27" t="s">
        <v>698</v>
      </c>
      <c r="DS153" s="27" t="s">
        <v>698</v>
      </c>
      <c r="DT153" s="27" t="s">
        <v>698</v>
      </c>
      <c r="DU153" s="27" t="s">
        <v>698</v>
      </c>
      <c r="DV153" s="27" t="s">
        <v>698</v>
      </c>
      <c r="DW153" s="27" t="s">
        <v>698</v>
      </c>
      <c r="DX153" s="27" t="s">
        <v>698</v>
      </c>
      <c r="DY153" s="27" t="s">
        <v>698</v>
      </c>
      <c r="DZ153" s="27" t="s">
        <v>698</v>
      </c>
      <c r="EA153" s="27" t="s">
        <v>698</v>
      </c>
      <c r="EB153" s="27" t="s">
        <v>698</v>
      </c>
      <c r="EC153" s="27" t="s">
        <v>698</v>
      </c>
      <c r="ED153" s="27" t="s">
        <v>698</v>
      </c>
      <c r="EE153" s="27" t="s">
        <v>698</v>
      </c>
      <c r="EF153" s="27" t="s">
        <v>698</v>
      </c>
      <c r="EG153" s="27" t="s">
        <v>698</v>
      </c>
      <c r="EH153" s="27" t="s">
        <v>698</v>
      </c>
      <c r="EI153" s="27" t="s">
        <v>698</v>
      </c>
      <c r="EJ153" s="27" t="s">
        <v>698</v>
      </c>
      <c r="EK153" s="27" t="s">
        <v>698</v>
      </c>
      <c r="EL153" s="27" t="s">
        <v>698</v>
      </c>
      <c r="EM153" s="27" t="s">
        <v>698</v>
      </c>
      <c r="EN153" s="27" t="s">
        <v>698</v>
      </c>
      <c r="EO153" s="27" t="s">
        <v>698</v>
      </c>
      <c r="EP153" s="27" t="s">
        <v>698</v>
      </c>
      <c r="EQ153" s="27" t="s">
        <v>698</v>
      </c>
      <c r="ER153" s="27" t="s">
        <v>698</v>
      </c>
      <c r="ES153" s="27" t="s">
        <v>698</v>
      </c>
      <c r="ET153" s="27" t="s">
        <v>698</v>
      </c>
      <c r="EU153" s="27" t="s">
        <v>698</v>
      </c>
      <c r="EV153" s="27" t="s">
        <v>698</v>
      </c>
      <c r="EW153" s="27" t="s">
        <v>4096</v>
      </c>
      <c r="EX153" s="27" t="s">
        <v>698</v>
      </c>
      <c r="EY153" s="27" t="s">
        <v>1176</v>
      </c>
      <c r="EZ153" s="27" t="s">
        <v>1177</v>
      </c>
      <c r="FA153" s="27" t="s">
        <v>4247</v>
      </c>
      <c r="FB153" s="27"/>
      <c r="FC153" s="27"/>
      <c r="FD153" s="27"/>
      <c r="FE153" s="27"/>
      <c r="FF153" s="27"/>
      <c r="FG153" s="27"/>
      <c r="FH153" s="27"/>
      <c r="FI153" s="27"/>
      <c r="FJ153" s="27"/>
    </row>
    <row r="154" spans="1:166" x14ac:dyDescent="0.25">
      <c r="A154" s="27"/>
      <c r="B154" s="27" t="s">
        <v>2599</v>
      </c>
      <c r="C154" s="27" t="str">
        <f t="shared" si="2"/>
        <v>IZ007007004000000000000000000000000000</v>
      </c>
      <c r="D154" s="23" t="s">
        <v>4088</v>
      </c>
      <c r="E154" s="23" t="s">
        <v>718</v>
      </c>
      <c r="F154" s="23" t="s">
        <v>718</v>
      </c>
      <c r="G154" s="23" t="s">
        <v>711</v>
      </c>
      <c r="H154" s="23" t="s">
        <v>697</v>
      </c>
      <c r="I154" s="23" t="s">
        <v>697</v>
      </c>
      <c r="J154" s="23" t="s">
        <v>697</v>
      </c>
      <c r="K154" s="23" t="s">
        <v>697</v>
      </c>
      <c r="L154" s="23" t="s">
        <v>697</v>
      </c>
      <c r="M154" s="23" t="s">
        <v>697</v>
      </c>
      <c r="N154" s="23" t="s">
        <v>697</v>
      </c>
      <c r="O154" s="23" t="s">
        <v>697</v>
      </c>
      <c r="P154" s="23" t="s">
        <v>697</v>
      </c>
      <c r="Q154" s="27">
        <v>0</v>
      </c>
      <c r="R154" s="27" t="s">
        <v>704</v>
      </c>
      <c r="S154" s="27" t="s">
        <v>698</v>
      </c>
      <c r="T154" s="27" t="s">
        <v>694</v>
      </c>
      <c r="U154" s="27" t="s">
        <v>922</v>
      </c>
      <c r="V154" s="27" t="s">
        <v>4210</v>
      </c>
      <c r="W154" s="27" t="s">
        <v>905</v>
      </c>
      <c r="X154" s="27"/>
      <c r="Y154" s="27"/>
      <c r="Z154" s="27" t="s">
        <v>899</v>
      </c>
      <c r="AA154" s="27"/>
      <c r="AB154" s="27"/>
      <c r="AC154" s="27"/>
      <c r="AD154" s="27"/>
      <c r="AE154" s="27"/>
      <c r="AF154" s="27"/>
      <c r="AG154" s="27"/>
      <c r="AH154" s="27"/>
      <c r="AI154" s="27" t="s">
        <v>4288</v>
      </c>
      <c r="AJ154" s="27" t="s">
        <v>698</v>
      </c>
      <c r="AK154" s="27" t="s">
        <v>698</v>
      </c>
      <c r="AL154" s="27" t="s">
        <v>698</v>
      </c>
      <c r="AM154" s="27" t="s">
        <v>698</v>
      </c>
      <c r="AN154" s="27" t="s">
        <v>698</v>
      </c>
      <c r="AO154" s="27" t="s">
        <v>698</v>
      </c>
      <c r="AP154" s="27" t="s">
        <v>698</v>
      </c>
      <c r="AQ154" s="27" t="s">
        <v>698</v>
      </c>
      <c r="AR154" s="27" t="s">
        <v>698</v>
      </c>
      <c r="AS154" s="27" t="s">
        <v>698</v>
      </c>
      <c r="AT154" s="27" t="s">
        <v>698</v>
      </c>
      <c r="AU154" s="27" t="s">
        <v>698</v>
      </c>
      <c r="AV154" s="27" t="s">
        <v>698</v>
      </c>
      <c r="AW154" s="27" t="s">
        <v>698</v>
      </c>
      <c r="AX154" s="27" t="s">
        <v>698</v>
      </c>
      <c r="AY154" s="27" t="s">
        <v>698</v>
      </c>
      <c r="AZ154" s="27" t="s">
        <v>698</v>
      </c>
      <c r="BA154" s="27" t="s">
        <v>698</v>
      </c>
      <c r="BB154" s="27" t="s">
        <v>698</v>
      </c>
      <c r="BC154" s="27" t="s">
        <v>698</v>
      </c>
      <c r="BD154" s="27" t="s">
        <v>698</v>
      </c>
      <c r="BE154" s="27" t="s">
        <v>698</v>
      </c>
      <c r="BF154" s="27" t="s">
        <v>698</v>
      </c>
      <c r="BG154" s="27" t="s">
        <v>698</v>
      </c>
      <c r="BH154" s="27" t="s">
        <v>698</v>
      </c>
      <c r="BI154" s="27" t="s">
        <v>698</v>
      </c>
      <c r="BJ154" s="27" t="s">
        <v>698</v>
      </c>
      <c r="BK154" s="27" t="s">
        <v>698</v>
      </c>
      <c r="BL154" s="27" t="s">
        <v>698</v>
      </c>
      <c r="BM154" s="27" t="s">
        <v>698</v>
      </c>
      <c r="BN154" s="27" t="s">
        <v>698</v>
      </c>
      <c r="BO154" s="27" t="s">
        <v>698</v>
      </c>
      <c r="BP154" s="27" t="s">
        <v>698</v>
      </c>
      <c r="BQ154" s="27" t="s">
        <v>698</v>
      </c>
      <c r="BR154" s="27" t="s">
        <v>698</v>
      </c>
      <c r="BS154" s="27" t="s">
        <v>698</v>
      </c>
      <c r="BT154" s="27" t="s">
        <v>698</v>
      </c>
      <c r="BU154" s="27" t="s">
        <v>698</v>
      </c>
      <c r="BV154" s="27" t="s">
        <v>704</v>
      </c>
      <c r="BW154" s="27" t="s">
        <v>698</v>
      </c>
      <c r="BX154" s="27" t="s">
        <v>698</v>
      </c>
      <c r="BY154" s="27" t="s">
        <v>698</v>
      </c>
      <c r="BZ154" s="27" t="s">
        <v>698</v>
      </c>
      <c r="CA154" s="27" t="s">
        <v>698</v>
      </c>
      <c r="CB154" s="27" t="s">
        <v>698</v>
      </c>
      <c r="CC154" s="27" t="s">
        <v>698</v>
      </c>
      <c r="CD154" s="27" t="s">
        <v>698</v>
      </c>
      <c r="CE154" s="27" t="s">
        <v>698</v>
      </c>
      <c r="CF154" s="27" t="s">
        <v>698</v>
      </c>
      <c r="CG154" s="27" t="s">
        <v>698</v>
      </c>
      <c r="CH154" s="27" t="s">
        <v>698</v>
      </c>
      <c r="CI154" s="27" t="s">
        <v>698</v>
      </c>
      <c r="CJ154" s="27" t="s">
        <v>698</v>
      </c>
      <c r="CK154" s="27" t="s">
        <v>698</v>
      </c>
      <c r="CL154" s="27" t="s">
        <v>698</v>
      </c>
      <c r="CM154" s="27" t="s">
        <v>698</v>
      </c>
      <c r="CN154" s="27" t="s">
        <v>698</v>
      </c>
      <c r="CO154" s="27" t="s">
        <v>698</v>
      </c>
      <c r="CP154" s="27" t="s">
        <v>698</v>
      </c>
      <c r="CQ154" s="27" t="s">
        <v>698</v>
      </c>
      <c r="CR154" s="27" t="s">
        <v>698</v>
      </c>
      <c r="CS154" s="27" t="s">
        <v>698</v>
      </c>
      <c r="CT154" s="27" t="s">
        <v>698</v>
      </c>
      <c r="CU154" s="27" t="s">
        <v>698</v>
      </c>
      <c r="CV154" s="27" t="s">
        <v>698</v>
      </c>
      <c r="CW154" s="27" t="s">
        <v>698</v>
      </c>
      <c r="CX154" s="27" t="s">
        <v>698</v>
      </c>
      <c r="CY154" s="27" t="s">
        <v>698</v>
      </c>
      <c r="CZ154" s="27" t="s">
        <v>698</v>
      </c>
      <c r="DA154" s="27" t="s">
        <v>698</v>
      </c>
      <c r="DB154" s="27" t="s">
        <v>698</v>
      </c>
      <c r="DC154" s="27" t="s">
        <v>698</v>
      </c>
      <c r="DD154" s="27" t="s">
        <v>698</v>
      </c>
      <c r="DE154" s="27" t="s">
        <v>698</v>
      </c>
      <c r="DF154" s="27" t="s">
        <v>698</v>
      </c>
      <c r="DG154" s="27" t="s">
        <v>698</v>
      </c>
      <c r="DH154" s="27" t="s">
        <v>698</v>
      </c>
      <c r="DI154" s="27" t="s">
        <v>698</v>
      </c>
      <c r="DJ154" s="27" t="s">
        <v>698</v>
      </c>
      <c r="DK154" s="27" t="s">
        <v>698</v>
      </c>
      <c r="DL154" s="27" t="s">
        <v>698</v>
      </c>
      <c r="DM154" s="27" t="s">
        <v>698</v>
      </c>
      <c r="DN154" s="27" t="s">
        <v>698</v>
      </c>
      <c r="DO154" s="27" t="s">
        <v>698</v>
      </c>
      <c r="DP154" s="27" t="s">
        <v>698</v>
      </c>
      <c r="DQ154" s="27" t="s">
        <v>698</v>
      </c>
      <c r="DR154" s="27" t="s">
        <v>698</v>
      </c>
      <c r="DS154" s="27" t="s">
        <v>698</v>
      </c>
      <c r="DT154" s="27" t="s">
        <v>698</v>
      </c>
      <c r="DU154" s="27" t="s">
        <v>698</v>
      </c>
      <c r="DV154" s="27" t="s">
        <v>698</v>
      </c>
      <c r="DW154" s="27" t="s">
        <v>698</v>
      </c>
      <c r="DX154" s="27" t="s">
        <v>698</v>
      </c>
      <c r="DY154" s="27" t="s">
        <v>698</v>
      </c>
      <c r="DZ154" s="27" t="s">
        <v>698</v>
      </c>
      <c r="EA154" s="27" t="s">
        <v>698</v>
      </c>
      <c r="EB154" s="27" t="s">
        <v>698</v>
      </c>
      <c r="EC154" s="27" t="s">
        <v>698</v>
      </c>
      <c r="ED154" s="27" t="s">
        <v>698</v>
      </c>
      <c r="EE154" s="27" t="s">
        <v>698</v>
      </c>
      <c r="EF154" s="27" t="s">
        <v>698</v>
      </c>
      <c r="EG154" s="27" t="s">
        <v>698</v>
      </c>
      <c r="EH154" s="27" t="s">
        <v>698</v>
      </c>
      <c r="EI154" s="27" t="s">
        <v>698</v>
      </c>
      <c r="EJ154" s="27" t="s">
        <v>698</v>
      </c>
      <c r="EK154" s="27" t="s">
        <v>698</v>
      </c>
      <c r="EL154" s="27" t="s">
        <v>698</v>
      </c>
      <c r="EM154" s="27" t="s">
        <v>698</v>
      </c>
      <c r="EN154" s="27" t="s">
        <v>698</v>
      </c>
      <c r="EO154" s="27" t="s">
        <v>698</v>
      </c>
      <c r="EP154" s="27" t="s">
        <v>698</v>
      </c>
      <c r="EQ154" s="27" t="s">
        <v>698</v>
      </c>
      <c r="ER154" s="27" t="s">
        <v>698</v>
      </c>
      <c r="ES154" s="27" t="s">
        <v>698</v>
      </c>
      <c r="ET154" s="27" t="s">
        <v>698</v>
      </c>
      <c r="EU154" s="27" t="s">
        <v>698</v>
      </c>
      <c r="EV154" s="27" t="s">
        <v>698</v>
      </c>
      <c r="EW154" s="27" t="s">
        <v>4096</v>
      </c>
      <c r="EX154" s="27" t="s">
        <v>698</v>
      </c>
      <c r="EY154" s="27" t="s">
        <v>1176</v>
      </c>
      <c r="EZ154" s="27" t="s">
        <v>1177</v>
      </c>
      <c r="FA154" s="27" t="s">
        <v>4247</v>
      </c>
      <c r="FB154" s="27"/>
      <c r="FC154" s="27"/>
      <c r="FD154" s="27"/>
      <c r="FE154" s="27"/>
      <c r="FF154" s="27"/>
      <c r="FG154" s="27"/>
      <c r="FH154" s="27"/>
      <c r="FI154" s="27"/>
      <c r="FJ154" s="27"/>
    </row>
    <row r="155" spans="1:166" x14ac:dyDescent="0.25">
      <c r="A155" s="27"/>
      <c r="B155" s="27" t="s">
        <v>2599</v>
      </c>
      <c r="C155" s="27" t="str">
        <f t="shared" si="2"/>
        <v>IZ007007005000000000000000000000000000</v>
      </c>
      <c r="D155" s="23" t="s">
        <v>4088</v>
      </c>
      <c r="E155" s="23" t="s">
        <v>718</v>
      </c>
      <c r="F155" s="23" t="s">
        <v>718</v>
      </c>
      <c r="G155" s="23" t="s">
        <v>713</v>
      </c>
      <c r="H155" s="23" t="s">
        <v>697</v>
      </c>
      <c r="I155" s="23" t="s">
        <v>697</v>
      </c>
      <c r="J155" s="23" t="s">
        <v>697</v>
      </c>
      <c r="K155" s="23" t="s">
        <v>697</v>
      </c>
      <c r="L155" s="23" t="s">
        <v>697</v>
      </c>
      <c r="M155" s="23" t="s">
        <v>697</v>
      </c>
      <c r="N155" s="23" t="s">
        <v>697</v>
      </c>
      <c r="O155" s="23" t="s">
        <v>697</v>
      </c>
      <c r="P155" s="23" t="s">
        <v>697</v>
      </c>
      <c r="Q155" s="27">
        <v>0</v>
      </c>
      <c r="R155" s="27" t="s">
        <v>704</v>
      </c>
      <c r="S155" s="27" t="s">
        <v>698</v>
      </c>
      <c r="T155" s="27" t="s">
        <v>694</v>
      </c>
      <c r="U155" s="27" t="s">
        <v>922</v>
      </c>
      <c r="V155" s="27" t="s">
        <v>4210</v>
      </c>
      <c r="W155" s="27" t="s">
        <v>905</v>
      </c>
      <c r="X155" s="27"/>
      <c r="Y155" s="27"/>
      <c r="Z155" s="27" t="s">
        <v>990</v>
      </c>
      <c r="AA155" s="27"/>
      <c r="AB155" s="27"/>
      <c r="AC155" s="27"/>
      <c r="AD155" s="27"/>
      <c r="AE155" s="27"/>
      <c r="AF155" s="27"/>
      <c r="AG155" s="27"/>
      <c r="AH155" s="27"/>
      <c r="AI155" s="27" t="s">
        <v>4289</v>
      </c>
      <c r="AJ155" s="27" t="s">
        <v>698</v>
      </c>
      <c r="AK155" s="27" t="s">
        <v>698</v>
      </c>
      <c r="AL155" s="27" t="s">
        <v>698</v>
      </c>
      <c r="AM155" s="27" t="s">
        <v>698</v>
      </c>
      <c r="AN155" s="27" t="s">
        <v>698</v>
      </c>
      <c r="AO155" s="27" t="s">
        <v>698</v>
      </c>
      <c r="AP155" s="27" t="s">
        <v>698</v>
      </c>
      <c r="AQ155" s="27" t="s">
        <v>698</v>
      </c>
      <c r="AR155" s="27" t="s">
        <v>698</v>
      </c>
      <c r="AS155" s="27" t="s">
        <v>698</v>
      </c>
      <c r="AT155" s="27" t="s">
        <v>698</v>
      </c>
      <c r="AU155" s="27" t="s">
        <v>698</v>
      </c>
      <c r="AV155" s="27" t="s">
        <v>698</v>
      </c>
      <c r="AW155" s="27" t="s">
        <v>698</v>
      </c>
      <c r="AX155" s="27" t="s">
        <v>698</v>
      </c>
      <c r="AY155" s="27" t="s">
        <v>698</v>
      </c>
      <c r="AZ155" s="27" t="s">
        <v>698</v>
      </c>
      <c r="BA155" s="27" t="s">
        <v>698</v>
      </c>
      <c r="BB155" s="27" t="s">
        <v>698</v>
      </c>
      <c r="BC155" s="27" t="s">
        <v>698</v>
      </c>
      <c r="BD155" s="27" t="s">
        <v>698</v>
      </c>
      <c r="BE155" s="27" t="s">
        <v>698</v>
      </c>
      <c r="BF155" s="27" t="s">
        <v>698</v>
      </c>
      <c r="BG155" s="27" t="s">
        <v>698</v>
      </c>
      <c r="BH155" s="27" t="s">
        <v>698</v>
      </c>
      <c r="BI155" s="27" t="s">
        <v>698</v>
      </c>
      <c r="BJ155" s="27" t="s">
        <v>698</v>
      </c>
      <c r="BK155" s="27" t="s">
        <v>698</v>
      </c>
      <c r="BL155" s="27" t="s">
        <v>698</v>
      </c>
      <c r="BM155" s="27" t="s">
        <v>698</v>
      </c>
      <c r="BN155" s="27" t="s">
        <v>698</v>
      </c>
      <c r="BO155" s="27" t="s">
        <v>698</v>
      </c>
      <c r="BP155" s="27" t="s">
        <v>698</v>
      </c>
      <c r="BQ155" s="27" t="s">
        <v>698</v>
      </c>
      <c r="BR155" s="27" t="s">
        <v>698</v>
      </c>
      <c r="BS155" s="27" t="s">
        <v>698</v>
      </c>
      <c r="BT155" s="27" t="s">
        <v>698</v>
      </c>
      <c r="BU155" s="27" t="s">
        <v>698</v>
      </c>
      <c r="BV155" s="27" t="s">
        <v>704</v>
      </c>
      <c r="BW155" s="27" t="s">
        <v>698</v>
      </c>
      <c r="BX155" s="27" t="s">
        <v>698</v>
      </c>
      <c r="BY155" s="27" t="s">
        <v>698</v>
      </c>
      <c r="BZ155" s="27" t="s">
        <v>698</v>
      </c>
      <c r="CA155" s="27" t="s">
        <v>698</v>
      </c>
      <c r="CB155" s="27" t="s">
        <v>698</v>
      </c>
      <c r="CC155" s="27" t="s">
        <v>698</v>
      </c>
      <c r="CD155" s="27" t="s">
        <v>698</v>
      </c>
      <c r="CE155" s="27" t="s">
        <v>698</v>
      </c>
      <c r="CF155" s="27" t="s">
        <v>698</v>
      </c>
      <c r="CG155" s="27" t="s">
        <v>698</v>
      </c>
      <c r="CH155" s="27" t="s">
        <v>698</v>
      </c>
      <c r="CI155" s="27" t="s">
        <v>698</v>
      </c>
      <c r="CJ155" s="27" t="s">
        <v>698</v>
      </c>
      <c r="CK155" s="27" t="s">
        <v>698</v>
      </c>
      <c r="CL155" s="27" t="s">
        <v>698</v>
      </c>
      <c r="CM155" s="27" t="s">
        <v>698</v>
      </c>
      <c r="CN155" s="27" t="s">
        <v>698</v>
      </c>
      <c r="CO155" s="27" t="s">
        <v>698</v>
      </c>
      <c r="CP155" s="27" t="s">
        <v>698</v>
      </c>
      <c r="CQ155" s="27" t="s">
        <v>698</v>
      </c>
      <c r="CR155" s="27" t="s">
        <v>698</v>
      </c>
      <c r="CS155" s="27" t="s">
        <v>698</v>
      </c>
      <c r="CT155" s="27" t="s">
        <v>698</v>
      </c>
      <c r="CU155" s="27" t="s">
        <v>698</v>
      </c>
      <c r="CV155" s="27" t="s">
        <v>698</v>
      </c>
      <c r="CW155" s="27" t="s">
        <v>698</v>
      </c>
      <c r="CX155" s="27" t="s">
        <v>698</v>
      </c>
      <c r="CY155" s="27" t="s">
        <v>698</v>
      </c>
      <c r="CZ155" s="27" t="s">
        <v>698</v>
      </c>
      <c r="DA155" s="27" t="s">
        <v>698</v>
      </c>
      <c r="DB155" s="27" t="s">
        <v>698</v>
      </c>
      <c r="DC155" s="27" t="s">
        <v>698</v>
      </c>
      <c r="DD155" s="27" t="s">
        <v>698</v>
      </c>
      <c r="DE155" s="27" t="s">
        <v>698</v>
      </c>
      <c r="DF155" s="27" t="s">
        <v>698</v>
      </c>
      <c r="DG155" s="27" t="s">
        <v>698</v>
      </c>
      <c r="DH155" s="27" t="s">
        <v>698</v>
      </c>
      <c r="DI155" s="27" t="s">
        <v>698</v>
      </c>
      <c r="DJ155" s="27" t="s">
        <v>698</v>
      </c>
      <c r="DK155" s="27" t="s">
        <v>698</v>
      </c>
      <c r="DL155" s="27" t="s">
        <v>698</v>
      </c>
      <c r="DM155" s="27" t="s">
        <v>698</v>
      </c>
      <c r="DN155" s="27" t="s">
        <v>698</v>
      </c>
      <c r="DO155" s="27" t="s">
        <v>698</v>
      </c>
      <c r="DP155" s="27" t="s">
        <v>698</v>
      </c>
      <c r="DQ155" s="27" t="s">
        <v>698</v>
      </c>
      <c r="DR155" s="27" t="s">
        <v>698</v>
      </c>
      <c r="DS155" s="27" t="s">
        <v>698</v>
      </c>
      <c r="DT155" s="27" t="s">
        <v>698</v>
      </c>
      <c r="DU155" s="27" t="s">
        <v>698</v>
      </c>
      <c r="DV155" s="27" t="s">
        <v>698</v>
      </c>
      <c r="DW155" s="27" t="s">
        <v>698</v>
      </c>
      <c r="DX155" s="27" t="s">
        <v>698</v>
      </c>
      <c r="DY155" s="27" t="s">
        <v>698</v>
      </c>
      <c r="DZ155" s="27" t="s">
        <v>698</v>
      </c>
      <c r="EA155" s="27" t="s">
        <v>698</v>
      </c>
      <c r="EB155" s="27" t="s">
        <v>698</v>
      </c>
      <c r="EC155" s="27" t="s">
        <v>698</v>
      </c>
      <c r="ED155" s="27" t="s">
        <v>698</v>
      </c>
      <c r="EE155" s="27" t="s">
        <v>698</v>
      </c>
      <c r="EF155" s="27" t="s">
        <v>698</v>
      </c>
      <c r="EG155" s="27" t="s">
        <v>698</v>
      </c>
      <c r="EH155" s="27" t="s">
        <v>698</v>
      </c>
      <c r="EI155" s="27" t="s">
        <v>698</v>
      </c>
      <c r="EJ155" s="27" t="s">
        <v>698</v>
      </c>
      <c r="EK155" s="27" t="s">
        <v>698</v>
      </c>
      <c r="EL155" s="27" t="s">
        <v>698</v>
      </c>
      <c r="EM155" s="27" t="s">
        <v>698</v>
      </c>
      <c r="EN155" s="27" t="s">
        <v>698</v>
      </c>
      <c r="EO155" s="27" t="s">
        <v>698</v>
      </c>
      <c r="EP155" s="27" t="s">
        <v>698</v>
      </c>
      <c r="EQ155" s="27" t="s">
        <v>698</v>
      </c>
      <c r="ER155" s="27" t="s">
        <v>698</v>
      </c>
      <c r="ES155" s="27" t="s">
        <v>698</v>
      </c>
      <c r="ET155" s="27" t="s">
        <v>698</v>
      </c>
      <c r="EU155" s="27" t="s">
        <v>698</v>
      </c>
      <c r="EV155" s="27" t="s">
        <v>698</v>
      </c>
      <c r="EW155" s="27" t="s">
        <v>4096</v>
      </c>
      <c r="EX155" s="27" t="s">
        <v>698</v>
      </c>
      <c r="EY155" s="27" t="s">
        <v>1176</v>
      </c>
      <c r="EZ155" s="27" t="s">
        <v>1177</v>
      </c>
      <c r="FA155" s="27" t="s">
        <v>4247</v>
      </c>
      <c r="FB155" s="27"/>
      <c r="FC155" s="27"/>
      <c r="FD155" s="27"/>
      <c r="FE155" s="27"/>
      <c r="FF155" s="27"/>
      <c r="FG155" s="27"/>
      <c r="FH155" s="27"/>
      <c r="FI155" s="27"/>
      <c r="FJ155" s="27"/>
    </row>
    <row r="156" spans="1:166" x14ac:dyDescent="0.25">
      <c r="A156" s="27"/>
      <c r="B156" s="27" t="s">
        <v>694</v>
      </c>
      <c r="C156" s="27" t="str">
        <f t="shared" si="2"/>
        <v>IZ008000000000000000000000000000000000</v>
      </c>
      <c r="D156" s="23" t="s">
        <v>4088</v>
      </c>
      <c r="E156" s="23" t="s">
        <v>720</v>
      </c>
      <c r="F156" s="23" t="s">
        <v>697</v>
      </c>
      <c r="G156" s="23" t="s">
        <v>697</v>
      </c>
      <c r="H156" s="23" t="s">
        <v>697</v>
      </c>
      <c r="I156" s="23" t="s">
        <v>697</v>
      </c>
      <c r="J156" s="23" t="s">
        <v>697</v>
      </c>
      <c r="K156" s="23" t="s">
        <v>697</v>
      </c>
      <c r="L156" s="23" t="s">
        <v>697</v>
      </c>
      <c r="M156" s="23" t="s">
        <v>697</v>
      </c>
      <c r="N156" s="23" t="s">
        <v>697</v>
      </c>
      <c r="O156" s="23" t="s">
        <v>697</v>
      </c>
      <c r="P156" s="23" t="s">
        <v>697</v>
      </c>
      <c r="Q156" s="27">
        <v>0</v>
      </c>
      <c r="R156" s="27" t="s">
        <v>698</v>
      </c>
      <c r="S156" s="27" t="s">
        <v>698</v>
      </c>
      <c r="T156" s="27" t="s">
        <v>694</v>
      </c>
      <c r="U156" s="27" t="s">
        <v>922</v>
      </c>
      <c r="V156" s="27" t="s">
        <v>4290</v>
      </c>
      <c r="W156" s="27" t="s">
        <v>905</v>
      </c>
      <c r="X156" s="27" t="s">
        <v>4291</v>
      </c>
      <c r="Y156" s="27"/>
      <c r="Z156" s="27"/>
      <c r="AA156" s="27"/>
      <c r="AB156" s="27"/>
      <c r="AC156" s="27"/>
      <c r="AD156" s="27"/>
      <c r="AE156" s="27"/>
      <c r="AF156" s="27"/>
      <c r="AG156" s="27"/>
      <c r="AH156" s="27"/>
      <c r="AI156" s="27" t="s">
        <v>4292</v>
      </c>
      <c r="AJ156" s="27" t="s">
        <v>694</v>
      </c>
      <c r="AK156" s="27" t="s">
        <v>694</v>
      </c>
      <c r="AL156" s="27" t="s">
        <v>694</v>
      </c>
      <c r="AM156" s="27" t="s">
        <v>694</v>
      </c>
      <c r="AN156" s="27" t="s">
        <v>694</v>
      </c>
      <c r="AO156" s="27" t="s">
        <v>694</v>
      </c>
      <c r="AP156" s="27" t="s">
        <v>694</v>
      </c>
      <c r="AQ156" s="27" t="s">
        <v>694</v>
      </c>
      <c r="AR156" s="27" t="s">
        <v>694</v>
      </c>
      <c r="AS156" s="27" t="s">
        <v>694</v>
      </c>
      <c r="AT156" s="27" t="s">
        <v>694</v>
      </c>
      <c r="AU156" s="27" t="s">
        <v>694</v>
      </c>
      <c r="AV156" s="27" t="s">
        <v>694</v>
      </c>
      <c r="AW156" s="27" t="s">
        <v>694</v>
      </c>
      <c r="AX156" s="27" t="s">
        <v>694</v>
      </c>
      <c r="AY156" s="27" t="s">
        <v>694</v>
      </c>
      <c r="AZ156" s="27" t="s">
        <v>694</v>
      </c>
      <c r="BA156" s="27" t="s">
        <v>694</v>
      </c>
      <c r="BB156" s="27" t="s">
        <v>694</v>
      </c>
      <c r="BC156" s="27" t="s">
        <v>694</v>
      </c>
      <c r="BD156" s="27" t="s">
        <v>694</v>
      </c>
      <c r="BE156" s="27" t="s">
        <v>694</v>
      </c>
      <c r="BF156" s="27" t="s">
        <v>694</v>
      </c>
      <c r="BG156" s="27" t="s">
        <v>694</v>
      </c>
      <c r="BH156" s="27" t="s">
        <v>694</v>
      </c>
      <c r="BI156" s="27" t="s">
        <v>694</v>
      </c>
      <c r="BJ156" s="27" t="s">
        <v>694</v>
      </c>
      <c r="BK156" s="27" t="s">
        <v>694</v>
      </c>
      <c r="BL156" s="27" t="s">
        <v>694</v>
      </c>
      <c r="BM156" s="27" t="s">
        <v>694</v>
      </c>
      <c r="BN156" s="27" t="s">
        <v>694</v>
      </c>
      <c r="BO156" s="27" t="s">
        <v>694</v>
      </c>
      <c r="BP156" s="27" t="s">
        <v>694</v>
      </c>
      <c r="BQ156" s="27" t="s">
        <v>694</v>
      </c>
      <c r="BR156" s="27" t="s">
        <v>694</v>
      </c>
      <c r="BS156" s="27" t="s">
        <v>694</v>
      </c>
      <c r="BT156" s="27" t="s">
        <v>694</v>
      </c>
      <c r="BU156" s="27" t="s">
        <v>694</v>
      </c>
      <c r="BV156" s="27" t="s">
        <v>694</v>
      </c>
      <c r="BW156" s="27" t="s">
        <v>694</v>
      </c>
      <c r="BX156" s="27" t="s">
        <v>694</v>
      </c>
      <c r="BY156" s="27" t="s">
        <v>694</v>
      </c>
      <c r="BZ156" s="27" t="s">
        <v>694</v>
      </c>
      <c r="CA156" s="27" t="s">
        <v>694</v>
      </c>
      <c r="CB156" s="27" t="s">
        <v>694</v>
      </c>
      <c r="CC156" s="27" t="s">
        <v>694</v>
      </c>
      <c r="CD156" s="27" t="s">
        <v>694</v>
      </c>
      <c r="CE156" s="27" t="s">
        <v>694</v>
      </c>
      <c r="CF156" s="27" t="s">
        <v>694</v>
      </c>
      <c r="CG156" s="27" t="s">
        <v>694</v>
      </c>
      <c r="CH156" s="27" t="s">
        <v>694</v>
      </c>
      <c r="CI156" s="27" t="s">
        <v>694</v>
      </c>
      <c r="CJ156" s="27" t="s">
        <v>694</v>
      </c>
      <c r="CK156" s="27" t="s">
        <v>694</v>
      </c>
      <c r="CL156" s="27" t="s">
        <v>694</v>
      </c>
      <c r="CM156" s="27" t="s">
        <v>694</v>
      </c>
      <c r="CN156" s="27" t="s">
        <v>694</v>
      </c>
      <c r="CO156" s="27" t="s">
        <v>694</v>
      </c>
      <c r="CP156" s="27" t="s">
        <v>694</v>
      </c>
      <c r="CQ156" s="27" t="s">
        <v>694</v>
      </c>
      <c r="CR156" s="27" t="s">
        <v>694</v>
      </c>
      <c r="CS156" s="27" t="s">
        <v>694</v>
      </c>
      <c r="CT156" s="27" t="s">
        <v>694</v>
      </c>
      <c r="CU156" s="27" t="s">
        <v>694</v>
      </c>
      <c r="CV156" s="27" t="s">
        <v>694</v>
      </c>
      <c r="CW156" s="27" t="s">
        <v>694</v>
      </c>
      <c r="CX156" s="27" t="s">
        <v>694</v>
      </c>
      <c r="CY156" s="27" t="s">
        <v>694</v>
      </c>
      <c r="CZ156" s="27" t="s">
        <v>694</v>
      </c>
      <c r="DA156" s="27" t="s">
        <v>694</v>
      </c>
      <c r="DB156" s="27" t="s">
        <v>694</v>
      </c>
      <c r="DC156" s="27" t="s">
        <v>694</v>
      </c>
      <c r="DD156" s="27" t="s">
        <v>694</v>
      </c>
      <c r="DE156" s="27" t="s">
        <v>694</v>
      </c>
      <c r="DF156" s="27" t="s">
        <v>694</v>
      </c>
      <c r="DG156" s="27" t="s">
        <v>694</v>
      </c>
      <c r="DH156" s="27" t="s">
        <v>694</v>
      </c>
      <c r="DI156" s="27" t="s">
        <v>694</v>
      </c>
      <c r="DJ156" s="27" t="s">
        <v>694</v>
      </c>
      <c r="DK156" s="27" t="s">
        <v>694</v>
      </c>
      <c r="DL156" s="27" t="s">
        <v>694</v>
      </c>
      <c r="DM156" s="27" t="s">
        <v>694</v>
      </c>
      <c r="DN156" s="27" t="s">
        <v>694</v>
      </c>
      <c r="DO156" s="27" t="s">
        <v>694</v>
      </c>
      <c r="DP156" s="27" t="s">
        <v>694</v>
      </c>
      <c r="DQ156" s="27" t="s">
        <v>694</v>
      </c>
      <c r="DR156" s="27" t="s">
        <v>694</v>
      </c>
      <c r="DS156" s="27" t="s">
        <v>694</v>
      </c>
      <c r="DT156" s="27" t="s">
        <v>694</v>
      </c>
      <c r="DU156" s="27" t="s">
        <v>694</v>
      </c>
      <c r="DV156" s="27" t="s">
        <v>694</v>
      </c>
      <c r="DW156" s="27" t="s">
        <v>694</v>
      </c>
      <c r="DX156" s="27" t="s">
        <v>694</v>
      </c>
      <c r="DY156" s="27" t="s">
        <v>694</v>
      </c>
      <c r="DZ156" s="27" t="s">
        <v>694</v>
      </c>
      <c r="EA156" s="27" t="s">
        <v>694</v>
      </c>
      <c r="EB156" s="27" t="s">
        <v>694</v>
      </c>
      <c r="EC156" s="27" t="s">
        <v>694</v>
      </c>
      <c r="ED156" s="27" t="s">
        <v>694</v>
      </c>
      <c r="EE156" s="27" t="s">
        <v>694</v>
      </c>
      <c r="EF156" s="27" t="s">
        <v>694</v>
      </c>
      <c r="EG156" s="27" t="s">
        <v>694</v>
      </c>
      <c r="EH156" s="27" t="s">
        <v>694</v>
      </c>
      <c r="EI156" s="27" t="s">
        <v>694</v>
      </c>
      <c r="EJ156" s="27" t="s">
        <v>694</v>
      </c>
      <c r="EK156" s="27" t="s">
        <v>694</v>
      </c>
      <c r="EL156" s="27" t="s">
        <v>694</v>
      </c>
      <c r="EM156" s="27" t="s">
        <v>694</v>
      </c>
      <c r="EN156" s="27" t="s">
        <v>694</v>
      </c>
      <c r="EO156" s="27" t="s">
        <v>694</v>
      </c>
      <c r="EP156" s="27" t="s">
        <v>694</v>
      </c>
      <c r="EQ156" s="27" t="s">
        <v>694</v>
      </c>
      <c r="ER156" s="27" t="s">
        <v>694</v>
      </c>
      <c r="ES156" s="27" t="s">
        <v>694</v>
      </c>
      <c r="ET156" s="27" t="s">
        <v>694</v>
      </c>
      <c r="EU156" s="27" t="s">
        <v>694</v>
      </c>
      <c r="EV156" s="27" t="s">
        <v>694</v>
      </c>
      <c r="EW156" s="27" t="s">
        <v>698</v>
      </c>
      <c r="EX156" s="27" t="s">
        <v>698</v>
      </c>
      <c r="EY156" s="27" t="s">
        <v>698</v>
      </c>
      <c r="EZ156" s="27" t="s">
        <v>698</v>
      </c>
      <c r="FA156" s="27" t="s">
        <v>694</v>
      </c>
      <c r="FB156" s="27"/>
      <c r="FC156" s="27"/>
      <c r="FD156" s="27"/>
      <c r="FE156" s="27"/>
      <c r="FF156" s="27"/>
      <c r="FG156" s="27"/>
      <c r="FH156" s="27"/>
      <c r="FI156" s="27"/>
      <c r="FJ156" s="27"/>
    </row>
    <row r="157" spans="1:166" x14ac:dyDescent="0.25">
      <c r="A157" s="27"/>
      <c r="B157" s="20" t="s">
        <v>2599</v>
      </c>
      <c r="C157" s="20" t="str">
        <f t="shared" si="2"/>
        <v>IZ008001000000000000000000000000000000</v>
      </c>
      <c r="D157" s="23" t="s">
        <v>4088</v>
      </c>
      <c r="E157" s="23" t="s">
        <v>720</v>
      </c>
      <c r="F157" s="23" t="s">
        <v>702</v>
      </c>
      <c r="G157" s="23" t="s">
        <v>697</v>
      </c>
      <c r="H157" s="23" t="s">
        <v>697</v>
      </c>
      <c r="I157" s="23" t="s">
        <v>697</v>
      </c>
      <c r="J157" s="23" t="s">
        <v>697</v>
      </c>
      <c r="K157" s="23" t="s">
        <v>697</v>
      </c>
      <c r="L157" s="23" t="s">
        <v>697</v>
      </c>
      <c r="M157" s="23" t="s">
        <v>697</v>
      </c>
      <c r="N157" s="23" t="s">
        <v>697</v>
      </c>
      <c r="O157" s="23" t="s">
        <v>697</v>
      </c>
      <c r="P157" s="23" t="s">
        <v>697</v>
      </c>
      <c r="Q157" s="27">
        <v>0</v>
      </c>
      <c r="R157" s="27" t="s">
        <v>704</v>
      </c>
      <c r="S157" s="27" t="s">
        <v>698</v>
      </c>
      <c r="T157" s="27" t="s">
        <v>694</v>
      </c>
      <c r="U157" s="27" t="s">
        <v>922</v>
      </c>
      <c r="V157" s="27" t="s">
        <v>4290</v>
      </c>
      <c r="W157" s="27" t="s">
        <v>905</v>
      </c>
      <c r="X157" s="27"/>
      <c r="Y157" s="27" t="s">
        <v>4293</v>
      </c>
      <c r="Z157" s="27"/>
      <c r="AA157" s="27"/>
      <c r="AB157" s="27"/>
      <c r="AC157" s="27"/>
      <c r="AD157" s="27"/>
      <c r="AE157" s="27"/>
      <c r="AF157" s="27"/>
      <c r="AG157" s="27"/>
      <c r="AH157" s="27"/>
      <c r="AI157" s="27" t="s">
        <v>4294</v>
      </c>
      <c r="AJ157" s="27" t="s">
        <v>698</v>
      </c>
      <c r="AK157" s="27" t="s">
        <v>698</v>
      </c>
      <c r="AL157" s="27" t="s">
        <v>698</v>
      </c>
      <c r="AM157" s="27" t="s">
        <v>698</v>
      </c>
      <c r="AN157" s="27" t="s">
        <v>698</v>
      </c>
      <c r="AO157" s="27" t="s">
        <v>698</v>
      </c>
      <c r="AP157" s="27" t="s">
        <v>698</v>
      </c>
      <c r="AQ157" s="27" t="s">
        <v>698</v>
      </c>
      <c r="AR157" s="27" t="s">
        <v>698</v>
      </c>
      <c r="AS157" s="27" t="s">
        <v>698</v>
      </c>
      <c r="AT157" s="27" t="s">
        <v>698</v>
      </c>
      <c r="AU157" s="27" t="s">
        <v>698</v>
      </c>
      <c r="AV157" s="27" t="s">
        <v>698</v>
      </c>
      <c r="AW157" s="27" t="s">
        <v>698</v>
      </c>
      <c r="AX157" s="27" t="s">
        <v>698</v>
      </c>
      <c r="AY157" s="27" t="s">
        <v>698</v>
      </c>
      <c r="AZ157" s="27" t="s">
        <v>698</v>
      </c>
      <c r="BA157" s="27" t="s">
        <v>698</v>
      </c>
      <c r="BB157" s="27" t="s">
        <v>698</v>
      </c>
      <c r="BC157" s="27" t="s">
        <v>698</v>
      </c>
      <c r="BD157" s="27" t="s">
        <v>698</v>
      </c>
      <c r="BE157" s="27" t="s">
        <v>698</v>
      </c>
      <c r="BF157" s="27" t="s">
        <v>698</v>
      </c>
      <c r="BG157" s="27" t="s">
        <v>698</v>
      </c>
      <c r="BH157" s="27" t="s">
        <v>698</v>
      </c>
      <c r="BI157" s="27" t="s">
        <v>698</v>
      </c>
      <c r="BJ157" s="27" t="s">
        <v>698</v>
      </c>
      <c r="BK157" s="27" t="s">
        <v>698</v>
      </c>
      <c r="BL157" s="27" t="s">
        <v>698</v>
      </c>
      <c r="BM157" s="27" t="s">
        <v>698</v>
      </c>
      <c r="BN157" s="27" t="s">
        <v>698</v>
      </c>
      <c r="BO157" s="27" t="s">
        <v>698</v>
      </c>
      <c r="BP157" s="27" t="s">
        <v>698</v>
      </c>
      <c r="BQ157" s="27" t="s">
        <v>698</v>
      </c>
      <c r="BR157" s="27" t="s">
        <v>698</v>
      </c>
      <c r="BS157" s="27" t="s">
        <v>698</v>
      </c>
      <c r="BT157" s="27" t="s">
        <v>698</v>
      </c>
      <c r="BU157" s="27" t="s">
        <v>698</v>
      </c>
      <c r="BV157" s="27" t="s">
        <v>704</v>
      </c>
      <c r="BW157" s="27" t="s">
        <v>698</v>
      </c>
      <c r="BX157" s="27" t="s">
        <v>698</v>
      </c>
      <c r="BY157" s="27" t="s">
        <v>698</v>
      </c>
      <c r="BZ157" s="27" t="s">
        <v>698</v>
      </c>
      <c r="CA157" s="27" t="s">
        <v>698</v>
      </c>
      <c r="CB157" s="27" t="s">
        <v>698</v>
      </c>
      <c r="CC157" s="27" t="s">
        <v>698</v>
      </c>
      <c r="CD157" s="27" t="s">
        <v>698</v>
      </c>
      <c r="CE157" s="27" t="s">
        <v>698</v>
      </c>
      <c r="CF157" s="27" t="s">
        <v>698</v>
      </c>
      <c r="CG157" s="27" t="s">
        <v>698</v>
      </c>
      <c r="CH157" s="27" t="s">
        <v>698</v>
      </c>
      <c r="CI157" s="27" t="s">
        <v>698</v>
      </c>
      <c r="CJ157" s="27" t="s">
        <v>698</v>
      </c>
      <c r="CK157" s="27" t="s">
        <v>698</v>
      </c>
      <c r="CL157" s="27" t="s">
        <v>698</v>
      </c>
      <c r="CM157" s="27" t="s">
        <v>698</v>
      </c>
      <c r="CN157" s="27" t="s">
        <v>698</v>
      </c>
      <c r="CO157" s="27" t="s">
        <v>698</v>
      </c>
      <c r="CP157" s="27" t="s">
        <v>698</v>
      </c>
      <c r="CQ157" s="27" t="s">
        <v>698</v>
      </c>
      <c r="CR157" s="27" t="s">
        <v>698</v>
      </c>
      <c r="CS157" s="27" t="s">
        <v>698</v>
      </c>
      <c r="CT157" s="27" t="s">
        <v>698</v>
      </c>
      <c r="CU157" s="27" t="s">
        <v>698</v>
      </c>
      <c r="CV157" s="27" t="s">
        <v>698</v>
      </c>
      <c r="CW157" s="27" t="s">
        <v>698</v>
      </c>
      <c r="CX157" s="27" t="s">
        <v>698</v>
      </c>
      <c r="CY157" s="27" t="s">
        <v>698</v>
      </c>
      <c r="CZ157" s="27" t="s">
        <v>698</v>
      </c>
      <c r="DA157" s="27" t="s">
        <v>698</v>
      </c>
      <c r="DB157" s="27" t="s">
        <v>698</v>
      </c>
      <c r="DC157" s="27" t="s">
        <v>698</v>
      </c>
      <c r="DD157" s="27" t="s">
        <v>698</v>
      </c>
      <c r="DE157" s="27" t="s">
        <v>698</v>
      </c>
      <c r="DF157" s="27" t="s">
        <v>698</v>
      </c>
      <c r="DG157" s="27" t="s">
        <v>698</v>
      </c>
      <c r="DH157" s="27" t="s">
        <v>698</v>
      </c>
      <c r="DI157" s="27" t="s">
        <v>698</v>
      </c>
      <c r="DJ157" s="27" t="s">
        <v>698</v>
      </c>
      <c r="DK157" s="27" t="s">
        <v>698</v>
      </c>
      <c r="DL157" s="27" t="s">
        <v>698</v>
      </c>
      <c r="DM157" s="27" t="s">
        <v>698</v>
      </c>
      <c r="DN157" s="27" t="s">
        <v>698</v>
      </c>
      <c r="DO157" s="27" t="s">
        <v>698</v>
      </c>
      <c r="DP157" s="27" t="s">
        <v>698</v>
      </c>
      <c r="DQ157" s="27" t="s">
        <v>698</v>
      </c>
      <c r="DR157" s="27" t="s">
        <v>698</v>
      </c>
      <c r="DS157" s="27" t="s">
        <v>698</v>
      </c>
      <c r="DT157" s="27" t="s">
        <v>698</v>
      </c>
      <c r="DU157" s="27" t="s">
        <v>698</v>
      </c>
      <c r="DV157" s="27" t="s">
        <v>698</v>
      </c>
      <c r="DW157" s="27" t="s">
        <v>698</v>
      </c>
      <c r="DX157" s="27" t="s">
        <v>698</v>
      </c>
      <c r="DY157" s="27" t="s">
        <v>698</v>
      </c>
      <c r="DZ157" s="27" t="s">
        <v>698</v>
      </c>
      <c r="EA157" s="27" t="s">
        <v>698</v>
      </c>
      <c r="EB157" s="27" t="s">
        <v>698</v>
      </c>
      <c r="EC157" s="27" t="s">
        <v>698</v>
      </c>
      <c r="ED157" s="27" t="s">
        <v>698</v>
      </c>
      <c r="EE157" s="27" t="s">
        <v>698</v>
      </c>
      <c r="EF157" s="27" t="s">
        <v>698</v>
      </c>
      <c r="EG157" s="27" t="s">
        <v>698</v>
      </c>
      <c r="EH157" s="27" t="s">
        <v>698</v>
      </c>
      <c r="EI157" s="27" t="s">
        <v>698</v>
      </c>
      <c r="EJ157" s="27" t="s">
        <v>698</v>
      </c>
      <c r="EK157" s="27" t="s">
        <v>698</v>
      </c>
      <c r="EL157" s="27" t="s">
        <v>698</v>
      </c>
      <c r="EM157" s="27" t="s">
        <v>698</v>
      </c>
      <c r="EN157" s="27" t="s">
        <v>698</v>
      </c>
      <c r="EO157" s="27" t="s">
        <v>698</v>
      </c>
      <c r="EP157" s="27" t="s">
        <v>698</v>
      </c>
      <c r="EQ157" s="27" t="s">
        <v>698</v>
      </c>
      <c r="ER157" s="27" t="s">
        <v>698</v>
      </c>
      <c r="ES157" s="27" t="s">
        <v>698</v>
      </c>
      <c r="ET157" s="27" t="s">
        <v>698</v>
      </c>
      <c r="EU157" s="27" t="s">
        <v>698</v>
      </c>
      <c r="EV157" s="27" t="s">
        <v>698</v>
      </c>
      <c r="EW157" s="27" t="s">
        <v>2705</v>
      </c>
      <c r="EX157" s="27" t="s">
        <v>698</v>
      </c>
      <c r="EY157" s="27" t="s">
        <v>4094</v>
      </c>
      <c r="EZ157" s="27" t="s">
        <v>2706</v>
      </c>
      <c r="FA157" s="27" t="s">
        <v>2045</v>
      </c>
      <c r="FB157" s="27"/>
      <c r="FC157" s="27"/>
      <c r="FD157" s="27"/>
      <c r="FE157" s="27"/>
      <c r="FF157" s="27"/>
      <c r="FG157" s="27"/>
      <c r="FH157" s="27"/>
      <c r="FI157" s="27"/>
      <c r="FJ157" s="27"/>
    </row>
    <row r="158" spans="1:166" x14ac:dyDescent="0.25">
      <c r="A158" s="27"/>
      <c r="B158" s="20" t="s">
        <v>2599</v>
      </c>
      <c r="C158" s="20" t="str">
        <f t="shared" si="2"/>
        <v>IZ008002000000000000000000000000000000</v>
      </c>
      <c r="D158" s="23" t="s">
        <v>4088</v>
      </c>
      <c r="E158" s="23" t="s">
        <v>720</v>
      </c>
      <c r="F158" s="23" t="s">
        <v>707</v>
      </c>
      <c r="G158" s="23" t="s">
        <v>697</v>
      </c>
      <c r="H158" s="23" t="s">
        <v>697</v>
      </c>
      <c r="I158" s="23" t="s">
        <v>697</v>
      </c>
      <c r="J158" s="23" t="s">
        <v>697</v>
      </c>
      <c r="K158" s="23" t="s">
        <v>697</v>
      </c>
      <c r="L158" s="23" t="s">
        <v>697</v>
      </c>
      <c r="M158" s="23" t="s">
        <v>697</v>
      </c>
      <c r="N158" s="23" t="s">
        <v>697</v>
      </c>
      <c r="O158" s="23" t="s">
        <v>697</v>
      </c>
      <c r="P158" s="23" t="s">
        <v>697</v>
      </c>
      <c r="Q158" s="27">
        <v>0</v>
      </c>
      <c r="R158" s="27" t="s">
        <v>704</v>
      </c>
      <c r="S158" s="27" t="s">
        <v>698</v>
      </c>
      <c r="T158" s="27" t="s">
        <v>694</v>
      </c>
      <c r="U158" s="27" t="s">
        <v>922</v>
      </c>
      <c r="V158" s="27" t="s">
        <v>4290</v>
      </c>
      <c r="W158" s="27" t="s">
        <v>905</v>
      </c>
      <c r="X158" s="27"/>
      <c r="Y158" s="27" t="s">
        <v>3608</v>
      </c>
      <c r="Z158" s="27"/>
      <c r="AA158" s="27"/>
      <c r="AB158" s="27"/>
      <c r="AC158" s="27"/>
      <c r="AD158" s="27"/>
      <c r="AE158" s="27"/>
      <c r="AF158" s="27"/>
      <c r="AG158" s="27"/>
      <c r="AH158" s="27"/>
      <c r="AI158" s="27" t="s">
        <v>4295</v>
      </c>
      <c r="AJ158" s="27" t="s">
        <v>698</v>
      </c>
      <c r="AK158" s="27" t="s">
        <v>698</v>
      </c>
      <c r="AL158" s="27" t="s">
        <v>698</v>
      </c>
      <c r="AM158" s="27" t="s">
        <v>698</v>
      </c>
      <c r="AN158" s="27" t="s">
        <v>698</v>
      </c>
      <c r="AO158" s="27" t="s">
        <v>698</v>
      </c>
      <c r="AP158" s="27" t="s">
        <v>698</v>
      </c>
      <c r="AQ158" s="27" t="s">
        <v>698</v>
      </c>
      <c r="AR158" s="27" t="s">
        <v>698</v>
      </c>
      <c r="AS158" s="27" t="s">
        <v>698</v>
      </c>
      <c r="AT158" s="27" t="s">
        <v>698</v>
      </c>
      <c r="AU158" s="27" t="s">
        <v>698</v>
      </c>
      <c r="AV158" s="27" t="s">
        <v>698</v>
      </c>
      <c r="AW158" s="27" t="s">
        <v>698</v>
      </c>
      <c r="AX158" s="27" t="s">
        <v>698</v>
      </c>
      <c r="AY158" s="27" t="s">
        <v>698</v>
      </c>
      <c r="AZ158" s="27" t="s">
        <v>698</v>
      </c>
      <c r="BA158" s="27" t="s">
        <v>698</v>
      </c>
      <c r="BB158" s="27" t="s">
        <v>698</v>
      </c>
      <c r="BC158" s="27" t="s">
        <v>698</v>
      </c>
      <c r="BD158" s="27" t="s">
        <v>698</v>
      </c>
      <c r="BE158" s="27" t="s">
        <v>698</v>
      </c>
      <c r="BF158" s="27" t="s">
        <v>698</v>
      </c>
      <c r="BG158" s="27" t="s">
        <v>698</v>
      </c>
      <c r="BH158" s="27" t="s">
        <v>698</v>
      </c>
      <c r="BI158" s="27" t="s">
        <v>698</v>
      </c>
      <c r="BJ158" s="27" t="s">
        <v>698</v>
      </c>
      <c r="BK158" s="27" t="s">
        <v>698</v>
      </c>
      <c r="BL158" s="27" t="s">
        <v>698</v>
      </c>
      <c r="BM158" s="27" t="s">
        <v>698</v>
      </c>
      <c r="BN158" s="27" t="s">
        <v>698</v>
      </c>
      <c r="BO158" s="27" t="s">
        <v>698</v>
      </c>
      <c r="BP158" s="27" t="s">
        <v>698</v>
      </c>
      <c r="BQ158" s="27" t="s">
        <v>698</v>
      </c>
      <c r="BR158" s="27" t="s">
        <v>698</v>
      </c>
      <c r="BS158" s="27" t="s">
        <v>698</v>
      </c>
      <c r="BT158" s="27" t="s">
        <v>698</v>
      </c>
      <c r="BU158" s="27" t="s">
        <v>698</v>
      </c>
      <c r="BV158" s="27" t="s">
        <v>704</v>
      </c>
      <c r="BW158" s="27" t="s">
        <v>698</v>
      </c>
      <c r="BX158" s="27" t="s">
        <v>698</v>
      </c>
      <c r="BY158" s="27" t="s">
        <v>698</v>
      </c>
      <c r="BZ158" s="27" t="s">
        <v>698</v>
      </c>
      <c r="CA158" s="27" t="s">
        <v>698</v>
      </c>
      <c r="CB158" s="27" t="s">
        <v>698</v>
      </c>
      <c r="CC158" s="27" t="s">
        <v>698</v>
      </c>
      <c r="CD158" s="27" t="s">
        <v>698</v>
      </c>
      <c r="CE158" s="27" t="s">
        <v>698</v>
      </c>
      <c r="CF158" s="27" t="s">
        <v>698</v>
      </c>
      <c r="CG158" s="27" t="s">
        <v>698</v>
      </c>
      <c r="CH158" s="27" t="s">
        <v>698</v>
      </c>
      <c r="CI158" s="27" t="s">
        <v>698</v>
      </c>
      <c r="CJ158" s="27" t="s">
        <v>698</v>
      </c>
      <c r="CK158" s="27" t="s">
        <v>698</v>
      </c>
      <c r="CL158" s="27" t="s">
        <v>698</v>
      </c>
      <c r="CM158" s="27" t="s">
        <v>698</v>
      </c>
      <c r="CN158" s="27" t="s">
        <v>698</v>
      </c>
      <c r="CO158" s="27" t="s">
        <v>698</v>
      </c>
      <c r="CP158" s="27" t="s">
        <v>698</v>
      </c>
      <c r="CQ158" s="27" t="s">
        <v>698</v>
      </c>
      <c r="CR158" s="27" t="s">
        <v>698</v>
      </c>
      <c r="CS158" s="27" t="s">
        <v>698</v>
      </c>
      <c r="CT158" s="27" t="s">
        <v>698</v>
      </c>
      <c r="CU158" s="27" t="s">
        <v>698</v>
      </c>
      <c r="CV158" s="27" t="s">
        <v>698</v>
      </c>
      <c r="CW158" s="27" t="s">
        <v>698</v>
      </c>
      <c r="CX158" s="27" t="s">
        <v>698</v>
      </c>
      <c r="CY158" s="27" t="s">
        <v>698</v>
      </c>
      <c r="CZ158" s="27" t="s">
        <v>698</v>
      </c>
      <c r="DA158" s="27" t="s">
        <v>698</v>
      </c>
      <c r="DB158" s="27" t="s">
        <v>698</v>
      </c>
      <c r="DC158" s="27" t="s">
        <v>698</v>
      </c>
      <c r="DD158" s="27" t="s">
        <v>698</v>
      </c>
      <c r="DE158" s="27" t="s">
        <v>698</v>
      </c>
      <c r="DF158" s="27" t="s">
        <v>698</v>
      </c>
      <c r="DG158" s="27" t="s">
        <v>698</v>
      </c>
      <c r="DH158" s="27" t="s">
        <v>698</v>
      </c>
      <c r="DI158" s="27" t="s">
        <v>698</v>
      </c>
      <c r="DJ158" s="27" t="s">
        <v>698</v>
      </c>
      <c r="DK158" s="27" t="s">
        <v>698</v>
      </c>
      <c r="DL158" s="27" t="s">
        <v>698</v>
      </c>
      <c r="DM158" s="27" t="s">
        <v>698</v>
      </c>
      <c r="DN158" s="27" t="s">
        <v>698</v>
      </c>
      <c r="DO158" s="27" t="s">
        <v>698</v>
      </c>
      <c r="DP158" s="27" t="s">
        <v>698</v>
      </c>
      <c r="DQ158" s="27" t="s">
        <v>698</v>
      </c>
      <c r="DR158" s="27" t="s">
        <v>698</v>
      </c>
      <c r="DS158" s="27" t="s">
        <v>698</v>
      </c>
      <c r="DT158" s="27" t="s">
        <v>698</v>
      </c>
      <c r="DU158" s="27" t="s">
        <v>698</v>
      </c>
      <c r="DV158" s="27" t="s">
        <v>698</v>
      </c>
      <c r="DW158" s="27" t="s">
        <v>698</v>
      </c>
      <c r="DX158" s="27" t="s">
        <v>698</v>
      </c>
      <c r="DY158" s="27" t="s">
        <v>698</v>
      </c>
      <c r="DZ158" s="27" t="s">
        <v>698</v>
      </c>
      <c r="EA158" s="27" t="s">
        <v>698</v>
      </c>
      <c r="EB158" s="27" t="s">
        <v>698</v>
      </c>
      <c r="EC158" s="27" t="s">
        <v>698</v>
      </c>
      <c r="ED158" s="27" t="s">
        <v>698</v>
      </c>
      <c r="EE158" s="27" t="s">
        <v>698</v>
      </c>
      <c r="EF158" s="27" t="s">
        <v>698</v>
      </c>
      <c r="EG158" s="27" t="s">
        <v>698</v>
      </c>
      <c r="EH158" s="27" t="s">
        <v>698</v>
      </c>
      <c r="EI158" s="27" t="s">
        <v>698</v>
      </c>
      <c r="EJ158" s="27" t="s">
        <v>698</v>
      </c>
      <c r="EK158" s="27" t="s">
        <v>698</v>
      </c>
      <c r="EL158" s="27" t="s">
        <v>698</v>
      </c>
      <c r="EM158" s="27" t="s">
        <v>698</v>
      </c>
      <c r="EN158" s="27" t="s">
        <v>698</v>
      </c>
      <c r="EO158" s="27" t="s">
        <v>698</v>
      </c>
      <c r="EP158" s="27" t="s">
        <v>698</v>
      </c>
      <c r="EQ158" s="27" t="s">
        <v>698</v>
      </c>
      <c r="ER158" s="27" t="s">
        <v>698</v>
      </c>
      <c r="ES158" s="27" t="s">
        <v>698</v>
      </c>
      <c r="ET158" s="27" t="s">
        <v>698</v>
      </c>
      <c r="EU158" s="27" t="s">
        <v>698</v>
      </c>
      <c r="EV158" s="27" t="s">
        <v>698</v>
      </c>
      <c r="EW158" s="27" t="s">
        <v>4096</v>
      </c>
      <c r="EX158" s="27" t="s">
        <v>698</v>
      </c>
      <c r="EY158" s="27" t="s">
        <v>1176</v>
      </c>
      <c r="EZ158" s="27" t="s">
        <v>1177</v>
      </c>
      <c r="FA158" s="27" t="s">
        <v>2045</v>
      </c>
      <c r="FB158" s="27"/>
      <c r="FC158" s="27"/>
      <c r="FD158" s="27"/>
      <c r="FE158" s="27"/>
      <c r="FF158" s="27"/>
      <c r="FG158" s="27"/>
      <c r="FH158" s="27"/>
      <c r="FI158" s="27"/>
      <c r="FJ158" s="27"/>
    </row>
    <row r="159" spans="1:166" x14ac:dyDescent="0.25">
      <c r="A159" s="27"/>
      <c r="B159" s="20" t="s">
        <v>2599</v>
      </c>
      <c r="C159" s="20" t="str">
        <f t="shared" si="2"/>
        <v>IZ008003000000000000000000000000000000</v>
      </c>
      <c r="D159" s="23" t="s">
        <v>4088</v>
      </c>
      <c r="E159" s="23" t="s">
        <v>720</v>
      </c>
      <c r="F159" s="23" t="s">
        <v>710</v>
      </c>
      <c r="G159" s="23" t="s">
        <v>697</v>
      </c>
      <c r="H159" s="23" t="s">
        <v>697</v>
      </c>
      <c r="I159" s="23" t="s">
        <v>697</v>
      </c>
      <c r="J159" s="23" t="s">
        <v>697</v>
      </c>
      <c r="K159" s="23" t="s">
        <v>697</v>
      </c>
      <c r="L159" s="23" t="s">
        <v>697</v>
      </c>
      <c r="M159" s="23" t="s">
        <v>697</v>
      </c>
      <c r="N159" s="23" t="s">
        <v>697</v>
      </c>
      <c r="O159" s="23" t="s">
        <v>697</v>
      </c>
      <c r="P159" s="23" t="s">
        <v>697</v>
      </c>
      <c r="Q159" s="27">
        <v>0</v>
      </c>
      <c r="R159" s="27" t="s">
        <v>704</v>
      </c>
      <c r="S159" s="27" t="s">
        <v>698</v>
      </c>
      <c r="T159" s="27" t="s">
        <v>694</v>
      </c>
      <c r="U159" s="27" t="s">
        <v>922</v>
      </c>
      <c r="V159" s="27" t="s">
        <v>4296</v>
      </c>
      <c r="W159" s="27" t="s">
        <v>905</v>
      </c>
      <c r="X159" s="27"/>
      <c r="Y159" s="27" t="s">
        <v>4297</v>
      </c>
      <c r="Z159" s="27"/>
      <c r="AA159" s="27"/>
      <c r="AB159" s="27"/>
      <c r="AC159" s="27"/>
      <c r="AD159" s="27"/>
      <c r="AE159" s="27"/>
      <c r="AF159" s="27"/>
      <c r="AG159" s="27"/>
      <c r="AH159" s="27"/>
      <c r="AI159" s="27" t="s">
        <v>4298</v>
      </c>
      <c r="AJ159" s="27" t="s">
        <v>698</v>
      </c>
      <c r="AK159" s="27" t="s">
        <v>698</v>
      </c>
      <c r="AL159" s="27" t="s">
        <v>698</v>
      </c>
      <c r="AM159" s="27" t="s">
        <v>698</v>
      </c>
      <c r="AN159" s="27" t="s">
        <v>698</v>
      </c>
      <c r="AO159" s="27" t="s">
        <v>698</v>
      </c>
      <c r="AP159" s="27" t="s">
        <v>698</v>
      </c>
      <c r="AQ159" s="27" t="s">
        <v>698</v>
      </c>
      <c r="AR159" s="27" t="s">
        <v>698</v>
      </c>
      <c r="AS159" s="27" t="s">
        <v>698</v>
      </c>
      <c r="AT159" s="27" t="s">
        <v>698</v>
      </c>
      <c r="AU159" s="27" t="s">
        <v>698</v>
      </c>
      <c r="AV159" s="27" t="s">
        <v>698</v>
      </c>
      <c r="AW159" s="27" t="s">
        <v>698</v>
      </c>
      <c r="AX159" s="27" t="s">
        <v>698</v>
      </c>
      <c r="AY159" s="27" t="s">
        <v>698</v>
      </c>
      <c r="AZ159" s="27" t="s">
        <v>698</v>
      </c>
      <c r="BA159" s="27" t="s">
        <v>698</v>
      </c>
      <c r="BB159" s="27" t="s">
        <v>698</v>
      </c>
      <c r="BC159" s="27" t="s">
        <v>698</v>
      </c>
      <c r="BD159" s="27" t="s">
        <v>698</v>
      </c>
      <c r="BE159" s="27" t="s">
        <v>698</v>
      </c>
      <c r="BF159" s="27" t="s">
        <v>698</v>
      </c>
      <c r="BG159" s="27" t="s">
        <v>698</v>
      </c>
      <c r="BH159" s="27" t="s">
        <v>698</v>
      </c>
      <c r="BI159" s="27" t="s">
        <v>698</v>
      </c>
      <c r="BJ159" s="27" t="s">
        <v>698</v>
      </c>
      <c r="BK159" s="27" t="s">
        <v>698</v>
      </c>
      <c r="BL159" s="27" t="s">
        <v>698</v>
      </c>
      <c r="BM159" s="27" t="s">
        <v>698</v>
      </c>
      <c r="BN159" s="27" t="s">
        <v>698</v>
      </c>
      <c r="BO159" s="27" t="s">
        <v>698</v>
      </c>
      <c r="BP159" s="27" t="s">
        <v>698</v>
      </c>
      <c r="BQ159" s="27" t="s">
        <v>698</v>
      </c>
      <c r="BR159" s="27" t="s">
        <v>698</v>
      </c>
      <c r="BS159" s="27" t="s">
        <v>698</v>
      </c>
      <c r="BT159" s="27" t="s">
        <v>698</v>
      </c>
      <c r="BU159" s="27" t="s">
        <v>698</v>
      </c>
      <c r="BV159" s="27" t="s">
        <v>704</v>
      </c>
      <c r="BW159" s="27" t="s">
        <v>698</v>
      </c>
      <c r="BX159" s="27" t="s">
        <v>698</v>
      </c>
      <c r="BY159" s="27" t="s">
        <v>698</v>
      </c>
      <c r="BZ159" s="27" t="s">
        <v>698</v>
      </c>
      <c r="CA159" s="27" t="s">
        <v>698</v>
      </c>
      <c r="CB159" s="27" t="s">
        <v>698</v>
      </c>
      <c r="CC159" s="27" t="s">
        <v>698</v>
      </c>
      <c r="CD159" s="27" t="s">
        <v>698</v>
      </c>
      <c r="CE159" s="27" t="s">
        <v>698</v>
      </c>
      <c r="CF159" s="27" t="s">
        <v>698</v>
      </c>
      <c r="CG159" s="27" t="s">
        <v>698</v>
      </c>
      <c r="CH159" s="27" t="s">
        <v>698</v>
      </c>
      <c r="CI159" s="27" t="s">
        <v>698</v>
      </c>
      <c r="CJ159" s="27" t="s">
        <v>698</v>
      </c>
      <c r="CK159" s="27" t="s">
        <v>698</v>
      </c>
      <c r="CL159" s="27" t="s">
        <v>698</v>
      </c>
      <c r="CM159" s="27" t="s">
        <v>698</v>
      </c>
      <c r="CN159" s="27" t="s">
        <v>698</v>
      </c>
      <c r="CO159" s="27" t="s">
        <v>698</v>
      </c>
      <c r="CP159" s="27" t="s">
        <v>698</v>
      </c>
      <c r="CQ159" s="27" t="s">
        <v>698</v>
      </c>
      <c r="CR159" s="27" t="s">
        <v>698</v>
      </c>
      <c r="CS159" s="27" t="s">
        <v>698</v>
      </c>
      <c r="CT159" s="27" t="s">
        <v>698</v>
      </c>
      <c r="CU159" s="27" t="s">
        <v>698</v>
      </c>
      <c r="CV159" s="27" t="s">
        <v>698</v>
      </c>
      <c r="CW159" s="27" t="s">
        <v>698</v>
      </c>
      <c r="CX159" s="27" t="s">
        <v>698</v>
      </c>
      <c r="CY159" s="27" t="s">
        <v>698</v>
      </c>
      <c r="CZ159" s="27" t="s">
        <v>698</v>
      </c>
      <c r="DA159" s="27" t="s">
        <v>698</v>
      </c>
      <c r="DB159" s="27" t="s">
        <v>698</v>
      </c>
      <c r="DC159" s="27" t="s">
        <v>698</v>
      </c>
      <c r="DD159" s="27" t="s">
        <v>698</v>
      </c>
      <c r="DE159" s="27" t="s">
        <v>698</v>
      </c>
      <c r="DF159" s="27" t="s">
        <v>698</v>
      </c>
      <c r="DG159" s="27" t="s">
        <v>698</v>
      </c>
      <c r="DH159" s="27" t="s">
        <v>698</v>
      </c>
      <c r="DI159" s="27" t="s">
        <v>698</v>
      </c>
      <c r="DJ159" s="27" t="s">
        <v>698</v>
      </c>
      <c r="DK159" s="27" t="s">
        <v>698</v>
      </c>
      <c r="DL159" s="27" t="s">
        <v>698</v>
      </c>
      <c r="DM159" s="27" t="s">
        <v>698</v>
      </c>
      <c r="DN159" s="27" t="s">
        <v>698</v>
      </c>
      <c r="DO159" s="27" t="s">
        <v>698</v>
      </c>
      <c r="DP159" s="27" t="s">
        <v>698</v>
      </c>
      <c r="DQ159" s="27" t="s">
        <v>698</v>
      </c>
      <c r="DR159" s="27" t="s">
        <v>698</v>
      </c>
      <c r="DS159" s="27" t="s">
        <v>698</v>
      </c>
      <c r="DT159" s="27" t="s">
        <v>698</v>
      </c>
      <c r="DU159" s="27" t="s">
        <v>698</v>
      </c>
      <c r="DV159" s="27" t="s">
        <v>698</v>
      </c>
      <c r="DW159" s="27" t="s">
        <v>698</v>
      </c>
      <c r="DX159" s="27" t="s">
        <v>698</v>
      </c>
      <c r="DY159" s="27" t="s">
        <v>698</v>
      </c>
      <c r="DZ159" s="27" t="s">
        <v>698</v>
      </c>
      <c r="EA159" s="27" t="s">
        <v>698</v>
      </c>
      <c r="EB159" s="27" t="s">
        <v>698</v>
      </c>
      <c r="EC159" s="27" t="s">
        <v>698</v>
      </c>
      <c r="ED159" s="27" t="s">
        <v>698</v>
      </c>
      <c r="EE159" s="27" t="s">
        <v>698</v>
      </c>
      <c r="EF159" s="27" t="s">
        <v>698</v>
      </c>
      <c r="EG159" s="27" t="s">
        <v>698</v>
      </c>
      <c r="EH159" s="27" t="s">
        <v>698</v>
      </c>
      <c r="EI159" s="27" t="s">
        <v>698</v>
      </c>
      <c r="EJ159" s="27" t="s">
        <v>698</v>
      </c>
      <c r="EK159" s="27" t="s">
        <v>698</v>
      </c>
      <c r="EL159" s="27" t="s">
        <v>698</v>
      </c>
      <c r="EM159" s="27" t="s">
        <v>698</v>
      </c>
      <c r="EN159" s="27" t="s">
        <v>698</v>
      </c>
      <c r="EO159" s="27" t="s">
        <v>698</v>
      </c>
      <c r="EP159" s="27" t="s">
        <v>698</v>
      </c>
      <c r="EQ159" s="27" t="s">
        <v>698</v>
      </c>
      <c r="ER159" s="27" t="s">
        <v>698</v>
      </c>
      <c r="ES159" s="27" t="s">
        <v>698</v>
      </c>
      <c r="ET159" s="27" t="s">
        <v>698</v>
      </c>
      <c r="EU159" s="27" t="s">
        <v>698</v>
      </c>
      <c r="EV159" s="27" t="s">
        <v>698</v>
      </c>
      <c r="EW159" s="27" t="s">
        <v>2705</v>
      </c>
      <c r="EX159" s="27" t="s">
        <v>698</v>
      </c>
      <c r="EY159" s="27" t="s">
        <v>1176</v>
      </c>
      <c r="EZ159" s="27" t="s">
        <v>1177</v>
      </c>
      <c r="FA159" s="27" t="s">
        <v>2045</v>
      </c>
      <c r="FB159" s="27"/>
      <c r="FC159" s="27"/>
      <c r="FD159" s="27"/>
      <c r="FE159" s="27"/>
      <c r="FF159" s="27"/>
      <c r="FG159" s="27"/>
      <c r="FH159" s="27"/>
      <c r="FI159" s="27"/>
      <c r="FJ159" s="27"/>
    </row>
    <row r="160" spans="1:166" x14ac:dyDescent="0.25">
      <c r="A160" s="27"/>
      <c r="B160" s="20" t="s">
        <v>2599</v>
      </c>
      <c r="C160" s="20" t="str">
        <f t="shared" si="2"/>
        <v>IZ008004000000000000000000000000000000</v>
      </c>
      <c r="D160" s="23" t="s">
        <v>4088</v>
      </c>
      <c r="E160" s="23" t="s">
        <v>720</v>
      </c>
      <c r="F160" s="23" t="s">
        <v>711</v>
      </c>
      <c r="G160" s="23" t="s">
        <v>697</v>
      </c>
      <c r="H160" s="23" t="s">
        <v>697</v>
      </c>
      <c r="I160" s="23" t="s">
        <v>697</v>
      </c>
      <c r="J160" s="23" t="s">
        <v>697</v>
      </c>
      <c r="K160" s="23" t="s">
        <v>697</v>
      </c>
      <c r="L160" s="23" t="s">
        <v>697</v>
      </c>
      <c r="M160" s="23" t="s">
        <v>697</v>
      </c>
      <c r="N160" s="23" t="s">
        <v>697</v>
      </c>
      <c r="O160" s="23" t="s">
        <v>697</v>
      </c>
      <c r="P160" s="23" t="s">
        <v>697</v>
      </c>
      <c r="Q160" s="27">
        <v>0</v>
      </c>
      <c r="R160" s="27" t="s">
        <v>704</v>
      </c>
      <c r="S160" s="27" t="s">
        <v>698</v>
      </c>
      <c r="T160" s="27" t="s">
        <v>694</v>
      </c>
      <c r="U160" s="27" t="s">
        <v>922</v>
      </c>
      <c r="V160" s="27" t="s">
        <v>4290</v>
      </c>
      <c r="W160" s="27" t="s">
        <v>905</v>
      </c>
      <c r="X160" s="27"/>
      <c r="Y160" s="27" t="s">
        <v>4299</v>
      </c>
      <c r="Z160" s="27"/>
      <c r="AA160" s="27"/>
      <c r="AB160" s="27"/>
      <c r="AC160" s="27"/>
      <c r="AD160" s="27"/>
      <c r="AE160" s="27"/>
      <c r="AF160" s="27"/>
      <c r="AG160" s="27"/>
      <c r="AH160" s="27"/>
      <c r="AI160" s="27" t="s">
        <v>4300</v>
      </c>
      <c r="AJ160" s="27" t="s">
        <v>698</v>
      </c>
      <c r="AK160" s="27" t="s">
        <v>698</v>
      </c>
      <c r="AL160" s="27" t="s">
        <v>698</v>
      </c>
      <c r="AM160" s="27" t="s">
        <v>698</v>
      </c>
      <c r="AN160" s="27" t="s">
        <v>698</v>
      </c>
      <c r="AO160" s="27" t="s">
        <v>698</v>
      </c>
      <c r="AP160" s="27" t="s">
        <v>698</v>
      </c>
      <c r="AQ160" s="27" t="s">
        <v>698</v>
      </c>
      <c r="AR160" s="27" t="s">
        <v>698</v>
      </c>
      <c r="AS160" s="27" t="s">
        <v>698</v>
      </c>
      <c r="AT160" s="27" t="s">
        <v>698</v>
      </c>
      <c r="AU160" s="27" t="s">
        <v>698</v>
      </c>
      <c r="AV160" s="27" t="s">
        <v>698</v>
      </c>
      <c r="AW160" s="27" t="s">
        <v>698</v>
      </c>
      <c r="AX160" s="27" t="s">
        <v>698</v>
      </c>
      <c r="AY160" s="27" t="s">
        <v>698</v>
      </c>
      <c r="AZ160" s="27" t="s">
        <v>698</v>
      </c>
      <c r="BA160" s="27" t="s">
        <v>698</v>
      </c>
      <c r="BB160" s="27" t="s">
        <v>698</v>
      </c>
      <c r="BC160" s="27" t="s">
        <v>698</v>
      </c>
      <c r="BD160" s="27" t="s">
        <v>698</v>
      </c>
      <c r="BE160" s="27" t="s">
        <v>698</v>
      </c>
      <c r="BF160" s="27" t="s">
        <v>698</v>
      </c>
      <c r="BG160" s="27" t="s">
        <v>698</v>
      </c>
      <c r="BH160" s="27" t="s">
        <v>698</v>
      </c>
      <c r="BI160" s="27" t="s">
        <v>698</v>
      </c>
      <c r="BJ160" s="27" t="s">
        <v>698</v>
      </c>
      <c r="BK160" s="27" t="s">
        <v>698</v>
      </c>
      <c r="BL160" s="27" t="s">
        <v>698</v>
      </c>
      <c r="BM160" s="27" t="s">
        <v>698</v>
      </c>
      <c r="BN160" s="27" t="s">
        <v>698</v>
      </c>
      <c r="BO160" s="27" t="s">
        <v>698</v>
      </c>
      <c r="BP160" s="27" t="s">
        <v>698</v>
      </c>
      <c r="BQ160" s="27" t="s">
        <v>698</v>
      </c>
      <c r="BR160" s="27" t="s">
        <v>698</v>
      </c>
      <c r="BS160" s="27" t="s">
        <v>698</v>
      </c>
      <c r="BT160" s="27" t="s">
        <v>698</v>
      </c>
      <c r="BU160" s="27" t="s">
        <v>698</v>
      </c>
      <c r="BV160" s="27" t="s">
        <v>704</v>
      </c>
      <c r="BW160" s="27" t="s">
        <v>698</v>
      </c>
      <c r="BX160" s="27" t="s">
        <v>698</v>
      </c>
      <c r="BY160" s="27" t="s">
        <v>698</v>
      </c>
      <c r="BZ160" s="27" t="s">
        <v>698</v>
      </c>
      <c r="CA160" s="27" t="s">
        <v>698</v>
      </c>
      <c r="CB160" s="27" t="s">
        <v>698</v>
      </c>
      <c r="CC160" s="27" t="s">
        <v>698</v>
      </c>
      <c r="CD160" s="27" t="s">
        <v>698</v>
      </c>
      <c r="CE160" s="27" t="s">
        <v>698</v>
      </c>
      <c r="CF160" s="27" t="s">
        <v>698</v>
      </c>
      <c r="CG160" s="27" t="s">
        <v>698</v>
      </c>
      <c r="CH160" s="27" t="s">
        <v>698</v>
      </c>
      <c r="CI160" s="27" t="s">
        <v>698</v>
      </c>
      <c r="CJ160" s="27" t="s">
        <v>698</v>
      </c>
      <c r="CK160" s="27" t="s">
        <v>698</v>
      </c>
      <c r="CL160" s="27" t="s">
        <v>698</v>
      </c>
      <c r="CM160" s="27" t="s">
        <v>698</v>
      </c>
      <c r="CN160" s="27" t="s">
        <v>698</v>
      </c>
      <c r="CO160" s="27" t="s">
        <v>698</v>
      </c>
      <c r="CP160" s="27" t="s">
        <v>698</v>
      </c>
      <c r="CQ160" s="27" t="s">
        <v>698</v>
      </c>
      <c r="CR160" s="27" t="s">
        <v>698</v>
      </c>
      <c r="CS160" s="27" t="s">
        <v>698</v>
      </c>
      <c r="CT160" s="27" t="s">
        <v>698</v>
      </c>
      <c r="CU160" s="27" t="s">
        <v>698</v>
      </c>
      <c r="CV160" s="27" t="s">
        <v>698</v>
      </c>
      <c r="CW160" s="27" t="s">
        <v>698</v>
      </c>
      <c r="CX160" s="27" t="s">
        <v>698</v>
      </c>
      <c r="CY160" s="27" t="s">
        <v>698</v>
      </c>
      <c r="CZ160" s="27" t="s">
        <v>698</v>
      </c>
      <c r="DA160" s="27" t="s">
        <v>698</v>
      </c>
      <c r="DB160" s="27" t="s">
        <v>698</v>
      </c>
      <c r="DC160" s="27" t="s">
        <v>698</v>
      </c>
      <c r="DD160" s="27" t="s">
        <v>698</v>
      </c>
      <c r="DE160" s="27" t="s">
        <v>698</v>
      </c>
      <c r="DF160" s="27" t="s">
        <v>698</v>
      </c>
      <c r="DG160" s="27" t="s">
        <v>698</v>
      </c>
      <c r="DH160" s="27" t="s">
        <v>698</v>
      </c>
      <c r="DI160" s="27" t="s">
        <v>698</v>
      </c>
      <c r="DJ160" s="27" t="s">
        <v>698</v>
      </c>
      <c r="DK160" s="27" t="s">
        <v>698</v>
      </c>
      <c r="DL160" s="27" t="s">
        <v>698</v>
      </c>
      <c r="DM160" s="27" t="s">
        <v>698</v>
      </c>
      <c r="DN160" s="27" t="s">
        <v>698</v>
      </c>
      <c r="DO160" s="27" t="s">
        <v>698</v>
      </c>
      <c r="DP160" s="27" t="s">
        <v>698</v>
      </c>
      <c r="DQ160" s="27" t="s">
        <v>698</v>
      </c>
      <c r="DR160" s="27" t="s">
        <v>698</v>
      </c>
      <c r="DS160" s="27" t="s">
        <v>698</v>
      </c>
      <c r="DT160" s="27" t="s">
        <v>698</v>
      </c>
      <c r="DU160" s="27" t="s">
        <v>698</v>
      </c>
      <c r="DV160" s="27" t="s">
        <v>698</v>
      </c>
      <c r="DW160" s="27" t="s">
        <v>698</v>
      </c>
      <c r="DX160" s="27" t="s">
        <v>698</v>
      </c>
      <c r="DY160" s="27" t="s">
        <v>698</v>
      </c>
      <c r="DZ160" s="27" t="s">
        <v>698</v>
      </c>
      <c r="EA160" s="27" t="s">
        <v>698</v>
      </c>
      <c r="EB160" s="27" t="s">
        <v>698</v>
      </c>
      <c r="EC160" s="27" t="s">
        <v>698</v>
      </c>
      <c r="ED160" s="27" t="s">
        <v>698</v>
      </c>
      <c r="EE160" s="27" t="s">
        <v>698</v>
      </c>
      <c r="EF160" s="27" t="s">
        <v>698</v>
      </c>
      <c r="EG160" s="27" t="s">
        <v>698</v>
      </c>
      <c r="EH160" s="27" t="s">
        <v>698</v>
      </c>
      <c r="EI160" s="27" t="s">
        <v>698</v>
      </c>
      <c r="EJ160" s="27" t="s">
        <v>698</v>
      </c>
      <c r="EK160" s="27" t="s">
        <v>698</v>
      </c>
      <c r="EL160" s="27" t="s">
        <v>698</v>
      </c>
      <c r="EM160" s="27" t="s">
        <v>698</v>
      </c>
      <c r="EN160" s="27" t="s">
        <v>698</v>
      </c>
      <c r="EO160" s="27" t="s">
        <v>698</v>
      </c>
      <c r="EP160" s="27" t="s">
        <v>698</v>
      </c>
      <c r="EQ160" s="27" t="s">
        <v>698</v>
      </c>
      <c r="ER160" s="27" t="s">
        <v>698</v>
      </c>
      <c r="ES160" s="27" t="s">
        <v>698</v>
      </c>
      <c r="ET160" s="27" t="s">
        <v>698</v>
      </c>
      <c r="EU160" s="27" t="s">
        <v>698</v>
      </c>
      <c r="EV160" s="27" t="s">
        <v>698</v>
      </c>
      <c r="EW160" s="27" t="s">
        <v>4096</v>
      </c>
      <c r="EX160" s="27" t="s">
        <v>698</v>
      </c>
      <c r="EY160" s="27" t="s">
        <v>1176</v>
      </c>
      <c r="EZ160" s="27" t="s">
        <v>1177</v>
      </c>
      <c r="FA160" s="27" t="s">
        <v>2045</v>
      </c>
      <c r="FB160" s="27"/>
      <c r="FC160" s="27"/>
      <c r="FD160" s="27"/>
      <c r="FE160" s="27"/>
      <c r="FF160" s="27"/>
      <c r="FG160" s="27"/>
      <c r="FH160" s="27"/>
      <c r="FI160" s="27"/>
      <c r="FJ160" s="27"/>
    </row>
    <row r="161" spans="1:166" x14ac:dyDescent="0.25">
      <c r="A161" s="27"/>
      <c r="B161" s="20" t="s">
        <v>694</v>
      </c>
      <c r="C161" s="20" t="str">
        <f t="shared" si="2"/>
        <v>IZ009000000000000000000000000000000000</v>
      </c>
      <c r="D161" s="23" t="s">
        <v>4088</v>
      </c>
      <c r="E161" s="23" t="s">
        <v>722</v>
      </c>
      <c r="F161" s="23" t="s">
        <v>697</v>
      </c>
      <c r="G161" s="23" t="s">
        <v>697</v>
      </c>
      <c r="H161" s="23" t="s">
        <v>697</v>
      </c>
      <c r="I161" s="23" t="s">
        <v>697</v>
      </c>
      <c r="J161" s="23" t="s">
        <v>697</v>
      </c>
      <c r="K161" s="23" t="s">
        <v>697</v>
      </c>
      <c r="L161" s="23" t="s">
        <v>697</v>
      </c>
      <c r="M161" s="23" t="s">
        <v>697</v>
      </c>
      <c r="N161" s="23" t="s">
        <v>697</v>
      </c>
      <c r="O161" s="23" t="s">
        <v>697</v>
      </c>
      <c r="P161" s="23" t="s">
        <v>697</v>
      </c>
      <c r="Q161" s="27">
        <v>0</v>
      </c>
      <c r="R161" s="27" t="s">
        <v>698</v>
      </c>
      <c r="S161" s="27" t="s">
        <v>698</v>
      </c>
      <c r="T161" s="27" t="s">
        <v>694</v>
      </c>
      <c r="U161" s="27" t="s">
        <v>922</v>
      </c>
      <c r="V161" s="27" t="s">
        <v>4301</v>
      </c>
      <c r="W161" s="27" t="s">
        <v>905</v>
      </c>
      <c r="X161" s="27" t="s">
        <v>4302</v>
      </c>
      <c r="Y161" s="27"/>
      <c r="Z161" s="27"/>
      <c r="AA161" s="27"/>
      <c r="AB161" s="27"/>
      <c r="AC161" s="27"/>
      <c r="AD161" s="27"/>
      <c r="AE161" s="27"/>
      <c r="AF161" s="27"/>
      <c r="AG161" s="27"/>
      <c r="AH161" s="27"/>
      <c r="AI161" s="27" t="s">
        <v>4303</v>
      </c>
      <c r="AJ161" s="27" t="s">
        <v>694</v>
      </c>
      <c r="AK161" s="27" t="s">
        <v>694</v>
      </c>
      <c r="AL161" s="27" t="s">
        <v>694</v>
      </c>
      <c r="AM161" s="27" t="s">
        <v>694</v>
      </c>
      <c r="AN161" s="27" t="s">
        <v>694</v>
      </c>
      <c r="AO161" s="27" t="s">
        <v>694</v>
      </c>
      <c r="AP161" s="27" t="s">
        <v>694</v>
      </c>
      <c r="AQ161" s="27" t="s">
        <v>694</v>
      </c>
      <c r="AR161" s="27" t="s">
        <v>694</v>
      </c>
      <c r="AS161" s="27" t="s">
        <v>694</v>
      </c>
      <c r="AT161" s="27" t="s">
        <v>694</v>
      </c>
      <c r="AU161" s="27" t="s">
        <v>694</v>
      </c>
      <c r="AV161" s="27" t="s">
        <v>694</v>
      </c>
      <c r="AW161" s="27" t="s">
        <v>694</v>
      </c>
      <c r="AX161" s="27" t="s">
        <v>694</v>
      </c>
      <c r="AY161" s="27" t="s">
        <v>694</v>
      </c>
      <c r="AZ161" s="27" t="s">
        <v>694</v>
      </c>
      <c r="BA161" s="27" t="s">
        <v>694</v>
      </c>
      <c r="BB161" s="27" t="s">
        <v>694</v>
      </c>
      <c r="BC161" s="27" t="s">
        <v>694</v>
      </c>
      <c r="BD161" s="27" t="s">
        <v>694</v>
      </c>
      <c r="BE161" s="27" t="s">
        <v>694</v>
      </c>
      <c r="BF161" s="27" t="s">
        <v>694</v>
      </c>
      <c r="BG161" s="27" t="s">
        <v>694</v>
      </c>
      <c r="BH161" s="27" t="s">
        <v>694</v>
      </c>
      <c r="BI161" s="27" t="s">
        <v>694</v>
      </c>
      <c r="BJ161" s="27" t="s">
        <v>694</v>
      </c>
      <c r="BK161" s="27" t="s">
        <v>694</v>
      </c>
      <c r="BL161" s="27" t="s">
        <v>694</v>
      </c>
      <c r="BM161" s="27" t="s">
        <v>694</v>
      </c>
      <c r="BN161" s="27" t="s">
        <v>694</v>
      </c>
      <c r="BO161" s="27" t="s">
        <v>694</v>
      </c>
      <c r="BP161" s="27" t="s">
        <v>694</v>
      </c>
      <c r="BQ161" s="27" t="s">
        <v>694</v>
      </c>
      <c r="BR161" s="27" t="s">
        <v>694</v>
      </c>
      <c r="BS161" s="27" t="s">
        <v>694</v>
      </c>
      <c r="BT161" s="27" t="s">
        <v>694</v>
      </c>
      <c r="BU161" s="27" t="s">
        <v>694</v>
      </c>
      <c r="BV161" s="27" t="s">
        <v>694</v>
      </c>
      <c r="BW161" s="27" t="s">
        <v>694</v>
      </c>
      <c r="BX161" s="27" t="s">
        <v>694</v>
      </c>
      <c r="BY161" s="27" t="s">
        <v>694</v>
      </c>
      <c r="BZ161" s="27" t="s">
        <v>694</v>
      </c>
      <c r="CA161" s="27" t="s">
        <v>694</v>
      </c>
      <c r="CB161" s="27" t="s">
        <v>694</v>
      </c>
      <c r="CC161" s="27" t="s">
        <v>694</v>
      </c>
      <c r="CD161" s="27" t="s">
        <v>694</v>
      </c>
      <c r="CE161" s="27" t="s">
        <v>694</v>
      </c>
      <c r="CF161" s="27" t="s">
        <v>694</v>
      </c>
      <c r="CG161" s="27" t="s">
        <v>694</v>
      </c>
      <c r="CH161" s="27" t="s">
        <v>694</v>
      </c>
      <c r="CI161" s="27" t="s">
        <v>694</v>
      </c>
      <c r="CJ161" s="27" t="s">
        <v>694</v>
      </c>
      <c r="CK161" s="27" t="s">
        <v>694</v>
      </c>
      <c r="CL161" s="27" t="s">
        <v>694</v>
      </c>
      <c r="CM161" s="27" t="s">
        <v>694</v>
      </c>
      <c r="CN161" s="27" t="s">
        <v>694</v>
      </c>
      <c r="CO161" s="27" t="s">
        <v>694</v>
      </c>
      <c r="CP161" s="27" t="s">
        <v>694</v>
      </c>
      <c r="CQ161" s="27" t="s">
        <v>694</v>
      </c>
      <c r="CR161" s="27" t="s">
        <v>694</v>
      </c>
      <c r="CS161" s="27" t="s">
        <v>694</v>
      </c>
      <c r="CT161" s="27" t="s">
        <v>694</v>
      </c>
      <c r="CU161" s="27" t="s">
        <v>694</v>
      </c>
      <c r="CV161" s="27" t="s">
        <v>694</v>
      </c>
      <c r="CW161" s="27" t="s">
        <v>694</v>
      </c>
      <c r="CX161" s="27" t="s">
        <v>694</v>
      </c>
      <c r="CY161" s="27" t="s">
        <v>694</v>
      </c>
      <c r="CZ161" s="27" t="s">
        <v>694</v>
      </c>
      <c r="DA161" s="27" t="s">
        <v>694</v>
      </c>
      <c r="DB161" s="27" t="s">
        <v>694</v>
      </c>
      <c r="DC161" s="27" t="s">
        <v>694</v>
      </c>
      <c r="DD161" s="27" t="s">
        <v>694</v>
      </c>
      <c r="DE161" s="27" t="s">
        <v>694</v>
      </c>
      <c r="DF161" s="27" t="s">
        <v>694</v>
      </c>
      <c r="DG161" s="27" t="s">
        <v>694</v>
      </c>
      <c r="DH161" s="27" t="s">
        <v>694</v>
      </c>
      <c r="DI161" s="27" t="s">
        <v>694</v>
      </c>
      <c r="DJ161" s="27" t="s">
        <v>694</v>
      </c>
      <c r="DK161" s="27" t="s">
        <v>694</v>
      </c>
      <c r="DL161" s="27" t="s">
        <v>694</v>
      </c>
      <c r="DM161" s="27" t="s">
        <v>694</v>
      </c>
      <c r="DN161" s="27" t="s">
        <v>694</v>
      </c>
      <c r="DO161" s="27" t="s">
        <v>694</v>
      </c>
      <c r="DP161" s="27" t="s">
        <v>694</v>
      </c>
      <c r="DQ161" s="27" t="s">
        <v>694</v>
      </c>
      <c r="DR161" s="27" t="s">
        <v>694</v>
      </c>
      <c r="DS161" s="27" t="s">
        <v>694</v>
      </c>
      <c r="DT161" s="27" t="s">
        <v>694</v>
      </c>
      <c r="DU161" s="27" t="s">
        <v>694</v>
      </c>
      <c r="DV161" s="27" t="s">
        <v>694</v>
      </c>
      <c r="DW161" s="27" t="s">
        <v>694</v>
      </c>
      <c r="DX161" s="27" t="s">
        <v>694</v>
      </c>
      <c r="DY161" s="27" t="s">
        <v>694</v>
      </c>
      <c r="DZ161" s="27" t="s">
        <v>694</v>
      </c>
      <c r="EA161" s="27" t="s">
        <v>694</v>
      </c>
      <c r="EB161" s="27" t="s">
        <v>694</v>
      </c>
      <c r="EC161" s="27" t="s">
        <v>694</v>
      </c>
      <c r="ED161" s="27" t="s">
        <v>694</v>
      </c>
      <c r="EE161" s="27" t="s">
        <v>694</v>
      </c>
      <c r="EF161" s="27" t="s">
        <v>694</v>
      </c>
      <c r="EG161" s="27" t="s">
        <v>694</v>
      </c>
      <c r="EH161" s="27" t="s">
        <v>694</v>
      </c>
      <c r="EI161" s="27" t="s">
        <v>694</v>
      </c>
      <c r="EJ161" s="27" t="s">
        <v>694</v>
      </c>
      <c r="EK161" s="27" t="s">
        <v>694</v>
      </c>
      <c r="EL161" s="27" t="s">
        <v>694</v>
      </c>
      <c r="EM161" s="27" t="s">
        <v>694</v>
      </c>
      <c r="EN161" s="27" t="s">
        <v>694</v>
      </c>
      <c r="EO161" s="27" t="s">
        <v>694</v>
      </c>
      <c r="EP161" s="27" t="s">
        <v>694</v>
      </c>
      <c r="EQ161" s="27" t="s">
        <v>694</v>
      </c>
      <c r="ER161" s="27" t="s">
        <v>694</v>
      </c>
      <c r="ES161" s="27" t="s">
        <v>694</v>
      </c>
      <c r="ET161" s="27" t="s">
        <v>694</v>
      </c>
      <c r="EU161" s="27" t="s">
        <v>694</v>
      </c>
      <c r="EV161" s="27" t="s">
        <v>694</v>
      </c>
      <c r="EW161" s="27" t="s">
        <v>698</v>
      </c>
      <c r="EX161" s="27" t="s">
        <v>698</v>
      </c>
      <c r="EY161" s="27" t="s">
        <v>698</v>
      </c>
      <c r="EZ161" s="27" t="s">
        <v>698</v>
      </c>
      <c r="FA161" s="27" t="s">
        <v>694</v>
      </c>
      <c r="FB161" s="27"/>
      <c r="FC161" s="27"/>
      <c r="FD161" s="27"/>
      <c r="FE161" s="27"/>
      <c r="FF161" s="27"/>
      <c r="FG161" s="27"/>
      <c r="FH161" s="27"/>
      <c r="FI161" s="27"/>
      <c r="FJ161" s="27"/>
    </row>
    <row r="162" spans="1:166" x14ac:dyDescent="0.25">
      <c r="A162" s="27"/>
      <c r="B162" s="20" t="s">
        <v>2599</v>
      </c>
      <c r="C162" s="20" t="str">
        <f t="shared" si="2"/>
        <v>IZ009001000000000000000000000000000000</v>
      </c>
      <c r="D162" s="23" t="s">
        <v>4088</v>
      </c>
      <c r="E162" s="23" t="s">
        <v>722</v>
      </c>
      <c r="F162" s="23" t="s">
        <v>702</v>
      </c>
      <c r="G162" s="23" t="s">
        <v>697</v>
      </c>
      <c r="H162" s="23" t="s">
        <v>697</v>
      </c>
      <c r="I162" s="23" t="s">
        <v>697</v>
      </c>
      <c r="J162" s="23" t="s">
        <v>697</v>
      </c>
      <c r="K162" s="23" t="s">
        <v>697</v>
      </c>
      <c r="L162" s="23" t="s">
        <v>697</v>
      </c>
      <c r="M162" s="23" t="s">
        <v>697</v>
      </c>
      <c r="N162" s="23" t="s">
        <v>697</v>
      </c>
      <c r="O162" s="23" t="s">
        <v>697</v>
      </c>
      <c r="P162" s="23" t="s">
        <v>697</v>
      </c>
      <c r="Q162" s="27">
        <v>0</v>
      </c>
      <c r="R162" s="27" t="s">
        <v>704</v>
      </c>
      <c r="S162" s="27" t="s">
        <v>698</v>
      </c>
      <c r="T162" s="27" t="s">
        <v>694</v>
      </c>
      <c r="U162" s="27" t="s">
        <v>922</v>
      </c>
      <c r="V162" s="27" t="s">
        <v>4304</v>
      </c>
      <c r="W162" s="27" t="s">
        <v>905</v>
      </c>
      <c r="X162" s="27"/>
      <c r="Y162" s="27" t="s">
        <v>4305</v>
      </c>
      <c r="Z162" s="27"/>
      <c r="AA162" s="27"/>
      <c r="AB162" s="27"/>
      <c r="AC162" s="27"/>
      <c r="AD162" s="27"/>
      <c r="AE162" s="27"/>
      <c r="AF162" s="27"/>
      <c r="AG162" s="27"/>
      <c r="AH162" s="27"/>
      <c r="AI162" s="27" t="s">
        <v>4306</v>
      </c>
      <c r="AJ162" s="27" t="s">
        <v>698</v>
      </c>
      <c r="AK162" s="27" t="s">
        <v>698</v>
      </c>
      <c r="AL162" s="27" t="s">
        <v>698</v>
      </c>
      <c r="AM162" s="27" t="s">
        <v>698</v>
      </c>
      <c r="AN162" s="27" t="s">
        <v>698</v>
      </c>
      <c r="AO162" s="27" t="s">
        <v>698</v>
      </c>
      <c r="AP162" s="27" t="s">
        <v>698</v>
      </c>
      <c r="AQ162" s="27" t="s">
        <v>698</v>
      </c>
      <c r="AR162" s="27" t="s">
        <v>698</v>
      </c>
      <c r="AS162" s="27" t="s">
        <v>698</v>
      </c>
      <c r="AT162" s="27" t="s">
        <v>698</v>
      </c>
      <c r="AU162" s="27" t="s">
        <v>698</v>
      </c>
      <c r="AV162" s="27" t="s">
        <v>698</v>
      </c>
      <c r="AW162" s="27" t="s">
        <v>698</v>
      </c>
      <c r="AX162" s="27" t="s">
        <v>698</v>
      </c>
      <c r="AY162" s="27" t="s">
        <v>698</v>
      </c>
      <c r="AZ162" s="27" t="s">
        <v>698</v>
      </c>
      <c r="BA162" s="27" t="s">
        <v>698</v>
      </c>
      <c r="BB162" s="27" t="s">
        <v>698</v>
      </c>
      <c r="BC162" s="27" t="s">
        <v>698</v>
      </c>
      <c r="BD162" s="27" t="s">
        <v>698</v>
      </c>
      <c r="BE162" s="27" t="s">
        <v>698</v>
      </c>
      <c r="BF162" s="27" t="s">
        <v>698</v>
      </c>
      <c r="BG162" s="27" t="s">
        <v>698</v>
      </c>
      <c r="BH162" s="27" t="s">
        <v>698</v>
      </c>
      <c r="BI162" s="27" t="s">
        <v>698</v>
      </c>
      <c r="BJ162" s="27" t="s">
        <v>698</v>
      </c>
      <c r="BK162" s="27" t="s">
        <v>698</v>
      </c>
      <c r="BL162" s="27" t="s">
        <v>698</v>
      </c>
      <c r="BM162" s="27" t="s">
        <v>698</v>
      </c>
      <c r="BN162" s="27" t="s">
        <v>698</v>
      </c>
      <c r="BO162" s="27" t="s">
        <v>698</v>
      </c>
      <c r="BP162" s="27" t="s">
        <v>698</v>
      </c>
      <c r="BQ162" s="27" t="s">
        <v>698</v>
      </c>
      <c r="BR162" s="27" t="s">
        <v>698</v>
      </c>
      <c r="BS162" s="27" t="s">
        <v>698</v>
      </c>
      <c r="BT162" s="27" t="s">
        <v>698</v>
      </c>
      <c r="BU162" s="27" t="s">
        <v>698</v>
      </c>
      <c r="BV162" s="27" t="s">
        <v>704</v>
      </c>
      <c r="BW162" s="27" t="s">
        <v>698</v>
      </c>
      <c r="BX162" s="27" t="s">
        <v>698</v>
      </c>
      <c r="BY162" s="27" t="s">
        <v>698</v>
      </c>
      <c r="BZ162" s="27" t="s">
        <v>698</v>
      </c>
      <c r="CA162" s="27" t="s">
        <v>698</v>
      </c>
      <c r="CB162" s="27" t="s">
        <v>698</v>
      </c>
      <c r="CC162" s="27" t="s">
        <v>698</v>
      </c>
      <c r="CD162" s="27" t="s">
        <v>698</v>
      </c>
      <c r="CE162" s="27" t="s">
        <v>698</v>
      </c>
      <c r="CF162" s="27" t="s">
        <v>698</v>
      </c>
      <c r="CG162" s="27" t="s">
        <v>698</v>
      </c>
      <c r="CH162" s="27" t="s">
        <v>698</v>
      </c>
      <c r="CI162" s="27" t="s">
        <v>698</v>
      </c>
      <c r="CJ162" s="27" t="s">
        <v>698</v>
      </c>
      <c r="CK162" s="27" t="s">
        <v>698</v>
      </c>
      <c r="CL162" s="27" t="s">
        <v>698</v>
      </c>
      <c r="CM162" s="27" t="s">
        <v>698</v>
      </c>
      <c r="CN162" s="27" t="s">
        <v>698</v>
      </c>
      <c r="CO162" s="27" t="s">
        <v>698</v>
      </c>
      <c r="CP162" s="27" t="s">
        <v>698</v>
      </c>
      <c r="CQ162" s="27" t="s">
        <v>698</v>
      </c>
      <c r="CR162" s="27" t="s">
        <v>698</v>
      </c>
      <c r="CS162" s="27" t="s">
        <v>698</v>
      </c>
      <c r="CT162" s="27" t="s">
        <v>698</v>
      </c>
      <c r="CU162" s="27" t="s">
        <v>698</v>
      </c>
      <c r="CV162" s="27" t="s">
        <v>698</v>
      </c>
      <c r="CW162" s="27" t="s">
        <v>698</v>
      </c>
      <c r="CX162" s="27" t="s">
        <v>698</v>
      </c>
      <c r="CY162" s="27" t="s">
        <v>698</v>
      </c>
      <c r="CZ162" s="27" t="s">
        <v>698</v>
      </c>
      <c r="DA162" s="27" t="s">
        <v>698</v>
      </c>
      <c r="DB162" s="27" t="s">
        <v>698</v>
      </c>
      <c r="DC162" s="27" t="s">
        <v>698</v>
      </c>
      <c r="DD162" s="27" t="s">
        <v>698</v>
      </c>
      <c r="DE162" s="27" t="s">
        <v>698</v>
      </c>
      <c r="DF162" s="27" t="s">
        <v>698</v>
      </c>
      <c r="DG162" s="27" t="s">
        <v>698</v>
      </c>
      <c r="DH162" s="27" t="s">
        <v>698</v>
      </c>
      <c r="DI162" s="27" t="s">
        <v>698</v>
      </c>
      <c r="DJ162" s="27" t="s">
        <v>698</v>
      </c>
      <c r="DK162" s="27" t="s">
        <v>698</v>
      </c>
      <c r="DL162" s="27" t="s">
        <v>698</v>
      </c>
      <c r="DM162" s="27" t="s">
        <v>698</v>
      </c>
      <c r="DN162" s="27" t="s">
        <v>698</v>
      </c>
      <c r="DO162" s="27" t="s">
        <v>698</v>
      </c>
      <c r="DP162" s="27" t="s">
        <v>698</v>
      </c>
      <c r="DQ162" s="27" t="s">
        <v>698</v>
      </c>
      <c r="DR162" s="27" t="s">
        <v>698</v>
      </c>
      <c r="DS162" s="27" t="s">
        <v>698</v>
      </c>
      <c r="DT162" s="27" t="s">
        <v>698</v>
      </c>
      <c r="DU162" s="27" t="s">
        <v>698</v>
      </c>
      <c r="DV162" s="27" t="s">
        <v>698</v>
      </c>
      <c r="DW162" s="27" t="s">
        <v>698</v>
      </c>
      <c r="DX162" s="27" t="s">
        <v>698</v>
      </c>
      <c r="DY162" s="27" t="s">
        <v>698</v>
      </c>
      <c r="DZ162" s="27" t="s">
        <v>698</v>
      </c>
      <c r="EA162" s="27" t="s">
        <v>698</v>
      </c>
      <c r="EB162" s="27" t="s">
        <v>698</v>
      </c>
      <c r="EC162" s="27" t="s">
        <v>698</v>
      </c>
      <c r="ED162" s="27" t="s">
        <v>698</v>
      </c>
      <c r="EE162" s="27" t="s">
        <v>698</v>
      </c>
      <c r="EF162" s="27" t="s">
        <v>698</v>
      </c>
      <c r="EG162" s="27" t="s">
        <v>698</v>
      </c>
      <c r="EH162" s="27" t="s">
        <v>698</v>
      </c>
      <c r="EI162" s="27" t="s">
        <v>698</v>
      </c>
      <c r="EJ162" s="27" t="s">
        <v>698</v>
      </c>
      <c r="EK162" s="27" t="s">
        <v>698</v>
      </c>
      <c r="EL162" s="27" t="s">
        <v>698</v>
      </c>
      <c r="EM162" s="27" t="s">
        <v>698</v>
      </c>
      <c r="EN162" s="27" t="s">
        <v>698</v>
      </c>
      <c r="EO162" s="27" t="s">
        <v>698</v>
      </c>
      <c r="EP162" s="27" t="s">
        <v>698</v>
      </c>
      <c r="EQ162" s="27" t="s">
        <v>698</v>
      </c>
      <c r="ER162" s="27" t="s">
        <v>698</v>
      </c>
      <c r="ES162" s="27" t="s">
        <v>698</v>
      </c>
      <c r="ET162" s="27" t="s">
        <v>698</v>
      </c>
      <c r="EU162" s="27" t="s">
        <v>698</v>
      </c>
      <c r="EV162" s="27" t="s">
        <v>698</v>
      </c>
      <c r="EW162" s="27" t="s">
        <v>4096</v>
      </c>
      <c r="EX162" s="27" t="s">
        <v>698</v>
      </c>
      <c r="EY162" s="27" t="s">
        <v>1176</v>
      </c>
      <c r="EZ162" s="27" t="s">
        <v>1177</v>
      </c>
      <c r="FA162" s="27" t="s">
        <v>2045</v>
      </c>
      <c r="FB162" s="27"/>
      <c r="FC162" s="27"/>
      <c r="FD162" s="27"/>
      <c r="FE162" s="27"/>
      <c r="FF162" s="27"/>
      <c r="FG162" s="27"/>
      <c r="FH162" s="27"/>
      <c r="FI162" s="27"/>
      <c r="FJ162" s="27"/>
    </row>
    <row r="163" spans="1:166" x14ac:dyDescent="0.25">
      <c r="A163" s="27"/>
      <c r="B163" s="20" t="s">
        <v>2599</v>
      </c>
      <c r="C163" s="20" t="str">
        <f t="shared" si="2"/>
        <v>IZ009002000000000000000000000000000000</v>
      </c>
      <c r="D163" s="23" t="s">
        <v>4088</v>
      </c>
      <c r="E163" s="23" t="s">
        <v>722</v>
      </c>
      <c r="F163" s="23" t="s">
        <v>707</v>
      </c>
      <c r="G163" s="23" t="s">
        <v>697</v>
      </c>
      <c r="H163" s="23" t="s">
        <v>697</v>
      </c>
      <c r="I163" s="23" t="s">
        <v>697</v>
      </c>
      <c r="J163" s="23" t="s">
        <v>697</v>
      </c>
      <c r="K163" s="23" t="s">
        <v>697</v>
      </c>
      <c r="L163" s="23" t="s">
        <v>697</v>
      </c>
      <c r="M163" s="23" t="s">
        <v>697</v>
      </c>
      <c r="N163" s="23" t="s">
        <v>697</v>
      </c>
      <c r="O163" s="23" t="s">
        <v>697</v>
      </c>
      <c r="P163" s="23" t="s">
        <v>697</v>
      </c>
      <c r="Q163" s="27">
        <v>0</v>
      </c>
      <c r="R163" s="27" t="s">
        <v>704</v>
      </c>
      <c r="S163" s="27" t="s">
        <v>698</v>
      </c>
      <c r="T163" s="27" t="s">
        <v>694</v>
      </c>
      <c r="U163" s="27" t="s">
        <v>922</v>
      </c>
      <c r="V163" s="27" t="s">
        <v>4307</v>
      </c>
      <c r="W163" s="27" t="s">
        <v>905</v>
      </c>
      <c r="X163" s="27"/>
      <c r="Y163" s="27" t="s">
        <v>4308</v>
      </c>
      <c r="Z163" s="27"/>
      <c r="AA163" s="27"/>
      <c r="AB163" s="27"/>
      <c r="AC163" s="27"/>
      <c r="AD163" s="27"/>
      <c r="AE163" s="27"/>
      <c r="AF163" s="27"/>
      <c r="AG163" s="27"/>
      <c r="AH163" s="27"/>
      <c r="AI163" s="27" t="s">
        <v>4309</v>
      </c>
      <c r="AJ163" s="27" t="s">
        <v>698</v>
      </c>
      <c r="AK163" s="27" t="s">
        <v>698</v>
      </c>
      <c r="AL163" s="27" t="s">
        <v>698</v>
      </c>
      <c r="AM163" s="27" t="s">
        <v>698</v>
      </c>
      <c r="AN163" s="27" t="s">
        <v>698</v>
      </c>
      <c r="AO163" s="27" t="s">
        <v>698</v>
      </c>
      <c r="AP163" s="27" t="s">
        <v>698</v>
      </c>
      <c r="AQ163" s="27" t="s">
        <v>698</v>
      </c>
      <c r="AR163" s="27" t="s">
        <v>698</v>
      </c>
      <c r="AS163" s="27" t="s">
        <v>698</v>
      </c>
      <c r="AT163" s="27" t="s">
        <v>698</v>
      </c>
      <c r="AU163" s="27" t="s">
        <v>698</v>
      </c>
      <c r="AV163" s="27" t="s">
        <v>698</v>
      </c>
      <c r="AW163" s="27" t="s">
        <v>698</v>
      </c>
      <c r="AX163" s="27" t="s">
        <v>698</v>
      </c>
      <c r="AY163" s="27" t="s">
        <v>698</v>
      </c>
      <c r="AZ163" s="27" t="s">
        <v>698</v>
      </c>
      <c r="BA163" s="27" t="s">
        <v>698</v>
      </c>
      <c r="BB163" s="27" t="s">
        <v>698</v>
      </c>
      <c r="BC163" s="27" t="s">
        <v>698</v>
      </c>
      <c r="BD163" s="27" t="s">
        <v>698</v>
      </c>
      <c r="BE163" s="27" t="s">
        <v>698</v>
      </c>
      <c r="BF163" s="27" t="s">
        <v>698</v>
      </c>
      <c r="BG163" s="27" t="s">
        <v>698</v>
      </c>
      <c r="BH163" s="27" t="s">
        <v>698</v>
      </c>
      <c r="BI163" s="27" t="s">
        <v>698</v>
      </c>
      <c r="BJ163" s="27" t="s">
        <v>698</v>
      </c>
      <c r="BK163" s="27" t="s">
        <v>698</v>
      </c>
      <c r="BL163" s="27" t="s">
        <v>698</v>
      </c>
      <c r="BM163" s="27" t="s">
        <v>698</v>
      </c>
      <c r="BN163" s="27" t="s">
        <v>698</v>
      </c>
      <c r="BO163" s="27" t="s">
        <v>698</v>
      </c>
      <c r="BP163" s="27" t="s">
        <v>698</v>
      </c>
      <c r="BQ163" s="27" t="s">
        <v>698</v>
      </c>
      <c r="BR163" s="27" t="s">
        <v>698</v>
      </c>
      <c r="BS163" s="27" t="s">
        <v>698</v>
      </c>
      <c r="BT163" s="27" t="s">
        <v>698</v>
      </c>
      <c r="BU163" s="27" t="s">
        <v>698</v>
      </c>
      <c r="BV163" s="27" t="s">
        <v>704</v>
      </c>
      <c r="BW163" s="27" t="s">
        <v>698</v>
      </c>
      <c r="BX163" s="27" t="s">
        <v>698</v>
      </c>
      <c r="BY163" s="27" t="s">
        <v>698</v>
      </c>
      <c r="BZ163" s="27" t="s">
        <v>698</v>
      </c>
      <c r="CA163" s="27" t="s">
        <v>698</v>
      </c>
      <c r="CB163" s="27" t="s">
        <v>698</v>
      </c>
      <c r="CC163" s="27" t="s">
        <v>698</v>
      </c>
      <c r="CD163" s="27" t="s">
        <v>698</v>
      </c>
      <c r="CE163" s="27" t="s">
        <v>698</v>
      </c>
      <c r="CF163" s="27" t="s">
        <v>698</v>
      </c>
      <c r="CG163" s="27" t="s">
        <v>698</v>
      </c>
      <c r="CH163" s="27" t="s">
        <v>698</v>
      </c>
      <c r="CI163" s="27" t="s">
        <v>698</v>
      </c>
      <c r="CJ163" s="27" t="s">
        <v>698</v>
      </c>
      <c r="CK163" s="27" t="s">
        <v>698</v>
      </c>
      <c r="CL163" s="27" t="s">
        <v>698</v>
      </c>
      <c r="CM163" s="27" t="s">
        <v>698</v>
      </c>
      <c r="CN163" s="27" t="s">
        <v>698</v>
      </c>
      <c r="CO163" s="27" t="s">
        <v>698</v>
      </c>
      <c r="CP163" s="27" t="s">
        <v>698</v>
      </c>
      <c r="CQ163" s="27" t="s">
        <v>698</v>
      </c>
      <c r="CR163" s="27" t="s">
        <v>698</v>
      </c>
      <c r="CS163" s="27" t="s">
        <v>698</v>
      </c>
      <c r="CT163" s="27" t="s">
        <v>698</v>
      </c>
      <c r="CU163" s="27" t="s">
        <v>698</v>
      </c>
      <c r="CV163" s="27" t="s">
        <v>698</v>
      </c>
      <c r="CW163" s="27" t="s">
        <v>698</v>
      </c>
      <c r="CX163" s="27" t="s">
        <v>698</v>
      </c>
      <c r="CY163" s="27" t="s">
        <v>698</v>
      </c>
      <c r="CZ163" s="27" t="s">
        <v>698</v>
      </c>
      <c r="DA163" s="27" t="s">
        <v>698</v>
      </c>
      <c r="DB163" s="27" t="s">
        <v>698</v>
      </c>
      <c r="DC163" s="27" t="s">
        <v>698</v>
      </c>
      <c r="DD163" s="27" t="s">
        <v>698</v>
      </c>
      <c r="DE163" s="27" t="s">
        <v>698</v>
      </c>
      <c r="DF163" s="27" t="s">
        <v>698</v>
      </c>
      <c r="DG163" s="27" t="s">
        <v>698</v>
      </c>
      <c r="DH163" s="27" t="s">
        <v>698</v>
      </c>
      <c r="DI163" s="27" t="s">
        <v>698</v>
      </c>
      <c r="DJ163" s="27" t="s">
        <v>698</v>
      </c>
      <c r="DK163" s="27" t="s">
        <v>698</v>
      </c>
      <c r="DL163" s="27" t="s">
        <v>698</v>
      </c>
      <c r="DM163" s="27" t="s">
        <v>698</v>
      </c>
      <c r="DN163" s="27" t="s">
        <v>698</v>
      </c>
      <c r="DO163" s="27" t="s">
        <v>698</v>
      </c>
      <c r="DP163" s="27" t="s">
        <v>698</v>
      </c>
      <c r="DQ163" s="27" t="s">
        <v>698</v>
      </c>
      <c r="DR163" s="27" t="s">
        <v>698</v>
      </c>
      <c r="DS163" s="27" t="s">
        <v>698</v>
      </c>
      <c r="DT163" s="27" t="s">
        <v>698</v>
      </c>
      <c r="DU163" s="27" t="s">
        <v>698</v>
      </c>
      <c r="DV163" s="27" t="s">
        <v>698</v>
      </c>
      <c r="DW163" s="27" t="s">
        <v>698</v>
      </c>
      <c r="DX163" s="27" t="s">
        <v>698</v>
      </c>
      <c r="DY163" s="27" t="s">
        <v>698</v>
      </c>
      <c r="DZ163" s="27" t="s">
        <v>698</v>
      </c>
      <c r="EA163" s="27" t="s">
        <v>698</v>
      </c>
      <c r="EB163" s="27" t="s">
        <v>698</v>
      </c>
      <c r="EC163" s="27" t="s">
        <v>698</v>
      </c>
      <c r="ED163" s="27" t="s">
        <v>698</v>
      </c>
      <c r="EE163" s="27" t="s">
        <v>698</v>
      </c>
      <c r="EF163" s="27" t="s">
        <v>698</v>
      </c>
      <c r="EG163" s="27" t="s">
        <v>698</v>
      </c>
      <c r="EH163" s="27" t="s">
        <v>698</v>
      </c>
      <c r="EI163" s="27" t="s">
        <v>698</v>
      </c>
      <c r="EJ163" s="27" t="s">
        <v>698</v>
      </c>
      <c r="EK163" s="27" t="s">
        <v>698</v>
      </c>
      <c r="EL163" s="27" t="s">
        <v>698</v>
      </c>
      <c r="EM163" s="27" t="s">
        <v>698</v>
      </c>
      <c r="EN163" s="27" t="s">
        <v>698</v>
      </c>
      <c r="EO163" s="27" t="s">
        <v>698</v>
      </c>
      <c r="EP163" s="27" t="s">
        <v>698</v>
      </c>
      <c r="EQ163" s="27" t="s">
        <v>698</v>
      </c>
      <c r="ER163" s="27" t="s">
        <v>698</v>
      </c>
      <c r="ES163" s="27" t="s">
        <v>698</v>
      </c>
      <c r="ET163" s="27" t="s">
        <v>698</v>
      </c>
      <c r="EU163" s="27" t="s">
        <v>698</v>
      </c>
      <c r="EV163" s="27" t="s">
        <v>698</v>
      </c>
      <c r="EW163" s="27" t="s">
        <v>4096</v>
      </c>
      <c r="EX163" s="27" t="s">
        <v>698</v>
      </c>
      <c r="EY163" s="27" t="s">
        <v>1176</v>
      </c>
      <c r="EZ163" s="27" t="s">
        <v>1177</v>
      </c>
      <c r="FA163" s="27" t="s">
        <v>2045</v>
      </c>
      <c r="FB163" s="27"/>
      <c r="FC163" s="27"/>
      <c r="FD163" s="27"/>
      <c r="FE163" s="27"/>
      <c r="FF163" s="27"/>
      <c r="FG163" s="27"/>
      <c r="FH163" s="27"/>
      <c r="FI163" s="27"/>
      <c r="FJ163" s="27"/>
    </row>
    <row r="164" spans="1:166" x14ac:dyDescent="0.25">
      <c r="A164" s="27"/>
      <c r="B164" s="20" t="s">
        <v>2599</v>
      </c>
      <c r="C164" s="20" t="str">
        <f t="shared" si="2"/>
        <v>IZ009003000000000000000000000000000000</v>
      </c>
      <c r="D164" s="23" t="s">
        <v>4088</v>
      </c>
      <c r="E164" s="23" t="s">
        <v>722</v>
      </c>
      <c r="F164" s="23" t="s">
        <v>710</v>
      </c>
      <c r="G164" s="23" t="s">
        <v>697</v>
      </c>
      <c r="H164" s="23" t="s">
        <v>697</v>
      </c>
      <c r="I164" s="23" t="s">
        <v>697</v>
      </c>
      <c r="J164" s="23" t="s">
        <v>697</v>
      </c>
      <c r="K164" s="23" t="s">
        <v>697</v>
      </c>
      <c r="L164" s="23" t="s">
        <v>697</v>
      </c>
      <c r="M164" s="23" t="s">
        <v>697</v>
      </c>
      <c r="N164" s="23" t="s">
        <v>697</v>
      </c>
      <c r="O164" s="23" t="s">
        <v>697</v>
      </c>
      <c r="P164" s="23" t="s">
        <v>697</v>
      </c>
      <c r="Q164" s="27">
        <v>0</v>
      </c>
      <c r="R164" s="27" t="s">
        <v>704</v>
      </c>
      <c r="S164" s="27" t="s">
        <v>698</v>
      </c>
      <c r="T164" s="27" t="s">
        <v>694</v>
      </c>
      <c r="U164" s="27" t="s">
        <v>922</v>
      </c>
      <c r="V164" s="27" t="s">
        <v>4310</v>
      </c>
      <c r="W164" s="27" t="s">
        <v>905</v>
      </c>
      <c r="X164" s="27"/>
      <c r="Y164" s="27" t="s">
        <v>4311</v>
      </c>
      <c r="Z164" s="27"/>
      <c r="AA164" s="27"/>
      <c r="AB164" s="27"/>
      <c r="AC164" s="27"/>
      <c r="AD164" s="27"/>
      <c r="AE164" s="27"/>
      <c r="AF164" s="27"/>
      <c r="AG164" s="27"/>
      <c r="AH164" s="27"/>
      <c r="AI164" s="27" t="s">
        <v>4312</v>
      </c>
      <c r="AJ164" s="27" t="s">
        <v>698</v>
      </c>
      <c r="AK164" s="27" t="s">
        <v>698</v>
      </c>
      <c r="AL164" s="27" t="s">
        <v>698</v>
      </c>
      <c r="AM164" s="27" t="s">
        <v>698</v>
      </c>
      <c r="AN164" s="27" t="s">
        <v>698</v>
      </c>
      <c r="AO164" s="27" t="s">
        <v>698</v>
      </c>
      <c r="AP164" s="27" t="s">
        <v>698</v>
      </c>
      <c r="AQ164" s="27" t="s">
        <v>698</v>
      </c>
      <c r="AR164" s="27" t="s">
        <v>698</v>
      </c>
      <c r="AS164" s="27" t="s">
        <v>698</v>
      </c>
      <c r="AT164" s="27" t="s">
        <v>698</v>
      </c>
      <c r="AU164" s="27" t="s">
        <v>698</v>
      </c>
      <c r="AV164" s="27" t="s">
        <v>698</v>
      </c>
      <c r="AW164" s="27" t="s">
        <v>698</v>
      </c>
      <c r="AX164" s="27" t="s">
        <v>698</v>
      </c>
      <c r="AY164" s="27" t="s">
        <v>698</v>
      </c>
      <c r="AZ164" s="27" t="s">
        <v>698</v>
      </c>
      <c r="BA164" s="27" t="s">
        <v>698</v>
      </c>
      <c r="BB164" s="27" t="s">
        <v>698</v>
      </c>
      <c r="BC164" s="27" t="s">
        <v>698</v>
      </c>
      <c r="BD164" s="27" t="s">
        <v>698</v>
      </c>
      <c r="BE164" s="27" t="s">
        <v>698</v>
      </c>
      <c r="BF164" s="27" t="s">
        <v>698</v>
      </c>
      <c r="BG164" s="27" t="s">
        <v>698</v>
      </c>
      <c r="BH164" s="27" t="s">
        <v>698</v>
      </c>
      <c r="BI164" s="27" t="s">
        <v>698</v>
      </c>
      <c r="BJ164" s="27" t="s">
        <v>698</v>
      </c>
      <c r="BK164" s="27" t="s">
        <v>698</v>
      </c>
      <c r="BL164" s="27" t="s">
        <v>698</v>
      </c>
      <c r="BM164" s="27" t="s">
        <v>698</v>
      </c>
      <c r="BN164" s="27" t="s">
        <v>698</v>
      </c>
      <c r="BO164" s="27" t="s">
        <v>698</v>
      </c>
      <c r="BP164" s="27" t="s">
        <v>698</v>
      </c>
      <c r="BQ164" s="27" t="s">
        <v>698</v>
      </c>
      <c r="BR164" s="27" t="s">
        <v>698</v>
      </c>
      <c r="BS164" s="27" t="s">
        <v>698</v>
      </c>
      <c r="BT164" s="27" t="s">
        <v>698</v>
      </c>
      <c r="BU164" s="27" t="s">
        <v>698</v>
      </c>
      <c r="BV164" s="27" t="s">
        <v>704</v>
      </c>
      <c r="BW164" s="27" t="s">
        <v>698</v>
      </c>
      <c r="BX164" s="27" t="s">
        <v>698</v>
      </c>
      <c r="BY164" s="27" t="s">
        <v>698</v>
      </c>
      <c r="BZ164" s="27" t="s">
        <v>698</v>
      </c>
      <c r="CA164" s="27" t="s">
        <v>698</v>
      </c>
      <c r="CB164" s="27" t="s">
        <v>698</v>
      </c>
      <c r="CC164" s="27" t="s">
        <v>698</v>
      </c>
      <c r="CD164" s="27" t="s">
        <v>698</v>
      </c>
      <c r="CE164" s="27" t="s">
        <v>698</v>
      </c>
      <c r="CF164" s="27" t="s">
        <v>698</v>
      </c>
      <c r="CG164" s="27" t="s">
        <v>698</v>
      </c>
      <c r="CH164" s="27" t="s">
        <v>698</v>
      </c>
      <c r="CI164" s="27" t="s">
        <v>698</v>
      </c>
      <c r="CJ164" s="27" t="s">
        <v>698</v>
      </c>
      <c r="CK164" s="27" t="s">
        <v>698</v>
      </c>
      <c r="CL164" s="27" t="s">
        <v>698</v>
      </c>
      <c r="CM164" s="27" t="s">
        <v>698</v>
      </c>
      <c r="CN164" s="27" t="s">
        <v>698</v>
      </c>
      <c r="CO164" s="27" t="s">
        <v>698</v>
      </c>
      <c r="CP164" s="27" t="s">
        <v>698</v>
      </c>
      <c r="CQ164" s="27" t="s">
        <v>698</v>
      </c>
      <c r="CR164" s="27" t="s">
        <v>698</v>
      </c>
      <c r="CS164" s="27" t="s">
        <v>698</v>
      </c>
      <c r="CT164" s="27" t="s">
        <v>698</v>
      </c>
      <c r="CU164" s="27" t="s">
        <v>698</v>
      </c>
      <c r="CV164" s="27" t="s">
        <v>698</v>
      </c>
      <c r="CW164" s="27" t="s">
        <v>698</v>
      </c>
      <c r="CX164" s="27" t="s">
        <v>698</v>
      </c>
      <c r="CY164" s="27" t="s">
        <v>698</v>
      </c>
      <c r="CZ164" s="27" t="s">
        <v>698</v>
      </c>
      <c r="DA164" s="27" t="s">
        <v>698</v>
      </c>
      <c r="DB164" s="27" t="s">
        <v>698</v>
      </c>
      <c r="DC164" s="27" t="s">
        <v>698</v>
      </c>
      <c r="DD164" s="27" t="s">
        <v>698</v>
      </c>
      <c r="DE164" s="27" t="s">
        <v>698</v>
      </c>
      <c r="DF164" s="27" t="s">
        <v>698</v>
      </c>
      <c r="DG164" s="27" t="s">
        <v>698</v>
      </c>
      <c r="DH164" s="27" t="s">
        <v>698</v>
      </c>
      <c r="DI164" s="27" t="s">
        <v>698</v>
      </c>
      <c r="DJ164" s="27" t="s">
        <v>698</v>
      </c>
      <c r="DK164" s="27" t="s">
        <v>698</v>
      </c>
      <c r="DL164" s="27" t="s">
        <v>698</v>
      </c>
      <c r="DM164" s="27" t="s">
        <v>698</v>
      </c>
      <c r="DN164" s="27" t="s">
        <v>698</v>
      </c>
      <c r="DO164" s="27" t="s">
        <v>698</v>
      </c>
      <c r="DP164" s="27" t="s">
        <v>698</v>
      </c>
      <c r="DQ164" s="27" t="s">
        <v>698</v>
      </c>
      <c r="DR164" s="27" t="s">
        <v>698</v>
      </c>
      <c r="DS164" s="27" t="s">
        <v>698</v>
      </c>
      <c r="DT164" s="27" t="s">
        <v>698</v>
      </c>
      <c r="DU164" s="27" t="s">
        <v>698</v>
      </c>
      <c r="DV164" s="27" t="s">
        <v>698</v>
      </c>
      <c r="DW164" s="27" t="s">
        <v>698</v>
      </c>
      <c r="DX164" s="27" t="s">
        <v>698</v>
      </c>
      <c r="DY164" s="27" t="s">
        <v>698</v>
      </c>
      <c r="DZ164" s="27" t="s">
        <v>698</v>
      </c>
      <c r="EA164" s="27" t="s">
        <v>698</v>
      </c>
      <c r="EB164" s="27" t="s">
        <v>698</v>
      </c>
      <c r="EC164" s="27" t="s">
        <v>698</v>
      </c>
      <c r="ED164" s="27" t="s">
        <v>698</v>
      </c>
      <c r="EE164" s="27" t="s">
        <v>698</v>
      </c>
      <c r="EF164" s="27" t="s">
        <v>698</v>
      </c>
      <c r="EG164" s="27" t="s">
        <v>698</v>
      </c>
      <c r="EH164" s="27" t="s">
        <v>698</v>
      </c>
      <c r="EI164" s="27" t="s">
        <v>698</v>
      </c>
      <c r="EJ164" s="27" t="s">
        <v>698</v>
      </c>
      <c r="EK164" s="27" t="s">
        <v>698</v>
      </c>
      <c r="EL164" s="27" t="s">
        <v>698</v>
      </c>
      <c r="EM164" s="27" t="s">
        <v>698</v>
      </c>
      <c r="EN164" s="27" t="s">
        <v>698</v>
      </c>
      <c r="EO164" s="27" t="s">
        <v>698</v>
      </c>
      <c r="EP164" s="27" t="s">
        <v>698</v>
      </c>
      <c r="EQ164" s="27" t="s">
        <v>698</v>
      </c>
      <c r="ER164" s="27" t="s">
        <v>698</v>
      </c>
      <c r="ES164" s="27" t="s">
        <v>698</v>
      </c>
      <c r="ET164" s="27" t="s">
        <v>698</v>
      </c>
      <c r="EU164" s="27" t="s">
        <v>698</v>
      </c>
      <c r="EV164" s="27" t="s">
        <v>698</v>
      </c>
      <c r="EW164" s="27" t="s">
        <v>4096</v>
      </c>
      <c r="EX164" s="27" t="s">
        <v>698</v>
      </c>
      <c r="EY164" s="27" t="s">
        <v>1176</v>
      </c>
      <c r="EZ164" s="27" t="s">
        <v>1177</v>
      </c>
      <c r="FA164" s="27" t="s">
        <v>2045</v>
      </c>
      <c r="FB164" s="27"/>
      <c r="FC164" s="27"/>
      <c r="FD164" s="27"/>
      <c r="FE164" s="27"/>
      <c r="FF164" s="27"/>
      <c r="FG164" s="27"/>
      <c r="FH164" s="27"/>
      <c r="FI164" s="27"/>
      <c r="FJ164" s="27"/>
    </row>
    <row r="165" spans="1:166" x14ac:dyDescent="0.25">
      <c r="A165" s="27"/>
      <c r="B165" s="20" t="s">
        <v>2599</v>
      </c>
      <c r="C165" s="20" t="str">
        <f t="shared" si="2"/>
        <v>IZ009004000000000000000000000000000000</v>
      </c>
      <c r="D165" s="23" t="s">
        <v>4088</v>
      </c>
      <c r="E165" s="23" t="s">
        <v>722</v>
      </c>
      <c r="F165" s="23" t="s">
        <v>711</v>
      </c>
      <c r="G165" s="23" t="s">
        <v>697</v>
      </c>
      <c r="H165" s="23" t="s">
        <v>697</v>
      </c>
      <c r="I165" s="23" t="s">
        <v>697</v>
      </c>
      <c r="J165" s="23" t="s">
        <v>697</v>
      </c>
      <c r="K165" s="23" t="s">
        <v>697</v>
      </c>
      <c r="L165" s="23" t="s">
        <v>697</v>
      </c>
      <c r="M165" s="23" t="s">
        <v>697</v>
      </c>
      <c r="N165" s="23" t="s">
        <v>697</v>
      </c>
      <c r="O165" s="23" t="s">
        <v>697</v>
      </c>
      <c r="P165" s="23" t="s">
        <v>697</v>
      </c>
      <c r="Q165" s="27">
        <v>0</v>
      </c>
      <c r="R165" s="27" t="s">
        <v>704</v>
      </c>
      <c r="S165" s="27" t="s">
        <v>698</v>
      </c>
      <c r="T165" s="27" t="s">
        <v>694</v>
      </c>
      <c r="U165" s="27" t="s">
        <v>922</v>
      </c>
      <c r="V165" s="27" t="s">
        <v>4310</v>
      </c>
      <c r="W165" s="27" t="s">
        <v>905</v>
      </c>
      <c r="X165" s="27"/>
      <c r="Y165" s="27" t="s">
        <v>4313</v>
      </c>
      <c r="Z165" s="27"/>
      <c r="AA165" s="27"/>
      <c r="AB165" s="27"/>
      <c r="AC165" s="27"/>
      <c r="AD165" s="27"/>
      <c r="AE165" s="27"/>
      <c r="AF165" s="27"/>
      <c r="AG165" s="27"/>
      <c r="AH165" s="27"/>
      <c r="AI165" s="27" t="s">
        <v>4314</v>
      </c>
      <c r="AJ165" s="27" t="s">
        <v>698</v>
      </c>
      <c r="AK165" s="27" t="s">
        <v>698</v>
      </c>
      <c r="AL165" s="27" t="s">
        <v>698</v>
      </c>
      <c r="AM165" s="27" t="s">
        <v>698</v>
      </c>
      <c r="AN165" s="27" t="s">
        <v>698</v>
      </c>
      <c r="AO165" s="27" t="s">
        <v>698</v>
      </c>
      <c r="AP165" s="27" t="s">
        <v>698</v>
      </c>
      <c r="AQ165" s="27" t="s">
        <v>698</v>
      </c>
      <c r="AR165" s="27" t="s">
        <v>698</v>
      </c>
      <c r="AS165" s="27" t="s">
        <v>698</v>
      </c>
      <c r="AT165" s="27" t="s">
        <v>698</v>
      </c>
      <c r="AU165" s="27" t="s">
        <v>698</v>
      </c>
      <c r="AV165" s="27" t="s">
        <v>698</v>
      </c>
      <c r="AW165" s="27" t="s">
        <v>698</v>
      </c>
      <c r="AX165" s="27" t="s">
        <v>698</v>
      </c>
      <c r="AY165" s="27" t="s">
        <v>698</v>
      </c>
      <c r="AZ165" s="27" t="s">
        <v>698</v>
      </c>
      <c r="BA165" s="27" t="s">
        <v>698</v>
      </c>
      <c r="BB165" s="27" t="s">
        <v>698</v>
      </c>
      <c r="BC165" s="27" t="s">
        <v>698</v>
      </c>
      <c r="BD165" s="27" t="s">
        <v>698</v>
      </c>
      <c r="BE165" s="27" t="s">
        <v>698</v>
      </c>
      <c r="BF165" s="27" t="s">
        <v>698</v>
      </c>
      <c r="BG165" s="27" t="s">
        <v>698</v>
      </c>
      <c r="BH165" s="27" t="s">
        <v>698</v>
      </c>
      <c r="BI165" s="27" t="s">
        <v>698</v>
      </c>
      <c r="BJ165" s="27" t="s">
        <v>698</v>
      </c>
      <c r="BK165" s="27" t="s">
        <v>698</v>
      </c>
      <c r="BL165" s="27" t="s">
        <v>698</v>
      </c>
      <c r="BM165" s="27" t="s">
        <v>698</v>
      </c>
      <c r="BN165" s="27" t="s">
        <v>698</v>
      </c>
      <c r="BO165" s="27" t="s">
        <v>698</v>
      </c>
      <c r="BP165" s="27" t="s">
        <v>698</v>
      </c>
      <c r="BQ165" s="27" t="s">
        <v>698</v>
      </c>
      <c r="BR165" s="27" t="s">
        <v>698</v>
      </c>
      <c r="BS165" s="27" t="s">
        <v>698</v>
      </c>
      <c r="BT165" s="27" t="s">
        <v>698</v>
      </c>
      <c r="BU165" s="27" t="s">
        <v>698</v>
      </c>
      <c r="BV165" s="27" t="s">
        <v>704</v>
      </c>
      <c r="BW165" s="27" t="s">
        <v>698</v>
      </c>
      <c r="BX165" s="27" t="s">
        <v>698</v>
      </c>
      <c r="BY165" s="27" t="s">
        <v>698</v>
      </c>
      <c r="BZ165" s="27" t="s">
        <v>698</v>
      </c>
      <c r="CA165" s="27" t="s">
        <v>698</v>
      </c>
      <c r="CB165" s="27" t="s">
        <v>698</v>
      </c>
      <c r="CC165" s="27" t="s">
        <v>698</v>
      </c>
      <c r="CD165" s="27" t="s">
        <v>698</v>
      </c>
      <c r="CE165" s="27" t="s">
        <v>698</v>
      </c>
      <c r="CF165" s="27" t="s">
        <v>698</v>
      </c>
      <c r="CG165" s="27" t="s">
        <v>698</v>
      </c>
      <c r="CH165" s="27" t="s">
        <v>698</v>
      </c>
      <c r="CI165" s="27" t="s">
        <v>698</v>
      </c>
      <c r="CJ165" s="27" t="s">
        <v>698</v>
      </c>
      <c r="CK165" s="27" t="s">
        <v>698</v>
      </c>
      <c r="CL165" s="27" t="s">
        <v>698</v>
      </c>
      <c r="CM165" s="27" t="s">
        <v>698</v>
      </c>
      <c r="CN165" s="27" t="s">
        <v>698</v>
      </c>
      <c r="CO165" s="27" t="s">
        <v>698</v>
      </c>
      <c r="CP165" s="27" t="s">
        <v>698</v>
      </c>
      <c r="CQ165" s="27" t="s">
        <v>698</v>
      </c>
      <c r="CR165" s="27" t="s">
        <v>698</v>
      </c>
      <c r="CS165" s="27" t="s">
        <v>698</v>
      </c>
      <c r="CT165" s="27" t="s">
        <v>698</v>
      </c>
      <c r="CU165" s="27" t="s">
        <v>698</v>
      </c>
      <c r="CV165" s="27" t="s">
        <v>698</v>
      </c>
      <c r="CW165" s="27" t="s">
        <v>698</v>
      </c>
      <c r="CX165" s="27" t="s">
        <v>698</v>
      </c>
      <c r="CY165" s="27" t="s">
        <v>698</v>
      </c>
      <c r="CZ165" s="27" t="s">
        <v>698</v>
      </c>
      <c r="DA165" s="27" t="s">
        <v>698</v>
      </c>
      <c r="DB165" s="27" t="s">
        <v>698</v>
      </c>
      <c r="DC165" s="27" t="s">
        <v>698</v>
      </c>
      <c r="DD165" s="27" t="s">
        <v>698</v>
      </c>
      <c r="DE165" s="27" t="s">
        <v>698</v>
      </c>
      <c r="DF165" s="27" t="s">
        <v>698</v>
      </c>
      <c r="DG165" s="27" t="s">
        <v>698</v>
      </c>
      <c r="DH165" s="27" t="s">
        <v>698</v>
      </c>
      <c r="DI165" s="27" t="s">
        <v>698</v>
      </c>
      <c r="DJ165" s="27" t="s">
        <v>698</v>
      </c>
      <c r="DK165" s="27" t="s">
        <v>698</v>
      </c>
      <c r="DL165" s="27" t="s">
        <v>698</v>
      </c>
      <c r="DM165" s="27" t="s">
        <v>698</v>
      </c>
      <c r="DN165" s="27" t="s">
        <v>698</v>
      </c>
      <c r="DO165" s="27" t="s">
        <v>698</v>
      </c>
      <c r="DP165" s="27" t="s">
        <v>698</v>
      </c>
      <c r="DQ165" s="27" t="s">
        <v>698</v>
      </c>
      <c r="DR165" s="27" t="s">
        <v>698</v>
      </c>
      <c r="DS165" s="27" t="s">
        <v>698</v>
      </c>
      <c r="DT165" s="27" t="s">
        <v>698</v>
      </c>
      <c r="DU165" s="27" t="s">
        <v>698</v>
      </c>
      <c r="DV165" s="27" t="s">
        <v>698</v>
      </c>
      <c r="DW165" s="27" t="s">
        <v>698</v>
      </c>
      <c r="DX165" s="27" t="s">
        <v>698</v>
      </c>
      <c r="DY165" s="27" t="s">
        <v>698</v>
      </c>
      <c r="DZ165" s="27" t="s">
        <v>698</v>
      </c>
      <c r="EA165" s="27" t="s">
        <v>698</v>
      </c>
      <c r="EB165" s="27" t="s">
        <v>698</v>
      </c>
      <c r="EC165" s="27" t="s">
        <v>698</v>
      </c>
      <c r="ED165" s="27" t="s">
        <v>698</v>
      </c>
      <c r="EE165" s="27" t="s">
        <v>698</v>
      </c>
      <c r="EF165" s="27" t="s">
        <v>698</v>
      </c>
      <c r="EG165" s="27" t="s">
        <v>698</v>
      </c>
      <c r="EH165" s="27" t="s">
        <v>698</v>
      </c>
      <c r="EI165" s="27" t="s">
        <v>698</v>
      </c>
      <c r="EJ165" s="27" t="s">
        <v>698</v>
      </c>
      <c r="EK165" s="27" t="s">
        <v>698</v>
      </c>
      <c r="EL165" s="27" t="s">
        <v>698</v>
      </c>
      <c r="EM165" s="27" t="s">
        <v>698</v>
      </c>
      <c r="EN165" s="27" t="s">
        <v>698</v>
      </c>
      <c r="EO165" s="27" t="s">
        <v>698</v>
      </c>
      <c r="EP165" s="27" t="s">
        <v>698</v>
      </c>
      <c r="EQ165" s="27" t="s">
        <v>698</v>
      </c>
      <c r="ER165" s="27" t="s">
        <v>698</v>
      </c>
      <c r="ES165" s="27" t="s">
        <v>698</v>
      </c>
      <c r="ET165" s="27" t="s">
        <v>698</v>
      </c>
      <c r="EU165" s="27" t="s">
        <v>698</v>
      </c>
      <c r="EV165" s="27" t="s">
        <v>698</v>
      </c>
      <c r="EW165" s="27" t="s">
        <v>4096</v>
      </c>
      <c r="EX165" s="27" t="s">
        <v>698</v>
      </c>
      <c r="EY165" s="27" t="s">
        <v>1176</v>
      </c>
      <c r="EZ165" s="27" t="s">
        <v>1177</v>
      </c>
      <c r="FA165" s="27" t="s">
        <v>2045</v>
      </c>
      <c r="FB165" s="27"/>
      <c r="FC165" s="27"/>
      <c r="FD165" s="27"/>
      <c r="FE165" s="27"/>
      <c r="FF165" s="27"/>
      <c r="FG165" s="27"/>
      <c r="FH165" s="27"/>
      <c r="FI165" s="27"/>
      <c r="FJ165" s="27"/>
    </row>
    <row r="166" spans="1:166" x14ac:dyDescent="0.25">
      <c r="A166" s="27"/>
      <c r="B166" s="20" t="s">
        <v>2599</v>
      </c>
      <c r="C166" s="20" t="str">
        <f t="shared" si="2"/>
        <v>IZ009005000000000000000000000000000000</v>
      </c>
      <c r="D166" s="23" t="s">
        <v>4088</v>
      </c>
      <c r="E166" s="23" t="s">
        <v>722</v>
      </c>
      <c r="F166" s="23" t="s">
        <v>713</v>
      </c>
      <c r="G166" s="23" t="s">
        <v>697</v>
      </c>
      <c r="H166" s="23" t="s">
        <v>697</v>
      </c>
      <c r="I166" s="23" t="s">
        <v>697</v>
      </c>
      <c r="J166" s="23" t="s">
        <v>697</v>
      </c>
      <c r="K166" s="23" t="s">
        <v>697</v>
      </c>
      <c r="L166" s="23" t="s">
        <v>697</v>
      </c>
      <c r="M166" s="23" t="s">
        <v>697</v>
      </c>
      <c r="N166" s="23" t="s">
        <v>697</v>
      </c>
      <c r="O166" s="23" t="s">
        <v>697</v>
      </c>
      <c r="P166" s="23" t="s">
        <v>697</v>
      </c>
      <c r="Q166" s="27">
        <v>0</v>
      </c>
      <c r="R166" s="27" t="s">
        <v>704</v>
      </c>
      <c r="S166" s="27" t="s">
        <v>698</v>
      </c>
      <c r="T166" s="27" t="s">
        <v>694</v>
      </c>
      <c r="U166" s="27" t="s">
        <v>922</v>
      </c>
      <c r="V166" s="27" t="s">
        <v>4315</v>
      </c>
      <c r="W166" s="27" t="s">
        <v>905</v>
      </c>
      <c r="X166" s="27"/>
      <c r="Y166" s="27" t="s">
        <v>4316</v>
      </c>
      <c r="Z166" s="27"/>
      <c r="AA166" s="27"/>
      <c r="AB166" s="27"/>
      <c r="AC166" s="27"/>
      <c r="AD166" s="27"/>
      <c r="AE166" s="27"/>
      <c r="AF166" s="27"/>
      <c r="AG166" s="27"/>
      <c r="AH166" s="27"/>
      <c r="AI166" s="27" t="s">
        <v>4317</v>
      </c>
      <c r="AJ166" s="27" t="s">
        <v>698</v>
      </c>
      <c r="AK166" s="27" t="s">
        <v>698</v>
      </c>
      <c r="AL166" s="27" t="s">
        <v>698</v>
      </c>
      <c r="AM166" s="27" t="s">
        <v>698</v>
      </c>
      <c r="AN166" s="27" t="s">
        <v>698</v>
      </c>
      <c r="AO166" s="27" t="s">
        <v>698</v>
      </c>
      <c r="AP166" s="27" t="s">
        <v>698</v>
      </c>
      <c r="AQ166" s="27" t="s">
        <v>698</v>
      </c>
      <c r="AR166" s="27" t="s">
        <v>698</v>
      </c>
      <c r="AS166" s="27" t="s">
        <v>698</v>
      </c>
      <c r="AT166" s="27" t="s">
        <v>698</v>
      </c>
      <c r="AU166" s="27" t="s">
        <v>698</v>
      </c>
      <c r="AV166" s="27" t="s">
        <v>698</v>
      </c>
      <c r="AW166" s="27" t="s">
        <v>698</v>
      </c>
      <c r="AX166" s="27" t="s">
        <v>698</v>
      </c>
      <c r="AY166" s="27" t="s">
        <v>698</v>
      </c>
      <c r="AZ166" s="27" t="s">
        <v>698</v>
      </c>
      <c r="BA166" s="27" t="s">
        <v>698</v>
      </c>
      <c r="BB166" s="27" t="s">
        <v>698</v>
      </c>
      <c r="BC166" s="27" t="s">
        <v>698</v>
      </c>
      <c r="BD166" s="27" t="s">
        <v>698</v>
      </c>
      <c r="BE166" s="27" t="s">
        <v>698</v>
      </c>
      <c r="BF166" s="27" t="s">
        <v>698</v>
      </c>
      <c r="BG166" s="27" t="s">
        <v>698</v>
      </c>
      <c r="BH166" s="27" t="s">
        <v>698</v>
      </c>
      <c r="BI166" s="27" t="s">
        <v>698</v>
      </c>
      <c r="BJ166" s="27" t="s">
        <v>698</v>
      </c>
      <c r="BK166" s="27" t="s">
        <v>698</v>
      </c>
      <c r="BL166" s="27" t="s">
        <v>698</v>
      </c>
      <c r="BM166" s="27" t="s">
        <v>698</v>
      </c>
      <c r="BN166" s="27" t="s">
        <v>698</v>
      </c>
      <c r="BO166" s="27" t="s">
        <v>698</v>
      </c>
      <c r="BP166" s="27" t="s">
        <v>698</v>
      </c>
      <c r="BQ166" s="27" t="s">
        <v>698</v>
      </c>
      <c r="BR166" s="27" t="s">
        <v>698</v>
      </c>
      <c r="BS166" s="27" t="s">
        <v>698</v>
      </c>
      <c r="BT166" s="27" t="s">
        <v>698</v>
      </c>
      <c r="BU166" s="27" t="s">
        <v>698</v>
      </c>
      <c r="BV166" s="27" t="s">
        <v>704</v>
      </c>
      <c r="BW166" s="27" t="s">
        <v>698</v>
      </c>
      <c r="BX166" s="27" t="s">
        <v>698</v>
      </c>
      <c r="BY166" s="27" t="s">
        <v>698</v>
      </c>
      <c r="BZ166" s="27" t="s">
        <v>698</v>
      </c>
      <c r="CA166" s="27" t="s">
        <v>698</v>
      </c>
      <c r="CB166" s="27" t="s">
        <v>698</v>
      </c>
      <c r="CC166" s="27" t="s">
        <v>698</v>
      </c>
      <c r="CD166" s="27" t="s">
        <v>698</v>
      </c>
      <c r="CE166" s="27" t="s">
        <v>698</v>
      </c>
      <c r="CF166" s="27" t="s">
        <v>698</v>
      </c>
      <c r="CG166" s="27" t="s">
        <v>698</v>
      </c>
      <c r="CH166" s="27" t="s">
        <v>698</v>
      </c>
      <c r="CI166" s="27" t="s">
        <v>698</v>
      </c>
      <c r="CJ166" s="27" t="s">
        <v>698</v>
      </c>
      <c r="CK166" s="27" t="s">
        <v>698</v>
      </c>
      <c r="CL166" s="27" t="s">
        <v>698</v>
      </c>
      <c r="CM166" s="27" t="s">
        <v>698</v>
      </c>
      <c r="CN166" s="27" t="s">
        <v>698</v>
      </c>
      <c r="CO166" s="27" t="s">
        <v>698</v>
      </c>
      <c r="CP166" s="27" t="s">
        <v>698</v>
      </c>
      <c r="CQ166" s="27" t="s">
        <v>698</v>
      </c>
      <c r="CR166" s="27" t="s">
        <v>698</v>
      </c>
      <c r="CS166" s="27" t="s">
        <v>698</v>
      </c>
      <c r="CT166" s="27" t="s">
        <v>698</v>
      </c>
      <c r="CU166" s="27" t="s">
        <v>698</v>
      </c>
      <c r="CV166" s="27" t="s">
        <v>698</v>
      </c>
      <c r="CW166" s="27" t="s">
        <v>698</v>
      </c>
      <c r="CX166" s="27" t="s">
        <v>698</v>
      </c>
      <c r="CY166" s="27" t="s">
        <v>698</v>
      </c>
      <c r="CZ166" s="27" t="s">
        <v>698</v>
      </c>
      <c r="DA166" s="27" t="s">
        <v>698</v>
      </c>
      <c r="DB166" s="27" t="s">
        <v>698</v>
      </c>
      <c r="DC166" s="27" t="s">
        <v>698</v>
      </c>
      <c r="DD166" s="27" t="s">
        <v>698</v>
      </c>
      <c r="DE166" s="27" t="s">
        <v>698</v>
      </c>
      <c r="DF166" s="27" t="s">
        <v>698</v>
      </c>
      <c r="DG166" s="27" t="s">
        <v>698</v>
      </c>
      <c r="DH166" s="27" t="s">
        <v>698</v>
      </c>
      <c r="DI166" s="27" t="s">
        <v>698</v>
      </c>
      <c r="DJ166" s="27" t="s">
        <v>698</v>
      </c>
      <c r="DK166" s="27" t="s">
        <v>698</v>
      </c>
      <c r="DL166" s="27" t="s">
        <v>698</v>
      </c>
      <c r="DM166" s="27" t="s">
        <v>698</v>
      </c>
      <c r="DN166" s="27" t="s">
        <v>698</v>
      </c>
      <c r="DO166" s="27" t="s">
        <v>698</v>
      </c>
      <c r="DP166" s="27" t="s">
        <v>698</v>
      </c>
      <c r="DQ166" s="27" t="s">
        <v>698</v>
      </c>
      <c r="DR166" s="27" t="s">
        <v>698</v>
      </c>
      <c r="DS166" s="27" t="s">
        <v>698</v>
      </c>
      <c r="DT166" s="27" t="s">
        <v>698</v>
      </c>
      <c r="DU166" s="27" t="s">
        <v>698</v>
      </c>
      <c r="DV166" s="27" t="s">
        <v>698</v>
      </c>
      <c r="DW166" s="27" t="s">
        <v>698</v>
      </c>
      <c r="DX166" s="27" t="s">
        <v>698</v>
      </c>
      <c r="DY166" s="27" t="s">
        <v>698</v>
      </c>
      <c r="DZ166" s="27" t="s">
        <v>698</v>
      </c>
      <c r="EA166" s="27" t="s">
        <v>698</v>
      </c>
      <c r="EB166" s="27" t="s">
        <v>698</v>
      </c>
      <c r="EC166" s="27" t="s">
        <v>698</v>
      </c>
      <c r="ED166" s="27" t="s">
        <v>698</v>
      </c>
      <c r="EE166" s="27" t="s">
        <v>698</v>
      </c>
      <c r="EF166" s="27" t="s">
        <v>698</v>
      </c>
      <c r="EG166" s="27" t="s">
        <v>698</v>
      </c>
      <c r="EH166" s="27" t="s">
        <v>698</v>
      </c>
      <c r="EI166" s="27" t="s">
        <v>698</v>
      </c>
      <c r="EJ166" s="27" t="s">
        <v>698</v>
      </c>
      <c r="EK166" s="27" t="s">
        <v>698</v>
      </c>
      <c r="EL166" s="27" t="s">
        <v>698</v>
      </c>
      <c r="EM166" s="27" t="s">
        <v>698</v>
      </c>
      <c r="EN166" s="27" t="s">
        <v>698</v>
      </c>
      <c r="EO166" s="27" t="s">
        <v>698</v>
      </c>
      <c r="EP166" s="27" t="s">
        <v>698</v>
      </c>
      <c r="EQ166" s="27" t="s">
        <v>698</v>
      </c>
      <c r="ER166" s="27" t="s">
        <v>698</v>
      </c>
      <c r="ES166" s="27" t="s">
        <v>698</v>
      </c>
      <c r="ET166" s="27" t="s">
        <v>698</v>
      </c>
      <c r="EU166" s="27" t="s">
        <v>698</v>
      </c>
      <c r="EV166" s="27" t="s">
        <v>698</v>
      </c>
      <c r="EW166" s="27" t="s">
        <v>4096</v>
      </c>
      <c r="EX166" s="27" t="s">
        <v>698</v>
      </c>
      <c r="EY166" s="27" t="s">
        <v>1176</v>
      </c>
      <c r="EZ166" s="27" t="s">
        <v>1177</v>
      </c>
      <c r="FA166" s="27" t="s">
        <v>2045</v>
      </c>
      <c r="FB166" s="27"/>
      <c r="FC166" s="27"/>
      <c r="FD166" s="27"/>
      <c r="FE166" s="27"/>
      <c r="FF166" s="27"/>
      <c r="FG166" s="27"/>
      <c r="FH166" s="27"/>
      <c r="FI166" s="27"/>
      <c r="FJ166" s="27"/>
    </row>
    <row r="167" spans="1:166" x14ac:dyDescent="0.25">
      <c r="A167" s="27"/>
      <c r="B167" s="20" t="s">
        <v>2599</v>
      </c>
      <c r="C167" s="20" t="str">
        <f t="shared" si="2"/>
        <v>IZ009006000000000000000000000000000000</v>
      </c>
      <c r="D167" s="23" t="s">
        <v>4088</v>
      </c>
      <c r="E167" s="23" t="s">
        <v>722</v>
      </c>
      <c r="F167" s="23" t="s">
        <v>715</v>
      </c>
      <c r="G167" s="23" t="s">
        <v>697</v>
      </c>
      <c r="H167" s="23" t="s">
        <v>697</v>
      </c>
      <c r="I167" s="23" t="s">
        <v>697</v>
      </c>
      <c r="J167" s="23" t="s">
        <v>697</v>
      </c>
      <c r="K167" s="23" t="s">
        <v>697</v>
      </c>
      <c r="L167" s="23" t="s">
        <v>697</v>
      </c>
      <c r="M167" s="23" t="s">
        <v>697</v>
      </c>
      <c r="N167" s="23" t="s">
        <v>697</v>
      </c>
      <c r="O167" s="23" t="s">
        <v>697</v>
      </c>
      <c r="P167" s="23" t="s">
        <v>697</v>
      </c>
      <c r="Q167" s="27">
        <v>0</v>
      </c>
      <c r="R167" s="27" t="s">
        <v>704</v>
      </c>
      <c r="S167" s="27" t="s">
        <v>698</v>
      </c>
      <c r="T167" s="27" t="s">
        <v>694</v>
      </c>
      <c r="U167" s="27" t="s">
        <v>922</v>
      </c>
      <c r="V167" s="27" t="s">
        <v>4315</v>
      </c>
      <c r="W167" s="27" t="s">
        <v>905</v>
      </c>
      <c r="X167" s="27"/>
      <c r="Y167" s="27" t="s">
        <v>4318</v>
      </c>
      <c r="Z167" s="27"/>
      <c r="AA167" s="27"/>
      <c r="AB167" s="27"/>
      <c r="AC167" s="27"/>
      <c r="AD167" s="27"/>
      <c r="AE167" s="27"/>
      <c r="AF167" s="27"/>
      <c r="AG167" s="27"/>
      <c r="AH167" s="27"/>
      <c r="AI167" s="27" t="s">
        <v>4319</v>
      </c>
      <c r="AJ167" s="27" t="s">
        <v>698</v>
      </c>
      <c r="AK167" s="27" t="s">
        <v>698</v>
      </c>
      <c r="AL167" s="27" t="s">
        <v>698</v>
      </c>
      <c r="AM167" s="27" t="s">
        <v>698</v>
      </c>
      <c r="AN167" s="27" t="s">
        <v>698</v>
      </c>
      <c r="AO167" s="27" t="s">
        <v>698</v>
      </c>
      <c r="AP167" s="27" t="s">
        <v>698</v>
      </c>
      <c r="AQ167" s="27" t="s">
        <v>698</v>
      </c>
      <c r="AR167" s="27" t="s">
        <v>698</v>
      </c>
      <c r="AS167" s="27" t="s">
        <v>698</v>
      </c>
      <c r="AT167" s="27" t="s">
        <v>698</v>
      </c>
      <c r="AU167" s="27" t="s">
        <v>698</v>
      </c>
      <c r="AV167" s="27" t="s">
        <v>698</v>
      </c>
      <c r="AW167" s="27" t="s">
        <v>698</v>
      </c>
      <c r="AX167" s="27" t="s">
        <v>698</v>
      </c>
      <c r="AY167" s="27" t="s">
        <v>698</v>
      </c>
      <c r="AZ167" s="27" t="s">
        <v>698</v>
      </c>
      <c r="BA167" s="27" t="s">
        <v>698</v>
      </c>
      <c r="BB167" s="27" t="s">
        <v>698</v>
      </c>
      <c r="BC167" s="27" t="s">
        <v>698</v>
      </c>
      <c r="BD167" s="27" t="s">
        <v>698</v>
      </c>
      <c r="BE167" s="27" t="s">
        <v>698</v>
      </c>
      <c r="BF167" s="27" t="s">
        <v>698</v>
      </c>
      <c r="BG167" s="27" t="s">
        <v>698</v>
      </c>
      <c r="BH167" s="27" t="s">
        <v>698</v>
      </c>
      <c r="BI167" s="27" t="s">
        <v>698</v>
      </c>
      <c r="BJ167" s="27" t="s">
        <v>698</v>
      </c>
      <c r="BK167" s="27" t="s">
        <v>698</v>
      </c>
      <c r="BL167" s="27" t="s">
        <v>698</v>
      </c>
      <c r="BM167" s="27" t="s">
        <v>698</v>
      </c>
      <c r="BN167" s="27" t="s">
        <v>698</v>
      </c>
      <c r="BO167" s="27" t="s">
        <v>698</v>
      </c>
      <c r="BP167" s="27" t="s">
        <v>698</v>
      </c>
      <c r="BQ167" s="27" t="s">
        <v>698</v>
      </c>
      <c r="BR167" s="27" t="s">
        <v>698</v>
      </c>
      <c r="BS167" s="27" t="s">
        <v>698</v>
      </c>
      <c r="BT167" s="27" t="s">
        <v>698</v>
      </c>
      <c r="BU167" s="27" t="s">
        <v>698</v>
      </c>
      <c r="BV167" s="27" t="s">
        <v>704</v>
      </c>
      <c r="BW167" s="27" t="s">
        <v>698</v>
      </c>
      <c r="BX167" s="27" t="s">
        <v>698</v>
      </c>
      <c r="BY167" s="27" t="s">
        <v>698</v>
      </c>
      <c r="BZ167" s="27" t="s">
        <v>698</v>
      </c>
      <c r="CA167" s="27" t="s">
        <v>698</v>
      </c>
      <c r="CB167" s="27" t="s">
        <v>698</v>
      </c>
      <c r="CC167" s="27" t="s">
        <v>698</v>
      </c>
      <c r="CD167" s="27" t="s">
        <v>698</v>
      </c>
      <c r="CE167" s="27" t="s">
        <v>698</v>
      </c>
      <c r="CF167" s="27" t="s">
        <v>698</v>
      </c>
      <c r="CG167" s="27" t="s">
        <v>698</v>
      </c>
      <c r="CH167" s="27" t="s">
        <v>698</v>
      </c>
      <c r="CI167" s="27" t="s">
        <v>698</v>
      </c>
      <c r="CJ167" s="27" t="s">
        <v>698</v>
      </c>
      <c r="CK167" s="27" t="s">
        <v>698</v>
      </c>
      <c r="CL167" s="27" t="s">
        <v>698</v>
      </c>
      <c r="CM167" s="27" t="s">
        <v>698</v>
      </c>
      <c r="CN167" s="27" t="s">
        <v>698</v>
      </c>
      <c r="CO167" s="27" t="s">
        <v>698</v>
      </c>
      <c r="CP167" s="27" t="s">
        <v>698</v>
      </c>
      <c r="CQ167" s="27" t="s">
        <v>698</v>
      </c>
      <c r="CR167" s="27" t="s">
        <v>698</v>
      </c>
      <c r="CS167" s="27" t="s">
        <v>698</v>
      </c>
      <c r="CT167" s="27" t="s">
        <v>698</v>
      </c>
      <c r="CU167" s="27" t="s">
        <v>698</v>
      </c>
      <c r="CV167" s="27" t="s">
        <v>698</v>
      </c>
      <c r="CW167" s="27" t="s">
        <v>698</v>
      </c>
      <c r="CX167" s="27" t="s">
        <v>698</v>
      </c>
      <c r="CY167" s="27" t="s">
        <v>698</v>
      </c>
      <c r="CZ167" s="27" t="s">
        <v>698</v>
      </c>
      <c r="DA167" s="27" t="s">
        <v>698</v>
      </c>
      <c r="DB167" s="27" t="s">
        <v>698</v>
      </c>
      <c r="DC167" s="27" t="s">
        <v>698</v>
      </c>
      <c r="DD167" s="27" t="s">
        <v>698</v>
      </c>
      <c r="DE167" s="27" t="s">
        <v>698</v>
      </c>
      <c r="DF167" s="27" t="s">
        <v>698</v>
      </c>
      <c r="DG167" s="27" t="s">
        <v>698</v>
      </c>
      <c r="DH167" s="27" t="s">
        <v>698</v>
      </c>
      <c r="DI167" s="27" t="s">
        <v>698</v>
      </c>
      <c r="DJ167" s="27" t="s">
        <v>698</v>
      </c>
      <c r="DK167" s="27" t="s">
        <v>698</v>
      </c>
      <c r="DL167" s="27" t="s">
        <v>698</v>
      </c>
      <c r="DM167" s="27" t="s">
        <v>698</v>
      </c>
      <c r="DN167" s="27" t="s">
        <v>698</v>
      </c>
      <c r="DO167" s="27" t="s">
        <v>698</v>
      </c>
      <c r="DP167" s="27" t="s">
        <v>698</v>
      </c>
      <c r="DQ167" s="27" t="s">
        <v>698</v>
      </c>
      <c r="DR167" s="27" t="s">
        <v>698</v>
      </c>
      <c r="DS167" s="27" t="s">
        <v>698</v>
      </c>
      <c r="DT167" s="27" t="s">
        <v>698</v>
      </c>
      <c r="DU167" s="27" t="s">
        <v>698</v>
      </c>
      <c r="DV167" s="27" t="s">
        <v>698</v>
      </c>
      <c r="DW167" s="27" t="s">
        <v>698</v>
      </c>
      <c r="DX167" s="27" t="s">
        <v>698</v>
      </c>
      <c r="DY167" s="27" t="s">
        <v>698</v>
      </c>
      <c r="DZ167" s="27" t="s">
        <v>698</v>
      </c>
      <c r="EA167" s="27" t="s">
        <v>698</v>
      </c>
      <c r="EB167" s="27" t="s">
        <v>698</v>
      </c>
      <c r="EC167" s="27" t="s">
        <v>698</v>
      </c>
      <c r="ED167" s="27" t="s">
        <v>698</v>
      </c>
      <c r="EE167" s="27" t="s">
        <v>698</v>
      </c>
      <c r="EF167" s="27" t="s">
        <v>698</v>
      </c>
      <c r="EG167" s="27" t="s">
        <v>698</v>
      </c>
      <c r="EH167" s="27" t="s">
        <v>698</v>
      </c>
      <c r="EI167" s="27" t="s">
        <v>698</v>
      </c>
      <c r="EJ167" s="27" t="s">
        <v>698</v>
      </c>
      <c r="EK167" s="27" t="s">
        <v>698</v>
      </c>
      <c r="EL167" s="27" t="s">
        <v>698</v>
      </c>
      <c r="EM167" s="27" t="s">
        <v>698</v>
      </c>
      <c r="EN167" s="27" t="s">
        <v>698</v>
      </c>
      <c r="EO167" s="27" t="s">
        <v>698</v>
      </c>
      <c r="EP167" s="27" t="s">
        <v>698</v>
      </c>
      <c r="EQ167" s="27" t="s">
        <v>698</v>
      </c>
      <c r="ER167" s="27" t="s">
        <v>698</v>
      </c>
      <c r="ES167" s="27" t="s">
        <v>698</v>
      </c>
      <c r="ET167" s="27" t="s">
        <v>698</v>
      </c>
      <c r="EU167" s="27" t="s">
        <v>698</v>
      </c>
      <c r="EV167" s="27" t="s">
        <v>698</v>
      </c>
      <c r="EW167" s="27" t="s">
        <v>4096</v>
      </c>
      <c r="EX167" s="27" t="s">
        <v>698</v>
      </c>
      <c r="EY167" s="27" t="s">
        <v>1176</v>
      </c>
      <c r="EZ167" s="27" t="s">
        <v>1177</v>
      </c>
      <c r="FA167" s="27" t="s">
        <v>2045</v>
      </c>
      <c r="FB167" s="27"/>
      <c r="FC167" s="27"/>
      <c r="FD167" s="27"/>
      <c r="FE167" s="27"/>
      <c r="FF167" s="27"/>
      <c r="FG167" s="27"/>
      <c r="FH167" s="27"/>
      <c r="FI167" s="27"/>
      <c r="FJ167" s="27"/>
    </row>
    <row r="168" spans="1:166" x14ac:dyDescent="0.25">
      <c r="A168" s="27"/>
      <c r="B168" s="20" t="s">
        <v>2599</v>
      </c>
      <c r="C168" s="20" t="str">
        <f t="shared" si="2"/>
        <v>IZ009007000000000000000000000000000000</v>
      </c>
      <c r="D168" s="23" t="s">
        <v>4088</v>
      </c>
      <c r="E168" s="23" t="s">
        <v>722</v>
      </c>
      <c r="F168" s="23" t="s">
        <v>718</v>
      </c>
      <c r="G168" s="23" t="s">
        <v>697</v>
      </c>
      <c r="H168" s="23" t="s">
        <v>697</v>
      </c>
      <c r="I168" s="23" t="s">
        <v>697</v>
      </c>
      <c r="J168" s="23" t="s">
        <v>697</v>
      </c>
      <c r="K168" s="23" t="s">
        <v>697</v>
      </c>
      <c r="L168" s="23" t="s">
        <v>697</v>
      </c>
      <c r="M168" s="23" t="s">
        <v>697</v>
      </c>
      <c r="N168" s="23" t="s">
        <v>697</v>
      </c>
      <c r="O168" s="23" t="s">
        <v>697</v>
      </c>
      <c r="P168" s="23" t="s">
        <v>697</v>
      </c>
      <c r="Q168" s="27">
        <v>0</v>
      </c>
      <c r="R168" s="27" t="s">
        <v>704</v>
      </c>
      <c r="S168" s="27" t="s">
        <v>698</v>
      </c>
      <c r="T168" s="27" t="s">
        <v>694</v>
      </c>
      <c r="U168" s="27" t="s">
        <v>922</v>
      </c>
      <c r="V168" s="27" t="s">
        <v>4315</v>
      </c>
      <c r="W168" s="27" t="s">
        <v>905</v>
      </c>
      <c r="X168" s="27"/>
      <c r="Y168" s="27" t="s">
        <v>4320</v>
      </c>
      <c r="Z168" s="27"/>
      <c r="AA168" s="27"/>
      <c r="AB168" s="27"/>
      <c r="AC168" s="27"/>
      <c r="AD168" s="27"/>
      <c r="AE168" s="27"/>
      <c r="AF168" s="27"/>
      <c r="AG168" s="27"/>
      <c r="AH168" s="27"/>
      <c r="AI168" s="44" t="s">
        <v>4321</v>
      </c>
      <c r="AJ168" s="27" t="s">
        <v>698</v>
      </c>
      <c r="AK168" s="27" t="s">
        <v>698</v>
      </c>
      <c r="AL168" s="27" t="s">
        <v>698</v>
      </c>
      <c r="AM168" s="27" t="s">
        <v>698</v>
      </c>
      <c r="AN168" s="27" t="s">
        <v>698</v>
      </c>
      <c r="AO168" s="27" t="s">
        <v>698</v>
      </c>
      <c r="AP168" s="27" t="s">
        <v>698</v>
      </c>
      <c r="AQ168" s="27" t="s">
        <v>698</v>
      </c>
      <c r="AR168" s="27" t="s">
        <v>698</v>
      </c>
      <c r="AS168" s="27" t="s">
        <v>698</v>
      </c>
      <c r="AT168" s="27" t="s">
        <v>698</v>
      </c>
      <c r="AU168" s="27" t="s">
        <v>698</v>
      </c>
      <c r="AV168" s="27" t="s">
        <v>698</v>
      </c>
      <c r="AW168" s="27" t="s">
        <v>698</v>
      </c>
      <c r="AX168" s="27" t="s">
        <v>698</v>
      </c>
      <c r="AY168" s="27" t="s">
        <v>698</v>
      </c>
      <c r="AZ168" s="27" t="s">
        <v>698</v>
      </c>
      <c r="BA168" s="27" t="s">
        <v>698</v>
      </c>
      <c r="BB168" s="27" t="s">
        <v>698</v>
      </c>
      <c r="BC168" s="27" t="s">
        <v>698</v>
      </c>
      <c r="BD168" s="27" t="s">
        <v>698</v>
      </c>
      <c r="BE168" s="27" t="s">
        <v>698</v>
      </c>
      <c r="BF168" s="27" t="s">
        <v>698</v>
      </c>
      <c r="BG168" s="27" t="s">
        <v>698</v>
      </c>
      <c r="BH168" s="27" t="s">
        <v>698</v>
      </c>
      <c r="BI168" s="27" t="s">
        <v>698</v>
      </c>
      <c r="BJ168" s="27" t="s">
        <v>698</v>
      </c>
      <c r="BK168" s="27" t="s">
        <v>698</v>
      </c>
      <c r="BL168" s="27" t="s">
        <v>698</v>
      </c>
      <c r="BM168" s="27" t="s">
        <v>698</v>
      </c>
      <c r="BN168" s="27" t="s">
        <v>698</v>
      </c>
      <c r="BO168" s="27" t="s">
        <v>698</v>
      </c>
      <c r="BP168" s="27" t="s">
        <v>698</v>
      </c>
      <c r="BQ168" s="27" t="s">
        <v>698</v>
      </c>
      <c r="BR168" s="27" t="s">
        <v>698</v>
      </c>
      <c r="BS168" s="27" t="s">
        <v>698</v>
      </c>
      <c r="BT168" s="27" t="s">
        <v>698</v>
      </c>
      <c r="BU168" s="27" t="s">
        <v>698</v>
      </c>
      <c r="BV168" s="27" t="s">
        <v>704</v>
      </c>
      <c r="BW168" s="27" t="s">
        <v>698</v>
      </c>
      <c r="BX168" s="27" t="s">
        <v>698</v>
      </c>
      <c r="BY168" s="27" t="s">
        <v>698</v>
      </c>
      <c r="BZ168" s="27" t="s">
        <v>698</v>
      </c>
      <c r="CA168" s="27" t="s">
        <v>698</v>
      </c>
      <c r="CB168" s="27" t="s">
        <v>698</v>
      </c>
      <c r="CC168" s="27" t="s">
        <v>698</v>
      </c>
      <c r="CD168" s="27" t="s">
        <v>698</v>
      </c>
      <c r="CE168" s="27" t="s">
        <v>698</v>
      </c>
      <c r="CF168" s="27" t="s">
        <v>698</v>
      </c>
      <c r="CG168" s="27" t="s">
        <v>698</v>
      </c>
      <c r="CH168" s="27" t="s">
        <v>698</v>
      </c>
      <c r="CI168" s="27" t="s">
        <v>698</v>
      </c>
      <c r="CJ168" s="27" t="s">
        <v>698</v>
      </c>
      <c r="CK168" s="27" t="s">
        <v>698</v>
      </c>
      <c r="CL168" s="27" t="s">
        <v>698</v>
      </c>
      <c r="CM168" s="27" t="s">
        <v>698</v>
      </c>
      <c r="CN168" s="27" t="s">
        <v>698</v>
      </c>
      <c r="CO168" s="27" t="s">
        <v>698</v>
      </c>
      <c r="CP168" s="27" t="s">
        <v>698</v>
      </c>
      <c r="CQ168" s="27" t="s">
        <v>698</v>
      </c>
      <c r="CR168" s="27" t="s">
        <v>698</v>
      </c>
      <c r="CS168" s="27" t="s">
        <v>698</v>
      </c>
      <c r="CT168" s="27" t="s">
        <v>698</v>
      </c>
      <c r="CU168" s="27" t="s">
        <v>698</v>
      </c>
      <c r="CV168" s="27" t="s">
        <v>698</v>
      </c>
      <c r="CW168" s="27" t="s">
        <v>698</v>
      </c>
      <c r="CX168" s="27" t="s">
        <v>698</v>
      </c>
      <c r="CY168" s="27" t="s">
        <v>698</v>
      </c>
      <c r="CZ168" s="27" t="s">
        <v>698</v>
      </c>
      <c r="DA168" s="27" t="s">
        <v>698</v>
      </c>
      <c r="DB168" s="27" t="s">
        <v>698</v>
      </c>
      <c r="DC168" s="27" t="s">
        <v>698</v>
      </c>
      <c r="DD168" s="27" t="s">
        <v>698</v>
      </c>
      <c r="DE168" s="27" t="s">
        <v>698</v>
      </c>
      <c r="DF168" s="27" t="s">
        <v>698</v>
      </c>
      <c r="DG168" s="27" t="s">
        <v>698</v>
      </c>
      <c r="DH168" s="27" t="s">
        <v>698</v>
      </c>
      <c r="DI168" s="27" t="s">
        <v>698</v>
      </c>
      <c r="DJ168" s="27" t="s">
        <v>698</v>
      </c>
      <c r="DK168" s="27" t="s">
        <v>698</v>
      </c>
      <c r="DL168" s="27" t="s">
        <v>698</v>
      </c>
      <c r="DM168" s="27" t="s">
        <v>698</v>
      </c>
      <c r="DN168" s="27" t="s">
        <v>698</v>
      </c>
      <c r="DO168" s="27" t="s">
        <v>698</v>
      </c>
      <c r="DP168" s="27" t="s">
        <v>698</v>
      </c>
      <c r="DQ168" s="27" t="s">
        <v>698</v>
      </c>
      <c r="DR168" s="27" t="s">
        <v>698</v>
      </c>
      <c r="DS168" s="27" t="s">
        <v>698</v>
      </c>
      <c r="DT168" s="27" t="s">
        <v>698</v>
      </c>
      <c r="DU168" s="27" t="s">
        <v>698</v>
      </c>
      <c r="DV168" s="27" t="s">
        <v>698</v>
      </c>
      <c r="DW168" s="27" t="s">
        <v>698</v>
      </c>
      <c r="DX168" s="27" t="s">
        <v>698</v>
      </c>
      <c r="DY168" s="27" t="s">
        <v>698</v>
      </c>
      <c r="DZ168" s="27" t="s">
        <v>698</v>
      </c>
      <c r="EA168" s="27" t="s">
        <v>698</v>
      </c>
      <c r="EB168" s="27" t="s">
        <v>698</v>
      </c>
      <c r="EC168" s="27" t="s">
        <v>698</v>
      </c>
      <c r="ED168" s="27" t="s">
        <v>698</v>
      </c>
      <c r="EE168" s="27" t="s">
        <v>698</v>
      </c>
      <c r="EF168" s="27" t="s">
        <v>698</v>
      </c>
      <c r="EG168" s="27" t="s">
        <v>698</v>
      </c>
      <c r="EH168" s="27" t="s">
        <v>698</v>
      </c>
      <c r="EI168" s="27" t="s">
        <v>698</v>
      </c>
      <c r="EJ168" s="27" t="s">
        <v>698</v>
      </c>
      <c r="EK168" s="27" t="s">
        <v>698</v>
      </c>
      <c r="EL168" s="27" t="s">
        <v>698</v>
      </c>
      <c r="EM168" s="27" t="s">
        <v>698</v>
      </c>
      <c r="EN168" s="27" t="s">
        <v>698</v>
      </c>
      <c r="EO168" s="27" t="s">
        <v>698</v>
      </c>
      <c r="EP168" s="27" t="s">
        <v>698</v>
      </c>
      <c r="EQ168" s="27" t="s">
        <v>698</v>
      </c>
      <c r="ER168" s="27" t="s">
        <v>698</v>
      </c>
      <c r="ES168" s="27" t="s">
        <v>698</v>
      </c>
      <c r="ET168" s="27" t="s">
        <v>698</v>
      </c>
      <c r="EU168" s="27" t="s">
        <v>698</v>
      </c>
      <c r="EV168" s="27" t="s">
        <v>698</v>
      </c>
      <c r="EW168" s="27" t="s">
        <v>4096</v>
      </c>
      <c r="EX168" s="27" t="s">
        <v>698</v>
      </c>
      <c r="EY168" s="27" t="s">
        <v>1176</v>
      </c>
      <c r="EZ168" s="27" t="s">
        <v>1177</v>
      </c>
      <c r="FA168" s="27" t="s">
        <v>2045</v>
      </c>
      <c r="FB168" s="27"/>
      <c r="FC168" s="27"/>
      <c r="FD168" s="27"/>
      <c r="FE168" s="27"/>
      <c r="FF168" s="27"/>
      <c r="FG168" s="27"/>
      <c r="FH168" s="27"/>
      <c r="FI168" s="27"/>
      <c r="FJ168" s="27"/>
    </row>
    <row r="169" spans="1:166" x14ac:dyDescent="0.25">
      <c r="A169" s="27"/>
      <c r="B169" s="20" t="s">
        <v>2599</v>
      </c>
      <c r="C169" s="20" t="str">
        <f t="shared" si="2"/>
        <v>IZ009008000000000000000000000000000000</v>
      </c>
      <c r="D169" s="23" t="s">
        <v>4088</v>
      </c>
      <c r="E169" s="23" t="s">
        <v>722</v>
      </c>
      <c r="F169" s="23" t="s">
        <v>720</v>
      </c>
      <c r="G169" s="23" t="s">
        <v>697</v>
      </c>
      <c r="H169" s="23" t="s">
        <v>697</v>
      </c>
      <c r="I169" s="23" t="s">
        <v>697</v>
      </c>
      <c r="J169" s="23" t="s">
        <v>697</v>
      </c>
      <c r="K169" s="23" t="s">
        <v>697</v>
      </c>
      <c r="L169" s="23" t="s">
        <v>697</v>
      </c>
      <c r="M169" s="23" t="s">
        <v>697</v>
      </c>
      <c r="N169" s="23" t="s">
        <v>697</v>
      </c>
      <c r="O169" s="23" t="s">
        <v>697</v>
      </c>
      <c r="P169" s="23" t="s">
        <v>697</v>
      </c>
      <c r="Q169" s="27">
        <v>0</v>
      </c>
      <c r="R169" s="27" t="s">
        <v>704</v>
      </c>
      <c r="S169" s="27" t="s">
        <v>698</v>
      </c>
      <c r="T169" s="27" t="s">
        <v>694</v>
      </c>
      <c r="U169" s="27" t="s">
        <v>922</v>
      </c>
      <c r="V169" s="27" t="s">
        <v>4315</v>
      </c>
      <c r="W169" s="27" t="s">
        <v>905</v>
      </c>
      <c r="X169" s="27"/>
      <c r="Y169" s="27" t="s">
        <v>4322</v>
      </c>
      <c r="Z169" s="27"/>
      <c r="AA169" s="27"/>
      <c r="AB169" s="27"/>
      <c r="AC169" s="27"/>
      <c r="AD169" s="27"/>
      <c r="AE169" s="27"/>
      <c r="AF169" s="27"/>
      <c r="AG169" s="27"/>
      <c r="AH169" s="27"/>
      <c r="AI169" s="27" t="s">
        <v>4323</v>
      </c>
      <c r="AJ169" s="27" t="s">
        <v>698</v>
      </c>
      <c r="AK169" s="27" t="s">
        <v>698</v>
      </c>
      <c r="AL169" s="27" t="s">
        <v>698</v>
      </c>
      <c r="AM169" s="27" t="s">
        <v>698</v>
      </c>
      <c r="AN169" s="27" t="s">
        <v>698</v>
      </c>
      <c r="AO169" s="27" t="s">
        <v>698</v>
      </c>
      <c r="AP169" s="27" t="s">
        <v>698</v>
      </c>
      <c r="AQ169" s="27" t="s">
        <v>698</v>
      </c>
      <c r="AR169" s="27" t="s">
        <v>698</v>
      </c>
      <c r="AS169" s="27" t="s">
        <v>698</v>
      </c>
      <c r="AT169" s="27" t="s">
        <v>698</v>
      </c>
      <c r="AU169" s="27" t="s">
        <v>698</v>
      </c>
      <c r="AV169" s="27" t="s">
        <v>698</v>
      </c>
      <c r="AW169" s="27" t="s">
        <v>698</v>
      </c>
      <c r="AX169" s="27" t="s">
        <v>698</v>
      </c>
      <c r="AY169" s="27" t="s">
        <v>698</v>
      </c>
      <c r="AZ169" s="27" t="s">
        <v>698</v>
      </c>
      <c r="BA169" s="27" t="s">
        <v>698</v>
      </c>
      <c r="BB169" s="27" t="s">
        <v>698</v>
      </c>
      <c r="BC169" s="27" t="s">
        <v>698</v>
      </c>
      <c r="BD169" s="27" t="s">
        <v>698</v>
      </c>
      <c r="BE169" s="27" t="s">
        <v>698</v>
      </c>
      <c r="BF169" s="27" t="s">
        <v>698</v>
      </c>
      <c r="BG169" s="27" t="s">
        <v>698</v>
      </c>
      <c r="BH169" s="27" t="s">
        <v>698</v>
      </c>
      <c r="BI169" s="27" t="s">
        <v>698</v>
      </c>
      <c r="BJ169" s="27" t="s">
        <v>698</v>
      </c>
      <c r="BK169" s="27" t="s">
        <v>698</v>
      </c>
      <c r="BL169" s="27" t="s">
        <v>698</v>
      </c>
      <c r="BM169" s="27" t="s">
        <v>698</v>
      </c>
      <c r="BN169" s="27" t="s">
        <v>698</v>
      </c>
      <c r="BO169" s="27" t="s">
        <v>698</v>
      </c>
      <c r="BP169" s="27" t="s">
        <v>698</v>
      </c>
      <c r="BQ169" s="27" t="s">
        <v>698</v>
      </c>
      <c r="BR169" s="27" t="s">
        <v>698</v>
      </c>
      <c r="BS169" s="27" t="s">
        <v>698</v>
      </c>
      <c r="BT169" s="27" t="s">
        <v>698</v>
      </c>
      <c r="BU169" s="27" t="s">
        <v>698</v>
      </c>
      <c r="BV169" s="27" t="s">
        <v>704</v>
      </c>
      <c r="BW169" s="27" t="s">
        <v>698</v>
      </c>
      <c r="BX169" s="27" t="s">
        <v>698</v>
      </c>
      <c r="BY169" s="27" t="s">
        <v>698</v>
      </c>
      <c r="BZ169" s="27" t="s">
        <v>698</v>
      </c>
      <c r="CA169" s="27" t="s">
        <v>698</v>
      </c>
      <c r="CB169" s="27" t="s">
        <v>698</v>
      </c>
      <c r="CC169" s="27" t="s">
        <v>698</v>
      </c>
      <c r="CD169" s="27" t="s">
        <v>698</v>
      </c>
      <c r="CE169" s="27" t="s">
        <v>698</v>
      </c>
      <c r="CF169" s="27" t="s">
        <v>698</v>
      </c>
      <c r="CG169" s="27" t="s">
        <v>698</v>
      </c>
      <c r="CH169" s="27" t="s">
        <v>698</v>
      </c>
      <c r="CI169" s="27" t="s">
        <v>698</v>
      </c>
      <c r="CJ169" s="27" t="s">
        <v>698</v>
      </c>
      <c r="CK169" s="27" t="s">
        <v>698</v>
      </c>
      <c r="CL169" s="27" t="s">
        <v>698</v>
      </c>
      <c r="CM169" s="27" t="s">
        <v>698</v>
      </c>
      <c r="CN169" s="27" t="s">
        <v>698</v>
      </c>
      <c r="CO169" s="27" t="s">
        <v>698</v>
      </c>
      <c r="CP169" s="27" t="s">
        <v>698</v>
      </c>
      <c r="CQ169" s="27" t="s">
        <v>698</v>
      </c>
      <c r="CR169" s="27" t="s">
        <v>698</v>
      </c>
      <c r="CS169" s="27" t="s">
        <v>698</v>
      </c>
      <c r="CT169" s="27" t="s">
        <v>698</v>
      </c>
      <c r="CU169" s="27" t="s">
        <v>698</v>
      </c>
      <c r="CV169" s="27" t="s">
        <v>698</v>
      </c>
      <c r="CW169" s="27" t="s">
        <v>698</v>
      </c>
      <c r="CX169" s="27" t="s">
        <v>698</v>
      </c>
      <c r="CY169" s="27" t="s">
        <v>698</v>
      </c>
      <c r="CZ169" s="27" t="s">
        <v>698</v>
      </c>
      <c r="DA169" s="27" t="s">
        <v>698</v>
      </c>
      <c r="DB169" s="27" t="s">
        <v>698</v>
      </c>
      <c r="DC169" s="27" t="s">
        <v>698</v>
      </c>
      <c r="DD169" s="27" t="s">
        <v>698</v>
      </c>
      <c r="DE169" s="27" t="s">
        <v>698</v>
      </c>
      <c r="DF169" s="27" t="s">
        <v>698</v>
      </c>
      <c r="DG169" s="27" t="s">
        <v>698</v>
      </c>
      <c r="DH169" s="27" t="s">
        <v>698</v>
      </c>
      <c r="DI169" s="27" t="s">
        <v>698</v>
      </c>
      <c r="DJ169" s="27" t="s">
        <v>698</v>
      </c>
      <c r="DK169" s="27" t="s">
        <v>698</v>
      </c>
      <c r="DL169" s="27" t="s">
        <v>698</v>
      </c>
      <c r="DM169" s="27" t="s">
        <v>698</v>
      </c>
      <c r="DN169" s="27" t="s">
        <v>698</v>
      </c>
      <c r="DO169" s="27" t="s">
        <v>698</v>
      </c>
      <c r="DP169" s="27" t="s">
        <v>698</v>
      </c>
      <c r="DQ169" s="27" t="s">
        <v>698</v>
      </c>
      <c r="DR169" s="27" t="s">
        <v>698</v>
      </c>
      <c r="DS169" s="27" t="s">
        <v>698</v>
      </c>
      <c r="DT169" s="27" t="s">
        <v>698</v>
      </c>
      <c r="DU169" s="27" t="s">
        <v>698</v>
      </c>
      <c r="DV169" s="27" t="s">
        <v>698</v>
      </c>
      <c r="DW169" s="27" t="s">
        <v>698</v>
      </c>
      <c r="DX169" s="27" t="s">
        <v>698</v>
      </c>
      <c r="DY169" s="27" t="s">
        <v>698</v>
      </c>
      <c r="DZ169" s="27" t="s">
        <v>698</v>
      </c>
      <c r="EA169" s="27" t="s">
        <v>698</v>
      </c>
      <c r="EB169" s="27" t="s">
        <v>698</v>
      </c>
      <c r="EC169" s="27" t="s">
        <v>698</v>
      </c>
      <c r="ED169" s="27" t="s">
        <v>698</v>
      </c>
      <c r="EE169" s="27" t="s">
        <v>698</v>
      </c>
      <c r="EF169" s="27" t="s">
        <v>698</v>
      </c>
      <c r="EG169" s="27" t="s">
        <v>698</v>
      </c>
      <c r="EH169" s="27" t="s">
        <v>698</v>
      </c>
      <c r="EI169" s="27" t="s">
        <v>698</v>
      </c>
      <c r="EJ169" s="27" t="s">
        <v>698</v>
      </c>
      <c r="EK169" s="27" t="s">
        <v>698</v>
      </c>
      <c r="EL169" s="27" t="s">
        <v>698</v>
      </c>
      <c r="EM169" s="27" t="s">
        <v>698</v>
      </c>
      <c r="EN169" s="27" t="s">
        <v>698</v>
      </c>
      <c r="EO169" s="27" t="s">
        <v>698</v>
      </c>
      <c r="EP169" s="27" t="s">
        <v>698</v>
      </c>
      <c r="EQ169" s="27" t="s">
        <v>698</v>
      </c>
      <c r="ER169" s="27" t="s">
        <v>698</v>
      </c>
      <c r="ES169" s="27" t="s">
        <v>698</v>
      </c>
      <c r="ET169" s="27" t="s">
        <v>698</v>
      </c>
      <c r="EU169" s="27" t="s">
        <v>698</v>
      </c>
      <c r="EV169" s="27" t="s">
        <v>698</v>
      </c>
      <c r="EW169" s="27" t="s">
        <v>4096</v>
      </c>
      <c r="EX169" s="27" t="s">
        <v>698</v>
      </c>
      <c r="EY169" s="27" t="s">
        <v>1176</v>
      </c>
      <c r="EZ169" s="27" t="s">
        <v>1177</v>
      </c>
      <c r="FA169" s="27" t="s">
        <v>2045</v>
      </c>
      <c r="FB169" s="27"/>
      <c r="FC169" s="27"/>
      <c r="FD169" s="27"/>
      <c r="FE169" s="27"/>
      <c r="FF169" s="27"/>
      <c r="FG169" s="27"/>
      <c r="FH169" s="27"/>
      <c r="FI169" s="27"/>
      <c r="FJ169" s="27"/>
    </row>
    <row r="170" spans="1:166" x14ac:dyDescent="0.25">
      <c r="A170" s="27"/>
      <c r="B170" s="20" t="s">
        <v>2599</v>
      </c>
      <c r="C170" s="20" t="str">
        <f t="shared" si="2"/>
        <v>IZ009009000000000000000000000000000000</v>
      </c>
      <c r="D170" s="23" t="s">
        <v>4088</v>
      </c>
      <c r="E170" s="23" t="s">
        <v>722</v>
      </c>
      <c r="F170" s="23" t="s">
        <v>722</v>
      </c>
      <c r="G170" s="23" t="s">
        <v>697</v>
      </c>
      <c r="H170" s="23" t="s">
        <v>697</v>
      </c>
      <c r="I170" s="23" t="s">
        <v>697</v>
      </c>
      <c r="J170" s="23" t="s">
        <v>697</v>
      </c>
      <c r="K170" s="23" t="s">
        <v>697</v>
      </c>
      <c r="L170" s="23" t="s">
        <v>697</v>
      </c>
      <c r="M170" s="23" t="s">
        <v>697</v>
      </c>
      <c r="N170" s="23" t="s">
        <v>697</v>
      </c>
      <c r="O170" s="23" t="s">
        <v>697</v>
      </c>
      <c r="P170" s="23" t="s">
        <v>697</v>
      </c>
      <c r="Q170" s="27">
        <v>0</v>
      </c>
      <c r="R170" s="27" t="s">
        <v>704</v>
      </c>
      <c r="S170" s="27" t="s">
        <v>698</v>
      </c>
      <c r="T170" s="27" t="s">
        <v>694</v>
      </c>
      <c r="U170" s="27" t="s">
        <v>922</v>
      </c>
      <c r="V170" s="27" t="s">
        <v>4324</v>
      </c>
      <c r="W170" s="27" t="s">
        <v>905</v>
      </c>
      <c r="X170" s="27"/>
      <c r="Y170" s="27" t="s">
        <v>4325</v>
      </c>
      <c r="Z170" s="27"/>
      <c r="AA170" s="27"/>
      <c r="AB170" s="27"/>
      <c r="AC170" s="27"/>
      <c r="AD170" s="27"/>
      <c r="AE170" s="27"/>
      <c r="AF170" s="27"/>
      <c r="AG170" s="27"/>
      <c r="AH170" s="27"/>
      <c r="AI170" s="27" t="s">
        <v>4326</v>
      </c>
      <c r="AJ170" s="27" t="s">
        <v>698</v>
      </c>
      <c r="AK170" s="27" t="s">
        <v>698</v>
      </c>
      <c r="AL170" s="27" t="s">
        <v>698</v>
      </c>
      <c r="AM170" s="27" t="s">
        <v>698</v>
      </c>
      <c r="AN170" s="27" t="s">
        <v>698</v>
      </c>
      <c r="AO170" s="27" t="s">
        <v>698</v>
      </c>
      <c r="AP170" s="27" t="s">
        <v>698</v>
      </c>
      <c r="AQ170" s="27" t="s">
        <v>698</v>
      </c>
      <c r="AR170" s="27" t="s">
        <v>698</v>
      </c>
      <c r="AS170" s="27" t="s">
        <v>698</v>
      </c>
      <c r="AT170" s="27" t="s">
        <v>698</v>
      </c>
      <c r="AU170" s="27" t="s">
        <v>698</v>
      </c>
      <c r="AV170" s="27" t="s">
        <v>698</v>
      </c>
      <c r="AW170" s="27" t="s">
        <v>698</v>
      </c>
      <c r="AX170" s="27" t="s">
        <v>698</v>
      </c>
      <c r="AY170" s="27" t="s">
        <v>698</v>
      </c>
      <c r="AZ170" s="27" t="s">
        <v>698</v>
      </c>
      <c r="BA170" s="27" t="s">
        <v>698</v>
      </c>
      <c r="BB170" s="27" t="s">
        <v>698</v>
      </c>
      <c r="BC170" s="27" t="s">
        <v>698</v>
      </c>
      <c r="BD170" s="27" t="s">
        <v>698</v>
      </c>
      <c r="BE170" s="27" t="s">
        <v>698</v>
      </c>
      <c r="BF170" s="27" t="s">
        <v>698</v>
      </c>
      <c r="BG170" s="27" t="s">
        <v>698</v>
      </c>
      <c r="BH170" s="27" t="s">
        <v>698</v>
      </c>
      <c r="BI170" s="27" t="s">
        <v>698</v>
      </c>
      <c r="BJ170" s="27" t="s">
        <v>698</v>
      </c>
      <c r="BK170" s="27" t="s">
        <v>698</v>
      </c>
      <c r="BL170" s="27" t="s">
        <v>698</v>
      </c>
      <c r="BM170" s="27" t="s">
        <v>698</v>
      </c>
      <c r="BN170" s="27" t="s">
        <v>698</v>
      </c>
      <c r="BO170" s="27" t="s">
        <v>698</v>
      </c>
      <c r="BP170" s="27" t="s">
        <v>698</v>
      </c>
      <c r="BQ170" s="27" t="s">
        <v>698</v>
      </c>
      <c r="BR170" s="27" t="s">
        <v>698</v>
      </c>
      <c r="BS170" s="27" t="s">
        <v>698</v>
      </c>
      <c r="BT170" s="27" t="s">
        <v>698</v>
      </c>
      <c r="BU170" s="27" t="s">
        <v>698</v>
      </c>
      <c r="BV170" s="27" t="s">
        <v>704</v>
      </c>
      <c r="BW170" s="27" t="s">
        <v>698</v>
      </c>
      <c r="BX170" s="27" t="s">
        <v>698</v>
      </c>
      <c r="BY170" s="27" t="s">
        <v>698</v>
      </c>
      <c r="BZ170" s="27" t="s">
        <v>698</v>
      </c>
      <c r="CA170" s="27" t="s">
        <v>698</v>
      </c>
      <c r="CB170" s="27" t="s">
        <v>698</v>
      </c>
      <c r="CC170" s="27" t="s">
        <v>698</v>
      </c>
      <c r="CD170" s="27" t="s">
        <v>698</v>
      </c>
      <c r="CE170" s="27" t="s">
        <v>698</v>
      </c>
      <c r="CF170" s="27" t="s">
        <v>698</v>
      </c>
      <c r="CG170" s="27" t="s">
        <v>698</v>
      </c>
      <c r="CH170" s="27" t="s">
        <v>698</v>
      </c>
      <c r="CI170" s="27" t="s">
        <v>698</v>
      </c>
      <c r="CJ170" s="27" t="s">
        <v>698</v>
      </c>
      <c r="CK170" s="27" t="s">
        <v>698</v>
      </c>
      <c r="CL170" s="27" t="s">
        <v>698</v>
      </c>
      <c r="CM170" s="27" t="s">
        <v>698</v>
      </c>
      <c r="CN170" s="27" t="s">
        <v>698</v>
      </c>
      <c r="CO170" s="27" t="s">
        <v>698</v>
      </c>
      <c r="CP170" s="27" t="s">
        <v>698</v>
      </c>
      <c r="CQ170" s="27" t="s">
        <v>698</v>
      </c>
      <c r="CR170" s="27" t="s">
        <v>698</v>
      </c>
      <c r="CS170" s="27" t="s">
        <v>698</v>
      </c>
      <c r="CT170" s="27" t="s">
        <v>698</v>
      </c>
      <c r="CU170" s="27" t="s">
        <v>698</v>
      </c>
      <c r="CV170" s="27" t="s">
        <v>698</v>
      </c>
      <c r="CW170" s="27" t="s">
        <v>698</v>
      </c>
      <c r="CX170" s="27" t="s">
        <v>698</v>
      </c>
      <c r="CY170" s="27" t="s">
        <v>698</v>
      </c>
      <c r="CZ170" s="27" t="s">
        <v>698</v>
      </c>
      <c r="DA170" s="27" t="s">
        <v>698</v>
      </c>
      <c r="DB170" s="27" t="s">
        <v>698</v>
      </c>
      <c r="DC170" s="27" t="s">
        <v>698</v>
      </c>
      <c r="DD170" s="27" t="s">
        <v>698</v>
      </c>
      <c r="DE170" s="27" t="s">
        <v>698</v>
      </c>
      <c r="DF170" s="27" t="s">
        <v>698</v>
      </c>
      <c r="DG170" s="27" t="s">
        <v>698</v>
      </c>
      <c r="DH170" s="27" t="s">
        <v>698</v>
      </c>
      <c r="DI170" s="27" t="s">
        <v>698</v>
      </c>
      <c r="DJ170" s="27" t="s">
        <v>698</v>
      </c>
      <c r="DK170" s="27" t="s">
        <v>698</v>
      </c>
      <c r="DL170" s="27" t="s">
        <v>698</v>
      </c>
      <c r="DM170" s="27" t="s">
        <v>698</v>
      </c>
      <c r="DN170" s="27" t="s">
        <v>698</v>
      </c>
      <c r="DO170" s="27" t="s">
        <v>698</v>
      </c>
      <c r="DP170" s="27" t="s">
        <v>698</v>
      </c>
      <c r="DQ170" s="27" t="s">
        <v>698</v>
      </c>
      <c r="DR170" s="27" t="s">
        <v>698</v>
      </c>
      <c r="DS170" s="27" t="s">
        <v>698</v>
      </c>
      <c r="DT170" s="27" t="s">
        <v>698</v>
      </c>
      <c r="DU170" s="27" t="s">
        <v>698</v>
      </c>
      <c r="DV170" s="27" t="s">
        <v>698</v>
      </c>
      <c r="DW170" s="27" t="s">
        <v>698</v>
      </c>
      <c r="DX170" s="27" t="s">
        <v>698</v>
      </c>
      <c r="DY170" s="27" t="s">
        <v>698</v>
      </c>
      <c r="DZ170" s="27" t="s">
        <v>698</v>
      </c>
      <c r="EA170" s="27" t="s">
        <v>698</v>
      </c>
      <c r="EB170" s="27" t="s">
        <v>698</v>
      </c>
      <c r="EC170" s="27" t="s">
        <v>698</v>
      </c>
      <c r="ED170" s="27" t="s">
        <v>698</v>
      </c>
      <c r="EE170" s="27" t="s">
        <v>698</v>
      </c>
      <c r="EF170" s="27" t="s">
        <v>698</v>
      </c>
      <c r="EG170" s="27" t="s">
        <v>698</v>
      </c>
      <c r="EH170" s="27" t="s">
        <v>698</v>
      </c>
      <c r="EI170" s="27" t="s">
        <v>698</v>
      </c>
      <c r="EJ170" s="27" t="s">
        <v>698</v>
      </c>
      <c r="EK170" s="27" t="s">
        <v>698</v>
      </c>
      <c r="EL170" s="27" t="s">
        <v>698</v>
      </c>
      <c r="EM170" s="27" t="s">
        <v>698</v>
      </c>
      <c r="EN170" s="27" t="s">
        <v>698</v>
      </c>
      <c r="EO170" s="27" t="s">
        <v>698</v>
      </c>
      <c r="EP170" s="27" t="s">
        <v>698</v>
      </c>
      <c r="EQ170" s="27" t="s">
        <v>698</v>
      </c>
      <c r="ER170" s="27" t="s">
        <v>698</v>
      </c>
      <c r="ES170" s="27" t="s">
        <v>698</v>
      </c>
      <c r="ET170" s="27" t="s">
        <v>698</v>
      </c>
      <c r="EU170" s="27" t="s">
        <v>698</v>
      </c>
      <c r="EV170" s="27" t="s">
        <v>698</v>
      </c>
      <c r="EW170" s="27" t="s">
        <v>4096</v>
      </c>
      <c r="EX170" s="27" t="s">
        <v>698</v>
      </c>
      <c r="EY170" s="27" t="s">
        <v>1176</v>
      </c>
      <c r="EZ170" s="27" t="s">
        <v>1177</v>
      </c>
      <c r="FA170" s="27" t="s">
        <v>2045</v>
      </c>
      <c r="FB170" s="27"/>
      <c r="FC170" s="27"/>
      <c r="FD170" s="27"/>
      <c r="FE170" s="27"/>
      <c r="FF170" s="27"/>
      <c r="FG170" s="27"/>
      <c r="FH170" s="27"/>
      <c r="FI170" s="27"/>
      <c r="FJ170" s="27"/>
    </row>
  </sheetData>
  <autoFilter ref="A1:FJ170"/>
  <mergeCells count="49">
    <mergeCell ref="EZ5:EZ6"/>
    <mergeCell ref="FA5:FA6"/>
    <mergeCell ref="AF5:AF6"/>
    <mergeCell ref="AG5:AG6"/>
    <mergeCell ref="AH5:AH6"/>
    <mergeCell ref="EW5:EW6"/>
    <mergeCell ref="EX5:EX6"/>
    <mergeCell ref="EY5:EY6"/>
    <mergeCell ref="Z5:Z6"/>
    <mergeCell ref="AA5:AA6"/>
    <mergeCell ref="AB5:AB6"/>
    <mergeCell ref="AC5:AC6"/>
    <mergeCell ref="AD5:AD6"/>
    <mergeCell ref="T5:T6"/>
    <mergeCell ref="U5:U6"/>
    <mergeCell ref="W5:W6"/>
    <mergeCell ref="X5:X6"/>
    <mergeCell ref="Y5:Y6"/>
    <mergeCell ref="EW3:EZ4"/>
    <mergeCell ref="FA3:FA4"/>
    <mergeCell ref="AJ4:BH4"/>
    <mergeCell ref="BI4:BK4"/>
    <mergeCell ref="BL4:BR4"/>
    <mergeCell ref="BS4:BT4"/>
    <mergeCell ref="BU4:CG4"/>
    <mergeCell ref="CH4:CJ4"/>
    <mergeCell ref="CK4:CL4"/>
    <mergeCell ref="CM4:CN4"/>
    <mergeCell ref="DP4:DX4"/>
    <mergeCell ref="DY4:EH4"/>
    <mergeCell ref="EI4:EM4"/>
    <mergeCell ref="EN4:ER4"/>
    <mergeCell ref="ES4:EV4"/>
    <mergeCell ref="A2:BO2"/>
    <mergeCell ref="A3:U4"/>
    <mergeCell ref="V3:V6"/>
    <mergeCell ref="W3:AH4"/>
    <mergeCell ref="AI3:AI6"/>
    <mergeCell ref="AJ3:EV3"/>
    <mergeCell ref="CO4:CZ4"/>
    <mergeCell ref="DA4:DF4"/>
    <mergeCell ref="DG4:DO4"/>
    <mergeCell ref="A5:A6"/>
    <mergeCell ref="B5:B6"/>
    <mergeCell ref="D5:P5"/>
    <mergeCell ref="Q5:Q6"/>
    <mergeCell ref="R5:R6"/>
    <mergeCell ref="AE5:AE6"/>
    <mergeCell ref="S5:S6"/>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original TB</vt:lpstr>
      <vt:lpstr>Prince Albert TB</vt:lpstr>
      <vt:lpstr>items list</vt:lpstr>
      <vt:lpstr>functional class</vt:lpstr>
      <vt:lpstr>mapped file</vt:lpstr>
      <vt:lpstr>Function Class 5.4</vt:lpstr>
      <vt:lpstr>Funding 5.4</vt:lpstr>
      <vt:lpstr>item rev</vt:lpstr>
      <vt:lpstr>item gains&amp;losses</vt:lpstr>
      <vt:lpstr>reg ind</vt:lpstr>
      <vt:lpstr>costing</vt:lpstr>
      <vt:lpstr>item exp</vt:lpstr>
      <vt:lpstr>Funding Source</vt:lpstr>
      <vt:lpstr>Capital </vt:lpstr>
      <vt:lpstr>Funding Revenue</vt:lpstr>
      <vt:lpstr> Exp Sum</vt:lpstr>
      <vt:lpstr>Rev. Sum.</vt:lpstr>
      <vt:lpstr>MM Depart</vt:lpstr>
      <vt:lpstr>Mayor</vt:lpstr>
      <vt:lpstr>Deputy Mayor</vt:lpstr>
      <vt:lpstr>Sreaker</vt:lpstr>
      <vt:lpstr>Councillors</vt:lpstr>
      <vt:lpstr>Tourism</vt:lpstr>
      <vt:lpstr>Finance</vt:lpstr>
      <vt:lpstr>Rates Farm Discount</vt:lpstr>
      <vt:lpstr>Rebate R15000 Domestic</vt:lpstr>
      <vt:lpstr>Rates Discretionary</vt:lpstr>
      <vt:lpstr>Corporate</vt:lpstr>
      <vt:lpstr>LED &amp; IDP</vt:lpstr>
      <vt:lpstr>Cemetery</vt:lpstr>
      <vt:lpstr>Libraries</vt:lpstr>
      <vt:lpstr>Thusong Cent</vt:lpstr>
      <vt:lpstr>Civil Defence</vt:lpstr>
      <vt:lpstr>Civil Def R&amp;M</vt:lpstr>
      <vt:lpstr>CDW</vt:lpstr>
      <vt:lpstr>Pub. Safe Traf.</vt:lpstr>
      <vt:lpstr>Traf. R&amp;M</vt:lpstr>
      <vt:lpstr>EPWP</vt:lpstr>
      <vt:lpstr>Sport</vt:lpstr>
      <vt:lpstr>Roads Operation Costs</vt:lpstr>
      <vt:lpstr>Roads M&amp;R</vt:lpstr>
      <vt:lpstr>Parks M&amp;R</vt:lpstr>
      <vt:lpstr>SWR Operation Costs</vt:lpstr>
      <vt:lpstr>Waste COFBS</vt:lpstr>
      <vt:lpstr>Solid Waste Disp. M&amp;R</vt:lpstr>
      <vt:lpstr>WWM Operation Costs</vt:lpstr>
      <vt:lpstr>WWM COFBS</vt:lpstr>
      <vt:lpstr> Waste Water Man. M&amp;R</vt:lpstr>
      <vt:lpstr>Water Operation Cost</vt:lpstr>
      <vt:lpstr>Water COFBS</vt:lpstr>
      <vt:lpstr>Water RCOFBS</vt:lpstr>
      <vt:lpstr>Water Dist. M&amp;R</vt:lpstr>
      <vt:lpstr>Elect. Operation Costs</vt:lpstr>
      <vt:lpstr>Elect COFBS</vt:lpstr>
      <vt:lpstr>Elect. M&amp;R</vt:lpstr>
      <vt:lpstr>Non Infras. Buildings M&amp;R</vt:lpstr>
      <vt:lpstr>Transport Fleet M&amp;R</vt:lpstr>
      <vt:lpstr>Other assets M&amp;R</vt:lpstr>
      <vt:lpstr>Hsg. Project</vt:lpstr>
      <vt:lpstr>Capex Link Rd PA</vt:lpstr>
      <vt:lpstr>Capex Storm Water PA</vt:lpstr>
      <vt:lpstr>Capex Upgrade Storm Water LG</vt:lpstr>
      <vt:lpstr>Capex Upg. Storm Water PA</vt:lpstr>
      <vt:lpstr>Capex Rehab. Waste Site PA</vt:lpstr>
      <vt:lpstr>Capex New Side Walks KS</vt:lpstr>
      <vt:lpstr>Capex Sportfield Lighting KS</vt:lpstr>
      <vt:lpstr>Capex New Side Walks LG</vt:lpstr>
      <vt:lpstr>Capex New Side Walks PA</vt:lpstr>
      <vt:lpstr>Capex Upg. Water Storage PA</vt:lpstr>
      <vt:lpstr>Capex Elect. 243 Houses</vt:lpstr>
      <vt:lpstr>Capex CRR Vehicles</vt:lpstr>
      <vt:lpstr>Sheet3</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Kobus Burger</dc:creator>
  <cp:lastModifiedBy>Heinrich Mettler</cp:lastModifiedBy>
  <cp:lastPrinted>2017-03-24T09:16:42Z</cp:lastPrinted>
  <dcterms:created xsi:type="dcterms:W3CDTF">2015-12-04T08:49:25Z</dcterms:created>
  <dcterms:modified xsi:type="dcterms:W3CDTF">2017-03-27T12:38:37Z</dcterms:modified>
</cp:coreProperties>
</file>